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-me" sheetId="1" state="visible" r:id="rId1"/>
    <sheet name="institutions" sheetId="2" state="visible" r:id="rId2"/>
    <sheet name="distributions" sheetId="3" state="visible" r:id="rId3"/>
    <sheet name="missingness" sheetId="4" state="visible" r:id="rId4"/>
    <sheet name="regression" sheetId="5" state="visible" r:id="rId5"/>
    <sheet name="logistic" sheetId="6" state="visible" r:id="rId6"/>
    <sheet name="pca" sheetId="7" state="visible" r:id="rId7"/>
    <sheet name="clustering" sheetId="8" state="visible" r:id="rId8"/>
    <sheet name="compare" sheetId="9" state="visible" r:id="rId9"/>
    <sheet name="sampling" sheetId="10" state="visible" r:id="rId10"/>
    <sheet name="split" sheetId="11" state="visible" r:id="rId11"/>
    <sheet name="relationships" sheetId="12" state="visible" r:id="rId12"/>
    <sheet name="two-groups" sheetId="13" state="visible" r:id="rId13"/>
    <sheet name="predict-rate" sheetId="14" state="visible" r:id="rId14"/>
  </sheets>
</workbook>
</file>

<file path=xl/sharedStrings.xml><?xml version="1.0" encoding="utf-8"?>
<sst xmlns="http://schemas.openxmlformats.org/spreadsheetml/2006/main" count="8704" uniqueCount="8704">
  <si>
    <t xml:space="preserve">IR Lab workbook</t>
  </si>
  <si>
    <t xml:space="preserve">One row per U.S. institution from the IPEDS 2023-24 collection. The sheet 'institutions' is an Excel Table named Institutions, so formulas can use structured references such as Institutions[grad_rate_bach_6yr]. Each lesson sheet works its method with ordinary Excel formulas on the same data.</t>
  </si>
  <si>
    <t xml:space="preserve">variable</t>
  </si>
  <si>
    <t xml:space="preserve">source</t>
  </si>
  <si>
    <t xml:space="preserve">ipeds</t>
  </si>
  <si>
    <t xml:space="preserve">label</t>
  </si>
  <si>
    <t xml:space="preserve">unitid</t>
  </si>
  <si>
    <t xml:space="preserve">HD2023</t>
  </si>
  <si>
    <t xml:space="preserve">UNITID</t>
  </si>
  <si>
    <t xml:space="preserve">Unique identification number of the institution</t>
  </si>
  <si>
    <t xml:space="preserve">name</t>
  </si>
  <si>
    <t xml:space="preserve">INSTNM</t>
  </si>
  <si>
    <t xml:space="preserve">Institution name</t>
  </si>
  <si>
    <t xml:space="preserve">city</t>
  </si>
  <si>
    <t xml:space="preserve">CITY</t>
  </si>
  <si>
    <t xml:space="preserve">City location of institution</t>
  </si>
  <si>
    <t xml:space="preserve">state</t>
  </si>
  <si>
    <t xml:space="preserve">STABBR</t>
  </si>
  <si>
    <t xml:space="preserve">State abbreviation</t>
  </si>
  <si>
    <t xml:space="preserve">region</t>
  </si>
  <si>
    <t xml:space="preserve">OBEREG</t>
  </si>
  <si>
    <t xml:space="preserve">Bureau of Economic Analysis region</t>
  </si>
  <si>
    <t xml:space="preserve">sector</t>
  </si>
  <si>
    <t xml:space="preserve">SECTOR</t>
  </si>
  <si>
    <t xml:space="preserve">Sector of institution (control x level)</t>
  </si>
  <si>
    <t xml:space="preserve">control</t>
  </si>
  <si>
    <t xml:space="preserve">CONTROL</t>
  </si>
  <si>
    <t xml:space="preserve">Control of institution</t>
  </si>
  <si>
    <t xml:space="preserve">level</t>
  </si>
  <si>
    <t xml:space="preserve">ICLEVEL</t>
  </si>
  <si>
    <t xml:space="preserve">Level of institution</t>
  </si>
  <si>
    <t xml:space="preserve">locale</t>
  </si>
  <si>
    <t xml:space="preserve">LOCALE</t>
  </si>
  <si>
    <t xml:space="preserve">Degree of urbanization, grouped to City, Suburb, Town, Rural</t>
  </si>
  <si>
    <t xml:space="preserve">size</t>
  </si>
  <si>
    <t xml:space="preserve">INSTSIZE</t>
  </si>
  <si>
    <t xml:space="preserve">Institution size category (fall headcount)</t>
  </si>
  <si>
    <t xml:space="preserve">carnegie</t>
  </si>
  <si>
    <t xml:space="preserve">C21BASIC</t>
  </si>
  <si>
    <t xml:space="preserve">Carnegie Classification 2021: Basic, grouped</t>
  </si>
  <si>
    <t xml:space="preserve">hbcu</t>
  </si>
  <si>
    <t xml:space="preserve">HBCU</t>
  </si>
  <si>
    <t xml:space="preserve">Historically Black College or University</t>
  </si>
  <si>
    <t xml:space="preserve">tribal</t>
  </si>
  <si>
    <t xml:space="preserve">TRIBAL</t>
  </si>
  <si>
    <t xml:space="preserve">Tribal college</t>
  </si>
  <si>
    <t xml:space="preserve">longitude</t>
  </si>
  <si>
    <t xml:space="preserve">LONGITUD</t>
  </si>
  <si>
    <t xml:space="preserve">Longitude location of institution</t>
  </si>
  <si>
    <t xml:space="preserve">latitude</t>
  </si>
  <si>
    <t xml:space="preserve">LATITUDE</t>
  </si>
  <si>
    <t xml:space="preserve">Latitude location of institution</t>
  </si>
  <si>
    <t xml:space="preserve">headcount</t>
  </si>
  <si>
    <t xml:space="preserve">EFFY2023</t>
  </si>
  <si>
    <t xml:space="preserve">EFYTOTLT (EFFYALEV=1)</t>
  </si>
  <si>
    <t xml:space="preserve">12-month unduplicated headcount, all students</t>
  </si>
  <si>
    <t xml:space="preserve">undergrad</t>
  </si>
  <si>
    <t xml:space="preserve">EFYTOTLT (EFFYALEV=2)</t>
  </si>
  <si>
    <t xml:space="preserve">12-month unduplicated headcount, undergraduate</t>
  </si>
  <si>
    <t xml:space="preserve">pct_women_ug</t>
  </si>
  <si>
    <t xml:space="preserve">EFYTOTLW / EFYTOTLT</t>
  </si>
  <si>
    <t xml:space="preserve">Percent of undergraduates who are women</t>
  </si>
  <si>
    <t xml:space="preserve">pct_white_ug</t>
  </si>
  <si>
    <t xml:space="preserve">EFYWHITT / EFYTOTLT</t>
  </si>
  <si>
    <t xml:space="preserve">Percent of undergraduates who are White</t>
  </si>
  <si>
    <t xml:space="preserve">pct_black_ug</t>
  </si>
  <si>
    <t xml:space="preserve">EFYBKAAT / EFYTOTLT</t>
  </si>
  <si>
    <t xml:space="preserve">Percent of undergraduates who are Black or African American</t>
  </si>
  <si>
    <t xml:space="preserve">pct_hispanic_ug</t>
  </si>
  <si>
    <t xml:space="preserve">EFYHISPT / EFYTOTLT</t>
  </si>
  <si>
    <t xml:space="preserve">Percent of undergraduates who are Hispanic or Latino</t>
  </si>
  <si>
    <t xml:space="preserve">pct_asian_ug</t>
  </si>
  <si>
    <t xml:space="preserve">EFYASIAT / EFYTOTLT</t>
  </si>
  <si>
    <t xml:space="preserve">Percent of undergraduates who are Asian</t>
  </si>
  <si>
    <t xml:space="preserve">pct_intl_ug</t>
  </si>
  <si>
    <t xml:space="preserve">EFYNRALT / EFYTOTLT</t>
  </si>
  <si>
    <t xml:space="preserve">Percent of undergraduates who are U.S. nonresidents</t>
  </si>
  <si>
    <t xml:space="preserve">retention_ft</t>
  </si>
  <si>
    <t xml:space="preserve">EF2023D</t>
  </si>
  <si>
    <t xml:space="preserve">RET_PCF</t>
  </si>
  <si>
    <t xml:space="preserve">Full-time retention rate, fall 2022 to fall 2023</t>
  </si>
  <si>
    <t xml:space="preserve">retention_pt</t>
  </si>
  <si>
    <t xml:space="preserve">RET_PCP</t>
  </si>
  <si>
    <t xml:space="preserve">Part-time retention rate, fall 2022 to fall 2023</t>
  </si>
  <si>
    <t xml:space="preserve">stu_fac_ratio</t>
  </si>
  <si>
    <t xml:space="preserve">STUFACR</t>
  </si>
  <si>
    <t xml:space="preserve">Student-to-faculty ratio</t>
  </si>
  <si>
    <t xml:space="preserve">grad_cohort</t>
  </si>
  <si>
    <t xml:space="preserve">GR2023</t>
  </si>
  <si>
    <t xml:space="preserve">GRTOTLT (GRTYPE=2 or 29)</t>
  </si>
  <si>
    <t xml:space="preserve">Adjusted cohort, all degree/certificate-seeking students</t>
  </si>
  <si>
    <t xml:space="preserve">grad_rate_150</t>
  </si>
  <si>
    <t xml:space="preserve">GRTYPE 3/2 or 30/29</t>
  </si>
  <si>
    <t xml:space="preserve">Graduation rate within 150% of normal time, all students</t>
  </si>
  <si>
    <t xml:space="preserve">bach_cohort</t>
  </si>
  <si>
    <t xml:space="preserve">GRTOTLT (GRTYPE=8)</t>
  </si>
  <si>
    <t xml:space="preserve">Adjusted cohort, bachelor's-seeking subcohort at 4-year institutions</t>
  </si>
  <si>
    <t xml:space="preserve">grad_rate_bach_6yr</t>
  </si>
  <si>
    <t xml:space="preserve">GRTYPE 12/8</t>
  </si>
  <si>
    <t xml:space="preserve">Bachelor's degree completion within 6 years</t>
  </si>
  <si>
    <t xml:space="preserve">grad_rate_bach_4yr</t>
  </si>
  <si>
    <t xml:space="preserve">GRTYPE 13/8</t>
  </si>
  <si>
    <t xml:space="preserve">Bachelor's degree completion within 4 years</t>
  </si>
  <si>
    <t xml:space="preserve">aid_cohort</t>
  </si>
  <si>
    <t xml:space="preserve">SFA2223</t>
  </si>
  <si>
    <t xml:space="preserve">SCUGFFN</t>
  </si>
  <si>
    <t xml:space="preserve">Full-time first-time degree-seeking undergraduates in the aid cohort</t>
  </si>
  <si>
    <t xml:space="preserve">pct_pell</t>
  </si>
  <si>
    <t xml:space="preserve">UPGRNTP</t>
  </si>
  <si>
    <t xml:space="preserve">Percent of undergraduates awarded Pell grants</t>
  </si>
  <si>
    <t xml:space="preserve">pct_any_grant</t>
  </si>
  <si>
    <t xml:space="preserve">UAGRNTP</t>
  </si>
  <si>
    <t xml:space="preserve">Percent of undergraduates awarded any grant aid</t>
  </si>
  <si>
    <t xml:space="preserve">net_price</t>
  </si>
  <si>
    <t xml:space="preserve">NPIST2 or NPGRN2</t>
  </si>
  <si>
    <t xml:space="preserve">Average net price for students awarded grant aid, 2022-23 (in-state at publics)</t>
  </si>
  <si>
    <t xml:space="preserve">net_price_0_30k</t>
  </si>
  <si>
    <t xml:space="preserve">NPT412 or NPIS412</t>
  </si>
  <si>
    <t xml:space="preserve">Average net price, family income $0-30,000</t>
  </si>
  <si>
    <t xml:space="preserve">net_price_30_48k</t>
  </si>
  <si>
    <t xml:space="preserve">NPT422 or NPIS422</t>
  </si>
  <si>
    <t xml:space="preserve">Average net price, family income $30,001-48,000</t>
  </si>
  <si>
    <t xml:space="preserve">net_price_48_75k</t>
  </si>
  <si>
    <t xml:space="preserve">NPT432 or NPIS432</t>
  </si>
  <si>
    <t xml:space="preserve">Average net price, family income $48,001-75,000</t>
  </si>
  <si>
    <t xml:space="preserve">net_price_75_110k</t>
  </si>
  <si>
    <t xml:space="preserve">NPT442 or NPIS442</t>
  </si>
  <si>
    <t xml:space="preserve">Average net price, family income $75,001-110,000</t>
  </si>
  <si>
    <t xml:space="preserve">net_price_110k_plus</t>
  </si>
  <si>
    <t xml:space="preserve">NPT452 or NPIS452</t>
  </si>
  <si>
    <t xml:space="preserve">Average net price, family income $110,001 or more</t>
  </si>
  <si>
    <t xml:space="preserve">associates_awarded</t>
  </si>
  <si>
    <t xml:space="preserve">C2023_C</t>
  </si>
  <si>
    <t xml:space="preserve">CSTOTLT (AWLEVELC=3)</t>
  </si>
  <si>
    <t xml:space="preserve">Associate's degrees awarded, 2022-23</t>
  </si>
  <si>
    <t xml:space="preserve">bachelors_awarded</t>
  </si>
  <si>
    <t xml:space="preserve">CSTOTLT (AWLEVELC=5)</t>
  </si>
  <si>
    <t xml:space="preserve">Bachelor's degrees awarded, 2022-23</t>
  </si>
  <si>
    <t xml:space="preserve">masters_awarded</t>
  </si>
  <si>
    <t xml:space="preserve">CSTOTLT (AWLEVELC=7)</t>
  </si>
  <si>
    <t xml:space="preserve">Master's degrees awarded, 2022-23</t>
  </si>
  <si>
    <t xml:space="preserve">doctorates_awarded</t>
  </si>
  <si>
    <t xml:space="preserve">CSTOTLT (AWLEVELC=9)</t>
  </si>
  <si>
    <t xml:space="preserve">Doctor's degrees awarded, 2022-23</t>
  </si>
  <si>
    <t xml:space="preserve">Alabama A &amp; M University</t>
  </si>
  <si>
    <t xml:space="preserve">Normal</t>
  </si>
  <si>
    <t xml:space="preserve">AL</t>
  </si>
  <si>
    <t xml:space="preserve">Southeast</t>
  </si>
  <si>
    <t xml:space="preserve">Public 4-year</t>
  </si>
  <si>
    <t xml:space="preserve">Public</t>
  </si>
  <si>
    <t xml:space="preserve">4-year</t>
  </si>
  <si>
    <t xml:space="preserve">City</t>
  </si>
  <si>
    <t xml:space="preserve">5,000-9,999</t>
  </si>
  <si>
    <t xml:space="preserve">Master's</t>
  </si>
  <si>
    <t xml:space="preserve">Yes</t>
  </si>
  <si>
    <t xml:space="preserve">No</t>
  </si>
  <si>
    <t xml:space="preserve">University of Alabama at Birmingham</t>
  </si>
  <si>
    <t xml:space="preserve">Birmingham</t>
  </si>
  <si>
    <t xml:space="preserve">20,000 and above</t>
  </si>
  <si>
    <t xml:space="preserve">Doctoral</t>
  </si>
  <si>
    <t xml:space="preserve">Amridge University</t>
  </si>
  <si>
    <t xml:space="preserve">Montgomery</t>
  </si>
  <si>
    <t xml:space="preserve">Private nonprofit 4-year</t>
  </si>
  <si>
    <t xml:space="preserve">Private nonprofit</t>
  </si>
  <si>
    <t xml:space="preserve">Under 1,000</t>
  </si>
  <si>
    <t xml:space="preserve">University of Alabama in Huntsville</t>
  </si>
  <si>
    <t xml:space="preserve">Huntsville</t>
  </si>
  <si>
    <t xml:space="preserve">Alabama State University</t>
  </si>
  <si>
    <t xml:space="preserve">1,000-4,999</t>
  </si>
  <si>
    <t xml:space="preserve">The University of Alabama</t>
  </si>
  <si>
    <t xml:space="preserve">Tuscaloosa</t>
  </si>
  <si>
    <t xml:space="preserve">Central Alabama Community College</t>
  </si>
  <si>
    <t xml:space="preserve">Alexander City</t>
  </si>
  <si>
    <t xml:space="preserve">Public 2-year</t>
  </si>
  <si>
    <t xml:space="preserve">2-year</t>
  </si>
  <si>
    <t xml:space="preserve">Town</t>
  </si>
  <si>
    <t xml:space="preserve">Associate's</t>
  </si>
  <si>
    <t xml:space="preserve">Athens State University</t>
  </si>
  <si>
    <t xml:space="preserve">Athens</t>
  </si>
  <si>
    <t xml:space="preserve">Baccalaureate</t>
  </si>
  <si>
    <t xml:space="preserve">Auburn University at Montgomery</t>
  </si>
  <si>
    <t xml:space="preserve">Auburn University</t>
  </si>
  <si>
    <t xml:space="preserve">Auburn</t>
  </si>
  <si>
    <t xml:space="preserve">Birmingham-Southern College</t>
  </si>
  <si>
    <t xml:space="preserve">Chattahoochee Valley Community College</t>
  </si>
  <si>
    <t xml:space="preserve">Phenix City</t>
  </si>
  <si>
    <t xml:space="preserve">Suburb</t>
  </si>
  <si>
    <t xml:space="preserve">South University-Montgomery</t>
  </si>
  <si>
    <t xml:space="preserve">Private for-profit 4-year</t>
  </si>
  <si>
    <t xml:space="preserve">Private for-profit</t>
  </si>
  <si>
    <t xml:space="preserve">Enterprise State Community College</t>
  </si>
  <si>
    <t xml:space="preserve">Enterprise</t>
  </si>
  <si>
    <t xml:space="preserve">Coastal Alabama Community College</t>
  </si>
  <si>
    <t xml:space="preserve">Bay Minette</t>
  </si>
  <si>
    <t xml:space="preserve">Faulkner University</t>
  </si>
  <si>
    <t xml:space="preserve">Gadsden State Community College</t>
  </si>
  <si>
    <t xml:space="preserve">Gadsden</t>
  </si>
  <si>
    <t xml:space="preserve">New Beginning College of Cosmetology</t>
  </si>
  <si>
    <t xml:space="preserve">Albertville</t>
  </si>
  <si>
    <t xml:space="preserve">Private for-profit less-than-2-year</t>
  </si>
  <si>
    <t xml:space="preserve">Less than 2-year</t>
  </si>
  <si>
    <t xml:space="preserve">George C Wallace Community College-Dothan</t>
  </si>
  <si>
    <t xml:space="preserve">Dothan</t>
  </si>
  <si>
    <t xml:space="preserve">George C Wallace State Community College-Hanceville</t>
  </si>
  <si>
    <t xml:space="preserve">Hanceville</t>
  </si>
  <si>
    <t xml:space="preserve">Rural</t>
  </si>
  <si>
    <t xml:space="preserve">George C Wallace State Community College-Selma</t>
  </si>
  <si>
    <t xml:space="preserve">Selma</t>
  </si>
  <si>
    <t xml:space="preserve">Herzing University-Birmingham</t>
  </si>
  <si>
    <t xml:space="preserve">Special focus</t>
  </si>
  <si>
    <t xml:space="preserve">Huntingdon College</t>
  </si>
  <si>
    <t xml:space="preserve">Heritage Christian University</t>
  </si>
  <si>
    <t xml:space="preserve">Florence</t>
  </si>
  <si>
    <t xml:space="preserve">J. F. Drake State Community and Technical College</t>
  </si>
  <si>
    <t xml:space="preserve">J F Ingram State Technical College</t>
  </si>
  <si>
    <t xml:space="preserve">Deatsville</t>
  </si>
  <si>
    <t xml:space="preserve">Public less-than-2-year</t>
  </si>
  <si>
    <t xml:space="preserve">Jacksonville State University</t>
  </si>
  <si>
    <t xml:space="preserve">Jacksonville</t>
  </si>
  <si>
    <t xml:space="preserve">Jefferson State Community College</t>
  </si>
  <si>
    <t xml:space="preserve">John C Calhoun State Community College</t>
  </si>
  <si>
    <t xml:space="preserve">Tanner</t>
  </si>
  <si>
    <t xml:space="preserve">Lawson State Community College</t>
  </si>
  <si>
    <t xml:space="preserve">University of West Alabama</t>
  </si>
  <si>
    <t xml:space="preserve">Livingston</t>
  </si>
  <si>
    <t xml:space="preserve">Lurleen B Wallace Community College</t>
  </si>
  <si>
    <t xml:space="preserve">Andalusia</t>
  </si>
  <si>
    <t xml:space="preserve">Marion Military Institute</t>
  </si>
  <si>
    <t xml:space="preserve">Marion</t>
  </si>
  <si>
    <t xml:space="preserve">Miles College</t>
  </si>
  <si>
    <t xml:space="preserve">Fairfield</t>
  </si>
  <si>
    <t xml:space="preserve">University of Mobile</t>
  </si>
  <si>
    <t xml:space="preserve">Mobile</t>
  </si>
  <si>
    <t xml:space="preserve">University of Montevallo</t>
  </si>
  <si>
    <t xml:space="preserve">Montevallo</t>
  </si>
  <si>
    <t xml:space="preserve">Northwest Shoals Community College</t>
  </si>
  <si>
    <t xml:space="preserve">Muscle Shoals</t>
  </si>
  <si>
    <t xml:space="preserve">University of North Alabama</t>
  </si>
  <si>
    <t xml:space="preserve">10,000-19,999</t>
  </si>
  <si>
    <t xml:space="preserve">Northeast Alabama Community College</t>
  </si>
  <si>
    <t xml:space="preserve">Rainsville</t>
  </si>
  <si>
    <t xml:space="preserve">Oakwood University</t>
  </si>
  <si>
    <t xml:space="preserve">Reid State Technical College</t>
  </si>
  <si>
    <t xml:space="preserve">Evergreen</t>
  </si>
  <si>
    <t xml:space="preserve">Bishop State Community College</t>
  </si>
  <si>
    <t xml:space="preserve">Samford University</t>
  </si>
  <si>
    <t xml:space="preserve">Selma University</t>
  </si>
  <si>
    <t xml:space="preserve">Shelton State Community College</t>
  </si>
  <si>
    <t xml:space="preserve">Snead State Community College</t>
  </si>
  <si>
    <t xml:space="preserve">Boaz</t>
  </si>
  <si>
    <t xml:space="preserve">University of South Alabama</t>
  </si>
  <si>
    <t xml:space="preserve">Spring Hill College</t>
  </si>
  <si>
    <t xml:space="preserve">Stillman College</t>
  </si>
  <si>
    <t xml:space="preserve">Talladega College</t>
  </si>
  <si>
    <t xml:space="preserve">Talladega</t>
  </si>
  <si>
    <t xml:space="preserve">H Councill Trenholm State Community College</t>
  </si>
  <si>
    <t xml:space="preserve">Troy University</t>
  </si>
  <si>
    <t xml:space="preserve">Troy</t>
  </si>
  <si>
    <t xml:space="preserve">Tuskegee University</t>
  </si>
  <si>
    <t xml:space="preserve">Tuskegee</t>
  </si>
  <si>
    <t xml:space="preserve">United States Sports Academy</t>
  </si>
  <si>
    <t xml:space="preserve">Daphne</t>
  </si>
  <si>
    <t xml:space="preserve">Bevill State Community College</t>
  </si>
  <si>
    <t xml:space="preserve">Jasper</t>
  </si>
  <si>
    <t xml:space="preserve">University of Alaska Anchorage</t>
  </si>
  <si>
    <t xml:space="preserve">Anchorage</t>
  </si>
  <si>
    <t xml:space="preserve">AK</t>
  </si>
  <si>
    <t xml:space="preserve">Far West</t>
  </si>
  <si>
    <t xml:space="preserve">Alaska Bible College</t>
  </si>
  <si>
    <t xml:space="preserve">Palmer</t>
  </si>
  <si>
    <t xml:space="preserve">University of Alaska Fairbanks</t>
  </si>
  <si>
    <t xml:space="preserve">Fairbanks</t>
  </si>
  <si>
    <t xml:space="preserve">University of Alaska Southeast</t>
  </si>
  <si>
    <t xml:space="preserve">Juneau</t>
  </si>
  <si>
    <t xml:space="preserve">Alaska Pacific University</t>
  </si>
  <si>
    <t xml:space="preserve">Alaska Vocational Technical Center</t>
  </si>
  <si>
    <t xml:space="preserve">Seward</t>
  </si>
  <si>
    <t xml:space="preserve">Charter College</t>
  </si>
  <si>
    <t xml:space="preserve">Alaska Career College</t>
  </si>
  <si>
    <t xml:space="preserve">Private for-profit 2-year</t>
  </si>
  <si>
    <t xml:space="preserve">Empire Beauty School-Tucson</t>
  </si>
  <si>
    <t xml:space="preserve">Tucson</t>
  </si>
  <si>
    <t xml:space="preserve">AZ</t>
  </si>
  <si>
    <t xml:space="preserve">Southwest</t>
  </si>
  <si>
    <t xml:space="preserve">Carrington College-Phoenix North</t>
  </si>
  <si>
    <t xml:space="preserve">Phoenix</t>
  </si>
  <si>
    <t xml:space="preserve">Carrington College-Mesa</t>
  </si>
  <si>
    <t xml:space="preserve">Mesa</t>
  </si>
  <si>
    <t xml:space="preserve">Carrington College-Tucson</t>
  </si>
  <si>
    <t xml:space="preserve">Arizona Academy of Beauty</t>
  </si>
  <si>
    <t xml:space="preserve">Miller-Motte College-Arizona Automotive Institute</t>
  </si>
  <si>
    <t xml:space="preserve">Glendale</t>
  </si>
  <si>
    <t xml:space="preserve">Brookline College-Phoenix</t>
  </si>
  <si>
    <t xml:space="preserve">Arizona State University Campus Immersion</t>
  </si>
  <si>
    <t xml:space="preserve">Tempe</t>
  </si>
  <si>
    <t xml:space="preserve">Arizona Western College</t>
  </si>
  <si>
    <t xml:space="preserve">Yuma</t>
  </si>
  <si>
    <t xml:space="preserve">University of Arizona</t>
  </si>
  <si>
    <t xml:space="preserve">Central Arizona College</t>
  </si>
  <si>
    <t xml:space="preserve">Coolidge</t>
  </si>
  <si>
    <t xml:space="preserve">Charles of Italy Beauty College</t>
  </si>
  <si>
    <t xml:space="preserve">Lake Havasu City</t>
  </si>
  <si>
    <t xml:space="preserve">Cochise County Community College District</t>
  </si>
  <si>
    <t xml:space="preserve">Sierra Vista</t>
  </si>
  <si>
    <t xml:space="preserve">Empire Beauty School-Chandler</t>
  </si>
  <si>
    <t xml:space="preserve">Chandler</t>
  </si>
  <si>
    <t xml:space="preserve">Avalon Institute-Mesa</t>
  </si>
  <si>
    <t xml:space="preserve">Eastern Arizona College</t>
  </si>
  <si>
    <t xml:space="preserve">Thatcher</t>
  </si>
  <si>
    <t xml:space="preserve">Embry-Riddle Aeronautical University-Prescott</t>
  </si>
  <si>
    <t xml:space="preserve">Prescott</t>
  </si>
  <si>
    <t xml:space="preserve">The School of Architecture</t>
  </si>
  <si>
    <t xml:space="preserve">Scottsdale</t>
  </si>
  <si>
    <t xml:space="preserve">Glendale Community College</t>
  </si>
  <si>
    <t xml:space="preserve">Grand Canyon University</t>
  </si>
  <si>
    <t xml:space="preserve">GateWay Community College</t>
  </si>
  <si>
    <t xml:space="preserve">Mesa Community College</t>
  </si>
  <si>
    <t xml:space="preserve">Mohave Community College</t>
  </si>
  <si>
    <t xml:space="preserve">Kingman</t>
  </si>
  <si>
    <t xml:space="preserve">Universal Technical Institute of Arizona Inc-Motorcycle Mechanics Institute Division</t>
  </si>
  <si>
    <t xml:space="preserve">Avondale</t>
  </si>
  <si>
    <t xml:space="preserve">Dine College</t>
  </si>
  <si>
    <t xml:space="preserve">Tsaile</t>
  </si>
  <si>
    <t xml:space="preserve">Tribal</t>
  </si>
  <si>
    <t xml:space="preserve">Northern Arizona University</t>
  </si>
  <si>
    <t xml:space="preserve">Flagstaff</t>
  </si>
  <si>
    <t xml:space="preserve">Northland Pioneer College</t>
  </si>
  <si>
    <t xml:space="preserve">Holbrook</t>
  </si>
  <si>
    <t xml:space="preserve">Phoenix College</t>
  </si>
  <si>
    <t xml:space="preserve">Pima Community College</t>
  </si>
  <si>
    <t xml:space="preserve">Pima Medical Institute-Tucson</t>
  </si>
  <si>
    <t xml:space="preserve">Pima Medical Institute-Albuquerque</t>
  </si>
  <si>
    <t xml:space="preserve">Albuquerque</t>
  </si>
  <si>
    <t xml:space="preserve">NM</t>
  </si>
  <si>
    <t xml:space="preserve">Prescott College</t>
  </si>
  <si>
    <t xml:space="preserve">Refrigeration School Inc</t>
  </si>
  <si>
    <t xml:space="preserve">Rio Salado College</t>
  </si>
  <si>
    <t xml:space="preserve">Roberto-Venn School of Luthiery</t>
  </si>
  <si>
    <t xml:space="preserve">Scottsdale Community College</t>
  </si>
  <si>
    <t xml:space="preserve">South Mountain Community College</t>
  </si>
  <si>
    <t xml:space="preserve">Arizona Christian University</t>
  </si>
  <si>
    <t xml:space="preserve">Universal Technical Institute of Arizona Inc</t>
  </si>
  <si>
    <t xml:space="preserve">Yavapai College</t>
  </si>
  <si>
    <t xml:space="preserve">University of Arkansas at Little Rock</t>
  </si>
  <si>
    <t xml:space="preserve">Little Rock</t>
  </si>
  <si>
    <t xml:space="preserve">AR</t>
  </si>
  <si>
    <t xml:space="preserve">University of Arkansas for Medical Sciences</t>
  </si>
  <si>
    <t xml:space="preserve">Arkansas Baptist College</t>
  </si>
  <si>
    <t xml:space="preserve">Arkansas Beauty School-Little Rock</t>
  </si>
  <si>
    <t xml:space="preserve">Arkansas Beauty College</t>
  </si>
  <si>
    <t xml:space="preserve">Russellville</t>
  </si>
  <si>
    <t xml:space="preserve">Lyon College</t>
  </si>
  <si>
    <t xml:space="preserve">Batesville</t>
  </si>
  <si>
    <t xml:space="preserve">Arkansas Technical School</t>
  </si>
  <si>
    <t xml:space="preserve">North Little Rock</t>
  </si>
  <si>
    <t xml:space="preserve">University of Arkansas</t>
  </si>
  <si>
    <t xml:space="preserve">Fayetteville</t>
  </si>
  <si>
    <t xml:space="preserve">University of Arkansas at Pine Bluff</t>
  </si>
  <si>
    <t xml:space="preserve">Pine Bluff</t>
  </si>
  <si>
    <t xml:space="preserve">Arkansas State University-Beebe</t>
  </si>
  <si>
    <t xml:space="preserve">Beebe</t>
  </si>
  <si>
    <t xml:space="preserve">Arkansas State University</t>
  </si>
  <si>
    <t xml:space="preserve">Jonesboro</t>
  </si>
  <si>
    <t xml:space="preserve">Arkansas Tech University</t>
  </si>
  <si>
    <t xml:space="preserve">University of Arkansas at Monticello</t>
  </si>
  <si>
    <t xml:space="preserve">Monticello</t>
  </si>
  <si>
    <t xml:space="preserve">Arthur's Beauty College</t>
  </si>
  <si>
    <t xml:space="preserve">Baptist Health College Little Rock</t>
  </si>
  <si>
    <t xml:space="preserve">Private nonprofit 2-year</t>
  </si>
  <si>
    <t xml:space="preserve">Black River Technical College</t>
  </si>
  <si>
    <t xml:space="preserve">Pocahontas</t>
  </si>
  <si>
    <t xml:space="preserve">University of Central Arkansas</t>
  </si>
  <si>
    <t xml:space="preserve">Conway</t>
  </si>
  <si>
    <t xml:space="preserve">Central Baptist College</t>
  </si>
  <si>
    <t xml:space="preserve">Cossatot Community College of the University of Arkansas</t>
  </si>
  <si>
    <t xml:space="preserve">De Queen</t>
  </si>
  <si>
    <t xml:space="preserve">Crowley's Ridge College</t>
  </si>
  <si>
    <t xml:space="preserve">Paragould</t>
  </si>
  <si>
    <t xml:space="preserve">East Arkansas Community College</t>
  </si>
  <si>
    <t xml:space="preserve">Forrest City</t>
  </si>
  <si>
    <t xml:space="preserve">Paul Mitchell the School-Little Rock</t>
  </si>
  <si>
    <t xml:space="preserve">National Park College</t>
  </si>
  <si>
    <t xml:space="preserve">Hot Springs</t>
  </si>
  <si>
    <t xml:space="preserve">University of Arkansas Community College-Batesville</t>
  </si>
  <si>
    <t xml:space="preserve">Harding University</t>
  </si>
  <si>
    <t xml:space="preserve">Searcy</t>
  </si>
  <si>
    <t xml:space="preserve">Henderson State University</t>
  </si>
  <si>
    <t xml:space="preserve">Arkadelphia</t>
  </si>
  <si>
    <t xml:space="preserve">Hendrix College</t>
  </si>
  <si>
    <t xml:space="preserve">Hot Springs Beauty College</t>
  </si>
  <si>
    <t xml:space="preserve">Jefferson Regional School of Nursing</t>
  </si>
  <si>
    <t xml:space="preserve">John Brown University</t>
  </si>
  <si>
    <t xml:space="preserve">Siloam Springs</t>
  </si>
  <si>
    <t xml:space="preserve">Career Academy of Hair Design</t>
  </si>
  <si>
    <t xml:space="preserve">Springdale</t>
  </si>
  <si>
    <t xml:space="preserve">Academy of Salon and Spa</t>
  </si>
  <si>
    <t xml:space="preserve">Fort Smith</t>
  </si>
  <si>
    <t xml:space="preserve">Arkansas State University Mid-South</t>
  </si>
  <si>
    <t xml:space="preserve">West Memphis</t>
  </si>
  <si>
    <t xml:space="preserve">Arkansas Northeastern College</t>
  </si>
  <si>
    <t xml:space="preserve">Blytheville</t>
  </si>
  <si>
    <t xml:space="preserve">New Tyler Barber College Inc</t>
  </si>
  <si>
    <t xml:space="preserve">North Arkansas College</t>
  </si>
  <si>
    <t xml:space="preserve">Harrison</t>
  </si>
  <si>
    <t xml:space="preserve">Northwest Technical Institute</t>
  </si>
  <si>
    <t xml:space="preserve">Ouachita Baptist University</t>
  </si>
  <si>
    <t xml:space="preserve">Arkansas State University Three Rivers</t>
  </si>
  <si>
    <t xml:space="preserve">Malvern</t>
  </si>
  <si>
    <t xml:space="preserve">Ozarka College</t>
  </si>
  <si>
    <t xml:space="preserve">Melbourne</t>
  </si>
  <si>
    <t xml:space="preserve">University of the Ozarks</t>
  </si>
  <si>
    <t xml:space="preserve">Clarksville</t>
  </si>
  <si>
    <t xml:space="preserve">University of Arkansas Community College-Morrilton</t>
  </si>
  <si>
    <t xml:space="preserve">Morrilton</t>
  </si>
  <si>
    <t xml:space="preserve">Philander Smith University</t>
  </si>
  <si>
    <t xml:space="preserve">Phillips Community College of the University of Arkansas</t>
  </si>
  <si>
    <t xml:space="preserve">Helena</t>
  </si>
  <si>
    <t xml:space="preserve">Southeast Arkansas College</t>
  </si>
  <si>
    <t xml:space="preserve">University of Aesthetics &amp; Cosmetology</t>
  </si>
  <si>
    <t xml:space="preserve">El Dorado</t>
  </si>
  <si>
    <t xml:space="preserve">University of Arkansas-Pulaski Technical College</t>
  </si>
  <si>
    <t xml:space="preserve">University of Arkansas Hope-Texarkana</t>
  </si>
  <si>
    <t xml:space="preserve">Hope</t>
  </si>
  <si>
    <t xml:space="preserve">University of Arkansas Community College Rich Mountain</t>
  </si>
  <si>
    <t xml:space="preserve">Mena</t>
  </si>
  <si>
    <t xml:space="preserve">Paul Mitchell the School-Arkansas</t>
  </si>
  <si>
    <t xml:space="preserve">Searcy Beauty College</t>
  </si>
  <si>
    <t xml:space="preserve">Shorter College</t>
  </si>
  <si>
    <t xml:space="preserve">N Little Rock</t>
  </si>
  <si>
    <t xml:space="preserve">Williams Baptist University</t>
  </si>
  <si>
    <t xml:space="preserve">Walnut Ridge</t>
  </si>
  <si>
    <t xml:space="preserve">South Arkansas College</t>
  </si>
  <si>
    <t xml:space="preserve">Southern Arkansas University Main Campus</t>
  </si>
  <si>
    <t xml:space="preserve">Magnolia</t>
  </si>
  <si>
    <t xml:space="preserve">Southern Arkansas University Tech</t>
  </si>
  <si>
    <t xml:space="preserve">Camden</t>
  </si>
  <si>
    <t xml:space="preserve">Velvatex College of Beauty Culture</t>
  </si>
  <si>
    <t xml:space="preserve">University of Arkansas-Fort Smith</t>
  </si>
  <si>
    <t xml:space="preserve">Academy of Art University</t>
  </si>
  <si>
    <t xml:space="preserve">San Francisco</t>
  </si>
  <si>
    <t xml:space="preserve">CA</t>
  </si>
  <si>
    <t xml:space="preserve">Academy of Chinese Culture and Health Sciences</t>
  </si>
  <si>
    <t xml:space="preserve">Oakland</t>
  </si>
  <si>
    <t xml:space="preserve">College of Alameda</t>
  </si>
  <si>
    <t xml:space="preserve">Alameda</t>
  </si>
  <si>
    <t xml:space="preserve">Allan Hancock College</t>
  </si>
  <si>
    <t xml:space="preserve">Santa Maria</t>
  </si>
  <si>
    <t xml:space="preserve">American Academy of Dramatic Arts-Los Angeles</t>
  </si>
  <si>
    <t xml:space="preserve">Los Angeles</t>
  </si>
  <si>
    <t xml:space="preserve">Berkeley School of Theology</t>
  </si>
  <si>
    <t xml:space="preserve">Berkeley</t>
  </si>
  <si>
    <t xml:space="preserve">American Film Institute Conservatory</t>
  </si>
  <si>
    <t xml:space="preserve">American Beauty College</t>
  </si>
  <si>
    <t xml:space="preserve">West Covina</t>
  </si>
  <si>
    <t xml:space="preserve">American Career College-Los Angeles</t>
  </si>
  <si>
    <t xml:space="preserve">American River College</t>
  </si>
  <si>
    <t xml:space="preserve">Sacramento</t>
  </si>
  <si>
    <t xml:space="preserve">Antelope Valley Community College District</t>
  </si>
  <si>
    <t xml:space="preserve">Lancaster</t>
  </si>
  <si>
    <t xml:space="preserve">Art Center College of Design</t>
  </si>
  <si>
    <t xml:space="preserve">Pasadena</t>
  </si>
  <si>
    <t xml:space="preserve">Associated Technical College-Los Angeles</t>
  </si>
  <si>
    <t xml:space="preserve">Associated Technical College-San Diego</t>
  </si>
  <si>
    <t xml:space="preserve">San Diego</t>
  </si>
  <si>
    <t xml:space="preserve">Azusa Pacific University</t>
  </si>
  <si>
    <t xml:space="preserve">Azusa</t>
  </si>
  <si>
    <t xml:space="preserve">Bakersfield College</t>
  </si>
  <si>
    <t xml:space="preserve">Bakersfield</t>
  </si>
  <si>
    <t xml:space="preserve">Barstow Community College</t>
  </si>
  <si>
    <t xml:space="preserve">Barstow</t>
  </si>
  <si>
    <t xml:space="preserve">Bellus Academy-Chula Vista</t>
  </si>
  <si>
    <t xml:space="preserve">Chula Vista</t>
  </si>
  <si>
    <t xml:space="preserve">Bethesda University</t>
  </si>
  <si>
    <t xml:space="preserve">Anaheim</t>
  </si>
  <si>
    <t xml:space="preserve">Biola University</t>
  </si>
  <si>
    <t xml:space="preserve">La Mirada</t>
  </si>
  <si>
    <t xml:space="preserve">Brownson Technical School</t>
  </si>
  <si>
    <t xml:space="preserve">Bryan University</t>
  </si>
  <si>
    <t xml:space="preserve">Butte College</t>
  </si>
  <si>
    <t xml:space="preserve">Oroville</t>
  </si>
  <si>
    <t xml:space="preserve">California Institute of Integral Studies</t>
  </si>
  <si>
    <t xml:space="preserve">Cabrillo College</t>
  </si>
  <si>
    <t xml:space="preserve">Aptos</t>
  </si>
  <si>
    <t xml:space="preserve">California Baptist University</t>
  </si>
  <si>
    <t xml:space="preserve">Riverside</t>
  </si>
  <si>
    <t xml:space="preserve">California College of the Arts</t>
  </si>
  <si>
    <t xml:space="preserve">University of California College of the Law-San Francisco</t>
  </si>
  <si>
    <t xml:space="preserve">California Institute of Technology</t>
  </si>
  <si>
    <t xml:space="preserve">California Lutheran University</t>
  </si>
  <si>
    <t xml:space="preserve">Thousand Oaks</t>
  </si>
  <si>
    <t xml:space="preserve">California Polytechnic State University-San Luis Obispo</t>
  </si>
  <si>
    <t xml:space="preserve">San Luis Obispo</t>
  </si>
  <si>
    <t xml:space="preserve">Alliant International University-San Diego</t>
  </si>
  <si>
    <t xml:space="preserve">California State University-Bakersfield</t>
  </si>
  <si>
    <t xml:space="preserve">California State University-Stanislaus</t>
  </si>
  <si>
    <t xml:space="preserve">Turlock</t>
  </si>
  <si>
    <t xml:space="preserve">California State University-San Bernardino</t>
  </si>
  <si>
    <t xml:space="preserve">San Bernardino</t>
  </si>
  <si>
    <t xml:space="preserve">California State Polytechnic University-Pomona</t>
  </si>
  <si>
    <t xml:space="preserve">Pomona</t>
  </si>
  <si>
    <t xml:space="preserve">California State University-Chico</t>
  </si>
  <si>
    <t xml:space="preserve">Chico</t>
  </si>
  <si>
    <t xml:space="preserve">California State University-Dominguez Hills</t>
  </si>
  <si>
    <t xml:space="preserve">Carson</t>
  </si>
  <si>
    <t xml:space="preserve">California State University-Fresno</t>
  </si>
  <si>
    <t xml:space="preserve">Fresno</t>
  </si>
  <si>
    <t xml:space="preserve">California State University-Fullerton</t>
  </si>
  <si>
    <t xml:space="preserve">Fullerton</t>
  </si>
  <si>
    <t xml:space="preserve">California State University-East Bay</t>
  </si>
  <si>
    <t xml:space="preserve">Hayward</t>
  </si>
  <si>
    <t xml:space="preserve">California State University-Long Beach</t>
  </si>
  <si>
    <t xml:space="preserve">Long Beach</t>
  </si>
  <si>
    <t xml:space="preserve">California State University-Los Angeles</t>
  </si>
  <si>
    <t xml:space="preserve">California State University-Northridge</t>
  </si>
  <si>
    <t xml:space="preserve">Northridge</t>
  </si>
  <si>
    <t xml:space="preserve">California State University-Sacramento</t>
  </si>
  <si>
    <t xml:space="preserve">University of California-Berkeley</t>
  </si>
  <si>
    <t xml:space="preserve">University of California-Davis</t>
  </si>
  <si>
    <t xml:space="preserve">Davis</t>
  </si>
  <si>
    <t xml:space="preserve">University of California-Irvine</t>
  </si>
  <si>
    <t xml:space="preserve">Irvine</t>
  </si>
  <si>
    <t xml:space="preserve">University of California-Los Angeles</t>
  </si>
  <si>
    <t xml:space="preserve">University of California-Riverside</t>
  </si>
  <si>
    <t xml:space="preserve">University of California-San Diego</t>
  </si>
  <si>
    <t xml:space="preserve">La Jolla</t>
  </si>
  <si>
    <t xml:space="preserve">University of California-San Francisco</t>
  </si>
  <si>
    <t xml:space="preserve">University of California-Santa Barbara</t>
  </si>
  <si>
    <t xml:space="preserve">Santa Barbara</t>
  </si>
  <si>
    <t xml:space="preserve">University of California-Santa Cruz</t>
  </si>
  <si>
    <t xml:space="preserve">Santa Cruz</t>
  </si>
  <si>
    <t xml:space="preserve">Sofia University</t>
  </si>
  <si>
    <t xml:space="preserve">Palo Alto</t>
  </si>
  <si>
    <t xml:space="preserve">California Beauty School</t>
  </si>
  <si>
    <t xml:space="preserve">Modesto</t>
  </si>
  <si>
    <t xml:space="preserve">Haven University</t>
  </si>
  <si>
    <t xml:space="preserve">Garden Grove</t>
  </si>
  <si>
    <t xml:space="preserve">California Hair Design Academy</t>
  </si>
  <si>
    <t xml:space="preserve">La Mesa</t>
  </si>
  <si>
    <t xml:space="preserve">California Institute of the Arts</t>
  </si>
  <si>
    <t xml:space="preserve">Valencia</t>
  </si>
  <si>
    <t xml:space="preserve">California State University Maritime Academy</t>
  </si>
  <si>
    <t xml:space="preserve">Vallejo</t>
  </si>
  <si>
    <t xml:space="preserve">California Western School of Law</t>
  </si>
  <si>
    <t xml:space="preserve">Canada College</t>
  </si>
  <si>
    <t xml:space="preserve">Redwood City</t>
  </si>
  <si>
    <t xml:space="preserve">College of the Canyons</t>
  </si>
  <si>
    <t xml:space="preserve">Santa Clarita</t>
  </si>
  <si>
    <t xml:space="preserve">Career Academy of Beauty</t>
  </si>
  <si>
    <t xml:space="preserve">Casa Loma College-Los Angeles</t>
  </si>
  <si>
    <t xml:space="preserve">Sherman Oaks</t>
  </si>
  <si>
    <t xml:space="preserve">CET-San Diego</t>
  </si>
  <si>
    <t xml:space="preserve">Private nonprofit less-than-2-year</t>
  </si>
  <si>
    <t xml:space="preserve">CET-San Jose</t>
  </si>
  <si>
    <t xml:space="preserve">San Jose</t>
  </si>
  <si>
    <t xml:space="preserve">CET-El Centro</t>
  </si>
  <si>
    <t xml:space="preserve">El Centro</t>
  </si>
  <si>
    <t xml:space="preserve">CET-Colton</t>
  </si>
  <si>
    <t xml:space="preserve">Colton</t>
  </si>
  <si>
    <t xml:space="preserve">CET-Watsonville</t>
  </si>
  <si>
    <t xml:space="preserve">Watsonville</t>
  </si>
  <si>
    <t xml:space="preserve">CET-Salinas</t>
  </si>
  <si>
    <t xml:space="preserve">Salinas</t>
  </si>
  <si>
    <t xml:space="preserve">Cerritos College</t>
  </si>
  <si>
    <t xml:space="preserve">Norwalk</t>
  </si>
  <si>
    <t xml:space="preserve">Cerro Coso Community College</t>
  </si>
  <si>
    <t xml:space="preserve">Ridgecrest</t>
  </si>
  <si>
    <t xml:space="preserve">Chabot College</t>
  </si>
  <si>
    <t xml:space="preserve">Chaffey College</t>
  </si>
  <si>
    <t xml:space="preserve">Rancho Cucamonga</t>
  </si>
  <si>
    <t xml:space="preserve">Chapman University</t>
  </si>
  <si>
    <t xml:space="preserve">Orange</t>
  </si>
  <si>
    <t xml:space="preserve">Charles R Drew University of Medicine and Science</t>
  </si>
  <si>
    <t xml:space="preserve">Concordia University-Irvine</t>
  </si>
  <si>
    <t xml:space="preserve">San Diego Christian College</t>
  </si>
  <si>
    <t xml:space="preserve">Santee</t>
  </si>
  <si>
    <t xml:space="preserve">Church Divinity School of the Pacific</t>
  </si>
  <si>
    <t xml:space="preserve">Citrus College</t>
  </si>
  <si>
    <t xml:space="preserve">Glendora</t>
  </si>
  <si>
    <t xml:space="preserve">Citrus Heights Beauty College</t>
  </si>
  <si>
    <t xml:space="preserve">Citrus Heights</t>
  </si>
  <si>
    <t xml:space="preserve">City College of San Francisco</t>
  </si>
  <si>
    <t xml:space="preserve">Claremont Graduate University</t>
  </si>
  <si>
    <t xml:space="preserve">Claremont</t>
  </si>
  <si>
    <t xml:space="preserve">Claremont McKenna College</t>
  </si>
  <si>
    <t xml:space="preserve">Milan Institute-Visalia</t>
  </si>
  <si>
    <t xml:space="preserve">Visalia</t>
  </si>
  <si>
    <t xml:space="preserve">Clovis Adult Education</t>
  </si>
  <si>
    <t xml:space="preserve">Clovis</t>
  </si>
  <si>
    <t xml:space="preserve">Coastline Community College</t>
  </si>
  <si>
    <t xml:space="preserve">Fountain Valley</t>
  </si>
  <si>
    <t xml:space="preserve">University of Silicon Valley</t>
  </si>
  <si>
    <t xml:space="preserve">Coba Academy</t>
  </si>
  <si>
    <t xml:space="preserve">Western University of Health Sciences</t>
  </si>
  <si>
    <t xml:space="preserve">Columbia College</t>
  </si>
  <si>
    <t xml:space="preserve">Sonora</t>
  </si>
  <si>
    <t xml:space="preserve">California College of ASU</t>
  </si>
  <si>
    <t xml:space="preserve">Compton College</t>
  </si>
  <si>
    <t xml:space="preserve">Compton</t>
  </si>
  <si>
    <t xml:space="preserve">Contra Costa College</t>
  </si>
  <si>
    <t xml:space="preserve">San Pablo</t>
  </si>
  <si>
    <t xml:space="preserve">Cosumnes River College</t>
  </si>
  <si>
    <t xml:space="preserve">Crafton Hills College</t>
  </si>
  <si>
    <t xml:space="preserve">Yucaipa</t>
  </si>
  <si>
    <t xml:space="preserve">Cuesta College</t>
  </si>
  <si>
    <t xml:space="preserve">Cuyamaca College</t>
  </si>
  <si>
    <t xml:space="preserve">El Cajon</t>
  </si>
  <si>
    <t xml:space="preserve">Cypress College</t>
  </si>
  <si>
    <t xml:space="preserve">Cypress</t>
  </si>
  <si>
    <t xml:space="preserve">De Anza College</t>
  </si>
  <si>
    <t xml:space="preserve">Cupertino</t>
  </si>
  <si>
    <t xml:space="preserve">International School of Beauty Inc</t>
  </si>
  <si>
    <t xml:space="preserve">Palm Desert</t>
  </si>
  <si>
    <t xml:space="preserve">Dell'Arte International School of Physical Theatre</t>
  </si>
  <si>
    <t xml:space="preserve">Blue Lake</t>
  </si>
  <si>
    <t xml:space="preserve">College of the Desert</t>
  </si>
  <si>
    <t xml:space="preserve">Design Institute of San Diego</t>
  </si>
  <si>
    <t xml:space="preserve">Dharma Realm Buddhist University</t>
  </si>
  <si>
    <t xml:space="preserve">Ukiah</t>
  </si>
  <si>
    <t xml:space="preserve">Diablo Valley College</t>
  </si>
  <si>
    <t xml:space="preserve">Pleasant Hill</t>
  </si>
  <si>
    <t xml:space="preserve">Dominican University of California</t>
  </si>
  <si>
    <t xml:space="preserve">San Rafael</t>
  </si>
  <si>
    <t xml:space="preserve">Dominican School of Philosophy &amp; Theology</t>
  </si>
  <si>
    <t xml:space="preserve">East Los Angeles College</t>
  </si>
  <si>
    <t xml:space="preserve">Monterey Park</t>
  </si>
  <si>
    <t xml:space="preserve">El Camino Community College District</t>
  </si>
  <si>
    <t xml:space="preserve">Torrance</t>
  </si>
  <si>
    <t xml:space="preserve">Emperor's College of Traditional Oriental Medicine</t>
  </si>
  <si>
    <t xml:space="preserve">Santa Monica</t>
  </si>
  <si>
    <t xml:space="preserve">Empire College</t>
  </si>
  <si>
    <t xml:space="preserve">Santa Rosa</t>
  </si>
  <si>
    <t xml:space="preserve">Evergreen Valley College</t>
  </si>
  <si>
    <t xml:space="preserve">FIDM-Fashion Institute of Design &amp; Merchandising</t>
  </si>
  <si>
    <t xml:space="preserve">Feather River Community College District</t>
  </si>
  <si>
    <t xml:space="preserve">Quincy</t>
  </si>
  <si>
    <t xml:space="preserve">Federico Beauty Institute</t>
  </si>
  <si>
    <t xml:space="preserve">Fielding Graduate University</t>
  </si>
  <si>
    <t xml:space="preserve">Five Branches University</t>
  </si>
  <si>
    <t xml:space="preserve">Redondo Beach Beauty College</t>
  </si>
  <si>
    <t xml:space="preserve">Foothill College</t>
  </si>
  <si>
    <t xml:space="preserve">Los Altos Hills</t>
  </si>
  <si>
    <t xml:space="preserve">Franciscan School of Theology</t>
  </si>
  <si>
    <t xml:space="preserve">Fredrick and Charles Beauty College</t>
  </si>
  <si>
    <t xml:space="preserve">Eureka</t>
  </si>
  <si>
    <t xml:space="preserve">Fresno City College</t>
  </si>
  <si>
    <t xml:space="preserve">Fresno Pacific University</t>
  </si>
  <si>
    <t xml:space="preserve">Fuller Theological Seminary</t>
  </si>
  <si>
    <t xml:space="preserve">Fullerton College</t>
  </si>
  <si>
    <t xml:space="preserve">Gavilan College</t>
  </si>
  <si>
    <t xml:space="preserve">Gilroy</t>
  </si>
  <si>
    <t xml:space="preserve">Gemological Institute of America-Carlsbad</t>
  </si>
  <si>
    <t xml:space="preserve">Carlsbad</t>
  </si>
  <si>
    <t xml:space="preserve">Glendale Career College</t>
  </si>
  <si>
    <t xml:space="preserve">Golden Gate University</t>
  </si>
  <si>
    <t xml:space="preserve">Golden West College</t>
  </si>
  <si>
    <t xml:space="preserve">Huntington Beach</t>
  </si>
  <si>
    <t xml:space="preserve">Graduate Theological Union</t>
  </si>
  <si>
    <t xml:space="preserve">Grossmont College</t>
  </si>
  <si>
    <t xml:space="preserve">Salon Success Academy-Riverside</t>
  </si>
  <si>
    <t xml:space="preserve">Hartnell College</t>
  </si>
  <si>
    <t xml:space="preserve">Harvey Mudd College</t>
  </si>
  <si>
    <t xml:space="preserve">Hilltop Beauty School</t>
  </si>
  <si>
    <t xml:space="preserve">Daly City</t>
  </si>
  <si>
    <t xml:space="preserve">Pacifica Graduate Institute</t>
  </si>
  <si>
    <t xml:space="preserve">Carpinteria</t>
  </si>
  <si>
    <t xml:space="preserve">California State Polytechnic University-Humboldt</t>
  </si>
  <si>
    <t xml:space="preserve">Arcata</t>
  </si>
  <si>
    <t xml:space="preserve">Humphreys University-Stockton and Modesto Campuses</t>
  </si>
  <si>
    <t xml:space="preserve">Stockton</t>
  </si>
  <si>
    <t xml:space="preserve">Imperial Valley College</t>
  </si>
  <si>
    <t xml:space="preserve">Imperial</t>
  </si>
  <si>
    <t xml:space="preserve">Institute for Business and Technology</t>
  </si>
  <si>
    <t xml:space="preserve">Santa Clara</t>
  </si>
  <si>
    <t xml:space="preserve">Interior Designers Institute</t>
  </si>
  <si>
    <t xml:space="preserve">Newport Beach</t>
  </si>
  <si>
    <t xml:space="preserve">International School of Cosmetology</t>
  </si>
  <si>
    <t xml:space="preserve">Irvine Valley College</t>
  </si>
  <si>
    <t xml:space="preserve">Bellus Academy-El Cajon</t>
  </si>
  <si>
    <t xml:space="preserve">American Jewish University</t>
  </si>
  <si>
    <t xml:space="preserve">Reedley College</t>
  </si>
  <si>
    <t xml:space="preserve">Reedley</t>
  </si>
  <si>
    <t xml:space="preserve">Life Pacific University</t>
  </si>
  <si>
    <t xml:space="preserve">San Dimas</t>
  </si>
  <si>
    <t xml:space="preserve">University of La Verne</t>
  </si>
  <si>
    <t xml:space="preserve">La Verne</t>
  </si>
  <si>
    <t xml:space="preserve">Laguna College of Art and Design</t>
  </si>
  <si>
    <t xml:space="preserve">Laguna Beach</t>
  </si>
  <si>
    <t xml:space="preserve">Lake Tahoe Community College</t>
  </si>
  <si>
    <t xml:space="preserve">South Lake Tahoe</t>
  </si>
  <si>
    <t xml:space="preserve">Lancaster Beauty School</t>
  </si>
  <si>
    <t xml:space="preserve">Laney College</t>
  </si>
  <si>
    <t xml:space="preserve">Lassen Community College</t>
  </si>
  <si>
    <t xml:space="preserve">Susanville</t>
  </si>
  <si>
    <t xml:space="preserve">Latin American Bible Institute</t>
  </si>
  <si>
    <t xml:space="preserve">La Puente</t>
  </si>
  <si>
    <t xml:space="preserve">Life Chiropractic College West</t>
  </si>
  <si>
    <t xml:space="preserve">Lincoln University</t>
  </si>
  <si>
    <t xml:space="preserve">Southern California Seminary</t>
  </si>
  <si>
    <t xml:space="preserve">La Sierra University</t>
  </si>
  <si>
    <t xml:space="preserve">Loma Linda University</t>
  </si>
  <si>
    <t xml:space="preserve">Loma Linda</t>
  </si>
  <si>
    <t xml:space="preserve">Long Beach City College</t>
  </si>
  <si>
    <t xml:space="preserve">Southern California University of Health Sciences</t>
  </si>
  <si>
    <t xml:space="preserve">Whittier</t>
  </si>
  <si>
    <t xml:space="preserve">Los Angeles Harbor College</t>
  </si>
  <si>
    <t xml:space="preserve">Wilmington</t>
  </si>
  <si>
    <t xml:space="preserve">Los Angeles Pierce College</t>
  </si>
  <si>
    <t xml:space="preserve">Woodland Hills</t>
  </si>
  <si>
    <t xml:space="preserve">Los Angeles Southwest College</t>
  </si>
  <si>
    <t xml:space="preserve">Los Angeles Trade Technical College</t>
  </si>
  <si>
    <t xml:space="preserve">Los Angeles Valley College</t>
  </si>
  <si>
    <t xml:space="preserve">Valley Glen</t>
  </si>
  <si>
    <t xml:space="preserve">The Master's University and Seminary</t>
  </si>
  <si>
    <t xml:space="preserve">Los Angeles City College</t>
  </si>
  <si>
    <t xml:space="preserve">Los Angeles County College of Nursing and Allied Health</t>
  </si>
  <si>
    <t xml:space="preserve">Los Angeles Mission College</t>
  </si>
  <si>
    <t xml:space="preserve">Sylmar</t>
  </si>
  <si>
    <t xml:space="preserve">Los Medanos College</t>
  </si>
  <si>
    <t xml:space="preserve">Pittsburg</t>
  </si>
  <si>
    <t xml:space="preserve">Loyola Marymount University</t>
  </si>
  <si>
    <t xml:space="preserve">Lu Ross Academy</t>
  </si>
  <si>
    <t xml:space="preserve">Ventura</t>
  </si>
  <si>
    <t xml:space="preserve">Lyle's College of Beauty</t>
  </si>
  <si>
    <t xml:space="preserve">Lyle's College of  Beauty</t>
  </si>
  <si>
    <t xml:space="preserve">Lytles Redwood Empire Beauty College</t>
  </si>
  <si>
    <t xml:space="preserve">MTI College</t>
  </si>
  <si>
    <t xml:space="preserve">College of Marin</t>
  </si>
  <si>
    <t xml:space="preserve">Kentfield</t>
  </si>
  <si>
    <t xml:space="preserve">Mendocino College</t>
  </si>
  <si>
    <t xml:space="preserve">Menlo College</t>
  </si>
  <si>
    <t xml:space="preserve">Atherton</t>
  </si>
  <si>
    <t xml:space="preserve">Merced College</t>
  </si>
  <si>
    <t xml:space="preserve">Merced</t>
  </si>
  <si>
    <t xml:space="preserve">Merritt College</t>
  </si>
  <si>
    <t xml:space="preserve">Northeastern University Oakland</t>
  </si>
  <si>
    <t xml:space="preserve">MiraCosta College</t>
  </si>
  <si>
    <t xml:space="preserve">Oceanside</t>
  </si>
  <si>
    <t xml:space="preserve">Mission College</t>
  </si>
  <si>
    <t xml:space="preserve">Modern Beauty Academy</t>
  </si>
  <si>
    <t xml:space="preserve">Oxnard</t>
  </si>
  <si>
    <t xml:space="preserve">Modesto Junior College</t>
  </si>
  <si>
    <t xml:space="preserve">Moler Barber College</t>
  </si>
  <si>
    <t xml:space="preserve">Middlebury Institute of International Studies at Monterey</t>
  </si>
  <si>
    <t xml:space="preserve">Monterey</t>
  </si>
  <si>
    <t xml:space="preserve">Monterey Peninsula College</t>
  </si>
  <si>
    <t xml:space="preserve">Moorpark College</t>
  </si>
  <si>
    <t xml:space="preserve">Moorpark</t>
  </si>
  <si>
    <t xml:space="preserve">Mt San Antonio College</t>
  </si>
  <si>
    <t xml:space="preserve">Walnut</t>
  </si>
  <si>
    <t xml:space="preserve">Mount Saint Mary's University</t>
  </si>
  <si>
    <t xml:space="preserve">Mt San Jacinto Community College District</t>
  </si>
  <si>
    <t xml:space="preserve">San Jacinto</t>
  </si>
  <si>
    <t xml:space="preserve">Musicians Institute</t>
  </si>
  <si>
    <t xml:space="preserve">Hollywood</t>
  </si>
  <si>
    <t xml:space="preserve">Napa Valley College</t>
  </si>
  <si>
    <t xml:space="preserve">Napa</t>
  </si>
  <si>
    <t xml:space="preserve">National Holistic Institute</t>
  </si>
  <si>
    <t xml:space="preserve">Emeryville</t>
  </si>
  <si>
    <t xml:space="preserve">National University</t>
  </si>
  <si>
    <t xml:space="preserve">Naval Postgraduate School</t>
  </si>
  <si>
    <t xml:space="preserve">US service schools</t>
  </si>
  <si>
    <t xml:space="preserve">Newschool of Architecture and Design</t>
  </si>
  <si>
    <t xml:space="preserve">North Adrian's College of Beauty Inc</t>
  </si>
  <si>
    <t xml:space="preserve">North-West College-Pomona</t>
  </si>
  <si>
    <t xml:space="preserve">North-West College-West Covina</t>
  </si>
  <si>
    <t xml:space="preserve">North-West College-Van Nuys</t>
  </si>
  <si>
    <t xml:space="preserve">Van Nuys</t>
  </si>
  <si>
    <t xml:space="preserve">San Francisco Bay University</t>
  </si>
  <si>
    <t xml:space="preserve">Fremont</t>
  </si>
  <si>
    <t xml:space="preserve">Notre Dame de Namur University</t>
  </si>
  <si>
    <t xml:space="preserve">Belmont</t>
  </si>
  <si>
    <t xml:space="preserve">Occidental College</t>
  </si>
  <si>
    <t xml:space="preserve">Ohlone College</t>
  </si>
  <si>
    <t xml:space="preserve">Orange Coast College</t>
  </si>
  <si>
    <t xml:space="preserve">Costa Mesa</t>
  </si>
  <si>
    <t xml:space="preserve">Otis College of Art and Design</t>
  </si>
  <si>
    <t xml:space="preserve">Oxnard College</t>
  </si>
  <si>
    <t xml:space="preserve">Hope International University</t>
  </si>
  <si>
    <t xml:space="preserve">Concorde Career College-San Diego</t>
  </si>
  <si>
    <t xml:space="preserve">Palo Alto University</t>
  </si>
  <si>
    <t xml:space="preserve">Pacific Oaks College</t>
  </si>
  <si>
    <t xml:space="preserve">Pacific School of Religion</t>
  </si>
  <si>
    <t xml:space="preserve">Pacific States University</t>
  </si>
  <si>
    <t xml:space="preserve">Pacific Union College</t>
  </si>
  <si>
    <t xml:space="preserve">Angwin</t>
  </si>
  <si>
    <t xml:space="preserve">University of the Pacific</t>
  </si>
  <si>
    <t xml:space="preserve">Palo Verde College</t>
  </si>
  <si>
    <t xml:space="preserve">Blythe</t>
  </si>
  <si>
    <t xml:space="preserve">Palomar College</t>
  </si>
  <si>
    <t xml:space="preserve">San Marcos</t>
  </si>
  <si>
    <t xml:space="preserve">Pasadena City College</t>
  </si>
  <si>
    <t xml:space="preserve">Pepperdine University</t>
  </si>
  <si>
    <t xml:space="preserve">Malibu</t>
  </si>
  <si>
    <t xml:space="preserve">Pitzer College</t>
  </si>
  <si>
    <t xml:space="preserve">Point Loma Nazarene University</t>
  </si>
  <si>
    <t xml:space="preserve">Pomona College</t>
  </si>
  <si>
    <t xml:space="preserve">Porterville College</t>
  </si>
  <si>
    <t xml:space="preserve">Porterville</t>
  </si>
  <si>
    <t xml:space="preserve">Professional Institute of Beauty</t>
  </si>
  <si>
    <t xml:space="preserve">El Monte</t>
  </si>
  <si>
    <t xml:space="preserve">Santa Ana College</t>
  </si>
  <si>
    <t xml:space="preserve">Santa Ana</t>
  </si>
  <si>
    <t xml:space="preserve">Pardee RAND Graduate School</t>
  </si>
  <si>
    <t xml:space="preserve">Shasta School of Cosmetology</t>
  </si>
  <si>
    <t xml:space="preserve">Redding</t>
  </si>
  <si>
    <t xml:space="preserve">University of Redlands</t>
  </si>
  <si>
    <t xml:space="preserve">Redlands</t>
  </si>
  <si>
    <t xml:space="preserve">College of the Redwoods</t>
  </si>
  <si>
    <t xml:space="preserve">Salon Success Academy-Upland</t>
  </si>
  <si>
    <t xml:space="preserve">Upland</t>
  </si>
  <si>
    <t xml:space="preserve">Salon Success Academy-Corona</t>
  </si>
  <si>
    <t xml:space="preserve">Corona</t>
  </si>
  <si>
    <t xml:space="preserve">Rio Hondo College</t>
  </si>
  <si>
    <t xml:space="preserve">Riverside City College</t>
  </si>
  <si>
    <t xml:space="preserve">Dongguk University Los Angeles</t>
  </si>
  <si>
    <t xml:space="preserve">Sacramento City College</t>
  </si>
  <si>
    <t xml:space="preserve">Saddleback College</t>
  </si>
  <si>
    <t xml:space="preserve">Mission Viejo</t>
  </si>
  <si>
    <t xml:space="preserve">Samuel Merritt University</t>
  </si>
  <si>
    <t xml:space="preserve">San Diego City College</t>
  </si>
  <si>
    <t xml:space="preserve">San Diego Mesa College</t>
  </si>
  <si>
    <t xml:space="preserve">San Diego Miramar College</t>
  </si>
  <si>
    <t xml:space="preserve">San Diego State University</t>
  </si>
  <si>
    <t xml:space="preserve">University of San Diego</t>
  </si>
  <si>
    <t xml:space="preserve">San Francisco Conservatory of Music</t>
  </si>
  <si>
    <t xml:space="preserve">San Francisco State University</t>
  </si>
  <si>
    <t xml:space="preserve">University of San Francisco</t>
  </si>
  <si>
    <t xml:space="preserve">San Joaquin College of Law</t>
  </si>
  <si>
    <t xml:space="preserve">San Joaquin Delta College</t>
  </si>
  <si>
    <t xml:space="preserve">San Joaquin Valley College-Visalia</t>
  </si>
  <si>
    <t xml:space="preserve">San Joaquin Valley College-Bakersfield</t>
  </si>
  <si>
    <t xml:space="preserve">William Jessup University</t>
  </si>
  <si>
    <t xml:space="preserve">Rocklin</t>
  </si>
  <si>
    <t xml:space="preserve">San Jose City College</t>
  </si>
  <si>
    <t xml:space="preserve">San Jose State University</t>
  </si>
  <si>
    <t xml:space="preserve">College of San Mateo</t>
  </si>
  <si>
    <t xml:space="preserve">San Mateo</t>
  </si>
  <si>
    <t xml:space="preserve">Santa Barbara City College</t>
  </si>
  <si>
    <t xml:space="preserve">Santa Clara University</t>
  </si>
  <si>
    <t xml:space="preserve">Santa Monica College</t>
  </si>
  <si>
    <t xml:space="preserve">Santa Rosa Junior College</t>
  </si>
  <si>
    <t xml:space="preserve">Saybrook University</t>
  </si>
  <si>
    <t xml:space="preserve">Scripps College</t>
  </si>
  <si>
    <t xml:space="preserve">College of the Sequoias</t>
  </si>
  <si>
    <t xml:space="preserve">Shasta Bible College and Graduate School</t>
  </si>
  <si>
    <t xml:space="preserve">Shasta College</t>
  </si>
  <si>
    <t xml:space="preserve">Sierra College</t>
  </si>
  <si>
    <t xml:space="preserve">Sierra College of Beauty</t>
  </si>
  <si>
    <t xml:space="preserve">Trinity Law School</t>
  </si>
  <si>
    <t xml:space="preserve">Simpson University</t>
  </si>
  <si>
    <t xml:space="preserve">College of the Siskiyous</t>
  </si>
  <si>
    <t xml:space="preserve">Weed</t>
  </si>
  <si>
    <t xml:space="preserve">Charles A Jones Career and Education Center</t>
  </si>
  <si>
    <t xml:space="preserve">Skyline College</t>
  </si>
  <si>
    <t xml:space="preserve">San Bruno</t>
  </si>
  <si>
    <t xml:space="preserve">San Bernardino Valley College</t>
  </si>
  <si>
    <t xml:space="preserve">Saint Mary's College of California</t>
  </si>
  <si>
    <t xml:space="preserve">Moraga</t>
  </si>
  <si>
    <t xml:space="preserve">Solano Community College</t>
  </si>
  <si>
    <t xml:space="preserve">Sonoma State University</t>
  </si>
  <si>
    <t xml:space="preserve">Rohnert Park</t>
  </si>
  <si>
    <t xml:space="preserve">South Baylo University</t>
  </si>
  <si>
    <t xml:space="preserve">South Coast College</t>
  </si>
  <si>
    <t xml:space="preserve">Vanguard University of Southern California</t>
  </si>
  <si>
    <t xml:space="preserve">Concorde Career College-Garden Grove</t>
  </si>
  <si>
    <t xml:space="preserve">Southwestern College</t>
  </si>
  <si>
    <t xml:space="preserve">Starr King School for the Ministry</t>
  </si>
  <si>
    <t xml:space="preserve">Marshall B Ketchum University</t>
  </si>
  <si>
    <t xml:space="preserve">Southern California Institute of Architecture</t>
  </si>
  <si>
    <t xml:space="preserve">University of Southern California</t>
  </si>
  <si>
    <t xml:space="preserve">Southwestern Law School</t>
  </si>
  <si>
    <t xml:space="preserve">Taft College</t>
  </si>
  <si>
    <t xml:space="preserve">Taft</t>
  </si>
  <si>
    <t xml:space="preserve">Claremont School of Theology</t>
  </si>
  <si>
    <t xml:space="preserve">Thomas Aquinas College</t>
  </si>
  <si>
    <t xml:space="preserve">Santa Paula</t>
  </si>
  <si>
    <t xml:space="preserve">Epic Bible College &amp; Graduate School</t>
  </si>
  <si>
    <t xml:space="preserve">UEI College-Huntington Park</t>
  </si>
  <si>
    <t xml:space="preserve">Huntington Park</t>
  </si>
  <si>
    <t xml:space="preserve">Concorde Career College-San Bernardino</t>
  </si>
  <si>
    <t xml:space="preserve">Concorde Career College-North Hollywood</t>
  </si>
  <si>
    <t xml:space="preserve">North Hollywood</t>
  </si>
  <si>
    <t xml:space="preserve">Ventura College</t>
  </si>
  <si>
    <t xml:space="preserve">The Colleges of Law at Ventura</t>
  </si>
  <si>
    <t xml:space="preserve">Bridges Beauty College</t>
  </si>
  <si>
    <t xml:space="preserve">Victorville</t>
  </si>
  <si>
    <t xml:space="preserve">Victor Valley College</t>
  </si>
  <si>
    <t xml:space="preserve">Berkeley City College</t>
  </si>
  <si>
    <t xml:space="preserve">Walden University</t>
  </si>
  <si>
    <t xml:space="preserve">Minneapolis</t>
  </si>
  <si>
    <t xml:space="preserve">MN</t>
  </si>
  <si>
    <t xml:space="preserve">Plains</t>
  </si>
  <si>
    <t xml:space="preserve">Waynes College of Beauty</t>
  </si>
  <si>
    <t xml:space="preserve">Coalinga College</t>
  </si>
  <si>
    <t xml:space="preserve">Coalinga</t>
  </si>
  <si>
    <t xml:space="preserve">West Los Angeles College</t>
  </si>
  <si>
    <t xml:space="preserve">Culver City</t>
  </si>
  <si>
    <t xml:space="preserve">West Valley College</t>
  </si>
  <si>
    <t xml:space="preserve">Saratoga</t>
  </si>
  <si>
    <t xml:space="preserve">Carrington College-Sacramento</t>
  </si>
  <si>
    <t xml:space="preserve">Westminster Theological Seminary in California</t>
  </si>
  <si>
    <t xml:space="preserve">Escondido</t>
  </si>
  <si>
    <t xml:space="preserve">Westmont College</t>
  </si>
  <si>
    <t xml:space="preserve">Whittier College</t>
  </si>
  <si>
    <t xml:space="preserve">Woodbury University</t>
  </si>
  <si>
    <t xml:space="preserve">Burbank</t>
  </si>
  <si>
    <t xml:space="preserve">The Wright Institute</t>
  </si>
  <si>
    <t xml:space="preserve">Thomas Jefferson School of Law</t>
  </si>
  <si>
    <t xml:space="preserve">Yeshiva Ohr Elchonon Chabad West Coast Talmudical Seminary</t>
  </si>
  <si>
    <t xml:space="preserve">Yuba College</t>
  </si>
  <si>
    <t xml:space="preserve">Marysville</t>
  </si>
  <si>
    <t xml:space="preserve">Adams State University</t>
  </si>
  <si>
    <t xml:space="preserve">Alamosa</t>
  </si>
  <si>
    <t xml:space="preserve">CO</t>
  </si>
  <si>
    <t xml:space="preserve">Rocky Mountains</t>
  </si>
  <si>
    <t xml:space="preserve">Aims Community College</t>
  </si>
  <si>
    <t xml:space="preserve">Greeley</t>
  </si>
  <si>
    <t xml:space="preserve">Arapahoe Community College</t>
  </si>
  <si>
    <t xml:space="preserve">Littleton</t>
  </si>
  <si>
    <t xml:space="preserve">Bel-Rea Institute of Animal Technology</t>
  </si>
  <si>
    <t xml:space="preserve">Denver</t>
  </si>
  <si>
    <t xml:space="preserve">University of Colorado Denver/Anschutz Medical Campus</t>
  </si>
  <si>
    <t xml:space="preserve">University of Colorado Colorado Springs</t>
  </si>
  <si>
    <t xml:space="preserve">Colorado Springs</t>
  </si>
  <si>
    <t xml:space="preserve">Spartan College of Aeronautics and Technology</t>
  </si>
  <si>
    <t xml:space="preserve">Broomfield</t>
  </si>
  <si>
    <t xml:space="preserve">University of Colorado Boulder</t>
  </si>
  <si>
    <t xml:space="preserve">Boulder</t>
  </si>
  <si>
    <t xml:space="preserve">Colorado Christian University</t>
  </si>
  <si>
    <t xml:space="preserve">Lakewood</t>
  </si>
  <si>
    <t xml:space="preserve">Colorado College</t>
  </si>
  <si>
    <t xml:space="preserve">Concorde Career College-Aurora</t>
  </si>
  <si>
    <t xml:space="preserve">Aurora</t>
  </si>
  <si>
    <t xml:space="preserve">Colorado Mountain College</t>
  </si>
  <si>
    <t xml:space="preserve">Glenwood Springs</t>
  </si>
  <si>
    <t xml:space="preserve">Colorado Northwestern Community College</t>
  </si>
  <si>
    <t xml:space="preserve">Rangely</t>
  </si>
  <si>
    <t xml:space="preserve">Colorado School of Mines</t>
  </si>
  <si>
    <t xml:space="preserve">Golden</t>
  </si>
  <si>
    <t xml:space="preserve">Colorado School of Trades</t>
  </si>
  <si>
    <t xml:space="preserve">Colorado State University-Fort Collins</t>
  </si>
  <si>
    <t xml:space="preserve">Fort Collins</t>
  </si>
  <si>
    <t xml:space="preserve">Colorado Technical University-Colorado Springs</t>
  </si>
  <si>
    <t xml:space="preserve">Community College of Aurora</t>
  </si>
  <si>
    <t xml:space="preserve">Technical College of the Rockies</t>
  </si>
  <si>
    <t xml:space="preserve">Delta</t>
  </si>
  <si>
    <t xml:space="preserve">Community College of Denver</t>
  </si>
  <si>
    <t xml:space="preserve">Lincoln College of Technology-Denver</t>
  </si>
  <si>
    <t xml:space="preserve">Denver Seminary</t>
  </si>
  <si>
    <t xml:space="preserve">University of Denver</t>
  </si>
  <si>
    <t xml:space="preserve">Emily Griffith Technical College</t>
  </si>
  <si>
    <t xml:space="preserve">Fort Lewis College</t>
  </si>
  <si>
    <t xml:space="preserve">Durango</t>
  </si>
  <si>
    <t xml:space="preserve">Front Range Community College</t>
  </si>
  <si>
    <t xml:space="preserve">Westminster</t>
  </si>
  <si>
    <t xml:space="preserve">Iliff School of Theology</t>
  </si>
  <si>
    <t xml:space="preserve">International Salon and Spa Academy</t>
  </si>
  <si>
    <t xml:space="preserve">Lamar Community College</t>
  </si>
  <si>
    <t xml:space="preserve">Lamar</t>
  </si>
  <si>
    <t xml:space="preserve">Colorado Mesa University</t>
  </si>
  <si>
    <t xml:space="preserve">Grand Junction</t>
  </si>
  <si>
    <t xml:space="preserve">Metropolitan State University of Denver</t>
  </si>
  <si>
    <t xml:space="preserve">Morgan Community College</t>
  </si>
  <si>
    <t xml:space="preserve">Fort  Morgan</t>
  </si>
  <si>
    <t xml:space="preserve">Naropa University</t>
  </si>
  <si>
    <t xml:space="preserve">Nazarene Bible College</t>
  </si>
  <si>
    <t xml:space="preserve">Northeastern Junior College</t>
  </si>
  <si>
    <t xml:space="preserve">Sterling</t>
  </si>
  <si>
    <t xml:space="preserve">University of Northern Colorado</t>
  </si>
  <si>
    <t xml:space="preserve">Otero College</t>
  </si>
  <si>
    <t xml:space="preserve">La Junta</t>
  </si>
  <si>
    <t xml:space="preserve">Pikes Peak State College</t>
  </si>
  <si>
    <t xml:space="preserve">Pueblo Community College</t>
  </si>
  <si>
    <t xml:space="preserve">Pueblo</t>
  </si>
  <si>
    <t xml:space="preserve">Red Rocks Community College</t>
  </si>
  <si>
    <t xml:space="preserve">Regis University</t>
  </si>
  <si>
    <t xml:space="preserve">Rocky Mountain College of Art and Design</t>
  </si>
  <si>
    <t xml:space="preserve">Montessori Education Center of the Rockies</t>
  </si>
  <si>
    <t xml:space="preserve">Colorado State University Pueblo</t>
  </si>
  <si>
    <t xml:space="preserve">Pickens Technical College</t>
  </si>
  <si>
    <t xml:space="preserve">Intellitec College-Colorado Springs</t>
  </si>
  <si>
    <t xml:space="preserve">Intellitec College-Grand Junction</t>
  </si>
  <si>
    <t xml:space="preserve">Trinidad State College</t>
  </si>
  <si>
    <t xml:space="preserve">Trinidad</t>
  </si>
  <si>
    <t xml:space="preserve">United States Air Force Academy</t>
  </si>
  <si>
    <t xml:space="preserve">USAF Academy</t>
  </si>
  <si>
    <t xml:space="preserve">Empire Beauty School-Thornton</t>
  </si>
  <si>
    <t xml:space="preserve">Thornton</t>
  </si>
  <si>
    <t xml:space="preserve">Western Colorado University</t>
  </si>
  <si>
    <t xml:space="preserve">Gunnison</t>
  </si>
  <si>
    <t xml:space="preserve">Albertus Magnus College</t>
  </si>
  <si>
    <t xml:space="preserve">New Haven</t>
  </si>
  <si>
    <t xml:space="preserve">CT</t>
  </si>
  <si>
    <t xml:space="preserve">New England</t>
  </si>
  <si>
    <t xml:space="preserve">Bais Binyomin Academy</t>
  </si>
  <si>
    <t xml:space="preserve">Monsey</t>
  </si>
  <si>
    <t xml:space="preserve">NY</t>
  </si>
  <si>
    <t xml:space="preserve">Mid East</t>
  </si>
  <si>
    <t xml:space="preserve">University of Bridgeport</t>
  </si>
  <si>
    <t xml:space="preserve">Bridgeport</t>
  </si>
  <si>
    <t xml:space="preserve">Central Connecticut State University</t>
  </si>
  <si>
    <t xml:space="preserve">New Britain</t>
  </si>
  <si>
    <t xml:space="preserve">Charter Oak State College</t>
  </si>
  <si>
    <t xml:space="preserve">Cortiva Institute</t>
  </si>
  <si>
    <t xml:space="preserve">Cromwell</t>
  </si>
  <si>
    <t xml:space="preserve">Connecticut College</t>
  </si>
  <si>
    <t xml:space="preserve">New London</t>
  </si>
  <si>
    <t xml:space="preserve">Porter &amp; Chester Institute of Hamden</t>
  </si>
  <si>
    <t xml:space="preserve">Hamden</t>
  </si>
  <si>
    <t xml:space="preserve">University of Connecticut</t>
  </si>
  <si>
    <t xml:space="preserve">Storrs</t>
  </si>
  <si>
    <t xml:space="preserve">Goodwin University</t>
  </si>
  <si>
    <t xml:space="preserve">East Hartford</t>
  </si>
  <si>
    <t xml:space="preserve">Lincoln Technical Institute-East Windsor</t>
  </si>
  <si>
    <t xml:space="preserve">East Windsor</t>
  </si>
  <si>
    <t xml:space="preserve">Eastern Connecticut State University</t>
  </si>
  <si>
    <t xml:space="preserve">Willimantic</t>
  </si>
  <si>
    <t xml:space="preserve">Fairfield University</t>
  </si>
  <si>
    <t xml:space="preserve">Paul Mitchell the School-North Haven</t>
  </si>
  <si>
    <t xml:space="preserve">North Haven</t>
  </si>
  <si>
    <t xml:space="preserve">Connecticut State Community College</t>
  </si>
  <si>
    <t xml:space="preserve">Hartford</t>
  </si>
  <si>
    <t xml:space="preserve">Rensselaer at Hartford</t>
  </si>
  <si>
    <t xml:space="preserve">American Institute-West Hartford</t>
  </si>
  <si>
    <t xml:space="preserve">West Hartford</t>
  </si>
  <si>
    <t xml:space="preserve">Hartford International University for Religion and Peace</t>
  </si>
  <si>
    <t xml:space="preserve">University of Hartford</t>
  </si>
  <si>
    <t xml:space="preserve">Holy Apostles College and Seminary</t>
  </si>
  <si>
    <t xml:space="preserve">Mitchell College</t>
  </si>
  <si>
    <t xml:space="preserve">Lincoln Technical Institute-New Britain</t>
  </si>
  <si>
    <t xml:space="preserve">New England Tractor Trailer Training School of Connecticut</t>
  </si>
  <si>
    <t xml:space="preserve">Somers</t>
  </si>
  <si>
    <t xml:space="preserve">University of New Haven</t>
  </si>
  <si>
    <t xml:space="preserve">West Haven</t>
  </si>
  <si>
    <t xml:space="preserve">Paier College</t>
  </si>
  <si>
    <t xml:space="preserve">Porter &amp; Chester Institute</t>
  </si>
  <si>
    <t xml:space="preserve">Post University</t>
  </si>
  <si>
    <t xml:space="preserve">Waterbury</t>
  </si>
  <si>
    <t xml:space="preserve">Quinnipiac University</t>
  </si>
  <si>
    <t xml:space="preserve">Sacred Heart University</t>
  </si>
  <si>
    <t xml:space="preserve">University of Saint Joseph</t>
  </si>
  <si>
    <t xml:space="preserve">Southern Connecticut State University</t>
  </si>
  <si>
    <t xml:space="preserve">Trinity College</t>
  </si>
  <si>
    <t xml:space="preserve">United States Coast Guard Academy</t>
  </si>
  <si>
    <t xml:space="preserve">Wesleyan University</t>
  </si>
  <si>
    <t xml:space="preserve">Middletown</t>
  </si>
  <si>
    <t xml:space="preserve">Western Connecticut State University</t>
  </si>
  <si>
    <t xml:space="preserve">Danbury</t>
  </si>
  <si>
    <t xml:space="preserve">Yale University</t>
  </si>
  <si>
    <t xml:space="preserve">Margaret H Rollins School of Nursing at Beebe Medical Center</t>
  </si>
  <si>
    <t xml:space="preserve">Lewes</t>
  </si>
  <si>
    <t xml:space="preserve">DE</t>
  </si>
  <si>
    <t xml:space="preserve">Dawn Career Institute LLC</t>
  </si>
  <si>
    <t xml:space="preserve">Newark</t>
  </si>
  <si>
    <t xml:space="preserve">Delaware Technical Community College-Terry</t>
  </si>
  <si>
    <t xml:space="preserve">Dover</t>
  </si>
  <si>
    <t xml:space="preserve">Delaware State University</t>
  </si>
  <si>
    <t xml:space="preserve">University of Delaware</t>
  </si>
  <si>
    <t xml:space="preserve">Goldey-Beacom College</t>
  </si>
  <si>
    <t xml:space="preserve">Schilling-Douglas School of Hair Design</t>
  </si>
  <si>
    <t xml:space="preserve">Wilmington University</t>
  </si>
  <si>
    <t xml:space="preserve">New Castle</t>
  </si>
  <si>
    <t xml:space="preserve">American University</t>
  </si>
  <si>
    <t xml:space="preserve">Washington</t>
  </si>
  <si>
    <t xml:space="preserve">DC</t>
  </si>
  <si>
    <t xml:space="preserve">The Catholic University of America</t>
  </si>
  <si>
    <t xml:space="preserve">University of the District of Columbia</t>
  </si>
  <si>
    <t xml:space="preserve">Pontifical Faculty of the Immaculate Conception at the Dominican House of Studies</t>
  </si>
  <si>
    <t xml:space="preserve">Gallaudet University</t>
  </si>
  <si>
    <t xml:space="preserve">George Washington University</t>
  </si>
  <si>
    <t xml:space="preserve">Georgetown University</t>
  </si>
  <si>
    <t xml:space="preserve">Howard University</t>
  </si>
  <si>
    <t xml:space="preserve">Strayer University-District of Columbia</t>
  </si>
  <si>
    <t xml:space="preserve">National Conservatory of Dramatic Arts</t>
  </si>
  <si>
    <t xml:space="preserve">Trinity Washington University</t>
  </si>
  <si>
    <t xml:space="preserve">Wesley Theological Seminary</t>
  </si>
  <si>
    <t xml:space="preserve">Atlantic Technical College</t>
  </si>
  <si>
    <t xml:space="preserve">Coconut Creek</t>
  </si>
  <si>
    <t xml:space="preserve">FL</t>
  </si>
  <si>
    <t xml:space="preserve">Baptist University of Florida</t>
  </si>
  <si>
    <t xml:space="preserve">Graceville</t>
  </si>
  <si>
    <t xml:space="preserve">Barry University</t>
  </si>
  <si>
    <t xml:space="preserve">Miami</t>
  </si>
  <si>
    <t xml:space="preserve">Bethune-Cookman University</t>
  </si>
  <si>
    <t xml:space="preserve">Daytona Beach</t>
  </si>
  <si>
    <t xml:space="preserve">Lynn University</t>
  </si>
  <si>
    <t xml:space="preserve">Boca Raton</t>
  </si>
  <si>
    <t xml:space="preserve">North Florida Technical College</t>
  </si>
  <si>
    <t xml:space="preserve">Starke</t>
  </si>
  <si>
    <t xml:space="preserve">Eastern Florida State College</t>
  </si>
  <si>
    <t xml:space="preserve">Broward College</t>
  </si>
  <si>
    <t xml:space="preserve">Fort Lauderdale</t>
  </si>
  <si>
    <t xml:space="preserve">Albizu University-Miami</t>
  </si>
  <si>
    <t xml:space="preserve">College of Central Florida</t>
  </si>
  <si>
    <t xml:space="preserve">Ocala</t>
  </si>
  <si>
    <t xml:space="preserve">Johnson University Florida</t>
  </si>
  <si>
    <t xml:space="preserve">Kissimmee</t>
  </si>
  <si>
    <t xml:space="preserve">University of Central Florida</t>
  </si>
  <si>
    <t xml:space="preserve">Orlando</t>
  </si>
  <si>
    <t xml:space="preserve">Charlotte Technical College</t>
  </si>
  <si>
    <t xml:space="preserve">Port Charlotte</t>
  </si>
  <si>
    <t xml:space="preserve">Chipola College</t>
  </si>
  <si>
    <t xml:space="preserve">Marianna</t>
  </si>
  <si>
    <t xml:space="preserve">Lorenzo Walker Technical College</t>
  </si>
  <si>
    <t xml:space="preserve">Naples</t>
  </si>
  <si>
    <t xml:space="preserve">Daytona State College</t>
  </si>
  <si>
    <t xml:space="preserve">South University-West Palm Beach</t>
  </si>
  <si>
    <t xml:space="preserve">Royal Palm Beach</t>
  </si>
  <si>
    <t xml:space="preserve">Eckerd College</t>
  </si>
  <si>
    <t xml:space="preserve">Saint Petersburg</t>
  </si>
  <si>
    <t xml:space="preserve">Florida SouthWestern State College</t>
  </si>
  <si>
    <t xml:space="preserve">Fort Myers</t>
  </si>
  <si>
    <t xml:space="preserve">Edward Waters University</t>
  </si>
  <si>
    <t xml:space="preserve">Embry-Riddle Aeronautical University-Daytona Beach</t>
  </si>
  <si>
    <t xml:space="preserve">Florida Agricultural and Mechanical University</t>
  </si>
  <si>
    <t xml:space="preserve">Tallahassee</t>
  </si>
  <si>
    <t xml:space="preserve">Florida Atlantic University</t>
  </si>
  <si>
    <t xml:space="preserve">Florida State College at Jacksonville</t>
  </si>
  <si>
    <t xml:space="preserve">Flagler College</t>
  </si>
  <si>
    <t xml:space="preserve">Saint Augustine</t>
  </si>
  <si>
    <t xml:space="preserve">Florida College</t>
  </si>
  <si>
    <t xml:space="preserve">Temple Terrace</t>
  </si>
  <si>
    <t xml:space="preserve">Concorde Career Institute-Jacksonville</t>
  </si>
  <si>
    <t xml:space="preserve">Concorde Career Institute-Miramar</t>
  </si>
  <si>
    <t xml:space="preserve">Miramar</t>
  </si>
  <si>
    <t xml:space="preserve">Concorde Career Institute-Tampa</t>
  </si>
  <si>
    <t xml:space="preserve">Tampa</t>
  </si>
  <si>
    <t xml:space="preserve">AdventHealth University</t>
  </si>
  <si>
    <t xml:space="preserve">Florida Institute of Technology</t>
  </si>
  <si>
    <t xml:space="preserve">Florida International University</t>
  </si>
  <si>
    <t xml:space="preserve">The College of the Florida Keys</t>
  </si>
  <si>
    <t xml:space="preserve">Key West</t>
  </si>
  <si>
    <t xml:space="preserve">Florida Memorial University</t>
  </si>
  <si>
    <t xml:space="preserve">Miami Gardens</t>
  </si>
  <si>
    <t xml:space="preserve">Florida Career College-Miami</t>
  </si>
  <si>
    <t xml:space="preserve">Florida School of Massage</t>
  </si>
  <si>
    <t xml:space="preserve">Gainesville</t>
  </si>
  <si>
    <t xml:space="preserve">Florida Southern College</t>
  </si>
  <si>
    <t xml:space="preserve">Lakeland</t>
  </si>
  <si>
    <t xml:space="preserve">Florida State University</t>
  </si>
  <si>
    <t xml:space="preserve">University of Florida</t>
  </si>
  <si>
    <t xml:space="preserve">Fort Pierce Beauty Academy</t>
  </si>
  <si>
    <t xml:space="preserve">Fort Pierce</t>
  </si>
  <si>
    <t xml:space="preserve">Full Sail University</t>
  </si>
  <si>
    <t xml:space="preserve">Winter Park</t>
  </si>
  <si>
    <t xml:space="preserve">George Stone Technical College</t>
  </si>
  <si>
    <t xml:space="preserve">Pensacola</t>
  </si>
  <si>
    <t xml:space="preserve">George T Baker Aviation Technical College</t>
  </si>
  <si>
    <t xml:space="preserve">Gulf Coast State College</t>
  </si>
  <si>
    <t xml:space="preserve">Panama City</t>
  </si>
  <si>
    <t xml:space="preserve">Key College</t>
  </si>
  <si>
    <t xml:space="preserve">Hillsborough Community College</t>
  </si>
  <si>
    <t xml:space="preserve">Hobe Sound Bible College</t>
  </si>
  <si>
    <t xml:space="preserve">Hobe Sound</t>
  </si>
  <si>
    <t xml:space="preserve">Hollywood Institute of Beauty Careers</t>
  </si>
  <si>
    <t xml:space="preserve">St. Petersburg</t>
  </si>
  <si>
    <t xml:space="preserve">Indian River State College</t>
  </si>
  <si>
    <t xml:space="preserve">International Academy</t>
  </si>
  <si>
    <t xml:space="preserve">South Daytona</t>
  </si>
  <si>
    <t xml:space="preserve">Jacksonville University</t>
  </si>
  <si>
    <t xml:space="preserve">Keiser University-Ft Lauderdale</t>
  </si>
  <si>
    <t xml:space="preserve">La Belle Beauty School</t>
  </si>
  <si>
    <t xml:space="preserve">Hialeah</t>
  </si>
  <si>
    <t xml:space="preserve">Florida Gateway College</t>
  </si>
  <si>
    <t xml:space="preserve">Lake City</t>
  </si>
  <si>
    <t xml:space="preserve">Lake Technical College</t>
  </si>
  <si>
    <t xml:space="preserve">Eustis</t>
  </si>
  <si>
    <t xml:space="preserve">Lake-Sumter State College</t>
  </si>
  <si>
    <t xml:space="preserve">Leesburg</t>
  </si>
  <si>
    <t xml:space="preserve">Fort Myers Technical College</t>
  </si>
  <si>
    <t xml:space="preserve">Lively Technical College</t>
  </si>
  <si>
    <t xml:space="preserve">Lindsey Hopkins Technical College</t>
  </si>
  <si>
    <t xml:space="preserve">Loraines Academy &amp; Spa</t>
  </si>
  <si>
    <t xml:space="preserve">Luther Rice College &amp; Seminary</t>
  </si>
  <si>
    <t xml:space="preserve">Lithonia</t>
  </si>
  <si>
    <t xml:space="preserve">GA</t>
  </si>
  <si>
    <t xml:space="preserve">State College of Florida-Manatee-Sarasota</t>
  </si>
  <si>
    <t xml:space="preserve">Bradenton</t>
  </si>
  <si>
    <t xml:space="preserve">Manatee Technical College</t>
  </si>
  <si>
    <t xml:space="preserve">Traviss Technical College</t>
  </si>
  <si>
    <t xml:space="preserve">Merryfield Academy</t>
  </si>
  <si>
    <t xml:space="preserve">Oakland Park</t>
  </si>
  <si>
    <t xml:space="preserve">Trinity International University-Florida</t>
  </si>
  <si>
    <t xml:space="preserve">Miami Lakes Educational Center and Technical College</t>
  </si>
  <si>
    <t xml:space="preserve">Miami Lakes</t>
  </si>
  <si>
    <t xml:space="preserve">Miami Dade College</t>
  </si>
  <si>
    <t xml:space="preserve">University of Miami</t>
  </si>
  <si>
    <t xml:space="preserve">Coral Gables</t>
  </si>
  <si>
    <t xml:space="preserve">Orange Technical College-South Campus</t>
  </si>
  <si>
    <t xml:space="preserve">Paul Mitchell the School-Jacksonville</t>
  </si>
  <si>
    <t xml:space="preserve">North Florida College</t>
  </si>
  <si>
    <t xml:space="preserve">Madison</t>
  </si>
  <si>
    <t xml:space="preserve">University of North Florida</t>
  </si>
  <si>
    <t xml:space="preserve">Nova Southeastern University</t>
  </si>
  <si>
    <t xml:space="preserve">Northwest Florida State College</t>
  </si>
  <si>
    <t xml:space="preserve">Niceville</t>
  </si>
  <si>
    <t xml:space="preserve">Orange Technical College</t>
  </si>
  <si>
    <t xml:space="preserve">Palm Beach Atlantic University</t>
  </si>
  <si>
    <t xml:space="preserve">West Palm Beach</t>
  </si>
  <si>
    <t xml:space="preserve">Palm Beach State College</t>
  </si>
  <si>
    <t xml:space="preserve">Lake Worth</t>
  </si>
  <si>
    <t xml:space="preserve">Pasco-Hernando State College</t>
  </si>
  <si>
    <t xml:space="preserve">New Port Richey</t>
  </si>
  <si>
    <t xml:space="preserve">Pensacola State College</t>
  </si>
  <si>
    <t xml:space="preserve">Pinellas Technical College-Clearwater</t>
  </si>
  <si>
    <t xml:space="preserve">Clearwater</t>
  </si>
  <si>
    <t xml:space="preserve">Polk State College</t>
  </si>
  <si>
    <t xml:space="preserve">Winter Haven</t>
  </si>
  <si>
    <t xml:space="preserve">Radford M Locklin Technical College</t>
  </si>
  <si>
    <t xml:space="preserve">Milton</t>
  </si>
  <si>
    <t xml:space="preserve">Saint Vincent de Paul Regional Seminary</t>
  </si>
  <si>
    <t xml:space="preserve">Boynton Beach</t>
  </si>
  <si>
    <t xml:space="preserve">Ridge Technical College</t>
  </si>
  <si>
    <t xml:space="preserve">Ringling College of Art and Design</t>
  </si>
  <si>
    <t xml:space="preserve">Sarasota</t>
  </si>
  <si>
    <t xml:space="preserve">Robert Morgan Educational Center and Technical College</t>
  </si>
  <si>
    <t xml:space="preserve">Rollins College</t>
  </si>
  <si>
    <t xml:space="preserve">First Coast Technical College</t>
  </si>
  <si>
    <t xml:space="preserve">Saint Leo University</t>
  </si>
  <si>
    <t xml:space="preserve">Saint Leo</t>
  </si>
  <si>
    <t xml:space="preserve">St Petersburg College</t>
  </si>
  <si>
    <t xml:space="preserve">Pinellas Technical College-St. Petersburg</t>
  </si>
  <si>
    <t xml:space="preserve">Santa Fe College</t>
  </si>
  <si>
    <t xml:space="preserve">Suncoast Technical College</t>
  </si>
  <si>
    <t xml:space="preserve">Seminole State College of Florida</t>
  </si>
  <si>
    <t xml:space="preserve">Sanford</t>
  </si>
  <si>
    <t xml:space="preserve">Sheridan Technical College</t>
  </si>
  <si>
    <t xml:space="preserve">St. John Vianney College Seminary</t>
  </si>
  <si>
    <t xml:space="preserve">Saint Johns River State College</t>
  </si>
  <si>
    <t xml:space="preserve">Palatka</t>
  </si>
  <si>
    <t xml:space="preserve">South Florida State College</t>
  </si>
  <si>
    <t xml:space="preserve">Avon Park</t>
  </si>
  <si>
    <t xml:space="preserve">University of South Florida</t>
  </si>
  <si>
    <t xml:space="preserve">St. Thomas University</t>
  </si>
  <si>
    <t xml:space="preserve">Stetson University</t>
  </si>
  <si>
    <t xml:space="preserve">DeLand</t>
  </si>
  <si>
    <t xml:space="preserve">Southeastern University</t>
  </si>
  <si>
    <t xml:space="preserve">Bene's Career Academy</t>
  </si>
  <si>
    <t xml:space="preserve">Riveroak Technical College</t>
  </si>
  <si>
    <t xml:space="preserve">Live Oak</t>
  </si>
  <si>
    <t xml:space="preserve">Tallahassee Community College</t>
  </si>
  <si>
    <t xml:space="preserve">Talmudic College of Florida</t>
  </si>
  <si>
    <t xml:space="preserve">Miami Beach</t>
  </si>
  <si>
    <t xml:space="preserve">The University of Tampa</t>
  </si>
  <si>
    <t xml:space="preserve">Big Bend Technical College</t>
  </si>
  <si>
    <t xml:space="preserve">Perry</t>
  </si>
  <si>
    <t xml:space="preserve">Tom P. Haney Technical College</t>
  </si>
  <si>
    <t xml:space="preserve">Trinity Baptist College</t>
  </si>
  <si>
    <t xml:space="preserve">Trinity College of Florida</t>
  </si>
  <si>
    <t xml:space="preserve">Trinity</t>
  </si>
  <si>
    <t xml:space="preserve">Valencia College</t>
  </si>
  <si>
    <t xml:space="preserve">Warner University</t>
  </si>
  <si>
    <t xml:space="preserve">Lake Wales</t>
  </si>
  <si>
    <t xml:space="preserve">Florida Panhandle Technical College</t>
  </si>
  <si>
    <t xml:space="preserve">Chipley</t>
  </si>
  <si>
    <t xml:space="preserve">Webber International University</t>
  </si>
  <si>
    <t xml:space="preserve">Babson Park</t>
  </si>
  <si>
    <t xml:space="preserve">Rasmussen University-Florida</t>
  </si>
  <si>
    <t xml:space="preserve">University of West Florida</t>
  </si>
  <si>
    <t xml:space="preserve">Orange Technical College-West Campus</t>
  </si>
  <si>
    <t xml:space="preserve">Winter Garden</t>
  </si>
  <si>
    <t xml:space="preserve">William T McFatter Technical College</t>
  </si>
  <si>
    <t xml:space="preserve">Davie</t>
  </si>
  <si>
    <t xml:space="preserve">Orange Technical College-East Campus</t>
  </si>
  <si>
    <t xml:space="preserve">Withlacoochee Technical College</t>
  </si>
  <si>
    <t xml:space="preserve">Inverness</t>
  </si>
  <si>
    <t xml:space="preserve">Abraham Baldwin Agricultural College</t>
  </si>
  <si>
    <t xml:space="preserve">Tifton</t>
  </si>
  <si>
    <t xml:space="preserve">Agnes Scott College</t>
  </si>
  <si>
    <t xml:space="preserve">Decatur</t>
  </si>
  <si>
    <t xml:space="preserve">Interactive College of Technology-Chamblee</t>
  </si>
  <si>
    <t xml:space="preserve">Chamblee</t>
  </si>
  <si>
    <t xml:space="preserve">Interactive College of Technology-Morrow</t>
  </si>
  <si>
    <t xml:space="preserve">Morrow</t>
  </si>
  <si>
    <t xml:space="preserve">Albany Technical College</t>
  </si>
  <si>
    <t xml:space="preserve">Albany</t>
  </si>
  <si>
    <t xml:space="preserve">Albany State University</t>
  </si>
  <si>
    <t xml:space="preserve">Andrew College</t>
  </si>
  <si>
    <t xml:space="preserve">Cuthbert</t>
  </si>
  <si>
    <t xml:space="preserve">Georgia Career Institute</t>
  </si>
  <si>
    <t xml:space="preserve">Conyers</t>
  </si>
  <si>
    <t xml:space="preserve">Atlanta Technical College</t>
  </si>
  <si>
    <t xml:space="preserve">Atlanta</t>
  </si>
  <si>
    <t xml:space="preserve">Point University</t>
  </si>
  <si>
    <t xml:space="preserve">West Point</t>
  </si>
  <si>
    <t xml:space="preserve">Atlanta Metropolitan State College</t>
  </si>
  <si>
    <t xml:space="preserve">Atlanta's John Marshall Law School</t>
  </si>
  <si>
    <t xml:space="preserve">Atlanta School of Massage</t>
  </si>
  <si>
    <t xml:space="preserve">Clark Atlanta University</t>
  </si>
  <si>
    <t xml:space="preserve">Augusta Technical College</t>
  </si>
  <si>
    <t xml:space="preserve">Augusta</t>
  </si>
  <si>
    <t xml:space="preserve">Berry College</t>
  </si>
  <si>
    <t xml:space="preserve">Mount Berry</t>
  </si>
  <si>
    <t xml:space="preserve">Beulah Heights University</t>
  </si>
  <si>
    <t xml:space="preserve">Brenau University</t>
  </si>
  <si>
    <t xml:space="preserve">Brewton-Parker College</t>
  </si>
  <si>
    <t xml:space="preserve">Mount Vernon</t>
  </si>
  <si>
    <t xml:space="preserve">College of Coastal Georgia</t>
  </si>
  <si>
    <t xml:space="preserve">Brunswick</t>
  </si>
  <si>
    <t xml:space="preserve">West Georgia Technical College</t>
  </si>
  <si>
    <t xml:space="preserve">Waco</t>
  </si>
  <si>
    <t xml:space="preserve">Clayton  State University</t>
  </si>
  <si>
    <t xml:space="preserve">Columbia Theological Seminary</t>
  </si>
  <si>
    <t xml:space="preserve">Columbus Technical College</t>
  </si>
  <si>
    <t xml:space="preserve">Columbus</t>
  </si>
  <si>
    <t xml:space="preserve">Columbus State University</t>
  </si>
  <si>
    <t xml:space="preserve">Georgia Northwestern Technical College</t>
  </si>
  <si>
    <t xml:space="preserve">Rome</t>
  </si>
  <si>
    <t xml:space="preserve">Covenant College</t>
  </si>
  <si>
    <t xml:space="preserve">Lookout Mountain</t>
  </si>
  <si>
    <t xml:space="preserve">Dalton State College</t>
  </si>
  <si>
    <t xml:space="preserve">Dalton</t>
  </si>
  <si>
    <t xml:space="preserve">Pro Way Hair School</t>
  </si>
  <si>
    <t xml:space="preserve">Stone Mountain</t>
  </si>
  <si>
    <t xml:space="preserve">South University-Savannah</t>
  </si>
  <si>
    <t xml:space="preserve">Savannah</t>
  </si>
  <si>
    <t xml:space="preserve">East Georgia State College</t>
  </si>
  <si>
    <t xml:space="preserve">Swainsboro</t>
  </si>
  <si>
    <t xml:space="preserve">Emmanuel University</t>
  </si>
  <si>
    <t xml:space="preserve">Franklin Springs</t>
  </si>
  <si>
    <t xml:space="preserve">Emory University</t>
  </si>
  <si>
    <t xml:space="preserve">Georgia Highlands College</t>
  </si>
  <si>
    <t xml:space="preserve">Fort Valley State University</t>
  </si>
  <si>
    <t xml:space="preserve">Fort Valley</t>
  </si>
  <si>
    <t xml:space="preserve">Grady Health System Professional Schools</t>
  </si>
  <si>
    <t xml:space="preserve">Georgia Institute of Technology-Main Campus</t>
  </si>
  <si>
    <t xml:space="preserve">Georgia Southwestern State University</t>
  </si>
  <si>
    <t xml:space="preserve">Americus</t>
  </si>
  <si>
    <t xml:space="preserve">Georgia College &amp; State University</t>
  </si>
  <si>
    <t xml:space="preserve">Milledgeville</t>
  </si>
  <si>
    <t xml:space="preserve">Georgia Southern University</t>
  </si>
  <si>
    <t xml:space="preserve">Statesboro</t>
  </si>
  <si>
    <t xml:space="preserve">Georgia State University</t>
  </si>
  <si>
    <t xml:space="preserve">University of Georgia</t>
  </si>
  <si>
    <t xml:space="preserve">Gordon State College</t>
  </si>
  <si>
    <t xml:space="preserve">Barnesville</t>
  </si>
  <si>
    <t xml:space="preserve">Southern Crescent Technical College</t>
  </si>
  <si>
    <t xml:space="preserve">Griffin</t>
  </si>
  <si>
    <t xml:space="preserve">Gupton Jones College of Funeral Service</t>
  </si>
  <si>
    <t xml:space="preserve">Gwinnett College-Lilburn</t>
  </si>
  <si>
    <t xml:space="preserve">Lilburn</t>
  </si>
  <si>
    <t xml:space="preserve">Gwinnett Technical College</t>
  </si>
  <si>
    <t xml:space="preserve">Lawrenceville</t>
  </si>
  <si>
    <t xml:space="preserve">Interdenominational Theological Center</t>
  </si>
  <si>
    <t xml:space="preserve">LaGrange College</t>
  </si>
  <si>
    <t xml:space="preserve">Lagrange</t>
  </si>
  <si>
    <t xml:space="preserve">Lanier Technical College</t>
  </si>
  <si>
    <t xml:space="preserve">Life University</t>
  </si>
  <si>
    <t xml:space="preserve">Marietta</t>
  </si>
  <si>
    <t xml:space="preserve">Chattahoochee Technical College</t>
  </si>
  <si>
    <t xml:space="preserve">Herzing University-Atlanta</t>
  </si>
  <si>
    <t xml:space="preserve">Mercer University</t>
  </si>
  <si>
    <t xml:space="preserve">Macon</t>
  </si>
  <si>
    <t xml:space="preserve">Morehouse College</t>
  </si>
  <si>
    <t xml:space="preserve">Morehouse School of Medicine</t>
  </si>
  <si>
    <t xml:space="preserve">Morris Brown College</t>
  </si>
  <si>
    <t xml:space="preserve">North Georgia Technical College</t>
  </si>
  <si>
    <t xml:space="preserve">Clarkesville</t>
  </si>
  <si>
    <t xml:space="preserve">Oglethorpe University</t>
  </si>
  <si>
    <t xml:space="preserve">Paine College</t>
  </si>
  <si>
    <t xml:space="preserve">Piedmont University</t>
  </si>
  <si>
    <t xml:space="preserve">Demorest</t>
  </si>
  <si>
    <t xml:space="preserve">Miami Ad School-Atlanta</t>
  </si>
  <si>
    <t xml:space="preserve">Reinhardt University</t>
  </si>
  <si>
    <t xml:space="preserve">Waleska</t>
  </si>
  <si>
    <t xml:space="preserve">Savannah Technical College</t>
  </si>
  <si>
    <t xml:space="preserve">Savannah College of Art and Design</t>
  </si>
  <si>
    <t xml:space="preserve">Savannah State University</t>
  </si>
  <si>
    <t xml:space="preserve">Shorter University</t>
  </si>
  <si>
    <t xml:space="preserve">South Georgia Technical College</t>
  </si>
  <si>
    <t xml:space="preserve">Spelman College</t>
  </si>
  <si>
    <t xml:space="preserve">Thomas University</t>
  </si>
  <si>
    <t xml:space="preserve">Thomasville</t>
  </si>
  <si>
    <t xml:space="preserve">Toccoa Falls College</t>
  </si>
  <si>
    <t xml:space="preserve">Toccoa Falls</t>
  </si>
  <si>
    <t xml:space="preserve">Truett McConnell University</t>
  </si>
  <si>
    <t xml:space="preserve">Cleveland</t>
  </si>
  <si>
    <t xml:space="preserve">Wiregrass Georgia Technical College</t>
  </si>
  <si>
    <t xml:space="preserve">Valdosta</t>
  </si>
  <si>
    <t xml:space="preserve">Valdosta State University</t>
  </si>
  <si>
    <t xml:space="preserve">Wesleyan College</t>
  </si>
  <si>
    <t xml:space="preserve">University of West Georgia</t>
  </si>
  <si>
    <t xml:space="preserve">Carrollton</t>
  </si>
  <si>
    <t xml:space="preserve">Young Harris College</t>
  </si>
  <si>
    <t xml:space="preserve">Young Harris</t>
  </si>
  <si>
    <t xml:space="preserve">Chaminade University of Honolulu</t>
  </si>
  <si>
    <t xml:space="preserve">Honolulu</t>
  </si>
  <si>
    <t xml:space="preserve">HI</t>
  </si>
  <si>
    <t xml:space="preserve">University of Hawaii at Hilo</t>
  </si>
  <si>
    <t xml:space="preserve">Hilo</t>
  </si>
  <si>
    <t xml:space="preserve">University of Hawaii at Manoa</t>
  </si>
  <si>
    <t xml:space="preserve">Hawaii Institute of Hair Design</t>
  </si>
  <si>
    <t xml:space="preserve">Hawaii Pacific University</t>
  </si>
  <si>
    <t xml:space="preserve">Honolulu Community College</t>
  </si>
  <si>
    <t xml:space="preserve">Kapiolani Community College</t>
  </si>
  <si>
    <t xml:space="preserve">Kauai Community College</t>
  </si>
  <si>
    <t xml:space="preserve">Lihue</t>
  </si>
  <si>
    <t xml:space="preserve">Leeward Community College</t>
  </si>
  <si>
    <t xml:space="preserve">Pearl City</t>
  </si>
  <si>
    <t xml:space="preserve">University of Hawaii Maui College</t>
  </si>
  <si>
    <t xml:space="preserve">Kahului</t>
  </si>
  <si>
    <t xml:space="preserve">University of Hawaii-West Oahu</t>
  </si>
  <si>
    <t xml:space="preserve">Kapolei</t>
  </si>
  <si>
    <t xml:space="preserve">Windward Community College</t>
  </si>
  <si>
    <t xml:space="preserve">Kaneohe</t>
  </si>
  <si>
    <t xml:space="preserve">Carrington College-Boise</t>
  </si>
  <si>
    <t xml:space="preserve">Boise</t>
  </si>
  <si>
    <t xml:space="preserve">ID</t>
  </si>
  <si>
    <t xml:space="preserve">Boise Bible College</t>
  </si>
  <si>
    <t xml:space="preserve">Boise State University</t>
  </si>
  <si>
    <t xml:space="preserve">College of Eastern Idaho</t>
  </si>
  <si>
    <t xml:space="preserve">Idaho Falls</t>
  </si>
  <si>
    <t xml:space="preserve">Idaho State University</t>
  </si>
  <si>
    <t xml:space="preserve">Pocatello</t>
  </si>
  <si>
    <t xml:space="preserve">University of Idaho</t>
  </si>
  <si>
    <t xml:space="preserve">Moscow</t>
  </si>
  <si>
    <t xml:space="preserve">The College of Idaho</t>
  </si>
  <si>
    <t xml:space="preserve">Caldwell</t>
  </si>
  <si>
    <t xml:space="preserve">Lewis-Clark State College</t>
  </si>
  <si>
    <t xml:space="preserve">Lewiston</t>
  </si>
  <si>
    <t xml:space="preserve">Aveda Institute-Twin Falls</t>
  </si>
  <si>
    <t xml:space="preserve">Twin Falls</t>
  </si>
  <si>
    <t xml:space="preserve">North Idaho College</t>
  </si>
  <si>
    <t xml:space="preserve">Coeur d'Alene</t>
  </si>
  <si>
    <t xml:space="preserve">Northwest Nazarene University</t>
  </si>
  <si>
    <t xml:space="preserve">Nampa</t>
  </si>
  <si>
    <t xml:space="preserve">Nathan Layne Institute of Cosmetology</t>
  </si>
  <si>
    <t xml:space="preserve">Chubbuck</t>
  </si>
  <si>
    <t xml:space="preserve">Brigham Young University-Idaho</t>
  </si>
  <si>
    <t xml:space="preserve">Rexburg</t>
  </si>
  <si>
    <t xml:space="preserve">College of Southern Idaho</t>
  </si>
  <si>
    <t xml:space="preserve">Adler University</t>
  </si>
  <si>
    <t xml:space="preserve">Chicago</t>
  </si>
  <si>
    <t xml:space="preserve">IL</t>
  </si>
  <si>
    <t xml:space="preserve">Great Lakes</t>
  </si>
  <si>
    <t xml:space="preserve">American Academy of Art College</t>
  </si>
  <si>
    <t xml:space="preserve">American Islamic College</t>
  </si>
  <si>
    <t xml:space="preserve">School of the Art Institute of Chicago</t>
  </si>
  <si>
    <t xml:space="preserve">Augustana College</t>
  </si>
  <si>
    <t xml:space="preserve">Rock Island</t>
  </si>
  <si>
    <t xml:space="preserve">Aurora University</t>
  </si>
  <si>
    <t xml:space="preserve">Southwestern Illinois College</t>
  </si>
  <si>
    <t xml:space="preserve">Belleville</t>
  </si>
  <si>
    <t xml:space="preserve">Bethany Theological Seminary</t>
  </si>
  <si>
    <t xml:space="preserve">Richmond</t>
  </si>
  <si>
    <t xml:space="preserve">IN</t>
  </si>
  <si>
    <t xml:space="preserve">Black Hawk College</t>
  </si>
  <si>
    <t xml:space="preserve">Moline</t>
  </si>
  <si>
    <t xml:space="preserve">Blackburn College</t>
  </si>
  <si>
    <t xml:space="preserve">Carlinville</t>
  </si>
  <si>
    <t xml:space="preserve">Blessing Rieman College of Nursing and Health Sciences</t>
  </si>
  <si>
    <t xml:space="preserve">Bradley University</t>
  </si>
  <si>
    <t xml:space="preserve">Peoria</t>
  </si>
  <si>
    <t xml:space="preserve">Paul Mitchell the School-Tinley Park</t>
  </si>
  <si>
    <t xml:space="preserve">Tinley Park</t>
  </si>
  <si>
    <t xml:space="preserve">Cameo Beauty Academy</t>
  </si>
  <si>
    <t xml:space="preserve">Oak Lawn</t>
  </si>
  <si>
    <t xml:space="preserve">Cannella School of Hair Design-Villa Park</t>
  </si>
  <si>
    <t xml:space="preserve">Villa Park</t>
  </si>
  <si>
    <t xml:space="preserve">Cannella School of Hair Design-Chicago</t>
  </si>
  <si>
    <t xml:space="preserve">Capri Beauty College</t>
  </si>
  <si>
    <t xml:space="preserve">Oak Forest</t>
  </si>
  <si>
    <t xml:space="preserve">Carl Sandburg College</t>
  </si>
  <si>
    <t xml:space="preserve">Galesburg</t>
  </si>
  <si>
    <t xml:space="preserve">Catholic Theological Union at Chicago</t>
  </si>
  <si>
    <t xml:space="preserve">Midwestern University-Downers Grove</t>
  </si>
  <si>
    <t xml:space="preserve">Downers Grove</t>
  </si>
  <si>
    <t xml:space="preserve">The Chicago School at Chicago</t>
  </si>
  <si>
    <t xml:space="preserve">Chicago State University</t>
  </si>
  <si>
    <t xml:space="preserve">Chicago Theological Seminary</t>
  </si>
  <si>
    <t xml:space="preserve">University of Chicago</t>
  </si>
  <si>
    <t xml:space="preserve">City Colleges of Chicago-Kennedy-King College</t>
  </si>
  <si>
    <t xml:space="preserve">City Colleges of Chicago-Malcolm X College</t>
  </si>
  <si>
    <t xml:space="preserve">City Colleges of Chicago-Olive-Harvey College</t>
  </si>
  <si>
    <t xml:space="preserve">City Colleges of Chicago-Harry S Truman College</t>
  </si>
  <si>
    <t xml:space="preserve">City Colleges of Chicago-Richard J Daley College</t>
  </si>
  <si>
    <t xml:space="preserve">City Colleges of Chicago-Harold Washington College</t>
  </si>
  <si>
    <t xml:space="preserve">City Colleges of Chicago-Wilbur Wright College</t>
  </si>
  <si>
    <t xml:space="preserve">Columbia College Chicago</t>
  </si>
  <si>
    <t xml:space="preserve">Concordia University-Chicago</t>
  </si>
  <si>
    <t xml:space="preserve">River Forest</t>
  </si>
  <si>
    <t xml:space="preserve">Danville Area Community College</t>
  </si>
  <si>
    <t xml:space="preserve">Danville</t>
  </si>
  <si>
    <t xml:space="preserve">Tricoci University of Beauty Culture</t>
  </si>
  <si>
    <t xml:space="preserve">Urbana</t>
  </si>
  <si>
    <t xml:space="preserve">DePaul University</t>
  </si>
  <si>
    <t xml:space="preserve">Cosmetology &amp; Spa Academy</t>
  </si>
  <si>
    <t xml:space="preserve">Crystal Lake</t>
  </si>
  <si>
    <t xml:space="preserve">College of DuPage</t>
  </si>
  <si>
    <t xml:space="preserve">Glen Ellyn</t>
  </si>
  <si>
    <t xml:space="preserve">East-West University</t>
  </si>
  <si>
    <t xml:space="preserve">Eastern Illinois University</t>
  </si>
  <si>
    <t xml:space="preserve">Charleston</t>
  </si>
  <si>
    <t xml:space="preserve">Elgin Community College</t>
  </si>
  <si>
    <t xml:space="preserve">Elgin</t>
  </si>
  <si>
    <t xml:space="preserve">Elmhurst University</t>
  </si>
  <si>
    <t xml:space="preserve">Elmhurst</t>
  </si>
  <si>
    <t xml:space="preserve">Eureka College</t>
  </si>
  <si>
    <t xml:space="preserve">First Institute of Travel, Inc.</t>
  </si>
  <si>
    <t xml:space="preserve">Fox College</t>
  </si>
  <si>
    <t xml:space="preserve">Garrett-Evangelical Theological Seminary</t>
  </si>
  <si>
    <t xml:space="preserve">Evanston</t>
  </si>
  <si>
    <t xml:space="preserve">Gem City College</t>
  </si>
  <si>
    <t xml:space="preserve">Governors State University</t>
  </si>
  <si>
    <t xml:space="preserve">University Park</t>
  </si>
  <si>
    <t xml:space="preserve">Graham Hospital School of Nursing</t>
  </si>
  <si>
    <t xml:space="preserve">Canton</t>
  </si>
  <si>
    <t xml:space="preserve">Greenville University</t>
  </si>
  <si>
    <t xml:space="preserve">Greenville</t>
  </si>
  <si>
    <t xml:space="preserve">G Skin &amp; Beauty Institute</t>
  </si>
  <si>
    <t xml:space="preserve">Schaumburg</t>
  </si>
  <si>
    <t xml:space="preserve">Hair Professionals Career College</t>
  </si>
  <si>
    <t xml:space="preserve">Sycamore</t>
  </si>
  <si>
    <t xml:space="preserve">Hair Professionals School of Cosmetology</t>
  </si>
  <si>
    <t xml:space="preserve">Oswego</t>
  </si>
  <si>
    <t xml:space="preserve">Hebrew Theological College</t>
  </si>
  <si>
    <t xml:space="preserve">Skokie</t>
  </si>
  <si>
    <t xml:space="preserve">Highland Community College</t>
  </si>
  <si>
    <t xml:space="preserve">Freeport</t>
  </si>
  <si>
    <t xml:space="preserve">Rosalind Franklin University of Medicine and Science</t>
  </si>
  <si>
    <t xml:space="preserve">North Chicago</t>
  </si>
  <si>
    <t xml:space="preserve">University of Illinois Chicago</t>
  </si>
  <si>
    <t xml:space="preserve">Benedictine University</t>
  </si>
  <si>
    <t xml:space="preserve">Lisle</t>
  </si>
  <si>
    <t xml:space="preserve">Illinois College of Optometry</t>
  </si>
  <si>
    <t xml:space="preserve">University of Illinois Urbana-Champaign</t>
  </si>
  <si>
    <t xml:space="preserve">Champaign</t>
  </si>
  <si>
    <t xml:space="preserve">Illinois Wesleyan University</t>
  </si>
  <si>
    <t xml:space="preserve">Bloomington</t>
  </si>
  <si>
    <t xml:space="preserve">Illinois Central College</t>
  </si>
  <si>
    <t xml:space="preserve">East Peoria</t>
  </si>
  <si>
    <t xml:space="preserve">Illinois College</t>
  </si>
  <si>
    <t xml:space="preserve">Olney Central College</t>
  </si>
  <si>
    <t xml:space="preserve">Olney</t>
  </si>
  <si>
    <t xml:space="preserve">Illinois Institute of Technology</t>
  </si>
  <si>
    <t xml:space="preserve">Illinois State University</t>
  </si>
  <si>
    <t xml:space="preserve">Illinois Valley Community College</t>
  </si>
  <si>
    <t xml:space="preserve">Oglesby</t>
  </si>
  <si>
    <t xml:space="preserve">Institute for Clinical Social Work</t>
  </si>
  <si>
    <t xml:space="preserve">John A Logan College</t>
  </si>
  <si>
    <t xml:space="preserve">Carterville</t>
  </si>
  <si>
    <t xml:space="preserve">John Wood Community College</t>
  </si>
  <si>
    <t xml:space="preserve">Joliet Junior College</t>
  </si>
  <si>
    <t xml:space="preserve">Joliet</t>
  </si>
  <si>
    <t xml:space="preserve">Judson University</t>
  </si>
  <si>
    <t xml:space="preserve">Kankakee Community College</t>
  </si>
  <si>
    <t xml:space="preserve">Kankakee</t>
  </si>
  <si>
    <t xml:space="preserve">Kaskaskia College</t>
  </si>
  <si>
    <t xml:space="preserve">Centralia</t>
  </si>
  <si>
    <t xml:space="preserve">Kishwaukee College</t>
  </si>
  <si>
    <t xml:space="preserve">Malta</t>
  </si>
  <si>
    <t xml:space="preserve">Knox College</t>
  </si>
  <si>
    <t xml:space="preserve">Educators of Beauty College of Cosmetology-Peru</t>
  </si>
  <si>
    <t xml:space="preserve">PERU</t>
  </si>
  <si>
    <t xml:space="preserve">College of Lake County</t>
  </si>
  <si>
    <t xml:space="preserve">Grayslake</t>
  </si>
  <si>
    <t xml:space="preserve">Lake Forest College</t>
  </si>
  <si>
    <t xml:space="preserve">Lake Forest</t>
  </si>
  <si>
    <t xml:space="preserve">Lake Forest Graduate School of Management</t>
  </si>
  <si>
    <t xml:space="preserve">Lake Land College</t>
  </si>
  <si>
    <t xml:space="preserve">Mattoon</t>
  </si>
  <si>
    <t xml:space="preserve">Lakeview College of Nursing</t>
  </si>
  <si>
    <t xml:space="preserve">Lewis and Clark Community College</t>
  </si>
  <si>
    <t xml:space="preserve">Godfrey</t>
  </si>
  <si>
    <t xml:space="preserve">Lewis University</t>
  </si>
  <si>
    <t xml:space="preserve">Romeoville</t>
  </si>
  <si>
    <t xml:space="preserve">Lincoln Christian University</t>
  </si>
  <si>
    <t xml:space="preserve">Lincoln</t>
  </si>
  <si>
    <t xml:space="preserve">Lincoln Land Community College</t>
  </si>
  <si>
    <t xml:space="preserve">Springfield</t>
  </si>
  <si>
    <t xml:space="preserve">Lincoln College of Technology-Melrose Park</t>
  </si>
  <si>
    <t xml:space="preserve">Melrose Park</t>
  </si>
  <si>
    <t xml:space="preserve">Loyola University Chicago</t>
  </si>
  <si>
    <t xml:space="preserve">Lutheran School of Theology at Chicago</t>
  </si>
  <si>
    <t xml:space="preserve">Trinity College of Nursing &amp; Health Sciences</t>
  </si>
  <si>
    <t xml:space="preserve">Steven Papageorge Hair Academy</t>
  </si>
  <si>
    <t xml:space="preserve">Generations College</t>
  </si>
  <si>
    <t xml:space="preserve">McCormick Theological Seminary</t>
  </si>
  <si>
    <t xml:space="preserve">McHenry County College</t>
  </si>
  <si>
    <t xml:space="preserve">McKendree University</t>
  </si>
  <si>
    <t xml:space="preserve">Lebanon</t>
  </si>
  <si>
    <t xml:space="preserve">Meadville Theological School of Lombard College</t>
  </si>
  <si>
    <t xml:space="preserve">Methodist College</t>
  </si>
  <si>
    <t xml:space="preserve">Millikin University</t>
  </si>
  <si>
    <t xml:space="preserve">Monmouth College</t>
  </si>
  <si>
    <t xml:space="preserve">Monmouth</t>
  </si>
  <si>
    <t xml:space="preserve">Moody Bible Institute</t>
  </si>
  <si>
    <t xml:space="preserve">Moraine Valley Community College</t>
  </si>
  <si>
    <t xml:space="preserve">Palos Hills</t>
  </si>
  <si>
    <t xml:space="preserve">Morrison Institute of Technology</t>
  </si>
  <si>
    <t xml:space="preserve">Morrison</t>
  </si>
  <si>
    <t xml:space="preserve">Morton College</t>
  </si>
  <si>
    <t xml:space="preserve">Cicero</t>
  </si>
  <si>
    <t xml:space="preserve">National Louis University</t>
  </si>
  <si>
    <t xml:space="preserve">National University of Health Sciences</t>
  </si>
  <si>
    <t xml:space="preserve">Lombard</t>
  </si>
  <si>
    <t xml:space="preserve">Cosmetology Concepts Niles</t>
  </si>
  <si>
    <t xml:space="preserve">Niles</t>
  </si>
  <si>
    <t xml:space="preserve">North Central College</t>
  </si>
  <si>
    <t xml:space="preserve">Naperville</t>
  </si>
  <si>
    <t xml:space="preserve">North Park University</t>
  </si>
  <si>
    <t xml:space="preserve">Northern Baptist Theological Seminary</t>
  </si>
  <si>
    <t xml:space="preserve">Northern Illinois University</t>
  </si>
  <si>
    <t xml:space="preserve">Dekalb</t>
  </si>
  <si>
    <t xml:space="preserve">Northwestern University</t>
  </si>
  <si>
    <t xml:space="preserve">Northeastern Illinois University</t>
  </si>
  <si>
    <t xml:space="preserve">Oakton College</t>
  </si>
  <si>
    <t xml:space="preserve">Des Plaines</t>
  </si>
  <si>
    <t xml:space="preserve">Oehrlein School of Cosmetology</t>
  </si>
  <si>
    <t xml:space="preserve">Olivet Nazarene University</t>
  </si>
  <si>
    <t xml:space="preserve">Bourbonnais</t>
  </si>
  <si>
    <t xml:space="preserve">Parkland College</t>
  </si>
  <si>
    <t xml:space="preserve">Prairie State College</t>
  </si>
  <si>
    <t xml:space="preserve">Chicago Heights</t>
  </si>
  <si>
    <t xml:space="preserve">Principia College</t>
  </si>
  <si>
    <t xml:space="preserve">Elsah</t>
  </si>
  <si>
    <t xml:space="preserve">Professional's Choice Hair Design Academy</t>
  </si>
  <si>
    <t xml:space="preserve">Quincy University</t>
  </si>
  <si>
    <t xml:space="preserve">Rend Lake College</t>
  </si>
  <si>
    <t xml:space="preserve">Ina</t>
  </si>
  <si>
    <t xml:space="preserve">Richland Community College</t>
  </si>
  <si>
    <t xml:space="preserve">Rock Valley College</t>
  </si>
  <si>
    <t xml:space="preserve">Rockford</t>
  </si>
  <si>
    <t xml:space="preserve">Rockford University</t>
  </si>
  <si>
    <t xml:space="preserve">Roosevelt University</t>
  </si>
  <si>
    <t xml:space="preserve">Dominican University</t>
  </si>
  <si>
    <t xml:space="preserve">Rush University</t>
  </si>
  <si>
    <t xml:space="preserve">Saint Francis Medical Center College of Nursing</t>
  </si>
  <si>
    <t xml:space="preserve">University of St Francis</t>
  </si>
  <si>
    <t xml:space="preserve">St. John's College-Department of Nursing</t>
  </si>
  <si>
    <t xml:space="preserve">Saint Xavier University</t>
  </si>
  <si>
    <t xml:space="preserve">University of Illinois Springfield</t>
  </si>
  <si>
    <t xml:space="preserve">Sauk Valley Community College</t>
  </si>
  <si>
    <t xml:space="preserve">Dixon</t>
  </si>
  <si>
    <t xml:space="preserve">Shawnee Community College</t>
  </si>
  <si>
    <t xml:space="preserve">Ullin</t>
  </si>
  <si>
    <t xml:space="preserve">St. Augustine College</t>
  </si>
  <si>
    <t xml:space="preserve">University of Saint Mary of the Lake</t>
  </si>
  <si>
    <t xml:space="preserve">Mundelein</t>
  </si>
  <si>
    <t xml:space="preserve">Southeastern Illinois College</t>
  </si>
  <si>
    <t xml:space="preserve">Harrisburg</t>
  </si>
  <si>
    <t xml:space="preserve">National Latino Education Institute</t>
  </si>
  <si>
    <t xml:space="preserve">Spertus College</t>
  </si>
  <si>
    <t xml:space="preserve">Spoon River College</t>
  </si>
  <si>
    <t xml:space="preserve">Saint Anthony College of Nursing</t>
  </si>
  <si>
    <t xml:space="preserve">Educators of Beauty College of Cosmetology-Sterling</t>
  </si>
  <si>
    <t xml:space="preserve">Southern Illinois University-Carbondale</t>
  </si>
  <si>
    <t xml:space="preserve">Carbondale</t>
  </si>
  <si>
    <t xml:space="preserve">Southern Illinois University-Edwardsville</t>
  </si>
  <si>
    <t xml:space="preserve">Edwardsville</t>
  </si>
  <si>
    <t xml:space="preserve">Taylor Business Institute</t>
  </si>
  <si>
    <t xml:space="preserve">Telshe Yeshiva-Chicago</t>
  </si>
  <si>
    <t xml:space="preserve">South Suburban College</t>
  </si>
  <si>
    <t xml:space="preserve">South Holland</t>
  </si>
  <si>
    <t xml:space="preserve">Trinity Christian College</t>
  </si>
  <si>
    <t xml:space="preserve">Palos Heights</t>
  </si>
  <si>
    <t xml:space="preserve">Trinity International University-Illinois</t>
  </si>
  <si>
    <t xml:space="preserve">Deerfield</t>
  </si>
  <si>
    <t xml:space="preserve">Triton College</t>
  </si>
  <si>
    <t xml:space="preserve">River Grove</t>
  </si>
  <si>
    <t xml:space="preserve">University of Spa &amp; Cosmetology Arts</t>
  </si>
  <si>
    <t xml:space="preserve">VanderCook College of Music</t>
  </si>
  <si>
    <t xml:space="preserve">Waubonsee Community College</t>
  </si>
  <si>
    <t xml:space="preserve">Sugar Grove</t>
  </si>
  <si>
    <t xml:space="preserve">Oak Point University</t>
  </si>
  <si>
    <t xml:space="preserve">Oak Brook</t>
  </si>
  <si>
    <t xml:space="preserve">Western Illinois University</t>
  </si>
  <si>
    <t xml:space="preserve">Macomb</t>
  </si>
  <si>
    <t xml:space="preserve">Wheaton College</t>
  </si>
  <si>
    <t xml:space="preserve">Wheaton</t>
  </si>
  <si>
    <t xml:space="preserve">William Rainey Harper College</t>
  </si>
  <si>
    <t xml:space="preserve">Palatine</t>
  </si>
  <si>
    <t xml:space="preserve">Anderson University</t>
  </si>
  <si>
    <t xml:space="preserve">Anderson</t>
  </si>
  <si>
    <t xml:space="preserve">Ball State University</t>
  </si>
  <si>
    <t xml:space="preserve">Muncie</t>
  </si>
  <si>
    <t xml:space="preserve">Bethel University</t>
  </si>
  <si>
    <t xml:space="preserve">Mishawaka</t>
  </si>
  <si>
    <t xml:space="preserve">Butler University</t>
  </si>
  <si>
    <t xml:space="preserve">Indianapolis</t>
  </si>
  <si>
    <t xml:space="preserve">Calumet College of Saint Joseph</t>
  </si>
  <si>
    <t xml:space="preserve">Whiting</t>
  </si>
  <si>
    <t xml:space="preserve">Christian Theological Seminary</t>
  </si>
  <si>
    <t xml:space="preserve">College of Court Reporting Inc</t>
  </si>
  <si>
    <t xml:space="preserve">Valparaiso</t>
  </si>
  <si>
    <t xml:space="preserve">Concordia Theological Seminary</t>
  </si>
  <si>
    <t xml:space="preserve">Fort Wayne</t>
  </si>
  <si>
    <t xml:space="preserve">Tricoci University of Beauty Culture-Highland</t>
  </si>
  <si>
    <t xml:space="preserve">Highland</t>
  </si>
  <si>
    <t xml:space="preserve">DePauw University</t>
  </si>
  <si>
    <t xml:space="preserve">Greencastle</t>
  </si>
  <si>
    <t xml:space="preserve">Don Roberts School of Hair Design</t>
  </si>
  <si>
    <t xml:space="preserve">Schererville</t>
  </si>
  <si>
    <t xml:space="preserve">Earlham College</t>
  </si>
  <si>
    <t xml:space="preserve">University of Evansville</t>
  </si>
  <si>
    <t xml:space="preserve">Evansville</t>
  </si>
  <si>
    <t xml:space="preserve">Franklin College</t>
  </si>
  <si>
    <t xml:space="preserve">Franklin</t>
  </si>
  <si>
    <t xml:space="preserve">Goshen College</t>
  </si>
  <si>
    <t xml:space="preserve">Goshen</t>
  </si>
  <si>
    <t xml:space="preserve">Grace College and Theological Seminary</t>
  </si>
  <si>
    <t xml:space="preserve">Winona Lake</t>
  </si>
  <si>
    <t xml:space="preserve">Hanover College</t>
  </si>
  <si>
    <t xml:space="preserve">Hanover</t>
  </si>
  <si>
    <t xml:space="preserve">J Michael Harrold Beauty Academy</t>
  </si>
  <si>
    <t xml:space="preserve">Terre Haute</t>
  </si>
  <si>
    <t xml:space="preserve">Holy Cross College</t>
  </si>
  <si>
    <t xml:space="preserve">Notre Dame</t>
  </si>
  <si>
    <t xml:space="preserve">PJ's College of Cosmetology-Clarksville</t>
  </si>
  <si>
    <t xml:space="preserve">Huntington University</t>
  </si>
  <si>
    <t xml:space="preserve">Huntington</t>
  </si>
  <si>
    <t xml:space="preserve">Ivy Tech Community College</t>
  </si>
  <si>
    <t xml:space="preserve">Purdue University Fort Wayne</t>
  </si>
  <si>
    <t xml:space="preserve">Indiana University-Indianapolis</t>
  </si>
  <si>
    <t xml:space="preserve">University of Indianapolis</t>
  </si>
  <si>
    <t xml:space="preserve">Indiana Institute of Technology</t>
  </si>
  <si>
    <t xml:space="preserve">University of Southern Indiana</t>
  </si>
  <si>
    <t xml:space="preserve">Indiana State University</t>
  </si>
  <si>
    <t xml:space="preserve">Indiana University-Kokomo</t>
  </si>
  <si>
    <t xml:space="preserve">Kokomo</t>
  </si>
  <si>
    <t xml:space="preserve">Indiana University-South Bend</t>
  </si>
  <si>
    <t xml:space="preserve">South Bend</t>
  </si>
  <si>
    <t xml:space="preserve">Indiana University-Bloomington</t>
  </si>
  <si>
    <t xml:space="preserve">Indiana University-Northwest</t>
  </si>
  <si>
    <t xml:space="preserve">Gary</t>
  </si>
  <si>
    <t xml:space="preserve">Indiana University-Southeast</t>
  </si>
  <si>
    <t xml:space="preserve">New Albany</t>
  </si>
  <si>
    <t xml:space="preserve">Indiana University-East</t>
  </si>
  <si>
    <t xml:space="preserve">International Business College-Indianapolis</t>
  </si>
  <si>
    <t xml:space="preserve">Taylor Institute of Cosmetology II</t>
  </si>
  <si>
    <t xml:space="preserve">Knox</t>
  </si>
  <si>
    <t xml:space="preserve">Tricoci University of Beauty Culture-Lafayette</t>
  </si>
  <si>
    <t xml:space="preserve">Lafayette</t>
  </si>
  <si>
    <t xml:space="preserve">Lincoln College of Technology-Indianapolis</t>
  </si>
  <si>
    <t xml:space="preserve">Manchester University</t>
  </si>
  <si>
    <t xml:space="preserve">North Manchester</t>
  </si>
  <si>
    <t xml:space="preserve">Marian University</t>
  </si>
  <si>
    <t xml:space="preserve">Indiana Wesleyan University-Marion</t>
  </si>
  <si>
    <t xml:space="preserve">Martin University</t>
  </si>
  <si>
    <t xml:space="preserve">Anabaptist Mennonite Biblical Seminary</t>
  </si>
  <si>
    <t xml:space="preserve">Elkhart</t>
  </si>
  <si>
    <t xml:space="preserve">Mid-America College of Funeral Service</t>
  </si>
  <si>
    <t xml:space="preserve">Jeffersonville</t>
  </si>
  <si>
    <t xml:space="preserve">West Michigan College of Barbering and Beauty</t>
  </si>
  <si>
    <t xml:space="preserve">Kalamazoo</t>
  </si>
  <si>
    <t xml:space="preserve">MI</t>
  </si>
  <si>
    <t xml:space="preserve">University of Notre Dame</t>
  </si>
  <si>
    <t xml:space="preserve">Oakland City University</t>
  </si>
  <si>
    <t xml:space="preserve">Oakland City</t>
  </si>
  <si>
    <t xml:space="preserve">PJ's College of Cosmetology-Richmond</t>
  </si>
  <si>
    <t xml:space="preserve">Ravenscroft Beauty College</t>
  </si>
  <si>
    <t xml:space="preserve">Rogers Academy of Hair Design</t>
  </si>
  <si>
    <t xml:space="preserve">Rose-Hulman Institute of Technology</t>
  </si>
  <si>
    <t xml:space="preserve">University of Saint Francis-Fort Wayne</t>
  </si>
  <si>
    <t xml:space="preserve">Saint Mary-of-the-Woods College</t>
  </si>
  <si>
    <t xml:space="preserve">Saint Mary of the Woods</t>
  </si>
  <si>
    <t xml:space="preserve">Saint Mary's College</t>
  </si>
  <si>
    <t xml:space="preserve">Saint Meinrad School of Theology</t>
  </si>
  <si>
    <t xml:space="preserve">St. Meinrad</t>
  </si>
  <si>
    <t xml:space="preserve">Saint Elizabeth School of Nursing</t>
  </si>
  <si>
    <t xml:space="preserve">Taylor University</t>
  </si>
  <si>
    <t xml:space="preserve">Trine University</t>
  </si>
  <si>
    <t xml:space="preserve">Angola</t>
  </si>
  <si>
    <t xml:space="preserve">Valparaiso University</t>
  </si>
  <si>
    <t xml:space="preserve">Vincennes Beauty College</t>
  </si>
  <si>
    <t xml:space="preserve">Vincennes</t>
  </si>
  <si>
    <t xml:space="preserve">Vincennes University</t>
  </si>
  <si>
    <t xml:space="preserve">Wabash College</t>
  </si>
  <si>
    <t xml:space="preserve">Crawfordsville</t>
  </si>
  <si>
    <t xml:space="preserve">Allen College</t>
  </si>
  <si>
    <t xml:space="preserve">Waterloo</t>
  </si>
  <si>
    <t xml:space="preserve">IA</t>
  </si>
  <si>
    <t xml:space="preserve">Briar Cliff University</t>
  </si>
  <si>
    <t xml:space="preserve">Sioux City</t>
  </si>
  <si>
    <t xml:space="preserve">Buena Vista University</t>
  </si>
  <si>
    <t xml:space="preserve">Storm Lake</t>
  </si>
  <si>
    <t xml:space="preserve">Capri College-Dubuque</t>
  </si>
  <si>
    <t xml:space="preserve">Dubuque</t>
  </si>
  <si>
    <t xml:space="preserve">Capri College-Cedar Rapids</t>
  </si>
  <si>
    <t xml:space="preserve">Cedar Rapids</t>
  </si>
  <si>
    <t xml:space="preserve">Central College</t>
  </si>
  <si>
    <t xml:space="preserve">Pella</t>
  </si>
  <si>
    <t xml:space="preserve">Clarke University</t>
  </si>
  <si>
    <t xml:space="preserve">Coe College</t>
  </si>
  <si>
    <t xml:space="preserve">Cornell College</t>
  </si>
  <si>
    <t xml:space="preserve">Des Moines Area Community College</t>
  </si>
  <si>
    <t xml:space="preserve">Ankeny</t>
  </si>
  <si>
    <t xml:space="preserve">Divine Word College</t>
  </si>
  <si>
    <t xml:space="preserve">Epworth</t>
  </si>
  <si>
    <t xml:space="preserve">Dordt University</t>
  </si>
  <si>
    <t xml:space="preserve">Sioux Center</t>
  </si>
  <si>
    <t xml:space="preserve">Drake University</t>
  </si>
  <si>
    <t xml:space="preserve">Des Moines</t>
  </si>
  <si>
    <t xml:space="preserve">University of Dubuque</t>
  </si>
  <si>
    <t xml:space="preserve">Ellsworth Community College</t>
  </si>
  <si>
    <t xml:space="preserve">Iowa Falls</t>
  </si>
  <si>
    <t xml:space="preserve">Emmaus Bible College</t>
  </si>
  <si>
    <t xml:space="preserve">Eastern Iowa Community College District</t>
  </si>
  <si>
    <t xml:space="preserve">Davenport</t>
  </si>
  <si>
    <t xml:space="preserve">Faith Baptist Bible College and Theological Seminary</t>
  </si>
  <si>
    <t xml:space="preserve">Graceland University-Lamoni</t>
  </si>
  <si>
    <t xml:space="preserve">Lamoni</t>
  </si>
  <si>
    <t xml:space="preserve">Grand View University</t>
  </si>
  <si>
    <t xml:space="preserve">Grinnell College</t>
  </si>
  <si>
    <t xml:space="preserve">Grinnell</t>
  </si>
  <si>
    <t xml:space="preserve">Orion Technical College</t>
  </si>
  <si>
    <t xml:space="preserve">Hawkeye Community College</t>
  </si>
  <si>
    <t xml:space="preserve">American Hair Academy</t>
  </si>
  <si>
    <t xml:space="preserve">Mt. Pleasant</t>
  </si>
  <si>
    <t xml:space="preserve">Indian Hills Community College</t>
  </si>
  <si>
    <t xml:space="preserve">Ottumwa</t>
  </si>
  <si>
    <t xml:space="preserve">Iowa Central Community College</t>
  </si>
  <si>
    <t xml:space="preserve">Fort Dodge</t>
  </si>
  <si>
    <t xml:space="preserve">Iowa Lakes Community College</t>
  </si>
  <si>
    <t xml:space="preserve">Estherville</t>
  </si>
  <si>
    <t xml:space="preserve">UnityPoint Health-Des Moines School of Radiologic Technology</t>
  </si>
  <si>
    <t xml:space="preserve">Iowa School of Beauty-Des Moines</t>
  </si>
  <si>
    <t xml:space="preserve">Iowa State University</t>
  </si>
  <si>
    <t xml:space="preserve">Ames</t>
  </si>
  <si>
    <t xml:space="preserve">Iowa Western Community College</t>
  </si>
  <si>
    <t xml:space="preserve">Council Bluffs</t>
  </si>
  <si>
    <t xml:space="preserve">University of Iowa</t>
  </si>
  <si>
    <t xml:space="preserve">Iowa City</t>
  </si>
  <si>
    <t xml:space="preserve">Kirkwood Community College</t>
  </si>
  <si>
    <t xml:space="preserve">La James International College-Cedar Falls</t>
  </si>
  <si>
    <t xml:space="preserve">Cedar Falls</t>
  </si>
  <si>
    <t xml:space="preserve">La James International College-Johnston</t>
  </si>
  <si>
    <t xml:space="preserve">Johnston</t>
  </si>
  <si>
    <t xml:space="preserve">La James College of Hairstyling and Cosmetology</t>
  </si>
  <si>
    <t xml:space="preserve">Mason City</t>
  </si>
  <si>
    <t xml:space="preserve">La James International College-Ft Dodge</t>
  </si>
  <si>
    <t xml:space="preserve">Loras College</t>
  </si>
  <si>
    <t xml:space="preserve">Luther College</t>
  </si>
  <si>
    <t xml:space="preserve">Decorah</t>
  </si>
  <si>
    <t xml:space="preserve">Maharishi International University</t>
  </si>
  <si>
    <t xml:space="preserve">Marshalltown Community College</t>
  </si>
  <si>
    <t xml:space="preserve">Marshalltown</t>
  </si>
  <si>
    <t xml:space="preserve">Mercy College of Health Sciences</t>
  </si>
  <si>
    <t xml:space="preserve">Morningside University</t>
  </si>
  <si>
    <t xml:space="preserve">Mount Mercy University</t>
  </si>
  <si>
    <t xml:space="preserve">Ashford University</t>
  </si>
  <si>
    <t xml:space="preserve">North Iowa Area Community College</t>
  </si>
  <si>
    <t xml:space="preserve">University of Northern Iowa</t>
  </si>
  <si>
    <t xml:space="preserve">Northwestern College</t>
  </si>
  <si>
    <t xml:space="preserve">Orange City</t>
  </si>
  <si>
    <t xml:space="preserve">Northeast Iowa Community College</t>
  </si>
  <si>
    <t xml:space="preserve">Calmar</t>
  </si>
  <si>
    <t xml:space="preserve">Northwest Iowa Community College</t>
  </si>
  <si>
    <t xml:space="preserve">Sheldon</t>
  </si>
  <si>
    <t xml:space="preserve">Des Moines University-Osteopathic Medical Center</t>
  </si>
  <si>
    <t xml:space="preserve">West Des Moines</t>
  </si>
  <si>
    <t xml:space="preserve">Palmer College of Chiropractic</t>
  </si>
  <si>
    <t xml:space="preserve">PCI Academy-Ames</t>
  </si>
  <si>
    <t xml:space="preserve">Saint Ambrose University</t>
  </si>
  <si>
    <t xml:space="preserve">St Luke's College</t>
  </si>
  <si>
    <t xml:space="preserve">La James International College-Davenport</t>
  </si>
  <si>
    <t xml:space="preserve">Simpson College</t>
  </si>
  <si>
    <t xml:space="preserve">Indianola</t>
  </si>
  <si>
    <t xml:space="preserve">Southeastern Community College</t>
  </si>
  <si>
    <t xml:space="preserve">West Burlington</t>
  </si>
  <si>
    <t xml:space="preserve">Southwestern Community College</t>
  </si>
  <si>
    <t xml:space="preserve">Creston</t>
  </si>
  <si>
    <t xml:space="preserve">Capri College-Davenport</t>
  </si>
  <si>
    <t xml:space="preserve">Iowa School of Beauty-Sioux City</t>
  </si>
  <si>
    <t xml:space="preserve">SOHO Hair Academy</t>
  </si>
  <si>
    <t xml:space="preserve">Upper Iowa University</t>
  </si>
  <si>
    <t xml:space="preserve">Fayette</t>
  </si>
  <si>
    <t xml:space="preserve">Waldorf University</t>
  </si>
  <si>
    <t xml:space="preserve">Forest City</t>
  </si>
  <si>
    <t xml:space="preserve">Wartburg College</t>
  </si>
  <si>
    <t xml:space="preserve">Waverly</t>
  </si>
  <si>
    <t xml:space="preserve">Wartburg Theological Seminary</t>
  </si>
  <si>
    <t xml:space="preserve">The Salon Professional Academy-Cedar Falls</t>
  </si>
  <si>
    <t xml:space="preserve">Western Iowa Tech Community College</t>
  </si>
  <si>
    <t xml:space="preserve">William Penn University</t>
  </si>
  <si>
    <t xml:space="preserve">Oskaloosa</t>
  </si>
  <si>
    <t xml:space="preserve">Allen County Community College</t>
  </si>
  <si>
    <t xml:space="preserve">Iola</t>
  </si>
  <si>
    <t xml:space="preserve">KS</t>
  </si>
  <si>
    <t xml:space="preserve">Baker University</t>
  </si>
  <si>
    <t xml:space="preserve">Baldwin City</t>
  </si>
  <si>
    <t xml:space="preserve">Barton County Community College</t>
  </si>
  <si>
    <t xml:space="preserve">Great Bend</t>
  </si>
  <si>
    <t xml:space="preserve">Benedictine College</t>
  </si>
  <si>
    <t xml:space="preserve">Atchison</t>
  </si>
  <si>
    <t xml:space="preserve">Bethany College</t>
  </si>
  <si>
    <t xml:space="preserve">Lindsborg</t>
  </si>
  <si>
    <t xml:space="preserve">Bethel College-North Newton</t>
  </si>
  <si>
    <t xml:space="preserve">North Newton</t>
  </si>
  <si>
    <t xml:space="preserve">Butler Community College</t>
  </si>
  <si>
    <t xml:space="preserve">Central Christian College of Kansas</t>
  </si>
  <si>
    <t xml:space="preserve">McPherson</t>
  </si>
  <si>
    <t xml:space="preserve">Cloud County Community College</t>
  </si>
  <si>
    <t xml:space="preserve">Concordia</t>
  </si>
  <si>
    <t xml:space="preserve">Coffeyville Community College</t>
  </si>
  <si>
    <t xml:space="preserve">Coffeyville</t>
  </si>
  <si>
    <t xml:space="preserve">Colby Community College</t>
  </si>
  <si>
    <t xml:space="preserve">Colby</t>
  </si>
  <si>
    <t xml:space="preserve">Cowley County Community College</t>
  </si>
  <si>
    <t xml:space="preserve">Arkansas City</t>
  </si>
  <si>
    <t xml:space="preserve">Dodge City Community College</t>
  </si>
  <si>
    <t xml:space="preserve">Dodge City</t>
  </si>
  <si>
    <t xml:space="preserve">Donnelly College</t>
  </si>
  <si>
    <t xml:space="preserve">Kansas City</t>
  </si>
  <si>
    <t xml:space="preserve">Emporia State University</t>
  </si>
  <si>
    <t xml:space="preserve">Emporia</t>
  </si>
  <si>
    <t xml:space="preserve">Flint Hills Technical College</t>
  </si>
  <si>
    <t xml:space="preserve">Fort Hays State University</t>
  </si>
  <si>
    <t xml:space="preserve">Hays</t>
  </si>
  <si>
    <t xml:space="preserve">Barclay College</t>
  </si>
  <si>
    <t xml:space="preserve">Haviland</t>
  </si>
  <si>
    <t xml:space="preserve">Friends University</t>
  </si>
  <si>
    <t xml:space="preserve">Wichita</t>
  </si>
  <si>
    <t xml:space="preserve">Fort Scott Community College</t>
  </si>
  <si>
    <t xml:space="preserve">Fort Scott</t>
  </si>
  <si>
    <t xml:space="preserve">Garden City Community College</t>
  </si>
  <si>
    <t xml:space="preserve">Garden City</t>
  </si>
  <si>
    <t xml:space="preserve">Haskell Indian Nations University</t>
  </si>
  <si>
    <t xml:space="preserve">Lawrence</t>
  </si>
  <si>
    <t xml:space="preserve">Hays Academy of Hair Design</t>
  </si>
  <si>
    <t xml:space="preserve">Hesston College</t>
  </si>
  <si>
    <t xml:space="preserve">Hesston</t>
  </si>
  <si>
    <t xml:space="preserve">Hutchinson Community College</t>
  </si>
  <si>
    <t xml:space="preserve">Hutchinson</t>
  </si>
  <si>
    <t xml:space="preserve">Independence Community College</t>
  </si>
  <si>
    <t xml:space="preserve">Independence</t>
  </si>
  <si>
    <t xml:space="preserve">Johnson County Community College</t>
  </si>
  <si>
    <t xml:space="preserve">Overland Park</t>
  </si>
  <si>
    <t xml:space="preserve">Concorde Career College-Kansas City</t>
  </si>
  <si>
    <t xml:space="preserve">MO</t>
  </si>
  <si>
    <t xml:space="preserve">Kansas City Kansas Community College</t>
  </si>
  <si>
    <t xml:space="preserve">Kansas Christian College</t>
  </si>
  <si>
    <t xml:space="preserve">University of Kansas</t>
  </si>
  <si>
    <t xml:space="preserve">Newman University</t>
  </si>
  <si>
    <t xml:space="preserve">Old Town Barber College-Wichita</t>
  </si>
  <si>
    <t xml:space="preserve">Kansas State University</t>
  </si>
  <si>
    <t xml:space="preserve">Manhattan</t>
  </si>
  <si>
    <t xml:space="preserve">Kansas Wesleyan University</t>
  </si>
  <si>
    <t xml:space="preserve">Salina</t>
  </si>
  <si>
    <t xml:space="preserve">Washburn Institute of Technology</t>
  </si>
  <si>
    <t xml:space="preserve">Topeka</t>
  </si>
  <si>
    <t xml:space="preserve">Labette Community College</t>
  </si>
  <si>
    <t xml:space="preserve">Parsons</t>
  </si>
  <si>
    <t xml:space="preserve">Manhattan Area Technical College</t>
  </si>
  <si>
    <t xml:space="preserve">Manhattan Christian College</t>
  </si>
  <si>
    <t xml:space="preserve">McPherson College</t>
  </si>
  <si>
    <t xml:space="preserve">MidAmerica Nazarene University</t>
  </si>
  <si>
    <t xml:space="preserve">Olathe</t>
  </si>
  <si>
    <t xml:space="preserve">Neosho County Community College</t>
  </si>
  <si>
    <t xml:space="preserve">Chanute</t>
  </si>
  <si>
    <t xml:space="preserve">North Central Kansas Technical College</t>
  </si>
  <si>
    <t xml:space="preserve">Beloit</t>
  </si>
  <si>
    <t xml:space="preserve">Northwest Kansas Technical College</t>
  </si>
  <si>
    <t xml:space="preserve">Goodland</t>
  </si>
  <si>
    <t xml:space="preserve">Ottawa University-Ottawa</t>
  </si>
  <si>
    <t xml:space="preserve">Ottawa</t>
  </si>
  <si>
    <t xml:space="preserve">Ottawa University-Kansas City</t>
  </si>
  <si>
    <t xml:space="preserve">Pittsburg State University</t>
  </si>
  <si>
    <t xml:space="preserve">Pratt Community College</t>
  </si>
  <si>
    <t xml:space="preserve">Pratt</t>
  </si>
  <si>
    <t xml:space="preserve">University of Saint Mary</t>
  </si>
  <si>
    <t xml:space="preserve">Leavenworth</t>
  </si>
  <si>
    <t xml:space="preserve">Salina Area Technical College</t>
  </si>
  <si>
    <t xml:space="preserve">Seward County Community College</t>
  </si>
  <si>
    <t xml:space="preserve">Liberal</t>
  </si>
  <si>
    <t xml:space="preserve">Winfield</t>
  </si>
  <si>
    <t xml:space="preserve">Sterling College</t>
  </si>
  <si>
    <t xml:space="preserve">Tabor College</t>
  </si>
  <si>
    <t xml:space="preserve">Hillsboro</t>
  </si>
  <si>
    <t xml:space="preserve">Washburn University</t>
  </si>
  <si>
    <t xml:space="preserve">Wichita State University-Campus of Applied Sciences and Technology</t>
  </si>
  <si>
    <t xml:space="preserve">Wichita State University</t>
  </si>
  <si>
    <t xml:space="preserve">Wichita Technical Institute</t>
  </si>
  <si>
    <t xml:space="preserve">Alice Lloyd College</t>
  </si>
  <si>
    <t xml:space="preserve">Pippa Passes</t>
  </si>
  <si>
    <t xml:space="preserve">KY</t>
  </si>
  <si>
    <t xml:space="preserve">Asbury University</t>
  </si>
  <si>
    <t xml:space="preserve">Wilmore</t>
  </si>
  <si>
    <t xml:space="preserve">Asbury Theological Seminary</t>
  </si>
  <si>
    <t xml:space="preserve">Ashland Community and Technical College</t>
  </si>
  <si>
    <t xml:space="preserve">Ashland</t>
  </si>
  <si>
    <t xml:space="preserve">Bellarmine University</t>
  </si>
  <si>
    <t xml:space="preserve">Louisville</t>
  </si>
  <si>
    <t xml:space="preserve">Berea College</t>
  </si>
  <si>
    <t xml:space="preserve">Berea</t>
  </si>
  <si>
    <t xml:space="preserve">PJ's College of Cosmetology-Bowling Green</t>
  </si>
  <si>
    <t xml:space="preserve">Bowling Green</t>
  </si>
  <si>
    <t xml:space="preserve">Southcentral Kentucky Community and Technical College</t>
  </si>
  <si>
    <t xml:space="preserve">Brescia University</t>
  </si>
  <si>
    <t xml:space="preserve">Owensboro</t>
  </si>
  <si>
    <t xml:space="preserve">Campbellsville University</t>
  </si>
  <si>
    <t xml:space="preserve">Campbellsville</t>
  </si>
  <si>
    <t xml:space="preserve">Bluegrass Community and Technical College</t>
  </si>
  <si>
    <t xml:space="preserve">Lexington</t>
  </si>
  <si>
    <t xml:space="preserve">Centre College</t>
  </si>
  <si>
    <t xml:space="preserve">Clear Creek Baptist Bible College</t>
  </si>
  <si>
    <t xml:space="preserve">Pineville</t>
  </si>
  <si>
    <t xml:space="preserve">Paul Mitchell the School-Lexington</t>
  </si>
  <si>
    <t xml:space="preserve">Galen College of Nursing-Louisville</t>
  </si>
  <si>
    <t xml:space="preserve">University of the Cumberlands</t>
  </si>
  <si>
    <t xml:space="preserve">Williamsburg</t>
  </si>
  <si>
    <t xml:space="preserve">Eastern Kentucky University</t>
  </si>
  <si>
    <t xml:space="preserve">Elizabethtown Community and Technical College</t>
  </si>
  <si>
    <t xml:space="preserve">Elizabethtown</t>
  </si>
  <si>
    <t xml:space="preserve">Frontier Nursing University</t>
  </si>
  <si>
    <t xml:space="preserve">Versailles</t>
  </si>
  <si>
    <t xml:space="preserve">Georgetown College</t>
  </si>
  <si>
    <t xml:space="preserve">Georgetown</t>
  </si>
  <si>
    <t xml:space="preserve">PJ's College of Cosmetology-Glasgow</t>
  </si>
  <si>
    <t xml:space="preserve">Glasgow</t>
  </si>
  <si>
    <t xml:space="preserve">Hazard Community and Technical College</t>
  </si>
  <si>
    <t xml:space="preserve">Hazard</t>
  </si>
  <si>
    <t xml:space="preserve">Paul Mitchell the School-Louisville</t>
  </si>
  <si>
    <t xml:space="preserve">Henderson Community College</t>
  </si>
  <si>
    <t xml:space="preserve">Henderson</t>
  </si>
  <si>
    <t xml:space="preserve">Hopkinsville Community College</t>
  </si>
  <si>
    <t xml:space="preserve">Hopkinsville</t>
  </si>
  <si>
    <t xml:space="preserve">Jefferson Community and Technical College</t>
  </si>
  <si>
    <t xml:space="preserve">Summit Salon Academy-Lexington</t>
  </si>
  <si>
    <t xml:space="preserve">American National University-Pikeville</t>
  </si>
  <si>
    <t xml:space="preserve">Pikeville</t>
  </si>
  <si>
    <t xml:space="preserve">Kentucky Mountain Bible College</t>
  </si>
  <si>
    <t xml:space="preserve">Jackson</t>
  </si>
  <si>
    <t xml:space="preserve">Kentucky State University</t>
  </si>
  <si>
    <t xml:space="preserve">Frankfort</t>
  </si>
  <si>
    <t xml:space="preserve">Kentucky Wesleyan College</t>
  </si>
  <si>
    <t xml:space="preserve">University of Kentucky</t>
  </si>
  <si>
    <t xml:space="preserve">Kentucky Christian University</t>
  </si>
  <si>
    <t xml:space="preserve">Grayson</t>
  </si>
  <si>
    <t xml:space="preserve">Lexington Theological Seminary</t>
  </si>
  <si>
    <t xml:space="preserve">Lindsey Wilson College</t>
  </si>
  <si>
    <t xml:space="preserve">Columbia</t>
  </si>
  <si>
    <t xml:space="preserve">University of Louisville</t>
  </si>
  <si>
    <t xml:space="preserve">Louisville Presbyterian Theological Seminary</t>
  </si>
  <si>
    <t xml:space="preserve">Madisonville Community College</t>
  </si>
  <si>
    <t xml:space="preserve">Madisonville</t>
  </si>
  <si>
    <t xml:space="preserve">Maysville Community and Technical College</t>
  </si>
  <si>
    <t xml:space="preserve">Maysville</t>
  </si>
  <si>
    <t xml:space="preserve">Midway University</t>
  </si>
  <si>
    <t xml:space="preserve">Midway</t>
  </si>
  <si>
    <t xml:space="preserve">Morehead State University</t>
  </si>
  <si>
    <t xml:space="preserve">Morehead</t>
  </si>
  <si>
    <t xml:space="preserve">Murray State University</t>
  </si>
  <si>
    <t xml:space="preserve">Murray</t>
  </si>
  <si>
    <t xml:space="preserve">Gateway Community and Technical College</t>
  </si>
  <si>
    <t xml:space="preserve">Northern Kentucky University</t>
  </si>
  <si>
    <t xml:space="preserve">Highland Heights</t>
  </si>
  <si>
    <t xml:space="preserve">West Kentucky Community and Technical College</t>
  </si>
  <si>
    <t xml:space="preserve">Paducah</t>
  </si>
  <si>
    <t xml:space="preserve">University of Pikeville</t>
  </si>
  <si>
    <t xml:space="preserve">Big Sandy Community and Technical College</t>
  </si>
  <si>
    <t xml:space="preserve">Prestonsburg</t>
  </si>
  <si>
    <t xml:space="preserve">Empire Beauty School-Chenoweth</t>
  </si>
  <si>
    <t xml:space="preserve">Empire Beauty School-Elizabethtown</t>
  </si>
  <si>
    <t xml:space="preserve">Empire Beauty School-Dixie</t>
  </si>
  <si>
    <t xml:space="preserve">Empire Beauty School-Florence</t>
  </si>
  <si>
    <t xml:space="preserve">Somerset Community College</t>
  </si>
  <si>
    <t xml:space="preserve">Somerset</t>
  </si>
  <si>
    <t xml:space="preserve">Southeast Kentucky Community &amp; Technical College</t>
  </si>
  <si>
    <t xml:space="preserve">Cumberland</t>
  </si>
  <si>
    <t xml:space="preserve">The Southern Baptist Theological Seminary</t>
  </si>
  <si>
    <t xml:space="preserve">Spalding University</t>
  </si>
  <si>
    <t xml:space="preserve">Sullivan University</t>
  </si>
  <si>
    <t xml:space="preserve">Thomas More University</t>
  </si>
  <si>
    <t xml:space="preserve">Crestview Hills</t>
  </si>
  <si>
    <t xml:space="preserve">Transylvania University</t>
  </si>
  <si>
    <t xml:space="preserve">Union College</t>
  </si>
  <si>
    <t xml:space="preserve">Barbourville</t>
  </si>
  <si>
    <t xml:space="preserve">Western Kentucky University</t>
  </si>
  <si>
    <t xml:space="preserve">Central Louisiana Technical Community College</t>
  </si>
  <si>
    <t xml:space="preserve">Alexandria</t>
  </si>
  <si>
    <t xml:space="preserve">LA</t>
  </si>
  <si>
    <t xml:space="preserve">Ayers Career College</t>
  </si>
  <si>
    <t xml:space="preserve">Shreveport</t>
  </si>
  <si>
    <t xml:space="preserve">Baton Rouge General Medical Center School of Nursing &amp; School of Radiologic Technology</t>
  </si>
  <si>
    <t xml:space="preserve">Baton Rouge</t>
  </si>
  <si>
    <t xml:space="preserve">Bossier Parish Community College</t>
  </si>
  <si>
    <t xml:space="preserve">Bossier City</t>
  </si>
  <si>
    <t xml:space="preserve">Centenary College of Louisiana</t>
  </si>
  <si>
    <t xml:space="preserve">Cloyd's Beauty School 1 Inc</t>
  </si>
  <si>
    <t xml:space="preserve">West Monroe</t>
  </si>
  <si>
    <t xml:space="preserve">Crescent City Bartending School</t>
  </si>
  <si>
    <t xml:space="preserve">New Orleans</t>
  </si>
  <si>
    <t xml:space="preserve">Delgado Community College</t>
  </si>
  <si>
    <t xml:space="preserve">Avery James College</t>
  </si>
  <si>
    <t xml:space="preserve">Lake Charles</t>
  </si>
  <si>
    <t xml:space="preserve">Denham Springs Beauty School</t>
  </si>
  <si>
    <t xml:space="preserve">Denham Springs</t>
  </si>
  <si>
    <t xml:space="preserve">Dillard University</t>
  </si>
  <si>
    <t xml:space="preserve">Nunez Community College</t>
  </si>
  <si>
    <t xml:space="preserve">Chalmette</t>
  </si>
  <si>
    <t xml:space="preserve">Grambling State University</t>
  </si>
  <si>
    <t xml:space="preserve">Grambling</t>
  </si>
  <si>
    <t xml:space="preserve">Belbo Beauty Institute</t>
  </si>
  <si>
    <t xml:space="preserve">ITI Technical College</t>
  </si>
  <si>
    <t xml:space="preserve">John Jay Beauty College</t>
  </si>
  <si>
    <t xml:space="preserve">Kenner</t>
  </si>
  <si>
    <t xml:space="preserve">Louisiana State University Health Sciences Center-New Orleans</t>
  </si>
  <si>
    <t xml:space="preserve">Louisiana State University-Alexandria</t>
  </si>
  <si>
    <t xml:space="preserve">Louisiana State University and Agricultural &amp; Mechanical College</t>
  </si>
  <si>
    <t xml:space="preserve">Louisiana State University-Eunice</t>
  </si>
  <si>
    <t xml:space="preserve">Eunice</t>
  </si>
  <si>
    <t xml:space="preserve">Louisiana State University-Shreveport</t>
  </si>
  <si>
    <t xml:space="preserve">Aveda Arts &amp; Sciences Institute-Baton Rouge</t>
  </si>
  <si>
    <t xml:space="preserve">Aveda Arts &amp; Sciences Institute-Lafayette</t>
  </si>
  <si>
    <t xml:space="preserve">Louisiana Academy of Beauty</t>
  </si>
  <si>
    <t xml:space="preserve">Louisiana Christian University</t>
  </si>
  <si>
    <t xml:space="preserve">Opelousas School of Cosmetology</t>
  </si>
  <si>
    <t xml:space="preserve">Opelousas</t>
  </si>
  <si>
    <t xml:space="preserve">Louisiana Tech University</t>
  </si>
  <si>
    <t xml:space="preserve">Ruston</t>
  </si>
  <si>
    <t xml:space="preserve">Loyola University New Orleans</t>
  </si>
  <si>
    <t xml:space="preserve">McNeese State University</t>
  </si>
  <si>
    <t xml:space="preserve">University of New Orleans</t>
  </si>
  <si>
    <t xml:space="preserve">New Orleans Baptist Theological Seminary</t>
  </si>
  <si>
    <t xml:space="preserve">Nicholls State University</t>
  </si>
  <si>
    <t xml:space="preserve">Thibodaux</t>
  </si>
  <si>
    <t xml:space="preserve">University of Louisiana at Monroe</t>
  </si>
  <si>
    <t xml:space="preserve">Monroe</t>
  </si>
  <si>
    <t xml:space="preserve">Northwest Louisiana Technical Community College</t>
  </si>
  <si>
    <t xml:space="preserve">Minden</t>
  </si>
  <si>
    <t xml:space="preserve">Northwestern State University of Louisiana</t>
  </si>
  <si>
    <t xml:space="preserve">Natchitoches</t>
  </si>
  <si>
    <t xml:space="preserve">University of Holy Cross</t>
  </si>
  <si>
    <t xml:space="preserve">Franciscan Missionaries of Our Lady University</t>
  </si>
  <si>
    <t xml:space="preserve">Pat Goins Beauty Schools formerly Paul Mitchell the School-Shreveport</t>
  </si>
  <si>
    <t xml:space="preserve">Celebrity Stylist Beauty School</t>
  </si>
  <si>
    <t xml:space="preserve">Pineville Beauty School</t>
  </si>
  <si>
    <t xml:space="preserve">Aveda Arts &amp; Sciences Institute-Covington</t>
  </si>
  <si>
    <t xml:space="preserve">Covington</t>
  </si>
  <si>
    <t xml:space="preserve">Saint Joseph Seminary College</t>
  </si>
  <si>
    <t xml:space="preserve">St. Benedict</t>
  </si>
  <si>
    <t xml:space="preserve">LaSalle Tech</t>
  </si>
  <si>
    <t xml:space="preserve">Houma</t>
  </si>
  <si>
    <t xml:space="preserve">Fletcher Technical Community College</t>
  </si>
  <si>
    <t xml:space="preserve">Schriever</t>
  </si>
  <si>
    <t xml:space="preserve">Remington College-Lafayette Campus</t>
  </si>
  <si>
    <t xml:space="preserve">SOWELA Technical Community College</t>
  </si>
  <si>
    <t xml:space="preserve">Stevensons Academy of Hair Design</t>
  </si>
  <si>
    <t xml:space="preserve">Southeastern Louisiana University</t>
  </si>
  <si>
    <t xml:space="preserve">Hammond</t>
  </si>
  <si>
    <t xml:space="preserve">Southern University and A &amp; M College</t>
  </si>
  <si>
    <t xml:space="preserve">Southern University at New Orleans</t>
  </si>
  <si>
    <t xml:space="preserve">Southern University at Shreveport</t>
  </si>
  <si>
    <t xml:space="preserve">University of Louisiana at Lafayette</t>
  </si>
  <si>
    <t xml:space="preserve">Northshore Technical Community College</t>
  </si>
  <si>
    <t xml:space="preserve">Lacombe</t>
  </si>
  <si>
    <t xml:space="preserve">Tulane University of Louisiana</t>
  </si>
  <si>
    <t xml:space="preserve">Xavier University of Louisiana</t>
  </si>
  <si>
    <t xml:space="preserve">College of the Atlantic</t>
  </si>
  <si>
    <t xml:space="preserve">Bar Harbor</t>
  </si>
  <si>
    <t xml:space="preserve">ME</t>
  </si>
  <si>
    <t xml:space="preserve">Bates College</t>
  </si>
  <si>
    <t xml:space="preserve">Beal University</t>
  </si>
  <si>
    <t xml:space="preserve">Bangor</t>
  </si>
  <si>
    <t xml:space="preserve">Bowdoin College</t>
  </si>
  <si>
    <t xml:space="preserve">Maine College of Health Professions</t>
  </si>
  <si>
    <t xml:space="preserve">Central Maine Community College</t>
  </si>
  <si>
    <t xml:space="preserve">Colby College</t>
  </si>
  <si>
    <t xml:space="preserve">Waterville</t>
  </si>
  <si>
    <t xml:space="preserve">Eastern Maine Community College</t>
  </si>
  <si>
    <t xml:space="preserve">Kennebec Valley Community College</t>
  </si>
  <si>
    <t xml:space="preserve">The Landing School</t>
  </si>
  <si>
    <t xml:space="preserve">Arundel</t>
  </si>
  <si>
    <t xml:space="preserve">University of Maine at Augusta</t>
  </si>
  <si>
    <t xml:space="preserve">University of Maine at Farmington</t>
  </si>
  <si>
    <t xml:space="preserve">Farmington</t>
  </si>
  <si>
    <t xml:space="preserve">University of Maine at Fort Kent</t>
  </si>
  <si>
    <t xml:space="preserve">Fort Kent</t>
  </si>
  <si>
    <t xml:space="preserve">University of Maine</t>
  </si>
  <si>
    <t xml:space="preserve">Orono</t>
  </si>
  <si>
    <t xml:space="preserve">Maine Maritime Academy</t>
  </si>
  <si>
    <t xml:space="preserve">Castine</t>
  </si>
  <si>
    <t xml:space="preserve">University of Maine at Presque Isle</t>
  </si>
  <si>
    <t xml:space="preserve">Presque Isle</t>
  </si>
  <si>
    <t xml:space="preserve">University of New England</t>
  </si>
  <si>
    <t xml:space="preserve">Biddeford</t>
  </si>
  <si>
    <t xml:space="preserve">Northern Maine Community College</t>
  </si>
  <si>
    <t xml:space="preserve">Empire Beauty School-Maine</t>
  </si>
  <si>
    <t xml:space="preserve">Portland</t>
  </si>
  <si>
    <t xml:space="preserve">Maine College of Art &amp; Design</t>
  </si>
  <si>
    <t xml:space="preserve">Saint Joseph's College of Maine</t>
  </si>
  <si>
    <t xml:space="preserve">Standish</t>
  </si>
  <si>
    <t xml:space="preserve">Spa Tech Institute-Westbrook</t>
  </si>
  <si>
    <t xml:space="preserve">Westbrook</t>
  </si>
  <si>
    <t xml:space="preserve">Southern Maine Community College</t>
  </si>
  <si>
    <t xml:space="preserve">South Portland</t>
  </si>
  <si>
    <t xml:space="preserve">University of Southern Maine</t>
  </si>
  <si>
    <t xml:space="preserve">Thomas College</t>
  </si>
  <si>
    <t xml:space="preserve">Unity Environmental University</t>
  </si>
  <si>
    <t xml:space="preserve">New Gloucester</t>
  </si>
  <si>
    <t xml:space="preserve">Washington County Community College</t>
  </si>
  <si>
    <t xml:space="preserve">Calais</t>
  </si>
  <si>
    <t xml:space="preserve">Allegany College of Maryland</t>
  </si>
  <si>
    <t xml:space="preserve">MD</t>
  </si>
  <si>
    <t xml:space="preserve">Anne Arundel Community College</t>
  </si>
  <si>
    <t xml:space="preserve">Arnold</t>
  </si>
  <si>
    <t xml:space="preserve">Award Beauty School</t>
  </si>
  <si>
    <t xml:space="preserve">Hagerstown</t>
  </si>
  <si>
    <t xml:space="preserve">Baltimore Studio of Hair Design</t>
  </si>
  <si>
    <t xml:space="preserve">Baltimore</t>
  </si>
  <si>
    <t xml:space="preserve">Baltimore City Community College</t>
  </si>
  <si>
    <t xml:space="preserve">University of Baltimore</t>
  </si>
  <si>
    <t xml:space="preserve">Bowie State University</t>
  </si>
  <si>
    <t xml:space="preserve">Bowie</t>
  </si>
  <si>
    <t xml:space="preserve">Capitol Technology University</t>
  </si>
  <si>
    <t xml:space="preserve">Laurel</t>
  </si>
  <si>
    <t xml:space="preserve">Cecil College</t>
  </si>
  <si>
    <t xml:space="preserve">North East</t>
  </si>
  <si>
    <t xml:space="preserve">College of Southern Maryland</t>
  </si>
  <si>
    <t xml:space="preserve">La Plata</t>
  </si>
  <si>
    <t xml:space="preserve">Chesapeake College</t>
  </si>
  <si>
    <t xml:space="preserve">Wye Mills</t>
  </si>
  <si>
    <t xml:space="preserve">Washington Adventist University</t>
  </si>
  <si>
    <t xml:space="preserve">Takoma Park</t>
  </si>
  <si>
    <t xml:space="preserve">Coppin State University</t>
  </si>
  <si>
    <t xml:space="preserve">Del-Mar-Va Beauty Academy</t>
  </si>
  <si>
    <t xml:space="preserve">Salisbury</t>
  </si>
  <si>
    <t xml:space="preserve">North American Trade Schools</t>
  </si>
  <si>
    <t xml:space="preserve">Frederick Community College</t>
  </si>
  <si>
    <t xml:space="preserve">Frederick</t>
  </si>
  <si>
    <t xml:space="preserve">Frostburg State University</t>
  </si>
  <si>
    <t xml:space="preserve">Frostburg</t>
  </si>
  <si>
    <t xml:space="preserve">Garrett College</t>
  </si>
  <si>
    <t xml:space="preserve">McHenry</t>
  </si>
  <si>
    <t xml:space="preserve">Goucher College</t>
  </si>
  <si>
    <t xml:space="preserve">Hagerstown Community College</t>
  </si>
  <si>
    <t xml:space="preserve">Harford Community College</t>
  </si>
  <si>
    <t xml:space="preserve">Bel Air</t>
  </si>
  <si>
    <t xml:space="preserve">Hood College</t>
  </si>
  <si>
    <t xml:space="preserve">Howard Community College</t>
  </si>
  <si>
    <t xml:space="preserve">Aveda Institute-Maryland</t>
  </si>
  <si>
    <t xml:space="preserve">Johns Hopkins University</t>
  </si>
  <si>
    <t xml:space="preserve">Lincoln College of Technology-Columbia</t>
  </si>
  <si>
    <t xml:space="preserve">Loyola University Maryland</t>
  </si>
  <si>
    <t xml:space="preserve">University of Maryland Global Campus</t>
  </si>
  <si>
    <t xml:space="preserve">Adelphi</t>
  </si>
  <si>
    <t xml:space="preserve">University of Maryland, Baltimore</t>
  </si>
  <si>
    <t xml:space="preserve">University of Maryland-Baltimore County</t>
  </si>
  <si>
    <t xml:space="preserve">University of Maryland-College Park</t>
  </si>
  <si>
    <t xml:space="preserve">College Park</t>
  </si>
  <si>
    <t xml:space="preserve">Maryland Institute College of Art</t>
  </si>
  <si>
    <t xml:space="preserve">University of Maryland Eastern Shore</t>
  </si>
  <si>
    <t xml:space="preserve">Princess Anne</t>
  </si>
  <si>
    <t xml:space="preserve">Fortis Institute-Towson</t>
  </si>
  <si>
    <t xml:space="preserve">Towson</t>
  </si>
  <si>
    <t xml:space="preserve">Montgomery Beauty School</t>
  </si>
  <si>
    <t xml:space="preserve">Silver Spring</t>
  </si>
  <si>
    <t xml:space="preserve">Montgomery College</t>
  </si>
  <si>
    <t xml:space="preserve">Rockville</t>
  </si>
  <si>
    <t xml:space="preserve">Morgan State University</t>
  </si>
  <si>
    <t xml:space="preserve">Mount St. Mary's University</t>
  </si>
  <si>
    <t xml:space="preserve">Emmitsburg</t>
  </si>
  <si>
    <t xml:space="preserve">Ner Israel Rabbinical College</t>
  </si>
  <si>
    <t xml:space="preserve">Hair Academy</t>
  </si>
  <si>
    <t xml:space="preserve">New Carrollton</t>
  </si>
  <si>
    <t xml:space="preserve">Notre Dame of Maryland University</t>
  </si>
  <si>
    <t xml:space="preserve">Prince George's Community College</t>
  </si>
  <si>
    <t xml:space="preserve">Largo</t>
  </si>
  <si>
    <t xml:space="preserve">Maryland Beauty Academy of Essex</t>
  </si>
  <si>
    <t xml:space="preserve">Salisbury University</t>
  </si>
  <si>
    <t xml:space="preserve">St. Mary's College of Maryland</t>
  </si>
  <si>
    <t xml:space="preserve">St. Mary's City</t>
  </si>
  <si>
    <t xml:space="preserve">St. John's College</t>
  </si>
  <si>
    <t xml:space="preserve">Annapolis</t>
  </si>
  <si>
    <t xml:space="preserve">Towson University</t>
  </si>
  <si>
    <t xml:space="preserve">Maryland University of Integrative Health</t>
  </si>
  <si>
    <t xml:space="preserve">United States Naval Academy</t>
  </si>
  <si>
    <t xml:space="preserve">Stevenson University</t>
  </si>
  <si>
    <t xml:space="preserve">Owings Mills</t>
  </si>
  <si>
    <t xml:space="preserve">Washington College</t>
  </si>
  <si>
    <t xml:space="preserve">Chestertown</t>
  </si>
  <si>
    <t xml:space="preserve">McDaniel College</t>
  </si>
  <si>
    <t xml:space="preserve">Wor-Wic Community College</t>
  </si>
  <si>
    <t xml:space="preserve">Hult International Business School</t>
  </si>
  <si>
    <t xml:space="preserve">Cambridge</t>
  </si>
  <si>
    <t xml:space="preserve">MA</t>
  </si>
  <si>
    <t xml:space="preserve">American International College</t>
  </si>
  <si>
    <t xml:space="preserve">Amherst College</t>
  </si>
  <si>
    <t xml:space="preserve">Amherst</t>
  </si>
  <si>
    <t xml:space="preserve">Anna Maria College</t>
  </si>
  <si>
    <t xml:space="preserve">Paxton</t>
  </si>
  <si>
    <t xml:space="preserve">Assabet Valley Regional Technical School</t>
  </si>
  <si>
    <t xml:space="preserve">Marlborough</t>
  </si>
  <si>
    <t xml:space="preserve">Assumption University</t>
  </si>
  <si>
    <t xml:space="preserve">Worcester</t>
  </si>
  <si>
    <t xml:space="preserve">Babson College</t>
  </si>
  <si>
    <t xml:space="preserve">Wellesley</t>
  </si>
  <si>
    <t xml:space="preserve">Bancroft School of Massage Therapy</t>
  </si>
  <si>
    <t xml:space="preserve">Boston Baptist College</t>
  </si>
  <si>
    <t xml:space="preserve">Boston</t>
  </si>
  <si>
    <t xml:space="preserve">Bay Path University</t>
  </si>
  <si>
    <t xml:space="preserve">Longmeadow</t>
  </si>
  <si>
    <t xml:space="preserve">Bentley University</t>
  </si>
  <si>
    <t xml:space="preserve">Waltham</t>
  </si>
  <si>
    <t xml:space="preserve">Berklee College of Music</t>
  </si>
  <si>
    <t xml:space="preserve">Berkshire Community College</t>
  </si>
  <si>
    <t xml:space="preserve">Pittsfield</t>
  </si>
  <si>
    <t xml:space="preserve">Empire Beauty School-Boston</t>
  </si>
  <si>
    <t xml:space="preserve">Boston Architectural College</t>
  </si>
  <si>
    <t xml:space="preserve">Boston Graduate School of Psychoanalysis Inc</t>
  </si>
  <si>
    <t xml:space="preserve">Brookline</t>
  </si>
  <si>
    <t xml:space="preserve">Boston College</t>
  </si>
  <si>
    <t xml:space="preserve">Chestnut Hill</t>
  </si>
  <si>
    <t xml:space="preserve">Boston University</t>
  </si>
  <si>
    <t xml:space="preserve">Brandeis University</t>
  </si>
  <si>
    <t xml:space="preserve">Bridgewater State University</t>
  </si>
  <si>
    <t xml:space="preserve">Bridgewater</t>
  </si>
  <si>
    <t xml:space="preserve">Bristol Community College</t>
  </si>
  <si>
    <t xml:space="preserve">Fall River</t>
  </si>
  <si>
    <t xml:space="preserve">Signature Healthcare Brockton Hospital School of Nursing</t>
  </si>
  <si>
    <t xml:space="preserve">Brockton</t>
  </si>
  <si>
    <t xml:space="preserve">Bunker Hill Community College</t>
  </si>
  <si>
    <t xml:space="preserve">Cambridge College</t>
  </si>
  <si>
    <t xml:space="preserve">Cape Cod Community College</t>
  </si>
  <si>
    <t xml:space="preserve">West Barnstable</t>
  </si>
  <si>
    <t xml:space="preserve">Catherine Hinds Institute of Esthetics</t>
  </si>
  <si>
    <t xml:space="preserve">Woburn</t>
  </si>
  <si>
    <t xml:space="preserve">Laboure College of Healthcare</t>
  </si>
  <si>
    <t xml:space="preserve">Clark University</t>
  </si>
  <si>
    <t xml:space="preserve">Conway School of Landscape Design</t>
  </si>
  <si>
    <t xml:space="preserve">Northampton</t>
  </si>
  <si>
    <t xml:space="preserve">Curry College</t>
  </si>
  <si>
    <t xml:space="preserve">Lincoln Technical Institute-Somerville</t>
  </si>
  <si>
    <t xml:space="preserve">Somerville</t>
  </si>
  <si>
    <t xml:space="preserve">Dean College</t>
  </si>
  <si>
    <t xml:space="preserve">Diman Regional Technical Institute</t>
  </si>
  <si>
    <t xml:space="preserve">National Aviation Academy of New England</t>
  </si>
  <si>
    <t xml:space="preserve">Concord</t>
  </si>
  <si>
    <t xml:space="preserve">Eastern Nazarene College</t>
  </si>
  <si>
    <t xml:space="preserve">Emerson College</t>
  </si>
  <si>
    <t xml:space="preserve">Emmanuel College</t>
  </si>
  <si>
    <t xml:space="preserve">Endicott College</t>
  </si>
  <si>
    <t xml:space="preserve">Beverly</t>
  </si>
  <si>
    <t xml:space="preserve">Rob Roy Academy-Fall River</t>
  </si>
  <si>
    <t xml:space="preserve">Fisher College</t>
  </si>
  <si>
    <t xml:space="preserve">Fitchburg State University</t>
  </si>
  <si>
    <t xml:space="preserve">Fitchburg</t>
  </si>
  <si>
    <t xml:space="preserve">Framingham State University</t>
  </si>
  <si>
    <t xml:space="preserve">Framingham</t>
  </si>
  <si>
    <t xml:space="preserve">Benjamin Franklin Cummings Institute of Technology</t>
  </si>
  <si>
    <t xml:space="preserve">Gordon College</t>
  </si>
  <si>
    <t xml:space="preserve">Wenham</t>
  </si>
  <si>
    <t xml:space="preserve">Gordon-Conwell Theological Seminary</t>
  </si>
  <si>
    <t xml:space="preserve">South Hamilton</t>
  </si>
  <si>
    <t xml:space="preserve">Greenfield Community College</t>
  </si>
  <si>
    <t xml:space="preserve">Greenfield</t>
  </si>
  <si>
    <t xml:space="preserve">Hampshire College</t>
  </si>
  <si>
    <t xml:space="preserve">Harvard University</t>
  </si>
  <si>
    <t xml:space="preserve">Hebrew College</t>
  </si>
  <si>
    <t xml:space="preserve">Newton</t>
  </si>
  <si>
    <t xml:space="preserve">Hellenic College-Holy Cross Greek Orthodox School of Theology</t>
  </si>
  <si>
    <t xml:space="preserve">College of the Holy Cross</t>
  </si>
  <si>
    <t xml:space="preserve">Holyoke Community College</t>
  </si>
  <si>
    <t xml:space="preserve">Holyoke</t>
  </si>
  <si>
    <t xml:space="preserve">Lasell University</t>
  </si>
  <si>
    <t xml:space="preserve">Lawrence Memorial Hospital School of Nursing</t>
  </si>
  <si>
    <t xml:space="preserve">Medford</t>
  </si>
  <si>
    <t xml:space="preserve">Lesley University</t>
  </si>
  <si>
    <t xml:space="preserve">Longy School of Music of Bard College</t>
  </si>
  <si>
    <t xml:space="preserve">Lowell Academy Hairstyling Institute</t>
  </si>
  <si>
    <t xml:space="preserve">Lowell</t>
  </si>
  <si>
    <t xml:space="preserve">University of Massachusetts-Lowell</t>
  </si>
  <si>
    <t xml:space="preserve">University of Massachusetts-Amherst</t>
  </si>
  <si>
    <t xml:space="preserve">University of Massachusetts-Boston</t>
  </si>
  <si>
    <t xml:space="preserve">Massachusetts Bay Community College</t>
  </si>
  <si>
    <t xml:space="preserve">Wellesley Hills</t>
  </si>
  <si>
    <t xml:space="preserve">MCPHS University</t>
  </si>
  <si>
    <t xml:space="preserve">Massachusetts College of Art and Design</t>
  </si>
  <si>
    <t xml:space="preserve">Massachusetts Institute of Technology</t>
  </si>
  <si>
    <t xml:space="preserve">Massachusetts Maritime Academy</t>
  </si>
  <si>
    <t xml:space="preserve">Buzzards Bay</t>
  </si>
  <si>
    <t xml:space="preserve">University of Massachusetts Chan Medical School</t>
  </si>
  <si>
    <t xml:space="preserve">William James College</t>
  </si>
  <si>
    <t xml:space="preserve">Massachusetts School of Barbering</t>
  </si>
  <si>
    <t xml:space="preserve">Massasoit Community College</t>
  </si>
  <si>
    <t xml:space="preserve">Merrimack College</t>
  </si>
  <si>
    <t xml:space="preserve">North Andover</t>
  </si>
  <si>
    <t xml:space="preserve">MGH Institute of Health Professions</t>
  </si>
  <si>
    <t xml:space="preserve">Middlesex Community College</t>
  </si>
  <si>
    <t xml:space="preserve">Bedford</t>
  </si>
  <si>
    <t xml:space="preserve">Montserrat College of Art</t>
  </si>
  <si>
    <t xml:space="preserve">Mount Holyoke College</t>
  </si>
  <si>
    <t xml:space="preserve">South Hadley</t>
  </si>
  <si>
    <t xml:space="preserve">Mount Wachusett Community College</t>
  </si>
  <si>
    <t xml:space="preserve">Gardner</t>
  </si>
  <si>
    <t xml:space="preserve">Rob Roy Academy-New Bedford</t>
  </si>
  <si>
    <t xml:space="preserve">New Bedford</t>
  </si>
  <si>
    <t xml:space="preserve">The New England Conservatory of Music</t>
  </si>
  <si>
    <t xml:space="preserve">New England College of Optometry</t>
  </si>
  <si>
    <t xml:space="preserve">New England Law-Boston</t>
  </si>
  <si>
    <t xml:space="preserve">Nichols College</t>
  </si>
  <si>
    <t xml:space="preserve">Dudley</t>
  </si>
  <si>
    <t xml:space="preserve">Massachusetts College of Liberal Arts</t>
  </si>
  <si>
    <t xml:space="preserve">North Adams</t>
  </si>
  <si>
    <t xml:space="preserve">North Bennet Street School</t>
  </si>
  <si>
    <t xml:space="preserve">North Shore Community College</t>
  </si>
  <si>
    <t xml:space="preserve">Danvers</t>
  </si>
  <si>
    <t xml:space="preserve">Northeastern University</t>
  </si>
  <si>
    <t xml:space="preserve">Northern Essex Community College</t>
  </si>
  <si>
    <t xml:space="preserve">Haverhill</t>
  </si>
  <si>
    <t xml:space="preserve">College of Our Lady of the Elms</t>
  </si>
  <si>
    <t xml:space="preserve">Chicopee</t>
  </si>
  <si>
    <t xml:space="preserve">Pope St John XXIII National Seminary</t>
  </si>
  <si>
    <t xml:space="preserve">Weston</t>
  </si>
  <si>
    <t xml:space="preserve">Quincy College</t>
  </si>
  <si>
    <t xml:space="preserve">Quinsigamond Community College</t>
  </si>
  <si>
    <t xml:space="preserve">Regis College</t>
  </si>
  <si>
    <t xml:space="preserve">Roxbury Community College</t>
  </si>
  <si>
    <t xml:space="preserve">Roxbury Crossing</t>
  </si>
  <si>
    <t xml:space="preserve">Saint John's Seminary</t>
  </si>
  <si>
    <t xml:space="preserve">Brighton</t>
  </si>
  <si>
    <t xml:space="preserve">Salem State University</t>
  </si>
  <si>
    <t xml:space="preserve">Salem</t>
  </si>
  <si>
    <t xml:space="preserve">Simmons University</t>
  </si>
  <si>
    <t xml:space="preserve">Bard College at Simon's Rock</t>
  </si>
  <si>
    <t xml:space="preserve">Great Barrington</t>
  </si>
  <si>
    <t xml:space="preserve">Smith College</t>
  </si>
  <si>
    <t xml:space="preserve">Southeastern Technical Institute</t>
  </si>
  <si>
    <t xml:space="preserve">South Easton</t>
  </si>
  <si>
    <t xml:space="preserve">Springfield College</t>
  </si>
  <si>
    <t xml:space="preserve">Springfield Technical Community College</t>
  </si>
  <si>
    <t xml:space="preserve">University of Massachusetts-Dartmouth</t>
  </si>
  <si>
    <t xml:space="preserve">North Dartmouth</t>
  </si>
  <si>
    <t xml:space="preserve">Stonehill College</t>
  </si>
  <si>
    <t xml:space="preserve">Easton</t>
  </si>
  <si>
    <t xml:space="preserve">Suffolk University</t>
  </si>
  <si>
    <t xml:space="preserve">Rob Roy Academy-Taunton</t>
  </si>
  <si>
    <t xml:space="preserve">Taunton</t>
  </si>
  <si>
    <t xml:space="preserve">Tufts University</t>
  </si>
  <si>
    <t xml:space="preserve">Wellesley College</t>
  </si>
  <si>
    <t xml:space="preserve">Wentworth Institute of Technology</t>
  </si>
  <si>
    <t xml:space="preserve">Western New England University</t>
  </si>
  <si>
    <t xml:space="preserve">Westfield State University</t>
  </si>
  <si>
    <t xml:space="preserve">Westfield</t>
  </si>
  <si>
    <t xml:space="preserve">Wheaton College (Massachusetts)</t>
  </si>
  <si>
    <t xml:space="preserve">Norton</t>
  </si>
  <si>
    <t xml:space="preserve">Williams College</t>
  </si>
  <si>
    <t xml:space="preserve">Williamstown</t>
  </si>
  <si>
    <t xml:space="preserve">Worcester Polytechnic Institute</t>
  </si>
  <si>
    <t xml:space="preserve">Worcester State University</t>
  </si>
  <si>
    <t xml:space="preserve">Adrian College</t>
  </si>
  <si>
    <t xml:space="preserve">Adrian</t>
  </si>
  <si>
    <t xml:space="preserve">Albion College</t>
  </si>
  <si>
    <t xml:space="preserve">Albion</t>
  </si>
  <si>
    <t xml:space="preserve">Hillsdale Beauty College</t>
  </si>
  <si>
    <t xml:space="preserve">Hillsdale</t>
  </si>
  <si>
    <t xml:space="preserve">Northwestern Technological Institute</t>
  </si>
  <si>
    <t xml:space="preserve">Southfield</t>
  </si>
  <si>
    <t xml:space="preserve">Alma College</t>
  </si>
  <si>
    <t xml:space="preserve">Alma</t>
  </si>
  <si>
    <t xml:space="preserve">Alpena Community College</t>
  </si>
  <si>
    <t xml:space="preserve">Alpena</t>
  </si>
  <si>
    <t xml:space="preserve">Andrews University</t>
  </si>
  <si>
    <t xml:space="preserve">Berrien Springs</t>
  </si>
  <si>
    <t xml:space="preserve">Aquinas College</t>
  </si>
  <si>
    <t xml:space="preserve">Grand Rapids</t>
  </si>
  <si>
    <t xml:space="preserve">Baker College</t>
  </si>
  <si>
    <t xml:space="preserve">Owosso</t>
  </si>
  <si>
    <t xml:space="preserve">Bay de Noc Community College</t>
  </si>
  <si>
    <t xml:space="preserve">Escanaba</t>
  </si>
  <si>
    <t xml:space="preserve">Bayshire Academy of Beauty Craft Inc</t>
  </si>
  <si>
    <t xml:space="preserve">Bay City</t>
  </si>
  <si>
    <t xml:space="preserve">Calvin University</t>
  </si>
  <si>
    <t xml:space="preserve">Calvin Theological Seminary</t>
  </si>
  <si>
    <t xml:space="preserve">Carnegie Institute</t>
  </si>
  <si>
    <t xml:space="preserve">Michigan School of Psychology</t>
  </si>
  <si>
    <t xml:space="preserve">Farmington Hills</t>
  </si>
  <si>
    <t xml:space="preserve">Central Michigan University</t>
  </si>
  <si>
    <t xml:space="preserve">Mount Pleasant</t>
  </si>
  <si>
    <t xml:space="preserve">Mott Community College</t>
  </si>
  <si>
    <t xml:space="preserve">Flint</t>
  </si>
  <si>
    <t xml:space="preserve">Empire Beauty School-Michigan</t>
  </si>
  <si>
    <t xml:space="preserve">Cleary University</t>
  </si>
  <si>
    <t xml:space="preserve">Howell</t>
  </si>
  <si>
    <t xml:space="preserve">Concordia University Ann Arbor</t>
  </si>
  <si>
    <t xml:space="preserve">Ann Arbor</t>
  </si>
  <si>
    <t xml:space="preserve">Cranbrook Academy of Art</t>
  </si>
  <si>
    <t xml:space="preserve">Bloomfield Hills</t>
  </si>
  <si>
    <t xml:space="preserve">College for Creative Studies</t>
  </si>
  <si>
    <t xml:space="preserve">Detroit</t>
  </si>
  <si>
    <t xml:space="preserve">Davenport University</t>
  </si>
  <si>
    <t xml:space="preserve">David Pressley School of Cosmetology</t>
  </si>
  <si>
    <t xml:space="preserve">Royal Oak</t>
  </si>
  <si>
    <t xml:space="preserve">Delta College</t>
  </si>
  <si>
    <t xml:space="preserve">University Center</t>
  </si>
  <si>
    <t xml:space="preserve">Detroit Business Institute-Downriver</t>
  </si>
  <si>
    <t xml:space="preserve">Riverview</t>
  </si>
  <si>
    <t xml:space="preserve">MIAT College of Technology</t>
  </si>
  <si>
    <t xml:space="preserve">University of Detroit Mercy</t>
  </si>
  <si>
    <t xml:space="preserve">Dorsey College</t>
  </si>
  <si>
    <t xml:space="preserve">Madison Heights</t>
  </si>
  <si>
    <t xml:space="preserve">Eastern Michigan University</t>
  </si>
  <si>
    <t xml:space="preserve">Ypsilanti</t>
  </si>
  <si>
    <t xml:space="preserve">Creative Hair School of Cosmetology</t>
  </si>
  <si>
    <t xml:space="preserve">Ferris State University</t>
  </si>
  <si>
    <t xml:space="preserve">Big Rapids</t>
  </si>
  <si>
    <t xml:space="preserve">Glen Oaks Community College</t>
  </si>
  <si>
    <t xml:space="preserve">Centreville</t>
  </si>
  <si>
    <t xml:space="preserve">Kettering University</t>
  </si>
  <si>
    <t xml:space="preserve">Gogebic Community College</t>
  </si>
  <si>
    <t xml:space="preserve">Ironwood</t>
  </si>
  <si>
    <t xml:space="preserve">Grace Christian University</t>
  </si>
  <si>
    <t xml:space="preserve">Wyoming</t>
  </si>
  <si>
    <t xml:space="preserve">Cornerstone University</t>
  </si>
  <si>
    <t xml:space="preserve">Grand Rapids Community College</t>
  </si>
  <si>
    <t xml:space="preserve">Grand Valley State University</t>
  </si>
  <si>
    <t xml:space="preserve">Allendale</t>
  </si>
  <si>
    <t xml:space="preserve">Great Lakes Christian College</t>
  </si>
  <si>
    <t xml:space="preserve">Lansing</t>
  </si>
  <si>
    <t xml:space="preserve">Henry Ford College</t>
  </si>
  <si>
    <t xml:space="preserve">Dearborn</t>
  </si>
  <si>
    <t xml:space="preserve">Hillsdale College</t>
  </si>
  <si>
    <t xml:space="preserve">Hope College</t>
  </si>
  <si>
    <t xml:space="preserve">Holland</t>
  </si>
  <si>
    <t xml:space="preserve">Jackson College</t>
  </si>
  <si>
    <t xml:space="preserve">Kalamazoo College</t>
  </si>
  <si>
    <t xml:space="preserve">Kalamazoo Valley Community College</t>
  </si>
  <si>
    <t xml:space="preserve">Kellogg Community College</t>
  </si>
  <si>
    <t xml:space="preserve">Battle Creek</t>
  </si>
  <si>
    <t xml:space="preserve">Kirtland Community College</t>
  </si>
  <si>
    <t xml:space="preserve">Grayling</t>
  </si>
  <si>
    <t xml:space="preserve">Michigan College of Beauty-Monroe</t>
  </si>
  <si>
    <t xml:space="preserve">Lake Michigan College</t>
  </si>
  <si>
    <t xml:space="preserve">Benton Harbor</t>
  </si>
  <si>
    <t xml:space="preserve">Lake Superior State University</t>
  </si>
  <si>
    <t xml:space="preserve">Sault Ste Marie</t>
  </si>
  <si>
    <t xml:space="preserve">Lansing Community College</t>
  </si>
  <si>
    <t xml:space="preserve">Lawrence Technological University</t>
  </si>
  <si>
    <t xml:space="preserve">M J Murphy Beauty College of Mount Pleasant</t>
  </si>
  <si>
    <t xml:space="preserve">Macomb Community College</t>
  </si>
  <si>
    <t xml:space="preserve">Warren</t>
  </si>
  <si>
    <t xml:space="preserve">Madonna University</t>
  </si>
  <si>
    <t xml:space="preserve">Livonia</t>
  </si>
  <si>
    <t xml:space="preserve">Rochester University</t>
  </si>
  <si>
    <t xml:space="preserve">Rochester Hills</t>
  </si>
  <si>
    <t xml:space="preserve">University of Michigan-Ann Arbor</t>
  </si>
  <si>
    <t xml:space="preserve">The Michigan Barber School</t>
  </si>
  <si>
    <t xml:space="preserve">Michigan State University</t>
  </si>
  <si>
    <t xml:space="preserve">East Lansing</t>
  </si>
  <si>
    <t xml:space="preserve">Michigan Technological University</t>
  </si>
  <si>
    <t xml:space="preserve">Houghton</t>
  </si>
  <si>
    <t xml:space="preserve">University of Michigan-Dearborn</t>
  </si>
  <si>
    <t xml:space="preserve">University of Michigan-Flint</t>
  </si>
  <si>
    <t xml:space="preserve">Mid Michigan College</t>
  </si>
  <si>
    <t xml:space="preserve">Monroe County Community College</t>
  </si>
  <si>
    <t xml:space="preserve">Montcalm Community College</t>
  </si>
  <si>
    <t xml:space="preserve">Sidney</t>
  </si>
  <si>
    <t xml:space="preserve">Muskegon Community College</t>
  </si>
  <si>
    <t xml:space="preserve">Muskegon</t>
  </si>
  <si>
    <t xml:space="preserve">North Central Michigan College</t>
  </si>
  <si>
    <t xml:space="preserve">Petoskey</t>
  </si>
  <si>
    <t xml:space="preserve">Northern Michigan University</t>
  </si>
  <si>
    <t xml:space="preserve">Marquette</t>
  </si>
  <si>
    <t xml:space="preserve">Northwestern Michigan College</t>
  </si>
  <si>
    <t xml:space="preserve">Traverse City</t>
  </si>
  <si>
    <t xml:space="preserve">Northwood University</t>
  </si>
  <si>
    <t xml:space="preserve">Midland</t>
  </si>
  <si>
    <t xml:space="preserve">Oakland Community College</t>
  </si>
  <si>
    <t xml:space="preserve">Auburn Hills</t>
  </si>
  <si>
    <t xml:space="preserve">Oakland University</t>
  </si>
  <si>
    <t xml:space="preserve">The University of Olivet</t>
  </si>
  <si>
    <t xml:space="preserve">Olivet</t>
  </si>
  <si>
    <t xml:space="preserve">Port Huron Cosmetology College</t>
  </si>
  <si>
    <t xml:space="preserve">Waterford</t>
  </si>
  <si>
    <t xml:space="preserve">Kuyper College</t>
  </si>
  <si>
    <t xml:space="preserve">Ross Medical Education Center-Lansing</t>
  </si>
  <si>
    <t xml:space="preserve">Ross Medical Education Center-Warren</t>
  </si>
  <si>
    <t xml:space="preserve">Ross Medical Education Center-Flint</t>
  </si>
  <si>
    <t xml:space="preserve">Sacred Heart Major Seminary</t>
  </si>
  <si>
    <t xml:space="preserve">Saginaw Valley State University</t>
  </si>
  <si>
    <t xml:space="preserve">Schoolcraft Community College District</t>
  </si>
  <si>
    <t xml:space="preserve">Siena Heights University</t>
  </si>
  <si>
    <t xml:space="preserve">St Clair County Community College</t>
  </si>
  <si>
    <t xml:space="preserve">Port Huron</t>
  </si>
  <si>
    <t xml:space="preserve">Southwestern Michigan College</t>
  </si>
  <si>
    <t xml:space="preserve">Dowagiac</t>
  </si>
  <si>
    <t xml:space="preserve">Spring Arbor University</t>
  </si>
  <si>
    <t xml:space="preserve">Spring Arbor</t>
  </si>
  <si>
    <t xml:space="preserve">Michigan Career and Technical Institute</t>
  </si>
  <si>
    <t xml:space="preserve">Plainwell</t>
  </si>
  <si>
    <t xml:space="preserve">Thomas M Cooley Law School</t>
  </si>
  <si>
    <t xml:space="preserve">Twin City Beauty College</t>
  </si>
  <si>
    <t xml:space="preserve">Saint Joseph</t>
  </si>
  <si>
    <t xml:space="preserve">Walsh College</t>
  </si>
  <si>
    <t xml:space="preserve">Washtenaw Community College</t>
  </si>
  <si>
    <t xml:space="preserve">Wayne County Community College District</t>
  </si>
  <si>
    <t xml:space="preserve">Wayne State University</t>
  </si>
  <si>
    <t xml:space="preserve">West Shore Community College</t>
  </si>
  <si>
    <t xml:space="preserve">Scottville</t>
  </si>
  <si>
    <t xml:space="preserve">Paul Mitchell the School-Grand Rapids</t>
  </si>
  <si>
    <t xml:space="preserve">Kentwood</t>
  </si>
  <si>
    <t xml:space="preserve">Western Michigan University</t>
  </si>
  <si>
    <t xml:space="preserve">Western Theological Seminary</t>
  </si>
  <si>
    <t xml:space="preserve">Academy College</t>
  </si>
  <si>
    <t xml:space="preserve">Alexandria Technical &amp; Community College</t>
  </si>
  <si>
    <t xml:space="preserve">Anoka Technical College</t>
  </si>
  <si>
    <t xml:space="preserve">Anoka</t>
  </si>
  <si>
    <t xml:space="preserve">Anoka-Ramsey Community College</t>
  </si>
  <si>
    <t xml:space="preserve">Coon Rapids</t>
  </si>
  <si>
    <t xml:space="preserve">Augsburg University</t>
  </si>
  <si>
    <t xml:space="preserve">Riverland Community College</t>
  </si>
  <si>
    <t xml:space="preserve">Austin</t>
  </si>
  <si>
    <t xml:space="preserve">Northwest Technical College</t>
  </si>
  <si>
    <t xml:space="preserve">Bemidji</t>
  </si>
  <si>
    <t xml:space="preserve">Bemidji State University</t>
  </si>
  <si>
    <t xml:space="preserve">Bethany Lutheran College</t>
  </si>
  <si>
    <t xml:space="preserve">Mankato</t>
  </si>
  <si>
    <t xml:space="preserve">Saint Paul</t>
  </si>
  <si>
    <t xml:space="preserve">Central Lakes College-Brainerd</t>
  </si>
  <si>
    <t xml:space="preserve">Brainerd</t>
  </si>
  <si>
    <t xml:space="preserve">Carleton College</t>
  </si>
  <si>
    <t xml:space="preserve">Northfield</t>
  </si>
  <si>
    <t xml:space="preserve">Concordia College at Moorhead</t>
  </si>
  <si>
    <t xml:space="preserve">Moorhead</t>
  </si>
  <si>
    <t xml:space="preserve">Concordia University-Saint Paul</t>
  </si>
  <si>
    <t xml:space="preserve">Dakota County Technical College</t>
  </si>
  <si>
    <t xml:space="preserve">Rosemount</t>
  </si>
  <si>
    <t xml:space="preserve">Martin Luther College</t>
  </si>
  <si>
    <t xml:space="preserve">New Ulm</t>
  </si>
  <si>
    <t xml:space="preserve">Lake Superior College</t>
  </si>
  <si>
    <t xml:space="preserve">Duluth</t>
  </si>
  <si>
    <t xml:space="preserve">Minnesota State Community and Technical College</t>
  </si>
  <si>
    <t xml:space="preserve">Fergus Falls</t>
  </si>
  <si>
    <t xml:space="preserve">Minnesota West Community and Technical College</t>
  </si>
  <si>
    <t xml:space="preserve">Granite Falls</t>
  </si>
  <si>
    <t xml:space="preserve">Gustavus Adolphus College</t>
  </si>
  <si>
    <t xml:space="preserve">Saint Peter</t>
  </si>
  <si>
    <t xml:space="preserve">Hamline University</t>
  </si>
  <si>
    <t xml:space="preserve">Hazelden Betty Ford Graduate School</t>
  </si>
  <si>
    <t xml:space="preserve">Center City</t>
  </si>
  <si>
    <t xml:space="preserve">Hennepin Technical College</t>
  </si>
  <si>
    <t xml:space="preserve">Brooklyn Park</t>
  </si>
  <si>
    <t xml:space="preserve">Minnesota North College</t>
  </si>
  <si>
    <t xml:space="preserve">Hibbing</t>
  </si>
  <si>
    <t xml:space="preserve">Aveda Arts &amp; Sciences Institute Minneapolis</t>
  </si>
  <si>
    <t xml:space="preserve">Inver Hills Community College</t>
  </si>
  <si>
    <t xml:space="preserve">Inver Grove Heights</t>
  </si>
  <si>
    <t xml:space="preserve">Luther Seminary</t>
  </si>
  <si>
    <t xml:space="preserve">Macalester College</t>
  </si>
  <si>
    <t xml:space="preserve">South Central College</t>
  </si>
  <si>
    <t xml:space="preserve">North Mankato</t>
  </si>
  <si>
    <t xml:space="preserve">Minnesota State University-Mankato</t>
  </si>
  <si>
    <t xml:space="preserve">Mayo Clinic College of Medicine and Science</t>
  </si>
  <si>
    <t xml:space="preserve">Rochester</t>
  </si>
  <si>
    <t xml:space="preserve">Metropolitan State University</t>
  </si>
  <si>
    <t xml:space="preserve">University of Minnesota-Twin Cities</t>
  </si>
  <si>
    <t xml:space="preserve">University of Minnesota-Crookston</t>
  </si>
  <si>
    <t xml:space="preserve">Crookston</t>
  </si>
  <si>
    <t xml:space="preserve">Minneapolis College of Art and Design</t>
  </si>
  <si>
    <t xml:space="preserve">Minneapolis Community and Technical College</t>
  </si>
  <si>
    <t xml:space="preserve">Herzing University-Minneapolis</t>
  </si>
  <si>
    <t xml:space="preserve">St. Louis Park</t>
  </si>
  <si>
    <t xml:space="preserve">Nova Academy of Cosmetology Woodbury</t>
  </si>
  <si>
    <t xml:space="preserve">WOODBURY</t>
  </si>
  <si>
    <t xml:space="preserve">University of Minnesota-Duluth</t>
  </si>
  <si>
    <t xml:space="preserve">University of Minnesota-Morris</t>
  </si>
  <si>
    <t xml:space="preserve">Morris</t>
  </si>
  <si>
    <t xml:space="preserve">Model College of Hair Design</t>
  </si>
  <si>
    <t xml:space="preserve">Saint Cloud</t>
  </si>
  <si>
    <t xml:space="preserve">Minnesota State University Moorhead</t>
  </si>
  <si>
    <t xml:space="preserve">North Hennepin Community College</t>
  </si>
  <si>
    <t xml:space="preserve">Normandale Community College</t>
  </si>
  <si>
    <t xml:space="preserve">North Central University</t>
  </si>
  <si>
    <t xml:space="preserve">Northland Community and Technical College</t>
  </si>
  <si>
    <t xml:space="preserve">Thief River Falls</t>
  </si>
  <si>
    <t xml:space="preserve">University of Northwestern-St Paul</t>
  </si>
  <si>
    <t xml:space="preserve">Northwestern Health Sciences University</t>
  </si>
  <si>
    <t xml:space="preserve">Oak Hills Christian College</t>
  </si>
  <si>
    <t xml:space="preserve">Pine Technical &amp; Community College</t>
  </si>
  <si>
    <t xml:space="preserve">Pine City</t>
  </si>
  <si>
    <t xml:space="preserve">Rochester Community and Technical College</t>
  </si>
  <si>
    <t xml:space="preserve">College of Saint Benedict</t>
  </si>
  <si>
    <t xml:space="preserve">St Cloud Technical and Community College</t>
  </si>
  <si>
    <t xml:space="preserve">Saint Cloud State University</t>
  </si>
  <si>
    <t xml:space="preserve">Saint Johns University</t>
  </si>
  <si>
    <t xml:space="preserve">Collegeville</t>
  </si>
  <si>
    <t xml:space="preserve">Saint Mary's University of Minnesota</t>
  </si>
  <si>
    <t xml:space="preserve">Winona</t>
  </si>
  <si>
    <t xml:space="preserve">St Olaf College</t>
  </si>
  <si>
    <t xml:space="preserve">Crown College</t>
  </si>
  <si>
    <t xml:space="preserve">Saint Bonifacius</t>
  </si>
  <si>
    <t xml:space="preserve">The College of Saint Scholastica</t>
  </si>
  <si>
    <t xml:space="preserve">University of St Thomas</t>
  </si>
  <si>
    <t xml:space="preserve">Empire Beauty School-Bloomington</t>
  </si>
  <si>
    <t xml:space="preserve">St Catherine University</t>
  </si>
  <si>
    <t xml:space="preserve">Rasmussen University-Minnesota</t>
  </si>
  <si>
    <t xml:space="preserve">St. Cloud</t>
  </si>
  <si>
    <t xml:space="preserve">Saint Paul College</t>
  </si>
  <si>
    <t xml:space="preserve">Southwest Minnesota State University</t>
  </si>
  <si>
    <t xml:space="preserve">Marshall</t>
  </si>
  <si>
    <t xml:space="preserve">Summit Academy Opportunities Industrialization Center</t>
  </si>
  <si>
    <t xml:space="preserve">United Theological Seminary of the Twin Cities</t>
  </si>
  <si>
    <t xml:space="preserve">St. Paul</t>
  </si>
  <si>
    <t xml:space="preserve">Dunwoody College of Technology</t>
  </si>
  <si>
    <t xml:space="preserve">Ridgewater College</t>
  </si>
  <si>
    <t xml:space="preserve">Willmar</t>
  </si>
  <si>
    <t xml:space="preserve">Minnesota State College Southeast</t>
  </si>
  <si>
    <t xml:space="preserve">Winona State University</t>
  </si>
  <si>
    <t xml:space="preserve">Mitchell Hamline School of Law</t>
  </si>
  <si>
    <t xml:space="preserve">Century College</t>
  </si>
  <si>
    <t xml:space="preserve">White Bear Lake</t>
  </si>
  <si>
    <t xml:space="preserve">Alcorn State University</t>
  </si>
  <si>
    <t xml:space="preserve">Alcorn State</t>
  </si>
  <si>
    <t xml:space="preserve">MS</t>
  </si>
  <si>
    <t xml:space="preserve">Belhaven University</t>
  </si>
  <si>
    <t xml:space="preserve">Blue Mountain Christian University</t>
  </si>
  <si>
    <t xml:space="preserve">Blue Mountain</t>
  </si>
  <si>
    <t xml:space="preserve">Chris Beauty College</t>
  </si>
  <si>
    <t xml:space="preserve">Gulfport</t>
  </si>
  <si>
    <t xml:space="preserve">Coahoma Community College</t>
  </si>
  <si>
    <t xml:space="preserve">Clarksdale</t>
  </si>
  <si>
    <t xml:space="preserve">Copiah-Lincoln Community College</t>
  </si>
  <si>
    <t xml:space="preserve">Wesson</t>
  </si>
  <si>
    <t xml:space="preserve">Delta State University</t>
  </si>
  <si>
    <t xml:space="preserve">East Central Community College</t>
  </si>
  <si>
    <t xml:space="preserve">East Mississippi Community College</t>
  </si>
  <si>
    <t xml:space="preserve">Scooba</t>
  </si>
  <si>
    <t xml:space="preserve">Fosters Cosmetology College</t>
  </si>
  <si>
    <t xml:space="preserve">Ripley</t>
  </si>
  <si>
    <t xml:space="preserve">Academy of Hair Design-Grenada</t>
  </si>
  <si>
    <t xml:space="preserve">Grenada</t>
  </si>
  <si>
    <t xml:space="preserve">Hinds Community College</t>
  </si>
  <si>
    <t xml:space="preserve">Raymond</t>
  </si>
  <si>
    <t xml:space="preserve">Holmes Community College</t>
  </si>
  <si>
    <t xml:space="preserve">Goodman</t>
  </si>
  <si>
    <t xml:space="preserve">Itawamba Community College</t>
  </si>
  <si>
    <t xml:space="preserve">Fulton</t>
  </si>
  <si>
    <t xml:space="preserve">Jackson State University</t>
  </si>
  <si>
    <t xml:space="preserve">Jones County Junior College</t>
  </si>
  <si>
    <t xml:space="preserve">Ellisville</t>
  </si>
  <si>
    <t xml:space="preserve">Meridian Community College</t>
  </si>
  <si>
    <t xml:space="preserve">Meridian</t>
  </si>
  <si>
    <t xml:space="preserve">Millsaps College</t>
  </si>
  <si>
    <t xml:space="preserve">Mississippi Delta Community College</t>
  </si>
  <si>
    <t xml:space="preserve">University of Mississippi</t>
  </si>
  <si>
    <t xml:space="preserve">University</t>
  </si>
  <si>
    <t xml:space="preserve">Mississippi University for Women</t>
  </si>
  <si>
    <t xml:space="preserve">Mississippi Valley State University</t>
  </si>
  <si>
    <t xml:space="preserve">Itta Bena</t>
  </si>
  <si>
    <t xml:space="preserve">Mississippi College</t>
  </si>
  <si>
    <t xml:space="preserve">Clinton</t>
  </si>
  <si>
    <t xml:space="preserve">Hatfield's Mississippi College of Beauty Culture</t>
  </si>
  <si>
    <t xml:space="preserve">Mississippi Gulf Coast Community College</t>
  </si>
  <si>
    <t xml:space="preserve">Perkinston</t>
  </si>
  <si>
    <t xml:space="preserve">Mississippi State University</t>
  </si>
  <si>
    <t xml:space="preserve">Mississippi State</t>
  </si>
  <si>
    <t xml:space="preserve">Northeast Mississippi Community College</t>
  </si>
  <si>
    <t xml:space="preserve">Booneville</t>
  </si>
  <si>
    <t xml:space="preserve">Northwest Mississippi Community College</t>
  </si>
  <si>
    <t xml:space="preserve">Senatobia</t>
  </si>
  <si>
    <t xml:space="preserve">Pearl River Community College</t>
  </si>
  <si>
    <t xml:space="preserve">Poplarville</t>
  </si>
  <si>
    <t xml:space="preserve">Rust College</t>
  </si>
  <si>
    <t xml:space="preserve">Holly Springs</t>
  </si>
  <si>
    <t xml:space="preserve">Southeastern Baptist College</t>
  </si>
  <si>
    <t xml:space="preserve">Southwest Mississippi Community College</t>
  </si>
  <si>
    <t xml:space="preserve">Summit</t>
  </si>
  <si>
    <t xml:space="preserve">University of Southern Mississippi</t>
  </si>
  <si>
    <t xml:space="preserve">Hattiesburg</t>
  </si>
  <si>
    <t xml:space="preserve">Tougaloo College</t>
  </si>
  <si>
    <t xml:space="preserve">Tougaloo</t>
  </si>
  <si>
    <t xml:space="preserve">Vaughn Beauty College</t>
  </si>
  <si>
    <t xml:space="preserve">Aberdeen</t>
  </si>
  <si>
    <t xml:space="preserve">Wesley Biblical Seminary</t>
  </si>
  <si>
    <t xml:space="preserve">Ridgeland</t>
  </si>
  <si>
    <t xml:space="preserve">William Carey University</t>
  </si>
  <si>
    <t xml:space="preserve">Aquinas Institute of Theology</t>
  </si>
  <si>
    <t xml:space="preserve">Saint Louis</t>
  </si>
  <si>
    <t xml:space="preserve">Avila University</t>
  </si>
  <si>
    <t xml:space="preserve">Mission University</t>
  </si>
  <si>
    <t xml:space="preserve">House of Heavilin Beauty College-Blue Springs</t>
  </si>
  <si>
    <t xml:space="preserve">Blue Springs</t>
  </si>
  <si>
    <t xml:space="preserve">Cox College</t>
  </si>
  <si>
    <t xml:space="preserve">Calvary University</t>
  </si>
  <si>
    <t xml:space="preserve">Cape Girardeau Career and Technology Center</t>
  </si>
  <si>
    <t xml:space="preserve">Cape Girardeau</t>
  </si>
  <si>
    <t xml:space="preserve">Central Christian College of the Bible</t>
  </si>
  <si>
    <t xml:space="preserve">Moberly</t>
  </si>
  <si>
    <t xml:space="preserve">Central Methodist University-College of Liberal Arts and Sciences</t>
  </si>
  <si>
    <t xml:space="preserve">University of Central Missouri</t>
  </si>
  <si>
    <t xml:space="preserve">Warrensburg</t>
  </si>
  <si>
    <t xml:space="preserve">Grand River Technical School</t>
  </si>
  <si>
    <t xml:space="preserve">Chillicothe</t>
  </si>
  <si>
    <t xml:space="preserve">Cleveland University-Kansas City</t>
  </si>
  <si>
    <t xml:space="preserve">Conception Seminary College</t>
  </si>
  <si>
    <t xml:space="preserve">Conception</t>
  </si>
  <si>
    <t xml:space="preserve">Concordia Seminary</t>
  </si>
  <si>
    <t xml:space="preserve">Cottey College</t>
  </si>
  <si>
    <t xml:space="preserve">Nevada</t>
  </si>
  <si>
    <t xml:space="preserve">Covenant Theological Seminary</t>
  </si>
  <si>
    <t xml:space="preserve">Crowder College</t>
  </si>
  <si>
    <t xml:space="preserve">Neosho</t>
  </si>
  <si>
    <t xml:space="preserve">Culver-Stockton College</t>
  </si>
  <si>
    <t xml:space="preserve">Drury University</t>
  </si>
  <si>
    <t xml:space="preserve">East Central College</t>
  </si>
  <si>
    <t xml:space="preserve">Union</t>
  </si>
  <si>
    <t xml:space="preserve">Eden Theological Seminary</t>
  </si>
  <si>
    <t xml:space="preserve">Webster Groves</t>
  </si>
  <si>
    <t xml:space="preserve">Pinnacle Career Institute</t>
  </si>
  <si>
    <t xml:space="preserve">Evangel University</t>
  </si>
  <si>
    <t xml:space="preserve">Fontbonne University</t>
  </si>
  <si>
    <t xml:space="preserve">Four Rivers Career Center</t>
  </si>
  <si>
    <t xml:space="preserve">Ozarks Technical Community College</t>
  </si>
  <si>
    <t xml:space="preserve">Hannibal-LaGrange University</t>
  </si>
  <si>
    <t xml:space="preserve">Hannibal</t>
  </si>
  <si>
    <t xml:space="preserve">Harris-Stowe State University</t>
  </si>
  <si>
    <t xml:space="preserve">House of Heavilin Beauty College-Kansas City</t>
  </si>
  <si>
    <t xml:space="preserve">Summit Salon Academy Kansas City</t>
  </si>
  <si>
    <t xml:space="preserve">Jefferson College</t>
  </si>
  <si>
    <t xml:space="preserve">Paul Mitchell the School-Missouri Columbia</t>
  </si>
  <si>
    <t xml:space="preserve">Barnes-Jewish College Goldfarb School of Nursing</t>
  </si>
  <si>
    <t xml:space="preserve">Kansas City Art Institute</t>
  </si>
  <si>
    <t xml:space="preserve">Kenrick Glennon Seminary</t>
  </si>
  <si>
    <t xml:space="preserve">A T Still University of Health Sciences</t>
  </si>
  <si>
    <t xml:space="preserve">Kirksville</t>
  </si>
  <si>
    <t xml:space="preserve">Lex La-Ray Technical Center</t>
  </si>
  <si>
    <t xml:space="preserve">Jefferson City</t>
  </si>
  <si>
    <t xml:space="preserve">Lindenwood University</t>
  </si>
  <si>
    <t xml:space="preserve">Saint Charles</t>
  </si>
  <si>
    <t xml:space="preserve">State Technical College of Missouri</t>
  </si>
  <si>
    <t xml:space="preserve">Linn</t>
  </si>
  <si>
    <t xml:space="preserve">Logan University</t>
  </si>
  <si>
    <t xml:space="preserve">Chesterfield</t>
  </si>
  <si>
    <t xml:space="preserve">Metropolitan Community College-Kansas City</t>
  </si>
  <si>
    <t xml:space="preserve">Maryville University of Saint Louis</t>
  </si>
  <si>
    <t xml:space="preserve">Missouri College of Cosmetology and Esthetics</t>
  </si>
  <si>
    <t xml:space="preserve">Midwest Institute</t>
  </si>
  <si>
    <t xml:space="preserve">Earth City</t>
  </si>
  <si>
    <t xml:space="preserve">Midwestern Baptist Theological Seminary</t>
  </si>
  <si>
    <t xml:space="preserve">Mineral Area College</t>
  </si>
  <si>
    <t xml:space="preserve">Park Hills</t>
  </si>
  <si>
    <t xml:space="preserve">Missouri Baptist University</t>
  </si>
  <si>
    <t xml:space="preserve">Missouri Southern State University</t>
  </si>
  <si>
    <t xml:space="preserve">Joplin</t>
  </si>
  <si>
    <t xml:space="preserve">Missouri Valley College</t>
  </si>
  <si>
    <t xml:space="preserve">Missouri Western State University</t>
  </si>
  <si>
    <t xml:space="preserve">University of Missouri-Columbia</t>
  </si>
  <si>
    <t xml:space="preserve">University of Missouri-Kansas City</t>
  </si>
  <si>
    <t xml:space="preserve">Missouri University of Science and Technology</t>
  </si>
  <si>
    <t xml:space="preserve">Rolla</t>
  </si>
  <si>
    <t xml:space="preserve">University of Missouri-St Louis</t>
  </si>
  <si>
    <t xml:space="preserve">Moberly Area Community College</t>
  </si>
  <si>
    <t xml:space="preserve">Nazarene Theological Seminary</t>
  </si>
  <si>
    <t xml:space="preserve">Neosho Beauty College</t>
  </si>
  <si>
    <t xml:space="preserve">Truman State University</t>
  </si>
  <si>
    <t xml:space="preserve">Northwest Missouri State University</t>
  </si>
  <si>
    <t xml:space="preserve">Maryville</t>
  </si>
  <si>
    <t xml:space="preserve">Ozark Christian College</t>
  </si>
  <si>
    <t xml:space="preserve">College of the Ozarks</t>
  </si>
  <si>
    <t xml:space="preserve">Point Lookout</t>
  </si>
  <si>
    <t xml:space="preserve">Park University</t>
  </si>
  <si>
    <t xml:space="preserve">Parkville</t>
  </si>
  <si>
    <t xml:space="preserve">Stevens-The Institute of Business &amp; Arts</t>
  </si>
  <si>
    <t xml:space="preserve">Poplar Bluff Technical Career Center</t>
  </si>
  <si>
    <t xml:space="preserve">Poplar Bluff</t>
  </si>
  <si>
    <t xml:space="preserve">Ranken Technical College</t>
  </si>
  <si>
    <t xml:space="preserve">Research College of Nursing</t>
  </si>
  <si>
    <t xml:space="preserve">Rockhurst University</t>
  </si>
  <si>
    <t xml:space="preserve">Saint Louis University</t>
  </si>
  <si>
    <t xml:space="preserve">Salem College of Hairstyling</t>
  </si>
  <si>
    <t xml:space="preserve">University of Health Sciences and Pharmacy in St. Louis</t>
  </si>
  <si>
    <t xml:space="preserve">Saint Louis Community College</t>
  </si>
  <si>
    <t xml:space="preserve">Bridgeton</t>
  </si>
  <si>
    <t xml:space="preserve">Saint Paul School of Theology</t>
  </si>
  <si>
    <t xml:space="preserve">Leawood</t>
  </si>
  <si>
    <t xml:space="preserve">Southwest Baptist University</t>
  </si>
  <si>
    <t xml:space="preserve">Bolivar</t>
  </si>
  <si>
    <t xml:space="preserve">Missouri State University-West Plains</t>
  </si>
  <si>
    <t xml:space="preserve">West Plains</t>
  </si>
  <si>
    <t xml:space="preserve">St Louis College of Health Careers-St Louis</t>
  </si>
  <si>
    <t xml:space="preserve">State Fair Community College</t>
  </si>
  <si>
    <t xml:space="preserve">Sedalia</t>
  </si>
  <si>
    <t xml:space="preserve">Stephens College</t>
  </si>
  <si>
    <t xml:space="preserve">Southeast Missouri State University</t>
  </si>
  <si>
    <t xml:space="preserve">Missouri State University-Springfield</t>
  </si>
  <si>
    <t xml:space="preserve">Three Rivers College</t>
  </si>
  <si>
    <t xml:space="preserve">North Central Missouri College</t>
  </si>
  <si>
    <t xml:space="preserve">Trenton</t>
  </si>
  <si>
    <t xml:space="preserve">Kansas City University</t>
  </si>
  <si>
    <t xml:space="preserve">Washington University in St Louis</t>
  </si>
  <si>
    <t xml:space="preserve">Webster University</t>
  </si>
  <si>
    <t xml:space="preserve">Westminster College</t>
  </si>
  <si>
    <t xml:space="preserve">William Jewell College</t>
  </si>
  <si>
    <t xml:space="preserve">Liberty</t>
  </si>
  <si>
    <t xml:space="preserve">William Woods University</t>
  </si>
  <si>
    <t xml:space="preserve">Academy of Cosmetology Inc</t>
  </si>
  <si>
    <t xml:space="preserve">Bozeman</t>
  </si>
  <si>
    <t xml:space="preserve">MT</t>
  </si>
  <si>
    <t xml:space="preserve">Blackfeet Community College</t>
  </si>
  <si>
    <t xml:space="preserve">Browning</t>
  </si>
  <si>
    <t xml:space="preserve">Butte Academy of Beauty Culture</t>
  </si>
  <si>
    <t xml:space="preserve">Butte</t>
  </si>
  <si>
    <t xml:space="preserve">Highlands College of Montana Tech</t>
  </si>
  <si>
    <t xml:space="preserve">Crevier's Academy of Cosmetology Arts</t>
  </si>
  <si>
    <t xml:space="preserve">Kalispell</t>
  </si>
  <si>
    <t xml:space="preserve">Carroll College</t>
  </si>
  <si>
    <t xml:space="preserve">Dawson Community College</t>
  </si>
  <si>
    <t xml:space="preserve">Glendive</t>
  </si>
  <si>
    <t xml:space="preserve">Chief Dull Knife College</t>
  </si>
  <si>
    <t xml:space="preserve">Lame Deer</t>
  </si>
  <si>
    <t xml:space="preserve">Montana State University Billings</t>
  </si>
  <si>
    <t xml:space="preserve">Billings</t>
  </si>
  <si>
    <t xml:space="preserve">Flathead Valley Community College</t>
  </si>
  <si>
    <t xml:space="preserve">Aaniiih Nakoda College</t>
  </si>
  <si>
    <t xml:space="preserve">Harlem</t>
  </si>
  <si>
    <t xml:space="preserve">Fort Peck Community College</t>
  </si>
  <si>
    <t xml:space="preserve">Poplar</t>
  </si>
  <si>
    <t xml:space="preserve">Great Falls College Montana State University</t>
  </si>
  <si>
    <t xml:space="preserve">Great Falls</t>
  </si>
  <si>
    <t xml:space="preserve">University of Providence</t>
  </si>
  <si>
    <t xml:space="preserve">Helena College University of Montana</t>
  </si>
  <si>
    <t xml:space="preserve">Little Big Horn College</t>
  </si>
  <si>
    <t xml:space="preserve">Crow Agency</t>
  </si>
  <si>
    <t xml:space="preserve">Miles Community College</t>
  </si>
  <si>
    <t xml:space="preserve">Miles City</t>
  </si>
  <si>
    <t xml:space="preserve">Montana Technological University</t>
  </si>
  <si>
    <t xml:space="preserve">Montana State University</t>
  </si>
  <si>
    <t xml:space="preserve">The University of Montana</t>
  </si>
  <si>
    <t xml:space="preserve">Missoula</t>
  </si>
  <si>
    <t xml:space="preserve">Montana State University-Northern</t>
  </si>
  <si>
    <t xml:space="preserve">Havre</t>
  </si>
  <si>
    <t xml:space="preserve">Rocky Mountain College</t>
  </si>
  <si>
    <t xml:space="preserve">Salish Kootenai College</t>
  </si>
  <si>
    <t xml:space="preserve">Pablo</t>
  </si>
  <si>
    <t xml:space="preserve">The University of Montana-Western</t>
  </si>
  <si>
    <t xml:space="preserve">Dillon</t>
  </si>
  <si>
    <t xml:space="preserve">Bellevue University</t>
  </si>
  <si>
    <t xml:space="preserve">Bellevue</t>
  </si>
  <si>
    <t xml:space="preserve">NE</t>
  </si>
  <si>
    <t xml:space="preserve">Clarkson College</t>
  </si>
  <si>
    <t xml:space="preserve">Omaha</t>
  </si>
  <si>
    <t xml:space="preserve">Bryan College of Health Sciences</t>
  </si>
  <si>
    <t xml:space="preserve">Central Community College</t>
  </si>
  <si>
    <t xml:space="preserve">Grand Island</t>
  </si>
  <si>
    <t xml:space="preserve">Chadron State College</t>
  </si>
  <si>
    <t xml:space="preserve">Chadron</t>
  </si>
  <si>
    <t xml:space="preserve">College of Hair Design-Downtown</t>
  </si>
  <si>
    <t xml:space="preserve">Concordia University-Nebraska</t>
  </si>
  <si>
    <t xml:space="preserve">Creighton University</t>
  </si>
  <si>
    <t xml:space="preserve">Doane University</t>
  </si>
  <si>
    <t xml:space="preserve">Crete</t>
  </si>
  <si>
    <t xml:space="preserve">Hastings College</t>
  </si>
  <si>
    <t xml:space="preserve">Hastings</t>
  </si>
  <si>
    <t xml:space="preserve">CHI Health School of Radiologic Technology</t>
  </si>
  <si>
    <t xml:space="preserve">Joseph's College Cosmetology</t>
  </si>
  <si>
    <t xml:space="preserve">University of Nebraska at Kearney</t>
  </si>
  <si>
    <t xml:space="preserve">Kearney</t>
  </si>
  <si>
    <t xml:space="preserve">Nebraska Methodist College of Nursing &amp; Allied Health</t>
  </si>
  <si>
    <t xml:space="preserve">Metropolitan Community College Area</t>
  </si>
  <si>
    <t xml:space="preserve">Mid-Plains Community College</t>
  </si>
  <si>
    <t xml:space="preserve">North Platte</t>
  </si>
  <si>
    <t xml:space="preserve">Midland University</t>
  </si>
  <si>
    <t xml:space="preserve">University of Nebraska at Omaha</t>
  </si>
  <si>
    <t xml:space="preserve">Nebraska Indian Community College</t>
  </si>
  <si>
    <t xml:space="preserve">Macy</t>
  </si>
  <si>
    <t xml:space="preserve">University of Nebraska Medical Center</t>
  </si>
  <si>
    <t xml:space="preserve">Nebraska Wesleyan University</t>
  </si>
  <si>
    <t xml:space="preserve">University of Nebraska-Lincoln</t>
  </si>
  <si>
    <t xml:space="preserve">Northeast Community College</t>
  </si>
  <si>
    <t xml:space="preserve">Norfolk</t>
  </si>
  <si>
    <t xml:space="preserve">Peru State College</t>
  </si>
  <si>
    <t xml:space="preserve">Peru</t>
  </si>
  <si>
    <t xml:space="preserve">Summit Christian College</t>
  </si>
  <si>
    <t xml:space="preserve">Gering</t>
  </si>
  <si>
    <t xml:space="preserve">College of Saint Mary</t>
  </si>
  <si>
    <t xml:space="preserve">Southeast Community College Area</t>
  </si>
  <si>
    <t xml:space="preserve">Union Adventist University</t>
  </si>
  <si>
    <t xml:space="preserve">Nebraska College of Technical Agriculture</t>
  </si>
  <si>
    <t xml:space="preserve">Curtis</t>
  </si>
  <si>
    <t xml:space="preserve">Wayne State College</t>
  </si>
  <si>
    <t xml:space="preserve">Wayne</t>
  </si>
  <si>
    <t xml:space="preserve">Western Nebraska Community College</t>
  </si>
  <si>
    <t xml:space="preserve">Scottsbluff</t>
  </si>
  <si>
    <t xml:space="preserve">York University</t>
  </si>
  <si>
    <t xml:space="preserve">York</t>
  </si>
  <si>
    <t xml:space="preserve">Academy of Hair Design-Las Vegas</t>
  </si>
  <si>
    <t xml:space="preserve">Las Vegas</t>
  </si>
  <si>
    <t xml:space="preserve">NV</t>
  </si>
  <si>
    <t xml:space="preserve">Career College of Northern Nevada</t>
  </si>
  <si>
    <t xml:space="preserve">Sparks</t>
  </si>
  <si>
    <t xml:space="preserve">College of Southern Nevada</t>
  </si>
  <si>
    <t xml:space="preserve">Las Vegas College</t>
  </si>
  <si>
    <t xml:space="preserve">University of Nevada-Las Vegas</t>
  </si>
  <si>
    <t xml:space="preserve">University of Nevada-Reno</t>
  </si>
  <si>
    <t xml:space="preserve">Reno</t>
  </si>
  <si>
    <t xml:space="preserve">Great Basin College</t>
  </si>
  <si>
    <t xml:space="preserve">Elko</t>
  </si>
  <si>
    <t xml:space="preserve">Truckee Meadows Community College</t>
  </si>
  <si>
    <t xml:space="preserve">Western Nevada College</t>
  </si>
  <si>
    <t xml:space="preserve">Carson City</t>
  </si>
  <si>
    <t xml:space="preserve">Colby-Sawyer College</t>
  </si>
  <si>
    <t xml:space="preserve">NH</t>
  </si>
  <si>
    <t xml:space="preserve">Dartmouth College</t>
  </si>
  <si>
    <t xml:space="preserve">Empire Beauty School-Laconia</t>
  </si>
  <si>
    <t xml:space="preserve">Laconia</t>
  </si>
  <si>
    <t xml:space="preserve">Empire Beauty School-Somersworth</t>
  </si>
  <si>
    <t xml:space="preserve">Somersworth</t>
  </si>
  <si>
    <t xml:space="preserve">Franklin Pierce University</t>
  </si>
  <si>
    <t xml:space="preserve">Rindge</t>
  </si>
  <si>
    <t xml:space="preserve">University of New Hampshire-Franklin Pierce School of Law</t>
  </si>
  <si>
    <t xml:space="preserve">Keene Beauty Academy</t>
  </si>
  <si>
    <t xml:space="preserve">Keene</t>
  </si>
  <si>
    <t xml:space="preserve">Magdalen College</t>
  </si>
  <si>
    <t xml:space="preserve">Warner</t>
  </si>
  <si>
    <t xml:space="preserve">New England College</t>
  </si>
  <si>
    <t xml:space="preserve">Henniker</t>
  </si>
  <si>
    <t xml:space="preserve">New England School of Hair Design</t>
  </si>
  <si>
    <t xml:space="preserve">West Lebanon</t>
  </si>
  <si>
    <t xml:space="preserve">Southern New Hampshire University</t>
  </si>
  <si>
    <t xml:space="preserve">Manchester</t>
  </si>
  <si>
    <t xml:space="preserve">New Hampshire Institute for Therapeutic Arts</t>
  </si>
  <si>
    <t xml:space="preserve">Nashua</t>
  </si>
  <si>
    <t xml:space="preserve">University of New Hampshire-Main Campus</t>
  </si>
  <si>
    <t xml:space="preserve">Durham</t>
  </si>
  <si>
    <t xml:space="preserve">Keene State College</t>
  </si>
  <si>
    <t xml:space="preserve">University of New Hampshire at Manchester</t>
  </si>
  <si>
    <t xml:space="preserve">Plymouth State University</t>
  </si>
  <si>
    <t xml:space="preserve">Plymouth</t>
  </si>
  <si>
    <t xml:space="preserve">NHTI-Concord's Community College</t>
  </si>
  <si>
    <t xml:space="preserve">White Mountains Community College</t>
  </si>
  <si>
    <t xml:space="preserve">Berlin</t>
  </si>
  <si>
    <t xml:space="preserve">River Valley Community College</t>
  </si>
  <si>
    <t xml:space="preserve">Lakes Region Community College</t>
  </si>
  <si>
    <t xml:space="preserve">Manchester Community College</t>
  </si>
  <si>
    <t xml:space="preserve">Nashua Community College</t>
  </si>
  <si>
    <t xml:space="preserve">Great Bay Community College</t>
  </si>
  <si>
    <t xml:space="preserve">Portsmouth</t>
  </si>
  <si>
    <t xml:space="preserve">Paul Mitchell the School-Portsmouth</t>
  </si>
  <si>
    <t xml:space="preserve">Rivier University</t>
  </si>
  <si>
    <t xml:space="preserve">Saint Anselm College</t>
  </si>
  <si>
    <t xml:space="preserve">St Joseph School of Nursing</t>
  </si>
  <si>
    <t xml:space="preserve">University of New Hampshire College of Professional Studies Online</t>
  </si>
  <si>
    <t xml:space="preserve">Thomas More College of Liberal Arts</t>
  </si>
  <si>
    <t xml:space="preserve">Merrimack</t>
  </si>
  <si>
    <t xml:space="preserve">Eastwick College-Hackensack</t>
  </si>
  <si>
    <t xml:space="preserve">Hackensack</t>
  </si>
  <si>
    <t xml:space="preserve">NJ</t>
  </si>
  <si>
    <t xml:space="preserve">Assumption College for Sisters</t>
  </si>
  <si>
    <t xml:space="preserve">Denville</t>
  </si>
  <si>
    <t xml:space="preserve">Atlantic Cape Community College</t>
  </si>
  <si>
    <t xml:space="preserve">Mays Landing</t>
  </si>
  <si>
    <t xml:space="preserve">Fortis Institute-Wayne</t>
  </si>
  <si>
    <t xml:space="preserve">Bergen Community College</t>
  </si>
  <si>
    <t xml:space="preserve">Paramus</t>
  </si>
  <si>
    <t xml:space="preserve">Berkeley College-Woodland Park</t>
  </si>
  <si>
    <t xml:space="preserve">Woodland Park</t>
  </si>
  <si>
    <t xml:space="preserve">Beth Medrash Govoha</t>
  </si>
  <si>
    <t xml:space="preserve">Bloomfield College</t>
  </si>
  <si>
    <t xml:space="preserve">Bloomfield</t>
  </si>
  <si>
    <t xml:space="preserve">Brookdale Community College</t>
  </si>
  <si>
    <t xml:space="preserve">Lincroft</t>
  </si>
  <si>
    <t xml:space="preserve">Rowan College at Burlington County</t>
  </si>
  <si>
    <t xml:space="preserve">Mount Laurel</t>
  </si>
  <si>
    <t xml:space="preserve">Caldwell University</t>
  </si>
  <si>
    <t xml:space="preserve">Camden County College</t>
  </si>
  <si>
    <t xml:space="preserve">Blackwood</t>
  </si>
  <si>
    <t xml:space="preserve">Centenary University</t>
  </si>
  <si>
    <t xml:space="preserve">Hackettstown</t>
  </si>
  <si>
    <t xml:space="preserve">Adult and Continuing Education-BCTS</t>
  </si>
  <si>
    <t xml:space="preserve">Lincoln Technical Institute-Iselin</t>
  </si>
  <si>
    <t xml:space="preserve">Iselin</t>
  </si>
  <si>
    <t xml:space="preserve">American Institute-Clifton</t>
  </si>
  <si>
    <t xml:space="preserve">CLIFTON</t>
  </si>
  <si>
    <t xml:space="preserve">County College of Morris</t>
  </si>
  <si>
    <t xml:space="preserve">Randolph</t>
  </si>
  <si>
    <t xml:space="preserve">Rowan College of South Jersey-Cumberland Campus</t>
  </si>
  <si>
    <t xml:space="preserve">Vineland</t>
  </si>
  <si>
    <t xml:space="preserve">Drew University</t>
  </si>
  <si>
    <t xml:space="preserve">Lincoln Technical Institute-South Plainfield</t>
  </si>
  <si>
    <t xml:space="preserve">South Plainfield</t>
  </si>
  <si>
    <t xml:space="preserve">Essex County College</t>
  </si>
  <si>
    <t xml:space="preserve">Empire Beauty School-Union</t>
  </si>
  <si>
    <t xml:space="preserve">Fairleigh Dickinson University-Metropolitan Campus</t>
  </si>
  <si>
    <t xml:space="preserve">Teaneck</t>
  </si>
  <si>
    <t xml:space="preserve">Felician University</t>
  </si>
  <si>
    <t xml:space="preserve">Lodi</t>
  </si>
  <si>
    <t xml:space="preserve">Fairleigh Dickinson University-Florham Campus</t>
  </si>
  <si>
    <t xml:space="preserve">Hohokus School of Trade and Technical Sciences</t>
  </si>
  <si>
    <t xml:space="preserve">Paterson</t>
  </si>
  <si>
    <t xml:space="preserve">Georgian Court University</t>
  </si>
  <si>
    <t xml:space="preserve">Rowan University</t>
  </si>
  <si>
    <t xml:space="preserve">Glassboro</t>
  </si>
  <si>
    <t xml:space="preserve">Rowan College of South Jersey-Gloucester Campus</t>
  </si>
  <si>
    <t xml:space="preserve">Sewell</t>
  </si>
  <si>
    <t xml:space="preserve">Empire Beauty School-Cherry Hill</t>
  </si>
  <si>
    <t xml:space="preserve">Cherry Hill</t>
  </si>
  <si>
    <t xml:space="preserve">Eastwick College-Ramsey</t>
  </si>
  <si>
    <t xml:space="preserve">Ramsey</t>
  </si>
  <si>
    <t xml:space="preserve">Holy Name Medical Center-Sister Claire Tynan School of Nursing</t>
  </si>
  <si>
    <t xml:space="preserve">Englewood Cliffs</t>
  </si>
  <si>
    <t xml:space="preserve">Hudson County Community College</t>
  </si>
  <si>
    <t xml:space="preserve">Jersey City</t>
  </si>
  <si>
    <t xml:space="preserve">New Jersey City University</t>
  </si>
  <si>
    <t xml:space="preserve">Joe Kubert School of Cartoon and Graphic Art</t>
  </si>
  <si>
    <t xml:space="preserve">Kean University</t>
  </si>
  <si>
    <t xml:space="preserve">Lincoln Technical Institute-Union</t>
  </si>
  <si>
    <t xml:space="preserve">Rizzieri Aveda School for Beauty and Wellness</t>
  </si>
  <si>
    <t xml:space="preserve">Voorhees</t>
  </si>
  <si>
    <t xml:space="preserve">Mercer County Community College</t>
  </si>
  <si>
    <t xml:space="preserve">West Windsor</t>
  </si>
  <si>
    <t xml:space="preserve">Middlesex College</t>
  </si>
  <si>
    <t xml:space="preserve">Edison</t>
  </si>
  <si>
    <t xml:space="preserve">Monmouth University</t>
  </si>
  <si>
    <t xml:space="preserve">West Long Branch</t>
  </si>
  <si>
    <t xml:space="preserve">Montclair State University</t>
  </si>
  <si>
    <t xml:space="preserve">Montclair</t>
  </si>
  <si>
    <t xml:space="preserve">JFK Muhlenberg Harold B. and Dorothy A. Snyder Schools</t>
  </si>
  <si>
    <t xml:space="preserve">Plainfield</t>
  </si>
  <si>
    <t xml:space="preserve">Eastwick College-Nutley</t>
  </si>
  <si>
    <t xml:space="preserve">Nutley</t>
  </si>
  <si>
    <t xml:space="preserve">New Brunswick Theological Seminary</t>
  </si>
  <si>
    <t xml:space="preserve">New Brunswick</t>
  </si>
  <si>
    <t xml:space="preserve">Robert Fiance Beauty Schools-West New York</t>
  </si>
  <si>
    <t xml:space="preserve">West New York</t>
  </si>
  <si>
    <t xml:space="preserve">New Jersey Institute of Technology</t>
  </si>
  <si>
    <t xml:space="preserve">Ocean County College</t>
  </si>
  <si>
    <t xml:space="preserve">Toms River</t>
  </si>
  <si>
    <t xml:space="preserve">P B Cosmetology Education Center</t>
  </si>
  <si>
    <t xml:space="preserve">Gloucester</t>
  </si>
  <si>
    <t xml:space="preserve">Parisian Beauty School</t>
  </si>
  <si>
    <t xml:space="preserve">Passaic County Community College</t>
  </si>
  <si>
    <t xml:space="preserve">Pennco Tech-Blackwood</t>
  </si>
  <si>
    <t xml:space="preserve">Princeton Theological Seminary</t>
  </si>
  <si>
    <t xml:space="preserve">Princeton</t>
  </si>
  <si>
    <t xml:space="preserve">Princeton University</t>
  </si>
  <si>
    <t xml:space="preserve">Rabbinical College of America</t>
  </si>
  <si>
    <t xml:space="preserve">Morristown</t>
  </si>
  <si>
    <t xml:space="preserve">Ramapo College of New Jersey</t>
  </si>
  <si>
    <t xml:space="preserve">Mahwah</t>
  </si>
  <si>
    <t xml:space="preserve">Robert Fiance Beauty Schools</t>
  </si>
  <si>
    <t xml:space="preserve">Rider University</t>
  </si>
  <si>
    <t xml:space="preserve">Rutgers University-Camden</t>
  </si>
  <si>
    <t xml:space="preserve">Rutgers University-New Brunswick</t>
  </si>
  <si>
    <t xml:space="preserve">Rutgers University-Newark</t>
  </si>
  <si>
    <t xml:space="preserve">Capital Health School of Radiologic Technology</t>
  </si>
  <si>
    <t xml:space="preserve">Capital Health School of Nursing</t>
  </si>
  <si>
    <t xml:space="preserve">Saint Peter's University</t>
  </si>
  <si>
    <t xml:space="preserve">Salem Community College</t>
  </si>
  <si>
    <t xml:space="preserve">Carneys Point</t>
  </si>
  <si>
    <t xml:space="preserve">Seton Hall University</t>
  </si>
  <si>
    <t xml:space="preserve">South Orange</t>
  </si>
  <si>
    <t xml:space="preserve">Shore Beauty School</t>
  </si>
  <si>
    <t xml:space="preserve">Egg Harbor Township</t>
  </si>
  <si>
    <t xml:space="preserve">Saint Elizabeth University</t>
  </si>
  <si>
    <t xml:space="preserve">Raritan Valley Community College</t>
  </si>
  <si>
    <t xml:space="preserve">Branchburg</t>
  </si>
  <si>
    <t xml:space="preserve">Stevens Institute of Technology</t>
  </si>
  <si>
    <t xml:space="preserve">Hoboken</t>
  </si>
  <si>
    <t xml:space="preserve">Stockton University</t>
  </si>
  <si>
    <t xml:space="preserve">Galloway</t>
  </si>
  <si>
    <t xml:space="preserve">Talmudical Academy-New Jersey</t>
  </si>
  <si>
    <t xml:space="preserve">Adelphia</t>
  </si>
  <si>
    <t xml:space="preserve">Aviation Institute of Maintenance-Teterboro</t>
  </si>
  <si>
    <t xml:space="preserve">Hasbrouck Heights</t>
  </si>
  <si>
    <t xml:space="preserve">Thomas Edison State University</t>
  </si>
  <si>
    <t xml:space="preserve">The College of New Jersey</t>
  </si>
  <si>
    <t xml:space="preserve">Ewing</t>
  </si>
  <si>
    <t xml:space="preserve">UCNJ Union College of Union County, NJ</t>
  </si>
  <si>
    <t xml:space="preserve">Cranford</t>
  </si>
  <si>
    <t xml:space="preserve">William Paterson University of New Jersey</t>
  </si>
  <si>
    <t xml:space="preserve">Olympian Academy of Cosmetology</t>
  </si>
  <si>
    <t xml:space="preserve">LAS CRUCES</t>
  </si>
  <si>
    <t xml:space="preserve">Central New Mexico Community College</t>
  </si>
  <si>
    <t xml:space="preserve">Navajo Technical University</t>
  </si>
  <si>
    <t xml:space="preserve">Crownpoint</t>
  </si>
  <si>
    <t xml:space="preserve">New Mexico State University-Dona Ana</t>
  </si>
  <si>
    <t xml:space="preserve">Las Cruces</t>
  </si>
  <si>
    <t xml:space="preserve">Clovis Community College</t>
  </si>
  <si>
    <t xml:space="preserve">Eastern New Mexico University-Main Campus</t>
  </si>
  <si>
    <t xml:space="preserve">Portales</t>
  </si>
  <si>
    <t xml:space="preserve">Eastern New Mexico University-Roswell Campus</t>
  </si>
  <si>
    <t xml:space="preserve">Roswell</t>
  </si>
  <si>
    <t xml:space="preserve">Institute of American Indian and Alaska Native Culture and Arts Development</t>
  </si>
  <si>
    <t xml:space="preserve">Santa Fe</t>
  </si>
  <si>
    <t xml:space="preserve">New Mexico Highlands University</t>
  </si>
  <si>
    <t xml:space="preserve">New Mexico Junior College</t>
  </si>
  <si>
    <t xml:space="preserve">Hobbs</t>
  </si>
  <si>
    <t xml:space="preserve">New Mexico Military Institute</t>
  </si>
  <si>
    <t xml:space="preserve">University of New Mexico-Gallup Campus</t>
  </si>
  <si>
    <t xml:space="preserve">Gallup</t>
  </si>
  <si>
    <t xml:space="preserve">New Mexico Institute of Mining and Technology</t>
  </si>
  <si>
    <t xml:space="preserve">Socorro</t>
  </si>
  <si>
    <t xml:space="preserve">University of New Mexico-Los Alamos Campus</t>
  </si>
  <si>
    <t xml:space="preserve">Los Alamos</t>
  </si>
  <si>
    <t xml:space="preserve">University of New Mexico-Main Campus</t>
  </si>
  <si>
    <t xml:space="preserve">New Mexico State University-Alamogordo</t>
  </si>
  <si>
    <t xml:space="preserve">Alamogordo</t>
  </si>
  <si>
    <t xml:space="preserve">Southeast New Mexico College</t>
  </si>
  <si>
    <t xml:space="preserve">New Mexico State University-Grants</t>
  </si>
  <si>
    <t xml:space="preserve">Grants</t>
  </si>
  <si>
    <t xml:space="preserve">New Mexico State University-Main Campus</t>
  </si>
  <si>
    <t xml:space="preserve">University of New Mexico-Valencia County Campus</t>
  </si>
  <si>
    <t xml:space="preserve">Los Lunas</t>
  </si>
  <si>
    <t xml:space="preserve">Northern New Mexico College</t>
  </si>
  <si>
    <t xml:space="preserve">Espanola</t>
  </si>
  <si>
    <t xml:space="preserve">San Juan College</t>
  </si>
  <si>
    <t xml:space="preserve">Santa Fe Community College</t>
  </si>
  <si>
    <t xml:space="preserve">University of the Southwest</t>
  </si>
  <si>
    <t xml:space="preserve">Southwestern Indian Polytechnic Institute</t>
  </si>
  <si>
    <t xml:space="preserve">University of New Mexico-Taos Campus</t>
  </si>
  <si>
    <t xml:space="preserve">Ranchos de Taos</t>
  </si>
  <si>
    <t xml:space="preserve">Mesalands Community College</t>
  </si>
  <si>
    <t xml:space="preserve">Tucumcari</t>
  </si>
  <si>
    <t xml:space="preserve">Vogue College of Cosmetology-Santa Fe</t>
  </si>
  <si>
    <t xml:space="preserve">Western New Mexico University</t>
  </si>
  <si>
    <t xml:space="preserve">Silver City</t>
  </si>
  <si>
    <t xml:space="preserve">Vaughn College of Aeronautics and Technology</t>
  </si>
  <si>
    <t xml:space="preserve">Flushing</t>
  </si>
  <si>
    <t xml:space="preserve">Adelphi University</t>
  </si>
  <si>
    <t xml:space="preserve">SUNY Adirondack</t>
  </si>
  <si>
    <t xml:space="preserve">Queensbury</t>
  </si>
  <si>
    <t xml:space="preserve">Bryant &amp; Stratton College-Albany</t>
  </si>
  <si>
    <t xml:space="preserve">Albany College of Pharmacy and Health Sciences</t>
  </si>
  <si>
    <t xml:space="preserve">Albany Law School</t>
  </si>
  <si>
    <t xml:space="preserve">Albany Medical College</t>
  </si>
  <si>
    <t xml:space="preserve">Alfred University</t>
  </si>
  <si>
    <t xml:space="preserve">Alfred</t>
  </si>
  <si>
    <t xml:space="preserve">Allen School-Brooklyn</t>
  </si>
  <si>
    <t xml:space="preserve">Brooklyn</t>
  </si>
  <si>
    <t xml:space="preserve">The Ailey School</t>
  </si>
  <si>
    <t xml:space="preserve">New York</t>
  </si>
  <si>
    <t xml:space="preserve">American Academy of Dramatic Arts-New York</t>
  </si>
  <si>
    <t xml:space="preserve">American Academy McAllister Institute of Funeral Service</t>
  </si>
  <si>
    <t xml:space="preserve">Joffrey Ballet School</t>
  </si>
  <si>
    <t xml:space="preserve">American Musical and Dramatic Academy</t>
  </si>
  <si>
    <t xml:space="preserve">Apex Technical School</t>
  </si>
  <si>
    <t xml:space="preserve">Long Island City</t>
  </si>
  <si>
    <t xml:space="preserve">Arnot Ogden Medical Center</t>
  </si>
  <si>
    <t xml:space="preserve">Elmira</t>
  </si>
  <si>
    <t xml:space="preserve">Associated Beth Rivkah Schools</t>
  </si>
  <si>
    <t xml:space="preserve">Bank Street College of Education</t>
  </si>
  <si>
    <t xml:space="preserve">Bard College</t>
  </si>
  <si>
    <t xml:space="preserve">Annandale-On-Hudson</t>
  </si>
  <si>
    <t xml:space="preserve">Barnard College</t>
  </si>
  <si>
    <t xml:space="preserve">Berk Trade and Business School</t>
  </si>
  <si>
    <t xml:space="preserve">Berkeley College-New York</t>
  </si>
  <si>
    <t xml:space="preserve">Berkowits School of Electrolysis</t>
  </si>
  <si>
    <t xml:space="preserve">Forest Hills</t>
  </si>
  <si>
    <t xml:space="preserve">Beth Hamedrash Shaarei Yosher Institute</t>
  </si>
  <si>
    <t xml:space="preserve">Mount Sinai Phillips School of Nursing</t>
  </si>
  <si>
    <t xml:space="preserve">Brittany Beauty Academy</t>
  </si>
  <si>
    <t xml:space="preserve">Boricua College</t>
  </si>
  <si>
    <t xml:space="preserve">Levittown</t>
  </si>
  <si>
    <t xml:space="preserve">American Beauty School</t>
  </si>
  <si>
    <t xml:space="preserve">Bronx</t>
  </si>
  <si>
    <t xml:space="preserve">Brooklyn Law School</t>
  </si>
  <si>
    <t xml:space="preserve">SUNY Broome Community College</t>
  </si>
  <si>
    <t xml:space="preserve">Binghamton</t>
  </si>
  <si>
    <t xml:space="preserve">Bryant &amp; Stratton College-Syracuse North</t>
  </si>
  <si>
    <t xml:space="preserve">Liverpool</t>
  </si>
  <si>
    <t xml:space="preserve">Bryant &amp; Stratton College-Buffalo</t>
  </si>
  <si>
    <t xml:space="preserve">Buffalo</t>
  </si>
  <si>
    <t xml:space="preserve">Bryant &amp; Stratton College-Greece</t>
  </si>
  <si>
    <t xml:space="preserve">Canisius University</t>
  </si>
  <si>
    <t xml:space="preserve">Capri Cosmetology Learning Centers</t>
  </si>
  <si>
    <t xml:space="preserve">Nanuet</t>
  </si>
  <si>
    <t xml:space="preserve">St Paul's School of Nursing-Queens</t>
  </si>
  <si>
    <t xml:space="preserve">Rego Park</t>
  </si>
  <si>
    <t xml:space="preserve">Cayuga County Community College</t>
  </si>
  <si>
    <t xml:space="preserve">Central Yeshiva Tomchei Tmimim Lubavitz</t>
  </si>
  <si>
    <t xml:space="preserve">Christine Valmy International School for Esthetics, Skin Care &amp; Makeup</t>
  </si>
  <si>
    <t xml:space="preserve">Circle in the Square Theatre School</t>
  </si>
  <si>
    <t xml:space="preserve">Clarkson University</t>
  </si>
  <si>
    <t xml:space="preserve">Potsdam</t>
  </si>
  <si>
    <t xml:space="preserve">Clinton Community College</t>
  </si>
  <si>
    <t xml:space="preserve">Plattsburgh</t>
  </si>
  <si>
    <t xml:space="preserve">Cochran School of Nursing</t>
  </si>
  <si>
    <t xml:space="preserve">Yonkers</t>
  </si>
  <si>
    <t xml:space="preserve">Colgate Rochester Crozer Divinity School</t>
  </si>
  <si>
    <t xml:space="preserve">Colgate University</t>
  </si>
  <si>
    <t xml:space="preserve">Hamilton</t>
  </si>
  <si>
    <t xml:space="preserve">Metropolitan College of New York</t>
  </si>
  <si>
    <t xml:space="preserve">Columbia University in the City of New York</t>
  </si>
  <si>
    <t xml:space="preserve">Columbia-Greene Community College</t>
  </si>
  <si>
    <t xml:space="preserve">Hudson</t>
  </si>
  <si>
    <t xml:space="preserve">Empire Beauty School-Queens</t>
  </si>
  <si>
    <t xml:space="preserve">Astoria</t>
  </si>
  <si>
    <t xml:space="preserve">Continental School of Beauty Culture-Rochester</t>
  </si>
  <si>
    <t xml:space="preserve">The Cooper Union for the Advancement of Science and Art</t>
  </si>
  <si>
    <t xml:space="preserve">Cornell University</t>
  </si>
  <si>
    <t xml:space="preserve">Ithaca</t>
  </si>
  <si>
    <t xml:space="preserve">Weill Medical College of Cornell University</t>
  </si>
  <si>
    <t xml:space="preserve">SUNY Corning Community College</t>
  </si>
  <si>
    <t xml:space="preserve">Corning</t>
  </si>
  <si>
    <t xml:space="preserve">Pomeroy College of Nursing at Crouse Hospital</t>
  </si>
  <si>
    <t xml:space="preserve">East Syracuse</t>
  </si>
  <si>
    <t xml:space="preserve">Culinary Institute of America</t>
  </si>
  <si>
    <t xml:space="preserve">Hyde Park</t>
  </si>
  <si>
    <t xml:space="preserve">CUNY Bernard M Baruch College</t>
  </si>
  <si>
    <t xml:space="preserve">CUNY Borough of Manhattan Community College</t>
  </si>
  <si>
    <t xml:space="preserve">CUNY Bronx Community College</t>
  </si>
  <si>
    <t xml:space="preserve">CUNY Brooklyn College</t>
  </si>
  <si>
    <t xml:space="preserve">College of Staten Island CUNY</t>
  </si>
  <si>
    <t xml:space="preserve">Staten Island</t>
  </si>
  <si>
    <t xml:space="preserve">CUNY City College</t>
  </si>
  <si>
    <t xml:space="preserve">CUNY Graduate School and University Center</t>
  </si>
  <si>
    <t xml:space="preserve">CUNY Hostos Community College</t>
  </si>
  <si>
    <t xml:space="preserve">CUNY Hunter College</t>
  </si>
  <si>
    <t xml:space="preserve">CUNY John Jay College of Criminal Justice</t>
  </si>
  <si>
    <t xml:space="preserve">CUNY Kingsborough Community College</t>
  </si>
  <si>
    <t xml:space="preserve">CUNY LaGuardia Community College</t>
  </si>
  <si>
    <t xml:space="preserve">CUNY Lehman College</t>
  </si>
  <si>
    <t xml:space="preserve">CUNY Medgar Evers College</t>
  </si>
  <si>
    <t xml:space="preserve">CUNY New York City College of Technology</t>
  </si>
  <si>
    <t xml:space="preserve">CUNY Queens College</t>
  </si>
  <si>
    <t xml:space="preserve">Queens</t>
  </si>
  <si>
    <t xml:space="preserve">CUNY Queensborough Community College</t>
  </si>
  <si>
    <t xml:space="preserve">Bayside</t>
  </si>
  <si>
    <t xml:space="preserve">CUNY School of Law</t>
  </si>
  <si>
    <t xml:space="preserve">CUNY York College</t>
  </si>
  <si>
    <t xml:space="preserve">Jamaica</t>
  </si>
  <si>
    <t xml:space="preserve">CVPH Medical Center School of Radiologic Technology</t>
  </si>
  <si>
    <t xml:space="preserve">D'Youville  University</t>
  </si>
  <si>
    <t xml:space="preserve">Daemen University</t>
  </si>
  <si>
    <t xml:space="preserve">Yeshiva of Far Rockaway Derech Ayson Rabbinical Seminary</t>
  </si>
  <si>
    <t xml:space="preserve">Far Rockaway</t>
  </si>
  <si>
    <t xml:space="preserve">Dominican University New York</t>
  </si>
  <si>
    <t xml:space="preserve">Orangeburg</t>
  </si>
  <si>
    <t xml:space="preserve">Dutchess Community College</t>
  </si>
  <si>
    <t xml:space="preserve">Poughkeepsie</t>
  </si>
  <si>
    <t xml:space="preserve">Belanger School of Nursing</t>
  </si>
  <si>
    <t xml:space="preserve">Schenectady</t>
  </si>
  <si>
    <t xml:space="preserve">Elmira College</t>
  </si>
  <si>
    <t xml:space="preserve">Erie Community College</t>
  </si>
  <si>
    <t xml:space="preserve">Fashion Institute of Technology</t>
  </si>
  <si>
    <t xml:space="preserve">Finger Lakes Community College</t>
  </si>
  <si>
    <t xml:space="preserve">Canandaigua</t>
  </si>
  <si>
    <t xml:space="preserve">Five Towns College</t>
  </si>
  <si>
    <t xml:space="preserve">Dix Hills</t>
  </si>
  <si>
    <t xml:space="preserve">Fordham University</t>
  </si>
  <si>
    <t xml:space="preserve">Fulton-Montgomery Community College</t>
  </si>
  <si>
    <t xml:space="preserve">Johnstown</t>
  </si>
  <si>
    <t xml:space="preserve">Gemological Institute of America-New York</t>
  </si>
  <si>
    <t xml:space="preserve">Genesee Community College</t>
  </si>
  <si>
    <t xml:space="preserve">Batavia</t>
  </si>
  <si>
    <t xml:space="preserve">Hamilton College</t>
  </si>
  <si>
    <t xml:space="preserve">Hartwick College</t>
  </si>
  <si>
    <t xml:space="preserve">Oneonta</t>
  </si>
  <si>
    <t xml:space="preserve">Helene Fuld College of Nursing</t>
  </si>
  <si>
    <t xml:space="preserve">Herkimer County Community College</t>
  </si>
  <si>
    <t xml:space="preserve">Herkimer</t>
  </si>
  <si>
    <t xml:space="preserve">Hilbert College</t>
  </si>
  <si>
    <t xml:space="preserve">Hamburg</t>
  </si>
  <si>
    <t xml:space="preserve">Hobart William Smith Colleges</t>
  </si>
  <si>
    <t xml:space="preserve">Geneva</t>
  </si>
  <si>
    <t xml:space="preserve">Hofstra University</t>
  </si>
  <si>
    <t xml:space="preserve">Hempstead</t>
  </si>
  <si>
    <t xml:space="preserve">Houghton University</t>
  </si>
  <si>
    <t xml:space="preserve">Hudson Valley Community College</t>
  </si>
  <si>
    <t xml:space="preserve">Hunter Business School</t>
  </si>
  <si>
    <t xml:space="preserve">Iona University</t>
  </si>
  <si>
    <t xml:space="preserve">New Rochelle</t>
  </si>
  <si>
    <t xml:space="preserve">Isabella Graham Hart School of Practical Nursing</t>
  </si>
  <si>
    <t xml:space="preserve">Island Drafting and Technical Institute</t>
  </si>
  <si>
    <t xml:space="preserve">Amityville</t>
  </si>
  <si>
    <t xml:space="preserve">Ithaca College</t>
  </si>
  <si>
    <t xml:space="preserve">Jamestown Community College</t>
  </si>
  <si>
    <t xml:space="preserve">Jamestown</t>
  </si>
  <si>
    <t xml:space="preserve">Jamestown Business College</t>
  </si>
  <si>
    <t xml:space="preserve">Jefferson Community College</t>
  </si>
  <si>
    <t xml:space="preserve">Watertown</t>
  </si>
  <si>
    <t xml:space="preserve">Jewish Theological Seminary of America</t>
  </si>
  <si>
    <t xml:space="preserve">The Juilliard School</t>
  </si>
  <si>
    <t xml:space="preserve">Kehilath Yakov Rabbinical Seminary</t>
  </si>
  <si>
    <t xml:space="preserve">Ossining</t>
  </si>
  <si>
    <t xml:space="preserve">Keuka College</t>
  </si>
  <si>
    <t xml:space="preserve">Keuka Park</t>
  </si>
  <si>
    <t xml:space="preserve">LIM College</t>
  </si>
  <si>
    <t xml:space="preserve">Le Moyne College</t>
  </si>
  <si>
    <t xml:space="preserve">Syracuse</t>
  </si>
  <si>
    <t xml:space="preserve">Long Island University</t>
  </si>
  <si>
    <t xml:space="preserve">Brookville</t>
  </si>
  <si>
    <t xml:space="preserve">Long Island Beauty School-Hempstead</t>
  </si>
  <si>
    <t xml:space="preserve">Long Island Business Institute</t>
  </si>
  <si>
    <t xml:space="preserve">Machzikei Hadath Rabbinical College</t>
  </si>
  <si>
    <t xml:space="preserve">Mandl School-The College of Allied Health</t>
  </si>
  <si>
    <t xml:space="preserve">Manhattan College</t>
  </si>
  <si>
    <t xml:space="preserve">Riverdale</t>
  </si>
  <si>
    <t xml:space="preserve">Manhattan School of Music</t>
  </si>
  <si>
    <t xml:space="preserve">Manhattanville College</t>
  </si>
  <si>
    <t xml:space="preserve">Purchase</t>
  </si>
  <si>
    <t xml:space="preserve">Maria College of Albany</t>
  </si>
  <si>
    <t xml:space="preserve">Marion S Whelan School of Nursing of Geneva General Hospital</t>
  </si>
  <si>
    <t xml:space="preserve">Marist College</t>
  </si>
  <si>
    <t xml:space="preserve">Marymount Manhattan College</t>
  </si>
  <si>
    <t xml:space="preserve">St. Peter's Hospital College of Nursing</t>
  </si>
  <si>
    <t xml:space="preserve">Memorial Hospital School of Radiation Therapy Technology</t>
  </si>
  <si>
    <t xml:space="preserve">Mercy University</t>
  </si>
  <si>
    <t xml:space="preserve">Dobbs Ferry</t>
  </si>
  <si>
    <t xml:space="preserve">Mesivta Torah Vodaath Rabbinical Seminary</t>
  </si>
  <si>
    <t xml:space="preserve">Mesivta of Eastern Parkway-Yeshiva Zichron Meilech</t>
  </si>
  <si>
    <t xml:space="preserve">Mesivtha Tifereth Jerusalem of America</t>
  </si>
  <si>
    <t xml:space="preserve">Mildred Elley School-Albany Campus</t>
  </si>
  <si>
    <t xml:space="preserve">Mirrer Yeshiva Cent Institute</t>
  </si>
  <si>
    <t xml:space="preserve">Modern Welding School</t>
  </si>
  <si>
    <t xml:space="preserve">Mohawk Valley Community College</t>
  </si>
  <si>
    <t xml:space="preserve">Utica</t>
  </si>
  <si>
    <t xml:space="preserve">Molloy College</t>
  </si>
  <si>
    <t xml:space="preserve">Rockville Centre</t>
  </si>
  <si>
    <t xml:space="preserve">Monroe College</t>
  </si>
  <si>
    <t xml:space="preserve">Monroe Community College</t>
  </si>
  <si>
    <t xml:space="preserve">Mount Saint Mary College</t>
  </si>
  <si>
    <t xml:space="preserve">Newburgh</t>
  </si>
  <si>
    <t xml:space="preserve">Montefiore School of Nursing</t>
  </si>
  <si>
    <t xml:space="preserve">University of Mount Saint Vincent</t>
  </si>
  <si>
    <t xml:space="preserve">Icahn School of Medicine at Mount Sinai</t>
  </si>
  <si>
    <t xml:space="preserve">Nassau Community College</t>
  </si>
  <si>
    <t xml:space="preserve">Nazareth University</t>
  </si>
  <si>
    <t xml:space="preserve">Neighborhood Playhouse School of the Theater</t>
  </si>
  <si>
    <t xml:space="preserve">New York City</t>
  </si>
  <si>
    <t xml:space="preserve">The New School</t>
  </si>
  <si>
    <t xml:space="preserve">Northeast College of Health Sciences</t>
  </si>
  <si>
    <t xml:space="preserve">Seneca Falls</t>
  </si>
  <si>
    <t xml:space="preserve">New York Law School</t>
  </si>
  <si>
    <t xml:space="preserve">New York Medical College</t>
  </si>
  <si>
    <t xml:space="preserve">Valhalla</t>
  </si>
  <si>
    <t xml:space="preserve">New York School for Medical and Dental Assistants</t>
  </si>
  <si>
    <t xml:space="preserve">New York Theological Seminary</t>
  </si>
  <si>
    <t xml:space="preserve">New York University</t>
  </si>
  <si>
    <t xml:space="preserve">Niagara County Community College</t>
  </si>
  <si>
    <t xml:space="preserve">Sanborn</t>
  </si>
  <si>
    <t xml:space="preserve">Niagara University</t>
  </si>
  <si>
    <t xml:space="preserve">Empire Beauty School-Peekskill</t>
  </si>
  <si>
    <t xml:space="preserve">Peekskill</t>
  </si>
  <si>
    <t xml:space="preserve">North Country Community College</t>
  </si>
  <si>
    <t xml:space="preserve">Saranac Lake</t>
  </si>
  <si>
    <t xml:space="preserve">New York College of Podiatric Medicine</t>
  </si>
  <si>
    <t xml:space="preserve">New York Institute of Technology</t>
  </si>
  <si>
    <t xml:space="preserve">Old Westbury</t>
  </si>
  <si>
    <t xml:space="preserve">New York School of Interior Design</t>
  </si>
  <si>
    <t xml:space="preserve">Ohr Hameir Theological Seminary</t>
  </si>
  <si>
    <t xml:space="preserve">Onondaga Community College</t>
  </si>
  <si>
    <t xml:space="preserve">Orange County Community College</t>
  </si>
  <si>
    <t xml:space="preserve">Otsego Area BOCES-Practical Nursing Program</t>
  </si>
  <si>
    <t xml:space="preserve">Pace University</t>
  </si>
  <si>
    <t xml:space="preserve">Paul Smiths College of Arts and Science</t>
  </si>
  <si>
    <t xml:space="preserve">Paul Smiths</t>
  </si>
  <si>
    <t xml:space="preserve">Continental School of Beauty Culture-West Seneca</t>
  </si>
  <si>
    <t xml:space="preserve">West Seneca</t>
  </si>
  <si>
    <t xml:space="preserve">Plaza College</t>
  </si>
  <si>
    <t xml:space="preserve">Davis College</t>
  </si>
  <si>
    <t xml:space="preserve">Pottersville</t>
  </si>
  <si>
    <t xml:space="preserve">Pratt Institute-Main</t>
  </si>
  <si>
    <t xml:space="preserve">Rabbinical Academy Mesivta Rabbi Chaim Berlin</t>
  </si>
  <si>
    <t xml:space="preserve">Rabbinical College Bobover Yeshiva Bnei Zion</t>
  </si>
  <si>
    <t xml:space="preserve">Rabbinical College Beth Shraga</t>
  </si>
  <si>
    <t xml:space="preserve">Rabbinical Seminary Mkor Chaim</t>
  </si>
  <si>
    <t xml:space="preserve">Rabbinical College of Long Island</t>
  </si>
  <si>
    <t xml:space="preserve">Rabbinical Seminary of America</t>
  </si>
  <si>
    <t xml:space="preserve">Rensselaer Polytechnic Institute</t>
  </si>
  <si>
    <t xml:space="preserve">Roberts Wesleyan University</t>
  </si>
  <si>
    <t xml:space="preserve">Rochester Institute of Technology</t>
  </si>
  <si>
    <t xml:space="preserve">University of Rochester</t>
  </si>
  <si>
    <t xml:space="preserve">The Rockefeller University</t>
  </si>
  <si>
    <t xml:space="preserve">Rockland Community College</t>
  </si>
  <si>
    <t xml:space="preserve">Suffern</t>
  </si>
  <si>
    <t xml:space="preserve">Empire Beauty School-Manhattan</t>
  </si>
  <si>
    <t xml:space="preserve">Russell Sage College</t>
  </si>
  <si>
    <t xml:space="preserve">St Bernard's School of Theology and Ministry</t>
  </si>
  <si>
    <t xml:space="preserve">St Bonaventure University</t>
  </si>
  <si>
    <t xml:space="preserve">Saint Bonaventure</t>
  </si>
  <si>
    <t xml:space="preserve">St. Francis College</t>
  </si>
  <si>
    <t xml:space="preserve">St. Joseph's College of Nursing</t>
  </si>
  <si>
    <t xml:space="preserve">St Lawrence University</t>
  </si>
  <si>
    <t xml:space="preserve">The College of Saint Rose</t>
  </si>
  <si>
    <t xml:space="preserve">St. Thomas Aquinas College</t>
  </si>
  <si>
    <t xml:space="preserve">Sparkill</t>
  </si>
  <si>
    <t xml:space="preserve">Samaritan Hospital School of Nursing</t>
  </si>
  <si>
    <t xml:space="preserve">Sarah Lawrence College</t>
  </si>
  <si>
    <t xml:space="preserve">Bronxville</t>
  </si>
  <si>
    <t xml:space="preserve">Schenectady County Community College</t>
  </si>
  <si>
    <t xml:space="preserve">Sh'or Yoshuv Rabbinical College</t>
  </si>
  <si>
    <t xml:space="preserve">Siena College</t>
  </si>
  <si>
    <t xml:space="preserve">Loudonville</t>
  </si>
  <si>
    <t xml:space="preserve">Skidmore College</t>
  </si>
  <si>
    <t xml:space="preserve">Saratoga Springs</t>
  </si>
  <si>
    <t xml:space="preserve">St. Joseph's University-New York</t>
  </si>
  <si>
    <t xml:space="preserve">Saint Vladimirs Orthodox Theological Seminary</t>
  </si>
  <si>
    <t xml:space="preserve">Saint Elizabeth College of Nursing</t>
  </si>
  <si>
    <t xml:space="preserve">St. John Fisher University</t>
  </si>
  <si>
    <t xml:space="preserve">St Paul's School of Nursing-Staten Island</t>
  </si>
  <si>
    <t xml:space="preserve">St. John's University-New York</t>
  </si>
  <si>
    <t xml:space="preserve">Sullivan County Community College</t>
  </si>
  <si>
    <t xml:space="preserve">Loch Sheldrake</t>
  </si>
  <si>
    <t xml:space="preserve">SUNY College of Technology at Alfred</t>
  </si>
  <si>
    <t xml:space="preserve">SUNY College of Technology at Canton</t>
  </si>
  <si>
    <t xml:space="preserve">SUNY College of Technology at Delhi</t>
  </si>
  <si>
    <t xml:space="preserve">Delhi</t>
  </si>
  <si>
    <t xml:space="preserve">SUNY College of Agriculture and Technology at Cobleskill</t>
  </si>
  <si>
    <t xml:space="preserve">Cobleskill</t>
  </si>
  <si>
    <t xml:space="preserve">Farmingdale State College</t>
  </si>
  <si>
    <t xml:space="preserve">Farmingdale</t>
  </si>
  <si>
    <t xml:space="preserve">SUNY Morrisville</t>
  </si>
  <si>
    <t xml:space="preserve">Morrisville</t>
  </si>
  <si>
    <t xml:space="preserve">University at Albany</t>
  </si>
  <si>
    <t xml:space="preserve">Binghamton University</t>
  </si>
  <si>
    <t xml:space="preserve">Vestal</t>
  </si>
  <si>
    <t xml:space="preserve">University at Buffalo</t>
  </si>
  <si>
    <t xml:space="preserve">Stony Brook University</t>
  </si>
  <si>
    <t xml:space="preserve">Stony Brook</t>
  </si>
  <si>
    <t xml:space="preserve">SUNY College of Environmental Science and Forestry</t>
  </si>
  <si>
    <t xml:space="preserve">SUNY Polytechnic Institute</t>
  </si>
  <si>
    <t xml:space="preserve">SUNY Brockport</t>
  </si>
  <si>
    <t xml:space="preserve">Brockport</t>
  </si>
  <si>
    <t xml:space="preserve">SUNY Buffalo State University</t>
  </si>
  <si>
    <t xml:space="preserve">State University of New York at Cortland</t>
  </si>
  <si>
    <t xml:space="preserve">Cortland</t>
  </si>
  <si>
    <t xml:space="preserve">SUNY at Fredonia</t>
  </si>
  <si>
    <t xml:space="preserve">Fredonia</t>
  </si>
  <si>
    <t xml:space="preserve">SUNY College at Geneseo</t>
  </si>
  <si>
    <t xml:space="preserve">Geneseo</t>
  </si>
  <si>
    <t xml:space="preserve">State University of New York at New Paltz</t>
  </si>
  <si>
    <t xml:space="preserve">New Paltz</t>
  </si>
  <si>
    <t xml:space="preserve">SUNY Oneonta</t>
  </si>
  <si>
    <t xml:space="preserve">State University of New York at Oswego</t>
  </si>
  <si>
    <t xml:space="preserve">SUNY College at Potsdam</t>
  </si>
  <si>
    <t xml:space="preserve">SUNY at Purchase College</t>
  </si>
  <si>
    <t xml:space="preserve">SUNY College of Optometry</t>
  </si>
  <si>
    <t xml:space="preserve">SUNY Old Westbury</t>
  </si>
  <si>
    <t xml:space="preserve">SUNY College at Plattsburgh</t>
  </si>
  <si>
    <t xml:space="preserve">SUNY Downstate Health Sciences University</t>
  </si>
  <si>
    <t xml:space="preserve">Empire State University</t>
  </si>
  <si>
    <t xml:space="preserve">SUNY Maritime College</t>
  </si>
  <si>
    <t xml:space="preserve">Throggs Neck</t>
  </si>
  <si>
    <t xml:space="preserve">Upstate Medical University</t>
  </si>
  <si>
    <t xml:space="preserve">Swedish Institute a College of Health Sciences</t>
  </si>
  <si>
    <t xml:space="preserve">Syracuse University</t>
  </si>
  <si>
    <t xml:space="preserve">Talmudical Seminary Oholei Torah</t>
  </si>
  <si>
    <t xml:space="preserve">Talmudical Institute of Upstate New York</t>
  </si>
  <si>
    <t xml:space="preserve">Teachers College at Columbia University</t>
  </si>
  <si>
    <t xml:space="preserve">Tompkins Cortland Community College</t>
  </si>
  <si>
    <t xml:space="preserve">Dryden</t>
  </si>
  <si>
    <t xml:space="preserve">Torah Temimah Talmudical Seminary</t>
  </si>
  <si>
    <t xml:space="preserve">Touro University</t>
  </si>
  <si>
    <t xml:space="preserve">Trocaire College</t>
  </si>
  <si>
    <t xml:space="preserve">Excelsior University</t>
  </si>
  <si>
    <t xml:space="preserve">Ulster County Community College</t>
  </si>
  <si>
    <t xml:space="preserve">Stone Ridge</t>
  </si>
  <si>
    <t xml:space="preserve">Union Theological Seminary in the City of New York</t>
  </si>
  <si>
    <t xml:space="preserve">United Talmudical Seminary</t>
  </si>
  <si>
    <t xml:space="preserve">United States Merchant Marine Academy</t>
  </si>
  <si>
    <t xml:space="preserve">Kings Point</t>
  </si>
  <si>
    <t xml:space="preserve">United States Military Academy</t>
  </si>
  <si>
    <t xml:space="preserve">West  Point</t>
  </si>
  <si>
    <t xml:space="preserve">Utica University</t>
  </si>
  <si>
    <t xml:space="preserve">Vassar College</t>
  </si>
  <si>
    <t xml:space="preserve">Villa Maria College</t>
  </si>
  <si>
    <t xml:space="preserve">School of Visual Arts</t>
  </si>
  <si>
    <t xml:space="preserve">Wagner College</t>
  </si>
  <si>
    <t xml:space="preserve">Webb Institute</t>
  </si>
  <si>
    <t xml:space="preserve">Glen Cove</t>
  </si>
  <si>
    <t xml:space="preserve">Wells College</t>
  </si>
  <si>
    <t xml:space="preserve">The College of Westchester</t>
  </si>
  <si>
    <t xml:space="preserve">White Plains</t>
  </si>
  <si>
    <t xml:space="preserve">SUNY Westchester Community College</t>
  </si>
  <si>
    <t xml:space="preserve">Westchester School of Beauty Culture</t>
  </si>
  <si>
    <t xml:space="preserve">Word of Life Bible Institute</t>
  </si>
  <si>
    <t xml:space="preserve">Yeshiva Karlin Stolin</t>
  </si>
  <si>
    <t xml:space="preserve">Yeshiva Derech Chaim</t>
  </si>
  <si>
    <t xml:space="preserve">Yeshiva of Nitra Rabbinical College</t>
  </si>
  <si>
    <t xml:space="preserve">Chester</t>
  </si>
  <si>
    <t xml:space="preserve">Yeshivath Shaar Hatorah</t>
  </si>
  <si>
    <t xml:space="preserve">Kew Gardens</t>
  </si>
  <si>
    <t xml:space="preserve">Yeshiva University</t>
  </si>
  <si>
    <t xml:space="preserve">Yeshivath Viznitz</t>
  </si>
  <si>
    <t xml:space="preserve">Yeshivath Zichron Moshe</t>
  </si>
  <si>
    <t xml:space="preserve">South Fallsburg</t>
  </si>
  <si>
    <t xml:space="preserve">College of the Albemarle</t>
  </si>
  <si>
    <t xml:space="preserve">Elizabeth City</t>
  </si>
  <si>
    <t xml:space="preserve">NC</t>
  </si>
  <si>
    <t xml:space="preserve">South Piedmont Community College</t>
  </si>
  <si>
    <t xml:space="preserve">Polkton</t>
  </si>
  <si>
    <t xml:space="preserve">Appalachian State University</t>
  </si>
  <si>
    <t xml:space="preserve">Boone</t>
  </si>
  <si>
    <t xml:space="preserve">Asheville-Buncombe Technical Community College</t>
  </si>
  <si>
    <t xml:space="preserve">Asheville</t>
  </si>
  <si>
    <t xml:space="preserve">Barton College</t>
  </si>
  <si>
    <t xml:space="preserve">Wilson</t>
  </si>
  <si>
    <t xml:space="preserve">Beaufort County Community College</t>
  </si>
  <si>
    <t xml:space="preserve">Belmont Abbey College</t>
  </si>
  <si>
    <t xml:space="preserve">Bennett College</t>
  </si>
  <si>
    <t xml:space="preserve">Greensboro</t>
  </si>
  <si>
    <t xml:space="preserve">Bladen Community College</t>
  </si>
  <si>
    <t xml:space="preserve">Dublin</t>
  </si>
  <si>
    <t xml:space="preserve">Blue Ridge Community College</t>
  </si>
  <si>
    <t xml:space="preserve">Flat Rock</t>
  </si>
  <si>
    <t xml:space="preserve">Brevard College</t>
  </si>
  <si>
    <t xml:space="preserve">Brevard</t>
  </si>
  <si>
    <t xml:space="preserve">Brunswick Community College</t>
  </si>
  <si>
    <t xml:space="preserve">Bolivia</t>
  </si>
  <si>
    <t xml:space="preserve">Cabarrus College of Health Sciences</t>
  </si>
  <si>
    <t xml:space="preserve">Caldwell Community College and Technical Institute</t>
  </si>
  <si>
    <t xml:space="preserve">Campbell University</t>
  </si>
  <si>
    <t xml:space="preserve">Buies Creek</t>
  </si>
  <si>
    <t xml:space="preserve">Cape Fear Community College</t>
  </si>
  <si>
    <t xml:space="preserve">Carteret Community College</t>
  </si>
  <si>
    <t xml:space="preserve">Morehead City</t>
  </si>
  <si>
    <t xml:space="preserve">Catawba College</t>
  </si>
  <si>
    <t xml:space="preserve">Catawba Valley Community College</t>
  </si>
  <si>
    <t xml:space="preserve">Hickory</t>
  </si>
  <si>
    <t xml:space="preserve">Central Carolina Community College</t>
  </si>
  <si>
    <t xml:space="preserve">Central Piedmont Community College</t>
  </si>
  <si>
    <t xml:space="preserve">Charlotte</t>
  </si>
  <si>
    <t xml:space="preserve">Chowan University</t>
  </si>
  <si>
    <t xml:space="preserve">Murfreesboro</t>
  </si>
  <si>
    <t xml:space="preserve">Cleveland Community College</t>
  </si>
  <si>
    <t xml:space="preserve">Shelby</t>
  </si>
  <si>
    <t xml:space="preserve">Coastal Carolina Community College</t>
  </si>
  <si>
    <t xml:space="preserve">Craven Community College</t>
  </si>
  <si>
    <t xml:space="preserve">New Bern</t>
  </si>
  <si>
    <t xml:space="preserve">Davidson-Davie Community College</t>
  </si>
  <si>
    <t xml:space="preserve">Davidson College</t>
  </si>
  <si>
    <t xml:space="preserve">Davidson</t>
  </si>
  <si>
    <t xml:space="preserve">Duke University</t>
  </si>
  <si>
    <t xml:space="preserve">Durham Technical Community College</t>
  </si>
  <si>
    <t xml:space="preserve">East Carolina University</t>
  </si>
  <si>
    <t xml:space="preserve">Edgecombe Community College</t>
  </si>
  <si>
    <t xml:space="preserve">Tarboro</t>
  </si>
  <si>
    <t xml:space="preserve">Elizabeth City State University</t>
  </si>
  <si>
    <t xml:space="preserve">Elon University</t>
  </si>
  <si>
    <t xml:space="preserve">Elon</t>
  </si>
  <si>
    <t xml:space="preserve">Fayetteville Technical Community College</t>
  </si>
  <si>
    <t xml:space="preserve">Fayetteville State University</t>
  </si>
  <si>
    <t xml:space="preserve">Forsyth Technical Community College</t>
  </si>
  <si>
    <t xml:space="preserve">Winston-Salem</t>
  </si>
  <si>
    <t xml:space="preserve">Gardner-Webb University</t>
  </si>
  <si>
    <t xml:space="preserve">Boiling Springs</t>
  </si>
  <si>
    <t xml:space="preserve">Gaston College</t>
  </si>
  <si>
    <t xml:space="preserve">Dallas</t>
  </si>
  <si>
    <t xml:space="preserve">Greensboro College</t>
  </si>
  <si>
    <t xml:space="preserve">Guilford College</t>
  </si>
  <si>
    <t xml:space="preserve">Guilford Technical Community College</t>
  </si>
  <si>
    <t xml:space="preserve">Halifax Community College</t>
  </si>
  <si>
    <t xml:space="preserve">Weldon</t>
  </si>
  <si>
    <t xml:space="preserve">Haywood Community College</t>
  </si>
  <si>
    <t xml:space="preserve">Clyde</t>
  </si>
  <si>
    <t xml:space="preserve">Heritage Bible College</t>
  </si>
  <si>
    <t xml:space="preserve">Dunn</t>
  </si>
  <si>
    <t xml:space="preserve">High Point University</t>
  </si>
  <si>
    <t xml:space="preserve">High Point</t>
  </si>
  <si>
    <t xml:space="preserve">Isothermal Community College</t>
  </si>
  <si>
    <t xml:space="preserve">Spindale</t>
  </si>
  <si>
    <t xml:space="preserve">James Sprunt Community College</t>
  </si>
  <si>
    <t xml:space="preserve">Kenansville</t>
  </si>
  <si>
    <t xml:space="preserve">Johnson C Smith University</t>
  </si>
  <si>
    <t xml:space="preserve">Johnston Community College</t>
  </si>
  <si>
    <t xml:space="preserve">Smithfield</t>
  </si>
  <si>
    <t xml:space="preserve">Lees-McRae College</t>
  </si>
  <si>
    <t xml:space="preserve">Banner Elk</t>
  </si>
  <si>
    <t xml:space="preserve">Lenoir Community College</t>
  </si>
  <si>
    <t xml:space="preserve">Kinston</t>
  </si>
  <si>
    <t xml:space="preserve">Lenoir-Rhyne University</t>
  </si>
  <si>
    <t xml:space="preserve">Leons Beauty School Inc</t>
  </si>
  <si>
    <t xml:space="preserve">Livingstone College</t>
  </si>
  <si>
    <t xml:space="preserve">Louisburg College</t>
  </si>
  <si>
    <t xml:space="preserve">Louisburg</t>
  </si>
  <si>
    <t xml:space="preserve">Mars Hill University</t>
  </si>
  <si>
    <t xml:space="preserve">Mars Hill</t>
  </si>
  <si>
    <t xml:space="preserve">Martin Community College</t>
  </si>
  <si>
    <t xml:space="preserve">Williamston</t>
  </si>
  <si>
    <t xml:space="preserve">Mayland Community College</t>
  </si>
  <si>
    <t xml:space="preserve">Spruce Pine</t>
  </si>
  <si>
    <t xml:space="preserve">McDowell Technical Community College</t>
  </si>
  <si>
    <t xml:space="preserve">Meredith College</t>
  </si>
  <si>
    <t xml:space="preserve">Raleigh</t>
  </si>
  <si>
    <t xml:space="preserve">Methodist University</t>
  </si>
  <si>
    <t xml:space="preserve">Miller-Motte College-Wilmington</t>
  </si>
  <si>
    <t xml:space="preserve">Mitchell Community College</t>
  </si>
  <si>
    <t xml:space="preserve">Statesville</t>
  </si>
  <si>
    <t xml:space="preserve">Mitchells Academy</t>
  </si>
  <si>
    <t xml:space="preserve">Montgomery Community College</t>
  </si>
  <si>
    <t xml:space="preserve">Montreat College</t>
  </si>
  <si>
    <t xml:space="preserve">Montreat</t>
  </si>
  <si>
    <t xml:space="preserve">University of Mount Olive</t>
  </si>
  <si>
    <t xml:space="preserve">Mount Olive</t>
  </si>
  <si>
    <t xml:space="preserve">College of Wilmington</t>
  </si>
  <si>
    <t xml:space="preserve">Nash Community College</t>
  </si>
  <si>
    <t xml:space="preserve">Rocky Mount</t>
  </si>
  <si>
    <t xml:space="preserve">North Carolina A &amp; T State University</t>
  </si>
  <si>
    <t xml:space="preserve">University of North Carolina Asheville</t>
  </si>
  <si>
    <t xml:space="preserve">University of North Carolina at Chapel Hill</t>
  </si>
  <si>
    <t xml:space="preserve">Chapel Hill</t>
  </si>
  <si>
    <t xml:space="preserve">University of North Carolina at Charlotte</t>
  </si>
  <si>
    <t xml:space="preserve">University of North Carolina at Greensboro</t>
  </si>
  <si>
    <t xml:space="preserve">North Carolina Central University</t>
  </si>
  <si>
    <t xml:space="preserve">University of North Carolina School of the Arts</t>
  </si>
  <si>
    <t xml:space="preserve">Winston Salem</t>
  </si>
  <si>
    <t xml:space="preserve">North Carolina State University at Raleigh</t>
  </si>
  <si>
    <t xml:space="preserve">North Carolina Wesleyan University</t>
  </si>
  <si>
    <t xml:space="preserve">University of North Carolina Wilmington</t>
  </si>
  <si>
    <t xml:space="preserve">Pamlico Community College</t>
  </si>
  <si>
    <t xml:space="preserve">Grantsboro</t>
  </si>
  <si>
    <t xml:space="preserve">William Peace University</t>
  </si>
  <si>
    <t xml:space="preserve">University of North Carolina at Pembroke</t>
  </si>
  <si>
    <t xml:space="preserve">Pembroke</t>
  </si>
  <si>
    <t xml:space="preserve">Pfeiffer University</t>
  </si>
  <si>
    <t xml:space="preserve">Misenheimer</t>
  </si>
  <si>
    <t xml:space="preserve">Piedmont Community College</t>
  </si>
  <si>
    <t xml:space="preserve">Roxboro</t>
  </si>
  <si>
    <t xml:space="preserve">Pitt Community College</t>
  </si>
  <si>
    <t xml:space="preserve">Winterville</t>
  </si>
  <si>
    <t xml:space="preserve">Queens University of Charlotte</t>
  </si>
  <si>
    <t xml:space="preserve">Randolph Community College</t>
  </si>
  <si>
    <t xml:space="preserve">Asheboro</t>
  </si>
  <si>
    <t xml:space="preserve">Richmond Community College</t>
  </si>
  <si>
    <t xml:space="preserve">Hamlet</t>
  </si>
  <si>
    <t xml:space="preserve">Mid-Atlantic Christian University</t>
  </si>
  <si>
    <t xml:space="preserve">Roanoke-Chowan Community College</t>
  </si>
  <si>
    <t xml:space="preserve">Ahoskie</t>
  </si>
  <si>
    <t xml:space="preserve">Robeson Community College</t>
  </si>
  <si>
    <t xml:space="preserve">Lumberton</t>
  </si>
  <si>
    <t xml:space="preserve">Rockingham Community College</t>
  </si>
  <si>
    <t xml:space="preserve">Wentworth</t>
  </si>
  <si>
    <t xml:space="preserve">Rowan-Cabarrus Community College</t>
  </si>
  <si>
    <t xml:space="preserve">Saint Augustine's University</t>
  </si>
  <si>
    <t xml:space="preserve">Salem College</t>
  </si>
  <si>
    <t xml:space="preserve">Sampson Community College</t>
  </si>
  <si>
    <t xml:space="preserve">Sandhills Community College</t>
  </si>
  <si>
    <t xml:space="preserve">Pinehurst</t>
  </si>
  <si>
    <t xml:space="preserve">Shaw University</t>
  </si>
  <si>
    <t xml:space="preserve">Paul Mitchell the School-Fayetteville</t>
  </si>
  <si>
    <t xml:space="preserve">St. Andrews University</t>
  </si>
  <si>
    <t xml:space="preserve">Laurinburg</t>
  </si>
  <si>
    <t xml:space="preserve">Whiteville</t>
  </si>
  <si>
    <t xml:space="preserve">Sylva</t>
  </si>
  <si>
    <t xml:space="preserve">Stanly Community College</t>
  </si>
  <si>
    <t xml:space="preserve">Albemarle</t>
  </si>
  <si>
    <t xml:space="preserve">Southeastern Baptist Theological Seminary</t>
  </si>
  <si>
    <t xml:space="preserve">Wake Forest</t>
  </si>
  <si>
    <t xml:space="preserve">Surry Community College</t>
  </si>
  <si>
    <t xml:space="preserve">Dobson</t>
  </si>
  <si>
    <t xml:space="preserve">Alamance Community College</t>
  </si>
  <si>
    <t xml:space="preserve">Graham</t>
  </si>
  <si>
    <t xml:space="preserve">Tri-County Community College</t>
  </si>
  <si>
    <t xml:space="preserve">Murphy</t>
  </si>
  <si>
    <t xml:space="preserve">Vance-Granville Community College</t>
  </si>
  <si>
    <t xml:space="preserve">Wake Forest University</t>
  </si>
  <si>
    <t xml:space="preserve">Wake Technical Community College</t>
  </si>
  <si>
    <t xml:space="preserve">Warren Wilson College</t>
  </si>
  <si>
    <t xml:space="preserve">Swannanoa</t>
  </si>
  <si>
    <t xml:space="preserve">Watts College of Nursing</t>
  </si>
  <si>
    <t xml:space="preserve">Wayne Community College</t>
  </si>
  <si>
    <t xml:space="preserve">Goldsboro</t>
  </si>
  <si>
    <t xml:space="preserve">Western Piedmont Community College</t>
  </si>
  <si>
    <t xml:space="preserve">Morganton</t>
  </si>
  <si>
    <t xml:space="preserve">Wilkes Community College</t>
  </si>
  <si>
    <t xml:space="preserve">Wilkesboro</t>
  </si>
  <si>
    <t xml:space="preserve">Wilson Community College</t>
  </si>
  <si>
    <t xml:space="preserve">Wingate University</t>
  </si>
  <si>
    <t xml:space="preserve">Wingate</t>
  </si>
  <si>
    <t xml:space="preserve">Carolina Christian College</t>
  </si>
  <si>
    <t xml:space="preserve">Winston Salem Barber School</t>
  </si>
  <si>
    <t xml:space="preserve">Winston-Salem State University</t>
  </si>
  <si>
    <t xml:space="preserve">Western Carolina University</t>
  </si>
  <si>
    <t xml:space="preserve">Cullowhee</t>
  </si>
  <si>
    <t xml:space="preserve">Rasmussen University-North Dakota</t>
  </si>
  <si>
    <t xml:space="preserve">Fargo</t>
  </si>
  <si>
    <t xml:space="preserve">ND</t>
  </si>
  <si>
    <t xml:space="preserve">Bismarck State College</t>
  </si>
  <si>
    <t xml:space="preserve">Bismarck</t>
  </si>
  <si>
    <t xml:space="preserve">Dickinson State University</t>
  </si>
  <si>
    <t xml:space="preserve">Dickinson</t>
  </si>
  <si>
    <t xml:space="preserve">Nueta Hidatsa Sahnish College</t>
  </si>
  <si>
    <t xml:space="preserve">New Town</t>
  </si>
  <si>
    <t xml:space="preserve">Josef's School of Hair, Skin &amp; Body-Grand Forks</t>
  </si>
  <si>
    <t xml:space="preserve">Grand Forks</t>
  </si>
  <si>
    <t xml:space="preserve">University of Jamestown</t>
  </si>
  <si>
    <t xml:space="preserve">Lake Region State College</t>
  </si>
  <si>
    <t xml:space="preserve">Devils Lake</t>
  </si>
  <si>
    <t xml:space="preserve">Cankdeska Cikana Community College</t>
  </si>
  <si>
    <t xml:space="preserve">Fort Totten</t>
  </si>
  <si>
    <t xml:space="preserve">University of Mary</t>
  </si>
  <si>
    <t xml:space="preserve">Mayville State University</t>
  </si>
  <si>
    <t xml:space="preserve">Mayville</t>
  </si>
  <si>
    <t xml:space="preserve">Minot State University</t>
  </si>
  <si>
    <t xml:space="preserve">Minot</t>
  </si>
  <si>
    <t xml:space="preserve">University of North Dakota</t>
  </si>
  <si>
    <t xml:space="preserve">North Dakota State College of Science</t>
  </si>
  <si>
    <t xml:space="preserve">Wahpeton</t>
  </si>
  <si>
    <t xml:space="preserve">Dakota College at Bottineau</t>
  </si>
  <si>
    <t xml:space="preserve">Bottineau</t>
  </si>
  <si>
    <t xml:space="preserve">North Dakota State University-Main Campus</t>
  </si>
  <si>
    <t xml:space="preserve">Williston State College</t>
  </si>
  <si>
    <t xml:space="preserve">Williston</t>
  </si>
  <si>
    <t xml:space="preserve">Sitting Bull College</t>
  </si>
  <si>
    <t xml:space="preserve">Fort Yates</t>
  </si>
  <si>
    <t xml:space="preserve">Trinity Bible College and Graduate School</t>
  </si>
  <si>
    <t xml:space="preserve">Ellendale</t>
  </si>
  <si>
    <t xml:space="preserve">Turtle Mountain Community College</t>
  </si>
  <si>
    <t xml:space="preserve">Belcourt</t>
  </si>
  <si>
    <t xml:space="preserve">United Tribes Technical College</t>
  </si>
  <si>
    <t xml:space="preserve">Valley City State University</t>
  </si>
  <si>
    <t xml:space="preserve">Valley City</t>
  </si>
  <si>
    <t xml:space="preserve">ETI Technical College</t>
  </si>
  <si>
    <t xml:space="preserve">OH</t>
  </si>
  <si>
    <t xml:space="preserve">Air Force Institute of Technology-Graduate School of Engineering &amp; Management</t>
  </si>
  <si>
    <t xml:space="preserve">Wright-Patterson AFB</t>
  </si>
  <si>
    <t xml:space="preserve">Herzing University-Akron</t>
  </si>
  <si>
    <t xml:space="preserve">Akron</t>
  </si>
  <si>
    <t xml:space="preserve">University of Akron Main Campus</t>
  </si>
  <si>
    <t xml:space="preserve">University of Akron Wayne College</t>
  </si>
  <si>
    <t xml:space="preserve">Orrville</t>
  </si>
  <si>
    <t xml:space="preserve">Allegheny Wesleyan College</t>
  </si>
  <si>
    <t xml:space="preserve">Apollo Career Center</t>
  </si>
  <si>
    <t xml:space="preserve">Lima</t>
  </si>
  <si>
    <t xml:space="preserve">Art Academy of Cincinnati</t>
  </si>
  <si>
    <t xml:space="preserve">Cincinnati</t>
  </si>
  <si>
    <t xml:space="preserve">Ashland County-West Holmes Career Center</t>
  </si>
  <si>
    <t xml:space="preserve">Ashland University</t>
  </si>
  <si>
    <t xml:space="preserve">Ashtabula County Technical and Career Campus</t>
  </si>
  <si>
    <t xml:space="preserve">Jefferson</t>
  </si>
  <si>
    <t xml:space="preserve">Athenaeum of Ohio</t>
  </si>
  <si>
    <t xml:space="preserve">Auburn Career Center</t>
  </si>
  <si>
    <t xml:space="preserve">Concord Twp</t>
  </si>
  <si>
    <t xml:space="preserve">Aultman College of Nursing and Health Sciences</t>
  </si>
  <si>
    <t xml:space="preserve">Baldwin Wallace University</t>
  </si>
  <si>
    <t xml:space="preserve">Belmont College</t>
  </si>
  <si>
    <t xml:space="preserve">St Clairsville</t>
  </si>
  <si>
    <t xml:space="preserve">Bluffton University</t>
  </si>
  <si>
    <t xml:space="preserve">Bluffton</t>
  </si>
  <si>
    <t xml:space="preserve">Bowling Green State University-Firelands</t>
  </si>
  <si>
    <t xml:space="preserve">Huron</t>
  </si>
  <si>
    <t xml:space="preserve">Bowling Green State University-Main Campus</t>
  </si>
  <si>
    <t xml:space="preserve">Bryant &amp; Stratton College-Parma</t>
  </si>
  <si>
    <t xml:space="preserve">Parma</t>
  </si>
  <si>
    <t xml:space="preserve">Buckeye Hills Career Center</t>
  </si>
  <si>
    <t xml:space="preserve">Rio Grande</t>
  </si>
  <si>
    <t xml:space="preserve">Butler Technology and Career Development Schools</t>
  </si>
  <si>
    <t xml:space="preserve">Canton City Schools Adult Career and Technical Education</t>
  </si>
  <si>
    <t xml:space="preserve">Capital University</t>
  </si>
  <si>
    <t xml:space="preserve">Case Western Reserve University</t>
  </si>
  <si>
    <t xml:space="preserve">Cedarville University</t>
  </si>
  <si>
    <t xml:space="preserve">Cedarville</t>
  </si>
  <si>
    <t xml:space="preserve">Central Ohio Technical College</t>
  </si>
  <si>
    <t xml:space="preserve">Central School of Practical Nursing</t>
  </si>
  <si>
    <t xml:space="preserve">Central State University</t>
  </si>
  <si>
    <t xml:space="preserve">Wilberforce</t>
  </si>
  <si>
    <t xml:space="preserve">Chatfield College</t>
  </si>
  <si>
    <t xml:space="preserve">Saint Martin</t>
  </si>
  <si>
    <t xml:space="preserve">Choffin Career  and Technical Center</t>
  </si>
  <si>
    <t xml:space="preserve">Youngstown</t>
  </si>
  <si>
    <t xml:space="preserve">The Christ College of Nursing and Health Sciences</t>
  </si>
  <si>
    <t xml:space="preserve">Cincinnati College of Mortuary Science</t>
  </si>
  <si>
    <t xml:space="preserve">University of Cincinnati-Main Campus</t>
  </si>
  <si>
    <t xml:space="preserve">Cincinnati State Technical and Community College</t>
  </si>
  <si>
    <t xml:space="preserve">University of Cincinnati-Clermont College</t>
  </si>
  <si>
    <t xml:space="preserve">University of Cincinnati-Blue Ash College</t>
  </si>
  <si>
    <t xml:space="preserve">Blue Ash</t>
  </si>
  <si>
    <t xml:space="preserve">Ohio Christian University</t>
  </si>
  <si>
    <t xml:space="preserve">Circleville</t>
  </si>
  <si>
    <t xml:space="preserve">Clark State College</t>
  </si>
  <si>
    <t xml:space="preserve">Cleveland Institute of Art</t>
  </si>
  <si>
    <t xml:space="preserve">Cleveland Institute of Music</t>
  </si>
  <si>
    <t xml:space="preserve">Cleveland State University</t>
  </si>
  <si>
    <t xml:space="preserve">Columbiana County Career and Technical Center</t>
  </si>
  <si>
    <t xml:space="preserve">Lisbon</t>
  </si>
  <si>
    <t xml:space="preserve">Columbus College of Art &amp; Design</t>
  </si>
  <si>
    <t xml:space="preserve">Columbus State Community College</t>
  </si>
  <si>
    <t xml:space="preserve">Cuyahoga Community College District</t>
  </si>
  <si>
    <t xml:space="preserve">Toledo</t>
  </si>
  <si>
    <t xml:space="preserve">Dayton Barber College</t>
  </si>
  <si>
    <t xml:space="preserve">Miamisburg</t>
  </si>
  <si>
    <t xml:space="preserve">University of Dayton</t>
  </si>
  <si>
    <t xml:space="preserve">Dayton</t>
  </si>
  <si>
    <t xml:space="preserve">Defiance College</t>
  </si>
  <si>
    <t xml:space="preserve">Defiance</t>
  </si>
  <si>
    <t xml:space="preserve">Denison University</t>
  </si>
  <si>
    <t xml:space="preserve">Granville</t>
  </si>
  <si>
    <t xml:space="preserve">Edison State Community College</t>
  </si>
  <si>
    <t xml:space="preserve">Piqua</t>
  </si>
  <si>
    <t xml:space="preserve">EHOVE Career Center</t>
  </si>
  <si>
    <t xml:space="preserve">Milan</t>
  </si>
  <si>
    <t xml:space="preserve">The University of Findlay</t>
  </si>
  <si>
    <t xml:space="preserve">Findlay</t>
  </si>
  <si>
    <t xml:space="preserve">Franklin University</t>
  </si>
  <si>
    <t xml:space="preserve">Gerbers Akron Beauty School</t>
  </si>
  <si>
    <t xml:space="preserve">Gods Bible School and College</t>
  </si>
  <si>
    <t xml:space="preserve">Good Samaritan College of Nursing and Health Science</t>
  </si>
  <si>
    <t xml:space="preserve">Great Oaks Career Campuses</t>
  </si>
  <si>
    <t xml:space="preserve">Hannah E Mullins School of Practical Nursing</t>
  </si>
  <si>
    <t xml:space="preserve">Adult and Community Education-Hudson</t>
  </si>
  <si>
    <t xml:space="preserve">Hebrew Union College-Jewish Institute of Religion</t>
  </si>
  <si>
    <t xml:space="preserve">Heidelberg University</t>
  </si>
  <si>
    <t xml:space="preserve">Tiffin</t>
  </si>
  <si>
    <t xml:space="preserve">Hiram College</t>
  </si>
  <si>
    <t xml:space="preserve">Hiram</t>
  </si>
  <si>
    <t xml:space="preserve">Hobart Institute of Welding Technology</t>
  </si>
  <si>
    <t xml:space="preserve">Hocking College</t>
  </si>
  <si>
    <t xml:space="preserve">Nelsonville</t>
  </si>
  <si>
    <t xml:space="preserve">Ross Medical Education Center-Cincinnati</t>
  </si>
  <si>
    <t xml:space="preserve">International College of Broadcasting</t>
  </si>
  <si>
    <t xml:space="preserve">Eastern Gateway Community College</t>
  </si>
  <si>
    <t xml:space="preserve">Steubenville</t>
  </si>
  <si>
    <t xml:space="preserve">John Carroll University</t>
  </si>
  <si>
    <t xml:space="preserve">University Heights</t>
  </si>
  <si>
    <t xml:space="preserve">Hondros College of Nursing</t>
  </si>
  <si>
    <t xml:space="preserve">Westerville</t>
  </si>
  <si>
    <t xml:space="preserve">Casal Aveda Institute</t>
  </si>
  <si>
    <t xml:space="preserve">Kent State University at Ashtabula</t>
  </si>
  <si>
    <t xml:space="preserve">Ashtabula</t>
  </si>
  <si>
    <t xml:space="preserve">Kent State University at East Liverpool</t>
  </si>
  <si>
    <t xml:space="preserve">East Liverpool</t>
  </si>
  <si>
    <t xml:space="preserve">Kent State University at Stark</t>
  </si>
  <si>
    <t xml:space="preserve">North Canton</t>
  </si>
  <si>
    <t xml:space="preserve">Kent State University at Trumbull</t>
  </si>
  <si>
    <t xml:space="preserve">Kent State University at Tuscarawas</t>
  </si>
  <si>
    <t xml:space="preserve">New Philadelphia</t>
  </si>
  <si>
    <t xml:space="preserve">Kent State University at Salem</t>
  </si>
  <si>
    <t xml:space="preserve">Kent State University at Kent</t>
  </si>
  <si>
    <t xml:space="preserve">Kent</t>
  </si>
  <si>
    <t xml:space="preserve">Kent State University at Geauga</t>
  </si>
  <si>
    <t xml:space="preserve">Burton</t>
  </si>
  <si>
    <t xml:space="preserve">Kenyon College</t>
  </si>
  <si>
    <t xml:space="preserve">Gambier</t>
  </si>
  <si>
    <t xml:space="preserve">Kettering College</t>
  </si>
  <si>
    <t xml:space="preserve">Kettering</t>
  </si>
  <si>
    <t xml:space="preserve">Lake Erie College</t>
  </si>
  <si>
    <t xml:space="preserve">Painesville</t>
  </si>
  <si>
    <t xml:space="preserve">Lakeland Community College</t>
  </si>
  <si>
    <t xml:space="preserve">Kirtland</t>
  </si>
  <si>
    <t xml:space="preserve">Collins Career Technical Center</t>
  </si>
  <si>
    <t xml:space="preserve">Chesapeake</t>
  </si>
  <si>
    <t xml:space="preserve">James A. Rhodes State College</t>
  </si>
  <si>
    <t xml:space="preserve">Ohio Business College-Sheffield</t>
  </si>
  <si>
    <t xml:space="preserve">Sheffield Village</t>
  </si>
  <si>
    <t xml:space="preserve">Ohio Business College-Sandusky</t>
  </si>
  <si>
    <t xml:space="preserve">Sandusky</t>
  </si>
  <si>
    <t xml:space="preserve">Lorain County Community College</t>
  </si>
  <si>
    <t xml:space="preserve">Elyria</t>
  </si>
  <si>
    <t xml:space="preserve">Lourdes University</t>
  </si>
  <si>
    <t xml:space="preserve">Sylvania</t>
  </si>
  <si>
    <t xml:space="preserve">Malone University</t>
  </si>
  <si>
    <t xml:space="preserve">Marietta College</t>
  </si>
  <si>
    <t xml:space="preserve">Marion Technical College</t>
  </si>
  <si>
    <t xml:space="preserve">Medina County Career Center</t>
  </si>
  <si>
    <t xml:space="preserve">Medina</t>
  </si>
  <si>
    <t xml:space="preserve">Mercy College of Ohio</t>
  </si>
  <si>
    <t xml:space="preserve">Methodist Theological School in Ohio</t>
  </si>
  <si>
    <t xml:space="preserve">Delaware</t>
  </si>
  <si>
    <t xml:space="preserve">Miami University-Hamilton</t>
  </si>
  <si>
    <t xml:space="preserve">Miami University-Middletown</t>
  </si>
  <si>
    <t xml:space="preserve">Miami University-Oxford</t>
  </si>
  <si>
    <t xml:space="preserve">Oxford</t>
  </si>
  <si>
    <t xml:space="preserve">Moler Hollywood Beauty Academy</t>
  </si>
  <si>
    <t xml:space="preserve">Miami Valley Career Technology Center</t>
  </si>
  <si>
    <t xml:space="preserve">Englewood</t>
  </si>
  <si>
    <t xml:space="preserve">Mount Carmel College of Nursing</t>
  </si>
  <si>
    <t xml:space="preserve">University of Mount Union</t>
  </si>
  <si>
    <t xml:space="preserve">Alliance</t>
  </si>
  <si>
    <t xml:space="preserve">Mount Vernon Nazarene University</t>
  </si>
  <si>
    <t xml:space="preserve">Mount St. Joseph University</t>
  </si>
  <si>
    <t xml:space="preserve">Zane State College</t>
  </si>
  <si>
    <t xml:space="preserve">Zanesville</t>
  </si>
  <si>
    <t xml:space="preserve">Muskingum University</t>
  </si>
  <si>
    <t xml:space="preserve">New Concord</t>
  </si>
  <si>
    <t xml:space="preserve">National Beauty College</t>
  </si>
  <si>
    <t xml:space="preserve">North Central State College</t>
  </si>
  <si>
    <t xml:space="preserve">Mansfield</t>
  </si>
  <si>
    <t xml:space="preserve">Northern Institute of Cosmetology</t>
  </si>
  <si>
    <t xml:space="preserve">Lorain</t>
  </si>
  <si>
    <t xml:space="preserve">Northwest State Community College</t>
  </si>
  <si>
    <t xml:space="preserve">Archbold</t>
  </si>
  <si>
    <t xml:space="preserve">Toledo Public Schools Adult and Continuing Education</t>
  </si>
  <si>
    <t xml:space="preserve">Notre Dame College</t>
  </si>
  <si>
    <t xml:space="preserve">Northeast Ohio Medical University</t>
  </si>
  <si>
    <t xml:space="preserve">Rootstown</t>
  </si>
  <si>
    <t xml:space="preserve">University of Northwestern Ohio</t>
  </si>
  <si>
    <t xml:space="preserve">Oberlin College</t>
  </si>
  <si>
    <t xml:space="preserve">Oberlin</t>
  </si>
  <si>
    <t xml:space="preserve">Ohio Technical College</t>
  </si>
  <si>
    <t xml:space="preserve">Ohio Dominican University</t>
  </si>
  <si>
    <t xml:space="preserve">Ohio Northern University</t>
  </si>
  <si>
    <t xml:space="preserve">Ada</t>
  </si>
  <si>
    <t xml:space="preserve">Ohio State University Agricultural Technical Institute</t>
  </si>
  <si>
    <t xml:space="preserve">Wooster</t>
  </si>
  <si>
    <t xml:space="preserve">Ohio State University-Lima Campus</t>
  </si>
  <si>
    <t xml:space="preserve">Ohio State University-Mansfield Campus</t>
  </si>
  <si>
    <t xml:space="preserve">Ohio State University-Marion Campus</t>
  </si>
  <si>
    <t xml:space="preserve">Ohio State University-Newark Campus</t>
  </si>
  <si>
    <t xml:space="preserve">Ohio State Beauty Academy</t>
  </si>
  <si>
    <t xml:space="preserve">Ohio State College of Barber Styling</t>
  </si>
  <si>
    <t xml:space="preserve">The Spa School</t>
  </si>
  <si>
    <t xml:space="preserve">Ohio State School of Cosmetology-Canal Winchester</t>
  </si>
  <si>
    <t xml:space="preserve">CANAL WINCHESTER</t>
  </si>
  <si>
    <t xml:space="preserve">Ohio State University-Main Campus</t>
  </si>
  <si>
    <t xml:space="preserve">Ohio University-Eastern Campus</t>
  </si>
  <si>
    <t xml:space="preserve">Saint Clairsville</t>
  </si>
  <si>
    <t xml:space="preserve">Ohio University-Chillicothe Campus</t>
  </si>
  <si>
    <t xml:space="preserve">Ohio University-Southern Campus</t>
  </si>
  <si>
    <t xml:space="preserve">Ironton</t>
  </si>
  <si>
    <t xml:space="preserve">Ohio University-Lancaster Campus</t>
  </si>
  <si>
    <t xml:space="preserve">Ohio University-Main Campus</t>
  </si>
  <si>
    <t xml:space="preserve">Ohio University-Zanesville Campus</t>
  </si>
  <si>
    <t xml:space="preserve">East Ohio College</t>
  </si>
  <si>
    <t xml:space="preserve">Trinity Health System School of Nursing</t>
  </si>
  <si>
    <t xml:space="preserve">Ohio Wesleyan University</t>
  </si>
  <si>
    <t xml:space="preserve">Otterbein University</t>
  </si>
  <si>
    <t xml:space="preserve">Owens Community College</t>
  </si>
  <si>
    <t xml:space="preserve">Perrysburg</t>
  </si>
  <si>
    <t xml:space="preserve">Paramount Beauty Academy</t>
  </si>
  <si>
    <t xml:space="preserve">Cuyahoga Valley Career Center</t>
  </si>
  <si>
    <t xml:space="preserve">Brecksville</t>
  </si>
  <si>
    <t xml:space="preserve">Payne Theological Seminary</t>
  </si>
  <si>
    <t xml:space="preserve">Pontifical College Josephinum</t>
  </si>
  <si>
    <t xml:space="preserve">Professional Skills Institute</t>
  </si>
  <si>
    <t xml:space="preserve">Maumee</t>
  </si>
  <si>
    <t xml:space="preserve">Firelands Regional Medical Center School of Nursing</t>
  </si>
  <si>
    <t xml:space="preserve">Rabbinical College Telshe</t>
  </si>
  <si>
    <t xml:space="preserve">Wickliffe</t>
  </si>
  <si>
    <t xml:space="preserve">Raphael's School of Beauty Culture Inc-Niles</t>
  </si>
  <si>
    <t xml:space="preserve">Fortis College-Centerville</t>
  </si>
  <si>
    <t xml:space="preserve">Centerville</t>
  </si>
  <si>
    <t xml:space="preserve">University of Rio Grande</t>
  </si>
  <si>
    <t xml:space="preserve">The Modern College of Design</t>
  </si>
  <si>
    <t xml:space="preserve">Shawnee State University</t>
  </si>
  <si>
    <t xml:space="preserve">Sinclair Community College</t>
  </si>
  <si>
    <t xml:space="preserve">Stark State College</t>
  </si>
  <si>
    <t xml:space="preserve">Stautzenberger College-Maumee</t>
  </si>
  <si>
    <t xml:space="preserve">Franciscan University of Steubenville</t>
  </si>
  <si>
    <t xml:space="preserve">Southern State Community College</t>
  </si>
  <si>
    <t xml:space="preserve">Terra State Community College</t>
  </si>
  <si>
    <t xml:space="preserve">Tiffin Academy of Hair Design</t>
  </si>
  <si>
    <t xml:space="preserve">Tiffin University</t>
  </si>
  <si>
    <t xml:space="preserve">University of Toledo</t>
  </si>
  <si>
    <t xml:space="preserve">Tri-State Bible College</t>
  </si>
  <si>
    <t xml:space="preserve">South Point</t>
  </si>
  <si>
    <t xml:space="preserve">Tri-County Adult Career Center</t>
  </si>
  <si>
    <t xml:space="preserve">Tri-Rivers Career Center</t>
  </si>
  <si>
    <t xml:space="preserve">Union Institute &amp; University</t>
  </si>
  <si>
    <t xml:space="preserve">United Theological Seminary</t>
  </si>
  <si>
    <t xml:space="preserve">Upper Valley Career Center</t>
  </si>
  <si>
    <t xml:space="preserve">Ursuline College</t>
  </si>
  <si>
    <t xml:space="preserve">Pepper Pike</t>
  </si>
  <si>
    <t xml:space="preserve">The North Coast College</t>
  </si>
  <si>
    <t xml:space="preserve">Walsh University</t>
  </si>
  <si>
    <t xml:space="preserve">Washington State Community College</t>
  </si>
  <si>
    <t xml:space="preserve">Wilberforce University</t>
  </si>
  <si>
    <t xml:space="preserve">Wilmington College</t>
  </si>
  <si>
    <t xml:space="preserve">Winebrenner Theological Seminary</t>
  </si>
  <si>
    <t xml:space="preserve">Wittenberg University</t>
  </si>
  <si>
    <t xml:space="preserve">The College of Wooster</t>
  </si>
  <si>
    <t xml:space="preserve">Wright State University-Main Campus</t>
  </si>
  <si>
    <t xml:space="preserve">Wright State University-Lake Campus</t>
  </si>
  <si>
    <t xml:space="preserve">Celina</t>
  </si>
  <si>
    <t xml:space="preserve">Xavier University</t>
  </si>
  <si>
    <t xml:space="preserve">Youngstown State University</t>
  </si>
  <si>
    <t xml:space="preserve">Bacone College</t>
  </si>
  <si>
    <t xml:space="preserve">Muskogee</t>
  </si>
  <si>
    <t xml:space="preserve">OK</t>
  </si>
  <si>
    <t xml:space="preserve">Oklahoma Wesleyan University</t>
  </si>
  <si>
    <t xml:space="preserve">Bartlesville</t>
  </si>
  <si>
    <t xml:space="preserve">Southern Nazarene University</t>
  </si>
  <si>
    <t xml:space="preserve">Bethany</t>
  </si>
  <si>
    <t xml:space="preserve">Pontotoc Technology Center</t>
  </si>
  <si>
    <t xml:space="preserve">Cameron University</t>
  </si>
  <si>
    <t xml:space="preserve">Lawton</t>
  </si>
  <si>
    <t xml:space="preserve">Carl Albert State College</t>
  </si>
  <si>
    <t xml:space="preserve">Poteau</t>
  </si>
  <si>
    <t xml:space="preserve">Central Oklahoma College</t>
  </si>
  <si>
    <t xml:space="preserve">Oklahoma City</t>
  </si>
  <si>
    <t xml:space="preserve">University of Central Oklahoma</t>
  </si>
  <si>
    <t xml:space="preserve">Edmond</t>
  </si>
  <si>
    <t xml:space="preserve">Connors State College</t>
  </si>
  <si>
    <t xml:space="preserve">East Central University</t>
  </si>
  <si>
    <t xml:space="preserve">Eastern Oklahoma State College</t>
  </si>
  <si>
    <t xml:space="preserve">Wilburton</t>
  </si>
  <si>
    <t xml:space="preserve">Redlands Community College</t>
  </si>
  <si>
    <t xml:space="preserve">El Reno</t>
  </si>
  <si>
    <t xml:space="preserve">Formations Institute</t>
  </si>
  <si>
    <t xml:space="preserve">Enid</t>
  </si>
  <si>
    <t xml:space="preserve">Eves College of Hairstyling</t>
  </si>
  <si>
    <t xml:space="preserve">Randall University</t>
  </si>
  <si>
    <t xml:space="preserve">Moore</t>
  </si>
  <si>
    <t xml:space="preserve">Langston University</t>
  </si>
  <si>
    <t xml:space="preserve">Langston</t>
  </si>
  <si>
    <t xml:space="preserve">Murray State College</t>
  </si>
  <si>
    <t xml:space="preserve">Tishomingo</t>
  </si>
  <si>
    <t xml:space="preserve">Tulsa</t>
  </si>
  <si>
    <t xml:space="preserve">Northeastern State University</t>
  </si>
  <si>
    <t xml:space="preserve">Tahlequah</t>
  </si>
  <si>
    <t xml:space="preserve">Northern Oklahoma College</t>
  </si>
  <si>
    <t xml:space="preserve">Tonkawa</t>
  </si>
  <si>
    <t xml:space="preserve">Northeastern Oklahoma A&amp;M College</t>
  </si>
  <si>
    <t xml:space="preserve">Northwestern Oklahoma State University</t>
  </si>
  <si>
    <t xml:space="preserve">Alva</t>
  </si>
  <si>
    <t xml:space="preserve">Oklahoma State University Center for Health Sciences</t>
  </si>
  <si>
    <t xml:space="preserve">Oklahoma Christian University</t>
  </si>
  <si>
    <t xml:space="preserve">University of Oklahoma-Health Sciences Center</t>
  </si>
  <si>
    <t xml:space="preserve">Oklahoma Panhandle State University</t>
  </si>
  <si>
    <t xml:space="preserve">Goodwell</t>
  </si>
  <si>
    <t xml:space="preserve">Oklahoma State University-Main Campus</t>
  </si>
  <si>
    <t xml:space="preserve">Stillwater</t>
  </si>
  <si>
    <t xml:space="preserve">Oklahoma State University-Oklahoma City</t>
  </si>
  <si>
    <t xml:space="preserve">Oklahoma Baptist University</t>
  </si>
  <si>
    <t xml:space="preserve">Shawnee</t>
  </si>
  <si>
    <t xml:space="preserve">Oklahoma City Community College</t>
  </si>
  <si>
    <t xml:space="preserve">Oklahoma City University</t>
  </si>
  <si>
    <t xml:space="preserve">University of Oklahoma-Norman Campus</t>
  </si>
  <si>
    <t xml:space="preserve">Norman</t>
  </si>
  <si>
    <t xml:space="preserve">Oklahoma State University Institute of Technology</t>
  </si>
  <si>
    <t xml:space="preserve">Okmulgee</t>
  </si>
  <si>
    <t xml:space="preserve">Oral Roberts University</t>
  </si>
  <si>
    <t xml:space="preserve">Rogers State University</t>
  </si>
  <si>
    <t xml:space="preserve">Claremore</t>
  </si>
  <si>
    <t xml:space="preserve">Rose State College</t>
  </si>
  <si>
    <t xml:space="preserve">Midwest City</t>
  </si>
  <si>
    <t xml:space="preserve">Jenks Beauty College</t>
  </si>
  <si>
    <t xml:space="preserve">Jenks</t>
  </si>
  <si>
    <t xml:space="preserve">University of Science and Arts of Oklahoma</t>
  </si>
  <si>
    <t xml:space="preserve">Chickasha</t>
  </si>
  <si>
    <t xml:space="preserve">Seminole State College</t>
  </si>
  <si>
    <t xml:space="preserve">Seminole</t>
  </si>
  <si>
    <t xml:space="preserve">Southern School of Beauty Inc</t>
  </si>
  <si>
    <t xml:space="preserve">Durant</t>
  </si>
  <si>
    <t xml:space="preserve">Southeastern Oklahoma State University</t>
  </si>
  <si>
    <t xml:space="preserve">Southwestern Christian University</t>
  </si>
  <si>
    <t xml:space="preserve">Southwestern Oklahoma State University</t>
  </si>
  <si>
    <t xml:space="preserve">Weatherford</t>
  </si>
  <si>
    <t xml:space="preserve">Tulsa Community College</t>
  </si>
  <si>
    <t xml:space="preserve">Tulsa Welding School-Tulsa</t>
  </si>
  <si>
    <t xml:space="preserve">University of Tulsa</t>
  </si>
  <si>
    <t xml:space="preserve">Western Oklahoma State College</t>
  </si>
  <si>
    <t xml:space="preserve">Altus</t>
  </si>
  <si>
    <t xml:space="preserve">Formations Institute of Cosmetology &amp; Barbering</t>
  </si>
  <si>
    <t xml:space="preserve">Woodward</t>
  </si>
  <si>
    <t xml:space="preserve">High Plains Technology Center</t>
  </si>
  <si>
    <t xml:space="preserve">Blue Mountain Community College</t>
  </si>
  <si>
    <t xml:space="preserve">Pendleton</t>
  </si>
  <si>
    <t xml:space="preserve">OR</t>
  </si>
  <si>
    <t xml:space="preserve">Central Oregon Community College</t>
  </si>
  <si>
    <t xml:space="preserve">Bend</t>
  </si>
  <si>
    <t xml:space="preserve">Chemeketa Community College</t>
  </si>
  <si>
    <t xml:space="preserve">Clackamas Community College</t>
  </si>
  <si>
    <t xml:space="preserve">Oregon City</t>
  </si>
  <si>
    <t xml:space="preserve">Clatsop Community College</t>
  </si>
  <si>
    <t xml:space="preserve">College of Hair Design Careers</t>
  </si>
  <si>
    <t xml:space="preserve">Concorde Career College-Portland</t>
  </si>
  <si>
    <t xml:space="preserve">Sumner College</t>
  </si>
  <si>
    <t xml:space="preserve">East West College of the Healing Arts</t>
  </si>
  <si>
    <t xml:space="preserve">Eastern Oregon University</t>
  </si>
  <si>
    <t xml:space="preserve">La Grande</t>
  </si>
  <si>
    <t xml:space="preserve">New Hope Christian College-Eugene</t>
  </si>
  <si>
    <t xml:space="preserve">Eugene</t>
  </si>
  <si>
    <t xml:space="preserve">George Fox University</t>
  </si>
  <si>
    <t xml:space="preserve">Newberg</t>
  </si>
  <si>
    <t xml:space="preserve">Phagans Grants Pass College of Beauty</t>
  </si>
  <si>
    <t xml:space="preserve">Grants Pass</t>
  </si>
  <si>
    <t xml:space="preserve">Lane Community College</t>
  </si>
  <si>
    <t xml:space="preserve">Lewis &amp; Clark College</t>
  </si>
  <si>
    <t xml:space="preserve">Linfield University</t>
  </si>
  <si>
    <t xml:space="preserve">McMinnville</t>
  </si>
  <si>
    <t xml:space="preserve">Linn-Benton Community College</t>
  </si>
  <si>
    <t xml:space="preserve">Northwest College-Beaverton</t>
  </si>
  <si>
    <t xml:space="preserve">Beaverton</t>
  </si>
  <si>
    <t xml:space="preserve">Phagans Medford Beauty School</t>
  </si>
  <si>
    <t xml:space="preserve">Northwest College-Clackamas</t>
  </si>
  <si>
    <t xml:space="preserve">Happy Valley</t>
  </si>
  <si>
    <t xml:space="preserve">Mount Angel Seminary</t>
  </si>
  <si>
    <t xml:space="preserve">Saint Benedict</t>
  </si>
  <si>
    <t xml:space="preserve">Mt Hood Community College</t>
  </si>
  <si>
    <t xml:space="preserve">Gresham</t>
  </si>
  <si>
    <t xml:space="preserve">Multnomah University</t>
  </si>
  <si>
    <t xml:space="preserve">National University of Natural Medicine</t>
  </si>
  <si>
    <t xml:space="preserve">Bushnell University</t>
  </si>
  <si>
    <t xml:space="preserve">Oregon Health &amp; Science University</t>
  </si>
  <si>
    <t xml:space="preserve">Oregon Institute of Technology</t>
  </si>
  <si>
    <t xml:space="preserve">Klamath Falls</t>
  </si>
  <si>
    <t xml:space="preserve">Oregon State University</t>
  </si>
  <si>
    <t xml:space="preserve">Corvallis</t>
  </si>
  <si>
    <t xml:space="preserve">University of Oregon</t>
  </si>
  <si>
    <t xml:space="preserve">Pacific Northwest College of Art</t>
  </si>
  <si>
    <t xml:space="preserve">Pacific University</t>
  </si>
  <si>
    <t xml:space="preserve">Forest Grove</t>
  </si>
  <si>
    <t xml:space="preserve">Phagans Beauty College</t>
  </si>
  <si>
    <t xml:space="preserve">Phagans Central Oregon Beauty College</t>
  </si>
  <si>
    <t xml:space="preserve">Phagans School of Beauty</t>
  </si>
  <si>
    <t xml:space="preserve">Phagans School of Hair Design</t>
  </si>
  <si>
    <t xml:space="preserve">Summit Salon Academy-Portland</t>
  </si>
  <si>
    <t xml:space="preserve">Tigard</t>
  </si>
  <si>
    <t xml:space="preserve">Portland Community College</t>
  </si>
  <si>
    <t xml:space="preserve">Portland State University</t>
  </si>
  <si>
    <t xml:space="preserve">University of Portland</t>
  </si>
  <si>
    <t xml:space="preserve">Reed College</t>
  </si>
  <si>
    <t xml:space="preserve">Rogue Community College</t>
  </si>
  <si>
    <t xml:space="preserve">Southern Oregon University</t>
  </si>
  <si>
    <t xml:space="preserve">Southwestern Oregon Community College</t>
  </si>
  <si>
    <t xml:space="preserve">Coos Bay</t>
  </si>
  <si>
    <t xml:space="preserve">Treasure Valley Community College</t>
  </si>
  <si>
    <t xml:space="preserve">Ontario</t>
  </si>
  <si>
    <t xml:space="preserve">Umpqua Community College</t>
  </si>
  <si>
    <t xml:space="preserve">Roseburg</t>
  </si>
  <si>
    <t xml:space="preserve">Warner Pacific University</t>
  </si>
  <si>
    <t xml:space="preserve">Corban University</t>
  </si>
  <si>
    <t xml:space="preserve">Western Seminary</t>
  </si>
  <si>
    <t xml:space="preserve">Willamette University</t>
  </si>
  <si>
    <t xml:space="preserve">Western Oregon University</t>
  </si>
  <si>
    <t xml:space="preserve">University of Western States</t>
  </si>
  <si>
    <t xml:space="preserve">Bryn Athyn College of the New Church</t>
  </si>
  <si>
    <t xml:space="preserve">Bryn Athyn</t>
  </si>
  <si>
    <t xml:space="preserve">PA</t>
  </si>
  <si>
    <t xml:space="preserve">Academy of Vocal Arts</t>
  </si>
  <si>
    <t xml:space="preserve">Philadelphia</t>
  </si>
  <si>
    <t xml:space="preserve">Albright College</t>
  </si>
  <si>
    <t xml:space="preserve">Reading</t>
  </si>
  <si>
    <t xml:space="preserve">All-State Career School</t>
  </si>
  <si>
    <t xml:space="preserve">Essington</t>
  </si>
  <si>
    <t xml:space="preserve">Community College of Allegheny County</t>
  </si>
  <si>
    <t xml:space="preserve">Pittsburgh</t>
  </si>
  <si>
    <t xml:space="preserve">Allegheny College</t>
  </si>
  <si>
    <t xml:space="preserve">Meadville</t>
  </si>
  <si>
    <t xml:space="preserve">The  Beauty Institute</t>
  </si>
  <si>
    <t xml:space="preserve">Whitehall</t>
  </si>
  <si>
    <t xml:space="preserve">DeSales University</t>
  </si>
  <si>
    <t xml:space="preserve">Center Valley</t>
  </si>
  <si>
    <t xml:space="preserve">Altoona Beauty School Inc</t>
  </si>
  <si>
    <t xml:space="preserve">Altoona</t>
  </si>
  <si>
    <t xml:space="preserve">Alvernia University</t>
  </si>
  <si>
    <t xml:space="preserve">The Beauty Institute-Ambler</t>
  </si>
  <si>
    <t xml:space="preserve">Ambler</t>
  </si>
  <si>
    <t xml:space="preserve">American College of Financial Services</t>
  </si>
  <si>
    <t xml:space="preserve">King of Prussia</t>
  </si>
  <si>
    <t xml:space="preserve">Automotive Training Center-Exton</t>
  </si>
  <si>
    <t xml:space="preserve">Exton</t>
  </si>
  <si>
    <t xml:space="preserve">Clarks Summit University</t>
  </si>
  <si>
    <t xml:space="preserve">Clarks Summit</t>
  </si>
  <si>
    <t xml:space="preserve">Community College of Beaver County</t>
  </si>
  <si>
    <t xml:space="preserve">Monaca</t>
  </si>
  <si>
    <t xml:space="preserve">Arcadia University</t>
  </si>
  <si>
    <t xml:space="preserve">Glenside</t>
  </si>
  <si>
    <t xml:space="preserve">Missio Theological Seminary</t>
  </si>
  <si>
    <t xml:space="preserve">Bryn Mawr College</t>
  </si>
  <si>
    <t xml:space="preserve">Bryn Mawr</t>
  </si>
  <si>
    <t xml:space="preserve">Bucknell University</t>
  </si>
  <si>
    <t xml:space="preserve">Lewisburg</t>
  </si>
  <si>
    <t xml:space="preserve">Bucks County Community College</t>
  </si>
  <si>
    <t xml:space="preserve">Newtown</t>
  </si>
  <si>
    <t xml:space="preserve">Bucks County School of Beauty Culture Inc</t>
  </si>
  <si>
    <t xml:space="preserve">Feasterville</t>
  </si>
  <si>
    <t xml:space="preserve">Butler Beauty Academy</t>
  </si>
  <si>
    <t xml:space="preserve">Butler</t>
  </si>
  <si>
    <t xml:space="preserve">Butler County Community College</t>
  </si>
  <si>
    <t xml:space="preserve">Cabrini University</t>
  </si>
  <si>
    <t xml:space="preserve">Radnor</t>
  </si>
  <si>
    <t xml:space="preserve">Carlow University</t>
  </si>
  <si>
    <t xml:space="preserve">Carnegie Mellon University</t>
  </si>
  <si>
    <t xml:space="preserve">Cedar Crest College</t>
  </si>
  <si>
    <t xml:space="preserve">Allentown</t>
  </si>
  <si>
    <t xml:space="preserve">Central Penn College</t>
  </si>
  <si>
    <t xml:space="preserve">Summerdale</t>
  </si>
  <si>
    <t xml:space="preserve">Chatham University</t>
  </si>
  <si>
    <t xml:space="preserve">Chestnut Hill College</t>
  </si>
  <si>
    <t xml:space="preserve">Cheyney University of Pennsylvania</t>
  </si>
  <si>
    <t xml:space="preserve">Cheyney</t>
  </si>
  <si>
    <t xml:space="preserve">Citizens School of Nursing</t>
  </si>
  <si>
    <t xml:space="preserve">Tarentum</t>
  </si>
  <si>
    <t xml:space="preserve">DLP Conemaugh Memorial Medical Center</t>
  </si>
  <si>
    <t xml:space="preserve">Curtis Institute of Music</t>
  </si>
  <si>
    <t xml:space="preserve">Delaware County Community College</t>
  </si>
  <si>
    <t xml:space="preserve">Media</t>
  </si>
  <si>
    <t xml:space="preserve">Delaware Valley University</t>
  </si>
  <si>
    <t xml:space="preserve">Doylestown</t>
  </si>
  <si>
    <t xml:space="preserve">Dickinson College</t>
  </si>
  <si>
    <t xml:space="preserve">Carlisle</t>
  </si>
  <si>
    <t xml:space="preserve">Douglas Education Center</t>
  </si>
  <si>
    <t xml:space="preserve">Monessen</t>
  </si>
  <si>
    <t xml:space="preserve">Drexel University</t>
  </si>
  <si>
    <t xml:space="preserve">Duquesne University</t>
  </si>
  <si>
    <t xml:space="preserve">East Stroudsburg University of Pennsylvania</t>
  </si>
  <si>
    <t xml:space="preserve">East Stroudsburg</t>
  </si>
  <si>
    <t xml:space="preserve">Eastern University</t>
  </si>
  <si>
    <t xml:space="preserve">Saint Davids</t>
  </si>
  <si>
    <t xml:space="preserve">Elizabethtown College</t>
  </si>
  <si>
    <t xml:space="preserve">Empire Beauty School-Lebanon</t>
  </si>
  <si>
    <t xml:space="preserve">Empire Beauty School-York</t>
  </si>
  <si>
    <t xml:space="preserve">Empire Beauty School-Lancaster</t>
  </si>
  <si>
    <t xml:space="preserve">Empire Beauty School-Shamokin Dam</t>
  </si>
  <si>
    <t xml:space="preserve">Shamokin Dam</t>
  </si>
  <si>
    <t xml:space="preserve">Empire Beauty School-Pottsville</t>
  </si>
  <si>
    <t xml:space="preserve">Pottsville</t>
  </si>
  <si>
    <t xml:space="preserve">Empire Beauty  School-Lehigh Valley</t>
  </si>
  <si>
    <t xml:space="preserve">Empire Beauty School-Gwinnett</t>
  </si>
  <si>
    <t xml:space="preserve">Empire Beauty School-Wyoming Valley</t>
  </si>
  <si>
    <t xml:space="preserve">Moosic</t>
  </si>
  <si>
    <t xml:space="preserve">Empire Beauty School-Harrisburg</t>
  </si>
  <si>
    <t xml:space="preserve">Empire Beauty School-Reading</t>
  </si>
  <si>
    <t xml:space="preserve">Erie Institute of Technology Inc</t>
  </si>
  <si>
    <t xml:space="preserve">Erie</t>
  </si>
  <si>
    <t xml:space="preserve">Franklin and Marshall College</t>
  </si>
  <si>
    <t xml:space="preserve">Gannon University</t>
  </si>
  <si>
    <t xml:space="preserve">Geneva College</t>
  </si>
  <si>
    <t xml:space="preserve">Beaver Falls</t>
  </si>
  <si>
    <t xml:space="preserve">Gettysburg College</t>
  </si>
  <si>
    <t xml:space="preserve">Gettysburg</t>
  </si>
  <si>
    <t xml:space="preserve">Empire Beauty School-NE Philadelphia</t>
  </si>
  <si>
    <t xml:space="preserve">Gratz College</t>
  </si>
  <si>
    <t xml:space="preserve">Grove City College</t>
  </si>
  <si>
    <t xml:space="preserve">Grove City</t>
  </si>
  <si>
    <t xml:space="preserve">Gwynedd Mercy University</t>
  </si>
  <si>
    <t xml:space="preserve">Gwynedd Valley</t>
  </si>
  <si>
    <t xml:space="preserve">Harcum College</t>
  </si>
  <si>
    <t xml:space="preserve">Harrisburg Area Community College</t>
  </si>
  <si>
    <t xml:space="preserve">Haverford College</t>
  </si>
  <si>
    <t xml:space="preserve">Haverford</t>
  </si>
  <si>
    <t xml:space="preserve">Commonwealth Technical Institute</t>
  </si>
  <si>
    <t xml:space="preserve">Holy Family University</t>
  </si>
  <si>
    <t xml:space="preserve">Immaculata University</t>
  </si>
  <si>
    <t xml:space="preserve">Immaculata</t>
  </si>
  <si>
    <t xml:space="preserve">Indiana University of Pennsylvania-Main Campus</t>
  </si>
  <si>
    <t xml:space="preserve">Indiana</t>
  </si>
  <si>
    <t xml:space="preserve">UPMC Jameson School of Nursing</t>
  </si>
  <si>
    <t xml:space="preserve">Great Lakes Institute of Technology</t>
  </si>
  <si>
    <t xml:space="preserve">Johnson College</t>
  </si>
  <si>
    <t xml:space="preserve">Scranton</t>
  </si>
  <si>
    <t xml:space="preserve">Juniata College</t>
  </si>
  <si>
    <t xml:space="preserve">Huntingdon</t>
  </si>
  <si>
    <t xml:space="preserve">Keystone College</t>
  </si>
  <si>
    <t xml:space="preserve">La Plume</t>
  </si>
  <si>
    <t xml:space="preserve">King's College</t>
  </si>
  <si>
    <t xml:space="preserve">Wilkes-Barre</t>
  </si>
  <si>
    <t xml:space="preserve">Butler Beauty Academy-Kittanning Beauty Academy</t>
  </si>
  <si>
    <t xml:space="preserve">Kittanning</t>
  </si>
  <si>
    <t xml:space="preserve">Kutztown University of Pennsylvania</t>
  </si>
  <si>
    <t xml:space="preserve">Kutztown</t>
  </si>
  <si>
    <t xml:space="preserve">La Roche University</t>
  </si>
  <si>
    <t xml:space="preserve">La Salle University</t>
  </si>
  <si>
    <t xml:space="preserve">Lackawanna College</t>
  </si>
  <si>
    <t xml:space="preserve">Lafayette College</t>
  </si>
  <si>
    <t xml:space="preserve">Lancaster Bible College</t>
  </si>
  <si>
    <t xml:space="preserve">Lancaster Theological Seminary</t>
  </si>
  <si>
    <t xml:space="preserve">Lancaster School of Cosmetology &amp; Therapeutic Bodywork</t>
  </si>
  <si>
    <t xml:space="preserve">Lansdale School of Business</t>
  </si>
  <si>
    <t xml:space="preserve">North Wales</t>
  </si>
  <si>
    <t xml:space="preserve">Lansdale School of Cosmetology Inc</t>
  </si>
  <si>
    <t xml:space="preserve">Lansdale</t>
  </si>
  <si>
    <t xml:space="preserve">Lebanon Valley College</t>
  </si>
  <si>
    <t xml:space="preserve">Annville</t>
  </si>
  <si>
    <t xml:space="preserve">Lehigh Carbon Community College</t>
  </si>
  <si>
    <t xml:space="preserve">Schnecksville</t>
  </si>
  <si>
    <t xml:space="preserve">Miller-Motte College-Berks Technical Institute</t>
  </si>
  <si>
    <t xml:space="preserve">Wyomissing</t>
  </si>
  <si>
    <t xml:space="preserve">Lehigh University</t>
  </si>
  <si>
    <t xml:space="preserve">Bethlehem</t>
  </si>
  <si>
    <t xml:space="preserve">Lincoln Technical Institute-Allentown</t>
  </si>
  <si>
    <t xml:space="preserve">Lincoln Technical Institute-Philadelphia</t>
  </si>
  <si>
    <t xml:space="preserve">UPMC St. Margaret School of Nursing</t>
  </si>
  <si>
    <t xml:space="preserve">United Lutheran Seminary</t>
  </si>
  <si>
    <t xml:space="preserve">Luzerne County Community College</t>
  </si>
  <si>
    <t xml:space="preserve">Nanticoke</t>
  </si>
  <si>
    <t xml:space="preserve">Lycoming College</t>
  </si>
  <si>
    <t xml:space="preserve">Williamsport</t>
  </si>
  <si>
    <t xml:space="preserve">Manor College</t>
  </si>
  <si>
    <t xml:space="preserve">Jenkintown</t>
  </si>
  <si>
    <t xml:space="preserve">Marywood University</t>
  </si>
  <si>
    <t xml:space="preserve">Vet Tech Institute</t>
  </si>
  <si>
    <t xml:space="preserve">Roxborough Memorial Hospital School of Nursing</t>
  </si>
  <si>
    <t xml:space="preserve">Mercyhurst University</t>
  </si>
  <si>
    <t xml:space="preserve">Messiah University</t>
  </si>
  <si>
    <t xml:space="preserve">Mechanicsburg</t>
  </si>
  <si>
    <t xml:space="preserve">ASPIRA City College</t>
  </si>
  <si>
    <t xml:space="preserve">Millersville University of Pennsylvania</t>
  </si>
  <si>
    <t xml:space="preserve">Millersville</t>
  </si>
  <si>
    <t xml:space="preserve">Misericordia University</t>
  </si>
  <si>
    <t xml:space="preserve">Montgomery County Community College</t>
  </si>
  <si>
    <t xml:space="preserve">Blue Bell</t>
  </si>
  <si>
    <t xml:space="preserve">Moore College of Art and Design</t>
  </si>
  <si>
    <t xml:space="preserve">Moravian University</t>
  </si>
  <si>
    <t xml:space="preserve">Mount Aloysius College</t>
  </si>
  <si>
    <t xml:space="preserve">Cresson</t>
  </si>
  <si>
    <t xml:space="preserve">Muhlenberg College</t>
  </si>
  <si>
    <t xml:space="preserve">Neumann University</t>
  </si>
  <si>
    <t xml:space="preserve">Aston</t>
  </si>
  <si>
    <t xml:space="preserve">New Castle School of Trades</t>
  </si>
  <si>
    <t xml:space="preserve">Northampton County Area Community College</t>
  </si>
  <si>
    <t xml:space="preserve">Heritage Valley Health System School of Nursing</t>
  </si>
  <si>
    <t xml:space="preserve">McKees Rocks</t>
  </si>
  <si>
    <t xml:space="preserve">Orleans Technical College</t>
  </si>
  <si>
    <t xml:space="preserve">Salus University</t>
  </si>
  <si>
    <t xml:space="preserve">Elkins Park</t>
  </si>
  <si>
    <t xml:space="preserve">Pennsylvania Institute of Technology</t>
  </si>
  <si>
    <t xml:space="preserve">Pennsylvania State University-Penn State Erie-Behrend College</t>
  </si>
  <si>
    <t xml:space="preserve">Pennsylvania State University-Penn State Great Valley</t>
  </si>
  <si>
    <t xml:space="preserve">Pennsylvania State University-Penn State New Kensington</t>
  </si>
  <si>
    <t xml:space="preserve">New Kensington</t>
  </si>
  <si>
    <t xml:space="preserve">Pennsylvania State University-Penn State Shenango</t>
  </si>
  <si>
    <t xml:space="preserve">Sharon</t>
  </si>
  <si>
    <t xml:space="preserve">Pennsylvania State University-Penn State Wilkes-Barre</t>
  </si>
  <si>
    <t xml:space="preserve">Pennsylvania State University-Penn State Scranton</t>
  </si>
  <si>
    <t xml:space="preserve">Dunmore</t>
  </si>
  <si>
    <t xml:space="preserve">Pennsylvania State University-Penn State Lehigh Valley</t>
  </si>
  <si>
    <t xml:space="preserve">Pennsylvania State University-Penn State Altoona</t>
  </si>
  <si>
    <t xml:space="preserve">Pennsylvania State University-Penn State Beaver</t>
  </si>
  <si>
    <t xml:space="preserve">Pennsylvania State University-Penn State Berks</t>
  </si>
  <si>
    <t xml:space="preserve">Pennsylvania State University-Penn State Harrisburg</t>
  </si>
  <si>
    <t xml:space="preserve">Pennsylvania State University-Penn State Brandywine</t>
  </si>
  <si>
    <t xml:space="preserve">Pennsylvania State University-Penn State DuBois</t>
  </si>
  <si>
    <t xml:space="preserve">DuBois</t>
  </si>
  <si>
    <t xml:space="preserve">Pennsylvania State University-Penn State Fayette- Eberly</t>
  </si>
  <si>
    <t xml:space="preserve">Lemont Furnace</t>
  </si>
  <si>
    <t xml:space="preserve">Pennsylvania State University-Penn State Hazleton</t>
  </si>
  <si>
    <t xml:space="preserve">Hazleton</t>
  </si>
  <si>
    <t xml:space="preserve">Pennsylvania State University-Main Campus</t>
  </si>
  <si>
    <t xml:space="preserve">Pennsylvania State University-Penn State Greater Allegheny</t>
  </si>
  <si>
    <t xml:space="preserve">McKeesport</t>
  </si>
  <si>
    <t xml:space="preserve">Pennsylvania State University-Penn State Mont Alto</t>
  </si>
  <si>
    <t xml:space="preserve">Mont Alto</t>
  </si>
  <si>
    <t xml:space="preserve">Pennsylvania State University-Penn State Abington</t>
  </si>
  <si>
    <t xml:space="preserve">Abington</t>
  </si>
  <si>
    <t xml:space="preserve">Pennsylvania State University-Penn State Schuylkill</t>
  </si>
  <si>
    <t xml:space="preserve">Schuylkill Haven</t>
  </si>
  <si>
    <t xml:space="preserve">Pennsylvania State University-Penn State York</t>
  </si>
  <si>
    <t xml:space="preserve">Peirce College</t>
  </si>
  <si>
    <t xml:space="preserve">Penn Commercial Business/Technical School</t>
  </si>
  <si>
    <t xml:space="preserve">Pennco Tech-Bristol</t>
  </si>
  <si>
    <t xml:space="preserve">Bristol</t>
  </si>
  <si>
    <t xml:space="preserve">Pennsylvania Academy of the Fine Arts</t>
  </si>
  <si>
    <t xml:space="preserve">Pennsylvania Gunsmith School</t>
  </si>
  <si>
    <t xml:space="preserve">Pennsylvania College of Art and Design</t>
  </si>
  <si>
    <t xml:space="preserve">University of Pennsylvania</t>
  </si>
  <si>
    <t xml:space="preserve">University of the Arts</t>
  </si>
  <si>
    <t xml:space="preserve">Cairn University-Langhorne</t>
  </si>
  <si>
    <t xml:space="preserve">Langhorne</t>
  </si>
  <si>
    <t xml:space="preserve">Philadelphia College of Osteopathic Medicine</t>
  </si>
  <si>
    <t xml:space="preserve">Community College of Philadelphia</t>
  </si>
  <si>
    <t xml:space="preserve">University of Pittsburgh-Bradford</t>
  </si>
  <si>
    <t xml:space="preserve">Bradford</t>
  </si>
  <si>
    <t xml:space="preserve">University of Pittsburgh-Greensburg</t>
  </si>
  <si>
    <t xml:space="preserve">Greensburg</t>
  </si>
  <si>
    <t xml:space="preserve">University of Pittsburgh-Johnstown</t>
  </si>
  <si>
    <t xml:space="preserve">University of Pittsburgh-Pittsburgh Campus</t>
  </si>
  <si>
    <t xml:space="preserve">University of Pittsburgh-Titusville</t>
  </si>
  <si>
    <t xml:space="preserve">Titusville</t>
  </si>
  <si>
    <t xml:space="preserve">Beaver Falls Beauty Academy</t>
  </si>
  <si>
    <t xml:space="preserve">Pittsburgh Institute of Aeronautics</t>
  </si>
  <si>
    <t xml:space="preserve">West Mifflin</t>
  </si>
  <si>
    <t xml:space="preserve">Pittsburgh Institute of Mortuary Science Inc</t>
  </si>
  <si>
    <t xml:space="preserve">Pittsburgh Technical College</t>
  </si>
  <si>
    <t xml:space="preserve">Oakdale</t>
  </si>
  <si>
    <t xml:space="preserve">Pittsburgh Theological Seminary</t>
  </si>
  <si>
    <t xml:space="preserve">Point Park University</t>
  </si>
  <si>
    <t xml:space="preserve">Joseph F McCloskey School of Nursing</t>
  </si>
  <si>
    <t xml:space="preserve">The Salon Professional Academy-Altoona</t>
  </si>
  <si>
    <t xml:space="preserve">Reading Area Community College</t>
  </si>
  <si>
    <t xml:space="preserve">Reading Hospital School of Health Sciences</t>
  </si>
  <si>
    <t xml:space="preserve">Reconstructionist Rabbinical College</t>
  </si>
  <si>
    <t xml:space="preserve">Wyncote</t>
  </si>
  <si>
    <t xml:space="preserve">Walnut Hill College</t>
  </si>
  <si>
    <t xml:space="preserve">Robert Morris University</t>
  </si>
  <si>
    <t xml:space="preserve">Moon Township</t>
  </si>
  <si>
    <t xml:space="preserve">Rosedale Technical College</t>
  </si>
  <si>
    <t xml:space="preserve">Rosemont College</t>
  </si>
  <si>
    <t xml:space="preserve">Rosemont</t>
  </si>
  <si>
    <t xml:space="preserve">Saint Francis University</t>
  </si>
  <si>
    <t xml:space="preserve">Loretto</t>
  </si>
  <si>
    <t xml:space="preserve">Saint Joseph's University</t>
  </si>
  <si>
    <t xml:space="preserve">Saint Vincent College</t>
  </si>
  <si>
    <t xml:space="preserve">Latrobe</t>
  </si>
  <si>
    <t xml:space="preserve">Saint Vincent Seminary</t>
  </si>
  <si>
    <t xml:space="preserve">Schuylkill Technology Center</t>
  </si>
  <si>
    <t xml:space="preserve">Frackville</t>
  </si>
  <si>
    <t xml:space="preserve">University of Scranton</t>
  </si>
  <si>
    <t xml:space="preserve">Seton Hill University</t>
  </si>
  <si>
    <t xml:space="preserve">UPMC Shadyside School of Nursing</t>
  </si>
  <si>
    <t xml:space="preserve">Sharon Regional School of Nursing</t>
  </si>
  <si>
    <t xml:space="preserve">Laurel Technical Institute</t>
  </si>
  <si>
    <t xml:space="preserve">Hermitage</t>
  </si>
  <si>
    <t xml:space="preserve">Shippensburg University of Pennsylvania</t>
  </si>
  <si>
    <t xml:space="preserve">Shippensburg</t>
  </si>
  <si>
    <t xml:space="preserve">Slippery Rock University of Pennsylvania</t>
  </si>
  <si>
    <t xml:space="preserve">Slippery Rock</t>
  </si>
  <si>
    <t xml:space="preserve">Saint Charles Borromeo Seminary-Overbrook</t>
  </si>
  <si>
    <t xml:space="preserve">Wynnewood</t>
  </si>
  <si>
    <t xml:space="preserve">South Hills Beauty Academy</t>
  </si>
  <si>
    <t xml:space="preserve">South Hills School of Business &amp; Technology</t>
  </si>
  <si>
    <t xml:space="preserve">State College</t>
  </si>
  <si>
    <t xml:space="preserve">St Lukes Hospital School of Nursing</t>
  </si>
  <si>
    <t xml:space="preserve">The Beauty Institute</t>
  </si>
  <si>
    <t xml:space="preserve">Stroudsburg</t>
  </si>
  <si>
    <t xml:space="preserve">Susquehanna University</t>
  </si>
  <si>
    <t xml:space="preserve">Selinsgrove</t>
  </si>
  <si>
    <t xml:space="preserve">Swarthmore College</t>
  </si>
  <si>
    <t xml:space="preserve">Swarthmore</t>
  </si>
  <si>
    <t xml:space="preserve">Thaddeus Stevens College of Technology</t>
  </si>
  <si>
    <t xml:space="preserve">Talmudical Yeshiva of Philadelphia</t>
  </si>
  <si>
    <t xml:space="preserve">Temple University</t>
  </si>
  <si>
    <t xml:space="preserve">Theological Seminary of the Reformed Episcopal Church</t>
  </si>
  <si>
    <t xml:space="preserve">Thiel College</t>
  </si>
  <si>
    <t xml:space="preserve">Thomas Jefferson University</t>
  </si>
  <si>
    <t xml:space="preserve">Triangle Tech Inc-Pittsburgh</t>
  </si>
  <si>
    <t xml:space="preserve">Triangle Tech Inc-Greensburg</t>
  </si>
  <si>
    <t xml:space="preserve">Triangle Tech Inc-Dubois</t>
  </si>
  <si>
    <t xml:space="preserve">Falls Creek</t>
  </si>
  <si>
    <t xml:space="preserve">Trinity Episcopal School for Ministry</t>
  </si>
  <si>
    <t xml:space="preserve">Ambridge</t>
  </si>
  <si>
    <t xml:space="preserve">Ursinus College</t>
  </si>
  <si>
    <t xml:space="preserve">University of Valley Forge</t>
  </si>
  <si>
    <t xml:space="preserve">Phoenixville</t>
  </si>
  <si>
    <t xml:space="preserve">Valley Forge Military College</t>
  </si>
  <si>
    <t xml:space="preserve">Venus Beauty Academy</t>
  </si>
  <si>
    <t xml:space="preserve">Sharon Hill</t>
  </si>
  <si>
    <t xml:space="preserve">Villanova University</t>
  </si>
  <si>
    <t xml:space="preserve">Villanova</t>
  </si>
  <si>
    <t xml:space="preserve">Washington Health System School of Nursing</t>
  </si>
  <si>
    <t xml:space="preserve">Washington &amp; Jefferson College</t>
  </si>
  <si>
    <t xml:space="preserve">Waynesburg University</t>
  </si>
  <si>
    <t xml:space="preserve">Waynesburg</t>
  </si>
  <si>
    <t xml:space="preserve">Welder Training and Testing Institute</t>
  </si>
  <si>
    <t xml:space="preserve">West Chester University of Pennsylvania</t>
  </si>
  <si>
    <t xml:space="preserve">West Chester</t>
  </si>
  <si>
    <t xml:space="preserve">Western Pennsylvania Hospital School of Nursing</t>
  </si>
  <si>
    <t xml:space="preserve">New Wilmington</t>
  </si>
  <si>
    <t xml:space="preserve">Westminster Theological Seminary</t>
  </si>
  <si>
    <t xml:space="preserve">Westmoreland County Community College</t>
  </si>
  <si>
    <t xml:space="preserve">Youngwood</t>
  </si>
  <si>
    <t xml:space="preserve">Widener University</t>
  </si>
  <si>
    <t xml:space="preserve">Wilkes University</t>
  </si>
  <si>
    <t xml:space="preserve">Williamson College of the Trades</t>
  </si>
  <si>
    <t xml:space="preserve">Wilson College</t>
  </si>
  <si>
    <t xml:space="preserve">Chambersburg</t>
  </si>
  <si>
    <t xml:space="preserve">Yeshivath Beth Moshe</t>
  </si>
  <si>
    <t xml:space="preserve">York College of Pennsylvania</t>
  </si>
  <si>
    <t xml:space="preserve">YTI Career Institute-York</t>
  </si>
  <si>
    <t xml:space="preserve">Brown University</t>
  </si>
  <si>
    <t xml:space="preserve">Providence</t>
  </si>
  <si>
    <t xml:space="preserve">RI</t>
  </si>
  <si>
    <t xml:space="preserve">Bryant University</t>
  </si>
  <si>
    <t xml:space="preserve">Johnson &amp; Wales University-Providence</t>
  </si>
  <si>
    <t xml:space="preserve">New England Institute of Technology</t>
  </si>
  <si>
    <t xml:space="preserve">East Greenwich</t>
  </si>
  <si>
    <t xml:space="preserve">New England Tractor Trailer Training School of Rhode Island</t>
  </si>
  <si>
    <t xml:space="preserve">Pawtucket</t>
  </si>
  <si>
    <t xml:space="preserve">Providence College</t>
  </si>
  <si>
    <t xml:space="preserve">Rhode Island College</t>
  </si>
  <si>
    <t xml:space="preserve">Community College of Rhode Island</t>
  </si>
  <si>
    <t xml:space="preserve">Warwick</t>
  </si>
  <si>
    <t xml:space="preserve">University of Rhode Island</t>
  </si>
  <si>
    <t xml:space="preserve">Kingston</t>
  </si>
  <si>
    <t xml:space="preserve">Rhode Island School of Design</t>
  </si>
  <si>
    <t xml:space="preserve">Roger Williams University</t>
  </si>
  <si>
    <t xml:space="preserve">Salve Regina University</t>
  </si>
  <si>
    <t xml:space="preserve">Newport</t>
  </si>
  <si>
    <t xml:space="preserve">Empire Beauty School-Warwick</t>
  </si>
  <si>
    <t xml:space="preserve">Northpoint Bible College</t>
  </si>
  <si>
    <t xml:space="preserve">Aiken Technical College</t>
  </si>
  <si>
    <t xml:space="preserve">Graniteville</t>
  </si>
  <si>
    <t xml:space="preserve">SC</t>
  </si>
  <si>
    <t xml:space="preserve">Allen University</t>
  </si>
  <si>
    <t xml:space="preserve">Charleston Southern University</t>
  </si>
  <si>
    <t xml:space="preserve">Technical College of the Lowcountry</t>
  </si>
  <si>
    <t xml:space="preserve">Beaufort</t>
  </si>
  <si>
    <t xml:space="preserve">Benedict College</t>
  </si>
  <si>
    <t xml:space="preserve">Bob Jones University</t>
  </si>
  <si>
    <t xml:space="preserve">Southern Wesleyan University</t>
  </si>
  <si>
    <t xml:space="preserve">Central</t>
  </si>
  <si>
    <t xml:space="preserve">Charleston Cosmetology Institute</t>
  </si>
  <si>
    <t xml:space="preserve">College of Charleston</t>
  </si>
  <si>
    <t xml:space="preserve">Charzanne Beauty College</t>
  </si>
  <si>
    <t xml:space="preserve">Greenwood</t>
  </si>
  <si>
    <t xml:space="preserve">Northeastern Technical College</t>
  </si>
  <si>
    <t xml:space="preserve">Cheraw</t>
  </si>
  <si>
    <t xml:space="preserve">Citadel Military College of South Carolina</t>
  </si>
  <si>
    <t xml:space="preserve">Claflin University</t>
  </si>
  <si>
    <t xml:space="preserve">Clemson University</t>
  </si>
  <si>
    <t xml:space="preserve">Clemson</t>
  </si>
  <si>
    <t xml:space="preserve">Clinton College</t>
  </si>
  <si>
    <t xml:space="preserve">Rock Hill</t>
  </si>
  <si>
    <t xml:space="preserve">Coker University</t>
  </si>
  <si>
    <t xml:space="preserve">Hartsville</t>
  </si>
  <si>
    <t xml:space="preserve">Columbia International University</t>
  </si>
  <si>
    <t xml:space="preserve">Converse University</t>
  </si>
  <si>
    <t xml:space="preserve">Spartanburg</t>
  </si>
  <si>
    <t xml:space="preserve">Denmark Technical College</t>
  </si>
  <si>
    <t xml:space="preserve">Denmark</t>
  </si>
  <si>
    <t xml:space="preserve">Erskine College</t>
  </si>
  <si>
    <t xml:space="preserve">Due West</t>
  </si>
  <si>
    <t xml:space="preserve">Florence-Darlington Technical College</t>
  </si>
  <si>
    <t xml:space="preserve">Francis Marion University</t>
  </si>
  <si>
    <t xml:space="preserve">Furman University</t>
  </si>
  <si>
    <t xml:space="preserve">Greenville Technical College</t>
  </si>
  <si>
    <t xml:space="preserve">Horry-Georgetown Technical College</t>
  </si>
  <si>
    <t xml:space="preserve">Kenneth Shuler School of Cosmetology-North Augusta</t>
  </si>
  <si>
    <t xml:space="preserve">North Augusta</t>
  </si>
  <si>
    <t xml:space="preserve">Kenneth Shuler School of Cosmetology and Nails-Columbia</t>
  </si>
  <si>
    <t xml:space="preserve">Lander University</t>
  </si>
  <si>
    <t xml:space="preserve">Limestone University</t>
  </si>
  <si>
    <t xml:space="preserve">Gaffney</t>
  </si>
  <si>
    <t xml:space="preserve">Medical University of South Carolina</t>
  </si>
  <si>
    <t xml:space="preserve">Midlands Technical College</t>
  </si>
  <si>
    <t xml:space="preserve">West Columbia</t>
  </si>
  <si>
    <t xml:space="preserve">Morris College</t>
  </si>
  <si>
    <t xml:space="preserve">Sumter</t>
  </si>
  <si>
    <t xml:space="preserve">Newberry College</t>
  </si>
  <si>
    <t xml:space="preserve">Newberry</t>
  </si>
  <si>
    <t xml:space="preserve">North Greenville University</t>
  </si>
  <si>
    <t xml:space="preserve">Tigerville</t>
  </si>
  <si>
    <t xml:space="preserve">Orangeburg Calhoun Technical College</t>
  </si>
  <si>
    <t xml:space="preserve">Piedmont Technical College</t>
  </si>
  <si>
    <t xml:space="preserve">Presbyterian College</t>
  </si>
  <si>
    <t xml:space="preserve">University of South Carolina Aiken</t>
  </si>
  <si>
    <t xml:space="preserve">Aiken</t>
  </si>
  <si>
    <t xml:space="preserve">University of South Carolina Beaufort</t>
  </si>
  <si>
    <t xml:space="preserve">University of South Carolina-Columbia</t>
  </si>
  <si>
    <t xml:space="preserve">University of South Carolina-Lancaster</t>
  </si>
  <si>
    <t xml:space="preserve">University of South Carolina-Salkehatchie</t>
  </si>
  <si>
    <t xml:space="preserve">University of South Carolina-Sumter</t>
  </si>
  <si>
    <t xml:space="preserve">University of South Carolina-Union</t>
  </si>
  <si>
    <t xml:space="preserve">Coastal Carolina University</t>
  </si>
  <si>
    <t xml:space="preserve">South Carolina State University</t>
  </si>
  <si>
    <t xml:space="preserve">University of South Carolina-Upstate</t>
  </si>
  <si>
    <t xml:space="preserve">Sherman College of Chiropractic</t>
  </si>
  <si>
    <t xml:space="preserve">Spartanburg Methodist College</t>
  </si>
  <si>
    <t xml:space="preserve">Spartanburg Community College</t>
  </si>
  <si>
    <t xml:space="preserve">Central Carolina Technical College</t>
  </si>
  <si>
    <t xml:space="preserve">Tri-County Technical College</t>
  </si>
  <si>
    <t xml:space="preserve">Trident Technical College</t>
  </si>
  <si>
    <t xml:space="preserve">Voorhees University</t>
  </si>
  <si>
    <t xml:space="preserve">Williamsburg Technical College</t>
  </si>
  <si>
    <t xml:space="preserve">Kingstree</t>
  </si>
  <si>
    <t xml:space="preserve">Winthrop University</t>
  </si>
  <si>
    <t xml:space="preserve">Wofford College</t>
  </si>
  <si>
    <t xml:space="preserve">York Technical College</t>
  </si>
  <si>
    <t xml:space="preserve">Augustana University</t>
  </si>
  <si>
    <t xml:space="preserve">Sioux Falls</t>
  </si>
  <si>
    <t xml:space="preserve">SD</t>
  </si>
  <si>
    <t xml:space="preserve">The Salon Professional Academy</t>
  </si>
  <si>
    <t xml:space="preserve">Rapid City</t>
  </si>
  <si>
    <t xml:space="preserve">Black Hills State University</t>
  </si>
  <si>
    <t xml:space="preserve">Spearfish</t>
  </si>
  <si>
    <t xml:space="preserve">Dakota State University</t>
  </si>
  <si>
    <t xml:space="preserve">Dakota Wesleyan University</t>
  </si>
  <si>
    <t xml:space="preserve">Mitchell</t>
  </si>
  <si>
    <t xml:space="preserve">Paul Mitchell the School-Rapid City</t>
  </si>
  <si>
    <t xml:space="preserve">Lake Area Technical College</t>
  </si>
  <si>
    <t xml:space="preserve">Avera McKennan Hospital School of Radiologic Technology</t>
  </si>
  <si>
    <t xml:space="preserve">Mitchell Technical College</t>
  </si>
  <si>
    <t xml:space="preserve">Mount Marty University</t>
  </si>
  <si>
    <t xml:space="preserve">Yankton</t>
  </si>
  <si>
    <t xml:space="preserve">National American University-Rapid City</t>
  </si>
  <si>
    <t xml:space="preserve">Kairos University</t>
  </si>
  <si>
    <t xml:space="preserve">Northern State University</t>
  </si>
  <si>
    <t xml:space="preserve">Oglala Lakota College</t>
  </si>
  <si>
    <t xml:space="preserve">Kyle</t>
  </si>
  <si>
    <t xml:space="preserve">Avera Sacred Heart Hospital</t>
  </si>
  <si>
    <t xml:space="preserve">South Dakota School of Mines and Technology</t>
  </si>
  <si>
    <t xml:space="preserve">South Dakota State University</t>
  </si>
  <si>
    <t xml:space="preserve">Brookings</t>
  </si>
  <si>
    <t xml:space="preserve">Sinte Gleska University</t>
  </si>
  <si>
    <t xml:space="preserve">Mission</t>
  </si>
  <si>
    <t xml:space="preserve">University of Sioux Falls</t>
  </si>
  <si>
    <t xml:space="preserve">Sanford Medical Center</t>
  </si>
  <si>
    <t xml:space="preserve">Sisseton Wahpeton College</t>
  </si>
  <si>
    <t xml:space="preserve">Sisseton</t>
  </si>
  <si>
    <t xml:space="preserve">Southeast Technical College</t>
  </si>
  <si>
    <t xml:space="preserve">Stewart School</t>
  </si>
  <si>
    <t xml:space="preserve">University of South Dakota</t>
  </si>
  <si>
    <t xml:space="preserve">Vermillion</t>
  </si>
  <si>
    <t xml:space="preserve">Western Dakota Technical College</t>
  </si>
  <si>
    <t xml:space="preserve">American Baptist College</t>
  </si>
  <si>
    <t xml:space="preserve">Nashville</t>
  </si>
  <si>
    <t xml:space="preserve">TN</t>
  </si>
  <si>
    <t xml:space="preserve">Arnolds Beauty School</t>
  </si>
  <si>
    <t xml:space="preserve">Tennessee College of Applied Technology-Athens</t>
  </si>
  <si>
    <t xml:space="preserve">Austin Peay State University</t>
  </si>
  <si>
    <t xml:space="preserve">Baptist Health Sciences University</t>
  </si>
  <si>
    <t xml:space="preserve">Memphis</t>
  </si>
  <si>
    <t xml:space="preserve">Belmont University</t>
  </si>
  <si>
    <t xml:space="preserve">McKenzie</t>
  </si>
  <si>
    <t xml:space="preserve">Bryan College-Dayton</t>
  </si>
  <si>
    <t xml:space="preserve">Carson-Newman University</t>
  </si>
  <si>
    <t xml:space="preserve">Chattanooga State Community College</t>
  </si>
  <si>
    <t xml:space="preserve">Chattanooga</t>
  </si>
  <si>
    <t xml:space="preserve">Christian Brothers University</t>
  </si>
  <si>
    <t xml:space="preserve">Pentecostal Theological Seminary</t>
  </si>
  <si>
    <t xml:space="preserve">Austin's Beauty College Inc</t>
  </si>
  <si>
    <t xml:space="preserve">Cleveland State Community College</t>
  </si>
  <si>
    <t xml:space="preserve">Columbia State Community College</t>
  </si>
  <si>
    <t xml:space="preserve">Concorde Career College-Memphis</t>
  </si>
  <si>
    <t xml:space="preserve">Cumberland University</t>
  </si>
  <si>
    <t xml:space="preserve">Lipscomb University</t>
  </si>
  <si>
    <t xml:space="preserve">Tennessee College of Applied Technology-Dickson</t>
  </si>
  <si>
    <t xml:space="preserve">Dickson</t>
  </si>
  <si>
    <t xml:space="preserve">Dyersburg State Community College</t>
  </si>
  <si>
    <t xml:space="preserve">Dyersburg</t>
  </si>
  <si>
    <t xml:space="preserve">East Tennessee State University</t>
  </si>
  <si>
    <t xml:space="preserve">Johnson City</t>
  </si>
  <si>
    <t xml:space="preserve">Chattanooga College Medical Dental and &amp; Technical Careers</t>
  </si>
  <si>
    <t xml:space="preserve">Tennessee College of Applied Technology-Elizabethton</t>
  </si>
  <si>
    <t xml:space="preserve">Elizabethton</t>
  </si>
  <si>
    <t xml:space="preserve">The Hair Academy LLC</t>
  </si>
  <si>
    <t xml:space="preserve">Fisk University</t>
  </si>
  <si>
    <t xml:space="preserve">Welch College</t>
  </si>
  <si>
    <t xml:space="preserve">Gallatin</t>
  </si>
  <si>
    <t xml:space="preserve">Freed-Hardeman University</t>
  </si>
  <si>
    <t xml:space="preserve">Tennessee College of Applied Technology-Harriman</t>
  </si>
  <si>
    <t xml:space="preserve">Harriman</t>
  </si>
  <si>
    <t xml:space="preserve">Tennessee College of Applied Technology-Hartsville</t>
  </si>
  <si>
    <t xml:space="preserve">Tennessee College of Applied Technology-Hohenwald</t>
  </si>
  <si>
    <t xml:space="preserve">Hohenwald</t>
  </si>
  <si>
    <t xml:space="preserve">Tennessee College of Applied Technology-Jacksboro</t>
  </si>
  <si>
    <t xml:space="preserve">Jacksboro</t>
  </si>
  <si>
    <t xml:space="preserve">Jackson State Community College</t>
  </si>
  <si>
    <t xml:space="preserve">John A Gupton College</t>
  </si>
  <si>
    <t xml:space="preserve">Johnson University</t>
  </si>
  <si>
    <t xml:space="preserve">Knoxville</t>
  </si>
  <si>
    <t xml:space="preserve">Paul Mitchell the School-Murfreesboro</t>
  </si>
  <si>
    <t xml:space="preserve">King University</t>
  </si>
  <si>
    <t xml:space="preserve">South College</t>
  </si>
  <si>
    <t xml:space="preserve">Lane College</t>
  </si>
  <si>
    <t xml:space="preserve">Le Moyne-Owen College</t>
  </si>
  <si>
    <t xml:space="preserve">Lee University</t>
  </si>
  <si>
    <t xml:space="preserve">Lincoln Memorial University</t>
  </si>
  <si>
    <t xml:space="preserve">Harrogate</t>
  </si>
  <si>
    <t xml:space="preserve">Tennessee College of Applied Technology-Livingston</t>
  </si>
  <si>
    <t xml:space="preserve">The University of Tennessee Southern</t>
  </si>
  <si>
    <t xml:space="preserve">Pulaski</t>
  </si>
  <si>
    <t xml:space="preserve">Maryville College</t>
  </si>
  <si>
    <t xml:space="preserve">Tennessee College of Applied Technology-McKenzie</t>
  </si>
  <si>
    <t xml:space="preserve">Genesis Career College-Cookeville</t>
  </si>
  <si>
    <t xml:space="preserve">Cookeville</t>
  </si>
  <si>
    <t xml:space="preserve">Meharry Medical College</t>
  </si>
  <si>
    <t xml:space="preserve">Tennessee College of Applied Technology-Memphis</t>
  </si>
  <si>
    <t xml:space="preserve">University of Memphis</t>
  </si>
  <si>
    <t xml:space="preserve">Memphis Theological Seminary</t>
  </si>
  <si>
    <t xml:space="preserve">Middle Tennessee State University</t>
  </si>
  <si>
    <t xml:space="preserve">Middle Tennessee School of Anesthesia Inc</t>
  </si>
  <si>
    <t xml:space="preserve">Tennessee College of Applied Technology-Morristown</t>
  </si>
  <si>
    <t xml:space="preserve">Motlow State Community College</t>
  </si>
  <si>
    <t xml:space="preserve">Tullahoma</t>
  </si>
  <si>
    <t xml:space="preserve">Tennessee College of Applied Technology-Murfreesboro</t>
  </si>
  <si>
    <t xml:space="preserve">Lincoln College of Technology-Nashville</t>
  </si>
  <si>
    <t xml:space="preserve">Nashville State Community College</t>
  </si>
  <si>
    <t xml:space="preserve">Tennessee College of Applied Technology Northwest</t>
  </si>
  <si>
    <t xml:space="preserve">Newbern</t>
  </si>
  <si>
    <t xml:space="preserve">Tennessee College of Applied Technology-Henry/Carroll</t>
  </si>
  <si>
    <t xml:space="preserve">Paris</t>
  </si>
  <si>
    <t xml:space="preserve">Tennessee College of Applied Technology-Pulaski</t>
  </si>
  <si>
    <t xml:space="preserve">Rhodes College</t>
  </si>
  <si>
    <t xml:space="preserve">Roane State Community College</t>
  </si>
  <si>
    <t xml:space="preserve">Tennessee College of Applied Technology-Crump</t>
  </si>
  <si>
    <t xml:space="preserve">Crump</t>
  </si>
  <si>
    <t xml:space="preserve">Southwest Tennessee Community College</t>
  </si>
  <si>
    <t xml:space="preserve">Tennessee College of Applied Technology-Shelbyville</t>
  </si>
  <si>
    <t xml:space="preserve">Shelbyville</t>
  </si>
  <si>
    <t xml:space="preserve">The University of the South</t>
  </si>
  <si>
    <t xml:space="preserve">Sewanee</t>
  </si>
  <si>
    <t xml:space="preserve">Tennessee College of Applied Technology-Oneida-Huntsville</t>
  </si>
  <si>
    <t xml:space="preserve">Tennessee College of Applied Technology-Crossville</t>
  </si>
  <si>
    <t xml:space="preserve">Crossville</t>
  </si>
  <si>
    <t xml:space="preserve">Tennessee College of Applied Technology-McMinnville</t>
  </si>
  <si>
    <t xml:space="preserve">Tennessee College of Applied Technology-Jackson</t>
  </si>
  <si>
    <t xml:space="preserve">Tennessee College of Applied Technology-Knoxville</t>
  </si>
  <si>
    <t xml:space="preserve">Pellissippi State Community College</t>
  </si>
  <si>
    <t xml:space="preserve">Southern Adventist University</t>
  </si>
  <si>
    <t xml:space="preserve">Collegedale</t>
  </si>
  <si>
    <t xml:space="preserve">Southern College of Optometry</t>
  </si>
  <si>
    <t xml:space="preserve">Tennessee Wesleyan University</t>
  </si>
  <si>
    <t xml:space="preserve">The University of Tennessee-Chattanooga</t>
  </si>
  <si>
    <t xml:space="preserve">The University of Tennessee-Knoxville</t>
  </si>
  <si>
    <t xml:space="preserve">The University of Tennessee-Martin</t>
  </si>
  <si>
    <t xml:space="preserve">Martin</t>
  </si>
  <si>
    <t xml:space="preserve">Tennessee School of Beauty of Knoxville Inc</t>
  </si>
  <si>
    <t xml:space="preserve">Tennessee State University</t>
  </si>
  <si>
    <t xml:space="preserve">Tennessee Technological University</t>
  </si>
  <si>
    <t xml:space="preserve">Trevecca Nazarene University</t>
  </si>
  <si>
    <t xml:space="preserve">Northeast State Community College</t>
  </si>
  <si>
    <t xml:space="preserve">Blountville</t>
  </si>
  <si>
    <t xml:space="preserve">Tusculum University</t>
  </si>
  <si>
    <t xml:space="preserve">Greeneville</t>
  </si>
  <si>
    <t xml:space="preserve">Union University</t>
  </si>
  <si>
    <t xml:space="preserve">Vanderbilt University</t>
  </si>
  <si>
    <t xml:space="preserve">Volunteer State Community College</t>
  </si>
  <si>
    <t xml:space="preserve">Walters State Community College</t>
  </si>
  <si>
    <t xml:space="preserve">William R Moore College of Technology</t>
  </si>
  <si>
    <t xml:space="preserve">Abilene Christian University</t>
  </si>
  <si>
    <t xml:space="preserve">Abilene</t>
  </si>
  <si>
    <t xml:space="preserve">TX</t>
  </si>
  <si>
    <t xml:space="preserve">Alvin Community College</t>
  </si>
  <si>
    <t xml:space="preserve">Alvin</t>
  </si>
  <si>
    <t xml:space="preserve">Amarillo College</t>
  </si>
  <si>
    <t xml:space="preserve">Amarillo</t>
  </si>
  <si>
    <t xml:space="preserve">Amberton University</t>
  </si>
  <si>
    <t xml:space="preserve">Garland</t>
  </si>
  <si>
    <t xml:space="preserve">Angelina College</t>
  </si>
  <si>
    <t xml:space="preserve">Lufkin</t>
  </si>
  <si>
    <t xml:space="preserve">Angelo State University</t>
  </si>
  <si>
    <t xml:space="preserve">San Angelo</t>
  </si>
  <si>
    <t xml:space="preserve">Arlington Baptist University</t>
  </si>
  <si>
    <t xml:space="preserve">Arlington</t>
  </si>
  <si>
    <t xml:space="preserve">Arlington Career Institute</t>
  </si>
  <si>
    <t xml:space="preserve">Grand Prairie</t>
  </si>
  <si>
    <t xml:space="preserve">Austin College</t>
  </si>
  <si>
    <t xml:space="preserve">Sherman</t>
  </si>
  <si>
    <t xml:space="preserve">Austin Community College District</t>
  </si>
  <si>
    <t xml:space="preserve">Austin Presbyterian Theological Seminary</t>
  </si>
  <si>
    <t xml:space="preserve">Baldwin Beauty School-South Austin</t>
  </si>
  <si>
    <t xml:space="preserve">Baptist Health System School of Health Professions</t>
  </si>
  <si>
    <t xml:space="preserve">San Antonio</t>
  </si>
  <si>
    <t xml:space="preserve">Baptist Missionary Association Theological Seminary</t>
  </si>
  <si>
    <t xml:space="preserve">Baylor College of Medicine</t>
  </si>
  <si>
    <t xml:space="preserve">Houston</t>
  </si>
  <si>
    <t xml:space="preserve">Baylor University</t>
  </si>
  <si>
    <t xml:space="preserve">Coastal Bend College</t>
  </si>
  <si>
    <t xml:space="preserve">Beeville</t>
  </si>
  <si>
    <t xml:space="preserve">Blinn College District</t>
  </si>
  <si>
    <t xml:space="preserve">Brenham</t>
  </si>
  <si>
    <t xml:space="preserve">Remington College-Dallas Campus</t>
  </si>
  <si>
    <t xml:space="preserve">Vet Tech Institute of Houston</t>
  </si>
  <si>
    <t xml:space="preserve">Brazosport College</t>
  </si>
  <si>
    <t xml:space="preserve">Lake Jackson</t>
  </si>
  <si>
    <t xml:space="preserve">Central Texas College</t>
  </si>
  <si>
    <t xml:space="preserve">Killeen</t>
  </si>
  <si>
    <t xml:space="preserve">Charles and Sues School of Hair Design</t>
  </si>
  <si>
    <t xml:space="preserve">Bryan</t>
  </si>
  <si>
    <t xml:space="preserve">Cisco College</t>
  </si>
  <si>
    <t xml:space="preserve">Cisco</t>
  </si>
  <si>
    <t xml:space="preserve">Clarendon College</t>
  </si>
  <si>
    <t xml:space="preserve">Clarendon</t>
  </si>
  <si>
    <t xml:space="preserve">Concordia University Texas</t>
  </si>
  <si>
    <t xml:space="preserve">BK Cosmo College of Cosmetology</t>
  </si>
  <si>
    <t xml:space="preserve">Kerrville</t>
  </si>
  <si>
    <t xml:space="preserve">North Central Texas College</t>
  </si>
  <si>
    <t xml:space="preserve">Texas A &amp; M University-Corpus Christi</t>
  </si>
  <si>
    <t xml:space="preserve">Corpus Christi</t>
  </si>
  <si>
    <t xml:space="preserve">Paul Mitchell the School-Dallas</t>
  </si>
  <si>
    <t xml:space="preserve">Dallas Baptist University</t>
  </si>
  <si>
    <t xml:space="preserve">Dallas Christian College</t>
  </si>
  <si>
    <t xml:space="preserve">Dallas Institute of Funeral Service</t>
  </si>
  <si>
    <t xml:space="preserve">Dallas Theological Seminary</t>
  </si>
  <si>
    <t xml:space="preserve">University of Dallas</t>
  </si>
  <si>
    <t xml:space="preserve">Irving</t>
  </si>
  <si>
    <t xml:space="preserve">Del Mar College</t>
  </si>
  <si>
    <t xml:space="preserve">East Texas Baptist University</t>
  </si>
  <si>
    <t xml:space="preserve">Texas A&amp;M University-Texarkana</t>
  </si>
  <si>
    <t xml:space="preserve">Texarkana</t>
  </si>
  <si>
    <t xml:space="preserve">Texas A &amp; M University-Commerce</t>
  </si>
  <si>
    <t xml:space="preserve">Commerce</t>
  </si>
  <si>
    <t xml:space="preserve">Dallas College</t>
  </si>
  <si>
    <t xml:space="preserve">El Paso Community College</t>
  </si>
  <si>
    <t xml:space="preserve">El Paso</t>
  </si>
  <si>
    <t xml:space="preserve">Western Technical College</t>
  </si>
  <si>
    <t xml:space="preserve">Episcopal Theological Seminary of the Southwest</t>
  </si>
  <si>
    <t xml:space="preserve">Exposito School of Hair Design</t>
  </si>
  <si>
    <t xml:space="preserve">Fort Worth Beauty School</t>
  </si>
  <si>
    <t xml:space="preserve">Benbrook</t>
  </si>
  <si>
    <t xml:space="preserve">Frank Phillips College</t>
  </si>
  <si>
    <t xml:space="preserve">Borger</t>
  </si>
  <si>
    <t xml:space="preserve">Galveston College</t>
  </si>
  <si>
    <t xml:space="preserve">Galveston</t>
  </si>
  <si>
    <t xml:space="preserve">Graham's Barber College</t>
  </si>
  <si>
    <t xml:space="preserve">DALLAS</t>
  </si>
  <si>
    <t xml:space="preserve">Grayson College</t>
  </si>
  <si>
    <t xml:space="preserve">Denison</t>
  </si>
  <si>
    <t xml:space="preserve">Hallmark University</t>
  </si>
  <si>
    <t xml:space="preserve">Hardin-Simmons University</t>
  </si>
  <si>
    <t xml:space="preserve">Trinity Valley Community College</t>
  </si>
  <si>
    <t xml:space="preserve">Hill College</t>
  </si>
  <si>
    <t xml:space="preserve">Houston Christian University</t>
  </si>
  <si>
    <t xml:space="preserve">University of Houston-Clear Lake</t>
  </si>
  <si>
    <t xml:space="preserve">Houston Community College</t>
  </si>
  <si>
    <t xml:space="preserve">University of Houston-Downtown</t>
  </si>
  <si>
    <t xml:space="preserve">University of Houston-Victoria</t>
  </si>
  <si>
    <t xml:space="preserve">Victoria</t>
  </si>
  <si>
    <t xml:space="preserve">University of Houston</t>
  </si>
  <si>
    <t xml:space="preserve">Howard College</t>
  </si>
  <si>
    <t xml:space="preserve">Big Spring</t>
  </si>
  <si>
    <t xml:space="preserve">Howard Payne University</t>
  </si>
  <si>
    <t xml:space="preserve">Brownwood</t>
  </si>
  <si>
    <t xml:space="preserve">Huston-Tillotson University</t>
  </si>
  <si>
    <t xml:space="preserve">University of the Incarnate Word</t>
  </si>
  <si>
    <t xml:space="preserve">Jacksonville College-Main Campus</t>
  </si>
  <si>
    <t xml:space="preserve">Jarvis Christian University</t>
  </si>
  <si>
    <t xml:space="preserve">Hawkins</t>
  </si>
  <si>
    <t xml:space="preserve">KD Conservatory College of Film and Dramatic Arts</t>
  </si>
  <si>
    <t xml:space="preserve">Kilgore College</t>
  </si>
  <si>
    <t xml:space="preserve">Kilgore</t>
  </si>
  <si>
    <t xml:space="preserve">Lamar University</t>
  </si>
  <si>
    <t xml:space="preserve">Beaumont</t>
  </si>
  <si>
    <t xml:space="preserve">Lamar State College-Orange</t>
  </si>
  <si>
    <t xml:space="preserve">Lamar State College-Port Arthur</t>
  </si>
  <si>
    <t xml:space="preserve">Port Arthur</t>
  </si>
  <si>
    <t xml:space="preserve">Laredo Beauty College Inc</t>
  </si>
  <si>
    <t xml:space="preserve">Laredo</t>
  </si>
  <si>
    <t xml:space="preserve">Laredo College</t>
  </si>
  <si>
    <t xml:space="preserve">Texas A &amp; M International University</t>
  </si>
  <si>
    <t xml:space="preserve">Lee College</t>
  </si>
  <si>
    <t xml:space="preserve">Baytown</t>
  </si>
  <si>
    <t xml:space="preserve">LeTourneau University</t>
  </si>
  <si>
    <t xml:space="preserve">Longview</t>
  </si>
  <si>
    <t xml:space="preserve">Lincoln College of Technology-Grand Prairie</t>
  </si>
  <si>
    <t xml:space="preserve">Lubbock Christian University</t>
  </si>
  <si>
    <t xml:space="preserve">Lubbock</t>
  </si>
  <si>
    <t xml:space="preserve">College of the Mainland</t>
  </si>
  <si>
    <t xml:space="preserve">Texas City</t>
  </si>
  <si>
    <t xml:space="preserve">University of Mary Hardin-Baylor</t>
  </si>
  <si>
    <t xml:space="preserve">Belton</t>
  </si>
  <si>
    <t xml:space="preserve">McLennan Community College</t>
  </si>
  <si>
    <t xml:space="preserve">McMurry University</t>
  </si>
  <si>
    <t xml:space="preserve">Covenant School of Nursing and Allied Health</t>
  </si>
  <si>
    <t xml:space="preserve">Midland College</t>
  </si>
  <si>
    <t xml:space="preserve">Midwestern State University</t>
  </si>
  <si>
    <t xml:space="preserve">Wichita Falls</t>
  </si>
  <si>
    <t xml:space="preserve">William Edge Institute</t>
  </si>
  <si>
    <t xml:space="preserve">New Braunfels</t>
  </si>
  <si>
    <t xml:space="preserve">Wade College</t>
  </si>
  <si>
    <t xml:space="preserve">Southern Careers Institute-Austin</t>
  </si>
  <si>
    <t xml:space="preserve">Tint School of Makeup &amp; Cosmetology</t>
  </si>
  <si>
    <t xml:space="preserve">Navarro College</t>
  </si>
  <si>
    <t xml:space="preserve">Corsicana</t>
  </si>
  <si>
    <t xml:space="preserve">Lone Star College System</t>
  </si>
  <si>
    <t xml:space="preserve">The Woodlands</t>
  </si>
  <si>
    <t xml:space="preserve">University of North Texas</t>
  </si>
  <si>
    <t xml:space="preserve">Denton</t>
  </si>
  <si>
    <t xml:space="preserve">Northeast Texas Community College</t>
  </si>
  <si>
    <t xml:space="preserve">Oblate School of Theology</t>
  </si>
  <si>
    <t xml:space="preserve">Ocean Corporation</t>
  </si>
  <si>
    <t xml:space="preserve">Odessa College</t>
  </si>
  <si>
    <t xml:space="preserve">Odessa</t>
  </si>
  <si>
    <t xml:space="preserve">Ogle School Hair Skin Nails-Arlington</t>
  </si>
  <si>
    <t xml:space="preserve">Ogle School Hair Skin Nails-Ft Worth</t>
  </si>
  <si>
    <t xml:space="preserve">Fort Worth</t>
  </si>
  <si>
    <t xml:space="preserve">Our Lady of the Lake University</t>
  </si>
  <si>
    <t xml:space="preserve">The University of Texas Rio Grande Valley</t>
  </si>
  <si>
    <t xml:space="preserve">Edinburg</t>
  </si>
  <si>
    <t xml:space="preserve">Texas Southmost College</t>
  </si>
  <si>
    <t xml:space="preserve">Brownsville</t>
  </si>
  <si>
    <t xml:space="preserve">Panola College</t>
  </si>
  <si>
    <t xml:space="preserve">Carthage</t>
  </si>
  <si>
    <t xml:space="preserve">Paris Junior College</t>
  </si>
  <si>
    <t xml:space="preserve">Paul Quinn College</t>
  </si>
  <si>
    <t xml:space="preserve">Prairie View A &amp; M University</t>
  </si>
  <si>
    <t xml:space="preserve">Prairie View</t>
  </si>
  <si>
    <t xml:space="preserve">Ranger College</t>
  </si>
  <si>
    <t xml:space="preserve">Ranger</t>
  </si>
  <si>
    <t xml:space="preserve">Aviation Institute of Maintenance-Houston</t>
  </si>
  <si>
    <t xml:space="preserve">Rice University</t>
  </si>
  <si>
    <t xml:space="preserve">Saint Edward's University</t>
  </si>
  <si>
    <t xml:space="preserve">St Philip's College</t>
  </si>
  <si>
    <t xml:space="preserve">Sam Houston State University</t>
  </si>
  <si>
    <t xml:space="preserve">San Antonio College</t>
  </si>
  <si>
    <t xml:space="preserve">San Jacinto Community College</t>
  </si>
  <si>
    <t xml:space="preserve">Schreiner University</t>
  </si>
  <si>
    <t xml:space="preserve">Seguin Beauty School-Seguin</t>
  </si>
  <si>
    <t xml:space="preserve">Seguin</t>
  </si>
  <si>
    <t xml:space="preserve">St. Mary's University</t>
  </si>
  <si>
    <t xml:space="preserve">South Plains College</t>
  </si>
  <si>
    <t xml:space="preserve">Levelland</t>
  </si>
  <si>
    <t xml:space="preserve">South Texas Barber College Inc</t>
  </si>
  <si>
    <t xml:space="preserve">South Texas College of Law Houston</t>
  </si>
  <si>
    <t xml:space="preserve">South Texas Vocational Technical Institute-Weslaco</t>
  </si>
  <si>
    <t xml:space="preserve">Weslaco</t>
  </si>
  <si>
    <t xml:space="preserve">Miller-Motte College-STVT-McAllen</t>
  </si>
  <si>
    <t xml:space="preserve">McAllen</t>
  </si>
  <si>
    <t xml:space="preserve">Southern Methodist University</t>
  </si>
  <si>
    <t xml:space="preserve">Southwest School of Business and Technical Careers-San Antonio</t>
  </si>
  <si>
    <t xml:space="preserve">Southwest Texas Junior College</t>
  </si>
  <si>
    <t xml:space="preserve">Uvalde</t>
  </si>
  <si>
    <t xml:space="preserve">Southwestern Assemblies of God University</t>
  </si>
  <si>
    <t xml:space="preserve">Waxahachie</t>
  </si>
  <si>
    <t xml:space="preserve">Southwestern University</t>
  </si>
  <si>
    <t xml:space="preserve">Stephen F Austin State University</t>
  </si>
  <si>
    <t xml:space="preserve">Nacogdoches</t>
  </si>
  <si>
    <t xml:space="preserve">Texas State University</t>
  </si>
  <si>
    <t xml:space="preserve">Southwestern Adventist University</t>
  </si>
  <si>
    <t xml:space="preserve">Southwestern Christian College</t>
  </si>
  <si>
    <t xml:space="preserve">Terrell</t>
  </si>
  <si>
    <t xml:space="preserve">Sul Ross State University</t>
  </si>
  <si>
    <t xml:space="preserve">Alpine</t>
  </si>
  <si>
    <t xml:space="preserve">Tarleton State University</t>
  </si>
  <si>
    <t xml:space="preserve">Stephenville</t>
  </si>
  <si>
    <t xml:space="preserve">Tarrant County College District</t>
  </si>
  <si>
    <t xml:space="preserve">Temple College</t>
  </si>
  <si>
    <t xml:space="preserve">Temple</t>
  </si>
  <si>
    <t xml:space="preserve">University of Texas Southwestern Medical Center</t>
  </si>
  <si>
    <t xml:space="preserve">The University of Texas Health Science Center at San Antonio</t>
  </si>
  <si>
    <t xml:space="preserve">The University of Texas Medical Branch at Galveston</t>
  </si>
  <si>
    <t xml:space="preserve">Texarkana College</t>
  </si>
  <si>
    <t xml:space="preserve">Texas A &amp; M University-Kingsville</t>
  </si>
  <si>
    <t xml:space="preserve">Kingsville</t>
  </si>
  <si>
    <t xml:space="preserve">Texas A &amp; M University-College Station</t>
  </si>
  <si>
    <t xml:space="preserve">College Station</t>
  </si>
  <si>
    <t xml:space="preserve">The University of Texas at Arlington</t>
  </si>
  <si>
    <t xml:space="preserve">The University of Texas at Austin</t>
  </si>
  <si>
    <t xml:space="preserve">The University of Texas at Dallas</t>
  </si>
  <si>
    <t xml:space="preserve">Richardson</t>
  </si>
  <si>
    <t xml:space="preserve">The University of Texas at El Paso</t>
  </si>
  <si>
    <t xml:space="preserve">The University of Texas at Tyler</t>
  </si>
  <si>
    <t xml:space="preserve">Tyler</t>
  </si>
  <si>
    <t xml:space="preserve">Texas Chiropractic College Foundation Inc</t>
  </si>
  <si>
    <t xml:space="preserve">Texas Christian University</t>
  </si>
  <si>
    <t xml:space="preserve">Texas College</t>
  </si>
  <si>
    <t xml:space="preserve">University of North Texas Health Science Center</t>
  </si>
  <si>
    <t xml:space="preserve">Texas Lutheran University</t>
  </si>
  <si>
    <t xml:space="preserve">The University of Texas Permian Basin</t>
  </si>
  <si>
    <t xml:space="preserve">The University of Texas at San Antonio</t>
  </si>
  <si>
    <t xml:space="preserve">Texas Southern University</t>
  </si>
  <si>
    <t xml:space="preserve">Texas Tech University</t>
  </si>
  <si>
    <t xml:space="preserve">Texas Wesleyan University</t>
  </si>
  <si>
    <t xml:space="preserve">Texas Woman's University</t>
  </si>
  <si>
    <t xml:space="preserve">Trinity University</t>
  </si>
  <si>
    <t xml:space="preserve">The University of Texas Health Science Center at Houston</t>
  </si>
  <si>
    <t xml:space="preserve">Texas Tech University Health Sciences Center</t>
  </si>
  <si>
    <t xml:space="preserve">Tyler Junior College</t>
  </si>
  <si>
    <t xml:space="preserve">Universal Technical Institute of Texas Inc.</t>
  </si>
  <si>
    <t xml:space="preserve">UCAS University of Cosmetology Arts &amp; Sciences-McAllen</t>
  </si>
  <si>
    <t xml:space="preserve">Vernon College</t>
  </si>
  <si>
    <t xml:space="preserve">Vernon</t>
  </si>
  <si>
    <t xml:space="preserve">Victoria Beauty &amp; Barber College</t>
  </si>
  <si>
    <t xml:space="preserve">Victoria College</t>
  </si>
  <si>
    <t xml:space="preserve">Vogue College of Cosmetology-McAllen</t>
  </si>
  <si>
    <t xml:space="preserve">Wayland Baptist University</t>
  </si>
  <si>
    <t xml:space="preserve">Plainview</t>
  </si>
  <si>
    <t xml:space="preserve">Weatherford College</t>
  </si>
  <si>
    <t xml:space="preserve">West Texas A &amp; M University</t>
  </si>
  <si>
    <t xml:space="preserve">Canyon</t>
  </si>
  <si>
    <t xml:space="preserve">Western Texas College</t>
  </si>
  <si>
    <t xml:space="preserve">Snyder</t>
  </si>
  <si>
    <t xml:space="preserve">Wharton County Junior College</t>
  </si>
  <si>
    <t xml:space="preserve">Wharton</t>
  </si>
  <si>
    <t xml:space="preserve">Wiley University</t>
  </si>
  <si>
    <t xml:space="preserve">Bridgerland Technical College</t>
  </si>
  <si>
    <t xml:space="preserve">Logan</t>
  </si>
  <si>
    <t xml:space="preserve">UT</t>
  </si>
  <si>
    <t xml:space="preserve">Brigham Young University</t>
  </si>
  <si>
    <t xml:space="preserve">Provo</t>
  </si>
  <si>
    <t xml:space="preserve">Brigham Young University-Hawaii</t>
  </si>
  <si>
    <t xml:space="preserve">Laie</t>
  </si>
  <si>
    <t xml:space="preserve">Cameo College of Essential Beauty</t>
  </si>
  <si>
    <t xml:space="preserve">Collectiv Academy</t>
  </si>
  <si>
    <t xml:space="preserve">Sandy</t>
  </si>
  <si>
    <t xml:space="preserve">Davis Technical College</t>
  </si>
  <si>
    <t xml:space="preserve">Kaysville</t>
  </si>
  <si>
    <t xml:space="preserve">Utah Tech University</t>
  </si>
  <si>
    <t xml:space="preserve">Saint George</t>
  </si>
  <si>
    <t xml:space="preserve">Evans Hairstyling College-Cedar City</t>
  </si>
  <si>
    <t xml:space="preserve">Cedar City</t>
  </si>
  <si>
    <t xml:space="preserve">Evans Hairstyling College-St George</t>
  </si>
  <si>
    <t xml:space="preserve">Paul Mitchell the School-Salt Lake City</t>
  </si>
  <si>
    <t xml:space="preserve">Holladay</t>
  </si>
  <si>
    <t xml:space="preserve">Eagle Gate College-Murray</t>
  </si>
  <si>
    <t xml:space="preserve">Ensign College</t>
  </si>
  <si>
    <t xml:space="preserve">Salt Lake City</t>
  </si>
  <si>
    <t xml:space="preserve">Ogden-Weber Technical College</t>
  </si>
  <si>
    <t xml:space="preserve">Ogden</t>
  </si>
  <si>
    <t xml:space="preserve">Snow College</t>
  </si>
  <si>
    <t xml:space="preserve">Ephraim</t>
  </si>
  <si>
    <t xml:space="preserve">Southern Utah University</t>
  </si>
  <si>
    <t xml:space="preserve">Uintah Basin Technical College</t>
  </si>
  <si>
    <t xml:space="preserve">Roosevelt</t>
  </si>
  <si>
    <t xml:space="preserve">Utah State University</t>
  </si>
  <si>
    <t xml:space="preserve">Utah Valley University</t>
  </si>
  <si>
    <t xml:space="preserve">Orem</t>
  </si>
  <si>
    <t xml:space="preserve">Salt Lake Community College</t>
  </si>
  <si>
    <t xml:space="preserve">University of Utah</t>
  </si>
  <si>
    <t xml:space="preserve">Weber State University</t>
  </si>
  <si>
    <t xml:space="preserve">Westminster University</t>
  </si>
  <si>
    <t xml:space="preserve">Bennington College</t>
  </si>
  <si>
    <t xml:space="preserve">Bennington</t>
  </si>
  <si>
    <t xml:space="preserve">VT</t>
  </si>
  <si>
    <t xml:space="preserve">Champlain College</t>
  </si>
  <si>
    <t xml:space="preserve">Burlington</t>
  </si>
  <si>
    <t xml:space="preserve">Community College of Vermont</t>
  </si>
  <si>
    <t xml:space="preserve">Montpelier</t>
  </si>
  <si>
    <t xml:space="preserve">Goddard College</t>
  </si>
  <si>
    <t xml:space="preserve">Middlebury College</t>
  </si>
  <si>
    <t xml:space="preserve">Middlebury</t>
  </si>
  <si>
    <t xml:space="preserve">Norwich University</t>
  </si>
  <si>
    <t xml:space="preserve">O'Briens Aveda Institute</t>
  </si>
  <si>
    <t xml:space="preserve">Saint Michael's College</t>
  </si>
  <si>
    <t xml:space="preserve">Colchester</t>
  </si>
  <si>
    <t xml:space="preserve">SIT Graduate Institute</t>
  </si>
  <si>
    <t xml:space="preserve">Brattleboro</t>
  </si>
  <si>
    <t xml:space="preserve">Craftsbury Common</t>
  </si>
  <si>
    <t xml:space="preserve">Vermont Law and Graduate School</t>
  </si>
  <si>
    <t xml:space="preserve">South Royalton</t>
  </si>
  <si>
    <t xml:space="preserve">Vermont State University</t>
  </si>
  <si>
    <t xml:space="preserve">University of Vermont</t>
  </si>
  <si>
    <t xml:space="preserve">Paul Mitchell the School-Roanoke</t>
  </si>
  <si>
    <t xml:space="preserve">Roanoke</t>
  </si>
  <si>
    <t xml:space="preserve">VA</t>
  </si>
  <si>
    <t xml:space="preserve">Advanced Technology Institute</t>
  </si>
  <si>
    <t xml:space="preserve">Virginia Beach</t>
  </si>
  <si>
    <t xml:space="preserve">Averett University</t>
  </si>
  <si>
    <t xml:space="preserve">Weyers Cave</t>
  </si>
  <si>
    <t xml:space="preserve">Bluefield University</t>
  </si>
  <si>
    <t xml:space="preserve">Bluefield</t>
  </si>
  <si>
    <t xml:space="preserve">Bridgewater College</t>
  </si>
  <si>
    <t xml:space="preserve">William &amp; Mary</t>
  </si>
  <si>
    <t xml:space="preserve">Regent University</t>
  </si>
  <si>
    <t xml:space="preserve">Central Virginia Community College</t>
  </si>
  <si>
    <t xml:space="preserve">Lynchburg</t>
  </si>
  <si>
    <t xml:space="preserve">Christopher Newport University</t>
  </si>
  <si>
    <t xml:space="preserve">Newport News</t>
  </si>
  <si>
    <t xml:space="preserve">Bryant &amp; Stratton College-Virginia Beach</t>
  </si>
  <si>
    <t xml:space="preserve">Mountain Gateway Community College</t>
  </si>
  <si>
    <t xml:space="preserve">Clifton Forge</t>
  </si>
  <si>
    <t xml:space="preserve">Danville Community College</t>
  </si>
  <si>
    <t xml:space="preserve">Eastern Virginia Medical School</t>
  </si>
  <si>
    <t xml:space="preserve">Centura College-Virginia Beach</t>
  </si>
  <si>
    <t xml:space="preserve">Emory &amp; Henry University</t>
  </si>
  <si>
    <t xml:space="preserve">Emory</t>
  </si>
  <si>
    <t xml:space="preserve">Eastern Mennonite University</t>
  </si>
  <si>
    <t xml:space="preserve">Harrisonburg</t>
  </si>
  <si>
    <t xml:space="preserve">Eastern Shore Community College</t>
  </si>
  <si>
    <t xml:space="preserve">Melfa</t>
  </si>
  <si>
    <t xml:space="preserve">Ferrum College</t>
  </si>
  <si>
    <t xml:space="preserve">Ferrum</t>
  </si>
  <si>
    <t xml:space="preserve">George Mason University</t>
  </si>
  <si>
    <t xml:space="preserve">Fairfax</t>
  </si>
  <si>
    <t xml:space="preserve">Germanna Community College</t>
  </si>
  <si>
    <t xml:space="preserve">Locust Grove</t>
  </si>
  <si>
    <t xml:space="preserve">Hampden-Sydney College</t>
  </si>
  <si>
    <t xml:space="preserve">Hampden-Sydney</t>
  </si>
  <si>
    <t xml:space="preserve">Hampton University</t>
  </si>
  <si>
    <t xml:space="preserve">Hampton</t>
  </si>
  <si>
    <t xml:space="preserve">Hollins University</t>
  </si>
  <si>
    <t xml:space="preserve">J Sargeant Reynolds Community College</t>
  </si>
  <si>
    <t xml:space="preserve">James Madison University</t>
  </si>
  <si>
    <t xml:space="preserve">Brightpoint Community College</t>
  </si>
  <si>
    <t xml:space="preserve">Liberty University</t>
  </si>
  <si>
    <t xml:space="preserve">Longwood University</t>
  </si>
  <si>
    <t xml:space="preserve">Farmville</t>
  </si>
  <si>
    <t xml:space="preserve">Laurel Ridge Community College</t>
  </si>
  <si>
    <t xml:space="preserve">University of Lynchburg</t>
  </si>
  <si>
    <t xml:space="preserve">Centra College</t>
  </si>
  <si>
    <t xml:space="preserve">Mary Baldwin University</t>
  </si>
  <si>
    <t xml:space="preserve">Staunton</t>
  </si>
  <si>
    <t xml:space="preserve">University of Mary Washington</t>
  </si>
  <si>
    <t xml:space="preserve">Fredericksburg</t>
  </si>
  <si>
    <t xml:space="preserve">Marymount University</t>
  </si>
  <si>
    <t xml:space="preserve">Sovah School of Health Professions</t>
  </si>
  <si>
    <t xml:space="preserve">Mountain Empire Community College</t>
  </si>
  <si>
    <t xml:space="preserve">Big Stone Gap</t>
  </si>
  <si>
    <t xml:space="preserve">American National University</t>
  </si>
  <si>
    <t xml:space="preserve">New River Community College</t>
  </si>
  <si>
    <t xml:space="preserve">Sentara College of Health Sciences</t>
  </si>
  <si>
    <t xml:space="preserve">Tidewater Tech-Trades</t>
  </si>
  <si>
    <t xml:space="preserve">Norfolk State University</t>
  </si>
  <si>
    <t xml:space="preserve">Northern Virginia Community College</t>
  </si>
  <si>
    <t xml:space="preserve">Annandale</t>
  </si>
  <si>
    <t xml:space="preserve">Old Dominion University</t>
  </si>
  <si>
    <t xml:space="preserve">Patrick &amp; Henry Community College</t>
  </si>
  <si>
    <t xml:space="preserve">Martinsville</t>
  </si>
  <si>
    <t xml:space="preserve">Paul D Camp Community College</t>
  </si>
  <si>
    <t xml:space="preserve">Southside College of Health Sciences</t>
  </si>
  <si>
    <t xml:space="preserve">Colonial Heights</t>
  </si>
  <si>
    <t xml:space="preserve">Piedmont Virginia Community College</t>
  </si>
  <si>
    <t xml:space="preserve">Charlottesville</t>
  </si>
  <si>
    <t xml:space="preserve">Radford University</t>
  </si>
  <si>
    <t xml:space="preserve">Radford</t>
  </si>
  <si>
    <t xml:space="preserve">Sylvain Melloul International Hair Academy</t>
  </si>
  <si>
    <t xml:space="preserve">Randolph-Macon College</t>
  </si>
  <si>
    <t xml:space="preserve">Randolph College</t>
  </si>
  <si>
    <t xml:space="preserve">Rappahannock Community College</t>
  </si>
  <si>
    <t xml:space="preserve">Glenns</t>
  </si>
  <si>
    <t xml:space="preserve">Fortis College-Norfolk</t>
  </si>
  <si>
    <t xml:space="preserve">Richard Bland College</t>
  </si>
  <si>
    <t xml:space="preserve">South Prince George</t>
  </si>
  <si>
    <t xml:space="preserve">Bon Secours Memorial College of Nursing</t>
  </si>
  <si>
    <t xml:space="preserve">University of Richmond</t>
  </si>
  <si>
    <t xml:space="preserve">Riverside College of Health Careers</t>
  </si>
  <si>
    <t xml:space="preserve">Roanoke College</t>
  </si>
  <si>
    <t xml:space="preserve">Bon Secours St Mary's Hospital School of Medical Imaging</t>
  </si>
  <si>
    <t xml:space="preserve">Shenandoah University</t>
  </si>
  <si>
    <t xml:space="preserve">Winchester</t>
  </si>
  <si>
    <t xml:space="preserve">Southeastern Free Will Baptist Bible College</t>
  </si>
  <si>
    <t xml:space="preserve">Wendell</t>
  </si>
  <si>
    <t xml:space="preserve">Southern Virginia University</t>
  </si>
  <si>
    <t xml:space="preserve">Buena Vista</t>
  </si>
  <si>
    <t xml:space="preserve">Southside Virginia Community College</t>
  </si>
  <si>
    <t xml:space="preserve">Alberta</t>
  </si>
  <si>
    <t xml:space="preserve">Southwest Virginia Community College</t>
  </si>
  <si>
    <t xml:space="preserve">Cedar Bluff</t>
  </si>
  <si>
    <t xml:space="preserve">Staunton School of Cosmetology</t>
  </si>
  <si>
    <t xml:space="preserve">Strayer University-Virginia</t>
  </si>
  <si>
    <t xml:space="preserve">Sweet Briar College</t>
  </si>
  <si>
    <t xml:space="preserve">Sweet Briar</t>
  </si>
  <si>
    <t xml:space="preserve">Virginia Peninsula Community College</t>
  </si>
  <si>
    <t xml:space="preserve">Tidewater Community College</t>
  </si>
  <si>
    <t xml:space="preserve">Union Presbyterian Seminary</t>
  </si>
  <si>
    <t xml:space="preserve">University of Virginia's College at Wise</t>
  </si>
  <si>
    <t xml:space="preserve">Wise</t>
  </si>
  <si>
    <t xml:space="preserve">Virginia Highlands Community College</t>
  </si>
  <si>
    <t xml:space="preserve">Abingdon</t>
  </si>
  <si>
    <t xml:space="preserve">Virginia Polytechnic Institute and State University</t>
  </si>
  <si>
    <t xml:space="preserve">Blacksburg</t>
  </si>
  <si>
    <t xml:space="preserve">Virginia Western Community College</t>
  </si>
  <si>
    <t xml:space="preserve">Virginia Commonwealth University</t>
  </si>
  <si>
    <t xml:space="preserve">University of Virginia-Main Campus</t>
  </si>
  <si>
    <t xml:space="preserve">Virginia Military Institute</t>
  </si>
  <si>
    <t xml:space="preserve">Asher Institute of Hampton</t>
  </si>
  <si>
    <t xml:space="preserve">Virginia University of Lynchburg</t>
  </si>
  <si>
    <t xml:space="preserve">Virginia State University</t>
  </si>
  <si>
    <t xml:space="preserve">Petersburg</t>
  </si>
  <si>
    <t xml:space="preserve">Virginia Union University</t>
  </si>
  <si>
    <t xml:space="preserve">Virginia Wesleyan University</t>
  </si>
  <si>
    <t xml:space="preserve">Washington and Lee University</t>
  </si>
  <si>
    <t xml:space="preserve">Wytheville Community College</t>
  </si>
  <si>
    <t xml:space="preserve">Wytheville</t>
  </si>
  <si>
    <t xml:space="preserve">Bellevue College</t>
  </si>
  <si>
    <t xml:space="preserve">WA</t>
  </si>
  <si>
    <t xml:space="preserve">Bellingham Technical College</t>
  </si>
  <si>
    <t xml:space="preserve">Bellingham</t>
  </si>
  <si>
    <t xml:space="preserve">Big Bend Community College</t>
  </si>
  <si>
    <t xml:space="preserve">Moses Lake</t>
  </si>
  <si>
    <t xml:space="preserve">Central Washington University</t>
  </si>
  <si>
    <t xml:space="preserve">Ellensburg</t>
  </si>
  <si>
    <t xml:space="preserve">Centralia College</t>
  </si>
  <si>
    <t xml:space="preserve">City University of Seattle</t>
  </si>
  <si>
    <t xml:space="preserve">Seattle</t>
  </si>
  <si>
    <t xml:space="preserve">Paul Mitchell the School-Richland</t>
  </si>
  <si>
    <t xml:space="preserve">Richland</t>
  </si>
  <si>
    <t xml:space="preserve">Clark College</t>
  </si>
  <si>
    <t xml:space="preserve">Vancouver</t>
  </si>
  <si>
    <t xml:space="preserve">Clover Park Technical College</t>
  </si>
  <si>
    <t xml:space="preserve">Columbia Basin College</t>
  </si>
  <si>
    <t xml:space="preserve">Pasco</t>
  </si>
  <si>
    <t xml:space="preserve">Cornish College of the Arts</t>
  </si>
  <si>
    <t xml:space="preserve">Divers Institute of Technology</t>
  </si>
  <si>
    <t xml:space="preserve">Eastern Washington University</t>
  </si>
  <si>
    <t xml:space="preserve">Cheney</t>
  </si>
  <si>
    <t xml:space="preserve">Edmonds College</t>
  </si>
  <si>
    <t xml:space="preserve">Lynnwood</t>
  </si>
  <si>
    <t xml:space="preserve">Everett Community College</t>
  </si>
  <si>
    <t xml:space="preserve">Everett</t>
  </si>
  <si>
    <t xml:space="preserve">The Evergreen State College</t>
  </si>
  <si>
    <t xml:space="preserve">Olympia</t>
  </si>
  <si>
    <t xml:space="preserve">Pierce College District</t>
  </si>
  <si>
    <t xml:space="preserve">Glen Dow Academy of Hair Design</t>
  </si>
  <si>
    <t xml:space="preserve">Spokane</t>
  </si>
  <si>
    <t xml:space="preserve">Gonzaga University</t>
  </si>
  <si>
    <t xml:space="preserve">Grays Harbor College</t>
  </si>
  <si>
    <t xml:space="preserve">Green River College</t>
  </si>
  <si>
    <t xml:space="preserve">Toni &amp; Guy Hairdressing Academy-Shoreline</t>
  </si>
  <si>
    <t xml:space="preserve">Shoreline</t>
  </si>
  <si>
    <t xml:space="preserve">Heritage University</t>
  </si>
  <si>
    <t xml:space="preserve">Toppenish</t>
  </si>
  <si>
    <t xml:space="preserve">Highline College</t>
  </si>
  <si>
    <t xml:space="preserve">International Air and Hospitality Academy</t>
  </si>
  <si>
    <t xml:space="preserve">Bastyr University</t>
  </si>
  <si>
    <t xml:space="preserve">Kenmore</t>
  </si>
  <si>
    <t xml:space="preserve">Bates Technical College</t>
  </si>
  <si>
    <t xml:space="preserve">Tacoma</t>
  </si>
  <si>
    <t xml:space="preserve">Lake Washington Institute of Technology</t>
  </si>
  <si>
    <t xml:space="preserve">Kirkland</t>
  </si>
  <si>
    <t xml:space="preserve">Lower Columbia College</t>
  </si>
  <si>
    <t xml:space="preserve">BJ's Beauty &amp; Barber College</t>
  </si>
  <si>
    <t xml:space="preserve">North Seattle College</t>
  </si>
  <si>
    <t xml:space="preserve">Northwest University</t>
  </si>
  <si>
    <t xml:space="preserve">Olympic College</t>
  </si>
  <si>
    <t xml:space="preserve">Bremerton</t>
  </si>
  <si>
    <t xml:space="preserve">Perry Technical Institute</t>
  </si>
  <si>
    <t xml:space="preserve">Yakima</t>
  </si>
  <si>
    <t xml:space="preserve">Pacific Lutheran University</t>
  </si>
  <si>
    <t xml:space="preserve">Peninsula College</t>
  </si>
  <si>
    <t xml:space="preserve">Port Angeles</t>
  </si>
  <si>
    <t xml:space="preserve">University of Puget Sound</t>
  </si>
  <si>
    <t xml:space="preserve">Renton Technical College</t>
  </si>
  <si>
    <t xml:space="preserve">Renton</t>
  </si>
  <si>
    <t xml:space="preserve">Saint Martin's University</t>
  </si>
  <si>
    <t xml:space="preserve">Lacey</t>
  </si>
  <si>
    <t xml:space="preserve">South Seattle College</t>
  </si>
  <si>
    <t xml:space="preserve">Seattle Central College</t>
  </si>
  <si>
    <t xml:space="preserve">Seattle Pacific University</t>
  </si>
  <si>
    <t xml:space="preserve">Seattle University</t>
  </si>
  <si>
    <t xml:space="preserve">Shoreline Community College</t>
  </si>
  <si>
    <t xml:space="preserve">Skagit Valley College</t>
  </si>
  <si>
    <t xml:space="preserve">South Puget Sound Community College</t>
  </si>
  <si>
    <t xml:space="preserve">Spokane Community College</t>
  </si>
  <si>
    <t xml:space="preserve">Spokane Falls Community College</t>
  </si>
  <si>
    <t xml:space="preserve">Stylemaster College of Hair Design</t>
  </si>
  <si>
    <t xml:space="preserve">Tacoma Community College</t>
  </si>
  <si>
    <t xml:space="preserve">Walla Walla Community College</t>
  </si>
  <si>
    <t xml:space="preserve">Walla Walla</t>
  </si>
  <si>
    <t xml:space="preserve">Walla Walla University</t>
  </si>
  <si>
    <t xml:space="preserve">College Place</t>
  </si>
  <si>
    <t xml:space="preserve">Washington State University</t>
  </si>
  <si>
    <t xml:space="preserve">Pullman</t>
  </si>
  <si>
    <t xml:space="preserve">University of Washington-Seattle Campus</t>
  </si>
  <si>
    <t xml:space="preserve">Wenatchee Valley College</t>
  </si>
  <si>
    <t xml:space="preserve">Wenatchee</t>
  </si>
  <si>
    <t xml:space="preserve">Western Washington University</t>
  </si>
  <si>
    <t xml:space="preserve">Whatcom Community College</t>
  </si>
  <si>
    <t xml:space="preserve">Whitman College</t>
  </si>
  <si>
    <t xml:space="preserve">Whitworth University</t>
  </si>
  <si>
    <t xml:space="preserve">Yakima Valley College</t>
  </si>
  <si>
    <t xml:space="preserve">Appalachian Beauty School</t>
  </si>
  <si>
    <t xml:space="preserve">Belfry</t>
  </si>
  <si>
    <t xml:space="preserve">Appalachian Bible College</t>
  </si>
  <si>
    <t xml:space="preserve">Mount Hope</t>
  </si>
  <si>
    <t xml:space="preserve">WV</t>
  </si>
  <si>
    <t xml:space="preserve">B M Spurr School of Practical Nursing</t>
  </si>
  <si>
    <t xml:space="preserve">Glen Dale</t>
  </si>
  <si>
    <t xml:space="preserve">Ben Franklin Career Center</t>
  </si>
  <si>
    <t xml:space="preserve">Dunbar</t>
  </si>
  <si>
    <t xml:space="preserve">Bluefield State University</t>
  </si>
  <si>
    <t xml:space="preserve">Cabell County Career Technology Center</t>
  </si>
  <si>
    <t xml:space="preserve">Charleston School of Beauty Culture</t>
  </si>
  <si>
    <t xml:space="preserve">University of Charleston</t>
  </si>
  <si>
    <t xml:space="preserve">Clarksburg Beauty Academy and School of Massage Therapy</t>
  </si>
  <si>
    <t xml:space="preserve">Clarksburg</t>
  </si>
  <si>
    <t xml:space="preserve">Concord University</t>
  </si>
  <si>
    <t xml:space="preserve">Davis &amp; Elkins College</t>
  </si>
  <si>
    <t xml:space="preserve">Elkins</t>
  </si>
  <si>
    <t xml:space="preserve">Fairmont State University</t>
  </si>
  <si>
    <t xml:space="preserve">Fairmont</t>
  </si>
  <si>
    <t xml:space="preserve">Glenville State University</t>
  </si>
  <si>
    <t xml:space="preserve">Glenville</t>
  </si>
  <si>
    <t xml:space="preserve">Huntington Junior College</t>
  </si>
  <si>
    <t xml:space="preserve">James Rumsey Technical Institute</t>
  </si>
  <si>
    <t xml:space="preserve">Martinsburg</t>
  </si>
  <si>
    <t xml:space="preserve">Ralph R Willis Career and Technical Center</t>
  </si>
  <si>
    <t xml:space="preserve">Stollings</t>
  </si>
  <si>
    <t xml:space="preserve">Marshall University</t>
  </si>
  <si>
    <t xml:space="preserve">Mercer County Technical Education Center</t>
  </si>
  <si>
    <t xml:space="preserve">Monongalia County Technical Education Center</t>
  </si>
  <si>
    <t xml:space="preserve">Morgantown</t>
  </si>
  <si>
    <t xml:space="preserve">Morgantown Beauty College Inc</t>
  </si>
  <si>
    <t xml:space="preserve">Mountain State College</t>
  </si>
  <si>
    <t xml:space="preserve">Parkersburg</t>
  </si>
  <si>
    <t xml:space="preserve">West Virginia University at Parkersburg</t>
  </si>
  <si>
    <t xml:space="preserve">Potomac State College of West Virginia University</t>
  </si>
  <si>
    <t xml:space="preserve">Keyser</t>
  </si>
  <si>
    <t xml:space="preserve">Academy of Careers and Technology</t>
  </si>
  <si>
    <t xml:space="preserve">Beckley</t>
  </si>
  <si>
    <t xml:space="preserve">Salem University</t>
  </si>
  <si>
    <t xml:space="preserve">Shepherd University</t>
  </si>
  <si>
    <t xml:space="preserve">Shepherdstown</t>
  </si>
  <si>
    <t xml:space="preserve">Southern West Virginia Community and Technical College</t>
  </si>
  <si>
    <t xml:space="preserve">Fred W Eberle Technical Center</t>
  </si>
  <si>
    <t xml:space="preserve">Buckhannon</t>
  </si>
  <si>
    <t xml:space="preserve">West Virginia School of Osteopathic Medicine</t>
  </si>
  <si>
    <t xml:space="preserve">West Virginia State University</t>
  </si>
  <si>
    <t xml:space="preserve">Institute</t>
  </si>
  <si>
    <t xml:space="preserve">West Virginia University Hospital Departments of Rad Tech and Nutrition</t>
  </si>
  <si>
    <t xml:space="preserve">West Liberty University</t>
  </si>
  <si>
    <t xml:space="preserve">West Liberty</t>
  </si>
  <si>
    <t xml:space="preserve">West Virginia University Institute of Technology</t>
  </si>
  <si>
    <t xml:space="preserve">West Virginia Wesleyan College</t>
  </si>
  <si>
    <t xml:space="preserve">West Virginia Junior College-Charleston</t>
  </si>
  <si>
    <t xml:space="preserve">Cross Lanes</t>
  </si>
  <si>
    <t xml:space="preserve">West Virginia Junior College-Morgantown</t>
  </si>
  <si>
    <t xml:space="preserve">International Beauty School 4</t>
  </si>
  <si>
    <t xml:space="preserve">West Virginia Northern Community College</t>
  </si>
  <si>
    <t xml:space="preserve">Wheeling</t>
  </si>
  <si>
    <t xml:space="preserve">West Virginia University</t>
  </si>
  <si>
    <t xml:space="preserve">Wheeling University</t>
  </si>
  <si>
    <t xml:space="preserve">Wood County Technical Center-Practical Nursing</t>
  </si>
  <si>
    <t xml:space="preserve">VICI Beauty School</t>
  </si>
  <si>
    <t xml:space="preserve">WI</t>
  </si>
  <si>
    <t xml:space="preserve">Alverno College</t>
  </si>
  <si>
    <t xml:space="preserve">Milwaukee</t>
  </si>
  <si>
    <t xml:space="preserve">Madison Area Technical College</t>
  </si>
  <si>
    <t xml:space="preserve">Bellin College</t>
  </si>
  <si>
    <t xml:space="preserve">Green Bay</t>
  </si>
  <si>
    <t xml:space="preserve">Beloit College</t>
  </si>
  <si>
    <t xml:space="preserve">Blackhawk Technical College</t>
  </si>
  <si>
    <t xml:space="preserve">Janesville</t>
  </si>
  <si>
    <t xml:space="preserve">Carroll University</t>
  </si>
  <si>
    <t xml:space="preserve">Waukesha</t>
  </si>
  <si>
    <t xml:space="preserve">Carthage College</t>
  </si>
  <si>
    <t xml:space="preserve">Kenosha</t>
  </si>
  <si>
    <t xml:space="preserve">Concordia University-Wisconsin</t>
  </si>
  <si>
    <t xml:space="preserve">Mequon</t>
  </si>
  <si>
    <t xml:space="preserve">Edgewood College</t>
  </si>
  <si>
    <t xml:space="preserve">Fox Valley Technical College</t>
  </si>
  <si>
    <t xml:space="preserve">Appleton</t>
  </si>
  <si>
    <t xml:space="preserve">Gateway Technical College</t>
  </si>
  <si>
    <t xml:space="preserve">The Professional Hair Design Academy</t>
  </si>
  <si>
    <t xml:space="preserve">Eau Claire</t>
  </si>
  <si>
    <t xml:space="preserve">Lakeland University</t>
  </si>
  <si>
    <t xml:space="preserve">Lakeshore Technical College</t>
  </si>
  <si>
    <t xml:space="preserve">Lawrence University</t>
  </si>
  <si>
    <t xml:space="preserve">Maranatha Baptist University</t>
  </si>
  <si>
    <t xml:space="preserve">Fond Du Lac</t>
  </si>
  <si>
    <t xml:space="preserve">Marquette University</t>
  </si>
  <si>
    <t xml:space="preserve">Medical College of Wisconsin</t>
  </si>
  <si>
    <t xml:space="preserve">Mid-State Technical College</t>
  </si>
  <si>
    <t xml:space="preserve">Wisconsin Rapids</t>
  </si>
  <si>
    <t xml:space="preserve">Milwaukee Area Technical College</t>
  </si>
  <si>
    <t xml:space="preserve">Milwaukee Institute of Art &amp; Design</t>
  </si>
  <si>
    <t xml:space="preserve">Milwaukee School of Engineering</t>
  </si>
  <si>
    <t xml:space="preserve">Moraine Park Technical College</t>
  </si>
  <si>
    <t xml:space="preserve">Fond du Lac</t>
  </si>
  <si>
    <t xml:space="preserve">Mount Mary University</t>
  </si>
  <si>
    <t xml:space="preserve">Nashotah House</t>
  </si>
  <si>
    <t xml:space="preserve">Nashotah</t>
  </si>
  <si>
    <t xml:space="preserve">Nicolet Area Technical College</t>
  </si>
  <si>
    <t xml:space="preserve">Rhinelander</t>
  </si>
  <si>
    <t xml:space="preserve">Northcentral Technical College</t>
  </si>
  <si>
    <t xml:space="preserve">Wausau</t>
  </si>
  <si>
    <t xml:space="preserve">Northeast Wisconsin Technical College</t>
  </si>
  <si>
    <t xml:space="preserve">Northland College</t>
  </si>
  <si>
    <t xml:space="preserve">Ripon College</t>
  </si>
  <si>
    <t xml:space="preserve">Ripon</t>
  </si>
  <si>
    <t xml:space="preserve">Sacred Heart Seminary and School of Theology</t>
  </si>
  <si>
    <t xml:space="preserve">Saint Norbert College</t>
  </si>
  <si>
    <t xml:space="preserve">De Pere</t>
  </si>
  <si>
    <t xml:space="preserve">State College of Beauty Culture Inc</t>
  </si>
  <si>
    <t xml:space="preserve">Southwest Wisconsin Technical College</t>
  </si>
  <si>
    <t xml:space="preserve">Fennimore</t>
  </si>
  <si>
    <t xml:space="preserve">Viterbo University</t>
  </si>
  <si>
    <t xml:space="preserve">La Crosse</t>
  </si>
  <si>
    <t xml:space="preserve">Chippewa Valley Technical College</t>
  </si>
  <si>
    <t xml:space="preserve">Waukesha County Technical College</t>
  </si>
  <si>
    <t xml:space="preserve">Pewaukee</t>
  </si>
  <si>
    <t xml:space="preserve">University of Wisconsin-Whitewater</t>
  </si>
  <si>
    <t xml:space="preserve">Whitewater</t>
  </si>
  <si>
    <t xml:space="preserve">Northwood Technical College</t>
  </si>
  <si>
    <t xml:space="preserve">Rice Lake</t>
  </si>
  <si>
    <t xml:space="preserve">Wisconsin School of Professional Psychology</t>
  </si>
  <si>
    <t xml:space="preserve">University of Wisconsin-Eau Claire</t>
  </si>
  <si>
    <t xml:space="preserve">University of Wisconsin-Green Bay</t>
  </si>
  <si>
    <t xml:space="preserve">University of Wisconsin-La Crosse</t>
  </si>
  <si>
    <t xml:space="preserve">Wisconsin Lutheran College</t>
  </si>
  <si>
    <t xml:space="preserve">University of Wisconsin-Oshkosh</t>
  </si>
  <si>
    <t xml:space="preserve">Oshkosh</t>
  </si>
  <si>
    <t xml:space="preserve">University of Wisconsin-Parkside</t>
  </si>
  <si>
    <t xml:space="preserve">Herzing University-Madison</t>
  </si>
  <si>
    <t xml:space="preserve">University of Wisconsin-Stout</t>
  </si>
  <si>
    <t xml:space="preserve">Menomonie</t>
  </si>
  <si>
    <t xml:space="preserve">University of Wisconsin-Superior</t>
  </si>
  <si>
    <t xml:space="preserve">Superior</t>
  </si>
  <si>
    <t xml:space="preserve">University of Wisconsin-Madison</t>
  </si>
  <si>
    <t xml:space="preserve">University of Wisconsin-Milwaukee</t>
  </si>
  <si>
    <t xml:space="preserve">University of Wisconsin-Platteville</t>
  </si>
  <si>
    <t xml:space="preserve">Platteville</t>
  </si>
  <si>
    <t xml:space="preserve">University of Wisconsin-River Falls</t>
  </si>
  <si>
    <t xml:space="preserve">River Falls</t>
  </si>
  <si>
    <t xml:space="preserve">University of Wisconsin-Stevens Point</t>
  </si>
  <si>
    <t xml:space="preserve">Stevens Point</t>
  </si>
  <si>
    <t xml:space="preserve">Casper College</t>
  </si>
  <si>
    <t xml:space="preserve">Casper</t>
  </si>
  <si>
    <t xml:space="preserve">WY</t>
  </si>
  <si>
    <t xml:space="preserve">Central Wyoming College</t>
  </si>
  <si>
    <t xml:space="preserve">Riverton</t>
  </si>
  <si>
    <t xml:space="preserve">Eastern Wyoming College</t>
  </si>
  <si>
    <t xml:space="preserve">Torrington</t>
  </si>
  <si>
    <t xml:space="preserve">Laramie County Community College</t>
  </si>
  <si>
    <t xml:space="preserve">Cheyenne</t>
  </si>
  <si>
    <t xml:space="preserve">Northwest College</t>
  </si>
  <si>
    <t xml:space="preserve">Powell</t>
  </si>
  <si>
    <t xml:space="preserve">Northern Wyoming Community College District</t>
  </si>
  <si>
    <t xml:space="preserve">Sheridan</t>
  </si>
  <si>
    <t xml:space="preserve">Western Wyoming Community College</t>
  </si>
  <si>
    <t xml:space="preserve">Rock Springs</t>
  </si>
  <si>
    <t xml:space="preserve">Cheeks Beauty Academy</t>
  </si>
  <si>
    <t xml:space="preserve">WyoTech</t>
  </si>
  <si>
    <t xml:space="preserve">Laramie</t>
  </si>
  <si>
    <t xml:space="preserve">University of Wyoming</t>
  </si>
  <si>
    <t xml:space="preserve">American Samoa Community College</t>
  </si>
  <si>
    <t xml:space="preserve">Pago Pago</t>
  </si>
  <si>
    <t xml:space="preserve">AS</t>
  </si>
  <si>
    <t xml:space="preserve">Outlying areas</t>
  </si>
  <si>
    <t xml:space="preserve">Guam Community College</t>
  </si>
  <si>
    <t xml:space="preserve">Mangilao</t>
  </si>
  <si>
    <t xml:space="preserve">GU</t>
  </si>
  <si>
    <t xml:space="preserve">University of Guam</t>
  </si>
  <si>
    <t xml:space="preserve">Northern Marianas College</t>
  </si>
  <si>
    <t xml:space="preserve">Saipan</t>
  </si>
  <si>
    <t xml:space="preserve">MP</t>
  </si>
  <si>
    <t xml:space="preserve">Institute of Beauty Careers</t>
  </si>
  <si>
    <t xml:space="preserve">Arecibo</t>
  </si>
  <si>
    <t xml:space="preserve">PR</t>
  </si>
  <si>
    <t xml:space="preserve">American University of Puerto Rico</t>
  </si>
  <si>
    <t xml:space="preserve">Bayamon</t>
  </si>
  <si>
    <t xml:space="preserve">Manati</t>
  </si>
  <si>
    <t xml:space="preserve">American Educational College</t>
  </si>
  <si>
    <t xml:space="preserve">Antilles School of Technical Careers</t>
  </si>
  <si>
    <t xml:space="preserve">San Juan</t>
  </si>
  <si>
    <t xml:space="preserve">Universidad Adventista de las Antillas</t>
  </si>
  <si>
    <t xml:space="preserve">Mayaguez</t>
  </si>
  <si>
    <t xml:space="preserve">Atlantic University</t>
  </si>
  <si>
    <t xml:space="preserve">Guaynabo</t>
  </si>
  <si>
    <t xml:space="preserve">Universidad Central de Bayamon</t>
  </si>
  <si>
    <t xml:space="preserve">Bayamón</t>
  </si>
  <si>
    <t xml:space="preserve">Columbia Central University-Caguas</t>
  </si>
  <si>
    <t xml:space="preserve">Caguas</t>
  </si>
  <si>
    <t xml:space="preserve">Albizu University-San Juan</t>
  </si>
  <si>
    <t xml:space="preserve">Caribbean University-Bayamon</t>
  </si>
  <si>
    <t xml:space="preserve">Caribbean University-Carolina</t>
  </si>
  <si>
    <t xml:space="preserve">Carolina</t>
  </si>
  <si>
    <t xml:space="preserve">Pontifical Catholic University of Puerto Rico-Arecibo</t>
  </si>
  <si>
    <t xml:space="preserve">Pontifical Catholic University of Puerto Rico-Ponce</t>
  </si>
  <si>
    <t xml:space="preserve">Ponce</t>
  </si>
  <si>
    <t xml:space="preserve">CEM College-San Juan</t>
  </si>
  <si>
    <t xml:space="preserve">Universidad Teologica del Caribe</t>
  </si>
  <si>
    <t xml:space="preserve">Trujillo Alto</t>
  </si>
  <si>
    <t xml:space="preserve">Colegio Universitario de San Juan</t>
  </si>
  <si>
    <t xml:space="preserve">Universidad Ana G. Mendez-Cupey Campus</t>
  </si>
  <si>
    <t xml:space="preserve">Puerto Rico Conservatory of Music</t>
  </si>
  <si>
    <t xml:space="preserve">Center for Advanced Studies On Puerto Rico and the Caribbean</t>
  </si>
  <si>
    <t xml:space="preserve">EDP University of Puerto Rico Inc-San Sebastian</t>
  </si>
  <si>
    <t xml:space="preserve">San Sebastian</t>
  </si>
  <si>
    <t xml:space="preserve">Emma's Beauty Academy-Mayaguez</t>
  </si>
  <si>
    <t xml:space="preserve">Escuela de Artes Plasticas y Diseno de Puerto Rico</t>
  </si>
  <si>
    <t xml:space="preserve">Instituto Tecnologico de Puerto Rico-Recinto de Manati</t>
  </si>
  <si>
    <t xml:space="preserve">Huertas College</t>
  </si>
  <si>
    <t xml:space="preserve">Humacao Community College</t>
  </si>
  <si>
    <t xml:space="preserve">Humacao</t>
  </si>
  <si>
    <t xml:space="preserve">ICPR Junior College-Arecibo</t>
  </si>
  <si>
    <t xml:space="preserve">ICPR Junior College-Mayaguez</t>
  </si>
  <si>
    <t xml:space="preserve">Instituto Tecnologico de Puerto Rico-Recinto de Guayama</t>
  </si>
  <si>
    <t xml:space="preserve">Guayama</t>
  </si>
  <si>
    <t xml:space="preserve">Instituto Tecnologico de Puerto Rico-Recinto de San Juan</t>
  </si>
  <si>
    <t xml:space="preserve">Inter American University of Puerto Rico-San German</t>
  </si>
  <si>
    <t xml:space="preserve">San German</t>
  </si>
  <si>
    <t xml:space="preserve">Inter American University of Puerto Rico-Aguadilla</t>
  </si>
  <si>
    <t xml:space="preserve">Aguadilla</t>
  </si>
  <si>
    <t xml:space="preserve">Inter American University of Puerto Rico-Arecibo</t>
  </si>
  <si>
    <t xml:space="preserve">Inter American University of Puerto Rico-Barranquitas</t>
  </si>
  <si>
    <t xml:space="preserve">Barranquitas</t>
  </si>
  <si>
    <t xml:space="preserve">Inter American University of Puerto Rico-Metro</t>
  </si>
  <si>
    <t xml:space="preserve">Inter American University of Puerto Rico-Ponce</t>
  </si>
  <si>
    <t xml:space="preserve">Mercedita</t>
  </si>
  <si>
    <t xml:space="preserve">Inter American University of Puerto Rico-Fajardo</t>
  </si>
  <si>
    <t xml:space="preserve">Fajardo</t>
  </si>
  <si>
    <t xml:space="preserve">Inter American University of Puerto Rico-Guayama</t>
  </si>
  <si>
    <t xml:space="preserve">Inter American University of Puerto Rico-Bayamon</t>
  </si>
  <si>
    <t xml:space="preserve">Inter American University of Puerto Rico-School of Law</t>
  </si>
  <si>
    <t xml:space="preserve">Liceo de Arte y Tecnologia</t>
  </si>
  <si>
    <t xml:space="preserve">Modern Hairstyling Institute-Bayamon</t>
  </si>
  <si>
    <t xml:space="preserve">Modern Hairstyling Institute-Arecibo</t>
  </si>
  <si>
    <t xml:space="preserve">NUC University</t>
  </si>
  <si>
    <t xml:space="preserve">Ponce Health Sciences University</t>
  </si>
  <si>
    <t xml:space="preserve">University of Puerto Rico-Aguadilla</t>
  </si>
  <si>
    <t xml:space="preserve">University of Puerto Rico-Arecibo</t>
  </si>
  <si>
    <t xml:space="preserve">University of Puerto Rico-Bayamon</t>
  </si>
  <si>
    <t xml:space="preserve">University of Puerto Rico-Carolina</t>
  </si>
  <si>
    <t xml:space="preserve">University of Puerto Rico at Cayey</t>
  </si>
  <si>
    <t xml:space="preserve">Cayey</t>
  </si>
  <si>
    <t xml:space="preserve">University of Puerto Rico-Humacao</t>
  </si>
  <si>
    <t xml:space="preserve">University of Puerto Rico-Utuado</t>
  </si>
  <si>
    <t xml:space="preserve">Utuado</t>
  </si>
  <si>
    <t xml:space="preserve">University of Puerto Rico-Mayaguez</t>
  </si>
  <si>
    <t xml:space="preserve">University of Puerto Rico-Medical Sciences</t>
  </si>
  <si>
    <t xml:space="preserve">University of Puerto Rico at Ponce</t>
  </si>
  <si>
    <t xml:space="preserve">University of Puerto Rico-Rio Piedras</t>
  </si>
  <si>
    <t xml:space="preserve">Universidad Ana G. Mendez-Carolina Campus</t>
  </si>
  <si>
    <t xml:space="preserve">Universidad del Sagrado Corazon</t>
  </si>
  <si>
    <t xml:space="preserve">Santurce</t>
  </si>
  <si>
    <t xml:space="preserve">Seminario Evangelico de Puerto Rico</t>
  </si>
  <si>
    <t xml:space="preserve">Universidad Central Del Caribe</t>
  </si>
  <si>
    <t xml:space="preserve">Universidad Politecnica de Puerto Rico</t>
  </si>
  <si>
    <t xml:space="preserve">Hato Rey</t>
  </si>
  <si>
    <t xml:space="preserve">Pontifical Catholic University of Puerto Rico-Mayaguez</t>
  </si>
  <si>
    <t xml:space="preserve">Universidad Ana G. Mendez-Gurabo Campus</t>
  </si>
  <si>
    <t xml:space="preserve">Gurabo</t>
  </si>
  <si>
    <t xml:space="preserve">College of Micronesia-FSM</t>
  </si>
  <si>
    <t xml:space="preserve">Pohnpei</t>
  </si>
  <si>
    <t xml:space="preserve">FM</t>
  </si>
  <si>
    <t xml:space="preserve">Palau Community College</t>
  </si>
  <si>
    <t xml:space="preserve">Koror</t>
  </si>
  <si>
    <t xml:space="preserve">PW</t>
  </si>
  <si>
    <t xml:space="preserve">University of the Virgin Islands</t>
  </si>
  <si>
    <t xml:space="preserve">Charlotte Amalie</t>
  </si>
  <si>
    <t xml:space="preserve">VI</t>
  </si>
  <si>
    <t xml:space="preserve">Stanford University</t>
  </si>
  <si>
    <t xml:space="preserve">Stanford</t>
  </si>
  <si>
    <t xml:space="preserve">Purdue University-Main Campus</t>
  </si>
  <si>
    <t xml:space="preserve">West Lafayette</t>
  </si>
  <si>
    <t xml:space="preserve">Blue Hills Regional Technical School</t>
  </si>
  <si>
    <t xml:space="preserve">Parker University</t>
  </si>
  <si>
    <t xml:space="preserve">EDP University of Puerto Rico Inc-San Juan</t>
  </si>
  <si>
    <t xml:space="preserve">ICPR Junior College</t>
  </si>
  <si>
    <t xml:space="preserve">City College-Hollywood</t>
  </si>
  <si>
    <t xml:space="preserve">Meridian College</t>
  </si>
  <si>
    <t xml:space="preserve">Georgia State University-Perimeter College</t>
  </si>
  <si>
    <t xml:space="preserve">Georgia Piedmont Technical College</t>
  </si>
  <si>
    <t xml:space="preserve">Clarkston</t>
  </si>
  <si>
    <t xml:space="preserve">ETI School of Skilled Trades</t>
  </si>
  <si>
    <t xml:space="preserve">Willowbrook</t>
  </si>
  <si>
    <t xml:space="preserve">Traxlers School of Hair</t>
  </si>
  <si>
    <t xml:space="preserve">Warren County Community College</t>
  </si>
  <si>
    <t xml:space="preserve">Bais Medrash Elyon</t>
  </si>
  <si>
    <t xml:space="preserve">Antioch University-Los Angeles</t>
  </si>
  <si>
    <t xml:space="preserve">Antioch University-Santa Barbara</t>
  </si>
  <si>
    <t xml:space="preserve">Antioch University-New England</t>
  </si>
  <si>
    <t xml:space="preserve">Antioch University-Seattle</t>
  </si>
  <si>
    <t xml:space="preserve">Antioch University</t>
  </si>
  <si>
    <t xml:space="preserve">Yellow Springs</t>
  </si>
  <si>
    <t xml:space="preserve">Mid-America Christian University</t>
  </si>
  <si>
    <t xml:space="preserve">Miller-Motte College-Tulsa</t>
  </si>
  <si>
    <t xml:space="preserve">Ponca City Beauty College</t>
  </si>
  <si>
    <t xml:space="preserve">Ponca City</t>
  </si>
  <si>
    <t xml:space="preserve">Francis Tuttle Technology Center</t>
  </si>
  <si>
    <t xml:space="preserve">Central Technology Center</t>
  </si>
  <si>
    <t xml:space="preserve">Drumright</t>
  </si>
  <si>
    <t xml:space="preserve">Carrington College-Portland</t>
  </si>
  <si>
    <t xml:space="preserve">Career Technology Center of Lackawanna County</t>
  </si>
  <si>
    <t xml:space="preserve">Houston Graduate School of Theology</t>
  </si>
  <si>
    <t xml:space="preserve">Palo Alto College</t>
  </si>
  <si>
    <t xml:space="preserve">UCAS University of Cosmetology Arts &amp; Sciences-San Antonio 410</t>
  </si>
  <si>
    <t xml:space="preserve">Central Texas Beauty College-Round Rock</t>
  </si>
  <si>
    <t xml:space="preserve">Round Rock</t>
  </si>
  <si>
    <t xml:space="preserve">HJ International Graduate School for Peace and Public Leadership</t>
  </si>
  <si>
    <t xml:space="preserve">Athens Technical College</t>
  </si>
  <si>
    <t xml:space="preserve">GateWay Community College-Central City</t>
  </si>
  <si>
    <t xml:space="preserve">Carrington College-San Leandro Campus</t>
  </si>
  <si>
    <t xml:space="preserve">San Leandro</t>
  </si>
  <si>
    <t xml:space="preserve">Headmasters School of Hair Design</t>
  </si>
  <si>
    <t xml:space="preserve">The Salon Professional Academy-Nampa</t>
  </si>
  <si>
    <t xml:space="preserve">Beckfield College-Florence</t>
  </si>
  <si>
    <t xml:space="preserve">Dorsey College-Wayne</t>
  </si>
  <si>
    <t xml:space="preserve">Ecumenical Theological Seminary</t>
  </si>
  <si>
    <t xml:space="preserve">Ross Medical Education Center-Saginaw</t>
  </si>
  <si>
    <t xml:space="preserve">Saginaw</t>
  </si>
  <si>
    <t xml:space="preserve">Sussex County Community College</t>
  </si>
  <si>
    <t xml:space="preserve">Landmark College</t>
  </si>
  <si>
    <t xml:space="preserve">Putney</t>
  </si>
  <si>
    <t xml:space="preserve">Yeshiva Gedolah of Greater Detroit</t>
  </si>
  <si>
    <t xml:space="preserve">Oak Park</t>
  </si>
  <si>
    <t xml:space="preserve">Collin County Community College District</t>
  </si>
  <si>
    <t xml:space="preserve">McKinney</t>
  </si>
  <si>
    <t xml:space="preserve">Owensboro Community and Technical College</t>
  </si>
  <si>
    <t xml:space="preserve">Allure Beauty College</t>
  </si>
  <si>
    <t xml:space="preserve">Whitesburg</t>
  </si>
  <si>
    <t xml:space="preserve">Cloyd's Beauty School 3 Inc</t>
  </si>
  <si>
    <t xml:space="preserve">Moore Norman Technology Center</t>
  </si>
  <si>
    <t xml:space="preserve">Fayette County Career &amp; Technical Institute Practical Nursing Program</t>
  </si>
  <si>
    <t xml:space="preserve">Uniontown</t>
  </si>
  <si>
    <t xml:space="preserve">Franklin County Career and Technology Center</t>
  </si>
  <si>
    <t xml:space="preserve">Paul Mitchell the School-Knoxville</t>
  </si>
  <si>
    <t xml:space="preserve">Ogle School Hair Skin Nails-Hurst</t>
  </si>
  <si>
    <t xml:space="preserve">Hurst</t>
  </si>
  <si>
    <t xml:space="preserve">Tennessee College of Applied Technology Nashville</t>
  </si>
  <si>
    <t xml:space="preserve">ECPI University</t>
  </si>
  <si>
    <t xml:space="preserve">Ms Roberts Academy of Beauty Culture</t>
  </si>
  <si>
    <t xml:space="preserve">Hillside</t>
  </si>
  <si>
    <t xml:space="preserve">Paul Mitchell the School-Houston</t>
  </si>
  <si>
    <t xml:space="preserve">Fortis Institute-Forty Fort</t>
  </si>
  <si>
    <t xml:space="preserve">Forty Fort</t>
  </si>
  <si>
    <t xml:space="preserve">Laurel Business Institute</t>
  </si>
  <si>
    <t xml:space="preserve">Aviation Institute of Maintenance-Philadelphia</t>
  </si>
  <si>
    <t xml:space="preserve">Dorsey College-Roseville</t>
  </si>
  <si>
    <t xml:space="preserve">Roseville</t>
  </si>
  <si>
    <t xml:space="preserve">Moler-Pickens Beauty Academy</t>
  </si>
  <si>
    <t xml:space="preserve">Red River Technology Center</t>
  </si>
  <si>
    <t xml:space="preserve">Duncan</t>
  </si>
  <si>
    <t xml:space="preserve">Southern Union State Community College</t>
  </si>
  <si>
    <t xml:space="preserve">Wadley</t>
  </si>
  <si>
    <t xml:space="preserve">South University-Columbia</t>
  </si>
  <si>
    <t xml:space="preserve">Clinton Technical School</t>
  </si>
  <si>
    <t xml:space="preserve">Greene County Career and Technology Center</t>
  </si>
  <si>
    <t xml:space="preserve">Lac Courte Oreilles Ojibwe University</t>
  </si>
  <si>
    <t xml:space="preserve">Diesel Driving Academy-Shreveport</t>
  </si>
  <si>
    <t xml:space="preserve">Pima Medical Institute-Mesa</t>
  </si>
  <si>
    <t xml:space="preserve">Platt College-Los Angeles</t>
  </si>
  <si>
    <t xml:space="preserve">Alhambra</t>
  </si>
  <si>
    <t xml:space="preserve">Platt College-Aurora</t>
  </si>
  <si>
    <t xml:space="preserve">Greenwood Village</t>
  </si>
  <si>
    <t xml:space="preserve">Paul Mitchell the School-Boise</t>
  </si>
  <si>
    <t xml:space="preserve">Educators of Beauty College of Cosmetology-Rockford</t>
  </si>
  <si>
    <t xml:space="preserve">Douglas J Aveda Institute</t>
  </si>
  <si>
    <t xml:space="preserve">Ross Medical Education Center-Brighton</t>
  </si>
  <si>
    <t xml:space="preserve">Ross Medical Education Center-Ann Arbor</t>
  </si>
  <si>
    <t xml:space="preserve">Dorsey School of Beauty</t>
  </si>
  <si>
    <t xml:space="preserve">Taylor</t>
  </si>
  <si>
    <t xml:space="preserve">Pike-Lincoln Technical Center</t>
  </si>
  <si>
    <t xml:space="preserve">Eolia</t>
  </si>
  <si>
    <t xml:space="preserve">St Charles Community College</t>
  </si>
  <si>
    <t xml:space="preserve">Cottleville</t>
  </si>
  <si>
    <t xml:space="preserve">University of Massachusetts Global</t>
  </si>
  <si>
    <t xml:space="preserve">New College of Florida</t>
  </si>
  <si>
    <t xml:space="preserve">Montana Bible College</t>
  </si>
  <si>
    <t xml:space="preserve">Conservatory of Recording Arts and Sciences</t>
  </si>
  <si>
    <t xml:space="preserve">Adrian's Beauty College of Turlock</t>
  </si>
  <si>
    <t xml:space="preserve">San Joaquin Valley College-Fresno</t>
  </si>
  <si>
    <t xml:space="preserve">Dr. Ida Rolf Institute</t>
  </si>
  <si>
    <t xml:space="preserve">Aveda Institute-Fort Myers</t>
  </si>
  <si>
    <t xml:space="preserve">Elizabeth Grady School of Esthetics and Massage Therapy</t>
  </si>
  <si>
    <t xml:space="preserve">Ross Medical Education Center-Port Huron</t>
  </si>
  <si>
    <t xml:space="preserve">Raphael's School of Beauty Culture Inc-Alliance</t>
  </si>
  <si>
    <t xml:space="preserve">Metro Technology Centers</t>
  </si>
  <si>
    <t xml:space="preserve">Luna Community College</t>
  </si>
  <si>
    <t xml:space="preserve">Grabber School of Hair Design</t>
  </si>
  <si>
    <t xml:space="preserve">St. Louis</t>
  </si>
  <si>
    <t xml:space="preserve">Yeshivah Gedolah Rabbinical College</t>
  </si>
  <si>
    <t xml:space="preserve">Raphael's School of Beauty Culture Inc-Brunswick</t>
  </si>
  <si>
    <t xml:space="preserve">Caribbean University-Ponce</t>
  </si>
  <si>
    <t xml:space="preserve">Caribbean University-Vega Baja</t>
  </si>
  <si>
    <t xml:space="preserve">Vega Baja</t>
  </si>
  <si>
    <t xml:space="preserve">University of Advancing Technology</t>
  </si>
  <si>
    <t xml:space="preserve">Paradise Valley Community College</t>
  </si>
  <si>
    <t xml:space="preserve">Chandler-Gilbert Community College</t>
  </si>
  <si>
    <t xml:space="preserve">Great Plains Technology Center</t>
  </si>
  <si>
    <t xml:space="preserve">Roane-Jackson Technical Center</t>
  </si>
  <si>
    <t xml:space="preserve">Leroy</t>
  </si>
  <si>
    <t xml:space="preserve">Pioneer Technology Center</t>
  </si>
  <si>
    <t xml:space="preserve">Portage Lakes Career Center</t>
  </si>
  <si>
    <t xml:space="preserve">Bell Mar Beauty College</t>
  </si>
  <si>
    <t xml:space="preserve">Caddo Kiowa Technology Center</t>
  </si>
  <si>
    <t xml:space="preserve">Fort Cobb</t>
  </si>
  <si>
    <t xml:space="preserve">Center for Instruction, Technology &amp; Innovation</t>
  </si>
  <si>
    <t xml:space="preserve">Mexico</t>
  </si>
  <si>
    <t xml:space="preserve">International School of Skin Nailcare &amp; Massage Therapy</t>
  </si>
  <si>
    <t xml:space="preserve">Sandy Springs</t>
  </si>
  <si>
    <t xml:space="preserve">Palomar Institute of Cosmetology</t>
  </si>
  <si>
    <t xml:space="preserve">Southern Oklahoma Technology Center</t>
  </si>
  <si>
    <t xml:space="preserve">Ardmore</t>
  </si>
  <si>
    <t xml:space="preserve">Autry Technology Center</t>
  </si>
  <si>
    <t xml:space="preserve">Greene County Career Center</t>
  </si>
  <si>
    <t xml:space="preserve">Xenia</t>
  </si>
  <si>
    <t xml:space="preserve">Canadian Valley Technology Center</t>
  </si>
  <si>
    <t xml:space="preserve">Wilkes-Barre Area Career and Technical Center Practical Nursing</t>
  </si>
  <si>
    <t xml:space="preserve">Wilkes Barre</t>
  </si>
  <si>
    <t xml:space="preserve">Meridian Technology Center</t>
  </si>
  <si>
    <t xml:space="preserve">Waynesville Career Center</t>
  </si>
  <si>
    <t xml:space="preserve">Waynesville</t>
  </si>
  <si>
    <t xml:space="preserve">Capitol Beauty School</t>
  </si>
  <si>
    <t xml:space="preserve">Morris County Vocational School District</t>
  </si>
  <si>
    <t xml:space="preserve">Ross Medical Education Center-Roosevelt Park</t>
  </si>
  <si>
    <t xml:space="preserve">Roosevelt Park</t>
  </si>
  <si>
    <t xml:space="preserve">Ross Medical Education Center-Kentwood</t>
  </si>
  <si>
    <t xml:space="preserve">South Florida Bible College and Theological Seminary</t>
  </si>
  <si>
    <t xml:space="preserve">Deerfield Beach</t>
  </si>
  <si>
    <t xml:space="preserve">Cloyd's Barber School 2 Inc</t>
  </si>
  <si>
    <t xml:space="preserve">Universal Technical Institute of Illinois Inc</t>
  </si>
  <si>
    <t xml:space="preserve">Pennsylvania College of Technology</t>
  </si>
  <si>
    <t xml:space="preserve">Commonwealth Institute of Funeral Service</t>
  </si>
  <si>
    <t xml:space="preserve">Delta College of Arts &amp; Technology</t>
  </si>
  <si>
    <t xml:space="preserve">InterCoast Colleges-Santa Ana</t>
  </si>
  <si>
    <t xml:space="preserve">Stone Child College</t>
  </si>
  <si>
    <t xml:space="preserve">Box Elder</t>
  </si>
  <si>
    <t xml:space="preserve">New York Academy of Art</t>
  </si>
  <si>
    <t xml:space="preserve">Suffolk County Community College</t>
  </si>
  <si>
    <t xml:space="preserve">Selden</t>
  </si>
  <si>
    <t xml:space="preserve">Las Positas College</t>
  </si>
  <si>
    <t xml:space="preserve">Livermore</t>
  </si>
  <si>
    <t xml:space="preserve">Ogeechee Technical College</t>
  </si>
  <si>
    <t xml:space="preserve">Remington College-Mobile Campus</t>
  </si>
  <si>
    <t xml:space="preserve">Southern Technical College</t>
  </si>
  <si>
    <t xml:space="preserve">Mercy-St Luke's School of Radiologic Technology</t>
  </si>
  <si>
    <t xml:space="preserve">Northwest Technology Center-Alva</t>
  </si>
  <si>
    <t xml:space="preserve">Mercer County Career Center</t>
  </si>
  <si>
    <t xml:space="preserve">Mercer</t>
  </si>
  <si>
    <t xml:space="preserve">California State University-San Marcos</t>
  </si>
  <si>
    <t xml:space="preserve">Hairmasters Institute of Cosmetology</t>
  </si>
  <si>
    <t xml:space="preserve">Tricoci University of Beauty Culture LLC-Bloomington</t>
  </si>
  <si>
    <t xml:space="preserve">Interactive College of Technology-Newport</t>
  </si>
  <si>
    <t xml:space="preserve">Miller-Motte College-McCann-Monroe</t>
  </si>
  <si>
    <t xml:space="preserve">Ross Medical Education Center-Taylor</t>
  </si>
  <si>
    <t xml:space="preserve">National Tractor Trailer School Inc-Liverpool</t>
  </si>
  <si>
    <t xml:space="preserve">Interactive College of Technology</t>
  </si>
  <si>
    <t xml:space="preserve">Butler Beauty Academy-New Castle Beauty Academy</t>
  </si>
  <si>
    <t xml:space="preserve">NorthWest Arkansas Community College</t>
  </si>
  <si>
    <t xml:space="preserve">Bentonville</t>
  </si>
  <si>
    <t xml:space="preserve">H W Brewster Technical College</t>
  </si>
  <si>
    <t xml:space="preserve">Hodges University</t>
  </si>
  <si>
    <t xml:space="preserve">University of St. Augustine for Health Sciences</t>
  </si>
  <si>
    <t xml:space="preserve">Capital Area Career Center</t>
  </si>
  <si>
    <t xml:space="preserve">Empire Beauty School-Bloomfield</t>
  </si>
  <si>
    <t xml:space="preserve">Southwest Technology Center</t>
  </si>
  <si>
    <t xml:space="preserve">Western Area Career &amp; Technology Center</t>
  </si>
  <si>
    <t xml:space="preserve">Canonsburg</t>
  </si>
  <si>
    <t xml:space="preserve">Nossi College of Art and Design</t>
  </si>
  <si>
    <t xml:space="preserve">Pima Medical Institute-Seattle</t>
  </si>
  <si>
    <t xml:space="preserve">Mineral County Vocational Technical Center</t>
  </si>
  <si>
    <t xml:space="preserve">Hypnosis Motivation Institute</t>
  </si>
  <si>
    <t xml:space="preserve">Tarzana</t>
  </si>
  <si>
    <t xml:space="preserve">Thanh Le College School of Cosmetology</t>
  </si>
  <si>
    <t xml:space="preserve">Southeastern Technical College</t>
  </si>
  <si>
    <t xml:space="preserve">Vidalia</t>
  </si>
  <si>
    <t xml:space="preserve">Massachusetts School of Law</t>
  </si>
  <si>
    <t xml:space="preserve">Andover</t>
  </si>
  <si>
    <t xml:space="preserve">Universal Technical Institute-Auto Motorcycle &amp; Marine Mechanics Institute Division-Orlando</t>
  </si>
  <si>
    <t xml:space="preserve">Erwin Technical College</t>
  </si>
  <si>
    <t xml:space="preserve">Rosel School of Cosmetology</t>
  </si>
  <si>
    <t xml:space="preserve">Worsham College of Mortuary Science</t>
  </si>
  <si>
    <t xml:space="preserve">Oregon College of Oriental Medicine</t>
  </si>
  <si>
    <t xml:space="preserve">Central Pennsylvania Institute of Science and Technology</t>
  </si>
  <si>
    <t xml:space="preserve">Pleasant Gap</t>
  </si>
  <si>
    <t xml:space="preserve">Northwest Educational Center</t>
  </si>
  <si>
    <t xml:space="preserve">PCI Health Training Center</t>
  </si>
  <si>
    <t xml:space="preserve">Hamrick School</t>
  </si>
  <si>
    <t xml:space="preserve">Fortis College</t>
  </si>
  <si>
    <t xml:space="preserve">Downey Adult School</t>
  </si>
  <si>
    <t xml:space="preserve">Downey</t>
  </si>
  <si>
    <t xml:space="preserve">CRU Institute of Cosmetology and Barbering</t>
  </si>
  <si>
    <t xml:space="preserve">Modern Technology School</t>
  </si>
  <si>
    <t xml:space="preserve">National Career Education</t>
  </si>
  <si>
    <t xml:space="preserve">North-West College-Glendale</t>
  </si>
  <si>
    <t xml:space="preserve">Fremont University</t>
  </si>
  <si>
    <t xml:space="preserve">Cerritos</t>
  </si>
  <si>
    <t xml:space="preserve">Pomona Unified School District Adult and Career Education</t>
  </si>
  <si>
    <t xml:space="preserve">Universal College of Beauty Inc-Los Angeles 2</t>
  </si>
  <si>
    <t xml:space="preserve">IBMC College</t>
  </si>
  <si>
    <t xml:space="preserve">Avalon Institute-Aurora</t>
  </si>
  <si>
    <t xml:space="preserve">Academy of Cosmetology</t>
  </si>
  <si>
    <t xml:space="preserve">Merritt Island</t>
  </si>
  <si>
    <t xml:space="preserve">Fortis College-Smyrna</t>
  </si>
  <si>
    <t xml:space="preserve">Smyrna</t>
  </si>
  <si>
    <t xml:space="preserve">Ross College-Davenport</t>
  </si>
  <si>
    <t xml:space="preserve">Pivot Point Academy</t>
  </si>
  <si>
    <t xml:space="preserve">Bloomingdale</t>
  </si>
  <si>
    <t xml:space="preserve">Blalock's Professional Beauty College</t>
  </si>
  <si>
    <t xml:space="preserve">Diesel Driving Academy-Baton Rouge</t>
  </si>
  <si>
    <t xml:space="preserve">New England Hair Academy</t>
  </si>
  <si>
    <t xml:space="preserve">Malden</t>
  </si>
  <si>
    <t xml:space="preserve">Rob Roy Academy-Worcester</t>
  </si>
  <si>
    <t xml:space="preserve">Upper Cape Cod Regional Technical School</t>
  </si>
  <si>
    <t xml:space="preserve">Bourne</t>
  </si>
  <si>
    <t xml:space="preserve">All-State Career-Baltimore</t>
  </si>
  <si>
    <t xml:space="preserve">Adler Graduate School</t>
  </si>
  <si>
    <t xml:space="preserve">Minnetonka</t>
  </si>
  <si>
    <t xml:space="preserve">Academy of Hair Design-Jackson</t>
  </si>
  <si>
    <t xml:space="preserve">KC's School of Hair Design</t>
  </si>
  <si>
    <t xml:space="preserve">Pontotoc</t>
  </si>
  <si>
    <t xml:space="preserve">Lincoln Technical Institute-Moorestown</t>
  </si>
  <si>
    <t xml:space="preserve">Moorestown</t>
  </si>
  <si>
    <t xml:space="preserve">MCVSD</t>
  </si>
  <si>
    <t xml:space="preserve">Freehold</t>
  </si>
  <si>
    <t xml:space="preserve">National Tractor Trailer School Inc-Buffalo</t>
  </si>
  <si>
    <t xml:space="preserve">Yeshiva Gedolah Imrei Yosef D'spinka</t>
  </si>
  <si>
    <t xml:space="preserve">Knox County Career Center</t>
  </si>
  <si>
    <t xml:space="preserve">Madison Adult Career Center</t>
  </si>
  <si>
    <t xml:space="preserve">Remington College-Cleveland Campus</t>
  </si>
  <si>
    <t xml:space="preserve">Toledo Academy of Beauty Culture-East</t>
  </si>
  <si>
    <t xml:space="preserve">OREGON</t>
  </si>
  <si>
    <t xml:space="preserve">Brown &amp; Clermont Adult Career Campuses</t>
  </si>
  <si>
    <t xml:space="preserve">Bethel</t>
  </si>
  <si>
    <t xml:space="preserve">Chisholm Trail Technology Center</t>
  </si>
  <si>
    <t xml:space="preserve">Omega</t>
  </si>
  <si>
    <t xml:space="preserve">Gordon Cooper Technology Center</t>
  </si>
  <si>
    <t xml:space="preserve">Kiamichi Technology Center-McAlester</t>
  </si>
  <si>
    <t xml:space="preserve">McAlester</t>
  </si>
  <si>
    <t xml:space="preserve">YTI Career Institute-Altoona</t>
  </si>
  <si>
    <t xml:space="preserve">Eastern Center for Arts and Technology</t>
  </si>
  <si>
    <t xml:space="preserve">Willow Grove</t>
  </si>
  <si>
    <t xml:space="preserve">Empire Beauty School-Center City Philadelphia</t>
  </si>
  <si>
    <t xml:space="preserve">CEM College-Humacao</t>
  </si>
  <si>
    <t xml:space="preserve">Colegio Mayor de Tecnologia Inc</t>
  </si>
  <si>
    <t xml:space="preserve">Arroyo</t>
  </si>
  <si>
    <t xml:space="preserve">Institucion Chaviano de Mayaguez</t>
  </si>
  <si>
    <t xml:space="preserve">Liceo de Arte-Dise-O y Comercio</t>
  </si>
  <si>
    <t xml:space="preserve">Universal Technology College of Puerto Rico</t>
  </si>
  <si>
    <t xml:space="preserve">Academy of Hair Technology</t>
  </si>
  <si>
    <t xml:space="preserve">Mr Wayne's School of Unisex Hair Design</t>
  </si>
  <si>
    <t xml:space="preserve">Queen City College</t>
  </si>
  <si>
    <t xml:space="preserve">College of the Marshall Islands</t>
  </si>
  <si>
    <t xml:space="preserve">Majuro</t>
  </si>
  <si>
    <t xml:space="preserve">MH</t>
  </si>
  <si>
    <t xml:space="preserve">Remington College-Fort Worth Campus</t>
  </si>
  <si>
    <t xml:space="preserve">North Richland Hills</t>
  </si>
  <si>
    <t xml:space="preserve">UCAS University of Cosmetology Arts &amp; Sciences</t>
  </si>
  <si>
    <t xml:space="preserve">School of Automotive Machinists &amp; Technology</t>
  </si>
  <si>
    <t xml:space="preserve">Nuvani Institute</t>
  </si>
  <si>
    <t xml:space="preserve">Eagle Pass</t>
  </si>
  <si>
    <t xml:space="preserve">Texas College of Cosmetology-Abilene</t>
  </si>
  <si>
    <t xml:space="preserve">Centura College-Newport News</t>
  </si>
  <si>
    <t xml:space="preserve">Centura College-Norfolk</t>
  </si>
  <si>
    <t xml:space="preserve">Virginia Beach City Public Schools School of Practical Nursing</t>
  </si>
  <si>
    <t xml:space="preserve">Northwest College of Art &amp; Design</t>
  </si>
  <si>
    <t xml:space="preserve">University of Washington-Bothell Campus</t>
  </si>
  <si>
    <t xml:space="preserve">Bothell</t>
  </si>
  <si>
    <t xml:space="preserve">University of Washington-Tacoma Campus</t>
  </si>
  <si>
    <t xml:space="preserve">Huntington School of Beauty Culture</t>
  </si>
  <si>
    <t xml:space="preserve">Valley College-Beckley</t>
  </si>
  <si>
    <t xml:space="preserve">Valley College-Martinsburg</t>
  </si>
  <si>
    <t xml:space="preserve">Bellus Academy-Poway</t>
  </si>
  <si>
    <t xml:space="preserve">Poway</t>
  </si>
  <si>
    <t xml:space="preserve">Capstone College</t>
  </si>
  <si>
    <t xml:space="preserve">Central Coast College</t>
  </si>
  <si>
    <t xml:space="preserve">Pacific College of Health and Science</t>
  </si>
  <si>
    <t xml:space="preserve">Artistic Nails and Beauty Academy-Tampa</t>
  </si>
  <si>
    <t xml:space="preserve">National Aviation Academy of Tampa Bay</t>
  </si>
  <si>
    <t xml:space="preserve">Madison Oneida BOCES-Practical Nursing Program</t>
  </si>
  <si>
    <t xml:space="preserve">Verona</t>
  </si>
  <si>
    <t xml:space="preserve">College of Health Care Professions</t>
  </si>
  <si>
    <t xml:space="preserve">Center for Advanced Legal Studies</t>
  </si>
  <si>
    <t xml:space="preserve">Houston Training School-Main Campus</t>
  </si>
  <si>
    <t xml:space="preserve">Bay Mills Community College</t>
  </si>
  <si>
    <t xml:space="preserve">Brimley</t>
  </si>
  <si>
    <t xml:space="preserve">Fond du Lac Tribal and Community College</t>
  </si>
  <si>
    <t xml:space="preserve">Cloquet</t>
  </si>
  <si>
    <t xml:space="preserve">Northwest Indian College</t>
  </si>
  <si>
    <t xml:space="preserve">Provo College</t>
  </si>
  <si>
    <t xml:space="preserve">CET-Coachella</t>
  </si>
  <si>
    <t xml:space="preserve">Coachella</t>
  </si>
  <si>
    <t xml:space="preserve">CET-Oxnard</t>
  </si>
  <si>
    <t xml:space="preserve">CET-Santa Maria</t>
  </si>
  <si>
    <t xml:space="preserve">Colorado Chinese Medicine University</t>
  </si>
  <si>
    <t xml:space="preserve">Michigan College of Beauty-Troy</t>
  </si>
  <si>
    <t xml:space="preserve">Ogle School Hair Skin Nails-Dallas</t>
  </si>
  <si>
    <t xml:space="preserve">Phoenix Seminary</t>
  </si>
  <si>
    <t xml:space="preserve">Faust Institute of Cosmetology-Spirit Lake</t>
  </si>
  <si>
    <t xml:space="preserve">Spirit Lake</t>
  </si>
  <si>
    <t xml:space="preserve">Loveland</t>
  </si>
  <si>
    <t xml:space="preserve">Colorado School of Healing Arts</t>
  </si>
  <si>
    <t xml:space="preserve">Mt. Diablo Adult Education-Mt. Diablo USD</t>
  </si>
  <si>
    <t xml:space="preserve">Greater Lowell Technical School</t>
  </si>
  <si>
    <t xml:space="preserve">Tyngsboro</t>
  </si>
  <si>
    <t xml:space="preserve">Academy of Hair Design-Pearl</t>
  </si>
  <si>
    <t xml:space="preserve">Pearl</t>
  </si>
  <si>
    <t xml:space="preserve">Genesis Career College-Lebanon</t>
  </si>
  <si>
    <t xml:space="preserve">Southwest College for the Deaf</t>
  </si>
  <si>
    <t xml:space="preserve">Fortis College-Richmond</t>
  </si>
  <si>
    <t xml:space="preserve">Midwest College of Oriental Medicine-Racine</t>
  </si>
  <si>
    <t xml:space="preserve">Racine</t>
  </si>
  <si>
    <t xml:space="preserve">Hacienda La Puente Adult Education</t>
  </si>
  <si>
    <t xml:space="preserve">La Belle Beauty Academy</t>
  </si>
  <si>
    <t xml:space="preserve">Hawaii Community College</t>
  </si>
  <si>
    <t xml:space="preserve">Robert Fiance Beauty Schools-North Plainfield</t>
  </si>
  <si>
    <t xml:space="preserve">North Plainfield</t>
  </si>
  <si>
    <t xml:space="preserve">Long Island Beauty School-Hauppauge</t>
  </si>
  <si>
    <t xml:space="preserve">Hauppauge</t>
  </si>
  <si>
    <t xml:space="preserve">Buckeye Joint Vocational School</t>
  </si>
  <si>
    <t xml:space="preserve">Sandusky Career Center</t>
  </si>
  <si>
    <t xml:space="preserve">Greater Altoona Career &amp; Technology Center</t>
  </si>
  <si>
    <t xml:space="preserve">Central Texas Beauty College-Temple</t>
  </si>
  <si>
    <t xml:space="preserve">Erie 2 Chautauqua Cattaraugus BOCES-Practical Nursing Program</t>
  </si>
  <si>
    <t xml:space="preserve">Empire Beauty School-Brooklyn</t>
  </si>
  <si>
    <t xml:space="preserve">Eastern New Mexico University Ruidoso Branch Community College</t>
  </si>
  <si>
    <t xml:space="preserve">Ruidoso</t>
  </si>
  <si>
    <t xml:space="preserve">UEI College-Ontario</t>
  </si>
  <si>
    <t xml:space="preserve">UEI College-Reseda</t>
  </si>
  <si>
    <t xml:space="preserve">Reseda</t>
  </si>
  <si>
    <t xml:space="preserve">Beacon College</t>
  </si>
  <si>
    <t xml:space="preserve">Acupuncture and Integrative Medicine College-Berkeley</t>
  </si>
  <si>
    <t xml:space="preserve">Estrella Mountain Community College</t>
  </si>
  <si>
    <t xml:space="preserve">Heartland Community College</t>
  </si>
  <si>
    <t xml:space="preserve">University of the Potomac-Washington DC Campus</t>
  </si>
  <si>
    <t xml:space="preserve">Rabbi Jacob Joseph School</t>
  </si>
  <si>
    <t xml:space="preserve">The Salon Professional Academy-Melbourne</t>
  </si>
  <si>
    <t xml:space="preserve">Albert Einstein College of Medicine</t>
  </si>
  <si>
    <t xml:space="preserve">Fortis Institute-Scranton</t>
  </si>
  <si>
    <t xml:space="preserve">Everglades University</t>
  </si>
  <si>
    <t xml:space="preserve">Seminar L'moros Bais Yaakov</t>
  </si>
  <si>
    <t xml:space="preserve">Herzing University-Orlando</t>
  </si>
  <si>
    <t xml:space="preserve">Pompano Beach</t>
  </si>
  <si>
    <t xml:space="preserve">College of Biblical Studies-Houston</t>
  </si>
  <si>
    <t xml:space="preserve">Mid-EastCTC-Adult Education</t>
  </si>
  <si>
    <t xml:space="preserve">Polaris Career Center</t>
  </si>
  <si>
    <t xml:space="preserve">Middleburg Heights</t>
  </si>
  <si>
    <t xml:space="preserve">P&amp;A Scholars Beauty School</t>
  </si>
  <si>
    <t xml:space="preserve">Sharp's Academy of Hairstyling</t>
  </si>
  <si>
    <t xml:space="preserve">Grand Blanc</t>
  </si>
  <si>
    <t xml:space="preserve">The College of Health Care Professions-Northwest</t>
  </si>
  <si>
    <t xml:space="preserve">School of Professional Horticulture, New York Botanical Garden</t>
  </si>
  <si>
    <t xml:space="preserve">UEI College-Gardena</t>
  </si>
  <si>
    <t xml:space="preserve">Gardena</t>
  </si>
  <si>
    <t xml:space="preserve">Asian-American International Beauty College</t>
  </si>
  <si>
    <t xml:space="preserve">Copper Mountain Community College</t>
  </si>
  <si>
    <t xml:space="preserve">Joshua Tree</t>
  </si>
  <si>
    <t xml:space="preserve">Diversified Vocational College</t>
  </si>
  <si>
    <t xml:space="preserve">UEI College-Fresno</t>
  </si>
  <si>
    <t xml:space="preserve">Santiago Canyon College</t>
  </si>
  <si>
    <t xml:space="preserve">Southern California Institute of Technology</t>
  </si>
  <si>
    <t xml:space="preserve">Soka University of America</t>
  </si>
  <si>
    <t xml:space="preserve">Aliso Viejo</t>
  </si>
  <si>
    <t xml:space="preserve">Summit College</t>
  </si>
  <si>
    <t xml:space="preserve">Advance Beauty College</t>
  </si>
  <si>
    <t xml:space="preserve">Los Angeles Pacific College</t>
  </si>
  <si>
    <t xml:space="preserve">World Mission University</t>
  </si>
  <si>
    <t xml:space="preserve">Yo San University of Traditional Chinese Medicine</t>
  </si>
  <si>
    <t xml:space="preserve">John Amico School of Hair Design</t>
  </si>
  <si>
    <t xml:space="preserve">Delta College Inc</t>
  </si>
  <si>
    <t xml:space="preserve">Tri-State Cosmetology Institute</t>
  </si>
  <si>
    <t xml:space="preserve">Frontier Community College</t>
  </si>
  <si>
    <t xml:space="preserve">Lincoln Trail College</t>
  </si>
  <si>
    <t xml:space="preserve">Robinson</t>
  </si>
  <si>
    <t xml:space="preserve">Wabash Valley College</t>
  </si>
  <si>
    <t xml:space="preserve">Mount Carmel</t>
  </si>
  <si>
    <t xml:space="preserve">Brookline College-Tempe</t>
  </si>
  <si>
    <t xml:space="preserve">Inter American University of Puerto Rico-School of Optometry</t>
  </si>
  <si>
    <t xml:space="preserve">Schiller International University</t>
  </si>
  <si>
    <t xml:space="preserve">Coconino Community College</t>
  </si>
  <si>
    <t xml:space="preserve">Emma's Beauty Academy-Juana Diaz</t>
  </si>
  <si>
    <t xml:space="preserve">Juana Diaz</t>
  </si>
  <si>
    <t xml:space="preserve">Brillare Beauty Institute</t>
  </si>
  <si>
    <t xml:space="preserve">Pima Medical Institute-Denver</t>
  </si>
  <si>
    <t xml:space="preserve">Ohio State School of Cosmetology-Heath</t>
  </si>
  <si>
    <t xml:space="preserve">Heath</t>
  </si>
  <si>
    <t xml:space="preserve">Yeshivas Novominsk</t>
  </si>
  <si>
    <t xml:space="preserve">Southern Careers Institute-Corpus Christi</t>
  </si>
  <si>
    <t xml:space="preserve">Rabbinical College of Ohr Shimon Yisroel</t>
  </si>
  <si>
    <t xml:space="preserve">Carroll Community College</t>
  </si>
  <si>
    <t xml:space="preserve">Galen College of Nursing-Tampa Bay</t>
  </si>
  <si>
    <t xml:space="preserve">Galen College of Nursing-San Antonio</t>
  </si>
  <si>
    <t xml:space="preserve">Sarasota School of Massage Therapy</t>
  </si>
  <si>
    <t xml:space="preserve">Schuyler Steuben Chemung Tioga Allegany BOCES</t>
  </si>
  <si>
    <t xml:space="preserve">Delaware Chenango Madison Otsego BOCES-Practical Nursing Program</t>
  </si>
  <si>
    <t xml:space="preserve">Norwich</t>
  </si>
  <si>
    <t xml:space="preserve">Central Susquehanna Intermediate Unit LPN Career</t>
  </si>
  <si>
    <t xml:space="preserve">Myotherapy Massage College</t>
  </si>
  <si>
    <t xml:space="preserve">Millcreek City</t>
  </si>
  <si>
    <t xml:space="preserve">City College-Gainesville</t>
  </si>
  <si>
    <t xml:space="preserve">Oakbrook</t>
  </si>
  <si>
    <t xml:space="preserve">Cosmetology Training Center</t>
  </si>
  <si>
    <t xml:space="preserve">Stage One-The Hair School</t>
  </si>
  <si>
    <t xml:space="preserve">Empire Beauty School-Malden</t>
  </si>
  <si>
    <t xml:space="preserve">Stephanie Moss Academy</t>
  </si>
  <si>
    <t xml:space="preserve">Orlo School of Hair Design and Cosmetology</t>
  </si>
  <si>
    <t xml:space="preserve">Eastland-Fairfield Career and Technical Schools</t>
  </si>
  <si>
    <t xml:space="preserve">Groveport</t>
  </si>
  <si>
    <t xml:space="preserve">Empire Beauty School-Cincinnati</t>
  </si>
  <si>
    <t xml:space="preserve">Mahoning County Career and Technical Center</t>
  </si>
  <si>
    <t xml:space="preserve">Canfield</t>
  </si>
  <si>
    <t xml:space="preserve">Pickaway Ross Joint Vocational School District</t>
  </si>
  <si>
    <t xml:space="preserve">Pioneer Career and Technology Center</t>
  </si>
  <si>
    <t xml:space="preserve">Raphael's School of Beauty Culture Inc-Boardman</t>
  </si>
  <si>
    <t xml:space="preserve">Boardman</t>
  </si>
  <si>
    <t xml:space="preserve">Scioto County Career Technical Center</t>
  </si>
  <si>
    <t xml:space="preserve">Lucasville</t>
  </si>
  <si>
    <t xml:space="preserve">Trumbull Career &amp; Technical Center</t>
  </si>
  <si>
    <t xml:space="preserve">Pacific Bible College</t>
  </si>
  <si>
    <t xml:space="preserve">Lake Erie College of Osteopathic Medicine</t>
  </si>
  <si>
    <t xml:space="preserve">UCAS University of Cosmetology Arts &amp; Sciences-Harlingen</t>
  </si>
  <si>
    <t xml:space="preserve">Harlingen</t>
  </si>
  <si>
    <t xml:space="preserve">KaiStar</t>
  </si>
  <si>
    <t xml:space="preserve">Federal Way</t>
  </si>
  <si>
    <t xml:space="preserve">Empire Beauty School-Green Bay</t>
  </si>
  <si>
    <t xml:space="preserve">Ashwaubenon</t>
  </si>
  <si>
    <t xml:space="preserve">Warren County Career Center</t>
  </si>
  <si>
    <t xml:space="preserve">Paul Mitchell the School-Wichita</t>
  </si>
  <si>
    <t xml:space="preserve">Pinnacle Institute of Cosmetology</t>
  </si>
  <si>
    <t xml:space="preserve">Mooresville</t>
  </si>
  <si>
    <t xml:space="preserve">Southern Careers Institute-Pharr</t>
  </si>
  <si>
    <t xml:space="preserve">Pharr</t>
  </si>
  <si>
    <t xml:space="preserve">Florida National University-Main Campus</t>
  </si>
  <si>
    <t xml:space="preserve">Georgia Institute of Cosmetology</t>
  </si>
  <si>
    <t xml:space="preserve">Nouvelle Institute</t>
  </si>
  <si>
    <t xml:space="preserve">Franklin Technology Center Adult Education</t>
  </si>
  <si>
    <t xml:space="preserve">Professional Technical Institution</t>
  </si>
  <si>
    <t xml:space="preserve">Erikson Institute</t>
  </si>
  <si>
    <t xml:space="preserve">South Texas College</t>
  </si>
  <si>
    <t xml:space="preserve">Pike County Joint Vocational School District</t>
  </si>
  <si>
    <t xml:space="preserve">Piketon</t>
  </si>
  <si>
    <t xml:space="preserve">Lorain County Joint Vocational School District</t>
  </si>
  <si>
    <t xml:space="preserve">Roger Williams University School of Law</t>
  </si>
  <si>
    <t xml:space="preserve">California State University-Monterey Bay</t>
  </si>
  <si>
    <t xml:space="preserve">Seaside</t>
  </si>
  <si>
    <t xml:space="preserve">Ohio Media School-Valley View</t>
  </si>
  <si>
    <t xml:space="preserve">Valley View</t>
  </si>
  <si>
    <t xml:space="preserve">EINE Inc</t>
  </si>
  <si>
    <t xml:space="preserve">Tewksbury</t>
  </si>
  <si>
    <t xml:space="preserve">Marian Health Careers Center-Los Angeles Campus</t>
  </si>
  <si>
    <t xml:space="preserve">Cleveland Clinic Health System-School of Diagnostic Imaging</t>
  </si>
  <si>
    <t xml:space="preserve">Euclid</t>
  </si>
  <si>
    <t xml:space="preserve">Academy for Nursing and Health Occupations</t>
  </si>
  <si>
    <t xml:space="preserve">Shawsheen Valley School of Practical Nursing</t>
  </si>
  <si>
    <t xml:space="preserve">Billerica</t>
  </si>
  <si>
    <t xml:space="preserve">Shear Ego International School of Hair Design</t>
  </si>
  <si>
    <t xml:space="preserve">Remington College-Memphis Campus</t>
  </si>
  <si>
    <t xml:space="preserve">Fayette Institute of Technology</t>
  </si>
  <si>
    <t xml:space="preserve">Oak Hill</t>
  </si>
  <si>
    <t xml:space="preserve">Capella University</t>
  </si>
  <si>
    <t xml:space="preserve">College of Menominee Nation</t>
  </si>
  <si>
    <t xml:space="preserve">Keshena</t>
  </si>
  <si>
    <t xml:space="preserve">Leech Lake Tribal College</t>
  </si>
  <si>
    <t xml:space="preserve">Cass Lake</t>
  </si>
  <si>
    <t xml:space="preserve">Spartan College of Aeronautics &amp; Technology</t>
  </si>
  <si>
    <t xml:space="preserve">Inglewood</t>
  </si>
  <si>
    <t xml:space="preserve">Yukon Beauty College Inc</t>
  </si>
  <si>
    <t xml:space="preserve">Yukon</t>
  </si>
  <si>
    <t xml:space="preserve">United Education Institute-Morrow</t>
  </si>
  <si>
    <t xml:space="preserve">Artistic Academy of Hair Design</t>
  </si>
  <si>
    <t xml:space="preserve">Morris Plains</t>
  </si>
  <si>
    <t xml:space="preserve">Motoring Technical Training Institute</t>
  </si>
  <si>
    <t xml:space="preserve">Seekonk</t>
  </si>
  <si>
    <t xml:space="preserve">Mech-Tech College</t>
  </si>
  <si>
    <t xml:space="preserve">Baldwin Beauty School-North Austin</t>
  </si>
  <si>
    <t xml:space="preserve">Jean Madeline Aveda Institute</t>
  </si>
  <si>
    <t xml:space="preserve">Tricoci University of Beauty Culture-Indianapolis</t>
  </si>
  <si>
    <t xml:space="preserve">Trine University-Regional/Non-Traditional Campuses</t>
  </si>
  <si>
    <t xml:space="preserve">Pennsylvania Highlands Community College</t>
  </si>
  <si>
    <t xml:space="preserve">Nevada Career Institute</t>
  </si>
  <si>
    <t xml:space="preserve">Phillips Theological Seminary</t>
  </si>
  <si>
    <t xml:space="preserve">Empire Beauty School-Hanover</t>
  </si>
  <si>
    <t xml:space="preserve">Industrial Management Training Institute</t>
  </si>
  <si>
    <t xml:space="preserve">Allen School-Jamaica</t>
  </si>
  <si>
    <t xml:space="preserve">Premiere Career College</t>
  </si>
  <si>
    <t xml:space="preserve">Irwindale</t>
  </si>
  <si>
    <t xml:space="preserve">The University of Texas MD Anderson Cancer Center</t>
  </si>
  <si>
    <t xml:space="preserve">Paul Mitchell the School-Huntsville</t>
  </si>
  <si>
    <t xml:space="preserve">Estes Institute of Cosmetology Arts and Science</t>
  </si>
  <si>
    <t xml:space="preserve">Baldwin Park Adult &amp; Community Education</t>
  </si>
  <si>
    <t xml:space="preserve">Baldwin Park</t>
  </si>
  <si>
    <t xml:space="preserve">Ventura Adult and Continuing Education</t>
  </si>
  <si>
    <t xml:space="preserve">CT Aerotech</t>
  </si>
  <si>
    <t xml:space="preserve">Stratford School for Aviation Maintenance Technicians</t>
  </si>
  <si>
    <t xml:space="preserve">Stratford</t>
  </si>
  <si>
    <t xml:space="preserve">City College-Altamonte Springs</t>
  </si>
  <si>
    <t xml:space="preserve">Altamonte Springs</t>
  </si>
  <si>
    <t xml:space="preserve">Career Center of Southern Illinois</t>
  </si>
  <si>
    <t xml:space="preserve">Red Bud</t>
  </si>
  <si>
    <t xml:space="preserve">Crave Beauty Academy</t>
  </si>
  <si>
    <t xml:space="preserve">Hastings Beauty School</t>
  </si>
  <si>
    <t xml:space="preserve">Kirksville Area Technical Center</t>
  </si>
  <si>
    <t xml:space="preserve">Southern Missouri Technical Institute</t>
  </si>
  <si>
    <t xml:space="preserve">Saline County Career Center</t>
  </si>
  <si>
    <t xml:space="preserve">Warrensburg Area Career Center</t>
  </si>
  <si>
    <t xml:space="preserve">Cass Career Center</t>
  </si>
  <si>
    <t xml:space="preserve">Harrisonville</t>
  </si>
  <si>
    <t xml:space="preserve">Applied Technology Services</t>
  </si>
  <si>
    <t xml:space="preserve">Sunset Hills</t>
  </si>
  <si>
    <t xml:space="preserve">Central College of Cosmetology</t>
  </si>
  <si>
    <t xml:space="preserve">Saint Robert</t>
  </si>
  <si>
    <t xml:space="preserve">Southeast Missouri Hospital College of Nursing and Health Sciences</t>
  </si>
  <si>
    <t xml:space="preserve">Messenger College</t>
  </si>
  <si>
    <t xml:space="preserve">Union County Vocational Technical School</t>
  </si>
  <si>
    <t xml:space="preserve">Scotch Plains</t>
  </si>
  <si>
    <t xml:space="preserve">Prism Career Institute-Philadelphia</t>
  </si>
  <si>
    <t xml:space="preserve">Clinton Essex Warren Washington BOCES</t>
  </si>
  <si>
    <t xml:space="preserve">Jefferson Lewis BOCES-Practical Nursing Program</t>
  </si>
  <si>
    <t xml:space="preserve">Veeb Nassau County School of Practical Nursing</t>
  </si>
  <si>
    <t xml:space="preserve">Hicksville</t>
  </si>
  <si>
    <t xml:space="preserve">Cattaraugus Allegany BOCES-Practical Nursing Program</t>
  </si>
  <si>
    <t xml:space="preserve">Olean</t>
  </si>
  <si>
    <t xml:space="preserve">Orange Ulster BOCES-Practical Nursing Program</t>
  </si>
  <si>
    <t xml:space="preserve">Wayne Finger Lakes BOCES-Practical Nursing Program</t>
  </si>
  <si>
    <t xml:space="preserve">Broome Delaware Tioga BOCES-Practical Nursing Program</t>
  </si>
  <si>
    <t xml:space="preserve">Endicott</t>
  </si>
  <si>
    <t xml:space="preserve">Washington Saratoga Warren Hamilton Essex BOCES-Practical Nursing Program</t>
  </si>
  <si>
    <t xml:space="preserve">Hudson Falls</t>
  </si>
  <si>
    <t xml:space="preserve">Albany BOCES-Adult Practical Nursing Program</t>
  </si>
  <si>
    <t xml:space="preserve">Eastern Suffolk BOCES</t>
  </si>
  <si>
    <t xml:space="preserve">Sayville</t>
  </si>
  <si>
    <t xml:space="preserve">Rockland County BOCES-Practical Nursing Program</t>
  </si>
  <si>
    <t xml:space="preserve">West Nyack</t>
  </si>
  <si>
    <t xml:space="preserve">New York College of Health Professions</t>
  </si>
  <si>
    <t xml:space="preserve">Syosset</t>
  </si>
  <si>
    <t xml:space="preserve">Charles Stuart School of Diamond Setting</t>
  </si>
  <si>
    <t xml:space="preserve">Penta County Joint Vocational School</t>
  </si>
  <si>
    <t xml:space="preserve">Career and Technology Education Centers of Licking County</t>
  </si>
  <si>
    <t xml:space="preserve">Northern Career Institute</t>
  </si>
  <si>
    <t xml:space="preserve">Eastlake</t>
  </si>
  <si>
    <t xml:space="preserve">Washington County Career Center-Adult Technical Training</t>
  </si>
  <si>
    <t xml:space="preserve">Ohio Media School-Cincinnati</t>
  </si>
  <si>
    <t xml:space="preserve">Norwood</t>
  </si>
  <si>
    <t xml:space="preserve">Vantage Career Center</t>
  </si>
  <si>
    <t xml:space="preserve">Van Wert</t>
  </si>
  <si>
    <t xml:space="preserve">Indian Capital Technology Center-Muskogee</t>
  </si>
  <si>
    <t xml:space="preserve">Western Technology Center</t>
  </si>
  <si>
    <t xml:space="preserve">Burns Flat</t>
  </si>
  <si>
    <t xml:space="preserve">Mid-America Technology Center</t>
  </si>
  <si>
    <t xml:space="preserve">Eastern Oklahoma County Technology Center</t>
  </si>
  <si>
    <t xml:space="preserve">Choctaw</t>
  </si>
  <si>
    <t xml:space="preserve">Wes Watkins Technology Center</t>
  </si>
  <si>
    <t xml:space="preserve">Wetumka</t>
  </si>
  <si>
    <t xml:space="preserve">York County School of Technology-Adult &amp; Continuing Education</t>
  </si>
  <si>
    <t xml:space="preserve">Chester County Intermediate Unit</t>
  </si>
  <si>
    <t xml:space="preserve">Downingtown</t>
  </si>
  <si>
    <t xml:space="preserve">Jefferson County Dubois Area Vocational Technical Practical Nursing Program</t>
  </si>
  <si>
    <t xml:space="preserve">Reynoldsville</t>
  </si>
  <si>
    <t xml:space="preserve">Greater Johnstown Career and Technology Center</t>
  </si>
  <si>
    <t xml:space="preserve">Mifflin County Academy of Science and Technology</t>
  </si>
  <si>
    <t xml:space="preserve">Lewistown</t>
  </si>
  <si>
    <t xml:space="preserve">Lenape Technical School Practical Nursing Program</t>
  </si>
  <si>
    <t xml:space="preserve">Ford City</t>
  </si>
  <si>
    <t xml:space="preserve">Venango County Area Vocational Technical School</t>
  </si>
  <si>
    <t xml:space="preserve">Oil City</t>
  </si>
  <si>
    <t xml:space="preserve">Lancaster County Career and Technology Center</t>
  </si>
  <si>
    <t xml:space="preserve">Willow Street</t>
  </si>
  <si>
    <t xml:space="preserve">Lebanon County Area Vocational Technical School</t>
  </si>
  <si>
    <t xml:space="preserve">Indiana County Technology Center</t>
  </si>
  <si>
    <t xml:space="preserve">Northern Tier Career Center</t>
  </si>
  <si>
    <t xml:space="preserve">Towanda</t>
  </si>
  <si>
    <t xml:space="preserve">Hazleton Area Career Center</t>
  </si>
  <si>
    <t xml:space="preserve">Hazle TWP.</t>
  </si>
  <si>
    <t xml:space="preserve">All-State Career School-Pittsburgh</t>
  </si>
  <si>
    <t xml:space="preserve">Quality Technical and Beauty College</t>
  </si>
  <si>
    <t xml:space="preserve">D'Mart Institute</t>
  </si>
  <si>
    <t xml:space="preserve">Automeca Technical College-Aguadilla</t>
  </si>
  <si>
    <t xml:space="preserve">North Central Institute</t>
  </si>
  <si>
    <t xml:space="preserve">Pipo Academy of Hair Design</t>
  </si>
  <si>
    <t xml:space="preserve">Tint School of Makeup and Cosmetology-Dallas</t>
  </si>
  <si>
    <t xml:space="preserve">United Technical Center</t>
  </si>
  <si>
    <t xml:space="preserve">Charles H McCann Technical School</t>
  </si>
  <si>
    <t xml:space="preserve">Central California School of Continuing Education</t>
  </si>
  <si>
    <t xml:space="preserve">HCA Florida Mercy Hospital School of Practical Nursing</t>
  </si>
  <si>
    <t xml:space="preserve">Rivertown School of Beauty Barber Skin Care and Nails</t>
  </si>
  <si>
    <t xml:space="preserve">Atlanta Institute of Music and Media</t>
  </si>
  <si>
    <t xml:space="preserve">Illinois Media School</t>
  </si>
  <si>
    <t xml:space="preserve">New Dimensions School of Hair Design</t>
  </si>
  <si>
    <t xml:space="preserve">Jna Institute of Culinary Arts</t>
  </si>
  <si>
    <t xml:space="preserve">Putnam Career and Technical Center</t>
  </si>
  <si>
    <t xml:space="preserve">Eleanor</t>
  </si>
  <si>
    <t xml:space="preserve">Crawford County Career and Technical Center Practical Nursing Program</t>
  </si>
  <si>
    <t xml:space="preserve">Texas College of Cosmetology-San Angelo</t>
  </si>
  <si>
    <t xml:space="preserve">Automeca Technical College-Bayamon</t>
  </si>
  <si>
    <t xml:space="preserve">Automeca Technical College-Caguas</t>
  </si>
  <si>
    <t xml:space="preserve">Automeca Technical College-Ponce</t>
  </si>
  <si>
    <t xml:space="preserve">Centura College-Chesapeake</t>
  </si>
  <si>
    <t xml:space="preserve">University of Phoenix-Hawaii</t>
  </si>
  <si>
    <t xml:space="preserve">Prism Career Institute-Cherry Hill</t>
  </si>
  <si>
    <t xml:space="preserve">Sonoran University of Health Sciences</t>
  </si>
  <si>
    <t xml:space="preserve">Escuela de Peritos Electricistas de Isabela Inc</t>
  </si>
  <si>
    <t xml:space="preserve">Isabela</t>
  </si>
  <si>
    <t xml:space="preserve">Yeshiva D'monsey Rabbinical College</t>
  </si>
  <si>
    <t xml:space="preserve">Lincoln Technical Institute-Mahwah</t>
  </si>
  <si>
    <t xml:space="preserve">Career Technical Institute</t>
  </si>
  <si>
    <t xml:space="preserve">Northwest Vista College</t>
  </si>
  <si>
    <t xml:space="preserve">Oconee Fall Line Technical College</t>
  </si>
  <si>
    <t xml:space="preserve">Sandersville</t>
  </si>
  <si>
    <t xml:space="preserve">York County Community College</t>
  </si>
  <si>
    <t xml:space="preserve">Wells</t>
  </si>
  <si>
    <t xml:space="preserve">Western Suffolk BOCES</t>
  </si>
  <si>
    <t xml:space="preserve">Northport</t>
  </si>
  <si>
    <t xml:space="preserve">Arkansas State University-Mountain Home</t>
  </si>
  <si>
    <t xml:space="preserve">Mountain Home</t>
  </si>
  <si>
    <t xml:space="preserve">Columbia Gorge Community College</t>
  </si>
  <si>
    <t xml:space="preserve">The Dalles</t>
  </si>
  <si>
    <t xml:space="preserve">Bakke Graduate University</t>
  </si>
  <si>
    <t xml:space="preserve">Tillamook Bay Community College</t>
  </si>
  <si>
    <t xml:space="preserve">Tillamook</t>
  </si>
  <si>
    <t xml:space="preserve">Manhattan School of Computer Technology</t>
  </si>
  <si>
    <t xml:space="preserve">Ross College-Hopkinsville</t>
  </si>
  <si>
    <t xml:space="preserve">Paul Mitchell the School-St. George</t>
  </si>
  <si>
    <t xml:space="preserve">Cadillac Institute of Cosmetology</t>
  </si>
  <si>
    <t xml:space="preserve">Cadillac</t>
  </si>
  <si>
    <t xml:space="preserve">Arizona College of Nursing-Tempe</t>
  </si>
  <si>
    <t xml:space="preserve">Vanguard-Sentinel Adult Career and Technology Center</t>
  </si>
  <si>
    <t xml:space="preserve">Academy of Beauty Professionals</t>
  </si>
  <si>
    <t xml:space="preserve">Raymore</t>
  </si>
  <si>
    <t xml:space="preserve">New York Conservatory for Dramatic Arts</t>
  </si>
  <si>
    <t xml:space="preserve">Eastern International College-Jersey City</t>
  </si>
  <si>
    <t xml:space="preserve">Academia Serrant Inc</t>
  </si>
  <si>
    <t xml:space="preserve">San Joaquin Valley College-Trades Education Center</t>
  </si>
  <si>
    <t xml:space="preserve">Pacific College</t>
  </si>
  <si>
    <t xml:space="preserve">American College of Healthcare and Technology</t>
  </si>
  <si>
    <t xml:space="preserve">Compu-Med Vocational Careers Corp</t>
  </si>
  <si>
    <t xml:space="preserve">Advantage Technical College</t>
  </si>
  <si>
    <t xml:space="preserve">Mid Cities Barber College</t>
  </si>
  <si>
    <t xml:space="preserve">Midwestern University-Glendale</t>
  </si>
  <si>
    <t xml:space="preserve">Oregon Coast Community College</t>
  </si>
  <si>
    <t xml:space="preserve">Gwinnett College-Sandy Springs</t>
  </si>
  <si>
    <t xml:space="preserve">Mildred Elley-Pittsfield Campus</t>
  </si>
  <si>
    <t xml:space="preserve">Embry-Riddle Aeronautical University-Worldwide</t>
  </si>
  <si>
    <t xml:space="preserve">Merkaz Bnos-Business School</t>
  </si>
  <si>
    <t xml:space="preserve">Lia Schorr Institute of Cosmetic Skin Care Training</t>
  </si>
  <si>
    <t xml:space="preserve">CET-Alexandria</t>
  </si>
  <si>
    <t xml:space="preserve">Aviation Institute of Maintenance-Norfolk</t>
  </si>
  <si>
    <t xml:space="preserve">Centura College-Richmond Main</t>
  </si>
  <si>
    <t xml:space="preserve">North Chesterfield</t>
  </si>
  <si>
    <t xml:space="preserve">Osceola Technical College</t>
  </si>
  <si>
    <t xml:space="preserve">Miami Ad School</t>
  </si>
  <si>
    <t xml:space="preserve">Green Country Technology Center</t>
  </si>
  <si>
    <t xml:space="preserve">Nova College de Puerto Rico</t>
  </si>
  <si>
    <t xml:space="preserve">John Wesley International Barber and Beauty College</t>
  </si>
  <si>
    <t xml:space="preserve">Southeastern College-West Palm Beach</t>
  </si>
  <si>
    <t xml:space="preserve">Ottawa University-Milwaukee</t>
  </si>
  <si>
    <t xml:space="preserve">Brookfield</t>
  </si>
  <si>
    <t xml:space="preserve">Klamath Community College</t>
  </si>
  <si>
    <t xml:space="preserve">American College of Acupuncture and Oriental Med</t>
  </si>
  <si>
    <t xml:space="preserve">AOMA Graduate School of Integrative Medicine</t>
  </si>
  <si>
    <t xml:space="preserve">Urban College of Boston</t>
  </si>
  <si>
    <t xml:space="preserve">Strayer University-Maryland</t>
  </si>
  <si>
    <t xml:space="preserve">Suitland</t>
  </si>
  <si>
    <t xml:space="preserve">Empire Beauty School-Monroeville</t>
  </si>
  <si>
    <t xml:space="preserve">Monroeville</t>
  </si>
  <si>
    <t xml:space="preserve">Southern Careers Institute-San Antonio</t>
  </si>
  <si>
    <t xml:space="preserve">Cayce/Reilly School of Massage</t>
  </si>
  <si>
    <t xml:space="preserve">Prism Career Institute-West Atlantic City</t>
  </si>
  <si>
    <t xml:space="preserve">West  Atlantic City</t>
  </si>
  <si>
    <t xml:space="preserve">Studio Jewelers</t>
  </si>
  <si>
    <t xml:space="preserve">Praxis Institute</t>
  </si>
  <si>
    <t xml:space="preserve">San Juan Bautista School of Medicine</t>
  </si>
  <si>
    <t xml:space="preserve">Texas Health and Science University</t>
  </si>
  <si>
    <t xml:space="preserve">Carver Career Center</t>
  </si>
  <si>
    <t xml:space="preserve">Cayuga Onondaga BOCES-Practical Nursing Program</t>
  </si>
  <si>
    <t xml:space="preserve">Clearfield County Career and Technology Center</t>
  </si>
  <si>
    <t xml:space="preserve">Clearfield</t>
  </si>
  <si>
    <t xml:space="preserve">Colegio de Cinematografía Artes y Television</t>
  </si>
  <si>
    <t xml:space="preserve">Delaware County Technical School-Practical Nursing Program</t>
  </si>
  <si>
    <t xml:space="preserve">Broomall</t>
  </si>
  <si>
    <t xml:space="preserve">Mid-Del Technology Center</t>
  </si>
  <si>
    <t xml:space="preserve">New York Institute of Massage Inc</t>
  </si>
  <si>
    <t xml:space="preserve">Williamsville</t>
  </si>
  <si>
    <t xml:space="preserve">Dutchess BOCES-Practical Nursing Program</t>
  </si>
  <si>
    <t xml:space="preserve">Escuela Tecnica de Electricidad</t>
  </si>
  <si>
    <t xml:space="preserve">Institute of Technology</t>
  </si>
  <si>
    <t xml:space="preserve">Bristol Technical Education Center</t>
  </si>
  <si>
    <t xml:space="preserve">Genesee Valley BOCES-Practical Nursing Program</t>
  </si>
  <si>
    <t xml:space="preserve">Henrico County-Saint Marys Hospital School of Practical Nursing</t>
  </si>
  <si>
    <t xml:space="preserve">Herkimer County BOCES-Practical Nursing Program</t>
  </si>
  <si>
    <t xml:space="preserve">Graduate America College</t>
  </si>
  <si>
    <t xml:space="preserve">Cape Coral Technical College</t>
  </si>
  <si>
    <t xml:space="preserve">Cape Coral</t>
  </si>
  <si>
    <t xml:space="preserve">UPMC Mercy School of Nursing</t>
  </si>
  <si>
    <t xml:space="preserve">Ocean County Vocational-Technical School</t>
  </si>
  <si>
    <t xml:space="preserve">Yeshiva of the Telshe Alumni</t>
  </si>
  <si>
    <t xml:space="preserve">Kenneth Shuler School of Cosmetology-Rock Hill</t>
  </si>
  <si>
    <t xml:space="preserve">CET-El Paso</t>
  </si>
  <si>
    <t xml:space="preserve">Appalachian School of Law</t>
  </si>
  <si>
    <t xml:space="preserve">Grundy</t>
  </si>
  <si>
    <t xml:space="preserve">Platt College-Ontario</t>
  </si>
  <si>
    <t xml:space="preserve">Delaware College of Art and Design</t>
  </si>
  <si>
    <t xml:space="preserve">American University of Health Sciences</t>
  </si>
  <si>
    <t xml:space="preserve">Signal Hill</t>
  </si>
  <si>
    <t xml:space="preserve">Career Networks Institute</t>
  </si>
  <si>
    <t xml:space="preserve">Monty Tech</t>
  </si>
  <si>
    <t xml:space="preserve">Okaloosa Technical College</t>
  </si>
  <si>
    <t xml:space="preserve">Fort Walton Beach</t>
  </si>
  <si>
    <t xml:space="preserve">Lincoln Technical Institute-Lincoln</t>
  </si>
  <si>
    <t xml:space="preserve">Wayne County Schools Career Center</t>
  </si>
  <si>
    <t xml:space="preserve">Smithville</t>
  </si>
  <si>
    <t xml:space="preserve">Carolinas College of Health Sciences</t>
  </si>
  <si>
    <t xml:space="preserve">Western Governors University</t>
  </si>
  <si>
    <t xml:space="preserve">California Aeronautical University</t>
  </si>
  <si>
    <t xml:space="preserve">Herzing University-New Orleans</t>
  </si>
  <si>
    <t xml:space="preserve">Metairie</t>
  </si>
  <si>
    <t xml:space="preserve">Florida Gulf Coast University</t>
  </si>
  <si>
    <t xml:space="preserve">Little Priest Tribal College</t>
  </si>
  <si>
    <t xml:space="preserve">Winnebago</t>
  </si>
  <si>
    <t xml:space="preserve">South Louisiana Community College</t>
  </si>
  <si>
    <t xml:space="preserve">Pima Medical Institute-Chula Vista</t>
  </si>
  <si>
    <t xml:space="preserve">Lincoln College of Technology-Marietta</t>
  </si>
  <si>
    <t xml:space="preserve">Academy of Hair Design-Lufkin</t>
  </si>
  <si>
    <t xml:space="preserve">Pathway Vocational Academy</t>
  </si>
  <si>
    <t xml:space="preserve">Linthicum</t>
  </si>
  <si>
    <t xml:space="preserve">Toni &amp; Guy Hairdressing Academy-Worcester</t>
  </si>
  <si>
    <t xml:space="preserve">Northwest HVAC/R Training Center</t>
  </si>
  <si>
    <t xml:space="preserve">Myotherapy Institute</t>
  </si>
  <si>
    <t xml:space="preserve">Florida College of Integrative Medicine</t>
  </si>
  <si>
    <t xml:space="preserve">New Professions Technical Institute</t>
  </si>
  <si>
    <t xml:space="preserve">Strand College of Hair Design</t>
  </si>
  <si>
    <t xml:space="preserve">Myrtle Beach</t>
  </si>
  <si>
    <t xml:space="preserve">Ilisagvik College</t>
  </si>
  <si>
    <t xml:space="preserve">Barrow</t>
  </si>
  <si>
    <t xml:space="preserve">Community College of Baltimore County</t>
  </si>
  <si>
    <t xml:space="preserve">White Earth Tribal and Community College</t>
  </si>
  <si>
    <t xml:space="preserve">Mahnomen</t>
  </si>
  <si>
    <t xml:space="preserve">Blue Cliff College-Metairie</t>
  </si>
  <si>
    <t xml:space="preserve">Creative Images Institute of Cosmetology-North Dayton</t>
  </si>
  <si>
    <t xml:space="preserve">Dewey University-Carolina</t>
  </si>
  <si>
    <t xml:space="preserve">Yeshiva College of the Nations Capital</t>
  </si>
  <si>
    <t xml:space="preserve">Silver  Spring</t>
  </si>
  <si>
    <t xml:space="preserve">Louisiana State University Health Sciences Center-Shreveport</t>
  </si>
  <si>
    <t xml:space="preserve">Hair Academy II</t>
  </si>
  <si>
    <t xml:space="preserve">Hillcrest Heights</t>
  </si>
  <si>
    <t xml:space="preserve">River Parishes Community College</t>
  </si>
  <si>
    <t xml:space="preserve">Gonzales</t>
  </si>
  <si>
    <t xml:space="preserve">Los Angeles Film School</t>
  </si>
  <si>
    <t xml:space="preserve">FINE Mortuary College</t>
  </si>
  <si>
    <t xml:space="preserve">International Baptist College and Seminary</t>
  </si>
  <si>
    <t xml:space="preserve">Gwinnett College</t>
  </si>
  <si>
    <t xml:space="preserve">Medical Training College</t>
  </si>
  <si>
    <t xml:space="preserve">Toni &amp; Guy Hairdressing Academy-Plano</t>
  </si>
  <si>
    <t xml:space="preserve">Plano</t>
  </si>
  <si>
    <t xml:space="preserve">University of Connecticut-Waterbury Campus</t>
  </si>
  <si>
    <t xml:space="preserve">University of Connecticut-Avery Point</t>
  </si>
  <si>
    <t xml:space="preserve">Groton</t>
  </si>
  <si>
    <t xml:space="preserve">University of Connecticut-Stamford</t>
  </si>
  <si>
    <t xml:space="preserve">Stamford</t>
  </si>
  <si>
    <t xml:space="preserve">University of Management and Technology</t>
  </si>
  <si>
    <t xml:space="preserve">Baton Rouge Community College</t>
  </si>
  <si>
    <t xml:space="preserve">IYRS School of Technology &amp; Trades</t>
  </si>
  <si>
    <t xml:space="preserve">Midwest Technical Institute-Illinois</t>
  </si>
  <si>
    <t xml:space="preserve">Advanced Barber College and Hair Design</t>
  </si>
  <si>
    <t xml:space="preserve">The College of Health Care Professions-Austin</t>
  </si>
  <si>
    <t xml:space="preserve">New Community Career &amp; Technical Institute</t>
  </si>
  <si>
    <t xml:space="preserve">The Chicago School-College of Nursing</t>
  </si>
  <si>
    <t xml:space="preserve">Professional Golfers Career College</t>
  </si>
  <si>
    <t xml:space="preserve">Temecula</t>
  </si>
  <si>
    <t xml:space="preserve">Chester Career College</t>
  </si>
  <si>
    <t xml:space="preserve">CHESTER</t>
  </si>
  <si>
    <t xml:space="preserve">Milan Institute-San Antonio Ingram</t>
  </si>
  <si>
    <t xml:space="preserve">Rudae's School of Beauty Culture-Ft Wayne</t>
  </si>
  <si>
    <t xml:space="preserve">Carrington College-San Jose</t>
  </si>
  <si>
    <t xml:space="preserve">Brookline College-Tucson</t>
  </si>
  <si>
    <t xml:space="preserve">Miller-Motte College-McCann-Lewisburg</t>
  </si>
  <si>
    <t xml:space="preserve">Carrington College-Pleasant Hill Campus</t>
  </si>
  <si>
    <t xml:space="preserve">Maitland</t>
  </si>
  <si>
    <t xml:space="preserve">Modern Hairstyling Institute-Carolina</t>
  </si>
  <si>
    <t xml:space="preserve">Universal Technical Institute of California Inc</t>
  </si>
  <si>
    <t xml:space="preserve">American InterContinental University-Atlanta</t>
  </si>
  <si>
    <t xml:space="preserve">The Academy of Hair Design Six</t>
  </si>
  <si>
    <t xml:space="preserve">Eastern West Virginia Community and Technical College</t>
  </si>
  <si>
    <t xml:space="preserve">Moorefield</t>
  </si>
  <si>
    <t xml:space="preserve">Aviation Institute of Maintenance-Indianapolis</t>
  </si>
  <si>
    <t xml:space="preserve">IVAEM College</t>
  </si>
  <si>
    <t xml:space="preserve">Midwest College of Oriental Medicine-Skokie</t>
  </si>
  <si>
    <t xml:space="preserve">Carrington College-Spokane</t>
  </si>
  <si>
    <t xml:space="preserve">Cascadia College</t>
  </si>
  <si>
    <t xml:space="preserve">CBD College</t>
  </si>
  <si>
    <t xml:space="preserve">East West College of Natural Medicine</t>
  </si>
  <si>
    <t xml:space="preserve">Atlantic Institute of Oriental Medicine</t>
  </si>
  <si>
    <t xml:space="preserve">MDT College of Health Sciences</t>
  </si>
  <si>
    <t xml:space="preserve">Bennett Career Institute</t>
  </si>
  <si>
    <t xml:space="preserve">Blue Cliff College-Lafayette</t>
  </si>
  <si>
    <t xml:space="preserve">Community Care College</t>
  </si>
  <si>
    <t xml:space="preserve">Erie 1 BOCES</t>
  </si>
  <si>
    <t xml:space="preserve">HDS Truck Driving Institute</t>
  </si>
  <si>
    <t xml:space="preserve">International Training Careers</t>
  </si>
  <si>
    <t xml:space="preserve">The King's University</t>
  </si>
  <si>
    <t xml:space="preserve">Southlake</t>
  </si>
  <si>
    <t xml:space="preserve">Fortis College-Baton Rouge</t>
  </si>
  <si>
    <t xml:space="preserve">My Le's Beauty College</t>
  </si>
  <si>
    <t xml:space="preserve">New Concept Massage and Beauty School</t>
  </si>
  <si>
    <t xml:space="preserve">New York College of Traditional Chinese Medicine</t>
  </si>
  <si>
    <t xml:space="preserve">Mineola</t>
  </si>
  <si>
    <t xml:space="preserve">Fortis College-Orange Park</t>
  </si>
  <si>
    <t xml:space="preserve">Orange Park</t>
  </si>
  <si>
    <t xml:space="preserve">Northeastern Seminary</t>
  </si>
  <si>
    <t xml:space="preserve">Omega Institute of Cosmetology</t>
  </si>
  <si>
    <t xml:space="preserve">Pacific Islands University</t>
  </si>
  <si>
    <t xml:space="preserve">PCI College</t>
  </si>
  <si>
    <t xml:space="preserve">Rosedale Bible College</t>
  </si>
  <si>
    <t xml:space="preserve">Irwin</t>
  </si>
  <si>
    <t xml:space="preserve">Seattle Institute of East Asian Medicine</t>
  </si>
  <si>
    <t xml:space="preserve">Shawnee Beauty College</t>
  </si>
  <si>
    <t xml:space="preserve">Acupuncture and Massage College</t>
  </si>
  <si>
    <t xml:space="preserve">Upper Valley Educators Institute</t>
  </si>
  <si>
    <t xml:space="preserve">Keck Graduate Institute</t>
  </si>
  <si>
    <t xml:space="preserve">Aviation Institute of Maintenance-Atlanta</t>
  </si>
  <si>
    <t xml:space="preserve">Empire Beauty School-Kennesaw</t>
  </si>
  <si>
    <t xml:space="preserve">Kennesaw</t>
  </si>
  <si>
    <t xml:space="preserve">New York Automotive and Diesel Institute</t>
  </si>
  <si>
    <t xml:space="preserve">Remington College-Baton Rouge Campus</t>
  </si>
  <si>
    <t xml:space="preserve">New Saint Andrews College</t>
  </si>
  <si>
    <t xml:space="preserve">Arkansas State University-Newport</t>
  </si>
  <si>
    <t xml:space="preserve">Atenas College</t>
  </si>
  <si>
    <t xml:space="preserve">Onondaga Cortland Madison BOCES</t>
  </si>
  <si>
    <t xml:space="preserve">National American University-Ellsworth</t>
  </si>
  <si>
    <t xml:space="preserve">Pillar College</t>
  </si>
  <si>
    <t xml:space="preserve">Miami Ad School-San Francisco</t>
  </si>
  <si>
    <t xml:space="preserve">Oregon State University-Cascades Campus</t>
  </si>
  <si>
    <t xml:space="preserve">Milan Institute-Amarillo</t>
  </si>
  <si>
    <t xml:space="preserve">Southern University Law Center</t>
  </si>
  <si>
    <t xml:space="preserve">Texas Barber College</t>
  </si>
  <si>
    <t xml:space="preserve">Miller-Motte College-Charleston</t>
  </si>
  <si>
    <t xml:space="preserve">American Career College-Anaheim</t>
  </si>
  <si>
    <t xml:space="preserve">Saginaw Chippewa Tribal College</t>
  </si>
  <si>
    <t xml:space="preserve">Richmont Graduate University</t>
  </si>
  <si>
    <t xml:space="preserve">The Seattle School of Theology &amp; Psychology</t>
  </si>
  <si>
    <t xml:space="preserve">Northwest College-Hillsboro</t>
  </si>
  <si>
    <t xml:space="preserve">East Valley Institute of Technology</t>
  </si>
  <si>
    <t xml:space="preserve">Smith Chason College</t>
  </si>
  <si>
    <t xml:space="preserve">Irell &amp; Manella Graduate School of Biological Sciences at City of Hope</t>
  </si>
  <si>
    <t xml:space="preserve">Duarte</t>
  </si>
  <si>
    <t xml:space="preserve">Design's School of Cosmetology</t>
  </si>
  <si>
    <t xml:space="preserve">Paso Robles</t>
  </si>
  <si>
    <t xml:space="preserve">Ultimate Medical Academy</t>
  </si>
  <si>
    <t xml:space="preserve">Florida Barber Academy</t>
  </si>
  <si>
    <t xml:space="preserve">Plantation</t>
  </si>
  <si>
    <t xml:space="preserve">M-DCPS The English Center</t>
  </si>
  <si>
    <t xml:space="preserve">Florida Education Institute</t>
  </si>
  <si>
    <t xml:space="preserve">Texas County Technical College</t>
  </si>
  <si>
    <t xml:space="preserve">Aviation Institute of Maintenance-Kansas City</t>
  </si>
  <si>
    <t xml:space="preserve">Blue Cliff College-Gulfport</t>
  </si>
  <si>
    <t xml:space="preserve">Metropolitan Learning Institute</t>
  </si>
  <si>
    <t xml:space="preserve">Orleans Niagara BOCES-Practical Nursing Program</t>
  </si>
  <si>
    <t xml:space="preserve">Lockport</t>
  </si>
  <si>
    <t xml:space="preserve">Yeshiva Shaarei Torah of Rockland</t>
  </si>
  <si>
    <t xml:space="preserve">Leon Studio One School of Beauty Knowledge</t>
  </si>
  <si>
    <t xml:space="preserve">American Institute of Alternative Medicine</t>
  </si>
  <si>
    <t xml:space="preserve">Brown Aveda Institute-Mentor</t>
  </si>
  <si>
    <t xml:space="preserve">Mentor</t>
  </si>
  <si>
    <t xml:space="preserve">Susquehanna County Career and Technology Center</t>
  </si>
  <si>
    <t xml:space="preserve">Springville</t>
  </si>
  <si>
    <t xml:space="preserve">Universidad Pentecostal Mizpa</t>
  </si>
  <si>
    <t xml:space="preserve">Rio Piedras</t>
  </si>
  <si>
    <t xml:space="preserve">Caribbean Forensic and Technical College</t>
  </si>
  <si>
    <t xml:space="preserve">Concorde Career College-Grand Prairie</t>
  </si>
  <si>
    <t xml:space="preserve">Lamar Institute of Technology</t>
  </si>
  <si>
    <t xml:space="preserve">Aviation Institute of Maintenance-Dallas</t>
  </si>
  <si>
    <t xml:space="preserve">Healing Mountain Massage School</t>
  </si>
  <si>
    <t xml:space="preserve">Eastern Virginia Career College</t>
  </si>
  <si>
    <t xml:space="preserve">Rudy &amp; Kelly Academy, A Paul Mitchell Partner School</t>
  </si>
  <si>
    <t xml:space="preserve">Nevada State University</t>
  </si>
  <si>
    <t xml:space="preserve">California State University-Channel Islands</t>
  </si>
  <si>
    <t xml:space="preserve">Camarillo</t>
  </si>
  <si>
    <t xml:space="preserve">Franklin W Olin College of Engineering</t>
  </si>
  <si>
    <t xml:space="preserve">Needham</t>
  </si>
  <si>
    <t xml:space="preserve">Won Institute of Graduate Studies</t>
  </si>
  <si>
    <t xml:space="preserve">Warminster</t>
  </si>
  <si>
    <t xml:space="preserve">Lincoln Technical Institute-Paramus</t>
  </si>
  <si>
    <t xml:space="preserve">Pima Medical Institute-Colorado Springs</t>
  </si>
  <si>
    <t xml:space="preserve">Paul Mitchell the School-Costa Mesa</t>
  </si>
  <si>
    <t xml:space="preserve">Ave Maria School of Law</t>
  </si>
  <si>
    <t xml:space="preserve">Tulsa Welding School-Jacksonville</t>
  </si>
  <si>
    <t xml:space="preserve">Pennsylvania College of Health Sciences</t>
  </si>
  <si>
    <t xml:space="preserve">West Virginia Junior College-Bridgeport</t>
  </si>
  <si>
    <t xml:space="preserve">St Louis College of Health Careers-Fenton</t>
  </si>
  <si>
    <t xml:space="preserve">Fenton</t>
  </si>
  <si>
    <t xml:space="preserve">Interactive College of Technology-Gainesville</t>
  </si>
  <si>
    <t xml:space="preserve">San Joaquin Valley College-Ontario</t>
  </si>
  <si>
    <t xml:space="preserve">Alaska Christian College</t>
  </si>
  <si>
    <t xml:space="preserve">Soldotna</t>
  </si>
  <si>
    <t xml:space="preserve">University of Arkansas Grantham</t>
  </si>
  <si>
    <t xml:space="preserve">LIttle Rock</t>
  </si>
  <si>
    <t xml:space="preserve">Carrington College-Albuquerque</t>
  </si>
  <si>
    <t xml:space="preserve">NASCAR Technical Institute</t>
  </si>
  <si>
    <t xml:space="preserve">University of the Potomac-VA Campus</t>
  </si>
  <si>
    <t xml:space="preserve">FALLS CHURCH</t>
  </si>
  <si>
    <t xml:space="preserve">Milan Institute-Palm Desert</t>
  </si>
  <si>
    <t xml:space="preserve">Tohono O'odham Community College</t>
  </si>
  <si>
    <t xml:space="preserve">Sells</t>
  </si>
  <si>
    <t xml:space="preserve">Edward Via College of Osteopathic Medicine</t>
  </si>
  <si>
    <t xml:space="preserve">Southwest Institute of Healing Arts</t>
  </si>
  <si>
    <t xml:space="preserve">InterCoast Colleges-Riverside</t>
  </si>
  <si>
    <t xml:space="preserve">University of Antelope Valley</t>
  </si>
  <si>
    <t xml:space="preserve">Brighton Center's Center for Employment Training</t>
  </si>
  <si>
    <t xml:space="preserve">California Healing Arts College</t>
  </si>
  <si>
    <t xml:space="preserve">Dallas Barber &amp; Stylist College</t>
  </si>
  <si>
    <t xml:space="preserve">NorthShore University HealthSystem School of Nurse Anesthesia</t>
  </si>
  <si>
    <t xml:space="preserve">Faith International University</t>
  </si>
  <si>
    <t xml:space="preserve">Family of Faith Christian University</t>
  </si>
  <si>
    <t xml:space="preserve">Hood Theological Seminary</t>
  </si>
  <si>
    <t xml:space="preserve">Colegio Educativo Tecnologico Industrial Inc</t>
  </si>
  <si>
    <t xml:space="preserve">Irene's Myomassology Institute</t>
  </si>
  <si>
    <t xml:space="preserve">Jay's Technical Institute</t>
  </si>
  <si>
    <t xml:space="preserve">NTMA Training Centers of Southern California</t>
  </si>
  <si>
    <t xml:space="preserve">Santa Fe Springs</t>
  </si>
  <si>
    <t xml:space="preserve">P C Age-Jersey City</t>
  </si>
  <si>
    <t xml:space="preserve">PC AGE-Metropark</t>
  </si>
  <si>
    <t xml:space="preserve">Hollywood Institute</t>
  </si>
  <si>
    <t xml:space="preserve">Margate</t>
  </si>
  <si>
    <t xml:space="preserve">South Florida Institute of Technology</t>
  </si>
  <si>
    <t xml:space="preserve">Southeastern College-Charleston</t>
  </si>
  <si>
    <t xml:space="preserve">North Charleston</t>
  </si>
  <si>
    <t xml:space="preserve">Tigi Hairdressing Academy-Colorado Springs</t>
  </si>
  <si>
    <t xml:space="preserve">Trend Barber College</t>
  </si>
  <si>
    <t xml:space="preserve">Valley Grande Institute for Academic Studies</t>
  </si>
  <si>
    <t xml:space="preserve">West Coast University-Los Angeles</t>
  </si>
  <si>
    <t xml:space="preserve">Williamson Christian College</t>
  </si>
  <si>
    <t xml:space="preserve">Triangle Tech Inc-Sunbury</t>
  </si>
  <si>
    <t xml:space="preserve">Sunbury</t>
  </si>
  <si>
    <t xml:space="preserve">DigiPen Institute of Technology</t>
  </si>
  <si>
    <t xml:space="preserve">Redmond</t>
  </si>
  <si>
    <t xml:space="preserve">Pierpont Community and Technical College</t>
  </si>
  <si>
    <t xml:space="preserve">Dewey University-Hato Rey</t>
  </si>
  <si>
    <t xml:space="preserve">InterCoast Colleges-West Covina</t>
  </si>
  <si>
    <t xml:space="preserve">American College of Healthcare Sciences</t>
  </si>
  <si>
    <t xml:space="preserve">Colorado Media School</t>
  </si>
  <si>
    <t xml:space="preserve">Paul Mitchell the School-Rhode Island</t>
  </si>
  <si>
    <t xml:space="preserve">Cranston</t>
  </si>
  <si>
    <t xml:space="preserve">Miller-Motte College-Chattanooga</t>
  </si>
  <si>
    <t xml:space="preserve">Milan Institute-Sparks</t>
  </si>
  <si>
    <t xml:space="preserve">Bexley Hall Seabury Western Theological Seminary Federation, Inc.</t>
  </si>
  <si>
    <t xml:space="preserve">Strayer University-Tennessee</t>
  </si>
  <si>
    <t xml:space="preserve">Strayer University-Pennsylvania</t>
  </si>
  <si>
    <t xml:space="preserve">Trevose</t>
  </si>
  <si>
    <t xml:space="preserve">Charlie's Guard-Detective Bureau and Academy Inc</t>
  </si>
  <si>
    <t xml:space="preserve">PCI Academy-Plymouth</t>
  </si>
  <si>
    <t xml:space="preserve">Creative Images Institute of Cosmetology-South Dayton</t>
  </si>
  <si>
    <t xml:space="preserve">Brookline College-Albuquerque</t>
  </si>
  <si>
    <t xml:space="preserve">Byzantine Catholic Seminary of Saints Cyril and Methodius</t>
  </si>
  <si>
    <t xml:space="preserve">Northcentral University</t>
  </si>
  <si>
    <t xml:space="preserve">Bayamon Community College</t>
  </si>
  <si>
    <t xml:space="preserve">Folsom Lake College</t>
  </si>
  <si>
    <t xml:space="preserve">Folsom</t>
  </si>
  <si>
    <t xml:space="preserve">LeGrand Institute of Cosmetology Inc</t>
  </si>
  <si>
    <t xml:space="preserve">Cambridge Technical Institute</t>
  </si>
  <si>
    <t xml:space="preserve">Empire Beauty School-Midlothian</t>
  </si>
  <si>
    <t xml:space="preserve">Midlothian</t>
  </si>
  <si>
    <t xml:space="preserve">Empire Beauty School-Owings Mills</t>
  </si>
  <si>
    <t xml:space="preserve">Empire Beauty School-West Mifflin</t>
  </si>
  <si>
    <t xml:space="preserve">ATI College-Whittier</t>
  </si>
  <si>
    <t xml:space="preserve">Whitter</t>
  </si>
  <si>
    <t xml:space="preserve">Advance Science International College</t>
  </si>
  <si>
    <t xml:space="preserve">ATA College</t>
  </si>
  <si>
    <t xml:space="preserve">American Advanced Technicians Institute</t>
  </si>
  <si>
    <t xml:space="preserve">Baptist University of the Americas</t>
  </si>
  <si>
    <t xml:space="preserve">West  Palm Beach</t>
  </si>
  <si>
    <t xml:space="preserve">Beis Medrash Heichal Dovid</t>
  </si>
  <si>
    <t xml:space="preserve">Blue Cliff Career College</t>
  </si>
  <si>
    <t xml:space="preserve">Lawrenceburg Technical College</t>
  </si>
  <si>
    <t xml:space="preserve">Lawrenceburg</t>
  </si>
  <si>
    <t xml:space="preserve">Paul Mitchell the School-Gastonia</t>
  </si>
  <si>
    <t xml:space="preserve">Gastonia</t>
  </si>
  <si>
    <t xml:space="preserve">CES College</t>
  </si>
  <si>
    <t xml:space="preserve">Stellar Career College</t>
  </si>
  <si>
    <t xml:space="preserve">Auguste Escoffier School of Culinary Arts-Austin</t>
  </si>
  <si>
    <t xml:space="preserve">Culinary Institute Inc</t>
  </si>
  <si>
    <t xml:space="preserve">Escuela Hotelera de San Juan</t>
  </si>
  <si>
    <t xml:space="preserve">Orion Institute</t>
  </si>
  <si>
    <t xml:space="preserve">Moore Career College</t>
  </si>
  <si>
    <t xml:space="preserve">Industrial Technical College</t>
  </si>
  <si>
    <t xml:space="preserve">Institute of Clinical Acupuncture &amp; Oriental Med</t>
  </si>
  <si>
    <t xml:space="preserve">Gwinnett College-Marietta Campus</t>
  </si>
  <si>
    <t xml:space="preserve">Leston College</t>
  </si>
  <si>
    <t xml:space="preserve">Charlotte Christian College and Theological Seminary</t>
  </si>
  <si>
    <t xml:space="preserve">Nightingale College</t>
  </si>
  <si>
    <t xml:space="preserve">PITC Institute</t>
  </si>
  <si>
    <t xml:space="preserve">Skinworks School of Advanced Skincare</t>
  </si>
  <si>
    <t xml:space="preserve">Southeastern College-Columbia</t>
  </si>
  <si>
    <t xml:space="preserve">Turning Point Beauty College</t>
  </si>
  <si>
    <t xml:space="preserve">Unitech Training Academy-Lafayette</t>
  </si>
  <si>
    <t xml:space="preserve">Mountwest Community and Technical College</t>
  </si>
  <si>
    <t xml:space="preserve">American InterContinental University System</t>
  </si>
  <si>
    <t xml:space="preserve">Toyota Technological Institute at Chicago</t>
  </si>
  <si>
    <t xml:space="preserve">American InterContinental University-Houston</t>
  </si>
  <si>
    <t xml:space="preserve">University of California-Merced</t>
  </si>
  <si>
    <t xml:space="preserve">Remington College-North Houston Campus</t>
  </si>
  <si>
    <t xml:space="preserve">Paul Mitchell the School-Orlando</t>
  </si>
  <si>
    <t xml:space="preserve">Oviedo</t>
  </si>
  <si>
    <t xml:space="preserve">Pima Medical Institute-Las Vegas</t>
  </si>
  <si>
    <t xml:space="preserve">Remington College-Nashville Campus</t>
  </si>
  <si>
    <t xml:space="preserve">Central Methodist University-College of Graduate and Extended Studies</t>
  </si>
  <si>
    <t xml:space="preserve">North-West College-Riverside</t>
  </si>
  <si>
    <t xml:space="preserve">Colegio Tecnico de Electricidad Galloza</t>
  </si>
  <si>
    <t xml:space="preserve">Aguada</t>
  </si>
  <si>
    <t xml:space="preserve">Spa Tech Institute-Westboro</t>
  </si>
  <si>
    <t xml:space="preserve">Westborough</t>
  </si>
  <si>
    <t xml:space="preserve">Spa Tech Institute-Plymouth</t>
  </si>
  <si>
    <t xml:space="preserve">Neumont College of Computer Science</t>
  </si>
  <si>
    <t xml:space="preserve">Johnson &amp; Wales University-Charlotte</t>
  </si>
  <si>
    <t xml:space="preserve">Roseman University of Health Sciences</t>
  </si>
  <si>
    <t xml:space="preserve">Fortis Institute-Port Saint Lucie</t>
  </si>
  <si>
    <t xml:space="preserve">Port Saint Lucie</t>
  </si>
  <si>
    <t xml:space="preserve">Aviation Institute of Maintenance-Manassas</t>
  </si>
  <si>
    <t xml:space="preserve">Manassas</t>
  </si>
  <si>
    <t xml:space="preserve">Cosmetology School of Arts &amp; Sciences</t>
  </si>
  <si>
    <t xml:space="preserve">Burley</t>
  </si>
  <si>
    <t xml:space="preserve">Universal Technical Institute of Pennsylvania Inc</t>
  </si>
  <si>
    <t xml:space="preserve">Kenneth Shuler School of Cosmetology-Spartanburg</t>
  </si>
  <si>
    <t xml:space="preserve">Kenneth Shuler School of Cosmetology-Columbia</t>
  </si>
  <si>
    <t xml:space="preserve">Divine Mercy University</t>
  </si>
  <si>
    <t xml:space="preserve">Lincoln Technical Institute-Shelton</t>
  </si>
  <si>
    <t xml:space="preserve">Shelton</t>
  </si>
  <si>
    <t xml:space="preserve">Northwest Career College</t>
  </si>
  <si>
    <t xml:space="preserve">Soma Institute-The National School of Clinical Massage Therapy</t>
  </si>
  <si>
    <t xml:space="preserve">American Academy of Health and Wellness</t>
  </si>
  <si>
    <t xml:space="preserve">Arizona School of Acupuncture and Oriental Medicine</t>
  </si>
  <si>
    <t xml:space="preserve">Ave Maria University</t>
  </si>
  <si>
    <t xml:space="preserve">Ave Maria</t>
  </si>
  <si>
    <t xml:space="preserve">CALC Institute of Technology</t>
  </si>
  <si>
    <t xml:space="preserve">Alton</t>
  </si>
  <si>
    <t xml:space="preserve">Sutter County Career Training Center</t>
  </si>
  <si>
    <t xml:space="preserve">Yuba City</t>
  </si>
  <si>
    <t xml:space="preserve">Cambridge College of Healthcare &amp; Technology</t>
  </si>
  <si>
    <t xml:space="preserve">Career Care Institute</t>
  </si>
  <si>
    <t xml:space="preserve">ATA Career Education</t>
  </si>
  <si>
    <t xml:space="preserve">Spring Hill</t>
  </si>
  <si>
    <t xml:space="preserve">Community Christian College</t>
  </si>
  <si>
    <t xml:space="preserve">Culpeper Cosmetology Training Center</t>
  </si>
  <si>
    <t xml:space="preserve">Culpeper</t>
  </si>
  <si>
    <t xml:space="preserve">Eastern School of Acupuncture and Traditional Medicine</t>
  </si>
  <si>
    <t xml:space="preserve">Ecclesia College</t>
  </si>
  <si>
    <t xml:space="preserve">Employment Solutions-College for Technical Education</t>
  </si>
  <si>
    <t xml:space="preserve">Estelle Medical Academy</t>
  </si>
  <si>
    <t xml:space="preserve">Evergreen Beauty and Barber College-Everett</t>
  </si>
  <si>
    <t xml:space="preserve">Paul Mitchell the School-Great Lakes</t>
  </si>
  <si>
    <t xml:space="preserve">Healthcare Training Institute</t>
  </si>
  <si>
    <t xml:space="preserve">John D Rockefeller IV Career Center</t>
  </si>
  <si>
    <t xml:space="preserve">New Cumberland</t>
  </si>
  <si>
    <t xml:space="preserve">Los Angeles College of Music</t>
  </si>
  <si>
    <t xml:space="preserve">Rosslyn Training Academy of Cosmetology</t>
  </si>
  <si>
    <t xml:space="preserve">SAE Institute of Technology-Nashville</t>
  </si>
  <si>
    <t xml:space="preserve">Stanbridge University</t>
  </si>
  <si>
    <t xml:space="preserve">Universal College of Healing Arts</t>
  </si>
  <si>
    <t xml:space="preserve">Uta Mesivta of Kiryas Joel</t>
  </si>
  <si>
    <t xml:space="preserve">Harrisburg University of Science and Technology</t>
  </si>
  <si>
    <t xml:space="preserve">Blue Ridge Community and Technical College</t>
  </si>
  <si>
    <t xml:space="preserve">Daytona College</t>
  </si>
  <si>
    <t xml:space="preserve">Ormond Beach</t>
  </si>
  <si>
    <t xml:space="preserve">Delta Technical College-Mississippi</t>
  </si>
  <si>
    <t xml:space="preserve">Horn Lake</t>
  </si>
  <si>
    <t xml:space="preserve">United States University</t>
  </si>
  <si>
    <t xml:space="preserve">Empire Beauty School-Avondale</t>
  </si>
  <si>
    <t xml:space="preserve">Empire Beauty School-Littleton</t>
  </si>
  <si>
    <t xml:space="preserve">Empire Beauty School-Aurora</t>
  </si>
  <si>
    <t xml:space="preserve">Joyce University of Nursing and Health Sciences</t>
  </si>
  <si>
    <t xml:space="preserve">Draper</t>
  </si>
  <si>
    <t xml:space="preserve">San Joaquin Valley College-Modesto</t>
  </si>
  <si>
    <t xml:space="preserve">Salida</t>
  </si>
  <si>
    <t xml:space="preserve">Eagle Gate College-Layton</t>
  </si>
  <si>
    <t xml:space="preserve">Layton</t>
  </si>
  <si>
    <t xml:space="preserve">Academy of Hair Design-Jasper</t>
  </si>
  <si>
    <t xml:space="preserve">Unitech Training Academy-West Monroe</t>
  </si>
  <si>
    <t xml:space="preserve">New River Community and Technical College</t>
  </si>
  <si>
    <t xml:space="preserve">Beaver</t>
  </si>
  <si>
    <t xml:space="preserve">The College of Health Care Professions-Southwest Houston</t>
  </si>
  <si>
    <t xml:space="preserve">UEI College-Chula Vista</t>
  </si>
  <si>
    <t xml:space="preserve">UEI College-West Covina</t>
  </si>
  <si>
    <t xml:space="preserve">Georgia Gwinnett College</t>
  </si>
  <si>
    <t xml:space="preserve">Phoenix Institute of Herbal Medicine &amp; Acupuncture</t>
  </si>
  <si>
    <t xml:space="preserve">Tucson College of Beauty</t>
  </si>
  <si>
    <t xml:space="preserve">California Career College</t>
  </si>
  <si>
    <t xml:space="preserve">Canoga Park</t>
  </si>
  <si>
    <t xml:space="preserve">Palladium Technical Academy Inc</t>
  </si>
  <si>
    <t xml:space="preserve">Temple City</t>
  </si>
  <si>
    <t xml:space="preserve">Los Angeles College of Aesthetics</t>
  </si>
  <si>
    <t xml:space="preserve">National Polytechnic College</t>
  </si>
  <si>
    <t xml:space="preserve">American Career College-Ontario</t>
  </si>
  <si>
    <t xml:space="preserve">Asher College</t>
  </si>
  <si>
    <t xml:space="preserve">American Institute of Massage Therapy</t>
  </si>
  <si>
    <t xml:space="preserve">University of East-West Medicine</t>
  </si>
  <si>
    <t xml:space="preserve">Sunnyvale</t>
  </si>
  <si>
    <t xml:space="preserve">Blake Austin College</t>
  </si>
  <si>
    <t xml:space="preserve">Vacaville</t>
  </si>
  <si>
    <t xml:space="preserve">Aviator College of Aeronautical Science and Technology</t>
  </si>
  <si>
    <t xml:space="preserve">Trendsetters School of Beauty &amp; Barbering</t>
  </si>
  <si>
    <t xml:space="preserve">American Institute of Beauty</t>
  </si>
  <si>
    <t xml:space="preserve">North Florida Cosmetology Institute</t>
  </si>
  <si>
    <t xml:space="preserve">Florida Academy of Health &amp; Beauty</t>
  </si>
  <si>
    <t xml:space="preserve">Augusta School of Massage</t>
  </si>
  <si>
    <t xml:space="preserve">Evans</t>
  </si>
  <si>
    <t xml:space="preserve">SUM Bible College and Theological Seminary</t>
  </si>
  <si>
    <t xml:space="preserve">El Dorado Hills</t>
  </si>
  <si>
    <t xml:space="preserve">Compass Career College</t>
  </si>
  <si>
    <t xml:space="preserve">Hair Expressions Academy</t>
  </si>
  <si>
    <t xml:space="preserve">Nuvo College of Cosmetology</t>
  </si>
  <si>
    <t xml:space="preserve">Norton Shores</t>
  </si>
  <si>
    <t xml:space="preserve">WellSpring School of Allied Health-Kansas City</t>
  </si>
  <si>
    <t xml:space="preserve">The Salon Professional Academy-Fargo</t>
  </si>
  <si>
    <t xml:space="preserve">Aveda Arts &amp; Sciences Institute-New York</t>
  </si>
  <si>
    <t xml:space="preserve">MyrAngel Beauty Institute</t>
  </si>
  <si>
    <t xml:space="preserve">San Lorenzo</t>
  </si>
  <si>
    <t xml:space="preserve">Texas Health School</t>
  </si>
  <si>
    <t xml:space="preserve">Paul Mitchell the School-Logan</t>
  </si>
  <si>
    <t xml:space="preserve">Careers Unlimited</t>
  </si>
  <si>
    <t xml:space="preserve">Mountainland Technical College</t>
  </si>
  <si>
    <t xml:space="preserve">Lehi</t>
  </si>
  <si>
    <t xml:space="preserve">Avi Career Training</t>
  </si>
  <si>
    <t xml:space="preserve">Mountain State School of Massage</t>
  </si>
  <si>
    <t xml:space="preserve">San Joaquin Valley College-Rancho Cordova</t>
  </si>
  <si>
    <t xml:space="preserve">Rancho Cordova</t>
  </si>
  <si>
    <t xml:space="preserve">Broken Arrow Beauty College</t>
  </si>
  <si>
    <t xml:space="preserve">Universal Technical Institute of Northern California Inc</t>
  </si>
  <si>
    <t xml:space="preserve">Lemoore College</t>
  </si>
  <si>
    <t xml:space="preserve">Lemoore</t>
  </si>
  <si>
    <t xml:space="preserve">Stautzenberger College-Brecksville</t>
  </si>
  <si>
    <t xml:space="preserve">Unitech Training Academy-Houma</t>
  </si>
  <si>
    <t xml:space="preserve">Rasmussen University-Illinois</t>
  </si>
  <si>
    <t xml:space="preserve">International Institute for Restorative Practices</t>
  </si>
  <si>
    <t xml:space="preserve">Automotive Training Center-Warminster</t>
  </si>
  <si>
    <t xml:space="preserve">Empire Beauty School-Milwaukee</t>
  </si>
  <si>
    <t xml:space="preserve">Triangle Tech Inc-Bethlehem</t>
  </si>
  <si>
    <t xml:space="preserve">Milan Institute-Clovis</t>
  </si>
  <si>
    <t xml:space="preserve">Strayer University-Florida</t>
  </si>
  <si>
    <t xml:space="preserve">Pima Medical Institute-Renton</t>
  </si>
  <si>
    <t xml:space="preserve">CBT Technology Institute-Main Campus</t>
  </si>
  <si>
    <t xml:space="preserve">CBT Technology Institute-Hialeah</t>
  </si>
  <si>
    <t xml:space="preserve">Dewey University-Juana Díaz</t>
  </si>
  <si>
    <t xml:space="preserve">The College of Health Care Professions-San Antonio</t>
  </si>
  <si>
    <t xml:space="preserve">Lincoln Technical Institute-Whitestone</t>
  </si>
  <si>
    <t xml:space="preserve">Whitestone</t>
  </si>
  <si>
    <t xml:space="preserve">American Public University System</t>
  </si>
  <si>
    <t xml:space="preserve">Charles Town</t>
  </si>
  <si>
    <t xml:space="preserve">Huntsville Bible College</t>
  </si>
  <si>
    <t xml:space="preserve">Beaumont Adult School</t>
  </si>
  <si>
    <t xml:space="preserve">Gnomon</t>
  </si>
  <si>
    <t xml:space="preserve">Coachella Valley Beauty College</t>
  </si>
  <si>
    <t xml:space="preserve">La Quinta</t>
  </si>
  <si>
    <t xml:space="preserve">Valley College of Medical Careers</t>
  </si>
  <si>
    <t xml:space="preserve">West Hills</t>
  </si>
  <si>
    <t xml:space="preserve">Academy of Natural Therapy Inc</t>
  </si>
  <si>
    <t xml:space="preserve">Academy Di Capelli-School of Cosmetology</t>
  </si>
  <si>
    <t xml:space="preserve">Wallingford</t>
  </si>
  <si>
    <t xml:space="preserve">Delaware Learning Institute of Cosmetology</t>
  </si>
  <si>
    <t xml:space="preserve">Dagsboro</t>
  </si>
  <si>
    <t xml:space="preserve">Dragon Rises College of Oriental Medicine</t>
  </si>
  <si>
    <t xml:space="preserve">Palm Beach Academy of Health &amp; Beauty</t>
  </si>
  <si>
    <t xml:space="preserve">SABER College</t>
  </si>
  <si>
    <t xml:space="preserve">Taylor College</t>
  </si>
  <si>
    <t xml:space="preserve">Pensacola School of Massage Therapy &amp; Health Careers</t>
  </si>
  <si>
    <t xml:space="preserve">Ideal Beauty Academy</t>
  </si>
  <si>
    <t xml:space="preserve">Denmark College</t>
  </si>
  <si>
    <t xml:space="preserve">Merrillville</t>
  </si>
  <si>
    <t xml:space="preserve">Louisiana Culinary Institute</t>
  </si>
  <si>
    <t xml:space="preserve">Bais Medrash Toras Chesed</t>
  </si>
  <si>
    <t xml:space="preserve">Ace Institute of Technology</t>
  </si>
  <si>
    <t xml:space="preserve">New Age Training</t>
  </si>
  <si>
    <t xml:space="preserve">Dayton School of Medical Massage</t>
  </si>
  <si>
    <t xml:space="preserve">Visible Music College</t>
  </si>
  <si>
    <t xml:space="preserve">CCI Training Center-Arlington</t>
  </si>
  <si>
    <t xml:space="preserve">Champion Beauty College</t>
  </si>
  <si>
    <t xml:space="preserve">Southeast Texas Career Institute</t>
  </si>
  <si>
    <t xml:space="preserve">Silsbee</t>
  </si>
  <si>
    <t xml:space="preserve">Southwest Technical College</t>
  </si>
  <si>
    <t xml:space="preserve">Virginia Beach Theological Seminary</t>
  </si>
  <si>
    <t xml:space="preserve">Milwaukee Career College</t>
  </si>
  <si>
    <t xml:space="preserve">University of the West</t>
  </si>
  <si>
    <t xml:space="preserve">Rosemead</t>
  </si>
  <si>
    <t xml:space="preserve">American College of Education</t>
  </si>
  <si>
    <t xml:space="preserve">South University-Tampa</t>
  </si>
  <si>
    <t xml:space="preserve">Milan Institute of Cosmetology-San Antonio Military</t>
  </si>
  <si>
    <t xml:space="preserve">Appalachian College of Pharmacy</t>
  </si>
  <si>
    <t xml:space="preserve">Oakwood</t>
  </si>
  <si>
    <t xml:space="preserve">Paul Mitchell the School-Tampa</t>
  </si>
  <si>
    <t xml:space="preserve">Paul Mitchell the School-San Diego</t>
  </si>
  <si>
    <t xml:space="preserve">Paul Mitchell the School-Michigan</t>
  </si>
  <si>
    <t xml:space="preserve">Sterling Heights</t>
  </si>
  <si>
    <t xml:space="preserve">Paul Mitchell the School-Sherman Oaks</t>
  </si>
  <si>
    <t xml:space="preserve">Paul Mitchell the School-Tysons Corner</t>
  </si>
  <si>
    <t xml:space="preserve">McLean</t>
  </si>
  <si>
    <t xml:space="preserve">Fortis College-Columbus</t>
  </si>
  <si>
    <t xml:space="preserve">Fortis College-Cincinnati</t>
  </si>
  <si>
    <t xml:space="preserve">Blue Cliff College-Alexandria</t>
  </si>
  <si>
    <t xml:space="preserve">Strayer University-Delaware</t>
  </si>
  <si>
    <t xml:space="preserve">Brite Divinity School</t>
  </si>
  <si>
    <t xml:space="preserve">Strayer University-Alabama</t>
  </si>
  <si>
    <t xml:space="preserve">Brown Aveda Institute-Strongsville</t>
  </si>
  <si>
    <t xml:space="preserve">Strongsville</t>
  </si>
  <si>
    <t xml:space="preserve">Clary Sage College</t>
  </si>
  <si>
    <t xml:space="preserve">Rasmussen University-Wisconsin</t>
  </si>
  <si>
    <t xml:space="preserve">Empire Beauty School-Richmond</t>
  </si>
  <si>
    <t xml:space="preserve">Empire Beauty School-North Hills</t>
  </si>
  <si>
    <t xml:space="preserve">Empire Beauty School-Concord</t>
  </si>
  <si>
    <t xml:space="preserve">Lexington Healing Arts Academy</t>
  </si>
  <si>
    <t xml:space="preserve">Empire Beauty School-Hooksett</t>
  </si>
  <si>
    <t xml:space="preserve">Hooksett</t>
  </si>
  <si>
    <t xml:space="preserve">The Institute of Beauty and Wellness</t>
  </si>
  <si>
    <t xml:space="preserve">Carrington College-Stockton</t>
  </si>
  <si>
    <t xml:space="preserve">Euphoria Institute of Beauty Arts &amp; Sciences-Summerlin</t>
  </si>
  <si>
    <t xml:space="preserve">Columbia Southern University</t>
  </si>
  <si>
    <t xml:space="preserve">Orange Beach</t>
  </si>
  <si>
    <t xml:space="preserve">Arizona Culinary Institute</t>
  </si>
  <si>
    <t xml:space="preserve">Healthcare Career College</t>
  </si>
  <si>
    <t xml:space="preserve">Paramount</t>
  </si>
  <si>
    <t xml:space="preserve">Coastline Beauty College</t>
  </si>
  <si>
    <t xml:space="preserve">Branford Academy of Hair and Cosmetology</t>
  </si>
  <si>
    <t xml:space="preserve">Branford</t>
  </si>
  <si>
    <t xml:space="preserve">Academy of Massage and Bodywork</t>
  </si>
  <si>
    <t xml:space="preserve">Bear</t>
  </si>
  <si>
    <t xml:space="preserve">Academy for Five Element Acupuncture</t>
  </si>
  <si>
    <t xml:space="preserve">Academy of Career Training</t>
  </si>
  <si>
    <t xml:space="preserve">Miami Regional University</t>
  </si>
  <si>
    <t xml:space="preserve">Miami Springs</t>
  </si>
  <si>
    <t xml:space="preserve">Paul Mitchell the School-Miami</t>
  </si>
  <si>
    <t xml:space="preserve">Aveda Institute-South Florida</t>
  </si>
  <si>
    <t xml:space="preserve">Aveda Institute-Tallahassee</t>
  </si>
  <si>
    <t xml:space="preserve">Shear Excellence Hair Academy</t>
  </si>
  <si>
    <t xml:space="preserve">Carlson College of Massage Therapy</t>
  </si>
  <si>
    <t xml:space="preserve">Anamosa</t>
  </si>
  <si>
    <t xml:space="preserve">MyComputerCareer at Indianapolis</t>
  </si>
  <si>
    <t xml:space="preserve">Z Hair Academy</t>
  </si>
  <si>
    <t xml:space="preserve">DiGrigoli School of Cosmetology</t>
  </si>
  <si>
    <t xml:space="preserve">West Springfield</t>
  </si>
  <si>
    <t xml:space="preserve">Elevate Salon Institute</t>
  </si>
  <si>
    <t xml:space="preserve">Lakewood School of Therapeutic Massage</t>
  </si>
  <si>
    <t xml:space="preserve">The Salon Professional Academy-Battle Creek</t>
  </si>
  <si>
    <t xml:space="preserve">Trend Setters School</t>
  </si>
  <si>
    <t xml:space="preserve">Academy of Hair Design-Springfield</t>
  </si>
  <si>
    <t xml:space="preserve">Corinth Academy of Cosmetology</t>
  </si>
  <si>
    <t xml:space="preserve">Corinth</t>
  </si>
  <si>
    <t xml:space="preserve">Southeastern College-Charlotte</t>
  </si>
  <si>
    <t xml:space="preserve">Yeshivas Be'er Yitzchok</t>
  </si>
  <si>
    <t xml:space="preserve">Elizabeth</t>
  </si>
  <si>
    <t xml:space="preserve">Yeshiva Toras Chaim</t>
  </si>
  <si>
    <t xml:space="preserve">Talmudical Seminary of Bobov</t>
  </si>
  <si>
    <t xml:space="preserve">Center for Allied Health Education</t>
  </si>
  <si>
    <t xml:space="preserve">Monroe 2 Orleans BOCES-Center for Workforce Development</t>
  </si>
  <si>
    <t xml:space="preserve">Spencerport</t>
  </si>
  <si>
    <t xml:space="preserve">Aveda Fredric's Institute-Cincinnati</t>
  </si>
  <si>
    <t xml:space="preserve">MyComputerCareer at Columbus</t>
  </si>
  <si>
    <t xml:space="preserve">CDE Career Institute</t>
  </si>
  <si>
    <t xml:space="preserve">Tannersville</t>
  </si>
  <si>
    <t xml:space="preserve">Instituto Educativo Premier</t>
  </si>
  <si>
    <t xml:space="preserve">Charleston School of Law</t>
  </si>
  <si>
    <t xml:space="preserve">Elite College of Cosmetology</t>
  </si>
  <si>
    <t xml:space="preserve">Manuel and Theresa's School of Hair Design-Bryan</t>
  </si>
  <si>
    <t xml:space="preserve">Southwest University at El Paso</t>
  </si>
  <si>
    <t xml:space="preserve">Paul Mitchell the School-Austin</t>
  </si>
  <si>
    <t xml:space="preserve">Aveda Institute-Provo</t>
  </si>
  <si>
    <t xml:space="preserve">Dixie Technical College</t>
  </si>
  <si>
    <t xml:space="preserve">Victoria's Academy of Cosmetology</t>
  </si>
  <si>
    <t xml:space="preserve">Kennewick</t>
  </si>
  <si>
    <t xml:space="preserve">Paul Mitchell the School-San Antonio</t>
  </si>
  <si>
    <t xml:space="preserve">Bryant &amp; Stratton College-Wauwatosa</t>
  </si>
  <si>
    <t xml:space="preserve">Wauwatosa</t>
  </si>
  <si>
    <t xml:space="preserve">Remington College-Houston Southeast Campus</t>
  </si>
  <si>
    <t xml:space="preserve">League City</t>
  </si>
  <si>
    <t xml:space="preserve">Remington College-Shreveport Campus</t>
  </si>
  <si>
    <t xml:space="preserve">TC Beauty</t>
  </si>
  <si>
    <t xml:space="preserve">Patrick Henry College</t>
  </si>
  <si>
    <t xml:space="preserve">Purcellville</t>
  </si>
  <si>
    <t xml:space="preserve">The Hair Academy</t>
  </si>
  <si>
    <t xml:space="preserve">Ross Medical Education Center-New Baltimore</t>
  </si>
  <si>
    <t xml:space="preserve">New Baltimore</t>
  </si>
  <si>
    <t xml:space="preserve">Ross College-Sylvania</t>
  </si>
  <si>
    <t xml:space="preserve">Escuela De Troqueleria Y Herramentaje</t>
  </si>
  <si>
    <t xml:space="preserve">Fortis Institute-Nashville</t>
  </si>
  <si>
    <t xml:space="preserve">ATA College-Cincinnati</t>
  </si>
  <si>
    <t xml:space="preserve">Community Technology Learning Center of Portage</t>
  </si>
  <si>
    <t xml:space="preserve">Ravenna</t>
  </si>
  <si>
    <t xml:space="preserve">Dental Assistant Pro LLC-Columbus</t>
  </si>
  <si>
    <t xml:space="preserve">Dental Assistant Pro-Lebanon</t>
  </si>
  <si>
    <t xml:space="preserve">Elite Welding Academy LLC</t>
  </si>
  <si>
    <t xml:space="preserve">Galen College of Nursing-Cincinnati</t>
  </si>
  <si>
    <t xml:space="preserve">Strayer University-North Carolina</t>
  </si>
  <si>
    <t xml:space="preserve">Strayer University-New Jersey</t>
  </si>
  <si>
    <t xml:space="preserve">Piscataway</t>
  </si>
  <si>
    <t xml:space="preserve">International Culinary Arts and Sciences Institute</t>
  </si>
  <si>
    <t xml:space="preserve">Chesterland</t>
  </si>
  <si>
    <t xml:space="preserve">Ohio Media School-Columbus</t>
  </si>
  <si>
    <t xml:space="preserve">Ohio Medical Career College</t>
  </si>
  <si>
    <t xml:space="preserve">The King's College</t>
  </si>
  <si>
    <t xml:space="preserve">Chamberlain University-Illinois</t>
  </si>
  <si>
    <t xml:space="preserve">Addison</t>
  </si>
  <si>
    <t xml:space="preserve">Chamberlain University-Ohio</t>
  </si>
  <si>
    <t xml:space="preserve">Chamberlain University-Arizona</t>
  </si>
  <si>
    <t xml:space="preserve">The Salon Professional Academy-Appleton</t>
  </si>
  <si>
    <t xml:space="preserve">Milan Institute of Cosmetology-Vacaville</t>
  </si>
  <si>
    <t xml:space="preserve">Milan Institute of Cosmetology-Reno</t>
  </si>
  <si>
    <t xml:space="preserve">Ottawa University-Online</t>
  </si>
  <si>
    <t xml:space="preserve">Paul Mitchell the School-Esani</t>
  </si>
  <si>
    <t xml:space="preserve">Paul Mitchell the School-Birmingham</t>
  </si>
  <si>
    <t xml:space="preserve">Hoover</t>
  </si>
  <si>
    <t xml:space="preserve">Taft University System</t>
  </si>
  <si>
    <t xml:space="preserve">Mayfield College</t>
  </si>
  <si>
    <t xml:space="preserve">Cathedral City</t>
  </si>
  <si>
    <t xml:space="preserve">Academy of Esthetics and Cosmetology</t>
  </si>
  <si>
    <t xml:space="preserve">San Fernando</t>
  </si>
  <si>
    <t xml:space="preserve">Borner's Barber College</t>
  </si>
  <si>
    <t xml:space="preserve">Paul Mitchell the School-Pasadena</t>
  </si>
  <si>
    <t xml:space="preserve">San Francisco Institute of Esthetics &amp; Cosmetology Inc</t>
  </si>
  <si>
    <t xml:space="preserve">Laurus College</t>
  </si>
  <si>
    <t xml:space="preserve">Healing Hands School of Holistic Health</t>
  </si>
  <si>
    <t xml:space="preserve">Career Development Institute Inc</t>
  </si>
  <si>
    <t xml:space="preserve">Auguste Escoffier School of Culinary Arts-Boulder</t>
  </si>
  <si>
    <t xml:space="preserve">Aspen University</t>
  </si>
  <si>
    <t xml:space="preserve">Institute of Taoist Education and Acupuncture</t>
  </si>
  <si>
    <t xml:space="preserve">Denver College of Nursing</t>
  </si>
  <si>
    <t xml:space="preserve">Delray Beach</t>
  </si>
  <si>
    <t xml:space="preserve">Cozmo Beauty School</t>
  </si>
  <si>
    <t xml:space="preserve">Bonita Springs</t>
  </si>
  <si>
    <t xml:space="preserve">Celebrity School of Beauty</t>
  </si>
  <si>
    <t xml:space="preserve">Paul Mitchell the School-Atlanta</t>
  </si>
  <si>
    <t xml:space="preserve">Evans Hairstyling College-Rexburg</t>
  </si>
  <si>
    <t xml:space="preserve">Paul Mitchell the School-Rexburg</t>
  </si>
  <si>
    <t xml:space="preserve">The University of Aesthetics &amp; Cosmetology</t>
  </si>
  <si>
    <t xml:space="preserve">Tricoci University of Beauty Culture-Chicago NW</t>
  </si>
  <si>
    <t xml:space="preserve">Tricoci University of Beauty Culture-Glendale Heights</t>
  </si>
  <si>
    <t xml:space="preserve">Glendale Heights</t>
  </si>
  <si>
    <t xml:space="preserve">Tricoci University of Beauty Culture-Peoria</t>
  </si>
  <si>
    <t xml:space="preserve">Tricoci University of Beauty Culture-Rockford</t>
  </si>
  <si>
    <t xml:space="preserve">Omega Studios' School of Applied Recording Arts &amp; Sciences</t>
  </si>
  <si>
    <t xml:space="preserve">French Academy of Cosmetology</t>
  </si>
  <si>
    <t xml:space="preserve">Spring Lake</t>
  </si>
  <si>
    <t xml:space="preserve">Healing Arts Center</t>
  </si>
  <si>
    <t xml:space="preserve">Paul Mitchell the School-Springfield</t>
  </si>
  <si>
    <t xml:space="preserve">Urshan Graduate School of Theology</t>
  </si>
  <si>
    <t xml:space="preserve">Wentzville</t>
  </si>
  <si>
    <t xml:space="preserve">Mississippi Institute of Aesthetics Nails &amp; Cosmetology</t>
  </si>
  <si>
    <t xml:space="preserve">College of Western Idaho</t>
  </si>
  <si>
    <t xml:space="preserve">Aveda Institute-Chapel Hill</t>
  </si>
  <si>
    <t xml:space="preserve">Daoist Traditions College of Chinese Medical Arts</t>
  </si>
  <si>
    <t xml:space="preserve">Total Image Beauty Academy</t>
  </si>
  <si>
    <t xml:space="preserve">Union City</t>
  </si>
  <si>
    <t xml:space="preserve">Jersey College</t>
  </si>
  <si>
    <t xml:space="preserve">Teterboro</t>
  </si>
  <si>
    <t xml:space="preserve">American Institute of Medical Sciences &amp; Education</t>
  </si>
  <si>
    <t xml:space="preserve">Casal Institute of Nevada</t>
  </si>
  <si>
    <t xml:space="preserve">Career School of NY</t>
  </si>
  <si>
    <t xml:space="preserve">Yeshiva of Machzikai Hadas</t>
  </si>
  <si>
    <t xml:space="preserve">Aveda Institute-Columbus</t>
  </si>
  <si>
    <t xml:space="preserve">Paul Mitchell the School-Cincinnati</t>
  </si>
  <si>
    <t xml:space="preserve">Hands on Therapy</t>
  </si>
  <si>
    <t xml:space="preserve">Mesquite</t>
  </si>
  <si>
    <t xml:space="preserve">MediaTech Institute-Dallas</t>
  </si>
  <si>
    <t xml:space="preserve">Aveda Arts &amp; Sciences Institute-San Antonio</t>
  </si>
  <si>
    <t xml:space="preserve">Skin Science Institute</t>
  </si>
  <si>
    <t xml:space="preserve">Pacific Northwest University of Health Sciences</t>
  </si>
  <si>
    <t xml:space="preserve">The Chicago School at Anaheim</t>
  </si>
  <si>
    <t xml:space="preserve">Fortis College-Dothan</t>
  </si>
  <si>
    <t xml:space="preserve">Fortis Institute-Pensacola</t>
  </si>
  <si>
    <t xml:space="preserve">Fortis College-Montgomery</t>
  </si>
  <si>
    <t xml:space="preserve">Woodland Community College</t>
  </si>
  <si>
    <t xml:space="preserve">Woodland</t>
  </si>
  <si>
    <t xml:space="preserve">Fortis Institute-Birmingham</t>
  </si>
  <si>
    <t xml:space="preserve">The Chicago School at Los Angeles</t>
  </si>
  <si>
    <t xml:space="preserve">Cardiac and Vascular Institute of Ultrasound</t>
  </si>
  <si>
    <t xml:space="preserve">Studio Academy of Beauty</t>
  </si>
  <si>
    <t xml:space="preserve">California Nurses Educational Institute</t>
  </si>
  <si>
    <t xml:space="preserve">Palm Springs</t>
  </si>
  <si>
    <t xml:space="preserve">Paul Mitchell the School-Sacramento</t>
  </si>
  <si>
    <t xml:space="preserve">Providence Christian College</t>
  </si>
  <si>
    <t xml:space="preserve">Oxford Academy of Hair Design Inc</t>
  </si>
  <si>
    <t xml:space="preserve">Seymour</t>
  </si>
  <si>
    <t xml:space="preserve">Institute of World Politics</t>
  </si>
  <si>
    <t xml:space="preserve">Pontifical John Paul II Institute for Studies on Marriage and Family</t>
  </si>
  <si>
    <t xml:space="preserve">Medical Institute of Palm Beach</t>
  </si>
  <si>
    <t xml:space="preserve">Greenacres</t>
  </si>
  <si>
    <t xml:space="preserve">Oliver Finley Academy of Cosmetology</t>
  </si>
  <si>
    <t xml:space="preserve">National Career College</t>
  </si>
  <si>
    <t xml:space="preserve">Panorama City</t>
  </si>
  <si>
    <t xml:space="preserve">Aveda Institute-Chicago</t>
  </si>
  <si>
    <t xml:space="preserve">Tricoci University of Beauty Culture-Libertyville</t>
  </si>
  <si>
    <t xml:space="preserve">Libertyville</t>
  </si>
  <si>
    <t xml:space="preserve">Tricoci University of Beauty Culture-Bridgeview</t>
  </si>
  <si>
    <t xml:space="preserve">Bridgeview</t>
  </si>
  <si>
    <t xml:space="preserve">The Temple-A Paul Mitchell Partner School</t>
  </si>
  <si>
    <t xml:space="preserve">Center for Massage</t>
  </si>
  <si>
    <t xml:space="preserve">The Academy of Hair Design LLC</t>
  </si>
  <si>
    <t xml:space="preserve">Toni &amp; Guy Hairdressing Academy-Cranston</t>
  </si>
  <si>
    <t xml:space="preserve">South Texas Training Center</t>
  </si>
  <si>
    <t xml:space="preserve">Vienna</t>
  </si>
  <si>
    <t xml:space="preserve">Vermont College of Fine Arts</t>
  </si>
  <si>
    <t xml:space="preserve">Advanced Welding Institute</t>
  </si>
  <si>
    <t xml:space="preserve">South Burlington</t>
  </si>
  <si>
    <t xml:space="preserve">Paul Mitchell the School-Memphis</t>
  </si>
  <si>
    <t xml:space="preserve">Pima Medical Institute-East Valley</t>
  </si>
  <si>
    <t xml:space="preserve">Paul Mitchell the School-Cleveland</t>
  </si>
  <si>
    <t xml:space="preserve">Twinsburg</t>
  </si>
  <si>
    <t xml:space="preserve">Paul Mitchell the School-Columbus</t>
  </si>
  <si>
    <t xml:space="preserve">Empire Beauty School-Spring Lake Park</t>
  </si>
  <si>
    <t xml:space="preserve">Spring Lake Park</t>
  </si>
  <si>
    <t xml:space="preserve">MediaTech Institute-Houston</t>
  </si>
  <si>
    <t xml:space="preserve">Urbana Theological Seminary</t>
  </si>
  <si>
    <t xml:space="preserve">Miller-Motte College-Raleigh</t>
  </si>
  <si>
    <t xml:space="preserve">Lamson Institute</t>
  </si>
  <si>
    <t xml:space="preserve">College of Hair Design-East Campus</t>
  </si>
  <si>
    <t xml:space="preserve">Fortis College-Salt Lake City</t>
  </si>
  <si>
    <t xml:space="preserve">Polytechnic University of Puerto Rico-Miami</t>
  </si>
  <si>
    <t xml:space="preserve">Polytechnic University of Puerto Rico-Orlando</t>
  </si>
  <si>
    <t xml:space="preserve">Ross Medical Education Center-Fort Wayne</t>
  </si>
  <si>
    <t xml:space="preserve">Ross Medical Education Center-Battle Creek</t>
  </si>
  <si>
    <t xml:space="preserve">Geisinger Commonwealth School of Medicine</t>
  </si>
  <si>
    <t xml:space="preserve">Josef's School of Hair, Skin &amp; Body-Fargo</t>
  </si>
  <si>
    <t xml:space="preserve">Miller-Motte College-McCann-Allentown</t>
  </si>
  <si>
    <t xml:space="preserve">Salon Success Academy-Fontana</t>
  </si>
  <si>
    <t xml:space="preserve">Fontana</t>
  </si>
  <si>
    <t xml:space="preserve">Salon Success Academy-Redlands</t>
  </si>
  <si>
    <t xml:space="preserve">Strayer University-West Virginia</t>
  </si>
  <si>
    <t xml:space="preserve">Scott Depot</t>
  </si>
  <si>
    <t xml:space="preserve">Paul Mitchell the School-Baton Rouge</t>
  </si>
  <si>
    <t xml:space="preserve">San Joaquin Valley College-Hesperia</t>
  </si>
  <si>
    <t xml:space="preserve">Hesperia</t>
  </si>
  <si>
    <t xml:space="preserve">South Texas Vocational Technical Institute-Brownsville</t>
  </si>
  <si>
    <t xml:space="preserve">Miller-Motte College-STVT-Corpus Christi</t>
  </si>
  <si>
    <t xml:space="preserve">University of Minnesota-Rochester</t>
  </si>
  <si>
    <t xml:space="preserve">Health And Style Institute</t>
  </si>
  <si>
    <t xml:space="preserve">CBT Technology Institute-Cutler Bay</t>
  </si>
  <si>
    <t xml:space="preserve">Cutler Bay</t>
  </si>
  <si>
    <t xml:space="preserve">New Lenox</t>
  </si>
  <si>
    <t xml:space="preserve">Milan Institute-Bakersfield</t>
  </si>
  <si>
    <t xml:space="preserve">Homestead Schools</t>
  </si>
  <si>
    <t xml:space="preserve">Carrington College-Las Vegas</t>
  </si>
  <si>
    <t xml:space="preserve">Carrington College-Reno</t>
  </si>
  <si>
    <t xml:space="preserve">Chamberlain University-Florida</t>
  </si>
  <si>
    <t xml:space="preserve">Washington Barber College Inc</t>
  </si>
  <si>
    <t xml:space="preserve">InterCoast Colleges-Rancho Cordova</t>
  </si>
  <si>
    <t xml:space="preserve">Horizon University</t>
  </si>
  <si>
    <t xml:space="preserve">Beyond 21st Century Beauty Academy</t>
  </si>
  <si>
    <t xml:space="preserve">Academy for Jewish Religion California</t>
  </si>
  <si>
    <t xml:space="preserve">Angeles College</t>
  </si>
  <si>
    <t xml:space="preserve">Angeles Institute</t>
  </si>
  <si>
    <t xml:space="preserve">ARTESIA</t>
  </si>
  <si>
    <t xml:space="preserve">Paul Mitchell the School-Temecula</t>
  </si>
  <si>
    <t xml:space="preserve">TIGI Hairdressing Academy Guilford</t>
  </si>
  <si>
    <t xml:space="preserve">Guilford</t>
  </si>
  <si>
    <t xml:space="preserve">International Institute of Cosmetology</t>
  </si>
  <si>
    <t xml:space="preserve">Wethersfield</t>
  </si>
  <si>
    <t xml:space="preserve">Florida School of Traditional Midwifery</t>
  </si>
  <si>
    <t xml:space="preserve">Emerald Coast Technical College</t>
  </si>
  <si>
    <t xml:space="preserve">DeFuniak Springs</t>
  </si>
  <si>
    <t xml:space="preserve">Immokalee Technical College</t>
  </si>
  <si>
    <t xml:space="preserve">Immokalee</t>
  </si>
  <si>
    <t xml:space="preserve">American Academy of Cosmetology</t>
  </si>
  <si>
    <t xml:space="preserve">University of Fort Lauderdale</t>
  </si>
  <si>
    <t xml:space="preserve">Lauderhill</t>
  </si>
  <si>
    <t xml:space="preserve">Aviation Institute of Maintenance-Orlando</t>
  </si>
  <si>
    <t xml:space="preserve">Casselberry</t>
  </si>
  <si>
    <t xml:space="preserve">Summit Salon Academy</t>
  </si>
  <si>
    <t xml:space="preserve">Summit Salon Academy-Gainesville</t>
  </si>
  <si>
    <t xml:space="preserve">Tenaj Salon Institute</t>
  </si>
  <si>
    <t xml:space="preserve">The Villages</t>
  </si>
  <si>
    <t xml:space="preserve">Profile Institute of Barber-Styling</t>
  </si>
  <si>
    <t xml:space="preserve">Keune Academy by 124</t>
  </si>
  <si>
    <t xml:space="preserve">Pacific Rim Christian University</t>
  </si>
  <si>
    <t xml:space="preserve">Paul Mitchell the School-Twin Falls</t>
  </si>
  <si>
    <t xml:space="preserve">TWIN FALLS</t>
  </si>
  <si>
    <t xml:space="preserve">Ambria College of Nursing</t>
  </si>
  <si>
    <t xml:space="preserve">Hoffman Estates</t>
  </si>
  <si>
    <t xml:space="preserve">Midwestern Career College</t>
  </si>
  <si>
    <t xml:space="preserve">Paul Mitchell the School-Normal</t>
  </si>
  <si>
    <t xml:space="preserve">Aveda Fredric's Institute-Indianapolis</t>
  </si>
  <si>
    <t xml:space="preserve">Carmel</t>
  </si>
  <si>
    <t xml:space="preserve">Eric Fisher Academy</t>
  </si>
  <si>
    <t xml:space="preserve">Gretna</t>
  </si>
  <si>
    <t xml:space="preserve">Blackstone Valley Vocational Regional School District</t>
  </si>
  <si>
    <t xml:space="preserve">Upton</t>
  </si>
  <si>
    <t xml:space="preserve">Southern Worcester County Regional Vocational School District</t>
  </si>
  <si>
    <t xml:space="preserve">Charlton</t>
  </si>
  <si>
    <t xml:space="preserve">L'esprit Academy</t>
  </si>
  <si>
    <t xml:space="preserve">Marketti Academy of Cosmetology</t>
  </si>
  <si>
    <t xml:space="preserve">Avalon School of Cosmetology</t>
  </si>
  <si>
    <t xml:space="preserve">Worthington</t>
  </si>
  <si>
    <t xml:space="preserve">City Vision University</t>
  </si>
  <si>
    <t xml:space="preserve">Montana Academy of Salons</t>
  </si>
  <si>
    <t xml:space="preserve">National Career Institute</t>
  </si>
  <si>
    <t xml:space="preserve">East Orange</t>
  </si>
  <si>
    <t xml:space="preserve">Paul Mitchell the School-Albuquerque</t>
  </si>
  <si>
    <t xml:space="preserve">International Academy of Style</t>
  </si>
  <si>
    <t xml:space="preserve">EDP School</t>
  </si>
  <si>
    <t xml:space="preserve">New York Medical Career Training Center</t>
  </si>
  <si>
    <t xml:space="preserve">Institute of Culinary Education</t>
  </si>
  <si>
    <t xml:space="preserve">The Salon Professional Academy-Tonawanda</t>
  </si>
  <si>
    <t xml:space="preserve">Tonawanda</t>
  </si>
  <si>
    <t xml:space="preserve">Paul Mitchell the School-NYC</t>
  </si>
  <si>
    <t xml:space="preserve">Four County Career Center</t>
  </si>
  <si>
    <t xml:space="preserve">Summit Salon Academy-Perrysburg</t>
  </si>
  <si>
    <t xml:space="preserve">Portland Actors Conservatory</t>
  </si>
  <si>
    <t xml:space="preserve">Somerset County Technology Center</t>
  </si>
  <si>
    <t xml:space="preserve">Metro Beauty Academy</t>
  </si>
  <si>
    <t xml:space="preserve">Academy for Careers and Technology</t>
  </si>
  <si>
    <t xml:space="preserve">Mullins</t>
  </si>
  <si>
    <t xml:space="preserve">Love Beauty School Inc</t>
  </si>
  <si>
    <t xml:space="preserve">Houston International College Cardiotech Ultrasound School</t>
  </si>
  <si>
    <t xml:space="preserve">DuVall's School of Cosmetology</t>
  </si>
  <si>
    <t xml:space="preserve">Texas Beauty College</t>
  </si>
  <si>
    <t xml:space="preserve">Haltom city</t>
  </si>
  <si>
    <t xml:space="preserve">Avenue Five Institute</t>
  </si>
  <si>
    <t xml:space="preserve">The Salon Professional Academy-Lewisville</t>
  </si>
  <si>
    <t xml:space="preserve">Lewisville</t>
  </si>
  <si>
    <t xml:space="preserve">Renaissance Academie</t>
  </si>
  <si>
    <t xml:space="preserve">Ascent College</t>
  </si>
  <si>
    <t xml:space="preserve">Institute of Advanced Medical Esthetics</t>
  </si>
  <si>
    <t xml:space="preserve">Aveda Arts &amp; Sciences Institute Seattle</t>
  </si>
  <si>
    <t xml:space="preserve">Northwest School of Wooden Boat Building</t>
  </si>
  <si>
    <t xml:space="preserve">Port Hadlock</t>
  </si>
  <si>
    <t xml:space="preserve">The Salon Professional Academy-Onalaska</t>
  </si>
  <si>
    <t xml:space="preserve">Onalaska</t>
  </si>
  <si>
    <t xml:space="preserve">West Coast University-Orange County</t>
  </si>
  <si>
    <t xml:space="preserve">West Coast University-Ontario</t>
  </si>
  <si>
    <t xml:space="preserve">Paul Mitchell the School-Chicago</t>
  </si>
  <si>
    <t xml:space="preserve">Miller-Motte College-Fayetteville</t>
  </si>
  <si>
    <t xml:space="preserve">European Massage Therapy School-Las Vegas</t>
  </si>
  <si>
    <t xml:space="preserve">Miller-Motte College-Columbus</t>
  </si>
  <si>
    <t xml:space="preserve">Fortis College-Indianapolis</t>
  </si>
  <si>
    <t xml:space="preserve">Empire Beauty School-E Memphis</t>
  </si>
  <si>
    <t xml:space="preserve">Empire Beauty School-Nashville</t>
  </si>
  <si>
    <t xml:space="preserve">Brentwood</t>
  </si>
  <si>
    <t xml:space="preserve">Empire Beauty School-Jackson</t>
  </si>
  <si>
    <t xml:space="preserve">Empire Beauty School-Springfield</t>
  </si>
  <si>
    <t xml:space="preserve">Empire Beauty School-Speedway</t>
  </si>
  <si>
    <t xml:space="preserve">Speedway</t>
  </si>
  <si>
    <t xml:space="preserve">Empire Beauty School-Morrow</t>
  </si>
  <si>
    <t xml:space="preserve">Strayer University-Arkansas</t>
  </si>
  <si>
    <t xml:space="preserve">Strayer University-Georgia</t>
  </si>
  <si>
    <t xml:space="preserve">Strayer University-Mississippi</t>
  </si>
  <si>
    <t xml:space="preserve">Strayer University-South Carolina</t>
  </si>
  <si>
    <t xml:space="preserve">Strayer University-Texas</t>
  </si>
  <si>
    <t xml:space="preserve">Farmers Branch</t>
  </si>
  <si>
    <t xml:space="preserve">Empire Beauty School-Charlotte</t>
  </si>
  <si>
    <t xml:space="preserve">Empire Beauty School-Winston-Salem</t>
  </si>
  <si>
    <t xml:space="preserve">Empire Beauty School-West Palm</t>
  </si>
  <si>
    <t xml:space="preserve">Empire Beauty School-Pineville</t>
  </si>
  <si>
    <t xml:space="preserve">Paul Mitchell the School-Phoenix</t>
  </si>
  <si>
    <t xml:space="preserve">Paul Mitchell the School-Modesto</t>
  </si>
  <si>
    <t xml:space="preserve">Paul Mitchell the School-Fresno</t>
  </si>
  <si>
    <t xml:space="preserve">Unitek College</t>
  </si>
  <si>
    <t xml:space="preserve">Gurnick Academy of Medical Arts</t>
  </si>
  <si>
    <t xml:space="preserve">Paul Mitchell the School-East Bay</t>
  </si>
  <si>
    <t xml:space="preserve">South University-Richmond</t>
  </si>
  <si>
    <t xml:space="preserve">Glen Allen</t>
  </si>
  <si>
    <t xml:space="preserve">South University-Virginia Beach</t>
  </si>
  <si>
    <t xml:space="preserve">Aveda Institute-Denver</t>
  </si>
  <si>
    <t xml:space="preserve">Paul Mitchell the School-Colorado Springs</t>
  </si>
  <si>
    <t xml:space="preserve">The Salon Professional Academy-Colorado Springs</t>
  </si>
  <si>
    <t xml:space="preserve">Paul Mitchell the School-Delaware</t>
  </si>
  <si>
    <t xml:space="preserve">Fred K Marchman Technical College</t>
  </si>
  <si>
    <t xml:space="preserve">The Salon Professional Academy-Ft Myers</t>
  </si>
  <si>
    <t xml:space="preserve">Universal Spa Training Academy</t>
  </si>
  <si>
    <t xml:space="preserve">The Salon Professional Academy-Evansville</t>
  </si>
  <si>
    <t xml:space="preserve">Tri County Regional Vocational Technical High School</t>
  </si>
  <si>
    <t xml:space="preserve">Nova Academy of Cosmetology</t>
  </si>
  <si>
    <t xml:space="preserve">Sage School of Massage &amp; Esthetics</t>
  </si>
  <si>
    <t xml:space="preserve">Peloton College</t>
  </si>
  <si>
    <t xml:space="preserve">ABC Beauty Academy</t>
  </si>
  <si>
    <t xml:space="preserve">Salon &amp; Spa Institute</t>
  </si>
  <si>
    <t xml:space="preserve">American Beauty Academy</t>
  </si>
  <si>
    <t xml:space="preserve">Payson</t>
  </si>
  <si>
    <t xml:space="preserve">Paul Mitchell the School-Milwaukee</t>
  </si>
  <si>
    <t xml:space="preserve">Touro University Worldwide</t>
  </si>
  <si>
    <t xml:space="preserve">Los Alamitos</t>
  </si>
  <si>
    <t xml:space="preserve">Touro University California</t>
  </si>
  <si>
    <t xml:space="preserve">The Chicago School at Washington DC</t>
  </si>
  <si>
    <t xml:space="preserve">Touro University Nevada</t>
  </si>
  <si>
    <t xml:space="preserve">Herzing University-Kenosha</t>
  </si>
  <si>
    <t xml:space="preserve">Herzing University-Brookfield</t>
  </si>
  <si>
    <t xml:space="preserve">Texas A&amp;M University-San Antonio</t>
  </si>
  <si>
    <t xml:space="preserve">Fortis Institute</t>
  </si>
  <si>
    <t xml:space="preserve">Southern Careers Institute-Brownsville</t>
  </si>
  <si>
    <t xml:space="preserve">Southern Careers Institute-Harlingen</t>
  </si>
  <si>
    <t xml:space="preserve">Strayer University-Global Region</t>
  </si>
  <si>
    <t xml:space="preserve">Kenneth Shuler School of Cosmetology-Florence</t>
  </si>
  <si>
    <t xml:space="preserve">Fortis College-Columbia</t>
  </si>
  <si>
    <t xml:space="preserve">Ross Medical Education Center-Davison</t>
  </si>
  <si>
    <t xml:space="preserve">Davison</t>
  </si>
  <si>
    <t xml:space="preserve">Ross Medical Education Center-Granger</t>
  </si>
  <si>
    <t xml:space="preserve">Granger</t>
  </si>
  <si>
    <t xml:space="preserve">Ross Medical Education Center-Niles</t>
  </si>
  <si>
    <t xml:space="preserve">Ross Medical Education Center-Canton</t>
  </si>
  <si>
    <t xml:space="preserve">Pima Medical Institute-Houston</t>
  </si>
  <si>
    <t xml:space="preserve">Illinois Media School-Chicago Campus</t>
  </si>
  <si>
    <t xml:space="preserve">Miller-Motte College-STVT-San Antonio</t>
  </si>
  <si>
    <t xml:space="preserve">Concorde Career College-Dallas</t>
  </si>
  <si>
    <t xml:space="preserve">Concorde Career Institute-Orlando</t>
  </si>
  <si>
    <t xml:space="preserve">Concorde Career College-San Antonio</t>
  </si>
  <si>
    <t xml:space="preserve">Johnson &amp; Wales University-Online</t>
  </si>
  <si>
    <t xml:space="preserve">Fairfax University of America</t>
  </si>
  <si>
    <t xml:space="preserve">Moreno Valley College</t>
  </si>
  <si>
    <t xml:space="preserve">Moreno Valley</t>
  </si>
  <si>
    <t xml:space="preserve">Norco College</t>
  </si>
  <si>
    <t xml:space="preserve">Norco</t>
  </si>
  <si>
    <t xml:space="preserve">Dorsey College-Saginaw</t>
  </si>
  <si>
    <t xml:space="preserve">Milan Institute-Boise</t>
  </si>
  <si>
    <t xml:space="preserve">Milan Institute of Cosmetology-El Paso</t>
  </si>
  <si>
    <t xml:space="preserve">Universal Technical Institute-Dallas Fort Worth</t>
  </si>
  <si>
    <t xml:space="preserve">Artistic Nails and Beauty Academy-Lakeland</t>
  </si>
  <si>
    <t xml:space="preserve">Hawaii Medical College</t>
  </si>
  <si>
    <t xml:space="preserve">Carolina College of Hair Design Inc</t>
  </si>
  <si>
    <t xml:space="preserve">Integrated Massage Therapy Services</t>
  </si>
  <si>
    <t xml:space="preserve">Blackfoot</t>
  </si>
  <si>
    <t xml:space="preserve">Miller-Motte College-Jacksonville</t>
  </si>
  <si>
    <t xml:space="preserve">Miller-Motte College-Augusta</t>
  </si>
  <si>
    <t xml:space="preserve">Miller-Motte College-Conway</t>
  </si>
  <si>
    <t xml:space="preserve">Aveda Institute-Portland</t>
  </si>
  <si>
    <t xml:space="preserve">Chamberlain University-Virginia</t>
  </si>
  <si>
    <t xml:space="preserve">Penrose Academy</t>
  </si>
  <si>
    <t xml:space="preserve">Skin Institute</t>
  </si>
  <si>
    <t xml:space="preserve">Beauty Academy of South Florida</t>
  </si>
  <si>
    <t xml:space="preserve">Hialeah Gardens</t>
  </si>
  <si>
    <t xml:space="preserve">Ogle School Hair Skin Nails-North Dallas</t>
  </si>
  <si>
    <t xml:space="preserve">Sherwood</t>
  </si>
  <si>
    <t xml:space="preserve">The Salon Professional Academy-St Charles</t>
  </si>
  <si>
    <t xml:space="preserve">St. Charles</t>
  </si>
  <si>
    <t xml:space="preserve">Mildred Elley-New York Campus</t>
  </si>
  <si>
    <t xml:space="preserve">National Paralegal College</t>
  </si>
  <si>
    <t xml:space="preserve">Carolina College of Biblical Studies</t>
  </si>
  <si>
    <t xml:space="preserve">Northeast Technology Center</t>
  </si>
  <si>
    <t xml:space="preserve">Pryor</t>
  </si>
  <si>
    <t xml:space="preserve">Allstate Hairstyling &amp; Barber College</t>
  </si>
  <si>
    <t xml:space="preserve">Omega Graduate School</t>
  </si>
  <si>
    <t xml:space="preserve">Jung Tao School of Classical Chinese Medicine</t>
  </si>
  <si>
    <t xml:space="preserve">New York Film Academy</t>
  </si>
  <si>
    <t xml:space="preserve">International College of Cosmetology</t>
  </si>
  <si>
    <t xml:space="preserve">Bella Capelli Academy</t>
  </si>
  <si>
    <t xml:space="preserve">Institute of Medical Careers</t>
  </si>
  <si>
    <t xml:space="preserve">Flagler Technical College</t>
  </si>
  <si>
    <t xml:space="preserve">Palm Coast</t>
  </si>
  <si>
    <t xml:space="preserve">Galaxy Medical College</t>
  </si>
  <si>
    <t xml:space="preserve">American Medical Sciences Center</t>
  </si>
  <si>
    <t xml:space="preserve">Mandalyn Academy</t>
  </si>
  <si>
    <t xml:space="preserve">American Fork</t>
  </si>
  <si>
    <t xml:space="preserve">Jose Maria Vargas University</t>
  </si>
  <si>
    <t xml:space="preserve">Pembroke Pines</t>
  </si>
  <si>
    <t xml:space="preserve">D A Dorsey Technical College</t>
  </si>
  <si>
    <t xml:space="preserve">Keweenaw Bay Ojibwa Community College</t>
  </si>
  <si>
    <t xml:space="preserve">Baraga</t>
  </si>
  <si>
    <t xml:space="preserve">Meridian Institute of Surgical Assisting</t>
  </si>
  <si>
    <t xml:space="preserve">Mauna Loa Helicopters</t>
  </si>
  <si>
    <t xml:space="preserve">Kailua Kona</t>
  </si>
  <si>
    <t xml:space="preserve">Acaydia School of Aesthetics</t>
  </si>
  <si>
    <t xml:space="preserve">Holistic Massage Training Institute</t>
  </si>
  <si>
    <t xml:space="preserve">Diamonds College</t>
  </si>
  <si>
    <t xml:space="preserve">Northern Virginia School of Therapeutic Massage</t>
  </si>
  <si>
    <t xml:space="preserve">Falls Church</t>
  </si>
  <si>
    <t xml:space="preserve">Paul Mitchell the School-St Louis</t>
  </si>
  <si>
    <t xml:space="preserve">Advanced Training Institute</t>
  </si>
  <si>
    <t xml:space="preserve">Shepherds Theological Seminary</t>
  </si>
  <si>
    <t xml:space="preserve">Cary</t>
  </si>
  <si>
    <t xml:space="preserve">Taylor Andrews Academy of Hair Design-West Jordan</t>
  </si>
  <si>
    <t xml:space="preserve">West Jordan</t>
  </si>
  <si>
    <t xml:space="preserve">Santa Ana Beauty Academy</t>
  </si>
  <si>
    <t xml:space="preserve">Manna University</t>
  </si>
  <si>
    <t xml:space="preserve">Evolve Beauty Academy</t>
  </si>
  <si>
    <t xml:space="preserve">Washing</t>
  </si>
  <si>
    <t xml:space="preserve">Aveda Institute-New Mexico</t>
  </si>
  <si>
    <t xml:space="preserve">American Trade School</t>
  </si>
  <si>
    <t xml:space="preserve">Saint Ann</t>
  </si>
  <si>
    <t xml:space="preserve">Estelle Skin Care and Spa Institute</t>
  </si>
  <si>
    <t xml:space="preserve">Paul Mitchell the School-Honolulu</t>
  </si>
  <si>
    <t xml:space="preserve">Elite Cosmetology School</t>
  </si>
  <si>
    <t xml:space="preserve">PALM DESERT</t>
  </si>
  <si>
    <t xml:space="preserve">American Technical Institute</t>
  </si>
  <si>
    <t xml:space="preserve">Bergin University of Canine Studies</t>
  </si>
  <si>
    <t xml:space="preserve">Penngrove</t>
  </si>
  <si>
    <t xml:space="preserve">Aveda Institute-Boise</t>
  </si>
  <si>
    <t xml:space="preserve">Pima Medical Institute-Aurora</t>
  </si>
  <si>
    <t xml:space="preserve">Capilo School of Hair Design</t>
  </si>
  <si>
    <t xml:space="preserve">Pure Aesthetics Natural Skincare School</t>
  </si>
  <si>
    <t xml:space="preserve">Lindsey Institute of Cosmetology</t>
  </si>
  <si>
    <t xml:space="preserve">Buckner Barber School</t>
  </si>
  <si>
    <t xml:space="preserve">Simmons College of Kentucky</t>
  </si>
  <si>
    <t xml:space="preserve">Atelier Esthetique Institute of Esthetics</t>
  </si>
  <si>
    <t xml:space="preserve">Advanced College of Cosmetology</t>
  </si>
  <si>
    <t xml:space="preserve">Waupun</t>
  </si>
  <si>
    <t xml:space="preserve">North American University</t>
  </si>
  <si>
    <t xml:space="preserve">Stafford</t>
  </si>
  <si>
    <t xml:space="preserve">United Beauty College</t>
  </si>
  <si>
    <t xml:space="preserve">Cinta Aveda Institute</t>
  </si>
  <si>
    <t xml:space="preserve">Long Island Nail Skin &amp; Hair Institute</t>
  </si>
  <si>
    <t xml:space="preserve">Bethpage</t>
  </si>
  <si>
    <t xml:space="preserve">Keser Torah-Mayan Hatalmud</t>
  </si>
  <si>
    <t xml:space="preserve">Southern California Health Institute</t>
  </si>
  <si>
    <t xml:space="preserve">Best Care College</t>
  </si>
  <si>
    <t xml:space="preserve">First Class Cosmetology School</t>
  </si>
  <si>
    <t xml:space="preserve">Millennia Atlantic University</t>
  </si>
  <si>
    <t xml:space="preserve">Doral</t>
  </si>
  <si>
    <t xml:space="preserve">Abcott Institute</t>
  </si>
  <si>
    <t xml:space="preserve">The Salon Professional Academy-Kenosha</t>
  </si>
  <si>
    <t xml:space="preserve">Paul Mitchell the School-Indianapolis</t>
  </si>
  <si>
    <t xml:space="preserve">Taylor Andrews Academy-St George</t>
  </si>
  <si>
    <t xml:space="preserve">St. George</t>
  </si>
  <si>
    <t xml:space="preserve">Protege Academy</t>
  </si>
  <si>
    <t xml:space="preserve">Colorado Academy of Veterinary Technology</t>
  </si>
  <si>
    <t xml:space="preserve">Northeast Technical Institute</t>
  </si>
  <si>
    <t xml:space="preserve">Scarborough</t>
  </si>
  <si>
    <t xml:space="preserve">Elite School of Cosmetology</t>
  </si>
  <si>
    <t xml:space="preserve">Paul Mitchell the School-Las Vegas</t>
  </si>
  <si>
    <t xml:space="preserve">Summit Salon Academy-Kokomo</t>
  </si>
  <si>
    <t xml:space="preserve">Florida Academy</t>
  </si>
  <si>
    <t xml:space="preserve">Institute for Doctoral Studies in the Visual Arts</t>
  </si>
  <si>
    <t xml:space="preserve">State Career College</t>
  </si>
  <si>
    <t xml:space="preserve">Gurnee</t>
  </si>
  <si>
    <t xml:space="preserve">Academy for Salon Professionals</t>
  </si>
  <si>
    <t xml:space="preserve">Paul Mitchell the School-Spokane</t>
  </si>
  <si>
    <t xml:space="preserve">Spokane Valley</t>
  </si>
  <si>
    <t xml:space="preserve">International College of Beauty Arts &amp; Sciences</t>
  </si>
  <si>
    <t xml:space="preserve">John Paul the Great Catholic University</t>
  </si>
  <si>
    <t xml:space="preserve">University of Connecticut-Hartford Campus</t>
  </si>
  <si>
    <t xml:space="preserve">Ottawa University-Surprise</t>
  </si>
  <si>
    <t xml:space="preserve">Surprise</t>
  </si>
  <si>
    <t xml:space="preserve">Chamberlain University-Missouri</t>
  </si>
  <si>
    <t xml:space="preserve">Chamberlain University-Texas</t>
  </si>
  <si>
    <t xml:space="preserve">Continental School of Beauty Culture-Mattydale</t>
  </si>
  <si>
    <t xml:space="preserve">Mattydale</t>
  </si>
  <si>
    <t xml:space="preserve">Paul Mitchell the School-Columbia</t>
  </si>
  <si>
    <t xml:space="preserve">Paul Mitchell the School-Charleston</t>
  </si>
  <si>
    <t xml:space="preserve">Kenneth Shuler School of Cosmetology-Greenville</t>
  </si>
  <si>
    <t xml:space="preserve">Northwest College-Eugene</t>
  </si>
  <si>
    <t xml:space="preserve">Northwest College-Tualatin</t>
  </si>
  <si>
    <t xml:space="preserve">Tualatin</t>
  </si>
  <si>
    <t xml:space="preserve">San Joaquin Valley College-Hanford Classroom</t>
  </si>
  <si>
    <t xml:space="preserve">Hanford</t>
  </si>
  <si>
    <t xml:space="preserve">CET-Soledad</t>
  </si>
  <si>
    <t xml:space="preserve">Soledad</t>
  </si>
  <si>
    <t xml:space="preserve">UEI College-Oceanside</t>
  </si>
  <si>
    <t xml:space="preserve">Paul Mitchell the School-New Orleans</t>
  </si>
  <si>
    <t xml:space="preserve">UEI College-Garden Grove</t>
  </si>
  <si>
    <t xml:space="preserve">New England Tractor Trailer Training School of Massachusetts</t>
  </si>
  <si>
    <t xml:space="preserve">Dewey University-Manati</t>
  </si>
  <si>
    <t xml:space="preserve">Allen School-Phoenix</t>
  </si>
  <si>
    <t xml:space="preserve">Oklahoma Technical College</t>
  </si>
  <si>
    <t xml:space="preserve">Unitech Training Academy-Alexandria</t>
  </si>
  <si>
    <t xml:space="preserve">UEI College-Riverside</t>
  </si>
  <si>
    <t xml:space="preserve">WellSpring School of Allied Health-Lawrence</t>
  </si>
  <si>
    <t xml:space="preserve">Manuel and Theresa's School of Hair Design-Victoria</t>
  </si>
  <si>
    <t xml:space="preserve">Tricoci University of Beauty Culture-Chicago NE</t>
  </si>
  <si>
    <t xml:space="preserve">Los Angeles Pacific University</t>
  </si>
  <si>
    <t xml:space="preserve">Avalon Institute-Phoenix</t>
  </si>
  <si>
    <t xml:space="preserve">Avalon Institute-Layton</t>
  </si>
  <si>
    <t xml:space="preserve">Aveda Institute-Des Moines</t>
  </si>
  <si>
    <t xml:space="preserve">Fortis Institute-Lawrenceville</t>
  </si>
  <si>
    <t xml:space="preserve">Relay Graduate School of Education</t>
  </si>
  <si>
    <t xml:space="preserve">Miller-Motte College-Macon</t>
  </si>
  <si>
    <t xml:space="preserve">South University-Savannah Online</t>
  </si>
  <si>
    <t xml:space="preserve">San Joaquin Valley College-Temecula</t>
  </si>
  <si>
    <t xml:space="preserve">Whitworth University-Adult Degree Programs</t>
  </si>
  <si>
    <t xml:space="preserve">The Colleges of Law at Santa Barbara</t>
  </si>
  <si>
    <t xml:space="preserve">The University of America</t>
  </si>
  <si>
    <t xml:space="preserve">Springfield College-Regional, Online, and Continuing Education</t>
  </si>
  <si>
    <t xml:space="preserve">Marian Health Careers Center-Van Nuys Campus</t>
  </si>
  <si>
    <t xml:space="preserve">Milan Institute-Las Vegas</t>
  </si>
  <si>
    <t xml:space="preserve">Catholic Distance University</t>
  </si>
  <si>
    <t xml:space="preserve">New York School of Esthetics &amp; Day Spa</t>
  </si>
  <si>
    <t xml:space="preserve">white plains</t>
  </si>
  <si>
    <t xml:space="preserve">Finger Lakes Health College of Nursing &amp; Health Sciences</t>
  </si>
  <si>
    <t xml:space="preserve">ASI Career Institute</t>
  </si>
  <si>
    <t xml:space="preserve">Turnersville</t>
  </si>
  <si>
    <t xml:space="preserve">Christine Valmy International School of Esthetics &amp; Cosmetology</t>
  </si>
  <si>
    <t xml:space="preserve">Pine Brook</t>
  </si>
  <si>
    <t xml:space="preserve">Paul Mitchell the School-Arlington</t>
  </si>
  <si>
    <t xml:space="preserve">Rocky Mountain University of Health Professions</t>
  </si>
  <si>
    <t xml:space="preserve">Paul Mitchell the School-Fort Myers</t>
  </si>
  <si>
    <t xml:space="preserve">Paul Mitchell the School-Raleigh</t>
  </si>
  <si>
    <t xml:space="preserve">CUNY Stella and Charles Guttman Community College</t>
  </si>
  <si>
    <t xml:space="preserve">Lil Lou's Beauty and Barber College</t>
  </si>
  <si>
    <t xml:space="preserve">Criswell College</t>
  </si>
  <si>
    <t xml:space="preserve">Beverly Hills Design Institute</t>
  </si>
  <si>
    <t xml:space="preserve">Beverly Hills</t>
  </si>
  <si>
    <t xml:space="preserve">Reflections Academy of Beauty</t>
  </si>
  <si>
    <t xml:space="preserve">UCAS University of Cosmetology Arts &amp; Sciences-La Joya</t>
  </si>
  <si>
    <t xml:space="preserve">La Joya</t>
  </si>
  <si>
    <t xml:space="preserve">Annenberg School of Nursing</t>
  </si>
  <si>
    <t xml:space="preserve">American Medical Academy</t>
  </si>
  <si>
    <t xml:space="preserve">Tooele Technical College</t>
  </si>
  <si>
    <t xml:space="preserve">Tooele</t>
  </si>
  <si>
    <t xml:space="preserve">Chamberlain University-Georgia</t>
  </si>
  <si>
    <t xml:space="preserve">Chamberlain University-Indiana</t>
  </si>
  <si>
    <t xml:space="preserve">Sessions College for Professional Design</t>
  </si>
  <si>
    <t xml:space="preserve">Empire Beauty School-Virginia Beach</t>
  </si>
  <si>
    <t xml:space="preserve">Ross Medical Education Center-Morgantown</t>
  </si>
  <si>
    <t xml:space="preserve">Miami Ad School-New York</t>
  </si>
  <si>
    <t xml:space="preserve">Larry's Barber College</t>
  </si>
  <si>
    <t xml:space="preserve">Futura Career Institute</t>
  </si>
  <si>
    <t xml:space="preserve">Flair Beauty College</t>
  </si>
  <si>
    <t xml:space="preserve">Vogue College of Cosmetology-San Antonio Fredericksburg</t>
  </si>
  <si>
    <t xml:space="preserve">Vogue College of Cosmetology</t>
  </si>
  <si>
    <t xml:space="preserve">Tomorrow's Image Barber And Beauty Academy of Virginia</t>
  </si>
  <si>
    <t xml:space="preserve">Medical Allied Career Center</t>
  </si>
  <si>
    <t xml:space="preserve">Bais HaMedrash and Mesivta of Baltimore</t>
  </si>
  <si>
    <t xml:space="preserve">Barber &amp; Beauty Institute of New York</t>
  </si>
  <si>
    <t xml:space="preserve">Salon Institute-Toledo Campus</t>
  </si>
  <si>
    <t xml:space="preserve">Athena Career Academy</t>
  </si>
  <si>
    <t xml:space="preserve">Yeshiva Gedolah Zichron Leyma</t>
  </si>
  <si>
    <t xml:space="preserve">The Barber School</t>
  </si>
  <si>
    <t xml:space="preserve">Midvale</t>
  </si>
  <si>
    <t xml:space="preserve">Be'er Yaakov Talmudic Seminary</t>
  </si>
  <si>
    <t xml:space="preserve">Spring Valley</t>
  </si>
  <si>
    <t xml:space="preserve">Rio Grande Valley College</t>
  </si>
  <si>
    <t xml:space="preserve">Alexander Academy</t>
  </si>
  <si>
    <t xml:space="preserve">Lunenburg</t>
  </si>
  <si>
    <t xml:space="preserve">Aveda Institute-Tucson</t>
  </si>
  <si>
    <t xml:space="preserve">Diamond Beauty College</t>
  </si>
  <si>
    <t xml:space="preserve">South El Monte</t>
  </si>
  <si>
    <t xml:space="preserve">South San Francisco</t>
  </si>
  <si>
    <t xml:space="preserve">University Academy of Hair Design</t>
  </si>
  <si>
    <t xml:space="preserve">Florida Institute of Recording Sound and Technology</t>
  </si>
  <si>
    <t xml:space="preserve">Paul Mitchell the School-Reno</t>
  </si>
  <si>
    <t xml:space="preserve">Boise Barber College</t>
  </si>
  <si>
    <t xml:space="preserve">Austin Kade Academy</t>
  </si>
  <si>
    <t xml:space="preserve">Aesthetic Science Institute</t>
  </si>
  <si>
    <t xml:space="preserve">Latham</t>
  </si>
  <si>
    <t xml:space="preserve">Elaine Sterling Institute</t>
  </si>
  <si>
    <t xml:space="preserve">Wade Gordon Hairdressing Academy</t>
  </si>
  <si>
    <t xml:space="preserve">Mitsu Sato Hair Academy</t>
  </si>
  <si>
    <t xml:space="preserve">FVI School of Nursing and Technology</t>
  </si>
  <si>
    <t xml:space="preserve">Colorado State University Global</t>
  </si>
  <si>
    <t xml:space="preserve">Paul Mitchell the School-Overland Park</t>
  </si>
  <si>
    <t xml:space="preserve">Medspa Academies</t>
  </si>
  <si>
    <t xml:space="preserve">South Jordan</t>
  </si>
  <si>
    <t xml:space="preserve">Brighton Institute of Cosmetology</t>
  </si>
  <si>
    <t xml:space="preserve">West Coast University-Dallas</t>
  </si>
  <si>
    <t xml:space="preserve">Evangel University-James River Assembly of God Church</t>
  </si>
  <si>
    <t xml:space="preserve">Ozark</t>
  </si>
  <si>
    <t xml:space="preserve">Empire Beauty School-Savannah</t>
  </si>
  <si>
    <t xml:space="preserve">Ogle School Hair Skin Nails-Denton</t>
  </si>
  <si>
    <t xml:space="preserve">Empire Beauty School-West Greensboro</t>
  </si>
  <si>
    <t xml:space="preserve">Bellus Academy</t>
  </si>
  <si>
    <t xml:space="preserve">MotoRing Technical Training Institute</t>
  </si>
  <si>
    <t xml:space="preserve">East Providence</t>
  </si>
  <si>
    <t xml:space="preserve">Pennsylvania State University-World Campus</t>
  </si>
  <si>
    <t xml:space="preserve">Medical Career Institute</t>
  </si>
  <si>
    <t xml:space="preserve">Ocean</t>
  </si>
  <si>
    <t xml:space="preserve">Advance Beauty Techs Academy</t>
  </si>
  <si>
    <t xml:space="preserve">Elevate Salon Institute-Westminster</t>
  </si>
  <si>
    <t xml:space="preserve">Brand College</t>
  </si>
  <si>
    <t xml:space="preserve">Hinton Barber and Beauty College</t>
  </si>
  <si>
    <t xml:space="preserve">Advanced Career Institute</t>
  </si>
  <si>
    <t xml:space="preserve">Digital Film Academy</t>
  </si>
  <si>
    <t xml:space="preserve">MyComputerCareer at Raleigh</t>
  </si>
  <si>
    <t xml:space="preserve">South University-Austin</t>
  </si>
  <si>
    <t xml:space="preserve">Bryant &amp; Stratton College-Online</t>
  </si>
  <si>
    <t xml:space="preserve">Orchard Park</t>
  </si>
  <si>
    <t xml:space="preserve">Ogle School Hair Skin Nails-San Antonio</t>
  </si>
  <si>
    <t xml:space="preserve">Warner Pacific University Professional and Graduate Studies</t>
  </si>
  <si>
    <t xml:space="preserve">Platt College-Riverside</t>
  </si>
  <si>
    <t xml:space="preserve">Empire Beauty School-Glen Burnie</t>
  </si>
  <si>
    <t xml:space="preserve">Glen Burnie</t>
  </si>
  <si>
    <t xml:space="preserve">UEI College-Stockton</t>
  </si>
  <si>
    <t xml:space="preserve">Ross Medical Education Center-Dayton</t>
  </si>
  <si>
    <t xml:space="preserve">Ross Medical Education Center-Ontario</t>
  </si>
  <si>
    <t xml:space="preserve">Ross Medical Education Center-Bowling Green</t>
  </si>
  <si>
    <t xml:space="preserve">Florida Institute of Technology-Online</t>
  </si>
  <si>
    <t xml:space="preserve">Rasmussen University-Kansas</t>
  </si>
  <si>
    <t xml:space="preserve">School of Missionary Aviation Technology</t>
  </si>
  <si>
    <t xml:space="preserve">Ionia</t>
  </si>
  <si>
    <t xml:space="preserve">California Miramar University</t>
  </si>
  <si>
    <t xml:space="preserve">Rocky Vista University</t>
  </si>
  <si>
    <t xml:space="preserve">Parker</t>
  </si>
  <si>
    <t xml:space="preserve">The College of Health Care Professions-Dallas</t>
  </si>
  <si>
    <t xml:space="preserve">The College of Health Care Professions-Fort Worth</t>
  </si>
  <si>
    <t xml:space="preserve">Shear Finesse Beauty Academy</t>
  </si>
  <si>
    <t xml:space="preserve">Miami Media School</t>
  </si>
  <si>
    <t xml:space="preserve">Academy of Salon Professionals</t>
  </si>
  <si>
    <t xml:space="preserve">CyberTex Institute of Technology</t>
  </si>
  <si>
    <t xml:space="preserve">New England Tractor Trailer Training School of CT-Bridgeport</t>
  </si>
  <si>
    <t xml:space="preserve">Designer Barber &amp; Stylist School</t>
  </si>
  <si>
    <t xml:space="preserve">Paul Mitchell the School-Woodbridge</t>
  </si>
  <si>
    <t xml:space="preserve">Woodbridge</t>
  </si>
  <si>
    <t xml:space="preserve">College of the Muscogee Nation</t>
  </si>
  <si>
    <t xml:space="preserve">The Salon Professional Academy-Huntsville</t>
  </si>
  <si>
    <t xml:space="preserve">Midwives College of Utah</t>
  </si>
  <si>
    <t xml:space="preserve">Aspen Beauty Academy of Laurel</t>
  </si>
  <si>
    <t xml:space="preserve">M T Training Center</t>
  </si>
  <si>
    <t xml:space="preserve">Berks Career &amp; Technology Center</t>
  </si>
  <si>
    <t xml:space="preserve">Leesport</t>
  </si>
  <si>
    <t xml:space="preserve">Future Generations University</t>
  </si>
  <si>
    <t xml:space="preserve">Carthage R9 School District-Carthage Technical Center</t>
  </si>
  <si>
    <t xml:space="preserve">Grace Mission University</t>
  </si>
  <si>
    <t xml:space="preserve">World A Cuts Barber Institute</t>
  </si>
  <si>
    <t xml:space="preserve">Verve College</t>
  </si>
  <si>
    <t xml:space="preserve">Sotheby's Institute of Art-NY</t>
  </si>
  <si>
    <t xml:space="preserve">Top Nails &amp; Hair Beauty School</t>
  </si>
  <si>
    <t xml:space="preserve">Taylorsville</t>
  </si>
  <si>
    <t xml:space="preserve">Santa Ana Beauty College</t>
  </si>
  <si>
    <t xml:space="preserve">Shepherds College</t>
  </si>
  <si>
    <t xml:space="preserve">Union Grove</t>
  </si>
  <si>
    <t xml:space="preserve">Woodruff Medical and Wellness Training</t>
  </si>
  <si>
    <t xml:space="preserve">Tucker</t>
  </si>
  <si>
    <t xml:space="preserve">Helms College</t>
  </si>
  <si>
    <t xml:space="preserve">Ukiah Adult School</t>
  </si>
  <si>
    <t xml:space="preserve">Riverside County Office of Education-School of Career Education</t>
  </si>
  <si>
    <t xml:space="preserve">Institute of Health Sciences</t>
  </si>
  <si>
    <t xml:space="preserve">Hunt Valley</t>
  </si>
  <si>
    <t xml:space="preserve">Mid-South Christian College</t>
  </si>
  <si>
    <t xml:space="preserve">New York Institute of Beauty</t>
  </si>
  <si>
    <t xml:space="preserve">Islandia</t>
  </si>
  <si>
    <t xml:space="preserve">Ultrasound Medical Institute</t>
  </si>
  <si>
    <t xml:space="preserve">Xavier College School of Nursing</t>
  </si>
  <si>
    <t xml:space="preserve">Lawrence &amp; Company College of Cosmetology</t>
  </si>
  <si>
    <t xml:space="preserve">Kaizen Beauty Academy</t>
  </si>
  <si>
    <t xml:space="preserve">Southern Texas Careers Academy</t>
  </si>
  <si>
    <t xml:space="preserve">Sharp Edgez Barber Institute</t>
  </si>
  <si>
    <t xml:space="preserve">The Salon Professional Academy-Nashville</t>
  </si>
  <si>
    <t xml:space="preserve">Prestige Health &amp; Beauty Sciences Academy</t>
  </si>
  <si>
    <t xml:space="preserve">Hallandale Beach</t>
  </si>
  <si>
    <t xml:space="preserve">California Career Institute</t>
  </si>
  <si>
    <t xml:space="preserve">Grace School of Theology</t>
  </si>
  <si>
    <t xml:space="preserve">Conroe</t>
  </si>
  <si>
    <t xml:space="preserve">Yeshiva Gedolah Kesser Torah</t>
  </si>
  <si>
    <t xml:space="preserve">Universal Training Institute</t>
  </si>
  <si>
    <t xml:space="preserve">Perth Amboy</t>
  </si>
  <si>
    <t xml:space="preserve">Yeshiva Yesodei Hatorah</t>
  </si>
  <si>
    <t xml:space="preserve">Center for the Healing Arts</t>
  </si>
  <si>
    <t xml:space="preserve">Bonnie Joseph Academy of Cosmetology &amp; Barbering</t>
  </si>
  <si>
    <t xml:space="preserve">Heber City</t>
  </si>
  <si>
    <t xml:space="preserve">J D Academy of Salon and Spa</t>
  </si>
  <si>
    <t xml:space="preserve">Boca Beauty Academy</t>
  </si>
  <si>
    <t xml:space="preserve">City Pointe Beauty Academy</t>
  </si>
  <si>
    <t xml:space="preserve">Webb City</t>
  </si>
  <si>
    <t xml:space="preserve">The Chrysm Institute of Esthetics</t>
  </si>
  <si>
    <t xml:space="preserve">Sanford Burnham Prebys Medical Discovery Institute</t>
  </si>
  <si>
    <t xml:space="preserve">Belle Academy of Cosmetology LLC</t>
  </si>
  <si>
    <t xml:space="preserve">Empire Beauty School-Augusta</t>
  </si>
  <si>
    <t xml:space="preserve">South University-High Point</t>
  </si>
  <si>
    <t xml:space="preserve">Empire Beauty School-Vernon Hills</t>
  </si>
  <si>
    <t xml:space="preserve">Vernon Hills</t>
  </si>
  <si>
    <t xml:space="preserve">Empire Beauty School-Stone Park</t>
  </si>
  <si>
    <t xml:space="preserve">Stone Park</t>
  </si>
  <si>
    <t xml:space="preserve">San Joaquin Valley College-Lancaster</t>
  </si>
  <si>
    <t xml:space="preserve">Empire Beauty School-Rochester</t>
  </si>
  <si>
    <t xml:space="preserve">Ross Medical Education Center-Kokomo</t>
  </si>
  <si>
    <t xml:space="preserve">Ross Medical Education Center-Erlanger</t>
  </si>
  <si>
    <t xml:space="preserve">Erlanger</t>
  </si>
  <si>
    <t xml:space="preserve">Ross Medical Education Center-Charleston</t>
  </si>
  <si>
    <t xml:space="preserve">InterCoast Colleges-Fairfield</t>
  </si>
  <si>
    <t xml:space="preserve">Milan Institute-Merced</t>
  </si>
  <si>
    <t xml:space="preserve">Midwest Technical Institute-Missouri</t>
  </si>
  <si>
    <t xml:space="preserve">Augusta University</t>
  </si>
  <si>
    <t xml:space="preserve">Middle Georgia State University</t>
  </si>
  <si>
    <t xml:space="preserve">Trenz Beauty Academy</t>
  </si>
  <si>
    <t xml:space="preserve">Calumet City</t>
  </si>
  <si>
    <t xml:space="preserve">Paul Mitchell the School-Denver</t>
  </si>
  <si>
    <t xml:space="preserve">Academy of Interactive Entertainment</t>
  </si>
  <si>
    <t xml:space="preserve">Arrojo Cosmetology School</t>
  </si>
  <si>
    <t xml:space="preserve">Cosmetology Academy of Texarkana</t>
  </si>
  <si>
    <t xml:space="preserve">Veritas Baptist College</t>
  </si>
  <si>
    <t xml:space="preserve">Lynnes Welding Training</t>
  </si>
  <si>
    <t xml:space="preserve">Aviation Institute of Maintenance-Las Vegas</t>
  </si>
  <si>
    <t xml:space="preserve">UEI College-Bakersfield</t>
  </si>
  <si>
    <t xml:space="preserve">DeVry College of New York</t>
  </si>
  <si>
    <t xml:space="preserve">DeVry University-Arizona</t>
  </si>
  <si>
    <t xml:space="preserve">DeVry University-California</t>
  </si>
  <si>
    <t xml:space="preserve">DeVry University-Florida</t>
  </si>
  <si>
    <t xml:space="preserve">DeVry University-Georgia</t>
  </si>
  <si>
    <t xml:space="preserve">DeVry University-Illinois</t>
  </si>
  <si>
    <t xml:space="preserve">DeVry University-Nevada</t>
  </si>
  <si>
    <t xml:space="preserve">DeVry University-New Jersey</t>
  </si>
  <si>
    <t xml:space="preserve">DeVry University-North Carolina</t>
  </si>
  <si>
    <t xml:space="preserve">DeVry University-Ohio</t>
  </si>
  <si>
    <t xml:space="preserve">DeVry University-Texas</t>
  </si>
  <si>
    <t xml:space="preserve">DeVry University-Virginia</t>
  </si>
  <si>
    <t xml:space="preserve">University of North Georgia</t>
  </si>
  <si>
    <t xml:space="preserve">Dahlonega</t>
  </si>
  <si>
    <t xml:space="preserve">South Georgia State College</t>
  </si>
  <si>
    <t xml:space="preserve">Douglas</t>
  </si>
  <si>
    <t xml:space="preserve">Northeastern University Professional Programs</t>
  </si>
  <si>
    <t xml:space="preserve">Florida Polytechnic University</t>
  </si>
  <si>
    <t xml:space="preserve">American Institute-Toms River</t>
  </si>
  <si>
    <t xml:space="preserve">Alamo City Barber College</t>
  </si>
  <si>
    <t xml:space="preserve">Arizona College-Mesa</t>
  </si>
  <si>
    <t xml:space="preserve">Antioch College</t>
  </si>
  <si>
    <t xml:space="preserve">Texas A&amp;M University-Central Texas</t>
  </si>
  <si>
    <t xml:space="preserve">Central Georgia Technical College</t>
  </si>
  <si>
    <t xml:space="preserve">Warner Robins</t>
  </si>
  <si>
    <t xml:space="preserve">Barber School of Pittsburgh</t>
  </si>
  <si>
    <t xml:space="preserve">Innovate Salon Academy</t>
  </si>
  <si>
    <t xml:space="preserve">Arizona State University Digital Immersion</t>
  </si>
  <si>
    <t xml:space="preserve">Louisiana Delta Community College</t>
  </si>
  <si>
    <t xml:space="preserve">Learnet Academy Inc</t>
  </si>
  <si>
    <t xml:space="preserve">The Fab School</t>
  </si>
  <si>
    <t xml:space="preserve">Networks Barber College</t>
  </si>
  <si>
    <t xml:space="preserve">JB's Hair Design and Barber College</t>
  </si>
  <si>
    <t xml:space="preserve">Paul Mitchell the School-Lombard</t>
  </si>
  <si>
    <t xml:space="preserve">Paul Mitchell the School-Greenville</t>
  </si>
  <si>
    <t xml:space="preserve">Barber and Beauty Academy of Pennsylvania</t>
  </si>
  <si>
    <t xml:space="preserve">Delta College of Arts &amp; Technology-Lafayette Campus</t>
  </si>
  <si>
    <t xml:space="preserve">Delta College-Slidell Campus</t>
  </si>
  <si>
    <t xml:space="preserve">Slidell</t>
  </si>
  <si>
    <t xml:space="preserve">Integrity College of Health</t>
  </si>
  <si>
    <t xml:space="preserve">Electrical and HVAC/R Training Center</t>
  </si>
  <si>
    <t xml:space="preserve">Copiague</t>
  </si>
  <si>
    <t xml:space="preserve">Alexander Paul Institute of Hair Design</t>
  </si>
  <si>
    <t xml:space="preserve">More Tech Institute</t>
  </si>
  <si>
    <t xml:space="preserve">Dorsey College-Dearborn</t>
  </si>
  <si>
    <t xml:space="preserve">Neecee's Barber College</t>
  </si>
  <si>
    <t xml:space="preserve">Bella Cosmetology and Barber College</t>
  </si>
  <si>
    <t xml:space="preserve">Franklin Hair Academy School of Cosmetology</t>
  </si>
  <si>
    <t xml:space="preserve">Ana G. Mendez University</t>
  </si>
  <si>
    <t xml:space="preserve">Ohio Institute of Allied Health</t>
  </si>
  <si>
    <t xml:space="preserve">Huber Heights</t>
  </si>
  <si>
    <t xml:space="preserve">Access Careers</t>
  </si>
  <si>
    <t xml:space="preserve">Luckes Beauty Academy LLC</t>
  </si>
  <si>
    <t xml:space="preserve">Newport  News</t>
  </si>
  <si>
    <t xml:space="preserve">Total Transformation Institute of Cosmetology</t>
  </si>
  <si>
    <t xml:space="preserve">Vibe Barber College</t>
  </si>
  <si>
    <t xml:space="preserve">Champ's Barber School</t>
  </si>
  <si>
    <t xml:space="preserve">Washington University of Science and Technology</t>
  </si>
  <si>
    <t xml:space="preserve">East-West Healing Arts Institute</t>
  </si>
  <si>
    <t xml:space="preserve">Standard Healthcare Services-College of Nursing</t>
  </si>
  <si>
    <t xml:space="preserve">Philadelphia Technician Training</t>
  </si>
  <si>
    <t xml:space="preserve">Grace International Beauty School</t>
  </si>
  <si>
    <t xml:space="preserve">Alliance Computing Solutions</t>
  </si>
  <si>
    <t xml:space="preserve">InterAmerican Technical Institute</t>
  </si>
  <si>
    <t xml:space="preserve">Bay Area Medical Academy</t>
  </si>
  <si>
    <t xml:space="preserve">Mind Body Institute</t>
  </si>
  <si>
    <t xml:space="preserve">Parisian Spa Institute</t>
  </si>
  <si>
    <t xml:space="preserve">Creative Touch Cosmetology School</t>
  </si>
  <si>
    <t xml:space="preserve">LaBarberia Institute of Hair</t>
  </si>
  <si>
    <t xml:space="preserve">Mayfield Hts</t>
  </si>
  <si>
    <t xml:space="preserve">Bos-Man's Barber College</t>
  </si>
  <si>
    <t xml:space="preserve">Alabama College of Osteopathic Medicine</t>
  </si>
  <si>
    <t xml:space="preserve">High Desert Medical College</t>
  </si>
  <si>
    <t xml:space="preserve">Paul Mitchell the School-Schenectady</t>
  </si>
  <si>
    <t xml:space="preserve">Beyond Measure Barbering Institute</t>
  </si>
  <si>
    <t xml:space="preserve">Mebane</t>
  </si>
  <si>
    <t xml:space="preserve">Barber Institute of Texas</t>
  </si>
  <si>
    <t xml:space="preserve">Jupiter Beauty Academy</t>
  </si>
  <si>
    <t xml:space="preserve">MedQuest College</t>
  </si>
  <si>
    <t xml:space="preserve">First Coast Barber Academy</t>
  </si>
  <si>
    <t xml:space="preserve">Debutantes School of Cosmetology and Nail Technology</t>
  </si>
  <si>
    <t xml:space="preserve">Paul Mitchell the School-Farmington Hills</t>
  </si>
  <si>
    <t xml:space="preserve">Paul Mitchell the School-Merrillville</t>
  </si>
  <si>
    <t xml:space="preserve">TIGI Hairdressing Academy Newtown</t>
  </si>
  <si>
    <t xml:space="preserve">Yahweh Beauty Academy</t>
  </si>
  <si>
    <t xml:space="preserve">Arizona School of Integrative Studies</t>
  </si>
  <si>
    <t xml:space="preserve">Lee Professional Institute</t>
  </si>
  <si>
    <t xml:space="preserve">Park Place Premier Barber School</t>
  </si>
  <si>
    <t xml:space="preserve">The Salon Professional Academy-San Jose</t>
  </si>
  <si>
    <t xml:space="preserve">Tri-Community Adult Education</t>
  </si>
  <si>
    <t xml:space="preserve">Covina</t>
  </si>
  <si>
    <t xml:space="preserve">Ross Medical Education Center-Owensboro</t>
  </si>
  <si>
    <t xml:space="preserve">Ross Medical Education Center-Evansville</t>
  </si>
  <si>
    <t xml:space="preserve">Ross Medical Education Center-Johnson City</t>
  </si>
  <si>
    <t xml:space="preserve">North-West College-Anaheim</t>
  </si>
  <si>
    <t xml:space="preserve">North-West College-Long Beach</t>
  </si>
  <si>
    <t xml:space="preserve">Taylor Andrews Academy of Hair Design-Provo</t>
  </si>
  <si>
    <t xml:space="preserve">University of Florida-Online</t>
  </si>
  <si>
    <t xml:space="preserve">Ogle School Hair Skin Nails-Stafford</t>
  </si>
  <si>
    <t xml:space="preserve">University of Phoenix-Arizona</t>
  </si>
  <si>
    <t xml:space="preserve">University of Phoenix-California</t>
  </si>
  <si>
    <t xml:space="preserve">University of Phoenix-Nevada</t>
  </si>
  <si>
    <t xml:space="preserve">University of Phoenix-Texas</t>
  </si>
  <si>
    <t xml:space="preserve">Minerva University</t>
  </si>
  <si>
    <t xml:space="preserve">University of West Los Angeles</t>
  </si>
  <si>
    <t xml:space="preserve">Rabbinical College Ohr Yisroel</t>
  </si>
  <si>
    <t xml:space="preserve">Aveda Institute-Phoenix</t>
  </si>
  <si>
    <t xml:space="preserve">University of North Texas at Dallas</t>
  </si>
  <si>
    <t xml:space="preserve">Dermal Science International Aesthetics and Nail Academy</t>
  </si>
  <si>
    <t xml:space="preserve">Reston</t>
  </si>
  <si>
    <t xml:space="preserve">BridgeValley Community &amp; Technical College</t>
  </si>
  <si>
    <t xml:space="preserve">South  Charleston</t>
  </si>
  <si>
    <t xml:space="preserve">Northwest College-Medford</t>
  </si>
  <si>
    <t xml:space="preserve">Houston Training Schools-Gessner</t>
  </si>
  <si>
    <t xml:space="preserve">Empire Beauty School-Buffalo</t>
  </si>
  <si>
    <t xml:space="preserve">Cheektowaga</t>
  </si>
  <si>
    <t xml:space="preserve">Paul Mitchell the School-Toledo</t>
  </si>
  <si>
    <t xml:space="preserve">Georgia Military College</t>
  </si>
  <si>
    <t xml:space="preserve">Beau Monde Academy of Barbering and Cosmetology</t>
  </si>
  <si>
    <t xml:space="preserve">Fountain of Youth Academy of Cosmetology</t>
  </si>
  <si>
    <t xml:space="preserve">West Coast University-Miami</t>
  </si>
  <si>
    <t xml:space="preserve">Aparicio-Levy Technical College</t>
  </si>
  <si>
    <t xml:space="preserve">The Vocational Nursing Institute Inc</t>
  </si>
  <si>
    <t xml:space="preserve">Hollywood Institute of Beauty Careers-West Palm Beach</t>
  </si>
  <si>
    <t xml:space="preserve">Hollywood Institute of Beauty Careers-Casselberry</t>
  </si>
  <si>
    <t xml:space="preserve">Empire Beauty School-Cheltenham</t>
  </si>
  <si>
    <t xml:space="preserve">High Tech High Graduate School of Education</t>
  </si>
  <si>
    <t xml:space="preserve">Coachella Valley Beauty College-Hemet</t>
  </si>
  <si>
    <t xml:space="preserve">Hemet</t>
  </si>
  <si>
    <t xml:space="preserve">Coastal Pines Technical College</t>
  </si>
  <si>
    <t xml:space="preserve">Waycross</t>
  </si>
  <si>
    <t xml:space="preserve">Studio Beauty School</t>
  </si>
  <si>
    <t xml:space="preserve">Latin Beauty Academy</t>
  </si>
  <si>
    <t xml:space="preserve">greenacres</t>
  </si>
  <si>
    <t xml:space="preserve">Associated Barber College of San Diego</t>
  </si>
  <si>
    <t xml:space="preserve">ABCO Technology</t>
  </si>
  <si>
    <t xml:space="preserve">Lionel University</t>
  </si>
  <si>
    <t xml:space="preserve">California Intercontinental University</t>
  </si>
  <si>
    <t xml:space="preserve">Infinity College</t>
  </si>
  <si>
    <t xml:space="preserve">Universal Healthcare Careers College</t>
  </si>
  <si>
    <t xml:space="preserve">New Beginnings Beauty Academy</t>
  </si>
  <si>
    <t xml:space="preserve">Dolce The Academy</t>
  </si>
  <si>
    <t xml:space="preserve">American College of the Building Arts</t>
  </si>
  <si>
    <t xml:space="preserve">River Valley School of Massage</t>
  </si>
  <si>
    <t xml:space="preserve">Atlantis University</t>
  </si>
  <si>
    <t xml:space="preserve">Westchester School for Medical &amp; Dental Assistants</t>
  </si>
  <si>
    <t xml:space="preserve">Ardsley</t>
  </si>
  <si>
    <t xml:space="preserve">Studio Incamminati</t>
  </si>
  <si>
    <t xml:space="preserve">Salon Boutique Academy</t>
  </si>
  <si>
    <t xml:space="preserve">GA Beauty &amp; Barber School</t>
  </si>
  <si>
    <t xml:space="preserve">The Recording Conservatory of Austin</t>
  </si>
  <si>
    <t xml:space="preserve">VH Barber &amp; Styling Academy</t>
  </si>
  <si>
    <t xml:space="preserve">Bet Medrash Gadol Ateret Torah</t>
  </si>
  <si>
    <t xml:space="preserve">Yeshiva Ohr Yisrael</t>
  </si>
  <si>
    <t xml:space="preserve">Yeshiva Sholom Shachna</t>
  </si>
  <si>
    <t xml:space="preserve">Bethlehem College &amp; Seminary</t>
  </si>
  <si>
    <t xml:space="preserve">Elmezzi Graduate School of Molecular Medicine</t>
  </si>
  <si>
    <t xml:space="preserve">Manhasset</t>
  </si>
  <si>
    <t xml:space="preserve">Theatre of Arts</t>
  </si>
  <si>
    <t xml:space="preserve">Westchester College of Nursing &amp; Allied Health</t>
  </si>
  <si>
    <t xml:space="preserve">Treasure Coast Technical College</t>
  </si>
  <si>
    <t xml:space="preserve">Vero Beach</t>
  </si>
  <si>
    <t xml:space="preserve">American College of Barbering</t>
  </si>
  <si>
    <t xml:space="preserve">Beth Medrash Meor Yitzchok</t>
  </si>
  <si>
    <t xml:space="preserve">Mingo Extended Learning Center</t>
  </si>
  <si>
    <t xml:space="preserve">Delbarton</t>
  </si>
  <si>
    <t xml:space="preserve">San Ignacio University</t>
  </si>
  <si>
    <t xml:space="preserve">ZMS The Academy</t>
  </si>
  <si>
    <t xml:space="preserve">Valor Christian College</t>
  </si>
  <si>
    <t xml:space="preserve">Canal Winchester</t>
  </si>
  <si>
    <t xml:space="preserve">Bethany Global University</t>
  </si>
  <si>
    <t xml:space="preserve">HVAC Technical Institute</t>
  </si>
  <si>
    <t xml:space="preserve">United International College</t>
  </si>
  <si>
    <t xml:space="preserve">San Francisco Film School</t>
  </si>
  <si>
    <t xml:space="preserve">Center for Ultrasound Research &amp; Education</t>
  </si>
  <si>
    <t xml:space="preserve">Culinary Tech Center</t>
  </si>
  <si>
    <t xml:space="preserve">Randolph Technical Center</t>
  </si>
  <si>
    <t xml:space="preserve">AMG School of Nursing</t>
  </si>
  <si>
    <t xml:space="preserve">Saint Michael College of Allied Health</t>
  </si>
  <si>
    <t xml:space="preserve">Presidio Graduate School</t>
  </si>
  <si>
    <t xml:space="preserve">Sandra Academy of Salon Services</t>
  </si>
  <si>
    <t xml:space="preserve">New Tazewell</t>
  </si>
  <si>
    <t xml:space="preserve">California Jazz Conservatory</t>
  </si>
  <si>
    <t xml:space="preserve">California Barber and Beauty College</t>
  </si>
  <si>
    <t xml:space="preserve">Laredo CHI Academy Beauty School</t>
  </si>
  <si>
    <t xml:space="preserve">Florida International Training Institute</t>
  </si>
  <si>
    <t xml:space="preserve">Gould's Academy</t>
  </si>
  <si>
    <t xml:space="preserve">Aviation Institute of Maintenance-Fremont</t>
  </si>
  <si>
    <t xml:space="preserve">Paul Mitchell the School-Tulsa</t>
  </si>
  <si>
    <t xml:space="preserve">PPG Technical College</t>
  </si>
  <si>
    <t xml:space="preserve">Academy of Professional Cosmetology</t>
  </si>
  <si>
    <t xml:space="preserve">Rogers</t>
  </si>
  <si>
    <t xml:space="preserve">Empire Beauty School-Northlake</t>
  </si>
  <si>
    <t xml:space="preserve">Ross Medical Education Center-Huntsville</t>
  </si>
  <si>
    <t xml:space="preserve">Ross Medical Education Center-Knoxville</t>
  </si>
  <si>
    <t xml:space="preserve">Ross Medical Education Center-Muncie</t>
  </si>
  <si>
    <t xml:space="preserve">Cortiva Institute-Arlington</t>
  </si>
  <si>
    <t xml:space="preserve">Tulsa Welding School-Houston</t>
  </si>
  <si>
    <t xml:space="preserve">Pima Medical Institute-El Paso</t>
  </si>
  <si>
    <t xml:space="preserve">Pima Medical Institute-Phoenix</t>
  </si>
  <si>
    <t xml:space="preserve">Kennesaw State University</t>
  </si>
  <si>
    <t xml:space="preserve">Entourage Institute of Beauty and Esthetics</t>
  </si>
  <si>
    <t xml:space="preserve">Riverhead</t>
  </si>
  <si>
    <t xml:space="preserve">Milligan University</t>
  </si>
  <si>
    <t xml:space="preserve">Milligan</t>
  </si>
  <si>
    <t xml:space="preserve">Chamberlain University-Nevada</t>
  </si>
  <si>
    <t xml:space="preserve">Chamberlain University-Michigan</t>
  </si>
  <si>
    <t xml:space="preserve">Chamberlain University-New Jersey</t>
  </si>
  <si>
    <t xml:space="preserve">North Brunswick</t>
  </si>
  <si>
    <t xml:space="preserve">Paul Mitchell the School-Madison</t>
  </si>
  <si>
    <t xml:space="preserve">The University of Tennessee Health Science Center</t>
  </si>
  <si>
    <t xml:space="preserve">Unitech Training Academy-New Orleans</t>
  </si>
  <si>
    <t xml:space="preserve">Wade Gordon Hairdressing Academy-Lubbock</t>
  </si>
  <si>
    <t xml:space="preserve">Emory University-Oxford College</t>
  </si>
  <si>
    <t xml:space="preserve">The Chicago School at Xavier University of Louisiana</t>
  </si>
  <si>
    <t xml:space="preserve">Southern Regional Technical College</t>
  </si>
  <si>
    <t xml:space="preserve">Texas College of Cosmetology-Lubbock</t>
  </si>
  <si>
    <t xml:space="preserve">Fortis College-Cuyahoga Falls</t>
  </si>
  <si>
    <t xml:space="preserve">Cuyahoga Falls</t>
  </si>
  <si>
    <t xml:space="preserve">Jones Technical Institute</t>
  </si>
  <si>
    <t xml:space="preserve">Texas State Technical College</t>
  </si>
  <si>
    <t xml:space="preserve">Aveda Institute Portland-Vancouver Campus</t>
  </si>
  <si>
    <t xml:space="preserve">Arizona College of Nursing-Las Vegas</t>
  </si>
  <si>
    <t xml:space="preserve">Florida Career College-Pembroke Pines</t>
  </si>
  <si>
    <t xml:space="preserve">Florida Career College-West Palm Beach</t>
  </si>
  <si>
    <t xml:space="preserve">Florida Career College-Hialeah</t>
  </si>
  <si>
    <t xml:space="preserve">Florida Career College-Lauderdale Lakes</t>
  </si>
  <si>
    <t xml:space="preserve">Lauderdale Lakes</t>
  </si>
  <si>
    <t xml:space="preserve">Florida Career College-Tampa</t>
  </si>
  <si>
    <t xml:space="preserve">Florida Career College-Jacksonville</t>
  </si>
  <si>
    <t xml:space="preserve">Florida Career College-Boynton Beach</t>
  </si>
  <si>
    <t xml:space="preserve">Florida Career College-Margate</t>
  </si>
  <si>
    <t xml:space="preserve">Florida Career College-Orlando</t>
  </si>
  <si>
    <t xml:space="preserve">UEI College-Phoenix</t>
  </si>
  <si>
    <t xml:space="preserve">Florida Career College-Houston</t>
  </si>
  <si>
    <t xml:space="preserve">Aveda Institute-Madison</t>
  </si>
  <si>
    <t xml:space="preserve">Husson University</t>
  </si>
  <si>
    <t xml:space="preserve">Tricoci University of Beauty Culture-Elgin</t>
  </si>
  <si>
    <t xml:space="preserve">Concorde Career College-Southaven</t>
  </si>
  <si>
    <t xml:space="preserve">Southaven</t>
  </si>
  <si>
    <t xml:space="preserve">Universal Technical Institute-Southern California</t>
  </si>
  <si>
    <t xml:space="preserve">Northwest University-Center for Online and Extended Education</t>
  </si>
  <si>
    <t xml:space="preserve">Celebrity Barber School</t>
  </si>
  <si>
    <t xml:space="preserve">California Institute of Advanced Management</t>
  </si>
  <si>
    <t xml:space="preserve">The Temple Annapolis-A Paul Mitchell Partner School</t>
  </si>
  <si>
    <t xml:space="preserve">Yeshiva Zichron Aryeh</t>
  </si>
  <si>
    <t xml:space="preserve">Butte County Regional Occupational Program</t>
  </si>
  <si>
    <t xml:space="preserve">Arclabs</t>
  </si>
  <si>
    <t xml:space="preserve">Piedmont</t>
  </si>
  <si>
    <t xml:space="preserve">Top of the Line Barber College</t>
  </si>
  <si>
    <t xml:space="preserve">Midfield Institute of Cosmetology</t>
  </si>
  <si>
    <t xml:space="preserve">Midfield</t>
  </si>
  <si>
    <t xml:space="preserve">East Brunswick</t>
  </si>
  <si>
    <t xml:space="preserve">Felbry College</t>
  </si>
  <si>
    <t xml:space="preserve">Regional Center for Border Health</t>
  </si>
  <si>
    <t xml:space="preserve">Somerton</t>
  </si>
  <si>
    <t xml:space="preserve">B-Unique Beauty and Barber Academy</t>
  </si>
  <si>
    <t xml:space="preserve">Kentucky Horseshoeing School</t>
  </si>
  <si>
    <t xml:space="preserve">Image Maker Beauty Institute</t>
  </si>
  <si>
    <t xml:space="preserve">Hendersonville</t>
  </si>
  <si>
    <t xml:space="preserve">Dalton Institute of Esthetics and Cosmetology</t>
  </si>
  <si>
    <t xml:space="preserve">CAAN Academy of Nursing</t>
  </si>
  <si>
    <t xml:space="preserve">Matteson</t>
  </si>
  <si>
    <t xml:space="preserve">Martinsburg College</t>
  </si>
  <si>
    <t xml:space="preserve">Alhambra Medical University</t>
  </si>
  <si>
    <t xml:space="preserve">Central Yeshiva Beth Joseph</t>
  </si>
  <si>
    <t xml:space="preserve">Garden State Science and Technology Institute</t>
  </si>
  <si>
    <t xml:space="preserve">Barber Tech Academy</t>
  </si>
  <si>
    <t xml:space="preserve">Abraham Lincoln University</t>
  </si>
  <si>
    <t xml:space="preserve">Med College</t>
  </si>
  <si>
    <t xml:space="preserve">Sonoran Desert Institute</t>
  </si>
  <si>
    <t xml:space="preserve">Natural Images Beauty College</t>
  </si>
  <si>
    <t xml:space="preserve">Clute</t>
  </si>
  <si>
    <t xml:space="preserve">Textures Institute of Cosmetology</t>
  </si>
  <si>
    <t xml:space="preserve">Williams Technical College</t>
  </si>
  <si>
    <t xml:space="preserve">PiBerry Institute</t>
  </si>
  <si>
    <t xml:space="preserve">Homestead</t>
  </si>
  <si>
    <t xml:space="preserve">Ea La Mar's Cosmetology &amp; Barber College</t>
  </si>
  <si>
    <t xml:space="preserve">Regina Webb Academy</t>
  </si>
  <si>
    <t xml:space="preserve">DeHart Technical School</t>
  </si>
  <si>
    <t xml:space="preserve">Medical Career &amp; Technical College</t>
  </si>
  <si>
    <t xml:space="preserve">Center for Neurosomatic Studies</t>
  </si>
  <si>
    <t xml:space="preserve">Focus Personal Training Institute</t>
  </si>
  <si>
    <t xml:space="preserve">Hair Academy School of Barbering &amp; Beauty</t>
  </si>
  <si>
    <t xml:space="preserve">Fosbre Academy of Hair Design</t>
  </si>
  <si>
    <t xml:space="preserve">National Personal Training Institute</t>
  </si>
  <si>
    <t xml:space="preserve">Mission Beauty Institute</t>
  </si>
  <si>
    <t xml:space="preserve">Elim Bible Institute and College</t>
  </si>
  <si>
    <t xml:space="preserve">Beth Medrash of Asbury Park</t>
  </si>
  <si>
    <t xml:space="preserve">Hope College of Arts and Sciences</t>
  </si>
  <si>
    <t xml:space="preserve">Yeshiva Gedolah Shaarei Shmuel</t>
  </si>
  <si>
    <t xml:space="preserve">Premier Barber Institute</t>
  </si>
  <si>
    <t xml:space="preserve">Norristown</t>
  </si>
  <si>
    <t xml:space="preserve">International Beauty Education Center</t>
  </si>
  <si>
    <t xml:space="preserve">Airway Heights</t>
  </si>
  <si>
    <t xml:space="preserve">Claremont Lincoln University</t>
  </si>
  <si>
    <t xml:space="preserve">Phipps Academy of Barbering</t>
  </si>
  <si>
    <t xml:space="preserve">Richton Park</t>
  </si>
  <si>
    <t xml:space="preserve">Hoss Lee Academy</t>
  </si>
  <si>
    <t xml:space="preserve">Indiana Wellness College</t>
  </si>
  <si>
    <t xml:space="preserve">Kenny's Academy of Barbering</t>
  </si>
  <si>
    <t xml:space="preserve">Seattle Film Institute</t>
  </si>
  <si>
    <t xml:space="preserve">Arkansas Colleges of Health Education</t>
  </si>
  <si>
    <t xml:space="preserve">Burrell College of Osteopathic Medicine</t>
  </si>
  <si>
    <t xml:space="preserve">California College of Music</t>
  </si>
  <si>
    <t xml:space="preserve">California Health Sciences University</t>
  </si>
  <si>
    <t xml:space="preserve">Christian Culinary Academy</t>
  </si>
  <si>
    <t xml:space="preserve">Cannon Beach</t>
  </si>
  <si>
    <t xml:space="preserve">Glitz School of Cosmetology</t>
  </si>
  <si>
    <t xml:space="preserve">Indiana Wesleyan University-National &amp; Global</t>
  </si>
  <si>
    <t xml:space="preserve">NationsUniversity</t>
  </si>
  <si>
    <t xml:space="preserve">Northeast Lakeview College</t>
  </si>
  <si>
    <t xml:space="preserve">Universal City</t>
  </si>
  <si>
    <t xml:space="preserve">Paul Mitchell the School-Jessup</t>
  </si>
  <si>
    <t xml:space="preserve">Jessup</t>
  </si>
  <si>
    <t xml:space="preserve">John Patrick University of Health and Applied Sciences</t>
  </si>
  <si>
    <t xml:space="preserve">University of Saint Katherine</t>
  </si>
  <si>
    <t xml:space="preserve">Teachers College of San Joaquin</t>
  </si>
  <si>
    <t xml:space="preserve">U.S. Truck Driver Training School</t>
  </si>
  <si>
    <t xml:space="preserve">University of the People</t>
  </si>
  <si>
    <t xml:space="preserve">South Dade Technical College-South Dade Skills Center Campus</t>
  </si>
  <si>
    <t xml:space="preserve">HOMESTEAD</t>
  </si>
  <si>
    <t xml:space="preserve">Wongu University of Oriental Medicine</t>
  </si>
  <si>
    <t xml:space="preserve">Alabama School of Nail Technology &amp; Cosmetology</t>
  </si>
  <si>
    <t xml:space="preserve">Tulsa Technology Center</t>
  </si>
  <si>
    <t xml:space="preserve">Ross Medical Education Center-Elyria</t>
  </si>
  <si>
    <t xml:space="preserve">Ross Medical Education Center-Lafayette</t>
  </si>
  <si>
    <t xml:space="preserve">Ross Medical Education Center-Midland</t>
  </si>
  <si>
    <t xml:space="preserve">Paul Mitchell the School-Clear Lake</t>
  </si>
  <si>
    <t xml:space="preserve">Webster</t>
  </si>
  <si>
    <t xml:space="preserve">Paul Mitchell the School-Nampa</t>
  </si>
  <si>
    <t xml:space="preserve">Kenneth Shuler School of Cosmetology-Goose Creek</t>
  </si>
  <si>
    <t xml:space="preserve">Goose Creek</t>
  </si>
  <si>
    <t xml:space="preserve">Boca Beauty Academy-Parkland</t>
  </si>
  <si>
    <t xml:space="preserve">Parkland</t>
  </si>
  <si>
    <t xml:space="preserve">American Beauty Academy-West Valley Campus</t>
  </si>
  <si>
    <t xml:space="preserve">West Valley City</t>
  </si>
  <si>
    <t xml:space="preserve">Caribbean Aviation Training Institute Inc</t>
  </si>
  <si>
    <t xml:space="preserve">The College of Health Care Professions-McAllen Campus</t>
  </si>
  <si>
    <t xml:space="preserve">Institute of Buddhist Studies</t>
  </si>
  <si>
    <t xml:space="preserve">Chamberlain University-North Carolina</t>
  </si>
  <si>
    <t xml:space="preserve">Chamberlain University-California</t>
  </si>
  <si>
    <t xml:space="preserve">Purdue University Global</t>
  </si>
  <si>
    <t xml:space="preserve">Pima Medical Institute-Dillon</t>
  </si>
  <si>
    <t xml:space="preserve">West Coast University-Center for Graduate Studies</t>
  </si>
  <si>
    <t xml:space="preserve">Carolina University</t>
  </si>
  <si>
    <t xml:space="preserve">National Personal Training Institute-Tampa</t>
  </si>
  <si>
    <t xml:space="preserve">Presbyterian Theological Seminary in America</t>
  </si>
  <si>
    <t xml:space="preserve">HCI College</t>
  </si>
  <si>
    <t xml:space="preserve">America Evangelical University</t>
  </si>
  <si>
    <t xml:space="preserve">Gadsden Technical College</t>
  </si>
  <si>
    <t xml:space="preserve">Virginia University of Integrative Medicine</t>
  </si>
  <si>
    <t xml:space="preserve">Nashville Film Institute</t>
  </si>
  <si>
    <t xml:space="preserve">Los Angeles Academy of Figurative Art</t>
  </si>
  <si>
    <t xml:space="preserve">Westcliff University</t>
  </si>
  <si>
    <t xml:space="preserve">World Class Academy of Beauty Careers</t>
  </si>
  <si>
    <t xml:space="preserve">Allied Health Careers Institute</t>
  </si>
  <si>
    <t xml:space="preserve">Sacramento Ultrasound Institute</t>
  </si>
  <si>
    <t xml:space="preserve">Regan Career Institute</t>
  </si>
  <si>
    <t xml:space="preserve">Bolivar Technical College</t>
  </si>
  <si>
    <t xml:space="preserve">MAK Beauty Institute</t>
  </si>
  <si>
    <t xml:space="preserve">Cumming</t>
  </si>
  <si>
    <t xml:space="preserve">Reformed University</t>
  </si>
  <si>
    <t xml:space="preserve">Mobile Technical Training</t>
  </si>
  <si>
    <t xml:space="preserve">South Hackensack</t>
  </si>
  <si>
    <t xml:space="preserve">American Barber and Beauty Academy</t>
  </si>
  <si>
    <t xml:space="preserve">Master's Barber &amp; Styling College</t>
  </si>
  <si>
    <t xml:space="preserve">Old Hickory</t>
  </si>
  <si>
    <t xml:space="preserve">Yeshiva Shaar Ephraim</t>
  </si>
  <si>
    <t xml:space="preserve">California Institute of Arts &amp; Technology</t>
  </si>
  <si>
    <t xml:space="preserve">Elite Cosmetology, Barber &amp; Spa Academy</t>
  </si>
  <si>
    <t xml:space="preserve">Cutting Edge Academy</t>
  </si>
  <si>
    <t xml:space="preserve">Succasunna</t>
  </si>
  <si>
    <t xml:space="preserve">Yeshiva Bais Aharon</t>
  </si>
  <si>
    <t xml:space="preserve">Mechon L'hoyroa</t>
  </si>
  <si>
    <t xml:space="preserve">Elyon College</t>
  </si>
  <si>
    <t xml:space="preserve">Western Michigan University Homer Stryker M.D. School of Medicine</t>
  </si>
  <si>
    <t xml:space="preserve">Harmony Health Care Institute</t>
  </si>
  <si>
    <t xml:space="preserve">American Beauty Schools</t>
  </si>
  <si>
    <t xml:space="preserve">Hogan Institute of Cosmetology and Esthetics</t>
  </si>
  <si>
    <t xml:space="preserve">J's Barber College</t>
  </si>
  <si>
    <t xml:space="preserve">New Iberia</t>
  </si>
  <si>
    <t xml:space="preserve">Ann Webb Skin Institute</t>
  </si>
  <si>
    <t xml:space="preserve">Apex Academy Hair Skin Nails School of Cosmetology</t>
  </si>
  <si>
    <t xml:space="preserve">The Esthetic Institute</t>
  </si>
  <si>
    <t xml:space="preserve">Kor Beauty Academy</t>
  </si>
  <si>
    <t xml:space="preserve">EduMed Partners</t>
  </si>
  <si>
    <t xml:space="preserve">Goodlettsville</t>
  </si>
  <si>
    <t xml:space="preserve">Massage Institute of Memphis</t>
  </si>
  <si>
    <t xml:space="preserve">Metro Detroit Barber College</t>
  </si>
  <si>
    <t xml:space="preserve">Digital Media Institute</t>
  </si>
  <si>
    <t xml:space="preserve">Yeshiva Ohr Naftoli</t>
  </si>
  <si>
    <t xml:space="preserve">New Windsor</t>
  </si>
  <si>
    <t xml:space="preserve">Bais Medrash Mayan Hatorah</t>
  </si>
  <si>
    <t xml:space="preserve">Allgood Beauty Institute</t>
  </si>
  <si>
    <t xml:space="preserve">Frisco</t>
  </si>
  <si>
    <t xml:space="preserve">Ray J's College of Hair</t>
  </si>
  <si>
    <t xml:space="preserve">Gwinnett Institute</t>
  </si>
  <si>
    <t xml:space="preserve">Manuel and Theresa's School of Hair Design</t>
  </si>
  <si>
    <t xml:space="preserve">Cincinnati School of Barbering &amp; Hair Design</t>
  </si>
  <si>
    <t xml:space="preserve">L Makeup Institute</t>
  </si>
  <si>
    <t xml:space="preserve">Northern Technical College</t>
  </si>
  <si>
    <t xml:space="preserve">Maine Media College</t>
  </si>
  <si>
    <t xml:space="preserve">Rockport</t>
  </si>
  <si>
    <t xml:space="preserve">Purdue University Northwest</t>
  </si>
  <si>
    <t xml:space="preserve">Ross Medical Education Center-Portage</t>
  </si>
  <si>
    <t xml:space="preserve">Portage</t>
  </si>
  <si>
    <t xml:space="preserve">Ross College-Canton</t>
  </si>
  <si>
    <t xml:space="preserve">Ross College-Grand Rapids North</t>
  </si>
  <si>
    <t xml:space="preserve">American Institute-Somerset</t>
  </si>
  <si>
    <t xml:space="preserve">Platt College-Anaheim</t>
  </si>
  <si>
    <t xml:space="preserve">Advantage Career Institute</t>
  </si>
  <si>
    <t xml:space="preserve">Eatontown</t>
  </si>
  <si>
    <t xml:space="preserve">Bull City Durham Beauty and Barber College</t>
  </si>
  <si>
    <t xml:space="preserve">Fortis College-Cutler Bay</t>
  </si>
  <si>
    <t xml:space="preserve">Yeshiva Kollel Tifereth Elizer</t>
  </si>
  <si>
    <t xml:space="preserve">Strand Institute of Beauty &amp; Esthetics</t>
  </si>
  <si>
    <t xml:space="preserve">Arkansas Welding Academy</t>
  </si>
  <si>
    <t xml:space="preserve">Unitech Training Academy-Baton Rouge</t>
  </si>
  <si>
    <t xml:space="preserve">Empire Beauty School-Tampa</t>
  </si>
  <si>
    <t xml:space="preserve">Empire Beauty School-Lakeland</t>
  </si>
  <si>
    <t xml:space="preserve">Galen College of Nursing-ARH</t>
  </si>
  <si>
    <t xml:space="preserve">The Chicago School at San Diego</t>
  </si>
  <si>
    <t xml:space="preserve">Commercial Divers International</t>
  </si>
  <si>
    <t xml:space="preserve">Goodyear</t>
  </si>
  <si>
    <t xml:space="preserve">Tricoci University of Beauty Culture-Janesville</t>
  </si>
  <si>
    <t xml:space="preserve">Unlimited Cosmetology School</t>
  </si>
  <si>
    <t xml:space="preserve">Johnny Matthew's Hairdressing Training School</t>
  </si>
  <si>
    <t xml:space="preserve">The Culinary School of Fort Worth</t>
  </si>
  <si>
    <t xml:space="preserve">Centralia Beauty College</t>
  </si>
  <si>
    <t xml:space="preserve">University of Wisconsin-Milwaukee Flex</t>
  </si>
  <si>
    <t xml:space="preserve">University of Wisconsin-Parkside Flex</t>
  </si>
  <si>
    <t xml:space="preserve">Miller-Motte College-STVT-Arlington</t>
  </si>
  <si>
    <t xml:space="preserve">Bnos Zion Of Bobov Seminary</t>
  </si>
  <si>
    <t xml:space="preserve">ABC Adult School</t>
  </si>
  <si>
    <t xml:space="preserve">Polytech Adult Education</t>
  </si>
  <si>
    <t xml:space="preserve">Woodside</t>
  </si>
  <si>
    <t xml:space="preserve">California Institute of Medical Science</t>
  </si>
  <si>
    <t xml:space="preserve">Union Bible College</t>
  </si>
  <si>
    <t xml:space="preserve">Pets Playground Grooming School</t>
  </si>
  <si>
    <t xml:space="preserve">San Bernardino Beauty College</t>
  </si>
  <si>
    <t xml:space="preserve">Christina and Company Education Center</t>
  </si>
  <si>
    <t xml:space="preserve">Institute of Medical Ultrasound</t>
  </si>
  <si>
    <t xml:space="preserve">Mystros Barber Academy</t>
  </si>
  <si>
    <t xml:space="preserve">European Medical School of Massage</t>
  </si>
  <si>
    <t xml:space="preserve">Sinking Spring</t>
  </si>
  <si>
    <t xml:space="preserve">Yeshiva Gedolah Tiferes Boruch</t>
  </si>
  <si>
    <t xml:space="preserve">Yeshiva Chemdas Hatorah</t>
  </si>
  <si>
    <t xml:space="preserve">Women's Institute of Torah Seminary and College</t>
  </si>
  <si>
    <t xml:space="preserve">Yeshiva Gedolah Keren Hatorah</t>
  </si>
  <si>
    <t xml:space="preserve">ICOHS College</t>
  </si>
  <si>
    <t xml:space="preserve">Neo-Esthetique European Institute</t>
  </si>
  <si>
    <t xml:space="preserve">Lehigh Valley Barber School</t>
  </si>
  <si>
    <t xml:space="preserve">International Barber College</t>
  </si>
  <si>
    <t xml:space="preserve">Brown Beauty Barber School</t>
  </si>
  <si>
    <t xml:space="preserve">Bessemer</t>
  </si>
  <si>
    <t xml:space="preserve">Rexburg College of Massage Therapy</t>
  </si>
  <si>
    <t xml:space="preserve">Yeshiva Gedolah of Cliffwood</t>
  </si>
  <si>
    <t xml:space="preserve">Keyport</t>
  </si>
  <si>
    <t xml:space="preserve">Goshen School of Cosmetology</t>
  </si>
  <si>
    <t xml:space="preserve">IBS School of Cosmetology and Massage</t>
  </si>
  <si>
    <t xml:space="preserve">UR Beauty &amp; Barber Academy</t>
  </si>
  <si>
    <t xml:space="preserve">Sebring</t>
  </si>
  <si>
    <t xml:space="preserve">Urban Barber College</t>
  </si>
  <si>
    <t xml:space="preserve">Yeshivas Emek Hatorah</t>
  </si>
  <si>
    <t xml:space="preserve">Transitions Career Institute School of Nursing</t>
  </si>
  <si>
    <t xml:space="preserve">Wilton Simpson Technical College</t>
  </si>
  <si>
    <t xml:space="preserve">Brooksville</t>
  </si>
  <si>
    <t xml:space="preserve">Stacey James Institute</t>
  </si>
  <si>
    <t xml:space="preserve">Meridian University</t>
  </si>
  <si>
    <t xml:space="preserve">Petaluma</t>
  </si>
  <si>
    <t xml:space="preserve">Seminary Bnos Chaim</t>
  </si>
  <si>
    <t xml:space="preserve">Avenue Academy, A Cosmetology Institute</t>
  </si>
  <si>
    <t xml:space="preserve">Salon Professional Academy of San Antonio</t>
  </si>
  <si>
    <t xml:space="preserve">Red Lake Nation College</t>
  </si>
  <si>
    <t xml:space="preserve">Red Lake</t>
  </si>
  <si>
    <t xml:space="preserve">Princess Institute of Beauty</t>
  </si>
  <si>
    <t xml:space="preserve">Vogue International Academy</t>
  </si>
  <si>
    <t xml:space="preserve">Independent Training &amp; Apprenticeship Program</t>
  </si>
  <si>
    <t xml:space="preserve">Victory Career College</t>
  </si>
  <si>
    <t xml:space="preserve">Winonah's International School of Cosmetology</t>
  </si>
  <si>
    <t xml:space="preserve">Yeshiva Gedola Tiferes Yerachmiel</t>
  </si>
  <si>
    <t xml:space="preserve">Southeastern Esthetics Institute</t>
  </si>
  <si>
    <t xml:space="preserve">Installer Institute</t>
  </si>
  <si>
    <t xml:space="preserve">Holly Hill</t>
  </si>
  <si>
    <t xml:space="preserve">Caris College</t>
  </si>
  <si>
    <t xml:space="preserve">Contra Costa Medical Career College</t>
  </si>
  <si>
    <t xml:space="preserve">Antioch</t>
  </si>
  <si>
    <t xml:space="preserve">Another Level Barbering and Cosmetology School</t>
  </si>
  <si>
    <t xml:space="preserve">The Salon Professional Academy-Georgetown</t>
  </si>
  <si>
    <t xml:space="preserve">Elite Academy of Hair Design</t>
  </si>
  <si>
    <t xml:space="preserve">Americare Technical School</t>
  </si>
  <si>
    <t xml:space="preserve">Park Ridge</t>
  </si>
  <si>
    <t xml:space="preserve">Champion Christian College</t>
  </si>
  <si>
    <t xml:space="preserve">Chicago Professional Center</t>
  </si>
  <si>
    <t xml:space="preserve">Prospect Heights</t>
  </si>
  <si>
    <t xml:space="preserve">The Continents States University</t>
  </si>
  <si>
    <t xml:space="preserve">D&amp;S School of Cosmetology</t>
  </si>
  <si>
    <t xml:space="preserve">DSDT</t>
  </si>
  <si>
    <t xml:space="preserve">Elite Beauty College</t>
  </si>
  <si>
    <t xml:space="preserve">Reiss-Davis Graduate School</t>
  </si>
  <si>
    <t xml:space="preserve">GoodFellas Barber College</t>
  </si>
  <si>
    <t xml:space="preserve">Escondido Adult School</t>
  </si>
  <si>
    <t xml:space="preserve">Poway Adult School</t>
  </si>
  <si>
    <t xml:space="preserve">Vista Adult School</t>
  </si>
  <si>
    <t xml:space="preserve">Vista</t>
  </si>
  <si>
    <t xml:space="preserve">The Salon Professional Academy-Delray Beach</t>
  </si>
  <si>
    <t xml:space="preserve">No Grease Barber School</t>
  </si>
  <si>
    <t xml:space="preserve">Pima Medical Institute-San Marcos</t>
  </si>
  <si>
    <t xml:space="preserve">EDP University of Puerto Rico-Villalba</t>
  </si>
  <si>
    <t xml:space="preserve">Villalba</t>
  </si>
  <si>
    <t xml:space="preserve">The Chicago School at Dallas</t>
  </si>
  <si>
    <t xml:space="preserve">American Massage &amp; Bodywork Institute</t>
  </si>
  <si>
    <t xml:space="preserve">KCK Beauty &amp; Barber Academy</t>
  </si>
  <si>
    <t xml:space="preserve">California College of Barbering and Cosmetology</t>
  </si>
  <si>
    <t xml:space="preserve">Texas Tech University Health Sciences Center-El Paso</t>
  </si>
  <si>
    <t xml:space="preserve">Ponce Health Sciences University-Centro Universitario de San Juan</t>
  </si>
  <si>
    <t xml:space="preserve">The College of Health Care Professions-South San Antonio</t>
  </si>
  <si>
    <t xml:space="preserve">Chamberlain University-Louisiana</t>
  </si>
  <si>
    <t xml:space="preserve">Drury University-College of Continuing Professional Studies</t>
  </si>
  <si>
    <t xml:space="preserve">Global Medical &amp; Technical Training Institute</t>
  </si>
  <si>
    <t xml:space="preserve">Salon Success Academy-West Covina</t>
  </si>
  <si>
    <t xml:space="preserve">Indiana Institute of Technology-College of Professional Studies</t>
  </si>
  <si>
    <t xml:space="preserve">Universal Technical Institute-Bloomfield</t>
  </si>
  <si>
    <t xml:space="preserve">Bartlett</t>
  </si>
  <si>
    <t xml:space="preserve">Institute of Lutheran Theology</t>
  </si>
  <si>
    <t xml:space="preserve">Urban Academy of Beauty</t>
  </si>
  <si>
    <t xml:space="preserve">Rio Rancho</t>
  </si>
  <si>
    <t xml:space="preserve">WellSpring School of Allied Health-Springfield</t>
  </si>
  <si>
    <t xml:space="preserve">Medical Career College of Northern California</t>
  </si>
  <si>
    <t xml:space="preserve">Premiere International College</t>
  </si>
  <si>
    <t xml:space="preserve">San Diego Global Knowledge University</t>
  </si>
  <si>
    <t xml:space="preserve">Global Tech College</t>
  </si>
  <si>
    <t xml:space="preserve">Crown Cutz Academy Bristol</t>
  </si>
  <si>
    <t xml:space="preserve">MCI</t>
  </si>
  <si>
    <t xml:space="preserve">Central Pennsylvania Diesel Institute</t>
  </si>
  <si>
    <t xml:space="preserve">Bellasa Professional Institute</t>
  </si>
  <si>
    <t xml:space="preserve">PMCA Pittsburgh Multicultural Cosmetology Academy</t>
  </si>
  <si>
    <t xml:space="preserve">Health and Technology Training Institute</t>
  </si>
  <si>
    <t xml:space="preserve">Yeshiva of Ocean</t>
  </si>
  <si>
    <t xml:space="preserve">Greenfield Park</t>
  </si>
  <si>
    <t xml:space="preserve">Congregation Talmidei Mesivta Tiferes Shmiel Aleksander</t>
  </si>
  <si>
    <t xml:space="preserve">Young Americans College of the Performing Arts</t>
  </si>
  <si>
    <t xml:space="preserve">Pro Beauty Academy</t>
  </si>
  <si>
    <t xml:space="preserve">South Eastern Beauty Academy</t>
  </si>
  <si>
    <t xml:space="preserve">Paintsville</t>
  </si>
  <si>
    <t xml:space="preserve">Ohel Margulia Seminary</t>
  </si>
  <si>
    <t xml:space="preserve">Montana Barber Institute</t>
  </si>
  <si>
    <t xml:space="preserve">Yeshivat Hechal Shemuel</t>
  </si>
  <si>
    <t xml:space="preserve">Professional University Dr. Carlos J. Borrero Rios</t>
  </si>
  <si>
    <t xml:space="preserve">American Institute of Healthcare &amp; Technology</t>
  </si>
  <si>
    <t xml:space="preserve">Premier Academy of Cosmetology</t>
  </si>
  <si>
    <t xml:space="preserve">Yeshiva Gedolah of Woodlake Village</t>
  </si>
  <si>
    <t xml:space="preserve">Yeshiva Gedola Tiferes Yaakov Yitzchok</t>
  </si>
  <si>
    <t xml:space="preserve">Houston Barber School</t>
  </si>
  <si>
    <t xml:space="preserve">Health-Tech Institute of Memphis</t>
  </si>
  <si>
    <t xml:space="preserve">MIXED Institute of Cosmetology &amp; Barber</t>
  </si>
  <si>
    <t xml:space="preserve">Vski Cosmetology School</t>
  </si>
  <si>
    <t xml:space="preserve">New York Seminary</t>
  </si>
  <si>
    <t xml:space="preserve">Deluxe Barber College</t>
  </si>
  <si>
    <t xml:space="preserve">Falcon Institute of Health and Science</t>
  </si>
  <si>
    <t xml:space="preserve">College Unbound</t>
  </si>
  <si>
    <t xml:space="preserve">Midwest Barber College</t>
  </si>
  <si>
    <t xml:space="preserve">A Better U Beauty Barber Academy</t>
  </si>
  <si>
    <t xml:space="preserve">SANS Technology Institute</t>
  </si>
  <si>
    <t xml:space="preserve">North Bethesda</t>
  </si>
  <si>
    <t xml:space="preserve">Tuana European Beauty Academy</t>
  </si>
  <si>
    <t xml:space="preserve">Idaho College of Osteopathic Medicine</t>
  </si>
  <si>
    <t xml:space="preserve">Cal Northern School of Law</t>
  </si>
  <si>
    <t xml:space="preserve">College of Athens</t>
  </si>
  <si>
    <t xml:space="preserve">Watkinsville</t>
  </si>
  <si>
    <t xml:space="preserve">Southern Careers Institute-Waco</t>
  </si>
  <si>
    <t xml:space="preserve">Ponce Health Sciences University-St Louis</t>
  </si>
  <si>
    <t xml:space="preserve">Lil Lou's Beauty and Barber College-Hammond</t>
  </si>
  <si>
    <t xml:space="preserve">Arizona College of Nursing-Dallas</t>
  </si>
  <si>
    <t xml:space="preserve">The Salon Professional Academy-Washington DC</t>
  </si>
  <si>
    <t xml:space="preserve">Valley College-Cleveland</t>
  </si>
  <si>
    <t xml:space="preserve">EDP University of Puerto Rico-Humacao</t>
  </si>
  <si>
    <t xml:space="preserve">EDP University of Puerto Rico-Manati</t>
  </si>
  <si>
    <t xml:space="preserve">UEI College-Sacramento</t>
  </si>
  <si>
    <t xml:space="preserve">Fortis Institute-Cookeville</t>
  </si>
  <si>
    <t xml:space="preserve">Derech Hachaim Seminary</t>
  </si>
  <si>
    <t xml:space="preserve">Evvaylois Academy School of Beauty</t>
  </si>
  <si>
    <t xml:space="preserve">Avenue Five Institute-South Austin Campus</t>
  </si>
  <si>
    <t xml:space="preserve">Sattler College</t>
  </si>
  <si>
    <t xml:space="preserve">Glasgow Caledonian New York College</t>
  </si>
  <si>
    <t xml:space="preserve">Pima Medical Institute-San Antonio</t>
  </si>
  <si>
    <t xml:space="preserve">Faith Theological Seminary and Christian College</t>
  </si>
  <si>
    <t xml:space="preserve">The Southwestern Baptist Theological Seminary</t>
  </si>
  <si>
    <t xml:space="preserve">Lotus Professional College</t>
  </si>
  <si>
    <t xml:space="preserve">Christ Mission College</t>
  </si>
  <si>
    <t xml:space="preserve">Esteem Academy of Beauty</t>
  </si>
  <si>
    <t xml:space="preserve">South Ogden</t>
  </si>
  <si>
    <t xml:space="preserve">KC Beauty Academy</t>
  </si>
  <si>
    <t xml:space="preserve">Urshan College</t>
  </si>
  <si>
    <t xml:space="preserve">Texas Healthtech Institute</t>
  </si>
  <si>
    <t xml:space="preserve">Xtylo Beauty College</t>
  </si>
  <si>
    <t xml:space="preserve">Tonsorial Arts Barber College</t>
  </si>
  <si>
    <t xml:space="preserve">Michael's Barber &amp; Hair Stylist Academy</t>
  </si>
  <si>
    <t xml:space="preserve">Yeshiva Yesoda Hatorah Vetz Chaim</t>
  </si>
  <si>
    <t xml:space="preserve">North-West College-San Diego</t>
  </si>
  <si>
    <t xml:space="preserve">West Virginia Junior College-United Career Institute</t>
  </si>
  <si>
    <t xml:space="preserve">Aviation Institute of Maintenance-Charlotte</t>
  </si>
  <si>
    <t xml:space="preserve">Ponce Health Sciences University-East</t>
  </si>
  <si>
    <t xml:space="preserve">Fortis College-Landover</t>
  </si>
  <si>
    <t xml:space="preserve">Landover</t>
  </si>
  <si>
    <t xml:space="preserve">Stautzenberger College-Rockford Career College</t>
  </si>
  <si>
    <t xml:space="preserve">WellSpring School of Allied Health-Wichita</t>
  </si>
  <si>
    <t xml:space="preserve">Access Careers-Islandia</t>
  </si>
  <si>
    <t xml:space="preserve">Northern Pennsylvania Regional College</t>
  </si>
  <si>
    <t xml:space="preserve">Apex College of Veterinary Technology</t>
  </si>
  <si>
    <t xml:space="preserve">Meryma'at Barber College</t>
  </si>
  <si>
    <t xml:space="preserve">Western Maricopa Education Center</t>
  </si>
  <si>
    <t xml:space="preserve">Bais Medrash of Dexter Park</t>
  </si>
  <si>
    <t xml:space="preserve">Chestnut Ridge</t>
  </si>
  <si>
    <t xml:space="preserve">Makana Esthetics Wellness Academy</t>
  </si>
  <si>
    <t xml:space="preserve">Oak Valley College</t>
  </si>
  <si>
    <t xml:space="preserve">Rialto</t>
  </si>
  <si>
    <t xml:space="preserve">Paul Mitchell the School-San Jose</t>
  </si>
  <si>
    <t xml:space="preserve">Zion Massage College</t>
  </si>
  <si>
    <t xml:space="preserve">Great Lakes Boat Building School</t>
  </si>
  <si>
    <t xml:space="preserve">Austin Career Institute</t>
  </si>
  <si>
    <t xml:space="preserve">Professional Culinary Academy</t>
  </si>
  <si>
    <t xml:space="preserve">Pacific Northwest Christian College</t>
  </si>
  <si>
    <t xml:space="preserve">Royal Learning Institute</t>
  </si>
  <si>
    <t xml:space="preserve">Hollywood Cultural College</t>
  </si>
  <si>
    <t xml:space="preserve">Mariano Moreno Culinary Institute</t>
  </si>
  <si>
    <t xml:space="preserve">Alder Graduate School of Education</t>
  </si>
  <si>
    <t xml:space="preserve">Webb's Barber School of Arts</t>
  </si>
  <si>
    <t xml:space="preserve">Adrian H. Wallace Barber Academy</t>
  </si>
  <si>
    <t xml:space="preserve">St. Louis Med Tech</t>
  </si>
  <si>
    <t xml:space="preserve">Total Beauty Institute</t>
  </si>
  <si>
    <t xml:space="preserve">Pearlands Innovative School of Beauty</t>
  </si>
  <si>
    <t xml:space="preserve">Pearland</t>
  </si>
  <si>
    <t xml:space="preserve">Durant Institute of Hair Design</t>
  </si>
  <si>
    <t xml:space="preserve">Premiere Aesthetics Institute</t>
  </si>
  <si>
    <t xml:space="preserve">California Indian Nations College</t>
  </si>
  <si>
    <t xml:space="preserve">Indian Bible College</t>
  </si>
  <si>
    <t xml:space="preserve">Florida Professional Institute</t>
  </si>
  <si>
    <t xml:space="preserve">The Professional Cosmetology Academy</t>
  </si>
  <si>
    <t xml:space="preserve">Hackensack Meridian School of Medicine</t>
  </si>
  <si>
    <t xml:space="preserve">Taylor Andrews Academy of Hair Design-Hair Lab Detroit Barber School</t>
  </si>
  <si>
    <t xml:space="preserve">Southgate</t>
  </si>
  <si>
    <t xml:space="preserve">Paul Mitchell the School-North Tahoe</t>
  </si>
  <si>
    <t xml:space="preserve">Truckee</t>
  </si>
  <si>
    <t xml:space="preserve">Paul Mitchell the School-Fort Lauderdale</t>
  </si>
  <si>
    <t xml:space="preserve">PCI Academy-Iowa City</t>
  </si>
  <si>
    <t xml:space="preserve">Jackson Heights</t>
  </si>
  <si>
    <t xml:space="preserve">Paul Mitchell the School-Provo</t>
  </si>
  <si>
    <t xml:space="preserve">Arizona College of Nursing-Tampa</t>
  </si>
  <si>
    <t xml:space="preserve">Arizona College of Nursing-Fort Lauderdale</t>
  </si>
  <si>
    <t xml:space="preserve">Arizona College of Nursing-Tucson</t>
  </si>
  <si>
    <t xml:space="preserve">Arizona College of Nursing-Phoenix</t>
  </si>
  <si>
    <t xml:space="preserve">Empire Beauty School-Newport News</t>
  </si>
  <si>
    <t xml:space="preserve">Tricoci University of Beauty Culture-Normal</t>
  </si>
  <si>
    <t xml:space="preserve">Elite Welding Academy</t>
  </si>
  <si>
    <t xml:space="preserve">Paul Mitchell the School-Murfreesboro-Nashville</t>
  </si>
  <si>
    <t xml:space="preserve">Dorsey College-Woodhaven</t>
  </si>
  <si>
    <t xml:space="preserve">Woodhaven</t>
  </si>
  <si>
    <t xml:space="preserve">Pathways College</t>
  </si>
  <si>
    <t xml:space="preserve">San Joaquin Valley College-Madera</t>
  </si>
  <si>
    <t xml:space="preserve">Madera</t>
  </si>
  <si>
    <t xml:space="preserve">San Joaquin Valley College-Delano</t>
  </si>
  <si>
    <t xml:space="preserve">Delano</t>
  </si>
  <si>
    <t xml:space="preserve">San Joaquin Valley College-Atascadero</t>
  </si>
  <si>
    <t xml:space="preserve">Atascadero</t>
  </si>
  <si>
    <t xml:space="preserve">San Joaquin Valley College-Rancho Mirage</t>
  </si>
  <si>
    <t xml:space="preserve">Rancho Mirage</t>
  </si>
  <si>
    <t xml:space="preserve">San Joaquin Valley College-Santa Maria</t>
  </si>
  <si>
    <t xml:space="preserve">Advantage Technical College-Aguadilla</t>
  </si>
  <si>
    <t xml:space="preserve">San Joaquin Valley College-Porterville</t>
  </si>
  <si>
    <t xml:space="preserve">California University of Science and Medicine</t>
  </si>
  <si>
    <t xml:space="preserve">Ruben's Five Star Academy</t>
  </si>
  <si>
    <t xml:space="preserve">Mason Anthony School of Cosmetology Arts &amp; Sciences</t>
  </si>
  <si>
    <t xml:space="preserve">California Institute of Arts &amp; Technology-National City</t>
  </si>
  <si>
    <t xml:space="preserve">National City</t>
  </si>
  <si>
    <t xml:space="preserve">Triangle Tech-Chambersburg</t>
  </si>
  <si>
    <t xml:space="preserve">Provo College-Idaho Falls Campus</t>
  </si>
  <si>
    <t xml:space="preserve">Eagle Gate College-Boise Campus</t>
  </si>
  <si>
    <t xml:space="preserve">Elite Welding Academy South Point</t>
  </si>
  <si>
    <t xml:space="preserve">Agape College of Business and Science</t>
  </si>
  <si>
    <t xml:space="preserve">Zorganics Institute of Beauty and Wellness</t>
  </si>
  <si>
    <t xml:space="preserve">Daybreak University</t>
  </si>
  <si>
    <t xml:space="preserve">Motion Picture Institute</t>
  </si>
  <si>
    <t xml:space="preserve">Zen Shiatsu Chicago</t>
  </si>
  <si>
    <t xml:space="preserve">The  Salon Professional Academy of Holland</t>
  </si>
  <si>
    <t xml:space="preserve">Dymond Designs Beauty School</t>
  </si>
  <si>
    <t xml:space="preserve">National Institute for Medical Assistant Advancement (NIMAA)</t>
  </si>
  <si>
    <t xml:space="preserve">California Northstate University</t>
  </si>
  <si>
    <t xml:space="preserve">Elk Grove</t>
  </si>
  <si>
    <t xml:space="preserve">Antigua College International</t>
  </si>
  <si>
    <t xml:space="preserve">Burlington County Institute of Technology-Adult Education</t>
  </si>
  <si>
    <t xml:space="preserve">Westampton</t>
  </si>
  <si>
    <t xml:space="preserve">Sri Sai Krish Institute</t>
  </si>
  <si>
    <t xml:space="preserve">ORANGE</t>
  </si>
  <si>
    <t xml:space="preserve">Riggins Urban Barber College</t>
  </si>
  <si>
    <t xml:space="preserve">Hair Arts Institute</t>
  </si>
  <si>
    <t xml:space="preserve">Florida Academy of Nursing</t>
  </si>
  <si>
    <t xml:space="preserve">Body Wisdom Massage Therapy School</t>
  </si>
  <si>
    <t xml:space="preserve">Urbandale</t>
  </si>
  <si>
    <t xml:space="preserve">Lakewood University</t>
  </si>
  <si>
    <t xml:space="preserve">Cleveland Heights</t>
  </si>
  <si>
    <t xml:space="preserve">CTK Healthcare &amp; Career Institute</t>
  </si>
  <si>
    <t xml:space="preserve">Aesthetics Institute</t>
  </si>
  <si>
    <t xml:space="preserve">Sierra Academy of Style</t>
  </si>
  <si>
    <t xml:space="preserve">Institute of Allied Healthcare</t>
  </si>
  <si>
    <t xml:space="preserve">NewU University</t>
  </si>
  <si>
    <t xml:space="preserve">Branford Academy of Hair &amp; Cosmetology-Bridgeport</t>
  </si>
  <si>
    <t xml:space="preserve">United Education Institute-Las Vegas</t>
  </si>
  <si>
    <t xml:space="preserve">UEI College-Mesa</t>
  </si>
  <si>
    <t xml:space="preserve">Larry's Barber College-Joliet</t>
  </si>
  <si>
    <t xml:space="preserve">Herzing University-Tampa</t>
  </si>
  <si>
    <t xml:space="preserve">Galen Health Institutes-Miami Campus</t>
  </si>
  <si>
    <t xml:space="preserve">Remington College-Online Dallas</t>
  </si>
  <si>
    <t xml:space="preserve">Abilene Christian University-Undergraduate Online</t>
  </si>
  <si>
    <t xml:space="preserve">Madera Community College</t>
  </si>
  <si>
    <t xml:space="preserve">Ogle School Hair Skin Nails-Willowbrook</t>
  </si>
  <si>
    <t xml:space="preserve">University of Silicon Andhra</t>
  </si>
  <si>
    <t xml:space="preserve">Milpitas</t>
  </si>
  <si>
    <t xml:space="preserve">Galen Health Institutes-Austin Campus</t>
  </si>
  <si>
    <t xml:space="preserve">Galen Health Institutes-Nashville Campus</t>
  </si>
  <si>
    <t xml:space="preserve">Ohio Business College-Dayton-Driving Academy</t>
  </si>
  <si>
    <t xml:space="preserve">Trotwood</t>
  </si>
  <si>
    <t xml:space="preserve">The Rapha School</t>
  </si>
  <si>
    <t xml:space="preserve">Home</t>
  </si>
  <si>
    <t xml:space="preserve">Academy of Allied Health Careers</t>
  </si>
  <si>
    <t xml:space="preserve">Mei Barber School</t>
  </si>
  <si>
    <t xml:space="preserve">Great Northern University</t>
  </si>
  <si>
    <t xml:space="preserve">Salon Professional Academy-Elevate Salon Institute</t>
  </si>
  <si>
    <t xml:space="preserve">Arizona College of Nursing-Salt Lake City</t>
  </si>
  <si>
    <t xml:space="preserve">Arizona College-Glendale</t>
  </si>
  <si>
    <t xml:space="preserve">Universal Technical Institute-West Texas</t>
  </si>
  <si>
    <t xml:space="preserve">Avalon Institute-Las Vegas</t>
  </si>
  <si>
    <t xml:space="preserve">Medspa Academies-National Institute of Modern Aesthetics</t>
  </si>
  <si>
    <t xml:space="preserve">American Institute-Cherry Hill</t>
  </si>
  <si>
    <t xml:space="preserve">Glendale Career College-North-West College-Bakersfield</t>
  </si>
  <si>
    <t xml:space="preserve">Barber Education Academy</t>
  </si>
  <si>
    <t xml:space="preserve">Legends Barber College</t>
  </si>
  <si>
    <t xml:space="preserve">Academia Medical Institute</t>
  </si>
  <si>
    <t xml:space="preserve">Barbers Trade School</t>
  </si>
  <si>
    <t xml:space="preserve">Top of the Line Barber School</t>
  </si>
  <si>
    <t xml:space="preserve">Bridges Christian College</t>
  </si>
  <si>
    <t xml:space="preserve">Kino College</t>
  </si>
  <si>
    <t xml:space="preserve">Salon Professional Academy</t>
  </si>
  <si>
    <t xml:space="preserve">Southern California College of Barber and Beauty</t>
  </si>
  <si>
    <t xml:space="preserve">Hello Gorgeous Barbers Stillwater's School of Barbering</t>
  </si>
  <si>
    <t xml:space="preserve">Jackson Theological Seminary</t>
  </si>
  <si>
    <t xml:space="preserve">Redeemers University North America</t>
  </si>
  <si>
    <t xml:space="preserve">Personal Touch Beauty and Barber College</t>
  </si>
  <si>
    <t xml:space="preserve">Reach University</t>
  </si>
  <si>
    <t xml:space="preserve">Technology Learning Center</t>
  </si>
  <si>
    <t xml:space="preserve">Hawaii Tokai International College</t>
  </si>
  <si>
    <t xml:space="preserve">California University-Silicon Valley</t>
  </si>
  <si>
    <t xml:space="preserve">Sweetwater Institute of Cosmetology</t>
  </si>
  <si>
    <t xml:space="preserve">Sweetwater</t>
  </si>
  <si>
    <t xml:space="preserve">Kansas Health Science Center</t>
  </si>
  <si>
    <t xml:space="preserve">Academy for Jewish Religion</t>
  </si>
  <si>
    <t xml:space="preserve">American College of Healthcare and Technology-Santa Ana</t>
  </si>
  <si>
    <t xml:space="preserve">Aviation Institute of Maintenance-Chicago</t>
  </si>
  <si>
    <t xml:space="preserve">Evangel University-College of Online Learning</t>
  </si>
  <si>
    <t xml:space="preserve">Marian University-Ancilla</t>
  </si>
  <si>
    <t xml:space="preserve">Spa Tech Institute-North Andover</t>
  </si>
  <si>
    <t xml:space="preserve">Aveda Arts &amp; Sciences Institute Lafayette-Arlington</t>
  </si>
  <si>
    <t xml:space="preserve">Shawnee Beauty College-Academy of Cosmetology &amp; Barbering</t>
  </si>
  <si>
    <t xml:space="preserve">Bixby</t>
  </si>
  <si>
    <t xml:space="preserve">Concorde Career College-Broadway</t>
  </si>
  <si>
    <t xml:space="preserve">United Education Institute-Stone Mountain</t>
  </si>
  <si>
    <t xml:space="preserve">UEI College-Tacoma</t>
  </si>
  <si>
    <t xml:space="preserve">Montgomery Beauty School-Baltimore Beauty &amp; Barber School</t>
  </si>
  <si>
    <t xml:space="preserve">Commonwealth of Puerto Rico Department of Education-PRAMI</t>
  </si>
  <si>
    <t xml:space="preserve">Universal Technical Institute-South Florida Miramar</t>
  </si>
  <si>
    <t xml:space="preserve">Arizona College of Nursing-Southfield</t>
  </si>
  <si>
    <t xml:space="preserve">Galen Health Institutes-Sarasota</t>
  </si>
  <si>
    <t xml:space="preserve">Galen Health Institutes-Gainesville</t>
  </si>
  <si>
    <t xml:space="preserve">Galen Health Institutes-Richmond</t>
  </si>
  <si>
    <t xml:space="preserve">Galen Health Institutes-Myrtle Beach</t>
  </si>
  <si>
    <t xml:space="preserve">Galen Health Institutes-Asheville</t>
  </si>
  <si>
    <t xml:space="preserve">Larkin University</t>
  </si>
  <si>
    <t xml:space="preserve">Pontifex University</t>
  </si>
  <si>
    <t xml:space="preserve">The Salon Professional Academy Maplewood</t>
  </si>
  <si>
    <t xml:space="preserve">Maplewood</t>
  </si>
  <si>
    <t xml:space="preserve">Tolleson</t>
  </si>
  <si>
    <t xml:space="preserve">San Francisco School of Massage &amp; Bodywork</t>
  </si>
  <si>
    <t xml:space="preserve">Chancellor Institute</t>
  </si>
  <si>
    <t xml:space="preserve">Ft Laurderdale</t>
  </si>
  <si>
    <t xml:space="preserve">Studio 75 Hair Academy</t>
  </si>
  <si>
    <t xml:space="preserve">Millington</t>
  </si>
  <si>
    <t xml:space="preserve">Commercial Diving Technologies Institute</t>
  </si>
  <si>
    <t xml:space="preserve">Boone Career and Technical Center</t>
  </si>
  <si>
    <t xml:space="preserve">Foster</t>
  </si>
  <si>
    <t xml:space="preserve">Edge Academy of Beauty</t>
  </si>
  <si>
    <t xml:space="preserve">Premier Barber School</t>
  </si>
  <si>
    <t xml:space="preserve">Arizona College of Nursing-Falls Church</t>
  </si>
  <si>
    <t xml:space="preserve">Arizona College of Nursing-Ontario</t>
  </si>
  <si>
    <t xml:space="preserve">Galen Health Institutes-Houston</t>
  </si>
  <si>
    <t xml:space="preserve">Galen Health Institutes-Pikeville</t>
  </si>
  <si>
    <t xml:space="preserve">Commonwealth University of Pennsylvania</t>
  </si>
  <si>
    <t xml:space="preserve">Bloomsburg</t>
  </si>
  <si>
    <t xml:space="preserve">Pennsylvania Western University</t>
  </si>
  <si>
    <t xml:space="preserve">California</t>
  </si>
  <si>
    <t xml:space="preserve">Aveda Institute Montana</t>
  </si>
  <si>
    <t xml:space="preserve">Phoenix Institute</t>
  </si>
  <si>
    <t xml:space="preserve">Lehigh Career &amp; Technical Institute</t>
  </si>
  <si>
    <t xml:space="preserve">CalCopa Massage School</t>
  </si>
  <si>
    <t xml:space="preserve">Medical Solutions Academy</t>
  </si>
  <si>
    <t xml:space="preserve">Sami Halaseh Institute</t>
  </si>
  <si>
    <t xml:space="preserve">Beaver Beauty Academy</t>
  </si>
  <si>
    <t xml:space="preserve">Upper Kutz Barber &amp; Style College</t>
  </si>
  <si>
    <t xml:space="preserve">All In The Wrist Barber Academy</t>
  </si>
  <si>
    <t xml:space="preserve">Yeshiva of Kasho</t>
  </si>
  <si>
    <t xml:space="preserve">Cutting Edge Barber Academy</t>
  </si>
  <si>
    <t xml:space="preserve">JT's Cuts Academy</t>
  </si>
  <si>
    <t xml:space="preserve">The Nurse Academy</t>
  </si>
  <si>
    <t xml:space="preserve">Heartland Welding Academy</t>
  </si>
  <si>
    <t xml:space="preserve">Jazz Barber and Hairstyling Academy</t>
  </si>
  <si>
    <t xml:space="preserve">Renaissance Beauty Academy</t>
  </si>
  <si>
    <t xml:space="preserve">Central Valley Barber College</t>
  </si>
  <si>
    <t xml:space="preserve">Riverbank</t>
  </si>
  <si>
    <t xml:space="preserve">One Stop Academy</t>
  </si>
  <si>
    <t xml:space="preserve">East Texas Cosmetology College</t>
  </si>
  <si>
    <t xml:space="preserve">Yeshivas Sanz Klauzenburg</t>
  </si>
  <si>
    <t xml:space="preserve">Agora University</t>
  </si>
  <si>
    <t xml:space="preserve">Burke</t>
  </si>
  <si>
    <t xml:space="preserve">URBE University</t>
  </si>
  <si>
    <t xml:space="preserve">Artisan Academy of Cosmetology</t>
  </si>
  <si>
    <t xml:space="preserve">Healthcare Workforce Training Institute</t>
  </si>
  <si>
    <t xml:space="preserve">Champ's Barber School-Lebanon</t>
  </si>
  <si>
    <t xml:space="preserve">Collectiv Hair Dressing Academy-Collectiv Academy-Dallas</t>
  </si>
  <si>
    <t xml:space="preserve">Homestead Schools-Costa Mesa</t>
  </si>
  <si>
    <t xml:space="preserve">Brick Township</t>
  </si>
  <si>
    <t xml:space="preserve">Herzing University-Nashville</t>
  </si>
  <si>
    <t xml:space="preserve">College of Biomedical Equipment Technology</t>
  </si>
  <si>
    <t xml:space="preserve">Schertz</t>
  </si>
  <si>
    <t xml:space="preserve">Dorsey College-Grand Rapids</t>
  </si>
  <si>
    <t xml:space="preserve">Baltimore Beauty &amp; Barber School II</t>
  </si>
  <si>
    <t xml:space="preserve">Timonium</t>
  </si>
  <si>
    <t xml:space="preserve">Galen Health Institutes-Dallas</t>
  </si>
  <si>
    <t xml:space="preserve">Galen Health Institutes-Roanoke</t>
  </si>
  <si>
    <t xml:space="preserve">Galen Health Institutes-Wichita</t>
  </si>
  <si>
    <t xml:space="preserve">Galen Health Institutes-Salt Lake City</t>
  </si>
  <si>
    <t xml:space="preserve">Academy of Cosmetology, Barbering, and Esthetics</t>
  </si>
  <si>
    <t xml:space="preserve">Aveda Institute Tucson-Avondale</t>
  </si>
  <si>
    <t xml:space="preserve">Premiere Aesthetics Institute-Meridian</t>
  </si>
  <si>
    <t xml:space="preserve">Arizona College of Nursing-Sarasota</t>
  </si>
  <si>
    <t xml:space="preserve">Arizona College of Nursing-Aurora</t>
  </si>
  <si>
    <t xml:space="preserve">Arizona College of Nursing-Cincinnati</t>
  </si>
  <si>
    <t xml:space="preserve">Arizona College of Nursing-Cleveland</t>
  </si>
  <si>
    <t xml:space="preserve">Beachwood</t>
  </si>
  <si>
    <t xml:space="preserve">Glendale Career College-North-West College-MFSON</t>
  </si>
  <si>
    <t xml:space="preserve">Denver College of Nursing-Houston</t>
  </si>
  <si>
    <t xml:space="preserve">Puerto Rico Advance Institute</t>
  </si>
  <si>
    <t xml:space="preserve">Austin Medical Assistant Training</t>
  </si>
  <si>
    <t xml:space="preserve">Albany Beauty Academy</t>
  </si>
  <si>
    <t xml:space="preserve">Wade Gordon Hairdressing Academy-Oklahoma</t>
  </si>
  <si>
    <t xml:space="preserve">EDP University of Puerto Rico-Caguas</t>
  </si>
  <si>
    <t xml:space="preserve">Aviation Institute of Maintenance-Phoenix</t>
  </si>
  <si>
    <t xml:space="preserve">Galen Health Institutes-Las Vegas</t>
  </si>
  <si>
    <t xml:space="preserve">Stellar Career College-Crown Point</t>
  </si>
  <si>
    <t xml:space="preserve">Crown Point</t>
  </si>
  <si>
    <t xml:space="preserve">Tulsa Welding School-Dallas Campus</t>
  </si>
  <si>
    <t xml:space="preserve">Barber Tech Academy-Columbia</t>
  </si>
  <si>
    <t xml:space="preserve">Shape of a distribution: 6-year bachelor's completion, 4-year institutions</t>
  </si>
  <si>
    <t xml:space="preserve">Column B filters the table to 4-year institutions with a reported rate. The frequency table uses COUNTIFS on the same table, so it updates if the data does.</t>
  </si>
  <si>
    <t xml:space="preserve">Summary</t>
  </si>
  <si>
    <t xml:space="preserve">Value</t>
  </si>
  <si>
    <t xml:space="preserve">Count</t>
  </si>
  <si>
    <t xml:space="preserve">Mean</t>
  </si>
  <si>
    <t xml:space="preserve">Median</t>
  </si>
  <si>
    <t xml:space="preserve">Standard deviation</t>
  </si>
  <si>
    <t xml:space="preserve">Skewness</t>
  </si>
  <si>
    <t xml:space="preserve">Minimum</t>
  </si>
  <si>
    <t xml:space="preserve">25th percentile</t>
  </si>
  <si>
    <t xml:space="preserve">75th percentile</t>
  </si>
  <si>
    <t xml:space="preserve">Maximum</t>
  </si>
  <si>
    <t xml:space="preserve">=MEDIAN(IF(Institutions[level]=&amp;quot;4-year&amp;quot;,Institutions[grad_rate_bach_6yr]))</t>
  </si>
  <si>
    <t xml:space="preserve">=_xlfn.STDEV.S(IF(Institutions[level]=&amp;quot;4-year&amp;quot;,Institutions[grad_rate_bach_6yr]))</t>
  </si>
  <si>
    <t xml:space="preserve">=SKEW(IF(Institutions[level]=&amp;quot;4-year&amp;quot;,Institutions[grad_rate_bach_6yr]))</t>
  </si>
  <si>
    <t xml:space="preserve">=_xlfn.PERCENTILE.INC(IF(Institutions[level]=&amp;quot;4-year&amp;quot;,Institutions[grad_rate_bach_6yr]),0.25)</t>
  </si>
  <si>
    <t xml:space="preserve">=_xlfn.PERCENTILE.INC(IF(Institutions[level]=&amp;quot;4-year&amp;quot;,Institutions[grad_rate_bach_6yr]),0.75)</t>
  </si>
  <si>
    <t xml:space="preserve">Bin (from)</t>
  </si>
  <si>
    <t xml:space="preserve">Bin (to)</t>
  </si>
  <si>
    <t xml:space="preserve">Institutions</t>
  </si>
  <si>
    <t xml:space="preserve">Share</t>
  </si>
  <si>
    <t xml:space="preserve">Insert &gt; Chart &gt; Column on D4:F14 for the histogram. Excel's Histogram chart (Insert &gt; Statistic Chart) bins for you but does not accept a filter, so copy the filtered column first or use this table.</t>
  </si>
  <si>
    <t xml:space="preserve">Missing on purpose: blanks per column and who is dropped</t>
  </si>
  <si>
    <t xml:space="preserve">COUNTBLANK counts empty cells in a Table column. An empty-string criterion in COUNTIFS matches blank cells, so the level columns count blanks within each level. Nothing here replaces a blank with a zero.</t>
  </si>
  <si>
    <t xml:space="preserve">Column</t>
  </si>
  <si>
    <t xml:space="preserve">Blanks</t>
  </si>
  <si>
    <t xml:space="preserve">Share missing</t>
  </si>
  <si>
    <t xml:space="preserve">Blank share, 4-year</t>
  </si>
  <si>
    <t xml:space="preserve">Blank share, 2-year</t>
  </si>
  <si>
    <t xml:space="preserve">Blank share, Less than 2-year</t>
  </si>
  <si>
    <t xml:space="preserve">Who is dropped? 4-year institutions by student-faculty ratio</t>
  </si>
  <si>
    <t xml:space="preserve"/>
  </si>
  <si>
    <t xml:space="preserve">Ratio blank</t>
  </si>
  <si>
    <t xml:space="preserve">Ratio reported</t>
  </si>
  <si>
    <t xml:space="preserve">Median headcount</t>
  </si>
  <si>
    <t xml:space="preserve">Share under 1,000 students</t>
  </si>
  <si>
    <t xml:space="preserve">Mean 6-year completion</t>
  </si>
  <si>
    <t xml:space="preserve">=MEDIAN(IF((Institutions[level]=&amp;quot;4-year&amp;quot;)*(Institutions[stu_fac_ratio]=&amp;quot;&amp;quot;),Institutions[headcount]))</t>
  </si>
  <si>
    <t xml:space="preserve">=MEDIAN(IF((Institutions[level]=&amp;quot;4-year&amp;quot;)*(Institutions[stu_fac_ratio]&amp;lt;&amp;gt;&amp;quot;&amp;quot;),Institutions[headcount]))</t>
  </si>
  <si>
    <t xml:space="preserve">The array IF formulas need Excel 365 or 2021. For a PivotTable version, put level on rows, then Count of unitid and Count Numbers of the column side by side; the difference is the blanks.</t>
  </si>
  <si>
    <t xml:space="preserve">predicted</t>
  </si>
  <si>
    <t xml:space="preserve">residual</t>
  </si>
  <si>
    <t xml:space="preserve">Simple linear regression</t>
  </si>
  <si>
    <t xml:space="preserve">y = 6-year bachelor's completion (column E), x = percent Pell (column D), 4-year institutions with a bachelor's cohort of at least 30.</t>
  </si>
  <si>
    <t xml:space="preserve">n</t>
  </si>
  <si>
    <t xml:space="preserve">Slope</t>
  </si>
  <si>
    <t xml:space="preserve">Intercept</t>
  </si>
  <si>
    <t xml:space="preserve">r</t>
  </si>
  <si>
    <t xml:space="preserve">R squared</t>
  </si>
  <si>
    <t xml:space="preserve">Standard error of estimate</t>
  </si>
  <si>
    <t xml:space="preserve">Slope standard error</t>
  </si>
  <si>
    <t xml:space="preserve">t statistic for slope</t>
  </si>
  <si>
    <t xml:space="preserve">LINEST output (5 rows x 2 columns)</t>
  </si>
  <si>
    <t xml:space="preserve">LINEST(E2:E1649,D2:D1649,TRUE,TRUE)</t>
  </si>
  <si>
    <t xml:space="preserve">slope | intercept</t>
  </si>
  <si>
    <t xml:space="preserve">se slope | se intercept</t>
  </si>
  <si>
    <t xml:space="preserve">R2 | se of y</t>
  </si>
  <si>
    <t xml:space="preserve">F | df</t>
  </si>
  <si>
    <t xml:space="preserve">SS regression | SS residual</t>
  </si>
  <si>
    <t xml:space="preserve">Data &gt; Data Analysis &gt; Regression gives the same numbers with a full ANOVA table. Insert &gt; Scatter on D:E, then Chart Elements &gt; Trendline &gt; Display equation.</t>
  </si>
  <si>
    <t xml:space="preserve">half</t>
  </si>
  <si>
    <t xml:space="preserve">probability</t>
  </si>
  <si>
    <t xml:space="preserve">log-likelihood</t>
  </si>
  <si>
    <t xml:space="preserve">Logistic regression</t>
  </si>
  <si>
    <t xml:space="preserve">Outcome: graduates at least half of the bachelor's cohort within six years (column F). Predictor: percent Pell (column D). Coefficients below are the maximum-likelihood fit; Solver (maximize K6 by changing K4:K5, GRG Nonlinear) reaches them from 0 and 0.</t>
  </si>
  <si>
    <t xml:space="preserve">Slope (per Pell point)</t>
  </si>
  <si>
    <t xml:space="preserve">Log-likelihood (maximize)</t>
  </si>
  <si>
    <t xml:space="preserve">Odds ratio per point</t>
  </si>
  <si>
    <t xml:space="preserve">Odds ratio per 10 points</t>
  </si>
  <si>
    <t xml:space="preserve">Pell share where P = 50%</t>
  </si>
  <si>
    <t xml:space="preserve">Pell share to predict for</t>
  </si>
  <si>
    <t xml:space="preserve">Predicted probability</t>
  </si>
  <si>
    <t xml:space="preserve">Confusion table at a 50% cutoff</t>
  </si>
  <si>
    <t xml:space="preserve">Predicted no</t>
  </si>
  <si>
    <t xml:space="preserve">Predicted yes</t>
  </si>
  <si>
    <t xml:space="preserve">Actual no</t>
  </si>
  <si>
    <t xml:space="preserve">Actual yes</t>
  </si>
  <si>
    <t xml:space="preserve">Accuracy</t>
  </si>
  <si>
    <t xml:space="preserve">LOGEST fits exponential growth, not a logistic curve. Data Analysis &gt; Regression on column F fits the straight line from the lesson, whose predictions leave 0 to 1.</t>
  </si>
  <si>
    <t xml:space="preserve">log_headcount</t>
  </si>
  <si>
    <t xml:space="preserve">z_pct_pell</t>
  </si>
  <si>
    <t xml:space="preserve">z_net_price</t>
  </si>
  <si>
    <t xml:space="preserve">z_grad_rate_bach_6yr</t>
  </si>
  <si>
    <t xml:space="preserve">z_retention_ft</t>
  </si>
  <si>
    <t xml:space="preserve">z_stu_fac_ratio</t>
  </si>
  <si>
    <t xml:space="preserve">z_log_headcount</t>
  </si>
  <si>
    <t xml:space="preserve">PC1 score</t>
  </si>
  <si>
    <t xml:space="preserve">Principal components by hand</t>
  </si>
  <si>
    <t xml:space="preserve">Columns J to O standardize the six variables. The correlation matrix below is CORREL on each pair. Power iteration multiplies a starting vector by the matrix and rescales it to unit length; each round moves it closer to the first principal component. The vector's length after multiplying is the eigenvalue, and eigenvalue / 6 is the share of variance on PC1. Column P scores every institution with the final vector.</t>
  </si>
  <si>
    <t xml:space="preserve">Correlation matrix</t>
  </si>
  <si>
    <t xml:space="preserve">Power iteration</t>
  </si>
  <si>
    <t xml:space="preserve">v0</t>
  </si>
  <si>
    <t xml:space="preserve">w1</t>
  </si>
  <si>
    <t xml:space="preserve">v1</t>
  </si>
  <si>
    <t xml:space="preserve">w2</t>
  </si>
  <si>
    <t xml:space="preserve">v2</t>
  </si>
  <si>
    <t xml:space="preserve">w3</t>
  </si>
  <si>
    <t xml:space="preserve">v3</t>
  </si>
  <si>
    <t xml:space="preserve">w4</t>
  </si>
  <si>
    <t xml:space="preserve">v4</t>
  </si>
  <si>
    <t xml:space="preserve">w5</t>
  </si>
  <si>
    <t xml:space="preserve">v5</t>
  </si>
  <si>
    <t xml:space="preserve">w6</t>
  </si>
  <si>
    <t xml:space="preserve">v6</t>
  </si>
  <si>
    <t xml:space="preserve">w7</t>
  </si>
  <si>
    <t xml:space="preserve">v7</t>
  </si>
  <si>
    <t xml:space="preserve">w8</t>
  </si>
  <si>
    <t xml:space="preserve">v8</t>
  </si>
  <si>
    <t xml:space="preserve">length (eigenvalue)</t>
  </si>
  <si>
    <t xml:space="preserve">Eigenvalue of PC1</t>
  </si>
  <si>
    <t xml:space="preserve">Share of variance on PC1</t>
  </si>
  <si>
    <t xml:space="preserve">Share on PC1 from R (prcomp)</t>
  </si>
  <si>
    <t xml:space="preserve">PC1 loadings from R, for comparison with v8</t>
  </si>
  <si>
    <t xml:space="preserve">Two variables, closed form: Pell share and completion</t>
  </si>
  <si>
    <t xml:space="preserve">Correlation r</t>
  </si>
  <si>
    <t xml:space="preserve">Eigenvalue 1 = 1 + |r|</t>
  </si>
  <si>
    <t xml:space="preserve">Eigenvalue 2 = 1 - |r|</t>
  </si>
  <si>
    <t xml:space="preserve">Share on PC1 = (1 + |r|) / 2</t>
  </si>
  <si>
    <t xml:space="preserve">With r &lt; 0 the first component is (z_pell - z_completion) / SQRT(2); with r &gt; 0 it is the sum. The second component needs the matrix deflated by the first (C - eigenvalue * v * v^T) before iterating again.</t>
  </si>
  <si>
    <t xml:space="preserve">z_pell</t>
  </si>
  <si>
    <t xml:space="preserve">z_grad</t>
  </si>
  <si>
    <t xml:space="preserve">d to A</t>
  </si>
  <si>
    <t xml:space="preserve">d to B</t>
  </si>
  <si>
    <t xml:space="preserve">d to C</t>
  </si>
  <si>
    <t xml:space="preserve">cluster (iter 1)</t>
  </si>
  <si>
    <t xml:space="preserve">cluster (iter 2)</t>
  </si>
  <si>
    <t xml:space="preserve">k-means by hand (k = 3)</t>
  </si>
  <si>
    <t xml:space="preserve">Starting centroids (rows 2, 150, 300 of the standardized data)</t>
  </si>
  <si>
    <t xml:space="preserve">centroid</t>
  </si>
  <si>
    <t xml:space="preserve">members</t>
  </si>
  <si>
    <t xml:space="preserve">A</t>
  </si>
  <si>
    <t xml:space="preserve">B</t>
  </si>
  <si>
    <t xml:space="preserve">C</t>
  </si>
  <si>
    <t xml:space="preserve">Updated centroids after iteration 1 (mean of each cluster)</t>
  </si>
  <si>
    <t xml:space="preserve">Institutions that changed cluster between iterations</t>
  </si>
  <si>
    <t xml:space="preserve">Real k-means repeats the assign-then-average step until nothing moves. Two iterations are laid out here so each step is visible; copy columns L:O to continue.</t>
  </si>
  <si>
    <t xml:space="preserve">Compare groups: 6-year bachelor's completion by control and by size</t>
  </si>
  <si>
    <t xml:space="preserve">Every formula filters to 4-year institutions with a bachelor's cohort of at least 30 and a reported rate. The array IF formulas test the rate against "" because a blank cell becomes a zero inside an array. Spread explained is the between-group sum of squares over the total: the eta squared of a one-way ANOVA.</t>
  </si>
  <si>
    <t xml:space="preserve">By control</t>
  </si>
  <si>
    <t xml:space="preserve">Min</t>
  </si>
  <si>
    <t xml:space="preserve">P25</t>
  </si>
  <si>
    <t xml:space="preserve">P75</t>
  </si>
  <si>
    <t xml:space="preserve">Max</t>
  </si>
  <si>
    <t xml:space="preserve">IQR</t>
  </si>
  <si>
    <t xml:space="preserve">=_xlfn.PERCENTILE.INC(IF((Institutions[level]=&amp;quot;4-year&amp;quot;)*(Institutions[bach_cohort]&amp;gt;=30)*(Institutions[grad_rate_bach_6yr]&amp;lt;&amp;gt;&amp;quot;&amp;quot;)*(Institutions[control]=&amp;quot;Public&amp;quot;),Institutions[grad_rate_bach_6yr]),0.25)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</si>
  <si>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=MEDIAN(IF((Institutions[level]=&amp;quot;4-year&amp;quot;)*(Institutions[bach_cohort]&amp;gt;=30)*(Institutions[grad_rate_bach_6yr]&amp;lt;&amp;gt;&amp;quot;&amp;quot;)*(Institutions[control]=&amp;quot;Public&amp;quot;),Institutions[grad_rate_bach_6yr]))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</si>
  <si>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=_xlfn.PERCENTILE.INC(IF((Institutions[level]=&amp;quot;4-year&amp;quot;)*(Institutions[bach_cohort]&amp;gt;=30)*(Institutions[grad_rate_bach_6yr]&amp;lt;&amp;gt;&amp;quot;&amp;quot;)*(Institutions[control]=&amp;quot;Public&amp;quot;),Institutions[grad_rate_bach_6yr]),0.75)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</si>
  <si>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=_xlfn.PERCENTILE.INC(IF((Institutions[level]=&amp;quot;4-year&amp;quot;)*(Institutions[bach_cohort]&amp;gt;=30)*(Institutions[grad_rate_bach_6yr]&amp;lt;&amp;gt;&amp;quot;&amp;quot;)*(Institutions[control]=&amp;quot;Private nonprofit&amp;quot;),Institutions[grad_rate_bach_6yr]),0.25)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</si>
  <si>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=MEDIAN(IF((Institutions[level]=&amp;quot;4-year&amp;quot;)*(Institutions[bach_cohort]&amp;gt;=30)*(Institutions[grad_rate_bach_6yr]&amp;lt;&amp;gt;&amp;quot;&amp;quot;)*(Institutions[control]=&amp;quot;Private nonprofit&amp;quot;),Institutions[grad_rate_bach_6yr]))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</si>
  <si>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=_xlfn.PERCENTILE.INC(IF((Institutions[level]=&amp;quot;4-year&amp;quot;)*(Institutions[bach_cohort]&amp;gt;=30)*(Institutions[grad_rate_bach_6yr]&amp;lt;&amp;gt;&amp;quot;&amp;quot;)*(Institutions[control]=&amp;quot;Private nonprofit&amp;quot;),Institutions[grad_rate_bach_6yr]),0.75)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</si>
  <si>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=_xlfn.PERCENTILE.INC(IF((Institutions[level]=&amp;quot;4-year&amp;quot;)*(Institutions[bach_cohort]&amp;gt;=30)*(Institutions[grad_rate_bach_6yr]&amp;lt;&amp;gt;&amp;quot;&amp;quot;)*(Institutions[control]=&amp;quot;Private for-profit&amp;quot;),Institutions[grad_rate_bach_6yr]),0.25)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</si>
  <si>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=MEDIAN(IF((Institutions[level]=&amp;quot;4-year&amp;quot;)*(Institutions[bach_cohort]&amp;gt;=30)*(Institutions[grad_rate_bach_6yr]&amp;lt;&amp;gt;&amp;quot;&amp;quot;)*(Institutions[control]=&amp;quot;Private for-profit&amp;quot;),Institutions[grad_rate_bach_6yr]))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</si>
  <si>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=_xlfn.PERCENTILE.INC(IF((Institutions[level]=&amp;quot;4-year&amp;quot;)*(Institutions[bach_cohort]&amp;gt;=30)*(Institutions[grad_rate_bach_6yr]&amp;lt;&amp;gt;&amp;quot;&amp;quot;)*(Institutions[control]=&amp;quot;Private for-profit&amp;quot;),Institutions[grad_rate_bach_6yr]),0.75)</t>
  </si>
  <si>
    <t xml:space="preserve">By size</t>
  </si>
  <si>
    <t xml:space="preserve">=_xlfn.PERCENTILE.INC(IF((Institutions[level]=&amp;quot;4-year&amp;quot;)*(Institutions[bach_cohort]&amp;gt;=30)*(Institutions[grad_rate_bach_6yr]&amp;lt;&amp;gt;&amp;quot;&amp;quot;)*(Institutions[size]=&amp;quot;Under 1,000&amp;quot;),Institutions[grad_rate_bach_6yr]),0.25)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</si>
  <si>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=MEDIAN(IF((Institutions[level]=&amp;quot;4-year&amp;quot;)*(Institutions[bach_cohort]&amp;gt;=30)*(Institutions[grad_rate_bach_6yr]&amp;lt;&amp;gt;&amp;quot;&amp;quot;)*(Institutions[size]=&amp;quot;Under 1,000&amp;quot;),Institutions[grad_rate_bach_6yr]))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</si>
  <si>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=_xlfn.PERCENTILE.INC(IF((Institutions[level]=&amp;quot;4-year&amp;quot;)*(Institutions[bach_cohort]&amp;gt;=30)*(Institutions[grad_rate_bach_6yr]&amp;lt;&amp;gt;&amp;quot;&amp;quot;)*(Institutions[size]=&amp;quot;Under 1,000&amp;quot;),Institutions[grad_rate_bach_6yr]),0.75)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</si>
  <si>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=_xlfn.PERCENTILE.INC(IF((Institutions[level]=&amp;quot;4-year&amp;quot;)*(Institutions[bach_cohort]&amp;gt;=30)*(Institutions[grad_rate_bach_6yr]&amp;lt;&amp;gt;&amp;quot;&amp;quot;)*(Institutions[size]=&amp;quot;1,000-4,999&amp;quot;),Institutions[grad_rate_bach_6yr]),0.25)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</si>
  <si>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=MEDIAN(IF((Institutions[level]=&amp;quot;4-year&amp;quot;)*(Institutions[bach_cohort]&amp;gt;=30)*(Institutions[grad_rate_bach_6yr]&amp;lt;&amp;gt;&amp;quot;&amp;quot;)*(Institutions[size]=&amp;quot;1,000-4,999&amp;quot;),Institutions[grad_rate_bach_6yr]))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</si>
  <si>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=_xlfn.PERCENTILE.INC(IF((Institutions[level]=&amp;quot;4-year&amp;quot;)*(Institutions[bach_cohort]&amp;gt;=30)*(Institutions[grad_rate_bach_6yr]&amp;lt;&amp;gt;&amp;quot;&amp;quot;)*(Institutions[size]=&amp;quot;1,000-4,999&amp;quot;),Institutions[grad_rate_bach_6yr]),0.75)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</si>
  <si>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=_xlfn.PERCENTILE.INC(IF((Institutions[level]=&amp;quot;4-year&amp;quot;)*(Institutions[bach_cohort]&amp;gt;=30)*(Institutions[grad_rate_bach_6yr]&amp;lt;&amp;gt;&amp;quot;&amp;quot;)*(Institutions[size]=&amp;quot;5,000-9,999&amp;quot;),Institutions[grad_rate_bach_6yr]),0.25)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</si>
  <si>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=MEDIAN(IF((Institutions[level]=&amp;quot;4-year&amp;quot;)*(Institutions[bach_cohort]&amp;gt;=30)*(Institutions[grad_rate_bach_6yr]&amp;lt;&amp;gt;&amp;quot;&amp;quot;)*(Institutions[size]=&amp;quot;5,000-9,999&amp;quot;),Institutions[grad_rate_bach_6yr]))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</si>
  <si>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=_xlfn.PERCENTILE.INC(IF((Institutions[level]=&amp;quot;4-year&amp;quot;)*(Institutions[bach_cohort]&amp;gt;=30)*(Institutions[grad_rate_bach_6yr]&amp;lt;&amp;gt;&amp;quot;&amp;quot;)*(Institutions[size]=&amp;quot;5,000-9,999&amp;quot;),Institutions[grad_rate_bach_6yr]),0.75)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</si>
  <si>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=_xlfn.PERCENTILE.INC(IF((Institutions[level]=&amp;quot;4-year&amp;quot;)*(Institutions[bach_cohort]&amp;gt;=30)*(Institutions[grad_rate_bach_6yr]&amp;lt;&amp;gt;&amp;quot;&amp;quot;)*(Institutions[size]=&amp;quot;10,000-19,999&amp;quot;),Institutions[grad_rate_bach_6yr]),0.25)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</si>
  <si>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=MEDIAN(IF((Institutions[level]=&amp;quot;4-year&amp;quot;)*(Institutions[bach_cohort]&amp;gt;=30)*(Institutions[grad_rate_bach_6yr]&amp;lt;&amp;gt;&amp;quot;&amp;quot;)*(Institutions[size]=&amp;quot;10,000-19,999&amp;quot;),Institutions[grad_rate_bach_6yr]))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</si>
  <si>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=_xlfn.PERCENTILE.INC(IF((Institutions[level]=&amp;quot;4-year&amp;quot;)*(Institutions[bach_cohort]&amp;gt;=30)*(Institutions[grad_rate_bach_6yr]&amp;lt;&amp;gt;&amp;quot;&amp;quot;)*(Institutions[size]=&amp;quot;10,000-19,999&amp;quot;),Institutions[grad_rate_bach_6yr]),0.75)</t>
  </si>
  <si>
    <t xml:space="preserve">=_xlfn.PERCENTILE.INC(IF((Institutions[level]=&amp;quot;4-year&amp;quot;)*(Institutions[bach_cohort]&amp;gt;=30)*(Institutions[grad_rate_bach_6yr]&amp;lt;&amp;gt;&amp;quot;&amp;quot;)*(Institutions[size]=&amp;quot;20,000 and above&amp;quot;),Institutions[grad_rate_bach_6yr]),0.25)</t>
  </si>
  <si>
    <t xml:space="preserve">=MEDIAN(IF((Institutions[level]=&amp;quot;4-year&amp;quot;)*(Institutions[bach_cohort]&amp;gt;=30)*(Institutions[grad_rate_bach_6yr]&amp;lt;&amp;gt;&amp;quot;&amp;quot;)*(Institutions[size]=&amp;quot;20,000 and above&amp;quot;),Institutions[grad_rate_bach_6yr]))</t>
  </si>
  <si>
    <t xml:space="preserve">=_xlfn.PERCENTILE.INC(IF((Institutions[level]=&amp;quot;4-year&amp;quot;)*(Institutions[bach_cohort]&amp;gt;=30)*(Institutions[grad_rate_bach_6yr]&amp;lt;&amp;gt;&amp;quot;&amp;quot;)*(Institutions[size]=&amp;quot;20,000 and above&amp;quot;),Institutions[grad_rate_bach_6yr]),0.75)</t>
  </si>
  <si>
    <t xml:space="preserve">Spread explained</t>
  </si>
  <si>
    <t xml:space="preserve">Institutions in the filter</t>
  </si>
  <si>
    <t xml:space="preserve">Grand mean</t>
  </si>
  <si>
    <t xml:space="preserve">Total sum of squares</t>
  </si>
  <si>
    <t xml:space="preserve">Between-group SS, control</t>
  </si>
  <si>
    <t xml:space="preserve">Share explained by control</t>
  </si>
  <si>
    <t xml:space="preserve">Between-group SS, size</t>
  </si>
  <si>
    <t xml:space="preserve">Share explained by size</t>
  </si>
  <si>
    <t xml:space="preserve">=DEVSQ(IF((Institutions[level]=&amp;quot;4-year&amp;quot;)*(Institutions[bach_cohort]&amp;gt;=30)*(Institutions[grad_rate_bach_6yr]&amp;lt;&amp;gt;&amp;quot;&amp;quot;),Institutions[grad_rate_bach_6yr]))</t>
  </si>
  <si>
    <t xml:space="preserve">For the chart, copy the filtered rates next to their control and insert a Box and Whisker chart (Insert &gt; Statistical). Excel has no small multiples; use one PivotChart per size band, or a matrix in Power BI with size in the Small multiples well. The array formulas need Excel 365 or 2021.</t>
  </si>
  <si>
    <t xml:space="preserve">Sampling and uncertainty: one sample of 50, its 95% interval, and the population</t>
  </si>
  <si>
    <t xml:space="preserve">Column B holds 50 six-year completion rates sampled from 4-year institutions with a bachelor's cohort of at least 30. CONFIDENCE.T returns the half-width of the t interval; T.INV.2T times the standard error gives the same number. Column J is one bootstrap resample: press F9 to redraw it. A real bootstrap needs thousands, which is a job for code.</t>
  </si>
  <si>
    <t xml:space="preserve">Institution</t>
  </si>
  <si>
    <t xml:space="preserve">6-year completion</t>
  </si>
  <si>
    <t xml:space="preserve">Sample of 50</t>
  </si>
  <si>
    <t xml:space="preserve">Sample size</t>
  </si>
  <si>
    <t xml:space="preserve">Standard error</t>
  </si>
  <si>
    <t xml:space="preserve">Half-width, 95%</t>
  </si>
  <si>
    <t xml:space="preserve">Lower</t>
  </si>
  <si>
    <t xml:space="preserve">Upper</t>
  </si>
  <si>
    <t xml:space="preserve">t critical, 49 df</t>
  </si>
  <si>
    <t xml:space="preserve">Half-width by t x SE</t>
  </si>
  <si>
    <t xml:space="preserve">Population: 4-year, cohort &gt;= 30</t>
  </si>
  <si>
    <t xml:space="preserve">Inside the sample's interval?</t>
  </si>
  <si>
    <t xml:space="preserve">=_xlfn.STDEV.S(IF((Institutions[level]=&amp;quot;4-year&amp;quot;)*(Institutions[bach_cohort]&amp;gt;=30)*(Institutions[grad_rate_bach_6yr]&amp;lt;&amp;gt;&amp;quot;&amp;quot;),Institutions[grad_rate_bach_6yr]))</t>
  </si>
  <si>
    <t xml:space="preserve">One bootstrap resample</t>
  </si>
  <si>
    <t xml:space="preserve">Resample mean</t>
  </si>
  <si>
    <t xml:space="preserve">Each resample draws 50 rows from column B with replacement. Repeating this thousands of times and taking the standard deviation of the means is the bootstrap standard error; a Data Table can do it but recalculates on every edit. The array STDEV.S(IF()) formula needs Excel 365 or 2021.</t>
  </si>
  <si>
    <t xml:space="preserve">split</t>
  </si>
  <si>
    <t xml:space="preserve">squared error</t>
  </si>
  <si>
    <t xml:space="preserve">Split before you fit</t>
  </si>
  <si>
    <t xml:space="preserve">Rows are sorted so the training rows (last digit of unitid 0-6) come first, rows 2 to 1143 , and the test rows follow. LINEST is fitted on the training block only; the RMSE formulas score each block separately. y = 6-year completion (F), x = percent Pell (D) and net price (E).</t>
  </si>
  <si>
    <t xml:space="preserve">Training rows</t>
  </si>
  <si>
    <t xml:space="preserve">Test rows</t>
  </si>
  <si>
    <t xml:space="preserve">Pell coefficient</t>
  </si>
  <si>
    <t xml:space="preserve">Net price coefficient</t>
  </si>
  <si>
    <t xml:space="preserve">Training R squared</t>
  </si>
  <si>
    <t xml:space="preserve">Training RMSE</t>
  </si>
  <si>
    <t xml:space="preserve">Test RMSE</t>
  </si>
  <si>
    <t xml:space="preserve">Test RMSE, guess the training mean</t>
  </si>
  <si>
    <t xml:space="preserve">LINEST output on the training block (5 rows x 3 columns)</t>
  </si>
  <si>
    <t xml:space="preserve">LINEST(F2:F1143,D2:E1143,TRUE,TRUE)</t>
  </si>
  <si>
    <t xml:space="preserve">net price | Pell | intercept</t>
  </si>
  <si>
    <t xml:space="preserve">standard errors</t>
  </si>
  <si>
    <t xml:space="preserve">MOD(A2,10) also gives a fold number 0-9 for ten-fold cross-validation, but ten LINEST calls on non-contiguous blocks is where the loop belongs in R or Python. Never let a LINEST, AVERAGE, or STANDARDIZE range run past the training block: that is the test set leaking into the fit.</t>
  </si>
  <si>
    <t xml:space="preserve">rank_headcount</t>
  </si>
  <si>
    <t xml:space="preserve">rank_completion</t>
  </si>
  <si>
    <t xml:space="preserve">public_price</t>
  </si>
  <si>
    <t xml:space="preserve">public_completion</t>
  </si>
  <si>
    <t xml:space="preserve">nonprofit_price</t>
  </si>
  <si>
    <t xml:space="preserve">nonprofit_completion</t>
  </si>
  <si>
    <t xml:space="preserve">Relationships</t>
  </si>
  <si>
    <t xml:space="preserve">CORREL skips a pair when either cell is blank or text, which is R's complete.obs. Spearman is CORREL on the RANK.AVG columns. The helper columns M to P blank out every row outside the sector, so CORREL on them is the within-sector correlation.</t>
  </si>
  <si>
    <t xml:space="preserve">Pearson r, Pell and completion</t>
  </si>
  <si>
    <t xml:space="preserve">Pearson r, net price and completion</t>
  </si>
  <si>
    <t xml:space="preserve">R squared, net price and completion</t>
  </si>
  <si>
    <t xml:space="preserve">Pearson r, headcount and completion</t>
  </si>
  <si>
    <t xml:space="preserve">Pearson r, log headcount and completion</t>
  </si>
  <si>
    <t xml:space="preserve">Spearman rho, headcount and completion</t>
  </si>
  <si>
    <t xml:space="preserve">r, net price and completion, public only</t>
  </si>
  <si>
    <t xml:space="preserve">r, net price and completion, private nonprofit only</t>
  </si>
  <si>
    <t xml:space="preserve">Correlation matrix (CORREL on each pair)</t>
  </si>
  <si>
    <t xml:space="preserve">Data &gt; Data Analysis &gt; Correlation writes the same matrix in one step but treats a blank as zero; clear or filter the blank rows first. Insert &gt; Scatter with a trendline draws any pair.</t>
  </si>
  <si>
    <t xml:space="preserve">Two groups: 6-year bachelor's completion, public against private nonprofit</t>
  </si>
  <si>
    <t xml:space="preserve">4-year institutions with a bachelor's cohort of at least 30. T.TEST with type 3 is Welch's test and returns the p-value; the block below rebuilds it in steps so the t statistic, degrees of freedom, and interval are visible. Cohen's d is the difference in means over the pooled standard deviation.</t>
  </si>
  <si>
    <t xml:space="preserve">Group statistics</t>
  </si>
  <si>
    <t xml:space="preserve">Variance</t>
  </si>
  <si>
    <t xml:space="preserve">Standard error of the mean</t>
  </si>
  <si>
    <t xml:space="preserve">Welch's t-test and effect size</t>
  </si>
  <si>
    <t xml:space="preserve">Difference in means (nonprofit - public)</t>
  </si>
  <si>
    <t xml:space="preserve">Standard error of the difference</t>
  </si>
  <si>
    <t xml:space="preserve">t statistic</t>
  </si>
  <si>
    <t xml:space="preserve">Welch degrees of freedom</t>
  </si>
  <si>
    <t xml:space="preserve">p-value, two-sided</t>
  </si>
  <si>
    <t xml:space="preserve">p-value from T.TEST (type 3)</t>
  </si>
  <si>
    <t xml:space="preserve">95% interval, lower</t>
  </si>
  <si>
    <t xml:space="preserve">95% interval, upper</t>
  </si>
  <si>
    <t xml:space="preserve">Pooled standard deviation</t>
  </si>
  <si>
    <t xml:space="preserve">Cohen's d</t>
  </si>
  <si>
    <t xml:space="preserve">Share of public-private pairs where the private is higher</t>
  </si>
  <si>
    <t xml:space="preserve">Data &gt; Data Analysis &gt; t-Test: Two-Sample Assuming Unequal Variances writes the same numbers with one- and two-tailed p-values. T.TEST type 2 is the equal-variance version. NORM.S.DIST of d / SQRT(2) is the probability that a random private nonprofit beats a random public.</t>
  </si>
  <si>
    <t xml:space="preserve">Predict a rate</t>
  </si>
  <si>
    <t xml:space="preserve">Training rows (last digit of unitid 0-6) are rows 2 to 1130 and the test rows follow. LINEST fits 6-year completion (J) on columns D to I using the training block only; the prediction column scores every row and the RMSE formulas score each block.</t>
  </si>
  <si>
    <t xml:space="preserve">Percent Pell</t>
  </si>
  <si>
    <t xml:space="preserve">Net price</t>
  </si>
  <si>
    <t xml:space="preserve">Full-time retention</t>
  </si>
  <si>
    <t xml:space="preserve">Student-faculty ratio</t>
  </si>
  <si>
    <t xml:space="preserve">Log10 headcount</t>
  </si>
  <si>
    <t xml:space="preserve">Percent Asian</t>
  </si>
  <si>
    <t xml:space="preserve">A tree's first split: exhaustive search on percent Pell, training rows only</t>
  </si>
  <si>
    <t xml:space="preserve">Cut at Pell &lt;</t>
  </si>
  <si>
    <t xml:space="preserve">n below</t>
  </si>
  <si>
    <t xml:space="preserve">Mean below</t>
  </si>
  <si>
    <t xml:space="preserve">n at or above</t>
  </si>
  <si>
    <t xml:space="preserve">Mean at or above</t>
  </si>
  <si>
    <t xml:space="preserve">Squared error left</t>
  </si>
  <si>
    <t xml:space="preserve">=DEVSQ(IF(D$2:D$1130&amp;lt;O20,J$2:J$1130))+DEVSQ(IF(D$2:D$1130&amp;gt;=O20,J$2:J$1130))</t>
  </si>
  <si>
    <t xml:space="preserve">=DEVSQ(IF(D$2:D$1130&amp;lt;O21,J$2:J$1130))+DEVSQ(IF(D$2:D$1130&amp;gt;=O21,J$2:J$1130))</t>
  </si>
  <si>
    <t xml:space="preserve">=DEVSQ(IF(D$2:D$1130&amp;lt;O22,J$2:J$1130))+DEVSQ(IF(D$2:D$1130&amp;gt;=O22,J$2:J$1130))</t>
  </si>
  <si>
    <t xml:space="preserve">=DEVSQ(IF(D$2:D$1130&amp;lt;O23,J$2:J$1130))+DEVSQ(IF(D$2:D$1130&amp;gt;=O23,J$2:J$1130))</t>
  </si>
  <si>
    <t xml:space="preserve">=DEVSQ(IF(D$2:D$1130&amp;lt;O24,J$2:J$1130))+DEVSQ(IF(D$2:D$1130&amp;gt;=O24,J$2:J$1130))</t>
  </si>
  <si>
    <t xml:space="preserve">=DEVSQ(IF(D$2:D$1130&amp;lt;O25,J$2:J$1130))+DEVSQ(IF(D$2:D$1130&amp;gt;=O25,J$2:J$1130))</t>
  </si>
  <si>
    <t xml:space="preserve">=DEVSQ(IF(D$2:D$1130&amp;lt;O26,J$2:J$1130))+DEVSQ(IF(D$2:D$1130&amp;gt;=O26,J$2:J$1130))</t>
  </si>
  <si>
    <t xml:space="preserve">=DEVSQ(IF(D$2:D$1130&amp;lt;O27,J$2:J$1130))+DEVSQ(IF(D$2:D$1130&amp;gt;=O27,J$2:J$1130))</t>
  </si>
  <si>
    <t xml:space="preserve">=DEVSQ(IF(D$2:D$1130&amp;lt;O28,J$2:J$1130))+DEVSQ(IF(D$2:D$1130&amp;gt;=O28,J$2:J$1130))</t>
  </si>
  <si>
    <t xml:space="preserve">=DEVSQ(IF(D$2:D$1130&amp;lt;O29,J$2:J$1130))+DEVSQ(IF(D$2:D$1130&amp;gt;=O29,J$2:J$1130))</t>
  </si>
  <si>
    <t xml:space="preserve">=DEVSQ(IF(D$2:D$1130&amp;lt;O30,J$2:J$1130))+DEVSQ(IF(D$2:D$1130&amp;gt;=O30,J$2:J$1130))</t>
  </si>
  <si>
    <t xml:space="preserve">=DEVSQ(IF(D$2:D$1130&amp;lt;O31,J$2:J$1130))+DEVSQ(IF(D$2:D$1130&amp;gt;=O31,J$2:J$1130))</t>
  </si>
  <si>
    <t xml:space="preserve">=DEVSQ(IF(D$2:D$1130&amp;lt;O32,J$2:J$1130))+DEVSQ(IF(D$2:D$1130&amp;gt;=O32,J$2:J$1130))</t>
  </si>
  <si>
    <t xml:space="preserve">=DEVSQ(IF(D$2:D$1130&amp;lt;O33,J$2:J$1130))+DEVSQ(IF(D$2:D$1130&amp;gt;=O33,J$2:J$1130))</t>
  </si>
  <si>
    <t xml:space="preserve">=DEVSQ(IF(D$2:D$1130&amp;lt;O34,J$2:J$1130))+DEVSQ(IF(D$2:D$1130&amp;gt;=O34,J$2:J$1130))</t>
  </si>
  <si>
    <t xml:space="preserve">=DEVSQ(IF(D$2:D$1130&amp;lt;O35,J$2:J$1130))+DEVSQ(IF(D$2:D$1130&amp;gt;=O35,J$2:J$1130))</t>
  </si>
  <si>
    <t xml:space="preserve">=DEVSQ(IF(D$2:D$1130&amp;lt;O36,J$2:J$1130))+DEVSQ(IF(D$2:D$1130&amp;gt;=O36,J$2:J$1130))</t>
  </si>
  <si>
    <t xml:space="preserve">Squared error with no split</t>
  </si>
  <si>
    <t xml:space="preserve">Best cut</t>
  </si>
  <si>
    <t xml:space="preserve">Squared error at the best cut</t>
  </si>
  <si>
    <t xml:space="preserve">Share of squared error removed</t>
  </si>
  <si>
    <t xml:space="preserve">Ridge regression in closed form: two standardized predictors, Pell (D) and net price (E)</t>
  </si>
  <si>
    <t xml:space="preserve">Training rows (n)</t>
  </si>
  <si>
    <t xml:space="preserve">r, Pell and net price</t>
  </si>
  <si>
    <t xml:space="preserve">r, Pell and completion</t>
  </si>
  <si>
    <t xml:space="preserve">r, net price and completion</t>
  </si>
  <si>
    <t xml:space="preserve">SD of completion</t>
  </si>
  <si>
    <t xml:space="preserve">Penalty</t>
  </si>
  <si>
    <t xml:space="preserve">Shrinkage</t>
  </si>
  <si>
    <t xml:space="preserve">Coefficients are points of completion per standard deviation of the predictor. At penalty 0 they equal LINEST on the z-scored columns; as the penalty grows both shrink toward zero. The lasso has no closed form, and a full tree repeats the split search inside every leaf: both belong in R or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</si>
</sst>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6" formatCode="0.0"/>
    <numFmt numFmtId="167" formatCode="0.0%"/>
    <numFmt numFmtId="168" formatCode="0.0%"/>
    <numFmt numFmtId="169" formatCode="#,##0"/>
    <numFmt numFmtId="170" formatCode="0.0%"/>
    <numFmt numFmtId="171" formatCode="0.00"/>
    <numFmt numFmtId="172" formatCode="0.000"/>
    <numFmt numFmtId="173" formatCode="0.0000"/>
    <numFmt numFmtId="174" formatCode="0.000"/>
    <numFmt numFmtId="175" formatCode="0.0%"/>
    <numFmt numFmtId="176" formatCode="0.0%"/>
    <numFmt numFmtId="177" formatCode="0.000"/>
    <numFmt numFmtId="178" formatCode="0.000"/>
    <numFmt numFmtId="179" formatCode="0.0%"/>
    <numFmt numFmtId="180" formatCode="0.000"/>
    <numFmt numFmtId="181" formatCode="0.000"/>
    <numFmt numFmtId="182" formatCode="0.0%"/>
    <numFmt numFmtId="183" formatCode="#,##0"/>
    <numFmt numFmtId="184" formatCode="0.0%"/>
    <numFmt numFmtId="185" formatCode="0.0000"/>
    <numFmt numFmtId="186" formatCode="0.000"/>
    <numFmt numFmtId="187" formatCode="0.00E+00"/>
    <numFmt numFmtId="188" formatCode="0.0%"/>
    <numFmt numFmtId="189" formatCode="0.0000"/>
    <numFmt numFmtId="190" formatCode="#,##0"/>
    <numFmt numFmtId="191" formatCode="#,##0"/>
    <numFmt numFmtId="192" formatCode="0.0%"/>
    <numFmt numFmtId="193" formatCode="0.000"/>
    <numFmt numFmtId="194" formatCode="0.0%"/>
  </numFmts>
  <fonts count="6">
    <font>
      <sz val="11"/>
      <color rgb="FF000000"/>
      <name val="Calibri"/>
      <family val="2"/>
      <scheme val="minor"/>
    </font>
    <font>
      <sz val="14"/>
      <color rgb="FF000000"/>
      <name val="Aptos"/>
      <b/>
    </font>
    <font>
      <sz val="10"/>
      <color rgb="FF4A5158"/>
      <name val="Aptos"/>
    </font>
    <font>
      <sz val="11"/>
      <color rgb="FF000000"/>
      <name val="Aptos"/>
      <b/>
    </font>
    <font>
      <sz val="10"/>
      <color rgb="FF000000"/>
      <name val="Consolas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EEF8"/>
      </patternFill>
    </fill>
  </fills>
  <borders count="2">
    <border>
      <left/>
      <right/>
      <top/>
      <bottom/>
      <diagonal/>
    </border>
    <border>
      <bottom style="thin">
        <color rgb="FF9FB3D1"/>
      </bottom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166" fontId="5" fillId="0" borderId="0" xfId="0" applyFont="1" applyNumberFormat="1"/>
    <xf numFmtId="167" fontId="5" fillId="0" borderId="0" xfId="0" applyFont="1" applyNumberFormat="1"/>
    <xf numFmtId="168" fontId="5" fillId="0" borderId="0" xfId="0" applyFont="1" applyNumberFormat="1"/>
    <xf numFmtId="169" fontId="5" fillId="0" borderId="0" xfId="0" applyFont="1" applyNumberFormat="1"/>
    <xf numFmtId="170" fontId="5" fillId="0" borderId="0" xfId="0" applyFont="1" applyNumberFormat="1"/>
    <xf numFmtId="171" fontId="5" fillId="0" borderId="0" xfId="0" applyFont="1" applyNumberFormat="1"/>
    <xf numFmtId="172" fontId="5" fillId="0" borderId="0" xfId="0" applyFont="1" applyNumberFormat="1"/>
    <xf numFmtId="173" fontId="5" fillId="0" borderId="0" xfId="0" applyFont="1" applyNumberFormat="1"/>
    <xf numFmtId="174" fontId="5" fillId="0" borderId="0" xfId="0" applyFont="1" applyNumberFormat="1"/>
    <xf numFmtId="175" fontId="5" fillId="0" borderId="0" xfId="0" applyFont="1" applyNumberFormat="1"/>
    <xf numFmtId="176" fontId="5" fillId="0" borderId="0" xfId="0" applyFont="1" applyNumberFormat="1"/>
    <xf numFmtId="177" fontId="5" fillId="0" borderId="0" xfId="0" applyFont="1" applyNumberFormat="1"/>
    <xf numFmtId="178" fontId="5" fillId="0" borderId="0" xfId="0" applyFont="1" applyNumberFormat="1"/>
    <xf numFmtId="179" fontId="5" fillId="0" borderId="0" xfId="0" applyFont="1" applyNumberFormat="1"/>
    <xf numFmtId="180" fontId="5" fillId="0" borderId="0" xfId="0" applyFont="1" applyNumberFormat="1"/>
    <xf numFmtId="181" fontId="5" fillId="0" borderId="0" xfId="0" applyFont="1" applyNumberFormat="1"/>
    <xf numFmtId="182" fontId="5" fillId="0" borderId="0" xfId="0" applyFont="1" applyNumberFormat="1"/>
    <xf numFmtId="183" fontId="5" fillId="0" borderId="0" xfId="0" applyFont="1" applyNumberFormat="1"/>
    <xf numFmtId="184" fontId="5" fillId="0" borderId="0" xfId="0" applyFont="1" applyNumberFormat="1"/>
    <xf numFmtId="185" fontId="5" fillId="0" borderId="0" xfId="0" applyFont="1" applyNumberFormat="1"/>
    <xf numFmtId="186" fontId="5" fillId="0" borderId="0" xfId="0" applyFont="1" applyNumberFormat="1"/>
    <xf numFmtId="187" fontId="5" fillId="0" borderId="0" xfId="0" applyFont="1" applyNumberFormat="1"/>
    <xf numFmtId="188" fontId="5" fillId="0" borderId="0" xfId="0" applyFont="1" applyNumberFormat="1"/>
    <xf numFmtId="189" fontId="5" fillId="0" borderId="0" xfId="0" applyFont="1" applyNumberFormat="1"/>
    <xf numFmtId="190" fontId="5" fillId="0" borderId="0" xfId="0" applyFont="1" applyNumberFormat="1"/>
    <xf numFmtId="191" fontId="5" fillId="0" borderId="0" xfId="0" applyFont="1" applyNumberFormat="1"/>
    <xf numFmtId="192" fontId="5" fillId="0" borderId="0" xfId="0" applyFont="1" applyNumberFormat="1"/>
    <xf numFmtId="193" fontId="5" fillId="0" borderId="0" xfId="0" applyFont="1" applyNumberFormat="1"/>
    <xf numFmtId="194" fontId="5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institutions" displayName="institutions" ref="A1:AR5989" totalsRowCount="0" totalsRowShown="0">
  <autoFilter ref="A1:AR5989"/>
  <tableColumns count="44">
    <tableColumn id="1" name="unitid"/>
    <tableColumn id="2" name="name"/>
    <tableColumn id="3" name="city"/>
    <tableColumn id="4" name="state"/>
    <tableColumn id="5" name="region"/>
    <tableColumn id="6" name="sector"/>
    <tableColumn id="7" name="control"/>
    <tableColumn id="8" name="level"/>
    <tableColumn id="9" name="locale"/>
    <tableColumn id="10" name="size"/>
    <tableColumn id="11" name="carnegie"/>
    <tableColumn id="12" name="hbcu"/>
    <tableColumn id="13" name="tribal"/>
    <tableColumn id="14" name="longitude"/>
    <tableColumn id="15" name="latitude"/>
    <tableColumn id="16" name="headcount"/>
    <tableColumn id="17" name="undergrad"/>
    <tableColumn id="18" name="pct_women_ug"/>
    <tableColumn id="19" name="pct_white_ug"/>
    <tableColumn id="20" name="pct_black_ug"/>
    <tableColumn id="21" name="pct_hispanic_ug"/>
    <tableColumn id="22" name="pct_asian_ug"/>
    <tableColumn id="23" name="pct_intl_ug"/>
    <tableColumn id="24" name="retention_ft"/>
    <tableColumn id="25" name="retention_pt"/>
    <tableColumn id="26" name="stu_fac_ratio"/>
    <tableColumn id="27" name="grad_cohort"/>
    <tableColumn id="28" name="grad_rate_150"/>
    <tableColumn id="29" name="bach_cohort"/>
    <tableColumn id="30" name="grad_rate_bach_6yr"/>
    <tableColumn id="31" name="grad_rate_bach_4yr"/>
    <tableColumn id="32" name="aid_cohort"/>
    <tableColumn id="33" name="pct_pell"/>
    <tableColumn id="34" name="pct_any_grant"/>
    <tableColumn id="35" name="net_price"/>
    <tableColumn id="36" name="net_price_0_30k"/>
    <tableColumn id="37" name="net_price_30_48k"/>
    <tableColumn id="38" name="net_price_48_75k"/>
    <tableColumn id="39" name="net_price_75_110k"/>
    <tableColumn id="40" name="net_price_110k_plus"/>
    <tableColumn id="41" name="associates_awarded"/>
    <tableColumn id="42" name="bachelors_awarded"/>
    <tableColumn id="43" name="masters_awarded"/>
    <tableColumn id="44" name="doctorates_award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3" Type="http://schemas.openxmlformats.org/officeDocument/2006/relationships/table" Target="../tables/table3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2.71" hidden="0" customWidth="1"/>
    <col min="2" max="2" width="12.71" hidden="0" customWidth="1"/>
    <col min="3" max="3" width="28.71" hidden="0" customWidth="1"/>
    <col min="4" max="4" width="80.71" hidden="0" customWidth="1"/>
  </cols>
  <sheetData>
    <row r="1">
      <c r="A1" s="1" t="s">
        <v>0</v>
      </c>
    </row>
    <row r="2" ht="48" customHeight="1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</row>
    <row r="5">
      <c r="A5" s="4" t="s">
        <v>6</v>
      </c>
      <c r="B5" s="4" t="s">
        <v>7</v>
      </c>
      <c r="C5" s="4" t="s">
        <v>8</v>
      </c>
      <c r="D5" t="s">
        <v>9</v>
      </c>
    </row>
    <row r="6">
      <c r="A6" s="4" t="s">
        <v>10</v>
      </c>
      <c r="B6" s="4" t="s">
        <v>7</v>
      </c>
      <c r="C6" s="4" t="s">
        <v>11</v>
      </c>
      <c r="D6" t="s">
        <v>12</v>
      </c>
    </row>
    <row r="7">
      <c r="A7" s="4" t="s">
        <v>13</v>
      </c>
      <c r="B7" s="4" t="s">
        <v>7</v>
      </c>
      <c r="C7" s="4" t="s">
        <v>14</v>
      </c>
      <c r="D7" t="s">
        <v>15</v>
      </c>
    </row>
    <row r="8">
      <c r="A8" s="4" t="s">
        <v>16</v>
      </c>
      <c r="B8" s="4" t="s">
        <v>7</v>
      </c>
      <c r="C8" s="4" t="s">
        <v>17</v>
      </c>
      <c r="D8" t="s">
        <v>18</v>
      </c>
    </row>
    <row r="9">
      <c r="A9" s="4" t="s">
        <v>19</v>
      </c>
      <c r="B9" s="4" t="s">
        <v>7</v>
      </c>
      <c r="C9" s="4" t="s">
        <v>20</v>
      </c>
      <c r="D9" t="s">
        <v>21</v>
      </c>
    </row>
    <row r="10">
      <c r="A10" s="4" t="s">
        <v>22</v>
      </c>
      <c r="B10" s="4" t="s">
        <v>7</v>
      </c>
      <c r="C10" s="4" t="s">
        <v>23</v>
      </c>
      <c r="D10" t="s">
        <v>24</v>
      </c>
    </row>
    <row r="11">
      <c r="A11" s="4" t="s">
        <v>25</v>
      </c>
      <c r="B11" s="4" t="s">
        <v>7</v>
      </c>
      <c r="C11" s="4" t="s">
        <v>26</v>
      </c>
      <c r="D11" t="s">
        <v>27</v>
      </c>
    </row>
    <row r="12">
      <c r="A12" s="4" t="s">
        <v>28</v>
      </c>
      <c r="B12" s="4" t="s">
        <v>7</v>
      </c>
      <c r="C12" s="4" t="s">
        <v>29</v>
      </c>
      <c r="D12" t="s">
        <v>30</v>
      </c>
    </row>
    <row r="13">
      <c r="A13" s="4" t="s">
        <v>31</v>
      </c>
      <c r="B13" s="4" t="s">
        <v>7</v>
      </c>
      <c r="C13" s="4" t="s">
        <v>32</v>
      </c>
      <c r="D13" t="s">
        <v>33</v>
      </c>
    </row>
    <row r="14">
      <c r="A14" s="4" t="s">
        <v>34</v>
      </c>
      <c r="B14" s="4" t="s">
        <v>7</v>
      </c>
      <c r="C14" s="4" t="s">
        <v>35</v>
      </c>
      <c r="D14" t="s">
        <v>36</v>
      </c>
    </row>
    <row r="15">
      <c r="A15" s="4" t="s">
        <v>37</v>
      </c>
      <c r="B15" s="4" t="s">
        <v>7</v>
      </c>
      <c r="C15" s="4" t="s">
        <v>38</v>
      </c>
      <c r="D15" t="s">
        <v>39</v>
      </c>
    </row>
    <row r="16">
      <c r="A16" s="4" t="s">
        <v>40</v>
      </c>
      <c r="B16" s="4" t="s">
        <v>7</v>
      </c>
      <c r="C16" s="4" t="s">
        <v>41</v>
      </c>
      <c r="D16" t="s">
        <v>42</v>
      </c>
    </row>
    <row r="17">
      <c r="A17" s="4" t="s">
        <v>43</v>
      </c>
      <c r="B17" s="4" t="s">
        <v>7</v>
      </c>
      <c r="C17" s="4" t="s">
        <v>44</v>
      </c>
      <c r="D17" t="s">
        <v>45</v>
      </c>
    </row>
    <row r="18">
      <c r="A18" s="4" t="s">
        <v>46</v>
      </c>
      <c r="B18" s="4" t="s">
        <v>7</v>
      </c>
      <c r="C18" s="4" t="s">
        <v>47</v>
      </c>
      <c r="D18" t="s">
        <v>48</v>
      </c>
    </row>
    <row r="19">
      <c r="A19" s="4" t="s">
        <v>49</v>
      </c>
      <c r="B19" s="4" t="s">
        <v>7</v>
      </c>
      <c r="C19" s="4" t="s">
        <v>50</v>
      </c>
      <c r="D19" t="s">
        <v>51</v>
      </c>
    </row>
    <row r="20">
      <c r="A20" s="4" t="s">
        <v>52</v>
      </c>
      <c r="B20" s="4" t="s">
        <v>53</v>
      </c>
      <c r="C20" s="4" t="s">
        <v>54</v>
      </c>
      <c r="D20" t="s">
        <v>55</v>
      </c>
    </row>
    <row r="21">
      <c r="A21" s="4" t="s">
        <v>56</v>
      </c>
      <c r="B21" s="4" t="s">
        <v>53</v>
      </c>
      <c r="C21" s="4" t="s">
        <v>57</v>
      </c>
      <c r="D21" t="s">
        <v>58</v>
      </c>
    </row>
    <row r="22">
      <c r="A22" s="4" t="s">
        <v>59</v>
      </c>
      <c r="B22" s="4" t="s">
        <v>53</v>
      </c>
      <c r="C22" s="4" t="s">
        <v>60</v>
      </c>
      <c r="D22" t="s">
        <v>61</v>
      </c>
    </row>
    <row r="23">
      <c r="A23" s="4" t="s">
        <v>62</v>
      </c>
      <c r="B23" s="4" t="s">
        <v>53</v>
      </c>
      <c r="C23" s="4" t="s">
        <v>63</v>
      </c>
      <c r="D23" t="s">
        <v>64</v>
      </c>
    </row>
    <row r="24">
      <c r="A24" s="4" t="s">
        <v>65</v>
      </c>
      <c r="B24" s="4" t="s">
        <v>53</v>
      </c>
      <c r="C24" s="4" t="s">
        <v>66</v>
      </c>
      <c r="D24" t="s">
        <v>67</v>
      </c>
    </row>
    <row r="25">
      <c r="A25" s="4" t="s">
        <v>68</v>
      </c>
      <c r="B25" s="4" t="s">
        <v>53</v>
      </c>
      <c r="C25" s="4" t="s">
        <v>69</v>
      </c>
      <c r="D25" t="s">
        <v>70</v>
      </c>
    </row>
    <row r="26">
      <c r="A26" s="4" t="s">
        <v>71</v>
      </c>
      <c r="B26" s="4" t="s">
        <v>53</v>
      </c>
      <c r="C26" s="4" t="s">
        <v>72</v>
      </c>
      <c r="D26" t="s">
        <v>73</v>
      </c>
    </row>
    <row r="27">
      <c r="A27" s="4" t="s">
        <v>74</v>
      </c>
      <c r="B27" s="4" t="s">
        <v>53</v>
      </c>
      <c r="C27" s="4" t="s">
        <v>75</v>
      </c>
      <c r="D27" t="s">
        <v>76</v>
      </c>
    </row>
    <row r="28">
      <c r="A28" s="4" t="s">
        <v>77</v>
      </c>
      <c r="B28" s="4" t="s">
        <v>78</v>
      </c>
      <c r="C28" s="4" t="s">
        <v>79</v>
      </c>
      <c r="D28" t="s">
        <v>80</v>
      </c>
    </row>
    <row r="29">
      <c r="A29" s="4" t="s">
        <v>81</v>
      </c>
      <c r="B29" s="4" t="s">
        <v>78</v>
      </c>
      <c r="C29" s="4" t="s">
        <v>82</v>
      </c>
      <c r="D29" t="s">
        <v>83</v>
      </c>
    </row>
    <row r="30">
      <c r="A30" s="4" t="s">
        <v>84</v>
      </c>
      <c r="B30" s="4" t="s">
        <v>78</v>
      </c>
      <c r="C30" s="4" t="s">
        <v>85</v>
      </c>
      <c r="D30" t="s">
        <v>86</v>
      </c>
    </row>
    <row r="31">
      <c r="A31" s="4" t="s">
        <v>87</v>
      </c>
      <c r="B31" s="4" t="s">
        <v>88</v>
      </c>
      <c r="C31" s="4" t="s">
        <v>89</v>
      </c>
      <c r="D31" t="s">
        <v>90</v>
      </c>
    </row>
    <row r="32">
      <c r="A32" s="4" t="s">
        <v>91</v>
      </c>
      <c r="B32" s="4" t="s">
        <v>88</v>
      </c>
      <c r="C32" s="4" t="s">
        <v>92</v>
      </c>
      <c r="D32" t="s">
        <v>93</v>
      </c>
    </row>
    <row r="33">
      <c r="A33" s="4" t="s">
        <v>94</v>
      </c>
      <c r="B33" s="4" t="s">
        <v>88</v>
      </c>
      <c r="C33" s="4" t="s">
        <v>95</v>
      </c>
      <c r="D33" t="s">
        <v>96</v>
      </c>
    </row>
    <row r="34">
      <c r="A34" s="4" t="s">
        <v>97</v>
      </c>
      <c r="B34" s="4" t="s">
        <v>88</v>
      </c>
      <c r="C34" s="4" t="s">
        <v>98</v>
      </c>
      <c r="D34" t="s">
        <v>99</v>
      </c>
    </row>
    <row r="35">
      <c r="A35" s="4" t="s">
        <v>100</v>
      </c>
      <c r="B35" s="4" t="s">
        <v>88</v>
      </c>
      <c r="C35" s="4" t="s">
        <v>101</v>
      </c>
      <c r="D35" t="s">
        <v>102</v>
      </c>
    </row>
    <row r="36">
      <c r="A36" s="4" t="s">
        <v>103</v>
      </c>
      <c r="B36" s="4" t="s">
        <v>104</v>
      </c>
      <c r="C36" s="4" t="s">
        <v>105</v>
      </c>
      <c r="D36" t="s">
        <v>106</v>
      </c>
    </row>
    <row r="37">
      <c r="A37" s="4" t="s">
        <v>107</v>
      </c>
      <c r="B37" s="4" t="s">
        <v>104</v>
      </c>
      <c r="C37" s="4" t="s">
        <v>108</v>
      </c>
      <c r="D37" t="s">
        <v>109</v>
      </c>
    </row>
    <row r="38">
      <c r="A38" s="4" t="s">
        <v>110</v>
      </c>
      <c r="B38" s="4" t="s">
        <v>104</v>
      </c>
      <c r="C38" s="4" t="s">
        <v>111</v>
      </c>
      <c r="D38" t="s">
        <v>112</v>
      </c>
    </row>
    <row r="39">
      <c r="A39" s="4" t="s">
        <v>113</v>
      </c>
      <c r="B39" s="4" t="s">
        <v>104</v>
      </c>
      <c r="C39" s="4" t="s">
        <v>114</v>
      </c>
      <c r="D39" t="s">
        <v>115</v>
      </c>
    </row>
    <row r="40">
      <c r="A40" s="4" t="s">
        <v>116</v>
      </c>
      <c r="B40" s="4" t="s">
        <v>104</v>
      </c>
      <c r="C40" s="4" t="s">
        <v>117</v>
      </c>
      <c r="D40" t="s">
        <v>118</v>
      </c>
    </row>
    <row r="41">
      <c r="A41" s="4" t="s">
        <v>119</v>
      </c>
      <c r="B41" s="4" t="s">
        <v>104</v>
      </c>
      <c r="C41" s="4" t="s">
        <v>120</v>
      </c>
      <c r="D41" t="s">
        <v>121</v>
      </c>
    </row>
    <row r="42">
      <c r="A42" s="4" t="s">
        <v>122</v>
      </c>
      <c r="B42" s="4" t="s">
        <v>104</v>
      </c>
      <c r="C42" s="4" t="s">
        <v>123</v>
      </c>
      <c r="D42" t="s">
        <v>124</v>
      </c>
    </row>
    <row r="43">
      <c r="A43" s="4" t="s">
        <v>125</v>
      </c>
      <c r="B43" s="4" t="s">
        <v>104</v>
      </c>
      <c r="C43" s="4" t="s">
        <v>126</v>
      </c>
      <c r="D43" t="s">
        <v>127</v>
      </c>
    </row>
    <row r="44">
      <c r="A44" s="4" t="s">
        <v>128</v>
      </c>
      <c r="B44" s="4" t="s">
        <v>104</v>
      </c>
      <c r="C44" s="4" t="s">
        <v>129</v>
      </c>
      <c r="D44" t="s">
        <v>130</v>
      </c>
    </row>
    <row r="45">
      <c r="A45" s="4" t="s">
        <v>131</v>
      </c>
      <c r="B45" s="4" t="s">
        <v>132</v>
      </c>
      <c r="C45" s="4" t="s">
        <v>133</v>
      </c>
      <c r="D45" t="s">
        <v>134</v>
      </c>
    </row>
    <row r="46">
      <c r="A46" s="4" t="s">
        <v>135</v>
      </c>
      <c r="B46" s="4" t="s">
        <v>132</v>
      </c>
      <c r="C46" s="4" t="s">
        <v>136</v>
      </c>
      <c r="D46" t="s">
        <v>137</v>
      </c>
    </row>
    <row r="47">
      <c r="A47" s="4" t="s">
        <v>138</v>
      </c>
      <c r="B47" s="4" t="s">
        <v>132</v>
      </c>
      <c r="C47" s="4" t="s">
        <v>139</v>
      </c>
      <c r="D47" t="s">
        <v>140</v>
      </c>
    </row>
    <row r="48">
      <c r="A48" s="4" t="s">
        <v>141</v>
      </c>
      <c r="B48" s="4" t="s">
        <v>132</v>
      </c>
      <c r="C48" s="4" t="s">
        <v>142</v>
      </c>
      <c r="D48" t="s">
        <v>143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16.71" hidden="0" customWidth="1"/>
    <col min="2" max="2" width="44.71" hidden="0" customWidth="1"/>
    <col min="3" max="3" width="16.71" hidden="0" customWidth="1"/>
    <col min="4" max="4" width="16.71" hidden="0" customWidth="1"/>
    <col min="5" max="5" width="16.71" hidden="0" customWidth="1"/>
    <col min="6" max="6" width="16.71" hidden="0" customWidth="1"/>
    <col min="7" max="7" width="16.71" hidden="0" customWidth="1"/>
    <col min="8" max="8" width="16.71" hidden="0" customWidth="1"/>
    <col min="9" max="9" width="16.71" hidden="0" customWidth="1"/>
    <col min="10" max="10" width="16.71" hidden="0" customWidth="1"/>
    <col min="11" max="11" width="16.71" hidden="0" customWidth="1"/>
    <col min="12" max="12" width="16.71" hidden="0" customWidth="1"/>
    <col min="13" max="13" width="16.71" hidden="0" customWidth="1"/>
    <col min="14" max="14" width="16.71" hidden="0" customWidth="1"/>
    <col min="15" max="15" width="16.71" hidden="0" customWidth="1"/>
    <col min="16" max="16" width="16.71" hidden="0" customWidth="1"/>
    <col min="17" max="17" width="16.71" hidden="0" customWidth="1"/>
    <col min="18" max="18" width="16.71" hidden="0" customWidth="1"/>
    <col min="19" max="19" width="16.71" hidden="0" customWidth="1"/>
    <col min="20" max="20" width="16.71" hidden="0" customWidth="1"/>
    <col min="21" max="21" width="16.71" hidden="0" customWidth="1"/>
    <col min="22" max="22" width="16.71" hidden="0" customWidth="1"/>
    <col min="23" max="23" width="16.71" hidden="0" customWidth="1"/>
    <col min="24" max="24" width="16.71" hidden="0" customWidth="1"/>
    <col min="25" max="25" width="16.71" hidden="0" customWidth="1"/>
    <col min="26" max="26" width="16.71" hidden="0" customWidth="1"/>
    <col min="27" max="27" width="16.71" hidden="0" customWidth="1"/>
    <col min="28" max="28" width="16.71" hidden="0" customWidth="1"/>
    <col min="29" max="29" width="16.71" hidden="0" customWidth="1"/>
    <col min="30" max="30" width="16.71" hidden="0" customWidth="1"/>
    <col min="31" max="31" width="16.71" hidden="0" customWidth="1"/>
    <col min="32" max="32" width="16.71" hidden="0" customWidth="1"/>
    <col min="33" max="33" width="16.71" hidden="0" customWidth="1"/>
    <col min="34" max="34" width="16.71" hidden="0" customWidth="1"/>
    <col min="35" max="35" width="16.71" hidden="0" customWidth="1"/>
    <col min="36" max="36" width="16.71" hidden="0" customWidth="1"/>
    <col min="37" max="37" width="16.71" hidden="0" customWidth="1"/>
    <col min="38" max="38" width="16.71" hidden="0" customWidth="1"/>
    <col min="39" max="39" width="16.71" hidden="0" customWidth="1"/>
    <col min="40" max="40" width="16.71" hidden="0" customWidth="1"/>
    <col min="41" max="41" width="16.71" hidden="0" customWidth="1"/>
    <col min="42" max="42" width="16.71" hidden="0" customWidth="1"/>
    <col min="43" max="43" width="16.71" hidden="0" customWidth="1"/>
    <col min="44" max="44" width="16.71" hidden="0" customWidth="1"/>
  </cols>
  <sheetData>
    <row r="1">
      <c r="A1" t="s">
        <v>6</v>
      </c>
      <c r="B1" t="s">
        <v>10</v>
      </c>
      <c r="C1" t="s">
        <v>13</v>
      </c>
      <c r="D1" t="s">
        <v>16</v>
      </c>
      <c r="E1" t="s">
        <v>19</v>
      </c>
      <c r="F1" t="s">
        <v>22</v>
      </c>
      <c r="G1" t="s">
        <v>25</v>
      </c>
      <c r="H1" t="s">
        <v>28</v>
      </c>
      <c r="I1" t="s">
        <v>31</v>
      </c>
      <c r="J1" t="s">
        <v>34</v>
      </c>
      <c r="K1" t="s">
        <v>37</v>
      </c>
      <c r="L1" t="s">
        <v>40</v>
      </c>
      <c r="M1" t="s">
        <v>43</v>
      </c>
      <c r="N1" t="s">
        <v>46</v>
      </c>
      <c r="O1" t="s">
        <v>49</v>
      </c>
      <c r="P1" t="s">
        <v>52</v>
      </c>
      <c r="Q1" t="s">
        <v>56</v>
      </c>
      <c r="R1" t="s">
        <v>59</v>
      </c>
      <c r="S1" t="s">
        <v>62</v>
      </c>
      <c r="T1" t="s">
        <v>65</v>
      </c>
      <c r="U1" t="s">
        <v>68</v>
      </c>
      <c r="V1" t="s">
        <v>71</v>
      </c>
      <c r="W1" t="s">
        <v>74</v>
      </c>
      <c r="X1" t="s">
        <v>77</v>
      </c>
      <c r="Y1" t="s">
        <v>81</v>
      </c>
      <c r="Z1" t="s">
        <v>84</v>
      </c>
      <c r="AA1" t="s">
        <v>87</v>
      </c>
      <c r="AB1" t="s">
        <v>91</v>
      </c>
      <c r="AC1" t="s">
        <v>94</v>
      </c>
      <c r="AD1" t="s">
        <v>97</v>
      </c>
      <c r="AE1" t="s">
        <v>100</v>
      </c>
      <c r="AF1" t="s">
        <v>103</v>
      </c>
      <c r="AG1" t="s">
        <v>107</v>
      </c>
      <c r="AH1" t="s">
        <v>110</v>
      </c>
      <c r="AI1" t="s">
        <v>113</v>
      </c>
      <c r="AJ1" t="s">
        <v>116</v>
      </c>
      <c r="AK1" t="s">
        <v>119</v>
      </c>
      <c r="AL1" t="s">
        <v>122</v>
      </c>
      <c r="AM1" t="s">
        <v>125</v>
      </c>
      <c r="AN1" t="s">
        <v>128</v>
      </c>
      <c r="AO1" t="s">
        <v>131</v>
      </c>
      <c r="AP1" t="s">
        <v>135</v>
      </c>
      <c r="AQ1" t="s">
        <v>138</v>
      </c>
      <c r="AR1" t="s">
        <v>141</v>
      </c>
    </row>
    <row r="2">
      <c r="A2" t="n">
        <v>100654</v>
      </c>
      <c r="B2" t="s">
        <v>144</v>
      </c>
      <c r="C2" t="s">
        <v>145</v>
      </c>
      <c r="D2" t="s">
        <v>146</v>
      </c>
      <c r="E2" t="s">
        <v>147</v>
      </c>
      <c r="F2" t="s">
        <v>148</v>
      </c>
      <c r="G2" t="s">
        <v>149</v>
      </c>
      <c r="H2" t="s">
        <v>150</v>
      </c>
      <c r="I2" t="s">
        <v>151</v>
      </c>
      <c r="J2" t="s">
        <v>152</v>
      </c>
      <c r="K2" t="s">
        <v>153</v>
      </c>
      <c r="L2" t="s">
        <v>154</v>
      </c>
      <c r="M2" t="s">
        <v>155</v>
      </c>
      <c r="N2" t="n">
        <v>-86.5685</v>
      </c>
      <c r="O2" t="n">
        <v>34.7834</v>
      </c>
      <c r="P2" t="n">
        <v>6627</v>
      </c>
      <c r="Q2" t="n">
        <v>5664</v>
      </c>
      <c r="R2" t="n">
        <v>58.9</v>
      </c>
      <c r="S2" t="n">
        <v>2.1</v>
      </c>
      <c r="T2" t="n">
        <v>89.5</v>
      </c>
      <c r="U2" t="n">
        <v>1.2</v>
      </c>
      <c r="V2" t="n">
        <v>0.2</v>
      </c>
      <c r="W2" t="n">
        <v>1.1</v>
      </c>
      <c r="X2" t="n">
        <v>64</v>
      </c>
      <c r="Y2" t="n">
        <v>40</v>
      </c>
      <c r="Z2" t="n">
        <v>19</v>
      </c>
      <c r="AA2" t="n">
        <v>1284</v>
      </c>
      <c r="AB2" t="n">
        <v>28.7</v>
      </c>
      <c r="AC2" t="n">
        <v>1284</v>
      </c>
      <c r="AD2" t="n">
        <v>28.7</v>
      </c>
      <c r="AE2" t="n">
        <v>14.9</v>
      </c>
      <c r="AF2" t="n">
        <v>1547</v>
      </c>
      <c r="AG2" t="n">
        <v>64</v>
      </c>
      <c r="AH2" t="n">
        <v>83</v>
      </c>
      <c r="AI2" t="n">
        <v>14064</v>
      </c>
      <c r="AJ2" t="n">
        <v>13776</v>
      </c>
      <c r="AK2" t="n">
        <v>13923</v>
      </c>
      <c r="AL2" t="n">
        <v>16471</v>
      </c>
      <c r="AM2" t="n">
        <v>19057</v>
      </c>
      <c r="AN2" t="n">
        <v>18200</v>
      </c>
      <c r="AO2"/>
      <c r="AP2" t="n">
        <v>511</v>
      </c>
      <c r="AQ2" t="n">
        <v>217</v>
      </c>
      <c r="AR2" t="n">
        <v>3</v>
      </c>
    </row>
    <row r="3">
      <c r="A3" t="n">
        <v>100663</v>
      </c>
      <c r="B3" t="s">
        <v>156</v>
      </c>
      <c r="C3" t="s">
        <v>157</v>
      </c>
      <c r="D3" t="s">
        <v>146</v>
      </c>
      <c r="E3" t="s">
        <v>147</v>
      </c>
      <c r="F3" t="s">
        <v>148</v>
      </c>
      <c r="G3" t="s">
        <v>149</v>
      </c>
      <c r="H3" t="s">
        <v>150</v>
      </c>
      <c r="I3" t="s">
        <v>151</v>
      </c>
      <c r="J3" t="s">
        <v>158</v>
      </c>
      <c r="K3" t="s">
        <v>159</v>
      </c>
      <c r="L3" t="s">
        <v>155</v>
      </c>
      <c r="M3" t="s">
        <v>155</v>
      </c>
      <c r="N3" t="n">
        <v>-86.7993</v>
      </c>
      <c r="O3" t="n">
        <v>33.5057</v>
      </c>
      <c r="P3" t="n">
        <v>25357</v>
      </c>
      <c r="Q3" t="n">
        <v>14713</v>
      </c>
      <c r="R3" t="n">
        <v>62.4</v>
      </c>
      <c r="S3" t="n">
        <v>50.9</v>
      </c>
      <c r="T3" t="n">
        <v>26</v>
      </c>
      <c r="U3" t="n">
        <v>7</v>
      </c>
      <c r="V3" t="n">
        <v>7.7</v>
      </c>
      <c r="W3" t="n">
        <v>2.7</v>
      </c>
      <c r="X3" t="n">
        <v>82</v>
      </c>
      <c r="Y3" t="n">
        <v>47</v>
      </c>
      <c r="Z3" t="n">
        <v>18</v>
      </c>
      <c r="AA3" t="n">
        <v>2219</v>
      </c>
      <c r="AB3" t="n">
        <v>62.6</v>
      </c>
      <c r="AC3" t="n">
        <v>2198</v>
      </c>
      <c r="AD3" t="n">
        <v>62.4</v>
      </c>
      <c r="AE3" t="n">
        <v>43.3</v>
      </c>
      <c r="AF3" t="n">
        <v>2172</v>
      </c>
      <c r="AG3" t="n">
        <v>33</v>
      </c>
      <c r="AH3" t="n">
        <v>74</v>
      </c>
      <c r="AI3" t="n">
        <v>17413</v>
      </c>
      <c r="AJ3" t="n">
        <v>14816</v>
      </c>
      <c r="AK3" t="n">
        <v>15876</v>
      </c>
      <c r="AL3" t="n">
        <v>18310</v>
      </c>
      <c r="AM3" t="n">
        <v>20913</v>
      </c>
      <c r="AN3" t="n">
        <v>21326</v>
      </c>
      <c r="AO3"/>
      <c r="AP3" t="n">
        <v>2897</v>
      </c>
      <c r="AQ3" t="n">
        <v>2664</v>
      </c>
      <c r="AR3" t="n">
        <v>692</v>
      </c>
    </row>
    <row r="4">
      <c r="A4" t="n">
        <v>100690</v>
      </c>
      <c r="B4" t="s">
        <v>160</v>
      </c>
      <c r="C4" t="s">
        <v>161</v>
      </c>
      <c r="D4" t="s">
        <v>146</v>
      </c>
      <c r="E4" t="s">
        <v>147</v>
      </c>
      <c r="F4" t="s">
        <v>162</v>
      </c>
      <c r="G4" t="s">
        <v>163</v>
      </c>
      <c r="H4" t="s">
        <v>150</v>
      </c>
      <c r="I4" t="s">
        <v>151</v>
      </c>
      <c r="J4" t="s">
        <v>164</v>
      </c>
      <c r="K4" t="s">
        <v>153</v>
      </c>
      <c r="L4" t="s">
        <v>155</v>
      </c>
      <c r="M4" t="s">
        <v>155</v>
      </c>
      <c r="N4" t="n">
        <v>-86.174</v>
      </c>
      <c r="O4" t="n">
        <v>32.3626</v>
      </c>
      <c r="P4" t="n">
        <v>870</v>
      </c>
      <c r="Q4" t="n">
        <v>329</v>
      </c>
      <c r="R4" t="n">
        <v>62</v>
      </c>
      <c r="S4" t="n">
        <v>26.4</v>
      </c>
      <c r="T4" t="n">
        <v>67.2</v>
      </c>
      <c r="U4" t="n">
        <v>3</v>
      </c>
      <c r="V4" t="n">
        <v>0.3</v>
      </c>
      <c r="W4" t="n">
        <v>0</v>
      </c>
      <c r="X4"/>
      <c r="Y4"/>
      <c r="Z4" t="n">
        <v>12</v>
      </c>
      <c r="AA4" t="n">
        <v>5</v>
      </c>
      <c r="AB4" t="n">
        <v>40</v>
      </c>
      <c r="AC4" t="n">
        <v>5</v>
      </c>
      <c r="AD4" t="n">
        <v>40</v>
      </c>
      <c r="AE4" t="n">
        <v>40</v>
      </c>
      <c r="AF4" t="n">
        <v>0</v>
      </c>
      <c r="AG4" t="n">
        <v>68</v>
      </c>
      <c r="AH4" t="n">
        <v>95</v>
      </c>
      <c r="AI4"/>
      <c r="AJ4"/>
      <c r="AK4"/>
      <c r="AL4"/>
      <c r="AM4"/>
      <c r="AN4"/>
      <c r="AO4" t="n">
        <v>27</v>
      </c>
      <c r="AP4" t="n">
        <v>40</v>
      </c>
      <c r="AQ4" t="n">
        <v>87</v>
      </c>
      <c r="AR4" t="n">
        <v>17</v>
      </c>
    </row>
    <row r="5">
      <c r="A5" t="n">
        <v>100706</v>
      </c>
      <c r="B5" t="s">
        <v>165</v>
      </c>
      <c r="C5" t="s">
        <v>166</v>
      </c>
      <c r="D5" t="s">
        <v>146</v>
      </c>
      <c r="E5" t="s">
        <v>147</v>
      </c>
      <c r="F5" t="s">
        <v>148</v>
      </c>
      <c r="G5" t="s">
        <v>149</v>
      </c>
      <c r="H5" t="s">
        <v>150</v>
      </c>
      <c r="I5" t="s">
        <v>151</v>
      </c>
      <c r="J5" t="s">
        <v>152</v>
      </c>
      <c r="K5" t="s">
        <v>159</v>
      </c>
      <c r="L5" t="s">
        <v>155</v>
      </c>
      <c r="M5" t="s">
        <v>155</v>
      </c>
      <c r="N5" t="n">
        <v>-86.6404</v>
      </c>
      <c r="O5" t="n">
        <v>34.7246</v>
      </c>
      <c r="P5" t="n">
        <v>10515</v>
      </c>
      <c r="Q5" t="n">
        <v>8021</v>
      </c>
      <c r="R5" t="n">
        <v>41.1</v>
      </c>
      <c r="S5" t="n">
        <v>69.2</v>
      </c>
      <c r="T5" t="n">
        <v>9.5</v>
      </c>
      <c r="U5" t="n">
        <v>6.8</v>
      </c>
      <c r="V5" t="n">
        <v>4.3</v>
      </c>
      <c r="W5" t="n">
        <v>1.6</v>
      </c>
      <c r="X5" t="n">
        <v>81</v>
      </c>
      <c r="Y5" t="n">
        <v>28</v>
      </c>
      <c r="Z5" t="n">
        <v>17</v>
      </c>
      <c r="AA5" t="n">
        <v>1339</v>
      </c>
      <c r="AB5" t="n">
        <v>61.9</v>
      </c>
      <c r="AC5" t="n">
        <v>1339</v>
      </c>
      <c r="AD5" t="n">
        <v>61.9</v>
      </c>
      <c r="AE5" t="n">
        <v>41</v>
      </c>
      <c r="AF5" t="n">
        <v>1154</v>
      </c>
      <c r="AG5" t="n">
        <v>22</v>
      </c>
      <c r="AH5" t="n">
        <v>69</v>
      </c>
      <c r="AI5" t="n">
        <v>19847</v>
      </c>
      <c r="AJ5" t="n">
        <v>16521</v>
      </c>
      <c r="AK5" t="n">
        <v>17935</v>
      </c>
      <c r="AL5" t="n">
        <v>21187</v>
      </c>
      <c r="AM5" t="n">
        <v>21205</v>
      </c>
      <c r="AN5" t="n">
        <v>21937</v>
      </c>
      <c r="AO5"/>
      <c r="AP5" t="n">
        <v>1593</v>
      </c>
      <c r="AQ5" t="n">
        <v>612</v>
      </c>
      <c r="AR5" t="n">
        <v>63</v>
      </c>
    </row>
    <row r="6">
      <c r="A6" t="n">
        <v>100724</v>
      </c>
      <c r="B6" t="s">
        <v>167</v>
      </c>
      <c r="C6" t="s">
        <v>161</v>
      </c>
      <c r="D6" t="s">
        <v>146</v>
      </c>
      <c r="E6" t="s">
        <v>147</v>
      </c>
      <c r="F6" t="s">
        <v>148</v>
      </c>
      <c r="G6" t="s">
        <v>149</v>
      </c>
      <c r="H6" t="s">
        <v>150</v>
      </c>
      <c r="I6" t="s">
        <v>151</v>
      </c>
      <c r="J6" t="s">
        <v>168</v>
      </c>
      <c r="K6" t="s">
        <v>159</v>
      </c>
      <c r="L6" t="s">
        <v>154</v>
      </c>
      <c r="M6" t="s">
        <v>155</v>
      </c>
      <c r="N6" t="n">
        <v>-86.2957</v>
      </c>
      <c r="O6" t="n">
        <v>32.3643</v>
      </c>
      <c r="P6" t="n">
        <v>4255</v>
      </c>
      <c r="Q6" t="n">
        <v>3641</v>
      </c>
      <c r="R6" t="n">
        <v>63.9</v>
      </c>
      <c r="S6" t="n">
        <v>1.5</v>
      </c>
      <c r="T6" t="n">
        <v>92.5</v>
      </c>
      <c r="U6" t="n">
        <v>1.3</v>
      </c>
      <c r="V6" t="n">
        <v>0.2</v>
      </c>
      <c r="W6" t="n">
        <v>2.1</v>
      </c>
      <c r="X6" t="n">
        <v>60</v>
      </c>
      <c r="Y6" t="n">
        <v>80</v>
      </c>
      <c r="Z6" t="n">
        <v>16</v>
      </c>
      <c r="AA6" t="n">
        <v>951</v>
      </c>
      <c r="AB6" t="n">
        <v>30.2</v>
      </c>
      <c r="AC6" t="n">
        <v>951</v>
      </c>
      <c r="AD6" t="n">
        <v>30.2</v>
      </c>
      <c r="AE6" t="n">
        <v>13.5</v>
      </c>
      <c r="AF6" t="n">
        <v>938</v>
      </c>
      <c r="AG6" t="n">
        <v>72</v>
      </c>
      <c r="AH6" t="n">
        <v>96</v>
      </c>
      <c r="AI6" t="n">
        <v>13504</v>
      </c>
      <c r="AJ6" t="n">
        <v>13512</v>
      </c>
      <c r="AK6" t="n">
        <v>14047</v>
      </c>
      <c r="AL6" t="n">
        <v>15155</v>
      </c>
      <c r="AM6" t="n">
        <v>15771</v>
      </c>
      <c r="AN6" t="n">
        <v>11863</v>
      </c>
      <c r="AO6"/>
      <c r="AP6" t="n">
        <v>471</v>
      </c>
      <c r="AQ6" t="n">
        <v>100</v>
      </c>
      <c r="AR6" t="n">
        <v>26</v>
      </c>
    </row>
    <row r="7">
      <c r="A7" t="n">
        <v>100751</v>
      </c>
      <c r="B7" t="s">
        <v>169</v>
      </c>
      <c r="C7" t="s">
        <v>170</v>
      </c>
      <c r="D7" t="s">
        <v>146</v>
      </c>
      <c r="E7" t="s">
        <v>147</v>
      </c>
      <c r="F7" t="s">
        <v>148</v>
      </c>
      <c r="G7" t="s">
        <v>149</v>
      </c>
      <c r="H7" t="s">
        <v>150</v>
      </c>
      <c r="I7" t="s">
        <v>151</v>
      </c>
      <c r="J7" t="s">
        <v>158</v>
      </c>
      <c r="K7" t="s">
        <v>159</v>
      </c>
      <c r="L7" t="s">
        <v>155</v>
      </c>
      <c r="M7" t="s">
        <v>155</v>
      </c>
      <c r="N7" t="n">
        <v>-87.546</v>
      </c>
      <c r="O7" t="n">
        <v>33.2119</v>
      </c>
      <c r="P7" t="n">
        <v>42869</v>
      </c>
      <c r="Q7" t="n">
        <v>35413</v>
      </c>
      <c r="R7" t="n">
        <v>56.5</v>
      </c>
      <c r="S7" t="n">
        <v>72.2</v>
      </c>
      <c r="T7" t="n">
        <v>11.6</v>
      </c>
      <c r="U7" t="n">
        <v>5.8</v>
      </c>
      <c r="V7" t="n">
        <v>1.5</v>
      </c>
      <c r="W7" t="n">
        <v>1.3</v>
      </c>
      <c r="X7" t="n">
        <v>86</v>
      </c>
      <c r="Y7" t="n">
        <v>50</v>
      </c>
      <c r="Z7" t="n">
        <v>19</v>
      </c>
      <c r="AA7" t="n">
        <v>7380</v>
      </c>
      <c r="AB7" t="n">
        <v>73.7</v>
      </c>
      <c r="AC7" t="n">
        <v>7380</v>
      </c>
      <c r="AD7" t="n">
        <v>73.7</v>
      </c>
      <c r="AE7" t="n">
        <v>56.2</v>
      </c>
      <c r="AF7" t="n">
        <v>7981</v>
      </c>
      <c r="AG7" t="n">
        <v>18</v>
      </c>
      <c r="AH7" t="n">
        <v>66</v>
      </c>
      <c r="AI7" t="n">
        <v>21761</v>
      </c>
      <c r="AJ7" t="n">
        <v>18592</v>
      </c>
      <c r="AK7" t="n">
        <v>19928</v>
      </c>
      <c r="AL7" t="n">
        <v>23056</v>
      </c>
      <c r="AM7" t="n">
        <v>25396</v>
      </c>
      <c r="AN7" t="n">
        <v>25773</v>
      </c>
      <c r="AO7"/>
      <c r="AP7" t="n">
        <v>6409</v>
      </c>
      <c r="AQ7" t="n">
        <v>2146</v>
      </c>
      <c r="AR7" t="n">
        <v>436</v>
      </c>
    </row>
    <row r="8">
      <c r="A8" t="n">
        <v>100760</v>
      </c>
      <c r="B8" t="s">
        <v>171</v>
      </c>
      <c r="C8" t="s">
        <v>172</v>
      </c>
      <c r="D8" t="s">
        <v>146</v>
      </c>
      <c r="E8" t="s">
        <v>147</v>
      </c>
      <c r="F8" t="s">
        <v>173</v>
      </c>
      <c r="G8" t="s">
        <v>149</v>
      </c>
      <c r="H8" t="s">
        <v>174</v>
      </c>
      <c r="I8" t="s">
        <v>175</v>
      </c>
      <c r="J8" t="s">
        <v>168</v>
      </c>
      <c r="K8" t="s">
        <v>176</v>
      </c>
      <c r="L8" t="s">
        <v>155</v>
      </c>
      <c r="M8" t="s">
        <v>155</v>
      </c>
      <c r="N8" t="n">
        <v>-85.9453</v>
      </c>
      <c r="O8" t="n">
        <v>32.9248</v>
      </c>
      <c r="P8" t="n">
        <v>2464</v>
      </c>
      <c r="Q8" t="n">
        <v>2464</v>
      </c>
      <c r="R8" t="n">
        <v>60</v>
      </c>
      <c r="S8" t="n">
        <v>69.2</v>
      </c>
      <c r="T8" t="n">
        <v>20.7</v>
      </c>
      <c r="U8" t="n">
        <v>4</v>
      </c>
      <c r="V8" t="n">
        <v>0.6</v>
      </c>
      <c r="W8" t="n">
        <v>0.5</v>
      </c>
      <c r="X8" t="n">
        <v>59</v>
      </c>
      <c r="Y8" t="n">
        <v>44</v>
      </c>
      <c r="Z8" t="n">
        <v>17</v>
      </c>
      <c r="AA8" t="n">
        <v>225</v>
      </c>
      <c r="AB8" t="n">
        <v>24</v>
      </c>
      <c r="AC8"/>
      <c r="AD8"/>
      <c r="AE8"/>
      <c r="AF8" t="n">
        <v>270</v>
      </c>
      <c r="AG8" t="n">
        <v>29</v>
      </c>
      <c r="AH8" t="n">
        <v>69</v>
      </c>
      <c r="AI8" t="n">
        <v>13873</v>
      </c>
      <c r="AJ8" t="n">
        <v>13302</v>
      </c>
      <c r="AK8" t="n">
        <v>13706</v>
      </c>
      <c r="AL8" t="n">
        <v>15704</v>
      </c>
      <c r="AM8" t="n">
        <v>19210</v>
      </c>
      <c r="AN8" t="n">
        <v>17653</v>
      </c>
      <c r="AO8" t="n">
        <v>144</v>
      </c>
      <c r="AP8"/>
      <c r="AQ8"/>
      <c r="AR8"/>
    </row>
    <row r="9">
      <c r="A9" t="n">
        <v>100812</v>
      </c>
      <c r="B9" t="s">
        <v>177</v>
      </c>
      <c r="C9" t="s">
        <v>178</v>
      </c>
      <c r="D9" t="s">
        <v>146</v>
      </c>
      <c r="E9" t="s">
        <v>147</v>
      </c>
      <c r="F9" t="s">
        <v>148</v>
      </c>
      <c r="G9" t="s">
        <v>149</v>
      </c>
      <c r="H9" t="s">
        <v>150</v>
      </c>
      <c r="I9" t="s">
        <v>175</v>
      </c>
      <c r="J9" t="s">
        <v>168</v>
      </c>
      <c r="K9" t="s">
        <v>179</v>
      </c>
      <c r="L9" t="s">
        <v>155</v>
      </c>
      <c r="M9" t="s">
        <v>155</v>
      </c>
      <c r="N9" t="n">
        <v>-86.9647</v>
      </c>
      <c r="O9" t="n">
        <v>34.8068</v>
      </c>
      <c r="P9" t="n">
        <v>3945</v>
      </c>
      <c r="Q9" t="n">
        <v>3394</v>
      </c>
      <c r="R9" t="n">
        <v>69.4</v>
      </c>
      <c r="S9" t="n">
        <v>74.1</v>
      </c>
      <c r="T9" t="n">
        <v>13.1</v>
      </c>
      <c r="U9" t="n">
        <v>5</v>
      </c>
      <c r="V9" t="n">
        <v>0.5</v>
      </c>
      <c r="W9" t="n">
        <v>0.4</v>
      </c>
      <c r="X9"/>
      <c r="Y9"/>
      <c r="Z9" t="n">
        <v>14</v>
      </c>
      <c r="AA9"/>
      <c r="AB9"/>
      <c r="AC9"/>
      <c r="AD9"/>
      <c r="AE9"/>
      <c r="AF9" t="n">
        <v>0</v>
      </c>
      <c r="AG9" t="n">
        <v>42</v>
      </c>
      <c r="AH9" t="n">
        <v>58</v>
      </c>
      <c r="AI9"/>
      <c r="AJ9"/>
      <c r="AK9"/>
      <c r="AL9"/>
      <c r="AM9"/>
      <c r="AN9"/>
      <c r="AO9"/>
      <c r="AP9" t="n">
        <v>707</v>
      </c>
      <c r="AQ9" t="n">
        <v>115</v>
      </c>
      <c r="AR9"/>
    </row>
    <row r="10">
      <c r="A10" t="n">
        <v>100830</v>
      </c>
      <c r="B10" t="s">
        <v>180</v>
      </c>
      <c r="C10" t="s">
        <v>161</v>
      </c>
      <c r="D10" t="s">
        <v>146</v>
      </c>
      <c r="E10" t="s">
        <v>147</v>
      </c>
      <c r="F10" t="s">
        <v>148</v>
      </c>
      <c r="G10" t="s">
        <v>149</v>
      </c>
      <c r="H10" t="s">
        <v>150</v>
      </c>
      <c r="I10" t="s">
        <v>151</v>
      </c>
      <c r="J10" t="s">
        <v>152</v>
      </c>
      <c r="K10" t="s">
        <v>153</v>
      </c>
      <c r="L10" t="s">
        <v>155</v>
      </c>
      <c r="M10" t="s">
        <v>155</v>
      </c>
      <c r="N10" t="n">
        <v>-86.1775</v>
      </c>
      <c r="O10" t="n">
        <v>32.3674</v>
      </c>
      <c r="P10" t="n">
        <v>6464</v>
      </c>
      <c r="Q10" t="n">
        <v>4496</v>
      </c>
      <c r="R10" t="n">
        <v>67.8</v>
      </c>
      <c r="S10" t="n">
        <v>41.3</v>
      </c>
      <c r="T10" t="n">
        <v>44.3</v>
      </c>
      <c r="U10" t="n">
        <v>1.9</v>
      </c>
      <c r="V10" t="n">
        <v>3</v>
      </c>
      <c r="W10" t="n">
        <v>4.3</v>
      </c>
      <c r="X10" t="n">
        <v>66</v>
      </c>
      <c r="Y10" t="n">
        <v>27</v>
      </c>
      <c r="Z10" t="n">
        <v>15</v>
      </c>
      <c r="AA10" t="n">
        <v>625</v>
      </c>
      <c r="AB10" t="n">
        <v>35.7</v>
      </c>
      <c r="AC10" t="n">
        <v>625</v>
      </c>
      <c r="AD10" t="n">
        <v>35.7</v>
      </c>
      <c r="AE10" t="n">
        <v>13.6</v>
      </c>
      <c r="AF10" t="n">
        <v>384</v>
      </c>
      <c r="AG10" t="n">
        <v>43</v>
      </c>
      <c r="AH10" t="n">
        <v>71</v>
      </c>
      <c r="AI10" t="n">
        <v>15458</v>
      </c>
      <c r="AJ10" t="n">
        <v>12999</v>
      </c>
      <c r="AK10" t="n">
        <v>13645</v>
      </c>
      <c r="AL10" t="n">
        <v>16689</v>
      </c>
      <c r="AM10" t="n">
        <v>18249</v>
      </c>
      <c r="AN10" t="n">
        <v>16075</v>
      </c>
      <c r="AO10"/>
      <c r="AP10" t="n">
        <v>704</v>
      </c>
      <c r="AQ10" t="n">
        <v>512</v>
      </c>
      <c r="AR10" t="n">
        <v>3</v>
      </c>
    </row>
    <row r="11">
      <c r="A11" t="n">
        <v>100858</v>
      </c>
      <c r="B11" t="s">
        <v>181</v>
      </c>
      <c r="C11" t="s">
        <v>182</v>
      </c>
      <c r="D11" t="s">
        <v>146</v>
      </c>
      <c r="E11" t="s">
        <v>147</v>
      </c>
      <c r="F11" t="s">
        <v>148</v>
      </c>
      <c r="G11" t="s">
        <v>149</v>
      </c>
      <c r="H11" t="s">
        <v>150</v>
      </c>
      <c r="I11" t="s">
        <v>151</v>
      </c>
      <c r="J11" t="s">
        <v>158</v>
      </c>
      <c r="K11" t="s">
        <v>159</v>
      </c>
      <c r="L11" t="s">
        <v>155</v>
      </c>
      <c r="M11" t="s">
        <v>155</v>
      </c>
      <c r="N11" t="n">
        <v>-85.4883</v>
      </c>
      <c r="O11" t="n">
        <v>32.5994</v>
      </c>
      <c r="P11" t="n">
        <v>35381</v>
      </c>
      <c r="Q11" t="n">
        <v>27999</v>
      </c>
      <c r="R11" t="n">
        <v>50</v>
      </c>
      <c r="S11" t="n">
        <v>82.1</v>
      </c>
      <c r="T11" t="n">
        <v>4.5</v>
      </c>
      <c r="U11" t="n">
        <v>3.9</v>
      </c>
      <c r="V11" t="n">
        <v>2.7</v>
      </c>
      <c r="W11" t="n">
        <v>3.2</v>
      </c>
      <c r="X11" t="n">
        <v>93</v>
      </c>
      <c r="Y11" t="n">
        <v>67</v>
      </c>
      <c r="Z11" t="n">
        <v>21</v>
      </c>
      <c r="AA11" t="n">
        <v>4762</v>
      </c>
      <c r="AB11" t="n">
        <v>79.2</v>
      </c>
      <c r="AC11" t="n">
        <v>4762</v>
      </c>
      <c r="AD11" t="n">
        <v>79.2</v>
      </c>
      <c r="AE11" t="n">
        <v>56.6</v>
      </c>
      <c r="AF11" t="n">
        <v>5282</v>
      </c>
      <c r="AG11" t="n">
        <v>12</v>
      </c>
      <c r="AH11" t="n">
        <v>59</v>
      </c>
      <c r="AI11" t="n">
        <v>24524</v>
      </c>
      <c r="AJ11" t="n">
        <v>16332</v>
      </c>
      <c r="AK11" t="n">
        <v>17633</v>
      </c>
      <c r="AL11" t="n">
        <v>21834</v>
      </c>
      <c r="AM11" t="n">
        <v>26957</v>
      </c>
      <c r="AN11" t="n">
        <v>29310</v>
      </c>
      <c r="AO11"/>
      <c r="AP11" t="n">
        <v>5552</v>
      </c>
      <c r="AQ11" t="n">
        <v>1416</v>
      </c>
      <c r="AR11" t="n">
        <v>590</v>
      </c>
    </row>
    <row r="12">
      <c r="A12" t="n">
        <v>100937</v>
      </c>
      <c r="B12" t="s">
        <v>183</v>
      </c>
      <c r="C12" t="s">
        <v>157</v>
      </c>
      <c r="D12" t="s">
        <v>146</v>
      </c>
      <c r="E12" t="s">
        <v>147</v>
      </c>
      <c r="F12" t="s">
        <v>162</v>
      </c>
      <c r="G12" t="s">
        <v>163</v>
      </c>
      <c r="H12" t="s">
        <v>150</v>
      </c>
      <c r="I12" t="s">
        <v>151</v>
      </c>
      <c r="J12" t="s">
        <v>164</v>
      </c>
      <c r="K12" t="s">
        <v>179</v>
      </c>
      <c r="L12" t="s">
        <v>155</v>
      </c>
      <c r="M12" t="s">
        <v>155</v>
      </c>
      <c r="N12" t="n">
        <v>-86.8506</v>
      </c>
      <c r="O12" t="n">
        <v>33.5138</v>
      </c>
      <c r="P12" t="n">
        <v>1000</v>
      </c>
      <c r="Q12" t="n">
        <v>1000</v>
      </c>
      <c r="R12" t="n">
        <v>47.5</v>
      </c>
      <c r="S12" t="n">
        <v>73.4</v>
      </c>
      <c r="T12" t="n">
        <v>15</v>
      </c>
      <c r="U12" t="n">
        <v>5.5</v>
      </c>
      <c r="V12" t="n">
        <v>2.4</v>
      </c>
      <c r="W12" t="n">
        <v>2.1</v>
      </c>
      <c r="X12" t="n">
        <v>63</v>
      </c>
      <c r="Y12"/>
      <c r="Z12" t="n">
        <v>9</v>
      </c>
      <c r="AA12" t="n">
        <v>349</v>
      </c>
      <c r="AB12" t="n">
        <v>64.2</v>
      </c>
      <c r="AC12" t="n">
        <v>349</v>
      </c>
      <c r="AD12" t="n">
        <v>64.2</v>
      </c>
      <c r="AE12" t="n">
        <v>55.6</v>
      </c>
      <c r="AF12" t="n">
        <v>244</v>
      </c>
      <c r="AG12" t="n">
        <v>23</v>
      </c>
      <c r="AH12" t="n">
        <v>99</v>
      </c>
      <c r="AI12" t="n">
        <v>24170</v>
      </c>
      <c r="AJ12" t="n">
        <v>19562</v>
      </c>
      <c r="AK12" t="n">
        <v>20562</v>
      </c>
      <c r="AL12" t="n">
        <v>21634</v>
      </c>
      <c r="AM12" t="n">
        <v>22894</v>
      </c>
      <c r="AN12" t="n">
        <v>25419</v>
      </c>
      <c r="AO12"/>
      <c r="AP12" t="n">
        <v>273</v>
      </c>
      <c r="AQ12"/>
      <c r="AR12"/>
    </row>
    <row r="13">
      <c r="A13" t="n">
        <v>101028</v>
      </c>
      <c r="B13" t="s">
        <v>184</v>
      </c>
      <c r="C13" t="s">
        <v>185</v>
      </c>
      <c r="D13" t="s">
        <v>146</v>
      </c>
      <c r="E13" t="s">
        <v>147</v>
      </c>
      <c r="F13" t="s">
        <v>173</v>
      </c>
      <c r="G13" t="s">
        <v>149</v>
      </c>
      <c r="H13" t="s">
        <v>174</v>
      </c>
      <c r="I13" t="s">
        <v>186</v>
      </c>
      <c r="J13" t="s">
        <v>168</v>
      </c>
      <c r="K13" t="s">
        <v>176</v>
      </c>
      <c r="L13" t="s">
        <v>155</v>
      </c>
      <c r="M13" t="s">
        <v>155</v>
      </c>
      <c r="N13" t="n">
        <v>-85.0315</v>
      </c>
      <c r="O13" t="n">
        <v>32.4239</v>
      </c>
      <c r="P13" t="n">
        <v>2283</v>
      </c>
      <c r="Q13" t="n">
        <v>2283</v>
      </c>
      <c r="R13" t="n">
        <v>66.1</v>
      </c>
      <c r="S13" t="n">
        <v>39.1</v>
      </c>
      <c r="T13" t="n">
        <v>47.1</v>
      </c>
      <c r="U13" t="n">
        <v>0.9</v>
      </c>
      <c r="V13" t="n">
        <v>0.7</v>
      </c>
      <c r="W13" t="n">
        <v>0.2</v>
      </c>
      <c r="X13" t="n">
        <v>55</v>
      </c>
      <c r="Y13" t="n">
        <v>22</v>
      </c>
      <c r="Z13" t="n">
        <v>15</v>
      </c>
      <c r="AA13" t="n">
        <v>191</v>
      </c>
      <c r="AB13" t="n">
        <v>36.1</v>
      </c>
      <c r="AC13"/>
      <c r="AD13"/>
      <c r="AE13"/>
      <c r="AF13" t="n">
        <v>191</v>
      </c>
      <c r="AG13" t="n">
        <v>39</v>
      </c>
      <c r="AH13" t="n">
        <v>81</v>
      </c>
      <c r="AI13" t="n">
        <v>6741</v>
      </c>
      <c r="AJ13" t="n">
        <v>3228</v>
      </c>
      <c r="AK13" t="n">
        <v>7064</v>
      </c>
      <c r="AL13" t="n">
        <v>8671</v>
      </c>
      <c r="AM13" t="n">
        <v>10522</v>
      </c>
      <c r="AN13" t="n">
        <v>11047</v>
      </c>
      <c r="AO13" t="n">
        <v>216</v>
      </c>
      <c r="AP13"/>
      <c r="AQ13"/>
      <c r="AR13"/>
    </row>
    <row r="14">
      <c r="A14" t="n">
        <v>101116</v>
      </c>
      <c r="B14" t="s">
        <v>187</v>
      </c>
      <c r="C14" t="s">
        <v>161</v>
      </c>
      <c r="D14" t="s">
        <v>146</v>
      </c>
      <c r="E14" t="s">
        <v>147</v>
      </c>
      <c r="F14" t="s">
        <v>188</v>
      </c>
      <c r="G14" t="s">
        <v>189</v>
      </c>
      <c r="H14" t="s">
        <v>150</v>
      </c>
      <c r="I14" t="s">
        <v>151</v>
      </c>
      <c r="J14" t="s">
        <v>164</v>
      </c>
      <c r="K14" t="s">
        <v>179</v>
      </c>
      <c r="L14" t="s">
        <v>155</v>
      </c>
      <c r="M14" t="s">
        <v>155</v>
      </c>
      <c r="N14" t="n">
        <v>-86.2165</v>
      </c>
      <c r="O14" t="n">
        <v>32.3427</v>
      </c>
      <c r="P14" t="n">
        <v>609</v>
      </c>
      <c r="Q14" t="n">
        <v>539</v>
      </c>
      <c r="R14" t="n">
        <v>84.4</v>
      </c>
      <c r="S14" t="n">
        <v>19.9</v>
      </c>
      <c r="T14" t="n">
        <v>72.7</v>
      </c>
      <c r="U14" t="n">
        <v>2</v>
      </c>
      <c r="V14" t="n">
        <v>0.6</v>
      </c>
      <c r="W14" t="n">
        <v>0.7</v>
      </c>
      <c r="X14" t="n">
        <v>29</v>
      </c>
      <c r="Y14" t="n">
        <v>0</v>
      </c>
      <c r="Z14" t="n">
        <v>13</v>
      </c>
      <c r="AA14" t="n">
        <v>13</v>
      </c>
      <c r="AB14" t="n">
        <v>15.4</v>
      </c>
      <c r="AC14" t="n">
        <v>10</v>
      </c>
      <c r="AD14"/>
      <c r="AE14"/>
      <c r="AF14" t="n">
        <v>13</v>
      </c>
      <c r="AG14" t="n">
        <v>70</v>
      </c>
      <c r="AH14" t="n">
        <v>90</v>
      </c>
      <c r="AI14" t="n">
        <v>25157</v>
      </c>
      <c r="AJ14" t="n">
        <v>24907</v>
      </c>
      <c r="AK14" t="n">
        <v>26532</v>
      </c>
      <c r="AL14"/>
      <c r="AM14"/>
      <c r="AN14"/>
      <c r="AO14" t="n">
        <v>32</v>
      </c>
      <c r="AP14" t="n">
        <v>42</v>
      </c>
      <c r="AQ14" t="n">
        <v>22</v>
      </c>
      <c r="AR14"/>
    </row>
    <row r="15">
      <c r="A15" t="n">
        <v>101143</v>
      </c>
      <c r="B15" t="s">
        <v>190</v>
      </c>
      <c r="C15" t="s">
        <v>191</v>
      </c>
      <c r="D15" t="s">
        <v>146</v>
      </c>
      <c r="E15" t="s">
        <v>147</v>
      </c>
      <c r="F15" t="s">
        <v>173</v>
      </c>
      <c r="G15" t="s">
        <v>149</v>
      </c>
      <c r="H15" t="s">
        <v>174</v>
      </c>
      <c r="I15" t="s">
        <v>175</v>
      </c>
      <c r="J15" t="s">
        <v>168</v>
      </c>
      <c r="K15" t="s">
        <v>176</v>
      </c>
      <c r="L15" t="s">
        <v>155</v>
      </c>
      <c r="M15" t="s">
        <v>155</v>
      </c>
      <c r="N15" t="n">
        <v>-85.837</v>
      </c>
      <c r="O15" t="n">
        <v>31.2975</v>
      </c>
      <c r="P15" t="n">
        <v>2840</v>
      </c>
      <c r="Q15" t="n">
        <v>2840</v>
      </c>
      <c r="R15" t="n">
        <v>53.3</v>
      </c>
      <c r="S15" t="n">
        <v>62.4</v>
      </c>
      <c r="T15" t="n">
        <v>19</v>
      </c>
      <c r="U15" t="n">
        <v>7</v>
      </c>
      <c r="V15" t="n">
        <v>1.5</v>
      </c>
      <c r="W15" t="n">
        <v>0.7</v>
      </c>
      <c r="X15" t="n">
        <v>62</v>
      </c>
      <c r="Y15" t="n">
        <v>39</v>
      </c>
      <c r="Z15" t="n">
        <v>17</v>
      </c>
      <c r="AA15" t="n">
        <v>316</v>
      </c>
      <c r="AB15" t="n">
        <v>29.4</v>
      </c>
      <c r="AC15"/>
      <c r="AD15"/>
      <c r="AE15"/>
      <c r="AF15" t="n">
        <v>354</v>
      </c>
      <c r="AG15" t="n">
        <v>35</v>
      </c>
      <c r="AH15" t="n">
        <v>76</v>
      </c>
      <c r="AI15" t="n">
        <v>7462</v>
      </c>
      <c r="AJ15" t="n">
        <v>6368</v>
      </c>
      <c r="AK15" t="n">
        <v>8876</v>
      </c>
      <c r="AL15" t="n">
        <v>8870</v>
      </c>
      <c r="AM15" t="n">
        <v>13363</v>
      </c>
      <c r="AN15" t="n">
        <v>14798</v>
      </c>
      <c r="AO15" t="n">
        <v>195</v>
      </c>
      <c r="AP15"/>
      <c r="AQ15"/>
      <c r="AR15"/>
    </row>
    <row r="16">
      <c r="A16" t="n">
        <v>101161</v>
      </c>
      <c r="B16" t="s">
        <v>192</v>
      </c>
      <c r="C16" t="s">
        <v>193</v>
      </c>
      <c r="D16" t="s">
        <v>146</v>
      </c>
      <c r="E16" t="s">
        <v>147</v>
      </c>
      <c r="F16" t="s">
        <v>173</v>
      </c>
      <c r="G16" t="s">
        <v>149</v>
      </c>
      <c r="H16" t="s">
        <v>174</v>
      </c>
      <c r="I16" t="s">
        <v>175</v>
      </c>
      <c r="J16" t="s">
        <v>152</v>
      </c>
      <c r="K16" t="s">
        <v>176</v>
      </c>
      <c r="L16" t="s">
        <v>155</v>
      </c>
      <c r="M16" t="s">
        <v>155</v>
      </c>
      <c r="N16" t="n">
        <v>-87.7782</v>
      </c>
      <c r="O16" t="n">
        <v>30.8513</v>
      </c>
      <c r="P16" t="n">
        <v>9213</v>
      </c>
      <c r="Q16" t="n">
        <v>9213</v>
      </c>
      <c r="R16" t="n">
        <v>59.1</v>
      </c>
      <c r="S16" t="n">
        <v>64.4</v>
      </c>
      <c r="T16" t="n">
        <v>23.2</v>
      </c>
      <c r="U16" t="n">
        <v>4.3</v>
      </c>
      <c r="V16" t="n">
        <v>0.9</v>
      </c>
      <c r="W16" t="n">
        <v>0.3</v>
      </c>
      <c r="X16" t="n">
        <v>61</v>
      </c>
      <c r="Y16" t="n">
        <v>39</v>
      </c>
      <c r="Z16" t="n">
        <v>15</v>
      </c>
      <c r="AA16" t="n">
        <v>928</v>
      </c>
      <c r="AB16" t="n">
        <v>26.4</v>
      </c>
      <c r="AC16"/>
      <c r="AD16"/>
      <c r="AE16"/>
      <c r="AF16" t="n">
        <v>1191</v>
      </c>
      <c r="AG16" t="n">
        <v>35</v>
      </c>
      <c r="AH16" t="n">
        <v>72</v>
      </c>
      <c r="AI16" t="n">
        <v>8600</v>
      </c>
      <c r="AJ16" t="n">
        <v>7037</v>
      </c>
      <c r="AK16" t="n">
        <v>8468</v>
      </c>
      <c r="AL16" t="n">
        <v>11551</v>
      </c>
      <c r="AM16" t="n">
        <v>13166</v>
      </c>
      <c r="AN16" t="n">
        <v>12983</v>
      </c>
      <c r="AO16" t="n">
        <v>869</v>
      </c>
      <c r="AP16"/>
      <c r="AQ16"/>
      <c r="AR16"/>
    </row>
    <row r="17">
      <c r="A17" t="n">
        <v>101189</v>
      </c>
      <c r="B17" t="s">
        <v>194</v>
      </c>
      <c r="C17" t="s">
        <v>161</v>
      </c>
      <c r="D17" t="s">
        <v>146</v>
      </c>
      <c r="E17" t="s">
        <v>147</v>
      </c>
      <c r="F17" t="s">
        <v>162</v>
      </c>
      <c r="G17" t="s">
        <v>163</v>
      </c>
      <c r="H17" t="s">
        <v>150</v>
      </c>
      <c r="I17" t="s">
        <v>151</v>
      </c>
      <c r="J17" t="s">
        <v>168</v>
      </c>
      <c r="K17" t="s">
        <v>153</v>
      </c>
      <c r="L17" t="s">
        <v>155</v>
      </c>
      <c r="M17" t="s">
        <v>155</v>
      </c>
      <c r="N17" t="n">
        <v>-86.2164</v>
      </c>
      <c r="O17" t="n">
        <v>32.3842</v>
      </c>
      <c r="P17" t="n">
        <v>3456</v>
      </c>
      <c r="Q17" t="n">
        <v>2195</v>
      </c>
      <c r="R17" t="n">
        <v>56.4</v>
      </c>
      <c r="S17" t="n">
        <v>46.7</v>
      </c>
      <c r="T17" t="n">
        <v>38.7</v>
      </c>
      <c r="U17" t="n">
        <v>4.1</v>
      </c>
      <c r="V17" t="n">
        <v>1.2</v>
      </c>
      <c r="W17" t="n">
        <v>2.9</v>
      </c>
      <c r="X17" t="n">
        <v>70</v>
      </c>
      <c r="Y17" t="n">
        <v>63</v>
      </c>
      <c r="Z17" t="n">
        <v>13</v>
      </c>
      <c r="AA17" t="n">
        <v>308</v>
      </c>
      <c r="AB17" t="n">
        <v>37.7</v>
      </c>
      <c r="AC17" t="n">
        <v>293</v>
      </c>
      <c r="AD17" t="n">
        <v>36.5</v>
      </c>
      <c r="AE17" t="n">
        <v>20.5</v>
      </c>
      <c r="AF17" t="n">
        <v>205</v>
      </c>
      <c r="AG17" t="n">
        <v>44</v>
      </c>
      <c r="AH17" t="n">
        <v>75</v>
      </c>
      <c r="AI17" t="n">
        <v>19908</v>
      </c>
      <c r="AJ17" t="n">
        <v>21012</v>
      </c>
      <c r="AK17" t="n">
        <v>16987</v>
      </c>
      <c r="AL17" t="n">
        <v>27967</v>
      </c>
      <c r="AM17" t="n">
        <v>31335</v>
      </c>
      <c r="AN17" t="n">
        <v>31706</v>
      </c>
      <c r="AO17" t="n">
        <v>10</v>
      </c>
      <c r="AP17" t="n">
        <v>436</v>
      </c>
      <c r="AQ17" t="n">
        <v>319</v>
      </c>
      <c r="AR17" t="n">
        <v>37</v>
      </c>
    </row>
    <row r="18">
      <c r="A18" t="n">
        <v>101240</v>
      </c>
      <c r="B18" t="s">
        <v>195</v>
      </c>
      <c r="C18" t="s">
        <v>196</v>
      </c>
      <c r="D18" t="s">
        <v>146</v>
      </c>
      <c r="E18" t="s">
        <v>147</v>
      </c>
      <c r="F18" t="s">
        <v>173</v>
      </c>
      <c r="G18" t="s">
        <v>149</v>
      </c>
      <c r="H18" t="s">
        <v>174</v>
      </c>
      <c r="I18" t="s">
        <v>151</v>
      </c>
      <c r="J18" t="s">
        <v>168</v>
      </c>
      <c r="K18" t="s">
        <v>176</v>
      </c>
      <c r="L18" t="s">
        <v>154</v>
      </c>
      <c r="M18" t="s">
        <v>155</v>
      </c>
      <c r="N18" t="n">
        <v>-85.9914</v>
      </c>
      <c r="O18" t="n">
        <v>33.994</v>
      </c>
      <c r="P18" t="n">
        <v>5878</v>
      </c>
      <c r="Q18" t="n">
        <v>5878</v>
      </c>
      <c r="R18" t="n">
        <v>61.5</v>
      </c>
      <c r="S18" t="n">
        <v>68.3</v>
      </c>
      <c r="T18" t="n">
        <v>18.3</v>
      </c>
      <c r="U18" t="n">
        <v>6.5</v>
      </c>
      <c r="V18" t="n">
        <v>0.8</v>
      </c>
      <c r="W18" t="n">
        <v>1.3</v>
      </c>
      <c r="X18" t="n">
        <v>59</v>
      </c>
      <c r="Y18" t="n">
        <v>36</v>
      </c>
      <c r="Z18" t="n">
        <v>17</v>
      </c>
      <c r="AA18" t="n">
        <v>637</v>
      </c>
      <c r="AB18" t="n">
        <v>32.2</v>
      </c>
      <c r="AC18"/>
      <c r="AD18"/>
      <c r="AE18"/>
      <c r="AF18" t="n">
        <v>808</v>
      </c>
      <c r="AG18" t="n">
        <v>47</v>
      </c>
      <c r="AH18" t="n">
        <v>79</v>
      </c>
      <c r="AI18" t="n">
        <v>5410</v>
      </c>
      <c r="AJ18" t="n">
        <v>2995</v>
      </c>
      <c r="AK18" t="n">
        <v>3725</v>
      </c>
      <c r="AL18" t="n">
        <v>5678</v>
      </c>
      <c r="AM18" t="n">
        <v>5621</v>
      </c>
      <c r="AN18" t="n">
        <v>4162</v>
      </c>
      <c r="AO18" t="n">
        <v>714</v>
      </c>
      <c r="AP18"/>
      <c r="AQ18"/>
      <c r="AR18"/>
    </row>
    <row r="19">
      <c r="A19" t="n">
        <v>101277</v>
      </c>
      <c r="B19" t="s">
        <v>197</v>
      </c>
      <c r="C19" t="s">
        <v>198</v>
      </c>
      <c r="D19" t="s">
        <v>146</v>
      </c>
      <c r="E19" t="s">
        <v>147</v>
      </c>
      <c r="F19" t="s">
        <v>199</v>
      </c>
      <c r="G19" t="s">
        <v>189</v>
      </c>
      <c r="H19" t="s">
        <v>200</v>
      </c>
      <c r="I19" t="s">
        <v>175</v>
      </c>
      <c r="J19" t="s">
        <v>164</v>
      </c>
      <c r="K19"/>
      <c r="L19" t="s">
        <v>155</v>
      </c>
      <c r="M19" t="s">
        <v>155</v>
      </c>
      <c r="N19" t="n">
        <v>-86.1969</v>
      </c>
      <c r="O19" t="n">
        <v>34.2787</v>
      </c>
      <c r="P19" t="n">
        <v>79</v>
      </c>
      <c r="Q19" t="n">
        <v>79</v>
      </c>
      <c r="R19" t="n">
        <v>98.7</v>
      </c>
      <c r="S19" t="n">
        <v>78.5</v>
      </c>
      <c r="T19" t="n">
        <v>1.3</v>
      </c>
      <c r="U19" t="n">
        <v>17.7</v>
      </c>
      <c r="V19" t="n">
        <v>0</v>
      </c>
      <c r="W19" t="n">
        <v>0</v>
      </c>
      <c r="X19" t="n">
        <v>51</v>
      </c>
      <c r="Y19"/>
      <c r="Z19" t="n">
        <v>7</v>
      </c>
      <c r="AA19"/>
      <c r="AB19"/>
      <c r="AC19"/>
      <c r="AD19"/>
      <c r="AE19"/>
      <c r="AF19" t="n">
        <v>52</v>
      </c>
      <c r="AG19" t="n">
        <v>46</v>
      </c>
      <c r="AH19" t="n">
        <v>49</v>
      </c>
      <c r="AI19" t="n">
        <v>13063</v>
      </c>
      <c r="AJ19" t="n">
        <v>12471</v>
      </c>
      <c r="AK19" t="n">
        <v>15557</v>
      </c>
      <c r="AL19" t="n">
        <v>15201</v>
      </c>
      <c r="AM19" t="n">
        <v>14086</v>
      </c>
      <c r="AN19"/>
      <c r="AO19"/>
      <c r="AP19"/>
      <c r="AQ19"/>
      <c r="AR19"/>
    </row>
    <row r="20">
      <c r="A20" t="n">
        <v>101286</v>
      </c>
      <c r="B20" t="s">
        <v>201</v>
      </c>
      <c r="C20" t="s">
        <v>202</v>
      </c>
      <c r="D20" t="s">
        <v>146</v>
      </c>
      <c r="E20" t="s">
        <v>147</v>
      </c>
      <c r="F20" t="s">
        <v>173</v>
      </c>
      <c r="G20" t="s">
        <v>149</v>
      </c>
      <c r="H20" t="s">
        <v>174</v>
      </c>
      <c r="I20" t="s">
        <v>151</v>
      </c>
      <c r="J20" t="s">
        <v>168</v>
      </c>
      <c r="K20" t="s">
        <v>176</v>
      </c>
      <c r="L20" t="s">
        <v>155</v>
      </c>
      <c r="M20" t="s">
        <v>155</v>
      </c>
      <c r="N20" t="n">
        <v>-85.4658</v>
      </c>
      <c r="O20" t="n">
        <v>31.3153</v>
      </c>
      <c r="P20" t="n">
        <v>5259</v>
      </c>
      <c r="Q20" t="n">
        <v>5259</v>
      </c>
      <c r="R20" t="n">
        <v>68.4</v>
      </c>
      <c r="S20" t="n">
        <v>57.2</v>
      </c>
      <c r="T20" t="n">
        <v>30</v>
      </c>
      <c r="U20" t="n">
        <v>6.2</v>
      </c>
      <c r="V20" t="n">
        <v>1.2</v>
      </c>
      <c r="W20" t="n">
        <v>0.2</v>
      </c>
      <c r="X20" t="n">
        <v>62</v>
      </c>
      <c r="Y20" t="n">
        <v>40</v>
      </c>
      <c r="Z20" t="n">
        <v>14</v>
      </c>
      <c r="AA20" t="n">
        <v>381</v>
      </c>
      <c r="AB20" t="n">
        <v>26.5</v>
      </c>
      <c r="AC20"/>
      <c r="AD20"/>
      <c r="AE20"/>
      <c r="AF20" t="n">
        <v>494</v>
      </c>
      <c r="AG20" t="n">
        <v>49</v>
      </c>
      <c r="AH20" t="n">
        <v>82</v>
      </c>
      <c r="AI20" t="n">
        <v>2916</v>
      </c>
      <c r="AJ20" t="n">
        <v>2527</v>
      </c>
      <c r="AK20" t="n">
        <v>2872</v>
      </c>
      <c r="AL20" t="n">
        <v>3755</v>
      </c>
      <c r="AM20" t="n">
        <v>2042</v>
      </c>
      <c r="AN20"/>
      <c r="AO20" t="n">
        <v>425</v>
      </c>
      <c r="AP20"/>
      <c r="AQ20"/>
      <c r="AR20"/>
    </row>
    <row r="21">
      <c r="A21" t="n">
        <v>101295</v>
      </c>
      <c r="B21" t="s">
        <v>203</v>
      </c>
      <c r="C21" t="s">
        <v>204</v>
      </c>
      <c r="D21" t="s">
        <v>146</v>
      </c>
      <c r="E21" t="s">
        <v>147</v>
      </c>
      <c r="F21" t="s">
        <v>173</v>
      </c>
      <c r="G21" t="s">
        <v>149</v>
      </c>
      <c r="H21" t="s">
        <v>174</v>
      </c>
      <c r="I21" t="s">
        <v>205</v>
      </c>
      <c r="J21" t="s">
        <v>152</v>
      </c>
      <c r="K21" t="s">
        <v>176</v>
      </c>
      <c r="L21" t="s">
        <v>155</v>
      </c>
      <c r="M21" t="s">
        <v>155</v>
      </c>
      <c r="N21" t="n">
        <v>-86.7819</v>
      </c>
      <c r="O21" t="n">
        <v>34.0724</v>
      </c>
      <c r="P21" t="n">
        <v>8169</v>
      </c>
      <c r="Q21" t="n">
        <v>8169</v>
      </c>
      <c r="R21" t="n">
        <v>63.7</v>
      </c>
      <c r="S21" t="n">
        <v>78.5</v>
      </c>
      <c r="T21" t="n">
        <v>7</v>
      </c>
      <c r="U21" t="n">
        <v>8.9</v>
      </c>
      <c r="V21" t="n">
        <v>0.7</v>
      </c>
      <c r="W21" t="n">
        <v>0.5</v>
      </c>
      <c r="X21" t="n">
        <v>68</v>
      </c>
      <c r="Y21" t="n">
        <v>50</v>
      </c>
      <c r="Z21" t="n">
        <v>19</v>
      </c>
      <c r="AA21" t="n">
        <v>925</v>
      </c>
      <c r="AB21" t="n">
        <v>48.2</v>
      </c>
      <c r="AC21"/>
      <c r="AD21"/>
      <c r="AE21"/>
      <c r="AF21" t="n">
        <v>947</v>
      </c>
      <c r="AG21" t="n">
        <v>32</v>
      </c>
      <c r="AH21" t="n">
        <v>68</v>
      </c>
      <c r="AI21" t="n">
        <v>12785</v>
      </c>
      <c r="AJ21" t="n">
        <v>12407</v>
      </c>
      <c r="AK21" t="n">
        <v>13233</v>
      </c>
      <c r="AL21" t="n">
        <v>15606</v>
      </c>
      <c r="AM21" t="n">
        <v>17996</v>
      </c>
      <c r="AN21" t="n">
        <v>18676</v>
      </c>
      <c r="AO21" t="n">
        <v>907</v>
      </c>
      <c r="AP21"/>
      <c r="AQ21"/>
      <c r="AR21"/>
    </row>
    <row r="22">
      <c r="A22" t="n">
        <v>101301</v>
      </c>
      <c r="B22" t="s">
        <v>206</v>
      </c>
      <c r="C22" t="s">
        <v>207</v>
      </c>
      <c r="D22" t="s">
        <v>146</v>
      </c>
      <c r="E22" t="s">
        <v>147</v>
      </c>
      <c r="F22" t="s">
        <v>173</v>
      </c>
      <c r="G22" t="s">
        <v>149</v>
      </c>
      <c r="H22" t="s">
        <v>174</v>
      </c>
      <c r="I22" t="s">
        <v>175</v>
      </c>
      <c r="J22" t="s">
        <v>168</v>
      </c>
      <c r="K22" t="s">
        <v>176</v>
      </c>
      <c r="L22" t="s">
        <v>155</v>
      </c>
      <c r="M22" t="s">
        <v>155</v>
      </c>
      <c r="N22" t="n">
        <v>-87.0133</v>
      </c>
      <c r="O22" t="n">
        <v>32.4459</v>
      </c>
      <c r="P22" t="n">
        <v>2738</v>
      </c>
      <c r="Q22" t="n">
        <v>2738</v>
      </c>
      <c r="R22" t="n">
        <v>60.4</v>
      </c>
      <c r="S22" t="n">
        <v>24.1</v>
      </c>
      <c r="T22" t="n">
        <v>69.9</v>
      </c>
      <c r="U22" t="n">
        <v>1.6</v>
      </c>
      <c r="V22" t="n">
        <v>0.5</v>
      </c>
      <c r="W22" t="n">
        <v>0.6</v>
      </c>
      <c r="X22" t="n">
        <v>65</v>
      </c>
      <c r="Y22" t="n">
        <v>51</v>
      </c>
      <c r="Z22" t="n">
        <v>15</v>
      </c>
      <c r="AA22" t="n">
        <v>179</v>
      </c>
      <c r="AB22" t="n">
        <v>39.1</v>
      </c>
      <c r="AC22"/>
      <c r="AD22"/>
      <c r="AE22"/>
      <c r="AF22" t="n">
        <v>238</v>
      </c>
      <c r="AG22" t="n">
        <v>37</v>
      </c>
      <c r="AH22" t="n">
        <v>90</v>
      </c>
      <c r="AI22" t="n">
        <v>1425</v>
      </c>
      <c r="AJ22" t="n">
        <v>497</v>
      </c>
      <c r="AK22" t="n">
        <v>1645</v>
      </c>
      <c r="AL22" t="n">
        <v>3753</v>
      </c>
      <c r="AM22" t="n">
        <v>8060</v>
      </c>
      <c r="AN22"/>
      <c r="AO22" t="n">
        <v>200</v>
      </c>
      <c r="AP22"/>
      <c r="AQ22"/>
      <c r="AR22"/>
    </row>
    <row r="23">
      <c r="A23" t="n">
        <v>101365</v>
      </c>
      <c r="B23" t="s">
        <v>208</v>
      </c>
      <c r="C23" t="s">
        <v>157</v>
      </c>
      <c r="D23" t="s">
        <v>146</v>
      </c>
      <c r="E23" t="s">
        <v>147</v>
      </c>
      <c r="F23" t="s">
        <v>162</v>
      </c>
      <c r="G23" t="s">
        <v>163</v>
      </c>
      <c r="H23" t="s">
        <v>150</v>
      </c>
      <c r="I23" t="s">
        <v>186</v>
      </c>
      <c r="J23" t="s">
        <v>164</v>
      </c>
      <c r="K23" t="s">
        <v>209</v>
      </c>
      <c r="L23" t="s">
        <v>155</v>
      </c>
      <c r="M23" t="s">
        <v>155</v>
      </c>
      <c r="N23" t="n">
        <v>-86.8325</v>
      </c>
      <c r="O23" t="n">
        <v>33.4685</v>
      </c>
      <c r="P23" t="n">
        <v>1049</v>
      </c>
      <c r="Q23" t="n">
        <v>1037</v>
      </c>
      <c r="R23" t="n">
        <v>78.2</v>
      </c>
      <c r="S23" t="n">
        <v>28.5</v>
      </c>
      <c r="T23" t="n">
        <v>63</v>
      </c>
      <c r="U23" t="n">
        <v>2.5</v>
      </c>
      <c r="V23" t="n">
        <v>0.7</v>
      </c>
      <c r="W23" t="n">
        <v>0</v>
      </c>
      <c r="X23"/>
      <c r="Y23"/>
      <c r="Z23" t="n">
        <v>14</v>
      </c>
      <c r="AA23" t="n">
        <v>8</v>
      </c>
      <c r="AB23" t="n">
        <v>25</v>
      </c>
      <c r="AC23" t="n">
        <v>1</v>
      </c>
      <c r="AD23"/>
      <c r="AE23"/>
      <c r="AF23" t="n">
        <v>15</v>
      </c>
      <c r="AG23" t="n">
        <v>64</v>
      </c>
      <c r="AH23" t="n">
        <v>88</v>
      </c>
      <c r="AI23" t="n">
        <v>21338</v>
      </c>
      <c r="AJ23" t="n">
        <v>21090</v>
      </c>
      <c r="AK23"/>
      <c r="AL23" t="n">
        <v>20515</v>
      </c>
      <c r="AM23"/>
      <c r="AN23"/>
      <c r="AO23" t="n">
        <v>84</v>
      </c>
      <c r="AP23" t="n">
        <v>11</v>
      </c>
      <c r="AQ23" t="n">
        <v>5</v>
      </c>
      <c r="AR23"/>
    </row>
    <row r="24">
      <c r="A24" t="n">
        <v>101435</v>
      </c>
      <c r="B24" t="s">
        <v>210</v>
      </c>
      <c r="C24" t="s">
        <v>161</v>
      </c>
      <c r="D24" t="s">
        <v>146</v>
      </c>
      <c r="E24" t="s">
        <v>147</v>
      </c>
      <c r="F24" t="s">
        <v>162</v>
      </c>
      <c r="G24" t="s">
        <v>163</v>
      </c>
      <c r="H24" t="s">
        <v>150</v>
      </c>
      <c r="I24" t="s">
        <v>151</v>
      </c>
      <c r="J24" t="s">
        <v>164</v>
      </c>
      <c r="K24" t="s">
        <v>179</v>
      </c>
      <c r="L24" t="s">
        <v>155</v>
      </c>
      <c r="M24" t="s">
        <v>155</v>
      </c>
      <c r="N24" t="n">
        <v>-86.2844</v>
      </c>
      <c r="O24" t="n">
        <v>32.351</v>
      </c>
      <c r="P24" t="n">
        <v>847</v>
      </c>
      <c r="Q24" t="n">
        <v>839</v>
      </c>
      <c r="R24" t="n">
        <v>44.3</v>
      </c>
      <c r="S24" t="n">
        <v>65.9</v>
      </c>
      <c r="T24" t="n">
        <v>19.2</v>
      </c>
      <c r="U24" t="n">
        <v>5.6</v>
      </c>
      <c r="V24" t="n">
        <v>0.4</v>
      </c>
      <c r="W24" t="n">
        <v>0</v>
      </c>
      <c r="X24" t="n">
        <v>67</v>
      </c>
      <c r="Y24"/>
      <c r="Z24" t="n">
        <v>14</v>
      </c>
      <c r="AA24" t="n">
        <v>294</v>
      </c>
      <c r="AB24" t="n">
        <v>46.9</v>
      </c>
      <c r="AC24" t="n">
        <v>294</v>
      </c>
      <c r="AD24" t="n">
        <v>46.9</v>
      </c>
      <c r="AE24" t="n">
        <v>39.5</v>
      </c>
      <c r="AF24" t="n">
        <v>258</v>
      </c>
      <c r="AG24" t="n">
        <v>39</v>
      </c>
      <c r="AH24" t="n">
        <v>100</v>
      </c>
      <c r="AI24" t="n">
        <v>22642</v>
      </c>
      <c r="AJ24" t="n">
        <v>18007</v>
      </c>
      <c r="AK24" t="n">
        <v>18221</v>
      </c>
      <c r="AL24" t="n">
        <v>23949</v>
      </c>
      <c r="AM24" t="n">
        <v>22851</v>
      </c>
      <c r="AN24" t="n">
        <v>24993</v>
      </c>
      <c r="AO24"/>
      <c r="AP24" t="n">
        <v>173</v>
      </c>
      <c r="AQ24" t="n">
        <v>5</v>
      </c>
      <c r="AR24"/>
    </row>
    <row r="25">
      <c r="A25" t="n">
        <v>101453</v>
      </c>
      <c r="B25" t="s">
        <v>211</v>
      </c>
      <c r="C25" t="s">
        <v>212</v>
      </c>
      <c r="D25" t="s">
        <v>146</v>
      </c>
      <c r="E25" t="s">
        <v>147</v>
      </c>
      <c r="F25" t="s">
        <v>162</v>
      </c>
      <c r="G25" t="s">
        <v>163</v>
      </c>
      <c r="H25" t="s">
        <v>150</v>
      </c>
      <c r="I25" t="s">
        <v>151</v>
      </c>
      <c r="J25" t="s">
        <v>164</v>
      </c>
      <c r="K25" t="s">
        <v>209</v>
      </c>
      <c r="L25" t="s">
        <v>155</v>
      </c>
      <c r="M25" t="s">
        <v>155</v>
      </c>
      <c r="N25" t="n">
        <v>-87.6631</v>
      </c>
      <c r="O25" t="n">
        <v>34.8562</v>
      </c>
      <c r="P25" t="n">
        <v>190</v>
      </c>
      <c r="Q25" t="n">
        <v>95</v>
      </c>
      <c r="R25" t="n">
        <v>14.7</v>
      </c>
      <c r="S25" t="n">
        <v>82.1</v>
      </c>
      <c r="T25" t="n">
        <v>9.5</v>
      </c>
      <c r="U25" t="n">
        <v>5.3</v>
      </c>
      <c r="V25" t="n">
        <v>0</v>
      </c>
      <c r="W25" t="n">
        <v>1.1</v>
      </c>
      <c r="X25" t="n">
        <v>67</v>
      </c>
      <c r="Y25"/>
      <c r="Z25" t="n">
        <v>8</v>
      </c>
      <c r="AA25" t="n">
        <v>4</v>
      </c>
      <c r="AB25" t="n">
        <v>50</v>
      </c>
      <c r="AC25" t="n">
        <v>4</v>
      </c>
      <c r="AD25" t="n">
        <v>50</v>
      </c>
      <c r="AE25" t="n">
        <v>50</v>
      </c>
      <c r="AF25" t="n">
        <v>3</v>
      </c>
      <c r="AG25" t="n">
        <v>35</v>
      </c>
      <c r="AH25" t="n">
        <v>85</v>
      </c>
      <c r="AI25" t="n">
        <v>8499</v>
      </c>
      <c r="AJ25"/>
      <c r="AK25"/>
      <c r="AL25"/>
      <c r="AM25"/>
      <c r="AN25"/>
      <c r="AO25" t="n">
        <v>1</v>
      </c>
      <c r="AP25" t="n">
        <v>10</v>
      </c>
      <c r="AQ25" t="n">
        <v>14</v>
      </c>
      <c r="AR25"/>
    </row>
    <row r="26">
      <c r="A26" t="n">
        <v>101462</v>
      </c>
      <c r="B26" t="s">
        <v>213</v>
      </c>
      <c r="C26" t="s">
        <v>166</v>
      </c>
      <c r="D26" t="s">
        <v>146</v>
      </c>
      <c r="E26" t="s">
        <v>147</v>
      </c>
      <c r="F26" t="s">
        <v>173</v>
      </c>
      <c r="G26" t="s">
        <v>149</v>
      </c>
      <c r="H26" t="s">
        <v>174</v>
      </c>
      <c r="I26" t="s">
        <v>151</v>
      </c>
      <c r="J26" t="s">
        <v>168</v>
      </c>
      <c r="K26" t="s">
        <v>176</v>
      </c>
      <c r="L26" t="s">
        <v>154</v>
      </c>
      <c r="M26" t="s">
        <v>155</v>
      </c>
      <c r="N26" t="n">
        <v>-86.5729</v>
      </c>
      <c r="O26" t="n">
        <v>34.7719</v>
      </c>
      <c r="P26" t="n">
        <v>1378</v>
      </c>
      <c r="Q26" t="n">
        <v>1378</v>
      </c>
      <c r="R26" t="n">
        <v>63.3</v>
      </c>
      <c r="S26" t="n">
        <v>22.6</v>
      </c>
      <c r="T26" t="n">
        <v>61.8</v>
      </c>
      <c r="U26" t="n">
        <v>7.7</v>
      </c>
      <c r="V26" t="n">
        <v>0.6</v>
      </c>
      <c r="W26" t="n">
        <v>1</v>
      </c>
      <c r="X26" t="n">
        <v>53</v>
      </c>
      <c r="Y26" t="n">
        <v>36</v>
      </c>
      <c r="Z26" t="n">
        <v>12</v>
      </c>
      <c r="AA26" t="n">
        <v>63</v>
      </c>
      <c r="AB26" t="n">
        <v>11.1</v>
      </c>
      <c r="AC26"/>
      <c r="AD26"/>
      <c r="AE26"/>
      <c r="AF26" t="n">
        <v>68</v>
      </c>
      <c r="AG26" t="n">
        <v>44</v>
      </c>
      <c r="AH26" t="n">
        <v>81</v>
      </c>
      <c r="AI26" t="n">
        <v>4736</v>
      </c>
      <c r="AJ26" t="n">
        <v>3749</v>
      </c>
      <c r="AK26" t="n">
        <v>5025</v>
      </c>
      <c r="AL26" t="n">
        <v>6288</v>
      </c>
      <c r="AM26" t="n">
        <v>7856</v>
      </c>
      <c r="AN26"/>
      <c r="AO26" t="n">
        <v>86</v>
      </c>
      <c r="AP26"/>
      <c r="AQ26"/>
      <c r="AR26"/>
    </row>
    <row r="27">
      <c r="A27" t="n">
        <v>101471</v>
      </c>
      <c r="B27" t="s">
        <v>214</v>
      </c>
      <c r="C27" t="s">
        <v>215</v>
      </c>
      <c r="D27" t="s">
        <v>146</v>
      </c>
      <c r="E27" t="s">
        <v>147</v>
      </c>
      <c r="F27" t="s">
        <v>216</v>
      </c>
      <c r="G27" t="s">
        <v>149</v>
      </c>
      <c r="H27" t="s">
        <v>200</v>
      </c>
      <c r="I27" t="s">
        <v>205</v>
      </c>
      <c r="J27" t="s">
        <v>164</v>
      </c>
      <c r="K27"/>
      <c r="L27" t="s">
        <v>155</v>
      </c>
      <c r="M27" t="s">
        <v>155</v>
      </c>
      <c r="N27" t="n">
        <v>-86.3924</v>
      </c>
      <c r="O27" t="n">
        <v>32.5823</v>
      </c>
      <c r="P27" t="n">
        <v>1553</v>
      </c>
      <c r="Q27" t="n">
        <v>1553</v>
      </c>
      <c r="R27" t="n">
        <v>13.3</v>
      </c>
      <c r="S27" t="n">
        <v>41.3</v>
      </c>
      <c r="T27" t="n">
        <v>54.9</v>
      </c>
      <c r="U27" t="n">
        <v>1.5</v>
      </c>
      <c r="V27" t="n">
        <v>0.3</v>
      </c>
      <c r="W27" t="n">
        <v>0.6</v>
      </c>
      <c r="X27" t="n">
        <v>60</v>
      </c>
      <c r="Y27" t="n">
        <v>35</v>
      </c>
      <c r="Z27" t="n">
        <v>12</v>
      </c>
      <c r="AA27"/>
      <c r="AB27"/>
      <c r="AC27"/>
      <c r="AD27"/>
      <c r="AE27"/>
      <c r="AF27" t="n">
        <v>392</v>
      </c>
      <c r="AG27" t="n">
        <v>0</v>
      </c>
      <c r="AH27" t="n">
        <v>100</v>
      </c>
      <c r="AI27" t="n">
        <v>2183</v>
      </c>
      <c r="AJ27"/>
      <c r="AK27"/>
      <c r="AL27"/>
      <c r="AM27"/>
      <c r="AN27"/>
      <c r="AO27"/>
      <c r="AP27"/>
      <c r="AQ27"/>
      <c r="AR27"/>
    </row>
    <row r="28">
      <c r="A28" t="n">
        <v>101480</v>
      </c>
      <c r="B28" t="s">
        <v>217</v>
      </c>
      <c r="C28" t="s">
        <v>218</v>
      </c>
      <c r="D28" t="s">
        <v>146</v>
      </c>
      <c r="E28" t="s">
        <v>147</v>
      </c>
      <c r="F28" t="s">
        <v>148</v>
      </c>
      <c r="G28" t="s">
        <v>149</v>
      </c>
      <c r="H28" t="s">
        <v>150</v>
      </c>
      <c r="I28" t="s">
        <v>186</v>
      </c>
      <c r="J28" t="s">
        <v>152</v>
      </c>
      <c r="K28" t="s">
        <v>153</v>
      </c>
      <c r="L28" t="s">
        <v>155</v>
      </c>
      <c r="M28" t="s">
        <v>155</v>
      </c>
      <c r="N28" t="n">
        <v>-85.7653</v>
      </c>
      <c r="O28" t="n">
        <v>33.8229</v>
      </c>
      <c r="P28" t="n">
        <v>11071</v>
      </c>
      <c r="Q28" t="n">
        <v>9380</v>
      </c>
      <c r="R28" t="n">
        <v>58.1</v>
      </c>
      <c r="S28" t="n">
        <v>59.6</v>
      </c>
      <c r="T28" t="n">
        <v>23.4</v>
      </c>
      <c r="U28" t="n">
        <v>4.5</v>
      </c>
      <c r="V28" t="n">
        <v>0.6</v>
      </c>
      <c r="W28" t="n">
        <v>1.7</v>
      </c>
      <c r="X28" t="n">
        <v>64</v>
      </c>
      <c r="Y28" t="n">
        <v>33</v>
      </c>
      <c r="Z28" t="n">
        <v>19</v>
      </c>
      <c r="AA28" t="n">
        <v>1115</v>
      </c>
      <c r="AB28" t="n">
        <v>51.1</v>
      </c>
      <c r="AC28" t="n">
        <v>1115</v>
      </c>
      <c r="AD28" t="n">
        <v>51.1</v>
      </c>
      <c r="AE28" t="n">
        <v>31.9</v>
      </c>
      <c r="AF28" t="n">
        <v>1911</v>
      </c>
      <c r="AG28" t="n">
        <v>43</v>
      </c>
      <c r="AH28" t="n">
        <v>80</v>
      </c>
      <c r="AI28" t="n">
        <v>14511</v>
      </c>
      <c r="AJ28" t="n">
        <v>13268</v>
      </c>
      <c r="AK28" t="n">
        <v>13842</v>
      </c>
      <c r="AL28" t="n">
        <v>16202</v>
      </c>
      <c r="AM28" t="n">
        <v>18157</v>
      </c>
      <c r="AN28" t="n">
        <v>18079</v>
      </c>
      <c r="AO28"/>
      <c r="AP28" t="n">
        <v>1409</v>
      </c>
      <c r="AQ28" t="n">
        <v>515</v>
      </c>
      <c r="AR28" t="n">
        <v>38</v>
      </c>
    </row>
    <row r="29">
      <c r="A29" t="n">
        <v>101505</v>
      </c>
      <c r="B29" t="s">
        <v>219</v>
      </c>
      <c r="C29" t="s">
        <v>157</v>
      </c>
      <c r="D29" t="s">
        <v>146</v>
      </c>
      <c r="E29" t="s">
        <v>147</v>
      </c>
      <c r="F29" t="s">
        <v>173</v>
      </c>
      <c r="G29" t="s">
        <v>149</v>
      </c>
      <c r="H29" t="s">
        <v>174</v>
      </c>
      <c r="I29" t="s">
        <v>151</v>
      </c>
      <c r="J29" t="s">
        <v>152</v>
      </c>
      <c r="K29" t="s">
        <v>176</v>
      </c>
      <c r="L29" t="s">
        <v>155</v>
      </c>
      <c r="M29" t="s">
        <v>155</v>
      </c>
      <c r="N29" t="n">
        <v>-86.7072</v>
      </c>
      <c r="O29" t="n">
        <v>33.6525</v>
      </c>
      <c r="P29" t="n">
        <v>12436</v>
      </c>
      <c r="Q29" t="n">
        <v>12436</v>
      </c>
      <c r="R29" t="n">
        <v>62.6</v>
      </c>
      <c r="S29" t="n">
        <v>62.8</v>
      </c>
      <c r="T29" t="n">
        <v>22.2</v>
      </c>
      <c r="U29" t="n">
        <v>7</v>
      </c>
      <c r="V29" t="n">
        <v>2.5</v>
      </c>
      <c r="W29" t="n">
        <v>1.3</v>
      </c>
      <c r="X29" t="n">
        <v>58</v>
      </c>
      <c r="Y29" t="n">
        <v>41</v>
      </c>
      <c r="Z29" t="n">
        <v>19</v>
      </c>
      <c r="AA29" t="n">
        <v>963</v>
      </c>
      <c r="AB29" t="n">
        <v>23.3</v>
      </c>
      <c r="AC29"/>
      <c r="AD29"/>
      <c r="AE29"/>
      <c r="AF29" t="n">
        <v>769</v>
      </c>
      <c r="AG29" t="n">
        <v>29</v>
      </c>
      <c r="AH29" t="n">
        <v>69</v>
      </c>
      <c r="AI29" t="n">
        <v>8825</v>
      </c>
      <c r="AJ29" t="n">
        <v>6833</v>
      </c>
      <c r="AK29" t="n">
        <v>7930</v>
      </c>
      <c r="AL29" t="n">
        <v>10468</v>
      </c>
      <c r="AM29" t="n">
        <v>11954</v>
      </c>
      <c r="AN29" t="n">
        <v>12318</v>
      </c>
      <c r="AO29" t="n">
        <v>1031</v>
      </c>
      <c r="AP29"/>
      <c r="AQ29"/>
      <c r="AR29"/>
    </row>
    <row r="30">
      <c r="A30" t="n">
        <v>101514</v>
      </c>
      <c r="B30" t="s">
        <v>220</v>
      </c>
      <c r="C30" t="s">
        <v>221</v>
      </c>
      <c r="D30" t="s">
        <v>146</v>
      </c>
      <c r="E30" t="s">
        <v>147</v>
      </c>
      <c r="F30" t="s">
        <v>173</v>
      </c>
      <c r="G30" t="s">
        <v>149</v>
      </c>
      <c r="H30" t="s">
        <v>174</v>
      </c>
      <c r="I30" t="s">
        <v>151</v>
      </c>
      <c r="J30" t="s">
        <v>152</v>
      </c>
      <c r="K30" t="s">
        <v>176</v>
      </c>
      <c r="L30" t="s">
        <v>155</v>
      </c>
      <c r="M30" t="s">
        <v>155</v>
      </c>
      <c r="N30" t="n">
        <v>-86.9497</v>
      </c>
      <c r="O30" t="n">
        <v>34.6458</v>
      </c>
      <c r="P30" t="n">
        <v>12591</v>
      </c>
      <c r="Q30" t="n">
        <v>12591</v>
      </c>
      <c r="R30" t="n">
        <v>54.8</v>
      </c>
      <c r="S30" t="n">
        <v>65.2</v>
      </c>
      <c r="T30" t="n">
        <v>15.6</v>
      </c>
      <c r="U30" t="n">
        <v>8.3</v>
      </c>
      <c r="V30" t="n">
        <v>2.3</v>
      </c>
      <c r="W30" t="n">
        <v>0.7</v>
      </c>
      <c r="X30" t="n">
        <v>65</v>
      </c>
      <c r="Y30" t="n">
        <v>45</v>
      </c>
      <c r="Z30" t="n">
        <v>22</v>
      </c>
      <c r="AA30" t="n">
        <v>895</v>
      </c>
      <c r="AB30" t="n">
        <v>40.8</v>
      </c>
      <c r="AC30"/>
      <c r="AD30"/>
      <c r="AE30"/>
      <c r="AF30" t="n">
        <v>997</v>
      </c>
      <c r="AG30" t="n">
        <v>31</v>
      </c>
      <c r="AH30" t="n">
        <v>59</v>
      </c>
      <c r="AI30" t="n">
        <v>7004</v>
      </c>
      <c r="AJ30" t="n">
        <v>5476</v>
      </c>
      <c r="AK30" t="n">
        <v>6422</v>
      </c>
      <c r="AL30" t="n">
        <v>8883</v>
      </c>
      <c r="AM30" t="n">
        <v>11149</v>
      </c>
      <c r="AN30" t="n">
        <v>12108</v>
      </c>
      <c r="AO30" t="n">
        <v>1451</v>
      </c>
      <c r="AP30"/>
      <c r="AQ30"/>
      <c r="AR30"/>
    </row>
    <row r="31">
      <c r="A31" t="n">
        <v>101569</v>
      </c>
      <c r="B31" t="s">
        <v>222</v>
      </c>
      <c r="C31" t="s">
        <v>157</v>
      </c>
      <c r="D31" t="s">
        <v>146</v>
      </c>
      <c r="E31" t="s">
        <v>147</v>
      </c>
      <c r="F31" t="s">
        <v>173</v>
      </c>
      <c r="G31" t="s">
        <v>149</v>
      </c>
      <c r="H31" t="s">
        <v>174</v>
      </c>
      <c r="I31" t="s">
        <v>151</v>
      </c>
      <c r="J31" t="s">
        <v>168</v>
      </c>
      <c r="K31" t="s">
        <v>176</v>
      </c>
      <c r="L31" t="s">
        <v>154</v>
      </c>
      <c r="M31" t="s">
        <v>155</v>
      </c>
      <c r="N31" t="n">
        <v>-86.8888</v>
      </c>
      <c r="O31" t="n">
        <v>33.4508</v>
      </c>
      <c r="P31" t="n">
        <v>4531</v>
      </c>
      <c r="Q31" t="n">
        <v>4531</v>
      </c>
      <c r="R31" t="n">
        <v>68.5</v>
      </c>
      <c r="S31" t="n">
        <v>10.2</v>
      </c>
      <c r="T31" t="n">
        <v>81.5</v>
      </c>
      <c r="U31" t="n">
        <v>3.9</v>
      </c>
      <c r="V31" t="n">
        <v>0.4</v>
      </c>
      <c r="W31" t="n">
        <v>0.4</v>
      </c>
      <c r="X31" t="n">
        <v>61</v>
      </c>
      <c r="Y31" t="n">
        <v>31</v>
      </c>
      <c r="Z31" t="n">
        <v>16</v>
      </c>
      <c r="AA31" t="n">
        <v>451</v>
      </c>
      <c r="AB31" t="n">
        <v>26.4</v>
      </c>
      <c r="AC31"/>
      <c r="AD31"/>
      <c r="AE31"/>
      <c r="AF31" t="n">
        <v>422</v>
      </c>
      <c r="AG31" t="n">
        <v>60</v>
      </c>
      <c r="AH31" t="n">
        <v>99</v>
      </c>
      <c r="AI31" t="n">
        <v>7257</v>
      </c>
      <c r="AJ31" t="n">
        <v>6418</v>
      </c>
      <c r="AK31" t="n">
        <v>6379</v>
      </c>
      <c r="AL31" t="n">
        <v>7114</v>
      </c>
      <c r="AM31" t="n">
        <v>11135</v>
      </c>
      <c r="AN31" t="n">
        <v>6338</v>
      </c>
      <c r="AO31" t="n">
        <v>320</v>
      </c>
      <c r="AP31"/>
      <c r="AQ31"/>
      <c r="AR31"/>
    </row>
    <row r="32">
      <c r="A32" t="n">
        <v>101587</v>
      </c>
      <c r="B32" t="s">
        <v>223</v>
      </c>
      <c r="C32" t="s">
        <v>224</v>
      </c>
      <c r="D32" t="s">
        <v>146</v>
      </c>
      <c r="E32" t="s">
        <v>147</v>
      </c>
      <c r="F32" t="s">
        <v>148</v>
      </c>
      <c r="G32" t="s">
        <v>149</v>
      </c>
      <c r="H32" t="s">
        <v>150</v>
      </c>
      <c r="I32" t="s">
        <v>205</v>
      </c>
      <c r="J32" t="s">
        <v>152</v>
      </c>
      <c r="K32" t="s">
        <v>153</v>
      </c>
      <c r="L32" t="s">
        <v>155</v>
      </c>
      <c r="M32" t="s">
        <v>155</v>
      </c>
      <c r="N32" t="n">
        <v>-88.1863</v>
      </c>
      <c r="O32" t="n">
        <v>32.5881</v>
      </c>
      <c r="P32" t="n">
        <v>8933</v>
      </c>
      <c r="Q32" t="n">
        <v>3336</v>
      </c>
      <c r="R32" t="n">
        <v>71.6</v>
      </c>
      <c r="S32" t="n">
        <v>46.4</v>
      </c>
      <c r="T32" t="n">
        <v>37.1</v>
      </c>
      <c r="U32" t="n">
        <v>2.8</v>
      </c>
      <c r="V32" t="n">
        <v>0.1</v>
      </c>
      <c r="W32" t="n">
        <v>2.5</v>
      </c>
      <c r="X32" t="n">
        <v>61</v>
      </c>
      <c r="Y32" t="n">
        <v>43</v>
      </c>
      <c r="Z32" t="n">
        <v>17</v>
      </c>
      <c r="AA32" t="n">
        <v>460</v>
      </c>
      <c r="AB32" t="n">
        <v>38</v>
      </c>
      <c r="AC32" t="n">
        <v>441</v>
      </c>
      <c r="AD32" t="n">
        <v>36.5</v>
      </c>
      <c r="AE32" t="n">
        <v>20.4</v>
      </c>
      <c r="AF32" t="n">
        <v>300</v>
      </c>
      <c r="AG32" t="n">
        <v>54</v>
      </c>
      <c r="AH32" t="n">
        <v>74</v>
      </c>
      <c r="AI32" t="n">
        <v>14781</v>
      </c>
      <c r="AJ32" t="n">
        <v>13773</v>
      </c>
      <c r="AK32" t="n">
        <v>12806</v>
      </c>
      <c r="AL32" t="n">
        <v>14480</v>
      </c>
      <c r="AM32" t="n">
        <v>16763</v>
      </c>
      <c r="AN32" t="n">
        <v>16755</v>
      </c>
      <c r="AO32" t="n">
        <v>41</v>
      </c>
      <c r="AP32" t="n">
        <v>357</v>
      </c>
      <c r="AQ32" t="n">
        <v>1082</v>
      </c>
      <c r="AR32" t="n">
        <v>9</v>
      </c>
    </row>
    <row r="33">
      <c r="A33" t="n">
        <v>101602</v>
      </c>
      <c r="B33" t="s">
        <v>225</v>
      </c>
      <c r="C33" t="s">
        <v>226</v>
      </c>
      <c r="D33" t="s">
        <v>146</v>
      </c>
      <c r="E33" t="s">
        <v>147</v>
      </c>
      <c r="F33" t="s">
        <v>173</v>
      </c>
      <c r="G33" t="s">
        <v>149</v>
      </c>
      <c r="H33" t="s">
        <v>174</v>
      </c>
      <c r="I33" t="s">
        <v>205</v>
      </c>
      <c r="J33" t="s">
        <v>168</v>
      </c>
      <c r="K33" t="s">
        <v>176</v>
      </c>
      <c r="L33" t="s">
        <v>155</v>
      </c>
      <c r="M33" t="s">
        <v>155</v>
      </c>
      <c r="N33" t="n">
        <v>-86.4523</v>
      </c>
      <c r="O33" t="n">
        <v>31.3229</v>
      </c>
      <c r="P33" t="n">
        <v>2687</v>
      </c>
      <c r="Q33" t="n">
        <v>2687</v>
      </c>
      <c r="R33" t="n">
        <v>57.2</v>
      </c>
      <c r="S33" t="n">
        <v>61.4</v>
      </c>
      <c r="T33" t="n">
        <v>15.9</v>
      </c>
      <c r="U33" t="n">
        <v>3</v>
      </c>
      <c r="V33" t="n">
        <v>0.8</v>
      </c>
      <c r="W33" t="n">
        <v>0.1</v>
      </c>
      <c r="X33" t="n">
        <v>62</v>
      </c>
      <c r="Y33" t="n">
        <v>43</v>
      </c>
      <c r="Z33" t="n">
        <v>17</v>
      </c>
      <c r="AA33" t="n">
        <v>278</v>
      </c>
      <c r="AB33" t="n">
        <v>43.2</v>
      </c>
      <c r="AC33"/>
      <c r="AD33"/>
      <c r="AE33"/>
      <c r="AF33" t="n">
        <v>369</v>
      </c>
      <c r="AG33" t="n">
        <v>36</v>
      </c>
      <c r="AH33" t="n">
        <v>86</v>
      </c>
      <c r="AI33" t="n">
        <v>3842</v>
      </c>
      <c r="AJ33" t="n">
        <v>2429</v>
      </c>
      <c r="AK33" t="n">
        <v>3601</v>
      </c>
      <c r="AL33" t="n">
        <v>4928</v>
      </c>
      <c r="AM33" t="n">
        <v>3078</v>
      </c>
      <c r="AN33"/>
      <c r="AO33" t="n">
        <v>246</v>
      </c>
      <c r="AP33"/>
      <c r="AQ33"/>
      <c r="AR33"/>
    </row>
    <row r="34">
      <c r="A34" t="n">
        <v>101648</v>
      </c>
      <c r="B34" t="s">
        <v>227</v>
      </c>
      <c r="C34" t="s">
        <v>228</v>
      </c>
      <c r="D34" t="s">
        <v>146</v>
      </c>
      <c r="E34" t="s">
        <v>147</v>
      </c>
      <c r="F34" t="s">
        <v>173</v>
      </c>
      <c r="G34" t="s">
        <v>149</v>
      </c>
      <c r="H34" t="s">
        <v>174</v>
      </c>
      <c r="I34" t="s">
        <v>205</v>
      </c>
      <c r="J34" t="s">
        <v>164</v>
      </c>
      <c r="K34" t="s">
        <v>176</v>
      </c>
      <c r="L34" t="s">
        <v>155</v>
      </c>
      <c r="M34" t="s">
        <v>155</v>
      </c>
      <c r="N34" t="n">
        <v>-87.322</v>
      </c>
      <c r="O34" t="n">
        <v>32.6237</v>
      </c>
      <c r="P34" t="n">
        <v>338</v>
      </c>
      <c r="Q34" t="n">
        <v>338</v>
      </c>
      <c r="R34" t="n">
        <v>27.8</v>
      </c>
      <c r="S34" t="n">
        <v>59.8</v>
      </c>
      <c r="T34" t="n">
        <v>22.8</v>
      </c>
      <c r="U34" t="n">
        <v>7.7</v>
      </c>
      <c r="V34" t="n">
        <v>2.1</v>
      </c>
      <c r="W34" t="n">
        <v>0.3</v>
      </c>
      <c r="X34" t="n">
        <v>44</v>
      </c>
      <c r="Y34"/>
      <c r="Z34" t="n">
        <v>10</v>
      </c>
      <c r="AA34" t="n">
        <v>254</v>
      </c>
      <c r="AB34" t="n">
        <v>31.5</v>
      </c>
      <c r="AC34"/>
      <c r="AD34"/>
      <c r="AE34"/>
      <c r="AF34" t="n">
        <v>195</v>
      </c>
      <c r="AG34" t="n">
        <v>43</v>
      </c>
      <c r="AH34" t="n">
        <v>95</v>
      </c>
      <c r="AI34" t="n">
        <v>10548</v>
      </c>
      <c r="AJ34" t="n">
        <v>8713</v>
      </c>
      <c r="AK34" t="n">
        <v>8128</v>
      </c>
      <c r="AL34" t="n">
        <v>10843</v>
      </c>
      <c r="AM34" t="n">
        <v>11984</v>
      </c>
      <c r="AN34" t="n">
        <v>13616</v>
      </c>
      <c r="AO34" t="n">
        <v>81</v>
      </c>
      <c r="AP34"/>
      <c r="AQ34"/>
      <c r="AR34"/>
    </row>
    <row r="35">
      <c r="A35" t="n">
        <v>101675</v>
      </c>
      <c r="B35" t="s">
        <v>229</v>
      </c>
      <c r="C35" t="s">
        <v>230</v>
      </c>
      <c r="D35" t="s">
        <v>146</v>
      </c>
      <c r="E35" t="s">
        <v>147</v>
      </c>
      <c r="F35" t="s">
        <v>162</v>
      </c>
      <c r="G35" t="s">
        <v>163</v>
      </c>
      <c r="H35" t="s">
        <v>150</v>
      </c>
      <c r="I35" t="s">
        <v>186</v>
      </c>
      <c r="J35" t="s">
        <v>168</v>
      </c>
      <c r="K35" t="s">
        <v>179</v>
      </c>
      <c r="L35" t="s">
        <v>154</v>
      </c>
      <c r="M35" t="s">
        <v>155</v>
      </c>
      <c r="N35" t="n">
        <v>-86.9088</v>
      </c>
      <c r="O35" t="n">
        <v>33.4824</v>
      </c>
      <c r="P35" t="n">
        <v>1720</v>
      </c>
      <c r="Q35" t="n">
        <v>1720</v>
      </c>
      <c r="R35" t="n">
        <v>55.5</v>
      </c>
      <c r="S35" t="n">
        <v>3</v>
      </c>
      <c r="T35" t="n">
        <v>95.2</v>
      </c>
      <c r="U35" t="n">
        <v>0.8</v>
      </c>
      <c r="V35" t="n">
        <v>0</v>
      </c>
      <c r="W35" t="n">
        <v>0</v>
      </c>
      <c r="X35" t="n">
        <v>56</v>
      </c>
      <c r="Y35"/>
      <c r="Z35" t="n">
        <v>12</v>
      </c>
      <c r="AA35" t="n">
        <v>304</v>
      </c>
      <c r="AB35" t="n">
        <v>25.7</v>
      </c>
      <c r="AC35" t="n">
        <v>304</v>
      </c>
      <c r="AD35" t="n">
        <v>25.7</v>
      </c>
      <c r="AE35" t="n">
        <v>16.1</v>
      </c>
      <c r="AF35" t="n">
        <v>296</v>
      </c>
      <c r="AG35" t="n">
        <v>76</v>
      </c>
      <c r="AH35" t="n">
        <v>90</v>
      </c>
      <c r="AI35" t="n">
        <v>14633</v>
      </c>
      <c r="AJ35" t="n">
        <v>13517</v>
      </c>
      <c r="AK35" t="n">
        <v>14076</v>
      </c>
      <c r="AL35" t="n">
        <v>15789</v>
      </c>
      <c r="AM35" t="n">
        <v>19804</v>
      </c>
      <c r="AN35" t="n">
        <v>20491</v>
      </c>
      <c r="AO35"/>
      <c r="AP35" t="n">
        <v>145</v>
      </c>
      <c r="AQ35"/>
      <c r="AR35"/>
    </row>
    <row r="36">
      <c r="A36" t="n">
        <v>101693</v>
      </c>
      <c r="B36" t="s">
        <v>231</v>
      </c>
      <c r="C36" t="s">
        <v>232</v>
      </c>
      <c r="D36" t="s">
        <v>146</v>
      </c>
      <c r="E36" t="s">
        <v>147</v>
      </c>
      <c r="F36" t="s">
        <v>162</v>
      </c>
      <c r="G36" t="s">
        <v>163</v>
      </c>
      <c r="H36" t="s">
        <v>150</v>
      </c>
      <c r="I36" t="s">
        <v>205</v>
      </c>
      <c r="J36" t="s">
        <v>168</v>
      </c>
      <c r="K36" t="s">
        <v>153</v>
      </c>
      <c r="L36" t="s">
        <v>155</v>
      </c>
      <c r="M36" t="s">
        <v>155</v>
      </c>
      <c r="N36" t="n">
        <v>-88.1289</v>
      </c>
      <c r="O36" t="n">
        <v>30.7932</v>
      </c>
      <c r="P36" t="n">
        <v>1903</v>
      </c>
      <c r="Q36" t="n">
        <v>1662</v>
      </c>
      <c r="R36" t="n">
        <v>61.4</v>
      </c>
      <c r="S36" t="n">
        <v>49</v>
      </c>
      <c r="T36" t="n">
        <v>12.5</v>
      </c>
      <c r="U36" t="n">
        <v>1.3</v>
      </c>
      <c r="V36" t="n">
        <v>1</v>
      </c>
      <c r="W36" t="n">
        <v>2.8</v>
      </c>
      <c r="X36" t="n">
        <v>72</v>
      </c>
      <c r="Y36"/>
      <c r="Z36" t="n">
        <v>13</v>
      </c>
      <c r="AA36" t="n">
        <v>227</v>
      </c>
      <c r="AB36" t="n">
        <v>55.5</v>
      </c>
      <c r="AC36" t="n">
        <v>227</v>
      </c>
      <c r="AD36" t="n">
        <v>55.5</v>
      </c>
      <c r="AE36" t="n">
        <v>41.9</v>
      </c>
      <c r="AF36" t="n">
        <v>272</v>
      </c>
      <c r="AG36" t="n">
        <v>30</v>
      </c>
      <c r="AH36" t="n">
        <v>70</v>
      </c>
      <c r="AI36" t="n">
        <v>20503</v>
      </c>
      <c r="AJ36" t="n">
        <v>15222</v>
      </c>
      <c r="AK36" t="n">
        <v>18260</v>
      </c>
      <c r="AL36" t="n">
        <v>18493</v>
      </c>
      <c r="AM36" t="n">
        <v>23561</v>
      </c>
      <c r="AN36" t="n">
        <v>23547</v>
      </c>
      <c r="AO36" t="n">
        <v>1</v>
      </c>
      <c r="AP36" t="n">
        <v>255</v>
      </c>
      <c r="AQ36" t="n">
        <v>87</v>
      </c>
      <c r="AR36" t="n">
        <v>6</v>
      </c>
    </row>
    <row r="37">
      <c r="A37" t="n">
        <v>101709</v>
      </c>
      <c r="B37" t="s">
        <v>233</v>
      </c>
      <c r="C37" t="s">
        <v>234</v>
      </c>
      <c r="D37" t="s">
        <v>146</v>
      </c>
      <c r="E37" t="s">
        <v>147</v>
      </c>
      <c r="F37" t="s">
        <v>148</v>
      </c>
      <c r="G37" t="s">
        <v>149</v>
      </c>
      <c r="H37" t="s">
        <v>150</v>
      </c>
      <c r="I37" t="s">
        <v>175</v>
      </c>
      <c r="J37" t="s">
        <v>168</v>
      </c>
      <c r="K37" t="s">
        <v>153</v>
      </c>
      <c r="L37" t="s">
        <v>155</v>
      </c>
      <c r="M37" t="s">
        <v>155</v>
      </c>
      <c r="N37" t="n">
        <v>-86.8651</v>
      </c>
      <c r="O37" t="n">
        <v>33.1063</v>
      </c>
      <c r="P37" t="n">
        <v>2935</v>
      </c>
      <c r="Q37" t="n">
        <v>2385</v>
      </c>
      <c r="R37" t="n">
        <v>63.5</v>
      </c>
      <c r="S37" t="n">
        <v>65.9</v>
      </c>
      <c r="T37" t="n">
        <v>17.3</v>
      </c>
      <c r="U37" t="n">
        <v>6.9</v>
      </c>
      <c r="V37" t="n">
        <v>0.5</v>
      </c>
      <c r="W37" t="n">
        <v>3.2</v>
      </c>
      <c r="X37" t="n">
        <v>73</v>
      </c>
      <c r="Y37" t="n">
        <v>25</v>
      </c>
      <c r="Z37" t="n">
        <v>13</v>
      </c>
      <c r="AA37" t="n">
        <v>482</v>
      </c>
      <c r="AB37" t="n">
        <v>49.4</v>
      </c>
      <c r="AC37" t="n">
        <v>482</v>
      </c>
      <c r="AD37" t="n">
        <v>49.4</v>
      </c>
      <c r="AE37" t="n">
        <v>34.2</v>
      </c>
      <c r="AF37" t="n">
        <v>540</v>
      </c>
      <c r="AG37" t="n">
        <v>39</v>
      </c>
      <c r="AH37" t="n">
        <v>91</v>
      </c>
      <c r="AI37" t="n">
        <v>17280</v>
      </c>
      <c r="AJ37" t="n">
        <v>13806</v>
      </c>
      <c r="AK37" t="n">
        <v>14642</v>
      </c>
      <c r="AL37" t="n">
        <v>18414</v>
      </c>
      <c r="AM37" t="n">
        <v>20102</v>
      </c>
      <c r="AN37" t="n">
        <v>20529</v>
      </c>
      <c r="AO37"/>
      <c r="AP37" t="n">
        <v>440</v>
      </c>
      <c r="AQ37" t="n">
        <v>147</v>
      </c>
      <c r="AR37"/>
    </row>
    <row r="38">
      <c r="A38" t="n">
        <v>101736</v>
      </c>
      <c r="B38" t="s">
        <v>235</v>
      </c>
      <c r="C38" t="s">
        <v>236</v>
      </c>
      <c r="D38" t="s">
        <v>146</v>
      </c>
      <c r="E38" t="s">
        <v>147</v>
      </c>
      <c r="F38" t="s">
        <v>173</v>
      </c>
      <c r="G38" t="s">
        <v>149</v>
      </c>
      <c r="H38" t="s">
        <v>174</v>
      </c>
      <c r="I38" t="s">
        <v>151</v>
      </c>
      <c r="J38" t="s">
        <v>168</v>
      </c>
      <c r="K38" t="s">
        <v>176</v>
      </c>
      <c r="L38" t="s">
        <v>155</v>
      </c>
      <c r="M38" t="s">
        <v>155</v>
      </c>
      <c r="N38" t="n">
        <v>-87.6781</v>
      </c>
      <c r="O38" t="n">
        <v>34.7398</v>
      </c>
      <c r="P38" t="n">
        <v>5472</v>
      </c>
      <c r="Q38" t="n">
        <v>5472</v>
      </c>
      <c r="R38" t="n">
        <v>56.4</v>
      </c>
      <c r="S38" t="n">
        <v>73.4</v>
      </c>
      <c r="T38" t="n">
        <v>8.9</v>
      </c>
      <c r="U38" t="n">
        <v>10.7</v>
      </c>
      <c r="V38" t="n">
        <v>0.7</v>
      </c>
      <c r="W38" t="n">
        <v>0.2</v>
      </c>
      <c r="X38" t="n">
        <v>63</v>
      </c>
      <c r="Y38" t="n">
        <v>42</v>
      </c>
      <c r="Z38" t="n">
        <v>17</v>
      </c>
      <c r="AA38" t="n">
        <v>485</v>
      </c>
      <c r="AB38" t="n">
        <v>32.8</v>
      </c>
      <c r="AC38"/>
      <c r="AD38"/>
      <c r="AE38"/>
      <c r="AF38" t="n">
        <v>440</v>
      </c>
      <c r="AG38" t="n">
        <v>28</v>
      </c>
      <c r="AH38" t="n">
        <v>85</v>
      </c>
      <c r="AI38" t="n">
        <v>3931</v>
      </c>
      <c r="AJ38" t="n">
        <v>2155</v>
      </c>
      <c r="AK38" t="n">
        <v>3208</v>
      </c>
      <c r="AL38" t="n">
        <v>6433</v>
      </c>
      <c r="AM38" t="n">
        <v>8603</v>
      </c>
      <c r="AN38" t="n">
        <v>8125</v>
      </c>
      <c r="AO38" t="n">
        <v>346</v>
      </c>
      <c r="AP38"/>
      <c r="AQ38"/>
      <c r="AR38"/>
    </row>
    <row r="39">
      <c r="A39" t="n">
        <v>101879</v>
      </c>
      <c r="B39" t="s">
        <v>237</v>
      </c>
      <c r="C39" t="s">
        <v>212</v>
      </c>
      <c r="D39" t="s">
        <v>146</v>
      </c>
      <c r="E39" t="s">
        <v>147</v>
      </c>
      <c r="F39" t="s">
        <v>148</v>
      </c>
      <c r="G39" t="s">
        <v>149</v>
      </c>
      <c r="H39" t="s">
        <v>150</v>
      </c>
      <c r="I39" t="s">
        <v>151</v>
      </c>
      <c r="J39" t="s">
        <v>238</v>
      </c>
      <c r="K39" t="s">
        <v>153</v>
      </c>
      <c r="L39" t="s">
        <v>155</v>
      </c>
      <c r="M39" t="s">
        <v>155</v>
      </c>
      <c r="N39" t="n">
        <v>-87.6804</v>
      </c>
      <c r="O39" t="n">
        <v>34.8073</v>
      </c>
      <c r="P39" t="n">
        <v>12159</v>
      </c>
      <c r="Q39" t="n">
        <v>8606</v>
      </c>
      <c r="R39" t="n">
        <v>62.8</v>
      </c>
      <c r="S39" t="n">
        <v>69.9</v>
      </c>
      <c r="T39" t="n">
        <v>10.6</v>
      </c>
      <c r="U39" t="n">
        <v>5.9</v>
      </c>
      <c r="V39" t="n">
        <v>2</v>
      </c>
      <c r="W39" t="n">
        <v>4.9</v>
      </c>
      <c r="X39" t="n">
        <v>78</v>
      </c>
      <c r="Y39" t="n">
        <v>44</v>
      </c>
      <c r="Z39" t="n">
        <v>18</v>
      </c>
      <c r="AA39" t="n">
        <v>1105</v>
      </c>
      <c r="AB39" t="n">
        <v>54</v>
      </c>
      <c r="AC39" t="n">
        <v>1105</v>
      </c>
      <c r="AD39" t="n">
        <v>54</v>
      </c>
      <c r="AE39" t="n">
        <v>33.2</v>
      </c>
      <c r="AF39" t="n">
        <v>1106</v>
      </c>
      <c r="AG39" t="n">
        <v>24</v>
      </c>
      <c r="AH39" t="n">
        <v>83</v>
      </c>
      <c r="AI39" t="n">
        <v>10441</v>
      </c>
      <c r="AJ39" t="n">
        <v>8309</v>
      </c>
      <c r="AK39" t="n">
        <v>7613</v>
      </c>
      <c r="AL39" t="n">
        <v>11901</v>
      </c>
      <c r="AM39" t="n">
        <v>14907</v>
      </c>
      <c r="AN39" t="n">
        <v>14273</v>
      </c>
      <c r="AO39"/>
      <c r="AP39" t="n">
        <v>1202</v>
      </c>
      <c r="AQ39" t="n">
        <v>887</v>
      </c>
      <c r="AR39" t="n">
        <v>1</v>
      </c>
    </row>
    <row r="40">
      <c r="A40" t="n">
        <v>101897</v>
      </c>
      <c r="B40" t="s">
        <v>239</v>
      </c>
      <c r="C40" t="s">
        <v>240</v>
      </c>
      <c r="D40" t="s">
        <v>146</v>
      </c>
      <c r="E40" t="s">
        <v>147</v>
      </c>
      <c r="F40" t="s">
        <v>173</v>
      </c>
      <c r="G40" t="s">
        <v>149</v>
      </c>
      <c r="H40" t="s">
        <v>174</v>
      </c>
      <c r="I40" t="s">
        <v>205</v>
      </c>
      <c r="J40" t="s">
        <v>168</v>
      </c>
      <c r="K40" t="s">
        <v>176</v>
      </c>
      <c r="L40" t="s">
        <v>155</v>
      </c>
      <c r="M40" t="s">
        <v>155</v>
      </c>
      <c r="N40" t="n">
        <v>-85.9117</v>
      </c>
      <c r="O40" t="n">
        <v>34.5455</v>
      </c>
      <c r="P40" t="n">
        <v>3581</v>
      </c>
      <c r="Q40" t="n">
        <v>3581</v>
      </c>
      <c r="R40" t="n">
        <v>65.6</v>
      </c>
      <c r="S40" t="n">
        <v>71.7</v>
      </c>
      <c r="T40" t="n">
        <v>1.8</v>
      </c>
      <c r="U40" t="n">
        <v>15.9</v>
      </c>
      <c r="V40" t="n">
        <v>0.5</v>
      </c>
      <c r="W40" t="n">
        <v>0.5</v>
      </c>
      <c r="X40" t="n">
        <v>72</v>
      </c>
      <c r="Y40" t="n">
        <v>57</v>
      </c>
      <c r="Z40" t="n">
        <v>16</v>
      </c>
      <c r="AA40" t="n">
        <v>327</v>
      </c>
      <c r="AB40" t="n">
        <v>31.8</v>
      </c>
      <c r="AC40"/>
      <c r="AD40"/>
      <c r="AE40"/>
      <c r="AF40" t="n">
        <v>430</v>
      </c>
      <c r="AG40" t="n">
        <v>38</v>
      </c>
      <c r="AH40" t="n">
        <v>45</v>
      </c>
      <c r="AI40" t="n">
        <v>1955</v>
      </c>
      <c r="AJ40" t="n">
        <v>260</v>
      </c>
      <c r="AK40" t="n">
        <v>1258</v>
      </c>
      <c r="AL40" t="n">
        <v>3441</v>
      </c>
      <c r="AM40" t="n">
        <v>8201</v>
      </c>
      <c r="AN40" t="n">
        <v>9684</v>
      </c>
      <c r="AO40" t="n">
        <v>459</v>
      </c>
      <c r="AP40"/>
      <c r="AQ40"/>
      <c r="AR40"/>
    </row>
    <row r="41">
      <c r="A41" t="n">
        <v>101912</v>
      </c>
      <c r="B41" t="s">
        <v>241</v>
      </c>
      <c r="C41" t="s">
        <v>166</v>
      </c>
      <c r="D41" t="s">
        <v>146</v>
      </c>
      <c r="E41" t="s">
        <v>147</v>
      </c>
      <c r="F41" t="s">
        <v>162</v>
      </c>
      <c r="G41" t="s">
        <v>163</v>
      </c>
      <c r="H41" t="s">
        <v>150</v>
      </c>
      <c r="I41" t="s">
        <v>151</v>
      </c>
      <c r="J41" t="s">
        <v>168</v>
      </c>
      <c r="K41" t="s">
        <v>179</v>
      </c>
      <c r="L41" t="s">
        <v>154</v>
      </c>
      <c r="M41" t="s">
        <v>155</v>
      </c>
      <c r="N41" t="n">
        <v>-86.6527</v>
      </c>
      <c r="O41" t="n">
        <v>34.7563</v>
      </c>
      <c r="P41" t="n">
        <v>1650</v>
      </c>
      <c r="Q41" t="n">
        <v>1601</v>
      </c>
      <c r="R41" t="n">
        <v>57.6</v>
      </c>
      <c r="S41" t="n">
        <v>0.9</v>
      </c>
      <c r="T41" t="n">
        <v>71.4</v>
      </c>
      <c r="U41" t="n">
        <v>9.4</v>
      </c>
      <c r="V41" t="n">
        <v>0.1</v>
      </c>
      <c r="W41" t="n">
        <v>14.2</v>
      </c>
      <c r="X41" t="n">
        <v>64</v>
      </c>
      <c r="Y41" t="n">
        <v>25</v>
      </c>
      <c r="Z41" t="n">
        <v>10</v>
      </c>
      <c r="AA41" t="n">
        <v>366</v>
      </c>
      <c r="AB41" t="n">
        <v>48.9</v>
      </c>
      <c r="AC41" t="n">
        <v>357</v>
      </c>
      <c r="AD41" t="n">
        <v>49.9</v>
      </c>
      <c r="AE41" t="n">
        <v>31.4</v>
      </c>
      <c r="AF41" t="n">
        <v>374</v>
      </c>
      <c r="AG41" t="n">
        <v>47</v>
      </c>
      <c r="AH41" t="n">
        <v>93</v>
      </c>
      <c r="AI41" t="n">
        <v>22833</v>
      </c>
      <c r="AJ41" t="n">
        <v>21428</v>
      </c>
      <c r="AK41" t="n">
        <v>22305</v>
      </c>
      <c r="AL41" t="n">
        <v>22185</v>
      </c>
      <c r="AM41" t="n">
        <v>25190</v>
      </c>
      <c r="AN41" t="n">
        <v>28244</v>
      </c>
      <c r="AO41" t="n">
        <v>2</v>
      </c>
      <c r="AP41" t="n">
        <v>186</v>
      </c>
      <c r="AQ41" t="n">
        <v>4</v>
      </c>
      <c r="AR41"/>
    </row>
    <row r="42">
      <c r="A42" t="n">
        <v>101994</v>
      </c>
      <c r="B42" t="s">
        <v>242</v>
      </c>
      <c r="C42" t="s">
        <v>243</v>
      </c>
      <c r="D42" t="s">
        <v>146</v>
      </c>
      <c r="E42" t="s">
        <v>147</v>
      </c>
      <c r="F42" t="s">
        <v>173</v>
      </c>
      <c r="G42" t="s">
        <v>149</v>
      </c>
      <c r="H42" t="s">
        <v>174</v>
      </c>
      <c r="I42" t="s">
        <v>205</v>
      </c>
      <c r="J42" t="s">
        <v>164</v>
      </c>
      <c r="K42" t="s">
        <v>176</v>
      </c>
      <c r="L42" t="s">
        <v>155</v>
      </c>
      <c r="M42" t="s">
        <v>155</v>
      </c>
      <c r="N42" t="n">
        <v>-86.9648</v>
      </c>
      <c r="O42" t="n">
        <v>31.4603</v>
      </c>
      <c r="P42" t="n">
        <v>637</v>
      </c>
      <c r="Q42" t="n">
        <v>637</v>
      </c>
      <c r="R42" t="n">
        <v>61.2</v>
      </c>
      <c r="S42" t="n">
        <v>29.8</v>
      </c>
      <c r="T42" t="n">
        <v>64.8</v>
      </c>
      <c r="U42" t="n">
        <v>0.5</v>
      </c>
      <c r="V42" t="n">
        <v>0.5</v>
      </c>
      <c r="W42" t="n">
        <v>0.2</v>
      </c>
      <c r="X42" t="n">
        <v>77</v>
      </c>
      <c r="Y42" t="n">
        <v>63</v>
      </c>
      <c r="Z42" t="n">
        <v>15</v>
      </c>
      <c r="AA42" t="n">
        <v>38</v>
      </c>
      <c r="AB42" t="n">
        <v>55.3</v>
      </c>
      <c r="AC42"/>
      <c r="AD42"/>
      <c r="AE42"/>
      <c r="AF42" t="n">
        <v>75</v>
      </c>
      <c r="AG42" t="n">
        <v>46</v>
      </c>
      <c r="AH42" t="n">
        <v>95</v>
      </c>
      <c r="AI42" t="n">
        <v>-187</v>
      </c>
      <c r="AJ42" t="n">
        <v>107</v>
      </c>
      <c r="AK42" t="n">
        <v>79</v>
      </c>
      <c r="AL42" t="n">
        <v>529</v>
      </c>
      <c r="AM42"/>
      <c r="AN42"/>
      <c r="AO42" t="n">
        <v>33</v>
      </c>
      <c r="AP42"/>
      <c r="AQ42"/>
      <c r="AR42"/>
    </row>
    <row r="43">
      <c r="A43" t="n">
        <v>102030</v>
      </c>
      <c r="B43" t="s">
        <v>244</v>
      </c>
      <c r="C43" t="s">
        <v>232</v>
      </c>
      <c r="D43" t="s">
        <v>146</v>
      </c>
      <c r="E43" t="s">
        <v>147</v>
      </c>
      <c r="F43" t="s">
        <v>173</v>
      </c>
      <c r="G43" t="s">
        <v>149</v>
      </c>
      <c r="H43" t="s">
        <v>174</v>
      </c>
      <c r="I43" t="s">
        <v>151</v>
      </c>
      <c r="J43" t="s">
        <v>168</v>
      </c>
      <c r="K43" t="s">
        <v>176</v>
      </c>
      <c r="L43" t="s">
        <v>154</v>
      </c>
      <c r="M43" t="s">
        <v>155</v>
      </c>
      <c r="N43" t="n">
        <v>-88.057</v>
      </c>
      <c r="O43" t="n">
        <v>30.694</v>
      </c>
      <c r="P43" t="n">
        <v>4222</v>
      </c>
      <c r="Q43" t="n">
        <v>4222</v>
      </c>
      <c r="R43" t="n">
        <v>63.1</v>
      </c>
      <c r="S43" t="n">
        <v>29.6</v>
      </c>
      <c r="T43" t="n">
        <v>58.8</v>
      </c>
      <c r="U43" t="n">
        <v>2.9</v>
      </c>
      <c r="V43" t="n">
        <v>1.8</v>
      </c>
      <c r="W43" t="n">
        <v>1.1</v>
      </c>
      <c r="X43" t="n">
        <v>61</v>
      </c>
      <c r="Y43" t="n">
        <v>34</v>
      </c>
      <c r="Z43" t="n">
        <v>18</v>
      </c>
      <c r="AA43" t="n">
        <v>224</v>
      </c>
      <c r="AB43" t="n">
        <v>23.2</v>
      </c>
      <c r="AC43"/>
      <c r="AD43"/>
      <c r="AE43"/>
      <c r="AF43" t="n">
        <v>410</v>
      </c>
      <c r="AG43" t="n">
        <v>42</v>
      </c>
      <c r="AH43" t="n">
        <v>85</v>
      </c>
      <c r="AI43" t="n">
        <v>4851</v>
      </c>
      <c r="AJ43" t="n">
        <v>3902</v>
      </c>
      <c r="AK43" t="n">
        <v>4411</v>
      </c>
      <c r="AL43" t="n">
        <v>5809</v>
      </c>
      <c r="AM43" t="n">
        <v>4974</v>
      </c>
      <c r="AN43" t="n">
        <v>970</v>
      </c>
      <c r="AO43" t="n">
        <v>304</v>
      </c>
      <c r="AP43"/>
      <c r="AQ43"/>
      <c r="AR43"/>
    </row>
    <row r="44">
      <c r="A44" t="n">
        <v>102049</v>
      </c>
      <c r="B44" t="s">
        <v>245</v>
      </c>
      <c r="C44" t="s">
        <v>157</v>
      </c>
      <c r="D44" t="s">
        <v>146</v>
      </c>
      <c r="E44" t="s">
        <v>147</v>
      </c>
      <c r="F44" t="s">
        <v>162</v>
      </c>
      <c r="G44" t="s">
        <v>163</v>
      </c>
      <c r="H44" t="s">
        <v>150</v>
      </c>
      <c r="I44" t="s">
        <v>186</v>
      </c>
      <c r="J44" t="s">
        <v>152</v>
      </c>
      <c r="K44" t="s">
        <v>159</v>
      </c>
      <c r="L44" t="s">
        <v>155</v>
      </c>
      <c r="M44" t="s">
        <v>155</v>
      </c>
      <c r="N44" t="n">
        <v>-86.7918</v>
      </c>
      <c r="O44" t="n">
        <v>33.4641</v>
      </c>
      <c r="P44" t="n">
        <v>6043</v>
      </c>
      <c r="Q44" t="n">
        <v>3772</v>
      </c>
      <c r="R44" t="n">
        <v>66.8</v>
      </c>
      <c r="S44" t="n">
        <v>84.5</v>
      </c>
      <c r="T44" t="n">
        <v>5.8</v>
      </c>
      <c r="U44" t="n">
        <v>4.1</v>
      </c>
      <c r="V44" t="n">
        <v>1.4</v>
      </c>
      <c r="W44" t="n">
        <v>0.9</v>
      </c>
      <c r="X44" t="n">
        <v>88</v>
      </c>
      <c r="Y44" t="n">
        <v>100</v>
      </c>
      <c r="Z44" t="n">
        <v>14</v>
      </c>
      <c r="AA44" t="n">
        <v>855</v>
      </c>
      <c r="AB44" t="n">
        <v>79.9</v>
      </c>
      <c r="AC44" t="n">
        <v>855</v>
      </c>
      <c r="AD44" t="n">
        <v>79.9</v>
      </c>
      <c r="AE44" t="n">
        <v>71.8</v>
      </c>
      <c r="AF44" t="n">
        <v>972</v>
      </c>
      <c r="AG44" t="n">
        <v>11</v>
      </c>
      <c r="AH44" t="n">
        <v>98</v>
      </c>
      <c r="AI44" t="n">
        <v>32176</v>
      </c>
      <c r="AJ44" t="n">
        <v>21891</v>
      </c>
      <c r="AK44" t="n">
        <v>24253</v>
      </c>
      <c r="AL44" t="n">
        <v>27995</v>
      </c>
      <c r="AM44" t="n">
        <v>32769</v>
      </c>
      <c r="AN44" t="n">
        <v>33894</v>
      </c>
      <c r="AO44"/>
      <c r="AP44" t="n">
        <v>836</v>
      </c>
      <c r="AQ44" t="n">
        <v>344</v>
      </c>
      <c r="AR44" t="n">
        <v>426</v>
      </c>
    </row>
    <row r="45">
      <c r="A45" t="n">
        <v>102058</v>
      </c>
      <c r="B45" t="s">
        <v>246</v>
      </c>
      <c r="C45" t="s">
        <v>207</v>
      </c>
      <c r="D45" t="s">
        <v>146</v>
      </c>
      <c r="E45" t="s">
        <v>147</v>
      </c>
      <c r="F45" t="s">
        <v>162</v>
      </c>
      <c r="G45" t="s">
        <v>163</v>
      </c>
      <c r="H45" t="s">
        <v>150</v>
      </c>
      <c r="I45" t="s">
        <v>175</v>
      </c>
      <c r="J45" t="s">
        <v>164</v>
      </c>
      <c r="K45"/>
      <c r="L45" t="s">
        <v>154</v>
      </c>
      <c r="M45" t="s">
        <v>155</v>
      </c>
      <c r="N45" t="n">
        <v>-87.0324</v>
      </c>
      <c r="O45" t="n">
        <v>32.4204</v>
      </c>
      <c r="P45" t="n">
        <v>62</v>
      </c>
      <c r="Q45" t="n">
        <v>40</v>
      </c>
      <c r="R45" t="n">
        <v>50</v>
      </c>
      <c r="S45" t="n">
        <v>0</v>
      </c>
      <c r="T45" t="n">
        <v>100</v>
      </c>
      <c r="U45" t="n">
        <v>0</v>
      </c>
      <c r="V45" t="n">
        <v>0</v>
      </c>
      <c r="W45" t="n">
        <v>0</v>
      </c>
      <c r="X45"/>
      <c r="Y45" t="n">
        <v>67</v>
      </c>
      <c r="Z45" t="n">
        <v>3</v>
      </c>
      <c r="AA45" t="n">
        <v>50</v>
      </c>
      <c r="AB45" t="n">
        <v>24</v>
      </c>
      <c r="AC45" t="n">
        <v>45</v>
      </c>
      <c r="AD45" t="n">
        <v>11.1</v>
      </c>
      <c r="AE45" t="n">
        <v>4.4</v>
      </c>
      <c r="AF45" t="n">
        <v>0</v>
      </c>
      <c r="AG45" t="n">
        <v>0</v>
      </c>
      <c r="AH45" t="n">
        <v>100</v>
      </c>
      <c r="AI45"/>
      <c r="AJ45"/>
      <c r="AK45"/>
      <c r="AL45"/>
      <c r="AM45"/>
      <c r="AN45"/>
      <c r="AO45" t="n">
        <v>2</v>
      </c>
      <c r="AP45" t="n">
        <v>6</v>
      </c>
      <c r="AQ45" t="n">
        <v>7</v>
      </c>
      <c r="AR45"/>
    </row>
    <row r="46">
      <c r="A46" t="n">
        <v>102067</v>
      </c>
      <c r="B46" t="s">
        <v>247</v>
      </c>
      <c r="C46" t="s">
        <v>170</v>
      </c>
      <c r="D46" t="s">
        <v>146</v>
      </c>
      <c r="E46" t="s">
        <v>147</v>
      </c>
      <c r="F46" t="s">
        <v>173</v>
      </c>
      <c r="G46" t="s">
        <v>149</v>
      </c>
      <c r="H46" t="s">
        <v>174</v>
      </c>
      <c r="I46" t="s">
        <v>151</v>
      </c>
      <c r="J46" t="s">
        <v>168</v>
      </c>
      <c r="K46" t="s">
        <v>176</v>
      </c>
      <c r="L46" t="s">
        <v>154</v>
      </c>
      <c r="M46" t="s">
        <v>155</v>
      </c>
      <c r="N46" t="n">
        <v>-87.5615</v>
      </c>
      <c r="O46" t="n">
        <v>33.1205</v>
      </c>
      <c r="P46" t="n">
        <v>7099</v>
      </c>
      <c r="Q46" t="n">
        <v>7099</v>
      </c>
      <c r="R46" t="n">
        <v>59.3</v>
      </c>
      <c r="S46" t="n">
        <v>54.8</v>
      </c>
      <c r="T46" t="n">
        <v>34.8</v>
      </c>
      <c r="U46" t="n">
        <v>4.8</v>
      </c>
      <c r="V46" t="n">
        <v>0.8</v>
      </c>
      <c r="W46" t="n">
        <v>0.9</v>
      </c>
      <c r="X46" t="n">
        <v>57</v>
      </c>
      <c r="Y46" t="n">
        <v>33</v>
      </c>
      <c r="Z46" t="n">
        <v>17</v>
      </c>
      <c r="AA46" t="n">
        <v>615</v>
      </c>
      <c r="AB46" t="n">
        <v>21.5</v>
      </c>
      <c r="AC46"/>
      <c r="AD46"/>
      <c r="AE46"/>
      <c r="AF46" t="n">
        <v>735</v>
      </c>
      <c r="AG46" t="n">
        <v>40</v>
      </c>
      <c r="AH46" t="n">
        <v>48</v>
      </c>
      <c r="AI46" t="n">
        <v>10410</v>
      </c>
      <c r="AJ46" t="n">
        <v>10256</v>
      </c>
      <c r="AK46" t="n">
        <v>10835</v>
      </c>
      <c r="AL46" t="n">
        <v>13628</v>
      </c>
      <c r="AM46" t="n">
        <v>13687</v>
      </c>
      <c r="AN46"/>
      <c r="AO46" t="n">
        <v>557</v>
      </c>
      <c r="AP46"/>
      <c r="AQ46"/>
      <c r="AR46"/>
    </row>
    <row r="47">
      <c r="A47" t="n">
        <v>102076</v>
      </c>
      <c r="B47" t="s">
        <v>248</v>
      </c>
      <c r="C47" t="s">
        <v>249</v>
      </c>
      <c r="D47" t="s">
        <v>146</v>
      </c>
      <c r="E47" t="s">
        <v>147</v>
      </c>
      <c r="F47" t="s">
        <v>173</v>
      </c>
      <c r="G47" t="s">
        <v>149</v>
      </c>
      <c r="H47" t="s">
        <v>174</v>
      </c>
      <c r="I47" t="s">
        <v>175</v>
      </c>
      <c r="J47" t="s">
        <v>168</v>
      </c>
      <c r="K47" t="s">
        <v>176</v>
      </c>
      <c r="L47" t="s">
        <v>155</v>
      </c>
      <c r="M47" t="s">
        <v>155</v>
      </c>
      <c r="N47" t="n">
        <v>-86.1699</v>
      </c>
      <c r="O47" t="n">
        <v>34.2015</v>
      </c>
      <c r="P47" t="n">
        <v>6445</v>
      </c>
      <c r="Q47" t="n">
        <v>6445</v>
      </c>
      <c r="R47" t="n">
        <v>59.6</v>
      </c>
      <c r="S47" t="n">
        <v>77.1</v>
      </c>
      <c r="T47" t="n">
        <v>7.2</v>
      </c>
      <c r="U47" t="n">
        <v>10.6</v>
      </c>
      <c r="V47" t="n">
        <v>1.2</v>
      </c>
      <c r="W47" t="n">
        <v>0.2</v>
      </c>
      <c r="X47" t="n">
        <v>69</v>
      </c>
      <c r="Y47" t="n">
        <v>35</v>
      </c>
      <c r="Z47" t="n">
        <v>21</v>
      </c>
      <c r="AA47" t="n">
        <v>445</v>
      </c>
      <c r="AB47" t="n">
        <v>48.5</v>
      </c>
      <c r="AC47"/>
      <c r="AD47"/>
      <c r="AE47"/>
      <c r="AF47" t="n">
        <v>502</v>
      </c>
      <c r="AG47" t="n">
        <v>34</v>
      </c>
      <c r="AH47" t="n">
        <v>66</v>
      </c>
      <c r="AI47" t="n">
        <v>6435</v>
      </c>
      <c r="AJ47" t="n">
        <v>5408</v>
      </c>
      <c r="AK47" t="n">
        <v>5889</v>
      </c>
      <c r="AL47" t="n">
        <v>8248</v>
      </c>
      <c r="AM47" t="n">
        <v>10635</v>
      </c>
      <c r="AN47" t="n">
        <v>9550</v>
      </c>
      <c r="AO47" t="n">
        <v>335</v>
      </c>
      <c r="AP47"/>
      <c r="AQ47"/>
      <c r="AR47"/>
    </row>
    <row r="48">
      <c r="A48" t="n">
        <v>102094</v>
      </c>
      <c r="B48" t="s">
        <v>250</v>
      </c>
      <c r="C48" t="s">
        <v>232</v>
      </c>
      <c r="D48" t="s">
        <v>146</v>
      </c>
      <c r="E48" t="s">
        <v>147</v>
      </c>
      <c r="F48" t="s">
        <v>148</v>
      </c>
      <c r="G48" t="s">
        <v>149</v>
      </c>
      <c r="H48" t="s">
        <v>150</v>
      </c>
      <c r="I48" t="s">
        <v>151</v>
      </c>
      <c r="J48" t="s">
        <v>238</v>
      </c>
      <c r="K48" t="s">
        <v>159</v>
      </c>
      <c r="L48" t="s">
        <v>155</v>
      </c>
      <c r="M48" t="s">
        <v>155</v>
      </c>
      <c r="N48" t="n">
        <v>-88.1787</v>
      </c>
      <c r="O48" t="n">
        <v>30.696</v>
      </c>
      <c r="P48" t="n">
        <v>15488</v>
      </c>
      <c r="Q48" t="n">
        <v>9553</v>
      </c>
      <c r="R48" t="n">
        <v>61.2</v>
      </c>
      <c r="S48" t="n">
        <v>59.6</v>
      </c>
      <c r="T48" t="n">
        <v>23.2</v>
      </c>
      <c r="U48" t="n">
        <v>4.8</v>
      </c>
      <c r="V48" t="n">
        <v>3.9</v>
      </c>
      <c r="W48" t="n">
        <v>1.4</v>
      </c>
      <c r="X48" t="n">
        <v>76</v>
      </c>
      <c r="Y48" t="n">
        <v>64</v>
      </c>
      <c r="Z48" t="n">
        <v>18</v>
      </c>
      <c r="AA48" t="n">
        <v>1870</v>
      </c>
      <c r="AB48" t="n">
        <v>52.6</v>
      </c>
      <c r="AC48" t="n">
        <v>1868</v>
      </c>
      <c r="AD48" t="n">
        <v>52</v>
      </c>
      <c r="AE48" t="n">
        <v>33.2</v>
      </c>
      <c r="AF48" t="n">
        <v>1599</v>
      </c>
      <c r="AG48" t="n">
        <v>37</v>
      </c>
      <c r="AH48" t="n">
        <v>75</v>
      </c>
      <c r="AI48" t="n">
        <v>13613</v>
      </c>
      <c r="AJ48" t="n">
        <v>10148</v>
      </c>
      <c r="AK48" t="n">
        <v>11633</v>
      </c>
      <c r="AL48" t="n">
        <v>15456</v>
      </c>
      <c r="AM48" t="n">
        <v>21143</v>
      </c>
      <c r="AN48" t="n">
        <v>21878</v>
      </c>
      <c r="AO48"/>
      <c r="AP48" t="n">
        <v>1791</v>
      </c>
      <c r="AQ48" t="n">
        <v>1256</v>
      </c>
      <c r="AR48" t="n">
        <v>343</v>
      </c>
    </row>
    <row r="49">
      <c r="A49" t="n">
        <v>102234</v>
      </c>
      <c r="B49" t="s">
        <v>251</v>
      </c>
      <c r="C49" t="s">
        <v>232</v>
      </c>
      <c r="D49" t="s">
        <v>146</v>
      </c>
      <c r="E49" t="s">
        <v>147</v>
      </c>
      <c r="F49" t="s">
        <v>162</v>
      </c>
      <c r="G49" t="s">
        <v>163</v>
      </c>
      <c r="H49" t="s">
        <v>150</v>
      </c>
      <c r="I49" t="s">
        <v>151</v>
      </c>
      <c r="J49" t="s">
        <v>164</v>
      </c>
      <c r="K49" t="s">
        <v>179</v>
      </c>
      <c r="L49" t="s">
        <v>155</v>
      </c>
      <c r="M49" t="s">
        <v>155</v>
      </c>
      <c r="N49" t="n">
        <v>-88.1382</v>
      </c>
      <c r="O49" t="n">
        <v>30.6948</v>
      </c>
      <c r="P49" t="n">
        <v>1215</v>
      </c>
      <c r="Q49" t="n">
        <v>1041</v>
      </c>
      <c r="R49" t="n">
        <v>56</v>
      </c>
      <c r="S49" t="n">
        <v>59.1</v>
      </c>
      <c r="T49" t="n">
        <v>13.1</v>
      </c>
      <c r="U49" t="n">
        <v>9.9</v>
      </c>
      <c r="V49" t="n">
        <v>1.6</v>
      </c>
      <c r="W49" t="n">
        <v>9.2</v>
      </c>
      <c r="X49" t="n">
        <v>66</v>
      </c>
      <c r="Y49" t="n">
        <v>100</v>
      </c>
      <c r="Z49" t="n">
        <v>10</v>
      </c>
      <c r="AA49" t="n">
        <v>392</v>
      </c>
      <c r="AB49" t="n">
        <v>56.1</v>
      </c>
      <c r="AC49" t="n">
        <v>392</v>
      </c>
      <c r="AD49" t="n">
        <v>56.1</v>
      </c>
      <c r="AE49" t="n">
        <v>47.4</v>
      </c>
      <c r="AF49" t="n">
        <v>225</v>
      </c>
      <c r="AG49" t="n">
        <v>33</v>
      </c>
      <c r="AH49" t="n">
        <v>94</v>
      </c>
      <c r="AI49" t="n">
        <v>20271</v>
      </c>
      <c r="AJ49" t="n">
        <v>11239</v>
      </c>
      <c r="AK49" t="n">
        <v>13282</v>
      </c>
      <c r="AL49" t="n">
        <v>16103</v>
      </c>
      <c r="AM49" t="n">
        <v>9655</v>
      </c>
      <c r="AN49" t="n">
        <v>20316</v>
      </c>
      <c r="AO49"/>
      <c r="AP49" t="n">
        <v>209</v>
      </c>
      <c r="AQ49" t="n">
        <v>48</v>
      </c>
      <c r="AR49"/>
    </row>
    <row r="50">
      <c r="A50" t="n">
        <v>102270</v>
      </c>
      <c r="B50" t="s">
        <v>252</v>
      </c>
      <c r="C50" t="s">
        <v>170</v>
      </c>
      <c r="D50" t="s">
        <v>146</v>
      </c>
      <c r="E50" t="s">
        <v>147</v>
      </c>
      <c r="F50" t="s">
        <v>162</v>
      </c>
      <c r="G50" t="s">
        <v>163</v>
      </c>
      <c r="H50" t="s">
        <v>150</v>
      </c>
      <c r="I50" t="s">
        <v>151</v>
      </c>
      <c r="J50" t="s">
        <v>164</v>
      </c>
      <c r="K50" t="s">
        <v>179</v>
      </c>
      <c r="L50" t="s">
        <v>154</v>
      </c>
      <c r="M50" t="s">
        <v>155</v>
      </c>
      <c r="N50" t="n">
        <v>-87.5853</v>
      </c>
      <c r="O50" t="n">
        <v>33.2</v>
      </c>
      <c r="P50" t="n">
        <v>983</v>
      </c>
      <c r="Q50" t="n">
        <v>983</v>
      </c>
      <c r="R50" t="n">
        <v>56.3</v>
      </c>
      <c r="S50" t="n">
        <v>7.7</v>
      </c>
      <c r="T50" t="n">
        <v>87.6</v>
      </c>
      <c r="U50" t="n">
        <v>0.5</v>
      </c>
      <c r="V50" t="n">
        <v>0.7</v>
      </c>
      <c r="W50" t="n">
        <v>0.5</v>
      </c>
      <c r="X50" t="n">
        <v>79</v>
      </c>
      <c r="Y50" t="n">
        <v>33</v>
      </c>
      <c r="Z50" t="n">
        <v>12</v>
      </c>
      <c r="AA50" t="n">
        <v>117</v>
      </c>
      <c r="AB50" t="n">
        <v>41</v>
      </c>
      <c r="AC50" t="n">
        <v>117</v>
      </c>
      <c r="AD50" t="n">
        <v>41</v>
      </c>
      <c r="AE50" t="n">
        <v>31.6</v>
      </c>
      <c r="AF50" t="n">
        <v>128</v>
      </c>
      <c r="AG50" t="n">
        <v>68</v>
      </c>
      <c r="AH50" t="n">
        <v>89</v>
      </c>
      <c r="AI50" t="n">
        <v>12479</v>
      </c>
      <c r="AJ50" t="n">
        <v>11789</v>
      </c>
      <c r="AK50" t="n">
        <v>12252</v>
      </c>
      <c r="AL50" t="n">
        <v>11214</v>
      </c>
      <c r="AM50" t="n">
        <v>13001</v>
      </c>
      <c r="AN50" t="n">
        <v>17500</v>
      </c>
      <c r="AO50"/>
      <c r="AP50" t="n">
        <v>94</v>
      </c>
      <c r="AQ50"/>
      <c r="AR50"/>
    </row>
    <row r="51">
      <c r="A51" t="n">
        <v>102298</v>
      </c>
      <c r="B51" t="s">
        <v>253</v>
      </c>
      <c r="C51" t="s">
        <v>254</v>
      </c>
      <c r="D51" t="s">
        <v>146</v>
      </c>
      <c r="E51" t="s">
        <v>147</v>
      </c>
      <c r="F51" t="s">
        <v>162</v>
      </c>
      <c r="G51" t="s">
        <v>163</v>
      </c>
      <c r="H51" t="s">
        <v>150</v>
      </c>
      <c r="I51" t="s">
        <v>175</v>
      </c>
      <c r="J51" t="s">
        <v>164</v>
      </c>
      <c r="K51" t="s">
        <v>179</v>
      </c>
      <c r="L51" t="s">
        <v>154</v>
      </c>
      <c r="M51" t="s">
        <v>155</v>
      </c>
      <c r="N51" t="n">
        <v>-86.1127</v>
      </c>
      <c r="O51" t="n">
        <v>33.4335</v>
      </c>
      <c r="P51" t="n">
        <v>1337</v>
      </c>
      <c r="Q51" t="n">
        <v>1247</v>
      </c>
      <c r="R51" t="n">
        <v>40.8</v>
      </c>
      <c r="S51" t="n">
        <v>5.8</v>
      </c>
      <c r="T51" t="n">
        <v>78.3</v>
      </c>
      <c r="U51" t="n">
        <v>5.3</v>
      </c>
      <c r="V51" t="n">
        <v>0</v>
      </c>
      <c r="W51" t="n">
        <v>7.2</v>
      </c>
      <c r="X51" t="n">
        <v>81</v>
      </c>
      <c r="Y51" t="n">
        <v>100</v>
      </c>
      <c r="Z51" t="n">
        <v>19</v>
      </c>
      <c r="AA51" t="n">
        <v>157</v>
      </c>
      <c r="AB51" t="n">
        <v>65</v>
      </c>
      <c r="AC51" t="n">
        <v>157</v>
      </c>
      <c r="AD51" t="n">
        <v>65</v>
      </c>
      <c r="AE51" t="n">
        <v>58.6</v>
      </c>
      <c r="AF51" t="n">
        <v>118</v>
      </c>
      <c r="AG51" t="n">
        <v>76</v>
      </c>
      <c r="AH51" t="n">
        <v>92</v>
      </c>
      <c r="AI51" t="n">
        <v>12450</v>
      </c>
      <c r="AJ51" t="n">
        <v>13423</v>
      </c>
      <c r="AK51" t="n">
        <v>11620</v>
      </c>
      <c r="AL51" t="n">
        <v>13910</v>
      </c>
      <c r="AM51" t="n">
        <v>20485</v>
      </c>
      <c r="AN51" t="n">
        <v>19595</v>
      </c>
      <c r="AO51"/>
      <c r="AP51" t="n">
        <v>144</v>
      </c>
      <c r="AQ51" t="n">
        <v>41</v>
      </c>
      <c r="AR51"/>
    </row>
    <row r="52">
      <c r="A52" t="n">
        <v>102313</v>
      </c>
      <c r="B52" t="s">
        <v>255</v>
      </c>
      <c r="C52" t="s">
        <v>161</v>
      </c>
      <c r="D52" t="s">
        <v>146</v>
      </c>
      <c r="E52" t="s">
        <v>147</v>
      </c>
      <c r="F52" t="s">
        <v>173</v>
      </c>
      <c r="G52" t="s">
        <v>149</v>
      </c>
      <c r="H52" t="s">
        <v>174</v>
      </c>
      <c r="I52" t="s">
        <v>151</v>
      </c>
      <c r="J52" t="s">
        <v>168</v>
      </c>
      <c r="K52" t="s">
        <v>176</v>
      </c>
      <c r="L52" t="s">
        <v>154</v>
      </c>
      <c r="M52" t="s">
        <v>155</v>
      </c>
      <c r="N52" t="n">
        <v>-86.3431</v>
      </c>
      <c r="O52" t="n">
        <v>32.3501</v>
      </c>
      <c r="P52" t="n">
        <v>2772</v>
      </c>
      <c r="Q52" t="n">
        <v>2772</v>
      </c>
      <c r="R52" t="n">
        <v>63.7</v>
      </c>
      <c r="S52" t="n">
        <v>17.6</v>
      </c>
      <c r="T52" t="n">
        <v>72.8</v>
      </c>
      <c r="U52" t="n">
        <v>4.2</v>
      </c>
      <c r="V52" t="n">
        <v>1.1</v>
      </c>
      <c r="W52" t="n">
        <v>0.3</v>
      </c>
      <c r="X52" t="n">
        <v>50</v>
      </c>
      <c r="Y52" t="n">
        <v>23</v>
      </c>
      <c r="Z52" t="n">
        <v>16</v>
      </c>
      <c r="AA52" t="n">
        <v>151</v>
      </c>
      <c r="AB52" t="n">
        <v>16.6</v>
      </c>
      <c r="AC52"/>
      <c r="AD52"/>
      <c r="AE52"/>
      <c r="AF52" t="n">
        <v>264</v>
      </c>
      <c r="AG52" t="n">
        <v>55</v>
      </c>
      <c r="AH52" t="n">
        <v>74</v>
      </c>
      <c r="AI52" t="n">
        <v>5701</v>
      </c>
      <c r="AJ52" t="n">
        <v>5001</v>
      </c>
      <c r="AK52" t="n">
        <v>6184</v>
      </c>
      <c r="AL52" t="n">
        <v>8073</v>
      </c>
      <c r="AM52" t="n">
        <v>7763</v>
      </c>
      <c r="AN52"/>
      <c r="AO52" t="n">
        <v>171</v>
      </c>
      <c r="AP52"/>
      <c r="AQ52"/>
      <c r="AR52"/>
    </row>
    <row r="53">
      <c r="A53" t="n">
        <v>102368</v>
      </c>
      <c r="B53" t="s">
        <v>256</v>
      </c>
      <c r="C53" t="s">
        <v>257</v>
      </c>
      <c r="D53" t="s">
        <v>146</v>
      </c>
      <c r="E53" t="s">
        <v>147</v>
      </c>
      <c r="F53" t="s">
        <v>148</v>
      </c>
      <c r="G53" t="s">
        <v>149</v>
      </c>
      <c r="H53" t="s">
        <v>150</v>
      </c>
      <c r="I53" t="s">
        <v>175</v>
      </c>
      <c r="J53" t="s">
        <v>238</v>
      </c>
      <c r="K53" t="s">
        <v>153</v>
      </c>
      <c r="L53" t="s">
        <v>155</v>
      </c>
      <c r="M53" t="s">
        <v>155</v>
      </c>
      <c r="N53" t="n">
        <v>-85.958</v>
      </c>
      <c r="O53" t="n">
        <v>31.7996</v>
      </c>
      <c r="P53" t="n">
        <v>17868</v>
      </c>
      <c r="Q53" t="n">
        <v>13031</v>
      </c>
      <c r="R53" t="n">
        <v>63.9</v>
      </c>
      <c r="S53" t="n">
        <v>51.8</v>
      </c>
      <c r="T53" t="n">
        <v>32.2</v>
      </c>
      <c r="U53" t="n">
        <v>4.7</v>
      </c>
      <c r="V53" t="n">
        <v>0.8</v>
      </c>
      <c r="W53" t="n">
        <v>2.4</v>
      </c>
      <c r="X53" t="n">
        <v>73</v>
      </c>
      <c r="Y53" t="n">
        <v>39</v>
      </c>
      <c r="Z53" t="n">
        <v>15</v>
      </c>
      <c r="AA53" t="n">
        <v>1898</v>
      </c>
      <c r="AB53" t="n">
        <v>46.8</v>
      </c>
      <c r="AC53" t="n">
        <v>1861</v>
      </c>
      <c r="AD53" t="n">
        <v>45.7</v>
      </c>
      <c r="AE53" t="n">
        <v>28.2</v>
      </c>
      <c r="AF53" t="n">
        <v>1413</v>
      </c>
      <c r="AG53" t="n">
        <v>42</v>
      </c>
      <c r="AH53" t="n">
        <v>74</v>
      </c>
      <c r="AI53" t="n">
        <v>12504</v>
      </c>
      <c r="AJ53" t="n">
        <v>12718</v>
      </c>
      <c r="AK53" t="n">
        <v>12632</v>
      </c>
      <c r="AL53" t="n">
        <v>15109</v>
      </c>
      <c r="AM53" t="n">
        <v>15553</v>
      </c>
      <c r="AN53" t="n">
        <v>14278</v>
      </c>
      <c r="AO53" t="n">
        <v>218</v>
      </c>
      <c r="AP53" t="n">
        <v>2101</v>
      </c>
      <c r="AQ53" t="n">
        <v>1098</v>
      </c>
      <c r="AR53" t="n">
        <v>27</v>
      </c>
    </row>
    <row r="54">
      <c r="A54" t="n">
        <v>102377</v>
      </c>
      <c r="B54" t="s">
        <v>258</v>
      </c>
      <c r="C54" t="s">
        <v>259</v>
      </c>
      <c r="D54" t="s">
        <v>146</v>
      </c>
      <c r="E54" t="s">
        <v>147</v>
      </c>
      <c r="F54" t="s">
        <v>162</v>
      </c>
      <c r="G54" t="s">
        <v>163</v>
      </c>
      <c r="H54" t="s">
        <v>150</v>
      </c>
      <c r="I54" t="s">
        <v>175</v>
      </c>
      <c r="J54" t="s">
        <v>168</v>
      </c>
      <c r="K54" t="s">
        <v>153</v>
      </c>
      <c r="L54" t="s">
        <v>154</v>
      </c>
      <c r="M54" t="s">
        <v>155</v>
      </c>
      <c r="N54" t="n">
        <v>-85.7085</v>
      </c>
      <c r="O54" t="n">
        <v>32.4309</v>
      </c>
      <c r="P54" t="n">
        <v>3037</v>
      </c>
      <c r="Q54" t="n">
        <v>2510</v>
      </c>
      <c r="R54" t="n">
        <v>61.3</v>
      </c>
      <c r="S54" t="n">
        <v>0.7</v>
      </c>
      <c r="T54" t="n">
        <v>85.9</v>
      </c>
      <c r="U54" t="n">
        <v>1.6</v>
      </c>
      <c r="V54" t="n">
        <v>0.4</v>
      </c>
      <c r="W54" t="n">
        <v>0</v>
      </c>
      <c r="X54" t="n">
        <v>73</v>
      </c>
      <c r="Y54"/>
      <c r="Z54" t="n">
        <v>12</v>
      </c>
      <c r="AA54" t="n">
        <v>748</v>
      </c>
      <c r="AB54" t="n">
        <v>57.1</v>
      </c>
      <c r="AC54" t="n">
        <v>748</v>
      </c>
      <c r="AD54" t="n">
        <v>57.1</v>
      </c>
      <c r="AE54" t="n">
        <v>31.1</v>
      </c>
      <c r="AF54" t="n">
        <v>533</v>
      </c>
      <c r="AG54" t="n">
        <v>48</v>
      </c>
      <c r="AH54" t="n">
        <v>95</v>
      </c>
      <c r="AI54" t="n">
        <v>35126</v>
      </c>
      <c r="AJ54" t="n">
        <v>31858</v>
      </c>
      <c r="AK54" t="n">
        <v>33168</v>
      </c>
      <c r="AL54" t="n">
        <v>34010</v>
      </c>
      <c r="AM54" t="n">
        <v>34215</v>
      </c>
      <c r="AN54"/>
      <c r="AO54"/>
      <c r="AP54" t="n">
        <v>410</v>
      </c>
      <c r="AQ54" t="n">
        <v>69</v>
      </c>
      <c r="AR54" t="n">
        <v>68</v>
      </c>
    </row>
    <row r="55">
      <c r="A55" t="n">
        <v>102395</v>
      </c>
      <c r="B55" t="s">
        <v>260</v>
      </c>
      <c r="C55" t="s">
        <v>261</v>
      </c>
      <c r="D55" t="s">
        <v>146</v>
      </c>
      <c r="E55" t="s">
        <v>147</v>
      </c>
      <c r="F55" t="s">
        <v>162</v>
      </c>
      <c r="G55" t="s">
        <v>163</v>
      </c>
      <c r="H55" t="s">
        <v>150</v>
      </c>
      <c r="I55" t="s">
        <v>151</v>
      </c>
      <c r="J55" t="s">
        <v>164</v>
      </c>
      <c r="K55" t="s">
        <v>209</v>
      </c>
      <c r="L55" t="s">
        <v>155</v>
      </c>
      <c r="M55" t="s">
        <v>155</v>
      </c>
      <c r="N55" t="n">
        <v>-87.9116</v>
      </c>
      <c r="O55" t="n">
        <v>30.6393</v>
      </c>
      <c r="P55" t="n">
        <v>297</v>
      </c>
      <c r="Q55" t="n">
        <v>140</v>
      </c>
      <c r="R55" t="n">
        <v>24.3</v>
      </c>
      <c r="S55" t="n">
        <v>42.9</v>
      </c>
      <c r="T55" t="n">
        <v>17.9</v>
      </c>
      <c r="U55" t="n">
        <v>11.4</v>
      </c>
      <c r="V55" t="n">
        <v>0.7</v>
      </c>
      <c r="W55" t="n">
        <v>0.7</v>
      </c>
      <c r="X55" t="n">
        <v>0</v>
      </c>
      <c r="Y55" t="n">
        <v>0</v>
      </c>
      <c r="Z55" t="n">
        <v>14</v>
      </c>
      <c r="AA55"/>
      <c r="AB55"/>
      <c r="AC55"/>
      <c r="AD55"/>
      <c r="AE55"/>
      <c r="AF55" t="n">
        <v>1</v>
      </c>
      <c r="AG55" t="n">
        <v>35</v>
      </c>
      <c r="AH55" t="n">
        <v>36</v>
      </c>
      <c r="AI55"/>
      <c r="AJ55"/>
      <c r="AK55"/>
      <c r="AL55"/>
      <c r="AM55"/>
      <c r="AN55"/>
      <c r="AO55"/>
      <c r="AP55" t="n">
        <v>20</v>
      </c>
      <c r="AQ55" t="n">
        <v>19</v>
      </c>
      <c r="AR55" t="n">
        <v>10</v>
      </c>
    </row>
    <row r="56">
      <c r="A56" t="n">
        <v>102429</v>
      </c>
      <c r="B56" t="s">
        <v>262</v>
      </c>
      <c r="C56" t="s">
        <v>263</v>
      </c>
      <c r="D56" t="s">
        <v>146</v>
      </c>
      <c r="E56" t="s">
        <v>147</v>
      </c>
      <c r="F56" t="s">
        <v>173</v>
      </c>
      <c r="G56" t="s">
        <v>149</v>
      </c>
      <c r="H56" t="s">
        <v>174</v>
      </c>
      <c r="I56" t="s">
        <v>175</v>
      </c>
      <c r="J56" t="s">
        <v>168</v>
      </c>
      <c r="K56" t="s">
        <v>176</v>
      </c>
      <c r="L56" t="s">
        <v>155</v>
      </c>
      <c r="M56" t="s">
        <v>155</v>
      </c>
      <c r="N56" t="n">
        <v>-87.2653</v>
      </c>
      <c r="O56" t="n">
        <v>33.8371</v>
      </c>
      <c r="P56" t="n">
        <v>5204</v>
      </c>
      <c r="Q56" t="n">
        <v>5204</v>
      </c>
      <c r="R56" t="n">
        <v>61.8</v>
      </c>
      <c r="S56" t="n">
        <v>74.5</v>
      </c>
      <c r="T56" t="n">
        <v>17</v>
      </c>
      <c r="U56" t="n">
        <v>3.6</v>
      </c>
      <c r="V56" t="n">
        <v>0.7</v>
      </c>
      <c r="W56" t="n">
        <v>0</v>
      </c>
      <c r="X56" t="n">
        <v>67</v>
      </c>
      <c r="Y56" t="n">
        <v>54</v>
      </c>
      <c r="Z56" t="n">
        <v>15</v>
      </c>
      <c r="AA56" t="n">
        <v>404</v>
      </c>
      <c r="AB56" t="n">
        <v>43.6</v>
      </c>
      <c r="AC56"/>
      <c r="AD56"/>
      <c r="AE56"/>
      <c r="AF56" t="n">
        <v>505</v>
      </c>
      <c r="AG56" t="n">
        <v>30</v>
      </c>
      <c r="AH56" t="n">
        <v>96</v>
      </c>
      <c r="AI56" t="n">
        <v>6524</v>
      </c>
      <c r="AJ56" t="n">
        <v>5071</v>
      </c>
      <c r="AK56" t="n">
        <v>4464</v>
      </c>
      <c r="AL56" t="n">
        <v>7392</v>
      </c>
      <c r="AM56" t="n">
        <v>8495</v>
      </c>
      <c r="AN56" t="n">
        <v>2084</v>
      </c>
      <c r="AO56" t="n">
        <v>493</v>
      </c>
      <c r="AP56"/>
      <c r="AQ56"/>
      <c r="AR56"/>
    </row>
    <row r="57">
      <c r="A57" t="n">
        <v>102553</v>
      </c>
      <c r="B57" t="s">
        <v>264</v>
      </c>
      <c r="C57" t="s">
        <v>265</v>
      </c>
      <c r="D57" t="s">
        <v>266</v>
      </c>
      <c r="E57" t="s">
        <v>267</v>
      </c>
      <c r="F57" t="s">
        <v>148</v>
      </c>
      <c r="G57" t="s">
        <v>149</v>
      </c>
      <c r="H57" t="s">
        <v>150</v>
      </c>
      <c r="I57" t="s">
        <v>151</v>
      </c>
      <c r="J57" t="s">
        <v>238</v>
      </c>
      <c r="K57" t="s">
        <v>153</v>
      </c>
      <c r="L57" t="s">
        <v>155</v>
      </c>
      <c r="M57" t="s">
        <v>155</v>
      </c>
      <c r="N57" t="n">
        <v>-149.8262</v>
      </c>
      <c r="O57" t="n">
        <v>61.1902</v>
      </c>
      <c r="P57" t="n">
        <v>17352</v>
      </c>
      <c r="Q57" t="n">
        <v>16562</v>
      </c>
      <c r="R57" t="n">
        <v>61.1</v>
      </c>
      <c r="S57" t="n">
        <v>51</v>
      </c>
      <c r="T57" t="n">
        <v>2.6</v>
      </c>
      <c r="U57" t="n">
        <v>7.6</v>
      </c>
      <c r="V57" t="n">
        <v>5.6</v>
      </c>
      <c r="W57" t="n">
        <v>1.4</v>
      </c>
      <c r="X57" t="n">
        <v>72</v>
      </c>
      <c r="Y57" t="n">
        <v>43</v>
      </c>
      <c r="Z57" t="n">
        <v>12</v>
      </c>
      <c r="AA57" t="n">
        <v>1344</v>
      </c>
      <c r="AB57" t="n">
        <v>28.9</v>
      </c>
      <c r="AC57" t="n">
        <v>946</v>
      </c>
      <c r="AD57" t="n">
        <v>28.4</v>
      </c>
      <c r="AE57" t="n">
        <v>15.2</v>
      </c>
      <c r="AF57" t="n">
        <v>705</v>
      </c>
      <c r="AG57" t="n">
        <v>19</v>
      </c>
      <c r="AH57" t="n">
        <v>45</v>
      </c>
      <c r="AI57" t="n">
        <v>13931</v>
      </c>
      <c r="AJ57" t="n">
        <v>11436</v>
      </c>
      <c r="AK57" t="n">
        <v>11993</v>
      </c>
      <c r="AL57" t="n">
        <v>13543</v>
      </c>
      <c r="AM57" t="n">
        <v>18947</v>
      </c>
      <c r="AN57" t="n">
        <v>19563</v>
      </c>
      <c r="AO57" t="n">
        <v>444</v>
      </c>
      <c r="AP57" t="n">
        <v>817</v>
      </c>
      <c r="AQ57" t="n">
        <v>192</v>
      </c>
      <c r="AR57" t="n">
        <v>5</v>
      </c>
    </row>
    <row r="58">
      <c r="A58" t="n">
        <v>102580</v>
      </c>
      <c r="B58" t="s">
        <v>268</v>
      </c>
      <c r="C58" t="s">
        <v>269</v>
      </c>
      <c r="D58" t="s">
        <v>266</v>
      </c>
      <c r="E58" t="s">
        <v>267</v>
      </c>
      <c r="F58" t="s">
        <v>162</v>
      </c>
      <c r="G58" t="s">
        <v>163</v>
      </c>
      <c r="H58" t="s">
        <v>150</v>
      </c>
      <c r="I58" t="s">
        <v>186</v>
      </c>
      <c r="J58" t="s">
        <v>164</v>
      </c>
      <c r="K58" t="s">
        <v>209</v>
      </c>
      <c r="L58" t="s">
        <v>155</v>
      </c>
      <c r="M58" t="s">
        <v>155</v>
      </c>
      <c r="N58" t="n">
        <v>-149.112</v>
      </c>
      <c r="O58" t="n">
        <v>61.5986</v>
      </c>
      <c r="P58" t="n">
        <v>45</v>
      </c>
      <c r="Q58" t="n">
        <v>45</v>
      </c>
      <c r="R58" t="n">
        <v>48.9</v>
      </c>
      <c r="S58" t="n">
        <v>88.9</v>
      </c>
      <c r="T58" t="n">
        <v>2.2</v>
      </c>
      <c r="U58" t="n">
        <v>2.2</v>
      </c>
      <c r="V58" t="n">
        <v>0</v>
      </c>
      <c r="W58" t="n">
        <v>0</v>
      </c>
      <c r="X58" t="n">
        <v>33</v>
      </c>
      <c r="Y58"/>
      <c r="Z58" t="n">
        <v>5</v>
      </c>
      <c r="AA58" t="n">
        <v>2</v>
      </c>
      <c r="AB58" t="n">
        <v>100</v>
      </c>
      <c r="AC58" t="n">
        <v>1</v>
      </c>
      <c r="AD58" t="n">
        <v>100</v>
      </c>
      <c r="AE58" t="n">
        <v>100</v>
      </c>
      <c r="AF58" t="n">
        <v>3</v>
      </c>
      <c r="AG58" t="n">
        <v>49</v>
      </c>
      <c r="AH58" t="n">
        <v>82</v>
      </c>
      <c r="AI58" t="n">
        <v>14844</v>
      </c>
      <c r="AJ58"/>
      <c r="AK58"/>
      <c r="AL58" t="n">
        <v>8175</v>
      </c>
      <c r="AM58" t="n">
        <v>20012</v>
      </c>
      <c r="AN58"/>
      <c r="AO58" t="n">
        <v>1</v>
      </c>
      <c r="AP58" t="n">
        <v>3</v>
      </c>
      <c r="AQ58"/>
      <c r="AR58"/>
    </row>
    <row r="59">
      <c r="A59" t="n">
        <v>102614</v>
      </c>
      <c r="B59" t="s">
        <v>270</v>
      </c>
      <c r="C59" t="s">
        <v>271</v>
      </c>
      <c r="D59" t="s">
        <v>266</v>
      </c>
      <c r="E59" t="s">
        <v>267</v>
      </c>
      <c r="F59" t="s">
        <v>148</v>
      </c>
      <c r="G59" t="s">
        <v>149</v>
      </c>
      <c r="H59" t="s">
        <v>150</v>
      </c>
      <c r="I59" t="s">
        <v>151</v>
      </c>
      <c r="J59" t="s">
        <v>152</v>
      </c>
      <c r="K59" t="s">
        <v>159</v>
      </c>
      <c r="L59" t="s">
        <v>155</v>
      </c>
      <c r="M59" t="s">
        <v>155</v>
      </c>
      <c r="N59" t="n">
        <v>-147.8231</v>
      </c>
      <c r="O59" t="n">
        <v>64.8576</v>
      </c>
      <c r="P59" t="n">
        <v>10975</v>
      </c>
      <c r="Q59" t="n">
        <v>9790</v>
      </c>
      <c r="R59" t="n">
        <v>64.1</v>
      </c>
      <c r="S59" t="n">
        <v>46.8</v>
      </c>
      <c r="T59" t="n">
        <v>4</v>
      </c>
      <c r="U59" t="n">
        <v>9.1</v>
      </c>
      <c r="V59" t="n">
        <v>2.4</v>
      </c>
      <c r="W59" t="n">
        <v>1.3</v>
      </c>
      <c r="X59" t="n">
        <v>72</v>
      </c>
      <c r="Y59" t="n">
        <v>43</v>
      </c>
      <c r="Z59" t="n">
        <v>12</v>
      </c>
      <c r="AA59" t="n">
        <v>638</v>
      </c>
      <c r="AB59" t="n">
        <v>32</v>
      </c>
      <c r="AC59" t="n">
        <v>387</v>
      </c>
      <c r="AD59" t="n">
        <v>32.8</v>
      </c>
      <c r="AE59" t="n">
        <v>20.7</v>
      </c>
      <c r="AF59" t="n">
        <v>561</v>
      </c>
      <c r="AG59" t="n">
        <v>22</v>
      </c>
      <c r="AH59" t="n">
        <v>47</v>
      </c>
      <c r="AI59" t="n">
        <v>9985</v>
      </c>
      <c r="AJ59" t="n">
        <v>7494</v>
      </c>
      <c r="AK59" t="n">
        <v>8206</v>
      </c>
      <c r="AL59" t="n">
        <v>9719</v>
      </c>
      <c r="AM59" t="n">
        <v>13515</v>
      </c>
      <c r="AN59" t="n">
        <v>16203</v>
      </c>
      <c r="AO59" t="n">
        <v>185</v>
      </c>
      <c r="AP59" t="n">
        <v>436</v>
      </c>
      <c r="AQ59" t="n">
        <v>178</v>
      </c>
      <c r="AR59" t="n">
        <v>31</v>
      </c>
    </row>
    <row r="60">
      <c r="A60" t="n">
        <v>102632</v>
      </c>
      <c r="B60" t="s">
        <v>272</v>
      </c>
      <c r="C60" t="s">
        <v>273</v>
      </c>
      <c r="D60" t="s">
        <v>266</v>
      </c>
      <c r="E60" t="s">
        <v>267</v>
      </c>
      <c r="F60" t="s">
        <v>148</v>
      </c>
      <c r="G60" t="s">
        <v>149</v>
      </c>
      <c r="H60" t="s">
        <v>150</v>
      </c>
      <c r="I60" t="s">
        <v>205</v>
      </c>
      <c r="J60" t="s">
        <v>168</v>
      </c>
      <c r="K60" t="s">
        <v>153</v>
      </c>
      <c r="L60" t="s">
        <v>155</v>
      </c>
      <c r="M60" t="s">
        <v>155</v>
      </c>
      <c r="N60" t="n">
        <v>-134.6383</v>
      </c>
      <c r="O60" t="n">
        <v>58.3848</v>
      </c>
      <c r="P60" t="n">
        <v>3383</v>
      </c>
      <c r="Q60" t="n">
        <v>3075</v>
      </c>
      <c r="R60" t="n">
        <v>63.1</v>
      </c>
      <c r="S60" t="n">
        <v>51.1</v>
      </c>
      <c r="T60" t="n">
        <v>0.8</v>
      </c>
      <c r="U60" t="n">
        <v>6.9</v>
      </c>
      <c r="V60" t="n">
        <v>4</v>
      </c>
      <c r="W60" t="n">
        <v>0.8</v>
      </c>
      <c r="X60" t="n">
        <v>71</v>
      </c>
      <c r="Y60" t="n">
        <v>50</v>
      </c>
      <c r="Z60" t="n">
        <v>9</v>
      </c>
      <c r="AA60" t="n">
        <v>155</v>
      </c>
      <c r="AB60" t="n">
        <v>31</v>
      </c>
      <c r="AC60" t="n">
        <v>70</v>
      </c>
      <c r="AD60" t="n">
        <v>32.9</v>
      </c>
      <c r="AE60" t="n">
        <v>25.7</v>
      </c>
      <c r="AF60" t="n">
        <v>111</v>
      </c>
      <c r="AG60" t="n">
        <v>14</v>
      </c>
      <c r="AH60" t="n">
        <v>39</v>
      </c>
      <c r="AI60" t="n">
        <v>8488</v>
      </c>
      <c r="AJ60" t="n">
        <v>4340</v>
      </c>
      <c r="AK60" t="n">
        <v>3510</v>
      </c>
      <c r="AL60" t="n">
        <v>12084</v>
      </c>
      <c r="AM60" t="n">
        <v>11027</v>
      </c>
      <c r="AN60" t="n">
        <v>11405</v>
      </c>
      <c r="AO60" t="n">
        <v>66</v>
      </c>
      <c r="AP60" t="n">
        <v>129</v>
      </c>
      <c r="AQ60" t="n">
        <v>90</v>
      </c>
      <c r="AR60"/>
    </row>
    <row r="61">
      <c r="A61" t="n">
        <v>102669</v>
      </c>
      <c r="B61" t="s">
        <v>274</v>
      </c>
      <c r="C61" t="s">
        <v>265</v>
      </c>
      <c r="D61" t="s">
        <v>266</v>
      </c>
      <c r="E61" t="s">
        <v>267</v>
      </c>
      <c r="F61" t="s">
        <v>162</v>
      </c>
      <c r="G61" t="s">
        <v>163</v>
      </c>
      <c r="H61" t="s">
        <v>150</v>
      </c>
      <c r="I61" t="s">
        <v>151</v>
      </c>
      <c r="J61" t="s">
        <v>164</v>
      </c>
      <c r="K61" t="s">
        <v>179</v>
      </c>
      <c r="L61" t="s">
        <v>155</v>
      </c>
      <c r="M61" t="s">
        <v>155</v>
      </c>
      <c r="N61" t="n">
        <v>-149.8042</v>
      </c>
      <c r="O61" t="n">
        <v>61.191</v>
      </c>
      <c r="P61" t="n">
        <v>758</v>
      </c>
      <c r="Q61" t="n">
        <v>567</v>
      </c>
      <c r="R61" t="n">
        <v>77.1</v>
      </c>
      <c r="S61" t="n">
        <v>28.7</v>
      </c>
      <c r="T61" t="n">
        <v>4.1</v>
      </c>
      <c r="U61" t="n">
        <v>7.4</v>
      </c>
      <c r="V61" t="n">
        <v>6.5</v>
      </c>
      <c r="W61" t="n">
        <v>0.7</v>
      </c>
      <c r="X61" t="n">
        <v>68</v>
      </c>
      <c r="Y61" t="n">
        <v>50</v>
      </c>
      <c r="Z61" t="n">
        <v>8</v>
      </c>
      <c r="AA61" t="n">
        <v>32</v>
      </c>
      <c r="AB61" t="n">
        <v>46.9</v>
      </c>
      <c r="AC61" t="n">
        <v>32</v>
      </c>
      <c r="AD61" t="n">
        <v>40.6</v>
      </c>
      <c r="AE61" t="n">
        <v>18.8</v>
      </c>
      <c r="AF61" t="n">
        <v>23</v>
      </c>
      <c r="AG61" t="n">
        <v>34</v>
      </c>
      <c r="AH61" t="n">
        <v>86</v>
      </c>
      <c r="AI61" t="n">
        <v>23667</v>
      </c>
      <c r="AJ61" t="n">
        <v>18371</v>
      </c>
      <c r="AK61" t="n">
        <v>15564</v>
      </c>
      <c r="AL61" t="n">
        <v>18313</v>
      </c>
      <c r="AM61" t="n">
        <v>23460</v>
      </c>
      <c r="AN61"/>
      <c r="AO61" t="n">
        <v>28</v>
      </c>
      <c r="AP61" t="n">
        <v>49</v>
      </c>
      <c r="AQ61" t="n">
        <v>38</v>
      </c>
      <c r="AR61" t="n">
        <v>4</v>
      </c>
    </row>
    <row r="62">
      <c r="A62" t="n">
        <v>102711</v>
      </c>
      <c r="B62" t="s">
        <v>275</v>
      </c>
      <c r="C62" t="s">
        <v>276</v>
      </c>
      <c r="D62" t="s">
        <v>266</v>
      </c>
      <c r="E62" t="s">
        <v>267</v>
      </c>
      <c r="F62" t="s">
        <v>216</v>
      </c>
      <c r="G62" t="s">
        <v>149</v>
      </c>
      <c r="H62" t="s">
        <v>200</v>
      </c>
      <c r="I62" t="s">
        <v>205</v>
      </c>
      <c r="J62" t="s">
        <v>164</v>
      </c>
      <c r="K62"/>
      <c r="L62" t="s">
        <v>155</v>
      </c>
      <c r="M62" t="s">
        <v>155</v>
      </c>
      <c r="N62" t="n">
        <v>-149.4445</v>
      </c>
      <c r="O62" t="n">
        <v>60.1106</v>
      </c>
      <c r="P62" t="n">
        <v>980</v>
      </c>
      <c r="Q62" t="n">
        <v>980</v>
      </c>
      <c r="R62" t="n">
        <v>18.9</v>
      </c>
      <c r="S62" t="n">
        <v>41</v>
      </c>
      <c r="T62" t="n">
        <v>0.5</v>
      </c>
      <c r="U62" t="n">
        <v>4.4</v>
      </c>
      <c r="V62" t="n">
        <v>1.7</v>
      </c>
      <c r="W62" t="n">
        <v>0.1</v>
      </c>
      <c r="X62" t="n">
        <v>90</v>
      </c>
      <c r="Y62" t="n">
        <v>93</v>
      </c>
      <c r="Z62" t="n">
        <v>12</v>
      </c>
      <c r="AA62"/>
      <c r="AB62"/>
      <c r="AC62"/>
      <c r="AD62"/>
      <c r="AE62"/>
      <c r="AF62" t="n">
        <v>82</v>
      </c>
      <c r="AG62" t="n">
        <v>6</v>
      </c>
      <c r="AH62" t="n">
        <v>21</v>
      </c>
      <c r="AI62" t="n">
        <v>15051</v>
      </c>
      <c r="AJ62" t="n">
        <v>12071</v>
      </c>
      <c r="AK62"/>
      <c r="AL62"/>
      <c r="AM62"/>
      <c r="AN62"/>
      <c r="AO62"/>
      <c r="AP62"/>
      <c r="AQ62"/>
      <c r="AR62"/>
    </row>
    <row r="63">
      <c r="A63" t="n">
        <v>102845</v>
      </c>
      <c r="B63" t="s">
        <v>277</v>
      </c>
      <c r="C63" t="s">
        <v>265</v>
      </c>
      <c r="D63" t="s">
        <v>266</v>
      </c>
      <c r="E63" t="s">
        <v>267</v>
      </c>
      <c r="F63" t="s">
        <v>188</v>
      </c>
      <c r="G63" t="s">
        <v>189</v>
      </c>
      <c r="H63" t="s">
        <v>150</v>
      </c>
      <c r="I63" t="s">
        <v>151</v>
      </c>
      <c r="J63" t="s">
        <v>168</v>
      </c>
      <c r="K63" t="s">
        <v>179</v>
      </c>
      <c r="L63" t="s">
        <v>155</v>
      </c>
      <c r="M63" t="s">
        <v>155</v>
      </c>
      <c r="N63" t="n">
        <v>-149.8393</v>
      </c>
      <c r="O63" t="n">
        <v>61.1963</v>
      </c>
      <c r="P63" t="n">
        <v>3560</v>
      </c>
      <c r="Q63" t="n">
        <v>3560</v>
      </c>
      <c r="R63" t="n">
        <v>72.2</v>
      </c>
      <c r="S63" t="n">
        <v>41</v>
      </c>
      <c r="T63" t="n">
        <v>8.5</v>
      </c>
      <c r="U63" t="n">
        <v>18.7</v>
      </c>
      <c r="V63" t="n">
        <v>3.1</v>
      </c>
      <c r="W63" t="n">
        <v>0.9</v>
      </c>
      <c r="X63"/>
      <c r="Y63"/>
      <c r="Z63" t="n">
        <v>25</v>
      </c>
      <c r="AA63" t="n">
        <v>1754</v>
      </c>
      <c r="AB63" t="n">
        <v>57.5</v>
      </c>
      <c r="AC63" t="n">
        <v>1754</v>
      </c>
      <c r="AD63" t="n">
        <v>0.6</v>
      </c>
      <c r="AE63" t="n">
        <v>0.6</v>
      </c>
      <c r="AF63" t="n">
        <v>522</v>
      </c>
      <c r="AG63" t="n">
        <v>56</v>
      </c>
      <c r="AH63" t="n">
        <v>73</v>
      </c>
      <c r="AI63" t="n">
        <v>24795</v>
      </c>
      <c r="AJ63" t="n">
        <v>23949</v>
      </c>
      <c r="AK63" t="n">
        <v>24192</v>
      </c>
      <c r="AL63" t="n">
        <v>25862</v>
      </c>
      <c r="AM63" t="n">
        <v>29653</v>
      </c>
      <c r="AN63" t="n">
        <v>30290</v>
      </c>
      <c r="AO63" t="n">
        <v>245</v>
      </c>
      <c r="AP63" t="n">
        <v>50</v>
      </c>
      <c r="AQ63"/>
      <c r="AR63"/>
    </row>
    <row r="64">
      <c r="A64" t="n">
        <v>103501</v>
      </c>
      <c r="B64" t="s">
        <v>278</v>
      </c>
      <c r="C64" t="s">
        <v>265</v>
      </c>
      <c r="D64" t="s">
        <v>266</v>
      </c>
      <c r="E64" t="s">
        <v>267</v>
      </c>
      <c r="F64" t="s">
        <v>279</v>
      </c>
      <c r="G64" t="s">
        <v>189</v>
      </c>
      <c r="H64" t="s">
        <v>174</v>
      </c>
      <c r="I64" t="s">
        <v>151</v>
      </c>
      <c r="J64" t="s">
        <v>164</v>
      </c>
      <c r="K64" t="s">
        <v>176</v>
      </c>
      <c r="L64" t="s">
        <v>155</v>
      </c>
      <c r="M64" t="s">
        <v>155</v>
      </c>
      <c r="N64" t="n">
        <v>-149.857</v>
      </c>
      <c r="O64" t="n">
        <v>61.1814</v>
      </c>
      <c r="P64" t="n">
        <v>389</v>
      </c>
      <c r="Q64" t="n">
        <v>389</v>
      </c>
      <c r="R64" t="n">
        <v>86.1</v>
      </c>
      <c r="S64" t="n">
        <v>28.8</v>
      </c>
      <c r="T64" t="n">
        <v>10.8</v>
      </c>
      <c r="U64" t="n">
        <v>8</v>
      </c>
      <c r="V64" t="n">
        <v>14.9</v>
      </c>
      <c r="W64" t="n">
        <v>0</v>
      </c>
      <c r="X64" t="n">
        <v>71</v>
      </c>
      <c r="Y64"/>
      <c r="Z64" t="n">
        <v>15</v>
      </c>
      <c r="AA64" t="n">
        <v>298</v>
      </c>
      <c r="AB64" t="n">
        <v>64.8</v>
      </c>
      <c r="AC64"/>
      <c r="AD64"/>
      <c r="AE64"/>
      <c r="AF64" t="n">
        <v>273</v>
      </c>
      <c r="AG64" t="n">
        <v>58</v>
      </c>
      <c r="AH64" t="n">
        <v>69</v>
      </c>
      <c r="AI64" t="n">
        <v>17795</v>
      </c>
      <c r="AJ64" t="n">
        <v>17649</v>
      </c>
      <c r="AK64" t="n">
        <v>19154</v>
      </c>
      <c r="AL64"/>
      <c r="AM64"/>
      <c r="AN64"/>
      <c r="AO64" t="n">
        <v>19</v>
      </c>
      <c r="AP64"/>
      <c r="AQ64"/>
      <c r="AR64"/>
    </row>
    <row r="65">
      <c r="A65" t="n">
        <v>103741</v>
      </c>
      <c r="B65" t="s">
        <v>280</v>
      </c>
      <c r="C65" t="s">
        <v>281</v>
      </c>
      <c r="D65" t="s">
        <v>282</v>
      </c>
      <c r="E65" t="s">
        <v>283</v>
      </c>
      <c r="F65" t="s">
        <v>199</v>
      </c>
      <c r="G65" t="s">
        <v>189</v>
      </c>
      <c r="H65" t="s">
        <v>200</v>
      </c>
      <c r="I65" t="s">
        <v>151</v>
      </c>
      <c r="J65" t="s">
        <v>164</v>
      </c>
      <c r="K65"/>
      <c r="L65" t="s">
        <v>155</v>
      </c>
      <c r="M65" t="s">
        <v>155</v>
      </c>
      <c r="N65" t="n">
        <v>-110.9272</v>
      </c>
      <c r="O65" t="n">
        <v>32.2357</v>
      </c>
      <c r="P65" t="n">
        <v>313</v>
      </c>
      <c r="Q65" t="n">
        <v>313</v>
      </c>
      <c r="R65" t="n">
        <v>95.8</v>
      </c>
      <c r="S65" t="n">
        <v>29.4</v>
      </c>
      <c r="T65" t="n">
        <v>5.4</v>
      </c>
      <c r="U65" t="n">
        <v>47.3</v>
      </c>
      <c r="V65" t="n">
        <v>1.3</v>
      </c>
      <c r="W65" t="n">
        <v>0</v>
      </c>
      <c r="X65" t="n">
        <v>81</v>
      </c>
      <c r="Y65" t="n">
        <v>79</v>
      </c>
      <c r="Z65" t="n">
        <v>21</v>
      </c>
      <c r="AA65"/>
      <c r="AB65"/>
      <c r="AC65"/>
      <c r="AD65"/>
      <c r="AE65"/>
      <c r="AF65" t="n">
        <v>130</v>
      </c>
      <c r="AG65" t="n">
        <v>50</v>
      </c>
      <c r="AH65" t="n">
        <v>51</v>
      </c>
      <c r="AI65" t="n">
        <v>15922</v>
      </c>
      <c r="AJ65" t="n">
        <v>15569</v>
      </c>
      <c r="AK65" t="n">
        <v>16629</v>
      </c>
      <c r="AL65" t="n">
        <v>19109</v>
      </c>
      <c r="AM65" t="n">
        <v>20349</v>
      </c>
      <c r="AN65" t="n">
        <v>20349</v>
      </c>
      <c r="AO65"/>
      <c r="AP65"/>
      <c r="AQ65"/>
      <c r="AR65"/>
    </row>
    <row r="66">
      <c r="A66" t="n">
        <v>103893</v>
      </c>
      <c r="B66" t="s">
        <v>284</v>
      </c>
      <c r="C66" t="s">
        <v>285</v>
      </c>
      <c r="D66" t="s">
        <v>282</v>
      </c>
      <c r="E66" t="s">
        <v>283</v>
      </c>
      <c r="F66" t="s">
        <v>279</v>
      </c>
      <c r="G66" t="s">
        <v>189</v>
      </c>
      <c r="H66" t="s">
        <v>174</v>
      </c>
      <c r="I66" t="s">
        <v>151</v>
      </c>
      <c r="J66" t="s">
        <v>168</v>
      </c>
      <c r="K66" t="s">
        <v>176</v>
      </c>
      <c r="L66" t="s">
        <v>155</v>
      </c>
      <c r="M66" t="s">
        <v>155</v>
      </c>
      <c r="N66" t="n">
        <v>-112.1046</v>
      </c>
      <c r="O66" t="n">
        <v>33.5658</v>
      </c>
      <c r="P66" t="n">
        <v>1819</v>
      </c>
      <c r="Q66" t="n">
        <v>1819</v>
      </c>
      <c r="R66" t="n">
        <v>78.7</v>
      </c>
      <c r="S66" t="n">
        <v>16.6</v>
      </c>
      <c r="T66" t="n">
        <v>9.6</v>
      </c>
      <c r="U66" t="n">
        <v>55.4</v>
      </c>
      <c r="V66" t="n">
        <v>2.5</v>
      </c>
      <c r="W66" t="n">
        <v>0.9</v>
      </c>
      <c r="X66" t="n">
        <v>70</v>
      </c>
      <c r="Y66"/>
      <c r="Z66" t="n">
        <v>21</v>
      </c>
      <c r="AA66" t="n">
        <v>735</v>
      </c>
      <c r="AB66" t="n">
        <v>54.3</v>
      </c>
      <c r="AC66"/>
      <c r="AD66"/>
      <c r="AE66"/>
      <c r="AF66" t="n">
        <v>501</v>
      </c>
      <c r="AG66" t="n">
        <v>55</v>
      </c>
      <c r="AH66" t="n">
        <v>56</v>
      </c>
      <c r="AI66"/>
      <c r="AJ66"/>
      <c r="AK66"/>
      <c r="AL66"/>
      <c r="AM66"/>
      <c r="AN66"/>
      <c r="AO66" t="n">
        <v>328</v>
      </c>
      <c r="AP66"/>
      <c r="AQ66"/>
      <c r="AR66"/>
    </row>
    <row r="67">
      <c r="A67" t="n">
        <v>103909</v>
      </c>
      <c r="B67" t="s">
        <v>286</v>
      </c>
      <c r="C67" t="s">
        <v>287</v>
      </c>
      <c r="D67" t="s">
        <v>282</v>
      </c>
      <c r="E67" t="s">
        <v>283</v>
      </c>
      <c r="F67" t="s">
        <v>279</v>
      </c>
      <c r="G67" t="s">
        <v>189</v>
      </c>
      <c r="H67" t="s">
        <v>174</v>
      </c>
      <c r="I67" t="s">
        <v>151</v>
      </c>
      <c r="J67" t="s">
        <v>164</v>
      </c>
      <c r="K67" t="s">
        <v>176</v>
      </c>
      <c r="L67" t="s">
        <v>155</v>
      </c>
      <c r="M67" t="s">
        <v>155</v>
      </c>
      <c r="N67" t="n">
        <v>-111.8532</v>
      </c>
      <c r="O67" t="n">
        <v>33.3925</v>
      </c>
      <c r="P67" t="n">
        <v>859</v>
      </c>
      <c r="Q67" t="n">
        <v>859</v>
      </c>
      <c r="R67" t="n">
        <v>83.6</v>
      </c>
      <c r="S67" t="n">
        <v>23.5</v>
      </c>
      <c r="T67" t="n">
        <v>7.7</v>
      </c>
      <c r="U67" t="n">
        <v>46.1</v>
      </c>
      <c r="V67" t="n">
        <v>2.4</v>
      </c>
      <c r="W67" t="n">
        <v>0.2</v>
      </c>
      <c r="X67" t="n">
        <v>66</v>
      </c>
      <c r="Y67"/>
      <c r="Z67" t="n">
        <v>13</v>
      </c>
      <c r="AA67" t="n">
        <v>212</v>
      </c>
      <c r="AB67" t="n">
        <v>53.3</v>
      </c>
      <c r="AC67"/>
      <c r="AD67"/>
      <c r="AE67"/>
      <c r="AF67" t="n">
        <v>220</v>
      </c>
      <c r="AG67" t="n">
        <v>54</v>
      </c>
      <c r="AH67" t="n">
        <v>55</v>
      </c>
      <c r="AI67" t="n">
        <v>45466</v>
      </c>
      <c r="AJ67" t="n">
        <v>45475</v>
      </c>
      <c r="AK67" t="n">
        <v>49457</v>
      </c>
      <c r="AL67" t="n">
        <v>48195</v>
      </c>
      <c r="AM67" t="n">
        <v>47673</v>
      </c>
      <c r="AN67" t="n">
        <v>49457</v>
      </c>
      <c r="AO67" t="n">
        <v>109</v>
      </c>
      <c r="AP67"/>
      <c r="AQ67"/>
      <c r="AR67"/>
    </row>
    <row r="68">
      <c r="A68" t="n">
        <v>103927</v>
      </c>
      <c r="B68" t="s">
        <v>288</v>
      </c>
      <c r="C68" t="s">
        <v>281</v>
      </c>
      <c r="D68" t="s">
        <v>282</v>
      </c>
      <c r="E68" t="s">
        <v>283</v>
      </c>
      <c r="F68" t="s">
        <v>279</v>
      </c>
      <c r="G68" t="s">
        <v>189</v>
      </c>
      <c r="H68" t="s">
        <v>174</v>
      </c>
      <c r="I68" t="s">
        <v>151</v>
      </c>
      <c r="J68" t="s">
        <v>164</v>
      </c>
      <c r="K68" t="s">
        <v>176</v>
      </c>
      <c r="L68" t="s">
        <v>155</v>
      </c>
      <c r="M68" t="s">
        <v>155</v>
      </c>
      <c r="N68" t="n">
        <v>-110.9831</v>
      </c>
      <c r="O68" t="n">
        <v>32.2244</v>
      </c>
      <c r="P68" t="n">
        <v>750</v>
      </c>
      <c r="Q68" t="n">
        <v>750</v>
      </c>
      <c r="R68" t="n">
        <v>80.3</v>
      </c>
      <c r="S68" t="n">
        <v>16.3</v>
      </c>
      <c r="T68" t="n">
        <v>7.3</v>
      </c>
      <c r="U68" t="n">
        <v>63.9</v>
      </c>
      <c r="V68" t="n">
        <v>2.3</v>
      </c>
      <c r="W68" t="n">
        <v>0.3</v>
      </c>
      <c r="X68" t="n">
        <v>78</v>
      </c>
      <c r="Y68"/>
      <c r="Z68" t="n">
        <v>16</v>
      </c>
      <c r="AA68" t="n">
        <v>288</v>
      </c>
      <c r="AB68" t="n">
        <v>62.2</v>
      </c>
      <c r="AC68"/>
      <c r="AD68"/>
      <c r="AE68"/>
      <c r="AF68" t="n">
        <v>249</v>
      </c>
      <c r="AG68" t="n">
        <v>61</v>
      </c>
      <c r="AH68" t="n">
        <v>61</v>
      </c>
      <c r="AI68" t="n">
        <v>37981</v>
      </c>
      <c r="AJ68" t="n">
        <v>39030</v>
      </c>
      <c r="AK68" t="n">
        <v>41013</v>
      </c>
      <c r="AL68" t="n">
        <v>40651</v>
      </c>
      <c r="AM68"/>
      <c r="AN68" t="n">
        <v>44099</v>
      </c>
      <c r="AO68" t="n">
        <v>62</v>
      </c>
      <c r="AP68"/>
      <c r="AQ68"/>
      <c r="AR68"/>
    </row>
    <row r="69">
      <c r="A69" t="n">
        <v>103954</v>
      </c>
      <c r="B69" t="s">
        <v>289</v>
      </c>
      <c r="C69" t="s">
        <v>281</v>
      </c>
      <c r="D69" t="s">
        <v>282</v>
      </c>
      <c r="E69" t="s">
        <v>283</v>
      </c>
      <c r="F69" t="s">
        <v>199</v>
      </c>
      <c r="G69" t="s">
        <v>189</v>
      </c>
      <c r="H69" t="s">
        <v>200</v>
      </c>
      <c r="I69" t="s">
        <v>151</v>
      </c>
      <c r="J69" t="s">
        <v>164</v>
      </c>
      <c r="K69"/>
      <c r="L69" t="s">
        <v>155</v>
      </c>
      <c r="M69" t="s">
        <v>155</v>
      </c>
      <c r="N69" t="n">
        <v>-110.8723</v>
      </c>
      <c r="O69" t="n">
        <v>32.2373</v>
      </c>
      <c r="P69" t="n">
        <v>64</v>
      </c>
      <c r="Q69" t="n">
        <v>64</v>
      </c>
      <c r="R69" t="n">
        <v>93.8</v>
      </c>
      <c r="S69" t="n">
        <v>20.3</v>
      </c>
      <c r="T69" t="n">
        <v>14.1</v>
      </c>
      <c r="U69" t="n">
        <v>51.6</v>
      </c>
      <c r="V69" t="n">
        <v>3.1</v>
      </c>
      <c r="W69" t="n">
        <v>0</v>
      </c>
      <c r="X69" t="n">
        <v>75</v>
      </c>
      <c r="Y69"/>
      <c r="Z69" t="n">
        <v>24</v>
      </c>
      <c r="AA69"/>
      <c r="AB69"/>
      <c r="AC69"/>
      <c r="AD69"/>
      <c r="AE69"/>
      <c r="AF69" t="n">
        <v>19</v>
      </c>
      <c r="AG69" t="n">
        <v>67</v>
      </c>
      <c r="AH69" t="n">
        <v>72</v>
      </c>
      <c r="AI69" t="n">
        <v>15544</v>
      </c>
      <c r="AJ69" t="n">
        <v>16249</v>
      </c>
      <c r="AK69" t="n">
        <v>12724</v>
      </c>
      <c r="AL69"/>
      <c r="AM69" t="n">
        <v>16249</v>
      </c>
      <c r="AN69"/>
      <c r="AO69"/>
      <c r="AP69"/>
      <c r="AQ69"/>
      <c r="AR69"/>
    </row>
    <row r="70">
      <c r="A70" t="n">
        <v>103963</v>
      </c>
      <c r="B70" t="s">
        <v>290</v>
      </c>
      <c r="C70" t="s">
        <v>291</v>
      </c>
      <c r="D70" t="s">
        <v>282</v>
      </c>
      <c r="E70" t="s">
        <v>283</v>
      </c>
      <c r="F70" t="s">
        <v>279</v>
      </c>
      <c r="G70" t="s">
        <v>189</v>
      </c>
      <c r="H70" t="s">
        <v>174</v>
      </c>
      <c r="I70" t="s">
        <v>186</v>
      </c>
      <c r="J70" t="s">
        <v>164</v>
      </c>
      <c r="K70"/>
      <c r="L70" t="s">
        <v>155</v>
      </c>
      <c r="M70" t="s">
        <v>155</v>
      </c>
      <c r="N70" t="n">
        <v>-112.1573</v>
      </c>
      <c r="O70" t="n">
        <v>33.5372</v>
      </c>
      <c r="P70" t="n">
        <v>734</v>
      </c>
      <c r="Q70" t="n">
        <v>734</v>
      </c>
      <c r="R70" t="n">
        <v>14.3</v>
      </c>
      <c r="S70" t="n">
        <v>23.8</v>
      </c>
      <c r="T70" t="n">
        <v>10.8</v>
      </c>
      <c r="U70" t="n">
        <v>46.6</v>
      </c>
      <c r="V70" t="n">
        <v>0.7</v>
      </c>
      <c r="W70" t="n">
        <v>0</v>
      </c>
      <c r="X70" t="n">
        <v>70</v>
      </c>
      <c r="Y70"/>
      <c r="Z70" t="n">
        <v>17</v>
      </c>
      <c r="AA70" t="n">
        <v>369</v>
      </c>
      <c r="AB70" t="n">
        <v>51.2</v>
      </c>
      <c r="AC70"/>
      <c r="AD70"/>
      <c r="AE70"/>
      <c r="AF70" t="n">
        <v>328</v>
      </c>
      <c r="AG70" t="n">
        <v>73</v>
      </c>
      <c r="AH70" t="n">
        <v>78</v>
      </c>
      <c r="AI70" t="n">
        <v>21702</v>
      </c>
      <c r="AJ70" t="n">
        <v>21704</v>
      </c>
      <c r="AK70" t="n">
        <v>23935</v>
      </c>
      <c r="AL70" t="n">
        <v>21883</v>
      </c>
      <c r="AM70" t="n">
        <v>25114</v>
      </c>
      <c r="AN70" t="n">
        <v>19573</v>
      </c>
      <c r="AO70" t="n">
        <v>2</v>
      </c>
      <c r="AP70"/>
      <c r="AQ70"/>
      <c r="AR70"/>
    </row>
    <row r="71">
      <c r="A71" t="n">
        <v>104090</v>
      </c>
      <c r="B71" t="s">
        <v>292</v>
      </c>
      <c r="C71" t="s">
        <v>285</v>
      </c>
      <c r="D71" t="s">
        <v>282</v>
      </c>
      <c r="E71" t="s">
        <v>283</v>
      </c>
      <c r="F71" t="s">
        <v>188</v>
      </c>
      <c r="G71" t="s">
        <v>189</v>
      </c>
      <c r="H71" t="s">
        <v>150</v>
      </c>
      <c r="I71" t="s">
        <v>151</v>
      </c>
      <c r="J71" t="s">
        <v>164</v>
      </c>
      <c r="K71" t="s">
        <v>209</v>
      </c>
      <c r="L71" t="s">
        <v>155</v>
      </c>
      <c r="M71" t="s">
        <v>155</v>
      </c>
      <c r="N71" t="n">
        <v>-112.1125</v>
      </c>
      <c r="O71" t="n">
        <v>33.5661</v>
      </c>
      <c r="P71" t="n">
        <v>1208</v>
      </c>
      <c r="Q71" t="n">
        <v>1142</v>
      </c>
      <c r="R71" t="n">
        <v>89.3</v>
      </c>
      <c r="S71" t="n">
        <v>21.6</v>
      </c>
      <c r="T71" t="n">
        <v>13.6</v>
      </c>
      <c r="U71" t="n">
        <v>32.7</v>
      </c>
      <c r="V71" t="n">
        <v>2.9</v>
      </c>
      <c r="W71" t="n">
        <v>0.2</v>
      </c>
      <c r="X71" t="n">
        <v>0</v>
      </c>
      <c r="Y71"/>
      <c r="Z71" t="n">
        <v>28</v>
      </c>
      <c r="AA71" t="n">
        <v>219</v>
      </c>
      <c r="AB71" t="n">
        <v>50.2</v>
      </c>
      <c r="AC71" t="n">
        <v>6</v>
      </c>
      <c r="AD71" t="n">
        <v>66.7</v>
      </c>
      <c r="AE71" t="n">
        <v>33.3</v>
      </c>
      <c r="AF71" t="n">
        <v>116</v>
      </c>
      <c r="AG71" t="n">
        <v>58</v>
      </c>
      <c r="AH71" t="n">
        <v>68</v>
      </c>
      <c r="AI71"/>
      <c r="AJ71"/>
      <c r="AK71"/>
      <c r="AL71"/>
      <c r="AM71"/>
      <c r="AN71"/>
      <c r="AO71" t="n">
        <v>71</v>
      </c>
      <c r="AP71" t="n">
        <v>188</v>
      </c>
      <c r="AQ71" t="n">
        <v>31</v>
      </c>
      <c r="AR71"/>
    </row>
    <row r="72">
      <c r="A72" t="n">
        <v>104151</v>
      </c>
      <c r="B72" t="s">
        <v>293</v>
      </c>
      <c r="C72" t="s">
        <v>294</v>
      </c>
      <c r="D72" t="s">
        <v>282</v>
      </c>
      <c r="E72" t="s">
        <v>283</v>
      </c>
      <c r="F72" t="s">
        <v>148</v>
      </c>
      <c r="G72" t="s">
        <v>149</v>
      </c>
      <c r="H72" t="s">
        <v>150</v>
      </c>
      <c r="I72" t="s">
        <v>151</v>
      </c>
      <c r="J72" t="s">
        <v>158</v>
      </c>
      <c r="K72" t="s">
        <v>159</v>
      </c>
      <c r="L72" t="s">
        <v>155</v>
      </c>
      <c r="M72" t="s">
        <v>155</v>
      </c>
      <c r="N72" t="n">
        <v>-111.9344</v>
      </c>
      <c r="O72" t="n">
        <v>33.4177</v>
      </c>
      <c r="P72" t="n">
        <v>87154</v>
      </c>
      <c r="Q72" t="n">
        <v>70646</v>
      </c>
      <c r="R72" t="n">
        <v>48.8</v>
      </c>
      <c r="S72" t="n">
        <v>44.3</v>
      </c>
      <c r="T72" t="n">
        <v>4.4</v>
      </c>
      <c r="U72" t="n">
        <v>25.5</v>
      </c>
      <c r="V72" t="n">
        <v>8.5</v>
      </c>
      <c r="W72" t="n">
        <v>7.3</v>
      </c>
      <c r="X72" t="n">
        <v>85</v>
      </c>
      <c r="Y72" t="n">
        <v>47</v>
      </c>
      <c r="Z72" t="n">
        <v>18</v>
      </c>
      <c r="AA72" t="n">
        <v>11163</v>
      </c>
      <c r="AB72" t="n">
        <v>67.8</v>
      </c>
      <c r="AC72" t="n">
        <v>11163</v>
      </c>
      <c r="AD72" t="n">
        <v>67.8</v>
      </c>
      <c r="AE72" t="n">
        <v>54.8</v>
      </c>
      <c r="AF72" t="n">
        <v>14980</v>
      </c>
      <c r="AG72" t="n">
        <v>30</v>
      </c>
      <c r="AH72" t="n">
        <v>77</v>
      </c>
      <c r="AI72" t="n">
        <v>16401</v>
      </c>
      <c r="AJ72" t="n">
        <v>8909</v>
      </c>
      <c r="AK72" t="n">
        <v>10562</v>
      </c>
      <c r="AL72" t="n">
        <v>15764</v>
      </c>
      <c r="AM72" t="n">
        <v>19651</v>
      </c>
      <c r="AN72" t="n">
        <v>21772</v>
      </c>
      <c r="AO72"/>
      <c r="AP72" t="n">
        <v>14221</v>
      </c>
      <c r="AQ72" t="n">
        <v>5014</v>
      </c>
      <c r="AR72" t="n">
        <v>863</v>
      </c>
    </row>
    <row r="73">
      <c r="A73" t="n">
        <v>104160</v>
      </c>
      <c r="B73" t="s">
        <v>295</v>
      </c>
      <c r="C73" t="s">
        <v>296</v>
      </c>
      <c r="D73" t="s">
        <v>282</v>
      </c>
      <c r="E73" t="s">
        <v>283</v>
      </c>
      <c r="F73" t="s">
        <v>173</v>
      </c>
      <c r="G73" t="s">
        <v>149</v>
      </c>
      <c r="H73" t="s">
        <v>174</v>
      </c>
      <c r="I73" t="s">
        <v>151</v>
      </c>
      <c r="J73" t="s">
        <v>152</v>
      </c>
      <c r="K73" t="s">
        <v>176</v>
      </c>
      <c r="L73" t="s">
        <v>155</v>
      </c>
      <c r="M73" t="s">
        <v>155</v>
      </c>
      <c r="N73" t="n">
        <v>-114.496</v>
      </c>
      <c r="O73" t="n">
        <v>32.6893</v>
      </c>
      <c r="P73" t="n">
        <v>12066</v>
      </c>
      <c r="Q73" t="n">
        <v>12066</v>
      </c>
      <c r="R73" t="n">
        <v>57.7</v>
      </c>
      <c r="S73" t="n">
        <v>13.1</v>
      </c>
      <c r="T73" t="n">
        <v>1.7</v>
      </c>
      <c r="U73" t="n">
        <v>65.2</v>
      </c>
      <c r="V73" t="n">
        <v>0.8</v>
      </c>
      <c r="W73" t="n">
        <v>1</v>
      </c>
      <c r="X73" t="n">
        <v>68</v>
      </c>
      <c r="Y73" t="n">
        <v>40</v>
      </c>
      <c r="Z73" t="n">
        <v>20</v>
      </c>
      <c r="AA73" t="n">
        <v>393</v>
      </c>
      <c r="AB73" t="n">
        <v>25.4</v>
      </c>
      <c r="AC73"/>
      <c r="AD73"/>
      <c r="AE73"/>
      <c r="AF73" t="n">
        <v>579</v>
      </c>
      <c r="AG73" t="n">
        <v>39</v>
      </c>
      <c r="AH73" t="n">
        <v>97</v>
      </c>
      <c r="AI73" t="n">
        <v>9818</v>
      </c>
      <c r="AJ73" t="n">
        <v>8887</v>
      </c>
      <c r="AK73" t="n">
        <v>9871</v>
      </c>
      <c r="AL73" t="n">
        <v>11563</v>
      </c>
      <c r="AM73" t="n">
        <v>13849</v>
      </c>
      <c r="AN73" t="n">
        <v>14357</v>
      </c>
      <c r="AO73" t="n">
        <v>885</v>
      </c>
      <c r="AP73"/>
      <c r="AQ73"/>
      <c r="AR73"/>
    </row>
    <row r="74">
      <c r="A74" t="n">
        <v>104179</v>
      </c>
      <c r="B74" t="s">
        <v>297</v>
      </c>
      <c r="C74" t="s">
        <v>281</v>
      </c>
      <c r="D74" t="s">
        <v>282</v>
      </c>
      <c r="E74" t="s">
        <v>283</v>
      </c>
      <c r="F74" t="s">
        <v>148</v>
      </c>
      <c r="G74" t="s">
        <v>149</v>
      </c>
      <c r="H74" t="s">
        <v>150</v>
      </c>
      <c r="I74" t="s">
        <v>151</v>
      </c>
      <c r="J74" t="s">
        <v>158</v>
      </c>
      <c r="K74" t="s">
        <v>159</v>
      </c>
      <c r="L74" t="s">
        <v>155</v>
      </c>
      <c r="M74" t="s">
        <v>155</v>
      </c>
      <c r="N74" t="n">
        <v>-110.9508</v>
      </c>
      <c r="O74" t="n">
        <v>32.2327</v>
      </c>
      <c r="P74" t="n">
        <v>55911</v>
      </c>
      <c r="Q74" t="n">
        <v>43817</v>
      </c>
      <c r="R74" t="n">
        <v>55.5</v>
      </c>
      <c r="S74" t="n">
        <v>47.7</v>
      </c>
      <c r="T74" t="n">
        <v>4.4</v>
      </c>
      <c r="U74" t="n">
        <v>27.6</v>
      </c>
      <c r="V74" t="n">
        <v>5.1</v>
      </c>
      <c r="W74" t="n">
        <v>4.7</v>
      </c>
      <c r="X74" t="n">
        <v>88</v>
      </c>
      <c r="Y74" t="n">
        <v>68</v>
      </c>
      <c r="Z74" t="n">
        <v>19</v>
      </c>
      <c r="AA74" t="n">
        <v>5875</v>
      </c>
      <c r="AB74" t="n">
        <v>65.9</v>
      </c>
      <c r="AC74" t="n">
        <v>5875</v>
      </c>
      <c r="AD74" t="n">
        <v>65.9</v>
      </c>
      <c r="AE74" t="n">
        <v>50.9</v>
      </c>
      <c r="AF74" t="n">
        <v>6154</v>
      </c>
      <c r="AG74" t="n">
        <v>26</v>
      </c>
      <c r="AH74" t="n">
        <v>79</v>
      </c>
      <c r="AI74" t="n">
        <v>18144</v>
      </c>
      <c r="AJ74" t="n">
        <v>12043</v>
      </c>
      <c r="AK74" t="n">
        <v>13789</v>
      </c>
      <c r="AL74" t="n">
        <v>15497</v>
      </c>
      <c r="AM74" t="n">
        <v>20124</v>
      </c>
      <c r="AN74" t="n">
        <v>20936</v>
      </c>
      <c r="AO74"/>
      <c r="AP74" t="n">
        <v>7543</v>
      </c>
      <c r="AQ74" t="n">
        <v>2267</v>
      </c>
      <c r="AR74" t="n">
        <v>987</v>
      </c>
    </row>
    <row r="75">
      <c r="A75" t="n">
        <v>104346</v>
      </c>
      <c r="B75" t="s">
        <v>298</v>
      </c>
      <c r="C75" t="s">
        <v>299</v>
      </c>
      <c r="D75" t="s">
        <v>282</v>
      </c>
      <c r="E75" t="s">
        <v>283</v>
      </c>
      <c r="F75" t="s">
        <v>173</v>
      </c>
      <c r="G75" t="s">
        <v>149</v>
      </c>
      <c r="H75" t="s">
        <v>174</v>
      </c>
      <c r="I75" t="s">
        <v>205</v>
      </c>
      <c r="J75" t="s">
        <v>152</v>
      </c>
      <c r="K75" t="s">
        <v>176</v>
      </c>
      <c r="L75" t="s">
        <v>155</v>
      </c>
      <c r="M75" t="s">
        <v>155</v>
      </c>
      <c r="N75" t="n">
        <v>-111.6525</v>
      </c>
      <c r="O75" t="n">
        <v>32.9571</v>
      </c>
      <c r="P75" t="n">
        <v>7853</v>
      </c>
      <c r="Q75" t="n">
        <v>7853</v>
      </c>
      <c r="R75" t="n">
        <v>62.3</v>
      </c>
      <c r="S75" t="n">
        <v>39.1</v>
      </c>
      <c r="T75" t="n">
        <v>7.5</v>
      </c>
      <c r="U75" t="n">
        <v>40</v>
      </c>
      <c r="V75" t="n">
        <v>2.1</v>
      </c>
      <c r="W75" t="n">
        <v>1.3</v>
      </c>
      <c r="X75" t="n">
        <v>58</v>
      </c>
      <c r="Y75" t="n">
        <v>35</v>
      </c>
      <c r="Z75" t="n">
        <v>16</v>
      </c>
      <c r="AA75" t="n">
        <v>324</v>
      </c>
      <c r="AB75" t="n">
        <v>23.5</v>
      </c>
      <c r="AC75"/>
      <c r="AD75"/>
      <c r="AE75"/>
      <c r="AF75" t="n">
        <v>384</v>
      </c>
      <c r="AG75" t="n">
        <v>29</v>
      </c>
      <c r="AH75" t="n">
        <v>57</v>
      </c>
      <c r="AI75" t="n">
        <v>4645</v>
      </c>
      <c r="AJ75" t="n">
        <v>2321</v>
      </c>
      <c r="AK75" t="n">
        <v>2601</v>
      </c>
      <c r="AL75" t="n">
        <v>5230</v>
      </c>
      <c r="AM75" t="n">
        <v>7109</v>
      </c>
      <c r="AN75" t="n">
        <v>7223</v>
      </c>
      <c r="AO75" t="n">
        <v>489</v>
      </c>
      <c r="AP75"/>
      <c r="AQ75"/>
      <c r="AR75"/>
    </row>
    <row r="76">
      <c r="A76" t="n">
        <v>104391</v>
      </c>
      <c r="B76" t="s">
        <v>300</v>
      </c>
      <c r="C76" t="s">
        <v>301</v>
      </c>
      <c r="D76" t="s">
        <v>282</v>
      </c>
      <c r="E76" t="s">
        <v>283</v>
      </c>
      <c r="F76" t="s">
        <v>199</v>
      </c>
      <c r="G76" t="s">
        <v>189</v>
      </c>
      <c r="H76" t="s">
        <v>200</v>
      </c>
      <c r="I76" t="s">
        <v>151</v>
      </c>
      <c r="J76" t="s">
        <v>164</v>
      </c>
      <c r="K76"/>
      <c r="L76" t="s">
        <v>155</v>
      </c>
      <c r="M76" t="s">
        <v>155</v>
      </c>
      <c r="N76" t="n">
        <v>-114.3327</v>
      </c>
      <c r="O76" t="n">
        <v>34.4775</v>
      </c>
      <c r="P76" t="n">
        <v>131</v>
      </c>
      <c r="Q76" t="n">
        <v>131</v>
      </c>
      <c r="R76" t="n">
        <v>97.7</v>
      </c>
      <c r="S76" t="n">
        <v>45</v>
      </c>
      <c r="T76" t="n">
        <v>2.3</v>
      </c>
      <c r="U76" t="n">
        <v>21.4</v>
      </c>
      <c r="V76" t="n">
        <v>2.3</v>
      </c>
      <c r="W76" t="n">
        <v>0</v>
      </c>
      <c r="X76" t="n">
        <v>88</v>
      </c>
      <c r="Y76"/>
      <c r="Z76" t="n">
        <v>18</v>
      </c>
      <c r="AA76"/>
      <c r="AB76"/>
      <c r="AC76"/>
      <c r="AD76"/>
      <c r="AE76"/>
      <c r="AF76" t="n">
        <v>119</v>
      </c>
      <c r="AG76" t="n">
        <v>58</v>
      </c>
      <c r="AH76" t="n">
        <v>58</v>
      </c>
      <c r="AI76" t="n">
        <v>10102</v>
      </c>
      <c r="AJ76" t="n">
        <v>10592</v>
      </c>
      <c r="AK76" t="n">
        <v>12718</v>
      </c>
      <c r="AL76" t="n">
        <v>12110</v>
      </c>
      <c r="AM76" t="n">
        <v>15971</v>
      </c>
      <c r="AN76" t="n">
        <v>15971</v>
      </c>
      <c r="AO76"/>
      <c r="AP76"/>
      <c r="AQ76"/>
      <c r="AR76"/>
    </row>
    <row r="77">
      <c r="A77" t="n">
        <v>104425</v>
      </c>
      <c r="B77" t="s">
        <v>302</v>
      </c>
      <c r="C77" t="s">
        <v>303</v>
      </c>
      <c r="D77" t="s">
        <v>282</v>
      </c>
      <c r="E77" t="s">
        <v>283</v>
      </c>
      <c r="F77" t="s">
        <v>173</v>
      </c>
      <c r="G77" t="s">
        <v>149</v>
      </c>
      <c r="H77" t="s">
        <v>174</v>
      </c>
      <c r="I77" t="s">
        <v>151</v>
      </c>
      <c r="J77" t="s">
        <v>168</v>
      </c>
      <c r="K77" t="s">
        <v>176</v>
      </c>
      <c r="L77" t="s">
        <v>155</v>
      </c>
      <c r="M77" t="s">
        <v>155</v>
      </c>
      <c r="N77" t="n">
        <v>-110.2469</v>
      </c>
      <c r="O77" t="n">
        <v>31.5646</v>
      </c>
      <c r="P77" t="n">
        <v>9422</v>
      </c>
      <c r="Q77" t="n">
        <v>9422</v>
      </c>
      <c r="R77" t="n">
        <v>37.6</v>
      </c>
      <c r="S77" t="n">
        <v>47.7</v>
      </c>
      <c r="T77" t="n">
        <v>7.2</v>
      </c>
      <c r="U77" t="n">
        <v>34.2</v>
      </c>
      <c r="V77" t="n">
        <v>3.4</v>
      </c>
      <c r="W77" t="n">
        <v>0.7</v>
      </c>
      <c r="X77" t="n">
        <v>71</v>
      </c>
      <c r="Y77" t="n">
        <v>47</v>
      </c>
      <c r="Z77" t="n">
        <v>14</v>
      </c>
      <c r="AA77" t="n">
        <v>478</v>
      </c>
      <c r="AB77" t="n">
        <v>30.3</v>
      </c>
      <c r="AC77"/>
      <c r="AD77"/>
      <c r="AE77"/>
      <c r="AF77" t="n">
        <v>511</v>
      </c>
      <c r="AG77" t="n">
        <v>39</v>
      </c>
      <c r="AH77" t="n">
        <v>50</v>
      </c>
      <c r="AI77" t="n">
        <v>7248</v>
      </c>
      <c r="AJ77" t="n">
        <v>6731</v>
      </c>
      <c r="AK77" t="n">
        <v>7628</v>
      </c>
      <c r="AL77" t="n">
        <v>9624</v>
      </c>
      <c r="AM77" t="n">
        <v>10978</v>
      </c>
      <c r="AN77" t="n">
        <v>13638</v>
      </c>
      <c r="AO77" t="n">
        <v>1444</v>
      </c>
      <c r="AP77"/>
      <c r="AQ77"/>
      <c r="AR77"/>
    </row>
    <row r="78">
      <c r="A78" t="n">
        <v>104443</v>
      </c>
      <c r="B78" t="s">
        <v>304</v>
      </c>
      <c r="C78" t="s">
        <v>305</v>
      </c>
      <c r="D78" t="s">
        <v>282</v>
      </c>
      <c r="E78" t="s">
        <v>283</v>
      </c>
      <c r="F78" t="s">
        <v>199</v>
      </c>
      <c r="G78" t="s">
        <v>189</v>
      </c>
      <c r="H78" t="s">
        <v>200</v>
      </c>
      <c r="I78" t="s">
        <v>151</v>
      </c>
      <c r="J78" t="s">
        <v>164</v>
      </c>
      <c r="K78"/>
      <c r="L78" t="s">
        <v>155</v>
      </c>
      <c r="M78" t="s">
        <v>155</v>
      </c>
      <c r="N78" t="n">
        <v>-111.8604</v>
      </c>
      <c r="O78" t="n">
        <v>33.3476</v>
      </c>
      <c r="P78" t="n">
        <v>118</v>
      </c>
      <c r="Q78" t="n">
        <v>118</v>
      </c>
      <c r="R78" t="n">
        <v>91.5</v>
      </c>
      <c r="S78" t="n">
        <v>14.4</v>
      </c>
      <c r="T78" t="n">
        <v>18.6</v>
      </c>
      <c r="U78" t="n">
        <v>18.6</v>
      </c>
      <c r="V78" t="n">
        <v>1.7</v>
      </c>
      <c r="W78" t="n">
        <v>0</v>
      </c>
      <c r="X78" t="n">
        <v>80</v>
      </c>
      <c r="Y78" t="n">
        <v>33</v>
      </c>
      <c r="Z78" t="n">
        <v>22</v>
      </c>
      <c r="AA78"/>
      <c r="AB78"/>
      <c r="AC78"/>
      <c r="AD78"/>
      <c r="AE78"/>
      <c r="AF78" t="n">
        <v>42</v>
      </c>
      <c r="AG78" t="n">
        <v>59</v>
      </c>
      <c r="AH78" t="n">
        <v>60</v>
      </c>
      <c r="AI78" t="n">
        <v>16316</v>
      </c>
      <c r="AJ78" t="n">
        <v>16652</v>
      </c>
      <c r="AK78" t="n">
        <v>15535</v>
      </c>
      <c r="AL78" t="n">
        <v>15994</v>
      </c>
      <c r="AM78" t="n">
        <v>20934</v>
      </c>
      <c r="AN78" t="n">
        <v>20934</v>
      </c>
      <c r="AO78"/>
      <c r="AP78"/>
      <c r="AQ78"/>
      <c r="AR78"/>
    </row>
    <row r="79">
      <c r="A79" t="n">
        <v>104568</v>
      </c>
      <c r="B79" t="s">
        <v>306</v>
      </c>
      <c r="C79" t="s">
        <v>287</v>
      </c>
      <c r="D79" t="s">
        <v>282</v>
      </c>
      <c r="E79" t="s">
        <v>283</v>
      </c>
      <c r="F79" t="s">
        <v>199</v>
      </c>
      <c r="G79" t="s">
        <v>189</v>
      </c>
      <c r="H79" t="s">
        <v>200</v>
      </c>
      <c r="I79" t="s">
        <v>151</v>
      </c>
      <c r="J79" t="s">
        <v>164</v>
      </c>
      <c r="K79"/>
      <c r="L79" t="s">
        <v>155</v>
      </c>
      <c r="M79" t="s">
        <v>155</v>
      </c>
      <c r="N79" t="n">
        <v>-111.8583</v>
      </c>
      <c r="O79" t="n">
        <v>33.3766</v>
      </c>
      <c r="P79" t="n">
        <v>680</v>
      </c>
      <c r="Q79" t="n">
        <v>680</v>
      </c>
      <c r="R79" t="n">
        <v>97.8</v>
      </c>
      <c r="S79" t="n">
        <v>42.6</v>
      </c>
      <c r="T79" t="n">
        <v>12.8</v>
      </c>
      <c r="U79" t="n">
        <v>34.7</v>
      </c>
      <c r="V79" t="n">
        <v>1.6</v>
      </c>
      <c r="W79" t="n">
        <v>0</v>
      </c>
      <c r="X79" t="n">
        <v>89</v>
      </c>
      <c r="Y79" t="n">
        <v>74</v>
      </c>
      <c r="Z79" t="n">
        <v>26</v>
      </c>
      <c r="AA79"/>
      <c r="AB79"/>
      <c r="AC79"/>
      <c r="AD79"/>
      <c r="AE79"/>
      <c r="AF79" t="n">
        <v>211</v>
      </c>
      <c r="AG79" t="n">
        <v>57</v>
      </c>
      <c r="AH79" t="n">
        <v>63</v>
      </c>
      <c r="AI79" t="n">
        <v>16651</v>
      </c>
      <c r="AJ79" t="n">
        <v>16783</v>
      </c>
      <c r="AK79"/>
      <c r="AL79" t="n">
        <v>18792</v>
      </c>
      <c r="AM79"/>
      <c r="AN79" t="n">
        <v>16303</v>
      </c>
      <c r="AO79"/>
      <c r="AP79"/>
      <c r="AQ79"/>
      <c r="AR79"/>
    </row>
    <row r="80">
      <c r="A80" t="n">
        <v>104577</v>
      </c>
      <c r="B80" t="s">
        <v>307</v>
      </c>
      <c r="C80" t="s">
        <v>308</v>
      </c>
      <c r="D80" t="s">
        <v>282</v>
      </c>
      <c r="E80" t="s">
        <v>283</v>
      </c>
      <c r="F80" t="s">
        <v>173</v>
      </c>
      <c r="G80" t="s">
        <v>149</v>
      </c>
      <c r="H80" t="s">
        <v>174</v>
      </c>
      <c r="I80" t="s">
        <v>175</v>
      </c>
      <c r="J80" t="s">
        <v>152</v>
      </c>
      <c r="K80" t="s">
        <v>176</v>
      </c>
      <c r="L80" t="s">
        <v>155</v>
      </c>
      <c r="M80" t="s">
        <v>155</v>
      </c>
      <c r="N80" t="n">
        <v>-109.7623</v>
      </c>
      <c r="O80" t="n">
        <v>32.8437</v>
      </c>
      <c r="P80" t="n">
        <v>7084</v>
      </c>
      <c r="Q80" t="n">
        <v>7084</v>
      </c>
      <c r="R80" t="n">
        <v>58.3</v>
      </c>
      <c r="S80" t="n">
        <v>64</v>
      </c>
      <c r="T80" t="n">
        <v>1.4</v>
      </c>
      <c r="U80" t="n">
        <v>22.8</v>
      </c>
      <c r="V80" t="n">
        <v>0.8</v>
      </c>
      <c r="W80" t="n">
        <v>0.6</v>
      </c>
      <c r="X80" t="n">
        <v>68</v>
      </c>
      <c r="Y80" t="n">
        <v>32</v>
      </c>
      <c r="Z80" t="n">
        <v>19</v>
      </c>
      <c r="AA80" t="n">
        <v>344</v>
      </c>
      <c r="AB80" t="n">
        <v>35.8</v>
      </c>
      <c r="AC80"/>
      <c r="AD80"/>
      <c r="AE80"/>
      <c r="AF80" t="n">
        <v>510</v>
      </c>
      <c r="AG80" t="n">
        <v>17</v>
      </c>
      <c r="AH80" t="n">
        <v>31</v>
      </c>
      <c r="AI80" t="n">
        <v>10313</v>
      </c>
      <c r="AJ80" t="n">
        <v>8571</v>
      </c>
      <c r="AK80" t="n">
        <v>9553</v>
      </c>
      <c r="AL80" t="n">
        <v>12134</v>
      </c>
      <c r="AM80" t="n">
        <v>12076</v>
      </c>
      <c r="AN80" t="n">
        <v>15217</v>
      </c>
      <c r="AO80" t="n">
        <v>439</v>
      </c>
      <c r="AP80"/>
      <c r="AQ80"/>
      <c r="AR80"/>
    </row>
    <row r="81">
      <c r="A81" t="n">
        <v>104586</v>
      </c>
      <c r="B81" t="s">
        <v>309</v>
      </c>
      <c r="C81" t="s">
        <v>310</v>
      </c>
      <c r="D81" t="s">
        <v>282</v>
      </c>
      <c r="E81" t="s">
        <v>283</v>
      </c>
      <c r="F81" t="s">
        <v>162</v>
      </c>
      <c r="G81" t="s">
        <v>163</v>
      </c>
      <c r="H81" t="s">
        <v>150</v>
      </c>
      <c r="I81" t="s">
        <v>151</v>
      </c>
      <c r="J81" t="s">
        <v>168</v>
      </c>
      <c r="K81" t="s">
        <v>179</v>
      </c>
      <c r="L81" t="s">
        <v>155</v>
      </c>
      <c r="M81" t="s">
        <v>155</v>
      </c>
      <c r="N81" t="n">
        <v>-112.4497</v>
      </c>
      <c r="O81" t="n">
        <v>34.6168</v>
      </c>
      <c r="P81" t="n">
        <v>3341</v>
      </c>
      <c r="Q81" t="n">
        <v>3294</v>
      </c>
      <c r="R81" t="n">
        <v>27.5</v>
      </c>
      <c r="S81" t="n">
        <v>56.6</v>
      </c>
      <c r="T81" t="n">
        <v>1.9</v>
      </c>
      <c r="U81" t="n">
        <v>15.3</v>
      </c>
      <c r="V81" t="n">
        <v>6.3</v>
      </c>
      <c r="W81" t="n">
        <v>9.6</v>
      </c>
      <c r="X81" t="n">
        <v>84</v>
      </c>
      <c r="Y81"/>
      <c r="Z81" t="n">
        <v>17</v>
      </c>
      <c r="AA81" t="n">
        <v>678</v>
      </c>
      <c r="AB81" t="n">
        <v>69.8</v>
      </c>
      <c r="AC81" t="n">
        <v>678</v>
      </c>
      <c r="AD81" t="n">
        <v>69.8</v>
      </c>
      <c r="AE81" t="n">
        <v>47.5</v>
      </c>
      <c r="AF81" t="n">
        <v>756</v>
      </c>
      <c r="AG81" t="n">
        <v>17</v>
      </c>
      <c r="AH81" t="n">
        <v>91</v>
      </c>
      <c r="AI81" t="n">
        <v>41209</v>
      </c>
      <c r="AJ81" t="n">
        <v>37016</v>
      </c>
      <c r="AK81" t="n">
        <v>34781</v>
      </c>
      <c r="AL81" t="n">
        <v>37944</v>
      </c>
      <c r="AM81" t="n">
        <v>40511</v>
      </c>
      <c r="AN81" t="n">
        <v>42052</v>
      </c>
      <c r="AO81"/>
      <c r="AP81" t="n">
        <v>609</v>
      </c>
      <c r="AQ81" t="n">
        <v>14</v>
      </c>
      <c r="AR81"/>
    </row>
    <row r="82">
      <c r="A82" t="n">
        <v>104665</v>
      </c>
      <c r="B82" t="s">
        <v>311</v>
      </c>
      <c r="C82" t="s">
        <v>312</v>
      </c>
      <c r="D82" t="s">
        <v>282</v>
      </c>
      <c r="E82" t="s">
        <v>283</v>
      </c>
      <c r="F82" t="s">
        <v>162</v>
      </c>
      <c r="G82" t="s">
        <v>163</v>
      </c>
      <c r="H82" t="s">
        <v>150</v>
      </c>
      <c r="I82" t="s">
        <v>151</v>
      </c>
      <c r="J82" t="s">
        <v>164</v>
      </c>
      <c r="K82" t="s">
        <v>209</v>
      </c>
      <c r="L82" t="s">
        <v>155</v>
      </c>
      <c r="M82" t="s">
        <v>155</v>
      </c>
      <c r="N82" t="n">
        <v>-111.9168</v>
      </c>
      <c r="O82" t="n">
        <v>33.5243</v>
      </c>
      <c r="P82" t="n">
        <v>7</v>
      </c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 t="n">
        <v>2</v>
      </c>
      <c r="AR82"/>
    </row>
    <row r="83">
      <c r="A83" t="n">
        <v>104708</v>
      </c>
      <c r="B83" t="s">
        <v>313</v>
      </c>
      <c r="C83" t="s">
        <v>291</v>
      </c>
      <c r="D83" t="s">
        <v>282</v>
      </c>
      <c r="E83" t="s">
        <v>283</v>
      </c>
      <c r="F83" t="s">
        <v>148</v>
      </c>
      <c r="G83" t="s">
        <v>149</v>
      </c>
      <c r="H83" t="s">
        <v>150</v>
      </c>
      <c r="I83" t="s">
        <v>186</v>
      </c>
      <c r="J83" t="s">
        <v>238</v>
      </c>
      <c r="K83" t="s">
        <v>176</v>
      </c>
      <c r="L83" t="s">
        <v>155</v>
      </c>
      <c r="M83" t="s">
        <v>155</v>
      </c>
      <c r="N83" t="n">
        <v>-112.1907</v>
      </c>
      <c r="O83" t="n">
        <v>33.5702</v>
      </c>
      <c r="P83" t="n">
        <v>20240</v>
      </c>
      <c r="Q83" t="n">
        <v>20240</v>
      </c>
      <c r="R83" t="n">
        <v>55.5</v>
      </c>
      <c r="S83" t="n">
        <v>39.1</v>
      </c>
      <c r="T83" t="n">
        <v>5.9</v>
      </c>
      <c r="U83" t="n">
        <v>40.3</v>
      </c>
      <c r="V83" t="n">
        <v>4.8</v>
      </c>
      <c r="W83" t="n">
        <v>0.8</v>
      </c>
      <c r="X83"/>
      <c r="Y83" t="n">
        <v>41</v>
      </c>
      <c r="Z83" t="n">
        <v>17</v>
      </c>
      <c r="AA83" t="n">
        <v>1680</v>
      </c>
      <c r="AB83" t="n">
        <v>14.4</v>
      </c>
      <c r="AC83"/>
      <c r="AD83"/>
      <c r="AE83"/>
      <c r="AF83" t="n">
        <v>1200</v>
      </c>
      <c r="AG83" t="n">
        <v>26</v>
      </c>
      <c r="AH83" t="n">
        <v>37</v>
      </c>
      <c r="AI83" t="n">
        <v>13166</v>
      </c>
      <c r="AJ83" t="n">
        <v>10978</v>
      </c>
      <c r="AK83" t="n">
        <v>11805</v>
      </c>
      <c r="AL83" t="n">
        <v>13975</v>
      </c>
      <c r="AM83" t="n">
        <v>15912</v>
      </c>
      <c r="AN83" t="n">
        <v>16914</v>
      </c>
      <c r="AO83" t="n">
        <v>1279</v>
      </c>
      <c r="AP83"/>
      <c r="AQ83"/>
      <c r="AR83"/>
    </row>
    <row r="84">
      <c r="A84" t="n">
        <v>104717</v>
      </c>
      <c r="B84" t="s">
        <v>314</v>
      </c>
      <c r="C84" t="s">
        <v>285</v>
      </c>
      <c r="D84" t="s">
        <v>282</v>
      </c>
      <c r="E84" t="s">
        <v>283</v>
      </c>
      <c r="F84" t="s">
        <v>188</v>
      </c>
      <c r="G84" t="s">
        <v>189</v>
      </c>
      <c r="H84" t="s">
        <v>150</v>
      </c>
      <c r="I84" t="s">
        <v>151</v>
      </c>
      <c r="J84" t="s">
        <v>158</v>
      </c>
      <c r="K84" t="s">
        <v>159</v>
      </c>
      <c r="L84" t="s">
        <v>155</v>
      </c>
      <c r="M84" t="s">
        <v>155</v>
      </c>
      <c r="N84" t="n">
        <v>-112.1299</v>
      </c>
      <c r="O84" t="n">
        <v>33.5132</v>
      </c>
      <c r="P84" t="n">
        <v>159769</v>
      </c>
      <c r="Q84" t="n">
        <v>102837</v>
      </c>
      <c r="R84" t="n">
        <v>71</v>
      </c>
      <c r="S84" t="n">
        <v>45.3</v>
      </c>
      <c r="T84" t="n">
        <v>17.8</v>
      </c>
      <c r="U84" t="n">
        <v>23.2</v>
      </c>
      <c r="V84" t="n">
        <v>3.1</v>
      </c>
      <c r="W84" t="n">
        <v>0.8</v>
      </c>
      <c r="X84" t="n">
        <v>68</v>
      </c>
      <c r="Y84" t="n">
        <v>41</v>
      </c>
      <c r="Z84" t="n">
        <v>21</v>
      </c>
      <c r="AA84" t="n">
        <v>2384</v>
      </c>
      <c r="AB84" t="n">
        <v>43</v>
      </c>
      <c r="AC84" t="n">
        <v>2384</v>
      </c>
      <c r="AD84" t="n">
        <v>43</v>
      </c>
      <c r="AE84" t="n">
        <v>36.8</v>
      </c>
      <c r="AF84" t="n">
        <v>7401</v>
      </c>
      <c r="AG84" t="n">
        <v>43</v>
      </c>
      <c r="AH84" t="n">
        <v>73</v>
      </c>
      <c r="AI84" t="n">
        <v>22239</v>
      </c>
      <c r="AJ84" t="n">
        <v>18474</v>
      </c>
      <c r="AK84" t="n">
        <v>19082</v>
      </c>
      <c r="AL84" t="n">
        <v>22037</v>
      </c>
      <c r="AM84" t="n">
        <v>23907</v>
      </c>
      <c r="AN84" t="n">
        <v>24177</v>
      </c>
      <c r="AO84"/>
      <c r="AP84" t="n">
        <v>13818</v>
      </c>
      <c r="AQ84" t="n">
        <v>12297</v>
      </c>
      <c r="AR84" t="n">
        <v>606</v>
      </c>
    </row>
    <row r="85">
      <c r="A85" t="n">
        <v>105145</v>
      </c>
      <c r="B85" t="s">
        <v>315</v>
      </c>
      <c r="C85" t="s">
        <v>285</v>
      </c>
      <c r="D85" t="s">
        <v>282</v>
      </c>
      <c r="E85" t="s">
        <v>283</v>
      </c>
      <c r="F85" t="s">
        <v>148</v>
      </c>
      <c r="G85" t="s">
        <v>149</v>
      </c>
      <c r="H85" t="s">
        <v>150</v>
      </c>
      <c r="I85" t="s">
        <v>151</v>
      </c>
      <c r="J85" t="s">
        <v>152</v>
      </c>
      <c r="K85" t="s">
        <v>176</v>
      </c>
      <c r="L85" t="s">
        <v>155</v>
      </c>
      <c r="M85" t="s">
        <v>155</v>
      </c>
      <c r="N85" t="n">
        <v>-111.9971</v>
      </c>
      <c r="O85" t="n">
        <v>33.4497</v>
      </c>
      <c r="P85" t="n">
        <v>7474</v>
      </c>
      <c r="Q85" t="n">
        <v>7474</v>
      </c>
      <c r="R85" t="n">
        <v>63.1</v>
      </c>
      <c r="S85" t="n">
        <v>26.4</v>
      </c>
      <c r="T85" t="n">
        <v>10.5</v>
      </c>
      <c r="U85" t="n">
        <v>50.9</v>
      </c>
      <c r="V85" t="n">
        <v>3.3</v>
      </c>
      <c r="W85" t="n">
        <v>0.2</v>
      </c>
      <c r="X85" t="n">
        <v>61</v>
      </c>
      <c r="Y85"/>
      <c r="Z85" t="n">
        <v>13</v>
      </c>
      <c r="AA85" t="n">
        <v>312</v>
      </c>
      <c r="AB85" t="n">
        <v>19.6</v>
      </c>
      <c r="AC85"/>
      <c r="AD85"/>
      <c r="AE85"/>
      <c r="AF85" t="n">
        <v>224</v>
      </c>
      <c r="AG85" t="n">
        <v>29</v>
      </c>
      <c r="AH85" t="n">
        <v>48</v>
      </c>
      <c r="AI85" t="n">
        <v>13317</v>
      </c>
      <c r="AJ85" t="n">
        <v>12010</v>
      </c>
      <c r="AK85" t="n">
        <v>13492</v>
      </c>
      <c r="AL85" t="n">
        <v>14629</v>
      </c>
      <c r="AM85" t="n">
        <v>15205</v>
      </c>
      <c r="AN85" t="n">
        <v>18316</v>
      </c>
      <c r="AO85" t="n">
        <v>547</v>
      </c>
      <c r="AP85"/>
      <c r="AQ85"/>
      <c r="AR85"/>
    </row>
    <row r="86">
      <c r="A86" t="n">
        <v>105154</v>
      </c>
      <c r="B86" t="s">
        <v>316</v>
      </c>
      <c r="C86" t="s">
        <v>287</v>
      </c>
      <c r="D86" t="s">
        <v>282</v>
      </c>
      <c r="E86" t="s">
        <v>283</v>
      </c>
      <c r="F86" t="s">
        <v>173</v>
      </c>
      <c r="G86" t="s">
        <v>149</v>
      </c>
      <c r="H86" t="s">
        <v>174</v>
      </c>
      <c r="I86" t="s">
        <v>151</v>
      </c>
      <c r="J86" t="s">
        <v>238</v>
      </c>
      <c r="K86" t="s">
        <v>176</v>
      </c>
      <c r="L86" t="s">
        <v>155</v>
      </c>
      <c r="M86" t="s">
        <v>155</v>
      </c>
      <c r="N86" t="n">
        <v>-111.8713</v>
      </c>
      <c r="O86" t="n">
        <v>33.3903</v>
      </c>
      <c r="P86" t="n">
        <v>24243</v>
      </c>
      <c r="Q86" t="n">
        <v>24243</v>
      </c>
      <c r="R86" t="n">
        <v>53.6</v>
      </c>
      <c r="S86" t="n">
        <v>45.1</v>
      </c>
      <c r="T86" t="n">
        <v>5.9</v>
      </c>
      <c r="U86" t="n">
        <v>32.7</v>
      </c>
      <c r="V86" t="n">
        <v>4.5</v>
      </c>
      <c r="W86" t="n">
        <v>1.4</v>
      </c>
      <c r="X86" t="n">
        <v>65</v>
      </c>
      <c r="Y86" t="n">
        <v>37</v>
      </c>
      <c r="Z86" t="n">
        <v>16</v>
      </c>
      <c r="AA86" t="n">
        <v>973</v>
      </c>
      <c r="AB86" t="n">
        <v>19.2</v>
      </c>
      <c r="AC86"/>
      <c r="AD86"/>
      <c r="AE86"/>
      <c r="AF86" t="n">
        <v>1228</v>
      </c>
      <c r="AG86" t="n">
        <v>20</v>
      </c>
      <c r="AH86" t="n">
        <v>31</v>
      </c>
      <c r="AI86" t="n">
        <v>13767</v>
      </c>
      <c r="AJ86" t="n">
        <v>12407</v>
      </c>
      <c r="AK86" t="n">
        <v>13013</v>
      </c>
      <c r="AL86" t="n">
        <v>14755</v>
      </c>
      <c r="AM86" t="n">
        <v>17002</v>
      </c>
      <c r="AN86" t="n">
        <v>18916</v>
      </c>
      <c r="AO86" t="n">
        <v>1490</v>
      </c>
      <c r="AP86"/>
      <c r="AQ86"/>
      <c r="AR86"/>
    </row>
    <row r="87">
      <c r="A87" t="n">
        <v>105206</v>
      </c>
      <c r="B87" t="s">
        <v>317</v>
      </c>
      <c r="C87" t="s">
        <v>318</v>
      </c>
      <c r="D87" t="s">
        <v>282</v>
      </c>
      <c r="E87" t="s">
        <v>283</v>
      </c>
      <c r="F87" t="s">
        <v>173</v>
      </c>
      <c r="G87" t="s">
        <v>149</v>
      </c>
      <c r="H87" t="s">
        <v>174</v>
      </c>
      <c r="I87" t="s">
        <v>205</v>
      </c>
      <c r="J87" t="s">
        <v>168</v>
      </c>
      <c r="K87" t="s">
        <v>176</v>
      </c>
      <c r="L87" t="s">
        <v>155</v>
      </c>
      <c r="M87" t="s">
        <v>155</v>
      </c>
      <c r="N87" t="n">
        <v>-114.0298</v>
      </c>
      <c r="O87" t="n">
        <v>35.271</v>
      </c>
      <c r="P87" t="n">
        <v>5236</v>
      </c>
      <c r="Q87" t="n">
        <v>5236</v>
      </c>
      <c r="R87" t="n">
        <v>66.9</v>
      </c>
      <c r="S87" t="n">
        <v>60.7</v>
      </c>
      <c r="T87" t="n">
        <v>1.6</v>
      </c>
      <c r="U87" t="n">
        <v>27.7</v>
      </c>
      <c r="V87" t="n">
        <v>2</v>
      </c>
      <c r="W87" t="n">
        <v>0.6</v>
      </c>
      <c r="X87" t="n">
        <v>40</v>
      </c>
      <c r="Y87" t="n">
        <v>33</v>
      </c>
      <c r="Z87" t="n">
        <v>11</v>
      </c>
      <c r="AA87" t="n">
        <v>87</v>
      </c>
      <c r="AB87" t="n">
        <v>29.9</v>
      </c>
      <c r="AC87"/>
      <c r="AD87"/>
      <c r="AE87"/>
      <c r="AF87" t="n">
        <v>108</v>
      </c>
      <c r="AG87" t="n">
        <v>31</v>
      </c>
      <c r="AH87" t="n">
        <v>51</v>
      </c>
      <c r="AI87" t="n">
        <v>6806</v>
      </c>
      <c r="AJ87" t="n">
        <v>5638</v>
      </c>
      <c r="AK87" t="n">
        <v>7489</v>
      </c>
      <c r="AL87" t="n">
        <v>8004</v>
      </c>
      <c r="AM87" t="n">
        <v>9880</v>
      </c>
      <c r="AN87" t="n">
        <v>9922</v>
      </c>
      <c r="AO87" t="n">
        <v>404</v>
      </c>
      <c r="AP87"/>
      <c r="AQ87"/>
      <c r="AR87"/>
    </row>
    <row r="88">
      <c r="A88" t="n">
        <v>105215</v>
      </c>
      <c r="B88" t="s">
        <v>319</v>
      </c>
      <c r="C88" t="s">
        <v>320</v>
      </c>
      <c r="D88" t="s">
        <v>282</v>
      </c>
      <c r="E88" t="s">
        <v>283</v>
      </c>
      <c r="F88" t="s">
        <v>279</v>
      </c>
      <c r="G88" t="s">
        <v>189</v>
      </c>
      <c r="H88" t="s">
        <v>174</v>
      </c>
      <c r="I88" t="s">
        <v>186</v>
      </c>
      <c r="J88" t="s">
        <v>164</v>
      </c>
      <c r="K88"/>
      <c r="L88" t="s">
        <v>155</v>
      </c>
      <c r="M88" t="s">
        <v>155</v>
      </c>
      <c r="N88" t="n">
        <v>-112.2881</v>
      </c>
      <c r="O88" t="n">
        <v>33.453</v>
      </c>
      <c r="P88" t="n">
        <v>977</v>
      </c>
      <c r="Q88" t="n">
        <v>977</v>
      </c>
      <c r="R88" t="n">
        <v>6.7</v>
      </c>
      <c r="S88" t="n">
        <v>57.6</v>
      </c>
      <c r="T88" t="n">
        <v>5.1</v>
      </c>
      <c r="U88" t="n">
        <v>16.2</v>
      </c>
      <c r="V88" t="n">
        <v>0.8</v>
      </c>
      <c r="W88" t="n">
        <v>0.1</v>
      </c>
      <c r="X88" t="n">
        <v>77</v>
      </c>
      <c r="Y88"/>
      <c r="Z88" t="n">
        <v>27</v>
      </c>
      <c r="AA88" t="n">
        <v>453</v>
      </c>
      <c r="AB88" t="n">
        <v>69.1</v>
      </c>
      <c r="AC88"/>
      <c r="AD88"/>
      <c r="AE88"/>
      <c r="AF88" t="n">
        <v>271</v>
      </c>
      <c r="AG88" t="n">
        <v>39</v>
      </c>
      <c r="AH88" t="n">
        <v>78</v>
      </c>
      <c r="AI88" t="n">
        <v>22615</v>
      </c>
      <c r="AJ88" t="n">
        <v>20341</v>
      </c>
      <c r="AK88" t="n">
        <v>20377</v>
      </c>
      <c r="AL88" t="n">
        <v>22292</v>
      </c>
      <c r="AM88" t="n">
        <v>26795</v>
      </c>
      <c r="AN88" t="n">
        <v>25906</v>
      </c>
      <c r="AO88" t="n">
        <v>139</v>
      </c>
      <c r="AP88"/>
      <c r="AQ88"/>
      <c r="AR88"/>
    </row>
    <row r="89">
      <c r="A89" t="n">
        <v>105297</v>
      </c>
      <c r="B89" t="s">
        <v>321</v>
      </c>
      <c r="C89" t="s">
        <v>322</v>
      </c>
      <c r="D89" t="s">
        <v>282</v>
      </c>
      <c r="E89" t="s">
        <v>283</v>
      </c>
      <c r="F89" t="s">
        <v>148</v>
      </c>
      <c r="G89" t="s">
        <v>149</v>
      </c>
      <c r="H89" t="s">
        <v>150</v>
      </c>
      <c r="I89" t="s">
        <v>205</v>
      </c>
      <c r="J89" t="s">
        <v>168</v>
      </c>
      <c r="K89" t="s">
        <v>323</v>
      </c>
      <c r="L89" t="s">
        <v>155</v>
      </c>
      <c r="M89" t="s">
        <v>154</v>
      </c>
      <c r="N89" t="n">
        <v>-109.2168</v>
      </c>
      <c r="O89" t="n">
        <v>36.2933</v>
      </c>
      <c r="P89" t="n">
        <v>2125</v>
      </c>
      <c r="Q89" t="n">
        <v>2121</v>
      </c>
      <c r="R89" t="n">
        <v>74.3</v>
      </c>
      <c r="S89" t="n">
        <v>1.1</v>
      </c>
      <c r="T89" t="n">
        <v>0.3</v>
      </c>
      <c r="U89" t="n">
        <v>0.2</v>
      </c>
      <c r="V89" t="n">
        <v>0.3</v>
      </c>
      <c r="W89" t="n">
        <v>0.1</v>
      </c>
      <c r="X89" t="n">
        <v>33</v>
      </c>
      <c r="Y89" t="n">
        <v>33</v>
      </c>
      <c r="Z89" t="n">
        <v>20</v>
      </c>
      <c r="AA89" t="n">
        <v>91</v>
      </c>
      <c r="AB89" t="n">
        <v>5.5</v>
      </c>
      <c r="AC89"/>
      <c r="AD89"/>
      <c r="AE89"/>
      <c r="AF89" t="n">
        <v>123</v>
      </c>
      <c r="AG89" t="n">
        <v>39</v>
      </c>
      <c r="AH89" t="n">
        <v>53</v>
      </c>
      <c r="AI89" t="n">
        <v>10354</v>
      </c>
      <c r="AJ89" t="n">
        <v>10031</v>
      </c>
      <c r="AK89" t="n">
        <v>9877</v>
      </c>
      <c r="AL89" t="n">
        <v>11225</v>
      </c>
      <c r="AM89" t="n">
        <v>12999</v>
      </c>
      <c r="AN89"/>
      <c r="AO89" t="n">
        <v>60</v>
      </c>
      <c r="AP89" t="n">
        <v>33</v>
      </c>
      <c r="AQ89"/>
      <c r="AR89"/>
    </row>
    <row r="90">
      <c r="A90" t="n">
        <v>105330</v>
      </c>
      <c r="B90" t="s">
        <v>324</v>
      </c>
      <c r="C90" t="s">
        <v>325</v>
      </c>
      <c r="D90" t="s">
        <v>282</v>
      </c>
      <c r="E90" t="s">
        <v>283</v>
      </c>
      <c r="F90" t="s">
        <v>148</v>
      </c>
      <c r="G90" t="s">
        <v>149</v>
      </c>
      <c r="H90" t="s">
        <v>150</v>
      </c>
      <c r="I90" t="s">
        <v>151</v>
      </c>
      <c r="J90" t="s">
        <v>158</v>
      </c>
      <c r="K90" t="s">
        <v>159</v>
      </c>
      <c r="L90" t="s">
        <v>155</v>
      </c>
      <c r="M90" t="s">
        <v>155</v>
      </c>
      <c r="N90" t="n">
        <v>-111.6537</v>
      </c>
      <c r="O90" t="n">
        <v>35.1884</v>
      </c>
      <c r="P90" t="n">
        <v>31245</v>
      </c>
      <c r="Q90" t="n">
        <v>25421</v>
      </c>
      <c r="R90" t="n">
        <v>63</v>
      </c>
      <c r="S90" t="n">
        <v>54.5</v>
      </c>
      <c r="T90" t="n">
        <v>3.1</v>
      </c>
      <c r="U90" t="n">
        <v>26.4</v>
      </c>
      <c r="V90" t="n">
        <v>3</v>
      </c>
      <c r="W90" t="n">
        <v>2</v>
      </c>
      <c r="X90" t="n">
        <v>73</v>
      </c>
      <c r="Y90" t="n">
        <v>19</v>
      </c>
      <c r="Z90" t="n">
        <v>19</v>
      </c>
      <c r="AA90" t="n">
        <v>5257</v>
      </c>
      <c r="AB90" t="n">
        <v>56.9</v>
      </c>
      <c r="AC90" t="n">
        <v>5256</v>
      </c>
      <c r="AD90" t="n">
        <v>56.8</v>
      </c>
      <c r="AE90" t="n">
        <v>45.4</v>
      </c>
      <c r="AF90" t="n">
        <v>5434</v>
      </c>
      <c r="AG90" t="n">
        <v>30</v>
      </c>
      <c r="AH90" t="n">
        <v>80</v>
      </c>
      <c r="AI90" t="n">
        <v>16544</v>
      </c>
      <c r="AJ90" t="n">
        <v>10333</v>
      </c>
      <c r="AK90" t="n">
        <v>11015</v>
      </c>
      <c r="AL90" t="n">
        <v>14211</v>
      </c>
      <c r="AM90" t="n">
        <v>19013</v>
      </c>
      <c r="AN90" t="n">
        <v>20484</v>
      </c>
      <c r="AO90"/>
      <c r="AP90" t="n">
        <v>5167</v>
      </c>
      <c r="AQ90" t="n">
        <v>1627</v>
      </c>
      <c r="AR90" t="n">
        <v>244</v>
      </c>
    </row>
    <row r="91">
      <c r="A91" t="n">
        <v>105349</v>
      </c>
      <c r="B91" t="s">
        <v>326</v>
      </c>
      <c r="C91" t="s">
        <v>327</v>
      </c>
      <c r="D91" t="s">
        <v>282</v>
      </c>
      <c r="E91" t="s">
        <v>283</v>
      </c>
      <c r="F91" t="s">
        <v>173</v>
      </c>
      <c r="G91" t="s">
        <v>149</v>
      </c>
      <c r="H91" t="s">
        <v>174</v>
      </c>
      <c r="I91" t="s">
        <v>205</v>
      </c>
      <c r="J91" t="s">
        <v>168</v>
      </c>
      <c r="K91" t="s">
        <v>176</v>
      </c>
      <c r="L91" t="s">
        <v>155</v>
      </c>
      <c r="M91" t="s">
        <v>155</v>
      </c>
      <c r="N91" t="n">
        <v>-110.1422</v>
      </c>
      <c r="O91" t="n">
        <v>34.9303</v>
      </c>
      <c r="P91" t="n">
        <v>4424</v>
      </c>
      <c r="Q91" t="n">
        <v>4424</v>
      </c>
      <c r="R91" t="n">
        <v>62.8</v>
      </c>
      <c r="S91" t="n">
        <v>35.2</v>
      </c>
      <c r="T91" t="n">
        <v>0.4</v>
      </c>
      <c r="U91" t="n">
        <v>15.6</v>
      </c>
      <c r="V91" t="n">
        <v>0.7</v>
      </c>
      <c r="W91" t="n">
        <v>0</v>
      </c>
      <c r="X91" t="n">
        <v>42</v>
      </c>
      <c r="Y91" t="n">
        <v>24</v>
      </c>
      <c r="Z91" t="n">
        <v>11</v>
      </c>
      <c r="AA91" t="n">
        <v>24</v>
      </c>
      <c r="AB91" t="n">
        <v>8.3</v>
      </c>
      <c r="AC91"/>
      <c r="AD91"/>
      <c r="AE91"/>
      <c r="AF91" t="n">
        <v>43</v>
      </c>
      <c r="AG91" t="n">
        <v>14</v>
      </c>
      <c r="AH91" t="n">
        <v>79</v>
      </c>
      <c r="AI91" t="n">
        <v>10975</v>
      </c>
      <c r="AJ91" t="n">
        <v>9446</v>
      </c>
      <c r="AK91" t="n">
        <v>8000</v>
      </c>
      <c r="AL91" t="n">
        <v>12301</v>
      </c>
      <c r="AM91"/>
      <c r="AN91"/>
      <c r="AO91" t="n">
        <v>155</v>
      </c>
      <c r="AP91"/>
      <c r="AQ91"/>
      <c r="AR91"/>
    </row>
    <row r="92">
      <c r="A92" t="n">
        <v>105428</v>
      </c>
      <c r="B92" t="s">
        <v>328</v>
      </c>
      <c r="C92" t="s">
        <v>285</v>
      </c>
      <c r="D92" t="s">
        <v>282</v>
      </c>
      <c r="E92" t="s">
        <v>283</v>
      </c>
      <c r="F92" t="s">
        <v>173</v>
      </c>
      <c r="G92" t="s">
        <v>149</v>
      </c>
      <c r="H92" t="s">
        <v>174</v>
      </c>
      <c r="I92" t="s">
        <v>151</v>
      </c>
      <c r="J92" t="s">
        <v>238</v>
      </c>
      <c r="K92" t="s">
        <v>176</v>
      </c>
      <c r="L92" t="s">
        <v>155</v>
      </c>
      <c r="M92" t="s">
        <v>155</v>
      </c>
      <c r="N92" t="n">
        <v>-112.0883</v>
      </c>
      <c r="O92" t="n">
        <v>33.4814</v>
      </c>
      <c r="P92" t="n">
        <v>15476</v>
      </c>
      <c r="Q92" t="n">
        <v>15476</v>
      </c>
      <c r="R92" t="n">
        <v>62</v>
      </c>
      <c r="S92" t="n">
        <v>25.3</v>
      </c>
      <c r="T92" t="n">
        <v>8.2</v>
      </c>
      <c r="U92" t="n">
        <v>54.3</v>
      </c>
      <c r="V92" t="n">
        <v>3.3</v>
      </c>
      <c r="W92" t="n">
        <v>0.9</v>
      </c>
      <c r="X92" t="n">
        <v>62</v>
      </c>
      <c r="Y92" t="n">
        <v>44</v>
      </c>
      <c r="Z92" t="n">
        <v>14</v>
      </c>
      <c r="AA92" t="n">
        <v>413</v>
      </c>
      <c r="AB92" t="n">
        <v>17.7</v>
      </c>
      <c r="AC92"/>
      <c r="AD92"/>
      <c r="AE92"/>
      <c r="AF92" t="n">
        <v>578</v>
      </c>
      <c r="AG92" t="n">
        <v>29</v>
      </c>
      <c r="AH92" t="n">
        <v>51</v>
      </c>
      <c r="AI92" t="n">
        <v>12119</v>
      </c>
      <c r="AJ92" t="n">
        <v>11099</v>
      </c>
      <c r="AK92" t="n">
        <v>11271</v>
      </c>
      <c r="AL92" t="n">
        <v>13660</v>
      </c>
      <c r="AM92" t="n">
        <v>16093</v>
      </c>
      <c r="AN92" t="n">
        <v>18033</v>
      </c>
      <c r="AO92" t="n">
        <v>940</v>
      </c>
      <c r="AP92"/>
      <c r="AQ92"/>
      <c r="AR92"/>
    </row>
    <row r="93">
      <c r="A93" t="n">
        <v>105525</v>
      </c>
      <c r="B93" t="s">
        <v>329</v>
      </c>
      <c r="C93" t="s">
        <v>281</v>
      </c>
      <c r="D93" t="s">
        <v>282</v>
      </c>
      <c r="E93" t="s">
        <v>283</v>
      </c>
      <c r="F93" t="s">
        <v>173</v>
      </c>
      <c r="G93" t="s">
        <v>149</v>
      </c>
      <c r="H93" t="s">
        <v>174</v>
      </c>
      <c r="I93" t="s">
        <v>151</v>
      </c>
      <c r="J93" t="s">
        <v>238</v>
      </c>
      <c r="K93" t="s">
        <v>176</v>
      </c>
      <c r="L93" t="s">
        <v>155</v>
      </c>
      <c r="M93" t="s">
        <v>155</v>
      </c>
      <c r="N93" t="n">
        <v>-110.8867</v>
      </c>
      <c r="O93" t="n">
        <v>32.2221</v>
      </c>
      <c r="P93" t="n">
        <v>31792</v>
      </c>
      <c r="Q93" t="n">
        <v>31792</v>
      </c>
      <c r="R93" t="n">
        <v>56.1</v>
      </c>
      <c r="S93" t="n">
        <v>36.1</v>
      </c>
      <c r="T93" t="n">
        <v>4.7</v>
      </c>
      <c r="U93" t="n">
        <v>46.4</v>
      </c>
      <c r="V93" t="n">
        <v>2.8</v>
      </c>
      <c r="W93" t="n">
        <v>0.6</v>
      </c>
      <c r="X93" t="n">
        <v>67</v>
      </c>
      <c r="Y93" t="n">
        <v>52</v>
      </c>
      <c r="Z93" t="n">
        <v>19</v>
      </c>
      <c r="AA93" t="n">
        <v>825</v>
      </c>
      <c r="AB93" t="n">
        <v>21.5</v>
      </c>
      <c r="AC93"/>
      <c r="AD93"/>
      <c r="AE93"/>
      <c r="AF93" t="n">
        <v>1066</v>
      </c>
      <c r="AG93" t="n">
        <v>33</v>
      </c>
      <c r="AH93" t="n">
        <v>37</v>
      </c>
      <c r="AI93" t="n">
        <v>3057</v>
      </c>
      <c r="AJ93" t="n">
        <v>2256</v>
      </c>
      <c r="AK93" t="n">
        <v>2605</v>
      </c>
      <c r="AL93" t="n">
        <v>4578</v>
      </c>
      <c r="AM93" t="n">
        <v>7383</v>
      </c>
      <c r="AN93" t="n">
        <v>8872</v>
      </c>
      <c r="AO93" t="n">
        <v>1710</v>
      </c>
      <c r="AP93"/>
      <c r="AQ93"/>
      <c r="AR93"/>
    </row>
    <row r="94">
      <c r="A94" t="n">
        <v>105534</v>
      </c>
      <c r="B94" t="s">
        <v>330</v>
      </c>
      <c r="C94" t="s">
        <v>281</v>
      </c>
      <c r="D94" t="s">
        <v>282</v>
      </c>
      <c r="E94" t="s">
        <v>283</v>
      </c>
      <c r="F94" t="s">
        <v>188</v>
      </c>
      <c r="G94" t="s">
        <v>189</v>
      </c>
      <c r="H94" t="s">
        <v>150</v>
      </c>
      <c r="I94" t="s">
        <v>151</v>
      </c>
      <c r="J94" t="s">
        <v>168</v>
      </c>
      <c r="K94" t="s">
        <v>209</v>
      </c>
      <c r="L94" t="s">
        <v>155</v>
      </c>
      <c r="M94" t="s">
        <v>155</v>
      </c>
      <c r="N94" t="n">
        <v>-110.8788</v>
      </c>
      <c r="O94" t="n">
        <v>32.2481</v>
      </c>
      <c r="P94" t="n">
        <v>3791</v>
      </c>
      <c r="Q94" t="n">
        <v>3648</v>
      </c>
      <c r="R94" t="n">
        <v>80.6</v>
      </c>
      <c r="S94" t="n">
        <v>31.9</v>
      </c>
      <c r="T94" t="n">
        <v>10</v>
      </c>
      <c r="U94" t="n">
        <v>39.9</v>
      </c>
      <c r="V94" t="n">
        <v>5.6</v>
      </c>
      <c r="W94" t="n">
        <v>0.1</v>
      </c>
      <c r="X94"/>
      <c r="Y94"/>
      <c r="Z94" t="n">
        <v>35</v>
      </c>
      <c r="AA94" t="n">
        <v>647</v>
      </c>
      <c r="AB94" t="n">
        <v>72.6</v>
      </c>
      <c r="AC94"/>
      <c r="AD94"/>
      <c r="AE94"/>
      <c r="AF94" t="n">
        <v>474</v>
      </c>
      <c r="AG94" t="n">
        <v>48</v>
      </c>
      <c r="AH94" t="n">
        <v>53</v>
      </c>
      <c r="AI94"/>
      <c r="AJ94"/>
      <c r="AK94"/>
      <c r="AL94"/>
      <c r="AM94"/>
      <c r="AN94"/>
      <c r="AO94" t="n">
        <v>467</v>
      </c>
      <c r="AP94" t="n">
        <v>280</v>
      </c>
      <c r="AQ94" t="n">
        <v>24</v>
      </c>
      <c r="AR94"/>
    </row>
    <row r="95">
      <c r="A95" t="n">
        <v>105543</v>
      </c>
      <c r="B95" t="s">
        <v>331</v>
      </c>
      <c r="C95" t="s">
        <v>332</v>
      </c>
      <c r="D95" t="s">
        <v>333</v>
      </c>
      <c r="E95" t="s">
        <v>283</v>
      </c>
      <c r="F95" t="s">
        <v>279</v>
      </c>
      <c r="G95" t="s">
        <v>189</v>
      </c>
      <c r="H95" t="s">
        <v>174</v>
      </c>
      <c r="I95" t="s">
        <v>151</v>
      </c>
      <c r="J95" t="s">
        <v>164</v>
      </c>
      <c r="K95" t="s">
        <v>176</v>
      </c>
      <c r="L95" t="s">
        <v>155</v>
      </c>
      <c r="M95" t="s">
        <v>155</v>
      </c>
      <c r="N95" t="n">
        <v>-106.5949</v>
      </c>
      <c r="O95" t="n">
        <v>35.1049</v>
      </c>
      <c r="P95" t="n">
        <v>1121</v>
      </c>
      <c r="Q95" t="n">
        <v>1121</v>
      </c>
      <c r="R95" t="n">
        <v>83.3</v>
      </c>
      <c r="S95" t="n">
        <v>16.4</v>
      </c>
      <c r="T95" t="n">
        <v>2.6</v>
      </c>
      <c r="U95" t="n">
        <v>50.1</v>
      </c>
      <c r="V95" t="n">
        <v>1.7</v>
      </c>
      <c r="W95" t="n">
        <v>0</v>
      </c>
      <c r="X95" t="n">
        <v>77</v>
      </c>
      <c r="Y95"/>
      <c r="Z95" t="n">
        <v>25</v>
      </c>
      <c r="AA95" t="n">
        <v>358</v>
      </c>
      <c r="AB95" t="n">
        <v>59.2</v>
      </c>
      <c r="AC95"/>
      <c r="AD95"/>
      <c r="AE95"/>
      <c r="AF95" t="n">
        <v>369</v>
      </c>
      <c r="AG95" t="n">
        <v>60</v>
      </c>
      <c r="AH95" t="n">
        <v>64</v>
      </c>
      <c r="AI95" t="n">
        <v>18902</v>
      </c>
      <c r="AJ95" t="n">
        <v>20486</v>
      </c>
      <c r="AK95" t="n">
        <v>19091</v>
      </c>
      <c r="AL95"/>
      <c r="AM95"/>
      <c r="AN95"/>
      <c r="AO95" t="n">
        <v>97</v>
      </c>
      <c r="AP95"/>
      <c r="AQ95"/>
      <c r="AR95"/>
    </row>
    <row r="96">
      <c r="A96" t="n">
        <v>105589</v>
      </c>
      <c r="B96" t="s">
        <v>334</v>
      </c>
      <c r="C96" t="s">
        <v>310</v>
      </c>
      <c r="D96" t="s">
        <v>282</v>
      </c>
      <c r="E96" t="s">
        <v>283</v>
      </c>
      <c r="F96" t="s">
        <v>162</v>
      </c>
      <c r="G96" t="s">
        <v>163</v>
      </c>
      <c r="H96" t="s">
        <v>150</v>
      </c>
      <c r="I96" t="s">
        <v>151</v>
      </c>
      <c r="J96" t="s">
        <v>164</v>
      </c>
      <c r="K96" t="s">
        <v>153</v>
      </c>
      <c r="L96" t="s">
        <v>155</v>
      </c>
      <c r="M96" t="s">
        <v>155</v>
      </c>
      <c r="N96" t="n">
        <v>-112.4772</v>
      </c>
      <c r="O96" t="n">
        <v>34.5452</v>
      </c>
      <c r="P96" t="n">
        <v>1277</v>
      </c>
      <c r="Q96" t="n">
        <v>429</v>
      </c>
      <c r="R96" t="n">
        <v>65.5</v>
      </c>
      <c r="S96" t="n">
        <v>62.7</v>
      </c>
      <c r="T96" t="n">
        <v>3.5</v>
      </c>
      <c r="U96" t="n">
        <v>6.5</v>
      </c>
      <c r="V96" t="n">
        <v>3.5</v>
      </c>
      <c r="W96" t="n">
        <v>0.5</v>
      </c>
      <c r="X96" t="n">
        <v>75</v>
      </c>
      <c r="Y96" t="n">
        <v>100</v>
      </c>
      <c r="Z96" t="n">
        <v>9</v>
      </c>
      <c r="AA96" t="n">
        <v>64</v>
      </c>
      <c r="AB96" t="n">
        <v>35.9</v>
      </c>
      <c r="AC96" t="n">
        <v>64</v>
      </c>
      <c r="AD96" t="n">
        <v>35.9</v>
      </c>
      <c r="AE96" t="n">
        <v>29.7</v>
      </c>
      <c r="AF96" t="n">
        <v>32</v>
      </c>
      <c r="AG96" t="n">
        <v>47</v>
      </c>
      <c r="AH96" t="n">
        <v>89</v>
      </c>
      <c r="AI96" t="n">
        <v>23163</v>
      </c>
      <c r="AJ96" t="n">
        <v>16573</v>
      </c>
      <c r="AK96" t="n">
        <v>20716</v>
      </c>
      <c r="AL96" t="n">
        <v>31266</v>
      </c>
      <c r="AM96" t="n">
        <v>23353</v>
      </c>
      <c r="AN96" t="n">
        <v>23921</v>
      </c>
      <c r="AO96"/>
      <c r="AP96" t="n">
        <v>102</v>
      </c>
      <c r="AQ96" t="n">
        <v>187</v>
      </c>
      <c r="AR96" t="n">
        <v>7</v>
      </c>
    </row>
    <row r="97">
      <c r="A97" t="n">
        <v>105659</v>
      </c>
      <c r="B97" t="s">
        <v>335</v>
      </c>
      <c r="C97" t="s">
        <v>285</v>
      </c>
      <c r="D97" t="s">
        <v>282</v>
      </c>
      <c r="E97" t="s">
        <v>283</v>
      </c>
      <c r="F97" t="s">
        <v>279</v>
      </c>
      <c r="G97" t="s">
        <v>189</v>
      </c>
      <c r="H97" t="s">
        <v>174</v>
      </c>
      <c r="I97" t="s">
        <v>151</v>
      </c>
      <c r="J97" t="s">
        <v>168</v>
      </c>
      <c r="K97" t="s">
        <v>176</v>
      </c>
      <c r="L97" t="s">
        <v>155</v>
      </c>
      <c r="M97" t="s">
        <v>155</v>
      </c>
      <c r="N97" t="n">
        <v>-111.9894</v>
      </c>
      <c r="O97" t="n">
        <v>33.4487</v>
      </c>
      <c r="P97" t="n">
        <v>1866</v>
      </c>
      <c r="Q97" t="n">
        <v>1866</v>
      </c>
      <c r="R97" t="n">
        <v>9.8</v>
      </c>
      <c r="S97" t="n">
        <v>29.8</v>
      </c>
      <c r="T97" t="n">
        <v>14.5</v>
      </c>
      <c r="U97" t="n">
        <v>35.4</v>
      </c>
      <c r="V97" t="n">
        <v>1.1</v>
      </c>
      <c r="W97" t="n">
        <v>0</v>
      </c>
      <c r="X97" t="n">
        <v>81</v>
      </c>
      <c r="Y97"/>
      <c r="Z97" t="n">
        <v>34</v>
      </c>
      <c r="AA97" t="n">
        <v>640</v>
      </c>
      <c r="AB97" t="n">
        <v>74.7</v>
      </c>
      <c r="AC97"/>
      <c r="AD97"/>
      <c r="AE97"/>
      <c r="AF97" t="n">
        <v>1148</v>
      </c>
      <c r="AG97" t="n">
        <v>67</v>
      </c>
      <c r="AH97" t="n">
        <v>78</v>
      </c>
      <c r="AI97" t="n">
        <v>24812</v>
      </c>
      <c r="AJ97" t="n">
        <v>24398</v>
      </c>
      <c r="AK97" t="n">
        <v>24621</v>
      </c>
      <c r="AL97" t="n">
        <v>26357</v>
      </c>
      <c r="AM97" t="n">
        <v>27955</v>
      </c>
      <c r="AN97" t="n">
        <v>30625</v>
      </c>
      <c r="AO97" t="n">
        <v>46</v>
      </c>
      <c r="AP97"/>
      <c r="AQ97"/>
      <c r="AR97"/>
    </row>
    <row r="98">
      <c r="A98" t="n">
        <v>105668</v>
      </c>
      <c r="B98" t="s">
        <v>336</v>
      </c>
      <c r="C98" t="s">
        <v>294</v>
      </c>
      <c r="D98" t="s">
        <v>282</v>
      </c>
      <c r="E98" t="s">
        <v>283</v>
      </c>
      <c r="F98" t="s">
        <v>148</v>
      </c>
      <c r="G98" t="s">
        <v>149</v>
      </c>
      <c r="H98" t="s">
        <v>150</v>
      </c>
      <c r="I98" t="s">
        <v>151</v>
      </c>
      <c r="J98" t="s">
        <v>238</v>
      </c>
      <c r="K98" t="s">
        <v>176</v>
      </c>
      <c r="L98" t="s">
        <v>155</v>
      </c>
      <c r="M98" t="s">
        <v>155</v>
      </c>
      <c r="N98" t="n">
        <v>-111.9742</v>
      </c>
      <c r="O98" t="n">
        <v>33.4133</v>
      </c>
      <c r="P98" t="n">
        <v>33974</v>
      </c>
      <c r="Q98" t="n">
        <v>33974</v>
      </c>
      <c r="R98" t="n">
        <v>58.2</v>
      </c>
      <c r="S98" t="n">
        <v>47.4</v>
      </c>
      <c r="T98" t="n">
        <v>7.5</v>
      </c>
      <c r="U98" t="n">
        <v>29.6</v>
      </c>
      <c r="V98" t="n">
        <v>4.6</v>
      </c>
      <c r="W98" t="n">
        <v>0.6</v>
      </c>
      <c r="X98"/>
      <c r="Y98" t="n">
        <v>43</v>
      </c>
      <c r="Z98" t="n">
        <v>31</v>
      </c>
      <c r="AA98" t="n">
        <v>77</v>
      </c>
      <c r="AB98" t="n">
        <v>3.9</v>
      </c>
      <c r="AC98"/>
      <c r="AD98"/>
      <c r="AE98"/>
      <c r="AF98" t="n">
        <v>162</v>
      </c>
      <c r="AG98" t="n">
        <v>7</v>
      </c>
      <c r="AH98" t="n">
        <v>15</v>
      </c>
      <c r="AI98" t="n">
        <v>9003</v>
      </c>
      <c r="AJ98" t="n">
        <v>7976</v>
      </c>
      <c r="AK98" t="n">
        <v>8272</v>
      </c>
      <c r="AL98" t="n">
        <v>9612</v>
      </c>
      <c r="AM98" t="n">
        <v>13740</v>
      </c>
      <c r="AN98" t="n">
        <v>12507</v>
      </c>
      <c r="AO98" t="n">
        <v>644</v>
      </c>
      <c r="AP98"/>
      <c r="AQ98"/>
      <c r="AR98"/>
    </row>
    <row r="99">
      <c r="A99" t="n">
        <v>105677</v>
      </c>
      <c r="B99" t="s">
        <v>337</v>
      </c>
      <c r="C99" t="s">
        <v>285</v>
      </c>
      <c r="D99" t="s">
        <v>282</v>
      </c>
      <c r="E99" t="s">
        <v>283</v>
      </c>
      <c r="F99" t="s">
        <v>199</v>
      </c>
      <c r="G99" t="s">
        <v>189</v>
      </c>
      <c r="H99" t="s">
        <v>200</v>
      </c>
      <c r="I99" t="s">
        <v>151</v>
      </c>
      <c r="J99" t="s">
        <v>164</v>
      </c>
      <c r="K99"/>
      <c r="L99" t="s">
        <v>155</v>
      </c>
      <c r="M99" t="s">
        <v>155</v>
      </c>
      <c r="N99" t="n">
        <v>-112.0862</v>
      </c>
      <c r="O99" t="n">
        <v>33.4549</v>
      </c>
      <c r="P99" t="n">
        <v>46</v>
      </c>
      <c r="Q99" t="n">
        <v>46</v>
      </c>
      <c r="R99" t="n">
        <v>4.3</v>
      </c>
      <c r="S99" t="n">
        <v>84.8</v>
      </c>
      <c r="T99" t="n">
        <v>2.2</v>
      </c>
      <c r="U99" t="n">
        <v>6.5</v>
      </c>
      <c r="V99" t="n">
        <v>4.3</v>
      </c>
      <c r="W99" t="n">
        <v>0</v>
      </c>
      <c r="X99"/>
      <c r="Y99"/>
      <c r="Z99" t="n">
        <v>6</v>
      </c>
      <c r="AA99"/>
      <c r="AB99"/>
      <c r="AC99"/>
      <c r="AD99"/>
      <c r="AE99"/>
      <c r="AF99" t="n">
        <v>22</v>
      </c>
      <c r="AG99" t="n">
        <v>20</v>
      </c>
      <c r="AH99" t="n">
        <v>20</v>
      </c>
      <c r="AI99" t="n">
        <v>24062</v>
      </c>
      <c r="AJ99" t="n">
        <v>25894</v>
      </c>
      <c r="AK99"/>
      <c r="AL99"/>
      <c r="AM99"/>
      <c r="AN99"/>
      <c r="AO99"/>
      <c r="AP99"/>
      <c r="AQ99"/>
      <c r="AR99"/>
    </row>
    <row r="100">
      <c r="A100" t="n">
        <v>105747</v>
      </c>
      <c r="B100" t="s">
        <v>338</v>
      </c>
      <c r="C100" t="s">
        <v>312</v>
      </c>
      <c r="D100" t="s">
        <v>282</v>
      </c>
      <c r="E100" t="s">
        <v>283</v>
      </c>
      <c r="F100" t="s">
        <v>173</v>
      </c>
      <c r="G100" t="s">
        <v>149</v>
      </c>
      <c r="H100" t="s">
        <v>174</v>
      </c>
      <c r="I100" t="s">
        <v>205</v>
      </c>
      <c r="J100" t="s">
        <v>152</v>
      </c>
      <c r="K100" t="s">
        <v>176</v>
      </c>
      <c r="L100" t="s">
        <v>155</v>
      </c>
      <c r="M100" t="s">
        <v>155</v>
      </c>
      <c r="N100" t="n">
        <v>-111.8852</v>
      </c>
      <c r="O100" t="n">
        <v>33.5114</v>
      </c>
      <c r="P100" t="n">
        <v>11436</v>
      </c>
      <c r="Q100" t="n">
        <v>11436</v>
      </c>
      <c r="R100" t="n">
        <v>55.4</v>
      </c>
      <c r="S100" t="n">
        <v>52.5</v>
      </c>
      <c r="T100" t="n">
        <v>4.2</v>
      </c>
      <c r="U100" t="n">
        <v>26.5</v>
      </c>
      <c r="V100" t="n">
        <v>4.6</v>
      </c>
      <c r="W100" t="n">
        <v>1.1</v>
      </c>
      <c r="X100" t="n">
        <v>67</v>
      </c>
      <c r="Y100" t="n">
        <v>40</v>
      </c>
      <c r="Z100" t="n">
        <v>15</v>
      </c>
      <c r="AA100" t="n">
        <v>403</v>
      </c>
      <c r="AB100" t="n">
        <v>23.8</v>
      </c>
      <c r="AC100"/>
      <c r="AD100"/>
      <c r="AE100"/>
      <c r="AF100" t="n">
        <v>399</v>
      </c>
      <c r="AG100" t="n">
        <v>14</v>
      </c>
      <c r="AH100" t="n">
        <v>23</v>
      </c>
      <c r="AI100" t="n">
        <v>15163</v>
      </c>
      <c r="AJ100" t="n">
        <v>12905</v>
      </c>
      <c r="AK100" t="n">
        <v>13717</v>
      </c>
      <c r="AL100" t="n">
        <v>16160</v>
      </c>
      <c r="AM100" t="n">
        <v>17348</v>
      </c>
      <c r="AN100" t="n">
        <v>19126</v>
      </c>
      <c r="AO100" t="n">
        <v>584</v>
      </c>
      <c r="AP100"/>
      <c r="AQ100"/>
      <c r="AR100"/>
    </row>
    <row r="101">
      <c r="A101" t="n">
        <v>105792</v>
      </c>
      <c r="B101" t="s">
        <v>339</v>
      </c>
      <c r="C101" t="s">
        <v>285</v>
      </c>
      <c r="D101" t="s">
        <v>282</v>
      </c>
      <c r="E101" t="s">
        <v>283</v>
      </c>
      <c r="F101" t="s">
        <v>173</v>
      </c>
      <c r="G101" t="s">
        <v>149</v>
      </c>
      <c r="H101" t="s">
        <v>174</v>
      </c>
      <c r="I101" t="s">
        <v>151</v>
      </c>
      <c r="J101" t="s">
        <v>168</v>
      </c>
      <c r="K101" t="s">
        <v>176</v>
      </c>
      <c r="L101" t="s">
        <v>155</v>
      </c>
      <c r="M101" t="s">
        <v>155</v>
      </c>
      <c r="N101" t="n">
        <v>-112.0326</v>
      </c>
      <c r="O101" t="n">
        <v>33.3824</v>
      </c>
      <c r="P101" t="n">
        <v>5294</v>
      </c>
      <c r="Q101" t="n">
        <v>5294</v>
      </c>
      <c r="R101" t="n">
        <v>58.2</v>
      </c>
      <c r="S101" t="n">
        <v>18.6</v>
      </c>
      <c r="T101" t="n">
        <v>12.8</v>
      </c>
      <c r="U101" t="n">
        <v>54.8</v>
      </c>
      <c r="V101" t="n">
        <v>3.3</v>
      </c>
      <c r="W101" t="n">
        <v>0.6</v>
      </c>
      <c r="X101" t="n">
        <v>63</v>
      </c>
      <c r="Y101" t="n">
        <v>39</v>
      </c>
      <c r="Z101" t="n">
        <v>17</v>
      </c>
      <c r="AA101" t="n">
        <v>212</v>
      </c>
      <c r="AB101" t="n">
        <v>23.1</v>
      </c>
      <c r="AC101"/>
      <c r="AD101"/>
      <c r="AE101"/>
      <c r="AF101" t="n">
        <v>312</v>
      </c>
      <c r="AG101" t="n">
        <v>27</v>
      </c>
      <c r="AH101" t="n">
        <v>47</v>
      </c>
      <c r="AI101" t="n">
        <v>12879</v>
      </c>
      <c r="AJ101" t="n">
        <v>11383</v>
      </c>
      <c r="AK101" t="n">
        <v>11804</v>
      </c>
      <c r="AL101" t="n">
        <v>13009</v>
      </c>
      <c r="AM101" t="n">
        <v>14269</v>
      </c>
      <c r="AN101" t="n">
        <v>16572</v>
      </c>
      <c r="AO101" t="n">
        <v>326</v>
      </c>
      <c r="AP101"/>
      <c r="AQ101"/>
      <c r="AR101"/>
    </row>
    <row r="102">
      <c r="A102" t="n">
        <v>105899</v>
      </c>
      <c r="B102" t="s">
        <v>340</v>
      </c>
      <c r="C102" t="s">
        <v>291</v>
      </c>
      <c r="D102" t="s">
        <v>282</v>
      </c>
      <c r="E102" t="s">
        <v>283</v>
      </c>
      <c r="F102" t="s">
        <v>162</v>
      </c>
      <c r="G102" t="s">
        <v>163</v>
      </c>
      <c r="H102" t="s">
        <v>150</v>
      </c>
      <c r="I102" t="s">
        <v>186</v>
      </c>
      <c r="J102" t="s">
        <v>168</v>
      </c>
      <c r="K102" t="s">
        <v>179</v>
      </c>
      <c r="L102" t="s">
        <v>155</v>
      </c>
      <c r="M102" t="s">
        <v>155</v>
      </c>
      <c r="N102" t="n">
        <v>-112.1818</v>
      </c>
      <c r="O102" t="n">
        <v>33.623</v>
      </c>
      <c r="P102" t="n">
        <v>1172</v>
      </c>
      <c r="Q102" t="n">
        <v>1172</v>
      </c>
      <c r="R102" t="n">
        <v>39.8</v>
      </c>
      <c r="S102" t="n">
        <v>49.4</v>
      </c>
      <c r="T102" t="n">
        <v>10.4</v>
      </c>
      <c r="U102" t="n">
        <v>26.4</v>
      </c>
      <c r="V102" t="n">
        <v>1.6</v>
      </c>
      <c r="W102" t="n">
        <v>3.2</v>
      </c>
      <c r="X102" t="n">
        <v>55</v>
      </c>
      <c r="Y102" t="n">
        <v>67</v>
      </c>
      <c r="Z102" t="n">
        <v>18</v>
      </c>
      <c r="AA102" t="n">
        <v>152</v>
      </c>
      <c r="AB102" t="n">
        <v>41.4</v>
      </c>
      <c r="AC102" t="n">
        <v>152</v>
      </c>
      <c r="AD102" t="n">
        <v>41.4</v>
      </c>
      <c r="AE102" t="n">
        <v>33.6</v>
      </c>
      <c r="AF102" t="n">
        <v>295</v>
      </c>
      <c r="AG102" t="n">
        <v>33</v>
      </c>
      <c r="AH102" t="n">
        <v>90</v>
      </c>
      <c r="AI102" t="n">
        <v>32397</v>
      </c>
      <c r="AJ102" t="n">
        <v>30451</v>
      </c>
      <c r="AK102" t="n">
        <v>32794</v>
      </c>
      <c r="AL102" t="n">
        <v>32719</v>
      </c>
      <c r="AM102" t="n">
        <v>32025</v>
      </c>
      <c r="AN102" t="n">
        <v>33002</v>
      </c>
      <c r="AO102" t="n">
        <v>6</v>
      </c>
      <c r="AP102" t="n">
        <v>187</v>
      </c>
      <c r="AQ102"/>
      <c r="AR102"/>
    </row>
    <row r="103">
      <c r="A103" t="n">
        <v>106041</v>
      </c>
      <c r="B103" t="s">
        <v>341</v>
      </c>
      <c r="C103" t="s">
        <v>320</v>
      </c>
      <c r="D103" t="s">
        <v>282</v>
      </c>
      <c r="E103" t="s">
        <v>283</v>
      </c>
      <c r="F103" t="s">
        <v>279</v>
      </c>
      <c r="G103" t="s">
        <v>189</v>
      </c>
      <c r="H103" t="s">
        <v>174</v>
      </c>
      <c r="I103" t="s">
        <v>186</v>
      </c>
      <c r="J103" t="s">
        <v>168</v>
      </c>
      <c r="K103" t="s">
        <v>176</v>
      </c>
      <c r="L103" t="s">
        <v>155</v>
      </c>
      <c r="M103" t="s">
        <v>155</v>
      </c>
      <c r="N103" t="n">
        <v>-112.2881</v>
      </c>
      <c r="O103" t="n">
        <v>33.453</v>
      </c>
      <c r="P103" t="n">
        <v>2628</v>
      </c>
      <c r="Q103" t="n">
        <v>2628</v>
      </c>
      <c r="R103" t="n">
        <v>5.7</v>
      </c>
      <c r="S103" t="n">
        <v>36.9</v>
      </c>
      <c r="T103" t="n">
        <v>3.4</v>
      </c>
      <c r="U103" t="n">
        <v>34</v>
      </c>
      <c r="V103" t="n">
        <v>2.6</v>
      </c>
      <c r="W103" t="n">
        <v>0</v>
      </c>
      <c r="X103" t="n">
        <v>83</v>
      </c>
      <c r="Y103"/>
      <c r="Z103" t="n">
        <v>38</v>
      </c>
      <c r="AA103" t="n">
        <v>1025</v>
      </c>
      <c r="AB103" t="n">
        <v>63.1</v>
      </c>
      <c r="AC103"/>
      <c r="AD103"/>
      <c r="AE103"/>
      <c r="AF103" t="n">
        <v>893</v>
      </c>
      <c r="AG103" t="n">
        <v>44</v>
      </c>
      <c r="AH103" t="n">
        <v>72</v>
      </c>
      <c r="AI103" t="n">
        <v>25102</v>
      </c>
      <c r="AJ103" t="n">
        <v>24656</v>
      </c>
      <c r="AK103" t="n">
        <v>24650</v>
      </c>
      <c r="AL103" t="n">
        <v>27583</v>
      </c>
      <c r="AM103" t="n">
        <v>31110</v>
      </c>
      <c r="AN103" t="n">
        <v>31387</v>
      </c>
      <c r="AO103" t="n">
        <v>846</v>
      </c>
      <c r="AP103"/>
      <c r="AQ103"/>
      <c r="AR103"/>
    </row>
    <row r="104">
      <c r="A104" t="n">
        <v>106148</v>
      </c>
      <c r="B104" t="s">
        <v>342</v>
      </c>
      <c r="C104" t="s">
        <v>310</v>
      </c>
      <c r="D104" t="s">
        <v>282</v>
      </c>
      <c r="E104" t="s">
        <v>283</v>
      </c>
      <c r="F104" t="s">
        <v>148</v>
      </c>
      <c r="G104" t="s">
        <v>149</v>
      </c>
      <c r="H104" t="s">
        <v>150</v>
      </c>
      <c r="I104" t="s">
        <v>151</v>
      </c>
      <c r="J104" t="s">
        <v>152</v>
      </c>
      <c r="K104" t="s">
        <v>176</v>
      </c>
      <c r="L104" t="s">
        <v>155</v>
      </c>
      <c r="M104" t="s">
        <v>155</v>
      </c>
      <c r="N104" t="n">
        <v>-112.4534</v>
      </c>
      <c r="O104" t="n">
        <v>34.5475</v>
      </c>
      <c r="P104" t="n">
        <v>9352</v>
      </c>
      <c r="Q104" t="n">
        <v>9352</v>
      </c>
      <c r="R104" t="n">
        <v>58.3</v>
      </c>
      <c r="S104" t="n">
        <v>65.2</v>
      </c>
      <c r="T104" t="n">
        <v>1.2</v>
      </c>
      <c r="U104" t="n">
        <v>20.3</v>
      </c>
      <c r="V104" t="n">
        <v>1.2</v>
      </c>
      <c r="W104" t="n">
        <v>0.2</v>
      </c>
      <c r="X104"/>
      <c r="Y104"/>
      <c r="Z104" t="n">
        <v>19</v>
      </c>
      <c r="AA104" t="n">
        <v>526</v>
      </c>
      <c r="AB104" t="n">
        <v>32.1</v>
      </c>
      <c r="AC104"/>
      <c r="AD104"/>
      <c r="AE104"/>
      <c r="AF104" t="n">
        <v>484</v>
      </c>
      <c r="AG104" t="n">
        <v>19</v>
      </c>
      <c r="AH104" t="n">
        <v>27</v>
      </c>
      <c r="AI104" t="n">
        <v>6985</v>
      </c>
      <c r="AJ104" t="n">
        <v>5926</v>
      </c>
      <c r="AK104" t="n">
        <v>5501</v>
      </c>
      <c r="AL104" t="n">
        <v>8428</v>
      </c>
      <c r="AM104" t="n">
        <v>8969</v>
      </c>
      <c r="AN104" t="n">
        <v>8297</v>
      </c>
      <c r="AO104" t="n">
        <v>582</v>
      </c>
      <c r="AP104"/>
      <c r="AQ104"/>
      <c r="AR104"/>
    </row>
    <row r="105">
      <c r="A105" t="n">
        <v>106245</v>
      </c>
      <c r="B105" t="s">
        <v>343</v>
      </c>
      <c r="C105" t="s">
        <v>344</v>
      </c>
      <c r="D105" t="s">
        <v>345</v>
      </c>
      <c r="E105" t="s">
        <v>147</v>
      </c>
      <c r="F105" t="s">
        <v>148</v>
      </c>
      <c r="G105" t="s">
        <v>149</v>
      </c>
      <c r="H105" t="s">
        <v>150</v>
      </c>
      <c r="I105" t="s">
        <v>151</v>
      </c>
      <c r="J105" t="s">
        <v>152</v>
      </c>
      <c r="K105" t="s">
        <v>159</v>
      </c>
      <c r="L105" t="s">
        <v>155</v>
      </c>
      <c r="M105" t="s">
        <v>155</v>
      </c>
      <c r="N105" t="n">
        <v>-92.3398</v>
      </c>
      <c r="O105" t="n">
        <v>34.7233</v>
      </c>
      <c r="P105" t="n">
        <v>10122</v>
      </c>
      <c r="Q105" t="n">
        <v>7132</v>
      </c>
      <c r="R105" t="n">
        <v>63</v>
      </c>
      <c r="S105" t="n">
        <v>53.3</v>
      </c>
      <c r="T105" t="n">
        <v>24.3</v>
      </c>
      <c r="U105" t="n">
        <v>3.2</v>
      </c>
      <c r="V105" t="n">
        <v>2.4</v>
      </c>
      <c r="W105" t="n">
        <v>2.5</v>
      </c>
      <c r="X105" t="n">
        <v>71</v>
      </c>
      <c r="Y105" t="n">
        <v>41</v>
      </c>
      <c r="Z105" t="n">
        <v>11</v>
      </c>
      <c r="AA105" t="n">
        <v>717</v>
      </c>
      <c r="AB105" t="n">
        <v>41.4</v>
      </c>
      <c r="AC105" t="n">
        <v>705</v>
      </c>
      <c r="AD105" t="n">
        <v>39.4</v>
      </c>
      <c r="AE105" t="n">
        <v>25.4</v>
      </c>
      <c r="AF105" t="n">
        <v>523</v>
      </c>
      <c r="AG105" t="n">
        <v>41</v>
      </c>
      <c r="AH105" t="n">
        <v>73</v>
      </c>
      <c r="AI105" t="n">
        <v>11225</v>
      </c>
      <c r="AJ105" t="n">
        <v>14143</v>
      </c>
      <c r="AK105" t="n">
        <v>15520</v>
      </c>
      <c r="AL105" t="n">
        <v>18216</v>
      </c>
      <c r="AM105" t="n">
        <v>20594</v>
      </c>
      <c r="AN105" t="n">
        <v>21013</v>
      </c>
      <c r="AO105" t="n">
        <v>359</v>
      </c>
      <c r="AP105" t="n">
        <v>989</v>
      </c>
      <c r="AQ105" t="n">
        <v>432</v>
      </c>
      <c r="AR105" t="n">
        <v>165</v>
      </c>
    </row>
    <row r="106">
      <c r="A106" t="n">
        <v>106263</v>
      </c>
      <c r="B106" t="s">
        <v>346</v>
      </c>
      <c r="C106" t="s">
        <v>344</v>
      </c>
      <c r="D106" t="s">
        <v>345</v>
      </c>
      <c r="E106" t="s">
        <v>147</v>
      </c>
      <c r="F106" t="s">
        <v>148</v>
      </c>
      <c r="G106" t="s">
        <v>149</v>
      </c>
      <c r="H106" t="s">
        <v>150</v>
      </c>
      <c r="I106" t="s">
        <v>151</v>
      </c>
      <c r="J106" t="s">
        <v>168</v>
      </c>
      <c r="K106" t="s">
        <v>209</v>
      </c>
      <c r="L106" t="s">
        <v>155</v>
      </c>
      <c r="M106" t="s">
        <v>155</v>
      </c>
      <c r="N106" t="n">
        <v>-92.3223</v>
      </c>
      <c r="O106" t="n">
        <v>34.7502</v>
      </c>
      <c r="P106" t="n">
        <v>3584</v>
      </c>
      <c r="Q106" t="n">
        <v>1507</v>
      </c>
      <c r="R106" t="n">
        <v>83.7</v>
      </c>
      <c r="S106" t="n">
        <v>60.1</v>
      </c>
      <c r="T106" t="n">
        <v>11.9</v>
      </c>
      <c r="U106" t="n">
        <v>9.5</v>
      </c>
      <c r="V106" t="n">
        <v>8.2</v>
      </c>
      <c r="W106" t="n">
        <v>0.4</v>
      </c>
      <c r="X106"/>
      <c r="Y106"/>
      <c r="Z106" t="n">
        <v>15</v>
      </c>
      <c r="AA106"/>
      <c r="AB106"/>
      <c r="AC106"/>
      <c r="AD106"/>
      <c r="AE106"/>
      <c r="AF106" t="n">
        <v>0</v>
      </c>
      <c r="AG106" t="n">
        <v>27</v>
      </c>
      <c r="AH106" t="n">
        <v>49</v>
      </c>
      <c r="AI106"/>
      <c r="AJ106"/>
      <c r="AK106"/>
      <c r="AL106"/>
      <c r="AM106"/>
      <c r="AN106"/>
      <c r="AO106"/>
      <c r="AP106" t="n">
        <v>516</v>
      </c>
      <c r="AQ106" t="n">
        <v>195</v>
      </c>
      <c r="AR106" t="n">
        <v>310</v>
      </c>
    </row>
    <row r="107">
      <c r="A107" t="n">
        <v>106306</v>
      </c>
      <c r="B107" t="s">
        <v>347</v>
      </c>
      <c r="C107" t="s">
        <v>344</v>
      </c>
      <c r="D107" t="s">
        <v>345</v>
      </c>
      <c r="E107" t="s">
        <v>147</v>
      </c>
      <c r="F107" t="s">
        <v>162</v>
      </c>
      <c r="G107" t="s">
        <v>163</v>
      </c>
      <c r="H107" t="s">
        <v>150</v>
      </c>
      <c r="I107" t="s">
        <v>151</v>
      </c>
      <c r="J107" t="s">
        <v>164</v>
      </c>
      <c r="K107" t="s">
        <v>179</v>
      </c>
      <c r="L107" t="s">
        <v>154</v>
      </c>
      <c r="M107" t="s">
        <v>155</v>
      </c>
      <c r="N107" t="n">
        <v>-92.2906</v>
      </c>
      <c r="O107" t="n">
        <v>34.7348</v>
      </c>
      <c r="P107" t="n">
        <v>646</v>
      </c>
      <c r="Q107" t="n">
        <v>646</v>
      </c>
      <c r="R107" t="n">
        <v>22.1</v>
      </c>
      <c r="S107" t="n">
        <v>2.5</v>
      </c>
      <c r="T107" t="n">
        <v>86.2</v>
      </c>
      <c r="U107" t="n">
        <v>6.5</v>
      </c>
      <c r="V107" t="n">
        <v>0</v>
      </c>
      <c r="W107" t="n">
        <v>1.1</v>
      </c>
      <c r="X107" t="n">
        <v>21</v>
      </c>
      <c r="Y107" t="n">
        <v>22</v>
      </c>
      <c r="Z107" t="n">
        <v>15</v>
      </c>
      <c r="AA107" t="n">
        <v>163</v>
      </c>
      <c r="AB107" t="n">
        <v>8</v>
      </c>
      <c r="AC107" t="n">
        <v>152</v>
      </c>
      <c r="AD107" t="n">
        <v>2.6</v>
      </c>
      <c r="AE107" t="n">
        <v>0.7</v>
      </c>
      <c r="AF107" t="n">
        <v>136</v>
      </c>
      <c r="AG107" t="n">
        <v>46</v>
      </c>
      <c r="AH107" t="n">
        <v>73</v>
      </c>
      <c r="AI107" t="n">
        <v>11047</v>
      </c>
      <c r="AJ107" t="n">
        <v>8700</v>
      </c>
      <c r="AK107" t="n">
        <v>11820</v>
      </c>
      <c r="AL107" t="n">
        <v>18924</v>
      </c>
      <c r="AM107" t="n">
        <v>20340</v>
      </c>
      <c r="AN107" t="n">
        <v>20431</v>
      </c>
      <c r="AO107" t="n">
        <v>8</v>
      </c>
      <c r="AP107" t="n">
        <v>16</v>
      </c>
      <c r="AQ107"/>
      <c r="AR107"/>
    </row>
    <row r="108">
      <c r="A108" t="n">
        <v>106315</v>
      </c>
      <c r="B108" t="s">
        <v>348</v>
      </c>
      <c r="C108" t="s">
        <v>344</v>
      </c>
      <c r="D108" t="s">
        <v>345</v>
      </c>
      <c r="E108" t="s">
        <v>147</v>
      </c>
      <c r="F108" t="s">
        <v>199</v>
      </c>
      <c r="G108" t="s">
        <v>189</v>
      </c>
      <c r="H108" t="s">
        <v>200</v>
      </c>
      <c r="I108" t="s">
        <v>151</v>
      </c>
      <c r="J108" t="s">
        <v>164</v>
      </c>
      <c r="K108"/>
      <c r="L108" t="s">
        <v>155</v>
      </c>
      <c r="M108" t="s">
        <v>155</v>
      </c>
      <c r="N108" t="n">
        <v>-92.3434</v>
      </c>
      <c r="O108" t="n">
        <v>34.6722</v>
      </c>
      <c r="P108" t="n">
        <v>168</v>
      </c>
      <c r="Q108" t="n">
        <v>168</v>
      </c>
      <c r="R108" t="n">
        <v>98.8</v>
      </c>
      <c r="S108" t="n">
        <v>6</v>
      </c>
      <c r="T108" t="n">
        <v>87.5</v>
      </c>
      <c r="U108" t="n">
        <v>6</v>
      </c>
      <c r="V108" t="n">
        <v>0</v>
      </c>
      <c r="W108" t="n">
        <v>0</v>
      </c>
      <c r="X108" t="n">
        <v>71</v>
      </c>
      <c r="Y108"/>
      <c r="Z108" t="n">
        <v>20</v>
      </c>
      <c r="AA108"/>
      <c r="AB108"/>
      <c r="AC108"/>
      <c r="AD108"/>
      <c r="AE108"/>
      <c r="AF108" t="n">
        <v>21</v>
      </c>
      <c r="AG108" t="n">
        <v>57</v>
      </c>
      <c r="AH108" t="n">
        <v>57</v>
      </c>
      <c r="AI108" t="n">
        <v>24060</v>
      </c>
      <c r="AJ108" t="n">
        <v>24060</v>
      </c>
      <c r="AK108"/>
      <c r="AL108"/>
      <c r="AM108"/>
      <c r="AN108"/>
      <c r="AO108"/>
      <c r="AP108"/>
      <c r="AQ108"/>
      <c r="AR108"/>
    </row>
    <row r="109">
      <c r="A109" t="n">
        <v>106324</v>
      </c>
      <c r="B109" t="s">
        <v>349</v>
      </c>
      <c r="C109" t="s">
        <v>350</v>
      </c>
      <c r="D109" t="s">
        <v>345</v>
      </c>
      <c r="E109" t="s">
        <v>147</v>
      </c>
      <c r="F109" t="s">
        <v>199</v>
      </c>
      <c r="G109" t="s">
        <v>189</v>
      </c>
      <c r="H109" t="s">
        <v>200</v>
      </c>
      <c r="I109" t="s">
        <v>175</v>
      </c>
      <c r="J109" t="s">
        <v>164</v>
      </c>
      <c r="K109"/>
      <c r="L109" t="s">
        <v>155</v>
      </c>
      <c r="M109" t="s">
        <v>155</v>
      </c>
      <c r="N109" t="n">
        <v>-93.1354</v>
      </c>
      <c r="O109" t="n">
        <v>35.279</v>
      </c>
      <c r="P109" t="n">
        <v>53</v>
      </c>
      <c r="Q109" t="n">
        <v>53</v>
      </c>
      <c r="R109" t="n">
        <v>98.1</v>
      </c>
      <c r="S109" t="n">
        <v>69.8</v>
      </c>
      <c r="T109" t="n">
        <v>9.4</v>
      </c>
      <c r="U109" t="n">
        <v>13.2</v>
      </c>
      <c r="V109" t="n">
        <v>3.8</v>
      </c>
      <c r="W109" t="n">
        <v>0</v>
      </c>
      <c r="X109" t="n">
        <v>57</v>
      </c>
      <c r="Y109" t="n">
        <v>50</v>
      </c>
      <c r="Z109" t="n">
        <v>10</v>
      </c>
      <c r="AA109"/>
      <c r="AB109"/>
      <c r="AC109"/>
      <c r="AD109"/>
      <c r="AE109"/>
      <c r="AF109" t="n">
        <v>27</v>
      </c>
      <c r="AG109" t="n">
        <v>62</v>
      </c>
      <c r="AH109" t="n">
        <v>62</v>
      </c>
      <c r="AI109" t="n">
        <v>11239</v>
      </c>
      <c r="AJ109" t="n">
        <v>10435</v>
      </c>
      <c r="AK109" t="n">
        <v>11857</v>
      </c>
      <c r="AL109" t="n">
        <v>12011</v>
      </c>
      <c r="AM109" t="n">
        <v>16181</v>
      </c>
      <c r="AN109" t="n">
        <v>16181</v>
      </c>
      <c r="AO109"/>
      <c r="AP109"/>
      <c r="AQ109"/>
      <c r="AR109"/>
    </row>
    <row r="110">
      <c r="A110" t="n">
        <v>106342</v>
      </c>
      <c r="B110" t="s">
        <v>351</v>
      </c>
      <c r="C110" t="s">
        <v>352</v>
      </c>
      <c r="D110" t="s">
        <v>345</v>
      </c>
      <c r="E110" t="s">
        <v>147</v>
      </c>
      <c r="F110" t="s">
        <v>162</v>
      </c>
      <c r="G110" t="s">
        <v>163</v>
      </c>
      <c r="H110" t="s">
        <v>150</v>
      </c>
      <c r="I110" t="s">
        <v>175</v>
      </c>
      <c r="J110" t="s">
        <v>164</v>
      </c>
      <c r="K110" t="s">
        <v>179</v>
      </c>
      <c r="L110" t="s">
        <v>155</v>
      </c>
      <c r="M110" t="s">
        <v>155</v>
      </c>
      <c r="N110" t="n">
        <v>-91.6254</v>
      </c>
      <c r="O110" t="n">
        <v>35.7776</v>
      </c>
      <c r="P110" t="n">
        <v>511</v>
      </c>
      <c r="Q110" t="n">
        <v>511</v>
      </c>
      <c r="R110" t="n">
        <v>38.9</v>
      </c>
      <c r="S110" t="n">
        <v>50.1</v>
      </c>
      <c r="T110" t="n">
        <v>6.5</v>
      </c>
      <c r="U110" t="n">
        <v>3.5</v>
      </c>
      <c r="V110" t="n">
        <v>1.2</v>
      </c>
      <c r="W110" t="n">
        <v>7</v>
      </c>
      <c r="X110" t="n">
        <v>68</v>
      </c>
      <c r="Y110"/>
      <c r="Z110" t="n">
        <v>10</v>
      </c>
      <c r="AA110" t="n">
        <v>186</v>
      </c>
      <c r="AB110" t="n">
        <v>55.9</v>
      </c>
      <c r="AC110" t="n">
        <v>186</v>
      </c>
      <c r="AD110" t="n">
        <v>55.9</v>
      </c>
      <c r="AE110" t="n">
        <v>44.1</v>
      </c>
      <c r="AF110" t="n">
        <v>144</v>
      </c>
      <c r="AG110" t="n">
        <v>36</v>
      </c>
      <c r="AH110" t="n">
        <v>99</v>
      </c>
      <c r="AI110" t="n">
        <v>22675</v>
      </c>
      <c r="AJ110" t="n">
        <v>18857</v>
      </c>
      <c r="AK110" t="n">
        <v>17504</v>
      </c>
      <c r="AL110" t="n">
        <v>22559</v>
      </c>
      <c r="AM110" t="n">
        <v>25258</v>
      </c>
      <c r="AN110" t="n">
        <v>26818</v>
      </c>
      <c r="AO110"/>
      <c r="AP110" t="n">
        <v>118</v>
      </c>
      <c r="AQ110"/>
      <c r="AR110"/>
    </row>
    <row r="111">
      <c r="A111" t="n">
        <v>106351</v>
      </c>
      <c r="B111" t="s">
        <v>353</v>
      </c>
      <c r="C111" t="s">
        <v>354</v>
      </c>
      <c r="D111" t="s">
        <v>345</v>
      </c>
      <c r="E111" t="s">
        <v>147</v>
      </c>
      <c r="F111" t="s">
        <v>199</v>
      </c>
      <c r="G111" t="s">
        <v>189</v>
      </c>
      <c r="H111" t="s">
        <v>200</v>
      </c>
      <c r="I111" t="s">
        <v>151</v>
      </c>
      <c r="J111" t="s">
        <v>164</v>
      </c>
      <c r="K111"/>
      <c r="L111" t="s">
        <v>155</v>
      </c>
      <c r="M111" t="s">
        <v>155</v>
      </c>
      <c r="N111" t="n">
        <v>-92.2664</v>
      </c>
      <c r="O111" t="n">
        <v>34.7538</v>
      </c>
      <c r="P111" t="n">
        <v>105</v>
      </c>
      <c r="Q111" t="n">
        <v>105</v>
      </c>
      <c r="R111" t="n">
        <v>54.3</v>
      </c>
      <c r="S111" t="n">
        <v>15.2</v>
      </c>
      <c r="T111" t="n">
        <v>82.9</v>
      </c>
      <c r="U111" t="n">
        <v>1</v>
      </c>
      <c r="V111" t="n">
        <v>1</v>
      </c>
      <c r="W111" t="n">
        <v>0</v>
      </c>
      <c r="X111" t="n">
        <v>67</v>
      </c>
      <c r="Y111"/>
      <c r="Z111" t="n">
        <v>25</v>
      </c>
      <c r="AA111"/>
      <c r="AB111"/>
      <c r="AC111"/>
      <c r="AD111"/>
      <c r="AE111"/>
      <c r="AF111" t="n">
        <v>11</v>
      </c>
      <c r="AG111" t="n">
        <v>63</v>
      </c>
      <c r="AH111" t="n">
        <v>63</v>
      </c>
      <c r="AI111" t="n">
        <v>34661</v>
      </c>
      <c r="AJ111" t="n">
        <v>35353</v>
      </c>
      <c r="AK111"/>
      <c r="AL111"/>
      <c r="AM111"/>
      <c r="AN111"/>
      <c r="AO111"/>
      <c r="AP111"/>
      <c r="AQ111"/>
      <c r="AR111"/>
    </row>
    <row r="112">
      <c r="A112" t="n">
        <v>106397</v>
      </c>
      <c r="B112" t="s">
        <v>355</v>
      </c>
      <c r="C112" t="s">
        <v>356</v>
      </c>
      <c r="D112" t="s">
        <v>345</v>
      </c>
      <c r="E112" t="s">
        <v>147</v>
      </c>
      <c r="F112" t="s">
        <v>148</v>
      </c>
      <c r="G112" t="s">
        <v>149</v>
      </c>
      <c r="H112" t="s">
        <v>150</v>
      </c>
      <c r="I112" t="s">
        <v>151</v>
      </c>
      <c r="J112" t="s">
        <v>158</v>
      </c>
      <c r="K112" t="s">
        <v>159</v>
      </c>
      <c r="L112" t="s">
        <v>155</v>
      </c>
      <c r="M112" t="s">
        <v>155</v>
      </c>
      <c r="N112" t="n">
        <v>-94.177</v>
      </c>
      <c r="O112" t="n">
        <v>36.07</v>
      </c>
      <c r="P112" t="n">
        <v>33352</v>
      </c>
      <c r="Q112" t="n">
        <v>27936</v>
      </c>
      <c r="R112" t="n">
        <v>55.6</v>
      </c>
      <c r="S112" t="n">
        <v>73.4</v>
      </c>
      <c r="T112" t="n">
        <v>4.6</v>
      </c>
      <c r="U112" t="n">
        <v>10.8</v>
      </c>
      <c r="V112" t="n">
        <v>2.8</v>
      </c>
      <c r="W112" t="n">
        <v>1.7</v>
      </c>
      <c r="X112" t="n">
        <v>86</v>
      </c>
      <c r="Y112" t="n">
        <v>67</v>
      </c>
      <c r="Z112" t="n">
        <v>20</v>
      </c>
      <c r="AA112" t="n">
        <v>5028</v>
      </c>
      <c r="AB112" t="n">
        <v>70</v>
      </c>
      <c r="AC112" t="n">
        <v>5028</v>
      </c>
      <c r="AD112" t="n">
        <v>70</v>
      </c>
      <c r="AE112" t="n">
        <v>55.4</v>
      </c>
      <c r="AF112" t="n">
        <v>7063</v>
      </c>
      <c r="AG112" t="n">
        <v>17</v>
      </c>
      <c r="AH112" t="n">
        <v>52</v>
      </c>
      <c r="AI112" t="n">
        <v>17475</v>
      </c>
      <c r="AJ112" t="n">
        <v>13017</v>
      </c>
      <c r="AK112" t="n">
        <v>14115</v>
      </c>
      <c r="AL112" t="n">
        <v>17379</v>
      </c>
      <c r="AM112" t="n">
        <v>19755</v>
      </c>
      <c r="AN112" t="n">
        <v>20991</v>
      </c>
      <c r="AO112"/>
      <c r="AP112" t="n">
        <v>4671</v>
      </c>
      <c r="AQ112" t="n">
        <v>1202</v>
      </c>
      <c r="AR112" t="n">
        <v>360</v>
      </c>
    </row>
    <row r="113">
      <c r="A113" t="n">
        <v>106412</v>
      </c>
      <c r="B113" t="s">
        <v>357</v>
      </c>
      <c r="C113" t="s">
        <v>358</v>
      </c>
      <c r="D113" t="s">
        <v>345</v>
      </c>
      <c r="E113" t="s">
        <v>147</v>
      </c>
      <c r="F113" t="s">
        <v>148</v>
      </c>
      <c r="G113" t="s">
        <v>149</v>
      </c>
      <c r="H113" t="s">
        <v>150</v>
      </c>
      <c r="I113" t="s">
        <v>175</v>
      </c>
      <c r="J113" t="s">
        <v>168</v>
      </c>
      <c r="K113" t="s">
        <v>179</v>
      </c>
      <c r="L113" t="s">
        <v>154</v>
      </c>
      <c r="M113" t="s">
        <v>155</v>
      </c>
      <c r="N113" t="n">
        <v>-92.0187</v>
      </c>
      <c r="O113" t="n">
        <v>34.244</v>
      </c>
      <c r="P113" t="n">
        <v>2580</v>
      </c>
      <c r="Q113" t="n">
        <v>2332</v>
      </c>
      <c r="R113" t="n">
        <v>56.1</v>
      </c>
      <c r="S113" t="n">
        <v>2.7</v>
      </c>
      <c r="T113" t="n">
        <v>90</v>
      </c>
      <c r="U113" t="n">
        <v>2.6</v>
      </c>
      <c r="V113" t="n">
        <v>0.3</v>
      </c>
      <c r="W113" t="n">
        <v>1.5</v>
      </c>
      <c r="X113" t="n">
        <v>65</v>
      </c>
      <c r="Y113" t="n">
        <v>27</v>
      </c>
      <c r="Z113" t="n">
        <v>13</v>
      </c>
      <c r="AA113" t="n">
        <v>504</v>
      </c>
      <c r="AB113" t="n">
        <v>39.7</v>
      </c>
      <c r="AC113" t="n">
        <v>503</v>
      </c>
      <c r="AD113" t="n">
        <v>39.8</v>
      </c>
      <c r="AE113" t="n">
        <v>24.3</v>
      </c>
      <c r="AF113" t="n">
        <v>504</v>
      </c>
      <c r="AG113" t="n">
        <v>67</v>
      </c>
      <c r="AH113" t="n">
        <v>95</v>
      </c>
      <c r="AI113" t="n">
        <v>11649</v>
      </c>
      <c r="AJ113" t="n">
        <v>10558</v>
      </c>
      <c r="AK113" t="n">
        <v>11091</v>
      </c>
      <c r="AL113" t="n">
        <v>14740</v>
      </c>
      <c r="AM113" t="n">
        <v>15719</v>
      </c>
      <c r="AN113" t="n">
        <v>15423</v>
      </c>
      <c r="AO113" t="n">
        <v>5</v>
      </c>
      <c r="AP113" t="n">
        <v>350</v>
      </c>
      <c r="AQ113" t="n">
        <v>35</v>
      </c>
      <c r="AR113"/>
    </row>
    <row r="114">
      <c r="A114" t="n">
        <v>106449</v>
      </c>
      <c r="B114" t="s">
        <v>359</v>
      </c>
      <c r="C114" t="s">
        <v>360</v>
      </c>
      <c r="D114" t="s">
        <v>345</v>
      </c>
      <c r="E114" t="s">
        <v>147</v>
      </c>
      <c r="F114" t="s">
        <v>173</v>
      </c>
      <c r="G114" t="s">
        <v>149</v>
      </c>
      <c r="H114" t="s">
        <v>174</v>
      </c>
      <c r="I114" t="s">
        <v>175</v>
      </c>
      <c r="J114" t="s">
        <v>168</v>
      </c>
      <c r="K114" t="s">
        <v>176</v>
      </c>
      <c r="L114" t="s">
        <v>155</v>
      </c>
      <c r="M114" t="s">
        <v>155</v>
      </c>
      <c r="N114" t="n">
        <v>-91.8954</v>
      </c>
      <c r="O114" t="n">
        <v>35.0742</v>
      </c>
      <c r="P114" t="n">
        <v>3865</v>
      </c>
      <c r="Q114" t="n">
        <v>3865</v>
      </c>
      <c r="R114" t="n">
        <v>61.2</v>
      </c>
      <c r="S114" t="n">
        <v>80.8</v>
      </c>
      <c r="T114" t="n">
        <v>6</v>
      </c>
      <c r="U114" t="n">
        <v>6.3</v>
      </c>
      <c r="V114" t="n">
        <v>0.9</v>
      </c>
      <c r="W114" t="n">
        <v>0</v>
      </c>
      <c r="X114" t="n">
        <v>63</v>
      </c>
      <c r="Y114" t="n">
        <v>38</v>
      </c>
      <c r="Z114" t="n">
        <v>16</v>
      </c>
      <c r="AA114" t="n">
        <v>597</v>
      </c>
      <c r="AB114" t="n">
        <v>38.2</v>
      </c>
      <c r="AC114"/>
      <c r="AD114"/>
      <c r="AE114"/>
      <c r="AF114" t="n">
        <v>541</v>
      </c>
      <c r="AG114" t="n">
        <v>33</v>
      </c>
      <c r="AH114" t="n">
        <v>72</v>
      </c>
      <c r="AI114" t="n">
        <v>8996</v>
      </c>
      <c r="AJ114" t="n">
        <v>7089</v>
      </c>
      <c r="AK114" t="n">
        <v>8077</v>
      </c>
      <c r="AL114" t="n">
        <v>10982</v>
      </c>
      <c r="AM114" t="n">
        <v>12437</v>
      </c>
      <c r="AN114" t="n">
        <v>12880</v>
      </c>
      <c r="AO114" t="n">
        <v>428</v>
      </c>
      <c r="AP114"/>
      <c r="AQ114"/>
      <c r="AR114"/>
    </row>
    <row r="115">
      <c r="A115" t="n">
        <v>106458</v>
      </c>
      <c r="B115" t="s">
        <v>361</v>
      </c>
      <c r="C115" t="s">
        <v>362</v>
      </c>
      <c r="D115" t="s">
        <v>345</v>
      </c>
      <c r="E115" t="s">
        <v>147</v>
      </c>
      <c r="F115" t="s">
        <v>148</v>
      </c>
      <c r="G115" t="s">
        <v>149</v>
      </c>
      <c r="H115" t="s">
        <v>150</v>
      </c>
      <c r="I115" t="s">
        <v>151</v>
      </c>
      <c r="J115" t="s">
        <v>238</v>
      </c>
      <c r="K115" t="s">
        <v>159</v>
      </c>
      <c r="L115" t="s">
        <v>155</v>
      </c>
      <c r="M115" t="s">
        <v>155</v>
      </c>
      <c r="N115" t="n">
        <v>-90.68</v>
      </c>
      <c r="O115" t="n">
        <v>35.8424</v>
      </c>
      <c r="P115" t="n">
        <v>18471</v>
      </c>
      <c r="Q115" t="n">
        <v>10321</v>
      </c>
      <c r="R115" t="n">
        <v>63</v>
      </c>
      <c r="S115" t="n">
        <v>66.9</v>
      </c>
      <c r="T115" t="n">
        <v>14.9</v>
      </c>
      <c r="U115" t="n">
        <v>4.8</v>
      </c>
      <c r="V115" t="n">
        <v>1.2</v>
      </c>
      <c r="W115" t="n">
        <v>7.3</v>
      </c>
      <c r="X115" t="n">
        <v>78</v>
      </c>
      <c r="Y115" t="n">
        <v>45</v>
      </c>
      <c r="Z115" t="n">
        <v>15</v>
      </c>
      <c r="AA115" t="n">
        <v>1401</v>
      </c>
      <c r="AB115" t="n">
        <v>55.1</v>
      </c>
      <c r="AC115" t="n">
        <v>1375</v>
      </c>
      <c r="AD115" t="n">
        <v>53</v>
      </c>
      <c r="AE115" t="n">
        <v>40.7</v>
      </c>
      <c r="AF115" t="n">
        <v>1240</v>
      </c>
      <c r="AG115" t="n">
        <v>37</v>
      </c>
      <c r="AH115" t="n">
        <v>79</v>
      </c>
      <c r="AI115" t="n">
        <v>13002</v>
      </c>
      <c r="AJ115" t="n">
        <v>9806</v>
      </c>
      <c r="AK115" t="n">
        <v>11300</v>
      </c>
      <c r="AL115" t="n">
        <v>14092</v>
      </c>
      <c r="AM115" t="n">
        <v>15587</v>
      </c>
      <c r="AN115" t="n">
        <v>17431</v>
      </c>
      <c r="AO115" t="n">
        <v>608</v>
      </c>
      <c r="AP115" t="n">
        <v>1738</v>
      </c>
      <c r="AQ115" t="n">
        <v>1672</v>
      </c>
      <c r="AR115" t="n">
        <v>78</v>
      </c>
    </row>
    <row r="116">
      <c r="A116" t="n">
        <v>106467</v>
      </c>
      <c r="B116" t="s">
        <v>363</v>
      </c>
      <c r="C116" t="s">
        <v>350</v>
      </c>
      <c r="D116" t="s">
        <v>345</v>
      </c>
      <c r="E116" t="s">
        <v>147</v>
      </c>
      <c r="F116" t="s">
        <v>148</v>
      </c>
      <c r="G116" t="s">
        <v>149</v>
      </c>
      <c r="H116" t="s">
        <v>150</v>
      </c>
      <c r="I116" t="s">
        <v>175</v>
      </c>
      <c r="J116" t="s">
        <v>152</v>
      </c>
      <c r="K116" t="s">
        <v>153</v>
      </c>
      <c r="L116" t="s">
        <v>155</v>
      </c>
      <c r="M116" t="s">
        <v>155</v>
      </c>
      <c r="N116" t="n">
        <v>-93.1356</v>
      </c>
      <c r="O116" t="n">
        <v>35.2932</v>
      </c>
      <c r="P116" t="n">
        <v>10600</v>
      </c>
      <c r="Q116" t="n">
        <v>9682</v>
      </c>
      <c r="R116" t="n">
        <v>57.7</v>
      </c>
      <c r="S116" t="n">
        <v>73.9</v>
      </c>
      <c r="T116" t="n">
        <v>5.9</v>
      </c>
      <c r="U116" t="n">
        <v>10.8</v>
      </c>
      <c r="V116" t="n">
        <v>1.9</v>
      </c>
      <c r="W116" t="n">
        <v>2.1</v>
      </c>
      <c r="X116" t="n">
        <v>71</v>
      </c>
      <c r="Y116" t="n">
        <v>50</v>
      </c>
      <c r="Z116" t="n">
        <v>18</v>
      </c>
      <c r="AA116" t="n">
        <v>1753</v>
      </c>
      <c r="AB116" t="n">
        <v>48.7</v>
      </c>
      <c r="AC116" t="n">
        <v>1510</v>
      </c>
      <c r="AD116" t="n">
        <v>43</v>
      </c>
      <c r="AE116" t="n">
        <v>31.9</v>
      </c>
      <c r="AF116" t="n">
        <v>1385</v>
      </c>
      <c r="AG116" t="n">
        <v>34</v>
      </c>
      <c r="AH116" t="n">
        <v>67</v>
      </c>
      <c r="AI116" t="n">
        <v>11443</v>
      </c>
      <c r="AJ116" t="n">
        <v>11146</v>
      </c>
      <c r="AK116" t="n">
        <v>11314</v>
      </c>
      <c r="AL116" t="n">
        <v>12549</v>
      </c>
      <c r="AM116" t="n">
        <v>15398</v>
      </c>
      <c r="AN116" t="n">
        <v>14637</v>
      </c>
      <c r="AO116" t="n">
        <v>1390</v>
      </c>
      <c r="AP116" t="n">
        <v>1033</v>
      </c>
      <c r="AQ116" t="n">
        <v>212</v>
      </c>
      <c r="AR116" t="n">
        <v>7</v>
      </c>
    </row>
    <row r="117">
      <c r="A117" t="n">
        <v>106485</v>
      </c>
      <c r="B117" t="s">
        <v>364</v>
      </c>
      <c r="C117" t="s">
        <v>365</v>
      </c>
      <c r="D117" t="s">
        <v>345</v>
      </c>
      <c r="E117" t="s">
        <v>147</v>
      </c>
      <c r="F117" t="s">
        <v>148</v>
      </c>
      <c r="G117" t="s">
        <v>149</v>
      </c>
      <c r="H117" t="s">
        <v>150</v>
      </c>
      <c r="I117" t="s">
        <v>175</v>
      </c>
      <c r="J117" t="s">
        <v>168</v>
      </c>
      <c r="K117" t="s">
        <v>153</v>
      </c>
      <c r="L117" t="s">
        <v>155</v>
      </c>
      <c r="M117" t="s">
        <v>155</v>
      </c>
      <c r="N117" t="n">
        <v>-91.8112</v>
      </c>
      <c r="O117" t="n">
        <v>33.5909</v>
      </c>
      <c r="P117" t="n">
        <v>4154</v>
      </c>
      <c r="Q117" t="n">
        <v>3262</v>
      </c>
      <c r="R117" t="n">
        <v>58.7</v>
      </c>
      <c r="S117" t="n">
        <v>53.7</v>
      </c>
      <c r="T117" t="n">
        <v>30</v>
      </c>
      <c r="U117" t="n">
        <v>8.5</v>
      </c>
      <c r="V117" t="n">
        <v>0.6</v>
      </c>
      <c r="W117" t="n">
        <v>0.6</v>
      </c>
      <c r="X117" t="n">
        <v>69</v>
      </c>
      <c r="Y117" t="n">
        <v>50</v>
      </c>
      <c r="Z117" t="n">
        <v>12</v>
      </c>
      <c r="AA117" t="n">
        <v>624</v>
      </c>
      <c r="AB117" t="n">
        <v>43.3</v>
      </c>
      <c r="AC117" t="n">
        <v>404</v>
      </c>
      <c r="AD117" t="n">
        <v>35.1</v>
      </c>
      <c r="AE117" t="n">
        <v>23.8</v>
      </c>
      <c r="AF117" t="n">
        <v>374</v>
      </c>
      <c r="AG117" t="n">
        <v>49</v>
      </c>
      <c r="AH117" t="n">
        <v>72</v>
      </c>
      <c r="AI117" t="n">
        <v>13575</v>
      </c>
      <c r="AJ117" t="n">
        <v>12803</v>
      </c>
      <c r="AK117" t="n">
        <v>12742</v>
      </c>
      <c r="AL117" t="n">
        <v>14976</v>
      </c>
      <c r="AM117" t="n">
        <v>18179</v>
      </c>
      <c r="AN117" t="n">
        <v>18311</v>
      </c>
      <c r="AO117" t="n">
        <v>221</v>
      </c>
      <c r="AP117" t="n">
        <v>263</v>
      </c>
      <c r="AQ117" t="n">
        <v>195</v>
      </c>
      <c r="AR117"/>
    </row>
    <row r="118">
      <c r="A118" t="n">
        <v>106494</v>
      </c>
      <c r="B118" t="s">
        <v>366</v>
      </c>
      <c r="C118" t="s">
        <v>218</v>
      </c>
      <c r="D118" t="s">
        <v>345</v>
      </c>
      <c r="E118" t="s">
        <v>147</v>
      </c>
      <c r="F118" t="s">
        <v>199</v>
      </c>
      <c r="G118" t="s">
        <v>189</v>
      </c>
      <c r="H118" t="s">
        <v>200</v>
      </c>
      <c r="I118" t="s">
        <v>186</v>
      </c>
      <c r="J118" t="s">
        <v>164</v>
      </c>
      <c r="K118"/>
      <c r="L118" t="s">
        <v>155</v>
      </c>
      <c r="M118" t="s">
        <v>155</v>
      </c>
      <c r="N118" t="n">
        <v>-92.1026</v>
      </c>
      <c r="O118" t="n">
        <v>34.8916</v>
      </c>
      <c r="P118" t="n">
        <v>52</v>
      </c>
      <c r="Q118" t="n">
        <v>52</v>
      </c>
      <c r="R118" t="n">
        <v>98.1</v>
      </c>
      <c r="S118" t="n">
        <v>80.8</v>
      </c>
      <c r="T118" t="n">
        <v>19.2</v>
      </c>
      <c r="U118" t="n">
        <v>0</v>
      </c>
      <c r="V118" t="n">
        <v>0</v>
      </c>
      <c r="W118" t="n">
        <v>0</v>
      </c>
      <c r="X118" t="n">
        <v>69</v>
      </c>
      <c r="Y118"/>
      <c r="Z118" t="n">
        <v>24</v>
      </c>
      <c r="AA118"/>
      <c r="AB118"/>
      <c r="AC118"/>
      <c r="AD118"/>
      <c r="AE118"/>
      <c r="AF118" t="n">
        <v>12</v>
      </c>
      <c r="AG118" t="n">
        <v>79</v>
      </c>
      <c r="AH118" t="n">
        <v>79</v>
      </c>
      <c r="AI118" t="n">
        <v>11772</v>
      </c>
      <c r="AJ118" t="n">
        <v>12008</v>
      </c>
      <c r="AK118"/>
      <c r="AL118"/>
      <c r="AM118"/>
      <c r="AN118"/>
      <c r="AO118"/>
      <c r="AP118"/>
      <c r="AQ118"/>
      <c r="AR118"/>
    </row>
    <row r="119">
      <c r="A119" t="n">
        <v>106546</v>
      </c>
      <c r="B119" t="s">
        <v>367</v>
      </c>
      <c r="C119" t="s">
        <v>344</v>
      </c>
      <c r="D119" t="s">
        <v>345</v>
      </c>
      <c r="E119" t="s">
        <v>147</v>
      </c>
      <c r="F119" t="s">
        <v>368</v>
      </c>
      <c r="G119" t="s">
        <v>163</v>
      </c>
      <c r="H119" t="s">
        <v>174</v>
      </c>
      <c r="I119" t="s">
        <v>151</v>
      </c>
      <c r="J119" t="s">
        <v>164</v>
      </c>
      <c r="K119" t="s">
        <v>176</v>
      </c>
      <c r="L119" t="s">
        <v>155</v>
      </c>
      <c r="M119" t="s">
        <v>155</v>
      </c>
      <c r="N119" t="n">
        <v>-92.4069</v>
      </c>
      <c r="O119" t="n">
        <v>34.7131</v>
      </c>
      <c r="P119" t="n">
        <v>742</v>
      </c>
      <c r="Q119" t="n">
        <v>742</v>
      </c>
      <c r="R119" t="n">
        <v>89.8</v>
      </c>
      <c r="S119" t="n">
        <v>57</v>
      </c>
      <c r="T119" t="n">
        <v>29.8</v>
      </c>
      <c r="U119" t="n">
        <v>4.3</v>
      </c>
      <c r="V119" t="n">
        <v>3.1</v>
      </c>
      <c r="W119" t="n">
        <v>0.1</v>
      </c>
      <c r="X119" t="n">
        <v>100</v>
      </c>
      <c r="Y119"/>
      <c r="Z119" t="n">
        <v>7</v>
      </c>
      <c r="AA119" t="n">
        <v>3</v>
      </c>
      <c r="AB119" t="n">
        <v>66.7</v>
      </c>
      <c r="AC119"/>
      <c r="AD119"/>
      <c r="AE119"/>
      <c r="AF119" t="n">
        <v>4</v>
      </c>
      <c r="AG119" t="n">
        <v>39</v>
      </c>
      <c r="AH119" t="n">
        <v>89</v>
      </c>
      <c r="AI119" t="n">
        <v>34539</v>
      </c>
      <c r="AJ119" t="n">
        <v>34755</v>
      </c>
      <c r="AK119"/>
      <c r="AL119"/>
      <c r="AM119"/>
      <c r="AN119"/>
      <c r="AO119" t="n">
        <v>183</v>
      </c>
      <c r="AP119"/>
      <c r="AQ119"/>
      <c r="AR119"/>
    </row>
    <row r="120">
      <c r="A120" t="n">
        <v>106625</v>
      </c>
      <c r="B120" t="s">
        <v>369</v>
      </c>
      <c r="C120" t="s">
        <v>370</v>
      </c>
      <c r="D120" t="s">
        <v>345</v>
      </c>
      <c r="E120" t="s">
        <v>147</v>
      </c>
      <c r="F120" t="s">
        <v>173</v>
      </c>
      <c r="G120" t="s">
        <v>149</v>
      </c>
      <c r="H120" t="s">
        <v>174</v>
      </c>
      <c r="I120" t="s">
        <v>175</v>
      </c>
      <c r="J120" t="s">
        <v>168</v>
      </c>
      <c r="K120" t="s">
        <v>176</v>
      </c>
      <c r="L120" t="s">
        <v>155</v>
      </c>
      <c r="M120" t="s">
        <v>155</v>
      </c>
      <c r="N120" t="n">
        <v>-90.951</v>
      </c>
      <c r="O120" t="n">
        <v>36.2398</v>
      </c>
      <c r="P120" t="n">
        <v>2179</v>
      </c>
      <c r="Q120" t="n">
        <v>2179</v>
      </c>
      <c r="R120" t="n">
        <v>62.5</v>
      </c>
      <c r="S120" t="n">
        <v>88.8</v>
      </c>
      <c r="T120" t="n">
        <v>3.1</v>
      </c>
      <c r="U120" t="n">
        <v>2.9</v>
      </c>
      <c r="V120" t="n">
        <v>0.7</v>
      </c>
      <c r="W120" t="n">
        <v>0</v>
      </c>
      <c r="X120" t="n">
        <v>59</v>
      </c>
      <c r="Y120" t="n">
        <v>72</v>
      </c>
      <c r="Z120" t="n">
        <v>16</v>
      </c>
      <c r="AA120" t="n">
        <v>283</v>
      </c>
      <c r="AB120" t="n">
        <v>33.6</v>
      </c>
      <c r="AC120"/>
      <c r="AD120"/>
      <c r="AE120"/>
      <c r="AF120" t="n">
        <v>251</v>
      </c>
      <c r="AG120" t="n">
        <v>40</v>
      </c>
      <c r="AH120" t="n">
        <v>76</v>
      </c>
      <c r="AI120" t="n">
        <v>6407</v>
      </c>
      <c r="AJ120" t="n">
        <v>4070</v>
      </c>
      <c r="AK120" t="n">
        <v>6082</v>
      </c>
      <c r="AL120" t="n">
        <v>9670</v>
      </c>
      <c r="AM120" t="n">
        <v>12393</v>
      </c>
      <c r="AN120"/>
      <c r="AO120" t="n">
        <v>280</v>
      </c>
      <c r="AP120"/>
      <c r="AQ120"/>
      <c r="AR120"/>
    </row>
    <row r="121">
      <c r="A121" t="n">
        <v>106704</v>
      </c>
      <c r="B121" t="s">
        <v>371</v>
      </c>
      <c r="C121" t="s">
        <v>372</v>
      </c>
      <c r="D121" t="s">
        <v>345</v>
      </c>
      <c r="E121" t="s">
        <v>147</v>
      </c>
      <c r="F121" t="s">
        <v>148</v>
      </c>
      <c r="G121" t="s">
        <v>149</v>
      </c>
      <c r="H121" t="s">
        <v>150</v>
      </c>
      <c r="I121" t="s">
        <v>151</v>
      </c>
      <c r="J121" t="s">
        <v>152</v>
      </c>
      <c r="K121" t="s">
        <v>159</v>
      </c>
      <c r="L121" t="s">
        <v>155</v>
      </c>
      <c r="M121" t="s">
        <v>155</v>
      </c>
      <c r="N121" t="n">
        <v>-92.4577</v>
      </c>
      <c r="O121" t="n">
        <v>35.0779</v>
      </c>
      <c r="P121" t="n">
        <v>11341</v>
      </c>
      <c r="Q121" t="n">
        <v>8886</v>
      </c>
      <c r="R121" t="n">
        <v>61.2</v>
      </c>
      <c r="S121" t="n">
        <v>65.1</v>
      </c>
      <c r="T121" t="n">
        <v>16.8</v>
      </c>
      <c r="U121" t="n">
        <v>6.4</v>
      </c>
      <c r="V121" t="n">
        <v>2.2</v>
      </c>
      <c r="W121" t="n">
        <v>4.2</v>
      </c>
      <c r="X121" t="n">
        <v>73</v>
      </c>
      <c r="Y121" t="n">
        <v>75</v>
      </c>
      <c r="Z121" t="n">
        <v>14</v>
      </c>
      <c r="AA121" t="n">
        <v>1927</v>
      </c>
      <c r="AB121" t="n">
        <v>53.3</v>
      </c>
      <c r="AC121" t="n">
        <v>1927</v>
      </c>
      <c r="AD121" t="n">
        <v>53</v>
      </c>
      <c r="AE121" t="n">
        <v>40.3</v>
      </c>
      <c r="AF121" t="n">
        <v>1799</v>
      </c>
      <c r="AG121" t="n">
        <v>37</v>
      </c>
      <c r="AH121" t="n">
        <v>83</v>
      </c>
      <c r="AI121" t="n">
        <v>16362</v>
      </c>
      <c r="AJ121" t="n">
        <v>14387</v>
      </c>
      <c r="AK121" t="n">
        <v>14946</v>
      </c>
      <c r="AL121" t="n">
        <v>17233</v>
      </c>
      <c r="AM121" t="n">
        <v>19775</v>
      </c>
      <c r="AN121" t="n">
        <v>20028</v>
      </c>
      <c r="AO121" t="n">
        <v>34</v>
      </c>
      <c r="AP121" t="n">
        <v>1584</v>
      </c>
      <c r="AQ121" t="n">
        <v>521</v>
      </c>
      <c r="AR121" t="n">
        <v>132</v>
      </c>
    </row>
    <row r="122">
      <c r="A122" t="n">
        <v>106713</v>
      </c>
      <c r="B122" t="s">
        <v>373</v>
      </c>
      <c r="C122" t="s">
        <v>372</v>
      </c>
      <c r="D122" t="s">
        <v>345</v>
      </c>
      <c r="E122" t="s">
        <v>147</v>
      </c>
      <c r="F122" t="s">
        <v>162</v>
      </c>
      <c r="G122" t="s">
        <v>163</v>
      </c>
      <c r="H122" t="s">
        <v>150</v>
      </c>
      <c r="I122" t="s">
        <v>151</v>
      </c>
      <c r="J122" t="s">
        <v>164</v>
      </c>
      <c r="K122" t="s">
        <v>179</v>
      </c>
      <c r="L122" t="s">
        <v>155</v>
      </c>
      <c r="M122" t="s">
        <v>155</v>
      </c>
      <c r="N122" t="n">
        <v>-92.445</v>
      </c>
      <c r="O122" t="n">
        <v>35.0838</v>
      </c>
      <c r="P122" t="n">
        <v>632</v>
      </c>
      <c r="Q122" t="n">
        <v>632</v>
      </c>
      <c r="R122" t="n">
        <v>45.9</v>
      </c>
      <c r="S122" t="n">
        <v>61.4</v>
      </c>
      <c r="T122" t="n">
        <v>15.5</v>
      </c>
      <c r="U122" t="n">
        <v>7.9</v>
      </c>
      <c r="V122" t="n">
        <v>1.3</v>
      </c>
      <c r="W122" t="n">
        <v>4.9</v>
      </c>
      <c r="X122" t="n">
        <v>59</v>
      </c>
      <c r="Y122"/>
      <c r="Z122" t="n">
        <v>12</v>
      </c>
      <c r="AA122" t="n">
        <v>136</v>
      </c>
      <c r="AB122" t="n">
        <v>35.3</v>
      </c>
      <c r="AC122" t="n">
        <v>72</v>
      </c>
      <c r="AD122" t="n">
        <v>43.1</v>
      </c>
      <c r="AE122" t="n">
        <v>31.9</v>
      </c>
      <c r="AF122" t="n">
        <v>103</v>
      </c>
      <c r="AG122" t="n">
        <v>42</v>
      </c>
      <c r="AH122" t="n">
        <v>84</v>
      </c>
      <c r="AI122" t="n">
        <v>16672</v>
      </c>
      <c r="AJ122" t="n">
        <v>13632</v>
      </c>
      <c r="AK122" t="n">
        <v>13536</v>
      </c>
      <c r="AL122" t="n">
        <v>15427</v>
      </c>
      <c r="AM122" t="n">
        <v>21054</v>
      </c>
      <c r="AN122" t="n">
        <v>19991</v>
      </c>
      <c r="AO122" t="n">
        <v>5</v>
      </c>
      <c r="AP122" t="n">
        <v>97</v>
      </c>
      <c r="AQ122"/>
      <c r="AR122"/>
    </row>
    <row r="123">
      <c r="A123" t="n">
        <v>106795</v>
      </c>
      <c r="B123" t="s">
        <v>374</v>
      </c>
      <c r="C123" t="s">
        <v>375</v>
      </c>
      <c r="D123" t="s">
        <v>345</v>
      </c>
      <c r="E123" t="s">
        <v>147</v>
      </c>
      <c r="F123" t="s">
        <v>173</v>
      </c>
      <c r="G123" t="s">
        <v>149</v>
      </c>
      <c r="H123" t="s">
        <v>174</v>
      </c>
      <c r="I123" t="s">
        <v>175</v>
      </c>
      <c r="J123" t="s">
        <v>168</v>
      </c>
      <c r="K123" t="s">
        <v>176</v>
      </c>
      <c r="L123" t="s">
        <v>155</v>
      </c>
      <c r="M123" t="s">
        <v>155</v>
      </c>
      <c r="N123" t="n">
        <v>-94.3673</v>
      </c>
      <c r="O123" t="n">
        <v>34.0434</v>
      </c>
      <c r="P123" t="n">
        <v>1611</v>
      </c>
      <c r="Q123" t="n">
        <v>1611</v>
      </c>
      <c r="R123" t="n">
        <v>65.9</v>
      </c>
      <c r="S123" t="n">
        <v>53.4</v>
      </c>
      <c r="T123" t="n">
        <v>11.7</v>
      </c>
      <c r="U123" t="n">
        <v>27.4</v>
      </c>
      <c r="V123" t="n">
        <v>0.7</v>
      </c>
      <c r="W123" t="n">
        <v>0.1</v>
      </c>
      <c r="X123" t="n">
        <v>61</v>
      </c>
      <c r="Y123" t="n">
        <v>25</v>
      </c>
      <c r="Z123" t="n">
        <v>16</v>
      </c>
      <c r="AA123" t="n">
        <v>152</v>
      </c>
      <c r="AB123" t="n">
        <v>48</v>
      </c>
      <c r="AC123"/>
      <c r="AD123"/>
      <c r="AE123"/>
      <c r="AF123" t="n">
        <v>181</v>
      </c>
      <c r="AG123" t="n">
        <v>35</v>
      </c>
      <c r="AH123" t="n">
        <v>68</v>
      </c>
      <c r="AI123" t="n">
        <v>6048</v>
      </c>
      <c r="AJ123" t="n">
        <v>4122</v>
      </c>
      <c r="AK123" t="n">
        <v>5297</v>
      </c>
      <c r="AL123" t="n">
        <v>8264</v>
      </c>
      <c r="AM123" t="n">
        <v>7245</v>
      </c>
      <c r="AN123"/>
      <c r="AO123" t="n">
        <v>153</v>
      </c>
      <c r="AP123"/>
      <c r="AQ123"/>
      <c r="AR123"/>
    </row>
    <row r="124">
      <c r="A124" t="n">
        <v>106810</v>
      </c>
      <c r="B124" t="s">
        <v>376</v>
      </c>
      <c r="C124" t="s">
        <v>377</v>
      </c>
      <c r="D124" t="s">
        <v>345</v>
      </c>
      <c r="E124" t="s">
        <v>147</v>
      </c>
      <c r="F124" t="s">
        <v>162</v>
      </c>
      <c r="G124" t="s">
        <v>163</v>
      </c>
      <c r="H124" t="s">
        <v>150</v>
      </c>
      <c r="I124" t="s">
        <v>205</v>
      </c>
      <c r="J124" t="s">
        <v>164</v>
      </c>
      <c r="K124" t="s">
        <v>179</v>
      </c>
      <c r="L124" t="s">
        <v>155</v>
      </c>
      <c r="M124" t="s">
        <v>155</v>
      </c>
      <c r="N124" t="n">
        <v>-90.5844</v>
      </c>
      <c r="O124" t="n">
        <v>36.0648</v>
      </c>
      <c r="P124" t="n">
        <v>285</v>
      </c>
      <c r="Q124" t="n">
        <v>285</v>
      </c>
      <c r="R124" t="n">
        <v>58.9</v>
      </c>
      <c r="S124" t="n">
        <v>73.7</v>
      </c>
      <c r="T124" t="n">
        <v>14.4</v>
      </c>
      <c r="U124" t="n">
        <v>2.5</v>
      </c>
      <c r="V124" t="n">
        <v>3.9</v>
      </c>
      <c r="W124" t="n">
        <v>0</v>
      </c>
      <c r="X124" t="n">
        <v>71</v>
      </c>
      <c r="Y124"/>
      <c r="Z124" t="n">
        <v>9</v>
      </c>
      <c r="AA124" t="n">
        <v>69</v>
      </c>
      <c r="AB124" t="n">
        <v>26.1</v>
      </c>
      <c r="AC124" t="n">
        <v>30</v>
      </c>
      <c r="AD124" t="n">
        <v>33.3</v>
      </c>
      <c r="AE124" t="n">
        <v>16.7</v>
      </c>
      <c r="AF124" t="n">
        <v>54</v>
      </c>
      <c r="AG124" t="n">
        <v>48</v>
      </c>
      <c r="AH124" t="n">
        <v>99</v>
      </c>
      <c r="AI124" t="n">
        <v>17266</v>
      </c>
      <c r="AJ124" t="n">
        <v>15388</v>
      </c>
      <c r="AK124" t="n">
        <v>15291</v>
      </c>
      <c r="AL124" t="n">
        <v>18265</v>
      </c>
      <c r="AM124" t="n">
        <v>17590</v>
      </c>
      <c r="AN124" t="n">
        <v>20942</v>
      </c>
      <c r="AO124" t="n">
        <v>7</v>
      </c>
      <c r="AP124" t="n">
        <v>20</v>
      </c>
      <c r="AQ124"/>
      <c r="AR124"/>
    </row>
    <row r="125">
      <c r="A125" t="n">
        <v>106883</v>
      </c>
      <c r="B125" t="s">
        <v>378</v>
      </c>
      <c r="C125" t="s">
        <v>379</v>
      </c>
      <c r="D125" t="s">
        <v>345</v>
      </c>
      <c r="E125" t="s">
        <v>147</v>
      </c>
      <c r="F125" t="s">
        <v>173</v>
      </c>
      <c r="G125" t="s">
        <v>149</v>
      </c>
      <c r="H125" t="s">
        <v>174</v>
      </c>
      <c r="I125" t="s">
        <v>175</v>
      </c>
      <c r="J125" t="s">
        <v>168</v>
      </c>
      <c r="K125" t="s">
        <v>176</v>
      </c>
      <c r="L125" t="s">
        <v>155</v>
      </c>
      <c r="M125" t="s">
        <v>155</v>
      </c>
      <c r="N125" t="n">
        <v>-90.7677</v>
      </c>
      <c r="O125" t="n">
        <v>35.0417</v>
      </c>
      <c r="P125" t="n">
        <v>1789</v>
      </c>
      <c r="Q125" t="n">
        <v>1789</v>
      </c>
      <c r="R125" t="n">
        <v>65.1</v>
      </c>
      <c r="S125" t="n">
        <v>50.5</v>
      </c>
      <c r="T125" t="n">
        <v>43.1</v>
      </c>
      <c r="U125" t="n">
        <v>0.8</v>
      </c>
      <c r="V125" t="n">
        <v>0.7</v>
      </c>
      <c r="W125" t="n">
        <v>0.2</v>
      </c>
      <c r="X125" t="n">
        <v>65</v>
      </c>
      <c r="Y125" t="n">
        <v>45</v>
      </c>
      <c r="Z125" t="n">
        <v>10</v>
      </c>
      <c r="AA125" t="n">
        <v>121</v>
      </c>
      <c r="AB125" t="n">
        <v>47.1</v>
      </c>
      <c r="AC125"/>
      <c r="AD125"/>
      <c r="AE125"/>
      <c r="AF125" t="n">
        <v>99</v>
      </c>
      <c r="AG125" t="n">
        <v>27</v>
      </c>
      <c r="AH125" t="n">
        <v>65</v>
      </c>
      <c r="AI125" t="n">
        <v>7173</v>
      </c>
      <c r="AJ125" t="n">
        <v>6449</v>
      </c>
      <c r="AK125" t="n">
        <v>6819</v>
      </c>
      <c r="AL125" t="n">
        <v>7018</v>
      </c>
      <c r="AM125" t="n">
        <v>12528</v>
      </c>
      <c r="AN125" t="n">
        <v>8945</v>
      </c>
      <c r="AO125" t="n">
        <v>89</v>
      </c>
      <c r="AP125"/>
      <c r="AQ125"/>
      <c r="AR125"/>
    </row>
    <row r="126">
      <c r="A126" t="n">
        <v>106908</v>
      </c>
      <c r="B126" t="s">
        <v>380</v>
      </c>
      <c r="C126" t="s">
        <v>354</v>
      </c>
      <c r="D126" t="s">
        <v>345</v>
      </c>
      <c r="E126" t="s">
        <v>147</v>
      </c>
      <c r="F126" t="s">
        <v>199</v>
      </c>
      <c r="G126" t="s">
        <v>189</v>
      </c>
      <c r="H126" t="s">
        <v>200</v>
      </c>
      <c r="I126" t="s">
        <v>151</v>
      </c>
      <c r="J126" t="s">
        <v>164</v>
      </c>
      <c r="K126"/>
      <c r="L126" t="s">
        <v>155</v>
      </c>
      <c r="M126" t="s">
        <v>155</v>
      </c>
      <c r="N126" t="n">
        <v>-92.2222</v>
      </c>
      <c r="O126" t="n">
        <v>34.7899</v>
      </c>
      <c r="P126" t="n">
        <v>308</v>
      </c>
      <c r="Q126" t="n">
        <v>308</v>
      </c>
      <c r="R126" t="n">
        <v>97.1</v>
      </c>
      <c r="S126" t="n">
        <v>45.8</v>
      </c>
      <c r="T126" t="n">
        <v>47.4</v>
      </c>
      <c r="U126" t="n">
        <v>3.2</v>
      </c>
      <c r="V126" t="n">
        <v>0.6</v>
      </c>
      <c r="W126" t="n">
        <v>0.3</v>
      </c>
      <c r="X126" t="n">
        <v>98</v>
      </c>
      <c r="Y126" t="n">
        <v>100</v>
      </c>
      <c r="Z126" t="n">
        <v>16</v>
      </c>
      <c r="AA126"/>
      <c r="AB126"/>
      <c r="AC126"/>
      <c r="AD126"/>
      <c r="AE126"/>
      <c r="AF126" t="n">
        <v>50</v>
      </c>
      <c r="AG126" t="n">
        <v>58</v>
      </c>
      <c r="AH126" t="n">
        <v>58</v>
      </c>
      <c r="AI126" t="n">
        <v>13419</v>
      </c>
      <c r="AJ126" t="n">
        <v>14508</v>
      </c>
      <c r="AK126"/>
      <c r="AL126"/>
      <c r="AM126"/>
      <c r="AN126"/>
      <c r="AO126"/>
      <c r="AP126"/>
      <c r="AQ126"/>
      <c r="AR126"/>
    </row>
    <row r="127">
      <c r="A127" t="n">
        <v>106980</v>
      </c>
      <c r="B127" t="s">
        <v>381</v>
      </c>
      <c r="C127" t="s">
        <v>382</v>
      </c>
      <c r="D127" t="s">
        <v>345</v>
      </c>
      <c r="E127" t="s">
        <v>147</v>
      </c>
      <c r="F127" t="s">
        <v>173</v>
      </c>
      <c r="G127" t="s">
        <v>149</v>
      </c>
      <c r="H127" t="s">
        <v>174</v>
      </c>
      <c r="I127" t="s">
        <v>186</v>
      </c>
      <c r="J127" t="s">
        <v>168</v>
      </c>
      <c r="K127" t="s">
        <v>176</v>
      </c>
      <c r="L127" t="s">
        <v>155</v>
      </c>
      <c r="M127" t="s">
        <v>155</v>
      </c>
      <c r="N127" t="n">
        <v>-93.1192</v>
      </c>
      <c r="O127" t="n">
        <v>34.5127</v>
      </c>
      <c r="P127" t="n">
        <v>2740</v>
      </c>
      <c r="Q127" t="n">
        <v>2740</v>
      </c>
      <c r="R127" t="n">
        <v>58.2</v>
      </c>
      <c r="S127" t="n">
        <v>74.2</v>
      </c>
      <c r="T127" t="n">
        <v>10.4</v>
      </c>
      <c r="U127" t="n">
        <v>9.2</v>
      </c>
      <c r="V127" t="n">
        <v>2</v>
      </c>
      <c r="W127" t="n">
        <v>0.8</v>
      </c>
      <c r="X127" t="n">
        <v>52</v>
      </c>
      <c r="Y127" t="n">
        <v>46</v>
      </c>
      <c r="Z127" t="n">
        <v>14</v>
      </c>
      <c r="AA127" t="n">
        <v>469</v>
      </c>
      <c r="AB127" t="n">
        <v>36</v>
      </c>
      <c r="AC127"/>
      <c r="AD127"/>
      <c r="AE127"/>
      <c r="AF127" t="n">
        <v>474</v>
      </c>
      <c r="AG127" t="n">
        <v>47</v>
      </c>
      <c r="AH127" t="n">
        <v>59</v>
      </c>
      <c r="AI127" t="n">
        <v>12350</v>
      </c>
      <c r="AJ127" t="n">
        <v>11037</v>
      </c>
      <c r="AK127" t="n">
        <v>11332</v>
      </c>
      <c r="AL127" t="n">
        <v>12805</v>
      </c>
      <c r="AM127" t="n">
        <v>16449</v>
      </c>
      <c r="AN127"/>
      <c r="AO127" t="n">
        <v>269</v>
      </c>
      <c r="AP127"/>
      <c r="AQ127"/>
      <c r="AR127"/>
    </row>
    <row r="128">
      <c r="A128" t="n">
        <v>106999</v>
      </c>
      <c r="B128" t="s">
        <v>383</v>
      </c>
      <c r="C128" t="s">
        <v>352</v>
      </c>
      <c r="D128" t="s">
        <v>345</v>
      </c>
      <c r="E128" t="s">
        <v>147</v>
      </c>
      <c r="F128" t="s">
        <v>173</v>
      </c>
      <c r="G128" t="s">
        <v>149</v>
      </c>
      <c r="H128" t="s">
        <v>174</v>
      </c>
      <c r="I128" t="s">
        <v>175</v>
      </c>
      <c r="J128" t="s">
        <v>168</v>
      </c>
      <c r="K128" t="s">
        <v>176</v>
      </c>
      <c r="L128" t="s">
        <v>155</v>
      </c>
      <c r="M128" t="s">
        <v>155</v>
      </c>
      <c r="N128" t="n">
        <v>-91.6159</v>
      </c>
      <c r="O128" t="n">
        <v>35.7929</v>
      </c>
      <c r="P128" t="n">
        <v>1313</v>
      </c>
      <c r="Q128" t="n">
        <v>1313</v>
      </c>
      <c r="R128" t="n">
        <v>66.9</v>
      </c>
      <c r="S128" t="n">
        <v>81.6</v>
      </c>
      <c r="T128" t="n">
        <v>2.1</v>
      </c>
      <c r="U128" t="n">
        <v>8.1</v>
      </c>
      <c r="V128" t="n">
        <v>0.8</v>
      </c>
      <c r="W128" t="n">
        <v>0.7</v>
      </c>
      <c r="X128" t="n">
        <v>74</v>
      </c>
      <c r="Y128" t="n">
        <v>56</v>
      </c>
      <c r="Z128" t="n">
        <v>11</v>
      </c>
      <c r="AA128" t="n">
        <v>255</v>
      </c>
      <c r="AB128" t="n">
        <v>56.1</v>
      </c>
      <c r="AC128"/>
      <c r="AD128"/>
      <c r="AE128"/>
      <c r="AF128" t="n">
        <v>186</v>
      </c>
      <c r="AG128" t="n">
        <v>45</v>
      </c>
      <c r="AH128" t="n">
        <v>84</v>
      </c>
      <c r="AI128" t="n">
        <v>10370</v>
      </c>
      <c r="AJ128" t="n">
        <v>8966</v>
      </c>
      <c r="AK128" t="n">
        <v>9621</v>
      </c>
      <c r="AL128" t="n">
        <v>10232</v>
      </c>
      <c r="AM128" t="n">
        <v>7786</v>
      </c>
      <c r="AN128" t="n">
        <v>14839</v>
      </c>
      <c r="AO128" t="n">
        <v>186</v>
      </c>
      <c r="AP128"/>
      <c r="AQ128"/>
      <c r="AR128"/>
    </row>
    <row r="129">
      <c r="A129" t="n">
        <v>107044</v>
      </c>
      <c r="B129" t="s">
        <v>384</v>
      </c>
      <c r="C129" t="s">
        <v>385</v>
      </c>
      <c r="D129" t="s">
        <v>345</v>
      </c>
      <c r="E129" t="s">
        <v>147</v>
      </c>
      <c r="F129" t="s">
        <v>162</v>
      </c>
      <c r="G129" t="s">
        <v>163</v>
      </c>
      <c r="H129" t="s">
        <v>150</v>
      </c>
      <c r="I129" t="s">
        <v>175</v>
      </c>
      <c r="J129" t="s">
        <v>168</v>
      </c>
      <c r="K129" t="s">
        <v>159</v>
      </c>
      <c r="L129" t="s">
        <v>155</v>
      </c>
      <c r="M129" t="s">
        <v>155</v>
      </c>
      <c r="N129" t="n">
        <v>-91.7261</v>
      </c>
      <c r="O129" t="n">
        <v>35.2474</v>
      </c>
      <c r="P129" t="n">
        <v>5539</v>
      </c>
      <c r="Q129" t="n">
        <v>3953</v>
      </c>
      <c r="R129" t="n">
        <v>56.4</v>
      </c>
      <c r="S129" t="n">
        <v>79.2</v>
      </c>
      <c r="T129" t="n">
        <v>4.7</v>
      </c>
      <c r="U129" t="n">
        <v>4.3</v>
      </c>
      <c r="V129" t="n">
        <v>1.6</v>
      </c>
      <c r="W129" t="n">
        <v>4.8</v>
      </c>
      <c r="X129" t="n">
        <v>87</v>
      </c>
      <c r="Y129" t="n">
        <v>33</v>
      </c>
      <c r="Z129" t="n">
        <v>16</v>
      </c>
      <c r="AA129" t="n">
        <v>943</v>
      </c>
      <c r="AB129" t="n">
        <v>70.9</v>
      </c>
      <c r="AC129" t="n">
        <v>943</v>
      </c>
      <c r="AD129" t="n">
        <v>70.9</v>
      </c>
      <c r="AE129" t="n">
        <v>55.2</v>
      </c>
      <c r="AF129" t="n">
        <v>800</v>
      </c>
      <c r="AG129" t="n">
        <v>19</v>
      </c>
      <c r="AH129" t="n">
        <v>93</v>
      </c>
      <c r="AI129" t="n">
        <v>21069</v>
      </c>
      <c r="AJ129" t="n">
        <v>16473</v>
      </c>
      <c r="AK129" t="n">
        <v>16466</v>
      </c>
      <c r="AL129" t="n">
        <v>18528</v>
      </c>
      <c r="AM129" t="n">
        <v>22084</v>
      </c>
      <c r="AN129" t="n">
        <v>23563</v>
      </c>
      <c r="AO129"/>
      <c r="AP129" t="n">
        <v>705</v>
      </c>
      <c r="AQ129" t="n">
        <v>408</v>
      </c>
      <c r="AR129" t="n">
        <v>88</v>
      </c>
    </row>
    <row r="130">
      <c r="A130" t="n">
        <v>107071</v>
      </c>
      <c r="B130" t="s">
        <v>386</v>
      </c>
      <c r="C130" t="s">
        <v>387</v>
      </c>
      <c r="D130" t="s">
        <v>345</v>
      </c>
      <c r="E130" t="s">
        <v>147</v>
      </c>
      <c r="F130" t="s">
        <v>148</v>
      </c>
      <c r="G130" t="s">
        <v>149</v>
      </c>
      <c r="H130" t="s">
        <v>150</v>
      </c>
      <c r="I130" t="s">
        <v>175</v>
      </c>
      <c r="J130" t="s">
        <v>168</v>
      </c>
      <c r="K130" t="s">
        <v>153</v>
      </c>
      <c r="L130" t="s">
        <v>155</v>
      </c>
      <c r="M130" t="s">
        <v>155</v>
      </c>
      <c r="N130" t="n">
        <v>-93.0597</v>
      </c>
      <c r="O130" t="n">
        <v>34.1282</v>
      </c>
      <c r="P130" t="n">
        <v>2963</v>
      </c>
      <c r="Q130" t="n">
        <v>2027</v>
      </c>
      <c r="R130" t="n">
        <v>53.4</v>
      </c>
      <c r="S130" t="n">
        <v>61.7</v>
      </c>
      <c r="T130" t="n">
        <v>22.4</v>
      </c>
      <c r="U130" t="n">
        <v>7.1</v>
      </c>
      <c r="V130" t="n">
        <v>1.6</v>
      </c>
      <c r="W130" t="n">
        <v>2.1</v>
      </c>
      <c r="X130" t="n">
        <v>59</v>
      </c>
      <c r="Y130" t="n">
        <v>14</v>
      </c>
      <c r="Z130" t="n">
        <v>17</v>
      </c>
      <c r="AA130" t="n">
        <v>615</v>
      </c>
      <c r="AB130" t="n">
        <v>38</v>
      </c>
      <c r="AC130" t="n">
        <v>538</v>
      </c>
      <c r="AD130" t="n">
        <v>38.7</v>
      </c>
      <c r="AE130" t="n">
        <v>29</v>
      </c>
      <c r="AF130" t="n">
        <v>404</v>
      </c>
      <c r="AG130" t="n">
        <v>48</v>
      </c>
      <c r="AH130" t="n">
        <v>89</v>
      </c>
      <c r="AI130" t="n">
        <v>16929</v>
      </c>
      <c r="AJ130" t="n">
        <v>15236</v>
      </c>
      <c r="AK130" t="n">
        <v>15087</v>
      </c>
      <c r="AL130" t="n">
        <v>19426</v>
      </c>
      <c r="AM130" t="n">
        <v>17869</v>
      </c>
      <c r="AN130" t="n">
        <v>19082</v>
      </c>
      <c r="AO130" t="n">
        <v>16</v>
      </c>
      <c r="AP130" t="n">
        <v>479</v>
      </c>
      <c r="AQ130" t="n">
        <v>177</v>
      </c>
      <c r="AR130"/>
    </row>
    <row r="131">
      <c r="A131" t="n">
        <v>107080</v>
      </c>
      <c r="B131" t="s">
        <v>388</v>
      </c>
      <c r="C131" t="s">
        <v>372</v>
      </c>
      <c r="D131" t="s">
        <v>345</v>
      </c>
      <c r="E131" t="s">
        <v>147</v>
      </c>
      <c r="F131" t="s">
        <v>162</v>
      </c>
      <c r="G131" t="s">
        <v>163</v>
      </c>
      <c r="H131" t="s">
        <v>150</v>
      </c>
      <c r="I131" t="s">
        <v>151</v>
      </c>
      <c r="J131" t="s">
        <v>168</v>
      </c>
      <c r="K131" t="s">
        <v>179</v>
      </c>
      <c r="L131" t="s">
        <v>155</v>
      </c>
      <c r="M131" t="s">
        <v>155</v>
      </c>
      <c r="N131" t="n">
        <v>-92.4433</v>
      </c>
      <c r="O131" t="n">
        <v>35.1016</v>
      </c>
      <c r="P131" t="n">
        <v>1162</v>
      </c>
      <c r="Q131" t="n">
        <v>1149</v>
      </c>
      <c r="R131" t="n">
        <v>50.7</v>
      </c>
      <c r="S131" t="n">
        <v>68.8</v>
      </c>
      <c r="T131" t="n">
        <v>7.6</v>
      </c>
      <c r="U131" t="n">
        <v>9</v>
      </c>
      <c r="V131" t="n">
        <v>3.1</v>
      </c>
      <c r="W131" t="n">
        <v>3</v>
      </c>
      <c r="X131" t="n">
        <v>78</v>
      </c>
      <c r="Y131"/>
      <c r="Z131" t="n">
        <v>11</v>
      </c>
      <c r="AA131" t="n">
        <v>338</v>
      </c>
      <c r="AB131" t="n">
        <v>69.2</v>
      </c>
      <c r="AC131" t="n">
        <v>338</v>
      </c>
      <c r="AD131" t="n">
        <v>69.2</v>
      </c>
      <c r="AE131" t="n">
        <v>61.8</v>
      </c>
      <c r="AF131" t="n">
        <v>363</v>
      </c>
      <c r="AG131" t="n">
        <v>23</v>
      </c>
      <c r="AH131" t="n">
        <v>98</v>
      </c>
      <c r="AI131" t="n">
        <v>24236</v>
      </c>
      <c r="AJ131" t="n">
        <v>17343</v>
      </c>
      <c r="AK131" t="n">
        <v>21032</v>
      </c>
      <c r="AL131" t="n">
        <v>21853</v>
      </c>
      <c r="AM131" t="n">
        <v>25645</v>
      </c>
      <c r="AN131" t="n">
        <v>26203</v>
      </c>
      <c r="AO131"/>
      <c r="AP131" t="n">
        <v>211</v>
      </c>
      <c r="AQ131" t="n">
        <v>11</v>
      </c>
      <c r="AR131"/>
    </row>
    <row r="132">
      <c r="A132" t="n">
        <v>107099</v>
      </c>
      <c r="B132" t="s">
        <v>389</v>
      </c>
      <c r="C132" t="s">
        <v>382</v>
      </c>
      <c r="D132" t="s">
        <v>345</v>
      </c>
      <c r="E132" t="s">
        <v>147</v>
      </c>
      <c r="F132" t="s">
        <v>199</v>
      </c>
      <c r="G132" t="s">
        <v>189</v>
      </c>
      <c r="H132" t="s">
        <v>200</v>
      </c>
      <c r="I132" t="s">
        <v>151</v>
      </c>
      <c r="J132" t="s">
        <v>164</v>
      </c>
      <c r="K132"/>
      <c r="L132" t="s">
        <v>155</v>
      </c>
      <c r="M132" t="s">
        <v>155</v>
      </c>
      <c r="N132" t="n">
        <v>-93.0373</v>
      </c>
      <c r="O132" t="n">
        <v>34.4961</v>
      </c>
      <c r="P132" t="n">
        <v>130</v>
      </c>
      <c r="Q132" t="n">
        <v>130</v>
      </c>
      <c r="R132" t="n">
        <v>94.6</v>
      </c>
      <c r="S132" t="n">
        <v>69.2</v>
      </c>
      <c r="T132" t="n">
        <v>18.5</v>
      </c>
      <c r="U132" t="n">
        <v>5.4</v>
      </c>
      <c r="V132" t="n">
        <v>0</v>
      </c>
      <c r="W132" t="n">
        <v>0</v>
      </c>
      <c r="X132" t="n">
        <v>78</v>
      </c>
      <c r="Y132"/>
      <c r="Z132" t="n">
        <v>19</v>
      </c>
      <c r="AA132"/>
      <c r="AB132"/>
      <c r="AC132"/>
      <c r="AD132"/>
      <c r="AE132"/>
      <c r="AF132" t="n">
        <v>20</v>
      </c>
      <c r="AG132" t="n">
        <v>65</v>
      </c>
      <c r="AH132" t="n">
        <v>65</v>
      </c>
      <c r="AI132" t="n">
        <v>10792</v>
      </c>
      <c r="AJ132" t="n">
        <v>10963</v>
      </c>
      <c r="AK132" t="n">
        <v>9464</v>
      </c>
      <c r="AL132" t="n">
        <v>12381</v>
      </c>
      <c r="AM132"/>
      <c r="AN132"/>
      <c r="AO132"/>
      <c r="AP132"/>
      <c r="AQ132"/>
      <c r="AR132"/>
    </row>
    <row r="133">
      <c r="A133" t="n">
        <v>107123</v>
      </c>
      <c r="B133" t="s">
        <v>390</v>
      </c>
      <c r="C133" t="s">
        <v>358</v>
      </c>
      <c r="D133" t="s">
        <v>345</v>
      </c>
      <c r="E133" t="s">
        <v>147</v>
      </c>
      <c r="F133" t="s">
        <v>368</v>
      </c>
      <c r="G133" t="s">
        <v>163</v>
      </c>
      <c r="H133" t="s">
        <v>174</v>
      </c>
      <c r="I133" t="s">
        <v>175</v>
      </c>
      <c r="J133" t="s">
        <v>164</v>
      </c>
      <c r="K133" t="s">
        <v>176</v>
      </c>
      <c r="L133" t="s">
        <v>155</v>
      </c>
      <c r="M133" t="s">
        <v>155</v>
      </c>
      <c r="N133" t="n">
        <v>-92.018</v>
      </c>
      <c r="O133" t="n">
        <v>34.1878</v>
      </c>
      <c r="P133" t="n">
        <v>115</v>
      </c>
      <c r="Q133" t="n">
        <v>115</v>
      </c>
      <c r="R133" t="n">
        <v>79.1</v>
      </c>
      <c r="S133" t="n">
        <v>67</v>
      </c>
      <c r="T133" t="n">
        <v>25.2</v>
      </c>
      <c r="U133" t="n">
        <v>6.1</v>
      </c>
      <c r="V133" t="n">
        <v>0.9</v>
      </c>
      <c r="W133" t="n">
        <v>0</v>
      </c>
      <c r="X133"/>
      <c r="Y133"/>
      <c r="Z133" t="n">
        <v>10</v>
      </c>
      <c r="AA133"/>
      <c r="AB133"/>
      <c r="AC133"/>
      <c r="AD133"/>
      <c r="AE133"/>
      <c r="AF133" t="n">
        <v>0</v>
      </c>
      <c r="AG133" t="n">
        <v>58</v>
      </c>
      <c r="AH133" t="n">
        <v>63</v>
      </c>
      <c r="AI133"/>
      <c r="AJ133"/>
      <c r="AK133"/>
      <c r="AL133"/>
      <c r="AM133"/>
      <c r="AN133"/>
      <c r="AO133" t="n">
        <v>39</v>
      </c>
      <c r="AP133"/>
      <c r="AQ133"/>
      <c r="AR133"/>
    </row>
    <row r="134">
      <c r="A134" t="n">
        <v>107141</v>
      </c>
      <c r="B134" t="s">
        <v>391</v>
      </c>
      <c r="C134" t="s">
        <v>392</v>
      </c>
      <c r="D134" t="s">
        <v>345</v>
      </c>
      <c r="E134" t="s">
        <v>147</v>
      </c>
      <c r="F134" t="s">
        <v>162</v>
      </c>
      <c r="G134" t="s">
        <v>163</v>
      </c>
      <c r="H134" t="s">
        <v>150</v>
      </c>
      <c r="I134" t="s">
        <v>175</v>
      </c>
      <c r="J134" t="s">
        <v>168</v>
      </c>
      <c r="K134" t="s">
        <v>153</v>
      </c>
      <c r="L134" t="s">
        <v>155</v>
      </c>
      <c r="M134" t="s">
        <v>155</v>
      </c>
      <c r="N134" t="n">
        <v>-94.5603</v>
      </c>
      <c r="O134" t="n">
        <v>36.1898</v>
      </c>
      <c r="P134" t="n">
        <v>2726</v>
      </c>
      <c r="Q134" t="n">
        <v>1985</v>
      </c>
      <c r="R134" t="n">
        <v>59.2</v>
      </c>
      <c r="S134" t="n">
        <v>69.3</v>
      </c>
      <c r="T134" t="n">
        <v>2.3</v>
      </c>
      <c r="U134" t="n">
        <v>9</v>
      </c>
      <c r="V134" t="n">
        <v>2.2</v>
      </c>
      <c r="W134" t="n">
        <v>5.7</v>
      </c>
      <c r="X134" t="n">
        <v>84</v>
      </c>
      <c r="Y134" t="n">
        <v>50</v>
      </c>
      <c r="Z134" t="n">
        <v>16</v>
      </c>
      <c r="AA134" t="n">
        <v>325</v>
      </c>
      <c r="AB134" t="n">
        <v>66.8</v>
      </c>
      <c r="AC134" t="n">
        <v>325</v>
      </c>
      <c r="AD134" t="n">
        <v>66.8</v>
      </c>
      <c r="AE134" t="n">
        <v>59.7</v>
      </c>
      <c r="AF134" t="n">
        <v>304</v>
      </c>
      <c r="AG134" t="n">
        <v>21</v>
      </c>
      <c r="AH134" t="n">
        <v>71</v>
      </c>
      <c r="AI134" t="n">
        <v>21464</v>
      </c>
      <c r="AJ134" t="n">
        <v>17732</v>
      </c>
      <c r="AK134" t="n">
        <v>18333</v>
      </c>
      <c r="AL134" t="n">
        <v>19073</v>
      </c>
      <c r="AM134" t="n">
        <v>21672</v>
      </c>
      <c r="AN134" t="n">
        <v>24817</v>
      </c>
      <c r="AO134" t="n">
        <v>2</v>
      </c>
      <c r="AP134" t="n">
        <v>315</v>
      </c>
      <c r="AQ134" t="n">
        <v>152</v>
      </c>
      <c r="AR134"/>
    </row>
    <row r="135">
      <c r="A135" t="n">
        <v>107220</v>
      </c>
      <c r="B135" t="s">
        <v>393</v>
      </c>
      <c r="C135" t="s">
        <v>394</v>
      </c>
      <c r="D135" t="s">
        <v>345</v>
      </c>
      <c r="E135" t="s">
        <v>147</v>
      </c>
      <c r="F135" t="s">
        <v>199</v>
      </c>
      <c r="G135" t="s">
        <v>189</v>
      </c>
      <c r="H135" t="s">
        <v>200</v>
      </c>
      <c r="I135" t="s">
        <v>151</v>
      </c>
      <c r="J135" t="s">
        <v>164</v>
      </c>
      <c r="K135"/>
      <c r="L135" t="s">
        <v>155</v>
      </c>
      <c r="M135" t="s">
        <v>155</v>
      </c>
      <c r="N135" t="n">
        <v>-94.1295</v>
      </c>
      <c r="O135" t="n">
        <v>36.1676</v>
      </c>
      <c r="P135" t="n">
        <v>370</v>
      </c>
      <c r="Q135" t="n">
        <v>370</v>
      </c>
      <c r="R135" t="n">
        <v>97.6</v>
      </c>
      <c r="S135" t="n">
        <v>60.8</v>
      </c>
      <c r="T135" t="n">
        <v>7.3</v>
      </c>
      <c r="U135" t="n">
        <v>23.8</v>
      </c>
      <c r="V135" t="n">
        <v>1.1</v>
      </c>
      <c r="W135" t="n">
        <v>0</v>
      </c>
      <c r="X135" t="n">
        <v>62</v>
      </c>
      <c r="Y135"/>
      <c r="Z135" t="n">
        <v>11</v>
      </c>
      <c r="AA135"/>
      <c r="AB135"/>
      <c r="AC135"/>
      <c r="AD135"/>
      <c r="AE135"/>
      <c r="AF135" t="n">
        <v>198</v>
      </c>
      <c r="AG135" t="n">
        <v>65</v>
      </c>
      <c r="AH135" t="n">
        <v>71</v>
      </c>
      <c r="AI135" t="n">
        <v>13479</v>
      </c>
      <c r="AJ135" t="n">
        <v>12827</v>
      </c>
      <c r="AK135" t="n">
        <v>13845</v>
      </c>
      <c r="AL135" t="n">
        <v>14595</v>
      </c>
      <c r="AM135" t="n">
        <v>16366</v>
      </c>
      <c r="AN135" t="n">
        <v>16774</v>
      </c>
      <c r="AO135"/>
      <c r="AP135"/>
      <c r="AQ135"/>
      <c r="AR135"/>
    </row>
    <row r="136">
      <c r="A136" t="n">
        <v>107293</v>
      </c>
      <c r="B136" t="s">
        <v>395</v>
      </c>
      <c r="C136" t="s">
        <v>396</v>
      </c>
      <c r="D136" t="s">
        <v>345</v>
      </c>
      <c r="E136" t="s">
        <v>147</v>
      </c>
      <c r="F136" t="s">
        <v>199</v>
      </c>
      <c r="G136" t="s">
        <v>189</v>
      </c>
      <c r="H136" t="s">
        <v>200</v>
      </c>
      <c r="I136" t="s">
        <v>151</v>
      </c>
      <c r="J136" t="s">
        <v>164</v>
      </c>
      <c r="K136"/>
      <c r="L136" t="s">
        <v>155</v>
      </c>
      <c r="M136" t="s">
        <v>155</v>
      </c>
      <c r="N136" t="n">
        <v>-94.4162</v>
      </c>
      <c r="O136" t="n">
        <v>35.381</v>
      </c>
      <c r="P136" t="n">
        <v>123</v>
      </c>
      <c r="Q136" t="n">
        <v>123</v>
      </c>
      <c r="R136" t="n">
        <v>100</v>
      </c>
      <c r="S136" t="n">
        <v>63.4</v>
      </c>
      <c r="T136" t="n">
        <v>6.5</v>
      </c>
      <c r="U136" t="n">
        <v>13</v>
      </c>
      <c r="V136" t="n">
        <v>1.6</v>
      </c>
      <c r="W136" t="n">
        <v>0</v>
      </c>
      <c r="X136" t="n">
        <v>81</v>
      </c>
      <c r="Y136"/>
      <c r="Z136" t="n">
        <v>20</v>
      </c>
      <c r="AA136"/>
      <c r="AB136"/>
      <c r="AC136"/>
      <c r="AD136"/>
      <c r="AE136"/>
      <c r="AF136" t="n">
        <v>64</v>
      </c>
      <c r="AG136" t="n">
        <v>64</v>
      </c>
      <c r="AH136" t="n">
        <v>64</v>
      </c>
      <c r="AI136" t="n">
        <v>13706</v>
      </c>
      <c r="AJ136" t="n">
        <v>13275</v>
      </c>
      <c r="AK136" t="n">
        <v>13533</v>
      </c>
      <c r="AL136" t="n">
        <v>16918</v>
      </c>
      <c r="AM136" t="n">
        <v>16368</v>
      </c>
      <c r="AN136" t="n">
        <v>17617</v>
      </c>
      <c r="AO136"/>
      <c r="AP136"/>
      <c r="AQ136"/>
      <c r="AR136"/>
    </row>
    <row r="137">
      <c r="A137" t="n">
        <v>107318</v>
      </c>
      <c r="B137" t="s">
        <v>397</v>
      </c>
      <c r="C137" t="s">
        <v>398</v>
      </c>
      <c r="D137" t="s">
        <v>345</v>
      </c>
      <c r="E137" t="s">
        <v>147</v>
      </c>
      <c r="F137" t="s">
        <v>173</v>
      </c>
      <c r="G137" t="s">
        <v>149</v>
      </c>
      <c r="H137" t="s">
        <v>174</v>
      </c>
      <c r="I137" t="s">
        <v>186</v>
      </c>
      <c r="J137" t="s">
        <v>168</v>
      </c>
      <c r="K137" t="s">
        <v>176</v>
      </c>
      <c r="L137" t="s">
        <v>155</v>
      </c>
      <c r="M137" t="s">
        <v>155</v>
      </c>
      <c r="N137" t="n">
        <v>-90.2228</v>
      </c>
      <c r="O137" t="n">
        <v>35.1457</v>
      </c>
      <c r="P137" t="n">
        <v>1338</v>
      </c>
      <c r="Q137" t="n">
        <v>1338</v>
      </c>
      <c r="R137" t="n">
        <v>61.7</v>
      </c>
      <c r="S137" t="n">
        <v>31.8</v>
      </c>
      <c r="T137" t="n">
        <v>60</v>
      </c>
      <c r="U137" t="n">
        <v>3</v>
      </c>
      <c r="V137" t="n">
        <v>0.1</v>
      </c>
      <c r="W137" t="n">
        <v>0.8</v>
      </c>
      <c r="X137" t="n">
        <v>77</v>
      </c>
      <c r="Y137" t="n">
        <v>49</v>
      </c>
      <c r="Z137" t="n">
        <v>11</v>
      </c>
      <c r="AA137" t="n">
        <v>74</v>
      </c>
      <c r="AB137" t="n">
        <v>50</v>
      </c>
      <c r="AC137"/>
      <c r="AD137"/>
      <c r="AE137"/>
      <c r="AF137" t="n">
        <v>56</v>
      </c>
      <c r="AG137" t="n">
        <v>36</v>
      </c>
      <c r="AH137" t="n">
        <v>59</v>
      </c>
      <c r="AI137" t="n">
        <v>4128</v>
      </c>
      <c r="AJ137" t="n">
        <v>2495</v>
      </c>
      <c r="AK137" t="n">
        <v>3529</v>
      </c>
      <c r="AL137" t="n">
        <v>5860</v>
      </c>
      <c r="AM137" t="n">
        <v>6522</v>
      </c>
      <c r="AN137"/>
      <c r="AO137" t="n">
        <v>102</v>
      </c>
      <c r="AP137"/>
      <c r="AQ137"/>
      <c r="AR137"/>
    </row>
    <row r="138">
      <c r="A138" t="n">
        <v>107327</v>
      </c>
      <c r="B138" t="s">
        <v>399</v>
      </c>
      <c r="C138" t="s">
        <v>400</v>
      </c>
      <c r="D138" t="s">
        <v>345</v>
      </c>
      <c r="E138" t="s">
        <v>147</v>
      </c>
      <c r="F138" t="s">
        <v>173</v>
      </c>
      <c r="G138" t="s">
        <v>149</v>
      </c>
      <c r="H138" t="s">
        <v>174</v>
      </c>
      <c r="I138" t="s">
        <v>175</v>
      </c>
      <c r="J138" t="s">
        <v>168</v>
      </c>
      <c r="K138" t="s">
        <v>176</v>
      </c>
      <c r="L138" t="s">
        <v>155</v>
      </c>
      <c r="M138" t="s">
        <v>155</v>
      </c>
      <c r="N138" t="n">
        <v>-89.921</v>
      </c>
      <c r="O138" t="n">
        <v>35.8986</v>
      </c>
      <c r="P138" t="n">
        <v>1940</v>
      </c>
      <c r="Q138" t="n">
        <v>1940</v>
      </c>
      <c r="R138" t="n">
        <v>64.6</v>
      </c>
      <c r="S138" t="n">
        <v>59.7</v>
      </c>
      <c r="T138" t="n">
        <v>32</v>
      </c>
      <c r="U138" t="n">
        <v>5.2</v>
      </c>
      <c r="V138" t="n">
        <v>0.7</v>
      </c>
      <c r="W138" t="n">
        <v>0</v>
      </c>
      <c r="X138" t="n">
        <v>64</v>
      </c>
      <c r="Y138" t="n">
        <v>51</v>
      </c>
      <c r="Z138" t="n">
        <v>17</v>
      </c>
      <c r="AA138" t="n">
        <v>193</v>
      </c>
      <c r="AB138" t="n">
        <v>20.7</v>
      </c>
      <c r="AC138"/>
      <c r="AD138"/>
      <c r="AE138"/>
      <c r="AF138" t="n">
        <v>148</v>
      </c>
      <c r="AG138" t="n">
        <v>23</v>
      </c>
      <c r="AH138" t="n">
        <v>99</v>
      </c>
      <c r="AI138" t="n">
        <v>6699</v>
      </c>
      <c r="AJ138" t="n">
        <v>4608</v>
      </c>
      <c r="AK138" t="n">
        <v>5487</v>
      </c>
      <c r="AL138" t="n">
        <v>7543</v>
      </c>
      <c r="AM138" t="n">
        <v>10400</v>
      </c>
      <c r="AN138"/>
      <c r="AO138" t="n">
        <v>125</v>
      </c>
      <c r="AP138"/>
      <c r="AQ138"/>
      <c r="AR138"/>
    </row>
    <row r="139">
      <c r="A139" t="n">
        <v>107442</v>
      </c>
      <c r="B139" t="s">
        <v>401</v>
      </c>
      <c r="C139" t="s">
        <v>354</v>
      </c>
      <c r="D139" t="s">
        <v>345</v>
      </c>
      <c r="E139" t="s">
        <v>147</v>
      </c>
      <c r="F139" t="s">
        <v>199</v>
      </c>
      <c r="G139" t="s">
        <v>189</v>
      </c>
      <c r="H139" t="s">
        <v>200</v>
      </c>
      <c r="I139" t="s">
        <v>151</v>
      </c>
      <c r="J139" t="s">
        <v>164</v>
      </c>
      <c r="K139"/>
      <c r="L139" t="s">
        <v>155</v>
      </c>
      <c r="M139" t="s">
        <v>155</v>
      </c>
      <c r="N139" t="n">
        <v>-92.2542</v>
      </c>
      <c r="O139" t="n">
        <v>34.7601</v>
      </c>
      <c r="P139" t="n">
        <v>59</v>
      </c>
      <c r="Q139" t="n">
        <v>59</v>
      </c>
      <c r="R139" t="n">
        <v>35.6</v>
      </c>
      <c r="S139" t="n">
        <v>3.4</v>
      </c>
      <c r="T139" t="n">
        <v>94.9</v>
      </c>
      <c r="U139" t="n">
        <v>1.7</v>
      </c>
      <c r="V139" t="n">
        <v>0</v>
      </c>
      <c r="W139" t="n">
        <v>0</v>
      </c>
      <c r="X139" t="n">
        <v>33</v>
      </c>
      <c r="Y139"/>
      <c r="Z139" t="n">
        <v>18</v>
      </c>
      <c r="AA139"/>
      <c r="AB139"/>
      <c r="AC139"/>
      <c r="AD139"/>
      <c r="AE139"/>
      <c r="AF139" t="n">
        <v>13</v>
      </c>
      <c r="AG139" t="n">
        <v>78</v>
      </c>
      <c r="AH139" t="n">
        <v>80</v>
      </c>
      <c r="AI139" t="n">
        <v>14499</v>
      </c>
      <c r="AJ139" t="n">
        <v>14499</v>
      </c>
      <c r="AK139"/>
      <c r="AL139"/>
      <c r="AM139"/>
      <c r="AN139"/>
      <c r="AO139"/>
      <c r="AP139"/>
      <c r="AQ139"/>
      <c r="AR139"/>
    </row>
    <row r="140">
      <c r="A140" t="n">
        <v>107460</v>
      </c>
      <c r="B140" t="s">
        <v>402</v>
      </c>
      <c r="C140" t="s">
        <v>403</v>
      </c>
      <c r="D140" t="s">
        <v>345</v>
      </c>
      <c r="E140" t="s">
        <v>147</v>
      </c>
      <c r="F140" t="s">
        <v>173</v>
      </c>
      <c r="G140" t="s">
        <v>149</v>
      </c>
      <c r="H140" t="s">
        <v>174</v>
      </c>
      <c r="I140" t="s">
        <v>175</v>
      </c>
      <c r="J140" t="s">
        <v>168</v>
      </c>
      <c r="K140" t="s">
        <v>176</v>
      </c>
      <c r="L140" t="s">
        <v>155</v>
      </c>
      <c r="M140" t="s">
        <v>155</v>
      </c>
      <c r="N140" t="n">
        <v>-93.0884</v>
      </c>
      <c r="O140" t="n">
        <v>36.2199</v>
      </c>
      <c r="P140" t="n">
        <v>2308</v>
      </c>
      <c r="Q140" t="n">
        <v>2308</v>
      </c>
      <c r="R140" t="n">
        <v>56</v>
      </c>
      <c r="S140" t="n">
        <v>80.5</v>
      </c>
      <c r="T140" t="n">
        <v>1.6</v>
      </c>
      <c r="U140" t="n">
        <v>9</v>
      </c>
      <c r="V140" t="n">
        <v>0.5</v>
      </c>
      <c r="W140" t="n">
        <v>0.3</v>
      </c>
      <c r="X140" t="n">
        <v>59</v>
      </c>
      <c r="Y140" t="n">
        <v>40</v>
      </c>
      <c r="Z140" t="n">
        <v>11</v>
      </c>
      <c r="AA140" t="n">
        <v>247</v>
      </c>
      <c r="AB140" t="n">
        <v>29.1</v>
      </c>
      <c r="AC140"/>
      <c r="AD140"/>
      <c r="AE140"/>
      <c r="AF140" t="n">
        <v>306</v>
      </c>
      <c r="AG140" t="n">
        <v>36</v>
      </c>
      <c r="AH140" t="n">
        <v>69</v>
      </c>
      <c r="AI140" t="n">
        <v>9914</v>
      </c>
      <c r="AJ140" t="n">
        <v>9508</v>
      </c>
      <c r="AK140" t="n">
        <v>8605</v>
      </c>
      <c r="AL140" t="n">
        <v>11061</v>
      </c>
      <c r="AM140" t="n">
        <v>14426</v>
      </c>
      <c r="AN140" t="n">
        <v>14414</v>
      </c>
      <c r="AO140" t="n">
        <v>254</v>
      </c>
      <c r="AP140"/>
      <c r="AQ140"/>
      <c r="AR140"/>
    </row>
    <row r="141">
      <c r="A141" t="n">
        <v>107488</v>
      </c>
      <c r="B141" t="s">
        <v>404</v>
      </c>
      <c r="C141" t="s">
        <v>394</v>
      </c>
      <c r="D141" t="s">
        <v>345</v>
      </c>
      <c r="E141" t="s">
        <v>147</v>
      </c>
      <c r="F141" t="s">
        <v>216</v>
      </c>
      <c r="G141" t="s">
        <v>149</v>
      </c>
      <c r="H141" t="s">
        <v>200</v>
      </c>
      <c r="I141" t="s">
        <v>151</v>
      </c>
      <c r="J141" t="s">
        <v>164</v>
      </c>
      <c r="K141"/>
      <c r="L141" t="s">
        <v>155</v>
      </c>
      <c r="M141" t="s">
        <v>155</v>
      </c>
      <c r="N141" t="n">
        <v>-94.1153</v>
      </c>
      <c r="O141" t="n">
        <v>36.178</v>
      </c>
      <c r="P141" t="n">
        <v>248</v>
      </c>
      <c r="Q141" t="n">
        <v>248</v>
      </c>
      <c r="R141" t="n">
        <v>32.7</v>
      </c>
      <c r="S141" t="n">
        <v>49.2</v>
      </c>
      <c r="T141" t="n">
        <v>2.4</v>
      </c>
      <c r="U141" t="n">
        <v>36.3</v>
      </c>
      <c r="V141" t="n">
        <v>0.8</v>
      </c>
      <c r="W141" t="n">
        <v>0</v>
      </c>
      <c r="X141" t="n">
        <v>67</v>
      </c>
      <c r="Y141" t="n">
        <v>0</v>
      </c>
      <c r="Z141" t="n">
        <v>8</v>
      </c>
      <c r="AA141"/>
      <c r="AB141"/>
      <c r="AC141"/>
      <c r="AD141"/>
      <c r="AE141"/>
      <c r="AF141" t="n">
        <v>197</v>
      </c>
      <c r="AG141" t="n">
        <v>62</v>
      </c>
      <c r="AH141" t="n">
        <v>62</v>
      </c>
      <c r="AI141" t="n">
        <v>11187</v>
      </c>
      <c r="AJ141" t="n">
        <v>10375</v>
      </c>
      <c r="AK141" t="n">
        <v>11970</v>
      </c>
      <c r="AL141" t="n">
        <v>12054</v>
      </c>
      <c r="AM141" t="n">
        <v>13312</v>
      </c>
      <c r="AN141" t="n">
        <v>14076</v>
      </c>
      <c r="AO141"/>
      <c r="AP141"/>
      <c r="AQ141"/>
      <c r="AR141"/>
    </row>
    <row r="142">
      <c r="A142" t="n">
        <v>107512</v>
      </c>
      <c r="B142" t="s">
        <v>405</v>
      </c>
      <c r="C142" t="s">
        <v>387</v>
      </c>
      <c r="D142" t="s">
        <v>345</v>
      </c>
      <c r="E142" t="s">
        <v>147</v>
      </c>
      <c r="F142" t="s">
        <v>162</v>
      </c>
      <c r="G142" t="s">
        <v>163</v>
      </c>
      <c r="H142" t="s">
        <v>150</v>
      </c>
      <c r="I142" t="s">
        <v>175</v>
      </c>
      <c r="J142" t="s">
        <v>168</v>
      </c>
      <c r="K142" t="s">
        <v>179</v>
      </c>
      <c r="L142" t="s">
        <v>155</v>
      </c>
      <c r="M142" t="s">
        <v>155</v>
      </c>
      <c r="N142" t="n">
        <v>-93.0525</v>
      </c>
      <c r="O142" t="n">
        <v>34.1261</v>
      </c>
      <c r="P142" t="n">
        <v>1898</v>
      </c>
      <c r="Q142" t="n">
        <v>1802</v>
      </c>
      <c r="R142" t="n">
        <v>57.7</v>
      </c>
      <c r="S142" t="n">
        <v>80.6</v>
      </c>
      <c r="T142" t="n">
        <v>6.4</v>
      </c>
      <c r="U142" t="n">
        <v>5.4</v>
      </c>
      <c r="V142" t="n">
        <v>1.5</v>
      </c>
      <c r="W142" t="n">
        <v>2.1</v>
      </c>
      <c r="X142" t="n">
        <v>83</v>
      </c>
      <c r="Y142"/>
      <c r="Z142" t="n">
        <v>12</v>
      </c>
      <c r="AA142" t="n">
        <v>468</v>
      </c>
      <c r="AB142" t="n">
        <v>70.3</v>
      </c>
      <c r="AC142" t="n">
        <v>445</v>
      </c>
      <c r="AD142" t="n">
        <v>70.3</v>
      </c>
      <c r="AE142" t="n">
        <v>61.6</v>
      </c>
      <c r="AF142" t="n">
        <v>445</v>
      </c>
      <c r="AG142" t="n">
        <v>23</v>
      </c>
      <c r="AH142" t="n">
        <v>89</v>
      </c>
      <c r="AI142" t="n">
        <v>22087</v>
      </c>
      <c r="AJ142" t="n">
        <v>19709</v>
      </c>
      <c r="AK142" t="n">
        <v>19326</v>
      </c>
      <c r="AL142" t="n">
        <v>20813</v>
      </c>
      <c r="AM142" t="n">
        <v>23238</v>
      </c>
      <c r="AN142" t="n">
        <v>23523</v>
      </c>
      <c r="AO142" t="n">
        <v>1</v>
      </c>
      <c r="AP142" t="n">
        <v>344</v>
      </c>
      <c r="AQ142" t="n">
        <v>46</v>
      </c>
      <c r="AR142"/>
    </row>
    <row r="143">
      <c r="A143" t="n">
        <v>107521</v>
      </c>
      <c r="B143" t="s">
        <v>406</v>
      </c>
      <c r="C143" t="s">
        <v>407</v>
      </c>
      <c r="D143" t="s">
        <v>345</v>
      </c>
      <c r="E143" t="s">
        <v>147</v>
      </c>
      <c r="F143" t="s">
        <v>173</v>
      </c>
      <c r="G143" t="s">
        <v>149</v>
      </c>
      <c r="H143" t="s">
        <v>174</v>
      </c>
      <c r="I143" t="s">
        <v>175</v>
      </c>
      <c r="J143" t="s">
        <v>168</v>
      </c>
      <c r="K143" t="s">
        <v>176</v>
      </c>
      <c r="L143" t="s">
        <v>155</v>
      </c>
      <c r="M143" t="s">
        <v>155</v>
      </c>
      <c r="N143" t="n">
        <v>-92.8214</v>
      </c>
      <c r="O143" t="n">
        <v>34.3787</v>
      </c>
      <c r="P143" t="n">
        <v>2323</v>
      </c>
      <c r="Q143" t="n">
        <v>2323</v>
      </c>
      <c r="R143" t="n">
        <v>55.3</v>
      </c>
      <c r="S143" t="n">
        <v>68.5</v>
      </c>
      <c r="T143" t="n">
        <v>16.4</v>
      </c>
      <c r="U143" t="n">
        <v>7.5</v>
      </c>
      <c r="V143" t="n">
        <v>1.6</v>
      </c>
      <c r="W143" t="n">
        <v>0.2</v>
      </c>
      <c r="X143" t="n">
        <v>59</v>
      </c>
      <c r="Y143" t="n">
        <v>46</v>
      </c>
      <c r="Z143" t="n">
        <v>13</v>
      </c>
      <c r="AA143" t="n">
        <v>52</v>
      </c>
      <c r="AB143" t="n">
        <v>34.6</v>
      </c>
      <c r="AC143"/>
      <c r="AD143"/>
      <c r="AE143"/>
      <c r="AF143" t="n">
        <v>90</v>
      </c>
      <c r="AG143" t="n">
        <v>14</v>
      </c>
      <c r="AH143" t="n">
        <v>89</v>
      </c>
      <c r="AI143" t="n">
        <v>6098</v>
      </c>
      <c r="AJ143" t="n">
        <v>7345</v>
      </c>
      <c r="AK143"/>
      <c r="AL143" t="n">
        <v>12748</v>
      </c>
      <c r="AM143"/>
      <c r="AN143" t="n">
        <v>12748</v>
      </c>
      <c r="AO143" t="n">
        <v>82</v>
      </c>
      <c r="AP143"/>
      <c r="AQ143"/>
      <c r="AR143"/>
    </row>
    <row r="144">
      <c r="A144" t="n">
        <v>107549</v>
      </c>
      <c r="B144" t="s">
        <v>408</v>
      </c>
      <c r="C144" t="s">
        <v>409</v>
      </c>
      <c r="D144" t="s">
        <v>345</v>
      </c>
      <c r="E144" t="s">
        <v>147</v>
      </c>
      <c r="F144" t="s">
        <v>173</v>
      </c>
      <c r="G144" t="s">
        <v>149</v>
      </c>
      <c r="H144" t="s">
        <v>174</v>
      </c>
      <c r="I144" t="s">
        <v>205</v>
      </c>
      <c r="J144" t="s">
        <v>168</v>
      </c>
      <c r="K144" t="s">
        <v>176</v>
      </c>
      <c r="L144" t="s">
        <v>155</v>
      </c>
      <c r="M144" t="s">
        <v>155</v>
      </c>
      <c r="N144" t="n">
        <v>-91.8964</v>
      </c>
      <c r="O144" t="n">
        <v>36.053</v>
      </c>
      <c r="P144" t="n">
        <v>1274</v>
      </c>
      <c r="Q144" t="n">
        <v>1274</v>
      </c>
      <c r="R144" t="n">
        <v>67.8</v>
      </c>
      <c r="S144" t="n">
        <v>94.5</v>
      </c>
      <c r="T144" t="n">
        <v>1.5</v>
      </c>
      <c r="U144" t="n">
        <v>2.3</v>
      </c>
      <c r="V144" t="n">
        <v>0.5</v>
      </c>
      <c r="W144" t="n">
        <v>0</v>
      </c>
      <c r="X144" t="n">
        <v>72</v>
      </c>
      <c r="Y144" t="n">
        <v>53</v>
      </c>
      <c r="Z144" t="n">
        <v>13</v>
      </c>
      <c r="AA144" t="n">
        <v>149</v>
      </c>
      <c r="AB144" t="n">
        <v>43.6</v>
      </c>
      <c r="AC144"/>
      <c r="AD144"/>
      <c r="AE144"/>
      <c r="AF144" t="n">
        <v>121</v>
      </c>
      <c r="AG144" t="n">
        <v>47</v>
      </c>
      <c r="AH144" t="n">
        <v>70</v>
      </c>
      <c r="AI144" t="n">
        <v>4523</v>
      </c>
      <c r="AJ144" t="n">
        <v>4769</v>
      </c>
      <c r="AK144" t="n">
        <v>5231</v>
      </c>
      <c r="AL144" t="n">
        <v>3373</v>
      </c>
      <c r="AM144" t="n">
        <v>1795</v>
      </c>
      <c r="AN144"/>
      <c r="AO144" t="n">
        <v>178</v>
      </c>
      <c r="AP144"/>
      <c r="AQ144"/>
      <c r="AR144"/>
    </row>
    <row r="145">
      <c r="A145" t="n">
        <v>107558</v>
      </c>
      <c r="B145" t="s">
        <v>410</v>
      </c>
      <c r="C145" t="s">
        <v>411</v>
      </c>
      <c r="D145" t="s">
        <v>345</v>
      </c>
      <c r="E145" t="s">
        <v>147</v>
      </c>
      <c r="F145" t="s">
        <v>162</v>
      </c>
      <c r="G145" t="s">
        <v>163</v>
      </c>
      <c r="H145" t="s">
        <v>150</v>
      </c>
      <c r="I145" t="s">
        <v>175</v>
      </c>
      <c r="J145" t="s">
        <v>164</v>
      </c>
      <c r="K145" t="s">
        <v>179</v>
      </c>
      <c r="L145" t="s">
        <v>155</v>
      </c>
      <c r="M145" t="s">
        <v>155</v>
      </c>
      <c r="N145" t="n">
        <v>-93.4672</v>
      </c>
      <c r="O145" t="n">
        <v>35.4763</v>
      </c>
      <c r="P145" t="n">
        <v>857</v>
      </c>
      <c r="Q145" t="n">
        <v>857</v>
      </c>
      <c r="R145" t="n">
        <v>52</v>
      </c>
      <c r="S145" t="n">
        <v>40.8</v>
      </c>
      <c r="T145" t="n">
        <v>6.4</v>
      </c>
      <c r="U145" t="n">
        <v>13.1</v>
      </c>
      <c r="V145" t="n">
        <v>1.4</v>
      </c>
      <c r="W145" t="n">
        <v>29.9</v>
      </c>
      <c r="X145" t="n">
        <v>73</v>
      </c>
      <c r="Y145"/>
      <c r="Z145" t="n">
        <v>13</v>
      </c>
      <c r="AA145" t="n">
        <v>255</v>
      </c>
      <c r="AB145" t="n">
        <v>51.8</v>
      </c>
      <c r="AC145" t="n">
        <v>255</v>
      </c>
      <c r="AD145" t="n">
        <v>51.8</v>
      </c>
      <c r="AE145" t="n">
        <v>41.2</v>
      </c>
      <c r="AF145" t="n">
        <v>229</v>
      </c>
      <c r="AG145" t="n">
        <v>36</v>
      </c>
      <c r="AH145" t="n">
        <v>100</v>
      </c>
      <c r="AI145" t="n">
        <v>16651</v>
      </c>
      <c r="AJ145" t="n">
        <v>10780</v>
      </c>
      <c r="AK145" t="n">
        <v>10743</v>
      </c>
      <c r="AL145" t="n">
        <v>13810</v>
      </c>
      <c r="AM145" t="n">
        <v>13331</v>
      </c>
      <c r="AN145" t="n">
        <v>19376</v>
      </c>
      <c r="AO145"/>
      <c r="AP145" t="n">
        <v>153</v>
      </c>
      <c r="AQ145"/>
      <c r="AR145"/>
    </row>
    <row r="146">
      <c r="A146" t="n">
        <v>107585</v>
      </c>
      <c r="B146" t="s">
        <v>412</v>
      </c>
      <c r="C146" t="s">
        <v>413</v>
      </c>
      <c r="D146" t="s">
        <v>345</v>
      </c>
      <c r="E146" t="s">
        <v>147</v>
      </c>
      <c r="F146" t="s">
        <v>173</v>
      </c>
      <c r="G146" t="s">
        <v>149</v>
      </c>
      <c r="H146" t="s">
        <v>174</v>
      </c>
      <c r="I146" t="s">
        <v>175</v>
      </c>
      <c r="J146" t="s">
        <v>168</v>
      </c>
      <c r="K146" t="s">
        <v>176</v>
      </c>
      <c r="L146" t="s">
        <v>155</v>
      </c>
      <c r="M146" t="s">
        <v>155</v>
      </c>
      <c r="N146" t="n">
        <v>-92.7285</v>
      </c>
      <c r="O146" t="n">
        <v>35.1721</v>
      </c>
      <c r="P146" t="n">
        <v>2405</v>
      </c>
      <c r="Q146" t="n">
        <v>2405</v>
      </c>
      <c r="R146" t="n">
        <v>61.7</v>
      </c>
      <c r="S146" t="n">
        <v>71.9</v>
      </c>
      <c r="T146" t="n">
        <v>8.8</v>
      </c>
      <c r="U146" t="n">
        <v>12.5</v>
      </c>
      <c r="V146" t="n">
        <v>1</v>
      </c>
      <c r="W146" t="n">
        <v>0</v>
      </c>
      <c r="X146" t="n">
        <v>64</v>
      </c>
      <c r="Y146" t="n">
        <v>38</v>
      </c>
      <c r="Z146" t="n">
        <v>21</v>
      </c>
      <c r="AA146" t="n">
        <v>388</v>
      </c>
      <c r="AB146" t="n">
        <v>46.9</v>
      </c>
      <c r="AC146"/>
      <c r="AD146"/>
      <c r="AE146"/>
      <c r="AF146" t="n">
        <v>410</v>
      </c>
      <c r="AG146" t="n">
        <v>43</v>
      </c>
      <c r="AH146" t="n">
        <v>80</v>
      </c>
      <c r="AI146" t="n">
        <v>12488</v>
      </c>
      <c r="AJ146" t="n">
        <v>10918</v>
      </c>
      <c r="AK146" t="n">
        <v>10263</v>
      </c>
      <c r="AL146" t="n">
        <v>12828</v>
      </c>
      <c r="AM146" t="n">
        <v>15049</v>
      </c>
      <c r="AN146" t="n">
        <v>13144</v>
      </c>
      <c r="AO146" t="n">
        <v>340</v>
      </c>
      <c r="AP146"/>
      <c r="AQ146"/>
      <c r="AR146"/>
    </row>
    <row r="147">
      <c r="A147" t="n">
        <v>107600</v>
      </c>
      <c r="B147" t="s">
        <v>414</v>
      </c>
      <c r="C147" t="s">
        <v>344</v>
      </c>
      <c r="D147" t="s">
        <v>345</v>
      </c>
      <c r="E147" t="s">
        <v>147</v>
      </c>
      <c r="F147" t="s">
        <v>162</v>
      </c>
      <c r="G147" t="s">
        <v>163</v>
      </c>
      <c r="H147" t="s">
        <v>150</v>
      </c>
      <c r="I147" t="s">
        <v>151</v>
      </c>
      <c r="J147" t="s">
        <v>164</v>
      </c>
      <c r="K147" t="s">
        <v>179</v>
      </c>
      <c r="L147" t="s">
        <v>154</v>
      </c>
      <c r="M147" t="s">
        <v>155</v>
      </c>
      <c r="N147" t="n">
        <v>-92.283</v>
      </c>
      <c r="O147" t="n">
        <v>34.7371</v>
      </c>
      <c r="P147" t="n">
        <v>1167</v>
      </c>
      <c r="Q147" t="n">
        <v>1146</v>
      </c>
      <c r="R147" t="n">
        <v>57.6</v>
      </c>
      <c r="S147" t="n">
        <v>0.5</v>
      </c>
      <c r="T147" t="n">
        <v>81.8</v>
      </c>
      <c r="U147" t="n">
        <v>3.1</v>
      </c>
      <c r="V147" t="n">
        <v>0</v>
      </c>
      <c r="W147" t="n">
        <v>6.3</v>
      </c>
      <c r="X147" t="n">
        <v>67</v>
      </c>
      <c r="Y147" t="n">
        <v>33</v>
      </c>
      <c r="Z147" t="n">
        <v>12</v>
      </c>
      <c r="AA147" t="n">
        <v>325</v>
      </c>
      <c r="AB147" t="n">
        <v>32.3</v>
      </c>
      <c r="AC147" t="n">
        <v>325</v>
      </c>
      <c r="AD147" t="n">
        <v>32.3</v>
      </c>
      <c r="AE147" t="n">
        <v>18.8</v>
      </c>
      <c r="AF147" t="n">
        <v>217</v>
      </c>
      <c r="AG147" t="n">
        <v>71</v>
      </c>
      <c r="AH147" t="n">
        <v>93</v>
      </c>
      <c r="AI147" t="n">
        <v>14986</v>
      </c>
      <c r="AJ147" t="n">
        <v>15661</v>
      </c>
      <c r="AK147" t="n">
        <v>14460</v>
      </c>
      <c r="AL147" t="n">
        <v>15092</v>
      </c>
      <c r="AM147" t="n">
        <v>20335</v>
      </c>
      <c r="AN147"/>
      <c r="AO147"/>
      <c r="AP147" t="n">
        <v>138</v>
      </c>
      <c r="AQ147"/>
      <c r="AR147"/>
    </row>
    <row r="148">
      <c r="A148" t="n">
        <v>107619</v>
      </c>
      <c r="B148" t="s">
        <v>415</v>
      </c>
      <c r="C148" t="s">
        <v>416</v>
      </c>
      <c r="D148" t="s">
        <v>345</v>
      </c>
      <c r="E148" t="s">
        <v>147</v>
      </c>
      <c r="F148" t="s">
        <v>173</v>
      </c>
      <c r="G148" t="s">
        <v>149</v>
      </c>
      <c r="H148" t="s">
        <v>174</v>
      </c>
      <c r="I148" t="s">
        <v>175</v>
      </c>
      <c r="J148" t="s">
        <v>168</v>
      </c>
      <c r="K148" t="s">
        <v>176</v>
      </c>
      <c r="L148" t="s">
        <v>155</v>
      </c>
      <c r="M148" t="s">
        <v>155</v>
      </c>
      <c r="N148" t="n">
        <v>-90.6169</v>
      </c>
      <c r="O148" t="n">
        <v>34.5462</v>
      </c>
      <c r="P148" t="n">
        <v>1606</v>
      </c>
      <c r="Q148" t="n">
        <v>1606</v>
      </c>
      <c r="R148" t="n">
        <v>62.3</v>
      </c>
      <c r="S148" t="n">
        <v>41.5</v>
      </c>
      <c r="T148" t="n">
        <v>52</v>
      </c>
      <c r="U148" t="n">
        <v>3.2</v>
      </c>
      <c r="V148" t="n">
        <v>0.4</v>
      </c>
      <c r="W148" t="n">
        <v>0</v>
      </c>
      <c r="X148" t="n">
        <v>81</v>
      </c>
      <c r="Y148" t="n">
        <v>61</v>
      </c>
      <c r="Z148" t="n">
        <v>11</v>
      </c>
      <c r="AA148" t="n">
        <v>124</v>
      </c>
      <c r="AB148" t="n">
        <v>51.6</v>
      </c>
      <c r="AC148"/>
      <c r="AD148"/>
      <c r="AE148"/>
      <c r="AF148" t="n">
        <v>115</v>
      </c>
      <c r="AG148" t="n">
        <v>36</v>
      </c>
      <c r="AH148" t="n">
        <v>52</v>
      </c>
      <c r="AI148" t="n">
        <v>4196</v>
      </c>
      <c r="AJ148" t="n">
        <v>5078</v>
      </c>
      <c r="AK148" t="n">
        <v>5199</v>
      </c>
      <c r="AL148" t="n">
        <v>7100</v>
      </c>
      <c r="AM148" t="n">
        <v>6970</v>
      </c>
      <c r="AN148"/>
      <c r="AO148" t="n">
        <v>126</v>
      </c>
      <c r="AP148"/>
      <c r="AQ148"/>
      <c r="AR148"/>
    </row>
    <row r="149">
      <c r="A149" t="n">
        <v>107637</v>
      </c>
      <c r="B149" t="s">
        <v>417</v>
      </c>
      <c r="C149" t="s">
        <v>358</v>
      </c>
      <c r="D149" t="s">
        <v>345</v>
      </c>
      <c r="E149" t="s">
        <v>147</v>
      </c>
      <c r="F149" t="s">
        <v>173</v>
      </c>
      <c r="G149" t="s">
        <v>149</v>
      </c>
      <c r="H149" t="s">
        <v>174</v>
      </c>
      <c r="I149" t="s">
        <v>175</v>
      </c>
      <c r="J149" t="s">
        <v>164</v>
      </c>
      <c r="K149" t="s">
        <v>176</v>
      </c>
      <c r="L149" t="s">
        <v>155</v>
      </c>
      <c r="M149" t="s">
        <v>155</v>
      </c>
      <c r="N149" t="n">
        <v>-92.0259</v>
      </c>
      <c r="O149" t="n">
        <v>34.2103</v>
      </c>
      <c r="P149" t="n">
        <v>1426</v>
      </c>
      <c r="Q149" t="n">
        <v>1426</v>
      </c>
      <c r="R149" t="n">
        <v>69.3</v>
      </c>
      <c r="S149" t="n">
        <v>19.1</v>
      </c>
      <c r="T149" t="n">
        <v>60.1</v>
      </c>
      <c r="U149" t="n">
        <v>18</v>
      </c>
      <c r="V149" t="n">
        <v>0.8</v>
      </c>
      <c r="W149" t="n">
        <v>0</v>
      </c>
      <c r="X149" t="n">
        <v>40</v>
      </c>
      <c r="Y149" t="n">
        <v>37</v>
      </c>
      <c r="Z149" t="n">
        <v>7</v>
      </c>
      <c r="AA149" t="n">
        <v>77</v>
      </c>
      <c r="AB149" t="n">
        <v>18.2</v>
      </c>
      <c r="AC149"/>
      <c r="AD149"/>
      <c r="AE149"/>
      <c r="AF149" t="n">
        <v>45</v>
      </c>
      <c r="AG149" t="n">
        <v>63</v>
      </c>
      <c r="AH149" t="n">
        <v>95</v>
      </c>
      <c r="AI149" t="n">
        <v>11203</v>
      </c>
      <c r="AJ149" t="n">
        <v>11217</v>
      </c>
      <c r="AK149" t="n">
        <v>10241</v>
      </c>
      <c r="AL149" t="n">
        <v>12731</v>
      </c>
      <c r="AM149"/>
      <c r="AN149" t="n">
        <v>14376</v>
      </c>
      <c r="AO149" t="n">
        <v>129</v>
      </c>
      <c r="AP149"/>
      <c r="AQ149"/>
      <c r="AR149"/>
    </row>
    <row r="150">
      <c r="A150" t="n">
        <v>107655</v>
      </c>
      <c r="B150" t="s">
        <v>418</v>
      </c>
      <c r="C150" t="s">
        <v>419</v>
      </c>
      <c r="D150" t="s">
        <v>345</v>
      </c>
      <c r="E150" t="s">
        <v>147</v>
      </c>
      <c r="F150" t="s">
        <v>199</v>
      </c>
      <c r="G150" t="s">
        <v>189</v>
      </c>
      <c r="H150" t="s">
        <v>200</v>
      </c>
      <c r="I150" t="s">
        <v>175</v>
      </c>
      <c r="J150" t="s">
        <v>164</v>
      </c>
      <c r="K150"/>
      <c r="L150" t="s">
        <v>155</v>
      </c>
      <c r="M150" t="s">
        <v>155</v>
      </c>
      <c r="N150" t="n">
        <v>-92.6641</v>
      </c>
      <c r="O150" t="n">
        <v>33.216</v>
      </c>
      <c r="P150" t="n">
        <v>48</v>
      </c>
      <c r="Q150" t="n">
        <v>48</v>
      </c>
      <c r="R150" t="n">
        <v>97.9</v>
      </c>
      <c r="S150" t="n">
        <v>58.3</v>
      </c>
      <c r="T150" t="n">
        <v>31.2</v>
      </c>
      <c r="U150" t="n">
        <v>4.2</v>
      </c>
      <c r="V150" t="n">
        <v>0</v>
      </c>
      <c r="W150" t="n">
        <v>0</v>
      </c>
      <c r="X150" t="n">
        <v>100</v>
      </c>
      <c r="Y150"/>
      <c r="Z150" t="n">
        <v>9</v>
      </c>
      <c r="AA150"/>
      <c r="AB150"/>
      <c r="AC150"/>
      <c r="AD150"/>
      <c r="AE150"/>
      <c r="AF150" t="n">
        <v>19</v>
      </c>
      <c r="AG150" t="n">
        <v>77</v>
      </c>
      <c r="AH150" t="n">
        <v>77</v>
      </c>
      <c r="AI150" t="n">
        <v>10114</v>
      </c>
      <c r="AJ150" t="n">
        <v>10900</v>
      </c>
      <c r="AK150" t="n">
        <v>11810</v>
      </c>
      <c r="AL150" t="n">
        <v>14350</v>
      </c>
      <c r="AM150" t="n">
        <v>15258</v>
      </c>
      <c r="AN150" t="n">
        <v>15258</v>
      </c>
      <c r="AO150"/>
      <c r="AP150"/>
      <c r="AQ150"/>
      <c r="AR150"/>
    </row>
    <row r="151">
      <c r="A151" t="n">
        <v>107664</v>
      </c>
      <c r="B151" t="s">
        <v>420</v>
      </c>
      <c r="C151" t="s">
        <v>354</v>
      </c>
      <c r="D151" t="s">
        <v>345</v>
      </c>
      <c r="E151" t="s">
        <v>147</v>
      </c>
      <c r="F151" t="s">
        <v>173</v>
      </c>
      <c r="G151" t="s">
        <v>149</v>
      </c>
      <c r="H151" t="s">
        <v>174</v>
      </c>
      <c r="I151" t="s">
        <v>151</v>
      </c>
      <c r="J151" t="s">
        <v>168</v>
      </c>
      <c r="K151" t="s">
        <v>176</v>
      </c>
      <c r="L151" t="s">
        <v>155</v>
      </c>
      <c r="M151" t="s">
        <v>155</v>
      </c>
      <c r="N151" t="n">
        <v>-92.2992</v>
      </c>
      <c r="O151" t="n">
        <v>34.7828</v>
      </c>
      <c r="P151" t="n">
        <v>6355</v>
      </c>
      <c r="Q151" t="n">
        <v>6355</v>
      </c>
      <c r="R151" t="n">
        <v>66.2</v>
      </c>
      <c r="S151" t="n">
        <v>40.3</v>
      </c>
      <c r="T151" t="n">
        <v>37.7</v>
      </c>
      <c r="U151" t="n">
        <v>12.3</v>
      </c>
      <c r="V151" t="n">
        <v>1.7</v>
      </c>
      <c r="W151" t="n">
        <v>0.7</v>
      </c>
      <c r="X151" t="n">
        <v>58</v>
      </c>
      <c r="Y151" t="n">
        <v>39</v>
      </c>
      <c r="Z151" t="n">
        <v>16</v>
      </c>
      <c r="AA151" t="n">
        <v>739</v>
      </c>
      <c r="AB151" t="n">
        <v>32.6</v>
      </c>
      <c r="AC151"/>
      <c r="AD151"/>
      <c r="AE151"/>
      <c r="AF151" t="n">
        <v>604</v>
      </c>
      <c r="AG151" t="n">
        <v>53</v>
      </c>
      <c r="AH151" t="n">
        <v>75</v>
      </c>
      <c r="AI151" t="n">
        <v>15141</v>
      </c>
      <c r="AJ151" t="n">
        <v>14256</v>
      </c>
      <c r="AK151" t="n">
        <v>14663</v>
      </c>
      <c r="AL151" t="n">
        <v>16721</v>
      </c>
      <c r="AM151" t="n">
        <v>18211</v>
      </c>
      <c r="AN151" t="n">
        <v>17627</v>
      </c>
      <c r="AO151" t="n">
        <v>623</v>
      </c>
      <c r="AP151"/>
      <c r="AQ151"/>
      <c r="AR151"/>
    </row>
    <row r="152">
      <c r="A152" t="n">
        <v>107725</v>
      </c>
      <c r="B152" t="s">
        <v>421</v>
      </c>
      <c r="C152" t="s">
        <v>422</v>
      </c>
      <c r="D152" t="s">
        <v>345</v>
      </c>
      <c r="E152" t="s">
        <v>147</v>
      </c>
      <c r="F152" t="s">
        <v>173</v>
      </c>
      <c r="G152" t="s">
        <v>149</v>
      </c>
      <c r="H152" t="s">
        <v>174</v>
      </c>
      <c r="I152" t="s">
        <v>175</v>
      </c>
      <c r="J152" t="s">
        <v>168</v>
      </c>
      <c r="K152" t="s">
        <v>176</v>
      </c>
      <c r="L152" t="s">
        <v>155</v>
      </c>
      <c r="M152" t="s">
        <v>155</v>
      </c>
      <c r="N152" t="n">
        <v>-93.5968</v>
      </c>
      <c r="O152" t="n">
        <v>33.6417</v>
      </c>
      <c r="P152" t="n">
        <v>1561</v>
      </c>
      <c r="Q152" t="n">
        <v>1561</v>
      </c>
      <c r="R152" t="n">
        <v>68.4</v>
      </c>
      <c r="S152" t="n">
        <v>55</v>
      </c>
      <c r="T152" t="n">
        <v>30.9</v>
      </c>
      <c r="U152" t="n">
        <v>9.4</v>
      </c>
      <c r="V152" t="n">
        <v>0.8</v>
      </c>
      <c r="W152" t="n">
        <v>0</v>
      </c>
      <c r="X152" t="n">
        <v>63</v>
      </c>
      <c r="Y152" t="n">
        <v>54</v>
      </c>
      <c r="Z152" t="n">
        <v>13</v>
      </c>
      <c r="AA152" t="n">
        <v>134</v>
      </c>
      <c r="AB152" t="n">
        <v>49.3</v>
      </c>
      <c r="AC152"/>
      <c r="AD152"/>
      <c r="AE152"/>
      <c r="AF152" t="n">
        <v>114</v>
      </c>
      <c r="AG152" t="n">
        <v>38</v>
      </c>
      <c r="AH152" t="n">
        <v>83</v>
      </c>
      <c r="AI152" t="n">
        <v>8272</v>
      </c>
      <c r="AJ152" t="n">
        <v>8033</v>
      </c>
      <c r="AK152" t="n">
        <v>7784</v>
      </c>
      <c r="AL152" t="n">
        <v>9042</v>
      </c>
      <c r="AM152"/>
      <c r="AN152" t="n">
        <v>9382</v>
      </c>
      <c r="AO152" t="n">
        <v>151</v>
      </c>
      <c r="AP152"/>
      <c r="AQ152"/>
      <c r="AR152"/>
    </row>
    <row r="153">
      <c r="A153" t="n">
        <v>107743</v>
      </c>
      <c r="B153" t="s">
        <v>423</v>
      </c>
      <c r="C153" t="s">
        <v>424</v>
      </c>
      <c r="D153" t="s">
        <v>345</v>
      </c>
      <c r="E153" t="s">
        <v>147</v>
      </c>
      <c r="F153" t="s">
        <v>173</v>
      </c>
      <c r="G153" t="s">
        <v>149</v>
      </c>
      <c r="H153" t="s">
        <v>174</v>
      </c>
      <c r="I153" t="s">
        <v>175</v>
      </c>
      <c r="J153" t="s">
        <v>164</v>
      </c>
      <c r="K153" t="s">
        <v>176</v>
      </c>
      <c r="L153" t="s">
        <v>155</v>
      </c>
      <c r="M153" t="s">
        <v>155</v>
      </c>
      <c r="N153" t="n">
        <v>-94.2198</v>
      </c>
      <c r="O153" t="n">
        <v>34.5914</v>
      </c>
      <c r="P153" t="n">
        <v>843</v>
      </c>
      <c r="Q153" t="n">
        <v>843</v>
      </c>
      <c r="R153" t="n">
        <v>64.2</v>
      </c>
      <c r="S153" t="n">
        <v>80.4</v>
      </c>
      <c r="T153" t="n">
        <v>1.3</v>
      </c>
      <c r="U153" t="n">
        <v>10.6</v>
      </c>
      <c r="V153" t="n">
        <v>0.6</v>
      </c>
      <c r="W153" t="n">
        <v>2.4</v>
      </c>
      <c r="X153" t="n">
        <v>67</v>
      </c>
      <c r="Y153" t="n">
        <v>41</v>
      </c>
      <c r="Z153" t="n">
        <v>19</v>
      </c>
      <c r="AA153" t="n">
        <v>234</v>
      </c>
      <c r="AB153" t="n">
        <v>60.3</v>
      </c>
      <c r="AC153"/>
      <c r="AD153"/>
      <c r="AE153"/>
      <c r="AF153" t="n">
        <v>135</v>
      </c>
      <c r="AG153" t="n">
        <v>38</v>
      </c>
      <c r="AH153" t="n">
        <v>61</v>
      </c>
      <c r="AI153" t="n">
        <v>6106</v>
      </c>
      <c r="AJ153" t="n">
        <v>5084</v>
      </c>
      <c r="AK153" t="n">
        <v>3541</v>
      </c>
      <c r="AL153" t="n">
        <v>6134</v>
      </c>
      <c r="AM153"/>
      <c r="AN153"/>
      <c r="AO153" t="n">
        <v>131</v>
      </c>
      <c r="AP153"/>
      <c r="AQ153"/>
      <c r="AR153"/>
    </row>
    <row r="154">
      <c r="A154" t="n">
        <v>107789</v>
      </c>
      <c r="B154" t="s">
        <v>425</v>
      </c>
      <c r="C154" t="s">
        <v>356</v>
      </c>
      <c r="D154" t="s">
        <v>345</v>
      </c>
      <c r="E154" t="s">
        <v>147</v>
      </c>
      <c r="F154" t="s">
        <v>199</v>
      </c>
      <c r="G154" t="s">
        <v>189</v>
      </c>
      <c r="H154" t="s">
        <v>200</v>
      </c>
      <c r="I154" t="s">
        <v>151</v>
      </c>
      <c r="J154" t="s">
        <v>164</v>
      </c>
      <c r="K154"/>
      <c r="L154" t="s">
        <v>155</v>
      </c>
      <c r="M154" t="s">
        <v>155</v>
      </c>
      <c r="N154" t="n">
        <v>-94.1539</v>
      </c>
      <c r="O154" t="n">
        <v>36.1264</v>
      </c>
      <c r="P154" t="n">
        <v>279</v>
      </c>
      <c r="Q154" t="n">
        <v>279</v>
      </c>
      <c r="R154" t="n">
        <v>86</v>
      </c>
      <c r="S154" t="n">
        <v>30.1</v>
      </c>
      <c r="T154" t="n">
        <v>17.9</v>
      </c>
      <c r="U154" t="n">
        <v>18.3</v>
      </c>
      <c r="V154" t="n">
        <v>1.1</v>
      </c>
      <c r="W154" t="n">
        <v>0</v>
      </c>
      <c r="X154" t="n">
        <v>83</v>
      </c>
      <c r="Y154"/>
      <c r="Z154" t="n">
        <v>12</v>
      </c>
      <c r="AA154"/>
      <c r="AB154"/>
      <c r="AC154"/>
      <c r="AD154"/>
      <c r="AE154"/>
      <c r="AF154" t="n">
        <v>75</v>
      </c>
      <c r="AG154" t="n">
        <v>31</v>
      </c>
      <c r="AH154" t="n">
        <v>35</v>
      </c>
      <c r="AI154" t="n">
        <v>13609</v>
      </c>
      <c r="AJ154" t="n">
        <v>12859</v>
      </c>
      <c r="AK154" t="n">
        <v>13933</v>
      </c>
      <c r="AL154" t="n">
        <v>16358</v>
      </c>
      <c r="AM154" t="n">
        <v>18852</v>
      </c>
      <c r="AN154" t="n">
        <v>18924</v>
      </c>
      <c r="AO154"/>
      <c r="AP154"/>
      <c r="AQ154"/>
      <c r="AR154"/>
    </row>
    <row r="155">
      <c r="A155" t="n">
        <v>107831</v>
      </c>
      <c r="B155" t="s">
        <v>426</v>
      </c>
      <c r="C155" t="s">
        <v>385</v>
      </c>
      <c r="D155" t="s">
        <v>345</v>
      </c>
      <c r="E155" t="s">
        <v>147</v>
      </c>
      <c r="F155" t="s">
        <v>199</v>
      </c>
      <c r="G155" t="s">
        <v>189</v>
      </c>
      <c r="H155" t="s">
        <v>200</v>
      </c>
      <c r="I155" t="s">
        <v>175</v>
      </c>
      <c r="J155" t="s">
        <v>164</v>
      </c>
      <c r="K155"/>
      <c r="L155" t="s">
        <v>155</v>
      </c>
      <c r="M155" t="s">
        <v>155</v>
      </c>
      <c r="N155" t="n">
        <v>-91.7351</v>
      </c>
      <c r="O155" t="n">
        <v>35.2391</v>
      </c>
      <c r="P155" t="n">
        <v>104</v>
      </c>
      <c r="Q155" t="n">
        <v>104</v>
      </c>
      <c r="R155" t="n">
        <v>99</v>
      </c>
      <c r="S155" t="n">
        <v>88.5</v>
      </c>
      <c r="T155" t="n">
        <v>6.7</v>
      </c>
      <c r="U155" t="n">
        <v>3.8</v>
      </c>
      <c r="V155" t="n">
        <v>0</v>
      </c>
      <c r="W155" t="n">
        <v>0</v>
      </c>
      <c r="X155" t="n">
        <v>100</v>
      </c>
      <c r="Y155"/>
      <c r="Z155" t="n">
        <v>28</v>
      </c>
      <c r="AA155"/>
      <c r="AB155"/>
      <c r="AC155"/>
      <c r="AD155"/>
      <c r="AE155"/>
      <c r="AF155" t="n">
        <v>13</v>
      </c>
      <c r="AG155" t="n">
        <v>51</v>
      </c>
      <c r="AH155" t="n">
        <v>51</v>
      </c>
      <c r="AI155" t="n">
        <v>14458</v>
      </c>
      <c r="AJ155" t="n">
        <v>15106</v>
      </c>
      <c r="AK155"/>
      <c r="AL155"/>
      <c r="AM155"/>
      <c r="AN155"/>
      <c r="AO155"/>
      <c r="AP155"/>
      <c r="AQ155"/>
      <c r="AR155"/>
    </row>
    <row r="156">
      <c r="A156" t="n">
        <v>107840</v>
      </c>
      <c r="B156" t="s">
        <v>427</v>
      </c>
      <c r="C156" t="s">
        <v>428</v>
      </c>
      <c r="D156" t="s">
        <v>345</v>
      </c>
      <c r="E156" t="s">
        <v>147</v>
      </c>
      <c r="F156" t="s">
        <v>368</v>
      </c>
      <c r="G156" t="s">
        <v>163</v>
      </c>
      <c r="H156" t="s">
        <v>174</v>
      </c>
      <c r="I156" t="s">
        <v>151</v>
      </c>
      <c r="J156" t="s">
        <v>164</v>
      </c>
      <c r="K156" t="s">
        <v>176</v>
      </c>
      <c r="L156" t="s">
        <v>154</v>
      </c>
      <c r="M156" t="s">
        <v>155</v>
      </c>
      <c r="N156" t="n">
        <v>-92.2613</v>
      </c>
      <c r="O156" t="n">
        <v>34.7593</v>
      </c>
      <c r="P156" t="n">
        <v>502</v>
      </c>
      <c r="Q156" t="n">
        <v>502</v>
      </c>
      <c r="R156" t="n">
        <v>57</v>
      </c>
      <c r="S156" t="n">
        <v>25.1</v>
      </c>
      <c r="T156" t="n">
        <v>70.3</v>
      </c>
      <c r="U156" t="n">
        <v>2</v>
      </c>
      <c r="V156" t="n">
        <v>0</v>
      </c>
      <c r="W156" t="n">
        <v>0</v>
      </c>
      <c r="X156" t="n">
        <v>27</v>
      </c>
      <c r="Y156"/>
      <c r="Z156" t="n">
        <v>13</v>
      </c>
      <c r="AA156" t="n">
        <v>45</v>
      </c>
      <c r="AB156" t="n">
        <v>6.7</v>
      </c>
      <c r="AC156"/>
      <c r="AD156"/>
      <c r="AE156"/>
      <c r="AF156" t="n">
        <v>112</v>
      </c>
      <c r="AG156" t="n">
        <v>83</v>
      </c>
      <c r="AH156" t="n">
        <v>89</v>
      </c>
      <c r="AI156" t="n">
        <v>12921</v>
      </c>
      <c r="AJ156" t="n">
        <v>12940</v>
      </c>
      <c r="AK156" t="n">
        <v>13585</v>
      </c>
      <c r="AL156" t="n">
        <v>14043</v>
      </c>
      <c r="AM156"/>
      <c r="AN156"/>
      <c r="AO156" t="n">
        <v>56</v>
      </c>
      <c r="AP156"/>
      <c r="AQ156"/>
      <c r="AR156"/>
    </row>
    <row r="157">
      <c r="A157" t="n">
        <v>107877</v>
      </c>
      <c r="B157" t="s">
        <v>429</v>
      </c>
      <c r="C157" t="s">
        <v>430</v>
      </c>
      <c r="D157" t="s">
        <v>345</v>
      </c>
      <c r="E157" t="s">
        <v>147</v>
      </c>
      <c r="F157" t="s">
        <v>162</v>
      </c>
      <c r="G157" t="s">
        <v>163</v>
      </c>
      <c r="H157" t="s">
        <v>150</v>
      </c>
      <c r="I157" t="s">
        <v>205</v>
      </c>
      <c r="J157" t="s">
        <v>164</v>
      </c>
      <c r="K157" t="s">
        <v>179</v>
      </c>
      <c r="L157" t="s">
        <v>155</v>
      </c>
      <c r="M157" t="s">
        <v>155</v>
      </c>
      <c r="N157" t="n">
        <v>-90.9403</v>
      </c>
      <c r="O157" t="n">
        <v>36.1257</v>
      </c>
      <c r="P157" t="n">
        <v>621</v>
      </c>
      <c r="Q157" t="n">
        <v>588</v>
      </c>
      <c r="R157" t="n">
        <v>52.2</v>
      </c>
      <c r="S157" t="n">
        <v>79.9</v>
      </c>
      <c r="T157" t="n">
        <v>7.5</v>
      </c>
      <c r="U157" t="n">
        <v>1.9</v>
      </c>
      <c r="V157" t="n">
        <v>0.2</v>
      </c>
      <c r="W157" t="n">
        <v>8</v>
      </c>
      <c r="X157" t="n">
        <v>50</v>
      </c>
      <c r="Y157"/>
      <c r="Z157" t="n">
        <v>12</v>
      </c>
      <c r="AA157" t="n">
        <v>142</v>
      </c>
      <c r="AB157" t="n">
        <v>35.9</v>
      </c>
      <c r="AC157" t="n">
        <v>141</v>
      </c>
      <c r="AD157" t="n">
        <v>34.8</v>
      </c>
      <c r="AE157" t="n">
        <v>26.2</v>
      </c>
      <c r="AF157" t="n">
        <v>144</v>
      </c>
      <c r="AG157" t="n">
        <v>47</v>
      </c>
      <c r="AH157" t="n">
        <v>98</v>
      </c>
      <c r="AI157" t="n">
        <v>16658</v>
      </c>
      <c r="AJ157" t="n">
        <v>13498</v>
      </c>
      <c r="AK157" t="n">
        <v>16882</v>
      </c>
      <c r="AL157" t="n">
        <v>14728</v>
      </c>
      <c r="AM157" t="n">
        <v>18651</v>
      </c>
      <c r="AN157" t="n">
        <v>18456</v>
      </c>
      <c r="AO157" t="n">
        <v>1</v>
      </c>
      <c r="AP157" t="n">
        <v>119</v>
      </c>
      <c r="AQ157" t="n">
        <v>12</v>
      </c>
      <c r="AR157"/>
    </row>
    <row r="158">
      <c r="A158" t="n">
        <v>107974</v>
      </c>
      <c r="B158" t="s">
        <v>431</v>
      </c>
      <c r="C158" t="s">
        <v>419</v>
      </c>
      <c r="D158" t="s">
        <v>345</v>
      </c>
      <c r="E158" t="s">
        <v>147</v>
      </c>
      <c r="F158" t="s">
        <v>173</v>
      </c>
      <c r="G158" t="s">
        <v>149</v>
      </c>
      <c r="H158" t="s">
        <v>174</v>
      </c>
      <c r="I158" t="s">
        <v>175</v>
      </c>
      <c r="J158" t="s">
        <v>168</v>
      </c>
      <c r="K158" t="s">
        <v>176</v>
      </c>
      <c r="L158" t="s">
        <v>155</v>
      </c>
      <c r="M158" t="s">
        <v>155</v>
      </c>
      <c r="N158" t="n">
        <v>-92.6661</v>
      </c>
      <c r="O158" t="n">
        <v>33.2094</v>
      </c>
      <c r="P158" t="n">
        <v>1733</v>
      </c>
      <c r="Q158" t="n">
        <v>1733</v>
      </c>
      <c r="R158" t="n">
        <v>71.1</v>
      </c>
      <c r="S158" t="n">
        <v>50.3</v>
      </c>
      <c r="T158" t="n">
        <v>38.5</v>
      </c>
      <c r="U158" t="n">
        <v>5.7</v>
      </c>
      <c r="V158" t="n">
        <v>0.6</v>
      </c>
      <c r="W158" t="n">
        <v>1</v>
      </c>
      <c r="X158" t="n">
        <v>53</v>
      </c>
      <c r="Y158" t="n">
        <v>42</v>
      </c>
      <c r="Z158" t="n">
        <v>13</v>
      </c>
      <c r="AA158" t="n">
        <v>129</v>
      </c>
      <c r="AB158" t="n">
        <v>24.8</v>
      </c>
      <c r="AC158"/>
      <c r="AD158"/>
      <c r="AE158"/>
      <c r="AF158" t="n">
        <v>165</v>
      </c>
      <c r="AG158" t="n">
        <v>42</v>
      </c>
      <c r="AH158" t="n">
        <v>74</v>
      </c>
      <c r="AI158" t="n">
        <v>5897</v>
      </c>
      <c r="AJ158" t="n">
        <v>5824</v>
      </c>
      <c r="AK158" t="n">
        <v>6550</v>
      </c>
      <c r="AL158" t="n">
        <v>9693</v>
      </c>
      <c r="AM158"/>
      <c r="AN158" t="n">
        <v>12138</v>
      </c>
      <c r="AO158" t="n">
        <v>154</v>
      </c>
      <c r="AP158"/>
      <c r="AQ158"/>
      <c r="AR158"/>
    </row>
    <row r="159">
      <c r="A159" t="n">
        <v>107983</v>
      </c>
      <c r="B159" t="s">
        <v>432</v>
      </c>
      <c r="C159" t="s">
        <v>433</v>
      </c>
      <c r="D159" t="s">
        <v>345</v>
      </c>
      <c r="E159" t="s">
        <v>147</v>
      </c>
      <c r="F159" t="s">
        <v>148</v>
      </c>
      <c r="G159" t="s">
        <v>149</v>
      </c>
      <c r="H159" t="s">
        <v>150</v>
      </c>
      <c r="I159" t="s">
        <v>175</v>
      </c>
      <c r="J159" t="s">
        <v>152</v>
      </c>
      <c r="K159" t="s">
        <v>153</v>
      </c>
      <c r="L159" t="s">
        <v>155</v>
      </c>
      <c r="M159" t="s">
        <v>155</v>
      </c>
      <c r="N159" t="n">
        <v>-93.2359</v>
      </c>
      <c r="O159" t="n">
        <v>33.2916</v>
      </c>
      <c r="P159" t="n">
        <v>6037</v>
      </c>
      <c r="Q159" t="n">
        <v>3493</v>
      </c>
      <c r="R159" t="n">
        <v>57.7</v>
      </c>
      <c r="S159" t="n">
        <v>64.1</v>
      </c>
      <c r="T159" t="n">
        <v>22</v>
      </c>
      <c r="U159" t="n">
        <v>6.2</v>
      </c>
      <c r="V159" t="n">
        <v>0.7</v>
      </c>
      <c r="W159" t="n">
        <v>1.5</v>
      </c>
      <c r="X159" t="n">
        <v>69</v>
      </c>
      <c r="Y159" t="n">
        <v>75</v>
      </c>
      <c r="Z159" t="n">
        <v>16</v>
      </c>
      <c r="AA159" t="n">
        <v>856</v>
      </c>
      <c r="AB159" t="n">
        <v>46.5</v>
      </c>
      <c r="AC159" t="n">
        <v>856</v>
      </c>
      <c r="AD159" t="n">
        <v>40.8</v>
      </c>
      <c r="AE159" t="n">
        <v>30.1</v>
      </c>
      <c r="AF159" t="n">
        <v>703</v>
      </c>
      <c r="AG159" t="n">
        <v>45</v>
      </c>
      <c r="AH159" t="n">
        <v>97</v>
      </c>
      <c r="AI159" t="n">
        <v>14164</v>
      </c>
      <c r="AJ159" t="n">
        <v>14823</v>
      </c>
      <c r="AK159" t="n">
        <v>15172</v>
      </c>
      <c r="AL159" t="n">
        <v>15686</v>
      </c>
      <c r="AM159" t="n">
        <v>19378</v>
      </c>
      <c r="AN159" t="n">
        <v>18896</v>
      </c>
      <c r="AO159" t="n">
        <v>486</v>
      </c>
      <c r="AP159" t="n">
        <v>590</v>
      </c>
      <c r="AQ159" t="n">
        <v>834</v>
      </c>
      <c r="AR159"/>
    </row>
    <row r="160">
      <c r="A160" t="n">
        <v>107992</v>
      </c>
      <c r="B160" t="s">
        <v>434</v>
      </c>
      <c r="C160" t="s">
        <v>435</v>
      </c>
      <c r="D160" t="s">
        <v>345</v>
      </c>
      <c r="E160" t="s">
        <v>147</v>
      </c>
      <c r="F160" t="s">
        <v>173</v>
      </c>
      <c r="G160" t="s">
        <v>149</v>
      </c>
      <c r="H160" t="s">
        <v>174</v>
      </c>
      <c r="I160" t="s">
        <v>205</v>
      </c>
      <c r="J160" t="s">
        <v>164</v>
      </c>
      <c r="K160" t="s">
        <v>176</v>
      </c>
      <c r="L160" t="s">
        <v>155</v>
      </c>
      <c r="M160" t="s">
        <v>155</v>
      </c>
      <c r="N160" t="n">
        <v>-92.7216</v>
      </c>
      <c r="O160" t="n">
        <v>33.6284</v>
      </c>
      <c r="P160" t="n">
        <v>1437</v>
      </c>
      <c r="Q160" t="n">
        <v>1437</v>
      </c>
      <c r="R160" t="n">
        <v>49.1</v>
      </c>
      <c r="S160" t="n">
        <v>55.5</v>
      </c>
      <c r="T160" t="n">
        <v>32.8</v>
      </c>
      <c r="U160" t="n">
        <v>5.9</v>
      </c>
      <c r="V160" t="n">
        <v>0.4</v>
      </c>
      <c r="W160" t="n">
        <v>0.1</v>
      </c>
      <c r="X160" t="n">
        <v>57</v>
      </c>
      <c r="Y160" t="n">
        <v>38</v>
      </c>
      <c r="Z160" t="n">
        <v>10</v>
      </c>
      <c r="AA160" t="n">
        <v>178</v>
      </c>
      <c r="AB160" t="n">
        <v>61.2</v>
      </c>
      <c r="AC160"/>
      <c r="AD160"/>
      <c r="AE160"/>
      <c r="AF160" t="n">
        <v>195</v>
      </c>
      <c r="AG160" t="n">
        <v>41</v>
      </c>
      <c r="AH160" t="n">
        <v>92</v>
      </c>
      <c r="AI160" t="n">
        <v>6257</v>
      </c>
      <c r="AJ160" t="n">
        <v>4645</v>
      </c>
      <c r="AK160" t="n">
        <v>5640</v>
      </c>
      <c r="AL160" t="n">
        <v>8053</v>
      </c>
      <c r="AM160" t="n">
        <v>9197</v>
      </c>
      <c r="AN160" t="n">
        <v>11440</v>
      </c>
      <c r="AO160" t="n">
        <v>171</v>
      </c>
      <c r="AP160"/>
      <c r="AQ160"/>
      <c r="AR160"/>
    </row>
    <row r="161">
      <c r="A161" t="n">
        <v>108065</v>
      </c>
      <c r="B161" t="s">
        <v>436</v>
      </c>
      <c r="C161" t="s">
        <v>344</v>
      </c>
      <c r="D161" t="s">
        <v>345</v>
      </c>
      <c r="E161" t="s">
        <v>147</v>
      </c>
      <c r="F161" t="s">
        <v>199</v>
      </c>
      <c r="G161" t="s">
        <v>189</v>
      </c>
      <c r="H161" t="s">
        <v>200</v>
      </c>
      <c r="I161" t="s">
        <v>151</v>
      </c>
      <c r="J161" t="s">
        <v>164</v>
      </c>
      <c r="K161"/>
      <c r="L161" t="s">
        <v>155</v>
      </c>
      <c r="M161" t="s">
        <v>155</v>
      </c>
      <c r="N161" t="n">
        <v>-92.2896</v>
      </c>
      <c r="O161" t="n">
        <v>34.7357</v>
      </c>
      <c r="P161" t="n">
        <v>21</v>
      </c>
      <c r="Q161" t="n">
        <v>21</v>
      </c>
      <c r="R161" t="n">
        <v>100</v>
      </c>
      <c r="S161" t="n">
        <v>0</v>
      </c>
      <c r="T161" t="n">
        <v>100</v>
      </c>
      <c r="U161" t="n">
        <v>0</v>
      </c>
      <c r="V161" t="n">
        <v>0</v>
      </c>
      <c r="W161" t="n">
        <v>0</v>
      </c>
      <c r="X161" t="n">
        <v>75</v>
      </c>
      <c r="Y161" t="n">
        <v>67</v>
      </c>
      <c r="Z161" t="n">
        <v>15</v>
      </c>
      <c r="AA161"/>
      <c r="AB161"/>
      <c r="AC161"/>
      <c r="AD161"/>
      <c r="AE161"/>
      <c r="AF161" t="n">
        <v>12</v>
      </c>
      <c r="AG161" t="n">
        <v>57</v>
      </c>
      <c r="AH161" t="n">
        <v>57</v>
      </c>
      <c r="AI161" t="n">
        <v>10042</v>
      </c>
      <c r="AJ161" t="n">
        <v>10042</v>
      </c>
      <c r="AK161"/>
      <c r="AL161"/>
      <c r="AM161"/>
      <c r="AN161"/>
      <c r="AO161"/>
      <c r="AP161"/>
      <c r="AQ161"/>
      <c r="AR161"/>
    </row>
    <row r="162">
      <c r="A162" t="n">
        <v>108092</v>
      </c>
      <c r="B162" t="s">
        <v>437</v>
      </c>
      <c r="C162" t="s">
        <v>396</v>
      </c>
      <c r="D162" t="s">
        <v>345</v>
      </c>
      <c r="E162" t="s">
        <v>147</v>
      </c>
      <c r="F162" t="s">
        <v>148</v>
      </c>
      <c r="G162" t="s">
        <v>149</v>
      </c>
      <c r="H162" t="s">
        <v>150</v>
      </c>
      <c r="I162" t="s">
        <v>151</v>
      </c>
      <c r="J162" t="s">
        <v>152</v>
      </c>
      <c r="K162" t="s">
        <v>179</v>
      </c>
      <c r="L162" t="s">
        <v>155</v>
      </c>
      <c r="M162" t="s">
        <v>155</v>
      </c>
      <c r="N162" t="n">
        <v>-94.3737</v>
      </c>
      <c r="O162" t="n">
        <v>35.3842</v>
      </c>
      <c r="P162" t="n">
        <v>6034</v>
      </c>
      <c r="Q162" t="n">
        <v>5981</v>
      </c>
      <c r="R162" t="n">
        <v>59.7</v>
      </c>
      <c r="S162" t="n">
        <v>60.4</v>
      </c>
      <c r="T162" t="n">
        <v>4.1</v>
      </c>
      <c r="U162" t="n">
        <v>17.4</v>
      </c>
      <c r="V162" t="n">
        <v>5.1</v>
      </c>
      <c r="W162" t="n">
        <v>1.2</v>
      </c>
      <c r="X162" t="n">
        <v>72</v>
      </c>
      <c r="Y162" t="n">
        <v>74</v>
      </c>
      <c r="Z162" t="n">
        <v>20</v>
      </c>
      <c r="AA162" t="n">
        <v>993</v>
      </c>
      <c r="AB162" t="n">
        <v>37</v>
      </c>
      <c r="AC162" t="n">
        <v>756</v>
      </c>
      <c r="AD162" t="n">
        <v>35.8</v>
      </c>
      <c r="AE162" t="n">
        <v>2.6</v>
      </c>
      <c r="AF162" t="n">
        <v>764</v>
      </c>
      <c r="AG162" t="n">
        <v>39</v>
      </c>
      <c r="AH162" t="n">
        <v>92</v>
      </c>
      <c r="AI162" t="n">
        <v>10387</v>
      </c>
      <c r="AJ162" t="n">
        <v>8450</v>
      </c>
      <c r="AK162" t="n">
        <v>9256</v>
      </c>
      <c r="AL162" t="n">
        <v>11856</v>
      </c>
      <c r="AM162" t="n">
        <v>13295</v>
      </c>
      <c r="AN162" t="n">
        <v>13335</v>
      </c>
      <c r="AO162" t="n">
        <v>653</v>
      </c>
      <c r="AP162" t="n">
        <v>712</v>
      </c>
      <c r="AQ162" t="n">
        <v>13</v>
      </c>
      <c r="AR162"/>
    </row>
    <row r="163">
      <c r="A163" t="n">
        <v>108232</v>
      </c>
      <c r="B163" t="s">
        <v>438</v>
      </c>
      <c r="C163" t="s">
        <v>439</v>
      </c>
      <c r="D163" t="s">
        <v>440</v>
      </c>
      <c r="E163" t="s">
        <v>267</v>
      </c>
      <c r="F163" t="s">
        <v>188</v>
      </c>
      <c r="G163" t="s">
        <v>189</v>
      </c>
      <c r="H163" t="s">
        <v>150</v>
      </c>
      <c r="I163" t="s">
        <v>151</v>
      </c>
      <c r="J163" t="s">
        <v>152</v>
      </c>
      <c r="K163" t="s">
        <v>153</v>
      </c>
      <c r="L163" t="s">
        <v>155</v>
      </c>
      <c r="M163" t="s">
        <v>155</v>
      </c>
      <c r="N163" t="n">
        <v>-122.4006</v>
      </c>
      <c r="O163" t="n">
        <v>37.7879</v>
      </c>
      <c r="P163" t="n">
        <v>9116</v>
      </c>
      <c r="Q163" t="n">
        <v>6143</v>
      </c>
      <c r="R163" t="n">
        <v>57.2</v>
      </c>
      <c r="S163" t="n">
        <v>24.5</v>
      </c>
      <c r="T163" t="n">
        <v>13.1</v>
      </c>
      <c r="U163" t="n">
        <v>18.7</v>
      </c>
      <c r="V163" t="n">
        <v>5.6</v>
      </c>
      <c r="W163" t="n">
        <v>14.5</v>
      </c>
      <c r="X163" t="n">
        <v>67</v>
      </c>
      <c r="Y163" t="n">
        <v>51</v>
      </c>
      <c r="Z163" t="n">
        <v>15</v>
      </c>
      <c r="AA163" t="n">
        <v>482</v>
      </c>
      <c r="AB163" t="n">
        <v>40.5</v>
      </c>
      <c r="AC163" t="n">
        <v>457</v>
      </c>
      <c r="AD163" t="n">
        <v>37.2</v>
      </c>
      <c r="AE163" t="n">
        <v>7.9</v>
      </c>
      <c r="AF163" t="n">
        <v>197</v>
      </c>
      <c r="AG163" t="n">
        <v>42</v>
      </c>
      <c r="AH163" t="n">
        <v>58</v>
      </c>
      <c r="AI163" t="n">
        <v>36591</v>
      </c>
      <c r="AJ163" t="n">
        <v>37962</v>
      </c>
      <c r="AK163" t="n">
        <v>37492</v>
      </c>
      <c r="AL163" t="n">
        <v>40285</v>
      </c>
      <c r="AM163" t="n">
        <v>44633</v>
      </c>
      <c r="AN163" t="n">
        <v>41099</v>
      </c>
      <c r="AO163" t="n">
        <v>93</v>
      </c>
      <c r="AP163" t="n">
        <v>558</v>
      </c>
      <c r="AQ163" t="n">
        <v>611</v>
      </c>
      <c r="AR163"/>
    </row>
    <row r="164">
      <c r="A164" t="n">
        <v>108269</v>
      </c>
      <c r="B164" t="s">
        <v>441</v>
      </c>
      <c r="C164" t="s">
        <v>442</v>
      </c>
      <c r="D164" t="s">
        <v>440</v>
      </c>
      <c r="E164" t="s">
        <v>267</v>
      </c>
      <c r="F164" t="s">
        <v>162</v>
      </c>
      <c r="G164" t="s">
        <v>163</v>
      </c>
      <c r="H164" t="s">
        <v>150</v>
      </c>
      <c r="I164" t="s">
        <v>151</v>
      </c>
      <c r="J164" t="s">
        <v>164</v>
      </c>
      <c r="K164" t="s">
        <v>209</v>
      </c>
      <c r="L164" t="s">
        <v>155</v>
      </c>
      <c r="M164" t="s">
        <v>155</v>
      </c>
      <c r="N164" t="n">
        <v>-122.2698</v>
      </c>
      <c r="O164" t="n">
        <v>37.806</v>
      </c>
      <c r="P164" t="n">
        <v>159</v>
      </c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 t="n">
        <v>21</v>
      </c>
      <c r="AR164" t="n">
        <v>4</v>
      </c>
    </row>
    <row r="165">
      <c r="A165" t="n">
        <v>108667</v>
      </c>
      <c r="B165" t="s">
        <v>443</v>
      </c>
      <c r="C165" t="s">
        <v>444</v>
      </c>
      <c r="D165" t="s">
        <v>440</v>
      </c>
      <c r="E165" t="s">
        <v>267</v>
      </c>
      <c r="F165" t="s">
        <v>173</v>
      </c>
      <c r="G165" t="s">
        <v>149</v>
      </c>
      <c r="H165" t="s">
        <v>174</v>
      </c>
      <c r="I165" t="s">
        <v>186</v>
      </c>
      <c r="J165" t="s">
        <v>152</v>
      </c>
      <c r="K165" t="s">
        <v>176</v>
      </c>
      <c r="L165" t="s">
        <v>155</v>
      </c>
      <c r="M165" t="s">
        <v>155</v>
      </c>
      <c r="N165" t="n">
        <v>-122.2793</v>
      </c>
      <c r="O165" t="n">
        <v>37.781</v>
      </c>
      <c r="P165" t="n">
        <v>9540</v>
      </c>
      <c r="Q165" t="n">
        <v>9540</v>
      </c>
      <c r="R165" t="n">
        <v>58.5</v>
      </c>
      <c r="S165" t="n">
        <v>16.3</v>
      </c>
      <c r="T165" t="n">
        <v>18.1</v>
      </c>
      <c r="U165" t="n">
        <v>28.7</v>
      </c>
      <c r="V165" t="n">
        <v>24</v>
      </c>
      <c r="W165" t="n">
        <v>1.7</v>
      </c>
      <c r="X165" t="n">
        <v>56</v>
      </c>
      <c r="Y165" t="n">
        <v>29</v>
      </c>
      <c r="Z165" t="n">
        <v>35</v>
      </c>
      <c r="AA165" t="n">
        <v>130</v>
      </c>
      <c r="AB165" t="n">
        <v>33.8</v>
      </c>
      <c r="AC165"/>
      <c r="AD165"/>
      <c r="AE165"/>
      <c r="AF165" t="n">
        <v>151</v>
      </c>
      <c r="AG165" t="n">
        <v>10</v>
      </c>
      <c r="AH165" t="n">
        <v>56</v>
      </c>
      <c r="AI165" t="n">
        <v>12784</v>
      </c>
      <c r="AJ165" t="n">
        <v>8181</v>
      </c>
      <c r="AK165" t="n">
        <v>8959</v>
      </c>
      <c r="AL165" t="n">
        <v>11901</v>
      </c>
      <c r="AM165" t="n">
        <v>15552</v>
      </c>
      <c r="AN165"/>
      <c r="AO165" t="n">
        <v>188</v>
      </c>
      <c r="AP165"/>
      <c r="AQ165"/>
      <c r="AR165"/>
    </row>
    <row r="166">
      <c r="A166" t="n">
        <v>108807</v>
      </c>
      <c r="B166" t="s">
        <v>445</v>
      </c>
      <c r="C166" t="s">
        <v>446</v>
      </c>
      <c r="D166" t="s">
        <v>440</v>
      </c>
      <c r="E166" t="s">
        <v>267</v>
      </c>
      <c r="F166" t="s">
        <v>173</v>
      </c>
      <c r="G166" t="s">
        <v>149</v>
      </c>
      <c r="H166" t="s">
        <v>174</v>
      </c>
      <c r="I166" t="s">
        <v>151</v>
      </c>
      <c r="J166" t="s">
        <v>238</v>
      </c>
      <c r="K166" t="s">
        <v>176</v>
      </c>
      <c r="L166" t="s">
        <v>155</v>
      </c>
      <c r="M166" t="s">
        <v>155</v>
      </c>
      <c r="N166" t="n">
        <v>-120.4211</v>
      </c>
      <c r="O166" t="n">
        <v>34.9437</v>
      </c>
      <c r="P166" t="n">
        <v>15608</v>
      </c>
      <c r="Q166" t="n">
        <v>15608</v>
      </c>
      <c r="R166" t="n">
        <v>52.1</v>
      </c>
      <c r="S166" t="n">
        <v>20.5</v>
      </c>
      <c r="T166" t="n">
        <v>1.8</v>
      </c>
      <c r="U166" t="n">
        <v>68</v>
      </c>
      <c r="V166" t="n">
        <v>3.1</v>
      </c>
      <c r="W166" t="n">
        <v>0.2</v>
      </c>
      <c r="X166" t="n">
        <v>68</v>
      </c>
      <c r="Y166" t="n">
        <v>37</v>
      </c>
      <c r="Z166" t="n">
        <v>25</v>
      </c>
      <c r="AA166" t="n">
        <v>575</v>
      </c>
      <c r="AB166" t="n">
        <v>27.5</v>
      </c>
      <c r="AC166"/>
      <c r="AD166"/>
      <c r="AE166"/>
      <c r="AF166" t="n">
        <v>750</v>
      </c>
      <c r="AG166" t="n">
        <v>23</v>
      </c>
      <c r="AH166" t="n">
        <v>74</v>
      </c>
      <c r="AI166" t="n">
        <v>6701</v>
      </c>
      <c r="AJ166" t="n">
        <v>3829</v>
      </c>
      <c r="AK166" t="n">
        <v>3944</v>
      </c>
      <c r="AL166" t="n">
        <v>6312</v>
      </c>
      <c r="AM166" t="n">
        <v>7797</v>
      </c>
      <c r="AN166"/>
      <c r="AO166" t="n">
        <v>1005</v>
      </c>
      <c r="AP166"/>
      <c r="AQ166"/>
      <c r="AR166"/>
    </row>
    <row r="167">
      <c r="A167" t="n">
        <v>108852</v>
      </c>
      <c r="B167" t="s">
        <v>447</v>
      </c>
      <c r="C167" t="s">
        <v>448</v>
      </c>
      <c r="D167" t="s">
        <v>440</v>
      </c>
      <c r="E167" t="s">
        <v>267</v>
      </c>
      <c r="F167" t="s">
        <v>368</v>
      </c>
      <c r="G167" t="s">
        <v>163</v>
      </c>
      <c r="H167" t="s">
        <v>174</v>
      </c>
      <c r="I167" t="s">
        <v>151</v>
      </c>
      <c r="J167" t="s">
        <v>164</v>
      </c>
      <c r="K167"/>
      <c r="L167" t="s">
        <v>155</v>
      </c>
      <c r="M167" t="s">
        <v>155</v>
      </c>
      <c r="N167" t="n">
        <v>-118.3437</v>
      </c>
      <c r="O167" t="n">
        <v>34.0954</v>
      </c>
      <c r="P167" t="n">
        <v>245</v>
      </c>
      <c r="Q167" t="n">
        <v>245</v>
      </c>
      <c r="R167" t="n">
        <v>56.7</v>
      </c>
      <c r="S167" t="n">
        <v>33.1</v>
      </c>
      <c r="T167" t="n">
        <v>12.2</v>
      </c>
      <c r="U167" t="n">
        <v>14.3</v>
      </c>
      <c r="V167" t="n">
        <v>3.3</v>
      </c>
      <c r="W167" t="n">
        <v>31.8</v>
      </c>
      <c r="X167" t="n">
        <v>71</v>
      </c>
      <c r="Y167"/>
      <c r="Z167" t="n">
        <v>18</v>
      </c>
      <c r="AA167" t="n">
        <v>25</v>
      </c>
      <c r="AB167" t="n">
        <v>76</v>
      </c>
      <c r="AC167"/>
      <c r="AD167"/>
      <c r="AE167"/>
      <c r="AF167" t="n">
        <v>56</v>
      </c>
      <c r="AG167" t="n">
        <v>28</v>
      </c>
      <c r="AH167" t="n">
        <v>95</v>
      </c>
      <c r="AI167" t="n">
        <v>42794</v>
      </c>
      <c r="AJ167" t="n">
        <v>37452</v>
      </c>
      <c r="AK167" t="n">
        <v>41181</v>
      </c>
      <c r="AL167" t="n">
        <v>46735</v>
      </c>
      <c r="AM167" t="n">
        <v>40431</v>
      </c>
      <c r="AN167" t="n">
        <v>43210</v>
      </c>
      <c r="AO167" t="n">
        <v>110</v>
      </c>
      <c r="AP167"/>
      <c r="AQ167"/>
      <c r="AR167"/>
    </row>
    <row r="168">
      <c r="A168" t="n">
        <v>108861</v>
      </c>
      <c r="B168" t="s">
        <v>449</v>
      </c>
      <c r="C168" t="s">
        <v>450</v>
      </c>
      <c r="D168" t="s">
        <v>440</v>
      </c>
      <c r="E168" t="s">
        <v>267</v>
      </c>
      <c r="F168" t="s">
        <v>162</v>
      </c>
      <c r="G168" t="s">
        <v>163</v>
      </c>
      <c r="H168" t="s">
        <v>150</v>
      </c>
      <c r="I168" t="s">
        <v>151</v>
      </c>
      <c r="J168" t="s">
        <v>164</v>
      </c>
      <c r="K168" t="s">
        <v>209</v>
      </c>
      <c r="L168" t="s">
        <v>155</v>
      </c>
      <c r="M168" t="s">
        <v>155</v>
      </c>
      <c r="N168" t="n">
        <v>-122.2561</v>
      </c>
      <c r="O168" t="n">
        <v>37.8653</v>
      </c>
      <c r="P168" t="n">
        <v>121</v>
      </c>
      <c r="Q168" t="n">
        <v>36</v>
      </c>
      <c r="R168" t="n">
        <v>30.6</v>
      </c>
      <c r="S168" t="n">
        <v>2.8</v>
      </c>
      <c r="T168" t="n">
        <v>19.4</v>
      </c>
      <c r="U168" t="n">
        <v>61.1</v>
      </c>
      <c r="V168" t="n">
        <v>2.8</v>
      </c>
      <c r="W168" t="n">
        <v>13.9</v>
      </c>
      <c r="X168"/>
      <c r="Y168" t="n">
        <v>50</v>
      </c>
      <c r="Z168" t="n">
        <v>12</v>
      </c>
      <c r="AA168"/>
      <c r="AB168"/>
      <c r="AC168"/>
      <c r="AD168"/>
      <c r="AE168"/>
      <c r="AF168" t="n">
        <v>0</v>
      </c>
      <c r="AG168" t="n">
        <v>0</v>
      </c>
      <c r="AH168" t="n">
        <v>95</v>
      </c>
      <c r="AI168"/>
      <c r="AJ168"/>
      <c r="AK168"/>
      <c r="AL168"/>
      <c r="AM168"/>
      <c r="AN168"/>
      <c r="AO168"/>
      <c r="AP168"/>
      <c r="AQ168" t="n">
        <v>8</v>
      </c>
      <c r="AR168" t="n">
        <v>1</v>
      </c>
    </row>
    <row r="169">
      <c r="A169" t="n">
        <v>108870</v>
      </c>
      <c r="B169" t="s">
        <v>451</v>
      </c>
      <c r="C169" t="s">
        <v>448</v>
      </c>
      <c r="D169" t="s">
        <v>440</v>
      </c>
      <c r="E169" t="s">
        <v>267</v>
      </c>
      <c r="F169" t="s">
        <v>162</v>
      </c>
      <c r="G169" t="s">
        <v>163</v>
      </c>
      <c r="H169" t="s">
        <v>150</v>
      </c>
      <c r="I169" t="s">
        <v>151</v>
      </c>
      <c r="J169" t="s">
        <v>164</v>
      </c>
      <c r="K169" t="s">
        <v>209</v>
      </c>
      <c r="L169" t="s">
        <v>155</v>
      </c>
      <c r="M169" t="s">
        <v>155</v>
      </c>
      <c r="N169" t="n">
        <v>-118.31</v>
      </c>
      <c r="O169" t="n">
        <v>34.1077</v>
      </c>
      <c r="P169" t="n">
        <v>512</v>
      </c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 t="n">
        <v>192</v>
      </c>
      <c r="AR169"/>
    </row>
    <row r="170">
      <c r="A170" t="n">
        <v>108977</v>
      </c>
      <c r="B170" t="s">
        <v>452</v>
      </c>
      <c r="C170" t="s">
        <v>453</v>
      </c>
      <c r="D170" t="s">
        <v>440</v>
      </c>
      <c r="E170" t="s">
        <v>267</v>
      </c>
      <c r="F170" t="s">
        <v>199</v>
      </c>
      <c r="G170" t="s">
        <v>189</v>
      </c>
      <c r="H170" t="s">
        <v>200</v>
      </c>
      <c r="I170" t="s">
        <v>186</v>
      </c>
      <c r="J170" t="s">
        <v>164</v>
      </c>
      <c r="K170"/>
      <c r="L170" t="s">
        <v>155</v>
      </c>
      <c r="M170" t="s">
        <v>155</v>
      </c>
      <c r="N170" t="n">
        <v>-117.937</v>
      </c>
      <c r="O170" t="n">
        <v>34.0694</v>
      </c>
      <c r="P170" t="n">
        <v>380</v>
      </c>
      <c r="Q170" t="n">
        <v>380</v>
      </c>
      <c r="R170" t="n">
        <v>77.4</v>
      </c>
      <c r="S170" t="n">
        <v>10.3</v>
      </c>
      <c r="T170" t="n">
        <v>3.4</v>
      </c>
      <c r="U170" t="n">
        <v>78.2</v>
      </c>
      <c r="V170" t="n">
        <v>5.3</v>
      </c>
      <c r="W170" t="n">
        <v>0</v>
      </c>
      <c r="X170" t="n">
        <v>73</v>
      </c>
      <c r="Y170" t="n">
        <v>81</v>
      </c>
      <c r="Z170" t="n">
        <v>25</v>
      </c>
      <c r="AA170"/>
      <c r="AB170"/>
      <c r="AC170"/>
      <c r="AD170"/>
      <c r="AE170"/>
      <c r="AF170" t="n">
        <v>39</v>
      </c>
      <c r="AG170" t="n">
        <v>58</v>
      </c>
      <c r="AH170" t="n">
        <v>76</v>
      </c>
      <c r="AI170" t="n">
        <v>23407</v>
      </c>
      <c r="AJ170" t="n">
        <v>22883</v>
      </c>
      <c r="AK170" t="n">
        <v>23078</v>
      </c>
      <c r="AL170" t="n">
        <v>26816</v>
      </c>
      <c r="AM170" t="n">
        <v>30034</v>
      </c>
      <c r="AN170"/>
      <c r="AO170"/>
      <c r="AP170"/>
      <c r="AQ170"/>
      <c r="AR170"/>
    </row>
    <row r="171">
      <c r="A171" t="n">
        <v>109040</v>
      </c>
      <c r="B171" t="s">
        <v>454</v>
      </c>
      <c r="C171" t="s">
        <v>448</v>
      </c>
      <c r="D171" t="s">
        <v>440</v>
      </c>
      <c r="E171" t="s">
        <v>267</v>
      </c>
      <c r="F171" t="s">
        <v>279</v>
      </c>
      <c r="G171" t="s">
        <v>189</v>
      </c>
      <c r="H171" t="s">
        <v>174</v>
      </c>
      <c r="I171" t="s">
        <v>151</v>
      </c>
      <c r="J171" t="s">
        <v>168</v>
      </c>
      <c r="K171" t="s">
        <v>176</v>
      </c>
      <c r="L171" t="s">
        <v>155</v>
      </c>
      <c r="M171" t="s">
        <v>155</v>
      </c>
      <c r="N171" t="n">
        <v>-118.2925</v>
      </c>
      <c r="O171" t="n">
        <v>34.0793</v>
      </c>
      <c r="P171" t="n">
        <v>3091</v>
      </c>
      <c r="Q171" t="n">
        <v>3091</v>
      </c>
      <c r="R171" t="n">
        <v>78.2</v>
      </c>
      <c r="S171" t="n">
        <v>6.9</v>
      </c>
      <c r="T171" t="n">
        <v>12.1</v>
      </c>
      <c r="U171" t="n">
        <v>63.1</v>
      </c>
      <c r="V171" t="n">
        <v>12.2</v>
      </c>
      <c r="W171" t="n">
        <v>0</v>
      </c>
      <c r="X171" t="n">
        <v>75</v>
      </c>
      <c r="Y171"/>
      <c r="Z171" t="n">
        <v>30</v>
      </c>
      <c r="AA171" t="n">
        <v>382</v>
      </c>
      <c r="AB171" t="n">
        <v>72.3</v>
      </c>
      <c r="AC171"/>
      <c r="AD171"/>
      <c r="AE171"/>
      <c r="AF171" t="n">
        <v>403</v>
      </c>
      <c r="AG171" t="n">
        <v>59</v>
      </c>
      <c r="AH171" t="n">
        <v>64</v>
      </c>
      <c r="AI171" t="n">
        <v>26626</v>
      </c>
      <c r="AJ171" t="n">
        <v>26493</v>
      </c>
      <c r="AK171" t="n">
        <v>26885</v>
      </c>
      <c r="AL171" t="n">
        <v>31335</v>
      </c>
      <c r="AM171" t="n">
        <v>30911</v>
      </c>
      <c r="AN171"/>
      <c r="AO171" t="n">
        <v>224</v>
      </c>
      <c r="AP171"/>
      <c r="AQ171"/>
      <c r="AR171"/>
    </row>
    <row r="172">
      <c r="A172" t="n">
        <v>109208</v>
      </c>
      <c r="B172" t="s">
        <v>455</v>
      </c>
      <c r="C172" t="s">
        <v>456</v>
      </c>
      <c r="D172" t="s">
        <v>440</v>
      </c>
      <c r="E172" t="s">
        <v>267</v>
      </c>
      <c r="F172" t="s">
        <v>173</v>
      </c>
      <c r="G172" t="s">
        <v>149</v>
      </c>
      <c r="H172" t="s">
        <v>174</v>
      </c>
      <c r="I172" t="s">
        <v>186</v>
      </c>
      <c r="J172" t="s">
        <v>158</v>
      </c>
      <c r="K172" t="s">
        <v>176</v>
      </c>
      <c r="L172" t="s">
        <v>155</v>
      </c>
      <c r="M172" t="s">
        <v>155</v>
      </c>
      <c r="N172" t="n">
        <v>-121.3497</v>
      </c>
      <c r="O172" t="n">
        <v>38.6508</v>
      </c>
      <c r="P172" t="n">
        <v>42387</v>
      </c>
      <c r="Q172" t="n">
        <v>42387</v>
      </c>
      <c r="R172" t="n">
        <v>49.1</v>
      </c>
      <c r="S172" t="n">
        <v>35.8</v>
      </c>
      <c r="T172" t="n">
        <v>7</v>
      </c>
      <c r="U172" t="n">
        <v>31</v>
      </c>
      <c r="V172" t="n">
        <v>12.6</v>
      </c>
      <c r="W172" t="n">
        <v>0.2</v>
      </c>
      <c r="X172" t="n">
        <v>72</v>
      </c>
      <c r="Y172" t="n">
        <v>48</v>
      </c>
      <c r="Z172" t="n">
        <v>28</v>
      </c>
      <c r="AA172" t="n">
        <v>1159</v>
      </c>
      <c r="AB172" t="n">
        <v>32.7</v>
      </c>
      <c r="AC172"/>
      <c r="AD172"/>
      <c r="AE172"/>
      <c r="AF172" t="n">
        <v>1142</v>
      </c>
      <c r="AG172" t="n">
        <v>20</v>
      </c>
      <c r="AH172" t="n">
        <v>48</v>
      </c>
      <c r="AI172" t="n">
        <v>6896</v>
      </c>
      <c r="AJ172" t="n">
        <v>3744</v>
      </c>
      <c r="AK172" t="n">
        <v>3666</v>
      </c>
      <c r="AL172" t="n">
        <v>6788</v>
      </c>
      <c r="AM172" t="n">
        <v>9369</v>
      </c>
      <c r="AN172" t="n">
        <v>10022</v>
      </c>
      <c r="AO172" t="n">
        <v>1918</v>
      </c>
      <c r="AP172"/>
      <c r="AQ172"/>
      <c r="AR172"/>
    </row>
    <row r="173">
      <c r="A173" t="n">
        <v>109350</v>
      </c>
      <c r="B173" t="s">
        <v>457</v>
      </c>
      <c r="C173" t="s">
        <v>458</v>
      </c>
      <c r="D173" t="s">
        <v>440</v>
      </c>
      <c r="E173" t="s">
        <v>267</v>
      </c>
      <c r="F173" t="s">
        <v>148</v>
      </c>
      <c r="G173" t="s">
        <v>149</v>
      </c>
      <c r="H173" t="s">
        <v>150</v>
      </c>
      <c r="I173" t="s">
        <v>186</v>
      </c>
      <c r="J173" t="s">
        <v>238</v>
      </c>
      <c r="K173" t="s">
        <v>176</v>
      </c>
      <c r="L173" t="s">
        <v>155</v>
      </c>
      <c r="M173" t="s">
        <v>155</v>
      </c>
      <c r="N173" t="n">
        <v>-118.1862</v>
      </c>
      <c r="O173" t="n">
        <v>34.6762</v>
      </c>
      <c r="P173" t="n">
        <v>15482</v>
      </c>
      <c r="Q173" t="n">
        <v>15482</v>
      </c>
      <c r="R173" t="n">
        <v>56.5</v>
      </c>
      <c r="S173" t="n">
        <v>14.4</v>
      </c>
      <c r="T173" t="n">
        <v>14.3</v>
      </c>
      <c r="U173" t="n">
        <v>61.7</v>
      </c>
      <c r="V173" t="n">
        <v>3.7</v>
      </c>
      <c r="W173" t="n">
        <v>0.2</v>
      </c>
      <c r="X173"/>
      <c r="Y173"/>
      <c r="Z173" t="n">
        <v>24</v>
      </c>
      <c r="AA173" t="n">
        <v>1088</v>
      </c>
      <c r="AB173" t="n">
        <v>30.6</v>
      </c>
      <c r="AC173"/>
      <c r="AD173"/>
      <c r="AE173"/>
      <c r="AF173" t="n">
        <v>1272</v>
      </c>
      <c r="AG173" t="n">
        <v>42</v>
      </c>
      <c r="AH173" t="n">
        <v>89</v>
      </c>
      <c r="AI173" t="n">
        <v>8294</v>
      </c>
      <c r="AJ173" t="n">
        <v>8263</v>
      </c>
      <c r="AK173" t="n">
        <v>8263</v>
      </c>
      <c r="AL173" t="n">
        <v>8263</v>
      </c>
      <c r="AM173" t="n">
        <v>8263</v>
      </c>
      <c r="AN173" t="n">
        <v>8263</v>
      </c>
      <c r="AO173" t="n">
        <v>1333</v>
      </c>
      <c r="AP173" t="n">
        <v>16</v>
      </c>
      <c r="AQ173"/>
      <c r="AR173"/>
    </row>
    <row r="174">
      <c r="A174" t="n">
        <v>109651</v>
      </c>
      <c r="B174" t="s">
        <v>459</v>
      </c>
      <c r="C174" t="s">
        <v>460</v>
      </c>
      <c r="D174" t="s">
        <v>440</v>
      </c>
      <c r="E174" t="s">
        <v>267</v>
      </c>
      <c r="F174" t="s">
        <v>162</v>
      </c>
      <c r="G174" t="s">
        <v>163</v>
      </c>
      <c r="H174" t="s">
        <v>150</v>
      </c>
      <c r="I174" t="s">
        <v>151</v>
      </c>
      <c r="J174" t="s">
        <v>168</v>
      </c>
      <c r="K174" t="s">
        <v>153</v>
      </c>
      <c r="L174" t="s">
        <v>155</v>
      </c>
      <c r="M174" t="s">
        <v>155</v>
      </c>
      <c r="N174" t="n">
        <v>-118.1851</v>
      </c>
      <c r="O174" t="n">
        <v>34.169</v>
      </c>
      <c r="P174" t="n">
        <v>2965</v>
      </c>
      <c r="Q174" t="n">
        <v>2644</v>
      </c>
      <c r="R174" t="n">
        <v>56.8</v>
      </c>
      <c r="S174" t="n">
        <v>10.4</v>
      </c>
      <c r="T174" t="n">
        <v>1.3</v>
      </c>
      <c r="U174" t="n">
        <v>9.3</v>
      </c>
      <c r="V174" t="n">
        <v>30.9</v>
      </c>
      <c r="W174" t="n">
        <v>44.2</v>
      </c>
      <c r="X174" t="n">
        <v>82</v>
      </c>
      <c r="Y174"/>
      <c r="Z174" t="n">
        <v>8</v>
      </c>
      <c r="AA174" t="n">
        <v>230</v>
      </c>
      <c r="AB174" t="n">
        <v>82.6</v>
      </c>
      <c r="AC174" t="n">
        <v>230</v>
      </c>
      <c r="AD174" t="n">
        <v>82.6</v>
      </c>
      <c r="AE174" t="n">
        <v>38.7</v>
      </c>
      <c r="AF174" t="n">
        <v>275</v>
      </c>
      <c r="AG174" t="n">
        <v>24</v>
      </c>
      <c r="AH174" t="n">
        <v>67</v>
      </c>
      <c r="AI174" t="n">
        <v>53306</v>
      </c>
      <c r="AJ174" t="n">
        <v>42545</v>
      </c>
      <c r="AK174" t="n">
        <v>40905</v>
      </c>
      <c r="AL174" t="n">
        <v>46301</v>
      </c>
      <c r="AM174" t="n">
        <v>52165</v>
      </c>
      <c r="AN174" t="n">
        <v>60976</v>
      </c>
      <c r="AO174"/>
      <c r="AP174" t="n">
        <v>521</v>
      </c>
      <c r="AQ174" t="n">
        <v>87</v>
      </c>
      <c r="AR174"/>
    </row>
    <row r="175">
      <c r="A175" t="n">
        <v>109721</v>
      </c>
      <c r="B175" t="s">
        <v>461</v>
      </c>
      <c r="C175" t="s">
        <v>448</v>
      </c>
      <c r="D175" t="s">
        <v>440</v>
      </c>
      <c r="E175" t="s">
        <v>267</v>
      </c>
      <c r="F175" t="s">
        <v>199</v>
      </c>
      <c r="G175" t="s">
        <v>189</v>
      </c>
      <c r="H175" t="s">
        <v>200</v>
      </c>
      <c r="I175" t="s">
        <v>151</v>
      </c>
      <c r="J175" t="s">
        <v>164</v>
      </c>
      <c r="K175"/>
      <c r="L175" t="s">
        <v>155</v>
      </c>
      <c r="M175" t="s">
        <v>155</v>
      </c>
      <c r="N175" t="n">
        <v>-118.2724</v>
      </c>
      <c r="O175" t="n">
        <v>34.0561</v>
      </c>
      <c r="P175" t="n">
        <v>357</v>
      </c>
      <c r="Q175" t="n">
        <v>357</v>
      </c>
      <c r="R175" t="n">
        <v>70.6</v>
      </c>
      <c r="S175" t="n">
        <v>29.1</v>
      </c>
      <c r="T175" t="n">
        <v>35</v>
      </c>
      <c r="U175" t="n">
        <v>24.6</v>
      </c>
      <c r="V175" t="n">
        <v>1.1</v>
      </c>
      <c r="W175" t="n">
        <v>0</v>
      </c>
      <c r="X175" t="n">
        <v>61</v>
      </c>
      <c r="Y175"/>
      <c r="Z175" t="n">
        <v>14</v>
      </c>
      <c r="AA175"/>
      <c r="AB175"/>
      <c r="AC175"/>
      <c r="AD175"/>
      <c r="AE175"/>
      <c r="AF175" t="n">
        <v>222</v>
      </c>
      <c r="AG175" t="n">
        <v>62</v>
      </c>
      <c r="AH175" t="n">
        <v>62</v>
      </c>
      <c r="AI175" t="n">
        <v>22236</v>
      </c>
      <c r="AJ175" t="n">
        <v>22236</v>
      </c>
      <c r="AK175"/>
      <c r="AL175"/>
      <c r="AM175"/>
      <c r="AN175"/>
      <c r="AO175"/>
      <c r="AP175"/>
      <c r="AQ175"/>
      <c r="AR175"/>
    </row>
    <row r="176">
      <c r="A176" t="n">
        <v>109730</v>
      </c>
      <c r="B176" t="s">
        <v>462</v>
      </c>
      <c r="C176" t="s">
        <v>463</v>
      </c>
      <c r="D176" t="s">
        <v>440</v>
      </c>
      <c r="E176" t="s">
        <v>267</v>
      </c>
      <c r="F176" t="s">
        <v>199</v>
      </c>
      <c r="G176" t="s">
        <v>189</v>
      </c>
      <c r="H176" t="s">
        <v>200</v>
      </c>
      <c r="I176" t="s">
        <v>151</v>
      </c>
      <c r="J176" t="s">
        <v>164</v>
      </c>
      <c r="K176"/>
      <c r="L176" t="s">
        <v>155</v>
      </c>
      <c r="M176" t="s">
        <v>155</v>
      </c>
      <c r="N176" t="n">
        <v>-117.1352</v>
      </c>
      <c r="O176" t="n">
        <v>32.7732</v>
      </c>
      <c r="P176" t="n">
        <v>198</v>
      </c>
      <c r="Q176" t="n">
        <v>198</v>
      </c>
      <c r="R176" t="n">
        <v>53.5</v>
      </c>
      <c r="S176" t="n">
        <v>19.2</v>
      </c>
      <c r="T176" t="n">
        <v>5.1</v>
      </c>
      <c r="U176" t="n">
        <v>70.7</v>
      </c>
      <c r="V176" t="n">
        <v>1</v>
      </c>
      <c r="W176" t="n">
        <v>0</v>
      </c>
      <c r="X176"/>
      <c r="Y176"/>
      <c r="Z176" t="n">
        <v>15</v>
      </c>
      <c r="AA176"/>
      <c r="AB176"/>
      <c r="AC176"/>
      <c r="AD176"/>
      <c r="AE176"/>
      <c r="AF176" t="n">
        <v>113</v>
      </c>
      <c r="AG176" t="n">
        <v>89</v>
      </c>
      <c r="AH176" t="n">
        <v>89</v>
      </c>
      <c r="AI176" t="n">
        <v>24674</v>
      </c>
      <c r="AJ176" t="n">
        <v>24635</v>
      </c>
      <c r="AK176" t="n">
        <v>24020</v>
      </c>
      <c r="AL176" t="n">
        <v>25274</v>
      </c>
      <c r="AM176" t="n">
        <v>26529</v>
      </c>
      <c r="AN176"/>
      <c r="AO176"/>
      <c r="AP176"/>
      <c r="AQ176"/>
      <c r="AR176"/>
    </row>
    <row r="177">
      <c r="A177" t="n">
        <v>109785</v>
      </c>
      <c r="B177" t="s">
        <v>464</v>
      </c>
      <c r="C177" t="s">
        <v>465</v>
      </c>
      <c r="D177" t="s">
        <v>440</v>
      </c>
      <c r="E177" t="s">
        <v>267</v>
      </c>
      <c r="F177" t="s">
        <v>162</v>
      </c>
      <c r="G177" t="s">
        <v>163</v>
      </c>
      <c r="H177" t="s">
        <v>150</v>
      </c>
      <c r="I177" t="s">
        <v>186</v>
      </c>
      <c r="J177" t="s">
        <v>152</v>
      </c>
      <c r="K177" t="s">
        <v>159</v>
      </c>
      <c r="L177" t="s">
        <v>155</v>
      </c>
      <c r="M177" t="s">
        <v>155</v>
      </c>
      <c r="N177" t="n">
        <v>-117.8884</v>
      </c>
      <c r="O177" t="n">
        <v>34.13</v>
      </c>
      <c r="P177" t="n">
        <v>8426</v>
      </c>
      <c r="Q177" t="n">
        <v>3729</v>
      </c>
      <c r="R177" t="n">
        <v>68.6</v>
      </c>
      <c r="S177" t="n">
        <v>26.6</v>
      </c>
      <c r="T177" t="n">
        <v>6.7</v>
      </c>
      <c r="U177" t="n">
        <v>38.4</v>
      </c>
      <c r="V177" t="n">
        <v>13.2</v>
      </c>
      <c r="W177" t="n">
        <v>4.1</v>
      </c>
      <c r="X177" t="n">
        <v>84</v>
      </c>
      <c r="Y177" t="n">
        <v>38</v>
      </c>
      <c r="Z177" t="n">
        <v>10</v>
      </c>
      <c r="AA177" t="n">
        <v>1099</v>
      </c>
      <c r="AB177" t="n">
        <v>64.4</v>
      </c>
      <c r="AC177" t="n">
        <v>1099</v>
      </c>
      <c r="AD177" t="n">
        <v>64.4</v>
      </c>
      <c r="AE177" t="n">
        <v>49.2</v>
      </c>
      <c r="AF177" t="n">
        <v>510</v>
      </c>
      <c r="AG177" t="n">
        <v>35</v>
      </c>
      <c r="AH177" t="n">
        <v>90</v>
      </c>
      <c r="AI177" t="n">
        <v>26117</v>
      </c>
      <c r="AJ177" t="n">
        <v>17839</v>
      </c>
      <c r="AK177" t="n">
        <v>19271</v>
      </c>
      <c r="AL177" t="n">
        <v>20848</v>
      </c>
      <c r="AM177" t="n">
        <v>21641</v>
      </c>
      <c r="AN177" t="n">
        <v>23832</v>
      </c>
      <c r="AO177"/>
      <c r="AP177" t="n">
        <v>1191</v>
      </c>
      <c r="AQ177" t="n">
        <v>1147</v>
      </c>
      <c r="AR177" t="n">
        <v>169</v>
      </c>
    </row>
    <row r="178">
      <c r="A178" t="n">
        <v>109819</v>
      </c>
      <c r="B178" t="s">
        <v>466</v>
      </c>
      <c r="C178" t="s">
        <v>467</v>
      </c>
      <c r="D178" t="s">
        <v>440</v>
      </c>
      <c r="E178" t="s">
        <v>267</v>
      </c>
      <c r="F178" t="s">
        <v>148</v>
      </c>
      <c r="G178" t="s">
        <v>149</v>
      </c>
      <c r="H178" t="s">
        <v>150</v>
      </c>
      <c r="I178" t="s">
        <v>151</v>
      </c>
      <c r="J178" t="s">
        <v>158</v>
      </c>
      <c r="K178" t="s">
        <v>176</v>
      </c>
      <c r="L178" t="s">
        <v>155</v>
      </c>
      <c r="M178" t="s">
        <v>155</v>
      </c>
      <c r="N178" t="n">
        <v>-118.9738</v>
      </c>
      <c r="O178" t="n">
        <v>35.4091</v>
      </c>
      <c r="P178" t="n">
        <v>39530</v>
      </c>
      <c r="Q178" t="n">
        <v>39530</v>
      </c>
      <c r="R178" t="n">
        <v>55.1</v>
      </c>
      <c r="S178" t="n">
        <v>15.7</v>
      </c>
      <c r="T178" t="n">
        <v>5</v>
      </c>
      <c r="U178" t="n">
        <v>70.3</v>
      </c>
      <c r="V178" t="n">
        <v>4.5</v>
      </c>
      <c r="W178" t="n">
        <v>0.1</v>
      </c>
      <c r="X178" t="n">
        <v>0</v>
      </c>
      <c r="Y178"/>
      <c r="Z178" t="n">
        <v>32</v>
      </c>
      <c r="AA178" t="n">
        <v>1962</v>
      </c>
      <c r="AB178" t="n">
        <v>22.6</v>
      </c>
      <c r="AC178" t="n">
        <v>2</v>
      </c>
      <c r="AD178"/>
      <c r="AE178"/>
      <c r="AF178" t="n">
        <v>1604</v>
      </c>
      <c r="AG178" t="n">
        <v>29</v>
      </c>
      <c r="AH178" t="n">
        <v>56</v>
      </c>
      <c r="AI178" t="n">
        <v>5892</v>
      </c>
      <c r="AJ178" t="n">
        <v>4126</v>
      </c>
      <c r="AK178" t="n">
        <v>4254</v>
      </c>
      <c r="AL178" t="n">
        <v>7190</v>
      </c>
      <c r="AM178" t="n">
        <v>10237</v>
      </c>
      <c r="AN178" t="n">
        <v>12508</v>
      </c>
      <c r="AO178" t="n">
        <v>2499</v>
      </c>
      <c r="AP178" t="n">
        <v>16</v>
      </c>
      <c r="AQ178"/>
      <c r="AR178"/>
    </row>
    <row r="179">
      <c r="A179" t="n">
        <v>109907</v>
      </c>
      <c r="B179" t="s">
        <v>468</v>
      </c>
      <c r="C179" t="s">
        <v>469</v>
      </c>
      <c r="D179" t="s">
        <v>440</v>
      </c>
      <c r="E179" t="s">
        <v>267</v>
      </c>
      <c r="F179" t="s">
        <v>173</v>
      </c>
      <c r="G179" t="s">
        <v>149</v>
      </c>
      <c r="H179" t="s">
        <v>174</v>
      </c>
      <c r="I179" t="s">
        <v>175</v>
      </c>
      <c r="J179" t="s">
        <v>168</v>
      </c>
      <c r="K179" t="s">
        <v>176</v>
      </c>
      <c r="L179" t="s">
        <v>155</v>
      </c>
      <c r="M179" t="s">
        <v>155</v>
      </c>
      <c r="N179" t="n">
        <v>-117.0234</v>
      </c>
      <c r="O179" t="n">
        <v>34.8703</v>
      </c>
      <c r="P179" t="n">
        <v>4614</v>
      </c>
      <c r="Q179" t="n">
        <v>4614</v>
      </c>
      <c r="R179" t="n">
        <v>65.4</v>
      </c>
      <c r="S179" t="n">
        <v>24.1</v>
      </c>
      <c r="T179" t="n">
        <v>17.4</v>
      </c>
      <c r="U179" t="n">
        <v>43.3</v>
      </c>
      <c r="V179" t="n">
        <v>5.7</v>
      </c>
      <c r="W179" t="n">
        <v>0.2</v>
      </c>
      <c r="X179" t="n">
        <v>64</v>
      </c>
      <c r="Y179" t="n">
        <v>37</v>
      </c>
      <c r="Z179" t="n">
        <v>25</v>
      </c>
      <c r="AA179" t="n">
        <v>177</v>
      </c>
      <c r="AB179" t="n">
        <v>33.3</v>
      </c>
      <c r="AC179"/>
      <c r="AD179"/>
      <c r="AE179"/>
      <c r="AF179" t="n">
        <v>256</v>
      </c>
      <c r="AG179" t="n">
        <v>47</v>
      </c>
      <c r="AH179" t="n">
        <v>77</v>
      </c>
      <c r="AI179" t="n">
        <v>12513</v>
      </c>
      <c r="AJ179" t="n">
        <v>12140</v>
      </c>
      <c r="AK179" t="n">
        <v>12029</v>
      </c>
      <c r="AL179" t="n">
        <v>13871</v>
      </c>
      <c r="AM179" t="n">
        <v>15648</v>
      </c>
      <c r="AN179"/>
      <c r="AO179" t="n">
        <v>398</v>
      </c>
      <c r="AP179"/>
      <c r="AQ179"/>
      <c r="AR179"/>
    </row>
    <row r="180">
      <c r="A180" t="n">
        <v>109934</v>
      </c>
      <c r="B180" t="s">
        <v>470</v>
      </c>
      <c r="C180" t="s">
        <v>471</v>
      </c>
      <c r="D180" t="s">
        <v>440</v>
      </c>
      <c r="E180" t="s">
        <v>267</v>
      </c>
      <c r="F180" t="s">
        <v>279</v>
      </c>
      <c r="G180" t="s">
        <v>189</v>
      </c>
      <c r="H180" t="s">
        <v>174</v>
      </c>
      <c r="I180" t="s">
        <v>151</v>
      </c>
      <c r="J180" t="s">
        <v>164</v>
      </c>
      <c r="K180"/>
      <c r="L180" t="s">
        <v>155</v>
      </c>
      <c r="M180" t="s">
        <v>155</v>
      </c>
      <c r="N180" t="n">
        <v>-117.0837</v>
      </c>
      <c r="O180" t="n">
        <v>32.6148</v>
      </c>
      <c r="P180" t="n">
        <v>648</v>
      </c>
      <c r="Q180" t="n">
        <v>648</v>
      </c>
      <c r="R180" t="n">
        <v>89.7</v>
      </c>
      <c r="S180" t="n">
        <v>9.7</v>
      </c>
      <c r="T180" t="n">
        <v>13.1</v>
      </c>
      <c r="U180" t="n">
        <v>60</v>
      </c>
      <c r="V180" t="n">
        <v>7.9</v>
      </c>
      <c r="W180" t="n">
        <v>0.2</v>
      </c>
      <c r="X180" t="n">
        <v>87</v>
      </c>
      <c r="Y180"/>
      <c r="Z180" t="n">
        <v>16</v>
      </c>
      <c r="AA180" t="n">
        <v>95</v>
      </c>
      <c r="AB180" t="n">
        <v>60</v>
      </c>
      <c r="AC180"/>
      <c r="AD180"/>
      <c r="AE180"/>
      <c r="AF180" t="n">
        <v>162</v>
      </c>
      <c r="AG180" t="n">
        <v>61</v>
      </c>
      <c r="AH180" t="n">
        <v>62</v>
      </c>
      <c r="AI180" t="n">
        <v>19397</v>
      </c>
      <c r="AJ180" t="n">
        <v>19993</v>
      </c>
      <c r="AK180"/>
      <c r="AL180"/>
      <c r="AM180" t="n">
        <v>23970</v>
      </c>
      <c r="AN180"/>
      <c r="AO180"/>
      <c r="AP180"/>
      <c r="AQ180"/>
      <c r="AR180"/>
    </row>
    <row r="181">
      <c r="A181" t="n">
        <v>110060</v>
      </c>
      <c r="B181" t="s">
        <v>472</v>
      </c>
      <c r="C181" t="s">
        <v>473</v>
      </c>
      <c r="D181" t="s">
        <v>440</v>
      </c>
      <c r="E181" t="s">
        <v>267</v>
      </c>
      <c r="F181" t="s">
        <v>162</v>
      </c>
      <c r="G181" t="s">
        <v>163</v>
      </c>
      <c r="H181" t="s">
        <v>150</v>
      </c>
      <c r="I181" t="s">
        <v>151</v>
      </c>
      <c r="J181" t="s">
        <v>164</v>
      </c>
      <c r="K181" t="s">
        <v>179</v>
      </c>
      <c r="L181" t="s">
        <v>155</v>
      </c>
      <c r="M181" t="s">
        <v>155</v>
      </c>
      <c r="N181" t="n">
        <v>-117.9413</v>
      </c>
      <c r="O181" t="n">
        <v>33.8423</v>
      </c>
      <c r="P181" t="n">
        <v>345</v>
      </c>
      <c r="Q181" t="n">
        <v>235</v>
      </c>
      <c r="R181" t="n">
        <v>23.4</v>
      </c>
      <c r="S181" t="n">
        <v>4.7</v>
      </c>
      <c r="T181" t="n">
        <v>8.1</v>
      </c>
      <c r="U181" t="n">
        <v>23</v>
      </c>
      <c r="V181" t="n">
        <v>9.4</v>
      </c>
      <c r="W181" t="n">
        <v>50.2</v>
      </c>
      <c r="X181" t="n">
        <v>55</v>
      </c>
      <c r="Y181" t="n">
        <v>0</v>
      </c>
      <c r="Z181" t="n">
        <v>11</v>
      </c>
      <c r="AA181" t="n">
        <v>44</v>
      </c>
      <c r="AB181" t="n">
        <v>18.2</v>
      </c>
      <c r="AC181" t="n">
        <v>36</v>
      </c>
      <c r="AD181" t="n">
        <v>19.4</v>
      </c>
      <c r="AE181" t="n">
        <v>8.3</v>
      </c>
      <c r="AF181" t="n">
        <v>31</v>
      </c>
      <c r="AG181" t="n">
        <v>25</v>
      </c>
      <c r="AH181" t="n">
        <v>53</v>
      </c>
      <c r="AI181" t="n">
        <v>13965</v>
      </c>
      <c r="AJ181" t="n">
        <v>7543</v>
      </c>
      <c r="AK181" t="n">
        <v>8387</v>
      </c>
      <c r="AL181"/>
      <c r="AM181"/>
      <c r="AN181" t="n">
        <v>11766</v>
      </c>
      <c r="AO181"/>
      <c r="AP181" t="n">
        <v>27</v>
      </c>
      <c r="AQ181" t="n">
        <v>28</v>
      </c>
      <c r="AR181"/>
    </row>
    <row r="182">
      <c r="A182" t="n">
        <v>110097</v>
      </c>
      <c r="B182" t="s">
        <v>474</v>
      </c>
      <c r="C182" t="s">
        <v>475</v>
      </c>
      <c r="D182" t="s">
        <v>440</v>
      </c>
      <c r="E182" t="s">
        <v>267</v>
      </c>
      <c r="F182" t="s">
        <v>162</v>
      </c>
      <c r="G182" t="s">
        <v>163</v>
      </c>
      <c r="H182" t="s">
        <v>150</v>
      </c>
      <c r="I182" t="s">
        <v>186</v>
      </c>
      <c r="J182" t="s">
        <v>152</v>
      </c>
      <c r="K182" t="s">
        <v>159</v>
      </c>
      <c r="L182" t="s">
        <v>155</v>
      </c>
      <c r="M182" t="s">
        <v>155</v>
      </c>
      <c r="N182" t="n">
        <v>-118.0144</v>
      </c>
      <c r="O182" t="n">
        <v>33.9062</v>
      </c>
      <c r="P182" t="n">
        <v>5857</v>
      </c>
      <c r="Q182" t="n">
        <v>3673</v>
      </c>
      <c r="R182" t="n">
        <v>60.4</v>
      </c>
      <c r="S182" t="n">
        <v>40.9</v>
      </c>
      <c r="T182" t="n">
        <v>3</v>
      </c>
      <c r="U182" t="n">
        <v>22.2</v>
      </c>
      <c r="V182" t="n">
        <v>14.1</v>
      </c>
      <c r="W182" t="n">
        <v>7.1</v>
      </c>
      <c r="X182" t="n">
        <v>85</v>
      </c>
      <c r="Y182" t="n">
        <v>40</v>
      </c>
      <c r="Z182" t="n">
        <v>14</v>
      </c>
      <c r="AA182" t="n">
        <v>888</v>
      </c>
      <c r="AB182" t="n">
        <v>68.8</v>
      </c>
      <c r="AC182" t="n">
        <v>888</v>
      </c>
      <c r="AD182" t="n">
        <v>68.8</v>
      </c>
      <c r="AE182" t="n">
        <v>55.4</v>
      </c>
      <c r="AF182" t="n">
        <v>694</v>
      </c>
      <c r="AG182" t="n">
        <v>26</v>
      </c>
      <c r="AH182" t="n">
        <v>94</v>
      </c>
      <c r="AI182" t="n">
        <v>30510</v>
      </c>
      <c r="AJ182" t="n">
        <v>23001</v>
      </c>
      <c r="AK182" t="n">
        <v>21504</v>
      </c>
      <c r="AL182" t="n">
        <v>25038</v>
      </c>
      <c r="AM182" t="n">
        <v>28830</v>
      </c>
      <c r="AN182" t="n">
        <v>35263</v>
      </c>
      <c r="AO182"/>
      <c r="AP182" t="n">
        <v>811</v>
      </c>
      <c r="AQ182" t="n">
        <v>346</v>
      </c>
      <c r="AR182" t="n">
        <v>64</v>
      </c>
    </row>
    <row r="183">
      <c r="A183" t="n">
        <v>110194</v>
      </c>
      <c r="B183" t="s">
        <v>476</v>
      </c>
      <c r="C183" t="s">
        <v>473</v>
      </c>
      <c r="D183" t="s">
        <v>440</v>
      </c>
      <c r="E183" t="s">
        <v>267</v>
      </c>
      <c r="F183" t="s">
        <v>199</v>
      </c>
      <c r="G183" t="s">
        <v>189</v>
      </c>
      <c r="H183" t="s">
        <v>200</v>
      </c>
      <c r="I183" t="s">
        <v>151</v>
      </c>
      <c r="J183" t="s">
        <v>164</v>
      </c>
      <c r="K183"/>
      <c r="L183" t="s">
        <v>155</v>
      </c>
      <c r="M183" t="s">
        <v>155</v>
      </c>
      <c r="N183" t="n">
        <v>-117.9058</v>
      </c>
      <c r="O183" t="n">
        <v>33.819</v>
      </c>
      <c r="P183" t="n">
        <v>419</v>
      </c>
      <c r="Q183" t="n">
        <v>419</v>
      </c>
      <c r="R183" t="n">
        <v>0.5</v>
      </c>
      <c r="S183" t="n">
        <v>18.9</v>
      </c>
      <c r="T183" t="n">
        <v>5</v>
      </c>
      <c r="U183" t="n">
        <v>65.9</v>
      </c>
      <c r="V183" t="n">
        <v>8.8</v>
      </c>
      <c r="W183" t="n">
        <v>0</v>
      </c>
      <c r="X183" t="n">
        <v>94</v>
      </c>
      <c r="Y183"/>
      <c r="Z183" t="n">
        <v>22</v>
      </c>
      <c r="AA183"/>
      <c r="AB183"/>
      <c r="AC183"/>
      <c r="AD183"/>
      <c r="AE183"/>
      <c r="AF183" t="n">
        <v>279</v>
      </c>
      <c r="AG183" t="n">
        <v>71</v>
      </c>
      <c r="AH183" t="n">
        <v>71</v>
      </c>
      <c r="AI183" t="n">
        <v>32072</v>
      </c>
      <c r="AJ183" t="n">
        <v>31432</v>
      </c>
      <c r="AK183" t="n">
        <v>32350</v>
      </c>
      <c r="AL183" t="n">
        <v>33548</v>
      </c>
      <c r="AM183" t="n">
        <v>36820</v>
      </c>
      <c r="AN183" t="n">
        <v>37517</v>
      </c>
      <c r="AO183"/>
      <c r="AP183"/>
      <c r="AQ183"/>
      <c r="AR183"/>
    </row>
    <row r="184">
      <c r="A184" t="n">
        <v>110219</v>
      </c>
      <c r="B184" t="s">
        <v>477</v>
      </c>
      <c r="C184" t="s">
        <v>294</v>
      </c>
      <c r="D184" t="s">
        <v>282</v>
      </c>
      <c r="E184" t="s">
        <v>283</v>
      </c>
      <c r="F184" t="s">
        <v>188</v>
      </c>
      <c r="G184" t="s">
        <v>189</v>
      </c>
      <c r="H184" t="s">
        <v>150</v>
      </c>
      <c r="I184" t="s">
        <v>151</v>
      </c>
      <c r="J184" t="s">
        <v>168</v>
      </c>
      <c r="K184" t="s">
        <v>179</v>
      </c>
      <c r="L184" t="s">
        <v>155</v>
      </c>
      <c r="M184" t="s">
        <v>155</v>
      </c>
      <c r="N184" t="n">
        <v>-111.9442</v>
      </c>
      <c r="O184" t="n">
        <v>33.4378</v>
      </c>
      <c r="P184" t="n">
        <v>3303</v>
      </c>
      <c r="Q184" t="n">
        <v>3290</v>
      </c>
      <c r="R184" t="n">
        <v>81.9</v>
      </c>
      <c r="S184" t="n">
        <v>40.8</v>
      </c>
      <c r="T184" t="n">
        <v>23.7</v>
      </c>
      <c r="U184" t="n">
        <v>9.2</v>
      </c>
      <c r="V184" t="n">
        <v>1.3</v>
      </c>
      <c r="W184" t="n">
        <v>0</v>
      </c>
      <c r="X184"/>
      <c r="Y184"/>
      <c r="Z184" t="n">
        <v>25</v>
      </c>
      <c r="AA184" t="n">
        <v>200</v>
      </c>
      <c r="AB184" t="n">
        <v>24</v>
      </c>
      <c r="AC184" t="n">
        <v>20</v>
      </c>
      <c r="AD184" t="n">
        <v>15</v>
      </c>
      <c r="AE184" t="n">
        <v>15</v>
      </c>
      <c r="AF184" t="n">
        <v>373</v>
      </c>
      <c r="AG184" t="n">
        <v>75</v>
      </c>
      <c r="AH184" t="n">
        <v>75</v>
      </c>
      <c r="AI184" t="n">
        <v>20495</v>
      </c>
      <c r="AJ184" t="n">
        <v>20793</v>
      </c>
      <c r="AK184" t="n">
        <v>20492</v>
      </c>
      <c r="AL184" t="n">
        <v>21327</v>
      </c>
      <c r="AM184" t="n">
        <v>25083</v>
      </c>
      <c r="AN184" t="n">
        <v>26688</v>
      </c>
      <c r="AO184" t="n">
        <v>396</v>
      </c>
      <c r="AP184" t="n">
        <v>86</v>
      </c>
      <c r="AQ184"/>
      <c r="AR184"/>
    </row>
    <row r="185">
      <c r="A185" t="n">
        <v>110246</v>
      </c>
      <c r="B185" t="s">
        <v>478</v>
      </c>
      <c r="C185" t="s">
        <v>479</v>
      </c>
      <c r="D185" t="s">
        <v>440</v>
      </c>
      <c r="E185" t="s">
        <v>267</v>
      </c>
      <c r="F185" t="s">
        <v>173</v>
      </c>
      <c r="G185" t="s">
        <v>149</v>
      </c>
      <c r="H185" t="s">
        <v>174</v>
      </c>
      <c r="I185" t="s">
        <v>205</v>
      </c>
      <c r="J185" t="s">
        <v>238</v>
      </c>
      <c r="K185" t="s">
        <v>176</v>
      </c>
      <c r="L185" t="s">
        <v>155</v>
      </c>
      <c r="M185" t="s">
        <v>155</v>
      </c>
      <c r="N185" t="n">
        <v>-121.6448</v>
      </c>
      <c r="O185" t="n">
        <v>39.6498</v>
      </c>
      <c r="P185" t="n">
        <v>12523</v>
      </c>
      <c r="Q185" t="n">
        <v>12523</v>
      </c>
      <c r="R185" t="n">
        <v>55.7</v>
      </c>
      <c r="S185" t="n">
        <v>48.8</v>
      </c>
      <c r="T185" t="n">
        <v>2.3</v>
      </c>
      <c r="U185" t="n">
        <v>33.6</v>
      </c>
      <c r="V185" t="n">
        <v>5.3</v>
      </c>
      <c r="W185" t="n">
        <v>0.9</v>
      </c>
      <c r="X185" t="n">
        <v>67</v>
      </c>
      <c r="Y185" t="n">
        <v>40</v>
      </c>
      <c r="Z185" t="n">
        <v>21</v>
      </c>
      <c r="AA185" t="n">
        <v>1249</v>
      </c>
      <c r="AB185" t="n">
        <v>32</v>
      </c>
      <c r="AC185"/>
      <c r="AD185"/>
      <c r="AE185"/>
      <c r="AF185" t="n">
        <v>1094</v>
      </c>
      <c r="AG185" t="n">
        <v>34</v>
      </c>
      <c r="AH185" t="n">
        <v>62</v>
      </c>
      <c r="AI185" t="n">
        <v>8225</v>
      </c>
      <c r="AJ185" t="n">
        <v>3367</v>
      </c>
      <c r="AK185" t="n">
        <v>4104</v>
      </c>
      <c r="AL185" t="n">
        <v>7220</v>
      </c>
      <c r="AM185" t="n">
        <v>9836</v>
      </c>
      <c r="AN185" t="n">
        <v>12770</v>
      </c>
      <c r="AO185" t="n">
        <v>1086</v>
      </c>
      <c r="AP185"/>
      <c r="AQ185"/>
      <c r="AR185"/>
    </row>
    <row r="186">
      <c r="A186" t="n">
        <v>110316</v>
      </c>
      <c r="B186" t="s">
        <v>480</v>
      </c>
      <c r="C186" t="s">
        <v>439</v>
      </c>
      <c r="D186" t="s">
        <v>440</v>
      </c>
      <c r="E186" t="s">
        <v>267</v>
      </c>
      <c r="F186" t="s">
        <v>162</v>
      </c>
      <c r="G186" t="s">
        <v>163</v>
      </c>
      <c r="H186" t="s">
        <v>150</v>
      </c>
      <c r="I186" t="s">
        <v>151</v>
      </c>
      <c r="J186" t="s">
        <v>168</v>
      </c>
      <c r="K186" t="s">
        <v>159</v>
      </c>
      <c r="L186" t="s">
        <v>155</v>
      </c>
      <c r="M186" t="s">
        <v>155</v>
      </c>
      <c r="N186" t="n">
        <v>-122.4161</v>
      </c>
      <c r="O186" t="n">
        <v>37.7749</v>
      </c>
      <c r="P186" t="n">
        <v>2475</v>
      </c>
      <c r="Q186" t="n">
        <v>119</v>
      </c>
      <c r="R186" t="n">
        <v>79</v>
      </c>
      <c r="S186" t="n">
        <v>47.1</v>
      </c>
      <c r="T186" t="n">
        <v>9.2</v>
      </c>
      <c r="U186" t="n">
        <v>16.8</v>
      </c>
      <c r="V186" t="n">
        <v>5</v>
      </c>
      <c r="W186" t="n">
        <v>2.5</v>
      </c>
      <c r="X186"/>
      <c r="Y186"/>
      <c r="Z186" t="n">
        <v>17</v>
      </c>
      <c r="AA186"/>
      <c r="AB186"/>
      <c r="AC186"/>
      <c r="AD186"/>
      <c r="AE186"/>
      <c r="AF186" t="n">
        <v>0</v>
      </c>
      <c r="AG186" t="n">
        <v>54</v>
      </c>
      <c r="AH186" t="n">
        <v>67</v>
      </c>
      <c r="AI186"/>
      <c r="AJ186"/>
      <c r="AK186"/>
      <c r="AL186"/>
      <c r="AM186"/>
      <c r="AN186"/>
      <c r="AO186"/>
      <c r="AP186" t="n">
        <v>44</v>
      </c>
      <c r="AQ186" t="n">
        <v>440</v>
      </c>
      <c r="AR186" t="n">
        <v>71</v>
      </c>
    </row>
    <row r="187">
      <c r="A187" t="n">
        <v>110334</v>
      </c>
      <c r="B187" t="s">
        <v>481</v>
      </c>
      <c r="C187" t="s">
        <v>482</v>
      </c>
      <c r="D187" t="s">
        <v>440</v>
      </c>
      <c r="E187" t="s">
        <v>267</v>
      </c>
      <c r="F187" t="s">
        <v>173</v>
      </c>
      <c r="G187" t="s">
        <v>149</v>
      </c>
      <c r="H187" t="s">
        <v>174</v>
      </c>
      <c r="I187" t="s">
        <v>186</v>
      </c>
      <c r="J187" t="s">
        <v>152</v>
      </c>
      <c r="K187" t="s">
        <v>176</v>
      </c>
      <c r="L187" t="s">
        <v>155</v>
      </c>
      <c r="M187" t="s">
        <v>155</v>
      </c>
      <c r="N187" t="n">
        <v>-121.9248</v>
      </c>
      <c r="O187" t="n">
        <v>36.9894</v>
      </c>
      <c r="P187" t="n">
        <v>14079</v>
      </c>
      <c r="Q187" t="n">
        <v>14079</v>
      </c>
      <c r="R187" t="n">
        <v>52.7</v>
      </c>
      <c r="S187" t="n">
        <v>43.2</v>
      </c>
      <c r="T187" t="n">
        <v>1.2</v>
      </c>
      <c r="U187" t="n">
        <v>44.8</v>
      </c>
      <c r="V187" t="n">
        <v>3</v>
      </c>
      <c r="W187" t="n">
        <v>0.4</v>
      </c>
      <c r="X187" t="n">
        <v>76</v>
      </c>
      <c r="Y187" t="n">
        <v>54</v>
      </c>
      <c r="Z187" t="n">
        <v>17</v>
      </c>
      <c r="AA187" t="n">
        <v>724</v>
      </c>
      <c r="AB187" t="n">
        <v>38.1</v>
      </c>
      <c r="AC187"/>
      <c r="AD187"/>
      <c r="AE187"/>
      <c r="AF187" t="n">
        <v>548</v>
      </c>
      <c r="AG187" t="n">
        <v>22</v>
      </c>
      <c r="AH187" t="n">
        <v>73</v>
      </c>
      <c r="AI187" t="n">
        <v>18463</v>
      </c>
      <c r="AJ187" t="n">
        <v>11951</v>
      </c>
      <c r="AK187" t="n">
        <v>12688</v>
      </c>
      <c r="AL187" t="n">
        <v>14439</v>
      </c>
      <c r="AM187" t="n">
        <v>19583</v>
      </c>
      <c r="AN187"/>
      <c r="AO187" t="n">
        <v>1013</v>
      </c>
      <c r="AP187"/>
      <c r="AQ187"/>
      <c r="AR187"/>
    </row>
    <row r="188">
      <c r="A188" t="n">
        <v>110361</v>
      </c>
      <c r="B188" t="s">
        <v>483</v>
      </c>
      <c r="C188" t="s">
        <v>484</v>
      </c>
      <c r="D188" t="s">
        <v>440</v>
      </c>
      <c r="E188" t="s">
        <v>267</v>
      </c>
      <c r="F188" t="s">
        <v>162</v>
      </c>
      <c r="G188" t="s">
        <v>163</v>
      </c>
      <c r="H188" t="s">
        <v>150</v>
      </c>
      <c r="I188" t="s">
        <v>151</v>
      </c>
      <c r="J188" t="s">
        <v>238</v>
      </c>
      <c r="K188" t="s">
        <v>153</v>
      </c>
      <c r="L188" t="s">
        <v>155</v>
      </c>
      <c r="M188" t="s">
        <v>155</v>
      </c>
      <c r="N188" t="n">
        <v>-117.4256</v>
      </c>
      <c r="O188" t="n">
        <v>33.9293</v>
      </c>
      <c r="P188" t="n">
        <v>13556</v>
      </c>
      <c r="Q188" t="n">
        <v>9224</v>
      </c>
      <c r="R188" t="n">
        <v>63.1</v>
      </c>
      <c r="S188" t="n">
        <v>33.9</v>
      </c>
      <c r="T188" t="n">
        <v>7.2</v>
      </c>
      <c r="U188" t="n">
        <v>40.6</v>
      </c>
      <c r="V188" t="n">
        <v>6.1</v>
      </c>
      <c r="W188" t="n">
        <v>2</v>
      </c>
      <c r="X188" t="n">
        <v>74</v>
      </c>
      <c r="Y188" t="n">
        <v>41</v>
      </c>
      <c r="Z188" t="n">
        <v>20</v>
      </c>
      <c r="AA188" t="n">
        <v>1374</v>
      </c>
      <c r="AB188" t="n">
        <v>59.5</v>
      </c>
      <c r="AC188" t="n">
        <v>1374</v>
      </c>
      <c r="AD188" t="n">
        <v>59.5</v>
      </c>
      <c r="AE188" t="n">
        <v>42.5</v>
      </c>
      <c r="AF188" t="n">
        <v>1305</v>
      </c>
      <c r="AG188" t="n">
        <v>41</v>
      </c>
      <c r="AH188" t="n">
        <v>95</v>
      </c>
      <c r="AI188" t="n">
        <v>28596</v>
      </c>
      <c r="AJ188" t="n">
        <v>23788</v>
      </c>
      <c r="AK188" t="n">
        <v>24409</v>
      </c>
      <c r="AL188" t="n">
        <v>23799</v>
      </c>
      <c r="AM188" t="n">
        <v>28057</v>
      </c>
      <c r="AN188" t="n">
        <v>34648</v>
      </c>
      <c r="AO188" t="n">
        <v>11</v>
      </c>
      <c r="AP188" t="n">
        <v>1849</v>
      </c>
      <c r="AQ188" t="n">
        <v>1375</v>
      </c>
      <c r="AR188" t="n">
        <v>68</v>
      </c>
    </row>
    <row r="189">
      <c r="A189" t="n">
        <v>110370</v>
      </c>
      <c r="B189" t="s">
        <v>485</v>
      </c>
      <c r="C189" t="s">
        <v>439</v>
      </c>
      <c r="D189" t="s">
        <v>440</v>
      </c>
      <c r="E189" t="s">
        <v>267</v>
      </c>
      <c r="F189" t="s">
        <v>162</v>
      </c>
      <c r="G189" t="s">
        <v>163</v>
      </c>
      <c r="H189" t="s">
        <v>150</v>
      </c>
      <c r="I189" t="s">
        <v>151</v>
      </c>
      <c r="J189" t="s">
        <v>168</v>
      </c>
      <c r="K189" t="s">
        <v>209</v>
      </c>
      <c r="L189" t="s">
        <v>155</v>
      </c>
      <c r="M189" t="s">
        <v>155</v>
      </c>
      <c r="N189" t="n">
        <v>-122.3995</v>
      </c>
      <c r="O189" t="n">
        <v>37.7675</v>
      </c>
      <c r="P189" t="n">
        <v>1649</v>
      </c>
      <c r="Q189" t="n">
        <v>1217</v>
      </c>
      <c r="R189" t="n">
        <v>64.4</v>
      </c>
      <c r="S189" t="n">
        <v>20</v>
      </c>
      <c r="T189" t="n">
        <v>3.5</v>
      </c>
      <c r="U189" t="n">
        <v>14.9</v>
      </c>
      <c r="V189" t="n">
        <v>15</v>
      </c>
      <c r="W189" t="n">
        <v>35.3</v>
      </c>
      <c r="X189" t="n">
        <v>57</v>
      </c>
      <c r="Y189" t="n">
        <v>100</v>
      </c>
      <c r="Z189" t="n">
        <v>7</v>
      </c>
      <c r="AA189" t="n">
        <v>235</v>
      </c>
      <c r="AB189" t="n">
        <v>58.7</v>
      </c>
      <c r="AC189" t="n">
        <v>235</v>
      </c>
      <c r="AD189" t="n">
        <v>58.7</v>
      </c>
      <c r="AE189" t="n">
        <v>39.1</v>
      </c>
      <c r="AF189" t="n">
        <v>209</v>
      </c>
      <c r="AG189" t="n">
        <v>25</v>
      </c>
      <c r="AH189" t="n">
        <v>90</v>
      </c>
      <c r="AI189" t="n">
        <v>49945</v>
      </c>
      <c r="AJ189" t="n">
        <v>32800</v>
      </c>
      <c r="AK189" t="n">
        <v>28423</v>
      </c>
      <c r="AL189" t="n">
        <v>42404</v>
      </c>
      <c r="AM189" t="n">
        <v>44139</v>
      </c>
      <c r="AN189" t="n">
        <v>52438</v>
      </c>
      <c r="AO189"/>
      <c r="AP189" t="n">
        <v>279</v>
      </c>
      <c r="AQ189" t="n">
        <v>185</v>
      </c>
      <c r="AR189"/>
    </row>
    <row r="190">
      <c r="A190" t="n">
        <v>110398</v>
      </c>
      <c r="B190" t="s">
        <v>486</v>
      </c>
      <c r="C190" t="s">
        <v>439</v>
      </c>
      <c r="D190" t="s">
        <v>440</v>
      </c>
      <c r="E190" t="s">
        <v>267</v>
      </c>
      <c r="F190" t="s">
        <v>148</v>
      </c>
      <c r="G190" t="s">
        <v>149</v>
      </c>
      <c r="H190" t="s">
        <v>150</v>
      </c>
      <c r="I190" t="s">
        <v>151</v>
      </c>
      <c r="J190" t="s">
        <v>168</v>
      </c>
      <c r="K190" t="s">
        <v>209</v>
      </c>
      <c r="L190" t="s">
        <v>155</v>
      </c>
      <c r="M190" t="s">
        <v>155</v>
      </c>
      <c r="N190" t="n">
        <v>-122.4157</v>
      </c>
      <c r="O190" t="n">
        <v>37.7811</v>
      </c>
      <c r="P190" t="n">
        <v>1213</v>
      </c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 t="n">
        <v>32</v>
      </c>
      <c r="AR190" t="n">
        <v>339</v>
      </c>
    </row>
    <row r="191">
      <c r="A191" t="n">
        <v>110404</v>
      </c>
      <c r="B191" t="s">
        <v>487</v>
      </c>
      <c r="C191" t="s">
        <v>460</v>
      </c>
      <c r="D191" t="s">
        <v>440</v>
      </c>
      <c r="E191" t="s">
        <v>267</v>
      </c>
      <c r="F191" t="s">
        <v>162</v>
      </c>
      <c r="G191" t="s">
        <v>163</v>
      </c>
      <c r="H191" t="s">
        <v>150</v>
      </c>
      <c r="I191" t="s">
        <v>151</v>
      </c>
      <c r="J191" t="s">
        <v>168</v>
      </c>
      <c r="K191" t="s">
        <v>159</v>
      </c>
      <c r="L191" t="s">
        <v>155</v>
      </c>
      <c r="M191" t="s">
        <v>155</v>
      </c>
      <c r="N191" t="n">
        <v>-118.1259</v>
      </c>
      <c r="O191" t="n">
        <v>34.1373</v>
      </c>
      <c r="P191" t="n">
        <v>2518</v>
      </c>
      <c r="Q191" t="n">
        <v>1023</v>
      </c>
      <c r="R191" t="n">
        <v>44.8</v>
      </c>
      <c r="S191" t="n">
        <v>21.5</v>
      </c>
      <c r="T191" t="n">
        <v>3.4</v>
      </c>
      <c r="U191" t="n">
        <v>22</v>
      </c>
      <c r="V191" t="n">
        <v>34.4</v>
      </c>
      <c r="W191" t="n">
        <v>9</v>
      </c>
      <c r="X191" t="n">
        <v>98</v>
      </c>
      <c r="Y191"/>
      <c r="Z191" t="n">
        <v>3</v>
      </c>
      <c r="AA191" t="n">
        <v>234</v>
      </c>
      <c r="AB191" t="n">
        <v>93.2</v>
      </c>
      <c r="AC191" t="n">
        <v>234</v>
      </c>
      <c r="AD191" t="n">
        <v>93.2</v>
      </c>
      <c r="AE191" t="n">
        <v>78.6</v>
      </c>
      <c r="AF191" t="n">
        <v>224</v>
      </c>
      <c r="AG191" t="n">
        <v>15</v>
      </c>
      <c r="AH191" t="n">
        <v>61</v>
      </c>
      <c r="AI191" t="n">
        <v>23397</v>
      </c>
      <c r="AJ191" t="n">
        <v>1667</v>
      </c>
      <c r="AK191" t="n">
        <v>1023</v>
      </c>
      <c r="AL191" t="n">
        <v>7003</v>
      </c>
      <c r="AM191" t="n">
        <v>22073</v>
      </c>
      <c r="AN191" t="n">
        <v>56275</v>
      </c>
      <c r="AO191"/>
      <c r="AP191" t="n">
        <v>233</v>
      </c>
      <c r="AQ191" t="n">
        <v>155</v>
      </c>
      <c r="AR191" t="n">
        <v>228</v>
      </c>
    </row>
    <row r="192">
      <c r="A192" t="n">
        <v>110413</v>
      </c>
      <c r="B192" t="s">
        <v>488</v>
      </c>
      <c r="C192" t="s">
        <v>489</v>
      </c>
      <c r="D192" t="s">
        <v>440</v>
      </c>
      <c r="E192" t="s">
        <v>267</v>
      </c>
      <c r="F192" t="s">
        <v>162</v>
      </c>
      <c r="G192" t="s">
        <v>163</v>
      </c>
      <c r="H192" t="s">
        <v>150</v>
      </c>
      <c r="I192" t="s">
        <v>151</v>
      </c>
      <c r="J192" t="s">
        <v>168</v>
      </c>
      <c r="K192" t="s">
        <v>153</v>
      </c>
      <c r="L192" t="s">
        <v>155</v>
      </c>
      <c r="M192" t="s">
        <v>155</v>
      </c>
      <c r="N192" t="n">
        <v>-118.8789</v>
      </c>
      <c r="O192" t="n">
        <v>34.2246</v>
      </c>
      <c r="P192" t="n">
        <v>4185</v>
      </c>
      <c r="Q192" t="n">
        <v>2728</v>
      </c>
      <c r="R192" t="n">
        <v>53.5</v>
      </c>
      <c r="S192" t="n">
        <v>37.5</v>
      </c>
      <c r="T192" t="n">
        <v>4.5</v>
      </c>
      <c r="U192" t="n">
        <v>40</v>
      </c>
      <c r="V192" t="n">
        <v>5.6</v>
      </c>
      <c r="W192" t="n">
        <v>3.3</v>
      </c>
      <c r="X192" t="n">
        <v>81</v>
      </c>
      <c r="Y192"/>
      <c r="Z192" t="n">
        <v>13</v>
      </c>
      <c r="AA192" t="n">
        <v>585</v>
      </c>
      <c r="AB192" t="n">
        <v>74</v>
      </c>
      <c r="AC192" t="n">
        <v>585</v>
      </c>
      <c r="AD192" t="n">
        <v>74</v>
      </c>
      <c r="AE192" t="n">
        <v>66.5</v>
      </c>
      <c r="AF192" t="n">
        <v>602</v>
      </c>
      <c r="AG192" t="n">
        <v>30</v>
      </c>
      <c r="AH192" t="n">
        <v>97</v>
      </c>
      <c r="AI192" t="n">
        <v>27080</v>
      </c>
      <c r="AJ192" t="n">
        <v>17414</v>
      </c>
      <c r="AK192" t="n">
        <v>18518</v>
      </c>
      <c r="AL192" t="n">
        <v>23759</v>
      </c>
      <c r="AM192" t="n">
        <v>23547</v>
      </c>
      <c r="AN192" t="n">
        <v>32409</v>
      </c>
      <c r="AO192"/>
      <c r="AP192" t="n">
        <v>750</v>
      </c>
      <c r="AQ192" t="n">
        <v>430</v>
      </c>
      <c r="AR192" t="n">
        <v>29</v>
      </c>
    </row>
    <row r="193">
      <c r="A193" t="n">
        <v>110422</v>
      </c>
      <c r="B193" t="s">
        <v>490</v>
      </c>
      <c r="C193" t="s">
        <v>491</v>
      </c>
      <c r="D193" t="s">
        <v>440</v>
      </c>
      <c r="E193" t="s">
        <v>267</v>
      </c>
      <c r="F193" t="s">
        <v>148</v>
      </c>
      <c r="G193" t="s">
        <v>149</v>
      </c>
      <c r="H193" t="s">
        <v>150</v>
      </c>
      <c r="I193" t="s">
        <v>186</v>
      </c>
      <c r="J193" t="s">
        <v>158</v>
      </c>
      <c r="K193" t="s">
        <v>153</v>
      </c>
      <c r="L193" t="s">
        <v>155</v>
      </c>
      <c r="M193" t="s">
        <v>155</v>
      </c>
      <c r="N193" t="n">
        <v>-120.6573</v>
      </c>
      <c r="O193" t="n">
        <v>35.2995</v>
      </c>
      <c r="P193" t="n">
        <v>23290</v>
      </c>
      <c r="Q193" t="n">
        <v>22148</v>
      </c>
      <c r="R193" t="n">
        <v>48.9</v>
      </c>
      <c r="S193" t="n">
        <v>51.8</v>
      </c>
      <c r="T193" t="n">
        <v>0.7</v>
      </c>
      <c r="U193" t="n">
        <v>21.3</v>
      </c>
      <c r="V193" t="n">
        <v>13.9</v>
      </c>
      <c r="W193" t="n">
        <v>1.4</v>
      </c>
      <c r="X193" t="n">
        <v>95</v>
      </c>
      <c r="Y193" t="n">
        <v>64</v>
      </c>
      <c r="Z193" t="n">
        <v>18</v>
      </c>
      <c r="AA193" t="n">
        <v>5241</v>
      </c>
      <c r="AB193" t="n">
        <v>85.2</v>
      </c>
      <c r="AC193" t="n">
        <v>5241</v>
      </c>
      <c r="AD193" t="n">
        <v>85.2</v>
      </c>
      <c r="AE193" t="n">
        <v>61.2</v>
      </c>
      <c r="AF193" t="n">
        <v>5099</v>
      </c>
      <c r="AG193" t="n">
        <v>18</v>
      </c>
      <c r="AH193" t="n">
        <v>52</v>
      </c>
      <c r="AI193" t="n">
        <v>16888</v>
      </c>
      <c r="AJ193" t="n">
        <v>6476</v>
      </c>
      <c r="AK193" t="n">
        <v>6904</v>
      </c>
      <c r="AL193" t="n">
        <v>11372</v>
      </c>
      <c r="AM193" t="n">
        <v>18032</v>
      </c>
      <c r="AN193" t="n">
        <v>26920</v>
      </c>
      <c r="AO193"/>
      <c r="AP193" t="n">
        <v>4850</v>
      </c>
      <c r="AQ193" t="n">
        <v>591</v>
      </c>
      <c r="AR193"/>
    </row>
    <row r="194">
      <c r="A194" t="n">
        <v>110468</v>
      </c>
      <c r="B194" t="s">
        <v>492</v>
      </c>
      <c r="C194" t="s">
        <v>463</v>
      </c>
      <c r="D194" t="s">
        <v>440</v>
      </c>
      <c r="E194" t="s">
        <v>267</v>
      </c>
      <c r="F194" t="s">
        <v>188</v>
      </c>
      <c r="G194" t="s">
        <v>189</v>
      </c>
      <c r="H194" t="s">
        <v>150</v>
      </c>
      <c r="I194" t="s">
        <v>151</v>
      </c>
      <c r="J194" t="s">
        <v>168</v>
      </c>
      <c r="K194" t="s">
        <v>159</v>
      </c>
      <c r="L194" t="s">
        <v>155</v>
      </c>
      <c r="M194" t="s">
        <v>155</v>
      </c>
      <c r="N194" t="n">
        <v>-117.0944</v>
      </c>
      <c r="O194" t="n">
        <v>32.8971</v>
      </c>
      <c r="P194" t="n">
        <v>5299</v>
      </c>
      <c r="Q194" t="n">
        <v>655</v>
      </c>
      <c r="R194" t="n">
        <v>64.7</v>
      </c>
      <c r="S194" t="n">
        <v>47</v>
      </c>
      <c r="T194" t="n">
        <v>6.1</v>
      </c>
      <c r="U194" t="n">
        <v>31</v>
      </c>
      <c r="V194" t="n">
        <v>7.5</v>
      </c>
      <c r="W194" t="n">
        <v>0.9</v>
      </c>
      <c r="X194"/>
      <c r="Y194"/>
      <c r="Z194" t="n">
        <v>10</v>
      </c>
      <c r="AA194" t="n">
        <v>9</v>
      </c>
      <c r="AB194" t="n">
        <v>22.2</v>
      </c>
      <c r="AC194" t="n">
        <v>9</v>
      </c>
      <c r="AD194" t="n">
        <v>22.2</v>
      </c>
      <c r="AE194" t="n">
        <v>22.2</v>
      </c>
      <c r="AF194" t="n">
        <v>0</v>
      </c>
      <c r="AG194" t="n">
        <v>2</v>
      </c>
      <c r="AH194" t="n">
        <v>22</v>
      </c>
      <c r="AI194"/>
      <c r="AJ194"/>
      <c r="AK194"/>
      <c r="AL194"/>
      <c r="AM194"/>
      <c r="AN194"/>
      <c r="AO194"/>
      <c r="AP194" t="n">
        <v>13</v>
      </c>
      <c r="AQ194" t="n">
        <v>666</v>
      </c>
      <c r="AR194" t="n">
        <v>270</v>
      </c>
    </row>
    <row r="195">
      <c r="A195" t="n">
        <v>110486</v>
      </c>
      <c r="B195" t="s">
        <v>493</v>
      </c>
      <c r="C195" t="s">
        <v>467</v>
      </c>
      <c r="D195" t="s">
        <v>440</v>
      </c>
      <c r="E195" t="s">
        <v>267</v>
      </c>
      <c r="F195" t="s">
        <v>148</v>
      </c>
      <c r="G195" t="s">
        <v>149</v>
      </c>
      <c r="H195" t="s">
        <v>150</v>
      </c>
      <c r="I195" t="s">
        <v>151</v>
      </c>
      <c r="J195" t="s">
        <v>152</v>
      </c>
      <c r="K195" t="s">
        <v>153</v>
      </c>
      <c r="L195" t="s">
        <v>155</v>
      </c>
      <c r="M195" t="s">
        <v>155</v>
      </c>
      <c r="N195" t="n">
        <v>-119.1047</v>
      </c>
      <c r="O195" t="n">
        <v>35.35</v>
      </c>
      <c r="P195" t="n">
        <v>12062</v>
      </c>
      <c r="Q195" t="n">
        <v>10342</v>
      </c>
      <c r="R195" t="n">
        <v>65.3</v>
      </c>
      <c r="S195" t="n">
        <v>13</v>
      </c>
      <c r="T195" t="n">
        <v>4</v>
      </c>
      <c r="U195" t="n">
        <v>66.2</v>
      </c>
      <c r="V195" t="n">
        <v>6.9</v>
      </c>
      <c r="W195" t="n">
        <v>1.4</v>
      </c>
      <c r="X195" t="n">
        <v>80</v>
      </c>
      <c r="Y195" t="n">
        <v>59</v>
      </c>
      <c r="Z195" t="n">
        <v>16</v>
      </c>
      <c r="AA195" t="n">
        <v>1383</v>
      </c>
      <c r="AB195" t="n">
        <v>49.3</v>
      </c>
      <c r="AC195" t="n">
        <v>1383</v>
      </c>
      <c r="AD195" t="n">
        <v>49.3</v>
      </c>
      <c r="AE195" t="n">
        <v>27.6</v>
      </c>
      <c r="AF195" t="n">
        <v>1080</v>
      </c>
      <c r="AG195" t="n">
        <v>61</v>
      </c>
      <c r="AH195" t="n">
        <v>83</v>
      </c>
      <c r="AI195" t="n">
        <v>6567</v>
      </c>
      <c r="AJ195" t="n">
        <v>3070</v>
      </c>
      <c r="AK195" t="n">
        <v>3977</v>
      </c>
      <c r="AL195" t="n">
        <v>6183</v>
      </c>
      <c r="AM195" t="n">
        <v>10935</v>
      </c>
      <c r="AN195" t="n">
        <v>16810</v>
      </c>
      <c r="AO195"/>
      <c r="AP195" t="n">
        <v>2188</v>
      </c>
      <c r="AQ195" t="n">
        <v>399</v>
      </c>
      <c r="AR195" t="n">
        <v>3</v>
      </c>
    </row>
    <row r="196">
      <c r="A196" t="n">
        <v>110495</v>
      </c>
      <c r="B196" t="s">
        <v>494</v>
      </c>
      <c r="C196" t="s">
        <v>495</v>
      </c>
      <c r="D196" t="s">
        <v>440</v>
      </c>
      <c r="E196" t="s">
        <v>267</v>
      </c>
      <c r="F196" t="s">
        <v>148</v>
      </c>
      <c r="G196" t="s">
        <v>149</v>
      </c>
      <c r="H196" t="s">
        <v>150</v>
      </c>
      <c r="I196" t="s">
        <v>186</v>
      </c>
      <c r="J196" t="s">
        <v>152</v>
      </c>
      <c r="K196" t="s">
        <v>153</v>
      </c>
      <c r="L196" t="s">
        <v>155</v>
      </c>
      <c r="M196" t="s">
        <v>155</v>
      </c>
      <c r="N196" t="n">
        <v>-120.8525</v>
      </c>
      <c r="O196" t="n">
        <v>37.5258</v>
      </c>
      <c r="P196" t="n">
        <v>11486</v>
      </c>
      <c r="Q196" t="n">
        <v>10078</v>
      </c>
      <c r="R196" t="n">
        <v>66.7</v>
      </c>
      <c r="S196" t="n">
        <v>18</v>
      </c>
      <c r="T196" t="n">
        <v>2.6</v>
      </c>
      <c r="U196" t="n">
        <v>61.1</v>
      </c>
      <c r="V196" t="n">
        <v>9.2</v>
      </c>
      <c r="W196" t="n">
        <v>0.9</v>
      </c>
      <c r="X196" t="n">
        <v>80</v>
      </c>
      <c r="Y196" t="n">
        <v>47</v>
      </c>
      <c r="Z196" t="n">
        <v>16</v>
      </c>
      <c r="AA196" t="n">
        <v>1362</v>
      </c>
      <c r="AB196" t="n">
        <v>58</v>
      </c>
      <c r="AC196" t="n">
        <v>1362</v>
      </c>
      <c r="AD196" t="n">
        <v>58</v>
      </c>
      <c r="AE196" t="n">
        <v>25.6</v>
      </c>
      <c r="AF196" t="n">
        <v>963</v>
      </c>
      <c r="AG196" t="n">
        <v>55</v>
      </c>
      <c r="AH196" t="n">
        <v>78</v>
      </c>
      <c r="AI196" t="n">
        <v>7316</v>
      </c>
      <c r="AJ196" t="n">
        <v>3218</v>
      </c>
      <c r="AK196" t="n">
        <v>3946</v>
      </c>
      <c r="AL196" t="n">
        <v>6347</v>
      </c>
      <c r="AM196" t="n">
        <v>10199</v>
      </c>
      <c r="AN196" t="n">
        <v>16815</v>
      </c>
      <c r="AO196"/>
      <c r="AP196" t="n">
        <v>2330</v>
      </c>
      <c r="AQ196" t="n">
        <v>331</v>
      </c>
      <c r="AR196" t="n">
        <v>6</v>
      </c>
    </row>
    <row r="197">
      <c r="A197" t="n">
        <v>110510</v>
      </c>
      <c r="B197" t="s">
        <v>496</v>
      </c>
      <c r="C197" t="s">
        <v>497</v>
      </c>
      <c r="D197" t="s">
        <v>440</v>
      </c>
      <c r="E197" t="s">
        <v>267</v>
      </c>
      <c r="F197" t="s">
        <v>148</v>
      </c>
      <c r="G197" t="s">
        <v>149</v>
      </c>
      <c r="H197" t="s">
        <v>150</v>
      </c>
      <c r="I197" t="s">
        <v>151</v>
      </c>
      <c r="J197" t="s">
        <v>238</v>
      </c>
      <c r="K197" t="s">
        <v>159</v>
      </c>
      <c r="L197" t="s">
        <v>155</v>
      </c>
      <c r="M197" t="s">
        <v>155</v>
      </c>
      <c r="N197" t="n">
        <v>-117.3238</v>
      </c>
      <c r="O197" t="n">
        <v>34.1826</v>
      </c>
      <c r="P197" t="n">
        <v>21960</v>
      </c>
      <c r="Q197" t="n">
        <v>18777</v>
      </c>
      <c r="R197" t="n">
        <v>61.8</v>
      </c>
      <c r="S197" t="n">
        <v>10.5</v>
      </c>
      <c r="T197" t="n">
        <v>5.1</v>
      </c>
      <c r="U197" t="n">
        <v>70.2</v>
      </c>
      <c r="V197" t="n">
        <v>5.7</v>
      </c>
      <c r="W197" t="n">
        <v>2.4</v>
      </c>
      <c r="X197" t="n">
        <v>78</v>
      </c>
      <c r="Y197" t="n">
        <v>52</v>
      </c>
      <c r="Z197" t="n">
        <v>19</v>
      </c>
      <c r="AA197" t="n">
        <v>2483</v>
      </c>
      <c r="AB197" t="n">
        <v>54.7</v>
      </c>
      <c r="AC197" t="n">
        <v>2483</v>
      </c>
      <c r="AD197" t="n">
        <v>54.7</v>
      </c>
      <c r="AE197" t="n">
        <v>24</v>
      </c>
      <c r="AF197" t="n">
        <v>2236</v>
      </c>
      <c r="AG197" t="n">
        <v>57</v>
      </c>
      <c r="AH197" t="n">
        <v>78</v>
      </c>
      <c r="AI197" t="n">
        <v>6645</v>
      </c>
      <c r="AJ197" t="n">
        <v>3298</v>
      </c>
      <c r="AK197" t="n">
        <v>4311</v>
      </c>
      <c r="AL197" t="n">
        <v>6381</v>
      </c>
      <c r="AM197" t="n">
        <v>10337</v>
      </c>
      <c r="AN197" t="n">
        <v>15250</v>
      </c>
      <c r="AO197"/>
      <c r="AP197" t="n">
        <v>4286</v>
      </c>
      <c r="AQ197" t="n">
        <v>766</v>
      </c>
      <c r="AR197" t="n">
        <v>15</v>
      </c>
    </row>
    <row r="198">
      <c r="A198" t="n">
        <v>110529</v>
      </c>
      <c r="B198" t="s">
        <v>498</v>
      </c>
      <c r="C198" t="s">
        <v>499</v>
      </c>
      <c r="D198" t="s">
        <v>440</v>
      </c>
      <c r="E198" t="s">
        <v>267</v>
      </c>
      <c r="F198" t="s">
        <v>148</v>
      </c>
      <c r="G198" t="s">
        <v>149</v>
      </c>
      <c r="H198" t="s">
        <v>150</v>
      </c>
      <c r="I198" t="s">
        <v>186</v>
      </c>
      <c r="J198" t="s">
        <v>158</v>
      </c>
      <c r="K198" t="s">
        <v>153</v>
      </c>
      <c r="L198" t="s">
        <v>155</v>
      </c>
      <c r="M198" t="s">
        <v>155</v>
      </c>
      <c r="N198" t="n">
        <v>-117.8215</v>
      </c>
      <c r="O198" t="n">
        <v>34.0579</v>
      </c>
      <c r="P198" t="n">
        <v>29442</v>
      </c>
      <c r="Q198" t="n">
        <v>26692</v>
      </c>
      <c r="R198" t="n">
        <v>45.7</v>
      </c>
      <c r="S198" t="n">
        <v>13.6</v>
      </c>
      <c r="T198" t="n">
        <v>2.7</v>
      </c>
      <c r="U198" t="n">
        <v>53.1</v>
      </c>
      <c r="V198" t="n">
        <v>22.4</v>
      </c>
      <c r="W198" t="n">
        <v>1.7</v>
      </c>
      <c r="X198" t="n">
        <v>88</v>
      </c>
      <c r="Y198" t="n">
        <v>67</v>
      </c>
      <c r="Z198" t="n">
        <v>23</v>
      </c>
      <c r="AA198" t="n">
        <v>3668</v>
      </c>
      <c r="AB198" t="n">
        <v>66.7</v>
      </c>
      <c r="AC198" t="n">
        <v>3668</v>
      </c>
      <c r="AD198" t="n">
        <v>66.7</v>
      </c>
      <c r="AE198" t="n">
        <v>29.1</v>
      </c>
      <c r="AF198" t="n">
        <v>3576</v>
      </c>
      <c r="AG198" t="n">
        <v>46</v>
      </c>
      <c r="AH198" t="n">
        <v>69</v>
      </c>
      <c r="AI198" t="n">
        <v>11898</v>
      </c>
      <c r="AJ198" t="n">
        <v>7599</v>
      </c>
      <c r="AK198" t="n">
        <v>8192</v>
      </c>
      <c r="AL198" t="n">
        <v>11196</v>
      </c>
      <c r="AM198" t="n">
        <v>15145</v>
      </c>
      <c r="AN198" t="n">
        <v>20829</v>
      </c>
      <c r="AO198"/>
      <c r="AP198" t="n">
        <v>6370</v>
      </c>
      <c r="AQ198" t="n">
        <v>639</v>
      </c>
      <c r="AR198" t="n">
        <v>21</v>
      </c>
    </row>
    <row r="199">
      <c r="A199" t="n">
        <v>110538</v>
      </c>
      <c r="B199" t="s">
        <v>500</v>
      </c>
      <c r="C199" t="s">
        <v>501</v>
      </c>
      <c r="D199" t="s">
        <v>440</v>
      </c>
      <c r="E199" t="s">
        <v>267</v>
      </c>
      <c r="F199" t="s">
        <v>148</v>
      </c>
      <c r="G199" t="s">
        <v>149</v>
      </c>
      <c r="H199" t="s">
        <v>150</v>
      </c>
      <c r="I199" t="s">
        <v>151</v>
      </c>
      <c r="J199" t="s">
        <v>238</v>
      </c>
      <c r="K199" t="s">
        <v>153</v>
      </c>
      <c r="L199" t="s">
        <v>155</v>
      </c>
      <c r="M199" t="s">
        <v>155</v>
      </c>
      <c r="N199" t="n">
        <v>-121.8449</v>
      </c>
      <c r="O199" t="n">
        <v>39.7297</v>
      </c>
      <c r="P199" t="n">
        <v>15709</v>
      </c>
      <c r="Q199" t="n">
        <v>14298</v>
      </c>
      <c r="R199" t="n">
        <v>54.5</v>
      </c>
      <c r="S199" t="n">
        <v>42.5</v>
      </c>
      <c r="T199" t="n">
        <v>2.7</v>
      </c>
      <c r="U199" t="n">
        <v>37.5</v>
      </c>
      <c r="V199" t="n">
        <v>6</v>
      </c>
      <c r="W199" t="n">
        <v>1.6</v>
      </c>
      <c r="X199" t="n">
        <v>84</v>
      </c>
      <c r="Y199" t="n">
        <v>56</v>
      </c>
      <c r="Z199" t="n">
        <v>20</v>
      </c>
      <c r="AA199" t="n">
        <v>2769</v>
      </c>
      <c r="AB199" t="n">
        <v>63.6</v>
      </c>
      <c r="AC199" t="n">
        <v>2769</v>
      </c>
      <c r="AD199" t="n">
        <v>63.6</v>
      </c>
      <c r="AE199" t="n">
        <v>33.1</v>
      </c>
      <c r="AF199" t="n">
        <v>1970</v>
      </c>
      <c r="AG199" t="n">
        <v>40</v>
      </c>
      <c r="AH199" t="n">
        <v>61</v>
      </c>
      <c r="AI199" t="n">
        <v>15187</v>
      </c>
      <c r="AJ199" t="n">
        <v>10045</v>
      </c>
      <c r="AK199" t="n">
        <v>10612</v>
      </c>
      <c r="AL199" t="n">
        <v>13937</v>
      </c>
      <c r="AM199" t="n">
        <v>18380</v>
      </c>
      <c r="AN199" t="n">
        <v>23572</v>
      </c>
      <c r="AO199"/>
      <c r="AP199" t="n">
        <v>3531</v>
      </c>
      <c r="AQ199" t="n">
        <v>372</v>
      </c>
      <c r="AR199"/>
    </row>
    <row r="200">
      <c r="A200" t="n">
        <v>110547</v>
      </c>
      <c r="B200" t="s">
        <v>502</v>
      </c>
      <c r="C200" t="s">
        <v>503</v>
      </c>
      <c r="D200" t="s">
        <v>440</v>
      </c>
      <c r="E200" t="s">
        <v>267</v>
      </c>
      <c r="F200" t="s">
        <v>148</v>
      </c>
      <c r="G200" t="s">
        <v>149</v>
      </c>
      <c r="H200" t="s">
        <v>150</v>
      </c>
      <c r="I200" t="s">
        <v>151</v>
      </c>
      <c r="J200" t="s">
        <v>238</v>
      </c>
      <c r="K200" t="s">
        <v>153</v>
      </c>
      <c r="L200" t="s">
        <v>155</v>
      </c>
      <c r="M200" t="s">
        <v>155</v>
      </c>
      <c r="N200" t="n">
        <v>-118.2559</v>
      </c>
      <c r="O200" t="n">
        <v>33.8648</v>
      </c>
      <c r="P200" t="n">
        <v>18253</v>
      </c>
      <c r="Q200" t="n">
        <v>15412</v>
      </c>
      <c r="R200" t="n">
        <v>61.5</v>
      </c>
      <c r="S200" t="n">
        <v>5</v>
      </c>
      <c r="T200" t="n">
        <v>11.5</v>
      </c>
      <c r="U200" t="n">
        <v>70.6</v>
      </c>
      <c r="V200" t="n">
        <v>6.9</v>
      </c>
      <c r="W200" t="n">
        <v>0.9</v>
      </c>
      <c r="X200" t="n">
        <v>66</v>
      </c>
      <c r="Y200" t="n">
        <v>39</v>
      </c>
      <c r="Z200" t="n">
        <v>18</v>
      </c>
      <c r="AA200" t="n">
        <v>1635</v>
      </c>
      <c r="AB200" t="n">
        <v>46.9</v>
      </c>
      <c r="AC200" t="n">
        <v>1635</v>
      </c>
      <c r="AD200" t="n">
        <v>46.9</v>
      </c>
      <c r="AE200" t="n">
        <v>17.7</v>
      </c>
      <c r="AF200" t="n">
        <v>1908</v>
      </c>
      <c r="AG200" t="n">
        <v>61</v>
      </c>
      <c r="AH200" t="n">
        <v>79</v>
      </c>
      <c r="AI200" t="n">
        <v>4438</v>
      </c>
      <c r="AJ200" t="n">
        <v>2624</v>
      </c>
      <c r="AK200" t="n">
        <v>2970</v>
      </c>
      <c r="AL200" t="n">
        <v>4942</v>
      </c>
      <c r="AM200" t="n">
        <v>8028</v>
      </c>
      <c r="AN200" t="n">
        <v>12878</v>
      </c>
      <c r="AO200"/>
      <c r="AP200" t="n">
        <v>3302</v>
      </c>
      <c r="AQ200" t="n">
        <v>671</v>
      </c>
      <c r="AR200"/>
    </row>
    <row r="201">
      <c r="A201" t="n">
        <v>110556</v>
      </c>
      <c r="B201" t="s">
        <v>504</v>
      </c>
      <c r="C201" t="s">
        <v>505</v>
      </c>
      <c r="D201" t="s">
        <v>440</v>
      </c>
      <c r="E201" t="s">
        <v>267</v>
      </c>
      <c r="F201" t="s">
        <v>148</v>
      </c>
      <c r="G201" t="s">
        <v>149</v>
      </c>
      <c r="H201" t="s">
        <v>150</v>
      </c>
      <c r="I201" t="s">
        <v>151</v>
      </c>
      <c r="J201" t="s">
        <v>158</v>
      </c>
      <c r="K201" t="s">
        <v>159</v>
      </c>
      <c r="L201" t="s">
        <v>155</v>
      </c>
      <c r="M201" t="s">
        <v>155</v>
      </c>
      <c r="N201" t="n">
        <v>-119.7446</v>
      </c>
      <c r="O201" t="n">
        <v>36.8112</v>
      </c>
      <c r="P201" t="n">
        <v>25971</v>
      </c>
      <c r="Q201" t="n">
        <v>23040</v>
      </c>
      <c r="R201" t="n">
        <v>59</v>
      </c>
      <c r="S201" t="n">
        <v>16.2</v>
      </c>
      <c r="T201" t="n">
        <v>2.9</v>
      </c>
      <c r="U201" t="n">
        <v>60.2</v>
      </c>
      <c r="V201" t="n">
        <v>12.2</v>
      </c>
      <c r="W201" t="n">
        <v>2.4</v>
      </c>
      <c r="X201" t="n">
        <v>78</v>
      </c>
      <c r="Y201" t="n">
        <v>42</v>
      </c>
      <c r="Z201" t="n">
        <v>18</v>
      </c>
      <c r="AA201" t="n">
        <v>3307</v>
      </c>
      <c r="AB201" t="n">
        <v>54.8</v>
      </c>
      <c r="AC201" t="n">
        <v>3307</v>
      </c>
      <c r="AD201" t="n">
        <v>54.8</v>
      </c>
      <c r="AE201" t="n">
        <v>24.7</v>
      </c>
      <c r="AF201" t="n">
        <v>3236</v>
      </c>
      <c r="AG201" t="n">
        <v>56</v>
      </c>
      <c r="AH201" t="n">
        <v>76</v>
      </c>
      <c r="AI201" t="n">
        <v>7303</v>
      </c>
      <c r="AJ201" t="n">
        <v>4447</v>
      </c>
      <c r="AK201" t="n">
        <v>4858</v>
      </c>
      <c r="AL201" t="n">
        <v>7220</v>
      </c>
      <c r="AM201" t="n">
        <v>11299</v>
      </c>
      <c r="AN201" t="n">
        <v>16580</v>
      </c>
      <c r="AO201"/>
      <c r="AP201" t="n">
        <v>4995</v>
      </c>
      <c r="AQ201" t="n">
        <v>797</v>
      </c>
      <c r="AR201" t="n">
        <v>66</v>
      </c>
    </row>
    <row r="202">
      <c r="A202" t="n">
        <v>110565</v>
      </c>
      <c r="B202" t="s">
        <v>506</v>
      </c>
      <c r="C202" t="s">
        <v>507</v>
      </c>
      <c r="D202" t="s">
        <v>440</v>
      </c>
      <c r="E202" t="s">
        <v>267</v>
      </c>
      <c r="F202" t="s">
        <v>148</v>
      </c>
      <c r="G202" t="s">
        <v>149</v>
      </c>
      <c r="H202" t="s">
        <v>150</v>
      </c>
      <c r="I202" t="s">
        <v>186</v>
      </c>
      <c r="J202" t="s">
        <v>158</v>
      </c>
      <c r="K202" t="s">
        <v>159</v>
      </c>
      <c r="L202" t="s">
        <v>155</v>
      </c>
      <c r="M202" t="s">
        <v>155</v>
      </c>
      <c r="N202" t="n">
        <v>-117.8854</v>
      </c>
      <c r="O202" t="n">
        <v>33.8815</v>
      </c>
      <c r="P202" t="n">
        <v>45255</v>
      </c>
      <c r="Q202" t="n">
        <v>39697</v>
      </c>
      <c r="R202" t="n">
        <v>57.7</v>
      </c>
      <c r="S202" t="n">
        <v>15.7</v>
      </c>
      <c r="T202" t="n">
        <v>2.2</v>
      </c>
      <c r="U202" t="n">
        <v>52.1</v>
      </c>
      <c r="V202" t="n">
        <v>21.8</v>
      </c>
      <c r="W202" t="n">
        <v>1.8</v>
      </c>
      <c r="X202" t="n">
        <v>85</v>
      </c>
      <c r="Y202" t="n">
        <v>62</v>
      </c>
      <c r="Z202" t="n">
        <v>22</v>
      </c>
      <c r="AA202" t="n">
        <v>4305</v>
      </c>
      <c r="AB202" t="n">
        <v>69.2</v>
      </c>
      <c r="AC202" t="n">
        <v>4305</v>
      </c>
      <c r="AD202" t="n">
        <v>69.2</v>
      </c>
      <c r="AE202" t="n">
        <v>36.2</v>
      </c>
      <c r="AF202" t="n">
        <v>4965</v>
      </c>
      <c r="AG202" t="n">
        <v>47</v>
      </c>
      <c r="AH202" t="n">
        <v>69</v>
      </c>
      <c r="AI202" t="n">
        <v>6283</v>
      </c>
      <c r="AJ202" t="n">
        <v>2675</v>
      </c>
      <c r="AK202" t="n">
        <v>3466</v>
      </c>
      <c r="AL202" t="n">
        <v>5438</v>
      </c>
      <c r="AM202" t="n">
        <v>9101</v>
      </c>
      <c r="AN202" t="n">
        <v>14831</v>
      </c>
      <c r="AO202"/>
      <c r="AP202" t="n">
        <v>9065</v>
      </c>
      <c r="AQ202" t="n">
        <v>1538</v>
      </c>
      <c r="AR202" t="n">
        <v>83</v>
      </c>
    </row>
    <row r="203">
      <c r="A203" t="n">
        <v>110574</v>
      </c>
      <c r="B203" t="s">
        <v>508</v>
      </c>
      <c r="C203" t="s">
        <v>509</v>
      </c>
      <c r="D203" t="s">
        <v>440</v>
      </c>
      <c r="E203" t="s">
        <v>267</v>
      </c>
      <c r="F203" t="s">
        <v>148</v>
      </c>
      <c r="G203" t="s">
        <v>149</v>
      </c>
      <c r="H203" t="s">
        <v>150</v>
      </c>
      <c r="I203" t="s">
        <v>186</v>
      </c>
      <c r="J203" t="s">
        <v>238</v>
      </c>
      <c r="K203" t="s">
        <v>159</v>
      </c>
      <c r="L203" t="s">
        <v>155</v>
      </c>
      <c r="M203" t="s">
        <v>155</v>
      </c>
      <c r="N203" t="n">
        <v>-122.0541</v>
      </c>
      <c r="O203" t="n">
        <v>37.6577</v>
      </c>
      <c r="P203" t="n">
        <v>15404</v>
      </c>
      <c r="Q203" t="n">
        <v>12198</v>
      </c>
      <c r="R203" t="n">
        <v>59.6</v>
      </c>
      <c r="S203" t="n">
        <v>15.7</v>
      </c>
      <c r="T203" t="n">
        <v>9.2</v>
      </c>
      <c r="U203" t="n">
        <v>39.9</v>
      </c>
      <c r="V203" t="n">
        <v>22.6</v>
      </c>
      <c r="W203" t="n">
        <v>2.4</v>
      </c>
      <c r="X203" t="n">
        <v>79</v>
      </c>
      <c r="Y203" t="n">
        <v>64</v>
      </c>
      <c r="Z203" t="n">
        <v>17</v>
      </c>
      <c r="AA203" t="n">
        <v>1393</v>
      </c>
      <c r="AB203" t="n">
        <v>45.5</v>
      </c>
      <c r="AC203" t="n">
        <v>1393</v>
      </c>
      <c r="AD203" t="n">
        <v>45.5</v>
      </c>
      <c r="AE203" t="n">
        <v>17.7</v>
      </c>
      <c r="AF203" t="n">
        <v>882</v>
      </c>
      <c r="AG203" t="n">
        <v>44</v>
      </c>
      <c r="AH203" t="n">
        <v>67</v>
      </c>
      <c r="AI203" t="n">
        <v>10874</v>
      </c>
      <c r="AJ203" t="n">
        <v>8059</v>
      </c>
      <c r="AK203" t="n">
        <v>8500</v>
      </c>
      <c r="AL203" t="n">
        <v>11087</v>
      </c>
      <c r="AM203" t="n">
        <v>15190</v>
      </c>
      <c r="AN203" t="n">
        <v>20930</v>
      </c>
      <c r="AO203"/>
      <c r="AP203" t="n">
        <v>3298</v>
      </c>
      <c r="AQ203" t="n">
        <v>1083</v>
      </c>
      <c r="AR203" t="n">
        <v>8</v>
      </c>
    </row>
    <row r="204">
      <c r="A204" t="n">
        <v>110583</v>
      </c>
      <c r="B204" t="s">
        <v>510</v>
      </c>
      <c r="C204" t="s">
        <v>511</v>
      </c>
      <c r="D204" t="s">
        <v>440</v>
      </c>
      <c r="E204" t="s">
        <v>267</v>
      </c>
      <c r="F204" t="s">
        <v>148</v>
      </c>
      <c r="G204" t="s">
        <v>149</v>
      </c>
      <c r="H204" t="s">
        <v>150</v>
      </c>
      <c r="I204" t="s">
        <v>151</v>
      </c>
      <c r="J204" t="s">
        <v>158</v>
      </c>
      <c r="K204" t="s">
        <v>159</v>
      </c>
      <c r="L204" t="s">
        <v>155</v>
      </c>
      <c r="M204" t="s">
        <v>155</v>
      </c>
      <c r="N204" t="n">
        <v>-118.112</v>
      </c>
      <c r="O204" t="n">
        <v>33.7828</v>
      </c>
      <c r="P204" t="n">
        <v>43106</v>
      </c>
      <c r="Q204" t="n">
        <v>36021</v>
      </c>
      <c r="R204" t="n">
        <v>58.1</v>
      </c>
      <c r="S204" t="n">
        <v>15.3</v>
      </c>
      <c r="T204" t="n">
        <v>3.7</v>
      </c>
      <c r="U204" t="n">
        <v>49.7</v>
      </c>
      <c r="V204" t="n">
        <v>21.5</v>
      </c>
      <c r="W204" t="n">
        <v>2.8</v>
      </c>
      <c r="X204" t="n">
        <v>85</v>
      </c>
      <c r="Y204" t="n">
        <v>53</v>
      </c>
      <c r="Z204" t="n">
        <v>19</v>
      </c>
      <c r="AA204" t="n">
        <v>4107</v>
      </c>
      <c r="AB204" t="n">
        <v>69.9</v>
      </c>
      <c r="AC204" t="n">
        <v>4107</v>
      </c>
      <c r="AD204" t="n">
        <v>69.9</v>
      </c>
      <c r="AE204" t="n">
        <v>37.9</v>
      </c>
      <c r="AF204" t="n">
        <v>5260</v>
      </c>
      <c r="AG204" t="n">
        <v>49</v>
      </c>
      <c r="AH204" t="n">
        <v>73</v>
      </c>
      <c r="AI204" t="n">
        <v>9731</v>
      </c>
      <c r="AJ204" t="n">
        <v>5477</v>
      </c>
      <c r="AK204" t="n">
        <v>6191</v>
      </c>
      <c r="AL204" t="n">
        <v>9063</v>
      </c>
      <c r="AM204" t="n">
        <v>12787</v>
      </c>
      <c r="AN204" t="n">
        <v>18575</v>
      </c>
      <c r="AO204"/>
      <c r="AP204" t="n">
        <v>8633</v>
      </c>
      <c r="AQ204" t="n">
        <v>2009</v>
      </c>
      <c r="AR204" t="n">
        <v>55</v>
      </c>
    </row>
    <row r="205">
      <c r="A205" t="n">
        <v>110592</v>
      </c>
      <c r="B205" t="s">
        <v>512</v>
      </c>
      <c r="C205" t="s">
        <v>448</v>
      </c>
      <c r="D205" t="s">
        <v>440</v>
      </c>
      <c r="E205" t="s">
        <v>267</v>
      </c>
      <c r="F205" t="s">
        <v>148</v>
      </c>
      <c r="G205" t="s">
        <v>149</v>
      </c>
      <c r="H205" t="s">
        <v>150</v>
      </c>
      <c r="I205" t="s">
        <v>151</v>
      </c>
      <c r="J205" t="s">
        <v>158</v>
      </c>
      <c r="K205" t="s">
        <v>153</v>
      </c>
      <c r="L205" t="s">
        <v>155</v>
      </c>
      <c r="M205" t="s">
        <v>155</v>
      </c>
      <c r="N205" t="n">
        <v>-118.169</v>
      </c>
      <c r="O205" t="n">
        <v>34.0669</v>
      </c>
      <c r="P205" t="n">
        <v>28820</v>
      </c>
      <c r="Q205" t="n">
        <v>24651</v>
      </c>
      <c r="R205" t="n">
        <v>58.2</v>
      </c>
      <c r="S205" t="n">
        <v>4.5</v>
      </c>
      <c r="T205" t="n">
        <v>4</v>
      </c>
      <c r="U205" t="n">
        <v>75.5</v>
      </c>
      <c r="V205" t="n">
        <v>11</v>
      </c>
      <c r="W205" t="n">
        <v>1.2</v>
      </c>
      <c r="X205" t="n">
        <v>73</v>
      </c>
      <c r="Y205" t="n">
        <v>44</v>
      </c>
      <c r="Z205" t="n">
        <v>19</v>
      </c>
      <c r="AA205" t="n">
        <v>3405</v>
      </c>
      <c r="AB205" t="n">
        <v>52.6</v>
      </c>
      <c r="AC205" t="n">
        <v>3405</v>
      </c>
      <c r="AD205" t="n">
        <v>52.6</v>
      </c>
      <c r="AE205" t="n">
        <v>21.1</v>
      </c>
      <c r="AF205" t="n">
        <v>3715</v>
      </c>
      <c r="AG205" t="n">
        <v>66</v>
      </c>
      <c r="AH205" t="n">
        <v>85</v>
      </c>
      <c r="AI205" t="n">
        <v>4551</v>
      </c>
      <c r="AJ205" t="n">
        <v>2855</v>
      </c>
      <c r="AK205" t="n">
        <v>3231</v>
      </c>
      <c r="AL205" t="n">
        <v>5373</v>
      </c>
      <c r="AM205" t="n">
        <v>8813</v>
      </c>
      <c r="AN205" t="n">
        <v>14599</v>
      </c>
      <c r="AO205"/>
      <c r="AP205" t="n">
        <v>5596</v>
      </c>
      <c r="AQ205" t="n">
        <v>1205</v>
      </c>
      <c r="AR205" t="n">
        <v>39</v>
      </c>
    </row>
    <row r="206">
      <c r="A206" t="n">
        <v>110608</v>
      </c>
      <c r="B206" t="s">
        <v>513</v>
      </c>
      <c r="C206" t="s">
        <v>514</v>
      </c>
      <c r="D206" t="s">
        <v>440</v>
      </c>
      <c r="E206" t="s">
        <v>267</v>
      </c>
      <c r="F206" t="s">
        <v>148</v>
      </c>
      <c r="G206" t="s">
        <v>149</v>
      </c>
      <c r="H206" t="s">
        <v>150</v>
      </c>
      <c r="I206" t="s">
        <v>151</v>
      </c>
      <c r="J206" t="s">
        <v>158</v>
      </c>
      <c r="K206" t="s">
        <v>153</v>
      </c>
      <c r="L206" t="s">
        <v>155</v>
      </c>
      <c r="M206" t="s">
        <v>155</v>
      </c>
      <c r="N206" t="n">
        <v>-118.5293</v>
      </c>
      <c r="O206" t="n">
        <v>34.2401</v>
      </c>
      <c r="P206" t="n">
        <v>41751</v>
      </c>
      <c r="Q206" t="n">
        <v>35488</v>
      </c>
      <c r="R206" t="n">
        <v>54.4</v>
      </c>
      <c r="S206" t="n">
        <v>19.8</v>
      </c>
      <c r="T206" t="n">
        <v>5</v>
      </c>
      <c r="U206" t="n">
        <v>55.8</v>
      </c>
      <c r="V206" t="n">
        <v>9.1</v>
      </c>
      <c r="W206" t="n">
        <v>3.5</v>
      </c>
      <c r="X206" t="n">
        <v>74</v>
      </c>
      <c r="Y206" t="n">
        <v>44</v>
      </c>
      <c r="Z206" t="n">
        <v>21</v>
      </c>
      <c r="AA206" t="n">
        <v>5174</v>
      </c>
      <c r="AB206" t="n">
        <v>56.2</v>
      </c>
      <c r="AC206" t="n">
        <v>5174</v>
      </c>
      <c r="AD206" t="n">
        <v>56.2</v>
      </c>
      <c r="AE206" t="n">
        <v>25</v>
      </c>
      <c r="AF206" t="n">
        <v>4899</v>
      </c>
      <c r="AG206" t="n">
        <v>56</v>
      </c>
      <c r="AH206" t="n">
        <v>76</v>
      </c>
      <c r="AI206" t="n">
        <v>8222</v>
      </c>
      <c r="AJ206" t="n">
        <v>5153</v>
      </c>
      <c r="AK206" t="n">
        <v>6277</v>
      </c>
      <c r="AL206" t="n">
        <v>8897</v>
      </c>
      <c r="AM206" t="n">
        <v>13510</v>
      </c>
      <c r="AN206" t="n">
        <v>18688</v>
      </c>
      <c r="AO206"/>
      <c r="AP206" t="n">
        <v>8520</v>
      </c>
      <c r="AQ206" t="n">
        <v>1637</v>
      </c>
      <c r="AR206" t="n">
        <v>43</v>
      </c>
    </row>
    <row r="207">
      <c r="A207" t="n">
        <v>110617</v>
      </c>
      <c r="B207" t="s">
        <v>515</v>
      </c>
      <c r="C207" t="s">
        <v>456</v>
      </c>
      <c r="D207" t="s">
        <v>440</v>
      </c>
      <c r="E207" t="s">
        <v>267</v>
      </c>
      <c r="F207" t="s">
        <v>148</v>
      </c>
      <c r="G207" t="s">
        <v>149</v>
      </c>
      <c r="H207" t="s">
        <v>150</v>
      </c>
      <c r="I207" t="s">
        <v>151</v>
      </c>
      <c r="J207" t="s">
        <v>158</v>
      </c>
      <c r="K207" t="s">
        <v>153</v>
      </c>
      <c r="L207" t="s">
        <v>155</v>
      </c>
      <c r="M207" t="s">
        <v>155</v>
      </c>
      <c r="N207" t="n">
        <v>-121.4235</v>
      </c>
      <c r="O207" t="n">
        <v>38.5594</v>
      </c>
      <c r="P207" t="n">
        <v>36945</v>
      </c>
      <c r="Q207" t="n">
        <v>33456</v>
      </c>
      <c r="R207" t="n">
        <v>56.2</v>
      </c>
      <c r="S207" t="n">
        <v>23.2</v>
      </c>
      <c r="T207" t="n">
        <v>6.3</v>
      </c>
      <c r="U207" t="n">
        <v>37.5</v>
      </c>
      <c r="V207" t="n">
        <v>20.7</v>
      </c>
      <c r="W207" t="n">
        <v>1.6</v>
      </c>
      <c r="X207" t="n">
        <v>81</v>
      </c>
      <c r="Y207" t="n">
        <v>50</v>
      </c>
      <c r="Z207" t="n">
        <v>21</v>
      </c>
      <c r="AA207" t="n">
        <v>3481</v>
      </c>
      <c r="AB207" t="n">
        <v>55.8</v>
      </c>
      <c r="AC207" t="n">
        <v>3481</v>
      </c>
      <c r="AD207" t="n">
        <v>55.8</v>
      </c>
      <c r="AE207" t="n">
        <v>25.9</v>
      </c>
      <c r="AF207" t="n">
        <v>3804</v>
      </c>
      <c r="AG207" t="n">
        <v>49</v>
      </c>
      <c r="AH207" t="n">
        <v>71</v>
      </c>
      <c r="AI207" t="n">
        <v>11183</v>
      </c>
      <c r="AJ207" t="n">
        <v>7306</v>
      </c>
      <c r="AK207" t="n">
        <v>8214</v>
      </c>
      <c r="AL207" t="n">
        <v>10861</v>
      </c>
      <c r="AM207" t="n">
        <v>14618</v>
      </c>
      <c r="AN207" t="n">
        <v>20649</v>
      </c>
      <c r="AO207"/>
      <c r="AP207" t="n">
        <v>7530</v>
      </c>
      <c r="AQ207" t="n">
        <v>882</v>
      </c>
      <c r="AR207" t="n">
        <v>47</v>
      </c>
    </row>
    <row r="208">
      <c r="A208" t="n">
        <v>110635</v>
      </c>
      <c r="B208" t="s">
        <v>516</v>
      </c>
      <c r="C208" t="s">
        <v>450</v>
      </c>
      <c r="D208" t="s">
        <v>440</v>
      </c>
      <c r="E208" t="s">
        <v>267</v>
      </c>
      <c r="F208" t="s">
        <v>148</v>
      </c>
      <c r="G208" t="s">
        <v>149</v>
      </c>
      <c r="H208" t="s">
        <v>150</v>
      </c>
      <c r="I208" t="s">
        <v>151</v>
      </c>
      <c r="J208" t="s">
        <v>158</v>
      </c>
      <c r="K208" t="s">
        <v>159</v>
      </c>
      <c r="L208" t="s">
        <v>155</v>
      </c>
      <c r="M208" t="s">
        <v>155</v>
      </c>
      <c r="N208" t="n">
        <v>-122.2605</v>
      </c>
      <c r="O208" t="n">
        <v>37.8719</v>
      </c>
      <c r="P208" t="n">
        <v>48230</v>
      </c>
      <c r="Q208" t="n">
        <v>34306</v>
      </c>
      <c r="R208" t="n">
        <v>55.4</v>
      </c>
      <c r="S208" t="n">
        <v>20.2</v>
      </c>
      <c r="T208" t="n">
        <v>2.1</v>
      </c>
      <c r="U208" t="n">
        <v>20.6</v>
      </c>
      <c r="V208" t="n">
        <v>34.7</v>
      </c>
      <c r="W208" t="n">
        <v>12.9</v>
      </c>
      <c r="X208" t="n">
        <v>97</v>
      </c>
      <c r="Y208" t="n">
        <v>83</v>
      </c>
      <c r="Z208" t="n">
        <v>18</v>
      </c>
      <c r="AA208" t="n">
        <v>6344</v>
      </c>
      <c r="AB208" t="n">
        <v>92.9</v>
      </c>
      <c r="AC208" t="n">
        <v>6344</v>
      </c>
      <c r="AD208" t="n">
        <v>92.9</v>
      </c>
      <c r="AE208" t="n">
        <v>80.8</v>
      </c>
      <c r="AF208" t="n">
        <v>6680</v>
      </c>
      <c r="AG208" t="n">
        <v>27</v>
      </c>
      <c r="AH208" t="n">
        <v>57</v>
      </c>
      <c r="AI208" t="n">
        <v>16997</v>
      </c>
      <c r="AJ208" t="n">
        <v>5895</v>
      </c>
      <c r="AK208" t="n">
        <v>7751</v>
      </c>
      <c r="AL208" t="n">
        <v>11424</v>
      </c>
      <c r="AM208" t="n">
        <v>18713</v>
      </c>
      <c r="AN208" t="n">
        <v>35154</v>
      </c>
      <c r="AO208"/>
      <c r="AP208" t="n">
        <v>8849</v>
      </c>
      <c r="AQ208" t="n">
        <v>3977</v>
      </c>
      <c r="AR208" t="n">
        <v>1245</v>
      </c>
    </row>
    <row r="209">
      <c r="A209" t="n">
        <v>110644</v>
      </c>
      <c r="B209" t="s">
        <v>517</v>
      </c>
      <c r="C209" t="s">
        <v>518</v>
      </c>
      <c r="D209" t="s">
        <v>440</v>
      </c>
      <c r="E209" t="s">
        <v>267</v>
      </c>
      <c r="F209" t="s">
        <v>148</v>
      </c>
      <c r="G209" t="s">
        <v>149</v>
      </c>
      <c r="H209" t="s">
        <v>150</v>
      </c>
      <c r="I209" t="s">
        <v>186</v>
      </c>
      <c r="J209" t="s">
        <v>158</v>
      </c>
      <c r="K209" t="s">
        <v>159</v>
      </c>
      <c r="L209" t="s">
        <v>155</v>
      </c>
      <c r="M209" t="s">
        <v>155</v>
      </c>
      <c r="N209" t="n">
        <v>-121.7496</v>
      </c>
      <c r="O209" t="n">
        <v>38.5397</v>
      </c>
      <c r="P209" t="n">
        <v>42046</v>
      </c>
      <c r="Q209" t="n">
        <v>33442</v>
      </c>
      <c r="R209" t="n">
        <v>59.4</v>
      </c>
      <c r="S209" t="n">
        <v>20.9</v>
      </c>
      <c r="T209" t="n">
        <v>1.8</v>
      </c>
      <c r="U209" t="n">
        <v>24.1</v>
      </c>
      <c r="V209" t="n">
        <v>30.9</v>
      </c>
      <c r="W209" t="n">
        <v>13.7</v>
      </c>
      <c r="X209" t="n">
        <v>93</v>
      </c>
      <c r="Y209" t="n">
        <v>86</v>
      </c>
      <c r="Z209" t="n">
        <v>21</v>
      </c>
      <c r="AA209" t="n">
        <v>5832</v>
      </c>
      <c r="AB209" t="n">
        <v>85.1</v>
      </c>
      <c r="AC209" t="n">
        <v>5832</v>
      </c>
      <c r="AD209" t="n">
        <v>85.1</v>
      </c>
      <c r="AE209" t="n">
        <v>68.6</v>
      </c>
      <c r="AF209" t="n">
        <v>6292</v>
      </c>
      <c r="AG209" t="n">
        <v>31</v>
      </c>
      <c r="AH209" t="n">
        <v>59</v>
      </c>
      <c r="AI209" t="n">
        <v>17315</v>
      </c>
      <c r="AJ209" t="n">
        <v>8594</v>
      </c>
      <c r="AK209" t="n">
        <v>9472</v>
      </c>
      <c r="AL209" t="n">
        <v>12304</v>
      </c>
      <c r="AM209" t="n">
        <v>17988</v>
      </c>
      <c r="AN209" t="n">
        <v>31258</v>
      </c>
      <c r="AO209"/>
      <c r="AP209" t="n">
        <v>8058</v>
      </c>
      <c r="AQ209" t="n">
        <v>1523</v>
      </c>
      <c r="AR209" t="n">
        <v>1047</v>
      </c>
    </row>
    <row r="210">
      <c r="A210" t="n">
        <v>110653</v>
      </c>
      <c r="B210" t="s">
        <v>519</v>
      </c>
      <c r="C210" t="s">
        <v>520</v>
      </c>
      <c r="D210" t="s">
        <v>440</v>
      </c>
      <c r="E210" t="s">
        <v>267</v>
      </c>
      <c r="F210" t="s">
        <v>148</v>
      </c>
      <c r="G210" t="s">
        <v>149</v>
      </c>
      <c r="H210" t="s">
        <v>150</v>
      </c>
      <c r="I210" t="s">
        <v>151</v>
      </c>
      <c r="J210" t="s">
        <v>158</v>
      </c>
      <c r="K210" t="s">
        <v>159</v>
      </c>
      <c r="L210" t="s">
        <v>155</v>
      </c>
      <c r="M210" t="s">
        <v>155</v>
      </c>
      <c r="N210" t="n">
        <v>-117.8412</v>
      </c>
      <c r="O210" t="n">
        <v>33.6484</v>
      </c>
      <c r="P210" t="n">
        <v>38000</v>
      </c>
      <c r="Q210" t="n">
        <v>30132</v>
      </c>
      <c r="R210" t="n">
        <v>55.8</v>
      </c>
      <c r="S210" t="n">
        <v>13</v>
      </c>
      <c r="T210" t="n">
        <v>2.1</v>
      </c>
      <c r="U210" t="n">
        <v>26.3</v>
      </c>
      <c r="V210" t="n">
        <v>37.6</v>
      </c>
      <c r="W210" t="n">
        <v>13.7</v>
      </c>
      <c r="X210" t="n">
        <v>94</v>
      </c>
      <c r="Y210" t="n">
        <v>88</v>
      </c>
      <c r="Z210" t="n">
        <v>18</v>
      </c>
      <c r="AA210" t="n">
        <v>6534</v>
      </c>
      <c r="AB210" t="n">
        <v>86</v>
      </c>
      <c r="AC210" t="n">
        <v>6534</v>
      </c>
      <c r="AD210" t="n">
        <v>86</v>
      </c>
      <c r="AE210" t="n">
        <v>73.3</v>
      </c>
      <c r="AF210" t="n">
        <v>5656</v>
      </c>
      <c r="AG210" t="n">
        <v>37</v>
      </c>
      <c r="AH210" t="n">
        <v>64</v>
      </c>
      <c r="AI210" t="n">
        <v>14647</v>
      </c>
      <c r="AJ210" t="n">
        <v>6485</v>
      </c>
      <c r="AK210" t="n">
        <v>8044</v>
      </c>
      <c r="AL210" t="n">
        <v>11769</v>
      </c>
      <c r="AM210" t="n">
        <v>16809</v>
      </c>
      <c r="AN210" t="n">
        <v>29595</v>
      </c>
      <c r="AO210"/>
      <c r="AP210" t="n">
        <v>7969</v>
      </c>
      <c r="AQ210" t="n">
        <v>2045</v>
      </c>
      <c r="AR210" t="n">
        <v>723</v>
      </c>
    </row>
    <row r="211">
      <c r="A211" t="n">
        <v>110662</v>
      </c>
      <c r="B211" t="s">
        <v>521</v>
      </c>
      <c r="C211" t="s">
        <v>448</v>
      </c>
      <c r="D211" t="s">
        <v>440</v>
      </c>
      <c r="E211" t="s">
        <v>267</v>
      </c>
      <c r="F211" t="s">
        <v>148</v>
      </c>
      <c r="G211" t="s">
        <v>149</v>
      </c>
      <c r="H211" t="s">
        <v>150</v>
      </c>
      <c r="I211" t="s">
        <v>151</v>
      </c>
      <c r="J211" t="s">
        <v>158</v>
      </c>
      <c r="K211" t="s">
        <v>159</v>
      </c>
      <c r="L211" t="s">
        <v>155</v>
      </c>
      <c r="M211" t="s">
        <v>155</v>
      </c>
      <c r="N211" t="n">
        <v>-118.4422</v>
      </c>
      <c r="O211" t="n">
        <v>34.0718</v>
      </c>
      <c r="P211" t="n">
        <v>49010</v>
      </c>
      <c r="Q211" t="n">
        <v>34398</v>
      </c>
      <c r="R211" t="n">
        <v>60.1</v>
      </c>
      <c r="S211" t="n">
        <v>25.7</v>
      </c>
      <c r="T211" t="n">
        <v>3.4</v>
      </c>
      <c r="U211" t="n">
        <v>22.4</v>
      </c>
      <c r="V211" t="n">
        <v>29</v>
      </c>
      <c r="W211" t="n">
        <v>9</v>
      </c>
      <c r="X211" t="n">
        <v>97</v>
      </c>
      <c r="Y211" t="n">
        <v>92</v>
      </c>
      <c r="Z211" t="n">
        <v>18</v>
      </c>
      <c r="AA211" t="n">
        <v>6020</v>
      </c>
      <c r="AB211" t="n">
        <v>92.7</v>
      </c>
      <c r="AC211" t="n">
        <v>6020</v>
      </c>
      <c r="AD211" t="n">
        <v>92.7</v>
      </c>
      <c r="AE211" t="n">
        <v>85.7</v>
      </c>
      <c r="AF211" t="n">
        <v>6450</v>
      </c>
      <c r="AG211" t="n">
        <v>27</v>
      </c>
      <c r="AH211" t="n">
        <v>55</v>
      </c>
      <c r="AI211" t="n">
        <v>15166</v>
      </c>
      <c r="AJ211" t="n">
        <v>6864</v>
      </c>
      <c r="AK211" t="n">
        <v>8731</v>
      </c>
      <c r="AL211" t="n">
        <v>11065</v>
      </c>
      <c r="AM211" t="n">
        <v>17250</v>
      </c>
      <c r="AN211" t="n">
        <v>30481</v>
      </c>
      <c r="AO211"/>
      <c r="AP211" t="n">
        <v>9136</v>
      </c>
      <c r="AQ211" t="n">
        <v>3973</v>
      </c>
      <c r="AR211" t="n">
        <v>1403</v>
      </c>
    </row>
    <row r="212">
      <c r="A212" t="n">
        <v>110671</v>
      </c>
      <c r="B212" t="s">
        <v>522</v>
      </c>
      <c r="C212" t="s">
        <v>484</v>
      </c>
      <c r="D212" t="s">
        <v>440</v>
      </c>
      <c r="E212" t="s">
        <v>267</v>
      </c>
      <c r="F212" t="s">
        <v>148</v>
      </c>
      <c r="G212" t="s">
        <v>149</v>
      </c>
      <c r="H212" t="s">
        <v>150</v>
      </c>
      <c r="I212" t="s">
        <v>151</v>
      </c>
      <c r="J212" t="s">
        <v>158</v>
      </c>
      <c r="K212" t="s">
        <v>159</v>
      </c>
      <c r="L212" t="s">
        <v>155</v>
      </c>
      <c r="M212" t="s">
        <v>155</v>
      </c>
      <c r="N212" t="n">
        <v>-117.3274</v>
      </c>
      <c r="O212" t="n">
        <v>33.9725</v>
      </c>
      <c r="P212" t="n">
        <v>28886</v>
      </c>
      <c r="Q212" t="n">
        <v>24777</v>
      </c>
      <c r="R212" t="n">
        <v>51.8</v>
      </c>
      <c r="S212" t="n">
        <v>10.9</v>
      </c>
      <c r="T212" t="n">
        <v>3.3</v>
      </c>
      <c r="U212" t="n">
        <v>39.1</v>
      </c>
      <c r="V212" t="n">
        <v>35.7</v>
      </c>
      <c r="W212" t="n">
        <v>4.1</v>
      </c>
      <c r="X212" t="n">
        <v>88</v>
      </c>
      <c r="Y212" t="n">
        <v>59</v>
      </c>
      <c r="Z212" t="n">
        <v>23</v>
      </c>
      <c r="AA212" t="n">
        <v>4574</v>
      </c>
      <c r="AB212" t="n">
        <v>76.6</v>
      </c>
      <c r="AC212" t="n">
        <v>4574</v>
      </c>
      <c r="AD212" t="n">
        <v>76.6</v>
      </c>
      <c r="AE212" t="n">
        <v>65.2</v>
      </c>
      <c r="AF212" t="n">
        <v>5522</v>
      </c>
      <c r="AG212" t="n">
        <v>47</v>
      </c>
      <c r="AH212" t="n">
        <v>74</v>
      </c>
      <c r="AI212" t="n">
        <v>13533</v>
      </c>
      <c r="AJ212" t="n">
        <v>8240</v>
      </c>
      <c r="AK212" t="n">
        <v>9615</v>
      </c>
      <c r="AL212" t="n">
        <v>12449</v>
      </c>
      <c r="AM212" t="n">
        <v>17297</v>
      </c>
      <c r="AN212" t="n">
        <v>29624</v>
      </c>
      <c r="AO212"/>
      <c r="AP212" t="n">
        <v>5746</v>
      </c>
      <c r="AQ212" t="n">
        <v>980</v>
      </c>
      <c r="AR212" t="n">
        <v>387</v>
      </c>
    </row>
    <row r="213">
      <c r="A213" t="n">
        <v>110680</v>
      </c>
      <c r="B213" t="s">
        <v>523</v>
      </c>
      <c r="C213" t="s">
        <v>524</v>
      </c>
      <c r="D213" t="s">
        <v>440</v>
      </c>
      <c r="E213" t="s">
        <v>267</v>
      </c>
      <c r="F213" t="s">
        <v>148</v>
      </c>
      <c r="G213" t="s">
        <v>149</v>
      </c>
      <c r="H213" t="s">
        <v>150</v>
      </c>
      <c r="I213" t="s">
        <v>151</v>
      </c>
      <c r="J213" t="s">
        <v>158</v>
      </c>
      <c r="K213" t="s">
        <v>159</v>
      </c>
      <c r="L213" t="s">
        <v>155</v>
      </c>
      <c r="M213" t="s">
        <v>155</v>
      </c>
      <c r="N213" t="n">
        <v>-117.2359</v>
      </c>
      <c r="O213" t="n">
        <v>32.8777</v>
      </c>
      <c r="P213" t="n">
        <v>44050</v>
      </c>
      <c r="Q213" t="n">
        <v>34808</v>
      </c>
      <c r="R213" t="n">
        <v>52.2</v>
      </c>
      <c r="S213" t="n">
        <v>18.5</v>
      </c>
      <c r="T213" t="n">
        <v>1.7</v>
      </c>
      <c r="U213" t="n">
        <v>23.8</v>
      </c>
      <c r="V213" t="n">
        <v>33.7</v>
      </c>
      <c r="W213" t="n">
        <v>14.2</v>
      </c>
      <c r="X213" t="n">
        <v>94</v>
      </c>
      <c r="Y213" t="n">
        <v>63</v>
      </c>
      <c r="Z213" t="n">
        <v>19</v>
      </c>
      <c r="AA213" t="n">
        <v>5690</v>
      </c>
      <c r="AB213" t="n">
        <v>87.6</v>
      </c>
      <c r="AC213" t="n">
        <v>5690</v>
      </c>
      <c r="AD213" t="n">
        <v>87.6</v>
      </c>
      <c r="AE213" t="n">
        <v>74.9</v>
      </c>
      <c r="AF213" t="n">
        <v>6530</v>
      </c>
      <c r="AG213" t="n">
        <v>33</v>
      </c>
      <c r="AH213" t="n">
        <v>57</v>
      </c>
      <c r="AI213" t="n">
        <v>13293</v>
      </c>
      <c r="AJ213" t="n">
        <v>7487</v>
      </c>
      <c r="AK213" t="n">
        <v>7864</v>
      </c>
      <c r="AL213" t="n">
        <v>10389</v>
      </c>
      <c r="AM213" t="n">
        <v>17131</v>
      </c>
      <c r="AN213" t="n">
        <v>28113</v>
      </c>
      <c r="AO213"/>
      <c r="AP213" t="n">
        <v>8534</v>
      </c>
      <c r="AQ213" t="n">
        <v>2775</v>
      </c>
      <c r="AR213" t="n">
        <v>761</v>
      </c>
    </row>
    <row r="214">
      <c r="A214" t="n">
        <v>110699</v>
      </c>
      <c r="B214" t="s">
        <v>525</v>
      </c>
      <c r="C214" t="s">
        <v>439</v>
      </c>
      <c r="D214" t="s">
        <v>440</v>
      </c>
      <c r="E214" t="s">
        <v>267</v>
      </c>
      <c r="F214" t="s">
        <v>148</v>
      </c>
      <c r="G214" t="s">
        <v>149</v>
      </c>
      <c r="H214" t="s">
        <v>150</v>
      </c>
      <c r="I214" t="s">
        <v>151</v>
      </c>
      <c r="J214" t="s">
        <v>168</v>
      </c>
      <c r="K214" t="s">
        <v>209</v>
      </c>
      <c r="L214" t="s">
        <v>155</v>
      </c>
      <c r="M214" t="s">
        <v>155</v>
      </c>
      <c r="N214" t="n">
        <v>-122.4585</v>
      </c>
      <c r="O214" t="n">
        <v>37.7637</v>
      </c>
      <c r="P214" t="n">
        <v>3251</v>
      </c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 t="n">
        <v>329</v>
      </c>
      <c r="AR214" t="n">
        <v>615</v>
      </c>
    </row>
    <row r="215">
      <c r="A215" t="n">
        <v>110705</v>
      </c>
      <c r="B215" t="s">
        <v>526</v>
      </c>
      <c r="C215" t="s">
        <v>527</v>
      </c>
      <c r="D215" t="s">
        <v>440</v>
      </c>
      <c r="E215" t="s">
        <v>267</v>
      </c>
      <c r="F215" t="s">
        <v>148</v>
      </c>
      <c r="G215" t="s">
        <v>149</v>
      </c>
      <c r="H215" t="s">
        <v>150</v>
      </c>
      <c r="I215" t="s">
        <v>186</v>
      </c>
      <c r="J215" t="s">
        <v>158</v>
      </c>
      <c r="K215" t="s">
        <v>159</v>
      </c>
      <c r="L215" t="s">
        <v>155</v>
      </c>
      <c r="M215" t="s">
        <v>155</v>
      </c>
      <c r="N215" t="n">
        <v>-119.8464</v>
      </c>
      <c r="O215" t="n">
        <v>34.4163</v>
      </c>
      <c r="P215" t="n">
        <v>28257</v>
      </c>
      <c r="Q215" t="n">
        <v>25091</v>
      </c>
      <c r="R215" t="n">
        <v>55.7</v>
      </c>
      <c r="S215" t="n">
        <v>30.9</v>
      </c>
      <c r="T215" t="n">
        <v>1.9</v>
      </c>
      <c r="U215" t="n">
        <v>25.3</v>
      </c>
      <c r="V215" t="n">
        <v>18.4</v>
      </c>
      <c r="W215" t="n">
        <v>12.1</v>
      </c>
      <c r="X215" t="n">
        <v>92</v>
      </c>
      <c r="Y215" t="n">
        <v>64</v>
      </c>
      <c r="Z215" t="n">
        <v>17</v>
      </c>
      <c r="AA215" t="n">
        <v>4514</v>
      </c>
      <c r="AB215" t="n">
        <v>85.3</v>
      </c>
      <c r="AC215" t="n">
        <v>4514</v>
      </c>
      <c r="AD215" t="n">
        <v>85.3</v>
      </c>
      <c r="AE215" t="n">
        <v>73.3</v>
      </c>
      <c r="AF215" t="n">
        <v>4944</v>
      </c>
      <c r="AG215" t="n">
        <v>28</v>
      </c>
      <c r="AH215" t="n">
        <v>57</v>
      </c>
      <c r="AI215" t="n">
        <v>15283</v>
      </c>
      <c r="AJ215" t="n">
        <v>7745</v>
      </c>
      <c r="AK215" t="n">
        <v>8910</v>
      </c>
      <c r="AL215" t="n">
        <v>11398</v>
      </c>
      <c r="AM215" t="n">
        <v>16839</v>
      </c>
      <c r="AN215" t="n">
        <v>30085</v>
      </c>
      <c r="AO215"/>
      <c r="AP215" t="n">
        <v>6386</v>
      </c>
      <c r="AQ215" t="n">
        <v>541</v>
      </c>
      <c r="AR215" t="n">
        <v>356</v>
      </c>
    </row>
    <row r="216">
      <c r="A216" t="n">
        <v>110714</v>
      </c>
      <c r="B216" t="s">
        <v>528</v>
      </c>
      <c r="C216" t="s">
        <v>529</v>
      </c>
      <c r="D216" t="s">
        <v>440</v>
      </c>
      <c r="E216" t="s">
        <v>267</v>
      </c>
      <c r="F216" t="s">
        <v>148</v>
      </c>
      <c r="G216" t="s">
        <v>149</v>
      </c>
      <c r="H216" t="s">
        <v>150</v>
      </c>
      <c r="I216" t="s">
        <v>151</v>
      </c>
      <c r="J216" t="s">
        <v>238</v>
      </c>
      <c r="K216" t="s">
        <v>159</v>
      </c>
      <c r="L216" t="s">
        <v>155</v>
      </c>
      <c r="M216" t="s">
        <v>155</v>
      </c>
      <c r="N216" t="n">
        <v>-122.0588</v>
      </c>
      <c r="O216" t="n">
        <v>36.9956</v>
      </c>
      <c r="P216" t="n">
        <v>21109</v>
      </c>
      <c r="Q216" t="n">
        <v>18997</v>
      </c>
      <c r="R216" t="n">
        <v>49.7</v>
      </c>
      <c r="S216" t="n">
        <v>31.6</v>
      </c>
      <c r="T216" t="n">
        <v>2</v>
      </c>
      <c r="U216" t="n">
        <v>28.3</v>
      </c>
      <c r="V216" t="n">
        <v>23</v>
      </c>
      <c r="W216" t="n">
        <v>4.7</v>
      </c>
      <c r="X216" t="n">
        <v>90</v>
      </c>
      <c r="Y216" t="n">
        <v>68</v>
      </c>
      <c r="Z216" t="n">
        <v>22</v>
      </c>
      <c r="AA216" t="n">
        <v>4032</v>
      </c>
      <c r="AB216" t="n">
        <v>74.5</v>
      </c>
      <c r="AC216" t="n">
        <v>4032</v>
      </c>
      <c r="AD216" t="n">
        <v>74.5</v>
      </c>
      <c r="AE216" t="n">
        <v>60.9</v>
      </c>
      <c r="AF216" t="n">
        <v>3834</v>
      </c>
      <c r="AG216" t="n">
        <v>32</v>
      </c>
      <c r="AH216" t="n">
        <v>62</v>
      </c>
      <c r="AI216" t="n">
        <v>16526</v>
      </c>
      <c r="AJ216" t="n">
        <v>9472</v>
      </c>
      <c r="AK216" t="n">
        <v>10114</v>
      </c>
      <c r="AL216" t="n">
        <v>13001</v>
      </c>
      <c r="AM216" t="n">
        <v>18786</v>
      </c>
      <c r="AN216" t="n">
        <v>32674</v>
      </c>
      <c r="AO216"/>
      <c r="AP216" t="n">
        <v>4475</v>
      </c>
      <c r="AQ216" t="n">
        <v>378</v>
      </c>
      <c r="AR216" t="n">
        <v>229</v>
      </c>
    </row>
    <row r="217">
      <c r="A217" t="n">
        <v>110778</v>
      </c>
      <c r="B217" t="s">
        <v>530</v>
      </c>
      <c r="C217" t="s">
        <v>531</v>
      </c>
      <c r="D217" t="s">
        <v>440</v>
      </c>
      <c r="E217" t="s">
        <v>267</v>
      </c>
      <c r="F217" t="s">
        <v>188</v>
      </c>
      <c r="G217" t="s">
        <v>189</v>
      </c>
      <c r="H217" t="s">
        <v>150</v>
      </c>
      <c r="I217" t="s">
        <v>151</v>
      </c>
      <c r="J217" t="s">
        <v>168</v>
      </c>
      <c r="K217" t="s">
        <v>209</v>
      </c>
      <c r="L217" t="s">
        <v>155</v>
      </c>
      <c r="M217" t="s">
        <v>155</v>
      </c>
      <c r="N217" t="n">
        <v>-122.1087</v>
      </c>
      <c r="O217" t="n">
        <v>37.4303</v>
      </c>
      <c r="P217" t="n">
        <v>1322</v>
      </c>
      <c r="Q217" t="n">
        <v>14</v>
      </c>
      <c r="R217" t="n">
        <v>78.6</v>
      </c>
      <c r="S217" t="n">
        <v>35.7</v>
      </c>
      <c r="T217" t="n">
        <v>0</v>
      </c>
      <c r="U217" t="n">
        <v>0</v>
      </c>
      <c r="V217" t="n">
        <v>14.3</v>
      </c>
      <c r="W217" t="n">
        <v>0</v>
      </c>
      <c r="X217"/>
      <c r="Y217"/>
      <c r="Z217" t="n">
        <v>11</v>
      </c>
      <c r="AA217"/>
      <c r="AB217"/>
      <c r="AC217"/>
      <c r="AD217"/>
      <c r="AE217"/>
      <c r="AF217" t="n">
        <v>0</v>
      </c>
      <c r="AG217" t="n">
        <v>50</v>
      </c>
      <c r="AH217" t="n">
        <v>50</v>
      </c>
      <c r="AI217"/>
      <c r="AJ217"/>
      <c r="AK217"/>
      <c r="AL217"/>
      <c r="AM217"/>
      <c r="AN217"/>
      <c r="AO217"/>
      <c r="AP217" t="n">
        <v>3</v>
      </c>
      <c r="AQ217" t="n">
        <v>370</v>
      </c>
      <c r="AR217" t="n">
        <v>9</v>
      </c>
    </row>
    <row r="218">
      <c r="A218" t="n">
        <v>110875</v>
      </c>
      <c r="B218" t="s">
        <v>532</v>
      </c>
      <c r="C218" t="s">
        <v>533</v>
      </c>
      <c r="D218" t="s">
        <v>440</v>
      </c>
      <c r="E218" t="s">
        <v>267</v>
      </c>
      <c r="F218" t="s">
        <v>199</v>
      </c>
      <c r="G218" t="s">
        <v>189</v>
      </c>
      <c r="H218" t="s">
        <v>200</v>
      </c>
      <c r="I218" t="s">
        <v>151</v>
      </c>
      <c r="J218" t="s">
        <v>164</v>
      </c>
      <c r="K218"/>
      <c r="L218" t="s">
        <v>155</v>
      </c>
      <c r="M218" t="s">
        <v>155</v>
      </c>
      <c r="N218" t="n">
        <v>-120.9975</v>
      </c>
      <c r="O218" t="n">
        <v>37.6454</v>
      </c>
      <c r="P218" t="n">
        <v>110</v>
      </c>
      <c r="Q218" t="n">
        <v>110</v>
      </c>
      <c r="R218" t="n">
        <v>99.1</v>
      </c>
      <c r="S218" t="n">
        <v>21.8</v>
      </c>
      <c r="T218" t="n">
        <v>2.7</v>
      </c>
      <c r="U218" t="n">
        <v>70</v>
      </c>
      <c r="V218" t="n">
        <v>1.8</v>
      </c>
      <c r="W218" t="n">
        <v>0</v>
      </c>
      <c r="X218" t="n">
        <v>93</v>
      </c>
      <c r="Y218"/>
      <c r="Z218" t="n">
        <v>12</v>
      </c>
      <c r="AA218"/>
      <c r="AB218"/>
      <c r="AC218"/>
      <c r="AD218"/>
      <c r="AE218"/>
      <c r="AF218" t="n">
        <v>31</v>
      </c>
      <c r="AG218" t="n">
        <v>36</v>
      </c>
      <c r="AH218" t="n">
        <v>49</v>
      </c>
      <c r="AI218" t="n">
        <v>12401</v>
      </c>
      <c r="AJ218" t="n">
        <v>10044</v>
      </c>
      <c r="AK218"/>
      <c r="AL218" t="n">
        <v>13243</v>
      </c>
      <c r="AM218" t="n">
        <v>14758</v>
      </c>
      <c r="AN218" t="n">
        <v>13958</v>
      </c>
      <c r="AO218"/>
      <c r="AP218"/>
      <c r="AQ218"/>
      <c r="AR218"/>
    </row>
    <row r="219">
      <c r="A219" t="n">
        <v>111045</v>
      </c>
      <c r="B219" t="s">
        <v>534</v>
      </c>
      <c r="C219" t="s">
        <v>535</v>
      </c>
      <c r="D219" t="s">
        <v>440</v>
      </c>
      <c r="E219" t="s">
        <v>267</v>
      </c>
      <c r="F219" t="s">
        <v>162</v>
      </c>
      <c r="G219" t="s">
        <v>163</v>
      </c>
      <c r="H219" t="s">
        <v>150</v>
      </c>
      <c r="I219" t="s">
        <v>186</v>
      </c>
      <c r="J219" t="s">
        <v>164</v>
      </c>
      <c r="K219" t="s">
        <v>209</v>
      </c>
      <c r="L219" t="s">
        <v>155</v>
      </c>
      <c r="M219" t="s">
        <v>155</v>
      </c>
      <c r="N219" t="n">
        <v>-117.9394</v>
      </c>
      <c r="O219" t="n">
        <v>33.7774</v>
      </c>
      <c r="P219" t="n">
        <v>118</v>
      </c>
      <c r="Q219" t="n">
        <v>41</v>
      </c>
      <c r="R219" t="n">
        <v>65.9</v>
      </c>
      <c r="S219" t="n">
        <v>0</v>
      </c>
      <c r="T219" t="n">
        <v>9.8</v>
      </c>
      <c r="U219" t="n">
        <v>2.4</v>
      </c>
      <c r="V219" t="n">
        <v>2.4</v>
      </c>
      <c r="W219" t="n">
        <v>75.6</v>
      </c>
      <c r="X219"/>
      <c r="Y219"/>
      <c r="Z219" t="n">
        <v>16</v>
      </c>
      <c r="AA219"/>
      <c r="AB219"/>
      <c r="AC219"/>
      <c r="AD219"/>
      <c r="AE219"/>
      <c r="AF219" t="n">
        <v>2</v>
      </c>
      <c r="AG219" t="n">
        <v>10</v>
      </c>
      <c r="AH219" t="n">
        <v>10</v>
      </c>
      <c r="AI219"/>
      <c r="AJ219"/>
      <c r="AK219"/>
      <c r="AL219"/>
      <c r="AM219"/>
      <c r="AN219"/>
      <c r="AO219"/>
      <c r="AP219"/>
      <c r="AQ219" t="n">
        <v>2</v>
      </c>
      <c r="AR219" t="n">
        <v>2</v>
      </c>
    </row>
    <row r="220">
      <c r="A220" t="n">
        <v>111054</v>
      </c>
      <c r="B220" t="s">
        <v>536</v>
      </c>
      <c r="C220" t="s">
        <v>537</v>
      </c>
      <c r="D220" t="s">
        <v>440</v>
      </c>
      <c r="E220" t="s">
        <v>267</v>
      </c>
      <c r="F220" t="s">
        <v>199</v>
      </c>
      <c r="G220" t="s">
        <v>189</v>
      </c>
      <c r="H220" t="s">
        <v>200</v>
      </c>
      <c r="I220" t="s">
        <v>186</v>
      </c>
      <c r="J220" t="s">
        <v>164</v>
      </c>
      <c r="K220"/>
      <c r="L220" t="s">
        <v>155</v>
      </c>
      <c r="M220" t="s">
        <v>155</v>
      </c>
      <c r="N220" t="n">
        <v>-117.0243</v>
      </c>
      <c r="O220" t="n">
        <v>32.7652</v>
      </c>
      <c r="P220" t="n">
        <v>219</v>
      </c>
      <c r="Q220" t="n">
        <v>219</v>
      </c>
      <c r="R220" t="n">
        <v>81.3</v>
      </c>
      <c r="S220" t="n">
        <v>27.4</v>
      </c>
      <c r="T220" t="n">
        <v>9.1</v>
      </c>
      <c r="U220" t="n">
        <v>37.4</v>
      </c>
      <c r="V220" t="n">
        <v>5.9</v>
      </c>
      <c r="W220" t="n">
        <v>0</v>
      </c>
      <c r="X220" t="n">
        <v>84</v>
      </c>
      <c r="Y220"/>
      <c r="Z220" t="n">
        <v>16</v>
      </c>
      <c r="AA220"/>
      <c r="AB220"/>
      <c r="AC220"/>
      <c r="AD220"/>
      <c r="AE220"/>
      <c r="AF220" t="n">
        <v>46</v>
      </c>
      <c r="AG220" t="n">
        <v>51</v>
      </c>
      <c r="AH220" t="n">
        <v>67</v>
      </c>
      <c r="AI220" t="n">
        <v>38693</v>
      </c>
      <c r="AJ220" t="n">
        <v>40350</v>
      </c>
      <c r="AK220"/>
      <c r="AL220"/>
      <c r="AM220"/>
      <c r="AN220"/>
      <c r="AO220"/>
      <c r="AP220"/>
      <c r="AQ220"/>
      <c r="AR220"/>
    </row>
    <row r="221">
      <c r="A221" t="n">
        <v>111081</v>
      </c>
      <c r="B221" t="s">
        <v>538</v>
      </c>
      <c r="C221" t="s">
        <v>539</v>
      </c>
      <c r="D221" t="s">
        <v>440</v>
      </c>
      <c r="E221" t="s">
        <v>267</v>
      </c>
      <c r="F221" t="s">
        <v>162</v>
      </c>
      <c r="G221" t="s">
        <v>163</v>
      </c>
      <c r="H221" t="s">
        <v>150</v>
      </c>
      <c r="I221" t="s">
        <v>186</v>
      </c>
      <c r="J221" t="s">
        <v>168</v>
      </c>
      <c r="K221" t="s">
        <v>153</v>
      </c>
      <c r="L221" t="s">
        <v>155</v>
      </c>
      <c r="M221" t="s">
        <v>155</v>
      </c>
      <c r="N221" t="n">
        <v>-118.5668</v>
      </c>
      <c r="O221" t="n">
        <v>34.3933</v>
      </c>
      <c r="P221" t="n">
        <v>1475</v>
      </c>
      <c r="Q221" t="n">
        <v>966</v>
      </c>
      <c r="R221" t="n">
        <v>61.1</v>
      </c>
      <c r="S221" t="n">
        <v>35.8</v>
      </c>
      <c r="T221" t="n">
        <v>4.1</v>
      </c>
      <c r="U221" t="n">
        <v>13.9</v>
      </c>
      <c r="V221" t="n">
        <v>9.4</v>
      </c>
      <c r="W221" t="n">
        <v>28</v>
      </c>
      <c r="X221" t="n">
        <v>86</v>
      </c>
      <c r="Y221"/>
      <c r="Z221" t="n">
        <v>7</v>
      </c>
      <c r="AA221" t="n">
        <v>212</v>
      </c>
      <c r="AB221" t="n">
        <v>64.2</v>
      </c>
      <c r="AC221" t="n">
        <v>212</v>
      </c>
      <c r="AD221" t="n">
        <v>64.2</v>
      </c>
      <c r="AE221" t="n">
        <v>42.9</v>
      </c>
      <c r="AF221" t="n">
        <v>188</v>
      </c>
      <c r="AG221" t="n">
        <v>22</v>
      </c>
      <c r="AH221" t="n">
        <v>92</v>
      </c>
      <c r="AI221" t="n">
        <v>57288</v>
      </c>
      <c r="AJ221" t="n">
        <v>33802</v>
      </c>
      <c r="AK221" t="n">
        <v>37082</v>
      </c>
      <c r="AL221" t="n">
        <v>35788</v>
      </c>
      <c r="AM221" t="n">
        <v>44448</v>
      </c>
      <c r="AN221" t="n">
        <v>59106</v>
      </c>
      <c r="AO221"/>
      <c r="AP221" t="n">
        <v>193</v>
      </c>
      <c r="AQ221" t="n">
        <v>212</v>
      </c>
      <c r="AR221" t="n">
        <v>2</v>
      </c>
    </row>
    <row r="222">
      <c r="A222" t="n">
        <v>111188</v>
      </c>
      <c r="B222" t="s">
        <v>540</v>
      </c>
      <c r="C222" t="s">
        <v>541</v>
      </c>
      <c r="D222" t="s">
        <v>440</v>
      </c>
      <c r="E222" t="s">
        <v>267</v>
      </c>
      <c r="F222" t="s">
        <v>148</v>
      </c>
      <c r="G222" t="s">
        <v>149</v>
      </c>
      <c r="H222" t="s">
        <v>150</v>
      </c>
      <c r="I222" t="s">
        <v>151</v>
      </c>
      <c r="J222" t="s">
        <v>164</v>
      </c>
      <c r="K222" t="s">
        <v>179</v>
      </c>
      <c r="L222" t="s">
        <v>155</v>
      </c>
      <c r="M222" t="s">
        <v>155</v>
      </c>
      <c r="N222" t="n">
        <v>-122.2316</v>
      </c>
      <c r="O222" t="n">
        <v>38.0691</v>
      </c>
      <c r="P222" t="n">
        <v>935</v>
      </c>
      <c r="Q222" t="n">
        <v>891</v>
      </c>
      <c r="R222" t="n">
        <v>19.3</v>
      </c>
      <c r="S222" t="n">
        <v>47.9</v>
      </c>
      <c r="T222" t="n">
        <v>2.9</v>
      </c>
      <c r="U222" t="n">
        <v>22.4</v>
      </c>
      <c r="V222" t="n">
        <v>10.5</v>
      </c>
      <c r="W222" t="n">
        <v>0.3</v>
      </c>
      <c r="X222" t="n">
        <v>76</v>
      </c>
      <c r="Y222"/>
      <c r="Z222" t="n">
        <v>10</v>
      </c>
      <c r="AA222" t="n">
        <v>223</v>
      </c>
      <c r="AB222" t="n">
        <v>66.8</v>
      </c>
      <c r="AC222" t="n">
        <v>223</v>
      </c>
      <c r="AD222" t="n">
        <v>66.8</v>
      </c>
      <c r="AE222" t="n">
        <v>49.8</v>
      </c>
      <c r="AF222" t="n">
        <v>145</v>
      </c>
      <c r="AG222" t="n">
        <v>29</v>
      </c>
      <c r="AH222" t="n">
        <v>58</v>
      </c>
      <c r="AI222" t="n">
        <v>16081</v>
      </c>
      <c r="AJ222" t="n">
        <v>11357</v>
      </c>
      <c r="AK222" t="n">
        <v>12148</v>
      </c>
      <c r="AL222" t="n">
        <v>16648</v>
      </c>
      <c r="AM222" t="n">
        <v>16533</v>
      </c>
      <c r="AN222" t="n">
        <v>24740</v>
      </c>
      <c r="AO222"/>
      <c r="AP222" t="n">
        <v>151</v>
      </c>
      <c r="AQ222" t="n">
        <v>17</v>
      </c>
      <c r="AR222"/>
    </row>
    <row r="223">
      <c r="A223" t="n">
        <v>111391</v>
      </c>
      <c r="B223" t="s">
        <v>542</v>
      </c>
      <c r="C223" t="s">
        <v>463</v>
      </c>
      <c r="D223" t="s">
        <v>440</v>
      </c>
      <c r="E223" t="s">
        <v>267</v>
      </c>
      <c r="F223" t="s">
        <v>162</v>
      </c>
      <c r="G223" t="s">
        <v>163</v>
      </c>
      <c r="H223" t="s">
        <v>150</v>
      </c>
      <c r="I223" t="s">
        <v>151</v>
      </c>
      <c r="J223" t="s">
        <v>164</v>
      </c>
      <c r="K223" t="s">
        <v>209</v>
      </c>
      <c r="L223" t="s">
        <v>155</v>
      </c>
      <c r="M223" t="s">
        <v>155</v>
      </c>
      <c r="N223" t="n">
        <v>-117.1624</v>
      </c>
      <c r="O223" t="n">
        <v>32.7222</v>
      </c>
      <c r="P223" t="n">
        <v>658</v>
      </c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 t="n">
        <v>97</v>
      </c>
      <c r="AR223" t="n">
        <v>179</v>
      </c>
    </row>
    <row r="224">
      <c r="A224" t="n">
        <v>111434</v>
      </c>
      <c r="B224" t="s">
        <v>543</v>
      </c>
      <c r="C224" t="s">
        <v>544</v>
      </c>
      <c r="D224" t="s">
        <v>440</v>
      </c>
      <c r="E224" t="s">
        <v>267</v>
      </c>
      <c r="F224" t="s">
        <v>173</v>
      </c>
      <c r="G224" t="s">
        <v>149</v>
      </c>
      <c r="H224" t="s">
        <v>174</v>
      </c>
      <c r="I224" t="s">
        <v>186</v>
      </c>
      <c r="J224" t="s">
        <v>152</v>
      </c>
      <c r="K224" t="s">
        <v>176</v>
      </c>
      <c r="L224" t="s">
        <v>155</v>
      </c>
      <c r="M224" t="s">
        <v>155</v>
      </c>
      <c r="N224" t="n">
        <v>-122.2654</v>
      </c>
      <c r="O224" t="n">
        <v>37.4488</v>
      </c>
      <c r="P224" t="n">
        <v>9782</v>
      </c>
      <c r="Q224" t="n">
        <v>9782</v>
      </c>
      <c r="R224" t="n">
        <v>59.2</v>
      </c>
      <c r="S224" t="n">
        <v>24</v>
      </c>
      <c r="T224" t="n">
        <v>2.5</v>
      </c>
      <c r="U224" t="n">
        <v>39.8</v>
      </c>
      <c r="V224" t="n">
        <v>19.9</v>
      </c>
      <c r="W224" t="n">
        <v>2.8</v>
      </c>
      <c r="X224" t="n">
        <v>77</v>
      </c>
      <c r="Y224" t="n">
        <v>34</v>
      </c>
      <c r="Z224" t="n">
        <v>26</v>
      </c>
      <c r="AA224" t="n">
        <v>165</v>
      </c>
      <c r="AB224" t="n">
        <v>49.1</v>
      </c>
      <c r="AC224"/>
      <c r="AD224"/>
      <c r="AE224"/>
      <c r="AF224" t="n">
        <v>260</v>
      </c>
      <c r="AG224" t="n">
        <v>10</v>
      </c>
      <c r="AH224" t="n">
        <v>61</v>
      </c>
      <c r="AI224" t="n">
        <v>3845</v>
      </c>
      <c r="AJ224" t="n">
        <v>-1372</v>
      </c>
      <c r="AK224" t="n">
        <v>-379</v>
      </c>
      <c r="AL224" t="n">
        <v>2084</v>
      </c>
      <c r="AM224" t="n">
        <v>4776</v>
      </c>
      <c r="AN224" t="n">
        <v>-3153</v>
      </c>
      <c r="AO224" t="n">
        <v>324</v>
      </c>
      <c r="AP224"/>
      <c r="AQ224"/>
      <c r="AR224"/>
    </row>
    <row r="225">
      <c r="A225" t="n">
        <v>111461</v>
      </c>
      <c r="B225" t="s">
        <v>545</v>
      </c>
      <c r="C225" t="s">
        <v>546</v>
      </c>
      <c r="D225" t="s">
        <v>440</v>
      </c>
      <c r="E225" t="s">
        <v>267</v>
      </c>
      <c r="F225" t="s">
        <v>173</v>
      </c>
      <c r="G225" t="s">
        <v>149</v>
      </c>
      <c r="H225" t="s">
        <v>174</v>
      </c>
      <c r="I225" t="s">
        <v>186</v>
      </c>
      <c r="J225" t="s">
        <v>238</v>
      </c>
      <c r="K225" t="s">
        <v>176</v>
      </c>
      <c r="L225" t="s">
        <v>155</v>
      </c>
      <c r="M225" t="s">
        <v>155</v>
      </c>
      <c r="N225" t="n">
        <v>-118.5687</v>
      </c>
      <c r="O225" t="n">
        <v>34.404</v>
      </c>
      <c r="P225" t="n">
        <v>31071</v>
      </c>
      <c r="Q225" t="n">
        <v>31071</v>
      </c>
      <c r="R225" t="n">
        <v>41</v>
      </c>
      <c r="S225" t="n">
        <v>26.6</v>
      </c>
      <c r="T225" t="n">
        <v>5.8</v>
      </c>
      <c r="U225" t="n">
        <v>49.6</v>
      </c>
      <c r="V225" t="n">
        <v>10.2</v>
      </c>
      <c r="W225" t="n">
        <v>0.5</v>
      </c>
      <c r="X225" t="n">
        <v>74</v>
      </c>
      <c r="Y225" t="n">
        <v>32</v>
      </c>
      <c r="Z225" t="n">
        <v>24</v>
      </c>
      <c r="AA225" t="n">
        <v>1469</v>
      </c>
      <c r="AB225" t="n">
        <v>43.9</v>
      </c>
      <c r="AC225"/>
      <c r="AD225"/>
      <c r="AE225"/>
      <c r="AF225" t="n">
        <v>1331</v>
      </c>
      <c r="AG225" t="n">
        <v>17</v>
      </c>
      <c r="AH225" t="n">
        <v>38</v>
      </c>
      <c r="AI225" t="n">
        <v>4652</v>
      </c>
      <c r="AJ225" t="n">
        <v>1104</v>
      </c>
      <c r="AK225" t="n">
        <v>1924</v>
      </c>
      <c r="AL225" t="n">
        <v>3334</v>
      </c>
      <c r="AM225" t="n">
        <v>6175</v>
      </c>
      <c r="AN225" t="n">
        <v>7741</v>
      </c>
      <c r="AO225" t="n">
        <v>2027</v>
      </c>
      <c r="AP225"/>
      <c r="AQ225"/>
      <c r="AR225"/>
    </row>
    <row r="226">
      <c r="A226" t="n">
        <v>111513</v>
      </c>
      <c r="B226" t="s">
        <v>547</v>
      </c>
      <c r="C226" t="s">
        <v>535</v>
      </c>
      <c r="D226" t="s">
        <v>440</v>
      </c>
      <c r="E226" t="s">
        <v>267</v>
      </c>
      <c r="F226" t="s">
        <v>199</v>
      </c>
      <c r="G226" t="s">
        <v>189</v>
      </c>
      <c r="H226" t="s">
        <v>200</v>
      </c>
      <c r="I226" t="s">
        <v>186</v>
      </c>
      <c r="J226" t="s">
        <v>164</v>
      </c>
      <c r="K226"/>
      <c r="L226" t="s">
        <v>155</v>
      </c>
      <c r="M226" t="s">
        <v>155</v>
      </c>
      <c r="N226" t="n">
        <v>-118.0317</v>
      </c>
      <c r="O226" t="n">
        <v>33.781</v>
      </c>
      <c r="P226" t="n">
        <v>368</v>
      </c>
      <c r="Q226" t="n">
        <v>368</v>
      </c>
      <c r="R226" t="n">
        <v>98.6</v>
      </c>
      <c r="S226" t="n">
        <v>18.5</v>
      </c>
      <c r="T226" t="n">
        <v>5.4</v>
      </c>
      <c r="U226" t="n">
        <v>59.8</v>
      </c>
      <c r="V226" t="n">
        <v>9.5</v>
      </c>
      <c r="W226" t="n">
        <v>0.3</v>
      </c>
      <c r="X226" t="n">
        <v>90</v>
      </c>
      <c r="Y226" t="n">
        <v>100</v>
      </c>
      <c r="Z226" t="n">
        <v>20</v>
      </c>
      <c r="AA226"/>
      <c r="AB226"/>
      <c r="AC226"/>
      <c r="AD226"/>
      <c r="AE226"/>
      <c r="AF226" t="n">
        <v>73</v>
      </c>
      <c r="AG226" t="n">
        <v>52</v>
      </c>
      <c r="AH226" t="n">
        <v>54</v>
      </c>
      <c r="AI226" t="n">
        <v>17647</v>
      </c>
      <c r="AJ226" t="n">
        <v>18248</v>
      </c>
      <c r="AK226" t="n">
        <v>19751</v>
      </c>
      <c r="AL226" t="n">
        <v>20160</v>
      </c>
      <c r="AM226" t="n">
        <v>22609</v>
      </c>
      <c r="AN226" t="n">
        <v>22609</v>
      </c>
      <c r="AO226"/>
      <c r="AP226"/>
      <c r="AQ226"/>
      <c r="AR226"/>
    </row>
    <row r="227">
      <c r="A227" t="n">
        <v>111638</v>
      </c>
      <c r="B227" t="s">
        <v>548</v>
      </c>
      <c r="C227" t="s">
        <v>549</v>
      </c>
      <c r="D227" t="s">
        <v>440</v>
      </c>
      <c r="E227" t="s">
        <v>267</v>
      </c>
      <c r="F227" t="s">
        <v>162</v>
      </c>
      <c r="G227" t="s">
        <v>163</v>
      </c>
      <c r="H227" t="s">
        <v>150</v>
      </c>
      <c r="I227" t="s">
        <v>151</v>
      </c>
      <c r="J227" t="s">
        <v>164</v>
      </c>
      <c r="K227" t="s">
        <v>176</v>
      </c>
      <c r="L227" t="s">
        <v>155</v>
      </c>
      <c r="M227" t="s">
        <v>155</v>
      </c>
      <c r="N227" t="n">
        <v>-118.4665</v>
      </c>
      <c r="O227" t="n">
        <v>34.1551</v>
      </c>
      <c r="P227" t="n">
        <v>626</v>
      </c>
      <c r="Q227" t="n">
        <v>626</v>
      </c>
      <c r="R227" t="n">
        <v>67.7</v>
      </c>
      <c r="S227" t="n">
        <v>23.5</v>
      </c>
      <c r="T227" t="n">
        <v>4.6</v>
      </c>
      <c r="U227" t="n">
        <v>57</v>
      </c>
      <c r="V227" t="n">
        <v>8.9</v>
      </c>
      <c r="W227" t="n">
        <v>0</v>
      </c>
      <c r="X227"/>
      <c r="Y227"/>
      <c r="Z227" t="n">
        <v>19</v>
      </c>
      <c r="AA227" t="n">
        <v>87</v>
      </c>
      <c r="AB227" t="n">
        <v>63.2</v>
      </c>
      <c r="AC227"/>
      <c r="AD227"/>
      <c r="AE227"/>
      <c r="AF227" t="n">
        <v>58</v>
      </c>
      <c r="AG227" t="n">
        <v>55</v>
      </c>
      <c r="AH227" t="n">
        <v>56</v>
      </c>
      <c r="AI227" t="n">
        <v>26780</v>
      </c>
      <c r="AJ227" t="n">
        <v>25486</v>
      </c>
      <c r="AK227" t="n">
        <v>31107</v>
      </c>
      <c r="AL227" t="n">
        <v>25912</v>
      </c>
      <c r="AM227" t="n">
        <v>31107</v>
      </c>
      <c r="AN227" t="n">
        <v>30616</v>
      </c>
      <c r="AO227" t="n">
        <v>111</v>
      </c>
      <c r="AP227"/>
      <c r="AQ227"/>
      <c r="AR227"/>
    </row>
    <row r="228">
      <c r="A228" t="n">
        <v>111708</v>
      </c>
      <c r="B228" t="s">
        <v>550</v>
      </c>
      <c r="C228" t="s">
        <v>463</v>
      </c>
      <c r="D228" t="s">
        <v>440</v>
      </c>
      <c r="E228" t="s">
        <v>267</v>
      </c>
      <c r="F228" t="s">
        <v>551</v>
      </c>
      <c r="G228" t="s">
        <v>163</v>
      </c>
      <c r="H228" t="s">
        <v>200</v>
      </c>
      <c r="I228" t="s">
        <v>151</v>
      </c>
      <c r="J228" t="s">
        <v>164</v>
      </c>
      <c r="K228"/>
      <c r="L228" t="s">
        <v>155</v>
      </c>
      <c r="M228" t="s">
        <v>155</v>
      </c>
      <c r="N228" t="n">
        <v>-117.1053</v>
      </c>
      <c r="O228" t="n">
        <v>32.7113</v>
      </c>
      <c r="P228" t="n">
        <v>326</v>
      </c>
      <c r="Q228" t="n">
        <v>326</v>
      </c>
      <c r="R228" t="n">
        <v>13.8</v>
      </c>
      <c r="S228" t="n">
        <v>12</v>
      </c>
      <c r="T228" t="n">
        <v>10.4</v>
      </c>
      <c r="U228" t="n">
        <v>41.7</v>
      </c>
      <c r="V228" t="n">
        <v>31.6</v>
      </c>
      <c r="W228" t="n">
        <v>0</v>
      </c>
      <c r="X228" t="n">
        <v>96</v>
      </c>
      <c r="Y228"/>
      <c r="Z228" t="n">
        <v>28</v>
      </c>
      <c r="AA228"/>
      <c r="AB228"/>
      <c r="AC228"/>
      <c r="AD228"/>
      <c r="AE228"/>
      <c r="AF228" t="n">
        <v>79</v>
      </c>
      <c r="AG228" t="n">
        <v>29</v>
      </c>
      <c r="AH228" t="n">
        <v>31</v>
      </c>
      <c r="AI228" t="n">
        <v>18621</v>
      </c>
      <c r="AJ228" t="n">
        <v>18562</v>
      </c>
      <c r="AK228" t="n">
        <v>18165</v>
      </c>
      <c r="AL228" t="n">
        <v>19525</v>
      </c>
      <c r="AM228" t="n">
        <v>24055</v>
      </c>
      <c r="AN228" t="n">
        <v>24970</v>
      </c>
      <c r="AO228"/>
      <c r="AP228"/>
      <c r="AQ228"/>
      <c r="AR228"/>
    </row>
    <row r="229">
      <c r="A229" t="n">
        <v>111717</v>
      </c>
      <c r="B229" t="s">
        <v>552</v>
      </c>
      <c r="C229" t="s">
        <v>553</v>
      </c>
      <c r="D229" t="s">
        <v>440</v>
      </c>
      <c r="E229" t="s">
        <v>267</v>
      </c>
      <c r="F229" t="s">
        <v>551</v>
      </c>
      <c r="G229" t="s">
        <v>163</v>
      </c>
      <c r="H229" t="s">
        <v>200</v>
      </c>
      <c r="I229" t="s">
        <v>151</v>
      </c>
      <c r="J229" t="s">
        <v>164</v>
      </c>
      <c r="K229"/>
      <c r="L229" t="s">
        <v>155</v>
      </c>
      <c r="M229" t="s">
        <v>155</v>
      </c>
      <c r="N229" t="n">
        <v>-121.887</v>
      </c>
      <c r="O229" t="n">
        <v>37.3227</v>
      </c>
      <c r="P229" t="n">
        <v>301</v>
      </c>
      <c r="Q229" t="n">
        <v>301</v>
      </c>
      <c r="R229" t="n">
        <v>22.3</v>
      </c>
      <c r="S229" t="n">
        <v>8.3</v>
      </c>
      <c r="T229" t="n">
        <v>2.7</v>
      </c>
      <c r="U229" t="n">
        <v>79.7</v>
      </c>
      <c r="V229" t="n">
        <v>5.3</v>
      </c>
      <c r="W229" t="n">
        <v>0</v>
      </c>
      <c r="X229" t="n">
        <v>85</v>
      </c>
      <c r="Y229"/>
      <c r="Z229" t="n">
        <v>18</v>
      </c>
      <c r="AA229"/>
      <c r="AB229"/>
      <c r="AC229"/>
      <c r="AD229"/>
      <c r="AE229"/>
      <c r="AF229" t="n">
        <v>105</v>
      </c>
      <c r="AG229" t="n">
        <v>37</v>
      </c>
      <c r="AH229" t="n">
        <v>42</v>
      </c>
      <c r="AI229" t="n">
        <v>13577</v>
      </c>
      <c r="AJ229" t="n">
        <v>11898</v>
      </c>
      <c r="AK229" t="n">
        <v>14132</v>
      </c>
      <c r="AL229" t="n">
        <v>18022</v>
      </c>
      <c r="AM229" t="n">
        <v>21117</v>
      </c>
      <c r="AN229" t="n">
        <v>21117</v>
      </c>
      <c r="AO229"/>
      <c r="AP229"/>
      <c r="AQ229"/>
      <c r="AR229"/>
    </row>
    <row r="230">
      <c r="A230" t="n">
        <v>111726</v>
      </c>
      <c r="B230" t="s">
        <v>554</v>
      </c>
      <c r="C230" t="s">
        <v>555</v>
      </c>
      <c r="D230" t="s">
        <v>440</v>
      </c>
      <c r="E230" t="s">
        <v>267</v>
      </c>
      <c r="F230" t="s">
        <v>551</v>
      </c>
      <c r="G230" t="s">
        <v>163</v>
      </c>
      <c r="H230" t="s">
        <v>200</v>
      </c>
      <c r="I230" t="s">
        <v>151</v>
      </c>
      <c r="J230" t="s">
        <v>164</v>
      </c>
      <c r="K230"/>
      <c r="L230" t="s">
        <v>155</v>
      </c>
      <c r="M230" t="s">
        <v>155</v>
      </c>
      <c r="N230" t="n">
        <v>-115.5491</v>
      </c>
      <c r="O230" t="n">
        <v>32.7909</v>
      </c>
      <c r="P230" t="n">
        <v>263</v>
      </c>
      <c r="Q230" t="n">
        <v>263</v>
      </c>
      <c r="R230" t="n">
        <v>19.8</v>
      </c>
      <c r="S230" t="n">
        <v>0.8</v>
      </c>
      <c r="T230" t="n">
        <v>0.4</v>
      </c>
      <c r="U230" t="n">
        <v>98.5</v>
      </c>
      <c r="V230" t="n">
        <v>0</v>
      </c>
      <c r="W230" t="n">
        <v>0</v>
      </c>
      <c r="X230" t="n">
        <v>100</v>
      </c>
      <c r="Y230"/>
      <c r="Z230" t="n">
        <v>19</v>
      </c>
      <c r="AA230"/>
      <c r="AB230"/>
      <c r="AC230"/>
      <c r="AD230"/>
      <c r="AE230"/>
      <c r="AF230" t="n">
        <v>94</v>
      </c>
      <c r="AG230" t="n">
        <v>28</v>
      </c>
      <c r="AH230" t="n">
        <v>54</v>
      </c>
      <c r="AI230" t="n">
        <v>20218</v>
      </c>
      <c r="AJ230" t="n">
        <v>18251</v>
      </c>
      <c r="AK230" t="n">
        <v>25373</v>
      </c>
      <c r="AL230" t="n">
        <v>14565</v>
      </c>
      <c r="AM230"/>
      <c r="AN230"/>
      <c r="AO230"/>
      <c r="AP230"/>
      <c r="AQ230"/>
      <c r="AR230"/>
    </row>
    <row r="231">
      <c r="A231" t="n">
        <v>111744</v>
      </c>
      <c r="B231" t="s">
        <v>556</v>
      </c>
      <c r="C231" t="s">
        <v>557</v>
      </c>
      <c r="D231" t="s">
        <v>440</v>
      </c>
      <c r="E231" t="s">
        <v>267</v>
      </c>
      <c r="F231" t="s">
        <v>551</v>
      </c>
      <c r="G231" t="s">
        <v>163</v>
      </c>
      <c r="H231" t="s">
        <v>200</v>
      </c>
      <c r="I231" t="s">
        <v>186</v>
      </c>
      <c r="J231" t="s">
        <v>164</v>
      </c>
      <c r="K231"/>
      <c r="L231" t="s">
        <v>155</v>
      </c>
      <c r="M231" t="s">
        <v>155</v>
      </c>
      <c r="N231" t="n">
        <v>-117.3535</v>
      </c>
      <c r="O231" t="n">
        <v>34.0774</v>
      </c>
      <c r="P231" t="n">
        <v>222</v>
      </c>
      <c r="Q231" t="n">
        <v>222</v>
      </c>
      <c r="R231" t="n">
        <v>5</v>
      </c>
      <c r="S231" t="n">
        <v>10.8</v>
      </c>
      <c r="T231" t="n">
        <v>10.8</v>
      </c>
      <c r="U231" t="n">
        <v>75.2</v>
      </c>
      <c r="V231" t="n">
        <v>0</v>
      </c>
      <c r="W231" t="n">
        <v>0</v>
      </c>
      <c r="X231" t="n">
        <v>81</v>
      </c>
      <c r="Y231"/>
      <c r="Z231" t="n">
        <v>21</v>
      </c>
      <c r="AA231"/>
      <c r="AB231"/>
      <c r="AC231"/>
      <c r="AD231"/>
      <c r="AE231"/>
      <c r="AF231" t="n">
        <v>105</v>
      </c>
      <c r="AG231" t="n">
        <v>53</v>
      </c>
      <c r="AH231" t="n">
        <v>56</v>
      </c>
      <c r="AI231" t="n">
        <v>14477</v>
      </c>
      <c r="AJ231" t="n">
        <v>13732</v>
      </c>
      <c r="AK231" t="n">
        <v>16759</v>
      </c>
      <c r="AL231" t="n">
        <v>17716</v>
      </c>
      <c r="AM231" t="n">
        <v>20914</v>
      </c>
      <c r="AN231"/>
      <c r="AO231"/>
      <c r="AP231"/>
      <c r="AQ231"/>
      <c r="AR231"/>
    </row>
    <row r="232">
      <c r="A232" t="n">
        <v>111762</v>
      </c>
      <c r="B232" t="s">
        <v>558</v>
      </c>
      <c r="C232" t="s">
        <v>559</v>
      </c>
      <c r="D232" t="s">
        <v>440</v>
      </c>
      <c r="E232" t="s">
        <v>267</v>
      </c>
      <c r="F232" t="s">
        <v>551</v>
      </c>
      <c r="G232" t="s">
        <v>163</v>
      </c>
      <c r="H232" t="s">
        <v>200</v>
      </c>
      <c r="I232" t="s">
        <v>151</v>
      </c>
      <c r="J232" t="s">
        <v>164</v>
      </c>
      <c r="K232"/>
      <c r="L232" t="s">
        <v>155</v>
      </c>
      <c r="M232" t="s">
        <v>155</v>
      </c>
      <c r="N232" t="n">
        <v>-121.768</v>
      </c>
      <c r="O232" t="n">
        <v>36.9318</v>
      </c>
      <c r="P232" t="n">
        <v>213</v>
      </c>
      <c r="Q232" t="n">
        <v>213</v>
      </c>
      <c r="R232" t="n">
        <v>39</v>
      </c>
      <c r="S232" t="n">
        <v>1.9</v>
      </c>
      <c r="T232" t="n">
        <v>0.9</v>
      </c>
      <c r="U232" t="n">
        <v>95.8</v>
      </c>
      <c r="V232" t="n">
        <v>0.5</v>
      </c>
      <c r="W232" t="n">
        <v>0</v>
      </c>
      <c r="X232" t="n">
        <v>83</v>
      </c>
      <c r="Y232"/>
      <c r="Z232" t="n">
        <v>21</v>
      </c>
      <c r="AA232"/>
      <c r="AB232"/>
      <c r="AC232"/>
      <c r="AD232"/>
      <c r="AE232"/>
      <c r="AF232" t="n">
        <v>88</v>
      </c>
      <c r="AG232" t="n">
        <v>23</v>
      </c>
      <c r="AH232" t="n">
        <v>54</v>
      </c>
      <c r="AI232" t="n">
        <v>9782</v>
      </c>
      <c r="AJ232" t="n">
        <v>2460</v>
      </c>
      <c r="AK232" t="n">
        <v>983</v>
      </c>
      <c r="AL232" t="n">
        <v>1598</v>
      </c>
      <c r="AM232"/>
      <c r="AN232"/>
      <c r="AO232"/>
      <c r="AP232"/>
      <c r="AQ232"/>
      <c r="AR232"/>
    </row>
    <row r="233">
      <c r="A233" t="n">
        <v>111799</v>
      </c>
      <c r="B233" t="s">
        <v>560</v>
      </c>
      <c r="C233" t="s">
        <v>561</v>
      </c>
      <c r="D233" t="s">
        <v>440</v>
      </c>
      <c r="E233" t="s">
        <v>267</v>
      </c>
      <c r="F233" t="s">
        <v>551</v>
      </c>
      <c r="G233" t="s">
        <v>163</v>
      </c>
      <c r="H233" t="s">
        <v>200</v>
      </c>
      <c r="I233" t="s">
        <v>151</v>
      </c>
      <c r="J233" t="s">
        <v>164</v>
      </c>
      <c r="K233"/>
      <c r="L233" t="s">
        <v>155</v>
      </c>
      <c r="M233" t="s">
        <v>155</v>
      </c>
      <c r="N233" t="n">
        <v>-121.6524</v>
      </c>
      <c r="O233" t="n">
        <v>36.7073</v>
      </c>
      <c r="P233" t="n">
        <v>279</v>
      </c>
      <c r="Q233" t="n">
        <v>279</v>
      </c>
      <c r="R233" t="n">
        <v>82.8</v>
      </c>
      <c r="S233" t="n">
        <v>0</v>
      </c>
      <c r="T233" t="n">
        <v>0</v>
      </c>
      <c r="U233" t="n">
        <v>99.6</v>
      </c>
      <c r="V233" t="n">
        <v>0.4</v>
      </c>
      <c r="W233" t="n">
        <v>0</v>
      </c>
      <c r="X233" t="n">
        <v>92</v>
      </c>
      <c r="Y233"/>
      <c r="Z233" t="n">
        <v>27</v>
      </c>
      <c r="AA233"/>
      <c r="AB233"/>
      <c r="AC233"/>
      <c r="AD233"/>
      <c r="AE233"/>
      <c r="AF233" t="n">
        <v>107</v>
      </c>
      <c r="AG233" t="n">
        <v>30</v>
      </c>
      <c r="AH233" t="n">
        <v>58</v>
      </c>
      <c r="AI233" t="n">
        <v>9182</v>
      </c>
      <c r="AJ233" t="n">
        <v>7252</v>
      </c>
      <c r="AK233" t="n">
        <v>7087</v>
      </c>
      <c r="AL233" t="n">
        <v>5229</v>
      </c>
      <c r="AM233"/>
      <c r="AN233"/>
      <c r="AO233"/>
      <c r="AP233"/>
      <c r="AQ233"/>
      <c r="AR233"/>
    </row>
    <row r="234">
      <c r="A234" t="n">
        <v>111887</v>
      </c>
      <c r="B234" t="s">
        <v>562</v>
      </c>
      <c r="C234" t="s">
        <v>563</v>
      </c>
      <c r="D234" t="s">
        <v>440</v>
      </c>
      <c r="E234" t="s">
        <v>267</v>
      </c>
      <c r="F234" t="s">
        <v>173</v>
      </c>
      <c r="G234" t="s">
        <v>149</v>
      </c>
      <c r="H234" t="s">
        <v>174</v>
      </c>
      <c r="I234" t="s">
        <v>186</v>
      </c>
      <c r="J234" t="s">
        <v>158</v>
      </c>
      <c r="K234" t="s">
        <v>176</v>
      </c>
      <c r="L234" t="s">
        <v>155</v>
      </c>
      <c r="M234" t="s">
        <v>155</v>
      </c>
      <c r="N234" t="n">
        <v>-118.0973</v>
      </c>
      <c r="O234" t="n">
        <v>33.8869</v>
      </c>
      <c r="P234" t="n">
        <v>28050</v>
      </c>
      <c r="Q234" t="n">
        <v>28050</v>
      </c>
      <c r="R234" t="n">
        <v>53.2</v>
      </c>
      <c r="S234" t="n">
        <v>11</v>
      </c>
      <c r="T234" t="n">
        <v>7</v>
      </c>
      <c r="U234" t="n">
        <v>66.4</v>
      </c>
      <c r="V234" t="n">
        <v>9.1</v>
      </c>
      <c r="W234" t="n">
        <v>0.1</v>
      </c>
      <c r="X234" t="n">
        <v>67</v>
      </c>
      <c r="Y234" t="n">
        <v>42</v>
      </c>
      <c r="Z234" t="n">
        <v>38</v>
      </c>
      <c r="AA234" t="n">
        <v>2232</v>
      </c>
      <c r="AB234" t="n">
        <v>28.9</v>
      </c>
      <c r="AC234"/>
      <c r="AD234"/>
      <c r="AE234"/>
      <c r="AF234" t="n">
        <v>2282</v>
      </c>
      <c r="AG234" t="n">
        <v>35</v>
      </c>
      <c r="AH234" t="n">
        <v>58</v>
      </c>
      <c r="AI234" t="n">
        <v>2373</v>
      </c>
      <c r="AJ234" t="n">
        <v>-524</v>
      </c>
      <c r="AK234" t="n">
        <v>670</v>
      </c>
      <c r="AL234" t="n">
        <v>2917</v>
      </c>
      <c r="AM234" t="n">
        <v>4990</v>
      </c>
      <c r="AN234" t="n">
        <v>6728</v>
      </c>
      <c r="AO234" t="n">
        <v>2062</v>
      </c>
      <c r="AP234"/>
      <c r="AQ234"/>
      <c r="AR234"/>
    </row>
    <row r="235">
      <c r="A235" t="n">
        <v>111896</v>
      </c>
      <c r="B235" t="s">
        <v>564</v>
      </c>
      <c r="C235" t="s">
        <v>565</v>
      </c>
      <c r="D235" t="s">
        <v>440</v>
      </c>
      <c r="E235" t="s">
        <v>267</v>
      </c>
      <c r="F235" t="s">
        <v>173</v>
      </c>
      <c r="G235" t="s">
        <v>149</v>
      </c>
      <c r="H235" t="s">
        <v>174</v>
      </c>
      <c r="I235" t="s">
        <v>205</v>
      </c>
      <c r="J235" t="s">
        <v>152</v>
      </c>
      <c r="K235" t="s">
        <v>176</v>
      </c>
      <c r="L235" t="s">
        <v>155</v>
      </c>
      <c r="M235" t="s">
        <v>155</v>
      </c>
      <c r="N235" t="n">
        <v>-117.6677</v>
      </c>
      <c r="O235" t="n">
        <v>35.5675</v>
      </c>
      <c r="P235" t="n">
        <v>8063</v>
      </c>
      <c r="Q235" t="n">
        <v>8063</v>
      </c>
      <c r="R235" t="n">
        <v>55.8</v>
      </c>
      <c r="S235" t="n">
        <v>33.1</v>
      </c>
      <c r="T235" t="n">
        <v>8</v>
      </c>
      <c r="U235" t="n">
        <v>47</v>
      </c>
      <c r="V235" t="n">
        <v>4.2</v>
      </c>
      <c r="W235" t="n">
        <v>0.1</v>
      </c>
      <c r="X235" t="n">
        <v>50</v>
      </c>
      <c r="Y235" t="n">
        <v>25</v>
      </c>
      <c r="Z235" t="n">
        <v>25</v>
      </c>
      <c r="AA235" t="n">
        <v>203</v>
      </c>
      <c r="AB235" t="n">
        <v>26.1</v>
      </c>
      <c r="AC235"/>
      <c r="AD235"/>
      <c r="AE235"/>
      <c r="AF235" t="n">
        <v>185</v>
      </c>
      <c r="AG235" t="n">
        <v>14</v>
      </c>
      <c r="AH235" t="n">
        <v>50</v>
      </c>
      <c r="AI235" t="n">
        <v>9729</v>
      </c>
      <c r="AJ235" t="n">
        <v>5151</v>
      </c>
      <c r="AK235" t="n">
        <v>5016</v>
      </c>
      <c r="AL235" t="n">
        <v>8352</v>
      </c>
      <c r="AM235" t="n">
        <v>11915</v>
      </c>
      <c r="AN235"/>
      <c r="AO235" t="n">
        <v>396</v>
      </c>
      <c r="AP235"/>
      <c r="AQ235"/>
      <c r="AR235"/>
    </row>
    <row r="236">
      <c r="A236" t="n">
        <v>111920</v>
      </c>
      <c r="B236" t="s">
        <v>566</v>
      </c>
      <c r="C236" t="s">
        <v>509</v>
      </c>
      <c r="D236" t="s">
        <v>440</v>
      </c>
      <c r="E236" t="s">
        <v>267</v>
      </c>
      <c r="F236" t="s">
        <v>173</v>
      </c>
      <c r="G236" t="s">
        <v>149</v>
      </c>
      <c r="H236" t="s">
        <v>174</v>
      </c>
      <c r="I236" t="s">
        <v>186</v>
      </c>
      <c r="J236" t="s">
        <v>238</v>
      </c>
      <c r="K236" t="s">
        <v>176</v>
      </c>
      <c r="L236" t="s">
        <v>155</v>
      </c>
      <c r="M236" t="s">
        <v>155</v>
      </c>
      <c r="N236" t="n">
        <v>-122.1056</v>
      </c>
      <c r="O236" t="n">
        <v>37.6425</v>
      </c>
      <c r="P236" t="n">
        <v>17054</v>
      </c>
      <c r="Q236" t="n">
        <v>17054</v>
      </c>
      <c r="R236" t="n">
        <v>51.4</v>
      </c>
      <c r="S236" t="n">
        <v>16.9</v>
      </c>
      <c r="T236" t="n">
        <v>8.7</v>
      </c>
      <c r="U236" t="n">
        <v>39.9</v>
      </c>
      <c r="V236" t="n">
        <v>23.6</v>
      </c>
      <c r="W236" t="n">
        <v>0.5</v>
      </c>
      <c r="X236" t="n">
        <v>77</v>
      </c>
      <c r="Y236" t="n">
        <v>43</v>
      </c>
      <c r="Z236" t="n">
        <v>23</v>
      </c>
      <c r="AA236" t="n">
        <v>931</v>
      </c>
      <c r="AB236" t="n">
        <v>41.4</v>
      </c>
      <c r="AC236"/>
      <c r="AD236"/>
      <c r="AE236"/>
      <c r="AF236" t="n">
        <v>907</v>
      </c>
      <c r="AG236" t="n">
        <v>18</v>
      </c>
      <c r="AH236" t="n">
        <v>45</v>
      </c>
      <c r="AI236" t="n">
        <v>7975</v>
      </c>
      <c r="AJ236" t="n">
        <v>3300</v>
      </c>
      <c r="AK236" t="n">
        <v>3532</v>
      </c>
      <c r="AL236" t="n">
        <v>7225</v>
      </c>
      <c r="AM236" t="n">
        <v>9704</v>
      </c>
      <c r="AN236" t="n">
        <v>10901</v>
      </c>
      <c r="AO236" t="n">
        <v>1089</v>
      </c>
      <c r="AP236"/>
      <c r="AQ236"/>
      <c r="AR236"/>
    </row>
    <row r="237">
      <c r="A237" t="n">
        <v>111939</v>
      </c>
      <c r="B237" t="s">
        <v>567</v>
      </c>
      <c r="C237" t="s">
        <v>568</v>
      </c>
      <c r="D237" t="s">
        <v>440</v>
      </c>
      <c r="E237" t="s">
        <v>267</v>
      </c>
      <c r="F237" t="s">
        <v>173</v>
      </c>
      <c r="G237" t="s">
        <v>149</v>
      </c>
      <c r="H237" t="s">
        <v>174</v>
      </c>
      <c r="I237" t="s">
        <v>186</v>
      </c>
      <c r="J237" t="s">
        <v>158</v>
      </c>
      <c r="K237" t="s">
        <v>176</v>
      </c>
      <c r="L237" t="s">
        <v>155</v>
      </c>
      <c r="M237" t="s">
        <v>155</v>
      </c>
      <c r="N237" t="n">
        <v>-117.5739</v>
      </c>
      <c r="O237" t="n">
        <v>34.1477</v>
      </c>
      <c r="P237" t="n">
        <v>29462</v>
      </c>
      <c r="Q237" t="n">
        <v>29462</v>
      </c>
      <c r="R237" t="n">
        <v>60.7</v>
      </c>
      <c r="S237" t="n">
        <v>16.6</v>
      </c>
      <c r="T237" t="n">
        <v>7.7</v>
      </c>
      <c r="U237" t="n">
        <v>60.2</v>
      </c>
      <c r="V237" t="n">
        <v>8.4</v>
      </c>
      <c r="W237" t="n">
        <v>0.6</v>
      </c>
      <c r="X237" t="n">
        <v>66</v>
      </c>
      <c r="Y237" t="n">
        <v>43</v>
      </c>
      <c r="Z237" t="n">
        <v>21</v>
      </c>
      <c r="AA237" t="n">
        <v>1293</v>
      </c>
      <c r="AB237" t="n">
        <v>31.9</v>
      </c>
      <c r="AC237"/>
      <c r="AD237"/>
      <c r="AE237"/>
      <c r="AF237" t="n">
        <v>1652</v>
      </c>
      <c r="AG237" t="n">
        <v>28</v>
      </c>
      <c r="AH237" t="n">
        <v>92</v>
      </c>
      <c r="AI237" t="n">
        <v>7901</v>
      </c>
      <c r="AJ237" t="n">
        <v>5001</v>
      </c>
      <c r="AK237" t="n">
        <v>5594</v>
      </c>
      <c r="AL237" t="n">
        <v>7016</v>
      </c>
      <c r="AM237" t="n">
        <v>9816</v>
      </c>
      <c r="AN237" t="n">
        <v>8819</v>
      </c>
      <c r="AO237" t="n">
        <v>1998</v>
      </c>
      <c r="AP237"/>
      <c r="AQ237"/>
      <c r="AR237"/>
    </row>
    <row r="238">
      <c r="A238" t="n">
        <v>111948</v>
      </c>
      <c r="B238" t="s">
        <v>569</v>
      </c>
      <c r="C238" t="s">
        <v>570</v>
      </c>
      <c r="D238" t="s">
        <v>440</v>
      </c>
      <c r="E238" t="s">
        <v>267</v>
      </c>
      <c r="F238" t="s">
        <v>162</v>
      </c>
      <c r="G238" t="s">
        <v>163</v>
      </c>
      <c r="H238" t="s">
        <v>150</v>
      </c>
      <c r="I238" t="s">
        <v>151</v>
      </c>
      <c r="J238" t="s">
        <v>152</v>
      </c>
      <c r="K238" t="s">
        <v>159</v>
      </c>
      <c r="L238" t="s">
        <v>155</v>
      </c>
      <c r="M238" t="s">
        <v>155</v>
      </c>
      <c r="N238" t="n">
        <v>-117.8525</v>
      </c>
      <c r="O238" t="n">
        <v>33.793</v>
      </c>
      <c r="P238" t="n">
        <v>10655</v>
      </c>
      <c r="Q238" t="n">
        <v>8303</v>
      </c>
      <c r="R238" t="n">
        <v>59.8</v>
      </c>
      <c r="S238" t="n">
        <v>48</v>
      </c>
      <c r="T238" t="n">
        <v>2.2</v>
      </c>
      <c r="U238" t="n">
        <v>17.6</v>
      </c>
      <c r="V238" t="n">
        <v>15.8</v>
      </c>
      <c r="W238" t="n">
        <v>2.7</v>
      </c>
      <c r="X238" t="n">
        <v>90</v>
      </c>
      <c r="Y238" t="n">
        <v>60</v>
      </c>
      <c r="Z238" t="n">
        <v>12</v>
      </c>
      <c r="AA238" t="n">
        <v>1675</v>
      </c>
      <c r="AB238" t="n">
        <v>80.4</v>
      </c>
      <c r="AC238" t="n">
        <v>1641</v>
      </c>
      <c r="AD238" t="n">
        <v>80.1</v>
      </c>
      <c r="AE238" t="n">
        <v>70.7</v>
      </c>
      <c r="AF238" t="n">
        <v>2061</v>
      </c>
      <c r="AG238" t="n">
        <v>20</v>
      </c>
      <c r="AH238" t="n">
        <v>83</v>
      </c>
      <c r="AI238" t="n">
        <v>48037</v>
      </c>
      <c r="AJ238" t="n">
        <v>37985</v>
      </c>
      <c r="AK238" t="n">
        <v>40713</v>
      </c>
      <c r="AL238" t="n">
        <v>39414</v>
      </c>
      <c r="AM238" t="n">
        <v>42194</v>
      </c>
      <c r="AN238" t="n">
        <v>54519</v>
      </c>
      <c r="AO238"/>
      <c r="AP238" t="n">
        <v>1838</v>
      </c>
      <c r="AQ238" t="n">
        <v>547</v>
      </c>
      <c r="AR238" t="n">
        <v>330</v>
      </c>
    </row>
    <row r="239">
      <c r="A239" t="n">
        <v>111966</v>
      </c>
      <c r="B239" t="s">
        <v>571</v>
      </c>
      <c r="C239" t="s">
        <v>448</v>
      </c>
      <c r="D239" t="s">
        <v>440</v>
      </c>
      <c r="E239" t="s">
        <v>267</v>
      </c>
      <c r="F239" t="s">
        <v>162</v>
      </c>
      <c r="G239" t="s">
        <v>163</v>
      </c>
      <c r="H239" t="s">
        <v>150</v>
      </c>
      <c r="I239" t="s">
        <v>186</v>
      </c>
      <c r="J239" t="s">
        <v>164</v>
      </c>
      <c r="K239" t="s">
        <v>209</v>
      </c>
      <c r="L239" t="s">
        <v>155</v>
      </c>
      <c r="M239" t="s">
        <v>155</v>
      </c>
      <c r="N239" t="n">
        <v>-118.2428</v>
      </c>
      <c r="O239" t="n">
        <v>33.9257</v>
      </c>
      <c r="P239" t="n">
        <v>1100</v>
      </c>
      <c r="Q239" t="n">
        <v>319</v>
      </c>
      <c r="R239" t="n">
        <v>69</v>
      </c>
      <c r="S239" t="n">
        <v>2.8</v>
      </c>
      <c r="T239" t="n">
        <v>32</v>
      </c>
      <c r="U239" t="n">
        <v>23.5</v>
      </c>
      <c r="V239" t="n">
        <v>6</v>
      </c>
      <c r="W239" t="n">
        <v>0</v>
      </c>
      <c r="X239" t="n">
        <v>79</v>
      </c>
      <c r="Y239"/>
      <c r="Z239" t="n">
        <v>4</v>
      </c>
      <c r="AA239" t="n">
        <v>16</v>
      </c>
      <c r="AB239" t="n">
        <v>50</v>
      </c>
      <c r="AC239" t="n">
        <v>16</v>
      </c>
      <c r="AD239" t="n">
        <v>50</v>
      </c>
      <c r="AE239" t="n">
        <v>43.8</v>
      </c>
      <c r="AF239" t="n">
        <v>14</v>
      </c>
      <c r="AG239" t="n">
        <v>31</v>
      </c>
      <c r="AH239" t="n">
        <v>67</v>
      </c>
      <c r="AI239" t="n">
        <v>27789</v>
      </c>
      <c r="AJ239" t="n">
        <v>30176</v>
      </c>
      <c r="AK239" t="n">
        <v>25714</v>
      </c>
      <c r="AL239" t="n">
        <v>29238</v>
      </c>
      <c r="AM239"/>
      <c r="AN239"/>
      <c r="AO239" t="n">
        <v>32</v>
      </c>
      <c r="AP239" t="n">
        <v>37</v>
      </c>
      <c r="AQ239" t="n">
        <v>298</v>
      </c>
      <c r="AR239"/>
    </row>
    <row r="240">
      <c r="A240" t="n">
        <v>112075</v>
      </c>
      <c r="B240" t="s">
        <v>572</v>
      </c>
      <c r="C240" t="s">
        <v>520</v>
      </c>
      <c r="D240" t="s">
        <v>440</v>
      </c>
      <c r="E240" t="s">
        <v>267</v>
      </c>
      <c r="F240" t="s">
        <v>162</v>
      </c>
      <c r="G240" t="s">
        <v>163</v>
      </c>
      <c r="H240" t="s">
        <v>150</v>
      </c>
      <c r="I240" t="s">
        <v>151</v>
      </c>
      <c r="J240" t="s">
        <v>168</v>
      </c>
      <c r="K240" t="s">
        <v>159</v>
      </c>
      <c r="L240" t="s">
        <v>155</v>
      </c>
      <c r="M240" t="s">
        <v>155</v>
      </c>
      <c r="N240" t="n">
        <v>-117.8123</v>
      </c>
      <c r="O240" t="n">
        <v>33.6537</v>
      </c>
      <c r="P240" t="n">
        <v>4999</v>
      </c>
      <c r="Q240" t="n">
        <v>1932</v>
      </c>
      <c r="R240" t="n">
        <v>60.8</v>
      </c>
      <c r="S240" t="n">
        <v>37.9</v>
      </c>
      <c r="T240" t="n">
        <v>3.4</v>
      </c>
      <c r="U240" t="n">
        <v>23.8</v>
      </c>
      <c r="V240" t="n">
        <v>10.1</v>
      </c>
      <c r="W240" t="n">
        <v>11.2</v>
      </c>
      <c r="X240" t="n">
        <v>76</v>
      </c>
      <c r="Y240"/>
      <c r="Z240" t="n">
        <v>13</v>
      </c>
      <c r="AA240" t="n">
        <v>328</v>
      </c>
      <c r="AB240" t="n">
        <v>62.5</v>
      </c>
      <c r="AC240" t="n">
        <v>328</v>
      </c>
      <c r="AD240" t="n">
        <v>62.5</v>
      </c>
      <c r="AE240" t="n">
        <v>54</v>
      </c>
      <c r="AF240" t="n">
        <v>344</v>
      </c>
      <c r="AG240" t="n">
        <v>23</v>
      </c>
      <c r="AH240" t="n">
        <v>77</v>
      </c>
      <c r="AI240" t="n">
        <v>29413</v>
      </c>
      <c r="AJ240" t="n">
        <v>23532</v>
      </c>
      <c r="AK240" t="n">
        <v>21767</v>
      </c>
      <c r="AL240" t="n">
        <v>25220</v>
      </c>
      <c r="AM240" t="n">
        <v>28615</v>
      </c>
      <c r="AN240" t="n">
        <v>33909</v>
      </c>
      <c r="AO240" t="n">
        <v>37</v>
      </c>
      <c r="AP240" t="n">
        <v>434</v>
      </c>
      <c r="AQ240" t="n">
        <v>867</v>
      </c>
      <c r="AR240" t="n">
        <v>17</v>
      </c>
    </row>
    <row r="241">
      <c r="A241" t="n">
        <v>112084</v>
      </c>
      <c r="B241" t="s">
        <v>573</v>
      </c>
      <c r="C241" t="s">
        <v>574</v>
      </c>
      <c r="D241" t="s">
        <v>440</v>
      </c>
      <c r="E241" t="s">
        <v>267</v>
      </c>
      <c r="F241" t="s">
        <v>162</v>
      </c>
      <c r="G241" t="s">
        <v>163</v>
      </c>
      <c r="H241" t="s">
        <v>150</v>
      </c>
      <c r="I241" t="s">
        <v>186</v>
      </c>
      <c r="J241" t="s">
        <v>164</v>
      </c>
      <c r="K241" t="s">
        <v>153</v>
      </c>
      <c r="L241" t="s">
        <v>155</v>
      </c>
      <c r="M241" t="s">
        <v>155</v>
      </c>
      <c r="N241" t="n">
        <v>-116.9781</v>
      </c>
      <c r="O241" t="n">
        <v>32.8435</v>
      </c>
      <c r="P241" t="n">
        <v>493</v>
      </c>
      <c r="Q241" t="n">
        <v>430</v>
      </c>
      <c r="R241" t="n">
        <v>57</v>
      </c>
      <c r="S241" t="n">
        <v>29.1</v>
      </c>
      <c r="T241" t="n">
        <v>9.1</v>
      </c>
      <c r="U241" t="n">
        <v>38.4</v>
      </c>
      <c r="V241" t="n">
        <v>2.8</v>
      </c>
      <c r="W241" t="n">
        <v>2.6</v>
      </c>
      <c r="X241" t="n">
        <v>13</v>
      </c>
      <c r="Y241" t="n">
        <v>0</v>
      </c>
      <c r="Z241" t="n">
        <v>10</v>
      </c>
      <c r="AA241" t="n">
        <v>51</v>
      </c>
      <c r="AB241" t="n">
        <v>23.5</v>
      </c>
      <c r="AC241" t="n">
        <v>51</v>
      </c>
      <c r="AD241" t="n">
        <v>23.5</v>
      </c>
      <c r="AE241" t="n">
        <v>15.7</v>
      </c>
      <c r="AF241" t="n">
        <v>39</v>
      </c>
      <c r="AG241" t="n">
        <v>16</v>
      </c>
      <c r="AH241" t="n">
        <v>44</v>
      </c>
      <c r="AI241" t="n">
        <v>26979</v>
      </c>
      <c r="AJ241" t="n">
        <v>2310</v>
      </c>
      <c r="AK241" t="n">
        <v>27224</v>
      </c>
      <c r="AL241" t="n">
        <v>30336</v>
      </c>
      <c r="AM241"/>
      <c r="AN241"/>
      <c r="AO241" t="n">
        <v>1</v>
      </c>
      <c r="AP241" t="n">
        <v>67</v>
      </c>
      <c r="AQ241" t="n">
        <v>32</v>
      </c>
      <c r="AR241"/>
    </row>
    <row r="242">
      <c r="A242" t="n">
        <v>112127</v>
      </c>
      <c r="B242" t="s">
        <v>575</v>
      </c>
      <c r="C242" t="s">
        <v>450</v>
      </c>
      <c r="D242" t="s">
        <v>440</v>
      </c>
      <c r="E242" t="s">
        <v>267</v>
      </c>
      <c r="F242" t="s">
        <v>162</v>
      </c>
      <c r="G242" t="s">
        <v>163</v>
      </c>
      <c r="H242" t="s">
        <v>150</v>
      </c>
      <c r="I242" t="s">
        <v>151</v>
      </c>
      <c r="J242" t="s">
        <v>164</v>
      </c>
      <c r="K242" t="s">
        <v>209</v>
      </c>
      <c r="L242" t="s">
        <v>155</v>
      </c>
      <c r="M242" t="s">
        <v>155</v>
      </c>
      <c r="N242" t="n">
        <v>-122.2611</v>
      </c>
      <c r="O242" t="n">
        <v>37.8762</v>
      </c>
      <c r="P242" t="n">
        <v>66</v>
      </c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 t="n">
        <v>10</v>
      </c>
      <c r="AR242"/>
    </row>
    <row r="243">
      <c r="A243" t="n">
        <v>112172</v>
      </c>
      <c r="B243" t="s">
        <v>576</v>
      </c>
      <c r="C243" t="s">
        <v>577</v>
      </c>
      <c r="D243" t="s">
        <v>440</v>
      </c>
      <c r="E243" t="s">
        <v>267</v>
      </c>
      <c r="F243" t="s">
        <v>173</v>
      </c>
      <c r="G243" t="s">
        <v>149</v>
      </c>
      <c r="H243" t="s">
        <v>174</v>
      </c>
      <c r="I243" t="s">
        <v>186</v>
      </c>
      <c r="J243" t="s">
        <v>152</v>
      </c>
      <c r="K243" t="s">
        <v>176</v>
      </c>
      <c r="L243" t="s">
        <v>155</v>
      </c>
      <c r="M243" t="s">
        <v>155</v>
      </c>
      <c r="N243" t="n">
        <v>-117.8865</v>
      </c>
      <c r="O243" t="n">
        <v>34.1354</v>
      </c>
      <c r="P243" t="n">
        <v>14585</v>
      </c>
      <c r="Q243" t="n">
        <v>14585</v>
      </c>
      <c r="R243" t="n">
        <v>56.1</v>
      </c>
      <c r="S243" t="n">
        <v>15.8</v>
      </c>
      <c r="T243" t="n">
        <v>4</v>
      </c>
      <c r="U243" t="n">
        <v>62.6</v>
      </c>
      <c r="V243" t="n">
        <v>9.7</v>
      </c>
      <c r="W243" t="n">
        <v>2.2</v>
      </c>
      <c r="X243" t="n">
        <v>70</v>
      </c>
      <c r="Y243" t="n">
        <v>43</v>
      </c>
      <c r="Z243" t="n">
        <v>24</v>
      </c>
      <c r="AA243" t="n">
        <v>1099</v>
      </c>
      <c r="AB243" t="n">
        <v>44.4</v>
      </c>
      <c r="AC243"/>
      <c r="AD243"/>
      <c r="AE243"/>
      <c r="AF243" t="n">
        <v>1190</v>
      </c>
      <c r="AG243" t="n">
        <v>29</v>
      </c>
      <c r="AH243" t="n">
        <v>54</v>
      </c>
      <c r="AI243" t="n">
        <v>5411</v>
      </c>
      <c r="AJ243" t="n">
        <v>2561</v>
      </c>
      <c r="AK243" t="n">
        <v>2401</v>
      </c>
      <c r="AL243" t="n">
        <v>6611</v>
      </c>
      <c r="AM243" t="n">
        <v>8151</v>
      </c>
      <c r="AN243" t="n">
        <v>10545</v>
      </c>
      <c r="AO243" t="n">
        <v>1238</v>
      </c>
      <c r="AP243"/>
      <c r="AQ243"/>
      <c r="AR243"/>
    </row>
    <row r="244">
      <c r="A244" t="n">
        <v>112181</v>
      </c>
      <c r="B244" t="s">
        <v>578</v>
      </c>
      <c r="C244" t="s">
        <v>579</v>
      </c>
      <c r="D244" t="s">
        <v>440</v>
      </c>
      <c r="E244" t="s">
        <v>267</v>
      </c>
      <c r="F244" t="s">
        <v>199</v>
      </c>
      <c r="G244" t="s">
        <v>189</v>
      </c>
      <c r="H244" t="s">
        <v>200</v>
      </c>
      <c r="I244" t="s">
        <v>186</v>
      </c>
      <c r="J244" t="s">
        <v>164</v>
      </c>
      <c r="K244"/>
      <c r="L244" t="s">
        <v>155</v>
      </c>
      <c r="M244" t="s">
        <v>155</v>
      </c>
      <c r="N244" t="n">
        <v>-121.2895</v>
      </c>
      <c r="O244" t="n">
        <v>38.713</v>
      </c>
      <c r="P244" t="n">
        <v>241</v>
      </c>
      <c r="Q244" t="n">
        <v>241</v>
      </c>
      <c r="R244" t="n">
        <v>98.8</v>
      </c>
      <c r="S244" t="n">
        <v>63.9</v>
      </c>
      <c r="T244" t="n">
        <v>5.4</v>
      </c>
      <c r="U244" t="n">
        <v>12.4</v>
      </c>
      <c r="V244" t="n">
        <v>2.1</v>
      </c>
      <c r="W244" t="n">
        <v>2.5</v>
      </c>
      <c r="X244" t="n">
        <v>96</v>
      </c>
      <c r="Y244"/>
      <c r="Z244" t="n">
        <v>14</v>
      </c>
      <c r="AA244"/>
      <c r="AB244"/>
      <c r="AC244"/>
      <c r="AD244"/>
      <c r="AE244"/>
      <c r="AF244" t="n">
        <v>225</v>
      </c>
      <c r="AG244" t="n">
        <v>34</v>
      </c>
      <c r="AH244" t="n">
        <v>34</v>
      </c>
      <c r="AI244" t="n">
        <v>28402</v>
      </c>
      <c r="AJ244" t="n">
        <v>29479</v>
      </c>
      <c r="AK244" t="n">
        <v>31464</v>
      </c>
      <c r="AL244" t="n">
        <v>31733</v>
      </c>
      <c r="AM244" t="n">
        <v>31907</v>
      </c>
      <c r="AN244" t="n">
        <v>32604</v>
      </c>
      <c r="AO244"/>
      <c r="AP244"/>
      <c r="AQ244"/>
      <c r="AR244"/>
    </row>
    <row r="245">
      <c r="A245" t="n">
        <v>112190</v>
      </c>
      <c r="B245" t="s">
        <v>580</v>
      </c>
      <c r="C245" t="s">
        <v>439</v>
      </c>
      <c r="D245" t="s">
        <v>440</v>
      </c>
      <c r="E245" t="s">
        <v>267</v>
      </c>
      <c r="F245" t="s">
        <v>173</v>
      </c>
      <c r="G245" t="s">
        <v>149</v>
      </c>
      <c r="H245" t="s">
        <v>174</v>
      </c>
      <c r="I245" t="s">
        <v>151</v>
      </c>
      <c r="J245" t="s">
        <v>238</v>
      </c>
      <c r="K245" t="s">
        <v>176</v>
      </c>
      <c r="L245" t="s">
        <v>155</v>
      </c>
      <c r="M245" t="s">
        <v>155</v>
      </c>
      <c r="N245" t="n">
        <v>-122.4512</v>
      </c>
      <c r="O245" t="n">
        <v>37.726</v>
      </c>
      <c r="P245" t="n">
        <v>26119</v>
      </c>
      <c r="Q245" t="n">
        <v>26119</v>
      </c>
      <c r="R245" t="n">
        <v>53.3</v>
      </c>
      <c r="S245" t="n">
        <v>24.6</v>
      </c>
      <c r="T245" t="n">
        <v>6.5</v>
      </c>
      <c r="U245" t="n">
        <v>26</v>
      </c>
      <c r="V245" t="n">
        <v>31.1</v>
      </c>
      <c r="W245" t="n">
        <v>1.5</v>
      </c>
      <c r="X245" t="n">
        <v>62</v>
      </c>
      <c r="Y245" t="n">
        <v>35</v>
      </c>
      <c r="Z245" t="n">
        <v>23</v>
      </c>
      <c r="AA245" t="n">
        <v>910</v>
      </c>
      <c r="AB245" t="n">
        <v>39.6</v>
      </c>
      <c r="AC245"/>
      <c r="AD245"/>
      <c r="AE245"/>
      <c r="AF245" t="n">
        <v>1097</v>
      </c>
      <c r="AG245" t="n">
        <v>17</v>
      </c>
      <c r="AH245" t="n">
        <v>38</v>
      </c>
      <c r="AI245" t="n">
        <v>12130</v>
      </c>
      <c r="AJ245" t="n">
        <v>6859</v>
      </c>
      <c r="AK245" t="n">
        <v>6097</v>
      </c>
      <c r="AL245" t="n">
        <v>9465</v>
      </c>
      <c r="AM245" t="n">
        <v>13263</v>
      </c>
      <c r="AN245" t="n">
        <v>9070</v>
      </c>
      <c r="AO245" t="n">
        <v>1236</v>
      </c>
      <c r="AP245"/>
      <c r="AQ245"/>
      <c r="AR245"/>
    </row>
    <row r="246">
      <c r="A246" t="n">
        <v>112251</v>
      </c>
      <c r="B246" t="s">
        <v>581</v>
      </c>
      <c r="C246" t="s">
        <v>582</v>
      </c>
      <c r="D246" t="s">
        <v>440</v>
      </c>
      <c r="E246" t="s">
        <v>267</v>
      </c>
      <c r="F246" t="s">
        <v>162</v>
      </c>
      <c r="G246" t="s">
        <v>163</v>
      </c>
      <c r="H246" t="s">
        <v>150</v>
      </c>
      <c r="I246" t="s">
        <v>186</v>
      </c>
      <c r="J246" t="s">
        <v>168</v>
      </c>
      <c r="K246" t="s">
        <v>159</v>
      </c>
      <c r="L246" t="s">
        <v>155</v>
      </c>
      <c r="M246" t="s">
        <v>155</v>
      </c>
      <c r="N246" t="n">
        <v>-117.7137</v>
      </c>
      <c r="O246" t="n">
        <v>34.1036</v>
      </c>
      <c r="P246" t="n">
        <v>2053</v>
      </c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 t="n">
        <v>358</v>
      </c>
      <c r="AR246" t="n">
        <v>122</v>
      </c>
    </row>
    <row r="247">
      <c r="A247" t="n">
        <v>112260</v>
      </c>
      <c r="B247" t="s">
        <v>583</v>
      </c>
      <c r="C247" t="s">
        <v>582</v>
      </c>
      <c r="D247" t="s">
        <v>440</v>
      </c>
      <c r="E247" t="s">
        <v>267</v>
      </c>
      <c r="F247" t="s">
        <v>162</v>
      </c>
      <c r="G247" t="s">
        <v>163</v>
      </c>
      <c r="H247" t="s">
        <v>150</v>
      </c>
      <c r="I247" t="s">
        <v>186</v>
      </c>
      <c r="J247" t="s">
        <v>168</v>
      </c>
      <c r="K247" t="s">
        <v>179</v>
      </c>
      <c r="L247" t="s">
        <v>155</v>
      </c>
      <c r="M247" t="s">
        <v>155</v>
      </c>
      <c r="N247" t="n">
        <v>-117.7112</v>
      </c>
      <c r="O247" t="n">
        <v>34.1022</v>
      </c>
      <c r="P247" t="n">
        <v>1413</v>
      </c>
      <c r="Q247" t="n">
        <v>1410</v>
      </c>
      <c r="R247" t="n">
        <v>51.2</v>
      </c>
      <c r="S247" t="n">
        <v>35.7</v>
      </c>
      <c r="T247" t="n">
        <v>5.8</v>
      </c>
      <c r="U247" t="n">
        <v>16.2</v>
      </c>
      <c r="V247" t="n">
        <v>15.5</v>
      </c>
      <c r="W247" t="n">
        <v>15.3</v>
      </c>
      <c r="X247" t="n">
        <v>96</v>
      </c>
      <c r="Y247"/>
      <c r="Z247" t="n">
        <v>8</v>
      </c>
      <c r="AA247" t="n">
        <v>352</v>
      </c>
      <c r="AB247" t="n">
        <v>95.2</v>
      </c>
      <c r="AC247" t="n">
        <v>352</v>
      </c>
      <c r="AD247" t="n">
        <v>95.2</v>
      </c>
      <c r="AE247" t="n">
        <v>82.1</v>
      </c>
      <c r="AF247" t="n">
        <v>322</v>
      </c>
      <c r="AG247" t="n">
        <v>19</v>
      </c>
      <c r="AH247" t="n">
        <v>50</v>
      </c>
      <c r="AI247" t="n">
        <v>29978</v>
      </c>
      <c r="AJ247" t="n">
        <v>13267</v>
      </c>
      <c r="AK247" t="n">
        <v>13756</v>
      </c>
      <c r="AL247" t="n">
        <v>14929</v>
      </c>
      <c r="AM247" t="n">
        <v>22145</v>
      </c>
      <c r="AN247" t="n">
        <v>49293</v>
      </c>
      <c r="AO247"/>
      <c r="AP247" t="n">
        <v>326</v>
      </c>
      <c r="AQ247" t="n">
        <v>13</v>
      </c>
      <c r="AR247"/>
    </row>
    <row r="248">
      <c r="A248" t="n">
        <v>112288</v>
      </c>
      <c r="B248" t="s">
        <v>584</v>
      </c>
      <c r="C248" t="s">
        <v>585</v>
      </c>
      <c r="D248" t="s">
        <v>440</v>
      </c>
      <c r="E248" t="s">
        <v>267</v>
      </c>
      <c r="F248" t="s">
        <v>199</v>
      </c>
      <c r="G248" t="s">
        <v>189</v>
      </c>
      <c r="H248" t="s">
        <v>200</v>
      </c>
      <c r="I248" t="s">
        <v>151</v>
      </c>
      <c r="J248" t="s">
        <v>164</v>
      </c>
      <c r="K248"/>
      <c r="L248" t="s">
        <v>155</v>
      </c>
      <c r="M248" t="s">
        <v>155</v>
      </c>
      <c r="N248" t="n">
        <v>-119.3122</v>
      </c>
      <c r="O248" t="n">
        <v>36.2716</v>
      </c>
      <c r="P248" t="n">
        <v>900</v>
      </c>
      <c r="Q248" t="n">
        <v>900</v>
      </c>
      <c r="R248" t="n">
        <v>96.9</v>
      </c>
      <c r="S248" t="n">
        <v>15.4</v>
      </c>
      <c r="T248" t="n">
        <v>2.7</v>
      </c>
      <c r="U248" t="n">
        <v>75.2</v>
      </c>
      <c r="V248" t="n">
        <v>1</v>
      </c>
      <c r="W248" t="n">
        <v>0</v>
      </c>
      <c r="X248" t="n">
        <v>78</v>
      </c>
      <c r="Y248"/>
      <c r="Z248" t="n">
        <v>12</v>
      </c>
      <c r="AA248"/>
      <c r="AB248"/>
      <c r="AC248"/>
      <c r="AD248"/>
      <c r="AE248"/>
      <c r="AF248" t="n">
        <v>757</v>
      </c>
      <c r="AG248" t="n">
        <v>74</v>
      </c>
      <c r="AH248" t="n">
        <v>74</v>
      </c>
      <c r="AI248" t="n">
        <v>28271</v>
      </c>
      <c r="AJ248" t="n">
        <v>28209</v>
      </c>
      <c r="AK248" t="n">
        <v>28669</v>
      </c>
      <c r="AL248" t="n">
        <v>29649</v>
      </c>
      <c r="AM248" t="n">
        <v>31894</v>
      </c>
      <c r="AN248" t="n">
        <v>33217</v>
      </c>
      <c r="AO248"/>
      <c r="AP248"/>
      <c r="AQ248"/>
      <c r="AR248"/>
    </row>
    <row r="249">
      <c r="A249" t="n">
        <v>112367</v>
      </c>
      <c r="B249" t="s">
        <v>586</v>
      </c>
      <c r="C249" t="s">
        <v>587</v>
      </c>
      <c r="D249" t="s">
        <v>440</v>
      </c>
      <c r="E249" t="s">
        <v>267</v>
      </c>
      <c r="F249" t="s">
        <v>216</v>
      </c>
      <c r="G249" t="s">
        <v>149</v>
      </c>
      <c r="H249" t="s">
        <v>200</v>
      </c>
      <c r="I249" t="s">
        <v>186</v>
      </c>
      <c r="J249" t="s">
        <v>164</v>
      </c>
      <c r="K249"/>
      <c r="L249" t="s">
        <v>155</v>
      </c>
      <c r="M249" t="s">
        <v>155</v>
      </c>
      <c r="N249" t="n">
        <v>-119.6904</v>
      </c>
      <c r="O249" t="n">
        <v>36.8345</v>
      </c>
      <c r="P249" t="n">
        <v>582</v>
      </c>
      <c r="Q249" t="n">
        <v>582</v>
      </c>
      <c r="R249" t="n">
        <v>86.9</v>
      </c>
      <c r="S249" t="n">
        <v>16.5</v>
      </c>
      <c r="T249" t="n">
        <v>6.4</v>
      </c>
      <c r="U249" t="n">
        <v>55.5</v>
      </c>
      <c r="V249" t="n">
        <v>14.3</v>
      </c>
      <c r="W249" t="n">
        <v>0</v>
      </c>
      <c r="X249" t="n">
        <v>96</v>
      </c>
      <c r="Y249" t="n">
        <v>95</v>
      </c>
      <c r="Z249" t="n">
        <v>18</v>
      </c>
      <c r="AA249"/>
      <c r="AB249"/>
      <c r="AC249"/>
      <c r="AD249"/>
      <c r="AE249"/>
      <c r="AF249" t="n">
        <v>122</v>
      </c>
      <c r="AG249" t="n">
        <v>11</v>
      </c>
      <c r="AH249" t="n">
        <v>36</v>
      </c>
      <c r="AI249"/>
      <c r="AJ249"/>
      <c r="AK249"/>
      <c r="AL249"/>
      <c r="AM249"/>
      <c r="AN249"/>
      <c r="AO249"/>
      <c r="AP249"/>
      <c r="AQ249"/>
      <c r="AR249"/>
    </row>
    <row r="250">
      <c r="A250" t="n">
        <v>112385</v>
      </c>
      <c r="B250" t="s">
        <v>588</v>
      </c>
      <c r="C250" t="s">
        <v>589</v>
      </c>
      <c r="D250" t="s">
        <v>440</v>
      </c>
      <c r="E250" t="s">
        <v>267</v>
      </c>
      <c r="F250" t="s">
        <v>173</v>
      </c>
      <c r="G250" t="s">
        <v>149</v>
      </c>
      <c r="H250" t="s">
        <v>174</v>
      </c>
      <c r="I250" t="s">
        <v>151</v>
      </c>
      <c r="J250" t="s">
        <v>152</v>
      </c>
      <c r="K250" t="s">
        <v>176</v>
      </c>
      <c r="L250" t="s">
        <v>155</v>
      </c>
      <c r="M250" t="s">
        <v>155</v>
      </c>
      <c r="N250" t="n">
        <v>-117.929</v>
      </c>
      <c r="O250" t="n">
        <v>33.7161</v>
      </c>
      <c r="P250" t="n">
        <v>14752</v>
      </c>
      <c r="Q250" t="n">
        <v>14752</v>
      </c>
      <c r="R250" t="n">
        <v>46.4</v>
      </c>
      <c r="S250" t="n">
        <v>28.4</v>
      </c>
      <c r="T250" t="n">
        <v>8.5</v>
      </c>
      <c r="U250" t="n">
        <v>31.1</v>
      </c>
      <c r="V250" t="n">
        <v>21</v>
      </c>
      <c r="W250" t="n">
        <v>2.3</v>
      </c>
      <c r="X250" t="n">
        <v>43</v>
      </c>
      <c r="Y250" t="n">
        <v>25</v>
      </c>
      <c r="Z250" t="n">
        <v>32</v>
      </c>
      <c r="AA250" t="n">
        <v>109</v>
      </c>
      <c r="AB250" t="n">
        <v>27.5</v>
      </c>
      <c r="AC250"/>
      <c r="AD250"/>
      <c r="AE250"/>
      <c r="AF250" t="n">
        <v>109</v>
      </c>
      <c r="AG250" t="n">
        <v>10</v>
      </c>
      <c r="AH250" t="n">
        <v>57</v>
      </c>
      <c r="AI250" t="n">
        <v>11785</v>
      </c>
      <c r="AJ250" t="n">
        <v>9105</v>
      </c>
      <c r="AK250" t="n">
        <v>8244</v>
      </c>
      <c r="AL250" t="n">
        <v>10562</v>
      </c>
      <c r="AM250" t="n">
        <v>14649</v>
      </c>
      <c r="AN250"/>
      <c r="AO250" t="n">
        <v>812</v>
      </c>
      <c r="AP250"/>
      <c r="AQ250"/>
      <c r="AR250"/>
    </row>
    <row r="251">
      <c r="A251" t="n">
        <v>112394</v>
      </c>
      <c r="B251" t="s">
        <v>590</v>
      </c>
      <c r="C251" t="s">
        <v>553</v>
      </c>
      <c r="D251" t="s">
        <v>440</v>
      </c>
      <c r="E251" t="s">
        <v>267</v>
      </c>
      <c r="F251" t="s">
        <v>188</v>
      </c>
      <c r="G251" t="s">
        <v>189</v>
      </c>
      <c r="H251" t="s">
        <v>150</v>
      </c>
      <c r="I251" t="s">
        <v>151</v>
      </c>
      <c r="J251" t="s">
        <v>164</v>
      </c>
      <c r="K251" t="s">
        <v>179</v>
      </c>
      <c r="L251" t="s">
        <v>155</v>
      </c>
      <c r="M251" t="s">
        <v>155</v>
      </c>
      <c r="N251" t="n">
        <v>-121.9409</v>
      </c>
      <c r="O251" t="n">
        <v>37.414</v>
      </c>
      <c r="P251" t="n">
        <v>525</v>
      </c>
      <c r="Q251" t="n">
        <v>510</v>
      </c>
      <c r="R251" t="n">
        <v>24.5</v>
      </c>
      <c r="S251" t="n">
        <v>29</v>
      </c>
      <c r="T251" t="n">
        <v>9.4</v>
      </c>
      <c r="U251" t="n">
        <v>22.5</v>
      </c>
      <c r="V251" t="n">
        <v>18</v>
      </c>
      <c r="W251" t="n">
        <v>0.8</v>
      </c>
      <c r="X251" t="n">
        <v>58</v>
      </c>
      <c r="Y251" t="n">
        <v>0</v>
      </c>
      <c r="Z251" t="n">
        <v>13</v>
      </c>
      <c r="AA251" t="n">
        <v>63</v>
      </c>
      <c r="AB251" t="n">
        <v>34.9</v>
      </c>
      <c r="AC251" t="n">
        <v>63</v>
      </c>
      <c r="AD251" t="n">
        <v>34.9</v>
      </c>
      <c r="AE251" t="n">
        <v>27</v>
      </c>
      <c r="AF251" t="n">
        <v>39</v>
      </c>
      <c r="AG251" t="n">
        <v>47</v>
      </c>
      <c r="AH251" t="n">
        <v>80</v>
      </c>
      <c r="AI251" t="n">
        <v>30602</v>
      </c>
      <c r="AJ251" t="n">
        <v>28028</v>
      </c>
      <c r="AK251" t="n">
        <v>26638</v>
      </c>
      <c r="AL251" t="n">
        <v>27593</v>
      </c>
      <c r="AM251" t="n">
        <v>36361</v>
      </c>
      <c r="AN251" t="n">
        <v>34376</v>
      </c>
      <c r="AO251"/>
      <c r="AP251" t="n">
        <v>81</v>
      </c>
      <c r="AQ251" t="n">
        <v>7</v>
      </c>
      <c r="AR251"/>
    </row>
    <row r="252">
      <c r="A252" t="n">
        <v>112455</v>
      </c>
      <c r="B252" t="s">
        <v>591</v>
      </c>
      <c r="C252" t="s">
        <v>473</v>
      </c>
      <c r="D252" t="s">
        <v>440</v>
      </c>
      <c r="E252" t="s">
        <v>267</v>
      </c>
      <c r="F252" t="s">
        <v>199</v>
      </c>
      <c r="G252" t="s">
        <v>189</v>
      </c>
      <c r="H252" t="s">
        <v>200</v>
      </c>
      <c r="I252" t="s">
        <v>151</v>
      </c>
      <c r="J252" t="s">
        <v>164</v>
      </c>
      <c r="K252"/>
      <c r="L252" t="s">
        <v>155</v>
      </c>
      <c r="M252" t="s">
        <v>155</v>
      </c>
      <c r="N252" t="n">
        <v>-117.9431</v>
      </c>
      <c r="O252" t="n">
        <v>33.8411</v>
      </c>
      <c r="P252" t="n">
        <v>202</v>
      </c>
      <c r="Q252" t="n">
        <v>202</v>
      </c>
      <c r="R252" t="n">
        <v>75.2</v>
      </c>
      <c r="S252" t="n">
        <v>12.9</v>
      </c>
      <c r="T252" t="n">
        <v>6.4</v>
      </c>
      <c r="U252" t="n">
        <v>67.3</v>
      </c>
      <c r="V252" t="n">
        <v>7.9</v>
      </c>
      <c r="W252" t="n">
        <v>0</v>
      </c>
      <c r="X252" t="n">
        <v>63</v>
      </c>
      <c r="Y252"/>
      <c r="Z252" t="n">
        <v>13</v>
      </c>
      <c r="AA252"/>
      <c r="AB252"/>
      <c r="AC252"/>
      <c r="AD252"/>
      <c r="AE252"/>
      <c r="AF252" t="n">
        <v>44</v>
      </c>
      <c r="AG252" t="n">
        <v>46</v>
      </c>
      <c r="AH252" t="n">
        <v>46</v>
      </c>
      <c r="AI252" t="n">
        <v>14625</v>
      </c>
      <c r="AJ252" t="n">
        <v>16089</v>
      </c>
      <c r="AK252" t="n">
        <v>16280</v>
      </c>
      <c r="AL252" t="n">
        <v>20602</v>
      </c>
      <c r="AM252"/>
      <c r="AN252" t="n">
        <v>20602</v>
      </c>
      <c r="AO252"/>
      <c r="AP252"/>
      <c r="AQ252"/>
      <c r="AR252"/>
    </row>
    <row r="253">
      <c r="A253" t="n">
        <v>112525</v>
      </c>
      <c r="B253" t="s">
        <v>592</v>
      </c>
      <c r="C253" t="s">
        <v>499</v>
      </c>
      <c r="D253" t="s">
        <v>440</v>
      </c>
      <c r="E253" t="s">
        <v>267</v>
      </c>
      <c r="F253" t="s">
        <v>162</v>
      </c>
      <c r="G253" t="s">
        <v>163</v>
      </c>
      <c r="H253" t="s">
        <v>150</v>
      </c>
      <c r="I253" t="s">
        <v>186</v>
      </c>
      <c r="J253" t="s">
        <v>168</v>
      </c>
      <c r="K253" t="s">
        <v>209</v>
      </c>
      <c r="L253" t="s">
        <v>155</v>
      </c>
      <c r="M253" t="s">
        <v>155</v>
      </c>
      <c r="N253" t="n">
        <v>-117.7477</v>
      </c>
      <c r="O253" t="n">
        <v>34.0581</v>
      </c>
      <c r="P253" t="n">
        <v>3875</v>
      </c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 t="n">
        <v>232</v>
      </c>
      <c r="AR253" t="n">
        <v>778</v>
      </c>
    </row>
    <row r="254">
      <c r="A254" t="n">
        <v>112561</v>
      </c>
      <c r="B254" t="s">
        <v>593</v>
      </c>
      <c r="C254" t="s">
        <v>594</v>
      </c>
      <c r="D254" t="s">
        <v>440</v>
      </c>
      <c r="E254" t="s">
        <v>267</v>
      </c>
      <c r="F254" t="s">
        <v>173</v>
      </c>
      <c r="G254" t="s">
        <v>149</v>
      </c>
      <c r="H254" t="s">
        <v>174</v>
      </c>
      <c r="I254" t="s">
        <v>205</v>
      </c>
      <c r="J254" t="s">
        <v>168</v>
      </c>
      <c r="K254" t="s">
        <v>176</v>
      </c>
      <c r="L254" t="s">
        <v>155</v>
      </c>
      <c r="M254" t="s">
        <v>155</v>
      </c>
      <c r="N254" t="n">
        <v>-120.3884</v>
      </c>
      <c r="O254" t="n">
        <v>38.0304</v>
      </c>
      <c r="P254" t="n">
        <v>3611</v>
      </c>
      <c r="Q254" t="n">
        <v>3611</v>
      </c>
      <c r="R254" t="n">
        <v>52.9</v>
      </c>
      <c r="S254" t="n">
        <v>66.3</v>
      </c>
      <c r="T254" t="n">
        <v>4.1</v>
      </c>
      <c r="U254" t="n">
        <v>23.5</v>
      </c>
      <c r="V254" t="n">
        <v>2.1</v>
      </c>
      <c r="W254" t="n">
        <v>0.1</v>
      </c>
      <c r="X254" t="n">
        <v>84</v>
      </c>
      <c r="Y254" t="n">
        <v>26</v>
      </c>
      <c r="Z254" t="n">
        <v>20</v>
      </c>
      <c r="AA254" t="n">
        <v>148</v>
      </c>
      <c r="AB254" t="n">
        <v>30.4</v>
      </c>
      <c r="AC254"/>
      <c r="AD254"/>
      <c r="AE254"/>
      <c r="AF254" t="n">
        <v>113</v>
      </c>
      <c r="AG254" t="n">
        <v>22</v>
      </c>
      <c r="AH254" t="n">
        <v>49</v>
      </c>
      <c r="AI254" t="n">
        <v>14119</v>
      </c>
      <c r="AJ254" t="n">
        <v>14182</v>
      </c>
      <c r="AK254" t="n">
        <v>17022</v>
      </c>
      <c r="AL254" t="n">
        <v>17735</v>
      </c>
      <c r="AM254" t="n">
        <v>19215</v>
      </c>
      <c r="AN254"/>
      <c r="AO254" t="n">
        <v>270</v>
      </c>
      <c r="AP254"/>
      <c r="AQ254"/>
      <c r="AR254"/>
    </row>
    <row r="255">
      <c r="A255" t="n">
        <v>112570</v>
      </c>
      <c r="B255" t="s">
        <v>595</v>
      </c>
      <c r="C255" t="s">
        <v>448</v>
      </c>
      <c r="D255" t="s">
        <v>440</v>
      </c>
      <c r="E255" t="s">
        <v>267</v>
      </c>
      <c r="F255" t="s">
        <v>162</v>
      </c>
      <c r="G255" t="s">
        <v>163</v>
      </c>
      <c r="H255" t="s">
        <v>150</v>
      </c>
      <c r="I255" t="s">
        <v>151</v>
      </c>
      <c r="J255" t="s">
        <v>164</v>
      </c>
      <c r="K255" t="s">
        <v>209</v>
      </c>
      <c r="L255" t="s">
        <v>155</v>
      </c>
      <c r="M255" t="s">
        <v>155</v>
      </c>
      <c r="N255" t="n">
        <v>-118.2597</v>
      </c>
      <c r="O255" t="n">
        <v>34.0394</v>
      </c>
      <c r="P255" t="n">
        <v>462</v>
      </c>
      <c r="Q255" t="n">
        <v>462</v>
      </c>
      <c r="R255" t="n">
        <v>42.9</v>
      </c>
      <c r="S255" t="n">
        <v>39.2</v>
      </c>
      <c r="T255" t="n">
        <v>16.9</v>
      </c>
      <c r="U255" t="n">
        <v>11.7</v>
      </c>
      <c r="V255" t="n">
        <v>7.8</v>
      </c>
      <c r="W255" t="n">
        <v>2.4</v>
      </c>
      <c r="X255" t="n">
        <v>36</v>
      </c>
      <c r="Y255"/>
      <c r="Z255" t="n">
        <v>9</v>
      </c>
      <c r="AA255" t="n">
        <v>95</v>
      </c>
      <c r="AB255" t="n">
        <v>48.4</v>
      </c>
      <c r="AC255" t="n">
        <v>92</v>
      </c>
      <c r="AD255" t="n">
        <v>46.7</v>
      </c>
      <c r="AE255" t="n">
        <v>39.1</v>
      </c>
      <c r="AF255" t="n">
        <v>22</v>
      </c>
      <c r="AG255" t="n">
        <v>47</v>
      </c>
      <c r="AH255" t="n">
        <v>80</v>
      </c>
      <c r="AI255" t="n">
        <v>35614</v>
      </c>
      <c r="AJ255" t="n">
        <v>30658</v>
      </c>
      <c r="AK255" t="n">
        <v>27458</v>
      </c>
      <c r="AL255" t="n">
        <v>30758</v>
      </c>
      <c r="AM255"/>
      <c r="AN255" t="n">
        <v>30319</v>
      </c>
      <c r="AO255" t="n">
        <v>4</v>
      </c>
      <c r="AP255" t="n">
        <v>94</v>
      </c>
      <c r="AQ255"/>
      <c r="AR255"/>
    </row>
    <row r="256">
      <c r="A256" t="n">
        <v>112686</v>
      </c>
      <c r="B256" t="s">
        <v>596</v>
      </c>
      <c r="C256" t="s">
        <v>597</v>
      </c>
      <c r="D256" t="s">
        <v>440</v>
      </c>
      <c r="E256" t="s">
        <v>267</v>
      </c>
      <c r="F256" t="s">
        <v>173</v>
      </c>
      <c r="G256" t="s">
        <v>149</v>
      </c>
      <c r="H256" t="s">
        <v>174</v>
      </c>
      <c r="I256" t="s">
        <v>186</v>
      </c>
      <c r="J256" t="s">
        <v>168</v>
      </c>
      <c r="K256" t="s">
        <v>176</v>
      </c>
      <c r="L256" t="s">
        <v>155</v>
      </c>
      <c r="M256" t="s">
        <v>155</v>
      </c>
      <c r="N256" t="n">
        <v>-118.2095</v>
      </c>
      <c r="O256" t="n">
        <v>33.8782</v>
      </c>
      <c r="P256" t="n">
        <v>5963</v>
      </c>
      <c r="Q256" t="n">
        <v>5963</v>
      </c>
      <c r="R256" t="n">
        <v>64.2</v>
      </c>
      <c r="S256" t="n">
        <v>2.4</v>
      </c>
      <c r="T256" t="n">
        <v>24.8</v>
      </c>
      <c r="U256" t="n">
        <v>62.2</v>
      </c>
      <c r="V256" t="n">
        <v>4.8</v>
      </c>
      <c r="W256" t="n">
        <v>0</v>
      </c>
      <c r="X256" t="n">
        <v>53</v>
      </c>
      <c r="Y256" t="n">
        <v>31</v>
      </c>
      <c r="Z256" t="n">
        <v>17</v>
      </c>
      <c r="AA256" t="n">
        <v>114</v>
      </c>
      <c r="AB256" t="n">
        <v>31.6</v>
      </c>
      <c r="AC256"/>
      <c r="AD256"/>
      <c r="AE256"/>
      <c r="AF256" t="n">
        <v>174</v>
      </c>
      <c r="AG256" t="n">
        <v>27</v>
      </c>
      <c r="AH256" t="n">
        <v>43</v>
      </c>
      <c r="AI256" t="n">
        <v>11662</v>
      </c>
      <c r="AJ256" t="n">
        <v>11072</v>
      </c>
      <c r="AK256" t="n">
        <v>10652</v>
      </c>
      <c r="AL256" t="n">
        <v>11087</v>
      </c>
      <c r="AM256" t="n">
        <v>15334</v>
      </c>
      <c r="AN256"/>
      <c r="AO256" t="n">
        <v>325</v>
      </c>
      <c r="AP256"/>
      <c r="AQ256"/>
      <c r="AR256"/>
    </row>
    <row r="257">
      <c r="A257" t="n">
        <v>112826</v>
      </c>
      <c r="B257" t="s">
        <v>598</v>
      </c>
      <c r="C257" t="s">
        <v>599</v>
      </c>
      <c r="D257" t="s">
        <v>440</v>
      </c>
      <c r="E257" t="s">
        <v>267</v>
      </c>
      <c r="F257" t="s">
        <v>173</v>
      </c>
      <c r="G257" t="s">
        <v>149</v>
      </c>
      <c r="H257" t="s">
        <v>174</v>
      </c>
      <c r="I257" t="s">
        <v>186</v>
      </c>
      <c r="J257" t="s">
        <v>152</v>
      </c>
      <c r="K257" t="s">
        <v>176</v>
      </c>
      <c r="L257" t="s">
        <v>155</v>
      </c>
      <c r="M257" t="s">
        <v>155</v>
      </c>
      <c r="N257" t="n">
        <v>-122.3374</v>
      </c>
      <c r="O257" t="n">
        <v>37.9694</v>
      </c>
      <c r="P257" t="n">
        <v>9415</v>
      </c>
      <c r="Q257" t="n">
        <v>9415</v>
      </c>
      <c r="R257" t="n">
        <v>60.1</v>
      </c>
      <c r="S257" t="n">
        <v>13.9</v>
      </c>
      <c r="T257" t="n">
        <v>14.1</v>
      </c>
      <c r="U257" t="n">
        <v>42.5</v>
      </c>
      <c r="V257" t="n">
        <v>19.1</v>
      </c>
      <c r="W257" t="n">
        <v>1.2</v>
      </c>
      <c r="X257" t="n">
        <v>71</v>
      </c>
      <c r="Y257" t="n">
        <v>36</v>
      </c>
      <c r="Z257" t="n">
        <v>20</v>
      </c>
      <c r="AA257" t="n">
        <v>215</v>
      </c>
      <c r="AB257" t="n">
        <v>33</v>
      </c>
      <c r="AC257"/>
      <c r="AD257"/>
      <c r="AE257"/>
      <c r="AF257" t="n">
        <v>371</v>
      </c>
      <c r="AG257" t="n">
        <v>23</v>
      </c>
      <c r="AH257" t="n">
        <v>51</v>
      </c>
      <c r="AI257" t="n">
        <v>9094</v>
      </c>
      <c r="AJ257" t="n">
        <v>5586</v>
      </c>
      <c r="AK257" t="n">
        <v>5455</v>
      </c>
      <c r="AL257" t="n">
        <v>9174</v>
      </c>
      <c r="AM257" t="n">
        <v>11545</v>
      </c>
      <c r="AN257" t="n">
        <v>10878</v>
      </c>
      <c r="AO257" t="n">
        <v>603</v>
      </c>
      <c r="AP257"/>
      <c r="AQ257"/>
      <c r="AR257"/>
    </row>
    <row r="258">
      <c r="A258" t="n">
        <v>113096</v>
      </c>
      <c r="B258" t="s">
        <v>600</v>
      </c>
      <c r="C258" t="s">
        <v>456</v>
      </c>
      <c r="D258" t="s">
        <v>440</v>
      </c>
      <c r="E258" t="s">
        <v>267</v>
      </c>
      <c r="F258" t="s">
        <v>173</v>
      </c>
      <c r="G258" t="s">
        <v>149</v>
      </c>
      <c r="H258" t="s">
        <v>174</v>
      </c>
      <c r="I258" t="s">
        <v>151</v>
      </c>
      <c r="J258" t="s">
        <v>238</v>
      </c>
      <c r="K258" t="s">
        <v>176</v>
      </c>
      <c r="L258" t="s">
        <v>155</v>
      </c>
      <c r="M258" t="s">
        <v>155</v>
      </c>
      <c r="N258" t="n">
        <v>-121.4231</v>
      </c>
      <c r="O258" t="n">
        <v>38.453</v>
      </c>
      <c r="P258" t="n">
        <v>20690</v>
      </c>
      <c r="Q258" t="n">
        <v>20690</v>
      </c>
      <c r="R258" t="n">
        <v>58.3</v>
      </c>
      <c r="S258" t="n">
        <v>23.9</v>
      </c>
      <c r="T258" t="n">
        <v>9</v>
      </c>
      <c r="U258" t="n">
        <v>27.9</v>
      </c>
      <c r="V258" t="n">
        <v>23.9</v>
      </c>
      <c r="W258" t="n">
        <v>0.3</v>
      </c>
      <c r="X258" t="n">
        <v>77</v>
      </c>
      <c r="Y258" t="n">
        <v>44</v>
      </c>
      <c r="Z258" t="n">
        <v>30</v>
      </c>
      <c r="AA258" t="n">
        <v>1116</v>
      </c>
      <c r="AB258" t="n">
        <v>32.9</v>
      </c>
      <c r="AC258"/>
      <c r="AD258"/>
      <c r="AE258"/>
      <c r="AF258" t="n">
        <v>1174</v>
      </c>
      <c r="AG258" t="n">
        <v>25</v>
      </c>
      <c r="AH258" t="n">
        <v>66</v>
      </c>
      <c r="AI258" t="n">
        <v>6900</v>
      </c>
      <c r="AJ258" t="n">
        <v>3368</v>
      </c>
      <c r="AK258" t="n">
        <v>4241</v>
      </c>
      <c r="AL258" t="n">
        <v>6622</v>
      </c>
      <c r="AM258" t="n">
        <v>8627</v>
      </c>
      <c r="AN258" t="n">
        <v>8646</v>
      </c>
      <c r="AO258" t="n">
        <v>1196</v>
      </c>
      <c r="AP258"/>
      <c r="AQ258"/>
      <c r="AR258"/>
    </row>
    <row r="259">
      <c r="A259" t="n">
        <v>113111</v>
      </c>
      <c r="B259" t="s">
        <v>601</v>
      </c>
      <c r="C259" t="s">
        <v>602</v>
      </c>
      <c r="D259" t="s">
        <v>440</v>
      </c>
      <c r="E259" t="s">
        <v>267</v>
      </c>
      <c r="F259" t="s">
        <v>173</v>
      </c>
      <c r="G259" t="s">
        <v>149</v>
      </c>
      <c r="H259" t="s">
        <v>174</v>
      </c>
      <c r="I259" t="s">
        <v>186</v>
      </c>
      <c r="J259" t="s">
        <v>152</v>
      </c>
      <c r="K259" t="s">
        <v>176</v>
      </c>
      <c r="L259" t="s">
        <v>155</v>
      </c>
      <c r="M259" t="s">
        <v>155</v>
      </c>
      <c r="N259" t="n">
        <v>-117.1012</v>
      </c>
      <c r="O259" t="n">
        <v>34.0392</v>
      </c>
      <c r="P259" t="n">
        <v>7469</v>
      </c>
      <c r="Q259" t="n">
        <v>7469</v>
      </c>
      <c r="R259" t="n">
        <v>55.7</v>
      </c>
      <c r="S259" t="n">
        <v>29.5</v>
      </c>
      <c r="T259" t="n">
        <v>4.8</v>
      </c>
      <c r="U259" t="n">
        <v>52</v>
      </c>
      <c r="V259" t="n">
        <v>7.1</v>
      </c>
      <c r="W259" t="n">
        <v>0.1</v>
      </c>
      <c r="X259" t="n">
        <v>69</v>
      </c>
      <c r="Y259" t="n">
        <v>45</v>
      </c>
      <c r="Z259" t="n">
        <v>19</v>
      </c>
      <c r="AA259" t="n">
        <v>641</v>
      </c>
      <c r="AB259" t="n">
        <v>36.8</v>
      </c>
      <c r="AC259"/>
      <c r="AD259"/>
      <c r="AE259"/>
      <c r="AF259" t="n">
        <v>473</v>
      </c>
      <c r="AG259" t="n">
        <v>15</v>
      </c>
      <c r="AH259" t="n">
        <v>42</v>
      </c>
      <c r="AI259" t="n">
        <v>13513</v>
      </c>
      <c r="AJ259" t="n">
        <v>9667</v>
      </c>
      <c r="AK259" t="n">
        <v>11237</v>
      </c>
      <c r="AL259" t="n">
        <v>11811</v>
      </c>
      <c r="AM259" t="n">
        <v>14441</v>
      </c>
      <c r="AN259"/>
      <c r="AO259" t="n">
        <v>643</v>
      </c>
      <c r="AP259"/>
      <c r="AQ259"/>
      <c r="AR259"/>
    </row>
    <row r="260">
      <c r="A260" t="n">
        <v>113193</v>
      </c>
      <c r="B260" t="s">
        <v>603</v>
      </c>
      <c r="C260" t="s">
        <v>491</v>
      </c>
      <c r="D260" t="s">
        <v>440</v>
      </c>
      <c r="E260" t="s">
        <v>267</v>
      </c>
      <c r="F260" t="s">
        <v>173</v>
      </c>
      <c r="G260" t="s">
        <v>149</v>
      </c>
      <c r="H260" t="s">
        <v>174</v>
      </c>
      <c r="I260" t="s">
        <v>205</v>
      </c>
      <c r="J260" t="s">
        <v>238</v>
      </c>
      <c r="K260" t="s">
        <v>176</v>
      </c>
      <c r="L260" t="s">
        <v>155</v>
      </c>
      <c r="M260" t="s">
        <v>155</v>
      </c>
      <c r="N260" t="n">
        <v>-120.7422</v>
      </c>
      <c r="O260" t="n">
        <v>35.3313</v>
      </c>
      <c r="P260" t="n">
        <v>14378</v>
      </c>
      <c r="Q260" t="n">
        <v>14378</v>
      </c>
      <c r="R260" t="n">
        <v>50.6</v>
      </c>
      <c r="S260" t="n">
        <v>48.6</v>
      </c>
      <c r="T260" t="n">
        <v>2.7</v>
      </c>
      <c r="U260" t="n">
        <v>33.3</v>
      </c>
      <c r="V260" t="n">
        <v>3.5</v>
      </c>
      <c r="W260" t="n">
        <v>0.2</v>
      </c>
      <c r="X260" t="n">
        <v>69</v>
      </c>
      <c r="Y260" t="n">
        <v>34</v>
      </c>
      <c r="Z260" t="n">
        <v>27</v>
      </c>
      <c r="AA260" t="n">
        <v>423</v>
      </c>
      <c r="AB260" t="n">
        <v>44.2</v>
      </c>
      <c r="AC260"/>
      <c r="AD260"/>
      <c r="AE260"/>
      <c r="AF260" t="n">
        <v>537</v>
      </c>
      <c r="AG260" t="n">
        <v>18</v>
      </c>
      <c r="AH260" t="n">
        <v>47</v>
      </c>
      <c r="AI260" t="n">
        <v>15899</v>
      </c>
      <c r="AJ260" t="n">
        <v>11156</v>
      </c>
      <c r="AK260" t="n">
        <v>12451</v>
      </c>
      <c r="AL260" t="n">
        <v>14399</v>
      </c>
      <c r="AM260" t="n">
        <v>17301</v>
      </c>
      <c r="AN260" t="n">
        <v>19283</v>
      </c>
      <c r="AO260" t="n">
        <v>1305</v>
      </c>
      <c r="AP260"/>
      <c r="AQ260"/>
      <c r="AR260"/>
    </row>
    <row r="261">
      <c r="A261" t="n">
        <v>113218</v>
      </c>
      <c r="B261" t="s">
        <v>604</v>
      </c>
      <c r="C261" t="s">
        <v>605</v>
      </c>
      <c r="D261" t="s">
        <v>440</v>
      </c>
      <c r="E261" t="s">
        <v>267</v>
      </c>
      <c r="F261" t="s">
        <v>173</v>
      </c>
      <c r="G261" t="s">
        <v>149</v>
      </c>
      <c r="H261" t="s">
        <v>174</v>
      </c>
      <c r="I261" t="s">
        <v>186</v>
      </c>
      <c r="J261" t="s">
        <v>152</v>
      </c>
      <c r="K261" t="s">
        <v>176</v>
      </c>
      <c r="L261" t="s">
        <v>155</v>
      </c>
      <c r="M261" t="s">
        <v>155</v>
      </c>
      <c r="N261" t="n">
        <v>-116.9429</v>
      </c>
      <c r="O261" t="n">
        <v>32.7443</v>
      </c>
      <c r="P261" t="n">
        <v>12859</v>
      </c>
      <c r="Q261" t="n">
        <v>12859</v>
      </c>
      <c r="R261" t="n">
        <v>56.7</v>
      </c>
      <c r="S261" t="n">
        <v>46</v>
      </c>
      <c r="T261" t="n">
        <v>4.5</v>
      </c>
      <c r="U261" t="n">
        <v>34</v>
      </c>
      <c r="V261" t="n">
        <v>5</v>
      </c>
      <c r="W261" t="n">
        <v>0.3</v>
      </c>
      <c r="X261" t="n">
        <v>72</v>
      </c>
      <c r="Y261" t="n">
        <v>39</v>
      </c>
      <c r="Z261" t="n">
        <v>25</v>
      </c>
      <c r="AA261" t="n">
        <v>322</v>
      </c>
      <c r="AB261" t="n">
        <v>33.5</v>
      </c>
      <c r="AC261"/>
      <c r="AD261"/>
      <c r="AE261"/>
      <c r="AF261" t="n">
        <v>452</v>
      </c>
      <c r="AG261" t="n">
        <v>24</v>
      </c>
      <c r="AH261" t="n">
        <v>51</v>
      </c>
      <c r="AI261" t="n">
        <v>7289</v>
      </c>
      <c r="AJ261" t="n">
        <v>5626</v>
      </c>
      <c r="AK261" t="n">
        <v>5809</v>
      </c>
      <c r="AL261" t="n">
        <v>8852</v>
      </c>
      <c r="AM261" t="n">
        <v>11016</v>
      </c>
      <c r="AN261" t="n">
        <v>13850</v>
      </c>
      <c r="AO261" t="n">
        <v>582</v>
      </c>
      <c r="AP261"/>
      <c r="AQ261"/>
      <c r="AR261"/>
    </row>
    <row r="262">
      <c r="A262" t="n">
        <v>113236</v>
      </c>
      <c r="B262" t="s">
        <v>606</v>
      </c>
      <c r="C262" t="s">
        <v>607</v>
      </c>
      <c r="D262" t="s">
        <v>440</v>
      </c>
      <c r="E262" t="s">
        <v>267</v>
      </c>
      <c r="F262" t="s">
        <v>148</v>
      </c>
      <c r="G262" t="s">
        <v>149</v>
      </c>
      <c r="H262" t="s">
        <v>150</v>
      </c>
      <c r="I262" t="s">
        <v>151</v>
      </c>
      <c r="J262" t="s">
        <v>238</v>
      </c>
      <c r="K262" t="s">
        <v>176</v>
      </c>
      <c r="L262" t="s">
        <v>155</v>
      </c>
      <c r="M262" t="s">
        <v>155</v>
      </c>
      <c r="N262" t="n">
        <v>-118.0251</v>
      </c>
      <c r="O262" t="n">
        <v>33.8283</v>
      </c>
      <c r="P262" t="n">
        <v>18806</v>
      </c>
      <c r="Q262" t="n">
        <v>18806</v>
      </c>
      <c r="R262" t="n">
        <v>57</v>
      </c>
      <c r="S262" t="n">
        <v>12.6</v>
      </c>
      <c r="T262" t="n">
        <v>4</v>
      </c>
      <c r="U262" t="n">
        <v>50.3</v>
      </c>
      <c r="V262" t="n">
        <v>24.7</v>
      </c>
      <c r="W262" t="n">
        <v>0.7</v>
      </c>
      <c r="X262"/>
      <c r="Y262"/>
      <c r="Z262" t="n">
        <v>23</v>
      </c>
      <c r="AA262" t="n">
        <v>1228</v>
      </c>
      <c r="AB262" t="n">
        <v>35.1</v>
      </c>
      <c r="AC262"/>
      <c r="AD262"/>
      <c r="AE262"/>
      <c r="AF262" t="n">
        <v>1494</v>
      </c>
      <c r="AG262" t="n">
        <v>32</v>
      </c>
      <c r="AH262" t="n">
        <v>62</v>
      </c>
      <c r="AI262" t="n">
        <v>7730</v>
      </c>
      <c r="AJ262" t="n">
        <v>4205</v>
      </c>
      <c r="AK262" t="n">
        <v>3092</v>
      </c>
      <c r="AL262" t="n">
        <v>7220</v>
      </c>
      <c r="AM262" t="n">
        <v>11710</v>
      </c>
      <c r="AN262" t="n">
        <v>10011</v>
      </c>
      <c r="AO262" t="n">
        <v>1306</v>
      </c>
      <c r="AP262" t="n">
        <v>1</v>
      </c>
      <c r="AQ262"/>
      <c r="AR262"/>
    </row>
    <row r="263">
      <c r="A263" t="n">
        <v>113333</v>
      </c>
      <c r="B263" t="s">
        <v>608</v>
      </c>
      <c r="C263" t="s">
        <v>609</v>
      </c>
      <c r="D263" t="s">
        <v>440</v>
      </c>
      <c r="E263" t="s">
        <v>267</v>
      </c>
      <c r="F263" t="s">
        <v>173</v>
      </c>
      <c r="G263" t="s">
        <v>149</v>
      </c>
      <c r="H263" t="s">
        <v>174</v>
      </c>
      <c r="I263" t="s">
        <v>151</v>
      </c>
      <c r="J263" t="s">
        <v>238</v>
      </c>
      <c r="K263" t="s">
        <v>176</v>
      </c>
      <c r="L263" t="s">
        <v>155</v>
      </c>
      <c r="M263" t="s">
        <v>155</v>
      </c>
      <c r="N263" t="n">
        <v>-122.0458</v>
      </c>
      <c r="O263" t="n">
        <v>37.3199</v>
      </c>
      <c r="P263" t="n">
        <v>26518</v>
      </c>
      <c r="Q263" t="n">
        <v>26518</v>
      </c>
      <c r="R263" t="n">
        <v>50.7</v>
      </c>
      <c r="S263" t="n">
        <v>17.1</v>
      </c>
      <c r="T263" t="n">
        <v>2.8</v>
      </c>
      <c r="U263" t="n">
        <v>24.8</v>
      </c>
      <c r="V263" t="n">
        <v>43</v>
      </c>
      <c r="W263" t="n">
        <v>5.1</v>
      </c>
      <c r="X263" t="n">
        <v>82</v>
      </c>
      <c r="Y263" t="n">
        <v>39</v>
      </c>
      <c r="Z263" t="n">
        <v>24</v>
      </c>
      <c r="AA263" t="n">
        <v>2477</v>
      </c>
      <c r="AB263" t="n">
        <v>67.8</v>
      </c>
      <c r="AC263"/>
      <c r="AD263"/>
      <c r="AE263"/>
      <c r="AF263" t="n">
        <v>2538</v>
      </c>
      <c r="AG263" t="n">
        <v>18</v>
      </c>
      <c r="AH263" t="n">
        <v>45</v>
      </c>
      <c r="AI263" t="n">
        <v>8421</v>
      </c>
      <c r="AJ263" t="n">
        <v>3046</v>
      </c>
      <c r="AK263" t="n">
        <v>4354</v>
      </c>
      <c r="AL263" t="n">
        <v>6804</v>
      </c>
      <c r="AM263" t="n">
        <v>9628</v>
      </c>
      <c r="AN263" t="n">
        <v>10644</v>
      </c>
      <c r="AO263" t="n">
        <v>1737</v>
      </c>
      <c r="AP263"/>
      <c r="AQ263"/>
      <c r="AR263"/>
    </row>
    <row r="264">
      <c r="A264" t="n">
        <v>113449</v>
      </c>
      <c r="B264" t="s">
        <v>610</v>
      </c>
      <c r="C264" t="s">
        <v>611</v>
      </c>
      <c r="D264" t="s">
        <v>440</v>
      </c>
      <c r="E264" t="s">
        <v>267</v>
      </c>
      <c r="F264" t="s">
        <v>199</v>
      </c>
      <c r="G264" t="s">
        <v>189</v>
      </c>
      <c r="H264" t="s">
        <v>200</v>
      </c>
      <c r="I264" t="s">
        <v>151</v>
      </c>
      <c r="J264" t="s">
        <v>164</v>
      </c>
      <c r="K264"/>
      <c r="L264" t="s">
        <v>155</v>
      </c>
      <c r="M264" t="s">
        <v>155</v>
      </c>
      <c r="N264" t="n">
        <v>-116.4039</v>
      </c>
      <c r="O264" t="n">
        <v>33.7296</v>
      </c>
      <c r="P264" t="n">
        <v>305</v>
      </c>
      <c r="Q264" t="n">
        <v>305</v>
      </c>
      <c r="R264" t="n">
        <v>71.1</v>
      </c>
      <c r="S264" t="n">
        <v>20.3</v>
      </c>
      <c r="T264" t="n">
        <v>3</v>
      </c>
      <c r="U264" t="n">
        <v>70.5</v>
      </c>
      <c r="V264" t="n">
        <v>4.9</v>
      </c>
      <c r="W264" t="n">
        <v>0</v>
      </c>
      <c r="X264" t="n">
        <v>93</v>
      </c>
      <c r="Y264"/>
      <c r="Z264" t="n">
        <v>25</v>
      </c>
      <c r="AA264"/>
      <c r="AB264"/>
      <c r="AC264"/>
      <c r="AD264"/>
      <c r="AE264"/>
      <c r="AF264" t="n">
        <v>112</v>
      </c>
      <c r="AG264" t="n">
        <v>52</v>
      </c>
      <c r="AH264" t="n">
        <v>52</v>
      </c>
      <c r="AI264" t="n">
        <v>14303</v>
      </c>
      <c r="AJ264" t="n">
        <v>13554</v>
      </c>
      <c r="AK264" t="n">
        <v>12697</v>
      </c>
      <c r="AL264" t="n">
        <v>11496</v>
      </c>
      <c r="AM264"/>
      <c r="AN264"/>
      <c r="AO264"/>
      <c r="AP264"/>
      <c r="AQ264"/>
      <c r="AR264"/>
    </row>
    <row r="265">
      <c r="A265" t="n">
        <v>113537</v>
      </c>
      <c r="B265" t="s">
        <v>612</v>
      </c>
      <c r="C265" t="s">
        <v>613</v>
      </c>
      <c r="D265" t="s">
        <v>440</v>
      </c>
      <c r="E265" t="s">
        <v>267</v>
      </c>
      <c r="F265" t="s">
        <v>551</v>
      </c>
      <c r="G265" t="s">
        <v>163</v>
      </c>
      <c r="H265" t="s">
        <v>200</v>
      </c>
      <c r="I265" t="s">
        <v>205</v>
      </c>
      <c r="J265" t="s">
        <v>164</v>
      </c>
      <c r="K265" t="s">
        <v>209</v>
      </c>
      <c r="L265" t="s">
        <v>155</v>
      </c>
      <c r="M265" t="s">
        <v>155</v>
      </c>
      <c r="N265" t="n">
        <v>-123.9888</v>
      </c>
      <c r="O265" t="n">
        <v>40.8809</v>
      </c>
      <c r="P265" t="n">
        <v>8</v>
      </c>
      <c r="Q265" t="n">
        <v>8</v>
      </c>
      <c r="R265" t="n">
        <v>87.5</v>
      </c>
      <c r="S265" t="n">
        <v>62.5</v>
      </c>
      <c r="T265" t="n">
        <v>0</v>
      </c>
      <c r="U265" t="n">
        <v>0</v>
      </c>
      <c r="V265" t="n">
        <v>0</v>
      </c>
      <c r="W265" t="n">
        <v>25</v>
      </c>
      <c r="X265"/>
      <c r="Y265"/>
      <c r="Z265"/>
      <c r="AA265"/>
      <c r="AB265"/>
      <c r="AC265"/>
      <c r="AD265"/>
      <c r="AE265"/>
      <c r="AF265" t="n">
        <v>8</v>
      </c>
      <c r="AG265" t="n">
        <v>13</v>
      </c>
      <c r="AH265" t="n">
        <v>13</v>
      </c>
      <c r="AI265" t="n">
        <v>36768</v>
      </c>
      <c r="AJ265" t="n">
        <v>37477</v>
      </c>
      <c r="AK265"/>
      <c r="AL265"/>
      <c r="AM265"/>
      <c r="AN265"/>
      <c r="AO265"/>
      <c r="AP265"/>
      <c r="AQ265"/>
      <c r="AR265"/>
    </row>
    <row r="266">
      <c r="A266" t="n">
        <v>113573</v>
      </c>
      <c r="B266" t="s">
        <v>614</v>
      </c>
      <c r="C266" t="s">
        <v>611</v>
      </c>
      <c r="D266" t="s">
        <v>440</v>
      </c>
      <c r="E266" t="s">
        <v>267</v>
      </c>
      <c r="F266" t="s">
        <v>173</v>
      </c>
      <c r="G266" t="s">
        <v>149</v>
      </c>
      <c r="H266" t="s">
        <v>174</v>
      </c>
      <c r="I266" t="s">
        <v>151</v>
      </c>
      <c r="J266" t="s">
        <v>238</v>
      </c>
      <c r="K266" t="s">
        <v>176</v>
      </c>
      <c r="L266" t="s">
        <v>155</v>
      </c>
      <c r="M266" t="s">
        <v>155</v>
      </c>
      <c r="N266" t="n">
        <v>-116.3883</v>
      </c>
      <c r="O266" t="n">
        <v>33.7321</v>
      </c>
      <c r="P266" t="n">
        <v>14165</v>
      </c>
      <c r="Q266" t="n">
        <v>14165</v>
      </c>
      <c r="R266" t="n">
        <v>56.8</v>
      </c>
      <c r="S266" t="n">
        <v>14.9</v>
      </c>
      <c r="T266" t="n">
        <v>2.4</v>
      </c>
      <c r="U266" t="n">
        <v>74.9</v>
      </c>
      <c r="V266" t="n">
        <v>3</v>
      </c>
      <c r="W266" t="n">
        <v>0.7</v>
      </c>
      <c r="X266" t="n">
        <v>67</v>
      </c>
      <c r="Y266" t="n">
        <v>45</v>
      </c>
      <c r="Z266" t="n">
        <v>25</v>
      </c>
      <c r="AA266" t="n">
        <v>1287</v>
      </c>
      <c r="AB266" t="n">
        <v>29</v>
      </c>
      <c r="AC266"/>
      <c r="AD266"/>
      <c r="AE266"/>
      <c r="AF266" t="n">
        <v>1173</v>
      </c>
      <c r="AG266" t="n">
        <v>32</v>
      </c>
      <c r="AH266" t="n">
        <v>62</v>
      </c>
      <c r="AI266" t="n">
        <v>14391</v>
      </c>
      <c r="AJ266" t="n">
        <v>10791</v>
      </c>
      <c r="AK266" t="n">
        <v>11894</v>
      </c>
      <c r="AL266" t="n">
        <v>13598</v>
      </c>
      <c r="AM266" t="n">
        <v>16462</v>
      </c>
      <c r="AN266" t="n">
        <v>18265</v>
      </c>
      <c r="AO266" t="n">
        <v>1112</v>
      </c>
      <c r="AP266"/>
      <c r="AQ266"/>
      <c r="AR266"/>
    </row>
    <row r="267">
      <c r="A267" t="n">
        <v>113582</v>
      </c>
      <c r="B267" t="s">
        <v>615</v>
      </c>
      <c r="C267" t="s">
        <v>463</v>
      </c>
      <c r="D267" t="s">
        <v>440</v>
      </c>
      <c r="E267" t="s">
        <v>267</v>
      </c>
      <c r="F267" t="s">
        <v>188</v>
      </c>
      <c r="G267" t="s">
        <v>189</v>
      </c>
      <c r="H267" t="s">
        <v>150</v>
      </c>
      <c r="I267" t="s">
        <v>151</v>
      </c>
      <c r="J267" t="s">
        <v>164</v>
      </c>
      <c r="K267" t="s">
        <v>209</v>
      </c>
      <c r="L267" t="s">
        <v>155</v>
      </c>
      <c r="M267" t="s">
        <v>155</v>
      </c>
      <c r="N267" t="n">
        <v>-117.1674</v>
      </c>
      <c r="O267" t="n">
        <v>32.8809</v>
      </c>
      <c r="P267" t="n">
        <v>148</v>
      </c>
      <c r="Q267" t="n">
        <v>130</v>
      </c>
      <c r="R267" t="n">
        <v>91.5</v>
      </c>
      <c r="S267" t="n">
        <v>43.8</v>
      </c>
      <c r="T267" t="n">
        <v>9.2</v>
      </c>
      <c r="U267" t="n">
        <v>21.5</v>
      </c>
      <c r="V267" t="n">
        <v>11.5</v>
      </c>
      <c r="W267" t="n">
        <v>4.6</v>
      </c>
      <c r="X267" t="n">
        <v>71</v>
      </c>
      <c r="Y267" t="n">
        <v>0</v>
      </c>
      <c r="Z267" t="n">
        <v>7</v>
      </c>
      <c r="AA267" t="n">
        <v>2</v>
      </c>
      <c r="AB267" t="n">
        <v>50</v>
      </c>
      <c r="AC267" t="n">
        <v>2</v>
      </c>
      <c r="AD267" t="n">
        <v>50</v>
      </c>
      <c r="AE267" t="n">
        <v>50</v>
      </c>
      <c r="AF267" t="n">
        <v>8</v>
      </c>
      <c r="AG267" t="n">
        <v>55</v>
      </c>
      <c r="AH267" t="n">
        <v>74</v>
      </c>
      <c r="AI267" t="n">
        <v>27693</v>
      </c>
      <c r="AJ267" t="n">
        <v>28154</v>
      </c>
      <c r="AK267"/>
      <c r="AL267"/>
      <c r="AM267" t="n">
        <v>25392</v>
      </c>
      <c r="AN267" t="n">
        <v>42093</v>
      </c>
      <c r="AO267"/>
      <c r="AP267" t="n">
        <v>16</v>
      </c>
      <c r="AQ267"/>
      <c r="AR267"/>
    </row>
    <row r="268">
      <c r="A268" t="n">
        <v>113616</v>
      </c>
      <c r="B268" t="s">
        <v>616</v>
      </c>
      <c r="C268" t="s">
        <v>617</v>
      </c>
      <c r="D268" t="s">
        <v>440</v>
      </c>
      <c r="E268" t="s">
        <v>267</v>
      </c>
      <c r="F268" t="s">
        <v>162</v>
      </c>
      <c r="G268" t="s">
        <v>163</v>
      </c>
      <c r="H268" t="s">
        <v>150</v>
      </c>
      <c r="I268" t="s">
        <v>175</v>
      </c>
      <c r="J268"/>
      <c r="K268"/>
      <c r="L268" t="s">
        <v>155</v>
      </c>
      <c r="M268" t="s">
        <v>155</v>
      </c>
      <c r="N268" t="n">
        <v>-123.1582</v>
      </c>
      <c r="O268" t="n">
        <v>39.1345</v>
      </c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</row>
    <row r="269">
      <c r="A269" t="n">
        <v>113634</v>
      </c>
      <c r="B269" t="s">
        <v>618</v>
      </c>
      <c r="C269" t="s">
        <v>619</v>
      </c>
      <c r="D269" t="s">
        <v>440</v>
      </c>
      <c r="E269" t="s">
        <v>267</v>
      </c>
      <c r="F269" t="s">
        <v>173</v>
      </c>
      <c r="G269" t="s">
        <v>149</v>
      </c>
      <c r="H269" t="s">
        <v>174</v>
      </c>
      <c r="I269" t="s">
        <v>186</v>
      </c>
      <c r="J269" t="s">
        <v>238</v>
      </c>
      <c r="K269" t="s">
        <v>176</v>
      </c>
      <c r="L269" t="s">
        <v>155</v>
      </c>
      <c r="M269" t="s">
        <v>155</v>
      </c>
      <c r="N269" t="n">
        <v>-122.0731</v>
      </c>
      <c r="O269" t="n">
        <v>37.9685</v>
      </c>
      <c r="P269" t="n">
        <v>24223</v>
      </c>
      <c r="Q269" t="n">
        <v>24223</v>
      </c>
      <c r="R269" t="n">
        <v>52.6</v>
      </c>
      <c r="S269" t="n">
        <v>30</v>
      </c>
      <c r="T269" t="n">
        <v>5.8</v>
      </c>
      <c r="U269" t="n">
        <v>27.8</v>
      </c>
      <c r="V269" t="n">
        <v>21.2</v>
      </c>
      <c r="W269" t="n">
        <v>3.1</v>
      </c>
      <c r="X269" t="n">
        <v>78</v>
      </c>
      <c r="Y269" t="n">
        <v>50</v>
      </c>
      <c r="Z269" t="n">
        <v>24</v>
      </c>
      <c r="AA269" t="n">
        <v>1286</v>
      </c>
      <c r="AB269" t="n">
        <v>45.6</v>
      </c>
      <c r="AC269"/>
      <c r="AD269"/>
      <c r="AE269"/>
      <c r="AF269" t="n">
        <v>1525</v>
      </c>
      <c r="AG269" t="n">
        <v>17</v>
      </c>
      <c r="AH269" t="n">
        <v>42</v>
      </c>
      <c r="AI269" t="n">
        <v>8761</v>
      </c>
      <c r="AJ269" t="n">
        <v>4708</v>
      </c>
      <c r="AK269" t="n">
        <v>5636</v>
      </c>
      <c r="AL269" t="n">
        <v>8867</v>
      </c>
      <c r="AM269" t="n">
        <v>11491</v>
      </c>
      <c r="AN269" t="n">
        <v>12417</v>
      </c>
      <c r="AO269" t="n">
        <v>1677</v>
      </c>
      <c r="AP269"/>
      <c r="AQ269"/>
      <c r="AR269"/>
    </row>
    <row r="270">
      <c r="A270" t="n">
        <v>113698</v>
      </c>
      <c r="B270" t="s">
        <v>620</v>
      </c>
      <c r="C270" t="s">
        <v>621</v>
      </c>
      <c r="D270" t="s">
        <v>440</v>
      </c>
      <c r="E270" t="s">
        <v>267</v>
      </c>
      <c r="F270" t="s">
        <v>162</v>
      </c>
      <c r="G270" t="s">
        <v>163</v>
      </c>
      <c r="H270" t="s">
        <v>150</v>
      </c>
      <c r="I270" t="s">
        <v>151</v>
      </c>
      <c r="J270" t="s">
        <v>168</v>
      </c>
      <c r="K270" t="s">
        <v>153</v>
      </c>
      <c r="L270" t="s">
        <v>155</v>
      </c>
      <c r="M270" t="s">
        <v>155</v>
      </c>
      <c r="N270" t="n">
        <v>-122.5121</v>
      </c>
      <c r="O270" t="n">
        <v>37.9813</v>
      </c>
      <c r="P270" t="n">
        <v>2558</v>
      </c>
      <c r="Q270" t="n">
        <v>1245</v>
      </c>
      <c r="R270" t="n">
        <v>72.4</v>
      </c>
      <c r="S270" t="n">
        <v>24.6</v>
      </c>
      <c r="T270" t="n">
        <v>5.4</v>
      </c>
      <c r="U270" t="n">
        <v>28.7</v>
      </c>
      <c r="V270" t="n">
        <v>30.4</v>
      </c>
      <c r="W270" t="n">
        <v>2.9</v>
      </c>
      <c r="X270" t="n">
        <v>88</v>
      </c>
      <c r="Y270" t="n">
        <v>100</v>
      </c>
      <c r="Z270" t="n">
        <v>8</v>
      </c>
      <c r="AA270" t="n">
        <v>236</v>
      </c>
      <c r="AB270" t="n">
        <v>76.3</v>
      </c>
      <c r="AC270" t="n">
        <v>236</v>
      </c>
      <c r="AD270" t="n">
        <v>76.3</v>
      </c>
      <c r="AE270" t="n">
        <v>60.6</v>
      </c>
      <c r="AF270" t="n">
        <v>225</v>
      </c>
      <c r="AG270" t="n">
        <v>30</v>
      </c>
      <c r="AH270" t="n">
        <v>92</v>
      </c>
      <c r="AI270" t="n">
        <v>51292</v>
      </c>
      <c r="AJ270" t="n">
        <v>45630</v>
      </c>
      <c r="AK270" t="n">
        <v>46430</v>
      </c>
      <c r="AL270" t="n">
        <v>46242</v>
      </c>
      <c r="AM270" t="n">
        <v>49460</v>
      </c>
      <c r="AN270" t="n">
        <v>54480</v>
      </c>
      <c r="AO270"/>
      <c r="AP270" t="n">
        <v>319</v>
      </c>
      <c r="AQ270" t="n">
        <v>510</v>
      </c>
      <c r="AR270" t="n">
        <v>2</v>
      </c>
    </row>
    <row r="271">
      <c r="A271" t="n">
        <v>113704</v>
      </c>
      <c r="B271" t="s">
        <v>622</v>
      </c>
      <c r="C271" t="s">
        <v>450</v>
      </c>
      <c r="D271" t="s">
        <v>440</v>
      </c>
      <c r="E271" t="s">
        <v>267</v>
      </c>
      <c r="F271" t="s">
        <v>162</v>
      </c>
      <c r="G271" t="s">
        <v>163</v>
      </c>
      <c r="H271" t="s">
        <v>150</v>
      </c>
      <c r="I271" t="s">
        <v>151</v>
      </c>
      <c r="J271" t="s">
        <v>164</v>
      </c>
      <c r="K271" t="s">
        <v>153</v>
      </c>
      <c r="L271" t="s">
        <v>155</v>
      </c>
      <c r="M271" t="s">
        <v>155</v>
      </c>
      <c r="N271" t="n">
        <v>-122.2646</v>
      </c>
      <c r="O271" t="n">
        <v>37.8811</v>
      </c>
      <c r="P271" t="n">
        <v>64</v>
      </c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 t="n">
        <v>8</v>
      </c>
      <c r="AR271"/>
    </row>
    <row r="272">
      <c r="A272" t="n">
        <v>113856</v>
      </c>
      <c r="B272" t="s">
        <v>623</v>
      </c>
      <c r="C272" t="s">
        <v>624</v>
      </c>
      <c r="D272" t="s">
        <v>440</v>
      </c>
      <c r="E272" t="s">
        <v>267</v>
      </c>
      <c r="F272" t="s">
        <v>173</v>
      </c>
      <c r="G272" t="s">
        <v>149</v>
      </c>
      <c r="H272" t="s">
        <v>174</v>
      </c>
      <c r="I272" t="s">
        <v>186</v>
      </c>
      <c r="J272" t="s">
        <v>158</v>
      </c>
      <c r="K272" t="s">
        <v>176</v>
      </c>
      <c r="L272" t="s">
        <v>155</v>
      </c>
      <c r="M272" t="s">
        <v>155</v>
      </c>
      <c r="N272" t="n">
        <v>-118.1488</v>
      </c>
      <c r="O272" t="n">
        <v>34.0405</v>
      </c>
      <c r="P272" t="n">
        <v>48505</v>
      </c>
      <c r="Q272" t="n">
        <v>48505</v>
      </c>
      <c r="R272" t="n">
        <v>50.7</v>
      </c>
      <c r="S272" t="n">
        <v>9.8</v>
      </c>
      <c r="T272" t="n">
        <v>6.2</v>
      </c>
      <c r="U272" t="n">
        <v>65.3</v>
      </c>
      <c r="V272" t="n">
        <v>8.5</v>
      </c>
      <c r="W272" t="n">
        <v>0.5</v>
      </c>
      <c r="X272" t="n">
        <v>68</v>
      </c>
      <c r="Y272" t="n">
        <v>40</v>
      </c>
      <c r="Z272" t="n">
        <v>30</v>
      </c>
      <c r="AA272" t="n">
        <v>1249</v>
      </c>
      <c r="AB272" t="n">
        <v>33.3</v>
      </c>
      <c r="AC272"/>
      <c r="AD272"/>
      <c r="AE272"/>
      <c r="AF272" t="n">
        <v>1560</v>
      </c>
      <c r="AG272" t="n">
        <v>22</v>
      </c>
      <c r="AH272" t="n">
        <v>44</v>
      </c>
      <c r="AI272" t="n">
        <v>11029</v>
      </c>
      <c r="AJ272" t="n">
        <v>9023</v>
      </c>
      <c r="AK272" t="n">
        <v>9494</v>
      </c>
      <c r="AL272" t="n">
        <v>12317</v>
      </c>
      <c r="AM272" t="n">
        <v>14408</v>
      </c>
      <c r="AN272"/>
      <c r="AO272" t="n">
        <v>1978</v>
      </c>
      <c r="AP272"/>
      <c r="AQ272"/>
      <c r="AR272"/>
    </row>
    <row r="273">
      <c r="A273" t="n">
        <v>113980</v>
      </c>
      <c r="B273" t="s">
        <v>625</v>
      </c>
      <c r="C273" t="s">
        <v>626</v>
      </c>
      <c r="D273" t="s">
        <v>440</v>
      </c>
      <c r="E273" t="s">
        <v>267</v>
      </c>
      <c r="F273" t="s">
        <v>173</v>
      </c>
      <c r="G273" t="s">
        <v>149</v>
      </c>
      <c r="H273" t="s">
        <v>174</v>
      </c>
      <c r="I273" t="s">
        <v>186</v>
      </c>
      <c r="J273" t="s">
        <v>158</v>
      </c>
      <c r="K273" t="s">
        <v>176</v>
      </c>
      <c r="L273" t="s">
        <v>155</v>
      </c>
      <c r="M273" t="s">
        <v>155</v>
      </c>
      <c r="N273" t="n">
        <v>-118.3299</v>
      </c>
      <c r="O273" t="n">
        <v>33.8852</v>
      </c>
      <c r="P273" t="n">
        <v>30239</v>
      </c>
      <c r="Q273" t="n">
        <v>30239</v>
      </c>
      <c r="R273" t="n">
        <v>53.6</v>
      </c>
      <c r="S273" t="n">
        <v>13.2</v>
      </c>
      <c r="T273" t="n">
        <v>13.4</v>
      </c>
      <c r="U273" t="n">
        <v>45.9</v>
      </c>
      <c r="V273" t="n">
        <v>11.6</v>
      </c>
      <c r="W273" t="n">
        <v>1.4</v>
      </c>
      <c r="X273" t="n">
        <v>71</v>
      </c>
      <c r="Y273" t="n">
        <v>41</v>
      </c>
      <c r="Z273" t="n">
        <v>27</v>
      </c>
      <c r="AA273" t="n">
        <v>2180</v>
      </c>
      <c r="AB273" t="n">
        <v>36.7</v>
      </c>
      <c r="AC273"/>
      <c r="AD273"/>
      <c r="AE273"/>
      <c r="AF273" t="n">
        <v>2268</v>
      </c>
      <c r="AG273" t="n">
        <v>29</v>
      </c>
      <c r="AH273" t="n">
        <v>59</v>
      </c>
      <c r="AI273" t="n">
        <v>7496</v>
      </c>
      <c r="AJ273" t="n">
        <v>4379</v>
      </c>
      <c r="AK273" t="n">
        <v>4632</v>
      </c>
      <c r="AL273" t="n">
        <v>7461</v>
      </c>
      <c r="AM273" t="n">
        <v>9809</v>
      </c>
      <c r="AN273" t="n">
        <v>10042</v>
      </c>
      <c r="AO273" t="n">
        <v>2120</v>
      </c>
      <c r="AP273"/>
      <c r="AQ273"/>
      <c r="AR273"/>
    </row>
    <row r="274">
      <c r="A274" t="n">
        <v>114114</v>
      </c>
      <c r="B274" t="s">
        <v>627</v>
      </c>
      <c r="C274" t="s">
        <v>628</v>
      </c>
      <c r="D274" t="s">
        <v>440</v>
      </c>
      <c r="E274" t="s">
        <v>267</v>
      </c>
      <c r="F274" t="s">
        <v>188</v>
      </c>
      <c r="G274" t="s">
        <v>189</v>
      </c>
      <c r="H274" t="s">
        <v>150</v>
      </c>
      <c r="I274" t="s">
        <v>151</v>
      </c>
      <c r="J274" t="s">
        <v>164</v>
      </c>
      <c r="K274" t="s">
        <v>209</v>
      </c>
      <c r="L274" t="s">
        <v>155</v>
      </c>
      <c r="M274" t="s">
        <v>155</v>
      </c>
      <c r="N274" t="n">
        <v>-118.4851</v>
      </c>
      <c r="O274" t="n">
        <v>34.0304</v>
      </c>
      <c r="P274" t="n">
        <v>232</v>
      </c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 t="n">
        <v>33</v>
      </c>
      <c r="AR274" t="n">
        <v>11</v>
      </c>
    </row>
    <row r="275">
      <c r="A275" t="n">
        <v>114123</v>
      </c>
      <c r="B275" t="s">
        <v>629</v>
      </c>
      <c r="C275" t="s">
        <v>630</v>
      </c>
      <c r="D275" t="s">
        <v>440</v>
      </c>
      <c r="E275" t="s">
        <v>267</v>
      </c>
      <c r="F275" t="s">
        <v>188</v>
      </c>
      <c r="G275" t="s">
        <v>189</v>
      </c>
      <c r="H275" t="s">
        <v>150</v>
      </c>
      <c r="I275" t="s">
        <v>151</v>
      </c>
      <c r="J275" t="s">
        <v>164</v>
      </c>
      <c r="K275" t="s">
        <v>179</v>
      </c>
      <c r="L275" t="s">
        <v>155</v>
      </c>
      <c r="M275" t="s">
        <v>155</v>
      </c>
      <c r="N275" t="n">
        <v>-122.7293</v>
      </c>
      <c r="O275" t="n">
        <v>38.4681</v>
      </c>
      <c r="P275" t="n">
        <v>88</v>
      </c>
      <c r="Q275"/>
      <c r="R275"/>
      <c r="S275"/>
      <c r="T275"/>
      <c r="U275"/>
      <c r="V275"/>
      <c r="W275"/>
      <c r="X275"/>
      <c r="Y275"/>
      <c r="Z275"/>
      <c r="AA275" t="n">
        <v>116</v>
      </c>
      <c r="AB275" t="n">
        <v>64.7</v>
      </c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 t="n">
        <v>20</v>
      </c>
      <c r="AR275" t="n">
        <v>15</v>
      </c>
    </row>
    <row r="276">
      <c r="A276" t="n">
        <v>114266</v>
      </c>
      <c r="B276" t="s">
        <v>631</v>
      </c>
      <c r="C276" t="s">
        <v>553</v>
      </c>
      <c r="D276" t="s">
        <v>440</v>
      </c>
      <c r="E276" t="s">
        <v>267</v>
      </c>
      <c r="F276" t="s">
        <v>173</v>
      </c>
      <c r="G276" t="s">
        <v>149</v>
      </c>
      <c r="H276" t="s">
        <v>174</v>
      </c>
      <c r="I276" t="s">
        <v>151</v>
      </c>
      <c r="J276" t="s">
        <v>152</v>
      </c>
      <c r="K276" t="s">
        <v>176</v>
      </c>
      <c r="L276" t="s">
        <v>155</v>
      </c>
      <c r="M276" t="s">
        <v>155</v>
      </c>
      <c r="N276" t="n">
        <v>-121.7656</v>
      </c>
      <c r="O276" t="n">
        <v>37.3017</v>
      </c>
      <c r="P276" t="n">
        <v>13177</v>
      </c>
      <c r="Q276" t="n">
        <v>13177</v>
      </c>
      <c r="R276" t="n">
        <v>55</v>
      </c>
      <c r="S276" t="n">
        <v>8.6</v>
      </c>
      <c r="T276" t="n">
        <v>3.2</v>
      </c>
      <c r="U276" t="n">
        <v>40.6</v>
      </c>
      <c r="V276" t="n">
        <v>40.6</v>
      </c>
      <c r="W276" t="n">
        <v>0.7</v>
      </c>
      <c r="X276" t="n">
        <v>80</v>
      </c>
      <c r="Y276" t="n">
        <v>47</v>
      </c>
      <c r="Z276" t="n">
        <v>27</v>
      </c>
      <c r="AA276" t="n">
        <v>652</v>
      </c>
      <c r="AB276" t="n">
        <v>42.8</v>
      </c>
      <c r="AC276"/>
      <c r="AD276"/>
      <c r="AE276"/>
      <c r="AF276" t="n">
        <v>612</v>
      </c>
      <c r="AG276" t="n">
        <v>24</v>
      </c>
      <c r="AH276" t="n">
        <v>57</v>
      </c>
      <c r="AI276" t="n">
        <v>15540</v>
      </c>
      <c r="AJ276" t="n">
        <v>11489</v>
      </c>
      <c r="AK276" t="n">
        <v>11739</v>
      </c>
      <c r="AL276" t="n">
        <v>14730</v>
      </c>
      <c r="AM276" t="n">
        <v>19057</v>
      </c>
      <c r="AN276"/>
      <c r="AO276" t="n">
        <v>683</v>
      </c>
      <c r="AP276"/>
      <c r="AQ276"/>
      <c r="AR276"/>
    </row>
    <row r="277">
      <c r="A277" t="n">
        <v>114354</v>
      </c>
      <c r="B277" t="s">
        <v>632</v>
      </c>
      <c r="C277" t="s">
        <v>448</v>
      </c>
      <c r="D277" t="s">
        <v>440</v>
      </c>
      <c r="E277" t="s">
        <v>267</v>
      </c>
      <c r="F277" t="s">
        <v>188</v>
      </c>
      <c r="G277" t="s">
        <v>189</v>
      </c>
      <c r="H277" t="s">
        <v>150</v>
      </c>
      <c r="I277" t="s">
        <v>151</v>
      </c>
      <c r="J277" t="s">
        <v>168</v>
      </c>
      <c r="K277" t="s">
        <v>179</v>
      </c>
      <c r="L277" t="s">
        <v>155</v>
      </c>
      <c r="M277" t="s">
        <v>155</v>
      </c>
      <c r="N277" t="n">
        <v>-118.2599</v>
      </c>
      <c r="O277" t="n">
        <v>34.0442</v>
      </c>
      <c r="P277" t="n">
        <v>2115</v>
      </c>
      <c r="Q277" t="n">
        <v>2059</v>
      </c>
      <c r="R277" t="n">
        <v>82.3</v>
      </c>
      <c r="S277" t="n">
        <v>30.2</v>
      </c>
      <c r="T277" t="n">
        <v>8.5</v>
      </c>
      <c r="U277" t="n">
        <v>25.7</v>
      </c>
      <c r="V277" t="n">
        <v>11.9</v>
      </c>
      <c r="W277" t="n">
        <v>16.9</v>
      </c>
      <c r="X277"/>
      <c r="Y277"/>
      <c r="Z277" t="n">
        <v>13</v>
      </c>
      <c r="AA277" t="n">
        <v>344</v>
      </c>
      <c r="AB277" t="n">
        <v>67.2</v>
      </c>
      <c r="AC277"/>
      <c r="AD277"/>
      <c r="AE277"/>
      <c r="AF277" t="n">
        <v>139</v>
      </c>
      <c r="AG277" t="n">
        <v>26</v>
      </c>
      <c r="AH277" t="n">
        <v>67</v>
      </c>
      <c r="AI277" t="n">
        <v>41128</v>
      </c>
      <c r="AJ277" t="n">
        <v>36942</v>
      </c>
      <c r="AK277" t="n">
        <v>35980</v>
      </c>
      <c r="AL277" t="n">
        <v>44778</v>
      </c>
      <c r="AM277" t="n">
        <v>42327</v>
      </c>
      <c r="AN277" t="n">
        <v>45643</v>
      </c>
      <c r="AO277" t="n">
        <v>457</v>
      </c>
      <c r="AP277" t="n">
        <v>276</v>
      </c>
      <c r="AQ277" t="n">
        <v>22</v>
      </c>
      <c r="AR277"/>
    </row>
    <row r="278">
      <c r="A278" t="n">
        <v>114433</v>
      </c>
      <c r="B278" t="s">
        <v>633</v>
      </c>
      <c r="C278" t="s">
        <v>634</v>
      </c>
      <c r="D278" t="s">
        <v>440</v>
      </c>
      <c r="E278" t="s">
        <v>267</v>
      </c>
      <c r="F278" t="s">
        <v>148</v>
      </c>
      <c r="G278" t="s">
        <v>149</v>
      </c>
      <c r="H278" t="s">
        <v>150</v>
      </c>
      <c r="I278" t="s">
        <v>205</v>
      </c>
      <c r="J278" t="s">
        <v>168</v>
      </c>
      <c r="K278" t="s">
        <v>176</v>
      </c>
      <c r="L278" t="s">
        <v>155</v>
      </c>
      <c r="M278" t="s">
        <v>155</v>
      </c>
      <c r="N278" t="n">
        <v>-120.9731</v>
      </c>
      <c r="O278" t="n">
        <v>39.9531</v>
      </c>
      <c r="P278" t="n">
        <v>2717</v>
      </c>
      <c r="Q278" t="n">
        <v>2717</v>
      </c>
      <c r="R278" t="n">
        <v>46.4</v>
      </c>
      <c r="S278" t="n">
        <v>37.9</v>
      </c>
      <c r="T278" t="n">
        <v>9.7</v>
      </c>
      <c r="U278" t="n">
        <v>32.3</v>
      </c>
      <c r="V278" t="n">
        <v>3.2</v>
      </c>
      <c r="W278" t="n">
        <v>1.2</v>
      </c>
      <c r="X278" t="n">
        <v>86</v>
      </c>
      <c r="Y278" t="n">
        <v>25</v>
      </c>
      <c r="Z278" t="n">
        <v>15</v>
      </c>
      <c r="AA278" t="n">
        <v>160</v>
      </c>
      <c r="AB278" t="n">
        <v>46.9</v>
      </c>
      <c r="AC278" t="n">
        <v>10</v>
      </c>
      <c r="AD278" t="n">
        <v>40</v>
      </c>
      <c r="AE278" t="n">
        <v>10</v>
      </c>
      <c r="AF278" t="n">
        <v>144</v>
      </c>
      <c r="AG278" t="n">
        <v>20</v>
      </c>
      <c r="AH278" t="n">
        <v>79</v>
      </c>
      <c r="AI278" t="n">
        <v>10949</v>
      </c>
      <c r="AJ278" t="n">
        <v>5638</v>
      </c>
      <c r="AK278" t="n">
        <v>5069</v>
      </c>
      <c r="AL278" t="n">
        <v>5887</v>
      </c>
      <c r="AM278" t="n">
        <v>14025</v>
      </c>
      <c r="AN278" t="n">
        <v>14891</v>
      </c>
      <c r="AO278" t="n">
        <v>211</v>
      </c>
      <c r="AP278" t="n">
        <v>19</v>
      </c>
      <c r="AQ278"/>
      <c r="AR278"/>
    </row>
    <row r="279">
      <c r="A279" t="n">
        <v>114460</v>
      </c>
      <c r="B279" t="s">
        <v>635</v>
      </c>
      <c r="C279" t="s">
        <v>456</v>
      </c>
      <c r="D279" t="s">
        <v>440</v>
      </c>
      <c r="E279" t="s">
        <v>267</v>
      </c>
      <c r="F279" t="s">
        <v>199</v>
      </c>
      <c r="G279" t="s">
        <v>189</v>
      </c>
      <c r="H279" t="s">
        <v>200</v>
      </c>
      <c r="I279" t="s">
        <v>186</v>
      </c>
      <c r="J279" t="s">
        <v>164</v>
      </c>
      <c r="K279"/>
      <c r="L279" t="s">
        <v>155</v>
      </c>
      <c r="M279" t="s">
        <v>155</v>
      </c>
      <c r="N279" t="n">
        <v>-121.4978</v>
      </c>
      <c r="O279" t="n">
        <v>38.6488</v>
      </c>
      <c r="P279" t="n">
        <v>493</v>
      </c>
      <c r="Q279" t="n">
        <v>493</v>
      </c>
      <c r="R279" t="n">
        <v>90.1</v>
      </c>
      <c r="S279" t="n">
        <v>25.2</v>
      </c>
      <c r="T279" t="n">
        <v>12.4</v>
      </c>
      <c r="U279" t="n">
        <v>42.4</v>
      </c>
      <c r="V279" t="n">
        <v>11.8</v>
      </c>
      <c r="W279" t="n">
        <v>0.4</v>
      </c>
      <c r="X279" t="n">
        <v>88</v>
      </c>
      <c r="Y279" t="n">
        <v>100</v>
      </c>
      <c r="Z279" t="n">
        <v>15</v>
      </c>
      <c r="AA279"/>
      <c r="AB279"/>
      <c r="AC279"/>
      <c r="AD279"/>
      <c r="AE279"/>
      <c r="AF279" t="n">
        <v>86</v>
      </c>
      <c r="AG279" t="n">
        <v>48</v>
      </c>
      <c r="AH279" t="n">
        <v>49</v>
      </c>
      <c r="AI279" t="n">
        <v>25016</v>
      </c>
      <c r="AJ279" t="n">
        <v>25169</v>
      </c>
      <c r="AK279" t="n">
        <v>25021</v>
      </c>
      <c r="AL279" t="n">
        <v>26118</v>
      </c>
      <c r="AM279" t="n">
        <v>29404</v>
      </c>
      <c r="AN279" t="n">
        <v>28263</v>
      </c>
      <c r="AO279"/>
      <c r="AP279"/>
      <c r="AQ279"/>
      <c r="AR279"/>
    </row>
    <row r="280">
      <c r="A280" t="n">
        <v>114549</v>
      </c>
      <c r="B280" t="s">
        <v>636</v>
      </c>
      <c r="C280" t="s">
        <v>527</v>
      </c>
      <c r="D280" t="s">
        <v>440</v>
      </c>
      <c r="E280" t="s">
        <v>267</v>
      </c>
      <c r="F280" t="s">
        <v>162</v>
      </c>
      <c r="G280" t="s">
        <v>163</v>
      </c>
      <c r="H280" t="s">
        <v>150</v>
      </c>
      <c r="I280" t="s">
        <v>151</v>
      </c>
      <c r="J280" t="s">
        <v>164</v>
      </c>
      <c r="K280" t="s">
        <v>159</v>
      </c>
      <c r="L280" t="s">
        <v>155</v>
      </c>
      <c r="M280" t="s">
        <v>155</v>
      </c>
      <c r="N280" t="n">
        <v>-119.7172</v>
      </c>
      <c r="O280" t="n">
        <v>34.4294</v>
      </c>
      <c r="P280" t="n">
        <v>1393</v>
      </c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 t="n">
        <v>228</v>
      </c>
      <c r="AR280" t="n">
        <v>91</v>
      </c>
    </row>
    <row r="281">
      <c r="A281" t="n">
        <v>114585</v>
      </c>
      <c r="B281" t="s">
        <v>637</v>
      </c>
      <c r="C281" t="s">
        <v>529</v>
      </c>
      <c r="D281" t="s">
        <v>440</v>
      </c>
      <c r="E281" t="s">
        <v>267</v>
      </c>
      <c r="F281" t="s">
        <v>188</v>
      </c>
      <c r="G281" t="s">
        <v>189</v>
      </c>
      <c r="H281" t="s">
        <v>150</v>
      </c>
      <c r="I281" t="s">
        <v>186</v>
      </c>
      <c r="J281" t="s">
        <v>164</v>
      </c>
      <c r="K281" t="s">
        <v>209</v>
      </c>
      <c r="L281" t="s">
        <v>155</v>
      </c>
      <c r="M281" t="s">
        <v>155</v>
      </c>
      <c r="N281" t="n">
        <v>-121.9982</v>
      </c>
      <c r="O281" t="n">
        <v>36.9643</v>
      </c>
      <c r="P281" t="n">
        <v>398</v>
      </c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 t="n">
        <v>47</v>
      </c>
      <c r="AR281" t="n">
        <v>147</v>
      </c>
    </row>
    <row r="282">
      <c r="A282" t="n">
        <v>114637</v>
      </c>
      <c r="B282" t="s">
        <v>638</v>
      </c>
      <c r="C282" t="s">
        <v>626</v>
      </c>
      <c r="D282" t="s">
        <v>440</v>
      </c>
      <c r="E282" t="s">
        <v>267</v>
      </c>
      <c r="F282" t="s">
        <v>199</v>
      </c>
      <c r="G282" t="s">
        <v>189</v>
      </c>
      <c r="H282" t="s">
        <v>200</v>
      </c>
      <c r="I282" t="s">
        <v>151</v>
      </c>
      <c r="J282" t="s">
        <v>164</v>
      </c>
      <c r="K282"/>
      <c r="L282" t="s">
        <v>155</v>
      </c>
      <c r="M282" t="s">
        <v>155</v>
      </c>
      <c r="N282" t="n">
        <v>-118.3501</v>
      </c>
      <c r="O282" t="n">
        <v>33.8091</v>
      </c>
      <c r="P282" t="n">
        <v>103</v>
      </c>
      <c r="Q282" t="n">
        <v>103</v>
      </c>
      <c r="R282" t="n">
        <v>91.3</v>
      </c>
      <c r="S282" t="n">
        <v>10.7</v>
      </c>
      <c r="T282" t="n">
        <v>12.6</v>
      </c>
      <c r="U282" t="n">
        <v>26.2</v>
      </c>
      <c r="V282" t="n">
        <v>49.5</v>
      </c>
      <c r="W282" t="n">
        <v>0</v>
      </c>
      <c r="X282" t="n">
        <v>100</v>
      </c>
      <c r="Y282"/>
      <c r="Z282" t="n">
        <v>20</v>
      </c>
      <c r="AA282"/>
      <c r="AB282"/>
      <c r="AC282"/>
      <c r="AD282"/>
      <c r="AE282"/>
      <c r="AF282" t="n">
        <v>4</v>
      </c>
      <c r="AG282" t="n">
        <v>29</v>
      </c>
      <c r="AH282" t="n">
        <v>29</v>
      </c>
      <c r="AI282"/>
      <c r="AJ282"/>
      <c r="AK282"/>
      <c r="AL282"/>
      <c r="AM282"/>
      <c r="AN282"/>
      <c r="AO282"/>
      <c r="AP282"/>
      <c r="AQ282"/>
      <c r="AR282"/>
    </row>
    <row r="283">
      <c r="A283" t="n">
        <v>114716</v>
      </c>
      <c r="B283" t="s">
        <v>639</v>
      </c>
      <c r="C283" t="s">
        <v>640</v>
      </c>
      <c r="D283" t="s">
        <v>440</v>
      </c>
      <c r="E283" t="s">
        <v>267</v>
      </c>
      <c r="F283" t="s">
        <v>148</v>
      </c>
      <c r="G283" t="s">
        <v>149</v>
      </c>
      <c r="H283" t="s">
        <v>150</v>
      </c>
      <c r="I283" t="s">
        <v>186</v>
      </c>
      <c r="J283" t="s">
        <v>238</v>
      </c>
      <c r="K283" t="s">
        <v>176</v>
      </c>
      <c r="L283" t="s">
        <v>155</v>
      </c>
      <c r="M283" t="s">
        <v>155</v>
      </c>
      <c r="N283" t="n">
        <v>-122.128</v>
      </c>
      <c r="O283" t="n">
        <v>37.3617</v>
      </c>
      <c r="P283" t="n">
        <v>23254</v>
      </c>
      <c r="Q283" t="n">
        <v>23254</v>
      </c>
      <c r="R283" t="n">
        <v>48.8</v>
      </c>
      <c r="S283" t="n">
        <v>27.7</v>
      </c>
      <c r="T283" t="n">
        <v>3.1</v>
      </c>
      <c r="U283" t="n">
        <v>28.1</v>
      </c>
      <c r="V283" t="n">
        <v>28.9</v>
      </c>
      <c r="W283" t="n">
        <v>3.1</v>
      </c>
      <c r="X283"/>
      <c r="Y283"/>
      <c r="Z283" t="n">
        <v>22</v>
      </c>
      <c r="AA283" t="n">
        <v>845</v>
      </c>
      <c r="AB283" t="n">
        <v>60</v>
      </c>
      <c r="AC283"/>
      <c r="AD283"/>
      <c r="AE283"/>
      <c r="AF283" t="n">
        <v>763</v>
      </c>
      <c r="AG283" t="n">
        <v>8</v>
      </c>
      <c r="AH283" t="n">
        <v>27</v>
      </c>
      <c r="AI283" t="n">
        <v>9665</v>
      </c>
      <c r="AJ283" t="n">
        <v>6428</v>
      </c>
      <c r="AK283" t="n">
        <v>7045</v>
      </c>
      <c r="AL283" t="n">
        <v>9954</v>
      </c>
      <c r="AM283" t="n">
        <v>11391</v>
      </c>
      <c r="AN283" t="n">
        <v>14191</v>
      </c>
      <c r="AO283" t="n">
        <v>716</v>
      </c>
      <c r="AP283" t="n">
        <v>54</v>
      </c>
      <c r="AQ283"/>
      <c r="AR283"/>
    </row>
    <row r="284">
      <c r="A284" t="n">
        <v>114734</v>
      </c>
      <c r="B284" t="s">
        <v>641</v>
      </c>
      <c r="C284" t="s">
        <v>463</v>
      </c>
      <c r="D284" t="s">
        <v>440</v>
      </c>
      <c r="E284" t="s">
        <v>267</v>
      </c>
      <c r="F284" t="s">
        <v>162</v>
      </c>
      <c r="G284" t="s">
        <v>163</v>
      </c>
      <c r="H284" t="s">
        <v>150</v>
      </c>
      <c r="I284" t="s">
        <v>151</v>
      </c>
      <c r="J284" t="s">
        <v>164</v>
      </c>
      <c r="K284" t="s">
        <v>209</v>
      </c>
      <c r="L284" t="s">
        <v>155</v>
      </c>
      <c r="M284" t="s">
        <v>155</v>
      </c>
      <c r="N284" t="n">
        <v>-117.1921</v>
      </c>
      <c r="O284" t="n">
        <v>32.7708</v>
      </c>
      <c r="P284" t="n">
        <v>83</v>
      </c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 t="n">
        <v>11</v>
      </c>
      <c r="AR284"/>
    </row>
    <row r="285">
      <c r="A285" t="n">
        <v>114761</v>
      </c>
      <c r="B285" t="s">
        <v>642</v>
      </c>
      <c r="C285" t="s">
        <v>643</v>
      </c>
      <c r="D285" t="s">
        <v>440</v>
      </c>
      <c r="E285" t="s">
        <v>267</v>
      </c>
      <c r="F285" t="s">
        <v>199</v>
      </c>
      <c r="G285" t="s">
        <v>189</v>
      </c>
      <c r="H285" t="s">
        <v>200</v>
      </c>
      <c r="I285" t="s">
        <v>175</v>
      </c>
      <c r="J285" t="s">
        <v>164</v>
      </c>
      <c r="K285"/>
      <c r="L285" t="s">
        <v>155</v>
      </c>
      <c r="M285" t="s">
        <v>155</v>
      </c>
      <c r="N285" t="n">
        <v>-124.165</v>
      </c>
      <c r="O285" t="n">
        <v>40.7989</v>
      </c>
      <c r="P285" t="n">
        <v>135</v>
      </c>
      <c r="Q285" t="n">
        <v>135</v>
      </c>
      <c r="R285" t="n">
        <v>89.6</v>
      </c>
      <c r="S285" t="n">
        <v>45.2</v>
      </c>
      <c r="T285" t="n">
        <v>4.4</v>
      </c>
      <c r="U285" t="n">
        <v>21.5</v>
      </c>
      <c r="V285" t="n">
        <v>3.7</v>
      </c>
      <c r="W285" t="n">
        <v>0</v>
      </c>
      <c r="X285" t="n">
        <v>88</v>
      </c>
      <c r="Y285"/>
      <c r="Z285" t="n">
        <v>22</v>
      </c>
      <c r="AA285"/>
      <c r="AB285"/>
      <c r="AC285"/>
      <c r="AD285"/>
      <c r="AE285"/>
      <c r="AF285" t="n">
        <v>44</v>
      </c>
      <c r="AG285" t="n">
        <v>54</v>
      </c>
      <c r="AH285" t="n">
        <v>59</v>
      </c>
      <c r="AI285" t="n">
        <v>15000</v>
      </c>
      <c r="AJ285" t="n">
        <v>13657</v>
      </c>
      <c r="AK285"/>
      <c r="AL285" t="n">
        <v>16638</v>
      </c>
      <c r="AM285"/>
      <c r="AN285"/>
      <c r="AO285"/>
      <c r="AP285"/>
      <c r="AQ285"/>
      <c r="AR285"/>
    </row>
    <row r="286">
      <c r="A286" t="n">
        <v>114789</v>
      </c>
      <c r="B286" t="s">
        <v>644</v>
      </c>
      <c r="C286" t="s">
        <v>505</v>
      </c>
      <c r="D286" t="s">
        <v>440</v>
      </c>
      <c r="E286" t="s">
        <v>267</v>
      </c>
      <c r="F286" t="s">
        <v>173</v>
      </c>
      <c r="G286" t="s">
        <v>149</v>
      </c>
      <c r="H286" t="s">
        <v>174</v>
      </c>
      <c r="I286" t="s">
        <v>151</v>
      </c>
      <c r="J286" t="s">
        <v>158</v>
      </c>
      <c r="K286" t="s">
        <v>176</v>
      </c>
      <c r="L286" t="s">
        <v>155</v>
      </c>
      <c r="M286" t="s">
        <v>155</v>
      </c>
      <c r="N286" t="n">
        <v>-119.7961</v>
      </c>
      <c r="O286" t="n">
        <v>36.7682</v>
      </c>
      <c r="P286" t="n">
        <v>36503</v>
      </c>
      <c r="Q286" t="n">
        <v>36503</v>
      </c>
      <c r="R286" t="n">
        <v>53.8</v>
      </c>
      <c r="S286" t="n">
        <v>16.5</v>
      </c>
      <c r="T286" t="n">
        <v>4.6</v>
      </c>
      <c r="U286" t="n">
        <v>64.5</v>
      </c>
      <c r="V286" t="n">
        <v>10.4</v>
      </c>
      <c r="W286" t="n">
        <v>0</v>
      </c>
      <c r="X286" t="n">
        <v>70</v>
      </c>
      <c r="Y286" t="n">
        <v>38</v>
      </c>
      <c r="Z286" t="n">
        <v>26</v>
      </c>
      <c r="AA286" t="n">
        <v>1504</v>
      </c>
      <c r="AB286" t="n">
        <v>28.3</v>
      </c>
      <c r="AC286"/>
      <c r="AD286"/>
      <c r="AE286"/>
      <c r="AF286" t="n">
        <v>1696</v>
      </c>
      <c r="AG286" t="n">
        <v>28</v>
      </c>
      <c r="AH286" t="n">
        <v>76</v>
      </c>
      <c r="AI286" t="n">
        <v>3822</v>
      </c>
      <c r="AJ286" t="n">
        <v>987</v>
      </c>
      <c r="AK286" t="n">
        <v>667</v>
      </c>
      <c r="AL286" t="n">
        <v>3594</v>
      </c>
      <c r="AM286" t="n">
        <v>8249</v>
      </c>
      <c r="AN286" t="n">
        <v>11076</v>
      </c>
      <c r="AO286" t="n">
        <v>2358</v>
      </c>
      <c r="AP286"/>
      <c r="AQ286"/>
      <c r="AR286"/>
    </row>
    <row r="287">
      <c r="A287" t="n">
        <v>114813</v>
      </c>
      <c r="B287" t="s">
        <v>645</v>
      </c>
      <c r="C287" t="s">
        <v>505</v>
      </c>
      <c r="D287" t="s">
        <v>440</v>
      </c>
      <c r="E287" t="s">
        <v>267</v>
      </c>
      <c r="F287" t="s">
        <v>162</v>
      </c>
      <c r="G287" t="s">
        <v>163</v>
      </c>
      <c r="H287" t="s">
        <v>150</v>
      </c>
      <c r="I287" t="s">
        <v>151</v>
      </c>
      <c r="J287" t="s">
        <v>168</v>
      </c>
      <c r="K287" t="s">
        <v>153</v>
      </c>
      <c r="L287" t="s">
        <v>155</v>
      </c>
      <c r="M287" t="s">
        <v>155</v>
      </c>
      <c r="N287" t="n">
        <v>-119.7352</v>
      </c>
      <c r="O287" t="n">
        <v>36.7268</v>
      </c>
      <c r="P287" t="n">
        <v>3956</v>
      </c>
      <c r="Q287" t="n">
        <v>2223</v>
      </c>
      <c r="R287" t="n">
        <v>73.9</v>
      </c>
      <c r="S287" t="n">
        <v>20.5</v>
      </c>
      <c r="T287" t="n">
        <v>5.8</v>
      </c>
      <c r="U287" t="n">
        <v>62.6</v>
      </c>
      <c r="V287" t="n">
        <v>4</v>
      </c>
      <c r="W287" t="n">
        <v>2.5</v>
      </c>
      <c r="X287" t="n">
        <v>81</v>
      </c>
      <c r="Y287"/>
      <c r="Z287" t="n">
        <v>8</v>
      </c>
      <c r="AA287" t="n">
        <v>202</v>
      </c>
      <c r="AB287" t="n">
        <v>55.9</v>
      </c>
      <c r="AC287" t="n">
        <v>202</v>
      </c>
      <c r="AD287" t="n">
        <v>55.9</v>
      </c>
      <c r="AE287" t="n">
        <v>43.6</v>
      </c>
      <c r="AF287" t="n">
        <v>155</v>
      </c>
      <c r="AG287" t="n">
        <v>59</v>
      </c>
      <c r="AH287" t="n">
        <v>84</v>
      </c>
      <c r="AI287" t="n">
        <v>15668</v>
      </c>
      <c r="AJ287" t="n">
        <v>13059</v>
      </c>
      <c r="AK287" t="n">
        <v>11874</v>
      </c>
      <c r="AL287" t="n">
        <v>11116</v>
      </c>
      <c r="AM287" t="n">
        <v>15205</v>
      </c>
      <c r="AN287" t="n">
        <v>20235</v>
      </c>
      <c r="AO287"/>
      <c r="AP287" t="n">
        <v>734</v>
      </c>
      <c r="AQ287" t="n">
        <v>323</v>
      </c>
      <c r="AR287"/>
    </row>
    <row r="288">
      <c r="A288" t="n">
        <v>114840</v>
      </c>
      <c r="B288" t="s">
        <v>646</v>
      </c>
      <c r="C288" t="s">
        <v>460</v>
      </c>
      <c r="D288" t="s">
        <v>440</v>
      </c>
      <c r="E288" t="s">
        <v>267</v>
      </c>
      <c r="F288" t="s">
        <v>162</v>
      </c>
      <c r="G288" t="s">
        <v>163</v>
      </c>
      <c r="H288" t="s">
        <v>150</v>
      </c>
      <c r="I288" t="s">
        <v>151</v>
      </c>
      <c r="J288" t="s">
        <v>168</v>
      </c>
      <c r="K288" t="s">
        <v>209</v>
      </c>
      <c r="L288" t="s">
        <v>155</v>
      </c>
      <c r="M288" t="s">
        <v>155</v>
      </c>
      <c r="N288" t="n">
        <v>-118.1403</v>
      </c>
      <c r="O288" t="n">
        <v>34.1478</v>
      </c>
      <c r="P288" t="n">
        <v>2983</v>
      </c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 t="n">
        <v>351</v>
      </c>
      <c r="AR288" t="n">
        <v>113</v>
      </c>
    </row>
    <row r="289">
      <c r="A289" t="n">
        <v>114859</v>
      </c>
      <c r="B289" t="s">
        <v>647</v>
      </c>
      <c r="C289" t="s">
        <v>507</v>
      </c>
      <c r="D289" t="s">
        <v>440</v>
      </c>
      <c r="E289" t="s">
        <v>267</v>
      </c>
      <c r="F289" t="s">
        <v>173</v>
      </c>
      <c r="G289" t="s">
        <v>149</v>
      </c>
      <c r="H289" t="s">
        <v>174</v>
      </c>
      <c r="I289" t="s">
        <v>186</v>
      </c>
      <c r="J289" t="s">
        <v>238</v>
      </c>
      <c r="K289" t="s">
        <v>176</v>
      </c>
      <c r="L289" t="s">
        <v>155</v>
      </c>
      <c r="M289" t="s">
        <v>155</v>
      </c>
      <c r="N289" t="n">
        <v>-117.9183</v>
      </c>
      <c r="O289" t="n">
        <v>33.8755</v>
      </c>
      <c r="P289" t="n">
        <v>26447</v>
      </c>
      <c r="Q289" t="n">
        <v>26447</v>
      </c>
      <c r="R289" t="n">
        <v>53.9</v>
      </c>
      <c r="S289" t="n">
        <v>17</v>
      </c>
      <c r="T289" t="n">
        <v>3.1</v>
      </c>
      <c r="U289" t="n">
        <v>56.2</v>
      </c>
      <c r="V289" t="n">
        <v>14.9</v>
      </c>
      <c r="W289" t="n">
        <v>0.8</v>
      </c>
      <c r="X289" t="n">
        <v>73</v>
      </c>
      <c r="Y289" t="n">
        <v>40</v>
      </c>
      <c r="Z289" t="n">
        <v>24</v>
      </c>
      <c r="AA289" t="n">
        <v>1869</v>
      </c>
      <c r="AB289" t="n">
        <v>33.9</v>
      </c>
      <c r="AC289"/>
      <c r="AD289"/>
      <c r="AE289"/>
      <c r="AF289" t="n">
        <v>1940</v>
      </c>
      <c r="AG289" t="n">
        <v>26</v>
      </c>
      <c r="AH289" t="n">
        <v>58</v>
      </c>
      <c r="AI289" t="n">
        <v>10316</v>
      </c>
      <c r="AJ289" t="n">
        <v>7302</v>
      </c>
      <c r="AK289" t="n">
        <v>7423</v>
      </c>
      <c r="AL289" t="n">
        <v>9879</v>
      </c>
      <c r="AM289" t="n">
        <v>12336</v>
      </c>
      <c r="AN289" t="n">
        <v>14498</v>
      </c>
      <c r="AO289" t="n">
        <v>2024</v>
      </c>
      <c r="AP289"/>
      <c r="AQ289"/>
      <c r="AR289"/>
    </row>
    <row r="290">
      <c r="A290" t="n">
        <v>114938</v>
      </c>
      <c r="B290" t="s">
        <v>648</v>
      </c>
      <c r="C290" t="s">
        <v>649</v>
      </c>
      <c r="D290" t="s">
        <v>440</v>
      </c>
      <c r="E290" t="s">
        <v>267</v>
      </c>
      <c r="F290" t="s">
        <v>173</v>
      </c>
      <c r="G290" t="s">
        <v>149</v>
      </c>
      <c r="H290" t="s">
        <v>174</v>
      </c>
      <c r="I290" t="s">
        <v>205</v>
      </c>
      <c r="J290" t="s">
        <v>152</v>
      </c>
      <c r="K290" t="s">
        <v>176</v>
      </c>
      <c r="L290" t="s">
        <v>155</v>
      </c>
      <c r="M290" t="s">
        <v>155</v>
      </c>
      <c r="N290" t="n">
        <v>-121.5698</v>
      </c>
      <c r="O290" t="n">
        <v>36.9726</v>
      </c>
      <c r="P290" t="n">
        <v>8452</v>
      </c>
      <c r="Q290" t="n">
        <v>8452</v>
      </c>
      <c r="R290" t="n">
        <v>56.3</v>
      </c>
      <c r="S290" t="n">
        <v>21.7</v>
      </c>
      <c r="T290" t="n">
        <v>2.3</v>
      </c>
      <c r="U290" t="n">
        <v>49.6</v>
      </c>
      <c r="V290" t="n">
        <v>6.7</v>
      </c>
      <c r="W290" t="n">
        <v>0</v>
      </c>
      <c r="X290" t="n">
        <v>75</v>
      </c>
      <c r="Y290" t="n">
        <v>40</v>
      </c>
      <c r="Z290" t="n">
        <v>24</v>
      </c>
      <c r="AA290" t="n">
        <v>401</v>
      </c>
      <c r="AB290" t="n">
        <v>43.9</v>
      </c>
      <c r="AC290"/>
      <c r="AD290"/>
      <c r="AE290"/>
      <c r="AF290" t="n">
        <v>416</v>
      </c>
      <c r="AG290" t="n">
        <v>24</v>
      </c>
      <c r="AH290" t="n">
        <v>45</v>
      </c>
      <c r="AI290" t="n">
        <v>4607</v>
      </c>
      <c r="AJ290" t="n">
        <v>923</v>
      </c>
      <c r="AK290" t="n">
        <v>2040</v>
      </c>
      <c r="AL290" t="n">
        <v>3999</v>
      </c>
      <c r="AM290" t="n">
        <v>5515</v>
      </c>
      <c r="AN290" t="n">
        <v>7251</v>
      </c>
      <c r="AO290" t="n">
        <v>549</v>
      </c>
      <c r="AP290"/>
      <c r="AQ290"/>
      <c r="AR290"/>
    </row>
    <row r="291">
      <c r="A291" t="n">
        <v>114947</v>
      </c>
      <c r="B291" t="s">
        <v>650</v>
      </c>
      <c r="C291" t="s">
        <v>651</v>
      </c>
      <c r="D291" t="s">
        <v>440</v>
      </c>
      <c r="E291" t="s">
        <v>267</v>
      </c>
      <c r="F291" t="s">
        <v>551</v>
      </c>
      <c r="G291" t="s">
        <v>163</v>
      </c>
      <c r="H291" t="s">
        <v>200</v>
      </c>
      <c r="I291" t="s">
        <v>151</v>
      </c>
      <c r="J291" t="s">
        <v>164</v>
      </c>
      <c r="K291"/>
      <c r="L291" t="s">
        <v>155</v>
      </c>
      <c r="M291" t="s">
        <v>155</v>
      </c>
      <c r="N291" t="n">
        <v>-117.3188</v>
      </c>
      <c r="O291" t="n">
        <v>33.1313</v>
      </c>
      <c r="P291" t="n">
        <v>248</v>
      </c>
      <c r="Q291" t="n">
        <v>248</v>
      </c>
      <c r="R291" t="n">
        <v>48.8</v>
      </c>
      <c r="S291" t="n">
        <v>20.2</v>
      </c>
      <c r="T291" t="n">
        <v>3.6</v>
      </c>
      <c r="U291" t="n">
        <v>10.5</v>
      </c>
      <c r="V291" t="n">
        <v>12.5</v>
      </c>
      <c r="W291" t="n">
        <v>40.3</v>
      </c>
      <c r="X291"/>
      <c r="Y291"/>
      <c r="Z291" t="n">
        <v>9</v>
      </c>
      <c r="AA291"/>
      <c r="AB291"/>
      <c r="AC291"/>
      <c r="AD291"/>
      <c r="AE291"/>
      <c r="AF291" t="n">
        <v>66</v>
      </c>
      <c r="AG291" t="n">
        <v>13</v>
      </c>
      <c r="AH291" t="n">
        <v>27</v>
      </c>
      <c r="AI291" t="n">
        <v>27697</v>
      </c>
      <c r="AJ291" t="n">
        <v>28014</v>
      </c>
      <c r="AK291" t="n">
        <v>33690</v>
      </c>
      <c r="AL291" t="n">
        <v>38183</v>
      </c>
      <c r="AM291" t="n">
        <v>24013</v>
      </c>
      <c r="AN291" t="n">
        <v>27757</v>
      </c>
      <c r="AO291"/>
      <c r="AP291"/>
      <c r="AQ291"/>
      <c r="AR291"/>
    </row>
    <row r="292">
      <c r="A292" t="n">
        <v>115001</v>
      </c>
      <c r="B292" t="s">
        <v>313</v>
      </c>
      <c r="C292" t="s">
        <v>291</v>
      </c>
      <c r="D292" t="s">
        <v>440</v>
      </c>
      <c r="E292" t="s">
        <v>267</v>
      </c>
      <c r="F292" t="s">
        <v>173</v>
      </c>
      <c r="G292" t="s">
        <v>149</v>
      </c>
      <c r="H292" t="s">
        <v>174</v>
      </c>
      <c r="I292" t="s">
        <v>151</v>
      </c>
      <c r="J292" t="s">
        <v>238</v>
      </c>
      <c r="K292" t="s">
        <v>176</v>
      </c>
      <c r="L292" t="s">
        <v>155</v>
      </c>
      <c r="M292" t="s">
        <v>155</v>
      </c>
      <c r="N292" t="n">
        <v>-118.2277</v>
      </c>
      <c r="O292" t="n">
        <v>34.1675</v>
      </c>
      <c r="P292" t="n">
        <v>15757</v>
      </c>
      <c r="Q292" t="n">
        <v>15757</v>
      </c>
      <c r="R292" t="n">
        <v>54.7</v>
      </c>
      <c r="S292" t="n">
        <v>53</v>
      </c>
      <c r="T292" t="n">
        <v>2.8</v>
      </c>
      <c r="U292" t="n">
        <v>28.1</v>
      </c>
      <c r="V292" t="n">
        <v>8.4</v>
      </c>
      <c r="W292" t="n">
        <v>2.1</v>
      </c>
      <c r="X292" t="n">
        <v>71</v>
      </c>
      <c r="Y292" t="n">
        <v>42</v>
      </c>
      <c r="Z292" t="n">
        <v>25</v>
      </c>
      <c r="AA292" t="n">
        <v>1143</v>
      </c>
      <c r="AB292" t="n">
        <v>33.3</v>
      </c>
      <c r="AC292"/>
      <c r="AD292"/>
      <c r="AE292"/>
      <c r="AF292" t="n">
        <v>1062</v>
      </c>
      <c r="AG292" t="n">
        <v>35</v>
      </c>
      <c r="AH292" t="n">
        <v>59</v>
      </c>
      <c r="AI292" t="n">
        <v>9328</v>
      </c>
      <c r="AJ292" t="n">
        <v>6488</v>
      </c>
      <c r="AK292" t="n">
        <v>7466</v>
      </c>
      <c r="AL292" t="n">
        <v>10152</v>
      </c>
      <c r="AM292" t="n">
        <v>11876</v>
      </c>
      <c r="AN292" t="n">
        <v>14629</v>
      </c>
      <c r="AO292" t="n">
        <v>997</v>
      </c>
      <c r="AP292"/>
      <c r="AQ292"/>
      <c r="AR292"/>
    </row>
    <row r="293">
      <c r="A293" t="n">
        <v>115010</v>
      </c>
      <c r="B293" t="s">
        <v>652</v>
      </c>
      <c r="C293" t="s">
        <v>291</v>
      </c>
      <c r="D293" t="s">
        <v>440</v>
      </c>
      <c r="E293" t="s">
        <v>267</v>
      </c>
      <c r="F293" t="s">
        <v>188</v>
      </c>
      <c r="G293" t="s">
        <v>189</v>
      </c>
      <c r="H293" t="s">
        <v>150</v>
      </c>
      <c r="I293" t="s">
        <v>151</v>
      </c>
      <c r="J293" t="s">
        <v>164</v>
      </c>
      <c r="K293" t="s">
        <v>176</v>
      </c>
      <c r="L293" t="s">
        <v>155</v>
      </c>
      <c r="M293" t="s">
        <v>155</v>
      </c>
      <c r="N293" t="n">
        <v>-118.2547</v>
      </c>
      <c r="O293" t="n">
        <v>34.1498</v>
      </c>
      <c r="P293" t="n">
        <v>1023</v>
      </c>
      <c r="Q293" t="n">
        <v>1023</v>
      </c>
      <c r="R293" t="n">
        <v>76.1</v>
      </c>
      <c r="S293" t="n">
        <v>25.2</v>
      </c>
      <c r="T293" t="n">
        <v>6.5</v>
      </c>
      <c r="U293" t="n">
        <v>24.5</v>
      </c>
      <c r="V293" t="n">
        <v>17.7</v>
      </c>
      <c r="W293" t="n">
        <v>0</v>
      </c>
      <c r="X293"/>
      <c r="Y293"/>
      <c r="Z293" t="n">
        <v>20</v>
      </c>
      <c r="AA293" t="n">
        <v>241</v>
      </c>
      <c r="AB293" t="n">
        <v>59.3</v>
      </c>
      <c r="AC293"/>
      <c r="AD293"/>
      <c r="AE293"/>
      <c r="AF293" t="n">
        <v>246</v>
      </c>
      <c r="AG293" t="n">
        <v>55</v>
      </c>
      <c r="AH293" t="n">
        <v>57</v>
      </c>
      <c r="AI293" t="n">
        <v>41849</v>
      </c>
      <c r="AJ293" t="n">
        <v>44563</v>
      </c>
      <c r="AK293" t="n">
        <v>45547</v>
      </c>
      <c r="AL293" t="n">
        <v>46723</v>
      </c>
      <c r="AM293" t="n">
        <v>48271</v>
      </c>
      <c r="AN293" t="n">
        <v>48271</v>
      </c>
      <c r="AO293" t="n">
        <v>115</v>
      </c>
      <c r="AP293" t="n">
        <v>9</v>
      </c>
      <c r="AQ293"/>
      <c r="AR293"/>
    </row>
    <row r="294">
      <c r="A294" t="n">
        <v>115083</v>
      </c>
      <c r="B294" t="s">
        <v>653</v>
      </c>
      <c r="C294" t="s">
        <v>439</v>
      </c>
      <c r="D294" t="s">
        <v>440</v>
      </c>
      <c r="E294" t="s">
        <v>267</v>
      </c>
      <c r="F294" t="s">
        <v>162</v>
      </c>
      <c r="G294" t="s">
        <v>163</v>
      </c>
      <c r="H294" t="s">
        <v>150</v>
      </c>
      <c r="I294" t="s">
        <v>151</v>
      </c>
      <c r="J294" t="s">
        <v>168</v>
      </c>
      <c r="K294" t="s">
        <v>153</v>
      </c>
      <c r="L294" t="s">
        <v>155</v>
      </c>
      <c r="M294" t="s">
        <v>155</v>
      </c>
      <c r="N294" t="n">
        <v>-122.399</v>
      </c>
      <c r="O294" t="n">
        <v>37.7894</v>
      </c>
      <c r="P294" t="n">
        <v>4902</v>
      </c>
      <c r="Q294" t="n">
        <v>1582</v>
      </c>
      <c r="R294" t="n">
        <v>40.5</v>
      </c>
      <c r="S294" t="n">
        <v>27.6</v>
      </c>
      <c r="T294" t="n">
        <v>22.6</v>
      </c>
      <c r="U294" t="n">
        <v>22</v>
      </c>
      <c r="V294" t="n">
        <v>13.7</v>
      </c>
      <c r="W294" t="n">
        <v>0.4</v>
      </c>
      <c r="X294"/>
      <c r="Y294"/>
      <c r="Z294" t="n">
        <v>10</v>
      </c>
      <c r="AA294"/>
      <c r="AB294"/>
      <c r="AC294"/>
      <c r="AD294"/>
      <c r="AE294"/>
      <c r="AF294" t="n">
        <v>0</v>
      </c>
      <c r="AG294" t="n">
        <v>22</v>
      </c>
      <c r="AH294" t="n">
        <v>32</v>
      </c>
      <c r="AI294"/>
      <c r="AJ294"/>
      <c r="AK294"/>
      <c r="AL294"/>
      <c r="AM294"/>
      <c r="AN294"/>
      <c r="AO294" t="n">
        <v>4</v>
      </c>
      <c r="AP294" t="n">
        <v>166</v>
      </c>
      <c r="AQ294" t="n">
        <v>478</v>
      </c>
      <c r="AR294" t="n">
        <v>118</v>
      </c>
    </row>
    <row r="295">
      <c r="A295" t="n">
        <v>115126</v>
      </c>
      <c r="B295" t="s">
        <v>654</v>
      </c>
      <c r="C295" t="s">
        <v>655</v>
      </c>
      <c r="D295" t="s">
        <v>440</v>
      </c>
      <c r="E295" t="s">
        <v>267</v>
      </c>
      <c r="F295" t="s">
        <v>173</v>
      </c>
      <c r="G295" t="s">
        <v>149</v>
      </c>
      <c r="H295" t="s">
        <v>174</v>
      </c>
      <c r="I295" t="s">
        <v>186</v>
      </c>
      <c r="J295" t="s">
        <v>238</v>
      </c>
      <c r="K295" t="s">
        <v>176</v>
      </c>
      <c r="L295" t="s">
        <v>155</v>
      </c>
      <c r="M295" t="s">
        <v>155</v>
      </c>
      <c r="N295" t="n">
        <v>-118.0026</v>
      </c>
      <c r="O295" t="n">
        <v>33.7325</v>
      </c>
      <c r="P295" t="n">
        <v>17298</v>
      </c>
      <c r="Q295" t="n">
        <v>17298</v>
      </c>
      <c r="R295" t="n">
        <v>55</v>
      </c>
      <c r="S295" t="n">
        <v>24.6</v>
      </c>
      <c r="T295" t="n">
        <v>2.2</v>
      </c>
      <c r="U295" t="n">
        <v>32.4</v>
      </c>
      <c r="V295" t="n">
        <v>30.4</v>
      </c>
      <c r="W295" t="n">
        <v>2.6</v>
      </c>
      <c r="X295" t="n">
        <v>66</v>
      </c>
      <c r="Y295" t="n">
        <v>30</v>
      </c>
      <c r="Z295" t="n">
        <v>26</v>
      </c>
      <c r="AA295" t="n">
        <v>1088</v>
      </c>
      <c r="AB295" t="n">
        <v>44.9</v>
      </c>
      <c r="AC295"/>
      <c r="AD295"/>
      <c r="AE295"/>
      <c r="AF295" t="n">
        <v>927</v>
      </c>
      <c r="AG295" t="n">
        <v>23</v>
      </c>
      <c r="AH295" t="n">
        <v>52</v>
      </c>
      <c r="AI295" t="n">
        <v>5438</v>
      </c>
      <c r="AJ295" t="n">
        <v>1748</v>
      </c>
      <c r="AK295" t="n">
        <v>2398</v>
      </c>
      <c r="AL295" t="n">
        <v>5759</v>
      </c>
      <c r="AM295" t="n">
        <v>7381</v>
      </c>
      <c r="AN295" t="n">
        <v>10837</v>
      </c>
      <c r="AO295" t="n">
        <v>1516</v>
      </c>
      <c r="AP295"/>
      <c r="AQ295"/>
      <c r="AR295"/>
    </row>
    <row r="296">
      <c r="A296" t="n">
        <v>115214</v>
      </c>
      <c r="B296" t="s">
        <v>656</v>
      </c>
      <c r="C296" t="s">
        <v>450</v>
      </c>
      <c r="D296" t="s">
        <v>440</v>
      </c>
      <c r="E296" t="s">
        <v>267</v>
      </c>
      <c r="F296" t="s">
        <v>162</v>
      </c>
      <c r="G296" t="s">
        <v>163</v>
      </c>
      <c r="H296" t="s">
        <v>150</v>
      </c>
      <c r="I296" t="s">
        <v>151</v>
      </c>
      <c r="J296" t="s">
        <v>164</v>
      </c>
      <c r="K296" t="s">
        <v>209</v>
      </c>
      <c r="L296" t="s">
        <v>155</v>
      </c>
      <c r="M296" t="s">
        <v>155</v>
      </c>
      <c r="N296" t="n">
        <v>-122.2618</v>
      </c>
      <c r="O296" t="n">
        <v>37.8755</v>
      </c>
      <c r="P296" t="n">
        <v>182</v>
      </c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 t="n">
        <v>14</v>
      </c>
      <c r="AR296" t="n">
        <v>13</v>
      </c>
    </row>
    <row r="297">
      <c r="A297" t="n">
        <v>115296</v>
      </c>
      <c r="B297" t="s">
        <v>657</v>
      </c>
      <c r="C297" t="s">
        <v>605</v>
      </c>
      <c r="D297" t="s">
        <v>440</v>
      </c>
      <c r="E297" t="s">
        <v>267</v>
      </c>
      <c r="F297" t="s">
        <v>173</v>
      </c>
      <c r="G297" t="s">
        <v>149</v>
      </c>
      <c r="H297" t="s">
        <v>174</v>
      </c>
      <c r="I297" t="s">
        <v>186</v>
      </c>
      <c r="J297" t="s">
        <v>238</v>
      </c>
      <c r="K297" t="s">
        <v>176</v>
      </c>
      <c r="L297" t="s">
        <v>155</v>
      </c>
      <c r="M297" t="s">
        <v>155</v>
      </c>
      <c r="N297" t="n">
        <v>-117.0063</v>
      </c>
      <c r="O297" t="n">
        <v>32.8152</v>
      </c>
      <c r="P297" t="n">
        <v>18592</v>
      </c>
      <c r="Q297" t="n">
        <v>18592</v>
      </c>
      <c r="R297" t="n">
        <v>58.8</v>
      </c>
      <c r="S297" t="n">
        <v>40.3</v>
      </c>
      <c r="T297" t="n">
        <v>5.4</v>
      </c>
      <c r="U297" t="n">
        <v>37.4</v>
      </c>
      <c r="V297" t="n">
        <v>6.3</v>
      </c>
      <c r="W297" t="n">
        <v>1.3</v>
      </c>
      <c r="X297" t="n">
        <v>70</v>
      </c>
      <c r="Y297" t="n">
        <v>47</v>
      </c>
      <c r="Z297" t="n">
        <v>23</v>
      </c>
      <c r="AA297" t="n">
        <v>1327</v>
      </c>
      <c r="AB297" t="n">
        <v>31.6</v>
      </c>
      <c r="AC297"/>
      <c r="AD297"/>
      <c r="AE297"/>
      <c r="AF297" t="n">
        <v>1347</v>
      </c>
      <c r="AG297" t="n">
        <v>24</v>
      </c>
      <c r="AH297" t="n">
        <v>56</v>
      </c>
      <c r="AI297" t="n">
        <v>6298</v>
      </c>
      <c r="AJ297" t="n">
        <v>1681</v>
      </c>
      <c r="AK297" t="n">
        <v>2400</v>
      </c>
      <c r="AL297" t="n">
        <v>5510</v>
      </c>
      <c r="AM297" t="n">
        <v>8421</v>
      </c>
      <c r="AN297" t="n">
        <v>8775</v>
      </c>
      <c r="AO297" t="n">
        <v>1480</v>
      </c>
      <c r="AP297"/>
      <c r="AQ297"/>
      <c r="AR297"/>
    </row>
    <row r="298">
      <c r="A298" t="n">
        <v>115357</v>
      </c>
      <c r="B298" t="s">
        <v>658</v>
      </c>
      <c r="C298" t="s">
        <v>484</v>
      </c>
      <c r="D298" t="s">
        <v>440</v>
      </c>
      <c r="E298" t="s">
        <v>267</v>
      </c>
      <c r="F298" t="s">
        <v>199</v>
      </c>
      <c r="G298" t="s">
        <v>189</v>
      </c>
      <c r="H298" t="s">
        <v>200</v>
      </c>
      <c r="I298" t="s">
        <v>151</v>
      </c>
      <c r="J298" t="s">
        <v>164</v>
      </c>
      <c r="K298"/>
      <c r="L298" t="s">
        <v>155</v>
      </c>
      <c r="M298" t="s">
        <v>155</v>
      </c>
      <c r="N298" t="n">
        <v>-117.391</v>
      </c>
      <c r="O298" t="n">
        <v>33.9431</v>
      </c>
      <c r="P298" t="n">
        <v>261</v>
      </c>
      <c r="Q298" t="n">
        <v>261</v>
      </c>
      <c r="R298" t="n">
        <v>72.8</v>
      </c>
      <c r="S298" t="n">
        <v>11.5</v>
      </c>
      <c r="T298" t="n">
        <v>11.9</v>
      </c>
      <c r="U298" t="n">
        <v>73.9</v>
      </c>
      <c r="V298" t="n">
        <v>1.1</v>
      </c>
      <c r="W298" t="n">
        <v>0</v>
      </c>
      <c r="X298" t="n">
        <v>88</v>
      </c>
      <c r="Y298" t="n">
        <v>79</v>
      </c>
      <c r="Z298" t="n">
        <v>15</v>
      </c>
      <c r="AA298"/>
      <c r="AB298"/>
      <c r="AC298"/>
      <c r="AD298"/>
      <c r="AE298"/>
      <c r="AF298" t="n">
        <v>46</v>
      </c>
      <c r="AG298" t="n">
        <v>61</v>
      </c>
      <c r="AH298" t="n">
        <v>61</v>
      </c>
      <c r="AI298" t="n">
        <v>12895</v>
      </c>
      <c r="AJ298" t="n">
        <v>12356</v>
      </c>
      <c r="AK298" t="n">
        <v>12751</v>
      </c>
      <c r="AL298" t="n">
        <v>13609</v>
      </c>
      <c r="AM298" t="n">
        <v>19354</v>
      </c>
      <c r="AN298"/>
      <c r="AO298"/>
      <c r="AP298"/>
      <c r="AQ298"/>
      <c r="AR298"/>
    </row>
    <row r="299">
      <c r="A299" t="n">
        <v>115393</v>
      </c>
      <c r="B299" t="s">
        <v>659</v>
      </c>
      <c r="C299" t="s">
        <v>561</v>
      </c>
      <c r="D299" t="s">
        <v>440</v>
      </c>
      <c r="E299" t="s">
        <v>267</v>
      </c>
      <c r="F299" t="s">
        <v>173</v>
      </c>
      <c r="G299" t="s">
        <v>149</v>
      </c>
      <c r="H299" t="s">
        <v>174</v>
      </c>
      <c r="I299" t="s">
        <v>151</v>
      </c>
      <c r="J299" t="s">
        <v>152</v>
      </c>
      <c r="K299" t="s">
        <v>176</v>
      </c>
      <c r="L299" t="s">
        <v>155</v>
      </c>
      <c r="M299" t="s">
        <v>155</v>
      </c>
      <c r="N299" t="n">
        <v>-121.6661</v>
      </c>
      <c r="O299" t="n">
        <v>36.6751</v>
      </c>
      <c r="P299" t="n">
        <v>11487</v>
      </c>
      <c r="Q299" t="n">
        <v>11487</v>
      </c>
      <c r="R299" t="n">
        <v>52.6</v>
      </c>
      <c r="S299" t="n">
        <v>10.6</v>
      </c>
      <c r="T299" t="n">
        <v>2.2</v>
      </c>
      <c r="U299" t="n">
        <v>74.4</v>
      </c>
      <c r="V299" t="n">
        <v>4.3</v>
      </c>
      <c r="W299" t="n">
        <v>0.1</v>
      </c>
      <c r="X299" t="n">
        <v>73</v>
      </c>
      <c r="Y299" t="n">
        <v>32</v>
      </c>
      <c r="Z299" t="n">
        <v>22</v>
      </c>
      <c r="AA299" t="n">
        <v>980</v>
      </c>
      <c r="AB299" t="n">
        <v>30</v>
      </c>
      <c r="AC299"/>
      <c r="AD299"/>
      <c r="AE299"/>
      <c r="AF299" t="n">
        <v>1070</v>
      </c>
      <c r="AG299" t="n">
        <v>27</v>
      </c>
      <c r="AH299" t="n">
        <v>60</v>
      </c>
      <c r="AI299" t="n">
        <v>5641</v>
      </c>
      <c r="AJ299" t="n">
        <v>1360</v>
      </c>
      <c r="AK299" t="n">
        <v>1477</v>
      </c>
      <c r="AL299" t="n">
        <v>5267</v>
      </c>
      <c r="AM299" t="n">
        <v>8346</v>
      </c>
      <c r="AN299" t="n">
        <v>10059</v>
      </c>
      <c r="AO299" t="n">
        <v>886</v>
      </c>
      <c r="AP299"/>
      <c r="AQ299"/>
      <c r="AR299"/>
    </row>
    <row r="300">
      <c r="A300" t="n">
        <v>115409</v>
      </c>
      <c r="B300" t="s">
        <v>660</v>
      </c>
      <c r="C300" t="s">
        <v>582</v>
      </c>
      <c r="D300" t="s">
        <v>440</v>
      </c>
      <c r="E300" t="s">
        <v>267</v>
      </c>
      <c r="F300" t="s">
        <v>162</v>
      </c>
      <c r="G300" t="s">
        <v>163</v>
      </c>
      <c r="H300" t="s">
        <v>150</v>
      </c>
      <c r="I300" t="s">
        <v>186</v>
      </c>
      <c r="J300" t="s">
        <v>164</v>
      </c>
      <c r="K300" t="s">
        <v>179</v>
      </c>
      <c r="L300" t="s">
        <v>155</v>
      </c>
      <c r="M300" t="s">
        <v>155</v>
      </c>
      <c r="N300" t="n">
        <v>-117.7098</v>
      </c>
      <c r="O300" t="n">
        <v>34.1065</v>
      </c>
      <c r="P300" t="n">
        <v>997</v>
      </c>
      <c r="Q300" t="n">
        <v>997</v>
      </c>
      <c r="R300" t="n">
        <v>49.6</v>
      </c>
      <c r="S300" t="n">
        <v>24.9</v>
      </c>
      <c r="T300" t="n">
        <v>5.7</v>
      </c>
      <c r="U300" t="n">
        <v>20.1</v>
      </c>
      <c r="V300" t="n">
        <v>22.8</v>
      </c>
      <c r="W300" t="n">
        <v>9.7</v>
      </c>
      <c r="X300" t="n">
        <v>97</v>
      </c>
      <c r="Y300"/>
      <c r="Z300" t="n">
        <v>8</v>
      </c>
      <c r="AA300" t="n">
        <v>224</v>
      </c>
      <c r="AB300" t="n">
        <v>93.8</v>
      </c>
      <c r="AC300" t="n">
        <v>224</v>
      </c>
      <c r="AD300" t="n">
        <v>93.8</v>
      </c>
      <c r="AE300" t="n">
        <v>78.1</v>
      </c>
      <c r="AF300" t="n">
        <v>237</v>
      </c>
      <c r="AG300" t="n">
        <v>14</v>
      </c>
      <c r="AH300" t="n">
        <v>65</v>
      </c>
      <c r="AI300" t="n">
        <v>42720</v>
      </c>
      <c r="AJ300" t="n">
        <v>17340</v>
      </c>
      <c r="AK300" t="n">
        <v>6818</v>
      </c>
      <c r="AL300" t="n">
        <v>18937</v>
      </c>
      <c r="AM300" t="n">
        <v>18551</v>
      </c>
      <c r="AN300" t="n">
        <v>52642</v>
      </c>
      <c r="AO300"/>
      <c r="AP300" t="n">
        <v>212</v>
      </c>
      <c r="AQ300"/>
      <c r="AR300"/>
    </row>
    <row r="301">
      <c r="A301" t="n">
        <v>115658</v>
      </c>
      <c r="B301" t="s">
        <v>661</v>
      </c>
      <c r="C301" t="s">
        <v>662</v>
      </c>
      <c r="D301" t="s">
        <v>440</v>
      </c>
      <c r="E301" t="s">
        <v>267</v>
      </c>
      <c r="F301" t="s">
        <v>199</v>
      </c>
      <c r="G301" t="s">
        <v>189</v>
      </c>
      <c r="H301" t="s">
        <v>200</v>
      </c>
      <c r="I301" t="s">
        <v>186</v>
      </c>
      <c r="J301" t="s">
        <v>164</v>
      </c>
      <c r="K301"/>
      <c r="L301" t="s">
        <v>155</v>
      </c>
      <c r="M301" t="s">
        <v>155</v>
      </c>
      <c r="N301" t="n">
        <v>-122.4615</v>
      </c>
      <c r="O301" t="n">
        <v>37.7055</v>
      </c>
      <c r="P301" t="n">
        <v>135</v>
      </c>
      <c r="Q301" t="n">
        <v>135</v>
      </c>
      <c r="R301" t="n">
        <v>91.9</v>
      </c>
      <c r="S301" t="n">
        <v>2.2</v>
      </c>
      <c r="T301" t="n">
        <v>5.9</v>
      </c>
      <c r="U301" t="n">
        <v>65.2</v>
      </c>
      <c r="V301" t="n">
        <v>11.1</v>
      </c>
      <c r="W301" t="n">
        <v>0</v>
      </c>
      <c r="X301" t="n">
        <v>100</v>
      </c>
      <c r="Y301" t="n">
        <v>67</v>
      </c>
      <c r="Z301" t="n">
        <v>15</v>
      </c>
      <c r="AA301"/>
      <c r="AB301"/>
      <c r="AC301"/>
      <c r="AD301"/>
      <c r="AE301"/>
      <c r="AF301" t="n">
        <v>14</v>
      </c>
      <c r="AG301" t="n">
        <v>58</v>
      </c>
      <c r="AH301" t="n">
        <v>58</v>
      </c>
      <c r="AI301"/>
      <c r="AJ301"/>
      <c r="AK301"/>
      <c r="AL301"/>
      <c r="AM301"/>
      <c r="AN301"/>
      <c r="AO301"/>
      <c r="AP301"/>
      <c r="AQ301"/>
      <c r="AR301"/>
    </row>
    <row r="302">
      <c r="A302" t="n">
        <v>115746</v>
      </c>
      <c r="B302" t="s">
        <v>663</v>
      </c>
      <c r="C302" t="s">
        <v>664</v>
      </c>
      <c r="D302" t="s">
        <v>440</v>
      </c>
      <c r="E302" t="s">
        <v>267</v>
      </c>
      <c r="F302" t="s">
        <v>188</v>
      </c>
      <c r="G302" t="s">
        <v>189</v>
      </c>
      <c r="H302" t="s">
        <v>150</v>
      </c>
      <c r="I302" t="s">
        <v>205</v>
      </c>
      <c r="J302" t="s">
        <v>164</v>
      </c>
      <c r="K302" t="s">
        <v>209</v>
      </c>
      <c r="L302" t="s">
        <v>155</v>
      </c>
      <c r="M302" t="s">
        <v>155</v>
      </c>
      <c r="N302" t="n">
        <v>-119.5804</v>
      </c>
      <c r="O302" t="n">
        <v>34.4209</v>
      </c>
      <c r="P302" t="n">
        <v>955</v>
      </c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 t="n">
        <v>169</v>
      </c>
      <c r="AR302" t="n">
        <v>55</v>
      </c>
    </row>
    <row r="303">
      <c r="A303" t="n">
        <v>115755</v>
      </c>
      <c r="B303" t="s">
        <v>665</v>
      </c>
      <c r="C303" t="s">
        <v>666</v>
      </c>
      <c r="D303" t="s">
        <v>440</v>
      </c>
      <c r="E303" t="s">
        <v>267</v>
      </c>
      <c r="F303" t="s">
        <v>148</v>
      </c>
      <c r="G303" t="s">
        <v>149</v>
      </c>
      <c r="H303" t="s">
        <v>150</v>
      </c>
      <c r="I303" t="s">
        <v>175</v>
      </c>
      <c r="J303" t="s">
        <v>152</v>
      </c>
      <c r="K303" t="s">
        <v>153</v>
      </c>
      <c r="L303" t="s">
        <v>155</v>
      </c>
      <c r="M303" t="s">
        <v>155</v>
      </c>
      <c r="N303" t="n">
        <v>-124.0783</v>
      </c>
      <c r="O303" t="n">
        <v>40.8775</v>
      </c>
      <c r="P303" t="n">
        <v>6689</v>
      </c>
      <c r="Q303" t="n">
        <v>6052</v>
      </c>
      <c r="R303" t="n">
        <v>57.2</v>
      </c>
      <c r="S303" t="n">
        <v>49.5</v>
      </c>
      <c r="T303" t="n">
        <v>3.1</v>
      </c>
      <c r="U303" t="n">
        <v>31</v>
      </c>
      <c r="V303" t="n">
        <v>2.8</v>
      </c>
      <c r="W303" t="n">
        <v>0.5</v>
      </c>
      <c r="X303" t="n">
        <v>76</v>
      </c>
      <c r="Y303" t="n">
        <v>68</v>
      </c>
      <c r="Z303" t="n">
        <v>14</v>
      </c>
      <c r="AA303" t="n">
        <v>1188</v>
      </c>
      <c r="AB303" t="n">
        <v>46.6</v>
      </c>
      <c r="AC303" t="n">
        <v>1188</v>
      </c>
      <c r="AD303" t="n">
        <v>46.6</v>
      </c>
      <c r="AE303" t="n">
        <v>24</v>
      </c>
      <c r="AF303" t="n">
        <v>930</v>
      </c>
      <c r="AG303" t="n">
        <v>46</v>
      </c>
      <c r="AH303" t="n">
        <v>67</v>
      </c>
      <c r="AI303" t="n">
        <v>13837</v>
      </c>
      <c r="AJ303" t="n">
        <v>8090</v>
      </c>
      <c r="AK303" t="n">
        <v>9623</v>
      </c>
      <c r="AL303" t="n">
        <v>13095</v>
      </c>
      <c r="AM303" t="n">
        <v>17692</v>
      </c>
      <c r="AN303" t="n">
        <v>22695</v>
      </c>
      <c r="AO303"/>
      <c r="AP303" t="n">
        <v>1360</v>
      </c>
      <c r="AQ303" t="n">
        <v>184</v>
      </c>
      <c r="AR303"/>
    </row>
    <row r="304">
      <c r="A304" t="n">
        <v>115773</v>
      </c>
      <c r="B304" t="s">
        <v>667</v>
      </c>
      <c r="C304" t="s">
        <v>668</v>
      </c>
      <c r="D304" t="s">
        <v>440</v>
      </c>
      <c r="E304" t="s">
        <v>267</v>
      </c>
      <c r="F304" t="s">
        <v>162</v>
      </c>
      <c r="G304" t="s">
        <v>163</v>
      </c>
      <c r="H304" t="s">
        <v>150</v>
      </c>
      <c r="I304" t="s">
        <v>151</v>
      </c>
      <c r="J304" t="s">
        <v>164</v>
      </c>
      <c r="K304" t="s">
        <v>153</v>
      </c>
      <c r="L304" t="s">
        <v>155</v>
      </c>
      <c r="M304" t="s">
        <v>155</v>
      </c>
      <c r="N304" t="n">
        <v>-121.3169</v>
      </c>
      <c r="O304" t="n">
        <v>38.0115</v>
      </c>
      <c r="P304" t="n">
        <v>661</v>
      </c>
      <c r="Q304" t="n">
        <v>265</v>
      </c>
      <c r="R304" t="n">
        <v>78.5</v>
      </c>
      <c r="S304" t="n">
        <v>19.6</v>
      </c>
      <c r="T304" t="n">
        <v>7.5</v>
      </c>
      <c r="U304" t="n">
        <v>41.9</v>
      </c>
      <c r="V304" t="n">
        <v>13.2</v>
      </c>
      <c r="W304" t="n">
        <v>12.1</v>
      </c>
      <c r="X304" t="n">
        <v>100</v>
      </c>
      <c r="Y304"/>
      <c r="Z304" t="n">
        <v>5</v>
      </c>
      <c r="AA304" t="n">
        <v>6</v>
      </c>
      <c r="AB304" t="n">
        <v>50</v>
      </c>
      <c r="AC304" t="n">
        <v>1</v>
      </c>
      <c r="AD304" t="n">
        <v>100</v>
      </c>
      <c r="AE304" t="n">
        <v>100</v>
      </c>
      <c r="AF304" t="n">
        <v>3</v>
      </c>
      <c r="AG304" t="n">
        <v>55</v>
      </c>
      <c r="AH304" t="n">
        <v>60</v>
      </c>
      <c r="AI304" t="n">
        <v>7108</v>
      </c>
      <c r="AJ304"/>
      <c r="AK304"/>
      <c r="AL304" t="n">
        <v>2534</v>
      </c>
      <c r="AM304"/>
      <c r="AN304" t="n">
        <v>20286</v>
      </c>
      <c r="AO304" t="n">
        <v>18</v>
      </c>
      <c r="AP304" t="n">
        <v>66</v>
      </c>
      <c r="AQ304" t="n">
        <v>72</v>
      </c>
      <c r="AR304" t="n">
        <v>10</v>
      </c>
    </row>
    <row r="305">
      <c r="A305" t="n">
        <v>115861</v>
      </c>
      <c r="B305" t="s">
        <v>669</v>
      </c>
      <c r="C305" t="s">
        <v>670</v>
      </c>
      <c r="D305" t="s">
        <v>440</v>
      </c>
      <c r="E305" t="s">
        <v>267</v>
      </c>
      <c r="F305" t="s">
        <v>173</v>
      </c>
      <c r="G305" t="s">
        <v>149</v>
      </c>
      <c r="H305" t="s">
        <v>174</v>
      </c>
      <c r="I305" t="s">
        <v>205</v>
      </c>
      <c r="J305" t="s">
        <v>152</v>
      </c>
      <c r="K305" t="s">
        <v>176</v>
      </c>
      <c r="L305" t="s">
        <v>155</v>
      </c>
      <c r="M305" t="s">
        <v>155</v>
      </c>
      <c r="N305" t="n">
        <v>-115.5036</v>
      </c>
      <c r="O305" t="n">
        <v>32.8272</v>
      </c>
      <c r="P305" t="n">
        <v>10716</v>
      </c>
      <c r="Q305" t="n">
        <v>10716</v>
      </c>
      <c r="R305" t="n">
        <v>57.1</v>
      </c>
      <c r="S305" t="n">
        <v>5.7</v>
      </c>
      <c r="T305" t="n">
        <v>1.1</v>
      </c>
      <c r="U305" t="n">
        <v>89</v>
      </c>
      <c r="V305" t="n">
        <v>1</v>
      </c>
      <c r="W305" t="n">
        <v>0</v>
      </c>
      <c r="X305" t="n">
        <v>79</v>
      </c>
      <c r="Y305" t="n">
        <v>54</v>
      </c>
      <c r="Z305" t="n">
        <v>33</v>
      </c>
      <c r="AA305" t="n">
        <v>734</v>
      </c>
      <c r="AB305" t="n">
        <v>46.3</v>
      </c>
      <c r="AC305"/>
      <c r="AD305"/>
      <c r="AE305"/>
      <c r="AF305" t="n">
        <v>1033</v>
      </c>
      <c r="AG305" t="n">
        <v>50</v>
      </c>
      <c r="AH305" t="n">
        <v>83</v>
      </c>
      <c r="AI305" t="n">
        <v>2730</v>
      </c>
      <c r="AJ305" t="n">
        <v>1679</v>
      </c>
      <c r="AK305" t="n">
        <v>5387</v>
      </c>
      <c r="AL305" t="n">
        <v>4421</v>
      </c>
      <c r="AM305"/>
      <c r="AN305"/>
      <c r="AO305" t="n">
        <v>1080</v>
      </c>
      <c r="AP305"/>
      <c r="AQ305"/>
      <c r="AR305"/>
    </row>
    <row r="306">
      <c r="A306" t="n">
        <v>115931</v>
      </c>
      <c r="B306" t="s">
        <v>671</v>
      </c>
      <c r="C306" t="s">
        <v>672</v>
      </c>
      <c r="D306" t="s">
        <v>440</v>
      </c>
      <c r="E306" t="s">
        <v>267</v>
      </c>
      <c r="F306" t="s">
        <v>279</v>
      </c>
      <c r="G306" t="s">
        <v>189</v>
      </c>
      <c r="H306" t="s">
        <v>174</v>
      </c>
      <c r="I306" t="s">
        <v>151</v>
      </c>
      <c r="J306" t="s">
        <v>164</v>
      </c>
      <c r="K306" t="s">
        <v>176</v>
      </c>
      <c r="L306" t="s">
        <v>155</v>
      </c>
      <c r="M306" t="s">
        <v>155</v>
      </c>
      <c r="N306" t="n">
        <v>-121.9695</v>
      </c>
      <c r="O306" t="n">
        <v>37.3686</v>
      </c>
      <c r="P306" t="n">
        <v>991</v>
      </c>
      <c r="Q306" t="n">
        <v>991</v>
      </c>
      <c r="R306" t="n">
        <v>18.9</v>
      </c>
      <c r="S306" t="n">
        <v>8.3</v>
      </c>
      <c r="T306" t="n">
        <v>5.7</v>
      </c>
      <c r="U306" t="n">
        <v>67.8</v>
      </c>
      <c r="V306" t="n">
        <v>6.7</v>
      </c>
      <c r="W306" t="n">
        <v>0</v>
      </c>
      <c r="X306" t="n">
        <v>88</v>
      </c>
      <c r="Y306"/>
      <c r="Z306" t="n">
        <v>36</v>
      </c>
      <c r="AA306" t="n">
        <v>460</v>
      </c>
      <c r="AB306" t="n">
        <v>77.4</v>
      </c>
      <c r="AC306"/>
      <c r="AD306"/>
      <c r="AE306"/>
      <c r="AF306" t="n">
        <v>441</v>
      </c>
      <c r="AG306" t="n">
        <v>32</v>
      </c>
      <c r="AH306" t="n">
        <v>33</v>
      </c>
      <c r="AI306" t="n">
        <v>24608</v>
      </c>
      <c r="AJ306" t="n">
        <v>23635</v>
      </c>
      <c r="AK306" t="n">
        <v>25679</v>
      </c>
      <c r="AL306" t="n">
        <v>25875</v>
      </c>
      <c r="AM306" t="n">
        <v>28824</v>
      </c>
      <c r="AN306" t="n">
        <v>28531</v>
      </c>
      <c r="AO306"/>
      <c r="AP306"/>
      <c r="AQ306"/>
      <c r="AR306"/>
    </row>
    <row r="307">
      <c r="A307" t="n">
        <v>116226</v>
      </c>
      <c r="B307" t="s">
        <v>673</v>
      </c>
      <c r="C307" t="s">
        <v>674</v>
      </c>
      <c r="D307" t="s">
        <v>440</v>
      </c>
      <c r="E307" t="s">
        <v>267</v>
      </c>
      <c r="F307" t="s">
        <v>188</v>
      </c>
      <c r="G307" t="s">
        <v>189</v>
      </c>
      <c r="H307" t="s">
        <v>150</v>
      </c>
      <c r="I307" t="s">
        <v>151</v>
      </c>
      <c r="J307" t="s">
        <v>164</v>
      </c>
      <c r="K307" t="s">
        <v>209</v>
      </c>
      <c r="L307" t="s">
        <v>155</v>
      </c>
      <c r="M307" t="s">
        <v>155</v>
      </c>
      <c r="N307" t="n">
        <v>-117.8657</v>
      </c>
      <c r="O307" t="n">
        <v>33.6414</v>
      </c>
      <c r="P307" t="n">
        <v>164</v>
      </c>
      <c r="Q307" t="n">
        <v>161</v>
      </c>
      <c r="R307" t="n">
        <v>94.4</v>
      </c>
      <c r="S307" t="n">
        <v>57.1</v>
      </c>
      <c r="T307" t="n">
        <v>3.7</v>
      </c>
      <c r="U307" t="n">
        <v>19.9</v>
      </c>
      <c r="V307" t="n">
        <v>11.8</v>
      </c>
      <c r="W307" t="n">
        <v>1.9</v>
      </c>
      <c r="X307"/>
      <c r="Y307"/>
      <c r="Z307" t="n">
        <v>6</v>
      </c>
      <c r="AA307" t="n">
        <v>8</v>
      </c>
      <c r="AB307" t="n">
        <v>87.5</v>
      </c>
      <c r="AC307" t="n">
        <v>4</v>
      </c>
      <c r="AD307" t="n">
        <v>100</v>
      </c>
      <c r="AE307" t="n">
        <v>100</v>
      </c>
      <c r="AF307" t="n">
        <v>0</v>
      </c>
      <c r="AG307" t="n">
        <v>34</v>
      </c>
      <c r="AH307" t="n">
        <v>34</v>
      </c>
      <c r="AI307"/>
      <c r="AJ307"/>
      <c r="AK307"/>
      <c r="AL307"/>
      <c r="AM307"/>
      <c r="AN307"/>
      <c r="AO307" t="n">
        <v>25</v>
      </c>
      <c r="AP307" t="n">
        <v>12</v>
      </c>
      <c r="AQ307" t="n">
        <v>2</v>
      </c>
      <c r="AR307"/>
    </row>
    <row r="308">
      <c r="A308" t="n">
        <v>116350</v>
      </c>
      <c r="B308" t="s">
        <v>675</v>
      </c>
      <c r="C308" t="s">
        <v>448</v>
      </c>
      <c r="D308" t="s">
        <v>440</v>
      </c>
      <c r="E308" t="s">
        <v>267</v>
      </c>
      <c r="F308" t="s">
        <v>199</v>
      </c>
      <c r="G308" t="s">
        <v>189</v>
      </c>
      <c r="H308" t="s">
        <v>200</v>
      </c>
      <c r="I308" t="s">
        <v>151</v>
      </c>
      <c r="J308" t="s">
        <v>164</v>
      </c>
      <c r="K308"/>
      <c r="L308" t="s">
        <v>155</v>
      </c>
      <c r="M308" t="s">
        <v>155</v>
      </c>
      <c r="N308" t="n">
        <v>-118.3612</v>
      </c>
      <c r="O308" t="n">
        <v>34.0801</v>
      </c>
      <c r="P308" t="n">
        <v>163</v>
      </c>
      <c r="Q308" t="n">
        <v>163</v>
      </c>
      <c r="R308" t="n">
        <v>89.6</v>
      </c>
      <c r="S308" t="n">
        <v>35.6</v>
      </c>
      <c r="T308" t="n">
        <v>8</v>
      </c>
      <c r="U308" t="n">
        <v>43.6</v>
      </c>
      <c r="V308" t="n">
        <v>6.1</v>
      </c>
      <c r="W308" t="n">
        <v>0</v>
      </c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</row>
    <row r="309">
      <c r="A309" t="n">
        <v>116439</v>
      </c>
      <c r="B309" t="s">
        <v>676</v>
      </c>
      <c r="C309" t="s">
        <v>520</v>
      </c>
      <c r="D309" t="s">
        <v>440</v>
      </c>
      <c r="E309" t="s">
        <v>267</v>
      </c>
      <c r="F309" t="s">
        <v>173</v>
      </c>
      <c r="G309" t="s">
        <v>149</v>
      </c>
      <c r="H309" t="s">
        <v>174</v>
      </c>
      <c r="I309" t="s">
        <v>151</v>
      </c>
      <c r="J309" t="s">
        <v>238</v>
      </c>
      <c r="K309" t="s">
        <v>176</v>
      </c>
      <c r="L309" t="s">
        <v>155</v>
      </c>
      <c r="M309" t="s">
        <v>155</v>
      </c>
      <c r="N309" t="n">
        <v>-117.7775</v>
      </c>
      <c r="O309" t="n">
        <v>33.6754</v>
      </c>
      <c r="P309" t="n">
        <v>16462</v>
      </c>
      <c r="Q309" t="n">
        <v>16462</v>
      </c>
      <c r="R309" t="n">
        <v>50.3</v>
      </c>
      <c r="S309" t="n">
        <v>29.3</v>
      </c>
      <c r="T309" t="n">
        <v>2.1</v>
      </c>
      <c r="U309" t="n">
        <v>22.8</v>
      </c>
      <c r="V309" t="n">
        <v>32.8</v>
      </c>
      <c r="W309" t="n">
        <v>3.5</v>
      </c>
      <c r="X309" t="n">
        <v>77</v>
      </c>
      <c r="Y309" t="n">
        <v>47</v>
      </c>
      <c r="Z309" t="n">
        <v>30</v>
      </c>
      <c r="AA309" t="n">
        <v>1215</v>
      </c>
      <c r="AB309" t="n">
        <v>57.5</v>
      </c>
      <c r="AC309"/>
      <c r="AD309"/>
      <c r="AE309"/>
      <c r="AF309" t="n">
        <v>1417</v>
      </c>
      <c r="AG309" t="n">
        <v>21</v>
      </c>
      <c r="AH309" t="n">
        <v>45</v>
      </c>
      <c r="AI309" t="n">
        <v>5189</v>
      </c>
      <c r="AJ309" t="n">
        <v>638</v>
      </c>
      <c r="AK309" t="n">
        <v>1069</v>
      </c>
      <c r="AL309" t="n">
        <v>4518</v>
      </c>
      <c r="AM309" t="n">
        <v>8024</v>
      </c>
      <c r="AN309" t="n">
        <v>8170</v>
      </c>
      <c r="AO309" t="n">
        <v>1591</v>
      </c>
      <c r="AP309"/>
      <c r="AQ309"/>
      <c r="AR309"/>
    </row>
    <row r="310">
      <c r="A310" t="n">
        <v>116563</v>
      </c>
      <c r="B310" t="s">
        <v>677</v>
      </c>
      <c r="C310" t="s">
        <v>605</v>
      </c>
      <c r="D310" t="s">
        <v>440</v>
      </c>
      <c r="E310" t="s">
        <v>267</v>
      </c>
      <c r="F310" t="s">
        <v>279</v>
      </c>
      <c r="G310" t="s">
        <v>189</v>
      </c>
      <c r="H310" t="s">
        <v>174</v>
      </c>
      <c r="I310" t="s">
        <v>186</v>
      </c>
      <c r="J310" t="s">
        <v>164</v>
      </c>
      <c r="K310"/>
      <c r="L310" t="s">
        <v>155</v>
      </c>
      <c r="M310" t="s">
        <v>155</v>
      </c>
      <c r="N310" t="n">
        <v>-116.9463</v>
      </c>
      <c r="O310" t="n">
        <v>32.7941</v>
      </c>
      <c r="P310" t="n">
        <v>315</v>
      </c>
      <c r="Q310" t="n">
        <v>315</v>
      </c>
      <c r="R310" t="n">
        <v>97.1</v>
      </c>
      <c r="S310" t="n">
        <v>36.5</v>
      </c>
      <c r="T310" t="n">
        <v>12.7</v>
      </c>
      <c r="U310" t="n">
        <v>31.1</v>
      </c>
      <c r="V310" t="n">
        <v>2.9</v>
      </c>
      <c r="W310" t="n">
        <v>0</v>
      </c>
      <c r="X310" t="n">
        <v>82</v>
      </c>
      <c r="Y310"/>
      <c r="Z310" t="n">
        <v>13</v>
      </c>
      <c r="AA310" t="n">
        <v>12</v>
      </c>
      <c r="AB310" t="n">
        <v>75</v>
      </c>
      <c r="AC310"/>
      <c r="AD310"/>
      <c r="AE310"/>
      <c r="AF310" t="n">
        <v>79</v>
      </c>
      <c r="AG310" t="n">
        <v>56</v>
      </c>
      <c r="AH310" t="n">
        <v>58</v>
      </c>
      <c r="AI310" t="n">
        <v>27971</v>
      </c>
      <c r="AJ310" t="n">
        <v>29461</v>
      </c>
      <c r="AK310"/>
      <c r="AL310"/>
      <c r="AM310" t="n">
        <v>30576</v>
      </c>
      <c r="AN310"/>
      <c r="AO310"/>
      <c r="AP310"/>
      <c r="AQ310"/>
      <c r="AR310"/>
    </row>
    <row r="311">
      <c r="A311" t="n">
        <v>116846</v>
      </c>
      <c r="B311" t="s">
        <v>678</v>
      </c>
      <c r="C311" t="s">
        <v>448</v>
      </c>
      <c r="D311" t="s">
        <v>440</v>
      </c>
      <c r="E311" t="s">
        <v>267</v>
      </c>
      <c r="F311" t="s">
        <v>162</v>
      </c>
      <c r="G311" t="s">
        <v>163</v>
      </c>
      <c r="H311" t="s">
        <v>150</v>
      </c>
      <c r="I311" t="s">
        <v>151</v>
      </c>
      <c r="J311" t="s">
        <v>164</v>
      </c>
      <c r="K311" t="s">
        <v>179</v>
      </c>
      <c r="L311" t="s">
        <v>155</v>
      </c>
      <c r="M311" t="s">
        <v>155</v>
      </c>
      <c r="N311" t="n">
        <v>-118.4717</v>
      </c>
      <c r="O311" t="n">
        <v>34.1282</v>
      </c>
      <c r="P311" t="n">
        <v>188</v>
      </c>
      <c r="Q311" t="n">
        <v>102</v>
      </c>
      <c r="R311" t="n">
        <v>82.4</v>
      </c>
      <c r="S311" t="n">
        <v>75.5</v>
      </c>
      <c r="T311" t="n">
        <v>4.9</v>
      </c>
      <c r="U311" t="n">
        <v>10.8</v>
      </c>
      <c r="V311" t="n">
        <v>1</v>
      </c>
      <c r="W311" t="n">
        <v>1</v>
      </c>
      <c r="X311"/>
      <c r="Y311"/>
      <c r="Z311" t="n">
        <v>10</v>
      </c>
      <c r="AA311" t="n">
        <v>13</v>
      </c>
      <c r="AB311" t="n">
        <v>30.8</v>
      </c>
      <c r="AC311" t="n">
        <v>13</v>
      </c>
      <c r="AD311" t="n">
        <v>30.8</v>
      </c>
      <c r="AE311" t="n">
        <v>30.8</v>
      </c>
      <c r="AF311" t="n">
        <v>0</v>
      </c>
      <c r="AG311" t="n">
        <v>12</v>
      </c>
      <c r="AH311" t="n">
        <v>26</v>
      </c>
      <c r="AI311"/>
      <c r="AJ311"/>
      <c r="AK311"/>
      <c r="AL311"/>
      <c r="AM311"/>
      <c r="AN311"/>
      <c r="AO311"/>
      <c r="AP311" t="n">
        <v>10</v>
      </c>
      <c r="AQ311" t="n">
        <v>24</v>
      </c>
      <c r="AR311"/>
    </row>
    <row r="312">
      <c r="A312" t="n">
        <v>117052</v>
      </c>
      <c r="B312" t="s">
        <v>679</v>
      </c>
      <c r="C312" t="s">
        <v>680</v>
      </c>
      <c r="D312" t="s">
        <v>440</v>
      </c>
      <c r="E312" t="s">
        <v>267</v>
      </c>
      <c r="F312" t="s">
        <v>173</v>
      </c>
      <c r="G312" t="s">
        <v>149</v>
      </c>
      <c r="H312" t="s">
        <v>174</v>
      </c>
      <c r="I312" t="s">
        <v>175</v>
      </c>
      <c r="J312" t="s">
        <v>152</v>
      </c>
      <c r="K312" t="s">
        <v>176</v>
      </c>
      <c r="L312" t="s">
        <v>155</v>
      </c>
      <c r="M312" t="s">
        <v>155</v>
      </c>
      <c r="N312" t="n">
        <v>-119.4586</v>
      </c>
      <c r="O312" t="n">
        <v>36.6054</v>
      </c>
      <c r="P312" t="n">
        <v>12583</v>
      </c>
      <c r="Q312" t="n">
        <v>12583</v>
      </c>
      <c r="R312" t="n">
        <v>55.5</v>
      </c>
      <c r="S312" t="n">
        <v>15</v>
      </c>
      <c r="T312" t="n">
        <v>2.2</v>
      </c>
      <c r="U312" t="n">
        <v>73.7</v>
      </c>
      <c r="V312" t="n">
        <v>5.8</v>
      </c>
      <c r="W312" t="n">
        <v>0</v>
      </c>
      <c r="X312" t="n">
        <v>65</v>
      </c>
      <c r="Y312" t="n">
        <v>38</v>
      </c>
      <c r="Z312" t="n">
        <v>22</v>
      </c>
      <c r="AA312" t="n">
        <v>366</v>
      </c>
      <c r="AB312" t="n">
        <v>42.3</v>
      </c>
      <c r="AC312"/>
      <c r="AD312"/>
      <c r="AE312"/>
      <c r="AF312" t="n">
        <v>563</v>
      </c>
      <c r="AG312" t="n">
        <v>28</v>
      </c>
      <c r="AH312" t="n">
        <v>59</v>
      </c>
      <c r="AI312" t="n">
        <v>3803</v>
      </c>
      <c r="AJ312" t="n">
        <v>452</v>
      </c>
      <c r="AK312" t="n">
        <v>1324</v>
      </c>
      <c r="AL312" t="n">
        <v>3812</v>
      </c>
      <c r="AM312" t="n">
        <v>7727</v>
      </c>
      <c r="AN312"/>
      <c r="AO312" t="n">
        <v>792</v>
      </c>
      <c r="AP312"/>
      <c r="AQ312"/>
      <c r="AR312"/>
    </row>
    <row r="313">
      <c r="A313" t="n">
        <v>117104</v>
      </c>
      <c r="B313" t="s">
        <v>681</v>
      </c>
      <c r="C313" t="s">
        <v>682</v>
      </c>
      <c r="D313" t="s">
        <v>440</v>
      </c>
      <c r="E313" t="s">
        <v>267</v>
      </c>
      <c r="F313" t="s">
        <v>162</v>
      </c>
      <c r="G313" t="s">
        <v>163</v>
      </c>
      <c r="H313" t="s">
        <v>150</v>
      </c>
      <c r="I313" t="s">
        <v>186</v>
      </c>
      <c r="J313" t="s">
        <v>164</v>
      </c>
      <c r="K313" t="s">
        <v>179</v>
      </c>
      <c r="L313" t="s">
        <v>155</v>
      </c>
      <c r="M313" t="s">
        <v>155</v>
      </c>
      <c r="N313" t="n">
        <v>-117.8294</v>
      </c>
      <c r="O313" t="n">
        <v>34.0987</v>
      </c>
      <c r="P313" t="n">
        <v>556</v>
      </c>
      <c r="Q313" t="n">
        <v>442</v>
      </c>
      <c r="R313" t="n">
        <v>52.9</v>
      </c>
      <c r="S313" t="n">
        <v>39.8</v>
      </c>
      <c r="T313" t="n">
        <v>6.1</v>
      </c>
      <c r="U313" t="n">
        <v>37.3</v>
      </c>
      <c r="V313" t="n">
        <v>4.1</v>
      </c>
      <c r="W313" t="n">
        <v>0.5</v>
      </c>
      <c r="X313" t="n">
        <v>56</v>
      </c>
      <c r="Y313" t="n">
        <v>0</v>
      </c>
      <c r="Z313" t="n">
        <v>11</v>
      </c>
      <c r="AA313" t="n">
        <v>88</v>
      </c>
      <c r="AB313" t="n">
        <v>56.8</v>
      </c>
      <c r="AC313" t="n">
        <v>63</v>
      </c>
      <c r="AD313" t="n">
        <v>50.8</v>
      </c>
      <c r="AE313" t="n">
        <v>33.3</v>
      </c>
      <c r="AF313" t="n">
        <v>71</v>
      </c>
      <c r="AG313" t="n">
        <v>49</v>
      </c>
      <c r="AH313" t="n">
        <v>88</v>
      </c>
      <c r="AI313" t="n">
        <v>23311</v>
      </c>
      <c r="AJ313" t="n">
        <v>18754</v>
      </c>
      <c r="AK313" t="n">
        <v>22991</v>
      </c>
      <c r="AL313" t="n">
        <v>21317</v>
      </c>
      <c r="AM313" t="n">
        <v>28573</v>
      </c>
      <c r="AN313" t="n">
        <v>27526</v>
      </c>
      <c r="AO313" t="n">
        <v>17</v>
      </c>
      <c r="AP313" t="n">
        <v>82</v>
      </c>
      <c r="AQ313" t="n">
        <v>55</v>
      </c>
      <c r="AR313"/>
    </row>
    <row r="314">
      <c r="A314" t="n">
        <v>117140</v>
      </c>
      <c r="B314" t="s">
        <v>683</v>
      </c>
      <c r="C314" t="s">
        <v>684</v>
      </c>
      <c r="D314" t="s">
        <v>440</v>
      </c>
      <c r="E314" t="s">
        <v>267</v>
      </c>
      <c r="F314" t="s">
        <v>162</v>
      </c>
      <c r="G314" t="s">
        <v>163</v>
      </c>
      <c r="H314" t="s">
        <v>150</v>
      </c>
      <c r="I314" t="s">
        <v>186</v>
      </c>
      <c r="J314" t="s">
        <v>152</v>
      </c>
      <c r="K314" t="s">
        <v>159</v>
      </c>
      <c r="L314" t="s">
        <v>155</v>
      </c>
      <c r="M314" t="s">
        <v>155</v>
      </c>
      <c r="N314" t="n">
        <v>-117.7733</v>
      </c>
      <c r="O314" t="n">
        <v>34.1009</v>
      </c>
      <c r="P314" t="n">
        <v>7143</v>
      </c>
      <c r="Q314" t="n">
        <v>4432</v>
      </c>
      <c r="R314" t="n">
        <v>60.1</v>
      </c>
      <c r="S314" t="n">
        <v>17.1</v>
      </c>
      <c r="T314" t="n">
        <v>7.4</v>
      </c>
      <c r="U314" t="n">
        <v>60.6</v>
      </c>
      <c r="V314" t="n">
        <v>4.6</v>
      </c>
      <c r="W314" t="n">
        <v>2.9</v>
      </c>
      <c r="X314" t="n">
        <v>76</v>
      </c>
      <c r="Y314" t="n">
        <v>50</v>
      </c>
      <c r="Z314" t="n">
        <v>11</v>
      </c>
      <c r="AA314" t="n">
        <v>602</v>
      </c>
      <c r="AB314" t="n">
        <v>65.4</v>
      </c>
      <c r="AC314" t="n">
        <v>602</v>
      </c>
      <c r="AD314" t="n">
        <v>65.4</v>
      </c>
      <c r="AE314" t="n">
        <v>55.1</v>
      </c>
      <c r="AF314" t="n">
        <v>652</v>
      </c>
      <c r="AG314" t="n">
        <v>48</v>
      </c>
      <c r="AH314" t="n">
        <v>87</v>
      </c>
      <c r="AI314" t="n">
        <v>27216</v>
      </c>
      <c r="AJ314" t="n">
        <v>26754</v>
      </c>
      <c r="AK314" t="n">
        <v>56392</v>
      </c>
      <c r="AL314" t="n">
        <v>54632</v>
      </c>
      <c r="AM314"/>
      <c r="AN314" t="n">
        <v>44064</v>
      </c>
      <c r="AO314" t="n">
        <v>15</v>
      </c>
      <c r="AP314" t="n">
        <v>822</v>
      </c>
      <c r="AQ314" t="n">
        <v>700</v>
      </c>
      <c r="AR314" t="n">
        <v>110</v>
      </c>
    </row>
    <row r="315">
      <c r="A315" t="n">
        <v>117168</v>
      </c>
      <c r="B315" t="s">
        <v>685</v>
      </c>
      <c r="C315" t="s">
        <v>686</v>
      </c>
      <c r="D315" t="s">
        <v>440</v>
      </c>
      <c r="E315" t="s">
        <v>267</v>
      </c>
      <c r="F315" t="s">
        <v>162</v>
      </c>
      <c r="G315" t="s">
        <v>163</v>
      </c>
      <c r="H315" t="s">
        <v>150</v>
      </c>
      <c r="I315" t="s">
        <v>205</v>
      </c>
      <c r="J315" t="s">
        <v>164</v>
      </c>
      <c r="K315" t="s">
        <v>209</v>
      </c>
      <c r="L315" t="s">
        <v>155</v>
      </c>
      <c r="M315" t="s">
        <v>155</v>
      </c>
      <c r="N315" t="n">
        <v>-117.7726</v>
      </c>
      <c r="O315" t="n">
        <v>33.5614</v>
      </c>
      <c r="P315" t="n">
        <v>824</v>
      </c>
      <c r="Q315" t="n">
        <v>791</v>
      </c>
      <c r="R315" t="n">
        <v>73.7</v>
      </c>
      <c r="S315" t="n">
        <v>45.4</v>
      </c>
      <c r="T315" t="n">
        <v>2.7</v>
      </c>
      <c r="U315" t="n">
        <v>22.8</v>
      </c>
      <c r="V315" t="n">
        <v>14.9</v>
      </c>
      <c r="W315" t="n">
        <v>5.1</v>
      </c>
      <c r="X315" t="n">
        <v>83</v>
      </c>
      <c r="Y315" t="n">
        <v>100</v>
      </c>
      <c r="Z315" t="n">
        <v>9</v>
      </c>
      <c r="AA315" t="n">
        <v>92</v>
      </c>
      <c r="AB315" t="n">
        <v>63</v>
      </c>
      <c r="AC315" t="n">
        <v>92</v>
      </c>
      <c r="AD315" t="n">
        <v>63</v>
      </c>
      <c r="AE315" t="n">
        <v>46.7</v>
      </c>
      <c r="AF315" t="n">
        <v>115</v>
      </c>
      <c r="AG315" t="n">
        <v>31</v>
      </c>
      <c r="AH315" t="n">
        <v>100</v>
      </c>
      <c r="AI315" t="n">
        <v>44285</v>
      </c>
      <c r="AJ315" t="n">
        <v>36856</v>
      </c>
      <c r="AK315" t="n">
        <v>39821</v>
      </c>
      <c r="AL315" t="n">
        <v>39513</v>
      </c>
      <c r="AM315" t="n">
        <v>44804</v>
      </c>
      <c r="AN315" t="n">
        <v>45712</v>
      </c>
      <c r="AO315"/>
      <c r="AP315" t="n">
        <v>132</v>
      </c>
      <c r="AQ315" t="n">
        <v>18</v>
      </c>
      <c r="AR315"/>
    </row>
    <row r="316">
      <c r="A316" t="n">
        <v>117195</v>
      </c>
      <c r="B316" t="s">
        <v>687</v>
      </c>
      <c r="C316" t="s">
        <v>688</v>
      </c>
      <c r="D316" t="s">
        <v>440</v>
      </c>
      <c r="E316" t="s">
        <v>267</v>
      </c>
      <c r="F316" t="s">
        <v>173</v>
      </c>
      <c r="G316" t="s">
        <v>149</v>
      </c>
      <c r="H316" t="s">
        <v>174</v>
      </c>
      <c r="I316" t="s">
        <v>205</v>
      </c>
      <c r="J316" t="s">
        <v>168</v>
      </c>
      <c r="K316" t="s">
        <v>176</v>
      </c>
      <c r="L316" t="s">
        <v>155</v>
      </c>
      <c r="M316" t="s">
        <v>155</v>
      </c>
      <c r="N316" t="n">
        <v>-119.9726</v>
      </c>
      <c r="O316" t="n">
        <v>38.9268</v>
      </c>
      <c r="P316" t="n">
        <v>8526</v>
      </c>
      <c r="Q316" t="n">
        <v>8526</v>
      </c>
      <c r="R316" t="n">
        <v>39.9</v>
      </c>
      <c r="S316" t="n">
        <v>48.1</v>
      </c>
      <c r="T316" t="n">
        <v>4.2</v>
      </c>
      <c r="U316" t="n">
        <v>27.2</v>
      </c>
      <c r="V316" t="n">
        <v>7.7</v>
      </c>
      <c r="W316" t="n">
        <v>0.4</v>
      </c>
      <c r="X316" t="n">
        <v>60</v>
      </c>
      <c r="Y316" t="n">
        <v>26</v>
      </c>
      <c r="Z316" t="n">
        <v>22</v>
      </c>
      <c r="AA316" t="n">
        <v>105</v>
      </c>
      <c r="AB316" t="n">
        <v>41.9</v>
      </c>
      <c r="AC316"/>
      <c r="AD316"/>
      <c r="AE316"/>
      <c r="AF316" t="n">
        <v>138</v>
      </c>
      <c r="AG316" t="n">
        <v>15</v>
      </c>
      <c r="AH316" t="n">
        <v>44</v>
      </c>
      <c r="AI316" t="n">
        <v>14384</v>
      </c>
      <c r="AJ316" t="n">
        <v>10979</v>
      </c>
      <c r="AK316" t="n">
        <v>10798</v>
      </c>
      <c r="AL316" t="n">
        <v>11159</v>
      </c>
      <c r="AM316"/>
      <c r="AN316"/>
      <c r="AO316" t="n">
        <v>169</v>
      </c>
      <c r="AP316"/>
      <c r="AQ316"/>
      <c r="AR316"/>
    </row>
    <row r="317">
      <c r="A317" t="n">
        <v>117238</v>
      </c>
      <c r="B317" t="s">
        <v>689</v>
      </c>
      <c r="C317" t="s">
        <v>458</v>
      </c>
      <c r="D317" t="s">
        <v>440</v>
      </c>
      <c r="E317" t="s">
        <v>267</v>
      </c>
      <c r="F317" t="s">
        <v>199</v>
      </c>
      <c r="G317" t="s">
        <v>189</v>
      </c>
      <c r="H317" t="s">
        <v>200</v>
      </c>
      <c r="I317" t="s">
        <v>186</v>
      </c>
      <c r="J317" t="s">
        <v>164</v>
      </c>
      <c r="K317"/>
      <c r="L317" t="s">
        <v>155</v>
      </c>
      <c r="M317" t="s">
        <v>155</v>
      </c>
      <c r="N317" t="n">
        <v>-118.1475</v>
      </c>
      <c r="O317" t="n">
        <v>34.6949</v>
      </c>
      <c r="P317" t="n">
        <v>191</v>
      </c>
      <c r="Q317" t="n">
        <v>191</v>
      </c>
      <c r="R317" t="n">
        <v>79.1</v>
      </c>
      <c r="S317" t="n">
        <v>15.2</v>
      </c>
      <c r="T317" t="n">
        <v>30.9</v>
      </c>
      <c r="U317" t="n">
        <v>48.7</v>
      </c>
      <c r="V317" t="n">
        <v>0.5</v>
      </c>
      <c r="W317" t="n">
        <v>0</v>
      </c>
      <c r="X317" t="n">
        <v>83</v>
      </c>
      <c r="Y317"/>
      <c r="Z317" t="n">
        <v>25</v>
      </c>
      <c r="AA317"/>
      <c r="AB317"/>
      <c r="AC317"/>
      <c r="AD317"/>
      <c r="AE317"/>
      <c r="AF317" t="n">
        <v>57</v>
      </c>
      <c r="AG317" t="n">
        <v>75</v>
      </c>
      <c r="AH317" t="n">
        <v>76</v>
      </c>
      <c r="AI317" t="n">
        <v>20411</v>
      </c>
      <c r="AJ317" t="n">
        <v>20709</v>
      </c>
      <c r="AK317" t="n">
        <v>23236</v>
      </c>
      <c r="AL317" t="n">
        <v>21786</v>
      </c>
      <c r="AM317"/>
      <c r="AN317" t="n">
        <v>28681</v>
      </c>
      <c r="AO317"/>
      <c r="AP317"/>
      <c r="AQ317"/>
      <c r="AR317"/>
    </row>
    <row r="318">
      <c r="A318" t="n">
        <v>117247</v>
      </c>
      <c r="B318" t="s">
        <v>690</v>
      </c>
      <c r="C318" t="s">
        <v>442</v>
      </c>
      <c r="D318" t="s">
        <v>440</v>
      </c>
      <c r="E318" t="s">
        <v>267</v>
      </c>
      <c r="F318" t="s">
        <v>173</v>
      </c>
      <c r="G318" t="s">
        <v>149</v>
      </c>
      <c r="H318" t="s">
        <v>174</v>
      </c>
      <c r="I318" t="s">
        <v>151</v>
      </c>
      <c r="J318" t="s">
        <v>238</v>
      </c>
      <c r="K318" t="s">
        <v>176</v>
      </c>
      <c r="L318" t="s">
        <v>155</v>
      </c>
      <c r="M318" t="s">
        <v>155</v>
      </c>
      <c r="N318" t="n">
        <v>-122.2628</v>
      </c>
      <c r="O318" t="n">
        <v>37.7973</v>
      </c>
      <c r="P318" t="n">
        <v>15913</v>
      </c>
      <c r="Q318" t="n">
        <v>15913</v>
      </c>
      <c r="R318" t="n">
        <v>55.5</v>
      </c>
      <c r="S318" t="n">
        <v>16.1</v>
      </c>
      <c r="T318" t="n">
        <v>20.5</v>
      </c>
      <c r="U318" t="n">
        <v>28.8</v>
      </c>
      <c r="V318" t="n">
        <v>22.3</v>
      </c>
      <c r="W318" t="n">
        <v>1.3</v>
      </c>
      <c r="X318" t="n">
        <v>56</v>
      </c>
      <c r="Y318" t="n">
        <v>34</v>
      </c>
      <c r="Z318" t="n">
        <v>31</v>
      </c>
      <c r="AA318" t="n">
        <v>186</v>
      </c>
      <c r="AB318" t="n">
        <v>36</v>
      </c>
      <c r="AC318"/>
      <c r="AD318"/>
      <c r="AE318"/>
      <c r="AF318" t="n">
        <v>269</v>
      </c>
      <c r="AG318" t="n">
        <v>16</v>
      </c>
      <c r="AH318" t="n">
        <v>56</v>
      </c>
      <c r="AI318" t="n">
        <v>17691</v>
      </c>
      <c r="AJ318" t="n">
        <v>15340</v>
      </c>
      <c r="AK318" t="n">
        <v>14974</v>
      </c>
      <c r="AL318" t="n">
        <v>18380</v>
      </c>
      <c r="AM318" t="n">
        <v>18938</v>
      </c>
      <c r="AN318"/>
      <c r="AO318" t="n">
        <v>444</v>
      </c>
      <c r="AP318"/>
      <c r="AQ318"/>
      <c r="AR318"/>
    </row>
    <row r="319">
      <c r="A319" t="n">
        <v>117274</v>
      </c>
      <c r="B319" t="s">
        <v>691</v>
      </c>
      <c r="C319" t="s">
        <v>692</v>
      </c>
      <c r="D319" t="s">
        <v>440</v>
      </c>
      <c r="E319" t="s">
        <v>267</v>
      </c>
      <c r="F319" t="s">
        <v>173</v>
      </c>
      <c r="G319" t="s">
        <v>149</v>
      </c>
      <c r="H319" t="s">
        <v>174</v>
      </c>
      <c r="I319" t="s">
        <v>175</v>
      </c>
      <c r="J319" t="s">
        <v>168</v>
      </c>
      <c r="K319" t="s">
        <v>176</v>
      </c>
      <c r="L319" t="s">
        <v>155</v>
      </c>
      <c r="M319" t="s">
        <v>155</v>
      </c>
      <c r="N319" t="n">
        <v>-120.6333</v>
      </c>
      <c r="O319" t="n">
        <v>40.4321</v>
      </c>
      <c r="P319" t="n">
        <v>2991</v>
      </c>
      <c r="Q319" t="n">
        <v>2991</v>
      </c>
      <c r="R319" t="n">
        <v>26.5</v>
      </c>
      <c r="S319" t="n">
        <v>42.4</v>
      </c>
      <c r="T319" t="n">
        <v>11.7</v>
      </c>
      <c r="U319" t="n">
        <v>31.5</v>
      </c>
      <c r="V319" t="n">
        <v>3.3</v>
      </c>
      <c r="W319" t="n">
        <v>0.2</v>
      </c>
      <c r="X319" t="n">
        <v>50</v>
      </c>
      <c r="Y319" t="n">
        <v>21</v>
      </c>
      <c r="Z319" t="n">
        <v>14</v>
      </c>
      <c r="AA319" t="n">
        <v>105</v>
      </c>
      <c r="AB319" t="n">
        <v>28.6</v>
      </c>
      <c r="AC319"/>
      <c r="AD319"/>
      <c r="AE319"/>
      <c r="AF319" t="n">
        <v>109</v>
      </c>
      <c r="AG319" t="n">
        <v>13</v>
      </c>
      <c r="AH319" t="n">
        <v>69</v>
      </c>
      <c r="AI319" t="n">
        <v>10336</v>
      </c>
      <c r="AJ319" t="n">
        <v>6165</v>
      </c>
      <c r="AK319" t="n">
        <v>8938</v>
      </c>
      <c r="AL319" t="n">
        <v>11036</v>
      </c>
      <c r="AM319" t="n">
        <v>16268</v>
      </c>
      <c r="AN319"/>
      <c r="AO319" t="n">
        <v>194</v>
      </c>
      <c r="AP319"/>
      <c r="AQ319"/>
      <c r="AR319"/>
    </row>
    <row r="320">
      <c r="A320" t="n">
        <v>117283</v>
      </c>
      <c r="B320" t="s">
        <v>693</v>
      </c>
      <c r="C320" t="s">
        <v>694</v>
      </c>
      <c r="D320" t="s">
        <v>440</v>
      </c>
      <c r="E320" t="s">
        <v>267</v>
      </c>
      <c r="F320" t="s">
        <v>162</v>
      </c>
      <c r="G320" t="s">
        <v>163</v>
      </c>
      <c r="H320" t="s">
        <v>150</v>
      </c>
      <c r="I320" t="s">
        <v>186</v>
      </c>
      <c r="J320" t="s">
        <v>164</v>
      </c>
      <c r="K320" t="s">
        <v>209</v>
      </c>
      <c r="L320" t="s">
        <v>155</v>
      </c>
      <c r="M320" t="s">
        <v>155</v>
      </c>
      <c r="N320" t="n">
        <v>-117.9896</v>
      </c>
      <c r="O320" t="n">
        <v>34.031</v>
      </c>
      <c r="P320" t="n">
        <v>60</v>
      </c>
      <c r="Q320" t="n">
        <v>60</v>
      </c>
      <c r="R320" t="n">
        <v>53.3</v>
      </c>
      <c r="S320" t="n">
        <v>0</v>
      </c>
      <c r="T320" t="n">
        <v>0</v>
      </c>
      <c r="U320" t="n">
        <v>96.7</v>
      </c>
      <c r="V320" t="n">
        <v>1.7</v>
      </c>
      <c r="W320" t="n">
        <v>0</v>
      </c>
      <c r="X320"/>
      <c r="Y320"/>
      <c r="Z320" t="n">
        <v>8</v>
      </c>
      <c r="AA320" t="n">
        <v>15</v>
      </c>
      <c r="AB320" t="n">
        <v>60</v>
      </c>
      <c r="AC320"/>
      <c r="AD320"/>
      <c r="AE320"/>
      <c r="AF320" t="n">
        <v>5</v>
      </c>
      <c r="AG320" t="n">
        <v>52</v>
      </c>
      <c r="AH320" t="n">
        <v>65</v>
      </c>
      <c r="AI320" t="n">
        <v>9140</v>
      </c>
      <c r="AJ320" t="n">
        <v>9442</v>
      </c>
      <c r="AK320" t="n">
        <v>6155</v>
      </c>
      <c r="AL320" t="n">
        <v>11220</v>
      </c>
      <c r="AM320"/>
      <c r="AN320"/>
      <c r="AO320" t="n">
        <v>12</v>
      </c>
      <c r="AP320" t="n">
        <v>8</v>
      </c>
      <c r="AQ320"/>
      <c r="AR320"/>
    </row>
    <row r="321">
      <c r="A321" t="n">
        <v>117520</v>
      </c>
      <c r="B321" t="s">
        <v>695</v>
      </c>
      <c r="C321" t="s">
        <v>509</v>
      </c>
      <c r="D321" t="s">
        <v>440</v>
      </c>
      <c r="E321" t="s">
        <v>267</v>
      </c>
      <c r="F321" t="s">
        <v>162</v>
      </c>
      <c r="G321" t="s">
        <v>163</v>
      </c>
      <c r="H321" t="s">
        <v>150</v>
      </c>
      <c r="I321" t="s">
        <v>186</v>
      </c>
      <c r="J321" t="s">
        <v>164</v>
      </c>
      <c r="K321" t="s">
        <v>209</v>
      </c>
      <c r="L321" t="s">
        <v>155</v>
      </c>
      <c r="M321" t="s">
        <v>155</v>
      </c>
      <c r="N321" t="n">
        <v>-122.1176</v>
      </c>
      <c r="O321" t="n">
        <v>37.6381</v>
      </c>
      <c r="P321" t="n">
        <v>714</v>
      </c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 t="n">
        <v>1</v>
      </c>
      <c r="AR321" t="n">
        <v>155</v>
      </c>
    </row>
    <row r="322">
      <c r="A322" t="n">
        <v>117557</v>
      </c>
      <c r="B322" t="s">
        <v>696</v>
      </c>
      <c r="C322" t="s">
        <v>442</v>
      </c>
      <c r="D322" t="s">
        <v>440</v>
      </c>
      <c r="E322" t="s">
        <v>267</v>
      </c>
      <c r="F322" t="s">
        <v>162</v>
      </c>
      <c r="G322" t="s">
        <v>163</v>
      </c>
      <c r="H322" t="s">
        <v>150</v>
      </c>
      <c r="I322" t="s">
        <v>151</v>
      </c>
      <c r="J322" t="s">
        <v>164</v>
      </c>
      <c r="K322" t="s">
        <v>209</v>
      </c>
      <c r="L322" t="s">
        <v>155</v>
      </c>
      <c r="M322" t="s">
        <v>155</v>
      </c>
      <c r="N322" t="n">
        <v>-122.2697</v>
      </c>
      <c r="O322" t="n">
        <v>37.8048</v>
      </c>
      <c r="P322" t="n">
        <v>589</v>
      </c>
      <c r="Q322" t="n">
        <v>271</v>
      </c>
      <c r="R322" t="n">
        <v>26.2</v>
      </c>
      <c r="S322" t="n">
        <v>7</v>
      </c>
      <c r="T322" t="n">
        <v>48.7</v>
      </c>
      <c r="U322" t="n">
        <v>5.5</v>
      </c>
      <c r="V322" t="n">
        <v>4.8</v>
      </c>
      <c r="W322" t="n">
        <v>33.9</v>
      </c>
      <c r="X322" t="n">
        <v>100</v>
      </c>
      <c r="Y322"/>
      <c r="Z322" t="n">
        <v>16</v>
      </c>
      <c r="AA322" t="n">
        <v>4</v>
      </c>
      <c r="AB322" t="n">
        <v>75</v>
      </c>
      <c r="AC322" t="n">
        <v>4</v>
      </c>
      <c r="AD322" t="n">
        <v>75</v>
      </c>
      <c r="AE322" t="n">
        <v>50</v>
      </c>
      <c r="AF322" t="n">
        <v>79</v>
      </c>
      <c r="AG322" t="n">
        <v>0</v>
      </c>
      <c r="AH322" t="n">
        <v>68</v>
      </c>
      <c r="AI322" t="n">
        <v>30324</v>
      </c>
      <c r="AJ322"/>
      <c r="AK322"/>
      <c r="AL322"/>
      <c r="AM322"/>
      <c r="AN322"/>
      <c r="AO322"/>
      <c r="AP322" t="n">
        <v>20</v>
      </c>
      <c r="AQ322" t="n">
        <v>28</v>
      </c>
      <c r="AR322"/>
    </row>
    <row r="323">
      <c r="A323" t="n">
        <v>117575</v>
      </c>
      <c r="B323" t="s">
        <v>697</v>
      </c>
      <c r="C323" t="s">
        <v>605</v>
      </c>
      <c r="D323" t="s">
        <v>440</v>
      </c>
      <c r="E323" t="s">
        <v>267</v>
      </c>
      <c r="F323" t="s">
        <v>162</v>
      </c>
      <c r="G323" t="s">
        <v>163</v>
      </c>
      <c r="H323" t="s">
        <v>150</v>
      </c>
      <c r="I323" t="s">
        <v>186</v>
      </c>
      <c r="J323" t="s">
        <v>164</v>
      </c>
      <c r="K323" t="s">
        <v>179</v>
      </c>
      <c r="L323" t="s">
        <v>155</v>
      </c>
      <c r="M323" t="s">
        <v>155</v>
      </c>
      <c r="N323" t="n">
        <v>-116.9055</v>
      </c>
      <c r="O323" t="n">
        <v>32.7996</v>
      </c>
      <c r="P323" t="n">
        <v>222</v>
      </c>
      <c r="Q323" t="n">
        <v>51</v>
      </c>
      <c r="R323" t="n">
        <v>33.3</v>
      </c>
      <c r="S323" t="n">
        <v>41.2</v>
      </c>
      <c r="T323" t="n">
        <v>23.5</v>
      </c>
      <c r="U323" t="n">
        <v>23.5</v>
      </c>
      <c r="V323" t="n">
        <v>3.9</v>
      </c>
      <c r="W323" t="n">
        <v>0</v>
      </c>
      <c r="X323"/>
      <c r="Y323" t="n">
        <v>100</v>
      </c>
      <c r="Z323" t="n">
        <v>9</v>
      </c>
      <c r="AA323"/>
      <c r="AB323"/>
      <c r="AC323"/>
      <c r="AD323"/>
      <c r="AE323"/>
      <c r="AF323" t="n">
        <v>0</v>
      </c>
      <c r="AG323" t="n">
        <v>32</v>
      </c>
      <c r="AH323" t="n">
        <v>75</v>
      </c>
      <c r="AI323"/>
      <c r="AJ323"/>
      <c r="AK323"/>
      <c r="AL323"/>
      <c r="AM323"/>
      <c r="AN323"/>
      <c r="AO323"/>
      <c r="AP323" t="n">
        <v>4</v>
      </c>
      <c r="AQ323" t="n">
        <v>21</v>
      </c>
      <c r="AR323" t="n">
        <v>6</v>
      </c>
    </row>
    <row r="324">
      <c r="A324" t="n">
        <v>117627</v>
      </c>
      <c r="B324" t="s">
        <v>698</v>
      </c>
      <c r="C324" t="s">
        <v>484</v>
      </c>
      <c r="D324" t="s">
        <v>440</v>
      </c>
      <c r="E324" t="s">
        <v>267</v>
      </c>
      <c r="F324" t="s">
        <v>162</v>
      </c>
      <c r="G324" t="s">
        <v>163</v>
      </c>
      <c r="H324" t="s">
        <v>150</v>
      </c>
      <c r="I324" t="s">
        <v>151</v>
      </c>
      <c r="J324" t="s">
        <v>168</v>
      </c>
      <c r="K324" t="s">
        <v>153</v>
      </c>
      <c r="L324" t="s">
        <v>155</v>
      </c>
      <c r="M324" t="s">
        <v>155</v>
      </c>
      <c r="N324" t="n">
        <v>-117.5001</v>
      </c>
      <c r="O324" t="n">
        <v>33.9107</v>
      </c>
      <c r="P324" t="n">
        <v>1927</v>
      </c>
      <c r="Q324" t="n">
        <v>1401</v>
      </c>
      <c r="R324" t="n">
        <v>58</v>
      </c>
      <c r="S324" t="n">
        <v>11.1</v>
      </c>
      <c r="T324" t="n">
        <v>5.9</v>
      </c>
      <c r="U324" t="n">
        <v>49.4</v>
      </c>
      <c r="V324" t="n">
        <v>18.2</v>
      </c>
      <c r="W324" t="n">
        <v>9</v>
      </c>
      <c r="X324" t="n">
        <v>82</v>
      </c>
      <c r="Y324" t="n">
        <v>50</v>
      </c>
      <c r="Z324" t="n">
        <v>11</v>
      </c>
      <c r="AA324" t="n">
        <v>360</v>
      </c>
      <c r="AB324" t="n">
        <v>68.1</v>
      </c>
      <c r="AC324" t="n">
        <v>282</v>
      </c>
      <c r="AD324" t="n">
        <v>59.6</v>
      </c>
      <c r="AE324" t="n">
        <v>3.5</v>
      </c>
      <c r="AF324" t="n">
        <v>328</v>
      </c>
      <c r="AG324" t="n">
        <v>47</v>
      </c>
      <c r="AH324" t="n">
        <v>96</v>
      </c>
      <c r="AI324" t="n">
        <v>28076</v>
      </c>
      <c r="AJ324" t="n">
        <v>21620</v>
      </c>
      <c r="AK324" t="n">
        <v>22930</v>
      </c>
      <c r="AL324" t="n">
        <v>25297</v>
      </c>
      <c r="AM324" t="n">
        <v>29627</v>
      </c>
      <c r="AN324" t="n">
        <v>33048</v>
      </c>
      <c r="AO324"/>
      <c r="AP324" t="n">
        <v>251</v>
      </c>
      <c r="AQ324" t="n">
        <v>100</v>
      </c>
      <c r="AR324" t="n">
        <v>7</v>
      </c>
    </row>
    <row r="325">
      <c r="A325" t="n">
        <v>117636</v>
      </c>
      <c r="B325" t="s">
        <v>699</v>
      </c>
      <c r="C325" t="s">
        <v>700</v>
      </c>
      <c r="D325" t="s">
        <v>440</v>
      </c>
      <c r="E325" t="s">
        <v>267</v>
      </c>
      <c r="F325" t="s">
        <v>162</v>
      </c>
      <c r="G325" t="s">
        <v>163</v>
      </c>
      <c r="H325" t="s">
        <v>150</v>
      </c>
      <c r="I325" t="s">
        <v>186</v>
      </c>
      <c r="J325" t="s">
        <v>168</v>
      </c>
      <c r="K325" t="s">
        <v>159</v>
      </c>
      <c r="L325" t="s">
        <v>155</v>
      </c>
      <c r="M325" t="s">
        <v>155</v>
      </c>
      <c r="N325" t="n">
        <v>-117.2606</v>
      </c>
      <c r="O325" t="n">
        <v>34.0512</v>
      </c>
      <c r="P325" t="n">
        <v>4993</v>
      </c>
      <c r="Q325" t="n">
        <v>1400</v>
      </c>
      <c r="R325" t="n">
        <v>74.9</v>
      </c>
      <c r="S325" t="n">
        <v>23.6</v>
      </c>
      <c r="T325" t="n">
        <v>3.8</v>
      </c>
      <c r="U325" t="n">
        <v>44</v>
      </c>
      <c r="V325" t="n">
        <v>21.1</v>
      </c>
      <c r="W325" t="n">
        <v>3.3</v>
      </c>
      <c r="X325"/>
      <c r="Y325"/>
      <c r="Z325" t="n">
        <v>3</v>
      </c>
      <c r="AA325"/>
      <c r="AB325"/>
      <c r="AC325"/>
      <c r="AD325"/>
      <c r="AE325"/>
      <c r="AF325" t="n">
        <v>0</v>
      </c>
      <c r="AG325" t="n">
        <v>32</v>
      </c>
      <c r="AH325" t="n">
        <v>61</v>
      </c>
      <c r="AI325"/>
      <c r="AJ325"/>
      <c r="AK325"/>
      <c r="AL325"/>
      <c r="AM325"/>
      <c r="AN325"/>
      <c r="AO325" t="n">
        <v>94</v>
      </c>
      <c r="AP325" t="n">
        <v>286</v>
      </c>
      <c r="AQ325" t="n">
        <v>384</v>
      </c>
      <c r="AR325" t="n">
        <v>580</v>
      </c>
    </row>
    <row r="326">
      <c r="A326" t="n">
        <v>117645</v>
      </c>
      <c r="B326" t="s">
        <v>701</v>
      </c>
      <c r="C326" t="s">
        <v>511</v>
      </c>
      <c r="D326" t="s">
        <v>440</v>
      </c>
      <c r="E326" t="s">
        <v>267</v>
      </c>
      <c r="F326" t="s">
        <v>173</v>
      </c>
      <c r="G326" t="s">
        <v>149</v>
      </c>
      <c r="H326" t="s">
        <v>174</v>
      </c>
      <c r="I326" t="s">
        <v>151</v>
      </c>
      <c r="J326" t="s">
        <v>158</v>
      </c>
      <c r="K326" t="s">
        <v>176</v>
      </c>
      <c r="L326" t="s">
        <v>155</v>
      </c>
      <c r="M326" t="s">
        <v>155</v>
      </c>
      <c r="N326" t="n">
        <v>-118.1356</v>
      </c>
      <c r="O326" t="n">
        <v>33.8336</v>
      </c>
      <c r="P326" t="n">
        <v>32177</v>
      </c>
      <c r="Q326" t="n">
        <v>32177</v>
      </c>
      <c r="R326" t="n">
        <v>57.3</v>
      </c>
      <c r="S326" t="n">
        <v>13.1</v>
      </c>
      <c r="T326" t="n">
        <v>12.1</v>
      </c>
      <c r="U326" t="n">
        <v>57.7</v>
      </c>
      <c r="V326" t="n">
        <v>10.1</v>
      </c>
      <c r="W326" t="n">
        <v>0.3</v>
      </c>
      <c r="X326" t="n">
        <v>72</v>
      </c>
      <c r="Y326" t="n">
        <v>39</v>
      </c>
      <c r="Z326" t="n">
        <v>28</v>
      </c>
      <c r="AA326" t="n">
        <v>2686</v>
      </c>
      <c r="AB326" t="n">
        <v>27.1</v>
      </c>
      <c r="AC326"/>
      <c r="AD326"/>
      <c r="AE326"/>
      <c r="AF326" t="n">
        <v>2855</v>
      </c>
      <c r="AG326" t="n">
        <v>37</v>
      </c>
      <c r="AH326" t="n">
        <v>66</v>
      </c>
      <c r="AI326" t="n">
        <v>6215</v>
      </c>
      <c r="AJ326" t="n">
        <v>4237</v>
      </c>
      <c r="AK326" t="n">
        <v>4724</v>
      </c>
      <c r="AL326" t="n">
        <v>6680</v>
      </c>
      <c r="AM326" t="n">
        <v>7725</v>
      </c>
      <c r="AN326" t="n">
        <v>7128</v>
      </c>
      <c r="AO326" t="n">
        <v>2087</v>
      </c>
      <c r="AP326"/>
      <c r="AQ326"/>
      <c r="AR326"/>
    </row>
    <row r="327">
      <c r="A327" t="n">
        <v>117672</v>
      </c>
      <c r="B327" t="s">
        <v>702</v>
      </c>
      <c r="C327" t="s">
        <v>703</v>
      </c>
      <c r="D327" t="s">
        <v>440</v>
      </c>
      <c r="E327" t="s">
        <v>267</v>
      </c>
      <c r="F327" t="s">
        <v>162</v>
      </c>
      <c r="G327" t="s">
        <v>163</v>
      </c>
      <c r="H327" t="s">
        <v>150</v>
      </c>
      <c r="I327" t="s">
        <v>186</v>
      </c>
      <c r="J327" t="s">
        <v>168</v>
      </c>
      <c r="K327" t="s">
        <v>209</v>
      </c>
      <c r="L327" t="s">
        <v>155</v>
      </c>
      <c r="M327" t="s">
        <v>155</v>
      </c>
      <c r="N327" t="n">
        <v>-117.9834</v>
      </c>
      <c r="O327" t="n">
        <v>33.923</v>
      </c>
      <c r="P327" t="n">
        <v>3500</v>
      </c>
      <c r="Q327" t="n">
        <v>2088</v>
      </c>
      <c r="R327" t="n">
        <v>76.6</v>
      </c>
      <c r="S327" t="n">
        <v>37.5</v>
      </c>
      <c r="T327" t="n">
        <v>9</v>
      </c>
      <c r="U327" t="n">
        <v>20.1</v>
      </c>
      <c r="V327" t="n">
        <v>16.4</v>
      </c>
      <c r="W327" t="n">
        <v>3.2</v>
      </c>
      <c r="X327"/>
      <c r="Y327"/>
      <c r="Z327" t="n">
        <v>10</v>
      </c>
      <c r="AA327"/>
      <c r="AB327"/>
      <c r="AC327"/>
      <c r="AD327"/>
      <c r="AE327"/>
      <c r="AF327" t="n">
        <v>3</v>
      </c>
      <c r="AG327" t="n">
        <v>9</v>
      </c>
      <c r="AH327" t="n">
        <v>15</v>
      </c>
      <c r="AI327" t="n">
        <v>26443</v>
      </c>
      <c r="AJ327" t="n">
        <v>45633</v>
      </c>
      <c r="AK327"/>
      <c r="AL327"/>
      <c r="AM327"/>
      <c r="AN327"/>
      <c r="AO327"/>
      <c r="AP327" t="n">
        <v>17</v>
      </c>
      <c r="AQ327" t="n">
        <v>145</v>
      </c>
      <c r="AR327" t="n">
        <v>157</v>
      </c>
    </row>
    <row r="328">
      <c r="A328" t="n">
        <v>117690</v>
      </c>
      <c r="B328" t="s">
        <v>704</v>
      </c>
      <c r="C328" t="s">
        <v>705</v>
      </c>
      <c r="D328" t="s">
        <v>440</v>
      </c>
      <c r="E328" t="s">
        <v>267</v>
      </c>
      <c r="F328" t="s">
        <v>173</v>
      </c>
      <c r="G328" t="s">
        <v>149</v>
      </c>
      <c r="H328" t="s">
        <v>174</v>
      </c>
      <c r="I328" t="s">
        <v>151</v>
      </c>
      <c r="J328" t="s">
        <v>152</v>
      </c>
      <c r="K328" t="s">
        <v>176</v>
      </c>
      <c r="L328" t="s">
        <v>155</v>
      </c>
      <c r="M328" t="s">
        <v>155</v>
      </c>
      <c r="N328" t="n">
        <v>-118.2835</v>
      </c>
      <c r="O328" t="n">
        <v>33.7858</v>
      </c>
      <c r="P328" t="n">
        <v>12750</v>
      </c>
      <c r="Q328" t="n">
        <v>12750</v>
      </c>
      <c r="R328" t="n">
        <v>62.6</v>
      </c>
      <c r="S328" t="n">
        <v>12.7</v>
      </c>
      <c r="T328" t="n">
        <v>10.7</v>
      </c>
      <c r="U328" t="n">
        <v>58.6</v>
      </c>
      <c r="V328" t="n">
        <v>10.6</v>
      </c>
      <c r="W328" t="n">
        <v>0.4</v>
      </c>
      <c r="X328" t="n">
        <v>73</v>
      </c>
      <c r="Y328" t="n">
        <v>30</v>
      </c>
      <c r="Z328" t="n">
        <v>28</v>
      </c>
      <c r="AA328" t="n">
        <v>465</v>
      </c>
      <c r="AB328" t="n">
        <v>35.9</v>
      </c>
      <c r="AC328"/>
      <c r="AD328"/>
      <c r="AE328"/>
      <c r="AF328" t="n">
        <v>559</v>
      </c>
      <c r="AG328" t="n">
        <v>23</v>
      </c>
      <c r="AH328" t="n">
        <v>54</v>
      </c>
      <c r="AI328" t="n">
        <v>12165</v>
      </c>
      <c r="AJ328" t="n">
        <v>10367</v>
      </c>
      <c r="AK328" t="n">
        <v>11267</v>
      </c>
      <c r="AL328" t="n">
        <v>12940</v>
      </c>
      <c r="AM328" t="n">
        <v>15961</v>
      </c>
      <c r="AN328" t="n">
        <v>12591</v>
      </c>
      <c r="AO328" t="n">
        <v>819</v>
      </c>
      <c r="AP328"/>
      <c r="AQ328"/>
      <c r="AR328"/>
    </row>
    <row r="329">
      <c r="A329" t="n">
        <v>117706</v>
      </c>
      <c r="B329" t="s">
        <v>706</v>
      </c>
      <c r="C329" t="s">
        <v>707</v>
      </c>
      <c r="D329" t="s">
        <v>440</v>
      </c>
      <c r="E329" t="s">
        <v>267</v>
      </c>
      <c r="F329" t="s">
        <v>173</v>
      </c>
      <c r="G329" t="s">
        <v>149</v>
      </c>
      <c r="H329" t="s">
        <v>174</v>
      </c>
      <c r="I329" t="s">
        <v>151</v>
      </c>
      <c r="J329" t="s">
        <v>238</v>
      </c>
      <c r="K329" t="s">
        <v>176</v>
      </c>
      <c r="L329" t="s">
        <v>155</v>
      </c>
      <c r="M329" t="s">
        <v>155</v>
      </c>
      <c r="N329" t="n">
        <v>-118.5751</v>
      </c>
      <c r="O329" t="n">
        <v>34.1839</v>
      </c>
      <c r="P329" t="n">
        <v>23796</v>
      </c>
      <c r="Q329" t="n">
        <v>23796</v>
      </c>
      <c r="R329" t="n">
        <v>56.6</v>
      </c>
      <c r="S329" t="n">
        <v>27.5</v>
      </c>
      <c r="T329" t="n">
        <v>5.5</v>
      </c>
      <c r="U329" t="n">
        <v>49.4</v>
      </c>
      <c r="V329" t="n">
        <v>8.8</v>
      </c>
      <c r="W329" t="n">
        <v>0.8</v>
      </c>
      <c r="X329" t="n">
        <v>76</v>
      </c>
      <c r="Y329" t="n">
        <v>41</v>
      </c>
      <c r="Z329" t="n">
        <v>27</v>
      </c>
      <c r="AA329" t="n">
        <v>1199</v>
      </c>
      <c r="AB329" t="n">
        <v>41.4</v>
      </c>
      <c r="AC329"/>
      <c r="AD329"/>
      <c r="AE329"/>
      <c r="AF329" t="n">
        <v>1495</v>
      </c>
      <c r="AG329" t="n">
        <v>27</v>
      </c>
      <c r="AH329" t="n">
        <v>55</v>
      </c>
      <c r="AI329" t="n">
        <v>12822</v>
      </c>
      <c r="AJ329" t="n">
        <v>10111</v>
      </c>
      <c r="AK329" t="n">
        <v>10990</v>
      </c>
      <c r="AL329" t="n">
        <v>14228</v>
      </c>
      <c r="AM329" t="n">
        <v>15592</v>
      </c>
      <c r="AN329" t="n">
        <v>16145</v>
      </c>
      <c r="AO329" t="n">
        <v>1127</v>
      </c>
      <c r="AP329"/>
      <c r="AQ329"/>
      <c r="AR329"/>
    </row>
    <row r="330">
      <c r="A330" t="n">
        <v>117715</v>
      </c>
      <c r="B330" t="s">
        <v>708</v>
      </c>
      <c r="C330" t="s">
        <v>448</v>
      </c>
      <c r="D330" t="s">
        <v>440</v>
      </c>
      <c r="E330" t="s">
        <v>267</v>
      </c>
      <c r="F330" t="s">
        <v>173</v>
      </c>
      <c r="G330" t="s">
        <v>149</v>
      </c>
      <c r="H330" t="s">
        <v>174</v>
      </c>
      <c r="I330" t="s">
        <v>186</v>
      </c>
      <c r="J330" t="s">
        <v>152</v>
      </c>
      <c r="K330" t="s">
        <v>176</v>
      </c>
      <c r="L330" t="s">
        <v>155</v>
      </c>
      <c r="M330" t="s">
        <v>155</v>
      </c>
      <c r="N330" t="n">
        <v>-118.3047</v>
      </c>
      <c r="O330" t="n">
        <v>33.9296</v>
      </c>
      <c r="P330" t="n">
        <v>9536</v>
      </c>
      <c r="Q330" t="n">
        <v>9536</v>
      </c>
      <c r="R330" t="n">
        <v>66.9</v>
      </c>
      <c r="S330" t="n">
        <v>9.1</v>
      </c>
      <c r="T330" t="n">
        <v>30.7</v>
      </c>
      <c r="U330" t="n">
        <v>49.1</v>
      </c>
      <c r="V330" t="n">
        <v>4.8</v>
      </c>
      <c r="W330" t="n">
        <v>0.3</v>
      </c>
      <c r="X330" t="n">
        <v>67</v>
      </c>
      <c r="Y330" t="n">
        <v>31</v>
      </c>
      <c r="Z330" t="n">
        <v>20</v>
      </c>
      <c r="AA330" t="n">
        <v>113</v>
      </c>
      <c r="AB330" t="n">
        <v>33.6</v>
      </c>
      <c r="AC330"/>
      <c r="AD330"/>
      <c r="AE330"/>
      <c r="AF330" t="n">
        <v>176</v>
      </c>
      <c r="AG330" t="n">
        <v>25</v>
      </c>
      <c r="AH330" t="n">
        <v>58</v>
      </c>
      <c r="AI330" t="n">
        <v>8538</v>
      </c>
      <c r="AJ330" t="n">
        <v>5735</v>
      </c>
      <c r="AK330" t="n">
        <v>7777</v>
      </c>
      <c r="AL330" t="n">
        <v>8848</v>
      </c>
      <c r="AM330" t="n">
        <v>11979</v>
      </c>
      <c r="AN330"/>
      <c r="AO330" t="n">
        <v>346</v>
      </c>
      <c r="AP330"/>
      <c r="AQ330"/>
      <c r="AR330"/>
    </row>
    <row r="331">
      <c r="A331" t="n">
        <v>117724</v>
      </c>
      <c r="B331" t="s">
        <v>709</v>
      </c>
      <c r="C331" t="s">
        <v>448</v>
      </c>
      <c r="D331" t="s">
        <v>440</v>
      </c>
      <c r="E331" t="s">
        <v>267</v>
      </c>
      <c r="F331" t="s">
        <v>173</v>
      </c>
      <c r="G331" t="s">
        <v>149</v>
      </c>
      <c r="H331" t="s">
        <v>174</v>
      </c>
      <c r="I331" t="s">
        <v>151</v>
      </c>
      <c r="J331" t="s">
        <v>238</v>
      </c>
      <c r="K331" t="s">
        <v>176</v>
      </c>
      <c r="L331" t="s">
        <v>155</v>
      </c>
      <c r="M331" t="s">
        <v>155</v>
      </c>
      <c r="N331" t="n">
        <v>-118.2694</v>
      </c>
      <c r="O331" t="n">
        <v>34.0319</v>
      </c>
      <c r="P331" t="n">
        <v>17544</v>
      </c>
      <c r="Q331" t="n">
        <v>17544</v>
      </c>
      <c r="R331" t="n">
        <v>46.2</v>
      </c>
      <c r="S331" t="n">
        <v>6.8</v>
      </c>
      <c r="T331" t="n">
        <v>14.7</v>
      </c>
      <c r="U331" t="n">
        <v>69.3</v>
      </c>
      <c r="V331" t="n">
        <v>3.8</v>
      </c>
      <c r="W331" t="n">
        <v>0.3</v>
      </c>
      <c r="X331" t="n">
        <v>70</v>
      </c>
      <c r="Y331" t="n">
        <v>37</v>
      </c>
      <c r="Z331" t="n">
        <v>25</v>
      </c>
      <c r="AA331" t="n">
        <v>359</v>
      </c>
      <c r="AB331" t="n">
        <v>27</v>
      </c>
      <c r="AC331"/>
      <c r="AD331"/>
      <c r="AE331"/>
      <c r="AF331" t="n">
        <v>648</v>
      </c>
      <c r="AG331" t="n">
        <v>31</v>
      </c>
      <c r="AH331" t="n">
        <v>58</v>
      </c>
      <c r="AI331" t="n">
        <v>11761</v>
      </c>
      <c r="AJ331" t="n">
        <v>10048</v>
      </c>
      <c r="AK331" t="n">
        <v>10878</v>
      </c>
      <c r="AL331" t="n">
        <v>12375</v>
      </c>
      <c r="AM331" t="n">
        <v>13935</v>
      </c>
      <c r="AN331" t="n">
        <v>18516</v>
      </c>
      <c r="AO331" t="n">
        <v>661</v>
      </c>
      <c r="AP331"/>
      <c r="AQ331"/>
      <c r="AR331"/>
    </row>
    <row r="332">
      <c r="A332" t="n">
        <v>117733</v>
      </c>
      <c r="B332" t="s">
        <v>710</v>
      </c>
      <c r="C332" t="s">
        <v>711</v>
      </c>
      <c r="D332" t="s">
        <v>440</v>
      </c>
      <c r="E332" t="s">
        <v>267</v>
      </c>
      <c r="F332" t="s">
        <v>173</v>
      </c>
      <c r="G332" t="s">
        <v>149</v>
      </c>
      <c r="H332" t="s">
        <v>174</v>
      </c>
      <c r="I332" t="s">
        <v>151</v>
      </c>
      <c r="J332" t="s">
        <v>238</v>
      </c>
      <c r="K332" t="s">
        <v>176</v>
      </c>
      <c r="L332" t="s">
        <v>155</v>
      </c>
      <c r="M332" t="s">
        <v>155</v>
      </c>
      <c r="N332" t="n">
        <v>-118.4217</v>
      </c>
      <c r="O332" t="n">
        <v>34.1752</v>
      </c>
      <c r="P332" t="n">
        <v>24256</v>
      </c>
      <c r="Q332" t="n">
        <v>24256</v>
      </c>
      <c r="R332" t="n">
        <v>58.3</v>
      </c>
      <c r="S332" t="n">
        <v>27.7</v>
      </c>
      <c r="T332" t="n">
        <v>5.8</v>
      </c>
      <c r="U332" t="n">
        <v>52.6</v>
      </c>
      <c r="V332" t="n">
        <v>6.9</v>
      </c>
      <c r="W332" t="n">
        <v>0.5</v>
      </c>
      <c r="X332" t="n">
        <v>77</v>
      </c>
      <c r="Y332" t="n">
        <v>37</v>
      </c>
      <c r="Z332" t="n">
        <v>27</v>
      </c>
      <c r="AA332" t="n">
        <v>745</v>
      </c>
      <c r="AB332" t="n">
        <v>41.2</v>
      </c>
      <c r="AC332"/>
      <c r="AD332"/>
      <c r="AE332"/>
      <c r="AF332" t="n">
        <v>910</v>
      </c>
      <c r="AG332" t="n">
        <v>26</v>
      </c>
      <c r="AH332" t="n">
        <v>54</v>
      </c>
      <c r="AI332" t="n">
        <v>11547</v>
      </c>
      <c r="AJ332" t="n">
        <v>9486</v>
      </c>
      <c r="AK332" t="n">
        <v>10140</v>
      </c>
      <c r="AL332" t="n">
        <v>12038</v>
      </c>
      <c r="AM332" t="n">
        <v>14791</v>
      </c>
      <c r="AN332" t="n">
        <v>13650</v>
      </c>
      <c r="AO332" t="n">
        <v>1226</v>
      </c>
      <c r="AP332"/>
      <c r="AQ332"/>
      <c r="AR332"/>
    </row>
    <row r="333">
      <c r="A333" t="n">
        <v>117751</v>
      </c>
      <c r="B333" t="s">
        <v>712</v>
      </c>
      <c r="C333" t="s">
        <v>546</v>
      </c>
      <c r="D333" t="s">
        <v>440</v>
      </c>
      <c r="E333" t="s">
        <v>267</v>
      </c>
      <c r="F333" t="s">
        <v>162</v>
      </c>
      <c r="G333" t="s">
        <v>163</v>
      </c>
      <c r="H333" t="s">
        <v>150</v>
      </c>
      <c r="I333" t="s">
        <v>186</v>
      </c>
      <c r="J333" t="s">
        <v>168</v>
      </c>
      <c r="K333" t="s">
        <v>159</v>
      </c>
      <c r="L333" t="s">
        <v>155</v>
      </c>
      <c r="M333" t="s">
        <v>155</v>
      </c>
      <c r="N333" t="n">
        <v>-118.5182</v>
      </c>
      <c r="O333" t="n">
        <v>34.3818</v>
      </c>
      <c r="P333" t="n">
        <v>3396</v>
      </c>
      <c r="Q333" t="n">
        <v>2209</v>
      </c>
      <c r="R333" t="n">
        <v>46.7</v>
      </c>
      <c r="S333" t="n">
        <v>63</v>
      </c>
      <c r="T333" t="n">
        <v>2.1</v>
      </c>
      <c r="U333" t="n">
        <v>17.6</v>
      </c>
      <c r="V333" t="n">
        <v>5.1</v>
      </c>
      <c r="W333" t="n">
        <v>0.2</v>
      </c>
      <c r="X333" t="n">
        <v>85</v>
      </c>
      <c r="Y333" t="n">
        <v>100</v>
      </c>
      <c r="Z333" t="n">
        <v>14</v>
      </c>
      <c r="AA333" t="n">
        <v>160</v>
      </c>
      <c r="AB333" t="n">
        <v>63.8</v>
      </c>
      <c r="AC333" t="n">
        <v>160</v>
      </c>
      <c r="AD333" t="n">
        <v>63.8</v>
      </c>
      <c r="AE333" t="n">
        <v>43.8</v>
      </c>
      <c r="AF333" t="n">
        <v>296</v>
      </c>
      <c r="AG333" t="n">
        <v>19</v>
      </c>
      <c r="AH333" t="n">
        <v>70</v>
      </c>
      <c r="AI333" t="n">
        <v>33463</v>
      </c>
      <c r="AJ333" t="n">
        <v>31026</v>
      </c>
      <c r="AK333" t="n">
        <v>27113</v>
      </c>
      <c r="AL333" t="n">
        <v>27969</v>
      </c>
      <c r="AM333" t="n">
        <v>33288</v>
      </c>
      <c r="AN333" t="n">
        <v>33808</v>
      </c>
      <c r="AO333"/>
      <c r="AP333" t="n">
        <v>240</v>
      </c>
      <c r="AQ333" t="n">
        <v>156</v>
      </c>
      <c r="AR333" t="n">
        <v>22</v>
      </c>
    </row>
    <row r="334">
      <c r="A334" t="n">
        <v>117788</v>
      </c>
      <c r="B334" t="s">
        <v>713</v>
      </c>
      <c r="C334" t="s">
        <v>448</v>
      </c>
      <c r="D334" t="s">
        <v>440</v>
      </c>
      <c r="E334" t="s">
        <v>267</v>
      </c>
      <c r="F334" t="s">
        <v>173</v>
      </c>
      <c r="G334" t="s">
        <v>149</v>
      </c>
      <c r="H334" t="s">
        <v>174</v>
      </c>
      <c r="I334" t="s">
        <v>151</v>
      </c>
      <c r="J334" t="s">
        <v>238</v>
      </c>
      <c r="K334" t="s">
        <v>176</v>
      </c>
      <c r="L334" t="s">
        <v>155</v>
      </c>
      <c r="M334" t="s">
        <v>155</v>
      </c>
      <c r="N334" t="n">
        <v>-118.2922</v>
      </c>
      <c r="O334" t="n">
        <v>34.0873</v>
      </c>
      <c r="P334" t="n">
        <v>23627</v>
      </c>
      <c r="Q334" t="n">
        <v>23627</v>
      </c>
      <c r="R334" t="n">
        <v>58.5</v>
      </c>
      <c r="S334" t="n">
        <v>17.8</v>
      </c>
      <c r="T334" t="n">
        <v>9.1</v>
      </c>
      <c r="U334" t="n">
        <v>53.3</v>
      </c>
      <c r="V334" t="n">
        <v>10.9</v>
      </c>
      <c r="W334" t="n">
        <v>1.8</v>
      </c>
      <c r="X334" t="n">
        <v>65</v>
      </c>
      <c r="Y334" t="n">
        <v>34</v>
      </c>
      <c r="Z334" t="n">
        <v>30</v>
      </c>
      <c r="AA334" t="n">
        <v>679</v>
      </c>
      <c r="AB334" t="n">
        <v>24</v>
      </c>
      <c r="AC334"/>
      <c r="AD334"/>
      <c r="AE334"/>
      <c r="AF334" t="n">
        <v>698</v>
      </c>
      <c r="AG334" t="n">
        <v>26</v>
      </c>
      <c r="AH334" t="n">
        <v>55</v>
      </c>
      <c r="AI334" t="n">
        <v>8834</v>
      </c>
      <c r="AJ334" t="n">
        <v>7229</v>
      </c>
      <c r="AK334" t="n">
        <v>7258</v>
      </c>
      <c r="AL334" t="n">
        <v>10294</v>
      </c>
      <c r="AM334" t="n">
        <v>12219</v>
      </c>
      <c r="AN334"/>
      <c r="AO334" t="n">
        <v>977</v>
      </c>
      <c r="AP334"/>
      <c r="AQ334"/>
      <c r="AR334"/>
    </row>
    <row r="335">
      <c r="A335" t="n">
        <v>117803</v>
      </c>
      <c r="B335" t="s">
        <v>714</v>
      </c>
      <c r="C335" t="s">
        <v>448</v>
      </c>
      <c r="D335" t="s">
        <v>440</v>
      </c>
      <c r="E335" t="s">
        <v>267</v>
      </c>
      <c r="F335" t="s">
        <v>173</v>
      </c>
      <c r="G335" t="s">
        <v>149</v>
      </c>
      <c r="H335" t="s">
        <v>174</v>
      </c>
      <c r="I335" t="s">
        <v>151</v>
      </c>
      <c r="J335" t="s">
        <v>164</v>
      </c>
      <c r="K335" t="s">
        <v>176</v>
      </c>
      <c r="L335" t="s">
        <v>155</v>
      </c>
      <c r="M335" t="s">
        <v>155</v>
      </c>
      <c r="N335" t="n">
        <v>-118.2119</v>
      </c>
      <c r="O335" t="n">
        <v>34.0626</v>
      </c>
      <c r="P335" t="n">
        <v>293</v>
      </c>
      <c r="Q335" t="n">
        <v>293</v>
      </c>
      <c r="R335" t="n">
        <v>73.7</v>
      </c>
      <c r="S335" t="n">
        <v>11.9</v>
      </c>
      <c r="T335" t="n">
        <v>7.8</v>
      </c>
      <c r="U335" t="n">
        <v>49.1</v>
      </c>
      <c r="V335" t="n">
        <v>25.3</v>
      </c>
      <c r="W335" t="n">
        <v>0</v>
      </c>
      <c r="X335"/>
      <c r="Y335"/>
      <c r="Z335" t="n">
        <v>3</v>
      </c>
      <c r="AA335"/>
      <c r="AB335"/>
      <c r="AC335"/>
      <c r="AD335"/>
      <c r="AE335"/>
      <c r="AF335" t="n">
        <v>0</v>
      </c>
      <c r="AG335" t="n">
        <v>36</v>
      </c>
      <c r="AH335" t="n">
        <v>84</v>
      </c>
      <c r="AI335"/>
      <c r="AJ335"/>
      <c r="AK335"/>
      <c r="AL335"/>
      <c r="AM335"/>
      <c r="AN335"/>
      <c r="AO335" t="n">
        <v>73</v>
      </c>
      <c r="AP335"/>
      <c r="AQ335"/>
      <c r="AR335"/>
    </row>
    <row r="336">
      <c r="A336" t="n">
        <v>117867</v>
      </c>
      <c r="B336" t="s">
        <v>715</v>
      </c>
      <c r="C336" t="s">
        <v>716</v>
      </c>
      <c r="D336" t="s">
        <v>440</v>
      </c>
      <c r="E336" t="s">
        <v>267</v>
      </c>
      <c r="F336" t="s">
        <v>173</v>
      </c>
      <c r="G336" t="s">
        <v>149</v>
      </c>
      <c r="H336" t="s">
        <v>174</v>
      </c>
      <c r="I336" t="s">
        <v>151</v>
      </c>
      <c r="J336" t="s">
        <v>238</v>
      </c>
      <c r="K336" t="s">
        <v>176</v>
      </c>
      <c r="L336" t="s">
        <v>155</v>
      </c>
      <c r="M336" t="s">
        <v>155</v>
      </c>
      <c r="N336" t="n">
        <v>-118.4195</v>
      </c>
      <c r="O336" t="n">
        <v>34.3147</v>
      </c>
      <c r="P336" t="n">
        <v>16752</v>
      </c>
      <c r="Q336" t="n">
        <v>16752</v>
      </c>
      <c r="R336" t="n">
        <v>60.7</v>
      </c>
      <c r="S336" t="n">
        <v>13.3</v>
      </c>
      <c r="T336" t="n">
        <v>5</v>
      </c>
      <c r="U336" t="n">
        <v>70.2</v>
      </c>
      <c r="V336" t="n">
        <v>5</v>
      </c>
      <c r="W336" t="n">
        <v>0.3</v>
      </c>
      <c r="X336" t="n">
        <v>70</v>
      </c>
      <c r="Y336" t="n">
        <v>32</v>
      </c>
      <c r="Z336" t="n">
        <v>33</v>
      </c>
      <c r="AA336" t="n">
        <v>362</v>
      </c>
      <c r="AB336" t="n">
        <v>30.7</v>
      </c>
      <c r="AC336"/>
      <c r="AD336"/>
      <c r="AE336"/>
      <c r="AF336" t="n">
        <v>494</v>
      </c>
      <c r="AG336" t="n">
        <v>21</v>
      </c>
      <c r="AH336" t="n">
        <v>53</v>
      </c>
      <c r="AI336" t="n">
        <v>13383</v>
      </c>
      <c r="AJ336" t="n">
        <v>11171</v>
      </c>
      <c r="AK336" t="n">
        <v>11205</v>
      </c>
      <c r="AL336" t="n">
        <v>14131</v>
      </c>
      <c r="AM336" t="n">
        <v>16156</v>
      </c>
      <c r="AN336" t="n">
        <v>12128</v>
      </c>
      <c r="AO336" t="n">
        <v>634</v>
      </c>
      <c r="AP336"/>
      <c r="AQ336"/>
      <c r="AR336"/>
    </row>
    <row r="337">
      <c r="A337" t="n">
        <v>117894</v>
      </c>
      <c r="B337" t="s">
        <v>717</v>
      </c>
      <c r="C337" t="s">
        <v>718</v>
      </c>
      <c r="D337" t="s">
        <v>440</v>
      </c>
      <c r="E337" t="s">
        <v>267</v>
      </c>
      <c r="F337" t="s">
        <v>173</v>
      </c>
      <c r="G337" t="s">
        <v>149</v>
      </c>
      <c r="H337" t="s">
        <v>174</v>
      </c>
      <c r="I337" t="s">
        <v>186</v>
      </c>
      <c r="J337" t="s">
        <v>152</v>
      </c>
      <c r="K337" t="s">
        <v>176</v>
      </c>
      <c r="L337" t="s">
        <v>155</v>
      </c>
      <c r="M337" t="s">
        <v>155</v>
      </c>
      <c r="N337" t="n">
        <v>-121.861</v>
      </c>
      <c r="O337" t="n">
        <v>38.0065</v>
      </c>
      <c r="P337" t="n">
        <v>11258</v>
      </c>
      <c r="Q337" t="n">
        <v>11258</v>
      </c>
      <c r="R337" t="n">
        <v>57.3</v>
      </c>
      <c r="S337" t="n">
        <v>20.4</v>
      </c>
      <c r="T337" t="n">
        <v>12.4</v>
      </c>
      <c r="U337" t="n">
        <v>42.5</v>
      </c>
      <c r="V337" t="n">
        <v>14.1</v>
      </c>
      <c r="W337" t="n">
        <v>0.5</v>
      </c>
      <c r="X337" t="n">
        <v>75</v>
      </c>
      <c r="Y337" t="n">
        <v>47</v>
      </c>
      <c r="Z337" t="n">
        <v>23</v>
      </c>
      <c r="AA337" t="n">
        <v>813</v>
      </c>
      <c r="AB337" t="n">
        <v>38.9</v>
      </c>
      <c r="AC337"/>
      <c r="AD337"/>
      <c r="AE337"/>
      <c r="AF337" t="n">
        <v>847</v>
      </c>
      <c r="AG337" t="n">
        <v>25</v>
      </c>
      <c r="AH337" t="n">
        <v>55</v>
      </c>
      <c r="AI337" t="n">
        <v>8413</v>
      </c>
      <c r="AJ337" t="n">
        <v>4363</v>
      </c>
      <c r="AK337" t="n">
        <v>4876</v>
      </c>
      <c r="AL337" t="n">
        <v>7915</v>
      </c>
      <c r="AM337" t="n">
        <v>10485</v>
      </c>
      <c r="AN337" t="n">
        <v>10081</v>
      </c>
      <c r="AO337" t="n">
        <v>1039</v>
      </c>
      <c r="AP337"/>
      <c r="AQ337"/>
      <c r="AR337"/>
    </row>
    <row r="338">
      <c r="A338" t="n">
        <v>117946</v>
      </c>
      <c r="B338" t="s">
        <v>719</v>
      </c>
      <c r="C338" t="s">
        <v>448</v>
      </c>
      <c r="D338" t="s">
        <v>440</v>
      </c>
      <c r="E338" t="s">
        <v>267</v>
      </c>
      <c r="F338" t="s">
        <v>162</v>
      </c>
      <c r="G338" t="s">
        <v>163</v>
      </c>
      <c r="H338" t="s">
        <v>150</v>
      </c>
      <c r="I338" t="s">
        <v>151</v>
      </c>
      <c r="J338" t="s">
        <v>238</v>
      </c>
      <c r="K338" t="s">
        <v>159</v>
      </c>
      <c r="L338" t="s">
        <v>155</v>
      </c>
      <c r="M338" t="s">
        <v>155</v>
      </c>
      <c r="N338" t="n">
        <v>-118.4157</v>
      </c>
      <c r="O338" t="n">
        <v>33.9708</v>
      </c>
      <c r="P338" t="n">
        <v>11066</v>
      </c>
      <c r="Q338" t="n">
        <v>7587</v>
      </c>
      <c r="R338" t="n">
        <v>52.9</v>
      </c>
      <c r="S338" t="n">
        <v>41</v>
      </c>
      <c r="T338" t="n">
        <v>7</v>
      </c>
      <c r="U338" t="n">
        <v>23.3</v>
      </c>
      <c r="V338" t="n">
        <v>10.1</v>
      </c>
      <c r="W338" t="n">
        <v>10.2</v>
      </c>
      <c r="X338" t="n">
        <v>88</v>
      </c>
      <c r="Y338" t="n">
        <v>0</v>
      </c>
      <c r="Z338" t="n">
        <v>11</v>
      </c>
      <c r="AA338" t="n">
        <v>1444</v>
      </c>
      <c r="AB338" t="n">
        <v>79.8</v>
      </c>
      <c r="AC338" t="n">
        <v>1444</v>
      </c>
      <c r="AD338" t="n">
        <v>79.8</v>
      </c>
      <c r="AE338" t="n">
        <v>70.9</v>
      </c>
      <c r="AF338" t="n">
        <v>1607</v>
      </c>
      <c r="AG338" t="n">
        <v>13</v>
      </c>
      <c r="AH338" t="n">
        <v>87</v>
      </c>
      <c r="AI338" t="n">
        <v>54471</v>
      </c>
      <c r="AJ338" t="n">
        <v>30208</v>
      </c>
      <c r="AK338" t="n">
        <v>25766</v>
      </c>
      <c r="AL338" t="n">
        <v>32869</v>
      </c>
      <c r="AM338" t="n">
        <v>39673</v>
      </c>
      <c r="AN338" t="n">
        <v>53926</v>
      </c>
      <c r="AO338"/>
      <c r="AP338" t="n">
        <v>1628</v>
      </c>
      <c r="AQ338" t="n">
        <v>676</v>
      </c>
      <c r="AR338" t="n">
        <v>333</v>
      </c>
    </row>
    <row r="339">
      <c r="A339" t="n">
        <v>117955</v>
      </c>
      <c r="B339" t="s">
        <v>720</v>
      </c>
      <c r="C339" t="s">
        <v>721</v>
      </c>
      <c r="D339" t="s">
        <v>440</v>
      </c>
      <c r="E339" t="s">
        <v>267</v>
      </c>
      <c r="F339" t="s">
        <v>199</v>
      </c>
      <c r="G339" t="s">
        <v>189</v>
      </c>
      <c r="H339" t="s">
        <v>200</v>
      </c>
      <c r="I339" t="s">
        <v>151</v>
      </c>
      <c r="J339" t="s">
        <v>164</v>
      </c>
      <c r="K339"/>
      <c r="L339" t="s">
        <v>155</v>
      </c>
      <c r="M339" t="s">
        <v>155</v>
      </c>
      <c r="N339" t="n">
        <v>-119.294</v>
      </c>
      <c r="O339" t="n">
        <v>34.278</v>
      </c>
      <c r="P339" t="n">
        <v>503</v>
      </c>
      <c r="Q339" t="n">
        <v>503</v>
      </c>
      <c r="R339" t="n">
        <v>81.1</v>
      </c>
      <c r="S339" t="n">
        <v>15.9</v>
      </c>
      <c r="T339" t="n">
        <v>0.2</v>
      </c>
      <c r="U339" t="n">
        <v>77.5</v>
      </c>
      <c r="V339" t="n">
        <v>1</v>
      </c>
      <c r="W339" t="n">
        <v>1.2</v>
      </c>
      <c r="X339" t="n">
        <v>94</v>
      </c>
      <c r="Y339" t="n">
        <v>83</v>
      </c>
      <c r="Z339" t="n">
        <v>20</v>
      </c>
      <c r="AA339"/>
      <c r="AB339"/>
      <c r="AC339"/>
      <c r="AD339"/>
      <c r="AE339"/>
      <c r="AF339" t="n">
        <v>108</v>
      </c>
      <c r="AG339" t="n">
        <v>50</v>
      </c>
      <c r="AH339" t="n">
        <v>62</v>
      </c>
      <c r="AI339" t="n">
        <v>15104</v>
      </c>
      <c r="AJ339" t="n">
        <v>13900</v>
      </c>
      <c r="AK339" t="n">
        <v>15604</v>
      </c>
      <c r="AL339" t="n">
        <v>17619</v>
      </c>
      <c r="AM339"/>
      <c r="AN339" t="n">
        <v>18634</v>
      </c>
      <c r="AO339"/>
      <c r="AP339"/>
      <c r="AQ339"/>
      <c r="AR339"/>
    </row>
    <row r="340">
      <c r="A340" t="n">
        <v>118134</v>
      </c>
      <c r="B340" t="s">
        <v>722</v>
      </c>
      <c r="C340" t="s">
        <v>467</v>
      </c>
      <c r="D340" t="s">
        <v>440</v>
      </c>
      <c r="E340" t="s">
        <v>267</v>
      </c>
      <c r="F340" t="s">
        <v>199</v>
      </c>
      <c r="G340" t="s">
        <v>189</v>
      </c>
      <c r="H340" t="s">
        <v>200</v>
      </c>
      <c r="I340" t="s">
        <v>151</v>
      </c>
      <c r="J340" t="s">
        <v>164</v>
      </c>
      <c r="K340"/>
      <c r="L340" t="s">
        <v>155</v>
      </c>
      <c r="M340" t="s">
        <v>155</v>
      </c>
      <c r="N340" t="n">
        <v>-119.0239</v>
      </c>
      <c r="O340" t="n">
        <v>35.3865</v>
      </c>
      <c r="P340" t="n">
        <v>198</v>
      </c>
      <c r="Q340" t="n">
        <v>198</v>
      </c>
      <c r="R340" t="n">
        <v>98</v>
      </c>
      <c r="S340" t="n">
        <v>19.7</v>
      </c>
      <c r="T340" t="n">
        <v>3</v>
      </c>
      <c r="U340" t="n">
        <v>70.2</v>
      </c>
      <c r="V340" t="n">
        <v>1</v>
      </c>
      <c r="W340" t="n">
        <v>0.5</v>
      </c>
      <c r="X340" t="n">
        <v>75</v>
      </c>
      <c r="Y340" t="n">
        <v>83</v>
      </c>
      <c r="Z340" t="n">
        <v>13</v>
      </c>
      <c r="AA340"/>
      <c r="AB340"/>
      <c r="AC340"/>
      <c r="AD340"/>
      <c r="AE340"/>
      <c r="AF340" t="n">
        <v>24</v>
      </c>
      <c r="AG340" t="n">
        <v>35</v>
      </c>
      <c r="AH340" t="n">
        <v>36</v>
      </c>
      <c r="AI340" t="n">
        <v>20522</v>
      </c>
      <c r="AJ340" t="n">
        <v>18936</v>
      </c>
      <c r="AK340" t="n">
        <v>18165</v>
      </c>
      <c r="AL340" t="n">
        <v>19217</v>
      </c>
      <c r="AM340" t="n">
        <v>22264</v>
      </c>
      <c r="AN340" t="n">
        <v>25370</v>
      </c>
      <c r="AO340"/>
      <c r="AP340"/>
      <c r="AQ340"/>
      <c r="AR340"/>
    </row>
    <row r="341">
      <c r="A341" t="n">
        <v>118143</v>
      </c>
      <c r="B341" t="s">
        <v>723</v>
      </c>
      <c r="C341" t="s">
        <v>505</v>
      </c>
      <c r="D341" t="s">
        <v>440</v>
      </c>
      <c r="E341" t="s">
        <v>267</v>
      </c>
      <c r="F341" t="s">
        <v>199</v>
      </c>
      <c r="G341" t="s">
        <v>189</v>
      </c>
      <c r="H341" t="s">
        <v>200</v>
      </c>
      <c r="I341" t="s">
        <v>151</v>
      </c>
      <c r="J341" t="s">
        <v>164</v>
      </c>
      <c r="K341"/>
      <c r="L341" t="s">
        <v>155</v>
      </c>
      <c r="M341" t="s">
        <v>155</v>
      </c>
      <c r="N341" t="n">
        <v>-119.7742</v>
      </c>
      <c r="O341" t="n">
        <v>36.8363</v>
      </c>
      <c r="P341" t="n">
        <v>150</v>
      </c>
      <c r="Q341" t="n">
        <v>150</v>
      </c>
      <c r="R341" t="n">
        <v>96</v>
      </c>
      <c r="S341" t="n">
        <v>26.7</v>
      </c>
      <c r="T341" t="n">
        <v>8.7</v>
      </c>
      <c r="U341" t="n">
        <v>49.3</v>
      </c>
      <c r="V341" t="n">
        <v>10.7</v>
      </c>
      <c r="W341" t="n">
        <v>0.7</v>
      </c>
      <c r="X341" t="n">
        <v>50</v>
      </c>
      <c r="Y341" t="n">
        <v>100</v>
      </c>
      <c r="Z341" t="n">
        <v>10</v>
      </c>
      <c r="AA341"/>
      <c r="AB341"/>
      <c r="AC341"/>
      <c r="AD341"/>
      <c r="AE341"/>
      <c r="AF341" t="n">
        <v>5</v>
      </c>
      <c r="AG341" t="n">
        <v>39</v>
      </c>
      <c r="AH341" t="n">
        <v>44</v>
      </c>
      <c r="AI341" t="n">
        <v>17560</v>
      </c>
      <c r="AJ341" t="n">
        <v>17560</v>
      </c>
      <c r="AK341"/>
      <c r="AL341"/>
      <c r="AM341"/>
      <c r="AN341"/>
      <c r="AO341"/>
      <c r="AP341"/>
      <c r="AQ341"/>
      <c r="AR341"/>
    </row>
    <row r="342">
      <c r="A342" t="n">
        <v>118161</v>
      </c>
      <c r="B342" t="s">
        <v>724</v>
      </c>
      <c r="C342" t="s">
        <v>630</v>
      </c>
      <c r="D342" t="s">
        <v>440</v>
      </c>
      <c r="E342" t="s">
        <v>267</v>
      </c>
      <c r="F342" t="s">
        <v>199</v>
      </c>
      <c r="G342" t="s">
        <v>189</v>
      </c>
      <c r="H342" t="s">
        <v>200</v>
      </c>
      <c r="I342" t="s">
        <v>186</v>
      </c>
      <c r="J342" t="s">
        <v>164</v>
      </c>
      <c r="K342"/>
      <c r="L342" t="s">
        <v>155</v>
      </c>
      <c r="M342" t="s">
        <v>155</v>
      </c>
      <c r="N342" t="n">
        <v>-122.7578</v>
      </c>
      <c r="O342" t="n">
        <v>38.5084</v>
      </c>
      <c r="P342" t="n">
        <v>221</v>
      </c>
      <c r="Q342" t="n">
        <v>221</v>
      </c>
      <c r="R342" t="n">
        <v>97.7</v>
      </c>
      <c r="S342" t="n">
        <v>59.3</v>
      </c>
      <c r="T342" t="n">
        <v>0.9</v>
      </c>
      <c r="U342" t="n">
        <v>35.7</v>
      </c>
      <c r="V342" t="n">
        <v>1.4</v>
      </c>
      <c r="W342" t="n">
        <v>0</v>
      </c>
      <c r="X342" t="n">
        <v>80</v>
      </c>
      <c r="Y342"/>
      <c r="Z342" t="n">
        <v>12</v>
      </c>
      <c r="AA342"/>
      <c r="AB342"/>
      <c r="AC342"/>
      <c r="AD342"/>
      <c r="AE342"/>
      <c r="AF342" t="n">
        <v>74</v>
      </c>
      <c r="AG342" t="n">
        <v>43</v>
      </c>
      <c r="AH342" t="n">
        <v>46</v>
      </c>
      <c r="AI342" t="n">
        <v>24526</v>
      </c>
      <c r="AJ342" t="n">
        <v>24603</v>
      </c>
      <c r="AK342"/>
      <c r="AL342"/>
      <c r="AM342"/>
      <c r="AN342"/>
      <c r="AO342"/>
      <c r="AP342"/>
      <c r="AQ342"/>
      <c r="AR342"/>
    </row>
    <row r="343">
      <c r="A343" t="n">
        <v>118198</v>
      </c>
      <c r="B343" t="s">
        <v>725</v>
      </c>
      <c r="C343" t="s">
        <v>456</v>
      </c>
      <c r="D343" t="s">
        <v>440</v>
      </c>
      <c r="E343" t="s">
        <v>267</v>
      </c>
      <c r="F343" t="s">
        <v>279</v>
      </c>
      <c r="G343" t="s">
        <v>189</v>
      </c>
      <c r="H343" t="s">
        <v>174</v>
      </c>
      <c r="I343" t="s">
        <v>186</v>
      </c>
      <c r="J343" t="s">
        <v>168</v>
      </c>
      <c r="K343" t="s">
        <v>176</v>
      </c>
      <c r="L343" t="s">
        <v>155</v>
      </c>
      <c r="M343" t="s">
        <v>155</v>
      </c>
      <c r="N343" t="n">
        <v>-121.3426</v>
      </c>
      <c r="O343" t="n">
        <v>38.6614</v>
      </c>
      <c r="P343" t="n">
        <v>1677</v>
      </c>
      <c r="Q343" t="n">
        <v>1677</v>
      </c>
      <c r="R343" t="n">
        <v>81.1</v>
      </c>
      <c r="S343" t="n">
        <v>25.8</v>
      </c>
      <c r="T343" t="n">
        <v>14.5</v>
      </c>
      <c r="U343" t="n">
        <v>36.2</v>
      </c>
      <c r="V343" t="n">
        <v>10.9</v>
      </c>
      <c r="W343" t="n">
        <v>0</v>
      </c>
      <c r="X343" t="n">
        <v>81</v>
      </c>
      <c r="Y343"/>
      <c r="Z343" t="n">
        <v>20</v>
      </c>
      <c r="AA343" t="n">
        <v>518</v>
      </c>
      <c r="AB343" t="n">
        <v>73.6</v>
      </c>
      <c r="AC343"/>
      <c r="AD343"/>
      <c r="AE343"/>
      <c r="AF343" t="n">
        <v>764</v>
      </c>
      <c r="AG343" t="n">
        <v>41</v>
      </c>
      <c r="AH343" t="n">
        <v>48</v>
      </c>
      <c r="AI343" t="n">
        <v>19926</v>
      </c>
      <c r="AJ343" t="n">
        <v>18273</v>
      </c>
      <c r="AK343" t="n">
        <v>20529</v>
      </c>
      <c r="AL343" t="n">
        <v>22316</v>
      </c>
      <c r="AM343" t="n">
        <v>24203</v>
      </c>
      <c r="AN343" t="n">
        <v>25072</v>
      </c>
      <c r="AO343" t="n">
        <v>48</v>
      </c>
      <c r="AP343"/>
      <c r="AQ343"/>
      <c r="AR343"/>
    </row>
    <row r="344">
      <c r="A344" t="n">
        <v>118347</v>
      </c>
      <c r="B344" t="s">
        <v>726</v>
      </c>
      <c r="C344" t="s">
        <v>727</v>
      </c>
      <c r="D344" t="s">
        <v>440</v>
      </c>
      <c r="E344" t="s">
        <v>267</v>
      </c>
      <c r="F344" t="s">
        <v>173</v>
      </c>
      <c r="G344" t="s">
        <v>149</v>
      </c>
      <c r="H344" t="s">
        <v>174</v>
      </c>
      <c r="I344" t="s">
        <v>186</v>
      </c>
      <c r="J344" t="s">
        <v>168</v>
      </c>
      <c r="K344" t="s">
        <v>176</v>
      </c>
      <c r="L344" t="s">
        <v>155</v>
      </c>
      <c r="M344" t="s">
        <v>155</v>
      </c>
      <c r="N344" t="n">
        <v>-122.5488</v>
      </c>
      <c r="O344" t="n">
        <v>37.9519</v>
      </c>
      <c r="P344" t="n">
        <v>6437</v>
      </c>
      <c r="Q344" t="n">
        <v>6437</v>
      </c>
      <c r="R344" t="n">
        <v>57.3</v>
      </c>
      <c r="S344" t="n">
        <v>46.5</v>
      </c>
      <c r="T344" t="n">
        <v>3.2</v>
      </c>
      <c r="U344" t="n">
        <v>34</v>
      </c>
      <c r="V344" t="n">
        <v>6.7</v>
      </c>
      <c r="W344" t="n">
        <v>1.1</v>
      </c>
      <c r="X344" t="n">
        <v>68</v>
      </c>
      <c r="Y344" t="n">
        <v>44</v>
      </c>
      <c r="Z344" t="n">
        <v>16</v>
      </c>
      <c r="AA344" t="n">
        <v>248</v>
      </c>
      <c r="AB344" t="n">
        <v>36.3</v>
      </c>
      <c r="AC344"/>
      <c r="AD344"/>
      <c r="AE344"/>
      <c r="AF344" t="n">
        <v>331</v>
      </c>
      <c r="AG344" t="n">
        <v>17</v>
      </c>
      <c r="AH344" t="n">
        <v>34</v>
      </c>
      <c r="AI344" t="n">
        <v>29061</v>
      </c>
      <c r="AJ344" t="n">
        <v>13784</v>
      </c>
      <c r="AK344" t="n">
        <v>16826</v>
      </c>
      <c r="AL344" t="n">
        <v>17329</v>
      </c>
      <c r="AM344" t="n">
        <v>20371</v>
      </c>
      <c r="AN344"/>
      <c r="AO344" t="n">
        <v>304</v>
      </c>
      <c r="AP344"/>
      <c r="AQ344"/>
      <c r="AR344"/>
    </row>
    <row r="345">
      <c r="A345" t="n">
        <v>118684</v>
      </c>
      <c r="B345" t="s">
        <v>728</v>
      </c>
      <c r="C345" t="s">
        <v>617</v>
      </c>
      <c r="D345" t="s">
        <v>440</v>
      </c>
      <c r="E345" t="s">
        <v>267</v>
      </c>
      <c r="F345" t="s">
        <v>173</v>
      </c>
      <c r="G345" t="s">
        <v>149</v>
      </c>
      <c r="H345" t="s">
        <v>174</v>
      </c>
      <c r="I345" t="s">
        <v>205</v>
      </c>
      <c r="J345" t="s">
        <v>168</v>
      </c>
      <c r="K345" t="s">
        <v>176</v>
      </c>
      <c r="L345" t="s">
        <v>155</v>
      </c>
      <c r="M345" t="s">
        <v>155</v>
      </c>
      <c r="N345" t="n">
        <v>-123.2288</v>
      </c>
      <c r="O345" t="n">
        <v>39.189</v>
      </c>
      <c r="P345" t="n">
        <v>5738</v>
      </c>
      <c r="Q345" t="n">
        <v>5738</v>
      </c>
      <c r="R345" t="n">
        <v>63.7</v>
      </c>
      <c r="S345" t="n">
        <v>43</v>
      </c>
      <c r="T345" t="n">
        <v>1.8</v>
      </c>
      <c r="U345" t="n">
        <v>37.9</v>
      </c>
      <c r="V345" t="n">
        <v>3.4</v>
      </c>
      <c r="W345" t="n">
        <v>0.1</v>
      </c>
      <c r="X345" t="n">
        <v>42</v>
      </c>
      <c r="Y345" t="n">
        <v>25</v>
      </c>
      <c r="Z345" t="n">
        <v>16</v>
      </c>
      <c r="AA345" t="n">
        <v>84</v>
      </c>
      <c r="AB345" t="n">
        <v>31</v>
      </c>
      <c r="AC345"/>
      <c r="AD345"/>
      <c r="AE345"/>
      <c r="AF345" t="n">
        <v>121</v>
      </c>
      <c r="AG345" t="n">
        <v>25</v>
      </c>
      <c r="AH345" t="n">
        <v>45</v>
      </c>
      <c r="AI345" t="n">
        <v>8081</v>
      </c>
      <c r="AJ345" t="n">
        <v>6575</v>
      </c>
      <c r="AK345" t="n">
        <v>7604</v>
      </c>
      <c r="AL345" t="n">
        <v>8184</v>
      </c>
      <c r="AM345" t="n">
        <v>14494</v>
      </c>
      <c r="AN345" t="n">
        <v>15096</v>
      </c>
      <c r="AO345" t="n">
        <v>260</v>
      </c>
      <c r="AP345"/>
      <c r="AQ345"/>
      <c r="AR345"/>
    </row>
    <row r="346">
      <c r="A346" t="n">
        <v>118693</v>
      </c>
      <c r="B346" t="s">
        <v>729</v>
      </c>
      <c r="C346" t="s">
        <v>730</v>
      </c>
      <c r="D346" t="s">
        <v>440</v>
      </c>
      <c r="E346" t="s">
        <v>267</v>
      </c>
      <c r="F346" t="s">
        <v>162</v>
      </c>
      <c r="G346" t="s">
        <v>163</v>
      </c>
      <c r="H346" t="s">
        <v>150</v>
      </c>
      <c r="I346" t="s">
        <v>186</v>
      </c>
      <c r="J346" t="s">
        <v>164</v>
      </c>
      <c r="K346" t="s">
        <v>209</v>
      </c>
      <c r="L346" t="s">
        <v>155</v>
      </c>
      <c r="M346" t="s">
        <v>155</v>
      </c>
      <c r="N346" t="n">
        <v>-122.1908</v>
      </c>
      <c r="O346" t="n">
        <v>37.4535</v>
      </c>
      <c r="P346" t="n">
        <v>875</v>
      </c>
      <c r="Q346" t="n">
        <v>875</v>
      </c>
      <c r="R346" t="n">
        <v>43.4</v>
      </c>
      <c r="S346" t="n">
        <v>16</v>
      </c>
      <c r="T346" t="n">
        <v>3.7</v>
      </c>
      <c r="U346" t="n">
        <v>30.7</v>
      </c>
      <c r="V346" t="n">
        <v>7.9</v>
      </c>
      <c r="W346" t="n">
        <v>25.1</v>
      </c>
      <c r="X346" t="n">
        <v>70</v>
      </c>
      <c r="Y346" t="n">
        <v>100</v>
      </c>
      <c r="Z346" t="n">
        <v>12</v>
      </c>
      <c r="AA346" t="n">
        <v>150</v>
      </c>
      <c r="AB346" t="n">
        <v>51.3</v>
      </c>
      <c r="AC346" t="n">
        <v>150</v>
      </c>
      <c r="AD346" t="n">
        <v>51.3</v>
      </c>
      <c r="AE346" t="n">
        <v>30.7</v>
      </c>
      <c r="AF346" t="n">
        <v>202</v>
      </c>
      <c r="AG346" t="n">
        <v>29</v>
      </c>
      <c r="AH346" t="n">
        <v>99</v>
      </c>
      <c r="AI346" t="n">
        <v>28158</v>
      </c>
      <c r="AJ346" t="n">
        <v>17525</v>
      </c>
      <c r="AK346" t="n">
        <v>16579</v>
      </c>
      <c r="AL346" t="n">
        <v>30099</v>
      </c>
      <c r="AM346" t="n">
        <v>32519</v>
      </c>
      <c r="AN346" t="n">
        <v>36551</v>
      </c>
      <c r="AO346"/>
      <c r="AP346" t="n">
        <v>182</v>
      </c>
      <c r="AQ346"/>
      <c r="AR346"/>
    </row>
    <row r="347">
      <c r="A347" t="n">
        <v>118718</v>
      </c>
      <c r="B347" t="s">
        <v>731</v>
      </c>
      <c r="C347" t="s">
        <v>732</v>
      </c>
      <c r="D347" t="s">
        <v>440</v>
      </c>
      <c r="E347" t="s">
        <v>267</v>
      </c>
      <c r="F347" t="s">
        <v>173</v>
      </c>
      <c r="G347" t="s">
        <v>149</v>
      </c>
      <c r="H347" t="s">
        <v>174</v>
      </c>
      <c r="I347" t="s">
        <v>151</v>
      </c>
      <c r="J347" t="s">
        <v>238</v>
      </c>
      <c r="K347" t="s">
        <v>176</v>
      </c>
      <c r="L347" t="s">
        <v>155</v>
      </c>
      <c r="M347" t="s">
        <v>155</v>
      </c>
      <c r="N347" t="n">
        <v>-120.4765</v>
      </c>
      <c r="O347" t="n">
        <v>37.3353</v>
      </c>
      <c r="P347" t="n">
        <v>14859</v>
      </c>
      <c r="Q347" t="n">
        <v>14859</v>
      </c>
      <c r="R347" t="n">
        <v>59.8</v>
      </c>
      <c r="S347" t="n">
        <v>17.5</v>
      </c>
      <c r="T347" t="n">
        <v>3.5</v>
      </c>
      <c r="U347" t="n">
        <v>63.8</v>
      </c>
      <c r="V347" t="n">
        <v>8.6</v>
      </c>
      <c r="W347" t="n">
        <v>0.4</v>
      </c>
      <c r="X347" t="n">
        <v>63</v>
      </c>
      <c r="Y347" t="n">
        <v>32</v>
      </c>
      <c r="Z347" t="n">
        <v>27</v>
      </c>
      <c r="AA347" t="n">
        <v>1094</v>
      </c>
      <c r="AB347" t="n">
        <v>29.1</v>
      </c>
      <c r="AC347"/>
      <c r="AD347"/>
      <c r="AE347"/>
      <c r="AF347" t="n">
        <v>1224</v>
      </c>
      <c r="AG347" t="n">
        <v>33</v>
      </c>
      <c r="AH347" t="n">
        <v>64</v>
      </c>
      <c r="AI347" t="n">
        <v>6271</v>
      </c>
      <c r="AJ347" t="n">
        <v>3274</v>
      </c>
      <c r="AK347" t="n">
        <v>4119</v>
      </c>
      <c r="AL347" t="n">
        <v>6053</v>
      </c>
      <c r="AM347" t="n">
        <v>9198</v>
      </c>
      <c r="AN347" t="n">
        <v>10577</v>
      </c>
      <c r="AO347" t="n">
        <v>1128</v>
      </c>
      <c r="AP347"/>
      <c r="AQ347"/>
      <c r="AR347"/>
    </row>
    <row r="348">
      <c r="A348" t="n">
        <v>118772</v>
      </c>
      <c r="B348" t="s">
        <v>733</v>
      </c>
      <c r="C348" t="s">
        <v>442</v>
      </c>
      <c r="D348" t="s">
        <v>440</v>
      </c>
      <c r="E348" t="s">
        <v>267</v>
      </c>
      <c r="F348" t="s">
        <v>173</v>
      </c>
      <c r="G348" t="s">
        <v>149</v>
      </c>
      <c r="H348" t="s">
        <v>174</v>
      </c>
      <c r="I348" t="s">
        <v>151</v>
      </c>
      <c r="J348" t="s">
        <v>152</v>
      </c>
      <c r="K348" t="s">
        <v>176</v>
      </c>
      <c r="L348" t="s">
        <v>155</v>
      </c>
      <c r="M348" t="s">
        <v>155</v>
      </c>
      <c r="N348" t="n">
        <v>-122.1673</v>
      </c>
      <c r="O348" t="n">
        <v>37.7891</v>
      </c>
      <c r="P348" t="n">
        <v>11059</v>
      </c>
      <c r="Q348" t="n">
        <v>11059</v>
      </c>
      <c r="R348" t="n">
        <v>63.2</v>
      </c>
      <c r="S348" t="n">
        <v>16.5</v>
      </c>
      <c r="T348" t="n">
        <v>20.9</v>
      </c>
      <c r="U348" t="n">
        <v>31.9</v>
      </c>
      <c r="V348" t="n">
        <v>19.1</v>
      </c>
      <c r="W348" t="n">
        <v>1.2</v>
      </c>
      <c r="X348" t="n">
        <v>51</v>
      </c>
      <c r="Y348" t="n">
        <v>26</v>
      </c>
      <c r="Z348" t="n">
        <v>29</v>
      </c>
      <c r="AA348" t="n">
        <v>150</v>
      </c>
      <c r="AB348" t="n">
        <v>21.3</v>
      </c>
      <c r="AC348"/>
      <c r="AD348"/>
      <c r="AE348"/>
      <c r="AF348" t="n">
        <v>127</v>
      </c>
      <c r="AG348" t="n">
        <v>9</v>
      </c>
      <c r="AH348" t="n">
        <v>47</v>
      </c>
      <c r="AI348" t="n">
        <v>17718</v>
      </c>
      <c r="AJ348" t="n">
        <v>14035</v>
      </c>
      <c r="AK348" t="n">
        <v>13694</v>
      </c>
      <c r="AL348" t="n">
        <v>18232</v>
      </c>
      <c r="AM348" t="n">
        <v>18127</v>
      </c>
      <c r="AN348"/>
      <c r="AO348" t="n">
        <v>363</v>
      </c>
      <c r="AP348"/>
      <c r="AQ348"/>
      <c r="AR348"/>
    </row>
    <row r="349">
      <c r="A349" t="n">
        <v>118888</v>
      </c>
      <c r="B349" t="s">
        <v>734</v>
      </c>
      <c r="C349" t="s">
        <v>442</v>
      </c>
      <c r="D349" t="s">
        <v>440</v>
      </c>
      <c r="E349" t="s">
        <v>267</v>
      </c>
      <c r="F349" t="s">
        <v>162</v>
      </c>
      <c r="G349" t="s">
        <v>163</v>
      </c>
      <c r="H349" t="s">
        <v>150</v>
      </c>
      <c r="I349" t="s">
        <v>151</v>
      </c>
      <c r="J349" t="s">
        <v>164</v>
      </c>
      <c r="K349" t="s">
        <v>153</v>
      </c>
      <c r="L349" t="s">
        <v>155</v>
      </c>
      <c r="M349" t="s">
        <v>155</v>
      </c>
      <c r="N349" t="n">
        <v>-122.1823</v>
      </c>
      <c r="O349" t="n">
        <v>37.7814</v>
      </c>
      <c r="P349"/>
      <c r="Q349"/>
      <c r="R349"/>
      <c r="S349"/>
      <c r="T349"/>
      <c r="U349"/>
      <c r="V349"/>
      <c r="W349"/>
      <c r="X349"/>
      <c r="Y349"/>
      <c r="Z349" t="n">
        <v>14</v>
      </c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</row>
    <row r="350">
      <c r="A350" t="n">
        <v>118912</v>
      </c>
      <c r="B350" t="s">
        <v>735</v>
      </c>
      <c r="C350" t="s">
        <v>736</v>
      </c>
      <c r="D350" t="s">
        <v>440</v>
      </c>
      <c r="E350" t="s">
        <v>267</v>
      </c>
      <c r="F350" t="s">
        <v>148</v>
      </c>
      <c r="G350" t="s">
        <v>149</v>
      </c>
      <c r="H350" t="s">
        <v>150</v>
      </c>
      <c r="I350" t="s">
        <v>186</v>
      </c>
      <c r="J350" t="s">
        <v>238</v>
      </c>
      <c r="K350" t="s">
        <v>176</v>
      </c>
      <c r="L350" t="s">
        <v>155</v>
      </c>
      <c r="M350" t="s">
        <v>155</v>
      </c>
      <c r="N350" t="n">
        <v>-117.3026</v>
      </c>
      <c r="O350" t="n">
        <v>33.1905</v>
      </c>
      <c r="P350" t="n">
        <v>16640</v>
      </c>
      <c r="Q350" t="n">
        <v>16640</v>
      </c>
      <c r="R350" t="n">
        <v>59.3</v>
      </c>
      <c r="S350" t="n">
        <v>35.6</v>
      </c>
      <c r="T350" t="n">
        <v>3.3</v>
      </c>
      <c r="U350" t="n">
        <v>41.2</v>
      </c>
      <c r="V350" t="n">
        <v>8</v>
      </c>
      <c r="W350" t="n">
        <v>0.8</v>
      </c>
      <c r="X350" t="n">
        <v>86</v>
      </c>
      <c r="Y350"/>
      <c r="Z350" t="n">
        <v>22</v>
      </c>
      <c r="AA350" t="n">
        <v>1241</v>
      </c>
      <c r="AB350" t="n">
        <v>41.1</v>
      </c>
      <c r="AC350" t="n">
        <v>23</v>
      </c>
      <c r="AD350" t="n">
        <v>95.7</v>
      </c>
      <c r="AE350" t="n">
        <v>95.7</v>
      </c>
      <c r="AF350" t="n">
        <v>1073</v>
      </c>
      <c r="AG350" t="n">
        <v>27</v>
      </c>
      <c r="AH350" t="n">
        <v>54</v>
      </c>
      <c r="AI350" t="n">
        <v>7972</v>
      </c>
      <c r="AJ350" t="n">
        <v>6139</v>
      </c>
      <c r="AK350" t="n">
        <v>6936</v>
      </c>
      <c r="AL350" t="n">
        <v>9279</v>
      </c>
      <c r="AM350" t="n">
        <v>11904</v>
      </c>
      <c r="AN350" t="n">
        <v>10487</v>
      </c>
      <c r="AO350" t="n">
        <v>1302</v>
      </c>
      <c r="AP350" t="n">
        <v>19</v>
      </c>
      <c r="AQ350"/>
      <c r="AR350"/>
    </row>
    <row r="351">
      <c r="A351" t="n">
        <v>118930</v>
      </c>
      <c r="B351" t="s">
        <v>737</v>
      </c>
      <c r="C351" t="s">
        <v>672</v>
      </c>
      <c r="D351" t="s">
        <v>440</v>
      </c>
      <c r="E351" t="s">
        <v>267</v>
      </c>
      <c r="F351" t="s">
        <v>173</v>
      </c>
      <c r="G351" t="s">
        <v>149</v>
      </c>
      <c r="H351" t="s">
        <v>174</v>
      </c>
      <c r="I351" t="s">
        <v>151</v>
      </c>
      <c r="J351" t="s">
        <v>152</v>
      </c>
      <c r="K351" t="s">
        <v>176</v>
      </c>
      <c r="L351" t="s">
        <v>155</v>
      </c>
      <c r="M351" t="s">
        <v>155</v>
      </c>
      <c r="N351" t="n">
        <v>-121.9808</v>
      </c>
      <c r="O351" t="n">
        <v>37.3919</v>
      </c>
      <c r="P351" t="n">
        <v>10088</v>
      </c>
      <c r="Q351" t="n">
        <v>10088</v>
      </c>
      <c r="R351" t="n">
        <v>55.7</v>
      </c>
      <c r="S351" t="n">
        <v>12.7</v>
      </c>
      <c r="T351" t="n">
        <v>3.9</v>
      </c>
      <c r="U351" t="n">
        <v>30.8</v>
      </c>
      <c r="V351" t="n">
        <v>40.9</v>
      </c>
      <c r="W351" t="n">
        <v>1.2</v>
      </c>
      <c r="X351" t="n">
        <v>79</v>
      </c>
      <c r="Y351" t="n">
        <v>39</v>
      </c>
      <c r="Z351" t="n">
        <v>18</v>
      </c>
      <c r="AA351" t="n">
        <v>314</v>
      </c>
      <c r="AB351" t="n">
        <v>52.5</v>
      </c>
      <c r="AC351"/>
      <c r="AD351"/>
      <c r="AE351"/>
      <c r="AF351" t="n">
        <v>355</v>
      </c>
      <c r="AG351" t="n">
        <v>16</v>
      </c>
      <c r="AH351" t="n">
        <v>42</v>
      </c>
      <c r="AI351" t="n">
        <v>7771</v>
      </c>
      <c r="AJ351" t="n">
        <v>3856</v>
      </c>
      <c r="AK351" t="n">
        <v>4738</v>
      </c>
      <c r="AL351" t="n">
        <v>7959</v>
      </c>
      <c r="AM351" t="n">
        <v>9157</v>
      </c>
      <c r="AN351" t="n">
        <v>7049</v>
      </c>
      <c r="AO351" t="n">
        <v>632</v>
      </c>
      <c r="AP351"/>
      <c r="AQ351"/>
      <c r="AR351"/>
    </row>
    <row r="352">
      <c r="A352" t="n">
        <v>118958</v>
      </c>
      <c r="B352" t="s">
        <v>738</v>
      </c>
      <c r="C352" t="s">
        <v>739</v>
      </c>
      <c r="D352" t="s">
        <v>440</v>
      </c>
      <c r="E352" t="s">
        <v>267</v>
      </c>
      <c r="F352" t="s">
        <v>199</v>
      </c>
      <c r="G352" t="s">
        <v>189</v>
      </c>
      <c r="H352" t="s">
        <v>200</v>
      </c>
      <c r="I352" t="s">
        <v>151</v>
      </c>
      <c r="J352" t="s">
        <v>164</v>
      </c>
      <c r="K352"/>
      <c r="L352" t="s">
        <v>155</v>
      </c>
      <c r="M352" t="s">
        <v>155</v>
      </c>
      <c r="N352" t="n">
        <v>-119.1814</v>
      </c>
      <c r="O352" t="n">
        <v>34.1954</v>
      </c>
      <c r="P352" t="n">
        <v>103</v>
      </c>
      <c r="Q352" t="n">
        <v>103</v>
      </c>
      <c r="R352" t="n">
        <v>64.1</v>
      </c>
      <c r="S352" t="n">
        <v>2.9</v>
      </c>
      <c r="T352" t="n">
        <v>0</v>
      </c>
      <c r="U352" t="n">
        <v>84.5</v>
      </c>
      <c r="V352" t="n">
        <v>1</v>
      </c>
      <c r="W352" t="n">
        <v>9.7</v>
      </c>
      <c r="X352" t="n">
        <v>100</v>
      </c>
      <c r="Y352"/>
      <c r="Z352" t="n">
        <v>15</v>
      </c>
      <c r="AA352"/>
      <c r="AB352"/>
      <c r="AC352"/>
      <c r="AD352"/>
      <c r="AE352"/>
      <c r="AF352" t="n">
        <v>28</v>
      </c>
      <c r="AG352" t="n">
        <v>28</v>
      </c>
      <c r="AH352" t="n">
        <v>28</v>
      </c>
      <c r="AI352" t="n">
        <v>11582</v>
      </c>
      <c r="AJ352" t="n">
        <v>10091</v>
      </c>
      <c r="AK352" t="n">
        <v>10091</v>
      </c>
      <c r="AL352" t="n">
        <v>14563</v>
      </c>
      <c r="AM352"/>
      <c r="AN352"/>
      <c r="AO352"/>
      <c r="AP352"/>
      <c r="AQ352"/>
      <c r="AR352"/>
    </row>
    <row r="353">
      <c r="A353" t="n">
        <v>118976</v>
      </c>
      <c r="B353" t="s">
        <v>740</v>
      </c>
      <c r="C353" t="s">
        <v>533</v>
      </c>
      <c r="D353" t="s">
        <v>440</v>
      </c>
      <c r="E353" t="s">
        <v>267</v>
      </c>
      <c r="F353" t="s">
        <v>148</v>
      </c>
      <c r="G353" t="s">
        <v>149</v>
      </c>
      <c r="H353" t="s">
        <v>150</v>
      </c>
      <c r="I353" t="s">
        <v>151</v>
      </c>
      <c r="J353" t="s">
        <v>238</v>
      </c>
      <c r="K353" t="s">
        <v>176</v>
      </c>
      <c r="L353" t="s">
        <v>155</v>
      </c>
      <c r="M353" t="s">
        <v>155</v>
      </c>
      <c r="N353" t="n">
        <v>-121.0098</v>
      </c>
      <c r="O353" t="n">
        <v>37.6511</v>
      </c>
      <c r="P353" t="n">
        <v>23598</v>
      </c>
      <c r="Q353" t="n">
        <v>23598</v>
      </c>
      <c r="R353" t="n">
        <v>61.8</v>
      </c>
      <c r="S353" t="n">
        <v>33</v>
      </c>
      <c r="T353" t="n">
        <v>3.5</v>
      </c>
      <c r="U353" t="n">
        <v>53.9</v>
      </c>
      <c r="V353" t="n">
        <v>6.7</v>
      </c>
      <c r="W353" t="n">
        <v>0.2</v>
      </c>
      <c r="X353"/>
      <c r="Y353"/>
      <c r="Z353" t="n">
        <v>28</v>
      </c>
      <c r="AA353" t="n">
        <v>1521</v>
      </c>
      <c r="AB353" t="n">
        <v>26.1</v>
      </c>
      <c r="AC353" t="n">
        <v>11</v>
      </c>
      <c r="AD353"/>
      <c r="AE353"/>
      <c r="AF353" t="n">
        <v>1115</v>
      </c>
      <c r="AG353" t="n">
        <v>26</v>
      </c>
      <c r="AH353" t="n">
        <v>65</v>
      </c>
      <c r="AI353" t="n">
        <v>13093</v>
      </c>
      <c r="AJ353" t="n">
        <v>8525</v>
      </c>
      <c r="AK353" t="n">
        <v>11815</v>
      </c>
      <c r="AL353" t="n">
        <v>12677</v>
      </c>
      <c r="AM353" t="n">
        <v>13215</v>
      </c>
      <c r="AN353"/>
      <c r="AO353" t="n">
        <v>1712</v>
      </c>
      <c r="AP353" t="n">
        <v>14</v>
      </c>
      <c r="AQ353"/>
      <c r="AR353"/>
    </row>
    <row r="354">
      <c r="A354" t="n">
        <v>118994</v>
      </c>
      <c r="B354" t="s">
        <v>741</v>
      </c>
      <c r="C354" t="s">
        <v>442</v>
      </c>
      <c r="D354" t="s">
        <v>440</v>
      </c>
      <c r="E354" t="s">
        <v>267</v>
      </c>
      <c r="F354" t="s">
        <v>199</v>
      </c>
      <c r="G354" t="s">
        <v>189</v>
      </c>
      <c r="H354" t="s">
        <v>200</v>
      </c>
      <c r="I354" t="s">
        <v>151</v>
      </c>
      <c r="J354" t="s">
        <v>164</v>
      </c>
      <c r="K354"/>
      <c r="L354" t="s">
        <v>155</v>
      </c>
      <c r="M354" t="s">
        <v>155</v>
      </c>
      <c r="N354" t="n">
        <v>-122.2654</v>
      </c>
      <c r="O354" t="n">
        <v>37.8271</v>
      </c>
      <c r="P354" t="n">
        <v>626</v>
      </c>
      <c r="Q354" t="n">
        <v>626</v>
      </c>
      <c r="R354" t="n">
        <v>44.9</v>
      </c>
      <c r="S354" t="n">
        <v>5.8</v>
      </c>
      <c r="T354" t="n">
        <v>38.5</v>
      </c>
      <c r="U354" t="n">
        <v>38.2</v>
      </c>
      <c r="V354" t="n">
        <v>4.6</v>
      </c>
      <c r="W354" t="n">
        <v>1</v>
      </c>
      <c r="X354" t="n">
        <v>62</v>
      </c>
      <c r="Y354"/>
      <c r="Z354" t="n">
        <v>22</v>
      </c>
      <c r="AA354"/>
      <c r="AB354"/>
      <c r="AC354"/>
      <c r="AD354"/>
      <c r="AE354"/>
      <c r="AF354" t="n">
        <v>72</v>
      </c>
      <c r="AG354" t="n">
        <v>56</v>
      </c>
      <c r="AH354" t="n">
        <v>61</v>
      </c>
      <c r="AI354" t="n">
        <v>23550</v>
      </c>
      <c r="AJ354" t="n">
        <v>22135</v>
      </c>
      <c r="AK354"/>
      <c r="AL354"/>
      <c r="AM354"/>
      <c r="AN354"/>
      <c r="AO354"/>
      <c r="AP354"/>
      <c r="AQ354"/>
      <c r="AR354"/>
    </row>
    <row r="355">
      <c r="A355" t="n">
        <v>119058</v>
      </c>
      <c r="B355" t="s">
        <v>742</v>
      </c>
      <c r="C355" t="s">
        <v>743</v>
      </c>
      <c r="D355" t="s">
        <v>440</v>
      </c>
      <c r="E355" t="s">
        <v>267</v>
      </c>
      <c r="F355" t="s">
        <v>162</v>
      </c>
      <c r="G355" t="s">
        <v>163</v>
      </c>
      <c r="H355" t="s">
        <v>150</v>
      </c>
      <c r="I355" t="s">
        <v>186</v>
      </c>
      <c r="J355" t="s">
        <v>164</v>
      </c>
      <c r="K355" t="s">
        <v>153</v>
      </c>
      <c r="L355" t="s">
        <v>155</v>
      </c>
      <c r="M355" t="s">
        <v>155</v>
      </c>
      <c r="N355" t="n">
        <v>-121.8973</v>
      </c>
      <c r="O355" t="n">
        <v>36.5997</v>
      </c>
      <c r="P355" t="n">
        <v>752</v>
      </c>
      <c r="Q355" t="n">
        <v>19</v>
      </c>
      <c r="R355" t="n">
        <v>68.4</v>
      </c>
      <c r="S355" t="n">
        <v>63.2</v>
      </c>
      <c r="T355" t="n">
        <v>0</v>
      </c>
      <c r="U355" t="n">
        <v>21.1</v>
      </c>
      <c r="V355" t="n">
        <v>5.3</v>
      </c>
      <c r="W355" t="n">
        <v>5.3</v>
      </c>
      <c r="X355"/>
      <c r="Y355"/>
      <c r="Z355" t="n">
        <v>1</v>
      </c>
      <c r="AA355"/>
      <c r="AB355"/>
      <c r="AC355"/>
      <c r="AD355"/>
      <c r="AE355"/>
      <c r="AF355" t="n">
        <v>0</v>
      </c>
      <c r="AG355" t="n">
        <v>6</v>
      </c>
      <c r="AH355" t="n">
        <v>61</v>
      </c>
      <c r="AI355"/>
      <c r="AJ355"/>
      <c r="AK355"/>
      <c r="AL355"/>
      <c r="AM355"/>
      <c r="AN355"/>
      <c r="AO355"/>
      <c r="AP355" t="n">
        <v>6</v>
      </c>
      <c r="AQ355" t="n">
        <v>325</v>
      </c>
      <c r="AR355"/>
    </row>
    <row r="356">
      <c r="A356" t="n">
        <v>119067</v>
      </c>
      <c r="B356" t="s">
        <v>744</v>
      </c>
      <c r="C356" t="s">
        <v>743</v>
      </c>
      <c r="D356" t="s">
        <v>440</v>
      </c>
      <c r="E356" t="s">
        <v>267</v>
      </c>
      <c r="F356" t="s">
        <v>173</v>
      </c>
      <c r="G356" t="s">
        <v>149</v>
      </c>
      <c r="H356" t="s">
        <v>174</v>
      </c>
      <c r="I356" t="s">
        <v>186</v>
      </c>
      <c r="J356" t="s">
        <v>152</v>
      </c>
      <c r="K356" t="s">
        <v>176</v>
      </c>
      <c r="L356" t="s">
        <v>155</v>
      </c>
      <c r="M356" t="s">
        <v>155</v>
      </c>
      <c r="N356" t="n">
        <v>-121.8849</v>
      </c>
      <c r="O356" t="n">
        <v>36.5906</v>
      </c>
      <c r="P356" t="n">
        <v>10180</v>
      </c>
      <c r="Q356" t="n">
        <v>10180</v>
      </c>
      <c r="R356" t="n">
        <v>53.6</v>
      </c>
      <c r="S356" t="n">
        <v>30.1</v>
      </c>
      <c r="T356" t="n">
        <v>2.4</v>
      </c>
      <c r="U356" t="n">
        <v>46.4</v>
      </c>
      <c r="V356" t="n">
        <v>6.4</v>
      </c>
      <c r="W356" t="n">
        <v>0.3</v>
      </c>
      <c r="X356" t="n">
        <v>71</v>
      </c>
      <c r="Y356" t="n">
        <v>45</v>
      </c>
      <c r="Z356" t="n">
        <v>23</v>
      </c>
      <c r="AA356" t="n">
        <v>487</v>
      </c>
      <c r="AB356" t="n">
        <v>30.2</v>
      </c>
      <c r="AC356"/>
      <c r="AD356"/>
      <c r="AE356"/>
      <c r="AF356" t="n">
        <v>492</v>
      </c>
      <c r="AG356" t="n">
        <v>19</v>
      </c>
      <c r="AH356" t="n">
        <v>45</v>
      </c>
      <c r="AI356" t="n">
        <v>14880</v>
      </c>
      <c r="AJ356" t="n">
        <v>12241</v>
      </c>
      <c r="AK356" t="n">
        <v>13519</v>
      </c>
      <c r="AL356" t="n">
        <v>15221</v>
      </c>
      <c r="AM356" t="n">
        <v>18750</v>
      </c>
      <c r="AN356" t="n">
        <v>19029</v>
      </c>
      <c r="AO356" t="n">
        <v>539</v>
      </c>
      <c r="AP356"/>
      <c r="AQ356"/>
      <c r="AR356"/>
    </row>
    <row r="357">
      <c r="A357" t="n">
        <v>119137</v>
      </c>
      <c r="B357" t="s">
        <v>745</v>
      </c>
      <c r="C357" t="s">
        <v>746</v>
      </c>
      <c r="D357" t="s">
        <v>440</v>
      </c>
      <c r="E357" t="s">
        <v>267</v>
      </c>
      <c r="F357" t="s">
        <v>173</v>
      </c>
      <c r="G357" t="s">
        <v>149</v>
      </c>
      <c r="H357" t="s">
        <v>174</v>
      </c>
      <c r="I357" t="s">
        <v>186</v>
      </c>
      <c r="J357" t="s">
        <v>238</v>
      </c>
      <c r="K357" t="s">
        <v>176</v>
      </c>
      <c r="L357" t="s">
        <v>155</v>
      </c>
      <c r="M357" t="s">
        <v>155</v>
      </c>
      <c r="N357" t="n">
        <v>-118.8345</v>
      </c>
      <c r="O357" t="n">
        <v>34.3011</v>
      </c>
      <c r="P357" t="n">
        <v>19526</v>
      </c>
      <c r="Q357" t="n">
        <v>19526</v>
      </c>
      <c r="R357" t="n">
        <v>55.1</v>
      </c>
      <c r="S357" t="n">
        <v>36.4</v>
      </c>
      <c r="T357" t="n">
        <v>2.2</v>
      </c>
      <c r="U357" t="n">
        <v>40.9</v>
      </c>
      <c r="V357" t="n">
        <v>9.6</v>
      </c>
      <c r="W357" t="n">
        <v>0.5</v>
      </c>
      <c r="X357" t="n">
        <v>83</v>
      </c>
      <c r="Y357" t="n">
        <v>48</v>
      </c>
      <c r="Z357" t="n">
        <v>31</v>
      </c>
      <c r="AA357" t="n">
        <v>1497</v>
      </c>
      <c r="AB357" t="n">
        <v>38.9</v>
      </c>
      <c r="AC357"/>
      <c r="AD357"/>
      <c r="AE357"/>
      <c r="AF357" t="n">
        <v>1493</v>
      </c>
      <c r="AG357" t="n">
        <v>19</v>
      </c>
      <c r="AH357" t="n">
        <v>51</v>
      </c>
      <c r="AI357" t="n">
        <v>4601</v>
      </c>
      <c r="AJ357" t="n">
        <v>226</v>
      </c>
      <c r="AK357" t="n">
        <v>212</v>
      </c>
      <c r="AL357" t="n">
        <v>2243</v>
      </c>
      <c r="AM357" t="n">
        <v>5408</v>
      </c>
      <c r="AN357" t="n">
        <v>4841</v>
      </c>
      <c r="AO357" t="n">
        <v>1596</v>
      </c>
      <c r="AP357"/>
      <c r="AQ357"/>
      <c r="AR357"/>
    </row>
    <row r="358">
      <c r="A358" t="n">
        <v>119164</v>
      </c>
      <c r="B358" t="s">
        <v>747</v>
      </c>
      <c r="C358" t="s">
        <v>748</v>
      </c>
      <c r="D358" t="s">
        <v>440</v>
      </c>
      <c r="E358" t="s">
        <v>267</v>
      </c>
      <c r="F358" t="s">
        <v>173</v>
      </c>
      <c r="G358" t="s">
        <v>149</v>
      </c>
      <c r="H358" t="s">
        <v>174</v>
      </c>
      <c r="I358" t="s">
        <v>186</v>
      </c>
      <c r="J358" t="s">
        <v>158</v>
      </c>
      <c r="K358" t="s">
        <v>176</v>
      </c>
      <c r="L358" t="s">
        <v>155</v>
      </c>
      <c r="M358" t="s">
        <v>155</v>
      </c>
      <c r="N358" t="n">
        <v>-117.8466</v>
      </c>
      <c r="O358" t="n">
        <v>34.0478</v>
      </c>
      <c r="P358" t="n">
        <v>36662</v>
      </c>
      <c r="Q358" t="n">
        <v>36662</v>
      </c>
      <c r="R358" t="n">
        <v>53.7</v>
      </c>
      <c r="S358" t="n">
        <v>8.8</v>
      </c>
      <c r="T358" t="n">
        <v>3.9</v>
      </c>
      <c r="U358" t="n">
        <v>63.4</v>
      </c>
      <c r="V358" t="n">
        <v>19.3</v>
      </c>
      <c r="W358" t="n">
        <v>0.8</v>
      </c>
      <c r="X358" t="n">
        <v>78</v>
      </c>
      <c r="Y358" t="n">
        <v>60</v>
      </c>
      <c r="Z358" t="n">
        <v>24</v>
      </c>
      <c r="AA358" t="n">
        <v>2372</v>
      </c>
      <c r="AB358" t="n">
        <v>39.3</v>
      </c>
      <c r="AC358"/>
      <c r="AD358"/>
      <c r="AE358"/>
      <c r="AF358" t="n">
        <v>2534</v>
      </c>
      <c r="AG358" t="n">
        <v>34</v>
      </c>
      <c r="AH358" t="n">
        <v>64</v>
      </c>
      <c r="AI358" t="n">
        <v>5186</v>
      </c>
      <c r="AJ358" t="n">
        <v>2142</v>
      </c>
      <c r="AK358" t="n">
        <v>2543</v>
      </c>
      <c r="AL358" t="n">
        <v>5012</v>
      </c>
      <c r="AM358" t="n">
        <v>7340</v>
      </c>
      <c r="AN358" t="n">
        <v>9951</v>
      </c>
      <c r="AO358" t="n">
        <v>2922</v>
      </c>
      <c r="AP358"/>
      <c r="AQ358"/>
      <c r="AR358"/>
    </row>
    <row r="359">
      <c r="A359" t="n">
        <v>119173</v>
      </c>
      <c r="B359" t="s">
        <v>749</v>
      </c>
      <c r="C359" t="s">
        <v>448</v>
      </c>
      <c r="D359" t="s">
        <v>440</v>
      </c>
      <c r="E359" t="s">
        <v>267</v>
      </c>
      <c r="F359" t="s">
        <v>162</v>
      </c>
      <c r="G359" t="s">
        <v>163</v>
      </c>
      <c r="H359" t="s">
        <v>150</v>
      </c>
      <c r="I359" t="s">
        <v>151</v>
      </c>
      <c r="J359" t="s">
        <v>168</v>
      </c>
      <c r="K359" t="s">
        <v>153</v>
      </c>
      <c r="L359" t="s">
        <v>155</v>
      </c>
      <c r="M359" t="s">
        <v>155</v>
      </c>
      <c r="N359" t="n">
        <v>-118.4829</v>
      </c>
      <c r="O359" t="n">
        <v>34.0853</v>
      </c>
      <c r="P359" t="n">
        <v>2919</v>
      </c>
      <c r="Q359" t="n">
        <v>2068</v>
      </c>
      <c r="R359" t="n">
        <v>91.4</v>
      </c>
      <c r="S359" t="n">
        <v>10.7</v>
      </c>
      <c r="T359" t="n">
        <v>7.6</v>
      </c>
      <c r="U359" t="n">
        <v>52.6</v>
      </c>
      <c r="V359" t="n">
        <v>17.6</v>
      </c>
      <c r="W359" t="n">
        <v>0.4</v>
      </c>
      <c r="X359" t="n">
        <v>74</v>
      </c>
      <c r="Y359" t="n">
        <v>100</v>
      </c>
      <c r="Z359" t="n">
        <v>11</v>
      </c>
      <c r="AA359" t="n">
        <v>483</v>
      </c>
      <c r="AB359" t="n">
        <v>53.4</v>
      </c>
      <c r="AC359" t="n">
        <v>306</v>
      </c>
      <c r="AD359" t="n">
        <v>54.9</v>
      </c>
      <c r="AE359" t="n">
        <v>40.2</v>
      </c>
      <c r="AF359" t="n">
        <v>374</v>
      </c>
      <c r="AG359" t="n">
        <v>55</v>
      </c>
      <c r="AH359" t="n">
        <v>89</v>
      </c>
      <c r="AI359" t="n">
        <v>27434</v>
      </c>
      <c r="AJ359" t="n">
        <v>17327</v>
      </c>
      <c r="AK359" t="n">
        <v>23266</v>
      </c>
      <c r="AL359" t="n">
        <v>25413</v>
      </c>
      <c r="AM359" t="n">
        <v>26738</v>
      </c>
      <c r="AN359" t="n">
        <v>36716</v>
      </c>
      <c r="AO359" t="n">
        <v>40</v>
      </c>
      <c r="AP359" t="n">
        <v>400</v>
      </c>
      <c r="AQ359" t="n">
        <v>207</v>
      </c>
      <c r="AR359" t="n">
        <v>33</v>
      </c>
    </row>
    <row r="360">
      <c r="A360" t="n">
        <v>119216</v>
      </c>
      <c r="B360" t="s">
        <v>750</v>
      </c>
      <c r="C360" t="s">
        <v>751</v>
      </c>
      <c r="D360" t="s">
        <v>440</v>
      </c>
      <c r="E360" t="s">
        <v>267</v>
      </c>
      <c r="F360" t="s">
        <v>173</v>
      </c>
      <c r="G360" t="s">
        <v>149</v>
      </c>
      <c r="H360" t="s">
        <v>174</v>
      </c>
      <c r="I360" t="s">
        <v>186</v>
      </c>
      <c r="J360" t="s">
        <v>238</v>
      </c>
      <c r="K360" t="s">
        <v>176</v>
      </c>
      <c r="L360" t="s">
        <v>155</v>
      </c>
      <c r="M360" t="s">
        <v>155</v>
      </c>
      <c r="N360" t="n">
        <v>-116.9712</v>
      </c>
      <c r="O360" t="n">
        <v>33.8067</v>
      </c>
      <c r="P360" t="n">
        <v>21870</v>
      </c>
      <c r="Q360" t="n">
        <v>21870</v>
      </c>
      <c r="R360" t="n">
        <v>60.9</v>
      </c>
      <c r="S360" t="n">
        <v>21.4</v>
      </c>
      <c r="T360" t="n">
        <v>6.2</v>
      </c>
      <c r="U360" t="n">
        <v>51.6</v>
      </c>
      <c r="V360" t="n">
        <v>7.5</v>
      </c>
      <c r="W360" t="n">
        <v>0</v>
      </c>
      <c r="X360" t="n">
        <v>71</v>
      </c>
      <c r="Y360" t="n">
        <v>48</v>
      </c>
      <c r="Z360" t="n">
        <v>31</v>
      </c>
      <c r="AA360" t="n">
        <v>1409</v>
      </c>
      <c r="AB360" t="n">
        <v>36.5</v>
      </c>
      <c r="AC360"/>
      <c r="AD360"/>
      <c r="AE360"/>
      <c r="AF360" t="n">
        <v>1875</v>
      </c>
      <c r="AG360" t="n">
        <v>33</v>
      </c>
      <c r="AH360" t="n">
        <v>62</v>
      </c>
      <c r="AI360" t="n">
        <v>8561</v>
      </c>
      <c r="AJ360" t="n">
        <v>6082</v>
      </c>
      <c r="AK360" t="n">
        <v>6626</v>
      </c>
      <c r="AL360" t="n">
        <v>8477</v>
      </c>
      <c r="AM360" t="n">
        <v>11060</v>
      </c>
      <c r="AN360" t="n">
        <v>8165</v>
      </c>
      <c r="AO360" t="n">
        <v>1833</v>
      </c>
      <c r="AP360"/>
      <c r="AQ360"/>
      <c r="AR360"/>
    </row>
    <row r="361">
      <c r="A361" t="n">
        <v>119270</v>
      </c>
      <c r="B361" t="s">
        <v>752</v>
      </c>
      <c r="C361" t="s">
        <v>753</v>
      </c>
      <c r="D361" t="s">
        <v>440</v>
      </c>
      <c r="E361" t="s">
        <v>267</v>
      </c>
      <c r="F361" t="s">
        <v>188</v>
      </c>
      <c r="G361" t="s">
        <v>189</v>
      </c>
      <c r="H361" t="s">
        <v>150</v>
      </c>
      <c r="I361" t="s">
        <v>151</v>
      </c>
      <c r="J361" t="s">
        <v>164</v>
      </c>
      <c r="K361" t="s">
        <v>209</v>
      </c>
      <c r="L361" t="s">
        <v>155</v>
      </c>
      <c r="M361" t="s">
        <v>155</v>
      </c>
      <c r="N361" t="n">
        <v>-118.3376</v>
      </c>
      <c r="O361" t="n">
        <v>34.1013</v>
      </c>
      <c r="P361" t="n">
        <v>1241</v>
      </c>
      <c r="Q361" t="n">
        <v>1209</v>
      </c>
      <c r="R361" t="n">
        <v>25</v>
      </c>
      <c r="S361" t="n">
        <v>22</v>
      </c>
      <c r="T361" t="n">
        <v>8.8</v>
      </c>
      <c r="U361" t="n">
        <v>10.1</v>
      </c>
      <c r="V361" t="n">
        <v>7.4</v>
      </c>
      <c r="W361" t="n">
        <v>36.9</v>
      </c>
      <c r="X361" t="n">
        <v>71</v>
      </c>
      <c r="Y361" t="n">
        <v>100</v>
      </c>
      <c r="Z361" t="n">
        <v>6</v>
      </c>
      <c r="AA361" t="n">
        <v>198</v>
      </c>
      <c r="AB361" t="n">
        <v>46</v>
      </c>
      <c r="AC361" t="n">
        <v>34</v>
      </c>
      <c r="AD361" t="n">
        <v>44.1</v>
      </c>
      <c r="AE361" t="n">
        <v>17.6</v>
      </c>
      <c r="AF361" t="n">
        <v>127</v>
      </c>
      <c r="AG361" t="n">
        <v>18</v>
      </c>
      <c r="AH361" t="n">
        <v>34</v>
      </c>
      <c r="AI361" t="n">
        <v>39056</v>
      </c>
      <c r="AJ361" t="n">
        <v>35638</v>
      </c>
      <c r="AK361" t="n">
        <v>36541</v>
      </c>
      <c r="AL361" t="n">
        <v>38496</v>
      </c>
      <c r="AM361" t="n">
        <v>39295</v>
      </c>
      <c r="AN361" t="n">
        <v>39845</v>
      </c>
      <c r="AO361" t="n">
        <v>75</v>
      </c>
      <c r="AP361" t="n">
        <v>64</v>
      </c>
      <c r="AQ361" t="n">
        <v>11</v>
      </c>
      <c r="AR361"/>
    </row>
    <row r="362">
      <c r="A362" t="n">
        <v>119331</v>
      </c>
      <c r="B362" t="s">
        <v>754</v>
      </c>
      <c r="C362" t="s">
        <v>755</v>
      </c>
      <c r="D362" t="s">
        <v>440</v>
      </c>
      <c r="E362" t="s">
        <v>267</v>
      </c>
      <c r="F362" t="s">
        <v>173</v>
      </c>
      <c r="G362" t="s">
        <v>149</v>
      </c>
      <c r="H362" t="s">
        <v>174</v>
      </c>
      <c r="I362" t="s">
        <v>151</v>
      </c>
      <c r="J362" t="s">
        <v>168</v>
      </c>
      <c r="K362" t="s">
        <v>176</v>
      </c>
      <c r="L362" t="s">
        <v>155</v>
      </c>
      <c r="M362" t="s">
        <v>155</v>
      </c>
      <c r="N362" t="n">
        <v>-122.2744</v>
      </c>
      <c r="O362" t="n">
        <v>38.2741</v>
      </c>
      <c r="P362" t="n">
        <v>6216</v>
      </c>
      <c r="Q362" t="n">
        <v>6216</v>
      </c>
      <c r="R362" t="n">
        <v>57.8</v>
      </c>
      <c r="S362" t="n">
        <v>23.8</v>
      </c>
      <c r="T362" t="n">
        <v>4.5</v>
      </c>
      <c r="U362" t="n">
        <v>44.1</v>
      </c>
      <c r="V362" t="n">
        <v>12.6</v>
      </c>
      <c r="W362" t="n">
        <v>0.1</v>
      </c>
      <c r="X362" t="n">
        <v>72</v>
      </c>
      <c r="Y362" t="n">
        <v>43</v>
      </c>
      <c r="Z362" t="n">
        <v>16</v>
      </c>
      <c r="AA362" t="n">
        <v>554</v>
      </c>
      <c r="AB362" t="n">
        <v>31.8</v>
      </c>
      <c r="AC362"/>
      <c r="AD362"/>
      <c r="AE362"/>
      <c r="AF362" t="n">
        <v>444</v>
      </c>
      <c r="AG362" t="n">
        <v>19</v>
      </c>
      <c r="AH362" t="n">
        <v>75</v>
      </c>
      <c r="AI362" t="n">
        <v>18153</v>
      </c>
      <c r="AJ362" t="n">
        <v>12146</v>
      </c>
      <c r="AK362" t="n">
        <v>12868</v>
      </c>
      <c r="AL362" t="n">
        <v>16815</v>
      </c>
      <c r="AM362" t="n">
        <v>17843</v>
      </c>
      <c r="AN362"/>
      <c r="AO362" t="n">
        <v>467</v>
      </c>
      <c r="AP362"/>
      <c r="AQ362"/>
      <c r="AR362"/>
    </row>
    <row r="363">
      <c r="A363" t="n">
        <v>119553</v>
      </c>
      <c r="B363" t="s">
        <v>756</v>
      </c>
      <c r="C363" t="s">
        <v>757</v>
      </c>
      <c r="D363" t="s">
        <v>440</v>
      </c>
      <c r="E363" t="s">
        <v>267</v>
      </c>
      <c r="F363" t="s">
        <v>199</v>
      </c>
      <c r="G363" t="s">
        <v>189</v>
      </c>
      <c r="H363" t="s">
        <v>200</v>
      </c>
      <c r="I363" t="s">
        <v>186</v>
      </c>
      <c r="J363" t="s">
        <v>168</v>
      </c>
      <c r="K363"/>
      <c r="L363" t="s">
        <v>155</v>
      </c>
      <c r="M363" t="s">
        <v>155</v>
      </c>
      <c r="N363" t="n">
        <v>-122.2877</v>
      </c>
      <c r="O363" t="n">
        <v>37.8419</v>
      </c>
      <c r="P363" t="n">
        <v>1999</v>
      </c>
      <c r="Q363" t="n">
        <v>1999</v>
      </c>
      <c r="R363" t="n">
        <v>72.8</v>
      </c>
      <c r="S363" t="n">
        <v>28.3</v>
      </c>
      <c r="T363" t="n">
        <v>13.4</v>
      </c>
      <c r="U363" t="n">
        <v>27.4</v>
      </c>
      <c r="V363" t="n">
        <v>8.6</v>
      </c>
      <c r="W363" t="n">
        <v>0</v>
      </c>
      <c r="X363" t="n">
        <v>79</v>
      </c>
      <c r="Y363"/>
      <c r="Z363" t="n">
        <v>20</v>
      </c>
      <c r="AA363"/>
      <c r="AB363"/>
      <c r="AC363"/>
      <c r="AD363"/>
      <c r="AE363"/>
      <c r="AF363" t="n">
        <v>580</v>
      </c>
      <c r="AG363" t="n">
        <v>59</v>
      </c>
      <c r="AH363" t="n">
        <v>71</v>
      </c>
      <c r="AI363" t="n">
        <v>28772</v>
      </c>
      <c r="AJ363" t="n">
        <v>28100</v>
      </c>
      <c r="AK363" t="n">
        <v>30065</v>
      </c>
      <c r="AL363" t="n">
        <v>30585</v>
      </c>
      <c r="AM363" t="n">
        <v>32645</v>
      </c>
      <c r="AN363" t="n">
        <v>33807</v>
      </c>
      <c r="AO363"/>
      <c r="AP363"/>
      <c r="AQ363"/>
      <c r="AR363"/>
    </row>
    <row r="364">
      <c r="A364" t="n">
        <v>119605</v>
      </c>
      <c r="B364" t="s">
        <v>758</v>
      </c>
      <c r="C364" t="s">
        <v>463</v>
      </c>
      <c r="D364" t="s">
        <v>440</v>
      </c>
      <c r="E364" t="s">
        <v>267</v>
      </c>
      <c r="F364" t="s">
        <v>162</v>
      </c>
      <c r="G364" t="s">
        <v>163</v>
      </c>
      <c r="H364" t="s">
        <v>150</v>
      </c>
      <c r="I364" t="s">
        <v>151</v>
      </c>
      <c r="J364" t="s">
        <v>238</v>
      </c>
      <c r="K364" t="s">
        <v>153</v>
      </c>
      <c r="L364" t="s">
        <v>155</v>
      </c>
      <c r="M364" t="s">
        <v>155</v>
      </c>
      <c r="N364" t="n">
        <v>-117.1273</v>
      </c>
      <c r="O364" t="n">
        <v>32.8293</v>
      </c>
      <c r="P364" t="n">
        <v>29451</v>
      </c>
      <c r="Q364" t="n">
        <v>14297</v>
      </c>
      <c r="R364" t="n">
        <v>53.5</v>
      </c>
      <c r="S364" t="n">
        <v>30.1</v>
      </c>
      <c r="T364" t="n">
        <v>13.4</v>
      </c>
      <c r="U364" t="n">
        <v>32</v>
      </c>
      <c r="V364" t="n">
        <v>7.9</v>
      </c>
      <c r="W364" t="n">
        <v>0</v>
      </c>
      <c r="X364" t="n">
        <v>54</v>
      </c>
      <c r="Y364" t="n">
        <v>33</v>
      </c>
      <c r="Z364" t="n">
        <v>16</v>
      </c>
      <c r="AA364" t="n">
        <v>6</v>
      </c>
      <c r="AB364" t="n">
        <v>50</v>
      </c>
      <c r="AC364" t="n">
        <v>5</v>
      </c>
      <c r="AD364" t="n">
        <v>60</v>
      </c>
      <c r="AE364" t="n">
        <v>60</v>
      </c>
      <c r="AF364" t="n">
        <v>13</v>
      </c>
      <c r="AG364" t="n">
        <v>26</v>
      </c>
      <c r="AH364" t="n">
        <v>56</v>
      </c>
      <c r="AI364" t="n">
        <v>28115</v>
      </c>
      <c r="AJ364" t="n">
        <v>30678</v>
      </c>
      <c r="AK364"/>
      <c r="AL364"/>
      <c r="AM364"/>
      <c r="AN364" t="n">
        <v>32956</v>
      </c>
      <c r="AO364" t="n">
        <v>243</v>
      </c>
      <c r="AP364" t="n">
        <v>1573</v>
      </c>
      <c r="AQ364" t="n">
        <v>3749</v>
      </c>
      <c r="AR364" t="n">
        <v>39</v>
      </c>
    </row>
    <row r="365">
      <c r="A365" t="n">
        <v>119678</v>
      </c>
      <c r="B365" t="s">
        <v>759</v>
      </c>
      <c r="C365" t="s">
        <v>743</v>
      </c>
      <c r="D365" t="s">
        <v>440</v>
      </c>
      <c r="E365" t="s">
        <v>760</v>
      </c>
      <c r="F365" t="s">
        <v>148</v>
      </c>
      <c r="G365" t="s">
        <v>149</v>
      </c>
      <c r="H365" t="s">
        <v>150</v>
      </c>
      <c r="I365" t="s">
        <v>186</v>
      </c>
      <c r="J365" t="s">
        <v>168</v>
      </c>
      <c r="K365" t="s">
        <v>153</v>
      </c>
      <c r="L365" t="s">
        <v>155</v>
      </c>
      <c r="M365" t="s">
        <v>155</v>
      </c>
      <c r="N365" t="n">
        <v>-121.8742</v>
      </c>
      <c r="O365" t="n">
        <v>36.5972</v>
      </c>
      <c r="P365" t="n">
        <v>3939</v>
      </c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 t="n">
        <v>1136</v>
      </c>
      <c r="AR365" t="n">
        <v>12</v>
      </c>
    </row>
    <row r="366">
      <c r="A366" t="n">
        <v>119775</v>
      </c>
      <c r="B366" t="s">
        <v>761</v>
      </c>
      <c r="C366" t="s">
        <v>463</v>
      </c>
      <c r="D366" t="s">
        <v>440</v>
      </c>
      <c r="E366" t="s">
        <v>267</v>
      </c>
      <c r="F366" t="s">
        <v>188</v>
      </c>
      <c r="G366" t="s">
        <v>189</v>
      </c>
      <c r="H366" t="s">
        <v>150</v>
      </c>
      <c r="I366" t="s">
        <v>151</v>
      </c>
      <c r="J366" t="s">
        <v>164</v>
      </c>
      <c r="K366" t="s">
        <v>153</v>
      </c>
      <c r="L366" t="s">
        <v>155</v>
      </c>
      <c r="M366" t="s">
        <v>155</v>
      </c>
      <c r="N366" t="n">
        <v>-117.1533</v>
      </c>
      <c r="O366" t="n">
        <v>32.7133</v>
      </c>
      <c r="P366" t="n">
        <v>327</v>
      </c>
      <c r="Q366" t="n">
        <v>249</v>
      </c>
      <c r="R366" t="n">
        <v>41.8</v>
      </c>
      <c r="S366" t="n">
        <v>35.3</v>
      </c>
      <c r="T366" t="n">
        <v>6.4</v>
      </c>
      <c r="U366" t="n">
        <v>32.9</v>
      </c>
      <c r="V366" t="n">
        <v>10.8</v>
      </c>
      <c r="W366" t="n">
        <v>8.4</v>
      </c>
      <c r="X366" t="n">
        <v>50</v>
      </c>
      <c r="Y366"/>
      <c r="Z366" t="n">
        <v>6</v>
      </c>
      <c r="AA366" t="n">
        <v>53</v>
      </c>
      <c r="AB366" t="n">
        <v>50.9</v>
      </c>
      <c r="AC366" t="n">
        <v>53</v>
      </c>
      <c r="AD366" t="n">
        <v>50.9</v>
      </c>
      <c r="AE366" t="n">
        <v>7.5</v>
      </c>
      <c r="AF366" t="n">
        <v>11</v>
      </c>
      <c r="AG366" t="n">
        <v>46</v>
      </c>
      <c r="AH366" t="n">
        <v>83</v>
      </c>
      <c r="AI366" t="n">
        <v>50190</v>
      </c>
      <c r="AJ366"/>
      <c r="AK366" t="n">
        <v>36741</v>
      </c>
      <c r="AL366" t="n">
        <v>50500</v>
      </c>
      <c r="AM366" t="n">
        <v>51642</v>
      </c>
      <c r="AN366" t="n">
        <v>50309</v>
      </c>
      <c r="AO366"/>
      <c r="AP366" t="n">
        <v>62</v>
      </c>
      <c r="AQ366" t="n">
        <v>32</v>
      </c>
      <c r="AR366"/>
    </row>
    <row r="367">
      <c r="A367" t="n">
        <v>119951</v>
      </c>
      <c r="B367" t="s">
        <v>762</v>
      </c>
      <c r="C367" t="s">
        <v>533</v>
      </c>
      <c r="D367" t="s">
        <v>440</v>
      </c>
      <c r="E367" t="s">
        <v>267</v>
      </c>
      <c r="F367" t="s">
        <v>199</v>
      </c>
      <c r="G367" t="s">
        <v>189</v>
      </c>
      <c r="H367" t="s">
        <v>200</v>
      </c>
      <c r="I367" t="s">
        <v>151</v>
      </c>
      <c r="J367" t="s">
        <v>164</v>
      </c>
      <c r="K367"/>
      <c r="L367" t="s">
        <v>155</v>
      </c>
      <c r="M367" t="s">
        <v>155</v>
      </c>
      <c r="N367" t="n">
        <v>-120.9928</v>
      </c>
      <c r="O367" t="n">
        <v>37.6778</v>
      </c>
      <c r="P367" t="n">
        <v>318</v>
      </c>
      <c r="Q367" t="n">
        <v>318</v>
      </c>
      <c r="R367" t="n">
        <v>93.1</v>
      </c>
      <c r="S367" t="n">
        <v>28</v>
      </c>
      <c r="T367" t="n">
        <v>8.8</v>
      </c>
      <c r="U367" t="n">
        <v>50</v>
      </c>
      <c r="V367" t="n">
        <v>5.3</v>
      </c>
      <c r="W367" t="n">
        <v>0</v>
      </c>
      <c r="X367" t="n">
        <v>87</v>
      </c>
      <c r="Y367"/>
      <c r="Z367" t="n">
        <v>30</v>
      </c>
      <c r="AA367"/>
      <c r="AB367"/>
      <c r="AC367"/>
      <c r="AD367"/>
      <c r="AE367"/>
      <c r="AF367" t="n">
        <v>191</v>
      </c>
      <c r="AG367" t="n">
        <v>44</v>
      </c>
      <c r="AH367" t="n">
        <v>44</v>
      </c>
      <c r="AI367" t="n">
        <v>20347</v>
      </c>
      <c r="AJ367" t="n">
        <v>20350</v>
      </c>
      <c r="AK367" t="n">
        <v>16439</v>
      </c>
      <c r="AL367" t="n">
        <v>22506</v>
      </c>
      <c r="AM367" t="n">
        <v>26811</v>
      </c>
      <c r="AN367"/>
      <c r="AO367"/>
      <c r="AP367"/>
      <c r="AQ367"/>
      <c r="AR367"/>
    </row>
    <row r="368">
      <c r="A368" t="n">
        <v>120069</v>
      </c>
      <c r="B368" t="s">
        <v>763</v>
      </c>
      <c r="C368" t="s">
        <v>499</v>
      </c>
      <c r="D368" t="s">
        <v>440</v>
      </c>
      <c r="E368" t="s">
        <v>267</v>
      </c>
      <c r="F368" t="s">
        <v>199</v>
      </c>
      <c r="G368" t="s">
        <v>189</v>
      </c>
      <c r="H368" t="s">
        <v>200</v>
      </c>
      <c r="I368" t="s">
        <v>186</v>
      </c>
      <c r="J368" t="s">
        <v>164</v>
      </c>
      <c r="K368"/>
      <c r="L368" t="s">
        <v>155</v>
      </c>
      <c r="M368" t="s">
        <v>155</v>
      </c>
      <c r="N368" t="n">
        <v>-117.7512</v>
      </c>
      <c r="O368" t="n">
        <v>34.062</v>
      </c>
      <c r="P368" t="n">
        <v>500</v>
      </c>
      <c r="Q368" t="n">
        <v>500</v>
      </c>
      <c r="R368" t="n">
        <v>83.4</v>
      </c>
      <c r="S368" t="n">
        <v>15</v>
      </c>
      <c r="T368" t="n">
        <v>9.6</v>
      </c>
      <c r="U368" t="n">
        <v>21.8</v>
      </c>
      <c r="V368" t="n">
        <v>10.4</v>
      </c>
      <c r="W368" t="n">
        <v>0</v>
      </c>
      <c r="X368" t="n">
        <v>83</v>
      </c>
      <c r="Y368"/>
      <c r="Z368" t="n">
        <v>27</v>
      </c>
      <c r="AA368"/>
      <c r="AB368"/>
      <c r="AC368"/>
      <c r="AD368"/>
      <c r="AE368"/>
      <c r="AF368" t="n">
        <v>132</v>
      </c>
      <c r="AG368" t="n">
        <v>64</v>
      </c>
      <c r="AH368" t="n">
        <v>66</v>
      </c>
      <c r="AI368" t="n">
        <v>31638</v>
      </c>
      <c r="AJ368" t="n">
        <v>32735</v>
      </c>
      <c r="AK368" t="n">
        <v>33057</v>
      </c>
      <c r="AL368" t="n">
        <v>33313</v>
      </c>
      <c r="AM368" t="n">
        <v>33400</v>
      </c>
      <c r="AN368" t="n">
        <v>36430</v>
      </c>
      <c r="AO368"/>
      <c r="AP368"/>
      <c r="AQ368"/>
      <c r="AR368"/>
    </row>
    <row r="369">
      <c r="A369" t="n">
        <v>120078</v>
      </c>
      <c r="B369" t="s">
        <v>764</v>
      </c>
      <c r="C369" t="s">
        <v>453</v>
      </c>
      <c r="D369" t="s">
        <v>440</v>
      </c>
      <c r="E369" t="s">
        <v>267</v>
      </c>
      <c r="F369" t="s">
        <v>279</v>
      </c>
      <c r="G369" t="s">
        <v>189</v>
      </c>
      <c r="H369" t="s">
        <v>174</v>
      </c>
      <c r="I369" t="s">
        <v>186</v>
      </c>
      <c r="J369" t="s">
        <v>164</v>
      </c>
      <c r="K369" t="s">
        <v>176</v>
      </c>
      <c r="L369" t="s">
        <v>155</v>
      </c>
      <c r="M369" t="s">
        <v>155</v>
      </c>
      <c r="N369" t="n">
        <v>-117.9496</v>
      </c>
      <c r="O369" t="n">
        <v>34.0721</v>
      </c>
      <c r="P369" t="n">
        <v>978</v>
      </c>
      <c r="Q369" t="n">
        <v>978</v>
      </c>
      <c r="R369" t="n">
        <v>85.4</v>
      </c>
      <c r="S369" t="n">
        <v>31</v>
      </c>
      <c r="T369" t="n">
        <v>3.9</v>
      </c>
      <c r="U369" t="n">
        <v>20.4</v>
      </c>
      <c r="V369" t="n">
        <v>9.2</v>
      </c>
      <c r="W369" t="n">
        <v>0</v>
      </c>
      <c r="X369" t="n">
        <v>86</v>
      </c>
      <c r="Y369"/>
      <c r="Z369" t="n">
        <v>24</v>
      </c>
      <c r="AA369" t="n">
        <v>362</v>
      </c>
      <c r="AB369" t="n">
        <v>65.2</v>
      </c>
      <c r="AC369"/>
      <c r="AD369"/>
      <c r="AE369"/>
      <c r="AF369" t="n">
        <v>174</v>
      </c>
      <c r="AG369" t="n">
        <v>62</v>
      </c>
      <c r="AH369" t="n">
        <v>67</v>
      </c>
      <c r="AI369" t="n">
        <v>28998</v>
      </c>
      <c r="AJ369" t="n">
        <v>27661</v>
      </c>
      <c r="AK369" t="n">
        <v>28691</v>
      </c>
      <c r="AL369" t="n">
        <v>28742</v>
      </c>
      <c r="AM369" t="n">
        <v>31420</v>
      </c>
      <c r="AN369" t="n">
        <v>31835</v>
      </c>
      <c r="AO369" t="n">
        <v>3</v>
      </c>
      <c r="AP369"/>
      <c r="AQ369"/>
      <c r="AR369"/>
    </row>
    <row r="370">
      <c r="A370" t="n">
        <v>120087</v>
      </c>
      <c r="B370" t="s">
        <v>765</v>
      </c>
      <c r="C370" t="s">
        <v>766</v>
      </c>
      <c r="D370" t="s">
        <v>440</v>
      </c>
      <c r="E370" t="s">
        <v>267</v>
      </c>
      <c r="F370" t="s">
        <v>199</v>
      </c>
      <c r="G370" t="s">
        <v>189</v>
      </c>
      <c r="H370" t="s">
        <v>200</v>
      </c>
      <c r="I370" t="s">
        <v>151</v>
      </c>
      <c r="J370" t="s">
        <v>164</v>
      </c>
      <c r="K370"/>
      <c r="L370" t="s">
        <v>155</v>
      </c>
      <c r="M370" t="s">
        <v>155</v>
      </c>
      <c r="N370" t="n">
        <v>-118.4502</v>
      </c>
      <c r="O370" t="n">
        <v>34.1895</v>
      </c>
      <c r="P370" t="n">
        <v>351</v>
      </c>
      <c r="Q370" t="n">
        <v>351</v>
      </c>
      <c r="R370" t="n">
        <v>81.5</v>
      </c>
      <c r="S370" t="n">
        <v>16.5</v>
      </c>
      <c r="T370" t="n">
        <v>8.8</v>
      </c>
      <c r="U370" t="n">
        <v>58.1</v>
      </c>
      <c r="V370" t="n">
        <v>10.8</v>
      </c>
      <c r="W370" t="n">
        <v>0</v>
      </c>
      <c r="X370" t="n">
        <v>88</v>
      </c>
      <c r="Y370"/>
      <c r="Z370" t="n">
        <v>32</v>
      </c>
      <c r="AA370"/>
      <c r="AB370"/>
      <c r="AC370"/>
      <c r="AD370"/>
      <c r="AE370"/>
      <c r="AF370" t="n">
        <v>41</v>
      </c>
      <c r="AG370" t="n">
        <v>53</v>
      </c>
      <c r="AH370" t="n">
        <v>60</v>
      </c>
      <c r="AI370" t="n">
        <v>32370</v>
      </c>
      <c r="AJ370" t="n">
        <v>32295</v>
      </c>
      <c r="AK370" t="n">
        <v>33872</v>
      </c>
      <c r="AL370" t="n">
        <v>34002</v>
      </c>
      <c r="AM370" t="n">
        <v>34401</v>
      </c>
      <c r="AN370" t="n">
        <v>34706</v>
      </c>
      <c r="AO370"/>
      <c r="AP370"/>
      <c r="AQ370"/>
      <c r="AR370"/>
    </row>
    <row r="371">
      <c r="A371" t="n">
        <v>120166</v>
      </c>
      <c r="B371" t="s">
        <v>767</v>
      </c>
      <c r="C371" t="s">
        <v>768</v>
      </c>
      <c r="D371" t="s">
        <v>440</v>
      </c>
      <c r="E371" t="s">
        <v>267</v>
      </c>
      <c r="F371" t="s">
        <v>162</v>
      </c>
      <c r="G371" t="s">
        <v>163</v>
      </c>
      <c r="H371" t="s">
        <v>150</v>
      </c>
      <c r="I371" t="s">
        <v>151</v>
      </c>
      <c r="J371" t="s">
        <v>164</v>
      </c>
      <c r="K371" t="s">
        <v>209</v>
      </c>
      <c r="L371" t="s">
        <v>155</v>
      </c>
      <c r="M371" t="s">
        <v>155</v>
      </c>
      <c r="N371" t="n">
        <v>-121.9279</v>
      </c>
      <c r="O371" t="n">
        <v>37.4851</v>
      </c>
      <c r="P371" t="n">
        <v>289</v>
      </c>
      <c r="Q371" t="n">
        <v>43</v>
      </c>
      <c r="R371" t="n">
        <v>32.6</v>
      </c>
      <c r="S371" t="n">
        <v>4.7</v>
      </c>
      <c r="T371" t="n">
        <v>0</v>
      </c>
      <c r="U371" t="n">
        <v>0</v>
      </c>
      <c r="V371" t="n">
        <v>7</v>
      </c>
      <c r="W371" t="n">
        <v>88.4</v>
      </c>
      <c r="X371" t="n">
        <v>81</v>
      </c>
      <c r="Y371"/>
      <c r="Z371" t="n">
        <v>6</v>
      </c>
      <c r="AA371"/>
      <c r="AB371"/>
      <c r="AC371"/>
      <c r="AD371"/>
      <c r="AE371"/>
      <c r="AF371" t="n">
        <v>16</v>
      </c>
      <c r="AG371" t="n">
        <v>0</v>
      </c>
      <c r="AH371" t="n">
        <v>96</v>
      </c>
      <c r="AI371" t="n">
        <v>13221</v>
      </c>
      <c r="AJ371"/>
      <c r="AK371"/>
      <c r="AL371"/>
      <c r="AM371"/>
      <c r="AN371"/>
      <c r="AO371"/>
      <c r="AP371" t="n">
        <v>2</v>
      </c>
      <c r="AQ371" t="n">
        <v>55</v>
      </c>
      <c r="AR371"/>
    </row>
    <row r="372">
      <c r="A372" t="n">
        <v>120184</v>
      </c>
      <c r="B372" t="s">
        <v>769</v>
      </c>
      <c r="C372" t="s">
        <v>770</v>
      </c>
      <c r="D372" t="s">
        <v>440</v>
      </c>
      <c r="E372" t="s">
        <v>267</v>
      </c>
      <c r="F372" t="s">
        <v>162</v>
      </c>
      <c r="G372" t="s">
        <v>163</v>
      </c>
      <c r="H372" t="s">
        <v>150</v>
      </c>
      <c r="I372" t="s">
        <v>186</v>
      </c>
      <c r="J372" t="s">
        <v>164</v>
      </c>
      <c r="K372" t="s">
        <v>153</v>
      </c>
      <c r="L372" t="s">
        <v>155</v>
      </c>
      <c r="M372" t="s">
        <v>155</v>
      </c>
      <c r="N372" t="n">
        <v>-122.2848</v>
      </c>
      <c r="O372" t="n">
        <v>37.5171</v>
      </c>
      <c r="P372" t="n">
        <v>255</v>
      </c>
      <c r="Q372" t="n">
        <v>9</v>
      </c>
      <c r="R372" t="n">
        <v>44.4</v>
      </c>
      <c r="S372" t="n">
        <v>11.1</v>
      </c>
      <c r="T372" t="n">
        <v>11.1</v>
      </c>
      <c r="U372" t="n">
        <v>66.7</v>
      </c>
      <c r="V372" t="n">
        <v>0</v>
      </c>
      <c r="W372" t="n">
        <v>0</v>
      </c>
      <c r="X372"/>
      <c r="Y372"/>
      <c r="Z372" t="n">
        <v>6</v>
      </c>
      <c r="AA372" t="n">
        <v>168</v>
      </c>
      <c r="AB372" t="n">
        <v>31.5</v>
      </c>
      <c r="AC372" t="n">
        <v>168</v>
      </c>
      <c r="AD372" t="n">
        <v>31.5</v>
      </c>
      <c r="AE372" t="n">
        <v>31.5</v>
      </c>
      <c r="AF372"/>
      <c r="AG372"/>
      <c r="AH372"/>
      <c r="AI372"/>
      <c r="AJ372"/>
      <c r="AK372"/>
      <c r="AL372"/>
      <c r="AM372"/>
      <c r="AN372"/>
      <c r="AO372"/>
      <c r="AP372" t="n">
        <v>7</v>
      </c>
      <c r="AQ372" t="n">
        <v>60</v>
      </c>
      <c r="AR372"/>
    </row>
    <row r="373">
      <c r="A373" t="n">
        <v>120254</v>
      </c>
      <c r="B373" t="s">
        <v>771</v>
      </c>
      <c r="C373" t="s">
        <v>448</v>
      </c>
      <c r="D373" t="s">
        <v>440</v>
      </c>
      <c r="E373" t="s">
        <v>267</v>
      </c>
      <c r="F373" t="s">
        <v>162</v>
      </c>
      <c r="G373" t="s">
        <v>163</v>
      </c>
      <c r="H373" t="s">
        <v>150</v>
      </c>
      <c r="I373" t="s">
        <v>151</v>
      </c>
      <c r="J373" t="s">
        <v>168</v>
      </c>
      <c r="K373" t="s">
        <v>179</v>
      </c>
      <c r="L373" t="s">
        <v>155</v>
      </c>
      <c r="M373" t="s">
        <v>155</v>
      </c>
      <c r="N373" t="n">
        <v>-118.2109</v>
      </c>
      <c r="O373" t="n">
        <v>34.1271</v>
      </c>
      <c r="P373" t="n">
        <v>2029</v>
      </c>
      <c r="Q373" t="n">
        <v>2029</v>
      </c>
      <c r="R373" t="n">
        <v>58.8</v>
      </c>
      <c r="S373" t="n">
        <v>47</v>
      </c>
      <c r="T373" t="n">
        <v>3.9</v>
      </c>
      <c r="U373" t="n">
        <v>16.7</v>
      </c>
      <c r="V373" t="n">
        <v>13.4</v>
      </c>
      <c r="W373" t="n">
        <v>4.8</v>
      </c>
      <c r="X373" t="n">
        <v>87</v>
      </c>
      <c r="Y373"/>
      <c r="Z373" t="n">
        <v>9</v>
      </c>
      <c r="AA373" t="n">
        <v>564</v>
      </c>
      <c r="AB373" t="n">
        <v>85.1</v>
      </c>
      <c r="AC373" t="n">
        <v>564</v>
      </c>
      <c r="AD373" t="n">
        <v>85.1</v>
      </c>
      <c r="AE373" t="n">
        <v>71.8</v>
      </c>
      <c r="AF373" t="n">
        <v>531</v>
      </c>
      <c r="AG373" t="n">
        <v>16</v>
      </c>
      <c r="AH373" t="n">
        <v>75</v>
      </c>
      <c r="AI373" t="n">
        <v>47113</v>
      </c>
      <c r="AJ373" t="n">
        <v>18872</v>
      </c>
      <c r="AK373" t="n">
        <v>18801</v>
      </c>
      <c r="AL373" t="n">
        <v>17577</v>
      </c>
      <c r="AM373" t="n">
        <v>28983</v>
      </c>
      <c r="AN373" t="n">
        <v>55885</v>
      </c>
      <c r="AO373"/>
      <c r="AP373" t="n">
        <v>501</v>
      </c>
      <c r="AQ373"/>
      <c r="AR373"/>
    </row>
    <row r="374">
      <c r="A374" t="n">
        <v>120290</v>
      </c>
      <c r="B374" t="s">
        <v>772</v>
      </c>
      <c r="C374" t="s">
        <v>768</v>
      </c>
      <c r="D374" t="s">
        <v>440</v>
      </c>
      <c r="E374" t="s">
        <v>267</v>
      </c>
      <c r="F374" t="s">
        <v>173</v>
      </c>
      <c r="G374" t="s">
        <v>149</v>
      </c>
      <c r="H374" t="s">
        <v>174</v>
      </c>
      <c r="I374" t="s">
        <v>151</v>
      </c>
      <c r="J374" t="s">
        <v>152</v>
      </c>
      <c r="K374" t="s">
        <v>176</v>
      </c>
      <c r="L374" t="s">
        <v>155</v>
      </c>
      <c r="M374" t="s">
        <v>155</v>
      </c>
      <c r="N374" t="n">
        <v>-121.9118</v>
      </c>
      <c r="O374" t="n">
        <v>37.5299</v>
      </c>
      <c r="P374" t="n">
        <v>15883</v>
      </c>
      <c r="Q374" t="n">
        <v>15883</v>
      </c>
      <c r="R374" t="n">
        <v>40.2</v>
      </c>
      <c r="S374" t="n">
        <v>20</v>
      </c>
      <c r="T374" t="n">
        <v>2.6</v>
      </c>
      <c r="U374" t="n">
        <v>20.8</v>
      </c>
      <c r="V374" t="n">
        <v>38.9</v>
      </c>
      <c r="W374" t="n">
        <v>2.3</v>
      </c>
      <c r="X374" t="n">
        <v>78</v>
      </c>
      <c r="Y374" t="n">
        <v>34</v>
      </c>
      <c r="Z374" t="n">
        <v>26</v>
      </c>
      <c r="AA374" t="n">
        <v>701</v>
      </c>
      <c r="AB374" t="n">
        <v>54.9</v>
      </c>
      <c r="AC374"/>
      <c r="AD374"/>
      <c r="AE374"/>
      <c r="AF374" t="n">
        <v>739</v>
      </c>
      <c r="AG374" t="n">
        <v>11</v>
      </c>
      <c r="AH374" t="n">
        <v>30</v>
      </c>
      <c r="AI374" t="n">
        <v>17755</v>
      </c>
      <c r="AJ374" t="n">
        <v>13189</v>
      </c>
      <c r="AK374" t="n">
        <v>13609</v>
      </c>
      <c r="AL374" t="n">
        <v>15303</v>
      </c>
      <c r="AM374" t="n">
        <v>19605</v>
      </c>
      <c r="AN374" t="n">
        <v>12299</v>
      </c>
      <c r="AO374" t="n">
        <v>560</v>
      </c>
      <c r="AP374"/>
      <c r="AQ374"/>
      <c r="AR374"/>
    </row>
    <row r="375">
      <c r="A375" t="n">
        <v>120342</v>
      </c>
      <c r="B375" t="s">
        <v>773</v>
      </c>
      <c r="C375" t="s">
        <v>774</v>
      </c>
      <c r="D375" t="s">
        <v>440</v>
      </c>
      <c r="E375" t="s">
        <v>267</v>
      </c>
      <c r="F375" t="s">
        <v>173</v>
      </c>
      <c r="G375" t="s">
        <v>149</v>
      </c>
      <c r="H375" t="s">
        <v>174</v>
      </c>
      <c r="I375" t="s">
        <v>151</v>
      </c>
      <c r="J375" t="s">
        <v>238</v>
      </c>
      <c r="K375" t="s">
        <v>176</v>
      </c>
      <c r="L375" t="s">
        <v>155</v>
      </c>
      <c r="M375" t="s">
        <v>155</v>
      </c>
      <c r="N375" t="n">
        <v>-117.9091</v>
      </c>
      <c r="O375" t="n">
        <v>33.6693</v>
      </c>
      <c r="P375" t="n">
        <v>22363</v>
      </c>
      <c r="Q375" t="n">
        <v>22363</v>
      </c>
      <c r="R375" t="n">
        <v>50.2</v>
      </c>
      <c r="S375" t="n">
        <v>29.4</v>
      </c>
      <c r="T375" t="n">
        <v>1.9</v>
      </c>
      <c r="U375" t="n">
        <v>34.9</v>
      </c>
      <c r="V375" t="n">
        <v>21.9</v>
      </c>
      <c r="W375" t="n">
        <v>5</v>
      </c>
      <c r="X375" t="n">
        <v>73</v>
      </c>
      <c r="Y375" t="n">
        <v>47</v>
      </c>
      <c r="Z375" t="n">
        <v>26</v>
      </c>
      <c r="AA375" t="n">
        <v>2083</v>
      </c>
      <c r="AB375" t="n">
        <v>45.3</v>
      </c>
      <c r="AC375"/>
      <c r="AD375"/>
      <c r="AE375"/>
      <c r="AF375" t="n">
        <v>2536</v>
      </c>
      <c r="AG375" t="n">
        <v>24</v>
      </c>
      <c r="AH375" t="n">
        <v>49</v>
      </c>
      <c r="AI375" t="n">
        <v>7557</v>
      </c>
      <c r="AJ375" t="n">
        <v>3105</v>
      </c>
      <c r="AK375" t="n">
        <v>4473</v>
      </c>
      <c r="AL375" t="n">
        <v>7289</v>
      </c>
      <c r="AM375" t="n">
        <v>9230</v>
      </c>
      <c r="AN375" t="n">
        <v>10872</v>
      </c>
      <c r="AO375" t="n">
        <v>1956</v>
      </c>
      <c r="AP375"/>
      <c r="AQ375"/>
      <c r="AR375"/>
    </row>
    <row r="376">
      <c r="A376" t="n">
        <v>120403</v>
      </c>
      <c r="B376" t="s">
        <v>775</v>
      </c>
      <c r="C376" t="s">
        <v>448</v>
      </c>
      <c r="D376" t="s">
        <v>440</v>
      </c>
      <c r="E376" t="s">
        <v>267</v>
      </c>
      <c r="F376" t="s">
        <v>162</v>
      </c>
      <c r="G376" t="s">
        <v>163</v>
      </c>
      <c r="H376" t="s">
        <v>150</v>
      </c>
      <c r="I376" t="s">
        <v>151</v>
      </c>
      <c r="J376" t="s">
        <v>168</v>
      </c>
      <c r="K376" t="s">
        <v>209</v>
      </c>
      <c r="L376" t="s">
        <v>155</v>
      </c>
      <c r="M376" t="s">
        <v>155</v>
      </c>
      <c r="N376" t="n">
        <v>-118.4166</v>
      </c>
      <c r="O376" t="n">
        <v>33.9566</v>
      </c>
      <c r="P376" t="n">
        <v>1380</v>
      </c>
      <c r="Q376" t="n">
        <v>1333</v>
      </c>
      <c r="R376" t="n">
        <v>70.2</v>
      </c>
      <c r="S376" t="n">
        <v>22.2</v>
      </c>
      <c r="T376" t="n">
        <v>6.5</v>
      </c>
      <c r="U376" t="n">
        <v>19.9</v>
      </c>
      <c r="V376" t="n">
        <v>17</v>
      </c>
      <c r="W376" t="n">
        <v>25.9</v>
      </c>
      <c r="X376" t="n">
        <v>73</v>
      </c>
      <c r="Y376"/>
      <c r="Z376" t="n">
        <v>8</v>
      </c>
      <c r="AA376" t="n">
        <v>203</v>
      </c>
      <c r="AB376" t="n">
        <v>60.6</v>
      </c>
      <c r="AC376" t="n">
        <v>203</v>
      </c>
      <c r="AD376" t="n">
        <v>60.6</v>
      </c>
      <c r="AE376" t="n">
        <v>51.7</v>
      </c>
      <c r="AF376" t="n">
        <v>314</v>
      </c>
      <c r="AG376" t="n">
        <v>31</v>
      </c>
      <c r="AH376" t="n">
        <v>94</v>
      </c>
      <c r="AI376" t="n">
        <v>49440</v>
      </c>
      <c r="AJ376" t="n">
        <v>40358</v>
      </c>
      <c r="AK376" t="n">
        <v>39688</v>
      </c>
      <c r="AL376" t="n">
        <v>43733</v>
      </c>
      <c r="AM376" t="n">
        <v>48011</v>
      </c>
      <c r="AN376" t="n">
        <v>52546</v>
      </c>
      <c r="AO376"/>
      <c r="AP376" t="n">
        <v>235</v>
      </c>
      <c r="AQ376" t="n">
        <v>12</v>
      </c>
      <c r="AR376"/>
    </row>
    <row r="377">
      <c r="A377" t="n">
        <v>120421</v>
      </c>
      <c r="B377" t="s">
        <v>776</v>
      </c>
      <c r="C377" t="s">
        <v>739</v>
      </c>
      <c r="D377" t="s">
        <v>440</v>
      </c>
      <c r="E377" t="s">
        <v>267</v>
      </c>
      <c r="F377" t="s">
        <v>173</v>
      </c>
      <c r="G377" t="s">
        <v>149</v>
      </c>
      <c r="H377" t="s">
        <v>174</v>
      </c>
      <c r="I377" t="s">
        <v>151</v>
      </c>
      <c r="J377" t="s">
        <v>152</v>
      </c>
      <c r="K377" t="s">
        <v>176</v>
      </c>
      <c r="L377" t="s">
        <v>155</v>
      </c>
      <c r="M377" t="s">
        <v>155</v>
      </c>
      <c r="N377" t="n">
        <v>-119.1576</v>
      </c>
      <c r="O377" t="n">
        <v>34.1661</v>
      </c>
      <c r="P377" t="n">
        <v>10332</v>
      </c>
      <c r="Q377" t="n">
        <v>10332</v>
      </c>
      <c r="R377" t="n">
        <v>55.4</v>
      </c>
      <c r="S377" t="n">
        <v>16.1</v>
      </c>
      <c r="T377" t="n">
        <v>2.1</v>
      </c>
      <c r="U377" t="n">
        <v>69.5</v>
      </c>
      <c r="V377" t="n">
        <v>6</v>
      </c>
      <c r="W377" t="n">
        <v>0.2</v>
      </c>
      <c r="X377" t="n">
        <v>75</v>
      </c>
      <c r="Y377" t="n">
        <v>41</v>
      </c>
      <c r="Z377" t="n">
        <v>29</v>
      </c>
      <c r="AA377" t="n">
        <v>527</v>
      </c>
      <c r="AB377" t="n">
        <v>32.6</v>
      </c>
      <c r="AC377"/>
      <c r="AD377"/>
      <c r="AE377"/>
      <c r="AF377" t="n">
        <v>577</v>
      </c>
      <c r="AG377" t="n">
        <v>35</v>
      </c>
      <c r="AH377" t="n">
        <v>69</v>
      </c>
      <c r="AI377" t="n">
        <v>1665</v>
      </c>
      <c r="AJ377" t="n">
        <v>1314</v>
      </c>
      <c r="AK377" t="n">
        <v>58</v>
      </c>
      <c r="AL377" t="n">
        <v>44</v>
      </c>
      <c r="AM377" t="n">
        <v>695</v>
      </c>
      <c r="AN377" t="n">
        <v>8880</v>
      </c>
      <c r="AO377" t="n">
        <v>1002</v>
      </c>
      <c r="AP377"/>
      <c r="AQ377"/>
      <c r="AR377"/>
    </row>
    <row r="378">
      <c r="A378" t="n">
        <v>120537</v>
      </c>
      <c r="B378" t="s">
        <v>777</v>
      </c>
      <c r="C378" t="s">
        <v>507</v>
      </c>
      <c r="D378" t="s">
        <v>440</v>
      </c>
      <c r="E378" t="s">
        <v>267</v>
      </c>
      <c r="F378" t="s">
        <v>162</v>
      </c>
      <c r="G378" t="s">
        <v>163</v>
      </c>
      <c r="H378" t="s">
        <v>150</v>
      </c>
      <c r="I378" t="s">
        <v>186</v>
      </c>
      <c r="J378" t="s">
        <v>168</v>
      </c>
      <c r="K378" t="s">
        <v>153</v>
      </c>
      <c r="L378" t="s">
        <v>155</v>
      </c>
      <c r="M378" t="s">
        <v>155</v>
      </c>
      <c r="N378" t="n">
        <v>-117.8857</v>
      </c>
      <c r="O378" t="n">
        <v>33.8762</v>
      </c>
      <c r="P378" t="n">
        <v>1235</v>
      </c>
      <c r="Q378" t="n">
        <v>616</v>
      </c>
      <c r="R378" t="n">
        <v>56</v>
      </c>
      <c r="S378" t="n">
        <v>29.5</v>
      </c>
      <c r="T378" t="n">
        <v>8.4</v>
      </c>
      <c r="U378" t="n">
        <v>26.5</v>
      </c>
      <c r="V378" t="n">
        <v>4.5</v>
      </c>
      <c r="W378" t="n">
        <v>4.9</v>
      </c>
      <c r="X378" t="n">
        <v>68</v>
      </c>
      <c r="Y378" t="n">
        <v>0</v>
      </c>
      <c r="Z378" t="n">
        <v>13</v>
      </c>
      <c r="AA378" t="n">
        <v>92</v>
      </c>
      <c r="AB378" t="n">
        <v>45.7</v>
      </c>
      <c r="AC378" t="n">
        <v>92</v>
      </c>
      <c r="AD378" t="n">
        <v>45.7</v>
      </c>
      <c r="AE378" t="n">
        <v>45.7</v>
      </c>
      <c r="AF378" t="n">
        <v>88</v>
      </c>
      <c r="AG378" t="n">
        <v>43</v>
      </c>
      <c r="AH378" t="n">
        <v>93</v>
      </c>
      <c r="AI378" t="n">
        <v>30514</v>
      </c>
      <c r="AJ378" t="n">
        <v>26641</v>
      </c>
      <c r="AK378" t="n">
        <v>34153</v>
      </c>
      <c r="AL378" t="n">
        <v>33153</v>
      </c>
      <c r="AM378" t="n">
        <v>35778</v>
      </c>
      <c r="AN378" t="n">
        <v>34403</v>
      </c>
      <c r="AO378" t="n">
        <v>2</v>
      </c>
      <c r="AP378" t="n">
        <v>157</v>
      </c>
      <c r="AQ378" t="n">
        <v>156</v>
      </c>
      <c r="AR378"/>
    </row>
    <row r="379">
      <c r="A379" t="n">
        <v>120661</v>
      </c>
      <c r="B379" t="s">
        <v>778</v>
      </c>
      <c r="C379" t="s">
        <v>463</v>
      </c>
      <c r="D379" t="s">
        <v>440</v>
      </c>
      <c r="E379" t="s">
        <v>267</v>
      </c>
      <c r="F379" t="s">
        <v>279</v>
      </c>
      <c r="G379" t="s">
        <v>189</v>
      </c>
      <c r="H379" t="s">
        <v>174</v>
      </c>
      <c r="I379" t="s">
        <v>151</v>
      </c>
      <c r="J379" t="s">
        <v>164</v>
      </c>
      <c r="K379" t="s">
        <v>176</v>
      </c>
      <c r="L379" t="s">
        <v>155</v>
      </c>
      <c r="M379" t="s">
        <v>155</v>
      </c>
      <c r="N379" t="n">
        <v>-117.1028</v>
      </c>
      <c r="O379" t="n">
        <v>32.7028</v>
      </c>
      <c r="P379" t="n">
        <v>1207</v>
      </c>
      <c r="Q379" t="n">
        <v>1207</v>
      </c>
      <c r="R379" t="n">
        <v>76.6</v>
      </c>
      <c r="S379" t="n">
        <v>6.1</v>
      </c>
      <c r="T379" t="n">
        <v>5.3</v>
      </c>
      <c r="U379" t="n">
        <v>28.1</v>
      </c>
      <c r="V379" t="n">
        <v>7.5</v>
      </c>
      <c r="W379" t="n">
        <v>0</v>
      </c>
      <c r="X379" t="n">
        <v>73</v>
      </c>
      <c r="Y379" t="n">
        <v>63</v>
      </c>
      <c r="Z379" t="n">
        <v>22</v>
      </c>
      <c r="AA379" t="n">
        <v>535</v>
      </c>
      <c r="AB379" t="n">
        <v>71.4</v>
      </c>
      <c r="AC379"/>
      <c r="AD379"/>
      <c r="AE379"/>
      <c r="AF379" t="n">
        <v>551</v>
      </c>
      <c r="AG379" t="n">
        <v>57</v>
      </c>
      <c r="AH379" t="n">
        <v>63</v>
      </c>
      <c r="AI379" t="n">
        <v>24305</v>
      </c>
      <c r="AJ379" t="n">
        <v>23897</v>
      </c>
      <c r="AK379" t="n">
        <v>24018</v>
      </c>
      <c r="AL379" t="n">
        <v>25187</v>
      </c>
      <c r="AM379" t="n">
        <v>28318</v>
      </c>
      <c r="AN379" t="n">
        <v>28429</v>
      </c>
      <c r="AO379" t="n">
        <v>85</v>
      </c>
      <c r="AP379"/>
      <c r="AQ379"/>
      <c r="AR379"/>
    </row>
    <row r="380">
      <c r="A380" t="n">
        <v>120698</v>
      </c>
      <c r="B380" t="s">
        <v>779</v>
      </c>
      <c r="C380" t="s">
        <v>531</v>
      </c>
      <c r="D380" t="s">
        <v>440</v>
      </c>
      <c r="E380" t="s">
        <v>267</v>
      </c>
      <c r="F380" t="s">
        <v>162</v>
      </c>
      <c r="G380" t="s">
        <v>163</v>
      </c>
      <c r="H380" t="s">
        <v>150</v>
      </c>
      <c r="I380" t="s">
        <v>205</v>
      </c>
      <c r="J380" t="s">
        <v>168</v>
      </c>
      <c r="K380" t="s">
        <v>209</v>
      </c>
      <c r="L380" t="s">
        <v>155</v>
      </c>
      <c r="M380" t="s">
        <v>155</v>
      </c>
      <c r="N380" t="n">
        <v>-122.1874</v>
      </c>
      <c r="O380" t="n">
        <v>37.3822</v>
      </c>
      <c r="P380" t="n">
        <v>1391</v>
      </c>
      <c r="Q380" t="n">
        <v>54</v>
      </c>
      <c r="R380" t="n">
        <v>83.3</v>
      </c>
      <c r="S380" t="n">
        <v>25.9</v>
      </c>
      <c r="T380" t="n">
        <v>3.7</v>
      </c>
      <c r="U380" t="n">
        <v>38.9</v>
      </c>
      <c r="V380" t="n">
        <v>13</v>
      </c>
      <c r="W380" t="n">
        <v>3.7</v>
      </c>
      <c r="X380"/>
      <c r="Y380"/>
      <c r="Z380" t="n">
        <v>12</v>
      </c>
      <c r="AA380"/>
      <c r="AB380"/>
      <c r="AC380"/>
      <c r="AD380"/>
      <c r="AE380"/>
      <c r="AF380" t="n">
        <v>0</v>
      </c>
      <c r="AG380" t="n">
        <v>19</v>
      </c>
      <c r="AH380" t="n">
        <v>62</v>
      </c>
      <c r="AI380"/>
      <c r="AJ380"/>
      <c r="AK380"/>
      <c r="AL380"/>
      <c r="AM380"/>
      <c r="AN380"/>
      <c r="AO380"/>
      <c r="AP380" t="n">
        <v>22</v>
      </c>
      <c r="AQ380" t="n">
        <v>227</v>
      </c>
      <c r="AR380" t="n">
        <v>91</v>
      </c>
    </row>
    <row r="381">
      <c r="A381" t="n">
        <v>120768</v>
      </c>
      <c r="B381" t="s">
        <v>780</v>
      </c>
      <c r="C381" t="s">
        <v>460</v>
      </c>
      <c r="D381" t="s">
        <v>440</v>
      </c>
      <c r="E381" t="s">
        <v>267</v>
      </c>
      <c r="F381" t="s">
        <v>162</v>
      </c>
      <c r="G381" t="s">
        <v>163</v>
      </c>
      <c r="H381" t="s">
        <v>150</v>
      </c>
      <c r="I381" t="s">
        <v>151</v>
      </c>
      <c r="J381" t="s">
        <v>168</v>
      </c>
      <c r="K381" t="s">
        <v>153</v>
      </c>
      <c r="L381" t="s">
        <v>155</v>
      </c>
      <c r="M381" t="s">
        <v>155</v>
      </c>
      <c r="N381" t="n">
        <v>-118.1513</v>
      </c>
      <c r="O381" t="n">
        <v>34.1534</v>
      </c>
      <c r="P381" t="n">
        <v>1497</v>
      </c>
      <c r="Q381" t="n">
        <v>583</v>
      </c>
      <c r="R381" t="n">
        <v>91.4</v>
      </c>
      <c r="S381" t="n">
        <v>16.5</v>
      </c>
      <c r="T381" t="n">
        <v>14.4</v>
      </c>
      <c r="U381" t="n">
        <v>50.9</v>
      </c>
      <c r="V381" t="n">
        <v>4.5</v>
      </c>
      <c r="W381" t="n">
        <v>1</v>
      </c>
      <c r="X381"/>
      <c r="Y381" t="n">
        <v>67</v>
      </c>
      <c r="Z381" t="n">
        <v>3</v>
      </c>
      <c r="AA381"/>
      <c r="AB381"/>
      <c r="AC381"/>
      <c r="AD381"/>
      <c r="AE381"/>
      <c r="AF381" t="n">
        <v>0</v>
      </c>
      <c r="AG381" t="n">
        <v>55</v>
      </c>
      <c r="AH381" t="n">
        <v>64</v>
      </c>
      <c r="AI381"/>
      <c r="AJ381"/>
      <c r="AK381"/>
      <c r="AL381"/>
      <c r="AM381"/>
      <c r="AN381"/>
      <c r="AO381"/>
      <c r="AP381" t="n">
        <v>99</v>
      </c>
      <c r="AQ381" t="n">
        <v>200</v>
      </c>
      <c r="AR381"/>
    </row>
    <row r="382">
      <c r="A382" t="n">
        <v>120795</v>
      </c>
      <c r="B382" t="s">
        <v>781</v>
      </c>
      <c r="C382" t="s">
        <v>450</v>
      </c>
      <c r="D382" t="s">
        <v>440</v>
      </c>
      <c r="E382" t="s">
        <v>267</v>
      </c>
      <c r="F382" t="s">
        <v>162</v>
      </c>
      <c r="G382" t="s">
        <v>163</v>
      </c>
      <c r="H382" t="s">
        <v>150</v>
      </c>
      <c r="I382" t="s">
        <v>151</v>
      </c>
      <c r="J382" t="s">
        <v>164</v>
      </c>
      <c r="K382" t="s">
        <v>209</v>
      </c>
      <c r="L382" t="s">
        <v>155</v>
      </c>
      <c r="M382" t="s">
        <v>155</v>
      </c>
      <c r="N382" t="n">
        <v>-122.2632</v>
      </c>
      <c r="O382" t="n">
        <v>37.8767</v>
      </c>
      <c r="P382" t="n">
        <v>146</v>
      </c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 t="n">
        <v>11</v>
      </c>
      <c r="AR382" t="n">
        <v>6</v>
      </c>
    </row>
    <row r="383">
      <c r="A383" t="n">
        <v>120838</v>
      </c>
      <c r="B383" t="s">
        <v>782</v>
      </c>
      <c r="C383" t="s">
        <v>448</v>
      </c>
      <c r="D383" t="s">
        <v>440</v>
      </c>
      <c r="E383" t="s">
        <v>267</v>
      </c>
      <c r="F383" t="s">
        <v>162</v>
      </c>
      <c r="G383" t="s">
        <v>163</v>
      </c>
      <c r="H383" t="s">
        <v>150</v>
      </c>
      <c r="I383" t="s">
        <v>151</v>
      </c>
      <c r="J383" t="s">
        <v>164</v>
      </c>
      <c r="K383" t="s">
        <v>209</v>
      </c>
      <c r="L383" t="s">
        <v>155</v>
      </c>
      <c r="M383" t="s">
        <v>155</v>
      </c>
      <c r="N383" t="n">
        <v>-118.2984</v>
      </c>
      <c r="O383" t="n">
        <v>34.0613</v>
      </c>
      <c r="P383" t="n">
        <v>29</v>
      </c>
      <c r="Q383" t="n">
        <v>14</v>
      </c>
      <c r="R383" t="n">
        <v>71.4</v>
      </c>
      <c r="S383" t="n">
        <v>0</v>
      </c>
      <c r="T383" t="n">
        <v>0</v>
      </c>
      <c r="U383" t="n">
        <v>0</v>
      </c>
      <c r="V383" t="n">
        <v>0</v>
      </c>
      <c r="W383" t="n">
        <v>100</v>
      </c>
      <c r="X383" t="n">
        <v>100</v>
      </c>
      <c r="Y383"/>
      <c r="Z383" t="n">
        <v>7</v>
      </c>
      <c r="AA383" t="n">
        <v>7</v>
      </c>
      <c r="AB383" t="n">
        <v>100</v>
      </c>
      <c r="AC383" t="n">
        <v>7</v>
      </c>
      <c r="AD383" t="n">
        <v>100</v>
      </c>
      <c r="AE383" t="n">
        <v>100</v>
      </c>
      <c r="AF383" t="n">
        <v>3</v>
      </c>
      <c r="AG383" t="n">
        <v>0</v>
      </c>
      <c r="AH383" t="n">
        <v>0</v>
      </c>
      <c r="AI383"/>
      <c r="AJ383"/>
      <c r="AK383"/>
      <c r="AL383"/>
      <c r="AM383"/>
      <c r="AN383"/>
      <c r="AO383"/>
      <c r="AP383"/>
      <c r="AQ383" t="n">
        <v>6</v>
      </c>
      <c r="AR383"/>
    </row>
    <row r="384">
      <c r="A384" t="n">
        <v>120865</v>
      </c>
      <c r="B384" t="s">
        <v>783</v>
      </c>
      <c r="C384" t="s">
        <v>784</v>
      </c>
      <c r="D384" t="s">
        <v>440</v>
      </c>
      <c r="E384" t="s">
        <v>267</v>
      </c>
      <c r="F384" t="s">
        <v>162</v>
      </c>
      <c r="G384" t="s">
        <v>163</v>
      </c>
      <c r="H384" t="s">
        <v>150</v>
      </c>
      <c r="I384" t="s">
        <v>205</v>
      </c>
      <c r="J384" t="s">
        <v>164</v>
      </c>
      <c r="K384" t="s">
        <v>179</v>
      </c>
      <c r="L384" t="s">
        <v>155</v>
      </c>
      <c r="M384" t="s">
        <v>155</v>
      </c>
      <c r="N384" t="n">
        <v>-122.4403</v>
      </c>
      <c r="O384" t="n">
        <v>38.5706</v>
      </c>
      <c r="P384" t="n">
        <v>1226</v>
      </c>
      <c r="Q384" t="n">
        <v>1176</v>
      </c>
      <c r="R384" t="n">
        <v>63.7</v>
      </c>
      <c r="S384" t="n">
        <v>17.9</v>
      </c>
      <c r="T384" t="n">
        <v>5.4</v>
      </c>
      <c r="U384" t="n">
        <v>25.1</v>
      </c>
      <c r="V384" t="n">
        <v>20.3</v>
      </c>
      <c r="W384" t="n">
        <v>1.8</v>
      </c>
      <c r="X384" t="n">
        <v>88</v>
      </c>
      <c r="Y384"/>
      <c r="Z384" t="n">
        <v>11</v>
      </c>
      <c r="AA384" t="n">
        <v>204</v>
      </c>
      <c r="AB384" t="n">
        <v>51.5</v>
      </c>
      <c r="AC384" t="n">
        <v>137</v>
      </c>
      <c r="AD384" t="n">
        <v>51.8</v>
      </c>
      <c r="AE384" t="n">
        <v>39.4</v>
      </c>
      <c r="AF384" t="n">
        <v>115</v>
      </c>
      <c r="AG384" t="n">
        <v>33</v>
      </c>
      <c r="AH384" t="n">
        <v>87</v>
      </c>
      <c r="AI384" t="n">
        <v>22799</v>
      </c>
      <c r="AJ384" t="n">
        <v>14903</v>
      </c>
      <c r="AK384" t="n">
        <v>15897</v>
      </c>
      <c r="AL384" t="n">
        <v>18211</v>
      </c>
      <c r="AM384" t="n">
        <v>20495</v>
      </c>
      <c r="AN384" t="n">
        <v>25182</v>
      </c>
      <c r="AO384" t="n">
        <v>95</v>
      </c>
      <c r="AP384" t="n">
        <v>129</v>
      </c>
      <c r="AQ384" t="n">
        <v>1</v>
      </c>
      <c r="AR384"/>
    </row>
    <row r="385">
      <c r="A385" t="n">
        <v>120883</v>
      </c>
      <c r="B385" t="s">
        <v>785</v>
      </c>
      <c r="C385" t="s">
        <v>668</v>
      </c>
      <c r="D385" t="s">
        <v>440</v>
      </c>
      <c r="E385" t="s">
        <v>267</v>
      </c>
      <c r="F385" t="s">
        <v>162</v>
      </c>
      <c r="G385" t="s">
        <v>163</v>
      </c>
      <c r="H385" t="s">
        <v>150</v>
      </c>
      <c r="I385" t="s">
        <v>151</v>
      </c>
      <c r="J385" t="s">
        <v>152</v>
      </c>
      <c r="K385" t="s">
        <v>159</v>
      </c>
      <c r="L385" t="s">
        <v>155</v>
      </c>
      <c r="M385" t="s">
        <v>155</v>
      </c>
      <c r="N385" t="n">
        <v>-121.3123</v>
      </c>
      <c r="O385" t="n">
        <v>37.9814</v>
      </c>
      <c r="P385" t="n">
        <v>6896</v>
      </c>
      <c r="Q385" t="n">
        <v>3487</v>
      </c>
      <c r="R385" t="n">
        <v>53.7</v>
      </c>
      <c r="S385" t="n">
        <v>18.3</v>
      </c>
      <c r="T385" t="n">
        <v>3.9</v>
      </c>
      <c r="U385" t="n">
        <v>25.2</v>
      </c>
      <c r="V385" t="n">
        <v>35.2</v>
      </c>
      <c r="W385" t="n">
        <v>9.2</v>
      </c>
      <c r="X385" t="n">
        <v>89</v>
      </c>
      <c r="Y385" t="n">
        <v>38</v>
      </c>
      <c r="Z385" t="n">
        <v>14</v>
      </c>
      <c r="AA385" t="n">
        <v>895</v>
      </c>
      <c r="AB385" t="n">
        <v>67.8</v>
      </c>
      <c r="AC385" t="n">
        <v>895</v>
      </c>
      <c r="AD385" t="n">
        <v>65.7</v>
      </c>
      <c r="AE385" t="n">
        <v>44.9</v>
      </c>
      <c r="AF385" t="n">
        <v>839</v>
      </c>
      <c r="AG385" t="n">
        <v>34</v>
      </c>
      <c r="AH385" t="n">
        <v>95</v>
      </c>
      <c r="AI385" t="n">
        <v>30975</v>
      </c>
      <c r="AJ385" t="n">
        <v>17716</v>
      </c>
      <c r="AK385" t="n">
        <v>17411</v>
      </c>
      <c r="AL385" t="n">
        <v>20169</v>
      </c>
      <c r="AM385" t="n">
        <v>26422</v>
      </c>
      <c r="AN385" t="n">
        <v>38104</v>
      </c>
      <c r="AO385"/>
      <c r="AP385" t="n">
        <v>864</v>
      </c>
      <c r="AQ385" t="n">
        <v>421</v>
      </c>
      <c r="AR385" t="n">
        <v>578</v>
      </c>
    </row>
    <row r="386">
      <c r="A386" t="n">
        <v>120953</v>
      </c>
      <c r="B386" t="s">
        <v>786</v>
      </c>
      <c r="C386" t="s">
        <v>787</v>
      </c>
      <c r="D386" t="s">
        <v>440</v>
      </c>
      <c r="E386" t="s">
        <v>267</v>
      </c>
      <c r="F386" t="s">
        <v>173</v>
      </c>
      <c r="G386" t="s">
        <v>149</v>
      </c>
      <c r="H386" t="s">
        <v>174</v>
      </c>
      <c r="I386" t="s">
        <v>205</v>
      </c>
      <c r="J386" t="s">
        <v>168</v>
      </c>
      <c r="K386" t="s">
        <v>176</v>
      </c>
      <c r="L386" t="s">
        <v>155</v>
      </c>
      <c r="M386" t="s">
        <v>155</v>
      </c>
      <c r="N386" t="n">
        <v>-114.6517</v>
      </c>
      <c r="O386" t="n">
        <v>33.6615</v>
      </c>
      <c r="P386" t="n">
        <v>6354</v>
      </c>
      <c r="Q386" t="n">
        <v>6354</v>
      </c>
      <c r="R386" t="n">
        <v>13.3</v>
      </c>
      <c r="S386" t="n">
        <v>34.6</v>
      </c>
      <c r="T386" t="n">
        <v>10.3</v>
      </c>
      <c r="U386" t="n">
        <v>42.9</v>
      </c>
      <c r="V386" t="n">
        <v>3.3</v>
      </c>
      <c r="W386" t="n">
        <v>0</v>
      </c>
      <c r="X386" t="n">
        <v>72</v>
      </c>
      <c r="Y386" t="n">
        <v>20</v>
      </c>
      <c r="Z386" t="n">
        <v>22</v>
      </c>
      <c r="AA386" t="n">
        <v>35</v>
      </c>
      <c r="AB386" t="n">
        <v>14.3</v>
      </c>
      <c r="AC386"/>
      <c r="AD386"/>
      <c r="AE386"/>
      <c r="AF386" t="n">
        <v>81</v>
      </c>
      <c r="AG386" t="n">
        <v>6</v>
      </c>
      <c r="AH386" t="n">
        <v>54</v>
      </c>
      <c r="AI386" t="n">
        <v>15556</v>
      </c>
      <c r="AJ386" t="n">
        <v>10487</v>
      </c>
      <c r="AK386" t="n">
        <v>9070</v>
      </c>
      <c r="AL386" t="n">
        <v>11606</v>
      </c>
      <c r="AM386"/>
      <c r="AN386"/>
      <c r="AO386" t="n">
        <v>201</v>
      </c>
      <c r="AP386"/>
      <c r="AQ386"/>
      <c r="AR386"/>
    </row>
    <row r="387">
      <c r="A387" t="n">
        <v>120971</v>
      </c>
      <c r="B387" t="s">
        <v>788</v>
      </c>
      <c r="C387" t="s">
        <v>789</v>
      </c>
      <c r="D387" t="s">
        <v>440</v>
      </c>
      <c r="E387" t="s">
        <v>267</v>
      </c>
      <c r="F387" t="s">
        <v>173</v>
      </c>
      <c r="G387" t="s">
        <v>149</v>
      </c>
      <c r="H387" t="s">
        <v>174</v>
      </c>
      <c r="I387" t="s">
        <v>186</v>
      </c>
      <c r="J387" t="s">
        <v>238</v>
      </c>
      <c r="K387" t="s">
        <v>176</v>
      </c>
      <c r="L387" t="s">
        <v>155</v>
      </c>
      <c r="M387" t="s">
        <v>155</v>
      </c>
      <c r="N387" t="n">
        <v>-117.184</v>
      </c>
      <c r="O387" t="n">
        <v>33.1495</v>
      </c>
      <c r="P387" t="n">
        <v>25877</v>
      </c>
      <c r="Q387" t="n">
        <v>25877</v>
      </c>
      <c r="R387" t="n">
        <v>47</v>
      </c>
      <c r="S387" t="n">
        <v>33.8</v>
      </c>
      <c r="T387" t="n">
        <v>3.1</v>
      </c>
      <c r="U387" t="n">
        <v>47</v>
      </c>
      <c r="V387" t="n">
        <v>7.2</v>
      </c>
      <c r="W387" t="n">
        <v>0.4</v>
      </c>
      <c r="X387" t="n">
        <v>71</v>
      </c>
      <c r="Y387" t="n">
        <v>48</v>
      </c>
      <c r="Z387" t="n">
        <v>24</v>
      </c>
      <c r="AA387" t="n">
        <v>1938</v>
      </c>
      <c r="AB387" t="n">
        <v>33.8</v>
      </c>
      <c r="AC387"/>
      <c r="AD387"/>
      <c r="AE387"/>
      <c r="AF387" t="n">
        <v>1753</v>
      </c>
      <c r="AG387" t="n">
        <v>17</v>
      </c>
      <c r="AH387" t="n">
        <v>46</v>
      </c>
      <c r="AI387" t="n">
        <v>7951</v>
      </c>
      <c r="AJ387" t="n">
        <v>4065</v>
      </c>
      <c r="AK387" t="n">
        <v>4554</v>
      </c>
      <c r="AL387" t="n">
        <v>7762</v>
      </c>
      <c r="AM387" t="n">
        <v>10075</v>
      </c>
      <c r="AN387" t="n">
        <v>11879</v>
      </c>
      <c r="AO387" t="n">
        <v>1572</v>
      </c>
      <c r="AP387"/>
      <c r="AQ387"/>
      <c r="AR387"/>
    </row>
    <row r="388">
      <c r="A388" t="n">
        <v>121044</v>
      </c>
      <c r="B388" t="s">
        <v>790</v>
      </c>
      <c r="C388" t="s">
        <v>460</v>
      </c>
      <c r="D388" t="s">
        <v>440</v>
      </c>
      <c r="E388" t="s">
        <v>267</v>
      </c>
      <c r="F388" t="s">
        <v>173</v>
      </c>
      <c r="G388" t="s">
        <v>149</v>
      </c>
      <c r="H388" t="s">
        <v>174</v>
      </c>
      <c r="I388" t="s">
        <v>151</v>
      </c>
      <c r="J388" t="s">
        <v>158</v>
      </c>
      <c r="K388" t="s">
        <v>176</v>
      </c>
      <c r="L388" t="s">
        <v>155</v>
      </c>
      <c r="M388" t="s">
        <v>155</v>
      </c>
      <c r="N388" t="n">
        <v>-118.1182</v>
      </c>
      <c r="O388" t="n">
        <v>34.1446</v>
      </c>
      <c r="P388" t="n">
        <v>30357</v>
      </c>
      <c r="Q388" t="n">
        <v>30357</v>
      </c>
      <c r="R388" t="n">
        <v>54.5</v>
      </c>
      <c r="S388" t="n">
        <v>16.7</v>
      </c>
      <c r="T388" t="n">
        <v>4</v>
      </c>
      <c r="U388" t="n">
        <v>46.4</v>
      </c>
      <c r="V388" t="n">
        <v>24.3</v>
      </c>
      <c r="W388" t="n">
        <v>2.1</v>
      </c>
      <c r="X388" t="n">
        <v>77</v>
      </c>
      <c r="Y388" t="n">
        <v>47</v>
      </c>
      <c r="Z388" t="n">
        <v>23</v>
      </c>
      <c r="AA388" t="n">
        <v>2761</v>
      </c>
      <c r="AB388" t="n">
        <v>41.1</v>
      </c>
      <c r="AC388"/>
      <c r="AD388"/>
      <c r="AE388"/>
      <c r="AF388" t="n">
        <v>2690</v>
      </c>
      <c r="AG388" t="n">
        <v>30</v>
      </c>
      <c r="AH388" t="n">
        <v>65</v>
      </c>
      <c r="AI388" t="n">
        <v>5492</v>
      </c>
      <c r="AJ388" t="n">
        <v>2205</v>
      </c>
      <c r="AK388" t="n">
        <v>2702</v>
      </c>
      <c r="AL388" t="n">
        <v>5613</v>
      </c>
      <c r="AM388" t="n">
        <v>8070</v>
      </c>
      <c r="AN388" t="n">
        <v>10004</v>
      </c>
      <c r="AO388" t="n">
        <v>2587</v>
      </c>
      <c r="AP388"/>
      <c r="AQ388"/>
      <c r="AR388"/>
    </row>
    <row r="389">
      <c r="A389" t="n">
        <v>121150</v>
      </c>
      <c r="B389" t="s">
        <v>791</v>
      </c>
      <c r="C389" t="s">
        <v>792</v>
      </c>
      <c r="D389" t="s">
        <v>440</v>
      </c>
      <c r="E389" t="s">
        <v>267</v>
      </c>
      <c r="F389" t="s">
        <v>162</v>
      </c>
      <c r="G389" t="s">
        <v>163</v>
      </c>
      <c r="H389" t="s">
        <v>150</v>
      </c>
      <c r="I389" t="s">
        <v>186</v>
      </c>
      <c r="J389" t="s">
        <v>152</v>
      </c>
      <c r="K389" t="s">
        <v>159</v>
      </c>
      <c r="L389" t="s">
        <v>155</v>
      </c>
      <c r="M389" t="s">
        <v>155</v>
      </c>
      <c r="N389" t="n">
        <v>-118.7071</v>
      </c>
      <c r="O389" t="n">
        <v>34.0378</v>
      </c>
      <c r="P389" t="n">
        <v>12256</v>
      </c>
      <c r="Q389" t="n">
        <v>4011</v>
      </c>
      <c r="R389" t="n">
        <v>58.1</v>
      </c>
      <c r="S389" t="n">
        <v>44.6</v>
      </c>
      <c r="T389" t="n">
        <v>4.1</v>
      </c>
      <c r="U389" t="n">
        <v>18.5</v>
      </c>
      <c r="V389" t="n">
        <v>14.1</v>
      </c>
      <c r="W389" t="n">
        <v>9.1</v>
      </c>
      <c r="X389" t="n">
        <v>86</v>
      </c>
      <c r="Y389" t="n">
        <v>50</v>
      </c>
      <c r="Z389" t="n">
        <v>13</v>
      </c>
      <c r="AA389" t="n">
        <v>861</v>
      </c>
      <c r="AB389" t="n">
        <v>84.7</v>
      </c>
      <c r="AC389" t="n">
        <v>861</v>
      </c>
      <c r="AD389" t="n">
        <v>84.7</v>
      </c>
      <c r="AE389" t="n">
        <v>75</v>
      </c>
      <c r="AF389" t="n">
        <v>940</v>
      </c>
      <c r="AG389" t="n">
        <v>20</v>
      </c>
      <c r="AH389" t="n">
        <v>92</v>
      </c>
      <c r="AI389" t="n">
        <v>52216</v>
      </c>
      <c r="AJ389" t="n">
        <v>36463</v>
      </c>
      <c r="AK389" t="n">
        <v>38065</v>
      </c>
      <c r="AL389" t="n">
        <v>40201</v>
      </c>
      <c r="AM389" t="n">
        <v>42253</v>
      </c>
      <c r="AN389" t="n">
        <v>52946</v>
      </c>
      <c r="AO389"/>
      <c r="AP389" t="n">
        <v>814</v>
      </c>
      <c r="AQ389" t="n">
        <v>2393</v>
      </c>
      <c r="AR389" t="n">
        <v>259</v>
      </c>
    </row>
    <row r="390">
      <c r="A390" t="n">
        <v>121257</v>
      </c>
      <c r="B390" t="s">
        <v>793</v>
      </c>
      <c r="C390" t="s">
        <v>582</v>
      </c>
      <c r="D390" t="s">
        <v>440</v>
      </c>
      <c r="E390" t="s">
        <v>267</v>
      </c>
      <c r="F390" t="s">
        <v>162</v>
      </c>
      <c r="G390" t="s">
        <v>163</v>
      </c>
      <c r="H390" t="s">
        <v>150</v>
      </c>
      <c r="I390" t="s">
        <v>186</v>
      </c>
      <c r="J390" t="s">
        <v>168</v>
      </c>
      <c r="K390" t="s">
        <v>179</v>
      </c>
      <c r="L390" t="s">
        <v>155</v>
      </c>
      <c r="M390" t="s">
        <v>155</v>
      </c>
      <c r="N390" t="n">
        <v>-117.7067</v>
      </c>
      <c r="O390" t="n">
        <v>34.1041</v>
      </c>
      <c r="P390" t="n">
        <v>1233</v>
      </c>
      <c r="Q390" t="n">
        <v>1233</v>
      </c>
      <c r="R390" t="n">
        <v>59.5</v>
      </c>
      <c r="S390" t="n">
        <v>48.6</v>
      </c>
      <c r="T390" t="n">
        <v>4.6</v>
      </c>
      <c r="U390" t="n">
        <v>13.2</v>
      </c>
      <c r="V390" t="n">
        <v>12.1</v>
      </c>
      <c r="W390" t="n">
        <v>7.1</v>
      </c>
      <c r="X390" t="n">
        <v>94</v>
      </c>
      <c r="Y390"/>
      <c r="Z390" t="n">
        <v>10</v>
      </c>
      <c r="AA390" t="n">
        <v>262</v>
      </c>
      <c r="AB390" t="n">
        <v>83.2</v>
      </c>
      <c r="AC390" t="n">
        <v>262</v>
      </c>
      <c r="AD390" t="n">
        <v>83.2</v>
      </c>
      <c r="AE390" t="n">
        <v>60.3</v>
      </c>
      <c r="AF390" t="n">
        <v>309</v>
      </c>
      <c r="AG390" t="n">
        <v>10</v>
      </c>
      <c r="AH390" t="n">
        <v>39</v>
      </c>
      <c r="AI390" t="n">
        <v>34801</v>
      </c>
      <c r="AJ390" t="n">
        <v>9284</v>
      </c>
      <c r="AK390" t="n">
        <v>16361</v>
      </c>
      <c r="AL390" t="n">
        <v>17911</v>
      </c>
      <c r="AM390" t="n">
        <v>22791</v>
      </c>
      <c r="AN390" t="n">
        <v>49894</v>
      </c>
      <c r="AO390"/>
      <c r="AP390" t="n">
        <v>270</v>
      </c>
      <c r="AQ390"/>
      <c r="AR390"/>
    </row>
    <row r="391">
      <c r="A391" t="n">
        <v>121309</v>
      </c>
      <c r="B391" t="s">
        <v>794</v>
      </c>
      <c r="C391" t="s">
        <v>463</v>
      </c>
      <c r="D391" t="s">
        <v>440</v>
      </c>
      <c r="E391" t="s">
        <v>267</v>
      </c>
      <c r="F391" t="s">
        <v>162</v>
      </c>
      <c r="G391" t="s">
        <v>163</v>
      </c>
      <c r="H391" t="s">
        <v>150</v>
      </c>
      <c r="I391" t="s">
        <v>151</v>
      </c>
      <c r="J391" t="s">
        <v>168</v>
      </c>
      <c r="K391" t="s">
        <v>153</v>
      </c>
      <c r="L391" t="s">
        <v>155</v>
      </c>
      <c r="M391" t="s">
        <v>155</v>
      </c>
      <c r="N391" t="n">
        <v>-117.2503</v>
      </c>
      <c r="O391" t="n">
        <v>32.7184</v>
      </c>
      <c r="P391" t="n">
        <v>5054</v>
      </c>
      <c r="Q391" t="n">
        <v>3422</v>
      </c>
      <c r="R391" t="n">
        <v>65.8</v>
      </c>
      <c r="S391" t="n">
        <v>51.9</v>
      </c>
      <c r="T391" t="n">
        <v>2.4</v>
      </c>
      <c r="U391" t="n">
        <v>27.1</v>
      </c>
      <c r="V391" t="n">
        <v>7</v>
      </c>
      <c r="W391" t="n">
        <v>1</v>
      </c>
      <c r="X391" t="n">
        <v>86</v>
      </c>
      <c r="Y391" t="n">
        <v>100</v>
      </c>
      <c r="Z391" t="n">
        <v>13</v>
      </c>
      <c r="AA391" t="n">
        <v>618</v>
      </c>
      <c r="AB391" t="n">
        <v>73.8</v>
      </c>
      <c r="AC391" t="n">
        <v>618</v>
      </c>
      <c r="AD391" t="n">
        <v>73.8</v>
      </c>
      <c r="AE391" t="n">
        <v>68.1</v>
      </c>
      <c r="AF391" t="n">
        <v>689</v>
      </c>
      <c r="AG391" t="n">
        <v>23</v>
      </c>
      <c r="AH391" t="n">
        <v>86</v>
      </c>
      <c r="AI391" t="n">
        <v>36370</v>
      </c>
      <c r="AJ391" t="n">
        <v>44837</v>
      </c>
      <c r="AK391" t="n">
        <v>47378</v>
      </c>
      <c r="AL391" t="n">
        <v>49500</v>
      </c>
      <c r="AM391" t="n">
        <v>51106</v>
      </c>
      <c r="AN391" t="n">
        <v>51154</v>
      </c>
      <c r="AO391"/>
      <c r="AP391" t="n">
        <v>815</v>
      </c>
      <c r="AQ391" t="n">
        <v>402</v>
      </c>
      <c r="AR391" t="n">
        <v>4</v>
      </c>
    </row>
    <row r="392">
      <c r="A392" t="n">
        <v>121345</v>
      </c>
      <c r="B392" t="s">
        <v>795</v>
      </c>
      <c r="C392" t="s">
        <v>582</v>
      </c>
      <c r="D392" t="s">
        <v>440</v>
      </c>
      <c r="E392" t="s">
        <v>267</v>
      </c>
      <c r="F392" t="s">
        <v>162</v>
      </c>
      <c r="G392" t="s">
        <v>163</v>
      </c>
      <c r="H392" t="s">
        <v>150</v>
      </c>
      <c r="I392" t="s">
        <v>186</v>
      </c>
      <c r="J392" t="s">
        <v>168</v>
      </c>
      <c r="K392" t="s">
        <v>179</v>
      </c>
      <c r="L392" t="s">
        <v>155</v>
      </c>
      <c r="M392" t="s">
        <v>155</v>
      </c>
      <c r="N392" t="n">
        <v>-117.7146</v>
      </c>
      <c r="O392" t="n">
        <v>34.099</v>
      </c>
      <c r="P392" t="n">
        <v>1814</v>
      </c>
      <c r="Q392" t="n">
        <v>1814</v>
      </c>
      <c r="R392" t="n">
        <v>55.1</v>
      </c>
      <c r="S392" t="n">
        <v>32</v>
      </c>
      <c r="T392" t="n">
        <v>9.7</v>
      </c>
      <c r="U392" t="n">
        <v>15.9</v>
      </c>
      <c r="V392" t="n">
        <v>17.6</v>
      </c>
      <c r="W392" t="n">
        <v>11.9</v>
      </c>
      <c r="X392" t="n">
        <v>96</v>
      </c>
      <c r="Y392"/>
      <c r="Z392" t="n">
        <v>7</v>
      </c>
      <c r="AA392" t="n">
        <v>411</v>
      </c>
      <c r="AB392" t="n">
        <v>93.2</v>
      </c>
      <c r="AC392" t="n">
        <v>411</v>
      </c>
      <c r="AD392" t="n">
        <v>93.2</v>
      </c>
      <c r="AE392" t="n">
        <v>71.3</v>
      </c>
      <c r="AF392" t="n">
        <v>412</v>
      </c>
      <c r="AG392" t="n">
        <v>19</v>
      </c>
      <c r="AH392" t="n">
        <v>56</v>
      </c>
      <c r="AI392" t="n">
        <v>17423</v>
      </c>
      <c r="AJ392" t="n">
        <v>5638</v>
      </c>
      <c r="AK392" t="n">
        <v>5444</v>
      </c>
      <c r="AL392" t="n">
        <v>5099</v>
      </c>
      <c r="AM392" t="n">
        <v>15433</v>
      </c>
      <c r="AN392" t="n">
        <v>51240</v>
      </c>
      <c r="AO392"/>
      <c r="AP392" t="n">
        <v>453</v>
      </c>
      <c r="AQ392"/>
      <c r="AR392"/>
    </row>
    <row r="393">
      <c r="A393" t="n">
        <v>121363</v>
      </c>
      <c r="B393" t="s">
        <v>796</v>
      </c>
      <c r="C393" t="s">
        <v>797</v>
      </c>
      <c r="D393" t="s">
        <v>440</v>
      </c>
      <c r="E393" t="s">
        <v>267</v>
      </c>
      <c r="F393" t="s">
        <v>173</v>
      </c>
      <c r="G393" t="s">
        <v>149</v>
      </c>
      <c r="H393" t="s">
        <v>174</v>
      </c>
      <c r="I393" t="s">
        <v>186</v>
      </c>
      <c r="J393" t="s">
        <v>168</v>
      </c>
      <c r="K393" t="s">
        <v>176</v>
      </c>
      <c r="L393" t="s">
        <v>155</v>
      </c>
      <c r="M393" t="s">
        <v>155</v>
      </c>
      <c r="N393" t="n">
        <v>-119.0144</v>
      </c>
      <c r="O393" t="n">
        <v>36.0493</v>
      </c>
      <c r="P393" t="n">
        <v>5624</v>
      </c>
      <c r="Q393" t="n">
        <v>5624</v>
      </c>
      <c r="R393" t="n">
        <v>63.7</v>
      </c>
      <c r="S393" t="n">
        <v>12.5</v>
      </c>
      <c r="T393" t="n">
        <v>1.4</v>
      </c>
      <c r="U393" t="n">
        <v>79.7</v>
      </c>
      <c r="V393" t="n">
        <v>2.9</v>
      </c>
      <c r="W393" t="n">
        <v>0</v>
      </c>
      <c r="X393" t="n">
        <v>67</v>
      </c>
      <c r="Y393" t="n">
        <v>35</v>
      </c>
      <c r="Z393" t="n">
        <v>19</v>
      </c>
      <c r="AA393" t="n">
        <v>289</v>
      </c>
      <c r="AB393" t="n">
        <v>29.4</v>
      </c>
      <c r="AC393"/>
      <c r="AD393"/>
      <c r="AE393"/>
      <c r="AF393" t="n">
        <v>348</v>
      </c>
      <c r="AG393" t="n">
        <v>36</v>
      </c>
      <c r="AH393" t="n">
        <v>66</v>
      </c>
      <c r="AI393" t="n">
        <v>5238</v>
      </c>
      <c r="AJ393" t="n">
        <v>2910</v>
      </c>
      <c r="AK393" t="n">
        <v>3734</v>
      </c>
      <c r="AL393" t="n">
        <v>5394</v>
      </c>
      <c r="AM393" t="n">
        <v>10255</v>
      </c>
      <c r="AN393"/>
      <c r="AO393" t="n">
        <v>468</v>
      </c>
      <c r="AP393"/>
      <c r="AQ393"/>
      <c r="AR393"/>
    </row>
    <row r="394">
      <c r="A394" t="n">
        <v>121433</v>
      </c>
      <c r="B394" t="s">
        <v>798</v>
      </c>
      <c r="C394" t="s">
        <v>799</v>
      </c>
      <c r="D394" t="s">
        <v>440</v>
      </c>
      <c r="E394" t="s">
        <v>267</v>
      </c>
      <c r="F394" t="s">
        <v>199</v>
      </c>
      <c r="G394" t="s">
        <v>189</v>
      </c>
      <c r="H394" t="s">
        <v>200</v>
      </c>
      <c r="I394" t="s">
        <v>186</v>
      </c>
      <c r="J394" t="s">
        <v>164</v>
      </c>
      <c r="K394"/>
      <c r="L394" t="s">
        <v>155</v>
      </c>
      <c r="M394" t="s">
        <v>155</v>
      </c>
      <c r="N394" t="n">
        <v>-118.039</v>
      </c>
      <c r="O394" t="n">
        <v>34.0756</v>
      </c>
      <c r="P394" t="n">
        <v>156</v>
      </c>
      <c r="Q394" t="n">
        <v>156</v>
      </c>
      <c r="R394" t="n">
        <v>95.5</v>
      </c>
      <c r="S394" t="n">
        <v>2.6</v>
      </c>
      <c r="T394" t="n">
        <v>0</v>
      </c>
      <c r="U394" t="n">
        <v>76.3</v>
      </c>
      <c r="V394" t="n">
        <v>1.9</v>
      </c>
      <c r="W394" t="n">
        <v>19.2</v>
      </c>
      <c r="X394" t="n">
        <v>85</v>
      </c>
      <c r="Y394"/>
      <c r="Z394" t="n">
        <v>20</v>
      </c>
      <c r="AA394"/>
      <c r="AB394"/>
      <c r="AC394"/>
      <c r="AD394"/>
      <c r="AE394"/>
      <c r="AF394" t="n">
        <v>39</v>
      </c>
      <c r="AG394" t="n">
        <v>51</v>
      </c>
      <c r="AH394" t="n">
        <v>51</v>
      </c>
      <c r="AI394" t="n">
        <v>13152</v>
      </c>
      <c r="AJ394" t="n">
        <v>13152</v>
      </c>
      <c r="AK394" t="n">
        <v>13152</v>
      </c>
      <c r="AL394"/>
      <c r="AM394"/>
      <c r="AN394"/>
      <c r="AO394"/>
      <c r="AP394"/>
      <c r="AQ394"/>
      <c r="AR394"/>
    </row>
    <row r="395">
      <c r="A395" t="n">
        <v>121619</v>
      </c>
      <c r="B395" t="s">
        <v>800</v>
      </c>
      <c r="C395" t="s">
        <v>801</v>
      </c>
      <c r="D395" t="s">
        <v>440</v>
      </c>
      <c r="E395" t="s">
        <v>267</v>
      </c>
      <c r="F395" t="s">
        <v>148</v>
      </c>
      <c r="G395" t="s">
        <v>149</v>
      </c>
      <c r="H395" t="s">
        <v>150</v>
      </c>
      <c r="I395" t="s">
        <v>151</v>
      </c>
      <c r="J395" t="s">
        <v>158</v>
      </c>
      <c r="K395" t="s">
        <v>176</v>
      </c>
      <c r="L395" t="s">
        <v>155</v>
      </c>
      <c r="M395" t="s">
        <v>155</v>
      </c>
      <c r="N395" t="n">
        <v>-117.8876</v>
      </c>
      <c r="O395" t="n">
        <v>33.7593</v>
      </c>
      <c r="P395" t="n">
        <v>38105</v>
      </c>
      <c r="Q395" t="n">
        <v>38105</v>
      </c>
      <c r="R395" t="n">
        <v>43.4</v>
      </c>
      <c r="S395" t="n">
        <v>17.5</v>
      </c>
      <c r="T395" t="n">
        <v>1.8</v>
      </c>
      <c r="U395" t="n">
        <v>51.4</v>
      </c>
      <c r="V395" t="n">
        <v>8.1</v>
      </c>
      <c r="W395" t="n">
        <v>0.6</v>
      </c>
      <c r="X395" t="n">
        <v>100</v>
      </c>
      <c r="Y395"/>
      <c r="Z395" t="n">
        <v>32</v>
      </c>
      <c r="AA395" t="n">
        <v>1777</v>
      </c>
      <c r="AB395" t="n">
        <v>31.5</v>
      </c>
      <c r="AC395"/>
      <c r="AD395"/>
      <c r="AE395"/>
      <c r="AF395" t="n">
        <v>1193</v>
      </c>
      <c r="AG395" t="n">
        <v>16</v>
      </c>
      <c r="AH395" t="n">
        <v>50</v>
      </c>
      <c r="AI395" t="n">
        <v>6914</v>
      </c>
      <c r="AJ395" t="n">
        <v>3151</v>
      </c>
      <c r="AK395" t="n">
        <v>3154</v>
      </c>
      <c r="AL395" t="n">
        <v>6107</v>
      </c>
      <c r="AM395" t="n">
        <v>8596</v>
      </c>
      <c r="AN395" t="n">
        <v>9191</v>
      </c>
      <c r="AO395" t="n">
        <v>1598</v>
      </c>
      <c r="AP395" t="n">
        <v>16</v>
      </c>
      <c r="AQ395"/>
      <c r="AR395"/>
    </row>
    <row r="396">
      <c r="A396" t="n">
        <v>121628</v>
      </c>
      <c r="B396" t="s">
        <v>802</v>
      </c>
      <c r="C396" t="s">
        <v>628</v>
      </c>
      <c r="D396" t="s">
        <v>440</v>
      </c>
      <c r="E396" t="s">
        <v>267</v>
      </c>
      <c r="F396" t="s">
        <v>162</v>
      </c>
      <c r="G396" t="s">
        <v>163</v>
      </c>
      <c r="H396" t="s">
        <v>150</v>
      </c>
      <c r="I396" t="s">
        <v>151</v>
      </c>
      <c r="J396" t="s">
        <v>164</v>
      </c>
      <c r="K396" t="s">
        <v>209</v>
      </c>
      <c r="L396" t="s">
        <v>155</v>
      </c>
      <c r="M396" t="s">
        <v>155</v>
      </c>
      <c r="N396" t="n">
        <v>-118.4907</v>
      </c>
      <c r="O396" t="n">
        <v>34.0097</v>
      </c>
      <c r="P396" t="n">
        <v>129</v>
      </c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 t="n">
        <v>24</v>
      </c>
      <c r="AR396" t="n">
        <v>16</v>
      </c>
    </row>
    <row r="397">
      <c r="A397" t="n">
        <v>121637</v>
      </c>
      <c r="B397" t="s">
        <v>803</v>
      </c>
      <c r="C397" t="s">
        <v>804</v>
      </c>
      <c r="D397" t="s">
        <v>440</v>
      </c>
      <c r="E397" t="s">
        <v>267</v>
      </c>
      <c r="F397" t="s">
        <v>199</v>
      </c>
      <c r="G397" t="s">
        <v>189</v>
      </c>
      <c r="H397" t="s">
        <v>200</v>
      </c>
      <c r="I397" t="s">
        <v>151</v>
      </c>
      <c r="J397" t="s">
        <v>164</v>
      </c>
      <c r="K397"/>
      <c r="L397" t="s">
        <v>155</v>
      </c>
      <c r="M397" t="s">
        <v>155</v>
      </c>
      <c r="N397" t="n">
        <v>-122.3872</v>
      </c>
      <c r="O397" t="n">
        <v>40.5971</v>
      </c>
      <c r="P397" t="n">
        <v>200</v>
      </c>
      <c r="Q397" t="n">
        <v>200</v>
      </c>
      <c r="R397" t="n">
        <v>91.5</v>
      </c>
      <c r="S397" t="n">
        <v>61</v>
      </c>
      <c r="T397" t="n">
        <v>2</v>
      </c>
      <c r="U397" t="n">
        <v>25</v>
      </c>
      <c r="V397" t="n">
        <v>3.5</v>
      </c>
      <c r="W397" t="n">
        <v>0</v>
      </c>
      <c r="X397" t="n">
        <v>33</v>
      </c>
      <c r="Y397"/>
      <c r="Z397" t="n">
        <v>20</v>
      </c>
      <c r="AA397"/>
      <c r="AB397"/>
      <c r="AC397"/>
      <c r="AD397"/>
      <c r="AE397"/>
      <c r="AF397" t="n">
        <v>35</v>
      </c>
      <c r="AG397" t="n">
        <v>36</v>
      </c>
      <c r="AH397" t="n">
        <v>37</v>
      </c>
      <c r="AI397" t="n">
        <v>27517</v>
      </c>
      <c r="AJ397" t="n">
        <v>26968</v>
      </c>
      <c r="AK397" t="n">
        <v>19534</v>
      </c>
      <c r="AL397"/>
      <c r="AM397"/>
      <c r="AN397" t="n">
        <v>30929</v>
      </c>
      <c r="AO397"/>
      <c r="AP397"/>
      <c r="AQ397"/>
      <c r="AR397"/>
    </row>
    <row r="398">
      <c r="A398" t="n">
        <v>121691</v>
      </c>
      <c r="B398" t="s">
        <v>805</v>
      </c>
      <c r="C398" t="s">
        <v>806</v>
      </c>
      <c r="D398" t="s">
        <v>440</v>
      </c>
      <c r="E398" t="s">
        <v>267</v>
      </c>
      <c r="F398" t="s">
        <v>162</v>
      </c>
      <c r="G398" t="s">
        <v>163</v>
      </c>
      <c r="H398" t="s">
        <v>150</v>
      </c>
      <c r="I398" t="s">
        <v>151</v>
      </c>
      <c r="J398" t="s">
        <v>168</v>
      </c>
      <c r="K398" t="s">
        <v>153</v>
      </c>
      <c r="L398" t="s">
        <v>155</v>
      </c>
      <c r="M398" t="s">
        <v>155</v>
      </c>
      <c r="N398" t="n">
        <v>-117.1632</v>
      </c>
      <c r="O398" t="n">
        <v>34.0642</v>
      </c>
      <c r="P398" t="n">
        <v>3880</v>
      </c>
      <c r="Q398" t="n">
        <v>2485</v>
      </c>
      <c r="R398" t="n">
        <v>58.8</v>
      </c>
      <c r="S398" t="n">
        <v>35.9</v>
      </c>
      <c r="T398" t="n">
        <v>4.6</v>
      </c>
      <c r="U398" t="n">
        <v>42.4</v>
      </c>
      <c r="V398" t="n">
        <v>4.9</v>
      </c>
      <c r="W398" t="n">
        <v>1.3</v>
      </c>
      <c r="X398" t="n">
        <v>81</v>
      </c>
      <c r="Y398" t="n">
        <v>50</v>
      </c>
      <c r="Z398" t="n">
        <v>11</v>
      </c>
      <c r="AA398" t="n">
        <v>730</v>
      </c>
      <c r="AB398" t="n">
        <v>70.7</v>
      </c>
      <c r="AC398" t="n">
        <v>730</v>
      </c>
      <c r="AD398" t="n">
        <v>70.7</v>
      </c>
      <c r="AE398" t="n">
        <v>61</v>
      </c>
      <c r="AF398" t="n">
        <v>528</v>
      </c>
      <c r="AG398" t="n">
        <v>35</v>
      </c>
      <c r="AH398" t="n">
        <v>92</v>
      </c>
      <c r="AI398" t="n">
        <v>28054</v>
      </c>
      <c r="AJ398" t="n">
        <v>21520</v>
      </c>
      <c r="AK398" t="n">
        <v>18008</v>
      </c>
      <c r="AL398" t="n">
        <v>20649</v>
      </c>
      <c r="AM398" t="n">
        <v>20500</v>
      </c>
      <c r="AN398" t="n">
        <v>32855</v>
      </c>
      <c r="AO398"/>
      <c r="AP398" t="n">
        <v>780</v>
      </c>
      <c r="AQ398" t="n">
        <v>585</v>
      </c>
      <c r="AR398" t="n">
        <v>21</v>
      </c>
    </row>
    <row r="399">
      <c r="A399" t="n">
        <v>121707</v>
      </c>
      <c r="B399" t="s">
        <v>807</v>
      </c>
      <c r="C399" t="s">
        <v>643</v>
      </c>
      <c r="D399" t="s">
        <v>440</v>
      </c>
      <c r="E399" t="s">
        <v>267</v>
      </c>
      <c r="F399" t="s">
        <v>173</v>
      </c>
      <c r="G399" t="s">
        <v>149</v>
      </c>
      <c r="H399" t="s">
        <v>174</v>
      </c>
      <c r="I399" t="s">
        <v>205</v>
      </c>
      <c r="J399" t="s">
        <v>168</v>
      </c>
      <c r="K399" t="s">
        <v>176</v>
      </c>
      <c r="L399" t="s">
        <v>155</v>
      </c>
      <c r="M399" t="s">
        <v>155</v>
      </c>
      <c r="N399" t="n">
        <v>-124.1953</v>
      </c>
      <c r="O399" t="n">
        <v>40.6984</v>
      </c>
      <c r="P399" t="n">
        <v>5820</v>
      </c>
      <c r="Q399" t="n">
        <v>5820</v>
      </c>
      <c r="R399" t="n">
        <v>53</v>
      </c>
      <c r="S399" t="n">
        <v>49.8</v>
      </c>
      <c r="T399" t="n">
        <v>3.2</v>
      </c>
      <c r="U399" t="n">
        <v>22.7</v>
      </c>
      <c r="V399" t="n">
        <v>3.5</v>
      </c>
      <c r="W399" t="n">
        <v>0</v>
      </c>
      <c r="X399" t="n">
        <v>65</v>
      </c>
      <c r="Y399" t="n">
        <v>40</v>
      </c>
      <c r="Z399" t="n">
        <v>17</v>
      </c>
      <c r="AA399" t="n">
        <v>196</v>
      </c>
      <c r="AB399" t="n">
        <v>25</v>
      </c>
      <c r="AC399"/>
      <c r="AD399"/>
      <c r="AE399"/>
      <c r="AF399" t="n">
        <v>288</v>
      </c>
      <c r="AG399" t="n">
        <v>33</v>
      </c>
      <c r="AH399" t="n">
        <v>65</v>
      </c>
      <c r="AI399" t="n">
        <v>6134</v>
      </c>
      <c r="AJ399" t="n">
        <v>2129</v>
      </c>
      <c r="AK399" t="n">
        <v>3237</v>
      </c>
      <c r="AL399" t="n">
        <v>6106</v>
      </c>
      <c r="AM399" t="n">
        <v>9044</v>
      </c>
      <c r="AN399"/>
      <c r="AO399" t="n">
        <v>546</v>
      </c>
      <c r="AP399"/>
      <c r="AQ399"/>
      <c r="AR399"/>
    </row>
    <row r="400">
      <c r="A400" t="n">
        <v>121859</v>
      </c>
      <c r="B400" t="s">
        <v>808</v>
      </c>
      <c r="C400" t="s">
        <v>809</v>
      </c>
      <c r="D400" t="s">
        <v>440</v>
      </c>
      <c r="E400" t="s">
        <v>267</v>
      </c>
      <c r="F400" t="s">
        <v>199</v>
      </c>
      <c r="G400" t="s">
        <v>189</v>
      </c>
      <c r="H400" t="s">
        <v>200</v>
      </c>
      <c r="I400" t="s">
        <v>186</v>
      </c>
      <c r="J400" t="s">
        <v>164</v>
      </c>
      <c r="K400"/>
      <c r="L400" t="s">
        <v>155</v>
      </c>
      <c r="M400" t="s">
        <v>155</v>
      </c>
      <c r="N400" t="n">
        <v>-117.6318</v>
      </c>
      <c r="O400" t="n">
        <v>34.1082</v>
      </c>
      <c r="P400" t="n">
        <v>403</v>
      </c>
      <c r="Q400" t="n">
        <v>403</v>
      </c>
      <c r="R400" t="n">
        <v>91.8</v>
      </c>
      <c r="S400" t="n">
        <v>21.1</v>
      </c>
      <c r="T400" t="n">
        <v>6</v>
      </c>
      <c r="U400" t="n">
        <v>61.8</v>
      </c>
      <c r="V400" t="n">
        <v>8.4</v>
      </c>
      <c r="W400" t="n">
        <v>0.2</v>
      </c>
      <c r="X400" t="n">
        <v>79</v>
      </c>
      <c r="Y400" t="n">
        <v>82</v>
      </c>
      <c r="Z400" t="n">
        <v>15</v>
      </c>
      <c r="AA400"/>
      <c r="AB400"/>
      <c r="AC400"/>
      <c r="AD400"/>
      <c r="AE400"/>
      <c r="AF400" t="n">
        <v>76</v>
      </c>
      <c r="AG400" t="n">
        <v>54</v>
      </c>
      <c r="AH400" t="n">
        <v>54</v>
      </c>
      <c r="AI400" t="n">
        <v>15494</v>
      </c>
      <c r="AJ400" t="n">
        <v>14961</v>
      </c>
      <c r="AK400" t="n">
        <v>14677</v>
      </c>
      <c r="AL400" t="n">
        <v>18541</v>
      </c>
      <c r="AM400" t="n">
        <v>19974</v>
      </c>
      <c r="AN400"/>
      <c r="AO400"/>
      <c r="AP400"/>
      <c r="AQ400"/>
      <c r="AR400"/>
    </row>
    <row r="401">
      <c r="A401" t="n">
        <v>121868</v>
      </c>
      <c r="B401" t="s">
        <v>810</v>
      </c>
      <c r="C401" t="s">
        <v>811</v>
      </c>
      <c r="D401" t="s">
        <v>440</v>
      </c>
      <c r="E401" t="s">
        <v>267</v>
      </c>
      <c r="F401" t="s">
        <v>199</v>
      </c>
      <c r="G401" t="s">
        <v>189</v>
      </c>
      <c r="H401" t="s">
        <v>200</v>
      </c>
      <c r="I401" t="s">
        <v>151</v>
      </c>
      <c r="J401" t="s">
        <v>164</v>
      </c>
      <c r="K401"/>
      <c r="L401" t="s">
        <v>155</v>
      </c>
      <c r="M401" t="s">
        <v>155</v>
      </c>
      <c r="N401" t="n">
        <v>-117.5356</v>
      </c>
      <c r="O401" t="n">
        <v>33.8476</v>
      </c>
      <c r="P401" t="n">
        <v>372</v>
      </c>
      <c r="Q401" t="n">
        <v>372</v>
      </c>
      <c r="R401" t="n">
        <v>99.2</v>
      </c>
      <c r="S401" t="n">
        <v>18.5</v>
      </c>
      <c r="T401" t="n">
        <v>8.6</v>
      </c>
      <c r="U401" t="n">
        <v>63.2</v>
      </c>
      <c r="V401" t="n">
        <v>3.2</v>
      </c>
      <c r="W401" t="n">
        <v>0.3</v>
      </c>
      <c r="X401" t="n">
        <v>97</v>
      </c>
      <c r="Y401" t="n">
        <v>72</v>
      </c>
      <c r="Z401" t="n">
        <v>15</v>
      </c>
      <c r="AA401"/>
      <c r="AB401"/>
      <c r="AC401"/>
      <c r="AD401"/>
      <c r="AE401"/>
      <c r="AF401" t="n">
        <v>65</v>
      </c>
      <c r="AG401" t="n">
        <v>49</v>
      </c>
      <c r="AH401" t="n">
        <v>49</v>
      </c>
      <c r="AI401" t="n">
        <v>12751</v>
      </c>
      <c r="AJ401" t="n">
        <v>12285</v>
      </c>
      <c r="AK401" t="n">
        <v>12574</v>
      </c>
      <c r="AL401" t="n">
        <v>14066</v>
      </c>
      <c r="AM401" t="n">
        <v>17626</v>
      </c>
      <c r="AN401" t="n">
        <v>15153</v>
      </c>
      <c r="AO401"/>
      <c r="AP401"/>
      <c r="AQ401"/>
      <c r="AR401"/>
    </row>
    <row r="402">
      <c r="A402" t="n">
        <v>121886</v>
      </c>
      <c r="B402" t="s">
        <v>812</v>
      </c>
      <c r="C402" t="s">
        <v>703</v>
      </c>
      <c r="D402" t="s">
        <v>440</v>
      </c>
      <c r="E402" t="s">
        <v>267</v>
      </c>
      <c r="F402" t="s">
        <v>148</v>
      </c>
      <c r="G402" t="s">
        <v>149</v>
      </c>
      <c r="H402" t="s">
        <v>150</v>
      </c>
      <c r="I402" t="s">
        <v>205</v>
      </c>
      <c r="J402" t="s">
        <v>238</v>
      </c>
      <c r="K402" t="s">
        <v>176</v>
      </c>
      <c r="L402" t="s">
        <v>155</v>
      </c>
      <c r="M402" t="s">
        <v>155</v>
      </c>
      <c r="N402" t="n">
        <v>-118.0335</v>
      </c>
      <c r="O402" t="n">
        <v>34.0198</v>
      </c>
      <c r="P402" t="n">
        <v>24751</v>
      </c>
      <c r="Q402" t="n">
        <v>24751</v>
      </c>
      <c r="R402" t="n">
        <v>42.1</v>
      </c>
      <c r="S402" t="n">
        <v>7.7</v>
      </c>
      <c r="T402" t="n">
        <v>2</v>
      </c>
      <c r="U402" t="n">
        <v>71.9</v>
      </c>
      <c r="V402" t="n">
        <v>5.6</v>
      </c>
      <c r="W402" t="n">
        <v>0.2</v>
      </c>
      <c r="X402"/>
      <c r="Y402"/>
      <c r="Z402" t="n">
        <v>31</v>
      </c>
      <c r="AA402" t="n">
        <v>1102</v>
      </c>
      <c r="AB402" t="n">
        <v>27.1</v>
      </c>
      <c r="AC402"/>
      <c r="AD402"/>
      <c r="AE402"/>
      <c r="AF402" t="n">
        <v>1318</v>
      </c>
      <c r="AG402" t="n">
        <v>24</v>
      </c>
      <c r="AH402" t="n">
        <v>44</v>
      </c>
      <c r="AI402" t="n">
        <v>13920</v>
      </c>
      <c r="AJ402" t="n">
        <v>11073</v>
      </c>
      <c r="AK402" t="n">
        <v>11521</v>
      </c>
      <c r="AL402" t="n">
        <v>13812</v>
      </c>
      <c r="AM402" t="n">
        <v>15971</v>
      </c>
      <c r="AN402" t="n">
        <v>11240</v>
      </c>
      <c r="AO402" t="n">
        <v>1267</v>
      </c>
      <c r="AP402" t="n">
        <v>12</v>
      </c>
      <c r="AQ402"/>
      <c r="AR402"/>
    </row>
    <row r="403">
      <c r="A403" t="n">
        <v>121901</v>
      </c>
      <c r="B403" t="s">
        <v>813</v>
      </c>
      <c r="C403" t="s">
        <v>484</v>
      </c>
      <c r="D403" t="s">
        <v>440</v>
      </c>
      <c r="E403" t="s">
        <v>267</v>
      </c>
      <c r="F403" t="s">
        <v>173</v>
      </c>
      <c r="G403" t="s">
        <v>149</v>
      </c>
      <c r="H403" t="s">
        <v>174</v>
      </c>
      <c r="I403" t="s">
        <v>151</v>
      </c>
      <c r="J403" t="s">
        <v>158</v>
      </c>
      <c r="K403" t="s">
        <v>176</v>
      </c>
      <c r="L403" t="s">
        <v>155</v>
      </c>
      <c r="M403" t="s">
        <v>155</v>
      </c>
      <c r="N403" t="n">
        <v>-117.3843</v>
      </c>
      <c r="O403" t="n">
        <v>33.9709</v>
      </c>
      <c r="P403" t="n">
        <v>28081</v>
      </c>
      <c r="Q403" t="n">
        <v>28081</v>
      </c>
      <c r="R403" t="n">
        <v>60.1</v>
      </c>
      <c r="S403" t="n">
        <v>13.8</v>
      </c>
      <c r="T403" t="n">
        <v>7.7</v>
      </c>
      <c r="U403" t="n">
        <v>66</v>
      </c>
      <c r="V403" t="n">
        <v>6.7</v>
      </c>
      <c r="W403" t="n">
        <v>0.5</v>
      </c>
      <c r="X403" t="n">
        <v>71</v>
      </c>
      <c r="Y403" t="n">
        <v>46</v>
      </c>
      <c r="Z403" t="n">
        <v>26</v>
      </c>
      <c r="AA403" t="n">
        <v>2182</v>
      </c>
      <c r="AB403" t="n">
        <v>32</v>
      </c>
      <c r="AC403"/>
      <c r="AD403"/>
      <c r="AE403"/>
      <c r="AF403" t="n">
        <v>1848</v>
      </c>
      <c r="AG403" t="n">
        <v>33</v>
      </c>
      <c r="AH403" t="n">
        <v>64</v>
      </c>
      <c r="AI403" t="n">
        <v>5974</v>
      </c>
      <c r="AJ403" t="n">
        <v>2741</v>
      </c>
      <c r="AK403" t="n">
        <v>3662</v>
      </c>
      <c r="AL403" t="n">
        <v>5851</v>
      </c>
      <c r="AM403" t="n">
        <v>8049</v>
      </c>
      <c r="AN403" t="n">
        <v>9848</v>
      </c>
      <c r="AO403" t="n">
        <v>2458</v>
      </c>
      <c r="AP403"/>
      <c r="AQ403"/>
      <c r="AR403"/>
    </row>
    <row r="404">
      <c r="A404" t="n">
        <v>122117</v>
      </c>
      <c r="B404" t="s">
        <v>814</v>
      </c>
      <c r="C404" t="s">
        <v>448</v>
      </c>
      <c r="D404" t="s">
        <v>440</v>
      </c>
      <c r="E404" t="s">
        <v>267</v>
      </c>
      <c r="F404" t="s">
        <v>162</v>
      </c>
      <c r="G404" t="s">
        <v>163</v>
      </c>
      <c r="H404" t="s">
        <v>150</v>
      </c>
      <c r="I404" t="s">
        <v>151</v>
      </c>
      <c r="J404" t="s">
        <v>164</v>
      </c>
      <c r="K404" t="s">
        <v>209</v>
      </c>
      <c r="L404" t="s">
        <v>155</v>
      </c>
      <c r="M404" t="s">
        <v>155</v>
      </c>
      <c r="N404" t="n">
        <v>-118.2895</v>
      </c>
      <c r="O404" t="n">
        <v>34.066</v>
      </c>
      <c r="P404" t="n">
        <v>142</v>
      </c>
      <c r="Q404" t="n">
        <v>3</v>
      </c>
      <c r="R404" t="n">
        <v>0</v>
      </c>
      <c r="S404" t="n">
        <v>0</v>
      </c>
      <c r="T404" t="n">
        <v>0</v>
      </c>
      <c r="U404" t="n">
        <v>0</v>
      </c>
      <c r="V404" t="n">
        <v>100</v>
      </c>
      <c r="W404" t="n">
        <v>0</v>
      </c>
      <c r="X404"/>
      <c r="Y404"/>
      <c r="Z404" t="n">
        <v>10</v>
      </c>
      <c r="AA404"/>
      <c r="AB404"/>
      <c r="AC404"/>
      <c r="AD404"/>
      <c r="AE404"/>
      <c r="AF404" t="n">
        <v>0</v>
      </c>
      <c r="AG404" t="n">
        <v>0</v>
      </c>
      <c r="AH404" t="n">
        <v>0</v>
      </c>
      <c r="AI404"/>
      <c r="AJ404"/>
      <c r="AK404"/>
      <c r="AL404"/>
      <c r="AM404"/>
      <c r="AN404"/>
      <c r="AO404"/>
      <c r="AP404"/>
      <c r="AQ404" t="n">
        <v>18</v>
      </c>
      <c r="AR404" t="n">
        <v>5</v>
      </c>
    </row>
    <row r="405">
      <c r="A405" t="n">
        <v>122180</v>
      </c>
      <c r="B405" t="s">
        <v>815</v>
      </c>
      <c r="C405" t="s">
        <v>456</v>
      </c>
      <c r="D405" t="s">
        <v>440</v>
      </c>
      <c r="E405" t="s">
        <v>267</v>
      </c>
      <c r="F405" t="s">
        <v>173</v>
      </c>
      <c r="G405" t="s">
        <v>149</v>
      </c>
      <c r="H405" t="s">
        <v>174</v>
      </c>
      <c r="I405" t="s">
        <v>151</v>
      </c>
      <c r="J405" t="s">
        <v>238</v>
      </c>
      <c r="K405" t="s">
        <v>176</v>
      </c>
      <c r="L405" t="s">
        <v>155</v>
      </c>
      <c r="M405" t="s">
        <v>155</v>
      </c>
      <c r="N405" t="n">
        <v>-121.4911</v>
      </c>
      <c r="O405" t="n">
        <v>38.5411</v>
      </c>
      <c r="P405" t="n">
        <v>28021</v>
      </c>
      <c r="Q405" t="n">
        <v>28021</v>
      </c>
      <c r="R405" t="n">
        <v>59.8</v>
      </c>
      <c r="S405" t="n">
        <v>28.2</v>
      </c>
      <c r="T405" t="n">
        <v>9.2</v>
      </c>
      <c r="U405" t="n">
        <v>31</v>
      </c>
      <c r="V405" t="n">
        <v>16.3</v>
      </c>
      <c r="W405" t="n">
        <v>0.4</v>
      </c>
      <c r="X405" t="n">
        <v>70</v>
      </c>
      <c r="Y405" t="n">
        <v>39</v>
      </c>
      <c r="Z405" t="n">
        <v>26</v>
      </c>
      <c r="AA405" t="n">
        <v>1200</v>
      </c>
      <c r="AB405" t="n">
        <v>31.4</v>
      </c>
      <c r="AC405"/>
      <c r="AD405"/>
      <c r="AE405"/>
      <c r="AF405" t="n">
        <v>1104</v>
      </c>
      <c r="AG405" t="n">
        <v>25</v>
      </c>
      <c r="AH405" t="n">
        <v>63</v>
      </c>
      <c r="AI405" t="n">
        <v>6556</v>
      </c>
      <c r="AJ405" t="n">
        <v>2785</v>
      </c>
      <c r="AK405" t="n">
        <v>3040</v>
      </c>
      <c r="AL405" t="n">
        <v>7044</v>
      </c>
      <c r="AM405" t="n">
        <v>8939</v>
      </c>
      <c r="AN405" t="n">
        <v>10033</v>
      </c>
      <c r="AO405" t="n">
        <v>1310</v>
      </c>
      <c r="AP405"/>
      <c r="AQ405"/>
      <c r="AR405"/>
    </row>
    <row r="406">
      <c r="A406" t="n">
        <v>122205</v>
      </c>
      <c r="B406" t="s">
        <v>816</v>
      </c>
      <c r="C406" t="s">
        <v>817</v>
      </c>
      <c r="D406" t="s">
        <v>440</v>
      </c>
      <c r="E406" t="s">
        <v>267</v>
      </c>
      <c r="F406" t="s">
        <v>173</v>
      </c>
      <c r="G406" t="s">
        <v>149</v>
      </c>
      <c r="H406" t="s">
        <v>174</v>
      </c>
      <c r="I406" t="s">
        <v>186</v>
      </c>
      <c r="J406" t="s">
        <v>238</v>
      </c>
      <c r="K406" t="s">
        <v>176</v>
      </c>
      <c r="L406" t="s">
        <v>155</v>
      </c>
      <c r="M406" t="s">
        <v>155</v>
      </c>
      <c r="N406" t="n">
        <v>-117.6656</v>
      </c>
      <c r="O406" t="n">
        <v>33.5533</v>
      </c>
      <c r="P406" t="n">
        <v>28742</v>
      </c>
      <c r="Q406" t="n">
        <v>28742</v>
      </c>
      <c r="R406" t="n">
        <v>56.5</v>
      </c>
      <c r="S406" t="n">
        <v>44.9</v>
      </c>
      <c r="T406" t="n">
        <v>2.1</v>
      </c>
      <c r="U406" t="n">
        <v>28</v>
      </c>
      <c r="V406" t="n">
        <v>14.3</v>
      </c>
      <c r="W406" t="n">
        <v>1.4</v>
      </c>
      <c r="X406" t="n">
        <v>75</v>
      </c>
      <c r="Y406" t="n">
        <v>44</v>
      </c>
      <c r="Z406" t="n">
        <v>26</v>
      </c>
      <c r="AA406" t="n">
        <v>837</v>
      </c>
      <c r="AB406" t="n">
        <v>41.7</v>
      </c>
      <c r="AC406"/>
      <c r="AD406"/>
      <c r="AE406"/>
      <c r="AF406" t="n">
        <v>1299</v>
      </c>
      <c r="AG406" t="n">
        <v>15</v>
      </c>
      <c r="AH406" t="n">
        <v>44</v>
      </c>
      <c r="AI406" t="n">
        <v>6387</v>
      </c>
      <c r="AJ406" t="n">
        <v>2084</v>
      </c>
      <c r="AK406" t="n">
        <v>2084</v>
      </c>
      <c r="AL406" t="n">
        <v>5394</v>
      </c>
      <c r="AM406" t="n">
        <v>5500</v>
      </c>
      <c r="AN406" t="n">
        <v>8394</v>
      </c>
      <c r="AO406" t="n">
        <v>2639</v>
      </c>
      <c r="AP406"/>
      <c r="AQ406"/>
      <c r="AR406"/>
    </row>
    <row r="407">
      <c r="A407" t="n">
        <v>122296</v>
      </c>
      <c r="B407" t="s">
        <v>818</v>
      </c>
      <c r="C407" t="s">
        <v>442</v>
      </c>
      <c r="D407" t="s">
        <v>440</v>
      </c>
      <c r="E407" t="s">
        <v>267</v>
      </c>
      <c r="F407" t="s">
        <v>162</v>
      </c>
      <c r="G407" t="s">
        <v>163</v>
      </c>
      <c r="H407" t="s">
        <v>150</v>
      </c>
      <c r="I407" t="s">
        <v>151</v>
      </c>
      <c r="J407" t="s">
        <v>168</v>
      </c>
      <c r="K407" t="s">
        <v>209</v>
      </c>
      <c r="L407" t="s">
        <v>155</v>
      </c>
      <c r="M407" t="s">
        <v>155</v>
      </c>
      <c r="N407" t="n">
        <v>-122.2663</v>
      </c>
      <c r="O407" t="n">
        <v>37.8203</v>
      </c>
      <c r="P407" t="n">
        <v>2449</v>
      </c>
      <c r="Q407" t="n">
        <v>1133</v>
      </c>
      <c r="R407" t="n">
        <v>79.5</v>
      </c>
      <c r="S407" t="n">
        <v>26.6</v>
      </c>
      <c r="T407" t="n">
        <v>7</v>
      </c>
      <c r="U407" t="n">
        <v>21.5</v>
      </c>
      <c r="V407" t="n">
        <v>32.7</v>
      </c>
      <c r="W407" t="n">
        <v>0</v>
      </c>
      <c r="X407"/>
      <c r="Y407"/>
      <c r="Z407" t="n">
        <v>7</v>
      </c>
      <c r="AA407"/>
      <c r="AB407"/>
      <c r="AC407"/>
      <c r="AD407"/>
      <c r="AE407"/>
      <c r="AF407" t="n">
        <v>0</v>
      </c>
      <c r="AG407" t="n">
        <v>18</v>
      </c>
      <c r="AH407" t="n">
        <v>64</v>
      </c>
      <c r="AI407"/>
      <c r="AJ407"/>
      <c r="AK407"/>
      <c r="AL407"/>
      <c r="AM407"/>
      <c r="AN407"/>
      <c r="AO407"/>
      <c r="AP407" t="n">
        <v>511</v>
      </c>
      <c r="AQ407" t="n">
        <v>271</v>
      </c>
      <c r="AR407" t="n">
        <v>151</v>
      </c>
    </row>
    <row r="408">
      <c r="A408" t="n">
        <v>122339</v>
      </c>
      <c r="B408" t="s">
        <v>819</v>
      </c>
      <c r="C408" t="s">
        <v>463</v>
      </c>
      <c r="D408" t="s">
        <v>440</v>
      </c>
      <c r="E408" t="s">
        <v>267</v>
      </c>
      <c r="F408" t="s">
        <v>173</v>
      </c>
      <c r="G408" t="s">
        <v>149</v>
      </c>
      <c r="H408" t="s">
        <v>174</v>
      </c>
      <c r="I408" t="s">
        <v>151</v>
      </c>
      <c r="J408" t="s">
        <v>238</v>
      </c>
      <c r="K408" t="s">
        <v>176</v>
      </c>
      <c r="L408" t="s">
        <v>155</v>
      </c>
      <c r="M408" t="s">
        <v>155</v>
      </c>
      <c r="N408" t="n">
        <v>-117.1527</v>
      </c>
      <c r="O408" t="n">
        <v>32.7174</v>
      </c>
      <c r="P408" t="n">
        <v>20126</v>
      </c>
      <c r="Q408" t="n">
        <v>20126</v>
      </c>
      <c r="R408" t="n">
        <v>55.5</v>
      </c>
      <c r="S408" t="n">
        <v>24.1</v>
      </c>
      <c r="T408" t="n">
        <v>9.4</v>
      </c>
      <c r="U408" t="n">
        <v>45.6</v>
      </c>
      <c r="V408" t="n">
        <v>12.4</v>
      </c>
      <c r="W408" t="n">
        <v>0.1</v>
      </c>
      <c r="X408" t="n">
        <v>66</v>
      </c>
      <c r="Y408" t="n">
        <v>34</v>
      </c>
      <c r="Z408" t="n">
        <v>21</v>
      </c>
      <c r="AA408" t="n">
        <v>441</v>
      </c>
      <c r="AB408" t="n">
        <v>24.5</v>
      </c>
      <c r="AC408"/>
      <c r="AD408"/>
      <c r="AE408"/>
      <c r="AF408" t="n">
        <v>545</v>
      </c>
      <c r="AG408" t="n">
        <v>22</v>
      </c>
      <c r="AH408" t="n">
        <v>59</v>
      </c>
      <c r="AI408" t="n">
        <v>1970</v>
      </c>
      <c r="AJ408" t="n">
        <v>-2781</v>
      </c>
      <c r="AK408" t="n">
        <v>1062</v>
      </c>
      <c r="AL408" t="n">
        <v>5397</v>
      </c>
      <c r="AM408" t="n">
        <v>5890</v>
      </c>
      <c r="AN408" t="n">
        <v>8057</v>
      </c>
      <c r="AO408" t="n">
        <v>780</v>
      </c>
      <c r="AP408"/>
      <c r="AQ408"/>
      <c r="AR408"/>
    </row>
    <row r="409">
      <c r="A409" t="n">
        <v>122375</v>
      </c>
      <c r="B409" t="s">
        <v>820</v>
      </c>
      <c r="C409" t="s">
        <v>463</v>
      </c>
      <c r="D409" t="s">
        <v>440</v>
      </c>
      <c r="E409" t="s">
        <v>267</v>
      </c>
      <c r="F409" t="s">
        <v>148</v>
      </c>
      <c r="G409" t="s">
        <v>149</v>
      </c>
      <c r="H409" t="s">
        <v>150</v>
      </c>
      <c r="I409" t="s">
        <v>151</v>
      </c>
      <c r="J409" t="s">
        <v>238</v>
      </c>
      <c r="K409" t="s">
        <v>176</v>
      </c>
      <c r="L409" t="s">
        <v>155</v>
      </c>
      <c r="M409" t="s">
        <v>155</v>
      </c>
      <c r="N409" t="n">
        <v>-117.1692</v>
      </c>
      <c r="O409" t="n">
        <v>32.8038</v>
      </c>
      <c r="P409" t="n">
        <v>29029</v>
      </c>
      <c r="Q409" t="n">
        <v>29029</v>
      </c>
      <c r="R409" t="n">
        <v>56.2</v>
      </c>
      <c r="S409" t="n">
        <v>29.9</v>
      </c>
      <c r="T409" t="n">
        <v>6.7</v>
      </c>
      <c r="U409" t="n">
        <v>38.9</v>
      </c>
      <c r="V409" t="n">
        <v>14.5</v>
      </c>
      <c r="W409" t="n">
        <v>0.3</v>
      </c>
      <c r="X409"/>
      <c r="Y409"/>
      <c r="Z409" t="n">
        <v>24</v>
      </c>
      <c r="AA409" t="n">
        <v>1268</v>
      </c>
      <c r="AB409" t="n">
        <v>33.8</v>
      </c>
      <c r="AC409"/>
      <c r="AD409"/>
      <c r="AE409"/>
      <c r="AF409" t="n">
        <v>1022</v>
      </c>
      <c r="AG409" t="n">
        <v>16</v>
      </c>
      <c r="AH409" t="n">
        <v>56</v>
      </c>
      <c r="AI409" t="n">
        <v>3175</v>
      </c>
      <c r="AJ409" t="n">
        <v>-3351</v>
      </c>
      <c r="AK409" t="n">
        <v>-696</v>
      </c>
      <c r="AL409" t="n">
        <v>3115</v>
      </c>
      <c r="AM409" t="n">
        <v>6170</v>
      </c>
      <c r="AN409" t="n">
        <v>3323</v>
      </c>
      <c r="AO409" t="n">
        <v>1340</v>
      </c>
      <c r="AP409" t="n">
        <v>19</v>
      </c>
      <c r="AQ409"/>
      <c r="AR409"/>
    </row>
    <row r="410">
      <c r="A410" t="n">
        <v>122384</v>
      </c>
      <c r="B410" t="s">
        <v>821</v>
      </c>
      <c r="C410" t="s">
        <v>463</v>
      </c>
      <c r="D410" t="s">
        <v>440</v>
      </c>
      <c r="E410" t="s">
        <v>267</v>
      </c>
      <c r="F410" t="s">
        <v>173</v>
      </c>
      <c r="G410" t="s">
        <v>149</v>
      </c>
      <c r="H410" t="s">
        <v>174</v>
      </c>
      <c r="I410" t="s">
        <v>151</v>
      </c>
      <c r="J410" t="s">
        <v>238</v>
      </c>
      <c r="K410" t="s">
        <v>176</v>
      </c>
      <c r="L410" t="s">
        <v>155</v>
      </c>
      <c r="M410" t="s">
        <v>155</v>
      </c>
      <c r="N410" t="n">
        <v>-117.1203</v>
      </c>
      <c r="O410" t="n">
        <v>32.9098</v>
      </c>
      <c r="P410" t="n">
        <v>21591</v>
      </c>
      <c r="Q410" t="n">
        <v>21591</v>
      </c>
      <c r="R410" t="n">
        <v>46.5</v>
      </c>
      <c r="S410" t="n">
        <v>32.7</v>
      </c>
      <c r="T410" t="n">
        <v>5.8</v>
      </c>
      <c r="U410" t="n">
        <v>32.9</v>
      </c>
      <c r="V410" t="n">
        <v>18.3</v>
      </c>
      <c r="W410" t="n">
        <v>0.2</v>
      </c>
      <c r="X410" t="n">
        <v>73</v>
      </c>
      <c r="Y410" t="n">
        <v>41</v>
      </c>
      <c r="Z410" t="n">
        <v>25</v>
      </c>
      <c r="AA410" t="n">
        <v>478</v>
      </c>
      <c r="AB410" t="n">
        <v>48.1</v>
      </c>
      <c r="AC410"/>
      <c r="AD410"/>
      <c r="AE410"/>
      <c r="AF410" t="n">
        <v>628</v>
      </c>
      <c r="AG410" t="n">
        <v>11</v>
      </c>
      <c r="AH410" t="n">
        <v>45</v>
      </c>
      <c r="AI410" t="n">
        <v>2682</v>
      </c>
      <c r="AJ410" t="n">
        <v>-6023</v>
      </c>
      <c r="AK410" t="n">
        <v>-1433</v>
      </c>
      <c r="AL410" t="n">
        <v>1435</v>
      </c>
      <c r="AM410" t="n">
        <v>4953</v>
      </c>
      <c r="AN410" t="n">
        <v>537</v>
      </c>
      <c r="AO410" t="n">
        <v>884</v>
      </c>
      <c r="AP410"/>
      <c r="AQ410"/>
      <c r="AR410"/>
    </row>
    <row r="411">
      <c r="A411" t="n">
        <v>122409</v>
      </c>
      <c r="B411" t="s">
        <v>822</v>
      </c>
      <c r="C411" t="s">
        <v>463</v>
      </c>
      <c r="D411" t="s">
        <v>440</v>
      </c>
      <c r="E411" t="s">
        <v>267</v>
      </c>
      <c r="F411" t="s">
        <v>148</v>
      </c>
      <c r="G411" t="s">
        <v>149</v>
      </c>
      <c r="H411" t="s">
        <v>150</v>
      </c>
      <c r="I411" t="s">
        <v>151</v>
      </c>
      <c r="J411" t="s">
        <v>158</v>
      </c>
      <c r="K411" t="s">
        <v>159</v>
      </c>
      <c r="L411" t="s">
        <v>155</v>
      </c>
      <c r="M411" t="s">
        <v>155</v>
      </c>
      <c r="N411" t="n">
        <v>-117.0712</v>
      </c>
      <c r="O411" t="n">
        <v>32.7752</v>
      </c>
      <c r="P411" t="n">
        <v>40745</v>
      </c>
      <c r="Q411" t="n">
        <v>34805</v>
      </c>
      <c r="R411" t="n">
        <v>57</v>
      </c>
      <c r="S411" t="n">
        <v>33.8</v>
      </c>
      <c r="T411" t="n">
        <v>3.9</v>
      </c>
      <c r="U411" t="n">
        <v>34.6</v>
      </c>
      <c r="V411" t="n">
        <v>12.9</v>
      </c>
      <c r="W411" t="n">
        <v>3.4</v>
      </c>
      <c r="X411" t="n">
        <v>90</v>
      </c>
      <c r="Y411" t="n">
        <v>73</v>
      </c>
      <c r="Z411" t="n">
        <v>22</v>
      </c>
      <c r="AA411" t="n">
        <v>5084</v>
      </c>
      <c r="AB411" t="n">
        <v>78.3</v>
      </c>
      <c r="AC411" t="n">
        <v>5084</v>
      </c>
      <c r="AD411" t="n">
        <v>78.3</v>
      </c>
      <c r="AE411" t="n">
        <v>56.6</v>
      </c>
      <c r="AF411" t="n">
        <v>6529</v>
      </c>
      <c r="AG411" t="n">
        <v>31</v>
      </c>
      <c r="AH411" t="n">
        <v>88</v>
      </c>
      <c r="AI411" t="n">
        <v>19500</v>
      </c>
      <c r="AJ411" t="n">
        <v>9655</v>
      </c>
      <c r="AK411" t="n">
        <v>10241</v>
      </c>
      <c r="AL411" t="n">
        <v>14205</v>
      </c>
      <c r="AM411" t="n">
        <v>18176</v>
      </c>
      <c r="AN411" t="n">
        <v>24913</v>
      </c>
      <c r="AO411"/>
      <c r="AP411" t="n">
        <v>8542</v>
      </c>
      <c r="AQ411" t="n">
        <v>1809</v>
      </c>
      <c r="AR411" t="n">
        <v>160</v>
      </c>
    </row>
    <row r="412">
      <c r="A412" t="n">
        <v>122436</v>
      </c>
      <c r="B412" t="s">
        <v>823</v>
      </c>
      <c r="C412" t="s">
        <v>463</v>
      </c>
      <c r="D412" t="s">
        <v>440</v>
      </c>
      <c r="E412" t="s">
        <v>267</v>
      </c>
      <c r="F412" t="s">
        <v>162</v>
      </c>
      <c r="G412" t="s">
        <v>163</v>
      </c>
      <c r="H412" t="s">
        <v>150</v>
      </c>
      <c r="I412" t="s">
        <v>151</v>
      </c>
      <c r="J412" t="s">
        <v>152</v>
      </c>
      <c r="K412" t="s">
        <v>159</v>
      </c>
      <c r="L412" t="s">
        <v>155</v>
      </c>
      <c r="M412" t="s">
        <v>155</v>
      </c>
      <c r="N412" t="n">
        <v>-117.1921</v>
      </c>
      <c r="O412" t="n">
        <v>32.7708</v>
      </c>
      <c r="P412" t="n">
        <v>9982</v>
      </c>
      <c r="Q412" t="n">
        <v>6050</v>
      </c>
      <c r="R412" t="n">
        <v>55.5</v>
      </c>
      <c r="S412" t="n">
        <v>45.8</v>
      </c>
      <c r="T412" t="n">
        <v>4</v>
      </c>
      <c r="U412" t="n">
        <v>24</v>
      </c>
      <c r="V412" t="n">
        <v>7.5</v>
      </c>
      <c r="W412" t="n">
        <v>7.9</v>
      </c>
      <c r="X412" t="n">
        <v>90</v>
      </c>
      <c r="Y412"/>
      <c r="Z412" t="n">
        <v>14</v>
      </c>
      <c r="AA412" t="n">
        <v>1205</v>
      </c>
      <c r="AB412" t="n">
        <v>81.6</v>
      </c>
      <c r="AC412" t="n">
        <v>1205</v>
      </c>
      <c r="AD412" t="n">
        <v>81.6</v>
      </c>
      <c r="AE412" t="n">
        <v>71.5</v>
      </c>
      <c r="AF412" t="n">
        <v>1234</v>
      </c>
      <c r="AG412" t="n">
        <v>19</v>
      </c>
      <c r="AH412" t="n">
        <v>73</v>
      </c>
      <c r="AI412" t="n">
        <v>37675</v>
      </c>
      <c r="AJ412" t="n">
        <v>17543</v>
      </c>
      <c r="AK412" t="n">
        <v>18083</v>
      </c>
      <c r="AL412" t="n">
        <v>19998</v>
      </c>
      <c r="AM412" t="n">
        <v>28397</v>
      </c>
      <c r="AN412" t="n">
        <v>46152</v>
      </c>
      <c r="AO412"/>
      <c r="AP412" t="n">
        <v>1375</v>
      </c>
      <c r="AQ412" t="n">
        <v>1128</v>
      </c>
      <c r="AR412" t="n">
        <v>305</v>
      </c>
    </row>
    <row r="413">
      <c r="A413" t="n">
        <v>122506</v>
      </c>
      <c r="B413" t="s">
        <v>824</v>
      </c>
      <c r="C413" t="s">
        <v>439</v>
      </c>
      <c r="D413" t="s">
        <v>440</v>
      </c>
      <c r="E413" t="s">
        <v>267</v>
      </c>
      <c r="F413" t="s">
        <v>162</v>
      </c>
      <c r="G413" t="s">
        <v>163</v>
      </c>
      <c r="H413" t="s">
        <v>150</v>
      </c>
      <c r="I413" t="s">
        <v>151</v>
      </c>
      <c r="J413" t="s">
        <v>164</v>
      </c>
      <c r="K413" t="s">
        <v>209</v>
      </c>
      <c r="L413" t="s">
        <v>155</v>
      </c>
      <c r="M413" t="s">
        <v>155</v>
      </c>
      <c r="N413" t="n">
        <v>-122.4203</v>
      </c>
      <c r="O413" t="n">
        <v>37.7755</v>
      </c>
      <c r="P413" t="n">
        <v>459</v>
      </c>
      <c r="Q413" t="n">
        <v>225</v>
      </c>
      <c r="R413" t="n">
        <v>38.2</v>
      </c>
      <c r="S413" t="n">
        <v>31.6</v>
      </c>
      <c r="T413" t="n">
        <v>4.9</v>
      </c>
      <c r="U413" t="n">
        <v>10.2</v>
      </c>
      <c r="V413" t="n">
        <v>7.1</v>
      </c>
      <c r="W413" t="n">
        <v>33.3</v>
      </c>
      <c r="X413" t="n">
        <v>74</v>
      </c>
      <c r="Y413"/>
      <c r="Z413" t="n">
        <v>3</v>
      </c>
      <c r="AA413" t="n">
        <v>61</v>
      </c>
      <c r="AB413" t="n">
        <v>52.5</v>
      </c>
      <c r="AC413" t="n">
        <v>61</v>
      </c>
      <c r="AD413" t="n">
        <v>52.5</v>
      </c>
      <c r="AE413" t="n">
        <v>45.9</v>
      </c>
      <c r="AF413" t="n">
        <v>46</v>
      </c>
      <c r="AG413" t="n">
        <v>16</v>
      </c>
      <c r="AH413" t="n">
        <v>100</v>
      </c>
      <c r="AI413" t="n">
        <v>44360</v>
      </c>
      <c r="AJ413" t="n">
        <v>30283</v>
      </c>
      <c r="AK413" t="n">
        <v>38209</v>
      </c>
      <c r="AL413" t="n">
        <v>43138</v>
      </c>
      <c r="AM413" t="n">
        <v>40423</v>
      </c>
      <c r="AN413" t="n">
        <v>45384</v>
      </c>
      <c r="AO413"/>
      <c r="AP413" t="n">
        <v>51</v>
      </c>
      <c r="AQ413" t="n">
        <v>104</v>
      </c>
      <c r="AR413"/>
    </row>
    <row r="414">
      <c r="A414" t="n">
        <v>122597</v>
      </c>
      <c r="B414" t="s">
        <v>825</v>
      </c>
      <c r="C414" t="s">
        <v>439</v>
      </c>
      <c r="D414" t="s">
        <v>440</v>
      </c>
      <c r="E414" t="s">
        <v>267</v>
      </c>
      <c r="F414" t="s">
        <v>148</v>
      </c>
      <c r="G414" t="s">
        <v>149</v>
      </c>
      <c r="H414" t="s">
        <v>150</v>
      </c>
      <c r="I414" t="s">
        <v>151</v>
      </c>
      <c r="J414" t="s">
        <v>158</v>
      </c>
      <c r="K414" t="s">
        <v>159</v>
      </c>
      <c r="L414" t="s">
        <v>155</v>
      </c>
      <c r="M414" t="s">
        <v>155</v>
      </c>
      <c r="N414" t="n">
        <v>-122.4768</v>
      </c>
      <c r="O414" t="n">
        <v>37.7212</v>
      </c>
      <c r="P414" t="n">
        <v>28755</v>
      </c>
      <c r="Q414" t="n">
        <v>24947</v>
      </c>
      <c r="R414" t="n">
        <v>55.3</v>
      </c>
      <c r="S414" t="n">
        <v>15.2</v>
      </c>
      <c r="T414" t="n">
        <v>6</v>
      </c>
      <c r="U414" t="n">
        <v>37.5</v>
      </c>
      <c r="V414" t="n">
        <v>23.7</v>
      </c>
      <c r="W414" t="n">
        <v>4.9</v>
      </c>
      <c r="X414" t="n">
        <v>84</v>
      </c>
      <c r="Y414" t="n">
        <v>51</v>
      </c>
      <c r="Z414" t="n">
        <v>16</v>
      </c>
      <c r="AA414" t="n">
        <v>4084</v>
      </c>
      <c r="AB414" t="n">
        <v>50.1</v>
      </c>
      <c r="AC414" t="n">
        <v>4084</v>
      </c>
      <c r="AD414" t="n">
        <v>50.1</v>
      </c>
      <c r="AE414" t="n">
        <v>26.5</v>
      </c>
      <c r="AF414" t="n">
        <v>3186</v>
      </c>
      <c r="AG414" t="n">
        <v>41</v>
      </c>
      <c r="AH414" t="n">
        <v>63</v>
      </c>
      <c r="AI414" t="n">
        <v>13353</v>
      </c>
      <c r="AJ414" t="n">
        <v>9307</v>
      </c>
      <c r="AK414" t="n">
        <v>10251</v>
      </c>
      <c r="AL414" t="n">
        <v>12916</v>
      </c>
      <c r="AM414" t="n">
        <v>16944</v>
      </c>
      <c r="AN414" t="n">
        <v>22813</v>
      </c>
      <c r="AO414"/>
      <c r="AP414" t="n">
        <v>5360</v>
      </c>
      <c r="AQ414" t="n">
        <v>1089</v>
      </c>
      <c r="AR414" t="n">
        <v>29</v>
      </c>
    </row>
    <row r="415">
      <c r="A415" t="n">
        <v>122612</v>
      </c>
      <c r="B415" t="s">
        <v>826</v>
      </c>
      <c r="C415" t="s">
        <v>439</v>
      </c>
      <c r="D415" t="s">
        <v>440</v>
      </c>
      <c r="E415" t="s">
        <v>267</v>
      </c>
      <c r="F415" t="s">
        <v>162</v>
      </c>
      <c r="G415" t="s">
        <v>163</v>
      </c>
      <c r="H415" t="s">
        <v>150</v>
      </c>
      <c r="I415" t="s">
        <v>151</v>
      </c>
      <c r="J415" t="s">
        <v>152</v>
      </c>
      <c r="K415" t="s">
        <v>159</v>
      </c>
      <c r="L415" t="s">
        <v>155</v>
      </c>
      <c r="M415" t="s">
        <v>155</v>
      </c>
      <c r="N415" t="n">
        <v>-122.4505</v>
      </c>
      <c r="O415" t="n">
        <v>37.7766</v>
      </c>
      <c r="P415" t="n">
        <v>11147</v>
      </c>
      <c r="Q415" t="n">
        <v>6620</v>
      </c>
      <c r="R415" t="n">
        <v>64.4</v>
      </c>
      <c r="S415" t="n">
        <v>23.5</v>
      </c>
      <c r="T415" t="n">
        <v>7.6</v>
      </c>
      <c r="U415" t="n">
        <v>21.5</v>
      </c>
      <c r="V415" t="n">
        <v>25.8</v>
      </c>
      <c r="W415" t="n">
        <v>10.5</v>
      </c>
      <c r="X415" t="n">
        <v>80</v>
      </c>
      <c r="Y415" t="n">
        <v>57</v>
      </c>
      <c r="Z415" t="n">
        <v>12</v>
      </c>
      <c r="AA415" t="n">
        <v>1531</v>
      </c>
      <c r="AB415" t="n">
        <v>71.1</v>
      </c>
      <c r="AC415" t="n">
        <v>1531</v>
      </c>
      <c r="AD415" t="n">
        <v>71.1</v>
      </c>
      <c r="AE415" t="n">
        <v>63.7</v>
      </c>
      <c r="AF415" t="n">
        <v>1548</v>
      </c>
      <c r="AG415" t="n">
        <v>27</v>
      </c>
      <c r="AH415" t="n">
        <v>89</v>
      </c>
      <c r="AI415" t="n">
        <v>44104</v>
      </c>
      <c r="AJ415" t="n">
        <v>31741</v>
      </c>
      <c r="AK415" t="n">
        <v>31759</v>
      </c>
      <c r="AL415" t="n">
        <v>34211</v>
      </c>
      <c r="AM415" t="n">
        <v>39319</v>
      </c>
      <c r="AN415" t="n">
        <v>48576</v>
      </c>
      <c r="AO415"/>
      <c r="AP415" t="n">
        <v>1295</v>
      </c>
      <c r="AQ415" t="n">
        <v>1532</v>
      </c>
      <c r="AR415" t="n">
        <v>163</v>
      </c>
    </row>
    <row r="416">
      <c r="A416" t="n">
        <v>122649</v>
      </c>
      <c r="B416" t="s">
        <v>827</v>
      </c>
      <c r="C416" t="s">
        <v>587</v>
      </c>
      <c r="D416" t="s">
        <v>440</v>
      </c>
      <c r="E416" t="s">
        <v>267</v>
      </c>
      <c r="F416" t="s">
        <v>162</v>
      </c>
      <c r="G416" t="s">
        <v>163</v>
      </c>
      <c r="H416" t="s">
        <v>150</v>
      </c>
      <c r="I416" t="s">
        <v>186</v>
      </c>
      <c r="J416" t="s">
        <v>164</v>
      </c>
      <c r="K416" t="s">
        <v>209</v>
      </c>
      <c r="L416" t="s">
        <v>155</v>
      </c>
      <c r="M416" t="s">
        <v>155</v>
      </c>
      <c r="N416" t="n">
        <v>-119.6977</v>
      </c>
      <c r="O416" t="n">
        <v>36.8245</v>
      </c>
      <c r="P416" t="n">
        <v>145</v>
      </c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 t="n">
        <v>34</v>
      </c>
    </row>
    <row r="417">
      <c r="A417" t="n">
        <v>122658</v>
      </c>
      <c r="B417" t="s">
        <v>828</v>
      </c>
      <c r="C417" t="s">
        <v>668</v>
      </c>
      <c r="D417" t="s">
        <v>440</v>
      </c>
      <c r="E417" t="s">
        <v>267</v>
      </c>
      <c r="F417" t="s">
        <v>173</v>
      </c>
      <c r="G417" t="s">
        <v>149</v>
      </c>
      <c r="H417" t="s">
        <v>174</v>
      </c>
      <c r="I417" t="s">
        <v>151</v>
      </c>
      <c r="J417" t="s">
        <v>238</v>
      </c>
      <c r="K417" t="s">
        <v>176</v>
      </c>
      <c r="L417" t="s">
        <v>155</v>
      </c>
      <c r="M417" t="s">
        <v>155</v>
      </c>
      <c r="N417" t="n">
        <v>-121.3176</v>
      </c>
      <c r="O417" t="n">
        <v>37.9956</v>
      </c>
      <c r="P417" t="n">
        <v>23408</v>
      </c>
      <c r="Q417" t="n">
        <v>23408</v>
      </c>
      <c r="R417" t="n">
        <v>60.7</v>
      </c>
      <c r="S417" t="n">
        <v>14.7</v>
      </c>
      <c r="T417" t="n">
        <v>7.7</v>
      </c>
      <c r="U417" t="n">
        <v>49</v>
      </c>
      <c r="V417" t="n">
        <v>21</v>
      </c>
      <c r="W417" t="n">
        <v>0</v>
      </c>
      <c r="X417" t="n">
        <v>70</v>
      </c>
      <c r="Y417" t="n">
        <v>49</v>
      </c>
      <c r="Z417" t="n">
        <v>40</v>
      </c>
      <c r="AA417" t="n">
        <v>1847</v>
      </c>
      <c r="AB417" t="n">
        <v>32.5</v>
      </c>
      <c r="AC417"/>
      <c r="AD417"/>
      <c r="AE417"/>
      <c r="AF417" t="n">
        <v>1778</v>
      </c>
      <c r="AG417" t="n">
        <v>23</v>
      </c>
      <c r="AH417" t="n">
        <v>48</v>
      </c>
      <c r="AI417" t="n">
        <v>11586</v>
      </c>
      <c r="AJ417" t="n">
        <v>7545</v>
      </c>
      <c r="AK417" t="n">
        <v>7572</v>
      </c>
      <c r="AL417" t="n">
        <v>10412</v>
      </c>
      <c r="AM417" t="n">
        <v>13563</v>
      </c>
      <c r="AN417" t="n">
        <v>9949</v>
      </c>
      <c r="AO417" t="n">
        <v>2015</v>
      </c>
      <c r="AP417"/>
      <c r="AQ417"/>
      <c r="AR417"/>
    </row>
    <row r="418">
      <c r="A418" t="n">
        <v>122685</v>
      </c>
      <c r="B418" t="s">
        <v>829</v>
      </c>
      <c r="C418" t="s">
        <v>585</v>
      </c>
      <c r="D418" t="s">
        <v>440</v>
      </c>
      <c r="E418" t="s">
        <v>267</v>
      </c>
      <c r="F418" t="s">
        <v>188</v>
      </c>
      <c r="G418" t="s">
        <v>189</v>
      </c>
      <c r="H418" t="s">
        <v>150</v>
      </c>
      <c r="I418" t="s">
        <v>151</v>
      </c>
      <c r="J418" t="s">
        <v>168</v>
      </c>
      <c r="K418" t="s">
        <v>209</v>
      </c>
      <c r="L418" t="s">
        <v>155</v>
      </c>
      <c r="M418" t="s">
        <v>155</v>
      </c>
      <c r="N418" t="n">
        <v>-119.385</v>
      </c>
      <c r="O418" t="n">
        <v>36.328</v>
      </c>
      <c r="P418" t="n">
        <v>3687</v>
      </c>
      <c r="Q418" t="n">
        <v>3687</v>
      </c>
      <c r="R418" t="n">
        <v>75.8</v>
      </c>
      <c r="S418" t="n">
        <v>20.3</v>
      </c>
      <c r="T418" t="n">
        <v>7.4</v>
      </c>
      <c r="U418" t="n">
        <v>58.3</v>
      </c>
      <c r="V418" t="n">
        <v>5.7</v>
      </c>
      <c r="W418" t="n">
        <v>0.3</v>
      </c>
      <c r="X418"/>
      <c r="Y418"/>
      <c r="Z418" t="n">
        <v>28</v>
      </c>
      <c r="AA418" t="n">
        <v>354</v>
      </c>
      <c r="AB418" t="n">
        <v>33.9</v>
      </c>
      <c r="AC418"/>
      <c r="AD418"/>
      <c r="AE418"/>
      <c r="AF418" t="n">
        <v>835</v>
      </c>
      <c r="AG418" t="n">
        <v>49</v>
      </c>
      <c r="AH418" t="n">
        <v>51</v>
      </c>
      <c r="AI418" t="n">
        <v>28857</v>
      </c>
      <c r="AJ418" t="n">
        <v>28648</v>
      </c>
      <c r="AK418" t="n">
        <v>28976</v>
      </c>
      <c r="AL418" t="n">
        <v>30552</v>
      </c>
      <c r="AM418" t="n">
        <v>31652</v>
      </c>
      <c r="AN418" t="n">
        <v>32763</v>
      </c>
      <c r="AO418" t="n">
        <v>447</v>
      </c>
      <c r="AP418" t="n">
        <v>160</v>
      </c>
      <c r="AQ418"/>
      <c r="AR418"/>
    </row>
    <row r="419">
      <c r="A419" t="n">
        <v>122694</v>
      </c>
      <c r="B419" t="s">
        <v>830</v>
      </c>
      <c r="C419" t="s">
        <v>467</v>
      </c>
      <c r="D419" t="s">
        <v>440</v>
      </c>
      <c r="E419" t="s">
        <v>267</v>
      </c>
      <c r="F419" t="s">
        <v>279</v>
      </c>
      <c r="G419" t="s">
        <v>189</v>
      </c>
      <c r="H419" t="s">
        <v>174</v>
      </c>
      <c r="I419" t="s">
        <v>151</v>
      </c>
      <c r="J419" t="s">
        <v>164</v>
      </c>
      <c r="K419" t="s">
        <v>176</v>
      </c>
      <c r="L419" t="s">
        <v>155</v>
      </c>
      <c r="M419" t="s">
        <v>155</v>
      </c>
      <c r="N419" t="n">
        <v>-119.0621</v>
      </c>
      <c r="O419" t="n">
        <v>35.3528</v>
      </c>
      <c r="P419" t="n">
        <v>1285</v>
      </c>
      <c r="Q419" t="n">
        <v>1285</v>
      </c>
      <c r="R419" t="n">
        <v>68</v>
      </c>
      <c r="S419" t="n">
        <v>14.6</v>
      </c>
      <c r="T419" t="n">
        <v>5.7</v>
      </c>
      <c r="U419" t="n">
        <v>65.2</v>
      </c>
      <c r="V419" t="n">
        <v>4.4</v>
      </c>
      <c r="W419" t="n">
        <v>0.3</v>
      </c>
      <c r="X419" t="n">
        <v>74</v>
      </c>
      <c r="Y419"/>
      <c r="Z419" t="n">
        <v>19</v>
      </c>
      <c r="AA419" t="n">
        <v>339</v>
      </c>
      <c r="AB419" t="n">
        <v>47.8</v>
      </c>
      <c r="AC419"/>
      <c r="AD419"/>
      <c r="AE419"/>
      <c r="AF419" t="n">
        <v>304</v>
      </c>
      <c r="AG419" t="n">
        <v>57</v>
      </c>
      <c r="AH419" t="n">
        <v>57</v>
      </c>
      <c r="AI419" t="n">
        <v>21599</v>
      </c>
      <c r="AJ419" t="n">
        <v>21844</v>
      </c>
      <c r="AK419" t="n">
        <v>24701</v>
      </c>
      <c r="AL419" t="n">
        <v>20445</v>
      </c>
      <c r="AM419" t="n">
        <v>25894</v>
      </c>
      <c r="AN419" t="n">
        <v>28139</v>
      </c>
      <c r="AO419" t="n">
        <v>232</v>
      </c>
      <c r="AP419"/>
      <c r="AQ419"/>
      <c r="AR419"/>
    </row>
    <row r="420">
      <c r="A420" t="n">
        <v>122728</v>
      </c>
      <c r="B420" t="s">
        <v>831</v>
      </c>
      <c r="C420" t="s">
        <v>832</v>
      </c>
      <c r="D420" t="s">
        <v>440</v>
      </c>
      <c r="E420" t="s">
        <v>267</v>
      </c>
      <c r="F420" t="s">
        <v>162</v>
      </c>
      <c r="G420" t="s">
        <v>163</v>
      </c>
      <c r="H420" t="s">
        <v>150</v>
      </c>
      <c r="I420" t="s">
        <v>186</v>
      </c>
      <c r="J420" t="s">
        <v>168</v>
      </c>
      <c r="K420" t="s">
        <v>153</v>
      </c>
      <c r="L420" t="s">
        <v>155</v>
      </c>
      <c r="M420" t="s">
        <v>155</v>
      </c>
      <c r="N420" t="n">
        <v>-121.2923</v>
      </c>
      <c r="O420" t="n">
        <v>38.8197</v>
      </c>
      <c r="P420" t="n">
        <v>2150</v>
      </c>
      <c r="Q420" t="n">
        <v>1575</v>
      </c>
      <c r="R420" t="n">
        <v>58</v>
      </c>
      <c r="S420" t="n">
        <v>42.9</v>
      </c>
      <c r="T420" t="n">
        <v>7.7</v>
      </c>
      <c r="U420" t="n">
        <v>22.5</v>
      </c>
      <c r="V420" t="n">
        <v>8.4</v>
      </c>
      <c r="W420" t="n">
        <v>2.8</v>
      </c>
      <c r="X420" t="n">
        <v>69</v>
      </c>
      <c r="Y420" t="n">
        <v>17</v>
      </c>
      <c r="Z420" t="n">
        <v>9</v>
      </c>
      <c r="AA420" t="n">
        <v>168</v>
      </c>
      <c r="AB420" t="n">
        <v>60.7</v>
      </c>
      <c r="AC420" t="n">
        <v>168</v>
      </c>
      <c r="AD420" t="n">
        <v>60.7</v>
      </c>
      <c r="AE420" t="n">
        <v>45.8</v>
      </c>
      <c r="AF420" t="n">
        <v>154</v>
      </c>
      <c r="AG420" t="n">
        <v>34</v>
      </c>
      <c r="AH420" t="n">
        <v>86</v>
      </c>
      <c r="AI420" t="n">
        <v>28171</v>
      </c>
      <c r="AJ420" t="n">
        <v>23837</v>
      </c>
      <c r="AK420" t="n">
        <v>22404</v>
      </c>
      <c r="AL420" t="n">
        <v>18555</v>
      </c>
      <c r="AM420" t="n">
        <v>25613</v>
      </c>
      <c r="AN420" t="n">
        <v>30800</v>
      </c>
      <c r="AO420"/>
      <c r="AP420" t="n">
        <v>240</v>
      </c>
      <c r="AQ420" t="n">
        <v>184</v>
      </c>
      <c r="AR420"/>
    </row>
    <row r="421">
      <c r="A421" t="n">
        <v>122746</v>
      </c>
      <c r="B421" t="s">
        <v>833</v>
      </c>
      <c r="C421" t="s">
        <v>553</v>
      </c>
      <c r="D421" t="s">
        <v>440</v>
      </c>
      <c r="E421" t="s">
        <v>267</v>
      </c>
      <c r="F421" t="s">
        <v>173</v>
      </c>
      <c r="G421" t="s">
        <v>149</v>
      </c>
      <c r="H421" t="s">
        <v>174</v>
      </c>
      <c r="I421" t="s">
        <v>151</v>
      </c>
      <c r="J421" t="s">
        <v>152</v>
      </c>
      <c r="K421" t="s">
        <v>176</v>
      </c>
      <c r="L421" t="s">
        <v>155</v>
      </c>
      <c r="M421" t="s">
        <v>155</v>
      </c>
      <c r="N421" t="n">
        <v>-121.9262</v>
      </c>
      <c r="O421" t="n">
        <v>37.3158</v>
      </c>
      <c r="P421" t="n">
        <v>11959</v>
      </c>
      <c r="Q421" t="n">
        <v>11959</v>
      </c>
      <c r="R421" t="n">
        <v>57.5</v>
      </c>
      <c r="S421" t="n">
        <v>11.2</v>
      </c>
      <c r="T421" t="n">
        <v>4.9</v>
      </c>
      <c r="U421" t="n">
        <v>46.9</v>
      </c>
      <c r="V421" t="n">
        <v>28.4</v>
      </c>
      <c r="W421" t="n">
        <v>1.3</v>
      </c>
      <c r="X421" t="n">
        <v>63</v>
      </c>
      <c r="Y421" t="n">
        <v>35</v>
      </c>
      <c r="Z421" t="n">
        <v>23</v>
      </c>
      <c r="AA421" t="n">
        <v>355</v>
      </c>
      <c r="AB421" t="n">
        <v>32.1</v>
      </c>
      <c r="AC421"/>
      <c r="AD421"/>
      <c r="AE421"/>
      <c r="AF421" t="n">
        <v>549</v>
      </c>
      <c r="AG421" t="n">
        <v>21</v>
      </c>
      <c r="AH421" t="n">
        <v>58</v>
      </c>
      <c r="AI421" t="n">
        <v>19159</v>
      </c>
      <c r="AJ421" t="n">
        <v>15935</v>
      </c>
      <c r="AK421" t="n">
        <v>16583</v>
      </c>
      <c r="AL421" t="n">
        <v>17832</v>
      </c>
      <c r="AM421" t="n">
        <v>22545</v>
      </c>
      <c r="AN421" t="n">
        <v>22403</v>
      </c>
      <c r="AO421" t="n">
        <v>419</v>
      </c>
      <c r="AP421"/>
      <c r="AQ421"/>
      <c r="AR421"/>
    </row>
    <row r="422">
      <c r="A422" t="n">
        <v>122755</v>
      </c>
      <c r="B422" t="s">
        <v>834</v>
      </c>
      <c r="C422" t="s">
        <v>553</v>
      </c>
      <c r="D422" t="s">
        <v>440</v>
      </c>
      <c r="E422" t="s">
        <v>267</v>
      </c>
      <c r="F422" t="s">
        <v>148</v>
      </c>
      <c r="G422" t="s">
        <v>149</v>
      </c>
      <c r="H422" t="s">
        <v>150</v>
      </c>
      <c r="I422" t="s">
        <v>151</v>
      </c>
      <c r="J422" t="s">
        <v>158</v>
      </c>
      <c r="K422" t="s">
        <v>153</v>
      </c>
      <c r="L422" t="s">
        <v>155</v>
      </c>
      <c r="M422" t="s">
        <v>155</v>
      </c>
      <c r="N422" t="n">
        <v>-121.8806</v>
      </c>
      <c r="O422" t="n">
        <v>37.3366</v>
      </c>
      <c r="P422" t="n">
        <v>39835</v>
      </c>
      <c r="Q422" t="n">
        <v>29480</v>
      </c>
      <c r="R422" t="n">
        <v>48.1</v>
      </c>
      <c r="S422" t="n">
        <v>13</v>
      </c>
      <c r="T422" t="n">
        <v>3.7</v>
      </c>
      <c r="U422" t="n">
        <v>31.5</v>
      </c>
      <c r="V422" t="n">
        <v>38.3</v>
      </c>
      <c r="W422" t="n">
        <v>4.4</v>
      </c>
      <c r="X422" t="n">
        <v>86</v>
      </c>
      <c r="Y422" t="n">
        <v>55</v>
      </c>
      <c r="Z422" t="n">
        <v>18</v>
      </c>
      <c r="AA422" t="n">
        <v>4320</v>
      </c>
      <c r="AB422" t="n">
        <v>64.7</v>
      </c>
      <c r="AC422" t="n">
        <v>4320</v>
      </c>
      <c r="AD422" t="n">
        <v>64.7</v>
      </c>
      <c r="AE422" t="n">
        <v>30</v>
      </c>
      <c r="AF422" t="n">
        <v>3877</v>
      </c>
      <c r="AG422" t="n">
        <v>35</v>
      </c>
      <c r="AH422" t="n">
        <v>57</v>
      </c>
      <c r="AI422" t="n">
        <v>13833</v>
      </c>
      <c r="AJ422" t="n">
        <v>9743</v>
      </c>
      <c r="AK422" t="n">
        <v>9863</v>
      </c>
      <c r="AL422" t="n">
        <v>12948</v>
      </c>
      <c r="AM422" t="n">
        <v>17047</v>
      </c>
      <c r="AN422" t="n">
        <v>23401</v>
      </c>
      <c r="AO422"/>
      <c r="AP422" t="n">
        <v>6860</v>
      </c>
      <c r="AQ422" t="n">
        <v>3226</v>
      </c>
      <c r="AR422" t="n">
        <v>39</v>
      </c>
    </row>
    <row r="423">
      <c r="A423" t="n">
        <v>122791</v>
      </c>
      <c r="B423" t="s">
        <v>835</v>
      </c>
      <c r="C423" t="s">
        <v>836</v>
      </c>
      <c r="D423" t="s">
        <v>440</v>
      </c>
      <c r="E423" t="s">
        <v>267</v>
      </c>
      <c r="F423" t="s">
        <v>173</v>
      </c>
      <c r="G423" t="s">
        <v>149</v>
      </c>
      <c r="H423" t="s">
        <v>174</v>
      </c>
      <c r="I423" t="s">
        <v>151</v>
      </c>
      <c r="J423" t="s">
        <v>152</v>
      </c>
      <c r="K423" t="s">
        <v>176</v>
      </c>
      <c r="L423" t="s">
        <v>155</v>
      </c>
      <c r="M423" t="s">
        <v>155</v>
      </c>
      <c r="N423" t="n">
        <v>-122.3348</v>
      </c>
      <c r="O423" t="n">
        <v>37.5357</v>
      </c>
      <c r="P423" t="n">
        <v>12934</v>
      </c>
      <c r="Q423" t="n">
        <v>12934</v>
      </c>
      <c r="R423" t="n">
        <v>50.8</v>
      </c>
      <c r="S423" t="n">
        <v>25.6</v>
      </c>
      <c r="T423" t="n">
        <v>2.4</v>
      </c>
      <c r="U423" t="n">
        <v>31.7</v>
      </c>
      <c r="V423" t="n">
        <v>25</v>
      </c>
      <c r="W423" t="n">
        <v>3.5</v>
      </c>
      <c r="X423" t="n">
        <v>77</v>
      </c>
      <c r="Y423" t="n">
        <v>55</v>
      </c>
      <c r="Z423" t="n">
        <v>25</v>
      </c>
      <c r="AA423" t="n">
        <v>453</v>
      </c>
      <c r="AB423" t="n">
        <v>56.7</v>
      </c>
      <c r="AC423"/>
      <c r="AD423"/>
      <c r="AE423"/>
      <c r="AF423" t="n">
        <v>663</v>
      </c>
      <c r="AG423" t="n">
        <v>13</v>
      </c>
      <c r="AH423" t="n">
        <v>66</v>
      </c>
      <c r="AI423" t="n">
        <v>6887</v>
      </c>
      <c r="AJ423" t="n">
        <v>127</v>
      </c>
      <c r="AK423" t="n">
        <v>646</v>
      </c>
      <c r="AL423" t="n">
        <v>3951</v>
      </c>
      <c r="AM423" t="n">
        <v>6489</v>
      </c>
      <c r="AN423" t="n">
        <v>7818</v>
      </c>
      <c r="AO423" t="n">
        <v>676</v>
      </c>
      <c r="AP423"/>
      <c r="AQ423"/>
      <c r="AR423"/>
    </row>
    <row r="424">
      <c r="A424" t="n">
        <v>122889</v>
      </c>
      <c r="B424" t="s">
        <v>837</v>
      </c>
      <c r="C424" t="s">
        <v>527</v>
      </c>
      <c r="D424" t="s">
        <v>440</v>
      </c>
      <c r="E424" t="s">
        <v>267</v>
      </c>
      <c r="F424" t="s">
        <v>173</v>
      </c>
      <c r="G424" t="s">
        <v>149</v>
      </c>
      <c r="H424" t="s">
        <v>174</v>
      </c>
      <c r="I424" t="s">
        <v>151</v>
      </c>
      <c r="J424" t="s">
        <v>238</v>
      </c>
      <c r="K424" t="s">
        <v>176</v>
      </c>
      <c r="L424" t="s">
        <v>155</v>
      </c>
      <c r="M424" t="s">
        <v>155</v>
      </c>
      <c r="N424" t="n">
        <v>-119.698</v>
      </c>
      <c r="O424" t="n">
        <v>34.4068</v>
      </c>
      <c r="P424" t="n">
        <v>18586</v>
      </c>
      <c r="Q424" t="n">
        <v>18586</v>
      </c>
      <c r="R424" t="n">
        <v>56.4</v>
      </c>
      <c r="S424" t="n">
        <v>38.2</v>
      </c>
      <c r="T424" t="n">
        <v>2.2</v>
      </c>
      <c r="U424" t="n">
        <v>33.1</v>
      </c>
      <c r="V424" t="n">
        <v>5.3</v>
      </c>
      <c r="W424" t="n">
        <v>3.8</v>
      </c>
      <c r="X424" t="n">
        <v>61</v>
      </c>
      <c r="Y424" t="n">
        <v>36</v>
      </c>
      <c r="Z424" t="n">
        <v>35</v>
      </c>
      <c r="AA424" t="n">
        <v>1300</v>
      </c>
      <c r="AB424" t="n">
        <v>35.6</v>
      </c>
      <c r="AC424"/>
      <c r="AD424"/>
      <c r="AE424"/>
      <c r="AF424" t="n">
        <v>1895</v>
      </c>
      <c r="AG424" t="n">
        <v>16</v>
      </c>
      <c r="AH424" t="n">
        <v>42</v>
      </c>
      <c r="AI424" t="n">
        <v>12883</v>
      </c>
      <c r="AJ424" t="n">
        <v>8061</v>
      </c>
      <c r="AK424" t="n">
        <v>9211</v>
      </c>
      <c r="AL424" t="n">
        <v>12625</v>
      </c>
      <c r="AM424" t="n">
        <v>15555</v>
      </c>
      <c r="AN424" t="n">
        <v>18111</v>
      </c>
      <c r="AO424" t="n">
        <v>1366</v>
      </c>
      <c r="AP424"/>
      <c r="AQ424"/>
      <c r="AR424"/>
    </row>
    <row r="425">
      <c r="A425" t="n">
        <v>122931</v>
      </c>
      <c r="B425" t="s">
        <v>838</v>
      </c>
      <c r="C425" t="s">
        <v>672</v>
      </c>
      <c r="D425" t="s">
        <v>440</v>
      </c>
      <c r="E425" t="s">
        <v>267</v>
      </c>
      <c r="F425" t="s">
        <v>162</v>
      </c>
      <c r="G425" t="s">
        <v>163</v>
      </c>
      <c r="H425" t="s">
        <v>150</v>
      </c>
      <c r="I425" t="s">
        <v>151</v>
      </c>
      <c r="J425" t="s">
        <v>152</v>
      </c>
      <c r="K425" t="s">
        <v>159</v>
      </c>
      <c r="L425" t="s">
        <v>155</v>
      </c>
      <c r="M425" t="s">
        <v>155</v>
      </c>
      <c r="N425" t="n">
        <v>-121.9378</v>
      </c>
      <c r="O425" t="n">
        <v>37.3484</v>
      </c>
      <c r="P425" t="n">
        <v>9960</v>
      </c>
      <c r="Q425" t="n">
        <v>6340</v>
      </c>
      <c r="R425" t="n">
        <v>48.1</v>
      </c>
      <c r="S425" t="n">
        <v>39.5</v>
      </c>
      <c r="T425" t="n">
        <v>3.1</v>
      </c>
      <c r="U425" t="n">
        <v>18.2</v>
      </c>
      <c r="V425" t="n">
        <v>21.3</v>
      </c>
      <c r="W425" t="n">
        <v>6.3</v>
      </c>
      <c r="X425" t="n">
        <v>94</v>
      </c>
      <c r="Y425" t="n">
        <v>67</v>
      </c>
      <c r="Z425" t="n">
        <v>10</v>
      </c>
      <c r="AA425" t="n">
        <v>1403</v>
      </c>
      <c r="AB425" t="n">
        <v>88.5</v>
      </c>
      <c r="AC425" t="n">
        <v>1403</v>
      </c>
      <c r="AD425" t="n">
        <v>88.5</v>
      </c>
      <c r="AE425" t="n">
        <v>82.5</v>
      </c>
      <c r="AF425" t="n">
        <v>1638</v>
      </c>
      <c r="AG425" t="n">
        <v>11</v>
      </c>
      <c r="AH425" t="n">
        <v>75</v>
      </c>
      <c r="AI425" t="n">
        <v>49651</v>
      </c>
      <c r="AJ425" t="n">
        <v>36094</v>
      </c>
      <c r="AK425" t="n">
        <v>51894</v>
      </c>
      <c r="AL425" t="n">
        <v>41599</v>
      </c>
      <c r="AM425" t="n">
        <v>30672</v>
      </c>
      <c r="AN425" t="n">
        <v>60212</v>
      </c>
      <c r="AO425"/>
      <c r="AP425" t="n">
        <v>1459</v>
      </c>
      <c r="AQ425" t="n">
        <v>1025</v>
      </c>
      <c r="AR425" t="n">
        <v>254</v>
      </c>
    </row>
    <row r="426">
      <c r="A426" t="n">
        <v>122977</v>
      </c>
      <c r="B426" t="s">
        <v>839</v>
      </c>
      <c r="C426" t="s">
        <v>628</v>
      </c>
      <c r="D426" t="s">
        <v>440</v>
      </c>
      <c r="E426" t="s">
        <v>267</v>
      </c>
      <c r="F426" t="s">
        <v>148</v>
      </c>
      <c r="G426" t="s">
        <v>149</v>
      </c>
      <c r="H426" t="s">
        <v>150</v>
      </c>
      <c r="I426" t="s">
        <v>151</v>
      </c>
      <c r="J426" t="s">
        <v>158</v>
      </c>
      <c r="K426" t="s">
        <v>176</v>
      </c>
      <c r="L426" t="s">
        <v>155</v>
      </c>
      <c r="M426" t="s">
        <v>155</v>
      </c>
      <c r="N426" t="n">
        <v>-118.4698</v>
      </c>
      <c r="O426" t="n">
        <v>34.017</v>
      </c>
      <c r="P426" t="n">
        <v>32856</v>
      </c>
      <c r="Q426" t="n">
        <v>32856</v>
      </c>
      <c r="R426" t="n">
        <v>56.1</v>
      </c>
      <c r="S426" t="n">
        <v>27.3</v>
      </c>
      <c r="T426" t="n">
        <v>9</v>
      </c>
      <c r="U426" t="n">
        <v>39.1</v>
      </c>
      <c r="V426" t="n">
        <v>9.7</v>
      </c>
      <c r="W426" t="n">
        <v>6.1</v>
      </c>
      <c r="X426" t="n">
        <v>0</v>
      </c>
      <c r="Y426"/>
      <c r="Z426" t="n">
        <v>27</v>
      </c>
      <c r="AA426" t="n">
        <v>3076</v>
      </c>
      <c r="AB426" t="n">
        <v>35.8</v>
      </c>
      <c r="AC426" t="n">
        <v>13</v>
      </c>
      <c r="AD426"/>
      <c r="AE426"/>
      <c r="AF426" t="n">
        <v>3155</v>
      </c>
      <c r="AG426" t="n">
        <v>26</v>
      </c>
      <c r="AH426" t="n">
        <v>53</v>
      </c>
      <c r="AI426" t="n">
        <v>5636</v>
      </c>
      <c r="AJ426" t="n">
        <v>2796</v>
      </c>
      <c r="AK426" t="n">
        <v>3672</v>
      </c>
      <c r="AL426" t="n">
        <v>5695</v>
      </c>
      <c r="AM426" t="n">
        <v>7662</v>
      </c>
      <c r="AN426" t="n">
        <v>8622</v>
      </c>
      <c r="AO426" t="n">
        <v>4114</v>
      </c>
      <c r="AP426" t="n">
        <v>27</v>
      </c>
      <c r="AQ426"/>
      <c r="AR426"/>
    </row>
    <row r="427">
      <c r="A427" t="n">
        <v>123013</v>
      </c>
      <c r="B427" t="s">
        <v>840</v>
      </c>
      <c r="C427" t="s">
        <v>630</v>
      </c>
      <c r="D427" t="s">
        <v>440</v>
      </c>
      <c r="E427" t="s">
        <v>267</v>
      </c>
      <c r="F427" t="s">
        <v>173</v>
      </c>
      <c r="G427" t="s">
        <v>149</v>
      </c>
      <c r="H427" t="s">
        <v>174</v>
      </c>
      <c r="I427" t="s">
        <v>151</v>
      </c>
      <c r="J427" t="s">
        <v>238</v>
      </c>
      <c r="K427" t="s">
        <v>176</v>
      </c>
      <c r="L427" t="s">
        <v>155</v>
      </c>
      <c r="M427" t="s">
        <v>155</v>
      </c>
      <c r="N427" t="n">
        <v>-122.719</v>
      </c>
      <c r="O427" t="n">
        <v>38.4571</v>
      </c>
      <c r="P427" t="n">
        <v>23299</v>
      </c>
      <c r="Q427" t="n">
        <v>23299</v>
      </c>
      <c r="R427" t="n">
        <v>55.2</v>
      </c>
      <c r="S427" t="n">
        <v>42.5</v>
      </c>
      <c r="T427" t="n">
        <v>2.1</v>
      </c>
      <c r="U427" t="n">
        <v>39.1</v>
      </c>
      <c r="V427" t="n">
        <v>4.5</v>
      </c>
      <c r="W427" t="n">
        <v>0.5</v>
      </c>
      <c r="X427" t="n">
        <v>75</v>
      </c>
      <c r="Y427" t="n">
        <v>45</v>
      </c>
      <c r="Z427" t="n">
        <v>19</v>
      </c>
      <c r="AA427" t="n">
        <v>712</v>
      </c>
      <c r="AB427" t="n">
        <v>34.3</v>
      </c>
      <c r="AC427"/>
      <c r="AD427"/>
      <c r="AE427"/>
      <c r="AF427" t="n">
        <v>742</v>
      </c>
      <c r="AG427" t="n">
        <v>16</v>
      </c>
      <c r="AH427" t="n">
        <v>43</v>
      </c>
      <c r="AI427" t="n">
        <v>7133</v>
      </c>
      <c r="AJ427" t="n">
        <v>4623</v>
      </c>
      <c r="AK427" t="n">
        <v>5318</v>
      </c>
      <c r="AL427" t="n">
        <v>7032</v>
      </c>
      <c r="AM427" t="n">
        <v>8767</v>
      </c>
      <c r="AN427" t="n">
        <v>7269</v>
      </c>
      <c r="AO427" t="n">
        <v>1522</v>
      </c>
      <c r="AP427"/>
      <c r="AQ427"/>
      <c r="AR427"/>
    </row>
    <row r="428">
      <c r="A428" t="n">
        <v>123095</v>
      </c>
      <c r="B428" t="s">
        <v>841</v>
      </c>
      <c r="C428" t="s">
        <v>460</v>
      </c>
      <c r="D428" t="s">
        <v>440</v>
      </c>
      <c r="E428" t="s">
        <v>267</v>
      </c>
      <c r="F428" t="s">
        <v>162</v>
      </c>
      <c r="G428" t="s">
        <v>163</v>
      </c>
      <c r="H428" t="s">
        <v>150</v>
      </c>
      <c r="I428" t="s">
        <v>151</v>
      </c>
      <c r="J428" t="s">
        <v>168</v>
      </c>
      <c r="K428" t="s">
        <v>159</v>
      </c>
      <c r="L428" t="s">
        <v>155</v>
      </c>
      <c r="M428" t="s">
        <v>155</v>
      </c>
      <c r="N428" t="n">
        <v>-118.1522</v>
      </c>
      <c r="O428" t="n">
        <v>34.1531</v>
      </c>
      <c r="P428" t="n">
        <v>1227</v>
      </c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 t="n">
        <v>61</v>
      </c>
      <c r="AR428" t="n">
        <v>43</v>
      </c>
    </row>
    <row r="429">
      <c r="A429" t="n">
        <v>123165</v>
      </c>
      <c r="B429" t="s">
        <v>842</v>
      </c>
      <c r="C429" t="s">
        <v>582</v>
      </c>
      <c r="D429" t="s">
        <v>440</v>
      </c>
      <c r="E429" t="s">
        <v>267</v>
      </c>
      <c r="F429" t="s">
        <v>162</v>
      </c>
      <c r="G429" t="s">
        <v>163</v>
      </c>
      <c r="H429" t="s">
        <v>150</v>
      </c>
      <c r="I429" t="s">
        <v>186</v>
      </c>
      <c r="J429" t="s">
        <v>168</v>
      </c>
      <c r="K429" t="s">
        <v>179</v>
      </c>
      <c r="L429" t="s">
        <v>155</v>
      </c>
      <c r="M429" t="s">
        <v>155</v>
      </c>
      <c r="N429" t="n">
        <v>-117.7113</v>
      </c>
      <c r="O429" t="n">
        <v>34.1041</v>
      </c>
      <c r="P429" t="n">
        <v>1171</v>
      </c>
      <c r="Q429" t="n">
        <v>1130</v>
      </c>
      <c r="R429" t="n">
        <v>99.8</v>
      </c>
      <c r="S429" t="n">
        <v>53.3</v>
      </c>
      <c r="T429" t="n">
        <v>4.2</v>
      </c>
      <c r="U429" t="n">
        <v>13.1</v>
      </c>
      <c r="V429" t="n">
        <v>12.6</v>
      </c>
      <c r="W429" t="n">
        <v>3.8</v>
      </c>
      <c r="X429" t="n">
        <v>88</v>
      </c>
      <c r="Y429"/>
      <c r="Z429" t="n">
        <v>11</v>
      </c>
      <c r="AA429" t="n">
        <v>326</v>
      </c>
      <c r="AB429" t="n">
        <v>87.1</v>
      </c>
      <c r="AC429" t="n">
        <v>326</v>
      </c>
      <c r="AD429" t="n">
        <v>87.1</v>
      </c>
      <c r="AE429" t="n">
        <v>68.1</v>
      </c>
      <c r="AF429" t="n">
        <v>260</v>
      </c>
      <c r="AG429" t="n">
        <v>11</v>
      </c>
      <c r="AH429" t="n">
        <v>58</v>
      </c>
      <c r="AI429" t="n">
        <v>45505</v>
      </c>
      <c r="AJ429" t="n">
        <v>14617</v>
      </c>
      <c r="AK429" t="n">
        <v>14067</v>
      </c>
      <c r="AL429" t="n">
        <v>22440</v>
      </c>
      <c r="AM429" t="n">
        <v>28567</v>
      </c>
      <c r="AN429" t="n">
        <v>51165</v>
      </c>
      <c r="AO429"/>
      <c r="AP429" t="n">
        <v>250</v>
      </c>
      <c r="AQ429"/>
      <c r="AR429"/>
    </row>
    <row r="430">
      <c r="A430" t="n">
        <v>123217</v>
      </c>
      <c r="B430" t="s">
        <v>843</v>
      </c>
      <c r="C430" t="s">
        <v>585</v>
      </c>
      <c r="D430" t="s">
        <v>440</v>
      </c>
      <c r="E430" t="s">
        <v>267</v>
      </c>
      <c r="F430" t="s">
        <v>173</v>
      </c>
      <c r="G430" t="s">
        <v>149</v>
      </c>
      <c r="H430" t="s">
        <v>174</v>
      </c>
      <c r="I430" t="s">
        <v>151</v>
      </c>
      <c r="J430" t="s">
        <v>238</v>
      </c>
      <c r="K430" t="s">
        <v>176</v>
      </c>
      <c r="L430" t="s">
        <v>155</v>
      </c>
      <c r="M430" t="s">
        <v>155</v>
      </c>
      <c r="N430" t="n">
        <v>-119.3152</v>
      </c>
      <c r="O430" t="n">
        <v>36.3239</v>
      </c>
      <c r="P430" t="n">
        <v>16781</v>
      </c>
      <c r="Q430" t="n">
        <v>16781</v>
      </c>
      <c r="R430" t="n">
        <v>58.5</v>
      </c>
      <c r="S430" t="n">
        <v>19.3</v>
      </c>
      <c r="T430" t="n">
        <v>1.8</v>
      </c>
      <c r="U430" t="n">
        <v>70.2</v>
      </c>
      <c r="V430" t="n">
        <v>3.4</v>
      </c>
      <c r="W430" t="n">
        <v>0.1</v>
      </c>
      <c r="X430" t="n">
        <v>70</v>
      </c>
      <c r="Y430" t="n">
        <v>45</v>
      </c>
      <c r="Z430" t="n">
        <v>28</v>
      </c>
      <c r="AA430" t="n">
        <v>1363</v>
      </c>
      <c r="AB430" t="n">
        <v>32.8</v>
      </c>
      <c r="AC430"/>
      <c r="AD430"/>
      <c r="AE430"/>
      <c r="AF430" t="n">
        <v>1585</v>
      </c>
      <c r="AG430" t="n">
        <v>35</v>
      </c>
      <c r="AH430" t="n">
        <v>59</v>
      </c>
      <c r="AI430" t="n">
        <v>1398</v>
      </c>
      <c r="AJ430" t="n">
        <v>-788</v>
      </c>
      <c r="AK430" t="n">
        <v>-348</v>
      </c>
      <c r="AL430" t="n">
        <v>1785</v>
      </c>
      <c r="AM430" t="n">
        <v>4987</v>
      </c>
      <c r="AN430" t="n">
        <v>4223</v>
      </c>
      <c r="AO430" t="n">
        <v>1447</v>
      </c>
      <c r="AP430"/>
      <c r="AQ430"/>
      <c r="AR430"/>
    </row>
    <row r="431">
      <c r="A431" t="n">
        <v>123280</v>
      </c>
      <c r="B431" t="s">
        <v>844</v>
      </c>
      <c r="C431" t="s">
        <v>804</v>
      </c>
      <c r="D431" t="s">
        <v>440</v>
      </c>
      <c r="E431" t="s">
        <v>267</v>
      </c>
      <c r="F431" t="s">
        <v>162</v>
      </c>
      <c r="G431" t="s">
        <v>163</v>
      </c>
      <c r="H431" t="s">
        <v>150</v>
      </c>
      <c r="I431" t="s">
        <v>151</v>
      </c>
      <c r="J431" t="s">
        <v>164</v>
      </c>
      <c r="K431" t="s">
        <v>209</v>
      </c>
      <c r="L431" t="s">
        <v>155</v>
      </c>
      <c r="M431" t="s">
        <v>155</v>
      </c>
      <c r="N431" t="n">
        <v>-122.3144</v>
      </c>
      <c r="O431" t="n">
        <v>40.566</v>
      </c>
      <c r="P431" t="n">
        <v>48</v>
      </c>
      <c r="Q431" t="n">
        <v>35</v>
      </c>
      <c r="R431" t="n">
        <v>45.7</v>
      </c>
      <c r="S431" t="n">
        <v>74.3</v>
      </c>
      <c r="T431" t="n">
        <v>0</v>
      </c>
      <c r="U431" t="n">
        <v>17.1</v>
      </c>
      <c r="V431" t="n">
        <v>0</v>
      </c>
      <c r="W431" t="n">
        <v>0</v>
      </c>
      <c r="X431" t="n">
        <v>0</v>
      </c>
      <c r="Y431" t="n">
        <v>0</v>
      </c>
      <c r="Z431" t="n">
        <v>3</v>
      </c>
      <c r="AA431" t="n">
        <v>3</v>
      </c>
      <c r="AB431" t="n">
        <v>33.3</v>
      </c>
      <c r="AC431" t="n">
        <v>1</v>
      </c>
      <c r="AD431"/>
      <c r="AE431"/>
      <c r="AF431" t="n">
        <v>1</v>
      </c>
      <c r="AG431" t="n">
        <v>54</v>
      </c>
      <c r="AH431" t="n">
        <v>96</v>
      </c>
      <c r="AI431" t="n">
        <v>17119</v>
      </c>
      <c r="AJ431"/>
      <c r="AK431"/>
      <c r="AL431"/>
      <c r="AM431"/>
      <c r="AN431"/>
      <c r="AO431" t="n">
        <v>1</v>
      </c>
      <c r="AP431" t="n">
        <v>7</v>
      </c>
      <c r="AQ431" t="n">
        <v>5</v>
      </c>
      <c r="AR431"/>
    </row>
    <row r="432">
      <c r="A432" t="n">
        <v>123299</v>
      </c>
      <c r="B432" t="s">
        <v>845</v>
      </c>
      <c r="C432" t="s">
        <v>804</v>
      </c>
      <c r="D432" t="s">
        <v>440</v>
      </c>
      <c r="E432" t="s">
        <v>267</v>
      </c>
      <c r="F432" t="s">
        <v>148</v>
      </c>
      <c r="G432" t="s">
        <v>149</v>
      </c>
      <c r="H432" t="s">
        <v>150</v>
      </c>
      <c r="I432" t="s">
        <v>186</v>
      </c>
      <c r="J432" t="s">
        <v>152</v>
      </c>
      <c r="K432" t="s">
        <v>176</v>
      </c>
      <c r="L432" t="s">
        <v>155</v>
      </c>
      <c r="M432" t="s">
        <v>155</v>
      </c>
      <c r="N432" t="n">
        <v>-122.318</v>
      </c>
      <c r="O432" t="n">
        <v>40.6257</v>
      </c>
      <c r="P432" t="n">
        <v>11483</v>
      </c>
      <c r="Q432" t="n">
        <v>11483</v>
      </c>
      <c r="R432" t="n">
        <v>57.6</v>
      </c>
      <c r="S432" t="n">
        <v>61.7</v>
      </c>
      <c r="T432" t="n">
        <v>1.8</v>
      </c>
      <c r="U432" t="n">
        <v>19.5</v>
      </c>
      <c r="V432" t="n">
        <v>4</v>
      </c>
      <c r="W432" t="n">
        <v>0</v>
      </c>
      <c r="X432"/>
      <c r="Y432"/>
      <c r="Z432" t="n">
        <v>26</v>
      </c>
      <c r="AA432" t="n">
        <v>515</v>
      </c>
      <c r="AB432" t="n">
        <v>29.1</v>
      </c>
      <c r="AC432"/>
      <c r="AD432"/>
      <c r="AE432"/>
      <c r="AF432" t="n">
        <v>368</v>
      </c>
      <c r="AG432" t="n">
        <v>37</v>
      </c>
      <c r="AH432" t="n">
        <v>61</v>
      </c>
      <c r="AI432" t="n">
        <v>7751</v>
      </c>
      <c r="AJ432" t="n">
        <v>2767</v>
      </c>
      <c r="AK432" t="n">
        <v>4312</v>
      </c>
      <c r="AL432" t="n">
        <v>6000</v>
      </c>
      <c r="AM432" t="n">
        <v>9493</v>
      </c>
      <c r="AN432" t="n">
        <v>10869</v>
      </c>
      <c r="AO432" t="n">
        <v>797</v>
      </c>
      <c r="AP432" t="n">
        <v>11</v>
      </c>
      <c r="AQ432"/>
      <c r="AR432"/>
    </row>
    <row r="433">
      <c r="A433" t="n">
        <v>123341</v>
      </c>
      <c r="B433" t="s">
        <v>846</v>
      </c>
      <c r="C433" t="s">
        <v>832</v>
      </c>
      <c r="D433" t="s">
        <v>440</v>
      </c>
      <c r="E433" t="s">
        <v>267</v>
      </c>
      <c r="F433" t="s">
        <v>173</v>
      </c>
      <c r="G433" t="s">
        <v>149</v>
      </c>
      <c r="H433" t="s">
        <v>174</v>
      </c>
      <c r="I433" t="s">
        <v>186</v>
      </c>
      <c r="J433" t="s">
        <v>238</v>
      </c>
      <c r="K433" t="s">
        <v>176</v>
      </c>
      <c r="L433" t="s">
        <v>155</v>
      </c>
      <c r="M433" t="s">
        <v>155</v>
      </c>
      <c r="N433" t="n">
        <v>-121.2117</v>
      </c>
      <c r="O433" t="n">
        <v>38.7908</v>
      </c>
      <c r="P433" t="n">
        <v>23722</v>
      </c>
      <c r="Q433" t="n">
        <v>23722</v>
      </c>
      <c r="R433" t="n">
        <v>55.5</v>
      </c>
      <c r="S433" t="n">
        <v>55</v>
      </c>
      <c r="T433" t="n">
        <v>3.2</v>
      </c>
      <c r="U433" t="n">
        <v>22.7</v>
      </c>
      <c r="V433" t="n">
        <v>8.6</v>
      </c>
      <c r="W433" t="n">
        <v>0.3</v>
      </c>
      <c r="X433" t="n">
        <v>69</v>
      </c>
      <c r="Y433" t="n">
        <v>44</v>
      </c>
      <c r="Z433" t="n">
        <v>25</v>
      </c>
      <c r="AA433" t="n">
        <v>1832</v>
      </c>
      <c r="AB433" t="n">
        <v>38.3</v>
      </c>
      <c r="AC433"/>
      <c r="AD433"/>
      <c r="AE433"/>
      <c r="AF433" t="n">
        <v>1601</v>
      </c>
      <c r="AG433" t="n">
        <v>20</v>
      </c>
      <c r="AH433" t="n">
        <v>49</v>
      </c>
      <c r="AI433" t="n">
        <v>6970</v>
      </c>
      <c r="AJ433" t="n">
        <v>3048</v>
      </c>
      <c r="AK433" t="n">
        <v>3658</v>
      </c>
      <c r="AL433" t="n">
        <v>6629</v>
      </c>
      <c r="AM433" t="n">
        <v>8601</v>
      </c>
      <c r="AN433" t="n">
        <v>9007</v>
      </c>
      <c r="AO433" t="n">
        <v>2140</v>
      </c>
      <c r="AP433"/>
      <c r="AQ433"/>
      <c r="AR433"/>
    </row>
    <row r="434">
      <c r="A434" t="n">
        <v>123350</v>
      </c>
      <c r="B434" t="s">
        <v>847</v>
      </c>
      <c r="C434" t="s">
        <v>732</v>
      </c>
      <c r="D434" t="s">
        <v>440</v>
      </c>
      <c r="E434" t="s">
        <v>267</v>
      </c>
      <c r="F434" t="s">
        <v>199</v>
      </c>
      <c r="G434" t="s">
        <v>189</v>
      </c>
      <c r="H434" t="s">
        <v>200</v>
      </c>
      <c r="I434" t="s">
        <v>151</v>
      </c>
      <c r="J434" t="s">
        <v>164</v>
      </c>
      <c r="K434"/>
      <c r="L434" t="s">
        <v>155</v>
      </c>
      <c r="M434" t="s">
        <v>155</v>
      </c>
      <c r="N434" t="n">
        <v>-120.4959</v>
      </c>
      <c r="O434" t="n">
        <v>37.307</v>
      </c>
      <c r="P434" t="n">
        <v>218</v>
      </c>
      <c r="Q434" t="n">
        <v>218</v>
      </c>
      <c r="R434" t="n">
        <v>56.9</v>
      </c>
      <c r="S434" t="n">
        <v>8.3</v>
      </c>
      <c r="T434" t="n">
        <v>4.1</v>
      </c>
      <c r="U434" t="n">
        <v>54.6</v>
      </c>
      <c r="V434" t="n">
        <v>4.1</v>
      </c>
      <c r="W434" t="n">
        <v>0</v>
      </c>
      <c r="X434" t="n">
        <v>85</v>
      </c>
      <c r="Y434" t="n">
        <v>87</v>
      </c>
      <c r="Z434" t="n">
        <v>13</v>
      </c>
      <c r="AA434"/>
      <c r="AB434"/>
      <c r="AC434"/>
      <c r="AD434"/>
      <c r="AE434"/>
      <c r="AF434" t="n">
        <v>134</v>
      </c>
      <c r="AG434" t="n">
        <v>61</v>
      </c>
      <c r="AH434" t="n">
        <v>61</v>
      </c>
      <c r="AI434" t="n">
        <v>11519</v>
      </c>
      <c r="AJ434" t="n">
        <v>11313</v>
      </c>
      <c r="AK434" t="n">
        <v>12336</v>
      </c>
      <c r="AL434"/>
      <c r="AM434"/>
      <c r="AN434"/>
      <c r="AO434"/>
      <c r="AP434"/>
      <c r="AQ434"/>
      <c r="AR434"/>
    </row>
    <row r="435">
      <c r="A435" t="n">
        <v>123448</v>
      </c>
      <c r="B435" t="s">
        <v>848</v>
      </c>
      <c r="C435" t="s">
        <v>801</v>
      </c>
      <c r="D435" t="s">
        <v>440</v>
      </c>
      <c r="E435" t="s">
        <v>267</v>
      </c>
      <c r="F435" t="s">
        <v>162</v>
      </c>
      <c r="G435" t="s">
        <v>163</v>
      </c>
      <c r="H435" t="s">
        <v>150</v>
      </c>
      <c r="I435" t="s">
        <v>151</v>
      </c>
      <c r="J435" t="s">
        <v>164</v>
      </c>
      <c r="K435" t="s">
        <v>209</v>
      </c>
      <c r="L435" t="s">
        <v>155</v>
      </c>
      <c r="M435" t="s">
        <v>155</v>
      </c>
      <c r="N435" t="n">
        <v>-117.8521</v>
      </c>
      <c r="O435" t="n">
        <v>33.7661</v>
      </c>
      <c r="P435" t="n">
        <v>543</v>
      </c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 t="n">
        <v>66</v>
      </c>
      <c r="AR435" t="n">
        <v>29</v>
      </c>
    </row>
    <row r="436">
      <c r="A436" t="n">
        <v>123457</v>
      </c>
      <c r="B436" t="s">
        <v>849</v>
      </c>
      <c r="C436" t="s">
        <v>804</v>
      </c>
      <c r="D436" t="s">
        <v>440</v>
      </c>
      <c r="E436" t="s">
        <v>267</v>
      </c>
      <c r="F436" t="s">
        <v>162</v>
      </c>
      <c r="G436" t="s">
        <v>163</v>
      </c>
      <c r="H436" t="s">
        <v>150</v>
      </c>
      <c r="I436" t="s">
        <v>151</v>
      </c>
      <c r="J436" t="s">
        <v>164</v>
      </c>
      <c r="K436" t="s">
        <v>179</v>
      </c>
      <c r="L436" t="s">
        <v>155</v>
      </c>
      <c r="M436" t="s">
        <v>155</v>
      </c>
      <c r="N436" t="n">
        <v>-122.333</v>
      </c>
      <c r="O436" t="n">
        <v>40.6133</v>
      </c>
      <c r="P436" t="n">
        <v>1095</v>
      </c>
      <c r="Q436" t="n">
        <v>904</v>
      </c>
      <c r="R436" t="n">
        <v>62.2</v>
      </c>
      <c r="S436" t="n">
        <v>49</v>
      </c>
      <c r="T436" t="n">
        <v>3.2</v>
      </c>
      <c r="U436" t="n">
        <v>23.1</v>
      </c>
      <c r="V436" t="n">
        <v>6.9</v>
      </c>
      <c r="W436" t="n">
        <v>7.2</v>
      </c>
      <c r="X436" t="n">
        <v>62</v>
      </c>
      <c r="Y436"/>
      <c r="Z436" t="n">
        <v>15</v>
      </c>
      <c r="AA436" t="n">
        <v>96</v>
      </c>
      <c r="AB436" t="n">
        <v>41.7</v>
      </c>
      <c r="AC436" t="n">
        <v>96</v>
      </c>
      <c r="AD436" t="n">
        <v>41.7</v>
      </c>
      <c r="AE436" t="n">
        <v>34.4</v>
      </c>
      <c r="AF436" t="n">
        <v>110</v>
      </c>
      <c r="AG436" t="n">
        <v>42</v>
      </c>
      <c r="AH436" t="n">
        <v>95</v>
      </c>
      <c r="AI436" t="n">
        <v>28453</v>
      </c>
      <c r="AJ436" t="n">
        <v>22880</v>
      </c>
      <c r="AK436" t="n">
        <v>29551</v>
      </c>
      <c r="AL436" t="n">
        <v>25439</v>
      </c>
      <c r="AM436" t="n">
        <v>29660</v>
      </c>
      <c r="AN436" t="n">
        <v>30193</v>
      </c>
      <c r="AO436"/>
      <c r="AP436" t="n">
        <v>192</v>
      </c>
      <c r="AQ436" t="n">
        <v>49</v>
      </c>
      <c r="AR436"/>
    </row>
    <row r="437">
      <c r="A437" t="n">
        <v>123484</v>
      </c>
      <c r="B437" t="s">
        <v>850</v>
      </c>
      <c r="C437" t="s">
        <v>851</v>
      </c>
      <c r="D437" t="s">
        <v>440</v>
      </c>
      <c r="E437" t="s">
        <v>267</v>
      </c>
      <c r="F437" t="s">
        <v>173</v>
      </c>
      <c r="G437" t="s">
        <v>149</v>
      </c>
      <c r="H437" t="s">
        <v>174</v>
      </c>
      <c r="I437" t="s">
        <v>205</v>
      </c>
      <c r="J437" t="s">
        <v>168</v>
      </c>
      <c r="K437" t="s">
        <v>176</v>
      </c>
      <c r="L437" t="s">
        <v>155</v>
      </c>
      <c r="M437" t="s">
        <v>155</v>
      </c>
      <c r="N437" t="n">
        <v>-122.3891</v>
      </c>
      <c r="O437" t="n">
        <v>41.413</v>
      </c>
      <c r="P437" t="n">
        <v>2325</v>
      </c>
      <c r="Q437" t="n">
        <v>2325</v>
      </c>
      <c r="R437" t="n">
        <v>49.2</v>
      </c>
      <c r="S437" t="n">
        <v>56.6</v>
      </c>
      <c r="T437" t="n">
        <v>3</v>
      </c>
      <c r="U437" t="n">
        <v>19.8</v>
      </c>
      <c r="V437" t="n">
        <v>4.1</v>
      </c>
      <c r="W437" t="n">
        <v>1</v>
      </c>
      <c r="X437" t="n">
        <v>57</v>
      </c>
      <c r="Y437" t="n">
        <v>8</v>
      </c>
      <c r="Z437" t="n">
        <v>12</v>
      </c>
      <c r="AA437" t="n">
        <v>80</v>
      </c>
      <c r="AB437" t="n">
        <v>30</v>
      </c>
      <c r="AC437"/>
      <c r="AD437"/>
      <c r="AE437"/>
      <c r="AF437" t="n">
        <v>136</v>
      </c>
      <c r="AG437" t="n">
        <v>28</v>
      </c>
      <c r="AH437" t="n">
        <v>43</v>
      </c>
      <c r="AI437" t="n">
        <v>7322</v>
      </c>
      <c r="AJ437" t="n">
        <v>5156</v>
      </c>
      <c r="AK437" t="n">
        <v>6436</v>
      </c>
      <c r="AL437" t="n">
        <v>8429</v>
      </c>
      <c r="AM437" t="n">
        <v>12611</v>
      </c>
      <c r="AN437" t="n">
        <v>14448</v>
      </c>
      <c r="AO437" t="n">
        <v>198</v>
      </c>
      <c r="AP437"/>
      <c r="AQ437"/>
      <c r="AR437"/>
    </row>
    <row r="438">
      <c r="A438" t="n">
        <v>123493</v>
      </c>
      <c r="B438" t="s">
        <v>852</v>
      </c>
      <c r="C438" t="s">
        <v>456</v>
      </c>
      <c r="D438" t="s">
        <v>440</v>
      </c>
      <c r="E438" t="s">
        <v>267</v>
      </c>
      <c r="F438" t="s">
        <v>216</v>
      </c>
      <c r="G438" t="s">
        <v>149</v>
      </c>
      <c r="H438" t="s">
        <v>200</v>
      </c>
      <c r="I438" t="s">
        <v>151</v>
      </c>
      <c r="J438" t="s">
        <v>164</v>
      </c>
      <c r="K438"/>
      <c r="L438" t="s">
        <v>155</v>
      </c>
      <c r="M438" t="s">
        <v>155</v>
      </c>
      <c r="N438" t="n">
        <v>-121.4408</v>
      </c>
      <c r="O438" t="n">
        <v>38.5162</v>
      </c>
      <c r="P438" t="n">
        <v>168</v>
      </c>
      <c r="Q438" t="n">
        <v>168</v>
      </c>
      <c r="R438" t="n">
        <v>70.2</v>
      </c>
      <c r="S438" t="n">
        <v>12.5</v>
      </c>
      <c r="T438" t="n">
        <v>21.4</v>
      </c>
      <c r="U438" t="n">
        <v>18.5</v>
      </c>
      <c r="V438" t="n">
        <v>43.5</v>
      </c>
      <c r="W438" t="n">
        <v>0</v>
      </c>
      <c r="X438" t="n">
        <v>89</v>
      </c>
      <c r="Y438"/>
      <c r="Z438" t="n">
        <v>15</v>
      </c>
      <c r="AA438"/>
      <c r="AB438"/>
      <c r="AC438"/>
      <c r="AD438"/>
      <c r="AE438"/>
      <c r="AF438" t="n">
        <v>94</v>
      </c>
      <c r="AG438" t="n">
        <v>34</v>
      </c>
      <c r="AH438" t="n">
        <v>56</v>
      </c>
      <c r="AI438" t="n">
        <v>15910</v>
      </c>
      <c r="AJ438" t="n">
        <v>15997</v>
      </c>
      <c r="AK438" t="n">
        <v>16913</v>
      </c>
      <c r="AL438" t="n">
        <v>11697</v>
      </c>
      <c r="AM438"/>
      <c r="AN438"/>
      <c r="AO438"/>
      <c r="AP438"/>
      <c r="AQ438"/>
      <c r="AR438"/>
    </row>
    <row r="439">
      <c r="A439" t="n">
        <v>123509</v>
      </c>
      <c r="B439" t="s">
        <v>853</v>
      </c>
      <c r="C439" t="s">
        <v>854</v>
      </c>
      <c r="D439" t="s">
        <v>440</v>
      </c>
      <c r="E439" t="s">
        <v>267</v>
      </c>
      <c r="F439" t="s">
        <v>148</v>
      </c>
      <c r="G439" t="s">
        <v>149</v>
      </c>
      <c r="H439" t="s">
        <v>150</v>
      </c>
      <c r="I439" t="s">
        <v>186</v>
      </c>
      <c r="J439" t="s">
        <v>152</v>
      </c>
      <c r="K439" t="s">
        <v>176</v>
      </c>
      <c r="L439" t="s">
        <v>155</v>
      </c>
      <c r="M439" t="s">
        <v>155</v>
      </c>
      <c r="N439" t="n">
        <v>-122.4673</v>
      </c>
      <c r="O439" t="n">
        <v>37.6304</v>
      </c>
      <c r="P439" t="n">
        <v>15483</v>
      </c>
      <c r="Q439" t="n">
        <v>15483</v>
      </c>
      <c r="R439" t="n">
        <v>54.4</v>
      </c>
      <c r="S439" t="n">
        <v>19.6</v>
      </c>
      <c r="T439" t="n">
        <v>2.3</v>
      </c>
      <c r="U439" t="n">
        <v>31.2</v>
      </c>
      <c r="V439" t="n">
        <v>33.5</v>
      </c>
      <c r="W439" t="n">
        <v>2.9</v>
      </c>
      <c r="X439"/>
      <c r="Y439"/>
      <c r="Z439" t="n">
        <v>28</v>
      </c>
      <c r="AA439" t="n">
        <v>623</v>
      </c>
      <c r="AB439" t="n">
        <v>41.4</v>
      </c>
      <c r="AC439"/>
      <c r="AD439"/>
      <c r="AE439"/>
      <c r="AF439" t="n">
        <v>477</v>
      </c>
      <c r="AG439" t="n">
        <v>10</v>
      </c>
      <c r="AH439" t="n">
        <v>54</v>
      </c>
      <c r="AI439" t="n">
        <v>4652</v>
      </c>
      <c r="AJ439" t="n">
        <v>-3190</v>
      </c>
      <c r="AK439" t="n">
        <v>-1349</v>
      </c>
      <c r="AL439" t="n">
        <v>1379</v>
      </c>
      <c r="AM439" t="n">
        <v>5830</v>
      </c>
      <c r="AN439" t="n">
        <v>-1447</v>
      </c>
      <c r="AO439" t="n">
        <v>589</v>
      </c>
      <c r="AP439" t="n">
        <v>9</v>
      </c>
      <c r="AQ439"/>
      <c r="AR439"/>
    </row>
    <row r="440">
      <c r="A440" t="n">
        <v>123527</v>
      </c>
      <c r="B440" t="s">
        <v>855</v>
      </c>
      <c r="C440" t="s">
        <v>497</v>
      </c>
      <c r="D440" t="s">
        <v>440</v>
      </c>
      <c r="E440" t="s">
        <v>267</v>
      </c>
      <c r="F440" t="s">
        <v>173</v>
      </c>
      <c r="G440" t="s">
        <v>149</v>
      </c>
      <c r="H440" t="s">
        <v>174</v>
      </c>
      <c r="I440" t="s">
        <v>151</v>
      </c>
      <c r="J440" t="s">
        <v>238</v>
      </c>
      <c r="K440" t="s">
        <v>176</v>
      </c>
      <c r="L440" t="s">
        <v>155</v>
      </c>
      <c r="M440" t="s">
        <v>155</v>
      </c>
      <c r="N440" t="n">
        <v>-117.3132</v>
      </c>
      <c r="O440" t="n">
        <v>34.0864</v>
      </c>
      <c r="P440" t="n">
        <v>16416</v>
      </c>
      <c r="Q440" t="n">
        <v>16416</v>
      </c>
      <c r="R440" t="n">
        <v>59.3</v>
      </c>
      <c r="S440" t="n">
        <v>11.6</v>
      </c>
      <c r="T440" t="n">
        <v>11.1</v>
      </c>
      <c r="U440" t="n">
        <v>67.8</v>
      </c>
      <c r="V440" t="n">
        <v>4.7</v>
      </c>
      <c r="W440" t="n">
        <v>0.1</v>
      </c>
      <c r="X440" t="n">
        <v>76</v>
      </c>
      <c r="Y440" t="n">
        <v>42</v>
      </c>
      <c r="Z440" t="n">
        <v>24</v>
      </c>
      <c r="AA440" t="n">
        <v>936</v>
      </c>
      <c r="AB440" t="n">
        <v>22.1</v>
      </c>
      <c r="AC440"/>
      <c r="AD440"/>
      <c r="AE440"/>
      <c r="AF440" t="n">
        <v>646</v>
      </c>
      <c r="AG440" t="n">
        <v>27</v>
      </c>
      <c r="AH440" t="n">
        <v>60</v>
      </c>
      <c r="AI440" t="n">
        <v>8202</v>
      </c>
      <c r="AJ440" t="n">
        <v>8059</v>
      </c>
      <c r="AK440" t="n">
        <v>7949</v>
      </c>
      <c r="AL440" t="n">
        <v>8452</v>
      </c>
      <c r="AM440" t="n">
        <v>12273</v>
      </c>
      <c r="AN440" t="n">
        <v>13367</v>
      </c>
      <c r="AO440" t="n">
        <v>937</v>
      </c>
      <c r="AP440"/>
      <c r="AQ440"/>
      <c r="AR440"/>
    </row>
    <row r="441">
      <c r="A441" t="n">
        <v>123554</v>
      </c>
      <c r="B441" t="s">
        <v>856</v>
      </c>
      <c r="C441" t="s">
        <v>857</v>
      </c>
      <c r="D441" t="s">
        <v>440</v>
      </c>
      <c r="E441" t="s">
        <v>267</v>
      </c>
      <c r="F441" t="s">
        <v>162</v>
      </c>
      <c r="G441" t="s">
        <v>163</v>
      </c>
      <c r="H441" t="s">
        <v>150</v>
      </c>
      <c r="I441" t="s">
        <v>186</v>
      </c>
      <c r="J441" t="s">
        <v>168</v>
      </c>
      <c r="K441" t="s">
        <v>153</v>
      </c>
      <c r="L441" t="s">
        <v>155</v>
      </c>
      <c r="M441" t="s">
        <v>155</v>
      </c>
      <c r="N441" t="n">
        <v>-122.109</v>
      </c>
      <c r="O441" t="n">
        <v>37.8407</v>
      </c>
      <c r="P441" t="n">
        <v>3279</v>
      </c>
      <c r="Q441" t="n">
        <v>2314</v>
      </c>
      <c r="R441" t="n">
        <v>56.4</v>
      </c>
      <c r="S441" t="n">
        <v>38</v>
      </c>
      <c r="T441" t="n">
        <v>5.5</v>
      </c>
      <c r="U441" t="n">
        <v>30.6</v>
      </c>
      <c r="V441" t="n">
        <v>10.2</v>
      </c>
      <c r="W441" t="n">
        <v>2.6</v>
      </c>
      <c r="X441" t="n">
        <v>85</v>
      </c>
      <c r="Y441" t="n">
        <v>71</v>
      </c>
      <c r="Z441" t="n">
        <v>10</v>
      </c>
      <c r="AA441" t="n">
        <v>645</v>
      </c>
      <c r="AB441" t="n">
        <v>69</v>
      </c>
      <c r="AC441" t="n">
        <v>645</v>
      </c>
      <c r="AD441" t="n">
        <v>69</v>
      </c>
      <c r="AE441" t="n">
        <v>60.6</v>
      </c>
      <c r="AF441" t="n">
        <v>444</v>
      </c>
      <c r="AG441" t="n">
        <v>24</v>
      </c>
      <c r="AH441" t="n">
        <v>94</v>
      </c>
      <c r="AI441" t="n">
        <v>31615</v>
      </c>
      <c r="AJ441" t="n">
        <v>17981</v>
      </c>
      <c r="AK441" t="n">
        <v>17139</v>
      </c>
      <c r="AL441" t="n">
        <v>24408</v>
      </c>
      <c r="AM441" t="n">
        <v>28746</v>
      </c>
      <c r="AN441" t="n">
        <v>39616</v>
      </c>
      <c r="AO441"/>
      <c r="AP441" t="n">
        <v>512</v>
      </c>
      <c r="AQ441" t="n">
        <v>333</v>
      </c>
      <c r="AR441" t="n">
        <v>12</v>
      </c>
    </row>
    <row r="442">
      <c r="A442" t="n">
        <v>123563</v>
      </c>
      <c r="B442" t="s">
        <v>858</v>
      </c>
      <c r="C442" t="s">
        <v>230</v>
      </c>
      <c r="D442" t="s">
        <v>440</v>
      </c>
      <c r="E442" t="s">
        <v>267</v>
      </c>
      <c r="F442" t="s">
        <v>148</v>
      </c>
      <c r="G442" t="s">
        <v>149</v>
      </c>
      <c r="H442" t="s">
        <v>150</v>
      </c>
      <c r="I442" t="s">
        <v>186</v>
      </c>
      <c r="J442" t="s">
        <v>152</v>
      </c>
      <c r="K442" t="s">
        <v>176</v>
      </c>
      <c r="L442" t="s">
        <v>155</v>
      </c>
      <c r="M442" t="s">
        <v>155</v>
      </c>
      <c r="N442" t="n">
        <v>-122.1224</v>
      </c>
      <c r="O442" t="n">
        <v>38.2359</v>
      </c>
      <c r="P442" t="n">
        <v>12275</v>
      </c>
      <c r="Q442" t="n">
        <v>12275</v>
      </c>
      <c r="R442" t="n">
        <v>55.9</v>
      </c>
      <c r="S442" t="n">
        <v>23</v>
      </c>
      <c r="T442" t="n">
        <v>14.6</v>
      </c>
      <c r="U442" t="n">
        <v>34.2</v>
      </c>
      <c r="V442" t="n">
        <v>15.1</v>
      </c>
      <c r="W442" t="n">
        <v>0.2</v>
      </c>
      <c r="X442"/>
      <c r="Y442"/>
      <c r="Z442" t="n">
        <v>27</v>
      </c>
      <c r="AA442" t="n">
        <v>616</v>
      </c>
      <c r="AB442" t="n">
        <v>33.8</v>
      </c>
      <c r="AC442"/>
      <c r="AD442"/>
      <c r="AE442"/>
      <c r="AF442" t="n">
        <v>743</v>
      </c>
      <c r="AG442" t="n">
        <v>21</v>
      </c>
      <c r="AH442" t="n">
        <v>51</v>
      </c>
      <c r="AI442" t="n">
        <v>6317</v>
      </c>
      <c r="AJ442" t="n">
        <v>2594</v>
      </c>
      <c r="AK442" t="n">
        <v>3321</v>
      </c>
      <c r="AL442" t="n">
        <v>5909</v>
      </c>
      <c r="AM442" t="n">
        <v>7873</v>
      </c>
      <c r="AN442" t="n">
        <v>11040</v>
      </c>
      <c r="AO442" t="n">
        <v>954</v>
      </c>
      <c r="AP442" t="n">
        <v>22</v>
      </c>
      <c r="AQ442"/>
      <c r="AR442"/>
    </row>
    <row r="443">
      <c r="A443" t="n">
        <v>123572</v>
      </c>
      <c r="B443" t="s">
        <v>859</v>
      </c>
      <c r="C443" t="s">
        <v>860</v>
      </c>
      <c r="D443" t="s">
        <v>440</v>
      </c>
      <c r="E443" t="s">
        <v>267</v>
      </c>
      <c r="F443" t="s">
        <v>148</v>
      </c>
      <c r="G443" t="s">
        <v>149</v>
      </c>
      <c r="H443" t="s">
        <v>150</v>
      </c>
      <c r="I443" t="s">
        <v>186</v>
      </c>
      <c r="J443" t="s">
        <v>152</v>
      </c>
      <c r="K443" t="s">
        <v>153</v>
      </c>
      <c r="L443" t="s">
        <v>155</v>
      </c>
      <c r="M443" t="s">
        <v>155</v>
      </c>
      <c r="N443" t="n">
        <v>-122.6771</v>
      </c>
      <c r="O443" t="n">
        <v>38.3403</v>
      </c>
      <c r="P443" t="n">
        <v>7372</v>
      </c>
      <c r="Q443" t="n">
        <v>6531</v>
      </c>
      <c r="R443" t="n">
        <v>62.1</v>
      </c>
      <c r="S443" t="n">
        <v>40.9</v>
      </c>
      <c r="T443" t="n">
        <v>2.8</v>
      </c>
      <c r="U443" t="n">
        <v>40.9</v>
      </c>
      <c r="V443" t="n">
        <v>4.9</v>
      </c>
      <c r="W443" t="n">
        <v>0.6</v>
      </c>
      <c r="X443" t="n">
        <v>75</v>
      </c>
      <c r="Y443" t="n">
        <v>48</v>
      </c>
      <c r="Z443" t="n">
        <v>15</v>
      </c>
      <c r="AA443" t="n">
        <v>1796</v>
      </c>
      <c r="AB443" t="n">
        <v>60.5</v>
      </c>
      <c r="AC443" t="n">
        <v>1796</v>
      </c>
      <c r="AD443" t="n">
        <v>60.5</v>
      </c>
      <c r="AE443" t="n">
        <v>42.3</v>
      </c>
      <c r="AF443" t="n">
        <v>940</v>
      </c>
      <c r="AG443" t="n">
        <v>36</v>
      </c>
      <c r="AH443" t="n">
        <v>66</v>
      </c>
      <c r="AI443" t="n">
        <v>15113</v>
      </c>
      <c r="AJ443" t="n">
        <v>9406</v>
      </c>
      <c r="AK443" t="n">
        <v>11158</v>
      </c>
      <c r="AL443" t="n">
        <v>12751</v>
      </c>
      <c r="AM443" t="n">
        <v>16423</v>
      </c>
      <c r="AN443" t="n">
        <v>22141</v>
      </c>
      <c r="AO443"/>
      <c r="AP443" t="n">
        <v>1867</v>
      </c>
      <c r="AQ443" t="n">
        <v>271</v>
      </c>
      <c r="AR443"/>
    </row>
    <row r="444">
      <c r="A444" t="n">
        <v>123633</v>
      </c>
      <c r="B444" t="s">
        <v>861</v>
      </c>
      <c r="C444" t="s">
        <v>473</v>
      </c>
      <c r="D444" t="s">
        <v>440</v>
      </c>
      <c r="E444" t="s">
        <v>267</v>
      </c>
      <c r="F444" t="s">
        <v>162</v>
      </c>
      <c r="G444" t="s">
        <v>163</v>
      </c>
      <c r="H444" t="s">
        <v>150</v>
      </c>
      <c r="I444" t="s">
        <v>151</v>
      </c>
      <c r="J444" t="s">
        <v>164</v>
      </c>
      <c r="K444" t="s">
        <v>209</v>
      </c>
      <c r="L444" t="s">
        <v>155</v>
      </c>
      <c r="M444" t="s">
        <v>155</v>
      </c>
      <c r="N444" t="n">
        <v>-117.9584</v>
      </c>
      <c r="O444" t="n">
        <v>33.8483</v>
      </c>
      <c r="P444" t="n">
        <v>297</v>
      </c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 t="n">
        <v>64</v>
      </c>
      <c r="AR444" t="n">
        <v>12</v>
      </c>
    </row>
    <row r="445">
      <c r="A445" t="n">
        <v>123642</v>
      </c>
      <c r="B445" t="s">
        <v>862</v>
      </c>
      <c r="C445" t="s">
        <v>570</v>
      </c>
      <c r="D445" t="s">
        <v>440</v>
      </c>
      <c r="E445" t="s">
        <v>267</v>
      </c>
      <c r="F445" t="s">
        <v>279</v>
      </c>
      <c r="G445" t="s">
        <v>189</v>
      </c>
      <c r="H445" t="s">
        <v>174</v>
      </c>
      <c r="I445" t="s">
        <v>151</v>
      </c>
      <c r="J445" t="s">
        <v>164</v>
      </c>
      <c r="K445" t="s">
        <v>176</v>
      </c>
      <c r="L445" t="s">
        <v>155</v>
      </c>
      <c r="M445" t="s">
        <v>155</v>
      </c>
      <c r="N445" t="n">
        <v>-117.874</v>
      </c>
      <c r="O445" t="n">
        <v>33.7882</v>
      </c>
      <c r="P445" t="n">
        <v>294</v>
      </c>
      <c r="Q445" t="n">
        <v>294</v>
      </c>
      <c r="R445" t="n">
        <v>92.2</v>
      </c>
      <c r="S445" t="n">
        <v>27.6</v>
      </c>
      <c r="T445" t="n">
        <v>4.1</v>
      </c>
      <c r="U445" t="n">
        <v>44.2</v>
      </c>
      <c r="V445" t="n">
        <v>7.1</v>
      </c>
      <c r="W445" t="n">
        <v>0</v>
      </c>
      <c r="X445" t="n">
        <v>67</v>
      </c>
      <c r="Y445" t="n">
        <v>100</v>
      </c>
      <c r="Z445" t="n">
        <v>15</v>
      </c>
      <c r="AA445" t="n">
        <v>9</v>
      </c>
      <c r="AB445" t="n">
        <v>33.3</v>
      </c>
      <c r="AC445"/>
      <c r="AD445"/>
      <c r="AE445"/>
      <c r="AF445" t="n">
        <v>3</v>
      </c>
      <c r="AG445" t="n">
        <v>53</v>
      </c>
      <c r="AH445" t="n">
        <v>53</v>
      </c>
      <c r="AI445" t="n">
        <v>29570</v>
      </c>
      <c r="AJ445" t="n">
        <v>17390</v>
      </c>
      <c r="AK445"/>
      <c r="AL445"/>
      <c r="AM445" t="n">
        <v>25025</v>
      </c>
      <c r="AN445" t="n">
        <v>25025</v>
      </c>
      <c r="AO445" t="n">
        <v>9</v>
      </c>
      <c r="AP445"/>
      <c r="AQ445"/>
      <c r="AR445"/>
    </row>
    <row r="446">
      <c r="A446" t="n">
        <v>123651</v>
      </c>
      <c r="B446" t="s">
        <v>863</v>
      </c>
      <c r="C446" t="s">
        <v>774</v>
      </c>
      <c r="D446" t="s">
        <v>440</v>
      </c>
      <c r="E446" t="s">
        <v>267</v>
      </c>
      <c r="F446" t="s">
        <v>162</v>
      </c>
      <c r="G446" t="s">
        <v>163</v>
      </c>
      <c r="H446" t="s">
        <v>150</v>
      </c>
      <c r="I446" t="s">
        <v>151</v>
      </c>
      <c r="J446" t="s">
        <v>168</v>
      </c>
      <c r="K446" t="s">
        <v>153</v>
      </c>
      <c r="L446" t="s">
        <v>155</v>
      </c>
      <c r="M446" t="s">
        <v>155</v>
      </c>
      <c r="N446" t="n">
        <v>-117.9009</v>
      </c>
      <c r="O446" t="n">
        <v>33.6627</v>
      </c>
      <c r="P446" t="n">
        <v>2612</v>
      </c>
      <c r="Q446" t="n">
        <v>2239</v>
      </c>
      <c r="R446" t="n">
        <v>66.5</v>
      </c>
      <c r="S446" t="n">
        <v>30.7</v>
      </c>
      <c r="T446" t="n">
        <v>4.5</v>
      </c>
      <c r="U446" t="n">
        <v>43.8</v>
      </c>
      <c r="V446" t="n">
        <v>5.1</v>
      </c>
      <c r="W446" t="n">
        <v>0.1</v>
      </c>
      <c r="X446" t="n">
        <v>74</v>
      </c>
      <c r="Y446" t="n">
        <v>50</v>
      </c>
      <c r="Z446" t="n">
        <v>16</v>
      </c>
      <c r="AA446" t="n">
        <v>435</v>
      </c>
      <c r="AB446" t="n">
        <v>55.9</v>
      </c>
      <c r="AC446" t="n">
        <v>434</v>
      </c>
      <c r="AD446" t="n">
        <v>56</v>
      </c>
      <c r="AE446" t="n">
        <v>51.8</v>
      </c>
      <c r="AF446" t="n">
        <v>539</v>
      </c>
      <c r="AG446" t="n">
        <v>43</v>
      </c>
      <c r="AH446" t="n">
        <v>93</v>
      </c>
      <c r="AI446" t="n">
        <v>20273</v>
      </c>
      <c r="AJ446" t="n">
        <v>14906</v>
      </c>
      <c r="AK446" t="n">
        <v>14528</v>
      </c>
      <c r="AL446" t="n">
        <v>17411</v>
      </c>
      <c r="AM446" t="n">
        <v>19543</v>
      </c>
      <c r="AN446" t="n">
        <v>27190</v>
      </c>
      <c r="AO446"/>
      <c r="AP446" t="n">
        <v>401</v>
      </c>
      <c r="AQ446" t="n">
        <v>153</v>
      </c>
      <c r="AR446"/>
    </row>
    <row r="447">
      <c r="A447" t="n">
        <v>123679</v>
      </c>
      <c r="B447" t="s">
        <v>864</v>
      </c>
      <c r="C447" t="s">
        <v>535</v>
      </c>
      <c r="D447" t="s">
        <v>440</v>
      </c>
      <c r="E447" t="s">
        <v>267</v>
      </c>
      <c r="F447" t="s">
        <v>279</v>
      </c>
      <c r="G447" t="s">
        <v>189</v>
      </c>
      <c r="H447" t="s">
        <v>174</v>
      </c>
      <c r="I447" t="s">
        <v>186</v>
      </c>
      <c r="J447" t="s">
        <v>164</v>
      </c>
      <c r="K447" t="s">
        <v>176</v>
      </c>
      <c r="L447" t="s">
        <v>155</v>
      </c>
      <c r="M447" t="s">
        <v>155</v>
      </c>
      <c r="N447" t="n">
        <v>-117.9384</v>
      </c>
      <c r="O447" t="n">
        <v>33.7747</v>
      </c>
      <c r="P447" t="n">
        <v>1168</v>
      </c>
      <c r="Q447" t="n">
        <v>1168</v>
      </c>
      <c r="R447" t="n">
        <v>73.6</v>
      </c>
      <c r="S447" t="n">
        <v>6.9</v>
      </c>
      <c r="T447" t="n">
        <v>4.5</v>
      </c>
      <c r="U447" t="n">
        <v>45.1</v>
      </c>
      <c r="V447" t="n">
        <v>17.6</v>
      </c>
      <c r="W447" t="n">
        <v>0.1</v>
      </c>
      <c r="X447" t="n">
        <v>93</v>
      </c>
      <c r="Y447" t="n">
        <v>81</v>
      </c>
      <c r="Z447" t="n">
        <v>17</v>
      </c>
      <c r="AA447" t="n">
        <v>558</v>
      </c>
      <c r="AB447" t="n">
        <v>79.9</v>
      </c>
      <c r="AC447"/>
      <c r="AD447"/>
      <c r="AE447"/>
      <c r="AF447" t="n">
        <v>461</v>
      </c>
      <c r="AG447" t="n">
        <v>46</v>
      </c>
      <c r="AH447" t="n">
        <v>50</v>
      </c>
      <c r="AI447" t="n">
        <v>21000</v>
      </c>
      <c r="AJ447" t="n">
        <v>21949</v>
      </c>
      <c r="AK447" t="n">
        <v>22213</v>
      </c>
      <c r="AL447" t="n">
        <v>22673</v>
      </c>
      <c r="AM447" t="n">
        <v>24712</v>
      </c>
      <c r="AN447" t="n">
        <v>26303</v>
      </c>
      <c r="AO447" t="n">
        <v>143</v>
      </c>
      <c r="AP447"/>
      <c r="AQ447"/>
      <c r="AR447"/>
    </row>
    <row r="448">
      <c r="A448" t="n">
        <v>123800</v>
      </c>
      <c r="B448" t="s">
        <v>865</v>
      </c>
      <c r="C448" t="s">
        <v>471</v>
      </c>
      <c r="D448" t="s">
        <v>440</v>
      </c>
      <c r="E448" t="s">
        <v>267</v>
      </c>
      <c r="F448" t="s">
        <v>173</v>
      </c>
      <c r="G448" t="s">
        <v>149</v>
      </c>
      <c r="H448" t="s">
        <v>174</v>
      </c>
      <c r="I448" t="s">
        <v>151</v>
      </c>
      <c r="J448" t="s">
        <v>238</v>
      </c>
      <c r="K448" t="s">
        <v>176</v>
      </c>
      <c r="L448" t="s">
        <v>155</v>
      </c>
      <c r="M448" t="s">
        <v>155</v>
      </c>
      <c r="N448" t="n">
        <v>-116.9968</v>
      </c>
      <c r="O448" t="n">
        <v>32.6403</v>
      </c>
      <c r="P448" t="n">
        <v>23693</v>
      </c>
      <c r="Q448" t="n">
        <v>23693</v>
      </c>
      <c r="R448" t="n">
        <v>55.6</v>
      </c>
      <c r="S448" t="n">
        <v>10.6</v>
      </c>
      <c r="T448" t="n">
        <v>4.5</v>
      </c>
      <c r="U448" t="n">
        <v>68</v>
      </c>
      <c r="V448" t="n">
        <v>10.7</v>
      </c>
      <c r="W448" t="n">
        <v>0</v>
      </c>
      <c r="X448" t="n">
        <v>77</v>
      </c>
      <c r="Y448" t="n">
        <v>45</v>
      </c>
      <c r="Z448" t="n">
        <v>25</v>
      </c>
      <c r="AA448" t="n">
        <v>1486</v>
      </c>
      <c r="AB448" t="n">
        <v>31.5</v>
      </c>
      <c r="AC448"/>
      <c r="AD448"/>
      <c r="AE448"/>
      <c r="AF448" t="n">
        <v>1864</v>
      </c>
      <c r="AG448" t="n">
        <v>35</v>
      </c>
      <c r="AH448" t="n">
        <v>61</v>
      </c>
      <c r="AI448" t="n">
        <v>12723</v>
      </c>
      <c r="AJ448" t="n">
        <v>9831</v>
      </c>
      <c r="AK448" t="n">
        <v>9999</v>
      </c>
      <c r="AL448" t="n">
        <v>13155</v>
      </c>
      <c r="AM448" t="n">
        <v>16603</v>
      </c>
      <c r="AN448" t="n">
        <v>17531</v>
      </c>
      <c r="AO448" t="n">
        <v>1765</v>
      </c>
      <c r="AP448"/>
      <c r="AQ448"/>
      <c r="AR448"/>
    </row>
    <row r="449">
      <c r="A449" t="n">
        <v>123916</v>
      </c>
      <c r="B449" t="s">
        <v>866</v>
      </c>
      <c r="C449" t="s">
        <v>442</v>
      </c>
      <c r="D449" t="s">
        <v>440</v>
      </c>
      <c r="E449" t="s">
        <v>267</v>
      </c>
      <c r="F449" t="s">
        <v>162</v>
      </c>
      <c r="G449" t="s">
        <v>163</v>
      </c>
      <c r="H449" t="s">
        <v>150</v>
      </c>
      <c r="I449" t="s">
        <v>151</v>
      </c>
      <c r="J449" t="s">
        <v>164</v>
      </c>
      <c r="K449" t="s">
        <v>209</v>
      </c>
      <c r="L449" t="s">
        <v>155</v>
      </c>
      <c r="M449" t="s">
        <v>155</v>
      </c>
      <c r="N449" t="n">
        <v>-122.2707</v>
      </c>
      <c r="O449" t="n">
        <v>37.8035</v>
      </c>
      <c r="P449" t="n">
        <v>107</v>
      </c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 t="n">
        <v>20</v>
      </c>
      <c r="AR449"/>
    </row>
    <row r="450">
      <c r="A450" t="n">
        <v>123943</v>
      </c>
      <c r="B450" t="s">
        <v>867</v>
      </c>
      <c r="C450" t="s">
        <v>507</v>
      </c>
      <c r="D450" t="s">
        <v>440</v>
      </c>
      <c r="E450" t="s">
        <v>267</v>
      </c>
      <c r="F450" t="s">
        <v>162</v>
      </c>
      <c r="G450" t="s">
        <v>163</v>
      </c>
      <c r="H450" t="s">
        <v>150</v>
      </c>
      <c r="I450" t="s">
        <v>186</v>
      </c>
      <c r="J450" t="s">
        <v>164</v>
      </c>
      <c r="K450" t="s">
        <v>209</v>
      </c>
      <c r="L450" t="s">
        <v>155</v>
      </c>
      <c r="M450" t="s">
        <v>155</v>
      </c>
      <c r="N450" t="n">
        <v>-117.8862</v>
      </c>
      <c r="O450" t="n">
        <v>33.8893</v>
      </c>
      <c r="P450" t="n">
        <v>698</v>
      </c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 t="n">
        <v>39</v>
      </c>
      <c r="AR450" t="n">
        <v>137</v>
      </c>
    </row>
    <row r="451">
      <c r="A451" t="n">
        <v>123952</v>
      </c>
      <c r="B451" t="s">
        <v>868</v>
      </c>
      <c r="C451" t="s">
        <v>448</v>
      </c>
      <c r="D451" t="s">
        <v>440</v>
      </c>
      <c r="E451" t="s">
        <v>267</v>
      </c>
      <c r="F451" t="s">
        <v>162</v>
      </c>
      <c r="G451" t="s">
        <v>163</v>
      </c>
      <c r="H451" t="s">
        <v>150</v>
      </c>
      <c r="I451" t="s">
        <v>151</v>
      </c>
      <c r="J451" t="s">
        <v>164</v>
      </c>
      <c r="K451" t="s">
        <v>209</v>
      </c>
      <c r="L451" t="s">
        <v>155</v>
      </c>
      <c r="M451" t="s">
        <v>155</v>
      </c>
      <c r="N451" t="n">
        <v>-118.2328</v>
      </c>
      <c r="O451" t="n">
        <v>34.0442</v>
      </c>
      <c r="P451" t="n">
        <v>626</v>
      </c>
      <c r="Q451" t="n">
        <v>258</v>
      </c>
      <c r="R451" t="n">
        <v>40.3</v>
      </c>
      <c r="S451" t="n">
        <v>14.7</v>
      </c>
      <c r="T451" t="n">
        <v>1.9</v>
      </c>
      <c r="U451" t="n">
        <v>12.8</v>
      </c>
      <c r="V451" t="n">
        <v>11.2</v>
      </c>
      <c r="W451" t="n">
        <v>55.8</v>
      </c>
      <c r="X451" t="n">
        <v>82</v>
      </c>
      <c r="Y451"/>
      <c r="Z451" t="n">
        <v>9</v>
      </c>
      <c r="AA451" t="n">
        <v>30</v>
      </c>
      <c r="AB451" t="n">
        <v>70</v>
      </c>
      <c r="AC451" t="n">
        <v>30</v>
      </c>
      <c r="AD451" t="n">
        <v>70</v>
      </c>
      <c r="AE451"/>
      <c r="AF451" t="n">
        <v>28</v>
      </c>
      <c r="AG451" t="n">
        <v>21</v>
      </c>
      <c r="AH451" t="n">
        <v>53</v>
      </c>
      <c r="AI451" t="n">
        <v>21514</v>
      </c>
      <c r="AJ451" t="n">
        <v>42890</v>
      </c>
      <c r="AK451" t="n">
        <v>42269</v>
      </c>
      <c r="AL451"/>
      <c r="AM451"/>
      <c r="AN451" t="n">
        <v>24769</v>
      </c>
      <c r="AO451"/>
      <c r="AP451" t="n">
        <v>49</v>
      </c>
      <c r="AQ451" t="n">
        <v>111</v>
      </c>
      <c r="AR451"/>
    </row>
    <row r="452">
      <c r="A452" t="n">
        <v>123961</v>
      </c>
      <c r="B452" t="s">
        <v>869</v>
      </c>
      <c r="C452" t="s">
        <v>448</v>
      </c>
      <c r="D452" t="s">
        <v>440</v>
      </c>
      <c r="E452" t="s">
        <v>267</v>
      </c>
      <c r="F452" t="s">
        <v>162</v>
      </c>
      <c r="G452" t="s">
        <v>163</v>
      </c>
      <c r="H452" t="s">
        <v>150</v>
      </c>
      <c r="I452" t="s">
        <v>151</v>
      </c>
      <c r="J452" t="s">
        <v>158</v>
      </c>
      <c r="K452" t="s">
        <v>159</v>
      </c>
      <c r="L452" t="s">
        <v>155</v>
      </c>
      <c r="M452" t="s">
        <v>155</v>
      </c>
      <c r="N452" t="n">
        <v>-118.2842</v>
      </c>
      <c r="O452" t="n">
        <v>34.0213</v>
      </c>
      <c r="P452" t="n">
        <v>52694</v>
      </c>
      <c r="Q452" t="n">
        <v>22628</v>
      </c>
      <c r="R452" t="n">
        <v>51.7</v>
      </c>
      <c r="S452" t="n">
        <v>28.2</v>
      </c>
      <c r="T452" t="n">
        <v>6.1</v>
      </c>
      <c r="U452" t="n">
        <v>16.5</v>
      </c>
      <c r="V452" t="n">
        <v>23.3</v>
      </c>
      <c r="W452" t="n">
        <v>14.2</v>
      </c>
      <c r="X452" t="n">
        <v>97</v>
      </c>
      <c r="Y452" t="n">
        <v>50</v>
      </c>
      <c r="Z452" t="n">
        <v>9</v>
      </c>
      <c r="AA452" t="n">
        <v>3346</v>
      </c>
      <c r="AB452" t="n">
        <v>92</v>
      </c>
      <c r="AC452" t="n">
        <v>3346</v>
      </c>
      <c r="AD452" t="n">
        <v>92</v>
      </c>
      <c r="AE452" t="n">
        <v>76.7</v>
      </c>
      <c r="AF452" t="n">
        <v>3418</v>
      </c>
      <c r="AG452" t="n">
        <v>22</v>
      </c>
      <c r="AH452" t="n">
        <v>69</v>
      </c>
      <c r="AI452" t="n">
        <v>41496</v>
      </c>
      <c r="AJ452" t="n">
        <v>15470</v>
      </c>
      <c r="AK452" t="n">
        <v>13692</v>
      </c>
      <c r="AL452" t="n">
        <v>18993</v>
      </c>
      <c r="AM452" t="n">
        <v>29865</v>
      </c>
      <c r="AN452" t="n">
        <v>56347</v>
      </c>
      <c r="AO452"/>
      <c r="AP452" t="n">
        <v>5095</v>
      </c>
      <c r="AQ452" t="n">
        <v>10921</v>
      </c>
      <c r="AR452" t="n">
        <v>1899</v>
      </c>
    </row>
    <row r="453">
      <c r="A453" t="n">
        <v>123970</v>
      </c>
      <c r="B453" t="s">
        <v>870</v>
      </c>
      <c r="C453" t="s">
        <v>448</v>
      </c>
      <c r="D453" t="s">
        <v>440</v>
      </c>
      <c r="E453" t="s">
        <v>267</v>
      </c>
      <c r="F453" t="s">
        <v>162</v>
      </c>
      <c r="G453" t="s">
        <v>163</v>
      </c>
      <c r="H453" t="s">
        <v>150</v>
      </c>
      <c r="I453" t="s">
        <v>151</v>
      </c>
      <c r="J453" t="s">
        <v>164</v>
      </c>
      <c r="K453" t="s">
        <v>209</v>
      </c>
      <c r="L453" t="s">
        <v>155</v>
      </c>
      <c r="M453" t="s">
        <v>155</v>
      </c>
      <c r="N453" t="n">
        <v>-118.2884</v>
      </c>
      <c r="O453" t="n">
        <v>34.0616</v>
      </c>
      <c r="P453" t="n">
        <v>1014</v>
      </c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 t="n">
        <v>4</v>
      </c>
      <c r="AR453" t="n">
        <v>268</v>
      </c>
    </row>
    <row r="454">
      <c r="A454" t="n">
        <v>124113</v>
      </c>
      <c r="B454" t="s">
        <v>871</v>
      </c>
      <c r="C454" t="s">
        <v>872</v>
      </c>
      <c r="D454" t="s">
        <v>440</v>
      </c>
      <c r="E454" t="s">
        <v>267</v>
      </c>
      <c r="F454" t="s">
        <v>173</v>
      </c>
      <c r="G454" t="s">
        <v>149</v>
      </c>
      <c r="H454" t="s">
        <v>174</v>
      </c>
      <c r="I454" t="s">
        <v>175</v>
      </c>
      <c r="J454" t="s">
        <v>168</v>
      </c>
      <c r="K454" t="s">
        <v>176</v>
      </c>
      <c r="L454" t="s">
        <v>155</v>
      </c>
      <c r="M454" t="s">
        <v>155</v>
      </c>
      <c r="N454" t="n">
        <v>-119.4598</v>
      </c>
      <c r="O454" t="n">
        <v>35.1493</v>
      </c>
      <c r="P454" t="n">
        <v>7860</v>
      </c>
      <c r="Q454" t="n">
        <v>7860</v>
      </c>
      <c r="R454" t="n">
        <v>38.8</v>
      </c>
      <c r="S454" t="n">
        <v>16.6</v>
      </c>
      <c r="T454" t="n">
        <v>3.1</v>
      </c>
      <c r="U454" t="n">
        <v>66.8</v>
      </c>
      <c r="V454" t="n">
        <v>1.5</v>
      </c>
      <c r="W454" t="n">
        <v>0</v>
      </c>
      <c r="X454" t="n">
        <v>65</v>
      </c>
      <c r="Y454" t="n">
        <v>8</v>
      </c>
      <c r="Z454" t="n">
        <v>24</v>
      </c>
      <c r="AA454" t="n">
        <v>278</v>
      </c>
      <c r="AB454" t="n">
        <v>33.8</v>
      </c>
      <c r="AC454"/>
      <c r="AD454"/>
      <c r="AE454"/>
      <c r="AF454" t="n">
        <v>231</v>
      </c>
      <c r="AG454" t="n">
        <v>18</v>
      </c>
      <c r="AH454" t="n">
        <v>43</v>
      </c>
      <c r="AI454" t="n">
        <v>4627</v>
      </c>
      <c r="AJ454" t="n">
        <v>2182</v>
      </c>
      <c r="AK454" t="n">
        <v>2000</v>
      </c>
      <c r="AL454" t="n">
        <v>4518</v>
      </c>
      <c r="AM454" t="n">
        <v>8225</v>
      </c>
      <c r="AN454"/>
      <c r="AO454" t="n">
        <v>375</v>
      </c>
      <c r="AP454"/>
      <c r="AQ454"/>
      <c r="AR454"/>
    </row>
    <row r="455">
      <c r="A455" t="n">
        <v>124283</v>
      </c>
      <c r="B455" t="s">
        <v>873</v>
      </c>
      <c r="C455" t="s">
        <v>582</v>
      </c>
      <c r="D455" t="s">
        <v>440</v>
      </c>
      <c r="E455" t="s">
        <v>267</v>
      </c>
      <c r="F455" t="s">
        <v>162</v>
      </c>
      <c r="G455" t="s">
        <v>163</v>
      </c>
      <c r="H455" t="s">
        <v>150</v>
      </c>
      <c r="I455" t="s">
        <v>186</v>
      </c>
      <c r="J455" t="s">
        <v>164</v>
      </c>
      <c r="K455" t="s">
        <v>209</v>
      </c>
      <c r="L455" t="s">
        <v>155</v>
      </c>
      <c r="M455" t="s">
        <v>155</v>
      </c>
      <c r="N455" t="n">
        <v>-117.7153</v>
      </c>
      <c r="O455" t="n">
        <v>34.1076</v>
      </c>
      <c r="P455" t="n">
        <v>225</v>
      </c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 t="n">
        <v>25</v>
      </c>
      <c r="AR455" t="n">
        <v>20</v>
      </c>
    </row>
    <row r="456">
      <c r="A456" t="n">
        <v>124292</v>
      </c>
      <c r="B456" t="s">
        <v>874</v>
      </c>
      <c r="C456" t="s">
        <v>875</v>
      </c>
      <c r="D456" t="s">
        <v>440</v>
      </c>
      <c r="E456" t="s">
        <v>267</v>
      </c>
      <c r="F456" t="s">
        <v>162</v>
      </c>
      <c r="G456" t="s">
        <v>163</v>
      </c>
      <c r="H456" t="s">
        <v>150</v>
      </c>
      <c r="I456" t="s">
        <v>205</v>
      </c>
      <c r="J456" t="s">
        <v>164</v>
      </c>
      <c r="K456" t="s">
        <v>179</v>
      </c>
      <c r="L456" t="s">
        <v>155</v>
      </c>
      <c r="M456" t="s">
        <v>155</v>
      </c>
      <c r="N456" t="n">
        <v>-119.0871</v>
      </c>
      <c r="O456" t="n">
        <v>34.429</v>
      </c>
      <c r="P456" t="n">
        <v>517</v>
      </c>
      <c r="Q456" t="n">
        <v>517</v>
      </c>
      <c r="R456" t="n">
        <v>51.6</v>
      </c>
      <c r="S456" t="n">
        <v>61.9</v>
      </c>
      <c r="T456" t="n">
        <v>0</v>
      </c>
      <c r="U456" t="n">
        <v>19.9</v>
      </c>
      <c r="V456" t="n">
        <v>1.9</v>
      </c>
      <c r="W456" t="n">
        <v>6.4</v>
      </c>
      <c r="X456" t="n">
        <v>92</v>
      </c>
      <c r="Y456"/>
      <c r="Z456" t="n">
        <v>10</v>
      </c>
      <c r="AA456" t="n">
        <v>89</v>
      </c>
      <c r="AB456" t="n">
        <v>82</v>
      </c>
      <c r="AC456" t="n">
        <v>89</v>
      </c>
      <c r="AD456" t="n">
        <v>82</v>
      </c>
      <c r="AE456" t="n">
        <v>79.8</v>
      </c>
      <c r="AF456" t="n">
        <v>139</v>
      </c>
      <c r="AG456" t="n">
        <v>20</v>
      </c>
      <c r="AH456" t="n">
        <v>64</v>
      </c>
      <c r="AI456" t="n">
        <v>23039</v>
      </c>
      <c r="AJ456" t="n">
        <v>16761</v>
      </c>
      <c r="AK456" t="n">
        <v>18508</v>
      </c>
      <c r="AL456" t="n">
        <v>19464</v>
      </c>
      <c r="AM456" t="n">
        <v>25048</v>
      </c>
      <c r="AN456" t="n">
        <v>28063</v>
      </c>
      <c r="AO456"/>
      <c r="AP456" t="n">
        <v>102</v>
      </c>
      <c r="AQ456"/>
      <c r="AR456"/>
    </row>
    <row r="457">
      <c r="A457" t="n">
        <v>124487</v>
      </c>
      <c r="B457" t="s">
        <v>876</v>
      </c>
      <c r="C457" t="s">
        <v>456</v>
      </c>
      <c r="D457" t="s">
        <v>440</v>
      </c>
      <c r="E457" t="s">
        <v>267</v>
      </c>
      <c r="F457" t="s">
        <v>162</v>
      </c>
      <c r="G457" t="s">
        <v>163</v>
      </c>
      <c r="H457" t="s">
        <v>150</v>
      </c>
      <c r="I457" t="s">
        <v>186</v>
      </c>
      <c r="J457" t="s">
        <v>164</v>
      </c>
      <c r="K457"/>
      <c r="L457" t="s">
        <v>155</v>
      </c>
      <c r="M457" t="s">
        <v>155</v>
      </c>
      <c r="N457" t="n">
        <v>-121.3626</v>
      </c>
      <c r="O457" t="n">
        <v>38.6452</v>
      </c>
      <c r="P457" t="n">
        <v>177</v>
      </c>
      <c r="Q457" t="n">
        <v>127</v>
      </c>
      <c r="R457" t="n">
        <v>63</v>
      </c>
      <c r="S457" t="n">
        <v>30.7</v>
      </c>
      <c r="T457" t="n">
        <v>29.1</v>
      </c>
      <c r="U457" t="n">
        <v>17.3</v>
      </c>
      <c r="V457" t="n">
        <v>6.3</v>
      </c>
      <c r="W457" t="n">
        <v>2.4</v>
      </c>
      <c r="X457"/>
      <c r="Y457" t="n">
        <v>100</v>
      </c>
      <c r="Z457" t="n">
        <v>9</v>
      </c>
      <c r="AA457" t="n">
        <v>2</v>
      </c>
      <c r="AB457"/>
      <c r="AC457" t="n">
        <v>1</v>
      </c>
      <c r="AD457"/>
      <c r="AE457"/>
      <c r="AF457" t="n">
        <v>0</v>
      </c>
      <c r="AG457" t="n">
        <v>55</v>
      </c>
      <c r="AH457" t="n">
        <v>60</v>
      </c>
      <c r="AI457"/>
      <c r="AJ457"/>
      <c r="AK457"/>
      <c r="AL457"/>
      <c r="AM457"/>
      <c r="AN457"/>
      <c r="AO457" t="n">
        <v>6</v>
      </c>
      <c r="AP457" t="n">
        <v>10</v>
      </c>
      <c r="AQ457" t="n">
        <v>8</v>
      </c>
      <c r="AR457"/>
    </row>
    <row r="458">
      <c r="A458" t="n">
        <v>124681</v>
      </c>
      <c r="B458" t="s">
        <v>877</v>
      </c>
      <c r="C458" t="s">
        <v>878</v>
      </c>
      <c r="D458" t="s">
        <v>440</v>
      </c>
      <c r="E458" t="s">
        <v>267</v>
      </c>
      <c r="F458" t="s">
        <v>199</v>
      </c>
      <c r="G458" t="s">
        <v>189</v>
      </c>
      <c r="H458" t="s">
        <v>200</v>
      </c>
      <c r="I458" t="s">
        <v>186</v>
      </c>
      <c r="J458" t="s">
        <v>168</v>
      </c>
      <c r="K458"/>
      <c r="L458" t="s">
        <v>155</v>
      </c>
      <c r="M458" t="s">
        <v>155</v>
      </c>
      <c r="N458" t="n">
        <v>-118.2262</v>
      </c>
      <c r="O458" t="n">
        <v>33.9861</v>
      </c>
      <c r="P458" t="n">
        <v>1928</v>
      </c>
      <c r="Q458" t="n">
        <v>1928</v>
      </c>
      <c r="R458" t="n">
        <v>56.7</v>
      </c>
      <c r="S458" t="n">
        <v>0.5</v>
      </c>
      <c r="T458" t="n">
        <v>2.7</v>
      </c>
      <c r="U458" t="n">
        <v>30.3</v>
      </c>
      <c r="V458" t="n">
        <v>0.5</v>
      </c>
      <c r="W458" t="n">
        <v>0</v>
      </c>
      <c r="X458" t="n">
        <v>76</v>
      </c>
      <c r="Y458"/>
      <c r="Z458" t="n">
        <v>20</v>
      </c>
      <c r="AA458"/>
      <c r="AB458"/>
      <c r="AC458"/>
      <c r="AD458"/>
      <c r="AE458"/>
      <c r="AF458" t="n">
        <v>821</v>
      </c>
      <c r="AG458" t="n">
        <v>75</v>
      </c>
      <c r="AH458" t="n">
        <v>93</v>
      </c>
      <c r="AI458" t="n">
        <v>26940</v>
      </c>
      <c r="AJ458" t="n">
        <v>26884</v>
      </c>
      <c r="AK458" t="n">
        <v>26738</v>
      </c>
      <c r="AL458" t="n">
        <v>29870</v>
      </c>
      <c r="AM458" t="n">
        <v>30751</v>
      </c>
      <c r="AN458" t="n">
        <v>32324</v>
      </c>
      <c r="AO458"/>
      <c r="AP458"/>
      <c r="AQ458"/>
      <c r="AR458"/>
    </row>
    <row r="459">
      <c r="A459" t="n">
        <v>124706</v>
      </c>
      <c r="B459" t="s">
        <v>879</v>
      </c>
      <c r="C459" t="s">
        <v>497</v>
      </c>
      <c r="D459" t="s">
        <v>440</v>
      </c>
      <c r="E459" t="s">
        <v>267</v>
      </c>
      <c r="F459" t="s">
        <v>279</v>
      </c>
      <c r="G459" t="s">
        <v>189</v>
      </c>
      <c r="H459" t="s">
        <v>174</v>
      </c>
      <c r="I459" t="s">
        <v>151</v>
      </c>
      <c r="J459" t="s">
        <v>164</v>
      </c>
      <c r="K459" t="s">
        <v>176</v>
      </c>
      <c r="L459" t="s">
        <v>155</v>
      </c>
      <c r="M459" t="s">
        <v>155</v>
      </c>
      <c r="N459" t="n">
        <v>-117.284</v>
      </c>
      <c r="O459" t="n">
        <v>34.0668</v>
      </c>
      <c r="P459" t="n">
        <v>1333</v>
      </c>
      <c r="Q459" t="n">
        <v>1333</v>
      </c>
      <c r="R459" t="n">
        <v>81.5</v>
      </c>
      <c r="S459" t="n">
        <v>7.8</v>
      </c>
      <c r="T459" t="n">
        <v>9.9</v>
      </c>
      <c r="U459" t="n">
        <v>45.2</v>
      </c>
      <c r="V459" t="n">
        <v>3.1</v>
      </c>
      <c r="W459" t="n">
        <v>0.1</v>
      </c>
      <c r="X459" t="n">
        <v>78</v>
      </c>
      <c r="Y459"/>
      <c r="Z459" t="n">
        <v>23</v>
      </c>
      <c r="AA459" t="n">
        <v>588</v>
      </c>
      <c r="AB459" t="n">
        <v>73.1</v>
      </c>
      <c r="AC459"/>
      <c r="AD459"/>
      <c r="AE459"/>
      <c r="AF459" t="n">
        <v>718</v>
      </c>
      <c r="AG459" t="n">
        <v>71</v>
      </c>
      <c r="AH459" t="n">
        <v>73</v>
      </c>
      <c r="AI459" t="n">
        <v>23144</v>
      </c>
      <c r="AJ459" t="n">
        <v>22803</v>
      </c>
      <c r="AK459" t="n">
        <v>23081</v>
      </c>
      <c r="AL459" t="n">
        <v>24722</v>
      </c>
      <c r="AM459" t="n">
        <v>27207</v>
      </c>
      <c r="AN459" t="n">
        <v>22989</v>
      </c>
      <c r="AO459" t="n">
        <v>110</v>
      </c>
      <c r="AP459"/>
      <c r="AQ459"/>
      <c r="AR459"/>
    </row>
    <row r="460">
      <c r="A460" t="n">
        <v>124937</v>
      </c>
      <c r="B460" t="s">
        <v>880</v>
      </c>
      <c r="C460" t="s">
        <v>881</v>
      </c>
      <c r="D460" t="s">
        <v>440</v>
      </c>
      <c r="E460" t="s">
        <v>267</v>
      </c>
      <c r="F460" t="s">
        <v>279</v>
      </c>
      <c r="G460" t="s">
        <v>189</v>
      </c>
      <c r="H460" t="s">
        <v>174</v>
      </c>
      <c r="I460" t="s">
        <v>151</v>
      </c>
      <c r="J460" t="s">
        <v>164</v>
      </c>
      <c r="K460" t="s">
        <v>176</v>
      </c>
      <c r="L460" t="s">
        <v>155</v>
      </c>
      <c r="M460" t="s">
        <v>155</v>
      </c>
      <c r="N460" t="n">
        <v>-118.4036</v>
      </c>
      <c r="O460" t="n">
        <v>34.1864</v>
      </c>
      <c r="P460" t="n">
        <v>959</v>
      </c>
      <c r="Q460" t="n">
        <v>959</v>
      </c>
      <c r="R460" t="n">
        <v>67.3</v>
      </c>
      <c r="S460" t="n">
        <v>7.1</v>
      </c>
      <c r="T460" t="n">
        <v>4.6</v>
      </c>
      <c r="U460" t="n">
        <v>50.2</v>
      </c>
      <c r="V460" t="n">
        <v>7.5</v>
      </c>
      <c r="W460" t="n">
        <v>0</v>
      </c>
      <c r="X460" t="n">
        <v>86</v>
      </c>
      <c r="Y460" t="n">
        <v>61</v>
      </c>
      <c r="Z460" t="n">
        <v>23</v>
      </c>
      <c r="AA460" t="n">
        <v>508</v>
      </c>
      <c r="AB460" t="n">
        <v>75.6</v>
      </c>
      <c r="AC460"/>
      <c r="AD460"/>
      <c r="AE460"/>
      <c r="AF460" t="n">
        <v>391</v>
      </c>
      <c r="AG460" t="n">
        <v>54</v>
      </c>
      <c r="AH460" t="n">
        <v>66</v>
      </c>
      <c r="AI460" t="n">
        <v>22604</v>
      </c>
      <c r="AJ460" t="n">
        <v>22756</v>
      </c>
      <c r="AK460" t="n">
        <v>23751</v>
      </c>
      <c r="AL460" t="n">
        <v>24347</v>
      </c>
      <c r="AM460" t="n">
        <v>27120</v>
      </c>
      <c r="AN460" t="n">
        <v>27120</v>
      </c>
      <c r="AO460" t="n">
        <v>111</v>
      </c>
      <c r="AP460"/>
      <c r="AQ460"/>
      <c r="AR460"/>
    </row>
    <row r="461">
      <c r="A461" t="n">
        <v>125028</v>
      </c>
      <c r="B461" t="s">
        <v>882</v>
      </c>
      <c r="C461" t="s">
        <v>721</v>
      </c>
      <c r="D461" t="s">
        <v>440</v>
      </c>
      <c r="E461" t="s">
        <v>267</v>
      </c>
      <c r="F461" t="s">
        <v>173</v>
      </c>
      <c r="G461" t="s">
        <v>149</v>
      </c>
      <c r="H461" t="s">
        <v>174</v>
      </c>
      <c r="I461" t="s">
        <v>151</v>
      </c>
      <c r="J461" t="s">
        <v>238</v>
      </c>
      <c r="K461" t="s">
        <v>176</v>
      </c>
      <c r="L461" t="s">
        <v>155</v>
      </c>
      <c r="M461" t="s">
        <v>155</v>
      </c>
      <c r="N461" t="n">
        <v>-119.2306</v>
      </c>
      <c r="O461" t="n">
        <v>34.2774</v>
      </c>
      <c r="P461" t="n">
        <v>16174</v>
      </c>
      <c r="Q461" t="n">
        <v>16174</v>
      </c>
      <c r="R461" t="n">
        <v>58</v>
      </c>
      <c r="S461" t="n">
        <v>23.1</v>
      </c>
      <c r="T461" t="n">
        <v>2.3</v>
      </c>
      <c r="U461" t="n">
        <v>61.3</v>
      </c>
      <c r="V461" t="n">
        <v>5.5</v>
      </c>
      <c r="W461" t="n">
        <v>0.5</v>
      </c>
      <c r="X461" t="n">
        <v>76</v>
      </c>
      <c r="Y461" t="n">
        <v>42</v>
      </c>
      <c r="Z461" t="n">
        <v>27</v>
      </c>
      <c r="AA461" t="n">
        <v>1045</v>
      </c>
      <c r="AB461" t="n">
        <v>42.6</v>
      </c>
      <c r="AC461"/>
      <c r="AD461"/>
      <c r="AE461"/>
      <c r="AF461" t="n">
        <v>1190</v>
      </c>
      <c r="AG461" t="n">
        <v>25</v>
      </c>
      <c r="AH461" t="n">
        <v>64</v>
      </c>
      <c r="AI461" t="n">
        <v>3370</v>
      </c>
      <c r="AJ461" t="n">
        <v>1844</v>
      </c>
      <c r="AK461" t="n">
        <v>1803</v>
      </c>
      <c r="AL461" t="n">
        <v>2939</v>
      </c>
      <c r="AM461" t="n">
        <v>6684</v>
      </c>
      <c r="AN461" t="n">
        <v>8896</v>
      </c>
      <c r="AO461" t="n">
        <v>1547</v>
      </c>
      <c r="AP461"/>
      <c r="AQ461"/>
      <c r="AR461"/>
    </row>
    <row r="462">
      <c r="A462" t="n">
        <v>125037</v>
      </c>
      <c r="B462" t="s">
        <v>883</v>
      </c>
      <c r="C462" t="s">
        <v>721</v>
      </c>
      <c r="D462" t="s">
        <v>440</v>
      </c>
      <c r="E462" t="s">
        <v>267</v>
      </c>
      <c r="F462" t="s">
        <v>162</v>
      </c>
      <c r="G462" t="s">
        <v>163</v>
      </c>
      <c r="H462" t="s">
        <v>150</v>
      </c>
      <c r="I462" t="s">
        <v>151</v>
      </c>
      <c r="J462" t="s">
        <v>164</v>
      </c>
      <c r="K462" t="s">
        <v>209</v>
      </c>
      <c r="L462" t="s">
        <v>155</v>
      </c>
      <c r="M462" t="s">
        <v>155</v>
      </c>
      <c r="N462" t="n">
        <v>-119.233</v>
      </c>
      <c r="O462" t="n">
        <v>34.2575</v>
      </c>
      <c r="P462" t="n">
        <v>318</v>
      </c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 t="n">
        <v>23</v>
      </c>
      <c r="AR462" t="n">
        <v>36</v>
      </c>
    </row>
    <row r="463">
      <c r="A463" t="n">
        <v>125082</v>
      </c>
      <c r="B463" t="s">
        <v>884</v>
      </c>
      <c r="C463" t="s">
        <v>885</v>
      </c>
      <c r="D463" t="s">
        <v>440</v>
      </c>
      <c r="E463" t="s">
        <v>267</v>
      </c>
      <c r="F463" t="s">
        <v>199</v>
      </c>
      <c r="G463" t="s">
        <v>189</v>
      </c>
      <c r="H463" t="s">
        <v>200</v>
      </c>
      <c r="I463" t="s">
        <v>186</v>
      </c>
      <c r="J463" t="s">
        <v>164</v>
      </c>
      <c r="K463"/>
      <c r="L463" t="s">
        <v>155</v>
      </c>
      <c r="M463" t="s">
        <v>155</v>
      </c>
      <c r="N463" t="n">
        <v>-117.3039</v>
      </c>
      <c r="O463" t="n">
        <v>34.5286</v>
      </c>
      <c r="P463" t="n">
        <v>144</v>
      </c>
      <c r="Q463" t="n">
        <v>144</v>
      </c>
      <c r="R463" t="n">
        <v>86.1</v>
      </c>
      <c r="S463" t="n">
        <v>18.8</v>
      </c>
      <c r="T463" t="n">
        <v>11.8</v>
      </c>
      <c r="U463" t="n">
        <v>60.4</v>
      </c>
      <c r="V463" t="n">
        <v>7.6</v>
      </c>
      <c r="W463" t="n">
        <v>0</v>
      </c>
      <c r="X463" t="n">
        <v>100</v>
      </c>
      <c r="Y463"/>
      <c r="Z463" t="n">
        <v>20</v>
      </c>
      <c r="AA463"/>
      <c r="AB463"/>
      <c r="AC463"/>
      <c r="AD463"/>
      <c r="AE463"/>
      <c r="AF463" t="n">
        <v>71</v>
      </c>
      <c r="AG463" t="n">
        <v>33</v>
      </c>
      <c r="AH463" t="n">
        <v>33</v>
      </c>
      <c r="AI463" t="n">
        <v>20445</v>
      </c>
      <c r="AJ463" t="n">
        <v>20844</v>
      </c>
      <c r="AK463" t="n">
        <v>20020</v>
      </c>
      <c r="AL463" t="n">
        <v>21295</v>
      </c>
      <c r="AM463"/>
      <c r="AN463"/>
      <c r="AO463"/>
      <c r="AP463"/>
      <c r="AQ463"/>
      <c r="AR463"/>
    </row>
    <row r="464">
      <c r="A464" t="n">
        <v>125091</v>
      </c>
      <c r="B464" t="s">
        <v>886</v>
      </c>
      <c r="C464" t="s">
        <v>885</v>
      </c>
      <c r="D464" t="s">
        <v>440</v>
      </c>
      <c r="E464" t="s">
        <v>267</v>
      </c>
      <c r="F464" t="s">
        <v>173</v>
      </c>
      <c r="G464" t="s">
        <v>149</v>
      </c>
      <c r="H464" t="s">
        <v>174</v>
      </c>
      <c r="I464" t="s">
        <v>186</v>
      </c>
      <c r="J464" t="s">
        <v>238</v>
      </c>
      <c r="K464" t="s">
        <v>176</v>
      </c>
      <c r="L464" t="s">
        <v>155</v>
      </c>
      <c r="M464" t="s">
        <v>155</v>
      </c>
      <c r="N464" t="n">
        <v>-117.2615</v>
      </c>
      <c r="O464" t="n">
        <v>34.4722</v>
      </c>
      <c r="P464" t="n">
        <v>15112</v>
      </c>
      <c r="Q464" t="n">
        <v>15112</v>
      </c>
      <c r="R464" t="n">
        <v>60.3</v>
      </c>
      <c r="S464" t="n">
        <v>18.3</v>
      </c>
      <c r="T464" t="n">
        <v>9.9</v>
      </c>
      <c r="U464" t="n">
        <v>63.4</v>
      </c>
      <c r="V464" t="n">
        <v>2.2</v>
      </c>
      <c r="W464" t="n">
        <v>0.1</v>
      </c>
      <c r="X464" t="n">
        <v>72</v>
      </c>
      <c r="Y464" t="n">
        <v>46</v>
      </c>
      <c r="Z464" t="n">
        <v>23</v>
      </c>
      <c r="AA464" t="n">
        <v>559</v>
      </c>
      <c r="AB464" t="n">
        <v>32.4</v>
      </c>
      <c r="AC464"/>
      <c r="AD464"/>
      <c r="AE464"/>
      <c r="AF464" t="n">
        <v>1138</v>
      </c>
      <c r="AG464" t="n">
        <v>35</v>
      </c>
      <c r="AH464" t="n">
        <v>61</v>
      </c>
      <c r="AI464" t="n">
        <v>4905</v>
      </c>
      <c r="AJ464" t="n">
        <v>2135</v>
      </c>
      <c r="AK464" t="n">
        <v>3252</v>
      </c>
      <c r="AL464" t="n">
        <v>5109</v>
      </c>
      <c r="AM464" t="n">
        <v>8098</v>
      </c>
      <c r="AN464" t="n">
        <v>3511</v>
      </c>
      <c r="AO464" t="n">
        <v>1211</v>
      </c>
      <c r="AP464"/>
      <c r="AQ464"/>
      <c r="AR464"/>
    </row>
    <row r="465">
      <c r="A465" t="n">
        <v>125170</v>
      </c>
      <c r="B465" t="s">
        <v>887</v>
      </c>
      <c r="C465" t="s">
        <v>450</v>
      </c>
      <c r="D465" t="s">
        <v>440</v>
      </c>
      <c r="E465" t="s">
        <v>267</v>
      </c>
      <c r="F465" t="s">
        <v>173</v>
      </c>
      <c r="G465" t="s">
        <v>149</v>
      </c>
      <c r="H465" t="s">
        <v>174</v>
      </c>
      <c r="I465" t="s">
        <v>151</v>
      </c>
      <c r="J465" t="s">
        <v>152</v>
      </c>
      <c r="K465" t="s">
        <v>176</v>
      </c>
      <c r="L465" t="s">
        <v>155</v>
      </c>
      <c r="M465" t="s">
        <v>155</v>
      </c>
      <c r="N465" t="n">
        <v>-122.2699</v>
      </c>
      <c r="O465" t="n">
        <v>37.8698</v>
      </c>
      <c r="P465" t="n">
        <v>10471</v>
      </c>
      <c r="Q465" t="n">
        <v>10471</v>
      </c>
      <c r="R465" t="n">
        <v>58</v>
      </c>
      <c r="S465" t="n">
        <v>20.9</v>
      </c>
      <c r="T465" t="n">
        <v>16.9</v>
      </c>
      <c r="U465" t="n">
        <v>29.6</v>
      </c>
      <c r="V465" t="n">
        <v>19.2</v>
      </c>
      <c r="W465" t="n">
        <v>1.7</v>
      </c>
      <c r="X465" t="n">
        <v>66</v>
      </c>
      <c r="Y465" t="n">
        <v>32</v>
      </c>
      <c r="Z465" t="n">
        <v>34</v>
      </c>
      <c r="AA465" t="n">
        <v>217</v>
      </c>
      <c r="AB465" t="n">
        <v>41.5</v>
      </c>
      <c r="AC465"/>
      <c r="AD465"/>
      <c r="AE465"/>
      <c r="AF465" t="n">
        <v>246</v>
      </c>
      <c r="AG465" t="n">
        <v>13</v>
      </c>
      <c r="AH465" t="n">
        <v>45</v>
      </c>
      <c r="AI465" t="n">
        <v>13658</v>
      </c>
      <c r="AJ465" t="n">
        <v>7645</v>
      </c>
      <c r="AK465" t="n">
        <v>8121</v>
      </c>
      <c r="AL465" t="n">
        <v>11806</v>
      </c>
      <c r="AM465" t="n">
        <v>13384</v>
      </c>
      <c r="AN465"/>
      <c r="AO465" t="n">
        <v>257</v>
      </c>
      <c r="AP465"/>
      <c r="AQ465"/>
      <c r="AR465"/>
    </row>
    <row r="466">
      <c r="A466" t="n">
        <v>125231</v>
      </c>
      <c r="B466" t="s">
        <v>888</v>
      </c>
      <c r="C466" t="s">
        <v>889</v>
      </c>
      <c r="D466" t="s">
        <v>890</v>
      </c>
      <c r="E466" t="s">
        <v>891</v>
      </c>
      <c r="F466" t="s">
        <v>188</v>
      </c>
      <c r="G466" t="s">
        <v>189</v>
      </c>
      <c r="H466" t="s">
        <v>150</v>
      </c>
      <c r="I466" t="s">
        <v>151</v>
      </c>
      <c r="J466" t="s">
        <v>158</v>
      </c>
      <c r="K466" t="s">
        <v>159</v>
      </c>
      <c r="L466" t="s">
        <v>155</v>
      </c>
      <c r="M466" t="s">
        <v>155</v>
      </c>
      <c r="N466" t="n">
        <v>-93.2657</v>
      </c>
      <c r="O466" t="n">
        <v>44.9813</v>
      </c>
      <c r="P466" t="n">
        <v>67717</v>
      </c>
      <c r="Q466" t="n">
        <v>11869</v>
      </c>
      <c r="R466" t="n">
        <v>84.8</v>
      </c>
      <c r="S466" t="n">
        <v>41.7</v>
      </c>
      <c r="T466" t="n">
        <v>37.4</v>
      </c>
      <c r="U466" t="n">
        <v>9.6</v>
      </c>
      <c r="V466" t="n">
        <v>1.7</v>
      </c>
      <c r="W466" t="n">
        <v>0.5</v>
      </c>
      <c r="X466"/>
      <c r="Y466" t="n">
        <v>52</v>
      </c>
      <c r="Z466" t="n">
        <v>30</v>
      </c>
      <c r="AA466" t="n">
        <v>1</v>
      </c>
      <c r="AB466"/>
      <c r="AC466" t="n">
        <v>1</v>
      </c>
      <c r="AD466"/>
      <c r="AE466"/>
      <c r="AF466" t="n">
        <v>0</v>
      </c>
      <c r="AG466" t="n">
        <v>50</v>
      </c>
      <c r="AH466" t="n">
        <v>90</v>
      </c>
      <c r="AI466"/>
      <c r="AJ466"/>
      <c r="AK466"/>
      <c r="AL466"/>
      <c r="AM466"/>
      <c r="AN466"/>
      <c r="AO466"/>
      <c r="AP466" t="n">
        <v>1399</v>
      </c>
      <c r="AQ466" t="n">
        <v>8795</v>
      </c>
      <c r="AR466" t="n">
        <v>1500</v>
      </c>
    </row>
    <row r="467">
      <c r="A467" t="n">
        <v>125310</v>
      </c>
      <c r="B467" t="s">
        <v>892</v>
      </c>
      <c r="C467" t="s">
        <v>561</v>
      </c>
      <c r="D467" t="s">
        <v>440</v>
      </c>
      <c r="E467" t="s">
        <v>267</v>
      </c>
      <c r="F467" t="s">
        <v>199</v>
      </c>
      <c r="G467" t="s">
        <v>189</v>
      </c>
      <c r="H467" t="s">
        <v>200</v>
      </c>
      <c r="I467" t="s">
        <v>151</v>
      </c>
      <c r="J467" t="s">
        <v>164</v>
      </c>
      <c r="K467"/>
      <c r="L467" t="s">
        <v>155</v>
      </c>
      <c r="M467" t="s">
        <v>155</v>
      </c>
      <c r="N467" t="n">
        <v>-121.6527</v>
      </c>
      <c r="O467" t="n">
        <v>36.7006</v>
      </c>
      <c r="P467" t="n">
        <v>72</v>
      </c>
      <c r="Q467" t="n">
        <v>72</v>
      </c>
      <c r="R467" t="n">
        <v>77.8</v>
      </c>
      <c r="S467" t="n">
        <v>9.7</v>
      </c>
      <c r="T467" t="n">
        <v>0</v>
      </c>
      <c r="U467" t="n">
        <v>81.9</v>
      </c>
      <c r="V467" t="n">
        <v>2.8</v>
      </c>
      <c r="W467" t="n">
        <v>0</v>
      </c>
      <c r="X467" t="n">
        <v>88</v>
      </c>
      <c r="Y467"/>
      <c r="Z467" t="n">
        <v>15</v>
      </c>
      <c r="AA467"/>
      <c r="AB467"/>
      <c r="AC467"/>
      <c r="AD467"/>
      <c r="AE467"/>
      <c r="AF467" t="n">
        <v>19</v>
      </c>
      <c r="AG467" t="n">
        <v>69</v>
      </c>
      <c r="AH467" t="n">
        <v>69</v>
      </c>
      <c r="AI467" t="n">
        <v>18205</v>
      </c>
      <c r="AJ467" t="n">
        <v>15691</v>
      </c>
      <c r="AK467" t="n">
        <v>17179</v>
      </c>
      <c r="AL467"/>
      <c r="AM467" t="n">
        <v>23026</v>
      </c>
      <c r="AN467"/>
      <c r="AO467"/>
      <c r="AP467"/>
      <c r="AQ467"/>
      <c r="AR467"/>
    </row>
    <row r="468">
      <c r="A468" t="n">
        <v>125462</v>
      </c>
      <c r="B468" t="s">
        <v>893</v>
      </c>
      <c r="C468" t="s">
        <v>894</v>
      </c>
      <c r="D468" t="s">
        <v>440</v>
      </c>
      <c r="E468" t="s">
        <v>267</v>
      </c>
      <c r="F468" t="s">
        <v>173</v>
      </c>
      <c r="G468" t="s">
        <v>149</v>
      </c>
      <c r="H468" t="s">
        <v>174</v>
      </c>
      <c r="I468" t="s">
        <v>175</v>
      </c>
      <c r="J468" t="s">
        <v>168</v>
      </c>
      <c r="K468" t="s">
        <v>176</v>
      </c>
      <c r="L468" t="s">
        <v>155</v>
      </c>
      <c r="M468" t="s">
        <v>155</v>
      </c>
      <c r="N468" t="n">
        <v>-120.3567</v>
      </c>
      <c r="O468" t="n">
        <v>36.1479</v>
      </c>
      <c r="P468" t="n">
        <v>4454</v>
      </c>
      <c r="Q468" t="n">
        <v>4454</v>
      </c>
      <c r="R468" t="n">
        <v>54.2</v>
      </c>
      <c r="S468" t="n">
        <v>12.3</v>
      </c>
      <c r="T468" t="n">
        <v>3.6</v>
      </c>
      <c r="U468" t="n">
        <v>73.9</v>
      </c>
      <c r="V468" t="n">
        <v>2.4</v>
      </c>
      <c r="W468" t="n">
        <v>0.3</v>
      </c>
      <c r="X468" t="n">
        <v>67</v>
      </c>
      <c r="Y468" t="n">
        <v>33</v>
      </c>
      <c r="Z468" t="n">
        <v>26</v>
      </c>
      <c r="AA468" t="n">
        <v>117</v>
      </c>
      <c r="AB468" t="n">
        <v>41.9</v>
      </c>
      <c r="AC468"/>
      <c r="AD468"/>
      <c r="AE468"/>
      <c r="AF468" t="n">
        <v>172</v>
      </c>
      <c r="AG468" t="n">
        <v>22</v>
      </c>
      <c r="AH468" t="n">
        <v>47</v>
      </c>
      <c r="AI468" t="n">
        <v>10231</v>
      </c>
      <c r="AJ468" t="n">
        <v>7041</v>
      </c>
      <c r="AK468" t="n">
        <v>9302</v>
      </c>
      <c r="AL468" t="n">
        <v>9725</v>
      </c>
      <c r="AM468" t="n">
        <v>12202</v>
      </c>
      <c r="AN468" t="n">
        <v>15869</v>
      </c>
      <c r="AO468" t="n">
        <v>312</v>
      </c>
      <c r="AP468"/>
      <c r="AQ468"/>
      <c r="AR468"/>
    </row>
    <row r="469">
      <c r="A469" t="n">
        <v>125471</v>
      </c>
      <c r="B469" t="s">
        <v>895</v>
      </c>
      <c r="C469" t="s">
        <v>896</v>
      </c>
      <c r="D469" t="s">
        <v>440</v>
      </c>
      <c r="E469" t="s">
        <v>267</v>
      </c>
      <c r="F469" t="s">
        <v>148</v>
      </c>
      <c r="G469" t="s">
        <v>149</v>
      </c>
      <c r="H469" t="s">
        <v>150</v>
      </c>
      <c r="I469" t="s">
        <v>186</v>
      </c>
      <c r="J469" t="s">
        <v>152</v>
      </c>
      <c r="K469" t="s">
        <v>176</v>
      </c>
      <c r="L469" t="s">
        <v>155</v>
      </c>
      <c r="M469" t="s">
        <v>155</v>
      </c>
      <c r="N469" t="n">
        <v>-118.3867</v>
      </c>
      <c r="O469" t="n">
        <v>34.0045</v>
      </c>
      <c r="P469" t="n">
        <v>17492</v>
      </c>
      <c r="Q469" t="n">
        <v>17492</v>
      </c>
      <c r="R469" t="n">
        <v>61</v>
      </c>
      <c r="S469" t="n">
        <v>17</v>
      </c>
      <c r="T469" t="n">
        <v>18.4</v>
      </c>
      <c r="U469" t="n">
        <v>49</v>
      </c>
      <c r="V469" t="n">
        <v>6.8</v>
      </c>
      <c r="W469" t="n">
        <v>0.6</v>
      </c>
      <c r="X469"/>
      <c r="Y469"/>
      <c r="Z469" t="n">
        <v>25</v>
      </c>
      <c r="AA469" t="n">
        <v>594</v>
      </c>
      <c r="AB469" t="n">
        <v>21.4</v>
      </c>
      <c r="AC469"/>
      <c r="AD469"/>
      <c r="AE469"/>
      <c r="AF469" t="n">
        <v>332</v>
      </c>
      <c r="AG469" t="n">
        <v>20</v>
      </c>
      <c r="AH469" t="n">
        <v>53</v>
      </c>
      <c r="AI469" t="n">
        <v>9426</v>
      </c>
      <c r="AJ469" t="n">
        <v>6841</v>
      </c>
      <c r="AK469" t="n">
        <v>6739</v>
      </c>
      <c r="AL469" t="n">
        <v>8381</v>
      </c>
      <c r="AM469" t="n">
        <v>10477</v>
      </c>
      <c r="AN469"/>
      <c r="AO469" t="n">
        <v>645</v>
      </c>
      <c r="AP469" t="n">
        <v>56</v>
      </c>
      <c r="AQ469"/>
      <c r="AR469"/>
    </row>
    <row r="470">
      <c r="A470" t="n">
        <v>125499</v>
      </c>
      <c r="B470" t="s">
        <v>897</v>
      </c>
      <c r="C470" t="s">
        <v>898</v>
      </c>
      <c r="D470" t="s">
        <v>440</v>
      </c>
      <c r="E470" t="s">
        <v>267</v>
      </c>
      <c r="F470" t="s">
        <v>173</v>
      </c>
      <c r="G470" t="s">
        <v>149</v>
      </c>
      <c r="H470" t="s">
        <v>174</v>
      </c>
      <c r="I470" t="s">
        <v>186</v>
      </c>
      <c r="J470" t="s">
        <v>152</v>
      </c>
      <c r="K470" t="s">
        <v>176</v>
      </c>
      <c r="L470" t="s">
        <v>155</v>
      </c>
      <c r="M470" t="s">
        <v>155</v>
      </c>
      <c r="N470" t="n">
        <v>-122.0083</v>
      </c>
      <c r="O470" t="n">
        <v>37.264</v>
      </c>
      <c r="P470" t="n">
        <v>10500</v>
      </c>
      <c r="Q470" t="n">
        <v>10500</v>
      </c>
      <c r="R470" t="n">
        <v>55.3</v>
      </c>
      <c r="S470" t="n">
        <v>29.3</v>
      </c>
      <c r="T470" t="n">
        <v>2.3</v>
      </c>
      <c r="U470" t="n">
        <v>27.7</v>
      </c>
      <c r="V470" t="n">
        <v>27.7</v>
      </c>
      <c r="W470" t="n">
        <v>0.5</v>
      </c>
      <c r="X470" t="n">
        <v>83</v>
      </c>
      <c r="Y470" t="n">
        <v>44</v>
      </c>
      <c r="Z470" t="n">
        <v>21</v>
      </c>
      <c r="AA470" t="n">
        <v>687</v>
      </c>
      <c r="AB470" t="n">
        <v>52.3</v>
      </c>
      <c r="AC470"/>
      <c r="AD470"/>
      <c r="AE470"/>
      <c r="AF470" t="n">
        <v>700</v>
      </c>
      <c r="AG470" t="n">
        <v>11</v>
      </c>
      <c r="AH470" t="n">
        <v>34</v>
      </c>
      <c r="AI470" t="n">
        <v>6541</v>
      </c>
      <c r="AJ470" t="n">
        <v>-1351</v>
      </c>
      <c r="AK470" t="n">
        <v>2436</v>
      </c>
      <c r="AL470" t="n">
        <v>5505</v>
      </c>
      <c r="AM470" t="n">
        <v>6532</v>
      </c>
      <c r="AN470" t="n">
        <v>10299</v>
      </c>
      <c r="AO470" t="n">
        <v>711</v>
      </c>
      <c r="AP470"/>
      <c r="AQ470"/>
      <c r="AR470"/>
    </row>
    <row r="471">
      <c r="A471" t="n">
        <v>125532</v>
      </c>
      <c r="B471" t="s">
        <v>899</v>
      </c>
      <c r="C471" t="s">
        <v>456</v>
      </c>
      <c r="D471" t="s">
        <v>440</v>
      </c>
      <c r="E471" t="s">
        <v>267</v>
      </c>
      <c r="F471" t="s">
        <v>188</v>
      </c>
      <c r="G471" t="s">
        <v>189</v>
      </c>
      <c r="H471" t="s">
        <v>150</v>
      </c>
      <c r="I471" t="s">
        <v>186</v>
      </c>
      <c r="J471" t="s">
        <v>168</v>
      </c>
      <c r="K471" t="s">
        <v>176</v>
      </c>
      <c r="L471" t="s">
        <v>155</v>
      </c>
      <c r="M471" t="s">
        <v>155</v>
      </c>
      <c r="N471" t="n">
        <v>-121.3714</v>
      </c>
      <c r="O471" t="n">
        <v>38.5561</v>
      </c>
      <c r="P471" t="n">
        <v>3642</v>
      </c>
      <c r="Q471" t="n">
        <v>3642</v>
      </c>
      <c r="R471" t="n">
        <v>86</v>
      </c>
      <c r="S471" t="n">
        <v>20.5</v>
      </c>
      <c r="T471" t="n">
        <v>11.3</v>
      </c>
      <c r="U471" t="n">
        <v>43.8</v>
      </c>
      <c r="V471" t="n">
        <v>8.2</v>
      </c>
      <c r="W471" t="n">
        <v>0.4</v>
      </c>
      <c r="X471" t="n">
        <v>62</v>
      </c>
      <c r="Y471"/>
      <c r="Z471" t="n">
        <v>31</v>
      </c>
      <c r="AA471" t="n">
        <v>278</v>
      </c>
      <c r="AB471" t="n">
        <v>51.8</v>
      </c>
      <c r="AC471"/>
      <c r="AD471"/>
      <c r="AE471"/>
      <c r="AF471" t="n">
        <v>825</v>
      </c>
      <c r="AG471" t="n">
        <v>56</v>
      </c>
      <c r="AH471" t="n">
        <v>57</v>
      </c>
      <c r="AI471" t="n">
        <v>36520</v>
      </c>
      <c r="AJ471" t="n">
        <v>36748</v>
      </c>
      <c r="AK471" t="n">
        <v>36961</v>
      </c>
      <c r="AL471" t="n">
        <v>37225</v>
      </c>
      <c r="AM471" t="n">
        <v>39495</v>
      </c>
      <c r="AN471" t="n">
        <v>40588</v>
      </c>
      <c r="AO471" t="n">
        <v>414</v>
      </c>
      <c r="AP471"/>
      <c r="AQ471"/>
      <c r="AR471"/>
    </row>
    <row r="472">
      <c r="A472" t="n">
        <v>125718</v>
      </c>
      <c r="B472" t="s">
        <v>900</v>
      </c>
      <c r="C472" t="s">
        <v>901</v>
      </c>
      <c r="D472" t="s">
        <v>440</v>
      </c>
      <c r="E472" t="s">
        <v>267</v>
      </c>
      <c r="F472" t="s">
        <v>162</v>
      </c>
      <c r="G472" t="s">
        <v>163</v>
      </c>
      <c r="H472" t="s">
        <v>150</v>
      </c>
      <c r="I472" t="s">
        <v>186</v>
      </c>
      <c r="J472" t="s">
        <v>164</v>
      </c>
      <c r="K472" t="s">
        <v>209</v>
      </c>
      <c r="L472" t="s">
        <v>155</v>
      </c>
      <c r="M472" t="s">
        <v>155</v>
      </c>
      <c r="N472" t="n">
        <v>-117.0464</v>
      </c>
      <c r="O472" t="n">
        <v>33.1214</v>
      </c>
      <c r="P472" t="n">
        <v>108</v>
      </c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 t="n">
        <v>31</v>
      </c>
      <c r="AR472"/>
    </row>
    <row r="473">
      <c r="A473" t="n">
        <v>125727</v>
      </c>
      <c r="B473" t="s">
        <v>902</v>
      </c>
      <c r="C473" t="s">
        <v>527</v>
      </c>
      <c r="D473" t="s">
        <v>440</v>
      </c>
      <c r="E473" t="s">
        <v>267</v>
      </c>
      <c r="F473" t="s">
        <v>162</v>
      </c>
      <c r="G473" t="s">
        <v>163</v>
      </c>
      <c r="H473" t="s">
        <v>150</v>
      </c>
      <c r="I473" t="s">
        <v>186</v>
      </c>
      <c r="J473" t="s">
        <v>168</v>
      </c>
      <c r="K473" t="s">
        <v>179</v>
      </c>
      <c r="L473" t="s">
        <v>155</v>
      </c>
      <c r="M473" t="s">
        <v>155</v>
      </c>
      <c r="N473" t="n">
        <v>-119.6625</v>
      </c>
      <c r="O473" t="n">
        <v>34.4502</v>
      </c>
      <c r="P473" t="n">
        <v>1359</v>
      </c>
      <c r="Q473" t="n">
        <v>1359</v>
      </c>
      <c r="R473" t="n">
        <v>61.2</v>
      </c>
      <c r="S473" t="n">
        <v>51.7</v>
      </c>
      <c r="T473" t="n">
        <v>2</v>
      </c>
      <c r="U473" t="n">
        <v>22.8</v>
      </c>
      <c r="V473" t="n">
        <v>6.8</v>
      </c>
      <c r="W473" t="n">
        <v>1.7</v>
      </c>
      <c r="X473" t="n">
        <v>87</v>
      </c>
      <c r="Y473" t="n">
        <v>50</v>
      </c>
      <c r="Z473" t="n">
        <v>10</v>
      </c>
      <c r="AA473" t="n">
        <v>351</v>
      </c>
      <c r="AB473" t="n">
        <v>70.1</v>
      </c>
      <c r="AC473" t="n">
        <v>351</v>
      </c>
      <c r="AD473" t="n">
        <v>70.1</v>
      </c>
      <c r="AE473" t="n">
        <v>68.4</v>
      </c>
      <c r="AF473" t="n">
        <v>303</v>
      </c>
      <c r="AG473" t="n">
        <v>19</v>
      </c>
      <c r="AH473" t="n">
        <v>98</v>
      </c>
      <c r="AI473" t="n">
        <v>36412</v>
      </c>
      <c r="AJ473" t="n">
        <v>24220</v>
      </c>
      <c r="AK473" t="n">
        <v>22301</v>
      </c>
      <c r="AL473" t="n">
        <v>24081</v>
      </c>
      <c r="AM473" t="n">
        <v>30116</v>
      </c>
      <c r="AN473" t="n">
        <v>39455</v>
      </c>
      <c r="AO473"/>
      <c r="AP473" t="n">
        <v>328</v>
      </c>
      <c r="AQ473"/>
      <c r="AR473"/>
    </row>
    <row r="474">
      <c r="A474" t="n">
        <v>125763</v>
      </c>
      <c r="B474" t="s">
        <v>903</v>
      </c>
      <c r="C474" t="s">
        <v>703</v>
      </c>
      <c r="D474" t="s">
        <v>440</v>
      </c>
      <c r="E474" t="s">
        <v>267</v>
      </c>
      <c r="F474" t="s">
        <v>162</v>
      </c>
      <c r="G474" t="s">
        <v>163</v>
      </c>
      <c r="H474" t="s">
        <v>150</v>
      </c>
      <c r="I474" t="s">
        <v>186</v>
      </c>
      <c r="J474" t="s">
        <v>164</v>
      </c>
      <c r="K474" t="s">
        <v>179</v>
      </c>
      <c r="L474" t="s">
        <v>155</v>
      </c>
      <c r="M474" t="s">
        <v>155</v>
      </c>
      <c r="N474" t="n">
        <v>-118.0323</v>
      </c>
      <c r="O474" t="n">
        <v>33.9788</v>
      </c>
      <c r="P474" t="n">
        <v>1252</v>
      </c>
      <c r="Q474" t="n">
        <v>1185</v>
      </c>
      <c r="R474" t="n">
        <v>55.4</v>
      </c>
      <c r="S474" t="n">
        <v>25.4</v>
      </c>
      <c r="T474" t="n">
        <v>4.8</v>
      </c>
      <c r="U474" t="n">
        <v>44.1</v>
      </c>
      <c r="V474" t="n">
        <v>6.6</v>
      </c>
      <c r="W474" t="n">
        <v>8.8</v>
      </c>
      <c r="X474" t="n">
        <v>53</v>
      </c>
      <c r="Y474" t="n">
        <v>0</v>
      </c>
      <c r="Z474" t="n">
        <v>8</v>
      </c>
      <c r="AA474" t="n">
        <v>519</v>
      </c>
      <c r="AB474" t="n">
        <v>63.4</v>
      </c>
      <c r="AC474" t="n">
        <v>519</v>
      </c>
      <c r="AD474" t="n">
        <v>63.4</v>
      </c>
      <c r="AE474" t="n">
        <v>55.5</v>
      </c>
      <c r="AF474" t="n">
        <v>242</v>
      </c>
      <c r="AG474" t="n">
        <v>32</v>
      </c>
      <c r="AH474" t="n">
        <v>95</v>
      </c>
      <c r="AI474" t="n">
        <v>32436</v>
      </c>
      <c r="AJ474" t="n">
        <v>22678</v>
      </c>
      <c r="AK474" t="n">
        <v>30119</v>
      </c>
      <c r="AL474" t="n">
        <v>28096</v>
      </c>
      <c r="AM474" t="n">
        <v>27433</v>
      </c>
      <c r="AN474" t="n">
        <v>35090</v>
      </c>
      <c r="AO474"/>
      <c r="AP474" t="n">
        <v>338</v>
      </c>
      <c r="AQ474" t="n">
        <v>18</v>
      </c>
      <c r="AR474"/>
    </row>
    <row r="475">
      <c r="A475" t="n">
        <v>125897</v>
      </c>
      <c r="B475" t="s">
        <v>904</v>
      </c>
      <c r="C475" t="s">
        <v>905</v>
      </c>
      <c r="D475" t="s">
        <v>440</v>
      </c>
      <c r="E475" t="s">
        <v>267</v>
      </c>
      <c r="F475" t="s">
        <v>162</v>
      </c>
      <c r="G475" t="s">
        <v>163</v>
      </c>
      <c r="H475" t="s">
        <v>150</v>
      </c>
      <c r="I475" t="s">
        <v>151</v>
      </c>
      <c r="J475" t="s">
        <v>164</v>
      </c>
      <c r="K475" t="s">
        <v>153</v>
      </c>
      <c r="L475" t="s">
        <v>155</v>
      </c>
      <c r="M475" t="s">
        <v>155</v>
      </c>
      <c r="N475" t="n">
        <v>-118.3411</v>
      </c>
      <c r="O475" t="n">
        <v>34.208</v>
      </c>
      <c r="P475" t="n">
        <v>1041</v>
      </c>
      <c r="Q475" t="n">
        <v>947</v>
      </c>
      <c r="R475" t="n">
        <v>52.8</v>
      </c>
      <c r="S475" t="n">
        <v>37.9</v>
      </c>
      <c r="T475" t="n">
        <v>4.9</v>
      </c>
      <c r="U475" t="n">
        <v>32.4</v>
      </c>
      <c r="V475" t="n">
        <v>12.4</v>
      </c>
      <c r="W475" t="n">
        <v>6</v>
      </c>
      <c r="X475" t="n">
        <v>80</v>
      </c>
      <c r="Y475" t="n">
        <v>75</v>
      </c>
      <c r="Z475" t="n">
        <v>9</v>
      </c>
      <c r="AA475" t="n">
        <v>115</v>
      </c>
      <c r="AB475" t="n">
        <v>54.8</v>
      </c>
      <c r="AC475" t="n">
        <v>115</v>
      </c>
      <c r="AD475" t="n">
        <v>54.8</v>
      </c>
      <c r="AE475" t="n">
        <v>29.6</v>
      </c>
      <c r="AF475" t="n">
        <v>113</v>
      </c>
      <c r="AG475" t="n">
        <v>49</v>
      </c>
      <c r="AH475" t="n">
        <v>100</v>
      </c>
      <c r="AI475" t="n">
        <v>31257</v>
      </c>
      <c r="AJ475" t="n">
        <v>25368</v>
      </c>
      <c r="AK475" t="n">
        <v>27418</v>
      </c>
      <c r="AL475" t="n">
        <v>25615</v>
      </c>
      <c r="AM475" t="n">
        <v>29628</v>
      </c>
      <c r="AN475" t="n">
        <v>34434</v>
      </c>
      <c r="AO475"/>
      <c r="AP475" t="n">
        <v>192</v>
      </c>
      <c r="AQ475" t="n">
        <v>47</v>
      </c>
      <c r="AR475"/>
    </row>
    <row r="476">
      <c r="A476" t="n">
        <v>126012</v>
      </c>
      <c r="B476" t="s">
        <v>906</v>
      </c>
      <c r="C476" t="s">
        <v>450</v>
      </c>
      <c r="D476" t="s">
        <v>440</v>
      </c>
      <c r="E476" t="s">
        <v>267</v>
      </c>
      <c r="F476" t="s">
        <v>162</v>
      </c>
      <c r="G476" t="s">
        <v>163</v>
      </c>
      <c r="H476" t="s">
        <v>150</v>
      </c>
      <c r="I476" t="s">
        <v>151</v>
      </c>
      <c r="J476" t="s">
        <v>164</v>
      </c>
      <c r="K476" t="s">
        <v>209</v>
      </c>
      <c r="L476" t="s">
        <v>155</v>
      </c>
      <c r="M476" t="s">
        <v>155</v>
      </c>
      <c r="N476" t="n">
        <v>-122.2532</v>
      </c>
      <c r="O476" t="n">
        <v>37.8682</v>
      </c>
      <c r="P476" t="n">
        <v>601</v>
      </c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 t="n">
        <v>137</v>
      </c>
      <c r="AR476" t="n">
        <v>60</v>
      </c>
    </row>
    <row r="477">
      <c r="A477" t="n">
        <v>126049</v>
      </c>
      <c r="B477" t="s">
        <v>907</v>
      </c>
      <c r="C477" t="s">
        <v>463</v>
      </c>
      <c r="D477" t="s">
        <v>440</v>
      </c>
      <c r="E477" t="s">
        <v>267</v>
      </c>
      <c r="F477" t="s">
        <v>162</v>
      </c>
      <c r="G477" t="s">
        <v>163</v>
      </c>
      <c r="H477" t="s">
        <v>150</v>
      </c>
      <c r="I477" t="s">
        <v>151</v>
      </c>
      <c r="J477" t="s">
        <v>164</v>
      </c>
      <c r="K477" t="s">
        <v>209</v>
      </c>
      <c r="L477" t="s">
        <v>155</v>
      </c>
      <c r="M477" t="s">
        <v>155</v>
      </c>
      <c r="N477" t="n">
        <v>-117.1579</v>
      </c>
      <c r="O477" t="n">
        <v>32.7176</v>
      </c>
      <c r="P477" t="n">
        <v>293</v>
      </c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 t="n">
        <v>2</v>
      </c>
      <c r="AR477" t="n">
        <v>71</v>
      </c>
    </row>
    <row r="478">
      <c r="A478" t="n">
        <v>126076</v>
      </c>
      <c r="B478" t="s">
        <v>908</v>
      </c>
      <c r="C478" t="s">
        <v>448</v>
      </c>
      <c r="D478" t="s">
        <v>440</v>
      </c>
      <c r="E478" t="s">
        <v>267</v>
      </c>
      <c r="F478" t="s">
        <v>162</v>
      </c>
      <c r="G478" t="s">
        <v>163</v>
      </c>
      <c r="H478" t="s">
        <v>150</v>
      </c>
      <c r="I478" t="s">
        <v>151</v>
      </c>
      <c r="J478" t="s">
        <v>164</v>
      </c>
      <c r="K478" t="s">
        <v>209</v>
      </c>
      <c r="L478" t="s">
        <v>155</v>
      </c>
      <c r="M478" t="s">
        <v>155</v>
      </c>
      <c r="N478" t="n">
        <v>-118.3466</v>
      </c>
      <c r="O478" t="n">
        <v>34.0855</v>
      </c>
      <c r="P478" t="n">
        <v>223</v>
      </c>
      <c r="Q478" t="n">
        <v>223</v>
      </c>
      <c r="R478" t="n">
        <v>0</v>
      </c>
      <c r="S478" t="n">
        <v>98.2</v>
      </c>
      <c r="T478" t="n">
        <v>0</v>
      </c>
      <c r="U478" t="n">
        <v>0</v>
      </c>
      <c r="V478" t="n">
        <v>0</v>
      </c>
      <c r="W478" t="n">
        <v>1.8</v>
      </c>
      <c r="X478" t="n">
        <v>90</v>
      </c>
      <c r="Y478"/>
      <c r="Z478" t="n">
        <v>16</v>
      </c>
      <c r="AA478" t="n">
        <v>45</v>
      </c>
      <c r="AB478" t="n">
        <v>20</v>
      </c>
      <c r="AC478" t="n">
        <v>45</v>
      </c>
      <c r="AD478" t="n">
        <v>20</v>
      </c>
      <c r="AE478" t="n">
        <v>20</v>
      </c>
      <c r="AF478" t="n">
        <v>68</v>
      </c>
      <c r="AG478" t="n">
        <v>55</v>
      </c>
      <c r="AH478" t="n">
        <v>91</v>
      </c>
      <c r="AI478" t="n">
        <v>13122</v>
      </c>
      <c r="AJ478" t="n">
        <v>11309</v>
      </c>
      <c r="AK478" t="n">
        <v>11752</v>
      </c>
      <c r="AL478" t="n">
        <v>12606</v>
      </c>
      <c r="AM478" t="n">
        <v>16250</v>
      </c>
      <c r="AN478" t="n">
        <v>18300</v>
      </c>
      <c r="AO478"/>
      <c r="AP478" t="n">
        <v>11</v>
      </c>
      <c r="AQ478"/>
      <c r="AR478"/>
    </row>
    <row r="479">
      <c r="A479" t="n">
        <v>126119</v>
      </c>
      <c r="B479" t="s">
        <v>909</v>
      </c>
      <c r="C479" t="s">
        <v>910</v>
      </c>
      <c r="D479" t="s">
        <v>440</v>
      </c>
      <c r="E479" t="s">
        <v>267</v>
      </c>
      <c r="F479" t="s">
        <v>173</v>
      </c>
      <c r="G479" t="s">
        <v>149</v>
      </c>
      <c r="H479" t="s">
        <v>174</v>
      </c>
      <c r="I479" t="s">
        <v>186</v>
      </c>
      <c r="J479" t="s">
        <v>152</v>
      </c>
      <c r="K479" t="s">
        <v>176</v>
      </c>
      <c r="L479" t="s">
        <v>155</v>
      </c>
      <c r="M479" t="s">
        <v>155</v>
      </c>
      <c r="N479" t="n">
        <v>-121.5396</v>
      </c>
      <c r="O479" t="n">
        <v>39.1265</v>
      </c>
      <c r="P479" t="n">
        <v>8260</v>
      </c>
      <c r="Q479" t="n">
        <v>8260</v>
      </c>
      <c r="R479" t="n">
        <v>61.7</v>
      </c>
      <c r="S479" t="n">
        <v>30.7</v>
      </c>
      <c r="T479" t="n">
        <v>3.3</v>
      </c>
      <c r="U479" t="n">
        <v>37.5</v>
      </c>
      <c r="V479" t="n">
        <v>16.6</v>
      </c>
      <c r="W479" t="n">
        <v>0</v>
      </c>
      <c r="X479" t="n">
        <v>71</v>
      </c>
      <c r="Y479" t="n">
        <v>41</v>
      </c>
      <c r="Z479" t="n">
        <v>26</v>
      </c>
      <c r="AA479" t="n">
        <v>307</v>
      </c>
      <c r="AB479" t="n">
        <v>32.2</v>
      </c>
      <c r="AC479"/>
      <c r="AD479"/>
      <c r="AE479"/>
      <c r="AF479" t="n">
        <v>358</v>
      </c>
      <c r="AG479" t="n">
        <v>28</v>
      </c>
      <c r="AH479" t="n">
        <v>52</v>
      </c>
      <c r="AI479" t="n">
        <v>5911</v>
      </c>
      <c r="AJ479" t="n">
        <v>3575</v>
      </c>
      <c r="AK479" t="n">
        <v>2021</v>
      </c>
      <c r="AL479" t="n">
        <v>4445</v>
      </c>
      <c r="AM479" t="n">
        <v>8992</v>
      </c>
      <c r="AN479"/>
      <c r="AO479" t="n">
        <v>1706</v>
      </c>
      <c r="AP479"/>
      <c r="AQ479"/>
      <c r="AR479"/>
    </row>
    <row r="480">
      <c r="A480" t="n">
        <v>126182</v>
      </c>
      <c r="B480" t="s">
        <v>911</v>
      </c>
      <c r="C480" t="s">
        <v>912</v>
      </c>
      <c r="D480" t="s">
        <v>913</v>
      </c>
      <c r="E480" t="s">
        <v>914</v>
      </c>
      <c r="F480" t="s">
        <v>148</v>
      </c>
      <c r="G480" t="s">
        <v>149</v>
      </c>
      <c r="H480" t="s">
        <v>150</v>
      </c>
      <c r="I480" t="s">
        <v>175</v>
      </c>
      <c r="J480" t="s">
        <v>168</v>
      </c>
      <c r="K480" t="s">
        <v>153</v>
      </c>
      <c r="L480" t="s">
        <v>155</v>
      </c>
      <c r="M480" t="s">
        <v>155</v>
      </c>
      <c r="N480" t="n">
        <v>-105.8796</v>
      </c>
      <c r="O480" t="n">
        <v>37.4736</v>
      </c>
      <c r="P480" t="n">
        <v>3715</v>
      </c>
      <c r="Q480" t="n">
        <v>1974</v>
      </c>
      <c r="R480" t="n">
        <v>45.6</v>
      </c>
      <c r="S480" t="n">
        <v>38.4</v>
      </c>
      <c r="T480" t="n">
        <v>7.3</v>
      </c>
      <c r="U480" t="n">
        <v>35.2</v>
      </c>
      <c r="V480" t="n">
        <v>1.3</v>
      </c>
      <c r="W480" t="n">
        <v>0.9</v>
      </c>
      <c r="X480" t="n">
        <v>55</v>
      </c>
      <c r="Y480" t="n">
        <v>25</v>
      </c>
      <c r="Z480" t="n">
        <v>14</v>
      </c>
      <c r="AA480" t="n">
        <v>376</v>
      </c>
      <c r="AB480" t="n">
        <v>31.6</v>
      </c>
      <c r="AC480" t="n">
        <v>359</v>
      </c>
      <c r="AD480" t="n">
        <v>26.7</v>
      </c>
      <c r="AE480" t="n">
        <v>16.4</v>
      </c>
      <c r="AF480" t="n">
        <v>294</v>
      </c>
      <c r="AG480" t="n">
        <v>35</v>
      </c>
      <c r="AH480" t="n">
        <v>59</v>
      </c>
      <c r="AI480" t="n">
        <v>13800</v>
      </c>
      <c r="AJ480" t="n">
        <v>10130</v>
      </c>
      <c r="AK480" t="n">
        <v>10511</v>
      </c>
      <c r="AL480" t="n">
        <v>13658</v>
      </c>
      <c r="AM480" t="n">
        <v>19496</v>
      </c>
      <c r="AN480" t="n">
        <v>21092</v>
      </c>
      <c r="AO480" t="n">
        <v>227</v>
      </c>
      <c r="AP480" t="n">
        <v>249</v>
      </c>
      <c r="AQ480" t="n">
        <v>468</v>
      </c>
      <c r="AR480" t="n">
        <v>10</v>
      </c>
    </row>
    <row r="481">
      <c r="A481" t="n">
        <v>126207</v>
      </c>
      <c r="B481" t="s">
        <v>915</v>
      </c>
      <c r="C481" t="s">
        <v>916</v>
      </c>
      <c r="D481" t="s">
        <v>913</v>
      </c>
      <c r="E481" t="s">
        <v>914</v>
      </c>
      <c r="F481" t="s">
        <v>148</v>
      </c>
      <c r="G481" t="s">
        <v>149</v>
      </c>
      <c r="H481" t="s">
        <v>150</v>
      </c>
      <c r="I481" t="s">
        <v>151</v>
      </c>
      <c r="J481" t="s">
        <v>152</v>
      </c>
      <c r="K481" t="s">
        <v>176</v>
      </c>
      <c r="L481" t="s">
        <v>155</v>
      </c>
      <c r="M481" t="s">
        <v>155</v>
      </c>
      <c r="N481" t="n">
        <v>-104.7634</v>
      </c>
      <c r="O481" t="n">
        <v>40.4096</v>
      </c>
      <c r="P481" t="n">
        <v>9643</v>
      </c>
      <c r="Q481" t="n">
        <v>9643</v>
      </c>
      <c r="R481" t="n">
        <v>54.2</v>
      </c>
      <c r="S481" t="n">
        <v>50.6</v>
      </c>
      <c r="T481" t="n">
        <v>1.9</v>
      </c>
      <c r="U481" t="n">
        <v>32.8</v>
      </c>
      <c r="V481" t="n">
        <v>1.7</v>
      </c>
      <c r="W481" t="n">
        <v>0.8</v>
      </c>
      <c r="X481" t="n">
        <v>63</v>
      </c>
      <c r="Y481" t="n">
        <v>41</v>
      </c>
      <c r="Z481" t="n">
        <v>17</v>
      </c>
      <c r="AA481" t="n">
        <v>479</v>
      </c>
      <c r="AB481" t="n">
        <v>35.1</v>
      </c>
      <c r="AC481"/>
      <c r="AD481"/>
      <c r="AE481"/>
      <c r="AF481" t="n">
        <v>525</v>
      </c>
      <c r="AG481" t="n">
        <v>17</v>
      </c>
      <c r="AH481" t="n">
        <v>33</v>
      </c>
      <c r="AI481" t="n">
        <v>7651</v>
      </c>
      <c r="AJ481" t="n">
        <v>8584</v>
      </c>
      <c r="AK481" t="n">
        <v>9586</v>
      </c>
      <c r="AL481" t="n">
        <v>10917</v>
      </c>
      <c r="AM481" t="n">
        <v>13412</v>
      </c>
      <c r="AN481" t="n">
        <v>13329</v>
      </c>
      <c r="AO481" t="n">
        <v>633</v>
      </c>
      <c r="AP481"/>
      <c r="AQ481"/>
      <c r="AR481"/>
    </row>
    <row r="482">
      <c r="A482" t="n">
        <v>126289</v>
      </c>
      <c r="B482" t="s">
        <v>917</v>
      </c>
      <c r="C482" t="s">
        <v>918</v>
      </c>
      <c r="D482" t="s">
        <v>913</v>
      </c>
      <c r="E482" t="s">
        <v>914</v>
      </c>
      <c r="F482" t="s">
        <v>148</v>
      </c>
      <c r="G482" t="s">
        <v>149</v>
      </c>
      <c r="H482" t="s">
        <v>150</v>
      </c>
      <c r="I482" t="s">
        <v>186</v>
      </c>
      <c r="J482" t="s">
        <v>238</v>
      </c>
      <c r="K482" t="s">
        <v>176</v>
      </c>
      <c r="L482" t="s">
        <v>155</v>
      </c>
      <c r="M482" t="s">
        <v>155</v>
      </c>
      <c r="N482" t="n">
        <v>-105.0186</v>
      </c>
      <c r="O482" t="n">
        <v>39.6075</v>
      </c>
      <c r="P482" t="n">
        <v>18458</v>
      </c>
      <c r="Q482" t="n">
        <v>18458</v>
      </c>
      <c r="R482" t="n">
        <v>55.9</v>
      </c>
      <c r="S482" t="n">
        <v>64.1</v>
      </c>
      <c r="T482" t="n">
        <v>2.9</v>
      </c>
      <c r="U482" t="n">
        <v>15</v>
      </c>
      <c r="V482" t="n">
        <v>4.9</v>
      </c>
      <c r="W482" t="n">
        <v>1.4</v>
      </c>
      <c r="X482"/>
      <c r="Y482"/>
      <c r="Z482" t="n">
        <v>25</v>
      </c>
      <c r="AA482" t="n">
        <v>418</v>
      </c>
      <c r="AB482" t="n">
        <v>26.8</v>
      </c>
      <c r="AC482"/>
      <c r="AD482"/>
      <c r="AE482"/>
      <c r="AF482" t="n">
        <v>473</v>
      </c>
      <c r="AG482" t="n">
        <v>10</v>
      </c>
      <c r="AH482" t="n">
        <v>15</v>
      </c>
      <c r="AI482" t="n">
        <v>9786</v>
      </c>
      <c r="AJ482" t="n">
        <v>7166</v>
      </c>
      <c r="AK482" t="n">
        <v>8471</v>
      </c>
      <c r="AL482" t="n">
        <v>10903</v>
      </c>
      <c r="AM482" t="n">
        <v>14331</v>
      </c>
      <c r="AN482" t="n">
        <v>16104</v>
      </c>
      <c r="AO482" t="n">
        <v>841</v>
      </c>
      <c r="AP482" t="n">
        <v>33</v>
      </c>
      <c r="AQ482"/>
      <c r="AR482"/>
    </row>
    <row r="483">
      <c r="A483" t="n">
        <v>126359</v>
      </c>
      <c r="B483" t="s">
        <v>919</v>
      </c>
      <c r="C483" t="s">
        <v>920</v>
      </c>
      <c r="D483" t="s">
        <v>913</v>
      </c>
      <c r="E483" t="s">
        <v>914</v>
      </c>
      <c r="F483" t="s">
        <v>279</v>
      </c>
      <c r="G483" t="s">
        <v>189</v>
      </c>
      <c r="H483" t="s">
        <v>174</v>
      </c>
      <c r="I483" t="s">
        <v>186</v>
      </c>
      <c r="J483" t="s">
        <v>164</v>
      </c>
      <c r="K483" t="s">
        <v>176</v>
      </c>
      <c r="L483" t="s">
        <v>155</v>
      </c>
      <c r="M483" t="s">
        <v>155</v>
      </c>
      <c r="N483" t="n">
        <v>-104.8762</v>
      </c>
      <c r="O483" t="n">
        <v>39.6862</v>
      </c>
      <c r="P483" t="n">
        <v>265</v>
      </c>
      <c r="Q483" t="n">
        <v>265</v>
      </c>
      <c r="R483" t="n">
        <v>89.1</v>
      </c>
      <c r="S483" t="n">
        <v>50.9</v>
      </c>
      <c r="T483" t="n">
        <v>3.4</v>
      </c>
      <c r="U483" t="n">
        <v>24.2</v>
      </c>
      <c r="V483" t="n">
        <v>0.8</v>
      </c>
      <c r="W483" t="n">
        <v>0</v>
      </c>
      <c r="X483" t="n">
        <v>53</v>
      </c>
      <c r="Y483"/>
      <c r="Z483" t="n">
        <v>20</v>
      </c>
      <c r="AA483" t="n">
        <v>74</v>
      </c>
      <c r="AB483" t="n">
        <v>60.8</v>
      </c>
      <c r="AC483"/>
      <c r="AD483"/>
      <c r="AE483"/>
      <c r="AF483" t="n">
        <v>38</v>
      </c>
      <c r="AG483" t="n">
        <v>41</v>
      </c>
      <c r="AH483" t="n">
        <v>45</v>
      </c>
      <c r="AI483" t="n">
        <v>24025</v>
      </c>
      <c r="AJ483" t="n">
        <v>22154</v>
      </c>
      <c r="AK483" t="n">
        <v>22820</v>
      </c>
      <c r="AL483" t="n">
        <v>27400</v>
      </c>
      <c r="AM483" t="n">
        <v>29753</v>
      </c>
      <c r="AN483" t="n">
        <v>29182</v>
      </c>
      <c r="AO483" t="n">
        <v>21</v>
      </c>
      <c r="AP483"/>
      <c r="AQ483"/>
      <c r="AR483"/>
    </row>
    <row r="484">
      <c r="A484" t="n">
        <v>126562</v>
      </c>
      <c r="B484" t="s">
        <v>921</v>
      </c>
      <c r="C484" t="s">
        <v>920</v>
      </c>
      <c r="D484" t="s">
        <v>913</v>
      </c>
      <c r="E484" t="s">
        <v>914</v>
      </c>
      <c r="F484" t="s">
        <v>148</v>
      </c>
      <c r="G484" t="s">
        <v>149</v>
      </c>
      <c r="H484" t="s">
        <v>150</v>
      </c>
      <c r="I484" t="s">
        <v>151</v>
      </c>
      <c r="J484" t="s">
        <v>158</v>
      </c>
      <c r="K484" t="s">
        <v>159</v>
      </c>
      <c r="L484" t="s">
        <v>155</v>
      </c>
      <c r="M484" t="s">
        <v>155</v>
      </c>
      <c r="N484" t="n">
        <v>-104.8377</v>
      </c>
      <c r="O484" t="n">
        <v>39.7451</v>
      </c>
      <c r="P484" t="n">
        <v>29702</v>
      </c>
      <c r="Q484" t="n">
        <v>18025</v>
      </c>
      <c r="R484" t="n">
        <v>57.3</v>
      </c>
      <c r="S484" t="n">
        <v>46.7</v>
      </c>
      <c r="T484" t="n">
        <v>5.7</v>
      </c>
      <c r="U484" t="n">
        <v>24.5</v>
      </c>
      <c r="V484" t="n">
        <v>8.8</v>
      </c>
      <c r="W484" t="n">
        <v>6.6</v>
      </c>
      <c r="X484" t="n">
        <v>71</v>
      </c>
      <c r="Y484" t="n">
        <v>48</v>
      </c>
      <c r="Z484" t="n">
        <v>16</v>
      </c>
      <c r="AA484" t="n">
        <v>1405</v>
      </c>
      <c r="AB484" t="n">
        <v>47.4</v>
      </c>
      <c r="AC484" t="n">
        <v>1405</v>
      </c>
      <c r="AD484" t="n">
        <v>47.4</v>
      </c>
      <c r="AE484" t="n">
        <v>28</v>
      </c>
      <c r="AF484" t="n">
        <v>1512</v>
      </c>
      <c r="AG484" t="n">
        <v>26</v>
      </c>
      <c r="AH484" t="n">
        <v>44</v>
      </c>
      <c r="AI484" t="n">
        <v>15303</v>
      </c>
      <c r="AJ484" t="n">
        <v>16135</v>
      </c>
      <c r="AK484" t="n">
        <v>17083</v>
      </c>
      <c r="AL484" t="n">
        <v>19871</v>
      </c>
      <c r="AM484" t="n">
        <v>22700</v>
      </c>
      <c r="AN484" t="n">
        <v>23355</v>
      </c>
      <c r="AO484"/>
      <c r="AP484" t="n">
        <v>2530</v>
      </c>
      <c r="AQ484" t="n">
        <v>2327</v>
      </c>
      <c r="AR484" t="n">
        <v>715</v>
      </c>
    </row>
    <row r="485">
      <c r="A485" t="n">
        <v>126580</v>
      </c>
      <c r="B485" t="s">
        <v>922</v>
      </c>
      <c r="C485" t="s">
        <v>923</v>
      </c>
      <c r="D485" t="s">
        <v>913</v>
      </c>
      <c r="E485" t="s">
        <v>914</v>
      </c>
      <c r="F485" t="s">
        <v>148</v>
      </c>
      <c r="G485" t="s">
        <v>149</v>
      </c>
      <c r="H485" t="s">
        <v>150</v>
      </c>
      <c r="I485" t="s">
        <v>151</v>
      </c>
      <c r="J485" t="s">
        <v>238</v>
      </c>
      <c r="K485" t="s">
        <v>159</v>
      </c>
      <c r="L485" t="s">
        <v>155</v>
      </c>
      <c r="M485" t="s">
        <v>155</v>
      </c>
      <c r="N485" t="n">
        <v>-104.8003</v>
      </c>
      <c r="O485" t="n">
        <v>38.8927</v>
      </c>
      <c r="P485" t="n">
        <v>14894</v>
      </c>
      <c r="Q485" t="n">
        <v>12444</v>
      </c>
      <c r="R485" t="n">
        <v>54</v>
      </c>
      <c r="S485" t="n">
        <v>56.7</v>
      </c>
      <c r="T485" t="n">
        <v>4</v>
      </c>
      <c r="U485" t="n">
        <v>19</v>
      </c>
      <c r="V485" t="n">
        <v>4.3</v>
      </c>
      <c r="W485" t="n">
        <v>0.8</v>
      </c>
      <c r="X485" t="n">
        <v>67</v>
      </c>
      <c r="Y485" t="n">
        <v>44</v>
      </c>
      <c r="Z485" t="n">
        <v>15</v>
      </c>
      <c r="AA485" t="n">
        <v>1930</v>
      </c>
      <c r="AB485" t="n">
        <v>45.3</v>
      </c>
      <c r="AC485" t="n">
        <v>1930</v>
      </c>
      <c r="AD485" t="n">
        <v>45.3</v>
      </c>
      <c r="AE485" t="n">
        <v>28.2</v>
      </c>
      <c r="AF485" t="n">
        <v>1551</v>
      </c>
      <c r="AG485" t="n">
        <v>26</v>
      </c>
      <c r="AH485" t="n">
        <v>54</v>
      </c>
      <c r="AI485" t="n">
        <v>16816</v>
      </c>
      <c r="AJ485" t="n">
        <v>11562</v>
      </c>
      <c r="AK485" t="n">
        <v>11986</v>
      </c>
      <c r="AL485" t="n">
        <v>14717</v>
      </c>
      <c r="AM485" t="n">
        <v>20289</v>
      </c>
      <c r="AN485" t="n">
        <v>21830</v>
      </c>
      <c r="AO485"/>
      <c r="AP485" t="n">
        <v>1907</v>
      </c>
      <c r="AQ485" t="n">
        <v>561</v>
      </c>
      <c r="AR485" t="n">
        <v>33</v>
      </c>
    </row>
    <row r="486">
      <c r="A486" t="n">
        <v>126605</v>
      </c>
      <c r="B486" t="s">
        <v>924</v>
      </c>
      <c r="C486" t="s">
        <v>925</v>
      </c>
      <c r="D486" t="s">
        <v>913</v>
      </c>
      <c r="E486" t="s">
        <v>914</v>
      </c>
      <c r="F486" t="s">
        <v>279</v>
      </c>
      <c r="G486" t="s">
        <v>189</v>
      </c>
      <c r="H486" t="s">
        <v>174</v>
      </c>
      <c r="I486" t="s">
        <v>151</v>
      </c>
      <c r="J486" t="s">
        <v>164</v>
      </c>
      <c r="K486" t="s">
        <v>176</v>
      </c>
      <c r="L486" t="s">
        <v>155</v>
      </c>
      <c r="M486" t="s">
        <v>155</v>
      </c>
      <c r="N486" t="n">
        <v>-105.1191</v>
      </c>
      <c r="O486" t="n">
        <v>39.9148</v>
      </c>
      <c r="P486" t="n">
        <v>475</v>
      </c>
      <c r="Q486" t="n">
        <v>475</v>
      </c>
      <c r="R486" t="n">
        <v>12.6</v>
      </c>
      <c r="S486" t="n">
        <v>43.8</v>
      </c>
      <c r="T486" t="n">
        <v>7.2</v>
      </c>
      <c r="U486" t="n">
        <v>18.1</v>
      </c>
      <c r="V486" t="n">
        <v>4.6</v>
      </c>
      <c r="W486" t="n">
        <v>0</v>
      </c>
      <c r="X486" t="n">
        <v>69</v>
      </c>
      <c r="Y486"/>
      <c r="Z486" t="n">
        <v>14</v>
      </c>
      <c r="AA486" t="n">
        <v>160</v>
      </c>
      <c r="AB486" t="n">
        <v>68.8</v>
      </c>
      <c r="AC486"/>
      <c r="AD486"/>
      <c r="AE486"/>
      <c r="AF486" t="n">
        <v>52</v>
      </c>
      <c r="AG486" t="n">
        <v>10</v>
      </c>
      <c r="AH486" t="n">
        <v>11</v>
      </c>
      <c r="AI486" t="n">
        <v>30297</v>
      </c>
      <c r="AJ486" t="n">
        <v>30261</v>
      </c>
      <c r="AK486" t="n">
        <v>32180</v>
      </c>
      <c r="AL486" t="n">
        <v>32662</v>
      </c>
      <c r="AM486"/>
      <c r="AN486"/>
      <c r="AO486" t="n">
        <v>143</v>
      </c>
      <c r="AP486"/>
      <c r="AQ486"/>
      <c r="AR486"/>
    </row>
    <row r="487">
      <c r="A487" t="n">
        <v>126614</v>
      </c>
      <c r="B487" t="s">
        <v>926</v>
      </c>
      <c r="C487" t="s">
        <v>927</v>
      </c>
      <c r="D487" t="s">
        <v>913</v>
      </c>
      <c r="E487" t="s">
        <v>914</v>
      </c>
      <c r="F487" t="s">
        <v>148</v>
      </c>
      <c r="G487" t="s">
        <v>149</v>
      </c>
      <c r="H487" t="s">
        <v>150</v>
      </c>
      <c r="I487" t="s">
        <v>151</v>
      </c>
      <c r="J487" t="s">
        <v>158</v>
      </c>
      <c r="K487" t="s">
        <v>159</v>
      </c>
      <c r="L487" t="s">
        <v>155</v>
      </c>
      <c r="M487" t="s">
        <v>155</v>
      </c>
      <c r="N487" t="n">
        <v>-105.2708</v>
      </c>
      <c r="O487" t="n">
        <v>40.0088</v>
      </c>
      <c r="P487" t="n">
        <v>44787</v>
      </c>
      <c r="Q487" t="n">
        <v>34190</v>
      </c>
      <c r="R487" t="n">
        <v>46</v>
      </c>
      <c r="S487" t="n">
        <v>67.4</v>
      </c>
      <c r="T487" t="n">
        <v>1.9</v>
      </c>
      <c r="U487" t="n">
        <v>13.3</v>
      </c>
      <c r="V487" t="n">
        <v>6.2</v>
      </c>
      <c r="W487" t="n">
        <v>3.5</v>
      </c>
      <c r="X487" t="n">
        <v>89</v>
      </c>
      <c r="Y487" t="n">
        <v>74</v>
      </c>
      <c r="Z487" t="n">
        <v>19</v>
      </c>
      <c r="AA487" t="n">
        <v>6468</v>
      </c>
      <c r="AB487" t="n">
        <v>75</v>
      </c>
      <c r="AC487" t="n">
        <v>6468</v>
      </c>
      <c r="AD487" t="n">
        <v>75</v>
      </c>
      <c r="AE487" t="n">
        <v>57.9</v>
      </c>
      <c r="AF487" t="n">
        <v>7027</v>
      </c>
      <c r="AG487" t="n">
        <v>15</v>
      </c>
      <c r="AH487" t="n">
        <v>49</v>
      </c>
      <c r="AI487" t="n">
        <v>22640</v>
      </c>
      <c r="AJ487" t="n">
        <v>11251</v>
      </c>
      <c r="AK487" t="n">
        <v>12545</v>
      </c>
      <c r="AL487" t="n">
        <v>17204</v>
      </c>
      <c r="AM487" t="n">
        <v>26247</v>
      </c>
      <c r="AN487" t="n">
        <v>30549</v>
      </c>
      <c r="AO487"/>
      <c r="AP487" t="n">
        <v>6802</v>
      </c>
      <c r="AQ487" t="n">
        <v>2150</v>
      </c>
      <c r="AR487" t="n">
        <v>588</v>
      </c>
    </row>
    <row r="488">
      <c r="A488" t="n">
        <v>126669</v>
      </c>
      <c r="B488" t="s">
        <v>928</v>
      </c>
      <c r="C488" t="s">
        <v>929</v>
      </c>
      <c r="D488" t="s">
        <v>913</v>
      </c>
      <c r="E488" t="s">
        <v>914</v>
      </c>
      <c r="F488" t="s">
        <v>162</v>
      </c>
      <c r="G488" t="s">
        <v>163</v>
      </c>
      <c r="H488" t="s">
        <v>150</v>
      </c>
      <c r="I488" t="s">
        <v>186</v>
      </c>
      <c r="J488" t="s">
        <v>152</v>
      </c>
      <c r="K488" t="s">
        <v>153</v>
      </c>
      <c r="L488" t="s">
        <v>155</v>
      </c>
      <c r="M488" t="s">
        <v>155</v>
      </c>
      <c r="N488" t="n">
        <v>-105.0946</v>
      </c>
      <c r="O488" t="n">
        <v>39.7139</v>
      </c>
      <c r="P488" t="n">
        <v>16658</v>
      </c>
      <c r="Q488" t="n">
        <v>14661</v>
      </c>
      <c r="R488" t="n">
        <v>64</v>
      </c>
      <c r="S488" t="n">
        <v>62.5</v>
      </c>
      <c r="T488" t="n">
        <v>12</v>
      </c>
      <c r="U488" t="n">
        <v>13.4</v>
      </c>
      <c r="V488" t="n">
        <v>3.8</v>
      </c>
      <c r="W488" t="n">
        <v>0</v>
      </c>
      <c r="X488" t="n">
        <v>79</v>
      </c>
      <c r="Y488" t="n">
        <v>18</v>
      </c>
      <c r="Z488" t="n">
        <v>15</v>
      </c>
      <c r="AA488" t="n">
        <v>385</v>
      </c>
      <c r="AB488" t="n">
        <v>55.3</v>
      </c>
      <c r="AC488" t="n">
        <v>381</v>
      </c>
      <c r="AD488" t="n">
        <v>55.6</v>
      </c>
      <c r="AE488" t="n">
        <v>49.3</v>
      </c>
      <c r="AF488" t="n">
        <v>437</v>
      </c>
      <c r="AG488" t="n">
        <v>33</v>
      </c>
      <c r="AH488" t="n">
        <v>57</v>
      </c>
      <c r="AI488" t="n">
        <v>26770</v>
      </c>
      <c r="AJ488" t="n">
        <v>21073</v>
      </c>
      <c r="AK488" t="n">
        <v>19581</v>
      </c>
      <c r="AL488" t="n">
        <v>21574</v>
      </c>
      <c r="AM488" t="n">
        <v>25679</v>
      </c>
      <c r="AN488" t="n">
        <v>29328</v>
      </c>
      <c r="AO488" t="n">
        <v>212</v>
      </c>
      <c r="AP488" t="n">
        <v>733</v>
      </c>
      <c r="AQ488" t="n">
        <v>398</v>
      </c>
      <c r="AR488" t="n">
        <v>4</v>
      </c>
    </row>
    <row r="489">
      <c r="A489" t="n">
        <v>126678</v>
      </c>
      <c r="B489" t="s">
        <v>930</v>
      </c>
      <c r="C489" t="s">
        <v>923</v>
      </c>
      <c r="D489" t="s">
        <v>913</v>
      </c>
      <c r="E489" t="s">
        <v>914</v>
      </c>
      <c r="F489" t="s">
        <v>162</v>
      </c>
      <c r="G489" t="s">
        <v>163</v>
      </c>
      <c r="H489" t="s">
        <v>150</v>
      </c>
      <c r="I489" t="s">
        <v>151</v>
      </c>
      <c r="J489" t="s">
        <v>168</v>
      </c>
      <c r="K489" t="s">
        <v>179</v>
      </c>
      <c r="L489" t="s">
        <v>155</v>
      </c>
      <c r="M489" t="s">
        <v>155</v>
      </c>
      <c r="N489" t="n">
        <v>-104.8227</v>
      </c>
      <c r="O489" t="n">
        <v>38.8489</v>
      </c>
      <c r="P489" t="n">
        <v>2431</v>
      </c>
      <c r="Q489" t="n">
        <v>2396</v>
      </c>
      <c r="R489" t="n">
        <v>55.7</v>
      </c>
      <c r="S489" t="n">
        <v>66.5</v>
      </c>
      <c r="T489" t="n">
        <v>2.9</v>
      </c>
      <c r="U489" t="n">
        <v>11</v>
      </c>
      <c r="V489" t="n">
        <v>4.5</v>
      </c>
      <c r="W489" t="n">
        <v>6.1</v>
      </c>
      <c r="X489" t="n">
        <v>95</v>
      </c>
      <c r="Y489"/>
      <c r="Z489" t="n">
        <v>9</v>
      </c>
      <c r="AA489" t="n">
        <v>543</v>
      </c>
      <c r="AB489" t="n">
        <v>86</v>
      </c>
      <c r="AC489" t="n">
        <v>543</v>
      </c>
      <c r="AD489" t="n">
        <v>86</v>
      </c>
      <c r="AE489" t="n">
        <v>76.6</v>
      </c>
      <c r="AF489" t="n">
        <v>534</v>
      </c>
      <c r="AG489" t="n">
        <v>14</v>
      </c>
      <c r="AH489" t="n">
        <v>57</v>
      </c>
      <c r="AI489" t="n">
        <v>35281</v>
      </c>
      <c r="AJ489" t="n">
        <v>9732</v>
      </c>
      <c r="AK489" t="n">
        <v>13987</v>
      </c>
      <c r="AL489" t="n">
        <v>17051</v>
      </c>
      <c r="AM489" t="n">
        <v>25254</v>
      </c>
      <c r="AN489" t="n">
        <v>51525</v>
      </c>
      <c r="AO489"/>
      <c r="AP489" t="n">
        <v>545</v>
      </c>
      <c r="AQ489" t="n">
        <v>19</v>
      </c>
      <c r="AR489"/>
    </row>
    <row r="490">
      <c r="A490" t="n">
        <v>126687</v>
      </c>
      <c r="B490" t="s">
        <v>931</v>
      </c>
      <c r="C490" t="s">
        <v>932</v>
      </c>
      <c r="D490" t="s">
        <v>913</v>
      </c>
      <c r="E490" t="s">
        <v>914</v>
      </c>
      <c r="F490" t="s">
        <v>188</v>
      </c>
      <c r="G490" t="s">
        <v>189</v>
      </c>
      <c r="H490" t="s">
        <v>150</v>
      </c>
      <c r="I490" t="s">
        <v>151</v>
      </c>
      <c r="J490" t="s">
        <v>164</v>
      </c>
      <c r="K490" t="s">
        <v>176</v>
      </c>
      <c r="L490" t="s">
        <v>155</v>
      </c>
      <c r="M490" t="s">
        <v>155</v>
      </c>
      <c r="N490" t="n">
        <v>-104.8671</v>
      </c>
      <c r="O490" t="n">
        <v>39.7187</v>
      </c>
      <c r="P490" t="n">
        <v>1081</v>
      </c>
      <c r="Q490" t="n">
        <v>1081</v>
      </c>
      <c r="R490" t="n">
        <v>83.3</v>
      </c>
      <c r="S490" t="n">
        <v>23.2</v>
      </c>
      <c r="T490" t="n">
        <v>15.3</v>
      </c>
      <c r="U490" t="n">
        <v>36.3</v>
      </c>
      <c r="V490" t="n">
        <v>5.3</v>
      </c>
      <c r="W490" t="n">
        <v>0</v>
      </c>
      <c r="X490"/>
      <c r="Y490"/>
      <c r="Z490" t="n">
        <v>25</v>
      </c>
      <c r="AA490" t="n">
        <v>564</v>
      </c>
      <c r="AB490" t="n">
        <v>69</v>
      </c>
      <c r="AC490"/>
      <c r="AD490"/>
      <c r="AE490"/>
      <c r="AF490" t="n">
        <v>299</v>
      </c>
      <c r="AG490" t="n">
        <v>57</v>
      </c>
      <c r="AH490" t="n">
        <v>61</v>
      </c>
      <c r="AI490" t="n">
        <v>16376</v>
      </c>
      <c r="AJ490" t="n">
        <v>15794</v>
      </c>
      <c r="AK490" t="n">
        <v>16732</v>
      </c>
      <c r="AL490" t="n">
        <v>17724</v>
      </c>
      <c r="AM490" t="n">
        <v>18476</v>
      </c>
      <c r="AN490" t="n">
        <v>21350</v>
      </c>
      <c r="AO490" t="n">
        <v>126</v>
      </c>
      <c r="AP490"/>
      <c r="AQ490"/>
      <c r="AR490"/>
    </row>
    <row r="491">
      <c r="A491" t="n">
        <v>126711</v>
      </c>
      <c r="B491" t="s">
        <v>933</v>
      </c>
      <c r="C491" t="s">
        <v>934</v>
      </c>
      <c r="D491" t="s">
        <v>913</v>
      </c>
      <c r="E491" t="s">
        <v>914</v>
      </c>
      <c r="F491" t="s">
        <v>148</v>
      </c>
      <c r="G491" t="s">
        <v>149</v>
      </c>
      <c r="H491" t="s">
        <v>150</v>
      </c>
      <c r="I491" t="s">
        <v>175</v>
      </c>
      <c r="J491" t="s">
        <v>152</v>
      </c>
      <c r="K491" t="s">
        <v>179</v>
      </c>
      <c r="L491" t="s">
        <v>155</v>
      </c>
      <c r="M491" t="s">
        <v>155</v>
      </c>
      <c r="N491" t="n">
        <v>-107.3244</v>
      </c>
      <c r="O491" t="n">
        <v>39.5464</v>
      </c>
      <c r="P491" t="n">
        <v>7235</v>
      </c>
      <c r="Q491" t="n">
        <v>7235</v>
      </c>
      <c r="R491" t="n">
        <v>57.6</v>
      </c>
      <c r="S491" t="n">
        <v>65</v>
      </c>
      <c r="T491" t="n">
        <v>0.8</v>
      </c>
      <c r="U491" t="n">
        <v>26.7</v>
      </c>
      <c r="V491" t="n">
        <v>1.2</v>
      </c>
      <c r="W491" t="n">
        <v>0</v>
      </c>
      <c r="X491" t="n">
        <v>56</v>
      </c>
      <c r="Y491" t="n">
        <v>36</v>
      </c>
      <c r="Z491" t="n">
        <v>12</v>
      </c>
      <c r="AA491" t="n">
        <v>305</v>
      </c>
      <c r="AB491" t="n">
        <v>25.9</v>
      </c>
      <c r="AC491" t="n">
        <v>36</v>
      </c>
      <c r="AD491" t="n">
        <v>13.9</v>
      </c>
      <c r="AE491" t="n">
        <v>2.8</v>
      </c>
      <c r="AF491" t="n">
        <v>264</v>
      </c>
      <c r="AG491" t="n">
        <v>13</v>
      </c>
      <c r="AH491" t="n">
        <v>33</v>
      </c>
      <c r="AI491" t="n">
        <v>6071</v>
      </c>
      <c r="AJ491" t="n">
        <v>3280</v>
      </c>
      <c r="AK491" t="n">
        <v>2767</v>
      </c>
      <c r="AL491" t="n">
        <v>5316</v>
      </c>
      <c r="AM491" t="n">
        <v>11633</v>
      </c>
      <c r="AN491" t="n">
        <v>12738</v>
      </c>
      <c r="AO491" t="n">
        <v>458</v>
      </c>
      <c r="AP491" t="n">
        <v>121</v>
      </c>
      <c r="AQ491"/>
      <c r="AR491"/>
    </row>
    <row r="492">
      <c r="A492" t="n">
        <v>126748</v>
      </c>
      <c r="B492" t="s">
        <v>935</v>
      </c>
      <c r="C492" t="s">
        <v>936</v>
      </c>
      <c r="D492" t="s">
        <v>913</v>
      </c>
      <c r="E492" t="s">
        <v>914</v>
      </c>
      <c r="F492" t="s">
        <v>173</v>
      </c>
      <c r="G492" t="s">
        <v>149</v>
      </c>
      <c r="H492" t="s">
        <v>174</v>
      </c>
      <c r="I492" t="s">
        <v>205</v>
      </c>
      <c r="J492" t="s">
        <v>168</v>
      </c>
      <c r="K492" t="s">
        <v>176</v>
      </c>
      <c r="L492" t="s">
        <v>155</v>
      </c>
      <c r="M492" t="s">
        <v>155</v>
      </c>
      <c r="N492" t="n">
        <v>-108.79</v>
      </c>
      <c r="O492" t="n">
        <v>40.0811</v>
      </c>
      <c r="P492" t="n">
        <v>1501</v>
      </c>
      <c r="Q492" t="n">
        <v>1501</v>
      </c>
      <c r="R492" t="n">
        <v>56.4</v>
      </c>
      <c r="S492" t="n">
        <v>68.2</v>
      </c>
      <c r="T492" t="n">
        <v>1.4</v>
      </c>
      <c r="U492" t="n">
        <v>15.7</v>
      </c>
      <c r="V492" t="n">
        <v>0.9</v>
      </c>
      <c r="W492" t="n">
        <v>0.9</v>
      </c>
      <c r="X492" t="n">
        <v>54</v>
      </c>
      <c r="Y492" t="n">
        <v>32</v>
      </c>
      <c r="Z492" t="n">
        <v>10</v>
      </c>
      <c r="AA492" t="n">
        <v>121</v>
      </c>
      <c r="AB492" t="n">
        <v>25.6</v>
      </c>
      <c r="AC492"/>
      <c r="AD492"/>
      <c r="AE492"/>
      <c r="AF492" t="n">
        <v>131</v>
      </c>
      <c r="AG492" t="n">
        <v>18</v>
      </c>
      <c r="AH492" t="n">
        <v>39</v>
      </c>
      <c r="AI492" t="n">
        <v>12018</v>
      </c>
      <c r="AJ492" t="n">
        <v>11008</v>
      </c>
      <c r="AK492" t="n">
        <v>8045</v>
      </c>
      <c r="AL492" t="n">
        <v>9763</v>
      </c>
      <c r="AM492" t="n">
        <v>17995</v>
      </c>
      <c r="AN492" t="n">
        <v>17767</v>
      </c>
      <c r="AO492" t="n">
        <v>116</v>
      </c>
      <c r="AP492"/>
      <c r="AQ492"/>
      <c r="AR492"/>
    </row>
    <row r="493">
      <c r="A493" t="n">
        <v>126775</v>
      </c>
      <c r="B493" t="s">
        <v>937</v>
      </c>
      <c r="C493" t="s">
        <v>938</v>
      </c>
      <c r="D493" t="s">
        <v>913</v>
      </c>
      <c r="E493" t="s">
        <v>914</v>
      </c>
      <c r="F493" t="s">
        <v>148</v>
      </c>
      <c r="G493" t="s">
        <v>149</v>
      </c>
      <c r="H493" t="s">
        <v>150</v>
      </c>
      <c r="I493" t="s">
        <v>186</v>
      </c>
      <c r="J493" t="s">
        <v>152</v>
      </c>
      <c r="K493" t="s">
        <v>159</v>
      </c>
      <c r="L493" t="s">
        <v>155</v>
      </c>
      <c r="M493" t="s">
        <v>155</v>
      </c>
      <c r="N493" t="n">
        <v>-105.2234</v>
      </c>
      <c r="O493" t="n">
        <v>39.7514</v>
      </c>
      <c r="P493" t="n">
        <v>7872</v>
      </c>
      <c r="Q493" t="n">
        <v>5920</v>
      </c>
      <c r="R493" t="n">
        <v>32</v>
      </c>
      <c r="S493" t="n">
        <v>68.4</v>
      </c>
      <c r="T493" t="n">
        <v>1.1</v>
      </c>
      <c r="U493" t="n">
        <v>12.4</v>
      </c>
      <c r="V493" t="n">
        <v>5.9</v>
      </c>
      <c r="W493" t="n">
        <v>3.5</v>
      </c>
      <c r="X493" t="n">
        <v>93</v>
      </c>
      <c r="Y493" t="n">
        <v>50</v>
      </c>
      <c r="Z493" t="n">
        <v>17</v>
      </c>
      <c r="AA493" t="n">
        <v>1133</v>
      </c>
      <c r="AB493" t="n">
        <v>79.4</v>
      </c>
      <c r="AC493" t="n">
        <v>1133</v>
      </c>
      <c r="AD493" t="n">
        <v>79.4</v>
      </c>
      <c r="AE493" t="n">
        <v>65.9</v>
      </c>
      <c r="AF493" t="n">
        <v>1512</v>
      </c>
      <c r="AG493" t="n">
        <v>13</v>
      </c>
      <c r="AH493" t="n">
        <v>84</v>
      </c>
      <c r="AI493" t="n">
        <v>29785</v>
      </c>
      <c r="AJ493" t="n">
        <v>19231</v>
      </c>
      <c r="AK493" t="n">
        <v>19616</v>
      </c>
      <c r="AL493" t="n">
        <v>25347</v>
      </c>
      <c r="AM493" t="n">
        <v>30370</v>
      </c>
      <c r="AN493" t="n">
        <v>33931</v>
      </c>
      <c r="AO493"/>
      <c r="AP493" t="n">
        <v>1205</v>
      </c>
      <c r="AQ493" t="n">
        <v>520</v>
      </c>
      <c r="AR493" t="n">
        <v>136</v>
      </c>
    </row>
    <row r="494">
      <c r="A494" t="n">
        <v>126784</v>
      </c>
      <c r="B494" t="s">
        <v>939</v>
      </c>
      <c r="C494" t="s">
        <v>929</v>
      </c>
      <c r="D494" t="s">
        <v>913</v>
      </c>
      <c r="E494" t="s">
        <v>914</v>
      </c>
      <c r="F494" t="s">
        <v>279</v>
      </c>
      <c r="G494" t="s">
        <v>189</v>
      </c>
      <c r="H494" t="s">
        <v>174</v>
      </c>
      <c r="I494" t="s">
        <v>186</v>
      </c>
      <c r="J494" t="s">
        <v>164</v>
      </c>
      <c r="K494" t="s">
        <v>176</v>
      </c>
      <c r="L494" t="s">
        <v>155</v>
      </c>
      <c r="M494" t="s">
        <v>155</v>
      </c>
      <c r="N494" t="n">
        <v>-105.1042</v>
      </c>
      <c r="O494" t="n">
        <v>39.7418</v>
      </c>
      <c r="P494" t="n">
        <v>195</v>
      </c>
      <c r="Q494" t="n">
        <v>195</v>
      </c>
      <c r="R494" t="n">
        <v>3.1</v>
      </c>
      <c r="S494" t="n">
        <v>67.2</v>
      </c>
      <c r="T494" t="n">
        <v>3.1</v>
      </c>
      <c r="U494" t="n">
        <v>8.7</v>
      </c>
      <c r="V494" t="n">
        <v>0.5</v>
      </c>
      <c r="W494" t="n">
        <v>0</v>
      </c>
      <c r="X494" t="n">
        <v>83</v>
      </c>
      <c r="Y494"/>
      <c r="Z494" t="n">
        <v>10</v>
      </c>
      <c r="AA494" t="n">
        <v>55</v>
      </c>
      <c r="AB494" t="n">
        <v>81.8</v>
      </c>
      <c r="AC494"/>
      <c r="AD494"/>
      <c r="AE494"/>
      <c r="AF494" t="n">
        <v>95</v>
      </c>
      <c r="AG494" t="n">
        <v>28</v>
      </c>
      <c r="AH494" t="n">
        <v>28</v>
      </c>
      <c r="AI494" t="n">
        <v>21446</v>
      </c>
      <c r="AJ494" t="n">
        <v>22635</v>
      </c>
      <c r="AK494"/>
      <c r="AL494"/>
      <c r="AM494"/>
      <c r="AN494"/>
      <c r="AO494" t="n">
        <v>89</v>
      </c>
      <c r="AP494"/>
      <c r="AQ494"/>
      <c r="AR494"/>
    </row>
    <row r="495">
      <c r="A495" t="n">
        <v>126818</v>
      </c>
      <c r="B495" t="s">
        <v>940</v>
      </c>
      <c r="C495" t="s">
        <v>941</v>
      </c>
      <c r="D495" t="s">
        <v>913</v>
      </c>
      <c r="E495" t="s">
        <v>914</v>
      </c>
      <c r="F495" t="s">
        <v>148</v>
      </c>
      <c r="G495" t="s">
        <v>149</v>
      </c>
      <c r="H495" t="s">
        <v>150</v>
      </c>
      <c r="I495" t="s">
        <v>151</v>
      </c>
      <c r="J495" t="s">
        <v>158</v>
      </c>
      <c r="K495" t="s">
        <v>159</v>
      </c>
      <c r="L495" t="s">
        <v>155</v>
      </c>
      <c r="M495" t="s">
        <v>155</v>
      </c>
      <c r="N495" t="n">
        <v>-105.0807</v>
      </c>
      <c r="O495" t="n">
        <v>40.5748</v>
      </c>
      <c r="P495" t="n">
        <v>36856</v>
      </c>
      <c r="Q495" t="n">
        <v>27893</v>
      </c>
      <c r="R495" t="n">
        <v>54.6</v>
      </c>
      <c r="S495" t="n">
        <v>70</v>
      </c>
      <c r="T495" t="n">
        <v>2.4</v>
      </c>
      <c r="U495" t="n">
        <v>15.5</v>
      </c>
      <c r="V495" t="n">
        <v>3.2</v>
      </c>
      <c r="W495" t="n">
        <v>2.4</v>
      </c>
      <c r="X495" t="n">
        <v>85</v>
      </c>
      <c r="Y495" t="n">
        <v>52</v>
      </c>
      <c r="Z495" t="n">
        <v>17</v>
      </c>
      <c r="AA495" t="n">
        <v>4856</v>
      </c>
      <c r="AB495" t="n">
        <v>66.9</v>
      </c>
      <c r="AC495" t="n">
        <v>4856</v>
      </c>
      <c r="AD495" t="n">
        <v>66.9</v>
      </c>
      <c r="AE495" t="n">
        <v>47.1</v>
      </c>
      <c r="AF495" t="n">
        <v>5348</v>
      </c>
      <c r="AG495" t="n">
        <v>19</v>
      </c>
      <c r="AH495" t="n">
        <v>54</v>
      </c>
      <c r="AI495" t="n">
        <v>19828</v>
      </c>
      <c r="AJ495" t="n">
        <v>11333</v>
      </c>
      <c r="AK495" t="n">
        <v>11654</v>
      </c>
      <c r="AL495" t="n">
        <v>14611</v>
      </c>
      <c r="AM495" t="n">
        <v>23048</v>
      </c>
      <c r="AN495" t="n">
        <v>28684</v>
      </c>
      <c r="AO495"/>
      <c r="AP495" t="n">
        <v>5201</v>
      </c>
      <c r="AQ495" t="n">
        <v>1606</v>
      </c>
      <c r="AR495" t="n">
        <v>379</v>
      </c>
    </row>
    <row r="496">
      <c r="A496" t="n">
        <v>126827</v>
      </c>
      <c r="B496" t="s">
        <v>942</v>
      </c>
      <c r="C496" t="s">
        <v>923</v>
      </c>
      <c r="D496" t="s">
        <v>913</v>
      </c>
      <c r="E496" t="s">
        <v>914</v>
      </c>
      <c r="F496" t="s">
        <v>188</v>
      </c>
      <c r="G496" t="s">
        <v>189</v>
      </c>
      <c r="H496" t="s">
        <v>150</v>
      </c>
      <c r="I496" t="s">
        <v>151</v>
      </c>
      <c r="J496" t="s">
        <v>158</v>
      </c>
      <c r="K496" t="s">
        <v>159</v>
      </c>
      <c r="L496" t="s">
        <v>155</v>
      </c>
      <c r="M496" t="s">
        <v>155</v>
      </c>
      <c r="N496" t="n">
        <v>-104.8572</v>
      </c>
      <c r="O496" t="n">
        <v>38.8951</v>
      </c>
      <c r="P496" t="n">
        <v>48978</v>
      </c>
      <c r="Q496" t="n">
        <v>44635</v>
      </c>
      <c r="R496" t="n">
        <v>64.2</v>
      </c>
      <c r="S496" t="n">
        <v>28.3</v>
      </c>
      <c r="T496" t="n">
        <v>20.8</v>
      </c>
      <c r="U496" t="n">
        <v>0.2</v>
      </c>
      <c r="V496" t="n">
        <v>0.8</v>
      </c>
      <c r="W496" t="n">
        <v>0</v>
      </c>
      <c r="X496" t="n">
        <v>44</v>
      </c>
      <c r="Y496" t="n">
        <v>40</v>
      </c>
      <c r="Z496" t="n">
        <v>29</v>
      </c>
      <c r="AA496" t="n">
        <v>795</v>
      </c>
      <c r="AB496" t="n">
        <v>17.6</v>
      </c>
      <c r="AC496" t="n">
        <v>586</v>
      </c>
      <c r="AD496" t="n">
        <v>13.5</v>
      </c>
      <c r="AE496" t="n">
        <v>10.9</v>
      </c>
      <c r="AF496" t="n">
        <v>617</v>
      </c>
      <c r="AG496" t="n">
        <v>68</v>
      </c>
      <c r="AH496" t="n">
        <v>88</v>
      </c>
      <c r="AI496" t="n">
        <v>14784</v>
      </c>
      <c r="AJ496" t="n">
        <v>14778</v>
      </c>
      <c r="AK496" t="n">
        <v>15345</v>
      </c>
      <c r="AL496" t="n">
        <v>16508</v>
      </c>
      <c r="AM496" t="n">
        <v>17976</v>
      </c>
      <c r="AN496" t="n">
        <v>20223</v>
      </c>
      <c r="AO496" t="n">
        <v>2322</v>
      </c>
      <c r="AP496" t="n">
        <v>3025</v>
      </c>
      <c r="AQ496" t="n">
        <v>1272</v>
      </c>
      <c r="AR496" t="n">
        <v>118</v>
      </c>
    </row>
    <row r="497">
      <c r="A497" t="n">
        <v>126863</v>
      </c>
      <c r="B497" t="s">
        <v>943</v>
      </c>
      <c r="C497" t="s">
        <v>932</v>
      </c>
      <c r="D497" t="s">
        <v>913</v>
      </c>
      <c r="E497" t="s">
        <v>914</v>
      </c>
      <c r="F497" t="s">
        <v>173</v>
      </c>
      <c r="G497" t="s">
        <v>149</v>
      </c>
      <c r="H497" t="s">
        <v>174</v>
      </c>
      <c r="I497" t="s">
        <v>151</v>
      </c>
      <c r="J497" t="s">
        <v>152</v>
      </c>
      <c r="K497" t="s">
        <v>176</v>
      </c>
      <c r="L497" t="s">
        <v>155</v>
      </c>
      <c r="M497" t="s">
        <v>155</v>
      </c>
      <c r="N497" t="n">
        <v>-104.8027</v>
      </c>
      <c r="O497" t="n">
        <v>39.7179</v>
      </c>
      <c r="P497" t="n">
        <v>11031</v>
      </c>
      <c r="Q497" t="n">
        <v>11031</v>
      </c>
      <c r="R497" t="n">
        <v>57.6</v>
      </c>
      <c r="S497" t="n">
        <v>28.1</v>
      </c>
      <c r="T497" t="n">
        <v>16.8</v>
      </c>
      <c r="U497" t="n">
        <v>32.6</v>
      </c>
      <c r="V497" t="n">
        <v>6.1</v>
      </c>
      <c r="W497" t="n">
        <v>7.5</v>
      </c>
      <c r="X497" t="n">
        <v>63</v>
      </c>
      <c r="Y497" t="n">
        <v>45</v>
      </c>
      <c r="Z497" t="n">
        <v>13</v>
      </c>
      <c r="AA497" t="n">
        <v>273</v>
      </c>
      <c r="AB497" t="n">
        <v>28.6</v>
      </c>
      <c r="AC497"/>
      <c r="AD497"/>
      <c r="AE497"/>
      <c r="AF497" t="n">
        <v>264</v>
      </c>
      <c r="AG497" t="n">
        <v>16</v>
      </c>
      <c r="AH497" t="n">
        <v>22</v>
      </c>
      <c r="AI497" t="n">
        <v>7530</v>
      </c>
      <c r="AJ497" t="n">
        <v>4841</v>
      </c>
      <c r="AK497" t="n">
        <v>6865</v>
      </c>
      <c r="AL497" t="n">
        <v>8297</v>
      </c>
      <c r="AM497" t="n">
        <v>14172</v>
      </c>
      <c r="AN497" t="n">
        <v>15383</v>
      </c>
      <c r="AO497" t="n">
        <v>624</v>
      </c>
      <c r="AP497"/>
      <c r="AQ497"/>
      <c r="AR497"/>
    </row>
    <row r="498">
      <c r="A498" t="n">
        <v>126915</v>
      </c>
      <c r="B498" t="s">
        <v>944</v>
      </c>
      <c r="C498" t="s">
        <v>945</v>
      </c>
      <c r="D498" t="s">
        <v>913</v>
      </c>
      <c r="E498" t="s">
        <v>914</v>
      </c>
      <c r="F498" t="s">
        <v>216</v>
      </c>
      <c r="G498" t="s">
        <v>149</v>
      </c>
      <c r="H498" t="s">
        <v>200</v>
      </c>
      <c r="I498" t="s">
        <v>205</v>
      </c>
      <c r="J498" t="s">
        <v>164</v>
      </c>
      <c r="K498"/>
      <c r="L498" t="s">
        <v>155</v>
      </c>
      <c r="M498" t="s">
        <v>155</v>
      </c>
      <c r="N498" t="n">
        <v>-108.0311</v>
      </c>
      <c r="O498" t="n">
        <v>38.7025</v>
      </c>
      <c r="P498" t="n">
        <v>370</v>
      </c>
      <c r="Q498" t="n">
        <v>370</v>
      </c>
      <c r="R498" t="n">
        <v>70.5</v>
      </c>
      <c r="S498" t="n">
        <v>61.9</v>
      </c>
      <c r="T498" t="n">
        <v>1.1</v>
      </c>
      <c r="U498" t="n">
        <v>32.7</v>
      </c>
      <c r="V498" t="n">
        <v>0.5</v>
      </c>
      <c r="W498" t="n">
        <v>0</v>
      </c>
      <c r="X498" t="n">
        <v>95</v>
      </c>
      <c r="Y498" t="n">
        <v>89</v>
      </c>
      <c r="Z498" t="n">
        <v>7</v>
      </c>
      <c r="AA498"/>
      <c r="AB498"/>
      <c r="AC498"/>
      <c r="AD498"/>
      <c r="AE498"/>
      <c r="AF498" t="n">
        <v>110</v>
      </c>
      <c r="AG498" t="n">
        <v>27</v>
      </c>
      <c r="AH498" t="n">
        <v>27</v>
      </c>
      <c r="AI498" t="n">
        <v>3790</v>
      </c>
      <c r="AJ498" t="n">
        <v>2529</v>
      </c>
      <c r="AK498" t="n">
        <v>4271</v>
      </c>
      <c r="AL498" t="n">
        <v>5412</v>
      </c>
      <c r="AM498"/>
      <c r="AN498"/>
      <c r="AO498"/>
      <c r="AP498"/>
      <c r="AQ498"/>
      <c r="AR498"/>
    </row>
    <row r="499">
      <c r="A499" t="n">
        <v>126942</v>
      </c>
      <c r="B499" t="s">
        <v>946</v>
      </c>
      <c r="C499" t="s">
        <v>920</v>
      </c>
      <c r="D499" t="s">
        <v>913</v>
      </c>
      <c r="E499" t="s">
        <v>914</v>
      </c>
      <c r="F499" t="s">
        <v>148</v>
      </c>
      <c r="G499" t="s">
        <v>149</v>
      </c>
      <c r="H499" t="s">
        <v>150</v>
      </c>
      <c r="I499" t="s">
        <v>151</v>
      </c>
      <c r="J499" t="s">
        <v>152</v>
      </c>
      <c r="K499" t="s">
        <v>176</v>
      </c>
      <c r="L499" t="s">
        <v>155</v>
      </c>
      <c r="M499" t="s">
        <v>155</v>
      </c>
      <c r="N499" t="n">
        <v>-105.001</v>
      </c>
      <c r="O499" t="n">
        <v>39.7414</v>
      </c>
      <c r="P499" t="n">
        <v>10907</v>
      </c>
      <c r="Q499" t="n">
        <v>10907</v>
      </c>
      <c r="R499" t="n">
        <v>62.4</v>
      </c>
      <c r="S499" t="n">
        <v>32.3</v>
      </c>
      <c r="T499" t="n">
        <v>11.2</v>
      </c>
      <c r="U499" t="n">
        <v>39.3</v>
      </c>
      <c r="V499" t="n">
        <v>5.1</v>
      </c>
      <c r="W499" t="n">
        <v>4.9</v>
      </c>
      <c r="X499"/>
      <c r="Y499"/>
      <c r="Z499" t="n">
        <v>21</v>
      </c>
      <c r="AA499" t="n">
        <v>589</v>
      </c>
      <c r="AB499" t="n">
        <v>15.8</v>
      </c>
      <c r="AC499"/>
      <c r="AD499"/>
      <c r="AE499"/>
      <c r="AF499" t="n">
        <v>471</v>
      </c>
      <c r="AG499" t="n">
        <v>31</v>
      </c>
      <c r="AH499" t="n">
        <v>42</v>
      </c>
      <c r="AI499" t="n">
        <v>9526</v>
      </c>
      <c r="AJ499" t="n">
        <v>7881</v>
      </c>
      <c r="AK499" t="n">
        <v>8725</v>
      </c>
      <c r="AL499" t="n">
        <v>10262</v>
      </c>
      <c r="AM499" t="n">
        <v>14658</v>
      </c>
      <c r="AN499" t="n">
        <v>17432</v>
      </c>
      <c r="AO499" t="n">
        <v>710</v>
      </c>
      <c r="AP499" t="n">
        <v>8</v>
      </c>
      <c r="AQ499"/>
      <c r="AR499"/>
    </row>
    <row r="500">
      <c r="A500" t="n">
        <v>126951</v>
      </c>
      <c r="B500" t="s">
        <v>947</v>
      </c>
      <c r="C500" t="s">
        <v>920</v>
      </c>
      <c r="D500" t="s">
        <v>913</v>
      </c>
      <c r="E500" t="s">
        <v>914</v>
      </c>
      <c r="F500" t="s">
        <v>279</v>
      </c>
      <c r="G500" t="s">
        <v>189</v>
      </c>
      <c r="H500" t="s">
        <v>174</v>
      </c>
      <c r="I500" t="s">
        <v>151</v>
      </c>
      <c r="J500" t="s">
        <v>168</v>
      </c>
      <c r="K500" t="s">
        <v>176</v>
      </c>
      <c r="L500" t="s">
        <v>155</v>
      </c>
      <c r="M500" t="s">
        <v>155</v>
      </c>
      <c r="N500" t="n">
        <v>-104.8562</v>
      </c>
      <c r="O500" t="n">
        <v>39.7765</v>
      </c>
      <c r="P500" t="n">
        <v>1850</v>
      </c>
      <c r="Q500" t="n">
        <v>1850</v>
      </c>
      <c r="R500" t="n">
        <v>10.3</v>
      </c>
      <c r="S500" t="n">
        <v>40.6</v>
      </c>
      <c r="T500" t="n">
        <v>6.5</v>
      </c>
      <c r="U500" t="n">
        <v>40.7</v>
      </c>
      <c r="V500" t="n">
        <v>1.6</v>
      </c>
      <c r="W500" t="n">
        <v>0.1</v>
      </c>
      <c r="X500" t="n">
        <v>80</v>
      </c>
      <c r="Y500"/>
      <c r="Z500" t="n">
        <v>22</v>
      </c>
      <c r="AA500" t="n">
        <v>1084</v>
      </c>
      <c r="AB500" t="n">
        <v>69.4</v>
      </c>
      <c r="AC500"/>
      <c r="AD500"/>
      <c r="AE500"/>
      <c r="AF500" t="n">
        <v>968</v>
      </c>
      <c r="AG500" t="n">
        <v>46</v>
      </c>
      <c r="AH500" t="n">
        <v>77</v>
      </c>
      <c r="AI500" t="n">
        <v>32417</v>
      </c>
      <c r="AJ500" t="n">
        <v>30295</v>
      </c>
      <c r="AK500" t="n">
        <v>31523</v>
      </c>
      <c r="AL500" t="n">
        <v>32732</v>
      </c>
      <c r="AM500" t="n">
        <v>35232</v>
      </c>
      <c r="AN500" t="n">
        <v>35479</v>
      </c>
      <c r="AO500" t="n">
        <v>47</v>
      </c>
      <c r="AP500"/>
      <c r="AQ500"/>
      <c r="AR500"/>
    </row>
    <row r="501">
      <c r="A501" t="n">
        <v>126979</v>
      </c>
      <c r="B501" t="s">
        <v>948</v>
      </c>
      <c r="C501" t="s">
        <v>918</v>
      </c>
      <c r="D501" t="s">
        <v>913</v>
      </c>
      <c r="E501" t="s">
        <v>914</v>
      </c>
      <c r="F501" t="s">
        <v>162</v>
      </c>
      <c r="G501" t="s">
        <v>163</v>
      </c>
      <c r="H501" t="s">
        <v>150</v>
      </c>
      <c r="I501" t="s">
        <v>186</v>
      </c>
      <c r="J501" t="s">
        <v>164</v>
      </c>
      <c r="K501" t="s">
        <v>153</v>
      </c>
      <c r="L501" t="s">
        <v>155</v>
      </c>
      <c r="M501" t="s">
        <v>155</v>
      </c>
      <c r="N501" t="n">
        <v>-105.0224</v>
      </c>
      <c r="O501" t="n">
        <v>39.6006</v>
      </c>
      <c r="P501" t="n">
        <v>1096</v>
      </c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 t="n">
        <v>137</v>
      </c>
      <c r="AR501" t="n">
        <v>4</v>
      </c>
    </row>
    <row r="502">
      <c r="A502" t="n">
        <v>127060</v>
      </c>
      <c r="B502" t="s">
        <v>949</v>
      </c>
      <c r="C502" t="s">
        <v>920</v>
      </c>
      <c r="D502" t="s">
        <v>913</v>
      </c>
      <c r="E502" t="s">
        <v>914</v>
      </c>
      <c r="F502" t="s">
        <v>162</v>
      </c>
      <c r="G502" t="s">
        <v>163</v>
      </c>
      <c r="H502" t="s">
        <v>150</v>
      </c>
      <c r="I502" t="s">
        <v>151</v>
      </c>
      <c r="J502" t="s">
        <v>238</v>
      </c>
      <c r="K502" t="s">
        <v>159</v>
      </c>
      <c r="L502" t="s">
        <v>155</v>
      </c>
      <c r="M502" t="s">
        <v>155</v>
      </c>
      <c r="N502" t="n">
        <v>-104.9633</v>
      </c>
      <c r="O502" t="n">
        <v>39.678</v>
      </c>
      <c r="P502" t="n">
        <v>16672</v>
      </c>
      <c r="Q502" t="n">
        <v>7058</v>
      </c>
      <c r="R502" t="n">
        <v>55.7</v>
      </c>
      <c r="S502" t="n">
        <v>66</v>
      </c>
      <c r="T502" t="n">
        <v>4.2</v>
      </c>
      <c r="U502" t="n">
        <v>14.3</v>
      </c>
      <c r="V502" t="n">
        <v>3.8</v>
      </c>
      <c r="W502" t="n">
        <v>3.1</v>
      </c>
      <c r="X502" t="n">
        <v>88</v>
      </c>
      <c r="Y502" t="n">
        <v>72</v>
      </c>
      <c r="Z502" t="n">
        <v>10</v>
      </c>
      <c r="AA502" t="n">
        <v>1483</v>
      </c>
      <c r="AB502" t="n">
        <v>78</v>
      </c>
      <c r="AC502" t="n">
        <v>1483</v>
      </c>
      <c r="AD502" t="n">
        <v>78</v>
      </c>
      <c r="AE502" t="n">
        <v>69.4</v>
      </c>
      <c r="AF502" t="n">
        <v>1620</v>
      </c>
      <c r="AG502" t="n">
        <v>15</v>
      </c>
      <c r="AH502" t="n">
        <v>92</v>
      </c>
      <c r="AI502" t="n">
        <v>43324</v>
      </c>
      <c r="AJ502" t="n">
        <v>20820</v>
      </c>
      <c r="AK502" t="n">
        <v>21648</v>
      </c>
      <c r="AL502" t="n">
        <v>28981</v>
      </c>
      <c r="AM502" t="n">
        <v>30753</v>
      </c>
      <c r="AN502" t="n">
        <v>46428</v>
      </c>
      <c r="AO502"/>
      <c r="AP502" t="n">
        <v>1258</v>
      </c>
      <c r="AQ502" t="n">
        <v>2804</v>
      </c>
      <c r="AR502" t="n">
        <v>435</v>
      </c>
    </row>
    <row r="503">
      <c r="A503" t="n">
        <v>127158</v>
      </c>
      <c r="B503" t="s">
        <v>950</v>
      </c>
      <c r="C503" t="s">
        <v>920</v>
      </c>
      <c r="D503" t="s">
        <v>913</v>
      </c>
      <c r="E503" t="s">
        <v>914</v>
      </c>
      <c r="F503" t="s">
        <v>216</v>
      </c>
      <c r="G503" t="s">
        <v>149</v>
      </c>
      <c r="H503" t="s">
        <v>200</v>
      </c>
      <c r="I503" t="s">
        <v>151</v>
      </c>
      <c r="J503" t="s">
        <v>152</v>
      </c>
      <c r="K503"/>
      <c r="L503" t="s">
        <v>155</v>
      </c>
      <c r="M503" t="s">
        <v>155</v>
      </c>
      <c r="N503" t="n">
        <v>-104.9858</v>
      </c>
      <c r="O503" t="n">
        <v>39.7458</v>
      </c>
      <c r="P503" t="n">
        <v>6240</v>
      </c>
      <c r="Q503" t="n">
        <v>6240</v>
      </c>
      <c r="R503" t="n">
        <v>16.2</v>
      </c>
      <c r="S503" t="n">
        <v>50.6</v>
      </c>
      <c r="T503" t="n">
        <v>5.8</v>
      </c>
      <c r="U503" t="n">
        <v>37.3</v>
      </c>
      <c r="V503" t="n">
        <v>2</v>
      </c>
      <c r="W503" t="n">
        <v>0.3</v>
      </c>
      <c r="X503" t="n">
        <v>93</v>
      </c>
      <c r="Y503" t="n">
        <v>87</v>
      </c>
      <c r="Z503" t="n">
        <v>11</v>
      </c>
      <c r="AA503"/>
      <c r="AB503"/>
      <c r="AC503"/>
      <c r="AD503"/>
      <c r="AE503"/>
      <c r="AF503" t="n">
        <v>793</v>
      </c>
      <c r="AG503" t="n">
        <v>7</v>
      </c>
      <c r="AH503" t="n">
        <v>11</v>
      </c>
      <c r="AI503" t="n">
        <v>7694</v>
      </c>
      <c r="AJ503" t="n">
        <v>6779</v>
      </c>
      <c r="AK503" t="n">
        <v>8665</v>
      </c>
      <c r="AL503"/>
      <c r="AM503"/>
      <c r="AN503"/>
      <c r="AO503"/>
      <c r="AP503"/>
      <c r="AQ503"/>
      <c r="AR503"/>
    </row>
    <row r="504">
      <c r="A504" t="n">
        <v>127185</v>
      </c>
      <c r="B504" t="s">
        <v>951</v>
      </c>
      <c r="C504" t="s">
        <v>952</v>
      </c>
      <c r="D504" t="s">
        <v>913</v>
      </c>
      <c r="E504" t="s">
        <v>914</v>
      </c>
      <c r="F504" t="s">
        <v>148</v>
      </c>
      <c r="G504" t="s">
        <v>149</v>
      </c>
      <c r="H504" t="s">
        <v>150</v>
      </c>
      <c r="I504" t="s">
        <v>175</v>
      </c>
      <c r="J504" t="s">
        <v>168</v>
      </c>
      <c r="K504" t="s">
        <v>179</v>
      </c>
      <c r="L504" t="s">
        <v>155</v>
      </c>
      <c r="M504" t="s">
        <v>155</v>
      </c>
      <c r="N504" t="n">
        <v>-107.8674</v>
      </c>
      <c r="O504" t="n">
        <v>37.2759</v>
      </c>
      <c r="P504" t="n">
        <v>3835</v>
      </c>
      <c r="Q504" t="n">
        <v>3732</v>
      </c>
      <c r="R504" t="n">
        <v>54.6</v>
      </c>
      <c r="S504" t="n">
        <v>40</v>
      </c>
      <c r="T504" t="n">
        <v>1.1</v>
      </c>
      <c r="U504" t="n">
        <v>13.9</v>
      </c>
      <c r="V504" t="n">
        <v>0.7</v>
      </c>
      <c r="W504" t="n">
        <v>0.7</v>
      </c>
      <c r="X504" t="n">
        <v>63</v>
      </c>
      <c r="Y504" t="n">
        <v>17</v>
      </c>
      <c r="Z504" t="n">
        <v>14</v>
      </c>
      <c r="AA504" t="n">
        <v>693</v>
      </c>
      <c r="AB504" t="n">
        <v>43.1</v>
      </c>
      <c r="AC504" t="n">
        <v>693</v>
      </c>
      <c r="AD504" t="n">
        <v>43.1</v>
      </c>
      <c r="AE504" t="n">
        <v>30.2</v>
      </c>
      <c r="AF504" t="n">
        <v>829</v>
      </c>
      <c r="AG504" t="n">
        <v>36</v>
      </c>
      <c r="AH504" t="n">
        <v>89</v>
      </c>
      <c r="AI504" t="n">
        <v>16074</v>
      </c>
      <c r="AJ504" t="n">
        <v>17272</v>
      </c>
      <c r="AK504" t="n">
        <v>17612</v>
      </c>
      <c r="AL504" t="n">
        <v>19105</v>
      </c>
      <c r="AM504" t="n">
        <v>16703</v>
      </c>
      <c r="AN504" t="n">
        <v>16310</v>
      </c>
      <c r="AO504"/>
      <c r="AP504" t="n">
        <v>516</v>
      </c>
      <c r="AQ504" t="n">
        <v>42</v>
      </c>
      <c r="AR504"/>
    </row>
    <row r="505">
      <c r="A505" t="n">
        <v>127200</v>
      </c>
      <c r="B505" t="s">
        <v>953</v>
      </c>
      <c r="C505" t="s">
        <v>954</v>
      </c>
      <c r="D505" t="s">
        <v>913</v>
      </c>
      <c r="E505" t="s">
        <v>914</v>
      </c>
      <c r="F505" t="s">
        <v>148</v>
      </c>
      <c r="G505" t="s">
        <v>149</v>
      </c>
      <c r="H505" t="s">
        <v>150</v>
      </c>
      <c r="I505" t="s">
        <v>186</v>
      </c>
      <c r="J505" t="s">
        <v>158</v>
      </c>
      <c r="K505" t="s">
        <v>176</v>
      </c>
      <c r="L505" t="s">
        <v>155</v>
      </c>
      <c r="M505" t="s">
        <v>155</v>
      </c>
      <c r="N505" t="n">
        <v>-105.0381</v>
      </c>
      <c r="O505" t="n">
        <v>39.9015</v>
      </c>
      <c r="P505" t="n">
        <v>28805</v>
      </c>
      <c r="Q505" t="n">
        <v>28805</v>
      </c>
      <c r="R505" t="n">
        <v>56</v>
      </c>
      <c r="S505" t="n">
        <v>59.6</v>
      </c>
      <c r="T505" t="n">
        <v>1.8</v>
      </c>
      <c r="U505" t="n">
        <v>24.4</v>
      </c>
      <c r="V505" t="n">
        <v>4.1</v>
      </c>
      <c r="W505" t="n">
        <v>1.7</v>
      </c>
      <c r="X505"/>
      <c r="Y505"/>
      <c r="Z505" t="n">
        <v>22</v>
      </c>
      <c r="AA505" t="n">
        <v>1063</v>
      </c>
      <c r="AB505" t="n">
        <v>30.1</v>
      </c>
      <c r="AC505"/>
      <c r="AD505"/>
      <c r="AE505"/>
      <c r="AF505" t="n">
        <v>803</v>
      </c>
      <c r="AG505" t="n">
        <v>16</v>
      </c>
      <c r="AH505" t="n">
        <v>25</v>
      </c>
      <c r="AI505" t="n">
        <v>9256</v>
      </c>
      <c r="AJ505" t="n">
        <v>7977</v>
      </c>
      <c r="AK505" t="n">
        <v>8836</v>
      </c>
      <c r="AL505" t="n">
        <v>11468</v>
      </c>
      <c r="AM505" t="n">
        <v>16434</v>
      </c>
      <c r="AN505" t="n">
        <v>18087</v>
      </c>
      <c r="AO505" t="n">
        <v>1878</v>
      </c>
      <c r="AP505" t="n">
        <v>17</v>
      </c>
      <c r="AQ505"/>
      <c r="AR505"/>
    </row>
    <row r="506">
      <c r="A506" t="n">
        <v>127273</v>
      </c>
      <c r="B506" t="s">
        <v>955</v>
      </c>
      <c r="C506" t="s">
        <v>920</v>
      </c>
      <c r="D506" t="s">
        <v>913</v>
      </c>
      <c r="E506" t="s">
        <v>914</v>
      </c>
      <c r="F506" t="s">
        <v>162</v>
      </c>
      <c r="G506" t="s">
        <v>163</v>
      </c>
      <c r="H506" t="s">
        <v>150</v>
      </c>
      <c r="I506" t="s">
        <v>151</v>
      </c>
      <c r="J506" t="s">
        <v>164</v>
      </c>
      <c r="K506" t="s">
        <v>209</v>
      </c>
      <c r="L506" t="s">
        <v>155</v>
      </c>
      <c r="M506" t="s">
        <v>155</v>
      </c>
      <c r="N506" t="n">
        <v>-104.9607</v>
      </c>
      <c r="O506" t="n">
        <v>39.6759</v>
      </c>
      <c r="P506" t="n">
        <v>256</v>
      </c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 t="n">
        <v>26</v>
      </c>
      <c r="AR506" t="n">
        <v>10</v>
      </c>
    </row>
    <row r="507">
      <c r="A507" t="n">
        <v>127316</v>
      </c>
      <c r="B507" t="s">
        <v>956</v>
      </c>
      <c r="C507" t="s">
        <v>923</v>
      </c>
      <c r="D507" t="s">
        <v>913</v>
      </c>
      <c r="E507" t="s">
        <v>914</v>
      </c>
      <c r="F507" t="s">
        <v>199</v>
      </c>
      <c r="G507" t="s">
        <v>189</v>
      </c>
      <c r="H507" t="s">
        <v>200</v>
      </c>
      <c r="I507" t="s">
        <v>151</v>
      </c>
      <c r="J507" t="s">
        <v>164</v>
      </c>
      <c r="K507"/>
      <c r="L507" t="s">
        <v>155</v>
      </c>
      <c r="M507" t="s">
        <v>155</v>
      </c>
      <c r="N507" t="n">
        <v>-104.7863</v>
      </c>
      <c r="O507" t="n">
        <v>38.9136</v>
      </c>
      <c r="P507" t="n">
        <v>483</v>
      </c>
      <c r="Q507" t="n">
        <v>483</v>
      </c>
      <c r="R507" t="n">
        <v>84.3</v>
      </c>
      <c r="S507" t="n">
        <v>43.5</v>
      </c>
      <c r="T507" t="n">
        <v>17.8</v>
      </c>
      <c r="U507" t="n">
        <v>28.2</v>
      </c>
      <c r="V507" t="n">
        <v>3.9</v>
      </c>
      <c r="W507" t="n">
        <v>0</v>
      </c>
      <c r="X507" t="n">
        <v>67</v>
      </c>
      <c r="Y507" t="n">
        <v>77</v>
      </c>
      <c r="Z507" t="n">
        <v>12</v>
      </c>
      <c r="AA507"/>
      <c r="AB507"/>
      <c r="AC507"/>
      <c r="AD507"/>
      <c r="AE507"/>
      <c r="AF507" t="n">
        <v>51</v>
      </c>
      <c r="AG507" t="n">
        <v>58</v>
      </c>
      <c r="AH507" t="n">
        <v>60</v>
      </c>
      <c r="AI507" t="n">
        <v>19690</v>
      </c>
      <c r="AJ507" t="n">
        <v>18861</v>
      </c>
      <c r="AK507" t="n">
        <v>20020</v>
      </c>
      <c r="AL507" t="n">
        <v>20112</v>
      </c>
      <c r="AM507" t="n">
        <v>24923</v>
      </c>
      <c r="AN507" t="n">
        <v>25757</v>
      </c>
      <c r="AO507"/>
      <c r="AP507"/>
      <c r="AQ507"/>
      <c r="AR507"/>
    </row>
    <row r="508">
      <c r="A508" t="n">
        <v>127389</v>
      </c>
      <c r="B508" t="s">
        <v>957</v>
      </c>
      <c r="C508" t="s">
        <v>958</v>
      </c>
      <c r="D508" t="s">
        <v>913</v>
      </c>
      <c r="E508" t="s">
        <v>914</v>
      </c>
      <c r="F508" t="s">
        <v>173</v>
      </c>
      <c r="G508" t="s">
        <v>149</v>
      </c>
      <c r="H508" t="s">
        <v>174</v>
      </c>
      <c r="I508" t="s">
        <v>175</v>
      </c>
      <c r="J508" t="s">
        <v>164</v>
      </c>
      <c r="K508" t="s">
        <v>176</v>
      </c>
      <c r="L508" t="s">
        <v>155</v>
      </c>
      <c r="M508" t="s">
        <v>155</v>
      </c>
      <c r="N508" t="n">
        <v>-102.6161</v>
      </c>
      <c r="O508" t="n">
        <v>38.0689</v>
      </c>
      <c r="P508" t="n">
        <v>814</v>
      </c>
      <c r="Q508" t="n">
        <v>814</v>
      </c>
      <c r="R508" t="n">
        <v>59.5</v>
      </c>
      <c r="S508" t="n">
        <v>49.4</v>
      </c>
      <c r="T508" t="n">
        <v>4.1</v>
      </c>
      <c r="U508" t="n">
        <v>37.3</v>
      </c>
      <c r="V508" t="n">
        <v>0.2</v>
      </c>
      <c r="W508" t="n">
        <v>2.3</v>
      </c>
      <c r="X508" t="n">
        <v>59</v>
      </c>
      <c r="Y508" t="n">
        <v>38</v>
      </c>
      <c r="Z508" t="n">
        <v>14</v>
      </c>
      <c r="AA508" t="n">
        <v>145</v>
      </c>
      <c r="AB508" t="n">
        <v>41.4</v>
      </c>
      <c r="AC508"/>
      <c r="AD508"/>
      <c r="AE508"/>
      <c r="AF508" t="n">
        <v>152</v>
      </c>
      <c r="AG508" t="n">
        <v>32</v>
      </c>
      <c r="AH508" t="n">
        <v>68</v>
      </c>
      <c r="AI508" t="n">
        <v>11354</v>
      </c>
      <c r="AJ508" t="n">
        <v>8984</v>
      </c>
      <c r="AK508" t="n">
        <v>8423</v>
      </c>
      <c r="AL508" t="n">
        <v>10693</v>
      </c>
      <c r="AM508" t="n">
        <v>14588</v>
      </c>
      <c r="AN508" t="n">
        <v>18116</v>
      </c>
      <c r="AO508" t="n">
        <v>118</v>
      </c>
      <c r="AP508"/>
      <c r="AQ508"/>
      <c r="AR508"/>
    </row>
    <row r="509">
      <c r="A509" t="n">
        <v>127556</v>
      </c>
      <c r="B509" t="s">
        <v>959</v>
      </c>
      <c r="C509" t="s">
        <v>960</v>
      </c>
      <c r="D509" t="s">
        <v>913</v>
      </c>
      <c r="E509" t="s">
        <v>914</v>
      </c>
      <c r="F509" t="s">
        <v>148</v>
      </c>
      <c r="G509" t="s">
        <v>149</v>
      </c>
      <c r="H509" t="s">
        <v>150</v>
      </c>
      <c r="I509" t="s">
        <v>151</v>
      </c>
      <c r="J509" t="s">
        <v>152</v>
      </c>
      <c r="K509" t="s">
        <v>179</v>
      </c>
      <c r="L509" t="s">
        <v>155</v>
      </c>
      <c r="M509" t="s">
        <v>155</v>
      </c>
      <c r="N509" t="n">
        <v>-108.5533</v>
      </c>
      <c r="O509" t="n">
        <v>39.0806</v>
      </c>
      <c r="P509" t="n">
        <v>10133</v>
      </c>
      <c r="Q509" t="n">
        <v>9837</v>
      </c>
      <c r="R509" t="n">
        <v>53.3</v>
      </c>
      <c r="S509" t="n">
        <v>66</v>
      </c>
      <c r="T509" t="n">
        <v>1.7</v>
      </c>
      <c r="U509" t="n">
        <v>20.9</v>
      </c>
      <c r="V509" t="n">
        <v>1.4</v>
      </c>
      <c r="W509" t="n">
        <v>1.2</v>
      </c>
      <c r="X509" t="n">
        <v>75</v>
      </c>
      <c r="Y509" t="n">
        <v>48</v>
      </c>
      <c r="Z509" t="n">
        <v>18</v>
      </c>
      <c r="AA509" t="n">
        <v>1792</v>
      </c>
      <c r="AB509" t="n">
        <v>41.5</v>
      </c>
      <c r="AC509" t="n">
        <v>1160</v>
      </c>
      <c r="AD509" t="n">
        <v>47.4</v>
      </c>
      <c r="AE509" t="n">
        <v>27.8</v>
      </c>
      <c r="AF509" t="n">
        <v>1632</v>
      </c>
      <c r="AG509" t="n">
        <v>27</v>
      </c>
      <c r="AH509" t="n">
        <v>68</v>
      </c>
      <c r="AI509" t="n">
        <v>15076</v>
      </c>
      <c r="AJ509" t="n">
        <v>11547</v>
      </c>
      <c r="AK509" t="n">
        <v>11755</v>
      </c>
      <c r="AL509" t="n">
        <v>15061</v>
      </c>
      <c r="AM509" t="n">
        <v>18182</v>
      </c>
      <c r="AN509" t="n">
        <v>20288</v>
      </c>
      <c r="AO509" t="n">
        <v>229</v>
      </c>
      <c r="AP509" t="n">
        <v>1146</v>
      </c>
      <c r="AQ509" t="n">
        <v>75</v>
      </c>
      <c r="AR509"/>
    </row>
    <row r="510">
      <c r="A510" t="n">
        <v>127565</v>
      </c>
      <c r="B510" t="s">
        <v>961</v>
      </c>
      <c r="C510" t="s">
        <v>920</v>
      </c>
      <c r="D510" t="s">
        <v>913</v>
      </c>
      <c r="E510" t="s">
        <v>914</v>
      </c>
      <c r="F510" t="s">
        <v>148</v>
      </c>
      <c r="G510" t="s">
        <v>149</v>
      </c>
      <c r="H510" t="s">
        <v>150</v>
      </c>
      <c r="I510" t="s">
        <v>151</v>
      </c>
      <c r="J510" t="s">
        <v>238</v>
      </c>
      <c r="K510" t="s">
        <v>153</v>
      </c>
      <c r="L510" t="s">
        <v>155</v>
      </c>
      <c r="M510" t="s">
        <v>155</v>
      </c>
      <c r="N510" t="n">
        <v>-105.005</v>
      </c>
      <c r="O510" t="n">
        <v>39.7442</v>
      </c>
      <c r="P510" t="n">
        <v>21129</v>
      </c>
      <c r="Q510" t="n">
        <v>19839</v>
      </c>
      <c r="R510" t="n">
        <v>55.7</v>
      </c>
      <c r="S510" t="n">
        <v>44.7</v>
      </c>
      <c r="T510" t="n">
        <v>7.3</v>
      </c>
      <c r="U510" t="n">
        <v>35.3</v>
      </c>
      <c r="V510" t="n">
        <v>4.4</v>
      </c>
      <c r="W510" t="n">
        <v>0.7</v>
      </c>
      <c r="X510" t="n">
        <v>70</v>
      </c>
      <c r="Y510" t="n">
        <v>55</v>
      </c>
      <c r="Z510" t="n">
        <v>14</v>
      </c>
      <c r="AA510" t="n">
        <v>2074</v>
      </c>
      <c r="AB510" t="n">
        <v>29.9</v>
      </c>
      <c r="AC510" t="n">
        <v>2074</v>
      </c>
      <c r="AD510" t="n">
        <v>29.9</v>
      </c>
      <c r="AE510" t="n">
        <v>12.8</v>
      </c>
      <c r="AF510" t="n">
        <v>1561</v>
      </c>
      <c r="AG510" t="n">
        <v>35</v>
      </c>
      <c r="AH510" t="n">
        <v>57</v>
      </c>
      <c r="AI510" t="n">
        <v>13727</v>
      </c>
      <c r="AJ510" t="n">
        <v>12364</v>
      </c>
      <c r="AK510" t="n">
        <v>12005</v>
      </c>
      <c r="AL510" t="n">
        <v>13276</v>
      </c>
      <c r="AM510" t="n">
        <v>19263</v>
      </c>
      <c r="AN510" t="n">
        <v>21812</v>
      </c>
      <c r="AO510"/>
      <c r="AP510" t="n">
        <v>2669</v>
      </c>
      <c r="AQ510" t="n">
        <v>411</v>
      </c>
      <c r="AR510"/>
    </row>
    <row r="511">
      <c r="A511" t="n">
        <v>127617</v>
      </c>
      <c r="B511" t="s">
        <v>962</v>
      </c>
      <c r="C511" t="s">
        <v>963</v>
      </c>
      <c r="D511" t="s">
        <v>913</v>
      </c>
      <c r="E511" t="s">
        <v>914</v>
      </c>
      <c r="F511" t="s">
        <v>148</v>
      </c>
      <c r="G511" t="s">
        <v>149</v>
      </c>
      <c r="H511" t="s">
        <v>150</v>
      </c>
      <c r="I511" t="s">
        <v>205</v>
      </c>
      <c r="J511" t="s">
        <v>168</v>
      </c>
      <c r="K511" t="s">
        <v>176</v>
      </c>
      <c r="L511" t="s">
        <v>155</v>
      </c>
      <c r="M511" t="s">
        <v>155</v>
      </c>
      <c r="N511" t="n">
        <v>-103.7718</v>
      </c>
      <c r="O511" t="n">
        <v>40.2588</v>
      </c>
      <c r="P511" t="n">
        <v>1863</v>
      </c>
      <c r="Q511" t="n">
        <v>1863</v>
      </c>
      <c r="R511" t="n">
        <v>66.1</v>
      </c>
      <c r="S511" t="n">
        <v>53.2</v>
      </c>
      <c r="T511" t="n">
        <v>6.5</v>
      </c>
      <c r="U511" t="n">
        <v>36.1</v>
      </c>
      <c r="V511" t="n">
        <v>0.5</v>
      </c>
      <c r="W511" t="n">
        <v>0.4</v>
      </c>
      <c r="X511"/>
      <c r="Y511"/>
      <c r="Z511" t="n">
        <v>12</v>
      </c>
      <c r="AA511" t="n">
        <v>89</v>
      </c>
      <c r="AB511" t="n">
        <v>46.1</v>
      </c>
      <c r="AC511"/>
      <c r="AD511"/>
      <c r="AE511"/>
      <c r="AF511" t="n">
        <v>74</v>
      </c>
      <c r="AG511" t="n">
        <v>21</v>
      </c>
      <c r="AH511" t="n">
        <v>32</v>
      </c>
      <c r="AI511" t="n">
        <v>9416</v>
      </c>
      <c r="AJ511" t="n">
        <v>5591</v>
      </c>
      <c r="AK511" t="n">
        <v>6602</v>
      </c>
      <c r="AL511" t="n">
        <v>7816</v>
      </c>
      <c r="AM511" t="n">
        <v>11867</v>
      </c>
      <c r="AN511"/>
      <c r="AO511" t="n">
        <v>115</v>
      </c>
      <c r="AP511" t="n">
        <v>15</v>
      </c>
      <c r="AQ511"/>
      <c r="AR511"/>
    </row>
    <row r="512">
      <c r="A512" t="n">
        <v>127653</v>
      </c>
      <c r="B512" t="s">
        <v>964</v>
      </c>
      <c r="C512" t="s">
        <v>927</v>
      </c>
      <c r="D512" t="s">
        <v>913</v>
      </c>
      <c r="E512" t="s">
        <v>914</v>
      </c>
      <c r="F512" t="s">
        <v>162</v>
      </c>
      <c r="G512" t="s">
        <v>163</v>
      </c>
      <c r="H512" t="s">
        <v>150</v>
      </c>
      <c r="I512" t="s">
        <v>151</v>
      </c>
      <c r="J512" t="s">
        <v>168</v>
      </c>
      <c r="K512" t="s">
        <v>153</v>
      </c>
      <c r="L512" t="s">
        <v>155</v>
      </c>
      <c r="M512" t="s">
        <v>155</v>
      </c>
      <c r="N512" t="n">
        <v>-105.267</v>
      </c>
      <c r="O512" t="n">
        <v>40.0142</v>
      </c>
      <c r="P512" t="n">
        <v>1212</v>
      </c>
      <c r="Q512" t="n">
        <v>419</v>
      </c>
      <c r="R512" t="n">
        <v>69.5</v>
      </c>
      <c r="S512" t="n">
        <v>65.4</v>
      </c>
      <c r="T512" t="n">
        <v>1.2</v>
      </c>
      <c r="U512" t="n">
        <v>10.3</v>
      </c>
      <c r="V512" t="n">
        <v>2.4</v>
      </c>
      <c r="W512" t="n">
        <v>3.1</v>
      </c>
      <c r="X512" t="n">
        <v>57</v>
      </c>
      <c r="Y512" t="n">
        <v>50</v>
      </c>
      <c r="Z512" t="n">
        <v>9</v>
      </c>
      <c r="AA512" t="n">
        <v>37</v>
      </c>
      <c r="AB512" t="n">
        <v>45.9</v>
      </c>
      <c r="AC512" t="n">
        <v>37</v>
      </c>
      <c r="AD512" t="n">
        <v>45.9</v>
      </c>
      <c r="AE512" t="n">
        <v>18.9</v>
      </c>
      <c r="AF512" t="n">
        <v>28</v>
      </c>
      <c r="AG512" t="n">
        <v>57</v>
      </c>
      <c r="AH512" t="n">
        <v>88</v>
      </c>
      <c r="AI512" t="n">
        <v>31491</v>
      </c>
      <c r="AJ512" t="n">
        <v>20428</v>
      </c>
      <c r="AK512" t="n">
        <v>21626</v>
      </c>
      <c r="AL512" t="n">
        <v>26342</v>
      </c>
      <c r="AM512" t="n">
        <v>40662</v>
      </c>
      <c r="AN512" t="n">
        <v>43733</v>
      </c>
      <c r="AO512"/>
      <c r="AP512" t="n">
        <v>70</v>
      </c>
      <c r="AQ512" t="n">
        <v>185</v>
      </c>
      <c r="AR512"/>
    </row>
    <row r="513">
      <c r="A513" t="n">
        <v>127714</v>
      </c>
      <c r="B513" t="s">
        <v>965</v>
      </c>
      <c r="C513" t="s">
        <v>923</v>
      </c>
      <c r="D513" t="s">
        <v>913</v>
      </c>
      <c r="E513" t="s">
        <v>914</v>
      </c>
      <c r="F513" t="s">
        <v>162</v>
      </c>
      <c r="G513" t="s">
        <v>163</v>
      </c>
      <c r="H513" t="s">
        <v>150</v>
      </c>
      <c r="I513" t="s">
        <v>151</v>
      </c>
      <c r="J513" t="s">
        <v>164</v>
      </c>
      <c r="K513" t="s">
        <v>209</v>
      </c>
      <c r="L513" t="s">
        <v>155</v>
      </c>
      <c r="M513" t="s">
        <v>155</v>
      </c>
      <c r="N513" t="n">
        <v>-104.8033</v>
      </c>
      <c r="O513" t="n">
        <v>38.9448</v>
      </c>
      <c r="P513" t="n">
        <v>961</v>
      </c>
      <c r="Q513" t="n">
        <v>961</v>
      </c>
      <c r="R513" t="n">
        <v>49.1</v>
      </c>
      <c r="S513" t="n">
        <v>75.5</v>
      </c>
      <c r="T513" t="n">
        <v>7.8</v>
      </c>
      <c r="U513" t="n">
        <v>7.9</v>
      </c>
      <c r="V513" t="n">
        <v>2.5</v>
      </c>
      <c r="W513" t="n">
        <v>0</v>
      </c>
      <c r="X513"/>
      <c r="Y513" t="n">
        <v>50</v>
      </c>
      <c r="Z513" t="n">
        <v>6</v>
      </c>
      <c r="AA513"/>
      <c r="AB513"/>
      <c r="AC513"/>
      <c r="AD513"/>
      <c r="AE513"/>
      <c r="AF513" t="n">
        <v>0</v>
      </c>
      <c r="AG513" t="n">
        <v>14</v>
      </c>
      <c r="AH513" t="n">
        <v>48</v>
      </c>
      <c r="AI513"/>
      <c r="AJ513"/>
      <c r="AK513"/>
      <c r="AL513"/>
      <c r="AM513"/>
      <c r="AN513"/>
      <c r="AO513" t="n">
        <v>5</v>
      </c>
      <c r="AP513" t="n">
        <v>46</v>
      </c>
      <c r="AQ513"/>
      <c r="AR513"/>
    </row>
    <row r="514">
      <c r="A514" t="n">
        <v>127732</v>
      </c>
      <c r="B514" t="s">
        <v>966</v>
      </c>
      <c r="C514" t="s">
        <v>967</v>
      </c>
      <c r="D514" t="s">
        <v>913</v>
      </c>
      <c r="E514" t="s">
        <v>914</v>
      </c>
      <c r="F514" t="s">
        <v>173</v>
      </c>
      <c r="G514" t="s">
        <v>149</v>
      </c>
      <c r="H514" t="s">
        <v>174</v>
      </c>
      <c r="I514" t="s">
        <v>175</v>
      </c>
      <c r="J514" t="s">
        <v>168</v>
      </c>
      <c r="K514" t="s">
        <v>176</v>
      </c>
      <c r="L514" t="s">
        <v>155</v>
      </c>
      <c r="M514" t="s">
        <v>155</v>
      </c>
      <c r="N514" t="n">
        <v>-103.1973</v>
      </c>
      <c r="O514" t="n">
        <v>40.6372</v>
      </c>
      <c r="P514" t="n">
        <v>1826</v>
      </c>
      <c r="Q514" t="n">
        <v>1826</v>
      </c>
      <c r="R514" t="n">
        <v>65.1</v>
      </c>
      <c r="S514" t="n">
        <v>71.7</v>
      </c>
      <c r="T514" t="n">
        <v>2.2</v>
      </c>
      <c r="U514" t="n">
        <v>15.6</v>
      </c>
      <c r="V514" t="n">
        <v>0.5</v>
      </c>
      <c r="W514" t="n">
        <v>3.9</v>
      </c>
      <c r="X514" t="n">
        <v>72</v>
      </c>
      <c r="Y514" t="n">
        <v>31</v>
      </c>
      <c r="Z514" t="n">
        <v>19</v>
      </c>
      <c r="AA514" t="n">
        <v>280</v>
      </c>
      <c r="AB514" t="n">
        <v>53.6</v>
      </c>
      <c r="AC514"/>
      <c r="AD514"/>
      <c r="AE514"/>
      <c r="AF514" t="n">
        <v>278</v>
      </c>
      <c r="AG514" t="n">
        <v>37</v>
      </c>
      <c r="AH514" t="n">
        <v>66</v>
      </c>
      <c r="AI514" t="n">
        <v>14488</v>
      </c>
      <c r="AJ514" t="n">
        <v>10190</v>
      </c>
      <c r="AK514" t="n">
        <v>10546</v>
      </c>
      <c r="AL514" t="n">
        <v>13665</v>
      </c>
      <c r="AM514" t="n">
        <v>16934</v>
      </c>
      <c r="AN514" t="n">
        <v>18926</v>
      </c>
      <c r="AO514" t="n">
        <v>239</v>
      </c>
      <c r="AP514"/>
      <c r="AQ514"/>
      <c r="AR514"/>
    </row>
    <row r="515">
      <c r="A515" t="n">
        <v>127741</v>
      </c>
      <c r="B515" t="s">
        <v>968</v>
      </c>
      <c r="C515" t="s">
        <v>916</v>
      </c>
      <c r="D515" t="s">
        <v>913</v>
      </c>
      <c r="E515" t="s">
        <v>914</v>
      </c>
      <c r="F515" t="s">
        <v>148</v>
      </c>
      <c r="G515" t="s">
        <v>149</v>
      </c>
      <c r="H515" t="s">
        <v>150</v>
      </c>
      <c r="I515" t="s">
        <v>151</v>
      </c>
      <c r="J515" t="s">
        <v>152</v>
      </c>
      <c r="K515" t="s">
        <v>159</v>
      </c>
      <c r="L515" t="s">
        <v>155</v>
      </c>
      <c r="M515" t="s">
        <v>155</v>
      </c>
      <c r="N515" t="n">
        <v>-104.6928</v>
      </c>
      <c r="O515" t="n">
        <v>40.4109</v>
      </c>
      <c r="P515" t="n">
        <v>10992</v>
      </c>
      <c r="Q515" t="n">
        <v>7453</v>
      </c>
      <c r="R515" t="n">
        <v>66.7</v>
      </c>
      <c r="S515" t="n">
        <v>59.2</v>
      </c>
      <c r="T515" t="n">
        <v>4.2</v>
      </c>
      <c r="U515" t="n">
        <v>26.8</v>
      </c>
      <c r="V515" t="n">
        <v>2.2</v>
      </c>
      <c r="W515" t="n">
        <v>1.5</v>
      </c>
      <c r="X515" t="n">
        <v>74</v>
      </c>
      <c r="Y515" t="n">
        <v>36</v>
      </c>
      <c r="Z515" t="n">
        <v>14</v>
      </c>
      <c r="AA515" t="n">
        <v>2131</v>
      </c>
      <c r="AB515" t="n">
        <v>51.3</v>
      </c>
      <c r="AC515" t="n">
        <v>2131</v>
      </c>
      <c r="AD515" t="n">
        <v>51.3</v>
      </c>
      <c r="AE515" t="n">
        <v>36.9</v>
      </c>
      <c r="AF515" t="n">
        <v>1180</v>
      </c>
      <c r="AG515" t="n">
        <v>26</v>
      </c>
      <c r="AH515" t="n">
        <v>87</v>
      </c>
      <c r="AI515" t="n">
        <v>19115</v>
      </c>
      <c r="AJ515" t="n">
        <v>14505</v>
      </c>
      <c r="AK515" t="n">
        <v>15864</v>
      </c>
      <c r="AL515" t="n">
        <v>16792</v>
      </c>
      <c r="AM515" t="n">
        <v>19842</v>
      </c>
      <c r="AN515" t="n">
        <v>22647</v>
      </c>
      <c r="AO515"/>
      <c r="AP515" t="n">
        <v>1548</v>
      </c>
      <c r="AQ515" t="n">
        <v>926</v>
      </c>
      <c r="AR515" t="n">
        <v>120</v>
      </c>
    </row>
    <row r="516">
      <c r="A516" t="n">
        <v>127778</v>
      </c>
      <c r="B516" t="s">
        <v>969</v>
      </c>
      <c r="C516" t="s">
        <v>970</v>
      </c>
      <c r="D516" t="s">
        <v>913</v>
      </c>
      <c r="E516" t="s">
        <v>914</v>
      </c>
      <c r="F516" t="s">
        <v>173</v>
      </c>
      <c r="G516" t="s">
        <v>149</v>
      </c>
      <c r="H516" t="s">
        <v>174</v>
      </c>
      <c r="I516" t="s">
        <v>175</v>
      </c>
      <c r="J516" t="s">
        <v>164</v>
      </c>
      <c r="K516" t="s">
        <v>176</v>
      </c>
      <c r="L516" t="s">
        <v>155</v>
      </c>
      <c r="M516" t="s">
        <v>155</v>
      </c>
      <c r="N516" t="n">
        <v>-103.5449</v>
      </c>
      <c r="O516" t="n">
        <v>37.97</v>
      </c>
      <c r="P516" t="n">
        <v>1248</v>
      </c>
      <c r="Q516" t="n">
        <v>1248</v>
      </c>
      <c r="R516" t="n">
        <v>56.2</v>
      </c>
      <c r="S516" t="n">
        <v>48.2</v>
      </c>
      <c r="T516" t="n">
        <v>5.5</v>
      </c>
      <c r="U516" t="n">
        <v>35.7</v>
      </c>
      <c r="V516" t="n">
        <v>1.1</v>
      </c>
      <c r="W516" t="n">
        <v>3.6</v>
      </c>
      <c r="X516" t="n">
        <v>60</v>
      </c>
      <c r="Y516" t="n">
        <v>35</v>
      </c>
      <c r="Z516" t="n">
        <v>14</v>
      </c>
      <c r="AA516" t="n">
        <v>177</v>
      </c>
      <c r="AB516" t="n">
        <v>36.7</v>
      </c>
      <c r="AC516"/>
      <c r="AD516"/>
      <c r="AE516"/>
      <c r="AF516" t="n">
        <v>166</v>
      </c>
      <c r="AG516" t="n">
        <v>34</v>
      </c>
      <c r="AH516" t="n">
        <v>59</v>
      </c>
      <c r="AI516" t="n">
        <v>12602</v>
      </c>
      <c r="AJ516" t="n">
        <v>10947</v>
      </c>
      <c r="AK516" t="n">
        <v>8192</v>
      </c>
      <c r="AL516" t="n">
        <v>13164</v>
      </c>
      <c r="AM516" t="n">
        <v>15083</v>
      </c>
      <c r="AN516" t="n">
        <v>15653</v>
      </c>
      <c r="AO516" t="n">
        <v>182</v>
      </c>
      <c r="AP516"/>
      <c r="AQ516"/>
      <c r="AR516"/>
    </row>
    <row r="517">
      <c r="A517" t="n">
        <v>127820</v>
      </c>
      <c r="B517" t="s">
        <v>971</v>
      </c>
      <c r="C517" t="s">
        <v>923</v>
      </c>
      <c r="D517" t="s">
        <v>913</v>
      </c>
      <c r="E517" t="s">
        <v>914</v>
      </c>
      <c r="F517" t="s">
        <v>148</v>
      </c>
      <c r="G517" t="s">
        <v>149</v>
      </c>
      <c r="H517" t="s">
        <v>150</v>
      </c>
      <c r="I517" t="s">
        <v>186</v>
      </c>
      <c r="J517" t="s">
        <v>238</v>
      </c>
      <c r="K517" t="s">
        <v>176</v>
      </c>
      <c r="L517" t="s">
        <v>155</v>
      </c>
      <c r="M517" t="s">
        <v>155</v>
      </c>
      <c r="N517" t="n">
        <v>-104.7873</v>
      </c>
      <c r="O517" t="n">
        <v>38.7643</v>
      </c>
      <c r="P517" t="n">
        <v>15754</v>
      </c>
      <c r="Q517" t="n">
        <v>15754</v>
      </c>
      <c r="R517" t="n">
        <v>59.1</v>
      </c>
      <c r="S517" t="n">
        <v>53.7</v>
      </c>
      <c r="T517" t="n">
        <v>7.6</v>
      </c>
      <c r="U517" t="n">
        <v>24.3</v>
      </c>
      <c r="V517" t="n">
        <v>3.4</v>
      </c>
      <c r="W517" t="n">
        <v>1.1</v>
      </c>
      <c r="X517"/>
      <c r="Y517"/>
      <c r="Z517" t="n">
        <v>21</v>
      </c>
      <c r="AA517" t="n">
        <v>1074</v>
      </c>
      <c r="AB517" t="n">
        <v>23</v>
      </c>
      <c r="AC517"/>
      <c r="AD517"/>
      <c r="AE517"/>
      <c r="AF517" t="n">
        <v>977</v>
      </c>
      <c r="AG517" t="n">
        <v>31</v>
      </c>
      <c r="AH517" t="n">
        <v>56</v>
      </c>
      <c r="AI517" t="n">
        <v>9311</v>
      </c>
      <c r="AJ517" t="n">
        <v>7824</v>
      </c>
      <c r="AK517" t="n">
        <v>8962</v>
      </c>
      <c r="AL517" t="n">
        <v>10947</v>
      </c>
      <c r="AM517" t="n">
        <v>14446</v>
      </c>
      <c r="AN517" t="n">
        <v>18345</v>
      </c>
      <c r="AO517" t="n">
        <v>1545</v>
      </c>
      <c r="AP517" t="n">
        <v>56</v>
      </c>
      <c r="AQ517"/>
      <c r="AR517"/>
    </row>
    <row r="518">
      <c r="A518" t="n">
        <v>127884</v>
      </c>
      <c r="B518" t="s">
        <v>972</v>
      </c>
      <c r="C518" t="s">
        <v>973</v>
      </c>
      <c r="D518" t="s">
        <v>913</v>
      </c>
      <c r="E518" t="s">
        <v>914</v>
      </c>
      <c r="F518" t="s">
        <v>148</v>
      </c>
      <c r="G518" t="s">
        <v>149</v>
      </c>
      <c r="H518" t="s">
        <v>150</v>
      </c>
      <c r="I518" t="s">
        <v>151</v>
      </c>
      <c r="J518" t="s">
        <v>152</v>
      </c>
      <c r="K518" t="s">
        <v>176</v>
      </c>
      <c r="L518" t="s">
        <v>155</v>
      </c>
      <c r="M518" t="s">
        <v>155</v>
      </c>
      <c r="N518" t="n">
        <v>-104.6363</v>
      </c>
      <c r="O518" t="n">
        <v>38.2621</v>
      </c>
      <c r="P518" t="n">
        <v>8548</v>
      </c>
      <c r="Q518" t="n">
        <v>8548</v>
      </c>
      <c r="R518" t="n">
        <v>59.1</v>
      </c>
      <c r="S518" t="n">
        <v>49.4</v>
      </c>
      <c r="T518" t="n">
        <v>3.1</v>
      </c>
      <c r="U518" t="n">
        <v>35.4</v>
      </c>
      <c r="V518" t="n">
        <v>1.1</v>
      </c>
      <c r="W518" t="n">
        <v>0.7</v>
      </c>
      <c r="X518"/>
      <c r="Y518" t="n">
        <v>0</v>
      </c>
      <c r="Z518" t="n">
        <v>19</v>
      </c>
      <c r="AA518" t="n">
        <v>339</v>
      </c>
      <c r="AB518" t="n">
        <v>37.5</v>
      </c>
      <c r="AC518"/>
      <c r="AD518"/>
      <c r="AE518"/>
      <c r="AF518" t="n">
        <v>178</v>
      </c>
      <c r="AG518" t="n">
        <v>28</v>
      </c>
      <c r="AH518" t="n">
        <v>46</v>
      </c>
      <c r="AI518" t="n">
        <v>10969</v>
      </c>
      <c r="AJ518" t="n">
        <v>9778</v>
      </c>
      <c r="AK518" t="n">
        <v>10144</v>
      </c>
      <c r="AL518" t="n">
        <v>12793</v>
      </c>
      <c r="AM518" t="n">
        <v>17803</v>
      </c>
      <c r="AN518" t="n">
        <v>19251</v>
      </c>
      <c r="AO518" t="n">
        <v>649</v>
      </c>
      <c r="AP518" t="n">
        <v>30</v>
      </c>
      <c r="AQ518"/>
      <c r="AR518"/>
    </row>
    <row r="519">
      <c r="A519" t="n">
        <v>127909</v>
      </c>
      <c r="B519" t="s">
        <v>974</v>
      </c>
      <c r="C519" t="s">
        <v>929</v>
      </c>
      <c r="D519" t="s">
        <v>913</v>
      </c>
      <c r="E519" t="s">
        <v>914</v>
      </c>
      <c r="F519" t="s">
        <v>148</v>
      </c>
      <c r="G519" t="s">
        <v>149</v>
      </c>
      <c r="H519" t="s">
        <v>150</v>
      </c>
      <c r="I519" t="s">
        <v>186</v>
      </c>
      <c r="J519" t="s">
        <v>152</v>
      </c>
      <c r="K519" t="s">
        <v>176</v>
      </c>
      <c r="L519" t="s">
        <v>155</v>
      </c>
      <c r="M519" t="s">
        <v>155</v>
      </c>
      <c r="N519" t="n">
        <v>-105.1501</v>
      </c>
      <c r="O519" t="n">
        <v>39.7203</v>
      </c>
      <c r="P519" t="n">
        <v>10989</v>
      </c>
      <c r="Q519" t="n">
        <v>10894</v>
      </c>
      <c r="R519" t="n">
        <v>50.4</v>
      </c>
      <c r="S519" t="n">
        <v>62.9</v>
      </c>
      <c r="T519" t="n">
        <v>2</v>
      </c>
      <c r="U519" t="n">
        <v>20.1</v>
      </c>
      <c r="V519" t="n">
        <v>3.1</v>
      </c>
      <c r="W519" t="n">
        <v>1.6</v>
      </c>
      <c r="X519" t="n">
        <v>100</v>
      </c>
      <c r="Y519"/>
      <c r="Z519" t="n">
        <v>26</v>
      </c>
      <c r="AA519" t="n">
        <v>685</v>
      </c>
      <c r="AB519" t="n">
        <v>37.4</v>
      </c>
      <c r="AC519"/>
      <c r="AD519"/>
      <c r="AE519"/>
      <c r="AF519" t="n">
        <v>470</v>
      </c>
      <c r="AG519" t="n">
        <v>19</v>
      </c>
      <c r="AH519" t="n">
        <v>26</v>
      </c>
      <c r="AI519" t="n">
        <v>9250</v>
      </c>
      <c r="AJ519" t="n">
        <v>7312</v>
      </c>
      <c r="AK519" t="n">
        <v>8490</v>
      </c>
      <c r="AL519" t="n">
        <v>10079</v>
      </c>
      <c r="AM519" t="n">
        <v>13719</v>
      </c>
      <c r="AN519" t="n">
        <v>18048</v>
      </c>
      <c r="AO519" t="n">
        <v>555</v>
      </c>
      <c r="AP519" t="n">
        <v>5</v>
      </c>
      <c r="AQ519" t="n">
        <v>31</v>
      </c>
      <c r="AR519"/>
    </row>
    <row r="520">
      <c r="A520" t="n">
        <v>127918</v>
      </c>
      <c r="B520" t="s">
        <v>975</v>
      </c>
      <c r="C520" t="s">
        <v>920</v>
      </c>
      <c r="D520" t="s">
        <v>913</v>
      </c>
      <c r="E520" t="s">
        <v>914</v>
      </c>
      <c r="F520" t="s">
        <v>162</v>
      </c>
      <c r="G520" t="s">
        <v>163</v>
      </c>
      <c r="H520" t="s">
        <v>150</v>
      </c>
      <c r="I520" t="s">
        <v>151</v>
      </c>
      <c r="J520" t="s">
        <v>168</v>
      </c>
      <c r="K520" t="s">
        <v>159</v>
      </c>
      <c r="L520" t="s">
        <v>155</v>
      </c>
      <c r="M520" t="s">
        <v>155</v>
      </c>
      <c r="N520" t="n">
        <v>-105.0308</v>
      </c>
      <c r="O520" t="n">
        <v>39.7882</v>
      </c>
      <c r="P520" t="n">
        <v>5878</v>
      </c>
      <c r="Q520" t="n">
        <v>3060</v>
      </c>
      <c r="R520" t="n">
        <v>67.4</v>
      </c>
      <c r="S520" t="n">
        <v>51.6</v>
      </c>
      <c r="T520" t="n">
        <v>6.4</v>
      </c>
      <c r="U520" t="n">
        <v>24.5</v>
      </c>
      <c r="V520" t="n">
        <v>5.9</v>
      </c>
      <c r="W520" t="n">
        <v>1.2</v>
      </c>
      <c r="X520" t="n">
        <v>75</v>
      </c>
      <c r="Y520"/>
      <c r="Z520" t="n">
        <v>9</v>
      </c>
      <c r="AA520" t="n">
        <v>540</v>
      </c>
      <c r="AB520" t="n">
        <v>61.1</v>
      </c>
      <c r="AC520" t="n">
        <v>534</v>
      </c>
      <c r="AD520" t="n">
        <v>60.9</v>
      </c>
      <c r="AE520" t="n">
        <v>50.6</v>
      </c>
      <c r="AF520" t="n">
        <v>428</v>
      </c>
      <c r="AG520" t="n">
        <v>26</v>
      </c>
      <c r="AH520" t="n">
        <v>73</v>
      </c>
      <c r="AI520" t="n">
        <v>25062</v>
      </c>
      <c r="AJ520" t="n">
        <v>18252</v>
      </c>
      <c r="AK520" t="n">
        <v>19039</v>
      </c>
      <c r="AL520" t="n">
        <v>21418</v>
      </c>
      <c r="AM520" t="n">
        <v>24108</v>
      </c>
      <c r="AN520" t="n">
        <v>29220</v>
      </c>
      <c r="AO520"/>
      <c r="AP520" t="n">
        <v>657</v>
      </c>
      <c r="AQ520" t="n">
        <v>767</v>
      </c>
      <c r="AR520" t="n">
        <v>142</v>
      </c>
    </row>
    <row r="521">
      <c r="A521" t="n">
        <v>127945</v>
      </c>
      <c r="B521" t="s">
        <v>976</v>
      </c>
      <c r="C521" t="s">
        <v>929</v>
      </c>
      <c r="D521" t="s">
        <v>913</v>
      </c>
      <c r="E521" t="s">
        <v>914</v>
      </c>
      <c r="F521" t="s">
        <v>188</v>
      </c>
      <c r="G521" t="s">
        <v>189</v>
      </c>
      <c r="H521" t="s">
        <v>150</v>
      </c>
      <c r="I521" t="s">
        <v>186</v>
      </c>
      <c r="J521" t="s">
        <v>168</v>
      </c>
      <c r="K521" t="s">
        <v>179</v>
      </c>
      <c r="L521" t="s">
        <v>155</v>
      </c>
      <c r="M521" t="s">
        <v>155</v>
      </c>
      <c r="N521" t="n">
        <v>-105.0699</v>
      </c>
      <c r="O521" t="n">
        <v>39.7433</v>
      </c>
      <c r="P521" t="n">
        <v>3147</v>
      </c>
      <c r="Q521" t="n">
        <v>3145</v>
      </c>
      <c r="R521" t="n">
        <v>74.9</v>
      </c>
      <c r="S521" t="n">
        <v>55.8</v>
      </c>
      <c r="T521" t="n">
        <v>12.1</v>
      </c>
      <c r="U521" t="n">
        <v>14.4</v>
      </c>
      <c r="V521" t="n">
        <v>3.3</v>
      </c>
      <c r="W521" t="n">
        <v>0.1</v>
      </c>
      <c r="X521" t="n">
        <v>58</v>
      </c>
      <c r="Y521" t="n">
        <v>23</v>
      </c>
      <c r="Z521" t="n">
        <v>12</v>
      </c>
      <c r="AA521" t="n">
        <v>63</v>
      </c>
      <c r="AB521" t="n">
        <v>36.5</v>
      </c>
      <c r="AC521" t="n">
        <v>63</v>
      </c>
      <c r="AD521" t="n">
        <v>36.5</v>
      </c>
      <c r="AE521" t="n">
        <v>23.8</v>
      </c>
      <c r="AF521" t="n">
        <v>130</v>
      </c>
      <c r="AG521" t="n">
        <v>46</v>
      </c>
      <c r="AH521" t="n">
        <v>64</v>
      </c>
      <c r="AI521" t="n">
        <v>27459</v>
      </c>
      <c r="AJ521" t="n">
        <v>23444</v>
      </c>
      <c r="AK521" t="n">
        <v>26409</v>
      </c>
      <c r="AL521" t="n">
        <v>28579</v>
      </c>
      <c r="AM521" t="n">
        <v>31693</v>
      </c>
      <c r="AN521" t="n">
        <v>32376</v>
      </c>
      <c r="AO521"/>
      <c r="AP521" t="n">
        <v>283</v>
      </c>
      <c r="AQ521" t="n">
        <v>2</v>
      </c>
      <c r="AR521"/>
    </row>
    <row r="522">
      <c r="A522" t="n">
        <v>127954</v>
      </c>
      <c r="B522" t="s">
        <v>977</v>
      </c>
      <c r="C522" t="s">
        <v>920</v>
      </c>
      <c r="D522" t="s">
        <v>913</v>
      </c>
      <c r="E522" t="s">
        <v>914</v>
      </c>
      <c r="F522" t="s">
        <v>162</v>
      </c>
      <c r="G522" t="s">
        <v>163</v>
      </c>
      <c r="H522" t="s">
        <v>150</v>
      </c>
      <c r="I522" t="s">
        <v>151</v>
      </c>
      <c r="J522" t="s">
        <v>164</v>
      </c>
      <c r="K522"/>
      <c r="L522" t="s">
        <v>155</v>
      </c>
      <c r="M522" t="s">
        <v>155</v>
      </c>
      <c r="N522" t="n">
        <v>-104.9434</v>
      </c>
      <c r="O522" t="n">
        <v>39.7629</v>
      </c>
      <c r="P522" t="n">
        <v>49</v>
      </c>
      <c r="Q522" t="n">
        <v>12</v>
      </c>
      <c r="R522" t="n">
        <v>100</v>
      </c>
      <c r="S522" t="n">
        <v>41.7</v>
      </c>
      <c r="T522" t="n">
        <v>0</v>
      </c>
      <c r="U522" t="n">
        <v>58.3</v>
      </c>
      <c r="V522" t="n">
        <v>0</v>
      </c>
      <c r="W522" t="n">
        <v>0</v>
      </c>
      <c r="X522"/>
      <c r="Y522"/>
      <c r="Z522" t="n">
        <v>12</v>
      </c>
      <c r="AA522" t="n">
        <v>12</v>
      </c>
      <c r="AB522" t="n">
        <v>91.7</v>
      </c>
      <c r="AC522"/>
      <c r="AD522"/>
      <c r="AE522"/>
      <c r="AF522" t="n">
        <v>9</v>
      </c>
      <c r="AG522" t="n">
        <v>17</v>
      </c>
      <c r="AH522" t="n">
        <v>17</v>
      </c>
      <c r="AI522" t="n">
        <v>4012</v>
      </c>
      <c r="AJ522" t="n">
        <v>13285</v>
      </c>
      <c r="AK522"/>
      <c r="AL522"/>
      <c r="AM522"/>
      <c r="AN522"/>
      <c r="AO522"/>
      <c r="AP522"/>
      <c r="AQ522"/>
      <c r="AR522"/>
    </row>
    <row r="523">
      <c r="A523" t="n">
        <v>128106</v>
      </c>
      <c r="B523" t="s">
        <v>978</v>
      </c>
      <c r="C523" t="s">
        <v>973</v>
      </c>
      <c r="D523" t="s">
        <v>913</v>
      </c>
      <c r="E523" t="s">
        <v>914</v>
      </c>
      <c r="F523" t="s">
        <v>148</v>
      </c>
      <c r="G523" t="s">
        <v>149</v>
      </c>
      <c r="H523" t="s">
        <v>150</v>
      </c>
      <c r="I523" t="s">
        <v>151</v>
      </c>
      <c r="J523" t="s">
        <v>152</v>
      </c>
      <c r="K523" t="s">
        <v>153</v>
      </c>
      <c r="L523" t="s">
        <v>155</v>
      </c>
      <c r="M523" t="s">
        <v>155</v>
      </c>
      <c r="N523" t="n">
        <v>-104.579</v>
      </c>
      <c r="O523" t="n">
        <v>38.3086</v>
      </c>
      <c r="P523" t="n">
        <v>11870</v>
      </c>
      <c r="Q523" t="n">
        <v>5758</v>
      </c>
      <c r="R523" t="n">
        <v>53.5</v>
      </c>
      <c r="S523" t="n">
        <v>43.4</v>
      </c>
      <c r="T523" t="n">
        <v>5.1</v>
      </c>
      <c r="U523" t="n">
        <v>30.6</v>
      </c>
      <c r="V523" t="n">
        <v>6.8</v>
      </c>
      <c r="W523" t="n">
        <v>1.3</v>
      </c>
      <c r="X523" t="n">
        <v>65</v>
      </c>
      <c r="Y523" t="n">
        <v>34</v>
      </c>
      <c r="Z523" t="n">
        <v>16</v>
      </c>
      <c r="AA523" t="n">
        <v>703</v>
      </c>
      <c r="AB523" t="n">
        <v>38</v>
      </c>
      <c r="AC523" t="n">
        <v>703</v>
      </c>
      <c r="AD523" t="n">
        <v>38</v>
      </c>
      <c r="AE523" t="n">
        <v>21.9</v>
      </c>
      <c r="AF523" t="n">
        <v>583</v>
      </c>
      <c r="AG523" t="n">
        <v>28</v>
      </c>
      <c r="AH523" t="n">
        <v>52</v>
      </c>
      <c r="AI523" t="n">
        <v>14188</v>
      </c>
      <c r="AJ523" t="n">
        <v>9687</v>
      </c>
      <c r="AK523" t="n">
        <v>11346</v>
      </c>
      <c r="AL523" t="n">
        <v>13322</v>
      </c>
      <c r="AM523" t="n">
        <v>18690</v>
      </c>
      <c r="AN523" t="n">
        <v>19746</v>
      </c>
      <c r="AO523"/>
      <c r="AP523" t="n">
        <v>600</v>
      </c>
      <c r="AQ523" t="n">
        <v>197</v>
      </c>
      <c r="AR523" t="n">
        <v>16</v>
      </c>
    </row>
    <row r="524">
      <c r="A524" t="n">
        <v>128151</v>
      </c>
      <c r="B524" t="s">
        <v>979</v>
      </c>
      <c r="C524" t="s">
        <v>932</v>
      </c>
      <c r="D524" t="s">
        <v>913</v>
      </c>
      <c r="E524" t="s">
        <v>914</v>
      </c>
      <c r="F524" t="s">
        <v>173</v>
      </c>
      <c r="G524" t="s">
        <v>149</v>
      </c>
      <c r="H524" t="s">
        <v>174</v>
      </c>
      <c r="I524" t="s">
        <v>151</v>
      </c>
      <c r="J524" t="s">
        <v>168</v>
      </c>
      <c r="K524"/>
      <c r="L524" t="s">
        <v>155</v>
      </c>
      <c r="M524" t="s">
        <v>155</v>
      </c>
      <c r="N524" t="n">
        <v>-104.7897</v>
      </c>
      <c r="O524" t="n">
        <v>39.7237</v>
      </c>
      <c r="P524" t="n">
        <v>983</v>
      </c>
      <c r="Q524" t="n">
        <v>983</v>
      </c>
      <c r="R524" t="n">
        <v>48.2</v>
      </c>
      <c r="S524" t="n">
        <v>30.7</v>
      </c>
      <c r="T524" t="n">
        <v>14.5</v>
      </c>
      <c r="U524" t="n">
        <v>45.6</v>
      </c>
      <c r="V524" t="n">
        <v>5.1</v>
      </c>
      <c r="W524" t="n">
        <v>1.8</v>
      </c>
      <c r="X524" t="n">
        <v>55</v>
      </c>
      <c r="Y524" t="n">
        <v>0</v>
      </c>
      <c r="Z524" t="n">
        <v>20</v>
      </c>
      <c r="AA524" t="n">
        <v>282</v>
      </c>
      <c r="AB524" t="n">
        <v>58.2</v>
      </c>
      <c r="AC524"/>
      <c r="AD524"/>
      <c r="AE524"/>
      <c r="AF524" t="n">
        <v>355</v>
      </c>
      <c r="AG524" t="n">
        <v>33</v>
      </c>
      <c r="AH524" t="n">
        <v>64</v>
      </c>
      <c r="AI524" t="n">
        <v>6596</v>
      </c>
      <c r="AJ524" t="n">
        <v>4655</v>
      </c>
      <c r="AK524" t="n">
        <v>3821</v>
      </c>
      <c r="AL524" t="n">
        <v>10150</v>
      </c>
      <c r="AM524" t="n">
        <v>10806</v>
      </c>
      <c r="AN524"/>
      <c r="AO524"/>
      <c r="AP524"/>
      <c r="AQ524"/>
      <c r="AR524"/>
    </row>
    <row r="525">
      <c r="A525" t="n">
        <v>128179</v>
      </c>
      <c r="B525" t="s">
        <v>980</v>
      </c>
      <c r="C525" t="s">
        <v>923</v>
      </c>
      <c r="D525" t="s">
        <v>913</v>
      </c>
      <c r="E525" t="s">
        <v>914</v>
      </c>
      <c r="F525" t="s">
        <v>279</v>
      </c>
      <c r="G525" t="s">
        <v>189</v>
      </c>
      <c r="H525" t="s">
        <v>174</v>
      </c>
      <c r="I525" t="s">
        <v>151</v>
      </c>
      <c r="J525" t="s">
        <v>164</v>
      </c>
      <c r="K525" t="s">
        <v>176</v>
      </c>
      <c r="L525" t="s">
        <v>155</v>
      </c>
      <c r="M525" t="s">
        <v>155</v>
      </c>
      <c r="N525" t="n">
        <v>-104.7872</v>
      </c>
      <c r="O525" t="n">
        <v>38.8322</v>
      </c>
      <c r="P525" t="n">
        <v>1174</v>
      </c>
      <c r="Q525" t="n">
        <v>1174</v>
      </c>
      <c r="R525" t="n">
        <v>31.6</v>
      </c>
      <c r="S525" t="n">
        <v>54.9</v>
      </c>
      <c r="T525" t="n">
        <v>21.2</v>
      </c>
      <c r="U525" t="n">
        <v>18.7</v>
      </c>
      <c r="V525" t="n">
        <v>2.1</v>
      </c>
      <c r="W525" t="n">
        <v>0</v>
      </c>
      <c r="X525" t="n">
        <v>67</v>
      </c>
      <c r="Y525"/>
      <c r="Z525" t="n">
        <v>22</v>
      </c>
      <c r="AA525" t="n">
        <v>314</v>
      </c>
      <c r="AB525" t="n">
        <v>44.9</v>
      </c>
      <c r="AC525"/>
      <c r="AD525"/>
      <c r="AE525"/>
      <c r="AF525" t="n">
        <v>527</v>
      </c>
      <c r="AG525" t="n">
        <v>53</v>
      </c>
      <c r="AH525" t="n">
        <v>54</v>
      </c>
      <c r="AI525" t="n">
        <v>20498</v>
      </c>
      <c r="AJ525" t="n">
        <v>20863</v>
      </c>
      <c r="AK525" t="n">
        <v>22432</v>
      </c>
      <c r="AL525" t="n">
        <v>22486</v>
      </c>
      <c r="AM525" t="n">
        <v>23817</v>
      </c>
      <c r="AN525" t="n">
        <v>25628</v>
      </c>
      <c r="AO525" t="n">
        <v>119</v>
      </c>
      <c r="AP525"/>
      <c r="AQ525"/>
      <c r="AR525"/>
    </row>
    <row r="526">
      <c r="A526" t="n">
        <v>128188</v>
      </c>
      <c r="B526" t="s">
        <v>981</v>
      </c>
      <c r="C526" t="s">
        <v>960</v>
      </c>
      <c r="D526" t="s">
        <v>913</v>
      </c>
      <c r="E526" t="s">
        <v>914</v>
      </c>
      <c r="F526" t="s">
        <v>279</v>
      </c>
      <c r="G526" t="s">
        <v>189</v>
      </c>
      <c r="H526" t="s">
        <v>174</v>
      </c>
      <c r="I526" t="s">
        <v>151</v>
      </c>
      <c r="J526" t="s">
        <v>168</v>
      </c>
      <c r="K526" t="s">
        <v>176</v>
      </c>
      <c r="L526" t="s">
        <v>155</v>
      </c>
      <c r="M526" t="s">
        <v>155</v>
      </c>
      <c r="N526" t="n">
        <v>-108.5306</v>
      </c>
      <c r="O526" t="n">
        <v>39.1163</v>
      </c>
      <c r="P526" t="n">
        <v>1859</v>
      </c>
      <c r="Q526" t="n">
        <v>1859</v>
      </c>
      <c r="R526" t="n">
        <v>62.8</v>
      </c>
      <c r="S526" t="n">
        <v>50.3</v>
      </c>
      <c r="T526" t="n">
        <v>4.5</v>
      </c>
      <c r="U526" t="n">
        <v>37.5</v>
      </c>
      <c r="V526" t="n">
        <v>0.9</v>
      </c>
      <c r="W526" t="n">
        <v>0</v>
      </c>
      <c r="X526" t="n">
        <v>69</v>
      </c>
      <c r="Y526"/>
      <c r="Z526" t="n">
        <v>22</v>
      </c>
      <c r="AA526" t="n">
        <v>504</v>
      </c>
      <c r="AB526" t="n">
        <v>54.6</v>
      </c>
      <c r="AC526"/>
      <c r="AD526"/>
      <c r="AE526"/>
      <c r="AF526" t="n">
        <v>854</v>
      </c>
      <c r="AG526" t="n">
        <v>64</v>
      </c>
      <c r="AH526" t="n">
        <v>67</v>
      </c>
      <c r="AI526" t="n">
        <v>16972</v>
      </c>
      <c r="AJ526" t="n">
        <v>16004</v>
      </c>
      <c r="AK526" t="n">
        <v>16266</v>
      </c>
      <c r="AL526" t="n">
        <v>17736</v>
      </c>
      <c r="AM526" t="n">
        <v>20053</v>
      </c>
      <c r="AN526"/>
      <c r="AO526" t="n">
        <v>94</v>
      </c>
      <c r="AP526"/>
      <c r="AQ526"/>
      <c r="AR526"/>
    </row>
    <row r="527">
      <c r="A527" t="n">
        <v>128258</v>
      </c>
      <c r="B527" t="s">
        <v>982</v>
      </c>
      <c r="C527" t="s">
        <v>983</v>
      </c>
      <c r="D527" t="s">
        <v>913</v>
      </c>
      <c r="E527" t="s">
        <v>914</v>
      </c>
      <c r="F527" t="s">
        <v>148</v>
      </c>
      <c r="G527" t="s">
        <v>149</v>
      </c>
      <c r="H527" t="s">
        <v>150</v>
      </c>
      <c r="I527" t="s">
        <v>175</v>
      </c>
      <c r="J527" t="s">
        <v>168</v>
      </c>
      <c r="K527" t="s">
        <v>176</v>
      </c>
      <c r="L527" t="s">
        <v>155</v>
      </c>
      <c r="M527" t="s">
        <v>155</v>
      </c>
      <c r="N527" t="n">
        <v>-104.5135</v>
      </c>
      <c r="O527" t="n">
        <v>37.1721</v>
      </c>
      <c r="P527" t="n">
        <v>2284</v>
      </c>
      <c r="Q527" t="n">
        <v>2284</v>
      </c>
      <c r="R527" t="n">
        <v>54.1</v>
      </c>
      <c r="S527" t="n">
        <v>37.1</v>
      </c>
      <c r="T527" t="n">
        <v>5.6</v>
      </c>
      <c r="U527" t="n">
        <v>43</v>
      </c>
      <c r="V527" t="n">
        <v>1</v>
      </c>
      <c r="W527" t="n">
        <v>2.4</v>
      </c>
      <c r="X527" t="n">
        <v>67</v>
      </c>
      <c r="Y527" t="n">
        <v>54</v>
      </c>
      <c r="Z527" t="n">
        <v>16</v>
      </c>
      <c r="AA527" t="n">
        <v>271</v>
      </c>
      <c r="AB527" t="n">
        <v>55.7</v>
      </c>
      <c r="AC527"/>
      <c r="AD527"/>
      <c r="AE527"/>
      <c r="AF527" t="n">
        <v>217</v>
      </c>
      <c r="AG527" t="n">
        <v>41</v>
      </c>
      <c r="AH527" t="n">
        <v>66</v>
      </c>
      <c r="AI527" t="n">
        <v>11323</v>
      </c>
      <c r="AJ527" t="n">
        <v>10546</v>
      </c>
      <c r="AK527" t="n">
        <v>10089</v>
      </c>
      <c r="AL527" t="n">
        <v>12281</v>
      </c>
      <c r="AM527" t="n">
        <v>17590</v>
      </c>
      <c r="AN527" t="n">
        <v>21373</v>
      </c>
      <c r="AO527" t="n">
        <v>191</v>
      </c>
      <c r="AP527" t="n">
        <v>4</v>
      </c>
      <c r="AQ527"/>
      <c r="AR527"/>
    </row>
    <row r="528">
      <c r="A528" t="n">
        <v>128328</v>
      </c>
      <c r="B528" t="s">
        <v>984</v>
      </c>
      <c r="C528" t="s">
        <v>985</v>
      </c>
      <c r="D528" t="s">
        <v>913</v>
      </c>
      <c r="E528" t="s">
        <v>760</v>
      </c>
      <c r="F528" t="s">
        <v>148</v>
      </c>
      <c r="G528" t="s">
        <v>149</v>
      </c>
      <c r="H528" t="s">
        <v>150</v>
      </c>
      <c r="I528" t="s">
        <v>205</v>
      </c>
      <c r="J528" t="s">
        <v>168</v>
      </c>
      <c r="K528" t="s">
        <v>179</v>
      </c>
      <c r="L528" t="s">
        <v>155</v>
      </c>
      <c r="M528" t="s">
        <v>155</v>
      </c>
      <c r="N528" t="n">
        <v>-104.8914</v>
      </c>
      <c r="O528" t="n">
        <v>39.011</v>
      </c>
      <c r="P528" t="n">
        <v>4124</v>
      </c>
      <c r="Q528" t="n">
        <v>4124</v>
      </c>
      <c r="R528" t="n">
        <v>29.4</v>
      </c>
      <c r="S528" t="n">
        <v>63.4</v>
      </c>
      <c r="T528" t="n">
        <v>5.8</v>
      </c>
      <c r="U528" t="n">
        <v>11.9</v>
      </c>
      <c r="V528" t="n">
        <v>7.2</v>
      </c>
      <c r="W528" t="n">
        <v>1.5</v>
      </c>
      <c r="X528" t="n">
        <v>96</v>
      </c>
      <c r="Y528"/>
      <c r="Z528" t="n">
        <v>7</v>
      </c>
      <c r="AA528" t="n">
        <v>1180</v>
      </c>
      <c r="AB528" t="n">
        <v>88.1</v>
      </c>
      <c r="AC528" t="n">
        <v>1180</v>
      </c>
      <c r="AD528" t="n">
        <v>88.1</v>
      </c>
      <c r="AE528" t="n">
        <v>86</v>
      </c>
      <c r="AF528"/>
      <c r="AG528"/>
      <c r="AH528"/>
      <c r="AI528"/>
      <c r="AJ528"/>
      <c r="AK528"/>
      <c r="AL528"/>
      <c r="AM528"/>
      <c r="AN528"/>
      <c r="AO528"/>
      <c r="AP528" t="n">
        <v>949</v>
      </c>
      <c r="AQ528"/>
      <c r="AR528"/>
    </row>
    <row r="529">
      <c r="A529" t="n">
        <v>128337</v>
      </c>
      <c r="B529" t="s">
        <v>986</v>
      </c>
      <c r="C529" t="s">
        <v>987</v>
      </c>
      <c r="D529" t="s">
        <v>913</v>
      </c>
      <c r="E529" t="s">
        <v>914</v>
      </c>
      <c r="F529" t="s">
        <v>199</v>
      </c>
      <c r="G529" t="s">
        <v>189</v>
      </c>
      <c r="H529" t="s">
        <v>200</v>
      </c>
      <c r="I529" t="s">
        <v>186</v>
      </c>
      <c r="J529" t="s">
        <v>164</v>
      </c>
      <c r="K529"/>
      <c r="L529" t="s">
        <v>155</v>
      </c>
      <c r="M529" t="s">
        <v>155</v>
      </c>
      <c r="N529" t="n">
        <v>-104.9436</v>
      </c>
      <c r="O529" t="n">
        <v>39.9153</v>
      </c>
      <c r="P529" t="n">
        <v>130</v>
      </c>
      <c r="Q529" t="n">
        <v>130</v>
      </c>
      <c r="R529" t="n">
        <v>96.9</v>
      </c>
      <c r="S529" t="n">
        <v>23.8</v>
      </c>
      <c r="T529" t="n">
        <v>3.8</v>
      </c>
      <c r="U529" t="n">
        <v>40.8</v>
      </c>
      <c r="V529" t="n">
        <v>0.8</v>
      </c>
      <c r="W529" t="n">
        <v>0</v>
      </c>
      <c r="X529" t="n">
        <v>78</v>
      </c>
      <c r="Y529" t="n">
        <v>33</v>
      </c>
      <c r="Z529" t="n">
        <v>17</v>
      </c>
      <c r="AA529"/>
      <c r="AB529"/>
      <c r="AC529"/>
      <c r="AD529"/>
      <c r="AE529"/>
      <c r="AF529" t="n">
        <v>44</v>
      </c>
      <c r="AG529" t="n">
        <v>42</v>
      </c>
      <c r="AH529" t="n">
        <v>45</v>
      </c>
      <c r="AI529" t="n">
        <v>14958</v>
      </c>
      <c r="AJ529" t="n">
        <v>14486</v>
      </c>
      <c r="AK529" t="n">
        <v>14261</v>
      </c>
      <c r="AL529" t="n">
        <v>20094</v>
      </c>
      <c r="AM529"/>
      <c r="AN529" t="n">
        <v>19594</v>
      </c>
      <c r="AO529"/>
      <c r="AP529"/>
      <c r="AQ529"/>
      <c r="AR529"/>
    </row>
    <row r="530">
      <c r="A530" t="n">
        <v>128391</v>
      </c>
      <c r="B530" t="s">
        <v>988</v>
      </c>
      <c r="C530" t="s">
        <v>989</v>
      </c>
      <c r="D530" t="s">
        <v>913</v>
      </c>
      <c r="E530" t="s">
        <v>914</v>
      </c>
      <c r="F530" t="s">
        <v>148</v>
      </c>
      <c r="G530" t="s">
        <v>149</v>
      </c>
      <c r="H530" t="s">
        <v>150</v>
      </c>
      <c r="I530" t="s">
        <v>175</v>
      </c>
      <c r="J530" t="s">
        <v>168</v>
      </c>
      <c r="K530" t="s">
        <v>153</v>
      </c>
      <c r="L530" t="s">
        <v>155</v>
      </c>
      <c r="M530" t="s">
        <v>155</v>
      </c>
      <c r="N530" t="n">
        <v>-106.9191</v>
      </c>
      <c r="O530" t="n">
        <v>38.5499</v>
      </c>
      <c r="P530" t="n">
        <v>5767</v>
      </c>
      <c r="Q530" t="n">
        <v>5186</v>
      </c>
      <c r="R530" t="n">
        <v>49.3</v>
      </c>
      <c r="S530" t="n">
        <v>52</v>
      </c>
      <c r="T530" t="n">
        <v>6.5</v>
      </c>
      <c r="U530" t="n">
        <v>25.6</v>
      </c>
      <c r="V530" t="n">
        <v>3</v>
      </c>
      <c r="W530" t="n">
        <v>0.2</v>
      </c>
      <c r="X530" t="n">
        <v>73</v>
      </c>
      <c r="Y530" t="n">
        <v>67</v>
      </c>
      <c r="Z530" t="n">
        <v>18</v>
      </c>
      <c r="AA530" t="n">
        <v>446</v>
      </c>
      <c r="AB530" t="n">
        <v>50.7</v>
      </c>
      <c r="AC530" t="n">
        <v>446</v>
      </c>
      <c r="AD530" t="n">
        <v>50.7</v>
      </c>
      <c r="AE530" t="n">
        <v>31.6</v>
      </c>
      <c r="AF530" t="n">
        <v>436</v>
      </c>
      <c r="AG530" t="n">
        <v>13</v>
      </c>
      <c r="AH530" t="n">
        <v>48</v>
      </c>
      <c r="AI530" t="n">
        <v>17709</v>
      </c>
      <c r="AJ530" t="n">
        <v>10573</v>
      </c>
      <c r="AK530" t="n">
        <v>9926</v>
      </c>
      <c r="AL530" t="n">
        <v>15090</v>
      </c>
      <c r="AM530" t="n">
        <v>18658</v>
      </c>
      <c r="AN530" t="n">
        <v>21621</v>
      </c>
      <c r="AO530"/>
      <c r="AP530" t="n">
        <v>340</v>
      </c>
      <c r="AQ530" t="n">
        <v>176</v>
      </c>
      <c r="AR530"/>
    </row>
    <row r="531">
      <c r="A531" t="n">
        <v>128498</v>
      </c>
      <c r="B531" t="s">
        <v>990</v>
      </c>
      <c r="C531" t="s">
        <v>991</v>
      </c>
      <c r="D531" t="s">
        <v>992</v>
      </c>
      <c r="E531" t="s">
        <v>993</v>
      </c>
      <c r="F531" t="s">
        <v>162</v>
      </c>
      <c r="G531" t="s">
        <v>163</v>
      </c>
      <c r="H531" t="s">
        <v>150</v>
      </c>
      <c r="I531" t="s">
        <v>151</v>
      </c>
      <c r="J531" t="s">
        <v>168</v>
      </c>
      <c r="K531" t="s">
        <v>153</v>
      </c>
      <c r="L531" t="s">
        <v>155</v>
      </c>
      <c r="M531" t="s">
        <v>155</v>
      </c>
      <c r="N531" t="n">
        <v>-72.9238</v>
      </c>
      <c r="O531" t="n">
        <v>41.3325</v>
      </c>
      <c r="P531" t="n">
        <v>1609</v>
      </c>
      <c r="Q531" t="n">
        <v>1243</v>
      </c>
      <c r="R531" t="n">
        <v>60.4</v>
      </c>
      <c r="S531" t="n">
        <v>33.4</v>
      </c>
      <c r="T531" t="n">
        <v>31.6</v>
      </c>
      <c r="U531" t="n">
        <v>22.5</v>
      </c>
      <c r="V531" t="n">
        <v>2</v>
      </c>
      <c r="W531" t="n">
        <v>3</v>
      </c>
      <c r="X531" t="n">
        <v>75</v>
      </c>
      <c r="Y531"/>
      <c r="Z531" t="n">
        <v>15</v>
      </c>
      <c r="AA531" t="n">
        <v>115</v>
      </c>
      <c r="AB531" t="n">
        <v>46.1</v>
      </c>
      <c r="AC531" t="n">
        <v>108</v>
      </c>
      <c r="AD531" t="n">
        <v>46.3</v>
      </c>
      <c r="AE531" t="n">
        <v>38</v>
      </c>
      <c r="AF531" t="n">
        <v>162</v>
      </c>
      <c r="AG531" t="n">
        <v>47</v>
      </c>
      <c r="AH531" t="n">
        <v>82</v>
      </c>
      <c r="AI531" t="n">
        <v>30179</v>
      </c>
      <c r="AJ531" t="n">
        <v>32923</v>
      </c>
      <c r="AK531" t="n">
        <v>32830</v>
      </c>
      <c r="AL531" t="n">
        <v>30898</v>
      </c>
      <c r="AM531" t="n">
        <v>33567</v>
      </c>
      <c r="AN531" t="n">
        <v>32651</v>
      </c>
      <c r="AO531" t="n">
        <v>14</v>
      </c>
      <c r="AP531" t="n">
        <v>266</v>
      </c>
      <c r="AQ531" t="n">
        <v>118</v>
      </c>
      <c r="AR531"/>
    </row>
    <row r="532">
      <c r="A532" t="n">
        <v>128586</v>
      </c>
      <c r="B532" t="s">
        <v>994</v>
      </c>
      <c r="C532" t="s">
        <v>995</v>
      </c>
      <c r="D532" t="s">
        <v>996</v>
      </c>
      <c r="E532" t="s">
        <v>997</v>
      </c>
      <c r="F532" t="s">
        <v>162</v>
      </c>
      <c r="G532" t="s">
        <v>163</v>
      </c>
      <c r="H532" t="s">
        <v>150</v>
      </c>
      <c r="I532" t="s">
        <v>186</v>
      </c>
      <c r="J532" t="s">
        <v>164</v>
      </c>
      <c r="K532"/>
      <c r="L532" t="s">
        <v>155</v>
      </c>
      <c r="M532" t="s">
        <v>155</v>
      </c>
      <c r="N532" t="n">
        <v>-74.0788</v>
      </c>
      <c r="O532" t="n">
        <v>41.123</v>
      </c>
      <c r="P532" t="n">
        <v>65</v>
      </c>
      <c r="Q532" t="n">
        <v>65</v>
      </c>
      <c r="R532" t="n">
        <v>0</v>
      </c>
      <c r="S532" t="n">
        <v>98.5</v>
      </c>
      <c r="T532" t="n">
        <v>0</v>
      </c>
      <c r="U532" t="n">
        <v>0</v>
      </c>
      <c r="V532" t="n">
        <v>0</v>
      </c>
      <c r="W532" t="n">
        <v>1.5</v>
      </c>
      <c r="X532" t="n">
        <v>66</v>
      </c>
      <c r="Y532"/>
      <c r="Z532" t="n">
        <v>10</v>
      </c>
      <c r="AA532" t="n">
        <v>7</v>
      </c>
      <c r="AB532" t="n">
        <v>57.1</v>
      </c>
      <c r="AC532" t="n">
        <v>7</v>
      </c>
      <c r="AD532"/>
      <c r="AE532"/>
      <c r="AF532" t="n">
        <v>29</v>
      </c>
      <c r="AG532" t="n">
        <v>67</v>
      </c>
      <c r="AH532" t="n">
        <v>85</v>
      </c>
      <c r="AI532" t="n">
        <v>19042</v>
      </c>
      <c r="AJ532" t="n">
        <v>18219</v>
      </c>
      <c r="AK532" t="n">
        <v>18818</v>
      </c>
      <c r="AL532" t="n">
        <v>20082</v>
      </c>
      <c r="AM532"/>
      <c r="AN532"/>
      <c r="AO532"/>
      <c r="AP532"/>
      <c r="AQ532"/>
      <c r="AR532"/>
    </row>
    <row r="533">
      <c r="A533" t="n">
        <v>128744</v>
      </c>
      <c r="B533" t="s">
        <v>998</v>
      </c>
      <c r="C533" t="s">
        <v>999</v>
      </c>
      <c r="D533" t="s">
        <v>992</v>
      </c>
      <c r="E533" t="s">
        <v>993</v>
      </c>
      <c r="F533" t="s">
        <v>162</v>
      </c>
      <c r="G533" t="s">
        <v>163</v>
      </c>
      <c r="H533" t="s">
        <v>150</v>
      </c>
      <c r="I533" t="s">
        <v>151</v>
      </c>
      <c r="J533" t="s">
        <v>168</v>
      </c>
      <c r="K533" t="s">
        <v>159</v>
      </c>
      <c r="L533" t="s">
        <v>155</v>
      </c>
      <c r="M533" t="s">
        <v>155</v>
      </c>
      <c r="N533" t="n">
        <v>-73.1902</v>
      </c>
      <c r="O533" t="n">
        <v>41.1647</v>
      </c>
      <c r="P533" t="n">
        <v>5365</v>
      </c>
      <c r="Q533" t="n">
        <v>2421</v>
      </c>
      <c r="R533" t="n">
        <v>67</v>
      </c>
      <c r="S533" t="n">
        <v>28.6</v>
      </c>
      <c r="T533" t="n">
        <v>28.7</v>
      </c>
      <c r="U533" t="n">
        <v>30.2</v>
      </c>
      <c r="V533" t="n">
        <v>4.9</v>
      </c>
      <c r="W533" t="n">
        <v>3.3</v>
      </c>
      <c r="X533" t="n">
        <v>63</v>
      </c>
      <c r="Y533" t="n">
        <v>0</v>
      </c>
      <c r="Z533" t="n">
        <v>16</v>
      </c>
      <c r="AA533" t="n">
        <v>549</v>
      </c>
      <c r="AB533" t="n">
        <v>48.1</v>
      </c>
      <c r="AC533" t="n">
        <v>549</v>
      </c>
      <c r="AD533" t="n">
        <v>46.1</v>
      </c>
      <c r="AE533" t="n">
        <v>35.9</v>
      </c>
      <c r="AF533" t="n">
        <v>280</v>
      </c>
      <c r="AG533" t="n">
        <v>52</v>
      </c>
      <c r="AH533" t="n">
        <v>80</v>
      </c>
      <c r="AI533" t="n">
        <v>26064</v>
      </c>
      <c r="AJ533" t="n">
        <v>21943</v>
      </c>
      <c r="AK533" t="n">
        <v>23572</v>
      </c>
      <c r="AL533" t="n">
        <v>25830</v>
      </c>
      <c r="AM533" t="n">
        <v>27339</v>
      </c>
      <c r="AN533" t="n">
        <v>27063</v>
      </c>
      <c r="AO533" t="n">
        <v>44</v>
      </c>
      <c r="AP533" t="n">
        <v>425</v>
      </c>
      <c r="AQ533" t="n">
        <v>635</v>
      </c>
      <c r="AR533" t="n">
        <v>69</v>
      </c>
    </row>
    <row r="534">
      <c r="A534" t="n">
        <v>128771</v>
      </c>
      <c r="B534" t="s">
        <v>1000</v>
      </c>
      <c r="C534" t="s">
        <v>1001</v>
      </c>
      <c r="D534" t="s">
        <v>992</v>
      </c>
      <c r="E534" t="s">
        <v>993</v>
      </c>
      <c r="F534" t="s">
        <v>148</v>
      </c>
      <c r="G534" t="s">
        <v>149</v>
      </c>
      <c r="H534" t="s">
        <v>150</v>
      </c>
      <c r="I534" t="s">
        <v>186</v>
      </c>
      <c r="J534" t="s">
        <v>152</v>
      </c>
      <c r="K534" t="s">
        <v>153</v>
      </c>
      <c r="L534" t="s">
        <v>155</v>
      </c>
      <c r="M534" t="s">
        <v>155</v>
      </c>
      <c r="N534" t="n">
        <v>-72.766</v>
      </c>
      <c r="O534" t="n">
        <v>41.6925</v>
      </c>
      <c r="P534" t="n">
        <v>11122</v>
      </c>
      <c r="Q534" t="n">
        <v>8795</v>
      </c>
      <c r="R534" t="n">
        <v>45.9</v>
      </c>
      <c r="S534" t="n">
        <v>55.7</v>
      </c>
      <c r="T534" t="n">
        <v>13.2</v>
      </c>
      <c r="U534" t="n">
        <v>18.1</v>
      </c>
      <c r="V534" t="n">
        <v>5.5</v>
      </c>
      <c r="W534" t="n">
        <v>1.8</v>
      </c>
      <c r="X534" t="n">
        <v>79</v>
      </c>
      <c r="Y534" t="n">
        <v>50</v>
      </c>
      <c r="Z534" t="n">
        <v>14</v>
      </c>
      <c r="AA534" t="n">
        <v>1417</v>
      </c>
      <c r="AB534" t="n">
        <v>49.3</v>
      </c>
      <c r="AC534" t="n">
        <v>1417</v>
      </c>
      <c r="AD534" t="n">
        <v>49.3</v>
      </c>
      <c r="AE534" t="n">
        <v>27.8</v>
      </c>
      <c r="AF534" t="n">
        <v>1234</v>
      </c>
      <c r="AG534" t="n">
        <v>35</v>
      </c>
      <c r="AH534" t="n">
        <v>70</v>
      </c>
      <c r="AI534" t="n">
        <v>17207</v>
      </c>
      <c r="AJ534" t="n">
        <v>11562</v>
      </c>
      <c r="AK534" t="n">
        <v>12817</v>
      </c>
      <c r="AL534" t="n">
        <v>15178</v>
      </c>
      <c r="AM534" t="n">
        <v>18572</v>
      </c>
      <c r="AN534" t="n">
        <v>21300</v>
      </c>
      <c r="AO534"/>
      <c r="AP534" t="n">
        <v>1778</v>
      </c>
      <c r="AQ534" t="n">
        <v>453</v>
      </c>
      <c r="AR534" t="n">
        <v>41</v>
      </c>
    </row>
    <row r="535">
      <c r="A535" t="n">
        <v>128780</v>
      </c>
      <c r="B535" t="s">
        <v>1002</v>
      </c>
      <c r="C535" t="s">
        <v>1001</v>
      </c>
      <c r="D535" t="s">
        <v>992</v>
      </c>
      <c r="E535" t="s">
        <v>993</v>
      </c>
      <c r="F535" t="s">
        <v>148</v>
      </c>
      <c r="G535" t="s">
        <v>149</v>
      </c>
      <c r="H535" t="s">
        <v>150</v>
      </c>
      <c r="I535" t="s">
        <v>186</v>
      </c>
      <c r="J535" t="s">
        <v>168</v>
      </c>
      <c r="K535" t="s">
        <v>179</v>
      </c>
      <c r="L535" t="s">
        <v>155</v>
      </c>
      <c r="M535" t="s">
        <v>155</v>
      </c>
      <c r="N535" t="n">
        <v>-72.7812</v>
      </c>
      <c r="O535" t="n">
        <v>41.6668</v>
      </c>
      <c r="P535" t="n">
        <v>2367</v>
      </c>
      <c r="Q535" t="n">
        <v>2257</v>
      </c>
      <c r="R535" t="n">
        <v>76.5</v>
      </c>
      <c r="S535" t="n">
        <v>52.4</v>
      </c>
      <c r="T535" t="n">
        <v>17.1</v>
      </c>
      <c r="U535" t="n">
        <v>19.7</v>
      </c>
      <c r="V535" t="n">
        <v>2.7</v>
      </c>
      <c r="W535" t="n">
        <v>0.6</v>
      </c>
      <c r="X535" t="n">
        <v>100</v>
      </c>
      <c r="Y535" t="n">
        <v>25</v>
      </c>
      <c r="Z535" t="n">
        <v>16</v>
      </c>
      <c r="AA535"/>
      <c r="AB535"/>
      <c r="AC535"/>
      <c r="AD535"/>
      <c r="AE535"/>
      <c r="AF535" t="n">
        <v>2</v>
      </c>
      <c r="AG535" t="n">
        <v>38</v>
      </c>
      <c r="AH535" t="n">
        <v>60</v>
      </c>
      <c r="AI535" t="n">
        <v>15663</v>
      </c>
      <c r="AJ535" t="n">
        <v>15663</v>
      </c>
      <c r="AK535"/>
      <c r="AL535"/>
      <c r="AM535"/>
      <c r="AN535"/>
      <c r="AO535" t="n">
        <v>49</v>
      </c>
      <c r="AP535" t="n">
        <v>420</v>
      </c>
      <c r="AQ535" t="n">
        <v>36</v>
      </c>
      <c r="AR535"/>
    </row>
    <row r="536">
      <c r="A536" t="n">
        <v>128896</v>
      </c>
      <c r="B536" t="s">
        <v>1003</v>
      </c>
      <c r="C536" t="s">
        <v>1004</v>
      </c>
      <c r="D536" t="s">
        <v>992</v>
      </c>
      <c r="E536" t="s">
        <v>993</v>
      </c>
      <c r="F536" t="s">
        <v>199</v>
      </c>
      <c r="G536" t="s">
        <v>189</v>
      </c>
      <c r="H536" t="s">
        <v>200</v>
      </c>
      <c r="I536" t="s">
        <v>186</v>
      </c>
      <c r="J536" t="s">
        <v>164</v>
      </c>
      <c r="K536"/>
      <c r="L536" t="s">
        <v>155</v>
      </c>
      <c r="M536" t="s">
        <v>155</v>
      </c>
      <c r="N536" t="n">
        <v>-72.6786</v>
      </c>
      <c r="O536" t="n">
        <v>41.604</v>
      </c>
      <c r="P536" t="n">
        <v>422</v>
      </c>
      <c r="Q536" t="n">
        <v>422</v>
      </c>
      <c r="R536" t="n">
        <v>90.5</v>
      </c>
      <c r="S536" t="n">
        <v>29.9</v>
      </c>
      <c r="T536" t="n">
        <v>27</v>
      </c>
      <c r="U536" t="n">
        <v>30.6</v>
      </c>
      <c r="V536" t="n">
        <v>2.8</v>
      </c>
      <c r="W536" t="n">
        <v>0</v>
      </c>
      <c r="X536" t="n">
        <v>8</v>
      </c>
      <c r="Y536"/>
      <c r="Z536" t="n">
        <v>20</v>
      </c>
      <c r="AA536"/>
      <c r="AB536"/>
      <c r="AC536"/>
      <c r="AD536"/>
      <c r="AE536"/>
      <c r="AF536" t="n">
        <v>213</v>
      </c>
      <c r="AG536" t="n">
        <v>42</v>
      </c>
      <c r="AH536" t="n">
        <v>42</v>
      </c>
      <c r="AI536" t="n">
        <v>34368</v>
      </c>
      <c r="AJ536" t="n">
        <v>34368</v>
      </c>
      <c r="AK536"/>
      <c r="AL536"/>
      <c r="AM536"/>
      <c r="AN536"/>
      <c r="AO536"/>
      <c r="AP536"/>
      <c r="AQ536"/>
      <c r="AR536"/>
    </row>
    <row r="537">
      <c r="A537" t="n">
        <v>128902</v>
      </c>
      <c r="B537" t="s">
        <v>1005</v>
      </c>
      <c r="C537" t="s">
        <v>1006</v>
      </c>
      <c r="D537" t="s">
        <v>992</v>
      </c>
      <c r="E537" t="s">
        <v>993</v>
      </c>
      <c r="F537" t="s">
        <v>162</v>
      </c>
      <c r="G537" t="s">
        <v>163</v>
      </c>
      <c r="H537" t="s">
        <v>150</v>
      </c>
      <c r="I537" t="s">
        <v>151</v>
      </c>
      <c r="J537" t="s">
        <v>168</v>
      </c>
      <c r="K537" t="s">
        <v>179</v>
      </c>
      <c r="L537" t="s">
        <v>155</v>
      </c>
      <c r="M537" t="s">
        <v>155</v>
      </c>
      <c r="N537" t="n">
        <v>-72.1073</v>
      </c>
      <c r="O537" t="n">
        <v>41.3798</v>
      </c>
      <c r="P537" t="n">
        <v>1976</v>
      </c>
      <c r="Q537" t="n">
        <v>1976</v>
      </c>
      <c r="R537" t="n">
        <v>61.5</v>
      </c>
      <c r="S537" t="n">
        <v>67.3</v>
      </c>
      <c r="T537" t="n">
        <v>4.3</v>
      </c>
      <c r="U537" t="n">
        <v>11.7</v>
      </c>
      <c r="V537" t="n">
        <v>3.6</v>
      </c>
      <c r="W537" t="n">
        <v>7.7</v>
      </c>
      <c r="X537" t="n">
        <v>87</v>
      </c>
      <c r="Y537"/>
      <c r="Z537" t="n">
        <v>9</v>
      </c>
      <c r="AA537" t="n">
        <v>443</v>
      </c>
      <c r="AB537" t="n">
        <v>83.7</v>
      </c>
      <c r="AC537" t="n">
        <v>443</v>
      </c>
      <c r="AD537" t="n">
        <v>83.7</v>
      </c>
      <c r="AE537" t="n">
        <v>76.3</v>
      </c>
      <c r="AF537" t="n">
        <v>630</v>
      </c>
      <c r="AG537" t="n">
        <v>14</v>
      </c>
      <c r="AH537" t="n">
        <v>97</v>
      </c>
      <c r="AI537" t="n">
        <v>42941</v>
      </c>
      <c r="AJ537" t="n">
        <v>13666</v>
      </c>
      <c r="AK537" t="n">
        <v>20097</v>
      </c>
      <c r="AL537" t="n">
        <v>26760</v>
      </c>
      <c r="AM537" t="n">
        <v>30787</v>
      </c>
      <c r="AN537" t="n">
        <v>44604</v>
      </c>
      <c r="AO537"/>
      <c r="AP537" t="n">
        <v>420</v>
      </c>
      <c r="AQ537"/>
      <c r="AR537"/>
    </row>
    <row r="538">
      <c r="A538" t="n">
        <v>129002</v>
      </c>
      <c r="B538" t="s">
        <v>1007</v>
      </c>
      <c r="C538" t="s">
        <v>1008</v>
      </c>
      <c r="D538" t="s">
        <v>992</v>
      </c>
      <c r="E538" t="s">
        <v>993</v>
      </c>
      <c r="F538" t="s">
        <v>199</v>
      </c>
      <c r="G538" t="s">
        <v>189</v>
      </c>
      <c r="H538" t="s">
        <v>200</v>
      </c>
      <c r="I538" t="s">
        <v>186</v>
      </c>
      <c r="J538" t="s">
        <v>164</v>
      </c>
      <c r="K538"/>
      <c r="L538" t="s">
        <v>155</v>
      </c>
      <c r="M538" t="s">
        <v>155</v>
      </c>
      <c r="N538" t="n">
        <v>-72.9319</v>
      </c>
      <c r="O538" t="n">
        <v>41.3466</v>
      </c>
      <c r="P538" t="n">
        <v>514</v>
      </c>
      <c r="Q538" t="n">
        <v>514</v>
      </c>
      <c r="R538" t="n">
        <v>49.8</v>
      </c>
      <c r="S538" t="n">
        <v>23.3</v>
      </c>
      <c r="T538" t="n">
        <v>34.6</v>
      </c>
      <c r="U538" t="n">
        <v>21</v>
      </c>
      <c r="V538" t="n">
        <v>2.3</v>
      </c>
      <c r="W538" t="n">
        <v>0</v>
      </c>
      <c r="X538" t="n">
        <v>65</v>
      </c>
      <c r="Y538"/>
      <c r="Z538" t="n">
        <v>13</v>
      </c>
      <c r="AA538"/>
      <c r="AB538"/>
      <c r="AC538"/>
      <c r="AD538"/>
      <c r="AE538"/>
      <c r="AF538" t="n">
        <v>89</v>
      </c>
      <c r="AG538" t="n">
        <v>59</v>
      </c>
      <c r="AH538" t="n">
        <v>76</v>
      </c>
      <c r="AI538" t="n">
        <v>16459</v>
      </c>
      <c r="AJ538" t="n">
        <v>18152</v>
      </c>
      <c r="AK538" t="n">
        <v>19658</v>
      </c>
      <c r="AL538" t="n">
        <v>24953</v>
      </c>
      <c r="AM538" t="n">
        <v>24512</v>
      </c>
      <c r="AN538"/>
      <c r="AO538"/>
      <c r="AP538"/>
      <c r="AQ538"/>
      <c r="AR538"/>
    </row>
    <row r="539">
      <c r="A539" t="n">
        <v>129020</v>
      </c>
      <c r="B539" t="s">
        <v>1009</v>
      </c>
      <c r="C539" t="s">
        <v>1010</v>
      </c>
      <c r="D539" t="s">
        <v>992</v>
      </c>
      <c r="E539" t="s">
        <v>993</v>
      </c>
      <c r="F539" t="s">
        <v>148</v>
      </c>
      <c r="G539" t="s">
        <v>149</v>
      </c>
      <c r="H539" t="s">
        <v>150</v>
      </c>
      <c r="I539" t="s">
        <v>175</v>
      </c>
      <c r="J539" t="s">
        <v>158</v>
      </c>
      <c r="K539" t="s">
        <v>159</v>
      </c>
      <c r="L539" t="s">
        <v>155</v>
      </c>
      <c r="M539" t="s">
        <v>155</v>
      </c>
      <c r="N539" t="n">
        <v>-72.2499</v>
      </c>
      <c r="O539" t="n">
        <v>41.8091</v>
      </c>
      <c r="P539" t="n">
        <v>29512</v>
      </c>
      <c r="Q539" t="n">
        <v>20699</v>
      </c>
      <c r="R539" t="n">
        <v>52.6</v>
      </c>
      <c r="S539" t="n">
        <v>50.8</v>
      </c>
      <c r="T539" t="n">
        <v>7.1</v>
      </c>
      <c r="U539" t="n">
        <v>15.1</v>
      </c>
      <c r="V539" t="n">
        <v>12.8</v>
      </c>
      <c r="W539" t="n">
        <v>8.4</v>
      </c>
      <c r="X539" t="n">
        <v>91</v>
      </c>
      <c r="Y539" t="n">
        <v>63</v>
      </c>
      <c r="Z539" t="n">
        <v>16</v>
      </c>
      <c r="AA539" t="n">
        <v>3667</v>
      </c>
      <c r="AB539" t="n">
        <v>83.8</v>
      </c>
      <c r="AC539" t="n">
        <v>3644</v>
      </c>
      <c r="AD539" t="n">
        <v>83.9</v>
      </c>
      <c r="AE539" t="n">
        <v>75.6</v>
      </c>
      <c r="AF539" t="n">
        <v>4061</v>
      </c>
      <c r="AG539" t="n">
        <v>24</v>
      </c>
      <c r="AH539" t="n">
        <v>67</v>
      </c>
      <c r="AI539" t="n">
        <v>22324</v>
      </c>
      <c r="AJ539" t="n">
        <v>13936</v>
      </c>
      <c r="AK539" t="n">
        <v>14656</v>
      </c>
      <c r="AL539" t="n">
        <v>18705</v>
      </c>
      <c r="AM539" t="n">
        <v>26945</v>
      </c>
      <c r="AN539" t="n">
        <v>31886</v>
      </c>
      <c r="AO539" t="n">
        <v>24</v>
      </c>
      <c r="AP539" t="n">
        <v>5325</v>
      </c>
      <c r="AQ539" t="n">
        <v>1779</v>
      </c>
      <c r="AR539" t="n">
        <v>788</v>
      </c>
    </row>
    <row r="540">
      <c r="A540" t="n">
        <v>129154</v>
      </c>
      <c r="B540" t="s">
        <v>1011</v>
      </c>
      <c r="C540" t="s">
        <v>1012</v>
      </c>
      <c r="D540" t="s">
        <v>992</v>
      </c>
      <c r="E540" t="s">
        <v>993</v>
      </c>
      <c r="F540" t="s">
        <v>162</v>
      </c>
      <c r="G540" t="s">
        <v>163</v>
      </c>
      <c r="H540" t="s">
        <v>150</v>
      </c>
      <c r="I540" t="s">
        <v>151</v>
      </c>
      <c r="J540" t="s">
        <v>168</v>
      </c>
      <c r="K540" t="s">
        <v>179</v>
      </c>
      <c r="L540" t="s">
        <v>155</v>
      </c>
      <c r="M540" t="s">
        <v>155</v>
      </c>
      <c r="N540" t="n">
        <v>-72.6403</v>
      </c>
      <c r="O540" t="n">
        <v>41.743</v>
      </c>
      <c r="P540" t="n">
        <v>4962</v>
      </c>
      <c r="Q540" t="n">
        <v>4791</v>
      </c>
      <c r="R540" t="n">
        <v>83.9</v>
      </c>
      <c r="S540" t="n">
        <v>38.9</v>
      </c>
      <c r="T540" t="n">
        <v>26.2</v>
      </c>
      <c r="U540" t="n">
        <v>25.4</v>
      </c>
      <c r="V540" t="n">
        <v>2.5</v>
      </c>
      <c r="W540" t="n">
        <v>0.3</v>
      </c>
      <c r="X540"/>
      <c r="Y540" t="n">
        <v>75</v>
      </c>
      <c r="Z540" t="n">
        <v>14</v>
      </c>
      <c r="AA540" t="n">
        <v>36</v>
      </c>
      <c r="AB540" t="n">
        <v>58.3</v>
      </c>
      <c r="AC540"/>
      <c r="AD540"/>
      <c r="AE540"/>
      <c r="AF540" t="n">
        <v>53</v>
      </c>
      <c r="AG540" t="n">
        <v>48</v>
      </c>
      <c r="AH540" t="n">
        <v>87</v>
      </c>
      <c r="AI540" t="n">
        <v>29131</v>
      </c>
      <c r="AJ540" t="n">
        <v>27515</v>
      </c>
      <c r="AK540" t="n">
        <v>29573</v>
      </c>
      <c r="AL540" t="n">
        <v>30788</v>
      </c>
      <c r="AM540" t="n">
        <v>35472</v>
      </c>
      <c r="AN540" t="n">
        <v>27319</v>
      </c>
      <c r="AO540" t="n">
        <v>448</v>
      </c>
      <c r="AP540" t="n">
        <v>138</v>
      </c>
      <c r="AQ540" t="n">
        <v>54</v>
      </c>
      <c r="AR540"/>
    </row>
    <row r="541">
      <c r="A541" t="n">
        <v>129181</v>
      </c>
      <c r="B541" t="s">
        <v>1013</v>
      </c>
      <c r="C541" t="s">
        <v>1014</v>
      </c>
      <c r="D541" t="s">
        <v>992</v>
      </c>
      <c r="E541" t="s">
        <v>993</v>
      </c>
      <c r="F541" t="s">
        <v>279</v>
      </c>
      <c r="G541" t="s">
        <v>189</v>
      </c>
      <c r="H541" t="s">
        <v>174</v>
      </c>
      <c r="I541" t="s">
        <v>186</v>
      </c>
      <c r="J541" t="s">
        <v>164</v>
      </c>
      <c r="K541"/>
      <c r="L541" t="s">
        <v>155</v>
      </c>
      <c r="M541" t="s">
        <v>155</v>
      </c>
      <c r="N541" t="n">
        <v>-72.5969</v>
      </c>
      <c r="O541" t="n">
        <v>41.9242</v>
      </c>
      <c r="P541" t="n">
        <v>1554</v>
      </c>
      <c r="Q541" t="n">
        <v>1554</v>
      </c>
      <c r="R541" t="n">
        <v>9.1</v>
      </c>
      <c r="S541" t="n">
        <v>34.7</v>
      </c>
      <c r="T541" t="n">
        <v>10.9</v>
      </c>
      <c r="U541" t="n">
        <v>18.5</v>
      </c>
      <c r="V541" t="n">
        <v>1.3</v>
      </c>
      <c r="W541" t="n">
        <v>0</v>
      </c>
      <c r="X541" t="n">
        <v>73</v>
      </c>
      <c r="Y541" t="n">
        <v>66</v>
      </c>
      <c r="Z541" t="n">
        <v>26</v>
      </c>
      <c r="AA541" t="n">
        <v>898</v>
      </c>
      <c r="AB541" t="n">
        <v>60.2</v>
      </c>
      <c r="AC541"/>
      <c r="AD541"/>
      <c r="AE541"/>
      <c r="AF541" t="n">
        <v>663</v>
      </c>
      <c r="AG541" t="n">
        <v>47</v>
      </c>
      <c r="AH541" t="n">
        <v>80</v>
      </c>
      <c r="AI541" t="n">
        <v>26515</v>
      </c>
      <c r="AJ541" t="n">
        <v>25008</v>
      </c>
      <c r="AK541" t="n">
        <v>23029</v>
      </c>
      <c r="AL541" t="n">
        <v>27305</v>
      </c>
      <c r="AM541" t="n">
        <v>30008</v>
      </c>
      <c r="AN541" t="n">
        <v>30361</v>
      </c>
      <c r="AO541"/>
      <c r="AP541"/>
      <c r="AQ541"/>
      <c r="AR541"/>
    </row>
    <row r="542">
      <c r="A542" t="n">
        <v>129215</v>
      </c>
      <c r="B542" t="s">
        <v>1015</v>
      </c>
      <c r="C542" t="s">
        <v>1016</v>
      </c>
      <c r="D542" t="s">
        <v>992</v>
      </c>
      <c r="E542" t="s">
        <v>993</v>
      </c>
      <c r="F542" t="s">
        <v>148</v>
      </c>
      <c r="G542" t="s">
        <v>149</v>
      </c>
      <c r="H542" t="s">
        <v>150</v>
      </c>
      <c r="I542" t="s">
        <v>175</v>
      </c>
      <c r="J542" t="s">
        <v>168</v>
      </c>
      <c r="K542" t="s">
        <v>153</v>
      </c>
      <c r="L542" t="s">
        <v>155</v>
      </c>
      <c r="M542" t="s">
        <v>155</v>
      </c>
      <c r="N542" t="n">
        <v>-72.2188</v>
      </c>
      <c r="O542" t="n">
        <v>41.7217</v>
      </c>
      <c r="P542" t="n">
        <v>4457</v>
      </c>
      <c r="Q542" t="n">
        <v>4241</v>
      </c>
      <c r="R542" t="n">
        <v>58.4</v>
      </c>
      <c r="S542" t="n">
        <v>65.8</v>
      </c>
      <c r="T542" t="n">
        <v>8.5</v>
      </c>
      <c r="U542" t="n">
        <v>12.6</v>
      </c>
      <c r="V542" t="n">
        <v>3.3</v>
      </c>
      <c r="W542" t="n">
        <v>0.4</v>
      </c>
      <c r="X542" t="n">
        <v>84</v>
      </c>
      <c r="Y542" t="n">
        <v>50</v>
      </c>
      <c r="Z542" t="n">
        <v>15</v>
      </c>
      <c r="AA542" t="n">
        <v>903</v>
      </c>
      <c r="AB542" t="n">
        <v>58.1</v>
      </c>
      <c r="AC542" t="n">
        <v>903</v>
      </c>
      <c r="AD542" t="n">
        <v>57.9</v>
      </c>
      <c r="AE542" t="n">
        <v>46.6</v>
      </c>
      <c r="AF542" t="n">
        <v>712</v>
      </c>
      <c r="AG542" t="n">
        <v>28</v>
      </c>
      <c r="AH542" t="n">
        <v>78</v>
      </c>
      <c r="AI542" t="n">
        <v>21205</v>
      </c>
      <c r="AJ542" t="n">
        <v>15167</v>
      </c>
      <c r="AK542" t="n">
        <v>15141</v>
      </c>
      <c r="AL542" t="n">
        <v>18136</v>
      </c>
      <c r="AM542" t="n">
        <v>22882</v>
      </c>
      <c r="AN542" t="n">
        <v>23882</v>
      </c>
      <c r="AO542" t="n">
        <v>2</v>
      </c>
      <c r="AP542" t="n">
        <v>835</v>
      </c>
      <c r="AQ542" t="n">
        <v>104</v>
      </c>
      <c r="AR542"/>
    </row>
    <row r="543">
      <c r="A543" t="n">
        <v>129242</v>
      </c>
      <c r="B543" t="s">
        <v>1017</v>
      </c>
      <c r="C543" t="s">
        <v>230</v>
      </c>
      <c r="D543" t="s">
        <v>992</v>
      </c>
      <c r="E543" t="s">
        <v>993</v>
      </c>
      <c r="F543" t="s">
        <v>162</v>
      </c>
      <c r="G543" t="s">
        <v>163</v>
      </c>
      <c r="H543" t="s">
        <v>150</v>
      </c>
      <c r="I543" t="s">
        <v>186</v>
      </c>
      <c r="J543" t="s">
        <v>152</v>
      </c>
      <c r="K543" t="s">
        <v>159</v>
      </c>
      <c r="L543" t="s">
        <v>155</v>
      </c>
      <c r="M543" t="s">
        <v>155</v>
      </c>
      <c r="N543" t="n">
        <v>-73.2559</v>
      </c>
      <c r="O543" t="n">
        <v>41.1577</v>
      </c>
      <c r="P543" t="n">
        <v>6611</v>
      </c>
      <c r="Q543" t="n">
        <v>5028</v>
      </c>
      <c r="R543" t="n">
        <v>57.4</v>
      </c>
      <c r="S543" t="n">
        <v>78.2</v>
      </c>
      <c r="T543" t="n">
        <v>1.3</v>
      </c>
      <c r="U543" t="n">
        <v>6.6</v>
      </c>
      <c r="V543" t="n">
        <v>2.1</v>
      </c>
      <c r="W543" t="n">
        <v>2.1</v>
      </c>
      <c r="X543" t="n">
        <v>90</v>
      </c>
      <c r="Y543" t="n">
        <v>75</v>
      </c>
      <c r="Z543" t="n">
        <v>12</v>
      </c>
      <c r="AA543" t="n">
        <v>993</v>
      </c>
      <c r="AB543" t="n">
        <v>83.8</v>
      </c>
      <c r="AC543" t="n">
        <v>993</v>
      </c>
      <c r="AD543" t="n">
        <v>83.8</v>
      </c>
      <c r="AE543" t="n">
        <v>81.2</v>
      </c>
      <c r="AF543" t="n">
        <v>1324</v>
      </c>
      <c r="AG543" t="n">
        <v>7</v>
      </c>
      <c r="AH543" t="n">
        <v>91</v>
      </c>
      <c r="AI543" t="n">
        <v>47630</v>
      </c>
      <c r="AJ543" t="n">
        <v>32161</v>
      </c>
      <c r="AK543" t="n">
        <v>28062</v>
      </c>
      <c r="AL543" t="n">
        <v>35003</v>
      </c>
      <c r="AM543" t="n">
        <v>39355</v>
      </c>
      <c r="AN543" t="n">
        <v>49644</v>
      </c>
      <c r="AO543"/>
      <c r="AP543" t="n">
        <v>1157</v>
      </c>
      <c r="AQ543" t="n">
        <v>511</v>
      </c>
      <c r="AR543" t="n">
        <v>48</v>
      </c>
    </row>
    <row r="544">
      <c r="A544" t="n">
        <v>129349</v>
      </c>
      <c r="B544" t="s">
        <v>1018</v>
      </c>
      <c r="C544" t="s">
        <v>1019</v>
      </c>
      <c r="D544" t="s">
        <v>992</v>
      </c>
      <c r="E544" t="s">
        <v>993</v>
      </c>
      <c r="F544" t="s">
        <v>199</v>
      </c>
      <c r="G544" t="s">
        <v>189</v>
      </c>
      <c r="H544" t="s">
        <v>200</v>
      </c>
      <c r="I544" t="s">
        <v>186</v>
      </c>
      <c r="J544" t="s">
        <v>164</v>
      </c>
      <c r="K544"/>
      <c r="L544" t="s">
        <v>155</v>
      </c>
      <c r="M544" t="s">
        <v>155</v>
      </c>
      <c r="N544" t="n">
        <v>-72.8574</v>
      </c>
      <c r="O544" t="n">
        <v>41.3945</v>
      </c>
      <c r="P544" t="n">
        <v>271</v>
      </c>
      <c r="Q544" t="n">
        <v>271</v>
      </c>
      <c r="R544" t="n">
        <v>97.4</v>
      </c>
      <c r="S544" t="n">
        <v>31</v>
      </c>
      <c r="T544" t="n">
        <v>23.2</v>
      </c>
      <c r="U544" t="n">
        <v>37.6</v>
      </c>
      <c r="V544" t="n">
        <v>1.1</v>
      </c>
      <c r="W544" t="n">
        <v>0</v>
      </c>
      <c r="X544" t="n">
        <v>89</v>
      </c>
      <c r="Y544" t="n">
        <v>100</v>
      </c>
      <c r="Z544" t="n">
        <v>17</v>
      </c>
      <c r="AA544"/>
      <c r="AB544"/>
      <c r="AC544"/>
      <c r="AD544"/>
      <c r="AE544"/>
      <c r="AF544" t="n">
        <v>18</v>
      </c>
      <c r="AG544" t="n">
        <v>38</v>
      </c>
      <c r="AH544" t="n">
        <v>44</v>
      </c>
      <c r="AI544" t="n">
        <v>13128</v>
      </c>
      <c r="AJ544" t="n">
        <v>13121</v>
      </c>
      <c r="AK544"/>
      <c r="AL544"/>
      <c r="AM544" t="n">
        <v>17260</v>
      </c>
      <c r="AN544"/>
      <c r="AO544"/>
      <c r="AP544"/>
      <c r="AQ544"/>
      <c r="AR544"/>
    </row>
    <row r="545">
      <c r="A545" t="n">
        <v>129367</v>
      </c>
      <c r="B545" t="s">
        <v>1020</v>
      </c>
      <c r="C545" t="s">
        <v>1021</v>
      </c>
      <c r="D545" t="s">
        <v>992</v>
      </c>
      <c r="E545" t="s">
        <v>993</v>
      </c>
      <c r="F545" t="s">
        <v>173</v>
      </c>
      <c r="G545" t="s">
        <v>149</v>
      </c>
      <c r="H545" t="s">
        <v>174</v>
      </c>
      <c r="I545" t="s">
        <v>151</v>
      </c>
      <c r="J545" t="s">
        <v>158</v>
      </c>
      <c r="K545" t="s">
        <v>176</v>
      </c>
      <c r="L545" t="s">
        <v>155</v>
      </c>
      <c r="M545" t="s">
        <v>155</v>
      </c>
      <c r="N545" t="n">
        <v>-72.6727</v>
      </c>
      <c r="O545" t="n">
        <v>41.7684</v>
      </c>
      <c r="P545" t="n">
        <v>52460</v>
      </c>
      <c r="Q545" t="n">
        <v>52460</v>
      </c>
      <c r="R545" t="n">
        <v>60</v>
      </c>
      <c r="S545" t="n">
        <v>43.1</v>
      </c>
      <c r="T545" t="n">
        <v>16.1</v>
      </c>
      <c r="U545" t="n">
        <v>26.7</v>
      </c>
      <c r="V545" t="n">
        <v>4.5</v>
      </c>
      <c r="W545" t="n">
        <v>2.8</v>
      </c>
      <c r="X545" t="n">
        <v>65</v>
      </c>
      <c r="Y545" t="n">
        <v>46</v>
      </c>
      <c r="Z545" t="n">
        <v>15</v>
      </c>
      <c r="AA545" t="n">
        <v>5309</v>
      </c>
      <c r="AB545" t="n">
        <v>18.9</v>
      </c>
      <c r="AC545"/>
      <c r="AD545"/>
      <c r="AE545"/>
      <c r="AF545" t="n">
        <v>5020</v>
      </c>
      <c r="AG545" t="n">
        <v>44</v>
      </c>
      <c r="AH545" t="n">
        <v>63</v>
      </c>
      <c r="AI545" t="n">
        <v>9059</v>
      </c>
      <c r="AJ545" t="n">
        <v>8698</v>
      </c>
      <c r="AK545" t="n">
        <v>8815</v>
      </c>
      <c r="AL545" t="n">
        <v>9147</v>
      </c>
      <c r="AM545" t="n">
        <v>9212</v>
      </c>
      <c r="AN545" t="n">
        <v>10992</v>
      </c>
      <c r="AO545" t="n">
        <v>4276</v>
      </c>
      <c r="AP545"/>
      <c r="AQ545"/>
      <c r="AR545"/>
    </row>
    <row r="546">
      <c r="A546" t="n">
        <v>129428</v>
      </c>
      <c r="B546" t="s">
        <v>1022</v>
      </c>
      <c r="C546" t="s">
        <v>1021</v>
      </c>
      <c r="D546" t="s">
        <v>992</v>
      </c>
      <c r="E546" t="s">
        <v>993</v>
      </c>
      <c r="F546" t="s">
        <v>162</v>
      </c>
      <c r="G546" t="s">
        <v>163</v>
      </c>
      <c r="H546" t="s">
        <v>150</v>
      </c>
      <c r="I546" t="s">
        <v>151</v>
      </c>
      <c r="J546" t="s">
        <v>164</v>
      </c>
      <c r="K546" t="s">
        <v>209</v>
      </c>
      <c r="L546" t="s">
        <v>155</v>
      </c>
      <c r="M546" t="s">
        <v>155</v>
      </c>
      <c r="N546" t="n">
        <v>-72.6739</v>
      </c>
      <c r="O546" t="n">
        <v>41.7735</v>
      </c>
      <c r="P546" t="n">
        <v>175</v>
      </c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 t="n">
        <v>34</v>
      </c>
      <c r="AR546"/>
    </row>
    <row r="547">
      <c r="A547" t="n">
        <v>129482</v>
      </c>
      <c r="B547" t="s">
        <v>1023</v>
      </c>
      <c r="C547" t="s">
        <v>1024</v>
      </c>
      <c r="D547" t="s">
        <v>992</v>
      </c>
      <c r="E547" t="s">
        <v>993</v>
      </c>
      <c r="F547" t="s">
        <v>279</v>
      </c>
      <c r="G547" t="s">
        <v>189</v>
      </c>
      <c r="H547" t="s">
        <v>174</v>
      </c>
      <c r="I547" t="s">
        <v>151</v>
      </c>
      <c r="J547" t="s">
        <v>164</v>
      </c>
      <c r="K547"/>
      <c r="L547" t="s">
        <v>155</v>
      </c>
      <c r="M547" t="s">
        <v>155</v>
      </c>
      <c r="N547" t="n">
        <v>-72.7258</v>
      </c>
      <c r="O547" t="n">
        <v>41.727</v>
      </c>
      <c r="P547" t="n">
        <v>589</v>
      </c>
      <c r="Q547" t="n">
        <v>589</v>
      </c>
      <c r="R547" t="n">
        <v>91.9</v>
      </c>
      <c r="S547" t="n">
        <v>17.8</v>
      </c>
      <c r="T547" t="n">
        <v>32.3</v>
      </c>
      <c r="U547" t="n">
        <v>33.8</v>
      </c>
      <c r="V547" t="n">
        <v>1.5</v>
      </c>
      <c r="W547" t="n">
        <v>0</v>
      </c>
      <c r="X547" t="n">
        <v>75</v>
      </c>
      <c r="Y547"/>
      <c r="Z547" t="n">
        <v>16</v>
      </c>
      <c r="AA547" t="n">
        <v>229</v>
      </c>
      <c r="AB547" t="n">
        <v>56.3</v>
      </c>
      <c r="AC547"/>
      <c r="AD547"/>
      <c r="AE547"/>
      <c r="AF547" t="n">
        <v>152</v>
      </c>
      <c r="AG547" t="n">
        <v>67</v>
      </c>
      <c r="AH547" t="n">
        <v>68</v>
      </c>
      <c r="AI547" t="n">
        <v>17332</v>
      </c>
      <c r="AJ547" t="n">
        <v>17389</v>
      </c>
      <c r="AK547" t="n">
        <v>19021</v>
      </c>
      <c r="AL547" t="n">
        <v>19086</v>
      </c>
      <c r="AM547" t="n">
        <v>21282</v>
      </c>
      <c r="AN547" t="n">
        <v>22922</v>
      </c>
      <c r="AO547"/>
      <c r="AP547"/>
      <c r="AQ547"/>
      <c r="AR547"/>
    </row>
    <row r="548">
      <c r="A548" t="n">
        <v>129491</v>
      </c>
      <c r="B548" t="s">
        <v>1025</v>
      </c>
      <c r="C548" t="s">
        <v>1021</v>
      </c>
      <c r="D548" t="s">
        <v>992</v>
      </c>
      <c r="E548" t="s">
        <v>993</v>
      </c>
      <c r="F548" t="s">
        <v>162</v>
      </c>
      <c r="G548" t="s">
        <v>163</v>
      </c>
      <c r="H548" t="s">
        <v>150</v>
      </c>
      <c r="I548" t="s">
        <v>151</v>
      </c>
      <c r="J548" t="s">
        <v>164</v>
      </c>
      <c r="K548" t="s">
        <v>153</v>
      </c>
      <c r="L548" t="s">
        <v>155</v>
      </c>
      <c r="M548" t="s">
        <v>155</v>
      </c>
      <c r="N548" t="n">
        <v>-72.7078</v>
      </c>
      <c r="O548" t="n">
        <v>41.7699</v>
      </c>
      <c r="P548" t="n">
        <v>124</v>
      </c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 t="n">
        <v>30</v>
      </c>
      <c r="AR548" t="n">
        <v>6</v>
      </c>
    </row>
    <row r="549">
      <c r="A549" t="n">
        <v>129525</v>
      </c>
      <c r="B549" t="s">
        <v>1026</v>
      </c>
      <c r="C549" t="s">
        <v>1024</v>
      </c>
      <c r="D549" t="s">
        <v>992</v>
      </c>
      <c r="E549" t="s">
        <v>993</v>
      </c>
      <c r="F549" t="s">
        <v>162</v>
      </c>
      <c r="G549" t="s">
        <v>163</v>
      </c>
      <c r="H549" t="s">
        <v>150</v>
      </c>
      <c r="I549" t="s">
        <v>151</v>
      </c>
      <c r="J549" t="s">
        <v>152</v>
      </c>
      <c r="K549" t="s">
        <v>159</v>
      </c>
      <c r="L549" t="s">
        <v>155</v>
      </c>
      <c r="M549" t="s">
        <v>155</v>
      </c>
      <c r="N549" t="n">
        <v>-72.7152</v>
      </c>
      <c r="O549" t="n">
        <v>41.7986</v>
      </c>
      <c r="P549" t="n">
        <v>6802</v>
      </c>
      <c r="Q549" t="n">
        <v>4291</v>
      </c>
      <c r="R549" t="n">
        <v>56.1</v>
      </c>
      <c r="S549" t="n">
        <v>48.1</v>
      </c>
      <c r="T549" t="n">
        <v>16.6</v>
      </c>
      <c r="U549" t="n">
        <v>14.9</v>
      </c>
      <c r="V549" t="n">
        <v>4.3</v>
      </c>
      <c r="W549" t="n">
        <v>5.7</v>
      </c>
      <c r="X549" t="n">
        <v>79</v>
      </c>
      <c r="Y549" t="n">
        <v>11</v>
      </c>
      <c r="Z549" t="n">
        <v>11</v>
      </c>
      <c r="AA549" t="n">
        <v>1323</v>
      </c>
      <c r="AB549" t="n">
        <v>58.3</v>
      </c>
      <c r="AC549" t="n">
        <v>1094</v>
      </c>
      <c r="AD549" t="n">
        <v>61.1</v>
      </c>
      <c r="AE549" t="n">
        <v>52.7</v>
      </c>
      <c r="AF549" t="n">
        <v>1137</v>
      </c>
      <c r="AG549" t="n">
        <v>30</v>
      </c>
      <c r="AH549" t="n">
        <v>91</v>
      </c>
      <c r="AI549" t="n">
        <v>30553</v>
      </c>
      <c r="AJ549" t="n">
        <v>25641</v>
      </c>
      <c r="AK549" t="n">
        <v>24564</v>
      </c>
      <c r="AL549" t="n">
        <v>26720</v>
      </c>
      <c r="AM549" t="n">
        <v>30873</v>
      </c>
      <c r="AN549" t="n">
        <v>33759</v>
      </c>
      <c r="AO549" t="n">
        <v>100</v>
      </c>
      <c r="AP549" t="n">
        <v>810</v>
      </c>
      <c r="AQ549" t="n">
        <v>734</v>
      </c>
      <c r="AR549" t="n">
        <v>80</v>
      </c>
    </row>
    <row r="550">
      <c r="A550" t="n">
        <v>129534</v>
      </c>
      <c r="B550" t="s">
        <v>1027</v>
      </c>
      <c r="C550" t="s">
        <v>1004</v>
      </c>
      <c r="D550" t="s">
        <v>992</v>
      </c>
      <c r="E550" t="s">
        <v>993</v>
      </c>
      <c r="F550" t="s">
        <v>162</v>
      </c>
      <c r="G550" t="s">
        <v>163</v>
      </c>
      <c r="H550" t="s">
        <v>150</v>
      </c>
      <c r="I550" t="s">
        <v>186</v>
      </c>
      <c r="J550" t="s">
        <v>164</v>
      </c>
      <c r="K550" t="s">
        <v>153</v>
      </c>
      <c r="L550" t="s">
        <v>155</v>
      </c>
      <c r="M550" t="s">
        <v>155</v>
      </c>
      <c r="N550" t="n">
        <v>-72.6479</v>
      </c>
      <c r="O550" t="n">
        <v>41.6068</v>
      </c>
      <c r="P550" t="n">
        <v>1012</v>
      </c>
      <c r="Q550" t="n">
        <v>372</v>
      </c>
      <c r="R550" t="n">
        <v>48.4</v>
      </c>
      <c r="S550" t="n">
        <v>65.3</v>
      </c>
      <c r="T550" t="n">
        <v>0.8</v>
      </c>
      <c r="U550" t="n">
        <v>17.5</v>
      </c>
      <c r="V550" t="n">
        <v>4.6</v>
      </c>
      <c r="W550" t="n">
        <v>7.5</v>
      </c>
      <c r="X550" t="n">
        <v>67</v>
      </c>
      <c r="Y550" t="n">
        <v>33</v>
      </c>
      <c r="Z550" t="n">
        <v>11</v>
      </c>
      <c r="AA550" t="n">
        <v>5</v>
      </c>
      <c r="AB550" t="n">
        <v>100</v>
      </c>
      <c r="AC550" t="n">
        <v>5</v>
      </c>
      <c r="AD550" t="n">
        <v>40</v>
      </c>
      <c r="AE550" t="n">
        <v>20</v>
      </c>
      <c r="AF550" t="n">
        <v>12</v>
      </c>
      <c r="AG550" t="n">
        <v>16</v>
      </c>
      <c r="AH550" t="n">
        <v>20</v>
      </c>
      <c r="AI550" t="n">
        <v>16073</v>
      </c>
      <c r="AJ550" t="n">
        <v>16073</v>
      </c>
      <c r="AK550"/>
      <c r="AL550"/>
      <c r="AM550"/>
      <c r="AN550"/>
      <c r="AO550" t="n">
        <v>14</v>
      </c>
      <c r="AP550" t="n">
        <v>48</v>
      </c>
      <c r="AQ550" t="n">
        <v>101</v>
      </c>
      <c r="AR550"/>
    </row>
    <row r="551">
      <c r="A551" t="n">
        <v>129774</v>
      </c>
      <c r="B551" t="s">
        <v>1028</v>
      </c>
      <c r="C551" t="s">
        <v>1006</v>
      </c>
      <c r="D551" t="s">
        <v>992</v>
      </c>
      <c r="E551" t="s">
        <v>993</v>
      </c>
      <c r="F551" t="s">
        <v>162</v>
      </c>
      <c r="G551" t="s">
        <v>163</v>
      </c>
      <c r="H551" t="s">
        <v>150</v>
      </c>
      <c r="I551" t="s">
        <v>151</v>
      </c>
      <c r="J551" t="s">
        <v>164</v>
      </c>
      <c r="K551" t="s">
        <v>179</v>
      </c>
      <c r="L551" t="s">
        <v>155</v>
      </c>
      <c r="M551" t="s">
        <v>155</v>
      </c>
      <c r="N551" t="n">
        <v>-72.0952</v>
      </c>
      <c r="O551" t="n">
        <v>41.328</v>
      </c>
      <c r="P551" t="n">
        <v>577</v>
      </c>
      <c r="Q551" t="n">
        <v>577</v>
      </c>
      <c r="R551" t="n">
        <v>46.4</v>
      </c>
      <c r="S551" t="n">
        <v>51</v>
      </c>
      <c r="T551" t="n">
        <v>15.1</v>
      </c>
      <c r="U551" t="n">
        <v>18.7</v>
      </c>
      <c r="V551" t="n">
        <v>1.7</v>
      </c>
      <c r="W551" t="n">
        <v>0.5</v>
      </c>
      <c r="X551" t="n">
        <v>57</v>
      </c>
      <c r="Y551"/>
      <c r="Z551" t="n">
        <v>14</v>
      </c>
      <c r="AA551" t="n">
        <v>145</v>
      </c>
      <c r="AB551" t="n">
        <v>44.1</v>
      </c>
      <c r="AC551" t="n">
        <v>140</v>
      </c>
      <c r="AD551" t="n">
        <v>44.3</v>
      </c>
      <c r="AE551" t="n">
        <v>38.6</v>
      </c>
      <c r="AF551" t="n">
        <v>99</v>
      </c>
      <c r="AG551" t="n">
        <v>39</v>
      </c>
      <c r="AH551" t="n">
        <v>88</v>
      </c>
      <c r="AI551" t="n">
        <v>31760</v>
      </c>
      <c r="AJ551" t="n">
        <v>27427</v>
      </c>
      <c r="AK551" t="n">
        <v>29762</v>
      </c>
      <c r="AL551" t="n">
        <v>26085</v>
      </c>
      <c r="AM551" t="n">
        <v>36769</v>
      </c>
      <c r="AN551" t="n">
        <v>33628</v>
      </c>
      <c r="AO551" t="n">
        <v>7</v>
      </c>
      <c r="AP551" t="n">
        <v>110</v>
      </c>
      <c r="AQ551"/>
      <c r="AR551"/>
    </row>
    <row r="552">
      <c r="A552" t="n">
        <v>129923</v>
      </c>
      <c r="B552" t="s">
        <v>1029</v>
      </c>
      <c r="C552" t="s">
        <v>1001</v>
      </c>
      <c r="D552" t="s">
        <v>992</v>
      </c>
      <c r="E552" t="s">
        <v>993</v>
      </c>
      <c r="F552" t="s">
        <v>279</v>
      </c>
      <c r="G552" t="s">
        <v>189</v>
      </c>
      <c r="H552" t="s">
        <v>174</v>
      </c>
      <c r="I552" t="s">
        <v>186</v>
      </c>
      <c r="J552" t="s">
        <v>164</v>
      </c>
      <c r="K552"/>
      <c r="L552" t="s">
        <v>155</v>
      </c>
      <c r="M552" t="s">
        <v>155</v>
      </c>
      <c r="N552" t="n">
        <v>-72.7545</v>
      </c>
      <c r="O552" t="n">
        <v>41.6592</v>
      </c>
      <c r="P552" t="n">
        <v>1113</v>
      </c>
      <c r="Q552" t="n">
        <v>1113</v>
      </c>
      <c r="R552" t="n">
        <v>59.6</v>
      </c>
      <c r="S552" t="n">
        <v>26.9</v>
      </c>
      <c r="T552" t="n">
        <v>31.1</v>
      </c>
      <c r="U552" t="n">
        <v>31.4</v>
      </c>
      <c r="V552" t="n">
        <v>2.1</v>
      </c>
      <c r="W552" t="n">
        <v>0</v>
      </c>
      <c r="X552" t="n">
        <v>79</v>
      </c>
      <c r="Y552" t="n">
        <v>72</v>
      </c>
      <c r="Z552" t="n">
        <v>17</v>
      </c>
      <c r="AA552" t="n">
        <v>469</v>
      </c>
      <c r="AB552" t="n">
        <v>53.9</v>
      </c>
      <c r="AC552"/>
      <c r="AD552"/>
      <c r="AE552"/>
      <c r="AF552" t="n">
        <v>450</v>
      </c>
      <c r="AG552" t="n">
        <v>60</v>
      </c>
      <c r="AH552" t="n">
        <v>81</v>
      </c>
      <c r="AI552" t="n">
        <v>30299</v>
      </c>
      <c r="AJ552" t="n">
        <v>29151</v>
      </c>
      <c r="AK552" t="n">
        <v>29548</v>
      </c>
      <c r="AL552" t="n">
        <v>32122</v>
      </c>
      <c r="AM552" t="n">
        <v>31848</v>
      </c>
      <c r="AN552" t="n">
        <v>33611</v>
      </c>
      <c r="AO552"/>
      <c r="AP552"/>
      <c r="AQ552"/>
      <c r="AR552"/>
    </row>
    <row r="553">
      <c r="A553" t="n">
        <v>129932</v>
      </c>
      <c r="B553" t="s">
        <v>1030</v>
      </c>
      <c r="C553" t="s">
        <v>1031</v>
      </c>
      <c r="D553" t="s">
        <v>992</v>
      </c>
      <c r="E553" t="s">
        <v>993</v>
      </c>
      <c r="F553" t="s">
        <v>199</v>
      </c>
      <c r="G553" t="s">
        <v>189</v>
      </c>
      <c r="H553" t="s">
        <v>200</v>
      </c>
      <c r="I553" t="s">
        <v>205</v>
      </c>
      <c r="J553" t="s">
        <v>164</v>
      </c>
      <c r="K553"/>
      <c r="L553" t="s">
        <v>155</v>
      </c>
      <c r="M553" t="s">
        <v>155</v>
      </c>
      <c r="N553" t="n">
        <v>-72.4502</v>
      </c>
      <c r="O553" t="n">
        <v>41.9797</v>
      </c>
      <c r="P553" t="n">
        <v>1419</v>
      </c>
      <c r="Q553" t="n">
        <v>1419</v>
      </c>
      <c r="R553" t="n">
        <v>14.8</v>
      </c>
      <c r="S553" t="n">
        <v>29.2</v>
      </c>
      <c r="T553" t="n">
        <v>36.4</v>
      </c>
      <c r="U553" t="n">
        <v>32.8</v>
      </c>
      <c r="V553" t="n">
        <v>0.6</v>
      </c>
      <c r="W553" t="n">
        <v>0</v>
      </c>
      <c r="X553"/>
      <c r="Y553"/>
      <c r="Z553" t="n">
        <v>20</v>
      </c>
      <c r="AA553"/>
      <c r="AB553"/>
      <c r="AC553"/>
      <c r="AD553"/>
      <c r="AE553"/>
      <c r="AF553" t="n">
        <v>696</v>
      </c>
      <c r="AG553" t="n">
        <v>57</v>
      </c>
      <c r="AH553" t="n">
        <v>57</v>
      </c>
      <c r="AI553" t="n">
        <v>14918</v>
      </c>
      <c r="AJ553" t="n">
        <v>15032</v>
      </c>
      <c r="AK553" t="n">
        <v>15663</v>
      </c>
      <c r="AL553" t="n">
        <v>15916</v>
      </c>
      <c r="AM553" t="n">
        <v>18027</v>
      </c>
      <c r="AN553" t="n">
        <v>19227</v>
      </c>
      <c r="AO553"/>
      <c r="AP553"/>
      <c r="AQ553"/>
      <c r="AR553"/>
    </row>
    <row r="554">
      <c r="A554" t="n">
        <v>129941</v>
      </c>
      <c r="B554" t="s">
        <v>1032</v>
      </c>
      <c r="C554" t="s">
        <v>1033</v>
      </c>
      <c r="D554" t="s">
        <v>992</v>
      </c>
      <c r="E554" t="s">
        <v>993</v>
      </c>
      <c r="F554" t="s">
        <v>162</v>
      </c>
      <c r="G554" t="s">
        <v>163</v>
      </c>
      <c r="H554" t="s">
        <v>150</v>
      </c>
      <c r="I554" t="s">
        <v>186</v>
      </c>
      <c r="J554" t="s">
        <v>152</v>
      </c>
      <c r="K554" t="s">
        <v>153</v>
      </c>
      <c r="L554" t="s">
        <v>155</v>
      </c>
      <c r="M554" t="s">
        <v>155</v>
      </c>
      <c r="N554" t="n">
        <v>-72.9615</v>
      </c>
      <c r="O554" t="n">
        <v>41.2913</v>
      </c>
      <c r="P554" t="n">
        <v>10440</v>
      </c>
      <c r="Q554" t="n">
        <v>5351</v>
      </c>
      <c r="R554" t="n">
        <v>56.7</v>
      </c>
      <c r="S554" t="n">
        <v>56.5</v>
      </c>
      <c r="T554" t="n">
        <v>11.3</v>
      </c>
      <c r="U554" t="n">
        <v>19.6</v>
      </c>
      <c r="V554" t="n">
        <v>3.2</v>
      </c>
      <c r="W554" t="n">
        <v>2.4</v>
      </c>
      <c r="X554" t="n">
        <v>77</v>
      </c>
      <c r="Y554" t="n">
        <v>33</v>
      </c>
      <c r="Z554" t="n">
        <v>18</v>
      </c>
      <c r="AA554" t="n">
        <v>1433</v>
      </c>
      <c r="AB554" t="n">
        <v>59.2</v>
      </c>
      <c r="AC554" t="n">
        <v>1429</v>
      </c>
      <c r="AD554" t="n">
        <v>59.1</v>
      </c>
      <c r="AE554" t="n">
        <v>50.4</v>
      </c>
      <c r="AF554" t="n">
        <v>1224</v>
      </c>
      <c r="AG554" t="n">
        <v>27</v>
      </c>
      <c r="AH554" t="n">
        <v>94</v>
      </c>
      <c r="AI554" t="n">
        <v>34201</v>
      </c>
      <c r="AJ554" t="n">
        <v>28133</v>
      </c>
      <c r="AK554" t="n">
        <v>29345</v>
      </c>
      <c r="AL554" t="n">
        <v>32749</v>
      </c>
      <c r="AM554" t="n">
        <v>35868</v>
      </c>
      <c r="AN554" t="n">
        <v>36975</v>
      </c>
      <c r="AO554" t="n">
        <v>46</v>
      </c>
      <c r="AP554" t="n">
        <v>1028</v>
      </c>
      <c r="AQ554" t="n">
        <v>1493</v>
      </c>
      <c r="AR554" t="n">
        <v>5</v>
      </c>
    </row>
    <row r="555">
      <c r="A555" t="n">
        <v>130110</v>
      </c>
      <c r="B555" t="s">
        <v>1034</v>
      </c>
      <c r="C555" t="s">
        <v>999</v>
      </c>
      <c r="D555" t="s">
        <v>992</v>
      </c>
      <c r="E555" t="s">
        <v>993</v>
      </c>
      <c r="F555" t="s">
        <v>188</v>
      </c>
      <c r="G555" t="s">
        <v>189</v>
      </c>
      <c r="H555" t="s">
        <v>150</v>
      </c>
      <c r="I555" t="s">
        <v>151</v>
      </c>
      <c r="J555" t="s">
        <v>164</v>
      </c>
      <c r="K555" t="s">
        <v>179</v>
      </c>
      <c r="L555" t="s">
        <v>155</v>
      </c>
      <c r="M555" t="s">
        <v>155</v>
      </c>
      <c r="N555" t="n">
        <v>-73.1947</v>
      </c>
      <c r="O555" t="n">
        <v>41.1635</v>
      </c>
      <c r="P555" t="n">
        <v>278</v>
      </c>
      <c r="Q555" t="n">
        <v>273</v>
      </c>
      <c r="R555" t="n">
        <v>65.6</v>
      </c>
      <c r="S555" t="n">
        <v>41</v>
      </c>
      <c r="T555" t="n">
        <v>26</v>
      </c>
      <c r="U555" t="n">
        <v>23.1</v>
      </c>
      <c r="V555" t="n">
        <v>4.4</v>
      </c>
      <c r="W555" t="n">
        <v>0</v>
      </c>
      <c r="X555" t="n">
        <v>64</v>
      </c>
      <c r="Y555" t="n">
        <v>25</v>
      </c>
      <c r="Z555" t="n">
        <v>9</v>
      </c>
      <c r="AA555" t="n">
        <v>7</v>
      </c>
      <c r="AB555" t="n">
        <v>57.1</v>
      </c>
      <c r="AC555" t="n">
        <v>7</v>
      </c>
      <c r="AD555" t="n">
        <v>57.1</v>
      </c>
      <c r="AE555" t="n">
        <v>57.1</v>
      </c>
      <c r="AF555" t="n">
        <v>33</v>
      </c>
      <c r="AG555" t="n">
        <v>66</v>
      </c>
      <c r="AH555" t="n">
        <v>76</v>
      </c>
      <c r="AI555" t="n">
        <v>31768</v>
      </c>
      <c r="AJ555" t="n">
        <v>27275</v>
      </c>
      <c r="AK555" t="n">
        <v>30346</v>
      </c>
      <c r="AL555" t="n">
        <v>31089</v>
      </c>
      <c r="AM555" t="n">
        <v>32145</v>
      </c>
      <c r="AN555" t="n">
        <v>34980</v>
      </c>
      <c r="AO555" t="n">
        <v>2</v>
      </c>
      <c r="AP555" t="n">
        <v>32</v>
      </c>
      <c r="AQ555" t="n">
        <v>1</v>
      </c>
      <c r="AR555"/>
    </row>
    <row r="556">
      <c r="A556" t="n">
        <v>130174</v>
      </c>
      <c r="B556" t="s">
        <v>1035</v>
      </c>
      <c r="C556" t="s">
        <v>999</v>
      </c>
      <c r="D556" t="s">
        <v>992</v>
      </c>
      <c r="E556" t="s">
        <v>993</v>
      </c>
      <c r="F556" t="s">
        <v>199</v>
      </c>
      <c r="G556" t="s">
        <v>189</v>
      </c>
      <c r="H556" t="s">
        <v>200</v>
      </c>
      <c r="I556" t="s">
        <v>151</v>
      </c>
      <c r="J556" t="s">
        <v>168</v>
      </c>
      <c r="K556"/>
      <c r="L556" t="s">
        <v>155</v>
      </c>
      <c r="M556" t="s">
        <v>155</v>
      </c>
      <c r="N556" t="n">
        <v>-73.1877</v>
      </c>
      <c r="O556" t="n">
        <v>41.2008</v>
      </c>
      <c r="P556" t="n">
        <v>2478</v>
      </c>
      <c r="Q556" t="n">
        <v>2478</v>
      </c>
      <c r="R556" t="n">
        <v>43.5</v>
      </c>
      <c r="S556" t="n">
        <v>21.5</v>
      </c>
      <c r="T556" t="n">
        <v>26.6</v>
      </c>
      <c r="U556" t="n">
        <v>28.6</v>
      </c>
      <c r="V556" t="n">
        <v>1.8</v>
      </c>
      <c r="W556" t="n">
        <v>0</v>
      </c>
      <c r="X556" t="n">
        <v>61</v>
      </c>
      <c r="Y556" t="n">
        <v>23</v>
      </c>
      <c r="Z556" t="n">
        <v>15</v>
      </c>
      <c r="AA556"/>
      <c r="AB556"/>
      <c r="AC556"/>
      <c r="AD556"/>
      <c r="AE556"/>
      <c r="AF556" t="n">
        <v>362</v>
      </c>
      <c r="AG556" t="n">
        <v>47</v>
      </c>
      <c r="AH556" t="n">
        <v>63</v>
      </c>
      <c r="AI556" t="n">
        <v>18206</v>
      </c>
      <c r="AJ556" t="n">
        <v>17048</v>
      </c>
      <c r="AK556" t="n">
        <v>14712</v>
      </c>
      <c r="AL556" t="n">
        <v>17136</v>
      </c>
      <c r="AM556" t="n">
        <v>18948</v>
      </c>
      <c r="AN556" t="n">
        <v>23236</v>
      </c>
      <c r="AO556"/>
      <c r="AP556"/>
      <c r="AQ556"/>
      <c r="AR556"/>
    </row>
    <row r="557">
      <c r="A557" t="n">
        <v>130183</v>
      </c>
      <c r="B557" t="s">
        <v>1036</v>
      </c>
      <c r="C557" t="s">
        <v>1037</v>
      </c>
      <c r="D557" t="s">
        <v>992</v>
      </c>
      <c r="E557" t="s">
        <v>993</v>
      </c>
      <c r="F557" t="s">
        <v>188</v>
      </c>
      <c r="G557" t="s">
        <v>189</v>
      </c>
      <c r="H557" t="s">
        <v>150</v>
      </c>
      <c r="I557" t="s">
        <v>151</v>
      </c>
      <c r="J557" t="s">
        <v>158</v>
      </c>
      <c r="K557" t="s">
        <v>153</v>
      </c>
      <c r="L557" t="s">
        <v>155</v>
      </c>
      <c r="M557" t="s">
        <v>155</v>
      </c>
      <c r="N557" t="n">
        <v>-73.0815</v>
      </c>
      <c r="O557" t="n">
        <v>41.5355</v>
      </c>
      <c r="P557" t="n">
        <v>33258</v>
      </c>
      <c r="Q557" t="n">
        <v>29801</v>
      </c>
      <c r="R557" t="n">
        <v>70.4</v>
      </c>
      <c r="S557" t="n">
        <v>42.5</v>
      </c>
      <c r="T557" t="n">
        <v>33.1</v>
      </c>
      <c r="U557" t="n">
        <v>13.4</v>
      </c>
      <c r="V557" t="n">
        <v>1</v>
      </c>
      <c r="W557" t="n">
        <v>0</v>
      </c>
      <c r="X557" t="n">
        <v>32</v>
      </c>
      <c r="Y557" t="n">
        <v>23</v>
      </c>
      <c r="Z557" t="n">
        <v>16</v>
      </c>
      <c r="AA557" t="n">
        <v>232</v>
      </c>
      <c r="AB557" t="n">
        <v>35.3</v>
      </c>
      <c r="AC557" t="n">
        <v>222</v>
      </c>
      <c r="AD557" t="n">
        <v>34.7</v>
      </c>
      <c r="AE557" t="n">
        <v>29.3</v>
      </c>
      <c r="AF557" t="n">
        <v>801</v>
      </c>
      <c r="AG557" t="n">
        <v>73</v>
      </c>
      <c r="AH557" t="n">
        <v>76</v>
      </c>
      <c r="AI557" t="n">
        <v>18619</v>
      </c>
      <c r="AJ557" t="n">
        <v>20299</v>
      </c>
      <c r="AK557" t="n">
        <v>17882</v>
      </c>
      <c r="AL557" t="n">
        <v>13231</v>
      </c>
      <c r="AM557" t="n">
        <v>12069</v>
      </c>
      <c r="AN557" t="n">
        <v>9816</v>
      </c>
      <c r="AO557" t="n">
        <v>557</v>
      </c>
      <c r="AP557" t="n">
        <v>1395</v>
      </c>
      <c r="AQ557" t="n">
        <v>719</v>
      </c>
      <c r="AR557" t="n">
        <v>85</v>
      </c>
    </row>
    <row r="558">
      <c r="A558" t="n">
        <v>130226</v>
      </c>
      <c r="B558" t="s">
        <v>1038</v>
      </c>
      <c r="C558" t="s">
        <v>1008</v>
      </c>
      <c r="D558" t="s">
        <v>992</v>
      </c>
      <c r="E558" t="s">
        <v>993</v>
      </c>
      <c r="F558" t="s">
        <v>162</v>
      </c>
      <c r="G558" t="s">
        <v>163</v>
      </c>
      <c r="H558" t="s">
        <v>150</v>
      </c>
      <c r="I558" t="s">
        <v>186</v>
      </c>
      <c r="J558" t="s">
        <v>152</v>
      </c>
      <c r="K558" t="s">
        <v>159</v>
      </c>
      <c r="L558" t="s">
        <v>155</v>
      </c>
      <c r="M558" t="s">
        <v>155</v>
      </c>
      <c r="N558" t="n">
        <v>-72.8941</v>
      </c>
      <c r="O558" t="n">
        <v>41.4189</v>
      </c>
      <c r="P558" t="n">
        <v>9801</v>
      </c>
      <c r="Q558" t="n">
        <v>6635</v>
      </c>
      <c r="R558" t="n">
        <v>61.9</v>
      </c>
      <c r="S558" t="n">
        <v>71.9</v>
      </c>
      <c r="T558" t="n">
        <v>4.9</v>
      </c>
      <c r="U558" t="n">
        <v>11.2</v>
      </c>
      <c r="V558" t="n">
        <v>4</v>
      </c>
      <c r="W558" t="n">
        <v>2.1</v>
      </c>
      <c r="X558" t="n">
        <v>87</v>
      </c>
      <c r="Y558" t="n">
        <v>0</v>
      </c>
      <c r="Z558" t="n">
        <v>11</v>
      </c>
      <c r="AA558" t="n">
        <v>1963</v>
      </c>
      <c r="AB558" t="n">
        <v>77.3</v>
      </c>
      <c r="AC558" t="n">
        <v>1963</v>
      </c>
      <c r="AD558" t="n">
        <v>77.3</v>
      </c>
      <c r="AE558" t="n">
        <v>72.5</v>
      </c>
      <c r="AF558" t="n">
        <v>1604</v>
      </c>
      <c r="AG558" t="n">
        <v>16</v>
      </c>
      <c r="AH558" t="n">
        <v>95</v>
      </c>
      <c r="AI558" t="n">
        <v>39632</v>
      </c>
      <c r="AJ558" t="n">
        <v>31257</v>
      </c>
      <c r="AK558" t="n">
        <v>34294</v>
      </c>
      <c r="AL558" t="n">
        <v>34111</v>
      </c>
      <c r="AM558" t="n">
        <v>39079</v>
      </c>
      <c r="AN558" t="n">
        <v>41944</v>
      </c>
      <c r="AO558"/>
      <c r="AP558" t="n">
        <v>1595</v>
      </c>
      <c r="AQ558" t="n">
        <v>880</v>
      </c>
      <c r="AR558" t="n">
        <v>356</v>
      </c>
    </row>
    <row r="559">
      <c r="A559" t="n">
        <v>130253</v>
      </c>
      <c r="B559" t="s">
        <v>1039</v>
      </c>
      <c r="C559" t="s">
        <v>230</v>
      </c>
      <c r="D559" t="s">
        <v>992</v>
      </c>
      <c r="E559" t="s">
        <v>993</v>
      </c>
      <c r="F559" t="s">
        <v>162</v>
      </c>
      <c r="G559" t="s">
        <v>163</v>
      </c>
      <c r="H559" t="s">
        <v>150</v>
      </c>
      <c r="I559" t="s">
        <v>186</v>
      </c>
      <c r="J559" t="s">
        <v>238</v>
      </c>
      <c r="K559" t="s">
        <v>159</v>
      </c>
      <c r="L559" t="s">
        <v>155</v>
      </c>
      <c r="M559" t="s">
        <v>155</v>
      </c>
      <c r="N559" t="n">
        <v>-73.2433</v>
      </c>
      <c r="O559" t="n">
        <v>41.2209</v>
      </c>
      <c r="P559" t="n">
        <v>12067</v>
      </c>
      <c r="Q559" t="n">
        <v>7266</v>
      </c>
      <c r="R559" t="n">
        <v>66.7</v>
      </c>
      <c r="S559" t="n">
        <v>73.7</v>
      </c>
      <c r="T559" t="n">
        <v>3.9</v>
      </c>
      <c r="U559" t="n">
        <v>12.2</v>
      </c>
      <c r="V559" t="n">
        <v>1.7</v>
      </c>
      <c r="W559" t="n">
        <v>1.2</v>
      </c>
      <c r="X559" t="n">
        <v>85</v>
      </c>
      <c r="Y559" t="n">
        <v>0</v>
      </c>
      <c r="Z559" t="n">
        <v>16</v>
      </c>
      <c r="AA559" t="n">
        <v>1388</v>
      </c>
      <c r="AB559" t="n">
        <v>74.5</v>
      </c>
      <c r="AC559" t="n">
        <v>1388</v>
      </c>
      <c r="AD559" t="n">
        <v>74.5</v>
      </c>
      <c r="AE559" t="n">
        <v>68.4</v>
      </c>
      <c r="AF559" t="n">
        <v>1774</v>
      </c>
      <c r="AG559" t="n">
        <v>15</v>
      </c>
      <c r="AH559" t="n">
        <v>95</v>
      </c>
      <c r="AI559" t="n">
        <v>46165</v>
      </c>
      <c r="AJ559" t="n">
        <v>37374</v>
      </c>
      <c r="AK559" t="n">
        <v>38526</v>
      </c>
      <c r="AL559" t="n">
        <v>43128</v>
      </c>
      <c r="AM559" t="n">
        <v>47177</v>
      </c>
      <c r="AN559" t="n">
        <v>47318</v>
      </c>
      <c r="AO559" t="n">
        <v>93</v>
      </c>
      <c r="AP559" t="n">
        <v>1487</v>
      </c>
      <c r="AQ559" t="n">
        <v>1307</v>
      </c>
      <c r="AR559" t="n">
        <v>79</v>
      </c>
    </row>
    <row r="560">
      <c r="A560" t="n">
        <v>130314</v>
      </c>
      <c r="B560" t="s">
        <v>1040</v>
      </c>
      <c r="C560" t="s">
        <v>1024</v>
      </c>
      <c r="D560" t="s">
        <v>992</v>
      </c>
      <c r="E560" t="s">
        <v>993</v>
      </c>
      <c r="F560" t="s">
        <v>162</v>
      </c>
      <c r="G560" t="s">
        <v>163</v>
      </c>
      <c r="H560" t="s">
        <v>150</v>
      </c>
      <c r="I560" t="s">
        <v>151</v>
      </c>
      <c r="J560" t="s">
        <v>168</v>
      </c>
      <c r="K560" t="s">
        <v>153</v>
      </c>
      <c r="L560" t="s">
        <v>155</v>
      </c>
      <c r="M560" t="s">
        <v>155</v>
      </c>
      <c r="N560" t="n">
        <v>-72.7297</v>
      </c>
      <c r="O560" t="n">
        <v>41.781</v>
      </c>
      <c r="P560" t="n">
        <v>2271</v>
      </c>
      <c r="Q560" t="n">
        <v>909</v>
      </c>
      <c r="R560" t="n">
        <v>73.8</v>
      </c>
      <c r="S560" t="n">
        <v>59.8</v>
      </c>
      <c r="T560" t="n">
        <v>11.2</v>
      </c>
      <c r="U560" t="n">
        <v>17.9</v>
      </c>
      <c r="V560" t="n">
        <v>5.9</v>
      </c>
      <c r="W560" t="n">
        <v>1.2</v>
      </c>
      <c r="X560" t="n">
        <v>86</v>
      </c>
      <c r="Y560"/>
      <c r="Z560" t="n">
        <v>9</v>
      </c>
      <c r="AA560" t="n">
        <v>132</v>
      </c>
      <c r="AB560" t="n">
        <v>69.7</v>
      </c>
      <c r="AC560" t="n">
        <v>132</v>
      </c>
      <c r="AD560" t="n">
        <v>69.7</v>
      </c>
      <c r="AE560" t="n">
        <v>56.8</v>
      </c>
      <c r="AF560" t="n">
        <v>189</v>
      </c>
      <c r="AG560" t="n">
        <v>36</v>
      </c>
      <c r="AH560" t="n">
        <v>95</v>
      </c>
      <c r="AI560" t="n">
        <v>27558</v>
      </c>
      <c r="AJ560" t="n">
        <v>21080</v>
      </c>
      <c r="AK560" t="n">
        <v>25118</v>
      </c>
      <c r="AL560" t="n">
        <v>27448</v>
      </c>
      <c r="AM560" t="n">
        <v>25346</v>
      </c>
      <c r="AN560" t="n">
        <v>30212</v>
      </c>
      <c r="AO560"/>
      <c r="AP560" t="n">
        <v>225</v>
      </c>
      <c r="AQ560" t="n">
        <v>424</v>
      </c>
      <c r="AR560" t="n">
        <v>37</v>
      </c>
    </row>
    <row r="561">
      <c r="A561" t="n">
        <v>130493</v>
      </c>
      <c r="B561" t="s">
        <v>1041</v>
      </c>
      <c r="C561" t="s">
        <v>991</v>
      </c>
      <c r="D561" t="s">
        <v>992</v>
      </c>
      <c r="E561" t="s">
        <v>993</v>
      </c>
      <c r="F561" t="s">
        <v>148</v>
      </c>
      <c r="G561" t="s">
        <v>149</v>
      </c>
      <c r="H561" t="s">
        <v>150</v>
      </c>
      <c r="I561" t="s">
        <v>151</v>
      </c>
      <c r="J561" t="s">
        <v>152</v>
      </c>
      <c r="K561" t="s">
        <v>153</v>
      </c>
      <c r="L561" t="s">
        <v>155</v>
      </c>
      <c r="M561" t="s">
        <v>155</v>
      </c>
      <c r="N561" t="n">
        <v>-72.9479</v>
      </c>
      <c r="O561" t="n">
        <v>41.3332</v>
      </c>
      <c r="P561" t="n">
        <v>10333</v>
      </c>
      <c r="Q561" t="n">
        <v>8053</v>
      </c>
      <c r="R561" t="n">
        <v>61.8</v>
      </c>
      <c r="S561" t="n">
        <v>44.8</v>
      </c>
      <c r="T561" t="n">
        <v>18.5</v>
      </c>
      <c r="U561" t="n">
        <v>23.6</v>
      </c>
      <c r="V561" t="n">
        <v>3.7</v>
      </c>
      <c r="W561" t="n">
        <v>0.7</v>
      </c>
      <c r="X561" t="n">
        <v>76</v>
      </c>
      <c r="Y561" t="n">
        <v>40</v>
      </c>
      <c r="Z561" t="n">
        <v>11</v>
      </c>
      <c r="AA561" t="n">
        <v>1353</v>
      </c>
      <c r="AB561" t="n">
        <v>47.8</v>
      </c>
      <c r="AC561" t="n">
        <v>1353</v>
      </c>
      <c r="AD561" t="n">
        <v>47.8</v>
      </c>
      <c r="AE561" t="n">
        <v>29.7</v>
      </c>
      <c r="AF561" t="n">
        <v>1091</v>
      </c>
      <c r="AG561" t="n">
        <v>37</v>
      </c>
      <c r="AH561" t="n">
        <v>62</v>
      </c>
      <c r="AI561" t="n">
        <v>19870</v>
      </c>
      <c r="AJ561" t="n">
        <v>18568</v>
      </c>
      <c r="AK561" t="n">
        <v>18126</v>
      </c>
      <c r="AL561" t="n">
        <v>18938</v>
      </c>
      <c r="AM561" t="n">
        <v>23340</v>
      </c>
      <c r="AN561" t="n">
        <v>26783</v>
      </c>
      <c r="AO561"/>
      <c r="AP561" t="n">
        <v>1568</v>
      </c>
      <c r="AQ561" t="n">
        <v>628</v>
      </c>
      <c r="AR561" t="n">
        <v>29</v>
      </c>
    </row>
    <row r="562">
      <c r="A562" t="n">
        <v>130590</v>
      </c>
      <c r="B562" t="s">
        <v>1042</v>
      </c>
      <c r="C562" t="s">
        <v>1021</v>
      </c>
      <c r="D562" t="s">
        <v>992</v>
      </c>
      <c r="E562" t="s">
        <v>993</v>
      </c>
      <c r="F562" t="s">
        <v>162</v>
      </c>
      <c r="G562" t="s">
        <v>163</v>
      </c>
      <c r="H562" t="s">
        <v>150</v>
      </c>
      <c r="I562" t="s">
        <v>151</v>
      </c>
      <c r="J562" t="s">
        <v>168</v>
      </c>
      <c r="K562" t="s">
        <v>179</v>
      </c>
      <c r="L562" t="s">
        <v>155</v>
      </c>
      <c r="M562" t="s">
        <v>155</v>
      </c>
      <c r="N562" t="n">
        <v>-72.6909</v>
      </c>
      <c r="O562" t="n">
        <v>41.7475</v>
      </c>
      <c r="P562" t="n">
        <v>2294</v>
      </c>
      <c r="Q562" t="n">
        <v>2244</v>
      </c>
      <c r="R562" t="n">
        <v>51.1</v>
      </c>
      <c r="S562" t="n">
        <v>59.4</v>
      </c>
      <c r="T562" t="n">
        <v>5.9</v>
      </c>
      <c r="U562" t="n">
        <v>8.3</v>
      </c>
      <c r="V562" t="n">
        <v>4.2</v>
      </c>
      <c r="W562" t="n">
        <v>13.8</v>
      </c>
      <c r="X562" t="n">
        <v>91</v>
      </c>
      <c r="Y562" t="n">
        <v>50</v>
      </c>
      <c r="Z562" t="n">
        <v>9</v>
      </c>
      <c r="AA562" t="n">
        <v>580</v>
      </c>
      <c r="AB562" t="n">
        <v>82.8</v>
      </c>
      <c r="AC562" t="n">
        <v>580</v>
      </c>
      <c r="AD562" t="n">
        <v>82.8</v>
      </c>
      <c r="AE562" t="n">
        <v>78.3</v>
      </c>
      <c r="AF562" t="n">
        <v>563</v>
      </c>
      <c r="AG562" t="n">
        <v>15</v>
      </c>
      <c r="AH562" t="n">
        <v>66</v>
      </c>
      <c r="AI562" t="n">
        <v>31806</v>
      </c>
      <c r="AJ562" t="n">
        <v>19032</v>
      </c>
      <c r="AK562" t="n">
        <v>16202</v>
      </c>
      <c r="AL562" t="n">
        <v>18756</v>
      </c>
      <c r="AM562" t="n">
        <v>26084</v>
      </c>
      <c r="AN562" t="n">
        <v>46149</v>
      </c>
      <c r="AO562"/>
      <c r="AP562" t="n">
        <v>505</v>
      </c>
      <c r="AQ562" t="n">
        <v>15</v>
      </c>
      <c r="AR562"/>
    </row>
    <row r="563">
      <c r="A563" t="n">
        <v>130624</v>
      </c>
      <c r="B563" t="s">
        <v>1043</v>
      </c>
      <c r="C563" t="s">
        <v>1006</v>
      </c>
      <c r="D563" t="s">
        <v>992</v>
      </c>
      <c r="E563" t="s">
        <v>760</v>
      </c>
      <c r="F563" t="s">
        <v>148</v>
      </c>
      <c r="G563" t="s">
        <v>149</v>
      </c>
      <c r="H563" t="s">
        <v>150</v>
      </c>
      <c r="I563" t="s">
        <v>151</v>
      </c>
      <c r="J563" t="s">
        <v>168</v>
      </c>
      <c r="K563" t="s">
        <v>179</v>
      </c>
      <c r="L563" t="s">
        <v>155</v>
      </c>
      <c r="M563" t="s">
        <v>155</v>
      </c>
      <c r="N563" t="n">
        <v>-72.1016</v>
      </c>
      <c r="O563" t="n">
        <v>41.3758</v>
      </c>
      <c r="P563" t="n">
        <v>1037</v>
      </c>
      <c r="Q563" t="n">
        <v>1037</v>
      </c>
      <c r="R563" t="n">
        <v>41.3</v>
      </c>
      <c r="S563" t="n">
        <v>62.6</v>
      </c>
      <c r="T563" t="n">
        <v>3.1</v>
      </c>
      <c r="U563" t="n">
        <v>11.4</v>
      </c>
      <c r="V563" t="n">
        <v>7.3</v>
      </c>
      <c r="W563" t="n">
        <v>2.5</v>
      </c>
      <c r="X563" t="n">
        <v>99</v>
      </c>
      <c r="Y563"/>
      <c r="Z563" t="n">
        <v>7</v>
      </c>
      <c r="AA563" t="n">
        <v>289</v>
      </c>
      <c r="AB563" t="n">
        <v>87.9</v>
      </c>
      <c r="AC563" t="n">
        <v>289</v>
      </c>
      <c r="AD563" t="n">
        <v>87.9</v>
      </c>
      <c r="AE563" t="n">
        <v>82.7</v>
      </c>
      <c r="AF563"/>
      <c r="AG563"/>
      <c r="AH563"/>
      <c r="AI563"/>
      <c r="AJ563"/>
      <c r="AK563"/>
      <c r="AL563"/>
      <c r="AM563"/>
      <c r="AN563"/>
      <c r="AO563"/>
      <c r="AP563" t="n">
        <v>247</v>
      </c>
      <c r="AQ563"/>
      <c r="AR563"/>
    </row>
    <row r="564">
      <c r="A564" t="n">
        <v>130697</v>
      </c>
      <c r="B564" t="s">
        <v>1044</v>
      </c>
      <c r="C564" t="s">
        <v>1045</v>
      </c>
      <c r="D564" t="s">
        <v>992</v>
      </c>
      <c r="E564" t="s">
        <v>993</v>
      </c>
      <c r="F564" t="s">
        <v>162</v>
      </c>
      <c r="G564" t="s">
        <v>163</v>
      </c>
      <c r="H564" t="s">
        <v>150</v>
      </c>
      <c r="I564" t="s">
        <v>151</v>
      </c>
      <c r="J564" t="s">
        <v>168</v>
      </c>
      <c r="K564" t="s">
        <v>179</v>
      </c>
      <c r="L564" t="s">
        <v>155</v>
      </c>
      <c r="M564" t="s">
        <v>155</v>
      </c>
      <c r="N564" t="n">
        <v>-72.6571</v>
      </c>
      <c r="O564" t="n">
        <v>41.5547</v>
      </c>
      <c r="P564" t="n">
        <v>3872</v>
      </c>
      <c r="Q564" t="n">
        <v>3619</v>
      </c>
      <c r="R564" t="n">
        <v>55.6</v>
      </c>
      <c r="S564" t="n">
        <v>49.9</v>
      </c>
      <c r="T564" t="n">
        <v>8.4</v>
      </c>
      <c r="U564" t="n">
        <v>14.6</v>
      </c>
      <c r="V564" t="n">
        <v>8.1</v>
      </c>
      <c r="W564" t="n">
        <v>9</v>
      </c>
      <c r="X564" t="n">
        <v>95</v>
      </c>
      <c r="Y564"/>
      <c r="Z564" t="n">
        <v>7</v>
      </c>
      <c r="AA564" t="n">
        <v>759</v>
      </c>
      <c r="AB564" t="n">
        <v>91.6</v>
      </c>
      <c r="AC564" t="n">
        <v>759</v>
      </c>
      <c r="AD564" t="n">
        <v>91.6</v>
      </c>
      <c r="AE564" t="n">
        <v>80.8</v>
      </c>
      <c r="AF564" t="n">
        <v>743</v>
      </c>
      <c r="AG564" t="n">
        <v>15</v>
      </c>
      <c r="AH564" t="n">
        <v>40</v>
      </c>
      <c r="AI564" t="n">
        <v>20463</v>
      </c>
      <c r="AJ564" t="n">
        <v>4432</v>
      </c>
      <c r="AK564" t="n">
        <v>5898</v>
      </c>
      <c r="AL564" t="n">
        <v>10310</v>
      </c>
      <c r="AM564" t="n">
        <v>10905</v>
      </c>
      <c r="AN564" t="n">
        <v>50788</v>
      </c>
      <c r="AO564"/>
      <c r="AP564" t="n">
        <v>763</v>
      </c>
      <c r="AQ564" t="n">
        <v>54</v>
      </c>
      <c r="AR564" t="n">
        <v>11</v>
      </c>
    </row>
    <row r="565">
      <c r="A565" t="n">
        <v>130776</v>
      </c>
      <c r="B565" t="s">
        <v>1046</v>
      </c>
      <c r="C565" t="s">
        <v>1047</v>
      </c>
      <c r="D565" t="s">
        <v>992</v>
      </c>
      <c r="E565" t="s">
        <v>993</v>
      </c>
      <c r="F565" t="s">
        <v>148</v>
      </c>
      <c r="G565" t="s">
        <v>149</v>
      </c>
      <c r="H565" t="s">
        <v>150</v>
      </c>
      <c r="I565" t="s">
        <v>151</v>
      </c>
      <c r="J565" t="s">
        <v>168</v>
      </c>
      <c r="K565" t="s">
        <v>153</v>
      </c>
      <c r="L565" t="s">
        <v>155</v>
      </c>
      <c r="M565" t="s">
        <v>155</v>
      </c>
      <c r="N565" t="n">
        <v>-73.4443</v>
      </c>
      <c r="O565" t="n">
        <v>41.4004</v>
      </c>
      <c r="P565" t="n">
        <v>5102</v>
      </c>
      <c r="Q565" t="n">
        <v>4345</v>
      </c>
      <c r="R565" t="n">
        <v>51.5</v>
      </c>
      <c r="S565" t="n">
        <v>51.7</v>
      </c>
      <c r="T565" t="n">
        <v>8.9</v>
      </c>
      <c r="U565" t="n">
        <v>27.1</v>
      </c>
      <c r="V565" t="n">
        <v>5.1</v>
      </c>
      <c r="W565" t="n">
        <v>0.2</v>
      </c>
      <c r="X565" t="n">
        <v>70</v>
      </c>
      <c r="Y565" t="n">
        <v>27</v>
      </c>
      <c r="Z565" t="n">
        <v>11</v>
      </c>
      <c r="AA565" t="n">
        <v>810</v>
      </c>
      <c r="AB565" t="n">
        <v>50.2</v>
      </c>
      <c r="AC565" t="n">
        <v>810</v>
      </c>
      <c r="AD565" t="n">
        <v>49.8</v>
      </c>
      <c r="AE565" t="n">
        <v>33.1</v>
      </c>
      <c r="AF565" t="n">
        <v>614</v>
      </c>
      <c r="AG565" t="n">
        <v>35</v>
      </c>
      <c r="AH565" t="n">
        <v>59</v>
      </c>
      <c r="AI565" t="n">
        <v>16527</v>
      </c>
      <c r="AJ565" t="n">
        <v>17055</v>
      </c>
      <c r="AK565" t="n">
        <v>15942</v>
      </c>
      <c r="AL565" t="n">
        <v>16697</v>
      </c>
      <c r="AM565" t="n">
        <v>19825</v>
      </c>
      <c r="AN565" t="n">
        <v>22946</v>
      </c>
      <c r="AO565" t="n">
        <v>6</v>
      </c>
      <c r="AP565" t="n">
        <v>847</v>
      </c>
      <c r="AQ565" t="n">
        <v>202</v>
      </c>
      <c r="AR565" t="n">
        <v>6</v>
      </c>
    </row>
    <row r="566">
      <c r="A566" t="n">
        <v>130794</v>
      </c>
      <c r="B566" t="s">
        <v>1048</v>
      </c>
      <c r="C566" t="s">
        <v>991</v>
      </c>
      <c r="D566" t="s">
        <v>992</v>
      </c>
      <c r="E566" t="s">
        <v>993</v>
      </c>
      <c r="F566" t="s">
        <v>162</v>
      </c>
      <c r="G566" t="s">
        <v>163</v>
      </c>
      <c r="H566" t="s">
        <v>150</v>
      </c>
      <c r="I566" t="s">
        <v>151</v>
      </c>
      <c r="J566" t="s">
        <v>238</v>
      </c>
      <c r="K566" t="s">
        <v>159</v>
      </c>
      <c r="L566" t="s">
        <v>155</v>
      </c>
      <c r="M566" t="s">
        <v>155</v>
      </c>
      <c r="N566" t="n">
        <v>-72.9267</v>
      </c>
      <c r="O566" t="n">
        <v>41.3112</v>
      </c>
      <c r="P566" t="n">
        <v>16416</v>
      </c>
      <c r="Q566" t="n">
        <v>8009</v>
      </c>
      <c r="R566" t="n">
        <v>52.8</v>
      </c>
      <c r="S566" t="n">
        <v>30.7</v>
      </c>
      <c r="T566" t="n">
        <v>7.4</v>
      </c>
      <c r="U566" t="n">
        <v>13.4</v>
      </c>
      <c r="V566" t="n">
        <v>19.6</v>
      </c>
      <c r="W566" t="n">
        <v>16.2</v>
      </c>
      <c r="X566" t="n">
        <v>99</v>
      </c>
      <c r="Y566"/>
      <c r="Z566" t="n">
        <v>6</v>
      </c>
      <c r="AA566" t="n">
        <v>1579</v>
      </c>
      <c r="AB566" t="n">
        <v>96.3</v>
      </c>
      <c r="AC566" t="n">
        <v>1579</v>
      </c>
      <c r="AD566" t="n">
        <v>96.3</v>
      </c>
      <c r="AE566" t="n">
        <v>66.1</v>
      </c>
      <c r="AF566" t="n">
        <v>1554</v>
      </c>
      <c r="AG566" t="n">
        <v>19</v>
      </c>
      <c r="AH566" t="n">
        <v>55</v>
      </c>
      <c r="AI566" t="n">
        <v>26044</v>
      </c>
      <c r="AJ566" t="n">
        <v>28132</v>
      </c>
      <c r="AK566" t="n">
        <v>19744</v>
      </c>
      <c r="AL566" t="n">
        <v>20900</v>
      </c>
      <c r="AM566" t="n">
        <v>17004</v>
      </c>
      <c r="AN566" t="n">
        <v>49347</v>
      </c>
      <c r="AO566"/>
      <c r="AP566" t="n">
        <v>1449</v>
      </c>
      <c r="AQ566" t="n">
        <v>2617</v>
      </c>
      <c r="AR566" t="n">
        <v>795</v>
      </c>
    </row>
    <row r="567">
      <c r="A567" t="n">
        <v>130837</v>
      </c>
      <c r="B567" t="s">
        <v>1049</v>
      </c>
      <c r="C567" t="s">
        <v>1050</v>
      </c>
      <c r="D567" t="s">
        <v>1051</v>
      </c>
      <c r="E567" t="s">
        <v>997</v>
      </c>
      <c r="F567" t="s">
        <v>551</v>
      </c>
      <c r="G567" t="s">
        <v>163</v>
      </c>
      <c r="H567" t="s">
        <v>200</v>
      </c>
      <c r="I567" t="s">
        <v>175</v>
      </c>
      <c r="J567" t="s">
        <v>164</v>
      </c>
      <c r="K567"/>
      <c r="L567" t="s">
        <v>155</v>
      </c>
      <c r="M567" t="s">
        <v>155</v>
      </c>
      <c r="N567" t="n">
        <v>-75.1429</v>
      </c>
      <c r="O567" t="n">
        <v>38.7716</v>
      </c>
      <c r="P567" t="n">
        <v>52</v>
      </c>
      <c r="Q567" t="n">
        <v>52</v>
      </c>
      <c r="R567" t="n">
        <v>94.2</v>
      </c>
      <c r="S567" t="n">
        <v>76.9</v>
      </c>
      <c r="T567" t="n">
        <v>1.9</v>
      </c>
      <c r="U567" t="n">
        <v>7.7</v>
      </c>
      <c r="V567" t="n">
        <v>0</v>
      </c>
      <c r="W567" t="n">
        <v>0</v>
      </c>
      <c r="X567"/>
      <c r="Y567"/>
      <c r="Z567" t="n">
        <v>6</v>
      </c>
      <c r="AA567"/>
      <c r="AB567"/>
      <c r="AC567"/>
      <c r="AD567"/>
      <c r="AE567"/>
      <c r="AF567" t="n">
        <v>0</v>
      </c>
      <c r="AG567" t="n">
        <v>43</v>
      </c>
      <c r="AH567" t="n">
        <v>90</v>
      </c>
      <c r="AI567"/>
      <c r="AJ567"/>
      <c r="AK567"/>
      <c r="AL567"/>
      <c r="AM567"/>
      <c r="AN567"/>
      <c r="AO567"/>
      <c r="AP567"/>
      <c r="AQ567"/>
      <c r="AR567"/>
    </row>
    <row r="568">
      <c r="A568" t="n">
        <v>130873</v>
      </c>
      <c r="B568" t="s">
        <v>1052</v>
      </c>
      <c r="C568" t="s">
        <v>1053</v>
      </c>
      <c r="D568" t="s">
        <v>1051</v>
      </c>
      <c r="E568" t="s">
        <v>997</v>
      </c>
      <c r="F568" t="s">
        <v>199</v>
      </c>
      <c r="G568" t="s">
        <v>189</v>
      </c>
      <c r="H568" t="s">
        <v>200</v>
      </c>
      <c r="I568" t="s">
        <v>186</v>
      </c>
      <c r="J568" t="s">
        <v>164</v>
      </c>
      <c r="K568"/>
      <c r="L568" t="s">
        <v>155</v>
      </c>
      <c r="M568" t="s">
        <v>155</v>
      </c>
      <c r="N568" t="n">
        <v>-75.6778</v>
      </c>
      <c r="O568" t="n">
        <v>39.6686</v>
      </c>
      <c r="P568" t="n">
        <v>603</v>
      </c>
      <c r="Q568" t="n">
        <v>603</v>
      </c>
      <c r="R568" t="n">
        <v>68.8</v>
      </c>
      <c r="S568" t="n">
        <v>15.8</v>
      </c>
      <c r="T568" t="n">
        <v>63.8</v>
      </c>
      <c r="U568" t="n">
        <v>11.4</v>
      </c>
      <c r="V568" t="n">
        <v>1.2</v>
      </c>
      <c r="W568" t="n">
        <v>0</v>
      </c>
      <c r="X568" t="n">
        <v>75</v>
      </c>
      <c r="Y568"/>
      <c r="Z568" t="n">
        <v>18</v>
      </c>
      <c r="AA568"/>
      <c r="AB568"/>
      <c r="AC568"/>
      <c r="AD568"/>
      <c r="AE568"/>
      <c r="AF568" t="n">
        <v>146</v>
      </c>
      <c r="AG568" t="n">
        <v>41</v>
      </c>
      <c r="AH568" t="n">
        <v>44</v>
      </c>
      <c r="AI568" t="n">
        <v>15731</v>
      </c>
      <c r="AJ568" t="n">
        <v>15863</v>
      </c>
      <c r="AK568" t="n">
        <v>15113</v>
      </c>
      <c r="AL568" t="n">
        <v>15055</v>
      </c>
      <c r="AM568"/>
      <c r="AN568"/>
      <c r="AO568"/>
      <c r="AP568"/>
      <c r="AQ568"/>
      <c r="AR568"/>
    </row>
    <row r="569">
      <c r="A569" t="n">
        <v>130907</v>
      </c>
      <c r="B569" t="s">
        <v>1054</v>
      </c>
      <c r="C569" t="s">
        <v>1055</v>
      </c>
      <c r="D569" t="s">
        <v>1051</v>
      </c>
      <c r="E569" t="s">
        <v>997</v>
      </c>
      <c r="F569" t="s">
        <v>148</v>
      </c>
      <c r="G569" t="s">
        <v>149</v>
      </c>
      <c r="H569" t="s">
        <v>150</v>
      </c>
      <c r="I569" t="s">
        <v>151</v>
      </c>
      <c r="J569" t="s">
        <v>238</v>
      </c>
      <c r="K569" t="s">
        <v>176</v>
      </c>
      <c r="L569" t="s">
        <v>155</v>
      </c>
      <c r="M569" t="s">
        <v>155</v>
      </c>
      <c r="N569" t="n">
        <v>-75.5601</v>
      </c>
      <c r="O569" t="n">
        <v>39.1984</v>
      </c>
      <c r="P569" t="n">
        <v>15115</v>
      </c>
      <c r="Q569" t="n">
        <v>15115</v>
      </c>
      <c r="R569" t="n">
        <v>68</v>
      </c>
      <c r="S569" t="n">
        <v>44.4</v>
      </c>
      <c r="T569" t="n">
        <v>27.8</v>
      </c>
      <c r="U569" t="n">
        <v>15.7</v>
      </c>
      <c r="V569" t="n">
        <v>3.6</v>
      </c>
      <c r="W569" t="n">
        <v>0.7</v>
      </c>
      <c r="X569"/>
      <c r="Y569"/>
      <c r="Z569" t="n">
        <v>13</v>
      </c>
      <c r="AA569" t="n">
        <v>1861</v>
      </c>
      <c r="AB569" t="n">
        <v>19.5</v>
      </c>
      <c r="AC569"/>
      <c r="AD569"/>
      <c r="AE569"/>
      <c r="AF569" t="n">
        <v>1782</v>
      </c>
      <c r="AG569" t="n">
        <v>38</v>
      </c>
      <c r="AH569" t="n">
        <v>56</v>
      </c>
      <c r="AI569" t="n">
        <v>7847</v>
      </c>
      <c r="AJ569" t="n">
        <v>7270</v>
      </c>
      <c r="AK569" t="n">
        <v>7871</v>
      </c>
      <c r="AL569" t="n">
        <v>9048</v>
      </c>
      <c r="AM569" t="n">
        <v>9987</v>
      </c>
      <c r="AN569" t="n">
        <v>11255</v>
      </c>
      <c r="AO569" t="n">
        <v>1464</v>
      </c>
      <c r="AP569" t="n">
        <v>127</v>
      </c>
      <c r="AQ569"/>
      <c r="AR569"/>
    </row>
    <row r="570">
      <c r="A570" t="n">
        <v>130934</v>
      </c>
      <c r="B570" t="s">
        <v>1056</v>
      </c>
      <c r="C570" t="s">
        <v>1055</v>
      </c>
      <c r="D570" t="s">
        <v>1051</v>
      </c>
      <c r="E570" t="s">
        <v>997</v>
      </c>
      <c r="F570" t="s">
        <v>148</v>
      </c>
      <c r="G570" t="s">
        <v>149</v>
      </c>
      <c r="H570" t="s">
        <v>150</v>
      </c>
      <c r="I570" t="s">
        <v>151</v>
      </c>
      <c r="J570" t="s">
        <v>152</v>
      </c>
      <c r="K570" t="s">
        <v>153</v>
      </c>
      <c r="L570" t="s">
        <v>154</v>
      </c>
      <c r="M570" t="s">
        <v>155</v>
      </c>
      <c r="N570" t="n">
        <v>-75.5405</v>
      </c>
      <c r="O570" t="n">
        <v>39.1872</v>
      </c>
      <c r="P570" t="n">
        <v>6462</v>
      </c>
      <c r="Q570" t="n">
        <v>5429</v>
      </c>
      <c r="R570" t="n">
        <v>65.3</v>
      </c>
      <c r="S570" t="n">
        <v>8.1</v>
      </c>
      <c r="T570" t="n">
        <v>68.2</v>
      </c>
      <c r="U570" t="n">
        <v>7.3</v>
      </c>
      <c r="V570" t="n">
        <v>1.2</v>
      </c>
      <c r="W570" t="n">
        <v>2.8</v>
      </c>
      <c r="X570" t="n">
        <v>72</v>
      </c>
      <c r="Y570" t="n">
        <v>8</v>
      </c>
      <c r="Z570" t="n">
        <v>18</v>
      </c>
      <c r="AA570" t="n">
        <v>939</v>
      </c>
      <c r="AB570" t="n">
        <v>38.7</v>
      </c>
      <c r="AC570" t="n">
        <v>939</v>
      </c>
      <c r="AD570" t="n">
        <v>38.7</v>
      </c>
      <c r="AE570" t="n">
        <v>27.8</v>
      </c>
      <c r="AF570" t="n">
        <v>1255</v>
      </c>
      <c r="AG570" t="n">
        <v>43</v>
      </c>
      <c r="AH570" t="n">
        <v>71</v>
      </c>
      <c r="AI570" t="n">
        <v>15555</v>
      </c>
      <c r="AJ570" t="n">
        <v>14776</v>
      </c>
      <c r="AK570" t="n">
        <v>14338</v>
      </c>
      <c r="AL570" t="n">
        <v>16445</v>
      </c>
      <c r="AM570" t="n">
        <v>16336</v>
      </c>
      <c r="AN570" t="n">
        <v>20170</v>
      </c>
      <c r="AO570" t="n">
        <v>2</v>
      </c>
      <c r="AP570" t="n">
        <v>670</v>
      </c>
      <c r="AQ570" t="n">
        <v>198</v>
      </c>
      <c r="AR570" t="n">
        <v>25</v>
      </c>
    </row>
    <row r="571">
      <c r="A571" t="n">
        <v>130943</v>
      </c>
      <c r="B571" t="s">
        <v>1057</v>
      </c>
      <c r="C571" t="s">
        <v>1053</v>
      </c>
      <c r="D571" t="s">
        <v>1051</v>
      </c>
      <c r="E571" t="s">
        <v>997</v>
      </c>
      <c r="F571" t="s">
        <v>148</v>
      </c>
      <c r="G571" t="s">
        <v>149</v>
      </c>
      <c r="H571" t="s">
        <v>150</v>
      </c>
      <c r="I571" t="s">
        <v>186</v>
      </c>
      <c r="J571" t="s">
        <v>158</v>
      </c>
      <c r="K571" t="s">
        <v>159</v>
      </c>
      <c r="L571" t="s">
        <v>155</v>
      </c>
      <c r="M571" t="s">
        <v>155</v>
      </c>
      <c r="N571" t="n">
        <v>-75.7528</v>
      </c>
      <c r="O571" t="n">
        <v>39.6796</v>
      </c>
      <c r="P571" t="n">
        <v>26135</v>
      </c>
      <c r="Q571" t="n">
        <v>20874</v>
      </c>
      <c r="R571" t="n">
        <v>57.9</v>
      </c>
      <c r="S571" t="n">
        <v>65.1</v>
      </c>
      <c r="T571" t="n">
        <v>7</v>
      </c>
      <c r="U571" t="n">
        <v>9.6</v>
      </c>
      <c r="V571" t="n">
        <v>5.5</v>
      </c>
      <c r="W571" t="n">
        <v>6.2</v>
      </c>
      <c r="X571" t="n">
        <v>90</v>
      </c>
      <c r="Y571" t="n">
        <v>33</v>
      </c>
      <c r="Z571" t="n">
        <v>15</v>
      </c>
      <c r="AA571" t="n">
        <v>4637</v>
      </c>
      <c r="AB571" t="n">
        <v>78.8</v>
      </c>
      <c r="AC571" t="n">
        <v>4273</v>
      </c>
      <c r="AD571" t="n">
        <v>80.6</v>
      </c>
      <c r="AE571" t="n">
        <v>72.2</v>
      </c>
      <c r="AF571" t="n">
        <v>4894</v>
      </c>
      <c r="AG571" t="n">
        <v>16</v>
      </c>
      <c r="AH571" t="n">
        <v>72</v>
      </c>
      <c r="AI571" t="n">
        <v>17716</v>
      </c>
      <c r="AJ571" t="n">
        <v>9354</v>
      </c>
      <c r="AK571" t="n">
        <v>10573</v>
      </c>
      <c r="AL571" t="n">
        <v>12857</v>
      </c>
      <c r="AM571" t="n">
        <v>18508</v>
      </c>
      <c r="AN571" t="n">
        <v>25310</v>
      </c>
      <c r="AO571" t="n">
        <v>260</v>
      </c>
      <c r="AP571" t="n">
        <v>4202</v>
      </c>
      <c r="AQ571" t="n">
        <v>1123</v>
      </c>
      <c r="AR571" t="n">
        <v>337</v>
      </c>
    </row>
    <row r="572">
      <c r="A572" t="n">
        <v>130989</v>
      </c>
      <c r="B572" t="s">
        <v>1058</v>
      </c>
      <c r="C572" t="s">
        <v>705</v>
      </c>
      <c r="D572" t="s">
        <v>1051</v>
      </c>
      <c r="E572" t="s">
        <v>997</v>
      </c>
      <c r="F572" t="s">
        <v>162</v>
      </c>
      <c r="G572" t="s">
        <v>163</v>
      </c>
      <c r="H572" t="s">
        <v>150</v>
      </c>
      <c r="I572" t="s">
        <v>186</v>
      </c>
      <c r="J572" t="s">
        <v>168</v>
      </c>
      <c r="K572" t="s">
        <v>153</v>
      </c>
      <c r="L572" t="s">
        <v>155</v>
      </c>
      <c r="M572" t="s">
        <v>155</v>
      </c>
      <c r="N572" t="n">
        <v>-75.6896</v>
      </c>
      <c r="O572" t="n">
        <v>39.7415</v>
      </c>
      <c r="P572" t="n">
        <v>1275</v>
      </c>
      <c r="Q572" t="n">
        <v>691</v>
      </c>
      <c r="R572" t="n">
        <v>50.1</v>
      </c>
      <c r="S572" t="n">
        <v>38.5</v>
      </c>
      <c r="T572" t="n">
        <v>22.7</v>
      </c>
      <c r="U572" t="n">
        <v>15.2</v>
      </c>
      <c r="V572" t="n">
        <v>1.9</v>
      </c>
      <c r="W572" t="n">
        <v>8.1</v>
      </c>
      <c r="X572" t="n">
        <v>77</v>
      </c>
      <c r="Y572" t="n">
        <v>25</v>
      </c>
      <c r="Z572" t="n">
        <v>18</v>
      </c>
      <c r="AA572" t="n">
        <v>158</v>
      </c>
      <c r="AB572" t="n">
        <v>58.9</v>
      </c>
      <c r="AC572" t="n">
        <v>145</v>
      </c>
      <c r="AD572" t="n">
        <v>57.2</v>
      </c>
      <c r="AE572" t="n">
        <v>47.6</v>
      </c>
      <c r="AF572" t="n">
        <v>99</v>
      </c>
      <c r="AG572" t="n">
        <v>39</v>
      </c>
      <c r="AH572" t="n">
        <v>96</v>
      </c>
      <c r="AI572" t="n">
        <v>17417</v>
      </c>
      <c r="AJ572" t="n">
        <v>14262</v>
      </c>
      <c r="AK572" t="n">
        <v>13789</v>
      </c>
      <c r="AL572" t="n">
        <v>17623</v>
      </c>
      <c r="AM572" t="n">
        <v>19179</v>
      </c>
      <c r="AN572" t="n">
        <v>21408</v>
      </c>
      <c r="AO572" t="n">
        <v>24</v>
      </c>
      <c r="AP572" t="n">
        <v>139</v>
      </c>
      <c r="AQ572" t="n">
        <v>162</v>
      </c>
      <c r="AR572" t="n">
        <v>5</v>
      </c>
    </row>
    <row r="573">
      <c r="A573" t="n">
        <v>131061</v>
      </c>
      <c r="B573" t="s">
        <v>1059</v>
      </c>
      <c r="C573" t="s">
        <v>1053</v>
      </c>
      <c r="D573" t="s">
        <v>1051</v>
      </c>
      <c r="E573" t="s">
        <v>997</v>
      </c>
      <c r="F573" t="s">
        <v>199</v>
      </c>
      <c r="G573" t="s">
        <v>189</v>
      </c>
      <c r="H573" t="s">
        <v>200</v>
      </c>
      <c r="I573" t="s">
        <v>186</v>
      </c>
      <c r="J573" t="s">
        <v>164</v>
      </c>
      <c r="K573"/>
      <c r="L573" t="s">
        <v>155</v>
      </c>
      <c r="M573" t="s">
        <v>155</v>
      </c>
      <c r="N573" t="n">
        <v>-75.7418</v>
      </c>
      <c r="O573" t="n">
        <v>39.7114</v>
      </c>
      <c r="P573" t="n">
        <v>337</v>
      </c>
      <c r="Q573" t="n">
        <v>337</v>
      </c>
      <c r="R573" t="n">
        <v>95.5</v>
      </c>
      <c r="S573" t="n">
        <v>29.4</v>
      </c>
      <c r="T573" t="n">
        <v>44.8</v>
      </c>
      <c r="U573" t="n">
        <v>16.3</v>
      </c>
      <c r="V573" t="n">
        <v>1.5</v>
      </c>
      <c r="W573" t="n">
        <v>0</v>
      </c>
      <c r="X573" t="n">
        <v>41</v>
      </c>
      <c r="Y573" t="n">
        <v>63</v>
      </c>
      <c r="Z573" t="n">
        <v>14</v>
      </c>
      <c r="AA573"/>
      <c r="AB573"/>
      <c r="AC573"/>
      <c r="AD573"/>
      <c r="AE573"/>
      <c r="AF573" t="n">
        <v>56</v>
      </c>
      <c r="AG573" t="n">
        <v>48</v>
      </c>
      <c r="AH573" t="n">
        <v>49</v>
      </c>
      <c r="AI573" t="n">
        <v>15260</v>
      </c>
      <c r="AJ573" t="n">
        <v>14369</v>
      </c>
      <c r="AK573" t="n">
        <v>13094</v>
      </c>
      <c r="AL573" t="n">
        <v>16280</v>
      </c>
      <c r="AM573" t="n">
        <v>18166</v>
      </c>
      <c r="AN573" t="n">
        <v>18166</v>
      </c>
      <c r="AO573"/>
      <c r="AP573"/>
      <c r="AQ573"/>
      <c r="AR573"/>
    </row>
    <row r="574">
      <c r="A574" t="n">
        <v>131113</v>
      </c>
      <c r="B574" t="s">
        <v>1060</v>
      </c>
      <c r="C574" t="s">
        <v>1061</v>
      </c>
      <c r="D574" t="s">
        <v>1051</v>
      </c>
      <c r="E574" t="s">
        <v>997</v>
      </c>
      <c r="F574" t="s">
        <v>162</v>
      </c>
      <c r="G574" t="s">
        <v>163</v>
      </c>
      <c r="H574" t="s">
        <v>150</v>
      </c>
      <c r="I574" t="s">
        <v>186</v>
      </c>
      <c r="J574" t="s">
        <v>238</v>
      </c>
      <c r="K574" t="s">
        <v>159</v>
      </c>
      <c r="L574" t="s">
        <v>155</v>
      </c>
      <c r="M574" t="s">
        <v>155</v>
      </c>
      <c r="N574" t="n">
        <v>-75.587</v>
      </c>
      <c r="O574" t="n">
        <v>39.6823</v>
      </c>
      <c r="P574" t="n">
        <v>19947</v>
      </c>
      <c r="Q574" t="n">
        <v>12959</v>
      </c>
      <c r="R574" t="n">
        <v>61</v>
      </c>
      <c r="S574" t="n">
        <v>46.9</v>
      </c>
      <c r="T574" t="n">
        <v>21.9</v>
      </c>
      <c r="U574" t="n">
        <v>16.4</v>
      </c>
      <c r="V574" t="n">
        <v>3.4</v>
      </c>
      <c r="W574" t="n">
        <v>2.9</v>
      </c>
      <c r="X574" t="n">
        <v>54</v>
      </c>
      <c r="Y574" t="n">
        <v>34</v>
      </c>
      <c r="Z574" t="n">
        <v>12</v>
      </c>
      <c r="AA574" t="n">
        <v>257</v>
      </c>
      <c r="AB574" t="n">
        <v>22.6</v>
      </c>
      <c r="AC574" t="n">
        <v>243</v>
      </c>
      <c r="AD574" t="n">
        <v>23</v>
      </c>
      <c r="AE574" t="n">
        <v>12.3</v>
      </c>
      <c r="AF574" t="n">
        <v>225</v>
      </c>
      <c r="AG574" t="n">
        <v>26</v>
      </c>
      <c r="AH574" t="n">
        <v>29</v>
      </c>
      <c r="AI574" t="n">
        <v>14267</v>
      </c>
      <c r="AJ574" t="n">
        <v>15221</v>
      </c>
      <c r="AK574" t="n">
        <v>15498</v>
      </c>
      <c r="AL574" t="n">
        <v>16306</v>
      </c>
      <c r="AM574" t="n">
        <v>19326</v>
      </c>
      <c r="AN574"/>
      <c r="AO574" t="n">
        <v>43</v>
      </c>
      <c r="AP574" t="n">
        <v>1452</v>
      </c>
      <c r="AQ574" t="n">
        <v>1790</v>
      </c>
      <c r="AR574" t="n">
        <v>145</v>
      </c>
    </row>
    <row r="575">
      <c r="A575" t="n">
        <v>131159</v>
      </c>
      <c r="B575" t="s">
        <v>1062</v>
      </c>
      <c r="C575" t="s">
        <v>1063</v>
      </c>
      <c r="D575" t="s">
        <v>1064</v>
      </c>
      <c r="E575" t="s">
        <v>997</v>
      </c>
      <c r="F575" t="s">
        <v>162</v>
      </c>
      <c r="G575" t="s">
        <v>163</v>
      </c>
      <c r="H575" t="s">
        <v>150</v>
      </c>
      <c r="I575" t="s">
        <v>151</v>
      </c>
      <c r="J575" t="s">
        <v>238</v>
      </c>
      <c r="K575" t="s">
        <v>159</v>
      </c>
      <c r="L575" t="s">
        <v>155</v>
      </c>
      <c r="M575" t="s">
        <v>155</v>
      </c>
      <c r="N575" t="n">
        <v>-77.0889</v>
      </c>
      <c r="O575" t="n">
        <v>38.936</v>
      </c>
      <c r="P575" t="n">
        <v>16240</v>
      </c>
      <c r="Q575" t="n">
        <v>9160</v>
      </c>
      <c r="R575" t="n">
        <v>63.2</v>
      </c>
      <c r="S575" t="n">
        <v>50</v>
      </c>
      <c r="T575" t="n">
        <v>6.8</v>
      </c>
      <c r="U575" t="n">
        <v>10.9</v>
      </c>
      <c r="V575" t="n">
        <v>6</v>
      </c>
      <c r="W575" t="n">
        <v>10.3</v>
      </c>
      <c r="X575" t="n">
        <v>86</v>
      </c>
      <c r="Y575" t="n">
        <v>57</v>
      </c>
      <c r="Z575" t="n">
        <v>10</v>
      </c>
      <c r="AA575" t="n">
        <v>1776</v>
      </c>
      <c r="AB575" t="n">
        <v>78.5</v>
      </c>
      <c r="AC575" t="n">
        <v>1776</v>
      </c>
      <c r="AD575" t="n">
        <v>78.5</v>
      </c>
      <c r="AE575" t="n">
        <v>72.5</v>
      </c>
      <c r="AF575" t="n">
        <v>1752</v>
      </c>
      <c r="AG575" t="n">
        <v>13</v>
      </c>
      <c r="AH575" t="n">
        <v>48</v>
      </c>
      <c r="AI575" t="n">
        <v>40189</v>
      </c>
      <c r="AJ575" t="n">
        <v>21176</v>
      </c>
      <c r="AK575" t="n">
        <v>18630</v>
      </c>
      <c r="AL575" t="n">
        <v>23477</v>
      </c>
      <c r="AM575" t="n">
        <v>34587</v>
      </c>
      <c r="AN575" t="n">
        <v>53257</v>
      </c>
      <c r="AO575"/>
      <c r="AP575" t="n">
        <v>1804</v>
      </c>
      <c r="AQ575" t="n">
        <v>2190</v>
      </c>
      <c r="AR575" t="n">
        <v>394</v>
      </c>
    </row>
    <row r="576">
      <c r="A576" t="n">
        <v>131283</v>
      </c>
      <c r="B576" t="s">
        <v>1065</v>
      </c>
      <c r="C576" t="s">
        <v>1063</v>
      </c>
      <c r="D576" t="s">
        <v>1064</v>
      </c>
      <c r="E576" t="s">
        <v>997</v>
      </c>
      <c r="F576" t="s">
        <v>162</v>
      </c>
      <c r="G576" t="s">
        <v>163</v>
      </c>
      <c r="H576" t="s">
        <v>150</v>
      </c>
      <c r="I576" t="s">
        <v>151</v>
      </c>
      <c r="J576" t="s">
        <v>152</v>
      </c>
      <c r="K576" t="s">
        <v>159</v>
      </c>
      <c r="L576" t="s">
        <v>155</v>
      </c>
      <c r="M576" t="s">
        <v>155</v>
      </c>
      <c r="N576" t="n">
        <v>-76.9979</v>
      </c>
      <c r="O576" t="n">
        <v>38.9337</v>
      </c>
      <c r="P576" t="n">
        <v>5428</v>
      </c>
      <c r="Q576" t="n">
        <v>3187</v>
      </c>
      <c r="R576" t="n">
        <v>57.3</v>
      </c>
      <c r="S576" t="n">
        <v>60.8</v>
      </c>
      <c r="T576" t="n">
        <v>8.9</v>
      </c>
      <c r="U576" t="n">
        <v>16.4</v>
      </c>
      <c r="V576" t="n">
        <v>2.8</v>
      </c>
      <c r="W576" t="n">
        <v>3.3</v>
      </c>
      <c r="X576" t="n">
        <v>83</v>
      </c>
      <c r="Y576" t="n">
        <v>50</v>
      </c>
      <c r="Z576" t="n">
        <v>11</v>
      </c>
      <c r="AA576" t="n">
        <v>830</v>
      </c>
      <c r="AB576" t="n">
        <v>81.3</v>
      </c>
      <c r="AC576" t="n">
        <v>830</v>
      </c>
      <c r="AD576" t="n">
        <v>81.3</v>
      </c>
      <c r="AE576" t="n">
        <v>75.1</v>
      </c>
      <c r="AF576" t="n">
        <v>763</v>
      </c>
      <c r="AG576" t="n">
        <v>17</v>
      </c>
      <c r="AH576" t="n">
        <v>95</v>
      </c>
      <c r="AI576" t="n">
        <v>35008</v>
      </c>
      <c r="AJ576" t="n">
        <v>22216</v>
      </c>
      <c r="AK576" t="n">
        <v>19709</v>
      </c>
      <c r="AL576" t="n">
        <v>25667</v>
      </c>
      <c r="AM576" t="n">
        <v>31131</v>
      </c>
      <c r="AN576" t="n">
        <v>39898</v>
      </c>
      <c r="AO576"/>
      <c r="AP576" t="n">
        <v>713</v>
      </c>
      <c r="AQ576" t="n">
        <v>375</v>
      </c>
      <c r="AR576" t="n">
        <v>201</v>
      </c>
    </row>
    <row r="577">
      <c r="A577" t="n">
        <v>131399</v>
      </c>
      <c r="B577" t="s">
        <v>1066</v>
      </c>
      <c r="C577" t="s">
        <v>1063</v>
      </c>
      <c r="D577" t="s">
        <v>1064</v>
      </c>
      <c r="E577" t="s">
        <v>997</v>
      </c>
      <c r="F577" t="s">
        <v>148</v>
      </c>
      <c r="G577" t="s">
        <v>149</v>
      </c>
      <c r="H577" t="s">
        <v>150</v>
      </c>
      <c r="I577" t="s">
        <v>151</v>
      </c>
      <c r="J577" t="s">
        <v>168</v>
      </c>
      <c r="K577" t="s">
        <v>153</v>
      </c>
      <c r="L577" t="s">
        <v>154</v>
      </c>
      <c r="M577" t="s">
        <v>155</v>
      </c>
      <c r="N577" t="n">
        <v>-77.0662</v>
      </c>
      <c r="O577" t="n">
        <v>38.9438</v>
      </c>
      <c r="P577" t="n">
        <v>4747</v>
      </c>
      <c r="Q577" t="n">
        <v>4160</v>
      </c>
      <c r="R577" t="n">
        <v>66.1</v>
      </c>
      <c r="S577" t="n">
        <v>4.6</v>
      </c>
      <c r="T577" t="n">
        <v>57.5</v>
      </c>
      <c r="U577" t="n">
        <v>21.7</v>
      </c>
      <c r="V577" t="n">
        <v>1.7</v>
      </c>
      <c r="W577" t="n">
        <v>3.7</v>
      </c>
      <c r="X577" t="n">
        <v>67</v>
      </c>
      <c r="Y577" t="n">
        <v>37</v>
      </c>
      <c r="Z577" t="n">
        <v>6</v>
      </c>
      <c r="AA577" t="n">
        <v>297</v>
      </c>
      <c r="AB577" t="n">
        <v>26.3</v>
      </c>
      <c r="AC577" t="n">
        <v>172</v>
      </c>
      <c r="AD577" t="n">
        <v>39.5</v>
      </c>
      <c r="AE577" t="n">
        <v>23.3</v>
      </c>
      <c r="AF577" t="n">
        <v>213</v>
      </c>
      <c r="AG577" t="n">
        <v>43</v>
      </c>
      <c r="AH577" t="n">
        <v>67</v>
      </c>
      <c r="AI577" t="n">
        <v>14287</v>
      </c>
      <c r="AJ577" t="n">
        <v>13786</v>
      </c>
      <c r="AK577" t="n">
        <v>14589</v>
      </c>
      <c r="AL577" t="n">
        <v>17674</v>
      </c>
      <c r="AM577" t="n">
        <v>12345</v>
      </c>
      <c r="AN577" t="n">
        <v>20245</v>
      </c>
      <c r="AO577" t="n">
        <v>294</v>
      </c>
      <c r="AP577" t="n">
        <v>350</v>
      </c>
      <c r="AQ577" t="n">
        <v>77</v>
      </c>
      <c r="AR577" t="n">
        <v>56</v>
      </c>
    </row>
    <row r="578">
      <c r="A578" t="n">
        <v>131405</v>
      </c>
      <c r="B578" t="s">
        <v>1067</v>
      </c>
      <c r="C578" t="s">
        <v>1063</v>
      </c>
      <c r="D578" t="s">
        <v>1064</v>
      </c>
      <c r="E578" t="s">
        <v>997</v>
      </c>
      <c r="F578" t="s">
        <v>162</v>
      </c>
      <c r="G578" t="s">
        <v>163</v>
      </c>
      <c r="H578" t="s">
        <v>150</v>
      </c>
      <c r="I578" t="s">
        <v>151</v>
      </c>
      <c r="J578" t="s">
        <v>164</v>
      </c>
      <c r="K578" t="s">
        <v>209</v>
      </c>
      <c r="L578" t="s">
        <v>155</v>
      </c>
      <c r="M578" t="s">
        <v>155</v>
      </c>
      <c r="N578" t="n">
        <v>-76.9987</v>
      </c>
      <c r="O578" t="n">
        <v>38.9317</v>
      </c>
      <c r="P578" t="n">
        <v>94</v>
      </c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 t="n">
        <v>18</v>
      </c>
      <c r="AR578"/>
    </row>
    <row r="579">
      <c r="A579" t="n">
        <v>131450</v>
      </c>
      <c r="B579" t="s">
        <v>1068</v>
      </c>
      <c r="C579" t="s">
        <v>1063</v>
      </c>
      <c r="D579" t="s">
        <v>1064</v>
      </c>
      <c r="E579" t="s">
        <v>997</v>
      </c>
      <c r="F579" t="s">
        <v>162</v>
      </c>
      <c r="G579" t="s">
        <v>163</v>
      </c>
      <c r="H579" t="s">
        <v>150</v>
      </c>
      <c r="I579" t="s">
        <v>151</v>
      </c>
      <c r="J579" t="s">
        <v>168</v>
      </c>
      <c r="K579" t="s">
        <v>159</v>
      </c>
      <c r="L579" t="s">
        <v>155</v>
      </c>
      <c r="M579" t="s">
        <v>155</v>
      </c>
      <c r="N579" t="n">
        <v>-76.9937</v>
      </c>
      <c r="O579" t="n">
        <v>38.9074</v>
      </c>
      <c r="P579" t="n">
        <v>1497</v>
      </c>
      <c r="Q579" t="n">
        <v>1011</v>
      </c>
      <c r="R579" t="n">
        <v>53.5</v>
      </c>
      <c r="S579" t="n">
        <v>42.4</v>
      </c>
      <c r="T579" t="n">
        <v>17.2</v>
      </c>
      <c r="U579" t="n">
        <v>21.4</v>
      </c>
      <c r="V579" t="n">
        <v>5.2</v>
      </c>
      <c r="W579" t="n">
        <v>5.7</v>
      </c>
      <c r="X579" t="n">
        <v>77</v>
      </c>
      <c r="Y579"/>
      <c r="Z579" t="n">
        <v>6</v>
      </c>
      <c r="AA579" t="n">
        <v>247</v>
      </c>
      <c r="AB579" t="n">
        <v>46.6</v>
      </c>
      <c r="AC579" t="n">
        <v>247</v>
      </c>
      <c r="AD579" t="n">
        <v>46.6</v>
      </c>
      <c r="AE579" t="n">
        <v>17.4</v>
      </c>
      <c r="AF579" t="n">
        <v>161</v>
      </c>
      <c r="AG579" t="n">
        <v>54</v>
      </c>
      <c r="AH579" t="n">
        <v>91</v>
      </c>
      <c r="AI579" t="n">
        <v>15025</v>
      </c>
      <c r="AJ579" t="n">
        <v>12221</v>
      </c>
      <c r="AK579" t="n">
        <v>12603</v>
      </c>
      <c r="AL579" t="n">
        <v>15210</v>
      </c>
      <c r="AM579" t="n">
        <v>10318</v>
      </c>
      <c r="AN579" t="n">
        <v>21557</v>
      </c>
      <c r="AO579"/>
      <c r="AP579" t="n">
        <v>218</v>
      </c>
      <c r="AQ579" t="n">
        <v>135</v>
      </c>
      <c r="AR579" t="n">
        <v>22</v>
      </c>
    </row>
    <row r="580">
      <c r="A580" t="n">
        <v>131469</v>
      </c>
      <c r="B580" t="s">
        <v>1069</v>
      </c>
      <c r="C580" t="s">
        <v>1063</v>
      </c>
      <c r="D580" t="s">
        <v>1064</v>
      </c>
      <c r="E580" t="s">
        <v>997</v>
      </c>
      <c r="F580" t="s">
        <v>162</v>
      </c>
      <c r="G580" t="s">
        <v>163</v>
      </c>
      <c r="H580" t="s">
        <v>150</v>
      </c>
      <c r="I580" t="s">
        <v>151</v>
      </c>
      <c r="J580" t="s">
        <v>158</v>
      </c>
      <c r="K580" t="s">
        <v>159</v>
      </c>
      <c r="L580" t="s">
        <v>155</v>
      </c>
      <c r="M580" t="s">
        <v>155</v>
      </c>
      <c r="N580" t="n">
        <v>-77.0484</v>
      </c>
      <c r="O580" t="n">
        <v>38.8992</v>
      </c>
      <c r="P580" t="n">
        <v>29136</v>
      </c>
      <c r="Q580" t="n">
        <v>12272</v>
      </c>
      <c r="R580" t="n">
        <v>63.4</v>
      </c>
      <c r="S580" t="n">
        <v>48</v>
      </c>
      <c r="T580" t="n">
        <v>8.6</v>
      </c>
      <c r="U580" t="n">
        <v>13</v>
      </c>
      <c r="V580" t="n">
        <v>13.1</v>
      </c>
      <c r="W580" t="n">
        <v>9.4</v>
      </c>
      <c r="X580" t="n">
        <v>92</v>
      </c>
      <c r="Y580" t="n">
        <v>27</v>
      </c>
      <c r="Z580" t="n">
        <v>12</v>
      </c>
      <c r="AA580" t="n">
        <v>2605</v>
      </c>
      <c r="AB580" t="n">
        <v>85.2</v>
      </c>
      <c r="AC580" t="n">
        <v>2605</v>
      </c>
      <c r="AD580" t="n">
        <v>85.2</v>
      </c>
      <c r="AE580" t="n">
        <v>79.5</v>
      </c>
      <c r="AF580" t="n">
        <v>2930</v>
      </c>
      <c r="AG580" t="n">
        <v>15</v>
      </c>
      <c r="AH580" t="n">
        <v>65</v>
      </c>
      <c r="AI580" t="n">
        <v>45466</v>
      </c>
      <c r="AJ580" t="n">
        <v>21396</v>
      </c>
      <c r="AK580" t="n">
        <v>18171</v>
      </c>
      <c r="AL580" t="n">
        <v>21863</v>
      </c>
      <c r="AM580" t="n">
        <v>33540</v>
      </c>
      <c r="AN580" t="n">
        <v>53974</v>
      </c>
      <c r="AO580" t="n">
        <v>14</v>
      </c>
      <c r="AP580" t="n">
        <v>2693</v>
      </c>
      <c r="AQ580" t="n">
        <v>4441</v>
      </c>
      <c r="AR580" t="n">
        <v>1094</v>
      </c>
    </row>
    <row r="581">
      <c r="A581" t="n">
        <v>131496</v>
      </c>
      <c r="B581" t="s">
        <v>1070</v>
      </c>
      <c r="C581" t="s">
        <v>1063</v>
      </c>
      <c r="D581" t="s">
        <v>1064</v>
      </c>
      <c r="E581" t="s">
        <v>997</v>
      </c>
      <c r="F581" t="s">
        <v>162</v>
      </c>
      <c r="G581" t="s">
        <v>163</v>
      </c>
      <c r="H581" t="s">
        <v>150</v>
      </c>
      <c r="I581" t="s">
        <v>151</v>
      </c>
      <c r="J581" t="s">
        <v>158</v>
      </c>
      <c r="K581" t="s">
        <v>159</v>
      </c>
      <c r="L581" t="s">
        <v>155</v>
      </c>
      <c r="M581" t="s">
        <v>155</v>
      </c>
      <c r="N581" t="n">
        <v>-77.0735</v>
      </c>
      <c r="O581" t="n">
        <v>38.9088</v>
      </c>
      <c r="P581" t="n">
        <v>24038</v>
      </c>
      <c r="Q581" t="n">
        <v>8670</v>
      </c>
      <c r="R581" t="n">
        <v>54.3</v>
      </c>
      <c r="S581" t="n">
        <v>44</v>
      </c>
      <c r="T581" t="n">
        <v>4.9</v>
      </c>
      <c r="U581" t="n">
        <v>6.9</v>
      </c>
      <c r="V581" t="n">
        <v>12.6</v>
      </c>
      <c r="W581" t="n">
        <v>15.3</v>
      </c>
      <c r="X581" t="n">
        <v>97</v>
      </c>
      <c r="Y581" t="n">
        <v>100</v>
      </c>
      <c r="Z581" t="n">
        <v>11</v>
      </c>
      <c r="AA581" t="n">
        <v>1596</v>
      </c>
      <c r="AB581" t="n">
        <v>94.3</v>
      </c>
      <c r="AC581" t="n">
        <v>1596</v>
      </c>
      <c r="AD581" t="n">
        <v>94.3</v>
      </c>
      <c r="AE581" t="n">
        <v>87</v>
      </c>
      <c r="AF581" t="n">
        <v>1573</v>
      </c>
      <c r="AG581" t="n">
        <v>10</v>
      </c>
      <c r="AH581" t="n">
        <v>35</v>
      </c>
      <c r="AI581" t="n">
        <v>37967</v>
      </c>
      <c r="AJ581" t="n">
        <v>5340</v>
      </c>
      <c r="AK581" t="n">
        <v>8750</v>
      </c>
      <c r="AL581" t="n">
        <v>13464</v>
      </c>
      <c r="AM581" t="n">
        <v>26491</v>
      </c>
      <c r="AN581" t="n">
        <v>57166</v>
      </c>
      <c r="AO581"/>
      <c r="AP581" t="n">
        <v>1857</v>
      </c>
      <c r="AQ581" t="n">
        <v>4791</v>
      </c>
      <c r="AR581" t="n">
        <v>1064</v>
      </c>
    </row>
    <row r="582">
      <c r="A582" t="n">
        <v>131520</v>
      </c>
      <c r="B582" t="s">
        <v>1071</v>
      </c>
      <c r="C582" t="s">
        <v>1063</v>
      </c>
      <c r="D582" t="s">
        <v>1064</v>
      </c>
      <c r="E582" t="s">
        <v>997</v>
      </c>
      <c r="F582" t="s">
        <v>162</v>
      </c>
      <c r="G582" t="s">
        <v>163</v>
      </c>
      <c r="H582" t="s">
        <v>150</v>
      </c>
      <c r="I582" t="s">
        <v>151</v>
      </c>
      <c r="J582" t="s">
        <v>238</v>
      </c>
      <c r="K582" t="s">
        <v>159</v>
      </c>
      <c r="L582" t="s">
        <v>154</v>
      </c>
      <c r="M582" t="s">
        <v>155</v>
      </c>
      <c r="N582" t="n">
        <v>-77.019</v>
      </c>
      <c r="O582" t="n">
        <v>38.9224</v>
      </c>
      <c r="P582" t="n">
        <v>13861</v>
      </c>
      <c r="Q582" t="n">
        <v>10531</v>
      </c>
      <c r="R582" t="n">
        <v>71</v>
      </c>
      <c r="S582" t="n">
        <v>0.4</v>
      </c>
      <c r="T582" t="n">
        <v>62</v>
      </c>
      <c r="U582" t="n">
        <v>5.9</v>
      </c>
      <c r="V582" t="n">
        <v>3.2</v>
      </c>
      <c r="W582" t="n">
        <v>4.3</v>
      </c>
      <c r="X582" t="n">
        <v>90</v>
      </c>
      <c r="Y582" t="n">
        <v>50</v>
      </c>
      <c r="Z582" t="n">
        <v>11</v>
      </c>
      <c r="AA582" t="n">
        <v>2077</v>
      </c>
      <c r="AB582" t="n">
        <v>68.9</v>
      </c>
      <c r="AC582" t="n">
        <v>2077</v>
      </c>
      <c r="AD582" t="n">
        <v>68.9</v>
      </c>
      <c r="AE582" t="n">
        <v>59.7</v>
      </c>
      <c r="AF582" t="n">
        <v>2489</v>
      </c>
      <c r="AG582" t="n">
        <v>41</v>
      </c>
      <c r="AH582" t="n">
        <v>89</v>
      </c>
      <c r="AI582" t="n">
        <v>30028</v>
      </c>
      <c r="AJ582" t="n">
        <v>44234</v>
      </c>
      <c r="AK582" t="n">
        <v>45504</v>
      </c>
      <c r="AL582" t="n">
        <v>49005</v>
      </c>
      <c r="AM582" t="n">
        <v>50842</v>
      </c>
      <c r="AN582" t="n">
        <v>51384</v>
      </c>
      <c r="AO582"/>
      <c r="AP582" t="n">
        <v>1629</v>
      </c>
      <c r="AQ582" t="n">
        <v>310</v>
      </c>
      <c r="AR582" t="n">
        <v>491</v>
      </c>
    </row>
    <row r="583">
      <c r="A583" t="n">
        <v>131803</v>
      </c>
      <c r="B583" t="s">
        <v>1072</v>
      </c>
      <c r="C583" t="s">
        <v>1063</v>
      </c>
      <c r="D583" t="s">
        <v>1064</v>
      </c>
      <c r="E583" t="s">
        <v>997</v>
      </c>
      <c r="F583" t="s">
        <v>188</v>
      </c>
      <c r="G583" t="s">
        <v>189</v>
      </c>
      <c r="H583" t="s">
        <v>150</v>
      </c>
      <c r="I583" t="s">
        <v>151</v>
      </c>
      <c r="J583" t="s">
        <v>164</v>
      </c>
      <c r="K583" t="s">
        <v>153</v>
      </c>
      <c r="L583" t="s">
        <v>155</v>
      </c>
      <c r="M583" t="s">
        <v>155</v>
      </c>
      <c r="N583" t="n">
        <v>-77.0341</v>
      </c>
      <c r="O583" t="n">
        <v>38.9049</v>
      </c>
      <c r="P583" t="n">
        <v>530</v>
      </c>
      <c r="Q583" t="n">
        <v>462</v>
      </c>
      <c r="R583" t="n">
        <v>75.8</v>
      </c>
      <c r="S583" t="n">
        <v>7.1</v>
      </c>
      <c r="T583" t="n">
        <v>82.7</v>
      </c>
      <c r="U583" t="n">
        <v>6.9</v>
      </c>
      <c r="V583" t="n">
        <v>0.2</v>
      </c>
      <c r="W583" t="n">
        <v>0</v>
      </c>
      <c r="X583"/>
      <c r="Y583" t="n">
        <v>33</v>
      </c>
      <c r="Z583" t="n">
        <v>39</v>
      </c>
      <c r="AA583" t="n">
        <v>1</v>
      </c>
      <c r="AB583"/>
      <c r="AC583" t="n">
        <v>1</v>
      </c>
      <c r="AD583"/>
      <c r="AE583"/>
      <c r="AF583" t="n">
        <v>0</v>
      </c>
      <c r="AG583" t="n">
        <v>71</v>
      </c>
      <c r="AH583" t="n">
        <v>81</v>
      </c>
      <c r="AI583"/>
      <c r="AJ583"/>
      <c r="AK583"/>
      <c r="AL583"/>
      <c r="AM583"/>
      <c r="AN583"/>
      <c r="AO583" t="n">
        <v>26</v>
      </c>
      <c r="AP583" t="n">
        <v>54</v>
      </c>
      <c r="AQ583" t="n">
        <v>32</v>
      </c>
      <c r="AR583"/>
    </row>
    <row r="584">
      <c r="A584" t="n">
        <v>131830</v>
      </c>
      <c r="B584" t="s">
        <v>1073</v>
      </c>
      <c r="C584" t="s">
        <v>1063</v>
      </c>
      <c r="D584" t="s">
        <v>1064</v>
      </c>
      <c r="E584" t="s">
        <v>997</v>
      </c>
      <c r="F584" t="s">
        <v>368</v>
      </c>
      <c r="G584" t="s">
        <v>163</v>
      </c>
      <c r="H584" t="s">
        <v>174</v>
      </c>
      <c r="I584" t="s">
        <v>151</v>
      </c>
      <c r="J584" t="s">
        <v>164</v>
      </c>
      <c r="K584"/>
      <c r="L584" t="s">
        <v>155</v>
      </c>
      <c r="M584" t="s">
        <v>155</v>
      </c>
      <c r="N584" t="n">
        <v>-77.0651</v>
      </c>
      <c r="O584" t="n">
        <v>38.91</v>
      </c>
      <c r="P584" t="n">
        <v>27</v>
      </c>
      <c r="Q584" t="n">
        <v>27</v>
      </c>
      <c r="R584" t="n">
        <v>55.6</v>
      </c>
      <c r="S584" t="n">
        <v>22.2</v>
      </c>
      <c r="T584" t="n">
        <v>33.3</v>
      </c>
      <c r="U584" t="n">
        <v>3.7</v>
      </c>
      <c r="V584" t="n">
        <v>7.4</v>
      </c>
      <c r="W584" t="n">
        <v>0</v>
      </c>
      <c r="X584"/>
      <c r="Y584"/>
      <c r="Z584" t="n">
        <v>5</v>
      </c>
      <c r="AA584" t="n">
        <v>2</v>
      </c>
      <c r="AB584" t="n">
        <v>50</v>
      </c>
      <c r="AC584"/>
      <c r="AD584"/>
      <c r="AE584"/>
      <c r="AF584" t="n">
        <v>0</v>
      </c>
      <c r="AG584" t="n">
        <v>17</v>
      </c>
      <c r="AH584" t="n">
        <v>17</v>
      </c>
      <c r="AI584"/>
      <c r="AJ584"/>
      <c r="AK584"/>
      <c r="AL584"/>
      <c r="AM584"/>
      <c r="AN584"/>
      <c r="AO584"/>
      <c r="AP584"/>
      <c r="AQ584"/>
      <c r="AR584"/>
    </row>
    <row r="585">
      <c r="A585" t="n">
        <v>131876</v>
      </c>
      <c r="B585" t="s">
        <v>1074</v>
      </c>
      <c r="C585" t="s">
        <v>1063</v>
      </c>
      <c r="D585" t="s">
        <v>1064</v>
      </c>
      <c r="E585" t="s">
        <v>997</v>
      </c>
      <c r="F585" t="s">
        <v>162</v>
      </c>
      <c r="G585" t="s">
        <v>163</v>
      </c>
      <c r="H585" t="s">
        <v>150</v>
      </c>
      <c r="I585" t="s">
        <v>151</v>
      </c>
      <c r="J585" t="s">
        <v>168</v>
      </c>
      <c r="K585" t="s">
        <v>153</v>
      </c>
      <c r="L585" t="s">
        <v>155</v>
      </c>
      <c r="M585" t="s">
        <v>155</v>
      </c>
      <c r="N585" t="n">
        <v>-77.0043</v>
      </c>
      <c r="O585" t="n">
        <v>38.9274</v>
      </c>
      <c r="P585" t="n">
        <v>2188</v>
      </c>
      <c r="Q585" t="n">
        <v>1801</v>
      </c>
      <c r="R585" t="n">
        <v>92.6</v>
      </c>
      <c r="S585" t="n">
        <v>1.3</v>
      </c>
      <c r="T585" t="n">
        <v>52.2</v>
      </c>
      <c r="U585" t="n">
        <v>29.4</v>
      </c>
      <c r="V585" t="n">
        <v>1.1</v>
      </c>
      <c r="W585" t="n">
        <v>0.7</v>
      </c>
      <c r="X585" t="n">
        <v>71</v>
      </c>
      <c r="Y585" t="n">
        <v>64</v>
      </c>
      <c r="Z585" t="n">
        <v>9</v>
      </c>
      <c r="AA585" t="n">
        <v>259</v>
      </c>
      <c r="AB585" t="n">
        <v>44.4</v>
      </c>
      <c r="AC585" t="n">
        <v>259</v>
      </c>
      <c r="AD585" t="n">
        <v>44.4</v>
      </c>
      <c r="AE585" t="n">
        <v>34.7</v>
      </c>
      <c r="AF585" t="n">
        <v>132</v>
      </c>
      <c r="AG585" t="n">
        <v>51</v>
      </c>
      <c r="AH585" t="n">
        <v>80</v>
      </c>
      <c r="AI585" t="n">
        <v>12704</v>
      </c>
      <c r="AJ585" t="n">
        <v>11164</v>
      </c>
      <c r="AK585" t="n">
        <v>11256</v>
      </c>
      <c r="AL585" t="n">
        <v>13393</v>
      </c>
      <c r="AM585" t="n">
        <v>17830</v>
      </c>
      <c r="AN585" t="n">
        <v>20561</v>
      </c>
      <c r="AO585" t="n">
        <v>73</v>
      </c>
      <c r="AP585" t="n">
        <v>234</v>
      </c>
      <c r="AQ585" t="n">
        <v>114</v>
      </c>
      <c r="AR585"/>
    </row>
    <row r="586">
      <c r="A586" t="n">
        <v>131973</v>
      </c>
      <c r="B586" t="s">
        <v>1075</v>
      </c>
      <c r="C586" t="s">
        <v>1063</v>
      </c>
      <c r="D586" t="s">
        <v>1064</v>
      </c>
      <c r="E586" t="s">
        <v>997</v>
      </c>
      <c r="F586" t="s">
        <v>162</v>
      </c>
      <c r="G586" t="s">
        <v>163</v>
      </c>
      <c r="H586" t="s">
        <v>150</v>
      </c>
      <c r="I586" t="s">
        <v>151</v>
      </c>
      <c r="J586" t="s">
        <v>164</v>
      </c>
      <c r="K586" t="s">
        <v>209</v>
      </c>
      <c r="L586" t="s">
        <v>155</v>
      </c>
      <c r="M586" t="s">
        <v>155</v>
      </c>
      <c r="N586" t="n">
        <v>-77.09</v>
      </c>
      <c r="O586" t="n">
        <v>38.9396</v>
      </c>
      <c r="P586" t="n">
        <v>539</v>
      </c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 t="n">
        <v>73</v>
      </c>
      <c r="AR586" t="n">
        <v>63</v>
      </c>
    </row>
    <row r="587">
      <c r="A587" t="n">
        <v>132374</v>
      </c>
      <c r="B587" t="s">
        <v>1076</v>
      </c>
      <c r="C587" t="s">
        <v>1077</v>
      </c>
      <c r="D587" t="s">
        <v>1078</v>
      </c>
      <c r="E587" t="s">
        <v>147</v>
      </c>
      <c r="F587" t="s">
        <v>173</v>
      </c>
      <c r="G587" t="s">
        <v>149</v>
      </c>
      <c r="H587" t="s">
        <v>174</v>
      </c>
      <c r="I587" t="s">
        <v>186</v>
      </c>
      <c r="J587" t="s">
        <v>168</v>
      </c>
      <c r="K587"/>
      <c r="L587" t="s">
        <v>155</v>
      </c>
      <c r="M587" t="s">
        <v>155</v>
      </c>
      <c r="N587" t="n">
        <v>-80.1923</v>
      </c>
      <c r="O587" t="n">
        <v>26.2428</v>
      </c>
      <c r="P587" t="n">
        <v>4534</v>
      </c>
      <c r="Q587" t="n">
        <v>4534</v>
      </c>
      <c r="R587" t="n">
        <v>18.8</v>
      </c>
      <c r="S587" t="n">
        <v>33.3</v>
      </c>
      <c r="T587" t="n">
        <v>32.8</v>
      </c>
      <c r="U587" t="n">
        <v>26.4</v>
      </c>
      <c r="V587" t="n">
        <v>1.3</v>
      </c>
      <c r="W587" t="n">
        <v>3.6</v>
      </c>
      <c r="X587" t="n">
        <v>70</v>
      </c>
      <c r="Y587"/>
      <c r="Z587" t="n">
        <v>13</v>
      </c>
      <c r="AA587" t="n">
        <v>741</v>
      </c>
      <c r="AB587" t="n">
        <v>55.9</v>
      </c>
      <c r="AC587"/>
      <c r="AD587"/>
      <c r="AE587"/>
      <c r="AF587" t="n">
        <v>691</v>
      </c>
      <c r="AG587" t="n">
        <v>6</v>
      </c>
      <c r="AH587" t="n">
        <v>18</v>
      </c>
      <c r="AI587" t="n">
        <v>13747</v>
      </c>
      <c r="AJ587" t="n">
        <v>12793</v>
      </c>
      <c r="AK587" t="n">
        <v>14314</v>
      </c>
      <c r="AL587" t="n">
        <v>14933</v>
      </c>
      <c r="AM587" t="n">
        <v>13236</v>
      </c>
      <c r="AN587"/>
      <c r="AO587"/>
      <c r="AP587"/>
      <c r="AQ587"/>
      <c r="AR587"/>
    </row>
    <row r="588">
      <c r="A588" t="n">
        <v>132408</v>
      </c>
      <c r="B588" t="s">
        <v>1079</v>
      </c>
      <c r="C588" t="s">
        <v>1080</v>
      </c>
      <c r="D588" t="s">
        <v>1078</v>
      </c>
      <c r="E588" t="s">
        <v>147</v>
      </c>
      <c r="F588" t="s">
        <v>162</v>
      </c>
      <c r="G588" t="s">
        <v>163</v>
      </c>
      <c r="H588" t="s">
        <v>150</v>
      </c>
      <c r="I588" t="s">
        <v>205</v>
      </c>
      <c r="J588" t="s">
        <v>164</v>
      </c>
      <c r="K588" t="s">
        <v>179</v>
      </c>
      <c r="L588" t="s">
        <v>155</v>
      </c>
      <c r="M588" t="s">
        <v>155</v>
      </c>
      <c r="N588" t="n">
        <v>-85.5039</v>
      </c>
      <c r="O588" t="n">
        <v>30.9627</v>
      </c>
      <c r="P588" t="n">
        <v>537</v>
      </c>
      <c r="Q588" t="n">
        <v>500</v>
      </c>
      <c r="R588" t="n">
        <v>52.6</v>
      </c>
      <c r="S588" t="n">
        <v>65.8</v>
      </c>
      <c r="T588" t="n">
        <v>4</v>
      </c>
      <c r="U588" t="n">
        <v>1.6</v>
      </c>
      <c r="V588" t="n">
        <v>2</v>
      </c>
      <c r="W588" t="n">
        <v>0</v>
      </c>
      <c r="X588" t="n">
        <v>84</v>
      </c>
      <c r="Y588"/>
      <c r="Z588" t="n">
        <v>8</v>
      </c>
      <c r="AA588" t="n">
        <v>39</v>
      </c>
      <c r="AB588" t="n">
        <v>69.2</v>
      </c>
      <c r="AC588" t="n">
        <v>38</v>
      </c>
      <c r="AD588" t="n">
        <v>52.6</v>
      </c>
      <c r="AE588" t="n">
        <v>44.7</v>
      </c>
      <c r="AF588" t="n">
        <v>24</v>
      </c>
      <c r="AG588" t="n">
        <v>34</v>
      </c>
      <c r="AH588" t="n">
        <v>61</v>
      </c>
      <c r="AI588" t="n">
        <v>8904</v>
      </c>
      <c r="AJ588" t="n">
        <v>8933</v>
      </c>
      <c r="AK588" t="n">
        <v>4260</v>
      </c>
      <c r="AL588" t="n">
        <v>8928</v>
      </c>
      <c r="AM588" t="n">
        <v>16551</v>
      </c>
      <c r="AN588"/>
      <c r="AO588" t="n">
        <v>5</v>
      </c>
      <c r="AP588" t="n">
        <v>42</v>
      </c>
      <c r="AQ588" t="n">
        <v>3</v>
      </c>
      <c r="AR588"/>
    </row>
    <row r="589">
      <c r="A589" t="n">
        <v>132471</v>
      </c>
      <c r="B589" t="s">
        <v>1081</v>
      </c>
      <c r="C589" t="s">
        <v>1082</v>
      </c>
      <c r="D589" t="s">
        <v>1078</v>
      </c>
      <c r="E589" t="s">
        <v>147</v>
      </c>
      <c r="F589" t="s">
        <v>162</v>
      </c>
      <c r="G589" t="s">
        <v>163</v>
      </c>
      <c r="H589" t="s">
        <v>150</v>
      </c>
      <c r="I589" t="s">
        <v>186</v>
      </c>
      <c r="J589" t="s">
        <v>152</v>
      </c>
      <c r="K589" t="s">
        <v>159</v>
      </c>
      <c r="L589" t="s">
        <v>155</v>
      </c>
      <c r="M589" t="s">
        <v>155</v>
      </c>
      <c r="N589" t="n">
        <v>-80.1989</v>
      </c>
      <c r="O589" t="n">
        <v>25.8789</v>
      </c>
      <c r="P589" t="n">
        <v>8038</v>
      </c>
      <c r="Q589" t="n">
        <v>3438</v>
      </c>
      <c r="R589" t="n">
        <v>62.5</v>
      </c>
      <c r="S589" t="n">
        <v>18.8</v>
      </c>
      <c r="T589" t="n">
        <v>31.8</v>
      </c>
      <c r="U589" t="n">
        <v>35.8</v>
      </c>
      <c r="V589" t="n">
        <v>1.8</v>
      </c>
      <c r="W589" t="n">
        <v>6.7</v>
      </c>
      <c r="X589" t="n">
        <v>58</v>
      </c>
      <c r="Y589" t="n">
        <v>29</v>
      </c>
      <c r="Z589" t="n">
        <v>10</v>
      </c>
      <c r="AA589" t="n">
        <v>604</v>
      </c>
      <c r="AB589" t="n">
        <v>36.6</v>
      </c>
      <c r="AC589" t="n">
        <v>604</v>
      </c>
      <c r="AD589" t="n">
        <v>36.6</v>
      </c>
      <c r="AE589" t="n">
        <v>17.9</v>
      </c>
      <c r="AF589" t="n">
        <v>589</v>
      </c>
      <c r="AG589" t="n">
        <v>46</v>
      </c>
      <c r="AH589" t="n">
        <v>81</v>
      </c>
      <c r="AI589" t="n">
        <v>23930</v>
      </c>
      <c r="AJ589" t="n">
        <v>20514</v>
      </c>
      <c r="AK589" t="n">
        <v>21156</v>
      </c>
      <c r="AL589" t="n">
        <v>23386</v>
      </c>
      <c r="AM589" t="n">
        <v>28891</v>
      </c>
      <c r="AN589" t="n">
        <v>29647</v>
      </c>
      <c r="AO589"/>
      <c r="AP589" t="n">
        <v>571</v>
      </c>
      <c r="AQ589" t="n">
        <v>878</v>
      </c>
      <c r="AR589" t="n">
        <v>414</v>
      </c>
    </row>
    <row r="590">
      <c r="A590" t="n">
        <v>132602</v>
      </c>
      <c r="B590" t="s">
        <v>1083</v>
      </c>
      <c r="C590" t="s">
        <v>1084</v>
      </c>
      <c r="D590" t="s">
        <v>1078</v>
      </c>
      <c r="E590" t="s">
        <v>147</v>
      </c>
      <c r="F590" t="s">
        <v>162</v>
      </c>
      <c r="G590" t="s">
        <v>163</v>
      </c>
      <c r="H590" t="s">
        <v>150</v>
      </c>
      <c r="I590" t="s">
        <v>151</v>
      </c>
      <c r="J590" t="s">
        <v>168</v>
      </c>
      <c r="K590" t="s">
        <v>179</v>
      </c>
      <c r="L590" t="s">
        <v>154</v>
      </c>
      <c r="M590" t="s">
        <v>155</v>
      </c>
      <c r="N590" t="n">
        <v>-81.0329</v>
      </c>
      <c r="O590" t="n">
        <v>29.2072</v>
      </c>
      <c r="P590" t="n">
        <v>3099</v>
      </c>
      <c r="Q590" t="n">
        <v>2988</v>
      </c>
      <c r="R590" t="n">
        <v>61.1</v>
      </c>
      <c r="S590" t="n">
        <v>0.7</v>
      </c>
      <c r="T590" t="n">
        <v>77.1</v>
      </c>
      <c r="U590" t="n">
        <v>5.4</v>
      </c>
      <c r="V590" t="n">
        <v>0.1</v>
      </c>
      <c r="W590" t="n">
        <v>2.6</v>
      </c>
      <c r="X590" t="n">
        <v>56</v>
      </c>
      <c r="Y590" t="n">
        <v>27</v>
      </c>
      <c r="Z590" t="n">
        <v>14</v>
      </c>
      <c r="AA590" t="n">
        <v>1175</v>
      </c>
      <c r="AB590" t="n">
        <v>27.8</v>
      </c>
      <c r="AC590" t="n">
        <v>1175</v>
      </c>
      <c r="AD590" t="n">
        <v>27.8</v>
      </c>
      <c r="AE590" t="n">
        <v>13.7</v>
      </c>
      <c r="AF590" t="n">
        <v>953</v>
      </c>
      <c r="AG590" t="n">
        <v>77</v>
      </c>
      <c r="AH590" t="n">
        <v>96</v>
      </c>
      <c r="AI590" t="n">
        <v>14705</v>
      </c>
      <c r="AJ590" t="n">
        <v>13728</v>
      </c>
      <c r="AK590" t="n">
        <v>14194</v>
      </c>
      <c r="AL590" t="n">
        <v>16399</v>
      </c>
      <c r="AM590" t="n">
        <v>19105</v>
      </c>
      <c r="AN590" t="n">
        <v>20662</v>
      </c>
      <c r="AO590"/>
      <c r="AP590" t="n">
        <v>337</v>
      </c>
      <c r="AQ590" t="n">
        <v>35</v>
      </c>
      <c r="AR590"/>
    </row>
    <row r="591">
      <c r="A591" t="n">
        <v>132657</v>
      </c>
      <c r="B591" t="s">
        <v>1085</v>
      </c>
      <c r="C591" t="s">
        <v>1086</v>
      </c>
      <c r="D591" t="s">
        <v>1078</v>
      </c>
      <c r="E591" t="s">
        <v>147</v>
      </c>
      <c r="F591" t="s">
        <v>162</v>
      </c>
      <c r="G591" t="s">
        <v>163</v>
      </c>
      <c r="H591" t="s">
        <v>150</v>
      </c>
      <c r="I591" t="s">
        <v>151</v>
      </c>
      <c r="J591" t="s">
        <v>168</v>
      </c>
      <c r="K591" t="s">
        <v>153</v>
      </c>
      <c r="L591" t="s">
        <v>155</v>
      </c>
      <c r="M591" t="s">
        <v>155</v>
      </c>
      <c r="N591" t="n">
        <v>-80.1228</v>
      </c>
      <c r="O591" t="n">
        <v>26.386</v>
      </c>
      <c r="P591" t="n">
        <v>4156</v>
      </c>
      <c r="Q591" t="n">
        <v>3117</v>
      </c>
      <c r="R591" t="n">
        <v>51.3</v>
      </c>
      <c r="S591" t="n">
        <v>47.4</v>
      </c>
      <c r="T591" t="n">
        <v>11</v>
      </c>
      <c r="U591" t="n">
        <v>20.1</v>
      </c>
      <c r="V591" t="n">
        <v>1.7</v>
      </c>
      <c r="W591" t="n">
        <v>13.2</v>
      </c>
      <c r="X591" t="n">
        <v>71</v>
      </c>
      <c r="Y591" t="n">
        <v>14</v>
      </c>
      <c r="Z591" t="n">
        <v>16</v>
      </c>
      <c r="AA591" t="n">
        <v>465</v>
      </c>
      <c r="AB591" t="n">
        <v>52.7</v>
      </c>
      <c r="AC591" t="n">
        <v>465</v>
      </c>
      <c r="AD591" t="n">
        <v>52.7</v>
      </c>
      <c r="AE591" t="n">
        <v>44.7</v>
      </c>
      <c r="AF591" t="n">
        <v>789</v>
      </c>
      <c r="AG591" t="n">
        <v>23</v>
      </c>
      <c r="AH591" t="n">
        <v>93</v>
      </c>
      <c r="AI591" t="n">
        <v>39582</v>
      </c>
      <c r="AJ591" t="n">
        <v>33842</v>
      </c>
      <c r="AK591" t="n">
        <v>34686</v>
      </c>
      <c r="AL591" t="n">
        <v>40208</v>
      </c>
      <c r="AM591" t="n">
        <v>41997</v>
      </c>
      <c r="AN591" t="n">
        <v>40980</v>
      </c>
      <c r="AO591" t="n">
        <v>8</v>
      </c>
      <c r="AP591" t="n">
        <v>550</v>
      </c>
      <c r="AQ591" t="n">
        <v>312</v>
      </c>
      <c r="AR591" t="n">
        <v>19</v>
      </c>
    </row>
    <row r="592">
      <c r="A592" t="n">
        <v>132675</v>
      </c>
      <c r="B592" t="s">
        <v>1087</v>
      </c>
      <c r="C592" t="s">
        <v>1088</v>
      </c>
      <c r="D592" t="s">
        <v>1078</v>
      </c>
      <c r="E592" t="s">
        <v>147</v>
      </c>
      <c r="F592" t="s">
        <v>216</v>
      </c>
      <c r="G592" t="s">
        <v>149</v>
      </c>
      <c r="H592" t="s">
        <v>200</v>
      </c>
      <c r="I592" t="s">
        <v>175</v>
      </c>
      <c r="J592" t="s">
        <v>164</v>
      </c>
      <c r="K592"/>
      <c r="L592" t="s">
        <v>155</v>
      </c>
      <c r="M592" t="s">
        <v>155</v>
      </c>
      <c r="N592" t="n">
        <v>-82.1172</v>
      </c>
      <c r="O592" t="n">
        <v>29.9523</v>
      </c>
      <c r="P592" t="n">
        <v>152</v>
      </c>
      <c r="Q592" t="n">
        <v>152</v>
      </c>
      <c r="R592" t="n">
        <v>28.9</v>
      </c>
      <c r="S592" t="n">
        <v>49.3</v>
      </c>
      <c r="T592" t="n">
        <v>42.1</v>
      </c>
      <c r="U592" t="n">
        <v>7.2</v>
      </c>
      <c r="V592" t="n">
        <v>0.7</v>
      </c>
      <c r="W592" t="n">
        <v>0</v>
      </c>
      <c r="X592" t="n">
        <v>68</v>
      </c>
      <c r="Y592" t="n">
        <v>0</v>
      </c>
      <c r="Z592" t="n">
        <v>7</v>
      </c>
      <c r="AA592"/>
      <c r="AB592"/>
      <c r="AC592"/>
      <c r="AD592"/>
      <c r="AE592"/>
      <c r="AF592" t="n">
        <v>45</v>
      </c>
      <c r="AG592" t="n">
        <v>13</v>
      </c>
      <c r="AH592" t="n">
        <v>38</v>
      </c>
      <c r="AI592" t="n">
        <v>6241</v>
      </c>
      <c r="AJ592" t="n">
        <v>4736</v>
      </c>
      <c r="AK592"/>
      <c r="AL592"/>
      <c r="AM592"/>
      <c r="AN592"/>
      <c r="AO592"/>
      <c r="AP592"/>
      <c r="AQ592"/>
      <c r="AR592"/>
    </row>
    <row r="593">
      <c r="A593" t="n">
        <v>132693</v>
      </c>
      <c r="B593" t="s">
        <v>1089</v>
      </c>
      <c r="C593" t="s">
        <v>409</v>
      </c>
      <c r="D593" t="s">
        <v>1078</v>
      </c>
      <c r="E593" t="s">
        <v>147</v>
      </c>
      <c r="F593" t="s">
        <v>148</v>
      </c>
      <c r="G593" t="s">
        <v>149</v>
      </c>
      <c r="H593" t="s">
        <v>150</v>
      </c>
      <c r="I593" t="s">
        <v>151</v>
      </c>
      <c r="J593" t="s">
        <v>238</v>
      </c>
      <c r="K593" t="s">
        <v>179</v>
      </c>
      <c r="L593" t="s">
        <v>155</v>
      </c>
      <c r="M593" t="s">
        <v>155</v>
      </c>
      <c r="N593" t="n">
        <v>-80.6708</v>
      </c>
      <c r="O593" t="n">
        <v>28.17</v>
      </c>
      <c r="P593" t="n">
        <v>17427</v>
      </c>
      <c r="Q593" t="n">
        <v>17427</v>
      </c>
      <c r="R593" t="n">
        <v>59</v>
      </c>
      <c r="S593" t="n">
        <v>59.5</v>
      </c>
      <c r="T593" t="n">
        <v>11.2</v>
      </c>
      <c r="U593" t="n">
        <v>17.3</v>
      </c>
      <c r="V593" t="n">
        <v>2.7</v>
      </c>
      <c r="W593" t="n">
        <v>1.4</v>
      </c>
      <c r="X593"/>
      <c r="Y593"/>
      <c r="Z593" t="n">
        <v>20</v>
      </c>
      <c r="AA593" t="n">
        <v>1433</v>
      </c>
      <c r="AB593" t="n">
        <v>51.2</v>
      </c>
      <c r="AC593"/>
      <c r="AD593"/>
      <c r="AE593"/>
      <c r="AF593" t="n">
        <v>1036</v>
      </c>
      <c r="AG593" t="n">
        <v>28</v>
      </c>
      <c r="AH593" t="n">
        <v>36</v>
      </c>
      <c r="AI593" t="n">
        <v>5698</v>
      </c>
      <c r="AJ593" t="n">
        <v>4272</v>
      </c>
      <c r="AK593" t="n">
        <v>5244</v>
      </c>
      <c r="AL593" t="n">
        <v>7119</v>
      </c>
      <c r="AM593" t="n">
        <v>10044</v>
      </c>
      <c r="AN593" t="n">
        <v>10798</v>
      </c>
      <c r="AO593" t="n">
        <v>2150</v>
      </c>
      <c r="AP593" t="n">
        <v>562</v>
      </c>
      <c r="AQ593"/>
      <c r="AR593"/>
    </row>
    <row r="594">
      <c r="A594" t="n">
        <v>132709</v>
      </c>
      <c r="B594" t="s">
        <v>1090</v>
      </c>
      <c r="C594" t="s">
        <v>1091</v>
      </c>
      <c r="D594" t="s">
        <v>1078</v>
      </c>
      <c r="E594" t="s">
        <v>147</v>
      </c>
      <c r="F594" t="s">
        <v>148</v>
      </c>
      <c r="G594" t="s">
        <v>149</v>
      </c>
      <c r="H594" t="s">
        <v>150</v>
      </c>
      <c r="I594" t="s">
        <v>151</v>
      </c>
      <c r="J594" t="s">
        <v>158</v>
      </c>
      <c r="K594" t="s">
        <v>176</v>
      </c>
      <c r="L594" t="s">
        <v>155</v>
      </c>
      <c r="M594" t="s">
        <v>155</v>
      </c>
      <c r="N594" t="n">
        <v>-80.1418</v>
      </c>
      <c r="O594" t="n">
        <v>26.1194</v>
      </c>
      <c r="P594" t="n">
        <v>44833</v>
      </c>
      <c r="Q594" t="n">
        <v>44833</v>
      </c>
      <c r="R594" t="n">
        <v>59.9</v>
      </c>
      <c r="S594" t="n">
        <v>14.2</v>
      </c>
      <c r="T594" t="n">
        <v>31.7</v>
      </c>
      <c r="U594" t="n">
        <v>36.5</v>
      </c>
      <c r="V594" t="n">
        <v>3.5</v>
      </c>
      <c r="W594" t="n">
        <v>5.4</v>
      </c>
      <c r="X594"/>
      <c r="Y594"/>
      <c r="Z594" t="n">
        <v>30</v>
      </c>
      <c r="AA594" t="n">
        <v>3290</v>
      </c>
      <c r="AB594" t="n">
        <v>36.1</v>
      </c>
      <c r="AC594"/>
      <c r="AD594"/>
      <c r="AE594"/>
      <c r="AF594" t="n">
        <v>3018</v>
      </c>
      <c r="AG594" t="n">
        <v>40</v>
      </c>
      <c r="AH594" t="n">
        <v>52</v>
      </c>
      <c r="AI594" t="n">
        <v>18934</v>
      </c>
      <c r="AJ594" t="n">
        <v>19448</v>
      </c>
      <c r="AK594" t="n">
        <v>19984</v>
      </c>
      <c r="AL594" t="n">
        <v>21803</v>
      </c>
      <c r="AM594" t="n">
        <v>23769</v>
      </c>
      <c r="AN594" t="n">
        <v>24881</v>
      </c>
      <c r="AO594" t="n">
        <v>4928</v>
      </c>
      <c r="AP594" t="n">
        <v>599</v>
      </c>
      <c r="AQ594"/>
      <c r="AR594"/>
    </row>
    <row r="595">
      <c r="A595" t="n">
        <v>132842</v>
      </c>
      <c r="B595" t="s">
        <v>1092</v>
      </c>
      <c r="C595" t="s">
        <v>1082</v>
      </c>
      <c r="D595" t="s">
        <v>1078</v>
      </c>
      <c r="E595" t="s">
        <v>147</v>
      </c>
      <c r="F595" t="s">
        <v>162</v>
      </c>
      <c r="G595" t="s">
        <v>163</v>
      </c>
      <c r="H595" t="s">
        <v>150</v>
      </c>
      <c r="I595" t="s">
        <v>151</v>
      </c>
      <c r="J595" t="s">
        <v>164</v>
      </c>
      <c r="K595" t="s">
        <v>159</v>
      </c>
      <c r="L595" t="s">
        <v>155</v>
      </c>
      <c r="M595" t="s">
        <v>155</v>
      </c>
      <c r="N595" t="n">
        <v>-80.3549</v>
      </c>
      <c r="O595" t="n">
        <v>25.7952</v>
      </c>
      <c r="P595" t="n">
        <v>1322</v>
      </c>
      <c r="Q595" t="n">
        <v>487</v>
      </c>
      <c r="R595" t="n">
        <v>81.3</v>
      </c>
      <c r="S595" t="n">
        <v>4.5</v>
      </c>
      <c r="T595" t="n">
        <v>2.3</v>
      </c>
      <c r="U595" t="n">
        <v>64.7</v>
      </c>
      <c r="V595" t="n">
        <v>0.2</v>
      </c>
      <c r="W595" t="n">
        <v>18.1</v>
      </c>
      <c r="X595" t="n">
        <v>67</v>
      </c>
      <c r="Y595" t="n">
        <v>71</v>
      </c>
      <c r="Z595" t="n">
        <v>13</v>
      </c>
      <c r="AA595" t="n">
        <v>15</v>
      </c>
      <c r="AB595" t="n">
        <v>60</v>
      </c>
      <c r="AC595" t="n">
        <v>15</v>
      </c>
      <c r="AD595" t="n">
        <v>60</v>
      </c>
      <c r="AE595" t="n">
        <v>60</v>
      </c>
      <c r="AF595" t="n">
        <v>3</v>
      </c>
      <c r="AG595" t="n">
        <v>52</v>
      </c>
      <c r="AH595" t="n">
        <v>62</v>
      </c>
      <c r="AI595" t="n">
        <v>36302</v>
      </c>
      <c r="AJ595" t="n">
        <v>36302</v>
      </c>
      <c r="AK595"/>
      <c r="AL595"/>
      <c r="AM595"/>
      <c r="AN595"/>
      <c r="AO595"/>
      <c r="AP595" t="n">
        <v>33</v>
      </c>
      <c r="AQ595" t="n">
        <v>171</v>
      </c>
      <c r="AR595" t="n">
        <v>31</v>
      </c>
    </row>
    <row r="596">
      <c r="A596" t="n">
        <v>132851</v>
      </c>
      <c r="B596" t="s">
        <v>1093</v>
      </c>
      <c r="C596" t="s">
        <v>1094</v>
      </c>
      <c r="D596" t="s">
        <v>1078</v>
      </c>
      <c r="E596" t="s">
        <v>147</v>
      </c>
      <c r="F596" t="s">
        <v>148</v>
      </c>
      <c r="G596" t="s">
        <v>149</v>
      </c>
      <c r="H596" t="s">
        <v>150</v>
      </c>
      <c r="I596" t="s">
        <v>151</v>
      </c>
      <c r="J596" t="s">
        <v>152</v>
      </c>
      <c r="K596" t="s">
        <v>179</v>
      </c>
      <c r="L596" t="s">
        <v>155</v>
      </c>
      <c r="M596" t="s">
        <v>155</v>
      </c>
      <c r="N596" t="n">
        <v>-82.1757</v>
      </c>
      <c r="O596" t="n">
        <v>29.1661</v>
      </c>
      <c r="P596" t="n">
        <v>7704</v>
      </c>
      <c r="Q596" t="n">
        <v>7704</v>
      </c>
      <c r="R596" t="n">
        <v>62.4</v>
      </c>
      <c r="S596" t="n">
        <v>59.8</v>
      </c>
      <c r="T596" t="n">
        <v>11.5</v>
      </c>
      <c r="U596" t="n">
        <v>17.5</v>
      </c>
      <c r="V596" t="n">
        <v>2.4</v>
      </c>
      <c r="W596" t="n">
        <v>1.9</v>
      </c>
      <c r="X596"/>
      <c r="Y596"/>
      <c r="Z596" t="n">
        <v>16</v>
      </c>
      <c r="AA596" t="n">
        <v>919</v>
      </c>
      <c r="AB596" t="n">
        <v>44</v>
      </c>
      <c r="AC596"/>
      <c r="AD596"/>
      <c r="AE596"/>
      <c r="AF596" t="n">
        <v>742</v>
      </c>
      <c r="AG596" t="n">
        <v>40</v>
      </c>
      <c r="AH596" t="n">
        <v>51</v>
      </c>
      <c r="AI596" t="n">
        <v>11173</v>
      </c>
      <c r="AJ596" t="n">
        <v>11407</v>
      </c>
      <c r="AK596" t="n">
        <v>12368</v>
      </c>
      <c r="AL596" t="n">
        <v>14396</v>
      </c>
      <c r="AM596" t="n">
        <v>15654</v>
      </c>
      <c r="AN596" t="n">
        <v>17950</v>
      </c>
      <c r="AO596" t="n">
        <v>877</v>
      </c>
      <c r="AP596" t="n">
        <v>206</v>
      </c>
      <c r="AQ596"/>
      <c r="AR596"/>
    </row>
    <row r="597">
      <c r="A597" t="n">
        <v>132879</v>
      </c>
      <c r="B597" t="s">
        <v>1095</v>
      </c>
      <c r="C597" t="s">
        <v>1096</v>
      </c>
      <c r="D597" t="s">
        <v>1078</v>
      </c>
      <c r="E597" t="s">
        <v>147</v>
      </c>
      <c r="F597" t="s">
        <v>162</v>
      </c>
      <c r="G597" t="s">
        <v>163</v>
      </c>
      <c r="H597" t="s">
        <v>150</v>
      </c>
      <c r="I597" t="s">
        <v>186</v>
      </c>
      <c r="J597" t="s">
        <v>164</v>
      </c>
      <c r="K597" t="s">
        <v>209</v>
      </c>
      <c r="L597" t="s">
        <v>155</v>
      </c>
      <c r="M597" t="s">
        <v>155</v>
      </c>
      <c r="N597" t="n">
        <v>-81.3631</v>
      </c>
      <c r="O597" t="n">
        <v>28.3025</v>
      </c>
      <c r="P597" t="n">
        <v>181</v>
      </c>
      <c r="Q597" t="n">
        <v>181</v>
      </c>
      <c r="R597" t="n">
        <v>35.9</v>
      </c>
      <c r="S597" t="n">
        <v>28.2</v>
      </c>
      <c r="T597" t="n">
        <v>21.5</v>
      </c>
      <c r="U597" t="n">
        <v>26</v>
      </c>
      <c r="V597" t="n">
        <v>0.6</v>
      </c>
      <c r="W597" t="n">
        <v>18.2</v>
      </c>
      <c r="X597" t="n">
        <v>48</v>
      </c>
      <c r="Y597"/>
      <c r="Z597" t="n">
        <v>10</v>
      </c>
      <c r="AA597" t="n">
        <v>55</v>
      </c>
      <c r="AB597" t="n">
        <v>23.6</v>
      </c>
      <c r="AC597" t="n">
        <v>55</v>
      </c>
      <c r="AD597" t="n">
        <v>23.6</v>
      </c>
      <c r="AE597" t="n">
        <v>7.3</v>
      </c>
      <c r="AF597" t="n">
        <v>33</v>
      </c>
      <c r="AG597" t="n">
        <v>46</v>
      </c>
      <c r="AH597" t="n">
        <v>85</v>
      </c>
      <c r="AI597" t="n">
        <v>21149</v>
      </c>
      <c r="AJ597" t="n">
        <v>18503</v>
      </c>
      <c r="AK597" t="n">
        <v>23308</v>
      </c>
      <c r="AL597" t="n">
        <v>20154</v>
      </c>
      <c r="AM597" t="n">
        <v>21853</v>
      </c>
      <c r="AN597" t="n">
        <v>27591</v>
      </c>
      <c r="AO597" t="n">
        <v>2</v>
      </c>
      <c r="AP597" t="n">
        <v>27</v>
      </c>
      <c r="AQ597"/>
      <c r="AR597"/>
    </row>
    <row r="598">
      <c r="A598" t="n">
        <v>132903</v>
      </c>
      <c r="B598" t="s">
        <v>1097</v>
      </c>
      <c r="C598" t="s">
        <v>1098</v>
      </c>
      <c r="D598" t="s">
        <v>1078</v>
      </c>
      <c r="E598" t="s">
        <v>147</v>
      </c>
      <c r="F598" t="s">
        <v>148</v>
      </c>
      <c r="G598" t="s">
        <v>149</v>
      </c>
      <c r="H598" t="s">
        <v>150</v>
      </c>
      <c r="I598" t="s">
        <v>186</v>
      </c>
      <c r="J598" t="s">
        <v>158</v>
      </c>
      <c r="K598" t="s">
        <v>159</v>
      </c>
      <c r="L598" t="s">
        <v>155</v>
      </c>
      <c r="M598" t="s">
        <v>155</v>
      </c>
      <c r="N598" t="n">
        <v>-81.2009</v>
      </c>
      <c r="O598" t="n">
        <v>28.6022</v>
      </c>
      <c r="P598" t="n">
        <v>80332</v>
      </c>
      <c r="Q598" t="n">
        <v>68470</v>
      </c>
      <c r="R598" t="n">
        <v>55.1</v>
      </c>
      <c r="S598" t="n">
        <v>43.6</v>
      </c>
      <c r="T598" t="n">
        <v>10.1</v>
      </c>
      <c r="U598" t="n">
        <v>30.2</v>
      </c>
      <c r="V598" t="n">
        <v>7.1</v>
      </c>
      <c r="W598" t="n">
        <v>3.4</v>
      </c>
      <c r="X598" t="n">
        <v>92</v>
      </c>
      <c r="Y598" t="n">
        <v>89</v>
      </c>
      <c r="Z598" t="n">
        <v>29</v>
      </c>
      <c r="AA598" t="n">
        <v>6680</v>
      </c>
      <c r="AB598" t="n">
        <v>75.1</v>
      </c>
      <c r="AC598" t="n">
        <v>6680</v>
      </c>
      <c r="AD598" t="n">
        <v>75.1</v>
      </c>
      <c r="AE598" t="n">
        <v>50</v>
      </c>
      <c r="AF598" t="n">
        <v>6912</v>
      </c>
      <c r="AG598" t="n">
        <v>33</v>
      </c>
      <c r="AH598" t="n">
        <v>69</v>
      </c>
      <c r="AI598" t="n">
        <v>13110</v>
      </c>
      <c r="AJ598" t="n">
        <v>6170</v>
      </c>
      <c r="AK598" t="n">
        <v>7610</v>
      </c>
      <c r="AL598" t="n">
        <v>10684</v>
      </c>
      <c r="AM598" t="n">
        <v>15473</v>
      </c>
      <c r="AN598" t="n">
        <v>17821</v>
      </c>
      <c r="AO598" t="n">
        <v>778</v>
      </c>
      <c r="AP598" t="n">
        <v>14598</v>
      </c>
      <c r="AQ598" t="n">
        <v>2813</v>
      </c>
      <c r="AR598" t="n">
        <v>553</v>
      </c>
    </row>
    <row r="599">
      <c r="A599" t="n">
        <v>132976</v>
      </c>
      <c r="B599" t="s">
        <v>1099</v>
      </c>
      <c r="C599" t="s">
        <v>1100</v>
      </c>
      <c r="D599" t="s">
        <v>1078</v>
      </c>
      <c r="E599" t="s">
        <v>147</v>
      </c>
      <c r="F599" t="s">
        <v>216</v>
      </c>
      <c r="G599" t="s">
        <v>149</v>
      </c>
      <c r="H599" t="s">
        <v>200</v>
      </c>
      <c r="I599" t="s">
        <v>186</v>
      </c>
      <c r="J599" t="s">
        <v>164</v>
      </c>
      <c r="K599"/>
      <c r="L599" t="s">
        <v>155</v>
      </c>
      <c r="M599" t="s">
        <v>155</v>
      </c>
      <c r="N599" t="n">
        <v>-82.1472</v>
      </c>
      <c r="O599" t="n">
        <v>27.0056</v>
      </c>
      <c r="P599" t="n">
        <v>536</v>
      </c>
      <c r="Q599" t="n">
        <v>536</v>
      </c>
      <c r="R599" t="n">
        <v>50</v>
      </c>
      <c r="S599" t="n">
        <v>61.2</v>
      </c>
      <c r="T599" t="n">
        <v>13.8</v>
      </c>
      <c r="U599" t="n">
        <v>17.2</v>
      </c>
      <c r="V599" t="n">
        <v>1.7</v>
      </c>
      <c r="W599" t="n">
        <v>0.4</v>
      </c>
      <c r="X599" t="n">
        <v>72</v>
      </c>
      <c r="Y599"/>
      <c r="Z599" t="n">
        <v>15</v>
      </c>
      <c r="AA599"/>
      <c r="AB599"/>
      <c r="AC599"/>
      <c r="AD599"/>
      <c r="AE599"/>
      <c r="AF599" t="n">
        <v>227</v>
      </c>
      <c r="AG599" t="n">
        <v>30</v>
      </c>
      <c r="AH599" t="n">
        <v>33</v>
      </c>
      <c r="AI599" t="n">
        <v>9967</v>
      </c>
      <c r="AJ599" t="n">
        <v>9714</v>
      </c>
      <c r="AK599" t="n">
        <v>10476</v>
      </c>
      <c r="AL599" t="n">
        <v>11247</v>
      </c>
      <c r="AM599"/>
      <c r="AN599"/>
      <c r="AO599"/>
      <c r="AP599"/>
      <c r="AQ599"/>
      <c r="AR599"/>
    </row>
    <row r="600">
      <c r="A600" t="n">
        <v>133021</v>
      </c>
      <c r="B600" t="s">
        <v>1101</v>
      </c>
      <c r="C600" t="s">
        <v>1102</v>
      </c>
      <c r="D600" t="s">
        <v>1078</v>
      </c>
      <c r="E600" t="s">
        <v>147</v>
      </c>
      <c r="F600" t="s">
        <v>148</v>
      </c>
      <c r="G600" t="s">
        <v>149</v>
      </c>
      <c r="H600" t="s">
        <v>150</v>
      </c>
      <c r="I600" t="s">
        <v>175</v>
      </c>
      <c r="J600" t="s">
        <v>168</v>
      </c>
      <c r="K600" t="s">
        <v>179</v>
      </c>
      <c r="L600" t="s">
        <v>155</v>
      </c>
      <c r="M600" t="s">
        <v>155</v>
      </c>
      <c r="N600" t="n">
        <v>-85.2314</v>
      </c>
      <c r="O600" t="n">
        <v>30.7892</v>
      </c>
      <c r="P600" t="n">
        <v>2397</v>
      </c>
      <c r="Q600" t="n">
        <v>2397</v>
      </c>
      <c r="R600" t="n">
        <v>61.1</v>
      </c>
      <c r="S600" t="n">
        <v>67.6</v>
      </c>
      <c r="T600" t="n">
        <v>15</v>
      </c>
      <c r="U600" t="n">
        <v>6.2</v>
      </c>
      <c r="V600" t="n">
        <v>0.6</v>
      </c>
      <c r="W600" t="n">
        <v>0.9</v>
      </c>
      <c r="X600"/>
      <c r="Y600"/>
      <c r="Z600" t="n">
        <v>18</v>
      </c>
      <c r="AA600" t="n">
        <v>364</v>
      </c>
      <c r="AB600" t="n">
        <v>61.3</v>
      </c>
      <c r="AC600"/>
      <c r="AD600"/>
      <c r="AE600"/>
      <c r="AF600" t="n">
        <v>280</v>
      </c>
      <c r="AG600" t="n">
        <v>27</v>
      </c>
      <c r="AH600" t="n">
        <v>50</v>
      </c>
      <c r="AI600" t="n">
        <v>2887</v>
      </c>
      <c r="AJ600" t="n">
        <v>118</v>
      </c>
      <c r="AK600" t="n">
        <v>1282</v>
      </c>
      <c r="AL600" t="n">
        <v>2531</v>
      </c>
      <c r="AM600" t="n">
        <v>3333</v>
      </c>
      <c r="AN600"/>
      <c r="AO600" t="n">
        <v>257</v>
      </c>
      <c r="AP600" t="n">
        <v>55</v>
      </c>
      <c r="AQ600"/>
      <c r="AR600"/>
    </row>
    <row r="601">
      <c r="A601" t="n">
        <v>133155</v>
      </c>
      <c r="B601" t="s">
        <v>1103</v>
      </c>
      <c r="C601" t="s">
        <v>1104</v>
      </c>
      <c r="D601" t="s">
        <v>1078</v>
      </c>
      <c r="E601" t="s">
        <v>147</v>
      </c>
      <c r="F601" t="s">
        <v>216</v>
      </c>
      <c r="G601" t="s">
        <v>149</v>
      </c>
      <c r="H601" t="s">
        <v>200</v>
      </c>
      <c r="I601" t="s">
        <v>186</v>
      </c>
      <c r="J601" t="s">
        <v>164</v>
      </c>
      <c r="K601"/>
      <c r="L601" t="s">
        <v>155</v>
      </c>
      <c r="M601" t="s">
        <v>155</v>
      </c>
      <c r="N601" t="n">
        <v>-81.7636</v>
      </c>
      <c r="O601" t="n">
        <v>26.1411</v>
      </c>
      <c r="P601" t="n">
        <v>923</v>
      </c>
      <c r="Q601" t="n">
        <v>923</v>
      </c>
      <c r="R601" t="n">
        <v>55.4</v>
      </c>
      <c r="S601" t="n">
        <v>23.8</v>
      </c>
      <c r="T601" t="n">
        <v>16.6</v>
      </c>
      <c r="U601" t="n">
        <v>52.9</v>
      </c>
      <c r="V601" t="n">
        <v>1.1</v>
      </c>
      <c r="W601" t="n">
        <v>3.9</v>
      </c>
      <c r="X601" t="n">
        <v>83</v>
      </c>
      <c r="Y601" t="n">
        <v>97</v>
      </c>
      <c r="Z601" t="n">
        <v>20</v>
      </c>
      <c r="AA601"/>
      <c r="AB601"/>
      <c r="AC601"/>
      <c r="AD601"/>
      <c r="AE601"/>
      <c r="AF601" t="n">
        <v>366</v>
      </c>
      <c r="AG601" t="n">
        <v>17</v>
      </c>
      <c r="AH601" t="n">
        <v>59</v>
      </c>
      <c r="AI601" t="n">
        <v>11208</v>
      </c>
      <c r="AJ601" t="n">
        <v>11335</v>
      </c>
      <c r="AK601" t="n">
        <v>12572</v>
      </c>
      <c r="AL601" t="n">
        <v>13021</v>
      </c>
      <c r="AM601"/>
      <c r="AN601"/>
      <c r="AO601"/>
      <c r="AP601"/>
      <c r="AQ601"/>
      <c r="AR601"/>
    </row>
    <row r="602">
      <c r="A602" t="n">
        <v>133386</v>
      </c>
      <c r="B602" t="s">
        <v>1105</v>
      </c>
      <c r="C602" t="s">
        <v>1084</v>
      </c>
      <c r="D602" t="s">
        <v>1078</v>
      </c>
      <c r="E602" t="s">
        <v>147</v>
      </c>
      <c r="F602" t="s">
        <v>148</v>
      </c>
      <c r="G602" t="s">
        <v>149</v>
      </c>
      <c r="H602" t="s">
        <v>150</v>
      </c>
      <c r="I602" t="s">
        <v>151</v>
      </c>
      <c r="J602" t="s">
        <v>238</v>
      </c>
      <c r="K602" t="s">
        <v>179</v>
      </c>
      <c r="L602" t="s">
        <v>155</v>
      </c>
      <c r="M602" t="s">
        <v>155</v>
      </c>
      <c r="N602" t="n">
        <v>-81.0495</v>
      </c>
      <c r="O602" t="n">
        <v>29.2028</v>
      </c>
      <c r="P602" t="n">
        <v>17260</v>
      </c>
      <c r="Q602" t="n">
        <v>17260</v>
      </c>
      <c r="R602" t="n">
        <v>61</v>
      </c>
      <c r="S602" t="n">
        <v>54.8</v>
      </c>
      <c r="T602" t="n">
        <v>13.3</v>
      </c>
      <c r="U602" t="n">
        <v>21.6</v>
      </c>
      <c r="V602" t="n">
        <v>2.7</v>
      </c>
      <c r="W602" t="n">
        <v>0.5</v>
      </c>
      <c r="X602"/>
      <c r="Y602"/>
      <c r="Z602" t="n">
        <v>17</v>
      </c>
      <c r="AA602" t="n">
        <v>1283</v>
      </c>
      <c r="AB602" t="n">
        <v>41.2</v>
      </c>
      <c r="AC602"/>
      <c r="AD602"/>
      <c r="AE602"/>
      <c r="AF602" t="n">
        <v>1058</v>
      </c>
      <c r="AG602" t="n">
        <v>34</v>
      </c>
      <c r="AH602" t="n">
        <v>43</v>
      </c>
      <c r="AI602" t="n">
        <v>6119</v>
      </c>
      <c r="AJ602" t="n">
        <v>5809</v>
      </c>
      <c r="AK602" t="n">
        <v>6569</v>
      </c>
      <c r="AL602" t="n">
        <v>8706</v>
      </c>
      <c r="AM602" t="n">
        <v>11271</v>
      </c>
      <c r="AN602" t="n">
        <v>11441</v>
      </c>
      <c r="AO602" t="n">
        <v>1899</v>
      </c>
      <c r="AP602" t="n">
        <v>403</v>
      </c>
      <c r="AQ602"/>
      <c r="AR602"/>
    </row>
    <row r="603">
      <c r="A603" t="n">
        <v>133465</v>
      </c>
      <c r="B603" t="s">
        <v>1106</v>
      </c>
      <c r="C603" t="s">
        <v>1107</v>
      </c>
      <c r="D603" t="s">
        <v>1078</v>
      </c>
      <c r="E603" t="s">
        <v>147</v>
      </c>
      <c r="F603" t="s">
        <v>188</v>
      </c>
      <c r="G603" t="s">
        <v>189</v>
      </c>
      <c r="H603" t="s">
        <v>150</v>
      </c>
      <c r="I603" t="s">
        <v>186</v>
      </c>
      <c r="J603" t="s">
        <v>164</v>
      </c>
      <c r="K603" t="s">
        <v>209</v>
      </c>
      <c r="L603" t="s">
        <v>155</v>
      </c>
      <c r="M603" t="s">
        <v>155</v>
      </c>
      <c r="N603" t="n">
        <v>-80.2002</v>
      </c>
      <c r="O603" t="n">
        <v>26.6922</v>
      </c>
      <c r="P603" t="n">
        <v>865</v>
      </c>
      <c r="Q603" t="n">
        <v>534</v>
      </c>
      <c r="R603" t="n">
        <v>81.6</v>
      </c>
      <c r="S603" t="n">
        <v>14.4</v>
      </c>
      <c r="T603" t="n">
        <v>55.1</v>
      </c>
      <c r="U603" t="n">
        <v>21.7</v>
      </c>
      <c r="V603" t="n">
        <v>0.9</v>
      </c>
      <c r="W603" t="n">
        <v>1.3</v>
      </c>
      <c r="X603" t="n">
        <v>43</v>
      </c>
      <c r="Y603"/>
      <c r="Z603" t="n">
        <v>13</v>
      </c>
      <c r="AA603" t="n">
        <v>14</v>
      </c>
      <c r="AB603" t="n">
        <v>21.4</v>
      </c>
      <c r="AC603" t="n">
        <v>10</v>
      </c>
      <c r="AD603" t="n">
        <v>10</v>
      </c>
      <c r="AE603"/>
      <c r="AF603" t="n">
        <v>8</v>
      </c>
      <c r="AG603" t="n">
        <v>57</v>
      </c>
      <c r="AH603" t="n">
        <v>85</v>
      </c>
      <c r="AI603" t="n">
        <v>20494</v>
      </c>
      <c r="AJ603" t="n">
        <v>19604</v>
      </c>
      <c r="AK603"/>
      <c r="AL603"/>
      <c r="AM603"/>
      <c r="AN603" t="n">
        <v>26723</v>
      </c>
      <c r="AO603" t="n">
        <v>17</v>
      </c>
      <c r="AP603" t="n">
        <v>77</v>
      </c>
      <c r="AQ603" t="n">
        <v>83</v>
      </c>
      <c r="AR603"/>
    </row>
    <row r="604">
      <c r="A604" t="n">
        <v>133492</v>
      </c>
      <c r="B604" t="s">
        <v>1108</v>
      </c>
      <c r="C604" t="s">
        <v>1109</v>
      </c>
      <c r="D604" t="s">
        <v>1078</v>
      </c>
      <c r="E604" t="s">
        <v>147</v>
      </c>
      <c r="F604" t="s">
        <v>162</v>
      </c>
      <c r="G604" t="s">
        <v>163</v>
      </c>
      <c r="H604" t="s">
        <v>150</v>
      </c>
      <c r="I604" t="s">
        <v>151</v>
      </c>
      <c r="J604" t="s">
        <v>168</v>
      </c>
      <c r="K604" t="s">
        <v>179</v>
      </c>
      <c r="L604" t="s">
        <v>155</v>
      </c>
      <c r="M604" t="s">
        <v>155</v>
      </c>
      <c r="N604" t="n">
        <v>-82.687</v>
      </c>
      <c r="O604" t="n">
        <v>27.7158</v>
      </c>
      <c r="P604" t="n">
        <v>2038</v>
      </c>
      <c r="Q604" t="n">
        <v>2038</v>
      </c>
      <c r="R604" t="n">
        <v>69.9</v>
      </c>
      <c r="S604" t="n">
        <v>75.8</v>
      </c>
      <c r="T604" t="n">
        <v>2.5</v>
      </c>
      <c r="U604" t="n">
        <v>9.2</v>
      </c>
      <c r="V604" t="n">
        <v>2</v>
      </c>
      <c r="W604" t="n">
        <v>4.2</v>
      </c>
      <c r="X604" t="n">
        <v>77</v>
      </c>
      <c r="Y604" t="n">
        <v>0</v>
      </c>
      <c r="Z604" t="n">
        <v>11</v>
      </c>
      <c r="AA604" t="n">
        <v>558</v>
      </c>
      <c r="AB604" t="n">
        <v>67.6</v>
      </c>
      <c r="AC604" t="n">
        <v>558</v>
      </c>
      <c r="AD604" t="n">
        <v>67.6</v>
      </c>
      <c r="AE604" t="n">
        <v>58.4</v>
      </c>
      <c r="AF604" t="n">
        <v>543</v>
      </c>
      <c r="AG604" t="n">
        <v>16</v>
      </c>
      <c r="AH604" t="n">
        <v>99</v>
      </c>
      <c r="AI604" t="n">
        <v>40122</v>
      </c>
      <c r="AJ604" t="n">
        <v>26746</v>
      </c>
      <c r="AK604" t="n">
        <v>28782</v>
      </c>
      <c r="AL604" t="n">
        <v>30034</v>
      </c>
      <c r="AM604" t="n">
        <v>32127</v>
      </c>
      <c r="AN604" t="n">
        <v>37419</v>
      </c>
      <c r="AO604"/>
      <c r="AP604" t="n">
        <v>413</v>
      </c>
      <c r="AQ604"/>
      <c r="AR604"/>
    </row>
    <row r="605">
      <c r="A605" t="n">
        <v>133508</v>
      </c>
      <c r="B605" t="s">
        <v>1110</v>
      </c>
      <c r="C605" t="s">
        <v>1111</v>
      </c>
      <c r="D605" t="s">
        <v>1078</v>
      </c>
      <c r="E605" t="s">
        <v>147</v>
      </c>
      <c r="F605" t="s">
        <v>148</v>
      </c>
      <c r="G605" t="s">
        <v>149</v>
      </c>
      <c r="H605" t="s">
        <v>150</v>
      </c>
      <c r="I605" t="s">
        <v>186</v>
      </c>
      <c r="J605" t="s">
        <v>238</v>
      </c>
      <c r="K605" t="s">
        <v>179</v>
      </c>
      <c r="L605" t="s">
        <v>155</v>
      </c>
      <c r="M605" t="s">
        <v>155</v>
      </c>
      <c r="N605" t="n">
        <v>-81.8871</v>
      </c>
      <c r="O605" t="n">
        <v>26.5524</v>
      </c>
      <c r="P605" t="n">
        <v>18665</v>
      </c>
      <c r="Q605" t="n">
        <v>18665</v>
      </c>
      <c r="R605" t="n">
        <v>63.6</v>
      </c>
      <c r="S605" t="n">
        <v>36.8</v>
      </c>
      <c r="T605" t="n">
        <v>12.7</v>
      </c>
      <c r="U605" t="n">
        <v>34.5</v>
      </c>
      <c r="V605" t="n">
        <v>2.1</v>
      </c>
      <c r="W605" t="n">
        <v>2.5</v>
      </c>
      <c r="X605"/>
      <c r="Y605"/>
      <c r="Z605" t="n">
        <v>28</v>
      </c>
      <c r="AA605" t="n">
        <v>1780</v>
      </c>
      <c r="AB605" t="n">
        <v>38.5</v>
      </c>
      <c r="AC605"/>
      <c r="AD605"/>
      <c r="AE605"/>
      <c r="AF605" t="n">
        <v>1828</v>
      </c>
      <c r="AG605" t="n">
        <v>34</v>
      </c>
      <c r="AH605" t="n">
        <v>62</v>
      </c>
      <c r="AI605" t="n">
        <v>9030</v>
      </c>
      <c r="AJ605" t="n">
        <v>6953</v>
      </c>
      <c r="AK605" t="n">
        <v>7787</v>
      </c>
      <c r="AL605" t="n">
        <v>10002</v>
      </c>
      <c r="AM605" t="n">
        <v>13126</v>
      </c>
      <c r="AN605" t="n">
        <v>14458</v>
      </c>
      <c r="AO605" t="n">
        <v>2026</v>
      </c>
      <c r="AP605" t="n">
        <v>297</v>
      </c>
      <c r="AQ605"/>
      <c r="AR605"/>
    </row>
    <row r="606">
      <c r="A606" t="n">
        <v>133526</v>
      </c>
      <c r="B606" t="s">
        <v>1112</v>
      </c>
      <c r="C606" t="s">
        <v>218</v>
      </c>
      <c r="D606" t="s">
        <v>1078</v>
      </c>
      <c r="E606" t="s">
        <v>147</v>
      </c>
      <c r="F606" t="s">
        <v>162</v>
      </c>
      <c r="G606" t="s">
        <v>163</v>
      </c>
      <c r="H606" t="s">
        <v>150</v>
      </c>
      <c r="I606" t="s">
        <v>151</v>
      </c>
      <c r="J606" t="s">
        <v>168</v>
      </c>
      <c r="K606" t="s">
        <v>179</v>
      </c>
      <c r="L606" t="s">
        <v>154</v>
      </c>
      <c r="M606" t="s">
        <v>155</v>
      </c>
      <c r="N606" t="n">
        <v>-81.6849</v>
      </c>
      <c r="O606" t="n">
        <v>30.3448</v>
      </c>
      <c r="P606" t="n">
        <v>1223</v>
      </c>
      <c r="Q606" t="n">
        <v>1181</v>
      </c>
      <c r="R606" t="n">
        <v>46.8</v>
      </c>
      <c r="S606" t="n">
        <v>4.7</v>
      </c>
      <c r="T606" t="n">
        <v>85.2</v>
      </c>
      <c r="U606" t="n">
        <v>3.4</v>
      </c>
      <c r="V606" t="n">
        <v>0.4</v>
      </c>
      <c r="W606" t="n">
        <v>0.2</v>
      </c>
      <c r="X606" t="n">
        <v>53</v>
      </c>
      <c r="Y606" t="n">
        <v>36</v>
      </c>
      <c r="Z606" t="n">
        <v>18</v>
      </c>
      <c r="AA606" t="n">
        <v>254</v>
      </c>
      <c r="AB606" t="n">
        <v>28</v>
      </c>
      <c r="AC606" t="n">
        <v>254</v>
      </c>
      <c r="AD606" t="n">
        <v>28</v>
      </c>
      <c r="AE606" t="n">
        <v>15.4</v>
      </c>
      <c r="AF606" t="n">
        <v>309</v>
      </c>
      <c r="AG606" t="n">
        <v>76</v>
      </c>
      <c r="AH606" t="n">
        <v>90</v>
      </c>
      <c r="AI606" t="n">
        <v>13763</v>
      </c>
      <c r="AJ606" t="n">
        <v>12861</v>
      </c>
      <c r="AK606" t="n">
        <v>12887</v>
      </c>
      <c r="AL606" t="n">
        <v>15958</v>
      </c>
      <c r="AM606" t="n">
        <v>14237</v>
      </c>
      <c r="AN606" t="n">
        <v>20001</v>
      </c>
      <c r="AO606"/>
      <c r="AP606" t="n">
        <v>110</v>
      </c>
      <c r="AQ606" t="n">
        <v>23</v>
      </c>
      <c r="AR606"/>
    </row>
    <row r="607">
      <c r="A607" t="n">
        <v>133553</v>
      </c>
      <c r="B607" t="s">
        <v>1113</v>
      </c>
      <c r="C607" t="s">
        <v>1084</v>
      </c>
      <c r="D607" t="s">
        <v>1078</v>
      </c>
      <c r="E607" t="s">
        <v>147</v>
      </c>
      <c r="F607" t="s">
        <v>162</v>
      </c>
      <c r="G607" t="s">
        <v>163</v>
      </c>
      <c r="H607" t="s">
        <v>150</v>
      </c>
      <c r="I607" t="s">
        <v>151</v>
      </c>
      <c r="J607" t="s">
        <v>238</v>
      </c>
      <c r="K607" t="s">
        <v>153</v>
      </c>
      <c r="L607" t="s">
        <v>155</v>
      </c>
      <c r="M607" t="s">
        <v>155</v>
      </c>
      <c r="N607" t="n">
        <v>-81.0484</v>
      </c>
      <c r="O607" t="n">
        <v>29.1899</v>
      </c>
      <c r="P607" t="n">
        <v>11124</v>
      </c>
      <c r="Q607" t="n">
        <v>10283</v>
      </c>
      <c r="R607" t="n">
        <v>27.7</v>
      </c>
      <c r="S607" t="n">
        <v>42.8</v>
      </c>
      <c r="T607" t="n">
        <v>4.6</v>
      </c>
      <c r="U607" t="n">
        <v>32.2</v>
      </c>
      <c r="V607" t="n">
        <v>3.7</v>
      </c>
      <c r="W607" t="n">
        <v>9.1</v>
      </c>
      <c r="X607" t="n">
        <v>85</v>
      </c>
      <c r="Y607" t="n">
        <v>77</v>
      </c>
      <c r="Z607" t="n">
        <v>18</v>
      </c>
      <c r="AA607" t="n">
        <v>1351</v>
      </c>
      <c r="AB607" t="n">
        <v>67.4</v>
      </c>
      <c r="AC607" t="n">
        <v>1337</v>
      </c>
      <c r="AD607" t="n">
        <v>67.8</v>
      </c>
      <c r="AE607" t="n">
        <v>39.2</v>
      </c>
      <c r="AF607" t="n">
        <v>1825</v>
      </c>
      <c r="AG607" t="n">
        <v>15</v>
      </c>
      <c r="AH607" t="n">
        <v>68</v>
      </c>
      <c r="AI607" t="n">
        <v>41550</v>
      </c>
      <c r="AJ607" t="n">
        <v>35431</v>
      </c>
      <c r="AK607" t="n">
        <v>34066</v>
      </c>
      <c r="AL607" t="n">
        <v>39693</v>
      </c>
      <c r="AM607" t="n">
        <v>42233</v>
      </c>
      <c r="AN607" t="n">
        <v>43073</v>
      </c>
      <c r="AO607" t="n">
        <v>24</v>
      </c>
      <c r="AP607" t="n">
        <v>1386</v>
      </c>
      <c r="AQ607" t="n">
        <v>217</v>
      </c>
      <c r="AR607" t="n">
        <v>29</v>
      </c>
    </row>
    <row r="608">
      <c r="A608" t="n">
        <v>133650</v>
      </c>
      <c r="B608" t="s">
        <v>1114</v>
      </c>
      <c r="C608" t="s">
        <v>1115</v>
      </c>
      <c r="D608" t="s">
        <v>1078</v>
      </c>
      <c r="E608" t="s">
        <v>147</v>
      </c>
      <c r="F608" t="s">
        <v>148</v>
      </c>
      <c r="G608" t="s">
        <v>149</v>
      </c>
      <c r="H608" t="s">
        <v>150</v>
      </c>
      <c r="I608" t="s">
        <v>151</v>
      </c>
      <c r="J608" t="s">
        <v>152</v>
      </c>
      <c r="K608" t="s">
        <v>159</v>
      </c>
      <c r="L608" t="s">
        <v>154</v>
      </c>
      <c r="M608" t="s">
        <v>155</v>
      </c>
      <c r="N608" t="n">
        <v>-84.2902</v>
      </c>
      <c r="O608" t="n">
        <v>30.4285</v>
      </c>
      <c r="P608" t="n">
        <v>10428</v>
      </c>
      <c r="Q608" t="n">
        <v>8704</v>
      </c>
      <c r="R608" t="n">
        <v>66.5</v>
      </c>
      <c r="S608" t="n">
        <v>4.9</v>
      </c>
      <c r="T608" t="n">
        <v>87.9</v>
      </c>
      <c r="U608" t="n">
        <v>4.7</v>
      </c>
      <c r="V608" t="n">
        <v>0.4</v>
      </c>
      <c r="W608" t="n">
        <v>0.2</v>
      </c>
      <c r="X608" t="n">
        <v>86</v>
      </c>
      <c r="Y608" t="n">
        <v>67</v>
      </c>
      <c r="Z608" t="n">
        <v>14</v>
      </c>
      <c r="AA608" t="n">
        <v>1594</v>
      </c>
      <c r="AB608" t="n">
        <v>51.9</v>
      </c>
      <c r="AC608" t="n">
        <v>1594</v>
      </c>
      <c r="AD608" t="n">
        <v>51.9</v>
      </c>
      <c r="AE608" t="n">
        <v>27.2</v>
      </c>
      <c r="AF608" t="n">
        <v>1484</v>
      </c>
      <c r="AG608" t="n">
        <v>56</v>
      </c>
      <c r="AH608" t="n">
        <v>75</v>
      </c>
      <c r="AI608" t="n">
        <v>15491</v>
      </c>
      <c r="AJ608" t="n">
        <v>13203</v>
      </c>
      <c r="AK608" t="n">
        <v>13574</v>
      </c>
      <c r="AL608" t="n">
        <v>17489</v>
      </c>
      <c r="AM608" t="n">
        <v>19721</v>
      </c>
      <c r="AN608" t="n">
        <v>21999</v>
      </c>
      <c r="AO608" t="n">
        <v>16</v>
      </c>
      <c r="AP608" t="n">
        <v>1461</v>
      </c>
      <c r="AQ608" t="n">
        <v>235</v>
      </c>
      <c r="AR608" t="n">
        <v>266</v>
      </c>
    </row>
    <row r="609">
      <c r="A609" t="n">
        <v>133669</v>
      </c>
      <c r="B609" t="s">
        <v>1116</v>
      </c>
      <c r="C609" t="s">
        <v>1086</v>
      </c>
      <c r="D609" t="s">
        <v>1078</v>
      </c>
      <c r="E609" t="s">
        <v>147</v>
      </c>
      <c r="F609" t="s">
        <v>148</v>
      </c>
      <c r="G609" t="s">
        <v>149</v>
      </c>
      <c r="H609" t="s">
        <v>150</v>
      </c>
      <c r="I609" t="s">
        <v>151</v>
      </c>
      <c r="J609" t="s">
        <v>158</v>
      </c>
      <c r="K609" t="s">
        <v>159</v>
      </c>
      <c r="L609" t="s">
        <v>155</v>
      </c>
      <c r="M609" t="s">
        <v>155</v>
      </c>
      <c r="N609" t="n">
        <v>-80.103</v>
      </c>
      <c r="O609" t="n">
        <v>26.3724</v>
      </c>
      <c r="P609" t="n">
        <v>36189</v>
      </c>
      <c r="Q609" t="n">
        <v>29440</v>
      </c>
      <c r="R609" t="n">
        <v>57.4</v>
      </c>
      <c r="S609" t="n">
        <v>39.4</v>
      </c>
      <c r="T609" t="n">
        <v>18.8</v>
      </c>
      <c r="U609" t="n">
        <v>29.2</v>
      </c>
      <c r="V609" t="n">
        <v>4.3</v>
      </c>
      <c r="W609" t="n">
        <v>2.9</v>
      </c>
      <c r="X609" t="n">
        <v>84</v>
      </c>
      <c r="Y609" t="n">
        <v>78</v>
      </c>
      <c r="Z609" t="n">
        <v>23</v>
      </c>
      <c r="AA609" t="n">
        <v>2750</v>
      </c>
      <c r="AB609" t="n">
        <v>64.3</v>
      </c>
      <c r="AC609" t="n">
        <v>2750</v>
      </c>
      <c r="AD609" t="n">
        <v>64.3</v>
      </c>
      <c r="AE609" t="n">
        <v>50.1</v>
      </c>
      <c r="AF609" t="n">
        <v>3050</v>
      </c>
      <c r="AG609" t="n">
        <v>35</v>
      </c>
      <c r="AH609" t="n">
        <v>65</v>
      </c>
      <c r="AI609" t="n">
        <v>9839</v>
      </c>
      <c r="AJ609" t="n">
        <v>3120</v>
      </c>
      <c r="AK609" t="n">
        <v>4760</v>
      </c>
      <c r="AL609" t="n">
        <v>8772</v>
      </c>
      <c r="AM609" t="n">
        <v>14665</v>
      </c>
      <c r="AN609" t="n">
        <v>16235</v>
      </c>
      <c r="AO609" t="n">
        <v>415</v>
      </c>
      <c r="AP609" t="n">
        <v>5608</v>
      </c>
      <c r="AQ609" t="n">
        <v>1619</v>
      </c>
      <c r="AR609" t="n">
        <v>232</v>
      </c>
    </row>
    <row r="610">
      <c r="A610" t="n">
        <v>133702</v>
      </c>
      <c r="B610" t="s">
        <v>1117</v>
      </c>
      <c r="C610" t="s">
        <v>218</v>
      </c>
      <c r="D610" t="s">
        <v>1078</v>
      </c>
      <c r="E610" t="s">
        <v>147</v>
      </c>
      <c r="F610" t="s">
        <v>148</v>
      </c>
      <c r="G610" t="s">
        <v>149</v>
      </c>
      <c r="H610" t="s">
        <v>150</v>
      </c>
      <c r="I610" t="s">
        <v>151</v>
      </c>
      <c r="J610" t="s">
        <v>158</v>
      </c>
      <c r="K610" t="s">
        <v>179</v>
      </c>
      <c r="L610" t="s">
        <v>155</v>
      </c>
      <c r="M610" t="s">
        <v>155</v>
      </c>
      <c r="N610" t="n">
        <v>-81.6599</v>
      </c>
      <c r="O610" t="n">
        <v>30.3349</v>
      </c>
      <c r="P610" t="n">
        <v>30736</v>
      </c>
      <c r="Q610" t="n">
        <v>30736</v>
      </c>
      <c r="R610" t="n">
        <v>63.5</v>
      </c>
      <c r="S610" t="n">
        <v>44.3</v>
      </c>
      <c r="T610" t="n">
        <v>28</v>
      </c>
      <c r="U610" t="n">
        <v>8.8</v>
      </c>
      <c r="V610" t="n">
        <v>3.6</v>
      </c>
      <c r="W610" t="n">
        <v>3.1</v>
      </c>
      <c r="X610"/>
      <c r="Y610"/>
      <c r="Z610" t="n">
        <v>24</v>
      </c>
      <c r="AA610" t="n">
        <v>1138</v>
      </c>
      <c r="AB610" t="n">
        <v>32.4</v>
      </c>
      <c r="AC610"/>
      <c r="AD610"/>
      <c r="AE610"/>
      <c r="AF610" t="n">
        <v>1151</v>
      </c>
      <c r="AG610" t="n">
        <v>33</v>
      </c>
      <c r="AH610" t="n">
        <v>41</v>
      </c>
      <c r="AI610" t="n">
        <v>2789</v>
      </c>
      <c r="AJ610" t="n">
        <v>664</v>
      </c>
      <c r="AK610" t="n">
        <v>2435</v>
      </c>
      <c r="AL610" t="n">
        <v>5084</v>
      </c>
      <c r="AM610" t="n">
        <v>7503</v>
      </c>
      <c r="AN610" t="n">
        <v>8994</v>
      </c>
      <c r="AO610" t="n">
        <v>2631</v>
      </c>
      <c r="AP610" t="n">
        <v>755</v>
      </c>
      <c r="AQ610"/>
      <c r="AR610"/>
    </row>
    <row r="611">
      <c r="A611" t="n">
        <v>133711</v>
      </c>
      <c r="B611" t="s">
        <v>1118</v>
      </c>
      <c r="C611" t="s">
        <v>1119</v>
      </c>
      <c r="D611" t="s">
        <v>1078</v>
      </c>
      <c r="E611" t="s">
        <v>147</v>
      </c>
      <c r="F611" t="s">
        <v>162</v>
      </c>
      <c r="G611" t="s">
        <v>163</v>
      </c>
      <c r="H611" t="s">
        <v>150</v>
      </c>
      <c r="I611" t="s">
        <v>186</v>
      </c>
      <c r="J611" t="s">
        <v>168</v>
      </c>
      <c r="K611" t="s">
        <v>179</v>
      </c>
      <c r="L611" t="s">
        <v>155</v>
      </c>
      <c r="M611" t="s">
        <v>155</v>
      </c>
      <c r="N611" t="n">
        <v>-81.3149</v>
      </c>
      <c r="O611" t="n">
        <v>29.8927</v>
      </c>
      <c r="P611" t="n">
        <v>2742</v>
      </c>
      <c r="Q611" t="n">
        <v>2724</v>
      </c>
      <c r="R611" t="n">
        <v>68.7</v>
      </c>
      <c r="S611" t="n">
        <v>71.8</v>
      </c>
      <c r="T611" t="n">
        <v>3.5</v>
      </c>
      <c r="U611" t="n">
        <v>12.3</v>
      </c>
      <c r="V611" t="n">
        <v>1</v>
      </c>
      <c r="W611" t="n">
        <v>3.2</v>
      </c>
      <c r="X611" t="n">
        <v>68</v>
      </c>
      <c r="Y611"/>
      <c r="Z611" t="n">
        <v>16</v>
      </c>
      <c r="AA611" t="n">
        <v>739</v>
      </c>
      <c r="AB611" t="n">
        <v>55.9</v>
      </c>
      <c r="AC611" t="n">
        <v>739</v>
      </c>
      <c r="AD611" t="n">
        <v>55.9</v>
      </c>
      <c r="AE611" t="n">
        <v>48.3</v>
      </c>
      <c r="AF611" t="n">
        <v>761</v>
      </c>
      <c r="AG611" t="n">
        <v>28</v>
      </c>
      <c r="AH611" t="n">
        <v>99</v>
      </c>
      <c r="AI611" t="n">
        <v>31085</v>
      </c>
      <c r="AJ611" t="n">
        <v>22668</v>
      </c>
      <c r="AK611" t="n">
        <v>24521</v>
      </c>
      <c r="AL611" t="n">
        <v>25428</v>
      </c>
      <c r="AM611" t="n">
        <v>31814</v>
      </c>
      <c r="AN611" t="n">
        <v>35920</v>
      </c>
      <c r="AO611"/>
      <c r="AP611" t="n">
        <v>543</v>
      </c>
      <c r="AQ611" t="n">
        <v>7</v>
      </c>
      <c r="AR611"/>
    </row>
    <row r="612">
      <c r="A612" t="n">
        <v>133809</v>
      </c>
      <c r="B612" t="s">
        <v>1120</v>
      </c>
      <c r="C612" t="s">
        <v>1121</v>
      </c>
      <c r="D612" t="s">
        <v>1078</v>
      </c>
      <c r="E612" t="s">
        <v>147</v>
      </c>
      <c r="F612" t="s">
        <v>162</v>
      </c>
      <c r="G612" t="s">
        <v>163</v>
      </c>
      <c r="H612" t="s">
        <v>150</v>
      </c>
      <c r="I612" t="s">
        <v>186</v>
      </c>
      <c r="J612" t="s">
        <v>164</v>
      </c>
      <c r="K612" t="s">
        <v>179</v>
      </c>
      <c r="L612" t="s">
        <v>155</v>
      </c>
      <c r="M612" t="s">
        <v>155</v>
      </c>
      <c r="N612" t="n">
        <v>-82.3833</v>
      </c>
      <c r="O612" t="n">
        <v>28.0349</v>
      </c>
      <c r="P612" t="n">
        <v>646</v>
      </c>
      <c r="Q612" t="n">
        <v>646</v>
      </c>
      <c r="R612" t="n">
        <v>52.5</v>
      </c>
      <c r="S612" t="n">
        <v>71.4</v>
      </c>
      <c r="T612" t="n">
        <v>3.1</v>
      </c>
      <c r="U612" t="n">
        <v>6.5</v>
      </c>
      <c r="V612" t="n">
        <v>2.5</v>
      </c>
      <c r="W612" t="n">
        <v>2.9</v>
      </c>
      <c r="X612" t="n">
        <v>77</v>
      </c>
      <c r="Y612"/>
      <c r="Z612" t="n">
        <v>13</v>
      </c>
      <c r="AA612" t="n">
        <v>156</v>
      </c>
      <c r="AB612" t="n">
        <v>50.6</v>
      </c>
      <c r="AC612" t="n">
        <v>84</v>
      </c>
      <c r="AD612" t="n">
        <v>47.6</v>
      </c>
      <c r="AE612" t="n">
        <v>46.4</v>
      </c>
      <c r="AF612" t="n">
        <v>172</v>
      </c>
      <c r="AG612" t="n">
        <v>21</v>
      </c>
      <c r="AH612" t="n">
        <v>87</v>
      </c>
      <c r="AI612" t="n">
        <v>23885</v>
      </c>
      <c r="AJ612" t="n">
        <v>12372</v>
      </c>
      <c r="AK612" t="n">
        <v>20449</v>
      </c>
      <c r="AL612" t="n">
        <v>21747</v>
      </c>
      <c r="AM612" t="n">
        <v>22757</v>
      </c>
      <c r="AN612" t="n">
        <v>27579</v>
      </c>
      <c r="AO612" t="n">
        <v>109</v>
      </c>
      <c r="AP612" t="n">
        <v>93</v>
      </c>
      <c r="AQ612"/>
      <c r="AR612"/>
    </row>
    <row r="613">
      <c r="A613" t="n">
        <v>133845</v>
      </c>
      <c r="B613" t="s">
        <v>1122</v>
      </c>
      <c r="C613" t="s">
        <v>218</v>
      </c>
      <c r="D613" t="s">
        <v>1078</v>
      </c>
      <c r="E613" t="s">
        <v>147</v>
      </c>
      <c r="F613" t="s">
        <v>279</v>
      </c>
      <c r="G613" t="s">
        <v>189</v>
      </c>
      <c r="H613" t="s">
        <v>174</v>
      </c>
      <c r="I613" t="s">
        <v>151</v>
      </c>
      <c r="J613" t="s">
        <v>164</v>
      </c>
      <c r="K613" t="s">
        <v>176</v>
      </c>
      <c r="L613" t="s">
        <v>155</v>
      </c>
      <c r="M613" t="s">
        <v>155</v>
      </c>
      <c r="N613" t="n">
        <v>-81.5817</v>
      </c>
      <c r="O613" t="n">
        <v>30.2389</v>
      </c>
      <c r="P613" t="n">
        <v>916</v>
      </c>
      <c r="Q613" t="n">
        <v>916</v>
      </c>
      <c r="R613" t="n">
        <v>90.7</v>
      </c>
      <c r="S613" t="n">
        <v>13.2</v>
      </c>
      <c r="T613" t="n">
        <v>37.9</v>
      </c>
      <c r="U613" t="n">
        <v>6.4</v>
      </c>
      <c r="V613" t="n">
        <v>1.1</v>
      </c>
      <c r="W613" t="n">
        <v>0</v>
      </c>
      <c r="X613" t="n">
        <v>56</v>
      </c>
      <c r="Y613" t="n">
        <v>100</v>
      </c>
      <c r="Z613" t="n">
        <v>24</v>
      </c>
      <c r="AA613" t="n">
        <v>447</v>
      </c>
      <c r="AB613" t="n">
        <v>48.5</v>
      </c>
      <c r="AC613"/>
      <c r="AD613"/>
      <c r="AE613"/>
      <c r="AF613" t="n">
        <v>277</v>
      </c>
      <c r="AG613" t="n">
        <v>71</v>
      </c>
      <c r="AH613" t="n">
        <v>74</v>
      </c>
      <c r="AI613" t="n">
        <v>27062</v>
      </c>
      <c r="AJ613" t="n">
        <v>26945</v>
      </c>
      <c r="AK613" t="n">
        <v>26755</v>
      </c>
      <c r="AL613" t="n">
        <v>27606</v>
      </c>
      <c r="AM613" t="n">
        <v>29729</v>
      </c>
      <c r="AN613" t="n">
        <v>31297</v>
      </c>
      <c r="AO613" t="n">
        <v>121</v>
      </c>
      <c r="AP613"/>
      <c r="AQ613"/>
      <c r="AR613"/>
    </row>
    <row r="614">
      <c r="A614" t="n">
        <v>133854</v>
      </c>
      <c r="B614" t="s">
        <v>1123</v>
      </c>
      <c r="C614" t="s">
        <v>1124</v>
      </c>
      <c r="D614" t="s">
        <v>1078</v>
      </c>
      <c r="E614" t="s">
        <v>147</v>
      </c>
      <c r="F614" t="s">
        <v>279</v>
      </c>
      <c r="G614" t="s">
        <v>189</v>
      </c>
      <c r="H614" t="s">
        <v>174</v>
      </c>
      <c r="I614" t="s">
        <v>186</v>
      </c>
      <c r="J614" t="s">
        <v>164</v>
      </c>
      <c r="K614" t="s">
        <v>176</v>
      </c>
      <c r="L614" t="s">
        <v>155</v>
      </c>
      <c r="M614" t="s">
        <v>155</v>
      </c>
      <c r="N614" t="n">
        <v>-80.2915</v>
      </c>
      <c r="O614" t="n">
        <v>25.9771</v>
      </c>
      <c r="P614" t="n">
        <v>513</v>
      </c>
      <c r="Q614" t="n">
        <v>513</v>
      </c>
      <c r="R614" t="n">
        <v>80.9</v>
      </c>
      <c r="S614" t="n">
        <v>2.7</v>
      </c>
      <c r="T614" t="n">
        <v>40.9</v>
      </c>
      <c r="U614" t="n">
        <v>15.4</v>
      </c>
      <c r="V614" t="n">
        <v>1</v>
      </c>
      <c r="W614" t="n">
        <v>0</v>
      </c>
      <c r="X614" t="n">
        <v>64</v>
      </c>
      <c r="Y614"/>
      <c r="Z614" t="n">
        <v>27</v>
      </c>
      <c r="AA614" t="n">
        <v>259</v>
      </c>
      <c r="AB614" t="n">
        <v>63.3</v>
      </c>
      <c r="AC614"/>
      <c r="AD614"/>
      <c r="AE614"/>
      <c r="AF614" t="n">
        <v>203</v>
      </c>
      <c r="AG614" t="n">
        <v>63</v>
      </c>
      <c r="AH614" t="n">
        <v>67</v>
      </c>
      <c r="AI614" t="n">
        <v>25414</v>
      </c>
      <c r="AJ614" t="n">
        <v>25237</v>
      </c>
      <c r="AK614" t="n">
        <v>27450</v>
      </c>
      <c r="AL614" t="n">
        <v>26423</v>
      </c>
      <c r="AM614" t="n">
        <v>29973</v>
      </c>
      <c r="AN614"/>
      <c r="AO614" t="n">
        <v>83</v>
      </c>
      <c r="AP614"/>
      <c r="AQ614"/>
      <c r="AR614"/>
    </row>
    <row r="615">
      <c r="A615" t="n">
        <v>133863</v>
      </c>
      <c r="B615" t="s">
        <v>1125</v>
      </c>
      <c r="C615" t="s">
        <v>1126</v>
      </c>
      <c r="D615" t="s">
        <v>1078</v>
      </c>
      <c r="E615" t="s">
        <v>147</v>
      </c>
      <c r="F615" t="s">
        <v>279</v>
      </c>
      <c r="G615" t="s">
        <v>189</v>
      </c>
      <c r="H615" t="s">
        <v>174</v>
      </c>
      <c r="I615" t="s">
        <v>151</v>
      </c>
      <c r="J615" t="s">
        <v>164</v>
      </c>
      <c r="K615" t="s">
        <v>176</v>
      </c>
      <c r="L615" t="s">
        <v>155</v>
      </c>
      <c r="M615" t="s">
        <v>155</v>
      </c>
      <c r="N615" t="n">
        <v>-82.5143</v>
      </c>
      <c r="O615" t="n">
        <v>27.9591</v>
      </c>
      <c r="P615" t="n">
        <v>765</v>
      </c>
      <c r="Q615" t="n">
        <v>765</v>
      </c>
      <c r="R615" t="n">
        <v>87.2</v>
      </c>
      <c r="S615" t="n">
        <v>16.3</v>
      </c>
      <c r="T615" t="n">
        <v>19.9</v>
      </c>
      <c r="U615" t="n">
        <v>29.4</v>
      </c>
      <c r="V615" t="n">
        <v>1.6</v>
      </c>
      <c r="W615" t="n">
        <v>0.1</v>
      </c>
      <c r="X615" t="n">
        <v>55</v>
      </c>
      <c r="Y615"/>
      <c r="Z615" t="n">
        <v>31</v>
      </c>
      <c r="AA615" t="n">
        <v>344</v>
      </c>
      <c r="AB615" t="n">
        <v>64.5</v>
      </c>
      <c r="AC615"/>
      <c r="AD615"/>
      <c r="AE615"/>
      <c r="AF615" t="n">
        <v>323</v>
      </c>
      <c r="AG615" t="n">
        <v>70</v>
      </c>
      <c r="AH615" t="n">
        <v>73</v>
      </c>
      <c r="AI615" t="n">
        <v>24431</v>
      </c>
      <c r="AJ615" t="n">
        <v>24330</v>
      </c>
      <c r="AK615" t="n">
        <v>23756</v>
      </c>
      <c r="AL615" t="n">
        <v>26786</v>
      </c>
      <c r="AM615" t="n">
        <v>26572</v>
      </c>
      <c r="AN615" t="n">
        <v>28791</v>
      </c>
      <c r="AO615" t="n">
        <v>76</v>
      </c>
      <c r="AP615"/>
      <c r="AQ615"/>
      <c r="AR615"/>
    </row>
    <row r="616">
      <c r="A616" t="n">
        <v>133872</v>
      </c>
      <c r="B616" t="s">
        <v>1127</v>
      </c>
      <c r="C616" t="s">
        <v>1098</v>
      </c>
      <c r="D616" t="s">
        <v>1078</v>
      </c>
      <c r="E616" t="s">
        <v>147</v>
      </c>
      <c r="F616" t="s">
        <v>162</v>
      </c>
      <c r="G616" t="s">
        <v>163</v>
      </c>
      <c r="H616" t="s">
        <v>150</v>
      </c>
      <c r="I616" t="s">
        <v>151</v>
      </c>
      <c r="J616" t="s">
        <v>168</v>
      </c>
      <c r="K616" t="s">
        <v>209</v>
      </c>
      <c r="L616" t="s">
        <v>155</v>
      </c>
      <c r="M616" t="s">
        <v>155</v>
      </c>
      <c r="N616" t="n">
        <v>-81.3677</v>
      </c>
      <c r="O616" t="n">
        <v>28.5761</v>
      </c>
      <c r="P616" t="n">
        <v>2118</v>
      </c>
      <c r="Q616" t="n">
        <v>1478</v>
      </c>
      <c r="R616" t="n">
        <v>82.6</v>
      </c>
      <c r="S616" t="n">
        <v>29.7</v>
      </c>
      <c r="T616" t="n">
        <v>16.3</v>
      </c>
      <c r="U616" t="n">
        <v>36.8</v>
      </c>
      <c r="V616" t="n">
        <v>4.5</v>
      </c>
      <c r="W616" t="n">
        <v>3.9</v>
      </c>
      <c r="X616" t="n">
        <v>48</v>
      </c>
      <c r="Y616" t="n">
        <v>50</v>
      </c>
      <c r="Z616" t="n">
        <v>6</v>
      </c>
      <c r="AA616" t="n">
        <v>73</v>
      </c>
      <c r="AB616" t="n">
        <v>35.6</v>
      </c>
      <c r="AC616" t="n">
        <v>64</v>
      </c>
      <c r="AD616" t="n">
        <v>34.4</v>
      </c>
      <c r="AE616" t="n">
        <v>34.4</v>
      </c>
      <c r="AF616" t="n">
        <v>41</v>
      </c>
      <c r="AG616" t="n">
        <v>37</v>
      </c>
      <c r="AH616" t="n">
        <v>57</v>
      </c>
      <c r="AI616" t="n">
        <v>30340</v>
      </c>
      <c r="AJ616" t="n">
        <v>29906</v>
      </c>
      <c r="AK616" t="n">
        <v>30931</v>
      </c>
      <c r="AL616" t="n">
        <v>31029</v>
      </c>
      <c r="AM616"/>
      <c r="AN616" t="n">
        <v>35708</v>
      </c>
      <c r="AO616" t="n">
        <v>68</v>
      </c>
      <c r="AP616" t="n">
        <v>227</v>
      </c>
      <c r="AQ616" t="n">
        <v>124</v>
      </c>
      <c r="AR616" t="n">
        <v>48</v>
      </c>
    </row>
    <row r="617">
      <c r="A617" t="n">
        <v>133881</v>
      </c>
      <c r="B617" t="s">
        <v>1128</v>
      </c>
      <c r="C617" t="s">
        <v>409</v>
      </c>
      <c r="D617" t="s">
        <v>1078</v>
      </c>
      <c r="E617" t="s">
        <v>147</v>
      </c>
      <c r="F617" t="s">
        <v>162</v>
      </c>
      <c r="G617" t="s">
        <v>163</v>
      </c>
      <c r="H617" t="s">
        <v>150</v>
      </c>
      <c r="I617" t="s">
        <v>151</v>
      </c>
      <c r="J617" t="s">
        <v>152</v>
      </c>
      <c r="K617" t="s">
        <v>159</v>
      </c>
      <c r="L617" t="s">
        <v>155</v>
      </c>
      <c r="M617" t="s">
        <v>155</v>
      </c>
      <c r="N617" t="n">
        <v>-80.6231</v>
      </c>
      <c r="O617" t="n">
        <v>28.0658</v>
      </c>
      <c r="P617" t="n">
        <v>10139</v>
      </c>
      <c r="Q617" t="n">
        <v>3558</v>
      </c>
      <c r="R617" t="n">
        <v>32.8</v>
      </c>
      <c r="S617" t="n">
        <v>49.9</v>
      </c>
      <c r="T617" t="n">
        <v>4.6</v>
      </c>
      <c r="U617" t="n">
        <v>13.5</v>
      </c>
      <c r="V617" t="n">
        <v>1.9</v>
      </c>
      <c r="W617" t="n">
        <v>23.5</v>
      </c>
      <c r="X617" t="n">
        <v>77</v>
      </c>
      <c r="Y617" t="n">
        <v>33</v>
      </c>
      <c r="Z617" t="n">
        <v>13</v>
      </c>
      <c r="AA617" t="n">
        <v>715</v>
      </c>
      <c r="AB617" t="n">
        <v>65.5</v>
      </c>
      <c r="AC617" t="n">
        <v>715</v>
      </c>
      <c r="AD617" t="n">
        <v>65.5</v>
      </c>
      <c r="AE617" t="n">
        <v>47.6</v>
      </c>
      <c r="AF617" t="n">
        <v>775</v>
      </c>
      <c r="AG617" t="n">
        <v>20</v>
      </c>
      <c r="AH617" t="n">
        <v>82</v>
      </c>
      <c r="AI617" t="n">
        <v>36364</v>
      </c>
      <c r="AJ617" t="n">
        <v>29324</v>
      </c>
      <c r="AK617" t="n">
        <v>29464</v>
      </c>
      <c r="AL617" t="n">
        <v>33611</v>
      </c>
      <c r="AM617" t="n">
        <v>36324</v>
      </c>
      <c r="AN617" t="n">
        <v>39204</v>
      </c>
      <c r="AO617" t="n">
        <v>36</v>
      </c>
      <c r="AP617" t="n">
        <v>570</v>
      </c>
      <c r="AQ617" t="n">
        <v>1355</v>
      </c>
      <c r="AR617" t="n">
        <v>78</v>
      </c>
    </row>
    <row r="618">
      <c r="A618" t="n">
        <v>133951</v>
      </c>
      <c r="B618" t="s">
        <v>1129</v>
      </c>
      <c r="C618" t="s">
        <v>1082</v>
      </c>
      <c r="D618" t="s">
        <v>1078</v>
      </c>
      <c r="E618" t="s">
        <v>147</v>
      </c>
      <c r="F618" t="s">
        <v>148</v>
      </c>
      <c r="G618" t="s">
        <v>149</v>
      </c>
      <c r="H618" t="s">
        <v>150</v>
      </c>
      <c r="I618" t="s">
        <v>186</v>
      </c>
      <c r="J618" t="s">
        <v>158</v>
      </c>
      <c r="K618" t="s">
        <v>159</v>
      </c>
      <c r="L618" t="s">
        <v>155</v>
      </c>
      <c r="M618" t="s">
        <v>155</v>
      </c>
      <c r="N618" t="n">
        <v>-80.3739</v>
      </c>
      <c r="O618" t="n">
        <v>25.7573</v>
      </c>
      <c r="P618" t="n">
        <v>69591</v>
      </c>
      <c r="Q618" t="n">
        <v>56786</v>
      </c>
      <c r="R618" t="n">
        <v>56.6</v>
      </c>
      <c r="S618" t="n">
        <v>9.1</v>
      </c>
      <c r="T618" t="n">
        <v>12.2</v>
      </c>
      <c r="U618" t="n">
        <v>66</v>
      </c>
      <c r="V618" t="n">
        <v>2.5</v>
      </c>
      <c r="W618" t="n">
        <v>7.6</v>
      </c>
      <c r="X618" t="n">
        <v>92</v>
      </c>
      <c r="Y618" t="n">
        <v>87</v>
      </c>
      <c r="Z618" t="n">
        <v>24</v>
      </c>
      <c r="AA618" t="n">
        <v>3464</v>
      </c>
      <c r="AB618" t="n">
        <v>73.9</v>
      </c>
      <c r="AC618" t="n">
        <v>3464</v>
      </c>
      <c r="AD618" t="n">
        <v>73.9</v>
      </c>
      <c r="AE618" t="n">
        <v>58.8</v>
      </c>
      <c r="AF618" t="n">
        <v>2979</v>
      </c>
      <c r="AG618" t="n">
        <v>40</v>
      </c>
      <c r="AH618" t="n">
        <v>61</v>
      </c>
      <c r="AI618" t="n">
        <v>10742</v>
      </c>
      <c r="AJ618" t="n">
        <v>7112</v>
      </c>
      <c r="AK618" t="n">
        <v>8379</v>
      </c>
      <c r="AL618" t="n">
        <v>11393</v>
      </c>
      <c r="AM618" t="n">
        <v>14920</v>
      </c>
      <c r="AN618" t="n">
        <v>17313</v>
      </c>
      <c r="AO618" t="n">
        <v>189</v>
      </c>
      <c r="AP618" t="n">
        <v>11423</v>
      </c>
      <c r="AQ618" t="n">
        <v>3837</v>
      </c>
      <c r="AR618" t="n">
        <v>694</v>
      </c>
    </row>
    <row r="619">
      <c r="A619" t="n">
        <v>133960</v>
      </c>
      <c r="B619" t="s">
        <v>1130</v>
      </c>
      <c r="C619" t="s">
        <v>1131</v>
      </c>
      <c r="D619" t="s">
        <v>1078</v>
      </c>
      <c r="E619" t="s">
        <v>147</v>
      </c>
      <c r="F619" t="s">
        <v>148</v>
      </c>
      <c r="G619" t="s">
        <v>149</v>
      </c>
      <c r="H619" t="s">
        <v>150</v>
      </c>
      <c r="I619" t="s">
        <v>175</v>
      </c>
      <c r="J619" t="s">
        <v>164</v>
      </c>
      <c r="K619" t="s">
        <v>176</v>
      </c>
      <c r="L619" t="s">
        <v>155</v>
      </c>
      <c r="M619" t="s">
        <v>155</v>
      </c>
      <c r="N619" t="n">
        <v>-81.7445</v>
      </c>
      <c r="O619" t="n">
        <v>24.5827</v>
      </c>
      <c r="P619" t="n">
        <v>1524</v>
      </c>
      <c r="Q619" t="n">
        <v>1524</v>
      </c>
      <c r="R619" t="n">
        <v>56.2</v>
      </c>
      <c r="S619" t="n">
        <v>48.3</v>
      </c>
      <c r="T619" t="n">
        <v>10.8</v>
      </c>
      <c r="U619" t="n">
        <v>27.4</v>
      </c>
      <c r="V619" t="n">
        <v>1.1</v>
      </c>
      <c r="W619" t="n">
        <v>1.6</v>
      </c>
      <c r="X619"/>
      <c r="Y619"/>
      <c r="Z619" t="n">
        <v>10</v>
      </c>
      <c r="AA619" t="n">
        <v>125</v>
      </c>
      <c r="AB619" t="n">
        <v>40.8</v>
      </c>
      <c r="AC619"/>
      <c r="AD619"/>
      <c r="AE619"/>
      <c r="AF619" t="n">
        <v>131</v>
      </c>
      <c r="AG619" t="n">
        <v>30</v>
      </c>
      <c r="AH619" t="n">
        <v>47</v>
      </c>
      <c r="AI619" t="n">
        <v>14991</v>
      </c>
      <c r="AJ619" t="n">
        <v>12086</v>
      </c>
      <c r="AK619" t="n">
        <v>13111</v>
      </c>
      <c r="AL619" t="n">
        <v>14700</v>
      </c>
      <c r="AM619"/>
      <c r="AN619" t="n">
        <v>18412</v>
      </c>
      <c r="AO619" t="n">
        <v>77</v>
      </c>
      <c r="AP619" t="n">
        <v>4</v>
      </c>
      <c r="AQ619"/>
      <c r="AR619"/>
    </row>
    <row r="620">
      <c r="A620" t="n">
        <v>133979</v>
      </c>
      <c r="B620" t="s">
        <v>1132</v>
      </c>
      <c r="C620" t="s">
        <v>1133</v>
      </c>
      <c r="D620" t="s">
        <v>1078</v>
      </c>
      <c r="E620" t="s">
        <v>147</v>
      </c>
      <c r="F620" t="s">
        <v>162</v>
      </c>
      <c r="G620" t="s">
        <v>163</v>
      </c>
      <c r="H620" t="s">
        <v>150</v>
      </c>
      <c r="I620" t="s">
        <v>186</v>
      </c>
      <c r="J620" t="s">
        <v>168</v>
      </c>
      <c r="K620" t="s">
        <v>179</v>
      </c>
      <c r="L620" t="s">
        <v>154</v>
      </c>
      <c r="M620" t="s">
        <v>155</v>
      </c>
      <c r="N620" t="n">
        <v>-80.2708</v>
      </c>
      <c r="O620" t="n">
        <v>25.9183</v>
      </c>
      <c r="P620" t="n">
        <v>1375</v>
      </c>
      <c r="Q620" t="n">
        <v>1313</v>
      </c>
      <c r="R620" t="n">
        <v>52.6</v>
      </c>
      <c r="S620" t="n">
        <v>1.5</v>
      </c>
      <c r="T620" t="n">
        <v>72.4</v>
      </c>
      <c r="U620" t="n">
        <v>7.4</v>
      </c>
      <c r="V620" t="n">
        <v>0.1</v>
      </c>
      <c r="W620" t="n">
        <v>12.9</v>
      </c>
      <c r="X620" t="n">
        <v>57</v>
      </c>
      <c r="Y620" t="n">
        <v>69</v>
      </c>
      <c r="Z620" t="n">
        <v>16</v>
      </c>
      <c r="AA620" t="n">
        <v>301</v>
      </c>
      <c r="AB620" t="n">
        <v>30.2</v>
      </c>
      <c r="AC620" t="n">
        <v>301</v>
      </c>
      <c r="AD620" t="n">
        <v>27.6</v>
      </c>
      <c r="AE620" t="n">
        <v>8.6</v>
      </c>
      <c r="AF620" t="n">
        <v>446</v>
      </c>
      <c r="AG620" t="n">
        <v>66</v>
      </c>
      <c r="AH620" t="n">
        <v>83</v>
      </c>
      <c r="AI620" t="n">
        <v>18366</v>
      </c>
      <c r="AJ620" t="n">
        <v>17963</v>
      </c>
      <c r="AK620" t="n">
        <v>18120</v>
      </c>
      <c r="AL620" t="n">
        <v>20200</v>
      </c>
      <c r="AM620" t="n">
        <v>21406</v>
      </c>
      <c r="AN620" t="n">
        <v>27605</v>
      </c>
      <c r="AO620"/>
      <c r="AP620" t="n">
        <v>134</v>
      </c>
      <c r="AQ620" t="n">
        <v>12</v>
      </c>
      <c r="AR620"/>
    </row>
    <row r="621">
      <c r="A621" t="n">
        <v>133997</v>
      </c>
      <c r="B621" t="s">
        <v>1134</v>
      </c>
      <c r="C621" t="s">
        <v>1082</v>
      </c>
      <c r="D621" t="s">
        <v>1078</v>
      </c>
      <c r="E621" t="s">
        <v>147</v>
      </c>
      <c r="F621" t="s">
        <v>279</v>
      </c>
      <c r="G621" t="s">
        <v>189</v>
      </c>
      <c r="H621" t="s">
        <v>174</v>
      </c>
      <c r="I621" t="s">
        <v>186</v>
      </c>
      <c r="J621" t="s">
        <v>164</v>
      </c>
      <c r="K621" t="s">
        <v>176</v>
      </c>
      <c r="L621" t="s">
        <v>155</v>
      </c>
      <c r="M621" t="s">
        <v>155</v>
      </c>
      <c r="N621" t="n">
        <v>-80.3678</v>
      </c>
      <c r="O621" t="n">
        <v>25.7566</v>
      </c>
      <c r="P621" t="n">
        <v>488</v>
      </c>
      <c r="Q621" t="n">
        <v>488</v>
      </c>
      <c r="R621" t="n">
        <v>65.2</v>
      </c>
      <c r="S621" t="n">
        <v>2</v>
      </c>
      <c r="T621" t="n">
        <v>18.9</v>
      </c>
      <c r="U621" t="n">
        <v>40</v>
      </c>
      <c r="V621" t="n">
        <v>0</v>
      </c>
      <c r="W621" t="n">
        <v>0</v>
      </c>
      <c r="X621" t="n">
        <v>63</v>
      </c>
      <c r="Y621"/>
      <c r="Z621" t="n">
        <v>9</v>
      </c>
      <c r="AA621" t="n">
        <v>238</v>
      </c>
      <c r="AB621" t="n">
        <v>45.8</v>
      </c>
      <c r="AC621"/>
      <c r="AD621"/>
      <c r="AE621"/>
      <c r="AF621" t="n">
        <v>170</v>
      </c>
      <c r="AG621" t="n">
        <v>74</v>
      </c>
      <c r="AH621" t="n">
        <v>88</v>
      </c>
      <c r="AI621" t="n">
        <v>34330</v>
      </c>
      <c r="AJ621" t="n">
        <v>34126</v>
      </c>
      <c r="AK621" t="n">
        <v>33122</v>
      </c>
      <c r="AL621" t="n">
        <v>36073</v>
      </c>
      <c r="AM621" t="n">
        <v>38788</v>
      </c>
      <c r="AN621"/>
      <c r="AO621" t="n">
        <v>12</v>
      </c>
      <c r="AP621"/>
      <c r="AQ621"/>
      <c r="AR621"/>
    </row>
    <row r="622">
      <c r="A622" t="n">
        <v>134024</v>
      </c>
      <c r="B622" t="s">
        <v>1135</v>
      </c>
      <c r="C622" t="s">
        <v>1136</v>
      </c>
      <c r="D622" t="s">
        <v>1078</v>
      </c>
      <c r="E622" t="s">
        <v>147</v>
      </c>
      <c r="F622" t="s">
        <v>199</v>
      </c>
      <c r="G622" t="s">
        <v>189</v>
      </c>
      <c r="H622" t="s">
        <v>200</v>
      </c>
      <c r="I622" t="s">
        <v>205</v>
      </c>
      <c r="J622" t="s">
        <v>164</v>
      </c>
      <c r="K622"/>
      <c r="L622" t="s">
        <v>155</v>
      </c>
      <c r="M622" t="s">
        <v>155</v>
      </c>
      <c r="N622" t="n">
        <v>-82.3383</v>
      </c>
      <c r="O622" t="n">
        <v>29.5934</v>
      </c>
      <c r="P622" t="n">
        <v>88</v>
      </c>
      <c r="Q622" t="n">
        <v>88</v>
      </c>
      <c r="R622" t="n">
        <v>78.4</v>
      </c>
      <c r="S622" t="n">
        <v>56.8</v>
      </c>
      <c r="T622" t="n">
        <v>17</v>
      </c>
      <c r="U622" t="n">
        <v>12.5</v>
      </c>
      <c r="V622" t="n">
        <v>2.3</v>
      </c>
      <c r="W622" t="n">
        <v>0</v>
      </c>
      <c r="X622"/>
      <c r="Y622"/>
      <c r="Z622" t="n">
        <v>8</v>
      </c>
      <c r="AA622"/>
      <c r="AB622"/>
      <c r="AC622"/>
      <c r="AD622"/>
      <c r="AE622"/>
      <c r="AF622" t="n">
        <v>16</v>
      </c>
      <c r="AG622" t="n">
        <v>53</v>
      </c>
      <c r="AH622" t="n">
        <v>53</v>
      </c>
      <c r="AI622" t="n">
        <v>12179</v>
      </c>
      <c r="AJ622" t="n">
        <v>12861</v>
      </c>
      <c r="AK622" t="n">
        <v>13470</v>
      </c>
      <c r="AL622"/>
      <c r="AM622"/>
      <c r="AN622"/>
      <c r="AO622"/>
      <c r="AP622"/>
      <c r="AQ622"/>
      <c r="AR622"/>
    </row>
    <row r="623">
      <c r="A623" t="n">
        <v>134079</v>
      </c>
      <c r="B623" t="s">
        <v>1137</v>
      </c>
      <c r="C623" t="s">
        <v>1138</v>
      </c>
      <c r="D623" t="s">
        <v>1078</v>
      </c>
      <c r="E623" t="s">
        <v>147</v>
      </c>
      <c r="F623" t="s">
        <v>162</v>
      </c>
      <c r="G623" t="s">
        <v>163</v>
      </c>
      <c r="H623" t="s">
        <v>150</v>
      </c>
      <c r="I623" t="s">
        <v>151</v>
      </c>
      <c r="J623" t="s">
        <v>168</v>
      </c>
      <c r="K623" t="s">
        <v>153</v>
      </c>
      <c r="L623" t="s">
        <v>155</v>
      </c>
      <c r="M623" t="s">
        <v>155</v>
      </c>
      <c r="N623" t="n">
        <v>-81.9482</v>
      </c>
      <c r="O623" t="n">
        <v>28.0324</v>
      </c>
      <c r="P623" t="n">
        <v>3481</v>
      </c>
      <c r="Q623" t="n">
        <v>2872</v>
      </c>
      <c r="R623" t="n">
        <v>63.1</v>
      </c>
      <c r="S623" t="n">
        <v>68.1</v>
      </c>
      <c r="T623" t="n">
        <v>6.5</v>
      </c>
      <c r="U623" t="n">
        <v>15.2</v>
      </c>
      <c r="V623" t="n">
        <v>2.5</v>
      </c>
      <c r="W623" t="n">
        <v>4.1</v>
      </c>
      <c r="X623" t="n">
        <v>78</v>
      </c>
      <c r="Y623" t="n">
        <v>100</v>
      </c>
      <c r="Z623" t="n">
        <v>10</v>
      </c>
      <c r="AA623" t="n">
        <v>714</v>
      </c>
      <c r="AB623" t="n">
        <v>69.3</v>
      </c>
      <c r="AC623" t="n">
        <v>714</v>
      </c>
      <c r="AD623" t="n">
        <v>69.3</v>
      </c>
      <c r="AE623" t="n">
        <v>64.4</v>
      </c>
      <c r="AF623" t="n">
        <v>752</v>
      </c>
      <c r="AG623" t="n">
        <v>26</v>
      </c>
      <c r="AH623" t="n">
        <v>96</v>
      </c>
      <c r="AI623" t="n">
        <v>30462</v>
      </c>
      <c r="AJ623" t="n">
        <v>23266</v>
      </c>
      <c r="AK623" t="n">
        <v>25913</v>
      </c>
      <c r="AL623" t="n">
        <v>27634</v>
      </c>
      <c r="AM623" t="n">
        <v>30479</v>
      </c>
      <c r="AN623" t="n">
        <v>34331</v>
      </c>
      <c r="AO623"/>
      <c r="AP623" t="n">
        <v>599</v>
      </c>
      <c r="AQ623" t="n">
        <v>167</v>
      </c>
      <c r="AR623" t="n">
        <v>51</v>
      </c>
    </row>
    <row r="624">
      <c r="A624" t="n">
        <v>134097</v>
      </c>
      <c r="B624" t="s">
        <v>1139</v>
      </c>
      <c r="C624" t="s">
        <v>1115</v>
      </c>
      <c r="D624" t="s">
        <v>1078</v>
      </c>
      <c r="E624" t="s">
        <v>147</v>
      </c>
      <c r="F624" t="s">
        <v>148</v>
      </c>
      <c r="G624" t="s">
        <v>149</v>
      </c>
      <c r="H624" t="s">
        <v>150</v>
      </c>
      <c r="I624" t="s">
        <v>151</v>
      </c>
      <c r="J624" t="s">
        <v>158</v>
      </c>
      <c r="K624" t="s">
        <v>159</v>
      </c>
      <c r="L624" t="s">
        <v>155</v>
      </c>
      <c r="M624" t="s">
        <v>155</v>
      </c>
      <c r="N624" t="n">
        <v>-84.2951</v>
      </c>
      <c r="O624" t="n">
        <v>30.4431</v>
      </c>
      <c r="P624" t="n">
        <v>49885</v>
      </c>
      <c r="Q624" t="n">
        <v>36242</v>
      </c>
      <c r="R624" t="n">
        <v>56.6</v>
      </c>
      <c r="S624" t="n">
        <v>57.8</v>
      </c>
      <c r="T624" t="n">
        <v>8</v>
      </c>
      <c r="U624" t="n">
        <v>23</v>
      </c>
      <c r="V624" t="n">
        <v>3.4</v>
      </c>
      <c r="W624" t="n">
        <v>1.9</v>
      </c>
      <c r="X624" t="n">
        <v>96</v>
      </c>
      <c r="Y624" t="n">
        <v>91</v>
      </c>
      <c r="Z624" t="n">
        <v>17</v>
      </c>
      <c r="AA624" t="n">
        <v>6413</v>
      </c>
      <c r="AB624" t="n">
        <v>83</v>
      </c>
      <c r="AC624" t="n">
        <v>6413</v>
      </c>
      <c r="AD624" t="n">
        <v>83</v>
      </c>
      <c r="AE624" t="n">
        <v>72.7</v>
      </c>
      <c r="AF624" t="n">
        <v>5922</v>
      </c>
      <c r="AG624" t="n">
        <v>24</v>
      </c>
      <c r="AH624" t="n">
        <v>78</v>
      </c>
      <c r="AI624" t="n">
        <v>14903</v>
      </c>
      <c r="AJ624" t="n">
        <v>5777</v>
      </c>
      <c r="AK624" t="n">
        <v>7427</v>
      </c>
      <c r="AL624" t="n">
        <v>11131</v>
      </c>
      <c r="AM624" t="n">
        <v>16057</v>
      </c>
      <c r="AN624" t="n">
        <v>17910</v>
      </c>
      <c r="AO624" t="n">
        <v>184</v>
      </c>
      <c r="AP624" t="n">
        <v>8860</v>
      </c>
      <c r="AQ624" t="n">
        <v>3511</v>
      </c>
      <c r="AR624" t="n">
        <v>814</v>
      </c>
    </row>
    <row r="625">
      <c r="A625" t="n">
        <v>134130</v>
      </c>
      <c r="B625" t="s">
        <v>1140</v>
      </c>
      <c r="C625" t="s">
        <v>1136</v>
      </c>
      <c r="D625" t="s">
        <v>1078</v>
      </c>
      <c r="E625" t="s">
        <v>147</v>
      </c>
      <c r="F625" t="s">
        <v>148</v>
      </c>
      <c r="G625" t="s">
        <v>149</v>
      </c>
      <c r="H625" t="s">
        <v>150</v>
      </c>
      <c r="I625" t="s">
        <v>151</v>
      </c>
      <c r="J625" t="s">
        <v>158</v>
      </c>
      <c r="K625" t="s">
        <v>159</v>
      </c>
      <c r="L625" t="s">
        <v>155</v>
      </c>
      <c r="M625" t="s">
        <v>155</v>
      </c>
      <c r="N625" t="n">
        <v>-82.3479</v>
      </c>
      <c r="O625" t="n">
        <v>29.6463</v>
      </c>
      <c r="P625" t="n">
        <v>62811</v>
      </c>
      <c r="Q625" t="n">
        <v>38113</v>
      </c>
      <c r="R625" t="n">
        <v>56.1</v>
      </c>
      <c r="S625" t="n">
        <v>50.1</v>
      </c>
      <c r="T625" t="n">
        <v>5.2</v>
      </c>
      <c r="U625" t="n">
        <v>24.1</v>
      </c>
      <c r="V625" t="n">
        <v>10.6</v>
      </c>
      <c r="W625" t="n">
        <v>3</v>
      </c>
      <c r="X625" t="n">
        <v>97</v>
      </c>
      <c r="Y625" t="n">
        <v>89</v>
      </c>
      <c r="Z625" t="n">
        <v>16</v>
      </c>
      <c r="AA625" t="n">
        <v>6382</v>
      </c>
      <c r="AB625" t="n">
        <v>91.5</v>
      </c>
      <c r="AC625" t="n">
        <v>6292</v>
      </c>
      <c r="AD625" t="n">
        <v>91.4</v>
      </c>
      <c r="AE625" t="n">
        <v>75.6</v>
      </c>
      <c r="AF625" t="n">
        <v>6594</v>
      </c>
      <c r="AG625" t="n">
        <v>22</v>
      </c>
      <c r="AH625" t="n">
        <v>83</v>
      </c>
      <c r="AI625" t="n">
        <v>11521</v>
      </c>
      <c r="AJ625" t="n">
        <v>2387</v>
      </c>
      <c r="AK625" t="n">
        <v>3437</v>
      </c>
      <c r="AL625" t="n">
        <v>8189</v>
      </c>
      <c r="AM625" t="n">
        <v>13440</v>
      </c>
      <c r="AN625" t="n">
        <v>15571</v>
      </c>
      <c r="AO625" t="n">
        <v>113</v>
      </c>
      <c r="AP625" t="n">
        <v>9278</v>
      </c>
      <c r="AQ625" t="n">
        <v>5700</v>
      </c>
      <c r="AR625" t="n">
        <v>1873</v>
      </c>
    </row>
    <row r="626">
      <c r="A626" t="n">
        <v>134228</v>
      </c>
      <c r="B626" t="s">
        <v>1141</v>
      </c>
      <c r="C626" t="s">
        <v>1142</v>
      </c>
      <c r="D626" t="s">
        <v>1078</v>
      </c>
      <c r="E626" t="s">
        <v>147</v>
      </c>
      <c r="F626" t="s">
        <v>199</v>
      </c>
      <c r="G626" t="s">
        <v>189</v>
      </c>
      <c r="H626" t="s">
        <v>200</v>
      </c>
      <c r="I626" t="s">
        <v>186</v>
      </c>
      <c r="J626" t="s">
        <v>164</v>
      </c>
      <c r="K626"/>
      <c r="L626" t="s">
        <v>155</v>
      </c>
      <c r="M626" t="s">
        <v>155</v>
      </c>
      <c r="N626" t="n">
        <v>-80.3254</v>
      </c>
      <c r="O626" t="n">
        <v>27.412</v>
      </c>
      <c r="P626" t="n">
        <v>43</v>
      </c>
      <c r="Q626" t="n">
        <v>43</v>
      </c>
      <c r="R626" t="n">
        <v>55.8</v>
      </c>
      <c r="S626" t="n">
        <v>34.9</v>
      </c>
      <c r="T626" t="n">
        <v>41.9</v>
      </c>
      <c r="U626" t="n">
        <v>16.3</v>
      </c>
      <c r="V626" t="n">
        <v>0</v>
      </c>
      <c r="W626" t="n">
        <v>0</v>
      </c>
      <c r="X626" t="n">
        <v>32</v>
      </c>
      <c r="Y626" t="n">
        <v>33</v>
      </c>
      <c r="Z626" t="n">
        <v>6</v>
      </c>
      <c r="AA626"/>
      <c r="AB626"/>
      <c r="AC626"/>
      <c r="AD626"/>
      <c r="AE626"/>
      <c r="AF626" t="n">
        <v>33</v>
      </c>
      <c r="AG626" t="n">
        <v>98</v>
      </c>
      <c r="AH626" t="n">
        <v>98</v>
      </c>
      <c r="AI626" t="n">
        <v>19631</v>
      </c>
      <c r="AJ626" t="n">
        <v>19631</v>
      </c>
      <c r="AK626"/>
      <c r="AL626"/>
      <c r="AM626"/>
      <c r="AN626"/>
      <c r="AO626"/>
      <c r="AP626"/>
      <c r="AQ626"/>
      <c r="AR626"/>
    </row>
    <row r="627">
      <c r="A627" t="n">
        <v>134237</v>
      </c>
      <c r="B627" t="s">
        <v>1143</v>
      </c>
      <c r="C627" t="s">
        <v>1144</v>
      </c>
      <c r="D627" t="s">
        <v>1078</v>
      </c>
      <c r="E627" t="s">
        <v>147</v>
      </c>
      <c r="F627" t="s">
        <v>188</v>
      </c>
      <c r="G627" t="s">
        <v>189</v>
      </c>
      <c r="H627" t="s">
        <v>150</v>
      </c>
      <c r="I627" t="s">
        <v>186</v>
      </c>
      <c r="J627" t="s">
        <v>158</v>
      </c>
      <c r="K627" t="s">
        <v>153</v>
      </c>
      <c r="L627" t="s">
        <v>155</v>
      </c>
      <c r="M627" t="s">
        <v>155</v>
      </c>
      <c r="N627" t="n">
        <v>-81.3013</v>
      </c>
      <c r="O627" t="n">
        <v>28.5965</v>
      </c>
      <c r="P627" t="n">
        <v>38526</v>
      </c>
      <c r="Q627" t="n">
        <v>36652</v>
      </c>
      <c r="R627" t="n">
        <v>31.3</v>
      </c>
      <c r="S627" t="n">
        <v>35.8</v>
      </c>
      <c r="T627" t="n">
        <v>29.3</v>
      </c>
      <c r="U627" t="n">
        <v>17.9</v>
      </c>
      <c r="V627" t="n">
        <v>1.6</v>
      </c>
      <c r="W627" t="n">
        <v>0</v>
      </c>
      <c r="X627" t="n">
        <v>64</v>
      </c>
      <c r="Y627"/>
      <c r="Z627" t="n">
        <v>31</v>
      </c>
      <c r="AA627" t="n">
        <v>4690</v>
      </c>
      <c r="AB627" t="n">
        <v>49.6</v>
      </c>
      <c r="AC627" t="n">
        <v>4405</v>
      </c>
      <c r="AD627" t="n">
        <v>49.9</v>
      </c>
      <c r="AE627" t="n">
        <v>49.9</v>
      </c>
      <c r="AF627" t="n">
        <v>5276</v>
      </c>
      <c r="AG627" t="n">
        <v>57</v>
      </c>
      <c r="AH627" t="n">
        <v>72</v>
      </c>
      <c r="AI627" t="n">
        <v>30879</v>
      </c>
      <c r="AJ627" t="n">
        <v>31667</v>
      </c>
      <c r="AK627" t="n">
        <v>30885</v>
      </c>
      <c r="AL627" t="n">
        <v>31833</v>
      </c>
      <c r="AM627" t="n">
        <v>33377</v>
      </c>
      <c r="AN627" t="n">
        <v>33054</v>
      </c>
      <c r="AO627" t="n">
        <v>612</v>
      </c>
      <c r="AP627" t="n">
        <v>4320</v>
      </c>
      <c r="AQ627" t="n">
        <v>808</v>
      </c>
      <c r="AR627"/>
    </row>
    <row r="628">
      <c r="A628" t="n">
        <v>134291</v>
      </c>
      <c r="B628" t="s">
        <v>1145</v>
      </c>
      <c r="C628" t="s">
        <v>1146</v>
      </c>
      <c r="D628" t="s">
        <v>1078</v>
      </c>
      <c r="E628" t="s">
        <v>147</v>
      </c>
      <c r="F628" t="s">
        <v>173</v>
      </c>
      <c r="G628" t="s">
        <v>149</v>
      </c>
      <c r="H628" t="s">
        <v>174</v>
      </c>
      <c r="I628" t="s">
        <v>186</v>
      </c>
      <c r="J628" t="s">
        <v>164</v>
      </c>
      <c r="K628"/>
      <c r="L628" t="s">
        <v>155</v>
      </c>
      <c r="M628" t="s">
        <v>155</v>
      </c>
      <c r="N628" t="n">
        <v>-87.2907</v>
      </c>
      <c r="O628" t="n">
        <v>30.4875</v>
      </c>
      <c r="P628" t="n">
        <v>941</v>
      </c>
      <c r="Q628" t="n">
        <v>941</v>
      </c>
      <c r="R628" t="n">
        <v>21.7</v>
      </c>
      <c r="S628" t="n">
        <v>61.1</v>
      </c>
      <c r="T628" t="n">
        <v>21.3</v>
      </c>
      <c r="U628" t="n">
        <v>9</v>
      </c>
      <c r="V628" t="n">
        <v>1.8</v>
      </c>
      <c r="W628" t="n">
        <v>0</v>
      </c>
      <c r="X628" t="n">
        <v>72</v>
      </c>
      <c r="Y628" t="n">
        <v>52</v>
      </c>
      <c r="Z628" t="n">
        <v>23</v>
      </c>
      <c r="AA628" t="n">
        <v>646</v>
      </c>
      <c r="AB628" t="n">
        <v>50.9</v>
      </c>
      <c r="AC628"/>
      <c r="AD628"/>
      <c r="AE628"/>
      <c r="AF628" t="n">
        <v>643</v>
      </c>
      <c r="AG628" t="n">
        <v>21</v>
      </c>
      <c r="AH628" t="n">
        <v>39</v>
      </c>
      <c r="AI628" t="n">
        <v>10993</v>
      </c>
      <c r="AJ628" t="n">
        <v>9683</v>
      </c>
      <c r="AK628"/>
      <c r="AL628" t="n">
        <v>7597</v>
      </c>
      <c r="AM628" t="n">
        <v>9758</v>
      </c>
      <c r="AN628"/>
      <c r="AO628"/>
      <c r="AP628"/>
      <c r="AQ628"/>
      <c r="AR628"/>
    </row>
    <row r="629">
      <c r="A629" t="n">
        <v>134307</v>
      </c>
      <c r="B629" t="s">
        <v>1147</v>
      </c>
      <c r="C629" t="s">
        <v>1082</v>
      </c>
      <c r="D629" t="s">
        <v>1078</v>
      </c>
      <c r="E629" t="s">
        <v>147</v>
      </c>
      <c r="F629" t="s">
        <v>216</v>
      </c>
      <c r="G629" t="s">
        <v>149</v>
      </c>
      <c r="H629" t="s">
        <v>200</v>
      </c>
      <c r="I629" t="s">
        <v>186</v>
      </c>
      <c r="J629" t="s">
        <v>164</v>
      </c>
      <c r="K629"/>
      <c r="L629" t="s">
        <v>155</v>
      </c>
      <c r="M629" t="s">
        <v>155</v>
      </c>
      <c r="N629" t="n">
        <v>-80.2636</v>
      </c>
      <c r="O629" t="n">
        <v>25.8041</v>
      </c>
      <c r="P629" t="n">
        <v>1299</v>
      </c>
      <c r="Q629" t="n">
        <v>1299</v>
      </c>
      <c r="R629" t="n">
        <v>7.3</v>
      </c>
      <c r="S629" t="n">
        <v>6.7</v>
      </c>
      <c r="T629" t="n">
        <v>11.5</v>
      </c>
      <c r="U629" t="n">
        <v>78.3</v>
      </c>
      <c r="V629" t="n">
        <v>0.3</v>
      </c>
      <c r="W629" t="n">
        <v>2.5</v>
      </c>
      <c r="X629" t="n">
        <v>91</v>
      </c>
      <c r="Y629" t="n">
        <v>92</v>
      </c>
      <c r="Z629" t="n">
        <v>18</v>
      </c>
      <c r="AA629"/>
      <c r="AB629"/>
      <c r="AC629"/>
      <c r="AD629"/>
      <c r="AE629"/>
      <c r="AF629" t="n">
        <v>415</v>
      </c>
      <c r="AG629" t="n">
        <v>26</v>
      </c>
      <c r="AH629" t="n">
        <v>31</v>
      </c>
      <c r="AI629" t="n">
        <v>5899</v>
      </c>
      <c r="AJ629" t="n">
        <v>6859</v>
      </c>
      <c r="AK629" t="n">
        <v>7033</v>
      </c>
      <c r="AL629"/>
      <c r="AM629"/>
      <c r="AN629"/>
      <c r="AO629"/>
      <c r="AP629"/>
      <c r="AQ629"/>
      <c r="AR629"/>
    </row>
    <row r="630">
      <c r="A630" t="n">
        <v>134343</v>
      </c>
      <c r="B630" t="s">
        <v>1148</v>
      </c>
      <c r="C630" t="s">
        <v>1149</v>
      </c>
      <c r="D630" t="s">
        <v>1078</v>
      </c>
      <c r="E630" t="s">
        <v>147</v>
      </c>
      <c r="F630" t="s">
        <v>148</v>
      </c>
      <c r="G630" t="s">
        <v>149</v>
      </c>
      <c r="H630" t="s">
        <v>150</v>
      </c>
      <c r="I630" t="s">
        <v>151</v>
      </c>
      <c r="J630" t="s">
        <v>168</v>
      </c>
      <c r="K630" t="s">
        <v>176</v>
      </c>
      <c r="L630" t="s">
        <v>155</v>
      </c>
      <c r="M630" t="s">
        <v>155</v>
      </c>
      <c r="N630" t="n">
        <v>-85.7279</v>
      </c>
      <c r="O630" t="n">
        <v>30.1855</v>
      </c>
      <c r="P630" t="n">
        <v>6187</v>
      </c>
      <c r="Q630" t="n">
        <v>6187</v>
      </c>
      <c r="R630" t="n">
        <v>64.5</v>
      </c>
      <c r="S630" t="n">
        <v>68.9</v>
      </c>
      <c r="T630" t="n">
        <v>10.5</v>
      </c>
      <c r="U630" t="n">
        <v>7.4</v>
      </c>
      <c r="V630" t="n">
        <v>3.8</v>
      </c>
      <c r="W630" t="n">
        <v>0.5</v>
      </c>
      <c r="X630"/>
      <c r="Y630"/>
      <c r="Z630" t="n">
        <v>20</v>
      </c>
      <c r="AA630" t="n">
        <v>625</v>
      </c>
      <c r="AB630" t="n">
        <v>44.8</v>
      </c>
      <c r="AC630"/>
      <c r="AD630"/>
      <c r="AE630"/>
      <c r="AF630" t="n">
        <v>696</v>
      </c>
      <c r="AG630" t="n">
        <v>28</v>
      </c>
      <c r="AH630" t="n">
        <v>51</v>
      </c>
      <c r="AI630" t="n">
        <v>6525</v>
      </c>
      <c r="AJ630" t="n">
        <v>1430</v>
      </c>
      <c r="AK630" t="n">
        <v>1935</v>
      </c>
      <c r="AL630" t="n">
        <v>3860</v>
      </c>
      <c r="AM630" t="n">
        <v>7957</v>
      </c>
      <c r="AN630" t="n">
        <v>9927</v>
      </c>
      <c r="AO630" t="n">
        <v>617</v>
      </c>
      <c r="AP630" t="n">
        <v>69</v>
      </c>
      <c r="AQ630"/>
      <c r="AR630"/>
    </row>
    <row r="631">
      <c r="A631" t="n">
        <v>134422</v>
      </c>
      <c r="B631" t="s">
        <v>1150</v>
      </c>
      <c r="C631" t="s">
        <v>1091</v>
      </c>
      <c r="D631" t="s">
        <v>1078</v>
      </c>
      <c r="E631" t="s">
        <v>147</v>
      </c>
      <c r="F631" t="s">
        <v>279</v>
      </c>
      <c r="G631" t="s">
        <v>189</v>
      </c>
      <c r="H631" t="s">
        <v>174</v>
      </c>
      <c r="I631" t="s">
        <v>151</v>
      </c>
      <c r="J631" t="s">
        <v>164</v>
      </c>
      <c r="K631" t="s">
        <v>209</v>
      </c>
      <c r="L631" t="s">
        <v>155</v>
      </c>
      <c r="M631" t="s">
        <v>155</v>
      </c>
      <c r="N631" t="n">
        <v>-80.1082</v>
      </c>
      <c r="O631" t="n">
        <v>26.167</v>
      </c>
      <c r="P631" t="n">
        <v>25</v>
      </c>
      <c r="Q631" t="n">
        <v>25</v>
      </c>
      <c r="R631" t="n">
        <v>100</v>
      </c>
      <c r="S631" t="n">
        <v>60</v>
      </c>
      <c r="T631" t="n">
        <v>32</v>
      </c>
      <c r="U631" t="n">
        <v>8</v>
      </c>
      <c r="V631" t="n">
        <v>0</v>
      </c>
      <c r="W631" t="n">
        <v>0</v>
      </c>
      <c r="X631" t="n">
        <v>25</v>
      </c>
      <c r="Y631"/>
      <c r="Z631" t="n">
        <v>6</v>
      </c>
      <c r="AA631" t="n">
        <v>3</v>
      </c>
      <c r="AB631" t="n">
        <v>100</v>
      </c>
      <c r="AC631"/>
      <c r="AD631"/>
      <c r="AE631"/>
      <c r="AF631" t="n">
        <v>3</v>
      </c>
      <c r="AG631" t="n">
        <v>26</v>
      </c>
      <c r="AH631" t="n">
        <v>30</v>
      </c>
      <c r="AI631" t="n">
        <v>16312</v>
      </c>
      <c r="AJ631" t="n">
        <v>14267</v>
      </c>
      <c r="AK631" t="n">
        <v>14987</v>
      </c>
      <c r="AL631"/>
      <c r="AM631"/>
      <c r="AN631"/>
      <c r="AO631" t="n">
        <v>2</v>
      </c>
      <c r="AP631"/>
      <c r="AQ631"/>
      <c r="AR631"/>
    </row>
    <row r="632">
      <c r="A632" t="n">
        <v>134495</v>
      </c>
      <c r="B632" t="s">
        <v>1151</v>
      </c>
      <c r="C632" t="s">
        <v>1126</v>
      </c>
      <c r="D632" t="s">
        <v>1078</v>
      </c>
      <c r="E632" t="s">
        <v>147</v>
      </c>
      <c r="F632" t="s">
        <v>148</v>
      </c>
      <c r="G632" t="s">
        <v>149</v>
      </c>
      <c r="H632" t="s">
        <v>150</v>
      </c>
      <c r="I632" t="s">
        <v>151</v>
      </c>
      <c r="J632" t="s">
        <v>158</v>
      </c>
      <c r="K632" t="s">
        <v>176</v>
      </c>
      <c r="L632" t="s">
        <v>155</v>
      </c>
      <c r="M632" t="s">
        <v>155</v>
      </c>
      <c r="N632" t="n">
        <v>-82.4563</v>
      </c>
      <c r="O632" t="n">
        <v>27.9349</v>
      </c>
      <c r="P632" t="n">
        <v>37517</v>
      </c>
      <c r="Q632" t="n">
        <v>37517</v>
      </c>
      <c r="R632" t="n">
        <v>59.7</v>
      </c>
      <c r="S632" t="n">
        <v>34.3</v>
      </c>
      <c r="T632" t="n">
        <v>16.6</v>
      </c>
      <c r="U632" t="n">
        <v>35.4</v>
      </c>
      <c r="V632" t="n">
        <v>4.4</v>
      </c>
      <c r="W632" t="n">
        <v>1.3</v>
      </c>
      <c r="X632"/>
      <c r="Y632"/>
      <c r="Z632" t="n">
        <v>23</v>
      </c>
      <c r="AA632" t="n">
        <v>3337</v>
      </c>
      <c r="AB632" t="n">
        <v>33.2</v>
      </c>
      <c r="AC632"/>
      <c r="AD632"/>
      <c r="AE632"/>
      <c r="AF632" t="n">
        <v>3290</v>
      </c>
      <c r="AG632" t="n">
        <v>42</v>
      </c>
      <c r="AH632" t="n">
        <v>62</v>
      </c>
      <c r="AI632" t="n">
        <v>4387</v>
      </c>
      <c r="AJ632" t="n">
        <v>4905</v>
      </c>
      <c r="AK632" t="n">
        <v>6660</v>
      </c>
      <c r="AL632" t="n">
        <v>5485</v>
      </c>
      <c r="AM632" t="n">
        <v>10168</v>
      </c>
      <c r="AN632" t="n">
        <v>10168</v>
      </c>
      <c r="AO632" t="n">
        <v>3445</v>
      </c>
      <c r="AP632"/>
      <c r="AQ632"/>
      <c r="AR632"/>
    </row>
    <row r="633">
      <c r="A633" t="n">
        <v>134510</v>
      </c>
      <c r="B633" t="s">
        <v>1152</v>
      </c>
      <c r="C633" t="s">
        <v>1153</v>
      </c>
      <c r="D633" t="s">
        <v>1078</v>
      </c>
      <c r="E633" t="s">
        <v>147</v>
      </c>
      <c r="F633" t="s">
        <v>162</v>
      </c>
      <c r="G633" t="s">
        <v>163</v>
      </c>
      <c r="H633" t="s">
        <v>150</v>
      </c>
      <c r="I633" t="s">
        <v>186</v>
      </c>
      <c r="J633" t="s">
        <v>164</v>
      </c>
      <c r="K633" t="s">
        <v>179</v>
      </c>
      <c r="L633" t="s">
        <v>155</v>
      </c>
      <c r="M633" t="s">
        <v>155</v>
      </c>
      <c r="N633" t="n">
        <v>-80.1318</v>
      </c>
      <c r="O633" t="n">
        <v>27.0663</v>
      </c>
      <c r="P633" t="n">
        <v>203</v>
      </c>
      <c r="Q633" t="n">
        <v>183</v>
      </c>
      <c r="R633" t="n">
        <v>44.3</v>
      </c>
      <c r="S633" t="n">
        <v>48.6</v>
      </c>
      <c r="T633" t="n">
        <v>2.7</v>
      </c>
      <c r="U633" t="n">
        <v>5.5</v>
      </c>
      <c r="V633" t="n">
        <v>0.5</v>
      </c>
      <c r="W633" t="n">
        <v>3.8</v>
      </c>
      <c r="X633" t="n">
        <v>71</v>
      </c>
      <c r="Y633" t="n">
        <v>60</v>
      </c>
      <c r="Z633" t="n">
        <v>10</v>
      </c>
      <c r="AA633" t="n">
        <v>28</v>
      </c>
      <c r="AB633" t="n">
        <v>60.7</v>
      </c>
      <c r="AC633" t="n">
        <v>18</v>
      </c>
      <c r="AD633" t="n">
        <v>66.7</v>
      </c>
      <c r="AE633" t="n">
        <v>50</v>
      </c>
      <c r="AF633" t="n">
        <v>26</v>
      </c>
      <c r="AG633" t="n">
        <v>27</v>
      </c>
      <c r="AH633" t="n">
        <v>49</v>
      </c>
      <c r="AI633" t="n">
        <v>10226</v>
      </c>
      <c r="AJ633" t="n">
        <v>9986</v>
      </c>
      <c r="AK633" t="n">
        <v>10603</v>
      </c>
      <c r="AL633" t="n">
        <v>11453</v>
      </c>
      <c r="AM633" t="n">
        <v>13777</v>
      </c>
      <c r="AN633"/>
      <c r="AO633" t="n">
        <v>5</v>
      </c>
      <c r="AP633" t="n">
        <v>22</v>
      </c>
      <c r="AQ633" t="n">
        <v>1</v>
      </c>
      <c r="AR633"/>
    </row>
    <row r="634">
      <c r="A634" t="n">
        <v>134529</v>
      </c>
      <c r="B634" t="s">
        <v>1154</v>
      </c>
      <c r="C634" t="s">
        <v>753</v>
      </c>
      <c r="D634" t="s">
        <v>1078</v>
      </c>
      <c r="E634" t="s">
        <v>147</v>
      </c>
      <c r="F634" t="s">
        <v>199</v>
      </c>
      <c r="G634" t="s">
        <v>189</v>
      </c>
      <c r="H634" t="s">
        <v>200</v>
      </c>
      <c r="I634" t="s">
        <v>186</v>
      </c>
      <c r="J634" t="s">
        <v>164</v>
      </c>
      <c r="K634"/>
      <c r="L634" t="s">
        <v>155</v>
      </c>
      <c r="M634" t="s">
        <v>155</v>
      </c>
      <c r="N634" t="n">
        <v>-80.2091</v>
      </c>
      <c r="O634" t="n">
        <v>26.0071</v>
      </c>
      <c r="P634" t="n">
        <v>583</v>
      </c>
      <c r="Q634" t="n">
        <v>583</v>
      </c>
      <c r="R634" t="n">
        <v>88.5</v>
      </c>
      <c r="S634" t="n">
        <v>8.1</v>
      </c>
      <c r="T634" t="n">
        <v>55.4</v>
      </c>
      <c r="U634" t="n">
        <v>31.4</v>
      </c>
      <c r="V634" t="n">
        <v>0.9</v>
      </c>
      <c r="W634" t="n">
        <v>0</v>
      </c>
      <c r="X634" t="n">
        <v>25</v>
      </c>
      <c r="Y634"/>
      <c r="Z634" t="n">
        <v>23</v>
      </c>
      <c r="AA634"/>
      <c r="AB634"/>
      <c r="AC634"/>
      <c r="AD634"/>
      <c r="AE634"/>
      <c r="AF634" t="n">
        <v>229</v>
      </c>
      <c r="AG634" t="n">
        <v>73</v>
      </c>
      <c r="AH634" t="n">
        <v>73</v>
      </c>
      <c r="AI634" t="n">
        <v>18407</v>
      </c>
      <c r="AJ634" t="n">
        <v>18226</v>
      </c>
      <c r="AK634" t="n">
        <v>19716</v>
      </c>
      <c r="AL634" t="n">
        <v>18306</v>
      </c>
      <c r="AM634" t="n">
        <v>22636</v>
      </c>
      <c r="AN634"/>
      <c r="AO634"/>
      <c r="AP634"/>
      <c r="AQ634"/>
      <c r="AR634"/>
    </row>
    <row r="635">
      <c r="A635" t="n">
        <v>134574</v>
      </c>
      <c r="B635" t="s">
        <v>1003</v>
      </c>
      <c r="C635" t="s">
        <v>1155</v>
      </c>
      <c r="D635" t="s">
        <v>1078</v>
      </c>
      <c r="E635" t="s">
        <v>147</v>
      </c>
      <c r="F635" t="s">
        <v>199</v>
      </c>
      <c r="G635" t="s">
        <v>189</v>
      </c>
      <c r="H635" t="s">
        <v>200</v>
      </c>
      <c r="I635" t="s">
        <v>151</v>
      </c>
      <c r="J635" t="s">
        <v>164</v>
      </c>
      <c r="K635"/>
      <c r="L635" t="s">
        <v>155</v>
      </c>
      <c r="M635" t="s">
        <v>155</v>
      </c>
      <c r="N635" t="n">
        <v>-82.68</v>
      </c>
      <c r="O635" t="n">
        <v>27.7935</v>
      </c>
      <c r="P635" t="n">
        <v>261</v>
      </c>
      <c r="Q635" t="n">
        <v>261</v>
      </c>
      <c r="R635" t="n">
        <v>81.2</v>
      </c>
      <c r="S635" t="n">
        <v>47.5</v>
      </c>
      <c r="T635" t="n">
        <v>21.8</v>
      </c>
      <c r="U635" t="n">
        <v>19.9</v>
      </c>
      <c r="V635" t="n">
        <v>4.2</v>
      </c>
      <c r="W635" t="n">
        <v>0</v>
      </c>
      <c r="X635"/>
      <c r="Y635"/>
      <c r="Z635" t="n">
        <v>16</v>
      </c>
      <c r="AA635"/>
      <c r="AB635"/>
      <c r="AC635"/>
      <c r="AD635"/>
      <c r="AE635"/>
      <c r="AF635" t="n">
        <v>128</v>
      </c>
      <c r="AG635" t="n">
        <v>41</v>
      </c>
      <c r="AH635" t="n">
        <v>41</v>
      </c>
      <c r="AI635" t="n">
        <v>26258</v>
      </c>
      <c r="AJ635" t="n">
        <v>26629</v>
      </c>
      <c r="AK635"/>
      <c r="AL635"/>
      <c r="AM635"/>
      <c r="AN635"/>
      <c r="AO635"/>
      <c r="AP635"/>
      <c r="AQ635"/>
      <c r="AR635"/>
    </row>
    <row r="636">
      <c r="A636" t="n">
        <v>134608</v>
      </c>
      <c r="B636" t="s">
        <v>1156</v>
      </c>
      <c r="C636" t="s">
        <v>1142</v>
      </c>
      <c r="D636" t="s">
        <v>1078</v>
      </c>
      <c r="E636" t="s">
        <v>147</v>
      </c>
      <c r="F636" t="s">
        <v>148</v>
      </c>
      <c r="G636" t="s">
        <v>149</v>
      </c>
      <c r="H636" t="s">
        <v>150</v>
      </c>
      <c r="I636" t="s">
        <v>186</v>
      </c>
      <c r="J636" t="s">
        <v>238</v>
      </c>
      <c r="K636" t="s">
        <v>179</v>
      </c>
      <c r="L636" t="s">
        <v>155</v>
      </c>
      <c r="M636" t="s">
        <v>155</v>
      </c>
      <c r="N636" t="n">
        <v>-80.3587</v>
      </c>
      <c r="O636" t="n">
        <v>27.4242</v>
      </c>
      <c r="P636" t="n">
        <v>20663</v>
      </c>
      <c r="Q636" t="n">
        <v>20663</v>
      </c>
      <c r="R636" t="n">
        <v>59.8</v>
      </c>
      <c r="S636" t="n">
        <v>36.9</v>
      </c>
      <c r="T636" t="n">
        <v>14</v>
      </c>
      <c r="U636" t="n">
        <v>40.2</v>
      </c>
      <c r="V636" t="n">
        <v>1.7</v>
      </c>
      <c r="W636" t="n">
        <v>1.1</v>
      </c>
      <c r="X636"/>
      <c r="Y636"/>
      <c r="Z636" t="n">
        <v>27</v>
      </c>
      <c r="AA636" t="n">
        <v>1309</v>
      </c>
      <c r="AB636" t="n">
        <v>42.5</v>
      </c>
      <c r="AC636"/>
      <c r="AD636"/>
      <c r="AE636"/>
      <c r="AF636" t="n">
        <v>2366</v>
      </c>
      <c r="AG636" t="n">
        <v>33</v>
      </c>
      <c r="AH636" t="n">
        <v>47</v>
      </c>
      <c r="AI636" t="n">
        <v>5927</v>
      </c>
      <c r="AJ636" t="n">
        <v>4763</v>
      </c>
      <c r="AK636" t="n">
        <v>4857</v>
      </c>
      <c r="AL636" t="n">
        <v>6465</v>
      </c>
      <c r="AM636" t="n">
        <v>6902</v>
      </c>
      <c r="AN636" t="n">
        <v>9878</v>
      </c>
      <c r="AO636" t="n">
        <v>1979</v>
      </c>
      <c r="AP636" t="n">
        <v>638</v>
      </c>
      <c r="AQ636"/>
      <c r="AR636"/>
    </row>
    <row r="637">
      <c r="A637" t="n">
        <v>134714</v>
      </c>
      <c r="B637" t="s">
        <v>1157</v>
      </c>
      <c r="C637" t="s">
        <v>1158</v>
      </c>
      <c r="D637" t="s">
        <v>1078</v>
      </c>
      <c r="E637" t="s">
        <v>147</v>
      </c>
      <c r="F637" t="s">
        <v>199</v>
      </c>
      <c r="G637" t="s">
        <v>189</v>
      </c>
      <c r="H637" t="s">
        <v>200</v>
      </c>
      <c r="I637" t="s">
        <v>186</v>
      </c>
      <c r="J637" t="s">
        <v>164</v>
      </c>
      <c r="K637"/>
      <c r="L637" t="s">
        <v>155</v>
      </c>
      <c r="M637" t="s">
        <v>155</v>
      </c>
      <c r="N637" t="n">
        <v>-80.9978</v>
      </c>
      <c r="O637" t="n">
        <v>29.1622</v>
      </c>
      <c r="P637" t="n">
        <v>397</v>
      </c>
      <c r="Q637" t="n">
        <v>397</v>
      </c>
      <c r="R637" t="n">
        <v>85.4</v>
      </c>
      <c r="S637" t="n">
        <v>49.9</v>
      </c>
      <c r="T637" t="n">
        <v>35</v>
      </c>
      <c r="U637" t="n">
        <v>12.3</v>
      </c>
      <c r="V637" t="n">
        <v>1</v>
      </c>
      <c r="W637" t="n">
        <v>0</v>
      </c>
      <c r="X637" t="n">
        <v>65</v>
      </c>
      <c r="Y637" t="n">
        <v>55</v>
      </c>
      <c r="Z637" t="n">
        <v>9</v>
      </c>
      <c r="AA637"/>
      <c r="AB637"/>
      <c r="AC637"/>
      <c r="AD637"/>
      <c r="AE637"/>
      <c r="AF637" t="n">
        <v>30</v>
      </c>
      <c r="AG637" t="n">
        <v>45</v>
      </c>
      <c r="AH637" t="n">
        <v>45</v>
      </c>
      <c r="AI637" t="n">
        <v>17817</v>
      </c>
      <c r="AJ637" t="n">
        <v>18291</v>
      </c>
      <c r="AK637" t="n">
        <v>18230</v>
      </c>
      <c r="AL637" t="n">
        <v>21860</v>
      </c>
      <c r="AM637"/>
      <c r="AN637"/>
      <c r="AO637"/>
      <c r="AP637"/>
      <c r="AQ637"/>
      <c r="AR637"/>
    </row>
    <row r="638">
      <c r="A638" t="n">
        <v>134945</v>
      </c>
      <c r="B638" t="s">
        <v>1159</v>
      </c>
      <c r="C638" t="s">
        <v>218</v>
      </c>
      <c r="D638" t="s">
        <v>1078</v>
      </c>
      <c r="E638" t="s">
        <v>147</v>
      </c>
      <c r="F638" t="s">
        <v>162</v>
      </c>
      <c r="G638" t="s">
        <v>163</v>
      </c>
      <c r="H638" t="s">
        <v>150</v>
      </c>
      <c r="I638" t="s">
        <v>151</v>
      </c>
      <c r="J638" t="s">
        <v>168</v>
      </c>
      <c r="K638" t="s">
        <v>153</v>
      </c>
      <c r="L638" t="s">
        <v>155</v>
      </c>
      <c r="M638" t="s">
        <v>155</v>
      </c>
      <c r="N638" t="n">
        <v>-81.6046</v>
      </c>
      <c r="O638" t="n">
        <v>30.3532</v>
      </c>
      <c r="P638" t="n">
        <v>5643</v>
      </c>
      <c r="Q638" t="n">
        <v>3984</v>
      </c>
      <c r="R638" t="n">
        <v>64.9</v>
      </c>
      <c r="S638" t="n">
        <v>50.9</v>
      </c>
      <c r="T638" t="n">
        <v>12.8</v>
      </c>
      <c r="U638" t="n">
        <v>13.5</v>
      </c>
      <c r="V638" t="n">
        <v>2.6</v>
      </c>
      <c r="W638" t="n">
        <v>4.8</v>
      </c>
      <c r="X638" t="n">
        <v>75</v>
      </c>
      <c r="Y638" t="n">
        <v>60</v>
      </c>
      <c r="Z638" t="n">
        <v>13</v>
      </c>
      <c r="AA638" t="n">
        <v>574</v>
      </c>
      <c r="AB638" t="n">
        <v>57</v>
      </c>
      <c r="AC638" t="n">
        <v>574</v>
      </c>
      <c r="AD638" t="n">
        <v>57</v>
      </c>
      <c r="AE638" t="n">
        <v>45.1</v>
      </c>
      <c r="AF638" t="n">
        <v>700</v>
      </c>
      <c r="AG638" t="n">
        <v>30</v>
      </c>
      <c r="AH638" t="n">
        <v>90</v>
      </c>
      <c r="AI638" t="n">
        <v>25745</v>
      </c>
      <c r="AJ638" t="n">
        <v>23467</v>
      </c>
      <c r="AK638" t="n">
        <v>23680</v>
      </c>
      <c r="AL638" t="n">
        <v>22141</v>
      </c>
      <c r="AM638" t="n">
        <v>29211</v>
      </c>
      <c r="AN638" t="n">
        <v>30566</v>
      </c>
      <c r="AO638"/>
      <c r="AP638" t="n">
        <v>601</v>
      </c>
      <c r="AQ638" t="n">
        <v>436</v>
      </c>
      <c r="AR638" t="n">
        <v>67</v>
      </c>
    </row>
    <row r="639">
      <c r="A639" t="n">
        <v>135081</v>
      </c>
      <c r="B639" t="s">
        <v>1160</v>
      </c>
      <c r="C639" t="s">
        <v>1091</v>
      </c>
      <c r="D639" t="s">
        <v>1078</v>
      </c>
      <c r="E639" t="s">
        <v>147</v>
      </c>
      <c r="F639" t="s">
        <v>162</v>
      </c>
      <c r="G639" t="s">
        <v>163</v>
      </c>
      <c r="H639" t="s">
        <v>150</v>
      </c>
      <c r="I639" t="s">
        <v>151</v>
      </c>
      <c r="J639" t="s">
        <v>158</v>
      </c>
      <c r="K639" t="s">
        <v>159</v>
      </c>
      <c r="L639" t="s">
        <v>155</v>
      </c>
      <c r="M639" t="s">
        <v>155</v>
      </c>
      <c r="N639" t="n">
        <v>-80.164</v>
      </c>
      <c r="O639" t="n">
        <v>26.1859</v>
      </c>
      <c r="P639" t="n">
        <v>32214</v>
      </c>
      <c r="Q639" t="n">
        <v>28748</v>
      </c>
      <c r="R639" t="n">
        <v>72.4</v>
      </c>
      <c r="S639" t="n">
        <v>23.4</v>
      </c>
      <c r="T639" t="n">
        <v>18.3</v>
      </c>
      <c r="U639" t="n">
        <v>30.1</v>
      </c>
      <c r="V639" t="n">
        <v>1.8</v>
      </c>
      <c r="W639" t="n">
        <v>1.3</v>
      </c>
      <c r="X639" t="n">
        <v>76</v>
      </c>
      <c r="Y639" t="n">
        <v>34</v>
      </c>
      <c r="Z639" t="n">
        <v>14</v>
      </c>
      <c r="AA639" t="n">
        <v>1045</v>
      </c>
      <c r="AB639" t="n">
        <v>44.2</v>
      </c>
      <c r="AC639" t="n">
        <v>410</v>
      </c>
      <c r="AD639" t="n">
        <v>43.4</v>
      </c>
      <c r="AE639" t="n">
        <v>37.8</v>
      </c>
      <c r="AF639" t="n">
        <v>1300</v>
      </c>
      <c r="AG639" t="n">
        <v>58</v>
      </c>
      <c r="AH639" t="n">
        <v>92</v>
      </c>
      <c r="AI639" t="n">
        <v>33865</v>
      </c>
      <c r="AJ639" t="n">
        <v>33985</v>
      </c>
      <c r="AK639" t="n">
        <v>33554</v>
      </c>
      <c r="AL639" t="n">
        <v>35800</v>
      </c>
      <c r="AM639" t="n">
        <v>38630</v>
      </c>
      <c r="AN639" t="n">
        <v>35447</v>
      </c>
      <c r="AO639" t="n">
        <v>3231</v>
      </c>
      <c r="AP639" t="n">
        <v>1725</v>
      </c>
      <c r="AQ639" t="n">
        <v>699</v>
      </c>
      <c r="AR639" t="n">
        <v>120</v>
      </c>
    </row>
    <row r="640">
      <c r="A640" t="n">
        <v>135142</v>
      </c>
      <c r="B640" t="s">
        <v>1161</v>
      </c>
      <c r="C640" t="s">
        <v>1162</v>
      </c>
      <c r="D640" t="s">
        <v>1078</v>
      </c>
      <c r="E640" t="s">
        <v>147</v>
      </c>
      <c r="F640" t="s">
        <v>199</v>
      </c>
      <c r="G640" t="s">
        <v>189</v>
      </c>
      <c r="H640" t="s">
        <v>200</v>
      </c>
      <c r="I640" t="s">
        <v>186</v>
      </c>
      <c r="J640" t="s">
        <v>164</v>
      </c>
      <c r="K640"/>
      <c r="L640" t="s">
        <v>155</v>
      </c>
      <c r="M640" t="s">
        <v>155</v>
      </c>
      <c r="N640" t="n">
        <v>-80.3127</v>
      </c>
      <c r="O640" t="n">
        <v>25.8669</v>
      </c>
      <c r="P640" t="n">
        <v>552</v>
      </c>
      <c r="Q640" t="n">
        <v>552</v>
      </c>
      <c r="R640" t="n">
        <v>99.6</v>
      </c>
      <c r="S640" t="n">
        <v>0</v>
      </c>
      <c r="T640" t="n">
        <v>0.2</v>
      </c>
      <c r="U640" t="n">
        <v>99.8</v>
      </c>
      <c r="V640" t="n">
        <v>0</v>
      </c>
      <c r="W640" t="n">
        <v>0</v>
      </c>
      <c r="X640" t="n">
        <v>97</v>
      </c>
      <c r="Y640" t="n">
        <v>95</v>
      </c>
      <c r="Z640" t="n">
        <v>20</v>
      </c>
      <c r="AA640"/>
      <c r="AB640"/>
      <c r="AC640"/>
      <c r="AD640"/>
      <c r="AE640"/>
      <c r="AF640" t="n">
        <v>116</v>
      </c>
      <c r="AG640" t="n">
        <v>11</v>
      </c>
      <c r="AH640" t="n">
        <v>11</v>
      </c>
      <c r="AI640" t="n">
        <v>12731</v>
      </c>
      <c r="AJ640" t="n">
        <v>12731</v>
      </c>
      <c r="AK640"/>
      <c r="AL640"/>
      <c r="AM640"/>
      <c r="AN640"/>
      <c r="AO640"/>
      <c r="AP640"/>
      <c r="AQ640"/>
      <c r="AR640"/>
    </row>
    <row r="641">
      <c r="A641" t="n">
        <v>135160</v>
      </c>
      <c r="B641" t="s">
        <v>1163</v>
      </c>
      <c r="C641" t="s">
        <v>1164</v>
      </c>
      <c r="D641" t="s">
        <v>1078</v>
      </c>
      <c r="E641" t="s">
        <v>147</v>
      </c>
      <c r="F641" t="s">
        <v>148</v>
      </c>
      <c r="G641" t="s">
        <v>149</v>
      </c>
      <c r="H641" t="s">
        <v>150</v>
      </c>
      <c r="I641" t="s">
        <v>175</v>
      </c>
      <c r="J641" t="s">
        <v>168</v>
      </c>
      <c r="K641" t="s">
        <v>179</v>
      </c>
      <c r="L641" t="s">
        <v>155</v>
      </c>
      <c r="M641" t="s">
        <v>155</v>
      </c>
      <c r="N641" t="n">
        <v>-82.5679</v>
      </c>
      <c r="O641" t="n">
        <v>30.1753</v>
      </c>
      <c r="P641" t="n">
        <v>4037</v>
      </c>
      <c r="Q641" t="n">
        <v>4037</v>
      </c>
      <c r="R641" t="n">
        <v>66.3</v>
      </c>
      <c r="S641" t="n">
        <v>70.7</v>
      </c>
      <c r="T641" t="n">
        <v>17.8</v>
      </c>
      <c r="U641" t="n">
        <v>7.3</v>
      </c>
      <c r="V641" t="n">
        <v>1.3</v>
      </c>
      <c r="W641" t="n">
        <v>0.2</v>
      </c>
      <c r="X641"/>
      <c r="Y641"/>
      <c r="Z641" t="n">
        <v>14</v>
      </c>
      <c r="AA641" t="n">
        <v>297</v>
      </c>
      <c r="AB641" t="n">
        <v>56.6</v>
      </c>
      <c r="AC641"/>
      <c r="AD641"/>
      <c r="AE641"/>
      <c r="AF641" t="n">
        <v>290</v>
      </c>
      <c r="AG641" t="n">
        <v>38</v>
      </c>
      <c r="AH641" t="n">
        <v>52</v>
      </c>
      <c r="AI641" t="n">
        <v>4428</v>
      </c>
      <c r="AJ641" t="n">
        <v>960</v>
      </c>
      <c r="AK641" t="n">
        <v>2312</v>
      </c>
      <c r="AL641" t="n">
        <v>5216</v>
      </c>
      <c r="AM641" t="n">
        <v>9346</v>
      </c>
      <c r="AN641" t="n">
        <v>11174</v>
      </c>
      <c r="AO641" t="n">
        <v>438</v>
      </c>
      <c r="AP641" t="n">
        <v>51</v>
      </c>
      <c r="AQ641"/>
      <c r="AR641"/>
    </row>
    <row r="642">
      <c r="A642" t="n">
        <v>135179</v>
      </c>
      <c r="B642" t="s">
        <v>1165</v>
      </c>
      <c r="C642" t="s">
        <v>1166</v>
      </c>
      <c r="D642" t="s">
        <v>1078</v>
      </c>
      <c r="E642" t="s">
        <v>147</v>
      </c>
      <c r="F642" t="s">
        <v>216</v>
      </c>
      <c r="G642" t="s">
        <v>149</v>
      </c>
      <c r="H642" t="s">
        <v>200</v>
      </c>
      <c r="I642" t="s">
        <v>186</v>
      </c>
      <c r="J642" t="s">
        <v>164</v>
      </c>
      <c r="K642"/>
      <c r="L642" t="s">
        <v>155</v>
      </c>
      <c r="M642" t="s">
        <v>155</v>
      </c>
      <c r="N642" t="n">
        <v>-81.6909</v>
      </c>
      <c r="O642" t="n">
        <v>28.8334</v>
      </c>
      <c r="P642" t="n">
        <v>1204</v>
      </c>
      <c r="Q642" t="n">
        <v>1204</v>
      </c>
      <c r="R642" t="n">
        <v>44.9</v>
      </c>
      <c r="S642" t="n">
        <v>59.3</v>
      </c>
      <c r="T642" t="n">
        <v>13.2</v>
      </c>
      <c r="U642" t="n">
        <v>22.3</v>
      </c>
      <c r="V642" t="n">
        <v>1.5</v>
      </c>
      <c r="W642" t="n">
        <v>0.2</v>
      </c>
      <c r="X642" t="n">
        <v>28</v>
      </c>
      <c r="Y642" t="n">
        <v>46</v>
      </c>
      <c r="Z642" t="n">
        <v>8</v>
      </c>
      <c r="AA642"/>
      <c r="AB642"/>
      <c r="AC642"/>
      <c r="AD642"/>
      <c r="AE642"/>
      <c r="AF642" t="n">
        <v>338</v>
      </c>
      <c r="AG642" t="n">
        <v>28</v>
      </c>
      <c r="AH642" t="n">
        <v>52</v>
      </c>
      <c r="AI642" t="n">
        <v>15231</v>
      </c>
      <c r="AJ642" t="n">
        <v>14592</v>
      </c>
      <c r="AK642" t="n">
        <v>14658</v>
      </c>
      <c r="AL642"/>
      <c r="AM642"/>
      <c r="AN642"/>
      <c r="AO642"/>
      <c r="AP642"/>
      <c r="AQ642"/>
      <c r="AR642"/>
    </row>
    <row r="643">
      <c r="A643" t="n">
        <v>135188</v>
      </c>
      <c r="B643" t="s">
        <v>1167</v>
      </c>
      <c r="C643" t="s">
        <v>1168</v>
      </c>
      <c r="D643" t="s">
        <v>1078</v>
      </c>
      <c r="E643" t="s">
        <v>147</v>
      </c>
      <c r="F643" t="s">
        <v>148</v>
      </c>
      <c r="G643" t="s">
        <v>149</v>
      </c>
      <c r="H643" t="s">
        <v>150</v>
      </c>
      <c r="I643" t="s">
        <v>186</v>
      </c>
      <c r="J643" t="s">
        <v>152</v>
      </c>
      <c r="K643" t="s">
        <v>176</v>
      </c>
      <c r="L643" t="s">
        <v>155</v>
      </c>
      <c r="M643" t="s">
        <v>155</v>
      </c>
      <c r="N643" t="n">
        <v>-81.7972</v>
      </c>
      <c r="O643" t="n">
        <v>28.8286</v>
      </c>
      <c r="P643" t="n">
        <v>5944</v>
      </c>
      <c r="Q643" t="n">
        <v>5944</v>
      </c>
      <c r="R643" t="n">
        <v>62.1</v>
      </c>
      <c r="S643" t="n">
        <v>50.5</v>
      </c>
      <c r="T643" t="n">
        <v>11.5</v>
      </c>
      <c r="U643" t="n">
        <v>24.3</v>
      </c>
      <c r="V643" t="n">
        <v>4.6</v>
      </c>
      <c r="W643" t="n">
        <v>0.8</v>
      </c>
      <c r="X643"/>
      <c r="Y643"/>
      <c r="Z643" t="n">
        <v>25</v>
      </c>
      <c r="AA643" t="n">
        <v>609</v>
      </c>
      <c r="AB643" t="n">
        <v>44.7</v>
      </c>
      <c r="AC643"/>
      <c r="AD643"/>
      <c r="AE643"/>
      <c r="AF643" t="n">
        <v>501</v>
      </c>
      <c r="AG643" t="n">
        <v>30</v>
      </c>
      <c r="AH643" t="n">
        <v>44</v>
      </c>
      <c r="AI643" t="n">
        <v>6242</v>
      </c>
      <c r="AJ643" t="n">
        <v>4393</v>
      </c>
      <c r="AK643" t="n">
        <v>4718</v>
      </c>
      <c r="AL643" t="n">
        <v>7445</v>
      </c>
      <c r="AM643" t="n">
        <v>9776</v>
      </c>
      <c r="AN643" t="n">
        <v>11136</v>
      </c>
      <c r="AO643" t="n">
        <v>743</v>
      </c>
      <c r="AP643" t="n">
        <v>81</v>
      </c>
      <c r="AQ643"/>
      <c r="AR643"/>
    </row>
    <row r="644">
      <c r="A644" t="n">
        <v>135267</v>
      </c>
      <c r="B644" t="s">
        <v>1169</v>
      </c>
      <c r="C644" t="s">
        <v>1111</v>
      </c>
      <c r="D644" t="s">
        <v>1078</v>
      </c>
      <c r="E644" t="s">
        <v>147</v>
      </c>
      <c r="F644" t="s">
        <v>173</v>
      </c>
      <c r="G644" t="s">
        <v>149</v>
      </c>
      <c r="H644" t="s">
        <v>174</v>
      </c>
      <c r="I644" t="s">
        <v>151</v>
      </c>
      <c r="J644" t="s">
        <v>164</v>
      </c>
      <c r="K644"/>
      <c r="L644" t="s">
        <v>155</v>
      </c>
      <c r="M644" t="s">
        <v>155</v>
      </c>
      <c r="N644" t="n">
        <v>-81.8366</v>
      </c>
      <c r="O644" t="n">
        <v>26.6475</v>
      </c>
      <c r="P644" t="n">
        <v>1181</v>
      </c>
      <c r="Q644" t="n">
        <v>1181</v>
      </c>
      <c r="R644" t="n">
        <v>28.6</v>
      </c>
      <c r="S644" t="n">
        <v>47.1</v>
      </c>
      <c r="T644" t="n">
        <v>15.7</v>
      </c>
      <c r="U644" t="n">
        <v>31.8</v>
      </c>
      <c r="V644" t="n">
        <v>1.2</v>
      </c>
      <c r="W644" t="n">
        <v>1.2</v>
      </c>
      <c r="X644" t="n">
        <v>82</v>
      </c>
      <c r="Y644" t="n">
        <v>100</v>
      </c>
      <c r="Z644" t="n">
        <v>20</v>
      </c>
      <c r="AA644" t="n">
        <v>601</v>
      </c>
      <c r="AB644" t="n">
        <v>82</v>
      </c>
      <c r="AC644"/>
      <c r="AD644"/>
      <c r="AE644"/>
      <c r="AF644" t="n">
        <v>719</v>
      </c>
      <c r="AG644" t="n">
        <v>27</v>
      </c>
      <c r="AH644" t="n">
        <v>68</v>
      </c>
      <c r="AI644" t="n">
        <v>14072</v>
      </c>
      <c r="AJ644" t="n">
        <v>14348</v>
      </c>
      <c r="AK644"/>
      <c r="AL644" t="n">
        <v>15020</v>
      </c>
      <c r="AM644" t="n">
        <v>12298</v>
      </c>
      <c r="AN644"/>
      <c r="AO644"/>
      <c r="AP644"/>
      <c r="AQ644"/>
      <c r="AR644"/>
    </row>
    <row r="645">
      <c r="A645" t="n">
        <v>135276</v>
      </c>
      <c r="B645" t="s">
        <v>1170</v>
      </c>
      <c r="C645" t="s">
        <v>1115</v>
      </c>
      <c r="D645" t="s">
        <v>1078</v>
      </c>
      <c r="E645" t="s">
        <v>147</v>
      </c>
      <c r="F645" t="s">
        <v>216</v>
      </c>
      <c r="G645" t="s">
        <v>149</v>
      </c>
      <c r="H645" t="s">
        <v>200</v>
      </c>
      <c r="I645" t="s">
        <v>151</v>
      </c>
      <c r="J645" t="s">
        <v>168</v>
      </c>
      <c r="K645"/>
      <c r="L645" t="s">
        <v>155</v>
      </c>
      <c r="M645" t="s">
        <v>155</v>
      </c>
      <c r="N645" t="n">
        <v>-84.3391</v>
      </c>
      <c r="O645" t="n">
        <v>30.4485</v>
      </c>
      <c r="P645" t="n">
        <v>1704</v>
      </c>
      <c r="Q645" t="n">
        <v>1704</v>
      </c>
      <c r="R645" t="n">
        <v>45.1</v>
      </c>
      <c r="S645" t="n">
        <v>45.5</v>
      </c>
      <c r="T645" t="n">
        <v>40.7</v>
      </c>
      <c r="U645" t="n">
        <v>7.1</v>
      </c>
      <c r="V645" t="n">
        <v>0.8</v>
      </c>
      <c r="W645" t="n">
        <v>2.2</v>
      </c>
      <c r="X645" t="n">
        <v>14</v>
      </c>
      <c r="Y645" t="n">
        <v>53</v>
      </c>
      <c r="Z645" t="n">
        <v>18</v>
      </c>
      <c r="AA645"/>
      <c r="AB645"/>
      <c r="AC645"/>
      <c r="AD645"/>
      <c r="AE645"/>
      <c r="AF645" t="n">
        <v>797</v>
      </c>
      <c r="AG645" t="n">
        <v>24</v>
      </c>
      <c r="AH645" t="n">
        <v>41</v>
      </c>
      <c r="AI645" t="n">
        <v>10175</v>
      </c>
      <c r="AJ645" t="n">
        <v>7153</v>
      </c>
      <c r="AK645" t="n">
        <v>7550</v>
      </c>
      <c r="AL645" t="n">
        <v>7701</v>
      </c>
      <c r="AM645"/>
      <c r="AN645"/>
      <c r="AO645"/>
      <c r="AP645"/>
      <c r="AQ645"/>
      <c r="AR645"/>
    </row>
    <row r="646">
      <c r="A646" t="n">
        <v>135294</v>
      </c>
      <c r="B646" t="s">
        <v>1171</v>
      </c>
      <c r="C646" t="s">
        <v>1082</v>
      </c>
      <c r="D646" t="s">
        <v>1078</v>
      </c>
      <c r="E646" t="s">
        <v>147</v>
      </c>
      <c r="F646" t="s">
        <v>173</v>
      </c>
      <c r="G646" t="s">
        <v>149</v>
      </c>
      <c r="H646" t="s">
        <v>174</v>
      </c>
      <c r="I646" t="s">
        <v>151</v>
      </c>
      <c r="J646" t="s">
        <v>164</v>
      </c>
      <c r="K646"/>
      <c r="L646" t="s">
        <v>155</v>
      </c>
      <c r="M646" t="s">
        <v>155</v>
      </c>
      <c r="N646" t="n">
        <v>-80.2082</v>
      </c>
      <c r="O646" t="n">
        <v>25.7947</v>
      </c>
      <c r="P646" t="n">
        <v>1042</v>
      </c>
      <c r="Q646" t="n">
        <v>1042</v>
      </c>
      <c r="R646" t="n">
        <v>39.8</v>
      </c>
      <c r="S646" t="n">
        <v>10.2</v>
      </c>
      <c r="T646" t="n">
        <v>50.5</v>
      </c>
      <c r="U646" t="n">
        <v>27.4</v>
      </c>
      <c r="V646" t="n">
        <v>0.2</v>
      </c>
      <c r="W646" t="n">
        <v>10.3</v>
      </c>
      <c r="X646" t="n">
        <v>69</v>
      </c>
      <c r="Y646" t="n">
        <v>98</v>
      </c>
      <c r="Z646" t="n">
        <v>10</v>
      </c>
      <c r="AA646" t="n">
        <v>502</v>
      </c>
      <c r="AB646" t="n">
        <v>41.4</v>
      </c>
      <c r="AC646"/>
      <c r="AD646"/>
      <c r="AE646"/>
      <c r="AF646" t="n">
        <v>377</v>
      </c>
      <c r="AG646" t="n">
        <v>20</v>
      </c>
      <c r="AH646" t="n">
        <v>32</v>
      </c>
      <c r="AI646" t="n">
        <v>7424</v>
      </c>
      <c r="AJ646" t="n">
        <v>6900</v>
      </c>
      <c r="AK646"/>
      <c r="AL646"/>
      <c r="AM646"/>
      <c r="AN646"/>
      <c r="AO646"/>
      <c r="AP646"/>
      <c r="AQ646"/>
      <c r="AR646"/>
    </row>
    <row r="647">
      <c r="A647" t="n">
        <v>135337</v>
      </c>
      <c r="B647" t="s">
        <v>1172</v>
      </c>
      <c r="C647" t="s">
        <v>1109</v>
      </c>
      <c r="D647" t="s">
        <v>1078</v>
      </c>
      <c r="E647" t="s">
        <v>147</v>
      </c>
      <c r="F647" t="s">
        <v>199</v>
      </c>
      <c r="G647" t="s">
        <v>189</v>
      </c>
      <c r="H647" t="s">
        <v>200</v>
      </c>
      <c r="I647" t="s">
        <v>151</v>
      </c>
      <c r="J647" t="s">
        <v>164</v>
      </c>
      <c r="K647"/>
      <c r="L647" t="s">
        <v>155</v>
      </c>
      <c r="M647" t="s">
        <v>155</v>
      </c>
      <c r="N647" t="n">
        <v>-82.714</v>
      </c>
      <c r="O647" t="n">
        <v>27.7831</v>
      </c>
      <c r="P647" t="n">
        <v>185</v>
      </c>
      <c r="Q647" t="n">
        <v>185</v>
      </c>
      <c r="R647" t="n">
        <v>91.9</v>
      </c>
      <c r="S647" t="n">
        <v>41.6</v>
      </c>
      <c r="T647" t="n">
        <v>29.2</v>
      </c>
      <c r="U647" t="n">
        <v>14.1</v>
      </c>
      <c r="V647" t="n">
        <v>2.7</v>
      </c>
      <c r="W647" t="n">
        <v>0.5</v>
      </c>
      <c r="X647" t="n">
        <v>73</v>
      </c>
      <c r="Y647" t="n">
        <v>62</v>
      </c>
      <c r="Z647" t="n">
        <v>20</v>
      </c>
      <c r="AA647"/>
      <c r="AB647"/>
      <c r="AC647"/>
      <c r="AD647"/>
      <c r="AE647"/>
      <c r="AF647" t="n">
        <v>51</v>
      </c>
      <c r="AG647" t="n">
        <v>62</v>
      </c>
      <c r="AH647" t="n">
        <v>62</v>
      </c>
      <c r="AI647" t="n">
        <v>11727</v>
      </c>
      <c r="AJ647" t="n">
        <v>11748</v>
      </c>
      <c r="AK647" t="n">
        <v>11598</v>
      </c>
      <c r="AL647"/>
      <c r="AM647"/>
      <c r="AN647"/>
      <c r="AO647"/>
      <c r="AP647"/>
      <c r="AQ647"/>
      <c r="AR647"/>
    </row>
    <row r="648">
      <c r="A648" t="n">
        <v>135364</v>
      </c>
      <c r="B648" t="s">
        <v>1173</v>
      </c>
      <c r="C648" t="s">
        <v>1174</v>
      </c>
      <c r="D648" t="s">
        <v>1175</v>
      </c>
      <c r="E648" t="s">
        <v>147</v>
      </c>
      <c r="F648" t="s">
        <v>162</v>
      </c>
      <c r="G648" t="s">
        <v>163</v>
      </c>
      <c r="H648" t="s">
        <v>150</v>
      </c>
      <c r="I648" t="s">
        <v>186</v>
      </c>
      <c r="J648" t="s">
        <v>164</v>
      </c>
      <c r="K648" t="s">
        <v>209</v>
      </c>
      <c r="L648" t="s">
        <v>155</v>
      </c>
      <c r="M648" t="s">
        <v>155</v>
      </c>
      <c r="N648" t="n">
        <v>-84.1232</v>
      </c>
      <c r="O648" t="n">
        <v>33.6981</v>
      </c>
      <c r="P648" t="n">
        <v>853</v>
      </c>
      <c r="Q648" t="n">
        <v>316</v>
      </c>
      <c r="R648" t="n">
        <v>30.7</v>
      </c>
      <c r="S648" t="n">
        <v>50.6</v>
      </c>
      <c r="T648" t="n">
        <v>42.1</v>
      </c>
      <c r="U648" t="n">
        <v>3.2</v>
      </c>
      <c r="V648" t="n">
        <v>1.3</v>
      </c>
      <c r="W648" t="n">
        <v>0</v>
      </c>
      <c r="X648" t="n">
        <v>60</v>
      </c>
      <c r="Y648" t="n">
        <v>25</v>
      </c>
      <c r="Z648" t="n">
        <v>10</v>
      </c>
      <c r="AA648" t="n">
        <v>1</v>
      </c>
      <c r="AB648"/>
      <c r="AC648" t="n">
        <v>1</v>
      </c>
      <c r="AD648"/>
      <c r="AE648"/>
      <c r="AF648" t="n">
        <v>5</v>
      </c>
      <c r="AG648" t="n">
        <v>50</v>
      </c>
      <c r="AH648" t="n">
        <v>60</v>
      </c>
      <c r="AI648" t="n">
        <v>3935</v>
      </c>
      <c r="AJ648" t="n">
        <v>6232</v>
      </c>
      <c r="AK648" t="n">
        <v>3073</v>
      </c>
      <c r="AL648" t="n">
        <v>2500</v>
      </c>
      <c r="AM648"/>
      <c r="AN648"/>
      <c r="AO648"/>
      <c r="AP648" t="n">
        <v>27</v>
      </c>
      <c r="AQ648" t="n">
        <v>97</v>
      </c>
      <c r="AR648" t="n">
        <v>10</v>
      </c>
    </row>
    <row r="649">
      <c r="A649" t="n">
        <v>135391</v>
      </c>
      <c r="B649" t="s">
        <v>1176</v>
      </c>
      <c r="C649" t="s">
        <v>1177</v>
      </c>
      <c r="D649" t="s">
        <v>1078</v>
      </c>
      <c r="E649" t="s">
        <v>147</v>
      </c>
      <c r="F649" t="s">
        <v>148</v>
      </c>
      <c r="G649" t="s">
        <v>149</v>
      </c>
      <c r="H649" t="s">
        <v>150</v>
      </c>
      <c r="I649" t="s">
        <v>186</v>
      </c>
      <c r="J649" t="s">
        <v>152</v>
      </c>
      <c r="K649" t="s">
        <v>179</v>
      </c>
      <c r="L649" t="s">
        <v>155</v>
      </c>
      <c r="M649" t="s">
        <v>155</v>
      </c>
      <c r="N649" t="n">
        <v>-82.5909</v>
      </c>
      <c r="O649" t="n">
        <v>27.438</v>
      </c>
      <c r="P649" t="n">
        <v>11280</v>
      </c>
      <c r="Q649" t="n">
        <v>11280</v>
      </c>
      <c r="R649" t="n">
        <v>62.7</v>
      </c>
      <c r="S649" t="n">
        <v>55</v>
      </c>
      <c r="T649" t="n">
        <v>9.1</v>
      </c>
      <c r="U649" t="n">
        <v>22.8</v>
      </c>
      <c r="V649" t="n">
        <v>3.6</v>
      </c>
      <c r="W649" t="n">
        <v>2.4</v>
      </c>
      <c r="X649"/>
      <c r="Y649"/>
      <c r="Z649" t="n">
        <v>23</v>
      </c>
      <c r="AA649" t="n">
        <v>1256</v>
      </c>
      <c r="AB649" t="n">
        <v>34.9</v>
      </c>
      <c r="AC649"/>
      <c r="AD649"/>
      <c r="AE649"/>
      <c r="AF649" t="n">
        <v>1275</v>
      </c>
      <c r="AG649" t="n">
        <v>36</v>
      </c>
      <c r="AH649" t="n">
        <v>56</v>
      </c>
      <c r="AI649" t="n">
        <v>22151</v>
      </c>
      <c r="AJ649" t="n">
        <v>21208</v>
      </c>
      <c r="AK649" t="n">
        <v>26473</v>
      </c>
      <c r="AL649" t="n">
        <v>26040</v>
      </c>
      <c r="AM649" t="n">
        <v>24310</v>
      </c>
      <c r="AN649" t="n">
        <v>24595</v>
      </c>
      <c r="AO649" t="n">
        <v>1321</v>
      </c>
      <c r="AP649" t="n">
        <v>210</v>
      </c>
      <c r="AQ649"/>
      <c r="AR649"/>
    </row>
    <row r="650">
      <c r="A650" t="n">
        <v>135407</v>
      </c>
      <c r="B650" t="s">
        <v>1178</v>
      </c>
      <c r="C650" t="s">
        <v>1177</v>
      </c>
      <c r="D650" t="s">
        <v>1078</v>
      </c>
      <c r="E650" t="s">
        <v>147</v>
      </c>
      <c r="F650" t="s">
        <v>173</v>
      </c>
      <c r="G650" t="s">
        <v>149</v>
      </c>
      <c r="H650" t="s">
        <v>174</v>
      </c>
      <c r="I650" t="s">
        <v>186</v>
      </c>
      <c r="J650" t="s">
        <v>168</v>
      </c>
      <c r="K650"/>
      <c r="L650" t="s">
        <v>155</v>
      </c>
      <c r="M650" t="s">
        <v>155</v>
      </c>
      <c r="N650" t="n">
        <v>-82.4811</v>
      </c>
      <c r="O650" t="n">
        <v>27.4479</v>
      </c>
      <c r="P650" t="n">
        <v>1500</v>
      </c>
      <c r="Q650" t="n">
        <v>1500</v>
      </c>
      <c r="R650" t="n">
        <v>44.8</v>
      </c>
      <c r="S650" t="n">
        <v>43.9</v>
      </c>
      <c r="T650" t="n">
        <v>11</v>
      </c>
      <c r="U650" t="n">
        <v>37</v>
      </c>
      <c r="V650" t="n">
        <v>1.3</v>
      </c>
      <c r="W650" t="n">
        <v>2.2</v>
      </c>
      <c r="X650" t="n">
        <v>73</v>
      </c>
      <c r="Y650" t="n">
        <v>76</v>
      </c>
      <c r="Z650" t="n">
        <v>10</v>
      </c>
      <c r="AA650" t="n">
        <v>1321</v>
      </c>
      <c r="AB650" t="n">
        <v>78.5</v>
      </c>
      <c r="AC650"/>
      <c r="AD650"/>
      <c r="AE650"/>
      <c r="AF650" t="n">
        <v>867</v>
      </c>
      <c r="AG650" t="n">
        <v>28</v>
      </c>
      <c r="AH650" t="n">
        <v>87</v>
      </c>
      <c r="AI650" t="n">
        <v>14742</v>
      </c>
      <c r="AJ650" t="n">
        <v>7616</v>
      </c>
      <c r="AK650" t="n">
        <v>7028</v>
      </c>
      <c r="AL650" t="n">
        <v>8118</v>
      </c>
      <c r="AM650"/>
      <c r="AN650"/>
      <c r="AO650"/>
      <c r="AP650"/>
      <c r="AQ650"/>
      <c r="AR650"/>
    </row>
    <row r="651">
      <c r="A651" t="n">
        <v>135522</v>
      </c>
      <c r="B651" t="s">
        <v>1179</v>
      </c>
      <c r="C651" t="s">
        <v>1138</v>
      </c>
      <c r="D651" t="s">
        <v>1078</v>
      </c>
      <c r="E651" t="s">
        <v>147</v>
      </c>
      <c r="F651" t="s">
        <v>216</v>
      </c>
      <c r="G651" t="s">
        <v>149</v>
      </c>
      <c r="H651" t="s">
        <v>200</v>
      </c>
      <c r="I651" t="s">
        <v>205</v>
      </c>
      <c r="J651" t="s">
        <v>164</v>
      </c>
      <c r="K651"/>
      <c r="L651" t="s">
        <v>155</v>
      </c>
      <c r="M651" t="s">
        <v>155</v>
      </c>
      <c r="N651" t="n">
        <v>-81.8924</v>
      </c>
      <c r="O651" t="n">
        <v>27.9958</v>
      </c>
      <c r="P651" t="n">
        <v>563</v>
      </c>
      <c r="Q651" t="n">
        <v>563</v>
      </c>
      <c r="R651" t="n">
        <v>41.4</v>
      </c>
      <c r="S651" t="n">
        <v>44.4</v>
      </c>
      <c r="T651" t="n">
        <v>16.3</v>
      </c>
      <c r="U651" t="n">
        <v>34.3</v>
      </c>
      <c r="V651" t="n">
        <v>1.1</v>
      </c>
      <c r="W651" t="n">
        <v>0.5</v>
      </c>
      <c r="X651" t="n">
        <v>97</v>
      </c>
      <c r="Y651"/>
      <c r="Z651" t="n">
        <v>11</v>
      </c>
      <c r="AA651"/>
      <c r="AB651"/>
      <c r="AC651"/>
      <c r="AD651"/>
      <c r="AE651"/>
      <c r="AF651" t="n">
        <v>254</v>
      </c>
      <c r="AG651" t="n">
        <v>40</v>
      </c>
      <c r="AH651" t="n">
        <v>70</v>
      </c>
      <c r="AI651" t="n">
        <v>588</v>
      </c>
      <c r="AJ651"/>
      <c r="AK651"/>
      <c r="AL651"/>
      <c r="AM651"/>
      <c r="AN651"/>
      <c r="AO651"/>
      <c r="AP651"/>
      <c r="AQ651"/>
      <c r="AR651"/>
    </row>
    <row r="652">
      <c r="A652" t="n">
        <v>135559</v>
      </c>
      <c r="B652" t="s">
        <v>1180</v>
      </c>
      <c r="C652" t="s">
        <v>1181</v>
      </c>
      <c r="D652" t="s">
        <v>1078</v>
      </c>
      <c r="E652" t="s">
        <v>147</v>
      </c>
      <c r="F652" t="s">
        <v>199</v>
      </c>
      <c r="G652" t="s">
        <v>189</v>
      </c>
      <c r="H652" t="s">
        <v>200</v>
      </c>
      <c r="I652" t="s">
        <v>186</v>
      </c>
      <c r="J652" t="s">
        <v>164</v>
      </c>
      <c r="K652"/>
      <c r="L652" t="s">
        <v>155</v>
      </c>
      <c r="M652" t="s">
        <v>155</v>
      </c>
      <c r="N652" t="n">
        <v>-80.13</v>
      </c>
      <c r="O652" t="n">
        <v>26.1904</v>
      </c>
      <c r="P652" t="n">
        <v>153</v>
      </c>
      <c r="Q652" t="n">
        <v>153</v>
      </c>
      <c r="R652" t="n">
        <v>84.3</v>
      </c>
      <c r="S652" t="n">
        <v>19</v>
      </c>
      <c r="T652" t="n">
        <v>14.4</v>
      </c>
      <c r="U652" t="n">
        <v>65.4</v>
      </c>
      <c r="V652" t="n">
        <v>1.3</v>
      </c>
      <c r="W652" t="n">
        <v>0</v>
      </c>
      <c r="X652" t="n">
        <v>50</v>
      </c>
      <c r="Y652" t="n">
        <v>75</v>
      </c>
      <c r="Z652" t="n">
        <v>9</v>
      </c>
      <c r="AA652"/>
      <c r="AB652"/>
      <c r="AC652"/>
      <c r="AD652"/>
      <c r="AE652"/>
      <c r="AF652" t="n">
        <v>75</v>
      </c>
      <c r="AG652" t="n">
        <v>58</v>
      </c>
      <c r="AH652" t="n">
        <v>58</v>
      </c>
      <c r="AI652" t="n">
        <v>10019</v>
      </c>
      <c r="AJ652" t="n">
        <v>9662</v>
      </c>
      <c r="AK652" t="n">
        <v>10450</v>
      </c>
      <c r="AL652"/>
      <c r="AM652"/>
      <c r="AN652"/>
      <c r="AO652"/>
      <c r="AP652"/>
      <c r="AQ652"/>
      <c r="AR652"/>
    </row>
    <row r="653">
      <c r="A653" t="n">
        <v>135610</v>
      </c>
      <c r="B653" t="s">
        <v>1182</v>
      </c>
      <c r="C653" t="s">
        <v>1082</v>
      </c>
      <c r="D653" t="s">
        <v>1078</v>
      </c>
      <c r="E653" t="s">
        <v>147</v>
      </c>
      <c r="F653" t="s">
        <v>162</v>
      </c>
      <c r="G653" t="s">
        <v>163</v>
      </c>
      <c r="H653" t="s">
        <v>150</v>
      </c>
      <c r="I653" t="s">
        <v>186</v>
      </c>
      <c r="J653" t="s">
        <v>164</v>
      </c>
      <c r="K653" t="s">
        <v>179</v>
      </c>
      <c r="L653" t="s">
        <v>155</v>
      </c>
      <c r="M653" t="s">
        <v>155</v>
      </c>
      <c r="N653" t="n">
        <v>-80.4176</v>
      </c>
      <c r="O653" t="n">
        <v>25.6831</v>
      </c>
      <c r="P653" t="n">
        <v>157</v>
      </c>
      <c r="Q653" t="n">
        <v>93</v>
      </c>
      <c r="R653" t="n">
        <v>57</v>
      </c>
      <c r="S653" t="n">
        <v>17.2</v>
      </c>
      <c r="T653" t="n">
        <v>28</v>
      </c>
      <c r="U653" t="n">
        <v>41.9</v>
      </c>
      <c r="V653" t="n">
        <v>0</v>
      </c>
      <c r="W653" t="n">
        <v>5.4</v>
      </c>
      <c r="X653" t="n">
        <v>100</v>
      </c>
      <c r="Y653"/>
      <c r="Z653" t="n">
        <v>3</v>
      </c>
      <c r="AA653"/>
      <c r="AB653"/>
      <c r="AC653"/>
      <c r="AD653"/>
      <c r="AE653"/>
      <c r="AF653" t="n">
        <v>1</v>
      </c>
      <c r="AG653" t="n">
        <v>57</v>
      </c>
      <c r="AH653" t="n">
        <v>85</v>
      </c>
      <c r="AI653" t="n">
        <v>5455</v>
      </c>
      <c r="AJ653" t="n">
        <v>5455</v>
      </c>
      <c r="AK653"/>
      <c r="AL653"/>
      <c r="AM653"/>
      <c r="AN653"/>
      <c r="AO653"/>
      <c r="AP653" t="n">
        <v>15</v>
      </c>
      <c r="AQ653" t="n">
        <v>9</v>
      </c>
      <c r="AR653"/>
    </row>
    <row r="654">
      <c r="A654" t="n">
        <v>135647</v>
      </c>
      <c r="B654" t="s">
        <v>1183</v>
      </c>
      <c r="C654" t="s">
        <v>1184</v>
      </c>
      <c r="D654" t="s">
        <v>1078</v>
      </c>
      <c r="E654" t="s">
        <v>147</v>
      </c>
      <c r="F654" t="s">
        <v>173</v>
      </c>
      <c r="G654" t="s">
        <v>149</v>
      </c>
      <c r="H654" t="s">
        <v>174</v>
      </c>
      <c r="I654" t="s">
        <v>186</v>
      </c>
      <c r="J654" t="s">
        <v>164</v>
      </c>
      <c r="K654"/>
      <c r="L654" t="s">
        <v>155</v>
      </c>
      <c r="M654" t="s">
        <v>155</v>
      </c>
      <c r="N654" t="n">
        <v>-80.2944</v>
      </c>
      <c r="O654" t="n">
        <v>25.9155</v>
      </c>
      <c r="P654" t="n">
        <v>1741</v>
      </c>
      <c r="Q654" t="n">
        <v>1741</v>
      </c>
      <c r="R654" t="n">
        <v>25.8</v>
      </c>
      <c r="S654" t="n">
        <v>12.6</v>
      </c>
      <c r="T654" t="n">
        <v>35</v>
      </c>
      <c r="U654" t="n">
        <v>47.8</v>
      </c>
      <c r="V654" t="n">
        <v>0.9</v>
      </c>
      <c r="W654" t="n">
        <v>2.4</v>
      </c>
      <c r="X654" t="n">
        <v>100</v>
      </c>
      <c r="Y654" t="n">
        <v>100</v>
      </c>
      <c r="Z654" t="n">
        <v>15</v>
      </c>
      <c r="AA654" t="n">
        <v>23</v>
      </c>
      <c r="AB654" t="n">
        <v>30.4</v>
      </c>
      <c r="AC654"/>
      <c r="AD654"/>
      <c r="AE654"/>
      <c r="AF654" t="n">
        <v>308</v>
      </c>
      <c r="AG654" t="n">
        <v>10</v>
      </c>
      <c r="AH654" t="n">
        <v>16</v>
      </c>
      <c r="AI654" t="n">
        <v>2420</v>
      </c>
      <c r="AJ654" t="n">
        <v>-243</v>
      </c>
      <c r="AK654" t="n">
        <v>1234</v>
      </c>
      <c r="AL654"/>
      <c r="AM654"/>
      <c r="AN654"/>
      <c r="AO654"/>
      <c r="AP654"/>
      <c r="AQ654"/>
      <c r="AR654"/>
    </row>
    <row r="655">
      <c r="A655" t="n">
        <v>135717</v>
      </c>
      <c r="B655" t="s">
        <v>1185</v>
      </c>
      <c r="C655" t="s">
        <v>1082</v>
      </c>
      <c r="D655" t="s">
        <v>1078</v>
      </c>
      <c r="E655" t="s">
        <v>147</v>
      </c>
      <c r="F655" t="s">
        <v>148</v>
      </c>
      <c r="G655" t="s">
        <v>149</v>
      </c>
      <c r="H655" t="s">
        <v>150</v>
      </c>
      <c r="I655" t="s">
        <v>151</v>
      </c>
      <c r="J655" t="s">
        <v>158</v>
      </c>
      <c r="K655" t="s">
        <v>176</v>
      </c>
      <c r="L655" t="s">
        <v>155</v>
      </c>
      <c r="M655" t="s">
        <v>155</v>
      </c>
      <c r="N655" t="n">
        <v>-80.1909</v>
      </c>
      <c r="O655" t="n">
        <v>25.7777</v>
      </c>
      <c r="P655" t="n">
        <v>75801</v>
      </c>
      <c r="Q655" t="n">
        <v>75801</v>
      </c>
      <c r="R655" t="n">
        <v>57.9</v>
      </c>
      <c r="S655" t="n">
        <v>4.4</v>
      </c>
      <c r="T655" t="n">
        <v>16.1</v>
      </c>
      <c r="U655" t="n">
        <v>69.5</v>
      </c>
      <c r="V655" t="n">
        <v>1.1</v>
      </c>
      <c r="W655" t="n">
        <v>7</v>
      </c>
      <c r="X655"/>
      <c r="Y655"/>
      <c r="Z655" t="n">
        <v>17</v>
      </c>
      <c r="AA655" t="n">
        <v>8779</v>
      </c>
      <c r="AB655" t="n">
        <v>44.7</v>
      </c>
      <c r="AC655"/>
      <c r="AD655"/>
      <c r="AE655"/>
      <c r="AF655" t="n">
        <v>7260</v>
      </c>
      <c r="AG655" t="n">
        <v>45</v>
      </c>
      <c r="AH655" t="n">
        <v>64</v>
      </c>
      <c r="AI655" t="n">
        <v>5367</v>
      </c>
      <c r="AJ655" t="n">
        <v>5108</v>
      </c>
      <c r="AK655" t="n">
        <v>6372</v>
      </c>
      <c r="AL655" t="n">
        <v>8830</v>
      </c>
      <c r="AM655" t="n">
        <v>9796</v>
      </c>
      <c r="AN655" t="n">
        <v>9102</v>
      </c>
      <c r="AO655" t="n">
        <v>8595</v>
      </c>
      <c r="AP655" t="n">
        <v>1185</v>
      </c>
      <c r="AQ655"/>
      <c r="AR655"/>
    </row>
    <row r="656">
      <c r="A656" t="n">
        <v>135726</v>
      </c>
      <c r="B656" t="s">
        <v>1186</v>
      </c>
      <c r="C656" t="s">
        <v>1187</v>
      </c>
      <c r="D656" t="s">
        <v>1078</v>
      </c>
      <c r="E656" t="s">
        <v>147</v>
      </c>
      <c r="F656" t="s">
        <v>162</v>
      </c>
      <c r="G656" t="s">
        <v>163</v>
      </c>
      <c r="H656" t="s">
        <v>150</v>
      </c>
      <c r="I656" t="s">
        <v>186</v>
      </c>
      <c r="J656" t="s">
        <v>238</v>
      </c>
      <c r="K656" t="s">
        <v>159</v>
      </c>
      <c r="L656" t="s">
        <v>155</v>
      </c>
      <c r="M656" t="s">
        <v>155</v>
      </c>
      <c r="N656" t="n">
        <v>-80.2787</v>
      </c>
      <c r="O656" t="n">
        <v>25.7213</v>
      </c>
      <c r="P656" t="n">
        <v>21990</v>
      </c>
      <c r="Q656" t="n">
        <v>14006</v>
      </c>
      <c r="R656" t="n">
        <v>54.2</v>
      </c>
      <c r="S656" t="n">
        <v>45.4</v>
      </c>
      <c r="T656" t="n">
        <v>8.7</v>
      </c>
      <c r="U656" t="n">
        <v>24.5</v>
      </c>
      <c r="V656" t="n">
        <v>4.4</v>
      </c>
      <c r="W656" t="n">
        <v>9.6</v>
      </c>
      <c r="X656" t="n">
        <v>92</v>
      </c>
      <c r="Y656" t="n">
        <v>100</v>
      </c>
      <c r="Z656" t="n">
        <v>11</v>
      </c>
      <c r="AA656" t="n">
        <v>2182</v>
      </c>
      <c r="AB656" t="n">
        <v>84.2</v>
      </c>
      <c r="AC656" t="n">
        <v>2182</v>
      </c>
      <c r="AD656" t="n">
        <v>84.2</v>
      </c>
      <c r="AE656" t="n">
        <v>72.6</v>
      </c>
      <c r="AF656" t="n">
        <v>2370</v>
      </c>
      <c r="AG656" t="n">
        <v>15</v>
      </c>
      <c r="AH656" t="n">
        <v>69</v>
      </c>
      <c r="AI656" t="n">
        <v>41028</v>
      </c>
      <c r="AJ656" t="n">
        <v>17790</v>
      </c>
      <c r="AK656" t="n">
        <v>19645</v>
      </c>
      <c r="AL656" t="n">
        <v>20250</v>
      </c>
      <c r="AM656" t="n">
        <v>26355</v>
      </c>
      <c r="AN656" t="n">
        <v>48907</v>
      </c>
      <c r="AO656"/>
      <c r="AP656" t="n">
        <v>2680</v>
      </c>
      <c r="AQ656" t="n">
        <v>1739</v>
      </c>
      <c r="AR656" t="n">
        <v>924</v>
      </c>
    </row>
    <row r="657">
      <c r="A657" t="n">
        <v>135735</v>
      </c>
      <c r="B657" t="s">
        <v>1188</v>
      </c>
      <c r="C657" t="s">
        <v>1098</v>
      </c>
      <c r="D657" t="s">
        <v>1078</v>
      </c>
      <c r="E657" t="s">
        <v>147</v>
      </c>
      <c r="F657" t="s">
        <v>173</v>
      </c>
      <c r="G657" t="s">
        <v>149</v>
      </c>
      <c r="H657" t="s">
        <v>174</v>
      </c>
      <c r="I657" t="s">
        <v>186</v>
      </c>
      <c r="J657" t="s">
        <v>168</v>
      </c>
      <c r="K657"/>
      <c r="L657" t="s">
        <v>155</v>
      </c>
      <c r="M657" t="s">
        <v>155</v>
      </c>
      <c r="N657" t="n">
        <v>-81.416</v>
      </c>
      <c r="O657" t="n">
        <v>28.4717</v>
      </c>
      <c r="P657" t="n">
        <v>3263</v>
      </c>
      <c r="Q657" t="n">
        <v>3263</v>
      </c>
      <c r="R657" t="n">
        <v>23.8</v>
      </c>
      <c r="S657" t="n">
        <v>34.5</v>
      </c>
      <c r="T657" t="n">
        <v>18.4</v>
      </c>
      <c r="U657" t="n">
        <v>41.6</v>
      </c>
      <c r="V657" t="n">
        <v>2.6</v>
      </c>
      <c r="W657" t="n">
        <v>1.8</v>
      </c>
      <c r="X657" t="n">
        <v>78</v>
      </c>
      <c r="Y657" t="n">
        <v>77</v>
      </c>
      <c r="Z657" t="n">
        <v>16</v>
      </c>
      <c r="AA657" t="n">
        <v>453</v>
      </c>
      <c r="AB657" t="n">
        <v>47</v>
      </c>
      <c r="AC657"/>
      <c r="AD657"/>
      <c r="AE657"/>
      <c r="AF657" t="n">
        <v>278</v>
      </c>
      <c r="AG657" t="n">
        <v>8</v>
      </c>
      <c r="AH657" t="n">
        <v>12</v>
      </c>
      <c r="AI657" t="n">
        <v>2786</v>
      </c>
      <c r="AJ657"/>
      <c r="AK657"/>
      <c r="AL657"/>
      <c r="AM657"/>
      <c r="AN657"/>
      <c r="AO657"/>
      <c r="AP657"/>
      <c r="AQ657"/>
      <c r="AR657"/>
    </row>
    <row r="658">
      <c r="A658" t="n">
        <v>136109</v>
      </c>
      <c r="B658" t="s">
        <v>1189</v>
      </c>
      <c r="C658" t="s">
        <v>218</v>
      </c>
      <c r="D658" t="s">
        <v>1078</v>
      </c>
      <c r="E658" t="s">
        <v>147</v>
      </c>
      <c r="F658" t="s">
        <v>199</v>
      </c>
      <c r="G658" t="s">
        <v>189</v>
      </c>
      <c r="H658" t="s">
        <v>200</v>
      </c>
      <c r="I658" t="s">
        <v>151</v>
      </c>
      <c r="J658" t="s">
        <v>164</v>
      </c>
      <c r="K658"/>
      <c r="L658" t="s">
        <v>155</v>
      </c>
      <c r="M658" t="s">
        <v>155</v>
      </c>
      <c r="N658" t="n">
        <v>-81.5275</v>
      </c>
      <c r="O658" t="n">
        <v>30.2594</v>
      </c>
      <c r="P658" t="n">
        <v>194</v>
      </c>
      <c r="Q658" t="n">
        <v>194</v>
      </c>
      <c r="R658" t="n">
        <v>98.5</v>
      </c>
      <c r="S658" t="n">
        <v>70.6</v>
      </c>
      <c r="T658" t="n">
        <v>18</v>
      </c>
      <c r="U658" t="n">
        <v>6.2</v>
      </c>
      <c r="V658" t="n">
        <v>0.5</v>
      </c>
      <c r="W658" t="n">
        <v>0</v>
      </c>
      <c r="X658" t="n">
        <v>88</v>
      </c>
      <c r="Y658" t="n">
        <v>92</v>
      </c>
      <c r="Z658" t="n">
        <v>12</v>
      </c>
      <c r="AA658"/>
      <c r="AB658"/>
      <c r="AC658"/>
      <c r="AD658"/>
      <c r="AE658"/>
      <c r="AF658" t="n">
        <v>42</v>
      </c>
      <c r="AG658" t="n">
        <v>38</v>
      </c>
      <c r="AH658" t="n">
        <v>38</v>
      </c>
      <c r="AI658" t="n">
        <v>22001</v>
      </c>
      <c r="AJ658" t="n">
        <v>20086</v>
      </c>
      <c r="AK658" t="n">
        <v>18308</v>
      </c>
      <c r="AL658" t="n">
        <v>20713</v>
      </c>
      <c r="AM658" t="n">
        <v>25203</v>
      </c>
      <c r="AN658" t="n">
        <v>25203</v>
      </c>
      <c r="AO658"/>
      <c r="AP658"/>
      <c r="AQ658"/>
      <c r="AR658"/>
    </row>
    <row r="659">
      <c r="A659" t="n">
        <v>136145</v>
      </c>
      <c r="B659" t="s">
        <v>1190</v>
      </c>
      <c r="C659" t="s">
        <v>1191</v>
      </c>
      <c r="D659" t="s">
        <v>1078</v>
      </c>
      <c r="E659" t="s">
        <v>147</v>
      </c>
      <c r="F659" t="s">
        <v>148</v>
      </c>
      <c r="G659" t="s">
        <v>149</v>
      </c>
      <c r="H659" t="s">
        <v>150</v>
      </c>
      <c r="I659" t="s">
        <v>205</v>
      </c>
      <c r="J659" t="s">
        <v>168</v>
      </c>
      <c r="K659" t="s">
        <v>176</v>
      </c>
      <c r="L659" t="s">
        <v>155</v>
      </c>
      <c r="M659" t="s">
        <v>155</v>
      </c>
      <c r="N659" t="n">
        <v>-83.4207</v>
      </c>
      <c r="O659" t="n">
        <v>30.4738</v>
      </c>
      <c r="P659" t="n">
        <v>1632</v>
      </c>
      <c r="Q659" t="n">
        <v>1632</v>
      </c>
      <c r="R659" t="n">
        <v>71.1</v>
      </c>
      <c r="S659" t="n">
        <v>61.6</v>
      </c>
      <c r="T659" t="n">
        <v>25.8</v>
      </c>
      <c r="U659" t="n">
        <v>8.9</v>
      </c>
      <c r="V659" t="n">
        <v>0.6</v>
      </c>
      <c r="W659" t="n">
        <v>0.1</v>
      </c>
      <c r="X659"/>
      <c r="Y659"/>
      <c r="Z659" t="n">
        <v>20</v>
      </c>
      <c r="AA659" t="n">
        <v>115</v>
      </c>
      <c r="AB659" t="n">
        <v>63.5</v>
      </c>
      <c r="AC659"/>
      <c r="AD659"/>
      <c r="AE659"/>
      <c r="AF659" t="n">
        <v>102</v>
      </c>
      <c r="AG659" t="n">
        <v>39</v>
      </c>
      <c r="AH659" t="n">
        <v>58</v>
      </c>
      <c r="AI659" t="n">
        <v>2592</v>
      </c>
      <c r="AJ659" t="n">
        <v>1092</v>
      </c>
      <c r="AK659" t="n">
        <v>1727</v>
      </c>
      <c r="AL659" t="n">
        <v>4296</v>
      </c>
      <c r="AM659" t="n">
        <v>5337</v>
      </c>
      <c r="AN659"/>
      <c r="AO659" t="n">
        <v>228</v>
      </c>
      <c r="AP659" t="n">
        <v>23</v>
      </c>
      <c r="AQ659"/>
      <c r="AR659"/>
    </row>
    <row r="660">
      <c r="A660" t="n">
        <v>136172</v>
      </c>
      <c r="B660" t="s">
        <v>1192</v>
      </c>
      <c r="C660" t="s">
        <v>218</v>
      </c>
      <c r="D660" t="s">
        <v>1078</v>
      </c>
      <c r="E660" t="s">
        <v>147</v>
      </c>
      <c r="F660" t="s">
        <v>148</v>
      </c>
      <c r="G660" t="s">
        <v>149</v>
      </c>
      <c r="H660" t="s">
        <v>150</v>
      </c>
      <c r="I660" t="s">
        <v>151</v>
      </c>
      <c r="J660" t="s">
        <v>238</v>
      </c>
      <c r="K660" t="s">
        <v>159</v>
      </c>
      <c r="L660" t="s">
        <v>155</v>
      </c>
      <c r="M660" t="s">
        <v>155</v>
      </c>
      <c r="N660" t="n">
        <v>-81.5091</v>
      </c>
      <c r="O660" t="n">
        <v>30.2719</v>
      </c>
      <c r="P660" t="n">
        <v>19673</v>
      </c>
      <c r="Q660" t="n">
        <v>16840</v>
      </c>
      <c r="R660" t="n">
        <v>57.7</v>
      </c>
      <c r="S660" t="n">
        <v>57.8</v>
      </c>
      <c r="T660" t="n">
        <v>11.8</v>
      </c>
      <c r="U660" t="n">
        <v>15.7</v>
      </c>
      <c r="V660" t="n">
        <v>5.8</v>
      </c>
      <c r="W660" t="n">
        <v>2.1</v>
      </c>
      <c r="X660" t="n">
        <v>81</v>
      </c>
      <c r="Y660" t="n">
        <v>60</v>
      </c>
      <c r="Z660" t="n">
        <v>19</v>
      </c>
      <c r="AA660" t="n">
        <v>2134</v>
      </c>
      <c r="AB660" t="n">
        <v>68.2</v>
      </c>
      <c r="AC660" t="n">
        <v>2134</v>
      </c>
      <c r="AD660" t="n">
        <v>62.9</v>
      </c>
      <c r="AE660" t="n">
        <v>48.5</v>
      </c>
      <c r="AF660" t="n">
        <v>3036</v>
      </c>
      <c r="AG660" t="n">
        <v>31</v>
      </c>
      <c r="AH660" t="n">
        <v>60</v>
      </c>
      <c r="AI660" t="n">
        <v>10628</v>
      </c>
      <c r="AJ660" t="n">
        <v>6465</v>
      </c>
      <c r="AK660" t="n">
        <v>7759</v>
      </c>
      <c r="AL660" t="n">
        <v>11120</v>
      </c>
      <c r="AM660" t="n">
        <v>15886</v>
      </c>
      <c r="AN660" t="n">
        <v>17447</v>
      </c>
      <c r="AO660" t="n">
        <v>233</v>
      </c>
      <c r="AP660" t="n">
        <v>3064</v>
      </c>
      <c r="AQ660" t="n">
        <v>769</v>
      </c>
      <c r="AR660" t="n">
        <v>161</v>
      </c>
    </row>
    <row r="661">
      <c r="A661" t="n">
        <v>136215</v>
      </c>
      <c r="B661" t="s">
        <v>1193</v>
      </c>
      <c r="C661" t="s">
        <v>1091</v>
      </c>
      <c r="D661" t="s">
        <v>1078</v>
      </c>
      <c r="E661" t="s">
        <v>147</v>
      </c>
      <c r="F661" t="s">
        <v>162</v>
      </c>
      <c r="G661" t="s">
        <v>163</v>
      </c>
      <c r="H661" t="s">
        <v>150</v>
      </c>
      <c r="I661" t="s">
        <v>186</v>
      </c>
      <c r="J661" t="s">
        <v>158</v>
      </c>
      <c r="K661" t="s">
        <v>159</v>
      </c>
      <c r="L661" t="s">
        <v>155</v>
      </c>
      <c r="M661" t="s">
        <v>155</v>
      </c>
      <c r="N661" t="n">
        <v>-80.2499</v>
      </c>
      <c r="O661" t="n">
        <v>26.0823</v>
      </c>
      <c r="P661" t="n">
        <v>23519</v>
      </c>
      <c r="Q661" t="n">
        <v>7381</v>
      </c>
      <c r="R661" t="n">
        <v>72.2</v>
      </c>
      <c r="S661" t="n">
        <v>26.7</v>
      </c>
      <c r="T661" t="n">
        <v>14.9</v>
      </c>
      <c r="U661" t="n">
        <v>34.4</v>
      </c>
      <c r="V661" t="n">
        <v>11.4</v>
      </c>
      <c r="W661" t="n">
        <v>5.4</v>
      </c>
      <c r="X661" t="n">
        <v>76</v>
      </c>
      <c r="Y661" t="n">
        <v>22</v>
      </c>
      <c r="Z661" t="n">
        <v>17</v>
      </c>
      <c r="AA661" t="n">
        <v>976</v>
      </c>
      <c r="AB661" t="n">
        <v>64.3</v>
      </c>
      <c r="AC661" t="n">
        <v>976</v>
      </c>
      <c r="AD661" t="n">
        <v>64.3</v>
      </c>
      <c r="AE661" t="n">
        <v>57.9</v>
      </c>
      <c r="AF661" t="n">
        <v>1960</v>
      </c>
      <c r="AG661" t="n">
        <v>37</v>
      </c>
      <c r="AH661" t="n">
        <v>93</v>
      </c>
      <c r="AI661" t="n">
        <v>32756</v>
      </c>
      <c r="AJ661" t="n">
        <v>28140</v>
      </c>
      <c r="AK661" t="n">
        <v>29648</v>
      </c>
      <c r="AL661" t="n">
        <v>30839</v>
      </c>
      <c r="AM661" t="n">
        <v>33872</v>
      </c>
      <c r="AN661" t="n">
        <v>35861</v>
      </c>
      <c r="AO661"/>
      <c r="AP661" t="n">
        <v>1468</v>
      </c>
      <c r="AQ661" t="n">
        <v>2642</v>
      </c>
      <c r="AR661" t="n">
        <v>1719</v>
      </c>
    </row>
    <row r="662">
      <c r="A662" t="n">
        <v>136233</v>
      </c>
      <c r="B662" t="s">
        <v>1194</v>
      </c>
      <c r="C662" t="s">
        <v>1195</v>
      </c>
      <c r="D662" t="s">
        <v>1078</v>
      </c>
      <c r="E662" t="s">
        <v>147</v>
      </c>
      <c r="F662" t="s">
        <v>148</v>
      </c>
      <c r="G662" t="s">
        <v>149</v>
      </c>
      <c r="H662" t="s">
        <v>150</v>
      </c>
      <c r="I662" t="s">
        <v>186</v>
      </c>
      <c r="J662" t="s">
        <v>152</v>
      </c>
      <c r="K662" t="s">
        <v>179</v>
      </c>
      <c r="L662" t="s">
        <v>155</v>
      </c>
      <c r="M662" t="s">
        <v>155</v>
      </c>
      <c r="N662" t="n">
        <v>-86.4746</v>
      </c>
      <c r="O662" t="n">
        <v>30.54</v>
      </c>
      <c r="P662" t="n">
        <v>6708</v>
      </c>
      <c r="Q662" t="n">
        <v>6708</v>
      </c>
      <c r="R662" t="n">
        <v>60.3</v>
      </c>
      <c r="S662" t="n">
        <v>64.2</v>
      </c>
      <c r="T662" t="n">
        <v>8.7</v>
      </c>
      <c r="U662" t="n">
        <v>12.3</v>
      </c>
      <c r="V662" t="n">
        <v>2.8</v>
      </c>
      <c r="W662" t="n">
        <v>0.7</v>
      </c>
      <c r="X662"/>
      <c r="Y662"/>
      <c r="Z662" t="n">
        <v>22</v>
      </c>
      <c r="AA662" t="n">
        <v>527</v>
      </c>
      <c r="AB662" t="n">
        <v>42.9</v>
      </c>
      <c r="AC662"/>
      <c r="AD662"/>
      <c r="AE662"/>
      <c r="AF662" t="n">
        <v>455</v>
      </c>
      <c r="AG662" t="n">
        <v>22</v>
      </c>
      <c r="AH662" t="n">
        <v>41</v>
      </c>
      <c r="AI662" t="n">
        <v>6339</v>
      </c>
      <c r="AJ662" t="n">
        <v>2595</v>
      </c>
      <c r="AK662" t="n">
        <v>3959</v>
      </c>
      <c r="AL662" t="n">
        <v>7147</v>
      </c>
      <c r="AM662" t="n">
        <v>9714</v>
      </c>
      <c r="AN662" t="n">
        <v>11521</v>
      </c>
      <c r="AO662" t="n">
        <v>910</v>
      </c>
      <c r="AP662" t="n">
        <v>175</v>
      </c>
      <c r="AQ662"/>
      <c r="AR662"/>
    </row>
    <row r="663">
      <c r="A663" t="n">
        <v>136303</v>
      </c>
      <c r="B663" t="s">
        <v>1196</v>
      </c>
      <c r="C663" t="s">
        <v>1098</v>
      </c>
      <c r="D663" t="s">
        <v>1078</v>
      </c>
      <c r="E663" t="s">
        <v>147</v>
      </c>
      <c r="F663" t="s">
        <v>216</v>
      </c>
      <c r="G663" t="s">
        <v>149</v>
      </c>
      <c r="H663" t="s">
        <v>200</v>
      </c>
      <c r="I663" t="s">
        <v>151</v>
      </c>
      <c r="J663" t="s">
        <v>164</v>
      </c>
      <c r="K663"/>
      <c r="L663" t="s">
        <v>155</v>
      </c>
      <c r="M663" t="s">
        <v>155</v>
      </c>
      <c r="N663" t="n">
        <v>-81.3838</v>
      </c>
      <c r="O663" t="n">
        <v>28.5504</v>
      </c>
      <c r="P663" t="n">
        <v>634</v>
      </c>
      <c r="Q663" t="n">
        <v>634</v>
      </c>
      <c r="R663" t="n">
        <v>84.7</v>
      </c>
      <c r="S663" t="n">
        <v>14.2</v>
      </c>
      <c r="T663" t="n">
        <v>38.3</v>
      </c>
      <c r="U663" t="n">
        <v>42.3</v>
      </c>
      <c r="V663" t="n">
        <v>3.5</v>
      </c>
      <c r="W663" t="n">
        <v>0</v>
      </c>
      <c r="X663" t="n">
        <v>23</v>
      </c>
      <c r="Y663"/>
      <c r="Z663" t="n">
        <v>2</v>
      </c>
      <c r="AA663"/>
      <c r="AB663"/>
      <c r="AC663"/>
      <c r="AD663"/>
      <c r="AE663"/>
      <c r="AF663" t="n">
        <v>181</v>
      </c>
      <c r="AG663" t="n">
        <v>10</v>
      </c>
      <c r="AH663" t="n">
        <v>24</v>
      </c>
      <c r="AI663" t="n">
        <v>7826</v>
      </c>
      <c r="AJ663" t="n">
        <v>7385</v>
      </c>
      <c r="AK663" t="n">
        <v>8694</v>
      </c>
      <c r="AL663" t="n">
        <v>9360</v>
      </c>
      <c r="AM663"/>
      <c r="AN663"/>
      <c r="AO663"/>
      <c r="AP663"/>
      <c r="AQ663"/>
      <c r="AR663"/>
    </row>
    <row r="664">
      <c r="A664" t="n">
        <v>136330</v>
      </c>
      <c r="B664" t="s">
        <v>1197</v>
      </c>
      <c r="C664" t="s">
        <v>1198</v>
      </c>
      <c r="D664" t="s">
        <v>1078</v>
      </c>
      <c r="E664" t="s">
        <v>147</v>
      </c>
      <c r="F664" t="s">
        <v>162</v>
      </c>
      <c r="G664" t="s">
        <v>163</v>
      </c>
      <c r="H664" t="s">
        <v>150</v>
      </c>
      <c r="I664" t="s">
        <v>151</v>
      </c>
      <c r="J664" t="s">
        <v>168</v>
      </c>
      <c r="K664" t="s">
        <v>159</v>
      </c>
      <c r="L664" t="s">
        <v>155</v>
      </c>
      <c r="M664" t="s">
        <v>155</v>
      </c>
      <c r="N664" t="n">
        <v>-80.0525</v>
      </c>
      <c r="O664" t="n">
        <v>26.7044</v>
      </c>
      <c r="P664" t="n">
        <v>4348</v>
      </c>
      <c r="Q664" t="n">
        <v>3404</v>
      </c>
      <c r="R664" t="n">
        <v>62.5</v>
      </c>
      <c r="S664" t="n">
        <v>55.4</v>
      </c>
      <c r="T664" t="n">
        <v>8.1</v>
      </c>
      <c r="U664" t="n">
        <v>17.7</v>
      </c>
      <c r="V664" t="n">
        <v>1.8</v>
      </c>
      <c r="W664" t="n">
        <v>6.2</v>
      </c>
      <c r="X664" t="n">
        <v>67</v>
      </c>
      <c r="Y664" t="n">
        <v>18</v>
      </c>
      <c r="Z664" t="n">
        <v>13</v>
      </c>
      <c r="AA664" t="n">
        <v>531</v>
      </c>
      <c r="AB664" t="n">
        <v>58.9</v>
      </c>
      <c r="AC664" t="n">
        <v>528</v>
      </c>
      <c r="AD664" t="n">
        <v>58.7</v>
      </c>
      <c r="AE664" t="n">
        <v>48.7</v>
      </c>
      <c r="AF664" t="n">
        <v>697</v>
      </c>
      <c r="AG664" t="n">
        <v>25</v>
      </c>
      <c r="AH664" t="n">
        <v>76</v>
      </c>
      <c r="AI664" t="n">
        <v>31103</v>
      </c>
      <c r="AJ664" t="n">
        <v>28191</v>
      </c>
      <c r="AK664" t="n">
        <v>26918</v>
      </c>
      <c r="AL664" t="n">
        <v>28473</v>
      </c>
      <c r="AM664" t="n">
        <v>39730</v>
      </c>
      <c r="AN664" t="n">
        <v>36841</v>
      </c>
      <c r="AO664"/>
      <c r="AP664" t="n">
        <v>426</v>
      </c>
      <c r="AQ664" t="n">
        <v>178</v>
      </c>
      <c r="AR664" t="n">
        <v>88</v>
      </c>
    </row>
    <row r="665">
      <c r="A665" t="n">
        <v>136358</v>
      </c>
      <c r="B665" t="s">
        <v>1199</v>
      </c>
      <c r="C665" t="s">
        <v>1200</v>
      </c>
      <c r="D665" t="s">
        <v>1078</v>
      </c>
      <c r="E665" t="s">
        <v>147</v>
      </c>
      <c r="F665" t="s">
        <v>148</v>
      </c>
      <c r="G665" t="s">
        <v>149</v>
      </c>
      <c r="H665" t="s">
        <v>150</v>
      </c>
      <c r="I665" t="s">
        <v>186</v>
      </c>
      <c r="J665" t="s">
        <v>158</v>
      </c>
      <c r="K665" t="s">
        <v>176</v>
      </c>
      <c r="L665" t="s">
        <v>155</v>
      </c>
      <c r="M665" t="s">
        <v>155</v>
      </c>
      <c r="N665" t="n">
        <v>-80.0865</v>
      </c>
      <c r="O665" t="n">
        <v>26.6126</v>
      </c>
      <c r="P665" t="n">
        <v>33999</v>
      </c>
      <c r="Q665" t="n">
        <v>33999</v>
      </c>
      <c r="R665" t="n">
        <v>60.4</v>
      </c>
      <c r="S665" t="n">
        <v>28.4</v>
      </c>
      <c r="T665" t="n">
        <v>28.7</v>
      </c>
      <c r="U665" t="n">
        <v>32.9</v>
      </c>
      <c r="V665" t="n">
        <v>3.2</v>
      </c>
      <c r="W665" t="n">
        <v>1.6</v>
      </c>
      <c r="X665"/>
      <c r="Y665"/>
      <c r="Z665" t="n">
        <v>29</v>
      </c>
      <c r="AA665" t="n">
        <v>2295</v>
      </c>
      <c r="AB665" t="n">
        <v>41.2</v>
      </c>
      <c r="AC665"/>
      <c r="AD665"/>
      <c r="AE665"/>
      <c r="AF665" t="n">
        <v>2352</v>
      </c>
      <c r="AG665" t="n">
        <v>38</v>
      </c>
      <c r="AH665" t="n">
        <v>50</v>
      </c>
      <c r="AI665" t="n">
        <v>10320</v>
      </c>
      <c r="AJ665" t="n">
        <v>8862</v>
      </c>
      <c r="AK665" t="n">
        <v>9567</v>
      </c>
      <c r="AL665" t="n">
        <v>11376</v>
      </c>
      <c r="AM665" t="n">
        <v>14504</v>
      </c>
      <c r="AN665" t="n">
        <v>16057</v>
      </c>
      <c r="AO665" t="n">
        <v>3257</v>
      </c>
      <c r="AP665" t="n">
        <v>499</v>
      </c>
      <c r="AQ665"/>
      <c r="AR665"/>
    </row>
    <row r="666">
      <c r="A666" t="n">
        <v>136400</v>
      </c>
      <c r="B666" t="s">
        <v>1201</v>
      </c>
      <c r="C666" t="s">
        <v>1202</v>
      </c>
      <c r="D666" t="s">
        <v>1078</v>
      </c>
      <c r="E666" t="s">
        <v>147</v>
      </c>
      <c r="F666" t="s">
        <v>148</v>
      </c>
      <c r="G666" t="s">
        <v>149</v>
      </c>
      <c r="H666" t="s">
        <v>150</v>
      </c>
      <c r="I666" t="s">
        <v>186</v>
      </c>
      <c r="J666" t="s">
        <v>152</v>
      </c>
      <c r="K666" t="s">
        <v>179</v>
      </c>
      <c r="L666" t="s">
        <v>155</v>
      </c>
      <c r="M666" t="s">
        <v>155</v>
      </c>
      <c r="N666" t="n">
        <v>-82.6467</v>
      </c>
      <c r="O666" t="n">
        <v>28.2751</v>
      </c>
      <c r="P666" t="n">
        <v>11845</v>
      </c>
      <c r="Q666" t="n">
        <v>11845</v>
      </c>
      <c r="R666" t="n">
        <v>60.5</v>
      </c>
      <c r="S666" t="n">
        <v>54.4</v>
      </c>
      <c r="T666" t="n">
        <v>6.3</v>
      </c>
      <c r="U666" t="n">
        <v>22.4</v>
      </c>
      <c r="V666" t="n">
        <v>3.2</v>
      </c>
      <c r="W666" t="n">
        <v>0.5</v>
      </c>
      <c r="X666"/>
      <c r="Y666"/>
      <c r="Z666" t="n">
        <v>22</v>
      </c>
      <c r="AA666" t="n">
        <v>1230</v>
      </c>
      <c r="AB666" t="n">
        <v>42.9</v>
      </c>
      <c r="AC666"/>
      <c r="AD666"/>
      <c r="AE666"/>
      <c r="AF666" t="n">
        <v>1042</v>
      </c>
      <c r="AG666" t="n">
        <v>30</v>
      </c>
      <c r="AH666" t="n">
        <v>67</v>
      </c>
      <c r="AI666" t="n">
        <v>5419</v>
      </c>
      <c r="AJ666" t="n">
        <v>3723</v>
      </c>
      <c r="AK666" t="n">
        <v>4519</v>
      </c>
      <c r="AL666" t="n">
        <v>6603</v>
      </c>
      <c r="AM666" t="n">
        <v>8652</v>
      </c>
      <c r="AN666" t="n">
        <v>10714</v>
      </c>
      <c r="AO666" t="n">
        <v>1241</v>
      </c>
      <c r="AP666" t="n">
        <v>189</v>
      </c>
      <c r="AQ666"/>
      <c r="AR666"/>
    </row>
    <row r="667">
      <c r="A667" t="n">
        <v>136473</v>
      </c>
      <c r="B667" t="s">
        <v>1203</v>
      </c>
      <c r="C667" t="s">
        <v>1146</v>
      </c>
      <c r="D667" t="s">
        <v>1078</v>
      </c>
      <c r="E667" t="s">
        <v>147</v>
      </c>
      <c r="F667" t="s">
        <v>148</v>
      </c>
      <c r="G667" t="s">
        <v>149</v>
      </c>
      <c r="H667" t="s">
        <v>150</v>
      </c>
      <c r="I667" t="s">
        <v>151</v>
      </c>
      <c r="J667" t="s">
        <v>152</v>
      </c>
      <c r="K667" t="s">
        <v>179</v>
      </c>
      <c r="L667" t="s">
        <v>155</v>
      </c>
      <c r="M667" t="s">
        <v>155</v>
      </c>
      <c r="N667" t="n">
        <v>-87.2003</v>
      </c>
      <c r="O667" t="n">
        <v>30.4793</v>
      </c>
      <c r="P667" t="n">
        <v>10912</v>
      </c>
      <c r="Q667" t="n">
        <v>10912</v>
      </c>
      <c r="R667" t="n">
        <v>64.4</v>
      </c>
      <c r="S667" t="n">
        <v>60.7</v>
      </c>
      <c r="T667" t="n">
        <v>17.8</v>
      </c>
      <c r="U667" t="n">
        <v>9.5</v>
      </c>
      <c r="V667" t="n">
        <v>2.6</v>
      </c>
      <c r="W667" t="n">
        <v>1</v>
      </c>
      <c r="X667"/>
      <c r="Y667"/>
      <c r="Z667" t="n">
        <v>23</v>
      </c>
      <c r="AA667" t="n">
        <v>898</v>
      </c>
      <c r="AB667" t="n">
        <v>42</v>
      </c>
      <c r="AC667"/>
      <c r="AD667"/>
      <c r="AE667"/>
      <c r="AF667" t="n">
        <v>822</v>
      </c>
      <c r="AG667" t="n">
        <v>35</v>
      </c>
      <c r="AH667" t="n">
        <v>51</v>
      </c>
      <c r="AI667" t="n">
        <v>3436</v>
      </c>
      <c r="AJ667" t="n">
        <v>1650</v>
      </c>
      <c r="AK667" t="n">
        <v>6874</v>
      </c>
      <c r="AL667" t="n">
        <v>8754</v>
      </c>
      <c r="AM667" t="n">
        <v>9629</v>
      </c>
      <c r="AN667" t="n">
        <v>5924</v>
      </c>
      <c r="AO667" t="n">
        <v>1298</v>
      </c>
      <c r="AP667" t="n">
        <v>239</v>
      </c>
      <c r="AQ667"/>
      <c r="AR667"/>
    </row>
    <row r="668">
      <c r="A668" t="n">
        <v>136491</v>
      </c>
      <c r="B668" t="s">
        <v>1204</v>
      </c>
      <c r="C668" t="s">
        <v>1205</v>
      </c>
      <c r="D668" t="s">
        <v>1078</v>
      </c>
      <c r="E668" t="s">
        <v>147</v>
      </c>
      <c r="F668" t="s">
        <v>173</v>
      </c>
      <c r="G668" t="s">
        <v>149</v>
      </c>
      <c r="H668" t="s">
        <v>174</v>
      </c>
      <c r="I668" t="s">
        <v>186</v>
      </c>
      <c r="J668" t="s">
        <v>168</v>
      </c>
      <c r="K668"/>
      <c r="L668" t="s">
        <v>155</v>
      </c>
      <c r="M668" t="s">
        <v>155</v>
      </c>
      <c r="N668" t="n">
        <v>-82.7191</v>
      </c>
      <c r="O668" t="n">
        <v>27.9119</v>
      </c>
      <c r="P668" t="n">
        <v>1859</v>
      </c>
      <c r="Q668" t="n">
        <v>1859</v>
      </c>
      <c r="R668" t="n">
        <v>31.2</v>
      </c>
      <c r="S668" t="n">
        <v>55.2</v>
      </c>
      <c r="T668" t="n">
        <v>15.4</v>
      </c>
      <c r="U668" t="n">
        <v>21.6</v>
      </c>
      <c r="V668" t="n">
        <v>3.3</v>
      </c>
      <c r="W668" t="n">
        <v>1</v>
      </c>
      <c r="X668" t="n">
        <v>54</v>
      </c>
      <c r="Y668" t="n">
        <v>28</v>
      </c>
      <c r="Z668" t="n">
        <v>8</v>
      </c>
      <c r="AA668" t="n">
        <v>351</v>
      </c>
      <c r="AB668" t="n">
        <v>57.8</v>
      </c>
      <c r="AC668"/>
      <c r="AD668"/>
      <c r="AE668"/>
      <c r="AF668" t="n">
        <v>286</v>
      </c>
      <c r="AG668" t="n">
        <v>19</v>
      </c>
      <c r="AH668" t="n">
        <v>33</v>
      </c>
      <c r="AI668" t="n">
        <v>15592</v>
      </c>
      <c r="AJ668" t="n">
        <v>11193</v>
      </c>
      <c r="AK668"/>
      <c r="AL668" t="n">
        <v>14833</v>
      </c>
      <c r="AM668"/>
      <c r="AN668"/>
      <c r="AO668"/>
      <c r="AP668"/>
      <c r="AQ668"/>
      <c r="AR668"/>
    </row>
    <row r="669">
      <c r="A669" t="n">
        <v>136516</v>
      </c>
      <c r="B669" t="s">
        <v>1206</v>
      </c>
      <c r="C669" t="s">
        <v>1207</v>
      </c>
      <c r="D669" t="s">
        <v>1078</v>
      </c>
      <c r="E669" t="s">
        <v>147</v>
      </c>
      <c r="F669" t="s">
        <v>148</v>
      </c>
      <c r="G669" t="s">
        <v>149</v>
      </c>
      <c r="H669" t="s">
        <v>150</v>
      </c>
      <c r="I669" t="s">
        <v>151</v>
      </c>
      <c r="J669" t="s">
        <v>152</v>
      </c>
      <c r="K669" t="s">
        <v>179</v>
      </c>
      <c r="L669" t="s">
        <v>155</v>
      </c>
      <c r="M669" t="s">
        <v>155</v>
      </c>
      <c r="N669" t="n">
        <v>-81.7119</v>
      </c>
      <c r="O669" t="n">
        <v>28.0324</v>
      </c>
      <c r="P669" t="n">
        <v>11417</v>
      </c>
      <c r="Q669" t="n">
        <v>11417</v>
      </c>
      <c r="R669" t="n">
        <v>64.6</v>
      </c>
      <c r="S669" t="n">
        <v>44.5</v>
      </c>
      <c r="T669" t="n">
        <v>17.7</v>
      </c>
      <c r="U669" t="n">
        <v>28</v>
      </c>
      <c r="V669" t="n">
        <v>3.1</v>
      </c>
      <c r="W669" t="n">
        <v>1.3</v>
      </c>
      <c r="X669"/>
      <c r="Y669"/>
      <c r="Z669" t="n">
        <v>20</v>
      </c>
      <c r="AA669" t="n">
        <v>901</v>
      </c>
      <c r="AB669" t="n">
        <v>34</v>
      </c>
      <c r="AC669"/>
      <c r="AD669"/>
      <c r="AE669"/>
      <c r="AF669" t="n">
        <v>546</v>
      </c>
      <c r="AG669" t="n">
        <v>33</v>
      </c>
      <c r="AH669" t="n">
        <v>53</v>
      </c>
      <c r="AI669" t="n">
        <v>9832</v>
      </c>
      <c r="AJ669" t="n">
        <v>8439</v>
      </c>
      <c r="AK669" t="n">
        <v>8826</v>
      </c>
      <c r="AL669" t="n">
        <v>10302</v>
      </c>
      <c r="AM669" t="n">
        <v>8377</v>
      </c>
      <c r="AN669"/>
      <c r="AO669" t="n">
        <v>1293</v>
      </c>
      <c r="AP669" t="n">
        <v>377</v>
      </c>
      <c r="AQ669"/>
      <c r="AR669"/>
    </row>
    <row r="670">
      <c r="A670" t="n">
        <v>136659</v>
      </c>
      <c r="B670" t="s">
        <v>1208</v>
      </c>
      <c r="C670" t="s">
        <v>1209</v>
      </c>
      <c r="D670" t="s">
        <v>1078</v>
      </c>
      <c r="E670" t="s">
        <v>147</v>
      </c>
      <c r="F670" t="s">
        <v>173</v>
      </c>
      <c r="G670" t="s">
        <v>149</v>
      </c>
      <c r="H670" t="s">
        <v>174</v>
      </c>
      <c r="I670" t="s">
        <v>205</v>
      </c>
      <c r="J670" t="s">
        <v>164</v>
      </c>
      <c r="K670"/>
      <c r="L670" t="s">
        <v>155</v>
      </c>
      <c r="M670" t="s">
        <v>155</v>
      </c>
      <c r="N670" t="n">
        <v>-87.0997</v>
      </c>
      <c r="O670" t="n">
        <v>30.6481</v>
      </c>
      <c r="P670" t="n">
        <v>469</v>
      </c>
      <c r="Q670" t="n">
        <v>469</v>
      </c>
      <c r="R670" t="n">
        <v>20</v>
      </c>
      <c r="S670" t="n">
        <v>83.2</v>
      </c>
      <c r="T670" t="n">
        <v>6.2</v>
      </c>
      <c r="U670" t="n">
        <v>4.3</v>
      </c>
      <c r="V670" t="n">
        <v>0.9</v>
      </c>
      <c r="W670" t="n">
        <v>0</v>
      </c>
      <c r="X670" t="n">
        <v>74</v>
      </c>
      <c r="Y670" t="n">
        <v>43</v>
      </c>
      <c r="Z670" t="n">
        <v>16</v>
      </c>
      <c r="AA670" t="n">
        <v>117</v>
      </c>
      <c r="AB670" t="n">
        <v>67.5</v>
      </c>
      <c r="AC670"/>
      <c r="AD670"/>
      <c r="AE670"/>
      <c r="AF670" t="n">
        <v>129</v>
      </c>
      <c r="AG670" t="n">
        <v>16</v>
      </c>
      <c r="AH670" t="n">
        <v>48</v>
      </c>
      <c r="AI670" t="n">
        <v>6067</v>
      </c>
      <c r="AJ670" t="n">
        <v>5031</v>
      </c>
      <c r="AK670" t="n">
        <v>7381</v>
      </c>
      <c r="AL670" t="n">
        <v>6966</v>
      </c>
      <c r="AM670"/>
      <c r="AN670"/>
      <c r="AO670"/>
      <c r="AP670"/>
      <c r="AQ670"/>
      <c r="AR670"/>
    </row>
    <row r="671">
      <c r="A671" t="n">
        <v>136701</v>
      </c>
      <c r="B671" t="s">
        <v>1210</v>
      </c>
      <c r="C671" t="s">
        <v>1211</v>
      </c>
      <c r="D671" t="s">
        <v>1078</v>
      </c>
      <c r="E671" t="s">
        <v>147</v>
      </c>
      <c r="F671" t="s">
        <v>162</v>
      </c>
      <c r="G671" t="s">
        <v>163</v>
      </c>
      <c r="H671" t="s">
        <v>150</v>
      </c>
      <c r="I671" t="s">
        <v>186</v>
      </c>
      <c r="J671" t="s">
        <v>164</v>
      </c>
      <c r="K671" t="s">
        <v>209</v>
      </c>
      <c r="L671" t="s">
        <v>155</v>
      </c>
      <c r="M671" t="s">
        <v>155</v>
      </c>
      <c r="N671" t="n">
        <v>-80.1252</v>
      </c>
      <c r="O671" t="n">
        <v>26.5165</v>
      </c>
      <c r="P671" t="n">
        <v>144</v>
      </c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 t="n">
        <v>31</v>
      </c>
      <c r="AR671"/>
    </row>
    <row r="672">
      <c r="A672" t="n">
        <v>136765</v>
      </c>
      <c r="B672" t="s">
        <v>1212</v>
      </c>
      <c r="C672" t="s">
        <v>1207</v>
      </c>
      <c r="D672" t="s">
        <v>1078</v>
      </c>
      <c r="E672" t="s">
        <v>147</v>
      </c>
      <c r="F672" t="s">
        <v>216</v>
      </c>
      <c r="G672" t="s">
        <v>149</v>
      </c>
      <c r="H672" t="s">
        <v>200</v>
      </c>
      <c r="I672" t="s">
        <v>151</v>
      </c>
      <c r="J672" t="s">
        <v>164</v>
      </c>
      <c r="K672"/>
      <c r="L672" t="s">
        <v>155</v>
      </c>
      <c r="M672" t="s">
        <v>155</v>
      </c>
      <c r="N672" t="n">
        <v>-81.6545</v>
      </c>
      <c r="O672" t="n">
        <v>28.0766</v>
      </c>
      <c r="P672" t="n">
        <v>769</v>
      </c>
      <c r="Q672" t="n">
        <v>769</v>
      </c>
      <c r="R672" t="n">
        <v>46.9</v>
      </c>
      <c r="S672" t="n">
        <v>37.2</v>
      </c>
      <c r="T672" t="n">
        <v>16.9</v>
      </c>
      <c r="U672" t="n">
        <v>40.7</v>
      </c>
      <c r="V672" t="n">
        <v>0.8</v>
      </c>
      <c r="W672" t="n">
        <v>1.3</v>
      </c>
      <c r="X672" t="n">
        <v>2</v>
      </c>
      <c r="Y672" t="n">
        <v>3</v>
      </c>
      <c r="Z672" t="n">
        <v>20</v>
      </c>
      <c r="AA672"/>
      <c r="AB672"/>
      <c r="AC672"/>
      <c r="AD672"/>
      <c r="AE672"/>
      <c r="AF672" t="n">
        <v>325</v>
      </c>
      <c r="AG672" t="n">
        <v>57</v>
      </c>
      <c r="AH672" t="n">
        <v>71</v>
      </c>
      <c r="AI672" t="n">
        <v>23365</v>
      </c>
      <c r="AJ672" t="n">
        <v>22547</v>
      </c>
      <c r="AK672"/>
      <c r="AL672"/>
      <c r="AM672"/>
      <c r="AN672"/>
      <c r="AO672"/>
      <c r="AP672"/>
      <c r="AQ672"/>
      <c r="AR672"/>
    </row>
    <row r="673">
      <c r="A673" t="n">
        <v>136774</v>
      </c>
      <c r="B673" t="s">
        <v>1213</v>
      </c>
      <c r="C673" t="s">
        <v>1214</v>
      </c>
      <c r="D673" t="s">
        <v>1078</v>
      </c>
      <c r="E673" t="s">
        <v>147</v>
      </c>
      <c r="F673" t="s">
        <v>162</v>
      </c>
      <c r="G673" t="s">
        <v>163</v>
      </c>
      <c r="H673" t="s">
        <v>150</v>
      </c>
      <c r="I673" t="s">
        <v>151</v>
      </c>
      <c r="J673" t="s">
        <v>168</v>
      </c>
      <c r="K673" t="s">
        <v>209</v>
      </c>
      <c r="L673" t="s">
        <v>155</v>
      </c>
      <c r="M673" t="s">
        <v>155</v>
      </c>
      <c r="N673" t="n">
        <v>-82.5478</v>
      </c>
      <c r="O673" t="n">
        <v>27.3609</v>
      </c>
      <c r="P673" t="n">
        <v>1722</v>
      </c>
      <c r="Q673" t="n">
        <v>1722</v>
      </c>
      <c r="R673" t="n">
        <v>72.7</v>
      </c>
      <c r="S673" t="n">
        <v>44</v>
      </c>
      <c r="T673" t="n">
        <v>3.2</v>
      </c>
      <c r="U673" t="n">
        <v>14.2</v>
      </c>
      <c r="V673" t="n">
        <v>9.8</v>
      </c>
      <c r="W673" t="n">
        <v>21.1</v>
      </c>
      <c r="X673" t="n">
        <v>84</v>
      </c>
      <c r="Y673"/>
      <c r="Z673" t="n">
        <v>11</v>
      </c>
      <c r="AA673" t="n">
        <v>363</v>
      </c>
      <c r="AB673" t="n">
        <v>70.8</v>
      </c>
      <c r="AC673" t="n">
        <v>363</v>
      </c>
      <c r="AD673" t="n">
        <v>70.8</v>
      </c>
      <c r="AE673" t="n">
        <v>58.7</v>
      </c>
      <c r="AF673" t="n">
        <v>415</v>
      </c>
      <c r="AG673" t="n">
        <v>21</v>
      </c>
      <c r="AH673" t="n">
        <v>98</v>
      </c>
      <c r="AI673" t="n">
        <v>60362</v>
      </c>
      <c r="AJ673" t="n">
        <v>50332</v>
      </c>
      <c r="AK673" t="n">
        <v>50588</v>
      </c>
      <c r="AL673" t="n">
        <v>55349</v>
      </c>
      <c r="AM673" t="n">
        <v>57165</v>
      </c>
      <c r="AN673" t="n">
        <v>60033</v>
      </c>
      <c r="AO673"/>
      <c r="AP673" t="n">
        <v>374</v>
      </c>
      <c r="AQ673"/>
      <c r="AR673"/>
    </row>
    <row r="674">
      <c r="A674" t="n">
        <v>136826</v>
      </c>
      <c r="B674" t="s">
        <v>1215</v>
      </c>
      <c r="C674" t="s">
        <v>1082</v>
      </c>
      <c r="D674" t="s">
        <v>1078</v>
      </c>
      <c r="E674" t="s">
        <v>147</v>
      </c>
      <c r="F674" t="s">
        <v>173</v>
      </c>
      <c r="G674" t="s">
        <v>149</v>
      </c>
      <c r="H674" t="s">
        <v>174</v>
      </c>
      <c r="I674" t="s">
        <v>186</v>
      </c>
      <c r="J674" t="s">
        <v>164</v>
      </c>
      <c r="K674"/>
      <c r="L674" t="s">
        <v>155</v>
      </c>
      <c r="M674" t="s">
        <v>155</v>
      </c>
      <c r="N674" t="n">
        <v>-80.3901</v>
      </c>
      <c r="O674" t="n">
        <v>25.5992</v>
      </c>
      <c r="P674" t="n">
        <v>1215</v>
      </c>
      <c r="Q674" t="n">
        <v>1215</v>
      </c>
      <c r="R674" t="n">
        <v>39</v>
      </c>
      <c r="S674" t="n">
        <v>8.2</v>
      </c>
      <c r="T674" t="n">
        <v>19.7</v>
      </c>
      <c r="U674" t="n">
        <v>66.6</v>
      </c>
      <c r="V674" t="n">
        <v>1</v>
      </c>
      <c r="W674" t="n">
        <v>3.1</v>
      </c>
      <c r="X674" t="n">
        <v>33</v>
      </c>
      <c r="Y674" t="n">
        <v>34</v>
      </c>
      <c r="Z674" t="n">
        <v>15</v>
      </c>
      <c r="AA674" t="n">
        <v>540</v>
      </c>
      <c r="AB674" t="n">
        <v>33.9</v>
      </c>
      <c r="AC674"/>
      <c r="AD674"/>
      <c r="AE674"/>
      <c r="AF674" t="n">
        <v>264</v>
      </c>
      <c r="AG674" t="n">
        <v>22</v>
      </c>
      <c r="AH674" t="n">
        <v>60</v>
      </c>
      <c r="AI674" t="n">
        <v>13078</v>
      </c>
      <c r="AJ674" t="n">
        <v>12537</v>
      </c>
      <c r="AK674" t="n">
        <v>12732</v>
      </c>
      <c r="AL674" t="n">
        <v>14623</v>
      </c>
      <c r="AM674"/>
      <c r="AN674"/>
      <c r="AO674"/>
      <c r="AP674"/>
      <c r="AQ674"/>
      <c r="AR674"/>
    </row>
    <row r="675">
      <c r="A675" t="n">
        <v>136950</v>
      </c>
      <c r="B675" t="s">
        <v>1216</v>
      </c>
      <c r="C675" t="s">
        <v>1144</v>
      </c>
      <c r="D675" t="s">
        <v>1078</v>
      </c>
      <c r="E675" t="s">
        <v>147</v>
      </c>
      <c r="F675" t="s">
        <v>162</v>
      </c>
      <c r="G675" t="s">
        <v>163</v>
      </c>
      <c r="H675" t="s">
        <v>150</v>
      </c>
      <c r="I675" t="s">
        <v>186</v>
      </c>
      <c r="J675" t="s">
        <v>168</v>
      </c>
      <c r="K675" t="s">
        <v>153</v>
      </c>
      <c r="L675" t="s">
        <v>155</v>
      </c>
      <c r="M675" t="s">
        <v>155</v>
      </c>
      <c r="N675" t="n">
        <v>-81.3492</v>
      </c>
      <c r="O675" t="n">
        <v>28.5928</v>
      </c>
      <c r="P675" t="n">
        <v>3198</v>
      </c>
      <c r="Q675" t="n">
        <v>2705</v>
      </c>
      <c r="R675" t="n">
        <v>60</v>
      </c>
      <c r="S675" t="n">
        <v>57.4</v>
      </c>
      <c r="T675" t="n">
        <v>6.2</v>
      </c>
      <c r="U675" t="n">
        <v>17.7</v>
      </c>
      <c r="V675" t="n">
        <v>3.4</v>
      </c>
      <c r="W675" t="n">
        <v>8.9</v>
      </c>
      <c r="X675" t="n">
        <v>85</v>
      </c>
      <c r="Y675"/>
      <c r="Z675" t="n">
        <v>13</v>
      </c>
      <c r="AA675" t="n">
        <v>528</v>
      </c>
      <c r="AB675" t="n">
        <v>76.9</v>
      </c>
      <c r="AC675" t="n">
        <v>528</v>
      </c>
      <c r="AD675" t="n">
        <v>76.9</v>
      </c>
      <c r="AE675" t="n">
        <v>69.9</v>
      </c>
      <c r="AF675" t="n">
        <v>632</v>
      </c>
      <c r="AG675" t="n">
        <v>22</v>
      </c>
      <c r="AH675" t="n">
        <v>91</v>
      </c>
      <c r="AI675" t="n">
        <v>37134</v>
      </c>
      <c r="AJ675" t="n">
        <v>25481</v>
      </c>
      <c r="AK675" t="n">
        <v>28884</v>
      </c>
      <c r="AL675" t="n">
        <v>29454</v>
      </c>
      <c r="AM675" t="n">
        <v>31970</v>
      </c>
      <c r="AN675" t="n">
        <v>41399</v>
      </c>
      <c r="AO675"/>
      <c r="AP675" t="n">
        <v>629</v>
      </c>
      <c r="AQ675" t="n">
        <v>202</v>
      </c>
      <c r="AR675" t="n">
        <v>8</v>
      </c>
    </row>
    <row r="676">
      <c r="A676" t="n">
        <v>137023</v>
      </c>
      <c r="B676" t="s">
        <v>1217</v>
      </c>
      <c r="C676" t="s">
        <v>1119</v>
      </c>
      <c r="D676" t="s">
        <v>1078</v>
      </c>
      <c r="E676" t="s">
        <v>147</v>
      </c>
      <c r="F676" t="s">
        <v>216</v>
      </c>
      <c r="G676" t="s">
        <v>149</v>
      </c>
      <c r="H676" t="s">
        <v>200</v>
      </c>
      <c r="I676" t="s">
        <v>186</v>
      </c>
      <c r="J676" t="s">
        <v>164</v>
      </c>
      <c r="K676"/>
      <c r="L676" t="s">
        <v>155</v>
      </c>
      <c r="M676" t="s">
        <v>155</v>
      </c>
      <c r="N676" t="n">
        <v>-81.3458</v>
      </c>
      <c r="O676" t="n">
        <v>29.9244</v>
      </c>
      <c r="P676" t="n">
        <v>803</v>
      </c>
      <c r="Q676" t="n">
        <v>803</v>
      </c>
      <c r="R676" t="n">
        <v>48.9</v>
      </c>
      <c r="S676" t="n">
        <v>76</v>
      </c>
      <c r="T676" t="n">
        <v>11.6</v>
      </c>
      <c r="U676" t="n">
        <v>8.5</v>
      </c>
      <c r="V676" t="n">
        <v>0.6</v>
      </c>
      <c r="W676" t="n">
        <v>0.7</v>
      </c>
      <c r="X676" t="n">
        <v>70</v>
      </c>
      <c r="Y676"/>
      <c r="Z676" t="n">
        <v>10</v>
      </c>
      <c r="AA676"/>
      <c r="AB676"/>
      <c r="AC676"/>
      <c r="AD676"/>
      <c r="AE676"/>
      <c r="AF676" t="n">
        <v>329</v>
      </c>
      <c r="AG676" t="n">
        <v>29</v>
      </c>
      <c r="AH676" t="n">
        <v>47</v>
      </c>
      <c r="AI676" t="n">
        <v>10843</v>
      </c>
      <c r="AJ676" t="n">
        <v>9927</v>
      </c>
      <c r="AK676" t="n">
        <v>7554</v>
      </c>
      <c r="AL676" t="n">
        <v>11079</v>
      </c>
      <c r="AM676"/>
      <c r="AN676"/>
      <c r="AO676"/>
      <c r="AP676"/>
      <c r="AQ676"/>
      <c r="AR676"/>
    </row>
    <row r="677">
      <c r="A677" t="n">
        <v>137032</v>
      </c>
      <c r="B677" t="s">
        <v>1218</v>
      </c>
      <c r="C677" t="s">
        <v>1219</v>
      </c>
      <c r="D677" t="s">
        <v>1078</v>
      </c>
      <c r="E677" t="s">
        <v>147</v>
      </c>
      <c r="F677" t="s">
        <v>162</v>
      </c>
      <c r="G677" t="s">
        <v>163</v>
      </c>
      <c r="H677" t="s">
        <v>150</v>
      </c>
      <c r="I677" t="s">
        <v>175</v>
      </c>
      <c r="J677" t="s">
        <v>238</v>
      </c>
      <c r="K677" t="s">
        <v>159</v>
      </c>
      <c r="L677" t="s">
        <v>155</v>
      </c>
      <c r="M677" t="s">
        <v>155</v>
      </c>
      <c r="N677" t="n">
        <v>-82.2578</v>
      </c>
      <c r="O677" t="n">
        <v>28.3368</v>
      </c>
      <c r="P677" t="n">
        <v>14159</v>
      </c>
      <c r="Q677" t="n">
        <v>10713</v>
      </c>
      <c r="R677" t="n">
        <v>60.1</v>
      </c>
      <c r="S677" t="n">
        <v>23.8</v>
      </c>
      <c r="T677" t="n">
        <v>18.5</v>
      </c>
      <c r="U677" t="n">
        <v>13.3</v>
      </c>
      <c r="V677" t="n">
        <v>1</v>
      </c>
      <c r="W677" t="n">
        <v>8.2</v>
      </c>
      <c r="X677" t="n">
        <v>58</v>
      </c>
      <c r="Y677" t="n">
        <v>100</v>
      </c>
      <c r="Z677" t="n">
        <v>20</v>
      </c>
      <c r="AA677" t="n">
        <v>533</v>
      </c>
      <c r="AB677" t="n">
        <v>48.8</v>
      </c>
      <c r="AC677" t="n">
        <v>533</v>
      </c>
      <c r="AD677" t="n">
        <v>48.8</v>
      </c>
      <c r="AE677" t="n">
        <v>40.2</v>
      </c>
      <c r="AF677" t="n">
        <v>868</v>
      </c>
      <c r="AG677" t="n">
        <v>37</v>
      </c>
      <c r="AH677" t="n">
        <v>60</v>
      </c>
      <c r="AI677" t="n">
        <v>19478</v>
      </c>
      <c r="AJ677" t="n">
        <v>16216</v>
      </c>
      <c r="AK677" t="n">
        <v>15891</v>
      </c>
      <c r="AL677" t="n">
        <v>17642</v>
      </c>
      <c r="AM677" t="n">
        <v>21839</v>
      </c>
      <c r="AN677" t="n">
        <v>23342</v>
      </c>
      <c r="AO677" t="n">
        <v>187</v>
      </c>
      <c r="AP677" t="n">
        <v>1287</v>
      </c>
      <c r="AQ677" t="n">
        <v>1028</v>
      </c>
      <c r="AR677" t="n">
        <v>68</v>
      </c>
    </row>
    <row r="678">
      <c r="A678" t="n">
        <v>137078</v>
      </c>
      <c r="B678" t="s">
        <v>1220</v>
      </c>
      <c r="C678" t="s">
        <v>1155</v>
      </c>
      <c r="D678" t="s">
        <v>1078</v>
      </c>
      <c r="E678" t="s">
        <v>147</v>
      </c>
      <c r="F678" t="s">
        <v>148</v>
      </c>
      <c r="G678" t="s">
        <v>149</v>
      </c>
      <c r="H678" t="s">
        <v>150</v>
      </c>
      <c r="I678" t="s">
        <v>151</v>
      </c>
      <c r="J678" t="s">
        <v>158</v>
      </c>
      <c r="K678" t="s">
        <v>179</v>
      </c>
      <c r="L678" t="s">
        <v>155</v>
      </c>
      <c r="M678" t="s">
        <v>155</v>
      </c>
      <c r="N678" t="n">
        <v>-82.6366</v>
      </c>
      <c r="O678" t="n">
        <v>27.7733</v>
      </c>
      <c r="P678" t="n">
        <v>31506</v>
      </c>
      <c r="Q678" t="n">
        <v>31506</v>
      </c>
      <c r="R678" t="n">
        <v>60.4</v>
      </c>
      <c r="S678" t="n">
        <v>57.2</v>
      </c>
      <c r="T678" t="n">
        <v>13.2</v>
      </c>
      <c r="U678" t="n">
        <v>17.6</v>
      </c>
      <c r="V678" t="n">
        <v>4.2</v>
      </c>
      <c r="W678" t="n">
        <v>0.8</v>
      </c>
      <c r="X678"/>
      <c r="Y678"/>
      <c r="Z678" t="n">
        <v>25</v>
      </c>
      <c r="AA678" t="n">
        <v>1943</v>
      </c>
      <c r="AB678" t="n">
        <v>37.5</v>
      </c>
      <c r="AC678"/>
      <c r="AD678"/>
      <c r="AE678"/>
      <c r="AF678" t="n">
        <v>1606</v>
      </c>
      <c r="AG678" t="n">
        <v>33</v>
      </c>
      <c r="AH678" t="n">
        <v>44</v>
      </c>
      <c r="AI678" t="n">
        <v>300</v>
      </c>
      <c r="AJ678" t="n">
        <v>-2566</v>
      </c>
      <c r="AK678" t="n">
        <v>-787</v>
      </c>
      <c r="AL678" t="n">
        <v>2669</v>
      </c>
      <c r="AM678" t="n">
        <v>7616</v>
      </c>
      <c r="AN678" t="n">
        <v>10158</v>
      </c>
      <c r="AO678" t="n">
        <v>3664</v>
      </c>
      <c r="AP678" t="n">
        <v>1059</v>
      </c>
      <c r="AQ678"/>
      <c r="AR678"/>
    </row>
    <row r="679">
      <c r="A679" t="n">
        <v>137087</v>
      </c>
      <c r="B679" t="s">
        <v>1221</v>
      </c>
      <c r="C679" t="s">
        <v>1109</v>
      </c>
      <c r="D679" t="s">
        <v>1078</v>
      </c>
      <c r="E679" t="s">
        <v>147</v>
      </c>
      <c r="F679" t="s">
        <v>173</v>
      </c>
      <c r="G679" t="s">
        <v>149</v>
      </c>
      <c r="H679" t="s">
        <v>174</v>
      </c>
      <c r="I679" t="s">
        <v>151</v>
      </c>
      <c r="J679" t="s">
        <v>168</v>
      </c>
      <c r="K679"/>
      <c r="L679" t="s">
        <v>155</v>
      </c>
      <c r="M679" t="s">
        <v>155</v>
      </c>
      <c r="N679" t="n">
        <v>-82.6815</v>
      </c>
      <c r="O679" t="n">
        <v>27.7612</v>
      </c>
      <c r="P679" t="n">
        <v>2119</v>
      </c>
      <c r="Q679" t="n">
        <v>2119</v>
      </c>
      <c r="R679" t="n">
        <v>50.2</v>
      </c>
      <c r="S679" t="n">
        <v>44.8</v>
      </c>
      <c r="T679" t="n">
        <v>33</v>
      </c>
      <c r="U679" t="n">
        <v>15.1</v>
      </c>
      <c r="V679" t="n">
        <v>2.6</v>
      </c>
      <c r="W679" t="n">
        <v>0.4</v>
      </c>
      <c r="X679" t="n">
        <v>59</v>
      </c>
      <c r="Y679" t="n">
        <v>89</v>
      </c>
      <c r="Z679" t="n">
        <v>7</v>
      </c>
      <c r="AA679" t="n">
        <v>451</v>
      </c>
      <c r="AB679" t="n">
        <v>53.4</v>
      </c>
      <c r="AC679"/>
      <c r="AD679"/>
      <c r="AE679"/>
      <c r="AF679" t="n">
        <v>314</v>
      </c>
      <c r="AG679" t="n">
        <v>21</v>
      </c>
      <c r="AH679" t="n">
        <v>38</v>
      </c>
      <c r="AI679" t="n">
        <v>17981</v>
      </c>
      <c r="AJ679" t="n">
        <v>17411</v>
      </c>
      <c r="AK679" t="n">
        <v>18361</v>
      </c>
      <c r="AL679"/>
      <c r="AM679"/>
      <c r="AN679"/>
      <c r="AO679"/>
      <c r="AP679"/>
      <c r="AQ679"/>
      <c r="AR679"/>
    </row>
    <row r="680">
      <c r="A680" t="n">
        <v>137096</v>
      </c>
      <c r="B680" t="s">
        <v>1222</v>
      </c>
      <c r="C680" t="s">
        <v>1136</v>
      </c>
      <c r="D680" t="s">
        <v>1078</v>
      </c>
      <c r="E680" t="s">
        <v>147</v>
      </c>
      <c r="F680" t="s">
        <v>148</v>
      </c>
      <c r="G680" t="s">
        <v>149</v>
      </c>
      <c r="H680" t="s">
        <v>150</v>
      </c>
      <c r="I680" t="s">
        <v>186</v>
      </c>
      <c r="J680" t="s">
        <v>238</v>
      </c>
      <c r="K680" t="s">
        <v>176</v>
      </c>
      <c r="L680" t="s">
        <v>155</v>
      </c>
      <c r="M680" t="s">
        <v>155</v>
      </c>
      <c r="N680" t="n">
        <v>-82.4331</v>
      </c>
      <c r="O680" t="n">
        <v>29.681</v>
      </c>
      <c r="P680" t="n">
        <v>16717</v>
      </c>
      <c r="Q680" t="n">
        <v>16717</v>
      </c>
      <c r="R680" t="n">
        <v>55</v>
      </c>
      <c r="S680" t="n">
        <v>52.9</v>
      </c>
      <c r="T680" t="n">
        <v>12.3</v>
      </c>
      <c r="U680" t="n">
        <v>21.2</v>
      </c>
      <c r="V680" t="n">
        <v>4</v>
      </c>
      <c r="W680" t="n">
        <v>2.5</v>
      </c>
      <c r="X680"/>
      <c r="Y680"/>
      <c r="Z680" t="n">
        <v>17</v>
      </c>
      <c r="AA680" t="n">
        <v>1772</v>
      </c>
      <c r="AB680" t="n">
        <v>52.1</v>
      </c>
      <c r="AC680"/>
      <c r="AD680"/>
      <c r="AE680"/>
      <c r="AF680" t="n">
        <v>1634</v>
      </c>
      <c r="AG680" t="n">
        <v>28</v>
      </c>
      <c r="AH680" t="n">
        <v>48</v>
      </c>
      <c r="AI680" t="n">
        <v>11790</v>
      </c>
      <c r="AJ680" t="n">
        <v>10251</v>
      </c>
      <c r="AK680" t="n">
        <v>10703</v>
      </c>
      <c r="AL680" t="n">
        <v>11927</v>
      </c>
      <c r="AM680" t="n">
        <v>13409</v>
      </c>
      <c r="AN680" t="n">
        <v>13579</v>
      </c>
      <c r="AO680" t="n">
        <v>2215</v>
      </c>
      <c r="AP680" t="n">
        <v>294</v>
      </c>
      <c r="AQ680"/>
      <c r="AR680"/>
    </row>
    <row r="681">
      <c r="A681" t="n">
        <v>137120</v>
      </c>
      <c r="B681" t="s">
        <v>1223</v>
      </c>
      <c r="C681" t="s">
        <v>1214</v>
      </c>
      <c r="D681" t="s">
        <v>1078</v>
      </c>
      <c r="E681" t="s">
        <v>147</v>
      </c>
      <c r="F681" t="s">
        <v>173</v>
      </c>
      <c r="G681" t="s">
        <v>149</v>
      </c>
      <c r="H681" t="s">
        <v>174</v>
      </c>
      <c r="I681" t="s">
        <v>186</v>
      </c>
      <c r="J681" t="s">
        <v>168</v>
      </c>
      <c r="K681"/>
      <c r="L681" t="s">
        <v>155</v>
      </c>
      <c r="M681" t="s">
        <v>155</v>
      </c>
      <c r="N681" t="n">
        <v>-82.5008</v>
      </c>
      <c r="O681" t="n">
        <v>27.2855</v>
      </c>
      <c r="P681" t="n">
        <v>1977</v>
      </c>
      <c r="Q681" t="n">
        <v>1977</v>
      </c>
      <c r="R681" t="n">
        <v>34.2</v>
      </c>
      <c r="S681" t="n">
        <v>61.7</v>
      </c>
      <c r="T681" t="n">
        <v>10.7</v>
      </c>
      <c r="U681" t="n">
        <v>22</v>
      </c>
      <c r="V681" t="n">
        <v>1</v>
      </c>
      <c r="W681" t="n">
        <v>1.1</v>
      </c>
      <c r="X681" t="n">
        <v>22</v>
      </c>
      <c r="Y681" t="n">
        <v>6</v>
      </c>
      <c r="Z681" t="n">
        <v>6</v>
      </c>
      <c r="AA681" t="n">
        <v>421</v>
      </c>
      <c r="AB681" t="n">
        <v>51.1</v>
      </c>
      <c r="AC681"/>
      <c r="AD681"/>
      <c r="AE681"/>
      <c r="AF681" t="n">
        <v>276</v>
      </c>
      <c r="AG681" t="n">
        <v>11</v>
      </c>
      <c r="AH681" t="n">
        <v>30</v>
      </c>
      <c r="AI681" t="n">
        <v>18052</v>
      </c>
      <c r="AJ681" t="n">
        <v>17407</v>
      </c>
      <c r="AK681" t="n">
        <v>16019</v>
      </c>
      <c r="AL681" t="n">
        <v>18159</v>
      </c>
      <c r="AM681"/>
      <c r="AN681"/>
      <c r="AO681"/>
      <c r="AP681"/>
      <c r="AQ681"/>
      <c r="AR681"/>
    </row>
    <row r="682">
      <c r="A682" t="n">
        <v>137209</v>
      </c>
      <c r="B682" t="s">
        <v>1224</v>
      </c>
      <c r="C682" t="s">
        <v>1225</v>
      </c>
      <c r="D682" t="s">
        <v>1078</v>
      </c>
      <c r="E682" t="s">
        <v>147</v>
      </c>
      <c r="F682" t="s">
        <v>148</v>
      </c>
      <c r="G682" t="s">
        <v>149</v>
      </c>
      <c r="H682" t="s">
        <v>150</v>
      </c>
      <c r="I682" t="s">
        <v>151</v>
      </c>
      <c r="J682" t="s">
        <v>238</v>
      </c>
      <c r="K682" t="s">
        <v>179</v>
      </c>
      <c r="L682" t="s">
        <v>155</v>
      </c>
      <c r="M682" t="s">
        <v>155</v>
      </c>
      <c r="N682" t="n">
        <v>-81.308</v>
      </c>
      <c r="O682" t="n">
        <v>28.7455</v>
      </c>
      <c r="P682" t="n">
        <v>19580</v>
      </c>
      <c r="Q682" t="n">
        <v>19580</v>
      </c>
      <c r="R682" t="n">
        <v>57.2</v>
      </c>
      <c r="S682" t="n">
        <v>43.7</v>
      </c>
      <c r="T682" t="n">
        <v>15.3</v>
      </c>
      <c r="U682" t="n">
        <v>28.6</v>
      </c>
      <c r="V682" t="n">
        <v>4.3</v>
      </c>
      <c r="W682" t="n">
        <v>2</v>
      </c>
      <c r="X682"/>
      <c r="Y682"/>
      <c r="Z682" t="n">
        <v>26</v>
      </c>
      <c r="AA682" t="n">
        <v>1988</v>
      </c>
      <c r="AB682" t="n">
        <v>42</v>
      </c>
      <c r="AC682"/>
      <c r="AD682"/>
      <c r="AE682"/>
      <c r="AF682" t="n">
        <v>1515</v>
      </c>
      <c r="AG682" t="n">
        <v>27</v>
      </c>
      <c r="AH682" t="n">
        <v>36</v>
      </c>
      <c r="AI682" t="n">
        <v>2889</v>
      </c>
      <c r="AJ682" t="n">
        <v>974</v>
      </c>
      <c r="AK682" t="n">
        <v>2282</v>
      </c>
      <c r="AL682" t="n">
        <v>5547</v>
      </c>
      <c r="AM682" t="n">
        <v>8440</v>
      </c>
      <c r="AN682" t="n">
        <v>9152</v>
      </c>
      <c r="AO682" t="n">
        <v>2399</v>
      </c>
      <c r="AP682" t="n">
        <v>477</v>
      </c>
      <c r="AQ682"/>
      <c r="AR682"/>
    </row>
    <row r="683">
      <c r="A683" t="n">
        <v>137245</v>
      </c>
      <c r="B683" t="s">
        <v>1226</v>
      </c>
      <c r="C683" t="s">
        <v>753</v>
      </c>
      <c r="D683" t="s">
        <v>1078</v>
      </c>
      <c r="E683" t="s">
        <v>147</v>
      </c>
      <c r="F683" t="s">
        <v>173</v>
      </c>
      <c r="G683" t="s">
        <v>149</v>
      </c>
      <c r="H683" t="s">
        <v>174</v>
      </c>
      <c r="I683" t="s">
        <v>186</v>
      </c>
      <c r="J683" t="s">
        <v>168</v>
      </c>
      <c r="K683"/>
      <c r="L683" t="s">
        <v>155</v>
      </c>
      <c r="M683" t="s">
        <v>155</v>
      </c>
      <c r="N683" t="n">
        <v>-80.198</v>
      </c>
      <c r="O683" t="n">
        <v>26.0317</v>
      </c>
      <c r="P683" t="n">
        <v>2570</v>
      </c>
      <c r="Q683" t="n">
        <v>2570</v>
      </c>
      <c r="R683" t="n">
        <v>49.9</v>
      </c>
      <c r="S683" t="n">
        <v>13.2</v>
      </c>
      <c r="T683" t="n">
        <v>53</v>
      </c>
      <c r="U683" t="n">
        <v>25.4</v>
      </c>
      <c r="V683" t="n">
        <v>1.9</v>
      </c>
      <c r="W683" t="n">
        <v>3.7</v>
      </c>
      <c r="X683" t="n">
        <v>76</v>
      </c>
      <c r="Y683"/>
      <c r="Z683" t="n">
        <v>13</v>
      </c>
      <c r="AA683" t="n">
        <v>1360</v>
      </c>
      <c r="AB683" t="n">
        <v>69.6</v>
      </c>
      <c r="AC683"/>
      <c r="AD683"/>
      <c r="AE683"/>
      <c r="AF683" t="n">
        <v>1438</v>
      </c>
      <c r="AG683" t="n">
        <v>27</v>
      </c>
      <c r="AH683" t="n">
        <v>38</v>
      </c>
      <c r="AI683" t="n">
        <v>9315</v>
      </c>
      <c r="AJ683" t="n">
        <v>8447</v>
      </c>
      <c r="AK683" t="n">
        <v>7983</v>
      </c>
      <c r="AL683" t="n">
        <v>10318</v>
      </c>
      <c r="AM683" t="n">
        <v>9214</v>
      </c>
      <c r="AN683"/>
      <c r="AO683"/>
      <c r="AP683"/>
      <c r="AQ683"/>
      <c r="AR683"/>
    </row>
    <row r="684">
      <c r="A684" t="n">
        <v>137272</v>
      </c>
      <c r="B684" t="s">
        <v>1227</v>
      </c>
      <c r="C684" t="s">
        <v>1082</v>
      </c>
      <c r="D684" t="s">
        <v>1078</v>
      </c>
      <c r="E684" t="s">
        <v>147</v>
      </c>
      <c r="F684" t="s">
        <v>162</v>
      </c>
      <c r="G684" t="s">
        <v>163</v>
      </c>
      <c r="H684" t="s">
        <v>150</v>
      </c>
      <c r="I684" t="s">
        <v>186</v>
      </c>
      <c r="J684" t="s">
        <v>164</v>
      </c>
      <c r="K684" t="s">
        <v>209</v>
      </c>
      <c r="L684" t="s">
        <v>155</v>
      </c>
      <c r="M684" t="s">
        <v>155</v>
      </c>
      <c r="N684" t="n">
        <v>-80.3374</v>
      </c>
      <c r="O684" t="n">
        <v>25.7426</v>
      </c>
      <c r="P684" t="n">
        <v>55</v>
      </c>
      <c r="Q684" t="n">
        <v>44</v>
      </c>
      <c r="R684" t="n">
        <v>4.5</v>
      </c>
      <c r="S684" t="n">
        <v>25</v>
      </c>
      <c r="T684" t="n">
        <v>2.3</v>
      </c>
      <c r="U684" t="n">
        <v>29.5</v>
      </c>
      <c r="V684" t="n">
        <v>2.3</v>
      </c>
      <c r="W684" t="n">
        <v>20.5</v>
      </c>
      <c r="X684" t="n">
        <v>100</v>
      </c>
      <c r="Y684"/>
      <c r="Z684" t="n">
        <v>4</v>
      </c>
      <c r="AA684" t="n">
        <v>9</v>
      </c>
      <c r="AB684" t="n">
        <v>100</v>
      </c>
      <c r="AC684" t="n">
        <v>9</v>
      </c>
      <c r="AD684" t="n">
        <v>100</v>
      </c>
      <c r="AE684" t="n">
        <v>100</v>
      </c>
      <c r="AF684" t="n">
        <v>8</v>
      </c>
      <c r="AG684" t="n">
        <v>0</v>
      </c>
      <c r="AH684" t="n">
        <v>10</v>
      </c>
      <c r="AI684"/>
      <c r="AJ684"/>
      <c r="AK684"/>
      <c r="AL684"/>
      <c r="AM684"/>
      <c r="AN684"/>
      <c r="AO684"/>
      <c r="AP684" t="n">
        <v>10</v>
      </c>
      <c r="AQ684" t="n">
        <v>7</v>
      </c>
      <c r="AR684"/>
    </row>
    <row r="685">
      <c r="A685" t="n">
        <v>137281</v>
      </c>
      <c r="B685" t="s">
        <v>1228</v>
      </c>
      <c r="C685" t="s">
        <v>1229</v>
      </c>
      <c r="D685" t="s">
        <v>1078</v>
      </c>
      <c r="E685" t="s">
        <v>147</v>
      </c>
      <c r="F685" t="s">
        <v>148</v>
      </c>
      <c r="G685" t="s">
        <v>149</v>
      </c>
      <c r="H685" t="s">
        <v>150</v>
      </c>
      <c r="I685" t="s">
        <v>175</v>
      </c>
      <c r="J685" t="s">
        <v>152</v>
      </c>
      <c r="K685" t="s">
        <v>179</v>
      </c>
      <c r="L685" t="s">
        <v>155</v>
      </c>
      <c r="M685" t="s">
        <v>155</v>
      </c>
      <c r="N685" t="n">
        <v>-81.6814</v>
      </c>
      <c r="O685" t="n">
        <v>29.6475</v>
      </c>
      <c r="P685" t="n">
        <v>8433</v>
      </c>
      <c r="Q685" t="n">
        <v>8433</v>
      </c>
      <c r="R685" t="n">
        <v>63.4</v>
      </c>
      <c r="S685" t="n">
        <v>63.8</v>
      </c>
      <c r="T685" t="n">
        <v>9.6</v>
      </c>
      <c r="U685" t="n">
        <v>13.7</v>
      </c>
      <c r="V685" t="n">
        <v>3.2</v>
      </c>
      <c r="W685" t="n">
        <v>0.4</v>
      </c>
      <c r="X685"/>
      <c r="Y685"/>
      <c r="Z685" t="n">
        <v>20</v>
      </c>
      <c r="AA685" t="n">
        <v>632</v>
      </c>
      <c r="AB685" t="n">
        <v>45.7</v>
      </c>
      <c r="AC685"/>
      <c r="AD685"/>
      <c r="AE685"/>
      <c r="AF685" t="n">
        <v>534</v>
      </c>
      <c r="AG685" t="n">
        <v>19</v>
      </c>
      <c r="AH685" t="n">
        <v>26</v>
      </c>
      <c r="AI685" t="n">
        <v>7262</v>
      </c>
      <c r="AJ685" t="n">
        <v>5821</v>
      </c>
      <c r="AK685" t="n">
        <v>4198</v>
      </c>
      <c r="AL685" t="n">
        <v>6425</v>
      </c>
      <c r="AM685"/>
      <c r="AN685"/>
      <c r="AO685" t="n">
        <v>827</v>
      </c>
      <c r="AP685" t="n">
        <v>122</v>
      </c>
      <c r="AQ685"/>
      <c r="AR685"/>
    </row>
    <row r="686">
      <c r="A686" t="n">
        <v>137315</v>
      </c>
      <c r="B686" t="s">
        <v>1230</v>
      </c>
      <c r="C686" t="s">
        <v>1231</v>
      </c>
      <c r="D686" t="s">
        <v>1078</v>
      </c>
      <c r="E686" t="s">
        <v>147</v>
      </c>
      <c r="F686" t="s">
        <v>148</v>
      </c>
      <c r="G686" t="s">
        <v>149</v>
      </c>
      <c r="H686" t="s">
        <v>150</v>
      </c>
      <c r="I686" t="s">
        <v>186</v>
      </c>
      <c r="J686" t="s">
        <v>168</v>
      </c>
      <c r="K686" t="s">
        <v>179</v>
      </c>
      <c r="L686" t="s">
        <v>155</v>
      </c>
      <c r="M686" t="s">
        <v>155</v>
      </c>
      <c r="N686" t="n">
        <v>-81.5087</v>
      </c>
      <c r="O686" t="n">
        <v>27.5697</v>
      </c>
      <c r="P686" t="n">
        <v>3807</v>
      </c>
      <c r="Q686" t="n">
        <v>3807</v>
      </c>
      <c r="R686" t="n">
        <v>65</v>
      </c>
      <c r="S686" t="n">
        <v>39</v>
      </c>
      <c r="T686" t="n">
        <v>11.4</v>
      </c>
      <c r="U686" t="n">
        <v>40.9</v>
      </c>
      <c r="V686" t="n">
        <v>2</v>
      </c>
      <c r="W686" t="n">
        <v>1</v>
      </c>
      <c r="X686"/>
      <c r="Y686"/>
      <c r="Z686" t="n">
        <v>17</v>
      </c>
      <c r="AA686" t="n">
        <v>311</v>
      </c>
      <c r="AB686" t="n">
        <v>51.1</v>
      </c>
      <c r="AC686"/>
      <c r="AD686"/>
      <c r="AE686"/>
      <c r="AF686" t="n">
        <v>302</v>
      </c>
      <c r="AG686" t="n">
        <v>44</v>
      </c>
      <c r="AH686" t="n">
        <v>53</v>
      </c>
      <c r="AI686" t="n">
        <v>4499</v>
      </c>
      <c r="AJ686" t="n">
        <v>4521</v>
      </c>
      <c r="AK686" t="n">
        <v>3285</v>
      </c>
      <c r="AL686" t="n">
        <v>4927</v>
      </c>
      <c r="AM686" t="n">
        <v>5921</v>
      </c>
      <c r="AN686" t="n">
        <v>6532</v>
      </c>
      <c r="AO686" t="n">
        <v>330</v>
      </c>
      <c r="AP686" t="n">
        <v>57</v>
      </c>
      <c r="AQ686"/>
      <c r="AR686"/>
    </row>
    <row r="687">
      <c r="A687" t="n">
        <v>137351</v>
      </c>
      <c r="B687" t="s">
        <v>1232</v>
      </c>
      <c r="C687" t="s">
        <v>1126</v>
      </c>
      <c r="D687" t="s">
        <v>1078</v>
      </c>
      <c r="E687" t="s">
        <v>147</v>
      </c>
      <c r="F687" t="s">
        <v>148</v>
      </c>
      <c r="G687" t="s">
        <v>149</v>
      </c>
      <c r="H687" t="s">
        <v>150</v>
      </c>
      <c r="I687" t="s">
        <v>151</v>
      </c>
      <c r="J687" t="s">
        <v>158</v>
      </c>
      <c r="K687" t="s">
        <v>159</v>
      </c>
      <c r="L687" t="s">
        <v>155</v>
      </c>
      <c r="M687" t="s">
        <v>155</v>
      </c>
      <c r="N687" t="n">
        <v>-82.4132</v>
      </c>
      <c r="O687" t="n">
        <v>28.0615</v>
      </c>
      <c r="P687" t="n">
        <v>57901</v>
      </c>
      <c r="Q687" t="n">
        <v>44120</v>
      </c>
      <c r="R687" t="n">
        <v>57</v>
      </c>
      <c r="S687" t="n">
        <v>45.5</v>
      </c>
      <c r="T687" t="n">
        <v>8.4</v>
      </c>
      <c r="U687" t="n">
        <v>22.7</v>
      </c>
      <c r="V687" t="n">
        <v>7.9</v>
      </c>
      <c r="W687" t="n">
        <v>7.9</v>
      </c>
      <c r="X687" t="n">
        <v>91</v>
      </c>
      <c r="Y687" t="n">
        <v>69</v>
      </c>
      <c r="Z687" t="n">
        <v>22</v>
      </c>
      <c r="AA687" t="n">
        <v>4846</v>
      </c>
      <c r="AB687" t="n">
        <v>74.6</v>
      </c>
      <c r="AC687" t="n">
        <v>4846</v>
      </c>
      <c r="AD687" t="n">
        <v>74.6</v>
      </c>
      <c r="AE687" t="n">
        <v>62.6</v>
      </c>
      <c r="AF687" t="n">
        <v>6655</v>
      </c>
      <c r="AG687" t="n">
        <v>30</v>
      </c>
      <c r="AH687" t="n">
        <v>70</v>
      </c>
      <c r="AI687" t="n">
        <v>11578</v>
      </c>
      <c r="AJ687" t="n">
        <v>4785</v>
      </c>
      <c r="AK687" t="n">
        <v>6053</v>
      </c>
      <c r="AL687" t="n">
        <v>10649</v>
      </c>
      <c r="AM687" t="n">
        <v>16385</v>
      </c>
      <c r="AN687" t="n">
        <v>17671</v>
      </c>
      <c r="AO687" t="n">
        <v>187</v>
      </c>
      <c r="AP687" t="n">
        <v>9751</v>
      </c>
      <c r="AQ687" t="n">
        <v>3290</v>
      </c>
      <c r="AR687" t="n">
        <v>762</v>
      </c>
    </row>
    <row r="688">
      <c r="A688" t="n">
        <v>137476</v>
      </c>
      <c r="B688" t="s">
        <v>1233</v>
      </c>
      <c r="C688" t="s">
        <v>1133</v>
      </c>
      <c r="D688" t="s">
        <v>1078</v>
      </c>
      <c r="E688" t="s">
        <v>147</v>
      </c>
      <c r="F688" t="s">
        <v>162</v>
      </c>
      <c r="G688" t="s">
        <v>163</v>
      </c>
      <c r="H688" t="s">
        <v>150</v>
      </c>
      <c r="I688" t="s">
        <v>186</v>
      </c>
      <c r="J688" t="s">
        <v>152</v>
      </c>
      <c r="K688" t="s">
        <v>159</v>
      </c>
      <c r="L688" t="s">
        <v>155</v>
      </c>
      <c r="M688" t="s">
        <v>155</v>
      </c>
      <c r="N688" t="n">
        <v>-80.2533</v>
      </c>
      <c r="O688" t="n">
        <v>25.9221</v>
      </c>
      <c r="P688" t="n">
        <v>7583</v>
      </c>
      <c r="Q688" t="n">
        <v>4555</v>
      </c>
      <c r="R688" t="n">
        <v>56.4</v>
      </c>
      <c r="S688" t="n">
        <v>12.7</v>
      </c>
      <c r="T688" t="n">
        <v>18.2</v>
      </c>
      <c r="U688" t="n">
        <v>47.7</v>
      </c>
      <c r="V688" t="n">
        <v>0.9</v>
      </c>
      <c r="W688" t="n">
        <v>5.9</v>
      </c>
      <c r="X688" t="n">
        <v>55</v>
      </c>
      <c r="Y688"/>
      <c r="Z688" t="n">
        <v>17</v>
      </c>
      <c r="AA688" t="n">
        <v>228</v>
      </c>
      <c r="AB688" t="n">
        <v>43.4</v>
      </c>
      <c r="AC688" t="n">
        <v>228</v>
      </c>
      <c r="AD688" t="n">
        <v>43.4</v>
      </c>
      <c r="AE688" t="n">
        <v>35.1</v>
      </c>
      <c r="AF688" t="n">
        <v>534</v>
      </c>
      <c r="AG688" t="n">
        <v>25</v>
      </c>
      <c r="AH688" t="n">
        <v>43</v>
      </c>
      <c r="AI688" t="n">
        <v>27029</v>
      </c>
      <c r="AJ688" t="n">
        <v>23083</v>
      </c>
      <c r="AK688" t="n">
        <v>23471</v>
      </c>
      <c r="AL688" t="n">
        <v>23944</v>
      </c>
      <c r="AM688" t="n">
        <v>28095</v>
      </c>
      <c r="AN688" t="n">
        <v>28725</v>
      </c>
      <c r="AO688"/>
      <c r="AP688" t="n">
        <v>365</v>
      </c>
      <c r="AQ688" t="n">
        <v>432</v>
      </c>
      <c r="AR688" t="n">
        <v>281</v>
      </c>
    </row>
    <row r="689">
      <c r="A689" t="n">
        <v>137546</v>
      </c>
      <c r="B689" t="s">
        <v>1234</v>
      </c>
      <c r="C689" t="s">
        <v>1235</v>
      </c>
      <c r="D689" t="s">
        <v>1078</v>
      </c>
      <c r="E689" t="s">
        <v>147</v>
      </c>
      <c r="F689" t="s">
        <v>162</v>
      </c>
      <c r="G689" t="s">
        <v>163</v>
      </c>
      <c r="H689" t="s">
        <v>150</v>
      </c>
      <c r="I689" t="s">
        <v>151</v>
      </c>
      <c r="J689" t="s">
        <v>168</v>
      </c>
      <c r="K689" t="s">
        <v>153</v>
      </c>
      <c r="L689" t="s">
        <v>155</v>
      </c>
      <c r="M689" t="s">
        <v>155</v>
      </c>
      <c r="N689" t="n">
        <v>-81.3007</v>
      </c>
      <c r="O689" t="n">
        <v>29.0355</v>
      </c>
      <c r="P689" t="n">
        <v>4236</v>
      </c>
      <c r="Q689" t="n">
        <v>2702</v>
      </c>
      <c r="R689" t="n">
        <v>56.1</v>
      </c>
      <c r="S689" t="n">
        <v>51.4</v>
      </c>
      <c r="T689" t="n">
        <v>11.6</v>
      </c>
      <c r="U689" t="n">
        <v>19.4</v>
      </c>
      <c r="V689" t="n">
        <v>1.7</v>
      </c>
      <c r="W689" t="n">
        <v>7.4</v>
      </c>
      <c r="X689" t="n">
        <v>73</v>
      </c>
      <c r="Y689"/>
      <c r="Z689" t="n">
        <v>10</v>
      </c>
      <c r="AA689" t="n">
        <v>863</v>
      </c>
      <c r="AB689" t="n">
        <v>62.8</v>
      </c>
      <c r="AC689" t="n">
        <v>863</v>
      </c>
      <c r="AD689" t="n">
        <v>62.8</v>
      </c>
      <c r="AE689" t="n">
        <v>57.5</v>
      </c>
      <c r="AF689" t="n">
        <v>666</v>
      </c>
      <c r="AG689" t="n">
        <v>35</v>
      </c>
      <c r="AH689" t="n">
        <v>97</v>
      </c>
      <c r="AI689" t="n">
        <v>22914</v>
      </c>
      <c r="AJ689" t="n">
        <v>17596</v>
      </c>
      <c r="AK689" t="n">
        <v>15801</v>
      </c>
      <c r="AL689" t="n">
        <v>19475</v>
      </c>
      <c r="AM689" t="n">
        <v>24138</v>
      </c>
      <c r="AN689" t="n">
        <v>32728</v>
      </c>
      <c r="AO689"/>
      <c r="AP689" t="n">
        <v>718</v>
      </c>
      <c r="AQ689" t="n">
        <v>200</v>
      </c>
      <c r="AR689" t="n">
        <v>289</v>
      </c>
    </row>
    <row r="690">
      <c r="A690" t="n">
        <v>137564</v>
      </c>
      <c r="B690" t="s">
        <v>1236</v>
      </c>
      <c r="C690" t="s">
        <v>1138</v>
      </c>
      <c r="D690" t="s">
        <v>1078</v>
      </c>
      <c r="E690" t="s">
        <v>147</v>
      </c>
      <c r="F690" t="s">
        <v>162</v>
      </c>
      <c r="G690" t="s">
        <v>163</v>
      </c>
      <c r="H690" t="s">
        <v>150</v>
      </c>
      <c r="I690" t="s">
        <v>151</v>
      </c>
      <c r="J690" t="s">
        <v>238</v>
      </c>
      <c r="K690" t="s">
        <v>159</v>
      </c>
      <c r="L690" t="s">
        <v>155</v>
      </c>
      <c r="M690" t="s">
        <v>155</v>
      </c>
      <c r="N690" t="n">
        <v>-81.9184</v>
      </c>
      <c r="O690" t="n">
        <v>28.0297</v>
      </c>
      <c r="P690" t="n">
        <v>12138</v>
      </c>
      <c r="Q690" t="n">
        <v>10615</v>
      </c>
      <c r="R690" t="n">
        <v>59.2</v>
      </c>
      <c r="S690" t="n">
        <v>53.4</v>
      </c>
      <c r="T690" t="n">
        <v>11.4</v>
      </c>
      <c r="U690" t="n">
        <v>23.2</v>
      </c>
      <c r="V690" t="n">
        <v>2.1</v>
      </c>
      <c r="W690" t="n">
        <v>1.6</v>
      </c>
      <c r="X690" t="n">
        <v>72</v>
      </c>
      <c r="Y690" t="n">
        <v>46</v>
      </c>
      <c r="Z690" t="n">
        <v>26</v>
      </c>
      <c r="AA690" t="n">
        <v>1141</v>
      </c>
      <c r="AB690" t="n">
        <v>43.3</v>
      </c>
      <c r="AC690" t="n">
        <v>799</v>
      </c>
      <c r="AD690" t="n">
        <v>48.9</v>
      </c>
      <c r="AE690" t="n">
        <v>37.9</v>
      </c>
      <c r="AF690" t="n">
        <v>1055</v>
      </c>
      <c r="AG690" t="n">
        <v>22</v>
      </c>
      <c r="AH690" t="n">
        <v>45</v>
      </c>
      <c r="AI690" t="n">
        <v>27935</v>
      </c>
      <c r="AJ690" t="n">
        <v>28140</v>
      </c>
      <c r="AK690" t="n">
        <v>28687</v>
      </c>
      <c r="AL690" t="n">
        <v>29297</v>
      </c>
      <c r="AM690" t="n">
        <v>31655</v>
      </c>
      <c r="AN690" t="n">
        <v>31797</v>
      </c>
      <c r="AO690" t="n">
        <v>138</v>
      </c>
      <c r="AP690" t="n">
        <v>936</v>
      </c>
      <c r="AQ690" t="n">
        <v>362</v>
      </c>
      <c r="AR690" t="n">
        <v>60</v>
      </c>
    </row>
    <row r="691">
      <c r="A691" t="n">
        <v>137591</v>
      </c>
      <c r="B691" t="s">
        <v>1237</v>
      </c>
      <c r="C691" t="s">
        <v>1202</v>
      </c>
      <c r="D691" t="s">
        <v>1078</v>
      </c>
      <c r="E691" t="s">
        <v>147</v>
      </c>
      <c r="F691" t="s">
        <v>199</v>
      </c>
      <c r="G691" t="s">
        <v>189</v>
      </c>
      <c r="H691" t="s">
        <v>200</v>
      </c>
      <c r="I691" t="s">
        <v>186</v>
      </c>
      <c r="J691" t="s">
        <v>164</v>
      </c>
      <c r="K691"/>
      <c r="L691" t="s">
        <v>155</v>
      </c>
      <c r="M691" t="s">
        <v>155</v>
      </c>
      <c r="N691" t="n">
        <v>-82.7286</v>
      </c>
      <c r="O691" t="n">
        <v>28.2596</v>
      </c>
      <c r="P691" t="n">
        <v>405</v>
      </c>
      <c r="Q691" t="n">
        <v>405</v>
      </c>
      <c r="R691" t="n">
        <v>83.2</v>
      </c>
      <c r="S691" t="n">
        <v>61</v>
      </c>
      <c r="T691" t="n">
        <v>13.3</v>
      </c>
      <c r="U691" t="n">
        <v>21.5</v>
      </c>
      <c r="V691" t="n">
        <v>1</v>
      </c>
      <c r="W691" t="n">
        <v>0</v>
      </c>
      <c r="X691" t="n">
        <v>74</v>
      </c>
      <c r="Y691" t="n">
        <v>100</v>
      </c>
      <c r="Z691" t="n">
        <v>9</v>
      </c>
      <c r="AA691"/>
      <c r="AB691"/>
      <c r="AC691"/>
      <c r="AD691"/>
      <c r="AE691"/>
      <c r="AF691" t="n">
        <v>205</v>
      </c>
      <c r="AG691" t="n">
        <v>64</v>
      </c>
      <c r="AH691" t="n">
        <v>65</v>
      </c>
      <c r="AI691" t="n">
        <v>22425</v>
      </c>
      <c r="AJ691" t="n">
        <v>22055</v>
      </c>
      <c r="AK691" t="n">
        <v>23048</v>
      </c>
      <c r="AL691" t="n">
        <v>23901</v>
      </c>
      <c r="AM691"/>
      <c r="AN691" t="n">
        <v>23003</v>
      </c>
      <c r="AO691"/>
      <c r="AP691"/>
      <c r="AQ691"/>
      <c r="AR691"/>
    </row>
    <row r="692">
      <c r="A692" t="n">
        <v>137713</v>
      </c>
      <c r="B692" t="s">
        <v>1238</v>
      </c>
      <c r="C692" t="s">
        <v>1239</v>
      </c>
      <c r="D692" t="s">
        <v>1078</v>
      </c>
      <c r="E692" t="s">
        <v>147</v>
      </c>
      <c r="F692" t="s">
        <v>173</v>
      </c>
      <c r="G692" t="s">
        <v>149</v>
      </c>
      <c r="H692" t="s">
        <v>174</v>
      </c>
      <c r="I692" t="s">
        <v>175</v>
      </c>
      <c r="J692" t="s">
        <v>164</v>
      </c>
      <c r="K692"/>
      <c r="L692" t="s">
        <v>155</v>
      </c>
      <c r="M692" t="s">
        <v>155</v>
      </c>
      <c r="N692" t="n">
        <v>-82.9925</v>
      </c>
      <c r="O692" t="n">
        <v>30.282</v>
      </c>
      <c r="P692" t="n">
        <v>430</v>
      </c>
      <c r="Q692" t="n">
        <v>430</v>
      </c>
      <c r="R692" t="n">
        <v>50.5</v>
      </c>
      <c r="S692" t="n">
        <v>56</v>
      </c>
      <c r="T692" t="n">
        <v>19.8</v>
      </c>
      <c r="U692" t="n">
        <v>12.8</v>
      </c>
      <c r="V692" t="n">
        <v>0.9</v>
      </c>
      <c r="W692" t="n">
        <v>0.5</v>
      </c>
      <c r="X692" t="n">
        <v>51</v>
      </c>
      <c r="Y692" t="n">
        <v>43</v>
      </c>
      <c r="Z692" t="n">
        <v>11</v>
      </c>
      <c r="AA692" t="n">
        <v>157</v>
      </c>
      <c r="AB692" t="n">
        <v>65</v>
      </c>
      <c r="AC692"/>
      <c r="AD692"/>
      <c r="AE692"/>
      <c r="AF692" t="n">
        <v>179</v>
      </c>
      <c r="AG692" t="n">
        <v>33</v>
      </c>
      <c r="AH692" t="n">
        <v>64</v>
      </c>
      <c r="AI692" t="n">
        <v>11693</v>
      </c>
      <c r="AJ692" t="n">
        <v>8836</v>
      </c>
      <c r="AK692"/>
      <c r="AL692"/>
      <c r="AM692"/>
      <c r="AN692"/>
      <c r="AO692"/>
      <c r="AP692"/>
      <c r="AQ692"/>
      <c r="AR692"/>
    </row>
    <row r="693">
      <c r="A693" t="n">
        <v>137759</v>
      </c>
      <c r="B693" t="s">
        <v>1240</v>
      </c>
      <c r="C693" t="s">
        <v>1115</v>
      </c>
      <c r="D693" t="s">
        <v>1078</v>
      </c>
      <c r="E693" t="s">
        <v>147</v>
      </c>
      <c r="F693" t="s">
        <v>148</v>
      </c>
      <c r="G693" t="s">
        <v>149</v>
      </c>
      <c r="H693" t="s">
        <v>150</v>
      </c>
      <c r="I693" t="s">
        <v>151</v>
      </c>
      <c r="J693" t="s">
        <v>238</v>
      </c>
      <c r="K693" t="s">
        <v>176</v>
      </c>
      <c r="L693" t="s">
        <v>155</v>
      </c>
      <c r="M693" t="s">
        <v>155</v>
      </c>
      <c r="N693" t="n">
        <v>-84.339</v>
      </c>
      <c r="O693" t="n">
        <v>30.4439</v>
      </c>
      <c r="P693" t="n">
        <v>15265</v>
      </c>
      <c r="Q693" t="n">
        <v>15265</v>
      </c>
      <c r="R693" t="n">
        <v>57.2</v>
      </c>
      <c r="S693" t="n">
        <v>40.1</v>
      </c>
      <c r="T693" t="n">
        <v>30.3</v>
      </c>
      <c r="U693" t="n">
        <v>22.4</v>
      </c>
      <c r="V693" t="n">
        <v>1.5</v>
      </c>
      <c r="W693" t="n">
        <v>1.5</v>
      </c>
      <c r="X693"/>
      <c r="Y693"/>
      <c r="Z693" t="n">
        <v>24</v>
      </c>
      <c r="AA693" t="n">
        <v>2313</v>
      </c>
      <c r="AB693" t="n">
        <v>36.9</v>
      </c>
      <c r="AC693"/>
      <c r="AD693"/>
      <c r="AE693"/>
      <c r="AF693" t="n">
        <v>2684</v>
      </c>
      <c r="AG693" t="n">
        <v>37</v>
      </c>
      <c r="AH693" t="n">
        <v>49</v>
      </c>
      <c r="AI693" t="n">
        <v>7841</v>
      </c>
      <c r="AJ693" t="n">
        <v>5597</v>
      </c>
      <c r="AK693" t="n">
        <v>6965</v>
      </c>
      <c r="AL693" t="n">
        <v>9373</v>
      </c>
      <c r="AM693" t="n">
        <v>11641</v>
      </c>
      <c r="AN693" t="n">
        <v>12249</v>
      </c>
      <c r="AO693" t="n">
        <v>2395</v>
      </c>
      <c r="AP693" t="n">
        <v>32</v>
      </c>
      <c r="AQ693"/>
      <c r="AR693"/>
    </row>
    <row r="694">
      <c r="A694" t="n">
        <v>137777</v>
      </c>
      <c r="B694" t="s">
        <v>1241</v>
      </c>
      <c r="C694" t="s">
        <v>1242</v>
      </c>
      <c r="D694" t="s">
        <v>1078</v>
      </c>
      <c r="E694" t="s">
        <v>147</v>
      </c>
      <c r="F694" t="s">
        <v>162</v>
      </c>
      <c r="G694" t="s">
        <v>163</v>
      </c>
      <c r="H694" t="s">
        <v>150</v>
      </c>
      <c r="I694" t="s">
        <v>151</v>
      </c>
      <c r="J694" t="s">
        <v>164</v>
      </c>
      <c r="K694" t="s">
        <v>209</v>
      </c>
      <c r="L694" t="s">
        <v>155</v>
      </c>
      <c r="M694" t="s">
        <v>155</v>
      </c>
      <c r="N694" t="n">
        <v>-80.1363</v>
      </c>
      <c r="O694" t="n">
        <v>25.812</v>
      </c>
      <c r="P694" t="n">
        <v>39</v>
      </c>
      <c r="Q694" t="n">
        <v>37</v>
      </c>
      <c r="R694" t="n">
        <v>0</v>
      </c>
      <c r="S694" t="n">
        <v>86.5</v>
      </c>
      <c r="T694" t="n">
        <v>0</v>
      </c>
      <c r="U694" t="n">
        <v>0</v>
      </c>
      <c r="V694" t="n">
        <v>0</v>
      </c>
      <c r="W694" t="n">
        <v>13.5</v>
      </c>
      <c r="X694" t="n">
        <v>75</v>
      </c>
      <c r="Y694"/>
      <c r="Z694" t="n">
        <v>4</v>
      </c>
      <c r="AA694" t="n">
        <v>17</v>
      </c>
      <c r="AB694" t="n">
        <v>58.8</v>
      </c>
      <c r="AC694" t="n">
        <v>17</v>
      </c>
      <c r="AD694" t="n">
        <v>58.8</v>
      </c>
      <c r="AE694" t="n">
        <v>58.8</v>
      </c>
      <c r="AF694" t="n">
        <v>10</v>
      </c>
      <c r="AG694" t="n">
        <v>39</v>
      </c>
      <c r="AH694" t="n">
        <v>76</v>
      </c>
      <c r="AI694" t="n">
        <v>13952</v>
      </c>
      <c r="AJ694" t="n">
        <v>20658</v>
      </c>
      <c r="AK694" t="n">
        <v>24129</v>
      </c>
      <c r="AL694" t="n">
        <v>25200</v>
      </c>
      <c r="AM694"/>
      <c r="AN694"/>
      <c r="AO694"/>
      <c r="AP694" t="n">
        <v>7</v>
      </c>
      <c r="AQ694"/>
      <c r="AR694"/>
    </row>
    <row r="695">
      <c r="A695" t="n">
        <v>137847</v>
      </c>
      <c r="B695" t="s">
        <v>1243</v>
      </c>
      <c r="C695" t="s">
        <v>1126</v>
      </c>
      <c r="D695" t="s">
        <v>1078</v>
      </c>
      <c r="E695" t="s">
        <v>147</v>
      </c>
      <c r="F695" t="s">
        <v>162</v>
      </c>
      <c r="G695" t="s">
        <v>163</v>
      </c>
      <c r="H695" t="s">
        <v>150</v>
      </c>
      <c r="I695" t="s">
        <v>151</v>
      </c>
      <c r="J695" t="s">
        <v>238</v>
      </c>
      <c r="K695" t="s">
        <v>153</v>
      </c>
      <c r="L695" t="s">
        <v>155</v>
      </c>
      <c r="M695" t="s">
        <v>155</v>
      </c>
      <c r="N695" t="n">
        <v>-82.4648</v>
      </c>
      <c r="O695" t="n">
        <v>27.9485</v>
      </c>
      <c r="P695" t="n">
        <v>11767</v>
      </c>
      <c r="Q695" t="n">
        <v>10516</v>
      </c>
      <c r="R695" t="n">
        <v>58.4</v>
      </c>
      <c r="S695" t="n">
        <v>68.4</v>
      </c>
      <c r="T695" t="n">
        <v>2.8</v>
      </c>
      <c r="U695" t="n">
        <v>12.6</v>
      </c>
      <c r="V695" t="n">
        <v>1.6</v>
      </c>
      <c r="W695" t="n">
        <v>5.1</v>
      </c>
      <c r="X695" t="n">
        <v>80</v>
      </c>
      <c r="Y695" t="n">
        <v>50</v>
      </c>
      <c r="Z695" t="n">
        <v>17</v>
      </c>
      <c r="AA695" t="n">
        <v>2135</v>
      </c>
      <c r="AB695" t="n">
        <v>61.9</v>
      </c>
      <c r="AC695" t="n">
        <v>2135</v>
      </c>
      <c r="AD695" t="n">
        <v>61.9</v>
      </c>
      <c r="AE695" t="n">
        <v>52.2</v>
      </c>
      <c r="AF695" t="n">
        <v>1876</v>
      </c>
      <c r="AG695" t="n">
        <v>16</v>
      </c>
      <c r="AH695" t="n">
        <v>92</v>
      </c>
      <c r="AI695" t="n">
        <v>35975</v>
      </c>
      <c r="AJ695" t="n">
        <v>30631</v>
      </c>
      <c r="AK695" t="n">
        <v>29966</v>
      </c>
      <c r="AL695" t="n">
        <v>33645</v>
      </c>
      <c r="AM695" t="n">
        <v>33835</v>
      </c>
      <c r="AN695" t="n">
        <v>37275</v>
      </c>
      <c r="AO695"/>
      <c r="AP695" t="n">
        <v>2050</v>
      </c>
      <c r="AQ695" t="n">
        <v>423</v>
      </c>
      <c r="AR695" t="n">
        <v>4</v>
      </c>
    </row>
    <row r="696">
      <c r="A696" t="n">
        <v>137856</v>
      </c>
      <c r="B696" t="s">
        <v>1244</v>
      </c>
      <c r="C696" t="s">
        <v>1245</v>
      </c>
      <c r="D696" t="s">
        <v>1078</v>
      </c>
      <c r="E696" t="s">
        <v>147</v>
      </c>
      <c r="F696" t="s">
        <v>216</v>
      </c>
      <c r="G696" t="s">
        <v>149</v>
      </c>
      <c r="H696" t="s">
        <v>200</v>
      </c>
      <c r="I696" t="s">
        <v>205</v>
      </c>
      <c r="J696" t="s">
        <v>164</v>
      </c>
      <c r="K696"/>
      <c r="L696" t="s">
        <v>155</v>
      </c>
      <c r="M696" t="s">
        <v>155</v>
      </c>
      <c r="N696" t="n">
        <v>-83.5658</v>
      </c>
      <c r="O696" t="n">
        <v>30.078</v>
      </c>
      <c r="P696" t="n">
        <v>264</v>
      </c>
      <c r="Q696" t="n">
        <v>264</v>
      </c>
      <c r="R696" t="n">
        <v>45.1</v>
      </c>
      <c r="S696" t="n">
        <v>66.3</v>
      </c>
      <c r="T696" t="n">
        <v>23.5</v>
      </c>
      <c r="U696" t="n">
        <v>6.4</v>
      </c>
      <c r="V696" t="n">
        <v>0</v>
      </c>
      <c r="W696" t="n">
        <v>0</v>
      </c>
      <c r="X696" t="n">
        <v>87</v>
      </c>
      <c r="Y696" t="n">
        <v>91</v>
      </c>
      <c r="Z696" t="n">
        <v>15</v>
      </c>
      <c r="AA696"/>
      <c r="AB696"/>
      <c r="AC696"/>
      <c r="AD696"/>
      <c r="AE696"/>
      <c r="AF696" t="n">
        <v>88</v>
      </c>
      <c r="AG696" t="n">
        <v>39</v>
      </c>
      <c r="AH696" t="n">
        <v>80</v>
      </c>
      <c r="AI696" t="n">
        <v>9022</v>
      </c>
      <c r="AJ696" t="n">
        <v>13560</v>
      </c>
      <c r="AK696"/>
      <c r="AL696" t="n">
        <v>11957</v>
      </c>
      <c r="AM696"/>
      <c r="AN696"/>
      <c r="AO696"/>
      <c r="AP696"/>
      <c r="AQ696"/>
      <c r="AR696"/>
    </row>
    <row r="697">
      <c r="A697" t="n">
        <v>137865</v>
      </c>
      <c r="B697" t="s">
        <v>1246</v>
      </c>
      <c r="C697" t="s">
        <v>1149</v>
      </c>
      <c r="D697" t="s">
        <v>1078</v>
      </c>
      <c r="E697" t="s">
        <v>147</v>
      </c>
      <c r="F697" t="s">
        <v>216</v>
      </c>
      <c r="G697" t="s">
        <v>149</v>
      </c>
      <c r="H697" t="s">
        <v>200</v>
      </c>
      <c r="I697" t="s">
        <v>186</v>
      </c>
      <c r="J697" t="s">
        <v>164</v>
      </c>
      <c r="K697"/>
      <c r="L697" t="s">
        <v>155</v>
      </c>
      <c r="M697" t="s">
        <v>155</v>
      </c>
      <c r="N697" t="n">
        <v>-85.6466</v>
      </c>
      <c r="O697" t="n">
        <v>30.2034</v>
      </c>
      <c r="P697" t="n">
        <v>532</v>
      </c>
      <c r="Q697" t="n">
        <v>532</v>
      </c>
      <c r="R697" t="n">
        <v>42.9</v>
      </c>
      <c r="S697" t="n">
        <v>65</v>
      </c>
      <c r="T697" t="n">
        <v>18.2</v>
      </c>
      <c r="U697" t="n">
        <v>7.5</v>
      </c>
      <c r="V697" t="n">
        <v>2.1</v>
      </c>
      <c r="W697" t="n">
        <v>1.3</v>
      </c>
      <c r="X697" t="n">
        <v>70</v>
      </c>
      <c r="Y697"/>
      <c r="Z697" t="n">
        <v>21</v>
      </c>
      <c r="AA697"/>
      <c r="AB697"/>
      <c r="AC697"/>
      <c r="AD697"/>
      <c r="AE697"/>
      <c r="AF697" t="n">
        <v>222</v>
      </c>
      <c r="AG697" t="n">
        <v>43</v>
      </c>
      <c r="AH697" t="n">
        <v>57</v>
      </c>
      <c r="AI697" t="n">
        <v>7008</v>
      </c>
      <c r="AJ697" t="n">
        <v>5215</v>
      </c>
      <c r="AK697" t="n">
        <v>4915</v>
      </c>
      <c r="AL697"/>
      <c r="AM697"/>
      <c r="AN697"/>
      <c r="AO697"/>
      <c r="AP697"/>
      <c r="AQ697"/>
      <c r="AR697"/>
    </row>
    <row r="698">
      <c r="A698" t="n">
        <v>137953</v>
      </c>
      <c r="B698" t="s">
        <v>1247</v>
      </c>
      <c r="C698" t="s">
        <v>218</v>
      </c>
      <c r="D698" t="s">
        <v>1078</v>
      </c>
      <c r="E698" t="s">
        <v>147</v>
      </c>
      <c r="F698" t="s">
        <v>162</v>
      </c>
      <c r="G698" t="s">
        <v>163</v>
      </c>
      <c r="H698" t="s">
        <v>150</v>
      </c>
      <c r="I698" t="s">
        <v>151</v>
      </c>
      <c r="J698" t="s">
        <v>164</v>
      </c>
      <c r="K698" t="s">
        <v>179</v>
      </c>
      <c r="L698" t="s">
        <v>155</v>
      </c>
      <c r="M698" t="s">
        <v>155</v>
      </c>
      <c r="N698" t="n">
        <v>-81.7963</v>
      </c>
      <c r="O698" t="n">
        <v>30.3112</v>
      </c>
      <c r="P698" t="n">
        <v>469</v>
      </c>
      <c r="Q698" t="n">
        <v>448</v>
      </c>
      <c r="R698" t="n">
        <v>44.9</v>
      </c>
      <c r="S698" t="n">
        <v>66.5</v>
      </c>
      <c r="T698" t="n">
        <v>17.6</v>
      </c>
      <c r="U698" t="n">
        <v>8.7</v>
      </c>
      <c r="V698" t="n">
        <v>0.9</v>
      </c>
      <c r="W698" t="n">
        <v>0.9</v>
      </c>
      <c r="X698" t="n">
        <v>52</v>
      </c>
      <c r="Y698" t="n">
        <v>50</v>
      </c>
      <c r="Z698" t="n">
        <v>12</v>
      </c>
      <c r="AA698" t="n">
        <v>52</v>
      </c>
      <c r="AB698" t="n">
        <v>44.2</v>
      </c>
      <c r="AC698" t="n">
        <v>43</v>
      </c>
      <c r="AD698" t="n">
        <v>32.6</v>
      </c>
      <c r="AE698" t="n">
        <v>23.3</v>
      </c>
      <c r="AF698" t="n">
        <v>88</v>
      </c>
      <c r="AG698" t="n">
        <v>46</v>
      </c>
      <c r="AH698" t="n">
        <v>86</v>
      </c>
      <c r="AI698" t="n">
        <v>18671</v>
      </c>
      <c r="AJ698" t="n">
        <v>15080</v>
      </c>
      <c r="AK698" t="n">
        <v>16996</v>
      </c>
      <c r="AL698" t="n">
        <v>20370</v>
      </c>
      <c r="AM698" t="n">
        <v>21381</v>
      </c>
      <c r="AN698" t="n">
        <v>21673</v>
      </c>
      <c r="AO698" t="n">
        <v>23</v>
      </c>
      <c r="AP698" t="n">
        <v>69</v>
      </c>
      <c r="AQ698" t="n">
        <v>4</v>
      </c>
      <c r="AR698"/>
    </row>
    <row r="699">
      <c r="A699" t="n">
        <v>137962</v>
      </c>
      <c r="B699" t="s">
        <v>1248</v>
      </c>
      <c r="C699" t="s">
        <v>1249</v>
      </c>
      <c r="D699" t="s">
        <v>1078</v>
      </c>
      <c r="E699" t="s">
        <v>147</v>
      </c>
      <c r="F699" t="s">
        <v>162</v>
      </c>
      <c r="G699" t="s">
        <v>163</v>
      </c>
      <c r="H699" t="s">
        <v>150</v>
      </c>
      <c r="I699" t="s">
        <v>186</v>
      </c>
      <c r="J699" t="s">
        <v>164</v>
      </c>
      <c r="K699" t="s">
        <v>179</v>
      </c>
      <c r="L699" t="s">
        <v>155</v>
      </c>
      <c r="M699" t="s">
        <v>155</v>
      </c>
      <c r="N699" t="n">
        <v>-82.6783</v>
      </c>
      <c r="O699" t="n">
        <v>28.1947</v>
      </c>
      <c r="P699" t="n">
        <v>228</v>
      </c>
      <c r="Q699" t="n">
        <v>228</v>
      </c>
      <c r="R699" t="n">
        <v>48.2</v>
      </c>
      <c r="S699" t="n">
        <v>50</v>
      </c>
      <c r="T699" t="n">
        <v>19.3</v>
      </c>
      <c r="U699" t="n">
        <v>19.7</v>
      </c>
      <c r="V699" t="n">
        <v>2.6</v>
      </c>
      <c r="W699" t="n">
        <v>0.4</v>
      </c>
      <c r="X699" t="n">
        <v>15</v>
      </c>
      <c r="Y699"/>
      <c r="Z699" t="n">
        <v>12</v>
      </c>
      <c r="AA699" t="n">
        <v>35</v>
      </c>
      <c r="AB699"/>
      <c r="AC699" t="n">
        <v>31</v>
      </c>
      <c r="AD699"/>
      <c r="AE699"/>
      <c r="AF699" t="n">
        <v>33</v>
      </c>
      <c r="AG699" t="n">
        <v>56</v>
      </c>
      <c r="AH699" t="n">
        <v>86</v>
      </c>
      <c r="AI699" t="n">
        <v>20828</v>
      </c>
      <c r="AJ699" t="n">
        <v>16912</v>
      </c>
      <c r="AK699" t="n">
        <v>21979</v>
      </c>
      <c r="AL699" t="n">
        <v>22265</v>
      </c>
      <c r="AM699" t="n">
        <v>23938</v>
      </c>
      <c r="AN699" t="n">
        <v>25156</v>
      </c>
      <c r="AO699" t="n">
        <v>3</v>
      </c>
      <c r="AP699" t="n">
        <v>43</v>
      </c>
      <c r="AQ699"/>
      <c r="AR699"/>
    </row>
    <row r="700">
      <c r="A700" t="n">
        <v>138187</v>
      </c>
      <c r="B700" t="s">
        <v>1250</v>
      </c>
      <c r="C700" t="s">
        <v>1098</v>
      </c>
      <c r="D700" t="s">
        <v>1078</v>
      </c>
      <c r="E700" t="s">
        <v>147</v>
      </c>
      <c r="F700" t="s">
        <v>148</v>
      </c>
      <c r="G700" t="s">
        <v>149</v>
      </c>
      <c r="H700" t="s">
        <v>150</v>
      </c>
      <c r="I700" t="s">
        <v>151</v>
      </c>
      <c r="J700" t="s">
        <v>158</v>
      </c>
      <c r="K700" t="s">
        <v>176</v>
      </c>
      <c r="L700" t="s">
        <v>155</v>
      </c>
      <c r="M700" t="s">
        <v>155</v>
      </c>
      <c r="N700" t="n">
        <v>-81.4643</v>
      </c>
      <c r="O700" t="n">
        <v>28.5208</v>
      </c>
      <c r="P700" t="n">
        <v>59674</v>
      </c>
      <c r="Q700" t="n">
        <v>59674</v>
      </c>
      <c r="R700" t="n">
        <v>59.2</v>
      </c>
      <c r="S700" t="n">
        <v>25.2</v>
      </c>
      <c r="T700" t="n">
        <v>16.7</v>
      </c>
      <c r="U700" t="n">
        <v>40.7</v>
      </c>
      <c r="V700" t="n">
        <v>5.1</v>
      </c>
      <c r="W700" t="n">
        <v>5.6</v>
      </c>
      <c r="X700"/>
      <c r="Y700"/>
      <c r="Z700" t="n">
        <v>23</v>
      </c>
      <c r="AA700" t="n">
        <v>5074</v>
      </c>
      <c r="AB700" t="n">
        <v>43.5</v>
      </c>
      <c r="AC700"/>
      <c r="AD700"/>
      <c r="AE700"/>
      <c r="AF700" t="n">
        <v>5805</v>
      </c>
      <c r="AG700" t="n">
        <v>39</v>
      </c>
      <c r="AH700" t="n">
        <v>46</v>
      </c>
      <c r="AI700" t="n">
        <v>9657</v>
      </c>
      <c r="AJ700" t="n">
        <v>9850</v>
      </c>
      <c r="AK700" t="n">
        <v>10533</v>
      </c>
      <c r="AL700" t="n">
        <v>12817</v>
      </c>
      <c r="AM700" t="n">
        <v>13965</v>
      </c>
      <c r="AN700" t="n">
        <v>12033</v>
      </c>
      <c r="AO700" t="n">
        <v>8100</v>
      </c>
      <c r="AP700" t="n">
        <v>731</v>
      </c>
      <c r="AQ700"/>
      <c r="AR700"/>
    </row>
    <row r="701">
      <c r="A701" t="n">
        <v>138275</v>
      </c>
      <c r="B701" t="s">
        <v>1251</v>
      </c>
      <c r="C701" t="s">
        <v>1252</v>
      </c>
      <c r="D701" t="s">
        <v>1078</v>
      </c>
      <c r="E701" t="s">
        <v>147</v>
      </c>
      <c r="F701" t="s">
        <v>162</v>
      </c>
      <c r="G701" t="s">
        <v>163</v>
      </c>
      <c r="H701" t="s">
        <v>150</v>
      </c>
      <c r="I701" t="s">
        <v>205</v>
      </c>
      <c r="J701" t="s">
        <v>164</v>
      </c>
      <c r="K701" t="s">
        <v>153</v>
      </c>
      <c r="L701" t="s">
        <v>155</v>
      </c>
      <c r="M701" t="s">
        <v>155</v>
      </c>
      <c r="N701" t="n">
        <v>-81.6</v>
      </c>
      <c r="O701" t="n">
        <v>27.8258</v>
      </c>
      <c r="P701" t="n">
        <v>958</v>
      </c>
      <c r="Q701" t="n">
        <v>840</v>
      </c>
      <c r="R701" t="n">
        <v>47.1</v>
      </c>
      <c r="S701" t="n">
        <v>38.5</v>
      </c>
      <c r="T701" t="n">
        <v>33.5</v>
      </c>
      <c r="U701" t="n">
        <v>18.7</v>
      </c>
      <c r="V701" t="n">
        <v>0.8</v>
      </c>
      <c r="W701" t="n">
        <v>5.4</v>
      </c>
      <c r="X701" t="n">
        <v>45</v>
      </c>
      <c r="Y701" t="n">
        <v>0</v>
      </c>
      <c r="Z701" t="n">
        <v>13</v>
      </c>
      <c r="AA701" t="n">
        <v>252</v>
      </c>
      <c r="AB701" t="n">
        <v>34.9</v>
      </c>
      <c r="AC701" t="n">
        <v>246</v>
      </c>
      <c r="AD701" t="n">
        <v>30.5</v>
      </c>
      <c r="AE701" t="n">
        <v>26.8</v>
      </c>
      <c r="AF701" t="n">
        <v>240</v>
      </c>
      <c r="AG701" t="n">
        <v>53</v>
      </c>
      <c r="AH701" t="n">
        <v>95</v>
      </c>
      <c r="AI701" t="n">
        <v>21471</v>
      </c>
      <c r="AJ701" t="n">
        <v>19182</v>
      </c>
      <c r="AK701" t="n">
        <v>19481</v>
      </c>
      <c r="AL701" t="n">
        <v>21487</v>
      </c>
      <c r="AM701" t="n">
        <v>24551</v>
      </c>
      <c r="AN701" t="n">
        <v>25429</v>
      </c>
      <c r="AO701" t="n">
        <v>18</v>
      </c>
      <c r="AP701" t="n">
        <v>131</v>
      </c>
      <c r="AQ701" t="n">
        <v>31</v>
      </c>
      <c r="AR701"/>
    </row>
    <row r="702">
      <c r="A702" t="n">
        <v>138284</v>
      </c>
      <c r="B702" t="s">
        <v>1253</v>
      </c>
      <c r="C702" t="s">
        <v>1254</v>
      </c>
      <c r="D702" t="s">
        <v>1078</v>
      </c>
      <c r="E702" t="s">
        <v>147</v>
      </c>
      <c r="F702" t="s">
        <v>216</v>
      </c>
      <c r="G702" t="s">
        <v>149</v>
      </c>
      <c r="H702" t="s">
        <v>200</v>
      </c>
      <c r="I702" t="s">
        <v>205</v>
      </c>
      <c r="J702" t="s">
        <v>164</v>
      </c>
      <c r="K702"/>
      <c r="L702" t="s">
        <v>155</v>
      </c>
      <c r="M702" t="s">
        <v>155</v>
      </c>
      <c r="N702" t="n">
        <v>-85.5533</v>
      </c>
      <c r="O702" t="n">
        <v>30.7745</v>
      </c>
      <c r="P702" t="n">
        <v>514</v>
      </c>
      <c r="Q702" t="n">
        <v>514</v>
      </c>
      <c r="R702" t="n">
        <v>46.5</v>
      </c>
      <c r="S702" t="n">
        <v>67.1</v>
      </c>
      <c r="T702" t="n">
        <v>21</v>
      </c>
      <c r="U702" t="n">
        <v>5.8</v>
      </c>
      <c r="V702" t="n">
        <v>0.4</v>
      </c>
      <c r="W702" t="n">
        <v>0</v>
      </c>
      <c r="X702" t="n">
        <v>60</v>
      </c>
      <c r="Y702" t="n">
        <v>5</v>
      </c>
      <c r="Z702" t="n">
        <v>10</v>
      </c>
      <c r="AA702"/>
      <c r="AB702"/>
      <c r="AC702"/>
      <c r="AD702"/>
      <c r="AE702"/>
      <c r="AF702" t="n">
        <v>229</v>
      </c>
      <c r="AG702" t="n">
        <v>34</v>
      </c>
      <c r="AH702" t="n">
        <v>89</v>
      </c>
      <c r="AI702" t="n">
        <v>4997</v>
      </c>
      <c r="AJ702" t="n">
        <v>9063</v>
      </c>
      <c r="AK702"/>
      <c r="AL702"/>
      <c r="AM702"/>
      <c r="AN702"/>
      <c r="AO702"/>
      <c r="AP702"/>
      <c r="AQ702"/>
      <c r="AR702"/>
    </row>
    <row r="703">
      <c r="A703" t="n">
        <v>138293</v>
      </c>
      <c r="B703" t="s">
        <v>1255</v>
      </c>
      <c r="C703" t="s">
        <v>1256</v>
      </c>
      <c r="D703" t="s">
        <v>1078</v>
      </c>
      <c r="E703" t="s">
        <v>147</v>
      </c>
      <c r="F703" t="s">
        <v>162</v>
      </c>
      <c r="G703" t="s">
        <v>163</v>
      </c>
      <c r="H703" t="s">
        <v>150</v>
      </c>
      <c r="I703" t="s">
        <v>205</v>
      </c>
      <c r="J703" t="s">
        <v>164</v>
      </c>
      <c r="K703" t="s">
        <v>179</v>
      </c>
      <c r="L703" t="s">
        <v>155</v>
      </c>
      <c r="M703" t="s">
        <v>155</v>
      </c>
      <c r="N703" t="n">
        <v>-81.5323</v>
      </c>
      <c r="O703" t="n">
        <v>27.8388</v>
      </c>
      <c r="P703" t="n">
        <v>1271</v>
      </c>
      <c r="Q703" t="n">
        <v>1204</v>
      </c>
      <c r="R703" t="n">
        <v>30.4</v>
      </c>
      <c r="S703" t="n">
        <v>40.5</v>
      </c>
      <c r="T703" t="n">
        <v>32.5</v>
      </c>
      <c r="U703" t="n">
        <v>8.3</v>
      </c>
      <c r="V703" t="n">
        <v>1.2</v>
      </c>
      <c r="W703" t="n">
        <v>9.5</v>
      </c>
      <c r="X703" t="n">
        <v>55</v>
      </c>
      <c r="Y703" t="n">
        <v>0</v>
      </c>
      <c r="Z703" t="n">
        <v>18</v>
      </c>
      <c r="AA703" t="n">
        <v>173</v>
      </c>
      <c r="AB703" t="n">
        <v>26</v>
      </c>
      <c r="AC703" t="n">
        <v>173</v>
      </c>
      <c r="AD703" t="n">
        <v>25.4</v>
      </c>
      <c r="AE703" t="n">
        <v>14.5</v>
      </c>
      <c r="AF703" t="n">
        <v>220</v>
      </c>
      <c r="AG703" t="n">
        <v>54</v>
      </c>
      <c r="AH703" t="n">
        <v>98</v>
      </c>
      <c r="AI703" t="n">
        <v>29716</v>
      </c>
      <c r="AJ703" t="n">
        <v>29108</v>
      </c>
      <c r="AK703" t="n">
        <v>27520</v>
      </c>
      <c r="AL703" t="n">
        <v>30975</v>
      </c>
      <c r="AM703" t="n">
        <v>34101</v>
      </c>
      <c r="AN703" t="n">
        <v>31366</v>
      </c>
      <c r="AO703" t="n">
        <v>7</v>
      </c>
      <c r="AP703" t="n">
        <v>138</v>
      </c>
      <c r="AQ703" t="n">
        <v>17</v>
      </c>
      <c r="AR703"/>
    </row>
    <row r="704">
      <c r="A704" t="n">
        <v>138309</v>
      </c>
      <c r="B704" t="s">
        <v>1257</v>
      </c>
      <c r="C704" t="s">
        <v>1094</v>
      </c>
      <c r="D704" t="s">
        <v>1078</v>
      </c>
      <c r="E704" t="s">
        <v>147</v>
      </c>
      <c r="F704" t="s">
        <v>188</v>
      </c>
      <c r="G704" t="s">
        <v>189</v>
      </c>
      <c r="H704" t="s">
        <v>150</v>
      </c>
      <c r="I704" t="s">
        <v>151</v>
      </c>
      <c r="J704" t="s">
        <v>168</v>
      </c>
      <c r="K704" t="s">
        <v>179</v>
      </c>
      <c r="L704" t="s">
        <v>155</v>
      </c>
      <c r="M704" t="s">
        <v>155</v>
      </c>
      <c r="N704" t="n">
        <v>-82.1973</v>
      </c>
      <c r="O704" t="n">
        <v>29.1401</v>
      </c>
      <c r="P704" t="n">
        <v>11932</v>
      </c>
      <c r="Q704" t="n">
        <v>11932</v>
      </c>
      <c r="R704" t="n">
        <v>86.2</v>
      </c>
      <c r="S704" t="n">
        <v>38.2</v>
      </c>
      <c r="T704" t="n">
        <v>24.5</v>
      </c>
      <c r="U704" t="n">
        <v>17.1</v>
      </c>
      <c r="V704" t="n">
        <v>2.8</v>
      </c>
      <c r="W704" t="n">
        <v>0</v>
      </c>
      <c r="X704" t="n">
        <v>67</v>
      </c>
      <c r="Y704"/>
      <c r="Z704" t="n">
        <v>9</v>
      </c>
      <c r="AA704" t="n">
        <v>292</v>
      </c>
      <c r="AB704" t="n">
        <v>51</v>
      </c>
      <c r="AC704"/>
      <c r="AD704"/>
      <c r="AE704"/>
      <c r="AF704" t="n">
        <v>220</v>
      </c>
      <c r="AG704" t="n">
        <v>55</v>
      </c>
      <c r="AH704" t="n">
        <v>76</v>
      </c>
      <c r="AI704" t="n">
        <v>18063</v>
      </c>
      <c r="AJ704" t="n">
        <v>18213</v>
      </c>
      <c r="AK704" t="n">
        <v>18569</v>
      </c>
      <c r="AL704" t="n">
        <v>19984</v>
      </c>
      <c r="AM704" t="n">
        <v>24360</v>
      </c>
      <c r="AN704" t="n">
        <v>20178</v>
      </c>
      <c r="AO704" t="n">
        <v>1776</v>
      </c>
      <c r="AP704" t="n">
        <v>1053</v>
      </c>
      <c r="AQ704"/>
      <c r="AR704"/>
    </row>
    <row r="705">
      <c r="A705" t="n">
        <v>138354</v>
      </c>
      <c r="B705" t="s">
        <v>1258</v>
      </c>
      <c r="C705" t="s">
        <v>1146</v>
      </c>
      <c r="D705" t="s">
        <v>1078</v>
      </c>
      <c r="E705" t="s">
        <v>147</v>
      </c>
      <c r="F705" t="s">
        <v>148</v>
      </c>
      <c r="G705" t="s">
        <v>149</v>
      </c>
      <c r="H705" t="s">
        <v>150</v>
      </c>
      <c r="I705" t="s">
        <v>205</v>
      </c>
      <c r="J705" t="s">
        <v>238</v>
      </c>
      <c r="K705" t="s">
        <v>153</v>
      </c>
      <c r="L705" t="s">
        <v>155</v>
      </c>
      <c r="M705" t="s">
        <v>155</v>
      </c>
      <c r="N705" t="n">
        <v>-87.2185</v>
      </c>
      <c r="O705" t="n">
        <v>30.5491</v>
      </c>
      <c r="P705" t="n">
        <v>17296</v>
      </c>
      <c r="Q705" t="n">
        <v>11464</v>
      </c>
      <c r="R705" t="n">
        <v>59.3</v>
      </c>
      <c r="S705" t="n">
        <v>61</v>
      </c>
      <c r="T705" t="n">
        <v>10.4</v>
      </c>
      <c r="U705" t="n">
        <v>11.4</v>
      </c>
      <c r="V705" t="n">
        <v>3.3</v>
      </c>
      <c r="W705" t="n">
        <v>2.8</v>
      </c>
      <c r="X705" t="n">
        <v>88</v>
      </c>
      <c r="Y705" t="n">
        <v>68</v>
      </c>
      <c r="Z705" t="n">
        <v>22</v>
      </c>
      <c r="AA705" t="n">
        <v>1067</v>
      </c>
      <c r="AB705" t="n">
        <v>61.8</v>
      </c>
      <c r="AC705" t="n">
        <v>1067</v>
      </c>
      <c r="AD705" t="n">
        <v>61.8</v>
      </c>
      <c r="AE705" t="n">
        <v>47.4</v>
      </c>
      <c r="AF705" t="n">
        <v>1021</v>
      </c>
      <c r="AG705" t="n">
        <v>33</v>
      </c>
      <c r="AH705" t="n">
        <v>68</v>
      </c>
      <c r="AI705" t="n">
        <v>8908</v>
      </c>
      <c r="AJ705" t="n">
        <v>3367</v>
      </c>
      <c r="AK705" t="n">
        <v>5208</v>
      </c>
      <c r="AL705" t="n">
        <v>8264</v>
      </c>
      <c r="AM705" t="n">
        <v>13090</v>
      </c>
      <c r="AN705" t="n">
        <v>15446</v>
      </c>
      <c r="AO705" t="n">
        <v>539</v>
      </c>
      <c r="AP705" t="n">
        <v>2155</v>
      </c>
      <c r="AQ705" t="n">
        <v>1441</v>
      </c>
      <c r="AR705" t="n">
        <v>29</v>
      </c>
    </row>
    <row r="706">
      <c r="A706" t="n">
        <v>138372</v>
      </c>
      <c r="B706" t="s">
        <v>1259</v>
      </c>
      <c r="C706" t="s">
        <v>1260</v>
      </c>
      <c r="D706" t="s">
        <v>1078</v>
      </c>
      <c r="E706" t="s">
        <v>147</v>
      </c>
      <c r="F706" t="s">
        <v>173</v>
      </c>
      <c r="G706" t="s">
        <v>149</v>
      </c>
      <c r="H706" t="s">
        <v>174</v>
      </c>
      <c r="I706" t="s">
        <v>186</v>
      </c>
      <c r="J706" t="s">
        <v>168</v>
      </c>
      <c r="K706"/>
      <c r="L706" t="s">
        <v>155</v>
      </c>
      <c r="M706" t="s">
        <v>155</v>
      </c>
      <c r="N706" t="n">
        <v>-81.5715</v>
      </c>
      <c r="O706" t="n">
        <v>28.5596</v>
      </c>
      <c r="P706" t="n">
        <v>1940</v>
      </c>
      <c r="Q706" t="n">
        <v>1940</v>
      </c>
      <c r="R706" t="n">
        <v>36.2</v>
      </c>
      <c r="S706" t="n">
        <v>38</v>
      </c>
      <c r="T706" t="n">
        <v>23.4</v>
      </c>
      <c r="U706" t="n">
        <v>31.3</v>
      </c>
      <c r="V706" t="n">
        <v>4.6</v>
      </c>
      <c r="W706" t="n">
        <v>1</v>
      </c>
      <c r="X706" t="n">
        <v>68</v>
      </c>
      <c r="Y706" t="n">
        <v>78</v>
      </c>
      <c r="Z706" t="n">
        <v>15</v>
      </c>
      <c r="AA706" t="n">
        <v>194</v>
      </c>
      <c r="AB706" t="n">
        <v>76.8</v>
      </c>
      <c r="AC706"/>
      <c r="AD706"/>
      <c r="AE706"/>
      <c r="AF706" t="n">
        <v>234</v>
      </c>
      <c r="AG706" t="n">
        <v>7</v>
      </c>
      <c r="AH706" t="n">
        <v>9</v>
      </c>
      <c r="AI706" t="n">
        <v>12107</v>
      </c>
      <c r="AJ706" t="n">
        <v>9849</v>
      </c>
      <c r="AK706" t="n">
        <v>10776</v>
      </c>
      <c r="AL706" t="n">
        <v>12368</v>
      </c>
      <c r="AM706"/>
      <c r="AN706"/>
      <c r="AO706"/>
      <c r="AP706"/>
      <c r="AQ706"/>
      <c r="AR706"/>
    </row>
    <row r="707">
      <c r="A707" t="n">
        <v>138479</v>
      </c>
      <c r="B707" t="s">
        <v>1261</v>
      </c>
      <c r="C707" t="s">
        <v>1262</v>
      </c>
      <c r="D707" t="s">
        <v>1078</v>
      </c>
      <c r="E707" t="s">
        <v>147</v>
      </c>
      <c r="F707" t="s">
        <v>173</v>
      </c>
      <c r="G707" t="s">
        <v>149</v>
      </c>
      <c r="H707" t="s">
        <v>174</v>
      </c>
      <c r="I707" t="s">
        <v>186</v>
      </c>
      <c r="J707" t="s">
        <v>164</v>
      </c>
      <c r="K707"/>
      <c r="L707" t="s">
        <v>155</v>
      </c>
      <c r="M707" t="s">
        <v>155</v>
      </c>
      <c r="N707" t="n">
        <v>-80.2322</v>
      </c>
      <c r="O707" t="n">
        <v>26.085</v>
      </c>
      <c r="P707" t="n">
        <v>1333</v>
      </c>
      <c r="Q707" t="n">
        <v>1333</v>
      </c>
      <c r="R707" t="n">
        <v>37.6</v>
      </c>
      <c r="S707" t="n">
        <v>23.3</v>
      </c>
      <c r="T707" t="n">
        <v>29.9</v>
      </c>
      <c r="U707" t="n">
        <v>37.1</v>
      </c>
      <c r="V707" t="n">
        <v>3</v>
      </c>
      <c r="W707" t="n">
        <v>3.2</v>
      </c>
      <c r="X707" t="n">
        <v>73</v>
      </c>
      <c r="Y707"/>
      <c r="Z707" t="n">
        <v>11</v>
      </c>
      <c r="AA707" t="n">
        <v>687</v>
      </c>
      <c r="AB707" t="n">
        <v>61.6</v>
      </c>
      <c r="AC707"/>
      <c r="AD707"/>
      <c r="AE707"/>
      <c r="AF707" t="n">
        <v>629</v>
      </c>
      <c r="AG707" t="n">
        <v>27</v>
      </c>
      <c r="AH707" t="n">
        <v>37</v>
      </c>
      <c r="AI707" t="n">
        <v>9345</v>
      </c>
      <c r="AJ707" t="n">
        <v>9195</v>
      </c>
      <c r="AK707" t="n">
        <v>8355</v>
      </c>
      <c r="AL707" t="n">
        <v>8682</v>
      </c>
      <c r="AM707"/>
      <c r="AN707"/>
      <c r="AO707"/>
      <c r="AP707"/>
      <c r="AQ707"/>
      <c r="AR707"/>
    </row>
    <row r="708">
      <c r="A708" t="n">
        <v>138488</v>
      </c>
      <c r="B708" t="s">
        <v>1263</v>
      </c>
      <c r="C708" t="s">
        <v>1144</v>
      </c>
      <c r="D708" t="s">
        <v>1078</v>
      </c>
      <c r="E708" t="s">
        <v>147</v>
      </c>
      <c r="F708" t="s">
        <v>173</v>
      </c>
      <c r="G708" t="s">
        <v>149</v>
      </c>
      <c r="H708" t="s">
        <v>174</v>
      </c>
      <c r="I708" t="s">
        <v>186</v>
      </c>
      <c r="J708" t="s">
        <v>168</v>
      </c>
      <c r="K708"/>
      <c r="L708" t="s">
        <v>155</v>
      </c>
      <c r="M708" t="s">
        <v>155</v>
      </c>
      <c r="N708" t="n">
        <v>-81.3617</v>
      </c>
      <c r="O708" t="n">
        <v>28.6044</v>
      </c>
      <c r="P708" t="n">
        <v>2398</v>
      </c>
      <c r="Q708" t="n">
        <v>2398</v>
      </c>
      <c r="R708" t="n">
        <v>41.2</v>
      </c>
      <c r="S708" t="n">
        <v>30.2</v>
      </c>
      <c r="T708" t="n">
        <v>25.2</v>
      </c>
      <c r="U708" t="n">
        <v>35.7</v>
      </c>
      <c r="V708" t="n">
        <v>4.2</v>
      </c>
      <c r="W708" t="n">
        <v>1.4</v>
      </c>
      <c r="X708" t="n">
        <v>26</v>
      </c>
      <c r="Y708" t="n">
        <v>4</v>
      </c>
      <c r="Z708" t="n">
        <v>23</v>
      </c>
      <c r="AA708" t="n">
        <v>363</v>
      </c>
      <c r="AB708" t="n">
        <v>67.8</v>
      </c>
      <c r="AC708"/>
      <c r="AD708"/>
      <c r="AE708"/>
      <c r="AF708" t="n">
        <v>141</v>
      </c>
      <c r="AG708" t="n">
        <v>3</v>
      </c>
      <c r="AH708" t="n">
        <v>6</v>
      </c>
      <c r="AI708" t="n">
        <v>27079</v>
      </c>
      <c r="AJ708" t="n">
        <v>21924</v>
      </c>
      <c r="AK708" t="n">
        <v>24320</v>
      </c>
      <c r="AL708"/>
      <c r="AM708"/>
      <c r="AN708"/>
      <c r="AO708"/>
      <c r="AP708"/>
      <c r="AQ708"/>
      <c r="AR708"/>
    </row>
    <row r="709">
      <c r="A709" t="n">
        <v>138497</v>
      </c>
      <c r="B709" t="s">
        <v>1264</v>
      </c>
      <c r="C709" t="s">
        <v>1265</v>
      </c>
      <c r="D709" t="s">
        <v>1078</v>
      </c>
      <c r="E709" t="s">
        <v>147</v>
      </c>
      <c r="F709" t="s">
        <v>173</v>
      </c>
      <c r="G709" t="s">
        <v>149</v>
      </c>
      <c r="H709" t="s">
        <v>174</v>
      </c>
      <c r="I709" t="s">
        <v>186</v>
      </c>
      <c r="J709" t="s">
        <v>164</v>
      </c>
      <c r="K709"/>
      <c r="L709" t="s">
        <v>155</v>
      </c>
      <c r="M709" t="s">
        <v>155</v>
      </c>
      <c r="N709" t="n">
        <v>-82.3456</v>
      </c>
      <c r="O709" t="n">
        <v>28.8349</v>
      </c>
      <c r="P709" t="n">
        <v>596</v>
      </c>
      <c r="Q709" t="n">
        <v>596</v>
      </c>
      <c r="R709" t="n">
        <v>34.2</v>
      </c>
      <c r="S709" t="n">
        <v>71</v>
      </c>
      <c r="T709" t="n">
        <v>6.2</v>
      </c>
      <c r="U709" t="n">
        <v>15.3</v>
      </c>
      <c r="V709" t="n">
        <v>1.5</v>
      </c>
      <c r="W709" t="n">
        <v>0.5</v>
      </c>
      <c r="X709" t="n">
        <v>86</v>
      </c>
      <c r="Y709"/>
      <c r="Z709" t="n">
        <v>8</v>
      </c>
      <c r="AA709" t="n">
        <v>341</v>
      </c>
      <c r="AB709" t="n">
        <v>50.4</v>
      </c>
      <c r="AC709"/>
      <c r="AD709"/>
      <c r="AE709"/>
      <c r="AF709" t="n">
        <v>296</v>
      </c>
      <c r="AG709" t="n">
        <v>36</v>
      </c>
      <c r="AH709" t="n">
        <v>68</v>
      </c>
      <c r="AI709" t="n">
        <v>4511</v>
      </c>
      <c r="AJ709"/>
      <c r="AK709"/>
      <c r="AL709"/>
      <c r="AM709"/>
      <c r="AN709"/>
      <c r="AO709"/>
      <c r="AP709"/>
      <c r="AQ709"/>
      <c r="AR709"/>
    </row>
    <row r="710">
      <c r="A710" t="n">
        <v>138558</v>
      </c>
      <c r="B710" t="s">
        <v>1266</v>
      </c>
      <c r="C710" t="s">
        <v>1267</v>
      </c>
      <c r="D710" t="s">
        <v>1175</v>
      </c>
      <c r="E710" t="s">
        <v>147</v>
      </c>
      <c r="F710" t="s">
        <v>148</v>
      </c>
      <c r="G710" t="s">
        <v>149</v>
      </c>
      <c r="H710" t="s">
        <v>150</v>
      </c>
      <c r="I710" t="s">
        <v>175</v>
      </c>
      <c r="J710" t="s">
        <v>168</v>
      </c>
      <c r="K710" t="s">
        <v>179</v>
      </c>
      <c r="L710" t="s">
        <v>155</v>
      </c>
      <c r="M710" t="s">
        <v>155</v>
      </c>
      <c r="N710" t="n">
        <v>-83.5283</v>
      </c>
      <c r="O710" t="n">
        <v>31.4819</v>
      </c>
      <c r="P710" t="n">
        <v>4234</v>
      </c>
      <c r="Q710" t="n">
        <v>4234</v>
      </c>
      <c r="R710" t="n">
        <v>60.9</v>
      </c>
      <c r="S710" t="n">
        <v>78</v>
      </c>
      <c r="T710" t="n">
        <v>9.5</v>
      </c>
      <c r="U710" t="n">
        <v>8.7</v>
      </c>
      <c r="V710" t="n">
        <v>1.3</v>
      </c>
      <c r="W710" t="n">
        <v>0.9</v>
      </c>
      <c r="X710" t="n">
        <v>69</v>
      </c>
      <c r="Y710" t="n">
        <v>56</v>
      </c>
      <c r="Z710" t="n">
        <v>23</v>
      </c>
      <c r="AA710" t="n">
        <v>965</v>
      </c>
      <c r="AB710" t="n">
        <v>29.1</v>
      </c>
      <c r="AC710" t="n">
        <v>477</v>
      </c>
      <c r="AD710" t="n">
        <v>28.1</v>
      </c>
      <c r="AE710" t="n">
        <v>16.1</v>
      </c>
      <c r="AF710" t="n">
        <v>804</v>
      </c>
      <c r="AG710" t="n">
        <v>34</v>
      </c>
      <c r="AH710" t="n">
        <v>81</v>
      </c>
      <c r="AI710" t="n">
        <v>6923</v>
      </c>
      <c r="AJ710" t="n">
        <v>4191</v>
      </c>
      <c r="AK710" t="n">
        <v>4468</v>
      </c>
      <c r="AL710" t="n">
        <v>7007</v>
      </c>
      <c r="AM710" t="n">
        <v>9865</v>
      </c>
      <c r="AN710" t="n">
        <v>9972</v>
      </c>
      <c r="AO710" t="n">
        <v>256</v>
      </c>
      <c r="AP710" t="n">
        <v>387</v>
      </c>
      <c r="AQ710"/>
      <c r="AR710"/>
    </row>
    <row r="711">
      <c r="A711" t="n">
        <v>138600</v>
      </c>
      <c r="B711" t="s">
        <v>1268</v>
      </c>
      <c r="C711" t="s">
        <v>1269</v>
      </c>
      <c r="D711" t="s">
        <v>1175</v>
      </c>
      <c r="E711" t="s">
        <v>147</v>
      </c>
      <c r="F711" t="s">
        <v>162</v>
      </c>
      <c r="G711" t="s">
        <v>163</v>
      </c>
      <c r="H711" t="s">
        <v>150</v>
      </c>
      <c r="I711" t="s">
        <v>186</v>
      </c>
      <c r="J711" t="s">
        <v>168</v>
      </c>
      <c r="K711" t="s">
        <v>179</v>
      </c>
      <c r="L711" t="s">
        <v>155</v>
      </c>
      <c r="M711" t="s">
        <v>155</v>
      </c>
      <c r="N711" t="n">
        <v>-84.2955</v>
      </c>
      <c r="O711" t="n">
        <v>33.7693</v>
      </c>
      <c r="P711" t="n">
        <v>1253</v>
      </c>
      <c r="Q711" t="n">
        <v>1125</v>
      </c>
      <c r="R711" t="n">
        <v>97.2</v>
      </c>
      <c r="S711" t="n">
        <v>34.4</v>
      </c>
      <c r="T711" t="n">
        <v>34</v>
      </c>
      <c r="U711" t="n">
        <v>13</v>
      </c>
      <c r="V711" t="n">
        <v>6.1</v>
      </c>
      <c r="W711" t="n">
        <v>3.6</v>
      </c>
      <c r="X711" t="n">
        <v>80</v>
      </c>
      <c r="Y711"/>
      <c r="Z711" t="n">
        <v>10</v>
      </c>
      <c r="AA711" t="n">
        <v>251</v>
      </c>
      <c r="AB711" t="n">
        <v>70.5</v>
      </c>
      <c r="AC711" t="n">
        <v>251</v>
      </c>
      <c r="AD711" t="n">
        <v>70.5</v>
      </c>
      <c r="AE711" t="n">
        <v>60.6</v>
      </c>
      <c r="AF711" t="n">
        <v>276</v>
      </c>
      <c r="AG711" t="n">
        <v>36</v>
      </c>
      <c r="AH711" t="n">
        <v>97</v>
      </c>
      <c r="AI711" t="n">
        <v>25609</v>
      </c>
      <c r="AJ711" t="n">
        <v>20042</v>
      </c>
      <c r="AK711" t="n">
        <v>22896</v>
      </c>
      <c r="AL711" t="n">
        <v>22407</v>
      </c>
      <c r="AM711" t="n">
        <v>25806</v>
      </c>
      <c r="AN711" t="n">
        <v>28583</v>
      </c>
      <c r="AO711"/>
      <c r="AP711" t="n">
        <v>199</v>
      </c>
      <c r="AQ711" t="n">
        <v>18</v>
      </c>
      <c r="AR711"/>
    </row>
    <row r="712">
      <c r="A712" t="n">
        <v>138655</v>
      </c>
      <c r="B712" t="s">
        <v>1270</v>
      </c>
      <c r="C712" t="s">
        <v>1271</v>
      </c>
      <c r="D712" t="s">
        <v>1175</v>
      </c>
      <c r="E712" t="s">
        <v>147</v>
      </c>
      <c r="F712" t="s">
        <v>279</v>
      </c>
      <c r="G712" t="s">
        <v>189</v>
      </c>
      <c r="H712" t="s">
        <v>174</v>
      </c>
      <c r="I712" t="s">
        <v>186</v>
      </c>
      <c r="J712" t="s">
        <v>164</v>
      </c>
      <c r="K712" t="s">
        <v>176</v>
      </c>
      <c r="L712" t="s">
        <v>155</v>
      </c>
      <c r="M712" t="s">
        <v>155</v>
      </c>
      <c r="N712" t="n">
        <v>-84.3044</v>
      </c>
      <c r="O712" t="n">
        <v>33.887</v>
      </c>
      <c r="P712" t="n">
        <v>802</v>
      </c>
      <c r="Q712" t="n">
        <v>802</v>
      </c>
      <c r="R712" t="n">
        <v>30</v>
      </c>
      <c r="S712" t="n">
        <v>15.1</v>
      </c>
      <c r="T712" t="n">
        <v>50.6</v>
      </c>
      <c r="U712" t="n">
        <v>22.6</v>
      </c>
      <c r="V712" t="n">
        <v>11.7</v>
      </c>
      <c r="W712" t="n">
        <v>0</v>
      </c>
      <c r="X712" t="n">
        <v>66</v>
      </c>
      <c r="Y712" t="n">
        <v>33</v>
      </c>
      <c r="Z712" t="n">
        <v>23</v>
      </c>
      <c r="AA712" t="n">
        <v>453</v>
      </c>
      <c r="AB712" t="n">
        <v>39.1</v>
      </c>
      <c r="AC712"/>
      <c r="AD712"/>
      <c r="AE712"/>
      <c r="AF712" t="n">
        <v>137</v>
      </c>
      <c r="AG712" t="n">
        <v>57</v>
      </c>
      <c r="AH712" t="n">
        <v>57</v>
      </c>
      <c r="AI712" t="n">
        <v>13775</v>
      </c>
      <c r="AJ712" t="n">
        <v>13598</v>
      </c>
      <c r="AK712" t="n">
        <v>13715</v>
      </c>
      <c r="AL712" t="n">
        <v>14601</v>
      </c>
      <c r="AM712" t="n">
        <v>15219</v>
      </c>
      <c r="AN712" t="n">
        <v>16372</v>
      </c>
      <c r="AO712" t="n">
        <v>40</v>
      </c>
      <c r="AP712"/>
      <c r="AQ712"/>
      <c r="AR712"/>
    </row>
    <row r="713">
      <c r="A713" t="n">
        <v>138664</v>
      </c>
      <c r="B713" t="s">
        <v>1272</v>
      </c>
      <c r="C713" t="s">
        <v>1273</v>
      </c>
      <c r="D713" t="s">
        <v>1175</v>
      </c>
      <c r="E713" t="s">
        <v>147</v>
      </c>
      <c r="F713" t="s">
        <v>279</v>
      </c>
      <c r="G713" t="s">
        <v>189</v>
      </c>
      <c r="H713" t="s">
        <v>174</v>
      </c>
      <c r="I713" t="s">
        <v>186</v>
      </c>
      <c r="J713" t="s">
        <v>164</v>
      </c>
      <c r="K713" t="s">
        <v>176</v>
      </c>
      <c r="L713" t="s">
        <v>155</v>
      </c>
      <c r="M713" t="s">
        <v>155</v>
      </c>
      <c r="N713" t="n">
        <v>-84.3361</v>
      </c>
      <c r="O713" t="n">
        <v>33.5723</v>
      </c>
      <c r="P713" t="n">
        <v>154</v>
      </c>
      <c r="Q713" t="n">
        <v>154</v>
      </c>
      <c r="R713" t="n">
        <v>63</v>
      </c>
      <c r="S713" t="n">
        <v>3.9</v>
      </c>
      <c r="T713" t="n">
        <v>84.4</v>
      </c>
      <c r="U713" t="n">
        <v>10.4</v>
      </c>
      <c r="V713" t="n">
        <v>1.3</v>
      </c>
      <c r="W713" t="n">
        <v>0</v>
      </c>
      <c r="X713" t="n">
        <v>51</v>
      </c>
      <c r="Y713"/>
      <c r="Z713" t="n">
        <v>12</v>
      </c>
      <c r="AA713" t="n">
        <v>42</v>
      </c>
      <c r="AB713" t="n">
        <v>42.9</v>
      </c>
      <c r="AC713"/>
      <c r="AD713"/>
      <c r="AE713"/>
      <c r="AF713" t="n">
        <v>39</v>
      </c>
      <c r="AG713" t="n">
        <v>74</v>
      </c>
      <c r="AH713" t="n">
        <v>74</v>
      </c>
      <c r="AI713" t="n">
        <v>14208</v>
      </c>
      <c r="AJ713" t="n">
        <v>13738</v>
      </c>
      <c r="AK713" t="n">
        <v>14409</v>
      </c>
      <c r="AL713" t="n">
        <v>18753</v>
      </c>
      <c r="AM713" t="n">
        <v>20314</v>
      </c>
      <c r="AN713"/>
      <c r="AO713" t="n">
        <v>3</v>
      </c>
      <c r="AP713"/>
      <c r="AQ713"/>
      <c r="AR713"/>
    </row>
    <row r="714">
      <c r="A714" t="n">
        <v>138682</v>
      </c>
      <c r="B714" t="s">
        <v>1274</v>
      </c>
      <c r="C714" t="s">
        <v>1275</v>
      </c>
      <c r="D714" t="s">
        <v>1175</v>
      </c>
      <c r="E714" t="s">
        <v>147</v>
      </c>
      <c r="F714" t="s">
        <v>173</v>
      </c>
      <c r="G714" t="s">
        <v>149</v>
      </c>
      <c r="H714" t="s">
        <v>174</v>
      </c>
      <c r="I714" t="s">
        <v>151</v>
      </c>
      <c r="J714" t="s">
        <v>168</v>
      </c>
      <c r="K714" t="s">
        <v>176</v>
      </c>
      <c r="L714" t="s">
        <v>155</v>
      </c>
      <c r="M714" t="s">
        <v>155</v>
      </c>
      <c r="N714" t="n">
        <v>-84.1743</v>
      </c>
      <c r="O714" t="n">
        <v>31.5543</v>
      </c>
      <c r="P714" t="n">
        <v>3899</v>
      </c>
      <c r="Q714" t="n">
        <v>3899</v>
      </c>
      <c r="R714" t="n">
        <v>69.5</v>
      </c>
      <c r="S714" t="n">
        <v>14.7</v>
      </c>
      <c r="T714" t="n">
        <v>80</v>
      </c>
      <c r="U714" t="n">
        <v>2.4</v>
      </c>
      <c r="V714" t="n">
        <v>0.4</v>
      </c>
      <c r="W714" t="n">
        <v>0.2</v>
      </c>
      <c r="X714" t="n">
        <v>54</v>
      </c>
      <c r="Y714" t="n">
        <v>39</v>
      </c>
      <c r="Z714" t="n">
        <v>12</v>
      </c>
      <c r="AA714" t="n">
        <v>208</v>
      </c>
      <c r="AB714" t="n">
        <v>34.1</v>
      </c>
      <c r="AC714"/>
      <c r="AD714"/>
      <c r="AE714"/>
      <c r="AF714" t="n">
        <v>177</v>
      </c>
      <c r="AG714" t="n">
        <v>62</v>
      </c>
      <c r="AH714" t="n">
        <v>99</v>
      </c>
      <c r="AI714" t="n">
        <v>4986</v>
      </c>
      <c r="AJ714" t="n">
        <v>3928</v>
      </c>
      <c r="AK714" t="n">
        <v>4471</v>
      </c>
      <c r="AL714" t="n">
        <v>6399</v>
      </c>
      <c r="AM714"/>
      <c r="AN714" t="n">
        <v>7356</v>
      </c>
      <c r="AO714" t="n">
        <v>267</v>
      </c>
      <c r="AP714"/>
      <c r="AQ714"/>
      <c r="AR714"/>
    </row>
    <row r="715">
      <c r="A715" t="n">
        <v>138716</v>
      </c>
      <c r="B715" t="s">
        <v>1276</v>
      </c>
      <c r="C715" t="s">
        <v>1275</v>
      </c>
      <c r="D715" t="s">
        <v>1175</v>
      </c>
      <c r="E715" t="s">
        <v>147</v>
      </c>
      <c r="F715" t="s">
        <v>148</v>
      </c>
      <c r="G715" t="s">
        <v>149</v>
      </c>
      <c r="H715" t="s">
        <v>150</v>
      </c>
      <c r="I715" t="s">
        <v>151</v>
      </c>
      <c r="J715" t="s">
        <v>152</v>
      </c>
      <c r="K715" t="s">
        <v>153</v>
      </c>
      <c r="L715" t="s">
        <v>154</v>
      </c>
      <c r="M715" t="s">
        <v>155</v>
      </c>
      <c r="N715" t="n">
        <v>-84.1418</v>
      </c>
      <c r="O715" t="n">
        <v>31.5693</v>
      </c>
      <c r="P715" t="n">
        <v>7603</v>
      </c>
      <c r="Q715" t="n">
        <v>6971</v>
      </c>
      <c r="R715" t="n">
        <v>73.9</v>
      </c>
      <c r="S715" t="n">
        <v>9.1</v>
      </c>
      <c r="T715" t="n">
        <v>79.4</v>
      </c>
      <c r="U715" t="n">
        <v>4.8</v>
      </c>
      <c r="V715" t="n">
        <v>0.4</v>
      </c>
      <c r="W715" t="n">
        <v>0.4</v>
      </c>
      <c r="X715" t="n">
        <v>78</v>
      </c>
      <c r="Y715" t="n">
        <v>14</v>
      </c>
      <c r="Z715" t="n">
        <v>20</v>
      </c>
      <c r="AA715" t="n">
        <v>1378</v>
      </c>
      <c r="AB715" t="n">
        <v>22.8</v>
      </c>
      <c r="AC715" t="n">
        <v>602</v>
      </c>
      <c r="AD715" t="n">
        <v>29.1</v>
      </c>
      <c r="AE715" t="n">
        <v>14</v>
      </c>
      <c r="AF715" t="n">
        <v>1295</v>
      </c>
      <c r="AG715" t="n">
        <v>65</v>
      </c>
      <c r="AH715" t="n">
        <v>99</v>
      </c>
      <c r="AI715" t="n">
        <v>13775</v>
      </c>
      <c r="AJ715" t="n">
        <v>12993</v>
      </c>
      <c r="AK715" t="n">
        <v>13402</v>
      </c>
      <c r="AL715" t="n">
        <v>16225</v>
      </c>
      <c r="AM715" t="n">
        <v>18897</v>
      </c>
      <c r="AN715" t="n">
        <v>19054</v>
      </c>
      <c r="AO715" t="n">
        <v>619</v>
      </c>
      <c r="AP715" t="n">
        <v>620</v>
      </c>
      <c r="AQ715" t="n">
        <v>188</v>
      </c>
      <c r="AR715"/>
    </row>
    <row r="716">
      <c r="A716" t="n">
        <v>138761</v>
      </c>
      <c r="B716" t="s">
        <v>1277</v>
      </c>
      <c r="C716" t="s">
        <v>1278</v>
      </c>
      <c r="D716" t="s">
        <v>1175</v>
      </c>
      <c r="E716" t="s">
        <v>147</v>
      </c>
      <c r="F716" t="s">
        <v>162</v>
      </c>
      <c r="G716" t="s">
        <v>163</v>
      </c>
      <c r="H716" t="s">
        <v>150</v>
      </c>
      <c r="I716" t="s">
        <v>205</v>
      </c>
      <c r="J716" t="s">
        <v>164</v>
      </c>
      <c r="K716" t="s">
        <v>176</v>
      </c>
      <c r="L716" t="s">
        <v>155</v>
      </c>
      <c r="M716" t="s">
        <v>155</v>
      </c>
      <c r="N716" t="n">
        <v>-84.795</v>
      </c>
      <c r="O716" t="n">
        <v>31.7723</v>
      </c>
      <c r="P716" t="n">
        <v>299</v>
      </c>
      <c r="Q716" t="n">
        <v>299</v>
      </c>
      <c r="R716" t="n">
        <v>63.5</v>
      </c>
      <c r="S716" t="n">
        <v>41.5</v>
      </c>
      <c r="T716" t="n">
        <v>40.5</v>
      </c>
      <c r="U716" t="n">
        <v>8.4</v>
      </c>
      <c r="V716" t="n">
        <v>0.3</v>
      </c>
      <c r="W716" t="n">
        <v>2</v>
      </c>
      <c r="X716" t="n">
        <v>38</v>
      </c>
      <c r="Y716"/>
      <c r="Z716" t="n">
        <v>9</v>
      </c>
      <c r="AA716" t="n">
        <v>115</v>
      </c>
      <c r="AB716" t="n">
        <v>27</v>
      </c>
      <c r="AC716" t="n">
        <v>1</v>
      </c>
      <c r="AD716"/>
      <c r="AE716"/>
      <c r="AF716" t="n">
        <v>87</v>
      </c>
      <c r="AG716" t="n">
        <v>62</v>
      </c>
      <c r="AH716" t="n">
        <v>98</v>
      </c>
      <c r="AI716" t="n">
        <v>22806</v>
      </c>
      <c r="AJ716" t="n">
        <v>19543</v>
      </c>
      <c r="AK716" t="n">
        <v>20450</v>
      </c>
      <c r="AL716" t="n">
        <v>23583</v>
      </c>
      <c r="AM716" t="n">
        <v>25266</v>
      </c>
      <c r="AN716" t="n">
        <v>26515</v>
      </c>
      <c r="AO716" t="n">
        <v>46</v>
      </c>
      <c r="AP716" t="n">
        <v>2</v>
      </c>
      <c r="AQ716"/>
      <c r="AR716"/>
    </row>
    <row r="717">
      <c r="A717" t="n">
        <v>138822</v>
      </c>
      <c r="B717" t="s">
        <v>1279</v>
      </c>
      <c r="C717" t="s">
        <v>1280</v>
      </c>
      <c r="D717" t="s">
        <v>1175</v>
      </c>
      <c r="E717" t="s">
        <v>147</v>
      </c>
      <c r="F717" t="s">
        <v>199</v>
      </c>
      <c r="G717" t="s">
        <v>189</v>
      </c>
      <c r="H717" t="s">
        <v>200</v>
      </c>
      <c r="I717" t="s">
        <v>186</v>
      </c>
      <c r="J717" t="s">
        <v>164</v>
      </c>
      <c r="K717"/>
      <c r="L717" t="s">
        <v>155</v>
      </c>
      <c r="M717" t="s">
        <v>155</v>
      </c>
      <c r="N717" t="n">
        <v>-84.0183</v>
      </c>
      <c r="O717" t="n">
        <v>33.6434</v>
      </c>
      <c r="P717" t="n">
        <v>976</v>
      </c>
      <c r="Q717" t="n">
        <v>976</v>
      </c>
      <c r="R717" t="n">
        <v>96.5</v>
      </c>
      <c r="S717" t="n">
        <v>23.3</v>
      </c>
      <c r="T717" t="n">
        <v>68</v>
      </c>
      <c r="U717" t="n">
        <v>5.9</v>
      </c>
      <c r="V717" t="n">
        <v>0.8</v>
      </c>
      <c r="W717" t="n">
        <v>0</v>
      </c>
      <c r="X717" t="n">
        <v>70</v>
      </c>
      <c r="Y717"/>
      <c r="Z717" t="n">
        <v>20</v>
      </c>
      <c r="AA717"/>
      <c r="AB717"/>
      <c r="AC717"/>
      <c r="AD717"/>
      <c r="AE717"/>
      <c r="AF717" t="n">
        <v>270</v>
      </c>
      <c r="AG717" t="n">
        <v>57</v>
      </c>
      <c r="AH717" t="n">
        <v>57</v>
      </c>
      <c r="AI717" t="n">
        <v>14589</v>
      </c>
      <c r="AJ717" t="n">
        <v>16052</v>
      </c>
      <c r="AK717"/>
      <c r="AL717"/>
      <c r="AM717"/>
      <c r="AN717"/>
      <c r="AO717"/>
      <c r="AP717"/>
      <c r="AQ717"/>
      <c r="AR717"/>
    </row>
    <row r="718">
      <c r="A718" t="n">
        <v>138840</v>
      </c>
      <c r="B718" t="s">
        <v>1281</v>
      </c>
      <c r="C718" t="s">
        <v>1282</v>
      </c>
      <c r="D718" t="s">
        <v>1175</v>
      </c>
      <c r="E718" t="s">
        <v>147</v>
      </c>
      <c r="F718" t="s">
        <v>173</v>
      </c>
      <c r="G718" t="s">
        <v>149</v>
      </c>
      <c r="H718" t="s">
        <v>174</v>
      </c>
      <c r="I718" t="s">
        <v>151</v>
      </c>
      <c r="J718" t="s">
        <v>168</v>
      </c>
      <c r="K718" t="s">
        <v>176</v>
      </c>
      <c r="L718" t="s">
        <v>155</v>
      </c>
      <c r="M718" t="s">
        <v>155</v>
      </c>
      <c r="N718" t="n">
        <v>-84.405</v>
      </c>
      <c r="O718" t="n">
        <v>33.712</v>
      </c>
      <c r="P718" t="n">
        <v>4829</v>
      </c>
      <c r="Q718" t="n">
        <v>4829</v>
      </c>
      <c r="R718" t="n">
        <v>63.6</v>
      </c>
      <c r="S718" t="n">
        <v>3.8</v>
      </c>
      <c r="T718" t="n">
        <v>84.7</v>
      </c>
      <c r="U718" t="n">
        <v>6.3</v>
      </c>
      <c r="V718" t="n">
        <v>1.1</v>
      </c>
      <c r="W718" t="n">
        <v>0.8</v>
      </c>
      <c r="X718" t="n">
        <v>60</v>
      </c>
      <c r="Y718" t="n">
        <v>39</v>
      </c>
      <c r="Z718" t="n">
        <v>14</v>
      </c>
      <c r="AA718" t="n">
        <v>125</v>
      </c>
      <c r="AB718" t="n">
        <v>40.8</v>
      </c>
      <c r="AC718"/>
      <c r="AD718"/>
      <c r="AE718"/>
      <c r="AF718" t="n">
        <v>210</v>
      </c>
      <c r="AG718" t="n">
        <v>54</v>
      </c>
      <c r="AH718" t="n">
        <v>88</v>
      </c>
      <c r="AI718" t="n">
        <v>-573</v>
      </c>
      <c r="AJ718" t="n">
        <v>-1666</v>
      </c>
      <c r="AK718" t="n">
        <v>-1015</v>
      </c>
      <c r="AL718" t="n">
        <v>2153</v>
      </c>
      <c r="AM718" t="n">
        <v>4189</v>
      </c>
      <c r="AN718" t="n">
        <v>7365</v>
      </c>
      <c r="AO718" t="n">
        <v>330</v>
      </c>
      <c r="AP718"/>
      <c r="AQ718"/>
      <c r="AR718"/>
    </row>
    <row r="719">
      <c r="A719" t="n">
        <v>138868</v>
      </c>
      <c r="B719" t="s">
        <v>1283</v>
      </c>
      <c r="C719" t="s">
        <v>1284</v>
      </c>
      <c r="D719" t="s">
        <v>1175</v>
      </c>
      <c r="E719" t="s">
        <v>147</v>
      </c>
      <c r="F719" t="s">
        <v>162</v>
      </c>
      <c r="G719" t="s">
        <v>163</v>
      </c>
      <c r="H719" t="s">
        <v>150</v>
      </c>
      <c r="I719" t="s">
        <v>175</v>
      </c>
      <c r="J719" t="s">
        <v>168</v>
      </c>
      <c r="K719" t="s">
        <v>179</v>
      </c>
      <c r="L719" t="s">
        <v>155</v>
      </c>
      <c r="M719" t="s">
        <v>155</v>
      </c>
      <c r="N719" t="n">
        <v>-85.1849</v>
      </c>
      <c r="O719" t="n">
        <v>32.8791</v>
      </c>
      <c r="P719" t="n">
        <v>4189</v>
      </c>
      <c r="Q719" t="n">
        <v>3980</v>
      </c>
      <c r="R719" t="n">
        <v>55.5</v>
      </c>
      <c r="S719" t="n">
        <v>54.1</v>
      </c>
      <c r="T719" t="n">
        <v>19.9</v>
      </c>
      <c r="U719" t="n">
        <v>10.6</v>
      </c>
      <c r="V719" t="n">
        <v>1.8</v>
      </c>
      <c r="W719" t="n">
        <v>1.4</v>
      </c>
      <c r="X719" t="n">
        <v>71</v>
      </c>
      <c r="Y719" t="n">
        <v>71</v>
      </c>
      <c r="Z719" t="n">
        <v>13</v>
      </c>
      <c r="AA719" t="n">
        <v>319</v>
      </c>
      <c r="AB719" t="n">
        <v>40.4</v>
      </c>
      <c r="AC719" t="n">
        <v>254</v>
      </c>
      <c r="AD719" t="n">
        <v>50.8</v>
      </c>
      <c r="AE719" t="n">
        <v>26.4</v>
      </c>
      <c r="AF719" t="n">
        <v>262</v>
      </c>
      <c r="AG719" t="n">
        <v>32</v>
      </c>
      <c r="AH719" t="n">
        <v>87</v>
      </c>
      <c r="AI719" t="n">
        <v>22622</v>
      </c>
      <c r="AJ719" t="n">
        <v>20237</v>
      </c>
      <c r="AK719" t="n">
        <v>21103</v>
      </c>
      <c r="AL719" t="n">
        <v>19802</v>
      </c>
      <c r="AM719" t="n">
        <v>21409</v>
      </c>
      <c r="AN719" t="n">
        <v>22350</v>
      </c>
      <c r="AO719" t="n">
        <v>26</v>
      </c>
      <c r="AP719" t="n">
        <v>154</v>
      </c>
      <c r="AQ719" t="n">
        <v>14</v>
      </c>
      <c r="AR719"/>
    </row>
    <row r="720">
      <c r="A720" t="n">
        <v>138901</v>
      </c>
      <c r="B720" t="s">
        <v>1285</v>
      </c>
      <c r="C720" t="s">
        <v>1282</v>
      </c>
      <c r="D720" t="s">
        <v>1175</v>
      </c>
      <c r="E720" t="s">
        <v>147</v>
      </c>
      <c r="F720" t="s">
        <v>148</v>
      </c>
      <c r="G720" t="s">
        <v>149</v>
      </c>
      <c r="H720" t="s">
        <v>150</v>
      </c>
      <c r="I720" t="s">
        <v>151</v>
      </c>
      <c r="J720" t="s">
        <v>168</v>
      </c>
      <c r="K720" t="s">
        <v>179</v>
      </c>
      <c r="L720" t="s">
        <v>155</v>
      </c>
      <c r="M720" t="s">
        <v>155</v>
      </c>
      <c r="N720" t="n">
        <v>-84.4047</v>
      </c>
      <c r="O720" t="n">
        <v>33.7089</v>
      </c>
      <c r="P720" t="n">
        <v>2460</v>
      </c>
      <c r="Q720" t="n">
        <v>2460</v>
      </c>
      <c r="R720" t="n">
        <v>61.4</v>
      </c>
      <c r="S720" t="n">
        <v>5.4</v>
      </c>
      <c r="T720" t="n">
        <v>82.2</v>
      </c>
      <c r="U720" t="n">
        <v>5.7</v>
      </c>
      <c r="V720" t="n">
        <v>1.2</v>
      </c>
      <c r="W720" t="n">
        <v>1.8</v>
      </c>
      <c r="X720" t="n">
        <v>37</v>
      </c>
      <c r="Y720" t="n">
        <v>30</v>
      </c>
      <c r="Z720" t="n">
        <v>22</v>
      </c>
      <c r="AA720" t="n">
        <v>210</v>
      </c>
      <c r="AB720" t="n">
        <v>14.3</v>
      </c>
      <c r="AC720" t="n">
        <v>11</v>
      </c>
      <c r="AD720"/>
      <c r="AE720"/>
      <c r="AF720" t="n">
        <v>136</v>
      </c>
      <c r="AG720" t="n">
        <v>54</v>
      </c>
      <c r="AH720" t="n">
        <v>69</v>
      </c>
      <c r="AI720" t="n">
        <v>4902</v>
      </c>
      <c r="AJ720" t="n">
        <v>4415</v>
      </c>
      <c r="AK720" t="n">
        <v>5346</v>
      </c>
      <c r="AL720" t="n">
        <v>8121</v>
      </c>
      <c r="AM720" t="n">
        <v>11528</v>
      </c>
      <c r="AN720"/>
      <c r="AO720" t="n">
        <v>133</v>
      </c>
      <c r="AP720" t="n">
        <v>66</v>
      </c>
      <c r="AQ720"/>
      <c r="AR720"/>
    </row>
    <row r="721">
      <c r="A721" t="n">
        <v>138929</v>
      </c>
      <c r="B721" t="s">
        <v>1286</v>
      </c>
      <c r="C721" t="s">
        <v>1282</v>
      </c>
      <c r="D721" t="s">
        <v>1175</v>
      </c>
      <c r="E721" t="s">
        <v>147</v>
      </c>
      <c r="F721" t="s">
        <v>188</v>
      </c>
      <c r="G721" t="s">
        <v>189</v>
      </c>
      <c r="H721" t="s">
        <v>150</v>
      </c>
      <c r="I721" t="s">
        <v>151</v>
      </c>
      <c r="J721" t="s">
        <v>164</v>
      </c>
      <c r="K721" t="s">
        <v>209</v>
      </c>
      <c r="L721" t="s">
        <v>155</v>
      </c>
      <c r="M721" t="s">
        <v>155</v>
      </c>
      <c r="N721" t="n">
        <v>-84.3856</v>
      </c>
      <c r="O721" t="n">
        <v>33.7613</v>
      </c>
      <c r="P721" t="n">
        <v>351</v>
      </c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 t="n">
        <v>86</v>
      </c>
    </row>
    <row r="722">
      <c r="A722" t="n">
        <v>138938</v>
      </c>
      <c r="B722" t="s">
        <v>1287</v>
      </c>
      <c r="C722" t="s">
        <v>1282</v>
      </c>
      <c r="D722" t="s">
        <v>1175</v>
      </c>
      <c r="E722" t="s">
        <v>147</v>
      </c>
      <c r="F722" t="s">
        <v>199</v>
      </c>
      <c r="G722" t="s">
        <v>189</v>
      </c>
      <c r="H722" t="s">
        <v>200</v>
      </c>
      <c r="I722" t="s">
        <v>151</v>
      </c>
      <c r="J722" t="s">
        <v>164</v>
      </c>
      <c r="K722"/>
      <c r="L722" t="s">
        <v>155</v>
      </c>
      <c r="M722" t="s">
        <v>155</v>
      </c>
      <c r="N722" t="n">
        <v>-84.3113</v>
      </c>
      <c r="O722" t="n">
        <v>33.9221</v>
      </c>
      <c r="P722" t="n">
        <v>574</v>
      </c>
      <c r="Q722" t="n">
        <v>574</v>
      </c>
      <c r="R722" t="n">
        <v>91.8</v>
      </c>
      <c r="S722" t="n">
        <v>17.4</v>
      </c>
      <c r="T722" t="n">
        <v>60.3</v>
      </c>
      <c r="U722" t="n">
        <v>9.1</v>
      </c>
      <c r="V722" t="n">
        <v>2.6</v>
      </c>
      <c r="W722" t="n">
        <v>0</v>
      </c>
      <c r="X722" t="n">
        <v>86</v>
      </c>
      <c r="Y722" t="n">
        <v>75</v>
      </c>
      <c r="Z722" t="n">
        <v>20</v>
      </c>
      <c r="AA722"/>
      <c r="AB722"/>
      <c r="AC722"/>
      <c r="AD722"/>
      <c r="AE722"/>
      <c r="AF722" t="n">
        <v>38</v>
      </c>
      <c r="AG722" t="n">
        <v>44</v>
      </c>
      <c r="AH722" t="n">
        <v>47</v>
      </c>
      <c r="AI722" t="n">
        <v>27104</v>
      </c>
      <c r="AJ722" t="n">
        <v>27555</v>
      </c>
      <c r="AK722" t="n">
        <v>27735</v>
      </c>
      <c r="AL722" t="n">
        <v>27769</v>
      </c>
      <c r="AM722" t="n">
        <v>31727</v>
      </c>
      <c r="AN722"/>
      <c r="AO722"/>
      <c r="AP722"/>
      <c r="AQ722"/>
      <c r="AR722"/>
    </row>
    <row r="723">
      <c r="A723" t="n">
        <v>138947</v>
      </c>
      <c r="B723" t="s">
        <v>1288</v>
      </c>
      <c r="C723" t="s">
        <v>1282</v>
      </c>
      <c r="D723" t="s">
        <v>1175</v>
      </c>
      <c r="E723" t="s">
        <v>147</v>
      </c>
      <c r="F723" t="s">
        <v>162</v>
      </c>
      <c r="G723" t="s">
        <v>163</v>
      </c>
      <c r="H723" t="s">
        <v>150</v>
      </c>
      <c r="I723" t="s">
        <v>151</v>
      </c>
      <c r="J723" t="s">
        <v>168</v>
      </c>
      <c r="K723" t="s">
        <v>159</v>
      </c>
      <c r="L723" t="s">
        <v>154</v>
      </c>
      <c r="M723" t="s">
        <v>155</v>
      </c>
      <c r="N723" t="n">
        <v>-84.4126</v>
      </c>
      <c r="O723" t="n">
        <v>33.7476</v>
      </c>
      <c r="P723" t="n">
        <v>4324</v>
      </c>
      <c r="Q723" t="n">
        <v>3653</v>
      </c>
      <c r="R723" t="n">
        <v>75.9</v>
      </c>
      <c r="S723" t="n">
        <v>0.5</v>
      </c>
      <c r="T723" t="n">
        <v>59.2</v>
      </c>
      <c r="U723" t="n">
        <v>0.2</v>
      </c>
      <c r="V723" t="n">
        <v>0.1</v>
      </c>
      <c r="W723" t="n">
        <v>0.4</v>
      </c>
      <c r="X723" t="n">
        <v>69</v>
      </c>
      <c r="Y723" t="n">
        <v>46</v>
      </c>
      <c r="Z723" t="n">
        <v>16</v>
      </c>
      <c r="AA723" t="n">
        <v>910</v>
      </c>
      <c r="AB723" t="n">
        <v>47.8</v>
      </c>
      <c r="AC723" t="n">
        <v>910</v>
      </c>
      <c r="AD723" t="n">
        <v>47.8</v>
      </c>
      <c r="AE723" t="n">
        <v>34.4</v>
      </c>
      <c r="AF723" t="n">
        <v>1108</v>
      </c>
      <c r="AG723" t="n">
        <v>69</v>
      </c>
      <c r="AH723" t="n">
        <v>86</v>
      </c>
      <c r="AI723" t="n">
        <v>29736</v>
      </c>
      <c r="AJ723" t="n">
        <v>33555</v>
      </c>
      <c r="AK723" t="n">
        <v>34611</v>
      </c>
      <c r="AL723" t="n">
        <v>37249</v>
      </c>
      <c r="AM723" t="n">
        <v>38230</v>
      </c>
      <c r="AN723" t="n">
        <v>39940</v>
      </c>
      <c r="AO723"/>
      <c r="AP723" t="n">
        <v>452</v>
      </c>
      <c r="AQ723" t="n">
        <v>145</v>
      </c>
      <c r="AR723" t="n">
        <v>36</v>
      </c>
    </row>
    <row r="724">
      <c r="A724" t="n">
        <v>138956</v>
      </c>
      <c r="B724" t="s">
        <v>1289</v>
      </c>
      <c r="C724" t="s">
        <v>1290</v>
      </c>
      <c r="D724" t="s">
        <v>1175</v>
      </c>
      <c r="E724" t="s">
        <v>147</v>
      </c>
      <c r="F724" t="s">
        <v>173</v>
      </c>
      <c r="G724" t="s">
        <v>149</v>
      </c>
      <c r="H724" t="s">
        <v>174</v>
      </c>
      <c r="I724" t="s">
        <v>151</v>
      </c>
      <c r="J724" t="s">
        <v>168</v>
      </c>
      <c r="K724" t="s">
        <v>176</v>
      </c>
      <c r="L724" t="s">
        <v>155</v>
      </c>
      <c r="M724" t="s">
        <v>155</v>
      </c>
      <c r="N724" t="n">
        <v>-82.0484</v>
      </c>
      <c r="O724" t="n">
        <v>33.419</v>
      </c>
      <c r="P724" t="n">
        <v>5740</v>
      </c>
      <c r="Q724" t="n">
        <v>5740</v>
      </c>
      <c r="R724" t="n">
        <v>61.4</v>
      </c>
      <c r="S724" t="n">
        <v>33</v>
      </c>
      <c r="T724" t="n">
        <v>53.9</v>
      </c>
      <c r="U724" t="n">
        <v>6.3</v>
      </c>
      <c r="V724" t="n">
        <v>1.3</v>
      </c>
      <c r="W724" t="n">
        <v>0.1</v>
      </c>
      <c r="X724" t="n">
        <v>58</v>
      </c>
      <c r="Y724" t="n">
        <v>38</v>
      </c>
      <c r="Z724" t="n">
        <v>15</v>
      </c>
      <c r="AA724" t="n">
        <v>338</v>
      </c>
      <c r="AB724" t="n">
        <v>30.8</v>
      </c>
      <c r="AC724"/>
      <c r="AD724"/>
      <c r="AE724"/>
      <c r="AF724" t="n">
        <v>364</v>
      </c>
      <c r="AG724" t="n">
        <v>42</v>
      </c>
      <c r="AH724" t="n">
        <v>62</v>
      </c>
      <c r="AI724" t="n">
        <v>8084</v>
      </c>
      <c r="AJ724" t="n">
        <v>8259</v>
      </c>
      <c r="AK724" t="n">
        <v>7668</v>
      </c>
      <c r="AL724" t="n">
        <v>9777</v>
      </c>
      <c r="AM724" t="n">
        <v>12309</v>
      </c>
      <c r="AN724"/>
      <c r="AO724" t="n">
        <v>368</v>
      </c>
      <c r="AP724"/>
      <c r="AQ724"/>
      <c r="AR724"/>
    </row>
    <row r="725">
      <c r="A725" t="n">
        <v>139144</v>
      </c>
      <c r="B725" t="s">
        <v>1291</v>
      </c>
      <c r="C725" t="s">
        <v>1292</v>
      </c>
      <c r="D725" t="s">
        <v>1175</v>
      </c>
      <c r="E725" t="s">
        <v>147</v>
      </c>
      <c r="F725" t="s">
        <v>162</v>
      </c>
      <c r="G725" t="s">
        <v>163</v>
      </c>
      <c r="H725" t="s">
        <v>150</v>
      </c>
      <c r="I725" t="s">
        <v>186</v>
      </c>
      <c r="J725" t="s">
        <v>168</v>
      </c>
      <c r="K725" t="s">
        <v>153</v>
      </c>
      <c r="L725" t="s">
        <v>155</v>
      </c>
      <c r="M725" t="s">
        <v>155</v>
      </c>
      <c r="N725" t="n">
        <v>-85.1892</v>
      </c>
      <c r="O725" t="n">
        <v>34.2904</v>
      </c>
      <c r="P725" t="n">
        <v>2466</v>
      </c>
      <c r="Q725" t="n">
        <v>2322</v>
      </c>
      <c r="R725" t="n">
        <v>63</v>
      </c>
      <c r="S725" t="n">
        <v>71.9</v>
      </c>
      <c r="T725" t="n">
        <v>8.4</v>
      </c>
      <c r="U725" t="n">
        <v>10.3</v>
      </c>
      <c r="V725" t="n">
        <v>3.2</v>
      </c>
      <c r="W725" t="n">
        <v>0.5</v>
      </c>
      <c r="X725" t="n">
        <v>83</v>
      </c>
      <c r="Y725"/>
      <c r="Z725" t="n">
        <v>12</v>
      </c>
      <c r="AA725" t="n">
        <v>552</v>
      </c>
      <c r="AB725" t="n">
        <v>73.9</v>
      </c>
      <c r="AC725" t="n">
        <v>552</v>
      </c>
      <c r="AD725" t="n">
        <v>73.9</v>
      </c>
      <c r="AE725" t="n">
        <v>67.8</v>
      </c>
      <c r="AF725" t="n">
        <v>634</v>
      </c>
      <c r="AG725" t="n">
        <v>24</v>
      </c>
      <c r="AH725" t="n">
        <v>99</v>
      </c>
      <c r="AI725" t="n">
        <v>25383</v>
      </c>
      <c r="AJ725" t="n">
        <v>16036</v>
      </c>
      <c r="AK725" t="n">
        <v>15267</v>
      </c>
      <c r="AL725" t="n">
        <v>20283</v>
      </c>
      <c r="AM725" t="n">
        <v>20748</v>
      </c>
      <c r="AN725" t="n">
        <v>28207</v>
      </c>
      <c r="AO725"/>
      <c r="AP725" t="n">
        <v>457</v>
      </c>
      <c r="AQ725" t="n">
        <v>92</v>
      </c>
      <c r="AR725"/>
    </row>
    <row r="726">
      <c r="A726" t="n">
        <v>139153</v>
      </c>
      <c r="B726" t="s">
        <v>1293</v>
      </c>
      <c r="C726" t="s">
        <v>1282</v>
      </c>
      <c r="D726" t="s">
        <v>1175</v>
      </c>
      <c r="E726" t="s">
        <v>147</v>
      </c>
      <c r="F726" t="s">
        <v>162</v>
      </c>
      <c r="G726" t="s">
        <v>163</v>
      </c>
      <c r="H726" t="s">
        <v>150</v>
      </c>
      <c r="I726" t="s">
        <v>151</v>
      </c>
      <c r="J726" t="s">
        <v>164</v>
      </c>
      <c r="K726" t="s">
        <v>179</v>
      </c>
      <c r="L726" t="s">
        <v>155</v>
      </c>
      <c r="M726" t="s">
        <v>155</v>
      </c>
      <c r="N726" t="n">
        <v>-84.3577</v>
      </c>
      <c r="O726" t="n">
        <v>33.737</v>
      </c>
      <c r="P726" t="n">
        <v>489</v>
      </c>
      <c r="Q726" t="n">
        <v>193</v>
      </c>
      <c r="R726" t="n">
        <v>47.7</v>
      </c>
      <c r="S726" t="n">
        <v>15</v>
      </c>
      <c r="T726" t="n">
        <v>56.5</v>
      </c>
      <c r="U726" t="n">
        <v>6.7</v>
      </c>
      <c r="V726" t="n">
        <v>10.4</v>
      </c>
      <c r="W726" t="n">
        <v>0</v>
      </c>
      <c r="X726" t="n">
        <v>60</v>
      </c>
      <c r="Y726" t="n">
        <v>33</v>
      </c>
      <c r="Z726" t="n">
        <v>6</v>
      </c>
      <c r="AA726" t="n">
        <v>6</v>
      </c>
      <c r="AB726" t="n">
        <v>16.7</v>
      </c>
      <c r="AC726" t="n">
        <v>6</v>
      </c>
      <c r="AD726" t="n">
        <v>16.7</v>
      </c>
      <c r="AE726"/>
      <c r="AF726" t="n">
        <v>10</v>
      </c>
      <c r="AG726" t="n">
        <v>22</v>
      </c>
      <c r="AH726" t="n">
        <v>71</v>
      </c>
      <c r="AI726" t="n">
        <v>7311</v>
      </c>
      <c r="AJ726" t="n">
        <v>5970</v>
      </c>
      <c r="AK726"/>
      <c r="AL726"/>
      <c r="AM726"/>
      <c r="AN726"/>
      <c r="AO726" t="n">
        <v>6</v>
      </c>
      <c r="AP726" t="n">
        <v>9</v>
      </c>
      <c r="AQ726" t="n">
        <v>14</v>
      </c>
      <c r="AR726" t="n">
        <v>5</v>
      </c>
    </row>
    <row r="727">
      <c r="A727" t="n">
        <v>139199</v>
      </c>
      <c r="B727" t="s">
        <v>1294</v>
      </c>
      <c r="C727" t="s">
        <v>1136</v>
      </c>
      <c r="D727" t="s">
        <v>1175</v>
      </c>
      <c r="E727" t="s">
        <v>147</v>
      </c>
      <c r="F727" t="s">
        <v>162</v>
      </c>
      <c r="G727" t="s">
        <v>163</v>
      </c>
      <c r="H727" t="s">
        <v>150</v>
      </c>
      <c r="I727" t="s">
        <v>151</v>
      </c>
      <c r="J727" t="s">
        <v>168</v>
      </c>
      <c r="K727" t="s">
        <v>159</v>
      </c>
      <c r="L727" t="s">
        <v>155</v>
      </c>
      <c r="M727" t="s">
        <v>155</v>
      </c>
      <c r="N727" t="n">
        <v>-83.8215</v>
      </c>
      <c r="O727" t="n">
        <v>34.3031</v>
      </c>
      <c r="P727" t="n">
        <v>3257</v>
      </c>
      <c r="Q727" t="n">
        <v>1609</v>
      </c>
      <c r="R727" t="n">
        <v>88.9</v>
      </c>
      <c r="S727" t="n">
        <v>46.9</v>
      </c>
      <c r="T727" t="n">
        <v>23.2</v>
      </c>
      <c r="U727" t="n">
        <v>17.7</v>
      </c>
      <c r="V727" t="n">
        <v>2.6</v>
      </c>
      <c r="W727" t="n">
        <v>3.5</v>
      </c>
      <c r="X727" t="n">
        <v>62</v>
      </c>
      <c r="Y727" t="n">
        <v>0</v>
      </c>
      <c r="Z727" t="n">
        <v>11</v>
      </c>
      <c r="AA727" t="n">
        <v>263</v>
      </c>
      <c r="AB727" t="n">
        <v>35.4</v>
      </c>
      <c r="AC727" t="n">
        <v>253</v>
      </c>
      <c r="AD727" t="n">
        <v>36.8</v>
      </c>
      <c r="AE727" t="n">
        <v>28.1</v>
      </c>
      <c r="AF727" t="n">
        <v>215</v>
      </c>
      <c r="AG727" t="n">
        <v>47</v>
      </c>
      <c r="AH727" t="n">
        <v>90</v>
      </c>
      <c r="AI727" t="n">
        <v>20860</v>
      </c>
      <c r="AJ727" t="n">
        <v>20696</v>
      </c>
      <c r="AK727" t="n">
        <v>19278</v>
      </c>
      <c r="AL727" t="n">
        <v>21551</v>
      </c>
      <c r="AM727" t="n">
        <v>24922</v>
      </c>
      <c r="AN727" t="n">
        <v>19129</v>
      </c>
      <c r="AO727" t="n">
        <v>40</v>
      </c>
      <c r="AP727" t="n">
        <v>239</v>
      </c>
      <c r="AQ727" t="n">
        <v>376</v>
      </c>
      <c r="AR727" t="n">
        <v>60</v>
      </c>
    </row>
    <row r="728">
      <c r="A728" t="n">
        <v>139205</v>
      </c>
      <c r="B728" t="s">
        <v>1295</v>
      </c>
      <c r="C728" t="s">
        <v>1296</v>
      </c>
      <c r="D728" t="s">
        <v>1175</v>
      </c>
      <c r="E728" t="s">
        <v>147</v>
      </c>
      <c r="F728" t="s">
        <v>162</v>
      </c>
      <c r="G728" t="s">
        <v>163</v>
      </c>
      <c r="H728" t="s">
        <v>150</v>
      </c>
      <c r="I728" t="s">
        <v>205</v>
      </c>
      <c r="J728" t="s">
        <v>168</v>
      </c>
      <c r="K728" t="s">
        <v>179</v>
      </c>
      <c r="L728" t="s">
        <v>155</v>
      </c>
      <c r="M728" t="s">
        <v>155</v>
      </c>
      <c r="N728" t="n">
        <v>-82.5861</v>
      </c>
      <c r="O728" t="n">
        <v>32.1857</v>
      </c>
      <c r="P728" t="n">
        <v>1067</v>
      </c>
      <c r="Q728" t="n">
        <v>1067</v>
      </c>
      <c r="R728" t="n">
        <v>39.9</v>
      </c>
      <c r="S728" t="n">
        <v>49.5</v>
      </c>
      <c r="T728" t="n">
        <v>32.7</v>
      </c>
      <c r="U728" t="n">
        <v>9.6</v>
      </c>
      <c r="V728" t="n">
        <v>2</v>
      </c>
      <c r="W728" t="n">
        <v>2.2</v>
      </c>
      <c r="X728" t="n">
        <v>38</v>
      </c>
      <c r="Y728" t="n">
        <v>0</v>
      </c>
      <c r="Z728" t="n">
        <v>14</v>
      </c>
      <c r="AA728" t="n">
        <v>166</v>
      </c>
      <c r="AB728" t="n">
        <v>23.5</v>
      </c>
      <c r="AC728" t="n">
        <v>166</v>
      </c>
      <c r="AD728" t="n">
        <v>19.9</v>
      </c>
      <c r="AE728" t="n">
        <v>11.4</v>
      </c>
      <c r="AF728" t="n">
        <v>213</v>
      </c>
      <c r="AG728" t="n">
        <v>46</v>
      </c>
      <c r="AH728" t="n">
        <v>99</v>
      </c>
      <c r="AI728" t="n">
        <v>22488</v>
      </c>
      <c r="AJ728" t="n">
        <v>20759</v>
      </c>
      <c r="AK728" t="n">
        <v>20890</v>
      </c>
      <c r="AL728" t="n">
        <v>23924</v>
      </c>
      <c r="AM728" t="n">
        <v>24249</v>
      </c>
      <c r="AN728" t="n">
        <v>23318</v>
      </c>
      <c r="AO728" t="n">
        <v>57</v>
      </c>
      <c r="AP728" t="n">
        <v>69</v>
      </c>
      <c r="AQ728"/>
      <c r="AR728"/>
    </row>
    <row r="729">
      <c r="A729" t="n">
        <v>139250</v>
      </c>
      <c r="B729" t="s">
        <v>1297</v>
      </c>
      <c r="C729" t="s">
        <v>1298</v>
      </c>
      <c r="D729" t="s">
        <v>1175</v>
      </c>
      <c r="E729" t="s">
        <v>147</v>
      </c>
      <c r="F729" t="s">
        <v>148</v>
      </c>
      <c r="G729" t="s">
        <v>149</v>
      </c>
      <c r="H729" t="s">
        <v>150</v>
      </c>
      <c r="I729" t="s">
        <v>151</v>
      </c>
      <c r="J729" t="s">
        <v>168</v>
      </c>
      <c r="K729" t="s">
        <v>179</v>
      </c>
      <c r="L729" t="s">
        <v>155</v>
      </c>
      <c r="M729" t="s">
        <v>155</v>
      </c>
      <c r="N729" t="n">
        <v>-81.4862</v>
      </c>
      <c r="O729" t="n">
        <v>31.182</v>
      </c>
      <c r="P729" t="n">
        <v>3904</v>
      </c>
      <c r="Q729" t="n">
        <v>3904</v>
      </c>
      <c r="R729" t="n">
        <v>69.2</v>
      </c>
      <c r="S729" t="n">
        <v>60</v>
      </c>
      <c r="T729" t="n">
        <v>19.6</v>
      </c>
      <c r="U729" t="n">
        <v>7.7</v>
      </c>
      <c r="V729" t="n">
        <v>2.1</v>
      </c>
      <c r="W729" t="n">
        <v>1.3</v>
      </c>
      <c r="X729" t="n">
        <v>53</v>
      </c>
      <c r="Y729" t="n">
        <v>43</v>
      </c>
      <c r="Z729" t="n">
        <v>20</v>
      </c>
      <c r="AA729" t="n">
        <v>708</v>
      </c>
      <c r="AB729" t="n">
        <v>25.6</v>
      </c>
      <c r="AC729" t="n">
        <v>469</v>
      </c>
      <c r="AD729" t="n">
        <v>25.8</v>
      </c>
      <c r="AE729" t="n">
        <v>14.7</v>
      </c>
      <c r="AF729" t="n">
        <v>623</v>
      </c>
      <c r="AG729" t="n">
        <v>41</v>
      </c>
      <c r="AH729" t="n">
        <v>66</v>
      </c>
      <c r="AI729" t="n">
        <v>12670</v>
      </c>
      <c r="AJ729" t="n">
        <v>10793</v>
      </c>
      <c r="AK729" t="n">
        <v>11811</v>
      </c>
      <c r="AL729" t="n">
        <v>14440</v>
      </c>
      <c r="AM729" t="n">
        <v>16374</v>
      </c>
      <c r="AN729" t="n">
        <v>16608</v>
      </c>
      <c r="AO729" t="n">
        <v>249</v>
      </c>
      <c r="AP729" t="n">
        <v>340</v>
      </c>
      <c r="AQ729"/>
      <c r="AR729"/>
    </row>
    <row r="730">
      <c r="A730" t="n">
        <v>139278</v>
      </c>
      <c r="B730" t="s">
        <v>1299</v>
      </c>
      <c r="C730" t="s">
        <v>1300</v>
      </c>
      <c r="D730" t="s">
        <v>1175</v>
      </c>
      <c r="E730" t="s">
        <v>147</v>
      </c>
      <c r="F730" t="s">
        <v>173</v>
      </c>
      <c r="G730" t="s">
        <v>149</v>
      </c>
      <c r="H730" t="s">
        <v>174</v>
      </c>
      <c r="I730" t="s">
        <v>205</v>
      </c>
      <c r="J730" t="s">
        <v>152</v>
      </c>
      <c r="K730" t="s">
        <v>176</v>
      </c>
      <c r="L730" t="s">
        <v>155</v>
      </c>
      <c r="M730" t="s">
        <v>155</v>
      </c>
      <c r="N730" t="n">
        <v>-85.1837</v>
      </c>
      <c r="O730" t="n">
        <v>33.6917</v>
      </c>
      <c r="P730" t="n">
        <v>8936</v>
      </c>
      <c r="Q730" t="n">
        <v>8936</v>
      </c>
      <c r="R730" t="n">
        <v>67.5</v>
      </c>
      <c r="S730" t="n">
        <v>49.2</v>
      </c>
      <c r="T730" t="n">
        <v>35.6</v>
      </c>
      <c r="U730" t="n">
        <v>9</v>
      </c>
      <c r="V730" t="n">
        <v>1.3</v>
      </c>
      <c r="W730" t="n">
        <v>0.1</v>
      </c>
      <c r="X730" t="n">
        <v>61</v>
      </c>
      <c r="Y730" t="n">
        <v>49</v>
      </c>
      <c r="Z730" t="n">
        <v>19</v>
      </c>
      <c r="AA730" t="n">
        <v>462</v>
      </c>
      <c r="AB730" t="n">
        <v>30.1</v>
      </c>
      <c r="AC730"/>
      <c r="AD730"/>
      <c r="AE730"/>
      <c r="AF730" t="n">
        <v>461</v>
      </c>
      <c r="AG730" t="n">
        <v>39</v>
      </c>
      <c r="AH730" t="n">
        <v>92</v>
      </c>
      <c r="AI730" t="n">
        <v>2780</v>
      </c>
      <c r="AJ730" t="n">
        <v>717</v>
      </c>
      <c r="AK730" t="n">
        <v>1836</v>
      </c>
      <c r="AL730" t="n">
        <v>4125</v>
      </c>
      <c r="AM730" t="n">
        <v>7405</v>
      </c>
      <c r="AN730" t="n">
        <v>8791</v>
      </c>
      <c r="AO730" t="n">
        <v>353</v>
      </c>
      <c r="AP730"/>
      <c r="AQ730"/>
      <c r="AR730"/>
    </row>
    <row r="731">
      <c r="A731" t="n">
        <v>139311</v>
      </c>
      <c r="B731" t="s">
        <v>1301</v>
      </c>
      <c r="C731" t="s">
        <v>1273</v>
      </c>
      <c r="D731" t="s">
        <v>1175</v>
      </c>
      <c r="E731" t="s">
        <v>147</v>
      </c>
      <c r="F731" t="s">
        <v>148</v>
      </c>
      <c r="G731" t="s">
        <v>149</v>
      </c>
      <c r="H731" t="s">
        <v>150</v>
      </c>
      <c r="I731" t="s">
        <v>186</v>
      </c>
      <c r="J731" t="s">
        <v>152</v>
      </c>
      <c r="K731" t="s">
        <v>153</v>
      </c>
      <c r="L731" t="s">
        <v>155</v>
      </c>
      <c r="M731" t="s">
        <v>155</v>
      </c>
      <c r="N731" t="n">
        <v>-84.3282</v>
      </c>
      <c r="O731" t="n">
        <v>33.5941</v>
      </c>
      <c r="P731" t="n">
        <v>7169</v>
      </c>
      <c r="Q731" t="n">
        <v>6436</v>
      </c>
      <c r="R731" t="n">
        <v>69.4</v>
      </c>
      <c r="S731" t="n">
        <v>12.4</v>
      </c>
      <c r="T731" t="n">
        <v>61.6</v>
      </c>
      <c r="U731" t="n">
        <v>11</v>
      </c>
      <c r="V731" t="n">
        <v>7.2</v>
      </c>
      <c r="W731" t="n">
        <v>1.4</v>
      </c>
      <c r="X731" t="n">
        <v>73</v>
      </c>
      <c r="Y731" t="n">
        <v>68</v>
      </c>
      <c r="Z731" t="n">
        <v>17</v>
      </c>
      <c r="AA731" t="n">
        <v>551</v>
      </c>
      <c r="AB731" t="n">
        <v>35.4</v>
      </c>
      <c r="AC731" t="n">
        <v>518</v>
      </c>
      <c r="AD731" t="n">
        <v>35.1</v>
      </c>
      <c r="AE731" t="n">
        <v>15.4</v>
      </c>
      <c r="AF731" t="n">
        <v>508</v>
      </c>
      <c r="AG731" t="n">
        <v>52</v>
      </c>
      <c r="AH731" t="n">
        <v>77</v>
      </c>
      <c r="AI731" t="n">
        <v>9397</v>
      </c>
      <c r="AJ731" t="n">
        <v>8685</v>
      </c>
      <c r="AK731" t="n">
        <v>9021</v>
      </c>
      <c r="AL731" t="n">
        <v>11506</v>
      </c>
      <c r="AM731" t="n">
        <v>13966</v>
      </c>
      <c r="AN731" t="n">
        <v>15948</v>
      </c>
      <c r="AO731" t="n">
        <v>59</v>
      </c>
      <c r="AP731" t="n">
        <v>843</v>
      </c>
      <c r="AQ731" t="n">
        <v>269</v>
      </c>
      <c r="AR731"/>
    </row>
    <row r="732">
      <c r="A732" t="n">
        <v>139348</v>
      </c>
      <c r="B732" t="s">
        <v>1302</v>
      </c>
      <c r="C732" t="s">
        <v>1269</v>
      </c>
      <c r="D732" t="s">
        <v>1175</v>
      </c>
      <c r="E732" t="s">
        <v>147</v>
      </c>
      <c r="F732" t="s">
        <v>162</v>
      </c>
      <c r="G732" t="s">
        <v>163</v>
      </c>
      <c r="H732" t="s">
        <v>150</v>
      </c>
      <c r="I732" t="s">
        <v>186</v>
      </c>
      <c r="J732" t="s">
        <v>164</v>
      </c>
      <c r="K732" t="s">
        <v>209</v>
      </c>
      <c r="L732" t="s">
        <v>155</v>
      </c>
      <c r="M732" t="s">
        <v>155</v>
      </c>
      <c r="N732" t="n">
        <v>-84.2817</v>
      </c>
      <c r="O732" t="n">
        <v>33.7643</v>
      </c>
      <c r="P732" t="n">
        <v>210</v>
      </c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 t="n">
        <v>38</v>
      </c>
      <c r="AR732" t="n">
        <v>18</v>
      </c>
    </row>
    <row r="733">
      <c r="A733" t="n">
        <v>139357</v>
      </c>
      <c r="B733" t="s">
        <v>1303</v>
      </c>
      <c r="C733" t="s">
        <v>1304</v>
      </c>
      <c r="D733" t="s">
        <v>1175</v>
      </c>
      <c r="E733" t="s">
        <v>147</v>
      </c>
      <c r="F733" t="s">
        <v>173</v>
      </c>
      <c r="G733" t="s">
        <v>149</v>
      </c>
      <c r="H733" t="s">
        <v>174</v>
      </c>
      <c r="I733" t="s">
        <v>151</v>
      </c>
      <c r="J733" t="s">
        <v>168</v>
      </c>
      <c r="K733" t="s">
        <v>176</v>
      </c>
      <c r="L733" t="s">
        <v>155</v>
      </c>
      <c r="M733" t="s">
        <v>155</v>
      </c>
      <c r="N733" t="n">
        <v>-84.9786</v>
      </c>
      <c r="O733" t="n">
        <v>32.5081</v>
      </c>
      <c r="P733" t="n">
        <v>4470</v>
      </c>
      <c r="Q733" t="n">
        <v>4470</v>
      </c>
      <c r="R733" t="n">
        <v>70.4</v>
      </c>
      <c r="S733" t="n">
        <v>31.8</v>
      </c>
      <c r="T733" t="n">
        <v>50.2</v>
      </c>
      <c r="U733" t="n">
        <v>10.6</v>
      </c>
      <c r="V733" t="n">
        <v>1.1</v>
      </c>
      <c r="W733" t="n">
        <v>0.3</v>
      </c>
      <c r="X733" t="n">
        <v>49</v>
      </c>
      <c r="Y733" t="n">
        <v>36</v>
      </c>
      <c r="Z733" t="n">
        <v>14</v>
      </c>
      <c r="AA733" t="n">
        <v>203</v>
      </c>
      <c r="AB733" t="n">
        <v>20.7</v>
      </c>
      <c r="AC733"/>
      <c r="AD733"/>
      <c r="AE733"/>
      <c r="AF733" t="n">
        <v>213</v>
      </c>
      <c r="AG733" t="n">
        <v>54</v>
      </c>
      <c r="AH733" t="n">
        <v>95</v>
      </c>
      <c r="AI733" t="n">
        <v>6219</v>
      </c>
      <c r="AJ733" t="n">
        <v>4528</v>
      </c>
      <c r="AK733" t="n">
        <v>4805</v>
      </c>
      <c r="AL733" t="n">
        <v>7209</v>
      </c>
      <c r="AM733" t="n">
        <v>5787</v>
      </c>
      <c r="AN733"/>
      <c r="AO733" t="n">
        <v>314</v>
      </c>
      <c r="AP733"/>
      <c r="AQ733"/>
      <c r="AR733"/>
    </row>
    <row r="734">
      <c r="A734" t="n">
        <v>139366</v>
      </c>
      <c r="B734" t="s">
        <v>1305</v>
      </c>
      <c r="C734" t="s">
        <v>1304</v>
      </c>
      <c r="D734" t="s">
        <v>1175</v>
      </c>
      <c r="E734" t="s">
        <v>147</v>
      </c>
      <c r="F734" t="s">
        <v>148</v>
      </c>
      <c r="G734" t="s">
        <v>149</v>
      </c>
      <c r="H734" t="s">
        <v>150</v>
      </c>
      <c r="I734" t="s">
        <v>151</v>
      </c>
      <c r="J734" t="s">
        <v>152</v>
      </c>
      <c r="K734" t="s">
        <v>153</v>
      </c>
      <c r="L734" t="s">
        <v>155</v>
      </c>
      <c r="M734" t="s">
        <v>155</v>
      </c>
      <c r="N734" t="n">
        <v>-84.9411</v>
      </c>
      <c r="O734" t="n">
        <v>32.501</v>
      </c>
      <c r="P734" t="n">
        <v>9045</v>
      </c>
      <c r="Q734" t="n">
        <v>7156</v>
      </c>
      <c r="R734" t="n">
        <v>58.4</v>
      </c>
      <c r="S734" t="n">
        <v>42.9</v>
      </c>
      <c r="T734" t="n">
        <v>37.7</v>
      </c>
      <c r="U734" t="n">
        <v>8.3</v>
      </c>
      <c r="V734" t="n">
        <v>2.7</v>
      </c>
      <c r="W734" t="n">
        <v>1.3</v>
      </c>
      <c r="X734" t="n">
        <v>73</v>
      </c>
      <c r="Y734" t="n">
        <v>30</v>
      </c>
      <c r="Z734" t="n">
        <v>18</v>
      </c>
      <c r="AA734" t="n">
        <v>932</v>
      </c>
      <c r="AB734" t="n">
        <v>41.7</v>
      </c>
      <c r="AC734" t="n">
        <v>893</v>
      </c>
      <c r="AD734" t="n">
        <v>42</v>
      </c>
      <c r="AE734" t="n">
        <v>22.2</v>
      </c>
      <c r="AF734" t="n">
        <v>943</v>
      </c>
      <c r="AG734" t="n">
        <v>44</v>
      </c>
      <c r="AH734" t="n">
        <v>92</v>
      </c>
      <c r="AI734" t="n">
        <v>11384</v>
      </c>
      <c r="AJ734" t="n">
        <v>10370</v>
      </c>
      <c r="AK734" t="n">
        <v>10797</v>
      </c>
      <c r="AL734" t="n">
        <v>13287</v>
      </c>
      <c r="AM734" t="n">
        <v>15598</v>
      </c>
      <c r="AN734" t="n">
        <v>15428</v>
      </c>
      <c r="AO734" t="n">
        <v>50</v>
      </c>
      <c r="AP734" t="n">
        <v>902</v>
      </c>
      <c r="AQ734" t="n">
        <v>467</v>
      </c>
      <c r="AR734" t="n">
        <v>27</v>
      </c>
    </row>
    <row r="735">
      <c r="A735" t="n">
        <v>139384</v>
      </c>
      <c r="B735" t="s">
        <v>1306</v>
      </c>
      <c r="C735" t="s">
        <v>1307</v>
      </c>
      <c r="D735" t="s">
        <v>1175</v>
      </c>
      <c r="E735" t="s">
        <v>147</v>
      </c>
      <c r="F735" t="s">
        <v>173</v>
      </c>
      <c r="G735" t="s">
        <v>149</v>
      </c>
      <c r="H735" t="s">
        <v>174</v>
      </c>
      <c r="I735" t="s">
        <v>151</v>
      </c>
      <c r="J735" t="s">
        <v>152</v>
      </c>
      <c r="K735" t="s">
        <v>176</v>
      </c>
      <c r="L735" t="s">
        <v>155</v>
      </c>
      <c r="M735" t="s">
        <v>155</v>
      </c>
      <c r="N735" t="n">
        <v>-85.1714</v>
      </c>
      <c r="O735" t="n">
        <v>34.2247</v>
      </c>
      <c r="P735" t="n">
        <v>8240</v>
      </c>
      <c r="Q735" t="n">
        <v>8240</v>
      </c>
      <c r="R735" t="n">
        <v>63.9</v>
      </c>
      <c r="S735" t="n">
        <v>66.4</v>
      </c>
      <c r="T735" t="n">
        <v>8.2</v>
      </c>
      <c r="U735" t="n">
        <v>20.8</v>
      </c>
      <c r="V735" t="n">
        <v>1.1</v>
      </c>
      <c r="W735" t="n">
        <v>0.3</v>
      </c>
      <c r="X735" t="n">
        <v>60</v>
      </c>
      <c r="Y735" t="n">
        <v>48</v>
      </c>
      <c r="Z735" t="n">
        <v>20</v>
      </c>
      <c r="AA735" t="n">
        <v>532</v>
      </c>
      <c r="AB735" t="n">
        <v>34.4</v>
      </c>
      <c r="AC735"/>
      <c r="AD735"/>
      <c r="AE735"/>
      <c r="AF735" t="n">
        <v>316</v>
      </c>
      <c r="AG735" t="n">
        <v>39</v>
      </c>
      <c r="AH735" t="n">
        <v>88</v>
      </c>
      <c r="AI735" t="n">
        <v>2310</v>
      </c>
      <c r="AJ735" t="n">
        <v>752</v>
      </c>
      <c r="AK735" t="n">
        <v>287</v>
      </c>
      <c r="AL735" t="n">
        <v>4076</v>
      </c>
      <c r="AM735" t="n">
        <v>7357</v>
      </c>
      <c r="AN735" t="n">
        <v>8915</v>
      </c>
      <c r="AO735" t="n">
        <v>478</v>
      </c>
      <c r="AP735"/>
      <c r="AQ735"/>
      <c r="AR735"/>
    </row>
    <row r="736">
      <c r="A736" t="n">
        <v>139393</v>
      </c>
      <c r="B736" t="s">
        <v>1308</v>
      </c>
      <c r="C736" t="s">
        <v>1309</v>
      </c>
      <c r="D736" t="s">
        <v>1175</v>
      </c>
      <c r="E736" t="s">
        <v>147</v>
      </c>
      <c r="F736" t="s">
        <v>162</v>
      </c>
      <c r="G736" t="s">
        <v>163</v>
      </c>
      <c r="H736" t="s">
        <v>150</v>
      </c>
      <c r="I736" t="s">
        <v>186</v>
      </c>
      <c r="J736" t="s">
        <v>164</v>
      </c>
      <c r="K736" t="s">
        <v>179</v>
      </c>
      <c r="L736" t="s">
        <v>155</v>
      </c>
      <c r="M736" t="s">
        <v>155</v>
      </c>
      <c r="N736" t="n">
        <v>-85.3751</v>
      </c>
      <c r="O736" t="n">
        <v>34.9652</v>
      </c>
      <c r="P736" t="n">
        <v>935</v>
      </c>
      <c r="Q736" t="n">
        <v>894</v>
      </c>
      <c r="R736" t="n">
        <v>52.7</v>
      </c>
      <c r="S736" t="n">
        <v>86.6</v>
      </c>
      <c r="T736" t="n">
        <v>1.2</v>
      </c>
      <c r="U736" t="n">
        <v>0.4</v>
      </c>
      <c r="V736" t="n">
        <v>3</v>
      </c>
      <c r="W736" t="n">
        <v>3</v>
      </c>
      <c r="X736" t="n">
        <v>87</v>
      </c>
      <c r="Y736" t="n">
        <v>50</v>
      </c>
      <c r="Z736" t="n">
        <v>12</v>
      </c>
      <c r="AA736" t="n">
        <v>263</v>
      </c>
      <c r="AB736" t="n">
        <v>71.9</v>
      </c>
      <c r="AC736" t="n">
        <v>263</v>
      </c>
      <c r="AD736" t="n">
        <v>70.7</v>
      </c>
      <c r="AE736" t="n">
        <v>61.6</v>
      </c>
      <c r="AF736" t="n">
        <v>238</v>
      </c>
      <c r="AG736" t="n">
        <v>18</v>
      </c>
      <c r="AH736" t="n">
        <v>94</v>
      </c>
      <c r="AI736" t="n">
        <v>25471</v>
      </c>
      <c r="AJ736" t="n">
        <v>18897</v>
      </c>
      <c r="AK736" t="n">
        <v>18479</v>
      </c>
      <c r="AL736" t="n">
        <v>22783</v>
      </c>
      <c r="AM736" t="n">
        <v>23277</v>
      </c>
      <c r="AN736" t="n">
        <v>29241</v>
      </c>
      <c r="AO736"/>
      <c r="AP736" t="n">
        <v>155</v>
      </c>
      <c r="AQ736" t="n">
        <v>26</v>
      </c>
      <c r="AR736"/>
    </row>
    <row r="737">
      <c r="A737" t="n">
        <v>139463</v>
      </c>
      <c r="B737" t="s">
        <v>1310</v>
      </c>
      <c r="C737" t="s">
        <v>1311</v>
      </c>
      <c r="D737" t="s">
        <v>1175</v>
      </c>
      <c r="E737" t="s">
        <v>147</v>
      </c>
      <c r="F737" t="s">
        <v>148</v>
      </c>
      <c r="G737" t="s">
        <v>149</v>
      </c>
      <c r="H737" t="s">
        <v>150</v>
      </c>
      <c r="I737" t="s">
        <v>151</v>
      </c>
      <c r="J737" t="s">
        <v>168</v>
      </c>
      <c r="K737" t="s">
        <v>179</v>
      </c>
      <c r="L737" t="s">
        <v>155</v>
      </c>
      <c r="M737" t="s">
        <v>155</v>
      </c>
      <c r="N737" t="n">
        <v>-85.0028</v>
      </c>
      <c r="O737" t="n">
        <v>34.7742</v>
      </c>
      <c r="P737" t="n">
        <v>5241</v>
      </c>
      <c r="Q737" t="n">
        <v>5241</v>
      </c>
      <c r="R737" t="n">
        <v>61.8</v>
      </c>
      <c r="S737" t="n">
        <v>54.6</v>
      </c>
      <c r="T737" t="n">
        <v>3.6</v>
      </c>
      <c r="U737" t="n">
        <v>34</v>
      </c>
      <c r="V737" t="n">
        <v>2.3</v>
      </c>
      <c r="W737" t="n">
        <v>1.3</v>
      </c>
      <c r="X737" t="n">
        <v>60</v>
      </c>
      <c r="Y737" t="n">
        <v>44</v>
      </c>
      <c r="Z737" t="n">
        <v>20</v>
      </c>
      <c r="AA737" t="n">
        <v>882</v>
      </c>
      <c r="AB737" t="n">
        <v>29.6</v>
      </c>
      <c r="AC737" t="n">
        <v>386</v>
      </c>
      <c r="AD737" t="n">
        <v>30.8</v>
      </c>
      <c r="AE737" t="n">
        <v>13.7</v>
      </c>
      <c r="AF737" t="n">
        <v>764</v>
      </c>
      <c r="AG737" t="n">
        <v>50</v>
      </c>
      <c r="AH737" t="n">
        <v>73</v>
      </c>
      <c r="AI737" t="n">
        <v>5083</v>
      </c>
      <c r="AJ737" t="n">
        <v>3109</v>
      </c>
      <c r="AK737" t="n">
        <v>3616</v>
      </c>
      <c r="AL737" t="n">
        <v>6260</v>
      </c>
      <c r="AM737" t="n">
        <v>8079</v>
      </c>
      <c r="AN737" t="n">
        <v>9924</v>
      </c>
      <c r="AO737" t="n">
        <v>240</v>
      </c>
      <c r="AP737" t="n">
        <v>440</v>
      </c>
      <c r="AQ737"/>
      <c r="AR737"/>
    </row>
    <row r="738">
      <c r="A738" t="n">
        <v>139506</v>
      </c>
      <c r="B738" t="s">
        <v>1312</v>
      </c>
      <c r="C738" t="s">
        <v>1313</v>
      </c>
      <c r="D738" t="s">
        <v>1175</v>
      </c>
      <c r="E738" t="s">
        <v>147</v>
      </c>
      <c r="F738" t="s">
        <v>199</v>
      </c>
      <c r="G738" t="s">
        <v>189</v>
      </c>
      <c r="H738" t="s">
        <v>200</v>
      </c>
      <c r="I738" t="s">
        <v>186</v>
      </c>
      <c r="J738" t="s">
        <v>164</v>
      </c>
      <c r="K738"/>
      <c r="L738" t="s">
        <v>155</v>
      </c>
      <c r="M738" t="s">
        <v>155</v>
      </c>
      <c r="N738" t="n">
        <v>-84.2052</v>
      </c>
      <c r="O738" t="n">
        <v>33.8018</v>
      </c>
      <c r="P738" t="n">
        <v>102</v>
      </c>
      <c r="Q738" t="n">
        <v>102</v>
      </c>
      <c r="R738" t="n">
        <v>47.1</v>
      </c>
      <c r="S738" t="n">
        <v>1</v>
      </c>
      <c r="T738" t="n">
        <v>98</v>
      </c>
      <c r="U738" t="n">
        <v>0</v>
      </c>
      <c r="V738" t="n">
        <v>0</v>
      </c>
      <c r="W738" t="n">
        <v>0</v>
      </c>
      <c r="X738" t="n">
        <v>70</v>
      </c>
      <c r="Y738"/>
      <c r="Z738" t="n">
        <v>15</v>
      </c>
      <c r="AA738"/>
      <c r="AB738"/>
      <c r="AC738"/>
      <c r="AD738"/>
      <c r="AE738"/>
      <c r="AF738" t="n">
        <v>19</v>
      </c>
      <c r="AG738" t="n">
        <v>79</v>
      </c>
      <c r="AH738" t="n">
        <v>81</v>
      </c>
      <c r="AI738" t="n">
        <v>13362</v>
      </c>
      <c r="AJ738" t="n">
        <v>12799</v>
      </c>
      <c r="AK738"/>
      <c r="AL738"/>
      <c r="AM738"/>
      <c r="AN738"/>
      <c r="AO738"/>
      <c r="AP738"/>
      <c r="AQ738"/>
      <c r="AR738"/>
    </row>
    <row r="739">
      <c r="A739" t="n">
        <v>139579</v>
      </c>
      <c r="B739" t="s">
        <v>1314</v>
      </c>
      <c r="C739" t="s">
        <v>1315</v>
      </c>
      <c r="D739" t="s">
        <v>1175</v>
      </c>
      <c r="E739" t="s">
        <v>147</v>
      </c>
      <c r="F739" t="s">
        <v>188</v>
      </c>
      <c r="G739" t="s">
        <v>189</v>
      </c>
      <c r="H739" t="s">
        <v>150</v>
      </c>
      <c r="I739" t="s">
        <v>151</v>
      </c>
      <c r="J739" t="s">
        <v>164</v>
      </c>
      <c r="K739" t="s">
        <v>153</v>
      </c>
      <c r="L739" t="s">
        <v>155</v>
      </c>
      <c r="M739" t="s">
        <v>155</v>
      </c>
      <c r="N739" t="n">
        <v>-81.1055</v>
      </c>
      <c r="O739" t="n">
        <v>31.9995</v>
      </c>
      <c r="P739" t="n">
        <v>1240</v>
      </c>
      <c r="Q739" t="n">
        <v>430</v>
      </c>
      <c r="R739" t="n">
        <v>80</v>
      </c>
      <c r="S739" t="n">
        <v>28.4</v>
      </c>
      <c r="T739" t="n">
        <v>55.1</v>
      </c>
      <c r="U739" t="n">
        <v>7.2</v>
      </c>
      <c r="V739" t="n">
        <v>1.9</v>
      </c>
      <c r="W739" t="n">
        <v>0.2</v>
      </c>
      <c r="X739" t="n">
        <v>50</v>
      </c>
      <c r="Y739"/>
      <c r="Z739" t="n">
        <v>11</v>
      </c>
      <c r="AA739" t="n">
        <v>22</v>
      </c>
      <c r="AB739" t="n">
        <v>22.7</v>
      </c>
      <c r="AC739" t="n">
        <v>9</v>
      </c>
      <c r="AD739"/>
      <c r="AE739"/>
      <c r="AF739" t="n">
        <v>20</v>
      </c>
      <c r="AG739" t="n">
        <v>72</v>
      </c>
      <c r="AH739" t="n">
        <v>93</v>
      </c>
      <c r="AI739" t="n">
        <v>24116</v>
      </c>
      <c r="AJ739" t="n">
        <v>23807</v>
      </c>
      <c r="AK739" t="n">
        <v>26266</v>
      </c>
      <c r="AL739"/>
      <c r="AM739" t="n">
        <v>27218</v>
      </c>
      <c r="AN739"/>
      <c r="AO739" t="n">
        <v>17</v>
      </c>
      <c r="AP739" t="n">
        <v>30</v>
      </c>
      <c r="AQ739" t="n">
        <v>156</v>
      </c>
      <c r="AR739" t="n">
        <v>47</v>
      </c>
    </row>
    <row r="740">
      <c r="A740" t="n">
        <v>139621</v>
      </c>
      <c r="B740" t="s">
        <v>1316</v>
      </c>
      <c r="C740" t="s">
        <v>1317</v>
      </c>
      <c r="D740" t="s">
        <v>1175</v>
      </c>
      <c r="E740" t="s">
        <v>147</v>
      </c>
      <c r="F740" t="s">
        <v>148</v>
      </c>
      <c r="G740" t="s">
        <v>149</v>
      </c>
      <c r="H740" t="s">
        <v>150</v>
      </c>
      <c r="I740" t="s">
        <v>175</v>
      </c>
      <c r="J740" t="s">
        <v>168</v>
      </c>
      <c r="K740" t="s">
        <v>176</v>
      </c>
      <c r="L740" t="s">
        <v>155</v>
      </c>
      <c r="M740" t="s">
        <v>155</v>
      </c>
      <c r="N740" t="n">
        <v>-82.309</v>
      </c>
      <c r="O740" t="n">
        <v>32.5949</v>
      </c>
      <c r="P740" t="n">
        <v>2242</v>
      </c>
      <c r="Q740" t="n">
        <v>2242</v>
      </c>
      <c r="R740" t="n">
        <v>56.2</v>
      </c>
      <c r="S740" t="n">
        <v>44.7</v>
      </c>
      <c r="T740" t="n">
        <v>39.8</v>
      </c>
      <c r="U740" t="n">
        <v>6.8</v>
      </c>
      <c r="V740" t="n">
        <v>1.3</v>
      </c>
      <c r="W740" t="n">
        <v>0.4</v>
      </c>
      <c r="X740"/>
      <c r="Y740"/>
      <c r="Z740" t="n">
        <v>22</v>
      </c>
      <c r="AA740" t="n">
        <v>959</v>
      </c>
      <c r="AB740" t="n">
        <v>13.8</v>
      </c>
      <c r="AC740" t="n">
        <v>26</v>
      </c>
      <c r="AD740" t="n">
        <v>3.8</v>
      </c>
      <c r="AE740" t="n">
        <v>3.8</v>
      </c>
      <c r="AF740" t="n">
        <v>587</v>
      </c>
      <c r="AG740" t="n">
        <v>50</v>
      </c>
      <c r="AH740" t="n">
        <v>65</v>
      </c>
      <c r="AI740" t="n">
        <v>9314</v>
      </c>
      <c r="AJ740" t="n">
        <v>7922</v>
      </c>
      <c r="AK740" t="n">
        <v>8495</v>
      </c>
      <c r="AL740" t="n">
        <v>11540</v>
      </c>
      <c r="AM740" t="n">
        <v>13156</v>
      </c>
      <c r="AN740" t="n">
        <v>14541</v>
      </c>
      <c r="AO740" t="n">
        <v>209</v>
      </c>
      <c r="AP740" t="n">
        <v>19</v>
      </c>
      <c r="AQ740"/>
      <c r="AR740"/>
    </row>
    <row r="741">
      <c r="A741" t="n">
        <v>139630</v>
      </c>
      <c r="B741" t="s">
        <v>1318</v>
      </c>
      <c r="C741" t="s">
        <v>1319</v>
      </c>
      <c r="D741" t="s">
        <v>1175</v>
      </c>
      <c r="E741" t="s">
        <v>147</v>
      </c>
      <c r="F741" t="s">
        <v>162</v>
      </c>
      <c r="G741" t="s">
        <v>163</v>
      </c>
      <c r="H741" t="s">
        <v>150</v>
      </c>
      <c r="I741" t="s">
        <v>205</v>
      </c>
      <c r="J741" t="s">
        <v>164</v>
      </c>
      <c r="K741" t="s">
        <v>179</v>
      </c>
      <c r="L741" t="s">
        <v>155</v>
      </c>
      <c r="M741" t="s">
        <v>155</v>
      </c>
      <c r="N741" t="n">
        <v>-83.1482</v>
      </c>
      <c r="O741" t="n">
        <v>34.2836</v>
      </c>
      <c r="P741" t="n">
        <v>916</v>
      </c>
      <c r="Q741" t="n">
        <v>890</v>
      </c>
      <c r="R741" t="n">
        <v>46.2</v>
      </c>
      <c r="S741" t="n">
        <v>61.7</v>
      </c>
      <c r="T741" t="n">
        <v>12.9</v>
      </c>
      <c r="U741" t="n">
        <v>7</v>
      </c>
      <c r="V741" t="n">
        <v>1.1</v>
      </c>
      <c r="W741" t="n">
        <v>11.8</v>
      </c>
      <c r="X741" t="n">
        <v>57</v>
      </c>
      <c r="Y741"/>
      <c r="Z741" t="n">
        <v>12</v>
      </c>
      <c r="AA741" t="n">
        <v>263</v>
      </c>
      <c r="AB741" t="n">
        <v>34.6</v>
      </c>
      <c r="AC741" t="n">
        <v>241</v>
      </c>
      <c r="AD741" t="n">
        <v>36.9</v>
      </c>
      <c r="AE741" t="n">
        <v>29.5</v>
      </c>
      <c r="AF741" t="n">
        <v>184</v>
      </c>
      <c r="AG741" t="n">
        <v>30</v>
      </c>
      <c r="AH741" t="n">
        <v>97</v>
      </c>
      <c r="AI741" t="n">
        <v>19006</v>
      </c>
      <c r="AJ741" t="n">
        <v>18134</v>
      </c>
      <c r="AK741" t="n">
        <v>15569</v>
      </c>
      <c r="AL741" t="n">
        <v>17824</v>
      </c>
      <c r="AM741" t="n">
        <v>23245</v>
      </c>
      <c r="AN741" t="n">
        <v>21250</v>
      </c>
      <c r="AO741" t="n">
        <v>10</v>
      </c>
      <c r="AP741" t="n">
        <v>133</v>
      </c>
      <c r="AQ741"/>
      <c r="AR741"/>
    </row>
    <row r="742">
      <c r="A742" t="n">
        <v>139658</v>
      </c>
      <c r="B742" t="s">
        <v>1320</v>
      </c>
      <c r="C742" t="s">
        <v>1282</v>
      </c>
      <c r="D742" t="s">
        <v>1175</v>
      </c>
      <c r="E742" t="s">
        <v>147</v>
      </c>
      <c r="F742" t="s">
        <v>162</v>
      </c>
      <c r="G742" t="s">
        <v>163</v>
      </c>
      <c r="H742" t="s">
        <v>150</v>
      </c>
      <c r="I742" t="s">
        <v>151</v>
      </c>
      <c r="J742" t="s">
        <v>238</v>
      </c>
      <c r="K742" t="s">
        <v>159</v>
      </c>
      <c r="L742" t="s">
        <v>155</v>
      </c>
      <c r="M742" t="s">
        <v>155</v>
      </c>
      <c r="N742" t="n">
        <v>-84.3255</v>
      </c>
      <c r="O742" t="n">
        <v>33.7902</v>
      </c>
      <c r="P742" t="n">
        <v>16063</v>
      </c>
      <c r="Q742" t="n">
        <v>7606</v>
      </c>
      <c r="R742" t="n">
        <v>57.1</v>
      </c>
      <c r="S742" t="n">
        <v>32.3</v>
      </c>
      <c r="T742" t="n">
        <v>8.5</v>
      </c>
      <c r="U742" t="n">
        <v>11</v>
      </c>
      <c r="V742" t="n">
        <v>23.2</v>
      </c>
      <c r="W742" t="n">
        <v>18.8</v>
      </c>
      <c r="X742" t="n">
        <v>96</v>
      </c>
      <c r="Y742"/>
      <c r="Z742" t="n">
        <v>9</v>
      </c>
      <c r="AA742" t="n">
        <v>1383</v>
      </c>
      <c r="AB742" t="n">
        <v>91.8</v>
      </c>
      <c r="AC742" t="n">
        <v>1383</v>
      </c>
      <c r="AD742" t="n">
        <v>91.8</v>
      </c>
      <c r="AE742" t="n">
        <v>83.3</v>
      </c>
      <c r="AF742" t="n">
        <v>1424</v>
      </c>
      <c r="AG742" t="n">
        <v>18</v>
      </c>
      <c r="AH742" t="n">
        <v>55</v>
      </c>
      <c r="AI742" t="n">
        <v>27986</v>
      </c>
      <c r="AJ742" t="n">
        <v>6895</v>
      </c>
      <c r="AK742" t="n">
        <v>8640</v>
      </c>
      <c r="AL742" t="n">
        <v>11687</v>
      </c>
      <c r="AM742" t="n">
        <v>21124</v>
      </c>
      <c r="AN742" t="n">
        <v>54582</v>
      </c>
      <c r="AO742"/>
      <c r="AP742" t="n">
        <v>1937</v>
      </c>
      <c r="AQ742" t="n">
        <v>1995</v>
      </c>
      <c r="AR742" t="n">
        <v>792</v>
      </c>
    </row>
    <row r="743">
      <c r="A743" t="n">
        <v>139700</v>
      </c>
      <c r="B743" t="s">
        <v>1321</v>
      </c>
      <c r="C743" t="s">
        <v>1307</v>
      </c>
      <c r="D743" t="s">
        <v>1175</v>
      </c>
      <c r="E743" t="s">
        <v>147</v>
      </c>
      <c r="F743" t="s">
        <v>148</v>
      </c>
      <c r="G743" t="s">
        <v>149</v>
      </c>
      <c r="H743" t="s">
        <v>150</v>
      </c>
      <c r="I743" t="s">
        <v>186</v>
      </c>
      <c r="J743" t="s">
        <v>168</v>
      </c>
      <c r="K743" t="s">
        <v>179</v>
      </c>
      <c r="L743" t="s">
        <v>155</v>
      </c>
      <c r="M743" t="s">
        <v>155</v>
      </c>
      <c r="N743" t="n">
        <v>-85.2074</v>
      </c>
      <c r="O743" t="n">
        <v>34.1698</v>
      </c>
      <c r="P743" t="n">
        <v>6316</v>
      </c>
      <c r="Q743" t="n">
        <v>6316</v>
      </c>
      <c r="R743" t="n">
        <v>64.7</v>
      </c>
      <c r="S743" t="n">
        <v>57.7</v>
      </c>
      <c r="T743" t="n">
        <v>17.1</v>
      </c>
      <c r="U743" t="n">
        <v>17.8</v>
      </c>
      <c r="V743" t="n">
        <v>1.4</v>
      </c>
      <c r="W743" t="n">
        <v>1.2</v>
      </c>
      <c r="X743" t="n">
        <v>67</v>
      </c>
      <c r="Y743" t="n">
        <v>65</v>
      </c>
      <c r="Z743" t="n">
        <v>20</v>
      </c>
      <c r="AA743" t="n">
        <v>1044</v>
      </c>
      <c r="AB743" t="n">
        <v>20.8</v>
      </c>
      <c r="AC743" t="n">
        <v>1</v>
      </c>
      <c r="AD743"/>
      <c r="AE743"/>
      <c r="AF743" t="n">
        <v>711</v>
      </c>
      <c r="AG743" t="n">
        <v>39</v>
      </c>
      <c r="AH743" t="n">
        <v>61</v>
      </c>
      <c r="AI743" t="n">
        <v>6779</v>
      </c>
      <c r="AJ743" t="n">
        <v>4996</v>
      </c>
      <c r="AK743" t="n">
        <v>5330</v>
      </c>
      <c r="AL743" t="n">
        <v>8456</v>
      </c>
      <c r="AM743" t="n">
        <v>10826</v>
      </c>
      <c r="AN743" t="n">
        <v>11605</v>
      </c>
      <c r="AO743" t="n">
        <v>696</v>
      </c>
      <c r="AP743" t="n">
        <v>158</v>
      </c>
      <c r="AQ743"/>
      <c r="AR743"/>
    </row>
    <row r="744">
      <c r="A744" t="n">
        <v>139719</v>
      </c>
      <c r="B744" t="s">
        <v>1322</v>
      </c>
      <c r="C744" t="s">
        <v>1323</v>
      </c>
      <c r="D744" t="s">
        <v>1175</v>
      </c>
      <c r="E744" t="s">
        <v>147</v>
      </c>
      <c r="F744" t="s">
        <v>148</v>
      </c>
      <c r="G744" t="s">
        <v>149</v>
      </c>
      <c r="H744" t="s">
        <v>150</v>
      </c>
      <c r="I744" t="s">
        <v>175</v>
      </c>
      <c r="J744" t="s">
        <v>168</v>
      </c>
      <c r="K744" t="s">
        <v>153</v>
      </c>
      <c r="L744" t="s">
        <v>154</v>
      </c>
      <c r="M744" t="s">
        <v>155</v>
      </c>
      <c r="N744" t="n">
        <v>-83.8954</v>
      </c>
      <c r="O744" t="n">
        <v>32.5376</v>
      </c>
      <c r="P744" t="n">
        <v>2875</v>
      </c>
      <c r="Q744" t="n">
        <v>2596</v>
      </c>
      <c r="R744" t="n">
        <v>64.3</v>
      </c>
      <c r="S744" t="n">
        <v>2</v>
      </c>
      <c r="T744" t="n">
        <v>92</v>
      </c>
      <c r="U744" t="n">
        <v>2.4</v>
      </c>
      <c r="V744" t="n">
        <v>0.5</v>
      </c>
      <c r="W744" t="n">
        <v>0.2</v>
      </c>
      <c r="X744" t="n">
        <v>73</v>
      </c>
      <c r="Y744" t="n">
        <v>35</v>
      </c>
      <c r="Z744" t="n">
        <v>18</v>
      </c>
      <c r="AA744" t="n">
        <v>509</v>
      </c>
      <c r="AB744" t="n">
        <v>45.2</v>
      </c>
      <c r="AC744" t="n">
        <v>509</v>
      </c>
      <c r="AD744" t="n">
        <v>45.2</v>
      </c>
      <c r="AE744" t="n">
        <v>18.1</v>
      </c>
      <c r="AF744" t="n">
        <v>532</v>
      </c>
      <c r="AG744" t="n">
        <v>72</v>
      </c>
      <c r="AH744" t="n">
        <v>86</v>
      </c>
      <c r="AI744" t="n">
        <v>11457</v>
      </c>
      <c r="AJ744" t="n">
        <v>10128</v>
      </c>
      <c r="AK744" t="n">
        <v>11168</v>
      </c>
      <c r="AL744" t="n">
        <v>12984</v>
      </c>
      <c r="AM744" t="n">
        <v>16414</v>
      </c>
      <c r="AN744" t="n">
        <v>16034</v>
      </c>
      <c r="AO744"/>
      <c r="AP744" t="n">
        <v>281</v>
      </c>
      <c r="AQ744" t="n">
        <v>83</v>
      </c>
      <c r="AR744"/>
    </row>
    <row r="745">
      <c r="A745" t="n">
        <v>139746</v>
      </c>
      <c r="B745" t="s">
        <v>1324</v>
      </c>
      <c r="C745" t="s">
        <v>1282</v>
      </c>
      <c r="D745" t="s">
        <v>1175</v>
      </c>
      <c r="E745" t="s">
        <v>147</v>
      </c>
      <c r="F745" t="s">
        <v>173</v>
      </c>
      <c r="G745" t="s">
        <v>149</v>
      </c>
      <c r="H745" t="s">
        <v>174</v>
      </c>
      <c r="I745" t="s">
        <v>151</v>
      </c>
      <c r="J745" t="s">
        <v>164</v>
      </c>
      <c r="K745"/>
      <c r="L745" t="s">
        <v>155</v>
      </c>
      <c r="M745" t="s">
        <v>155</v>
      </c>
      <c r="N745" t="n">
        <v>-84.3816</v>
      </c>
      <c r="O745" t="n">
        <v>33.7519</v>
      </c>
      <c r="P745" t="n">
        <v>90</v>
      </c>
      <c r="Q745" t="n">
        <v>90</v>
      </c>
      <c r="R745" t="n">
        <v>80</v>
      </c>
      <c r="S745" t="n">
        <v>36.7</v>
      </c>
      <c r="T745" t="n">
        <v>37.8</v>
      </c>
      <c r="U745" t="n">
        <v>8.9</v>
      </c>
      <c r="V745" t="n">
        <v>8.9</v>
      </c>
      <c r="W745" t="n">
        <v>0</v>
      </c>
      <c r="X745"/>
      <c r="Y745"/>
      <c r="Z745" t="n">
        <v>9</v>
      </c>
      <c r="AA745"/>
      <c r="AB745"/>
      <c r="AC745"/>
      <c r="AD745"/>
      <c r="AE745"/>
      <c r="AF745" t="n">
        <v>0</v>
      </c>
      <c r="AG745" t="n">
        <v>25</v>
      </c>
      <c r="AH745" t="n">
        <v>25</v>
      </c>
      <c r="AI745"/>
      <c r="AJ745"/>
      <c r="AK745"/>
      <c r="AL745"/>
      <c r="AM745"/>
      <c r="AN745"/>
      <c r="AO745"/>
      <c r="AP745"/>
      <c r="AQ745"/>
      <c r="AR745"/>
    </row>
    <row r="746">
      <c r="A746" t="n">
        <v>139755</v>
      </c>
      <c r="B746" t="s">
        <v>1325</v>
      </c>
      <c r="C746" t="s">
        <v>1282</v>
      </c>
      <c r="D746" t="s">
        <v>1175</v>
      </c>
      <c r="E746" t="s">
        <v>147</v>
      </c>
      <c r="F746" t="s">
        <v>148</v>
      </c>
      <c r="G746" t="s">
        <v>149</v>
      </c>
      <c r="H746" t="s">
        <v>150</v>
      </c>
      <c r="I746" t="s">
        <v>151</v>
      </c>
      <c r="J746" t="s">
        <v>158</v>
      </c>
      <c r="K746" t="s">
        <v>159</v>
      </c>
      <c r="L746" t="s">
        <v>155</v>
      </c>
      <c r="M746" t="s">
        <v>155</v>
      </c>
      <c r="N746" t="n">
        <v>-84.3948</v>
      </c>
      <c r="O746" t="n">
        <v>33.7724</v>
      </c>
      <c r="P746" t="n">
        <v>53737</v>
      </c>
      <c r="Q746" t="n">
        <v>19888</v>
      </c>
      <c r="R746" t="n">
        <v>38.9</v>
      </c>
      <c r="S746" t="n">
        <v>37.4</v>
      </c>
      <c r="T746" t="n">
        <v>7.8</v>
      </c>
      <c r="U746" t="n">
        <v>7.8</v>
      </c>
      <c r="V746" t="n">
        <v>30.9</v>
      </c>
      <c r="W746" t="n">
        <v>10.6</v>
      </c>
      <c r="X746" t="n">
        <v>98</v>
      </c>
      <c r="Y746" t="n">
        <v>100</v>
      </c>
      <c r="Z746" t="n">
        <v>18</v>
      </c>
      <c r="AA746" t="n">
        <v>2848</v>
      </c>
      <c r="AB746" t="n">
        <v>92.3</v>
      </c>
      <c r="AC746" t="n">
        <v>2848</v>
      </c>
      <c r="AD746" t="n">
        <v>92.3</v>
      </c>
      <c r="AE746" t="n">
        <v>57.1</v>
      </c>
      <c r="AF746" t="n">
        <v>3630</v>
      </c>
      <c r="AG746" t="n">
        <v>14</v>
      </c>
      <c r="AH746" t="n">
        <v>70</v>
      </c>
      <c r="AI746" t="n">
        <v>15901</v>
      </c>
      <c r="AJ746" t="n">
        <v>7491</v>
      </c>
      <c r="AK746" t="n">
        <v>9083</v>
      </c>
      <c r="AL746" t="n">
        <v>13349</v>
      </c>
      <c r="AM746" t="n">
        <v>16601</v>
      </c>
      <c r="AN746" t="n">
        <v>17250</v>
      </c>
      <c r="AO746"/>
      <c r="AP746" t="n">
        <v>4140</v>
      </c>
      <c r="AQ746" t="n">
        <v>6571</v>
      </c>
      <c r="AR746" t="n">
        <v>556</v>
      </c>
    </row>
    <row r="747">
      <c r="A747" t="n">
        <v>139764</v>
      </c>
      <c r="B747" t="s">
        <v>1326</v>
      </c>
      <c r="C747" t="s">
        <v>1327</v>
      </c>
      <c r="D747" t="s">
        <v>1175</v>
      </c>
      <c r="E747" t="s">
        <v>147</v>
      </c>
      <c r="F747" t="s">
        <v>148</v>
      </c>
      <c r="G747" t="s">
        <v>149</v>
      </c>
      <c r="H747" t="s">
        <v>150</v>
      </c>
      <c r="I747" t="s">
        <v>175</v>
      </c>
      <c r="J747" t="s">
        <v>168</v>
      </c>
      <c r="K747" t="s">
        <v>153</v>
      </c>
      <c r="L747" t="s">
        <v>155</v>
      </c>
      <c r="M747" t="s">
        <v>155</v>
      </c>
      <c r="N747" t="n">
        <v>-84.2177</v>
      </c>
      <c r="O747" t="n">
        <v>32.0547</v>
      </c>
      <c r="P747" t="n">
        <v>3941</v>
      </c>
      <c r="Q747" t="n">
        <v>2904</v>
      </c>
      <c r="R747" t="n">
        <v>64.5</v>
      </c>
      <c r="S747" t="n">
        <v>55.2</v>
      </c>
      <c r="T747" t="n">
        <v>28.1</v>
      </c>
      <c r="U747" t="n">
        <v>5.6</v>
      </c>
      <c r="V747" t="n">
        <v>2.2</v>
      </c>
      <c r="W747" t="n">
        <v>5.4</v>
      </c>
      <c r="X747" t="n">
        <v>64</v>
      </c>
      <c r="Y747" t="n">
        <v>35</v>
      </c>
      <c r="Z747" t="n">
        <v>18</v>
      </c>
      <c r="AA747" t="n">
        <v>445</v>
      </c>
      <c r="AB747" t="n">
        <v>31.9</v>
      </c>
      <c r="AC747" t="n">
        <v>445</v>
      </c>
      <c r="AD747" t="n">
        <v>31.9</v>
      </c>
      <c r="AE747" t="n">
        <v>19.6</v>
      </c>
      <c r="AF747" t="n">
        <v>467</v>
      </c>
      <c r="AG747" t="n">
        <v>41</v>
      </c>
      <c r="AH747" t="n">
        <v>74</v>
      </c>
      <c r="AI747" t="n">
        <v>11779</v>
      </c>
      <c r="AJ747" t="n">
        <v>10602</v>
      </c>
      <c r="AK747" t="n">
        <v>11031</v>
      </c>
      <c r="AL747" t="n">
        <v>13237</v>
      </c>
      <c r="AM747" t="n">
        <v>14813</v>
      </c>
      <c r="AN747" t="n">
        <v>15617</v>
      </c>
      <c r="AO747"/>
      <c r="AP747" t="n">
        <v>345</v>
      </c>
      <c r="AQ747" t="n">
        <v>288</v>
      </c>
      <c r="AR747"/>
    </row>
    <row r="748">
      <c r="A748" t="n">
        <v>139861</v>
      </c>
      <c r="B748" t="s">
        <v>1328</v>
      </c>
      <c r="C748" t="s">
        <v>1329</v>
      </c>
      <c r="D748" t="s">
        <v>1175</v>
      </c>
      <c r="E748" t="s">
        <v>147</v>
      </c>
      <c r="F748" t="s">
        <v>148</v>
      </c>
      <c r="G748" t="s">
        <v>149</v>
      </c>
      <c r="H748" t="s">
        <v>150</v>
      </c>
      <c r="I748" t="s">
        <v>175</v>
      </c>
      <c r="J748" t="s">
        <v>152</v>
      </c>
      <c r="K748" t="s">
        <v>153</v>
      </c>
      <c r="L748" t="s">
        <v>155</v>
      </c>
      <c r="M748" t="s">
        <v>155</v>
      </c>
      <c r="N748" t="n">
        <v>-83.232</v>
      </c>
      <c r="O748" t="n">
        <v>33.0828</v>
      </c>
      <c r="P748" t="n">
        <v>7397</v>
      </c>
      <c r="Q748" t="n">
        <v>5863</v>
      </c>
      <c r="R748" t="n">
        <v>63.8</v>
      </c>
      <c r="S748" t="n">
        <v>82.3</v>
      </c>
      <c r="T748" t="n">
        <v>3.8</v>
      </c>
      <c r="U748" t="n">
        <v>6.3</v>
      </c>
      <c r="V748" t="n">
        <v>1.7</v>
      </c>
      <c r="W748" t="n">
        <v>1.1</v>
      </c>
      <c r="X748" t="n">
        <v>84</v>
      </c>
      <c r="Y748" t="n">
        <v>60</v>
      </c>
      <c r="Z748" t="n">
        <v>16</v>
      </c>
      <c r="AA748" t="n">
        <v>1439</v>
      </c>
      <c r="AB748" t="n">
        <v>61.6</v>
      </c>
      <c r="AC748" t="n">
        <v>1439</v>
      </c>
      <c r="AD748" t="n">
        <v>61.6</v>
      </c>
      <c r="AE748" t="n">
        <v>50.4</v>
      </c>
      <c r="AF748" t="n">
        <v>1359</v>
      </c>
      <c r="AG748" t="n">
        <v>16</v>
      </c>
      <c r="AH748" t="n">
        <v>82</v>
      </c>
      <c r="AI748" t="n">
        <v>19769</v>
      </c>
      <c r="AJ748" t="n">
        <v>13152</v>
      </c>
      <c r="AK748" t="n">
        <v>14675</v>
      </c>
      <c r="AL748" t="n">
        <v>18262</v>
      </c>
      <c r="AM748" t="n">
        <v>20684</v>
      </c>
      <c r="AN748" t="n">
        <v>21140</v>
      </c>
      <c r="AO748"/>
      <c r="AP748" t="n">
        <v>1115</v>
      </c>
      <c r="AQ748" t="n">
        <v>500</v>
      </c>
      <c r="AR748" t="n">
        <v>7</v>
      </c>
    </row>
    <row r="749">
      <c r="A749" t="n">
        <v>139931</v>
      </c>
      <c r="B749" t="s">
        <v>1330</v>
      </c>
      <c r="C749" t="s">
        <v>1331</v>
      </c>
      <c r="D749" t="s">
        <v>1175</v>
      </c>
      <c r="E749" t="s">
        <v>147</v>
      </c>
      <c r="F749" t="s">
        <v>148</v>
      </c>
      <c r="G749" t="s">
        <v>149</v>
      </c>
      <c r="H749" t="s">
        <v>150</v>
      </c>
      <c r="I749" t="s">
        <v>175</v>
      </c>
      <c r="J749" t="s">
        <v>158</v>
      </c>
      <c r="K749" t="s">
        <v>159</v>
      </c>
      <c r="L749" t="s">
        <v>155</v>
      </c>
      <c r="M749" t="s">
        <v>155</v>
      </c>
      <c r="N749" t="n">
        <v>-81.784</v>
      </c>
      <c r="O749" t="n">
        <v>32.4262</v>
      </c>
      <c r="P749" t="n">
        <v>29617</v>
      </c>
      <c r="Q749" t="n">
        <v>25275</v>
      </c>
      <c r="R749" t="n">
        <v>57.6</v>
      </c>
      <c r="S749" t="n">
        <v>57.2</v>
      </c>
      <c r="T749" t="n">
        <v>25.7</v>
      </c>
      <c r="U749" t="n">
        <v>8</v>
      </c>
      <c r="V749" t="n">
        <v>2.3</v>
      </c>
      <c r="W749" t="n">
        <v>1.2</v>
      </c>
      <c r="X749" t="n">
        <v>77</v>
      </c>
      <c r="Y749" t="n">
        <v>47</v>
      </c>
      <c r="Z749" t="n">
        <v>24</v>
      </c>
      <c r="AA749" t="n">
        <v>4334</v>
      </c>
      <c r="AB749" t="n">
        <v>52.1</v>
      </c>
      <c r="AC749" t="n">
        <v>4054</v>
      </c>
      <c r="AD749" t="n">
        <v>52.7</v>
      </c>
      <c r="AE749" t="n">
        <v>34</v>
      </c>
      <c r="AF749" t="n">
        <v>4231</v>
      </c>
      <c r="AG749" t="n">
        <v>35</v>
      </c>
      <c r="AH749" t="n">
        <v>75</v>
      </c>
      <c r="AI749" t="n">
        <v>16957</v>
      </c>
      <c r="AJ749" t="n">
        <v>13139</v>
      </c>
      <c r="AK749" t="n">
        <v>13922</v>
      </c>
      <c r="AL749" t="n">
        <v>16475</v>
      </c>
      <c r="AM749" t="n">
        <v>19776</v>
      </c>
      <c r="AN749" t="n">
        <v>20259</v>
      </c>
      <c r="AO749" t="n">
        <v>24</v>
      </c>
      <c r="AP749" t="n">
        <v>3832</v>
      </c>
      <c r="AQ749" t="n">
        <v>1181</v>
      </c>
      <c r="AR749" t="n">
        <v>85</v>
      </c>
    </row>
    <row r="750">
      <c r="A750" t="n">
        <v>139940</v>
      </c>
      <c r="B750" t="s">
        <v>1332</v>
      </c>
      <c r="C750" t="s">
        <v>1282</v>
      </c>
      <c r="D750" t="s">
        <v>1175</v>
      </c>
      <c r="E750" t="s">
        <v>147</v>
      </c>
      <c r="F750" t="s">
        <v>148</v>
      </c>
      <c r="G750" t="s">
        <v>149</v>
      </c>
      <c r="H750" t="s">
        <v>150</v>
      </c>
      <c r="I750" t="s">
        <v>151</v>
      </c>
      <c r="J750" t="s">
        <v>158</v>
      </c>
      <c r="K750" t="s">
        <v>159</v>
      </c>
      <c r="L750" t="s">
        <v>155</v>
      </c>
      <c r="M750" t="s">
        <v>155</v>
      </c>
      <c r="N750" t="n">
        <v>-84.3867</v>
      </c>
      <c r="O750" t="n">
        <v>33.7527</v>
      </c>
      <c r="P750" t="n">
        <v>42129</v>
      </c>
      <c r="Q750" t="n">
        <v>33129</v>
      </c>
      <c r="R750" t="n">
        <v>59.7</v>
      </c>
      <c r="S750" t="n">
        <v>18.5</v>
      </c>
      <c r="T750" t="n">
        <v>42.7</v>
      </c>
      <c r="U750" t="n">
        <v>13.8</v>
      </c>
      <c r="V750" t="n">
        <v>15.4</v>
      </c>
      <c r="W750" t="n">
        <v>3.5</v>
      </c>
      <c r="X750" t="n">
        <v>78</v>
      </c>
      <c r="Y750" t="n">
        <v>53</v>
      </c>
      <c r="Z750" t="n">
        <v>25</v>
      </c>
      <c r="AA750" t="n">
        <v>4144</v>
      </c>
      <c r="AB750" t="n">
        <v>53.7</v>
      </c>
      <c r="AC750" t="n">
        <v>4144</v>
      </c>
      <c r="AD750" t="n">
        <v>53.6</v>
      </c>
      <c r="AE750" t="n">
        <v>34.3</v>
      </c>
      <c r="AF750" t="n">
        <v>5265</v>
      </c>
      <c r="AG750" t="n">
        <v>50</v>
      </c>
      <c r="AH750" t="n">
        <v>82</v>
      </c>
      <c r="AI750" t="n">
        <v>16390</v>
      </c>
      <c r="AJ750" t="n">
        <v>13552</v>
      </c>
      <c r="AK750" t="n">
        <v>14546</v>
      </c>
      <c r="AL750" t="n">
        <v>17219</v>
      </c>
      <c r="AM750" t="n">
        <v>19421</v>
      </c>
      <c r="AN750" t="n">
        <v>20338</v>
      </c>
      <c r="AO750"/>
      <c r="AP750" t="n">
        <v>5217</v>
      </c>
      <c r="AQ750" t="n">
        <v>2263</v>
      </c>
      <c r="AR750" t="n">
        <v>522</v>
      </c>
    </row>
    <row r="751">
      <c r="A751" t="n">
        <v>139959</v>
      </c>
      <c r="B751" t="s">
        <v>1333</v>
      </c>
      <c r="C751" t="s">
        <v>178</v>
      </c>
      <c r="D751" t="s">
        <v>1175</v>
      </c>
      <c r="E751" t="s">
        <v>147</v>
      </c>
      <c r="F751" t="s">
        <v>148</v>
      </c>
      <c r="G751" t="s">
        <v>149</v>
      </c>
      <c r="H751" t="s">
        <v>150</v>
      </c>
      <c r="I751" t="s">
        <v>151</v>
      </c>
      <c r="J751" t="s">
        <v>158</v>
      </c>
      <c r="K751" t="s">
        <v>159</v>
      </c>
      <c r="L751" t="s">
        <v>155</v>
      </c>
      <c r="M751" t="s">
        <v>155</v>
      </c>
      <c r="N751" t="n">
        <v>-83.374</v>
      </c>
      <c r="O751" t="n">
        <v>33.9563</v>
      </c>
      <c r="P751" t="n">
        <v>44713</v>
      </c>
      <c r="Q751" t="n">
        <v>33422</v>
      </c>
      <c r="R751" t="n">
        <v>57.5</v>
      </c>
      <c r="S751" t="n">
        <v>67.5</v>
      </c>
      <c r="T751" t="n">
        <v>6.4</v>
      </c>
      <c r="U751" t="n">
        <v>7.4</v>
      </c>
      <c r="V751" t="n">
        <v>11.9</v>
      </c>
      <c r="W751" t="n">
        <v>1.3</v>
      </c>
      <c r="X751" t="n">
        <v>95</v>
      </c>
      <c r="Y751" t="n">
        <v>87</v>
      </c>
      <c r="Z751" t="n">
        <v>17</v>
      </c>
      <c r="AA751" t="n">
        <v>5809</v>
      </c>
      <c r="AB751" t="n">
        <v>87.2</v>
      </c>
      <c r="AC751" t="n">
        <v>5809</v>
      </c>
      <c r="AD751" t="n">
        <v>87.2</v>
      </c>
      <c r="AE751" t="n">
        <v>71.2</v>
      </c>
      <c r="AF751" t="n">
        <v>6250</v>
      </c>
      <c r="AG751" t="n">
        <v>17</v>
      </c>
      <c r="AH751" t="n">
        <v>86</v>
      </c>
      <c r="AI751" t="n">
        <v>16303</v>
      </c>
      <c r="AJ751" t="n">
        <v>7897</v>
      </c>
      <c r="AK751" t="n">
        <v>9336</v>
      </c>
      <c r="AL751" t="n">
        <v>14400</v>
      </c>
      <c r="AM751" t="n">
        <v>17447</v>
      </c>
      <c r="AN751" t="n">
        <v>17846</v>
      </c>
      <c r="AO751"/>
      <c r="AP751" t="n">
        <v>7570</v>
      </c>
      <c r="AQ751" t="n">
        <v>2415</v>
      </c>
      <c r="AR751" t="n">
        <v>1027</v>
      </c>
    </row>
    <row r="752">
      <c r="A752" t="n">
        <v>139968</v>
      </c>
      <c r="B752" t="s">
        <v>1334</v>
      </c>
      <c r="C752" t="s">
        <v>1335</v>
      </c>
      <c r="D752" t="s">
        <v>1175</v>
      </c>
      <c r="E752" t="s">
        <v>147</v>
      </c>
      <c r="F752" t="s">
        <v>148</v>
      </c>
      <c r="G752" t="s">
        <v>149</v>
      </c>
      <c r="H752" t="s">
        <v>150</v>
      </c>
      <c r="I752" t="s">
        <v>175</v>
      </c>
      <c r="J752" t="s">
        <v>168</v>
      </c>
      <c r="K752" t="s">
        <v>179</v>
      </c>
      <c r="L752" t="s">
        <v>155</v>
      </c>
      <c r="M752" t="s">
        <v>155</v>
      </c>
      <c r="N752" t="n">
        <v>-84.1545</v>
      </c>
      <c r="O752" t="n">
        <v>33.0457</v>
      </c>
      <c r="P752" t="n">
        <v>3749</v>
      </c>
      <c r="Q752" t="n">
        <v>3749</v>
      </c>
      <c r="R752" t="n">
        <v>64.9</v>
      </c>
      <c r="S752" t="n">
        <v>50.7</v>
      </c>
      <c r="T752" t="n">
        <v>38.2</v>
      </c>
      <c r="U752" t="n">
        <v>5.2</v>
      </c>
      <c r="V752" t="n">
        <v>0.9</v>
      </c>
      <c r="W752" t="n">
        <v>0.3</v>
      </c>
      <c r="X752" t="n">
        <v>48</v>
      </c>
      <c r="Y752" t="n">
        <v>30</v>
      </c>
      <c r="Z752" t="n">
        <v>21</v>
      </c>
      <c r="AA752" t="n">
        <v>1144</v>
      </c>
      <c r="AB752" t="n">
        <v>17.3</v>
      </c>
      <c r="AC752" t="n">
        <v>106</v>
      </c>
      <c r="AD752" t="n">
        <v>16</v>
      </c>
      <c r="AE752" t="n">
        <v>6.6</v>
      </c>
      <c r="AF752" t="n">
        <v>715</v>
      </c>
      <c r="AG752" t="n">
        <v>47</v>
      </c>
      <c r="AH752" t="n">
        <v>83</v>
      </c>
      <c r="AI752" t="n">
        <v>8255</v>
      </c>
      <c r="AJ752" t="n">
        <v>7639</v>
      </c>
      <c r="AK752" t="n">
        <v>8058</v>
      </c>
      <c r="AL752" t="n">
        <v>10053</v>
      </c>
      <c r="AM752" t="n">
        <v>13155</v>
      </c>
      <c r="AN752" t="n">
        <v>12551</v>
      </c>
      <c r="AO752" t="n">
        <v>238</v>
      </c>
      <c r="AP752" t="n">
        <v>224</v>
      </c>
      <c r="AQ752"/>
      <c r="AR752"/>
    </row>
    <row r="753">
      <c r="A753" t="n">
        <v>139986</v>
      </c>
      <c r="B753" t="s">
        <v>1336</v>
      </c>
      <c r="C753" t="s">
        <v>1337</v>
      </c>
      <c r="D753" t="s">
        <v>1175</v>
      </c>
      <c r="E753" t="s">
        <v>147</v>
      </c>
      <c r="F753" t="s">
        <v>173</v>
      </c>
      <c r="G753" t="s">
        <v>149</v>
      </c>
      <c r="H753" t="s">
        <v>174</v>
      </c>
      <c r="I753" t="s">
        <v>175</v>
      </c>
      <c r="J753" t="s">
        <v>152</v>
      </c>
      <c r="K753" t="s">
        <v>176</v>
      </c>
      <c r="L753" t="s">
        <v>155</v>
      </c>
      <c r="M753" t="s">
        <v>155</v>
      </c>
      <c r="N753" t="n">
        <v>-84.2917</v>
      </c>
      <c r="O753" t="n">
        <v>33.2554</v>
      </c>
      <c r="P753" t="n">
        <v>7853</v>
      </c>
      <c r="Q753" t="n">
        <v>7853</v>
      </c>
      <c r="R753" t="n">
        <v>72.6</v>
      </c>
      <c r="S753" t="n">
        <v>33.4</v>
      </c>
      <c r="T753" t="n">
        <v>54</v>
      </c>
      <c r="U753" t="n">
        <v>6.8</v>
      </c>
      <c r="V753" t="n">
        <v>2</v>
      </c>
      <c r="W753" t="n">
        <v>0.2</v>
      </c>
      <c r="X753" t="n">
        <v>68</v>
      </c>
      <c r="Y753" t="n">
        <v>47</v>
      </c>
      <c r="Z753" t="n">
        <v>20</v>
      </c>
      <c r="AA753" t="n">
        <v>305</v>
      </c>
      <c r="AB753" t="n">
        <v>51.1</v>
      </c>
      <c r="AC753"/>
      <c r="AD753"/>
      <c r="AE753"/>
      <c r="AF753" t="n">
        <v>260</v>
      </c>
      <c r="AG753" t="n">
        <v>49</v>
      </c>
      <c r="AH753" t="n">
        <v>99</v>
      </c>
      <c r="AI753" t="n">
        <v>5158</v>
      </c>
      <c r="AJ753" t="n">
        <v>3445</v>
      </c>
      <c r="AK753" t="n">
        <v>4602</v>
      </c>
      <c r="AL753" t="n">
        <v>7183</v>
      </c>
      <c r="AM753" t="n">
        <v>10086</v>
      </c>
      <c r="AN753" t="n">
        <v>12732</v>
      </c>
      <c r="AO753" t="n">
        <v>430</v>
      </c>
      <c r="AP753"/>
      <c r="AQ753"/>
      <c r="AR753"/>
    </row>
    <row r="754">
      <c r="A754" t="n">
        <v>139995</v>
      </c>
      <c r="B754" t="s">
        <v>1338</v>
      </c>
      <c r="C754" t="s">
        <v>1269</v>
      </c>
      <c r="D754" t="s">
        <v>1175</v>
      </c>
      <c r="E754" t="s">
        <v>147</v>
      </c>
      <c r="F754" t="s">
        <v>368</v>
      </c>
      <c r="G754" t="s">
        <v>163</v>
      </c>
      <c r="H754" t="s">
        <v>174</v>
      </c>
      <c r="I754" t="s">
        <v>186</v>
      </c>
      <c r="J754" t="s">
        <v>164</v>
      </c>
      <c r="K754" t="s">
        <v>176</v>
      </c>
      <c r="L754" t="s">
        <v>155</v>
      </c>
      <c r="M754" t="s">
        <v>155</v>
      </c>
      <c r="N754" t="n">
        <v>-84.1798</v>
      </c>
      <c r="O754" t="n">
        <v>33.7107</v>
      </c>
      <c r="P754" t="n">
        <v>955</v>
      </c>
      <c r="Q754" t="n">
        <v>955</v>
      </c>
      <c r="R754" t="n">
        <v>60.4</v>
      </c>
      <c r="S754" t="n">
        <v>34.5</v>
      </c>
      <c r="T754" t="n">
        <v>62.1</v>
      </c>
      <c r="U754" t="n">
        <v>3</v>
      </c>
      <c r="V754" t="n">
        <v>0.1</v>
      </c>
      <c r="W754" t="n">
        <v>0</v>
      </c>
      <c r="X754" t="n">
        <v>89</v>
      </c>
      <c r="Y754" t="n">
        <v>81</v>
      </c>
      <c r="Z754" t="n">
        <v>24</v>
      </c>
      <c r="AA754" t="n">
        <v>136</v>
      </c>
      <c r="AB754" t="n">
        <v>61.8</v>
      </c>
      <c r="AC754"/>
      <c r="AD754"/>
      <c r="AE754"/>
      <c r="AF754" t="n">
        <v>151</v>
      </c>
      <c r="AG754" t="n">
        <v>37</v>
      </c>
      <c r="AH754" t="n">
        <v>50</v>
      </c>
      <c r="AI754" t="n">
        <v>21563</v>
      </c>
      <c r="AJ754" t="n">
        <v>19046</v>
      </c>
      <c r="AK754" t="n">
        <v>21216</v>
      </c>
      <c r="AL754" t="n">
        <v>22214</v>
      </c>
      <c r="AM754"/>
      <c r="AN754"/>
      <c r="AO754" t="n">
        <v>55</v>
      </c>
      <c r="AP754"/>
      <c r="AQ754"/>
      <c r="AR754"/>
    </row>
    <row r="755">
      <c r="A755" t="n">
        <v>140003</v>
      </c>
      <c r="B755" t="s">
        <v>1339</v>
      </c>
      <c r="C755" t="s">
        <v>1340</v>
      </c>
      <c r="D755" t="s">
        <v>1175</v>
      </c>
      <c r="E755" t="s">
        <v>147</v>
      </c>
      <c r="F755" t="s">
        <v>279</v>
      </c>
      <c r="G755" t="s">
        <v>189</v>
      </c>
      <c r="H755" t="s">
        <v>174</v>
      </c>
      <c r="I755" t="s">
        <v>186</v>
      </c>
      <c r="J755" t="s">
        <v>164</v>
      </c>
      <c r="K755" t="s">
        <v>176</v>
      </c>
      <c r="L755" t="s">
        <v>155</v>
      </c>
      <c r="M755" t="s">
        <v>155</v>
      </c>
      <c r="N755" t="n">
        <v>-84.1219</v>
      </c>
      <c r="O755" t="n">
        <v>33.9013</v>
      </c>
      <c r="P755" t="n">
        <v>232</v>
      </c>
      <c r="Q755" t="n">
        <v>232</v>
      </c>
      <c r="R755" t="n">
        <v>81.9</v>
      </c>
      <c r="S755" t="n">
        <v>8.6</v>
      </c>
      <c r="T755" t="n">
        <v>59.5</v>
      </c>
      <c r="U755" t="n">
        <v>28</v>
      </c>
      <c r="V755" t="n">
        <v>2.6</v>
      </c>
      <c r="W755" t="n">
        <v>0</v>
      </c>
      <c r="X755" t="n">
        <v>50</v>
      </c>
      <c r="Y755" t="n">
        <v>50</v>
      </c>
      <c r="Z755" t="n">
        <v>7</v>
      </c>
      <c r="AA755" t="n">
        <v>22</v>
      </c>
      <c r="AB755" t="n">
        <v>40.9</v>
      </c>
      <c r="AC755"/>
      <c r="AD755"/>
      <c r="AE755"/>
      <c r="AF755" t="n">
        <v>14</v>
      </c>
      <c r="AG755" t="n">
        <v>82</v>
      </c>
      <c r="AH755" t="n">
        <v>82</v>
      </c>
      <c r="AI755" t="n">
        <v>26922</v>
      </c>
      <c r="AJ755" t="n">
        <v>25896</v>
      </c>
      <c r="AK755" t="n">
        <v>27363</v>
      </c>
      <c r="AL755" t="n">
        <v>31673</v>
      </c>
      <c r="AM755"/>
      <c r="AN755" t="n">
        <v>31673</v>
      </c>
      <c r="AO755" t="n">
        <v>13</v>
      </c>
      <c r="AP755"/>
      <c r="AQ755"/>
      <c r="AR755"/>
    </row>
    <row r="756">
      <c r="A756" t="n">
        <v>140012</v>
      </c>
      <c r="B756" t="s">
        <v>1341</v>
      </c>
      <c r="C756" t="s">
        <v>1342</v>
      </c>
      <c r="D756" t="s">
        <v>1175</v>
      </c>
      <c r="E756" t="s">
        <v>147</v>
      </c>
      <c r="F756" t="s">
        <v>173</v>
      </c>
      <c r="G756" t="s">
        <v>149</v>
      </c>
      <c r="H756" t="s">
        <v>174</v>
      </c>
      <c r="I756" t="s">
        <v>186</v>
      </c>
      <c r="J756" t="s">
        <v>152</v>
      </c>
      <c r="K756" t="s">
        <v>176</v>
      </c>
      <c r="L756" t="s">
        <v>155</v>
      </c>
      <c r="M756" t="s">
        <v>155</v>
      </c>
      <c r="N756" t="n">
        <v>-84.0662</v>
      </c>
      <c r="O756" t="n">
        <v>33.9628</v>
      </c>
      <c r="P756" t="n">
        <v>11563</v>
      </c>
      <c r="Q756" t="n">
        <v>11563</v>
      </c>
      <c r="R756" t="n">
        <v>58.9</v>
      </c>
      <c r="S756" t="n">
        <v>24.8</v>
      </c>
      <c r="T756" t="n">
        <v>37.3</v>
      </c>
      <c r="U756" t="n">
        <v>21</v>
      </c>
      <c r="V756" t="n">
        <v>8.8</v>
      </c>
      <c r="W756" t="n">
        <v>2</v>
      </c>
      <c r="X756" t="n">
        <v>62</v>
      </c>
      <c r="Y756" t="n">
        <v>50</v>
      </c>
      <c r="Z756" t="n">
        <v>19</v>
      </c>
      <c r="AA756" t="n">
        <v>304</v>
      </c>
      <c r="AB756" t="n">
        <v>27</v>
      </c>
      <c r="AC756"/>
      <c r="AD756"/>
      <c r="AE756"/>
      <c r="AF756" t="n">
        <v>370</v>
      </c>
      <c r="AG756" t="n">
        <v>39</v>
      </c>
      <c r="AH756" t="n">
        <v>67</v>
      </c>
      <c r="AI756" t="n">
        <v>12116</v>
      </c>
      <c r="AJ756" t="n">
        <v>11156</v>
      </c>
      <c r="AK756" t="n">
        <v>11529</v>
      </c>
      <c r="AL756" t="n">
        <v>13864</v>
      </c>
      <c r="AM756" t="n">
        <v>18207</v>
      </c>
      <c r="AN756" t="n">
        <v>17990</v>
      </c>
      <c r="AO756" t="n">
        <v>690</v>
      </c>
      <c r="AP756"/>
      <c r="AQ756"/>
      <c r="AR756"/>
    </row>
    <row r="757">
      <c r="A757" t="n">
        <v>140146</v>
      </c>
      <c r="B757" t="s">
        <v>1343</v>
      </c>
      <c r="C757" t="s">
        <v>1282</v>
      </c>
      <c r="D757" t="s">
        <v>1175</v>
      </c>
      <c r="E757" t="s">
        <v>147</v>
      </c>
      <c r="F757" t="s">
        <v>162</v>
      </c>
      <c r="G757" t="s">
        <v>163</v>
      </c>
      <c r="H757" t="s">
        <v>150</v>
      </c>
      <c r="I757" t="s">
        <v>151</v>
      </c>
      <c r="J757" t="s">
        <v>164</v>
      </c>
      <c r="K757" t="s">
        <v>209</v>
      </c>
      <c r="L757" t="s">
        <v>154</v>
      </c>
      <c r="M757" t="s">
        <v>155</v>
      </c>
      <c r="N757" t="n">
        <v>-84.4092</v>
      </c>
      <c r="O757" t="n">
        <v>33.7523</v>
      </c>
      <c r="P757" t="n">
        <v>237</v>
      </c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 t="n">
        <v>32</v>
      </c>
      <c r="AR757" t="n">
        <v>14</v>
      </c>
    </row>
    <row r="758">
      <c r="A758" t="n">
        <v>140234</v>
      </c>
      <c r="B758" t="s">
        <v>1344</v>
      </c>
      <c r="C758" t="s">
        <v>1345</v>
      </c>
      <c r="D758" t="s">
        <v>1175</v>
      </c>
      <c r="E758" t="s">
        <v>147</v>
      </c>
      <c r="F758" t="s">
        <v>162</v>
      </c>
      <c r="G758" t="s">
        <v>163</v>
      </c>
      <c r="H758" t="s">
        <v>150</v>
      </c>
      <c r="I758" t="s">
        <v>175</v>
      </c>
      <c r="J758" t="s">
        <v>164</v>
      </c>
      <c r="K758" t="s">
        <v>179</v>
      </c>
      <c r="L758" t="s">
        <v>155</v>
      </c>
      <c r="M758" t="s">
        <v>155</v>
      </c>
      <c r="N758" t="n">
        <v>-85.0431</v>
      </c>
      <c r="O758" t="n">
        <v>33.0386</v>
      </c>
      <c r="P758" t="n">
        <v>812</v>
      </c>
      <c r="Q758" t="n">
        <v>660</v>
      </c>
      <c r="R758" t="n">
        <v>43.5</v>
      </c>
      <c r="S758" t="n">
        <v>56.7</v>
      </c>
      <c r="T758" t="n">
        <v>26.7</v>
      </c>
      <c r="U758" t="n">
        <v>4.1</v>
      </c>
      <c r="V758" t="n">
        <v>0.9</v>
      </c>
      <c r="W758" t="n">
        <v>2.1</v>
      </c>
      <c r="X758" t="n">
        <v>60</v>
      </c>
      <c r="Y758"/>
      <c r="Z758" t="n">
        <v>11</v>
      </c>
      <c r="AA758" t="n">
        <v>273</v>
      </c>
      <c r="AB758" t="n">
        <v>41.8</v>
      </c>
      <c r="AC758" t="n">
        <v>273</v>
      </c>
      <c r="AD758" t="n">
        <v>41.8</v>
      </c>
      <c r="AE758" t="n">
        <v>34.8</v>
      </c>
      <c r="AF758" t="n">
        <v>220</v>
      </c>
      <c r="AG758" t="n">
        <v>44</v>
      </c>
      <c r="AH758" t="n">
        <v>98</v>
      </c>
      <c r="AI758" t="n">
        <v>24564</v>
      </c>
      <c r="AJ758" t="n">
        <v>10585</v>
      </c>
      <c r="AK758" t="n">
        <v>11752</v>
      </c>
      <c r="AL758" t="n">
        <v>29989</v>
      </c>
      <c r="AM758" t="n">
        <v>22805</v>
      </c>
      <c r="AN758" t="n">
        <v>21286</v>
      </c>
      <c r="AO758"/>
      <c r="AP758" t="n">
        <v>122</v>
      </c>
      <c r="AQ758" t="n">
        <v>52</v>
      </c>
      <c r="AR758"/>
    </row>
    <row r="759">
      <c r="A759" t="n">
        <v>140243</v>
      </c>
      <c r="B759" t="s">
        <v>1346</v>
      </c>
      <c r="C759" t="s">
        <v>1136</v>
      </c>
      <c r="D759" t="s">
        <v>1175</v>
      </c>
      <c r="E759" t="s">
        <v>147</v>
      </c>
      <c r="F759" t="s">
        <v>173</v>
      </c>
      <c r="G759" t="s">
        <v>149</v>
      </c>
      <c r="H759" t="s">
        <v>174</v>
      </c>
      <c r="I759" t="s">
        <v>151</v>
      </c>
      <c r="J759" t="s">
        <v>152</v>
      </c>
      <c r="K759" t="s">
        <v>176</v>
      </c>
      <c r="L759" t="s">
        <v>155</v>
      </c>
      <c r="M759" t="s">
        <v>155</v>
      </c>
      <c r="N759" t="n">
        <v>-83.7781</v>
      </c>
      <c r="O759" t="n">
        <v>34.3303</v>
      </c>
      <c r="P759" t="n">
        <v>7626</v>
      </c>
      <c r="Q759" t="n">
        <v>7626</v>
      </c>
      <c r="R759" t="n">
        <v>60.8</v>
      </c>
      <c r="S759" t="n">
        <v>57.8</v>
      </c>
      <c r="T759" t="n">
        <v>8.9</v>
      </c>
      <c r="U759" t="n">
        <v>25.1</v>
      </c>
      <c r="V759" t="n">
        <v>3.8</v>
      </c>
      <c r="W759" t="n">
        <v>1</v>
      </c>
      <c r="X759" t="n">
        <v>55</v>
      </c>
      <c r="Y759" t="n">
        <v>51</v>
      </c>
      <c r="Z759" t="n">
        <v>18</v>
      </c>
      <c r="AA759" t="n">
        <v>327</v>
      </c>
      <c r="AB759" t="n">
        <v>36.1</v>
      </c>
      <c r="AC759"/>
      <c r="AD759"/>
      <c r="AE759"/>
      <c r="AF759" t="n">
        <v>440</v>
      </c>
      <c r="AG759" t="n">
        <v>28</v>
      </c>
      <c r="AH759" t="n">
        <v>78</v>
      </c>
      <c r="AI759" t="n">
        <v>6823</v>
      </c>
      <c r="AJ759" t="n">
        <v>4969</v>
      </c>
      <c r="AK759" t="n">
        <v>5224</v>
      </c>
      <c r="AL759" t="n">
        <v>7540</v>
      </c>
      <c r="AM759" t="n">
        <v>9173</v>
      </c>
      <c r="AN759"/>
      <c r="AO759" t="n">
        <v>373</v>
      </c>
      <c r="AP759"/>
      <c r="AQ759"/>
      <c r="AR759"/>
    </row>
    <row r="760">
      <c r="A760" t="n">
        <v>140252</v>
      </c>
      <c r="B760" t="s">
        <v>1347</v>
      </c>
      <c r="C760" t="s">
        <v>1348</v>
      </c>
      <c r="D760" t="s">
        <v>1175</v>
      </c>
      <c r="E760" t="s">
        <v>147</v>
      </c>
      <c r="F760" t="s">
        <v>162</v>
      </c>
      <c r="G760" t="s">
        <v>163</v>
      </c>
      <c r="H760" t="s">
        <v>150</v>
      </c>
      <c r="I760" t="s">
        <v>151</v>
      </c>
      <c r="J760" t="s">
        <v>168</v>
      </c>
      <c r="K760" t="s">
        <v>153</v>
      </c>
      <c r="L760" t="s">
        <v>155</v>
      </c>
      <c r="M760" t="s">
        <v>155</v>
      </c>
      <c r="N760" t="n">
        <v>-84.5147</v>
      </c>
      <c r="O760" t="n">
        <v>33.9328</v>
      </c>
      <c r="P760" t="n">
        <v>3284</v>
      </c>
      <c r="Q760" t="n">
        <v>1170</v>
      </c>
      <c r="R760" t="n">
        <v>50.4</v>
      </c>
      <c r="S760" t="n">
        <v>33.5</v>
      </c>
      <c r="T760" t="n">
        <v>26.5</v>
      </c>
      <c r="U760" t="n">
        <v>17.5</v>
      </c>
      <c r="V760" t="n">
        <v>2.6</v>
      </c>
      <c r="W760" t="n">
        <v>15.1</v>
      </c>
      <c r="X760" t="n">
        <v>63</v>
      </c>
      <c r="Y760" t="n">
        <v>60</v>
      </c>
      <c r="Z760" t="n">
        <v>16</v>
      </c>
      <c r="AA760" t="n">
        <v>112</v>
      </c>
      <c r="AB760" t="n">
        <v>32.1</v>
      </c>
      <c r="AC760" t="n">
        <v>112</v>
      </c>
      <c r="AD760" t="n">
        <v>32.1</v>
      </c>
      <c r="AE760" t="n">
        <v>19.6</v>
      </c>
      <c r="AF760" t="n">
        <v>163</v>
      </c>
      <c r="AG760" t="n">
        <v>39</v>
      </c>
      <c r="AH760" t="n">
        <v>80</v>
      </c>
      <c r="AI760" t="n">
        <v>30403</v>
      </c>
      <c r="AJ760" t="n">
        <v>29119</v>
      </c>
      <c r="AK760" t="n">
        <v>29737</v>
      </c>
      <c r="AL760" t="n">
        <v>32094</v>
      </c>
      <c r="AM760" t="n">
        <v>32068</v>
      </c>
      <c r="AN760" t="n">
        <v>30316</v>
      </c>
      <c r="AO760" t="n">
        <v>16</v>
      </c>
      <c r="AP760" t="n">
        <v>186</v>
      </c>
      <c r="AQ760" t="n">
        <v>60</v>
      </c>
      <c r="AR760" t="n">
        <v>412</v>
      </c>
    </row>
    <row r="761">
      <c r="A761" t="n">
        <v>140331</v>
      </c>
      <c r="B761" t="s">
        <v>1349</v>
      </c>
      <c r="C761" t="s">
        <v>1348</v>
      </c>
      <c r="D761" t="s">
        <v>1175</v>
      </c>
      <c r="E761" t="s">
        <v>147</v>
      </c>
      <c r="F761" t="s">
        <v>173</v>
      </c>
      <c r="G761" t="s">
        <v>149</v>
      </c>
      <c r="H761" t="s">
        <v>174</v>
      </c>
      <c r="I761" t="s">
        <v>186</v>
      </c>
      <c r="J761" t="s">
        <v>152</v>
      </c>
      <c r="K761" t="s">
        <v>176</v>
      </c>
      <c r="L761" t="s">
        <v>155</v>
      </c>
      <c r="M761" t="s">
        <v>155</v>
      </c>
      <c r="N761" t="n">
        <v>-84.5537</v>
      </c>
      <c r="O761" t="n">
        <v>33.9291</v>
      </c>
      <c r="P761" t="n">
        <v>12777</v>
      </c>
      <c r="Q761" t="n">
        <v>12777</v>
      </c>
      <c r="R761" t="n">
        <v>58.5</v>
      </c>
      <c r="S761" t="n">
        <v>44.2</v>
      </c>
      <c r="T761" t="n">
        <v>29.1</v>
      </c>
      <c r="U761" t="n">
        <v>17.6</v>
      </c>
      <c r="V761" t="n">
        <v>2.9</v>
      </c>
      <c r="W761" t="n">
        <v>1.3</v>
      </c>
      <c r="X761" t="n">
        <v>61</v>
      </c>
      <c r="Y761" t="n">
        <v>48</v>
      </c>
      <c r="Z761" t="n">
        <v>21</v>
      </c>
      <c r="AA761" t="n">
        <v>660</v>
      </c>
      <c r="AB761" t="n">
        <v>38.9</v>
      </c>
      <c r="AC761"/>
      <c r="AD761"/>
      <c r="AE761"/>
      <c r="AF761" t="n">
        <v>844</v>
      </c>
      <c r="AG761" t="n">
        <v>33</v>
      </c>
      <c r="AH761" t="n">
        <v>75</v>
      </c>
      <c r="AI761" t="n">
        <v>5553</v>
      </c>
      <c r="AJ761" t="n">
        <v>3946</v>
      </c>
      <c r="AK761" t="n">
        <v>4082</v>
      </c>
      <c r="AL761" t="n">
        <v>6407</v>
      </c>
      <c r="AM761" t="n">
        <v>8494</v>
      </c>
      <c r="AN761" t="n">
        <v>5400</v>
      </c>
      <c r="AO761" t="n">
        <v>715</v>
      </c>
      <c r="AP761"/>
      <c r="AQ761"/>
      <c r="AR761"/>
    </row>
    <row r="762">
      <c r="A762" t="n">
        <v>140340</v>
      </c>
      <c r="B762" t="s">
        <v>1350</v>
      </c>
      <c r="C762" t="s">
        <v>1282</v>
      </c>
      <c r="D762" t="s">
        <v>1175</v>
      </c>
      <c r="E762" t="s">
        <v>147</v>
      </c>
      <c r="F762" t="s">
        <v>162</v>
      </c>
      <c r="G762" t="s">
        <v>163</v>
      </c>
      <c r="H762" t="s">
        <v>150</v>
      </c>
      <c r="I762" t="s">
        <v>151</v>
      </c>
      <c r="J762" t="s">
        <v>164</v>
      </c>
      <c r="K762" t="s">
        <v>179</v>
      </c>
      <c r="L762" t="s">
        <v>155</v>
      </c>
      <c r="M762" t="s">
        <v>155</v>
      </c>
      <c r="N762" t="n">
        <v>-84.3873</v>
      </c>
      <c r="O762" t="n">
        <v>33.7542</v>
      </c>
      <c r="P762" t="n">
        <v>1083</v>
      </c>
      <c r="Q762" t="n">
        <v>1015</v>
      </c>
      <c r="R762" t="n">
        <v>84.9</v>
      </c>
      <c r="S762" t="n">
        <v>10.2</v>
      </c>
      <c r="T762" t="n">
        <v>70</v>
      </c>
      <c r="U762" t="n">
        <v>6.3</v>
      </c>
      <c r="V762" t="n">
        <v>4.3</v>
      </c>
      <c r="W762" t="n">
        <v>0</v>
      </c>
      <c r="X762" t="n">
        <v>30</v>
      </c>
      <c r="Y762" t="n">
        <v>33</v>
      </c>
      <c r="Z762" t="n">
        <v>14</v>
      </c>
      <c r="AA762" t="n">
        <v>24</v>
      </c>
      <c r="AB762" t="n">
        <v>29.2</v>
      </c>
      <c r="AC762" t="n">
        <v>13</v>
      </c>
      <c r="AD762" t="n">
        <v>30.8</v>
      </c>
      <c r="AE762" t="n">
        <v>23.1</v>
      </c>
      <c r="AF762" t="n">
        <v>32</v>
      </c>
      <c r="AG762" t="n">
        <v>68</v>
      </c>
      <c r="AH762" t="n">
        <v>93</v>
      </c>
      <c r="AI762" t="n">
        <v>22886</v>
      </c>
      <c r="AJ762" t="n">
        <v>20874</v>
      </c>
      <c r="AK762" t="n">
        <v>24481</v>
      </c>
      <c r="AL762" t="n">
        <v>19991</v>
      </c>
      <c r="AM762" t="n">
        <v>25613</v>
      </c>
      <c r="AN762"/>
      <c r="AO762" t="n">
        <v>81</v>
      </c>
      <c r="AP762" t="n">
        <v>53</v>
      </c>
      <c r="AQ762" t="n">
        <v>15</v>
      </c>
      <c r="AR762"/>
    </row>
    <row r="763">
      <c r="A763" t="n">
        <v>140447</v>
      </c>
      <c r="B763" t="s">
        <v>1351</v>
      </c>
      <c r="C763" t="s">
        <v>1352</v>
      </c>
      <c r="D763" t="s">
        <v>1175</v>
      </c>
      <c r="E763" t="s">
        <v>147</v>
      </c>
      <c r="F763" t="s">
        <v>162</v>
      </c>
      <c r="G763" t="s">
        <v>163</v>
      </c>
      <c r="H763" t="s">
        <v>150</v>
      </c>
      <c r="I763" t="s">
        <v>151</v>
      </c>
      <c r="J763" t="s">
        <v>152</v>
      </c>
      <c r="K763" t="s">
        <v>159</v>
      </c>
      <c r="L763" t="s">
        <v>155</v>
      </c>
      <c r="M763" t="s">
        <v>155</v>
      </c>
      <c r="N763" t="n">
        <v>-83.6494</v>
      </c>
      <c r="O763" t="n">
        <v>32.8291</v>
      </c>
      <c r="P763" t="n">
        <v>10309</v>
      </c>
      <c r="Q763" t="n">
        <v>5571</v>
      </c>
      <c r="R763" t="n">
        <v>66.9</v>
      </c>
      <c r="S763" t="n">
        <v>42.7</v>
      </c>
      <c r="T763" t="n">
        <v>32.9</v>
      </c>
      <c r="U763" t="n">
        <v>7.7</v>
      </c>
      <c r="V763" t="n">
        <v>7.7</v>
      </c>
      <c r="W763" t="n">
        <v>2</v>
      </c>
      <c r="X763" t="n">
        <v>83</v>
      </c>
      <c r="Y763" t="n">
        <v>57</v>
      </c>
      <c r="Z763" t="n">
        <v>13</v>
      </c>
      <c r="AA763" t="n">
        <v>887</v>
      </c>
      <c r="AB763" t="n">
        <v>73.4</v>
      </c>
      <c r="AC763" t="n">
        <v>887</v>
      </c>
      <c r="AD763" t="n">
        <v>73.4</v>
      </c>
      <c r="AE763" t="n">
        <v>64</v>
      </c>
      <c r="AF763" t="n">
        <v>897</v>
      </c>
      <c r="AG763" t="n">
        <v>33</v>
      </c>
      <c r="AH763" t="n">
        <v>91</v>
      </c>
      <c r="AI763" t="n">
        <v>24197</v>
      </c>
      <c r="AJ763" t="n">
        <v>18650</v>
      </c>
      <c r="AK763" t="n">
        <v>20919</v>
      </c>
      <c r="AL763" t="n">
        <v>22627</v>
      </c>
      <c r="AM763" t="n">
        <v>24610</v>
      </c>
      <c r="AN763" t="n">
        <v>26399</v>
      </c>
      <c r="AO763"/>
      <c r="AP763" t="n">
        <v>1129</v>
      </c>
      <c r="AQ763" t="n">
        <v>985</v>
      </c>
      <c r="AR763" t="n">
        <v>482</v>
      </c>
    </row>
    <row r="764">
      <c r="A764" t="n">
        <v>140553</v>
      </c>
      <c r="B764" t="s">
        <v>1353</v>
      </c>
      <c r="C764" t="s">
        <v>1282</v>
      </c>
      <c r="D764" t="s">
        <v>1175</v>
      </c>
      <c r="E764" t="s">
        <v>147</v>
      </c>
      <c r="F764" t="s">
        <v>162</v>
      </c>
      <c r="G764" t="s">
        <v>163</v>
      </c>
      <c r="H764" t="s">
        <v>150</v>
      </c>
      <c r="I764" t="s">
        <v>151</v>
      </c>
      <c r="J764" t="s">
        <v>168</v>
      </c>
      <c r="K764" t="s">
        <v>179</v>
      </c>
      <c r="L764" t="s">
        <v>154</v>
      </c>
      <c r="M764" t="s">
        <v>155</v>
      </c>
      <c r="N764" t="n">
        <v>-84.4149</v>
      </c>
      <c r="O764" t="n">
        <v>33.746</v>
      </c>
      <c r="P764" t="n">
        <v>2897</v>
      </c>
      <c r="Q764" t="n">
        <v>2897</v>
      </c>
      <c r="R764" t="n">
        <v>0.1</v>
      </c>
      <c r="S764" t="n">
        <v>0.2</v>
      </c>
      <c r="T764" t="n">
        <v>95.5</v>
      </c>
      <c r="U764" t="n">
        <v>0.1</v>
      </c>
      <c r="V764" t="n">
        <v>0</v>
      </c>
      <c r="W764" t="n">
        <v>0.4</v>
      </c>
      <c r="X764" t="n">
        <v>86</v>
      </c>
      <c r="Y764" t="n">
        <v>0</v>
      </c>
      <c r="Z764" t="n">
        <v>13</v>
      </c>
      <c r="AA764" t="n">
        <v>617</v>
      </c>
      <c r="AB764" t="n">
        <v>52.7</v>
      </c>
      <c r="AC764" t="n">
        <v>617</v>
      </c>
      <c r="AD764" t="n">
        <v>52.7</v>
      </c>
      <c r="AE764" t="n">
        <v>36.5</v>
      </c>
      <c r="AF764" t="n">
        <v>671</v>
      </c>
      <c r="AG764" t="n">
        <v>44</v>
      </c>
      <c r="AH764" t="n">
        <v>77</v>
      </c>
      <c r="AI764" t="n">
        <v>34733</v>
      </c>
      <c r="AJ764" t="n">
        <v>32679</v>
      </c>
      <c r="AK764" t="n">
        <v>33552</v>
      </c>
      <c r="AL764" t="n">
        <v>37266</v>
      </c>
      <c r="AM764" t="n">
        <v>39484</v>
      </c>
      <c r="AN764" t="n">
        <v>39174</v>
      </c>
      <c r="AO764"/>
      <c r="AP764" t="n">
        <v>387</v>
      </c>
      <c r="AQ764"/>
      <c r="AR764"/>
    </row>
    <row r="765">
      <c r="A765" t="n">
        <v>140562</v>
      </c>
      <c r="B765" t="s">
        <v>1354</v>
      </c>
      <c r="C765" t="s">
        <v>1282</v>
      </c>
      <c r="D765" t="s">
        <v>1175</v>
      </c>
      <c r="E765" t="s">
        <v>147</v>
      </c>
      <c r="F765" t="s">
        <v>162</v>
      </c>
      <c r="G765" t="s">
        <v>163</v>
      </c>
      <c r="H765" t="s">
        <v>150</v>
      </c>
      <c r="I765" t="s">
        <v>151</v>
      </c>
      <c r="J765" t="s">
        <v>164</v>
      </c>
      <c r="K765" t="s">
        <v>209</v>
      </c>
      <c r="L765" t="s">
        <v>154</v>
      </c>
      <c r="M765" t="s">
        <v>155</v>
      </c>
      <c r="N765" t="n">
        <v>-84.4119</v>
      </c>
      <c r="O765" t="n">
        <v>33.7429</v>
      </c>
      <c r="P765" t="n">
        <v>1026</v>
      </c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 t="n">
        <v>147</v>
      </c>
      <c r="AR765" t="n">
        <v>99</v>
      </c>
    </row>
    <row r="766">
      <c r="A766" t="n">
        <v>140571</v>
      </c>
      <c r="B766" t="s">
        <v>1355</v>
      </c>
      <c r="C766" t="s">
        <v>1282</v>
      </c>
      <c r="D766" t="s">
        <v>1175</v>
      </c>
      <c r="E766" t="s">
        <v>147</v>
      </c>
      <c r="F766" t="s">
        <v>162</v>
      </c>
      <c r="G766" t="s">
        <v>163</v>
      </c>
      <c r="H766" t="s">
        <v>150</v>
      </c>
      <c r="I766" t="s">
        <v>151</v>
      </c>
      <c r="J766" t="s">
        <v>164</v>
      </c>
      <c r="K766"/>
      <c r="L766" t="s">
        <v>154</v>
      </c>
      <c r="M766" t="s">
        <v>155</v>
      </c>
      <c r="N766" t="n">
        <v>-84.4077</v>
      </c>
      <c r="O766" t="n">
        <v>33.7537</v>
      </c>
      <c r="P766" t="n">
        <v>347</v>
      </c>
      <c r="Q766" t="n">
        <v>347</v>
      </c>
      <c r="R766" t="n">
        <v>52.4</v>
      </c>
      <c r="S766" t="n">
        <v>0.3</v>
      </c>
      <c r="T766" t="n">
        <v>96</v>
      </c>
      <c r="U766" t="n">
        <v>2.9</v>
      </c>
      <c r="V766" t="n">
        <v>0.3</v>
      </c>
      <c r="W766" t="n">
        <v>0</v>
      </c>
      <c r="X766" t="n">
        <v>64</v>
      </c>
      <c r="Y766" t="n">
        <v>26</v>
      </c>
      <c r="Z766" t="n">
        <v>14</v>
      </c>
      <c r="AA766" t="n">
        <v>2</v>
      </c>
      <c r="AB766" t="n">
        <v>100</v>
      </c>
      <c r="AC766" t="n">
        <v>2</v>
      </c>
      <c r="AD766" t="n">
        <v>100</v>
      </c>
      <c r="AE766" t="n">
        <v>50</v>
      </c>
      <c r="AF766" t="n">
        <v>52</v>
      </c>
      <c r="AG766" t="n">
        <v>62</v>
      </c>
      <c r="AH766" t="n">
        <v>87</v>
      </c>
      <c r="AI766" t="n">
        <v>19468</v>
      </c>
      <c r="AJ766" t="n">
        <v>17824</v>
      </c>
      <c r="AK766" t="n">
        <v>19728</v>
      </c>
      <c r="AL766" t="n">
        <v>21357</v>
      </c>
      <c r="AM766" t="n">
        <v>23532</v>
      </c>
      <c r="AN766" t="n">
        <v>26005</v>
      </c>
      <c r="AO766"/>
      <c r="AP766" t="n">
        <v>17</v>
      </c>
      <c r="AQ766"/>
      <c r="AR766"/>
    </row>
    <row r="767">
      <c r="A767" t="n">
        <v>140678</v>
      </c>
      <c r="B767" t="s">
        <v>1356</v>
      </c>
      <c r="C767" t="s">
        <v>1357</v>
      </c>
      <c r="D767" t="s">
        <v>1175</v>
      </c>
      <c r="E767" t="s">
        <v>147</v>
      </c>
      <c r="F767" t="s">
        <v>173</v>
      </c>
      <c r="G767" t="s">
        <v>149</v>
      </c>
      <c r="H767" t="s">
        <v>174</v>
      </c>
      <c r="I767" t="s">
        <v>205</v>
      </c>
      <c r="J767" t="s">
        <v>168</v>
      </c>
      <c r="K767" t="s">
        <v>176</v>
      </c>
      <c r="L767" t="s">
        <v>155</v>
      </c>
      <c r="M767" t="s">
        <v>155</v>
      </c>
      <c r="N767" t="n">
        <v>-83.5301</v>
      </c>
      <c r="O767" t="n">
        <v>34.6397</v>
      </c>
      <c r="P767" t="n">
        <v>3451</v>
      </c>
      <c r="Q767" t="n">
        <v>3451</v>
      </c>
      <c r="R767" t="n">
        <v>60.3</v>
      </c>
      <c r="S767" t="n">
        <v>79.7</v>
      </c>
      <c r="T767" t="n">
        <v>5.9</v>
      </c>
      <c r="U767" t="n">
        <v>9.5</v>
      </c>
      <c r="V767" t="n">
        <v>1.2</v>
      </c>
      <c r="W767" t="n">
        <v>0.2</v>
      </c>
      <c r="X767" t="n">
        <v>64</v>
      </c>
      <c r="Y767" t="n">
        <v>56</v>
      </c>
      <c r="Z767" t="n">
        <v>14</v>
      </c>
      <c r="AA767" t="n">
        <v>248</v>
      </c>
      <c r="AB767" t="n">
        <v>36.7</v>
      </c>
      <c r="AC767"/>
      <c r="AD767"/>
      <c r="AE767"/>
      <c r="AF767" t="n">
        <v>359</v>
      </c>
      <c r="AG767" t="n">
        <v>42</v>
      </c>
      <c r="AH767" t="n">
        <v>83</v>
      </c>
      <c r="AI767" t="n">
        <v>5881</v>
      </c>
      <c r="AJ767" t="n">
        <v>3119</v>
      </c>
      <c r="AK767" t="n">
        <v>4219</v>
      </c>
      <c r="AL767" t="n">
        <v>6628</v>
      </c>
      <c r="AM767" t="n">
        <v>7119</v>
      </c>
      <c r="AN767"/>
      <c r="AO767" t="n">
        <v>225</v>
      </c>
      <c r="AP767"/>
      <c r="AQ767"/>
      <c r="AR767"/>
    </row>
    <row r="768">
      <c r="A768" t="n">
        <v>140696</v>
      </c>
      <c r="B768" t="s">
        <v>1358</v>
      </c>
      <c r="C768" t="s">
        <v>1282</v>
      </c>
      <c r="D768" t="s">
        <v>1175</v>
      </c>
      <c r="E768" t="s">
        <v>147</v>
      </c>
      <c r="F768" t="s">
        <v>162</v>
      </c>
      <c r="G768" t="s">
        <v>163</v>
      </c>
      <c r="H768" t="s">
        <v>150</v>
      </c>
      <c r="I768" t="s">
        <v>186</v>
      </c>
      <c r="J768" t="s">
        <v>168</v>
      </c>
      <c r="K768" t="s">
        <v>179</v>
      </c>
      <c r="L768" t="s">
        <v>155</v>
      </c>
      <c r="M768" t="s">
        <v>155</v>
      </c>
      <c r="N768" t="n">
        <v>-84.3337</v>
      </c>
      <c r="O768" t="n">
        <v>33.8754</v>
      </c>
      <c r="P768" t="n">
        <v>1540</v>
      </c>
      <c r="Q768" t="n">
        <v>1540</v>
      </c>
      <c r="R768" t="n">
        <v>62.4</v>
      </c>
      <c r="S768" t="n">
        <v>37.7</v>
      </c>
      <c r="T768" t="n">
        <v>22.3</v>
      </c>
      <c r="U768" t="n">
        <v>22.1</v>
      </c>
      <c r="V768" t="n">
        <v>4</v>
      </c>
      <c r="W768" t="n">
        <v>6.5</v>
      </c>
      <c r="X768" t="n">
        <v>75</v>
      </c>
      <c r="Y768"/>
      <c r="Z768" t="n">
        <v>14</v>
      </c>
      <c r="AA768" t="n">
        <v>332</v>
      </c>
      <c r="AB768" t="n">
        <v>53.9</v>
      </c>
      <c r="AC768" t="n">
        <v>332</v>
      </c>
      <c r="AD768" t="n">
        <v>53</v>
      </c>
      <c r="AE768" t="n">
        <v>45.8</v>
      </c>
      <c r="AF768" t="n">
        <v>425</v>
      </c>
      <c r="AG768" t="n">
        <v>34</v>
      </c>
      <c r="AH768" t="n">
        <v>98</v>
      </c>
      <c r="AI768" t="n">
        <v>22251</v>
      </c>
      <c r="AJ768" t="n">
        <v>17338</v>
      </c>
      <c r="AK768" t="n">
        <v>18628</v>
      </c>
      <c r="AL768" t="n">
        <v>20321</v>
      </c>
      <c r="AM768" t="n">
        <v>24263</v>
      </c>
      <c r="AN768" t="n">
        <v>24561</v>
      </c>
      <c r="AO768"/>
      <c r="AP768" t="n">
        <v>234</v>
      </c>
      <c r="AQ768"/>
      <c r="AR768"/>
    </row>
    <row r="769">
      <c r="A769" t="n">
        <v>140720</v>
      </c>
      <c r="B769" t="s">
        <v>1359</v>
      </c>
      <c r="C769" t="s">
        <v>1290</v>
      </c>
      <c r="D769" t="s">
        <v>1175</v>
      </c>
      <c r="E769" t="s">
        <v>147</v>
      </c>
      <c r="F769" t="s">
        <v>162</v>
      </c>
      <c r="G769" t="s">
        <v>163</v>
      </c>
      <c r="H769" t="s">
        <v>150</v>
      </c>
      <c r="I769" t="s">
        <v>151</v>
      </c>
      <c r="J769" t="s">
        <v>164</v>
      </c>
      <c r="K769" t="s">
        <v>179</v>
      </c>
      <c r="L769" t="s">
        <v>154</v>
      </c>
      <c r="M769" t="s">
        <v>155</v>
      </c>
      <c r="N769" t="n">
        <v>-81.9932</v>
      </c>
      <c r="O769" t="n">
        <v>33.4695</v>
      </c>
      <c r="P769" t="n">
        <v>342</v>
      </c>
      <c r="Q769" t="n">
        <v>342</v>
      </c>
      <c r="R769" t="n">
        <v>57.6</v>
      </c>
      <c r="S769" t="n">
        <v>1.5</v>
      </c>
      <c r="T769" t="n">
        <v>81</v>
      </c>
      <c r="U769" t="n">
        <v>3.5</v>
      </c>
      <c r="V769" t="n">
        <v>0</v>
      </c>
      <c r="W769" t="n">
        <v>5</v>
      </c>
      <c r="X769" t="n">
        <v>54</v>
      </c>
      <c r="Y769" t="n">
        <v>0</v>
      </c>
      <c r="Z769" t="n">
        <v>11</v>
      </c>
      <c r="AA769" t="n">
        <v>83</v>
      </c>
      <c r="AB769" t="n">
        <v>21.7</v>
      </c>
      <c r="AC769" t="n">
        <v>83</v>
      </c>
      <c r="AD769" t="n">
        <v>21.7</v>
      </c>
      <c r="AE769" t="n">
        <v>6</v>
      </c>
      <c r="AF769" t="n">
        <v>84</v>
      </c>
      <c r="AG769" t="n">
        <v>71</v>
      </c>
      <c r="AH769" t="n">
        <v>99</v>
      </c>
      <c r="AI769" t="n">
        <v>17048</v>
      </c>
      <c r="AJ769" t="n">
        <v>15133</v>
      </c>
      <c r="AK769" t="n">
        <v>10480</v>
      </c>
      <c r="AL769" t="n">
        <v>20287</v>
      </c>
      <c r="AM769" t="n">
        <v>18051</v>
      </c>
      <c r="AN769"/>
      <c r="AO769"/>
      <c r="AP769" t="n">
        <v>22</v>
      </c>
      <c r="AQ769"/>
      <c r="AR769"/>
    </row>
    <row r="770">
      <c r="A770" t="n">
        <v>140818</v>
      </c>
      <c r="B770" t="s">
        <v>1360</v>
      </c>
      <c r="C770" t="s">
        <v>1361</v>
      </c>
      <c r="D770" t="s">
        <v>1175</v>
      </c>
      <c r="E770" t="s">
        <v>147</v>
      </c>
      <c r="F770" t="s">
        <v>162</v>
      </c>
      <c r="G770" t="s">
        <v>163</v>
      </c>
      <c r="H770" t="s">
        <v>150</v>
      </c>
      <c r="I770" t="s">
        <v>175</v>
      </c>
      <c r="J770" t="s">
        <v>168</v>
      </c>
      <c r="K770" t="s">
        <v>153</v>
      </c>
      <c r="L770" t="s">
        <v>155</v>
      </c>
      <c r="M770" t="s">
        <v>155</v>
      </c>
      <c r="N770" t="n">
        <v>-83.5421</v>
      </c>
      <c r="O770" t="n">
        <v>34.566</v>
      </c>
      <c r="P770" t="n">
        <v>2241</v>
      </c>
      <c r="Q770" t="n">
        <v>1409</v>
      </c>
      <c r="R770" t="n">
        <v>69.8</v>
      </c>
      <c r="S770" t="n">
        <v>66.4</v>
      </c>
      <c r="T770" t="n">
        <v>13.6</v>
      </c>
      <c r="U770" t="n">
        <v>10.5</v>
      </c>
      <c r="V770" t="n">
        <v>1.3</v>
      </c>
      <c r="W770" t="n">
        <v>1.3</v>
      </c>
      <c r="X770" t="n">
        <v>77</v>
      </c>
      <c r="Y770"/>
      <c r="Z770" t="n">
        <v>12</v>
      </c>
      <c r="AA770" t="n">
        <v>287</v>
      </c>
      <c r="AB770" t="n">
        <v>41.5</v>
      </c>
      <c r="AC770" t="n">
        <v>287</v>
      </c>
      <c r="AD770" t="n">
        <v>40.4</v>
      </c>
      <c r="AE770" t="n">
        <v>28.9</v>
      </c>
      <c r="AF770" t="n">
        <v>301</v>
      </c>
      <c r="AG770" t="n">
        <v>41</v>
      </c>
      <c r="AH770" t="n">
        <v>98</v>
      </c>
      <c r="AI770" t="n">
        <v>21599</v>
      </c>
      <c r="AJ770" t="n">
        <v>18494</v>
      </c>
      <c r="AK770" t="n">
        <v>17125</v>
      </c>
      <c r="AL770" t="n">
        <v>17980</v>
      </c>
      <c r="AM770" t="n">
        <v>22397</v>
      </c>
      <c r="AN770" t="n">
        <v>24251</v>
      </c>
      <c r="AO770"/>
      <c r="AP770" t="n">
        <v>260</v>
      </c>
      <c r="AQ770" t="n">
        <v>133</v>
      </c>
      <c r="AR770" t="n">
        <v>9</v>
      </c>
    </row>
    <row r="771">
      <c r="A771" t="n">
        <v>140827</v>
      </c>
      <c r="B771" t="s">
        <v>1362</v>
      </c>
      <c r="C771" t="s">
        <v>1282</v>
      </c>
      <c r="D771" t="s">
        <v>1175</v>
      </c>
      <c r="E771" t="s">
        <v>147</v>
      </c>
      <c r="F771" t="s">
        <v>279</v>
      </c>
      <c r="G771" t="s">
        <v>189</v>
      </c>
      <c r="H771" t="s">
        <v>174</v>
      </c>
      <c r="I771" t="s">
        <v>151</v>
      </c>
      <c r="J771" t="s">
        <v>164</v>
      </c>
      <c r="K771"/>
      <c r="L771" t="s">
        <v>155</v>
      </c>
      <c r="M771" t="s">
        <v>155</v>
      </c>
      <c r="N771" t="n">
        <v>-84.3846</v>
      </c>
      <c r="O771" t="n">
        <v>33.7908</v>
      </c>
      <c r="P771" t="n">
        <v>106</v>
      </c>
      <c r="Q771" t="n">
        <v>106</v>
      </c>
      <c r="R771" t="n">
        <v>66</v>
      </c>
      <c r="S771" t="n">
        <v>56.6</v>
      </c>
      <c r="T771" t="n">
        <v>15.1</v>
      </c>
      <c r="U771" t="n">
        <v>13.2</v>
      </c>
      <c r="V771" t="n">
        <v>5.7</v>
      </c>
      <c r="W771" t="n">
        <v>1.9</v>
      </c>
      <c r="X771" t="n">
        <v>0</v>
      </c>
      <c r="Y771"/>
      <c r="Z771" t="n">
        <v>5</v>
      </c>
      <c r="AA771"/>
      <c r="AB771"/>
      <c r="AC771"/>
      <c r="AD771"/>
      <c r="AE771"/>
      <c r="AF771" t="n">
        <v>1</v>
      </c>
      <c r="AG771" t="n">
        <v>22</v>
      </c>
      <c r="AH771" t="n">
        <v>22</v>
      </c>
      <c r="AI771" t="n">
        <v>43932</v>
      </c>
      <c r="AJ771" t="n">
        <v>28032</v>
      </c>
      <c r="AK771"/>
      <c r="AL771"/>
      <c r="AM771"/>
      <c r="AN771"/>
      <c r="AO771"/>
      <c r="AP771"/>
      <c r="AQ771"/>
      <c r="AR771"/>
    </row>
    <row r="772">
      <c r="A772" t="n">
        <v>140872</v>
      </c>
      <c r="B772" t="s">
        <v>1363</v>
      </c>
      <c r="C772" t="s">
        <v>1364</v>
      </c>
      <c r="D772" t="s">
        <v>1175</v>
      </c>
      <c r="E772" t="s">
        <v>147</v>
      </c>
      <c r="F772" t="s">
        <v>162</v>
      </c>
      <c r="G772" t="s">
        <v>163</v>
      </c>
      <c r="H772" t="s">
        <v>150</v>
      </c>
      <c r="I772" t="s">
        <v>205</v>
      </c>
      <c r="J772" t="s">
        <v>168</v>
      </c>
      <c r="K772" t="s">
        <v>179</v>
      </c>
      <c r="L772" t="s">
        <v>155</v>
      </c>
      <c r="M772" t="s">
        <v>155</v>
      </c>
      <c r="N772" t="n">
        <v>-84.5543</v>
      </c>
      <c r="O772" t="n">
        <v>34.3198</v>
      </c>
      <c r="P772" t="n">
        <v>1251</v>
      </c>
      <c r="Q772" t="n">
        <v>1147</v>
      </c>
      <c r="R772" t="n">
        <v>48.8</v>
      </c>
      <c r="S772" t="n">
        <v>55.9</v>
      </c>
      <c r="T772" t="n">
        <v>20.6</v>
      </c>
      <c r="U772" t="n">
        <v>8.4</v>
      </c>
      <c r="V772" t="n">
        <v>1.1</v>
      </c>
      <c r="W772" t="n">
        <v>4</v>
      </c>
      <c r="X772" t="n">
        <v>57</v>
      </c>
      <c r="Y772" t="n">
        <v>33</v>
      </c>
      <c r="Z772" t="n">
        <v>11</v>
      </c>
      <c r="AA772" t="n">
        <v>379</v>
      </c>
      <c r="AB772" t="n">
        <v>35.6</v>
      </c>
      <c r="AC772" t="n">
        <v>372</v>
      </c>
      <c r="AD772" t="n">
        <v>35.8</v>
      </c>
      <c r="AE772" t="n">
        <v>27.7</v>
      </c>
      <c r="AF772" t="n">
        <v>272</v>
      </c>
      <c r="AG772" t="n">
        <v>39</v>
      </c>
      <c r="AH772" t="n">
        <v>97</v>
      </c>
      <c r="AI772" t="n">
        <v>27507</v>
      </c>
      <c r="AJ772" t="n">
        <v>24424</v>
      </c>
      <c r="AK772" t="n">
        <v>27030</v>
      </c>
      <c r="AL772" t="n">
        <v>27952</v>
      </c>
      <c r="AM772" t="n">
        <v>30689</v>
      </c>
      <c r="AN772" t="n">
        <v>30105</v>
      </c>
      <c r="AO772" t="n">
        <v>7</v>
      </c>
      <c r="AP772" t="n">
        <v>252</v>
      </c>
      <c r="AQ772" t="n">
        <v>74</v>
      </c>
      <c r="AR772"/>
    </row>
    <row r="773">
      <c r="A773" t="n">
        <v>140942</v>
      </c>
      <c r="B773" t="s">
        <v>1365</v>
      </c>
      <c r="C773" t="s">
        <v>1315</v>
      </c>
      <c r="D773" t="s">
        <v>1175</v>
      </c>
      <c r="E773" t="s">
        <v>147</v>
      </c>
      <c r="F773" t="s">
        <v>173</v>
      </c>
      <c r="G773" t="s">
        <v>149</v>
      </c>
      <c r="H773" t="s">
        <v>174</v>
      </c>
      <c r="I773" t="s">
        <v>151</v>
      </c>
      <c r="J773" t="s">
        <v>168</v>
      </c>
      <c r="K773" t="s">
        <v>176</v>
      </c>
      <c r="L773" t="s">
        <v>155</v>
      </c>
      <c r="M773" t="s">
        <v>155</v>
      </c>
      <c r="N773" t="n">
        <v>-81.1148</v>
      </c>
      <c r="O773" t="n">
        <v>32.0232</v>
      </c>
      <c r="P773" t="n">
        <v>5396</v>
      </c>
      <c r="Q773" t="n">
        <v>5396</v>
      </c>
      <c r="R773" t="n">
        <v>63.7</v>
      </c>
      <c r="S773" t="n">
        <v>30.2</v>
      </c>
      <c r="T773" t="n">
        <v>52.7</v>
      </c>
      <c r="U773" t="n">
        <v>10.5</v>
      </c>
      <c r="V773" t="n">
        <v>1.3</v>
      </c>
      <c r="W773" t="n">
        <v>0.8</v>
      </c>
      <c r="X773" t="n">
        <v>57</v>
      </c>
      <c r="Y773" t="n">
        <v>47</v>
      </c>
      <c r="Z773" t="n">
        <v>15</v>
      </c>
      <c r="AA773" t="n">
        <v>260</v>
      </c>
      <c r="AB773" t="n">
        <v>36.5</v>
      </c>
      <c r="AC773"/>
      <c r="AD773"/>
      <c r="AE773"/>
      <c r="AF773" t="n">
        <v>317</v>
      </c>
      <c r="AG773" t="n">
        <v>47</v>
      </c>
      <c r="AH773" t="n">
        <v>92</v>
      </c>
      <c r="AI773" t="n">
        <v>6514</v>
      </c>
      <c r="AJ773" t="n">
        <v>5400</v>
      </c>
      <c r="AK773" t="n">
        <v>5083</v>
      </c>
      <c r="AL773" t="n">
        <v>7768</v>
      </c>
      <c r="AM773" t="n">
        <v>7873</v>
      </c>
      <c r="AN773" t="n">
        <v>9900</v>
      </c>
      <c r="AO773" t="n">
        <v>268</v>
      </c>
      <c r="AP773"/>
      <c r="AQ773"/>
      <c r="AR773"/>
    </row>
    <row r="774">
      <c r="A774" t="n">
        <v>140951</v>
      </c>
      <c r="B774" t="s">
        <v>1366</v>
      </c>
      <c r="C774" t="s">
        <v>1315</v>
      </c>
      <c r="D774" t="s">
        <v>1175</v>
      </c>
      <c r="E774" t="s">
        <v>147</v>
      </c>
      <c r="F774" t="s">
        <v>162</v>
      </c>
      <c r="G774" t="s">
        <v>163</v>
      </c>
      <c r="H774" t="s">
        <v>150</v>
      </c>
      <c r="I774" t="s">
        <v>151</v>
      </c>
      <c r="J774" t="s">
        <v>238</v>
      </c>
      <c r="K774" t="s">
        <v>153</v>
      </c>
      <c r="L774" t="s">
        <v>155</v>
      </c>
      <c r="M774" t="s">
        <v>155</v>
      </c>
      <c r="N774" t="n">
        <v>-81.094</v>
      </c>
      <c r="O774" t="n">
        <v>32.073</v>
      </c>
      <c r="P774" t="n">
        <v>18369</v>
      </c>
      <c r="Q774" t="n">
        <v>15112</v>
      </c>
      <c r="R774" t="n">
        <v>70</v>
      </c>
      <c r="S774" t="n">
        <v>51.6</v>
      </c>
      <c r="T774" t="n">
        <v>12.4</v>
      </c>
      <c r="U774" t="n">
        <v>7.2</v>
      </c>
      <c r="V774" t="n">
        <v>6</v>
      </c>
      <c r="W774" t="n">
        <v>16.1</v>
      </c>
      <c r="X774" t="n">
        <v>87</v>
      </c>
      <c r="Y774" t="n">
        <v>71</v>
      </c>
      <c r="Z774" t="n">
        <v>20</v>
      </c>
      <c r="AA774" t="n">
        <v>2253</v>
      </c>
      <c r="AB774" t="n">
        <v>70.5</v>
      </c>
      <c r="AC774" t="n">
        <v>2253</v>
      </c>
      <c r="AD774" t="n">
        <v>70.5</v>
      </c>
      <c r="AE774" t="n">
        <v>53.2</v>
      </c>
      <c r="AF774" t="n">
        <v>3355</v>
      </c>
      <c r="AG774" t="n">
        <v>19</v>
      </c>
      <c r="AH774" t="n">
        <v>91</v>
      </c>
      <c r="AI774" t="n">
        <v>46524</v>
      </c>
      <c r="AJ774" t="n">
        <v>41693</v>
      </c>
      <c r="AK774" t="n">
        <v>42451</v>
      </c>
      <c r="AL774" t="n">
        <v>45149</v>
      </c>
      <c r="AM774" t="n">
        <v>47652</v>
      </c>
      <c r="AN774" t="n">
        <v>47565</v>
      </c>
      <c r="AO774"/>
      <c r="AP774" t="n">
        <v>2729</v>
      </c>
      <c r="AQ774" t="n">
        <v>921</v>
      </c>
      <c r="AR774"/>
    </row>
    <row r="775">
      <c r="A775" t="n">
        <v>140960</v>
      </c>
      <c r="B775" t="s">
        <v>1367</v>
      </c>
      <c r="C775" t="s">
        <v>1315</v>
      </c>
      <c r="D775" t="s">
        <v>1175</v>
      </c>
      <c r="E775" t="s">
        <v>147</v>
      </c>
      <c r="F775" t="s">
        <v>148</v>
      </c>
      <c r="G775" t="s">
        <v>149</v>
      </c>
      <c r="H775" t="s">
        <v>150</v>
      </c>
      <c r="I775" t="s">
        <v>151</v>
      </c>
      <c r="J775" t="s">
        <v>168</v>
      </c>
      <c r="K775" t="s">
        <v>153</v>
      </c>
      <c r="L775" t="s">
        <v>154</v>
      </c>
      <c r="M775" t="s">
        <v>155</v>
      </c>
      <c r="N775" t="n">
        <v>-81.0634</v>
      </c>
      <c r="O775" t="n">
        <v>32.0248</v>
      </c>
      <c r="P775" t="n">
        <v>3392</v>
      </c>
      <c r="Q775" t="n">
        <v>3150</v>
      </c>
      <c r="R775" t="n">
        <v>62.5</v>
      </c>
      <c r="S775" t="n">
        <v>3.5</v>
      </c>
      <c r="T775" t="n">
        <v>84.7</v>
      </c>
      <c r="U775" t="n">
        <v>5.6</v>
      </c>
      <c r="V775" t="n">
        <v>0</v>
      </c>
      <c r="W775" t="n">
        <v>1.7</v>
      </c>
      <c r="X775" t="n">
        <v>70</v>
      </c>
      <c r="Y775" t="n">
        <v>25</v>
      </c>
      <c r="Z775" t="n">
        <v>21</v>
      </c>
      <c r="AA775" t="n">
        <v>866</v>
      </c>
      <c r="AB775" t="n">
        <v>25.2</v>
      </c>
      <c r="AC775" t="n">
        <v>594</v>
      </c>
      <c r="AD775" t="n">
        <v>27.1</v>
      </c>
      <c r="AE775" t="n">
        <v>16.7</v>
      </c>
      <c r="AF775" t="n">
        <v>578</v>
      </c>
      <c r="AG775" t="n">
        <v>65</v>
      </c>
      <c r="AH775" t="n">
        <v>85</v>
      </c>
      <c r="AI775" t="n">
        <v>8506</v>
      </c>
      <c r="AJ775" t="n">
        <v>7238</v>
      </c>
      <c r="AK775" t="n">
        <v>7491</v>
      </c>
      <c r="AL775" t="n">
        <v>10852</v>
      </c>
      <c r="AM775" t="n">
        <v>12949</v>
      </c>
      <c r="AN775" t="n">
        <v>13784</v>
      </c>
      <c r="AO775" t="n">
        <v>77</v>
      </c>
      <c r="AP775" t="n">
        <v>428</v>
      </c>
      <c r="AQ775" t="n">
        <v>92</v>
      </c>
      <c r="AR775"/>
    </row>
    <row r="776">
      <c r="A776" t="n">
        <v>140988</v>
      </c>
      <c r="B776" t="s">
        <v>1368</v>
      </c>
      <c r="C776" t="s">
        <v>1307</v>
      </c>
      <c r="D776" t="s">
        <v>1175</v>
      </c>
      <c r="E776" t="s">
        <v>147</v>
      </c>
      <c r="F776" t="s">
        <v>162</v>
      </c>
      <c r="G776" t="s">
        <v>163</v>
      </c>
      <c r="H776" t="s">
        <v>150</v>
      </c>
      <c r="I776" t="s">
        <v>151</v>
      </c>
      <c r="J776" t="s">
        <v>168</v>
      </c>
      <c r="K776" t="s">
        <v>153</v>
      </c>
      <c r="L776" t="s">
        <v>155</v>
      </c>
      <c r="M776" t="s">
        <v>155</v>
      </c>
      <c r="N776" t="n">
        <v>-85.1965</v>
      </c>
      <c r="O776" t="n">
        <v>34.2575</v>
      </c>
      <c r="P776" t="n">
        <v>1899</v>
      </c>
      <c r="Q776" t="n">
        <v>1651</v>
      </c>
      <c r="R776" t="n">
        <v>55.6</v>
      </c>
      <c r="S776" t="n">
        <v>61.3</v>
      </c>
      <c r="T776" t="n">
        <v>17.5</v>
      </c>
      <c r="U776" t="n">
        <v>8.8</v>
      </c>
      <c r="V776" t="n">
        <v>1.3</v>
      </c>
      <c r="W776" t="n">
        <v>1.8</v>
      </c>
      <c r="X776" t="n">
        <v>67</v>
      </c>
      <c r="Y776" t="n">
        <v>50</v>
      </c>
      <c r="Z776" t="n">
        <v>15</v>
      </c>
      <c r="AA776" t="n">
        <v>267</v>
      </c>
      <c r="AB776" t="n">
        <v>37.1</v>
      </c>
      <c r="AC776" t="n">
        <v>267</v>
      </c>
      <c r="AD776" t="n">
        <v>36</v>
      </c>
      <c r="AE776" t="n">
        <v>27.3</v>
      </c>
      <c r="AF776" t="n">
        <v>268</v>
      </c>
      <c r="AG776" t="n">
        <v>37</v>
      </c>
      <c r="AH776" t="n">
        <v>78</v>
      </c>
      <c r="AI776" t="n">
        <v>16692</v>
      </c>
      <c r="AJ776" t="n">
        <v>14057</v>
      </c>
      <c r="AK776" t="n">
        <v>15131</v>
      </c>
      <c r="AL776" t="n">
        <v>17363</v>
      </c>
      <c r="AM776" t="n">
        <v>18498</v>
      </c>
      <c r="AN776" t="n">
        <v>18784</v>
      </c>
      <c r="AO776" t="n">
        <v>17</v>
      </c>
      <c r="AP776" t="n">
        <v>233</v>
      </c>
      <c r="AQ776" t="n">
        <v>107</v>
      </c>
      <c r="AR776"/>
    </row>
    <row r="777">
      <c r="A777" t="n">
        <v>141006</v>
      </c>
      <c r="B777" t="s">
        <v>1369</v>
      </c>
      <c r="C777" t="s">
        <v>1327</v>
      </c>
      <c r="D777" t="s">
        <v>1175</v>
      </c>
      <c r="E777" t="s">
        <v>147</v>
      </c>
      <c r="F777" t="s">
        <v>173</v>
      </c>
      <c r="G777" t="s">
        <v>149</v>
      </c>
      <c r="H777" t="s">
        <v>174</v>
      </c>
      <c r="I777" t="s">
        <v>175</v>
      </c>
      <c r="J777" t="s">
        <v>168</v>
      </c>
      <c r="K777" t="s">
        <v>176</v>
      </c>
      <c r="L777" t="s">
        <v>155</v>
      </c>
      <c r="M777" t="s">
        <v>155</v>
      </c>
      <c r="N777" t="n">
        <v>-84.1883</v>
      </c>
      <c r="O777" t="n">
        <v>32.1167</v>
      </c>
      <c r="P777" t="n">
        <v>2704</v>
      </c>
      <c r="Q777" t="n">
        <v>2704</v>
      </c>
      <c r="R777" t="n">
        <v>51.7</v>
      </c>
      <c r="S777" t="n">
        <v>40.5</v>
      </c>
      <c r="T777" t="n">
        <v>50.2</v>
      </c>
      <c r="U777" t="n">
        <v>5.2</v>
      </c>
      <c r="V777" t="n">
        <v>1</v>
      </c>
      <c r="W777" t="n">
        <v>0.2</v>
      </c>
      <c r="X777" t="n">
        <v>65</v>
      </c>
      <c r="Y777" t="n">
        <v>55</v>
      </c>
      <c r="Z777" t="n">
        <v>15</v>
      </c>
      <c r="AA777" t="n">
        <v>198</v>
      </c>
      <c r="AB777" t="n">
        <v>58.6</v>
      </c>
      <c r="AC777"/>
      <c r="AD777"/>
      <c r="AE777"/>
      <c r="AF777" t="n">
        <v>244</v>
      </c>
      <c r="AG777" t="n">
        <v>51</v>
      </c>
      <c r="AH777" t="n">
        <v>99</v>
      </c>
      <c r="AI777" t="n">
        <v>2851</v>
      </c>
      <c r="AJ777" t="n">
        <v>387</v>
      </c>
      <c r="AK777" t="n">
        <v>972</v>
      </c>
      <c r="AL777" t="n">
        <v>4146</v>
      </c>
      <c r="AM777" t="n">
        <v>4383</v>
      </c>
      <c r="AN777"/>
      <c r="AO777" t="n">
        <v>162</v>
      </c>
      <c r="AP777"/>
      <c r="AQ777"/>
      <c r="AR777"/>
    </row>
    <row r="778">
      <c r="A778" t="n">
        <v>141060</v>
      </c>
      <c r="B778" t="s">
        <v>1370</v>
      </c>
      <c r="C778" t="s">
        <v>1282</v>
      </c>
      <c r="D778" t="s">
        <v>1175</v>
      </c>
      <c r="E778" t="s">
        <v>147</v>
      </c>
      <c r="F778" t="s">
        <v>162</v>
      </c>
      <c r="G778" t="s">
        <v>163</v>
      </c>
      <c r="H778" t="s">
        <v>150</v>
      </c>
      <c r="I778" t="s">
        <v>151</v>
      </c>
      <c r="J778" t="s">
        <v>168</v>
      </c>
      <c r="K778" t="s">
        <v>179</v>
      </c>
      <c r="L778" t="s">
        <v>154</v>
      </c>
      <c r="M778" t="s">
        <v>155</v>
      </c>
      <c r="N778" t="n">
        <v>-84.4115</v>
      </c>
      <c r="O778" t="n">
        <v>33.7453</v>
      </c>
      <c r="P778" t="n">
        <v>3873</v>
      </c>
      <c r="Q778" t="n">
        <v>3873</v>
      </c>
      <c r="R778" t="n">
        <v>91.5</v>
      </c>
      <c r="S778" t="n">
        <v>11.6</v>
      </c>
      <c r="T778" t="n">
        <v>76.9</v>
      </c>
      <c r="U778" t="n">
        <v>0</v>
      </c>
      <c r="V778" t="n">
        <v>1.5</v>
      </c>
      <c r="W778" t="n">
        <v>0.6</v>
      </c>
      <c r="X778" t="n">
        <v>94</v>
      </c>
      <c r="Y778"/>
      <c r="Z778" t="n">
        <v>11</v>
      </c>
      <c r="AA778" t="n">
        <v>544</v>
      </c>
      <c r="AB778" t="n">
        <v>76.1</v>
      </c>
      <c r="AC778" t="n">
        <v>544</v>
      </c>
      <c r="AD778" t="n">
        <v>76.1</v>
      </c>
      <c r="AE778" t="n">
        <v>68.2</v>
      </c>
      <c r="AF778" t="n">
        <v>579</v>
      </c>
      <c r="AG778" t="n">
        <v>29</v>
      </c>
      <c r="AH778" t="n">
        <v>68</v>
      </c>
      <c r="AI778" t="n">
        <v>37403</v>
      </c>
      <c r="AJ778" t="n">
        <v>31898</v>
      </c>
      <c r="AK778" t="n">
        <v>31961</v>
      </c>
      <c r="AL778" t="n">
        <v>34390</v>
      </c>
      <c r="AM778" t="n">
        <v>35209</v>
      </c>
      <c r="AN778" t="n">
        <v>42201</v>
      </c>
      <c r="AO778"/>
      <c r="AP778" t="n">
        <v>420</v>
      </c>
      <c r="AQ778"/>
      <c r="AR778"/>
    </row>
    <row r="779">
      <c r="A779" t="n">
        <v>141167</v>
      </c>
      <c r="B779" t="s">
        <v>1371</v>
      </c>
      <c r="C779" t="s">
        <v>1372</v>
      </c>
      <c r="D779" t="s">
        <v>1175</v>
      </c>
      <c r="E779" t="s">
        <v>147</v>
      </c>
      <c r="F779" t="s">
        <v>162</v>
      </c>
      <c r="G779" t="s">
        <v>163</v>
      </c>
      <c r="H779" t="s">
        <v>150</v>
      </c>
      <c r="I779" t="s">
        <v>175</v>
      </c>
      <c r="J779" t="s">
        <v>168</v>
      </c>
      <c r="K779" t="s">
        <v>153</v>
      </c>
      <c r="L779" t="s">
        <v>155</v>
      </c>
      <c r="M779" t="s">
        <v>155</v>
      </c>
      <c r="N779" t="n">
        <v>-83.9636</v>
      </c>
      <c r="O779" t="n">
        <v>30.8156</v>
      </c>
      <c r="P779" t="n">
        <v>1929</v>
      </c>
      <c r="Q779" t="n">
        <v>982</v>
      </c>
      <c r="R779" t="n">
        <v>52.4</v>
      </c>
      <c r="S779" t="n">
        <v>37.4</v>
      </c>
      <c r="T779" t="n">
        <v>24.7</v>
      </c>
      <c r="U779" t="n">
        <v>5.2</v>
      </c>
      <c r="V779" t="n">
        <v>2</v>
      </c>
      <c r="W779" t="n">
        <v>0.3</v>
      </c>
      <c r="X779" t="n">
        <v>64</v>
      </c>
      <c r="Y779" t="n">
        <v>50</v>
      </c>
      <c r="Z779" t="n">
        <v>11</v>
      </c>
      <c r="AA779" t="n">
        <v>72</v>
      </c>
      <c r="AB779" t="n">
        <v>27.8</v>
      </c>
      <c r="AC779" t="n">
        <v>69</v>
      </c>
      <c r="AD779" t="n">
        <v>29</v>
      </c>
      <c r="AE779" t="n">
        <v>26.1</v>
      </c>
      <c r="AF779" t="n">
        <v>99</v>
      </c>
      <c r="AG779" t="n">
        <v>47</v>
      </c>
      <c r="AH779" t="n">
        <v>76</v>
      </c>
      <c r="AI779" t="n">
        <v>19087</v>
      </c>
      <c r="AJ779" t="n">
        <v>16047</v>
      </c>
      <c r="AK779" t="n">
        <v>18397</v>
      </c>
      <c r="AL779" t="n">
        <v>20893</v>
      </c>
      <c r="AM779" t="n">
        <v>20499</v>
      </c>
      <c r="AN779"/>
      <c r="AO779" t="n">
        <v>37</v>
      </c>
      <c r="AP779" t="n">
        <v>187</v>
      </c>
      <c r="AQ779" t="n">
        <v>256</v>
      </c>
      <c r="AR779"/>
    </row>
    <row r="780">
      <c r="A780" t="n">
        <v>141185</v>
      </c>
      <c r="B780" t="s">
        <v>1373</v>
      </c>
      <c r="C780" t="s">
        <v>1374</v>
      </c>
      <c r="D780" t="s">
        <v>1175</v>
      </c>
      <c r="E780" t="s">
        <v>147</v>
      </c>
      <c r="F780" t="s">
        <v>162</v>
      </c>
      <c r="G780" t="s">
        <v>163</v>
      </c>
      <c r="H780" t="s">
        <v>150</v>
      </c>
      <c r="I780" t="s">
        <v>175</v>
      </c>
      <c r="J780" t="s">
        <v>168</v>
      </c>
      <c r="K780" t="s">
        <v>179</v>
      </c>
      <c r="L780" t="s">
        <v>155</v>
      </c>
      <c r="M780" t="s">
        <v>155</v>
      </c>
      <c r="N780" t="n">
        <v>-83.3576</v>
      </c>
      <c r="O780" t="n">
        <v>34.5934</v>
      </c>
      <c r="P780" t="n">
        <v>2666</v>
      </c>
      <c r="Q780" t="n">
        <v>2621</v>
      </c>
      <c r="R780" t="n">
        <v>62.7</v>
      </c>
      <c r="S780" t="n">
        <v>71.6</v>
      </c>
      <c r="T780" t="n">
        <v>12.4</v>
      </c>
      <c r="U780" t="n">
        <v>7.3</v>
      </c>
      <c r="V780" t="n">
        <v>2.8</v>
      </c>
      <c r="W780" t="n">
        <v>1.3</v>
      </c>
      <c r="X780" t="n">
        <v>57</v>
      </c>
      <c r="Y780" t="n">
        <v>27</v>
      </c>
      <c r="Z780" t="n">
        <v>16</v>
      </c>
      <c r="AA780" t="n">
        <v>213</v>
      </c>
      <c r="AB780" t="n">
        <v>46</v>
      </c>
      <c r="AC780" t="n">
        <v>208</v>
      </c>
      <c r="AD780" t="n">
        <v>44.7</v>
      </c>
      <c r="AE780" t="n">
        <v>34.1</v>
      </c>
      <c r="AF780" t="n">
        <v>227</v>
      </c>
      <c r="AG780" t="n">
        <v>20</v>
      </c>
      <c r="AH780" t="n">
        <v>97</v>
      </c>
      <c r="AI780" t="n">
        <v>20657</v>
      </c>
      <c r="AJ780" t="n">
        <v>18552</v>
      </c>
      <c r="AK780" t="n">
        <v>19953</v>
      </c>
      <c r="AL780" t="n">
        <v>20025</v>
      </c>
      <c r="AM780" t="n">
        <v>20916</v>
      </c>
      <c r="AN780" t="n">
        <v>22603</v>
      </c>
      <c r="AO780" t="n">
        <v>19</v>
      </c>
      <c r="AP780" t="n">
        <v>151</v>
      </c>
      <c r="AQ780" t="n">
        <v>14</v>
      </c>
      <c r="AR780"/>
    </row>
    <row r="781">
      <c r="A781" t="n">
        <v>141237</v>
      </c>
      <c r="B781" t="s">
        <v>1375</v>
      </c>
      <c r="C781" t="s">
        <v>1376</v>
      </c>
      <c r="D781" t="s">
        <v>1175</v>
      </c>
      <c r="E781" t="s">
        <v>147</v>
      </c>
      <c r="F781" t="s">
        <v>162</v>
      </c>
      <c r="G781" t="s">
        <v>163</v>
      </c>
      <c r="H781" t="s">
        <v>150</v>
      </c>
      <c r="I781" t="s">
        <v>205</v>
      </c>
      <c r="J781" t="s">
        <v>168</v>
      </c>
      <c r="K781" t="s">
        <v>179</v>
      </c>
      <c r="L781" t="s">
        <v>155</v>
      </c>
      <c r="M781" t="s">
        <v>155</v>
      </c>
      <c r="N781" t="n">
        <v>-83.7489</v>
      </c>
      <c r="O781" t="n">
        <v>34.5963</v>
      </c>
      <c r="P781" t="n">
        <v>3151</v>
      </c>
      <c r="Q781" t="n">
        <v>3003</v>
      </c>
      <c r="R781" t="n">
        <v>53.7</v>
      </c>
      <c r="S781" t="n">
        <v>75</v>
      </c>
      <c r="T781" t="n">
        <v>10.6</v>
      </c>
      <c r="U781" t="n">
        <v>4.4</v>
      </c>
      <c r="V781" t="n">
        <v>2.5</v>
      </c>
      <c r="W781" t="n">
        <v>0.9</v>
      </c>
      <c r="X781" t="n">
        <v>59</v>
      </c>
      <c r="Y781" t="n">
        <v>0</v>
      </c>
      <c r="Z781" t="n">
        <v>16</v>
      </c>
      <c r="AA781" t="n">
        <v>209</v>
      </c>
      <c r="AB781" t="n">
        <v>41.1</v>
      </c>
      <c r="AC781" t="n">
        <v>209</v>
      </c>
      <c r="AD781" t="n">
        <v>41.1</v>
      </c>
      <c r="AE781" t="n">
        <v>33</v>
      </c>
      <c r="AF781" t="n">
        <v>217</v>
      </c>
      <c r="AG781" t="n">
        <v>10</v>
      </c>
      <c r="AH781" t="n">
        <v>97</v>
      </c>
      <c r="AI781" t="n">
        <v>22373</v>
      </c>
      <c r="AJ781" t="n">
        <v>22603</v>
      </c>
      <c r="AK781" t="n">
        <v>19236</v>
      </c>
      <c r="AL781" t="n">
        <v>22086</v>
      </c>
      <c r="AM781" t="n">
        <v>23716</v>
      </c>
      <c r="AN781" t="n">
        <v>23219</v>
      </c>
      <c r="AO781"/>
      <c r="AP781" t="n">
        <v>167</v>
      </c>
      <c r="AQ781" t="n">
        <v>38</v>
      </c>
      <c r="AR781"/>
    </row>
    <row r="782">
      <c r="A782" t="n">
        <v>141255</v>
      </c>
      <c r="B782" t="s">
        <v>1377</v>
      </c>
      <c r="C782" t="s">
        <v>1378</v>
      </c>
      <c r="D782" t="s">
        <v>1175</v>
      </c>
      <c r="E782" t="s">
        <v>147</v>
      </c>
      <c r="F782" t="s">
        <v>173</v>
      </c>
      <c r="G782" t="s">
        <v>149</v>
      </c>
      <c r="H782" t="s">
        <v>174</v>
      </c>
      <c r="I782" t="s">
        <v>205</v>
      </c>
      <c r="J782" t="s">
        <v>168</v>
      </c>
      <c r="K782" t="s">
        <v>176</v>
      </c>
      <c r="L782" t="s">
        <v>155</v>
      </c>
      <c r="M782" t="s">
        <v>155</v>
      </c>
      <c r="N782" t="n">
        <v>-83.3538</v>
      </c>
      <c r="O782" t="n">
        <v>30.8892</v>
      </c>
      <c r="P782" t="n">
        <v>6030</v>
      </c>
      <c r="Q782" t="n">
        <v>6030</v>
      </c>
      <c r="R782" t="n">
        <v>63.8</v>
      </c>
      <c r="S782" t="n">
        <v>44.1</v>
      </c>
      <c r="T782" t="n">
        <v>42.1</v>
      </c>
      <c r="U782" t="n">
        <v>10</v>
      </c>
      <c r="V782" t="n">
        <v>0.7</v>
      </c>
      <c r="W782" t="n">
        <v>0.1</v>
      </c>
      <c r="X782" t="n">
        <v>64</v>
      </c>
      <c r="Y782" t="n">
        <v>56</v>
      </c>
      <c r="Z782" t="n">
        <v>15</v>
      </c>
      <c r="AA782" t="n">
        <v>128</v>
      </c>
      <c r="AB782" t="n">
        <v>43.8</v>
      </c>
      <c r="AC782"/>
      <c r="AD782"/>
      <c r="AE782"/>
      <c r="AF782" t="n">
        <v>157</v>
      </c>
      <c r="AG782" t="n">
        <v>39</v>
      </c>
      <c r="AH782" t="n">
        <v>92</v>
      </c>
      <c r="AI782" t="n">
        <v>2013</v>
      </c>
      <c r="AJ782" t="n">
        <v>365</v>
      </c>
      <c r="AK782" t="n">
        <v>909</v>
      </c>
      <c r="AL782" t="n">
        <v>4514</v>
      </c>
      <c r="AM782" t="n">
        <v>4047</v>
      </c>
      <c r="AN782"/>
      <c r="AO782" t="n">
        <v>219</v>
      </c>
      <c r="AP782"/>
      <c r="AQ782"/>
      <c r="AR782"/>
    </row>
    <row r="783">
      <c r="A783" t="n">
        <v>141264</v>
      </c>
      <c r="B783" t="s">
        <v>1379</v>
      </c>
      <c r="C783" t="s">
        <v>1378</v>
      </c>
      <c r="D783" t="s">
        <v>1175</v>
      </c>
      <c r="E783" t="s">
        <v>147</v>
      </c>
      <c r="F783" t="s">
        <v>148</v>
      </c>
      <c r="G783" t="s">
        <v>149</v>
      </c>
      <c r="H783" t="s">
        <v>150</v>
      </c>
      <c r="I783" t="s">
        <v>151</v>
      </c>
      <c r="J783" t="s">
        <v>238</v>
      </c>
      <c r="K783" t="s">
        <v>159</v>
      </c>
      <c r="L783" t="s">
        <v>155</v>
      </c>
      <c r="M783" t="s">
        <v>155</v>
      </c>
      <c r="N783" t="n">
        <v>-83.2893</v>
      </c>
      <c r="O783" t="n">
        <v>30.8474</v>
      </c>
      <c r="P783" t="n">
        <v>12550</v>
      </c>
      <c r="Q783" t="n">
        <v>9110</v>
      </c>
      <c r="R783" t="n">
        <v>66.5</v>
      </c>
      <c r="S783" t="n">
        <v>43.7</v>
      </c>
      <c r="T783" t="n">
        <v>38.7</v>
      </c>
      <c r="U783" t="n">
        <v>10.1</v>
      </c>
      <c r="V783" t="n">
        <v>1.6</v>
      </c>
      <c r="W783" t="n">
        <v>1.3</v>
      </c>
      <c r="X783" t="n">
        <v>67</v>
      </c>
      <c r="Y783" t="n">
        <v>46</v>
      </c>
      <c r="Z783" t="n">
        <v>17</v>
      </c>
      <c r="AA783" t="n">
        <v>1694</v>
      </c>
      <c r="AB783" t="n">
        <v>41.7</v>
      </c>
      <c r="AC783" t="n">
        <v>1675</v>
      </c>
      <c r="AD783" t="n">
        <v>41.7</v>
      </c>
      <c r="AE783" t="n">
        <v>24.1</v>
      </c>
      <c r="AF783" t="n">
        <v>1081</v>
      </c>
      <c r="AG783" t="n">
        <v>51</v>
      </c>
      <c r="AH783" t="n">
        <v>80</v>
      </c>
      <c r="AI783" t="n">
        <v>11532</v>
      </c>
      <c r="AJ783" t="n">
        <v>9443</v>
      </c>
      <c r="AK783" t="n">
        <v>10072</v>
      </c>
      <c r="AL783" t="n">
        <v>12659</v>
      </c>
      <c r="AM783" t="n">
        <v>14892</v>
      </c>
      <c r="AN783" t="n">
        <v>16028</v>
      </c>
      <c r="AO783" t="n">
        <v>28</v>
      </c>
      <c r="AP783" t="n">
        <v>1564</v>
      </c>
      <c r="AQ783" t="n">
        <v>680</v>
      </c>
      <c r="AR783" t="n">
        <v>63</v>
      </c>
    </row>
    <row r="784">
      <c r="A784" t="n">
        <v>141325</v>
      </c>
      <c r="B784" t="s">
        <v>1380</v>
      </c>
      <c r="C784" t="s">
        <v>1352</v>
      </c>
      <c r="D784" t="s">
        <v>1175</v>
      </c>
      <c r="E784" t="s">
        <v>147</v>
      </c>
      <c r="F784" t="s">
        <v>162</v>
      </c>
      <c r="G784" t="s">
        <v>163</v>
      </c>
      <c r="H784" t="s">
        <v>150</v>
      </c>
      <c r="I784" t="s">
        <v>151</v>
      </c>
      <c r="J784" t="s">
        <v>164</v>
      </c>
      <c r="K784" t="s">
        <v>179</v>
      </c>
      <c r="L784" t="s">
        <v>155</v>
      </c>
      <c r="M784" t="s">
        <v>155</v>
      </c>
      <c r="N784" t="n">
        <v>-83.7154</v>
      </c>
      <c r="O784" t="n">
        <v>32.876</v>
      </c>
      <c r="P784" t="n">
        <v>1095</v>
      </c>
      <c r="Q784" t="n">
        <v>1023</v>
      </c>
      <c r="R784" t="n">
        <v>81.9</v>
      </c>
      <c r="S784" t="n">
        <v>27.1</v>
      </c>
      <c r="T784" t="n">
        <v>23.4</v>
      </c>
      <c r="U784" t="n">
        <v>8</v>
      </c>
      <c r="V784" t="n">
        <v>1</v>
      </c>
      <c r="W784" t="n">
        <v>30.3</v>
      </c>
      <c r="X784" t="n">
        <v>75</v>
      </c>
      <c r="Y784"/>
      <c r="Z784" t="n">
        <v>7</v>
      </c>
      <c r="AA784" t="n">
        <v>71</v>
      </c>
      <c r="AB784" t="n">
        <v>60.6</v>
      </c>
      <c r="AC784" t="n">
        <v>71</v>
      </c>
      <c r="AD784" t="n">
        <v>60.6</v>
      </c>
      <c r="AE784" t="n">
        <v>54.9</v>
      </c>
      <c r="AF784" t="n">
        <v>122</v>
      </c>
      <c r="AG784" t="n">
        <v>44</v>
      </c>
      <c r="AH784" t="n">
        <v>83</v>
      </c>
      <c r="AI784" t="n">
        <v>15621</v>
      </c>
      <c r="AJ784" t="n">
        <v>13364</v>
      </c>
      <c r="AK784" t="n">
        <v>12173</v>
      </c>
      <c r="AL784" t="n">
        <v>16475</v>
      </c>
      <c r="AM784" t="n">
        <v>18592</v>
      </c>
      <c r="AN784" t="n">
        <v>20958</v>
      </c>
      <c r="AO784"/>
      <c r="AP784" t="n">
        <v>97</v>
      </c>
      <c r="AQ784" t="n">
        <v>27</v>
      </c>
      <c r="AR784"/>
    </row>
    <row r="785">
      <c r="A785" t="n">
        <v>141334</v>
      </c>
      <c r="B785" t="s">
        <v>1381</v>
      </c>
      <c r="C785" t="s">
        <v>1382</v>
      </c>
      <c r="D785" t="s">
        <v>1175</v>
      </c>
      <c r="E785" t="s">
        <v>147</v>
      </c>
      <c r="F785" t="s">
        <v>148</v>
      </c>
      <c r="G785" t="s">
        <v>149</v>
      </c>
      <c r="H785" t="s">
        <v>150</v>
      </c>
      <c r="I785" t="s">
        <v>175</v>
      </c>
      <c r="J785" t="s">
        <v>238</v>
      </c>
      <c r="K785" t="s">
        <v>159</v>
      </c>
      <c r="L785" t="s">
        <v>155</v>
      </c>
      <c r="M785" t="s">
        <v>155</v>
      </c>
      <c r="N785" t="n">
        <v>-85.0978</v>
      </c>
      <c r="O785" t="n">
        <v>33.5736</v>
      </c>
      <c r="P785" t="n">
        <v>14712</v>
      </c>
      <c r="Q785" t="n">
        <v>10220</v>
      </c>
      <c r="R785" t="n">
        <v>64.3</v>
      </c>
      <c r="S785" t="n">
        <v>50.4</v>
      </c>
      <c r="T785" t="n">
        <v>31.8</v>
      </c>
      <c r="U785" t="n">
        <v>8.9</v>
      </c>
      <c r="V785" t="n">
        <v>1.5</v>
      </c>
      <c r="W785" t="n">
        <v>1.1</v>
      </c>
      <c r="X785" t="n">
        <v>76</v>
      </c>
      <c r="Y785" t="n">
        <v>62</v>
      </c>
      <c r="Z785" t="n">
        <v>16</v>
      </c>
      <c r="AA785" t="n">
        <v>2177</v>
      </c>
      <c r="AB785" t="n">
        <v>42.7</v>
      </c>
      <c r="AC785" t="n">
        <v>2177</v>
      </c>
      <c r="AD785" t="n">
        <v>42.7</v>
      </c>
      <c r="AE785" t="n">
        <v>25</v>
      </c>
      <c r="AF785" t="n">
        <v>1353</v>
      </c>
      <c r="AG785" t="n">
        <v>42</v>
      </c>
      <c r="AH785" t="n">
        <v>79</v>
      </c>
      <c r="AI785" t="n">
        <v>14962</v>
      </c>
      <c r="AJ785" t="n">
        <v>12779</v>
      </c>
      <c r="AK785" t="n">
        <v>13345</v>
      </c>
      <c r="AL785" t="n">
        <v>16015</v>
      </c>
      <c r="AM785" t="n">
        <v>18909</v>
      </c>
      <c r="AN785" t="n">
        <v>19101</v>
      </c>
      <c r="AO785"/>
      <c r="AP785" t="n">
        <v>1612</v>
      </c>
      <c r="AQ785" t="n">
        <v>715</v>
      </c>
      <c r="AR785" t="n">
        <v>24</v>
      </c>
    </row>
    <row r="786">
      <c r="A786" t="n">
        <v>141361</v>
      </c>
      <c r="B786" t="s">
        <v>1383</v>
      </c>
      <c r="C786" t="s">
        <v>1384</v>
      </c>
      <c r="D786" t="s">
        <v>1175</v>
      </c>
      <c r="E786" t="s">
        <v>147</v>
      </c>
      <c r="F786" t="s">
        <v>162</v>
      </c>
      <c r="G786" t="s">
        <v>163</v>
      </c>
      <c r="H786" t="s">
        <v>150</v>
      </c>
      <c r="I786" t="s">
        <v>205</v>
      </c>
      <c r="J786" t="s">
        <v>168</v>
      </c>
      <c r="K786" t="s">
        <v>179</v>
      </c>
      <c r="L786" t="s">
        <v>155</v>
      </c>
      <c r="M786" t="s">
        <v>155</v>
      </c>
      <c r="N786" t="n">
        <v>-83.8459</v>
      </c>
      <c r="O786" t="n">
        <v>34.9335</v>
      </c>
      <c r="P786" t="n">
        <v>1744</v>
      </c>
      <c r="Q786" t="n">
        <v>1715</v>
      </c>
      <c r="R786" t="n">
        <v>61.9</v>
      </c>
      <c r="S786" t="n">
        <v>63.6</v>
      </c>
      <c r="T786" t="n">
        <v>8</v>
      </c>
      <c r="U786" t="n">
        <v>6.6</v>
      </c>
      <c r="V786" t="n">
        <v>1.6</v>
      </c>
      <c r="W786" t="n">
        <v>4.5</v>
      </c>
      <c r="X786" t="n">
        <v>67</v>
      </c>
      <c r="Y786"/>
      <c r="Z786" t="n">
        <v>11</v>
      </c>
      <c r="AA786" t="n">
        <v>265</v>
      </c>
      <c r="AB786" t="n">
        <v>45.7</v>
      </c>
      <c r="AC786" t="n">
        <v>265</v>
      </c>
      <c r="AD786" t="n">
        <v>45.7</v>
      </c>
      <c r="AE786" t="n">
        <v>41.9</v>
      </c>
      <c r="AF786" t="n">
        <v>253</v>
      </c>
      <c r="AG786" t="n">
        <v>21</v>
      </c>
      <c r="AH786" t="n">
        <v>100</v>
      </c>
      <c r="AI786" t="n">
        <v>20509</v>
      </c>
      <c r="AJ786" t="n">
        <v>11154</v>
      </c>
      <c r="AK786" t="n">
        <v>7888</v>
      </c>
      <c r="AL786" t="n">
        <v>9309</v>
      </c>
      <c r="AM786" t="n">
        <v>13219</v>
      </c>
      <c r="AN786" t="n">
        <v>12588</v>
      </c>
      <c r="AO786"/>
      <c r="AP786" t="n">
        <v>159</v>
      </c>
      <c r="AQ786" t="n">
        <v>13</v>
      </c>
      <c r="AR786"/>
    </row>
    <row r="787">
      <c r="A787" t="n">
        <v>141486</v>
      </c>
      <c r="B787" t="s">
        <v>1385</v>
      </c>
      <c r="C787" t="s">
        <v>1386</v>
      </c>
      <c r="D787" t="s">
        <v>1387</v>
      </c>
      <c r="E787" t="s">
        <v>267</v>
      </c>
      <c r="F787" t="s">
        <v>162</v>
      </c>
      <c r="G787" t="s">
        <v>163</v>
      </c>
      <c r="H787" t="s">
        <v>150</v>
      </c>
      <c r="I787" t="s">
        <v>151</v>
      </c>
      <c r="J787" t="s">
        <v>168</v>
      </c>
      <c r="K787" t="s">
        <v>153</v>
      </c>
      <c r="L787" t="s">
        <v>155</v>
      </c>
      <c r="M787" t="s">
        <v>155</v>
      </c>
      <c r="N787" t="n">
        <v>-157.8079</v>
      </c>
      <c r="O787" t="n">
        <v>21.29</v>
      </c>
      <c r="P787" t="n">
        <v>2956</v>
      </c>
      <c r="Q787" t="n">
        <v>1937</v>
      </c>
      <c r="R787" t="n">
        <v>71.6</v>
      </c>
      <c r="S787" t="n">
        <v>8.5</v>
      </c>
      <c r="T787" t="n">
        <v>2</v>
      </c>
      <c r="U787" t="n">
        <v>11.2</v>
      </c>
      <c r="V787" t="n">
        <v>23.2</v>
      </c>
      <c r="W787" t="n">
        <v>0.3</v>
      </c>
      <c r="X787" t="n">
        <v>74</v>
      </c>
      <c r="Y787" t="n">
        <v>27</v>
      </c>
      <c r="Z787" t="n">
        <v>11</v>
      </c>
      <c r="AA787" t="n">
        <v>258</v>
      </c>
      <c r="AB787" t="n">
        <v>58.1</v>
      </c>
      <c r="AC787" t="n">
        <v>210</v>
      </c>
      <c r="AD787" t="n">
        <v>62.9</v>
      </c>
      <c r="AE787" t="n">
        <v>51</v>
      </c>
      <c r="AF787" t="n">
        <v>288</v>
      </c>
      <c r="AG787" t="n">
        <v>42</v>
      </c>
      <c r="AH787" t="n">
        <v>84</v>
      </c>
      <c r="AI787" t="n">
        <v>27695</v>
      </c>
      <c r="AJ787" t="n">
        <v>31894</v>
      </c>
      <c r="AK787" t="n">
        <v>19135</v>
      </c>
      <c r="AL787" t="n">
        <v>24488</v>
      </c>
      <c r="AM787" t="n">
        <v>26305</v>
      </c>
      <c r="AN787" t="n">
        <v>27774</v>
      </c>
      <c r="AO787" t="n">
        <v>56</v>
      </c>
      <c r="AP787" t="n">
        <v>290</v>
      </c>
      <c r="AQ787" t="n">
        <v>243</v>
      </c>
      <c r="AR787" t="n">
        <v>17</v>
      </c>
    </row>
    <row r="788">
      <c r="A788" t="n">
        <v>141565</v>
      </c>
      <c r="B788" t="s">
        <v>1388</v>
      </c>
      <c r="C788" t="s">
        <v>1389</v>
      </c>
      <c r="D788" t="s">
        <v>1387</v>
      </c>
      <c r="E788" t="s">
        <v>267</v>
      </c>
      <c r="F788" t="s">
        <v>148</v>
      </c>
      <c r="G788" t="s">
        <v>149</v>
      </c>
      <c r="H788" t="s">
        <v>150</v>
      </c>
      <c r="I788" t="s">
        <v>175</v>
      </c>
      <c r="J788" t="s">
        <v>168</v>
      </c>
      <c r="K788" t="s">
        <v>159</v>
      </c>
      <c r="L788" t="s">
        <v>155</v>
      </c>
      <c r="M788" t="s">
        <v>155</v>
      </c>
      <c r="N788" t="n">
        <v>-155.0808</v>
      </c>
      <c r="O788" t="n">
        <v>19.7012</v>
      </c>
      <c r="P788" t="n">
        <v>3421</v>
      </c>
      <c r="Q788" t="n">
        <v>3007</v>
      </c>
      <c r="R788" t="n">
        <v>64.6</v>
      </c>
      <c r="S788" t="n">
        <v>20.1</v>
      </c>
      <c r="T788" t="n">
        <v>1.2</v>
      </c>
      <c r="U788" t="n">
        <v>15.7</v>
      </c>
      <c r="V788" t="n">
        <v>13.5</v>
      </c>
      <c r="W788" t="n">
        <v>4.5</v>
      </c>
      <c r="X788" t="n">
        <v>70</v>
      </c>
      <c r="Y788" t="n">
        <v>51</v>
      </c>
      <c r="Z788" t="n">
        <v>12</v>
      </c>
      <c r="AA788" t="n">
        <v>406</v>
      </c>
      <c r="AB788" t="n">
        <v>41.6</v>
      </c>
      <c r="AC788" t="n">
        <v>406</v>
      </c>
      <c r="AD788" t="n">
        <v>41.6</v>
      </c>
      <c r="AE788" t="n">
        <v>25.1</v>
      </c>
      <c r="AF788" t="n">
        <v>355</v>
      </c>
      <c r="AG788" t="n">
        <v>40</v>
      </c>
      <c r="AH788" t="n">
        <v>62</v>
      </c>
      <c r="AI788" t="n">
        <v>12936</v>
      </c>
      <c r="AJ788" t="n">
        <v>9081</v>
      </c>
      <c r="AK788" t="n">
        <v>9707</v>
      </c>
      <c r="AL788" t="n">
        <v>12607</v>
      </c>
      <c r="AM788" t="n">
        <v>14862</v>
      </c>
      <c r="AN788" t="n">
        <v>19851</v>
      </c>
      <c r="AO788"/>
      <c r="AP788" t="n">
        <v>528</v>
      </c>
      <c r="AQ788" t="n">
        <v>47</v>
      </c>
      <c r="AR788" t="n">
        <v>49</v>
      </c>
    </row>
    <row r="789">
      <c r="A789" t="n">
        <v>141574</v>
      </c>
      <c r="B789" t="s">
        <v>1390</v>
      </c>
      <c r="C789" t="s">
        <v>1386</v>
      </c>
      <c r="D789" t="s">
        <v>1387</v>
      </c>
      <c r="E789" t="s">
        <v>267</v>
      </c>
      <c r="F789" t="s">
        <v>148</v>
      </c>
      <c r="G789" t="s">
        <v>149</v>
      </c>
      <c r="H789" t="s">
        <v>150</v>
      </c>
      <c r="I789" t="s">
        <v>151</v>
      </c>
      <c r="J789" t="s">
        <v>238</v>
      </c>
      <c r="K789" t="s">
        <v>159</v>
      </c>
      <c r="L789" t="s">
        <v>155</v>
      </c>
      <c r="M789" t="s">
        <v>155</v>
      </c>
      <c r="N789" t="n">
        <v>-157.819</v>
      </c>
      <c r="O789" t="n">
        <v>21.2986</v>
      </c>
      <c r="P789" t="n">
        <v>21615</v>
      </c>
      <c r="Q789" t="n">
        <v>16123</v>
      </c>
      <c r="R789" t="n">
        <v>60.5</v>
      </c>
      <c r="S789" t="n">
        <v>20.5</v>
      </c>
      <c r="T789" t="n">
        <v>1.6</v>
      </c>
      <c r="U789" t="n">
        <v>13.7</v>
      </c>
      <c r="V789" t="n">
        <v>32.4</v>
      </c>
      <c r="W789" t="n">
        <v>4.1</v>
      </c>
      <c r="X789" t="n">
        <v>75</v>
      </c>
      <c r="Y789" t="n">
        <v>56</v>
      </c>
      <c r="Z789" t="n">
        <v>14</v>
      </c>
      <c r="AA789" t="n">
        <v>1897</v>
      </c>
      <c r="AB789" t="n">
        <v>62.6</v>
      </c>
      <c r="AC789" t="n">
        <v>1897</v>
      </c>
      <c r="AD789" t="n">
        <v>62.6</v>
      </c>
      <c r="AE789" t="n">
        <v>39.8</v>
      </c>
      <c r="AF789" t="n">
        <v>2907</v>
      </c>
      <c r="AG789" t="n">
        <v>25</v>
      </c>
      <c r="AH789" t="n">
        <v>54</v>
      </c>
      <c r="AI789" t="n">
        <v>14557</v>
      </c>
      <c r="AJ789" t="n">
        <v>7397</v>
      </c>
      <c r="AK789" t="n">
        <v>9971</v>
      </c>
      <c r="AL789" t="n">
        <v>13381</v>
      </c>
      <c r="AM789" t="n">
        <v>16795</v>
      </c>
      <c r="AN789" t="n">
        <v>20462</v>
      </c>
      <c r="AO789"/>
      <c r="AP789" t="n">
        <v>2765</v>
      </c>
      <c r="AQ789" t="n">
        <v>985</v>
      </c>
      <c r="AR789" t="n">
        <v>361</v>
      </c>
    </row>
    <row r="790">
      <c r="A790" t="n">
        <v>141608</v>
      </c>
      <c r="B790" t="s">
        <v>1391</v>
      </c>
      <c r="C790" t="s">
        <v>1386</v>
      </c>
      <c r="D790" t="s">
        <v>1387</v>
      </c>
      <c r="E790" t="s">
        <v>267</v>
      </c>
      <c r="F790" t="s">
        <v>199</v>
      </c>
      <c r="G790" t="s">
        <v>189</v>
      </c>
      <c r="H790" t="s">
        <v>200</v>
      </c>
      <c r="I790" t="s">
        <v>151</v>
      </c>
      <c r="J790" t="s">
        <v>164</v>
      </c>
      <c r="K790"/>
      <c r="L790" t="s">
        <v>155</v>
      </c>
      <c r="M790" t="s">
        <v>155</v>
      </c>
      <c r="N790" t="n">
        <v>-157.8616</v>
      </c>
      <c r="O790" t="n">
        <v>21.3115</v>
      </c>
      <c r="P790" t="n">
        <v>102</v>
      </c>
      <c r="Q790" t="n">
        <v>102</v>
      </c>
      <c r="R790" t="n">
        <v>33.3</v>
      </c>
      <c r="S790" t="n">
        <v>6.9</v>
      </c>
      <c r="T790" t="n">
        <v>6.9</v>
      </c>
      <c r="U790" t="n">
        <v>6.9</v>
      </c>
      <c r="V790" t="n">
        <v>30.4</v>
      </c>
      <c r="W790" t="n">
        <v>0</v>
      </c>
      <c r="X790" t="n">
        <v>57</v>
      </c>
      <c r="Y790"/>
      <c r="Z790" t="n">
        <v>18</v>
      </c>
      <c r="AA790"/>
      <c r="AB790"/>
      <c r="AC790"/>
      <c r="AD790"/>
      <c r="AE790"/>
      <c r="AF790" t="n">
        <v>25</v>
      </c>
      <c r="AG790" t="n">
        <v>52</v>
      </c>
      <c r="AH790" t="n">
        <v>62</v>
      </c>
      <c r="AI790" t="n">
        <v>13163</v>
      </c>
      <c r="AJ790" t="n">
        <v>12840</v>
      </c>
      <c r="AK790" t="n">
        <v>14938</v>
      </c>
      <c r="AL790" t="n">
        <v>15777</v>
      </c>
      <c r="AM790"/>
      <c r="AN790"/>
      <c r="AO790"/>
      <c r="AP790"/>
      <c r="AQ790"/>
      <c r="AR790"/>
    </row>
    <row r="791">
      <c r="A791" t="n">
        <v>141644</v>
      </c>
      <c r="B791" t="s">
        <v>1392</v>
      </c>
      <c r="C791" t="s">
        <v>1386</v>
      </c>
      <c r="D791" t="s">
        <v>1387</v>
      </c>
      <c r="E791" t="s">
        <v>267</v>
      </c>
      <c r="F791" t="s">
        <v>162</v>
      </c>
      <c r="G791" t="s">
        <v>163</v>
      </c>
      <c r="H791" t="s">
        <v>150</v>
      </c>
      <c r="I791" t="s">
        <v>151</v>
      </c>
      <c r="J791" t="s">
        <v>168</v>
      </c>
      <c r="K791" t="s">
        <v>153</v>
      </c>
      <c r="L791" t="s">
        <v>155</v>
      </c>
      <c r="M791" t="s">
        <v>155</v>
      </c>
      <c r="N791" t="n">
        <v>-157.8596</v>
      </c>
      <c r="O791" t="n">
        <v>21.3103</v>
      </c>
      <c r="P791" t="n">
        <v>6046</v>
      </c>
      <c r="Q791" t="n">
        <v>5087</v>
      </c>
      <c r="R791" t="n">
        <v>62.8</v>
      </c>
      <c r="S791" t="n">
        <v>18.8</v>
      </c>
      <c r="T791" t="n">
        <v>4.9</v>
      </c>
      <c r="U791" t="n">
        <v>17.7</v>
      </c>
      <c r="V791" t="n">
        <v>11.1</v>
      </c>
      <c r="W791" t="n">
        <v>11.7</v>
      </c>
      <c r="X791" t="n">
        <v>57</v>
      </c>
      <c r="Y791" t="n">
        <v>11</v>
      </c>
      <c r="Z791" t="n">
        <v>15</v>
      </c>
      <c r="AA791" t="n">
        <v>478</v>
      </c>
      <c r="AB791" t="n">
        <v>41.2</v>
      </c>
      <c r="AC791" t="n">
        <v>457</v>
      </c>
      <c r="AD791" t="n">
        <v>41.4</v>
      </c>
      <c r="AE791" t="n">
        <v>30.2</v>
      </c>
      <c r="AF791" t="n">
        <v>573</v>
      </c>
      <c r="AG791" t="n">
        <v>20</v>
      </c>
      <c r="AH791" t="n">
        <v>68</v>
      </c>
      <c r="AI791" t="n">
        <v>32204</v>
      </c>
      <c r="AJ791" t="n">
        <v>26082</v>
      </c>
      <c r="AK791" t="n">
        <v>28770</v>
      </c>
      <c r="AL791" t="n">
        <v>28932</v>
      </c>
      <c r="AM791" t="n">
        <v>32793</v>
      </c>
      <c r="AN791" t="n">
        <v>34920</v>
      </c>
      <c r="AO791" t="n">
        <v>39</v>
      </c>
      <c r="AP791" t="n">
        <v>490</v>
      </c>
      <c r="AQ791" t="n">
        <v>205</v>
      </c>
      <c r="AR791" t="n">
        <v>6</v>
      </c>
    </row>
    <row r="792">
      <c r="A792" t="n">
        <v>141680</v>
      </c>
      <c r="B792" t="s">
        <v>1393</v>
      </c>
      <c r="C792" t="s">
        <v>1386</v>
      </c>
      <c r="D792" t="s">
        <v>1387</v>
      </c>
      <c r="E792" t="s">
        <v>267</v>
      </c>
      <c r="F792" t="s">
        <v>173</v>
      </c>
      <c r="G792" t="s">
        <v>149</v>
      </c>
      <c r="H792" t="s">
        <v>174</v>
      </c>
      <c r="I792" t="s">
        <v>151</v>
      </c>
      <c r="J792" t="s">
        <v>168</v>
      </c>
      <c r="K792" t="s">
        <v>176</v>
      </c>
      <c r="L792" t="s">
        <v>155</v>
      </c>
      <c r="M792" t="s">
        <v>155</v>
      </c>
      <c r="N792" t="n">
        <v>-157.87</v>
      </c>
      <c r="O792" t="n">
        <v>21.3218</v>
      </c>
      <c r="P792" t="n">
        <v>4551</v>
      </c>
      <c r="Q792" t="n">
        <v>4551</v>
      </c>
      <c r="R792" t="n">
        <v>52.5</v>
      </c>
      <c r="S792" t="n">
        <v>9</v>
      </c>
      <c r="T792" t="n">
        <v>1.8</v>
      </c>
      <c r="U792" t="n">
        <v>12.9</v>
      </c>
      <c r="V792" t="n">
        <v>36.1</v>
      </c>
      <c r="W792" t="n">
        <v>1.4</v>
      </c>
      <c r="X792" t="n">
        <v>56</v>
      </c>
      <c r="Y792" t="n">
        <v>52</v>
      </c>
      <c r="Z792" t="n">
        <v>18</v>
      </c>
      <c r="AA792" t="n">
        <v>253</v>
      </c>
      <c r="AB792" t="n">
        <v>34.8</v>
      </c>
      <c r="AC792"/>
      <c r="AD792"/>
      <c r="AE792"/>
      <c r="AF792" t="n">
        <v>252</v>
      </c>
      <c r="AG792" t="n">
        <v>17</v>
      </c>
      <c r="AH792" t="n">
        <v>23</v>
      </c>
      <c r="AI792" t="n">
        <v>7213</v>
      </c>
      <c r="AJ792" t="n">
        <v>4645</v>
      </c>
      <c r="AK792" t="n">
        <v>6914</v>
      </c>
      <c r="AL792" t="n">
        <v>8115</v>
      </c>
      <c r="AM792" t="n">
        <v>8129</v>
      </c>
      <c r="AN792" t="n">
        <v>12369</v>
      </c>
      <c r="AO792" t="n">
        <v>456</v>
      </c>
      <c r="AP792"/>
      <c r="AQ792"/>
      <c r="AR792"/>
    </row>
    <row r="793">
      <c r="A793" t="n">
        <v>141796</v>
      </c>
      <c r="B793" t="s">
        <v>1394</v>
      </c>
      <c r="C793" t="s">
        <v>1386</v>
      </c>
      <c r="D793" t="s">
        <v>1387</v>
      </c>
      <c r="E793" t="s">
        <v>267</v>
      </c>
      <c r="F793" t="s">
        <v>173</v>
      </c>
      <c r="G793" t="s">
        <v>149</v>
      </c>
      <c r="H793" t="s">
        <v>174</v>
      </c>
      <c r="I793" t="s">
        <v>151</v>
      </c>
      <c r="J793" t="s">
        <v>152</v>
      </c>
      <c r="K793" t="s">
        <v>176</v>
      </c>
      <c r="L793" t="s">
        <v>155</v>
      </c>
      <c r="M793" t="s">
        <v>155</v>
      </c>
      <c r="N793" t="n">
        <v>-157.8002</v>
      </c>
      <c r="O793" t="n">
        <v>21.2715</v>
      </c>
      <c r="P793" t="n">
        <v>9059</v>
      </c>
      <c r="Q793" t="n">
        <v>9059</v>
      </c>
      <c r="R793" t="n">
        <v>66.4</v>
      </c>
      <c r="S793" t="n">
        <v>11.2</v>
      </c>
      <c r="T793" t="n">
        <v>1.5</v>
      </c>
      <c r="U793" t="n">
        <v>12.3</v>
      </c>
      <c r="V793" t="n">
        <v>37.1</v>
      </c>
      <c r="W793" t="n">
        <v>6.2</v>
      </c>
      <c r="X793" t="n">
        <v>62</v>
      </c>
      <c r="Y793" t="n">
        <v>46</v>
      </c>
      <c r="Z793" t="n">
        <v>15</v>
      </c>
      <c r="AA793" t="n">
        <v>501</v>
      </c>
      <c r="AB793" t="n">
        <v>20.4</v>
      </c>
      <c r="AC793"/>
      <c r="AD793"/>
      <c r="AE793"/>
      <c r="AF793" t="n">
        <v>422</v>
      </c>
      <c r="AG793" t="n">
        <v>17</v>
      </c>
      <c r="AH793" t="n">
        <v>27</v>
      </c>
      <c r="AI793" t="n">
        <v>5854</v>
      </c>
      <c r="AJ793" t="n">
        <v>4189</v>
      </c>
      <c r="AK793" t="n">
        <v>4150</v>
      </c>
      <c r="AL793" t="n">
        <v>6773</v>
      </c>
      <c r="AM793" t="n">
        <v>8374</v>
      </c>
      <c r="AN793" t="n">
        <v>10491</v>
      </c>
      <c r="AO793" t="n">
        <v>591</v>
      </c>
      <c r="AP793"/>
      <c r="AQ793"/>
      <c r="AR793"/>
    </row>
    <row r="794">
      <c r="A794" t="n">
        <v>141802</v>
      </c>
      <c r="B794" t="s">
        <v>1395</v>
      </c>
      <c r="C794" t="s">
        <v>1396</v>
      </c>
      <c r="D794" t="s">
        <v>1387</v>
      </c>
      <c r="E794" t="s">
        <v>267</v>
      </c>
      <c r="F794" t="s">
        <v>173</v>
      </c>
      <c r="G794" t="s">
        <v>149</v>
      </c>
      <c r="H794" t="s">
        <v>174</v>
      </c>
      <c r="I794" t="s">
        <v>205</v>
      </c>
      <c r="J794" t="s">
        <v>168</v>
      </c>
      <c r="K794" t="s">
        <v>176</v>
      </c>
      <c r="L794" t="s">
        <v>155</v>
      </c>
      <c r="M794" t="s">
        <v>155</v>
      </c>
      <c r="N794" t="n">
        <v>-159.3959</v>
      </c>
      <c r="O794" t="n">
        <v>21.9689</v>
      </c>
      <c r="P794" t="n">
        <v>1699</v>
      </c>
      <c r="Q794" t="n">
        <v>1699</v>
      </c>
      <c r="R794" t="n">
        <v>65.2</v>
      </c>
      <c r="S794" t="n">
        <v>15.9</v>
      </c>
      <c r="T794" t="n">
        <v>0.8</v>
      </c>
      <c r="U794" t="n">
        <v>14.4</v>
      </c>
      <c r="V794" t="n">
        <v>26.1</v>
      </c>
      <c r="W794" t="n">
        <v>1.8</v>
      </c>
      <c r="X794" t="n">
        <v>78</v>
      </c>
      <c r="Y794" t="n">
        <v>62</v>
      </c>
      <c r="Z794" t="n">
        <v>11</v>
      </c>
      <c r="AA794" t="n">
        <v>134</v>
      </c>
      <c r="AB794" t="n">
        <v>29.1</v>
      </c>
      <c r="AC794"/>
      <c r="AD794"/>
      <c r="AE794"/>
      <c r="AF794" t="n">
        <v>99</v>
      </c>
      <c r="AG794" t="n">
        <v>24</v>
      </c>
      <c r="AH794" t="n">
        <v>39</v>
      </c>
      <c r="AI794" t="n">
        <v>6547</v>
      </c>
      <c r="AJ794" t="n">
        <v>4975</v>
      </c>
      <c r="AK794" t="n">
        <v>4992</v>
      </c>
      <c r="AL794" t="n">
        <v>7140</v>
      </c>
      <c r="AM794" t="n">
        <v>8867</v>
      </c>
      <c r="AN794"/>
      <c r="AO794" t="n">
        <v>140</v>
      </c>
      <c r="AP794"/>
      <c r="AQ794"/>
      <c r="AR794"/>
    </row>
    <row r="795">
      <c r="A795" t="n">
        <v>141811</v>
      </c>
      <c r="B795" t="s">
        <v>1397</v>
      </c>
      <c r="C795" t="s">
        <v>1398</v>
      </c>
      <c r="D795" t="s">
        <v>1387</v>
      </c>
      <c r="E795" t="s">
        <v>267</v>
      </c>
      <c r="F795" t="s">
        <v>173</v>
      </c>
      <c r="G795" t="s">
        <v>149</v>
      </c>
      <c r="H795" t="s">
        <v>174</v>
      </c>
      <c r="I795" t="s">
        <v>186</v>
      </c>
      <c r="J795" t="s">
        <v>152</v>
      </c>
      <c r="K795" t="s">
        <v>176</v>
      </c>
      <c r="L795" t="s">
        <v>155</v>
      </c>
      <c r="M795" t="s">
        <v>155</v>
      </c>
      <c r="N795" t="n">
        <v>-157.9838</v>
      </c>
      <c r="O795" t="n">
        <v>21.3927</v>
      </c>
      <c r="P795" t="n">
        <v>9529</v>
      </c>
      <c r="Q795" t="n">
        <v>9529</v>
      </c>
      <c r="R795" t="n">
        <v>63</v>
      </c>
      <c r="S795" t="n">
        <v>8.4</v>
      </c>
      <c r="T795" t="n">
        <v>1.7</v>
      </c>
      <c r="U795" t="n">
        <v>14.8</v>
      </c>
      <c r="V795" t="n">
        <v>38.1</v>
      </c>
      <c r="W795" t="n">
        <v>1.5</v>
      </c>
      <c r="X795" t="n">
        <v>69</v>
      </c>
      <c r="Y795" t="n">
        <v>51</v>
      </c>
      <c r="Z795" t="n">
        <v>21</v>
      </c>
      <c r="AA795" t="n">
        <v>588</v>
      </c>
      <c r="AB795" t="n">
        <v>31.6</v>
      </c>
      <c r="AC795"/>
      <c r="AD795"/>
      <c r="AE795"/>
      <c r="AF795" t="n">
        <v>496</v>
      </c>
      <c r="AG795" t="n">
        <v>20</v>
      </c>
      <c r="AH795" t="n">
        <v>29</v>
      </c>
      <c r="AI795" t="n">
        <v>8015</v>
      </c>
      <c r="AJ795" t="n">
        <v>6457</v>
      </c>
      <c r="AK795" t="n">
        <v>7508</v>
      </c>
      <c r="AL795" t="n">
        <v>8703</v>
      </c>
      <c r="AM795" t="n">
        <v>10457</v>
      </c>
      <c r="AN795" t="n">
        <v>12110</v>
      </c>
      <c r="AO795" t="n">
        <v>817</v>
      </c>
      <c r="AP795"/>
      <c r="AQ795"/>
      <c r="AR795"/>
    </row>
    <row r="796">
      <c r="A796" t="n">
        <v>141839</v>
      </c>
      <c r="B796" t="s">
        <v>1399</v>
      </c>
      <c r="C796" t="s">
        <v>1400</v>
      </c>
      <c r="D796" t="s">
        <v>1387</v>
      </c>
      <c r="E796" t="s">
        <v>267</v>
      </c>
      <c r="F796" t="s">
        <v>148</v>
      </c>
      <c r="G796" t="s">
        <v>149</v>
      </c>
      <c r="H796" t="s">
        <v>150</v>
      </c>
      <c r="I796" t="s">
        <v>151</v>
      </c>
      <c r="J796" t="s">
        <v>168</v>
      </c>
      <c r="K796" t="s">
        <v>176</v>
      </c>
      <c r="L796" t="s">
        <v>155</v>
      </c>
      <c r="M796" t="s">
        <v>155</v>
      </c>
      <c r="N796" t="n">
        <v>-156.4773</v>
      </c>
      <c r="O796" t="n">
        <v>20.8896</v>
      </c>
      <c r="P796" t="n">
        <v>3377</v>
      </c>
      <c r="Q796" t="n">
        <v>3377</v>
      </c>
      <c r="R796" t="n">
        <v>66.8</v>
      </c>
      <c r="S796" t="n">
        <v>15.2</v>
      </c>
      <c r="T796" t="n">
        <v>0.8</v>
      </c>
      <c r="U796" t="n">
        <v>15</v>
      </c>
      <c r="V796" t="n">
        <v>29</v>
      </c>
      <c r="W796" t="n">
        <v>1.8</v>
      </c>
      <c r="X796" t="n">
        <v>50</v>
      </c>
      <c r="Y796" t="n">
        <v>0</v>
      </c>
      <c r="Z796" t="n">
        <v>14</v>
      </c>
      <c r="AA796" t="n">
        <v>406</v>
      </c>
      <c r="AB796" t="n">
        <v>27.3</v>
      </c>
      <c r="AC796" t="n">
        <v>8</v>
      </c>
      <c r="AD796" t="n">
        <v>12.5</v>
      </c>
      <c r="AE796" t="n">
        <v>12.5</v>
      </c>
      <c r="AF796" t="n">
        <v>227</v>
      </c>
      <c r="AG796" t="n">
        <v>22</v>
      </c>
      <c r="AH796" t="n">
        <v>32</v>
      </c>
      <c r="AI796" t="n">
        <v>9479</v>
      </c>
      <c r="AJ796" t="n">
        <v>8584</v>
      </c>
      <c r="AK796" t="n">
        <v>9369</v>
      </c>
      <c r="AL796" t="n">
        <v>11251</v>
      </c>
      <c r="AM796" t="n">
        <v>11102</v>
      </c>
      <c r="AN796"/>
      <c r="AO796" t="n">
        <v>320</v>
      </c>
      <c r="AP796" t="n">
        <v>16</v>
      </c>
      <c r="AQ796"/>
      <c r="AR796"/>
    </row>
    <row r="797">
      <c r="A797" t="n">
        <v>141981</v>
      </c>
      <c r="B797" t="s">
        <v>1401</v>
      </c>
      <c r="C797" t="s">
        <v>1402</v>
      </c>
      <c r="D797" t="s">
        <v>1387</v>
      </c>
      <c r="E797" t="s">
        <v>267</v>
      </c>
      <c r="F797" t="s">
        <v>148</v>
      </c>
      <c r="G797" t="s">
        <v>149</v>
      </c>
      <c r="H797" t="s">
        <v>150</v>
      </c>
      <c r="I797" t="s">
        <v>186</v>
      </c>
      <c r="J797" t="s">
        <v>168</v>
      </c>
      <c r="K797" t="s">
        <v>179</v>
      </c>
      <c r="L797" t="s">
        <v>155</v>
      </c>
      <c r="M797" t="s">
        <v>155</v>
      </c>
      <c r="N797" t="n">
        <v>-158.0564</v>
      </c>
      <c r="O797" t="n">
        <v>21.3553</v>
      </c>
      <c r="P797" t="n">
        <v>3870</v>
      </c>
      <c r="Q797" t="n">
        <v>3870</v>
      </c>
      <c r="R797" t="n">
        <v>67.1</v>
      </c>
      <c r="S797" t="n">
        <v>7</v>
      </c>
      <c r="T797" t="n">
        <v>1.7</v>
      </c>
      <c r="U797" t="n">
        <v>14.4</v>
      </c>
      <c r="V797" t="n">
        <v>40.1</v>
      </c>
      <c r="W797" t="n">
        <v>0.7</v>
      </c>
      <c r="X797" t="n">
        <v>69</v>
      </c>
      <c r="Y797" t="n">
        <v>46</v>
      </c>
      <c r="Z797" t="n">
        <v>16</v>
      </c>
      <c r="AA797" t="n">
        <v>269</v>
      </c>
      <c r="AB797" t="n">
        <v>46.8</v>
      </c>
      <c r="AC797" t="n">
        <v>269</v>
      </c>
      <c r="AD797" t="n">
        <v>46.8</v>
      </c>
      <c r="AE797" t="n">
        <v>23</v>
      </c>
      <c r="AF797" t="n">
        <v>188</v>
      </c>
      <c r="AG797" t="n">
        <v>30</v>
      </c>
      <c r="AH797" t="n">
        <v>44</v>
      </c>
      <c r="AI797" t="n">
        <v>11881</v>
      </c>
      <c r="AJ797" t="n">
        <v>8030</v>
      </c>
      <c r="AK797" t="n">
        <v>6161</v>
      </c>
      <c r="AL797" t="n">
        <v>10881</v>
      </c>
      <c r="AM797" t="n">
        <v>13331</v>
      </c>
      <c r="AN797" t="n">
        <v>16928</v>
      </c>
      <c r="AO797"/>
      <c r="AP797" t="n">
        <v>600</v>
      </c>
      <c r="AQ797"/>
      <c r="AR797"/>
    </row>
    <row r="798">
      <c r="A798" t="n">
        <v>141990</v>
      </c>
      <c r="B798" t="s">
        <v>1403</v>
      </c>
      <c r="C798" t="s">
        <v>1404</v>
      </c>
      <c r="D798" t="s">
        <v>1387</v>
      </c>
      <c r="E798" t="s">
        <v>267</v>
      </c>
      <c r="F798" t="s">
        <v>173</v>
      </c>
      <c r="G798" t="s">
        <v>149</v>
      </c>
      <c r="H798" t="s">
        <v>174</v>
      </c>
      <c r="I798" t="s">
        <v>186</v>
      </c>
      <c r="J798" t="s">
        <v>168</v>
      </c>
      <c r="K798" t="s">
        <v>176</v>
      </c>
      <c r="L798" t="s">
        <v>155</v>
      </c>
      <c r="M798" t="s">
        <v>155</v>
      </c>
      <c r="N798" t="n">
        <v>-157.8133</v>
      </c>
      <c r="O798" t="n">
        <v>21.4071</v>
      </c>
      <c r="P798" t="n">
        <v>3795</v>
      </c>
      <c r="Q798" t="n">
        <v>3795</v>
      </c>
      <c r="R798" t="n">
        <v>64.6</v>
      </c>
      <c r="S798" t="n">
        <v>11.9</v>
      </c>
      <c r="T798" t="n">
        <v>1.3</v>
      </c>
      <c r="U798" t="n">
        <v>16.9</v>
      </c>
      <c r="V798" t="n">
        <v>20.6</v>
      </c>
      <c r="W798" t="n">
        <v>1.2</v>
      </c>
      <c r="X798" t="n">
        <v>61</v>
      </c>
      <c r="Y798" t="n">
        <v>44</v>
      </c>
      <c r="Z798" t="n">
        <v>21</v>
      </c>
      <c r="AA798" t="n">
        <v>197</v>
      </c>
      <c r="AB798" t="n">
        <v>29.4</v>
      </c>
      <c r="AC798"/>
      <c r="AD798"/>
      <c r="AE798"/>
      <c r="AF798" t="n">
        <v>202</v>
      </c>
      <c r="AG798" t="n">
        <v>13</v>
      </c>
      <c r="AH798" t="n">
        <v>18</v>
      </c>
      <c r="AI798" t="n">
        <v>8601</v>
      </c>
      <c r="AJ798" t="n">
        <v>6687</v>
      </c>
      <c r="AK798" t="n">
        <v>6976</v>
      </c>
      <c r="AL798" t="n">
        <v>10388</v>
      </c>
      <c r="AM798" t="n">
        <v>10830</v>
      </c>
      <c r="AN798" t="n">
        <v>11719</v>
      </c>
      <c r="AO798" t="n">
        <v>254</v>
      </c>
      <c r="AP798"/>
      <c r="AQ798"/>
      <c r="AR798"/>
    </row>
    <row r="799">
      <c r="A799" t="n">
        <v>142054</v>
      </c>
      <c r="B799" t="s">
        <v>1405</v>
      </c>
      <c r="C799" t="s">
        <v>1406</v>
      </c>
      <c r="D799" t="s">
        <v>1407</v>
      </c>
      <c r="E799" t="s">
        <v>914</v>
      </c>
      <c r="F799" t="s">
        <v>279</v>
      </c>
      <c r="G799" t="s">
        <v>189</v>
      </c>
      <c r="H799" t="s">
        <v>174</v>
      </c>
      <c r="I799" t="s">
        <v>151</v>
      </c>
      <c r="J799" t="s">
        <v>164</v>
      </c>
      <c r="K799" t="s">
        <v>176</v>
      </c>
      <c r="L799" t="s">
        <v>155</v>
      </c>
      <c r="M799" t="s">
        <v>155</v>
      </c>
      <c r="N799" t="n">
        <v>-116.2607</v>
      </c>
      <c r="O799" t="n">
        <v>43.6153</v>
      </c>
      <c r="P799" t="n">
        <v>720</v>
      </c>
      <c r="Q799" t="n">
        <v>720</v>
      </c>
      <c r="R799" t="n">
        <v>82.8</v>
      </c>
      <c r="S799" t="n">
        <v>43.6</v>
      </c>
      <c r="T799" t="n">
        <v>2.9</v>
      </c>
      <c r="U799" t="n">
        <v>33.1</v>
      </c>
      <c r="V799" t="n">
        <v>7.6</v>
      </c>
      <c r="W799" t="n">
        <v>0.6</v>
      </c>
      <c r="X799" t="n">
        <v>83</v>
      </c>
      <c r="Y799"/>
      <c r="Z799" t="n">
        <v>11</v>
      </c>
      <c r="AA799" t="n">
        <v>138</v>
      </c>
      <c r="AB799" t="n">
        <v>58</v>
      </c>
      <c r="AC799"/>
      <c r="AD799"/>
      <c r="AE799"/>
      <c r="AF799" t="n">
        <v>139</v>
      </c>
      <c r="AG799" t="n">
        <v>47</v>
      </c>
      <c r="AH799" t="n">
        <v>47</v>
      </c>
      <c r="AI799"/>
      <c r="AJ799"/>
      <c r="AK799"/>
      <c r="AL799"/>
      <c r="AM799"/>
      <c r="AN799"/>
      <c r="AO799" t="n">
        <v>161</v>
      </c>
      <c r="AP799"/>
      <c r="AQ799"/>
      <c r="AR799"/>
    </row>
    <row r="800">
      <c r="A800" t="n">
        <v>142090</v>
      </c>
      <c r="B800" t="s">
        <v>1408</v>
      </c>
      <c r="C800" t="s">
        <v>1406</v>
      </c>
      <c r="D800" t="s">
        <v>1407</v>
      </c>
      <c r="E800" t="s">
        <v>914</v>
      </c>
      <c r="F800" t="s">
        <v>162</v>
      </c>
      <c r="G800" t="s">
        <v>163</v>
      </c>
      <c r="H800" t="s">
        <v>150</v>
      </c>
      <c r="I800" t="s">
        <v>186</v>
      </c>
      <c r="J800" t="s">
        <v>164</v>
      </c>
      <c r="K800" t="s">
        <v>209</v>
      </c>
      <c r="L800" t="s">
        <v>155</v>
      </c>
      <c r="M800" t="s">
        <v>155</v>
      </c>
      <c r="N800" t="n">
        <v>-116.2913</v>
      </c>
      <c r="O800" t="n">
        <v>43.6587</v>
      </c>
      <c r="P800" t="n">
        <v>112</v>
      </c>
      <c r="Q800" t="n">
        <v>112</v>
      </c>
      <c r="R800" t="n">
        <v>47.3</v>
      </c>
      <c r="S800" t="n">
        <v>85.7</v>
      </c>
      <c r="T800" t="n">
        <v>4.5</v>
      </c>
      <c r="U800" t="n">
        <v>2.7</v>
      </c>
      <c r="V800" t="n">
        <v>0</v>
      </c>
      <c r="W800" t="n">
        <v>2.7</v>
      </c>
      <c r="X800" t="n">
        <v>64</v>
      </c>
      <c r="Y800"/>
      <c r="Z800" t="n">
        <v>12</v>
      </c>
      <c r="AA800" t="n">
        <v>27</v>
      </c>
      <c r="AB800" t="n">
        <v>48.1</v>
      </c>
      <c r="AC800" t="n">
        <v>21</v>
      </c>
      <c r="AD800" t="n">
        <v>19</v>
      </c>
      <c r="AE800" t="n">
        <v>14.3</v>
      </c>
      <c r="AF800" t="n">
        <v>26</v>
      </c>
      <c r="AG800" t="n">
        <v>47</v>
      </c>
      <c r="AH800" t="n">
        <v>85</v>
      </c>
      <c r="AI800" t="n">
        <v>14639</v>
      </c>
      <c r="AJ800" t="n">
        <v>15056</v>
      </c>
      <c r="AK800" t="n">
        <v>15100</v>
      </c>
      <c r="AL800" t="n">
        <v>17175</v>
      </c>
      <c r="AM800" t="n">
        <v>22045</v>
      </c>
      <c r="AN800"/>
      <c r="AO800" t="n">
        <v>3</v>
      </c>
      <c r="AP800" t="n">
        <v>12</v>
      </c>
      <c r="AQ800"/>
      <c r="AR800"/>
    </row>
    <row r="801">
      <c r="A801" t="n">
        <v>142115</v>
      </c>
      <c r="B801" t="s">
        <v>1409</v>
      </c>
      <c r="C801" t="s">
        <v>1406</v>
      </c>
      <c r="D801" t="s">
        <v>1407</v>
      </c>
      <c r="E801" t="s">
        <v>914</v>
      </c>
      <c r="F801" t="s">
        <v>148</v>
      </c>
      <c r="G801" t="s">
        <v>149</v>
      </c>
      <c r="H801" t="s">
        <v>150</v>
      </c>
      <c r="I801" t="s">
        <v>151</v>
      </c>
      <c r="J801" t="s">
        <v>158</v>
      </c>
      <c r="K801" t="s">
        <v>159</v>
      </c>
      <c r="L801" t="s">
        <v>155</v>
      </c>
      <c r="M801" t="s">
        <v>155</v>
      </c>
      <c r="N801" t="n">
        <v>-116.2033</v>
      </c>
      <c r="O801" t="n">
        <v>43.6043</v>
      </c>
      <c r="P801" t="n">
        <v>32626</v>
      </c>
      <c r="Q801" t="n">
        <v>26859</v>
      </c>
      <c r="R801" t="n">
        <v>56.7</v>
      </c>
      <c r="S801" t="n">
        <v>71.2</v>
      </c>
      <c r="T801" t="n">
        <v>1.7</v>
      </c>
      <c r="U801" t="n">
        <v>14.5</v>
      </c>
      <c r="V801" t="n">
        <v>2.7</v>
      </c>
      <c r="W801" t="n">
        <v>0.8</v>
      </c>
      <c r="X801" t="n">
        <v>78</v>
      </c>
      <c r="Y801" t="n">
        <v>44</v>
      </c>
      <c r="Z801" t="n">
        <v>19</v>
      </c>
      <c r="AA801" t="n">
        <v>2662</v>
      </c>
      <c r="AB801" t="n">
        <v>61.9</v>
      </c>
      <c r="AC801" t="n">
        <v>2662</v>
      </c>
      <c r="AD801" t="n">
        <v>61.2</v>
      </c>
      <c r="AE801" t="n">
        <v>39.7</v>
      </c>
      <c r="AF801" t="n">
        <v>3064</v>
      </c>
      <c r="AG801" t="n">
        <v>18</v>
      </c>
      <c r="AH801" t="n">
        <v>46</v>
      </c>
      <c r="AI801" t="n">
        <v>19037</v>
      </c>
      <c r="AJ801" t="n">
        <v>15387</v>
      </c>
      <c r="AK801" t="n">
        <v>16200</v>
      </c>
      <c r="AL801" t="n">
        <v>19197</v>
      </c>
      <c r="AM801" t="n">
        <v>22131</v>
      </c>
      <c r="AN801" t="n">
        <v>22767</v>
      </c>
      <c r="AO801" t="n">
        <v>184</v>
      </c>
      <c r="AP801" t="n">
        <v>3859</v>
      </c>
      <c r="AQ801" t="n">
        <v>1027</v>
      </c>
      <c r="AR801" t="n">
        <v>60</v>
      </c>
    </row>
    <row r="802">
      <c r="A802" t="n">
        <v>142179</v>
      </c>
      <c r="B802" t="s">
        <v>1410</v>
      </c>
      <c r="C802" t="s">
        <v>1411</v>
      </c>
      <c r="D802" t="s">
        <v>1407</v>
      </c>
      <c r="E802" t="s">
        <v>914</v>
      </c>
      <c r="F802" t="s">
        <v>173</v>
      </c>
      <c r="G802" t="s">
        <v>149</v>
      </c>
      <c r="H802" t="s">
        <v>174</v>
      </c>
      <c r="I802" t="s">
        <v>151</v>
      </c>
      <c r="J802" t="s">
        <v>168</v>
      </c>
      <c r="K802" t="s">
        <v>176</v>
      </c>
      <c r="L802" t="s">
        <v>155</v>
      </c>
      <c r="M802" t="s">
        <v>155</v>
      </c>
      <c r="N802" t="n">
        <v>-111.9855</v>
      </c>
      <c r="O802" t="n">
        <v>43.486</v>
      </c>
      <c r="P802" t="n">
        <v>3465</v>
      </c>
      <c r="Q802" t="n">
        <v>3465</v>
      </c>
      <c r="R802" t="n">
        <v>59.3</v>
      </c>
      <c r="S802" t="n">
        <v>67.9</v>
      </c>
      <c r="T802" t="n">
        <v>0.8</v>
      </c>
      <c r="U802" t="n">
        <v>14.4</v>
      </c>
      <c r="V802" t="n">
        <v>0.7</v>
      </c>
      <c r="W802" t="n">
        <v>0</v>
      </c>
      <c r="X802" t="n">
        <v>64</v>
      </c>
      <c r="Y802" t="n">
        <v>45</v>
      </c>
      <c r="Z802" t="n">
        <v>13</v>
      </c>
      <c r="AA802" t="n">
        <v>150</v>
      </c>
      <c r="AB802" t="n">
        <v>35.3</v>
      </c>
      <c r="AC802"/>
      <c r="AD802"/>
      <c r="AE802"/>
      <c r="AF802" t="n">
        <v>181</v>
      </c>
      <c r="AG802" t="n">
        <v>27</v>
      </c>
      <c r="AH802" t="n">
        <v>35</v>
      </c>
      <c r="AI802" t="n">
        <v>8463</v>
      </c>
      <c r="AJ802" t="n">
        <v>5879</v>
      </c>
      <c r="AK802" t="n">
        <v>7012</v>
      </c>
      <c r="AL802" t="n">
        <v>7967</v>
      </c>
      <c r="AM802" t="n">
        <v>11859</v>
      </c>
      <c r="AN802" t="n">
        <v>12921</v>
      </c>
      <c r="AO802" t="n">
        <v>263</v>
      </c>
      <c r="AP802"/>
      <c r="AQ802"/>
      <c r="AR802"/>
    </row>
    <row r="803">
      <c r="A803" t="n">
        <v>142276</v>
      </c>
      <c r="B803" t="s">
        <v>1412</v>
      </c>
      <c r="C803" t="s">
        <v>1413</v>
      </c>
      <c r="D803" t="s">
        <v>1407</v>
      </c>
      <c r="E803" t="s">
        <v>914</v>
      </c>
      <c r="F803" t="s">
        <v>148</v>
      </c>
      <c r="G803" t="s">
        <v>149</v>
      </c>
      <c r="H803" t="s">
        <v>150</v>
      </c>
      <c r="I803" t="s">
        <v>151</v>
      </c>
      <c r="J803" t="s">
        <v>238</v>
      </c>
      <c r="K803" t="s">
        <v>159</v>
      </c>
      <c r="L803" t="s">
        <v>155</v>
      </c>
      <c r="M803" t="s">
        <v>155</v>
      </c>
      <c r="N803" t="n">
        <v>-112.4323</v>
      </c>
      <c r="O803" t="n">
        <v>42.8638</v>
      </c>
      <c r="P803" t="n">
        <v>14796</v>
      </c>
      <c r="Q803" t="n">
        <v>12121</v>
      </c>
      <c r="R803" t="n">
        <v>59.3</v>
      </c>
      <c r="S803" t="n">
        <v>72.1</v>
      </c>
      <c r="T803" t="n">
        <v>1.2</v>
      </c>
      <c r="U803" t="n">
        <v>13.2</v>
      </c>
      <c r="V803" t="n">
        <v>1.4</v>
      </c>
      <c r="W803" t="n">
        <v>1.4</v>
      </c>
      <c r="X803" t="n">
        <v>74</v>
      </c>
      <c r="Y803" t="n">
        <v>39</v>
      </c>
      <c r="Z803" t="n">
        <v>13</v>
      </c>
      <c r="AA803" t="n">
        <v>1423</v>
      </c>
      <c r="AB803" t="n">
        <v>38.3</v>
      </c>
      <c r="AC803" t="n">
        <v>1172</v>
      </c>
      <c r="AD803" t="n">
        <v>35.5</v>
      </c>
      <c r="AE803" t="n">
        <v>23.8</v>
      </c>
      <c r="AF803" t="n">
        <v>1288</v>
      </c>
      <c r="AG803" t="n">
        <v>27</v>
      </c>
      <c r="AH803" t="n">
        <v>48</v>
      </c>
      <c r="AI803" t="n">
        <v>12353</v>
      </c>
      <c r="AJ803" t="n">
        <v>14678</v>
      </c>
      <c r="AK803" t="n">
        <v>15971</v>
      </c>
      <c r="AL803" t="n">
        <v>17797</v>
      </c>
      <c r="AM803" t="n">
        <v>20328</v>
      </c>
      <c r="AN803" t="n">
        <v>21084</v>
      </c>
      <c r="AO803" t="n">
        <v>513</v>
      </c>
      <c r="AP803" t="n">
        <v>1071</v>
      </c>
      <c r="AQ803" t="n">
        <v>579</v>
      </c>
      <c r="AR803" t="n">
        <v>192</v>
      </c>
    </row>
    <row r="804">
      <c r="A804" t="n">
        <v>142285</v>
      </c>
      <c r="B804" t="s">
        <v>1414</v>
      </c>
      <c r="C804" t="s">
        <v>1415</v>
      </c>
      <c r="D804" t="s">
        <v>1407</v>
      </c>
      <c r="E804" t="s">
        <v>914</v>
      </c>
      <c r="F804" t="s">
        <v>148</v>
      </c>
      <c r="G804" t="s">
        <v>149</v>
      </c>
      <c r="H804" t="s">
        <v>150</v>
      </c>
      <c r="I804" t="s">
        <v>175</v>
      </c>
      <c r="J804" t="s">
        <v>238</v>
      </c>
      <c r="K804" t="s">
        <v>159</v>
      </c>
      <c r="L804" t="s">
        <v>155</v>
      </c>
      <c r="M804" t="s">
        <v>155</v>
      </c>
      <c r="N804" t="n">
        <v>-117.0142</v>
      </c>
      <c r="O804" t="n">
        <v>46.7274</v>
      </c>
      <c r="P804" t="n">
        <v>14025</v>
      </c>
      <c r="Q804" t="n">
        <v>10438</v>
      </c>
      <c r="R804" t="n">
        <v>51.4</v>
      </c>
      <c r="S804" t="n">
        <v>74.7</v>
      </c>
      <c r="T804" t="n">
        <v>1.1</v>
      </c>
      <c r="U804" t="n">
        <v>9.9</v>
      </c>
      <c r="V804" t="n">
        <v>1.8</v>
      </c>
      <c r="W804" t="n">
        <v>4.2</v>
      </c>
      <c r="X804" t="n">
        <v>75</v>
      </c>
      <c r="Y804" t="n">
        <v>33</v>
      </c>
      <c r="Z804" t="n">
        <v>17</v>
      </c>
      <c r="AA804" t="n">
        <v>1514</v>
      </c>
      <c r="AB804" t="n">
        <v>60.9</v>
      </c>
      <c r="AC804" t="n">
        <v>1514</v>
      </c>
      <c r="AD804" t="n">
        <v>60.9</v>
      </c>
      <c r="AE804" t="n">
        <v>41.2</v>
      </c>
      <c r="AF804" t="n">
        <v>1911</v>
      </c>
      <c r="AG804" t="n">
        <v>23</v>
      </c>
      <c r="AH804" t="n">
        <v>68</v>
      </c>
      <c r="AI804" t="n">
        <v>14377</v>
      </c>
      <c r="AJ804" t="n">
        <v>9930</v>
      </c>
      <c r="AK804" t="n">
        <v>11390</v>
      </c>
      <c r="AL804" t="n">
        <v>12902</v>
      </c>
      <c r="AM804" t="n">
        <v>16256</v>
      </c>
      <c r="AN804" t="n">
        <v>18322</v>
      </c>
      <c r="AO804"/>
      <c r="AP804" t="n">
        <v>1457</v>
      </c>
      <c r="AQ804" t="n">
        <v>571</v>
      </c>
      <c r="AR804" t="n">
        <v>204</v>
      </c>
    </row>
    <row r="805">
      <c r="A805" t="n">
        <v>142294</v>
      </c>
      <c r="B805" t="s">
        <v>1416</v>
      </c>
      <c r="C805" t="s">
        <v>1417</v>
      </c>
      <c r="D805" t="s">
        <v>1407</v>
      </c>
      <c r="E805" t="s">
        <v>914</v>
      </c>
      <c r="F805" t="s">
        <v>162</v>
      </c>
      <c r="G805" t="s">
        <v>163</v>
      </c>
      <c r="H805" t="s">
        <v>150</v>
      </c>
      <c r="I805" t="s">
        <v>186</v>
      </c>
      <c r="J805" t="s">
        <v>168</v>
      </c>
      <c r="K805" t="s">
        <v>179</v>
      </c>
      <c r="L805" t="s">
        <v>155</v>
      </c>
      <c r="M805" t="s">
        <v>155</v>
      </c>
      <c r="N805" t="n">
        <v>-116.678</v>
      </c>
      <c r="O805" t="n">
        <v>43.6523</v>
      </c>
      <c r="P805" t="n">
        <v>1120</v>
      </c>
      <c r="Q805" t="n">
        <v>1081</v>
      </c>
      <c r="R805" t="n">
        <v>50</v>
      </c>
      <c r="S805" t="n">
        <v>54.5</v>
      </c>
      <c r="T805" t="n">
        <v>2.2</v>
      </c>
      <c r="U805" t="n">
        <v>14.1</v>
      </c>
      <c r="V805" t="n">
        <v>1.9</v>
      </c>
      <c r="W805" t="n">
        <v>18</v>
      </c>
      <c r="X805" t="n">
        <v>76</v>
      </c>
      <c r="Y805"/>
      <c r="Z805" t="n">
        <v>10</v>
      </c>
      <c r="AA805" t="n">
        <v>262</v>
      </c>
      <c r="AB805" t="n">
        <v>64.1</v>
      </c>
      <c r="AC805" t="n">
        <v>262</v>
      </c>
      <c r="AD805" t="n">
        <v>64.1</v>
      </c>
      <c r="AE805" t="n">
        <v>56.9</v>
      </c>
      <c r="AF805" t="n">
        <v>269</v>
      </c>
      <c r="AG805" t="n">
        <v>24</v>
      </c>
      <c r="AH805" t="n">
        <v>100</v>
      </c>
      <c r="AI805" t="n">
        <v>22602</v>
      </c>
      <c r="AJ805" t="n">
        <v>15367</v>
      </c>
      <c r="AK805" t="n">
        <v>18437</v>
      </c>
      <c r="AL805" t="n">
        <v>17013</v>
      </c>
      <c r="AM805" t="n">
        <v>21946</v>
      </c>
      <c r="AN805" t="n">
        <v>25125</v>
      </c>
      <c r="AO805"/>
      <c r="AP805" t="n">
        <v>264</v>
      </c>
      <c r="AQ805" t="n">
        <v>8</v>
      </c>
      <c r="AR805"/>
    </row>
    <row r="806">
      <c r="A806" t="n">
        <v>142328</v>
      </c>
      <c r="B806" t="s">
        <v>1418</v>
      </c>
      <c r="C806" t="s">
        <v>1419</v>
      </c>
      <c r="D806" t="s">
        <v>1407</v>
      </c>
      <c r="E806" t="s">
        <v>914</v>
      </c>
      <c r="F806" t="s">
        <v>148</v>
      </c>
      <c r="G806" t="s">
        <v>149</v>
      </c>
      <c r="H806" t="s">
        <v>150</v>
      </c>
      <c r="I806" t="s">
        <v>151</v>
      </c>
      <c r="J806" t="s">
        <v>168</v>
      </c>
      <c r="K806" t="s">
        <v>179</v>
      </c>
      <c r="L806" t="s">
        <v>155</v>
      </c>
      <c r="M806" t="s">
        <v>155</v>
      </c>
      <c r="N806" t="n">
        <v>-117.0249</v>
      </c>
      <c r="O806" t="n">
        <v>46.4122</v>
      </c>
      <c r="P806" t="n">
        <v>4622</v>
      </c>
      <c r="Q806" t="n">
        <v>4619</v>
      </c>
      <c r="R806" t="n">
        <v>65.1</v>
      </c>
      <c r="S806" t="n">
        <v>76.7</v>
      </c>
      <c r="T806" t="n">
        <v>0.9</v>
      </c>
      <c r="U806" t="n">
        <v>8</v>
      </c>
      <c r="V806" t="n">
        <v>0.9</v>
      </c>
      <c r="W806" t="n">
        <v>1.3</v>
      </c>
      <c r="X806" t="n">
        <v>64</v>
      </c>
      <c r="Y806" t="n">
        <v>25</v>
      </c>
      <c r="Z806" t="n">
        <v>16</v>
      </c>
      <c r="AA806" t="n">
        <v>530</v>
      </c>
      <c r="AB806" t="n">
        <v>44.7</v>
      </c>
      <c r="AC806" t="n">
        <v>395</v>
      </c>
      <c r="AD806" t="n">
        <v>36.7</v>
      </c>
      <c r="AE806" t="n">
        <v>23.3</v>
      </c>
      <c r="AF806" t="n">
        <v>463</v>
      </c>
      <c r="AG806" t="n">
        <v>24</v>
      </c>
      <c r="AH806" t="n">
        <v>47</v>
      </c>
      <c r="AI806" t="n">
        <v>12508</v>
      </c>
      <c r="AJ806" t="n">
        <v>11234</v>
      </c>
      <c r="AK806" t="n">
        <v>10191</v>
      </c>
      <c r="AL806" t="n">
        <v>13343</v>
      </c>
      <c r="AM806" t="n">
        <v>14039</v>
      </c>
      <c r="AN806" t="n">
        <v>16387</v>
      </c>
      <c r="AO806" t="n">
        <v>282</v>
      </c>
      <c r="AP806" t="n">
        <v>545</v>
      </c>
      <c r="AQ806"/>
      <c r="AR806"/>
    </row>
    <row r="807">
      <c r="A807" t="n">
        <v>142407</v>
      </c>
      <c r="B807" t="s">
        <v>1420</v>
      </c>
      <c r="C807" t="s">
        <v>1421</v>
      </c>
      <c r="D807" t="s">
        <v>1407</v>
      </c>
      <c r="E807" t="s">
        <v>914</v>
      </c>
      <c r="F807" t="s">
        <v>199</v>
      </c>
      <c r="G807" t="s">
        <v>189</v>
      </c>
      <c r="H807" t="s">
        <v>200</v>
      </c>
      <c r="I807" t="s">
        <v>151</v>
      </c>
      <c r="J807" t="s">
        <v>164</v>
      </c>
      <c r="K807"/>
      <c r="L807" t="s">
        <v>155</v>
      </c>
      <c r="M807" t="s">
        <v>155</v>
      </c>
      <c r="N807" t="n">
        <v>-114.4615</v>
      </c>
      <c r="O807" t="n">
        <v>42.5936</v>
      </c>
      <c r="P807" t="n">
        <v>173</v>
      </c>
      <c r="Q807" t="n">
        <v>173</v>
      </c>
      <c r="R807" t="n">
        <v>86.7</v>
      </c>
      <c r="S807" t="n">
        <v>57.8</v>
      </c>
      <c r="T807" t="n">
        <v>1.7</v>
      </c>
      <c r="U807" t="n">
        <v>38.2</v>
      </c>
      <c r="V807" t="n">
        <v>0.6</v>
      </c>
      <c r="W807" t="n">
        <v>0</v>
      </c>
      <c r="X807" t="n">
        <v>67</v>
      </c>
      <c r="Y807"/>
      <c r="Z807" t="n">
        <v>10</v>
      </c>
      <c r="AA807"/>
      <c r="AB807"/>
      <c r="AC807"/>
      <c r="AD807"/>
      <c r="AE807"/>
      <c r="AF807" t="n">
        <v>47</v>
      </c>
      <c r="AG807" t="n">
        <v>54</v>
      </c>
      <c r="AH807" t="n">
        <v>54</v>
      </c>
      <c r="AI807" t="n">
        <v>23341</v>
      </c>
      <c r="AJ807" t="n">
        <v>24920</v>
      </c>
      <c r="AK807" t="n">
        <v>23419</v>
      </c>
      <c r="AL807"/>
      <c r="AM807"/>
      <c r="AN807"/>
      <c r="AO807"/>
      <c r="AP807"/>
      <c r="AQ807"/>
      <c r="AR807"/>
    </row>
    <row r="808">
      <c r="A808" t="n">
        <v>142443</v>
      </c>
      <c r="B808" t="s">
        <v>1422</v>
      </c>
      <c r="C808" t="s">
        <v>1423</v>
      </c>
      <c r="D808" t="s">
        <v>1407</v>
      </c>
      <c r="E808" t="s">
        <v>914</v>
      </c>
      <c r="F808" t="s">
        <v>173</v>
      </c>
      <c r="G808" t="s">
        <v>149</v>
      </c>
      <c r="H808" t="s">
        <v>174</v>
      </c>
      <c r="I808" t="s">
        <v>151</v>
      </c>
      <c r="J808" t="s">
        <v>168</v>
      </c>
      <c r="K808" t="s">
        <v>176</v>
      </c>
      <c r="L808" t="s">
        <v>155</v>
      </c>
      <c r="M808" t="s">
        <v>155</v>
      </c>
      <c r="N808" t="n">
        <v>-116.7989</v>
      </c>
      <c r="O808" t="n">
        <v>47.6757</v>
      </c>
      <c r="P808" t="n">
        <v>5470</v>
      </c>
      <c r="Q808" t="n">
        <v>5470</v>
      </c>
      <c r="R808" t="n">
        <v>61.6</v>
      </c>
      <c r="S808" t="n">
        <v>73.7</v>
      </c>
      <c r="T808" t="n">
        <v>0.8</v>
      </c>
      <c r="U808" t="n">
        <v>7</v>
      </c>
      <c r="V808" t="n">
        <v>1.2</v>
      </c>
      <c r="W808" t="n">
        <v>0.3</v>
      </c>
      <c r="X808" t="n">
        <v>59</v>
      </c>
      <c r="Y808" t="n">
        <v>40</v>
      </c>
      <c r="Z808" t="n">
        <v>13</v>
      </c>
      <c r="AA808" t="n">
        <v>594</v>
      </c>
      <c r="AB808" t="n">
        <v>35.7</v>
      </c>
      <c r="AC808"/>
      <c r="AD808"/>
      <c r="AE808"/>
      <c r="AF808" t="n">
        <v>523</v>
      </c>
      <c r="AG808" t="n">
        <v>25</v>
      </c>
      <c r="AH808" t="n">
        <v>57</v>
      </c>
      <c r="AI808" t="n">
        <v>13674</v>
      </c>
      <c r="AJ808" t="n">
        <v>10000</v>
      </c>
      <c r="AK808" t="n">
        <v>9393</v>
      </c>
      <c r="AL808" t="n">
        <v>12227</v>
      </c>
      <c r="AM808" t="n">
        <v>14407</v>
      </c>
      <c r="AN808" t="n">
        <v>15521</v>
      </c>
      <c r="AO808" t="n">
        <v>697</v>
      </c>
      <c r="AP808"/>
      <c r="AQ808"/>
      <c r="AR808"/>
    </row>
    <row r="809">
      <c r="A809" t="n">
        <v>142461</v>
      </c>
      <c r="B809" t="s">
        <v>1424</v>
      </c>
      <c r="C809" t="s">
        <v>1425</v>
      </c>
      <c r="D809" t="s">
        <v>1407</v>
      </c>
      <c r="E809" t="s">
        <v>914</v>
      </c>
      <c r="F809" t="s">
        <v>162</v>
      </c>
      <c r="G809" t="s">
        <v>163</v>
      </c>
      <c r="H809" t="s">
        <v>150</v>
      </c>
      <c r="I809" t="s">
        <v>186</v>
      </c>
      <c r="J809" t="s">
        <v>168</v>
      </c>
      <c r="K809" t="s">
        <v>153</v>
      </c>
      <c r="L809" t="s">
        <v>155</v>
      </c>
      <c r="M809" t="s">
        <v>155</v>
      </c>
      <c r="N809" t="n">
        <v>-116.5658</v>
      </c>
      <c r="O809" t="n">
        <v>43.5624</v>
      </c>
      <c r="P809" t="n">
        <v>8423</v>
      </c>
      <c r="Q809" t="n">
        <v>7691</v>
      </c>
      <c r="R809" t="n">
        <v>55.5</v>
      </c>
      <c r="S809" t="n">
        <v>73.7</v>
      </c>
      <c r="T809" t="n">
        <v>1.1</v>
      </c>
      <c r="U809" t="n">
        <v>14.2</v>
      </c>
      <c r="V809" t="n">
        <v>1.9</v>
      </c>
      <c r="W809" t="n">
        <v>0.2</v>
      </c>
      <c r="X809" t="n">
        <v>79</v>
      </c>
      <c r="Y809" t="n">
        <v>50</v>
      </c>
      <c r="Z809" t="n">
        <v>14</v>
      </c>
      <c r="AA809" t="n">
        <v>282</v>
      </c>
      <c r="AB809" t="n">
        <v>59.9</v>
      </c>
      <c r="AC809" t="n">
        <v>267</v>
      </c>
      <c r="AD809" t="n">
        <v>63.3</v>
      </c>
      <c r="AE809" t="n">
        <v>48.3</v>
      </c>
      <c r="AF809" t="n">
        <v>235</v>
      </c>
      <c r="AG809" t="n">
        <v>29</v>
      </c>
      <c r="AH809" t="n">
        <v>94</v>
      </c>
      <c r="AI809" t="n">
        <v>27291</v>
      </c>
      <c r="AJ809" t="n">
        <v>22918</v>
      </c>
      <c r="AK809" t="n">
        <v>21975</v>
      </c>
      <c r="AL809" t="n">
        <v>24101</v>
      </c>
      <c r="AM809" t="n">
        <v>26385</v>
      </c>
      <c r="AN809" t="n">
        <v>28028</v>
      </c>
      <c r="AO809" t="n">
        <v>1</v>
      </c>
      <c r="AP809" t="n">
        <v>231</v>
      </c>
      <c r="AQ809" t="n">
        <v>212</v>
      </c>
      <c r="AR809" t="n">
        <v>17</v>
      </c>
    </row>
    <row r="810">
      <c r="A810" t="n">
        <v>142489</v>
      </c>
      <c r="B810" t="s">
        <v>1426</v>
      </c>
      <c r="C810" t="s">
        <v>1427</v>
      </c>
      <c r="D810" t="s">
        <v>1407</v>
      </c>
      <c r="E810" t="s">
        <v>914</v>
      </c>
      <c r="F810" t="s">
        <v>199</v>
      </c>
      <c r="G810" t="s">
        <v>189</v>
      </c>
      <c r="H810" t="s">
        <v>200</v>
      </c>
      <c r="I810" t="s">
        <v>186</v>
      </c>
      <c r="J810" t="s">
        <v>164</v>
      </c>
      <c r="K810"/>
      <c r="L810" t="s">
        <v>155</v>
      </c>
      <c r="M810" t="s">
        <v>155</v>
      </c>
      <c r="N810" t="n">
        <v>-112.4646</v>
      </c>
      <c r="O810" t="n">
        <v>42.92</v>
      </c>
      <c r="P810" t="n">
        <v>112</v>
      </c>
      <c r="Q810" t="n">
        <v>112</v>
      </c>
      <c r="R810" t="n">
        <v>88.4</v>
      </c>
      <c r="S810" t="n">
        <v>67.9</v>
      </c>
      <c r="T810" t="n">
        <v>0</v>
      </c>
      <c r="U810" t="n">
        <v>20.5</v>
      </c>
      <c r="V810" t="n">
        <v>0.9</v>
      </c>
      <c r="W810" t="n">
        <v>0</v>
      </c>
      <c r="X810" t="n">
        <v>100</v>
      </c>
      <c r="Y810"/>
      <c r="Z810" t="n">
        <v>14</v>
      </c>
      <c r="AA810"/>
      <c r="AB810"/>
      <c r="AC810"/>
      <c r="AD810"/>
      <c r="AE810"/>
      <c r="AF810" t="n">
        <v>29</v>
      </c>
      <c r="AG810" t="n">
        <v>63</v>
      </c>
      <c r="AH810" t="n">
        <v>63</v>
      </c>
      <c r="AI810" t="n">
        <v>20944</v>
      </c>
      <c r="AJ810" t="n">
        <v>22214</v>
      </c>
      <c r="AK810"/>
      <c r="AL810"/>
      <c r="AM810"/>
      <c r="AN810"/>
      <c r="AO810"/>
      <c r="AP810"/>
      <c r="AQ810"/>
      <c r="AR810"/>
    </row>
    <row r="811">
      <c r="A811" t="n">
        <v>142522</v>
      </c>
      <c r="B811" t="s">
        <v>1428</v>
      </c>
      <c r="C811" t="s">
        <v>1429</v>
      </c>
      <c r="D811" t="s">
        <v>1407</v>
      </c>
      <c r="E811" t="s">
        <v>914</v>
      </c>
      <c r="F811" t="s">
        <v>162</v>
      </c>
      <c r="G811" t="s">
        <v>163</v>
      </c>
      <c r="H811" t="s">
        <v>150</v>
      </c>
      <c r="I811" t="s">
        <v>175</v>
      </c>
      <c r="J811" t="s">
        <v>158</v>
      </c>
      <c r="K811" t="s">
        <v>179</v>
      </c>
      <c r="L811" t="s">
        <v>155</v>
      </c>
      <c r="M811" t="s">
        <v>155</v>
      </c>
      <c r="N811" t="n">
        <v>-111.7824</v>
      </c>
      <c r="O811" t="n">
        <v>43.8184</v>
      </c>
      <c r="P811" t="n">
        <v>57874</v>
      </c>
      <c r="Q811" t="n">
        <v>57874</v>
      </c>
      <c r="R811" t="n">
        <v>55.1</v>
      </c>
      <c r="S811" t="n">
        <v>61</v>
      </c>
      <c r="T811" t="n">
        <v>2.7</v>
      </c>
      <c r="U811" t="n">
        <v>18.7</v>
      </c>
      <c r="V811" t="n">
        <v>1.4</v>
      </c>
      <c r="W811" t="n">
        <v>3.2</v>
      </c>
      <c r="X811" t="n">
        <v>70</v>
      </c>
      <c r="Y811" t="n">
        <v>50</v>
      </c>
      <c r="Z811" t="n">
        <v>20</v>
      </c>
      <c r="AA811" t="n">
        <v>3197</v>
      </c>
      <c r="AB811" t="n">
        <v>55.1</v>
      </c>
      <c r="AC811" t="n">
        <v>2517</v>
      </c>
      <c r="AD811" t="n">
        <v>51.3</v>
      </c>
      <c r="AE811" t="n">
        <v>20.9</v>
      </c>
      <c r="AF811" t="n">
        <v>3643</v>
      </c>
      <c r="AG811" t="n">
        <v>25</v>
      </c>
      <c r="AH811" t="n">
        <v>36</v>
      </c>
      <c r="AI811" t="n">
        <v>7295</v>
      </c>
      <c r="AJ811" t="n">
        <v>3102</v>
      </c>
      <c r="AK811" t="n">
        <v>4175</v>
      </c>
      <c r="AL811" t="n">
        <v>5457</v>
      </c>
      <c r="AM811" t="n">
        <v>8757</v>
      </c>
      <c r="AN811" t="n">
        <v>12309</v>
      </c>
      <c r="AO811" t="n">
        <v>2176</v>
      </c>
      <c r="AP811" t="n">
        <v>6400</v>
      </c>
      <c r="AQ811"/>
      <c r="AR811"/>
    </row>
    <row r="812">
      <c r="A812" t="n">
        <v>142559</v>
      </c>
      <c r="B812" t="s">
        <v>1430</v>
      </c>
      <c r="C812" t="s">
        <v>1421</v>
      </c>
      <c r="D812" t="s">
        <v>1407</v>
      </c>
      <c r="E812" t="s">
        <v>914</v>
      </c>
      <c r="F812" t="s">
        <v>148</v>
      </c>
      <c r="G812" t="s">
        <v>149</v>
      </c>
      <c r="H812" t="s">
        <v>150</v>
      </c>
      <c r="I812" t="s">
        <v>151</v>
      </c>
      <c r="J812" t="s">
        <v>152</v>
      </c>
      <c r="K812" t="s">
        <v>176</v>
      </c>
      <c r="L812" t="s">
        <v>155</v>
      </c>
      <c r="M812" t="s">
        <v>155</v>
      </c>
      <c r="N812" t="n">
        <v>-114.4739</v>
      </c>
      <c r="O812" t="n">
        <v>42.5798</v>
      </c>
      <c r="P812" t="n">
        <v>15185</v>
      </c>
      <c r="Q812" t="n">
        <v>15185</v>
      </c>
      <c r="R812" t="n">
        <v>60.5</v>
      </c>
      <c r="S812" t="n">
        <v>67.3</v>
      </c>
      <c r="T812" t="n">
        <v>1</v>
      </c>
      <c r="U812" t="n">
        <v>20.2</v>
      </c>
      <c r="V812" t="n">
        <v>1</v>
      </c>
      <c r="W812" t="n">
        <v>0.9</v>
      </c>
      <c r="X812"/>
      <c r="Y812"/>
      <c r="Z812" t="n">
        <v>27</v>
      </c>
      <c r="AA812" t="n">
        <v>607</v>
      </c>
      <c r="AB812" t="n">
        <v>35.1</v>
      </c>
      <c r="AC812"/>
      <c r="AD812"/>
      <c r="AE812"/>
      <c r="AF812" t="n">
        <v>658</v>
      </c>
      <c r="AG812" t="n">
        <v>19</v>
      </c>
      <c r="AH812" t="n">
        <v>43</v>
      </c>
      <c r="AI812" t="n">
        <v>8482</v>
      </c>
      <c r="AJ812" t="n">
        <v>5067</v>
      </c>
      <c r="AK812" t="n">
        <v>5473</v>
      </c>
      <c r="AL812" t="n">
        <v>7812</v>
      </c>
      <c r="AM812" t="n">
        <v>9915</v>
      </c>
      <c r="AN812" t="n">
        <v>11171</v>
      </c>
      <c r="AO812" t="n">
        <v>938</v>
      </c>
      <c r="AP812" t="n">
        <v>2</v>
      </c>
      <c r="AQ812"/>
      <c r="AR812"/>
    </row>
    <row r="813">
      <c r="A813" t="n">
        <v>142832</v>
      </c>
      <c r="B813" t="s">
        <v>1431</v>
      </c>
      <c r="C813" t="s">
        <v>1432</v>
      </c>
      <c r="D813" t="s">
        <v>1433</v>
      </c>
      <c r="E813" t="s">
        <v>1434</v>
      </c>
      <c r="F813" t="s">
        <v>162</v>
      </c>
      <c r="G813" t="s">
        <v>163</v>
      </c>
      <c r="H813" t="s">
        <v>150</v>
      </c>
      <c r="I813" t="s">
        <v>151</v>
      </c>
      <c r="J813" t="s">
        <v>168</v>
      </c>
      <c r="K813" t="s">
        <v>209</v>
      </c>
      <c r="L813" t="s">
        <v>155</v>
      </c>
      <c r="M813" t="s">
        <v>155</v>
      </c>
      <c r="N813" t="n">
        <v>-87.6292</v>
      </c>
      <c r="O813" t="n">
        <v>41.8824</v>
      </c>
      <c r="P813" t="n">
        <v>2452</v>
      </c>
      <c r="Q813" t="n">
        <v>13</v>
      </c>
      <c r="R813" t="n">
        <v>0</v>
      </c>
      <c r="S813" t="n">
        <v>53.8</v>
      </c>
      <c r="T813" t="n">
        <v>30.8</v>
      </c>
      <c r="U813" t="n">
        <v>7.7</v>
      </c>
      <c r="V813" t="n">
        <v>0</v>
      </c>
      <c r="W813" t="n">
        <v>0</v>
      </c>
      <c r="X813"/>
      <c r="Y813"/>
      <c r="Z813" t="n">
        <v>1</v>
      </c>
      <c r="AA813"/>
      <c r="AB813"/>
      <c r="AC813"/>
      <c r="AD813"/>
      <c r="AE813"/>
      <c r="AF813" t="n">
        <v>0</v>
      </c>
      <c r="AG813" t="n">
        <v>0</v>
      </c>
      <c r="AH813" t="n">
        <v>0</v>
      </c>
      <c r="AI813"/>
      <c r="AJ813"/>
      <c r="AK813"/>
      <c r="AL813"/>
      <c r="AM813"/>
      <c r="AN813"/>
      <c r="AO813"/>
      <c r="AP813"/>
      <c r="AQ813" t="n">
        <v>402</v>
      </c>
      <c r="AR813" t="n">
        <v>107</v>
      </c>
    </row>
    <row r="814">
      <c r="A814" t="n">
        <v>142887</v>
      </c>
      <c r="B814" t="s">
        <v>1435</v>
      </c>
      <c r="C814" t="s">
        <v>1432</v>
      </c>
      <c r="D814" t="s">
        <v>1433</v>
      </c>
      <c r="E814" t="s">
        <v>1434</v>
      </c>
      <c r="F814" t="s">
        <v>188</v>
      </c>
      <c r="G814" t="s">
        <v>189</v>
      </c>
      <c r="H814" t="s">
        <v>150</v>
      </c>
      <c r="I814" t="s">
        <v>151</v>
      </c>
      <c r="J814" t="s">
        <v>164</v>
      </c>
      <c r="K814" t="s">
        <v>209</v>
      </c>
      <c r="L814" t="s">
        <v>155</v>
      </c>
      <c r="M814" t="s">
        <v>155</v>
      </c>
      <c r="N814" t="n">
        <v>-87.6248</v>
      </c>
      <c r="O814" t="n">
        <v>41.8774</v>
      </c>
      <c r="P814" t="n">
        <v>116</v>
      </c>
      <c r="Q814" t="n">
        <v>116</v>
      </c>
      <c r="R814" t="n">
        <v>58.6</v>
      </c>
      <c r="S814" t="n">
        <v>38.8</v>
      </c>
      <c r="T814" t="n">
        <v>12.1</v>
      </c>
      <c r="U814" t="n">
        <v>36.2</v>
      </c>
      <c r="V814" t="n">
        <v>9.5</v>
      </c>
      <c r="W814" t="n">
        <v>0</v>
      </c>
      <c r="X814" t="n">
        <v>50</v>
      </c>
      <c r="Y814" t="n">
        <v>17</v>
      </c>
      <c r="Z814" t="n">
        <v>6</v>
      </c>
      <c r="AA814" t="n">
        <v>40</v>
      </c>
      <c r="AB814" t="n">
        <v>45</v>
      </c>
      <c r="AC814" t="n">
        <v>40</v>
      </c>
      <c r="AD814" t="n">
        <v>45</v>
      </c>
      <c r="AE814" t="n">
        <v>40</v>
      </c>
      <c r="AF814" t="n">
        <v>28</v>
      </c>
      <c r="AG814" t="n">
        <v>63</v>
      </c>
      <c r="AH814" t="n">
        <v>71</v>
      </c>
      <c r="AI814" t="n">
        <v>32872</v>
      </c>
      <c r="AJ814" t="n">
        <v>31011</v>
      </c>
      <c r="AK814" t="n">
        <v>31834</v>
      </c>
      <c r="AL814" t="n">
        <v>33296</v>
      </c>
      <c r="AM814" t="n">
        <v>34820</v>
      </c>
      <c r="AN814" t="n">
        <v>43705</v>
      </c>
      <c r="AO814"/>
      <c r="AP814" t="n">
        <v>32</v>
      </c>
      <c r="AQ814"/>
      <c r="AR814"/>
    </row>
    <row r="815">
      <c r="A815" t="n">
        <v>142957</v>
      </c>
      <c r="B815" t="s">
        <v>1436</v>
      </c>
      <c r="C815" t="s">
        <v>1432</v>
      </c>
      <c r="D815" t="s">
        <v>1433</v>
      </c>
      <c r="E815" t="s">
        <v>1434</v>
      </c>
      <c r="F815" t="s">
        <v>162</v>
      </c>
      <c r="G815" t="s">
        <v>163</v>
      </c>
      <c r="H815" t="s">
        <v>150</v>
      </c>
      <c r="I815" t="s">
        <v>151</v>
      </c>
      <c r="J815" t="s">
        <v>164</v>
      </c>
      <c r="K815"/>
      <c r="L815" t="s">
        <v>155</v>
      </c>
      <c r="M815" t="s">
        <v>155</v>
      </c>
      <c r="N815" t="n">
        <v>-87.6469</v>
      </c>
      <c r="O815" t="n">
        <v>41.955</v>
      </c>
      <c r="P815" t="n">
        <v>22</v>
      </c>
      <c r="Q815" t="n">
        <v>13</v>
      </c>
      <c r="R815" t="n">
        <v>38.5</v>
      </c>
      <c r="S815" t="n">
        <v>7.7</v>
      </c>
      <c r="T815" t="n">
        <v>76.9</v>
      </c>
      <c r="U815" t="n">
        <v>7.7</v>
      </c>
      <c r="V815" t="n">
        <v>0</v>
      </c>
      <c r="W815" t="n">
        <v>0</v>
      </c>
      <c r="X815" t="n">
        <v>0</v>
      </c>
      <c r="Y815"/>
      <c r="Z815" t="n">
        <v>2</v>
      </c>
      <c r="AA815"/>
      <c r="AB815"/>
      <c r="AC815"/>
      <c r="AD815"/>
      <c r="AE815"/>
      <c r="AF815" t="n">
        <v>1</v>
      </c>
      <c r="AG815" t="n">
        <v>0</v>
      </c>
      <c r="AH815" t="n">
        <v>100</v>
      </c>
      <c r="AI815" t="n">
        <v>8750</v>
      </c>
      <c r="AJ815"/>
      <c r="AK815"/>
      <c r="AL815"/>
      <c r="AM815"/>
      <c r="AN815"/>
      <c r="AO815"/>
      <c r="AP815" t="n">
        <v>1</v>
      </c>
      <c r="AQ815"/>
      <c r="AR815"/>
    </row>
    <row r="816">
      <c r="A816" t="n">
        <v>143048</v>
      </c>
      <c r="B816" t="s">
        <v>1437</v>
      </c>
      <c r="C816" t="s">
        <v>1432</v>
      </c>
      <c r="D816" t="s">
        <v>1433</v>
      </c>
      <c r="E816" t="s">
        <v>1434</v>
      </c>
      <c r="F816" t="s">
        <v>162</v>
      </c>
      <c r="G816" t="s">
        <v>163</v>
      </c>
      <c r="H816" t="s">
        <v>150</v>
      </c>
      <c r="I816" t="s">
        <v>151</v>
      </c>
      <c r="J816" t="s">
        <v>168</v>
      </c>
      <c r="K816" t="s">
        <v>209</v>
      </c>
      <c r="L816" t="s">
        <v>155</v>
      </c>
      <c r="M816" t="s">
        <v>155</v>
      </c>
      <c r="N816" t="n">
        <v>-87.6258</v>
      </c>
      <c r="O816" t="n">
        <v>41.881</v>
      </c>
      <c r="P816" t="n">
        <v>3736</v>
      </c>
      <c r="Q816" t="n">
        <v>2985</v>
      </c>
      <c r="R816" t="n">
        <v>75.1</v>
      </c>
      <c r="S816" t="n">
        <v>35</v>
      </c>
      <c r="T816" t="n">
        <v>4.6</v>
      </c>
      <c r="U816" t="n">
        <v>11.3</v>
      </c>
      <c r="V816" t="n">
        <v>10.1</v>
      </c>
      <c r="W816" t="n">
        <v>30.3</v>
      </c>
      <c r="X816" t="n">
        <v>82</v>
      </c>
      <c r="Y816" t="n">
        <v>0</v>
      </c>
      <c r="Z816" t="n">
        <v>10</v>
      </c>
      <c r="AA816" t="n">
        <v>642</v>
      </c>
      <c r="AB816" t="n">
        <v>64</v>
      </c>
      <c r="AC816" t="n">
        <v>642</v>
      </c>
      <c r="AD816" t="n">
        <v>64</v>
      </c>
      <c r="AE816" t="n">
        <v>39.4</v>
      </c>
      <c r="AF816" t="n">
        <v>647</v>
      </c>
      <c r="AG816" t="n">
        <v>19</v>
      </c>
      <c r="AH816" t="n">
        <v>93</v>
      </c>
      <c r="AI816" t="n">
        <v>55485</v>
      </c>
      <c r="AJ816" t="n">
        <v>43080</v>
      </c>
      <c r="AK816" t="n">
        <v>45357</v>
      </c>
      <c r="AL816" t="n">
        <v>48571</v>
      </c>
      <c r="AM816" t="n">
        <v>52086</v>
      </c>
      <c r="AN816" t="n">
        <v>55898</v>
      </c>
      <c r="AO816"/>
      <c r="AP816" t="n">
        <v>600</v>
      </c>
      <c r="AQ816" t="n">
        <v>290</v>
      </c>
      <c r="AR816"/>
    </row>
    <row r="817">
      <c r="A817" t="n">
        <v>143084</v>
      </c>
      <c r="B817" t="s">
        <v>1438</v>
      </c>
      <c r="C817" t="s">
        <v>1439</v>
      </c>
      <c r="D817" t="s">
        <v>1433</v>
      </c>
      <c r="E817" t="s">
        <v>1434</v>
      </c>
      <c r="F817" t="s">
        <v>162</v>
      </c>
      <c r="G817" t="s">
        <v>163</v>
      </c>
      <c r="H817" t="s">
        <v>150</v>
      </c>
      <c r="I817" t="s">
        <v>151</v>
      </c>
      <c r="J817" t="s">
        <v>168</v>
      </c>
      <c r="K817" t="s">
        <v>179</v>
      </c>
      <c r="L817" t="s">
        <v>155</v>
      </c>
      <c r="M817" t="s">
        <v>155</v>
      </c>
      <c r="N817" t="n">
        <v>-90.5506</v>
      </c>
      <c r="O817" t="n">
        <v>41.5024</v>
      </c>
      <c r="P817" t="n">
        <v>2476</v>
      </c>
      <c r="Q817" t="n">
        <v>2433</v>
      </c>
      <c r="R817" t="n">
        <v>54</v>
      </c>
      <c r="S817" t="n">
        <v>58.9</v>
      </c>
      <c r="T817" t="n">
        <v>3.9</v>
      </c>
      <c r="U817" t="n">
        <v>12.9</v>
      </c>
      <c r="V817" t="n">
        <v>2.7</v>
      </c>
      <c r="W817" t="n">
        <v>16.4</v>
      </c>
      <c r="X817" t="n">
        <v>83</v>
      </c>
      <c r="Y817"/>
      <c r="Z817" t="n">
        <v>11</v>
      </c>
      <c r="AA817" t="n">
        <v>735</v>
      </c>
      <c r="AB817" t="n">
        <v>79.2</v>
      </c>
      <c r="AC817" t="n">
        <v>735</v>
      </c>
      <c r="AD817" t="n">
        <v>79.2</v>
      </c>
      <c r="AE817" t="n">
        <v>73.1</v>
      </c>
      <c r="AF817" t="n">
        <v>593</v>
      </c>
      <c r="AG817" t="n">
        <v>22</v>
      </c>
      <c r="AH817" t="n">
        <v>97</v>
      </c>
      <c r="AI817" t="n">
        <v>24695</v>
      </c>
      <c r="AJ817" t="n">
        <v>15549</v>
      </c>
      <c r="AK817" t="n">
        <v>14949</v>
      </c>
      <c r="AL817" t="n">
        <v>17567</v>
      </c>
      <c r="AM817" t="n">
        <v>20075</v>
      </c>
      <c r="AN817" t="n">
        <v>6658</v>
      </c>
      <c r="AO817"/>
      <c r="AP817" t="n">
        <v>528</v>
      </c>
      <c r="AQ817" t="n">
        <v>17</v>
      </c>
      <c r="AR817"/>
    </row>
    <row r="818">
      <c r="A818" t="n">
        <v>143118</v>
      </c>
      <c r="B818" t="s">
        <v>1440</v>
      </c>
      <c r="C818" t="s">
        <v>932</v>
      </c>
      <c r="D818" t="s">
        <v>1433</v>
      </c>
      <c r="E818" t="s">
        <v>1434</v>
      </c>
      <c r="F818" t="s">
        <v>162</v>
      </c>
      <c r="G818" t="s">
        <v>163</v>
      </c>
      <c r="H818" t="s">
        <v>150</v>
      </c>
      <c r="I818" t="s">
        <v>186</v>
      </c>
      <c r="J818" t="s">
        <v>152</v>
      </c>
      <c r="K818" t="s">
        <v>159</v>
      </c>
      <c r="L818" t="s">
        <v>155</v>
      </c>
      <c r="M818" t="s">
        <v>155</v>
      </c>
      <c r="N818" t="n">
        <v>-88.349</v>
      </c>
      <c r="O818" t="n">
        <v>41.7536</v>
      </c>
      <c r="P818" t="n">
        <v>7008</v>
      </c>
      <c r="Q818" t="n">
        <v>4458</v>
      </c>
      <c r="R818" t="n">
        <v>68.1</v>
      </c>
      <c r="S818" t="n">
        <v>40.5</v>
      </c>
      <c r="T818" t="n">
        <v>6.3</v>
      </c>
      <c r="U818" t="n">
        <v>39</v>
      </c>
      <c r="V818" t="n">
        <v>3.5</v>
      </c>
      <c r="W818" t="n">
        <v>0.7</v>
      </c>
      <c r="X818" t="n">
        <v>78</v>
      </c>
      <c r="Y818" t="n">
        <v>33</v>
      </c>
      <c r="Z818" t="n">
        <v>18</v>
      </c>
      <c r="AA818" t="n">
        <v>799</v>
      </c>
      <c r="AB818" t="n">
        <v>58.3</v>
      </c>
      <c r="AC818" t="n">
        <v>799</v>
      </c>
      <c r="AD818" t="n">
        <v>58.3</v>
      </c>
      <c r="AE818" t="n">
        <v>46.2</v>
      </c>
      <c r="AF818" t="n">
        <v>669</v>
      </c>
      <c r="AG818" t="n">
        <v>43</v>
      </c>
      <c r="AH818" t="n">
        <v>95</v>
      </c>
      <c r="AI818" t="n">
        <v>19220</v>
      </c>
      <c r="AJ818" t="n">
        <v>13980</v>
      </c>
      <c r="AK818" t="n">
        <v>14079</v>
      </c>
      <c r="AL818" t="n">
        <v>16984</v>
      </c>
      <c r="AM818" t="n">
        <v>22070</v>
      </c>
      <c r="AN818" t="n">
        <v>25042</v>
      </c>
      <c r="AO818"/>
      <c r="AP818" t="n">
        <v>1209</v>
      </c>
      <c r="AQ818" t="n">
        <v>924</v>
      </c>
      <c r="AR818" t="n">
        <v>61</v>
      </c>
    </row>
    <row r="819">
      <c r="A819" t="n">
        <v>143215</v>
      </c>
      <c r="B819" t="s">
        <v>1441</v>
      </c>
      <c r="C819" t="s">
        <v>1442</v>
      </c>
      <c r="D819" t="s">
        <v>1433</v>
      </c>
      <c r="E819" t="s">
        <v>1434</v>
      </c>
      <c r="F819" t="s">
        <v>173</v>
      </c>
      <c r="G819" t="s">
        <v>149</v>
      </c>
      <c r="H819" t="s">
        <v>174</v>
      </c>
      <c r="I819" t="s">
        <v>186</v>
      </c>
      <c r="J819" t="s">
        <v>152</v>
      </c>
      <c r="K819" t="s">
        <v>176</v>
      </c>
      <c r="L819" t="s">
        <v>155</v>
      </c>
      <c r="M819" t="s">
        <v>155</v>
      </c>
      <c r="N819" t="n">
        <v>-89.9245</v>
      </c>
      <c r="O819" t="n">
        <v>38.5164</v>
      </c>
      <c r="P819" t="n">
        <v>14786</v>
      </c>
      <c r="Q819" t="n">
        <v>14786</v>
      </c>
      <c r="R819" t="n">
        <v>53.2</v>
      </c>
      <c r="S819" t="n">
        <v>59.8</v>
      </c>
      <c r="T819" t="n">
        <v>20.1</v>
      </c>
      <c r="U819" t="n">
        <v>7.9</v>
      </c>
      <c r="V819" t="n">
        <v>1.2</v>
      </c>
      <c r="W819" t="n">
        <v>0.4</v>
      </c>
      <c r="X819" t="n">
        <v>66</v>
      </c>
      <c r="Y819" t="n">
        <v>44</v>
      </c>
      <c r="Z819" t="n">
        <v>17</v>
      </c>
      <c r="AA819" t="n">
        <v>848</v>
      </c>
      <c r="AB819" t="n">
        <v>36.9</v>
      </c>
      <c r="AC819"/>
      <c r="AD819"/>
      <c r="AE819"/>
      <c r="AF819" t="n">
        <v>800</v>
      </c>
      <c r="AG819" t="n">
        <v>26</v>
      </c>
      <c r="AH819" t="n">
        <v>34</v>
      </c>
      <c r="AI819" t="n">
        <v>7295</v>
      </c>
      <c r="AJ819" t="n">
        <v>5676</v>
      </c>
      <c r="AK819" t="n">
        <v>6429</v>
      </c>
      <c r="AL819" t="n">
        <v>9275</v>
      </c>
      <c r="AM819" t="n">
        <v>11283</v>
      </c>
      <c r="AN819" t="n">
        <v>12346</v>
      </c>
      <c r="AO819" t="n">
        <v>902</v>
      </c>
      <c r="AP819"/>
      <c r="AQ819"/>
      <c r="AR819"/>
    </row>
    <row r="820">
      <c r="A820" t="n">
        <v>143233</v>
      </c>
      <c r="B820" t="s">
        <v>1443</v>
      </c>
      <c r="C820" t="s">
        <v>1444</v>
      </c>
      <c r="D820" t="s">
        <v>1445</v>
      </c>
      <c r="E820" t="s">
        <v>1434</v>
      </c>
      <c r="F820" t="s">
        <v>162</v>
      </c>
      <c r="G820" t="s">
        <v>163</v>
      </c>
      <c r="H820" t="s">
        <v>150</v>
      </c>
      <c r="I820" t="s">
        <v>175</v>
      </c>
      <c r="J820" t="s">
        <v>164</v>
      </c>
      <c r="K820" t="s">
        <v>209</v>
      </c>
      <c r="L820" t="s">
        <v>155</v>
      </c>
      <c r="M820" t="s">
        <v>155</v>
      </c>
      <c r="N820" t="n">
        <v>-84.9107</v>
      </c>
      <c r="O820" t="n">
        <v>39.8262</v>
      </c>
      <c r="P820" t="n">
        <v>100</v>
      </c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 t="n">
        <v>13</v>
      </c>
      <c r="AR820"/>
    </row>
    <row r="821">
      <c r="A821" t="n">
        <v>143279</v>
      </c>
      <c r="B821" t="s">
        <v>1446</v>
      </c>
      <c r="C821" t="s">
        <v>1447</v>
      </c>
      <c r="D821" t="s">
        <v>1433</v>
      </c>
      <c r="E821" t="s">
        <v>1434</v>
      </c>
      <c r="F821" t="s">
        <v>173</v>
      </c>
      <c r="G821" t="s">
        <v>149</v>
      </c>
      <c r="H821" t="s">
        <v>174</v>
      </c>
      <c r="I821" t="s">
        <v>151</v>
      </c>
      <c r="J821" t="s">
        <v>168</v>
      </c>
      <c r="K821" t="s">
        <v>176</v>
      </c>
      <c r="L821" t="s">
        <v>155</v>
      </c>
      <c r="M821" t="s">
        <v>155</v>
      </c>
      <c r="N821" t="n">
        <v>-90.4478</v>
      </c>
      <c r="O821" t="n">
        <v>41.4773</v>
      </c>
      <c r="P821" t="n">
        <v>5795</v>
      </c>
      <c r="Q821" t="n">
        <v>5795</v>
      </c>
      <c r="R821" t="n">
        <v>61.1</v>
      </c>
      <c r="S821" t="n">
        <v>59</v>
      </c>
      <c r="T821" t="n">
        <v>13.4</v>
      </c>
      <c r="U821" t="n">
        <v>16.5</v>
      </c>
      <c r="V821" t="n">
        <v>4</v>
      </c>
      <c r="W821" t="n">
        <v>0.5</v>
      </c>
      <c r="X821" t="n">
        <v>68</v>
      </c>
      <c r="Y821" t="n">
        <v>50</v>
      </c>
      <c r="Z821" t="n">
        <v>17</v>
      </c>
      <c r="AA821" t="n">
        <v>509</v>
      </c>
      <c r="AB821" t="n">
        <v>43.2</v>
      </c>
      <c r="AC821"/>
      <c r="AD821"/>
      <c r="AE821"/>
      <c r="AF821" t="n">
        <v>483</v>
      </c>
      <c r="AG821" t="n">
        <v>25</v>
      </c>
      <c r="AH821" t="n">
        <v>36</v>
      </c>
      <c r="AI821" t="n">
        <v>4481</v>
      </c>
      <c r="AJ821" t="n">
        <v>4377</v>
      </c>
      <c r="AK821" t="n">
        <v>5142</v>
      </c>
      <c r="AL821" t="n">
        <v>8048</v>
      </c>
      <c r="AM821" t="n">
        <v>10147</v>
      </c>
      <c r="AN821" t="n">
        <v>11809</v>
      </c>
      <c r="AO821" t="n">
        <v>433</v>
      </c>
      <c r="AP821"/>
      <c r="AQ821"/>
      <c r="AR821"/>
    </row>
    <row r="822">
      <c r="A822" t="n">
        <v>143288</v>
      </c>
      <c r="B822" t="s">
        <v>1448</v>
      </c>
      <c r="C822" t="s">
        <v>1449</v>
      </c>
      <c r="D822" t="s">
        <v>1433</v>
      </c>
      <c r="E822" t="s">
        <v>1434</v>
      </c>
      <c r="F822" t="s">
        <v>162</v>
      </c>
      <c r="G822" t="s">
        <v>163</v>
      </c>
      <c r="H822" t="s">
        <v>150</v>
      </c>
      <c r="I822" t="s">
        <v>175</v>
      </c>
      <c r="J822" t="s">
        <v>164</v>
      </c>
      <c r="K822" t="s">
        <v>179</v>
      </c>
      <c r="L822" t="s">
        <v>155</v>
      </c>
      <c r="M822" t="s">
        <v>155</v>
      </c>
      <c r="N822" t="n">
        <v>-89.8702</v>
      </c>
      <c r="O822" t="n">
        <v>39.2879</v>
      </c>
      <c r="P822" t="n">
        <v>440</v>
      </c>
      <c r="Q822" t="n">
        <v>440</v>
      </c>
      <c r="R822" t="n">
        <v>58.4</v>
      </c>
      <c r="S822" t="n">
        <v>73</v>
      </c>
      <c r="T822" t="n">
        <v>6.6</v>
      </c>
      <c r="U822" t="n">
        <v>8</v>
      </c>
      <c r="V822" t="n">
        <v>0.2</v>
      </c>
      <c r="W822" t="n">
        <v>0</v>
      </c>
      <c r="X822" t="n">
        <v>58</v>
      </c>
      <c r="Y822"/>
      <c r="Z822" t="n">
        <v>9</v>
      </c>
      <c r="AA822" t="n">
        <v>145</v>
      </c>
      <c r="AB822" t="n">
        <v>52.4</v>
      </c>
      <c r="AC822" t="n">
        <v>145</v>
      </c>
      <c r="AD822" t="n">
        <v>52.4</v>
      </c>
      <c r="AE822" t="n">
        <v>42.8</v>
      </c>
      <c r="AF822" t="n">
        <v>106</v>
      </c>
      <c r="AG822" t="n">
        <v>54</v>
      </c>
      <c r="AH822" t="n">
        <v>100</v>
      </c>
      <c r="AI822" t="n">
        <v>21349</v>
      </c>
      <c r="AJ822" t="n">
        <v>19146</v>
      </c>
      <c r="AK822" t="n">
        <v>17130</v>
      </c>
      <c r="AL822" t="n">
        <v>20872</v>
      </c>
      <c r="AM822" t="n">
        <v>23289</v>
      </c>
      <c r="AN822" t="n">
        <v>25005</v>
      </c>
      <c r="AO822"/>
      <c r="AP822" t="n">
        <v>69</v>
      </c>
      <c r="AQ822"/>
      <c r="AR822"/>
    </row>
    <row r="823">
      <c r="A823" t="n">
        <v>143297</v>
      </c>
      <c r="B823" t="s">
        <v>1450</v>
      </c>
      <c r="C823" t="s">
        <v>634</v>
      </c>
      <c r="D823" t="s">
        <v>1433</v>
      </c>
      <c r="E823" t="s">
        <v>1434</v>
      </c>
      <c r="F823" t="s">
        <v>162</v>
      </c>
      <c r="G823" t="s">
        <v>163</v>
      </c>
      <c r="H823" t="s">
        <v>150</v>
      </c>
      <c r="I823" t="s">
        <v>175</v>
      </c>
      <c r="J823" t="s">
        <v>164</v>
      </c>
      <c r="K823" t="s">
        <v>209</v>
      </c>
      <c r="L823" t="s">
        <v>155</v>
      </c>
      <c r="M823" t="s">
        <v>155</v>
      </c>
      <c r="N823" t="n">
        <v>-91.3575</v>
      </c>
      <c r="O823" t="n">
        <v>39.9496</v>
      </c>
      <c r="P823" t="n">
        <v>199</v>
      </c>
      <c r="Q823" t="n">
        <v>181</v>
      </c>
      <c r="R823" t="n">
        <v>89.5</v>
      </c>
      <c r="S823" t="n">
        <v>91.2</v>
      </c>
      <c r="T823" t="n">
        <v>2.2</v>
      </c>
      <c r="U823" t="n">
        <v>0</v>
      </c>
      <c r="V823" t="n">
        <v>2.2</v>
      </c>
      <c r="W823" t="n">
        <v>0</v>
      </c>
      <c r="X823"/>
      <c r="Y823"/>
      <c r="Z823" t="n">
        <v>10</v>
      </c>
      <c r="AA823"/>
      <c r="AB823"/>
      <c r="AC823"/>
      <c r="AD823"/>
      <c r="AE823"/>
      <c r="AF823" t="n">
        <v>0</v>
      </c>
      <c r="AG823" t="n">
        <v>37</v>
      </c>
      <c r="AH823" t="n">
        <v>99</v>
      </c>
      <c r="AI823"/>
      <c r="AJ823"/>
      <c r="AK823"/>
      <c r="AL823"/>
      <c r="AM823"/>
      <c r="AN823"/>
      <c r="AO823" t="n">
        <v>4</v>
      </c>
      <c r="AP823" t="n">
        <v>48</v>
      </c>
      <c r="AQ823" t="n">
        <v>6</v>
      </c>
      <c r="AR823"/>
    </row>
    <row r="824">
      <c r="A824" t="n">
        <v>143358</v>
      </c>
      <c r="B824" t="s">
        <v>1451</v>
      </c>
      <c r="C824" t="s">
        <v>1452</v>
      </c>
      <c r="D824" t="s">
        <v>1433</v>
      </c>
      <c r="E824" t="s">
        <v>1434</v>
      </c>
      <c r="F824" t="s">
        <v>162</v>
      </c>
      <c r="G824" t="s">
        <v>163</v>
      </c>
      <c r="H824" t="s">
        <v>150</v>
      </c>
      <c r="I824" t="s">
        <v>151</v>
      </c>
      <c r="J824" t="s">
        <v>152</v>
      </c>
      <c r="K824" t="s">
        <v>159</v>
      </c>
      <c r="L824" t="s">
        <v>155</v>
      </c>
      <c r="M824" t="s">
        <v>155</v>
      </c>
      <c r="N824" t="n">
        <v>-89.6168</v>
      </c>
      <c r="O824" t="n">
        <v>40.6969</v>
      </c>
      <c r="P824" t="n">
        <v>5990</v>
      </c>
      <c r="Q824" t="n">
        <v>4260</v>
      </c>
      <c r="R824" t="n">
        <v>50.9</v>
      </c>
      <c r="S824" t="n">
        <v>64.2</v>
      </c>
      <c r="T824" t="n">
        <v>8.8</v>
      </c>
      <c r="U824" t="n">
        <v>13.7</v>
      </c>
      <c r="V824" t="n">
        <v>4.4</v>
      </c>
      <c r="W824" t="n">
        <v>2.3</v>
      </c>
      <c r="X824" t="n">
        <v>84</v>
      </c>
      <c r="Y824"/>
      <c r="Z824" t="n">
        <v>11</v>
      </c>
      <c r="AA824" t="n">
        <v>1260</v>
      </c>
      <c r="AB824" t="n">
        <v>72.1</v>
      </c>
      <c r="AC824" t="n">
        <v>1260</v>
      </c>
      <c r="AD824" t="n">
        <v>72.1</v>
      </c>
      <c r="AE824" t="n">
        <v>56.7</v>
      </c>
      <c r="AF824" t="n">
        <v>1036</v>
      </c>
      <c r="AG824" t="n">
        <v>29</v>
      </c>
      <c r="AH824" t="n">
        <v>97</v>
      </c>
      <c r="AI824" t="n">
        <v>24703</v>
      </c>
      <c r="AJ824" t="n">
        <v>17762</v>
      </c>
      <c r="AK824" t="n">
        <v>16472</v>
      </c>
      <c r="AL824" t="n">
        <v>19392</v>
      </c>
      <c r="AM824" t="n">
        <v>25476</v>
      </c>
      <c r="AN824" t="n">
        <v>29736</v>
      </c>
      <c r="AO824"/>
      <c r="AP824" t="n">
        <v>1010</v>
      </c>
      <c r="AQ824" t="n">
        <v>392</v>
      </c>
      <c r="AR824" t="n">
        <v>97</v>
      </c>
    </row>
    <row r="825">
      <c r="A825" t="n">
        <v>143376</v>
      </c>
      <c r="B825" t="s">
        <v>1453</v>
      </c>
      <c r="C825" t="s">
        <v>1454</v>
      </c>
      <c r="D825" t="s">
        <v>1433</v>
      </c>
      <c r="E825" t="s">
        <v>1434</v>
      </c>
      <c r="F825" t="s">
        <v>199</v>
      </c>
      <c r="G825" t="s">
        <v>189</v>
      </c>
      <c r="H825" t="s">
        <v>200</v>
      </c>
      <c r="I825" t="s">
        <v>186</v>
      </c>
      <c r="J825" t="s">
        <v>164</v>
      </c>
      <c r="K825"/>
      <c r="L825" t="s">
        <v>155</v>
      </c>
      <c r="M825" t="s">
        <v>155</v>
      </c>
      <c r="N825" t="n">
        <v>-87.8018</v>
      </c>
      <c r="O825" t="n">
        <v>41.5565</v>
      </c>
      <c r="P825" t="n">
        <v>250</v>
      </c>
      <c r="Q825" t="n">
        <v>250</v>
      </c>
      <c r="R825" t="n">
        <v>96</v>
      </c>
      <c r="S825" t="n">
        <v>38.4</v>
      </c>
      <c r="T825" t="n">
        <v>43.2</v>
      </c>
      <c r="U825" t="n">
        <v>12</v>
      </c>
      <c r="V825" t="n">
        <v>0.8</v>
      </c>
      <c r="W825" t="n">
        <v>0.4</v>
      </c>
      <c r="X825" t="n">
        <v>100</v>
      </c>
      <c r="Y825" t="n">
        <v>100</v>
      </c>
      <c r="Z825" t="n">
        <v>16</v>
      </c>
      <c r="AA825"/>
      <c r="AB825"/>
      <c r="AC825"/>
      <c r="AD825"/>
      <c r="AE825"/>
      <c r="AF825" t="n">
        <v>30</v>
      </c>
      <c r="AG825" t="n">
        <v>69</v>
      </c>
      <c r="AH825" t="n">
        <v>73</v>
      </c>
      <c r="AI825" t="n">
        <v>13893</v>
      </c>
      <c r="AJ825" t="n">
        <v>14852</v>
      </c>
      <c r="AK825"/>
      <c r="AL825"/>
      <c r="AM825"/>
      <c r="AN825"/>
      <c r="AO825"/>
      <c r="AP825"/>
      <c r="AQ825"/>
      <c r="AR825"/>
    </row>
    <row r="826">
      <c r="A826" t="n">
        <v>143464</v>
      </c>
      <c r="B826" t="s">
        <v>1455</v>
      </c>
      <c r="C826" t="s">
        <v>1456</v>
      </c>
      <c r="D826" t="s">
        <v>1433</v>
      </c>
      <c r="E826" t="s">
        <v>1434</v>
      </c>
      <c r="F826" t="s">
        <v>199</v>
      </c>
      <c r="G826" t="s">
        <v>189</v>
      </c>
      <c r="H826" t="s">
        <v>200</v>
      </c>
      <c r="I826" t="s">
        <v>186</v>
      </c>
      <c r="J826" t="s">
        <v>164</v>
      </c>
      <c r="K826"/>
      <c r="L826" t="s">
        <v>155</v>
      </c>
      <c r="M826" t="s">
        <v>155</v>
      </c>
      <c r="N826" t="n">
        <v>-87.7409</v>
      </c>
      <c r="O826" t="n">
        <v>41.7161</v>
      </c>
      <c r="P826" t="n">
        <v>157</v>
      </c>
      <c r="Q826" t="n">
        <v>157</v>
      </c>
      <c r="R826" t="n">
        <v>97.5</v>
      </c>
      <c r="S826" t="n">
        <v>14</v>
      </c>
      <c r="T826" t="n">
        <v>66.9</v>
      </c>
      <c r="U826" t="n">
        <v>18.5</v>
      </c>
      <c r="V826" t="n">
        <v>0</v>
      </c>
      <c r="W826" t="n">
        <v>0.6</v>
      </c>
      <c r="X826" t="n">
        <v>70</v>
      </c>
      <c r="Y826"/>
      <c r="Z826" t="n">
        <v>13</v>
      </c>
      <c r="AA826"/>
      <c r="AB826"/>
      <c r="AC826"/>
      <c r="AD826"/>
      <c r="AE826"/>
      <c r="AF826" t="n">
        <v>22</v>
      </c>
      <c r="AG826" t="n">
        <v>53</v>
      </c>
      <c r="AH826" t="n">
        <v>53</v>
      </c>
      <c r="AI826" t="n">
        <v>16041</v>
      </c>
      <c r="AJ826" t="n">
        <v>16102</v>
      </c>
      <c r="AK826" t="n">
        <v>13870</v>
      </c>
      <c r="AL826"/>
      <c r="AM826"/>
      <c r="AN826"/>
      <c r="AO826"/>
      <c r="AP826"/>
      <c r="AQ826"/>
      <c r="AR826"/>
    </row>
    <row r="827">
      <c r="A827" t="n">
        <v>143473</v>
      </c>
      <c r="B827" t="s">
        <v>1457</v>
      </c>
      <c r="C827" t="s">
        <v>1458</v>
      </c>
      <c r="D827" t="s">
        <v>1433</v>
      </c>
      <c r="E827" t="s">
        <v>1434</v>
      </c>
      <c r="F827" t="s">
        <v>199</v>
      </c>
      <c r="G827" t="s">
        <v>189</v>
      </c>
      <c r="H827" t="s">
        <v>200</v>
      </c>
      <c r="I827" t="s">
        <v>186</v>
      </c>
      <c r="J827" t="s">
        <v>164</v>
      </c>
      <c r="K827"/>
      <c r="L827" t="s">
        <v>155</v>
      </c>
      <c r="M827" t="s">
        <v>155</v>
      </c>
      <c r="N827" t="n">
        <v>-87.9946</v>
      </c>
      <c r="O827" t="n">
        <v>41.9042</v>
      </c>
      <c r="P827" t="n">
        <v>51</v>
      </c>
      <c r="Q827" t="n">
        <v>51</v>
      </c>
      <c r="R827" t="n">
        <v>96.1</v>
      </c>
      <c r="S827" t="n">
        <v>2</v>
      </c>
      <c r="T827" t="n">
        <v>3.9</v>
      </c>
      <c r="U827" t="n">
        <v>94.1</v>
      </c>
      <c r="V827" t="n">
        <v>0</v>
      </c>
      <c r="W827" t="n">
        <v>0</v>
      </c>
      <c r="X827" t="n">
        <v>67</v>
      </c>
      <c r="Y827" t="n">
        <v>50</v>
      </c>
      <c r="Z827" t="n">
        <v>15</v>
      </c>
      <c r="AA827"/>
      <c r="AB827"/>
      <c r="AC827"/>
      <c r="AD827"/>
      <c r="AE827"/>
      <c r="AF827" t="n">
        <v>7</v>
      </c>
      <c r="AG827" t="n">
        <v>49</v>
      </c>
      <c r="AH827" t="n">
        <v>51</v>
      </c>
      <c r="AI827" t="n">
        <v>6989</v>
      </c>
      <c r="AJ827" t="n">
        <v>5368</v>
      </c>
      <c r="AK827" t="n">
        <v>6990</v>
      </c>
      <c r="AL827" t="n">
        <v>8990</v>
      </c>
      <c r="AM827" t="n">
        <v>13000</v>
      </c>
      <c r="AN827"/>
      <c r="AO827"/>
      <c r="AP827"/>
      <c r="AQ827"/>
      <c r="AR827"/>
    </row>
    <row r="828">
      <c r="A828" t="n">
        <v>143482</v>
      </c>
      <c r="B828" t="s">
        <v>1459</v>
      </c>
      <c r="C828" t="s">
        <v>1432</v>
      </c>
      <c r="D828" t="s">
        <v>1433</v>
      </c>
      <c r="E828" t="s">
        <v>1434</v>
      </c>
      <c r="F828" t="s">
        <v>199</v>
      </c>
      <c r="G828" t="s">
        <v>189</v>
      </c>
      <c r="H828" t="s">
        <v>200</v>
      </c>
      <c r="I828" t="s">
        <v>151</v>
      </c>
      <c r="J828" t="s">
        <v>164</v>
      </c>
      <c r="K828"/>
      <c r="L828" t="s">
        <v>155</v>
      </c>
      <c r="M828" t="s">
        <v>155</v>
      </c>
      <c r="N828" t="n">
        <v>-87.5516</v>
      </c>
      <c r="O828" t="n">
        <v>41.7314</v>
      </c>
      <c r="P828" t="n">
        <v>36</v>
      </c>
      <c r="Q828" t="n">
        <v>36</v>
      </c>
      <c r="R828" t="n">
        <v>100</v>
      </c>
      <c r="S828" t="n">
        <v>0</v>
      </c>
      <c r="T828" t="n">
        <v>41.7</v>
      </c>
      <c r="U828" t="n">
        <v>55.6</v>
      </c>
      <c r="V828" t="n">
        <v>0</v>
      </c>
      <c r="W828" t="n">
        <v>0</v>
      </c>
      <c r="X828" t="n">
        <v>75</v>
      </c>
      <c r="Y828" t="n">
        <v>75</v>
      </c>
      <c r="Z828" t="n">
        <v>8</v>
      </c>
      <c r="AA828"/>
      <c r="AB828"/>
      <c r="AC828"/>
      <c r="AD828"/>
      <c r="AE828"/>
      <c r="AF828" t="n">
        <v>12</v>
      </c>
      <c r="AG828" t="n">
        <v>25</v>
      </c>
      <c r="AH828" t="n">
        <v>25</v>
      </c>
      <c r="AI828" t="n">
        <v>11880</v>
      </c>
      <c r="AJ828" t="n">
        <v>11456</v>
      </c>
      <c r="AK828" t="n">
        <v>11910</v>
      </c>
      <c r="AL828" t="n">
        <v>12910</v>
      </c>
      <c r="AM828"/>
      <c r="AN828"/>
      <c r="AO828"/>
      <c r="AP828"/>
      <c r="AQ828"/>
      <c r="AR828"/>
    </row>
    <row r="829">
      <c r="A829" t="n">
        <v>143491</v>
      </c>
      <c r="B829" t="s">
        <v>1459</v>
      </c>
      <c r="C829" t="s">
        <v>1432</v>
      </c>
      <c r="D829" t="s">
        <v>1433</v>
      </c>
      <c r="E829" t="s">
        <v>1434</v>
      </c>
      <c r="F829" t="s">
        <v>199</v>
      </c>
      <c r="G829" t="s">
        <v>189</v>
      </c>
      <c r="H829" t="s">
        <v>200</v>
      </c>
      <c r="I829" t="s">
        <v>151</v>
      </c>
      <c r="J829" t="s">
        <v>164</v>
      </c>
      <c r="K829"/>
      <c r="L829" t="s">
        <v>155</v>
      </c>
      <c r="M829" t="s">
        <v>155</v>
      </c>
      <c r="N829" t="n">
        <v>-87.7012</v>
      </c>
      <c r="O829" t="n">
        <v>41.8158</v>
      </c>
      <c r="P829" t="n">
        <v>70</v>
      </c>
      <c r="Q829" t="n">
        <v>70</v>
      </c>
      <c r="R829" t="n">
        <v>97.1</v>
      </c>
      <c r="S829" t="n">
        <v>0</v>
      </c>
      <c r="T829" t="n">
        <v>10</v>
      </c>
      <c r="U829" t="n">
        <v>88.6</v>
      </c>
      <c r="V829" t="n">
        <v>0</v>
      </c>
      <c r="W829" t="n">
        <v>0</v>
      </c>
      <c r="X829" t="n">
        <v>80</v>
      </c>
      <c r="Y829" t="n">
        <v>80</v>
      </c>
      <c r="Z829" t="n">
        <v>15</v>
      </c>
      <c r="AA829"/>
      <c r="AB829"/>
      <c r="AC829"/>
      <c r="AD829"/>
      <c r="AE829"/>
      <c r="AF829" t="n">
        <v>20</v>
      </c>
      <c r="AG829" t="n">
        <v>14</v>
      </c>
      <c r="AH829" t="n">
        <v>21</v>
      </c>
      <c r="AI829" t="n">
        <v>13301</v>
      </c>
      <c r="AJ829" t="n">
        <v>11983</v>
      </c>
      <c r="AK829" t="n">
        <v>12208</v>
      </c>
      <c r="AL829" t="n">
        <v>13079</v>
      </c>
      <c r="AM829" t="n">
        <v>14079</v>
      </c>
      <c r="AN829"/>
      <c r="AO829"/>
      <c r="AP829"/>
      <c r="AQ829"/>
      <c r="AR829"/>
    </row>
    <row r="830">
      <c r="A830" t="n">
        <v>143552</v>
      </c>
      <c r="B830" t="s">
        <v>1460</v>
      </c>
      <c r="C830" t="s">
        <v>1461</v>
      </c>
      <c r="D830" t="s">
        <v>1433</v>
      </c>
      <c r="E830" t="s">
        <v>1434</v>
      </c>
      <c r="F830" t="s">
        <v>199</v>
      </c>
      <c r="G830" t="s">
        <v>189</v>
      </c>
      <c r="H830" t="s">
        <v>200</v>
      </c>
      <c r="I830" t="s">
        <v>186</v>
      </c>
      <c r="J830" t="s">
        <v>164</v>
      </c>
      <c r="K830"/>
      <c r="L830" t="s">
        <v>155</v>
      </c>
      <c r="M830" t="s">
        <v>155</v>
      </c>
      <c r="N830" t="n">
        <v>-87.7716</v>
      </c>
      <c r="O830" t="n">
        <v>41.6039</v>
      </c>
      <c r="P830" t="n">
        <v>64</v>
      </c>
      <c r="Q830" t="n">
        <v>64</v>
      </c>
      <c r="R830" t="n">
        <v>98.4</v>
      </c>
      <c r="S830" t="n">
        <v>39.1</v>
      </c>
      <c r="T830" t="n">
        <v>54.7</v>
      </c>
      <c r="U830" t="n">
        <v>4.7</v>
      </c>
      <c r="V830" t="n">
        <v>0</v>
      </c>
      <c r="W830" t="n">
        <v>1.6</v>
      </c>
      <c r="X830" t="n">
        <v>75</v>
      </c>
      <c r="Y830" t="n">
        <v>100</v>
      </c>
      <c r="Z830" t="n">
        <v>6</v>
      </c>
      <c r="AA830"/>
      <c r="AB830"/>
      <c r="AC830"/>
      <c r="AD830"/>
      <c r="AE830"/>
      <c r="AF830" t="n">
        <v>7</v>
      </c>
      <c r="AG830" t="n">
        <v>58</v>
      </c>
      <c r="AH830" t="n">
        <v>69</v>
      </c>
      <c r="AI830" t="n">
        <v>11216</v>
      </c>
      <c r="AJ830" t="n">
        <v>10777</v>
      </c>
      <c r="AK830"/>
      <c r="AL830"/>
      <c r="AM830"/>
      <c r="AN830"/>
      <c r="AO830"/>
      <c r="AP830"/>
      <c r="AQ830"/>
      <c r="AR830"/>
    </row>
    <row r="831">
      <c r="A831" t="n">
        <v>143613</v>
      </c>
      <c r="B831" t="s">
        <v>1462</v>
      </c>
      <c r="C831" t="s">
        <v>1463</v>
      </c>
      <c r="D831" t="s">
        <v>1433</v>
      </c>
      <c r="E831" t="s">
        <v>1434</v>
      </c>
      <c r="F831" t="s">
        <v>173</v>
      </c>
      <c r="G831" t="s">
        <v>149</v>
      </c>
      <c r="H831" t="s">
        <v>174</v>
      </c>
      <c r="I831" t="s">
        <v>175</v>
      </c>
      <c r="J831" t="s">
        <v>168</v>
      </c>
      <c r="K831" t="s">
        <v>176</v>
      </c>
      <c r="L831" t="s">
        <v>155</v>
      </c>
      <c r="M831" t="s">
        <v>155</v>
      </c>
      <c r="N831" t="n">
        <v>-90.4082</v>
      </c>
      <c r="O831" t="n">
        <v>40.9813</v>
      </c>
      <c r="P831" t="n">
        <v>2295</v>
      </c>
      <c r="Q831" t="n">
        <v>2295</v>
      </c>
      <c r="R831" t="n">
        <v>64.7</v>
      </c>
      <c r="S831" t="n">
        <v>71.6</v>
      </c>
      <c r="T831" t="n">
        <v>7.5</v>
      </c>
      <c r="U831" t="n">
        <v>10.9</v>
      </c>
      <c r="V831" t="n">
        <v>1.2</v>
      </c>
      <c r="W831" t="n">
        <v>0</v>
      </c>
      <c r="X831" t="n">
        <v>67</v>
      </c>
      <c r="Y831" t="n">
        <v>43</v>
      </c>
      <c r="Z831" t="n">
        <v>16</v>
      </c>
      <c r="AA831" t="n">
        <v>135</v>
      </c>
      <c r="AB831" t="n">
        <v>37</v>
      </c>
      <c r="AC831"/>
      <c r="AD831"/>
      <c r="AE831"/>
      <c r="AF831" t="n">
        <v>214</v>
      </c>
      <c r="AG831" t="n">
        <v>43</v>
      </c>
      <c r="AH831" t="n">
        <v>98</v>
      </c>
      <c r="AI831" t="n">
        <v>2754</v>
      </c>
      <c r="AJ831" t="n">
        <v>557</v>
      </c>
      <c r="AK831" t="n">
        <v>-324</v>
      </c>
      <c r="AL831" t="n">
        <v>262</v>
      </c>
      <c r="AM831" t="n">
        <v>4251</v>
      </c>
      <c r="AN831" t="n">
        <v>6790</v>
      </c>
      <c r="AO831" t="n">
        <v>279</v>
      </c>
      <c r="AP831"/>
      <c r="AQ831"/>
      <c r="AR831"/>
    </row>
    <row r="832">
      <c r="A832" t="n">
        <v>143659</v>
      </c>
      <c r="B832" t="s">
        <v>1464</v>
      </c>
      <c r="C832" t="s">
        <v>1432</v>
      </c>
      <c r="D832" t="s">
        <v>1433</v>
      </c>
      <c r="E832" t="s">
        <v>1434</v>
      </c>
      <c r="F832" t="s">
        <v>162</v>
      </c>
      <c r="G832" t="s">
        <v>163</v>
      </c>
      <c r="H832" t="s">
        <v>150</v>
      </c>
      <c r="I832" t="s">
        <v>151</v>
      </c>
      <c r="J832" t="s">
        <v>164</v>
      </c>
      <c r="K832" t="s">
        <v>209</v>
      </c>
      <c r="L832" t="s">
        <v>155</v>
      </c>
      <c r="M832" t="s">
        <v>155</v>
      </c>
      <c r="N832" t="n">
        <v>-87.586</v>
      </c>
      <c r="O832" t="n">
        <v>41.7979</v>
      </c>
      <c r="P832" t="n">
        <v>244</v>
      </c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 t="n">
        <v>51</v>
      </c>
      <c r="AR832" t="n">
        <v>7</v>
      </c>
    </row>
    <row r="833">
      <c r="A833" t="n">
        <v>143853</v>
      </c>
      <c r="B833" t="s">
        <v>1465</v>
      </c>
      <c r="C833" t="s">
        <v>1466</v>
      </c>
      <c r="D833" t="s">
        <v>1433</v>
      </c>
      <c r="E833" t="s">
        <v>1434</v>
      </c>
      <c r="F833" t="s">
        <v>162</v>
      </c>
      <c r="G833" t="s">
        <v>163</v>
      </c>
      <c r="H833" t="s">
        <v>150</v>
      </c>
      <c r="I833" t="s">
        <v>151</v>
      </c>
      <c r="J833" t="s">
        <v>168</v>
      </c>
      <c r="K833" t="s">
        <v>209</v>
      </c>
      <c r="L833" t="s">
        <v>155</v>
      </c>
      <c r="M833" t="s">
        <v>155</v>
      </c>
      <c r="N833" t="n">
        <v>-87.9983</v>
      </c>
      <c r="O833" t="n">
        <v>41.8281</v>
      </c>
      <c r="P833" t="n">
        <v>3013</v>
      </c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 t="n">
        <v>241</v>
      </c>
      <c r="AR833" t="n">
        <v>638</v>
      </c>
    </row>
    <row r="834">
      <c r="A834" t="n">
        <v>143978</v>
      </c>
      <c r="B834" t="s">
        <v>1467</v>
      </c>
      <c r="C834" t="s">
        <v>1432</v>
      </c>
      <c r="D834" t="s">
        <v>1433</v>
      </c>
      <c r="E834" t="s">
        <v>1434</v>
      </c>
      <c r="F834" t="s">
        <v>162</v>
      </c>
      <c r="G834" t="s">
        <v>163</v>
      </c>
      <c r="H834" t="s">
        <v>150</v>
      </c>
      <c r="I834" t="s">
        <v>151</v>
      </c>
      <c r="J834" t="s">
        <v>168</v>
      </c>
      <c r="K834" t="s">
        <v>209</v>
      </c>
      <c r="L834" t="s">
        <v>155</v>
      </c>
      <c r="M834" t="s">
        <v>155</v>
      </c>
      <c r="N834" t="n">
        <v>-87.6338</v>
      </c>
      <c r="O834" t="n">
        <v>41.8883</v>
      </c>
      <c r="P834" t="n">
        <v>1383</v>
      </c>
      <c r="Q834" t="n">
        <v>44</v>
      </c>
      <c r="R834" t="n">
        <v>79.5</v>
      </c>
      <c r="S834" t="n">
        <v>25</v>
      </c>
      <c r="T834" t="n">
        <v>15.9</v>
      </c>
      <c r="U834" t="n">
        <v>45.5</v>
      </c>
      <c r="V834" t="n">
        <v>4.5</v>
      </c>
      <c r="W834" t="n">
        <v>0</v>
      </c>
      <c r="X834"/>
      <c r="Y834"/>
      <c r="Z834" t="n">
        <v>8</v>
      </c>
      <c r="AA834"/>
      <c r="AB834"/>
      <c r="AC834"/>
      <c r="AD834"/>
      <c r="AE834"/>
      <c r="AF834" t="n">
        <v>0</v>
      </c>
      <c r="AG834" t="n">
        <v>47</v>
      </c>
      <c r="AH834" t="n">
        <v>53</v>
      </c>
      <c r="AI834"/>
      <c r="AJ834"/>
      <c r="AK834"/>
      <c r="AL834"/>
      <c r="AM834"/>
      <c r="AN834"/>
      <c r="AO834"/>
      <c r="AP834" t="n">
        <v>14</v>
      </c>
      <c r="AQ834" t="n">
        <v>204</v>
      </c>
      <c r="AR834" t="n">
        <v>93</v>
      </c>
    </row>
    <row r="835">
      <c r="A835" t="n">
        <v>144005</v>
      </c>
      <c r="B835" t="s">
        <v>1468</v>
      </c>
      <c r="C835" t="s">
        <v>1432</v>
      </c>
      <c r="D835" t="s">
        <v>1433</v>
      </c>
      <c r="E835" t="s">
        <v>1434</v>
      </c>
      <c r="F835" t="s">
        <v>148</v>
      </c>
      <c r="G835" t="s">
        <v>149</v>
      </c>
      <c r="H835" t="s">
        <v>150</v>
      </c>
      <c r="I835" t="s">
        <v>151</v>
      </c>
      <c r="J835" t="s">
        <v>168</v>
      </c>
      <c r="K835" t="s">
        <v>153</v>
      </c>
      <c r="L835" t="s">
        <v>155</v>
      </c>
      <c r="M835" t="s">
        <v>155</v>
      </c>
      <c r="N835" t="n">
        <v>-87.6094</v>
      </c>
      <c r="O835" t="n">
        <v>41.7184</v>
      </c>
      <c r="P835" t="n">
        <v>2975</v>
      </c>
      <c r="Q835" t="n">
        <v>1880</v>
      </c>
      <c r="R835" t="n">
        <v>66.8</v>
      </c>
      <c r="S835" t="n">
        <v>2</v>
      </c>
      <c r="T835" t="n">
        <v>75.3</v>
      </c>
      <c r="U835" t="n">
        <v>7</v>
      </c>
      <c r="V835" t="n">
        <v>0.8</v>
      </c>
      <c r="W835" t="n">
        <v>4.1</v>
      </c>
      <c r="X835" t="n">
        <v>47</v>
      </c>
      <c r="Y835" t="n">
        <v>26</v>
      </c>
      <c r="Z835" t="n">
        <v>10</v>
      </c>
      <c r="AA835" t="n">
        <v>118</v>
      </c>
      <c r="AB835" t="n">
        <v>16.9</v>
      </c>
      <c r="AC835" t="n">
        <v>118</v>
      </c>
      <c r="AD835" t="n">
        <v>16.9</v>
      </c>
      <c r="AE835" t="n">
        <v>6.8</v>
      </c>
      <c r="AF835" t="n">
        <v>154</v>
      </c>
      <c r="AG835" t="n">
        <v>55</v>
      </c>
      <c r="AH835" t="n">
        <v>78</v>
      </c>
      <c r="AI835" t="n">
        <v>9852</v>
      </c>
      <c r="AJ835" t="n">
        <v>8025</v>
      </c>
      <c r="AK835" t="n">
        <v>10674</v>
      </c>
      <c r="AL835" t="n">
        <v>12729</v>
      </c>
      <c r="AM835" t="n">
        <v>16801</v>
      </c>
      <c r="AN835" t="n">
        <v>9392</v>
      </c>
      <c r="AO835"/>
      <c r="AP835" t="n">
        <v>263</v>
      </c>
      <c r="AQ835" t="n">
        <v>198</v>
      </c>
      <c r="AR835" t="n">
        <v>34</v>
      </c>
    </row>
    <row r="836">
      <c r="A836" t="n">
        <v>144014</v>
      </c>
      <c r="B836" t="s">
        <v>1469</v>
      </c>
      <c r="C836" t="s">
        <v>1432</v>
      </c>
      <c r="D836" t="s">
        <v>1433</v>
      </c>
      <c r="E836" t="s">
        <v>1434</v>
      </c>
      <c r="F836" t="s">
        <v>162</v>
      </c>
      <c r="G836" t="s">
        <v>163</v>
      </c>
      <c r="H836" t="s">
        <v>150</v>
      </c>
      <c r="I836" t="s">
        <v>151</v>
      </c>
      <c r="J836" t="s">
        <v>164</v>
      </c>
      <c r="K836" t="s">
        <v>209</v>
      </c>
      <c r="L836" t="s">
        <v>155</v>
      </c>
      <c r="M836" t="s">
        <v>155</v>
      </c>
      <c r="N836" t="n">
        <v>-87.5912</v>
      </c>
      <c r="O836" t="n">
        <v>41.7857</v>
      </c>
      <c r="P836" t="n">
        <v>297</v>
      </c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 t="n">
        <v>39</v>
      </c>
      <c r="AR836" t="n">
        <v>7</v>
      </c>
    </row>
    <row r="837">
      <c r="A837" t="n">
        <v>144050</v>
      </c>
      <c r="B837" t="s">
        <v>1470</v>
      </c>
      <c r="C837" t="s">
        <v>1432</v>
      </c>
      <c r="D837" t="s">
        <v>1433</v>
      </c>
      <c r="E837" t="s">
        <v>1434</v>
      </c>
      <c r="F837" t="s">
        <v>162</v>
      </c>
      <c r="G837" t="s">
        <v>163</v>
      </c>
      <c r="H837" t="s">
        <v>150</v>
      </c>
      <c r="I837" t="s">
        <v>151</v>
      </c>
      <c r="J837" t="s">
        <v>238</v>
      </c>
      <c r="K837" t="s">
        <v>159</v>
      </c>
      <c r="L837" t="s">
        <v>155</v>
      </c>
      <c r="M837" t="s">
        <v>155</v>
      </c>
      <c r="N837" t="n">
        <v>-87.5995</v>
      </c>
      <c r="O837" t="n">
        <v>41.788</v>
      </c>
      <c r="P837" t="n">
        <v>21578</v>
      </c>
      <c r="Q837" t="n">
        <v>9174</v>
      </c>
      <c r="R837" t="n">
        <v>48.3</v>
      </c>
      <c r="S837" t="n">
        <v>27.1</v>
      </c>
      <c r="T837" t="n">
        <v>6</v>
      </c>
      <c r="U837" t="n">
        <v>14.5</v>
      </c>
      <c r="V837" t="n">
        <v>16.9</v>
      </c>
      <c r="W837" t="n">
        <v>18.5</v>
      </c>
      <c r="X837" t="n">
        <v>99</v>
      </c>
      <c r="Y837"/>
      <c r="Z837" t="n">
        <v>5</v>
      </c>
      <c r="AA837" t="n">
        <v>1729</v>
      </c>
      <c r="AB837" t="n">
        <v>94.9</v>
      </c>
      <c r="AC837" t="n">
        <v>1729</v>
      </c>
      <c r="AD837" t="n">
        <v>94.9</v>
      </c>
      <c r="AE837" t="n">
        <v>86.4</v>
      </c>
      <c r="AF837" t="n">
        <v>1729</v>
      </c>
      <c r="AG837" t="n">
        <v>14</v>
      </c>
      <c r="AH837" t="n">
        <v>51</v>
      </c>
      <c r="AI837" t="n">
        <v>27979</v>
      </c>
      <c r="AJ837" t="n">
        <v>-1428</v>
      </c>
      <c r="AK837" t="n">
        <v>-294</v>
      </c>
      <c r="AL837" t="n">
        <v>770</v>
      </c>
      <c r="AM837" t="n">
        <v>12816</v>
      </c>
      <c r="AN837" t="n">
        <v>54800</v>
      </c>
      <c r="AO837"/>
      <c r="AP837" t="n">
        <v>1689</v>
      </c>
      <c r="AQ837" t="n">
        <v>3914</v>
      </c>
      <c r="AR837" t="n">
        <v>768</v>
      </c>
    </row>
    <row r="838">
      <c r="A838" t="n">
        <v>144157</v>
      </c>
      <c r="B838" t="s">
        <v>1471</v>
      </c>
      <c r="C838" t="s">
        <v>1432</v>
      </c>
      <c r="D838" t="s">
        <v>1433</v>
      </c>
      <c r="E838" t="s">
        <v>1434</v>
      </c>
      <c r="F838" t="s">
        <v>173</v>
      </c>
      <c r="G838" t="s">
        <v>149</v>
      </c>
      <c r="H838" t="s">
        <v>174</v>
      </c>
      <c r="I838" t="s">
        <v>151</v>
      </c>
      <c r="J838" t="s">
        <v>168</v>
      </c>
      <c r="K838" t="s">
        <v>176</v>
      </c>
      <c r="L838" t="s">
        <v>155</v>
      </c>
      <c r="M838" t="s">
        <v>155</v>
      </c>
      <c r="N838" t="n">
        <v>-87.6434</v>
      </c>
      <c r="O838" t="n">
        <v>41.7803</v>
      </c>
      <c r="P838" t="n">
        <v>3358</v>
      </c>
      <c r="Q838" t="n">
        <v>3358</v>
      </c>
      <c r="R838" t="n">
        <v>58.2</v>
      </c>
      <c r="S838" t="n">
        <v>2.5</v>
      </c>
      <c r="T838" t="n">
        <v>71.5</v>
      </c>
      <c r="U838" t="n">
        <v>20.5</v>
      </c>
      <c r="V838" t="n">
        <v>0.5</v>
      </c>
      <c r="W838" t="n">
        <v>0.6</v>
      </c>
      <c r="X838" t="n">
        <v>44</v>
      </c>
      <c r="Y838" t="n">
        <v>37</v>
      </c>
      <c r="Z838" t="n">
        <v>17</v>
      </c>
      <c r="AA838" t="n">
        <v>98</v>
      </c>
      <c r="AB838" t="n">
        <v>25.5</v>
      </c>
      <c r="AC838"/>
      <c r="AD838"/>
      <c r="AE838"/>
      <c r="AF838" t="n">
        <v>234</v>
      </c>
      <c r="AG838" t="n">
        <v>38</v>
      </c>
      <c r="AH838" t="n">
        <v>46</v>
      </c>
      <c r="AI838" t="n">
        <v>5088</v>
      </c>
      <c r="AJ838" t="n">
        <v>4396</v>
      </c>
      <c r="AK838" t="n">
        <v>4511</v>
      </c>
      <c r="AL838" t="n">
        <v>7377</v>
      </c>
      <c r="AM838" t="n">
        <v>9006</v>
      </c>
      <c r="AN838" t="n">
        <v>11382</v>
      </c>
      <c r="AO838" t="n">
        <v>185</v>
      </c>
      <c r="AP838"/>
      <c r="AQ838"/>
      <c r="AR838"/>
    </row>
    <row r="839">
      <c r="A839" t="n">
        <v>144166</v>
      </c>
      <c r="B839" t="s">
        <v>1472</v>
      </c>
      <c r="C839" t="s">
        <v>1432</v>
      </c>
      <c r="D839" t="s">
        <v>1433</v>
      </c>
      <c r="E839" t="s">
        <v>1434</v>
      </c>
      <c r="F839" t="s">
        <v>173</v>
      </c>
      <c r="G839" t="s">
        <v>149</v>
      </c>
      <c r="H839" t="s">
        <v>174</v>
      </c>
      <c r="I839" t="s">
        <v>151</v>
      </c>
      <c r="J839" t="s">
        <v>152</v>
      </c>
      <c r="K839" t="s">
        <v>176</v>
      </c>
      <c r="L839" t="s">
        <v>155</v>
      </c>
      <c r="M839" t="s">
        <v>155</v>
      </c>
      <c r="N839" t="n">
        <v>-87.6753</v>
      </c>
      <c r="O839" t="n">
        <v>41.8781</v>
      </c>
      <c r="P839" t="n">
        <v>10712</v>
      </c>
      <c r="Q839" t="n">
        <v>10712</v>
      </c>
      <c r="R839" t="n">
        <v>75.1</v>
      </c>
      <c r="S839" t="n">
        <v>8.1</v>
      </c>
      <c r="T839" t="n">
        <v>34.8</v>
      </c>
      <c r="U839" t="n">
        <v>49.7</v>
      </c>
      <c r="V839" t="n">
        <v>3.6</v>
      </c>
      <c r="W839" t="n">
        <v>1.1</v>
      </c>
      <c r="X839" t="n">
        <v>57</v>
      </c>
      <c r="Y839" t="n">
        <v>40</v>
      </c>
      <c r="Z839" t="n">
        <v>24</v>
      </c>
      <c r="AA839" t="n">
        <v>749</v>
      </c>
      <c r="AB839" t="n">
        <v>14.4</v>
      </c>
      <c r="AC839"/>
      <c r="AD839"/>
      <c r="AE839"/>
      <c r="AF839" t="n">
        <v>708</v>
      </c>
      <c r="AG839" t="n">
        <v>42</v>
      </c>
      <c r="AH839" t="n">
        <v>48</v>
      </c>
      <c r="AI839" t="n">
        <v>4208</v>
      </c>
      <c r="AJ839" t="n">
        <v>3131</v>
      </c>
      <c r="AK839" t="n">
        <v>3526</v>
      </c>
      <c r="AL839" t="n">
        <v>5747</v>
      </c>
      <c r="AM839" t="n">
        <v>7179</v>
      </c>
      <c r="AN839"/>
      <c r="AO839" t="n">
        <v>698</v>
      </c>
      <c r="AP839"/>
      <c r="AQ839"/>
      <c r="AR839"/>
    </row>
    <row r="840">
      <c r="A840" t="n">
        <v>144175</v>
      </c>
      <c r="B840" t="s">
        <v>1473</v>
      </c>
      <c r="C840" t="s">
        <v>1432</v>
      </c>
      <c r="D840" t="s">
        <v>1433</v>
      </c>
      <c r="E840" t="s">
        <v>1434</v>
      </c>
      <c r="F840" t="s">
        <v>173</v>
      </c>
      <c r="G840" t="s">
        <v>149</v>
      </c>
      <c r="H840" t="s">
        <v>174</v>
      </c>
      <c r="I840" t="s">
        <v>151</v>
      </c>
      <c r="J840" t="s">
        <v>168</v>
      </c>
      <c r="K840" t="s">
        <v>176</v>
      </c>
      <c r="L840" t="s">
        <v>155</v>
      </c>
      <c r="M840" t="s">
        <v>155</v>
      </c>
      <c r="N840" t="n">
        <v>-87.5892</v>
      </c>
      <c r="O840" t="n">
        <v>41.71</v>
      </c>
      <c r="P840" t="n">
        <v>3582</v>
      </c>
      <c r="Q840" t="n">
        <v>3582</v>
      </c>
      <c r="R840" t="n">
        <v>58.2</v>
      </c>
      <c r="S840" t="n">
        <v>1.9</v>
      </c>
      <c r="T840" t="n">
        <v>67.9</v>
      </c>
      <c r="U840" t="n">
        <v>25.5</v>
      </c>
      <c r="V840" t="n">
        <v>0.4</v>
      </c>
      <c r="W840" t="n">
        <v>0.4</v>
      </c>
      <c r="X840" t="n">
        <v>46</v>
      </c>
      <c r="Y840" t="n">
        <v>34</v>
      </c>
      <c r="Z840" t="n">
        <v>23</v>
      </c>
      <c r="AA840" t="n">
        <v>82</v>
      </c>
      <c r="AB840" t="n">
        <v>19.5</v>
      </c>
      <c r="AC840"/>
      <c r="AD840"/>
      <c r="AE840"/>
      <c r="AF840" t="n">
        <v>154</v>
      </c>
      <c r="AG840" t="n">
        <v>31</v>
      </c>
      <c r="AH840" t="n">
        <v>33</v>
      </c>
      <c r="AI840" t="n">
        <v>5917</v>
      </c>
      <c r="AJ840" t="n">
        <v>5561</v>
      </c>
      <c r="AK840" t="n">
        <v>5260</v>
      </c>
      <c r="AL840" t="n">
        <v>7512</v>
      </c>
      <c r="AM840"/>
      <c r="AN840"/>
      <c r="AO840" t="n">
        <v>136</v>
      </c>
      <c r="AP840"/>
      <c r="AQ840"/>
      <c r="AR840"/>
    </row>
    <row r="841">
      <c r="A841" t="n">
        <v>144184</v>
      </c>
      <c r="B841" t="s">
        <v>1474</v>
      </c>
      <c r="C841" t="s">
        <v>1432</v>
      </c>
      <c r="D841" t="s">
        <v>1433</v>
      </c>
      <c r="E841" t="s">
        <v>1434</v>
      </c>
      <c r="F841" t="s">
        <v>173</v>
      </c>
      <c r="G841" t="s">
        <v>149</v>
      </c>
      <c r="H841" t="s">
        <v>174</v>
      </c>
      <c r="I841" t="s">
        <v>151</v>
      </c>
      <c r="J841" t="s">
        <v>152</v>
      </c>
      <c r="K841" t="s">
        <v>176</v>
      </c>
      <c r="L841" t="s">
        <v>155</v>
      </c>
      <c r="M841" t="s">
        <v>155</v>
      </c>
      <c r="N841" t="n">
        <v>-87.6591</v>
      </c>
      <c r="O841" t="n">
        <v>41.9645</v>
      </c>
      <c r="P841" t="n">
        <v>9278</v>
      </c>
      <c r="Q841" t="n">
        <v>9278</v>
      </c>
      <c r="R841" t="n">
        <v>57.9</v>
      </c>
      <c r="S841" t="n">
        <v>17.2</v>
      </c>
      <c r="T841" t="n">
        <v>17.8</v>
      </c>
      <c r="U841" t="n">
        <v>45.9</v>
      </c>
      <c r="V841" t="n">
        <v>14.2</v>
      </c>
      <c r="W841" t="n">
        <v>1.4</v>
      </c>
      <c r="X841" t="n">
        <v>58</v>
      </c>
      <c r="Y841" t="n">
        <v>43</v>
      </c>
      <c r="Z841" t="n">
        <v>25</v>
      </c>
      <c r="AA841" t="n">
        <v>197</v>
      </c>
      <c r="AB841" t="n">
        <v>31.5</v>
      </c>
      <c r="AC841"/>
      <c r="AD841"/>
      <c r="AE841"/>
      <c r="AF841" t="n">
        <v>336</v>
      </c>
      <c r="AG841" t="n">
        <v>21</v>
      </c>
      <c r="AH841" t="n">
        <v>26</v>
      </c>
      <c r="AI841" t="n">
        <v>4210</v>
      </c>
      <c r="AJ841" t="n">
        <v>3271</v>
      </c>
      <c r="AK841" t="n">
        <v>3885</v>
      </c>
      <c r="AL841" t="n">
        <v>5710</v>
      </c>
      <c r="AM841" t="n">
        <v>6217</v>
      </c>
      <c r="AN841" t="n">
        <v>10722</v>
      </c>
      <c r="AO841" t="n">
        <v>263</v>
      </c>
      <c r="AP841"/>
      <c r="AQ841"/>
      <c r="AR841"/>
    </row>
    <row r="842">
      <c r="A842" t="n">
        <v>144193</v>
      </c>
      <c r="B842" t="s">
        <v>1475</v>
      </c>
      <c r="C842" t="s">
        <v>1432</v>
      </c>
      <c r="D842" t="s">
        <v>1433</v>
      </c>
      <c r="E842" t="s">
        <v>1434</v>
      </c>
      <c r="F842" t="s">
        <v>173</v>
      </c>
      <c r="G842" t="s">
        <v>149</v>
      </c>
      <c r="H842" t="s">
        <v>174</v>
      </c>
      <c r="I842" t="s">
        <v>151</v>
      </c>
      <c r="J842" t="s">
        <v>152</v>
      </c>
      <c r="K842" t="s">
        <v>176</v>
      </c>
      <c r="L842" t="s">
        <v>155</v>
      </c>
      <c r="M842" t="s">
        <v>155</v>
      </c>
      <c r="N842" t="n">
        <v>-87.724</v>
      </c>
      <c r="O842" t="n">
        <v>41.756</v>
      </c>
      <c r="P842" t="n">
        <v>8067</v>
      </c>
      <c r="Q842" t="n">
        <v>8067</v>
      </c>
      <c r="R842" t="n">
        <v>53.3</v>
      </c>
      <c r="S842" t="n">
        <v>8</v>
      </c>
      <c r="T842" t="n">
        <v>10</v>
      </c>
      <c r="U842" t="n">
        <v>79.4</v>
      </c>
      <c r="V842" t="n">
        <v>1</v>
      </c>
      <c r="W842" t="n">
        <v>0.4</v>
      </c>
      <c r="X842" t="n">
        <v>64</v>
      </c>
      <c r="Y842" t="n">
        <v>34</v>
      </c>
      <c r="Z842" t="n">
        <v>31</v>
      </c>
      <c r="AA842" t="n">
        <v>254</v>
      </c>
      <c r="AB842" t="n">
        <v>27.6</v>
      </c>
      <c r="AC842"/>
      <c r="AD842"/>
      <c r="AE842"/>
      <c r="AF842" t="n">
        <v>426</v>
      </c>
      <c r="AG842" t="n">
        <v>22</v>
      </c>
      <c r="AH842" t="n">
        <v>32</v>
      </c>
      <c r="AI842" t="n">
        <v>4097</v>
      </c>
      <c r="AJ842" t="n">
        <v>2222</v>
      </c>
      <c r="AK842" t="n">
        <v>2293</v>
      </c>
      <c r="AL842" t="n">
        <v>5441</v>
      </c>
      <c r="AM842" t="n">
        <v>6819</v>
      </c>
      <c r="AN842"/>
      <c r="AO842" t="n">
        <v>318</v>
      </c>
      <c r="AP842"/>
      <c r="AQ842"/>
      <c r="AR842"/>
    </row>
    <row r="843">
      <c r="A843" t="n">
        <v>144209</v>
      </c>
      <c r="B843" t="s">
        <v>1476</v>
      </c>
      <c r="C843" t="s">
        <v>1432</v>
      </c>
      <c r="D843" t="s">
        <v>1433</v>
      </c>
      <c r="E843" t="s">
        <v>1434</v>
      </c>
      <c r="F843" t="s">
        <v>173</v>
      </c>
      <c r="G843" t="s">
        <v>149</v>
      </c>
      <c r="H843" t="s">
        <v>174</v>
      </c>
      <c r="I843" t="s">
        <v>151</v>
      </c>
      <c r="J843" t="s">
        <v>152</v>
      </c>
      <c r="K843" t="s">
        <v>176</v>
      </c>
      <c r="L843" t="s">
        <v>155</v>
      </c>
      <c r="M843" t="s">
        <v>155</v>
      </c>
      <c r="N843" t="n">
        <v>-87.6266</v>
      </c>
      <c r="O843" t="n">
        <v>41.8861</v>
      </c>
      <c r="P843" t="n">
        <v>8156</v>
      </c>
      <c r="Q843" t="n">
        <v>8156</v>
      </c>
      <c r="R843" t="n">
        <v>58.9</v>
      </c>
      <c r="S843" t="n">
        <v>11.8</v>
      </c>
      <c r="T843" t="n">
        <v>31.1</v>
      </c>
      <c r="U843" t="n">
        <v>42.4</v>
      </c>
      <c r="V843" t="n">
        <v>7.4</v>
      </c>
      <c r="W843" t="n">
        <v>2.9</v>
      </c>
      <c r="X843" t="n">
        <v>62</v>
      </c>
      <c r="Y843" t="n">
        <v>41</v>
      </c>
      <c r="Z843" t="n">
        <v>20</v>
      </c>
      <c r="AA843" t="n">
        <v>723</v>
      </c>
      <c r="AB843" t="n">
        <v>28.6</v>
      </c>
      <c r="AC843"/>
      <c r="AD843"/>
      <c r="AE843"/>
      <c r="AF843" t="n">
        <v>560</v>
      </c>
      <c r="AG843" t="n">
        <v>35</v>
      </c>
      <c r="AH843" t="n">
        <v>46</v>
      </c>
      <c r="AI843" t="n">
        <v>3555</v>
      </c>
      <c r="AJ843" t="n">
        <v>2190</v>
      </c>
      <c r="AK843" t="n">
        <v>2754</v>
      </c>
      <c r="AL843" t="n">
        <v>4862</v>
      </c>
      <c r="AM843" t="n">
        <v>7912</v>
      </c>
      <c r="AN843" t="n">
        <v>9996</v>
      </c>
      <c r="AO843" t="n">
        <v>1016</v>
      </c>
      <c r="AP843"/>
      <c r="AQ843"/>
      <c r="AR843"/>
    </row>
    <row r="844">
      <c r="A844" t="n">
        <v>144218</v>
      </c>
      <c r="B844" t="s">
        <v>1477</v>
      </c>
      <c r="C844" t="s">
        <v>1432</v>
      </c>
      <c r="D844" t="s">
        <v>1433</v>
      </c>
      <c r="E844" t="s">
        <v>1434</v>
      </c>
      <c r="F844" t="s">
        <v>173</v>
      </c>
      <c r="G844" t="s">
        <v>149</v>
      </c>
      <c r="H844" t="s">
        <v>174</v>
      </c>
      <c r="I844" t="s">
        <v>151</v>
      </c>
      <c r="J844" t="s">
        <v>152</v>
      </c>
      <c r="K844" t="s">
        <v>176</v>
      </c>
      <c r="L844" t="s">
        <v>155</v>
      </c>
      <c r="M844" t="s">
        <v>155</v>
      </c>
      <c r="N844" t="n">
        <v>-87.7879</v>
      </c>
      <c r="O844" t="n">
        <v>41.9588</v>
      </c>
      <c r="P844" t="n">
        <v>11887</v>
      </c>
      <c r="Q844" t="n">
        <v>11887</v>
      </c>
      <c r="R844" t="n">
        <v>56.3</v>
      </c>
      <c r="S844" t="n">
        <v>23.2</v>
      </c>
      <c r="T844" t="n">
        <v>5.7</v>
      </c>
      <c r="U844" t="n">
        <v>60.9</v>
      </c>
      <c r="V844" t="n">
        <v>6.7</v>
      </c>
      <c r="W844" t="n">
        <v>0.9</v>
      </c>
      <c r="X844" t="n">
        <v>71</v>
      </c>
      <c r="Y844" t="n">
        <v>46</v>
      </c>
      <c r="Z844" t="n">
        <v>29</v>
      </c>
      <c r="AA844" t="n">
        <v>762</v>
      </c>
      <c r="AB844" t="n">
        <v>32.5</v>
      </c>
      <c r="AC844"/>
      <c r="AD844"/>
      <c r="AE844"/>
      <c r="AF844" t="n">
        <v>737</v>
      </c>
      <c r="AG844" t="n">
        <v>27</v>
      </c>
      <c r="AH844" t="n">
        <v>36</v>
      </c>
      <c r="AI844" t="n">
        <v>3771</v>
      </c>
      <c r="AJ844" t="n">
        <v>1621</v>
      </c>
      <c r="AK844" t="n">
        <v>2658</v>
      </c>
      <c r="AL844" t="n">
        <v>4708</v>
      </c>
      <c r="AM844" t="n">
        <v>5744</v>
      </c>
      <c r="AN844" t="n">
        <v>8500</v>
      </c>
      <c r="AO844" t="n">
        <v>784</v>
      </c>
      <c r="AP844"/>
      <c r="AQ844"/>
      <c r="AR844"/>
    </row>
    <row r="845">
      <c r="A845" t="n">
        <v>144281</v>
      </c>
      <c r="B845" t="s">
        <v>1478</v>
      </c>
      <c r="C845" t="s">
        <v>1432</v>
      </c>
      <c r="D845" t="s">
        <v>1433</v>
      </c>
      <c r="E845" t="s">
        <v>1434</v>
      </c>
      <c r="F845" t="s">
        <v>162</v>
      </c>
      <c r="G845" t="s">
        <v>163</v>
      </c>
      <c r="H845" t="s">
        <v>150</v>
      </c>
      <c r="I845" t="s">
        <v>151</v>
      </c>
      <c r="J845" t="s">
        <v>152</v>
      </c>
      <c r="K845" t="s">
        <v>153</v>
      </c>
      <c r="L845" t="s">
        <v>155</v>
      </c>
      <c r="M845" t="s">
        <v>155</v>
      </c>
      <c r="N845" t="n">
        <v>-87.6247</v>
      </c>
      <c r="O845" t="n">
        <v>41.8743</v>
      </c>
      <c r="P845" t="n">
        <v>7010</v>
      </c>
      <c r="Q845" t="n">
        <v>6756</v>
      </c>
      <c r="R845" t="n">
        <v>60.3</v>
      </c>
      <c r="S845" t="n">
        <v>43.9</v>
      </c>
      <c r="T845" t="n">
        <v>16.8</v>
      </c>
      <c r="U845" t="n">
        <v>25.6</v>
      </c>
      <c r="V845" t="n">
        <v>3.4</v>
      </c>
      <c r="W845" t="n">
        <v>4</v>
      </c>
      <c r="X845" t="n">
        <v>64</v>
      </c>
      <c r="Y845" t="n">
        <v>19</v>
      </c>
      <c r="Z845" t="n">
        <v>15</v>
      </c>
      <c r="AA845" t="n">
        <v>1432</v>
      </c>
      <c r="AB845" t="n">
        <v>48.5</v>
      </c>
      <c r="AC845" t="n">
        <v>1432</v>
      </c>
      <c r="AD845" t="n">
        <v>48.5</v>
      </c>
      <c r="AE845" t="n">
        <v>39.1</v>
      </c>
      <c r="AF845" t="n">
        <v>1585</v>
      </c>
      <c r="AG845" t="n">
        <v>43</v>
      </c>
      <c r="AH845" t="n">
        <v>94</v>
      </c>
      <c r="AI845" t="n">
        <v>29790</v>
      </c>
      <c r="AJ845" t="n">
        <v>21821</v>
      </c>
      <c r="AK845" t="n">
        <v>22285</v>
      </c>
      <c r="AL845" t="n">
        <v>27380</v>
      </c>
      <c r="AM845" t="n">
        <v>32896</v>
      </c>
      <c r="AN845" t="n">
        <v>36054</v>
      </c>
      <c r="AO845"/>
      <c r="AP845" t="n">
        <v>1284</v>
      </c>
      <c r="AQ845" t="n">
        <v>98</v>
      </c>
      <c r="AR845"/>
    </row>
    <row r="846">
      <c r="A846" t="n">
        <v>144351</v>
      </c>
      <c r="B846" t="s">
        <v>1479</v>
      </c>
      <c r="C846" t="s">
        <v>1480</v>
      </c>
      <c r="D846" t="s">
        <v>1433</v>
      </c>
      <c r="E846" t="s">
        <v>1434</v>
      </c>
      <c r="F846" t="s">
        <v>162</v>
      </c>
      <c r="G846" t="s">
        <v>163</v>
      </c>
      <c r="H846" t="s">
        <v>150</v>
      </c>
      <c r="I846" t="s">
        <v>186</v>
      </c>
      <c r="J846" t="s">
        <v>152</v>
      </c>
      <c r="K846" t="s">
        <v>153</v>
      </c>
      <c r="L846" t="s">
        <v>155</v>
      </c>
      <c r="M846" t="s">
        <v>155</v>
      </c>
      <c r="N846" t="n">
        <v>-87.8095</v>
      </c>
      <c r="O846" t="n">
        <v>41.8987</v>
      </c>
      <c r="P846" t="n">
        <v>7099</v>
      </c>
      <c r="Q846" t="n">
        <v>1621</v>
      </c>
      <c r="R846" t="n">
        <v>53.9</v>
      </c>
      <c r="S846" t="n">
        <v>42.3</v>
      </c>
      <c r="T846" t="n">
        <v>12.3</v>
      </c>
      <c r="U846" t="n">
        <v>33.3</v>
      </c>
      <c r="V846" t="n">
        <v>2.5</v>
      </c>
      <c r="W846" t="n">
        <v>1.3</v>
      </c>
      <c r="X846" t="n">
        <v>63</v>
      </c>
      <c r="Y846"/>
      <c r="Z846" t="n">
        <v>13</v>
      </c>
      <c r="AA846" t="n">
        <v>327</v>
      </c>
      <c r="AB846" t="n">
        <v>47.4</v>
      </c>
      <c r="AC846" t="n">
        <v>327</v>
      </c>
      <c r="AD846" t="n">
        <v>46.5</v>
      </c>
      <c r="AE846" t="n">
        <v>34.6</v>
      </c>
      <c r="AF846" t="n">
        <v>267</v>
      </c>
      <c r="AG846" t="n">
        <v>45</v>
      </c>
      <c r="AH846" t="n">
        <v>82</v>
      </c>
      <c r="AI846" t="n">
        <v>17767</v>
      </c>
      <c r="AJ846" t="n">
        <v>13573</v>
      </c>
      <c r="AK846" t="n">
        <v>14000</v>
      </c>
      <c r="AL846" t="n">
        <v>17318</v>
      </c>
      <c r="AM846" t="n">
        <v>19478</v>
      </c>
      <c r="AN846" t="n">
        <v>23731</v>
      </c>
      <c r="AO846" t="n">
        <v>1</v>
      </c>
      <c r="AP846" t="n">
        <v>333</v>
      </c>
      <c r="AQ846" t="n">
        <v>1010</v>
      </c>
      <c r="AR846" t="n">
        <v>153</v>
      </c>
    </row>
    <row r="847">
      <c r="A847" t="n">
        <v>144564</v>
      </c>
      <c r="B847" t="s">
        <v>1481</v>
      </c>
      <c r="C847" t="s">
        <v>1482</v>
      </c>
      <c r="D847" t="s">
        <v>1433</v>
      </c>
      <c r="E847" t="s">
        <v>1434</v>
      </c>
      <c r="F847" t="s">
        <v>173</v>
      </c>
      <c r="G847" t="s">
        <v>149</v>
      </c>
      <c r="H847" t="s">
        <v>174</v>
      </c>
      <c r="I847" t="s">
        <v>175</v>
      </c>
      <c r="J847" t="s">
        <v>168</v>
      </c>
      <c r="K847" t="s">
        <v>176</v>
      </c>
      <c r="L847" t="s">
        <v>155</v>
      </c>
      <c r="M847" t="s">
        <v>155</v>
      </c>
      <c r="N847" t="n">
        <v>-87.5879</v>
      </c>
      <c r="O847" t="n">
        <v>40.1275</v>
      </c>
      <c r="P847" t="n">
        <v>3153</v>
      </c>
      <c r="Q847" t="n">
        <v>3153</v>
      </c>
      <c r="R847" t="n">
        <v>52.7</v>
      </c>
      <c r="S847" t="n">
        <v>62.2</v>
      </c>
      <c r="T847" t="n">
        <v>19.1</v>
      </c>
      <c r="U847" t="n">
        <v>3.3</v>
      </c>
      <c r="V847" t="n">
        <v>1.1</v>
      </c>
      <c r="W847" t="n">
        <v>0</v>
      </c>
      <c r="X847" t="n">
        <v>69</v>
      </c>
      <c r="Y847" t="n">
        <v>32</v>
      </c>
      <c r="Z847" t="n">
        <v>16</v>
      </c>
      <c r="AA847" t="n">
        <v>211</v>
      </c>
      <c r="AB847" t="n">
        <v>37.9</v>
      </c>
      <c r="AC847"/>
      <c r="AD847"/>
      <c r="AE847"/>
      <c r="AF847" t="n">
        <v>213</v>
      </c>
      <c r="AG847" t="n">
        <v>24</v>
      </c>
      <c r="AH847" t="n">
        <v>58</v>
      </c>
      <c r="AI847" t="n">
        <v>4323</v>
      </c>
      <c r="AJ847" t="n">
        <v>1026</v>
      </c>
      <c r="AK847" t="n">
        <v>2052</v>
      </c>
      <c r="AL847" t="n">
        <v>4949</v>
      </c>
      <c r="AM847" t="n">
        <v>9218</v>
      </c>
      <c r="AN847" t="n">
        <v>8898</v>
      </c>
      <c r="AO847" t="n">
        <v>261</v>
      </c>
      <c r="AP847"/>
      <c r="AQ847"/>
      <c r="AR847"/>
    </row>
    <row r="848">
      <c r="A848" t="n">
        <v>144573</v>
      </c>
      <c r="B848" t="s">
        <v>1483</v>
      </c>
      <c r="C848" t="s">
        <v>1484</v>
      </c>
      <c r="D848" t="s">
        <v>1433</v>
      </c>
      <c r="E848" t="s">
        <v>1434</v>
      </c>
      <c r="F848" t="s">
        <v>199</v>
      </c>
      <c r="G848" t="s">
        <v>189</v>
      </c>
      <c r="H848" t="s">
        <v>200</v>
      </c>
      <c r="I848" t="s">
        <v>151</v>
      </c>
      <c r="J848" t="s">
        <v>164</v>
      </c>
      <c r="K848"/>
      <c r="L848" t="s">
        <v>155</v>
      </c>
      <c r="M848" t="s">
        <v>155</v>
      </c>
      <c r="N848" t="n">
        <v>-88.206</v>
      </c>
      <c r="O848" t="n">
        <v>40.1177</v>
      </c>
      <c r="P848" t="n">
        <v>269</v>
      </c>
      <c r="Q848" t="n">
        <v>269</v>
      </c>
      <c r="R848" t="n">
        <v>97.4</v>
      </c>
      <c r="S848" t="n">
        <v>45.7</v>
      </c>
      <c r="T848" t="n">
        <v>38.7</v>
      </c>
      <c r="U848" t="n">
        <v>7.1</v>
      </c>
      <c r="V848" t="n">
        <v>0.7</v>
      </c>
      <c r="W848" t="n">
        <v>0.7</v>
      </c>
      <c r="X848" t="n">
        <v>67</v>
      </c>
      <c r="Y848" t="n">
        <v>80</v>
      </c>
      <c r="Z848" t="n">
        <v>14</v>
      </c>
      <c r="AA848"/>
      <c r="AB848"/>
      <c r="AC848"/>
      <c r="AD848"/>
      <c r="AE848"/>
      <c r="AF848" t="n">
        <v>48</v>
      </c>
      <c r="AG848" t="n">
        <v>70</v>
      </c>
      <c r="AH848" t="n">
        <v>72</v>
      </c>
      <c r="AI848" t="n">
        <v>13786</v>
      </c>
      <c r="AJ848" t="n">
        <v>13440</v>
      </c>
      <c r="AK848" t="n">
        <v>11706</v>
      </c>
      <c r="AL848" t="n">
        <v>12524</v>
      </c>
      <c r="AM848" t="n">
        <v>19408</v>
      </c>
      <c r="AN848" t="n">
        <v>17497</v>
      </c>
      <c r="AO848"/>
      <c r="AP848"/>
      <c r="AQ848"/>
      <c r="AR848"/>
    </row>
    <row r="849">
      <c r="A849" t="n">
        <v>144740</v>
      </c>
      <c r="B849" t="s">
        <v>1485</v>
      </c>
      <c r="C849" t="s">
        <v>1432</v>
      </c>
      <c r="D849" t="s">
        <v>1433</v>
      </c>
      <c r="E849" t="s">
        <v>1434</v>
      </c>
      <c r="F849" t="s">
        <v>162</v>
      </c>
      <c r="G849" t="s">
        <v>163</v>
      </c>
      <c r="H849" t="s">
        <v>150</v>
      </c>
      <c r="I849" t="s">
        <v>151</v>
      </c>
      <c r="J849" t="s">
        <v>158</v>
      </c>
      <c r="K849" t="s">
        <v>159</v>
      </c>
      <c r="L849" t="s">
        <v>155</v>
      </c>
      <c r="M849" t="s">
        <v>155</v>
      </c>
      <c r="N849" t="n">
        <v>-87.6272</v>
      </c>
      <c r="O849" t="n">
        <v>41.8776</v>
      </c>
      <c r="P849" t="n">
        <v>24535</v>
      </c>
      <c r="Q849" t="n">
        <v>15856</v>
      </c>
      <c r="R849" t="n">
        <v>54.9</v>
      </c>
      <c r="S849" t="n">
        <v>46.7</v>
      </c>
      <c r="T849" t="n">
        <v>8.2</v>
      </c>
      <c r="U849" t="n">
        <v>22.8</v>
      </c>
      <c r="V849" t="n">
        <v>11.9</v>
      </c>
      <c r="W849" t="n">
        <v>3</v>
      </c>
      <c r="X849" t="n">
        <v>87</v>
      </c>
      <c r="Y849" t="n">
        <v>29</v>
      </c>
      <c r="Z849" t="n">
        <v>17</v>
      </c>
      <c r="AA849" t="n">
        <v>2537</v>
      </c>
      <c r="AB849" t="n">
        <v>70</v>
      </c>
      <c r="AC849" t="n">
        <v>2537</v>
      </c>
      <c r="AD849" t="n">
        <v>70</v>
      </c>
      <c r="AE849" t="n">
        <v>56</v>
      </c>
      <c r="AF849" t="n">
        <v>2961</v>
      </c>
      <c r="AG849" t="n">
        <v>31</v>
      </c>
      <c r="AH849" t="n">
        <v>90</v>
      </c>
      <c r="AI849" t="n">
        <v>32129</v>
      </c>
      <c r="AJ849" t="n">
        <v>23758</v>
      </c>
      <c r="AK849" t="n">
        <v>24181</v>
      </c>
      <c r="AL849" t="n">
        <v>26576</v>
      </c>
      <c r="AM849" t="n">
        <v>30294</v>
      </c>
      <c r="AN849" t="n">
        <v>35894</v>
      </c>
      <c r="AO849"/>
      <c r="AP849" t="n">
        <v>3070</v>
      </c>
      <c r="AQ849" t="n">
        <v>2403</v>
      </c>
      <c r="AR849" t="n">
        <v>246</v>
      </c>
    </row>
    <row r="850">
      <c r="A850" t="n">
        <v>144795</v>
      </c>
      <c r="B850" t="s">
        <v>1486</v>
      </c>
      <c r="C850" t="s">
        <v>1487</v>
      </c>
      <c r="D850" t="s">
        <v>1433</v>
      </c>
      <c r="E850" t="s">
        <v>1434</v>
      </c>
      <c r="F850" t="s">
        <v>199</v>
      </c>
      <c r="G850" t="s">
        <v>189</v>
      </c>
      <c r="H850" t="s">
        <v>200</v>
      </c>
      <c r="I850" t="s">
        <v>186</v>
      </c>
      <c r="J850" t="s">
        <v>164</v>
      </c>
      <c r="K850"/>
      <c r="L850" t="s">
        <v>155</v>
      </c>
      <c r="M850" t="s">
        <v>155</v>
      </c>
      <c r="N850" t="n">
        <v>-88.2941</v>
      </c>
      <c r="O850" t="n">
        <v>42.2492</v>
      </c>
      <c r="P850" t="n">
        <v>576</v>
      </c>
      <c r="Q850" t="n">
        <v>576</v>
      </c>
      <c r="R850" t="n">
        <v>73.1</v>
      </c>
      <c r="S850" t="n">
        <v>30.7</v>
      </c>
      <c r="T850" t="n">
        <v>14.2</v>
      </c>
      <c r="U850" t="n">
        <v>48.8</v>
      </c>
      <c r="V850" t="n">
        <v>2.1</v>
      </c>
      <c r="W850" t="n">
        <v>0</v>
      </c>
      <c r="X850" t="n">
        <v>92</v>
      </c>
      <c r="Y850" t="n">
        <v>75</v>
      </c>
      <c r="Z850" t="n">
        <v>20</v>
      </c>
      <c r="AA850"/>
      <c r="AB850"/>
      <c r="AC850"/>
      <c r="AD850"/>
      <c r="AE850"/>
      <c r="AF850" t="n">
        <v>241</v>
      </c>
      <c r="AG850" t="n">
        <v>58</v>
      </c>
      <c r="AH850" t="n">
        <v>58</v>
      </c>
      <c r="AI850" t="n">
        <v>12488</v>
      </c>
      <c r="AJ850" t="n">
        <v>14596</v>
      </c>
      <c r="AK850" t="n">
        <v>14599</v>
      </c>
      <c r="AL850" t="n">
        <v>15398</v>
      </c>
      <c r="AM850"/>
      <c r="AN850" t="n">
        <v>20045</v>
      </c>
      <c r="AO850"/>
      <c r="AP850"/>
      <c r="AQ850"/>
      <c r="AR850"/>
    </row>
    <row r="851">
      <c r="A851" t="n">
        <v>144865</v>
      </c>
      <c r="B851" t="s">
        <v>1488</v>
      </c>
      <c r="C851" t="s">
        <v>1489</v>
      </c>
      <c r="D851" t="s">
        <v>1433</v>
      </c>
      <c r="E851" t="s">
        <v>1434</v>
      </c>
      <c r="F851" t="s">
        <v>173</v>
      </c>
      <c r="G851" t="s">
        <v>149</v>
      </c>
      <c r="H851" t="s">
        <v>174</v>
      </c>
      <c r="I851" t="s">
        <v>186</v>
      </c>
      <c r="J851" t="s">
        <v>158</v>
      </c>
      <c r="K851" t="s">
        <v>176</v>
      </c>
      <c r="L851" t="s">
        <v>155</v>
      </c>
      <c r="M851" t="s">
        <v>155</v>
      </c>
      <c r="N851" t="n">
        <v>-88.0716</v>
      </c>
      <c r="O851" t="n">
        <v>41.8416</v>
      </c>
      <c r="P851" t="n">
        <v>37930</v>
      </c>
      <c r="Q851" t="n">
        <v>37930</v>
      </c>
      <c r="R851" t="n">
        <v>53.9</v>
      </c>
      <c r="S851" t="n">
        <v>46.2</v>
      </c>
      <c r="T851" t="n">
        <v>7.1</v>
      </c>
      <c r="U851" t="n">
        <v>23.5</v>
      </c>
      <c r="V851" t="n">
        <v>11.9</v>
      </c>
      <c r="W851" t="n">
        <v>2</v>
      </c>
      <c r="X851" t="n">
        <v>66</v>
      </c>
      <c r="Y851" t="n">
        <v>52</v>
      </c>
      <c r="Z851" t="n">
        <v>21</v>
      </c>
      <c r="AA851" t="n">
        <v>1851</v>
      </c>
      <c r="AB851" t="n">
        <v>24.2</v>
      </c>
      <c r="AC851"/>
      <c r="AD851"/>
      <c r="AE851"/>
      <c r="AF851" t="n">
        <v>2099</v>
      </c>
      <c r="AG851" t="n">
        <v>20</v>
      </c>
      <c r="AH851" t="n">
        <v>28</v>
      </c>
      <c r="AI851" t="n">
        <v>5397</v>
      </c>
      <c r="AJ851" t="n">
        <v>3576</v>
      </c>
      <c r="AK851" t="n">
        <v>3776</v>
      </c>
      <c r="AL851" t="n">
        <v>7500</v>
      </c>
      <c r="AM851" t="n">
        <v>11927</v>
      </c>
      <c r="AN851" t="n">
        <v>12534</v>
      </c>
      <c r="AO851" t="n">
        <v>1858</v>
      </c>
      <c r="AP851"/>
      <c r="AQ851"/>
      <c r="AR851"/>
    </row>
    <row r="852">
      <c r="A852" t="n">
        <v>144883</v>
      </c>
      <c r="B852" t="s">
        <v>1490</v>
      </c>
      <c r="C852" t="s">
        <v>1432</v>
      </c>
      <c r="D852" t="s">
        <v>1433</v>
      </c>
      <c r="E852" t="s">
        <v>1434</v>
      </c>
      <c r="F852" t="s">
        <v>162</v>
      </c>
      <c r="G852" t="s">
        <v>163</v>
      </c>
      <c r="H852" t="s">
        <v>150</v>
      </c>
      <c r="I852" t="s">
        <v>151</v>
      </c>
      <c r="J852" t="s">
        <v>164</v>
      </c>
      <c r="K852" t="s">
        <v>179</v>
      </c>
      <c r="L852" t="s">
        <v>155</v>
      </c>
      <c r="M852" t="s">
        <v>155</v>
      </c>
      <c r="N852" t="n">
        <v>-87.6248</v>
      </c>
      <c r="O852" t="n">
        <v>41.8713</v>
      </c>
      <c r="P852" t="n">
        <v>611</v>
      </c>
      <c r="Q852" t="n">
        <v>611</v>
      </c>
      <c r="R852" t="n">
        <v>49.8</v>
      </c>
      <c r="S852" t="n">
        <v>2</v>
      </c>
      <c r="T852" t="n">
        <v>37.2</v>
      </c>
      <c r="U852" t="n">
        <v>32.7</v>
      </c>
      <c r="V852" t="n">
        <v>0.8</v>
      </c>
      <c r="W852" t="n">
        <v>23.1</v>
      </c>
      <c r="X852" t="n">
        <v>37</v>
      </c>
      <c r="Y852"/>
      <c r="Z852" t="n">
        <v>29</v>
      </c>
      <c r="AA852" t="n">
        <v>122</v>
      </c>
      <c r="AB852" t="n">
        <v>23</v>
      </c>
      <c r="AC852" t="n">
        <v>122</v>
      </c>
      <c r="AD852" t="n">
        <v>13.9</v>
      </c>
      <c r="AE852" t="n">
        <v>10.7</v>
      </c>
      <c r="AF852" t="n">
        <v>241</v>
      </c>
      <c r="AG852" t="n">
        <v>80</v>
      </c>
      <c r="AH852" t="n">
        <v>99</v>
      </c>
      <c r="AI852" t="n">
        <v>23140</v>
      </c>
      <c r="AJ852" t="n">
        <v>18975</v>
      </c>
      <c r="AK852" t="n">
        <v>25766</v>
      </c>
      <c r="AL852" t="n">
        <v>27556</v>
      </c>
      <c r="AM852" t="n">
        <v>27304</v>
      </c>
      <c r="AN852"/>
      <c r="AO852" t="n">
        <v>1</v>
      </c>
      <c r="AP852" t="n">
        <v>27</v>
      </c>
      <c r="AQ852"/>
      <c r="AR852"/>
    </row>
    <row r="853">
      <c r="A853" t="n">
        <v>144892</v>
      </c>
      <c r="B853" t="s">
        <v>1491</v>
      </c>
      <c r="C853" t="s">
        <v>1492</v>
      </c>
      <c r="D853" t="s">
        <v>1433</v>
      </c>
      <c r="E853" t="s">
        <v>1434</v>
      </c>
      <c r="F853" t="s">
        <v>148</v>
      </c>
      <c r="G853" t="s">
        <v>149</v>
      </c>
      <c r="H853" t="s">
        <v>150</v>
      </c>
      <c r="I853" t="s">
        <v>175</v>
      </c>
      <c r="J853" t="s">
        <v>152</v>
      </c>
      <c r="K853" t="s">
        <v>153</v>
      </c>
      <c r="L853" t="s">
        <v>155</v>
      </c>
      <c r="M853" t="s">
        <v>155</v>
      </c>
      <c r="N853" t="n">
        <v>-88.1757</v>
      </c>
      <c r="O853" t="n">
        <v>39.4798</v>
      </c>
      <c r="P853" t="n">
        <v>10889</v>
      </c>
      <c r="Q853" t="n">
        <v>8327</v>
      </c>
      <c r="R853" t="n">
        <v>58.7</v>
      </c>
      <c r="S853" t="n">
        <v>56.6</v>
      </c>
      <c r="T853" t="n">
        <v>14.6</v>
      </c>
      <c r="U853" t="n">
        <v>16.3</v>
      </c>
      <c r="V853" t="n">
        <v>4.1</v>
      </c>
      <c r="W853" t="n">
        <v>1.8</v>
      </c>
      <c r="X853" t="n">
        <v>70</v>
      </c>
      <c r="Y853" t="n">
        <v>20</v>
      </c>
      <c r="Z853" t="n">
        <v>15</v>
      </c>
      <c r="AA853" t="n">
        <v>631</v>
      </c>
      <c r="AB853" t="n">
        <v>45.2</v>
      </c>
      <c r="AC853" t="n">
        <v>631</v>
      </c>
      <c r="AD853" t="n">
        <v>45.2</v>
      </c>
      <c r="AE853" t="n">
        <v>28.8</v>
      </c>
      <c r="AF853" t="n">
        <v>871</v>
      </c>
      <c r="AG853" t="n">
        <v>31</v>
      </c>
      <c r="AH853" t="n">
        <v>57</v>
      </c>
      <c r="AI853" t="n">
        <v>14621</v>
      </c>
      <c r="AJ853" t="n">
        <v>11412</v>
      </c>
      <c r="AK853" t="n">
        <v>9774</v>
      </c>
      <c r="AL853" t="n">
        <v>12371</v>
      </c>
      <c r="AM853" t="n">
        <v>19132</v>
      </c>
      <c r="AN853" t="n">
        <v>21672</v>
      </c>
      <c r="AO853"/>
      <c r="AP853" t="n">
        <v>1086</v>
      </c>
      <c r="AQ853" t="n">
        <v>908</v>
      </c>
      <c r="AR853"/>
    </row>
    <row r="854">
      <c r="A854" t="n">
        <v>144944</v>
      </c>
      <c r="B854" t="s">
        <v>1493</v>
      </c>
      <c r="C854" t="s">
        <v>1494</v>
      </c>
      <c r="D854" t="s">
        <v>1433</v>
      </c>
      <c r="E854" t="s">
        <v>1434</v>
      </c>
      <c r="F854" t="s">
        <v>173</v>
      </c>
      <c r="G854" t="s">
        <v>149</v>
      </c>
      <c r="H854" t="s">
        <v>174</v>
      </c>
      <c r="I854" t="s">
        <v>151</v>
      </c>
      <c r="J854" t="s">
        <v>152</v>
      </c>
      <c r="K854" t="s">
        <v>176</v>
      </c>
      <c r="L854" t="s">
        <v>155</v>
      </c>
      <c r="M854" t="s">
        <v>155</v>
      </c>
      <c r="N854" t="n">
        <v>-88.3219</v>
      </c>
      <c r="O854" t="n">
        <v>42.0181</v>
      </c>
      <c r="P854" t="n">
        <v>13863</v>
      </c>
      <c r="Q854" t="n">
        <v>13863</v>
      </c>
      <c r="R854" t="n">
        <v>56</v>
      </c>
      <c r="S854" t="n">
        <v>33.7</v>
      </c>
      <c r="T854" t="n">
        <v>3.9</v>
      </c>
      <c r="U854" t="n">
        <v>46.4</v>
      </c>
      <c r="V854" t="n">
        <v>7</v>
      </c>
      <c r="W854" t="n">
        <v>1</v>
      </c>
      <c r="X854" t="n">
        <v>77</v>
      </c>
      <c r="Y854" t="n">
        <v>56</v>
      </c>
      <c r="Z854" t="n">
        <v>19</v>
      </c>
      <c r="AA854" t="n">
        <v>734</v>
      </c>
      <c r="AB854" t="n">
        <v>41.1</v>
      </c>
      <c r="AC854"/>
      <c r="AD854"/>
      <c r="AE854"/>
      <c r="AF854" t="n">
        <v>785</v>
      </c>
      <c r="AG854" t="n">
        <v>22</v>
      </c>
      <c r="AH854" t="n">
        <v>37</v>
      </c>
      <c r="AI854" t="n">
        <v>4987</v>
      </c>
      <c r="AJ854" t="n">
        <v>4316</v>
      </c>
      <c r="AK854" t="n">
        <v>4762</v>
      </c>
      <c r="AL854" t="n">
        <v>6320</v>
      </c>
      <c r="AM854" t="n">
        <v>8287</v>
      </c>
      <c r="AN854" t="n">
        <v>8866</v>
      </c>
      <c r="AO854" t="n">
        <v>986</v>
      </c>
      <c r="AP854"/>
      <c r="AQ854"/>
      <c r="AR854"/>
    </row>
    <row r="855">
      <c r="A855" t="n">
        <v>144962</v>
      </c>
      <c r="B855" t="s">
        <v>1495</v>
      </c>
      <c r="C855" t="s">
        <v>1496</v>
      </c>
      <c r="D855" t="s">
        <v>1433</v>
      </c>
      <c r="E855" t="s">
        <v>1434</v>
      </c>
      <c r="F855" t="s">
        <v>162</v>
      </c>
      <c r="G855" t="s">
        <v>163</v>
      </c>
      <c r="H855" t="s">
        <v>150</v>
      </c>
      <c r="I855" t="s">
        <v>186</v>
      </c>
      <c r="J855" t="s">
        <v>168</v>
      </c>
      <c r="K855" t="s">
        <v>153</v>
      </c>
      <c r="L855" t="s">
        <v>155</v>
      </c>
      <c r="M855" t="s">
        <v>155</v>
      </c>
      <c r="N855" t="n">
        <v>-87.9454</v>
      </c>
      <c r="O855" t="n">
        <v>41.8972</v>
      </c>
      <c r="P855" t="n">
        <v>4230</v>
      </c>
      <c r="Q855" t="n">
        <v>3443</v>
      </c>
      <c r="R855" t="n">
        <v>62</v>
      </c>
      <c r="S855" t="n">
        <v>47.7</v>
      </c>
      <c r="T855" t="n">
        <v>4.8</v>
      </c>
      <c r="U855" t="n">
        <v>28</v>
      </c>
      <c r="V855" t="n">
        <v>7.6</v>
      </c>
      <c r="W855" t="n">
        <v>3.1</v>
      </c>
      <c r="X855" t="n">
        <v>76</v>
      </c>
      <c r="Y855"/>
      <c r="Z855" t="n">
        <v>14</v>
      </c>
      <c r="AA855" t="n">
        <v>497</v>
      </c>
      <c r="AB855" t="n">
        <v>65.2</v>
      </c>
      <c r="AC855" t="n">
        <v>497</v>
      </c>
      <c r="AD855" t="n">
        <v>65.2</v>
      </c>
      <c r="AE855" t="n">
        <v>49.7</v>
      </c>
      <c r="AF855" t="n">
        <v>617</v>
      </c>
      <c r="AG855" t="n">
        <v>37</v>
      </c>
      <c r="AH855" t="n">
        <v>92</v>
      </c>
      <c r="AI855" t="n">
        <v>22760</v>
      </c>
      <c r="AJ855" t="n">
        <v>14641</v>
      </c>
      <c r="AK855" t="n">
        <v>15866</v>
      </c>
      <c r="AL855" t="n">
        <v>20115</v>
      </c>
      <c r="AM855" t="n">
        <v>24551</v>
      </c>
      <c r="AN855" t="n">
        <v>28795</v>
      </c>
      <c r="AO855"/>
      <c r="AP855" t="n">
        <v>783</v>
      </c>
      <c r="AQ855" t="n">
        <v>270</v>
      </c>
      <c r="AR855"/>
    </row>
    <row r="856">
      <c r="A856" t="n">
        <v>144971</v>
      </c>
      <c r="B856" t="s">
        <v>1497</v>
      </c>
      <c r="C856" t="s">
        <v>643</v>
      </c>
      <c r="D856" t="s">
        <v>1433</v>
      </c>
      <c r="E856" t="s">
        <v>1434</v>
      </c>
      <c r="F856" t="s">
        <v>162</v>
      </c>
      <c r="G856" t="s">
        <v>163</v>
      </c>
      <c r="H856" t="s">
        <v>150</v>
      </c>
      <c r="I856" t="s">
        <v>175</v>
      </c>
      <c r="J856" t="s">
        <v>164</v>
      </c>
      <c r="K856" t="s">
        <v>179</v>
      </c>
      <c r="L856" t="s">
        <v>155</v>
      </c>
      <c r="M856" t="s">
        <v>155</v>
      </c>
      <c r="N856" t="n">
        <v>-89.2696</v>
      </c>
      <c r="O856" t="n">
        <v>40.7148</v>
      </c>
      <c r="P856" t="n">
        <v>595</v>
      </c>
      <c r="Q856" t="n">
        <v>595</v>
      </c>
      <c r="R856" t="n">
        <v>48.1</v>
      </c>
      <c r="S856" t="n">
        <v>70.4</v>
      </c>
      <c r="T856" t="n">
        <v>13.1</v>
      </c>
      <c r="U856" t="n">
        <v>7.7</v>
      </c>
      <c r="V856" t="n">
        <v>0.3</v>
      </c>
      <c r="W856" t="n">
        <v>1</v>
      </c>
      <c r="X856" t="n">
        <v>63</v>
      </c>
      <c r="Y856" t="n">
        <v>0</v>
      </c>
      <c r="Z856" t="n">
        <v>14</v>
      </c>
      <c r="AA856" t="n">
        <v>106</v>
      </c>
      <c r="AB856" t="n">
        <v>40.6</v>
      </c>
      <c r="AC856" t="n">
        <v>106</v>
      </c>
      <c r="AD856" t="n">
        <v>38.7</v>
      </c>
      <c r="AE856" t="n">
        <v>32.1</v>
      </c>
      <c r="AF856" t="n">
        <v>151</v>
      </c>
      <c r="AG856" t="n">
        <v>23</v>
      </c>
      <c r="AH856" t="n">
        <v>48</v>
      </c>
      <c r="AI856" t="n">
        <v>20215</v>
      </c>
      <c r="AJ856" t="n">
        <v>21076</v>
      </c>
      <c r="AK856" t="n">
        <v>22074</v>
      </c>
      <c r="AL856" t="n">
        <v>24524</v>
      </c>
      <c r="AM856" t="n">
        <v>22111</v>
      </c>
      <c r="AN856"/>
      <c r="AO856"/>
      <c r="AP856" t="n">
        <v>119</v>
      </c>
      <c r="AQ856"/>
      <c r="AR856"/>
    </row>
    <row r="857">
      <c r="A857" t="n">
        <v>145099</v>
      </c>
      <c r="B857" t="s">
        <v>1498</v>
      </c>
      <c r="C857" t="s">
        <v>1487</v>
      </c>
      <c r="D857" t="s">
        <v>1433</v>
      </c>
      <c r="E857" t="s">
        <v>1434</v>
      </c>
      <c r="F857" t="s">
        <v>199</v>
      </c>
      <c r="G857" t="s">
        <v>189</v>
      </c>
      <c r="H857" t="s">
        <v>200</v>
      </c>
      <c r="I857" t="s">
        <v>186</v>
      </c>
      <c r="J857" t="s">
        <v>164</v>
      </c>
      <c r="K857"/>
      <c r="L857" t="s">
        <v>155</v>
      </c>
      <c r="M857" t="s">
        <v>155</v>
      </c>
      <c r="N857" t="n">
        <v>-88.3395</v>
      </c>
      <c r="O857" t="n">
        <v>42.2193</v>
      </c>
      <c r="P857" t="n">
        <v>413</v>
      </c>
      <c r="Q857" t="n">
        <v>413</v>
      </c>
      <c r="R857" t="n">
        <v>91.8</v>
      </c>
      <c r="S857" t="n">
        <v>26.9</v>
      </c>
      <c r="T857" t="n">
        <v>13.1</v>
      </c>
      <c r="U857" t="n">
        <v>54.2</v>
      </c>
      <c r="V857" t="n">
        <v>2.9</v>
      </c>
      <c r="W857" t="n">
        <v>0</v>
      </c>
      <c r="X857"/>
      <c r="Y857"/>
      <c r="Z857" t="n">
        <v>15</v>
      </c>
      <c r="AA857"/>
      <c r="AB857"/>
      <c r="AC857"/>
      <c r="AD857"/>
      <c r="AE857"/>
      <c r="AF857" t="n">
        <v>150</v>
      </c>
      <c r="AG857" t="n">
        <v>52</v>
      </c>
      <c r="AH857" t="n">
        <v>52</v>
      </c>
      <c r="AI857" t="n">
        <v>19741</v>
      </c>
      <c r="AJ857" t="n">
        <v>19963</v>
      </c>
      <c r="AK857" t="n">
        <v>19741</v>
      </c>
      <c r="AL857" t="n">
        <v>22840</v>
      </c>
      <c r="AM857" t="n">
        <v>24331</v>
      </c>
      <c r="AN857" t="n">
        <v>24331</v>
      </c>
      <c r="AO857"/>
      <c r="AP857"/>
      <c r="AQ857"/>
      <c r="AR857"/>
    </row>
    <row r="858">
      <c r="A858" t="n">
        <v>145239</v>
      </c>
      <c r="B858" t="s">
        <v>1499</v>
      </c>
      <c r="C858" t="s">
        <v>1454</v>
      </c>
      <c r="D858" t="s">
        <v>1433</v>
      </c>
      <c r="E858" t="s">
        <v>1434</v>
      </c>
      <c r="F858" t="s">
        <v>279</v>
      </c>
      <c r="G858" t="s">
        <v>189</v>
      </c>
      <c r="H858" t="s">
        <v>174</v>
      </c>
      <c r="I858" t="s">
        <v>186</v>
      </c>
      <c r="J858" t="s">
        <v>164</v>
      </c>
      <c r="K858" t="s">
        <v>176</v>
      </c>
      <c r="L858" t="s">
        <v>155</v>
      </c>
      <c r="M858" t="s">
        <v>155</v>
      </c>
      <c r="N858" t="n">
        <v>-87.7852</v>
      </c>
      <c r="O858" t="n">
        <v>41.5638</v>
      </c>
      <c r="P858" t="n">
        <v>450</v>
      </c>
      <c r="Q858" t="n">
        <v>450</v>
      </c>
      <c r="R858" t="n">
        <v>84.9</v>
      </c>
      <c r="S858" t="n">
        <v>42.7</v>
      </c>
      <c r="T858" t="n">
        <v>18.7</v>
      </c>
      <c r="U858" t="n">
        <v>31.8</v>
      </c>
      <c r="V858" t="n">
        <v>3.1</v>
      </c>
      <c r="W858" t="n">
        <v>0</v>
      </c>
      <c r="X858" t="n">
        <v>60</v>
      </c>
      <c r="Y858"/>
      <c r="Z858" t="n">
        <v>10</v>
      </c>
      <c r="AA858" t="n">
        <v>18</v>
      </c>
      <c r="AB858" t="n">
        <v>44.4</v>
      </c>
      <c r="AC858"/>
      <c r="AD858"/>
      <c r="AE858"/>
      <c r="AF858" t="n">
        <v>15</v>
      </c>
      <c r="AG858" t="n">
        <v>46</v>
      </c>
      <c r="AH858" t="n">
        <v>66</v>
      </c>
      <c r="AI858" t="n">
        <v>9758</v>
      </c>
      <c r="AJ858" t="n">
        <v>7352</v>
      </c>
      <c r="AK858" t="n">
        <v>16140</v>
      </c>
      <c r="AL858" t="n">
        <v>12499</v>
      </c>
      <c r="AM858"/>
      <c r="AN858" t="n">
        <v>21635</v>
      </c>
      <c r="AO858" t="n">
        <v>183</v>
      </c>
      <c r="AP858"/>
      <c r="AQ858"/>
      <c r="AR858"/>
    </row>
    <row r="859">
      <c r="A859" t="n">
        <v>145275</v>
      </c>
      <c r="B859" t="s">
        <v>1500</v>
      </c>
      <c r="C859" t="s">
        <v>1501</v>
      </c>
      <c r="D859" t="s">
        <v>1433</v>
      </c>
      <c r="E859" t="s">
        <v>1434</v>
      </c>
      <c r="F859" t="s">
        <v>162</v>
      </c>
      <c r="G859" t="s">
        <v>163</v>
      </c>
      <c r="H859" t="s">
        <v>150</v>
      </c>
      <c r="I859" t="s">
        <v>151</v>
      </c>
      <c r="J859" t="s">
        <v>164</v>
      </c>
      <c r="K859" t="s">
        <v>209</v>
      </c>
      <c r="L859" t="s">
        <v>155</v>
      </c>
      <c r="M859" t="s">
        <v>155</v>
      </c>
      <c r="N859" t="n">
        <v>-87.6755</v>
      </c>
      <c r="O859" t="n">
        <v>42.0562</v>
      </c>
      <c r="P859" t="n">
        <v>314</v>
      </c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 t="n">
        <v>40</v>
      </c>
      <c r="AR859" t="n">
        <v>15</v>
      </c>
    </row>
    <row r="860">
      <c r="A860" t="n">
        <v>145309</v>
      </c>
      <c r="B860" t="s">
        <v>1502</v>
      </c>
      <c r="C860" t="s">
        <v>634</v>
      </c>
      <c r="D860" t="s">
        <v>1433</v>
      </c>
      <c r="E860" t="s">
        <v>1434</v>
      </c>
      <c r="F860" t="s">
        <v>199</v>
      </c>
      <c r="G860" t="s">
        <v>189</v>
      </c>
      <c r="H860" t="s">
        <v>200</v>
      </c>
      <c r="I860" t="s">
        <v>175</v>
      </c>
      <c r="J860" t="s">
        <v>164</v>
      </c>
      <c r="K860"/>
      <c r="L860" t="s">
        <v>155</v>
      </c>
      <c r="M860" t="s">
        <v>155</v>
      </c>
      <c r="N860" t="n">
        <v>-91.4042</v>
      </c>
      <c r="O860" t="n">
        <v>39.9264</v>
      </c>
      <c r="P860" t="n">
        <v>49</v>
      </c>
      <c r="Q860" t="n">
        <v>49</v>
      </c>
      <c r="R860" t="n">
        <v>63.3</v>
      </c>
      <c r="S860" t="n">
        <v>89.8</v>
      </c>
      <c r="T860" t="n">
        <v>8.2</v>
      </c>
      <c r="U860" t="n">
        <v>0</v>
      </c>
      <c r="V860" t="n">
        <v>0</v>
      </c>
      <c r="W860" t="n">
        <v>0</v>
      </c>
      <c r="X860" t="n">
        <v>89</v>
      </c>
      <c r="Y860"/>
      <c r="Z860" t="n">
        <v>11</v>
      </c>
      <c r="AA860"/>
      <c r="AB860"/>
      <c r="AC860"/>
      <c r="AD860"/>
      <c r="AE860"/>
      <c r="AF860" t="n">
        <v>22</v>
      </c>
      <c r="AG860" t="n">
        <v>65</v>
      </c>
      <c r="AH860" t="n">
        <v>65</v>
      </c>
      <c r="AI860" t="n">
        <v>11053</v>
      </c>
      <c r="AJ860" t="n">
        <v>9702</v>
      </c>
      <c r="AK860" t="n">
        <v>13559</v>
      </c>
      <c r="AL860" t="n">
        <v>16190</v>
      </c>
      <c r="AM860" t="n">
        <v>16190</v>
      </c>
      <c r="AN860"/>
      <c r="AO860"/>
      <c r="AP860"/>
      <c r="AQ860"/>
      <c r="AR860"/>
    </row>
    <row r="861">
      <c r="A861" t="n">
        <v>145336</v>
      </c>
      <c r="B861" t="s">
        <v>1503</v>
      </c>
      <c r="C861" t="s">
        <v>1504</v>
      </c>
      <c r="D861" t="s">
        <v>1433</v>
      </c>
      <c r="E861" t="s">
        <v>1434</v>
      </c>
      <c r="F861" t="s">
        <v>148</v>
      </c>
      <c r="G861" t="s">
        <v>149</v>
      </c>
      <c r="H861" t="s">
        <v>150</v>
      </c>
      <c r="I861" t="s">
        <v>186</v>
      </c>
      <c r="J861" t="s">
        <v>168</v>
      </c>
      <c r="K861" t="s">
        <v>153</v>
      </c>
      <c r="L861" t="s">
        <v>155</v>
      </c>
      <c r="M861" t="s">
        <v>155</v>
      </c>
      <c r="N861" t="n">
        <v>-87.7164</v>
      </c>
      <c r="O861" t="n">
        <v>41.4491</v>
      </c>
      <c r="P861" t="n">
        <v>5328</v>
      </c>
      <c r="Q861" t="n">
        <v>3153</v>
      </c>
      <c r="R861" t="n">
        <v>63.8</v>
      </c>
      <c r="S861" t="n">
        <v>29.2</v>
      </c>
      <c r="T861" t="n">
        <v>41.8</v>
      </c>
      <c r="U861" t="n">
        <v>18.6</v>
      </c>
      <c r="V861" t="n">
        <v>2.1</v>
      </c>
      <c r="W861" t="n">
        <v>1.6</v>
      </c>
      <c r="X861" t="n">
        <v>59</v>
      </c>
      <c r="Y861" t="n">
        <v>50</v>
      </c>
      <c r="Z861" t="n">
        <v>11</v>
      </c>
      <c r="AA861" t="n">
        <v>199</v>
      </c>
      <c r="AB861" t="n">
        <v>19.6</v>
      </c>
      <c r="AC861" t="n">
        <v>199</v>
      </c>
      <c r="AD861" t="n">
        <v>19.6</v>
      </c>
      <c r="AE861" t="n">
        <v>13.1</v>
      </c>
      <c r="AF861" t="n">
        <v>286</v>
      </c>
      <c r="AG861" t="n">
        <v>52</v>
      </c>
      <c r="AH861" t="n">
        <v>74</v>
      </c>
      <c r="AI861" t="n">
        <v>10833</v>
      </c>
      <c r="AJ861" t="n">
        <v>8982</v>
      </c>
      <c r="AK861" t="n">
        <v>8419</v>
      </c>
      <c r="AL861" t="n">
        <v>11856</v>
      </c>
      <c r="AM861" t="n">
        <v>10513</v>
      </c>
      <c r="AN861" t="n">
        <v>18292</v>
      </c>
      <c r="AO861"/>
      <c r="AP861" t="n">
        <v>624</v>
      </c>
      <c r="AQ861" t="n">
        <v>567</v>
      </c>
      <c r="AR861" t="n">
        <v>48</v>
      </c>
    </row>
    <row r="862">
      <c r="A862" t="n">
        <v>145354</v>
      </c>
      <c r="B862" t="s">
        <v>1505</v>
      </c>
      <c r="C862" t="s">
        <v>1506</v>
      </c>
      <c r="D862" t="s">
        <v>1433</v>
      </c>
      <c r="E862" t="s">
        <v>1434</v>
      </c>
      <c r="F862" t="s">
        <v>368</v>
      </c>
      <c r="G862" t="s">
        <v>163</v>
      </c>
      <c r="H862" t="s">
        <v>174</v>
      </c>
      <c r="I862" t="s">
        <v>175</v>
      </c>
      <c r="J862" t="s">
        <v>164</v>
      </c>
      <c r="K862"/>
      <c r="L862" t="s">
        <v>155</v>
      </c>
      <c r="M862" t="s">
        <v>155</v>
      </c>
      <c r="N862" t="n">
        <v>-90.0388</v>
      </c>
      <c r="O862" t="n">
        <v>40.553</v>
      </c>
      <c r="P862" t="n">
        <v>49</v>
      </c>
      <c r="Q862" t="n">
        <v>49</v>
      </c>
      <c r="R862" t="n">
        <v>95.9</v>
      </c>
      <c r="S862" t="n">
        <v>89.8</v>
      </c>
      <c r="T862" t="n">
        <v>8.2</v>
      </c>
      <c r="U862" t="n">
        <v>0</v>
      </c>
      <c r="V862" t="n">
        <v>0</v>
      </c>
      <c r="W862" t="n">
        <v>0</v>
      </c>
      <c r="X862" t="n">
        <v>50</v>
      </c>
      <c r="Y862"/>
      <c r="Z862" t="n">
        <v>2</v>
      </c>
      <c r="AA862" t="n">
        <v>4</v>
      </c>
      <c r="AB862" t="n">
        <v>50</v>
      </c>
      <c r="AC862"/>
      <c r="AD862"/>
      <c r="AE862"/>
      <c r="AF862" t="n">
        <v>2</v>
      </c>
      <c r="AG862" t="n">
        <v>73</v>
      </c>
      <c r="AH862" t="n">
        <v>82</v>
      </c>
      <c r="AI862" t="n">
        <v>12520</v>
      </c>
      <c r="AJ862" t="n">
        <v>19888</v>
      </c>
      <c r="AK862"/>
      <c r="AL862"/>
      <c r="AM862"/>
      <c r="AN862"/>
      <c r="AO862"/>
      <c r="AP862"/>
      <c r="AQ862"/>
      <c r="AR862"/>
    </row>
    <row r="863">
      <c r="A863" t="n">
        <v>145372</v>
      </c>
      <c r="B863" t="s">
        <v>1507</v>
      </c>
      <c r="C863" t="s">
        <v>1508</v>
      </c>
      <c r="D863" t="s">
        <v>1433</v>
      </c>
      <c r="E863" t="s">
        <v>1434</v>
      </c>
      <c r="F863" t="s">
        <v>162</v>
      </c>
      <c r="G863" t="s">
        <v>163</v>
      </c>
      <c r="H863" t="s">
        <v>150</v>
      </c>
      <c r="I863" t="s">
        <v>175</v>
      </c>
      <c r="J863" t="s">
        <v>168</v>
      </c>
      <c r="K863" t="s">
        <v>153</v>
      </c>
      <c r="L863" t="s">
        <v>155</v>
      </c>
      <c r="M863" t="s">
        <v>155</v>
      </c>
      <c r="N863" t="n">
        <v>-89.4082</v>
      </c>
      <c r="O863" t="n">
        <v>38.8942</v>
      </c>
      <c r="P863" t="n">
        <v>1402</v>
      </c>
      <c r="Q863" t="n">
        <v>1155</v>
      </c>
      <c r="R863" t="n">
        <v>46.4</v>
      </c>
      <c r="S863" t="n">
        <v>59.2</v>
      </c>
      <c r="T863" t="n">
        <v>11.8</v>
      </c>
      <c r="U863" t="n">
        <v>6.8</v>
      </c>
      <c r="V863" t="n">
        <v>0.3</v>
      </c>
      <c r="W863" t="n">
        <v>13.2</v>
      </c>
      <c r="X863" t="n">
        <v>70</v>
      </c>
      <c r="Y863" t="n">
        <v>0</v>
      </c>
      <c r="Z863" t="n">
        <v>12</v>
      </c>
      <c r="AA863" t="n">
        <v>220</v>
      </c>
      <c r="AB863" t="n">
        <v>51.4</v>
      </c>
      <c r="AC863" t="n">
        <v>220</v>
      </c>
      <c r="AD863" t="n">
        <v>51.4</v>
      </c>
      <c r="AE863" t="n">
        <v>46.4</v>
      </c>
      <c r="AF863" t="n">
        <v>230</v>
      </c>
      <c r="AG863" t="n">
        <v>38</v>
      </c>
      <c r="AH863" t="n">
        <v>93</v>
      </c>
      <c r="AI863" t="n">
        <v>21442</v>
      </c>
      <c r="AJ863" t="n">
        <v>18493</v>
      </c>
      <c r="AK863" t="n">
        <v>14536</v>
      </c>
      <c r="AL863" t="n">
        <v>19800</v>
      </c>
      <c r="AM863" t="n">
        <v>24786</v>
      </c>
      <c r="AN863" t="n">
        <v>24745</v>
      </c>
      <c r="AO863"/>
      <c r="AP863" t="n">
        <v>225</v>
      </c>
      <c r="AQ863" t="n">
        <v>65</v>
      </c>
      <c r="AR863"/>
    </row>
    <row r="864">
      <c r="A864" t="n">
        <v>145406</v>
      </c>
      <c r="B864" t="s">
        <v>1509</v>
      </c>
      <c r="C864" t="s">
        <v>1510</v>
      </c>
      <c r="D864" t="s">
        <v>1433</v>
      </c>
      <c r="E864" t="s">
        <v>1434</v>
      </c>
      <c r="F864" t="s">
        <v>199</v>
      </c>
      <c r="G864" t="s">
        <v>189</v>
      </c>
      <c r="H864" t="s">
        <v>200</v>
      </c>
      <c r="I864" t="s">
        <v>151</v>
      </c>
      <c r="J864" t="s">
        <v>164</v>
      </c>
      <c r="K864"/>
      <c r="L864" t="s">
        <v>155</v>
      </c>
      <c r="M864" t="s">
        <v>155</v>
      </c>
      <c r="N864" t="n">
        <v>-88.0832</v>
      </c>
      <c r="O864" t="n">
        <v>42.062</v>
      </c>
      <c r="P864" t="n">
        <v>854</v>
      </c>
      <c r="Q864" t="n">
        <v>854</v>
      </c>
      <c r="R864" t="n">
        <v>98</v>
      </c>
      <c r="S864" t="n">
        <v>35.1</v>
      </c>
      <c r="T864" t="n">
        <v>12.5</v>
      </c>
      <c r="U864" t="n">
        <v>36.9</v>
      </c>
      <c r="V864" t="n">
        <v>6.8</v>
      </c>
      <c r="W864" t="n">
        <v>0.2</v>
      </c>
      <c r="X864"/>
      <c r="Y864" t="n">
        <v>100</v>
      </c>
      <c r="Z864" t="n">
        <v>8</v>
      </c>
      <c r="AA864"/>
      <c r="AB864"/>
      <c r="AC864"/>
      <c r="AD864"/>
      <c r="AE864"/>
      <c r="AF864" t="n">
        <v>48</v>
      </c>
      <c r="AG864" t="n">
        <v>32</v>
      </c>
      <c r="AH864" t="n">
        <v>33</v>
      </c>
      <c r="AI864" t="n">
        <v>20316</v>
      </c>
      <c r="AJ864" t="n">
        <v>20617</v>
      </c>
      <c r="AK864" t="n">
        <v>20522</v>
      </c>
      <c r="AL864" t="n">
        <v>23033</v>
      </c>
      <c r="AM864" t="n">
        <v>20239</v>
      </c>
      <c r="AN864" t="n">
        <v>24836</v>
      </c>
      <c r="AO864"/>
      <c r="AP864"/>
      <c r="AQ864"/>
      <c r="AR864"/>
    </row>
    <row r="865">
      <c r="A865" t="n">
        <v>145424</v>
      </c>
      <c r="B865" t="s">
        <v>1511</v>
      </c>
      <c r="C865" t="s">
        <v>1512</v>
      </c>
      <c r="D865" t="s">
        <v>1433</v>
      </c>
      <c r="E865" t="s">
        <v>1434</v>
      </c>
      <c r="F865" t="s">
        <v>199</v>
      </c>
      <c r="G865" t="s">
        <v>189</v>
      </c>
      <c r="H865" t="s">
        <v>200</v>
      </c>
      <c r="I865" t="s">
        <v>186</v>
      </c>
      <c r="J865" t="s">
        <v>164</v>
      </c>
      <c r="K865"/>
      <c r="L865" t="s">
        <v>155</v>
      </c>
      <c r="M865" t="s">
        <v>155</v>
      </c>
      <c r="N865" t="n">
        <v>-88.7181</v>
      </c>
      <c r="O865" t="n">
        <v>41.9622</v>
      </c>
      <c r="P865" t="n">
        <v>88</v>
      </c>
      <c r="Q865" t="n">
        <v>88</v>
      </c>
      <c r="R865" t="n">
        <v>100</v>
      </c>
      <c r="S865" t="n">
        <v>47.7</v>
      </c>
      <c r="T865" t="n">
        <v>21.6</v>
      </c>
      <c r="U865" t="n">
        <v>19.3</v>
      </c>
      <c r="V865" t="n">
        <v>0</v>
      </c>
      <c r="W865" t="n">
        <v>0</v>
      </c>
      <c r="X865"/>
      <c r="Y865"/>
      <c r="Z865" t="n">
        <v>16</v>
      </c>
      <c r="AA865"/>
      <c r="AB865"/>
      <c r="AC865"/>
      <c r="AD865"/>
      <c r="AE865"/>
      <c r="AF865" t="n">
        <v>3</v>
      </c>
      <c r="AG865" t="n">
        <v>50</v>
      </c>
      <c r="AH865" t="n">
        <v>50</v>
      </c>
      <c r="AI865" t="n">
        <v>24703</v>
      </c>
      <c r="AJ865" t="n">
        <v>17638</v>
      </c>
      <c r="AK865"/>
      <c r="AL865"/>
      <c r="AM865"/>
      <c r="AN865" t="n">
        <v>24533</v>
      </c>
      <c r="AO865"/>
      <c r="AP865"/>
      <c r="AQ865"/>
      <c r="AR865"/>
    </row>
    <row r="866">
      <c r="A866" t="n">
        <v>145433</v>
      </c>
      <c r="B866" t="s">
        <v>1513</v>
      </c>
      <c r="C866" t="s">
        <v>1514</v>
      </c>
      <c r="D866" t="s">
        <v>1433</v>
      </c>
      <c r="E866" t="s">
        <v>1434</v>
      </c>
      <c r="F866" t="s">
        <v>199</v>
      </c>
      <c r="G866" t="s">
        <v>189</v>
      </c>
      <c r="H866" t="s">
        <v>200</v>
      </c>
      <c r="I866" t="s">
        <v>186</v>
      </c>
      <c r="J866" t="s">
        <v>164</v>
      </c>
      <c r="K866"/>
      <c r="L866" t="s">
        <v>155</v>
      </c>
      <c r="M866" t="s">
        <v>155</v>
      </c>
      <c r="N866" t="n">
        <v>-88.3647</v>
      </c>
      <c r="O866" t="n">
        <v>41.6826</v>
      </c>
      <c r="P866" t="n">
        <v>169</v>
      </c>
      <c r="Q866" t="n">
        <v>169</v>
      </c>
      <c r="R866" t="n">
        <v>99.4</v>
      </c>
      <c r="S866" t="n">
        <v>41.4</v>
      </c>
      <c r="T866" t="n">
        <v>8.9</v>
      </c>
      <c r="U866" t="n">
        <v>36.1</v>
      </c>
      <c r="V866" t="n">
        <v>1.2</v>
      </c>
      <c r="W866" t="n">
        <v>0.6</v>
      </c>
      <c r="X866" t="n">
        <v>100</v>
      </c>
      <c r="Y866" t="n">
        <v>60</v>
      </c>
      <c r="Z866" t="n">
        <v>23</v>
      </c>
      <c r="AA866"/>
      <c r="AB866"/>
      <c r="AC866"/>
      <c r="AD866"/>
      <c r="AE866"/>
      <c r="AF866" t="n">
        <v>11</v>
      </c>
      <c r="AG866" t="n">
        <v>50</v>
      </c>
      <c r="AH866" t="n">
        <v>50</v>
      </c>
      <c r="AI866" t="n">
        <v>21276</v>
      </c>
      <c r="AJ866" t="n">
        <v>19759</v>
      </c>
      <c r="AK866"/>
      <c r="AL866"/>
      <c r="AM866"/>
      <c r="AN866"/>
      <c r="AO866"/>
      <c r="AP866"/>
      <c r="AQ866"/>
      <c r="AR866"/>
    </row>
    <row r="867">
      <c r="A867" t="n">
        <v>145497</v>
      </c>
      <c r="B867" t="s">
        <v>1515</v>
      </c>
      <c r="C867" t="s">
        <v>1516</v>
      </c>
      <c r="D867" t="s">
        <v>1433</v>
      </c>
      <c r="E867" t="s">
        <v>1434</v>
      </c>
      <c r="F867" t="s">
        <v>162</v>
      </c>
      <c r="G867" t="s">
        <v>163</v>
      </c>
      <c r="H867" t="s">
        <v>150</v>
      </c>
      <c r="I867" t="s">
        <v>151</v>
      </c>
      <c r="J867" t="s">
        <v>164</v>
      </c>
      <c r="K867" t="s">
        <v>179</v>
      </c>
      <c r="L867" t="s">
        <v>155</v>
      </c>
      <c r="M867" t="s">
        <v>155</v>
      </c>
      <c r="N867" t="n">
        <v>-87.7609</v>
      </c>
      <c r="O867" t="n">
        <v>42.0101</v>
      </c>
      <c r="P867" t="n">
        <v>199</v>
      </c>
      <c r="Q867" t="n">
        <v>199</v>
      </c>
      <c r="R867" t="n">
        <v>79.9</v>
      </c>
      <c r="S867" t="n">
        <v>92.5</v>
      </c>
      <c r="T867" t="n">
        <v>0</v>
      </c>
      <c r="U867" t="n">
        <v>1.5</v>
      </c>
      <c r="V867" t="n">
        <v>0</v>
      </c>
      <c r="W867" t="n">
        <v>1.5</v>
      </c>
      <c r="X867" t="n">
        <v>100</v>
      </c>
      <c r="Y867" t="n">
        <v>0</v>
      </c>
      <c r="Z867" t="n">
        <v>5</v>
      </c>
      <c r="AA867" t="n">
        <v>26</v>
      </c>
      <c r="AB867" t="n">
        <v>73.1</v>
      </c>
      <c r="AC867" t="n">
        <v>26</v>
      </c>
      <c r="AD867" t="n">
        <v>73.1</v>
      </c>
      <c r="AE867" t="n">
        <v>65.4</v>
      </c>
      <c r="AF867" t="n">
        <v>2</v>
      </c>
      <c r="AG867" t="n">
        <v>12</v>
      </c>
      <c r="AH867" t="n">
        <v>34</v>
      </c>
      <c r="AI867" t="n">
        <v>11197</v>
      </c>
      <c r="AJ867"/>
      <c r="AK867"/>
      <c r="AL867"/>
      <c r="AM867"/>
      <c r="AN867" t="n">
        <v>11197</v>
      </c>
      <c r="AO867"/>
      <c r="AP867" t="n">
        <v>31</v>
      </c>
      <c r="AQ867"/>
      <c r="AR867"/>
    </row>
    <row r="868">
      <c r="A868" t="n">
        <v>145521</v>
      </c>
      <c r="B868" t="s">
        <v>1517</v>
      </c>
      <c r="C868" t="s">
        <v>1518</v>
      </c>
      <c r="D868" t="s">
        <v>1433</v>
      </c>
      <c r="E868" t="s">
        <v>1434</v>
      </c>
      <c r="F868" t="s">
        <v>173</v>
      </c>
      <c r="G868" t="s">
        <v>149</v>
      </c>
      <c r="H868" t="s">
        <v>174</v>
      </c>
      <c r="I868" t="s">
        <v>205</v>
      </c>
      <c r="J868" t="s">
        <v>168</v>
      </c>
      <c r="K868" t="s">
        <v>176</v>
      </c>
      <c r="L868" t="s">
        <v>155</v>
      </c>
      <c r="M868" t="s">
        <v>155</v>
      </c>
      <c r="N868" t="n">
        <v>-89.6734</v>
      </c>
      <c r="O868" t="n">
        <v>42.2833</v>
      </c>
      <c r="P868" t="n">
        <v>2684</v>
      </c>
      <c r="Q868" t="n">
        <v>2684</v>
      </c>
      <c r="R868" t="n">
        <v>56.6</v>
      </c>
      <c r="S868" t="n">
        <v>76</v>
      </c>
      <c r="T868" t="n">
        <v>8.3</v>
      </c>
      <c r="U868" t="n">
        <v>9</v>
      </c>
      <c r="V868" t="n">
        <v>0.9</v>
      </c>
      <c r="W868" t="n">
        <v>0.9</v>
      </c>
      <c r="X868" t="n">
        <v>69</v>
      </c>
      <c r="Y868" t="n">
        <v>64</v>
      </c>
      <c r="Z868" t="n">
        <v>12</v>
      </c>
      <c r="AA868" t="n">
        <v>200</v>
      </c>
      <c r="AB868" t="n">
        <v>46</v>
      </c>
      <c r="AC868"/>
      <c r="AD868"/>
      <c r="AE868"/>
      <c r="AF868" t="n">
        <v>208</v>
      </c>
      <c r="AG868" t="n">
        <v>30</v>
      </c>
      <c r="AH868" t="n">
        <v>45</v>
      </c>
      <c r="AI868" t="n">
        <v>5542</v>
      </c>
      <c r="AJ868" t="n">
        <v>3506</v>
      </c>
      <c r="AK868" t="n">
        <v>4321</v>
      </c>
      <c r="AL868" t="n">
        <v>6903</v>
      </c>
      <c r="AM868" t="n">
        <v>11274</v>
      </c>
      <c r="AN868" t="n">
        <v>12397</v>
      </c>
      <c r="AO868" t="n">
        <v>206</v>
      </c>
      <c r="AP868"/>
      <c r="AQ868"/>
      <c r="AR868"/>
    </row>
    <row r="869">
      <c r="A869" t="n">
        <v>145558</v>
      </c>
      <c r="B869" t="s">
        <v>1519</v>
      </c>
      <c r="C869" t="s">
        <v>1520</v>
      </c>
      <c r="D869" t="s">
        <v>1433</v>
      </c>
      <c r="E869" t="s">
        <v>1434</v>
      </c>
      <c r="F869" t="s">
        <v>162</v>
      </c>
      <c r="G869" t="s">
        <v>163</v>
      </c>
      <c r="H869" t="s">
        <v>150</v>
      </c>
      <c r="I869" t="s">
        <v>186</v>
      </c>
      <c r="J869" t="s">
        <v>168</v>
      </c>
      <c r="K869" t="s">
        <v>209</v>
      </c>
      <c r="L869" t="s">
        <v>155</v>
      </c>
      <c r="M869" t="s">
        <v>155</v>
      </c>
      <c r="N869" t="n">
        <v>-87.8596</v>
      </c>
      <c r="O869" t="n">
        <v>42.3001</v>
      </c>
      <c r="P869" t="n">
        <v>2189</v>
      </c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 t="n">
        <v>165</v>
      </c>
      <c r="AR869" t="n">
        <v>413</v>
      </c>
    </row>
    <row r="870">
      <c r="A870" t="n">
        <v>145600</v>
      </c>
      <c r="B870" t="s">
        <v>1521</v>
      </c>
      <c r="C870" t="s">
        <v>1432</v>
      </c>
      <c r="D870" t="s">
        <v>1433</v>
      </c>
      <c r="E870" t="s">
        <v>1434</v>
      </c>
      <c r="F870" t="s">
        <v>148</v>
      </c>
      <c r="G870" t="s">
        <v>149</v>
      </c>
      <c r="H870" t="s">
        <v>150</v>
      </c>
      <c r="I870" t="s">
        <v>151</v>
      </c>
      <c r="J870" t="s">
        <v>158</v>
      </c>
      <c r="K870" t="s">
        <v>159</v>
      </c>
      <c r="L870" t="s">
        <v>155</v>
      </c>
      <c r="M870" t="s">
        <v>155</v>
      </c>
      <c r="N870" t="n">
        <v>-87.6505</v>
      </c>
      <c r="O870" t="n">
        <v>41.8718</v>
      </c>
      <c r="P870" t="n">
        <v>36794</v>
      </c>
      <c r="Q870" t="n">
        <v>23627</v>
      </c>
      <c r="R870" t="n">
        <v>53.4</v>
      </c>
      <c r="S870" t="n">
        <v>23.1</v>
      </c>
      <c r="T870" t="n">
        <v>7.8</v>
      </c>
      <c r="U870" t="n">
        <v>35.5</v>
      </c>
      <c r="V870" t="n">
        <v>20.2</v>
      </c>
      <c r="W870" t="n">
        <v>7.9</v>
      </c>
      <c r="X870" t="n">
        <v>78</v>
      </c>
      <c r="Y870" t="n">
        <v>54</v>
      </c>
      <c r="Z870" t="n">
        <v>17</v>
      </c>
      <c r="AA870" t="n">
        <v>4010</v>
      </c>
      <c r="AB870" t="n">
        <v>60.3</v>
      </c>
      <c r="AC870" t="n">
        <v>4010</v>
      </c>
      <c r="AD870" t="n">
        <v>60.3</v>
      </c>
      <c r="AE870" t="n">
        <v>39.8</v>
      </c>
      <c r="AF870" t="n">
        <v>4179</v>
      </c>
      <c r="AG870" t="n">
        <v>50</v>
      </c>
      <c r="AH870" t="n">
        <v>66</v>
      </c>
      <c r="AI870" t="n">
        <v>11499</v>
      </c>
      <c r="AJ870" t="n">
        <v>9257</v>
      </c>
      <c r="AK870" t="n">
        <v>9945</v>
      </c>
      <c r="AL870" t="n">
        <v>12887</v>
      </c>
      <c r="AM870" t="n">
        <v>18806</v>
      </c>
      <c r="AN870" t="n">
        <v>25479</v>
      </c>
      <c r="AO870"/>
      <c r="AP870" t="n">
        <v>5110</v>
      </c>
      <c r="AQ870" t="n">
        <v>2477</v>
      </c>
      <c r="AR870" t="n">
        <v>1377</v>
      </c>
    </row>
    <row r="871">
      <c r="A871" t="n">
        <v>145619</v>
      </c>
      <c r="B871" t="s">
        <v>1522</v>
      </c>
      <c r="C871" t="s">
        <v>1523</v>
      </c>
      <c r="D871" t="s">
        <v>1433</v>
      </c>
      <c r="E871" t="s">
        <v>1434</v>
      </c>
      <c r="F871" t="s">
        <v>162</v>
      </c>
      <c r="G871" t="s">
        <v>163</v>
      </c>
      <c r="H871" t="s">
        <v>150</v>
      </c>
      <c r="I871" t="s">
        <v>186</v>
      </c>
      <c r="J871" t="s">
        <v>168</v>
      </c>
      <c r="K871" t="s">
        <v>153</v>
      </c>
      <c r="L871" t="s">
        <v>155</v>
      </c>
      <c r="M871" t="s">
        <v>155</v>
      </c>
      <c r="N871" t="n">
        <v>-88.0973</v>
      </c>
      <c r="O871" t="n">
        <v>41.7776</v>
      </c>
      <c r="P871" t="n">
        <v>4644</v>
      </c>
      <c r="Q871" t="n">
        <v>2397</v>
      </c>
      <c r="R871" t="n">
        <v>48.9</v>
      </c>
      <c r="S871" t="n">
        <v>42.7</v>
      </c>
      <c r="T871" t="n">
        <v>9.4</v>
      </c>
      <c r="U871" t="n">
        <v>20.8</v>
      </c>
      <c r="V871" t="n">
        <v>17.6</v>
      </c>
      <c r="W871" t="n">
        <v>2.1</v>
      </c>
      <c r="X871" t="n">
        <v>69</v>
      </c>
      <c r="Y871" t="n">
        <v>30</v>
      </c>
      <c r="Z871" t="n">
        <v>13</v>
      </c>
      <c r="AA871" t="n">
        <v>420</v>
      </c>
      <c r="AB871" t="n">
        <v>51</v>
      </c>
      <c r="AC871" t="n">
        <v>420</v>
      </c>
      <c r="AD871" t="n">
        <v>51</v>
      </c>
      <c r="AE871" t="n">
        <v>37.6</v>
      </c>
      <c r="AF871" t="n">
        <v>415</v>
      </c>
      <c r="AG871" t="n">
        <v>39</v>
      </c>
      <c r="AH871" t="n">
        <v>94</v>
      </c>
      <c r="AI871" t="n">
        <v>24570</v>
      </c>
      <c r="AJ871" t="n">
        <v>19282</v>
      </c>
      <c r="AK871" t="n">
        <v>19035</v>
      </c>
      <c r="AL871" t="n">
        <v>23587</v>
      </c>
      <c r="AM871" t="n">
        <v>27639</v>
      </c>
      <c r="AN871" t="n">
        <v>28307</v>
      </c>
      <c r="AO871"/>
      <c r="AP871" t="n">
        <v>537</v>
      </c>
      <c r="AQ871" t="n">
        <v>751</v>
      </c>
      <c r="AR871" t="n">
        <v>15</v>
      </c>
    </row>
    <row r="872">
      <c r="A872" t="n">
        <v>145628</v>
      </c>
      <c r="B872" t="s">
        <v>1524</v>
      </c>
      <c r="C872" t="s">
        <v>1432</v>
      </c>
      <c r="D872" t="s">
        <v>1433</v>
      </c>
      <c r="E872" t="s">
        <v>1434</v>
      </c>
      <c r="F872" t="s">
        <v>162</v>
      </c>
      <c r="G872" t="s">
        <v>163</v>
      </c>
      <c r="H872" t="s">
        <v>150</v>
      </c>
      <c r="I872" t="s">
        <v>151</v>
      </c>
      <c r="J872" t="s">
        <v>164</v>
      </c>
      <c r="K872" t="s">
        <v>209</v>
      </c>
      <c r="L872" t="s">
        <v>155</v>
      </c>
      <c r="M872" t="s">
        <v>155</v>
      </c>
      <c r="N872" t="n">
        <v>-87.623</v>
      </c>
      <c r="O872" t="n">
        <v>41.8354</v>
      </c>
      <c r="P872" t="n">
        <v>484</v>
      </c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 t="n">
        <v>117</v>
      </c>
    </row>
    <row r="873">
      <c r="A873" t="n">
        <v>145637</v>
      </c>
      <c r="B873" t="s">
        <v>1525</v>
      </c>
      <c r="C873" t="s">
        <v>1526</v>
      </c>
      <c r="D873" t="s">
        <v>1433</v>
      </c>
      <c r="E873" t="s">
        <v>1434</v>
      </c>
      <c r="F873" t="s">
        <v>148</v>
      </c>
      <c r="G873" t="s">
        <v>149</v>
      </c>
      <c r="H873" t="s">
        <v>150</v>
      </c>
      <c r="I873" t="s">
        <v>151</v>
      </c>
      <c r="J873" t="s">
        <v>158</v>
      </c>
      <c r="K873" t="s">
        <v>159</v>
      </c>
      <c r="L873" t="s">
        <v>155</v>
      </c>
      <c r="M873" t="s">
        <v>155</v>
      </c>
      <c r="N873" t="n">
        <v>-88.2291</v>
      </c>
      <c r="O873" t="n">
        <v>40.1047</v>
      </c>
      <c r="P873" t="n">
        <v>62417</v>
      </c>
      <c r="Q873" t="n">
        <v>36970</v>
      </c>
      <c r="R873" t="n">
        <v>46</v>
      </c>
      <c r="S873" t="n">
        <v>38.1</v>
      </c>
      <c r="T873" t="n">
        <v>5.8</v>
      </c>
      <c r="U873" t="n">
        <v>13.2</v>
      </c>
      <c r="V873" t="n">
        <v>21.6</v>
      </c>
      <c r="W873" t="n">
        <v>15.4</v>
      </c>
      <c r="X873" t="n">
        <v>94</v>
      </c>
      <c r="Y873" t="n">
        <v>73</v>
      </c>
      <c r="Z873" t="n">
        <v>20</v>
      </c>
      <c r="AA873" t="n">
        <v>7498</v>
      </c>
      <c r="AB873" t="n">
        <v>84.9</v>
      </c>
      <c r="AC873" t="n">
        <v>7498</v>
      </c>
      <c r="AD873" t="n">
        <v>84.9</v>
      </c>
      <c r="AE873" t="n">
        <v>73.5</v>
      </c>
      <c r="AF873" t="n">
        <v>7946</v>
      </c>
      <c r="AG873" t="n">
        <v>24</v>
      </c>
      <c r="AH873" t="n">
        <v>55</v>
      </c>
      <c r="AI873" t="n">
        <v>14297</v>
      </c>
      <c r="AJ873" t="n">
        <v>3883</v>
      </c>
      <c r="AK873" t="n">
        <v>5955</v>
      </c>
      <c r="AL873" t="n">
        <v>10065</v>
      </c>
      <c r="AM873" t="n">
        <v>20205</v>
      </c>
      <c r="AN873" t="n">
        <v>28358</v>
      </c>
      <c r="AO873"/>
      <c r="AP873" t="n">
        <v>8310</v>
      </c>
      <c r="AQ873" t="n">
        <v>7130</v>
      </c>
      <c r="AR873" t="n">
        <v>1137</v>
      </c>
    </row>
    <row r="874">
      <c r="A874" t="n">
        <v>145646</v>
      </c>
      <c r="B874" t="s">
        <v>1527</v>
      </c>
      <c r="C874" t="s">
        <v>1528</v>
      </c>
      <c r="D874" t="s">
        <v>1433</v>
      </c>
      <c r="E874" t="s">
        <v>1434</v>
      </c>
      <c r="F874" t="s">
        <v>162</v>
      </c>
      <c r="G874" t="s">
        <v>163</v>
      </c>
      <c r="H874" t="s">
        <v>150</v>
      </c>
      <c r="I874" t="s">
        <v>151</v>
      </c>
      <c r="J874" t="s">
        <v>168</v>
      </c>
      <c r="K874" t="s">
        <v>179</v>
      </c>
      <c r="L874" t="s">
        <v>155</v>
      </c>
      <c r="M874" t="s">
        <v>155</v>
      </c>
      <c r="N874" t="n">
        <v>-88.992</v>
      </c>
      <c r="O874" t="n">
        <v>40.4899</v>
      </c>
      <c r="P874" t="n">
        <v>1579</v>
      </c>
      <c r="Q874" t="n">
        <v>1579</v>
      </c>
      <c r="R874" t="n">
        <v>48.5</v>
      </c>
      <c r="S874" t="n">
        <v>68</v>
      </c>
      <c r="T874" t="n">
        <v>7.3</v>
      </c>
      <c r="U874" t="n">
        <v>9.1</v>
      </c>
      <c r="V874" t="n">
        <v>7.2</v>
      </c>
      <c r="W874" t="n">
        <v>5.4</v>
      </c>
      <c r="X874" t="n">
        <v>85</v>
      </c>
      <c r="Y874"/>
      <c r="Z874" t="n">
        <v>11</v>
      </c>
      <c r="AA874" t="n">
        <v>378</v>
      </c>
      <c r="AB874" t="n">
        <v>82.5</v>
      </c>
      <c r="AC874" t="n">
        <v>378</v>
      </c>
      <c r="AD874" t="n">
        <v>82.5</v>
      </c>
      <c r="AE874" t="n">
        <v>77.8</v>
      </c>
      <c r="AF874" t="n">
        <v>382</v>
      </c>
      <c r="AG874" t="n">
        <v>23</v>
      </c>
      <c r="AH874" t="n">
        <v>99</v>
      </c>
      <c r="AI874" t="n">
        <v>31310</v>
      </c>
      <c r="AJ874" t="n">
        <v>21011</v>
      </c>
      <c r="AK874" t="n">
        <v>24494</v>
      </c>
      <c r="AL874" t="n">
        <v>24284</v>
      </c>
      <c r="AM874" t="n">
        <v>28757</v>
      </c>
      <c r="AN874" t="n">
        <v>35699</v>
      </c>
      <c r="AO874"/>
      <c r="AP874" t="n">
        <v>346</v>
      </c>
      <c r="AQ874"/>
      <c r="AR874"/>
    </row>
    <row r="875">
      <c r="A875" t="n">
        <v>145682</v>
      </c>
      <c r="B875" t="s">
        <v>1529</v>
      </c>
      <c r="C875" t="s">
        <v>1530</v>
      </c>
      <c r="D875" t="s">
        <v>1433</v>
      </c>
      <c r="E875" t="s">
        <v>1434</v>
      </c>
      <c r="F875" t="s">
        <v>173</v>
      </c>
      <c r="G875" t="s">
        <v>149</v>
      </c>
      <c r="H875" t="s">
        <v>174</v>
      </c>
      <c r="I875" t="s">
        <v>186</v>
      </c>
      <c r="J875" t="s">
        <v>152</v>
      </c>
      <c r="K875" t="s">
        <v>176</v>
      </c>
      <c r="L875" t="s">
        <v>155</v>
      </c>
      <c r="M875" t="s">
        <v>155</v>
      </c>
      <c r="N875" t="n">
        <v>-89.5248</v>
      </c>
      <c r="O875" t="n">
        <v>40.7072</v>
      </c>
      <c r="P875" t="n">
        <v>9920</v>
      </c>
      <c r="Q875" t="n">
        <v>9920</v>
      </c>
      <c r="R875" t="n">
        <v>60.4</v>
      </c>
      <c r="S875" t="n">
        <v>70.9</v>
      </c>
      <c r="T875" t="n">
        <v>12.8</v>
      </c>
      <c r="U875" t="n">
        <v>5.8</v>
      </c>
      <c r="V875" t="n">
        <v>2.2</v>
      </c>
      <c r="W875" t="n">
        <v>2.6</v>
      </c>
      <c r="X875" t="n">
        <v>72</v>
      </c>
      <c r="Y875" t="n">
        <v>46</v>
      </c>
      <c r="Z875" t="n">
        <v>16</v>
      </c>
      <c r="AA875" t="n">
        <v>778</v>
      </c>
      <c r="AB875" t="n">
        <v>40.4</v>
      </c>
      <c r="AC875"/>
      <c r="AD875"/>
      <c r="AE875"/>
      <c r="AF875" t="n">
        <v>850</v>
      </c>
      <c r="AG875" t="n">
        <v>22</v>
      </c>
      <c r="AH875" t="n">
        <v>31</v>
      </c>
      <c r="AI875" t="n">
        <v>11546</v>
      </c>
      <c r="AJ875" t="n">
        <v>8666</v>
      </c>
      <c r="AK875" t="n">
        <v>9666</v>
      </c>
      <c r="AL875" t="n">
        <v>12329</v>
      </c>
      <c r="AM875" t="n">
        <v>15827</v>
      </c>
      <c r="AN875" t="n">
        <v>16792</v>
      </c>
      <c r="AO875" t="n">
        <v>879</v>
      </c>
      <c r="AP875"/>
      <c r="AQ875"/>
      <c r="AR875"/>
    </row>
    <row r="876">
      <c r="A876" t="n">
        <v>145691</v>
      </c>
      <c r="B876" t="s">
        <v>1531</v>
      </c>
      <c r="C876" t="s">
        <v>218</v>
      </c>
      <c r="D876" t="s">
        <v>1433</v>
      </c>
      <c r="E876" t="s">
        <v>1434</v>
      </c>
      <c r="F876" t="s">
        <v>162</v>
      </c>
      <c r="G876" t="s">
        <v>163</v>
      </c>
      <c r="H876" t="s">
        <v>150</v>
      </c>
      <c r="I876" t="s">
        <v>175</v>
      </c>
      <c r="J876" t="s">
        <v>164</v>
      </c>
      <c r="K876" t="s">
        <v>179</v>
      </c>
      <c r="L876" t="s">
        <v>155</v>
      </c>
      <c r="M876" t="s">
        <v>155</v>
      </c>
      <c r="N876" t="n">
        <v>-90.2462</v>
      </c>
      <c r="O876" t="n">
        <v>39.7313</v>
      </c>
      <c r="P876" t="n">
        <v>1130</v>
      </c>
      <c r="Q876" t="n">
        <v>1129</v>
      </c>
      <c r="R876" t="n">
        <v>54.6</v>
      </c>
      <c r="S876" t="n">
        <v>71.7</v>
      </c>
      <c r="T876" t="n">
        <v>8.9</v>
      </c>
      <c r="U876" t="n">
        <v>9.6</v>
      </c>
      <c r="V876" t="n">
        <v>0.9</v>
      </c>
      <c r="W876" t="n">
        <v>4.6</v>
      </c>
      <c r="X876" t="n">
        <v>70</v>
      </c>
      <c r="Y876"/>
      <c r="Z876" t="n">
        <v>11</v>
      </c>
      <c r="AA876" t="n">
        <v>257</v>
      </c>
      <c r="AB876" t="n">
        <v>61.1</v>
      </c>
      <c r="AC876" t="n">
        <v>257</v>
      </c>
      <c r="AD876" t="n">
        <v>61.1</v>
      </c>
      <c r="AE876" t="n">
        <v>55.3</v>
      </c>
      <c r="AF876" t="n">
        <v>233</v>
      </c>
      <c r="AG876" t="n">
        <v>35</v>
      </c>
      <c r="AH876" t="n">
        <v>95</v>
      </c>
      <c r="AI876" t="n">
        <v>17255</v>
      </c>
      <c r="AJ876" t="n">
        <v>11197</v>
      </c>
      <c r="AK876" t="n">
        <v>11627</v>
      </c>
      <c r="AL876" t="n">
        <v>14241</v>
      </c>
      <c r="AM876" t="n">
        <v>18505</v>
      </c>
      <c r="AN876" t="n">
        <v>23362</v>
      </c>
      <c r="AO876"/>
      <c r="AP876" t="n">
        <v>283</v>
      </c>
      <c r="AQ876"/>
      <c r="AR876"/>
    </row>
    <row r="877">
      <c r="A877" t="n">
        <v>145707</v>
      </c>
      <c r="B877" t="s">
        <v>1532</v>
      </c>
      <c r="C877" t="s">
        <v>1533</v>
      </c>
      <c r="D877" t="s">
        <v>1433</v>
      </c>
      <c r="E877" t="s">
        <v>1434</v>
      </c>
      <c r="F877" t="s">
        <v>173</v>
      </c>
      <c r="G877" t="s">
        <v>149</v>
      </c>
      <c r="H877" t="s">
        <v>174</v>
      </c>
      <c r="I877" t="s">
        <v>175</v>
      </c>
      <c r="J877" t="s">
        <v>164</v>
      </c>
      <c r="K877" t="s">
        <v>176</v>
      </c>
      <c r="L877" t="s">
        <v>155</v>
      </c>
      <c r="M877" t="s">
        <v>155</v>
      </c>
      <c r="N877" t="n">
        <v>-88.0996</v>
      </c>
      <c r="O877" t="n">
        <v>38.7359</v>
      </c>
      <c r="P877" t="n">
        <v>1230</v>
      </c>
      <c r="Q877" t="n">
        <v>1230</v>
      </c>
      <c r="R877" t="n">
        <v>62.8</v>
      </c>
      <c r="S877" t="n">
        <v>86.8</v>
      </c>
      <c r="T877" t="n">
        <v>1.5</v>
      </c>
      <c r="U877" t="n">
        <v>3.1</v>
      </c>
      <c r="V877" t="n">
        <v>1.1</v>
      </c>
      <c r="W877" t="n">
        <v>0</v>
      </c>
      <c r="X877" t="n">
        <v>72</v>
      </c>
      <c r="Y877" t="n">
        <v>61</v>
      </c>
      <c r="Z877" t="n">
        <v>11</v>
      </c>
      <c r="AA877" t="n">
        <v>198</v>
      </c>
      <c r="AB877" t="n">
        <v>62.1</v>
      </c>
      <c r="AC877"/>
      <c r="AD877"/>
      <c r="AE877"/>
      <c r="AF877" t="n">
        <v>204</v>
      </c>
      <c r="AG877" t="n">
        <v>34</v>
      </c>
      <c r="AH877" t="n">
        <v>94</v>
      </c>
      <c r="AI877" t="n">
        <v>10409</v>
      </c>
      <c r="AJ877" t="n">
        <v>8468</v>
      </c>
      <c r="AK877" t="n">
        <v>10466</v>
      </c>
      <c r="AL877" t="n">
        <v>12339</v>
      </c>
      <c r="AM877" t="n">
        <v>10762</v>
      </c>
      <c r="AN877" t="n">
        <v>13339</v>
      </c>
      <c r="AO877" t="n">
        <v>249</v>
      </c>
      <c r="AP877"/>
      <c r="AQ877"/>
      <c r="AR877"/>
    </row>
    <row r="878">
      <c r="A878" t="n">
        <v>145725</v>
      </c>
      <c r="B878" t="s">
        <v>1534</v>
      </c>
      <c r="C878" t="s">
        <v>1432</v>
      </c>
      <c r="D878" t="s">
        <v>1433</v>
      </c>
      <c r="E878" t="s">
        <v>1434</v>
      </c>
      <c r="F878" t="s">
        <v>162</v>
      </c>
      <c r="G878" t="s">
        <v>163</v>
      </c>
      <c r="H878" t="s">
        <v>150</v>
      </c>
      <c r="I878" t="s">
        <v>151</v>
      </c>
      <c r="J878" t="s">
        <v>152</v>
      </c>
      <c r="K878" t="s">
        <v>159</v>
      </c>
      <c r="L878" t="s">
        <v>155</v>
      </c>
      <c r="M878" t="s">
        <v>155</v>
      </c>
      <c r="N878" t="n">
        <v>-87.6273</v>
      </c>
      <c r="O878" t="n">
        <v>41.8313</v>
      </c>
      <c r="P878" t="n">
        <v>8193</v>
      </c>
      <c r="Q878" t="n">
        <v>3517</v>
      </c>
      <c r="R878" t="n">
        <v>32.3</v>
      </c>
      <c r="S878" t="n">
        <v>33</v>
      </c>
      <c r="T878" t="n">
        <v>5.2</v>
      </c>
      <c r="U878" t="n">
        <v>19.3</v>
      </c>
      <c r="V878" t="n">
        <v>15.5</v>
      </c>
      <c r="W878" t="n">
        <v>19.6</v>
      </c>
      <c r="X878" t="n">
        <v>87</v>
      </c>
      <c r="Y878" t="n">
        <v>59</v>
      </c>
      <c r="Z878" t="n">
        <v>17</v>
      </c>
      <c r="AA878" t="n">
        <v>468</v>
      </c>
      <c r="AB878" t="n">
        <v>72.4</v>
      </c>
      <c r="AC878" t="n">
        <v>468</v>
      </c>
      <c r="AD878" t="n">
        <v>72.4</v>
      </c>
      <c r="AE878" t="n">
        <v>35.5</v>
      </c>
      <c r="AF878" t="n">
        <v>603</v>
      </c>
      <c r="AG878" t="n">
        <v>29</v>
      </c>
      <c r="AH878" t="n">
        <v>90</v>
      </c>
      <c r="AI878" t="n">
        <v>25001</v>
      </c>
      <c r="AJ878" t="n">
        <v>13222</v>
      </c>
      <c r="AK878" t="n">
        <v>15488</v>
      </c>
      <c r="AL878" t="n">
        <v>16566</v>
      </c>
      <c r="AM878" t="n">
        <v>22765</v>
      </c>
      <c r="AN878" t="n">
        <v>31456</v>
      </c>
      <c r="AO878"/>
      <c r="AP878" t="n">
        <v>615</v>
      </c>
      <c r="AQ878" t="n">
        <v>1208</v>
      </c>
      <c r="AR878" t="n">
        <v>293</v>
      </c>
    </row>
    <row r="879">
      <c r="A879" t="n">
        <v>145813</v>
      </c>
      <c r="B879" t="s">
        <v>1535</v>
      </c>
      <c r="C879" t="s">
        <v>145</v>
      </c>
      <c r="D879" t="s">
        <v>1433</v>
      </c>
      <c r="E879" t="s">
        <v>1434</v>
      </c>
      <c r="F879" t="s">
        <v>148</v>
      </c>
      <c r="G879" t="s">
        <v>149</v>
      </c>
      <c r="H879" t="s">
        <v>150</v>
      </c>
      <c r="I879" t="s">
        <v>186</v>
      </c>
      <c r="J879" t="s">
        <v>158</v>
      </c>
      <c r="K879" t="s">
        <v>159</v>
      </c>
      <c r="L879" t="s">
        <v>155</v>
      </c>
      <c r="M879" t="s">
        <v>155</v>
      </c>
      <c r="N879" t="n">
        <v>-88.9901</v>
      </c>
      <c r="O879" t="n">
        <v>40.5094</v>
      </c>
      <c r="P879" t="n">
        <v>22562</v>
      </c>
      <c r="Q879" t="n">
        <v>19441</v>
      </c>
      <c r="R879" t="n">
        <v>56</v>
      </c>
      <c r="S879" t="n">
        <v>68.2</v>
      </c>
      <c r="T879" t="n">
        <v>10.7</v>
      </c>
      <c r="U879" t="n">
        <v>12.9</v>
      </c>
      <c r="V879" t="n">
        <v>2.7</v>
      </c>
      <c r="W879" t="n">
        <v>0.9</v>
      </c>
      <c r="X879" t="n">
        <v>81</v>
      </c>
      <c r="Y879" t="n">
        <v>44</v>
      </c>
      <c r="Z879" t="n">
        <v>19</v>
      </c>
      <c r="AA879" t="n">
        <v>3331</v>
      </c>
      <c r="AB879" t="n">
        <v>66.3</v>
      </c>
      <c r="AC879" t="n">
        <v>3331</v>
      </c>
      <c r="AD879" t="n">
        <v>66.3</v>
      </c>
      <c r="AE879" t="n">
        <v>51.3</v>
      </c>
      <c r="AF879" t="n">
        <v>3974</v>
      </c>
      <c r="AG879" t="n">
        <v>30</v>
      </c>
      <c r="AH879" t="n">
        <v>81</v>
      </c>
      <c r="AI879" t="n">
        <v>20871</v>
      </c>
      <c r="AJ879" t="n">
        <v>11075</v>
      </c>
      <c r="AK879" t="n">
        <v>11994</v>
      </c>
      <c r="AL879" t="n">
        <v>16424</v>
      </c>
      <c r="AM879" t="n">
        <v>23818</v>
      </c>
      <c r="AN879" t="n">
        <v>26853</v>
      </c>
      <c r="AO879"/>
      <c r="AP879" t="n">
        <v>4386</v>
      </c>
      <c r="AQ879" t="n">
        <v>722</v>
      </c>
      <c r="AR879" t="n">
        <v>67</v>
      </c>
    </row>
    <row r="880">
      <c r="A880" t="n">
        <v>145831</v>
      </c>
      <c r="B880" t="s">
        <v>1536</v>
      </c>
      <c r="C880" t="s">
        <v>1537</v>
      </c>
      <c r="D880" t="s">
        <v>1433</v>
      </c>
      <c r="E880" t="s">
        <v>1434</v>
      </c>
      <c r="F880" t="s">
        <v>173</v>
      </c>
      <c r="G880" t="s">
        <v>149</v>
      </c>
      <c r="H880" t="s">
        <v>174</v>
      </c>
      <c r="I880" t="s">
        <v>175</v>
      </c>
      <c r="J880" t="s">
        <v>168</v>
      </c>
      <c r="K880" t="s">
        <v>176</v>
      </c>
      <c r="L880" t="s">
        <v>155</v>
      </c>
      <c r="M880" t="s">
        <v>155</v>
      </c>
      <c r="N880" t="n">
        <v>-89.1009</v>
      </c>
      <c r="O880" t="n">
        <v>41.3074</v>
      </c>
      <c r="P880" t="n">
        <v>3887</v>
      </c>
      <c r="Q880" t="n">
        <v>3887</v>
      </c>
      <c r="R880" t="n">
        <v>58</v>
      </c>
      <c r="S880" t="n">
        <v>68</v>
      </c>
      <c r="T880" t="n">
        <v>2.4</v>
      </c>
      <c r="U880" t="n">
        <v>21.4</v>
      </c>
      <c r="V880" t="n">
        <v>1.1</v>
      </c>
      <c r="W880" t="n">
        <v>0.2</v>
      </c>
      <c r="X880" t="n">
        <v>67</v>
      </c>
      <c r="Y880" t="n">
        <v>60</v>
      </c>
      <c r="Z880" t="n">
        <v>15</v>
      </c>
      <c r="AA880" t="n">
        <v>402</v>
      </c>
      <c r="AB880" t="n">
        <v>44.5</v>
      </c>
      <c r="AC880"/>
      <c r="AD880"/>
      <c r="AE880"/>
      <c r="AF880" t="n">
        <v>463</v>
      </c>
      <c r="AG880" t="n">
        <v>29</v>
      </c>
      <c r="AH880" t="n">
        <v>98</v>
      </c>
      <c r="AI880" t="n">
        <v>7493</v>
      </c>
      <c r="AJ880" t="n">
        <v>1688</v>
      </c>
      <c r="AK880" t="n">
        <v>3229</v>
      </c>
      <c r="AL880" t="n">
        <v>6455</v>
      </c>
      <c r="AM880" t="n">
        <v>8835</v>
      </c>
      <c r="AN880" t="n">
        <v>11312</v>
      </c>
      <c r="AO880" t="n">
        <v>331</v>
      </c>
      <c r="AP880"/>
      <c r="AQ880"/>
      <c r="AR880"/>
    </row>
    <row r="881">
      <c r="A881" t="n">
        <v>145886</v>
      </c>
      <c r="B881" t="s">
        <v>1538</v>
      </c>
      <c r="C881" t="s">
        <v>1432</v>
      </c>
      <c r="D881" t="s">
        <v>1433</v>
      </c>
      <c r="E881" t="s">
        <v>1434</v>
      </c>
      <c r="F881" t="s">
        <v>162</v>
      </c>
      <c r="G881" t="s">
        <v>163</v>
      </c>
      <c r="H881" t="s">
        <v>150</v>
      </c>
      <c r="I881" t="s">
        <v>151</v>
      </c>
      <c r="J881" t="s">
        <v>164</v>
      </c>
      <c r="K881" t="s">
        <v>209</v>
      </c>
      <c r="L881" t="s">
        <v>155</v>
      </c>
      <c r="M881" t="s">
        <v>155</v>
      </c>
      <c r="N881" t="n">
        <v>-87.6628</v>
      </c>
      <c r="O881" t="n">
        <v>41.9724</v>
      </c>
      <c r="P881" t="n">
        <v>121</v>
      </c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 t="n">
        <v>6</v>
      </c>
      <c r="AR881" t="n">
        <v>9</v>
      </c>
    </row>
    <row r="882">
      <c r="A882" t="n">
        <v>146205</v>
      </c>
      <c r="B882" t="s">
        <v>1539</v>
      </c>
      <c r="C882" t="s">
        <v>1540</v>
      </c>
      <c r="D882" t="s">
        <v>1433</v>
      </c>
      <c r="E882" t="s">
        <v>1434</v>
      </c>
      <c r="F882" t="s">
        <v>173</v>
      </c>
      <c r="G882" t="s">
        <v>149</v>
      </c>
      <c r="H882" t="s">
        <v>174</v>
      </c>
      <c r="I882" t="s">
        <v>175</v>
      </c>
      <c r="J882" t="s">
        <v>168</v>
      </c>
      <c r="K882" t="s">
        <v>176</v>
      </c>
      <c r="L882" t="s">
        <v>155</v>
      </c>
      <c r="M882" t="s">
        <v>155</v>
      </c>
      <c r="N882" t="n">
        <v>-89.0902</v>
      </c>
      <c r="O882" t="n">
        <v>37.7475</v>
      </c>
      <c r="P882" t="n">
        <v>6115</v>
      </c>
      <c r="Q882" t="n">
        <v>6115</v>
      </c>
      <c r="R882" t="n">
        <v>54.6</v>
      </c>
      <c r="S882" t="n">
        <v>68.4</v>
      </c>
      <c r="T882" t="n">
        <v>8.6</v>
      </c>
      <c r="U882" t="n">
        <v>3.2</v>
      </c>
      <c r="V882" t="n">
        <v>0.9</v>
      </c>
      <c r="W882" t="n">
        <v>0.1</v>
      </c>
      <c r="X882" t="n">
        <v>65</v>
      </c>
      <c r="Y882" t="n">
        <v>46</v>
      </c>
      <c r="Z882" t="n">
        <v>20</v>
      </c>
      <c r="AA882" t="n">
        <v>480</v>
      </c>
      <c r="AB882" t="n">
        <v>41.5</v>
      </c>
      <c r="AC882"/>
      <c r="AD882"/>
      <c r="AE882"/>
      <c r="AF882" t="n">
        <v>471</v>
      </c>
      <c r="AG882" t="n">
        <v>29</v>
      </c>
      <c r="AH882" t="n">
        <v>42</v>
      </c>
      <c r="AI882" t="n">
        <v>6079</v>
      </c>
      <c r="AJ882" t="n">
        <v>6824</v>
      </c>
      <c r="AK882" t="n">
        <v>7723</v>
      </c>
      <c r="AL882" t="n">
        <v>9138</v>
      </c>
      <c r="AM882" t="n">
        <v>11230</v>
      </c>
      <c r="AN882" t="n">
        <v>10837</v>
      </c>
      <c r="AO882" t="n">
        <v>428</v>
      </c>
      <c r="AP882"/>
      <c r="AQ882"/>
      <c r="AR882"/>
    </row>
    <row r="883">
      <c r="A883" t="n">
        <v>146278</v>
      </c>
      <c r="B883" t="s">
        <v>1541</v>
      </c>
      <c r="C883" t="s">
        <v>634</v>
      </c>
      <c r="D883" t="s">
        <v>1433</v>
      </c>
      <c r="E883" t="s">
        <v>1434</v>
      </c>
      <c r="F883" t="s">
        <v>173</v>
      </c>
      <c r="G883" t="s">
        <v>149</v>
      </c>
      <c r="H883" t="s">
        <v>174</v>
      </c>
      <c r="I883" t="s">
        <v>175</v>
      </c>
      <c r="J883" t="s">
        <v>168</v>
      </c>
      <c r="K883" t="s">
        <v>176</v>
      </c>
      <c r="L883" t="s">
        <v>155</v>
      </c>
      <c r="M883" t="s">
        <v>155</v>
      </c>
      <c r="N883" t="n">
        <v>-91.3358</v>
      </c>
      <c r="O883" t="n">
        <v>39.9137</v>
      </c>
      <c r="P883" t="n">
        <v>2554</v>
      </c>
      <c r="Q883" t="n">
        <v>2554</v>
      </c>
      <c r="R883" t="n">
        <v>62.6</v>
      </c>
      <c r="S883" t="n">
        <v>86.5</v>
      </c>
      <c r="T883" t="n">
        <v>4.7</v>
      </c>
      <c r="U883" t="n">
        <v>2.4</v>
      </c>
      <c r="V883" t="n">
        <v>1.1</v>
      </c>
      <c r="W883" t="n">
        <v>0</v>
      </c>
      <c r="X883" t="n">
        <v>68</v>
      </c>
      <c r="Y883" t="n">
        <v>47</v>
      </c>
      <c r="Z883" t="n">
        <v>14</v>
      </c>
      <c r="AA883" t="n">
        <v>333</v>
      </c>
      <c r="AB883" t="n">
        <v>45.9</v>
      </c>
      <c r="AC883"/>
      <c r="AD883"/>
      <c r="AE883"/>
      <c r="AF883" t="n">
        <v>366</v>
      </c>
      <c r="AG883" t="n">
        <v>39</v>
      </c>
      <c r="AH883" t="n">
        <v>67</v>
      </c>
      <c r="AI883" t="n">
        <v>7504</v>
      </c>
      <c r="AJ883" t="n">
        <v>4642</v>
      </c>
      <c r="AK883" t="n">
        <v>4980</v>
      </c>
      <c r="AL883" t="n">
        <v>8296</v>
      </c>
      <c r="AM883" t="n">
        <v>11638</v>
      </c>
      <c r="AN883" t="n">
        <v>12913</v>
      </c>
      <c r="AO883" t="n">
        <v>308</v>
      </c>
      <c r="AP883"/>
      <c r="AQ883"/>
      <c r="AR883"/>
    </row>
    <row r="884">
      <c r="A884" t="n">
        <v>146296</v>
      </c>
      <c r="B884" t="s">
        <v>1542</v>
      </c>
      <c r="C884" t="s">
        <v>1543</v>
      </c>
      <c r="D884" t="s">
        <v>1433</v>
      </c>
      <c r="E884" t="s">
        <v>1434</v>
      </c>
      <c r="F884" t="s">
        <v>173</v>
      </c>
      <c r="G884" t="s">
        <v>149</v>
      </c>
      <c r="H884" t="s">
        <v>174</v>
      </c>
      <c r="I884" t="s">
        <v>186</v>
      </c>
      <c r="J884" t="s">
        <v>152</v>
      </c>
      <c r="K884" t="s">
        <v>176</v>
      </c>
      <c r="L884" t="s">
        <v>155</v>
      </c>
      <c r="M884" t="s">
        <v>155</v>
      </c>
      <c r="N884" t="n">
        <v>-88.181</v>
      </c>
      <c r="O884" t="n">
        <v>41.5005</v>
      </c>
      <c r="P884" t="n">
        <v>19810</v>
      </c>
      <c r="Q884" t="n">
        <v>19810</v>
      </c>
      <c r="R884" t="n">
        <v>56.4</v>
      </c>
      <c r="S884" t="n">
        <v>51.7</v>
      </c>
      <c r="T884" t="n">
        <v>9.2</v>
      </c>
      <c r="U884" t="n">
        <v>29.4</v>
      </c>
      <c r="V884" t="n">
        <v>3.3</v>
      </c>
      <c r="W884" t="n">
        <v>0.1</v>
      </c>
      <c r="X884" t="n">
        <v>62</v>
      </c>
      <c r="Y884" t="n">
        <v>41</v>
      </c>
      <c r="Z884" t="n">
        <v>15</v>
      </c>
      <c r="AA884" t="n">
        <v>689</v>
      </c>
      <c r="AB884" t="n">
        <v>20.8</v>
      </c>
      <c r="AC884"/>
      <c r="AD884"/>
      <c r="AE884"/>
      <c r="AF884" t="n">
        <v>316</v>
      </c>
      <c r="AG884" t="n">
        <v>23</v>
      </c>
      <c r="AH884" t="n">
        <v>48</v>
      </c>
      <c r="AI884" t="n">
        <v>4905</v>
      </c>
      <c r="AJ884" t="n">
        <v>1132</v>
      </c>
      <c r="AK884" t="n">
        <v>3663</v>
      </c>
      <c r="AL884" t="n">
        <v>7754</v>
      </c>
      <c r="AM884" t="n">
        <v>8292</v>
      </c>
      <c r="AN884" t="n">
        <v>9406</v>
      </c>
      <c r="AO884" t="n">
        <v>1170</v>
      </c>
      <c r="AP884"/>
      <c r="AQ884"/>
      <c r="AR884"/>
    </row>
    <row r="885">
      <c r="A885" t="n">
        <v>146339</v>
      </c>
      <c r="B885" t="s">
        <v>1544</v>
      </c>
      <c r="C885" t="s">
        <v>1494</v>
      </c>
      <c r="D885" t="s">
        <v>1433</v>
      </c>
      <c r="E885" t="s">
        <v>1434</v>
      </c>
      <c r="F885" t="s">
        <v>162</v>
      </c>
      <c r="G885" t="s">
        <v>163</v>
      </c>
      <c r="H885" t="s">
        <v>150</v>
      </c>
      <c r="I885" t="s">
        <v>151</v>
      </c>
      <c r="J885" t="s">
        <v>168</v>
      </c>
      <c r="K885" t="s">
        <v>153</v>
      </c>
      <c r="L885" t="s">
        <v>155</v>
      </c>
      <c r="M885" t="s">
        <v>155</v>
      </c>
      <c r="N885" t="n">
        <v>-88.2913</v>
      </c>
      <c r="O885" t="n">
        <v>42.0618</v>
      </c>
      <c r="P885" t="n">
        <v>1122</v>
      </c>
      <c r="Q885" t="n">
        <v>888</v>
      </c>
      <c r="R885" t="n">
        <v>50.7</v>
      </c>
      <c r="S885" t="n">
        <v>39.1</v>
      </c>
      <c r="T885" t="n">
        <v>13.3</v>
      </c>
      <c r="U885" t="n">
        <v>31.8</v>
      </c>
      <c r="V885" t="n">
        <v>1.9</v>
      </c>
      <c r="W885" t="n">
        <v>6</v>
      </c>
      <c r="X885" t="n">
        <v>74</v>
      </c>
      <c r="Y885"/>
      <c r="Z885" t="n">
        <v>11</v>
      </c>
      <c r="AA885" t="n">
        <v>169</v>
      </c>
      <c r="AB885" t="n">
        <v>53.3</v>
      </c>
      <c r="AC885" t="n">
        <v>169</v>
      </c>
      <c r="AD885" t="n">
        <v>53.3</v>
      </c>
      <c r="AE885" t="n">
        <v>43.2</v>
      </c>
      <c r="AF885" t="n">
        <v>177</v>
      </c>
      <c r="AG885" t="n">
        <v>40</v>
      </c>
      <c r="AH885" t="n">
        <v>91</v>
      </c>
      <c r="AI885" t="n">
        <v>21331</v>
      </c>
      <c r="AJ885" t="n">
        <v>24510</v>
      </c>
      <c r="AK885" t="n">
        <v>26181</v>
      </c>
      <c r="AL885" t="n">
        <v>23558</v>
      </c>
      <c r="AM885" t="n">
        <v>22704</v>
      </c>
      <c r="AN885" t="n">
        <v>29047</v>
      </c>
      <c r="AO885" t="n">
        <v>12</v>
      </c>
      <c r="AP885" t="n">
        <v>169</v>
      </c>
      <c r="AQ885" t="n">
        <v>82</v>
      </c>
      <c r="AR885" t="n">
        <v>11</v>
      </c>
    </row>
    <row r="886">
      <c r="A886" t="n">
        <v>146348</v>
      </c>
      <c r="B886" t="s">
        <v>1545</v>
      </c>
      <c r="C886" t="s">
        <v>1546</v>
      </c>
      <c r="D886" t="s">
        <v>1433</v>
      </c>
      <c r="E886" t="s">
        <v>1434</v>
      </c>
      <c r="F886" t="s">
        <v>173</v>
      </c>
      <c r="G886" t="s">
        <v>149</v>
      </c>
      <c r="H886" t="s">
        <v>174</v>
      </c>
      <c r="I886" t="s">
        <v>151</v>
      </c>
      <c r="J886" t="s">
        <v>168</v>
      </c>
      <c r="K886" t="s">
        <v>176</v>
      </c>
      <c r="L886" t="s">
        <v>155</v>
      </c>
      <c r="M886" t="s">
        <v>155</v>
      </c>
      <c r="N886" t="n">
        <v>-87.851</v>
      </c>
      <c r="O886" t="n">
        <v>41.0982</v>
      </c>
      <c r="P886" t="n">
        <v>3754</v>
      </c>
      <c r="Q886" t="n">
        <v>3754</v>
      </c>
      <c r="R886" t="n">
        <v>58.4</v>
      </c>
      <c r="S886" t="n">
        <v>56.7</v>
      </c>
      <c r="T886" t="n">
        <v>13.4</v>
      </c>
      <c r="U886" t="n">
        <v>21.6</v>
      </c>
      <c r="V886" t="n">
        <v>0.7</v>
      </c>
      <c r="W886" t="n">
        <v>1</v>
      </c>
      <c r="X886" t="n">
        <v>67</v>
      </c>
      <c r="Y886" t="n">
        <v>46</v>
      </c>
      <c r="Z886" t="n">
        <v>13</v>
      </c>
      <c r="AA886" t="n">
        <v>249</v>
      </c>
      <c r="AB886" t="n">
        <v>38.2</v>
      </c>
      <c r="AC886"/>
      <c r="AD886"/>
      <c r="AE886"/>
      <c r="AF886" t="n">
        <v>307</v>
      </c>
      <c r="AG886" t="n">
        <v>37</v>
      </c>
      <c r="AH886" t="n">
        <v>47</v>
      </c>
      <c r="AI886" t="n">
        <v>5642</v>
      </c>
      <c r="AJ886" t="n">
        <v>3219</v>
      </c>
      <c r="AK886" t="n">
        <v>3711</v>
      </c>
      <c r="AL886" t="n">
        <v>7381</v>
      </c>
      <c r="AM886" t="n">
        <v>12209</v>
      </c>
      <c r="AN886" t="n">
        <v>11133</v>
      </c>
      <c r="AO886" t="n">
        <v>324</v>
      </c>
      <c r="AP886"/>
      <c r="AQ886"/>
      <c r="AR886"/>
    </row>
    <row r="887">
      <c r="A887" t="n">
        <v>146366</v>
      </c>
      <c r="B887" t="s">
        <v>1547</v>
      </c>
      <c r="C887" t="s">
        <v>1548</v>
      </c>
      <c r="D887" t="s">
        <v>1433</v>
      </c>
      <c r="E887" t="s">
        <v>1434</v>
      </c>
      <c r="F887" t="s">
        <v>173</v>
      </c>
      <c r="G887" t="s">
        <v>149</v>
      </c>
      <c r="H887" t="s">
        <v>174</v>
      </c>
      <c r="I887" t="s">
        <v>205</v>
      </c>
      <c r="J887" t="s">
        <v>168</v>
      </c>
      <c r="K887" t="s">
        <v>176</v>
      </c>
      <c r="L887" t="s">
        <v>155</v>
      </c>
      <c r="M887" t="s">
        <v>155</v>
      </c>
      <c r="N887" t="n">
        <v>-89.192</v>
      </c>
      <c r="O887" t="n">
        <v>38.5621</v>
      </c>
      <c r="P887" t="n">
        <v>5715</v>
      </c>
      <c r="Q887" t="n">
        <v>5715</v>
      </c>
      <c r="R887" t="n">
        <v>56.1</v>
      </c>
      <c r="S887" t="n">
        <v>84.6</v>
      </c>
      <c r="T887" t="n">
        <v>4.7</v>
      </c>
      <c r="U887" t="n">
        <v>2.4</v>
      </c>
      <c r="V887" t="n">
        <v>0.6</v>
      </c>
      <c r="W887" t="n">
        <v>0</v>
      </c>
      <c r="X887" t="n">
        <v>68</v>
      </c>
      <c r="Y887" t="n">
        <v>46</v>
      </c>
      <c r="Z887" t="n">
        <v>20</v>
      </c>
      <c r="AA887" t="n">
        <v>305</v>
      </c>
      <c r="AB887" t="n">
        <v>48.5</v>
      </c>
      <c r="AC887"/>
      <c r="AD887"/>
      <c r="AE887"/>
      <c r="AF887" t="n">
        <v>376</v>
      </c>
      <c r="AG887" t="n">
        <v>22</v>
      </c>
      <c r="AH887" t="n">
        <v>56</v>
      </c>
      <c r="AI887" t="n">
        <v>5905</v>
      </c>
      <c r="AJ887" t="n">
        <v>6186</v>
      </c>
      <c r="AK887" t="n">
        <v>6453</v>
      </c>
      <c r="AL887" t="n">
        <v>8038</v>
      </c>
      <c r="AM887" t="n">
        <v>9173</v>
      </c>
      <c r="AN887"/>
      <c r="AO887" t="n">
        <v>372</v>
      </c>
      <c r="AP887"/>
      <c r="AQ887"/>
      <c r="AR887"/>
    </row>
    <row r="888">
      <c r="A888" t="n">
        <v>146418</v>
      </c>
      <c r="B888" t="s">
        <v>1549</v>
      </c>
      <c r="C888" t="s">
        <v>1550</v>
      </c>
      <c r="D888" t="s">
        <v>1433</v>
      </c>
      <c r="E888" t="s">
        <v>1434</v>
      </c>
      <c r="F888" t="s">
        <v>173</v>
      </c>
      <c r="G888" t="s">
        <v>149</v>
      </c>
      <c r="H888" t="s">
        <v>174</v>
      </c>
      <c r="I888" t="s">
        <v>205</v>
      </c>
      <c r="J888" t="s">
        <v>168</v>
      </c>
      <c r="K888" t="s">
        <v>176</v>
      </c>
      <c r="L888" t="s">
        <v>155</v>
      </c>
      <c r="M888" t="s">
        <v>155</v>
      </c>
      <c r="N888" t="n">
        <v>-88.8805</v>
      </c>
      <c r="O888" t="n">
        <v>41.9382</v>
      </c>
      <c r="P888" t="n">
        <v>3591</v>
      </c>
      <c r="Q888" t="n">
        <v>3591</v>
      </c>
      <c r="R888" t="n">
        <v>59.8</v>
      </c>
      <c r="S888" t="n">
        <v>51.6</v>
      </c>
      <c r="T888" t="n">
        <v>13.3</v>
      </c>
      <c r="U888" t="n">
        <v>27</v>
      </c>
      <c r="V888" t="n">
        <v>1.5</v>
      </c>
      <c r="W888" t="n">
        <v>0.5</v>
      </c>
      <c r="X888" t="n">
        <v>65</v>
      </c>
      <c r="Y888" t="n">
        <v>45</v>
      </c>
      <c r="Z888" t="n">
        <v>18</v>
      </c>
      <c r="AA888" t="n">
        <v>315</v>
      </c>
      <c r="AB888" t="n">
        <v>38.4</v>
      </c>
      <c r="AC888"/>
      <c r="AD888"/>
      <c r="AE888"/>
      <c r="AF888" t="n">
        <v>342</v>
      </c>
      <c r="AG888" t="n">
        <v>25</v>
      </c>
      <c r="AH888" t="n">
        <v>44</v>
      </c>
      <c r="AI888" t="n">
        <v>7477</v>
      </c>
      <c r="AJ888" t="n">
        <v>5532</v>
      </c>
      <c r="AK888" t="n">
        <v>6252</v>
      </c>
      <c r="AL888" t="n">
        <v>8816</v>
      </c>
      <c r="AM888" t="n">
        <v>10956</v>
      </c>
      <c r="AN888"/>
      <c r="AO888" t="n">
        <v>326</v>
      </c>
      <c r="AP888"/>
      <c r="AQ888"/>
      <c r="AR888"/>
    </row>
    <row r="889">
      <c r="A889" t="n">
        <v>146427</v>
      </c>
      <c r="B889" t="s">
        <v>1551</v>
      </c>
      <c r="C889" t="s">
        <v>1463</v>
      </c>
      <c r="D889" t="s">
        <v>1433</v>
      </c>
      <c r="E889" t="s">
        <v>1434</v>
      </c>
      <c r="F889" t="s">
        <v>162</v>
      </c>
      <c r="G889" t="s">
        <v>163</v>
      </c>
      <c r="H889" t="s">
        <v>150</v>
      </c>
      <c r="I889" t="s">
        <v>175</v>
      </c>
      <c r="J889" t="s">
        <v>168</v>
      </c>
      <c r="K889" t="s">
        <v>179</v>
      </c>
      <c r="L889" t="s">
        <v>155</v>
      </c>
      <c r="M889" t="s">
        <v>155</v>
      </c>
      <c r="N889" t="n">
        <v>-90.3732</v>
      </c>
      <c r="O889" t="n">
        <v>40.9431</v>
      </c>
      <c r="P889" t="n">
        <v>1076</v>
      </c>
      <c r="Q889" t="n">
        <v>1076</v>
      </c>
      <c r="R889" t="n">
        <v>55.8</v>
      </c>
      <c r="S889" t="n">
        <v>48.2</v>
      </c>
      <c r="T889" t="n">
        <v>6.3</v>
      </c>
      <c r="U889" t="n">
        <v>13.1</v>
      </c>
      <c r="V889" t="n">
        <v>4.4</v>
      </c>
      <c r="W889" t="n">
        <v>18.6</v>
      </c>
      <c r="X889" t="n">
        <v>80</v>
      </c>
      <c r="Y889"/>
      <c r="Z889" t="n">
        <v>10</v>
      </c>
      <c r="AA889" t="n">
        <v>357</v>
      </c>
      <c r="AB889" t="n">
        <v>67.5</v>
      </c>
      <c r="AC889" t="n">
        <v>357</v>
      </c>
      <c r="AD889" t="n">
        <v>67.5</v>
      </c>
      <c r="AE889" t="n">
        <v>51.8</v>
      </c>
      <c r="AF889" t="n">
        <v>247</v>
      </c>
      <c r="AG889" t="n">
        <v>30</v>
      </c>
      <c r="AH889" t="n">
        <v>99</v>
      </c>
      <c r="AI889" t="n">
        <v>25524</v>
      </c>
      <c r="AJ889" t="n">
        <v>15705</v>
      </c>
      <c r="AK889" t="n">
        <v>24006</v>
      </c>
      <c r="AL889" t="n">
        <v>20692</v>
      </c>
      <c r="AM889" t="n">
        <v>30078</v>
      </c>
      <c r="AN889" t="n">
        <v>30717</v>
      </c>
      <c r="AO889"/>
      <c r="AP889" t="n">
        <v>243</v>
      </c>
      <c r="AQ889"/>
      <c r="AR889"/>
    </row>
    <row r="890">
      <c r="A890" t="n">
        <v>146454</v>
      </c>
      <c r="B890" t="s">
        <v>1552</v>
      </c>
      <c r="C890" t="s">
        <v>1553</v>
      </c>
      <c r="D890" t="s">
        <v>1433</v>
      </c>
      <c r="E890" t="s">
        <v>1434</v>
      </c>
      <c r="F890" t="s">
        <v>199</v>
      </c>
      <c r="G890" t="s">
        <v>189</v>
      </c>
      <c r="H890" t="s">
        <v>200</v>
      </c>
      <c r="I890" t="s">
        <v>175</v>
      </c>
      <c r="J890" t="s">
        <v>164</v>
      </c>
      <c r="K890"/>
      <c r="L890" t="s">
        <v>155</v>
      </c>
      <c r="M890" t="s">
        <v>155</v>
      </c>
      <c r="N890" t="n">
        <v>-89.1185</v>
      </c>
      <c r="O890" t="n">
        <v>41.3543</v>
      </c>
      <c r="P890" t="n">
        <v>77</v>
      </c>
      <c r="Q890" t="n">
        <v>77</v>
      </c>
      <c r="R890" t="n">
        <v>100</v>
      </c>
      <c r="S890" t="n">
        <v>83.1</v>
      </c>
      <c r="T890" t="n">
        <v>0</v>
      </c>
      <c r="U890" t="n">
        <v>14.3</v>
      </c>
      <c r="V890" t="n">
        <v>0</v>
      </c>
      <c r="W890" t="n">
        <v>0</v>
      </c>
      <c r="X890" t="n">
        <v>83</v>
      </c>
      <c r="Y890"/>
      <c r="Z890" t="n">
        <v>15</v>
      </c>
      <c r="AA890"/>
      <c r="AB890"/>
      <c r="AC890"/>
      <c r="AD890"/>
      <c r="AE890"/>
      <c r="AF890" t="n">
        <v>35</v>
      </c>
      <c r="AG890" t="n">
        <v>61</v>
      </c>
      <c r="AH890" t="n">
        <v>61</v>
      </c>
      <c r="AI890" t="n">
        <v>10636</v>
      </c>
      <c r="AJ890" t="n">
        <v>11384</v>
      </c>
      <c r="AK890"/>
      <c r="AL890"/>
      <c r="AM890"/>
      <c r="AN890"/>
      <c r="AO890"/>
      <c r="AP890"/>
      <c r="AQ890"/>
      <c r="AR890"/>
    </row>
    <row r="891">
      <c r="A891" t="n">
        <v>146472</v>
      </c>
      <c r="B891" t="s">
        <v>1554</v>
      </c>
      <c r="C891" t="s">
        <v>1555</v>
      </c>
      <c r="D891" t="s">
        <v>1433</v>
      </c>
      <c r="E891" t="s">
        <v>1434</v>
      </c>
      <c r="F891" t="s">
        <v>173</v>
      </c>
      <c r="G891" t="s">
        <v>149</v>
      </c>
      <c r="H891" t="s">
        <v>174</v>
      </c>
      <c r="I891" t="s">
        <v>186</v>
      </c>
      <c r="J891" t="s">
        <v>238</v>
      </c>
      <c r="K891" t="s">
        <v>176</v>
      </c>
      <c r="L891" t="s">
        <v>155</v>
      </c>
      <c r="M891" t="s">
        <v>155</v>
      </c>
      <c r="N891" t="n">
        <v>-88.0123</v>
      </c>
      <c r="O891" t="n">
        <v>42.3542</v>
      </c>
      <c r="P891" t="n">
        <v>20509</v>
      </c>
      <c r="Q891" t="n">
        <v>20509</v>
      </c>
      <c r="R891" t="n">
        <v>55.3</v>
      </c>
      <c r="S891" t="n">
        <v>37.7</v>
      </c>
      <c r="T891" t="n">
        <v>6.5</v>
      </c>
      <c r="U891" t="n">
        <v>40.5</v>
      </c>
      <c r="V891" t="n">
        <v>6.4</v>
      </c>
      <c r="W891" t="n">
        <v>1.7</v>
      </c>
      <c r="X891" t="n">
        <v>72</v>
      </c>
      <c r="Y891" t="n">
        <v>56</v>
      </c>
      <c r="Z891" t="n">
        <v>16</v>
      </c>
      <c r="AA891" t="n">
        <v>1173</v>
      </c>
      <c r="AB891" t="n">
        <v>38.3</v>
      </c>
      <c r="AC891"/>
      <c r="AD891"/>
      <c r="AE891"/>
      <c r="AF891" t="n">
        <v>1288</v>
      </c>
      <c r="AG891" t="n">
        <v>24</v>
      </c>
      <c r="AH891" t="n">
        <v>34</v>
      </c>
      <c r="AI891" t="n">
        <v>4785</v>
      </c>
      <c r="AJ891" t="n">
        <v>5109</v>
      </c>
      <c r="AK891" t="n">
        <v>5673</v>
      </c>
      <c r="AL891" t="n">
        <v>7505</v>
      </c>
      <c r="AM891"/>
      <c r="AN891" t="n">
        <v>9823</v>
      </c>
      <c r="AO891" t="n">
        <v>1363</v>
      </c>
      <c r="AP891"/>
      <c r="AQ891"/>
      <c r="AR891"/>
    </row>
    <row r="892">
      <c r="A892" t="n">
        <v>146481</v>
      </c>
      <c r="B892" t="s">
        <v>1556</v>
      </c>
      <c r="C892" t="s">
        <v>1557</v>
      </c>
      <c r="D892" t="s">
        <v>1433</v>
      </c>
      <c r="E892" t="s">
        <v>1434</v>
      </c>
      <c r="F892" t="s">
        <v>162</v>
      </c>
      <c r="G892" t="s">
        <v>163</v>
      </c>
      <c r="H892" t="s">
        <v>150</v>
      </c>
      <c r="I892" t="s">
        <v>186</v>
      </c>
      <c r="J892" t="s">
        <v>168</v>
      </c>
      <c r="K892" t="s">
        <v>179</v>
      </c>
      <c r="L892" t="s">
        <v>155</v>
      </c>
      <c r="M892" t="s">
        <v>155</v>
      </c>
      <c r="N892" t="n">
        <v>-87.8275</v>
      </c>
      <c r="O892" t="n">
        <v>42.2496</v>
      </c>
      <c r="P892" t="n">
        <v>1898</v>
      </c>
      <c r="Q892" t="n">
        <v>1871</v>
      </c>
      <c r="R892" t="n">
        <v>58.3</v>
      </c>
      <c r="S892" t="n">
        <v>47.5</v>
      </c>
      <c r="T892" t="n">
        <v>3.3</v>
      </c>
      <c r="U892" t="n">
        <v>19.9</v>
      </c>
      <c r="V892" t="n">
        <v>6.1</v>
      </c>
      <c r="W892" t="n">
        <v>15.1</v>
      </c>
      <c r="X892" t="n">
        <v>86</v>
      </c>
      <c r="Y892"/>
      <c r="Z892" t="n">
        <v>12</v>
      </c>
      <c r="AA892" t="n">
        <v>355</v>
      </c>
      <c r="AB892" t="n">
        <v>70.4</v>
      </c>
      <c r="AC892" t="n">
        <v>355</v>
      </c>
      <c r="AD892" t="n">
        <v>70.4</v>
      </c>
      <c r="AE892" t="n">
        <v>63.7</v>
      </c>
      <c r="AF892" t="n">
        <v>445</v>
      </c>
      <c r="AG892" t="n">
        <v>35</v>
      </c>
      <c r="AH892" t="n">
        <v>100</v>
      </c>
      <c r="AI892" t="n">
        <v>29894</v>
      </c>
      <c r="AJ892" t="n">
        <v>19067</v>
      </c>
      <c r="AK892" t="n">
        <v>19086</v>
      </c>
      <c r="AL892" t="n">
        <v>23694</v>
      </c>
      <c r="AM892" t="n">
        <v>28799</v>
      </c>
      <c r="AN892" t="n">
        <v>34614</v>
      </c>
      <c r="AO892"/>
      <c r="AP892" t="n">
        <v>360</v>
      </c>
      <c r="AQ892" t="n">
        <v>19</v>
      </c>
      <c r="AR892"/>
    </row>
    <row r="893">
      <c r="A893" t="n">
        <v>146490</v>
      </c>
      <c r="B893" t="s">
        <v>1558</v>
      </c>
      <c r="C893" t="s">
        <v>1557</v>
      </c>
      <c r="D893" t="s">
        <v>1433</v>
      </c>
      <c r="E893" t="s">
        <v>1434</v>
      </c>
      <c r="F893" t="s">
        <v>162</v>
      </c>
      <c r="G893" t="s">
        <v>163</v>
      </c>
      <c r="H893" t="s">
        <v>150</v>
      </c>
      <c r="I893" t="s">
        <v>186</v>
      </c>
      <c r="J893" t="s">
        <v>164</v>
      </c>
      <c r="K893" t="s">
        <v>209</v>
      </c>
      <c r="L893" t="s">
        <v>155</v>
      </c>
      <c r="M893" t="s">
        <v>155</v>
      </c>
      <c r="N893" t="n">
        <v>-87.8932</v>
      </c>
      <c r="O893" t="n">
        <v>42.2434</v>
      </c>
      <c r="P893" t="n">
        <v>349</v>
      </c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 t="n">
        <v>88</v>
      </c>
      <c r="AR893"/>
    </row>
    <row r="894">
      <c r="A894" t="n">
        <v>146506</v>
      </c>
      <c r="B894" t="s">
        <v>1559</v>
      </c>
      <c r="C894" t="s">
        <v>1560</v>
      </c>
      <c r="D894" t="s">
        <v>1433</v>
      </c>
      <c r="E894" t="s">
        <v>1434</v>
      </c>
      <c r="F894" t="s">
        <v>173</v>
      </c>
      <c r="G894" t="s">
        <v>149</v>
      </c>
      <c r="H894" t="s">
        <v>174</v>
      </c>
      <c r="I894" t="s">
        <v>205</v>
      </c>
      <c r="J894" t="s">
        <v>168</v>
      </c>
      <c r="K894" t="s">
        <v>176</v>
      </c>
      <c r="L894" t="s">
        <v>155</v>
      </c>
      <c r="M894" t="s">
        <v>155</v>
      </c>
      <c r="N894" t="n">
        <v>-88.3808</v>
      </c>
      <c r="O894" t="n">
        <v>39.417</v>
      </c>
      <c r="P894" t="n">
        <v>8125</v>
      </c>
      <c r="Q894" t="n">
        <v>8125</v>
      </c>
      <c r="R894" t="n">
        <v>41.8</v>
      </c>
      <c r="S894" t="n">
        <v>76</v>
      </c>
      <c r="T894" t="n">
        <v>10.8</v>
      </c>
      <c r="U894" t="n">
        <v>6.3</v>
      </c>
      <c r="V894" t="n">
        <v>0.9</v>
      </c>
      <c r="W894" t="n">
        <v>0.9</v>
      </c>
      <c r="X894" t="n">
        <v>70</v>
      </c>
      <c r="Y894" t="n">
        <v>43</v>
      </c>
      <c r="Z894" t="n">
        <v>11</v>
      </c>
      <c r="AA894" t="n">
        <v>719</v>
      </c>
      <c r="AB894" t="n">
        <v>53.5</v>
      </c>
      <c r="AC894"/>
      <c r="AD894"/>
      <c r="AE894"/>
      <c r="AF894" t="n">
        <v>771</v>
      </c>
      <c r="AG894" t="n">
        <v>27</v>
      </c>
      <c r="AH894" t="n">
        <v>55</v>
      </c>
      <c r="AI894" t="n">
        <v>5155</v>
      </c>
      <c r="AJ894" t="n">
        <v>1259</v>
      </c>
      <c r="AK894" t="n">
        <v>2825</v>
      </c>
      <c r="AL894" t="n">
        <v>5089</v>
      </c>
      <c r="AM894" t="n">
        <v>9329</v>
      </c>
      <c r="AN894" t="n">
        <v>9542</v>
      </c>
      <c r="AO894" t="n">
        <v>798</v>
      </c>
      <c r="AP894"/>
      <c r="AQ894"/>
      <c r="AR894"/>
    </row>
    <row r="895">
      <c r="A895" t="n">
        <v>146533</v>
      </c>
      <c r="B895" t="s">
        <v>1561</v>
      </c>
      <c r="C895" t="s">
        <v>1482</v>
      </c>
      <c r="D895" t="s">
        <v>1433</v>
      </c>
      <c r="E895" t="s">
        <v>1434</v>
      </c>
      <c r="F895" t="s">
        <v>162</v>
      </c>
      <c r="G895" t="s">
        <v>163</v>
      </c>
      <c r="H895" t="s">
        <v>150</v>
      </c>
      <c r="I895" t="s">
        <v>175</v>
      </c>
      <c r="J895" t="s">
        <v>164</v>
      </c>
      <c r="K895" t="s">
        <v>209</v>
      </c>
      <c r="L895" t="s">
        <v>155</v>
      </c>
      <c r="M895" t="s">
        <v>155</v>
      </c>
      <c r="N895" t="n">
        <v>-87.6444</v>
      </c>
      <c r="O895" t="n">
        <v>40.1386</v>
      </c>
      <c r="P895" t="n">
        <v>133</v>
      </c>
      <c r="Q895" t="n">
        <v>133</v>
      </c>
      <c r="R895" t="n">
        <v>80.5</v>
      </c>
      <c r="S895" t="n">
        <v>61.7</v>
      </c>
      <c r="T895" t="n">
        <v>14.3</v>
      </c>
      <c r="U895" t="n">
        <v>1.5</v>
      </c>
      <c r="V895" t="n">
        <v>6.8</v>
      </c>
      <c r="W895" t="n">
        <v>0</v>
      </c>
      <c r="X895"/>
      <c r="Y895"/>
      <c r="Z895" t="n">
        <v>8</v>
      </c>
      <c r="AA895"/>
      <c r="AB895"/>
      <c r="AC895"/>
      <c r="AD895"/>
      <c r="AE895"/>
      <c r="AF895" t="n">
        <v>0</v>
      </c>
      <c r="AG895" t="n">
        <v>48</v>
      </c>
      <c r="AH895" t="n">
        <v>100</v>
      </c>
      <c r="AI895"/>
      <c r="AJ895"/>
      <c r="AK895"/>
      <c r="AL895"/>
      <c r="AM895"/>
      <c r="AN895"/>
      <c r="AO895"/>
      <c r="AP895" t="n">
        <v>67</v>
      </c>
      <c r="AQ895"/>
      <c r="AR895"/>
    </row>
    <row r="896">
      <c r="A896" t="n">
        <v>146603</v>
      </c>
      <c r="B896" t="s">
        <v>1562</v>
      </c>
      <c r="C896" t="s">
        <v>1563</v>
      </c>
      <c r="D896" t="s">
        <v>1433</v>
      </c>
      <c r="E896" t="s">
        <v>1434</v>
      </c>
      <c r="F896" t="s">
        <v>173</v>
      </c>
      <c r="G896" t="s">
        <v>149</v>
      </c>
      <c r="H896" t="s">
        <v>174</v>
      </c>
      <c r="I896" t="s">
        <v>186</v>
      </c>
      <c r="J896" t="s">
        <v>168</v>
      </c>
      <c r="K896" t="s">
        <v>176</v>
      </c>
      <c r="L896" t="s">
        <v>155</v>
      </c>
      <c r="M896" t="s">
        <v>155</v>
      </c>
      <c r="N896" t="n">
        <v>-90.1944</v>
      </c>
      <c r="O896" t="n">
        <v>38.9516</v>
      </c>
      <c r="P896" t="n">
        <v>5498</v>
      </c>
      <c r="Q896" t="n">
        <v>5498</v>
      </c>
      <c r="R896" t="n">
        <v>56.1</v>
      </c>
      <c r="S896" t="n">
        <v>78</v>
      </c>
      <c r="T896" t="n">
        <v>8.4</v>
      </c>
      <c r="U896" t="n">
        <v>2.7</v>
      </c>
      <c r="V896" t="n">
        <v>1.4</v>
      </c>
      <c r="W896" t="n">
        <v>0</v>
      </c>
      <c r="X896" t="n">
        <v>68</v>
      </c>
      <c r="Y896" t="n">
        <v>45</v>
      </c>
      <c r="Z896" t="n">
        <v>16</v>
      </c>
      <c r="AA896" t="n">
        <v>433</v>
      </c>
      <c r="AB896" t="n">
        <v>47.8</v>
      </c>
      <c r="AC896"/>
      <c r="AD896"/>
      <c r="AE896"/>
      <c r="AF896" t="n">
        <v>387</v>
      </c>
      <c r="AG896" t="n">
        <v>21</v>
      </c>
      <c r="AH896" t="n">
        <v>31</v>
      </c>
      <c r="AI896" t="n">
        <v>3255</v>
      </c>
      <c r="AJ896" t="n">
        <v>356</v>
      </c>
      <c r="AK896" t="n">
        <v>1718</v>
      </c>
      <c r="AL896" t="n">
        <v>5060</v>
      </c>
      <c r="AM896" t="n">
        <v>8050</v>
      </c>
      <c r="AN896" t="n">
        <v>7867</v>
      </c>
      <c r="AO896" t="n">
        <v>553</v>
      </c>
      <c r="AP896"/>
      <c r="AQ896"/>
      <c r="AR896"/>
    </row>
    <row r="897">
      <c r="A897" t="n">
        <v>146612</v>
      </c>
      <c r="B897" t="s">
        <v>1564</v>
      </c>
      <c r="C897" t="s">
        <v>1565</v>
      </c>
      <c r="D897" t="s">
        <v>1433</v>
      </c>
      <c r="E897" t="s">
        <v>1434</v>
      </c>
      <c r="F897" t="s">
        <v>162</v>
      </c>
      <c r="G897" t="s">
        <v>163</v>
      </c>
      <c r="H897" t="s">
        <v>150</v>
      </c>
      <c r="I897" t="s">
        <v>186</v>
      </c>
      <c r="J897" t="s">
        <v>152</v>
      </c>
      <c r="K897" t="s">
        <v>153</v>
      </c>
      <c r="L897" t="s">
        <v>155</v>
      </c>
      <c r="M897" t="s">
        <v>155</v>
      </c>
      <c r="N897" t="n">
        <v>-88.079</v>
      </c>
      <c r="O897" t="n">
        <v>41.6054</v>
      </c>
      <c r="P897" t="n">
        <v>7903</v>
      </c>
      <c r="Q897" t="n">
        <v>4523</v>
      </c>
      <c r="R897" t="n">
        <v>47.1</v>
      </c>
      <c r="S897" t="n">
        <v>54.7</v>
      </c>
      <c r="T897" t="n">
        <v>7</v>
      </c>
      <c r="U897" t="n">
        <v>24</v>
      </c>
      <c r="V897" t="n">
        <v>6.9</v>
      </c>
      <c r="W897" t="n">
        <v>2.4</v>
      </c>
      <c r="X897" t="n">
        <v>84</v>
      </c>
      <c r="Y897" t="n">
        <v>0</v>
      </c>
      <c r="Z897" t="n">
        <v>14</v>
      </c>
      <c r="AA897" t="n">
        <v>609</v>
      </c>
      <c r="AB897" t="n">
        <v>62.6</v>
      </c>
      <c r="AC897" t="n">
        <v>601</v>
      </c>
      <c r="AD897" t="n">
        <v>61.9</v>
      </c>
      <c r="AE897" t="n">
        <v>48.1</v>
      </c>
      <c r="AF897" t="n">
        <v>603</v>
      </c>
      <c r="AG897" t="n">
        <v>31</v>
      </c>
      <c r="AH897" t="n">
        <v>88</v>
      </c>
      <c r="AI897" t="n">
        <v>19472</v>
      </c>
      <c r="AJ897" t="n">
        <v>10995</v>
      </c>
      <c r="AK897" t="n">
        <v>13255</v>
      </c>
      <c r="AL897" t="n">
        <v>17911</v>
      </c>
      <c r="AM897" t="n">
        <v>21501</v>
      </c>
      <c r="AN897" t="n">
        <v>24497</v>
      </c>
      <c r="AO897" t="n">
        <v>5</v>
      </c>
      <c r="AP897" t="n">
        <v>994</v>
      </c>
      <c r="AQ897" t="n">
        <v>1127</v>
      </c>
      <c r="AR897" t="n">
        <v>8</v>
      </c>
    </row>
    <row r="898">
      <c r="A898" t="n">
        <v>146667</v>
      </c>
      <c r="B898" t="s">
        <v>1566</v>
      </c>
      <c r="C898" t="s">
        <v>1567</v>
      </c>
      <c r="D898" t="s">
        <v>1433</v>
      </c>
      <c r="E898" t="s">
        <v>1434</v>
      </c>
      <c r="F898" t="s">
        <v>162</v>
      </c>
      <c r="G898" t="s">
        <v>163</v>
      </c>
      <c r="H898" t="s">
        <v>150</v>
      </c>
      <c r="I898" t="s">
        <v>175</v>
      </c>
      <c r="J898" t="s">
        <v>164</v>
      </c>
      <c r="K898" t="s">
        <v>153</v>
      </c>
      <c r="L898" t="s">
        <v>155</v>
      </c>
      <c r="M898" t="s">
        <v>155</v>
      </c>
      <c r="N898" t="n">
        <v>-89.3467</v>
      </c>
      <c r="O898" t="n">
        <v>40.1489</v>
      </c>
      <c r="P898" t="n">
        <v>284</v>
      </c>
      <c r="Q898" t="n">
        <v>98</v>
      </c>
      <c r="R898" t="n">
        <v>40.8</v>
      </c>
      <c r="S898" t="n">
        <v>75.5</v>
      </c>
      <c r="T898" t="n">
        <v>11.2</v>
      </c>
      <c r="U898" t="n">
        <v>3.1</v>
      </c>
      <c r="V898" t="n">
        <v>3.1</v>
      </c>
      <c r="W898" t="n">
        <v>4.1</v>
      </c>
      <c r="X898" t="n">
        <v>0</v>
      </c>
      <c r="Y898"/>
      <c r="Z898" t="n">
        <v>2</v>
      </c>
      <c r="AA898" t="n">
        <v>79</v>
      </c>
      <c r="AB898" t="n">
        <v>58.2</v>
      </c>
      <c r="AC898" t="n">
        <v>71</v>
      </c>
      <c r="AD898" t="n">
        <v>53.5</v>
      </c>
      <c r="AE898" t="n">
        <v>42.3</v>
      </c>
      <c r="AF898" t="n">
        <v>2</v>
      </c>
      <c r="AG898" t="n">
        <v>39</v>
      </c>
      <c r="AH898" t="n">
        <v>82</v>
      </c>
      <c r="AI898" t="n">
        <v>19640</v>
      </c>
      <c r="AJ898"/>
      <c r="AK898"/>
      <c r="AL898"/>
      <c r="AM898" t="n">
        <v>17610</v>
      </c>
      <c r="AN898"/>
      <c r="AO898" t="n">
        <v>5</v>
      </c>
      <c r="AP898" t="n">
        <v>39</v>
      </c>
      <c r="AQ898" t="n">
        <v>64</v>
      </c>
      <c r="AR898" t="n">
        <v>7</v>
      </c>
    </row>
    <row r="899">
      <c r="A899" t="n">
        <v>146685</v>
      </c>
      <c r="B899" t="s">
        <v>1568</v>
      </c>
      <c r="C899" t="s">
        <v>1569</v>
      </c>
      <c r="D899" t="s">
        <v>1433</v>
      </c>
      <c r="E899" t="s">
        <v>1434</v>
      </c>
      <c r="F899" t="s">
        <v>173</v>
      </c>
      <c r="G899" t="s">
        <v>149</v>
      </c>
      <c r="H899" t="s">
        <v>174</v>
      </c>
      <c r="I899" t="s">
        <v>205</v>
      </c>
      <c r="J899" t="s">
        <v>152</v>
      </c>
      <c r="K899" t="s">
        <v>176</v>
      </c>
      <c r="L899" t="s">
        <v>155</v>
      </c>
      <c r="M899" t="s">
        <v>155</v>
      </c>
      <c r="N899" t="n">
        <v>-89.6112</v>
      </c>
      <c r="O899" t="n">
        <v>39.7212</v>
      </c>
      <c r="P899" t="n">
        <v>8984</v>
      </c>
      <c r="Q899" t="n">
        <v>8984</v>
      </c>
      <c r="R899" t="n">
        <v>59.8</v>
      </c>
      <c r="S899" t="n">
        <v>66.4</v>
      </c>
      <c r="T899" t="n">
        <v>11.3</v>
      </c>
      <c r="U899" t="n">
        <v>5.5</v>
      </c>
      <c r="V899" t="n">
        <v>2.5</v>
      </c>
      <c r="W899" t="n">
        <v>0</v>
      </c>
      <c r="X899" t="n">
        <v>70</v>
      </c>
      <c r="Y899" t="n">
        <v>54</v>
      </c>
      <c r="Z899" t="n">
        <v>16</v>
      </c>
      <c r="AA899" t="n">
        <v>647</v>
      </c>
      <c r="AB899" t="n">
        <v>42.5</v>
      </c>
      <c r="AC899"/>
      <c r="AD899"/>
      <c r="AE899"/>
      <c r="AF899" t="n">
        <v>652</v>
      </c>
      <c r="AG899" t="n">
        <v>37</v>
      </c>
      <c r="AH899" t="n">
        <v>57</v>
      </c>
      <c r="AI899" t="n">
        <v>4478</v>
      </c>
      <c r="AJ899" t="n">
        <v>1461</v>
      </c>
      <c r="AK899" t="n">
        <v>3389</v>
      </c>
      <c r="AL899" t="n">
        <v>7206</v>
      </c>
      <c r="AM899" t="n">
        <v>9692</v>
      </c>
      <c r="AN899" t="n">
        <v>11380</v>
      </c>
      <c r="AO899" t="n">
        <v>728</v>
      </c>
      <c r="AP899"/>
      <c r="AQ899"/>
      <c r="AR899"/>
    </row>
    <row r="900">
      <c r="A900" t="n">
        <v>146700</v>
      </c>
      <c r="B900" t="s">
        <v>1570</v>
      </c>
      <c r="C900" t="s">
        <v>1571</v>
      </c>
      <c r="D900" t="s">
        <v>1433</v>
      </c>
      <c r="E900" t="s">
        <v>1434</v>
      </c>
      <c r="F900" t="s">
        <v>279</v>
      </c>
      <c r="G900" t="s">
        <v>189</v>
      </c>
      <c r="H900" t="s">
        <v>174</v>
      </c>
      <c r="I900" t="s">
        <v>186</v>
      </c>
      <c r="J900" t="s">
        <v>168</v>
      </c>
      <c r="K900" t="s">
        <v>176</v>
      </c>
      <c r="L900" t="s">
        <v>155</v>
      </c>
      <c r="M900" t="s">
        <v>155</v>
      </c>
      <c r="N900" t="n">
        <v>-87.8322</v>
      </c>
      <c r="O900" t="n">
        <v>41.9056</v>
      </c>
      <c r="P900" t="n">
        <v>1867</v>
      </c>
      <c r="Q900" t="n">
        <v>1867</v>
      </c>
      <c r="R900" t="n">
        <v>28.9</v>
      </c>
      <c r="S900" t="n">
        <v>9.5</v>
      </c>
      <c r="T900" t="n">
        <v>30.5</v>
      </c>
      <c r="U900" t="n">
        <v>52.7</v>
      </c>
      <c r="V900" t="n">
        <v>1.6</v>
      </c>
      <c r="W900" t="n">
        <v>0</v>
      </c>
      <c r="X900" t="n">
        <v>77</v>
      </c>
      <c r="Y900"/>
      <c r="Z900" t="n">
        <v>29</v>
      </c>
      <c r="AA900" t="n">
        <v>888</v>
      </c>
      <c r="AB900" t="n">
        <v>65.3</v>
      </c>
      <c r="AC900"/>
      <c r="AD900"/>
      <c r="AE900"/>
      <c r="AF900" t="n">
        <v>980</v>
      </c>
      <c r="AG900" t="n">
        <v>68</v>
      </c>
      <c r="AH900" t="n">
        <v>83</v>
      </c>
      <c r="AI900" t="n">
        <v>24326</v>
      </c>
      <c r="AJ900" t="n">
        <v>23498</v>
      </c>
      <c r="AK900" t="n">
        <v>24074</v>
      </c>
      <c r="AL900" t="n">
        <v>25273</v>
      </c>
      <c r="AM900" t="n">
        <v>26824</v>
      </c>
      <c r="AN900" t="n">
        <v>27873</v>
      </c>
      <c r="AO900" t="n">
        <v>315</v>
      </c>
      <c r="AP900"/>
      <c r="AQ900"/>
      <c r="AR900"/>
    </row>
    <row r="901">
      <c r="A901" t="n">
        <v>146719</v>
      </c>
      <c r="B901" t="s">
        <v>1572</v>
      </c>
      <c r="C901" t="s">
        <v>1432</v>
      </c>
      <c r="D901" t="s">
        <v>1433</v>
      </c>
      <c r="E901" t="s">
        <v>1434</v>
      </c>
      <c r="F901" t="s">
        <v>162</v>
      </c>
      <c r="G901" t="s">
        <v>163</v>
      </c>
      <c r="H901" t="s">
        <v>150</v>
      </c>
      <c r="I901" t="s">
        <v>151</v>
      </c>
      <c r="J901" t="s">
        <v>238</v>
      </c>
      <c r="K901" t="s">
        <v>159</v>
      </c>
      <c r="L901" t="s">
        <v>155</v>
      </c>
      <c r="M901" t="s">
        <v>155</v>
      </c>
      <c r="N901" t="n">
        <v>-87.6569</v>
      </c>
      <c r="O901" t="n">
        <v>42.0008</v>
      </c>
      <c r="P901" t="n">
        <v>19300</v>
      </c>
      <c r="Q901" t="n">
        <v>13532</v>
      </c>
      <c r="R901" t="n">
        <v>67.9</v>
      </c>
      <c r="S901" t="n">
        <v>49.3</v>
      </c>
      <c r="T901" t="n">
        <v>6.1</v>
      </c>
      <c r="U901" t="n">
        <v>19.5</v>
      </c>
      <c r="V901" t="n">
        <v>12.5</v>
      </c>
      <c r="W901" t="n">
        <v>2.6</v>
      </c>
      <c r="X901" t="n">
        <v>84</v>
      </c>
      <c r="Y901" t="n">
        <v>0</v>
      </c>
      <c r="Z901" t="n">
        <v>13</v>
      </c>
      <c r="AA901" t="n">
        <v>2864</v>
      </c>
      <c r="AB901" t="n">
        <v>76.9</v>
      </c>
      <c r="AC901" t="n">
        <v>2660</v>
      </c>
      <c r="AD901" t="n">
        <v>75.5</v>
      </c>
      <c r="AE901" t="n">
        <v>68.7</v>
      </c>
      <c r="AF901" t="n">
        <v>3059</v>
      </c>
      <c r="AG901" t="n">
        <v>23</v>
      </c>
      <c r="AH901" t="n">
        <v>91</v>
      </c>
      <c r="AI901" t="n">
        <v>37592</v>
      </c>
      <c r="AJ901" t="n">
        <v>28666</v>
      </c>
      <c r="AK901" t="n">
        <v>29489</v>
      </c>
      <c r="AL901" t="n">
        <v>32527</v>
      </c>
      <c r="AM901" t="n">
        <v>36217</v>
      </c>
      <c r="AN901" t="n">
        <v>40370</v>
      </c>
      <c r="AO901" t="n">
        <v>68</v>
      </c>
      <c r="AP901" t="n">
        <v>2809</v>
      </c>
      <c r="AQ901" t="n">
        <v>1387</v>
      </c>
      <c r="AR901" t="n">
        <v>541</v>
      </c>
    </row>
    <row r="902">
      <c r="A902" t="n">
        <v>146728</v>
      </c>
      <c r="B902" t="s">
        <v>1573</v>
      </c>
      <c r="C902" t="s">
        <v>1432</v>
      </c>
      <c r="D902" t="s">
        <v>1433</v>
      </c>
      <c r="E902" t="s">
        <v>1434</v>
      </c>
      <c r="F902" t="s">
        <v>162</v>
      </c>
      <c r="G902" t="s">
        <v>163</v>
      </c>
      <c r="H902" t="s">
        <v>150</v>
      </c>
      <c r="I902" t="s">
        <v>151</v>
      </c>
      <c r="J902" t="s">
        <v>164</v>
      </c>
      <c r="K902" t="s">
        <v>209</v>
      </c>
      <c r="L902" t="s">
        <v>155</v>
      </c>
      <c r="M902" t="s">
        <v>155</v>
      </c>
      <c r="N902" t="n">
        <v>-87.586</v>
      </c>
      <c r="O902" t="n">
        <v>41.7979</v>
      </c>
      <c r="P902" t="n">
        <v>142</v>
      </c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 t="n">
        <v>18</v>
      </c>
      <c r="AR902" t="n">
        <v>6</v>
      </c>
    </row>
    <row r="903">
      <c r="A903" t="n">
        <v>146755</v>
      </c>
      <c r="B903" t="s">
        <v>1574</v>
      </c>
      <c r="C903" t="s">
        <v>1439</v>
      </c>
      <c r="D903" t="s">
        <v>1433</v>
      </c>
      <c r="E903" t="s">
        <v>1434</v>
      </c>
      <c r="F903" t="s">
        <v>162</v>
      </c>
      <c r="G903" t="s">
        <v>163</v>
      </c>
      <c r="H903" t="s">
        <v>150</v>
      </c>
      <c r="I903" t="s">
        <v>151</v>
      </c>
      <c r="J903" t="s">
        <v>164</v>
      </c>
      <c r="K903" t="s">
        <v>209</v>
      </c>
      <c r="L903" t="s">
        <v>155</v>
      </c>
      <c r="M903" t="s">
        <v>155</v>
      </c>
      <c r="N903" t="n">
        <v>-90.5689</v>
      </c>
      <c r="O903" t="n">
        <v>41.4849</v>
      </c>
      <c r="P903" t="n">
        <v>154</v>
      </c>
      <c r="Q903" t="n">
        <v>133</v>
      </c>
      <c r="R903" t="n">
        <v>86.5</v>
      </c>
      <c r="S903" t="n">
        <v>67.7</v>
      </c>
      <c r="T903" t="n">
        <v>6.8</v>
      </c>
      <c r="U903" t="n">
        <v>12.8</v>
      </c>
      <c r="V903" t="n">
        <v>3.8</v>
      </c>
      <c r="W903" t="n">
        <v>0</v>
      </c>
      <c r="X903"/>
      <c r="Y903"/>
      <c r="Z903" t="n">
        <v>4</v>
      </c>
      <c r="AA903"/>
      <c r="AB903"/>
      <c r="AC903"/>
      <c r="AD903"/>
      <c r="AE903"/>
      <c r="AF903" t="n">
        <v>0</v>
      </c>
      <c r="AG903" t="n">
        <v>54</v>
      </c>
      <c r="AH903" t="n">
        <v>80</v>
      </c>
      <c r="AI903"/>
      <c r="AJ903"/>
      <c r="AK903"/>
      <c r="AL903"/>
      <c r="AM903"/>
      <c r="AN903"/>
      <c r="AO903"/>
      <c r="AP903" t="n">
        <v>53</v>
      </c>
      <c r="AQ903" t="n">
        <v>7</v>
      </c>
      <c r="AR903"/>
    </row>
    <row r="904">
      <c r="A904" t="n">
        <v>146807</v>
      </c>
      <c r="B904" t="s">
        <v>1575</v>
      </c>
      <c r="C904" t="s">
        <v>1432</v>
      </c>
      <c r="D904" t="s">
        <v>1433</v>
      </c>
      <c r="E904" t="s">
        <v>1434</v>
      </c>
      <c r="F904" t="s">
        <v>199</v>
      </c>
      <c r="G904" t="s">
        <v>189</v>
      </c>
      <c r="H904" t="s">
        <v>200</v>
      </c>
      <c r="I904" t="s">
        <v>151</v>
      </c>
      <c r="J904" t="s">
        <v>164</v>
      </c>
      <c r="K904"/>
      <c r="L904" t="s">
        <v>155</v>
      </c>
      <c r="M904" t="s">
        <v>155</v>
      </c>
      <c r="N904" t="n">
        <v>-87.7136</v>
      </c>
      <c r="O904" t="n">
        <v>41.9683</v>
      </c>
      <c r="P904" t="n">
        <v>78</v>
      </c>
      <c r="Q904" t="n">
        <v>78</v>
      </c>
      <c r="R904" t="n">
        <v>88.5</v>
      </c>
      <c r="S904" t="n">
        <v>29.5</v>
      </c>
      <c r="T904" t="n">
        <v>9</v>
      </c>
      <c r="U904" t="n">
        <v>56.4</v>
      </c>
      <c r="V904" t="n">
        <v>5.1</v>
      </c>
      <c r="W904" t="n">
        <v>0</v>
      </c>
      <c r="X904" t="n">
        <v>100</v>
      </c>
      <c r="Y904" t="n">
        <v>100</v>
      </c>
      <c r="Z904" t="n">
        <v>15</v>
      </c>
      <c r="AA904"/>
      <c r="AB904"/>
      <c r="AC904"/>
      <c r="AD904"/>
      <c r="AE904"/>
      <c r="AF904" t="n">
        <v>6</v>
      </c>
      <c r="AG904" t="n">
        <v>53</v>
      </c>
      <c r="AH904" t="n">
        <v>62</v>
      </c>
      <c r="AI904" t="n">
        <v>12534</v>
      </c>
      <c r="AJ904" t="n">
        <v>12534</v>
      </c>
      <c r="AK904" t="n">
        <v>12534</v>
      </c>
      <c r="AL904"/>
      <c r="AM904"/>
      <c r="AN904"/>
      <c r="AO904"/>
      <c r="AP904"/>
      <c r="AQ904"/>
      <c r="AR904"/>
    </row>
    <row r="905">
      <c r="A905" t="n">
        <v>146816</v>
      </c>
      <c r="B905" t="s">
        <v>1576</v>
      </c>
      <c r="C905" t="s">
        <v>1432</v>
      </c>
      <c r="D905" t="s">
        <v>1433</v>
      </c>
      <c r="E905" t="s">
        <v>1434</v>
      </c>
      <c r="F905" t="s">
        <v>368</v>
      </c>
      <c r="G905" t="s">
        <v>163</v>
      </c>
      <c r="H905" t="s">
        <v>174</v>
      </c>
      <c r="I905" t="s">
        <v>151</v>
      </c>
      <c r="J905" t="s">
        <v>164</v>
      </c>
      <c r="K905" t="s">
        <v>176</v>
      </c>
      <c r="L905" t="s">
        <v>155</v>
      </c>
      <c r="M905" t="s">
        <v>155</v>
      </c>
      <c r="N905" t="n">
        <v>-87.6267</v>
      </c>
      <c r="O905" t="n">
        <v>41.8818</v>
      </c>
      <c r="P905" t="n">
        <v>503</v>
      </c>
      <c r="Q905" t="n">
        <v>503</v>
      </c>
      <c r="R905" t="n">
        <v>90.1</v>
      </c>
      <c r="S905" t="n">
        <v>22.5</v>
      </c>
      <c r="T905" t="n">
        <v>58.1</v>
      </c>
      <c r="U905" t="n">
        <v>12.5</v>
      </c>
      <c r="V905" t="n">
        <v>0.6</v>
      </c>
      <c r="W905" t="n">
        <v>0</v>
      </c>
      <c r="X905" t="n">
        <v>15</v>
      </c>
      <c r="Y905" t="n">
        <v>0</v>
      </c>
      <c r="Z905" t="n">
        <v>28</v>
      </c>
      <c r="AA905" t="n">
        <v>31</v>
      </c>
      <c r="AB905" t="n">
        <v>6.5</v>
      </c>
      <c r="AC905"/>
      <c r="AD905"/>
      <c r="AE905"/>
      <c r="AF905" t="n">
        <v>40</v>
      </c>
      <c r="AG905" t="n">
        <v>78</v>
      </c>
      <c r="AH905" t="n">
        <v>80</v>
      </c>
      <c r="AI905" t="n">
        <v>19164</v>
      </c>
      <c r="AJ905" t="n">
        <v>19106</v>
      </c>
      <c r="AK905" t="n">
        <v>19266</v>
      </c>
      <c r="AL905" t="n">
        <v>19122</v>
      </c>
      <c r="AM905" t="n">
        <v>25660</v>
      </c>
      <c r="AN905"/>
      <c r="AO905" t="n">
        <v>35</v>
      </c>
      <c r="AP905"/>
      <c r="AQ905"/>
      <c r="AR905"/>
    </row>
    <row r="906">
      <c r="A906" t="n">
        <v>146977</v>
      </c>
      <c r="B906" t="s">
        <v>1577</v>
      </c>
      <c r="C906" t="s">
        <v>1432</v>
      </c>
      <c r="D906" t="s">
        <v>1433</v>
      </c>
      <c r="E906" t="s">
        <v>1434</v>
      </c>
      <c r="F906" t="s">
        <v>162</v>
      </c>
      <c r="G906" t="s">
        <v>163</v>
      </c>
      <c r="H906" t="s">
        <v>150</v>
      </c>
      <c r="I906" t="s">
        <v>151</v>
      </c>
      <c r="J906" t="s">
        <v>164</v>
      </c>
      <c r="K906" t="s">
        <v>209</v>
      </c>
      <c r="L906" t="s">
        <v>155</v>
      </c>
      <c r="M906" t="s">
        <v>155</v>
      </c>
      <c r="N906" t="n">
        <v>-87.586</v>
      </c>
      <c r="O906" t="n">
        <v>41.7979</v>
      </c>
      <c r="P906" t="n">
        <v>174</v>
      </c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 t="n">
        <v>21</v>
      </c>
      <c r="AR906" t="n">
        <v>30</v>
      </c>
    </row>
    <row r="907">
      <c r="A907" t="n">
        <v>147004</v>
      </c>
      <c r="B907" t="s">
        <v>1578</v>
      </c>
      <c r="C907" t="s">
        <v>1487</v>
      </c>
      <c r="D907" t="s">
        <v>1433</v>
      </c>
      <c r="E907" t="s">
        <v>1434</v>
      </c>
      <c r="F907" t="s">
        <v>173</v>
      </c>
      <c r="G907" t="s">
        <v>149</v>
      </c>
      <c r="H907" t="s">
        <v>174</v>
      </c>
      <c r="I907" t="s">
        <v>205</v>
      </c>
      <c r="J907" t="s">
        <v>152</v>
      </c>
      <c r="K907" t="s">
        <v>176</v>
      </c>
      <c r="L907" t="s">
        <v>155</v>
      </c>
      <c r="M907" t="s">
        <v>155</v>
      </c>
      <c r="N907" t="n">
        <v>-88.369</v>
      </c>
      <c r="O907" t="n">
        <v>42.2591</v>
      </c>
      <c r="P907" t="n">
        <v>13282</v>
      </c>
      <c r="Q907" t="n">
        <v>13282</v>
      </c>
      <c r="R907" t="n">
        <v>55</v>
      </c>
      <c r="S907" t="n">
        <v>62.9</v>
      </c>
      <c r="T907" t="n">
        <v>1.9</v>
      </c>
      <c r="U907" t="n">
        <v>25.7</v>
      </c>
      <c r="V907" t="n">
        <v>2.6</v>
      </c>
      <c r="W907" t="n">
        <v>0</v>
      </c>
      <c r="X907" t="n">
        <v>69</v>
      </c>
      <c r="Y907" t="n">
        <v>50</v>
      </c>
      <c r="Z907" t="n">
        <v>24</v>
      </c>
      <c r="AA907" t="n">
        <v>455</v>
      </c>
      <c r="AB907" t="n">
        <v>39.3</v>
      </c>
      <c r="AC907"/>
      <c r="AD907"/>
      <c r="AE907"/>
      <c r="AF907" t="n">
        <v>399</v>
      </c>
      <c r="AG907" t="n">
        <v>12</v>
      </c>
      <c r="AH907" t="n">
        <v>34</v>
      </c>
      <c r="AI907" t="n">
        <v>7569</v>
      </c>
      <c r="AJ907" t="n">
        <v>6891</v>
      </c>
      <c r="AK907" t="n">
        <v>7233</v>
      </c>
      <c r="AL907" t="n">
        <v>9524</v>
      </c>
      <c r="AM907" t="n">
        <v>10676</v>
      </c>
      <c r="AN907" t="n">
        <v>12368</v>
      </c>
      <c r="AO907" t="n">
        <v>796</v>
      </c>
      <c r="AP907"/>
      <c r="AQ907"/>
      <c r="AR907"/>
    </row>
    <row r="908">
      <c r="A908" t="n">
        <v>147013</v>
      </c>
      <c r="B908" t="s">
        <v>1579</v>
      </c>
      <c r="C908" t="s">
        <v>1580</v>
      </c>
      <c r="D908" t="s">
        <v>1433</v>
      </c>
      <c r="E908" t="s">
        <v>1434</v>
      </c>
      <c r="F908" t="s">
        <v>162</v>
      </c>
      <c r="G908" t="s">
        <v>163</v>
      </c>
      <c r="H908" t="s">
        <v>150</v>
      </c>
      <c r="I908" t="s">
        <v>186</v>
      </c>
      <c r="J908" t="s">
        <v>168</v>
      </c>
      <c r="K908" t="s">
        <v>153</v>
      </c>
      <c r="L908" t="s">
        <v>155</v>
      </c>
      <c r="M908" t="s">
        <v>155</v>
      </c>
      <c r="N908" t="n">
        <v>-89.8168</v>
      </c>
      <c r="O908" t="n">
        <v>38.6082</v>
      </c>
      <c r="P908" t="n">
        <v>2158</v>
      </c>
      <c r="Q908" t="n">
        <v>1607</v>
      </c>
      <c r="R908" t="n">
        <v>50.2</v>
      </c>
      <c r="S908" t="n">
        <v>55.8</v>
      </c>
      <c r="T908" t="n">
        <v>10.8</v>
      </c>
      <c r="U908" t="n">
        <v>5.9</v>
      </c>
      <c r="V908" t="n">
        <v>0.4</v>
      </c>
      <c r="W908" t="n">
        <v>13.2</v>
      </c>
      <c r="X908" t="n">
        <v>68</v>
      </c>
      <c r="Y908" t="n">
        <v>75</v>
      </c>
      <c r="Z908" t="n">
        <v>16</v>
      </c>
      <c r="AA908" t="n">
        <v>351</v>
      </c>
      <c r="AB908" t="n">
        <v>59.5</v>
      </c>
      <c r="AC908" t="n">
        <v>351</v>
      </c>
      <c r="AD908" t="n">
        <v>59.5</v>
      </c>
      <c r="AE908" t="n">
        <v>49.6</v>
      </c>
      <c r="AF908" t="n">
        <v>497</v>
      </c>
      <c r="AG908" t="n">
        <v>29</v>
      </c>
      <c r="AH908" t="n">
        <v>93</v>
      </c>
      <c r="AI908" t="n">
        <v>25200</v>
      </c>
      <c r="AJ908" t="n">
        <v>23363</v>
      </c>
      <c r="AK908" t="n">
        <v>21177</v>
      </c>
      <c r="AL908" t="n">
        <v>21276</v>
      </c>
      <c r="AM908" t="n">
        <v>27472</v>
      </c>
      <c r="AN908" t="n">
        <v>26682</v>
      </c>
      <c r="AO908" t="n">
        <v>3</v>
      </c>
      <c r="AP908" t="n">
        <v>321</v>
      </c>
      <c r="AQ908" t="n">
        <v>148</v>
      </c>
      <c r="AR908" t="n">
        <v>26</v>
      </c>
    </row>
    <row r="909">
      <c r="A909" t="n">
        <v>147031</v>
      </c>
      <c r="B909" t="s">
        <v>1581</v>
      </c>
      <c r="C909" t="s">
        <v>1432</v>
      </c>
      <c r="D909" t="s">
        <v>1433</v>
      </c>
      <c r="E909" t="s">
        <v>1434</v>
      </c>
      <c r="F909" t="s">
        <v>162</v>
      </c>
      <c r="G909" t="s">
        <v>163</v>
      </c>
      <c r="H909" t="s">
        <v>150</v>
      </c>
      <c r="I909" t="s">
        <v>151</v>
      </c>
      <c r="J909" t="s">
        <v>164</v>
      </c>
      <c r="K909" t="s">
        <v>209</v>
      </c>
      <c r="L909" t="s">
        <v>155</v>
      </c>
      <c r="M909" t="s">
        <v>155</v>
      </c>
      <c r="N909" t="n">
        <v>-87.6267</v>
      </c>
      <c r="O909" t="n">
        <v>41.8855</v>
      </c>
      <c r="P909" t="n">
        <v>70</v>
      </c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 t="n">
        <v>11</v>
      </c>
      <c r="AR909"/>
    </row>
    <row r="910">
      <c r="A910" t="n">
        <v>147129</v>
      </c>
      <c r="B910" t="s">
        <v>1582</v>
      </c>
      <c r="C910" t="s">
        <v>1452</v>
      </c>
      <c r="D910" t="s">
        <v>1433</v>
      </c>
      <c r="E910" t="s">
        <v>1434</v>
      </c>
      <c r="F910" t="s">
        <v>162</v>
      </c>
      <c r="G910" t="s">
        <v>163</v>
      </c>
      <c r="H910" t="s">
        <v>150</v>
      </c>
      <c r="I910" t="s">
        <v>151</v>
      </c>
      <c r="J910" t="s">
        <v>164</v>
      </c>
      <c r="K910" t="s">
        <v>209</v>
      </c>
      <c r="L910" t="s">
        <v>155</v>
      </c>
      <c r="M910" t="s">
        <v>155</v>
      </c>
      <c r="N910" t="n">
        <v>-89.6829</v>
      </c>
      <c r="O910" t="n">
        <v>40.7804</v>
      </c>
      <c r="P910" t="n">
        <v>636</v>
      </c>
      <c r="Q910" t="n">
        <v>613</v>
      </c>
      <c r="R910" t="n">
        <v>89.7</v>
      </c>
      <c r="S910" t="n">
        <v>65.7</v>
      </c>
      <c r="T910" t="n">
        <v>20.1</v>
      </c>
      <c r="U910" t="n">
        <v>3.1</v>
      </c>
      <c r="V910" t="n">
        <v>3.9</v>
      </c>
      <c r="W910" t="n">
        <v>0</v>
      </c>
      <c r="X910" t="n">
        <v>0</v>
      </c>
      <c r="Y910"/>
      <c r="Z910" t="n">
        <v>8</v>
      </c>
      <c r="AA910" t="n">
        <v>4</v>
      </c>
      <c r="AB910" t="n">
        <v>75</v>
      </c>
      <c r="AC910" t="n">
        <v>4</v>
      </c>
      <c r="AD910" t="n">
        <v>75</v>
      </c>
      <c r="AE910" t="n">
        <v>75</v>
      </c>
      <c r="AF910" t="n">
        <v>1</v>
      </c>
      <c r="AG910" t="n">
        <v>56</v>
      </c>
      <c r="AH910" t="n">
        <v>81</v>
      </c>
      <c r="AI910" t="n">
        <v>35461</v>
      </c>
      <c r="AJ910" t="n">
        <v>14867</v>
      </c>
      <c r="AK910"/>
      <c r="AL910"/>
      <c r="AM910"/>
      <c r="AN910"/>
      <c r="AO910"/>
      <c r="AP910" t="n">
        <v>111</v>
      </c>
      <c r="AQ910" t="n">
        <v>14</v>
      </c>
      <c r="AR910"/>
    </row>
    <row r="911">
      <c r="A911" t="n">
        <v>147244</v>
      </c>
      <c r="B911" t="s">
        <v>1583</v>
      </c>
      <c r="C911" t="s">
        <v>1269</v>
      </c>
      <c r="D911" t="s">
        <v>1433</v>
      </c>
      <c r="E911" t="s">
        <v>1434</v>
      </c>
      <c r="F911" t="s">
        <v>162</v>
      </c>
      <c r="G911" t="s">
        <v>163</v>
      </c>
      <c r="H911" t="s">
        <v>150</v>
      </c>
      <c r="I911" t="s">
        <v>151</v>
      </c>
      <c r="J911" t="s">
        <v>168</v>
      </c>
      <c r="K911" t="s">
        <v>179</v>
      </c>
      <c r="L911" t="s">
        <v>155</v>
      </c>
      <c r="M911" t="s">
        <v>155</v>
      </c>
      <c r="N911" t="n">
        <v>-88.9763</v>
      </c>
      <c r="O911" t="n">
        <v>39.8426</v>
      </c>
      <c r="P911" t="n">
        <v>2045</v>
      </c>
      <c r="Q911" t="n">
        <v>1892</v>
      </c>
      <c r="R911" t="n">
        <v>55.7</v>
      </c>
      <c r="S911" t="n">
        <v>62.8</v>
      </c>
      <c r="T911" t="n">
        <v>16.9</v>
      </c>
      <c r="U911" t="n">
        <v>3.8</v>
      </c>
      <c r="V911" t="n">
        <v>1.9</v>
      </c>
      <c r="W911" t="n">
        <v>7.2</v>
      </c>
      <c r="X911" t="n">
        <v>74</v>
      </c>
      <c r="Y911"/>
      <c r="Z911" t="n">
        <v>10</v>
      </c>
      <c r="AA911" t="n">
        <v>474</v>
      </c>
      <c r="AB911" t="n">
        <v>59.1</v>
      </c>
      <c r="AC911" t="n">
        <v>474</v>
      </c>
      <c r="AD911" t="n">
        <v>59.1</v>
      </c>
      <c r="AE911" t="n">
        <v>48.7</v>
      </c>
      <c r="AF911" t="n">
        <v>362</v>
      </c>
      <c r="AG911" t="n">
        <v>35</v>
      </c>
      <c r="AH911" t="n">
        <v>93</v>
      </c>
      <c r="AI911" t="n">
        <v>10078</v>
      </c>
      <c r="AJ911" t="n">
        <v>2842</v>
      </c>
      <c r="AK911" t="n">
        <v>5247</v>
      </c>
      <c r="AL911" t="n">
        <v>7953</v>
      </c>
      <c r="AM911" t="n">
        <v>11190</v>
      </c>
      <c r="AN911" t="n">
        <v>14631</v>
      </c>
      <c r="AO911"/>
      <c r="AP911" t="n">
        <v>388</v>
      </c>
      <c r="AQ911" t="n">
        <v>29</v>
      </c>
      <c r="AR911" t="n">
        <v>18</v>
      </c>
    </row>
    <row r="912">
      <c r="A912" t="n">
        <v>147341</v>
      </c>
      <c r="B912" t="s">
        <v>1584</v>
      </c>
      <c r="C912" t="s">
        <v>1585</v>
      </c>
      <c r="D912" t="s">
        <v>1433</v>
      </c>
      <c r="E912" t="s">
        <v>1434</v>
      </c>
      <c r="F912" t="s">
        <v>162</v>
      </c>
      <c r="G912" t="s">
        <v>163</v>
      </c>
      <c r="H912" t="s">
        <v>150</v>
      </c>
      <c r="I912" t="s">
        <v>175</v>
      </c>
      <c r="J912" t="s">
        <v>164</v>
      </c>
      <c r="K912" t="s">
        <v>179</v>
      </c>
      <c r="L912" t="s">
        <v>155</v>
      </c>
      <c r="M912" t="s">
        <v>155</v>
      </c>
      <c r="N912" t="n">
        <v>-90.6373</v>
      </c>
      <c r="O912" t="n">
        <v>40.9148</v>
      </c>
      <c r="P912" t="n">
        <v>783</v>
      </c>
      <c r="Q912" t="n">
        <v>783</v>
      </c>
      <c r="R912" t="n">
        <v>49.4</v>
      </c>
      <c r="S912" t="n">
        <v>68.3</v>
      </c>
      <c r="T912" t="n">
        <v>8.9</v>
      </c>
      <c r="U912" t="n">
        <v>11.6</v>
      </c>
      <c r="V912" t="n">
        <v>1.4</v>
      </c>
      <c r="W912" t="n">
        <v>2.4</v>
      </c>
      <c r="X912" t="n">
        <v>70</v>
      </c>
      <c r="Y912" t="n">
        <v>0</v>
      </c>
      <c r="Z912" t="n">
        <v>10</v>
      </c>
      <c r="AA912" t="n">
        <v>281</v>
      </c>
      <c r="AB912" t="n">
        <v>60.1</v>
      </c>
      <c r="AC912" t="n">
        <v>281</v>
      </c>
      <c r="AD912" t="n">
        <v>56.6</v>
      </c>
      <c r="AE912" t="n">
        <v>50.2</v>
      </c>
      <c r="AF912" t="n">
        <v>230</v>
      </c>
      <c r="AG912" t="n">
        <v>31</v>
      </c>
      <c r="AH912" t="n">
        <v>100</v>
      </c>
      <c r="AI912" t="n">
        <v>19088</v>
      </c>
      <c r="AJ912" t="n">
        <v>12780</v>
      </c>
      <c r="AK912" t="n">
        <v>14353</v>
      </c>
      <c r="AL912" t="n">
        <v>15568</v>
      </c>
      <c r="AM912" t="n">
        <v>18615</v>
      </c>
      <c r="AN912" t="n">
        <v>22788</v>
      </c>
      <c r="AO912"/>
      <c r="AP912" t="n">
        <v>183</v>
      </c>
      <c r="AQ912"/>
      <c r="AR912"/>
    </row>
    <row r="913">
      <c r="A913" t="n">
        <v>147369</v>
      </c>
      <c r="B913" t="s">
        <v>1586</v>
      </c>
      <c r="C913" t="s">
        <v>1432</v>
      </c>
      <c r="D913" t="s">
        <v>1433</v>
      </c>
      <c r="E913" t="s">
        <v>1434</v>
      </c>
      <c r="F913" t="s">
        <v>162</v>
      </c>
      <c r="G913" t="s">
        <v>163</v>
      </c>
      <c r="H913" t="s">
        <v>150</v>
      </c>
      <c r="I913" t="s">
        <v>151</v>
      </c>
      <c r="J913" t="s">
        <v>168</v>
      </c>
      <c r="K913" t="s">
        <v>209</v>
      </c>
      <c r="L913" t="s">
        <v>155</v>
      </c>
      <c r="M913" t="s">
        <v>155</v>
      </c>
      <c r="N913" t="n">
        <v>-87.6335</v>
      </c>
      <c r="O913" t="n">
        <v>41.8978</v>
      </c>
      <c r="P913" t="n">
        <v>2786</v>
      </c>
      <c r="Q913" t="n">
        <v>2002</v>
      </c>
      <c r="R913" t="n">
        <v>48.7</v>
      </c>
      <c r="S913" t="n">
        <v>58.6</v>
      </c>
      <c r="T913" t="n">
        <v>6.6</v>
      </c>
      <c r="U913" t="n">
        <v>8.6</v>
      </c>
      <c r="V913" t="n">
        <v>2.8</v>
      </c>
      <c r="W913" t="n">
        <v>10.4</v>
      </c>
      <c r="X913" t="n">
        <v>90</v>
      </c>
      <c r="Y913" t="n">
        <v>40</v>
      </c>
      <c r="Z913" t="n">
        <v>18</v>
      </c>
      <c r="AA913" t="n">
        <v>271</v>
      </c>
      <c r="AB913" t="n">
        <v>62</v>
      </c>
      <c r="AC913" t="n">
        <v>267</v>
      </c>
      <c r="AD913" t="n">
        <v>62.5</v>
      </c>
      <c r="AE913" t="n">
        <v>39.7</v>
      </c>
      <c r="AF913" t="n">
        <v>149</v>
      </c>
      <c r="AG913" t="n">
        <v>33</v>
      </c>
      <c r="AH913" t="n">
        <v>79</v>
      </c>
      <c r="AI913" t="n">
        <v>23950</v>
      </c>
      <c r="AJ913" t="n">
        <v>26309</v>
      </c>
      <c r="AK913" t="n">
        <v>25436</v>
      </c>
      <c r="AL913" t="n">
        <v>24872</v>
      </c>
      <c r="AM913" t="n">
        <v>23741</v>
      </c>
      <c r="AN913" t="n">
        <v>23883</v>
      </c>
      <c r="AO913" t="n">
        <v>10</v>
      </c>
      <c r="AP913" t="n">
        <v>412</v>
      </c>
      <c r="AQ913" t="n">
        <v>150</v>
      </c>
      <c r="AR913"/>
    </row>
    <row r="914">
      <c r="A914" t="n">
        <v>147378</v>
      </c>
      <c r="B914" t="s">
        <v>1587</v>
      </c>
      <c r="C914" t="s">
        <v>1588</v>
      </c>
      <c r="D914" t="s">
        <v>1433</v>
      </c>
      <c r="E914" t="s">
        <v>1434</v>
      </c>
      <c r="F914" t="s">
        <v>173</v>
      </c>
      <c r="G914" t="s">
        <v>149</v>
      </c>
      <c r="H914" t="s">
        <v>174</v>
      </c>
      <c r="I914" t="s">
        <v>186</v>
      </c>
      <c r="J914" t="s">
        <v>238</v>
      </c>
      <c r="K914" t="s">
        <v>176</v>
      </c>
      <c r="L914" t="s">
        <v>155</v>
      </c>
      <c r="M914" t="s">
        <v>155</v>
      </c>
      <c r="N914" t="n">
        <v>-87.8369</v>
      </c>
      <c r="O914" t="n">
        <v>41.6946</v>
      </c>
      <c r="P914" t="n">
        <v>17617</v>
      </c>
      <c r="Q914" t="n">
        <v>17617</v>
      </c>
      <c r="R914" t="n">
        <v>51.5</v>
      </c>
      <c r="S914" t="n">
        <v>48.5</v>
      </c>
      <c r="T914" t="n">
        <v>9.2</v>
      </c>
      <c r="U914" t="n">
        <v>26.6</v>
      </c>
      <c r="V914" t="n">
        <v>3.6</v>
      </c>
      <c r="W914" t="n">
        <v>0.9</v>
      </c>
      <c r="X914" t="n">
        <v>76</v>
      </c>
      <c r="Y914" t="n">
        <v>56</v>
      </c>
      <c r="Z914" t="n">
        <v>20</v>
      </c>
      <c r="AA914" t="n">
        <v>1180</v>
      </c>
      <c r="AB914" t="n">
        <v>33.2</v>
      </c>
      <c r="AC914"/>
      <c r="AD914"/>
      <c r="AE914"/>
      <c r="AF914" t="n">
        <v>1281</v>
      </c>
      <c r="AG914" t="n">
        <v>29</v>
      </c>
      <c r="AH914" t="n">
        <v>57</v>
      </c>
      <c r="AI914" t="n">
        <v>1704</v>
      </c>
      <c r="AJ914" t="n">
        <v>1623</v>
      </c>
      <c r="AK914" t="n">
        <v>11921</v>
      </c>
      <c r="AL914" t="n">
        <v>11921</v>
      </c>
      <c r="AM914"/>
      <c r="AN914"/>
      <c r="AO914" t="n">
        <v>1531</v>
      </c>
      <c r="AP914"/>
      <c r="AQ914"/>
      <c r="AR914"/>
    </row>
    <row r="915">
      <c r="A915" t="n">
        <v>147396</v>
      </c>
      <c r="B915" t="s">
        <v>1589</v>
      </c>
      <c r="C915" t="s">
        <v>1590</v>
      </c>
      <c r="D915" t="s">
        <v>1433</v>
      </c>
      <c r="E915" t="s">
        <v>1434</v>
      </c>
      <c r="F915" t="s">
        <v>368</v>
      </c>
      <c r="G915" t="s">
        <v>163</v>
      </c>
      <c r="H915" t="s">
        <v>174</v>
      </c>
      <c r="I915" t="s">
        <v>205</v>
      </c>
      <c r="J915" t="s">
        <v>164</v>
      </c>
      <c r="K915" t="s">
        <v>176</v>
      </c>
      <c r="L915" t="s">
        <v>155</v>
      </c>
      <c r="M915" t="s">
        <v>155</v>
      </c>
      <c r="N915" t="n">
        <v>-89.966</v>
      </c>
      <c r="O915" t="n">
        <v>41.7971</v>
      </c>
      <c r="P915" t="n">
        <v>88</v>
      </c>
      <c r="Q915" t="n">
        <v>88</v>
      </c>
      <c r="R915" t="n">
        <v>14.8</v>
      </c>
      <c r="S915" t="n">
        <v>69.3</v>
      </c>
      <c r="T915" t="n">
        <v>0</v>
      </c>
      <c r="U915" t="n">
        <v>6.8</v>
      </c>
      <c r="V915" t="n">
        <v>0</v>
      </c>
      <c r="W915" t="n">
        <v>0</v>
      </c>
      <c r="X915" t="n">
        <v>81</v>
      </c>
      <c r="Y915"/>
      <c r="Z915" t="n">
        <v>10</v>
      </c>
      <c r="AA915" t="n">
        <v>36</v>
      </c>
      <c r="AB915" t="n">
        <v>66.7</v>
      </c>
      <c r="AC915"/>
      <c r="AD915"/>
      <c r="AE915"/>
      <c r="AF915" t="n">
        <v>29</v>
      </c>
      <c r="AG915" t="n">
        <v>38</v>
      </c>
      <c r="AH915" t="n">
        <v>100</v>
      </c>
      <c r="AI915" t="n">
        <v>24269</v>
      </c>
      <c r="AJ915" t="n">
        <v>23751</v>
      </c>
      <c r="AK915" t="n">
        <v>17833</v>
      </c>
      <c r="AL915" t="n">
        <v>22358</v>
      </c>
      <c r="AM915" t="n">
        <v>28138</v>
      </c>
      <c r="AN915" t="n">
        <v>29167</v>
      </c>
      <c r="AO915" t="n">
        <v>29</v>
      </c>
      <c r="AP915"/>
      <c r="AQ915"/>
      <c r="AR915"/>
    </row>
    <row r="916">
      <c r="A916" t="n">
        <v>147411</v>
      </c>
      <c r="B916" t="s">
        <v>1591</v>
      </c>
      <c r="C916" t="s">
        <v>1592</v>
      </c>
      <c r="D916" t="s">
        <v>1433</v>
      </c>
      <c r="E916" t="s">
        <v>1434</v>
      </c>
      <c r="F916" t="s">
        <v>173</v>
      </c>
      <c r="G916" t="s">
        <v>149</v>
      </c>
      <c r="H916" t="s">
        <v>174</v>
      </c>
      <c r="I916" t="s">
        <v>186</v>
      </c>
      <c r="J916" t="s">
        <v>168</v>
      </c>
      <c r="K916" t="s">
        <v>176</v>
      </c>
      <c r="L916" t="s">
        <v>155</v>
      </c>
      <c r="M916" t="s">
        <v>155</v>
      </c>
      <c r="N916" t="n">
        <v>-87.7623</v>
      </c>
      <c r="O916" t="n">
        <v>41.8243</v>
      </c>
      <c r="P916" t="n">
        <v>5542</v>
      </c>
      <c r="Q916" t="n">
        <v>5542</v>
      </c>
      <c r="R916" t="n">
        <v>56.8</v>
      </c>
      <c r="S916" t="n">
        <v>4.4</v>
      </c>
      <c r="T916" t="n">
        <v>2.5</v>
      </c>
      <c r="U916" t="n">
        <v>81.1</v>
      </c>
      <c r="V916" t="n">
        <v>0.9</v>
      </c>
      <c r="W916" t="n">
        <v>0</v>
      </c>
      <c r="X916" t="n">
        <v>70</v>
      </c>
      <c r="Y916" t="n">
        <v>48</v>
      </c>
      <c r="Z916" t="n">
        <v>17</v>
      </c>
      <c r="AA916" t="n">
        <v>381</v>
      </c>
      <c r="AB916" t="n">
        <v>28.3</v>
      </c>
      <c r="AC916"/>
      <c r="AD916"/>
      <c r="AE916"/>
      <c r="AF916" t="n">
        <v>482</v>
      </c>
      <c r="AG916" t="n">
        <v>35</v>
      </c>
      <c r="AH916" t="n">
        <v>60</v>
      </c>
      <c r="AI916" t="n">
        <v>7037</v>
      </c>
      <c r="AJ916" t="n">
        <v>5934</v>
      </c>
      <c r="AK916" t="n">
        <v>7210</v>
      </c>
      <c r="AL916" t="n">
        <v>7898</v>
      </c>
      <c r="AM916" t="n">
        <v>10123</v>
      </c>
      <c r="AN916"/>
      <c r="AO916" t="n">
        <v>443</v>
      </c>
      <c r="AP916"/>
      <c r="AQ916"/>
      <c r="AR916"/>
    </row>
    <row r="917">
      <c r="A917" t="n">
        <v>147536</v>
      </c>
      <c r="B917" t="s">
        <v>1593</v>
      </c>
      <c r="C917" t="s">
        <v>1432</v>
      </c>
      <c r="D917" t="s">
        <v>1433</v>
      </c>
      <c r="E917" t="s">
        <v>1434</v>
      </c>
      <c r="F917" t="s">
        <v>162</v>
      </c>
      <c r="G917" t="s">
        <v>163</v>
      </c>
      <c r="H917" t="s">
        <v>150</v>
      </c>
      <c r="I917" t="s">
        <v>151</v>
      </c>
      <c r="J917" t="s">
        <v>152</v>
      </c>
      <c r="K917" t="s">
        <v>159</v>
      </c>
      <c r="L917" t="s">
        <v>155</v>
      </c>
      <c r="M917" t="s">
        <v>155</v>
      </c>
      <c r="N917" t="n">
        <v>-87.6247</v>
      </c>
      <c r="O917" t="n">
        <v>41.8801</v>
      </c>
      <c r="P917" t="n">
        <v>11341</v>
      </c>
      <c r="Q917" t="n">
        <v>6216</v>
      </c>
      <c r="R917" t="n">
        <v>70.6</v>
      </c>
      <c r="S917" t="n">
        <v>16.2</v>
      </c>
      <c r="T917" t="n">
        <v>18.4</v>
      </c>
      <c r="U917" t="n">
        <v>43.1</v>
      </c>
      <c r="V917" t="n">
        <v>1.9</v>
      </c>
      <c r="W917" t="n">
        <v>3.8</v>
      </c>
      <c r="X917" t="n">
        <v>56</v>
      </c>
      <c r="Y917" t="n">
        <v>44</v>
      </c>
      <c r="Z917" t="n">
        <v>17</v>
      </c>
      <c r="AA917" t="n">
        <v>499</v>
      </c>
      <c r="AB917" t="n">
        <v>36.9</v>
      </c>
      <c r="AC917" t="n">
        <v>499</v>
      </c>
      <c r="AD917" t="n">
        <v>36.9</v>
      </c>
      <c r="AE917" t="n">
        <v>29.3</v>
      </c>
      <c r="AF917" t="n">
        <v>684</v>
      </c>
      <c r="AG917" t="n">
        <v>57</v>
      </c>
      <c r="AH917" t="n">
        <v>84</v>
      </c>
      <c r="AI917" t="n">
        <v>15724</v>
      </c>
      <c r="AJ917" t="n">
        <v>15357</v>
      </c>
      <c r="AK917" t="n">
        <v>14584</v>
      </c>
      <c r="AL917" t="n">
        <v>17887</v>
      </c>
      <c r="AM917" t="n">
        <v>21414</v>
      </c>
      <c r="AN917" t="n">
        <v>25279</v>
      </c>
      <c r="AO917" t="n">
        <v>83</v>
      </c>
      <c r="AP917" t="n">
        <v>689</v>
      </c>
      <c r="AQ917" t="n">
        <v>922</v>
      </c>
      <c r="AR917" t="n">
        <v>107</v>
      </c>
    </row>
    <row r="918">
      <c r="A918" t="n">
        <v>147590</v>
      </c>
      <c r="B918" t="s">
        <v>1594</v>
      </c>
      <c r="C918" t="s">
        <v>1595</v>
      </c>
      <c r="D918" t="s">
        <v>1433</v>
      </c>
      <c r="E918" t="s">
        <v>1434</v>
      </c>
      <c r="F918" t="s">
        <v>162</v>
      </c>
      <c r="G918" t="s">
        <v>163</v>
      </c>
      <c r="H918" t="s">
        <v>150</v>
      </c>
      <c r="I918" t="s">
        <v>186</v>
      </c>
      <c r="J918" t="s">
        <v>164</v>
      </c>
      <c r="K918" t="s">
        <v>209</v>
      </c>
      <c r="L918" t="s">
        <v>155</v>
      </c>
      <c r="M918" t="s">
        <v>155</v>
      </c>
      <c r="N918" t="n">
        <v>-88.0132</v>
      </c>
      <c r="O918" t="n">
        <v>41.8617</v>
      </c>
      <c r="P918" t="n">
        <v>605</v>
      </c>
      <c r="Q918" t="n">
        <v>52</v>
      </c>
      <c r="R918" t="n">
        <v>69.2</v>
      </c>
      <c r="S918" t="n">
        <v>55.8</v>
      </c>
      <c r="T918" t="n">
        <v>9.6</v>
      </c>
      <c r="U918" t="n">
        <v>9.6</v>
      </c>
      <c r="V918" t="n">
        <v>3.8</v>
      </c>
      <c r="W918" t="n">
        <v>0</v>
      </c>
      <c r="X918"/>
      <c r="Y918"/>
      <c r="Z918" t="n">
        <v>7</v>
      </c>
      <c r="AA918"/>
      <c r="AB918"/>
      <c r="AC918"/>
      <c r="AD918"/>
      <c r="AE918"/>
      <c r="AF918" t="n">
        <v>0</v>
      </c>
      <c r="AG918" t="n">
        <v>18</v>
      </c>
      <c r="AH918" t="n">
        <v>21</v>
      </c>
      <c r="AI918"/>
      <c r="AJ918"/>
      <c r="AK918"/>
      <c r="AL918"/>
      <c r="AM918"/>
      <c r="AN918"/>
      <c r="AO918"/>
      <c r="AP918" t="n">
        <v>13</v>
      </c>
      <c r="AQ918" t="n">
        <v>20</v>
      </c>
      <c r="AR918" t="n">
        <v>91</v>
      </c>
    </row>
    <row r="919">
      <c r="A919" t="n">
        <v>147642</v>
      </c>
      <c r="B919" t="s">
        <v>1596</v>
      </c>
      <c r="C919" t="s">
        <v>1597</v>
      </c>
      <c r="D919" t="s">
        <v>1433</v>
      </c>
      <c r="E919" t="s">
        <v>1434</v>
      </c>
      <c r="F919" t="s">
        <v>199</v>
      </c>
      <c r="G919" t="s">
        <v>189</v>
      </c>
      <c r="H919" t="s">
        <v>200</v>
      </c>
      <c r="I919" t="s">
        <v>186</v>
      </c>
      <c r="J919" t="s">
        <v>164</v>
      </c>
      <c r="K919"/>
      <c r="L919" t="s">
        <v>155</v>
      </c>
      <c r="M919" t="s">
        <v>155</v>
      </c>
      <c r="N919" t="n">
        <v>-87.8151</v>
      </c>
      <c r="O919" t="n">
        <v>42.0276</v>
      </c>
      <c r="P919" t="n">
        <v>85</v>
      </c>
      <c r="Q919" t="n">
        <v>85</v>
      </c>
      <c r="R919" t="n">
        <v>94.1</v>
      </c>
      <c r="S919" t="n">
        <v>55.3</v>
      </c>
      <c r="T919" t="n">
        <v>5.9</v>
      </c>
      <c r="U919" t="n">
        <v>35.3</v>
      </c>
      <c r="V919" t="n">
        <v>3.5</v>
      </c>
      <c r="W919" t="n">
        <v>0</v>
      </c>
      <c r="X919" t="n">
        <v>100</v>
      </c>
      <c r="Y919" t="n">
        <v>100</v>
      </c>
      <c r="Z919" t="n">
        <v>9</v>
      </c>
      <c r="AA919"/>
      <c r="AB919"/>
      <c r="AC919"/>
      <c r="AD919"/>
      <c r="AE919"/>
      <c r="AF919" t="n">
        <v>8</v>
      </c>
      <c r="AG919" t="n">
        <v>49</v>
      </c>
      <c r="AH919" t="n">
        <v>49</v>
      </c>
      <c r="AI919" t="n">
        <v>6142</v>
      </c>
      <c r="AJ919" t="n">
        <v>8380</v>
      </c>
      <c r="AK919" t="n">
        <v>11595</v>
      </c>
      <c r="AL919"/>
      <c r="AM919" t="n">
        <v>15275</v>
      </c>
      <c r="AN919"/>
      <c r="AO919"/>
      <c r="AP919"/>
      <c r="AQ919"/>
      <c r="AR919"/>
    </row>
    <row r="920">
      <c r="A920" t="n">
        <v>147660</v>
      </c>
      <c r="B920" t="s">
        <v>1598</v>
      </c>
      <c r="C920" t="s">
        <v>1599</v>
      </c>
      <c r="D920" t="s">
        <v>1433</v>
      </c>
      <c r="E920" t="s">
        <v>1434</v>
      </c>
      <c r="F920" t="s">
        <v>162</v>
      </c>
      <c r="G920" t="s">
        <v>163</v>
      </c>
      <c r="H920" t="s">
        <v>150</v>
      </c>
      <c r="I920" t="s">
        <v>151</v>
      </c>
      <c r="J920" t="s">
        <v>168</v>
      </c>
      <c r="K920" t="s">
        <v>153</v>
      </c>
      <c r="L920" t="s">
        <v>155</v>
      </c>
      <c r="M920" t="s">
        <v>155</v>
      </c>
      <c r="N920" t="n">
        <v>-88.1428</v>
      </c>
      <c r="O920" t="n">
        <v>41.7758</v>
      </c>
      <c r="P920" t="n">
        <v>2963</v>
      </c>
      <c r="Q920" t="n">
        <v>2510</v>
      </c>
      <c r="R920" t="n">
        <v>50.8</v>
      </c>
      <c r="S920" t="n">
        <v>60.2</v>
      </c>
      <c r="T920" t="n">
        <v>5.2</v>
      </c>
      <c r="U920" t="n">
        <v>16.1</v>
      </c>
      <c r="V920" t="n">
        <v>5.1</v>
      </c>
      <c r="W920" t="n">
        <v>4.7</v>
      </c>
      <c r="X920" t="n">
        <v>82</v>
      </c>
      <c r="Y920" t="n">
        <v>0</v>
      </c>
      <c r="Z920" t="n">
        <v>12</v>
      </c>
      <c r="AA920" t="n">
        <v>603</v>
      </c>
      <c r="AB920" t="n">
        <v>71.1</v>
      </c>
      <c r="AC920" t="n">
        <v>603</v>
      </c>
      <c r="AD920" t="n">
        <v>71.1</v>
      </c>
      <c r="AE920" t="n">
        <v>64.3</v>
      </c>
      <c r="AF920" t="n">
        <v>481</v>
      </c>
      <c r="AG920" t="n">
        <v>25</v>
      </c>
      <c r="AH920" t="n">
        <v>97</v>
      </c>
      <c r="AI920" t="n">
        <v>24190</v>
      </c>
      <c r="AJ920" t="n">
        <v>13752</v>
      </c>
      <c r="AK920" t="n">
        <v>16536</v>
      </c>
      <c r="AL920" t="n">
        <v>18725</v>
      </c>
      <c r="AM920" t="n">
        <v>23967</v>
      </c>
      <c r="AN920" t="n">
        <v>27279</v>
      </c>
      <c r="AO920"/>
      <c r="AP920" t="n">
        <v>582</v>
      </c>
      <c r="AQ920" t="n">
        <v>125</v>
      </c>
      <c r="AR920"/>
    </row>
    <row r="921">
      <c r="A921" t="n">
        <v>147679</v>
      </c>
      <c r="B921" t="s">
        <v>1600</v>
      </c>
      <c r="C921" t="s">
        <v>1432</v>
      </c>
      <c r="D921" t="s">
        <v>1433</v>
      </c>
      <c r="E921" t="s">
        <v>1434</v>
      </c>
      <c r="F921" t="s">
        <v>162</v>
      </c>
      <c r="G921" t="s">
        <v>163</v>
      </c>
      <c r="H921" t="s">
        <v>150</v>
      </c>
      <c r="I921" t="s">
        <v>151</v>
      </c>
      <c r="J921" t="s">
        <v>168</v>
      </c>
      <c r="K921" t="s">
        <v>153</v>
      </c>
      <c r="L921" t="s">
        <v>155</v>
      </c>
      <c r="M921" t="s">
        <v>155</v>
      </c>
      <c r="N921" t="n">
        <v>-87.7099</v>
      </c>
      <c r="O921" t="n">
        <v>41.9753</v>
      </c>
      <c r="P921" t="n">
        <v>3109</v>
      </c>
      <c r="Q921" t="n">
        <v>2061</v>
      </c>
      <c r="R921" t="n">
        <v>58.1</v>
      </c>
      <c r="S921" t="n">
        <v>31.5</v>
      </c>
      <c r="T921" t="n">
        <v>9.2</v>
      </c>
      <c r="U921" t="n">
        <v>32.6</v>
      </c>
      <c r="V921" t="n">
        <v>8.8</v>
      </c>
      <c r="W921" t="n">
        <v>11.5</v>
      </c>
      <c r="X921" t="n">
        <v>69</v>
      </c>
      <c r="Y921"/>
      <c r="Z921" t="n">
        <v>11</v>
      </c>
      <c r="AA921" t="n">
        <v>386</v>
      </c>
      <c r="AB921" t="n">
        <v>56</v>
      </c>
      <c r="AC921" t="n">
        <v>386</v>
      </c>
      <c r="AD921" t="n">
        <v>56</v>
      </c>
      <c r="AE921" t="n">
        <v>41.7</v>
      </c>
      <c r="AF921" t="n">
        <v>474</v>
      </c>
      <c r="AG921" t="n">
        <v>43</v>
      </c>
      <c r="AH921" t="n">
        <v>96</v>
      </c>
      <c r="AI921" t="n">
        <v>19910</v>
      </c>
      <c r="AJ921" t="n">
        <v>17309</v>
      </c>
      <c r="AK921" t="n">
        <v>15518</v>
      </c>
      <c r="AL921" t="n">
        <v>17712</v>
      </c>
      <c r="AM921" t="n">
        <v>18776</v>
      </c>
      <c r="AN921" t="n">
        <v>23154</v>
      </c>
      <c r="AO921"/>
      <c r="AP921" t="n">
        <v>389</v>
      </c>
      <c r="AQ921" t="n">
        <v>239</v>
      </c>
      <c r="AR921" t="n">
        <v>6</v>
      </c>
    </row>
    <row r="922">
      <c r="A922" t="n">
        <v>147697</v>
      </c>
      <c r="B922" t="s">
        <v>1601</v>
      </c>
      <c r="C922" t="s">
        <v>1523</v>
      </c>
      <c r="D922" t="s">
        <v>1433</v>
      </c>
      <c r="E922" t="s">
        <v>1434</v>
      </c>
      <c r="F922" t="s">
        <v>162</v>
      </c>
      <c r="G922" t="s">
        <v>163</v>
      </c>
      <c r="H922" t="s">
        <v>150</v>
      </c>
      <c r="I922" t="s">
        <v>186</v>
      </c>
      <c r="J922" t="s">
        <v>164</v>
      </c>
      <c r="K922" t="s">
        <v>209</v>
      </c>
      <c r="L922" t="s">
        <v>155</v>
      </c>
      <c r="M922" t="s">
        <v>155</v>
      </c>
      <c r="N922" t="n">
        <v>-88.0562</v>
      </c>
      <c r="O922" t="n">
        <v>41.8091</v>
      </c>
      <c r="P922" t="n">
        <v>376</v>
      </c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 t="n">
        <v>27</v>
      </c>
      <c r="AR922" t="n">
        <v>2</v>
      </c>
    </row>
    <row r="923">
      <c r="A923" t="n">
        <v>147703</v>
      </c>
      <c r="B923" t="s">
        <v>1602</v>
      </c>
      <c r="C923" t="s">
        <v>1603</v>
      </c>
      <c r="D923" t="s">
        <v>1433</v>
      </c>
      <c r="E923" t="s">
        <v>1434</v>
      </c>
      <c r="F923" t="s">
        <v>148</v>
      </c>
      <c r="G923" t="s">
        <v>149</v>
      </c>
      <c r="H923" t="s">
        <v>150</v>
      </c>
      <c r="I923" t="s">
        <v>186</v>
      </c>
      <c r="J923" t="s">
        <v>238</v>
      </c>
      <c r="K923" t="s">
        <v>159</v>
      </c>
      <c r="L923" t="s">
        <v>155</v>
      </c>
      <c r="M923" t="s">
        <v>155</v>
      </c>
      <c r="N923" t="n">
        <v>-88.7664</v>
      </c>
      <c r="O923" t="n">
        <v>41.9339</v>
      </c>
      <c r="P923" t="n">
        <v>17541</v>
      </c>
      <c r="Q923" t="n">
        <v>12422</v>
      </c>
      <c r="R923" t="n">
        <v>52.7</v>
      </c>
      <c r="S923" t="n">
        <v>44</v>
      </c>
      <c r="T923" t="n">
        <v>20.5</v>
      </c>
      <c r="U923" t="n">
        <v>23.6</v>
      </c>
      <c r="V923" t="n">
        <v>6.5</v>
      </c>
      <c r="W923" t="n">
        <v>1.4</v>
      </c>
      <c r="X923" t="n">
        <v>70</v>
      </c>
      <c r="Y923" t="n">
        <v>43</v>
      </c>
      <c r="Z923" t="n">
        <v>14</v>
      </c>
      <c r="AA923" t="n">
        <v>1831</v>
      </c>
      <c r="AB923" t="n">
        <v>49.6</v>
      </c>
      <c r="AC923" t="n">
        <v>1831</v>
      </c>
      <c r="AD923" t="n">
        <v>49.6</v>
      </c>
      <c r="AE923" t="n">
        <v>33.4</v>
      </c>
      <c r="AF923" t="n">
        <v>2377</v>
      </c>
      <c r="AG923" t="n">
        <v>46</v>
      </c>
      <c r="AH923" t="n">
        <v>88</v>
      </c>
      <c r="AI923" t="n">
        <v>13533</v>
      </c>
      <c r="AJ923" t="n">
        <v>9047</v>
      </c>
      <c r="AK923" t="n">
        <v>9740</v>
      </c>
      <c r="AL923" t="n">
        <v>12674</v>
      </c>
      <c r="AM923" t="n">
        <v>17806</v>
      </c>
      <c r="AN923" t="n">
        <v>21307</v>
      </c>
      <c r="AO923"/>
      <c r="AP923" t="n">
        <v>2552</v>
      </c>
      <c r="AQ923" t="n">
        <v>1172</v>
      </c>
      <c r="AR923" t="n">
        <v>250</v>
      </c>
    </row>
    <row r="924">
      <c r="A924" t="n">
        <v>147767</v>
      </c>
      <c r="B924" t="s">
        <v>1604</v>
      </c>
      <c r="C924" t="s">
        <v>1501</v>
      </c>
      <c r="D924" t="s">
        <v>1433</v>
      </c>
      <c r="E924" t="s">
        <v>1434</v>
      </c>
      <c r="F924" t="s">
        <v>162</v>
      </c>
      <c r="G924" t="s">
        <v>163</v>
      </c>
      <c r="H924" t="s">
        <v>150</v>
      </c>
      <c r="I924" t="s">
        <v>151</v>
      </c>
      <c r="J924" t="s">
        <v>158</v>
      </c>
      <c r="K924" t="s">
        <v>159</v>
      </c>
      <c r="L924" t="s">
        <v>155</v>
      </c>
      <c r="M924" t="s">
        <v>155</v>
      </c>
      <c r="N924" t="n">
        <v>-87.6799</v>
      </c>
      <c r="O924" t="n">
        <v>42.0504</v>
      </c>
      <c r="P924" t="n">
        <v>26993</v>
      </c>
      <c r="Q924" t="n">
        <v>10210</v>
      </c>
      <c r="R924" t="n">
        <v>54.7</v>
      </c>
      <c r="S924" t="n">
        <v>36.9</v>
      </c>
      <c r="T924" t="n">
        <v>6.7</v>
      </c>
      <c r="U924" t="n">
        <v>13.3</v>
      </c>
      <c r="V924" t="n">
        <v>20.6</v>
      </c>
      <c r="W924" t="n">
        <v>10.1</v>
      </c>
      <c r="X924" t="n">
        <v>97</v>
      </c>
      <c r="Y924"/>
      <c r="Z924" t="n">
        <v>6</v>
      </c>
      <c r="AA924" t="n">
        <v>1900</v>
      </c>
      <c r="AB924" t="n">
        <v>95.9</v>
      </c>
      <c r="AC924" t="n">
        <v>1900</v>
      </c>
      <c r="AD924" t="n">
        <v>95.9</v>
      </c>
      <c r="AE924" t="n">
        <v>87.7</v>
      </c>
      <c r="AF924" t="n">
        <v>2038</v>
      </c>
      <c r="AG924" t="n">
        <v>19</v>
      </c>
      <c r="AH924" t="n">
        <v>54</v>
      </c>
      <c r="AI924" t="n">
        <v>23341</v>
      </c>
      <c r="AJ924" t="n">
        <v>1243</v>
      </c>
      <c r="AK924" t="n">
        <v>3373</v>
      </c>
      <c r="AL924" t="n">
        <v>6485</v>
      </c>
      <c r="AM924" t="n">
        <v>14059</v>
      </c>
      <c r="AN924" t="n">
        <v>48837</v>
      </c>
      <c r="AO924"/>
      <c r="AP924" t="n">
        <v>2161</v>
      </c>
      <c r="AQ924" t="n">
        <v>5265</v>
      </c>
      <c r="AR924" t="n">
        <v>1054</v>
      </c>
    </row>
    <row r="925">
      <c r="A925" t="n">
        <v>147776</v>
      </c>
      <c r="B925" t="s">
        <v>1605</v>
      </c>
      <c r="C925" t="s">
        <v>1432</v>
      </c>
      <c r="D925" t="s">
        <v>1433</v>
      </c>
      <c r="E925" t="s">
        <v>1434</v>
      </c>
      <c r="F925" t="s">
        <v>148</v>
      </c>
      <c r="G925" t="s">
        <v>149</v>
      </c>
      <c r="H925" t="s">
        <v>150</v>
      </c>
      <c r="I925" t="s">
        <v>151</v>
      </c>
      <c r="J925" t="s">
        <v>152</v>
      </c>
      <c r="K925" t="s">
        <v>153</v>
      </c>
      <c r="L925" t="s">
        <v>155</v>
      </c>
      <c r="M925" t="s">
        <v>155</v>
      </c>
      <c r="N925" t="n">
        <v>-87.719</v>
      </c>
      <c r="O925" t="n">
        <v>41.9804</v>
      </c>
      <c r="P925" t="n">
        <v>7373</v>
      </c>
      <c r="Q925" t="n">
        <v>5210</v>
      </c>
      <c r="R925" t="n">
        <v>58.1</v>
      </c>
      <c r="S925" t="n">
        <v>20.1</v>
      </c>
      <c r="T925" t="n">
        <v>12.6</v>
      </c>
      <c r="U925" t="n">
        <v>41.7</v>
      </c>
      <c r="V925" t="n">
        <v>8.9</v>
      </c>
      <c r="W925" t="n">
        <v>2.1</v>
      </c>
      <c r="X925" t="n">
        <v>61</v>
      </c>
      <c r="Y925" t="n">
        <v>50</v>
      </c>
      <c r="Z925" t="n">
        <v>12</v>
      </c>
      <c r="AA925" t="n">
        <v>792</v>
      </c>
      <c r="AB925" t="n">
        <v>16.8</v>
      </c>
      <c r="AC925" t="n">
        <v>792</v>
      </c>
      <c r="AD925" t="n">
        <v>16.8</v>
      </c>
      <c r="AE925" t="n">
        <v>4</v>
      </c>
      <c r="AF925" t="n">
        <v>498</v>
      </c>
      <c r="AG925" t="n">
        <v>54</v>
      </c>
      <c r="AH925" t="n">
        <v>72</v>
      </c>
      <c r="AI925" t="n">
        <v>14669</v>
      </c>
      <c r="AJ925" t="n">
        <v>10691</v>
      </c>
      <c r="AK925" t="n">
        <v>12769</v>
      </c>
      <c r="AL925" t="n">
        <v>15777</v>
      </c>
      <c r="AM925" t="n">
        <v>19805</v>
      </c>
      <c r="AN925" t="n">
        <v>21771</v>
      </c>
      <c r="AO925"/>
      <c r="AP925" t="n">
        <v>1049</v>
      </c>
      <c r="AQ925" t="n">
        <v>513</v>
      </c>
      <c r="AR925"/>
    </row>
    <row r="926">
      <c r="A926" t="n">
        <v>147800</v>
      </c>
      <c r="B926" t="s">
        <v>1606</v>
      </c>
      <c r="C926" t="s">
        <v>1607</v>
      </c>
      <c r="D926" t="s">
        <v>1433</v>
      </c>
      <c r="E926" t="s">
        <v>1434</v>
      </c>
      <c r="F926" t="s">
        <v>173</v>
      </c>
      <c r="G926" t="s">
        <v>149</v>
      </c>
      <c r="H926" t="s">
        <v>174</v>
      </c>
      <c r="I926" t="s">
        <v>151</v>
      </c>
      <c r="J926" t="s">
        <v>152</v>
      </c>
      <c r="K926" t="s">
        <v>176</v>
      </c>
      <c r="L926" t="s">
        <v>155</v>
      </c>
      <c r="M926" t="s">
        <v>155</v>
      </c>
      <c r="N926" t="n">
        <v>-87.8806</v>
      </c>
      <c r="O926" t="n">
        <v>42.0619</v>
      </c>
      <c r="P926" t="n">
        <v>16018</v>
      </c>
      <c r="Q926" t="n">
        <v>16018</v>
      </c>
      <c r="R926" t="n">
        <v>51.4</v>
      </c>
      <c r="S926" t="n">
        <v>43.3</v>
      </c>
      <c r="T926" t="n">
        <v>6.2</v>
      </c>
      <c r="U926" t="n">
        <v>16</v>
      </c>
      <c r="V926" t="n">
        <v>20.5</v>
      </c>
      <c r="W926" t="n">
        <v>4.3</v>
      </c>
      <c r="X926" t="n">
        <v>72</v>
      </c>
      <c r="Y926" t="n">
        <v>48</v>
      </c>
      <c r="Z926" t="n">
        <v>13</v>
      </c>
      <c r="AA926" t="n">
        <v>465</v>
      </c>
      <c r="AB926" t="n">
        <v>31.4</v>
      </c>
      <c r="AC926"/>
      <c r="AD926"/>
      <c r="AE926"/>
      <c r="AF926" t="n">
        <v>449</v>
      </c>
      <c r="AG926" t="n">
        <v>16</v>
      </c>
      <c r="AH926" t="n">
        <v>73</v>
      </c>
      <c r="AI926" t="n">
        <v>8161</v>
      </c>
      <c r="AJ926" t="n">
        <v>5081</v>
      </c>
      <c r="AK926" t="n">
        <v>5804</v>
      </c>
      <c r="AL926" t="n">
        <v>8259</v>
      </c>
      <c r="AM926" t="n">
        <v>10394</v>
      </c>
      <c r="AN926" t="n">
        <v>10325</v>
      </c>
      <c r="AO926" t="n">
        <v>776</v>
      </c>
      <c r="AP926"/>
      <c r="AQ926"/>
      <c r="AR926"/>
    </row>
    <row r="927">
      <c r="A927" t="n">
        <v>147819</v>
      </c>
      <c r="B927" t="s">
        <v>1608</v>
      </c>
      <c r="C927" t="s">
        <v>1530</v>
      </c>
      <c r="D927" t="s">
        <v>1433</v>
      </c>
      <c r="E927" t="s">
        <v>1434</v>
      </c>
      <c r="F927" t="s">
        <v>199</v>
      </c>
      <c r="G927" t="s">
        <v>189</v>
      </c>
      <c r="H927" t="s">
        <v>200</v>
      </c>
      <c r="I927" t="s">
        <v>186</v>
      </c>
      <c r="J927" t="s">
        <v>164</v>
      </c>
      <c r="K927"/>
      <c r="L927" t="s">
        <v>155</v>
      </c>
      <c r="M927" t="s">
        <v>155</v>
      </c>
      <c r="N927" t="n">
        <v>-89.5571</v>
      </c>
      <c r="O927" t="n">
        <v>40.6658</v>
      </c>
      <c r="P927" t="n">
        <v>65</v>
      </c>
      <c r="Q927" t="n">
        <v>65</v>
      </c>
      <c r="R927" t="n">
        <v>98.5</v>
      </c>
      <c r="S927" t="n">
        <v>89.2</v>
      </c>
      <c r="T927" t="n">
        <v>7.7</v>
      </c>
      <c r="U927" t="n">
        <v>0</v>
      </c>
      <c r="V927" t="n">
        <v>3.1</v>
      </c>
      <c r="W927" t="n">
        <v>0</v>
      </c>
      <c r="X927" t="n">
        <v>100</v>
      </c>
      <c r="Y927"/>
      <c r="Z927" t="n">
        <v>13</v>
      </c>
      <c r="AA927"/>
      <c r="AB927"/>
      <c r="AC927"/>
      <c r="AD927"/>
      <c r="AE927"/>
      <c r="AF927" t="n">
        <v>39</v>
      </c>
      <c r="AG927" t="n">
        <v>55</v>
      </c>
      <c r="AH927" t="n">
        <v>55</v>
      </c>
      <c r="AI927" t="n">
        <v>5983</v>
      </c>
      <c r="AJ927" t="n">
        <v>4125</v>
      </c>
      <c r="AK927" t="n">
        <v>5149</v>
      </c>
      <c r="AL927" t="n">
        <v>11291</v>
      </c>
      <c r="AM927" t="n">
        <v>13448</v>
      </c>
      <c r="AN927" t="n">
        <v>15181</v>
      </c>
      <c r="AO927"/>
      <c r="AP927"/>
      <c r="AQ927"/>
      <c r="AR927"/>
    </row>
    <row r="928">
      <c r="A928" t="n">
        <v>147828</v>
      </c>
      <c r="B928" t="s">
        <v>1609</v>
      </c>
      <c r="C928" t="s">
        <v>1610</v>
      </c>
      <c r="D928" t="s">
        <v>1433</v>
      </c>
      <c r="E928" t="s">
        <v>1434</v>
      </c>
      <c r="F928" t="s">
        <v>162</v>
      </c>
      <c r="G928" t="s">
        <v>163</v>
      </c>
      <c r="H928" t="s">
        <v>150</v>
      </c>
      <c r="I928" t="s">
        <v>186</v>
      </c>
      <c r="J928" t="s">
        <v>168</v>
      </c>
      <c r="K928" t="s">
        <v>153</v>
      </c>
      <c r="L928" t="s">
        <v>155</v>
      </c>
      <c r="M928" t="s">
        <v>155</v>
      </c>
      <c r="N928" t="n">
        <v>-87.8752</v>
      </c>
      <c r="O928" t="n">
        <v>41.1552</v>
      </c>
      <c r="P928" t="n">
        <v>3912</v>
      </c>
      <c r="Q928" t="n">
        <v>2897</v>
      </c>
      <c r="R928" t="n">
        <v>57.3</v>
      </c>
      <c r="S928" t="n">
        <v>62.4</v>
      </c>
      <c r="T928" t="n">
        <v>10.3</v>
      </c>
      <c r="U928" t="n">
        <v>12.6</v>
      </c>
      <c r="V928" t="n">
        <v>2.4</v>
      </c>
      <c r="W928" t="n">
        <v>1.7</v>
      </c>
      <c r="X928" t="n">
        <v>68</v>
      </c>
      <c r="Y928" t="n">
        <v>0</v>
      </c>
      <c r="Z928" t="n">
        <v>14</v>
      </c>
      <c r="AA928" t="n">
        <v>750</v>
      </c>
      <c r="AB928" t="n">
        <v>60.3</v>
      </c>
      <c r="AC928" t="n">
        <v>750</v>
      </c>
      <c r="AD928" t="n">
        <v>60.3</v>
      </c>
      <c r="AE928" t="n">
        <v>52.3</v>
      </c>
      <c r="AF928" t="n">
        <v>681</v>
      </c>
      <c r="AG928" t="n">
        <v>35</v>
      </c>
      <c r="AH928" t="n">
        <v>97</v>
      </c>
      <c r="AI928" t="n">
        <v>22707</v>
      </c>
      <c r="AJ928" t="n">
        <v>17617</v>
      </c>
      <c r="AK928" t="n">
        <v>17148</v>
      </c>
      <c r="AL928" t="n">
        <v>19653</v>
      </c>
      <c r="AM928" t="n">
        <v>23922</v>
      </c>
      <c r="AN928" t="n">
        <v>26174</v>
      </c>
      <c r="AO928"/>
      <c r="AP928" t="n">
        <v>594</v>
      </c>
      <c r="AQ928" t="n">
        <v>306</v>
      </c>
      <c r="AR928" t="n">
        <v>11</v>
      </c>
    </row>
    <row r="929">
      <c r="A929" t="n">
        <v>147916</v>
      </c>
      <c r="B929" t="s">
        <v>1611</v>
      </c>
      <c r="C929" t="s">
        <v>1526</v>
      </c>
      <c r="D929" t="s">
        <v>1433</v>
      </c>
      <c r="E929" t="s">
        <v>1434</v>
      </c>
      <c r="F929" t="s">
        <v>173</v>
      </c>
      <c r="G929" t="s">
        <v>149</v>
      </c>
      <c r="H929" t="s">
        <v>174</v>
      </c>
      <c r="I929" t="s">
        <v>151</v>
      </c>
      <c r="J929" t="s">
        <v>152</v>
      </c>
      <c r="K929" t="s">
        <v>176</v>
      </c>
      <c r="L929" t="s">
        <v>155</v>
      </c>
      <c r="M929" t="s">
        <v>155</v>
      </c>
      <c r="N929" t="n">
        <v>-88.2904</v>
      </c>
      <c r="O929" t="n">
        <v>40.132</v>
      </c>
      <c r="P929" t="n">
        <v>8984</v>
      </c>
      <c r="Q929" t="n">
        <v>8984</v>
      </c>
      <c r="R929" t="n">
        <v>53.9</v>
      </c>
      <c r="S929" t="n">
        <v>52.9</v>
      </c>
      <c r="T929" t="n">
        <v>15.8</v>
      </c>
      <c r="U929" t="n">
        <v>11</v>
      </c>
      <c r="V929" t="n">
        <v>7.9</v>
      </c>
      <c r="W929" t="n">
        <v>3.8</v>
      </c>
      <c r="X929" t="n">
        <v>65</v>
      </c>
      <c r="Y929" t="n">
        <v>49</v>
      </c>
      <c r="Z929" t="n">
        <v>15</v>
      </c>
      <c r="AA929" t="n">
        <v>627</v>
      </c>
      <c r="AB929" t="n">
        <v>32.5</v>
      </c>
      <c r="AC929"/>
      <c r="AD929"/>
      <c r="AE929"/>
      <c r="AF929" t="n">
        <v>701</v>
      </c>
      <c r="AG929" t="n">
        <v>25</v>
      </c>
      <c r="AH929" t="n">
        <v>34</v>
      </c>
      <c r="AI929" t="n">
        <v>8179</v>
      </c>
      <c r="AJ929" t="n">
        <v>8175</v>
      </c>
      <c r="AK929" t="n">
        <v>6281</v>
      </c>
      <c r="AL929" t="n">
        <v>9990</v>
      </c>
      <c r="AM929" t="n">
        <v>12904</v>
      </c>
      <c r="AN929" t="n">
        <v>10496</v>
      </c>
      <c r="AO929" t="n">
        <v>705</v>
      </c>
      <c r="AP929"/>
      <c r="AQ929"/>
      <c r="AR929"/>
    </row>
    <row r="930">
      <c r="A930" t="n">
        <v>148007</v>
      </c>
      <c r="B930" t="s">
        <v>1612</v>
      </c>
      <c r="C930" t="s">
        <v>1613</v>
      </c>
      <c r="D930" t="s">
        <v>1433</v>
      </c>
      <c r="E930" t="s">
        <v>1434</v>
      </c>
      <c r="F930" t="s">
        <v>173</v>
      </c>
      <c r="G930" t="s">
        <v>149</v>
      </c>
      <c r="H930" t="s">
        <v>174</v>
      </c>
      <c r="I930" t="s">
        <v>186</v>
      </c>
      <c r="J930" t="s">
        <v>168</v>
      </c>
      <c r="K930" t="s">
        <v>176</v>
      </c>
      <c r="L930" t="s">
        <v>155</v>
      </c>
      <c r="M930" t="s">
        <v>155</v>
      </c>
      <c r="N930" t="n">
        <v>-87.6389</v>
      </c>
      <c r="O930" t="n">
        <v>41.5253</v>
      </c>
      <c r="P930" t="n">
        <v>6053</v>
      </c>
      <c r="Q930" t="n">
        <v>6053</v>
      </c>
      <c r="R930" t="n">
        <v>59</v>
      </c>
      <c r="S930" t="n">
        <v>13</v>
      </c>
      <c r="T930" t="n">
        <v>47</v>
      </c>
      <c r="U930" t="n">
        <v>20.4</v>
      </c>
      <c r="V930" t="n">
        <v>0.7</v>
      </c>
      <c r="W930" t="n">
        <v>0.9</v>
      </c>
      <c r="X930" t="n">
        <v>55</v>
      </c>
      <c r="Y930" t="n">
        <v>52</v>
      </c>
      <c r="Z930" t="n">
        <v>11</v>
      </c>
      <c r="AA930" t="n">
        <v>194</v>
      </c>
      <c r="AB930" t="n">
        <v>19.1</v>
      </c>
      <c r="AC930"/>
      <c r="AD930"/>
      <c r="AE930"/>
      <c r="AF930" t="n">
        <v>232</v>
      </c>
      <c r="AG930" t="n">
        <v>36</v>
      </c>
      <c r="AH930" t="n">
        <v>55</v>
      </c>
      <c r="AI930" t="n">
        <v>5564</v>
      </c>
      <c r="AJ930" t="n">
        <v>3725</v>
      </c>
      <c r="AK930" t="n">
        <v>4084</v>
      </c>
      <c r="AL930" t="n">
        <v>6916</v>
      </c>
      <c r="AM930" t="n">
        <v>11509</v>
      </c>
      <c r="AN930" t="n">
        <v>13713</v>
      </c>
      <c r="AO930" t="n">
        <v>319</v>
      </c>
      <c r="AP930"/>
      <c r="AQ930"/>
      <c r="AR930"/>
    </row>
    <row r="931">
      <c r="A931" t="n">
        <v>148016</v>
      </c>
      <c r="B931" t="s">
        <v>1614</v>
      </c>
      <c r="C931" t="s">
        <v>1615</v>
      </c>
      <c r="D931" t="s">
        <v>1433</v>
      </c>
      <c r="E931" t="s">
        <v>1434</v>
      </c>
      <c r="F931" t="s">
        <v>162</v>
      </c>
      <c r="G931" t="s">
        <v>163</v>
      </c>
      <c r="H931" t="s">
        <v>150</v>
      </c>
      <c r="I931" t="s">
        <v>205</v>
      </c>
      <c r="J931" t="s">
        <v>164</v>
      </c>
      <c r="K931" t="s">
        <v>179</v>
      </c>
      <c r="L931" t="s">
        <v>155</v>
      </c>
      <c r="M931" t="s">
        <v>155</v>
      </c>
      <c r="N931" t="n">
        <v>-90.3503</v>
      </c>
      <c r="O931" t="n">
        <v>38.9488</v>
      </c>
      <c r="P931" t="n">
        <v>376</v>
      </c>
      <c r="Q931" t="n">
        <v>376</v>
      </c>
      <c r="R931" t="n">
        <v>41.5</v>
      </c>
      <c r="S931" t="n">
        <v>43.1</v>
      </c>
      <c r="T931" t="n">
        <v>3.7</v>
      </c>
      <c r="U931" t="n">
        <v>5.6</v>
      </c>
      <c r="V931" t="n">
        <v>1.9</v>
      </c>
      <c r="W931" t="n">
        <v>40.2</v>
      </c>
      <c r="X931" t="n">
        <v>75</v>
      </c>
      <c r="Y931"/>
      <c r="Z931" t="n">
        <v>5</v>
      </c>
      <c r="AA931" t="n">
        <v>84</v>
      </c>
      <c r="AB931" t="n">
        <v>76.2</v>
      </c>
      <c r="AC931" t="n">
        <v>84</v>
      </c>
      <c r="AD931" t="n">
        <v>76.2</v>
      </c>
      <c r="AE931" t="n">
        <v>54.8</v>
      </c>
      <c r="AF931" t="n">
        <v>61</v>
      </c>
      <c r="AG931" t="n">
        <v>0</v>
      </c>
      <c r="AH931" t="n">
        <v>95</v>
      </c>
      <c r="AI931" t="n">
        <v>14904</v>
      </c>
      <c r="AJ931"/>
      <c r="AK931"/>
      <c r="AL931"/>
      <c r="AM931"/>
      <c r="AN931"/>
      <c r="AO931"/>
      <c r="AP931" t="n">
        <v>71</v>
      </c>
      <c r="AQ931"/>
      <c r="AR931"/>
    </row>
    <row r="932">
      <c r="A932" t="n">
        <v>148098</v>
      </c>
      <c r="B932" t="s">
        <v>1616</v>
      </c>
      <c r="C932" t="s">
        <v>1543</v>
      </c>
      <c r="D932" t="s">
        <v>1433</v>
      </c>
      <c r="E932" t="s">
        <v>1434</v>
      </c>
      <c r="F932" t="s">
        <v>199</v>
      </c>
      <c r="G932" t="s">
        <v>189</v>
      </c>
      <c r="H932" t="s">
        <v>200</v>
      </c>
      <c r="I932" t="s">
        <v>186</v>
      </c>
      <c r="J932" t="s">
        <v>164</v>
      </c>
      <c r="K932"/>
      <c r="L932" t="s">
        <v>155</v>
      </c>
      <c r="M932" t="s">
        <v>155</v>
      </c>
      <c r="N932" t="n">
        <v>-88.1488</v>
      </c>
      <c r="O932" t="n">
        <v>41.5231</v>
      </c>
      <c r="P932" t="n">
        <v>60</v>
      </c>
      <c r="Q932" t="n">
        <v>60</v>
      </c>
      <c r="R932" t="n">
        <v>98.3</v>
      </c>
      <c r="S932" t="n">
        <v>41.7</v>
      </c>
      <c r="T932" t="n">
        <v>13.3</v>
      </c>
      <c r="U932" t="n">
        <v>45</v>
      </c>
      <c r="V932" t="n">
        <v>0</v>
      </c>
      <c r="W932" t="n">
        <v>0</v>
      </c>
      <c r="X932" t="n">
        <v>86</v>
      </c>
      <c r="Y932"/>
      <c r="Z932" t="n">
        <v>5</v>
      </c>
      <c r="AA932"/>
      <c r="AB932"/>
      <c r="AC932"/>
      <c r="AD932"/>
      <c r="AE932"/>
      <c r="AF932" t="n">
        <v>35</v>
      </c>
      <c r="AG932" t="n">
        <v>27</v>
      </c>
      <c r="AH932" t="n">
        <v>27</v>
      </c>
      <c r="AI932" t="n">
        <v>13941</v>
      </c>
      <c r="AJ932" t="n">
        <v>15074</v>
      </c>
      <c r="AK932" t="n">
        <v>12063</v>
      </c>
      <c r="AL932" t="n">
        <v>18572</v>
      </c>
      <c r="AM932" t="n">
        <v>18572</v>
      </c>
      <c r="AN932" t="n">
        <v>18572</v>
      </c>
      <c r="AO932"/>
      <c r="AP932"/>
      <c r="AQ932"/>
      <c r="AR932"/>
    </row>
    <row r="933">
      <c r="A933" t="n">
        <v>148131</v>
      </c>
      <c r="B933" t="s">
        <v>1617</v>
      </c>
      <c r="C933" t="s">
        <v>634</v>
      </c>
      <c r="D933" t="s">
        <v>1433</v>
      </c>
      <c r="E933" t="s">
        <v>1434</v>
      </c>
      <c r="F933" t="s">
        <v>162</v>
      </c>
      <c r="G933" t="s">
        <v>163</v>
      </c>
      <c r="H933" t="s">
        <v>150</v>
      </c>
      <c r="I933" t="s">
        <v>175</v>
      </c>
      <c r="J933" t="s">
        <v>168</v>
      </c>
      <c r="K933" t="s">
        <v>179</v>
      </c>
      <c r="L933" t="s">
        <v>155</v>
      </c>
      <c r="M933" t="s">
        <v>155</v>
      </c>
      <c r="N933" t="n">
        <v>-91.386</v>
      </c>
      <c r="O933" t="n">
        <v>39.9389</v>
      </c>
      <c r="P933" t="n">
        <v>1520</v>
      </c>
      <c r="Q933" t="n">
        <v>1228</v>
      </c>
      <c r="R933" t="n">
        <v>48</v>
      </c>
      <c r="S933" t="n">
        <v>73.5</v>
      </c>
      <c r="T933" t="n">
        <v>9.7</v>
      </c>
      <c r="U933" t="n">
        <v>6</v>
      </c>
      <c r="V933" t="n">
        <v>1.3</v>
      </c>
      <c r="W933" t="n">
        <v>4.6</v>
      </c>
      <c r="X933" t="n">
        <v>64</v>
      </c>
      <c r="Y933" t="n">
        <v>0</v>
      </c>
      <c r="Z933" t="n">
        <v>14</v>
      </c>
      <c r="AA933" t="n">
        <v>234</v>
      </c>
      <c r="AB933" t="n">
        <v>42.7</v>
      </c>
      <c r="AC933" t="n">
        <v>234</v>
      </c>
      <c r="AD933" t="n">
        <v>42.7</v>
      </c>
      <c r="AE933" t="n">
        <v>31.2</v>
      </c>
      <c r="AF933" t="n">
        <v>303</v>
      </c>
      <c r="AG933" t="n">
        <v>30</v>
      </c>
      <c r="AH933" t="n">
        <v>85</v>
      </c>
      <c r="AI933" t="n">
        <v>17424</v>
      </c>
      <c r="AJ933" t="n">
        <v>11549</v>
      </c>
      <c r="AK933" t="n">
        <v>17317</v>
      </c>
      <c r="AL933" t="n">
        <v>15110</v>
      </c>
      <c r="AM933" t="n">
        <v>20733</v>
      </c>
      <c r="AN933" t="n">
        <v>20306</v>
      </c>
      <c r="AO933"/>
      <c r="AP933" t="n">
        <v>196</v>
      </c>
      <c r="AQ933" t="n">
        <v>48</v>
      </c>
      <c r="AR933"/>
    </row>
    <row r="934">
      <c r="A934" t="n">
        <v>148256</v>
      </c>
      <c r="B934" t="s">
        <v>1618</v>
      </c>
      <c r="C934" t="s">
        <v>1619</v>
      </c>
      <c r="D934" t="s">
        <v>1433</v>
      </c>
      <c r="E934" t="s">
        <v>1434</v>
      </c>
      <c r="F934" t="s">
        <v>173</v>
      </c>
      <c r="G934" t="s">
        <v>149</v>
      </c>
      <c r="H934" t="s">
        <v>174</v>
      </c>
      <c r="I934" t="s">
        <v>205</v>
      </c>
      <c r="J934" t="s">
        <v>168</v>
      </c>
      <c r="K934" t="s">
        <v>176</v>
      </c>
      <c r="L934" t="s">
        <v>155</v>
      </c>
      <c r="M934" t="s">
        <v>155</v>
      </c>
      <c r="N934" t="n">
        <v>-88.9183</v>
      </c>
      <c r="O934" t="n">
        <v>38.1315</v>
      </c>
      <c r="P934" t="n">
        <v>3270</v>
      </c>
      <c r="Q934" t="n">
        <v>3270</v>
      </c>
      <c r="R934" t="n">
        <v>57.3</v>
      </c>
      <c r="S934" t="n">
        <v>89.4</v>
      </c>
      <c r="T934" t="n">
        <v>4.4</v>
      </c>
      <c r="U934" t="n">
        <v>2.3</v>
      </c>
      <c r="V934" t="n">
        <v>0.7</v>
      </c>
      <c r="W934" t="n">
        <v>0</v>
      </c>
      <c r="X934" t="n">
        <v>68</v>
      </c>
      <c r="Y934" t="n">
        <v>40</v>
      </c>
      <c r="Z934" t="n">
        <v>18</v>
      </c>
      <c r="AA934" t="n">
        <v>328</v>
      </c>
      <c r="AB934" t="n">
        <v>60.4</v>
      </c>
      <c r="AC934"/>
      <c r="AD934"/>
      <c r="AE934"/>
      <c r="AF934" t="n">
        <v>407</v>
      </c>
      <c r="AG934" t="n">
        <v>31</v>
      </c>
      <c r="AH934" t="n">
        <v>89</v>
      </c>
      <c r="AI934" t="n">
        <v>8518</v>
      </c>
      <c r="AJ934" t="n">
        <v>6369</v>
      </c>
      <c r="AK934" t="n">
        <v>6411</v>
      </c>
      <c r="AL934" t="n">
        <v>9607</v>
      </c>
      <c r="AM934" t="n">
        <v>12191</v>
      </c>
      <c r="AN934"/>
      <c r="AO934" t="n">
        <v>351</v>
      </c>
      <c r="AP934"/>
      <c r="AQ934"/>
      <c r="AR934"/>
    </row>
    <row r="935">
      <c r="A935" t="n">
        <v>148292</v>
      </c>
      <c r="B935" t="s">
        <v>1620</v>
      </c>
      <c r="C935" t="s">
        <v>1269</v>
      </c>
      <c r="D935" t="s">
        <v>1433</v>
      </c>
      <c r="E935" t="s">
        <v>1434</v>
      </c>
      <c r="F935" t="s">
        <v>173</v>
      </c>
      <c r="G935" t="s">
        <v>149</v>
      </c>
      <c r="H935" t="s">
        <v>174</v>
      </c>
      <c r="I935" t="s">
        <v>151</v>
      </c>
      <c r="J935" t="s">
        <v>168</v>
      </c>
      <c r="K935" t="s">
        <v>176</v>
      </c>
      <c r="L935" t="s">
        <v>155</v>
      </c>
      <c r="M935" t="s">
        <v>155</v>
      </c>
      <c r="N935" t="n">
        <v>-88.8941</v>
      </c>
      <c r="O935" t="n">
        <v>39.8839</v>
      </c>
      <c r="P935" t="n">
        <v>3885</v>
      </c>
      <c r="Q935" t="n">
        <v>3885</v>
      </c>
      <c r="R935" t="n">
        <v>57.6</v>
      </c>
      <c r="S935" t="n">
        <v>67.8</v>
      </c>
      <c r="T935" t="n">
        <v>20.7</v>
      </c>
      <c r="U935" t="n">
        <v>4.9</v>
      </c>
      <c r="V935" t="n">
        <v>1.4</v>
      </c>
      <c r="W935" t="n">
        <v>0.1</v>
      </c>
      <c r="X935" t="n">
        <v>64</v>
      </c>
      <c r="Y935" t="n">
        <v>55</v>
      </c>
      <c r="Z935" t="n">
        <v>15</v>
      </c>
      <c r="AA935" t="n">
        <v>187</v>
      </c>
      <c r="AB935" t="n">
        <v>46.5</v>
      </c>
      <c r="AC935"/>
      <c r="AD935"/>
      <c r="AE935"/>
      <c r="AF935" t="n">
        <v>152</v>
      </c>
      <c r="AG935" t="n">
        <v>33</v>
      </c>
      <c r="AH935" t="n">
        <v>77</v>
      </c>
      <c r="AI935" t="n">
        <v>6203</v>
      </c>
      <c r="AJ935" t="n">
        <v>4388</v>
      </c>
      <c r="AK935" t="n">
        <v>4270</v>
      </c>
      <c r="AL935" t="n">
        <v>5644</v>
      </c>
      <c r="AM935" t="n">
        <v>8831</v>
      </c>
      <c r="AN935" t="n">
        <v>9385</v>
      </c>
      <c r="AO935" t="n">
        <v>258</v>
      </c>
      <c r="AP935"/>
      <c r="AQ935"/>
      <c r="AR935"/>
    </row>
    <row r="936">
      <c r="A936" t="n">
        <v>148380</v>
      </c>
      <c r="B936" t="s">
        <v>1621</v>
      </c>
      <c r="C936" t="s">
        <v>1622</v>
      </c>
      <c r="D936" t="s">
        <v>1433</v>
      </c>
      <c r="E936" t="s">
        <v>1434</v>
      </c>
      <c r="F936" t="s">
        <v>173</v>
      </c>
      <c r="G936" t="s">
        <v>149</v>
      </c>
      <c r="H936" t="s">
        <v>174</v>
      </c>
      <c r="I936" t="s">
        <v>151</v>
      </c>
      <c r="J936" t="s">
        <v>152</v>
      </c>
      <c r="K936" t="s">
        <v>176</v>
      </c>
      <c r="L936" t="s">
        <v>155</v>
      </c>
      <c r="M936" t="s">
        <v>155</v>
      </c>
      <c r="N936" t="n">
        <v>-88.9935</v>
      </c>
      <c r="O936" t="n">
        <v>42.3062</v>
      </c>
      <c r="P936" t="n">
        <v>7769</v>
      </c>
      <c r="Q936" t="n">
        <v>7769</v>
      </c>
      <c r="R936" t="n">
        <v>56.3</v>
      </c>
      <c r="S936" t="n">
        <v>52.7</v>
      </c>
      <c r="T936" t="n">
        <v>12.4</v>
      </c>
      <c r="U936" t="n">
        <v>25.4</v>
      </c>
      <c r="V936" t="n">
        <v>3.9</v>
      </c>
      <c r="W936" t="n">
        <v>0.2</v>
      </c>
      <c r="X936" t="n">
        <v>64</v>
      </c>
      <c r="Y936" t="n">
        <v>48</v>
      </c>
      <c r="Z936" t="n">
        <v>18</v>
      </c>
      <c r="AA936" t="n">
        <v>716</v>
      </c>
      <c r="AB936" t="n">
        <v>39.5</v>
      </c>
      <c r="AC936"/>
      <c r="AD936"/>
      <c r="AE936"/>
      <c r="AF936" t="n">
        <v>757</v>
      </c>
      <c r="AG936" t="n">
        <v>21</v>
      </c>
      <c r="AH936" t="n">
        <v>74</v>
      </c>
      <c r="AI936" t="n">
        <v>8328</v>
      </c>
      <c r="AJ936" t="n">
        <v>5555</v>
      </c>
      <c r="AK936" t="n">
        <v>7220</v>
      </c>
      <c r="AL936" t="n">
        <v>9691</v>
      </c>
      <c r="AM936" t="n">
        <v>10798</v>
      </c>
      <c r="AN936"/>
      <c r="AO936" t="n">
        <v>817</v>
      </c>
      <c r="AP936"/>
      <c r="AQ936"/>
      <c r="AR936"/>
    </row>
    <row r="937">
      <c r="A937" t="n">
        <v>148405</v>
      </c>
      <c r="B937" t="s">
        <v>1623</v>
      </c>
      <c r="C937" t="s">
        <v>1622</v>
      </c>
      <c r="D937" t="s">
        <v>1433</v>
      </c>
      <c r="E937" t="s">
        <v>1434</v>
      </c>
      <c r="F937" t="s">
        <v>162</v>
      </c>
      <c r="G937" t="s">
        <v>163</v>
      </c>
      <c r="H937" t="s">
        <v>150</v>
      </c>
      <c r="I937" t="s">
        <v>151</v>
      </c>
      <c r="J937" t="s">
        <v>168</v>
      </c>
      <c r="K937" t="s">
        <v>153</v>
      </c>
      <c r="L937" t="s">
        <v>155</v>
      </c>
      <c r="M937" t="s">
        <v>155</v>
      </c>
      <c r="N937" t="n">
        <v>-89.0195</v>
      </c>
      <c r="O937" t="n">
        <v>42.2706</v>
      </c>
      <c r="P937" t="n">
        <v>1440</v>
      </c>
      <c r="Q937" t="n">
        <v>1109</v>
      </c>
      <c r="R937" t="n">
        <v>56.4</v>
      </c>
      <c r="S937" t="n">
        <v>36.4</v>
      </c>
      <c r="T937" t="n">
        <v>12.2</v>
      </c>
      <c r="U937" t="n">
        <v>16.1</v>
      </c>
      <c r="V937" t="n">
        <v>2.5</v>
      </c>
      <c r="W937" t="n">
        <v>9.8</v>
      </c>
      <c r="X937" t="n">
        <v>70</v>
      </c>
      <c r="Y937"/>
      <c r="Z937" t="n">
        <v>10</v>
      </c>
      <c r="AA937" t="n">
        <v>149</v>
      </c>
      <c r="AB937" t="n">
        <v>38.3</v>
      </c>
      <c r="AC937" t="n">
        <v>149</v>
      </c>
      <c r="AD937" t="n">
        <v>38.3</v>
      </c>
      <c r="AE937" t="n">
        <v>5.4</v>
      </c>
      <c r="AF937" t="n">
        <v>169</v>
      </c>
      <c r="AG937" t="n">
        <v>42</v>
      </c>
      <c r="AH937" t="n">
        <v>84</v>
      </c>
      <c r="AI937" t="n">
        <v>24098</v>
      </c>
      <c r="AJ937" t="n">
        <v>21950</v>
      </c>
      <c r="AK937" t="n">
        <v>20840</v>
      </c>
      <c r="AL937" t="n">
        <v>21448</v>
      </c>
      <c r="AM937" t="n">
        <v>24280</v>
      </c>
      <c r="AN937" t="n">
        <v>26869</v>
      </c>
      <c r="AO937"/>
      <c r="AP937" t="n">
        <v>204</v>
      </c>
      <c r="AQ937" t="n">
        <v>102</v>
      </c>
      <c r="AR937"/>
    </row>
    <row r="938">
      <c r="A938" t="n">
        <v>148487</v>
      </c>
      <c r="B938" t="s">
        <v>1624</v>
      </c>
      <c r="C938" t="s">
        <v>1432</v>
      </c>
      <c r="D938" t="s">
        <v>1433</v>
      </c>
      <c r="E938" t="s">
        <v>1434</v>
      </c>
      <c r="F938" t="s">
        <v>162</v>
      </c>
      <c r="G938" t="s">
        <v>163</v>
      </c>
      <c r="H938" t="s">
        <v>150</v>
      </c>
      <c r="I938" t="s">
        <v>151</v>
      </c>
      <c r="J938" t="s">
        <v>168</v>
      </c>
      <c r="K938" t="s">
        <v>159</v>
      </c>
      <c r="L938" t="s">
        <v>155</v>
      </c>
      <c r="M938" t="s">
        <v>155</v>
      </c>
      <c r="N938" t="n">
        <v>-87.625</v>
      </c>
      <c r="O938" t="n">
        <v>41.8761</v>
      </c>
      <c r="P938" t="n">
        <v>4258</v>
      </c>
      <c r="Q938" t="n">
        <v>2695</v>
      </c>
      <c r="R938" t="n">
        <v>61.3</v>
      </c>
      <c r="S938" t="n">
        <v>30.8</v>
      </c>
      <c r="T938" t="n">
        <v>21.6</v>
      </c>
      <c r="U938" t="n">
        <v>32.1</v>
      </c>
      <c r="V938" t="n">
        <v>5.2</v>
      </c>
      <c r="W938" t="n">
        <v>3.6</v>
      </c>
      <c r="X938" t="n">
        <v>62</v>
      </c>
      <c r="Y938" t="n">
        <v>67</v>
      </c>
      <c r="Z938" t="n">
        <v>11</v>
      </c>
      <c r="AA938" t="n">
        <v>788</v>
      </c>
      <c r="AB938" t="n">
        <v>41</v>
      </c>
      <c r="AC938" t="n">
        <v>436</v>
      </c>
      <c r="AD938" t="n">
        <v>45.6</v>
      </c>
      <c r="AE938" t="n">
        <v>37.2</v>
      </c>
      <c r="AF938" t="n">
        <v>405</v>
      </c>
      <c r="AG938" t="n">
        <v>46</v>
      </c>
      <c r="AH938" t="n">
        <v>90</v>
      </c>
      <c r="AI938" t="n">
        <v>21503</v>
      </c>
      <c r="AJ938" t="n">
        <v>15863</v>
      </c>
      <c r="AK938" t="n">
        <v>16288</v>
      </c>
      <c r="AL938" t="n">
        <v>19274</v>
      </c>
      <c r="AM938" t="n">
        <v>23967</v>
      </c>
      <c r="AN938" t="n">
        <v>30033</v>
      </c>
      <c r="AO938" t="n">
        <v>7</v>
      </c>
      <c r="AP938" t="n">
        <v>600</v>
      </c>
      <c r="AQ938" t="n">
        <v>523</v>
      </c>
      <c r="AR938" t="n">
        <v>77</v>
      </c>
    </row>
    <row r="939">
      <c r="A939" t="n">
        <v>148496</v>
      </c>
      <c r="B939" t="s">
        <v>1625</v>
      </c>
      <c r="C939" t="s">
        <v>1480</v>
      </c>
      <c r="D939" t="s">
        <v>1433</v>
      </c>
      <c r="E939" t="s">
        <v>1434</v>
      </c>
      <c r="F939" t="s">
        <v>162</v>
      </c>
      <c r="G939" t="s">
        <v>163</v>
      </c>
      <c r="H939" t="s">
        <v>150</v>
      </c>
      <c r="I939" t="s">
        <v>186</v>
      </c>
      <c r="J939" t="s">
        <v>168</v>
      </c>
      <c r="K939" t="s">
        <v>153</v>
      </c>
      <c r="L939" t="s">
        <v>155</v>
      </c>
      <c r="M939" t="s">
        <v>155</v>
      </c>
      <c r="N939" t="n">
        <v>-87.823</v>
      </c>
      <c r="O939" t="n">
        <v>41.9027</v>
      </c>
      <c r="P939" t="n">
        <v>3786</v>
      </c>
      <c r="Q939" t="n">
        <v>2278</v>
      </c>
      <c r="R939" t="n">
        <v>70.4</v>
      </c>
      <c r="S939" t="n">
        <v>21.1</v>
      </c>
      <c r="T939" t="n">
        <v>5</v>
      </c>
      <c r="U939" t="n">
        <v>64.2</v>
      </c>
      <c r="V939" t="n">
        <v>2.8</v>
      </c>
      <c r="W939" t="n">
        <v>0.7</v>
      </c>
      <c r="X939" t="n">
        <v>79</v>
      </c>
      <c r="Y939" t="n">
        <v>50</v>
      </c>
      <c r="Z939" t="n">
        <v>12</v>
      </c>
      <c r="AA939" t="n">
        <v>441</v>
      </c>
      <c r="AB939" t="n">
        <v>62.4</v>
      </c>
      <c r="AC939" t="n">
        <v>441</v>
      </c>
      <c r="AD939" t="n">
        <v>62.4</v>
      </c>
      <c r="AE939" t="n">
        <v>49</v>
      </c>
      <c r="AF939" t="n">
        <v>598</v>
      </c>
      <c r="AG939" t="n">
        <v>49</v>
      </c>
      <c r="AH939" t="n">
        <v>95</v>
      </c>
      <c r="AI939" t="n">
        <v>16969</v>
      </c>
      <c r="AJ939" t="n">
        <v>10934</v>
      </c>
      <c r="AK939" t="n">
        <v>13149</v>
      </c>
      <c r="AL939" t="n">
        <v>15342</v>
      </c>
      <c r="AM939" t="n">
        <v>20088</v>
      </c>
      <c r="AN939" t="n">
        <v>21367</v>
      </c>
      <c r="AO939"/>
      <c r="AP939" t="n">
        <v>415</v>
      </c>
      <c r="AQ939" t="n">
        <v>384</v>
      </c>
      <c r="AR939" t="n">
        <v>1</v>
      </c>
    </row>
    <row r="940">
      <c r="A940" t="n">
        <v>148511</v>
      </c>
      <c r="B940" t="s">
        <v>1626</v>
      </c>
      <c r="C940" t="s">
        <v>1432</v>
      </c>
      <c r="D940" t="s">
        <v>1433</v>
      </c>
      <c r="E940" t="s">
        <v>1434</v>
      </c>
      <c r="F940" t="s">
        <v>162</v>
      </c>
      <c r="G940" t="s">
        <v>163</v>
      </c>
      <c r="H940" t="s">
        <v>150</v>
      </c>
      <c r="I940" t="s">
        <v>151</v>
      </c>
      <c r="J940" t="s">
        <v>168</v>
      </c>
      <c r="K940" t="s">
        <v>209</v>
      </c>
      <c r="L940" t="s">
        <v>155</v>
      </c>
      <c r="M940" t="s">
        <v>155</v>
      </c>
      <c r="N940" t="n">
        <v>-87.6686</v>
      </c>
      <c r="O940" t="n">
        <v>41.8747</v>
      </c>
      <c r="P940" t="n">
        <v>3380</v>
      </c>
      <c r="Q940" t="n">
        <v>149</v>
      </c>
      <c r="R940" t="n">
        <v>74.5</v>
      </c>
      <c r="S940" t="n">
        <v>23.5</v>
      </c>
      <c r="T940" t="n">
        <v>23.5</v>
      </c>
      <c r="U940" t="n">
        <v>40.3</v>
      </c>
      <c r="V940" t="n">
        <v>7.4</v>
      </c>
      <c r="W940" t="n">
        <v>0.7</v>
      </c>
      <c r="X940"/>
      <c r="Y940"/>
      <c r="Z940" t="n">
        <v>5</v>
      </c>
      <c r="AA940"/>
      <c r="AB940"/>
      <c r="AC940"/>
      <c r="AD940"/>
      <c r="AE940"/>
      <c r="AF940" t="n">
        <v>0</v>
      </c>
      <c r="AG940" t="n">
        <v>36</v>
      </c>
      <c r="AH940" t="n">
        <v>75</v>
      </c>
      <c r="AI940"/>
      <c r="AJ940"/>
      <c r="AK940"/>
      <c r="AL940"/>
      <c r="AM940"/>
      <c r="AN940"/>
      <c r="AO940"/>
      <c r="AP940" t="n">
        <v>51</v>
      </c>
      <c r="AQ940" t="n">
        <v>416</v>
      </c>
      <c r="AR940" t="n">
        <v>436</v>
      </c>
    </row>
    <row r="941">
      <c r="A941" t="n">
        <v>148575</v>
      </c>
      <c r="B941" t="s">
        <v>1627</v>
      </c>
      <c r="C941" t="s">
        <v>1452</v>
      </c>
      <c r="D941" t="s">
        <v>1433</v>
      </c>
      <c r="E941" t="s">
        <v>1434</v>
      </c>
      <c r="F941" t="s">
        <v>162</v>
      </c>
      <c r="G941" t="s">
        <v>163</v>
      </c>
      <c r="H941" t="s">
        <v>150</v>
      </c>
      <c r="I941" t="s">
        <v>151</v>
      </c>
      <c r="J941" t="s">
        <v>164</v>
      </c>
      <c r="K941" t="s">
        <v>209</v>
      </c>
      <c r="L941" t="s">
        <v>155</v>
      </c>
      <c r="M941" t="s">
        <v>155</v>
      </c>
      <c r="N941" t="n">
        <v>-89.5903</v>
      </c>
      <c r="O941" t="n">
        <v>40.7012</v>
      </c>
      <c r="P941" t="n">
        <v>492</v>
      </c>
      <c r="Q941" t="n">
        <v>343</v>
      </c>
      <c r="R941" t="n">
        <v>84.8</v>
      </c>
      <c r="S941" t="n">
        <v>87.8</v>
      </c>
      <c r="T941" t="n">
        <v>5</v>
      </c>
      <c r="U941" t="n">
        <v>2</v>
      </c>
      <c r="V941" t="n">
        <v>3.5</v>
      </c>
      <c r="W941" t="n">
        <v>0.6</v>
      </c>
      <c r="X941"/>
      <c r="Y941"/>
      <c r="Z941" t="n">
        <v>8</v>
      </c>
      <c r="AA941"/>
      <c r="AB941"/>
      <c r="AC941"/>
      <c r="AD941"/>
      <c r="AE941"/>
      <c r="AF941" t="n">
        <v>0</v>
      </c>
      <c r="AG941" t="n">
        <v>32</v>
      </c>
      <c r="AH941" t="n">
        <v>66</v>
      </c>
      <c r="AI941"/>
      <c r="AJ941"/>
      <c r="AK941"/>
      <c r="AL941"/>
      <c r="AM941"/>
      <c r="AN941"/>
      <c r="AO941"/>
      <c r="AP941" t="n">
        <v>113</v>
      </c>
      <c r="AQ941" t="n">
        <v>18</v>
      </c>
      <c r="AR941" t="n">
        <v>6</v>
      </c>
    </row>
    <row r="942">
      <c r="A942" t="n">
        <v>148584</v>
      </c>
      <c r="B942" t="s">
        <v>1628</v>
      </c>
      <c r="C942" t="s">
        <v>1543</v>
      </c>
      <c r="D942" t="s">
        <v>1433</v>
      </c>
      <c r="E942" t="s">
        <v>1434</v>
      </c>
      <c r="F942" t="s">
        <v>162</v>
      </c>
      <c r="G942" t="s">
        <v>163</v>
      </c>
      <c r="H942" t="s">
        <v>150</v>
      </c>
      <c r="I942" t="s">
        <v>186</v>
      </c>
      <c r="J942" t="s">
        <v>168</v>
      </c>
      <c r="K942" t="s">
        <v>159</v>
      </c>
      <c r="L942" t="s">
        <v>155</v>
      </c>
      <c r="M942" t="s">
        <v>155</v>
      </c>
      <c r="N942" t="n">
        <v>-88.0961</v>
      </c>
      <c r="O942" t="n">
        <v>41.5322</v>
      </c>
      <c r="P942" t="n">
        <v>5478</v>
      </c>
      <c r="Q942" t="n">
        <v>1818</v>
      </c>
      <c r="R942" t="n">
        <v>68</v>
      </c>
      <c r="S942" t="n">
        <v>52</v>
      </c>
      <c r="T942" t="n">
        <v>9.5</v>
      </c>
      <c r="U942" t="n">
        <v>27.9</v>
      </c>
      <c r="V942" t="n">
        <v>3.5</v>
      </c>
      <c r="W942" t="n">
        <v>2.4</v>
      </c>
      <c r="X942" t="n">
        <v>73</v>
      </c>
      <c r="Y942" t="n">
        <v>0</v>
      </c>
      <c r="Z942" t="n">
        <v>13</v>
      </c>
      <c r="AA942" t="n">
        <v>229</v>
      </c>
      <c r="AB942" t="n">
        <v>64.6</v>
      </c>
      <c r="AC942" t="n">
        <v>229</v>
      </c>
      <c r="AD942" t="n">
        <v>64.6</v>
      </c>
      <c r="AE942" t="n">
        <v>47.2</v>
      </c>
      <c r="AF942" t="n">
        <v>216</v>
      </c>
      <c r="AG942" t="n">
        <v>37</v>
      </c>
      <c r="AH942" t="n">
        <v>88</v>
      </c>
      <c r="AI942" t="n">
        <v>16455</v>
      </c>
      <c r="AJ942" t="n">
        <v>9707</v>
      </c>
      <c r="AK942" t="n">
        <v>13378</v>
      </c>
      <c r="AL942" t="n">
        <v>15264</v>
      </c>
      <c r="AM942" t="n">
        <v>19548</v>
      </c>
      <c r="AN942" t="n">
        <v>20057</v>
      </c>
      <c r="AO942"/>
      <c r="AP942" t="n">
        <v>451</v>
      </c>
      <c r="AQ942" t="n">
        <v>437</v>
      </c>
      <c r="AR942" t="n">
        <v>32</v>
      </c>
    </row>
    <row r="943">
      <c r="A943" t="n">
        <v>148593</v>
      </c>
      <c r="B943" t="s">
        <v>1629</v>
      </c>
      <c r="C943" t="s">
        <v>1569</v>
      </c>
      <c r="D943" t="s">
        <v>1433</v>
      </c>
      <c r="E943" t="s">
        <v>1434</v>
      </c>
      <c r="F943" t="s">
        <v>162</v>
      </c>
      <c r="G943" t="s">
        <v>163</v>
      </c>
      <c r="H943" t="s">
        <v>150</v>
      </c>
      <c r="I943" t="s">
        <v>151</v>
      </c>
      <c r="J943" t="s">
        <v>164</v>
      </c>
      <c r="K943" t="s">
        <v>209</v>
      </c>
      <c r="L943" t="s">
        <v>155</v>
      </c>
      <c r="M943" t="s">
        <v>155</v>
      </c>
      <c r="N943" t="n">
        <v>-89.6453</v>
      </c>
      <c r="O943" t="n">
        <v>39.8076</v>
      </c>
      <c r="P943" t="n">
        <v>104</v>
      </c>
      <c r="Q943" t="n">
        <v>90</v>
      </c>
      <c r="R943" t="n">
        <v>92.2</v>
      </c>
      <c r="S943" t="n">
        <v>85.6</v>
      </c>
      <c r="T943" t="n">
        <v>5.6</v>
      </c>
      <c r="U943" t="n">
        <v>2.2</v>
      </c>
      <c r="V943" t="n">
        <v>2.2</v>
      </c>
      <c r="W943" t="n">
        <v>0</v>
      </c>
      <c r="X943"/>
      <c r="Y943"/>
      <c r="Z943" t="n">
        <v>8</v>
      </c>
      <c r="AA943"/>
      <c r="AB943"/>
      <c r="AC943"/>
      <c r="AD943"/>
      <c r="AE943"/>
      <c r="AF943" t="n">
        <v>0</v>
      </c>
      <c r="AG943" t="n">
        <v>32</v>
      </c>
      <c r="AH943" t="n">
        <v>93</v>
      </c>
      <c r="AI943"/>
      <c r="AJ943"/>
      <c r="AK943"/>
      <c r="AL943"/>
      <c r="AM943"/>
      <c r="AN943"/>
      <c r="AO943"/>
      <c r="AP943" t="n">
        <v>34</v>
      </c>
      <c r="AQ943"/>
      <c r="AR943"/>
    </row>
    <row r="944">
      <c r="A944" t="n">
        <v>148627</v>
      </c>
      <c r="B944" t="s">
        <v>1630</v>
      </c>
      <c r="C944" t="s">
        <v>1432</v>
      </c>
      <c r="D944" t="s">
        <v>1433</v>
      </c>
      <c r="E944" t="s">
        <v>1434</v>
      </c>
      <c r="F944" t="s">
        <v>162</v>
      </c>
      <c r="G944" t="s">
        <v>163</v>
      </c>
      <c r="H944" t="s">
        <v>150</v>
      </c>
      <c r="I944" t="s">
        <v>151</v>
      </c>
      <c r="J944" t="s">
        <v>168</v>
      </c>
      <c r="K944" t="s">
        <v>153</v>
      </c>
      <c r="L944" t="s">
        <v>155</v>
      </c>
      <c r="M944" t="s">
        <v>155</v>
      </c>
      <c r="N944" t="n">
        <v>-87.7147</v>
      </c>
      <c r="O944" t="n">
        <v>41.7072</v>
      </c>
      <c r="P944" t="n">
        <v>4095</v>
      </c>
      <c r="Q944" t="n">
        <v>3358</v>
      </c>
      <c r="R944" t="n">
        <v>62.6</v>
      </c>
      <c r="S944" t="n">
        <v>31.7</v>
      </c>
      <c r="T944" t="n">
        <v>11.8</v>
      </c>
      <c r="U944" t="n">
        <v>46.6</v>
      </c>
      <c r="V944" t="n">
        <v>2.2</v>
      </c>
      <c r="W944" t="n">
        <v>0</v>
      </c>
      <c r="X944" t="n">
        <v>74</v>
      </c>
      <c r="Y944" t="n">
        <v>40</v>
      </c>
      <c r="Z944" t="n">
        <v>15</v>
      </c>
      <c r="AA944" t="n">
        <v>600</v>
      </c>
      <c r="AB944" t="n">
        <v>59</v>
      </c>
      <c r="AC944" t="n">
        <v>600</v>
      </c>
      <c r="AD944" t="n">
        <v>59</v>
      </c>
      <c r="AE944" t="n">
        <v>47.7</v>
      </c>
      <c r="AF944" t="n">
        <v>652</v>
      </c>
      <c r="AG944" t="n">
        <v>56</v>
      </c>
      <c r="AH944" t="n">
        <v>96</v>
      </c>
      <c r="AI944" t="n">
        <v>11943</v>
      </c>
      <c r="AJ944" t="n">
        <v>9181</v>
      </c>
      <c r="AK944" t="n">
        <v>8699</v>
      </c>
      <c r="AL944" t="n">
        <v>11794</v>
      </c>
      <c r="AM944" t="n">
        <v>16705</v>
      </c>
      <c r="AN944" t="n">
        <v>18294</v>
      </c>
      <c r="AO944"/>
      <c r="AP944" t="n">
        <v>692</v>
      </c>
      <c r="AQ944" t="n">
        <v>254</v>
      </c>
      <c r="AR944"/>
    </row>
    <row r="945">
      <c r="A945" t="n">
        <v>148654</v>
      </c>
      <c r="B945" t="s">
        <v>1631</v>
      </c>
      <c r="C945" t="s">
        <v>1569</v>
      </c>
      <c r="D945" t="s">
        <v>1433</v>
      </c>
      <c r="E945" t="s">
        <v>1434</v>
      </c>
      <c r="F945" t="s">
        <v>148</v>
      </c>
      <c r="G945" t="s">
        <v>149</v>
      </c>
      <c r="H945" t="s">
        <v>150</v>
      </c>
      <c r="I945" t="s">
        <v>151</v>
      </c>
      <c r="J945" t="s">
        <v>168</v>
      </c>
      <c r="K945" t="s">
        <v>153</v>
      </c>
      <c r="L945" t="s">
        <v>155</v>
      </c>
      <c r="M945" t="s">
        <v>155</v>
      </c>
      <c r="N945" t="n">
        <v>-89.6168</v>
      </c>
      <c r="O945" t="n">
        <v>39.7295</v>
      </c>
      <c r="P945" t="n">
        <v>5417</v>
      </c>
      <c r="Q945" t="n">
        <v>2895</v>
      </c>
      <c r="R945" t="n">
        <v>54.2</v>
      </c>
      <c r="S945" t="n">
        <v>61.8</v>
      </c>
      <c r="T945" t="n">
        <v>13.8</v>
      </c>
      <c r="U945" t="n">
        <v>10.4</v>
      </c>
      <c r="V945" t="n">
        <v>4.2</v>
      </c>
      <c r="W945" t="n">
        <v>3.4</v>
      </c>
      <c r="X945" t="n">
        <v>81</v>
      </c>
      <c r="Y945" t="n">
        <v>50</v>
      </c>
      <c r="Z945" t="n">
        <v>14</v>
      </c>
      <c r="AA945" t="n">
        <v>277</v>
      </c>
      <c r="AB945" t="n">
        <v>61.4</v>
      </c>
      <c r="AC945" t="n">
        <v>244</v>
      </c>
      <c r="AD945" t="n">
        <v>61.5</v>
      </c>
      <c r="AE945" t="n">
        <v>43.4</v>
      </c>
      <c r="AF945" t="n">
        <v>243</v>
      </c>
      <c r="AG945" t="n">
        <v>36</v>
      </c>
      <c r="AH945" t="n">
        <v>74</v>
      </c>
      <c r="AI945" t="n">
        <v>9241</v>
      </c>
      <c r="AJ945" t="n">
        <v>4473</v>
      </c>
      <c r="AK945" t="n">
        <v>5333</v>
      </c>
      <c r="AL945" t="n">
        <v>7999</v>
      </c>
      <c r="AM945" t="n">
        <v>11191</v>
      </c>
      <c r="AN945" t="n">
        <v>15232</v>
      </c>
      <c r="AO945"/>
      <c r="AP945" t="n">
        <v>661</v>
      </c>
      <c r="AQ945" t="n">
        <v>496</v>
      </c>
      <c r="AR945" t="n">
        <v>7</v>
      </c>
    </row>
    <row r="946">
      <c r="A946" t="n">
        <v>148672</v>
      </c>
      <c r="B946" t="s">
        <v>1632</v>
      </c>
      <c r="C946" t="s">
        <v>1633</v>
      </c>
      <c r="D946" t="s">
        <v>1433</v>
      </c>
      <c r="E946" t="s">
        <v>1434</v>
      </c>
      <c r="F946" t="s">
        <v>173</v>
      </c>
      <c r="G946" t="s">
        <v>149</v>
      </c>
      <c r="H946" t="s">
        <v>174</v>
      </c>
      <c r="I946" t="s">
        <v>205</v>
      </c>
      <c r="J946" t="s">
        <v>168</v>
      </c>
      <c r="K946" t="s">
        <v>176</v>
      </c>
      <c r="L946" t="s">
        <v>155</v>
      </c>
      <c r="M946" t="s">
        <v>155</v>
      </c>
      <c r="N946" t="n">
        <v>-89.5965</v>
      </c>
      <c r="O946" t="n">
        <v>41.8177</v>
      </c>
      <c r="P946" t="n">
        <v>2402</v>
      </c>
      <c r="Q946" t="n">
        <v>2402</v>
      </c>
      <c r="R946" t="n">
        <v>58.4</v>
      </c>
      <c r="S946" t="n">
        <v>73.2</v>
      </c>
      <c r="T946" t="n">
        <v>3</v>
      </c>
      <c r="U946" t="n">
        <v>17.6</v>
      </c>
      <c r="V946" t="n">
        <v>1.3</v>
      </c>
      <c r="W946" t="n">
        <v>0</v>
      </c>
      <c r="X946" t="n">
        <v>72</v>
      </c>
      <c r="Y946" t="n">
        <v>59</v>
      </c>
      <c r="Z946" t="n">
        <v>14</v>
      </c>
      <c r="AA946" t="n">
        <v>237</v>
      </c>
      <c r="AB946" t="n">
        <v>51.5</v>
      </c>
      <c r="AC946"/>
      <c r="AD946"/>
      <c r="AE946"/>
      <c r="AF946" t="n">
        <v>270</v>
      </c>
      <c r="AG946" t="n">
        <v>35</v>
      </c>
      <c r="AH946" t="n">
        <v>63</v>
      </c>
      <c r="AI946" t="n">
        <v>8793</v>
      </c>
      <c r="AJ946" t="n">
        <v>6156</v>
      </c>
      <c r="AK946" t="n">
        <v>6982</v>
      </c>
      <c r="AL946" t="n">
        <v>9548</v>
      </c>
      <c r="AM946" t="n">
        <v>13018</v>
      </c>
      <c r="AN946" t="n">
        <v>13854</v>
      </c>
      <c r="AO946" t="n">
        <v>212</v>
      </c>
      <c r="AP946"/>
      <c r="AQ946"/>
      <c r="AR946"/>
    </row>
    <row r="947">
      <c r="A947" t="n">
        <v>148821</v>
      </c>
      <c r="B947" t="s">
        <v>1634</v>
      </c>
      <c r="C947" t="s">
        <v>1635</v>
      </c>
      <c r="D947" t="s">
        <v>1433</v>
      </c>
      <c r="E947" t="s">
        <v>1434</v>
      </c>
      <c r="F947" t="s">
        <v>173</v>
      </c>
      <c r="G947" t="s">
        <v>149</v>
      </c>
      <c r="H947" t="s">
        <v>174</v>
      </c>
      <c r="I947" t="s">
        <v>205</v>
      </c>
      <c r="J947" t="s">
        <v>168</v>
      </c>
      <c r="K947" t="s">
        <v>176</v>
      </c>
      <c r="L947" t="s">
        <v>155</v>
      </c>
      <c r="M947" t="s">
        <v>155</v>
      </c>
      <c r="N947" t="n">
        <v>-89.0335</v>
      </c>
      <c r="O947" t="n">
        <v>37.2702</v>
      </c>
      <c r="P947" t="n">
        <v>2798</v>
      </c>
      <c r="Q947" t="n">
        <v>2798</v>
      </c>
      <c r="R947" t="n">
        <v>63.3</v>
      </c>
      <c r="S947" t="n">
        <v>74.3</v>
      </c>
      <c r="T947" t="n">
        <v>16</v>
      </c>
      <c r="U947" t="n">
        <v>4.4</v>
      </c>
      <c r="V947" t="n">
        <v>0.6</v>
      </c>
      <c r="W947" t="n">
        <v>0</v>
      </c>
      <c r="X947" t="n">
        <v>65</v>
      </c>
      <c r="Y947" t="n">
        <v>48</v>
      </c>
      <c r="Z947" t="n">
        <v>15</v>
      </c>
      <c r="AA947" t="n">
        <v>161</v>
      </c>
      <c r="AB947" t="n">
        <v>44.1</v>
      </c>
      <c r="AC947"/>
      <c r="AD947"/>
      <c r="AE947"/>
      <c r="AF947" t="n">
        <v>196</v>
      </c>
      <c r="AG947" t="n">
        <v>34</v>
      </c>
      <c r="AH947" t="n">
        <v>51</v>
      </c>
      <c r="AI947" t="n">
        <v>5614</v>
      </c>
      <c r="AJ947" t="n">
        <v>3538</v>
      </c>
      <c r="AK947" t="n">
        <v>4528</v>
      </c>
      <c r="AL947" t="n">
        <v>7056</v>
      </c>
      <c r="AM947" t="n">
        <v>7993</v>
      </c>
      <c r="AN947"/>
      <c r="AO947" t="n">
        <v>154</v>
      </c>
      <c r="AP947"/>
      <c r="AQ947"/>
      <c r="AR947"/>
    </row>
    <row r="948">
      <c r="A948" t="n">
        <v>148876</v>
      </c>
      <c r="B948" t="s">
        <v>1636</v>
      </c>
      <c r="C948" t="s">
        <v>1432</v>
      </c>
      <c r="D948" t="s">
        <v>1433</v>
      </c>
      <c r="E948" t="s">
        <v>1434</v>
      </c>
      <c r="F948" t="s">
        <v>162</v>
      </c>
      <c r="G948" t="s">
        <v>163</v>
      </c>
      <c r="H948" t="s">
        <v>150</v>
      </c>
      <c r="I948" t="s">
        <v>151</v>
      </c>
      <c r="J948" t="s">
        <v>164</v>
      </c>
      <c r="K948" t="s">
        <v>179</v>
      </c>
      <c r="L948" t="s">
        <v>155</v>
      </c>
      <c r="M948" t="s">
        <v>155</v>
      </c>
      <c r="N948" t="n">
        <v>-87.6628</v>
      </c>
      <c r="O948" t="n">
        <v>41.9724</v>
      </c>
      <c r="P948" t="n">
        <v>954</v>
      </c>
      <c r="Q948" t="n">
        <v>954</v>
      </c>
      <c r="R948" t="n">
        <v>83.2</v>
      </c>
      <c r="S948" t="n">
        <v>1.6</v>
      </c>
      <c r="T948" t="n">
        <v>6.1</v>
      </c>
      <c r="U948" t="n">
        <v>76.8</v>
      </c>
      <c r="V948" t="n">
        <v>3.1</v>
      </c>
      <c r="W948" t="n">
        <v>4.3</v>
      </c>
      <c r="X948" t="n">
        <v>62</v>
      </c>
      <c r="Y948" t="n">
        <v>38</v>
      </c>
      <c r="Z948" t="n">
        <v>12</v>
      </c>
      <c r="AA948" t="n">
        <v>191</v>
      </c>
      <c r="AB948" t="n">
        <v>27.7</v>
      </c>
      <c r="AC948" t="n">
        <v>17</v>
      </c>
      <c r="AD948" t="n">
        <v>5.9</v>
      </c>
      <c r="AE948"/>
      <c r="AF948" t="n">
        <v>61</v>
      </c>
      <c r="AG948" t="n">
        <v>73</v>
      </c>
      <c r="AH948" t="n">
        <v>83</v>
      </c>
      <c r="AI948" t="n">
        <v>17008</v>
      </c>
      <c r="AJ948" t="n">
        <v>17004</v>
      </c>
      <c r="AK948" t="n">
        <v>17506</v>
      </c>
      <c r="AL948" t="n">
        <v>16905</v>
      </c>
      <c r="AM948" t="n">
        <v>18781</v>
      </c>
      <c r="AN948"/>
      <c r="AO948" t="n">
        <v>122</v>
      </c>
      <c r="AP948" t="n">
        <v>52</v>
      </c>
      <c r="AQ948"/>
      <c r="AR948"/>
    </row>
    <row r="949">
      <c r="A949" t="n">
        <v>148885</v>
      </c>
      <c r="B949" t="s">
        <v>1637</v>
      </c>
      <c r="C949" t="s">
        <v>1638</v>
      </c>
      <c r="D949" t="s">
        <v>1433</v>
      </c>
      <c r="E949" t="s">
        <v>1434</v>
      </c>
      <c r="F949" t="s">
        <v>162</v>
      </c>
      <c r="G949" t="s">
        <v>163</v>
      </c>
      <c r="H949" t="s">
        <v>150</v>
      </c>
      <c r="I949" t="s">
        <v>186</v>
      </c>
      <c r="J949" t="s">
        <v>164</v>
      </c>
      <c r="K949" t="s">
        <v>209</v>
      </c>
      <c r="L949" t="s">
        <v>155</v>
      </c>
      <c r="M949" t="s">
        <v>155</v>
      </c>
      <c r="N949" t="n">
        <v>-88.0003</v>
      </c>
      <c r="O949" t="n">
        <v>42.2807</v>
      </c>
      <c r="P949" t="n">
        <v>212</v>
      </c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 t="n">
        <v>40</v>
      </c>
      <c r="AR949" t="n">
        <v>4</v>
      </c>
    </row>
    <row r="950">
      <c r="A950" t="n">
        <v>148937</v>
      </c>
      <c r="B950" t="s">
        <v>1639</v>
      </c>
      <c r="C950" t="s">
        <v>1640</v>
      </c>
      <c r="D950" t="s">
        <v>1433</v>
      </c>
      <c r="E950" t="s">
        <v>1434</v>
      </c>
      <c r="F950" t="s">
        <v>173</v>
      </c>
      <c r="G950" t="s">
        <v>149</v>
      </c>
      <c r="H950" t="s">
        <v>174</v>
      </c>
      <c r="I950" t="s">
        <v>205</v>
      </c>
      <c r="J950" t="s">
        <v>168</v>
      </c>
      <c r="K950" t="s">
        <v>176</v>
      </c>
      <c r="L950" t="s">
        <v>155</v>
      </c>
      <c r="M950" t="s">
        <v>155</v>
      </c>
      <c r="N950" t="n">
        <v>-88.4366</v>
      </c>
      <c r="O950" t="n">
        <v>37.7517</v>
      </c>
      <c r="P950" t="n">
        <v>3099</v>
      </c>
      <c r="Q950" t="n">
        <v>3099</v>
      </c>
      <c r="R950" t="n">
        <v>54.4</v>
      </c>
      <c r="S950" t="n">
        <v>84.9</v>
      </c>
      <c r="T950" t="n">
        <v>1.9</v>
      </c>
      <c r="U950" t="n">
        <v>2</v>
      </c>
      <c r="V950" t="n">
        <v>0.3</v>
      </c>
      <c r="W950" t="n">
        <v>0.1</v>
      </c>
      <c r="X950" t="n">
        <v>64</v>
      </c>
      <c r="Y950" t="n">
        <v>48</v>
      </c>
      <c r="Z950" t="n">
        <v>18</v>
      </c>
      <c r="AA950" t="n">
        <v>194</v>
      </c>
      <c r="AB950" t="n">
        <v>51</v>
      </c>
      <c r="AC950"/>
      <c r="AD950"/>
      <c r="AE950"/>
      <c r="AF950" t="n">
        <v>199</v>
      </c>
      <c r="AG950" t="n">
        <v>23</v>
      </c>
      <c r="AH950" t="n">
        <v>36</v>
      </c>
      <c r="AI950" t="n">
        <v>8271</v>
      </c>
      <c r="AJ950" t="n">
        <v>4583</v>
      </c>
      <c r="AK950" t="n">
        <v>4980</v>
      </c>
      <c r="AL950" t="n">
        <v>7481</v>
      </c>
      <c r="AM950" t="n">
        <v>8609</v>
      </c>
      <c r="AN950"/>
      <c r="AO950" t="n">
        <v>126</v>
      </c>
      <c r="AP950"/>
      <c r="AQ950"/>
      <c r="AR950"/>
    </row>
    <row r="951">
      <c r="A951" t="n">
        <v>148955</v>
      </c>
      <c r="B951" t="s">
        <v>1641</v>
      </c>
      <c r="C951" t="s">
        <v>1432</v>
      </c>
      <c r="D951" t="s">
        <v>1433</v>
      </c>
      <c r="E951" t="s">
        <v>1434</v>
      </c>
      <c r="F951" t="s">
        <v>551</v>
      </c>
      <c r="G951" t="s">
        <v>163</v>
      </c>
      <c r="H951" t="s">
        <v>200</v>
      </c>
      <c r="I951" t="s">
        <v>151</v>
      </c>
      <c r="J951" t="s">
        <v>164</v>
      </c>
      <c r="K951"/>
      <c r="L951" t="s">
        <v>155</v>
      </c>
      <c r="M951" t="s">
        <v>155</v>
      </c>
      <c r="N951" t="n">
        <v>-87.6759</v>
      </c>
      <c r="O951" t="n">
        <v>41.8228</v>
      </c>
      <c r="P951" t="n">
        <v>2</v>
      </c>
      <c r="Q951" t="n">
        <v>2</v>
      </c>
      <c r="R951" t="n">
        <v>100</v>
      </c>
      <c r="S951" t="n">
        <v>0</v>
      </c>
      <c r="T951" t="n">
        <v>0</v>
      </c>
      <c r="U951" t="n">
        <v>100</v>
      </c>
      <c r="V951" t="n">
        <v>0</v>
      </c>
      <c r="W951" t="n">
        <v>0</v>
      </c>
      <c r="X951"/>
      <c r="Y951"/>
      <c r="Z951" t="n">
        <v>2</v>
      </c>
      <c r="AA951"/>
      <c r="AB951"/>
      <c r="AC951"/>
      <c r="AD951"/>
      <c r="AE951"/>
      <c r="AF951" t="n">
        <v>1</v>
      </c>
      <c r="AG951" t="n">
        <v>50</v>
      </c>
      <c r="AH951" t="n">
        <v>50</v>
      </c>
      <c r="AI951" t="n">
        <v>19661</v>
      </c>
      <c r="AJ951" t="n">
        <v>19661</v>
      </c>
      <c r="AK951"/>
      <c r="AL951"/>
      <c r="AM951"/>
      <c r="AN951"/>
      <c r="AO951"/>
      <c r="AP951"/>
      <c r="AQ951"/>
      <c r="AR951"/>
    </row>
    <row r="952">
      <c r="A952" t="n">
        <v>148982</v>
      </c>
      <c r="B952" t="s">
        <v>1642</v>
      </c>
      <c r="C952" t="s">
        <v>1432</v>
      </c>
      <c r="D952" t="s">
        <v>1433</v>
      </c>
      <c r="E952" t="s">
        <v>1434</v>
      </c>
      <c r="F952" t="s">
        <v>162</v>
      </c>
      <c r="G952" t="s">
        <v>163</v>
      </c>
      <c r="H952" t="s">
        <v>150</v>
      </c>
      <c r="I952" t="s">
        <v>151</v>
      </c>
      <c r="J952" t="s">
        <v>164</v>
      </c>
      <c r="K952" t="s">
        <v>209</v>
      </c>
      <c r="L952" t="s">
        <v>155</v>
      </c>
      <c r="M952" t="s">
        <v>155</v>
      </c>
      <c r="N952" t="n">
        <v>-87.6248</v>
      </c>
      <c r="O952" t="n">
        <v>41.8739</v>
      </c>
      <c r="P952" t="n">
        <v>159</v>
      </c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 t="n">
        <v>29</v>
      </c>
      <c r="AR952" t="n">
        <v>1</v>
      </c>
    </row>
    <row r="953">
      <c r="A953" t="n">
        <v>148991</v>
      </c>
      <c r="B953" t="s">
        <v>1643</v>
      </c>
      <c r="C953" t="s">
        <v>1506</v>
      </c>
      <c r="D953" t="s">
        <v>1433</v>
      </c>
      <c r="E953" t="s">
        <v>1434</v>
      </c>
      <c r="F953" t="s">
        <v>173</v>
      </c>
      <c r="G953" t="s">
        <v>149</v>
      </c>
      <c r="H953" t="s">
        <v>174</v>
      </c>
      <c r="I953" t="s">
        <v>205</v>
      </c>
      <c r="J953" t="s">
        <v>168</v>
      </c>
      <c r="K953" t="s">
        <v>176</v>
      </c>
      <c r="L953" t="s">
        <v>155</v>
      </c>
      <c r="M953" t="s">
        <v>155</v>
      </c>
      <c r="N953" t="n">
        <v>-90.0723</v>
      </c>
      <c r="O953" t="n">
        <v>40.528</v>
      </c>
      <c r="P953" t="n">
        <v>1726</v>
      </c>
      <c r="Q953" t="n">
        <v>1726</v>
      </c>
      <c r="R953" t="n">
        <v>61.8</v>
      </c>
      <c r="S953" t="n">
        <v>86.4</v>
      </c>
      <c r="T953" t="n">
        <v>6.5</v>
      </c>
      <c r="U953" t="n">
        <v>4.3</v>
      </c>
      <c r="V953" t="n">
        <v>0.9</v>
      </c>
      <c r="W953" t="n">
        <v>0</v>
      </c>
      <c r="X953" t="n">
        <v>64</v>
      </c>
      <c r="Y953" t="n">
        <v>71</v>
      </c>
      <c r="Z953" t="n">
        <v>15</v>
      </c>
      <c r="AA953" t="n">
        <v>116</v>
      </c>
      <c r="AB953" t="n">
        <v>43.1</v>
      </c>
      <c r="AC953"/>
      <c r="AD953"/>
      <c r="AE953"/>
      <c r="AF953" t="n">
        <v>132</v>
      </c>
      <c r="AG953" t="n">
        <v>30</v>
      </c>
      <c r="AH953" t="n">
        <v>81</v>
      </c>
      <c r="AI953" t="n">
        <v>4520</v>
      </c>
      <c r="AJ953" t="n">
        <v>5228</v>
      </c>
      <c r="AK953" t="n">
        <v>5518</v>
      </c>
      <c r="AL953" t="n">
        <v>8874</v>
      </c>
      <c r="AM953" t="n">
        <v>11871</v>
      </c>
      <c r="AN953" t="n">
        <v>11871</v>
      </c>
      <c r="AO953" t="n">
        <v>198</v>
      </c>
      <c r="AP953"/>
      <c r="AQ953"/>
      <c r="AR953"/>
    </row>
    <row r="954">
      <c r="A954" t="n">
        <v>149028</v>
      </c>
      <c r="B954" t="s">
        <v>1644</v>
      </c>
      <c r="C954" t="s">
        <v>1622</v>
      </c>
      <c r="D954" t="s">
        <v>1433</v>
      </c>
      <c r="E954" t="s">
        <v>1434</v>
      </c>
      <c r="F954" t="s">
        <v>162</v>
      </c>
      <c r="G954" t="s">
        <v>163</v>
      </c>
      <c r="H954" t="s">
        <v>150</v>
      </c>
      <c r="I954" t="s">
        <v>151</v>
      </c>
      <c r="J954" t="s">
        <v>164</v>
      </c>
      <c r="K954" t="s">
        <v>209</v>
      </c>
      <c r="L954" t="s">
        <v>155</v>
      </c>
      <c r="M954" t="s">
        <v>155</v>
      </c>
      <c r="N954" t="n">
        <v>-88.992</v>
      </c>
      <c r="O954" t="n">
        <v>42.3101</v>
      </c>
      <c r="P954" t="n">
        <v>292</v>
      </c>
      <c r="Q954" t="n">
        <v>207</v>
      </c>
      <c r="R954" t="n">
        <v>89.9</v>
      </c>
      <c r="S954" t="n">
        <v>68.6</v>
      </c>
      <c r="T954" t="n">
        <v>5.8</v>
      </c>
      <c r="U954" t="n">
        <v>17.9</v>
      </c>
      <c r="V954" t="n">
        <v>5.8</v>
      </c>
      <c r="W954" t="n">
        <v>0</v>
      </c>
      <c r="X954"/>
      <c r="Y954"/>
      <c r="Z954" t="n">
        <v>6</v>
      </c>
      <c r="AA954"/>
      <c r="AB954"/>
      <c r="AC954"/>
      <c r="AD954"/>
      <c r="AE954"/>
      <c r="AF954" t="n">
        <v>0</v>
      </c>
      <c r="AG954" t="n">
        <v>35</v>
      </c>
      <c r="AH954" t="n">
        <v>71</v>
      </c>
      <c r="AI954"/>
      <c r="AJ954"/>
      <c r="AK954"/>
      <c r="AL954"/>
      <c r="AM954"/>
      <c r="AN954"/>
      <c r="AO954"/>
      <c r="AP954" t="n">
        <v>89</v>
      </c>
      <c r="AQ954" t="n">
        <v>5</v>
      </c>
      <c r="AR954" t="n">
        <v>16</v>
      </c>
    </row>
    <row r="955">
      <c r="A955" t="n">
        <v>149204</v>
      </c>
      <c r="B955" t="s">
        <v>1645</v>
      </c>
      <c r="C955" t="s">
        <v>967</v>
      </c>
      <c r="D955" t="s">
        <v>1433</v>
      </c>
      <c r="E955" t="s">
        <v>1434</v>
      </c>
      <c r="F955" t="s">
        <v>199</v>
      </c>
      <c r="G955" t="s">
        <v>189</v>
      </c>
      <c r="H955" t="s">
        <v>200</v>
      </c>
      <c r="I955" t="s">
        <v>175</v>
      </c>
      <c r="J955" t="s">
        <v>164</v>
      </c>
      <c r="K955"/>
      <c r="L955" t="s">
        <v>155</v>
      </c>
      <c r="M955" t="s">
        <v>155</v>
      </c>
      <c r="N955" t="n">
        <v>-89.6925</v>
      </c>
      <c r="O955" t="n">
        <v>41.7886</v>
      </c>
      <c r="P955" t="n">
        <v>60</v>
      </c>
      <c r="Q955" t="n">
        <v>60</v>
      </c>
      <c r="R955" t="n">
        <v>98.3</v>
      </c>
      <c r="S955" t="n">
        <v>76.7</v>
      </c>
      <c r="T955" t="n">
        <v>3.3</v>
      </c>
      <c r="U955" t="n">
        <v>18.3</v>
      </c>
      <c r="V955" t="n">
        <v>0</v>
      </c>
      <c r="W955" t="n">
        <v>0</v>
      </c>
      <c r="X955" t="n">
        <v>53</v>
      </c>
      <c r="Y955"/>
      <c r="Z955" t="n">
        <v>6</v>
      </c>
      <c r="AA955"/>
      <c r="AB955"/>
      <c r="AC955"/>
      <c r="AD955"/>
      <c r="AE955"/>
      <c r="AF955" t="n">
        <v>43</v>
      </c>
      <c r="AG955" t="n">
        <v>57</v>
      </c>
      <c r="AH955" t="n">
        <v>57</v>
      </c>
      <c r="AI955" t="n">
        <v>12553</v>
      </c>
      <c r="AJ955" t="n">
        <v>13521</v>
      </c>
      <c r="AK955"/>
      <c r="AL955"/>
      <c r="AM955"/>
      <c r="AN955"/>
      <c r="AO955"/>
      <c r="AP955"/>
      <c r="AQ955"/>
      <c r="AR955"/>
    </row>
    <row r="956">
      <c r="A956" t="n">
        <v>149222</v>
      </c>
      <c r="B956" t="s">
        <v>1646</v>
      </c>
      <c r="C956" t="s">
        <v>1647</v>
      </c>
      <c r="D956" t="s">
        <v>1433</v>
      </c>
      <c r="E956" t="s">
        <v>1434</v>
      </c>
      <c r="F956" t="s">
        <v>148</v>
      </c>
      <c r="G956" t="s">
        <v>149</v>
      </c>
      <c r="H956" t="s">
        <v>150</v>
      </c>
      <c r="I956" t="s">
        <v>175</v>
      </c>
      <c r="J956" t="s">
        <v>238</v>
      </c>
      <c r="K956" t="s">
        <v>159</v>
      </c>
      <c r="L956" t="s">
        <v>155</v>
      </c>
      <c r="M956" t="s">
        <v>155</v>
      </c>
      <c r="N956" t="n">
        <v>-89.2173</v>
      </c>
      <c r="O956" t="n">
        <v>37.7142</v>
      </c>
      <c r="P956" t="n">
        <v>12419</v>
      </c>
      <c r="Q956" t="n">
        <v>8851</v>
      </c>
      <c r="R956" t="n">
        <v>50</v>
      </c>
      <c r="S956" t="n">
        <v>65.5</v>
      </c>
      <c r="T956" t="n">
        <v>16.7</v>
      </c>
      <c r="U956" t="n">
        <v>9.6</v>
      </c>
      <c r="V956" t="n">
        <v>1.9</v>
      </c>
      <c r="W956" t="n">
        <v>2.4</v>
      </c>
      <c r="X956" t="n">
        <v>69</v>
      </c>
      <c r="Y956" t="n">
        <v>10</v>
      </c>
      <c r="Z956" t="n">
        <v>11</v>
      </c>
      <c r="AA956" t="n">
        <v>1366</v>
      </c>
      <c r="AB956" t="n">
        <v>56.3</v>
      </c>
      <c r="AC956" t="n">
        <v>1322</v>
      </c>
      <c r="AD956" t="n">
        <v>53.9</v>
      </c>
      <c r="AE956" t="n">
        <v>39.9</v>
      </c>
      <c r="AF956" t="n">
        <v>1486</v>
      </c>
      <c r="AG956" t="n">
        <v>37</v>
      </c>
      <c r="AH956" t="n">
        <v>79</v>
      </c>
      <c r="AI956" t="n">
        <v>16131</v>
      </c>
      <c r="AJ956" t="n">
        <v>12928</v>
      </c>
      <c r="AK956" t="n">
        <v>12082</v>
      </c>
      <c r="AL956" t="n">
        <v>13206</v>
      </c>
      <c r="AM956" t="n">
        <v>22819</v>
      </c>
      <c r="AN956" t="n">
        <v>23582</v>
      </c>
      <c r="AO956" t="n">
        <v>84</v>
      </c>
      <c r="AP956" t="n">
        <v>1874</v>
      </c>
      <c r="AQ956" t="n">
        <v>664</v>
      </c>
      <c r="AR956" t="n">
        <v>275</v>
      </c>
    </row>
    <row r="957">
      <c r="A957" t="n">
        <v>149231</v>
      </c>
      <c r="B957" t="s">
        <v>1648</v>
      </c>
      <c r="C957" t="s">
        <v>1649</v>
      </c>
      <c r="D957" t="s">
        <v>1433</v>
      </c>
      <c r="E957" t="s">
        <v>1434</v>
      </c>
      <c r="F957" t="s">
        <v>148</v>
      </c>
      <c r="G957" t="s">
        <v>149</v>
      </c>
      <c r="H957" t="s">
        <v>150</v>
      </c>
      <c r="I957" t="s">
        <v>186</v>
      </c>
      <c r="J957" t="s">
        <v>238</v>
      </c>
      <c r="K957" t="s">
        <v>159</v>
      </c>
      <c r="L957" t="s">
        <v>155</v>
      </c>
      <c r="M957" t="s">
        <v>155</v>
      </c>
      <c r="N957" t="n">
        <v>-89.9978</v>
      </c>
      <c r="O957" t="n">
        <v>38.7939</v>
      </c>
      <c r="P957" t="n">
        <v>14563</v>
      </c>
      <c r="Q957" t="n">
        <v>10527</v>
      </c>
      <c r="R957" t="n">
        <v>57.3</v>
      </c>
      <c r="S957" t="n">
        <v>68.2</v>
      </c>
      <c r="T957" t="n">
        <v>13.8</v>
      </c>
      <c r="U957" t="n">
        <v>6.1</v>
      </c>
      <c r="V957" t="n">
        <v>2.4</v>
      </c>
      <c r="W957" t="n">
        <v>3.1</v>
      </c>
      <c r="X957" t="n">
        <v>72</v>
      </c>
      <c r="Y957" t="n">
        <v>45</v>
      </c>
      <c r="Z957" t="n">
        <v>15</v>
      </c>
      <c r="AA957" t="n">
        <v>1772</v>
      </c>
      <c r="AB957" t="n">
        <v>55</v>
      </c>
      <c r="AC957" t="n">
        <v>1772</v>
      </c>
      <c r="AD957" t="n">
        <v>53</v>
      </c>
      <c r="AE957" t="n">
        <v>32.7</v>
      </c>
      <c r="AF957" t="n">
        <v>1827</v>
      </c>
      <c r="AG957" t="n">
        <v>32</v>
      </c>
      <c r="AH957" t="n">
        <v>76</v>
      </c>
      <c r="AI957" t="n">
        <v>15182</v>
      </c>
      <c r="AJ957" t="n">
        <v>7459</v>
      </c>
      <c r="AK957" t="n">
        <v>9208</v>
      </c>
      <c r="AL957" t="n">
        <v>11954</v>
      </c>
      <c r="AM957" t="n">
        <v>18190</v>
      </c>
      <c r="AN957" t="n">
        <v>20503</v>
      </c>
      <c r="AO957"/>
      <c r="AP957" t="n">
        <v>2143</v>
      </c>
      <c r="AQ957" t="n">
        <v>870</v>
      </c>
      <c r="AR957" t="n">
        <v>221</v>
      </c>
    </row>
    <row r="958">
      <c r="A958" t="n">
        <v>149310</v>
      </c>
      <c r="B958" t="s">
        <v>1650</v>
      </c>
      <c r="C958" t="s">
        <v>1432</v>
      </c>
      <c r="D958" t="s">
        <v>1433</v>
      </c>
      <c r="E958" t="s">
        <v>1434</v>
      </c>
      <c r="F958" t="s">
        <v>279</v>
      </c>
      <c r="G958" t="s">
        <v>189</v>
      </c>
      <c r="H958" t="s">
        <v>174</v>
      </c>
      <c r="I958" t="s">
        <v>151</v>
      </c>
      <c r="J958" t="s">
        <v>164</v>
      </c>
      <c r="K958" t="s">
        <v>176</v>
      </c>
      <c r="L958" t="s">
        <v>155</v>
      </c>
      <c r="M958" t="s">
        <v>155</v>
      </c>
      <c r="N958" t="n">
        <v>-87.6267</v>
      </c>
      <c r="O958" t="n">
        <v>41.8855</v>
      </c>
      <c r="P958" t="n">
        <v>467</v>
      </c>
      <c r="Q958" t="n">
        <v>467</v>
      </c>
      <c r="R958" t="n">
        <v>36.2</v>
      </c>
      <c r="S958" t="n">
        <v>0</v>
      </c>
      <c r="T958" t="n">
        <v>6.2</v>
      </c>
      <c r="U958" t="n">
        <v>0.9</v>
      </c>
      <c r="V958" t="n">
        <v>0.4</v>
      </c>
      <c r="W958" t="n">
        <v>92.5</v>
      </c>
      <c r="X958" t="n">
        <v>67</v>
      </c>
      <c r="Y958"/>
      <c r="Z958" t="n">
        <v>10</v>
      </c>
      <c r="AA958" t="n">
        <v>37</v>
      </c>
      <c r="AB958" t="n">
        <v>67.6</v>
      </c>
      <c r="AC958"/>
      <c r="AD958"/>
      <c r="AE958"/>
      <c r="AF958" t="n">
        <v>24</v>
      </c>
      <c r="AG958" t="n">
        <v>10</v>
      </c>
      <c r="AH958" t="n">
        <v>10</v>
      </c>
      <c r="AI958" t="n">
        <v>14735</v>
      </c>
      <c r="AJ958" t="n">
        <v>14790</v>
      </c>
      <c r="AK958" t="n">
        <v>14353</v>
      </c>
      <c r="AL958"/>
      <c r="AM958"/>
      <c r="AN958"/>
      <c r="AO958" t="n">
        <v>16</v>
      </c>
      <c r="AP958"/>
      <c r="AQ958"/>
      <c r="AR958"/>
    </row>
    <row r="959">
      <c r="A959" t="n">
        <v>149329</v>
      </c>
      <c r="B959" t="s">
        <v>1651</v>
      </c>
      <c r="C959" t="s">
        <v>1432</v>
      </c>
      <c r="D959" t="s">
        <v>1433</v>
      </c>
      <c r="E959" t="s">
        <v>1434</v>
      </c>
      <c r="F959" t="s">
        <v>162</v>
      </c>
      <c r="G959" t="s">
        <v>163</v>
      </c>
      <c r="H959" t="s">
        <v>150</v>
      </c>
      <c r="I959" t="s">
        <v>151</v>
      </c>
      <c r="J959" t="s">
        <v>164</v>
      </c>
      <c r="K959"/>
      <c r="L959" t="s">
        <v>155</v>
      </c>
      <c r="M959" t="s">
        <v>155</v>
      </c>
      <c r="N959" t="n">
        <v>-87.7176</v>
      </c>
      <c r="O959" t="n">
        <v>41.9755</v>
      </c>
      <c r="P959" t="n">
        <v>102</v>
      </c>
      <c r="Q959" t="n">
        <v>91</v>
      </c>
      <c r="R959" t="n">
        <v>0</v>
      </c>
      <c r="S959" t="n">
        <v>97.8</v>
      </c>
      <c r="T959" t="n">
        <v>0</v>
      </c>
      <c r="U959" t="n">
        <v>0</v>
      </c>
      <c r="V959" t="n">
        <v>0</v>
      </c>
      <c r="W959" t="n">
        <v>2.2</v>
      </c>
      <c r="X959" t="n">
        <v>88</v>
      </c>
      <c r="Y959"/>
      <c r="Z959" t="n">
        <v>15</v>
      </c>
      <c r="AA959" t="n">
        <v>13</v>
      </c>
      <c r="AB959" t="n">
        <v>7.7</v>
      </c>
      <c r="AC959" t="n">
        <v>13</v>
      </c>
      <c r="AD959" t="n">
        <v>7.7</v>
      </c>
      <c r="AE959"/>
      <c r="AF959" t="n">
        <v>33</v>
      </c>
      <c r="AG959" t="n">
        <v>38</v>
      </c>
      <c r="AH959" t="n">
        <v>97</v>
      </c>
      <c r="AI959" t="n">
        <v>8085</v>
      </c>
      <c r="AJ959"/>
      <c r="AK959" t="n">
        <v>7350</v>
      </c>
      <c r="AL959" t="n">
        <v>4017</v>
      </c>
      <c r="AM959" t="n">
        <v>7163</v>
      </c>
      <c r="AN959" t="n">
        <v>7600</v>
      </c>
      <c r="AO959"/>
      <c r="AP959" t="n">
        <v>10</v>
      </c>
      <c r="AQ959" t="n">
        <v>2</v>
      </c>
      <c r="AR959"/>
    </row>
    <row r="960">
      <c r="A960" t="n">
        <v>149365</v>
      </c>
      <c r="B960" t="s">
        <v>1652</v>
      </c>
      <c r="C960" t="s">
        <v>1653</v>
      </c>
      <c r="D960" t="s">
        <v>1433</v>
      </c>
      <c r="E960" t="s">
        <v>1434</v>
      </c>
      <c r="F960" t="s">
        <v>173</v>
      </c>
      <c r="G960" t="s">
        <v>149</v>
      </c>
      <c r="H960" t="s">
        <v>174</v>
      </c>
      <c r="I960" t="s">
        <v>186</v>
      </c>
      <c r="J960" t="s">
        <v>168</v>
      </c>
      <c r="K960" t="s">
        <v>176</v>
      </c>
      <c r="L960" t="s">
        <v>155</v>
      </c>
      <c r="M960" t="s">
        <v>155</v>
      </c>
      <c r="N960" t="n">
        <v>-87.6191</v>
      </c>
      <c r="O960" t="n">
        <v>41.6064</v>
      </c>
      <c r="P960" t="n">
        <v>7724</v>
      </c>
      <c r="Q960" t="n">
        <v>7724</v>
      </c>
      <c r="R960" t="n">
        <v>58.2</v>
      </c>
      <c r="S960" t="n">
        <v>14.1</v>
      </c>
      <c r="T960" t="n">
        <v>51.2</v>
      </c>
      <c r="U960" t="n">
        <v>26.6</v>
      </c>
      <c r="V960" t="n">
        <v>1.5</v>
      </c>
      <c r="W960" t="n">
        <v>0.1</v>
      </c>
      <c r="X960" t="n">
        <v>71</v>
      </c>
      <c r="Y960" t="n">
        <v>54</v>
      </c>
      <c r="Z960" t="n">
        <v>17</v>
      </c>
      <c r="AA960" t="n">
        <v>153</v>
      </c>
      <c r="AB960" t="n">
        <v>24.2</v>
      </c>
      <c r="AC960"/>
      <c r="AD960"/>
      <c r="AE960"/>
      <c r="AF960" t="n">
        <v>172</v>
      </c>
      <c r="AG960" t="n">
        <v>22</v>
      </c>
      <c r="AH960" t="n">
        <v>28</v>
      </c>
      <c r="AI960" t="n">
        <v>4035</v>
      </c>
      <c r="AJ960" t="n">
        <v>1923</v>
      </c>
      <c r="AK960" t="n">
        <v>2585</v>
      </c>
      <c r="AL960" t="n">
        <v>4391</v>
      </c>
      <c r="AM960" t="n">
        <v>7560</v>
      </c>
      <c r="AN960"/>
      <c r="AO960" t="n">
        <v>234</v>
      </c>
      <c r="AP960"/>
      <c r="AQ960"/>
      <c r="AR960"/>
    </row>
    <row r="961">
      <c r="A961" t="n">
        <v>149505</v>
      </c>
      <c r="B961" t="s">
        <v>1654</v>
      </c>
      <c r="C961" t="s">
        <v>1655</v>
      </c>
      <c r="D961" t="s">
        <v>1433</v>
      </c>
      <c r="E961" t="s">
        <v>1434</v>
      </c>
      <c r="F961" t="s">
        <v>162</v>
      </c>
      <c r="G961" t="s">
        <v>163</v>
      </c>
      <c r="H961" t="s">
        <v>150</v>
      </c>
      <c r="I961" t="s">
        <v>186</v>
      </c>
      <c r="J961" t="s">
        <v>164</v>
      </c>
      <c r="K961" t="s">
        <v>179</v>
      </c>
      <c r="L961" t="s">
        <v>155</v>
      </c>
      <c r="M961" t="s">
        <v>155</v>
      </c>
      <c r="N961" t="n">
        <v>-87.784</v>
      </c>
      <c r="O961" t="n">
        <v>41.6677</v>
      </c>
      <c r="P961" t="n">
        <v>1022</v>
      </c>
      <c r="Q961" t="n">
        <v>962</v>
      </c>
      <c r="R961" t="n">
        <v>62.6</v>
      </c>
      <c r="S961" t="n">
        <v>57.3</v>
      </c>
      <c r="T961" t="n">
        <v>13.6</v>
      </c>
      <c r="U961" t="n">
        <v>19.2</v>
      </c>
      <c r="V961" t="n">
        <v>2</v>
      </c>
      <c r="W961" t="n">
        <v>6.2</v>
      </c>
      <c r="X961" t="n">
        <v>79</v>
      </c>
      <c r="Y961" t="n">
        <v>100</v>
      </c>
      <c r="Z961" t="n">
        <v>10</v>
      </c>
      <c r="AA961" t="n">
        <v>191</v>
      </c>
      <c r="AB961" t="n">
        <v>63.9</v>
      </c>
      <c r="AC961" t="n">
        <v>191</v>
      </c>
      <c r="AD961" t="n">
        <v>63.9</v>
      </c>
      <c r="AE961" t="n">
        <v>51.3</v>
      </c>
      <c r="AF961" t="n">
        <v>125</v>
      </c>
      <c r="AG961" t="n">
        <v>33</v>
      </c>
      <c r="AH961" t="n">
        <v>93</v>
      </c>
      <c r="AI961" t="n">
        <v>17218</v>
      </c>
      <c r="AJ961" t="n">
        <v>12034</v>
      </c>
      <c r="AK961" t="n">
        <v>9624</v>
      </c>
      <c r="AL961" t="n">
        <v>11213</v>
      </c>
      <c r="AM961" t="n">
        <v>18986</v>
      </c>
      <c r="AN961" t="n">
        <v>23771</v>
      </c>
      <c r="AO961"/>
      <c r="AP961" t="n">
        <v>195</v>
      </c>
      <c r="AQ961" t="n">
        <v>24</v>
      </c>
      <c r="AR961"/>
    </row>
    <row r="962">
      <c r="A962" t="n">
        <v>149514</v>
      </c>
      <c r="B962" t="s">
        <v>1656</v>
      </c>
      <c r="C962" t="s">
        <v>1657</v>
      </c>
      <c r="D962" t="s">
        <v>1433</v>
      </c>
      <c r="E962" t="s">
        <v>1434</v>
      </c>
      <c r="F962" t="s">
        <v>162</v>
      </c>
      <c r="G962" t="s">
        <v>163</v>
      </c>
      <c r="H962" t="s">
        <v>150</v>
      </c>
      <c r="I962" t="s">
        <v>186</v>
      </c>
      <c r="J962" t="s">
        <v>164</v>
      </c>
      <c r="K962" t="s">
        <v>159</v>
      </c>
      <c r="L962" t="s">
        <v>155</v>
      </c>
      <c r="M962" t="s">
        <v>155</v>
      </c>
      <c r="N962" t="n">
        <v>-87.8809</v>
      </c>
      <c r="O962" t="n">
        <v>42.1979</v>
      </c>
      <c r="P962" t="n">
        <v>1541</v>
      </c>
      <c r="Q962" t="n">
        <v>571</v>
      </c>
      <c r="R962" t="n">
        <v>43.3</v>
      </c>
      <c r="S962" t="n">
        <v>45.7</v>
      </c>
      <c r="T962" t="n">
        <v>19.1</v>
      </c>
      <c r="U962" t="n">
        <v>17.2</v>
      </c>
      <c r="V962" t="n">
        <v>1.6</v>
      </c>
      <c r="W962" t="n">
        <v>3.2</v>
      </c>
      <c r="X962" t="n">
        <v>5</v>
      </c>
      <c r="Y962" t="n">
        <v>63</v>
      </c>
      <c r="Z962" t="n">
        <v>9</v>
      </c>
      <c r="AA962" t="n">
        <v>138</v>
      </c>
      <c r="AB962" t="n">
        <v>45.7</v>
      </c>
      <c r="AC962" t="n">
        <v>138</v>
      </c>
      <c r="AD962" t="n">
        <v>45.7</v>
      </c>
      <c r="AE962" t="n">
        <v>36.2</v>
      </c>
      <c r="AF962" t="n">
        <v>86</v>
      </c>
      <c r="AG962" t="n">
        <v>33</v>
      </c>
      <c r="AH962" t="n">
        <v>85</v>
      </c>
      <c r="AI962" t="n">
        <v>21260</v>
      </c>
      <c r="AJ962" t="n">
        <v>17250</v>
      </c>
      <c r="AK962" t="n">
        <v>16898</v>
      </c>
      <c r="AL962" t="n">
        <v>22119</v>
      </c>
      <c r="AM962" t="n">
        <v>21398</v>
      </c>
      <c r="AN962" t="n">
        <v>25030</v>
      </c>
      <c r="AO962"/>
      <c r="AP962" t="n">
        <v>101</v>
      </c>
      <c r="AQ962" t="n">
        <v>154</v>
      </c>
      <c r="AR962" t="n">
        <v>31</v>
      </c>
    </row>
    <row r="963">
      <c r="A963" t="n">
        <v>149532</v>
      </c>
      <c r="B963" t="s">
        <v>1658</v>
      </c>
      <c r="C963" t="s">
        <v>1659</v>
      </c>
      <c r="D963" t="s">
        <v>1433</v>
      </c>
      <c r="E963" t="s">
        <v>1434</v>
      </c>
      <c r="F963" t="s">
        <v>173</v>
      </c>
      <c r="G963" t="s">
        <v>149</v>
      </c>
      <c r="H963" t="s">
        <v>174</v>
      </c>
      <c r="I963" t="s">
        <v>186</v>
      </c>
      <c r="J963" t="s">
        <v>152</v>
      </c>
      <c r="K963" t="s">
        <v>176</v>
      </c>
      <c r="L963" t="s">
        <v>155</v>
      </c>
      <c r="M963" t="s">
        <v>155</v>
      </c>
      <c r="N963" t="n">
        <v>-87.8411</v>
      </c>
      <c r="O963" t="n">
        <v>41.9161</v>
      </c>
      <c r="P963" t="n">
        <v>15090</v>
      </c>
      <c r="Q963" t="n">
        <v>15090</v>
      </c>
      <c r="R963" t="n">
        <v>51.3</v>
      </c>
      <c r="S963" t="n">
        <v>30.8</v>
      </c>
      <c r="T963" t="n">
        <v>11.6</v>
      </c>
      <c r="U963" t="n">
        <v>44.6</v>
      </c>
      <c r="V963" t="n">
        <v>2.9</v>
      </c>
      <c r="W963" t="n">
        <v>1.1</v>
      </c>
      <c r="X963" t="n">
        <v>69</v>
      </c>
      <c r="Y963" t="n">
        <v>46</v>
      </c>
      <c r="Z963" t="n">
        <v>20</v>
      </c>
      <c r="AA963" t="n">
        <v>757</v>
      </c>
      <c r="AB963" t="n">
        <v>29.1</v>
      </c>
      <c r="AC963"/>
      <c r="AD963"/>
      <c r="AE963"/>
      <c r="AF963" t="n">
        <v>1003</v>
      </c>
      <c r="AG963" t="n">
        <v>26</v>
      </c>
      <c r="AH963" t="n">
        <v>38</v>
      </c>
      <c r="AI963" t="n">
        <v>5001</v>
      </c>
      <c r="AJ963" t="n">
        <v>3459</v>
      </c>
      <c r="AK963" t="n">
        <v>3791</v>
      </c>
      <c r="AL963" t="n">
        <v>6009</v>
      </c>
      <c r="AM963" t="n">
        <v>8303</v>
      </c>
      <c r="AN963" t="n">
        <v>9231</v>
      </c>
      <c r="AO963" t="n">
        <v>810</v>
      </c>
      <c r="AP963"/>
      <c r="AQ963"/>
      <c r="AR963"/>
    </row>
    <row r="964">
      <c r="A964" t="n">
        <v>149550</v>
      </c>
      <c r="B964" t="s">
        <v>1660</v>
      </c>
      <c r="C964" t="s">
        <v>1569</v>
      </c>
      <c r="D964" t="s">
        <v>1433</v>
      </c>
      <c r="E964" t="s">
        <v>1434</v>
      </c>
      <c r="F964" t="s">
        <v>199</v>
      </c>
      <c r="G964" t="s">
        <v>189</v>
      </c>
      <c r="H964" t="s">
        <v>200</v>
      </c>
      <c r="I964" t="s">
        <v>151</v>
      </c>
      <c r="J964" t="s">
        <v>164</v>
      </c>
      <c r="K964"/>
      <c r="L964" t="s">
        <v>155</v>
      </c>
      <c r="M964" t="s">
        <v>155</v>
      </c>
      <c r="N964" t="n">
        <v>-89.7108</v>
      </c>
      <c r="O964" t="n">
        <v>39.7667</v>
      </c>
      <c r="P964" t="n">
        <v>235</v>
      </c>
      <c r="Q964" t="n">
        <v>235</v>
      </c>
      <c r="R964" t="n">
        <v>89.8</v>
      </c>
      <c r="S964" t="n">
        <v>62.1</v>
      </c>
      <c r="T964" t="n">
        <v>28.5</v>
      </c>
      <c r="U964" t="n">
        <v>5.1</v>
      </c>
      <c r="V964" t="n">
        <v>1.7</v>
      </c>
      <c r="W964" t="n">
        <v>0</v>
      </c>
      <c r="X964" t="n">
        <v>67</v>
      </c>
      <c r="Y964" t="n">
        <v>67</v>
      </c>
      <c r="Z964" t="n">
        <v>10</v>
      </c>
      <c r="AA964"/>
      <c r="AB964"/>
      <c r="AC964"/>
      <c r="AD964"/>
      <c r="AE964"/>
      <c r="AF964" t="n">
        <v>64</v>
      </c>
      <c r="AG964" t="n">
        <v>43</v>
      </c>
      <c r="AH964" t="n">
        <v>72</v>
      </c>
      <c r="AI964" t="n">
        <v>16425</v>
      </c>
      <c r="AJ964" t="n">
        <v>17574</v>
      </c>
      <c r="AK964" t="n">
        <v>16969</v>
      </c>
      <c r="AL964" t="n">
        <v>16994</v>
      </c>
      <c r="AM964" t="n">
        <v>19466</v>
      </c>
      <c r="AN964" t="n">
        <v>22739</v>
      </c>
      <c r="AO964"/>
      <c r="AP964"/>
      <c r="AQ964"/>
      <c r="AR964"/>
    </row>
    <row r="965">
      <c r="A965" t="n">
        <v>149639</v>
      </c>
      <c r="B965" t="s">
        <v>1661</v>
      </c>
      <c r="C965" t="s">
        <v>1432</v>
      </c>
      <c r="D965" t="s">
        <v>1433</v>
      </c>
      <c r="E965" t="s">
        <v>1434</v>
      </c>
      <c r="F965" t="s">
        <v>162</v>
      </c>
      <c r="G965" t="s">
        <v>163</v>
      </c>
      <c r="H965" t="s">
        <v>150</v>
      </c>
      <c r="I965" t="s">
        <v>151</v>
      </c>
      <c r="J965" t="s">
        <v>164</v>
      </c>
      <c r="K965" t="s">
        <v>209</v>
      </c>
      <c r="L965" t="s">
        <v>155</v>
      </c>
      <c r="M965" t="s">
        <v>155</v>
      </c>
      <c r="N965" t="n">
        <v>-87.6291</v>
      </c>
      <c r="O965" t="n">
        <v>41.8368</v>
      </c>
      <c r="P965" t="n">
        <v>1027</v>
      </c>
      <c r="Q965" t="n">
        <v>105</v>
      </c>
      <c r="R965" t="n">
        <v>45.7</v>
      </c>
      <c r="S965" t="n">
        <v>40</v>
      </c>
      <c r="T965" t="n">
        <v>9.5</v>
      </c>
      <c r="U965" t="n">
        <v>21</v>
      </c>
      <c r="V965" t="n">
        <v>2.9</v>
      </c>
      <c r="W965" t="n">
        <v>9.5</v>
      </c>
      <c r="X965" t="n">
        <v>67</v>
      </c>
      <c r="Y965"/>
      <c r="Z965" t="n">
        <v>4</v>
      </c>
      <c r="AA965" t="n">
        <v>15</v>
      </c>
      <c r="AB965" t="n">
        <v>46.7</v>
      </c>
      <c r="AC965" t="n">
        <v>15</v>
      </c>
      <c r="AD965" t="n">
        <v>46.7</v>
      </c>
      <c r="AE965" t="n">
        <v>46.7</v>
      </c>
      <c r="AF965" t="n">
        <v>12</v>
      </c>
      <c r="AG965" t="n">
        <v>28</v>
      </c>
      <c r="AH965" t="n">
        <v>72</v>
      </c>
      <c r="AI965" t="n">
        <v>16601</v>
      </c>
      <c r="AJ965" t="n">
        <v>18642</v>
      </c>
      <c r="AK965" t="n">
        <v>14418</v>
      </c>
      <c r="AL965" t="n">
        <v>11378</v>
      </c>
      <c r="AM965" t="n">
        <v>15875</v>
      </c>
      <c r="AN965" t="n">
        <v>29850</v>
      </c>
      <c r="AO965"/>
      <c r="AP965" t="n">
        <v>7</v>
      </c>
      <c r="AQ965" t="n">
        <v>40</v>
      </c>
      <c r="AR965"/>
    </row>
    <row r="966">
      <c r="A966" t="n">
        <v>149727</v>
      </c>
      <c r="B966" t="s">
        <v>1662</v>
      </c>
      <c r="C966" t="s">
        <v>1663</v>
      </c>
      <c r="D966" t="s">
        <v>1433</v>
      </c>
      <c r="E966" t="s">
        <v>1434</v>
      </c>
      <c r="F966" t="s">
        <v>173</v>
      </c>
      <c r="G966" t="s">
        <v>149</v>
      </c>
      <c r="H966" t="s">
        <v>174</v>
      </c>
      <c r="I966" t="s">
        <v>205</v>
      </c>
      <c r="J966" t="s">
        <v>152</v>
      </c>
      <c r="K966" t="s">
        <v>176</v>
      </c>
      <c r="L966" t="s">
        <v>155</v>
      </c>
      <c r="M966" t="s">
        <v>155</v>
      </c>
      <c r="N966" t="n">
        <v>-88.4599</v>
      </c>
      <c r="O966" t="n">
        <v>41.796</v>
      </c>
      <c r="P966" t="n">
        <v>14534</v>
      </c>
      <c r="Q966" t="n">
        <v>14534</v>
      </c>
      <c r="R966" t="n">
        <v>54.7</v>
      </c>
      <c r="S966" t="n">
        <v>42.4</v>
      </c>
      <c r="T966" t="n">
        <v>7.1</v>
      </c>
      <c r="U966" t="n">
        <v>41.3</v>
      </c>
      <c r="V966" t="n">
        <v>4.8</v>
      </c>
      <c r="W966" t="n">
        <v>0.2</v>
      </c>
      <c r="X966" t="n">
        <v>72</v>
      </c>
      <c r="Y966" t="n">
        <v>51</v>
      </c>
      <c r="Z966" t="n">
        <v>21</v>
      </c>
      <c r="AA966" t="n">
        <v>847</v>
      </c>
      <c r="AB966" t="n">
        <v>41</v>
      </c>
      <c r="AC966"/>
      <c r="AD966"/>
      <c r="AE966"/>
      <c r="AF966" t="n">
        <v>937</v>
      </c>
      <c r="AG966" t="n">
        <v>22</v>
      </c>
      <c r="AH966" t="n">
        <v>39</v>
      </c>
      <c r="AI966" t="n">
        <v>9011</v>
      </c>
      <c r="AJ966" t="n">
        <v>1614</v>
      </c>
      <c r="AK966" t="n">
        <v>4804</v>
      </c>
      <c r="AL966" t="n">
        <v>8354</v>
      </c>
      <c r="AM966" t="n">
        <v>9867</v>
      </c>
      <c r="AN966" t="n">
        <v>10425</v>
      </c>
      <c r="AO966" t="n">
        <v>966</v>
      </c>
      <c r="AP966"/>
      <c r="AQ966"/>
      <c r="AR966"/>
    </row>
    <row r="967">
      <c r="A967" t="n">
        <v>149763</v>
      </c>
      <c r="B967" t="s">
        <v>1664</v>
      </c>
      <c r="C967" t="s">
        <v>1665</v>
      </c>
      <c r="D967" t="s">
        <v>1433</v>
      </c>
      <c r="E967" t="s">
        <v>1434</v>
      </c>
      <c r="F967" t="s">
        <v>162</v>
      </c>
      <c r="G967" t="s">
        <v>163</v>
      </c>
      <c r="H967" t="s">
        <v>150</v>
      </c>
      <c r="I967" t="s">
        <v>186</v>
      </c>
      <c r="J967" t="s">
        <v>164</v>
      </c>
      <c r="K967" t="s">
        <v>209</v>
      </c>
      <c r="L967" t="s">
        <v>155</v>
      </c>
      <c r="M967" t="s">
        <v>155</v>
      </c>
      <c r="N967" t="n">
        <v>-87.9306</v>
      </c>
      <c r="O967" t="n">
        <v>41.8481</v>
      </c>
      <c r="P967" t="n">
        <v>538</v>
      </c>
      <c r="Q967" t="n">
        <v>476</v>
      </c>
      <c r="R967" t="n">
        <v>80.5</v>
      </c>
      <c r="S967" t="n">
        <v>24.4</v>
      </c>
      <c r="T967" t="n">
        <v>22.7</v>
      </c>
      <c r="U967" t="n">
        <v>26.3</v>
      </c>
      <c r="V967" t="n">
        <v>19.3</v>
      </c>
      <c r="W967" t="n">
        <v>0</v>
      </c>
      <c r="X967"/>
      <c r="Y967"/>
      <c r="Z967" t="n">
        <v>7</v>
      </c>
      <c r="AA967"/>
      <c r="AB967"/>
      <c r="AC967"/>
      <c r="AD967"/>
      <c r="AE967"/>
      <c r="AF967" t="n">
        <v>0</v>
      </c>
      <c r="AG967" t="n">
        <v>45</v>
      </c>
      <c r="AH967" t="n">
        <v>75</v>
      </c>
      <c r="AI967"/>
      <c r="AJ967"/>
      <c r="AK967"/>
      <c r="AL967"/>
      <c r="AM967"/>
      <c r="AN967"/>
      <c r="AO967"/>
      <c r="AP967" t="n">
        <v>181</v>
      </c>
      <c r="AQ967" t="n">
        <v>25</v>
      </c>
      <c r="AR967" t="n">
        <v>2</v>
      </c>
    </row>
    <row r="968">
      <c r="A968" t="n">
        <v>149772</v>
      </c>
      <c r="B968" t="s">
        <v>1666</v>
      </c>
      <c r="C968" t="s">
        <v>1667</v>
      </c>
      <c r="D968" t="s">
        <v>1433</v>
      </c>
      <c r="E968" t="s">
        <v>1434</v>
      </c>
      <c r="F968" t="s">
        <v>148</v>
      </c>
      <c r="G968" t="s">
        <v>149</v>
      </c>
      <c r="H968" t="s">
        <v>150</v>
      </c>
      <c r="I968" t="s">
        <v>175</v>
      </c>
      <c r="J968" t="s">
        <v>152</v>
      </c>
      <c r="K968" t="s">
        <v>153</v>
      </c>
      <c r="L968" t="s">
        <v>155</v>
      </c>
      <c r="M968" t="s">
        <v>155</v>
      </c>
      <c r="N968" t="n">
        <v>-90.6869</v>
      </c>
      <c r="O968" t="n">
        <v>40.4681</v>
      </c>
      <c r="P968" t="n">
        <v>8853</v>
      </c>
      <c r="Q968" t="n">
        <v>6050</v>
      </c>
      <c r="R968" t="n">
        <v>56.5</v>
      </c>
      <c r="S968" t="n">
        <v>56.4</v>
      </c>
      <c r="T968" t="n">
        <v>21.8</v>
      </c>
      <c r="U968" t="n">
        <v>12.2</v>
      </c>
      <c r="V968" t="n">
        <v>1.3</v>
      </c>
      <c r="W968" t="n">
        <v>3.7</v>
      </c>
      <c r="X968" t="n">
        <v>59</v>
      </c>
      <c r="Y968" t="n">
        <v>18</v>
      </c>
      <c r="Z968" t="n">
        <v>14</v>
      </c>
      <c r="AA968" t="n">
        <v>1186</v>
      </c>
      <c r="AB968" t="n">
        <v>44.8</v>
      </c>
      <c r="AC968" t="n">
        <v>1186</v>
      </c>
      <c r="AD968" t="n">
        <v>44.8</v>
      </c>
      <c r="AE968" t="n">
        <v>31.1</v>
      </c>
      <c r="AF968" t="n">
        <v>1062</v>
      </c>
      <c r="AG968" t="n">
        <v>28</v>
      </c>
      <c r="AH968" t="n">
        <v>72</v>
      </c>
      <c r="AI968" t="n">
        <v>12168</v>
      </c>
      <c r="AJ968" t="n">
        <v>6968</v>
      </c>
      <c r="AK968" t="n">
        <v>7391</v>
      </c>
      <c r="AL968" t="n">
        <v>11608</v>
      </c>
      <c r="AM968" t="n">
        <v>16515</v>
      </c>
      <c r="AN968" t="n">
        <v>17621</v>
      </c>
      <c r="AO968"/>
      <c r="AP968" t="n">
        <v>1105</v>
      </c>
      <c r="AQ968" t="n">
        <v>829</v>
      </c>
      <c r="AR968" t="n">
        <v>16</v>
      </c>
    </row>
    <row r="969">
      <c r="A969" t="n">
        <v>149781</v>
      </c>
      <c r="B969" t="s">
        <v>1668</v>
      </c>
      <c r="C969" t="s">
        <v>1669</v>
      </c>
      <c r="D969" t="s">
        <v>1433</v>
      </c>
      <c r="E969" t="s">
        <v>1434</v>
      </c>
      <c r="F969" t="s">
        <v>162</v>
      </c>
      <c r="G969" t="s">
        <v>163</v>
      </c>
      <c r="H969" t="s">
        <v>150</v>
      </c>
      <c r="I969" t="s">
        <v>186</v>
      </c>
      <c r="J969" t="s">
        <v>168</v>
      </c>
      <c r="K969" t="s">
        <v>179</v>
      </c>
      <c r="L969" t="s">
        <v>155</v>
      </c>
      <c r="M969" t="s">
        <v>155</v>
      </c>
      <c r="N969" t="n">
        <v>-88.0996</v>
      </c>
      <c r="O969" t="n">
        <v>41.8702</v>
      </c>
      <c r="P969" t="n">
        <v>3149</v>
      </c>
      <c r="Q969" t="n">
        <v>2311</v>
      </c>
      <c r="R969" t="n">
        <v>55.6</v>
      </c>
      <c r="S969" t="n">
        <v>67.8</v>
      </c>
      <c r="T969" t="n">
        <v>2.6</v>
      </c>
      <c r="U969" t="n">
        <v>7.9</v>
      </c>
      <c r="V969" t="n">
        <v>10.3</v>
      </c>
      <c r="W969" t="n">
        <v>3.2</v>
      </c>
      <c r="X969" t="n">
        <v>94</v>
      </c>
      <c r="Y969" t="n">
        <v>100</v>
      </c>
      <c r="Z969" t="n">
        <v>10</v>
      </c>
      <c r="AA969" t="n">
        <v>580</v>
      </c>
      <c r="AB969" t="n">
        <v>86.6</v>
      </c>
      <c r="AC969" t="n">
        <v>580</v>
      </c>
      <c r="AD969" t="n">
        <v>86.6</v>
      </c>
      <c r="AE969" t="n">
        <v>82.2</v>
      </c>
      <c r="AF969" t="n">
        <v>503</v>
      </c>
      <c r="AG969" t="n">
        <v>20</v>
      </c>
      <c r="AH969" t="n">
        <v>89</v>
      </c>
      <c r="AI969" t="n">
        <v>31346</v>
      </c>
      <c r="AJ969" t="n">
        <v>17966</v>
      </c>
      <c r="AK969" t="n">
        <v>18623</v>
      </c>
      <c r="AL969" t="n">
        <v>20430</v>
      </c>
      <c r="AM969" t="n">
        <v>24968</v>
      </c>
      <c r="AN969" t="n">
        <v>35320</v>
      </c>
      <c r="AO969"/>
      <c r="AP969" t="n">
        <v>563</v>
      </c>
      <c r="AQ969" t="n">
        <v>137</v>
      </c>
      <c r="AR969" t="n">
        <v>6</v>
      </c>
    </row>
    <row r="970">
      <c r="A970" t="n">
        <v>149842</v>
      </c>
      <c r="B970" t="s">
        <v>1670</v>
      </c>
      <c r="C970" t="s">
        <v>1671</v>
      </c>
      <c r="D970" t="s">
        <v>1433</v>
      </c>
      <c r="E970" t="s">
        <v>1434</v>
      </c>
      <c r="F970" t="s">
        <v>173</v>
      </c>
      <c r="G970" t="s">
        <v>149</v>
      </c>
      <c r="H970" t="s">
        <v>174</v>
      </c>
      <c r="I970" t="s">
        <v>186</v>
      </c>
      <c r="J970" t="s">
        <v>238</v>
      </c>
      <c r="K970" t="s">
        <v>176</v>
      </c>
      <c r="L970" t="s">
        <v>155</v>
      </c>
      <c r="M970" t="s">
        <v>155</v>
      </c>
      <c r="N970" t="n">
        <v>-88.0728</v>
      </c>
      <c r="O970" t="n">
        <v>42.0818</v>
      </c>
      <c r="P970" t="n">
        <v>21901</v>
      </c>
      <c r="Q970" t="n">
        <v>21901</v>
      </c>
      <c r="R970" t="n">
        <v>56.3</v>
      </c>
      <c r="S970" t="n">
        <v>44.3</v>
      </c>
      <c r="T970" t="n">
        <v>4.2</v>
      </c>
      <c r="U970" t="n">
        <v>29.6</v>
      </c>
      <c r="V970" t="n">
        <v>14.8</v>
      </c>
      <c r="W970" t="n">
        <v>0.7</v>
      </c>
      <c r="X970" t="n">
        <v>77</v>
      </c>
      <c r="Y970" t="n">
        <v>52</v>
      </c>
      <c r="Z970" t="n">
        <v>20</v>
      </c>
      <c r="AA970" t="n">
        <v>1660</v>
      </c>
      <c r="AB970" t="n">
        <v>45.6</v>
      </c>
      <c r="AC970"/>
      <c r="AD970"/>
      <c r="AE970"/>
      <c r="AF970" t="n">
        <v>1542</v>
      </c>
      <c r="AG970" t="n">
        <v>20</v>
      </c>
      <c r="AH970" t="n">
        <v>36</v>
      </c>
      <c r="AI970" t="n">
        <v>6608</v>
      </c>
      <c r="AJ970" t="n">
        <v>4276</v>
      </c>
      <c r="AK970" t="n">
        <v>5310</v>
      </c>
      <c r="AL970" t="n">
        <v>8614</v>
      </c>
      <c r="AM970" t="n">
        <v>10663</v>
      </c>
      <c r="AN970" t="n">
        <v>11805</v>
      </c>
      <c r="AO970" t="n">
        <v>1810</v>
      </c>
      <c r="AP970"/>
      <c r="AQ970"/>
      <c r="AR970"/>
    </row>
    <row r="971">
      <c r="A971" t="n">
        <v>150066</v>
      </c>
      <c r="B971" t="s">
        <v>1672</v>
      </c>
      <c r="C971" t="s">
        <v>1673</v>
      </c>
      <c r="D971" t="s">
        <v>1445</v>
      </c>
      <c r="E971" t="s">
        <v>1434</v>
      </c>
      <c r="F971" t="s">
        <v>162</v>
      </c>
      <c r="G971" t="s">
        <v>163</v>
      </c>
      <c r="H971" t="s">
        <v>150</v>
      </c>
      <c r="I971" t="s">
        <v>151</v>
      </c>
      <c r="J971" t="s">
        <v>168</v>
      </c>
      <c r="K971" t="s">
        <v>153</v>
      </c>
      <c r="L971" t="s">
        <v>155</v>
      </c>
      <c r="M971" t="s">
        <v>155</v>
      </c>
      <c r="N971" t="n">
        <v>-85.6643</v>
      </c>
      <c r="O971" t="n">
        <v>40.1128</v>
      </c>
      <c r="P971" t="n">
        <v>1675</v>
      </c>
      <c r="Q971" t="n">
        <v>1436</v>
      </c>
      <c r="R971" t="n">
        <v>52.4</v>
      </c>
      <c r="S971" t="n">
        <v>73.5</v>
      </c>
      <c r="T971" t="n">
        <v>9.9</v>
      </c>
      <c r="U971" t="n">
        <v>6.4</v>
      </c>
      <c r="V971" t="n">
        <v>1.7</v>
      </c>
      <c r="W971" t="n">
        <v>1.1</v>
      </c>
      <c r="X971" t="n">
        <v>70</v>
      </c>
      <c r="Y971" t="n">
        <v>0</v>
      </c>
      <c r="Z971" t="n">
        <v>10</v>
      </c>
      <c r="AA971" t="n">
        <v>346</v>
      </c>
      <c r="AB971" t="n">
        <v>49.4</v>
      </c>
      <c r="AC971" t="n">
        <v>346</v>
      </c>
      <c r="AD971" t="n">
        <v>49.4</v>
      </c>
      <c r="AE971" t="n">
        <v>42.5</v>
      </c>
      <c r="AF971" t="n">
        <v>323</v>
      </c>
      <c r="AG971" t="n">
        <v>36</v>
      </c>
      <c r="AH971" t="n">
        <v>95</v>
      </c>
      <c r="AI971" t="n">
        <v>21914</v>
      </c>
      <c r="AJ971" t="n">
        <v>19260</v>
      </c>
      <c r="AK971" t="n">
        <v>19931</v>
      </c>
      <c r="AL971" t="n">
        <v>20975</v>
      </c>
      <c r="AM971" t="n">
        <v>23204</v>
      </c>
      <c r="AN971" t="n">
        <v>25576</v>
      </c>
      <c r="AO971" t="n">
        <v>3</v>
      </c>
      <c r="AP971" t="n">
        <v>242</v>
      </c>
      <c r="AQ971" t="n">
        <v>50</v>
      </c>
      <c r="AR971" t="n">
        <v>5</v>
      </c>
    </row>
    <row r="972">
      <c r="A972" t="n">
        <v>150136</v>
      </c>
      <c r="B972" t="s">
        <v>1674</v>
      </c>
      <c r="C972" t="s">
        <v>1675</v>
      </c>
      <c r="D972" t="s">
        <v>1445</v>
      </c>
      <c r="E972" t="s">
        <v>1434</v>
      </c>
      <c r="F972" t="s">
        <v>148</v>
      </c>
      <c r="G972" t="s">
        <v>149</v>
      </c>
      <c r="H972" t="s">
        <v>150</v>
      </c>
      <c r="I972" t="s">
        <v>151</v>
      </c>
      <c r="J972" t="s">
        <v>158</v>
      </c>
      <c r="K972" t="s">
        <v>159</v>
      </c>
      <c r="L972" t="s">
        <v>155</v>
      </c>
      <c r="M972" t="s">
        <v>155</v>
      </c>
      <c r="N972" t="n">
        <v>-85.409</v>
      </c>
      <c r="O972" t="n">
        <v>40.2034</v>
      </c>
      <c r="P972" t="n">
        <v>22784</v>
      </c>
      <c r="Q972" t="n">
        <v>15631</v>
      </c>
      <c r="R972" t="n">
        <v>60.9</v>
      </c>
      <c r="S972" t="n">
        <v>74.1</v>
      </c>
      <c r="T972" t="n">
        <v>9.4</v>
      </c>
      <c r="U972" t="n">
        <v>7.3</v>
      </c>
      <c r="V972" t="n">
        <v>2.2</v>
      </c>
      <c r="W972" t="n">
        <v>0.6</v>
      </c>
      <c r="X972" t="n">
        <v>77</v>
      </c>
      <c r="Y972" t="n">
        <v>38</v>
      </c>
      <c r="Z972" t="n">
        <v>15</v>
      </c>
      <c r="AA972" t="n">
        <v>3994</v>
      </c>
      <c r="AB972" t="n">
        <v>63.3</v>
      </c>
      <c r="AC972" t="n">
        <v>3966</v>
      </c>
      <c r="AD972" t="n">
        <v>62.7</v>
      </c>
      <c r="AE972" t="n">
        <v>51</v>
      </c>
      <c r="AF972" t="n">
        <v>3460</v>
      </c>
      <c r="AG972" t="n">
        <v>34</v>
      </c>
      <c r="AH972" t="n">
        <v>69</v>
      </c>
      <c r="AI972" t="n">
        <v>13017</v>
      </c>
      <c r="AJ972" t="n">
        <v>7233</v>
      </c>
      <c r="AK972" t="n">
        <v>9717</v>
      </c>
      <c r="AL972" t="n">
        <v>14882</v>
      </c>
      <c r="AM972" t="n">
        <v>19748</v>
      </c>
      <c r="AN972" t="n">
        <v>21756</v>
      </c>
      <c r="AO972" t="n">
        <v>60</v>
      </c>
      <c r="AP972" t="n">
        <v>3028</v>
      </c>
      <c r="AQ972" t="n">
        <v>2088</v>
      </c>
      <c r="AR972" t="n">
        <v>69</v>
      </c>
    </row>
    <row r="973">
      <c r="A973" t="n">
        <v>150145</v>
      </c>
      <c r="B973" t="s">
        <v>1676</v>
      </c>
      <c r="C973" t="s">
        <v>1677</v>
      </c>
      <c r="D973" t="s">
        <v>1445</v>
      </c>
      <c r="E973" t="s">
        <v>1434</v>
      </c>
      <c r="F973" t="s">
        <v>162</v>
      </c>
      <c r="G973" t="s">
        <v>163</v>
      </c>
      <c r="H973" t="s">
        <v>150</v>
      </c>
      <c r="I973" t="s">
        <v>151</v>
      </c>
      <c r="J973" t="s">
        <v>168</v>
      </c>
      <c r="K973" t="s">
        <v>153</v>
      </c>
      <c r="L973" t="s">
        <v>155</v>
      </c>
      <c r="M973" t="s">
        <v>155</v>
      </c>
      <c r="N973" t="n">
        <v>-86.1947</v>
      </c>
      <c r="O973" t="n">
        <v>41.6784</v>
      </c>
      <c r="P973" t="n">
        <v>1486</v>
      </c>
      <c r="Q973" t="n">
        <v>1316</v>
      </c>
      <c r="R973" t="n">
        <v>60.3</v>
      </c>
      <c r="S973" t="n">
        <v>67.7</v>
      </c>
      <c r="T973" t="n">
        <v>8.1</v>
      </c>
      <c r="U973" t="n">
        <v>10.5</v>
      </c>
      <c r="V973" t="n">
        <v>2.1</v>
      </c>
      <c r="W973" t="n">
        <v>6.2</v>
      </c>
      <c r="X973" t="n">
        <v>70</v>
      </c>
      <c r="Y973" t="n">
        <v>0</v>
      </c>
      <c r="Z973" t="n">
        <v>12</v>
      </c>
      <c r="AA973" t="n">
        <v>229</v>
      </c>
      <c r="AB973" t="n">
        <v>57.2</v>
      </c>
      <c r="AC973" t="n">
        <v>224</v>
      </c>
      <c r="AD973" t="n">
        <v>56.7</v>
      </c>
      <c r="AE973" t="n">
        <v>51.3</v>
      </c>
      <c r="AF973" t="n">
        <v>247</v>
      </c>
      <c r="AG973" t="n">
        <v>35</v>
      </c>
      <c r="AH973" t="n">
        <v>86</v>
      </c>
      <c r="AI973" t="n">
        <v>20058</v>
      </c>
      <c r="AJ973" t="n">
        <v>14050</v>
      </c>
      <c r="AK973" t="n">
        <v>14913</v>
      </c>
      <c r="AL973" t="n">
        <v>19984</v>
      </c>
      <c r="AM973" t="n">
        <v>25516</v>
      </c>
      <c r="AN973" t="n">
        <v>23916</v>
      </c>
      <c r="AO973" t="n">
        <v>13</v>
      </c>
      <c r="AP973" t="n">
        <v>246</v>
      </c>
      <c r="AQ973" t="n">
        <v>65</v>
      </c>
      <c r="AR973"/>
    </row>
    <row r="974">
      <c r="A974" t="n">
        <v>150163</v>
      </c>
      <c r="B974" t="s">
        <v>1678</v>
      </c>
      <c r="C974" t="s">
        <v>1679</v>
      </c>
      <c r="D974" t="s">
        <v>1445</v>
      </c>
      <c r="E974" t="s">
        <v>1434</v>
      </c>
      <c r="F974" t="s">
        <v>162</v>
      </c>
      <c r="G974" t="s">
        <v>163</v>
      </c>
      <c r="H974" t="s">
        <v>150</v>
      </c>
      <c r="I974" t="s">
        <v>151</v>
      </c>
      <c r="J974" t="s">
        <v>152</v>
      </c>
      <c r="K974" t="s">
        <v>153</v>
      </c>
      <c r="L974" t="s">
        <v>155</v>
      </c>
      <c r="M974" t="s">
        <v>155</v>
      </c>
      <c r="N974" t="n">
        <v>-86.1722</v>
      </c>
      <c r="O974" t="n">
        <v>39.8374</v>
      </c>
      <c r="P974" t="n">
        <v>6088</v>
      </c>
      <c r="Q974" t="n">
        <v>4576</v>
      </c>
      <c r="R974" t="n">
        <v>59</v>
      </c>
      <c r="S974" t="n">
        <v>79.7</v>
      </c>
      <c r="T974" t="n">
        <v>4.3</v>
      </c>
      <c r="U974" t="n">
        <v>6.3</v>
      </c>
      <c r="V974" t="n">
        <v>3.9</v>
      </c>
      <c r="W974" t="n">
        <v>1.3</v>
      </c>
      <c r="X974" t="n">
        <v>88</v>
      </c>
      <c r="Y974" t="n">
        <v>100</v>
      </c>
      <c r="Z974" t="n">
        <v>11</v>
      </c>
      <c r="AA974" t="n">
        <v>1053</v>
      </c>
      <c r="AB974" t="n">
        <v>80.2</v>
      </c>
      <c r="AC974" t="n">
        <v>978</v>
      </c>
      <c r="AD974" t="n">
        <v>78.6</v>
      </c>
      <c r="AE974" t="n">
        <v>71.9</v>
      </c>
      <c r="AF974" t="n">
        <v>1199</v>
      </c>
      <c r="AG974" t="n">
        <v>14</v>
      </c>
      <c r="AH974" t="n">
        <v>93</v>
      </c>
      <c r="AI974" t="n">
        <v>40140</v>
      </c>
      <c r="AJ974" t="n">
        <v>28607</v>
      </c>
      <c r="AK974" t="n">
        <v>31406</v>
      </c>
      <c r="AL974" t="n">
        <v>36016</v>
      </c>
      <c r="AM974" t="n">
        <v>39491</v>
      </c>
      <c r="AN974" t="n">
        <v>42961</v>
      </c>
      <c r="AO974"/>
      <c r="AP974" t="n">
        <v>852</v>
      </c>
      <c r="AQ974" t="n">
        <v>245</v>
      </c>
      <c r="AR974" t="n">
        <v>196</v>
      </c>
    </row>
    <row r="975">
      <c r="A975" t="n">
        <v>150172</v>
      </c>
      <c r="B975" t="s">
        <v>1680</v>
      </c>
      <c r="C975" t="s">
        <v>1681</v>
      </c>
      <c r="D975" t="s">
        <v>1445</v>
      </c>
      <c r="E975" t="s">
        <v>1434</v>
      </c>
      <c r="F975" t="s">
        <v>162</v>
      </c>
      <c r="G975" t="s">
        <v>163</v>
      </c>
      <c r="H975" t="s">
        <v>150</v>
      </c>
      <c r="I975" t="s">
        <v>186</v>
      </c>
      <c r="J975" t="s">
        <v>164</v>
      </c>
      <c r="K975" t="s">
        <v>153</v>
      </c>
      <c r="L975" t="s">
        <v>155</v>
      </c>
      <c r="M975" t="s">
        <v>155</v>
      </c>
      <c r="N975" t="n">
        <v>-87.4941</v>
      </c>
      <c r="O975" t="n">
        <v>41.671</v>
      </c>
      <c r="P975" t="n">
        <v>771</v>
      </c>
      <c r="Q975" t="n">
        <v>604</v>
      </c>
      <c r="R975" t="n">
        <v>37.3</v>
      </c>
      <c r="S975" t="n">
        <v>29</v>
      </c>
      <c r="T975" t="n">
        <v>28.6</v>
      </c>
      <c r="U975" t="n">
        <v>35.4</v>
      </c>
      <c r="V975" t="n">
        <v>1.2</v>
      </c>
      <c r="W975" t="n">
        <v>1.5</v>
      </c>
      <c r="X975" t="n">
        <v>40</v>
      </c>
      <c r="Y975" t="n">
        <v>0</v>
      </c>
      <c r="Z975" t="n">
        <v>13</v>
      </c>
      <c r="AA975" t="n">
        <v>97</v>
      </c>
      <c r="AB975" t="n">
        <v>29.9</v>
      </c>
      <c r="AC975" t="n">
        <v>94</v>
      </c>
      <c r="AD975" t="n">
        <v>30.9</v>
      </c>
      <c r="AE975" t="n">
        <v>21.3</v>
      </c>
      <c r="AF975" t="n">
        <v>106</v>
      </c>
      <c r="AG975" t="n">
        <v>48</v>
      </c>
      <c r="AH975" t="n">
        <v>94</v>
      </c>
      <c r="AI975" t="n">
        <v>17377</v>
      </c>
      <c r="AJ975" t="n">
        <v>19752</v>
      </c>
      <c r="AK975" t="n">
        <v>19938</v>
      </c>
      <c r="AL975" t="n">
        <v>22838</v>
      </c>
      <c r="AM975" t="n">
        <v>23258</v>
      </c>
      <c r="AN975" t="n">
        <v>21254</v>
      </c>
      <c r="AO975" t="n">
        <v>2</v>
      </c>
      <c r="AP975" t="n">
        <v>125</v>
      </c>
      <c r="AQ975" t="n">
        <v>64</v>
      </c>
      <c r="AR975"/>
    </row>
    <row r="976">
      <c r="A976" t="n">
        <v>150215</v>
      </c>
      <c r="B976" t="s">
        <v>1682</v>
      </c>
      <c r="C976" t="s">
        <v>1679</v>
      </c>
      <c r="D976" t="s">
        <v>1445</v>
      </c>
      <c r="E976" t="s">
        <v>1434</v>
      </c>
      <c r="F976" t="s">
        <v>162</v>
      </c>
      <c r="G976" t="s">
        <v>163</v>
      </c>
      <c r="H976" t="s">
        <v>150</v>
      </c>
      <c r="I976" t="s">
        <v>151</v>
      </c>
      <c r="J976" t="s">
        <v>164</v>
      </c>
      <c r="K976" t="s">
        <v>209</v>
      </c>
      <c r="L976" t="s">
        <v>155</v>
      </c>
      <c r="M976" t="s">
        <v>155</v>
      </c>
      <c r="N976" t="n">
        <v>-86.1786</v>
      </c>
      <c r="O976" t="n">
        <v>39.8327</v>
      </c>
      <c r="P976" t="n">
        <v>176</v>
      </c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 t="n">
        <v>27</v>
      </c>
      <c r="AR976" t="n">
        <v>2</v>
      </c>
    </row>
    <row r="977">
      <c r="A977" t="n">
        <v>150251</v>
      </c>
      <c r="B977" t="s">
        <v>1683</v>
      </c>
      <c r="C977" t="s">
        <v>1684</v>
      </c>
      <c r="D977" t="s">
        <v>1445</v>
      </c>
      <c r="E977" t="s">
        <v>1434</v>
      </c>
      <c r="F977" t="s">
        <v>279</v>
      </c>
      <c r="G977" t="s">
        <v>189</v>
      </c>
      <c r="H977" t="s">
        <v>174</v>
      </c>
      <c r="I977" t="s">
        <v>186</v>
      </c>
      <c r="J977" t="s">
        <v>164</v>
      </c>
      <c r="K977" t="s">
        <v>176</v>
      </c>
      <c r="L977" t="s">
        <v>155</v>
      </c>
      <c r="M977" t="s">
        <v>155</v>
      </c>
      <c r="N977" t="n">
        <v>-87.0663</v>
      </c>
      <c r="O977" t="n">
        <v>41.4676</v>
      </c>
      <c r="P977" t="n">
        <v>217</v>
      </c>
      <c r="Q977" t="n">
        <v>217</v>
      </c>
      <c r="R977" t="n">
        <v>97.2</v>
      </c>
      <c r="S977" t="n">
        <v>66.4</v>
      </c>
      <c r="T977" t="n">
        <v>9.7</v>
      </c>
      <c r="U977" t="n">
        <v>15.7</v>
      </c>
      <c r="V977" t="n">
        <v>2.8</v>
      </c>
      <c r="W977" t="n">
        <v>0</v>
      </c>
      <c r="X977" t="n">
        <v>100</v>
      </c>
      <c r="Y977"/>
      <c r="Z977" t="n">
        <v>15</v>
      </c>
      <c r="AA977" t="n">
        <v>10</v>
      </c>
      <c r="AB977"/>
      <c r="AC977"/>
      <c r="AD977"/>
      <c r="AE977"/>
      <c r="AF977" t="n">
        <v>2</v>
      </c>
      <c r="AG977" t="n">
        <v>35</v>
      </c>
      <c r="AH977" t="n">
        <v>40</v>
      </c>
      <c r="AI977" t="n">
        <v>41410</v>
      </c>
      <c r="AJ977" t="n">
        <v>41410</v>
      </c>
      <c r="AK977"/>
      <c r="AL977"/>
      <c r="AM977"/>
      <c r="AN977"/>
      <c r="AO977" t="n">
        <v>11</v>
      </c>
      <c r="AP977"/>
      <c r="AQ977"/>
      <c r="AR977"/>
    </row>
    <row r="978">
      <c r="A978" t="n">
        <v>150288</v>
      </c>
      <c r="B978" t="s">
        <v>1685</v>
      </c>
      <c r="C978" t="s">
        <v>1686</v>
      </c>
      <c r="D978" t="s">
        <v>1445</v>
      </c>
      <c r="E978" t="s">
        <v>1434</v>
      </c>
      <c r="F978" t="s">
        <v>162</v>
      </c>
      <c r="G978" t="s">
        <v>163</v>
      </c>
      <c r="H978" t="s">
        <v>150</v>
      </c>
      <c r="I978" t="s">
        <v>151</v>
      </c>
      <c r="J978" t="s">
        <v>164</v>
      </c>
      <c r="K978" t="s">
        <v>209</v>
      </c>
      <c r="L978" t="s">
        <v>155</v>
      </c>
      <c r="M978" t="s">
        <v>155</v>
      </c>
      <c r="N978" t="n">
        <v>-85.1099</v>
      </c>
      <c r="O978" t="n">
        <v>41.1393</v>
      </c>
      <c r="P978" t="n">
        <v>322</v>
      </c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 t="n">
        <v>59</v>
      </c>
      <c r="AR978" t="n">
        <v>11</v>
      </c>
    </row>
    <row r="979">
      <c r="A979" t="n">
        <v>150303</v>
      </c>
      <c r="B979" t="s">
        <v>1687</v>
      </c>
      <c r="C979" t="s">
        <v>1688</v>
      </c>
      <c r="D979" t="s">
        <v>1445</v>
      </c>
      <c r="E979" t="s">
        <v>1434</v>
      </c>
      <c r="F979" t="s">
        <v>199</v>
      </c>
      <c r="G979" t="s">
        <v>189</v>
      </c>
      <c r="H979" t="s">
        <v>200</v>
      </c>
      <c r="I979" t="s">
        <v>186</v>
      </c>
      <c r="J979" t="s">
        <v>164</v>
      </c>
      <c r="K979"/>
      <c r="L979" t="s">
        <v>155</v>
      </c>
      <c r="M979" t="s">
        <v>155</v>
      </c>
      <c r="N979" t="n">
        <v>-87.467</v>
      </c>
      <c r="O979" t="n">
        <v>41.5559</v>
      </c>
      <c r="P979" t="n">
        <v>523</v>
      </c>
      <c r="Q979" t="n">
        <v>523</v>
      </c>
      <c r="R979" t="n">
        <v>98.9</v>
      </c>
      <c r="S979" t="n">
        <v>26</v>
      </c>
      <c r="T979" t="n">
        <v>45.5</v>
      </c>
      <c r="U979" t="n">
        <v>24.9</v>
      </c>
      <c r="V979" t="n">
        <v>0.2</v>
      </c>
      <c r="W979" t="n">
        <v>0.2</v>
      </c>
      <c r="X979" t="n">
        <v>83</v>
      </c>
      <c r="Y979" t="n">
        <v>80</v>
      </c>
      <c r="Z979" t="n">
        <v>20</v>
      </c>
      <c r="AA979"/>
      <c r="AB979"/>
      <c r="AC979"/>
      <c r="AD979"/>
      <c r="AE979"/>
      <c r="AF979" t="n">
        <v>87</v>
      </c>
      <c r="AG979" t="n">
        <v>58</v>
      </c>
      <c r="AH979" t="n">
        <v>62</v>
      </c>
      <c r="AI979" t="n">
        <v>18294</v>
      </c>
      <c r="AJ979" t="n">
        <v>19219</v>
      </c>
      <c r="AK979" t="n">
        <v>18294</v>
      </c>
      <c r="AL979" t="n">
        <v>19129</v>
      </c>
      <c r="AM979" t="n">
        <v>20489</v>
      </c>
      <c r="AN979" t="n">
        <v>23441</v>
      </c>
      <c r="AO979"/>
      <c r="AP979"/>
      <c r="AQ979"/>
      <c r="AR979"/>
    </row>
    <row r="980">
      <c r="A980" t="n">
        <v>150400</v>
      </c>
      <c r="B980" t="s">
        <v>1689</v>
      </c>
      <c r="C980" t="s">
        <v>1690</v>
      </c>
      <c r="D980" t="s">
        <v>1445</v>
      </c>
      <c r="E980" t="s">
        <v>1434</v>
      </c>
      <c r="F980" t="s">
        <v>162</v>
      </c>
      <c r="G980" t="s">
        <v>163</v>
      </c>
      <c r="H980" t="s">
        <v>150</v>
      </c>
      <c r="I980" t="s">
        <v>175</v>
      </c>
      <c r="J980" t="s">
        <v>168</v>
      </c>
      <c r="K980" t="s">
        <v>179</v>
      </c>
      <c r="L980" t="s">
        <v>155</v>
      </c>
      <c r="M980" t="s">
        <v>155</v>
      </c>
      <c r="N980" t="n">
        <v>-86.8604</v>
      </c>
      <c r="O980" t="n">
        <v>39.6409</v>
      </c>
      <c r="P980" t="n">
        <v>1782</v>
      </c>
      <c r="Q980" t="n">
        <v>1782</v>
      </c>
      <c r="R980" t="n">
        <v>50.3</v>
      </c>
      <c r="S980" t="n">
        <v>58.4</v>
      </c>
      <c r="T980" t="n">
        <v>5.7</v>
      </c>
      <c r="U980" t="n">
        <v>8</v>
      </c>
      <c r="V980" t="n">
        <v>2.7</v>
      </c>
      <c r="W980" t="n">
        <v>21</v>
      </c>
      <c r="X980" t="n">
        <v>89</v>
      </c>
      <c r="Y980"/>
      <c r="Z980" t="n">
        <v>10</v>
      </c>
      <c r="AA980" t="n">
        <v>595</v>
      </c>
      <c r="AB980" t="n">
        <v>80</v>
      </c>
      <c r="AC980" t="n">
        <v>595</v>
      </c>
      <c r="AD980" t="n">
        <v>80</v>
      </c>
      <c r="AE980" t="n">
        <v>73.1</v>
      </c>
      <c r="AF980" t="n">
        <v>536</v>
      </c>
      <c r="AG980" t="n">
        <v>16</v>
      </c>
      <c r="AH980" t="n">
        <v>98</v>
      </c>
      <c r="AI980" t="n">
        <v>30507</v>
      </c>
      <c r="AJ980" t="n">
        <v>12267</v>
      </c>
      <c r="AK980" t="n">
        <v>16184</v>
      </c>
      <c r="AL980" t="n">
        <v>17459</v>
      </c>
      <c r="AM980" t="n">
        <v>24646</v>
      </c>
      <c r="AN980" t="n">
        <v>33816</v>
      </c>
      <c r="AO980"/>
      <c r="AP980" t="n">
        <v>345</v>
      </c>
      <c r="AQ980"/>
      <c r="AR980"/>
    </row>
    <row r="981">
      <c r="A981" t="n">
        <v>150428</v>
      </c>
      <c r="B981" t="s">
        <v>1691</v>
      </c>
      <c r="C981" t="s">
        <v>1692</v>
      </c>
      <c r="D981" t="s">
        <v>1445</v>
      </c>
      <c r="E981" t="s">
        <v>1434</v>
      </c>
      <c r="F981" t="s">
        <v>199</v>
      </c>
      <c r="G981" t="s">
        <v>189</v>
      </c>
      <c r="H981" t="s">
        <v>200</v>
      </c>
      <c r="I981" t="s">
        <v>186</v>
      </c>
      <c r="J981" t="s">
        <v>164</v>
      </c>
      <c r="K981"/>
      <c r="L981" t="s">
        <v>155</v>
      </c>
      <c r="M981" t="s">
        <v>155</v>
      </c>
      <c r="N981" t="n">
        <v>-87.4471</v>
      </c>
      <c r="O981" t="n">
        <v>41.4855</v>
      </c>
      <c r="P981" t="n">
        <v>45</v>
      </c>
      <c r="Q981" t="n">
        <v>45</v>
      </c>
      <c r="R981" t="n">
        <v>97.8</v>
      </c>
      <c r="S981" t="n">
        <v>66.7</v>
      </c>
      <c r="T981" t="n">
        <v>17.8</v>
      </c>
      <c r="U981" t="n">
        <v>15.6</v>
      </c>
      <c r="V981" t="n">
        <v>0</v>
      </c>
      <c r="W981" t="n">
        <v>0</v>
      </c>
      <c r="X981" t="n">
        <v>100</v>
      </c>
      <c r="Y981"/>
      <c r="Z981" t="n">
        <v>5</v>
      </c>
      <c r="AA981"/>
      <c r="AB981"/>
      <c r="AC981"/>
      <c r="AD981"/>
      <c r="AE981"/>
      <c r="AF981" t="n">
        <v>45</v>
      </c>
      <c r="AG981" t="n">
        <v>44</v>
      </c>
      <c r="AH981" t="n">
        <v>44</v>
      </c>
      <c r="AI981" t="n">
        <v>16132</v>
      </c>
      <c r="AJ981" t="n">
        <v>15013</v>
      </c>
      <c r="AK981" t="n">
        <v>14511</v>
      </c>
      <c r="AL981" t="n">
        <v>15649</v>
      </c>
      <c r="AM981" t="n">
        <v>19146</v>
      </c>
      <c r="AN981" t="n">
        <v>19146</v>
      </c>
      <c r="AO981"/>
      <c r="AP981"/>
      <c r="AQ981"/>
      <c r="AR981"/>
    </row>
    <row r="982">
      <c r="A982" t="n">
        <v>150455</v>
      </c>
      <c r="B982" t="s">
        <v>1693</v>
      </c>
      <c r="C982" t="s">
        <v>1444</v>
      </c>
      <c r="D982" t="s">
        <v>1445</v>
      </c>
      <c r="E982" t="s">
        <v>1434</v>
      </c>
      <c r="F982" t="s">
        <v>162</v>
      </c>
      <c r="G982" t="s">
        <v>163</v>
      </c>
      <c r="H982" t="s">
        <v>150</v>
      </c>
      <c r="I982" t="s">
        <v>175</v>
      </c>
      <c r="J982" t="s">
        <v>164</v>
      </c>
      <c r="K982" t="s">
        <v>179</v>
      </c>
      <c r="L982" t="s">
        <v>155</v>
      </c>
      <c r="M982" t="s">
        <v>155</v>
      </c>
      <c r="N982" t="n">
        <v>-84.915</v>
      </c>
      <c r="O982" t="n">
        <v>39.8234</v>
      </c>
      <c r="P982" t="n">
        <v>713</v>
      </c>
      <c r="Q982" t="n">
        <v>638</v>
      </c>
      <c r="R982" t="n">
        <v>53.4</v>
      </c>
      <c r="S982" t="n">
        <v>53.4</v>
      </c>
      <c r="T982" t="n">
        <v>7.4</v>
      </c>
      <c r="U982" t="n">
        <v>8.8</v>
      </c>
      <c r="V982" t="n">
        <v>2.7</v>
      </c>
      <c r="W982" t="n">
        <v>18.2</v>
      </c>
      <c r="X982" t="n">
        <v>80</v>
      </c>
      <c r="Y982"/>
      <c r="Z982" t="n">
        <v>7</v>
      </c>
      <c r="AA982" t="n">
        <v>287</v>
      </c>
      <c r="AB982" t="n">
        <v>67.9</v>
      </c>
      <c r="AC982" t="n">
        <v>287</v>
      </c>
      <c r="AD982" t="n">
        <v>67.9</v>
      </c>
      <c r="AE982" t="n">
        <v>61</v>
      </c>
      <c r="AF982" t="n">
        <v>173</v>
      </c>
      <c r="AG982" t="n">
        <v>25</v>
      </c>
      <c r="AH982" t="n">
        <v>96</v>
      </c>
      <c r="AI982" t="n">
        <v>26517</v>
      </c>
      <c r="AJ982" t="n">
        <v>18306</v>
      </c>
      <c r="AK982" t="n">
        <v>20515</v>
      </c>
      <c r="AL982" t="n">
        <v>22527</v>
      </c>
      <c r="AM982" t="n">
        <v>25618</v>
      </c>
      <c r="AN982" t="n">
        <v>29101</v>
      </c>
      <c r="AO982"/>
      <c r="AP982" t="n">
        <v>140</v>
      </c>
      <c r="AQ982" t="n">
        <v>23</v>
      </c>
      <c r="AR982"/>
    </row>
    <row r="983">
      <c r="A983" t="n">
        <v>150534</v>
      </c>
      <c r="B983" t="s">
        <v>1694</v>
      </c>
      <c r="C983" t="s">
        <v>1695</v>
      </c>
      <c r="D983" t="s">
        <v>1445</v>
      </c>
      <c r="E983" t="s">
        <v>1434</v>
      </c>
      <c r="F983" t="s">
        <v>162</v>
      </c>
      <c r="G983" t="s">
        <v>163</v>
      </c>
      <c r="H983" t="s">
        <v>150</v>
      </c>
      <c r="I983" t="s">
        <v>151</v>
      </c>
      <c r="J983" t="s">
        <v>168</v>
      </c>
      <c r="K983" t="s">
        <v>153</v>
      </c>
      <c r="L983" t="s">
        <v>155</v>
      </c>
      <c r="M983" t="s">
        <v>155</v>
      </c>
      <c r="N983" t="n">
        <v>-87.5316</v>
      </c>
      <c r="O983" t="n">
        <v>37.9715</v>
      </c>
      <c r="P983" t="n">
        <v>2442</v>
      </c>
      <c r="Q983" t="n">
        <v>2022</v>
      </c>
      <c r="R983" t="n">
        <v>62</v>
      </c>
      <c r="S983" t="n">
        <v>66.4</v>
      </c>
      <c r="T983" t="n">
        <v>6.6</v>
      </c>
      <c r="U983" t="n">
        <v>4.4</v>
      </c>
      <c r="V983" t="n">
        <v>2.7</v>
      </c>
      <c r="W983" t="n">
        <v>4.4</v>
      </c>
      <c r="X983" t="n">
        <v>77</v>
      </c>
      <c r="Y983"/>
      <c r="Z983" t="n">
        <v>10</v>
      </c>
      <c r="AA983" t="n">
        <v>442</v>
      </c>
      <c r="AB983" t="n">
        <v>71.3</v>
      </c>
      <c r="AC983" t="n">
        <v>440</v>
      </c>
      <c r="AD983" t="n">
        <v>71.1</v>
      </c>
      <c r="AE983" t="n">
        <v>59.5</v>
      </c>
      <c r="AF983" t="n">
        <v>377</v>
      </c>
      <c r="AG983" t="n">
        <v>23</v>
      </c>
      <c r="AH983" t="n">
        <v>83</v>
      </c>
      <c r="AI983" t="n">
        <v>21611</v>
      </c>
      <c r="AJ983" t="n">
        <v>14270</v>
      </c>
      <c r="AK983" t="n">
        <v>17162</v>
      </c>
      <c r="AL983" t="n">
        <v>20027</v>
      </c>
      <c r="AM983" t="n">
        <v>20240</v>
      </c>
      <c r="AN983" t="n">
        <v>26264</v>
      </c>
      <c r="AO983"/>
      <c r="AP983" t="n">
        <v>376</v>
      </c>
      <c r="AQ983" t="n">
        <v>72</v>
      </c>
      <c r="AR983" t="n">
        <v>46</v>
      </c>
    </row>
    <row r="984">
      <c r="A984" t="n">
        <v>150604</v>
      </c>
      <c r="B984" t="s">
        <v>1696</v>
      </c>
      <c r="C984" t="s">
        <v>1697</v>
      </c>
      <c r="D984" t="s">
        <v>1445</v>
      </c>
      <c r="E984" t="s">
        <v>1434</v>
      </c>
      <c r="F984" t="s">
        <v>162</v>
      </c>
      <c r="G984" t="s">
        <v>163</v>
      </c>
      <c r="H984" t="s">
        <v>150</v>
      </c>
      <c r="I984" t="s">
        <v>186</v>
      </c>
      <c r="J984" t="s">
        <v>164</v>
      </c>
      <c r="K984" t="s">
        <v>179</v>
      </c>
      <c r="L984" t="s">
        <v>155</v>
      </c>
      <c r="M984" t="s">
        <v>155</v>
      </c>
      <c r="N984" t="n">
        <v>-86.0472</v>
      </c>
      <c r="O984" t="n">
        <v>39.4783</v>
      </c>
      <c r="P984" t="n">
        <v>1005</v>
      </c>
      <c r="Q984" t="n">
        <v>915</v>
      </c>
      <c r="R984" t="n">
        <v>47.4</v>
      </c>
      <c r="S984" t="n">
        <v>80.4</v>
      </c>
      <c r="T984" t="n">
        <v>5.7</v>
      </c>
      <c r="U984" t="n">
        <v>5.4</v>
      </c>
      <c r="V984" t="n">
        <v>1.9</v>
      </c>
      <c r="W984" t="n">
        <v>1</v>
      </c>
      <c r="X984" t="n">
        <v>71</v>
      </c>
      <c r="Y984" t="n">
        <v>0</v>
      </c>
      <c r="Z984" t="n">
        <v>12</v>
      </c>
      <c r="AA984" t="n">
        <v>265</v>
      </c>
      <c r="AB984" t="n">
        <v>63.4</v>
      </c>
      <c r="AC984" t="n">
        <v>265</v>
      </c>
      <c r="AD984" t="n">
        <v>63.4</v>
      </c>
      <c r="AE984" t="n">
        <v>60.8</v>
      </c>
      <c r="AF984" t="n">
        <v>245</v>
      </c>
      <c r="AG984" t="n">
        <v>39</v>
      </c>
      <c r="AH984" t="n">
        <v>97</v>
      </c>
      <c r="AI984" t="n">
        <v>23843</v>
      </c>
      <c r="AJ984" t="n">
        <v>19031</v>
      </c>
      <c r="AK984" t="n">
        <v>18645</v>
      </c>
      <c r="AL984" t="n">
        <v>18436</v>
      </c>
      <c r="AM984" t="n">
        <v>25471</v>
      </c>
      <c r="AN984" t="n">
        <v>28694</v>
      </c>
      <c r="AO984"/>
      <c r="AP984" t="n">
        <v>170</v>
      </c>
      <c r="AQ984" t="n">
        <v>28</v>
      </c>
      <c r="AR984"/>
    </row>
    <row r="985">
      <c r="A985" t="n">
        <v>150668</v>
      </c>
      <c r="B985" t="s">
        <v>1698</v>
      </c>
      <c r="C985" t="s">
        <v>1699</v>
      </c>
      <c r="D985" t="s">
        <v>1445</v>
      </c>
      <c r="E985" t="s">
        <v>1434</v>
      </c>
      <c r="F985" t="s">
        <v>162</v>
      </c>
      <c r="G985" t="s">
        <v>163</v>
      </c>
      <c r="H985" t="s">
        <v>150</v>
      </c>
      <c r="I985" t="s">
        <v>151</v>
      </c>
      <c r="J985" t="s">
        <v>164</v>
      </c>
      <c r="K985" t="s">
        <v>179</v>
      </c>
      <c r="L985" t="s">
        <v>155</v>
      </c>
      <c r="M985" t="s">
        <v>155</v>
      </c>
      <c r="N985" t="n">
        <v>-85.8278</v>
      </c>
      <c r="O985" t="n">
        <v>41.5636</v>
      </c>
      <c r="P985" t="n">
        <v>805</v>
      </c>
      <c r="Q985" t="n">
        <v>751</v>
      </c>
      <c r="R985" t="n">
        <v>61.1</v>
      </c>
      <c r="S985" t="n">
        <v>47.5</v>
      </c>
      <c r="T985" t="n">
        <v>4.5</v>
      </c>
      <c r="U985" t="n">
        <v>29.3</v>
      </c>
      <c r="V985" t="n">
        <v>2.3</v>
      </c>
      <c r="W985" t="n">
        <v>10.8</v>
      </c>
      <c r="X985" t="n">
        <v>78</v>
      </c>
      <c r="Y985" t="n">
        <v>100</v>
      </c>
      <c r="Z985" t="n">
        <v>9</v>
      </c>
      <c r="AA985" t="n">
        <v>215</v>
      </c>
      <c r="AB985" t="n">
        <v>60.5</v>
      </c>
      <c r="AC985" t="n">
        <v>215</v>
      </c>
      <c r="AD985" t="n">
        <v>60.5</v>
      </c>
      <c r="AE985" t="n">
        <v>48.4</v>
      </c>
      <c r="AF985" t="n">
        <v>165</v>
      </c>
      <c r="AG985" t="n">
        <v>37</v>
      </c>
      <c r="AH985" t="n">
        <v>96</v>
      </c>
      <c r="AI985" t="n">
        <v>17040</v>
      </c>
      <c r="AJ985" t="n">
        <v>11059</v>
      </c>
      <c r="AK985" t="n">
        <v>13394</v>
      </c>
      <c r="AL985" t="n">
        <v>15681</v>
      </c>
      <c r="AM985" t="n">
        <v>17823</v>
      </c>
      <c r="AN985" t="n">
        <v>19195</v>
      </c>
      <c r="AO985"/>
      <c r="AP985" t="n">
        <v>152</v>
      </c>
      <c r="AQ985" t="n">
        <v>22</v>
      </c>
      <c r="AR985"/>
    </row>
    <row r="986">
      <c r="A986" t="n">
        <v>150677</v>
      </c>
      <c r="B986" t="s">
        <v>1700</v>
      </c>
      <c r="C986" t="s">
        <v>1701</v>
      </c>
      <c r="D986" t="s">
        <v>1445</v>
      </c>
      <c r="E986" t="s">
        <v>1434</v>
      </c>
      <c r="F986" t="s">
        <v>162</v>
      </c>
      <c r="G986" t="s">
        <v>163</v>
      </c>
      <c r="H986" t="s">
        <v>150</v>
      </c>
      <c r="I986" t="s">
        <v>175</v>
      </c>
      <c r="J986" t="s">
        <v>168</v>
      </c>
      <c r="K986" t="s">
        <v>153</v>
      </c>
      <c r="L986" t="s">
        <v>155</v>
      </c>
      <c r="M986" t="s">
        <v>155</v>
      </c>
      <c r="N986" t="n">
        <v>-85.8142</v>
      </c>
      <c r="O986" t="n">
        <v>41.2259</v>
      </c>
      <c r="P986" t="n">
        <v>2274</v>
      </c>
      <c r="Q986" t="n">
        <v>1775</v>
      </c>
      <c r="R986" t="n">
        <v>60.8</v>
      </c>
      <c r="S986" t="n">
        <v>80</v>
      </c>
      <c r="T986" t="n">
        <v>3</v>
      </c>
      <c r="U986" t="n">
        <v>7.9</v>
      </c>
      <c r="V986" t="n">
        <v>1.8</v>
      </c>
      <c r="W986" t="n">
        <v>3.5</v>
      </c>
      <c r="X986" t="n">
        <v>80</v>
      </c>
      <c r="Y986"/>
      <c r="Z986" t="n">
        <v>23</v>
      </c>
      <c r="AA986" t="n">
        <v>349</v>
      </c>
      <c r="AB986" t="n">
        <v>69.9</v>
      </c>
      <c r="AC986" t="n">
        <v>348</v>
      </c>
      <c r="AD986" t="n">
        <v>69.5</v>
      </c>
      <c r="AE986" t="n">
        <v>67.8</v>
      </c>
      <c r="AF986" t="n">
        <v>445</v>
      </c>
      <c r="AG986" t="n">
        <v>29</v>
      </c>
      <c r="AH986" t="n">
        <v>83</v>
      </c>
      <c r="AI986" t="n">
        <v>21680</v>
      </c>
      <c r="AJ986" t="n">
        <v>6409</v>
      </c>
      <c r="AK986" t="n">
        <v>10952</v>
      </c>
      <c r="AL986" t="n">
        <v>15080</v>
      </c>
      <c r="AM986" t="n">
        <v>22537</v>
      </c>
      <c r="AN986" t="n">
        <v>26101</v>
      </c>
      <c r="AO986" t="n">
        <v>25</v>
      </c>
      <c r="AP986" t="n">
        <v>316</v>
      </c>
      <c r="AQ986" t="n">
        <v>129</v>
      </c>
      <c r="AR986" t="n">
        <v>5</v>
      </c>
    </row>
    <row r="987">
      <c r="A987" t="n">
        <v>150756</v>
      </c>
      <c r="B987" t="s">
        <v>1702</v>
      </c>
      <c r="C987" t="s">
        <v>1703</v>
      </c>
      <c r="D987" t="s">
        <v>1445</v>
      </c>
      <c r="E987" t="s">
        <v>1434</v>
      </c>
      <c r="F987" t="s">
        <v>162</v>
      </c>
      <c r="G987" t="s">
        <v>163</v>
      </c>
      <c r="H987" t="s">
        <v>150</v>
      </c>
      <c r="I987" t="s">
        <v>175</v>
      </c>
      <c r="J987" t="s">
        <v>168</v>
      </c>
      <c r="K987" t="s">
        <v>179</v>
      </c>
      <c r="L987" t="s">
        <v>155</v>
      </c>
      <c r="M987" t="s">
        <v>155</v>
      </c>
      <c r="N987" t="n">
        <v>-85.4601</v>
      </c>
      <c r="O987" t="n">
        <v>38.7156</v>
      </c>
      <c r="P987" t="n">
        <v>1138</v>
      </c>
      <c r="Q987" t="n">
        <v>965</v>
      </c>
      <c r="R987" t="n">
        <v>49.8</v>
      </c>
      <c r="S987" t="n">
        <v>77.1</v>
      </c>
      <c r="T987" t="n">
        <v>4.7</v>
      </c>
      <c r="U987" t="n">
        <v>2.6</v>
      </c>
      <c r="V987" t="n">
        <v>0.6</v>
      </c>
      <c r="W987" t="n">
        <v>5.4</v>
      </c>
      <c r="X987" t="n">
        <v>83</v>
      </c>
      <c r="Y987"/>
      <c r="Z987" t="n">
        <v>11</v>
      </c>
      <c r="AA987" t="n">
        <v>343</v>
      </c>
      <c r="AB987" t="n">
        <v>63.6</v>
      </c>
      <c r="AC987" t="n">
        <v>343</v>
      </c>
      <c r="AD987" t="n">
        <v>63.6</v>
      </c>
      <c r="AE987" t="n">
        <v>59.2</v>
      </c>
      <c r="AF987" t="n">
        <v>280</v>
      </c>
      <c r="AG987" t="n">
        <v>26</v>
      </c>
      <c r="AH987" t="n">
        <v>100</v>
      </c>
      <c r="AI987" t="n">
        <v>22929</v>
      </c>
      <c r="AJ987" t="n">
        <v>16238</v>
      </c>
      <c r="AK987" t="n">
        <v>16137</v>
      </c>
      <c r="AL987" t="n">
        <v>19624</v>
      </c>
      <c r="AM987" t="n">
        <v>23666</v>
      </c>
      <c r="AN987" t="n">
        <v>26545</v>
      </c>
      <c r="AO987"/>
      <c r="AP987" t="n">
        <v>215</v>
      </c>
      <c r="AQ987"/>
      <c r="AR987" t="n">
        <v>72</v>
      </c>
    </row>
    <row r="988">
      <c r="A988" t="n">
        <v>150765</v>
      </c>
      <c r="B988" t="s">
        <v>1704</v>
      </c>
      <c r="C988" t="s">
        <v>1705</v>
      </c>
      <c r="D988" t="s">
        <v>1445</v>
      </c>
      <c r="E988" t="s">
        <v>1434</v>
      </c>
      <c r="F988" t="s">
        <v>199</v>
      </c>
      <c r="G988" t="s">
        <v>189</v>
      </c>
      <c r="H988" t="s">
        <v>200</v>
      </c>
      <c r="I988" t="s">
        <v>151</v>
      </c>
      <c r="J988" t="s">
        <v>164</v>
      </c>
      <c r="K988"/>
      <c r="L988" t="s">
        <v>155</v>
      </c>
      <c r="M988" t="s">
        <v>155</v>
      </c>
      <c r="N988" t="n">
        <v>-87.3834</v>
      </c>
      <c r="O988" t="n">
        <v>39.4704</v>
      </c>
      <c r="P988" t="n">
        <v>183</v>
      </c>
      <c r="Q988" t="n">
        <v>183</v>
      </c>
      <c r="R988" t="n">
        <v>98.9</v>
      </c>
      <c r="S988" t="n">
        <v>76</v>
      </c>
      <c r="T988" t="n">
        <v>12</v>
      </c>
      <c r="U988" t="n">
        <v>4.9</v>
      </c>
      <c r="V988" t="n">
        <v>2.2</v>
      </c>
      <c r="W988" t="n">
        <v>0</v>
      </c>
      <c r="X988" t="n">
        <v>78</v>
      </c>
      <c r="Y988"/>
      <c r="Z988" t="n">
        <v>13</v>
      </c>
      <c r="AA988"/>
      <c r="AB988"/>
      <c r="AC988"/>
      <c r="AD988"/>
      <c r="AE988"/>
      <c r="AF988" t="n">
        <v>95</v>
      </c>
      <c r="AG988" t="n">
        <v>49</v>
      </c>
      <c r="AH988" t="n">
        <v>49</v>
      </c>
      <c r="AI988" t="n">
        <v>20643</v>
      </c>
      <c r="AJ988" t="n">
        <v>20333</v>
      </c>
      <c r="AK988" t="n">
        <v>19465</v>
      </c>
      <c r="AL988" t="n">
        <v>21805</v>
      </c>
      <c r="AM988" t="n">
        <v>25449</v>
      </c>
      <c r="AN988" t="n">
        <v>23426</v>
      </c>
      <c r="AO988"/>
      <c r="AP988"/>
      <c r="AQ988"/>
      <c r="AR988"/>
    </row>
    <row r="989">
      <c r="A989" t="n">
        <v>150774</v>
      </c>
      <c r="B989" t="s">
        <v>1706</v>
      </c>
      <c r="C989" t="s">
        <v>1707</v>
      </c>
      <c r="D989" t="s">
        <v>1445</v>
      </c>
      <c r="E989" t="s">
        <v>1434</v>
      </c>
      <c r="F989" t="s">
        <v>162</v>
      </c>
      <c r="G989" t="s">
        <v>163</v>
      </c>
      <c r="H989" t="s">
        <v>150</v>
      </c>
      <c r="I989" t="s">
        <v>186</v>
      </c>
      <c r="J989" t="s">
        <v>164</v>
      </c>
      <c r="K989" t="s">
        <v>179</v>
      </c>
      <c r="L989" t="s">
        <v>155</v>
      </c>
      <c r="M989" t="s">
        <v>155</v>
      </c>
      <c r="N989" t="n">
        <v>-86.2538</v>
      </c>
      <c r="O989" t="n">
        <v>41.699</v>
      </c>
      <c r="P989" t="n">
        <v>467</v>
      </c>
      <c r="Q989" t="n">
        <v>467</v>
      </c>
      <c r="R989" t="n">
        <v>42.8</v>
      </c>
      <c r="S989" t="n">
        <v>52</v>
      </c>
      <c r="T989" t="n">
        <v>5.8</v>
      </c>
      <c r="U989" t="n">
        <v>23.8</v>
      </c>
      <c r="V989" t="n">
        <v>1.5</v>
      </c>
      <c r="W989" t="n">
        <v>5.6</v>
      </c>
      <c r="X989" t="n">
        <v>79</v>
      </c>
      <c r="Y989"/>
      <c r="Z989" t="n">
        <v>12</v>
      </c>
      <c r="AA989" t="n">
        <v>190</v>
      </c>
      <c r="AB989" t="n">
        <v>29.5</v>
      </c>
      <c r="AC989" t="n">
        <v>190</v>
      </c>
      <c r="AD989" t="n">
        <v>26.8</v>
      </c>
      <c r="AE989" t="n">
        <v>23.7</v>
      </c>
      <c r="AF989" t="n">
        <v>183</v>
      </c>
      <c r="AG989" t="n">
        <v>29</v>
      </c>
      <c r="AH989" t="n">
        <v>82</v>
      </c>
      <c r="AI989" t="n">
        <v>24214</v>
      </c>
      <c r="AJ989" t="n">
        <v>13969</v>
      </c>
      <c r="AK989" t="n">
        <v>15859</v>
      </c>
      <c r="AL989" t="n">
        <v>18845</v>
      </c>
      <c r="AM989" t="n">
        <v>24241</v>
      </c>
      <c r="AN989" t="n">
        <v>33940</v>
      </c>
      <c r="AO989" t="n">
        <v>47</v>
      </c>
      <c r="AP989" t="n">
        <v>63</v>
      </c>
      <c r="AQ989"/>
      <c r="AR989"/>
    </row>
    <row r="990">
      <c r="A990" t="n">
        <v>150853</v>
      </c>
      <c r="B990" t="s">
        <v>1708</v>
      </c>
      <c r="C990" t="s">
        <v>411</v>
      </c>
      <c r="D990" t="s">
        <v>1445</v>
      </c>
      <c r="E990" t="s">
        <v>1434</v>
      </c>
      <c r="F990" t="s">
        <v>199</v>
      </c>
      <c r="G990" t="s">
        <v>189</v>
      </c>
      <c r="H990" t="s">
        <v>200</v>
      </c>
      <c r="I990" t="s">
        <v>186</v>
      </c>
      <c r="J990" t="s">
        <v>164</v>
      </c>
      <c r="K990"/>
      <c r="L990" t="s">
        <v>155</v>
      </c>
      <c r="M990" t="s">
        <v>155</v>
      </c>
      <c r="N990" t="n">
        <v>-85.7689</v>
      </c>
      <c r="O990" t="n">
        <v>38.3121</v>
      </c>
      <c r="P990" t="n">
        <v>216</v>
      </c>
      <c r="Q990" t="n">
        <v>216</v>
      </c>
      <c r="R990" t="n">
        <v>98.1</v>
      </c>
      <c r="S990" t="n">
        <v>63.9</v>
      </c>
      <c r="T990" t="n">
        <v>18.1</v>
      </c>
      <c r="U990" t="n">
        <v>6.5</v>
      </c>
      <c r="V990" t="n">
        <v>1.9</v>
      </c>
      <c r="W990" t="n">
        <v>0</v>
      </c>
      <c r="X990" t="n">
        <v>43</v>
      </c>
      <c r="Y990" t="n">
        <v>0</v>
      </c>
      <c r="Z990" t="n">
        <v>10</v>
      </c>
      <c r="AA990"/>
      <c r="AB990"/>
      <c r="AC990"/>
      <c r="AD990"/>
      <c r="AE990"/>
      <c r="AF990" t="n">
        <v>52</v>
      </c>
      <c r="AG990" t="n">
        <v>61</v>
      </c>
      <c r="AH990" t="n">
        <v>65</v>
      </c>
      <c r="AI990" t="n">
        <v>19788</v>
      </c>
      <c r="AJ990" t="n">
        <v>20473</v>
      </c>
      <c r="AK990" t="n">
        <v>19778</v>
      </c>
      <c r="AL990"/>
      <c r="AM990"/>
      <c r="AN990"/>
      <c r="AO990"/>
      <c r="AP990"/>
      <c r="AQ990"/>
      <c r="AR990"/>
    </row>
    <row r="991">
      <c r="A991" t="n">
        <v>150941</v>
      </c>
      <c r="B991" t="s">
        <v>1709</v>
      </c>
      <c r="C991" t="s">
        <v>1710</v>
      </c>
      <c r="D991" t="s">
        <v>1445</v>
      </c>
      <c r="E991" t="s">
        <v>1434</v>
      </c>
      <c r="F991" t="s">
        <v>162</v>
      </c>
      <c r="G991" t="s">
        <v>163</v>
      </c>
      <c r="H991" t="s">
        <v>150</v>
      </c>
      <c r="I991" t="s">
        <v>175</v>
      </c>
      <c r="J991" t="s">
        <v>168</v>
      </c>
      <c r="K991" t="s">
        <v>153</v>
      </c>
      <c r="L991" t="s">
        <v>155</v>
      </c>
      <c r="M991" t="s">
        <v>155</v>
      </c>
      <c r="N991" t="n">
        <v>-85.4973</v>
      </c>
      <c r="O991" t="n">
        <v>40.8982</v>
      </c>
      <c r="P991" t="n">
        <v>1575</v>
      </c>
      <c r="Q991" t="n">
        <v>1293</v>
      </c>
      <c r="R991" t="n">
        <v>60</v>
      </c>
      <c r="S991" t="n">
        <v>81.1</v>
      </c>
      <c r="T991" t="n">
        <v>3.2</v>
      </c>
      <c r="U991" t="n">
        <v>5.6</v>
      </c>
      <c r="V991" t="n">
        <v>1.5</v>
      </c>
      <c r="W991" t="n">
        <v>3</v>
      </c>
      <c r="X991" t="n">
        <v>77</v>
      </c>
      <c r="Y991" t="n">
        <v>75</v>
      </c>
      <c r="Z991" t="n">
        <v>10</v>
      </c>
      <c r="AA991" t="n">
        <v>217</v>
      </c>
      <c r="AB991" t="n">
        <v>68.2</v>
      </c>
      <c r="AC991" t="n">
        <v>217</v>
      </c>
      <c r="AD991" t="n">
        <v>68.2</v>
      </c>
      <c r="AE991" t="n">
        <v>61.3</v>
      </c>
      <c r="AF991" t="n">
        <v>252</v>
      </c>
      <c r="AG991" t="n">
        <v>29</v>
      </c>
      <c r="AH991" t="n">
        <v>77</v>
      </c>
      <c r="AI991" t="n">
        <v>21149</v>
      </c>
      <c r="AJ991" t="n">
        <v>10313</v>
      </c>
      <c r="AK991" t="n">
        <v>10338</v>
      </c>
      <c r="AL991" t="n">
        <v>10726</v>
      </c>
      <c r="AM991" t="n">
        <v>14351</v>
      </c>
      <c r="AN991" t="n">
        <v>19550</v>
      </c>
      <c r="AO991"/>
      <c r="AP991" t="n">
        <v>207</v>
      </c>
      <c r="AQ991" t="n">
        <v>38</v>
      </c>
      <c r="AR991" t="n">
        <v>43</v>
      </c>
    </row>
    <row r="992">
      <c r="A992" t="n">
        <v>150987</v>
      </c>
      <c r="B992" t="s">
        <v>1711</v>
      </c>
      <c r="C992" t="s">
        <v>1679</v>
      </c>
      <c r="D992" t="s">
        <v>1445</v>
      </c>
      <c r="E992" t="s">
        <v>1434</v>
      </c>
      <c r="F992" t="s">
        <v>173</v>
      </c>
      <c r="G992" t="s">
        <v>149</v>
      </c>
      <c r="H992" t="s">
        <v>174</v>
      </c>
      <c r="I992" t="s">
        <v>151</v>
      </c>
      <c r="J992" t="s">
        <v>158</v>
      </c>
      <c r="K992" t="s">
        <v>176</v>
      </c>
      <c r="L992" t="s">
        <v>155</v>
      </c>
      <c r="M992" t="s">
        <v>155</v>
      </c>
      <c r="N992" t="n">
        <v>-86.1582</v>
      </c>
      <c r="O992" t="n">
        <v>39.8038</v>
      </c>
      <c r="P992" t="n">
        <v>164377</v>
      </c>
      <c r="Q992" t="n">
        <v>164377</v>
      </c>
      <c r="R992" t="n">
        <v>53</v>
      </c>
      <c r="S992" t="n">
        <v>67.1</v>
      </c>
      <c r="T992" t="n">
        <v>10.3</v>
      </c>
      <c r="U992" t="n">
        <v>2.8</v>
      </c>
      <c r="V992" t="n">
        <v>2.6</v>
      </c>
      <c r="W992" t="n">
        <v>0</v>
      </c>
      <c r="X992" t="n">
        <v>61</v>
      </c>
      <c r="Y992" t="n">
        <v>46</v>
      </c>
      <c r="Z992" t="n">
        <v>25</v>
      </c>
      <c r="AA992" t="n">
        <v>4378</v>
      </c>
      <c r="AB992" t="n">
        <v>36.6</v>
      </c>
      <c r="AC992"/>
      <c r="AD992"/>
      <c r="AE992"/>
      <c r="AF992" t="n">
        <v>4563</v>
      </c>
      <c r="AG992" t="n">
        <v>23</v>
      </c>
      <c r="AH992" t="n">
        <v>46</v>
      </c>
      <c r="AI992" t="n">
        <v>7391</v>
      </c>
      <c r="AJ992" t="n">
        <v>4641</v>
      </c>
      <c r="AK992" t="n">
        <v>5631</v>
      </c>
      <c r="AL992" t="n">
        <v>8422</v>
      </c>
      <c r="AM992" t="n">
        <v>11423</v>
      </c>
      <c r="AN992" t="n">
        <v>13005</v>
      </c>
      <c r="AO992" t="n">
        <v>8131</v>
      </c>
      <c r="AP992"/>
      <c r="AQ992"/>
      <c r="AR992"/>
    </row>
    <row r="993">
      <c r="A993" t="n">
        <v>151102</v>
      </c>
      <c r="B993" t="s">
        <v>1712</v>
      </c>
      <c r="C993" t="s">
        <v>1686</v>
      </c>
      <c r="D993" t="s">
        <v>1445</v>
      </c>
      <c r="E993" t="s">
        <v>1434</v>
      </c>
      <c r="F993" t="s">
        <v>148</v>
      </c>
      <c r="G993" t="s">
        <v>149</v>
      </c>
      <c r="H993" t="s">
        <v>150</v>
      </c>
      <c r="I993" t="s">
        <v>151</v>
      </c>
      <c r="J993" t="s">
        <v>152</v>
      </c>
      <c r="K993" t="s">
        <v>153</v>
      </c>
      <c r="L993" t="s">
        <v>155</v>
      </c>
      <c r="M993" t="s">
        <v>155</v>
      </c>
      <c r="N993" t="n">
        <v>-85.109</v>
      </c>
      <c r="O993" t="n">
        <v>41.1173</v>
      </c>
      <c r="P993" t="n">
        <v>10380</v>
      </c>
      <c r="Q993" t="n">
        <v>9514</v>
      </c>
      <c r="R993" t="n">
        <v>52.1</v>
      </c>
      <c r="S993" t="n">
        <v>73.5</v>
      </c>
      <c r="T993" t="n">
        <v>5.8</v>
      </c>
      <c r="U993" t="n">
        <v>9.3</v>
      </c>
      <c r="V993" t="n">
        <v>4.8</v>
      </c>
      <c r="W993" t="n">
        <v>1.9</v>
      </c>
      <c r="X993" t="n">
        <v>64</v>
      </c>
      <c r="Y993" t="n">
        <v>34</v>
      </c>
      <c r="Z993" t="n">
        <v>13</v>
      </c>
      <c r="AA993" t="n">
        <v>1475</v>
      </c>
      <c r="AB993" t="n">
        <v>32.5</v>
      </c>
      <c r="AC993" t="n">
        <v>1456</v>
      </c>
      <c r="AD993" t="n">
        <v>32.1</v>
      </c>
      <c r="AE993" t="n">
        <v>21.5</v>
      </c>
      <c r="AF993" t="n">
        <v>1172</v>
      </c>
      <c r="AG993" t="n">
        <v>23</v>
      </c>
      <c r="AH993" t="n">
        <v>71</v>
      </c>
      <c r="AI993" t="n">
        <v>12619</v>
      </c>
      <c r="AJ993" t="n">
        <v>6813</v>
      </c>
      <c r="AK993" t="n">
        <v>7481</v>
      </c>
      <c r="AL993" t="n">
        <v>11933</v>
      </c>
      <c r="AM993" t="n">
        <v>16700</v>
      </c>
      <c r="AN993" t="n">
        <v>17670</v>
      </c>
      <c r="AO993" t="n">
        <v>59</v>
      </c>
      <c r="AP993" t="n">
        <v>1054</v>
      </c>
      <c r="AQ993" t="n">
        <v>265</v>
      </c>
      <c r="AR993"/>
    </row>
    <row r="994">
      <c r="A994" t="n">
        <v>151111</v>
      </c>
      <c r="B994" t="s">
        <v>1713</v>
      </c>
      <c r="C994" t="s">
        <v>1679</v>
      </c>
      <c r="D994" t="s">
        <v>1445</v>
      </c>
      <c r="E994" t="s">
        <v>1434</v>
      </c>
      <c r="F994" t="s">
        <v>148</v>
      </c>
      <c r="G994" t="s">
        <v>149</v>
      </c>
      <c r="H994" t="s">
        <v>150</v>
      </c>
      <c r="I994" t="s">
        <v>151</v>
      </c>
      <c r="J994" t="s">
        <v>158</v>
      </c>
      <c r="K994" t="s">
        <v>159</v>
      </c>
      <c r="L994" t="s">
        <v>155</v>
      </c>
      <c r="M994" t="s">
        <v>155</v>
      </c>
      <c r="N994" t="n">
        <v>-86.1722</v>
      </c>
      <c r="O994" t="n">
        <v>39.7729</v>
      </c>
      <c r="P994" t="n">
        <v>29739</v>
      </c>
      <c r="Q994" t="n">
        <v>20055</v>
      </c>
      <c r="R994" t="n">
        <v>59.6</v>
      </c>
      <c r="S994" t="n">
        <v>60.3</v>
      </c>
      <c r="T994" t="n">
        <v>10.9</v>
      </c>
      <c r="U994" t="n">
        <v>12.8</v>
      </c>
      <c r="V994" t="n">
        <v>6.8</v>
      </c>
      <c r="W994" t="n">
        <v>3</v>
      </c>
      <c r="X994" t="n">
        <v>72</v>
      </c>
      <c r="Y994" t="n">
        <v>56</v>
      </c>
      <c r="Z994" t="n">
        <v>14</v>
      </c>
      <c r="AA994" t="n">
        <v>3928</v>
      </c>
      <c r="AB994" t="n">
        <v>53.9</v>
      </c>
      <c r="AC994" t="n">
        <v>3875</v>
      </c>
      <c r="AD994" t="n">
        <v>53.8</v>
      </c>
      <c r="AE994" t="n">
        <v>38.7</v>
      </c>
      <c r="AF994" t="n">
        <v>3399</v>
      </c>
      <c r="AG994" t="n">
        <v>36</v>
      </c>
      <c r="AH994" t="n">
        <v>69</v>
      </c>
      <c r="AI994" t="n">
        <v>11592</v>
      </c>
      <c r="AJ994" t="n">
        <v>5748</v>
      </c>
      <c r="AK994" t="n">
        <v>6752</v>
      </c>
      <c r="AL994" t="n">
        <v>11445</v>
      </c>
      <c r="AM994" t="n">
        <v>18012</v>
      </c>
      <c r="AN994" t="n">
        <v>19866</v>
      </c>
      <c r="AO994" t="n">
        <v>70</v>
      </c>
      <c r="AP994" t="n">
        <v>4138</v>
      </c>
      <c r="AQ994" t="n">
        <v>1884</v>
      </c>
      <c r="AR994" t="n">
        <v>919</v>
      </c>
    </row>
    <row r="995">
      <c r="A995" t="n">
        <v>151263</v>
      </c>
      <c r="B995" t="s">
        <v>1714</v>
      </c>
      <c r="C995" t="s">
        <v>1679</v>
      </c>
      <c r="D995" t="s">
        <v>1445</v>
      </c>
      <c r="E995" t="s">
        <v>1434</v>
      </c>
      <c r="F995" t="s">
        <v>162</v>
      </c>
      <c r="G995" t="s">
        <v>163</v>
      </c>
      <c r="H995" t="s">
        <v>150</v>
      </c>
      <c r="I995" t="s">
        <v>151</v>
      </c>
      <c r="J995" t="s">
        <v>152</v>
      </c>
      <c r="K995" t="s">
        <v>159</v>
      </c>
      <c r="L995" t="s">
        <v>155</v>
      </c>
      <c r="M995" t="s">
        <v>155</v>
      </c>
      <c r="N995" t="n">
        <v>-86.134</v>
      </c>
      <c r="O995" t="n">
        <v>39.7096</v>
      </c>
      <c r="P995" t="n">
        <v>5882</v>
      </c>
      <c r="Q995" t="n">
        <v>4165</v>
      </c>
      <c r="R995" t="n">
        <v>61.6</v>
      </c>
      <c r="S995" t="n">
        <v>54.1</v>
      </c>
      <c r="T995" t="n">
        <v>12.5</v>
      </c>
      <c r="U995" t="n">
        <v>8.3</v>
      </c>
      <c r="V995" t="n">
        <v>3.6</v>
      </c>
      <c r="W995" t="n">
        <v>12.7</v>
      </c>
      <c r="X995" t="n">
        <v>68</v>
      </c>
      <c r="Y995" t="n">
        <v>20</v>
      </c>
      <c r="Z995" t="n">
        <v>12</v>
      </c>
      <c r="AA995" t="n">
        <v>1136</v>
      </c>
      <c r="AB995" t="n">
        <v>55.8</v>
      </c>
      <c r="AC995" t="n">
        <v>1129</v>
      </c>
      <c r="AD995" t="n">
        <v>55.6</v>
      </c>
      <c r="AE995" t="n">
        <v>45</v>
      </c>
      <c r="AF995" t="n">
        <v>851</v>
      </c>
      <c r="AG995" t="n">
        <v>36</v>
      </c>
      <c r="AH995" t="n">
        <v>92</v>
      </c>
      <c r="AI995" t="n">
        <v>19903</v>
      </c>
      <c r="AJ995" t="n">
        <v>14352</v>
      </c>
      <c r="AK995" t="n">
        <v>13702</v>
      </c>
      <c r="AL995" t="n">
        <v>17093</v>
      </c>
      <c r="AM995" t="n">
        <v>23380</v>
      </c>
      <c r="AN995" t="n">
        <v>26125</v>
      </c>
      <c r="AO995" t="n">
        <v>26</v>
      </c>
      <c r="AP995" t="n">
        <v>893</v>
      </c>
      <c r="AQ995" t="n">
        <v>302</v>
      </c>
      <c r="AR995" t="n">
        <v>153</v>
      </c>
    </row>
    <row r="996">
      <c r="A996" t="n">
        <v>151290</v>
      </c>
      <c r="B996" t="s">
        <v>1715</v>
      </c>
      <c r="C996" t="s">
        <v>1686</v>
      </c>
      <c r="D996" t="s">
        <v>1445</v>
      </c>
      <c r="E996" t="s">
        <v>1434</v>
      </c>
      <c r="F996" t="s">
        <v>162</v>
      </c>
      <c r="G996" t="s">
        <v>163</v>
      </c>
      <c r="H996" t="s">
        <v>150</v>
      </c>
      <c r="I996" t="s">
        <v>151</v>
      </c>
      <c r="J996" t="s">
        <v>168</v>
      </c>
      <c r="K996" t="s">
        <v>153</v>
      </c>
      <c r="L996" t="s">
        <v>155</v>
      </c>
      <c r="M996" t="s">
        <v>155</v>
      </c>
      <c r="N996" t="n">
        <v>-85.1165</v>
      </c>
      <c r="O996" t="n">
        <v>41.0784</v>
      </c>
      <c r="P996" t="n">
        <v>3186</v>
      </c>
      <c r="Q996" t="n">
        <v>1607</v>
      </c>
      <c r="R996" t="n">
        <v>41.9</v>
      </c>
      <c r="S996" t="n">
        <v>47.4</v>
      </c>
      <c r="T996" t="n">
        <v>14.7</v>
      </c>
      <c r="U996" t="n">
        <v>5.4</v>
      </c>
      <c r="V996" t="n">
        <v>2.3</v>
      </c>
      <c r="W996" t="n">
        <v>8.9</v>
      </c>
      <c r="X996" t="n">
        <v>66</v>
      </c>
      <c r="Y996" t="n">
        <v>0</v>
      </c>
      <c r="Z996" t="n">
        <v>16</v>
      </c>
      <c r="AA996" t="n">
        <v>669</v>
      </c>
      <c r="AB996" t="n">
        <v>31.4</v>
      </c>
      <c r="AC996" t="n">
        <v>530</v>
      </c>
      <c r="AD996" t="n">
        <v>35.5</v>
      </c>
      <c r="AE996" t="n">
        <v>21.3</v>
      </c>
      <c r="AF996" t="n">
        <v>447</v>
      </c>
      <c r="AG996" t="n">
        <v>34</v>
      </c>
      <c r="AH996" t="n">
        <v>90</v>
      </c>
      <c r="AI996" t="n">
        <v>22148</v>
      </c>
      <c r="AJ996" t="n">
        <v>17346</v>
      </c>
      <c r="AK996" t="n">
        <v>17260</v>
      </c>
      <c r="AL996" t="n">
        <v>19579</v>
      </c>
      <c r="AM996" t="n">
        <v>24780</v>
      </c>
      <c r="AN996" t="n">
        <v>24341</v>
      </c>
      <c r="AO996" t="n">
        <v>4</v>
      </c>
      <c r="AP996" t="n">
        <v>221</v>
      </c>
      <c r="AQ996" t="n">
        <v>404</v>
      </c>
      <c r="AR996" t="n">
        <v>10</v>
      </c>
    </row>
    <row r="997">
      <c r="A997" t="n">
        <v>151306</v>
      </c>
      <c r="B997" t="s">
        <v>1716</v>
      </c>
      <c r="C997" t="s">
        <v>1695</v>
      </c>
      <c r="D997" t="s">
        <v>1445</v>
      </c>
      <c r="E997" t="s">
        <v>1434</v>
      </c>
      <c r="F997" t="s">
        <v>148</v>
      </c>
      <c r="G997" t="s">
        <v>149</v>
      </c>
      <c r="H997" t="s">
        <v>150</v>
      </c>
      <c r="I997" t="s">
        <v>186</v>
      </c>
      <c r="J997" t="s">
        <v>152</v>
      </c>
      <c r="K997" t="s">
        <v>153</v>
      </c>
      <c r="L997" t="s">
        <v>155</v>
      </c>
      <c r="M997" t="s">
        <v>155</v>
      </c>
      <c r="N997" t="n">
        <v>-87.6772</v>
      </c>
      <c r="O997" t="n">
        <v>37.9624</v>
      </c>
      <c r="P997" t="n">
        <v>10955</v>
      </c>
      <c r="Q997" t="n">
        <v>8246</v>
      </c>
      <c r="R997" t="n">
        <v>63.3</v>
      </c>
      <c r="S997" t="n">
        <v>83.2</v>
      </c>
      <c r="T997" t="n">
        <v>3.8</v>
      </c>
      <c r="U997" t="n">
        <v>4.3</v>
      </c>
      <c r="V997" t="n">
        <v>2.1</v>
      </c>
      <c r="W997" t="n">
        <v>1.5</v>
      </c>
      <c r="X997" t="n">
        <v>69</v>
      </c>
      <c r="Y997" t="n">
        <v>71</v>
      </c>
      <c r="Z997" t="n">
        <v>14</v>
      </c>
      <c r="AA997" t="n">
        <v>1692</v>
      </c>
      <c r="AB997" t="n">
        <v>52</v>
      </c>
      <c r="AC997" t="n">
        <v>1673</v>
      </c>
      <c r="AD997" t="n">
        <v>51.8</v>
      </c>
      <c r="AE997" t="n">
        <v>37.8</v>
      </c>
      <c r="AF997" t="n">
        <v>1234</v>
      </c>
      <c r="AG997" t="n">
        <v>22</v>
      </c>
      <c r="AH997" t="n">
        <v>58</v>
      </c>
      <c r="AI997" t="n">
        <v>14066</v>
      </c>
      <c r="AJ997" t="n">
        <v>7102</v>
      </c>
      <c r="AK997" t="n">
        <v>9159</v>
      </c>
      <c r="AL997" t="n">
        <v>13194</v>
      </c>
      <c r="AM997" t="n">
        <v>17062</v>
      </c>
      <c r="AN997" t="n">
        <v>17421</v>
      </c>
      <c r="AO997" t="n">
        <v>36</v>
      </c>
      <c r="AP997" t="n">
        <v>1263</v>
      </c>
      <c r="AQ997" t="n">
        <v>809</v>
      </c>
      <c r="AR997" t="n">
        <v>8</v>
      </c>
    </row>
    <row r="998">
      <c r="A998" t="n">
        <v>151324</v>
      </c>
      <c r="B998" t="s">
        <v>1717</v>
      </c>
      <c r="C998" t="s">
        <v>1705</v>
      </c>
      <c r="D998" t="s">
        <v>1445</v>
      </c>
      <c r="E998" t="s">
        <v>1434</v>
      </c>
      <c r="F998" t="s">
        <v>148</v>
      </c>
      <c r="G998" t="s">
        <v>149</v>
      </c>
      <c r="H998" t="s">
        <v>150</v>
      </c>
      <c r="I998" t="s">
        <v>151</v>
      </c>
      <c r="J998" t="s">
        <v>152</v>
      </c>
      <c r="K998" t="s">
        <v>159</v>
      </c>
      <c r="L998" t="s">
        <v>155</v>
      </c>
      <c r="M998" t="s">
        <v>155</v>
      </c>
      <c r="N998" t="n">
        <v>-87.4078</v>
      </c>
      <c r="O998" t="n">
        <v>39.4691</v>
      </c>
      <c r="P998" t="n">
        <v>9888</v>
      </c>
      <c r="Q998" t="n">
        <v>7792</v>
      </c>
      <c r="R998" t="n">
        <v>56.7</v>
      </c>
      <c r="S998" t="n">
        <v>67.9</v>
      </c>
      <c r="T998" t="n">
        <v>16.8</v>
      </c>
      <c r="U998" t="n">
        <v>7.3</v>
      </c>
      <c r="V998" t="n">
        <v>1.6</v>
      </c>
      <c r="W998" t="n">
        <v>1</v>
      </c>
      <c r="X998" t="n">
        <v>69</v>
      </c>
      <c r="Y998" t="n">
        <v>40</v>
      </c>
      <c r="Z998" t="n">
        <v>17</v>
      </c>
      <c r="AA998" t="n">
        <v>2671</v>
      </c>
      <c r="AB998" t="n">
        <v>41.1</v>
      </c>
      <c r="AC998" t="n">
        <v>2671</v>
      </c>
      <c r="AD998" t="n">
        <v>41.1</v>
      </c>
      <c r="AE998" t="n">
        <v>30.2</v>
      </c>
      <c r="AF998" t="n">
        <v>1525</v>
      </c>
      <c r="AG998" t="n">
        <v>39</v>
      </c>
      <c r="AH998" t="n">
        <v>73</v>
      </c>
      <c r="AI998" t="n">
        <v>13321</v>
      </c>
      <c r="AJ998" t="n">
        <v>7702</v>
      </c>
      <c r="AK998" t="n">
        <v>8876</v>
      </c>
      <c r="AL998" t="n">
        <v>11400</v>
      </c>
      <c r="AM998" t="n">
        <v>17908</v>
      </c>
      <c r="AN998" t="n">
        <v>19574</v>
      </c>
      <c r="AO998"/>
      <c r="AP998" t="n">
        <v>1565</v>
      </c>
      <c r="AQ998" t="n">
        <v>454</v>
      </c>
      <c r="AR998" t="n">
        <v>109</v>
      </c>
    </row>
    <row r="999">
      <c r="A999" t="n">
        <v>151333</v>
      </c>
      <c r="B999" t="s">
        <v>1718</v>
      </c>
      <c r="C999" t="s">
        <v>1719</v>
      </c>
      <c r="D999" t="s">
        <v>1445</v>
      </c>
      <c r="E999" t="s">
        <v>1434</v>
      </c>
      <c r="F999" t="s">
        <v>148</v>
      </c>
      <c r="G999" t="s">
        <v>149</v>
      </c>
      <c r="H999" t="s">
        <v>150</v>
      </c>
      <c r="I999" t="s">
        <v>151</v>
      </c>
      <c r="J999" t="s">
        <v>168</v>
      </c>
      <c r="K999" t="s">
        <v>153</v>
      </c>
      <c r="L999" t="s">
        <v>155</v>
      </c>
      <c r="M999" t="s">
        <v>155</v>
      </c>
      <c r="N999" t="n">
        <v>-86.132</v>
      </c>
      <c r="O999" t="n">
        <v>40.4601</v>
      </c>
      <c r="P999" t="n">
        <v>5281</v>
      </c>
      <c r="Q999" t="n">
        <v>5030</v>
      </c>
      <c r="R999" t="n">
        <v>62.5</v>
      </c>
      <c r="S999" t="n">
        <v>79</v>
      </c>
      <c r="T999" t="n">
        <v>3.9</v>
      </c>
      <c r="U999" t="n">
        <v>8.9</v>
      </c>
      <c r="V999" t="n">
        <v>1.9</v>
      </c>
      <c r="W999" t="n">
        <v>0.7</v>
      </c>
      <c r="X999" t="n">
        <v>67</v>
      </c>
      <c r="Y999" t="n">
        <v>40</v>
      </c>
      <c r="Z999" t="n">
        <v>14</v>
      </c>
      <c r="AA999" t="n">
        <v>590</v>
      </c>
      <c r="AB999" t="n">
        <v>44.7</v>
      </c>
      <c r="AC999" t="n">
        <v>573</v>
      </c>
      <c r="AD999" t="n">
        <v>44</v>
      </c>
      <c r="AE999" t="n">
        <v>31.2</v>
      </c>
      <c r="AF999" t="n">
        <v>495</v>
      </c>
      <c r="AG999" t="n">
        <v>35</v>
      </c>
      <c r="AH999" t="n">
        <v>68</v>
      </c>
      <c r="AI999" t="n">
        <v>6459</v>
      </c>
      <c r="AJ999" t="n">
        <v>1299</v>
      </c>
      <c r="AK999" t="n">
        <v>3450</v>
      </c>
      <c r="AL999" t="n">
        <v>7224</v>
      </c>
      <c r="AM999" t="n">
        <v>10847</v>
      </c>
      <c r="AN999" t="n">
        <v>11854</v>
      </c>
      <c r="AO999" t="n">
        <v>16</v>
      </c>
      <c r="AP999" t="n">
        <v>515</v>
      </c>
      <c r="AQ999" t="n">
        <v>78</v>
      </c>
      <c r="AR999"/>
    </row>
    <row r="1000">
      <c r="A1000" t="n">
        <v>151342</v>
      </c>
      <c r="B1000" t="s">
        <v>1720</v>
      </c>
      <c r="C1000" t="s">
        <v>1721</v>
      </c>
      <c r="D1000" t="s">
        <v>1445</v>
      </c>
      <c r="E1000" t="s">
        <v>1434</v>
      </c>
      <c r="F1000" t="s">
        <v>148</v>
      </c>
      <c r="G1000" t="s">
        <v>149</v>
      </c>
      <c r="H1000" t="s">
        <v>150</v>
      </c>
      <c r="I1000" t="s">
        <v>151</v>
      </c>
      <c r="J1000" t="s">
        <v>168</v>
      </c>
      <c r="K1000" t="s">
        <v>153</v>
      </c>
      <c r="L1000" t="s">
        <v>155</v>
      </c>
      <c r="M1000" t="s">
        <v>155</v>
      </c>
      <c r="N1000" t="n">
        <v>-86.222</v>
      </c>
      <c r="O1000" t="n">
        <v>41.6653</v>
      </c>
      <c r="P1000" t="n">
        <v>7878</v>
      </c>
      <c r="Q1000" t="n">
        <v>7176</v>
      </c>
      <c r="R1000" t="n">
        <v>62.2</v>
      </c>
      <c r="S1000" t="n">
        <v>65.9</v>
      </c>
      <c r="T1000" t="n">
        <v>7.4</v>
      </c>
      <c r="U1000" t="n">
        <v>17.1</v>
      </c>
      <c r="V1000" t="n">
        <v>2.7</v>
      </c>
      <c r="W1000" t="n">
        <v>0.9</v>
      </c>
      <c r="X1000" t="n">
        <v>67</v>
      </c>
      <c r="Y1000" t="n">
        <v>39</v>
      </c>
      <c r="Z1000" t="n">
        <v>14</v>
      </c>
      <c r="AA1000" t="n">
        <v>915</v>
      </c>
      <c r="AB1000" t="n">
        <v>35.7</v>
      </c>
      <c r="AC1000" t="n">
        <v>869</v>
      </c>
      <c r="AD1000" t="n">
        <v>36.2</v>
      </c>
      <c r="AE1000" t="n">
        <v>20.1</v>
      </c>
      <c r="AF1000" t="n">
        <v>690</v>
      </c>
      <c r="AG1000" t="n">
        <v>41</v>
      </c>
      <c r="AH1000" t="n">
        <v>65</v>
      </c>
      <c r="AI1000" t="n">
        <v>8090</v>
      </c>
      <c r="AJ1000" t="n">
        <v>4347</v>
      </c>
      <c r="AK1000" t="n">
        <v>5039</v>
      </c>
      <c r="AL1000" t="n">
        <v>9272</v>
      </c>
      <c r="AM1000" t="n">
        <v>14551</v>
      </c>
      <c r="AN1000" t="n">
        <v>15174</v>
      </c>
      <c r="AO1000" t="n">
        <v>21</v>
      </c>
      <c r="AP1000" t="n">
        <v>640</v>
      </c>
      <c r="AQ1000" t="n">
        <v>133</v>
      </c>
      <c r="AR1000"/>
    </row>
    <row r="1001">
      <c r="A1001" t="n">
        <v>151351</v>
      </c>
      <c r="B1001" t="s">
        <v>1722</v>
      </c>
      <c r="C1001" t="s">
        <v>1528</v>
      </c>
      <c r="D1001" t="s">
        <v>1445</v>
      </c>
      <c r="E1001" t="s">
        <v>1434</v>
      </c>
      <c r="F1001" t="s">
        <v>148</v>
      </c>
      <c r="G1001" t="s">
        <v>149</v>
      </c>
      <c r="H1001" t="s">
        <v>150</v>
      </c>
      <c r="I1001" t="s">
        <v>151</v>
      </c>
      <c r="J1001" t="s">
        <v>158</v>
      </c>
      <c r="K1001" t="s">
        <v>159</v>
      </c>
      <c r="L1001" t="s">
        <v>155</v>
      </c>
      <c r="M1001" t="s">
        <v>155</v>
      </c>
      <c r="N1001" t="n">
        <v>-86.5266</v>
      </c>
      <c r="O1001" t="n">
        <v>39.1661</v>
      </c>
      <c r="P1001" t="n">
        <v>61491</v>
      </c>
      <c r="Q1001" t="n">
        <v>48857</v>
      </c>
      <c r="R1001" t="n">
        <v>51.2</v>
      </c>
      <c r="S1001" t="n">
        <v>67</v>
      </c>
      <c r="T1001" t="n">
        <v>5.4</v>
      </c>
      <c r="U1001" t="n">
        <v>9</v>
      </c>
      <c r="V1001" t="n">
        <v>8.5</v>
      </c>
      <c r="W1001" t="n">
        <v>4.2</v>
      </c>
      <c r="X1001" t="n">
        <v>91</v>
      </c>
      <c r="Y1001" t="n">
        <v>81</v>
      </c>
      <c r="Z1001" t="n">
        <v>18</v>
      </c>
      <c r="AA1001" t="n">
        <v>7964</v>
      </c>
      <c r="AB1001" t="n">
        <v>81.2</v>
      </c>
      <c r="AC1001" t="n">
        <v>7964</v>
      </c>
      <c r="AD1001" t="n">
        <v>81.2</v>
      </c>
      <c r="AE1001" t="n">
        <v>71.5</v>
      </c>
      <c r="AF1001" t="n">
        <v>9709</v>
      </c>
      <c r="AG1001" t="n">
        <v>17</v>
      </c>
      <c r="AH1001" t="n">
        <v>66</v>
      </c>
      <c r="AI1001" t="n">
        <v>16282</v>
      </c>
      <c r="AJ1001" t="n">
        <v>6125</v>
      </c>
      <c r="AK1001" t="n">
        <v>7383</v>
      </c>
      <c r="AL1001" t="n">
        <v>12311</v>
      </c>
      <c r="AM1001" t="n">
        <v>20828</v>
      </c>
      <c r="AN1001" t="n">
        <v>24018</v>
      </c>
      <c r="AO1001" t="n">
        <v>1</v>
      </c>
      <c r="AP1001" t="n">
        <v>7239</v>
      </c>
      <c r="AQ1001" t="n">
        <v>3372</v>
      </c>
      <c r="AR1001" t="n">
        <v>728</v>
      </c>
    </row>
    <row r="1002">
      <c r="A1002" t="n">
        <v>151360</v>
      </c>
      <c r="B1002" t="s">
        <v>1723</v>
      </c>
      <c r="C1002" t="s">
        <v>1724</v>
      </c>
      <c r="D1002" t="s">
        <v>1445</v>
      </c>
      <c r="E1002" t="s">
        <v>1434</v>
      </c>
      <c r="F1002" t="s">
        <v>148</v>
      </c>
      <c r="G1002" t="s">
        <v>149</v>
      </c>
      <c r="H1002" t="s">
        <v>150</v>
      </c>
      <c r="I1002" t="s">
        <v>186</v>
      </c>
      <c r="J1002" t="s">
        <v>168</v>
      </c>
      <c r="K1002" t="s">
        <v>153</v>
      </c>
      <c r="L1002" t="s">
        <v>155</v>
      </c>
      <c r="M1002" t="s">
        <v>155</v>
      </c>
      <c r="N1002" t="n">
        <v>-87.3372</v>
      </c>
      <c r="O1002" t="n">
        <v>41.5573</v>
      </c>
      <c r="P1002" t="n">
        <v>5655</v>
      </c>
      <c r="Q1002" t="n">
        <v>5231</v>
      </c>
      <c r="R1002" t="n">
        <v>69.7</v>
      </c>
      <c r="S1002" t="n">
        <v>52.3</v>
      </c>
      <c r="T1002" t="n">
        <v>14.9</v>
      </c>
      <c r="U1002" t="n">
        <v>24.2</v>
      </c>
      <c r="V1002" t="n">
        <v>3</v>
      </c>
      <c r="W1002" t="n">
        <v>0.2</v>
      </c>
      <c r="X1002" t="n">
        <v>69</v>
      </c>
      <c r="Y1002" t="n">
        <v>62</v>
      </c>
      <c r="Z1002" t="n">
        <v>14</v>
      </c>
      <c r="AA1002" t="n">
        <v>559</v>
      </c>
      <c r="AB1002" t="n">
        <v>36.9</v>
      </c>
      <c r="AC1002" t="n">
        <v>543</v>
      </c>
      <c r="AD1002" t="n">
        <v>36.3</v>
      </c>
      <c r="AE1002" t="n">
        <v>22.3</v>
      </c>
      <c r="AF1002" t="n">
        <v>389</v>
      </c>
      <c r="AG1002" t="n">
        <v>43</v>
      </c>
      <c r="AH1002" t="n">
        <v>83</v>
      </c>
      <c r="AI1002" t="n">
        <v>5553</v>
      </c>
      <c r="AJ1002" t="n">
        <v>2164</v>
      </c>
      <c r="AK1002" t="n">
        <v>2616</v>
      </c>
      <c r="AL1002" t="n">
        <v>8589</v>
      </c>
      <c r="AM1002" t="n">
        <v>12463</v>
      </c>
      <c r="AN1002" t="n">
        <v>13021</v>
      </c>
      <c r="AO1002" t="n">
        <v>31</v>
      </c>
      <c r="AP1002" t="n">
        <v>524</v>
      </c>
      <c r="AQ1002" t="n">
        <v>92</v>
      </c>
      <c r="AR1002"/>
    </row>
    <row r="1003">
      <c r="A1003" t="n">
        <v>151379</v>
      </c>
      <c r="B1003" t="s">
        <v>1725</v>
      </c>
      <c r="C1003" t="s">
        <v>1726</v>
      </c>
      <c r="D1003" t="s">
        <v>1445</v>
      </c>
      <c r="E1003" t="s">
        <v>1434</v>
      </c>
      <c r="F1003" t="s">
        <v>148</v>
      </c>
      <c r="G1003" t="s">
        <v>149</v>
      </c>
      <c r="H1003" t="s">
        <v>150</v>
      </c>
      <c r="I1003" t="s">
        <v>186</v>
      </c>
      <c r="J1003" t="s">
        <v>168</v>
      </c>
      <c r="K1003" t="s">
        <v>153</v>
      </c>
      <c r="L1003" t="s">
        <v>155</v>
      </c>
      <c r="M1003" t="s">
        <v>155</v>
      </c>
      <c r="N1003" t="n">
        <v>-85.82</v>
      </c>
      <c r="O1003" t="n">
        <v>38.3452</v>
      </c>
      <c r="P1003" t="n">
        <v>5547</v>
      </c>
      <c r="Q1003" t="n">
        <v>4886</v>
      </c>
      <c r="R1003" t="n">
        <v>62.3</v>
      </c>
      <c r="S1003" t="n">
        <v>79</v>
      </c>
      <c r="T1003" t="n">
        <v>6.7</v>
      </c>
      <c r="U1003" t="n">
        <v>6.4</v>
      </c>
      <c r="V1003" t="n">
        <v>2.4</v>
      </c>
      <c r="W1003" t="n">
        <v>0.5</v>
      </c>
      <c r="X1003" t="n">
        <v>70</v>
      </c>
      <c r="Y1003" t="n">
        <v>51</v>
      </c>
      <c r="Z1003" t="n">
        <v>13</v>
      </c>
      <c r="AA1003" t="n">
        <v>865</v>
      </c>
      <c r="AB1003" t="n">
        <v>33.4</v>
      </c>
      <c r="AC1003" t="n">
        <v>861</v>
      </c>
      <c r="AD1003" t="n">
        <v>33.2</v>
      </c>
      <c r="AE1003" t="n">
        <v>26</v>
      </c>
      <c r="AF1003" t="n">
        <v>566</v>
      </c>
      <c r="AG1003" t="n">
        <v>34</v>
      </c>
      <c r="AH1003" t="n">
        <v>79</v>
      </c>
      <c r="AI1003" t="n">
        <v>8829</v>
      </c>
      <c r="AJ1003" t="n">
        <v>4253</v>
      </c>
      <c r="AK1003" t="n">
        <v>4592</v>
      </c>
      <c r="AL1003" t="n">
        <v>8343</v>
      </c>
      <c r="AM1003" t="n">
        <v>12726</v>
      </c>
      <c r="AN1003" t="n">
        <v>12852</v>
      </c>
      <c r="AO1003" t="n">
        <v>8</v>
      </c>
      <c r="AP1003" t="n">
        <v>711</v>
      </c>
      <c r="AQ1003" t="n">
        <v>170</v>
      </c>
      <c r="AR1003"/>
    </row>
    <row r="1004">
      <c r="A1004" t="n">
        <v>151388</v>
      </c>
      <c r="B1004" t="s">
        <v>1727</v>
      </c>
      <c r="C1004" t="s">
        <v>1444</v>
      </c>
      <c r="D1004" t="s">
        <v>1445</v>
      </c>
      <c r="E1004" t="s">
        <v>1434</v>
      </c>
      <c r="F1004" t="s">
        <v>148</v>
      </c>
      <c r="G1004" t="s">
        <v>149</v>
      </c>
      <c r="H1004" t="s">
        <v>150</v>
      </c>
      <c r="I1004" t="s">
        <v>175</v>
      </c>
      <c r="J1004" t="s">
        <v>168</v>
      </c>
      <c r="K1004" t="s">
        <v>153</v>
      </c>
      <c r="L1004" t="s">
        <v>155</v>
      </c>
      <c r="M1004" t="s">
        <v>155</v>
      </c>
      <c r="N1004" t="n">
        <v>-84.8819</v>
      </c>
      <c r="O1004" t="n">
        <v>39.8687</v>
      </c>
      <c r="P1004" t="n">
        <v>5241</v>
      </c>
      <c r="Q1004" t="n">
        <v>4859</v>
      </c>
      <c r="R1004" t="n">
        <v>63.6</v>
      </c>
      <c r="S1004" t="n">
        <v>76.5</v>
      </c>
      <c r="T1004" t="n">
        <v>5.5</v>
      </c>
      <c r="U1004" t="n">
        <v>6.7</v>
      </c>
      <c r="V1004" t="n">
        <v>3</v>
      </c>
      <c r="W1004" t="n">
        <v>1.8</v>
      </c>
      <c r="X1004" t="n">
        <v>63</v>
      </c>
      <c r="Y1004" t="n">
        <v>65</v>
      </c>
      <c r="Z1004" t="n">
        <v>14</v>
      </c>
      <c r="AA1004" t="n">
        <v>377</v>
      </c>
      <c r="AB1004" t="n">
        <v>45.4</v>
      </c>
      <c r="AC1004" t="n">
        <v>377</v>
      </c>
      <c r="AD1004" t="n">
        <v>45.4</v>
      </c>
      <c r="AE1004" t="n">
        <v>33.4</v>
      </c>
      <c r="AF1004" t="n">
        <v>312</v>
      </c>
      <c r="AG1004" t="n">
        <v>34</v>
      </c>
      <c r="AH1004" t="n">
        <v>56</v>
      </c>
      <c r="AI1004" t="n">
        <v>9484</v>
      </c>
      <c r="AJ1004" t="n">
        <v>5216</v>
      </c>
      <c r="AK1004" t="n">
        <v>6260</v>
      </c>
      <c r="AL1004" t="n">
        <v>11061</v>
      </c>
      <c r="AM1004" t="n">
        <v>13497</v>
      </c>
      <c r="AN1004" t="n">
        <v>14863</v>
      </c>
      <c r="AO1004"/>
      <c r="AP1004" t="n">
        <v>598</v>
      </c>
      <c r="AQ1004" t="n">
        <v>63</v>
      </c>
      <c r="AR1004"/>
    </row>
    <row r="1005">
      <c r="A1005" t="n">
        <v>151467</v>
      </c>
      <c r="B1005" t="s">
        <v>1728</v>
      </c>
      <c r="C1005" t="s">
        <v>1679</v>
      </c>
      <c r="D1005" t="s">
        <v>1445</v>
      </c>
      <c r="E1005" t="s">
        <v>1434</v>
      </c>
      <c r="F1005" t="s">
        <v>279</v>
      </c>
      <c r="G1005" t="s">
        <v>189</v>
      </c>
      <c r="H1005" t="s">
        <v>174</v>
      </c>
      <c r="I1005" t="s">
        <v>151</v>
      </c>
      <c r="J1005" t="s">
        <v>164</v>
      </c>
      <c r="K1005" t="s">
        <v>176</v>
      </c>
      <c r="L1005" t="s">
        <v>155</v>
      </c>
      <c r="M1005" t="s">
        <v>155</v>
      </c>
      <c r="N1005" t="n">
        <v>-86.0416</v>
      </c>
      <c r="O1005" t="n">
        <v>39.8856</v>
      </c>
      <c r="P1005" t="n">
        <v>289</v>
      </c>
      <c r="Q1005" t="n">
        <v>289</v>
      </c>
      <c r="R1005" t="n">
        <v>92.4</v>
      </c>
      <c r="S1005" t="n">
        <v>73.7</v>
      </c>
      <c r="T1005" t="n">
        <v>5.5</v>
      </c>
      <c r="U1005" t="n">
        <v>6.9</v>
      </c>
      <c r="V1005" t="n">
        <v>0.3</v>
      </c>
      <c r="W1005" t="n">
        <v>0</v>
      </c>
      <c r="X1005" t="n">
        <v>66</v>
      </c>
      <c r="Y1005"/>
      <c r="Z1005" t="n">
        <v>16</v>
      </c>
      <c r="AA1005" t="n">
        <v>94</v>
      </c>
      <c r="AB1005" t="n">
        <v>69.1</v>
      </c>
      <c r="AC1005"/>
      <c r="AD1005"/>
      <c r="AE1005"/>
      <c r="AF1005" t="n">
        <v>32</v>
      </c>
      <c r="AG1005" t="n">
        <v>50</v>
      </c>
      <c r="AH1005" t="n">
        <v>62</v>
      </c>
      <c r="AI1005" t="n">
        <v>13351</v>
      </c>
      <c r="AJ1005" t="n">
        <v>10970</v>
      </c>
      <c r="AK1005" t="n">
        <v>10887</v>
      </c>
      <c r="AL1005" t="n">
        <v>18213</v>
      </c>
      <c r="AM1005" t="n">
        <v>22651</v>
      </c>
      <c r="AN1005" t="n">
        <v>22651</v>
      </c>
      <c r="AO1005" t="n">
        <v>115</v>
      </c>
      <c r="AP1005"/>
      <c r="AQ1005"/>
      <c r="AR1005"/>
    </row>
    <row r="1006">
      <c r="A1006" t="n">
        <v>151564</v>
      </c>
      <c r="B1006" t="s">
        <v>1729</v>
      </c>
      <c r="C1006" t="s">
        <v>1730</v>
      </c>
      <c r="D1006" t="s">
        <v>1445</v>
      </c>
      <c r="E1006" t="s">
        <v>1434</v>
      </c>
      <c r="F1006" t="s">
        <v>199</v>
      </c>
      <c r="G1006" t="s">
        <v>189</v>
      </c>
      <c r="H1006" t="s">
        <v>200</v>
      </c>
      <c r="I1006" t="s">
        <v>205</v>
      </c>
      <c r="J1006" t="s">
        <v>164</v>
      </c>
      <c r="K1006"/>
      <c r="L1006" t="s">
        <v>155</v>
      </c>
      <c r="M1006" t="s">
        <v>155</v>
      </c>
      <c r="N1006" t="n">
        <v>-86.6182</v>
      </c>
      <c r="O1006" t="n">
        <v>41.2877</v>
      </c>
      <c r="P1006" t="n">
        <v>50</v>
      </c>
      <c r="Q1006" t="n">
        <v>50</v>
      </c>
      <c r="R1006" t="n">
        <v>98</v>
      </c>
      <c r="S1006" t="n">
        <v>92</v>
      </c>
      <c r="T1006" t="n">
        <v>0</v>
      </c>
      <c r="U1006" t="n">
        <v>6</v>
      </c>
      <c r="V1006" t="n">
        <v>0</v>
      </c>
      <c r="W1006" t="n">
        <v>0</v>
      </c>
      <c r="X1006" t="n">
        <v>88</v>
      </c>
      <c r="Y1006" t="n">
        <v>69</v>
      </c>
      <c r="Z1006" t="n">
        <v>11</v>
      </c>
      <c r="AA1006"/>
      <c r="AB1006"/>
      <c r="AC1006"/>
      <c r="AD1006"/>
      <c r="AE1006"/>
      <c r="AF1006" t="n">
        <v>13</v>
      </c>
      <c r="AG1006" t="n">
        <v>8</v>
      </c>
      <c r="AH1006" t="n">
        <v>8</v>
      </c>
      <c r="AI1006" t="n">
        <v>9019</v>
      </c>
      <c r="AJ1006"/>
      <c r="AK1006" t="n">
        <v>9019</v>
      </c>
      <c r="AL1006"/>
      <c r="AM1006"/>
      <c r="AN1006"/>
      <c r="AO1006"/>
      <c r="AP1006"/>
      <c r="AQ1006"/>
      <c r="AR1006"/>
    </row>
    <row r="1007">
      <c r="A1007" t="n">
        <v>151607</v>
      </c>
      <c r="B1007" t="s">
        <v>1731</v>
      </c>
      <c r="C1007" t="s">
        <v>1732</v>
      </c>
      <c r="D1007" t="s">
        <v>1445</v>
      </c>
      <c r="E1007" t="s">
        <v>1434</v>
      </c>
      <c r="F1007" t="s">
        <v>199</v>
      </c>
      <c r="G1007" t="s">
        <v>189</v>
      </c>
      <c r="H1007" t="s">
        <v>200</v>
      </c>
      <c r="I1007" t="s">
        <v>151</v>
      </c>
      <c r="J1007" t="s">
        <v>164</v>
      </c>
      <c r="K1007"/>
      <c r="L1007" t="s">
        <v>155</v>
      </c>
      <c r="M1007" t="s">
        <v>155</v>
      </c>
      <c r="N1007" t="n">
        <v>-86.887</v>
      </c>
      <c r="O1007" t="n">
        <v>40.4198</v>
      </c>
      <c r="P1007" t="n">
        <v>172</v>
      </c>
      <c r="Q1007" t="n">
        <v>172</v>
      </c>
      <c r="R1007" t="n">
        <v>98.8</v>
      </c>
      <c r="S1007" t="n">
        <v>53.5</v>
      </c>
      <c r="T1007" t="n">
        <v>20.9</v>
      </c>
      <c r="U1007" t="n">
        <v>19.8</v>
      </c>
      <c r="V1007" t="n">
        <v>1.2</v>
      </c>
      <c r="W1007" t="n">
        <v>0</v>
      </c>
      <c r="X1007"/>
      <c r="Y1007"/>
      <c r="Z1007" t="n">
        <v>14</v>
      </c>
      <c r="AA1007"/>
      <c r="AB1007"/>
      <c r="AC1007"/>
      <c r="AD1007"/>
      <c r="AE1007"/>
      <c r="AF1007" t="n">
        <v>35</v>
      </c>
      <c r="AG1007" t="n">
        <v>63</v>
      </c>
      <c r="AH1007" t="n">
        <v>64</v>
      </c>
      <c r="AI1007" t="n">
        <v>17943</v>
      </c>
      <c r="AJ1007" t="n">
        <v>19343</v>
      </c>
      <c r="AK1007" t="n">
        <v>24943</v>
      </c>
      <c r="AL1007"/>
      <c r="AM1007"/>
      <c r="AN1007" t="n">
        <v>24943</v>
      </c>
      <c r="AO1007"/>
      <c r="AP1007"/>
      <c r="AQ1007"/>
      <c r="AR1007"/>
    </row>
    <row r="1008">
      <c r="A1008" t="n">
        <v>151661</v>
      </c>
      <c r="B1008" t="s">
        <v>1733</v>
      </c>
      <c r="C1008" t="s">
        <v>1679</v>
      </c>
      <c r="D1008" t="s">
        <v>1445</v>
      </c>
      <c r="E1008" t="s">
        <v>1434</v>
      </c>
      <c r="F1008" t="s">
        <v>279</v>
      </c>
      <c r="G1008" t="s">
        <v>189</v>
      </c>
      <c r="H1008" t="s">
        <v>174</v>
      </c>
      <c r="I1008" t="s">
        <v>151</v>
      </c>
      <c r="J1008" t="s">
        <v>168</v>
      </c>
      <c r="K1008" t="s">
        <v>176</v>
      </c>
      <c r="L1008" t="s">
        <v>155</v>
      </c>
      <c r="M1008" t="s">
        <v>155</v>
      </c>
      <c r="N1008" t="n">
        <v>-86.2463</v>
      </c>
      <c r="O1008" t="n">
        <v>39.8845</v>
      </c>
      <c r="P1008" t="n">
        <v>1548</v>
      </c>
      <c r="Q1008" t="n">
        <v>1548</v>
      </c>
      <c r="R1008" t="n">
        <v>18.9</v>
      </c>
      <c r="S1008" t="n">
        <v>48.6</v>
      </c>
      <c r="T1008" t="n">
        <v>27.7</v>
      </c>
      <c r="U1008" t="n">
        <v>14.7</v>
      </c>
      <c r="V1008" t="n">
        <v>2.8</v>
      </c>
      <c r="W1008" t="n">
        <v>0.1</v>
      </c>
      <c r="X1008" t="n">
        <v>58</v>
      </c>
      <c r="Y1008"/>
      <c r="Z1008" t="n">
        <v>26</v>
      </c>
      <c r="AA1008" t="n">
        <v>797</v>
      </c>
      <c r="AB1008" t="n">
        <v>52.9</v>
      </c>
      <c r="AC1008"/>
      <c r="AD1008"/>
      <c r="AE1008"/>
      <c r="AF1008" t="n">
        <v>750</v>
      </c>
      <c r="AG1008" t="n">
        <v>64</v>
      </c>
      <c r="AH1008" t="n">
        <v>86</v>
      </c>
      <c r="AI1008" t="n">
        <v>29771</v>
      </c>
      <c r="AJ1008" t="n">
        <v>28785</v>
      </c>
      <c r="AK1008" t="n">
        <v>28589</v>
      </c>
      <c r="AL1008" t="n">
        <v>31262</v>
      </c>
      <c r="AM1008" t="n">
        <v>32446</v>
      </c>
      <c r="AN1008" t="n">
        <v>33878</v>
      </c>
      <c r="AO1008" t="n">
        <v>124</v>
      </c>
      <c r="AP1008"/>
      <c r="AQ1008"/>
      <c r="AR1008"/>
    </row>
    <row r="1009">
      <c r="A1009" t="n">
        <v>151777</v>
      </c>
      <c r="B1009" t="s">
        <v>1734</v>
      </c>
      <c r="C1009" t="s">
        <v>1735</v>
      </c>
      <c r="D1009" t="s">
        <v>1445</v>
      </c>
      <c r="E1009" t="s">
        <v>1434</v>
      </c>
      <c r="F1009" t="s">
        <v>162</v>
      </c>
      <c r="G1009" t="s">
        <v>163</v>
      </c>
      <c r="H1009" t="s">
        <v>150</v>
      </c>
      <c r="I1009" t="s">
        <v>175</v>
      </c>
      <c r="J1009" t="s">
        <v>168</v>
      </c>
      <c r="K1009" t="s">
        <v>153</v>
      </c>
      <c r="L1009" t="s">
        <v>155</v>
      </c>
      <c r="M1009" t="s">
        <v>155</v>
      </c>
      <c r="N1009" t="n">
        <v>-85.7622</v>
      </c>
      <c r="O1009" t="n">
        <v>41.0115</v>
      </c>
      <c r="P1009" t="n">
        <v>1303</v>
      </c>
      <c r="Q1009" t="n">
        <v>998</v>
      </c>
      <c r="R1009" t="n">
        <v>52.5</v>
      </c>
      <c r="S1009" t="n">
        <v>58.6</v>
      </c>
      <c r="T1009" t="n">
        <v>7.9</v>
      </c>
      <c r="U1009" t="n">
        <v>8</v>
      </c>
      <c r="V1009" t="n">
        <v>0.8</v>
      </c>
      <c r="W1009" t="n">
        <v>0.4</v>
      </c>
      <c r="X1009" t="n">
        <v>72</v>
      </c>
      <c r="Y1009"/>
      <c r="Z1009" t="n">
        <v>13</v>
      </c>
      <c r="AA1009" t="n">
        <v>397</v>
      </c>
      <c r="AB1009" t="n">
        <v>44.8</v>
      </c>
      <c r="AC1009" t="n">
        <v>397</v>
      </c>
      <c r="AD1009" t="n">
        <v>44.8</v>
      </c>
      <c r="AE1009" t="n">
        <v>37</v>
      </c>
      <c r="AF1009" t="n">
        <v>257</v>
      </c>
      <c r="AG1009" t="n">
        <v>44</v>
      </c>
      <c r="AH1009" t="n">
        <v>95</v>
      </c>
      <c r="AI1009" t="n">
        <v>19367</v>
      </c>
      <c r="AJ1009" t="n">
        <v>12895</v>
      </c>
      <c r="AK1009" t="n">
        <v>13031</v>
      </c>
      <c r="AL1009" t="n">
        <v>16949</v>
      </c>
      <c r="AM1009" t="n">
        <v>21089</v>
      </c>
      <c r="AN1009" t="n">
        <v>25938</v>
      </c>
      <c r="AO1009"/>
      <c r="AP1009" t="n">
        <v>199</v>
      </c>
      <c r="AQ1009" t="n">
        <v>54</v>
      </c>
      <c r="AR1009" t="n">
        <v>60</v>
      </c>
    </row>
    <row r="1010">
      <c r="A1010" t="n">
        <v>151786</v>
      </c>
      <c r="B1010" t="s">
        <v>1736</v>
      </c>
      <c r="C1010" t="s">
        <v>1679</v>
      </c>
      <c r="D1010" t="s">
        <v>1445</v>
      </c>
      <c r="E1010" t="s">
        <v>1434</v>
      </c>
      <c r="F1010" t="s">
        <v>162</v>
      </c>
      <c r="G1010" t="s">
        <v>163</v>
      </c>
      <c r="H1010" t="s">
        <v>150</v>
      </c>
      <c r="I1010" t="s">
        <v>151</v>
      </c>
      <c r="J1010" t="s">
        <v>168</v>
      </c>
      <c r="K1010" t="s">
        <v>159</v>
      </c>
      <c r="L1010" t="s">
        <v>155</v>
      </c>
      <c r="M1010" t="s">
        <v>155</v>
      </c>
      <c r="N1010" t="n">
        <v>-86.2026</v>
      </c>
      <c r="O1010" t="n">
        <v>39.8132</v>
      </c>
      <c r="P1010" t="n">
        <v>4934</v>
      </c>
      <c r="Q1010" t="n">
        <v>3714</v>
      </c>
      <c r="R1010" t="n">
        <v>68.4</v>
      </c>
      <c r="S1010" t="n">
        <v>57.4</v>
      </c>
      <c r="T1010" t="n">
        <v>16.5</v>
      </c>
      <c r="U1010" t="n">
        <v>10.9</v>
      </c>
      <c r="V1010" t="n">
        <v>3.6</v>
      </c>
      <c r="W1010" t="n">
        <v>2.3</v>
      </c>
      <c r="X1010" t="n">
        <v>77</v>
      </c>
      <c r="Y1010"/>
      <c r="Z1010" t="n">
        <v>13</v>
      </c>
      <c r="AA1010" t="n">
        <v>338</v>
      </c>
      <c r="AB1010" t="n">
        <v>60.9</v>
      </c>
      <c r="AC1010" t="n">
        <v>338</v>
      </c>
      <c r="AD1010" t="n">
        <v>60.9</v>
      </c>
      <c r="AE1010" t="n">
        <v>43.5</v>
      </c>
      <c r="AF1010" t="n">
        <v>462</v>
      </c>
      <c r="AG1010" t="n">
        <v>23</v>
      </c>
      <c r="AH1010" t="n">
        <v>63</v>
      </c>
      <c r="AI1010" t="n">
        <v>23225</v>
      </c>
      <c r="AJ1010" t="n">
        <v>24435</v>
      </c>
      <c r="AK1010" t="n">
        <v>20235</v>
      </c>
      <c r="AL1010" t="n">
        <v>22711</v>
      </c>
      <c r="AM1010" t="n">
        <v>25398</v>
      </c>
      <c r="AN1010" t="n">
        <v>24074</v>
      </c>
      <c r="AO1010" t="n">
        <v>11</v>
      </c>
      <c r="AP1010" t="n">
        <v>648</v>
      </c>
      <c r="AQ1010" t="n">
        <v>165</v>
      </c>
      <c r="AR1010" t="n">
        <v>170</v>
      </c>
    </row>
    <row r="1011">
      <c r="A1011" t="n">
        <v>151801</v>
      </c>
      <c r="B1011" t="s">
        <v>1737</v>
      </c>
      <c r="C1011" t="s">
        <v>228</v>
      </c>
      <c r="D1011" t="s">
        <v>1445</v>
      </c>
      <c r="E1011" t="s">
        <v>1434</v>
      </c>
      <c r="F1011" t="s">
        <v>162</v>
      </c>
      <c r="G1011" t="s">
        <v>163</v>
      </c>
      <c r="H1011" t="s">
        <v>150</v>
      </c>
      <c r="I1011" t="s">
        <v>175</v>
      </c>
      <c r="J1011" t="s">
        <v>168</v>
      </c>
      <c r="K1011" t="s">
        <v>153</v>
      </c>
      <c r="L1011" t="s">
        <v>155</v>
      </c>
      <c r="M1011" t="s">
        <v>155</v>
      </c>
      <c r="N1011" t="n">
        <v>-85.6675</v>
      </c>
      <c r="O1011" t="n">
        <v>40.5179</v>
      </c>
      <c r="P1011" t="n">
        <v>2708</v>
      </c>
      <c r="Q1011" t="n">
        <v>2279</v>
      </c>
      <c r="R1011" t="n">
        <v>63.2</v>
      </c>
      <c r="S1011" t="n">
        <v>80.3</v>
      </c>
      <c r="T1011" t="n">
        <v>4.9</v>
      </c>
      <c r="U1011" t="n">
        <v>4.3</v>
      </c>
      <c r="V1011" t="n">
        <v>2.4</v>
      </c>
      <c r="W1011" t="n">
        <v>1.5</v>
      </c>
      <c r="X1011" t="n">
        <v>79</v>
      </c>
      <c r="Y1011"/>
      <c r="Z1011" t="n">
        <v>12</v>
      </c>
      <c r="AA1011" t="n">
        <v>784</v>
      </c>
      <c r="AB1011" t="n">
        <v>66.3</v>
      </c>
      <c r="AC1011" t="n">
        <v>784</v>
      </c>
      <c r="AD1011" t="n">
        <v>65.6</v>
      </c>
      <c r="AE1011" t="n">
        <v>57.9</v>
      </c>
      <c r="AF1011" t="n">
        <v>580</v>
      </c>
      <c r="AG1011" t="n">
        <v>25</v>
      </c>
      <c r="AH1011" t="n">
        <v>94</v>
      </c>
      <c r="AI1011" t="n">
        <v>23364</v>
      </c>
      <c r="AJ1011" t="n">
        <v>18803</v>
      </c>
      <c r="AK1011" t="n">
        <v>18267</v>
      </c>
      <c r="AL1011" t="n">
        <v>18962</v>
      </c>
      <c r="AM1011" t="n">
        <v>23495</v>
      </c>
      <c r="AN1011" t="n">
        <v>27229</v>
      </c>
      <c r="AO1011" t="n">
        <v>11</v>
      </c>
      <c r="AP1011" t="n">
        <v>521</v>
      </c>
      <c r="AQ1011" t="n">
        <v>12</v>
      </c>
      <c r="AR1011" t="n">
        <v>15</v>
      </c>
    </row>
    <row r="1012">
      <c r="A1012" t="n">
        <v>151810</v>
      </c>
      <c r="B1012" t="s">
        <v>1738</v>
      </c>
      <c r="C1012" t="s">
        <v>1679</v>
      </c>
      <c r="D1012" t="s">
        <v>1445</v>
      </c>
      <c r="E1012" t="s">
        <v>1434</v>
      </c>
      <c r="F1012" t="s">
        <v>162</v>
      </c>
      <c r="G1012" t="s">
        <v>163</v>
      </c>
      <c r="H1012" t="s">
        <v>150</v>
      </c>
      <c r="I1012" t="s">
        <v>151</v>
      </c>
      <c r="J1012" t="s">
        <v>164</v>
      </c>
      <c r="K1012" t="s">
        <v>179</v>
      </c>
      <c r="L1012" t="s">
        <v>155</v>
      </c>
      <c r="M1012" t="s">
        <v>155</v>
      </c>
      <c r="N1012" t="n">
        <v>-86.104</v>
      </c>
      <c r="O1012" t="n">
        <v>39.7981</v>
      </c>
      <c r="P1012" t="n">
        <v>254</v>
      </c>
      <c r="Q1012" t="n">
        <v>218</v>
      </c>
      <c r="R1012" t="n">
        <v>68.8</v>
      </c>
      <c r="S1012" t="n">
        <v>2.8</v>
      </c>
      <c r="T1012" t="n">
        <v>80.7</v>
      </c>
      <c r="U1012" t="n">
        <v>5</v>
      </c>
      <c r="V1012" t="n">
        <v>0.9</v>
      </c>
      <c r="W1012" t="n">
        <v>0</v>
      </c>
      <c r="X1012" t="n">
        <v>75</v>
      </c>
      <c r="Y1012" t="n">
        <v>33</v>
      </c>
      <c r="Z1012" t="n">
        <v>11</v>
      </c>
      <c r="AA1012" t="n">
        <v>15</v>
      </c>
      <c r="AB1012" t="n">
        <v>33.3</v>
      </c>
      <c r="AC1012" t="n">
        <v>15</v>
      </c>
      <c r="AD1012" t="n">
        <v>33.3</v>
      </c>
      <c r="AE1012" t="n">
        <v>26.7</v>
      </c>
      <c r="AF1012" t="n">
        <v>3</v>
      </c>
      <c r="AG1012" t="n">
        <v>66</v>
      </c>
      <c r="AH1012" t="n">
        <v>70</v>
      </c>
      <c r="AI1012" t="n">
        <v>13879</v>
      </c>
      <c r="AJ1012" t="n">
        <v>10379</v>
      </c>
      <c r="AK1012" t="n">
        <v>15628</v>
      </c>
      <c r="AL1012"/>
      <c r="AM1012"/>
      <c r="AN1012"/>
      <c r="AO1012"/>
      <c r="AP1012" t="n">
        <v>13</v>
      </c>
      <c r="AQ1012" t="n">
        <v>6</v>
      </c>
      <c r="AR1012"/>
    </row>
    <row r="1013">
      <c r="A1013" t="n">
        <v>151865</v>
      </c>
      <c r="B1013" t="s">
        <v>1739</v>
      </c>
      <c r="C1013" t="s">
        <v>1740</v>
      </c>
      <c r="D1013" t="s">
        <v>1445</v>
      </c>
      <c r="E1013" t="s">
        <v>1434</v>
      </c>
      <c r="F1013" t="s">
        <v>162</v>
      </c>
      <c r="G1013" t="s">
        <v>163</v>
      </c>
      <c r="H1013" t="s">
        <v>150</v>
      </c>
      <c r="I1013" t="s">
        <v>151</v>
      </c>
      <c r="J1013" t="s">
        <v>164</v>
      </c>
      <c r="K1013" t="s">
        <v>209</v>
      </c>
      <c r="L1013" t="s">
        <v>155</v>
      </c>
      <c r="M1013" t="s">
        <v>155</v>
      </c>
      <c r="N1013" t="n">
        <v>-85.9722</v>
      </c>
      <c r="O1013" t="n">
        <v>41.656</v>
      </c>
      <c r="P1013" t="n">
        <v>154</v>
      </c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 t="n">
        <v>17</v>
      </c>
      <c r="AR1013"/>
    </row>
    <row r="1014">
      <c r="A1014" t="n">
        <v>151962</v>
      </c>
      <c r="B1014" t="s">
        <v>1741</v>
      </c>
      <c r="C1014" t="s">
        <v>1742</v>
      </c>
      <c r="D1014" t="s">
        <v>1445</v>
      </c>
      <c r="E1014" t="s">
        <v>1434</v>
      </c>
      <c r="F1014" t="s">
        <v>162</v>
      </c>
      <c r="G1014" t="s">
        <v>163</v>
      </c>
      <c r="H1014" t="s">
        <v>150</v>
      </c>
      <c r="I1014" t="s">
        <v>186</v>
      </c>
      <c r="J1014" t="s">
        <v>164</v>
      </c>
      <c r="K1014" t="s">
        <v>209</v>
      </c>
      <c r="L1014" t="s">
        <v>155</v>
      </c>
      <c r="M1014" t="s">
        <v>155</v>
      </c>
      <c r="N1014" t="n">
        <v>-85.7447</v>
      </c>
      <c r="O1014" t="n">
        <v>38.3121</v>
      </c>
      <c r="P1014" t="n">
        <v>606</v>
      </c>
      <c r="Q1014" t="n">
        <v>606</v>
      </c>
      <c r="R1014" t="n">
        <v>69.6</v>
      </c>
      <c r="S1014" t="n">
        <v>75.7</v>
      </c>
      <c r="T1014" t="n">
        <v>15.3</v>
      </c>
      <c r="U1014" t="n">
        <v>1.7</v>
      </c>
      <c r="V1014" t="n">
        <v>0</v>
      </c>
      <c r="W1014" t="n">
        <v>0</v>
      </c>
      <c r="X1014" t="n">
        <v>100</v>
      </c>
      <c r="Y1014"/>
      <c r="Z1014" t="n">
        <v>10</v>
      </c>
      <c r="AA1014" t="n">
        <v>61</v>
      </c>
      <c r="AB1014" t="n">
        <v>55.7</v>
      </c>
      <c r="AC1014"/>
      <c r="AD1014"/>
      <c r="AE1014"/>
      <c r="AF1014" t="n">
        <v>51</v>
      </c>
      <c r="AG1014" t="n">
        <v>56</v>
      </c>
      <c r="AH1014" t="n">
        <v>56</v>
      </c>
      <c r="AI1014" t="n">
        <v>23905</v>
      </c>
      <c r="AJ1014" t="n">
        <v>24681</v>
      </c>
      <c r="AK1014" t="n">
        <v>27257</v>
      </c>
      <c r="AL1014" t="n">
        <v>30379</v>
      </c>
      <c r="AM1014" t="n">
        <v>30379</v>
      </c>
      <c r="AN1014"/>
      <c r="AO1014" t="n">
        <v>75</v>
      </c>
      <c r="AP1014" t="n">
        <v>16</v>
      </c>
      <c r="AQ1014"/>
      <c r="AR1014"/>
    </row>
    <row r="1015">
      <c r="A1015" t="n">
        <v>152044</v>
      </c>
      <c r="B1015" t="s">
        <v>1743</v>
      </c>
      <c r="C1015" t="s">
        <v>1744</v>
      </c>
      <c r="D1015" t="s">
        <v>1745</v>
      </c>
      <c r="E1015" t="s">
        <v>1434</v>
      </c>
      <c r="F1015" t="s">
        <v>279</v>
      </c>
      <c r="G1015" t="s">
        <v>189</v>
      </c>
      <c r="H1015" t="s">
        <v>174</v>
      </c>
      <c r="I1015" t="s">
        <v>151</v>
      </c>
      <c r="J1015" t="s">
        <v>164</v>
      </c>
      <c r="K1015"/>
      <c r="L1015" t="s">
        <v>155</v>
      </c>
      <c r="M1015" t="s">
        <v>155</v>
      </c>
      <c r="N1015" t="n">
        <v>-85.5902</v>
      </c>
      <c r="O1015" t="n">
        <v>42.2593</v>
      </c>
      <c r="P1015" t="n">
        <v>109</v>
      </c>
      <c r="Q1015" t="n">
        <v>109</v>
      </c>
      <c r="R1015" t="n">
        <v>49.5</v>
      </c>
      <c r="S1015" t="n">
        <v>33</v>
      </c>
      <c r="T1015" t="n">
        <v>43.1</v>
      </c>
      <c r="U1015" t="n">
        <v>13.8</v>
      </c>
      <c r="V1015" t="n">
        <v>0.9</v>
      </c>
      <c r="W1015" t="n">
        <v>0</v>
      </c>
      <c r="X1015" t="n">
        <v>64</v>
      </c>
      <c r="Y1015" t="n">
        <v>86</v>
      </c>
      <c r="Z1015" t="n">
        <v>20</v>
      </c>
      <c r="AA1015" t="n">
        <v>13</v>
      </c>
      <c r="AB1015" t="n">
        <v>100</v>
      </c>
      <c r="AC1015"/>
      <c r="AD1015"/>
      <c r="AE1015"/>
      <c r="AF1015" t="n">
        <v>12</v>
      </c>
      <c r="AG1015" t="n">
        <v>44</v>
      </c>
      <c r="AH1015" t="n">
        <v>44</v>
      </c>
      <c r="AI1015" t="n">
        <v>8314</v>
      </c>
      <c r="AJ1015" t="n">
        <v>8314</v>
      </c>
      <c r="AK1015"/>
      <c r="AL1015"/>
      <c r="AM1015"/>
      <c r="AN1015"/>
      <c r="AO1015"/>
      <c r="AP1015"/>
      <c r="AQ1015"/>
      <c r="AR1015"/>
    </row>
    <row r="1016">
      <c r="A1016" t="n">
        <v>152080</v>
      </c>
      <c r="B1016" t="s">
        <v>1746</v>
      </c>
      <c r="C1016" t="s">
        <v>1707</v>
      </c>
      <c r="D1016" t="s">
        <v>1445</v>
      </c>
      <c r="E1016" t="s">
        <v>1434</v>
      </c>
      <c r="F1016" t="s">
        <v>162</v>
      </c>
      <c r="G1016" t="s">
        <v>163</v>
      </c>
      <c r="H1016" t="s">
        <v>150</v>
      </c>
      <c r="I1016" t="s">
        <v>186</v>
      </c>
      <c r="J1016" t="s">
        <v>238</v>
      </c>
      <c r="K1016" t="s">
        <v>159</v>
      </c>
      <c r="L1016" t="s">
        <v>155</v>
      </c>
      <c r="M1016" t="s">
        <v>155</v>
      </c>
      <c r="N1016" t="n">
        <v>-86.239</v>
      </c>
      <c r="O1016" t="n">
        <v>41.7031</v>
      </c>
      <c r="P1016" t="n">
        <v>13618</v>
      </c>
      <c r="Q1016" t="n">
        <v>9157</v>
      </c>
      <c r="R1016" t="n">
        <v>48.9</v>
      </c>
      <c r="S1016" t="n">
        <v>62.7</v>
      </c>
      <c r="T1016" t="n">
        <v>4</v>
      </c>
      <c r="U1016" t="n">
        <v>12.8</v>
      </c>
      <c r="V1016" t="n">
        <v>5.6</v>
      </c>
      <c r="W1016" t="n">
        <v>7.3</v>
      </c>
      <c r="X1016" t="n">
        <v>98</v>
      </c>
      <c r="Y1016"/>
      <c r="Z1016" t="n">
        <v>9</v>
      </c>
      <c r="AA1016" t="n">
        <v>2049</v>
      </c>
      <c r="AB1016" t="n">
        <v>96.8</v>
      </c>
      <c r="AC1016" t="n">
        <v>2049</v>
      </c>
      <c r="AD1016" t="n">
        <v>96.8</v>
      </c>
      <c r="AE1016" t="n">
        <v>92.7</v>
      </c>
      <c r="AF1016" t="n">
        <v>2037</v>
      </c>
      <c r="AG1016" t="n">
        <v>12</v>
      </c>
      <c r="AH1016" t="n">
        <v>61</v>
      </c>
      <c r="AI1016" t="n">
        <v>29083</v>
      </c>
      <c r="AJ1016" t="n">
        <v>8873</v>
      </c>
      <c r="AK1016" t="n">
        <v>6216</v>
      </c>
      <c r="AL1016" t="n">
        <v>14841</v>
      </c>
      <c r="AM1016" t="n">
        <v>20449</v>
      </c>
      <c r="AN1016" t="n">
        <v>46879</v>
      </c>
      <c r="AO1016"/>
      <c r="AP1016" t="n">
        <v>2232</v>
      </c>
      <c r="AQ1016" t="n">
        <v>1194</v>
      </c>
      <c r="AR1016" t="n">
        <v>437</v>
      </c>
    </row>
    <row r="1017">
      <c r="A1017" t="n">
        <v>152099</v>
      </c>
      <c r="B1017" t="s">
        <v>1747</v>
      </c>
      <c r="C1017" t="s">
        <v>1748</v>
      </c>
      <c r="D1017" t="s">
        <v>1445</v>
      </c>
      <c r="E1017" t="s">
        <v>1434</v>
      </c>
      <c r="F1017" t="s">
        <v>162</v>
      </c>
      <c r="G1017" t="s">
        <v>163</v>
      </c>
      <c r="H1017" t="s">
        <v>150</v>
      </c>
      <c r="I1017" t="s">
        <v>205</v>
      </c>
      <c r="J1017" t="s">
        <v>164</v>
      </c>
      <c r="K1017" t="s">
        <v>159</v>
      </c>
      <c r="L1017" t="s">
        <v>155</v>
      </c>
      <c r="M1017" t="s">
        <v>155</v>
      </c>
      <c r="N1017" t="n">
        <v>-87.3514</v>
      </c>
      <c r="O1017" t="n">
        <v>38.3409</v>
      </c>
      <c r="P1017" t="n">
        <v>936</v>
      </c>
      <c r="Q1017" t="n">
        <v>748</v>
      </c>
      <c r="R1017" t="n">
        <v>47.5</v>
      </c>
      <c r="S1017" t="n">
        <v>62.2</v>
      </c>
      <c r="T1017" t="n">
        <v>11</v>
      </c>
      <c r="U1017" t="n">
        <v>3.5</v>
      </c>
      <c r="V1017" t="n">
        <v>3.5</v>
      </c>
      <c r="W1017" t="n">
        <v>9.2</v>
      </c>
      <c r="X1017" t="n">
        <v>68</v>
      </c>
      <c r="Y1017" t="n">
        <v>100</v>
      </c>
      <c r="Z1017" t="n">
        <v>12</v>
      </c>
      <c r="AA1017" t="n">
        <v>100</v>
      </c>
      <c r="AB1017" t="n">
        <v>70</v>
      </c>
      <c r="AC1017" t="n">
        <v>98</v>
      </c>
      <c r="AD1017" t="n">
        <v>68.4</v>
      </c>
      <c r="AE1017" t="n">
        <v>55.1</v>
      </c>
      <c r="AF1017" t="n">
        <v>146</v>
      </c>
      <c r="AG1017" t="n">
        <v>32</v>
      </c>
      <c r="AH1017" t="n">
        <v>76</v>
      </c>
      <c r="AI1017" t="n">
        <v>12268</v>
      </c>
      <c r="AJ1017" t="n">
        <v>9787</v>
      </c>
      <c r="AK1017" t="n">
        <v>9218</v>
      </c>
      <c r="AL1017" t="n">
        <v>10898</v>
      </c>
      <c r="AM1017" t="n">
        <v>22171</v>
      </c>
      <c r="AN1017" t="n">
        <v>16881</v>
      </c>
      <c r="AO1017" t="n">
        <v>59</v>
      </c>
      <c r="AP1017" t="n">
        <v>127</v>
      </c>
      <c r="AQ1017" t="n">
        <v>40</v>
      </c>
      <c r="AR1017" t="n">
        <v>29</v>
      </c>
    </row>
    <row r="1018">
      <c r="A1018" t="n">
        <v>152150</v>
      </c>
      <c r="B1018" t="s">
        <v>1749</v>
      </c>
      <c r="C1018" t="s">
        <v>1444</v>
      </c>
      <c r="D1018" t="s">
        <v>1445</v>
      </c>
      <c r="E1018" t="s">
        <v>1434</v>
      </c>
      <c r="F1018" t="s">
        <v>199</v>
      </c>
      <c r="G1018" t="s">
        <v>189</v>
      </c>
      <c r="H1018" t="s">
        <v>200</v>
      </c>
      <c r="I1018" t="s">
        <v>175</v>
      </c>
      <c r="J1018" t="s">
        <v>164</v>
      </c>
      <c r="K1018"/>
      <c r="L1018" t="s">
        <v>155</v>
      </c>
      <c r="M1018" t="s">
        <v>155</v>
      </c>
      <c r="N1018" t="n">
        <v>-84.8426</v>
      </c>
      <c r="O1018" t="n">
        <v>39.8323</v>
      </c>
      <c r="P1018" t="n">
        <v>101</v>
      </c>
      <c r="Q1018" t="n">
        <v>101</v>
      </c>
      <c r="R1018" t="n">
        <v>99</v>
      </c>
      <c r="S1018" t="n">
        <v>75.2</v>
      </c>
      <c r="T1018" t="n">
        <v>6.9</v>
      </c>
      <c r="U1018" t="n">
        <v>3</v>
      </c>
      <c r="V1018" t="n">
        <v>0</v>
      </c>
      <c r="W1018" t="n">
        <v>0</v>
      </c>
      <c r="X1018" t="n">
        <v>44</v>
      </c>
      <c r="Y1018" t="n">
        <v>54</v>
      </c>
      <c r="Z1018" t="n">
        <v>10</v>
      </c>
      <c r="AA1018"/>
      <c r="AB1018"/>
      <c r="AC1018"/>
      <c r="AD1018"/>
      <c r="AE1018"/>
      <c r="AF1018" t="n">
        <v>17</v>
      </c>
      <c r="AG1018" t="n">
        <v>64</v>
      </c>
      <c r="AH1018" t="n">
        <v>64</v>
      </c>
      <c r="AI1018" t="n">
        <v>16555</v>
      </c>
      <c r="AJ1018" t="n">
        <v>16560</v>
      </c>
      <c r="AK1018" t="n">
        <v>16535</v>
      </c>
      <c r="AL1018"/>
      <c r="AM1018" t="n">
        <v>23530</v>
      </c>
      <c r="AN1018"/>
      <c r="AO1018"/>
      <c r="AP1018"/>
      <c r="AQ1018"/>
      <c r="AR1018"/>
    </row>
    <row r="1019">
      <c r="A1019" t="n">
        <v>152275</v>
      </c>
      <c r="B1019" t="s">
        <v>1750</v>
      </c>
      <c r="C1019" t="s">
        <v>1686</v>
      </c>
      <c r="D1019" t="s">
        <v>1445</v>
      </c>
      <c r="E1019" t="s">
        <v>1434</v>
      </c>
      <c r="F1019" t="s">
        <v>199</v>
      </c>
      <c r="G1019" t="s">
        <v>189</v>
      </c>
      <c r="H1019" t="s">
        <v>200</v>
      </c>
      <c r="I1019" t="s">
        <v>151</v>
      </c>
      <c r="J1019" t="s">
        <v>164</v>
      </c>
      <c r="K1019"/>
      <c r="L1019" t="s">
        <v>155</v>
      </c>
      <c r="M1019" t="s">
        <v>155</v>
      </c>
      <c r="N1019" t="n">
        <v>-85.0461</v>
      </c>
      <c r="O1019" t="n">
        <v>41.1218</v>
      </c>
      <c r="P1019" t="n">
        <v>197</v>
      </c>
      <c r="Q1019" t="n">
        <v>197</v>
      </c>
      <c r="R1019" t="n">
        <v>62.9</v>
      </c>
      <c r="S1019" t="n">
        <v>34.5</v>
      </c>
      <c r="T1019" t="n">
        <v>43.7</v>
      </c>
      <c r="U1019" t="n">
        <v>9.6</v>
      </c>
      <c r="V1019" t="n">
        <v>5.6</v>
      </c>
      <c r="W1019" t="n">
        <v>0</v>
      </c>
      <c r="X1019" t="n">
        <v>88</v>
      </c>
      <c r="Y1019" t="n">
        <v>56</v>
      </c>
      <c r="Z1019" t="n">
        <v>15</v>
      </c>
      <c r="AA1019"/>
      <c r="AB1019"/>
      <c r="AC1019"/>
      <c r="AD1019"/>
      <c r="AE1019"/>
      <c r="AF1019" t="n">
        <v>26</v>
      </c>
      <c r="AG1019" t="n">
        <v>57</v>
      </c>
      <c r="AH1019" t="n">
        <v>59</v>
      </c>
      <c r="AI1019"/>
      <c r="AJ1019"/>
      <c r="AK1019"/>
      <c r="AL1019"/>
      <c r="AM1019"/>
      <c r="AN1019"/>
      <c r="AO1019"/>
      <c r="AP1019"/>
      <c r="AQ1019"/>
      <c r="AR1019"/>
    </row>
    <row r="1020">
      <c r="A1020" t="n">
        <v>152309</v>
      </c>
      <c r="B1020" t="s">
        <v>1751</v>
      </c>
      <c r="C1020" t="s">
        <v>1695</v>
      </c>
      <c r="D1020" t="s">
        <v>1445</v>
      </c>
      <c r="E1020" t="s">
        <v>1434</v>
      </c>
      <c r="F1020" t="s">
        <v>199</v>
      </c>
      <c r="G1020" t="s">
        <v>189</v>
      </c>
      <c r="H1020" t="s">
        <v>200</v>
      </c>
      <c r="I1020" t="s">
        <v>151</v>
      </c>
      <c r="J1020" t="s">
        <v>164</v>
      </c>
      <c r="K1020"/>
      <c r="L1020" t="s">
        <v>155</v>
      </c>
      <c r="M1020" t="s">
        <v>155</v>
      </c>
      <c r="N1020" t="n">
        <v>-87.5724</v>
      </c>
      <c r="O1020" t="n">
        <v>37.9707</v>
      </c>
      <c r="P1020" t="n">
        <v>150</v>
      </c>
      <c r="Q1020" t="n">
        <v>150</v>
      </c>
      <c r="R1020" t="n">
        <v>59.3</v>
      </c>
      <c r="S1020" t="n">
        <v>67.3</v>
      </c>
      <c r="T1020" t="n">
        <v>18</v>
      </c>
      <c r="U1020" t="n">
        <v>2</v>
      </c>
      <c r="V1020" t="n">
        <v>0</v>
      </c>
      <c r="W1020" t="n">
        <v>0</v>
      </c>
      <c r="X1020" t="n">
        <v>90</v>
      </c>
      <c r="Y1020"/>
      <c r="Z1020" t="n">
        <v>14</v>
      </c>
      <c r="AA1020"/>
      <c r="AB1020"/>
      <c r="AC1020"/>
      <c r="AD1020"/>
      <c r="AE1020"/>
      <c r="AF1020" t="n">
        <v>45</v>
      </c>
      <c r="AG1020" t="n">
        <v>57</v>
      </c>
      <c r="AH1020" t="n">
        <v>57</v>
      </c>
      <c r="AI1020" t="n">
        <v>14511</v>
      </c>
      <c r="AJ1020" t="n">
        <v>15466</v>
      </c>
      <c r="AK1020"/>
      <c r="AL1020"/>
      <c r="AM1020"/>
      <c r="AN1020"/>
      <c r="AO1020"/>
      <c r="AP1020"/>
      <c r="AQ1020"/>
      <c r="AR1020"/>
    </row>
    <row r="1021">
      <c r="A1021" t="n">
        <v>152318</v>
      </c>
      <c r="B1021" t="s">
        <v>1752</v>
      </c>
      <c r="C1021" t="s">
        <v>1705</v>
      </c>
      <c r="D1021" t="s">
        <v>1445</v>
      </c>
      <c r="E1021" t="s">
        <v>1434</v>
      </c>
      <c r="F1021" t="s">
        <v>162</v>
      </c>
      <c r="G1021" t="s">
        <v>163</v>
      </c>
      <c r="H1021" t="s">
        <v>150</v>
      </c>
      <c r="I1021" t="s">
        <v>151</v>
      </c>
      <c r="J1021" t="s">
        <v>168</v>
      </c>
      <c r="K1021" t="s">
        <v>209</v>
      </c>
      <c r="L1021" t="s">
        <v>155</v>
      </c>
      <c r="M1021" t="s">
        <v>155</v>
      </c>
      <c r="N1021" t="n">
        <v>-87.3267</v>
      </c>
      <c r="O1021" t="n">
        <v>39.4836</v>
      </c>
      <c r="P1021" t="n">
        <v>2279</v>
      </c>
      <c r="Q1021" t="n">
        <v>2255</v>
      </c>
      <c r="R1021" t="n">
        <v>24.6</v>
      </c>
      <c r="S1021" t="n">
        <v>67.5</v>
      </c>
      <c r="T1021" t="n">
        <v>3.9</v>
      </c>
      <c r="U1021" t="n">
        <v>5.1</v>
      </c>
      <c r="V1021" t="n">
        <v>7.6</v>
      </c>
      <c r="W1021" t="n">
        <v>8.4</v>
      </c>
      <c r="X1021" t="n">
        <v>91</v>
      </c>
      <c r="Y1021"/>
      <c r="Z1021" t="n">
        <v>11</v>
      </c>
      <c r="AA1021" t="n">
        <v>557</v>
      </c>
      <c r="AB1021" t="n">
        <v>81.7</v>
      </c>
      <c r="AC1021" t="n">
        <v>557</v>
      </c>
      <c r="AD1021" t="n">
        <v>81.7</v>
      </c>
      <c r="AE1021" t="n">
        <v>67.9</v>
      </c>
      <c r="AF1021" t="n">
        <v>598</v>
      </c>
      <c r="AG1021" t="n">
        <v>12</v>
      </c>
      <c r="AH1021" t="n">
        <v>98</v>
      </c>
      <c r="AI1021" t="n">
        <v>44016</v>
      </c>
      <c r="AJ1021" t="n">
        <v>33862</v>
      </c>
      <c r="AK1021" t="n">
        <v>32345</v>
      </c>
      <c r="AL1021" t="n">
        <v>34656</v>
      </c>
      <c r="AM1021" t="n">
        <v>37396</v>
      </c>
      <c r="AN1021" t="n">
        <v>45616</v>
      </c>
      <c r="AO1021"/>
      <c r="AP1021" t="n">
        <v>373</v>
      </c>
      <c r="AQ1021" t="n">
        <v>24</v>
      </c>
      <c r="AR1021"/>
    </row>
    <row r="1022">
      <c r="A1022" t="n">
        <v>152336</v>
      </c>
      <c r="B1022" t="s">
        <v>1753</v>
      </c>
      <c r="C1022" t="s">
        <v>1686</v>
      </c>
      <c r="D1022" t="s">
        <v>1445</v>
      </c>
      <c r="E1022" t="s">
        <v>1434</v>
      </c>
      <c r="F1022" t="s">
        <v>162</v>
      </c>
      <c r="G1022" t="s">
        <v>163</v>
      </c>
      <c r="H1022" t="s">
        <v>150</v>
      </c>
      <c r="I1022" t="s">
        <v>151</v>
      </c>
      <c r="J1022" t="s">
        <v>168</v>
      </c>
      <c r="K1022" t="s">
        <v>153</v>
      </c>
      <c r="L1022" t="s">
        <v>155</v>
      </c>
      <c r="M1022" t="s">
        <v>155</v>
      </c>
      <c r="N1022" t="n">
        <v>-85.1772</v>
      </c>
      <c r="O1022" t="n">
        <v>41.0872</v>
      </c>
      <c r="P1022" t="n">
        <v>2290</v>
      </c>
      <c r="Q1022" t="n">
        <v>1760</v>
      </c>
      <c r="R1022" t="n">
        <v>67.4</v>
      </c>
      <c r="S1022" t="n">
        <v>64.3</v>
      </c>
      <c r="T1022" t="n">
        <v>10.3</v>
      </c>
      <c r="U1022" t="n">
        <v>10.1</v>
      </c>
      <c r="V1022" t="n">
        <v>1.8</v>
      </c>
      <c r="W1022" t="n">
        <v>2.4</v>
      </c>
      <c r="X1022" t="n">
        <v>66</v>
      </c>
      <c r="Y1022" t="n">
        <v>25</v>
      </c>
      <c r="Z1022" t="n">
        <v>11</v>
      </c>
      <c r="AA1022" t="n">
        <v>450</v>
      </c>
      <c r="AB1022" t="n">
        <v>60.7</v>
      </c>
      <c r="AC1022" t="n">
        <v>421</v>
      </c>
      <c r="AD1022" t="n">
        <v>59.9</v>
      </c>
      <c r="AE1022" t="n">
        <v>49.6</v>
      </c>
      <c r="AF1022" t="n">
        <v>359</v>
      </c>
      <c r="AG1022" t="n">
        <v>43</v>
      </c>
      <c r="AH1022" t="n">
        <v>96</v>
      </c>
      <c r="AI1022" t="n">
        <v>20897</v>
      </c>
      <c r="AJ1022" t="n">
        <v>19135</v>
      </c>
      <c r="AK1022" t="n">
        <v>16075</v>
      </c>
      <c r="AL1022" t="n">
        <v>18814</v>
      </c>
      <c r="AM1022" t="n">
        <v>22032</v>
      </c>
      <c r="AN1022" t="n">
        <v>24003</v>
      </c>
      <c r="AO1022" t="n">
        <v>113</v>
      </c>
      <c r="AP1022" t="n">
        <v>268</v>
      </c>
      <c r="AQ1022" t="n">
        <v>193</v>
      </c>
      <c r="AR1022" t="n">
        <v>12</v>
      </c>
    </row>
    <row r="1023">
      <c r="A1023" t="n">
        <v>152381</v>
      </c>
      <c r="B1023" t="s">
        <v>1754</v>
      </c>
      <c r="C1023" t="s">
        <v>1755</v>
      </c>
      <c r="D1023" t="s">
        <v>1445</v>
      </c>
      <c r="E1023" t="s">
        <v>1434</v>
      </c>
      <c r="F1023" t="s">
        <v>162</v>
      </c>
      <c r="G1023" t="s">
        <v>163</v>
      </c>
      <c r="H1023" t="s">
        <v>150</v>
      </c>
      <c r="I1023" t="s">
        <v>205</v>
      </c>
      <c r="J1023" t="s">
        <v>168</v>
      </c>
      <c r="K1023" t="s">
        <v>153</v>
      </c>
      <c r="L1023" t="s">
        <v>155</v>
      </c>
      <c r="M1023" t="s">
        <v>155</v>
      </c>
      <c r="N1023" t="n">
        <v>-87.4638</v>
      </c>
      <c r="O1023" t="n">
        <v>39.5085</v>
      </c>
      <c r="P1023" t="n">
        <v>1394</v>
      </c>
      <c r="Q1023" t="n">
        <v>1016</v>
      </c>
      <c r="R1023" t="n">
        <v>76.9</v>
      </c>
      <c r="S1023" t="n">
        <v>75.9</v>
      </c>
      <c r="T1023" t="n">
        <v>8.3</v>
      </c>
      <c r="U1023" t="n">
        <v>6.9</v>
      </c>
      <c r="V1023" t="n">
        <v>1</v>
      </c>
      <c r="W1023" t="n">
        <v>1.5</v>
      </c>
      <c r="X1023" t="n">
        <v>67</v>
      </c>
      <c r="Y1023" t="n">
        <v>0</v>
      </c>
      <c r="Z1023" t="n">
        <v>9</v>
      </c>
      <c r="AA1023" t="n">
        <v>132</v>
      </c>
      <c r="AB1023" t="n">
        <v>52.3</v>
      </c>
      <c r="AC1023" t="n">
        <v>131</v>
      </c>
      <c r="AD1023" t="n">
        <v>52.7</v>
      </c>
      <c r="AE1023" t="n">
        <v>48.1</v>
      </c>
      <c r="AF1023" t="n">
        <v>199</v>
      </c>
      <c r="AG1023" t="n">
        <v>51</v>
      </c>
      <c r="AH1023" t="n">
        <v>95</v>
      </c>
      <c r="AI1023" t="n">
        <v>18470</v>
      </c>
      <c r="AJ1023" t="n">
        <v>40812</v>
      </c>
      <c r="AK1023" t="n">
        <v>41307</v>
      </c>
      <c r="AL1023" t="n">
        <v>44117</v>
      </c>
      <c r="AM1023" t="n">
        <v>46408</v>
      </c>
      <c r="AN1023" t="n">
        <v>46639</v>
      </c>
      <c r="AO1023" t="n">
        <v>5</v>
      </c>
      <c r="AP1023" t="n">
        <v>129</v>
      </c>
      <c r="AQ1023" t="n">
        <v>64</v>
      </c>
      <c r="AR1023"/>
    </row>
    <row r="1024">
      <c r="A1024" t="n">
        <v>152390</v>
      </c>
      <c r="B1024" t="s">
        <v>1756</v>
      </c>
      <c r="C1024" t="s">
        <v>1707</v>
      </c>
      <c r="D1024" t="s">
        <v>1445</v>
      </c>
      <c r="E1024" t="s">
        <v>1434</v>
      </c>
      <c r="F1024" t="s">
        <v>162</v>
      </c>
      <c r="G1024" t="s">
        <v>163</v>
      </c>
      <c r="H1024" t="s">
        <v>150</v>
      </c>
      <c r="I1024" t="s">
        <v>186</v>
      </c>
      <c r="J1024" t="s">
        <v>168</v>
      </c>
      <c r="K1024" t="s">
        <v>179</v>
      </c>
      <c r="L1024" t="s">
        <v>155</v>
      </c>
      <c r="M1024" t="s">
        <v>155</v>
      </c>
      <c r="N1024" t="n">
        <v>-86.2569</v>
      </c>
      <c r="O1024" t="n">
        <v>41.7073</v>
      </c>
      <c r="P1024" t="n">
        <v>1587</v>
      </c>
      <c r="Q1024" t="n">
        <v>1469</v>
      </c>
      <c r="R1024" t="n">
        <v>98.7</v>
      </c>
      <c r="S1024" t="n">
        <v>74.5</v>
      </c>
      <c r="T1024" t="n">
        <v>1.8</v>
      </c>
      <c r="U1024" t="n">
        <v>14.6</v>
      </c>
      <c r="V1024" t="n">
        <v>1.6</v>
      </c>
      <c r="W1024" t="n">
        <v>0.8</v>
      </c>
      <c r="X1024" t="n">
        <v>84</v>
      </c>
      <c r="Y1024"/>
      <c r="Z1024" t="n">
        <v>8</v>
      </c>
      <c r="AA1024" t="n">
        <v>362</v>
      </c>
      <c r="AB1024" t="n">
        <v>76.5</v>
      </c>
      <c r="AC1024" t="n">
        <v>362</v>
      </c>
      <c r="AD1024" t="n">
        <v>76.5</v>
      </c>
      <c r="AE1024" t="n">
        <v>70.7</v>
      </c>
      <c r="AF1024" t="n">
        <v>397</v>
      </c>
      <c r="AG1024" t="n">
        <v>24</v>
      </c>
      <c r="AH1024" t="n">
        <v>98</v>
      </c>
      <c r="AI1024" t="n">
        <v>30389</v>
      </c>
      <c r="AJ1024" t="n">
        <v>17918</v>
      </c>
      <c r="AK1024" t="n">
        <v>26610</v>
      </c>
      <c r="AL1024" t="n">
        <v>21529</v>
      </c>
      <c r="AM1024" t="n">
        <v>30396</v>
      </c>
      <c r="AN1024" t="n">
        <v>33026</v>
      </c>
      <c r="AO1024"/>
      <c r="AP1024" t="n">
        <v>326</v>
      </c>
      <c r="AQ1024" t="n">
        <v>38</v>
      </c>
      <c r="AR1024" t="n">
        <v>9</v>
      </c>
    </row>
    <row r="1025">
      <c r="A1025" t="n">
        <v>152451</v>
      </c>
      <c r="B1025" t="s">
        <v>1757</v>
      </c>
      <c r="C1025" t="s">
        <v>1758</v>
      </c>
      <c r="D1025" t="s">
        <v>1445</v>
      </c>
      <c r="E1025" t="s">
        <v>1434</v>
      </c>
      <c r="F1025" t="s">
        <v>162</v>
      </c>
      <c r="G1025" t="s">
        <v>163</v>
      </c>
      <c r="H1025" t="s">
        <v>150</v>
      </c>
      <c r="I1025" t="s">
        <v>205</v>
      </c>
      <c r="J1025" t="s">
        <v>164</v>
      </c>
      <c r="K1025" t="s">
        <v>209</v>
      </c>
      <c r="L1025" t="s">
        <v>155</v>
      </c>
      <c r="M1025" t="s">
        <v>155</v>
      </c>
      <c r="N1025" t="n">
        <v>-86.8104</v>
      </c>
      <c r="O1025" t="n">
        <v>38.1655</v>
      </c>
      <c r="P1025" t="n">
        <v>236</v>
      </c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 t="n">
        <v>50</v>
      </c>
      <c r="AR1025"/>
    </row>
    <row r="1026">
      <c r="A1026" t="n">
        <v>152497</v>
      </c>
      <c r="B1026" t="s">
        <v>1759</v>
      </c>
      <c r="C1026" t="s">
        <v>1732</v>
      </c>
      <c r="D1026" t="s">
        <v>1445</v>
      </c>
      <c r="E1026" t="s">
        <v>1434</v>
      </c>
      <c r="F1026" t="s">
        <v>368</v>
      </c>
      <c r="G1026" t="s">
        <v>163</v>
      </c>
      <c r="H1026" t="s">
        <v>174</v>
      </c>
      <c r="I1026" t="s">
        <v>151</v>
      </c>
      <c r="J1026" t="s">
        <v>164</v>
      </c>
      <c r="K1026"/>
      <c r="L1026" t="s">
        <v>155</v>
      </c>
      <c r="M1026" t="s">
        <v>155</v>
      </c>
      <c r="N1026" t="n">
        <v>-86.8808</v>
      </c>
      <c r="O1026" t="n">
        <v>40.4274</v>
      </c>
      <c r="P1026" t="n">
        <v>155</v>
      </c>
      <c r="Q1026" t="n">
        <v>155</v>
      </c>
      <c r="R1026" t="n">
        <v>91</v>
      </c>
      <c r="S1026" t="n">
        <v>80</v>
      </c>
      <c r="T1026" t="n">
        <v>5.2</v>
      </c>
      <c r="U1026" t="n">
        <v>9</v>
      </c>
      <c r="V1026" t="n">
        <v>1.9</v>
      </c>
      <c r="W1026" t="n">
        <v>0</v>
      </c>
      <c r="X1026" t="n">
        <v>75</v>
      </c>
      <c r="Y1026"/>
      <c r="Z1026" t="n">
        <v>8</v>
      </c>
      <c r="AA1026" t="n">
        <v>16</v>
      </c>
      <c r="AB1026" t="n">
        <v>50</v>
      </c>
      <c r="AC1026"/>
      <c r="AD1026"/>
      <c r="AE1026"/>
      <c r="AF1026" t="n">
        <v>4</v>
      </c>
      <c r="AG1026" t="n">
        <v>53</v>
      </c>
      <c r="AH1026" t="n">
        <v>74</v>
      </c>
      <c r="AI1026" t="n">
        <v>27457</v>
      </c>
      <c r="AJ1026"/>
      <c r="AK1026" t="n">
        <v>18311</v>
      </c>
      <c r="AL1026"/>
      <c r="AM1026" t="n">
        <v>29208</v>
      </c>
      <c r="AN1026" t="n">
        <v>34606</v>
      </c>
      <c r="AO1026"/>
      <c r="AP1026"/>
      <c r="AQ1026"/>
      <c r="AR1026"/>
    </row>
    <row r="1027">
      <c r="A1027" t="n">
        <v>152530</v>
      </c>
      <c r="B1027" t="s">
        <v>1760</v>
      </c>
      <c r="C1027" t="s">
        <v>809</v>
      </c>
      <c r="D1027" t="s">
        <v>1445</v>
      </c>
      <c r="E1027" t="s">
        <v>1434</v>
      </c>
      <c r="F1027" t="s">
        <v>162</v>
      </c>
      <c r="G1027" t="s">
        <v>163</v>
      </c>
      <c r="H1027" t="s">
        <v>150</v>
      </c>
      <c r="I1027" t="s">
        <v>205</v>
      </c>
      <c r="J1027" t="s">
        <v>168</v>
      </c>
      <c r="K1027" t="s">
        <v>179</v>
      </c>
      <c r="L1027" t="s">
        <v>155</v>
      </c>
      <c r="M1027" t="s">
        <v>155</v>
      </c>
      <c r="N1027" t="n">
        <v>-85.497</v>
      </c>
      <c r="O1027" t="n">
        <v>40.4562</v>
      </c>
      <c r="P1027" t="n">
        <v>2561</v>
      </c>
      <c r="Q1027" t="n">
        <v>2510</v>
      </c>
      <c r="R1027" t="n">
        <v>53.5</v>
      </c>
      <c r="S1027" t="n">
        <v>79</v>
      </c>
      <c r="T1027" t="n">
        <v>3.7</v>
      </c>
      <c r="U1027" t="n">
        <v>4.9</v>
      </c>
      <c r="V1027" t="n">
        <v>3</v>
      </c>
      <c r="W1027" t="n">
        <v>4.7</v>
      </c>
      <c r="X1027" t="n">
        <v>91</v>
      </c>
      <c r="Y1027"/>
      <c r="Z1027" t="n">
        <v>14</v>
      </c>
      <c r="AA1027" t="n">
        <v>448</v>
      </c>
      <c r="AB1027" t="n">
        <v>76.6</v>
      </c>
      <c r="AC1027" t="n">
        <v>448</v>
      </c>
      <c r="AD1027" t="n">
        <v>76.6</v>
      </c>
      <c r="AE1027" t="n">
        <v>69</v>
      </c>
      <c r="AF1027" t="n">
        <v>519</v>
      </c>
      <c r="AG1027" t="n">
        <v>13</v>
      </c>
      <c r="AH1027" t="n">
        <v>80</v>
      </c>
      <c r="AI1027" t="n">
        <v>25698</v>
      </c>
      <c r="AJ1027" t="n">
        <v>12612</v>
      </c>
      <c r="AK1027" t="n">
        <v>16511</v>
      </c>
      <c r="AL1027" t="n">
        <v>21003</v>
      </c>
      <c r="AM1027" t="n">
        <v>25647</v>
      </c>
      <c r="AN1027" t="n">
        <v>28408</v>
      </c>
      <c r="AO1027" t="n">
        <v>2</v>
      </c>
      <c r="AP1027" t="n">
        <v>421</v>
      </c>
      <c r="AQ1027" t="n">
        <v>19</v>
      </c>
      <c r="AR1027"/>
    </row>
    <row r="1028">
      <c r="A1028" t="n">
        <v>152567</v>
      </c>
      <c r="B1028" t="s">
        <v>1761</v>
      </c>
      <c r="C1028" t="s">
        <v>1762</v>
      </c>
      <c r="D1028" t="s">
        <v>1445</v>
      </c>
      <c r="E1028" t="s">
        <v>1434</v>
      </c>
      <c r="F1028" t="s">
        <v>162</v>
      </c>
      <c r="G1028" t="s">
        <v>163</v>
      </c>
      <c r="H1028" t="s">
        <v>150</v>
      </c>
      <c r="I1028" t="s">
        <v>175</v>
      </c>
      <c r="J1028" t="s">
        <v>168</v>
      </c>
      <c r="K1028" t="s">
        <v>179</v>
      </c>
      <c r="L1028" t="s">
        <v>155</v>
      </c>
      <c r="M1028" t="s">
        <v>155</v>
      </c>
      <c r="N1028" t="n">
        <v>-85.008</v>
      </c>
      <c r="O1028" t="n">
        <v>41.6325</v>
      </c>
      <c r="P1028" t="n">
        <v>4734</v>
      </c>
      <c r="Q1028" t="n">
        <v>4461</v>
      </c>
      <c r="R1028" t="n">
        <v>49.2</v>
      </c>
      <c r="S1028" t="n">
        <v>81.3</v>
      </c>
      <c r="T1028" t="n">
        <v>3.9</v>
      </c>
      <c r="U1028" t="n">
        <v>6.5</v>
      </c>
      <c r="V1028" t="n">
        <v>2.3</v>
      </c>
      <c r="W1028" t="n">
        <v>1.3</v>
      </c>
      <c r="X1028" t="n">
        <v>85</v>
      </c>
      <c r="Y1028"/>
      <c r="Z1028" t="n">
        <v>18</v>
      </c>
      <c r="AA1028" t="n">
        <v>602</v>
      </c>
      <c r="AB1028" t="n">
        <v>67.6</v>
      </c>
      <c r="AC1028" t="n">
        <v>602</v>
      </c>
      <c r="AD1028" t="n">
        <v>66.6</v>
      </c>
      <c r="AE1028" t="n">
        <v>56.5</v>
      </c>
      <c r="AF1028" t="n">
        <v>653</v>
      </c>
      <c r="AG1028" t="n">
        <v>16</v>
      </c>
      <c r="AH1028" t="n">
        <v>58</v>
      </c>
      <c r="AI1028" t="n">
        <v>25580</v>
      </c>
      <c r="AJ1028" t="n">
        <v>18615</v>
      </c>
      <c r="AK1028" t="n">
        <v>16845</v>
      </c>
      <c r="AL1028" t="n">
        <v>21043</v>
      </c>
      <c r="AM1028" t="n">
        <v>25080</v>
      </c>
      <c r="AN1028" t="n">
        <v>29763</v>
      </c>
      <c r="AO1028" t="n">
        <v>12</v>
      </c>
      <c r="AP1028" t="n">
        <v>482</v>
      </c>
      <c r="AQ1028" t="n">
        <v>51</v>
      </c>
      <c r="AR1028" t="n">
        <v>37</v>
      </c>
    </row>
    <row r="1029">
      <c r="A1029" t="n">
        <v>152600</v>
      </c>
      <c r="B1029" t="s">
        <v>1763</v>
      </c>
      <c r="C1029" t="s">
        <v>1684</v>
      </c>
      <c r="D1029" t="s">
        <v>1445</v>
      </c>
      <c r="E1029" t="s">
        <v>1434</v>
      </c>
      <c r="F1029" t="s">
        <v>162</v>
      </c>
      <c r="G1029" t="s">
        <v>163</v>
      </c>
      <c r="H1029" t="s">
        <v>150</v>
      </c>
      <c r="I1029" t="s">
        <v>186</v>
      </c>
      <c r="J1029" t="s">
        <v>168</v>
      </c>
      <c r="K1029" t="s">
        <v>159</v>
      </c>
      <c r="L1029" t="s">
        <v>155</v>
      </c>
      <c r="M1029" t="s">
        <v>155</v>
      </c>
      <c r="N1029" t="n">
        <v>-87.0402</v>
      </c>
      <c r="O1029" t="n">
        <v>41.4622</v>
      </c>
      <c r="P1029" t="n">
        <v>3192</v>
      </c>
      <c r="Q1029" t="n">
        <v>2490</v>
      </c>
      <c r="R1029" t="n">
        <v>57.8</v>
      </c>
      <c r="S1029" t="n">
        <v>69.8</v>
      </c>
      <c r="T1029" t="n">
        <v>6.5</v>
      </c>
      <c r="U1029" t="n">
        <v>10.6</v>
      </c>
      <c r="V1029" t="n">
        <v>3.1</v>
      </c>
      <c r="W1029" t="n">
        <v>4.9</v>
      </c>
      <c r="X1029" t="n">
        <v>79</v>
      </c>
      <c r="Y1029" t="n">
        <v>100</v>
      </c>
      <c r="Z1029" t="n">
        <v>11</v>
      </c>
      <c r="AA1029" t="n">
        <v>807</v>
      </c>
      <c r="AB1029" t="n">
        <v>67</v>
      </c>
      <c r="AC1029" t="n">
        <v>807</v>
      </c>
      <c r="AD1029" t="n">
        <v>67</v>
      </c>
      <c r="AE1029" t="n">
        <v>58.1</v>
      </c>
      <c r="AF1029" t="n">
        <v>603</v>
      </c>
      <c r="AG1029" t="n">
        <v>26</v>
      </c>
      <c r="AH1029" t="n">
        <v>96</v>
      </c>
      <c r="AI1029" t="n">
        <v>23168</v>
      </c>
      <c r="AJ1029" t="n">
        <v>14476</v>
      </c>
      <c r="AK1029" t="n">
        <v>15334</v>
      </c>
      <c r="AL1029" t="n">
        <v>20556</v>
      </c>
      <c r="AM1029" t="n">
        <v>23539</v>
      </c>
      <c r="AN1029" t="n">
        <v>26871</v>
      </c>
      <c r="AO1029" t="n">
        <v>1</v>
      </c>
      <c r="AP1029" t="n">
        <v>615</v>
      </c>
      <c r="AQ1029" t="n">
        <v>217</v>
      </c>
      <c r="AR1029" t="n">
        <v>14</v>
      </c>
    </row>
    <row r="1030">
      <c r="A1030" t="n">
        <v>152628</v>
      </c>
      <c r="B1030" t="s">
        <v>1764</v>
      </c>
      <c r="C1030" t="s">
        <v>1765</v>
      </c>
      <c r="D1030" t="s">
        <v>1445</v>
      </c>
      <c r="E1030" t="s">
        <v>1434</v>
      </c>
      <c r="F1030" t="s">
        <v>199</v>
      </c>
      <c r="G1030" t="s">
        <v>189</v>
      </c>
      <c r="H1030" t="s">
        <v>200</v>
      </c>
      <c r="I1030" t="s">
        <v>175</v>
      </c>
      <c r="J1030" t="s">
        <v>164</v>
      </c>
      <c r="K1030"/>
      <c r="L1030" t="s">
        <v>155</v>
      </c>
      <c r="M1030" t="s">
        <v>155</v>
      </c>
      <c r="N1030" t="n">
        <v>-87.5324</v>
      </c>
      <c r="O1030" t="n">
        <v>38.6797</v>
      </c>
      <c r="P1030" t="n">
        <v>48</v>
      </c>
      <c r="Q1030" t="n">
        <v>48</v>
      </c>
      <c r="R1030" t="n">
        <v>97.9</v>
      </c>
      <c r="S1030" t="n">
        <v>91.7</v>
      </c>
      <c r="T1030" t="n">
        <v>0</v>
      </c>
      <c r="U1030" t="n">
        <v>4.2</v>
      </c>
      <c r="V1030" t="n">
        <v>0</v>
      </c>
      <c r="W1030" t="n">
        <v>0</v>
      </c>
      <c r="X1030" t="n">
        <v>100</v>
      </c>
      <c r="Y1030" t="n">
        <v>90</v>
      </c>
      <c r="Z1030" t="n">
        <v>10</v>
      </c>
      <c r="AA1030"/>
      <c r="AB1030"/>
      <c r="AC1030"/>
      <c r="AD1030"/>
      <c r="AE1030"/>
      <c r="AF1030" t="n">
        <v>13</v>
      </c>
      <c r="AG1030" t="n">
        <v>31</v>
      </c>
      <c r="AH1030" t="n">
        <v>42</v>
      </c>
      <c r="AI1030" t="n">
        <v>8650</v>
      </c>
      <c r="AJ1030" t="n">
        <v>7233</v>
      </c>
      <c r="AK1030"/>
      <c r="AL1030" t="n">
        <v>10927</v>
      </c>
      <c r="AM1030" t="n">
        <v>12890</v>
      </c>
      <c r="AN1030" t="n">
        <v>12890</v>
      </c>
      <c r="AO1030"/>
      <c r="AP1030"/>
      <c r="AQ1030"/>
      <c r="AR1030"/>
    </row>
    <row r="1031">
      <c r="A1031" t="n">
        <v>152637</v>
      </c>
      <c r="B1031" t="s">
        <v>1766</v>
      </c>
      <c r="C1031" t="s">
        <v>1765</v>
      </c>
      <c r="D1031" t="s">
        <v>1445</v>
      </c>
      <c r="E1031" t="s">
        <v>1434</v>
      </c>
      <c r="F1031" t="s">
        <v>148</v>
      </c>
      <c r="G1031" t="s">
        <v>149</v>
      </c>
      <c r="H1031" t="s">
        <v>150</v>
      </c>
      <c r="I1031" t="s">
        <v>175</v>
      </c>
      <c r="J1031" t="s">
        <v>238</v>
      </c>
      <c r="K1031" t="s">
        <v>179</v>
      </c>
      <c r="L1031" t="s">
        <v>155</v>
      </c>
      <c r="M1031" t="s">
        <v>155</v>
      </c>
      <c r="N1031" t="n">
        <v>-87.5234</v>
      </c>
      <c r="O1031" t="n">
        <v>38.6863</v>
      </c>
      <c r="P1031" t="n">
        <v>19445</v>
      </c>
      <c r="Q1031" t="n">
        <v>19445</v>
      </c>
      <c r="R1031" t="n">
        <v>49.5</v>
      </c>
      <c r="S1031" t="n">
        <v>66.3</v>
      </c>
      <c r="T1031" t="n">
        <v>10.2</v>
      </c>
      <c r="U1031" t="n">
        <v>14.3</v>
      </c>
      <c r="V1031" t="n">
        <v>2.8</v>
      </c>
      <c r="W1031" t="n">
        <v>0.8</v>
      </c>
      <c r="X1031" t="n">
        <v>52</v>
      </c>
      <c r="Y1031" t="n">
        <v>0</v>
      </c>
      <c r="Z1031" t="n">
        <v>25</v>
      </c>
      <c r="AA1031" t="n">
        <v>1716</v>
      </c>
      <c r="AB1031" t="n">
        <v>34.7</v>
      </c>
      <c r="AC1031" t="n">
        <v>34</v>
      </c>
      <c r="AD1031" t="n">
        <v>29.4</v>
      </c>
      <c r="AE1031" t="n">
        <v>23.5</v>
      </c>
      <c r="AF1031" t="n">
        <v>1094</v>
      </c>
      <c r="AG1031" t="n">
        <v>9</v>
      </c>
      <c r="AH1031" t="n">
        <v>20</v>
      </c>
      <c r="AI1031" t="n">
        <v>10932</v>
      </c>
      <c r="AJ1031" t="n">
        <v>6472</v>
      </c>
      <c r="AK1031" t="n">
        <v>8231</v>
      </c>
      <c r="AL1031" t="n">
        <v>12295</v>
      </c>
      <c r="AM1031" t="n">
        <v>15244</v>
      </c>
      <c r="AN1031" t="n">
        <v>15489</v>
      </c>
      <c r="AO1031" t="n">
        <v>1386</v>
      </c>
      <c r="AP1031" t="n">
        <v>169</v>
      </c>
      <c r="AQ1031"/>
      <c r="AR1031"/>
    </row>
    <row r="1032">
      <c r="A1032" t="n">
        <v>152673</v>
      </c>
      <c r="B1032" t="s">
        <v>1767</v>
      </c>
      <c r="C1032" t="s">
        <v>1768</v>
      </c>
      <c r="D1032" t="s">
        <v>1445</v>
      </c>
      <c r="E1032" t="s">
        <v>1434</v>
      </c>
      <c r="F1032" t="s">
        <v>162</v>
      </c>
      <c r="G1032" t="s">
        <v>163</v>
      </c>
      <c r="H1032" t="s">
        <v>150</v>
      </c>
      <c r="I1032" t="s">
        <v>175</v>
      </c>
      <c r="J1032" t="s">
        <v>164</v>
      </c>
      <c r="K1032" t="s">
        <v>179</v>
      </c>
      <c r="L1032" t="s">
        <v>155</v>
      </c>
      <c r="M1032" t="s">
        <v>155</v>
      </c>
      <c r="N1032" t="n">
        <v>-86.906</v>
      </c>
      <c r="O1032" t="n">
        <v>40.0376</v>
      </c>
      <c r="P1032" t="n">
        <v>840</v>
      </c>
      <c r="Q1032" t="n">
        <v>840</v>
      </c>
      <c r="R1032" t="n">
        <v>0</v>
      </c>
      <c r="S1032" t="n">
        <v>73</v>
      </c>
      <c r="T1032" t="n">
        <v>3.6</v>
      </c>
      <c r="U1032" t="n">
        <v>11.3</v>
      </c>
      <c r="V1032" t="n">
        <v>1.5</v>
      </c>
      <c r="W1032" t="n">
        <v>5.4</v>
      </c>
      <c r="X1032" t="n">
        <v>86</v>
      </c>
      <c r="Y1032"/>
      <c r="Z1032" t="n">
        <v>9</v>
      </c>
      <c r="AA1032" t="n">
        <v>231</v>
      </c>
      <c r="AB1032" t="n">
        <v>77.1</v>
      </c>
      <c r="AC1032" t="n">
        <v>231</v>
      </c>
      <c r="AD1032" t="n">
        <v>77.1</v>
      </c>
      <c r="AE1032" t="n">
        <v>70.6</v>
      </c>
      <c r="AF1032" t="n">
        <v>258</v>
      </c>
      <c r="AG1032" t="n">
        <v>23</v>
      </c>
      <c r="AH1032" t="n">
        <v>100</v>
      </c>
      <c r="AI1032" t="n">
        <v>23913</v>
      </c>
      <c r="AJ1032" t="n">
        <v>15586</v>
      </c>
      <c r="AK1032" t="n">
        <v>15820</v>
      </c>
      <c r="AL1032" t="n">
        <v>14117</v>
      </c>
      <c r="AM1032" t="n">
        <v>19613</v>
      </c>
      <c r="AN1032" t="n">
        <v>29968</v>
      </c>
      <c r="AO1032"/>
      <c r="AP1032" t="n">
        <v>175</v>
      </c>
      <c r="AQ1032"/>
      <c r="AR1032"/>
    </row>
    <row r="1033">
      <c r="A1033" t="n">
        <v>152798</v>
      </c>
      <c r="B1033" t="s">
        <v>1769</v>
      </c>
      <c r="C1033" t="s">
        <v>1770</v>
      </c>
      <c r="D1033" t="s">
        <v>1771</v>
      </c>
      <c r="E1033" t="s">
        <v>891</v>
      </c>
      <c r="F1033" t="s">
        <v>162</v>
      </c>
      <c r="G1033" t="s">
        <v>163</v>
      </c>
      <c r="H1033" t="s">
        <v>150</v>
      </c>
      <c r="I1033" t="s">
        <v>151</v>
      </c>
      <c r="J1033" t="s">
        <v>164</v>
      </c>
      <c r="K1033" t="s">
        <v>209</v>
      </c>
      <c r="L1033" t="s">
        <v>155</v>
      </c>
      <c r="M1033" t="s">
        <v>155</v>
      </c>
      <c r="N1033" t="n">
        <v>-92.3401</v>
      </c>
      <c r="O1033" t="n">
        <v>42.5301</v>
      </c>
      <c r="P1033" t="n">
        <v>631</v>
      </c>
      <c r="Q1033" t="n">
        <v>378</v>
      </c>
      <c r="R1033" t="n">
        <v>91.5</v>
      </c>
      <c r="S1033" t="n">
        <v>79.1</v>
      </c>
      <c r="T1033" t="n">
        <v>1.9</v>
      </c>
      <c r="U1033" t="n">
        <v>1.9</v>
      </c>
      <c r="V1033" t="n">
        <v>1.9</v>
      </c>
      <c r="W1033" t="n">
        <v>0.8</v>
      </c>
      <c r="X1033"/>
      <c r="Y1033"/>
      <c r="Z1033" t="n">
        <v>8</v>
      </c>
      <c r="AA1033"/>
      <c r="AB1033"/>
      <c r="AC1033"/>
      <c r="AD1033"/>
      <c r="AE1033"/>
      <c r="AF1033" t="n">
        <v>0</v>
      </c>
      <c r="AG1033" t="n">
        <v>27</v>
      </c>
      <c r="AH1033" t="n">
        <v>83</v>
      </c>
      <c r="AI1033"/>
      <c r="AJ1033"/>
      <c r="AK1033"/>
      <c r="AL1033"/>
      <c r="AM1033"/>
      <c r="AN1033"/>
      <c r="AO1033" t="n">
        <v>10</v>
      </c>
      <c r="AP1033" t="n">
        <v>133</v>
      </c>
      <c r="AQ1033" t="n">
        <v>53</v>
      </c>
      <c r="AR1033" t="n">
        <v>14</v>
      </c>
    </row>
    <row r="1034">
      <c r="A1034" t="n">
        <v>152992</v>
      </c>
      <c r="B1034" t="s">
        <v>1772</v>
      </c>
      <c r="C1034" t="s">
        <v>1773</v>
      </c>
      <c r="D1034" t="s">
        <v>1771</v>
      </c>
      <c r="E1034" t="s">
        <v>891</v>
      </c>
      <c r="F1034" t="s">
        <v>162</v>
      </c>
      <c r="G1034" t="s">
        <v>163</v>
      </c>
      <c r="H1034" t="s">
        <v>150</v>
      </c>
      <c r="I1034" t="s">
        <v>151</v>
      </c>
      <c r="J1034" t="s">
        <v>164</v>
      </c>
      <c r="K1034" t="s">
        <v>159</v>
      </c>
      <c r="L1034" t="s">
        <v>155</v>
      </c>
      <c r="M1034" t="s">
        <v>155</v>
      </c>
      <c r="N1034" t="n">
        <v>-96.4284</v>
      </c>
      <c r="O1034" t="n">
        <v>42.5264</v>
      </c>
      <c r="P1034" t="n">
        <v>1005</v>
      </c>
      <c r="Q1034" t="n">
        <v>750</v>
      </c>
      <c r="R1034" t="n">
        <v>52.8</v>
      </c>
      <c r="S1034" t="n">
        <v>57.1</v>
      </c>
      <c r="T1034" t="n">
        <v>7.2</v>
      </c>
      <c r="U1034" t="n">
        <v>17.3</v>
      </c>
      <c r="V1034" t="n">
        <v>1.2</v>
      </c>
      <c r="W1034" t="n">
        <v>5.9</v>
      </c>
      <c r="X1034" t="n">
        <v>60</v>
      </c>
      <c r="Y1034"/>
      <c r="Z1034" t="n">
        <v>12</v>
      </c>
      <c r="AA1034" t="n">
        <v>158</v>
      </c>
      <c r="AB1034" t="n">
        <v>49.4</v>
      </c>
      <c r="AC1034" t="n">
        <v>158</v>
      </c>
      <c r="AD1034" t="n">
        <v>49.4</v>
      </c>
      <c r="AE1034" t="n">
        <v>35.4</v>
      </c>
      <c r="AF1034" t="n">
        <v>176</v>
      </c>
      <c r="AG1034" t="n">
        <v>30</v>
      </c>
      <c r="AH1034" t="n">
        <v>82</v>
      </c>
      <c r="AI1034" t="n">
        <v>23292</v>
      </c>
      <c r="AJ1034" t="n">
        <v>19435</v>
      </c>
      <c r="AK1034" t="n">
        <v>17357</v>
      </c>
      <c r="AL1034" t="n">
        <v>23260</v>
      </c>
      <c r="AM1034" t="n">
        <v>23338</v>
      </c>
      <c r="AN1034" t="n">
        <v>25265</v>
      </c>
      <c r="AO1034"/>
      <c r="AP1034" t="n">
        <v>109</v>
      </c>
      <c r="AQ1034" t="n">
        <v>34</v>
      </c>
      <c r="AR1034" t="n">
        <v>30</v>
      </c>
    </row>
    <row r="1035">
      <c r="A1035" t="n">
        <v>153001</v>
      </c>
      <c r="B1035" t="s">
        <v>1774</v>
      </c>
      <c r="C1035" t="s">
        <v>1775</v>
      </c>
      <c r="D1035" t="s">
        <v>1771</v>
      </c>
      <c r="E1035" t="s">
        <v>891</v>
      </c>
      <c r="F1035" t="s">
        <v>162</v>
      </c>
      <c r="G1035" t="s">
        <v>163</v>
      </c>
      <c r="H1035" t="s">
        <v>150</v>
      </c>
      <c r="I1035" t="s">
        <v>175</v>
      </c>
      <c r="J1035" t="s">
        <v>168</v>
      </c>
      <c r="K1035" t="s">
        <v>153</v>
      </c>
      <c r="L1035" t="s">
        <v>155</v>
      </c>
      <c r="M1035" t="s">
        <v>155</v>
      </c>
      <c r="N1035" t="n">
        <v>-95.2085</v>
      </c>
      <c r="O1035" t="n">
        <v>42.6423</v>
      </c>
      <c r="P1035" t="n">
        <v>2634</v>
      </c>
      <c r="Q1035" t="n">
        <v>1883</v>
      </c>
      <c r="R1035" t="n">
        <v>68.1</v>
      </c>
      <c r="S1035" t="n">
        <v>79.2</v>
      </c>
      <c r="T1035" t="n">
        <v>2.5</v>
      </c>
      <c r="U1035" t="n">
        <v>10</v>
      </c>
      <c r="V1035" t="n">
        <v>0.7</v>
      </c>
      <c r="W1035" t="n">
        <v>1.1</v>
      </c>
      <c r="X1035" t="n">
        <v>76</v>
      </c>
      <c r="Y1035"/>
      <c r="Z1035" t="n">
        <v>13</v>
      </c>
      <c r="AA1035" t="n">
        <v>203</v>
      </c>
      <c r="AB1035" t="n">
        <v>47.3</v>
      </c>
      <c r="AC1035" t="n">
        <v>203</v>
      </c>
      <c r="AD1035" t="n">
        <v>47.3</v>
      </c>
      <c r="AE1035" t="n">
        <v>35</v>
      </c>
      <c r="AF1035" t="n">
        <v>236</v>
      </c>
      <c r="AG1035" t="n">
        <v>43</v>
      </c>
      <c r="AH1035" t="n">
        <v>89</v>
      </c>
      <c r="AI1035" t="n">
        <v>18156</v>
      </c>
      <c r="AJ1035" t="n">
        <v>14583</v>
      </c>
      <c r="AK1035" t="n">
        <v>15328</v>
      </c>
      <c r="AL1035" t="n">
        <v>16286</v>
      </c>
      <c r="AM1035" t="n">
        <v>19059</v>
      </c>
      <c r="AN1035" t="n">
        <v>22791</v>
      </c>
      <c r="AO1035"/>
      <c r="AP1035" t="n">
        <v>387</v>
      </c>
      <c r="AQ1035" t="n">
        <v>222</v>
      </c>
      <c r="AR1035"/>
    </row>
    <row r="1036">
      <c r="A1036" t="n">
        <v>153074</v>
      </c>
      <c r="B1036" t="s">
        <v>1776</v>
      </c>
      <c r="C1036" t="s">
        <v>1777</v>
      </c>
      <c r="D1036" t="s">
        <v>1771</v>
      </c>
      <c r="E1036" t="s">
        <v>891</v>
      </c>
      <c r="F1036" t="s">
        <v>199</v>
      </c>
      <c r="G1036" t="s">
        <v>189</v>
      </c>
      <c r="H1036" t="s">
        <v>200</v>
      </c>
      <c r="I1036" t="s">
        <v>151</v>
      </c>
      <c r="J1036" t="s">
        <v>164</v>
      </c>
      <c r="K1036"/>
      <c r="L1036" t="s">
        <v>155</v>
      </c>
      <c r="M1036" t="s">
        <v>155</v>
      </c>
      <c r="N1036" t="n">
        <v>-90.6656</v>
      </c>
      <c r="O1036" t="n">
        <v>42.4974</v>
      </c>
      <c r="P1036" t="n">
        <v>229</v>
      </c>
      <c r="Q1036" t="n">
        <v>229</v>
      </c>
      <c r="R1036" t="n">
        <v>97.4</v>
      </c>
      <c r="S1036" t="n">
        <v>87.8</v>
      </c>
      <c r="T1036" t="n">
        <v>6.6</v>
      </c>
      <c r="U1036" t="n">
        <v>3.9</v>
      </c>
      <c r="V1036" t="n">
        <v>0.4</v>
      </c>
      <c r="W1036" t="n">
        <v>0</v>
      </c>
      <c r="X1036" t="n">
        <v>86</v>
      </c>
      <c r="Y1036"/>
      <c r="Z1036" t="n">
        <v>9</v>
      </c>
      <c r="AA1036"/>
      <c r="AB1036"/>
      <c r="AC1036"/>
      <c r="AD1036"/>
      <c r="AE1036"/>
      <c r="AF1036" t="n">
        <v>88</v>
      </c>
      <c r="AG1036" t="n">
        <v>44</v>
      </c>
      <c r="AH1036" t="n">
        <v>56</v>
      </c>
      <c r="AI1036" t="n">
        <v>13189</v>
      </c>
      <c r="AJ1036" t="n">
        <v>10362</v>
      </c>
      <c r="AK1036" t="n">
        <v>11286</v>
      </c>
      <c r="AL1036" t="n">
        <v>14147</v>
      </c>
      <c r="AM1036" t="n">
        <v>16563</v>
      </c>
      <c r="AN1036" t="n">
        <v>18420</v>
      </c>
      <c r="AO1036"/>
      <c r="AP1036"/>
      <c r="AQ1036"/>
      <c r="AR1036"/>
    </row>
    <row r="1037">
      <c r="A1037" t="n">
        <v>153083</v>
      </c>
      <c r="B1037" t="s">
        <v>1778</v>
      </c>
      <c r="C1037" t="s">
        <v>1779</v>
      </c>
      <c r="D1037" t="s">
        <v>1771</v>
      </c>
      <c r="E1037" t="s">
        <v>891</v>
      </c>
      <c r="F1037" t="s">
        <v>199</v>
      </c>
      <c r="G1037" t="s">
        <v>189</v>
      </c>
      <c r="H1037" t="s">
        <v>200</v>
      </c>
      <c r="I1037" t="s">
        <v>151</v>
      </c>
      <c r="J1037" t="s">
        <v>164</v>
      </c>
      <c r="K1037"/>
      <c r="L1037" t="s">
        <v>155</v>
      </c>
      <c r="M1037" t="s">
        <v>155</v>
      </c>
      <c r="N1037" t="n">
        <v>-91.7102</v>
      </c>
      <c r="O1037" t="n">
        <v>41.9607</v>
      </c>
      <c r="P1037" t="n">
        <v>178</v>
      </c>
      <c r="Q1037" t="n">
        <v>178</v>
      </c>
      <c r="R1037" t="n">
        <v>97.2</v>
      </c>
      <c r="S1037" t="n">
        <v>75.3</v>
      </c>
      <c r="T1037" t="n">
        <v>12.4</v>
      </c>
      <c r="U1037" t="n">
        <v>5.6</v>
      </c>
      <c r="V1037" t="n">
        <v>0.6</v>
      </c>
      <c r="W1037" t="n">
        <v>0</v>
      </c>
      <c r="X1037" t="n">
        <v>73</v>
      </c>
      <c r="Y1037"/>
      <c r="Z1037" t="n">
        <v>12</v>
      </c>
      <c r="AA1037"/>
      <c r="AB1037"/>
      <c r="AC1037"/>
      <c r="AD1037"/>
      <c r="AE1037"/>
      <c r="AF1037" t="n">
        <v>59</v>
      </c>
      <c r="AG1037" t="n">
        <v>44</v>
      </c>
      <c r="AH1037" t="n">
        <v>57</v>
      </c>
      <c r="AI1037" t="n">
        <v>11975</v>
      </c>
      <c r="AJ1037" t="n">
        <v>11237</v>
      </c>
      <c r="AK1037" t="n">
        <v>12194</v>
      </c>
      <c r="AL1037" t="n">
        <v>13154</v>
      </c>
      <c r="AM1037" t="n">
        <v>17514</v>
      </c>
      <c r="AN1037" t="n">
        <v>17096</v>
      </c>
      <c r="AO1037"/>
      <c r="AP1037"/>
      <c r="AQ1037"/>
      <c r="AR1037"/>
    </row>
    <row r="1038">
      <c r="A1038" t="n">
        <v>153108</v>
      </c>
      <c r="B1038" t="s">
        <v>1780</v>
      </c>
      <c r="C1038" t="s">
        <v>1781</v>
      </c>
      <c r="D1038" t="s">
        <v>1771</v>
      </c>
      <c r="E1038" t="s">
        <v>891</v>
      </c>
      <c r="F1038" t="s">
        <v>162</v>
      </c>
      <c r="G1038" t="s">
        <v>163</v>
      </c>
      <c r="H1038" t="s">
        <v>150</v>
      </c>
      <c r="I1038" t="s">
        <v>175</v>
      </c>
      <c r="J1038" t="s">
        <v>168</v>
      </c>
      <c r="K1038" t="s">
        <v>179</v>
      </c>
      <c r="L1038" t="s">
        <v>155</v>
      </c>
      <c r="M1038" t="s">
        <v>155</v>
      </c>
      <c r="N1038" t="n">
        <v>-92.9222</v>
      </c>
      <c r="O1038" t="n">
        <v>41.4015</v>
      </c>
      <c r="P1038" t="n">
        <v>1303</v>
      </c>
      <c r="Q1038" t="n">
        <v>1303</v>
      </c>
      <c r="R1038" t="n">
        <v>48.7</v>
      </c>
      <c r="S1038" t="n">
        <v>81.6</v>
      </c>
      <c r="T1038" t="n">
        <v>2.9</v>
      </c>
      <c r="U1038" t="n">
        <v>6.8</v>
      </c>
      <c r="V1038" t="n">
        <v>2.1</v>
      </c>
      <c r="W1038" t="n">
        <v>0.2</v>
      </c>
      <c r="X1038" t="n">
        <v>73</v>
      </c>
      <c r="Y1038"/>
      <c r="Z1038" t="n">
        <v>12</v>
      </c>
      <c r="AA1038" t="n">
        <v>321</v>
      </c>
      <c r="AB1038" t="n">
        <v>69.2</v>
      </c>
      <c r="AC1038" t="n">
        <v>321</v>
      </c>
      <c r="AD1038" t="n">
        <v>69.2</v>
      </c>
      <c r="AE1038" t="n">
        <v>58.9</v>
      </c>
      <c r="AF1038" t="n">
        <v>351</v>
      </c>
      <c r="AG1038" t="n">
        <v>21</v>
      </c>
      <c r="AH1038" t="n">
        <v>100</v>
      </c>
      <c r="AI1038" t="n">
        <v>22499</v>
      </c>
      <c r="AJ1038" t="n">
        <v>14745</v>
      </c>
      <c r="AK1038" t="n">
        <v>16426</v>
      </c>
      <c r="AL1038" t="n">
        <v>19418</v>
      </c>
      <c r="AM1038" t="n">
        <v>22308</v>
      </c>
      <c r="AN1038" t="n">
        <v>25764</v>
      </c>
      <c r="AO1038"/>
      <c r="AP1038" t="n">
        <v>219</v>
      </c>
      <c r="AQ1038"/>
      <c r="AR1038"/>
    </row>
    <row r="1039">
      <c r="A1039" t="n">
        <v>153126</v>
      </c>
      <c r="B1039" t="s">
        <v>1782</v>
      </c>
      <c r="C1039" t="s">
        <v>1777</v>
      </c>
      <c r="D1039" t="s">
        <v>1771</v>
      </c>
      <c r="E1039" t="s">
        <v>891</v>
      </c>
      <c r="F1039" t="s">
        <v>162</v>
      </c>
      <c r="G1039" t="s">
        <v>163</v>
      </c>
      <c r="H1039" t="s">
        <v>150</v>
      </c>
      <c r="I1039" t="s">
        <v>151</v>
      </c>
      <c r="J1039" t="s">
        <v>168</v>
      </c>
      <c r="K1039" t="s">
        <v>159</v>
      </c>
      <c r="L1039" t="s">
        <v>155</v>
      </c>
      <c r="M1039" t="s">
        <v>155</v>
      </c>
      <c r="N1039" t="n">
        <v>-90.6905</v>
      </c>
      <c r="O1039" t="n">
        <v>42.5095</v>
      </c>
      <c r="P1039" t="n">
        <v>1019</v>
      </c>
      <c r="Q1039" t="n">
        <v>832</v>
      </c>
      <c r="R1039" t="n">
        <v>46</v>
      </c>
      <c r="S1039" t="n">
        <v>58.5</v>
      </c>
      <c r="T1039" t="n">
        <v>12.6</v>
      </c>
      <c r="U1039" t="n">
        <v>9.6</v>
      </c>
      <c r="V1039" t="n">
        <v>0.8</v>
      </c>
      <c r="W1039" t="n">
        <v>7.8</v>
      </c>
      <c r="X1039" t="n">
        <v>67</v>
      </c>
      <c r="Y1039"/>
      <c r="Z1039" t="n">
        <v>10</v>
      </c>
      <c r="AA1039" t="n">
        <v>162</v>
      </c>
      <c r="AB1039" t="n">
        <v>54.9</v>
      </c>
      <c r="AC1039" t="n">
        <v>162</v>
      </c>
      <c r="AD1039" t="n">
        <v>54.9</v>
      </c>
      <c r="AE1039" t="n">
        <v>43.8</v>
      </c>
      <c r="AF1039" t="n">
        <v>193</v>
      </c>
      <c r="AG1039" t="n">
        <v>36</v>
      </c>
      <c r="AH1039" t="n">
        <v>92</v>
      </c>
      <c r="AI1039" t="n">
        <v>25692</v>
      </c>
      <c r="AJ1039" t="n">
        <v>23570</v>
      </c>
      <c r="AK1039" t="n">
        <v>23640</v>
      </c>
      <c r="AL1039" t="n">
        <v>22569</v>
      </c>
      <c r="AM1039" t="n">
        <v>26435</v>
      </c>
      <c r="AN1039" t="n">
        <v>10870</v>
      </c>
      <c r="AO1039" t="n">
        <v>4</v>
      </c>
      <c r="AP1039" t="n">
        <v>140</v>
      </c>
      <c r="AQ1039" t="n">
        <v>41</v>
      </c>
      <c r="AR1039" t="n">
        <v>35</v>
      </c>
    </row>
    <row r="1040">
      <c r="A1040" t="n">
        <v>153144</v>
      </c>
      <c r="B1040" t="s">
        <v>1783</v>
      </c>
      <c r="C1040" t="s">
        <v>1779</v>
      </c>
      <c r="D1040" t="s">
        <v>1771</v>
      </c>
      <c r="E1040" t="s">
        <v>891</v>
      </c>
      <c r="F1040" t="s">
        <v>162</v>
      </c>
      <c r="G1040" t="s">
        <v>163</v>
      </c>
      <c r="H1040" t="s">
        <v>150</v>
      </c>
      <c r="I1040" t="s">
        <v>151</v>
      </c>
      <c r="J1040" t="s">
        <v>168</v>
      </c>
      <c r="K1040" t="s">
        <v>179</v>
      </c>
      <c r="L1040" t="s">
        <v>155</v>
      </c>
      <c r="M1040" t="s">
        <v>155</v>
      </c>
      <c r="N1040" t="n">
        <v>-91.6582</v>
      </c>
      <c r="O1040" t="n">
        <v>41.9883</v>
      </c>
      <c r="P1040" t="n">
        <v>1326</v>
      </c>
      <c r="Q1040" t="n">
        <v>1326</v>
      </c>
      <c r="R1040" t="n">
        <v>56.3</v>
      </c>
      <c r="S1040" t="n">
        <v>62.6</v>
      </c>
      <c r="T1040" t="n">
        <v>9.8</v>
      </c>
      <c r="U1040" t="n">
        <v>12.2</v>
      </c>
      <c r="V1040" t="n">
        <v>2.6</v>
      </c>
      <c r="W1040" t="n">
        <v>4.5</v>
      </c>
      <c r="X1040" t="n">
        <v>77</v>
      </c>
      <c r="Y1040"/>
      <c r="Z1040" t="n">
        <v>11</v>
      </c>
      <c r="AA1040" t="n">
        <v>400</v>
      </c>
      <c r="AB1040" t="n">
        <v>59</v>
      </c>
      <c r="AC1040" t="n">
        <v>400</v>
      </c>
      <c r="AD1040" t="n">
        <v>59</v>
      </c>
      <c r="AE1040" t="n">
        <v>50.2</v>
      </c>
      <c r="AF1040" t="n">
        <v>363</v>
      </c>
      <c r="AG1040" t="n">
        <v>36</v>
      </c>
      <c r="AH1040" t="n">
        <v>98</v>
      </c>
      <c r="AI1040" t="n">
        <v>20940</v>
      </c>
      <c r="AJ1040" t="n">
        <v>12657</v>
      </c>
      <c r="AK1040" t="n">
        <v>13250</v>
      </c>
      <c r="AL1040" t="n">
        <v>16889</v>
      </c>
      <c r="AM1040" t="n">
        <v>20555</v>
      </c>
      <c r="AN1040" t="n">
        <v>27413</v>
      </c>
      <c r="AO1040"/>
      <c r="AP1040" t="n">
        <v>250</v>
      </c>
      <c r="AQ1040"/>
      <c r="AR1040"/>
    </row>
    <row r="1041">
      <c r="A1041" t="n">
        <v>153162</v>
      </c>
      <c r="B1041" t="s">
        <v>1784</v>
      </c>
      <c r="C1041" t="s">
        <v>1296</v>
      </c>
      <c r="D1041" t="s">
        <v>1771</v>
      </c>
      <c r="E1041" t="s">
        <v>891</v>
      </c>
      <c r="F1041" t="s">
        <v>162</v>
      </c>
      <c r="G1041" t="s">
        <v>163</v>
      </c>
      <c r="H1041" t="s">
        <v>150</v>
      </c>
      <c r="I1041" t="s">
        <v>175</v>
      </c>
      <c r="J1041" t="s">
        <v>168</v>
      </c>
      <c r="K1041" t="s">
        <v>179</v>
      </c>
      <c r="L1041" t="s">
        <v>155</v>
      </c>
      <c r="M1041" t="s">
        <v>155</v>
      </c>
      <c r="N1041" t="n">
        <v>-91.4237</v>
      </c>
      <c r="O1041" t="n">
        <v>41.9246</v>
      </c>
      <c r="P1041" t="n">
        <v>1185</v>
      </c>
      <c r="Q1041" t="n">
        <v>1170</v>
      </c>
      <c r="R1041" t="n">
        <v>47.7</v>
      </c>
      <c r="S1041" t="n">
        <v>72.3</v>
      </c>
      <c r="T1041" t="n">
        <v>7</v>
      </c>
      <c r="U1041" t="n">
        <v>9.6</v>
      </c>
      <c r="V1041" t="n">
        <v>4</v>
      </c>
      <c r="W1041" t="n">
        <v>2.6</v>
      </c>
      <c r="X1041" t="n">
        <v>74</v>
      </c>
      <c r="Y1041"/>
      <c r="Z1041" t="n">
        <v>12</v>
      </c>
      <c r="AA1041" t="n">
        <v>300</v>
      </c>
      <c r="AB1041" t="n">
        <v>71.7</v>
      </c>
      <c r="AC1041" t="n">
        <v>300</v>
      </c>
      <c r="AD1041" t="n">
        <v>71.7</v>
      </c>
      <c r="AE1041" t="n">
        <v>67</v>
      </c>
      <c r="AF1041" t="n">
        <v>329</v>
      </c>
      <c r="AG1041" t="n">
        <v>29</v>
      </c>
      <c r="AH1041" t="n">
        <v>99</v>
      </c>
      <c r="AI1041" t="n">
        <v>25850</v>
      </c>
      <c r="AJ1041" t="n">
        <v>18285</v>
      </c>
      <c r="AK1041" t="n">
        <v>17873</v>
      </c>
      <c r="AL1041" t="n">
        <v>22174</v>
      </c>
      <c r="AM1041" t="n">
        <v>26134</v>
      </c>
      <c r="AN1041" t="n">
        <v>30897</v>
      </c>
      <c r="AO1041"/>
      <c r="AP1041" t="n">
        <v>182</v>
      </c>
      <c r="AQ1041" t="n">
        <v>4</v>
      </c>
      <c r="AR1041"/>
    </row>
    <row r="1042">
      <c r="A1042" t="n">
        <v>153214</v>
      </c>
      <c r="B1042" t="s">
        <v>1785</v>
      </c>
      <c r="C1042" t="s">
        <v>1786</v>
      </c>
      <c r="D1042" t="s">
        <v>1771</v>
      </c>
      <c r="E1042" t="s">
        <v>891</v>
      </c>
      <c r="F1042" t="s">
        <v>173</v>
      </c>
      <c r="G1042" t="s">
        <v>149</v>
      </c>
      <c r="H1042" t="s">
        <v>174</v>
      </c>
      <c r="I1042" t="s">
        <v>186</v>
      </c>
      <c r="J1042" t="s">
        <v>158</v>
      </c>
      <c r="K1042" t="s">
        <v>176</v>
      </c>
      <c r="L1042" t="s">
        <v>155</v>
      </c>
      <c r="M1042" t="s">
        <v>155</v>
      </c>
      <c r="N1042" t="n">
        <v>-93.6116</v>
      </c>
      <c r="O1042" t="n">
        <v>41.7073</v>
      </c>
      <c r="P1042" t="n">
        <v>34206</v>
      </c>
      <c r="Q1042" t="n">
        <v>34206</v>
      </c>
      <c r="R1042" t="n">
        <v>55</v>
      </c>
      <c r="S1042" t="n">
        <v>66.7</v>
      </c>
      <c r="T1042" t="n">
        <v>6.3</v>
      </c>
      <c r="U1042" t="n">
        <v>8.7</v>
      </c>
      <c r="V1042" t="n">
        <v>4.4</v>
      </c>
      <c r="W1042" t="n">
        <v>0.4</v>
      </c>
      <c r="X1042" t="n">
        <v>62</v>
      </c>
      <c r="Y1042" t="n">
        <v>45</v>
      </c>
      <c r="Z1042" t="n">
        <v>21</v>
      </c>
      <c r="AA1042" t="n">
        <v>1770</v>
      </c>
      <c r="AB1042" t="n">
        <v>34.1</v>
      </c>
      <c r="AC1042"/>
      <c r="AD1042"/>
      <c r="AE1042"/>
      <c r="AF1042" t="n">
        <v>1662</v>
      </c>
      <c r="AG1042" t="n">
        <v>16</v>
      </c>
      <c r="AH1042" t="n">
        <v>25</v>
      </c>
      <c r="AI1042" t="n">
        <v>10119</v>
      </c>
      <c r="AJ1042" t="n">
        <v>9302</v>
      </c>
      <c r="AK1042" t="n">
        <v>9309</v>
      </c>
      <c r="AL1042" t="n">
        <v>10794</v>
      </c>
      <c r="AM1042" t="n">
        <v>13631</v>
      </c>
      <c r="AN1042" t="n">
        <v>14269</v>
      </c>
      <c r="AO1042" t="n">
        <v>1993</v>
      </c>
      <c r="AP1042"/>
      <c r="AQ1042"/>
      <c r="AR1042"/>
    </row>
    <row r="1043">
      <c r="A1043" t="n">
        <v>153241</v>
      </c>
      <c r="B1043" t="s">
        <v>1787</v>
      </c>
      <c r="C1043" t="s">
        <v>1788</v>
      </c>
      <c r="D1043" t="s">
        <v>1771</v>
      </c>
      <c r="E1043" t="s">
        <v>891</v>
      </c>
      <c r="F1043" t="s">
        <v>162</v>
      </c>
      <c r="G1043" t="s">
        <v>163</v>
      </c>
      <c r="H1043" t="s">
        <v>150</v>
      </c>
      <c r="I1043" t="s">
        <v>205</v>
      </c>
      <c r="J1043" t="s">
        <v>164</v>
      </c>
      <c r="K1043" t="s">
        <v>179</v>
      </c>
      <c r="L1043" t="s">
        <v>155</v>
      </c>
      <c r="M1043" t="s">
        <v>155</v>
      </c>
      <c r="N1043" t="n">
        <v>-90.9346</v>
      </c>
      <c r="O1043" t="n">
        <v>42.4417</v>
      </c>
      <c r="P1043" t="n">
        <v>78</v>
      </c>
      <c r="Q1043" t="n">
        <v>78</v>
      </c>
      <c r="R1043" t="n">
        <v>59</v>
      </c>
      <c r="S1043" t="n">
        <v>0</v>
      </c>
      <c r="T1043" t="n">
        <v>0</v>
      </c>
      <c r="U1043" t="n">
        <v>1.3</v>
      </c>
      <c r="V1043" t="n">
        <v>12.8</v>
      </c>
      <c r="W1043" t="n">
        <v>85.9</v>
      </c>
      <c r="X1043"/>
      <c r="Y1043"/>
      <c r="Z1043" t="n">
        <v>5</v>
      </c>
      <c r="AA1043" t="n">
        <v>2</v>
      </c>
      <c r="AB1043" t="n">
        <v>100</v>
      </c>
      <c r="AC1043" t="n">
        <v>2</v>
      </c>
      <c r="AD1043" t="n">
        <v>100</v>
      </c>
      <c r="AE1043" t="n">
        <v>100</v>
      </c>
      <c r="AF1043" t="n">
        <v>0</v>
      </c>
      <c r="AG1043" t="n">
        <v>12</v>
      </c>
      <c r="AH1043" t="n">
        <v>100</v>
      </c>
      <c r="AI1043"/>
      <c r="AJ1043"/>
      <c r="AK1043"/>
      <c r="AL1043"/>
      <c r="AM1043"/>
      <c r="AN1043"/>
      <c r="AO1043"/>
      <c r="AP1043" t="n">
        <v>22</v>
      </c>
      <c r="AQ1043"/>
      <c r="AR1043"/>
    </row>
    <row r="1044">
      <c r="A1044" t="n">
        <v>153250</v>
      </c>
      <c r="B1044" t="s">
        <v>1789</v>
      </c>
      <c r="C1044" t="s">
        <v>1790</v>
      </c>
      <c r="D1044" t="s">
        <v>1771</v>
      </c>
      <c r="E1044" t="s">
        <v>891</v>
      </c>
      <c r="F1044" t="s">
        <v>162</v>
      </c>
      <c r="G1044" t="s">
        <v>163</v>
      </c>
      <c r="H1044" t="s">
        <v>150</v>
      </c>
      <c r="I1044" t="s">
        <v>175</v>
      </c>
      <c r="J1044" t="s">
        <v>168</v>
      </c>
      <c r="K1044" t="s">
        <v>153</v>
      </c>
      <c r="L1044" t="s">
        <v>155</v>
      </c>
      <c r="M1044" t="s">
        <v>155</v>
      </c>
      <c r="N1044" t="n">
        <v>-96.1666</v>
      </c>
      <c r="O1044" t="n">
        <v>43.0825</v>
      </c>
      <c r="P1044" t="n">
        <v>2062</v>
      </c>
      <c r="Q1044" t="n">
        <v>1751</v>
      </c>
      <c r="R1044" t="n">
        <v>50.1</v>
      </c>
      <c r="S1044" t="n">
        <v>76.6</v>
      </c>
      <c r="T1044" t="n">
        <v>2.4</v>
      </c>
      <c r="U1044" t="n">
        <v>2.5</v>
      </c>
      <c r="V1044" t="n">
        <v>1.9</v>
      </c>
      <c r="W1044" t="n">
        <v>10.2</v>
      </c>
      <c r="X1044" t="n">
        <v>85</v>
      </c>
      <c r="Y1044" t="n">
        <v>50</v>
      </c>
      <c r="Z1044" t="n">
        <v>14</v>
      </c>
      <c r="AA1044" t="n">
        <v>398</v>
      </c>
      <c r="AB1044" t="n">
        <v>65.3</v>
      </c>
      <c r="AC1044" t="n">
        <v>369</v>
      </c>
      <c r="AD1044" t="n">
        <v>67.2</v>
      </c>
      <c r="AE1044" t="n">
        <v>62.9</v>
      </c>
      <c r="AF1044" t="n">
        <v>438</v>
      </c>
      <c r="AG1044" t="n">
        <v>18</v>
      </c>
      <c r="AH1044" t="n">
        <v>91</v>
      </c>
      <c r="AI1044" t="n">
        <v>27925</v>
      </c>
      <c r="AJ1044" t="n">
        <v>20966</v>
      </c>
      <c r="AK1044" t="n">
        <v>20971</v>
      </c>
      <c r="AL1044" t="n">
        <v>23110</v>
      </c>
      <c r="AM1044" t="n">
        <v>26192</v>
      </c>
      <c r="AN1044" t="n">
        <v>31607</v>
      </c>
      <c r="AO1044" t="n">
        <v>30</v>
      </c>
      <c r="AP1044" t="n">
        <v>314</v>
      </c>
      <c r="AQ1044" t="n">
        <v>93</v>
      </c>
      <c r="AR1044"/>
    </row>
    <row r="1045">
      <c r="A1045" t="n">
        <v>153269</v>
      </c>
      <c r="B1045" t="s">
        <v>1791</v>
      </c>
      <c r="C1045" t="s">
        <v>1792</v>
      </c>
      <c r="D1045" t="s">
        <v>1771</v>
      </c>
      <c r="E1045" t="s">
        <v>891</v>
      </c>
      <c r="F1045" t="s">
        <v>162</v>
      </c>
      <c r="G1045" t="s">
        <v>163</v>
      </c>
      <c r="H1045" t="s">
        <v>150</v>
      </c>
      <c r="I1045" t="s">
        <v>151</v>
      </c>
      <c r="J1045" t="s">
        <v>168</v>
      </c>
      <c r="K1045" t="s">
        <v>159</v>
      </c>
      <c r="L1045" t="s">
        <v>155</v>
      </c>
      <c r="M1045" t="s">
        <v>155</v>
      </c>
      <c r="N1045" t="n">
        <v>-93.6522</v>
      </c>
      <c r="O1045" t="n">
        <v>41.6013</v>
      </c>
      <c r="P1045" t="n">
        <v>5226</v>
      </c>
      <c r="Q1045" t="n">
        <v>2944</v>
      </c>
      <c r="R1045" t="n">
        <v>59.6</v>
      </c>
      <c r="S1045" t="n">
        <v>71.3</v>
      </c>
      <c r="T1045" t="n">
        <v>6.4</v>
      </c>
      <c r="U1045" t="n">
        <v>7.3</v>
      </c>
      <c r="V1045" t="n">
        <v>5.2</v>
      </c>
      <c r="W1045" t="n">
        <v>4.2</v>
      </c>
      <c r="X1045" t="n">
        <v>84</v>
      </c>
      <c r="Y1045" t="n">
        <v>50</v>
      </c>
      <c r="Z1045" t="n">
        <v>10</v>
      </c>
      <c r="AA1045" t="n">
        <v>758</v>
      </c>
      <c r="AB1045" t="n">
        <v>77.3</v>
      </c>
      <c r="AC1045" t="n">
        <v>696</v>
      </c>
      <c r="AD1045" t="n">
        <v>76.6</v>
      </c>
      <c r="AE1045" t="n">
        <v>67.5</v>
      </c>
      <c r="AF1045" t="n">
        <v>731</v>
      </c>
      <c r="AG1045" t="n">
        <v>21</v>
      </c>
      <c r="AH1045" t="n">
        <v>97</v>
      </c>
      <c r="AI1045" t="n">
        <v>30886</v>
      </c>
      <c r="AJ1045" t="n">
        <v>27372</v>
      </c>
      <c r="AK1045" t="n">
        <v>25335</v>
      </c>
      <c r="AL1045" t="n">
        <v>26358</v>
      </c>
      <c r="AM1045" t="n">
        <v>32215</v>
      </c>
      <c r="AN1045" t="n">
        <v>32993</v>
      </c>
      <c r="AO1045" t="n">
        <v>19</v>
      </c>
      <c r="AP1045" t="n">
        <v>697</v>
      </c>
      <c r="AQ1045" t="n">
        <v>426</v>
      </c>
      <c r="AR1045" t="n">
        <v>257</v>
      </c>
    </row>
    <row r="1046">
      <c r="A1046" t="n">
        <v>153278</v>
      </c>
      <c r="B1046" t="s">
        <v>1793</v>
      </c>
      <c r="C1046" t="s">
        <v>1777</v>
      </c>
      <c r="D1046" t="s">
        <v>1771</v>
      </c>
      <c r="E1046" t="s">
        <v>891</v>
      </c>
      <c r="F1046" t="s">
        <v>162</v>
      </c>
      <c r="G1046" t="s">
        <v>163</v>
      </c>
      <c r="H1046" t="s">
        <v>150</v>
      </c>
      <c r="I1046" t="s">
        <v>151</v>
      </c>
      <c r="J1046" t="s">
        <v>168</v>
      </c>
      <c r="K1046" t="s">
        <v>153</v>
      </c>
      <c r="L1046" t="s">
        <v>155</v>
      </c>
      <c r="M1046" t="s">
        <v>155</v>
      </c>
      <c r="N1046" t="n">
        <v>-90.6934</v>
      </c>
      <c r="O1046" t="n">
        <v>42.4973</v>
      </c>
      <c r="P1046" t="n">
        <v>1907</v>
      </c>
      <c r="Q1046" t="n">
        <v>1529</v>
      </c>
      <c r="R1046" t="n">
        <v>39.8</v>
      </c>
      <c r="S1046" t="n">
        <v>67.6</v>
      </c>
      <c r="T1046" t="n">
        <v>11.7</v>
      </c>
      <c r="U1046" t="n">
        <v>6.3</v>
      </c>
      <c r="V1046" t="n">
        <v>0.9</v>
      </c>
      <c r="W1046" t="n">
        <v>3.3</v>
      </c>
      <c r="X1046" t="n">
        <v>71</v>
      </c>
      <c r="Y1046" t="n">
        <v>100</v>
      </c>
      <c r="Z1046" t="n">
        <v>11</v>
      </c>
      <c r="AA1046" t="n">
        <v>514</v>
      </c>
      <c r="AB1046" t="n">
        <v>41.1</v>
      </c>
      <c r="AC1046" t="n">
        <v>514</v>
      </c>
      <c r="AD1046" t="n">
        <v>41.1</v>
      </c>
      <c r="AE1046" t="n">
        <v>31.7</v>
      </c>
      <c r="AF1046" t="n">
        <v>316</v>
      </c>
      <c r="AG1046" t="n">
        <v>40</v>
      </c>
      <c r="AH1046" t="n">
        <v>92</v>
      </c>
      <c r="AI1046" t="n">
        <v>25216</v>
      </c>
      <c r="AJ1046" t="n">
        <v>16617</v>
      </c>
      <c r="AK1046" t="n">
        <v>19871</v>
      </c>
      <c r="AL1046" t="n">
        <v>20992</v>
      </c>
      <c r="AM1046" t="n">
        <v>22386</v>
      </c>
      <c r="AN1046" t="n">
        <v>26752</v>
      </c>
      <c r="AO1046" t="n">
        <v>4</v>
      </c>
      <c r="AP1046" t="n">
        <v>298</v>
      </c>
      <c r="AQ1046" t="n">
        <v>133</v>
      </c>
      <c r="AR1046" t="n">
        <v>5</v>
      </c>
    </row>
    <row r="1047">
      <c r="A1047" t="n">
        <v>153296</v>
      </c>
      <c r="B1047" t="s">
        <v>1794</v>
      </c>
      <c r="C1047" t="s">
        <v>1795</v>
      </c>
      <c r="D1047" t="s">
        <v>1771</v>
      </c>
      <c r="E1047" t="s">
        <v>891</v>
      </c>
      <c r="F1047" t="s">
        <v>173</v>
      </c>
      <c r="G1047" t="s">
        <v>149</v>
      </c>
      <c r="H1047" t="s">
        <v>174</v>
      </c>
      <c r="I1047" t="s">
        <v>175</v>
      </c>
      <c r="J1047" t="s">
        <v>164</v>
      </c>
      <c r="K1047" t="s">
        <v>176</v>
      </c>
      <c r="L1047" t="s">
        <v>155</v>
      </c>
      <c r="M1047" t="s">
        <v>155</v>
      </c>
      <c r="N1047" t="n">
        <v>-93.2659</v>
      </c>
      <c r="O1047" t="n">
        <v>42.5275</v>
      </c>
      <c r="P1047" t="n">
        <v>900</v>
      </c>
      <c r="Q1047" t="n">
        <v>900</v>
      </c>
      <c r="R1047" t="n">
        <v>49.3</v>
      </c>
      <c r="S1047" t="n">
        <v>63.1</v>
      </c>
      <c r="T1047" t="n">
        <v>17.2</v>
      </c>
      <c r="U1047" t="n">
        <v>9</v>
      </c>
      <c r="V1047" t="n">
        <v>0.6</v>
      </c>
      <c r="W1047" t="n">
        <v>3.8</v>
      </c>
      <c r="X1047" t="n">
        <v>55</v>
      </c>
      <c r="Y1047" t="n">
        <v>25</v>
      </c>
      <c r="Z1047" t="n">
        <v>17</v>
      </c>
      <c r="AA1047" t="n">
        <v>244</v>
      </c>
      <c r="AB1047" t="n">
        <v>42.6</v>
      </c>
      <c r="AC1047"/>
      <c r="AD1047"/>
      <c r="AE1047"/>
      <c r="AF1047" t="n">
        <v>242</v>
      </c>
      <c r="AG1047" t="n">
        <v>35</v>
      </c>
      <c r="AH1047" t="n">
        <v>68</v>
      </c>
      <c r="AI1047" t="n">
        <v>10219</v>
      </c>
      <c r="AJ1047" t="n">
        <v>9176</v>
      </c>
      <c r="AK1047" t="n">
        <v>8601</v>
      </c>
      <c r="AL1047" t="n">
        <v>10907</v>
      </c>
      <c r="AM1047" t="n">
        <v>13217</v>
      </c>
      <c r="AN1047" t="n">
        <v>13106</v>
      </c>
      <c r="AO1047" t="n">
        <v>160</v>
      </c>
      <c r="AP1047"/>
      <c r="AQ1047"/>
      <c r="AR1047"/>
    </row>
    <row r="1048">
      <c r="A1048" t="n">
        <v>153302</v>
      </c>
      <c r="B1048" t="s">
        <v>1796</v>
      </c>
      <c r="C1048" t="s">
        <v>1777</v>
      </c>
      <c r="D1048" t="s">
        <v>1771</v>
      </c>
      <c r="E1048" t="s">
        <v>891</v>
      </c>
      <c r="F1048" t="s">
        <v>162</v>
      </c>
      <c r="G1048" t="s">
        <v>163</v>
      </c>
      <c r="H1048" t="s">
        <v>150</v>
      </c>
      <c r="I1048" t="s">
        <v>151</v>
      </c>
      <c r="J1048" t="s">
        <v>164</v>
      </c>
      <c r="K1048" t="s">
        <v>179</v>
      </c>
      <c r="L1048" t="s">
        <v>155</v>
      </c>
      <c r="M1048" t="s">
        <v>155</v>
      </c>
      <c r="N1048" t="n">
        <v>-90.706</v>
      </c>
      <c r="O1048" t="n">
        <v>42.5083</v>
      </c>
      <c r="P1048" t="n">
        <v>217</v>
      </c>
      <c r="Q1048" t="n">
        <v>217</v>
      </c>
      <c r="R1048" t="n">
        <v>55.3</v>
      </c>
      <c r="S1048" t="n">
        <v>70.5</v>
      </c>
      <c r="T1048" t="n">
        <v>6.5</v>
      </c>
      <c r="U1048" t="n">
        <v>3.7</v>
      </c>
      <c r="V1048" t="n">
        <v>0.9</v>
      </c>
      <c r="W1048" t="n">
        <v>3.2</v>
      </c>
      <c r="X1048" t="n">
        <v>70</v>
      </c>
      <c r="Y1048"/>
      <c r="Z1048" t="n">
        <v>8</v>
      </c>
      <c r="AA1048" t="n">
        <v>60</v>
      </c>
      <c r="AB1048" t="n">
        <v>81.7</v>
      </c>
      <c r="AC1048" t="n">
        <v>54</v>
      </c>
      <c r="AD1048" t="n">
        <v>40.7</v>
      </c>
      <c r="AE1048" t="n">
        <v>33.3</v>
      </c>
      <c r="AF1048" t="n">
        <v>43</v>
      </c>
      <c r="AG1048" t="n">
        <v>40</v>
      </c>
      <c r="AH1048" t="n">
        <v>86</v>
      </c>
      <c r="AI1048" t="n">
        <v>14393</v>
      </c>
      <c r="AJ1048" t="n">
        <v>10720</v>
      </c>
      <c r="AK1048" t="n">
        <v>9053</v>
      </c>
      <c r="AL1048" t="n">
        <v>12281</v>
      </c>
      <c r="AM1048" t="n">
        <v>15384</v>
      </c>
      <c r="AN1048" t="n">
        <v>20491</v>
      </c>
      <c r="AO1048" t="n">
        <v>5</v>
      </c>
      <c r="AP1048" t="n">
        <v>34</v>
      </c>
      <c r="AQ1048"/>
      <c r="AR1048"/>
    </row>
    <row r="1049">
      <c r="A1049" t="n">
        <v>153311</v>
      </c>
      <c r="B1049" t="s">
        <v>1797</v>
      </c>
      <c r="C1049" t="s">
        <v>1798</v>
      </c>
      <c r="D1049" t="s">
        <v>1771</v>
      </c>
      <c r="E1049" t="s">
        <v>891</v>
      </c>
      <c r="F1049" t="s">
        <v>173</v>
      </c>
      <c r="G1049" t="s">
        <v>149</v>
      </c>
      <c r="H1049" t="s">
        <v>174</v>
      </c>
      <c r="I1049" t="s">
        <v>151</v>
      </c>
      <c r="J1049" t="s">
        <v>152</v>
      </c>
      <c r="K1049" t="s">
        <v>176</v>
      </c>
      <c r="L1049" t="s">
        <v>155</v>
      </c>
      <c r="M1049" t="s">
        <v>155</v>
      </c>
      <c r="N1049" t="n">
        <v>-90.5745</v>
      </c>
      <c r="O1049" t="n">
        <v>41.5222</v>
      </c>
      <c r="P1049" t="n">
        <v>12167</v>
      </c>
      <c r="Q1049" t="n">
        <v>12167</v>
      </c>
      <c r="R1049" t="n">
        <v>56.6</v>
      </c>
      <c r="S1049" t="n">
        <v>68</v>
      </c>
      <c r="T1049" t="n">
        <v>6.7</v>
      </c>
      <c r="U1049" t="n">
        <v>11.3</v>
      </c>
      <c r="V1049" t="n">
        <v>6.1</v>
      </c>
      <c r="W1049" t="n">
        <v>0.1</v>
      </c>
      <c r="X1049" t="n">
        <v>63</v>
      </c>
      <c r="Y1049" t="n">
        <v>47</v>
      </c>
      <c r="Z1049" t="n">
        <v>19</v>
      </c>
      <c r="AA1049" t="n">
        <v>744</v>
      </c>
      <c r="AB1049" t="n">
        <v>34.3</v>
      </c>
      <c r="AC1049"/>
      <c r="AD1049"/>
      <c r="AE1049"/>
      <c r="AF1049" t="n">
        <v>542</v>
      </c>
      <c r="AG1049" t="n">
        <v>22</v>
      </c>
      <c r="AH1049" t="n">
        <v>46</v>
      </c>
      <c r="AI1049" t="n">
        <v>8351</v>
      </c>
      <c r="AJ1049" t="n">
        <v>7830</v>
      </c>
      <c r="AK1049" t="n">
        <v>8489</v>
      </c>
      <c r="AL1049" t="n">
        <v>10690</v>
      </c>
      <c r="AM1049" t="n">
        <v>14131</v>
      </c>
      <c r="AN1049" t="n">
        <v>14499</v>
      </c>
      <c r="AO1049" t="n">
        <v>736</v>
      </c>
      <c r="AP1049"/>
      <c r="AQ1049"/>
      <c r="AR1049"/>
    </row>
    <row r="1050">
      <c r="A1050" t="n">
        <v>153320</v>
      </c>
      <c r="B1050" t="s">
        <v>1799</v>
      </c>
      <c r="C1050" t="s">
        <v>1786</v>
      </c>
      <c r="D1050" t="s">
        <v>1771</v>
      </c>
      <c r="E1050" t="s">
        <v>891</v>
      </c>
      <c r="F1050" t="s">
        <v>162</v>
      </c>
      <c r="G1050" t="s">
        <v>163</v>
      </c>
      <c r="H1050" t="s">
        <v>150</v>
      </c>
      <c r="I1050" t="s">
        <v>186</v>
      </c>
      <c r="J1050" t="s">
        <v>164</v>
      </c>
      <c r="K1050" t="s">
        <v>179</v>
      </c>
      <c r="L1050" t="s">
        <v>155</v>
      </c>
      <c r="M1050" t="s">
        <v>155</v>
      </c>
      <c r="N1050" t="n">
        <v>-93.6244</v>
      </c>
      <c r="O1050" t="n">
        <v>41.7371</v>
      </c>
      <c r="P1050" t="n">
        <v>616</v>
      </c>
      <c r="Q1050" t="n">
        <v>523</v>
      </c>
      <c r="R1050" t="n">
        <v>52.6</v>
      </c>
      <c r="S1050" t="n">
        <v>85.3</v>
      </c>
      <c r="T1050" t="n">
        <v>1.1</v>
      </c>
      <c r="U1050" t="n">
        <v>3.6</v>
      </c>
      <c r="V1050" t="n">
        <v>1.1</v>
      </c>
      <c r="W1050" t="n">
        <v>2.9</v>
      </c>
      <c r="X1050" t="n">
        <v>80</v>
      </c>
      <c r="Y1050"/>
      <c r="Z1050" t="n">
        <v>15</v>
      </c>
      <c r="AA1050" t="n">
        <v>95</v>
      </c>
      <c r="AB1050" t="n">
        <v>61.1</v>
      </c>
      <c r="AC1050" t="n">
        <v>50</v>
      </c>
      <c r="AD1050" t="n">
        <v>48</v>
      </c>
      <c r="AE1050" t="n">
        <v>36</v>
      </c>
      <c r="AF1050" t="n">
        <v>106</v>
      </c>
      <c r="AG1050" t="n">
        <v>37</v>
      </c>
      <c r="AH1050" t="n">
        <v>87</v>
      </c>
      <c r="AI1050" t="n">
        <v>18288</v>
      </c>
      <c r="AJ1050" t="n">
        <v>15556</v>
      </c>
      <c r="AK1050" t="n">
        <v>15882</v>
      </c>
      <c r="AL1050" t="n">
        <v>17038</v>
      </c>
      <c r="AM1050" t="n">
        <v>20565</v>
      </c>
      <c r="AN1050" t="n">
        <v>23509</v>
      </c>
      <c r="AO1050" t="n">
        <v>17</v>
      </c>
      <c r="AP1050" t="n">
        <v>34</v>
      </c>
      <c r="AQ1050" t="n">
        <v>12</v>
      </c>
      <c r="AR1050"/>
    </row>
    <row r="1051">
      <c r="A1051" t="n">
        <v>153366</v>
      </c>
      <c r="B1051" t="s">
        <v>1800</v>
      </c>
      <c r="C1051" t="s">
        <v>1801</v>
      </c>
      <c r="D1051" t="s">
        <v>1771</v>
      </c>
      <c r="E1051" t="s">
        <v>891</v>
      </c>
      <c r="F1051" t="s">
        <v>162</v>
      </c>
      <c r="G1051" t="s">
        <v>163</v>
      </c>
      <c r="H1051" t="s">
        <v>150</v>
      </c>
      <c r="I1051" t="s">
        <v>205</v>
      </c>
      <c r="J1051" t="s">
        <v>168</v>
      </c>
      <c r="K1051" t="s">
        <v>153</v>
      </c>
      <c r="L1051" t="s">
        <v>155</v>
      </c>
      <c r="M1051" t="s">
        <v>155</v>
      </c>
      <c r="N1051" t="n">
        <v>-93.9249</v>
      </c>
      <c r="O1051" t="n">
        <v>40.616</v>
      </c>
      <c r="P1051" t="n">
        <v>1415</v>
      </c>
      <c r="Q1051" t="n">
        <v>987</v>
      </c>
      <c r="R1051" t="n">
        <v>45.8</v>
      </c>
      <c r="S1051" t="n">
        <v>48</v>
      </c>
      <c r="T1051" t="n">
        <v>15.7</v>
      </c>
      <c r="U1051" t="n">
        <v>10.6</v>
      </c>
      <c r="V1051" t="n">
        <v>1.1</v>
      </c>
      <c r="W1051" t="n">
        <v>10.2</v>
      </c>
      <c r="X1051" t="n">
        <v>64</v>
      </c>
      <c r="Y1051"/>
      <c r="Z1051" t="n">
        <v>14</v>
      </c>
      <c r="AA1051" t="n">
        <v>253</v>
      </c>
      <c r="AB1051" t="n">
        <v>38.3</v>
      </c>
      <c r="AC1051" t="n">
        <v>253</v>
      </c>
      <c r="AD1051" t="n">
        <v>38.3</v>
      </c>
      <c r="AE1051" t="n">
        <v>30</v>
      </c>
      <c r="AF1051" t="n">
        <v>202</v>
      </c>
      <c r="AG1051" t="n">
        <v>45</v>
      </c>
      <c r="AH1051" t="n">
        <v>91</v>
      </c>
      <c r="AI1051" t="n">
        <v>16632</v>
      </c>
      <c r="AJ1051" t="n">
        <v>14414</v>
      </c>
      <c r="AK1051" t="n">
        <v>15979</v>
      </c>
      <c r="AL1051" t="n">
        <v>14173</v>
      </c>
      <c r="AM1051" t="n">
        <v>17970</v>
      </c>
      <c r="AN1051" t="n">
        <v>19613</v>
      </c>
      <c r="AO1051"/>
      <c r="AP1051" t="n">
        <v>204</v>
      </c>
      <c r="AQ1051" t="n">
        <v>142</v>
      </c>
      <c r="AR1051" t="n">
        <v>5</v>
      </c>
    </row>
    <row r="1052">
      <c r="A1052" t="n">
        <v>153375</v>
      </c>
      <c r="B1052" t="s">
        <v>1802</v>
      </c>
      <c r="C1052" t="s">
        <v>1792</v>
      </c>
      <c r="D1052" t="s">
        <v>1771</v>
      </c>
      <c r="E1052" t="s">
        <v>891</v>
      </c>
      <c r="F1052" t="s">
        <v>162</v>
      </c>
      <c r="G1052" t="s">
        <v>163</v>
      </c>
      <c r="H1052" t="s">
        <v>150</v>
      </c>
      <c r="I1052" t="s">
        <v>151</v>
      </c>
      <c r="J1052" t="s">
        <v>168</v>
      </c>
      <c r="K1052" t="s">
        <v>153</v>
      </c>
      <c r="L1052" t="s">
        <v>155</v>
      </c>
      <c r="M1052" t="s">
        <v>155</v>
      </c>
      <c r="N1052" t="n">
        <v>-93.601</v>
      </c>
      <c r="O1052" t="n">
        <v>41.62</v>
      </c>
      <c r="P1052" t="n">
        <v>2111</v>
      </c>
      <c r="Q1052" t="n">
        <v>1711</v>
      </c>
      <c r="R1052" t="n">
        <v>54.3</v>
      </c>
      <c r="S1052" t="n">
        <v>59.3</v>
      </c>
      <c r="T1052" t="n">
        <v>9.8</v>
      </c>
      <c r="U1052" t="n">
        <v>10.3</v>
      </c>
      <c r="V1052" t="n">
        <v>3.4</v>
      </c>
      <c r="W1052" t="n">
        <v>3.3</v>
      </c>
      <c r="X1052" t="n">
        <v>73</v>
      </c>
      <c r="Y1052" t="n">
        <v>100</v>
      </c>
      <c r="Z1052" t="n">
        <v>12</v>
      </c>
      <c r="AA1052" t="n">
        <v>328</v>
      </c>
      <c r="AB1052" t="n">
        <v>55.8</v>
      </c>
      <c r="AC1052" t="n">
        <v>328</v>
      </c>
      <c r="AD1052" t="n">
        <v>55.8</v>
      </c>
      <c r="AE1052" t="n">
        <v>46.3</v>
      </c>
      <c r="AF1052" t="n">
        <v>330</v>
      </c>
      <c r="AG1052" t="n">
        <v>38</v>
      </c>
      <c r="AH1052" t="n">
        <v>97</v>
      </c>
      <c r="AI1052" t="n">
        <v>22296</v>
      </c>
      <c r="AJ1052" t="n">
        <v>19216</v>
      </c>
      <c r="AK1052" t="n">
        <v>20268</v>
      </c>
      <c r="AL1052" t="n">
        <v>19778</v>
      </c>
      <c r="AM1052" t="n">
        <v>19911</v>
      </c>
      <c r="AN1052" t="n">
        <v>25025</v>
      </c>
      <c r="AO1052"/>
      <c r="AP1052" t="n">
        <v>387</v>
      </c>
      <c r="AQ1052" t="n">
        <v>84</v>
      </c>
      <c r="AR1052"/>
    </row>
    <row r="1053">
      <c r="A1053" t="n">
        <v>153384</v>
      </c>
      <c r="B1053" t="s">
        <v>1803</v>
      </c>
      <c r="C1053" t="s">
        <v>1804</v>
      </c>
      <c r="D1053" t="s">
        <v>1771</v>
      </c>
      <c r="E1053" t="s">
        <v>891</v>
      </c>
      <c r="F1053" t="s">
        <v>162</v>
      </c>
      <c r="G1053" t="s">
        <v>163</v>
      </c>
      <c r="H1053" t="s">
        <v>150</v>
      </c>
      <c r="I1053" t="s">
        <v>175</v>
      </c>
      <c r="J1053" t="s">
        <v>168</v>
      </c>
      <c r="K1053" t="s">
        <v>179</v>
      </c>
      <c r="L1053" t="s">
        <v>155</v>
      </c>
      <c r="M1053" t="s">
        <v>155</v>
      </c>
      <c r="N1053" t="n">
        <v>-92.7221</v>
      </c>
      <c r="O1053" t="n">
        <v>41.748</v>
      </c>
      <c r="P1053" t="n">
        <v>1790</v>
      </c>
      <c r="Q1053" t="n">
        <v>1790</v>
      </c>
      <c r="R1053" t="n">
        <v>52.5</v>
      </c>
      <c r="S1053" t="n">
        <v>52.4</v>
      </c>
      <c r="T1053" t="n">
        <v>4.6</v>
      </c>
      <c r="U1053" t="n">
        <v>8.3</v>
      </c>
      <c r="V1053" t="n">
        <v>7.4</v>
      </c>
      <c r="W1053" t="n">
        <v>19</v>
      </c>
      <c r="X1053" t="n">
        <v>93</v>
      </c>
      <c r="Y1053"/>
      <c r="Z1053" t="n">
        <v>9</v>
      </c>
      <c r="AA1053" t="n">
        <v>447</v>
      </c>
      <c r="AB1053" t="n">
        <v>87.5</v>
      </c>
      <c r="AC1053" t="n">
        <v>447</v>
      </c>
      <c r="AD1053" t="n">
        <v>87.5</v>
      </c>
      <c r="AE1053" t="n">
        <v>74.3</v>
      </c>
      <c r="AF1053" t="n">
        <v>437</v>
      </c>
      <c r="AG1053" t="n">
        <v>17</v>
      </c>
      <c r="AH1053" t="n">
        <v>88</v>
      </c>
      <c r="AI1053" t="n">
        <v>33446</v>
      </c>
      <c r="AJ1053" t="n">
        <v>6739</v>
      </c>
      <c r="AK1053" t="n">
        <v>6235</v>
      </c>
      <c r="AL1053" t="n">
        <v>6220</v>
      </c>
      <c r="AM1053" t="n">
        <v>16891</v>
      </c>
      <c r="AN1053" t="n">
        <v>36265</v>
      </c>
      <c r="AO1053"/>
      <c r="AP1053" t="n">
        <v>390</v>
      </c>
      <c r="AQ1053"/>
      <c r="AR1053"/>
    </row>
    <row r="1054">
      <c r="A1054" t="n">
        <v>153427</v>
      </c>
      <c r="B1054" t="s">
        <v>1805</v>
      </c>
      <c r="C1054" t="s">
        <v>1798</v>
      </c>
      <c r="D1054" t="s">
        <v>1771</v>
      </c>
      <c r="E1054" t="s">
        <v>891</v>
      </c>
      <c r="F1054" t="s">
        <v>188</v>
      </c>
      <c r="G1054" t="s">
        <v>189</v>
      </c>
      <c r="H1054" t="s">
        <v>150</v>
      </c>
      <c r="I1054" t="s">
        <v>151</v>
      </c>
      <c r="J1054" t="s">
        <v>164</v>
      </c>
      <c r="K1054" t="s">
        <v>209</v>
      </c>
      <c r="L1054" t="s">
        <v>155</v>
      </c>
      <c r="M1054" t="s">
        <v>155</v>
      </c>
      <c r="N1054" t="n">
        <v>-90.5283</v>
      </c>
      <c r="O1054" t="n">
        <v>41.5606</v>
      </c>
      <c r="P1054" t="n">
        <v>108</v>
      </c>
      <c r="Q1054" t="n">
        <v>108</v>
      </c>
      <c r="R1054" t="n">
        <v>60.2</v>
      </c>
      <c r="S1054" t="n">
        <v>54.6</v>
      </c>
      <c r="T1054" t="n">
        <v>15.7</v>
      </c>
      <c r="U1054" t="n">
        <v>15.7</v>
      </c>
      <c r="V1054" t="n">
        <v>1.9</v>
      </c>
      <c r="W1054" t="n">
        <v>0</v>
      </c>
      <c r="X1054"/>
      <c r="Y1054"/>
      <c r="Z1054" t="n">
        <v>10</v>
      </c>
      <c r="AA1054" t="n">
        <v>41</v>
      </c>
      <c r="AB1054" t="n">
        <v>80.5</v>
      </c>
      <c r="AC1054" t="n">
        <v>17</v>
      </c>
      <c r="AD1054" t="n">
        <v>100</v>
      </c>
      <c r="AE1054" t="n">
        <v>100</v>
      </c>
      <c r="AF1054" t="n">
        <v>21</v>
      </c>
      <c r="AG1054" t="n">
        <v>57</v>
      </c>
      <c r="AH1054" t="n">
        <v>77</v>
      </c>
      <c r="AI1054" t="n">
        <v>20650</v>
      </c>
      <c r="AJ1054" t="n">
        <v>19409</v>
      </c>
      <c r="AK1054" t="n">
        <v>20741</v>
      </c>
      <c r="AL1054" t="n">
        <v>24431</v>
      </c>
      <c r="AM1054" t="n">
        <v>26127</v>
      </c>
      <c r="AN1054"/>
      <c r="AO1054" t="n">
        <v>11</v>
      </c>
      <c r="AP1054" t="n">
        <v>3</v>
      </c>
      <c r="AQ1054"/>
      <c r="AR1054"/>
    </row>
    <row r="1055">
      <c r="A1055" t="n">
        <v>153445</v>
      </c>
      <c r="B1055" t="s">
        <v>1806</v>
      </c>
      <c r="C1055" t="s">
        <v>1770</v>
      </c>
      <c r="D1055" t="s">
        <v>1771</v>
      </c>
      <c r="E1055" t="s">
        <v>891</v>
      </c>
      <c r="F1055" t="s">
        <v>173</v>
      </c>
      <c r="G1055" t="s">
        <v>149</v>
      </c>
      <c r="H1055" t="s">
        <v>174</v>
      </c>
      <c r="I1055" t="s">
        <v>205</v>
      </c>
      <c r="J1055" t="s">
        <v>168</v>
      </c>
      <c r="K1055" t="s">
        <v>176</v>
      </c>
      <c r="L1055" t="s">
        <v>155</v>
      </c>
      <c r="M1055" t="s">
        <v>155</v>
      </c>
      <c r="N1055" t="n">
        <v>-92.3306</v>
      </c>
      <c r="O1055" t="n">
        <v>42.43</v>
      </c>
      <c r="P1055" t="n">
        <v>6506</v>
      </c>
      <c r="Q1055" t="n">
        <v>6506</v>
      </c>
      <c r="R1055" t="n">
        <v>58.2</v>
      </c>
      <c r="S1055" t="n">
        <v>78.5</v>
      </c>
      <c r="T1055" t="n">
        <v>8.2</v>
      </c>
      <c r="U1055" t="n">
        <v>5.7</v>
      </c>
      <c r="V1055" t="n">
        <v>1.9</v>
      </c>
      <c r="W1055" t="n">
        <v>0.9</v>
      </c>
      <c r="X1055" t="n">
        <v>58</v>
      </c>
      <c r="Y1055" t="n">
        <v>34</v>
      </c>
      <c r="Z1055" t="n">
        <v>13</v>
      </c>
      <c r="AA1055" t="n">
        <v>696</v>
      </c>
      <c r="AB1055" t="n">
        <v>31.5</v>
      </c>
      <c r="AC1055"/>
      <c r="AD1055"/>
      <c r="AE1055"/>
      <c r="AF1055" t="n">
        <v>717</v>
      </c>
      <c r="AG1055" t="n">
        <v>22</v>
      </c>
      <c r="AH1055" t="n">
        <v>39</v>
      </c>
      <c r="AI1055" t="n">
        <v>9308</v>
      </c>
      <c r="AJ1055" t="n">
        <v>8428</v>
      </c>
      <c r="AK1055" t="n">
        <v>8494</v>
      </c>
      <c r="AL1055" t="n">
        <v>10185</v>
      </c>
      <c r="AM1055" t="n">
        <v>12722</v>
      </c>
      <c r="AN1055" t="n">
        <v>12502</v>
      </c>
      <c r="AO1055" t="n">
        <v>602</v>
      </c>
      <c r="AP1055"/>
      <c r="AQ1055"/>
      <c r="AR1055"/>
    </row>
    <row r="1056">
      <c r="A1056" t="n">
        <v>153463</v>
      </c>
      <c r="B1056" t="s">
        <v>1807</v>
      </c>
      <c r="C1056" t="s">
        <v>1808</v>
      </c>
      <c r="D1056" t="s">
        <v>1771</v>
      </c>
      <c r="E1056" t="s">
        <v>891</v>
      </c>
      <c r="F1056" t="s">
        <v>279</v>
      </c>
      <c r="G1056" t="s">
        <v>189</v>
      </c>
      <c r="H1056" t="s">
        <v>174</v>
      </c>
      <c r="I1056" t="s">
        <v>175</v>
      </c>
      <c r="J1056" t="s">
        <v>164</v>
      </c>
      <c r="K1056"/>
      <c r="L1056" t="s">
        <v>155</v>
      </c>
      <c r="M1056" t="s">
        <v>155</v>
      </c>
      <c r="N1056" t="n">
        <v>-91.5249</v>
      </c>
      <c r="O1056" t="n">
        <v>40.9626</v>
      </c>
      <c r="P1056" t="n">
        <v>29</v>
      </c>
      <c r="Q1056" t="n">
        <v>29</v>
      </c>
      <c r="R1056" t="n">
        <v>96.6</v>
      </c>
      <c r="S1056" t="n">
        <v>75.9</v>
      </c>
      <c r="T1056" t="n">
        <v>3.4</v>
      </c>
      <c r="U1056" t="n">
        <v>17.2</v>
      </c>
      <c r="V1056" t="n">
        <v>0</v>
      </c>
      <c r="W1056" t="n">
        <v>0</v>
      </c>
      <c r="X1056" t="n">
        <v>63</v>
      </c>
      <c r="Y1056"/>
      <c r="Z1056" t="n">
        <v>9</v>
      </c>
      <c r="AA1056" t="n">
        <v>13</v>
      </c>
      <c r="AB1056" t="n">
        <v>69.2</v>
      </c>
      <c r="AC1056"/>
      <c r="AD1056"/>
      <c r="AE1056"/>
      <c r="AF1056" t="n">
        <v>7</v>
      </c>
      <c r="AG1056" t="n">
        <v>69</v>
      </c>
      <c r="AH1056" t="n">
        <v>69</v>
      </c>
      <c r="AI1056" t="n">
        <v>11892</v>
      </c>
      <c r="AJ1056" t="n">
        <v>11892</v>
      </c>
      <c r="AK1056"/>
      <c r="AL1056"/>
      <c r="AM1056"/>
      <c r="AN1056"/>
      <c r="AO1056"/>
      <c r="AP1056"/>
      <c r="AQ1056"/>
      <c r="AR1056"/>
    </row>
    <row r="1057">
      <c r="A1057" t="n">
        <v>153472</v>
      </c>
      <c r="B1057" t="s">
        <v>1809</v>
      </c>
      <c r="C1057" t="s">
        <v>1810</v>
      </c>
      <c r="D1057" t="s">
        <v>1771</v>
      </c>
      <c r="E1057" t="s">
        <v>891</v>
      </c>
      <c r="F1057" t="s">
        <v>173</v>
      </c>
      <c r="G1057" t="s">
        <v>149</v>
      </c>
      <c r="H1057" t="s">
        <v>174</v>
      </c>
      <c r="I1057" t="s">
        <v>175</v>
      </c>
      <c r="J1057" t="s">
        <v>168</v>
      </c>
      <c r="K1057" t="s">
        <v>176</v>
      </c>
      <c r="L1057" t="s">
        <v>155</v>
      </c>
      <c r="M1057" t="s">
        <v>155</v>
      </c>
      <c r="N1057" t="n">
        <v>-92.3947</v>
      </c>
      <c r="O1057" t="n">
        <v>41.0451</v>
      </c>
      <c r="P1057" t="n">
        <v>3976</v>
      </c>
      <c r="Q1057" t="n">
        <v>3976</v>
      </c>
      <c r="R1057" t="n">
        <v>54.7</v>
      </c>
      <c r="S1057" t="n">
        <v>77</v>
      </c>
      <c r="T1057" t="n">
        <v>4.7</v>
      </c>
      <c r="U1057" t="n">
        <v>8.3</v>
      </c>
      <c r="V1057" t="n">
        <v>1.3</v>
      </c>
      <c r="W1057" t="n">
        <v>3</v>
      </c>
      <c r="X1057" t="n">
        <v>58</v>
      </c>
      <c r="Y1057" t="n">
        <v>29</v>
      </c>
      <c r="Z1057" t="n">
        <v>15</v>
      </c>
      <c r="AA1057" t="n">
        <v>693</v>
      </c>
      <c r="AB1057" t="n">
        <v>40.4</v>
      </c>
      <c r="AC1057"/>
      <c r="AD1057"/>
      <c r="AE1057"/>
      <c r="AF1057" t="n">
        <v>536</v>
      </c>
      <c r="AG1057" t="n">
        <v>22</v>
      </c>
      <c r="AH1057" t="n">
        <v>42</v>
      </c>
      <c r="AI1057" t="n">
        <v>7529</v>
      </c>
      <c r="AJ1057" t="n">
        <v>6481</v>
      </c>
      <c r="AK1057" t="n">
        <v>6459</v>
      </c>
      <c r="AL1057" t="n">
        <v>7284</v>
      </c>
      <c r="AM1057" t="n">
        <v>10802</v>
      </c>
      <c r="AN1057" t="n">
        <v>9364</v>
      </c>
      <c r="AO1057" t="n">
        <v>505</v>
      </c>
      <c r="AP1057"/>
      <c r="AQ1057"/>
      <c r="AR1057"/>
    </row>
    <row r="1058">
      <c r="A1058" t="n">
        <v>153524</v>
      </c>
      <c r="B1058" t="s">
        <v>1811</v>
      </c>
      <c r="C1058" t="s">
        <v>1812</v>
      </c>
      <c r="D1058" t="s">
        <v>1771</v>
      </c>
      <c r="E1058" t="s">
        <v>891</v>
      </c>
      <c r="F1058" t="s">
        <v>173</v>
      </c>
      <c r="G1058" t="s">
        <v>149</v>
      </c>
      <c r="H1058" t="s">
        <v>174</v>
      </c>
      <c r="I1058" t="s">
        <v>175</v>
      </c>
      <c r="J1058" t="s">
        <v>168</v>
      </c>
      <c r="K1058" t="s">
        <v>176</v>
      </c>
      <c r="L1058" t="s">
        <v>155</v>
      </c>
      <c r="M1058" t="s">
        <v>155</v>
      </c>
      <c r="N1058" t="n">
        <v>-94.203</v>
      </c>
      <c r="O1058" t="n">
        <v>42.4901</v>
      </c>
      <c r="P1058" t="n">
        <v>5912</v>
      </c>
      <c r="Q1058" t="n">
        <v>5912</v>
      </c>
      <c r="R1058" t="n">
        <v>52.4</v>
      </c>
      <c r="S1058" t="n">
        <v>61.1</v>
      </c>
      <c r="T1058" t="n">
        <v>8.5</v>
      </c>
      <c r="U1058" t="n">
        <v>12.2</v>
      </c>
      <c r="V1058" t="n">
        <v>1.6</v>
      </c>
      <c r="W1058" t="n">
        <v>2</v>
      </c>
      <c r="X1058" t="n">
        <v>52</v>
      </c>
      <c r="Y1058" t="n">
        <v>38</v>
      </c>
      <c r="Z1058" t="n">
        <v>19</v>
      </c>
      <c r="AA1058" t="n">
        <v>1026</v>
      </c>
      <c r="AB1058" t="n">
        <v>44</v>
      </c>
      <c r="AC1058"/>
      <c r="AD1058"/>
      <c r="AE1058"/>
      <c r="AF1058" t="n">
        <v>1014</v>
      </c>
      <c r="AG1058" t="n">
        <v>31</v>
      </c>
      <c r="AH1058" t="n">
        <v>54</v>
      </c>
      <c r="AI1058" t="n">
        <v>10037</v>
      </c>
      <c r="AJ1058" t="n">
        <v>8354</v>
      </c>
      <c r="AK1058" t="n">
        <v>8507</v>
      </c>
      <c r="AL1058" t="n">
        <v>9762</v>
      </c>
      <c r="AM1058" t="n">
        <v>12495</v>
      </c>
      <c r="AN1058" t="n">
        <v>12035</v>
      </c>
      <c r="AO1058" t="n">
        <v>867</v>
      </c>
      <c r="AP1058"/>
      <c r="AQ1058"/>
      <c r="AR1058"/>
    </row>
    <row r="1059">
      <c r="A1059" t="n">
        <v>153533</v>
      </c>
      <c r="B1059" t="s">
        <v>1813</v>
      </c>
      <c r="C1059" t="s">
        <v>1814</v>
      </c>
      <c r="D1059" t="s">
        <v>1771</v>
      </c>
      <c r="E1059" t="s">
        <v>891</v>
      </c>
      <c r="F1059" t="s">
        <v>173</v>
      </c>
      <c r="G1059" t="s">
        <v>149</v>
      </c>
      <c r="H1059" t="s">
        <v>174</v>
      </c>
      <c r="I1059" t="s">
        <v>175</v>
      </c>
      <c r="J1059" t="s">
        <v>168</v>
      </c>
      <c r="K1059" t="s">
        <v>176</v>
      </c>
      <c r="L1059" t="s">
        <v>155</v>
      </c>
      <c r="M1059" t="s">
        <v>155</v>
      </c>
      <c r="N1059" t="n">
        <v>-94.8357</v>
      </c>
      <c r="O1059" t="n">
        <v>43.4014</v>
      </c>
      <c r="P1059" t="n">
        <v>2048</v>
      </c>
      <c r="Q1059" t="n">
        <v>2048</v>
      </c>
      <c r="R1059" t="n">
        <v>54.2</v>
      </c>
      <c r="S1059" t="n">
        <v>73.4</v>
      </c>
      <c r="T1059" t="n">
        <v>4.2</v>
      </c>
      <c r="U1059" t="n">
        <v>6.3</v>
      </c>
      <c r="V1059" t="n">
        <v>0.8</v>
      </c>
      <c r="W1059" t="n">
        <v>3.5</v>
      </c>
      <c r="X1059" t="n">
        <v>58</v>
      </c>
      <c r="Y1059" t="n">
        <v>46</v>
      </c>
      <c r="Z1059" t="n">
        <v>14</v>
      </c>
      <c r="AA1059" t="n">
        <v>360</v>
      </c>
      <c r="AB1059" t="n">
        <v>25.8</v>
      </c>
      <c r="AC1059"/>
      <c r="AD1059"/>
      <c r="AE1059"/>
      <c r="AF1059" t="n">
        <v>293</v>
      </c>
      <c r="AG1059" t="n">
        <v>20</v>
      </c>
      <c r="AH1059" t="n">
        <v>39</v>
      </c>
      <c r="AI1059" t="n">
        <v>10523</v>
      </c>
      <c r="AJ1059" t="n">
        <v>8943</v>
      </c>
      <c r="AK1059" t="n">
        <v>8858</v>
      </c>
      <c r="AL1059" t="n">
        <v>10933</v>
      </c>
      <c r="AM1059" t="n">
        <v>13397</v>
      </c>
      <c r="AN1059" t="n">
        <v>13429</v>
      </c>
      <c r="AO1059" t="n">
        <v>313</v>
      </c>
      <c r="AP1059"/>
      <c r="AQ1059"/>
      <c r="AR1059"/>
    </row>
    <row r="1060">
      <c r="A1060" t="n">
        <v>153542</v>
      </c>
      <c r="B1060" t="s">
        <v>1815</v>
      </c>
      <c r="C1060" t="s">
        <v>1792</v>
      </c>
      <c r="D1060" t="s">
        <v>1771</v>
      </c>
      <c r="E1060" t="s">
        <v>891</v>
      </c>
      <c r="F1060" t="s">
        <v>368</v>
      </c>
      <c r="G1060" t="s">
        <v>163</v>
      </c>
      <c r="H1060" t="s">
        <v>174</v>
      </c>
      <c r="I1060" t="s">
        <v>151</v>
      </c>
      <c r="J1060" t="s">
        <v>164</v>
      </c>
      <c r="K1060"/>
      <c r="L1060" t="s">
        <v>155</v>
      </c>
      <c r="M1060" t="s">
        <v>155</v>
      </c>
      <c r="N1060" t="n">
        <v>-93.6351</v>
      </c>
      <c r="O1060" t="n">
        <v>41.5901</v>
      </c>
      <c r="P1060" t="n">
        <v>19</v>
      </c>
      <c r="Q1060" t="n">
        <v>19</v>
      </c>
      <c r="R1060" t="n">
        <v>89.5</v>
      </c>
      <c r="S1060" t="n">
        <v>94.7</v>
      </c>
      <c r="T1060" t="n">
        <v>0</v>
      </c>
      <c r="U1060" t="n">
        <v>0</v>
      </c>
      <c r="V1060" t="n">
        <v>5.3</v>
      </c>
      <c r="W1060" t="n">
        <v>0</v>
      </c>
      <c r="X1060"/>
      <c r="Y1060"/>
      <c r="Z1060" t="n">
        <v>10</v>
      </c>
      <c r="AA1060"/>
      <c r="AB1060"/>
      <c r="AC1060"/>
      <c r="AD1060"/>
      <c r="AE1060"/>
      <c r="AF1060" t="n">
        <v>0</v>
      </c>
      <c r="AG1060" t="n">
        <v>11</v>
      </c>
      <c r="AH1060" t="n">
        <v>21</v>
      </c>
      <c r="AI1060"/>
      <c r="AJ1060"/>
      <c r="AK1060"/>
      <c r="AL1060"/>
      <c r="AM1060"/>
      <c r="AN1060"/>
      <c r="AO1060"/>
      <c r="AP1060"/>
      <c r="AQ1060"/>
      <c r="AR1060"/>
    </row>
    <row r="1061">
      <c r="A1061" t="n">
        <v>153597</v>
      </c>
      <c r="B1061" t="s">
        <v>1816</v>
      </c>
      <c r="C1061" t="s">
        <v>1792</v>
      </c>
      <c r="D1061" t="s">
        <v>1771</v>
      </c>
      <c r="E1061" t="s">
        <v>891</v>
      </c>
      <c r="F1061" t="s">
        <v>279</v>
      </c>
      <c r="G1061" t="s">
        <v>189</v>
      </c>
      <c r="H1061" t="s">
        <v>174</v>
      </c>
      <c r="I1061" t="s">
        <v>186</v>
      </c>
      <c r="J1061" t="s">
        <v>164</v>
      </c>
      <c r="K1061"/>
      <c r="L1061" t="s">
        <v>155</v>
      </c>
      <c r="M1061" t="s">
        <v>155</v>
      </c>
      <c r="N1061" t="n">
        <v>-93.7116</v>
      </c>
      <c r="O1061" t="n">
        <v>41.6247</v>
      </c>
      <c r="P1061" t="n">
        <v>142</v>
      </c>
      <c r="Q1061" t="n">
        <v>142</v>
      </c>
      <c r="R1061" t="n">
        <v>97.2</v>
      </c>
      <c r="S1061" t="n">
        <v>64.1</v>
      </c>
      <c r="T1061" t="n">
        <v>11.3</v>
      </c>
      <c r="U1061" t="n">
        <v>14.8</v>
      </c>
      <c r="V1061" t="n">
        <v>2.8</v>
      </c>
      <c r="W1061" t="n">
        <v>0.7</v>
      </c>
      <c r="X1061" t="n">
        <v>24</v>
      </c>
      <c r="Y1061"/>
      <c r="Z1061" t="n">
        <v>7</v>
      </c>
      <c r="AA1061" t="n">
        <v>20</v>
      </c>
      <c r="AB1061" t="n">
        <v>80</v>
      </c>
      <c r="AC1061"/>
      <c r="AD1061"/>
      <c r="AE1061"/>
      <c r="AF1061" t="n">
        <v>18</v>
      </c>
      <c r="AG1061" t="n">
        <v>39</v>
      </c>
      <c r="AH1061" t="n">
        <v>51</v>
      </c>
      <c r="AI1061" t="n">
        <v>9728</v>
      </c>
      <c r="AJ1061" t="n">
        <v>10223</v>
      </c>
      <c r="AK1061"/>
      <c r="AL1061" t="n">
        <v>10447</v>
      </c>
      <c r="AM1061"/>
      <c r="AN1061"/>
      <c r="AO1061"/>
      <c r="AP1061"/>
      <c r="AQ1061"/>
      <c r="AR1061"/>
    </row>
    <row r="1062">
      <c r="A1062" t="n">
        <v>153603</v>
      </c>
      <c r="B1062" t="s">
        <v>1817</v>
      </c>
      <c r="C1062" t="s">
        <v>1818</v>
      </c>
      <c r="D1062" t="s">
        <v>1771</v>
      </c>
      <c r="E1062" t="s">
        <v>891</v>
      </c>
      <c r="F1062" t="s">
        <v>148</v>
      </c>
      <c r="G1062" t="s">
        <v>149</v>
      </c>
      <c r="H1062" t="s">
        <v>150</v>
      </c>
      <c r="I1062" t="s">
        <v>151</v>
      </c>
      <c r="J1062" t="s">
        <v>158</v>
      </c>
      <c r="K1062" t="s">
        <v>159</v>
      </c>
      <c r="L1062" t="s">
        <v>155</v>
      </c>
      <c r="M1062" t="s">
        <v>155</v>
      </c>
      <c r="N1062" t="n">
        <v>-93.6485</v>
      </c>
      <c r="O1062" t="n">
        <v>42.0262</v>
      </c>
      <c r="P1062" t="n">
        <v>32126</v>
      </c>
      <c r="Q1062" t="n">
        <v>26677</v>
      </c>
      <c r="R1062" t="n">
        <v>44.4</v>
      </c>
      <c r="S1062" t="n">
        <v>76.4</v>
      </c>
      <c r="T1062" t="n">
        <v>2.8</v>
      </c>
      <c r="U1062" t="n">
        <v>7.1</v>
      </c>
      <c r="V1062" t="n">
        <v>4.3</v>
      </c>
      <c r="W1062" t="n">
        <v>3.5</v>
      </c>
      <c r="X1062" t="n">
        <v>88</v>
      </c>
      <c r="Y1062" t="n">
        <v>70</v>
      </c>
      <c r="Z1062" t="n">
        <v>18</v>
      </c>
      <c r="AA1062" t="n">
        <v>5757</v>
      </c>
      <c r="AB1062" t="n">
        <v>75.5</v>
      </c>
      <c r="AC1062" t="n">
        <v>5757</v>
      </c>
      <c r="AD1062" t="n">
        <v>75.5</v>
      </c>
      <c r="AE1062" t="n">
        <v>54.5</v>
      </c>
      <c r="AF1062" t="n">
        <v>5683</v>
      </c>
      <c r="AG1062" t="n">
        <v>18</v>
      </c>
      <c r="AH1062" t="n">
        <v>73</v>
      </c>
      <c r="AI1062" t="n">
        <v>17354</v>
      </c>
      <c r="AJ1062" t="n">
        <v>11734</v>
      </c>
      <c r="AK1062" t="n">
        <v>12465</v>
      </c>
      <c r="AL1062" t="n">
        <v>15430</v>
      </c>
      <c r="AM1062" t="n">
        <v>19807</v>
      </c>
      <c r="AN1062" t="n">
        <v>21827</v>
      </c>
      <c r="AO1062"/>
      <c r="AP1062" t="n">
        <v>5853</v>
      </c>
      <c r="AQ1062" t="n">
        <v>845</v>
      </c>
      <c r="AR1062" t="n">
        <v>562</v>
      </c>
    </row>
    <row r="1063">
      <c r="A1063" t="n">
        <v>153630</v>
      </c>
      <c r="B1063" t="s">
        <v>1819</v>
      </c>
      <c r="C1063" t="s">
        <v>1820</v>
      </c>
      <c r="D1063" t="s">
        <v>1771</v>
      </c>
      <c r="E1063" t="s">
        <v>891</v>
      </c>
      <c r="F1063" t="s">
        <v>173</v>
      </c>
      <c r="G1063" t="s">
        <v>149</v>
      </c>
      <c r="H1063" t="s">
        <v>174</v>
      </c>
      <c r="I1063" t="s">
        <v>186</v>
      </c>
      <c r="J1063" t="s">
        <v>152</v>
      </c>
      <c r="K1063" t="s">
        <v>176</v>
      </c>
      <c r="L1063" t="s">
        <v>155</v>
      </c>
      <c r="M1063" t="s">
        <v>155</v>
      </c>
      <c r="N1063" t="n">
        <v>-95.798</v>
      </c>
      <c r="O1063" t="n">
        <v>41.2722</v>
      </c>
      <c r="P1063" t="n">
        <v>8143</v>
      </c>
      <c r="Q1063" t="n">
        <v>8143</v>
      </c>
      <c r="R1063" t="n">
        <v>51.1</v>
      </c>
      <c r="S1063" t="n">
        <v>65.9</v>
      </c>
      <c r="T1063" t="n">
        <v>8.5</v>
      </c>
      <c r="U1063" t="n">
        <v>9.2</v>
      </c>
      <c r="V1063" t="n">
        <v>3.4</v>
      </c>
      <c r="W1063" t="n">
        <v>3.2</v>
      </c>
      <c r="X1063" t="n">
        <v>63</v>
      </c>
      <c r="Y1063" t="n">
        <v>38</v>
      </c>
      <c r="Z1063" t="n">
        <v>19</v>
      </c>
      <c r="AA1063" t="n">
        <v>841</v>
      </c>
      <c r="AB1063" t="n">
        <v>40.1</v>
      </c>
      <c r="AC1063"/>
      <c r="AD1063"/>
      <c r="AE1063"/>
      <c r="AF1063" t="n">
        <v>861</v>
      </c>
      <c r="AG1063" t="n">
        <v>26</v>
      </c>
      <c r="AH1063" t="n">
        <v>40</v>
      </c>
      <c r="AI1063" t="n">
        <v>11552</v>
      </c>
      <c r="AJ1063" t="n">
        <v>10053</v>
      </c>
      <c r="AK1063" t="n">
        <v>10574</v>
      </c>
      <c r="AL1063" t="n">
        <v>12138</v>
      </c>
      <c r="AM1063" t="n">
        <v>13513</v>
      </c>
      <c r="AN1063" t="n">
        <v>14113</v>
      </c>
      <c r="AO1063" t="n">
        <v>703</v>
      </c>
      <c r="AP1063"/>
      <c r="AQ1063"/>
      <c r="AR1063"/>
    </row>
    <row r="1064">
      <c r="A1064" t="n">
        <v>153658</v>
      </c>
      <c r="B1064" t="s">
        <v>1821</v>
      </c>
      <c r="C1064" t="s">
        <v>1822</v>
      </c>
      <c r="D1064" t="s">
        <v>1771</v>
      </c>
      <c r="E1064" t="s">
        <v>891</v>
      </c>
      <c r="F1064" t="s">
        <v>148</v>
      </c>
      <c r="G1064" t="s">
        <v>149</v>
      </c>
      <c r="H1064" t="s">
        <v>150</v>
      </c>
      <c r="I1064" t="s">
        <v>151</v>
      </c>
      <c r="J1064" t="s">
        <v>158</v>
      </c>
      <c r="K1064" t="s">
        <v>159</v>
      </c>
      <c r="L1064" t="s">
        <v>155</v>
      </c>
      <c r="M1064" t="s">
        <v>155</v>
      </c>
      <c r="N1064" t="n">
        <v>-91.5364</v>
      </c>
      <c r="O1064" t="n">
        <v>41.6619</v>
      </c>
      <c r="P1064" t="n">
        <v>32773</v>
      </c>
      <c r="Q1064" t="n">
        <v>23688</v>
      </c>
      <c r="R1064" t="n">
        <v>55.5</v>
      </c>
      <c r="S1064" t="n">
        <v>74</v>
      </c>
      <c r="T1064" t="n">
        <v>3.2</v>
      </c>
      <c r="U1064" t="n">
        <v>8.8</v>
      </c>
      <c r="V1064" t="n">
        <v>4.9</v>
      </c>
      <c r="W1064" t="n">
        <v>2.1</v>
      </c>
      <c r="X1064" t="n">
        <v>89</v>
      </c>
      <c r="Y1064" t="n">
        <v>81</v>
      </c>
      <c r="Z1064" t="n">
        <v>15</v>
      </c>
      <c r="AA1064" t="n">
        <v>4707</v>
      </c>
      <c r="AB1064" t="n">
        <v>73.1</v>
      </c>
      <c r="AC1064" t="n">
        <v>4707</v>
      </c>
      <c r="AD1064" t="n">
        <v>73.1</v>
      </c>
      <c r="AE1064" t="n">
        <v>57.2</v>
      </c>
      <c r="AF1064" t="n">
        <v>5157</v>
      </c>
      <c r="AG1064" t="n">
        <v>18</v>
      </c>
      <c r="AH1064" t="n">
        <v>68</v>
      </c>
      <c r="AI1064" t="n">
        <v>20121</v>
      </c>
      <c r="AJ1064" t="n">
        <v>13811</v>
      </c>
      <c r="AK1064" t="n">
        <v>16220</v>
      </c>
      <c r="AL1064" t="n">
        <v>20136</v>
      </c>
      <c r="AM1064" t="n">
        <v>22711</v>
      </c>
      <c r="AN1064" t="n">
        <v>24580</v>
      </c>
      <c r="AO1064"/>
      <c r="AP1064" t="n">
        <v>5038</v>
      </c>
      <c r="AQ1064" t="n">
        <v>1710</v>
      </c>
      <c r="AR1064" t="n">
        <v>936</v>
      </c>
    </row>
    <row r="1065">
      <c r="A1065" t="n">
        <v>153737</v>
      </c>
      <c r="B1065" t="s">
        <v>1823</v>
      </c>
      <c r="C1065" t="s">
        <v>1779</v>
      </c>
      <c r="D1065" t="s">
        <v>1771</v>
      </c>
      <c r="E1065" t="s">
        <v>891</v>
      </c>
      <c r="F1065" t="s">
        <v>173</v>
      </c>
      <c r="G1065" t="s">
        <v>149</v>
      </c>
      <c r="H1065" t="s">
        <v>174</v>
      </c>
      <c r="I1065" t="s">
        <v>151</v>
      </c>
      <c r="J1065" t="s">
        <v>238</v>
      </c>
      <c r="K1065" t="s">
        <v>176</v>
      </c>
      <c r="L1065" t="s">
        <v>155</v>
      </c>
      <c r="M1065" t="s">
        <v>155</v>
      </c>
      <c r="N1065" t="n">
        <v>-91.6512</v>
      </c>
      <c r="O1065" t="n">
        <v>41.9113</v>
      </c>
      <c r="P1065" t="n">
        <v>17065</v>
      </c>
      <c r="Q1065" t="n">
        <v>17065</v>
      </c>
      <c r="R1065" t="n">
        <v>56.3</v>
      </c>
      <c r="S1065" t="n">
        <v>68.9</v>
      </c>
      <c r="T1065" t="n">
        <v>10.4</v>
      </c>
      <c r="U1065" t="n">
        <v>6.3</v>
      </c>
      <c r="V1065" t="n">
        <v>2.2</v>
      </c>
      <c r="W1065" t="n">
        <v>1.6</v>
      </c>
      <c r="X1065" t="n">
        <v>69</v>
      </c>
      <c r="Y1065" t="n">
        <v>45</v>
      </c>
      <c r="Z1065" t="n">
        <v>20</v>
      </c>
      <c r="AA1065" t="n">
        <v>1651</v>
      </c>
      <c r="AB1065" t="n">
        <v>40.5</v>
      </c>
      <c r="AC1065"/>
      <c r="AD1065"/>
      <c r="AE1065"/>
      <c r="AF1065" t="n">
        <v>1503</v>
      </c>
      <c r="AG1065" t="n">
        <v>24</v>
      </c>
      <c r="AH1065" t="n">
        <v>39</v>
      </c>
      <c r="AI1065" t="n">
        <v>8499</v>
      </c>
      <c r="AJ1065" t="n">
        <v>6322</v>
      </c>
      <c r="AK1065" t="n">
        <v>7831</v>
      </c>
      <c r="AL1065" t="n">
        <v>9806</v>
      </c>
      <c r="AM1065" t="n">
        <v>12463</v>
      </c>
      <c r="AN1065" t="n">
        <v>13234</v>
      </c>
      <c r="AO1065" t="n">
        <v>1585</v>
      </c>
      <c r="AP1065"/>
      <c r="AQ1065"/>
      <c r="AR1065"/>
    </row>
    <row r="1066">
      <c r="A1066" t="n">
        <v>153746</v>
      </c>
      <c r="B1066" t="s">
        <v>1824</v>
      </c>
      <c r="C1066" t="s">
        <v>1825</v>
      </c>
      <c r="D1066" t="s">
        <v>1771</v>
      </c>
      <c r="E1066" t="s">
        <v>891</v>
      </c>
      <c r="F1066" t="s">
        <v>279</v>
      </c>
      <c r="G1066" t="s">
        <v>189</v>
      </c>
      <c r="H1066" t="s">
        <v>174</v>
      </c>
      <c r="I1066" t="s">
        <v>151</v>
      </c>
      <c r="J1066" t="s">
        <v>164</v>
      </c>
      <c r="K1066"/>
      <c r="L1066" t="s">
        <v>155</v>
      </c>
      <c r="M1066" t="s">
        <v>155</v>
      </c>
      <c r="N1066" t="n">
        <v>-92.4345</v>
      </c>
      <c r="O1066" t="n">
        <v>42.515</v>
      </c>
      <c r="P1066" t="n">
        <v>59</v>
      </c>
      <c r="Q1066" t="n">
        <v>59</v>
      </c>
      <c r="R1066" t="n">
        <v>96.6</v>
      </c>
      <c r="S1066" t="n">
        <v>55.9</v>
      </c>
      <c r="T1066" t="n">
        <v>15.3</v>
      </c>
      <c r="U1066" t="n">
        <v>10.2</v>
      </c>
      <c r="V1066" t="n">
        <v>1.7</v>
      </c>
      <c r="W1066" t="n">
        <v>0</v>
      </c>
      <c r="X1066" t="n">
        <v>78</v>
      </c>
      <c r="Y1066"/>
      <c r="Z1066" t="n">
        <v>13</v>
      </c>
      <c r="AA1066" t="n">
        <v>5</v>
      </c>
      <c r="AB1066" t="n">
        <v>100</v>
      </c>
      <c r="AC1066"/>
      <c r="AD1066"/>
      <c r="AE1066"/>
      <c r="AF1066" t="n">
        <v>29</v>
      </c>
      <c r="AG1066" t="n">
        <v>69</v>
      </c>
      <c r="AH1066" t="n">
        <v>80</v>
      </c>
      <c r="AI1066" t="n">
        <v>16874</v>
      </c>
      <c r="AJ1066" t="n">
        <v>18271</v>
      </c>
      <c r="AK1066" t="n">
        <v>18976</v>
      </c>
      <c r="AL1066" t="n">
        <v>20282</v>
      </c>
      <c r="AM1066" t="n">
        <v>18517</v>
      </c>
      <c r="AN1066" t="n">
        <v>20281</v>
      </c>
      <c r="AO1066"/>
      <c r="AP1066"/>
      <c r="AQ1066"/>
      <c r="AR1066"/>
    </row>
    <row r="1067">
      <c r="A1067" t="n">
        <v>153764</v>
      </c>
      <c r="B1067" t="s">
        <v>1826</v>
      </c>
      <c r="C1067" t="s">
        <v>1827</v>
      </c>
      <c r="D1067" t="s">
        <v>1771</v>
      </c>
      <c r="E1067" t="s">
        <v>891</v>
      </c>
      <c r="F1067" t="s">
        <v>279</v>
      </c>
      <c r="G1067" t="s">
        <v>189</v>
      </c>
      <c r="H1067" t="s">
        <v>174</v>
      </c>
      <c r="I1067" t="s">
        <v>186</v>
      </c>
      <c r="J1067" t="s">
        <v>164</v>
      </c>
      <c r="K1067"/>
      <c r="L1067" t="s">
        <v>155</v>
      </c>
      <c r="M1067" t="s">
        <v>155</v>
      </c>
      <c r="N1067" t="n">
        <v>-93.7386</v>
      </c>
      <c r="O1067" t="n">
        <v>41.661</v>
      </c>
      <c r="P1067" t="n">
        <v>123</v>
      </c>
      <c r="Q1067" t="n">
        <v>123</v>
      </c>
      <c r="R1067" t="n">
        <v>93.5</v>
      </c>
      <c r="S1067" t="n">
        <v>63.4</v>
      </c>
      <c r="T1067" t="n">
        <v>13</v>
      </c>
      <c r="U1067" t="n">
        <v>17.1</v>
      </c>
      <c r="V1067" t="n">
        <v>1.6</v>
      </c>
      <c r="W1067" t="n">
        <v>0</v>
      </c>
      <c r="X1067" t="n">
        <v>89</v>
      </c>
      <c r="Y1067"/>
      <c r="Z1067" t="n">
        <v>38</v>
      </c>
      <c r="AA1067" t="n">
        <v>14</v>
      </c>
      <c r="AB1067" t="n">
        <v>64.3</v>
      </c>
      <c r="AC1067"/>
      <c r="AD1067"/>
      <c r="AE1067"/>
      <c r="AF1067" t="n">
        <v>59</v>
      </c>
      <c r="AG1067" t="n">
        <v>55</v>
      </c>
      <c r="AH1067" t="n">
        <v>66</v>
      </c>
      <c r="AI1067" t="n">
        <v>16426</v>
      </c>
      <c r="AJ1067" t="n">
        <v>14650</v>
      </c>
      <c r="AK1067" t="n">
        <v>17864</v>
      </c>
      <c r="AL1067" t="n">
        <v>16700</v>
      </c>
      <c r="AM1067" t="n">
        <v>20812</v>
      </c>
      <c r="AN1067" t="n">
        <v>20812</v>
      </c>
      <c r="AO1067"/>
      <c r="AP1067"/>
      <c r="AQ1067"/>
      <c r="AR1067"/>
    </row>
    <row r="1068">
      <c r="A1068" t="n">
        <v>153773</v>
      </c>
      <c r="B1068" t="s">
        <v>1828</v>
      </c>
      <c r="C1068" t="s">
        <v>1829</v>
      </c>
      <c r="D1068" t="s">
        <v>1771</v>
      </c>
      <c r="E1068" t="s">
        <v>891</v>
      </c>
      <c r="F1068" t="s">
        <v>279</v>
      </c>
      <c r="G1068" t="s">
        <v>189</v>
      </c>
      <c r="H1068" t="s">
        <v>174</v>
      </c>
      <c r="I1068" t="s">
        <v>175</v>
      </c>
      <c r="J1068" t="s">
        <v>164</v>
      </c>
      <c r="K1068"/>
      <c r="L1068" t="s">
        <v>155</v>
      </c>
      <c r="M1068" t="s">
        <v>155</v>
      </c>
      <c r="N1068" t="n">
        <v>-93.1999</v>
      </c>
      <c r="O1068" t="n">
        <v>43.1538</v>
      </c>
      <c r="P1068" t="n">
        <v>111</v>
      </c>
      <c r="Q1068" t="n">
        <v>111</v>
      </c>
      <c r="R1068" t="n">
        <v>92.8</v>
      </c>
      <c r="S1068" t="n">
        <v>79.3</v>
      </c>
      <c r="T1068" t="n">
        <v>10.8</v>
      </c>
      <c r="U1068" t="n">
        <v>9</v>
      </c>
      <c r="V1068" t="n">
        <v>0</v>
      </c>
      <c r="W1068" t="n">
        <v>0</v>
      </c>
      <c r="X1068" t="n">
        <v>86</v>
      </c>
      <c r="Y1068"/>
      <c r="Z1068" t="n">
        <v>7</v>
      </c>
      <c r="AA1068" t="n">
        <v>48</v>
      </c>
      <c r="AB1068" t="n">
        <v>70.8</v>
      </c>
      <c r="AC1068"/>
      <c r="AD1068"/>
      <c r="AE1068"/>
      <c r="AF1068" t="n">
        <v>93</v>
      </c>
      <c r="AG1068" t="n">
        <v>56</v>
      </c>
      <c r="AH1068" t="n">
        <v>78</v>
      </c>
      <c r="AI1068" t="n">
        <v>9053</v>
      </c>
      <c r="AJ1068" t="n">
        <v>8326</v>
      </c>
      <c r="AK1068" t="n">
        <v>7974</v>
      </c>
      <c r="AL1068" t="n">
        <v>9458</v>
      </c>
      <c r="AM1068" t="n">
        <v>11600</v>
      </c>
      <c r="AN1068" t="n">
        <v>12989</v>
      </c>
      <c r="AO1068"/>
      <c r="AP1068"/>
      <c r="AQ1068"/>
      <c r="AR1068"/>
    </row>
    <row r="1069">
      <c r="A1069" t="n">
        <v>153782</v>
      </c>
      <c r="B1069" t="s">
        <v>1830</v>
      </c>
      <c r="C1069" t="s">
        <v>1812</v>
      </c>
      <c r="D1069" t="s">
        <v>1771</v>
      </c>
      <c r="E1069" t="s">
        <v>891</v>
      </c>
      <c r="F1069" t="s">
        <v>279</v>
      </c>
      <c r="G1069" t="s">
        <v>189</v>
      </c>
      <c r="H1069" t="s">
        <v>174</v>
      </c>
      <c r="I1069" t="s">
        <v>175</v>
      </c>
      <c r="J1069" t="s">
        <v>164</v>
      </c>
      <c r="K1069"/>
      <c r="L1069" t="s">
        <v>155</v>
      </c>
      <c r="M1069" t="s">
        <v>155</v>
      </c>
      <c r="N1069" t="n">
        <v>-94.1639</v>
      </c>
      <c r="O1069" t="n">
        <v>42.5005</v>
      </c>
      <c r="P1069" t="n">
        <v>38</v>
      </c>
      <c r="Q1069" t="n">
        <v>38</v>
      </c>
      <c r="R1069" t="n">
        <v>94.7</v>
      </c>
      <c r="S1069" t="n">
        <v>71.1</v>
      </c>
      <c r="T1069" t="n">
        <v>5.3</v>
      </c>
      <c r="U1069" t="n">
        <v>18.4</v>
      </c>
      <c r="V1069" t="n">
        <v>0</v>
      </c>
      <c r="W1069" t="n">
        <v>0</v>
      </c>
      <c r="X1069" t="n">
        <v>92</v>
      </c>
      <c r="Y1069"/>
      <c r="Z1069" t="n">
        <v>10</v>
      </c>
      <c r="AA1069" t="n">
        <v>1</v>
      </c>
      <c r="AB1069" t="n">
        <v>100</v>
      </c>
      <c r="AC1069"/>
      <c r="AD1069"/>
      <c r="AE1069"/>
      <c r="AF1069" t="n">
        <v>20</v>
      </c>
      <c r="AG1069" t="n">
        <v>74</v>
      </c>
      <c r="AH1069" t="n">
        <v>74</v>
      </c>
      <c r="AI1069" t="n">
        <v>14512</v>
      </c>
      <c r="AJ1069" t="n">
        <v>16505</v>
      </c>
      <c r="AK1069" t="n">
        <v>15058</v>
      </c>
      <c r="AL1069"/>
      <c r="AM1069"/>
      <c r="AN1069" t="n">
        <v>22575</v>
      </c>
      <c r="AO1069"/>
      <c r="AP1069"/>
      <c r="AQ1069"/>
      <c r="AR1069"/>
    </row>
    <row r="1070">
      <c r="A1070" t="n">
        <v>153825</v>
      </c>
      <c r="B1070" t="s">
        <v>1831</v>
      </c>
      <c r="C1070" t="s">
        <v>1777</v>
      </c>
      <c r="D1070" t="s">
        <v>1771</v>
      </c>
      <c r="E1070" t="s">
        <v>891</v>
      </c>
      <c r="F1070" t="s">
        <v>162</v>
      </c>
      <c r="G1070" t="s">
        <v>163</v>
      </c>
      <c r="H1070" t="s">
        <v>150</v>
      </c>
      <c r="I1070" t="s">
        <v>151</v>
      </c>
      <c r="J1070" t="s">
        <v>168</v>
      </c>
      <c r="K1070" t="s">
        <v>179</v>
      </c>
      <c r="L1070" t="s">
        <v>155</v>
      </c>
      <c r="M1070" t="s">
        <v>155</v>
      </c>
      <c r="N1070" t="n">
        <v>-90.679</v>
      </c>
      <c r="O1070" t="n">
        <v>42.5039</v>
      </c>
      <c r="P1070" t="n">
        <v>1410</v>
      </c>
      <c r="Q1070" t="n">
        <v>1290</v>
      </c>
      <c r="R1070" t="n">
        <v>42.4</v>
      </c>
      <c r="S1070" t="n">
        <v>71.2</v>
      </c>
      <c r="T1070" t="n">
        <v>4.9</v>
      </c>
      <c r="U1070" t="n">
        <v>9.4</v>
      </c>
      <c r="V1070" t="n">
        <v>1.2</v>
      </c>
      <c r="W1070" t="n">
        <v>4.1</v>
      </c>
      <c r="X1070" t="n">
        <v>83</v>
      </c>
      <c r="Y1070"/>
      <c r="Z1070" t="n">
        <v>12</v>
      </c>
      <c r="AA1070" t="n">
        <v>335</v>
      </c>
      <c r="AB1070" t="n">
        <v>69.9</v>
      </c>
      <c r="AC1070" t="n">
        <v>335</v>
      </c>
      <c r="AD1070" t="n">
        <v>69.9</v>
      </c>
      <c r="AE1070" t="n">
        <v>49</v>
      </c>
      <c r="AF1070" t="n">
        <v>286</v>
      </c>
      <c r="AG1070" t="n">
        <v>25</v>
      </c>
      <c r="AH1070" t="n">
        <v>98</v>
      </c>
      <c r="AI1070" t="n">
        <v>22338</v>
      </c>
      <c r="AJ1070" t="n">
        <v>18571</v>
      </c>
      <c r="AK1070" t="n">
        <v>14851</v>
      </c>
      <c r="AL1070" t="n">
        <v>16930</v>
      </c>
      <c r="AM1070" t="n">
        <v>22489</v>
      </c>
      <c r="AN1070" t="n">
        <v>23295</v>
      </c>
      <c r="AO1070"/>
      <c r="AP1070" t="n">
        <v>296</v>
      </c>
      <c r="AQ1070" t="n">
        <v>36</v>
      </c>
      <c r="AR1070"/>
    </row>
    <row r="1071">
      <c r="A1071" t="n">
        <v>153834</v>
      </c>
      <c r="B1071" t="s">
        <v>1832</v>
      </c>
      <c r="C1071" t="s">
        <v>1833</v>
      </c>
      <c r="D1071" t="s">
        <v>1771</v>
      </c>
      <c r="E1071" t="s">
        <v>891</v>
      </c>
      <c r="F1071" t="s">
        <v>162</v>
      </c>
      <c r="G1071" t="s">
        <v>163</v>
      </c>
      <c r="H1071" t="s">
        <v>150</v>
      </c>
      <c r="I1071" t="s">
        <v>175</v>
      </c>
      <c r="J1071" t="s">
        <v>168</v>
      </c>
      <c r="K1071" t="s">
        <v>179</v>
      </c>
      <c r="L1071" t="s">
        <v>155</v>
      </c>
      <c r="M1071" t="s">
        <v>155</v>
      </c>
      <c r="N1071" t="n">
        <v>-91.8028</v>
      </c>
      <c r="O1071" t="n">
        <v>43.3123</v>
      </c>
      <c r="P1071" t="n">
        <v>1637</v>
      </c>
      <c r="Q1071" t="n">
        <v>1637</v>
      </c>
      <c r="R1071" t="n">
        <v>54.4</v>
      </c>
      <c r="S1071" t="n">
        <v>74.6</v>
      </c>
      <c r="T1071" t="n">
        <v>3.1</v>
      </c>
      <c r="U1071" t="n">
        <v>6.6</v>
      </c>
      <c r="V1071" t="n">
        <v>1.8</v>
      </c>
      <c r="W1071" t="n">
        <v>11.1</v>
      </c>
      <c r="X1071" t="n">
        <v>79</v>
      </c>
      <c r="Y1071"/>
      <c r="Z1071" t="n">
        <v>10</v>
      </c>
      <c r="AA1071" t="n">
        <v>516</v>
      </c>
      <c r="AB1071" t="n">
        <v>75</v>
      </c>
      <c r="AC1071" t="n">
        <v>516</v>
      </c>
      <c r="AD1071" t="n">
        <v>75</v>
      </c>
      <c r="AE1071" t="n">
        <v>63.4</v>
      </c>
      <c r="AF1071" t="n">
        <v>400</v>
      </c>
      <c r="AG1071" t="n">
        <v>19</v>
      </c>
      <c r="AH1071" t="n">
        <v>99</v>
      </c>
      <c r="AI1071" t="n">
        <v>24790</v>
      </c>
      <c r="AJ1071" t="n">
        <v>16937</v>
      </c>
      <c r="AK1071" t="n">
        <v>17977</v>
      </c>
      <c r="AL1071" t="n">
        <v>22180</v>
      </c>
      <c r="AM1071" t="n">
        <v>25995</v>
      </c>
      <c r="AN1071" t="n">
        <v>31047</v>
      </c>
      <c r="AO1071"/>
      <c r="AP1071" t="n">
        <v>383</v>
      </c>
      <c r="AQ1071"/>
      <c r="AR1071"/>
    </row>
    <row r="1072">
      <c r="A1072" t="n">
        <v>153861</v>
      </c>
      <c r="B1072" t="s">
        <v>1834</v>
      </c>
      <c r="C1072" t="s">
        <v>230</v>
      </c>
      <c r="D1072" t="s">
        <v>1771</v>
      </c>
      <c r="E1072" t="s">
        <v>891</v>
      </c>
      <c r="F1072" t="s">
        <v>162</v>
      </c>
      <c r="G1072" t="s">
        <v>163</v>
      </c>
      <c r="H1072" t="s">
        <v>150</v>
      </c>
      <c r="I1072" t="s">
        <v>175</v>
      </c>
      <c r="J1072" t="s">
        <v>168</v>
      </c>
      <c r="K1072" t="s">
        <v>153</v>
      </c>
      <c r="L1072" t="s">
        <v>155</v>
      </c>
      <c r="M1072" t="s">
        <v>155</v>
      </c>
      <c r="N1072" t="n">
        <v>-91.9673</v>
      </c>
      <c r="O1072" t="n">
        <v>41.0178</v>
      </c>
      <c r="P1072" t="n">
        <v>3508</v>
      </c>
      <c r="Q1072" t="n">
        <v>967</v>
      </c>
      <c r="R1072" t="n">
        <v>77.6</v>
      </c>
      <c r="S1072" t="n">
        <v>44.1</v>
      </c>
      <c r="T1072" t="n">
        <v>10.4</v>
      </c>
      <c r="U1072" t="n">
        <v>11.3</v>
      </c>
      <c r="V1072" t="n">
        <v>2.7</v>
      </c>
      <c r="W1072" t="n">
        <v>1.9</v>
      </c>
      <c r="X1072" t="n">
        <v>65</v>
      </c>
      <c r="Y1072" t="n">
        <v>44</v>
      </c>
      <c r="Z1072" t="n">
        <v>13</v>
      </c>
      <c r="AA1072" t="n">
        <v>17</v>
      </c>
      <c r="AB1072" t="n">
        <v>17.6</v>
      </c>
      <c r="AC1072" t="n">
        <v>17</v>
      </c>
      <c r="AD1072" t="n">
        <v>17.6</v>
      </c>
      <c r="AE1072" t="n">
        <v>17.6</v>
      </c>
      <c r="AF1072" t="n">
        <v>20</v>
      </c>
      <c r="AG1072" t="n">
        <v>55</v>
      </c>
      <c r="AH1072" t="n">
        <v>64</v>
      </c>
      <c r="AI1072" t="n">
        <v>18875</v>
      </c>
      <c r="AJ1072" t="n">
        <v>17578</v>
      </c>
      <c r="AK1072" t="n">
        <v>14774</v>
      </c>
      <c r="AL1072" t="n">
        <v>22627</v>
      </c>
      <c r="AM1072"/>
      <c r="AN1072" t="n">
        <v>24730</v>
      </c>
      <c r="AO1072"/>
      <c r="AP1072" t="n">
        <v>154</v>
      </c>
      <c r="AQ1072" t="n">
        <v>549</v>
      </c>
      <c r="AR1072" t="n">
        <v>8</v>
      </c>
    </row>
    <row r="1073">
      <c r="A1073" t="n">
        <v>153922</v>
      </c>
      <c r="B1073" t="s">
        <v>1835</v>
      </c>
      <c r="C1073" t="s">
        <v>1836</v>
      </c>
      <c r="D1073" t="s">
        <v>1771</v>
      </c>
      <c r="E1073" t="s">
        <v>891</v>
      </c>
      <c r="F1073" t="s">
        <v>173</v>
      </c>
      <c r="G1073" t="s">
        <v>149</v>
      </c>
      <c r="H1073" t="s">
        <v>174</v>
      </c>
      <c r="I1073" t="s">
        <v>175</v>
      </c>
      <c r="J1073" t="s">
        <v>168</v>
      </c>
      <c r="K1073" t="s">
        <v>176</v>
      </c>
      <c r="L1073" t="s">
        <v>155</v>
      </c>
      <c r="M1073" t="s">
        <v>155</v>
      </c>
      <c r="N1073" t="n">
        <v>-92.9094</v>
      </c>
      <c r="O1073" t="n">
        <v>42.0006</v>
      </c>
      <c r="P1073" t="n">
        <v>2088</v>
      </c>
      <c r="Q1073" t="n">
        <v>2088</v>
      </c>
      <c r="R1073" t="n">
        <v>57.2</v>
      </c>
      <c r="S1073" t="n">
        <v>57.7</v>
      </c>
      <c r="T1073" t="n">
        <v>2.5</v>
      </c>
      <c r="U1073" t="n">
        <v>22.6</v>
      </c>
      <c r="V1073" t="n">
        <v>3.1</v>
      </c>
      <c r="W1073" t="n">
        <v>4.1</v>
      </c>
      <c r="X1073" t="n">
        <v>72</v>
      </c>
      <c r="Y1073" t="n">
        <v>45</v>
      </c>
      <c r="Z1073" t="n">
        <v>20</v>
      </c>
      <c r="AA1073" t="n">
        <v>227</v>
      </c>
      <c r="AB1073" t="n">
        <v>37.4</v>
      </c>
      <c r="AC1073"/>
      <c r="AD1073"/>
      <c r="AE1073"/>
      <c r="AF1073" t="n">
        <v>261</v>
      </c>
      <c r="AG1073" t="n">
        <v>21</v>
      </c>
      <c r="AH1073" t="n">
        <v>39</v>
      </c>
      <c r="AI1073" t="n">
        <v>6024</v>
      </c>
      <c r="AJ1073" t="n">
        <v>5712</v>
      </c>
      <c r="AK1073" t="n">
        <v>6229</v>
      </c>
      <c r="AL1073" t="n">
        <v>7269</v>
      </c>
      <c r="AM1073" t="n">
        <v>9418</v>
      </c>
      <c r="AN1073" t="n">
        <v>10254</v>
      </c>
      <c r="AO1073" t="n">
        <v>206</v>
      </c>
      <c r="AP1073"/>
      <c r="AQ1073"/>
      <c r="AR1073"/>
    </row>
    <row r="1074">
      <c r="A1074" t="n">
        <v>153977</v>
      </c>
      <c r="B1074" t="s">
        <v>1837</v>
      </c>
      <c r="C1074" t="s">
        <v>1792</v>
      </c>
      <c r="D1074" t="s">
        <v>1771</v>
      </c>
      <c r="E1074" t="s">
        <v>891</v>
      </c>
      <c r="F1074" t="s">
        <v>162</v>
      </c>
      <c r="G1074" t="s">
        <v>163</v>
      </c>
      <c r="H1074" t="s">
        <v>150</v>
      </c>
      <c r="I1074" t="s">
        <v>151</v>
      </c>
      <c r="J1074" t="s">
        <v>164</v>
      </c>
      <c r="K1074" t="s">
        <v>209</v>
      </c>
      <c r="L1074" t="s">
        <v>155</v>
      </c>
      <c r="M1074" t="s">
        <v>155</v>
      </c>
      <c r="N1074" t="n">
        <v>-93.6262</v>
      </c>
      <c r="O1074" t="n">
        <v>41.5946</v>
      </c>
      <c r="P1074" t="n">
        <v>1314</v>
      </c>
      <c r="Q1074" t="n">
        <v>1312</v>
      </c>
      <c r="R1074" t="n">
        <v>86.4</v>
      </c>
      <c r="S1074" t="n">
        <v>64.9</v>
      </c>
      <c r="T1074" t="n">
        <v>13.6</v>
      </c>
      <c r="U1074" t="n">
        <v>11.3</v>
      </c>
      <c r="V1074" t="n">
        <v>6</v>
      </c>
      <c r="W1074" t="n">
        <v>0.1</v>
      </c>
      <c r="X1074" t="n">
        <v>53</v>
      </c>
      <c r="Y1074" t="n">
        <v>50</v>
      </c>
      <c r="Z1074" t="n">
        <v>7</v>
      </c>
      <c r="AA1074" t="n">
        <v>35</v>
      </c>
      <c r="AB1074" t="n">
        <v>48.6</v>
      </c>
      <c r="AC1074" t="n">
        <v>22</v>
      </c>
      <c r="AD1074" t="n">
        <v>54.5</v>
      </c>
      <c r="AE1074" t="n">
        <v>45.5</v>
      </c>
      <c r="AF1074" t="n">
        <v>48</v>
      </c>
      <c r="AG1074" t="n">
        <v>34</v>
      </c>
      <c r="AH1074" t="n">
        <v>83</v>
      </c>
      <c r="AI1074" t="n">
        <v>24881</v>
      </c>
      <c r="AJ1074" t="n">
        <v>21177</v>
      </c>
      <c r="AK1074" t="n">
        <v>19440</v>
      </c>
      <c r="AL1074" t="n">
        <v>24028</v>
      </c>
      <c r="AM1074" t="n">
        <v>24859</v>
      </c>
      <c r="AN1074" t="n">
        <v>28966</v>
      </c>
      <c r="AO1074" t="n">
        <v>47</v>
      </c>
      <c r="AP1074" t="n">
        <v>323</v>
      </c>
      <c r="AQ1074"/>
      <c r="AR1074"/>
    </row>
    <row r="1075">
      <c r="A1075" t="n">
        <v>154004</v>
      </c>
      <c r="B1075" t="s">
        <v>1838</v>
      </c>
      <c r="C1075" t="s">
        <v>1773</v>
      </c>
      <c r="D1075" t="s">
        <v>1771</v>
      </c>
      <c r="E1075" t="s">
        <v>891</v>
      </c>
      <c r="F1075" t="s">
        <v>162</v>
      </c>
      <c r="G1075" t="s">
        <v>163</v>
      </c>
      <c r="H1075" t="s">
        <v>150</v>
      </c>
      <c r="I1075" t="s">
        <v>151</v>
      </c>
      <c r="J1075" t="s">
        <v>168</v>
      </c>
      <c r="K1075" t="s">
        <v>153</v>
      </c>
      <c r="L1075" t="s">
        <v>155</v>
      </c>
      <c r="M1075" t="s">
        <v>155</v>
      </c>
      <c r="N1075" t="n">
        <v>-96.3595</v>
      </c>
      <c r="O1075" t="n">
        <v>42.4739</v>
      </c>
      <c r="P1075" t="n">
        <v>2929</v>
      </c>
      <c r="Q1075" t="n">
        <v>1219</v>
      </c>
      <c r="R1075" t="n">
        <v>50.6</v>
      </c>
      <c r="S1075" t="n">
        <v>63</v>
      </c>
      <c r="T1075" t="n">
        <v>3.7</v>
      </c>
      <c r="U1075" t="n">
        <v>8.4</v>
      </c>
      <c r="V1075" t="n">
        <v>1.5</v>
      </c>
      <c r="W1075" t="n">
        <v>8</v>
      </c>
      <c r="X1075" t="n">
        <v>69</v>
      </c>
      <c r="Y1075"/>
      <c r="Z1075" t="n">
        <v>12</v>
      </c>
      <c r="AA1075" t="n">
        <v>352</v>
      </c>
      <c r="AB1075" t="n">
        <v>52.8</v>
      </c>
      <c r="AC1075" t="n">
        <v>352</v>
      </c>
      <c r="AD1075" t="n">
        <v>52.8</v>
      </c>
      <c r="AE1075" t="n">
        <v>42</v>
      </c>
      <c r="AF1075" t="n">
        <v>346</v>
      </c>
      <c r="AG1075" t="n">
        <v>32</v>
      </c>
      <c r="AH1075" t="n">
        <v>96</v>
      </c>
      <c r="AI1075" t="n">
        <v>23482</v>
      </c>
      <c r="AJ1075" t="n">
        <v>20667</v>
      </c>
      <c r="AK1075" t="n">
        <v>21418</v>
      </c>
      <c r="AL1075" t="n">
        <v>22086</v>
      </c>
      <c r="AM1075" t="n">
        <v>24653</v>
      </c>
      <c r="AN1075" t="n">
        <v>25258</v>
      </c>
      <c r="AO1075"/>
      <c r="AP1075" t="n">
        <v>248</v>
      </c>
      <c r="AQ1075" t="n">
        <v>296</v>
      </c>
      <c r="AR1075" t="n">
        <v>5</v>
      </c>
    </row>
    <row r="1076">
      <c r="A1076" t="n">
        <v>154013</v>
      </c>
      <c r="B1076" t="s">
        <v>1839</v>
      </c>
      <c r="C1076" t="s">
        <v>1779</v>
      </c>
      <c r="D1076" t="s">
        <v>1771</v>
      </c>
      <c r="E1076" t="s">
        <v>891</v>
      </c>
      <c r="F1076" t="s">
        <v>162</v>
      </c>
      <c r="G1076" t="s">
        <v>163</v>
      </c>
      <c r="H1076" t="s">
        <v>150</v>
      </c>
      <c r="I1076" t="s">
        <v>151</v>
      </c>
      <c r="J1076" t="s">
        <v>168</v>
      </c>
      <c r="K1076" t="s">
        <v>153</v>
      </c>
      <c r="L1076" t="s">
        <v>155</v>
      </c>
      <c r="M1076" t="s">
        <v>155</v>
      </c>
      <c r="N1076" t="n">
        <v>-91.651</v>
      </c>
      <c r="O1076" t="n">
        <v>42.0019</v>
      </c>
      <c r="P1076" t="n">
        <v>1785</v>
      </c>
      <c r="Q1076" t="n">
        <v>1459</v>
      </c>
      <c r="R1076" t="n">
        <v>62.9</v>
      </c>
      <c r="S1076" t="n">
        <v>70.1</v>
      </c>
      <c r="T1076" t="n">
        <v>6.6</v>
      </c>
      <c r="U1076" t="n">
        <v>2.5</v>
      </c>
      <c r="V1076" t="n">
        <v>2.3</v>
      </c>
      <c r="W1076" t="n">
        <v>7.1</v>
      </c>
      <c r="X1076" t="n">
        <v>70</v>
      </c>
      <c r="Y1076" t="n">
        <v>100</v>
      </c>
      <c r="Z1076" t="n">
        <v>13</v>
      </c>
      <c r="AA1076" t="n">
        <v>238</v>
      </c>
      <c r="AB1076" t="n">
        <v>55.9</v>
      </c>
      <c r="AC1076" t="n">
        <v>238</v>
      </c>
      <c r="AD1076" t="n">
        <v>55.9</v>
      </c>
      <c r="AE1076" t="n">
        <v>51.7</v>
      </c>
      <c r="AF1076" t="n">
        <v>221</v>
      </c>
      <c r="AG1076" t="n">
        <v>26</v>
      </c>
      <c r="AH1076" t="n">
        <v>87</v>
      </c>
      <c r="AI1076" t="n">
        <v>23972</v>
      </c>
      <c r="AJ1076" t="n">
        <v>17255</v>
      </c>
      <c r="AK1076" t="n">
        <v>25779</v>
      </c>
      <c r="AL1076" t="n">
        <v>21217</v>
      </c>
      <c r="AM1076" t="n">
        <v>25021</v>
      </c>
      <c r="AN1076" t="n">
        <v>25996</v>
      </c>
      <c r="AO1076"/>
      <c r="AP1076" t="n">
        <v>318</v>
      </c>
      <c r="AQ1076" t="n">
        <v>130</v>
      </c>
      <c r="AR1076" t="n">
        <v>3</v>
      </c>
    </row>
    <row r="1077">
      <c r="A1077" t="n">
        <v>154022</v>
      </c>
      <c r="B1077" t="s">
        <v>1840</v>
      </c>
      <c r="C1077" t="s">
        <v>463</v>
      </c>
      <c r="D1077" t="s">
        <v>440</v>
      </c>
      <c r="E1077" t="s">
        <v>267</v>
      </c>
      <c r="F1077" t="s">
        <v>188</v>
      </c>
      <c r="G1077" t="s">
        <v>189</v>
      </c>
      <c r="H1077" t="s">
        <v>150</v>
      </c>
      <c r="I1077" t="s">
        <v>151</v>
      </c>
      <c r="J1077" t="s">
        <v>158</v>
      </c>
      <c r="K1077" t="s">
        <v>159</v>
      </c>
      <c r="L1077" t="s">
        <v>155</v>
      </c>
      <c r="M1077" t="s">
        <v>155</v>
      </c>
      <c r="N1077" t="n">
        <v>-117.142</v>
      </c>
      <c r="O1077" t="n">
        <v>32.8273</v>
      </c>
      <c r="P1077" t="n">
        <v>51246</v>
      </c>
      <c r="Q1077" t="n">
        <v>41397</v>
      </c>
      <c r="R1077" t="n">
        <v>61.1</v>
      </c>
      <c r="S1077" t="n">
        <v>40.3</v>
      </c>
      <c r="T1077" t="n">
        <v>29</v>
      </c>
      <c r="U1077" t="n">
        <v>20.2</v>
      </c>
      <c r="V1077" t="n">
        <v>2.5</v>
      </c>
      <c r="W1077" t="n">
        <v>0.1</v>
      </c>
      <c r="X1077" t="n">
        <v>31</v>
      </c>
      <c r="Y1077"/>
      <c r="Z1077" t="n">
        <v>16</v>
      </c>
      <c r="AA1077" t="n">
        <v>3103</v>
      </c>
      <c r="AB1077" t="n">
        <v>8.8</v>
      </c>
      <c r="AC1077" t="n">
        <v>2796</v>
      </c>
      <c r="AD1077" t="n">
        <v>8.4</v>
      </c>
      <c r="AE1077" t="n">
        <v>1.8</v>
      </c>
      <c r="AF1077" t="n">
        <v>657</v>
      </c>
      <c r="AG1077" t="n">
        <v>31</v>
      </c>
      <c r="AH1077" t="n">
        <v>94</v>
      </c>
      <c r="AI1077" t="n">
        <v>25771</v>
      </c>
      <c r="AJ1077" t="n">
        <v>25193</v>
      </c>
      <c r="AK1077" t="n">
        <v>24745</v>
      </c>
      <c r="AL1077" t="n">
        <v>26377</v>
      </c>
      <c r="AM1077" t="n">
        <v>28812</v>
      </c>
      <c r="AN1077" t="n">
        <v>27097</v>
      </c>
      <c r="AO1077" t="n">
        <v>189</v>
      </c>
      <c r="AP1077" t="n">
        <v>5730</v>
      </c>
      <c r="AQ1077" t="n">
        <v>2465</v>
      </c>
      <c r="AR1077" t="n">
        <v>42</v>
      </c>
    </row>
    <row r="1078">
      <c r="A1078" t="n">
        <v>154059</v>
      </c>
      <c r="B1078" t="s">
        <v>1841</v>
      </c>
      <c r="C1078" t="s">
        <v>1829</v>
      </c>
      <c r="D1078" t="s">
        <v>1771</v>
      </c>
      <c r="E1078" t="s">
        <v>891</v>
      </c>
      <c r="F1078" t="s">
        <v>173</v>
      </c>
      <c r="G1078" t="s">
        <v>149</v>
      </c>
      <c r="H1078" t="s">
        <v>174</v>
      </c>
      <c r="I1078" t="s">
        <v>205</v>
      </c>
      <c r="J1078" t="s">
        <v>168</v>
      </c>
      <c r="K1078" t="s">
        <v>176</v>
      </c>
      <c r="L1078" t="s">
        <v>155</v>
      </c>
      <c r="M1078" t="s">
        <v>155</v>
      </c>
      <c r="N1078" t="n">
        <v>-93.1313</v>
      </c>
      <c r="O1078" t="n">
        <v>43.1572</v>
      </c>
      <c r="P1078" t="n">
        <v>3261</v>
      </c>
      <c r="Q1078" t="n">
        <v>3261</v>
      </c>
      <c r="R1078" t="n">
        <v>56.4</v>
      </c>
      <c r="S1078" t="n">
        <v>83.8</v>
      </c>
      <c r="T1078" t="n">
        <v>3.7</v>
      </c>
      <c r="U1078" t="n">
        <v>7.1</v>
      </c>
      <c r="V1078" t="n">
        <v>1.3</v>
      </c>
      <c r="W1078" t="n">
        <v>1.4</v>
      </c>
      <c r="X1078" t="n">
        <v>73</v>
      </c>
      <c r="Y1078" t="n">
        <v>58</v>
      </c>
      <c r="Z1078" t="n">
        <v>21</v>
      </c>
      <c r="AA1078" t="n">
        <v>527</v>
      </c>
      <c r="AB1078" t="n">
        <v>55.2</v>
      </c>
      <c r="AC1078"/>
      <c r="AD1078"/>
      <c r="AE1078"/>
      <c r="AF1078" t="n">
        <v>494</v>
      </c>
      <c r="AG1078" t="n">
        <v>24</v>
      </c>
      <c r="AH1078" t="n">
        <v>47</v>
      </c>
      <c r="AI1078" t="n">
        <v>8091</v>
      </c>
      <c r="AJ1078" t="n">
        <v>6912</v>
      </c>
      <c r="AK1078" t="n">
        <v>7854</v>
      </c>
      <c r="AL1078" t="n">
        <v>8921</v>
      </c>
      <c r="AM1078" t="n">
        <v>11655</v>
      </c>
      <c r="AN1078" t="n">
        <v>11851</v>
      </c>
      <c r="AO1078" t="n">
        <v>484</v>
      </c>
      <c r="AP1078"/>
      <c r="AQ1078"/>
      <c r="AR1078"/>
    </row>
    <row r="1079">
      <c r="A1079" t="n">
        <v>154095</v>
      </c>
      <c r="B1079" t="s">
        <v>1842</v>
      </c>
      <c r="C1079" t="s">
        <v>1825</v>
      </c>
      <c r="D1079" t="s">
        <v>1771</v>
      </c>
      <c r="E1079" t="s">
        <v>891</v>
      </c>
      <c r="F1079" t="s">
        <v>148</v>
      </c>
      <c r="G1079" t="s">
        <v>149</v>
      </c>
      <c r="H1079" t="s">
        <v>150</v>
      </c>
      <c r="I1079" t="s">
        <v>151</v>
      </c>
      <c r="J1079" t="s">
        <v>152</v>
      </c>
      <c r="K1079" t="s">
        <v>153</v>
      </c>
      <c r="L1079" t="s">
        <v>155</v>
      </c>
      <c r="M1079" t="s">
        <v>155</v>
      </c>
      <c r="N1079" t="n">
        <v>-92.4597</v>
      </c>
      <c r="O1079" t="n">
        <v>42.5149</v>
      </c>
      <c r="P1079" t="n">
        <v>10196</v>
      </c>
      <c r="Q1079" t="n">
        <v>8489</v>
      </c>
      <c r="R1079" t="n">
        <v>61.7</v>
      </c>
      <c r="S1079" t="n">
        <v>83</v>
      </c>
      <c r="T1079" t="n">
        <v>3.3</v>
      </c>
      <c r="U1079" t="n">
        <v>5.7</v>
      </c>
      <c r="V1079" t="n">
        <v>1.6</v>
      </c>
      <c r="W1079" t="n">
        <v>1.4</v>
      </c>
      <c r="X1079" t="n">
        <v>85</v>
      </c>
      <c r="Y1079" t="n">
        <v>64</v>
      </c>
      <c r="Z1079" t="n">
        <v>17</v>
      </c>
      <c r="AA1079" t="n">
        <v>1806</v>
      </c>
      <c r="AB1079" t="n">
        <v>68.9</v>
      </c>
      <c r="AC1079" t="n">
        <v>1806</v>
      </c>
      <c r="AD1079" t="n">
        <v>68.9</v>
      </c>
      <c r="AE1079" t="n">
        <v>45.2</v>
      </c>
      <c r="AF1079" t="n">
        <v>1425</v>
      </c>
      <c r="AG1079" t="n">
        <v>24</v>
      </c>
      <c r="AH1079" t="n">
        <v>66</v>
      </c>
      <c r="AI1079" t="n">
        <v>15931</v>
      </c>
      <c r="AJ1079" t="n">
        <v>10170</v>
      </c>
      <c r="AK1079" t="n">
        <v>11136</v>
      </c>
      <c r="AL1079" t="n">
        <v>13872</v>
      </c>
      <c r="AM1079" t="n">
        <v>16058</v>
      </c>
      <c r="AN1079" t="n">
        <v>16396</v>
      </c>
      <c r="AO1079"/>
      <c r="AP1079" t="n">
        <v>1992</v>
      </c>
      <c r="AQ1079" t="n">
        <v>323</v>
      </c>
      <c r="AR1079" t="n">
        <v>17</v>
      </c>
    </row>
    <row r="1080">
      <c r="A1080" t="n">
        <v>154101</v>
      </c>
      <c r="B1080" t="s">
        <v>1843</v>
      </c>
      <c r="C1080" t="s">
        <v>1844</v>
      </c>
      <c r="D1080" t="s">
        <v>1771</v>
      </c>
      <c r="E1080" t="s">
        <v>891</v>
      </c>
      <c r="F1080" t="s">
        <v>162</v>
      </c>
      <c r="G1080" t="s">
        <v>163</v>
      </c>
      <c r="H1080" t="s">
        <v>150</v>
      </c>
      <c r="I1080" t="s">
        <v>175</v>
      </c>
      <c r="J1080" t="s">
        <v>168</v>
      </c>
      <c r="K1080" t="s">
        <v>153</v>
      </c>
      <c r="L1080" t="s">
        <v>155</v>
      </c>
      <c r="M1080" t="s">
        <v>155</v>
      </c>
      <c r="N1080" t="n">
        <v>-96.0588</v>
      </c>
      <c r="O1080" t="n">
        <v>42.999</v>
      </c>
      <c r="P1080" t="n">
        <v>2135</v>
      </c>
      <c r="Q1080" t="n">
        <v>1266</v>
      </c>
      <c r="R1080" t="n">
        <v>55.2</v>
      </c>
      <c r="S1080" t="n">
        <v>74.9</v>
      </c>
      <c r="T1080" t="n">
        <v>2.2</v>
      </c>
      <c r="U1080" t="n">
        <v>6.4</v>
      </c>
      <c r="V1080" t="n">
        <v>1.3</v>
      </c>
      <c r="W1080" t="n">
        <v>3.6</v>
      </c>
      <c r="X1080" t="n">
        <v>80</v>
      </c>
      <c r="Y1080"/>
      <c r="Z1080" t="n">
        <v>14</v>
      </c>
      <c r="AA1080" t="n">
        <v>280</v>
      </c>
      <c r="AB1080" t="n">
        <v>63.6</v>
      </c>
      <c r="AC1080" t="n">
        <v>280</v>
      </c>
      <c r="AD1080" t="n">
        <v>63.6</v>
      </c>
      <c r="AE1080" t="n">
        <v>57.1</v>
      </c>
      <c r="AF1080" t="n">
        <v>288</v>
      </c>
      <c r="AG1080" t="n">
        <v>23</v>
      </c>
      <c r="AH1080" t="n">
        <v>96</v>
      </c>
      <c r="AI1080" t="n">
        <v>24737</v>
      </c>
      <c r="AJ1080" t="n">
        <v>21342</v>
      </c>
      <c r="AK1080" t="n">
        <v>22811</v>
      </c>
      <c r="AL1080" t="n">
        <v>20674</v>
      </c>
      <c r="AM1080" t="n">
        <v>21234</v>
      </c>
      <c r="AN1080" t="n">
        <v>26036</v>
      </c>
      <c r="AO1080"/>
      <c r="AP1080" t="n">
        <v>244</v>
      </c>
      <c r="AQ1080" t="n">
        <v>152</v>
      </c>
      <c r="AR1080"/>
    </row>
    <row r="1081">
      <c r="A1081" t="n">
        <v>154110</v>
      </c>
      <c r="B1081" t="s">
        <v>1845</v>
      </c>
      <c r="C1081" t="s">
        <v>1846</v>
      </c>
      <c r="D1081" t="s">
        <v>1771</v>
      </c>
      <c r="E1081" t="s">
        <v>891</v>
      </c>
      <c r="F1081" t="s">
        <v>173</v>
      </c>
      <c r="G1081" t="s">
        <v>149</v>
      </c>
      <c r="H1081" t="s">
        <v>174</v>
      </c>
      <c r="I1081" t="s">
        <v>205</v>
      </c>
      <c r="J1081" t="s">
        <v>168</v>
      </c>
      <c r="K1081" t="s">
        <v>176</v>
      </c>
      <c r="L1081" t="s">
        <v>155</v>
      </c>
      <c r="M1081" t="s">
        <v>155</v>
      </c>
      <c r="N1081" t="n">
        <v>-91.8671</v>
      </c>
      <c r="O1081" t="n">
        <v>43.1752</v>
      </c>
      <c r="P1081" t="n">
        <v>5480</v>
      </c>
      <c r="Q1081" t="n">
        <v>5480</v>
      </c>
      <c r="R1081" t="n">
        <v>58.9</v>
      </c>
      <c r="S1081" t="n">
        <v>89.5</v>
      </c>
      <c r="T1081" t="n">
        <v>3.2</v>
      </c>
      <c r="U1081" t="n">
        <v>3.9</v>
      </c>
      <c r="V1081" t="n">
        <v>0.8</v>
      </c>
      <c r="W1081" t="n">
        <v>0</v>
      </c>
      <c r="X1081" t="n">
        <v>56</v>
      </c>
      <c r="Y1081" t="n">
        <v>49</v>
      </c>
      <c r="Z1081" t="n">
        <v>20</v>
      </c>
      <c r="AA1081" t="n">
        <v>342</v>
      </c>
      <c r="AB1081" t="n">
        <v>47.7</v>
      </c>
      <c r="AC1081"/>
      <c r="AD1081"/>
      <c r="AE1081"/>
      <c r="AF1081" t="n">
        <v>365</v>
      </c>
      <c r="AG1081" t="n">
        <v>23</v>
      </c>
      <c r="AH1081" t="n">
        <v>38</v>
      </c>
      <c r="AI1081" t="n">
        <v>9523</v>
      </c>
      <c r="AJ1081" t="n">
        <v>8886</v>
      </c>
      <c r="AK1081" t="n">
        <v>9480</v>
      </c>
      <c r="AL1081" t="n">
        <v>10462</v>
      </c>
      <c r="AM1081" t="n">
        <v>11428</v>
      </c>
      <c r="AN1081" t="n">
        <v>13057</v>
      </c>
      <c r="AO1081" t="n">
        <v>353</v>
      </c>
      <c r="AP1081"/>
      <c r="AQ1081"/>
      <c r="AR1081"/>
    </row>
    <row r="1082">
      <c r="A1082" t="n">
        <v>154129</v>
      </c>
      <c r="B1082" t="s">
        <v>1847</v>
      </c>
      <c r="C1082" t="s">
        <v>1848</v>
      </c>
      <c r="D1082" t="s">
        <v>1771</v>
      </c>
      <c r="E1082" t="s">
        <v>891</v>
      </c>
      <c r="F1082" t="s">
        <v>173</v>
      </c>
      <c r="G1082" t="s">
        <v>149</v>
      </c>
      <c r="H1082" t="s">
        <v>174</v>
      </c>
      <c r="I1082" t="s">
        <v>175</v>
      </c>
      <c r="J1082" t="s">
        <v>168</v>
      </c>
      <c r="K1082" t="s">
        <v>176</v>
      </c>
      <c r="L1082" t="s">
        <v>155</v>
      </c>
      <c r="M1082" t="s">
        <v>155</v>
      </c>
      <c r="N1082" t="n">
        <v>-95.8806</v>
      </c>
      <c r="O1082" t="n">
        <v>43.1847</v>
      </c>
      <c r="P1082" t="n">
        <v>2674</v>
      </c>
      <c r="Q1082" t="n">
        <v>2674</v>
      </c>
      <c r="R1082" t="n">
        <v>59.8</v>
      </c>
      <c r="S1082" t="n">
        <v>80.8</v>
      </c>
      <c r="T1082" t="n">
        <v>3.9</v>
      </c>
      <c r="U1082" t="n">
        <v>9.2</v>
      </c>
      <c r="V1082" t="n">
        <v>1.7</v>
      </c>
      <c r="W1082" t="n">
        <v>0</v>
      </c>
      <c r="X1082" t="n">
        <v>70</v>
      </c>
      <c r="Y1082" t="n">
        <v>33</v>
      </c>
      <c r="Z1082" t="n">
        <v>16</v>
      </c>
      <c r="AA1082" t="n">
        <v>229</v>
      </c>
      <c r="AB1082" t="n">
        <v>55</v>
      </c>
      <c r="AC1082"/>
      <c r="AD1082"/>
      <c r="AE1082"/>
      <c r="AF1082" t="n">
        <v>261</v>
      </c>
      <c r="AG1082" t="n">
        <v>15</v>
      </c>
      <c r="AH1082" t="n">
        <v>35</v>
      </c>
      <c r="AI1082" t="n">
        <v>13084</v>
      </c>
      <c r="AJ1082" t="n">
        <v>9399</v>
      </c>
      <c r="AK1082" t="n">
        <v>8168</v>
      </c>
      <c r="AL1082" t="n">
        <v>11764</v>
      </c>
      <c r="AM1082" t="n">
        <v>14932</v>
      </c>
      <c r="AN1082" t="n">
        <v>15114</v>
      </c>
      <c r="AO1082" t="n">
        <v>204</v>
      </c>
      <c r="AP1082"/>
      <c r="AQ1082"/>
      <c r="AR1082"/>
    </row>
    <row r="1083">
      <c r="A1083" t="n">
        <v>154156</v>
      </c>
      <c r="B1083" t="s">
        <v>1849</v>
      </c>
      <c r="C1083" t="s">
        <v>1850</v>
      </c>
      <c r="D1083" t="s">
        <v>1771</v>
      </c>
      <c r="E1083" t="s">
        <v>891</v>
      </c>
      <c r="F1083" t="s">
        <v>162</v>
      </c>
      <c r="G1083" t="s">
        <v>163</v>
      </c>
      <c r="H1083" t="s">
        <v>150</v>
      </c>
      <c r="I1083" t="s">
        <v>205</v>
      </c>
      <c r="J1083" t="s">
        <v>168</v>
      </c>
      <c r="K1083" t="s">
        <v>209</v>
      </c>
      <c r="L1083" t="s">
        <v>155</v>
      </c>
      <c r="M1083" t="s">
        <v>155</v>
      </c>
      <c r="N1083" t="n">
        <v>-93.8173</v>
      </c>
      <c r="O1083" t="n">
        <v>41.5412</v>
      </c>
      <c r="P1083" t="n">
        <v>1660</v>
      </c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 t="n">
        <v>161</v>
      </c>
      <c r="AR1083" t="n">
        <v>304</v>
      </c>
    </row>
    <row r="1084">
      <c r="A1084" t="n">
        <v>154174</v>
      </c>
      <c r="B1084" t="s">
        <v>1851</v>
      </c>
      <c r="C1084" t="s">
        <v>1798</v>
      </c>
      <c r="D1084" t="s">
        <v>1771</v>
      </c>
      <c r="E1084" t="s">
        <v>891</v>
      </c>
      <c r="F1084" t="s">
        <v>162</v>
      </c>
      <c r="G1084" t="s">
        <v>163</v>
      </c>
      <c r="H1084" t="s">
        <v>150</v>
      </c>
      <c r="I1084" t="s">
        <v>151</v>
      </c>
      <c r="J1084" t="s">
        <v>168</v>
      </c>
      <c r="K1084" t="s">
        <v>209</v>
      </c>
      <c r="L1084" t="s">
        <v>155</v>
      </c>
      <c r="M1084" t="s">
        <v>155</v>
      </c>
      <c r="N1084" t="n">
        <v>-90.5746</v>
      </c>
      <c r="O1084" t="n">
        <v>41.529</v>
      </c>
      <c r="P1084" t="n">
        <v>2545</v>
      </c>
      <c r="Q1084" t="n">
        <v>78</v>
      </c>
      <c r="R1084" t="n">
        <v>52.6</v>
      </c>
      <c r="S1084" t="n">
        <v>87.2</v>
      </c>
      <c r="T1084" t="n">
        <v>1.3</v>
      </c>
      <c r="U1084" t="n">
        <v>9</v>
      </c>
      <c r="V1084" t="n">
        <v>2.6</v>
      </c>
      <c r="W1084" t="n">
        <v>0</v>
      </c>
      <c r="X1084"/>
      <c r="Y1084"/>
      <c r="Z1084" t="n">
        <v>10</v>
      </c>
      <c r="AA1084" t="n">
        <v>1</v>
      </c>
      <c r="AB1084"/>
      <c r="AC1084"/>
      <c r="AD1084"/>
      <c r="AE1084"/>
      <c r="AF1084" t="n">
        <v>0</v>
      </c>
      <c r="AG1084" t="n">
        <v>38</v>
      </c>
      <c r="AH1084" t="n">
        <v>50</v>
      </c>
      <c r="AI1084"/>
      <c r="AJ1084"/>
      <c r="AK1084"/>
      <c r="AL1084"/>
      <c r="AM1084"/>
      <c r="AN1084"/>
      <c r="AO1084"/>
      <c r="AP1084" t="n">
        <v>51</v>
      </c>
      <c r="AQ1084"/>
      <c r="AR1084" t="n">
        <v>558</v>
      </c>
    </row>
    <row r="1085">
      <c r="A1085" t="n">
        <v>154208</v>
      </c>
      <c r="B1085" t="s">
        <v>1852</v>
      </c>
      <c r="C1085" t="s">
        <v>1818</v>
      </c>
      <c r="D1085" t="s">
        <v>1771</v>
      </c>
      <c r="E1085" t="s">
        <v>891</v>
      </c>
      <c r="F1085" t="s">
        <v>279</v>
      </c>
      <c r="G1085" t="s">
        <v>189</v>
      </c>
      <c r="H1085" t="s">
        <v>174</v>
      </c>
      <c r="I1085" t="s">
        <v>151</v>
      </c>
      <c r="J1085" t="s">
        <v>164</v>
      </c>
      <c r="K1085"/>
      <c r="L1085" t="s">
        <v>155</v>
      </c>
      <c r="M1085" t="s">
        <v>155</v>
      </c>
      <c r="N1085" t="n">
        <v>-93.6136</v>
      </c>
      <c r="O1085" t="n">
        <v>41.9977</v>
      </c>
      <c r="P1085" t="n">
        <v>278</v>
      </c>
      <c r="Q1085" t="n">
        <v>278</v>
      </c>
      <c r="R1085" t="n">
        <v>96.4</v>
      </c>
      <c r="S1085" t="n">
        <v>74.1</v>
      </c>
      <c r="T1085" t="n">
        <v>4.3</v>
      </c>
      <c r="U1085" t="n">
        <v>13.3</v>
      </c>
      <c r="V1085" t="n">
        <v>1.1</v>
      </c>
      <c r="W1085" t="n">
        <v>0.4</v>
      </c>
      <c r="X1085" t="n">
        <v>67</v>
      </c>
      <c r="Y1085" t="n">
        <v>81</v>
      </c>
      <c r="Z1085" t="n">
        <v>15</v>
      </c>
      <c r="AA1085" t="n">
        <v>15</v>
      </c>
      <c r="AB1085" t="n">
        <v>26.7</v>
      </c>
      <c r="AC1085"/>
      <c r="AD1085"/>
      <c r="AE1085"/>
      <c r="AF1085" t="n">
        <v>50</v>
      </c>
      <c r="AG1085" t="n">
        <v>32</v>
      </c>
      <c r="AH1085" t="n">
        <v>60</v>
      </c>
      <c r="AI1085" t="n">
        <v>16293</v>
      </c>
      <c r="AJ1085" t="n">
        <v>18518</v>
      </c>
      <c r="AK1085"/>
      <c r="AL1085"/>
      <c r="AM1085"/>
      <c r="AN1085"/>
      <c r="AO1085"/>
      <c r="AP1085"/>
      <c r="AQ1085"/>
      <c r="AR1085"/>
    </row>
    <row r="1086">
      <c r="A1086" t="n">
        <v>154235</v>
      </c>
      <c r="B1086" t="s">
        <v>1853</v>
      </c>
      <c r="C1086" t="s">
        <v>1798</v>
      </c>
      <c r="D1086" t="s">
        <v>1771</v>
      </c>
      <c r="E1086" t="s">
        <v>891</v>
      </c>
      <c r="F1086" t="s">
        <v>162</v>
      </c>
      <c r="G1086" t="s">
        <v>163</v>
      </c>
      <c r="H1086" t="s">
        <v>150</v>
      </c>
      <c r="I1086" t="s">
        <v>151</v>
      </c>
      <c r="J1086" t="s">
        <v>168</v>
      </c>
      <c r="K1086" t="s">
        <v>159</v>
      </c>
      <c r="L1086" t="s">
        <v>155</v>
      </c>
      <c r="M1086" t="s">
        <v>155</v>
      </c>
      <c r="N1086" t="n">
        <v>-90.5799</v>
      </c>
      <c r="O1086" t="n">
        <v>41.5406</v>
      </c>
      <c r="P1086" t="n">
        <v>2901</v>
      </c>
      <c r="Q1086" t="n">
        <v>2234</v>
      </c>
      <c r="R1086" t="n">
        <v>54.2</v>
      </c>
      <c r="S1086" t="n">
        <v>71.5</v>
      </c>
      <c r="T1086" t="n">
        <v>5.6</v>
      </c>
      <c r="U1086" t="n">
        <v>10.3</v>
      </c>
      <c r="V1086" t="n">
        <v>1.9</v>
      </c>
      <c r="W1086" t="n">
        <v>2.6</v>
      </c>
      <c r="X1086" t="n">
        <v>84</v>
      </c>
      <c r="Y1086" t="n">
        <v>0</v>
      </c>
      <c r="Z1086" t="n">
        <v>11</v>
      </c>
      <c r="AA1086" t="n">
        <v>541</v>
      </c>
      <c r="AB1086" t="n">
        <v>62.8</v>
      </c>
      <c r="AC1086" t="n">
        <v>541</v>
      </c>
      <c r="AD1086" t="n">
        <v>62.8</v>
      </c>
      <c r="AE1086" t="n">
        <v>54.2</v>
      </c>
      <c r="AF1086" t="n">
        <v>458</v>
      </c>
      <c r="AG1086" t="n">
        <v>28</v>
      </c>
      <c r="AH1086" t="n">
        <v>95</v>
      </c>
      <c r="AI1086" t="n">
        <v>23578</v>
      </c>
      <c r="AJ1086" t="n">
        <v>20300</v>
      </c>
      <c r="AK1086" t="n">
        <v>17945</v>
      </c>
      <c r="AL1086" t="n">
        <v>20111</v>
      </c>
      <c r="AM1086" t="n">
        <v>24236</v>
      </c>
      <c r="AN1086" t="n">
        <v>25806</v>
      </c>
      <c r="AO1086"/>
      <c r="AP1086" t="n">
        <v>554</v>
      </c>
      <c r="AQ1086" t="n">
        <v>213</v>
      </c>
      <c r="AR1086" t="n">
        <v>68</v>
      </c>
    </row>
    <row r="1087">
      <c r="A1087" t="n">
        <v>154262</v>
      </c>
      <c r="B1087" t="s">
        <v>1854</v>
      </c>
      <c r="C1087" t="s">
        <v>1773</v>
      </c>
      <c r="D1087" t="s">
        <v>1771</v>
      </c>
      <c r="E1087" t="s">
        <v>891</v>
      </c>
      <c r="F1087" t="s">
        <v>162</v>
      </c>
      <c r="G1087" t="s">
        <v>163</v>
      </c>
      <c r="H1087" t="s">
        <v>150</v>
      </c>
      <c r="I1087" t="s">
        <v>151</v>
      </c>
      <c r="J1087" t="s">
        <v>164</v>
      </c>
      <c r="K1087" t="s">
        <v>209</v>
      </c>
      <c r="L1087" t="s">
        <v>155</v>
      </c>
      <c r="M1087" t="s">
        <v>155</v>
      </c>
      <c r="N1087" t="n">
        <v>-96.4047</v>
      </c>
      <c r="O1087" t="n">
        <v>42.5201</v>
      </c>
      <c r="P1087" t="n">
        <v>242</v>
      </c>
      <c r="Q1087" t="n">
        <v>242</v>
      </c>
      <c r="R1087" t="n">
        <v>93.4</v>
      </c>
      <c r="S1087" t="n">
        <v>71.1</v>
      </c>
      <c r="T1087" t="n">
        <v>5.4</v>
      </c>
      <c r="U1087" t="n">
        <v>16.9</v>
      </c>
      <c r="V1087" t="n">
        <v>0.4</v>
      </c>
      <c r="W1087" t="n">
        <v>0</v>
      </c>
      <c r="X1087"/>
      <c r="Y1087"/>
      <c r="Z1087" t="n">
        <v>6</v>
      </c>
      <c r="AA1087" t="n">
        <v>3</v>
      </c>
      <c r="AB1087" t="n">
        <v>33.3</v>
      </c>
      <c r="AC1087"/>
      <c r="AD1087"/>
      <c r="AE1087"/>
      <c r="AF1087" t="n">
        <v>6</v>
      </c>
      <c r="AG1087" t="n">
        <v>46</v>
      </c>
      <c r="AH1087" t="n">
        <v>93</v>
      </c>
      <c r="AI1087" t="n">
        <v>12771</v>
      </c>
      <c r="AJ1087"/>
      <c r="AK1087"/>
      <c r="AL1087" t="n">
        <v>8623</v>
      </c>
      <c r="AM1087" t="n">
        <v>21818</v>
      </c>
      <c r="AN1087"/>
      <c r="AO1087" t="n">
        <v>49</v>
      </c>
      <c r="AP1087" t="n">
        <v>23</v>
      </c>
      <c r="AQ1087"/>
      <c r="AR1087"/>
    </row>
    <row r="1088">
      <c r="A1088" t="n">
        <v>154332</v>
      </c>
      <c r="B1088" t="s">
        <v>1855</v>
      </c>
      <c r="C1088" t="s">
        <v>1798</v>
      </c>
      <c r="D1088" t="s">
        <v>1771</v>
      </c>
      <c r="E1088" t="s">
        <v>891</v>
      </c>
      <c r="F1088" t="s">
        <v>279</v>
      </c>
      <c r="G1088" t="s">
        <v>189</v>
      </c>
      <c r="H1088" t="s">
        <v>174</v>
      </c>
      <c r="I1088" t="s">
        <v>151</v>
      </c>
      <c r="J1088" t="s">
        <v>164</v>
      </c>
      <c r="K1088"/>
      <c r="L1088" t="s">
        <v>155</v>
      </c>
      <c r="M1088" t="s">
        <v>155</v>
      </c>
      <c r="N1088" t="n">
        <v>-90.5682</v>
      </c>
      <c r="O1088" t="n">
        <v>41.5729</v>
      </c>
      <c r="P1088" t="n">
        <v>165</v>
      </c>
      <c r="Q1088" t="n">
        <v>165</v>
      </c>
      <c r="R1088" t="n">
        <v>97</v>
      </c>
      <c r="S1088" t="n">
        <v>41.8</v>
      </c>
      <c r="T1088" t="n">
        <v>27.3</v>
      </c>
      <c r="U1088" t="n">
        <v>18.2</v>
      </c>
      <c r="V1088" t="n">
        <v>1.2</v>
      </c>
      <c r="W1088" t="n">
        <v>0</v>
      </c>
      <c r="X1088" t="n">
        <v>94</v>
      </c>
      <c r="Y1088"/>
      <c r="Z1088" t="n">
        <v>15</v>
      </c>
      <c r="AA1088" t="n">
        <v>18</v>
      </c>
      <c r="AB1088" t="n">
        <v>66.7</v>
      </c>
      <c r="AC1088"/>
      <c r="AD1088"/>
      <c r="AE1088"/>
      <c r="AF1088" t="n">
        <v>52</v>
      </c>
      <c r="AG1088" t="n">
        <v>63</v>
      </c>
      <c r="AH1088" t="n">
        <v>72</v>
      </c>
      <c r="AI1088" t="n">
        <v>18633</v>
      </c>
      <c r="AJ1088" t="n">
        <v>20088</v>
      </c>
      <c r="AK1088" t="n">
        <v>19111</v>
      </c>
      <c r="AL1088" t="n">
        <v>22323</v>
      </c>
      <c r="AM1088" t="n">
        <v>23764</v>
      </c>
      <c r="AN1088" t="n">
        <v>24499</v>
      </c>
      <c r="AO1088"/>
      <c r="AP1088"/>
      <c r="AQ1088"/>
      <c r="AR1088"/>
    </row>
    <row r="1089">
      <c r="A1089" t="n">
        <v>154350</v>
      </c>
      <c r="B1089" t="s">
        <v>1856</v>
      </c>
      <c r="C1089" t="s">
        <v>1857</v>
      </c>
      <c r="D1089" t="s">
        <v>1771</v>
      </c>
      <c r="E1089" t="s">
        <v>891</v>
      </c>
      <c r="F1089" t="s">
        <v>162</v>
      </c>
      <c r="G1089" t="s">
        <v>163</v>
      </c>
      <c r="H1089" t="s">
        <v>150</v>
      </c>
      <c r="I1089" t="s">
        <v>175</v>
      </c>
      <c r="J1089" t="s">
        <v>168</v>
      </c>
      <c r="K1089" t="s">
        <v>179</v>
      </c>
      <c r="L1089" t="s">
        <v>155</v>
      </c>
      <c r="M1089" t="s">
        <v>155</v>
      </c>
      <c r="N1089" t="n">
        <v>-93.5635</v>
      </c>
      <c r="O1089" t="n">
        <v>41.3655</v>
      </c>
      <c r="P1089" t="n">
        <v>1288</v>
      </c>
      <c r="Q1089" t="n">
        <v>1211</v>
      </c>
      <c r="R1089" t="n">
        <v>52.4</v>
      </c>
      <c r="S1089" t="n">
        <v>77.5</v>
      </c>
      <c r="T1089" t="n">
        <v>3.6</v>
      </c>
      <c r="U1089" t="n">
        <v>8.9</v>
      </c>
      <c r="V1089" t="n">
        <v>1.4</v>
      </c>
      <c r="W1089" t="n">
        <v>2</v>
      </c>
      <c r="X1089" t="n">
        <v>76</v>
      </c>
      <c r="Y1089" t="n">
        <v>0</v>
      </c>
      <c r="Z1089" t="n">
        <v>11</v>
      </c>
      <c r="AA1089" t="n">
        <v>297</v>
      </c>
      <c r="AB1089" t="n">
        <v>65.7</v>
      </c>
      <c r="AC1089" t="n">
        <v>297</v>
      </c>
      <c r="AD1089" t="n">
        <v>65.7</v>
      </c>
      <c r="AE1089" t="n">
        <v>52.5</v>
      </c>
      <c r="AF1089" t="n">
        <v>301</v>
      </c>
      <c r="AG1089" t="n">
        <v>33</v>
      </c>
      <c r="AH1089" t="n">
        <v>97</v>
      </c>
      <c r="AI1089" t="n">
        <v>23637</v>
      </c>
      <c r="AJ1089" t="n">
        <v>15172</v>
      </c>
      <c r="AK1089" t="n">
        <v>17775</v>
      </c>
      <c r="AL1089" t="n">
        <v>19007</v>
      </c>
      <c r="AM1089" t="n">
        <v>24744</v>
      </c>
      <c r="AN1089" t="n">
        <v>26854</v>
      </c>
      <c r="AO1089"/>
      <c r="AP1089" t="n">
        <v>265</v>
      </c>
      <c r="AQ1089" t="n">
        <v>16</v>
      </c>
      <c r="AR1089"/>
    </row>
    <row r="1090">
      <c r="A1090" t="n">
        <v>154378</v>
      </c>
      <c r="B1090" t="s">
        <v>1858</v>
      </c>
      <c r="C1090" t="s">
        <v>1859</v>
      </c>
      <c r="D1090" t="s">
        <v>1771</v>
      </c>
      <c r="E1090" t="s">
        <v>891</v>
      </c>
      <c r="F1090" t="s">
        <v>173</v>
      </c>
      <c r="G1090" t="s">
        <v>149</v>
      </c>
      <c r="H1090" t="s">
        <v>174</v>
      </c>
      <c r="I1090" t="s">
        <v>175</v>
      </c>
      <c r="J1090" t="s">
        <v>168</v>
      </c>
      <c r="K1090" t="s">
        <v>176</v>
      </c>
      <c r="L1090" t="s">
        <v>155</v>
      </c>
      <c r="M1090" t="s">
        <v>155</v>
      </c>
      <c r="N1090" t="n">
        <v>-91.1719</v>
      </c>
      <c r="O1090" t="n">
        <v>40.8145</v>
      </c>
      <c r="P1090" t="n">
        <v>3810</v>
      </c>
      <c r="Q1090" t="n">
        <v>3810</v>
      </c>
      <c r="R1090" t="n">
        <v>59.4</v>
      </c>
      <c r="S1090" t="n">
        <v>57</v>
      </c>
      <c r="T1090" t="n">
        <v>5.3</v>
      </c>
      <c r="U1090" t="n">
        <v>5.8</v>
      </c>
      <c r="V1090" t="n">
        <v>1.6</v>
      </c>
      <c r="W1090" t="n">
        <v>3.2</v>
      </c>
      <c r="X1090" t="n">
        <v>69</v>
      </c>
      <c r="Y1090" t="n">
        <v>47</v>
      </c>
      <c r="Z1090" t="n">
        <v>15</v>
      </c>
      <c r="AA1090" t="n">
        <v>430</v>
      </c>
      <c r="AB1090" t="n">
        <v>43.3</v>
      </c>
      <c r="AC1090"/>
      <c r="AD1090"/>
      <c r="AE1090"/>
      <c r="AF1090" t="n">
        <v>431</v>
      </c>
      <c r="AG1090" t="n">
        <v>27</v>
      </c>
      <c r="AH1090" t="n">
        <v>48</v>
      </c>
      <c r="AI1090" t="n">
        <v>9924</v>
      </c>
      <c r="AJ1090" t="n">
        <v>10279</v>
      </c>
      <c r="AK1090" t="n">
        <v>11223</v>
      </c>
      <c r="AL1090" t="n">
        <v>13343</v>
      </c>
      <c r="AM1090" t="n">
        <v>15793</v>
      </c>
      <c r="AN1090" t="n">
        <v>16582</v>
      </c>
      <c r="AO1090" t="n">
        <v>384</v>
      </c>
      <c r="AP1090"/>
      <c r="AQ1090"/>
      <c r="AR1090"/>
    </row>
    <row r="1091">
      <c r="A1091" t="n">
        <v>154396</v>
      </c>
      <c r="B1091" t="s">
        <v>1860</v>
      </c>
      <c r="C1091" t="s">
        <v>1861</v>
      </c>
      <c r="D1091" t="s">
        <v>1771</v>
      </c>
      <c r="E1091" t="s">
        <v>891</v>
      </c>
      <c r="F1091" t="s">
        <v>173</v>
      </c>
      <c r="G1091" t="s">
        <v>149</v>
      </c>
      <c r="H1091" t="s">
        <v>174</v>
      </c>
      <c r="I1091" t="s">
        <v>175</v>
      </c>
      <c r="J1091" t="s">
        <v>168</v>
      </c>
      <c r="K1091" t="s">
        <v>176</v>
      </c>
      <c r="L1091" t="s">
        <v>155</v>
      </c>
      <c r="M1091" t="s">
        <v>155</v>
      </c>
      <c r="N1091" t="n">
        <v>-94.3809</v>
      </c>
      <c r="O1091" t="n">
        <v>41.0734</v>
      </c>
      <c r="P1091" t="n">
        <v>1982</v>
      </c>
      <c r="Q1091" t="n">
        <v>1982</v>
      </c>
      <c r="R1091" t="n">
        <v>61.3</v>
      </c>
      <c r="S1091" t="n">
        <v>86.1</v>
      </c>
      <c r="T1091" t="n">
        <v>2.7</v>
      </c>
      <c r="U1091" t="n">
        <v>5.8</v>
      </c>
      <c r="V1091" t="n">
        <v>0.7</v>
      </c>
      <c r="W1091" t="n">
        <v>1.5</v>
      </c>
      <c r="X1091" t="n">
        <v>74</v>
      </c>
      <c r="Y1091" t="n">
        <v>48</v>
      </c>
      <c r="Z1091" t="n">
        <v>16</v>
      </c>
      <c r="AA1091" t="n">
        <v>217</v>
      </c>
      <c r="AB1091" t="n">
        <v>53</v>
      </c>
      <c r="AC1091"/>
      <c r="AD1091"/>
      <c r="AE1091"/>
      <c r="AF1091" t="n">
        <v>264</v>
      </c>
      <c r="AG1091" t="n">
        <v>24</v>
      </c>
      <c r="AH1091" t="n">
        <v>52</v>
      </c>
      <c r="AI1091" t="n">
        <v>10809</v>
      </c>
      <c r="AJ1091" t="n">
        <v>8336</v>
      </c>
      <c r="AK1091" t="n">
        <v>6869</v>
      </c>
      <c r="AL1091" t="n">
        <v>10386</v>
      </c>
      <c r="AM1091" t="n">
        <v>12278</v>
      </c>
      <c r="AN1091" t="n">
        <v>12884</v>
      </c>
      <c r="AO1091" t="n">
        <v>278</v>
      </c>
      <c r="AP1091"/>
      <c r="AQ1091"/>
      <c r="AR1091"/>
    </row>
    <row r="1092">
      <c r="A1092" t="n">
        <v>154448</v>
      </c>
      <c r="B1092" t="s">
        <v>1862</v>
      </c>
      <c r="C1092" t="s">
        <v>1798</v>
      </c>
      <c r="D1092" t="s">
        <v>1771</v>
      </c>
      <c r="E1092" t="s">
        <v>891</v>
      </c>
      <c r="F1092" t="s">
        <v>199</v>
      </c>
      <c r="G1092" t="s">
        <v>189</v>
      </c>
      <c r="H1092" t="s">
        <v>200</v>
      </c>
      <c r="I1092" t="s">
        <v>151</v>
      </c>
      <c r="J1092" t="s">
        <v>164</v>
      </c>
      <c r="K1092"/>
      <c r="L1092" t="s">
        <v>155</v>
      </c>
      <c r="M1092" t="s">
        <v>155</v>
      </c>
      <c r="N1092" t="n">
        <v>-90.5388</v>
      </c>
      <c r="O1092" t="n">
        <v>41.5752</v>
      </c>
      <c r="P1092" t="n">
        <v>211</v>
      </c>
      <c r="Q1092" t="n">
        <v>211</v>
      </c>
      <c r="R1092" t="n">
        <v>94.3</v>
      </c>
      <c r="S1092" t="n">
        <v>63</v>
      </c>
      <c r="T1092" t="n">
        <v>11.8</v>
      </c>
      <c r="U1092" t="n">
        <v>17.5</v>
      </c>
      <c r="V1092" t="n">
        <v>1.9</v>
      </c>
      <c r="W1092" t="n">
        <v>0</v>
      </c>
      <c r="X1092" t="n">
        <v>79</v>
      </c>
      <c r="Y1092"/>
      <c r="Z1092" t="n">
        <v>16</v>
      </c>
      <c r="AA1092"/>
      <c r="AB1092"/>
      <c r="AC1092"/>
      <c r="AD1092"/>
      <c r="AE1092"/>
      <c r="AF1092" t="n">
        <v>72</v>
      </c>
      <c r="AG1092" t="n">
        <v>45</v>
      </c>
      <c r="AH1092" t="n">
        <v>52</v>
      </c>
      <c r="AI1092" t="n">
        <v>11919</v>
      </c>
      <c r="AJ1092" t="n">
        <v>11544</v>
      </c>
      <c r="AK1092" t="n">
        <v>9679</v>
      </c>
      <c r="AL1092" t="n">
        <v>12650</v>
      </c>
      <c r="AM1092" t="n">
        <v>13759</v>
      </c>
      <c r="AN1092" t="n">
        <v>15522</v>
      </c>
      <c r="AO1092"/>
      <c r="AP1092"/>
      <c r="AQ1092"/>
      <c r="AR1092"/>
    </row>
    <row r="1093">
      <c r="A1093" t="n">
        <v>154457</v>
      </c>
      <c r="B1093" t="s">
        <v>1863</v>
      </c>
      <c r="C1093" t="s">
        <v>1773</v>
      </c>
      <c r="D1093" t="s">
        <v>1771</v>
      </c>
      <c r="E1093" t="s">
        <v>891</v>
      </c>
      <c r="F1093" t="s">
        <v>279</v>
      </c>
      <c r="G1093" t="s">
        <v>189</v>
      </c>
      <c r="H1093" t="s">
        <v>174</v>
      </c>
      <c r="I1093" t="s">
        <v>151</v>
      </c>
      <c r="J1093" t="s">
        <v>164</v>
      </c>
      <c r="K1093"/>
      <c r="L1093" t="s">
        <v>155</v>
      </c>
      <c r="M1093" t="s">
        <v>155</v>
      </c>
      <c r="N1093" t="n">
        <v>-96.3658</v>
      </c>
      <c r="O1093" t="n">
        <v>42.4418</v>
      </c>
      <c r="P1093" t="n">
        <v>64</v>
      </c>
      <c r="Q1093" t="n">
        <v>64</v>
      </c>
      <c r="R1093" t="n">
        <v>96.9</v>
      </c>
      <c r="S1093" t="n">
        <v>53.1</v>
      </c>
      <c r="T1093" t="n">
        <v>10.9</v>
      </c>
      <c r="U1093" t="n">
        <v>26.6</v>
      </c>
      <c r="V1093" t="n">
        <v>1.6</v>
      </c>
      <c r="W1093" t="n">
        <v>0</v>
      </c>
      <c r="X1093" t="n">
        <v>67</v>
      </c>
      <c r="Y1093"/>
      <c r="Z1093" t="n">
        <v>6</v>
      </c>
      <c r="AA1093" t="n">
        <v>11</v>
      </c>
      <c r="AB1093" t="n">
        <v>63.6</v>
      </c>
      <c r="AC1093"/>
      <c r="AD1093"/>
      <c r="AE1093"/>
      <c r="AF1093" t="n">
        <v>14</v>
      </c>
      <c r="AG1093" t="n">
        <v>52</v>
      </c>
      <c r="AH1093" t="n">
        <v>56</v>
      </c>
      <c r="AI1093" t="n">
        <v>9798</v>
      </c>
      <c r="AJ1093" t="n">
        <v>9458</v>
      </c>
      <c r="AK1093" t="n">
        <v>8596</v>
      </c>
      <c r="AL1093" t="n">
        <v>12832</v>
      </c>
      <c r="AM1093" t="n">
        <v>9848</v>
      </c>
      <c r="AN1093"/>
      <c r="AO1093"/>
      <c r="AP1093"/>
      <c r="AQ1093"/>
      <c r="AR1093"/>
    </row>
    <row r="1094">
      <c r="A1094" t="n">
        <v>154466</v>
      </c>
      <c r="B1094" t="s">
        <v>1864</v>
      </c>
      <c r="C1094" t="s">
        <v>1820</v>
      </c>
      <c r="D1094" t="s">
        <v>1771</v>
      </c>
      <c r="E1094" t="s">
        <v>891</v>
      </c>
      <c r="F1094" t="s">
        <v>279</v>
      </c>
      <c r="G1094" t="s">
        <v>189</v>
      </c>
      <c r="H1094" t="s">
        <v>174</v>
      </c>
      <c r="I1094" t="s">
        <v>186</v>
      </c>
      <c r="J1094" t="s">
        <v>164</v>
      </c>
      <c r="K1094"/>
      <c r="L1094" t="s">
        <v>155</v>
      </c>
      <c r="M1094" t="s">
        <v>155</v>
      </c>
      <c r="N1094" t="n">
        <v>-95.8581</v>
      </c>
      <c r="O1094" t="n">
        <v>41.2356</v>
      </c>
      <c r="P1094" t="n">
        <v>48</v>
      </c>
      <c r="Q1094" t="n">
        <v>48</v>
      </c>
      <c r="R1094" t="n">
        <v>93.8</v>
      </c>
      <c r="S1094" t="n">
        <v>68.8</v>
      </c>
      <c r="T1094" t="n">
        <v>16.7</v>
      </c>
      <c r="U1094" t="n">
        <v>12.5</v>
      </c>
      <c r="V1094" t="n">
        <v>0</v>
      </c>
      <c r="W1094" t="n">
        <v>0</v>
      </c>
      <c r="X1094" t="n">
        <v>100</v>
      </c>
      <c r="Y1094"/>
      <c r="Z1094" t="n">
        <v>13</v>
      </c>
      <c r="AA1094" t="n">
        <v>21</v>
      </c>
      <c r="AB1094" t="n">
        <v>66.7</v>
      </c>
      <c r="AC1094"/>
      <c r="AD1094"/>
      <c r="AE1094"/>
      <c r="AF1094" t="n">
        <v>14</v>
      </c>
      <c r="AG1094" t="n">
        <v>67</v>
      </c>
      <c r="AH1094" t="n">
        <v>79</v>
      </c>
      <c r="AI1094" t="n">
        <v>11281</v>
      </c>
      <c r="AJ1094" t="n">
        <v>10426</v>
      </c>
      <c r="AK1094" t="n">
        <v>11947</v>
      </c>
      <c r="AL1094" t="n">
        <v>13987</v>
      </c>
      <c r="AM1094" t="n">
        <v>14627</v>
      </c>
      <c r="AN1094"/>
      <c r="AO1094"/>
      <c r="AP1094"/>
      <c r="AQ1094"/>
      <c r="AR1094"/>
    </row>
    <row r="1095">
      <c r="A1095" t="n">
        <v>154493</v>
      </c>
      <c r="B1095" t="s">
        <v>1865</v>
      </c>
      <c r="C1095" t="s">
        <v>1866</v>
      </c>
      <c r="D1095" t="s">
        <v>1771</v>
      </c>
      <c r="E1095" t="s">
        <v>891</v>
      </c>
      <c r="F1095" t="s">
        <v>162</v>
      </c>
      <c r="G1095" t="s">
        <v>163</v>
      </c>
      <c r="H1095" t="s">
        <v>150</v>
      </c>
      <c r="I1095" t="s">
        <v>205</v>
      </c>
      <c r="J1095" t="s">
        <v>168</v>
      </c>
      <c r="K1095" t="s">
        <v>153</v>
      </c>
      <c r="L1095" t="s">
        <v>155</v>
      </c>
      <c r="M1095" t="s">
        <v>155</v>
      </c>
      <c r="N1095" t="n">
        <v>-91.7995</v>
      </c>
      <c r="O1095" t="n">
        <v>42.8383</v>
      </c>
      <c r="P1095" t="n">
        <v>5739</v>
      </c>
      <c r="Q1095" t="n">
        <v>4377</v>
      </c>
      <c r="R1095" t="n">
        <v>57.8</v>
      </c>
      <c r="S1095" t="n">
        <v>55.3</v>
      </c>
      <c r="T1095" t="n">
        <v>16.8</v>
      </c>
      <c r="U1095" t="n">
        <v>9.3</v>
      </c>
      <c r="V1095" t="n">
        <v>4</v>
      </c>
      <c r="W1095" t="n">
        <v>4.2</v>
      </c>
      <c r="X1095" t="n">
        <v>59</v>
      </c>
      <c r="Y1095" t="n">
        <v>28</v>
      </c>
      <c r="Z1095" t="n">
        <v>22</v>
      </c>
      <c r="AA1095" t="n">
        <v>217</v>
      </c>
      <c r="AB1095" t="n">
        <v>41.5</v>
      </c>
      <c r="AC1095" t="n">
        <v>197</v>
      </c>
      <c r="AD1095" t="n">
        <v>42.1</v>
      </c>
      <c r="AE1095" t="n">
        <v>29.4</v>
      </c>
      <c r="AF1095" t="n">
        <v>187</v>
      </c>
      <c r="AG1095" t="n">
        <v>33</v>
      </c>
      <c r="AH1095" t="n">
        <v>69</v>
      </c>
      <c r="AI1095" t="n">
        <v>22427</v>
      </c>
      <c r="AJ1095" t="n">
        <v>27503</v>
      </c>
      <c r="AK1095" t="n">
        <v>19324</v>
      </c>
      <c r="AL1095" t="n">
        <v>19842</v>
      </c>
      <c r="AM1095" t="n">
        <v>21127</v>
      </c>
      <c r="AN1095" t="n">
        <v>25690</v>
      </c>
      <c r="AO1095" t="n">
        <v>54</v>
      </c>
      <c r="AP1095" t="n">
        <v>632</v>
      </c>
      <c r="AQ1095" t="n">
        <v>221</v>
      </c>
      <c r="AR1095"/>
    </row>
    <row r="1096">
      <c r="A1096" t="n">
        <v>154518</v>
      </c>
      <c r="B1096" t="s">
        <v>1867</v>
      </c>
      <c r="C1096" t="s">
        <v>1868</v>
      </c>
      <c r="D1096" t="s">
        <v>1771</v>
      </c>
      <c r="E1096" t="s">
        <v>891</v>
      </c>
      <c r="F1096" t="s">
        <v>188</v>
      </c>
      <c r="G1096" t="s">
        <v>189</v>
      </c>
      <c r="H1096" t="s">
        <v>150</v>
      </c>
      <c r="I1096" t="s">
        <v>205</v>
      </c>
      <c r="J1096" t="s">
        <v>168</v>
      </c>
      <c r="K1096" t="s">
        <v>153</v>
      </c>
      <c r="L1096" t="s">
        <v>155</v>
      </c>
      <c r="M1096" t="s">
        <v>155</v>
      </c>
      <c r="N1096" t="n">
        <v>-93.6417</v>
      </c>
      <c r="O1096" t="n">
        <v>43.2629</v>
      </c>
      <c r="P1096" t="n">
        <v>4092</v>
      </c>
      <c r="Q1096" t="n">
        <v>3337</v>
      </c>
      <c r="R1096" t="n">
        <v>36.8</v>
      </c>
      <c r="S1096" t="n">
        <v>49.9</v>
      </c>
      <c r="T1096" t="n">
        <v>11.7</v>
      </c>
      <c r="U1096" t="n">
        <v>3.5</v>
      </c>
      <c r="V1096" t="n">
        <v>1.5</v>
      </c>
      <c r="W1096" t="n">
        <v>1.1</v>
      </c>
      <c r="X1096" t="n">
        <v>52</v>
      </c>
      <c r="Y1096" t="n">
        <v>0</v>
      </c>
      <c r="Z1096" t="n">
        <v>22</v>
      </c>
      <c r="AA1096" t="n">
        <v>145</v>
      </c>
      <c r="AB1096" t="n">
        <v>29</v>
      </c>
      <c r="AC1096" t="n">
        <v>140</v>
      </c>
      <c r="AD1096" t="n">
        <v>25</v>
      </c>
      <c r="AE1096" t="n">
        <v>13.6</v>
      </c>
      <c r="AF1096" t="n">
        <v>151</v>
      </c>
      <c r="AG1096" t="n">
        <v>34</v>
      </c>
      <c r="AH1096" t="n">
        <v>62</v>
      </c>
      <c r="AI1096" t="n">
        <v>21510</v>
      </c>
      <c r="AJ1096" t="n">
        <v>19354</v>
      </c>
      <c r="AK1096" t="n">
        <v>19450</v>
      </c>
      <c r="AL1096" t="n">
        <v>23887</v>
      </c>
      <c r="AM1096" t="n">
        <v>24358</v>
      </c>
      <c r="AN1096" t="n">
        <v>24590</v>
      </c>
      <c r="AO1096" t="n">
        <v>132</v>
      </c>
      <c r="AP1096" t="n">
        <v>640</v>
      </c>
      <c r="AQ1096" t="n">
        <v>201</v>
      </c>
      <c r="AR1096"/>
    </row>
    <row r="1097">
      <c r="A1097" t="n">
        <v>154527</v>
      </c>
      <c r="B1097" t="s">
        <v>1869</v>
      </c>
      <c r="C1097" t="s">
        <v>1870</v>
      </c>
      <c r="D1097" t="s">
        <v>1771</v>
      </c>
      <c r="E1097" t="s">
        <v>891</v>
      </c>
      <c r="F1097" t="s">
        <v>162</v>
      </c>
      <c r="G1097" t="s">
        <v>163</v>
      </c>
      <c r="H1097" t="s">
        <v>150</v>
      </c>
      <c r="I1097" t="s">
        <v>175</v>
      </c>
      <c r="J1097" t="s">
        <v>168</v>
      </c>
      <c r="K1097" t="s">
        <v>179</v>
      </c>
      <c r="L1097" t="s">
        <v>155</v>
      </c>
      <c r="M1097" t="s">
        <v>155</v>
      </c>
      <c r="N1097" t="n">
        <v>-92.4834</v>
      </c>
      <c r="O1097" t="n">
        <v>42.7277</v>
      </c>
      <c r="P1097" t="n">
        <v>1478</v>
      </c>
      <c r="Q1097" t="n">
        <v>1447</v>
      </c>
      <c r="R1097" t="n">
        <v>50.5</v>
      </c>
      <c r="S1097" t="n">
        <v>79.5</v>
      </c>
      <c r="T1097" t="n">
        <v>4.5</v>
      </c>
      <c r="U1097" t="n">
        <v>4</v>
      </c>
      <c r="V1097" t="n">
        <v>0.6</v>
      </c>
      <c r="W1097" t="n">
        <v>6.4</v>
      </c>
      <c r="X1097" t="n">
        <v>80</v>
      </c>
      <c r="Y1097"/>
      <c r="Z1097" t="n">
        <v>13</v>
      </c>
      <c r="AA1097" t="n">
        <v>449</v>
      </c>
      <c r="AB1097" t="n">
        <v>66.8</v>
      </c>
      <c r="AC1097" t="n">
        <v>449</v>
      </c>
      <c r="AD1097" t="n">
        <v>66.8</v>
      </c>
      <c r="AE1097" t="n">
        <v>54.1</v>
      </c>
      <c r="AF1097" t="n">
        <v>351</v>
      </c>
      <c r="AG1097" t="n">
        <v>21</v>
      </c>
      <c r="AH1097" t="n">
        <v>90</v>
      </c>
      <c r="AI1097" t="n">
        <v>23321</v>
      </c>
      <c r="AJ1097" t="n">
        <v>16146</v>
      </c>
      <c r="AK1097" t="n">
        <v>16390</v>
      </c>
      <c r="AL1097" t="n">
        <v>19521</v>
      </c>
      <c r="AM1097" t="n">
        <v>22654</v>
      </c>
      <c r="AN1097" t="n">
        <v>26429</v>
      </c>
      <c r="AO1097"/>
      <c r="AP1097" t="n">
        <v>319</v>
      </c>
      <c r="AQ1097" t="n">
        <v>15</v>
      </c>
      <c r="AR1097"/>
    </row>
    <row r="1098">
      <c r="A1098" t="n">
        <v>154536</v>
      </c>
      <c r="B1098" t="s">
        <v>1871</v>
      </c>
      <c r="C1098" t="s">
        <v>1777</v>
      </c>
      <c r="D1098" t="s">
        <v>1771</v>
      </c>
      <c r="E1098" t="s">
        <v>891</v>
      </c>
      <c r="F1098" t="s">
        <v>162</v>
      </c>
      <c r="G1098" t="s">
        <v>163</v>
      </c>
      <c r="H1098" t="s">
        <v>150</v>
      </c>
      <c r="I1098" t="s">
        <v>151</v>
      </c>
      <c r="J1098" t="s">
        <v>164</v>
      </c>
      <c r="K1098" t="s">
        <v>209</v>
      </c>
      <c r="L1098" t="s">
        <v>155</v>
      </c>
      <c r="M1098" t="s">
        <v>155</v>
      </c>
      <c r="N1098" t="n">
        <v>-90.6912</v>
      </c>
      <c r="O1098" t="n">
        <v>42.4858</v>
      </c>
      <c r="P1098" t="n">
        <v>196</v>
      </c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 t="n">
        <v>57</v>
      </c>
      <c r="AR1098"/>
    </row>
    <row r="1099">
      <c r="A1099" t="n">
        <v>154545</v>
      </c>
      <c r="B1099" t="s">
        <v>1872</v>
      </c>
      <c r="C1099" t="s">
        <v>1825</v>
      </c>
      <c r="D1099" t="s">
        <v>1771</v>
      </c>
      <c r="E1099" t="s">
        <v>891</v>
      </c>
      <c r="F1099" t="s">
        <v>199</v>
      </c>
      <c r="G1099" t="s">
        <v>189</v>
      </c>
      <c r="H1099" t="s">
        <v>200</v>
      </c>
      <c r="I1099" t="s">
        <v>151</v>
      </c>
      <c r="J1099" t="s">
        <v>164</v>
      </c>
      <c r="K1099"/>
      <c r="L1099" t="s">
        <v>155</v>
      </c>
      <c r="M1099" t="s">
        <v>155</v>
      </c>
      <c r="N1099" t="n">
        <v>-92.4333</v>
      </c>
      <c r="O1099" t="n">
        <v>42.511</v>
      </c>
      <c r="P1099" t="n">
        <v>95</v>
      </c>
      <c r="Q1099" t="n">
        <v>95</v>
      </c>
      <c r="R1099" t="n">
        <v>31.6</v>
      </c>
      <c r="S1099" t="n">
        <v>31.6</v>
      </c>
      <c r="T1099" t="n">
        <v>47.4</v>
      </c>
      <c r="U1099" t="n">
        <v>14.7</v>
      </c>
      <c r="V1099" t="n">
        <v>0</v>
      </c>
      <c r="W1099" t="n">
        <v>0</v>
      </c>
      <c r="X1099" t="n">
        <v>74</v>
      </c>
      <c r="Y1099"/>
      <c r="Z1099" t="n">
        <v>34</v>
      </c>
      <c r="AA1099"/>
      <c r="AB1099"/>
      <c r="AC1099"/>
      <c r="AD1099"/>
      <c r="AE1099"/>
      <c r="AF1099" t="n">
        <v>41</v>
      </c>
      <c r="AG1099" t="n">
        <v>60</v>
      </c>
      <c r="AH1099" t="n">
        <v>60</v>
      </c>
      <c r="AI1099" t="n">
        <v>12826</v>
      </c>
      <c r="AJ1099" t="n">
        <v>13345</v>
      </c>
      <c r="AK1099" t="n">
        <v>13826</v>
      </c>
      <c r="AL1099" t="n">
        <v>16287</v>
      </c>
      <c r="AM1099"/>
      <c r="AN1099"/>
      <c r="AO1099"/>
      <c r="AP1099"/>
      <c r="AQ1099"/>
      <c r="AR1099"/>
    </row>
    <row r="1100">
      <c r="A1100" t="n">
        <v>154572</v>
      </c>
      <c r="B1100" t="s">
        <v>1873</v>
      </c>
      <c r="C1100" t="s">
        <v>1773</v>
      </c>
      <c r="D1100" t="s">
        <v>1771</v>
      </c>
      <c r="E1100" t="s">
        <v>891</v>
      </c>
      <c r="F1100" t="s">
        <v>173</v>
      </c>
      <c r="G1100" t="s">
        <v>149</v>
      </c>
      <c r="H1100" t="s">
        <v>174</v>
      </c>
      <c r="I1100" t="s">
        <v>151</v>
      </c>
      <c r="J1100" t="s">
        <v>152</v>
      </c>
      <c r="K1100" t="s">
        <v>176</v>
      </c>
      <c r="L1100" t="s">
        <v>155</v>
      </c>
      <c r="M1100" t="s">
        <v>155</v>
      </c>
      <c r="N1100" t="n">
        <v>-96.3489</v>
      </c>
      <c r="O1100" t="n">
        <v>42.483</v>
      </c>
      <c r="P1100" t="n">
        <v>7013</v>
      </c>
      <c r="Q1100" t="n">
        <v>7013</v>
      </c>
      <c r="R1100" t="n">
        <v>61.4</v>
      </c>
      <c r="S1100" t="n">
        <v>61.6</v>
      </c>
      <c r="T1100" t="n">
        <v>4</v>
      </c>
      <c r="U1100" t="n">
        <v>20</v>
      </c>
      <c r="V1100" t="n">
        <v>2.1</v>
      </c>
      <c r="W1100" t="n">
        <v>4.8</v>
      </c>
      <c r="X1100" t="n">
        <v>64</v>
      </c>
      <c r="Y1100" t="n">
        <v>40</v>
      </c>
      <c r="Z1100" t="n">
        <v>13</v>
      </c>
      <c r="AA1100" t="n">
        <v>682</v>
      </c>
      <c r="AB1100" t="n">
        <v>40.2</v>
      </c>
      <c r="AC1100"/>
      <c r="AD1100"/>
      <c r="AE1100"/>
      <c r="AF1100" t="n">
        <v>507</v>
      </c>
      <c r="AG1100" t="n">
        <v>25</v>
      </c>
      <c r="AH1100" t="n">
        <v>42</v>
      </c>
      <c r="AI1100" t="n">
        <v>9064</v>
      </c>
      <c r="AJ1100" t="n">
        <v>7493</v>
      </c>
      <c r="AK1100" t="n">
        <v>7663</v>
      </c>
      <c r="AL1100" t="n">
        <v>8647</v>
      </c>
      <c r="AM1100" t="n">
        <v>10402</v>
      </c>
      <c r="AN1100" t="n">
        <v>10970</v>
      </c>
      <c r="AO1100" t="n">
        <v>429</v>
      </c>
      <c r="AP1100"/>
      <c r="AQ1100"/>
      <c r="AR1100"/>
    </row>
    <row r="1101">
      <c r="A1101" t="n">
        <v>154590</v>
      </c>
      <c r="B1101" t="s">
        <v>1874</v>
      </c>
      <c r="C1101" t="s">
        <v>1875</v>
      </c>
      <c r="D1101" t="s">
        <v>1771</v>
      </c>
      <c r="E1101" t="s">
        <v>891</v>
      </c>
      <c r="F1101" t="s">
        <v>162</v>
      </c>
      <c r="G1101" t="s">
        <v>163</v>
      </c>
      <c r="H1101" t="s">
        <v>150</v>
      </c>
      <c r="I1101" t="s">
        <v>175</v>
      </c>
      <c r="J1101" t="s">
        <v>168</v>
      </c>
      <c r="K1101" t="s">
        <v>179</v>
      </c>
      <c r="L1101" t="s">
        <v>155</v>
      </c>
      <c r="M1101" t="s">
        <v>155</v>
      </c>
      <c r="N1101" t="n">
        <v>-92.6471</v>
      </c>
      <c r="O1101" t="n">
        <v>41.3101</v>
      </c>
      <c r="P1101" t="n">
        <v>1667</v>
      </c>
      <c r="Q1101" t="n">
        <v>1586</v>
      </c>
      <c r="R1101" t="n">
        <v>51.3</v>
      </c>
      <c r="S1101" t="n">
        <v>58.3</v>
      </c>
      <c r="T1101" t="n">
        <v>16</v>
      </c>
      <c r="U1101" t="n">
        <v>9.8</v>
      </c>
      <c r="V1101" t="n">
        <v>0.9</v>
      </c>
      <c r="W1101" t="n">
        <v>4.5</v>
      </c>
      <c r="X1101" t="n">
        <v>56</v>
      </c>
      <c r="Y1101" t="n">
        <v>25</v>
      </c>
      <c r="Z1101" t="n">
        <v>13</v>
      </c>
      <c r="AA1101" t="n">
        <v>277</v>
      </c>
      <c r="AB1101" t="n">
        <v>29.2</v>
      </c>
      <c r="AC1101" t="n">
        <v>277</v>
      </c>
      <c r="AD1101" t="n">
        <v>29.2</v>
      </c>
      <c r="AE1101" t="n">
        <v>21.7</v>
      </c>
      <c r="AF1101" t="n">
        <v>313</v>
      </c>
      <c r="AG1101" t="n">
        <v>46</v>
      </c>
      <c r="AH1101" t="n">
        <v>95</v>
      </c>
      <c r="AI1101" t="n">
        <v>22361</v>
      </c>
      <c r="AJ1101" t="n">
        <v>19613</v>
      </c>
      <c r="AK1101" t="n">
        <v>19318</v>
      </c>
      <c r="AL1101" t="n">
        <v>21898</v>
      </c>
      <c r="AM1101" t="n">
        <v>22454</v>
      </c>
      <c r="AN1101" t="n">
        <v>24384</v>
      </c>
      <c r="AO1101"/>
      <c r="AP1101" t="n">
        <v>265</v>
      </c>
      <c r="AQ1101" t="n">
        <v>27</v>
      </c>
      <c r="AR1101"/>
    </row>
    <row r="1102">
      <c r="A1102" t="n">
        <v>154642</v>
      </c>
      <c r="B1102" t="s">
        <v>1876</v>
      </c>
      <c r="C1102" t="s">
        <v>1877</v>
      </c>
      <c r="D1102" t="s">
        <v>1878</v>
      </c>
      <c r="E1102" t="s">
        <v>891</v>
      </c>
      <c r="F1102" t="s">
        <v>173</v>
      </c>
      <c r="G1102" t="s">
        <v>149</v>
      </c>
      <c r="H1102" t="s">
        <v>174</v>
      </c>
      <c r="I1102" t="s">
        <v>175</v>
      </c>
      <c r="J1102" t="s">
        <v>168</v>
      </c>
      <c r="K1102" t="s">
        <v>176</v>
      </c>
      <c r="L1102" t="s">
        <v>155</v>
      </c>
      <c r="M1102" t="s">
        <v>155</v>
      </c>
      <c r="N1102" t="n">
        <v>-95.3964</v>
      </c>
      <c r="O1102" t="n">
        <v>37.938</v>
      </c>
      <c r="P1102" t="n">
        <v>3031</v>
      </c>
      <c r="Q1102" t="n">
        <v>3031</v>
      </c>
      <c r="R1102" t="n">
        <v>63.4</v>
      </c>
      <c r="S1102" t="n">
        <v>74.4</v>
      </c>
      <c r="T1102" t="n">
        <v>6</v>
      </c>
      <c r="U1102" t="n">
        <v>6.8</v>
      </c>
      <c r="V1102" t="n">
        <v>2.7</v>
      </c>
      <c r="W1102" t="n">
        <v>4</v>
      </c>
      <c r="X1102" t="n">
        <v>48</v>
      </c>
      <c r="Y1102" t="n">
        <v>17</v>
      </c>
      <c r="Z1102" t="n">
        <v>19</v>
      </c>
      <c r="AA1102" t="n">
        <v>317</v>
      </c>
      <c r="AB1102" t="n">
        <v>39.1</v>
      </c>
      <c r="AC1102"/>
      <c r="AD1102"/>
      <c r="AE1102"/>
      <c r="AF1102" t="n">
        <v>291</v>
      </c>
      <c r="AG1102" t="n">
        <v>17</v>
      </c>
      <c r="AH1102" t="n">
        <v>62</v>
      </c>
      <c r="AI1102" t="n">
        <v>7760</v>
      </c>
      <c r="AJ1102" t="n">
        <v>4334</v>
      </c>
      <c r="AK1102" t="n">
        <v>5787</v>
      </c>
      <c r="AL1102" t="n">
        <v>7101</v>
      </c>
      <c r="AM1102" t="n">
        <v>7182</v>
      </c>
      <c r="AN1102" t="n">
        <v>6949</v>
      </c>
      <c r="AO1102" t="n">
        <v>257</v>
      </c>
      <c r="AP1102"/>
      <c r="AQ1102"/>
      <c r="AR1102"/>
    </row>
    <row r="1103">
      <c r="A1103" t="n">
        <v>154688</v>
      </c>
      <c r="B1103" t="s">
        <v>1879</v>
      </c>
      <c r="C1103" t="s">
        <v>1880</v>
      </c>
      <c r="D1103" t="s">
        <v>1878</v>
      </c>
      <c r="E1103" t="s">
        <v>891</v>
      </c>
      <c r="F1103" t="s">
        <v>162</v>
      </c>
      <c r="G1103" t="s">
        <v>163</v>
      </c>
      <c r="H1103" t="s">
        <v>150</v>
      </c>
      <c r="I1103" t="s">
        <v>205</v>
      </c>
      <c r="J1103" t="s">
        <v>168</v>
      </c>
      <c r="K1103" t="s">
        <v>159</v>
      </c>
      <c r="L1103" t="s">
        <v>155</v>
      </c>
      <c r="M1103" t="s">
        <v>155</v>
      </c>
      <c r="N1103" t="n">
        <v>-95.1873</v>
      </c>
      <c r="O1103" t="n">
        <v>38.7787</v>
      </c>
      <c r="P1103" t="n">
        <v>2682</v>
      </c>
      <c r="Q1103" t="n">
        <v>1927</v>
      </c>
      <c r="R1103" t="n">
        <v>55.2</v>
      </c>
      <c r="S1103" t="n">
        <v>71.4</v>
      </c>
      <c r="T1103" t="n">
        <v>7.1</v>
      </c>
      <c r="U1103" t="n">
        <v>8.8</v>
      </c>
      <c r="V1103" t="n">
        <v>3.7</v>
      </c>
      <c r="W1103" t="n">
        <v>1.9</v>
      </c>
      <c r="X1103" t="n">
        <v>74</v>
      </c>
      <c r="Y1103" t="n">
        <v>67</v>
      </c>
      <c r="Z1103" t="n">
        <v>12</v>
      </c>
      <c r="AA1103" t="n">
        <v>256</v>
      </c>
      <c r="AB1103" t="n">
        <v>59.4</v>
      </c>
      <c r="AC1103" t="n">
        <v>256</v>
      </c>
      <c r="AD1103" t="n">
        <v>59.4</v>
      </c>
      <c r="AE1103" t="n">
        <v>47.3</v>
      </c>
      <c r="AF1103" t="n">
        <v>229</v>
      </c>
      <c r="AG1103" t="n">
        <v>24</v>
      </c>
      <c r="AH1103" t="n">
        <v>63</v>
      </c>
      <c r="AI1103" t="n">
        <v>23410</v>
      </c>
      <c r="AJ1103" t="n">
        <v>18256</v>
      </c>
      <c r="AK1103" t="n">
        <v>15729</v>
      </c>
      <c r="AL1103" t="n">
        <v>20669</v>
      </c>
      <c r="AM1103" t="n">
        <v>24365</v>
      </c>
      <c r="AN1103" t="n">
        <v>27999</v>
      </c>
      <c r="AO1103" t="n">
        <v>3</v>
      </c>
      <c r="AP1103" t="n">
        <v>287</v>
      </c>
      <c r="AQ1103" t="n">
        <v>231</v>
      </c>
      <c r="AR1103" t="n">
        <v>34</v>
      </c>
    </row>
    <row r="1104">
      <c r="A1104" t="n">
        <v>154697</v>
      </c>
      <c r="B1104" t="s">
        <v>1881</v>
      </c>
      <c r="C1104" t="s">
        <v>1882</v>
      </c>
      <c r="D1104" t="s">
        <v>1878</v>
      </c>
      <c r="E1104" t="s">
        <v>891</v>
      </c>
      <c r="F1104" t="s">
        <v>173</v>
      </c>
      <c r="G1104" t="s">
        <v>149</v>
      </c>
      <c r="H1104" t="s">
        <v>174</v>
      </c>
      <c r="I1104" t="s">
        <v>205</v>
      </c>
      <c r="J1104" t="s">
        <v>168</v>
      </c>
      <c r="K1104" t="s">
        <v>176</v>
      </c>
      <c r="L1104" t="s">
        <v>155</v>
      </c>
      <c r="M1104" t="s">
        <v>155</v>
      </c>
      <c r="N1104" t="n">
        <v>-98.7316</v>
      </c>
      <c r="O1104" t="n">
        <v>38.4035</v>
      </c>
      <c r="P1104" t="n">
        <v>10516</v>
      </c>
      <c r="Q1104" t="n">
        <v>10516</v>
      </c>
      <c r="R1104" t="n">
        <v>48.6</v>
      </c>
      <c r="S1104" t="n">
        <v>63.7</v>
      </c>
      <c r="T1104" t="n">
        <v>12.3</v>
      </c>
      <c r="U1104" t="n">
        <v>10.8</v>
      </c>
      <c r="V1104" t="n">
        <v>5.3</v>
      </c>
      <c r="W1104" t="n">
        <v>0.2</v>
      </c>
      <c r="X1104" t="n">
        <v>51</v>
      </c>
      <c r="Y1104" t="n">
        <v>23</v>
      </c>
      <c r="Z1104" t="n">
        <v>18</v>
      </c>
      <c r="AA1104" t="n">
        <v>408</v>
      </c>
      <c r="AB1104" t="n">
        <v>42.9</v>
      </c>
      <c r="AC1104"/>
      <c r="AD1104"/>
      <c r="AE1104"/>
      <c r="AF1104" t="n">
        <v>413</v>
      </c>
      <c r="AG1104" t="n">
        <v>18</v>
      </c>
      <c r="AH1104" t="n">
        <v>37</v>
      </c>
      <c r="AI1104" t="n">
        <v>11329</v>
      </c>
      <c r="AJ1104" t="n">
        <v>11573</v>
      </c>
      <c r="AK1104" t="n">
        <v>9782</v>
      </c>
      <c r="AL1104" t="n">
        <v>12319</v>
      </c>
      <c r="AM1104" t="n">
        <v>13118</v>
      </c>
      <c r="AN1104" t="n">
        <v>12907</v>
      </c>
      <c r="AO1104" t="n">
        <v>585</v>
      </c>
      <c r="AP1104"/>
      <c r="AQ1104"/>
      <c r="AR1104"/>
    </row>
    <row r="1105">
      <c r="A1105" t="n">
        <v>154712</v>
      </c>
      <c r="B1105" t="s">
        <v>1883</v>
      </c>
      <c r="C1105" t="s">
        <v>1884</v>
      </c>
      <c r="D1105" t="s">
        <v>1878</v>
      </c>
      <c r="E1105" t="s">
        <v>891</v>
      </c>
      <c r="F1105" t="s">
        <v>162</v>
      </c>
      <c r="G1105" t="s">
        <v>163</v>
      </c>
      <c r="H1105" t="s">
        <v>150</v>
      </c>
      <c r="I1105" t="s">
        <v>175</v>
      </c>
      <c r="J1105" t="s">
        <v>168</v>
      </c>
      <c r="K1105" t="s">
        <v>179</v>
      </c>
      <c r="L1105" t="s">
        <v>155</v>
      </c>
      <c r="M1105" t="s">
        <v>155</v>
      </c>
      <c r="N1105" t="n">
        <v>-95.1139</v>
      </c>
      <c r="O1105" t="n">
        <v>39.5731</v>
      </c>
      <c r="P1105" t="n">
        <v>2479</v>
      </c>
      <c r="Q1105" t="n">
        <v>2370</v>
      </c>
      <c r="R1105" t="n">
        <v>51.1</v>
      </c>
      <c r="S1105" t="n">
        <v>77</v>
      </c>
      <c r="T1105" t="n">
        <v>3</v>
      </c>
      <c r="U1105" t="n">
        <v>11.2</v>
      </c>
      <c r="V1105" t="n">
        <v>1.6</v>
      </c>
      <c r="W1105" t="n">
        <v>1.1</v>
      </c>
      <c r="X1105" t="n">
        <v>80</v>
      </c>
      <c r="Y1105"/>
      <c r="Z1105" t="n">
        <v>15</v>
      </c>
      <c r="AA1105" t="n">
        <v>438</v>
      </c>
      <c r="AB1105" t="n">
        <v>65.1</v>
      </c>
      <c r="AC1105" t="n">
        <v>438</v>
      </c>
      <c r="AD1105" t="n">
        <v>65.1</v>
      </c>
      <c r="AE1105" t="n">
        <v>56.6</v>
      </c>
      <c r="AF1105" t="n">
        <v>593</v>
      </c>
      <c r="AG1105" t="n">
        <v>16</v>
      </c>
      <c r="AH1105" t="n">
        <v>94</v>
      </c>
      <c r="AI1105" t="n">
        <v>28451</v>
      </c>
      <c r="AJ1105" t="n">
        <v>22718</v>
      </c>
      <c r="AK1105" t="n">
        <v>21531</v>
      </c>
      <c r="AL1105" t="n">
        <v>23404</v>
      </c>
      <c r="AM1105" t="n">
        <v>26224</v>
      </c>
      <c r="AN1105" t="n">
        <v>30253</v>
      </c>
      <c r="AO1105"/>
      <c r="AP1105" t="n">
        <v>414</v>
      </c>
      <c r="AQ1105" t="n">
        <v>55</v>
      </c>
      <c r="AR1105"/>
    </row>
    <row r="1106">
      <c r="A1106" t="n">
        <v>154721</v>
      </c>
      <c r="B1106" t="s">
        <v>1885</v>
      </c>
      <c r="C1106" t="s">
        <v>1886</v>
      </c>
      <c r="D1106" t="s">
        <v>1878</v>
      </c>
      <c r="E1106" t="s">
        <v>891</v>
      </c>
      <c r="F1106" t="s">
        <v>162</v>
      </c>
      <c r="G1106" t="s">
        <v>163</v>
      </c>
      <c r="H1106" t="s">
        <v>150</v>
      </c>
      <c r="I1106" t="s">
        <v>205</v>
      </c>
      <c r="J1106" t="s">
        <v>164</v>
      </c>
      <c r="K1106" t="s">
        <v>179</v>
      </c>
      <c r="L1106" t="s">
        <v>155</v>
      </c>
      <c r="M1106" t="s">
        <v>155</v>
      </c>
      <c r="N1106" t="n">
        <v>-97.6737</v>
      </c>
      <c r="O1106" t="n">
        <v>38.5806</v>
      </c>
      <c r="P1106" t="n">
        <v>785</v>
      </c>
      <c r="Q1106" t="n">
        <v>785</v>
      </c>
      <c r="R1106" t="n">
        <v>43.1</v>
      </c>
      <c r="S1106" t="n">
        <v>51.7</v>
      </c>
      <c r="T1106" t="n">
        <v>17.8</v>
      </c>
      <c r="U1106" t="n">
        <v>17.3</v>
      </c>
      <c r="V1106" t="n">
        <v>1.8</v>
      </c>
      <c r="W1106" t="n">
        <v>5.7</v>
      </c>
      <c r="X1106" t="n">
        <v>49</v>
      </c>
      <c r="Y1106"/>
      <c r="Z1106" t="n">
        <v>12</v>
      </c>
      <c r="AA1106" t="n">
        <v>279</v>
      </c>
      <c r="AB1106" t="n">
        <v>28.7</v>
      </c>
      <c r="AC1106" t="n">
        <v>279</v>
      </c>
      <c r="AD1106" t="n">
        <v>28.7</v>
      </c>
      <c r="AE1106" t="n">
        <v>24</v>
      </c>
      <c r="AF1106" t="n">
        <v>259</v>
      </c>
      <c r="AG1106" t="n">
        <v>43</v>
      </c>
      <c r="AH1106" t="n">
        <v>92</v>
      </c>
      <c r="AI1106" t="n">
        <v>29571</v>
      </c>
      <c r="AJ1106" t="n">
        <v>28825</v>
      </c>
      <c r="AK1106" t="n">
        <v>25052</v>
      </c>
      <c r="AL1106" t="n">
        <v>27685</v>
      </c>
      <c r="AM1106" t="n">
        <v>30367</v>
      </c>
      <c r="AN1106" t="n">
        <v>32651</v>
      </c>
      <c r="AO1106"/>
      <c r="AP1106" t="n">
        <v>130</v>
      </c>
      <c r="AQ1106"/>
      <c r="AR1106"/>
    </row>
    <row r="1107">
      <c r="A1107" t="n">
        <v>154749</v>
      </c>
      <c r="B1107" t="s">
        <v>1887</v>
      </c>
      <c r="C1107" t="s">
        <v>1888</v>
      </c>
      <c r="D1107" t="s">
        <v>1878</v>
      </c>
      <c r="E1107" t="s">
        <v>891</v>
      </c>
      <c r="F1107" t="s">
        <v>162</v>
      </c>
      <c r="G1107" t="s">
        <v>163</v>
      </c>
      <c r="H1107" t="s">
        <v>150</v>
      </c>
      <c r="I1107" t="s">
        <v>175</v>
      </c>
      <c r="J1107" t="s">
        <v>164</v>
      </c>
      <c r="K1107" t="s">
        <v>179</v>
      </c>
      <c r="L1107" t="s">
        <v>155</v>
      </c>
      <c r="M1107" t="s">
        <v>155</v>
      </c>
      <c r="N1107" t="n">
        <v>-97.3433</v>
      </c>
      <c r="O1107" t="n">
        <v>38.0752</v>
      </c>
      <c r="P1107" t="n">
        <v>513</v>
      </c>
      <c r="Q1107" t="n">
        <v>513</v>
      </c>
      <c r="R1107" t="n">
        <v>46.8</v>
      </c>
      <c r="S1107" t="n">
        <v>53.2</v>
      </c>
      <c r="T1107" t="n">
        <v>18.9</v>
      </c>
      <c r="U1107" t="n">
        <v>15.8</v>
      </c>
      <c r="V1107" t="n">
        <v>1.8</v>
      </c>
      <c r="W1107" t="n">
        <v>4.1</v>
      </c>
      <c r="X1107" t="n">
        <v>60</v>
      </c>
      <c r="Y1107"/>
      <c r="Z1107" t="n">
        <v>11</v>
      </c>
      <c r="AA1107" t="n">
        <v>123</v>
      </c>
      <c r="AB1107" t="n">
        <v>43.1</v>
      </c>
      <c r="AC1107" t="n">
        <v>123</v>
      </c>
      <c r="AD1107" t="n">
        <v>43.1</v>
      </c>
      <c r="AE1107" t="n">
        <v>27.6</v>
      </c>
      <c r="AF1107" t="n">
        <v>111</v>
      </c>
      <c r="AG1107" t="n">
        <v>39</v>
      </c>
      <c r="AH1107" t="n">
        <v>98</v>
      </c>
      <c r="AI1107" t="n">
        <v>24879</v>
      </c>
      <c r="AJ1107" t="n">
        <v>25905</v>
      </c>
      <c r="AK1107" t="n">
        <v>22911</v>
      </c>
      <c r="AL1107" t="n">
        <v>21747</v>
      </c>
      <c r="AM1107" t="n">
        <v>22800</v>
      </c>
      <c r="AN1107" t="n">
        <v>24435</v>
      </c>
      <c r="AO1107"/>
      <c r="AP1107" t="n">
        <v>83</v>
      </c>
      <c r="AQ1107"/>
      <c r="AR1107"/>
    </row>
    <row r="1108">
      <c r="A1108" t="n">
        <v>154800</v>
      </c>
      <c r="B1108" t="s">
        <v>1889</v>
      </c>
      <c r="C1108" t="s">
        <v>419</v>
      </c>
      <c r="D1108" t="s">
        <v>1878</v>
      </c>
      <c r="E1108" t="s">
        <v>891</v>
      </c>
      <c r="F1108" t="s">
        <v>173</v>
      </c>
      <c r="G1108" t="s">
        <v>149</v>
      </c>
      <c r="H1108" t="s">
        <v>174</v>
      </c>
      <c r="I1108" t="s">
        <v>175</v>
      </c>
      <c r="J1108" t="s">
        <v>152</v>
      </c>
      <c r="K1108" t="s">
        <v>176</v>
      </c>
      <c r="L1108" t="s">
        <v>155</v>
      </c>
      <c r="M1108" t="s">
        <v>155</v>
      </c>
      <c r="N1108" t="n">
        <v>-96.883</v>
      </c>
      <c r="O1108" t="n">
        <v>37.8067</v>
      </c>
      <c r="P1108" t="n">
        <v>9440</v>
      </c>
      <c r="Q1108" t="n">
        <v>9440</v>
      </c>
      <c r="R1108" t="n">
        <v>61.6</v>
      </c>
      <c r="S1108" t="n">
        <v>60.4</v>
      </c>
      <c r="T1108" t="n">
        <v>9.3</v>
      </c>
      <c r="U1108" t="n">
        <v>13.5</v>
      </c>
      <c r="V1108" t="n">
        <v>4.6</v>
      </c>
      <c r="W1108" t="n">
        <v>2.8</v>
      </c>
      <c r="X1108" t="n">
        <v>66</v>
      </c>
      <c r="Y1108" t="n">
        <v>35</v>
      </c>
      <c r="Z1108" t="n">
        <v>18</v>
      </c>
      <c r="AA1108" t="n">
        <v>1178</v>
      </c>
      <c r="AB1108" t="n">
        <v>29.8</v>
      </c>
      <c r="AC1108"/>
      <c r="AD1108"/>
      <c r="AE1108"/>
      <c r="AF1108" t="n">
        <v>1042</v>
      </c>
      <c r="AG1108" t="n">
        <v>31</v>
      </c>
      <c r="AH1108" t="n">
        <v>48</v>
      </c>
      <c r="AI1108" t="n">
        <v>16417</v>
      </c>
      <c r="AJ1108" t="n">
        <v>14086</v>
      </c>
      <c r="AK1108" t="n">
        <v>14464</v>
      </c>
      <c r="AL1108" t="n">
        <v>16307</v>
      </c>
      <c r="AM1108" t="n">
        <v>19282</v>
      </c>
      <c r="AN1108" t="n">
        <v>20278</v>
      </c>
      <c r="AO1108" t="n">
        <v>1014</v>
      </c>
      <c r="AP1108"/>
      <c r="AQ1108"/>
      <c r="AR1108"/>
    </row>
    <row r="1109">
      <c r="A1109" t="n">
        <v>154855</v>
      </c>
      <c r="B1109" t="s">
        <v>1890</v>
      </c>
      <c r="C1109" t="s">
        <v>1891</v>
      </c>
      <c r="D1109" t="s">
        <v>1878</v>
      </c>
      <c r="E1109" t="s">
        <v>891</v>
      </c>
      <c r="F1109" t="s">
        <v>162</v>
      </c>
      <c r="G1109" t="s">
        <v>163</v>
      </c>
      <c r="H1109" t="s">
        <v>150</v>
      </c>
      <c r="I1109" t="s">
        <v>175</v>
      </c>
      <c r="J1109" t="s">
        <v>164</v>
      </c>
      <c r="K1109" t="s">
        <v>179</v>
      </c>
      <c r="L1109" t="s">
        <v>155</v>
      </c>
      <c r="M1109" t="s">
        <v>155</v>
      </c>
      <c r="N1109" t="n">
        <v>-97.6686</v>
      </c>
      <c r="O1109" t="n">
        <v>38.358</v>
      </c>
      <c r="P1109" t="n">
        <v>738</v>
      </c>
      <c r="Q1109" t="n">
        <v>703</v>
      </c>
      <c r="R1109" t="n">
        <v>52.8</v>
      </c>
      <c r="S1109" t="n">
        <v>55</v>
      </c>
      <c r="T1109" t="n">
        <v>11</v>
      </c>
      <c r="U1109" t="n">
        <v>19.1</v>
      </c>
      <c r="V1109" t="n">
        <v>1.8</v>
      </c>
      <c r="W1109" t="n">
        <v>1.4</v>
      </c>
      <c r="X1109" t="n">
        <v>59</v>
      </c>
      <c r="Y1109" t="n">
        <v>100</v>
      </c>
      <c r="Z1109" t="n">
        <v>11</v>
      </c>
      <c r="AA1109" t="n">
        <v>178</v>
      </c>
      <c r="AB1109" t="n">
        <v>23</v>
      </c>
      <c r="AC1109" t="n">
        <v>144</v>
      </c>
      <c r="AD1109" t="n">
        <v>25.7</v>
      </c>
      <c r="AE1109" t="n">
        <v>22.2</v>
      </c>
      <c r="AF1109" t="n">
        <v>111</v>
      </c>
      <c r="AG1109" t="n">
        <v>43</v>
      </c>
      <c r="AH1109" t="n">
        <v>70</v>
      </c>
      <c r="AI1109" t="n">
        <v>12217</v>
      </c>
      <c r="AJ1109" t="n">
        <v>9369</v>
      </c>
      <c r="AK1109" t="n">
        <v>8529</v>
      </c>
      <c r="AL1109" t="n">
        <v>12873</v>
      </c>
      <c r="AM1109" t="n">
        <v>17717</v>
      </c>
      <c r="AN1109" t="n">
        <v>14195</v>
      </c>
      <c r="AO1109" t="n">
        <v>21</v>
      </c>
      <c r="AP1109" t="n">
        <v>97</v>
      </c>
      <c r="AQ1109" t="n">
        <v>22</v>
      </c>
      <c r="AR1109"/>
    </row>
    <row r="1110">
      <c r="A1110" t="n">
        <v>154907</v>
      </c>
      <c r="B1110" t="s">
        <v>1892</v>
      </c>
      <c r="C1110" t="s">
        <v>1893</v>
      </c>
      <c r="D1110" t="s">
        <v>1878</v>
      </c>
      <c r="E1110" t="s">
        <v>891</v>
      </c>
      <c r="F1110" t="s">
        <v>173</v>
      </c>
      <c r="G1110" t="s">
        <v>149</v>
      </c>
      <c r="H1110" t="s">
        <v>174</v>
      </c>
      <c r="I1110" t="s">
        <v>205</v>
      </c>
      <c r="J1110" t="s">
        <v>168</v>
      </c>
      <c r="K1110" t="s">
        <v>176</v>
      </c>
      <c r="L1110" t="s">
        <v>155</v>
      </c>
      <c r="M1110" t="s">
        <v>155</v>
      </c>
      <c r="N1110" t="n">
        <v>-97.6641</v>
      </c>
      <c r="O1110" t="n">
        <v>39.5542</v>
      </c>
      <c r="P1110" t="n">
        <v>2276</v>
      </c>
      <c r="Q1110" t="n">
        <v>2276</v>
      </c>
      <c r="R1110" t="n">
        <v>59.9</v>
      </c>
      <c r="S1110" t="n">
        <v>67.5</v>
      </c>
      <c r="T1110" t="n">
        <v>6.6</v>
      </c>
      <c r="U1110" t="n">
        <v>8.1</v>
      </c>
      <c r="V1110" t="n">
        <v>1.4</v>
      </c>
      <c r="W1110" t="n">
        <v>4.7</v>
      </c>
      <c r="X1110" t="n">
        <v>66</v>
      </c>
      <c r="Y1110" t="n">
        <v>45</v>
      </c>
      <c r="Z1110" t="n">
        <v>13</v>
      </c>
      <c r="AA1110" t="n">
        <v>242</v>
      </c>
      <c r="AB1110" t="n">
        <v>45.9</v>
      </c>
      <c r="AC1110"/>
      <c r="AD1110"/>
      <c r="AE1110"/>
      <c r="AF1110" t="n">
        <v>228</v>
      </c>
      <c r="AG1110" t="n">
        <v>22</v>
      </c>
      <c r="AH1110" t="n">
        <v>43</v>
      </c>
      <c r="AI1110" t="n">
        <v>11174</v>
      </c>
      <c r="AJ1110" t="n">
        <v>9651</v>
      </c>
      <c r="AK1110" t="n">
        <v>9980</v>
      </c>
      <c r="AL1110" t="n">
        <v>11671</v>
      </c>
      <c r="AM1110" t="n">
        <v>15555</v>
      </c>
      <c r="AN1110" t="n">
        <v>15503</v>
      </c>
      <c r="AO1110" t="n">
        <v>259</v>
      </c>
      <c r="AP1110"/>
      <c r="AQ1110"/>
      <c r="AR1110"/>
    </row>
    <row r="1111">
      <c r="A1111" t="n">
        <v>154925</v>
      </c>
      <c r="B1111" t="s">
        <v>1894</v>
      </c>
      <c r="C1111" t="s">
        <v>1895</v>
      </c>
      <c r="D1111" t="s">
        <v>1878</v>
      </c>
      <c r="E1111" t="s">
        <v>891</v>
      </c>
      <c r="F1111" t="s">
        <v>173</v>
      </c>
      <c r="G1111" t="s">
        <v>149</v>
      </c>
      <c r="H1111" t="s">
        <v>174</v>
      </c>
      <c r="I1111" t="s">
        <v>175</v>
      </c>
      <c r="J1111" t="s">
        <v>168</v>
      </c>
      <c r="K1111" t="s">
        <v>176</v>
      </c>
      <c r="L1111" t="s">
        <v>155</v>
      </c>
      <c r="M1111" t="s">
        <v>155</v>
      </c>
      <c r="N1111" t="n">
        <v>-95.6214</v>
      </c>
      <c r="O1111" t="n">
        <v>37.0338</v>
      </c>
      <c r="P1111" t="n">
        <v>1908</v>
      </c>
      <c r="Q1111" t="n">
        <v>1908</v>
      </c>
      <c r="R1111" t="n">
        <v>41.7</v>
      </c>
      <c r="S1111" t="n">
        <v>51</v>
      </c>
      <c r="T1111" t="n">
        <v>17.8</v>
      </c>
      <c r="U1111" t="n">
        <v>7.8</v>
      </c>
      <c r="V1111" t="n">
        <v>0.3</v>
      </c>
      <c r="W1111" t="n">
        <v>3.4</v>
      </c>
      <c r="X1111" t="n">
        <v>60</v>
      </c>
      <c r="Y1111" t="n">
        <v>45</v>
      </c>
      <c r="Z1111" t="n">
        <v>20</v>
      </c>
      <c r="AA1111" t="n">
        <v>385</v>
      </c>
      <c r="AB1111" t="n">
        <v>41.6</v>
      </c>
      <c r="AC1111"/>
      <c r="AD1111"/>
      <c r="AE1111"/>
      <c r="AF1111" t="n">
        <v>408</v>
      </c>
      <c r="AG1111" t="n">
        <v>32</v>
      </c>
      <c r="AH1111" t="n">
        <v>71</v>
      </c>
      <c r="AI1111" t="n">
        <v>6330</v>
      </c>
      <c r="AJ1111" t="n">
        <v>3938</v>
      </c>
      <c r="AK1111" t="n">
        <v>4516</v>
      </c>
      <c r="AL1111" t="n">
        <v>7150</v>
      </c>
      <c r="AM1111" t="n">
        <v>9096</v>
      </c>
      <c r="AN1111" t="n">
        <v>10485</v>
      </c>
      <c r="AO1111" t="n">
        <v>220</v>
      </c>
      <c r="AP1111"/>
      <c r="AQ1111"/>
      <c r="AR1111"/>
    </row>
    <row r="1112">
      <c r="A1112" t="n">
        <v>154934</v>
      </c>
      <c r="B1112" t="s">
        <v>1896</v>
      </c>
      <c r="C1112" t="s">
        <v>1897</v>
      </c>
      <c r="D1112" t="s">
        <v>1878</v>
      </c>
      <c r="E1112" t="s">
        <v>891</v>
      </c>
      <c r="F1112" t="s">
        <v>173</v>
      </c>
      <c r="G1112" t="s">
        <v>149</v>
      </c>
      <c r="H1112" t="s">
        <v>174</v>
      </c>
      <c r="I1112" t="s">
        <v>175</v>
      </c>
      <c r="J1112" t="s">
        <v>168</v>
      </c>
      <c r="K1112" t="s">
        <v>176</v>
      </c>
      <c r="L1112" t="s">
        <v>155</v>
      </c>
      <c r="M1112" t="s">
        <v>155</v>
      </c>
      <c r="N1112" t="n">
        <v>-101.0527</v>
      </c>
      <c r="O1112" t="n">
        <v>39.3776</v>
      </c>
      <c r="P1112" t="n">
        <v>2258</v>
      </c>
      <c r="Q1112" t="n">
        <v>2258</v>
      </c>
      <c r="R1112" t="n">
        <v>63.4</v>
      </c>
      <c r="S1112" t="n">
        <v>72.8</v>
      </c>
      <c r="T1112" t="n">
        <v>7</v>
      </c>
      <c r="U1112" t="n">
        <v>4</v>
      </c>
      <c r="V1112" t="n">
        <v>0.8</v>
      </c>
      <c r="W1112" t="n">
        <v>3.5</v>
      </c>
      <c r="X1112" t="n">
        <v>71</v>
      </c>
      <c r="Y1112" t="n">
        <v>37</v>
      </c>
      <c r="Z1112" t="n">
        <v>21</v>
      </c>
      <c r="AA1112" t="n">
        <v>220</v>
      </c>
      <c r="AB1112" t="n">
        <v>57.3</v>
      </c>
      <c r="AC1112"/>
      <c r="AD1112"/>
      <c r="AE1112"/>
      <c r="AF1112" t="n">
        <v>204</v>
      </c>
      <c r="AG1112" t="n">
        <v>23</v>
      </c>
      <c r="AH1112" t="n">
        <v>54</v>
      </c>
      <c r="AI1112" t="n">
        <v>6975</v>
      </c>
      <c r="AJ1112" t="n">
        <v>6119</v>
      </c>
      <c r="AK1112" t="n">
        <v>6061</v>
      </c>
      <c r="AL1112" t="n">
        <v>8851</v>
      </c>
      <c r="AM1112" t="n">
        <v>11278</v>
      </c>
      <c r="AN1112" t="n">
        <v>10662</v>
      </c>
      <c r="AO1112" t="n">
        <v>228</v>
      </c>
      <c r="AP1112"/>
      <c r="AQ1112"/>
      <c r="AR1112"/>
    </row>
    <row r="1113">
      <c r="A1113" t="n">
        <v>154952</v>
      </c>
      <c r="B1113" t="s">
        <v>1898</v>
      </c>
      <c r="C1113" t="s">
        <v>1899</v>
      </c>
      <c r="D1113" t="s">
        <v>1878</v>
      </c>
      <c r="E1113" t="s">
        <v>891</v>
      </c>
      <c r="F1113" t="s">
        <v>173</v>
      </c>
      <c r="G1113" t="s">
        <v>149</v>
      </c>
      <c r="H1113" t="s">
        <v>174</v>
      </c>
      <c r="I1113" t="s">
        <v>175</v>
      </c>
      <c r="J1113" t="s">
        <v>168</v>
      </c>
      <c r="K1113" t="s">
        <v>176</v>
      </c>
      <c r="L1113" t="s">
        <v>155</v>
      </c>
      <c r="M1113" t="s">
        <v>155</v>
      </c>
      <c r="N1113" t="n">
        <v>-97.0431</v>
      </c>
      <c r="O1113" t="n">
        <v>37.0617</v>
      </c>
      <c r="P1113" t="n">
        <v>3245</v>
      </c>
      <c r="Q1113" t="n">
        <v>3245</v>
      </c>
      <c r="R1113" t="n">
        <v>60.6</v>
      </c>
      <c r="S1113" t="n">
        <v>66.4</v>
      </c>
      <c r="T1113" t="n">
        <v>5.3</v>
      </c>
      <c r="U1113" t="n">
        <v>11.5</v>
      </c>
      <c r="V1113" t="n">
        <v>1.5</v>
      </c>
      <c r="W1113" t="n">
        <v>5.2</v>
      </c>
      <c r="X1113" t="n">
        <v>62</v>
      </c>
      <c r="Y1113" t="n">
        <v>42</v>
      </c>
      <c r="Z1113" t="n">
        <v>16</v>
      </c>
      <c r="AA1113" t="n">
        <v>544</v>
      </c>
      <c r="AB1113" t="n">
        <v>47.4</v>
      </c>
      <c r="AC1113"/>
      <c r="AD1113"/>
      <c r="AE1113"/>
      <c r="AF1113" t="n">
        <v>448</v>
      </c>
      <c r="AG1113" t="n">
        <v>35</v>
      </c>
      <c r="AH1113" t="n">
        <v>81</v>
      </c>
      <c r="AI1113" t="n">
        <v>7165</v>
      </c>
      <c r="AJ1113" t="n">
        <v>5702</v>
      </c>
      <c r="AK1113" t="n">
        <v>5316</v>
      </c>
      <c r="AL1113" t="n">
        <v>7691</v>
      </c>
      <c r="AM1113" t="n">
        <v>9327</v>
      </c>
      <c r="AN1113" t="n">
        <v>10731</v>
      </c>
      <c r="AO1113" t="n">
        <v>431</v>
      </c>
      <c r="AP1113"/>
      <c r="AQ1113"/>
      <c r="AR1113"/>
    </row>
    <row r="1114">
      <c r="A1114" t="n">
        <v>154998</v>
      </c>
      <c r="B1114" t="s">
        <v>1900</v>
      </c>
      <c r="C1114" t="s">
        <v>1901</v>
      </c>
      <c r="D1114" t="s">
        <v>1878</v>
      </c>
      <c r="E1114" t="s">
        <v>891</v>
      </c>
      <c r="F1114" t="s">
        <v>173</v>
      </c>
      <c r="G1114" t="s">
        <v>149</v>
      </c>
      <c r="H1114" t="s">
        <v>174</v>
      </c>
      <c r="I1114" t="s">
        <v>175</v>
      </c>
      <c r="J1114" t="s">
        <v>168</v>
      </c>
      <c r="K1114" t="s">
        <v>176</v>
      </c>
      <c r="L1114" t="s">
        <v>155</v>
      </c>
      <c r="M1114" t="s">
        <v>155</v>
      </c>
      <c r="N1114" t="n">
        <v>-100.0375</v>
      </c>
      <c r="O1114" t="n">
        <v>37.7769</v>
      </c>
      <c r="P1114" t="n">
        <v>2311</v>
      </c>
      <c r="Q1114" t="n">
        <v>2311</v>
      </c>
      <c r="R1114" t="n">
        <v>52.2</v>
      </c>
      <c r="S1114" t="n">
        <v>35.9</v>
      </c>
      <c r="T1114" t="n">
        <v>8.6</v>
      </c>
      <c r="U1114" t="n">
        <v>44.4</v>
      </c>
      <c r="V1114" t="n">
        <v>1.3</v>
      </c>
      <c r="W1114" t="n">
        <v>2.1</v>
      </c>
      <c r="X1114" t="n">
        <v>54</v>
      </c>
      <c r="Y1114" t="n">
        <v>22</v>
      </c>
      <c r="Z1114" t="n">
        <v>17</v>
      </c>
      <c r="AA1114" t="n">
        <v>255</v>
      </c>
      <c r="AB1114" t="n">
        <v>31</v>
      </c>
      <c r="AC1114"/>
      <c r="AD1114"/>
      <c r="AE1114"/>
      <c r="AF1114" t="n">
        <v>342</v>
      </c>
      <c r="AG1114" t="n">
        <v>28</v>
      </c>
      <c r="AH1114" t="n">
        <v>37</v>
      </c>
      <c r="AI1114" t="n">
        <v>5927</v>
      </c>
      <c r="AJ1114" t="n">
        <v>3967</v>
      </c>
      <c r="AK1114" t="n">
        <v>4690</v>
      </c>
      <c r="AL1114" t="n">
        <v>6163</v>
      </c>
      <c r="AM1114" t="n">
        <v>9130</v>
      </c>
      <c r="AN1114" t="n">
        <v>8908</v>
      </c>
      <c r="AO1114" t="n">
        <v>197</v>
      </c>
      <c r="AP1114"/>
      <c r="AQ1114"/>
      <c r="AR1114"/>
    </row>
    <row r="1115">
      <c r="A1115" t="n">
        <v>155007</v>
      </c>
      <c r="B1115" t="s">
        <v>1902</v>
      </c>
      <c r="C1115" t="s">
        <v>1903</v>
      </c>
      <c r="D1115" t="s">
        <v>1878</v>
      </c>
      <c r="E1115" t="s">
        <v>891</v>
      </c>
      <c r="F1115" t="s">
        <v>162</v>
      </c>
      <c r="G1115" t="s">
        <v>163</v>
      </c>
      <c r="H1115" t="s">
        <v>150</v>
      </c>
      <c r="I1115" t="s">
        <v>151</v>
      </c>
      <c r="J1115" t="s">
        <v>164</v>
      </c>
      <c r="K1115" t="s">
        <v>179</v>
      </c>
      <c r="L1115" t="s">
        <v>155</v>
      </c>
      <c r="M1115" t="s">
        <v>155</v>
      </c>
      <c r="N1115" t="n">
        <v>-94.6498</v>
      </c>
      <c r="O1115" t="n">
        <v>39.1123</v>
      </c>
      <c r="P1115" t="n">
        <v>561</v>
      </c>
      <c r="Q1115" t="n">
        <v>561</v>
      </c>
      <c r="R1115" t="n">
        <v>70.2</v>
      </c>
      <c r="S1115" t="n">
        <v>15.9</v>
      </c>
      <c r="T1115" t="n">
        <v>32.6</v>
      </c>
      <c r="U1115" t="n">
        <v>31.6</v>
      </c>
      <c r="V1115" t="n">
        <v>4.5</v>
      </c>
      <c r="W1115" t="n">
        <v>0</v>
      </c>
      <c r="X1115" t="n">
        <v>76</v>
      </c>
      <c r="Y1115" t="n">
        <v>23</v>
      </c>
      <c r="Z1115" t="n">
        <v>10</v>
      </c>
      <c r="AA1115" t="n">
        <v>50</v>
      </c>
      <c r="AB1115" t="n">
        <v>38</v>
      </c>
      <c r="AC1115"/>
      <c r="AD1115"/>
      <c r="AE1115"/>
      <c r="AF1115" t="n">
        <v>41</v>
      </c>
      <c r="AG1115" t="n">
        <v>63</v>
      </c>
      <c r="AH1115" t="n">
        <v>89</v>
      </c>
      <c r="AI1115" t="n">
        <v>14923</v>
      </c>
      <c r="AJ1115" t="n">
        <v>14619</v>
      </c>
      <c r="AK1115" t="n">
        <v>15117</v>
      </c>
      <c r="AL1115" t="n">
        <v>14765</v>
      </c>
      <c r="AM1115" t="n">
        <v>17727</v>
      </c>
      <c r="AN1115"/>
      <c r="AO1115" t="n">
        <v>65</v>
      </c>
      <c r="AP1115" t="n">
        <v>8</v>
      </c>
      <c r="AQ1115"/>
      <c r="AR1115"/>
    </row>
    <row r="1116">
      <c r="A1116" t="n">
        <v>155025</v>
      </c>
      <c r="B1116" t="s">
        <v>1904</v>
      </c>
      <c r="C1116" t="s">
        <v>1905</v>
      </c>
      <c r="D1116" t="s">
        <v>1878</v>
      </c>
      <c r="E1116" t="s">
        <v>891</v>
      </c>
      <c r="F1116" t="s">
        <v>148</v>
      </c>
      <c r="G1116" t="s">
        <v>149</v>
      </c>
      <c r="H1116" t="s">
        <v>150</v>
      </c>
      <c r="I1116" t="s">
        <v>175</v>
      </c>
      <c r="J1116" t="s">
        <v>168</v>
      </c>
      <c r="K1116" t="s">
        <v>153</v>
      </c>
      <c r="L1116" t="s">
        <v>155</v>
      </c>
      <c r="M1116" t="s">
        <v>155</v>
      </c>
      <c r="N1116" t="n">
        <v>-96.179</v>
      </c>
      <c r="O1116" t="n">
        <v>38.4148</v>
      </c>
      <c r="P1116" t="n">
        <v>6660</v>
      </c>
      <c r="Q1116" t="n">
        <v>3065</v>
      </c>
      <c r="R1116" t="n">
        <v>62.5</v>
      </c>
      <c r="S1116" t="n">
        <v>69.8</v>
      </c>
      <c r="T1116" t="n">
        <v>3.6</v>
      </c>
      <c r="U1116" t="n">
        <v>5.8</v>
      </c>
      <c r="V1116" t="n">
        <v>1.2</v>
      </c>
      <c r="W1116" t="n">
        <v>3.9</v>
      </c>
      <c r="X1116" t="n">
        <v>67</v>
      </c>
      <c r="Y1116" t="n">
        <v>67</v>
      </c>
      <c r="Z1116" t="n">
        <v>17</v>
      </c>
      <c r="AA1116" t="n">
        <v>604</v>
      </c>
      <c r="AB1116" t="n">
        <v>54.3</v>
      </c>
      <c r="AC1116" t="n">
        <v>604</v>
      </c>
      <c r="AD1116" t="n">
        <v>54.3</v>
      </c>
      <c r="AE1116" t="n">
        <v>38.6</v>
      </c>
      <c r="AF1116" t="n">
        <v>534</v>
      </c>
      <c r="AG1116" t="n">
        <v>34</v>
      </c>
      <c r="AH1116" t="n">
        <v>81</v>
      </c>
      <c r="AI1116" t="n">
        <v>15441</v>
      </c>
      <c r="AJ1116" t="n">
        <v>10658</v>
      </c>
      <c r="AK1116" t="n">
        <v>10763</v>
      </c>
      <c r="AL1116" t="n">
        <v>15438</v>
      </c>
      <c r="AM1116" t="n">
        <v>18019</v>
      </c>
      <c r="AN1116" t="n">
        <v>18347</v>
      </c>
      <c r="AO1116"/>
      <c r="AP1116" t="n">
        <v>710</v>
      </c>
      <c r="AQ1116" t="n">
        <v>1207</v>
      </c>
      <c r="AR1116" t="n">
        <v>3</v>
      </c>
    </row>
    <row r="1117">
      <c r="A1117" t="n">
        <v>155052</v>
      </c>
      <c r="B1117" t="s">
        <v>1906</v>
      </c>
      <c r="C1117" t="s">
        <v>1905</v>
      </c>
      <c r="D1117" t="s">
        <v>1878</v>
      </c>
      <c r="E1117" t="s">
        <v>891</v>
      </c>
      <c r="F1117" t="s">
        <v>173</v>
      </c>
      <c r="G1117" t="s">
        <v>149</v>
      </c>
      <c r="H1117" t="s">
        <v>174</v>
      </c>
      <c r="I1117" t="s">
        <v>175</v>
      </c>
      <c r="J1117" t="s">
        <v>168</v>
      </c>
      <c r="K1117" t="s">
        <v>176</v>
      </c>
      <c r="L1117" t="s">
        <v>155</v>
      </c>
      <c r="M1117" t="s">
        <v>155</v>
      </c>
      <c r="N1117" t="n">
        <v>-96.2241</v>
      </c>
      <c r="O1117" t="n">
        <v>38.4189</v>
      </c>
      <c r="P1117" t="n">
        <v>3152</v>
      </c>
      <c r="Q1117" t="n">
        <v>3152</v>
      </c>
      <c r="R1117" t="n">
        <v>42.3</v>
      </c>
      <c r="S1117" t="n">
        <v>71.3</v>
      </c>
      <c r="T1117" t="n">
        <v>2.7</v>
      </c>
      <c r="U1117" t="n">
        <v>19.1</v>
      </c>
      <c r="V1117" t="n">
        <v>1.7</v>
      </c>
      <c r="W1117" t="n">
        <v>0.3</v>
      </c>
      <c r="X1117" t="n">
        <v>84</v>
      </c>
      <c r="Y1117" t="n">
        <v>71</v>
      </c>
      <c r="Z1117" t="n">
        <v>14</v>
      </c>
      <c r="AA1117" t="n">
        <v>80</v>
      </c>
      <c r="AB1117" t="n">
        <v>67.5</v>
      </c>
      <c r="AC1117"/>
      <c r="AD1117"/>
      <c r="AE1117"/>
      <c r="AF1117" t="n">
        <v>85</v>
      </c>
      <c r="AG1117" t="n">
        <v>11</v>
      </c>
      <c r="AH1117" t="n">
        <v>24</v>
      </c>
      <c r="AI1117" t="n">
        <v>15976</v>
      </c>
      <c r="AJ1117" t="n">
        <v>14081</v>
      </c>
      <c r="AK1117" t="n">
        <v>15434</v>
      </c>
      <c r="AL1117" t="n">
        <v>13852</v>
      </c>
      <c r="AM1117" t="n">
        <v>18758</v>
      </c>
      <c r="AN1117" t="n">
        <v>20193</v>
      </c>
      <c r="AO1117" t="n">
        <v>98</v>
      </c>
      <c r="AP1117"/>
      <c r="AQ1117"/>
      <c r="AR1117"/>
    </row>
    <row r="1118">
      <c r="A1118" t="n">
        <v>155061</v>
      </c>
      <c r="B1118" t="s">
        <v>1907</v>
      </c>
      <c r="C1118" t="s">
        <v>1908</v>
      </c>
      <c r="D1118" t="s">
        <v>1878</v>
      </c>
      <c r="E1118" t="s">
        <v>891</v>
      </c>
      <c r="F1118" t="s">
        <v>148</v>
      </c>
      <c r="G1118" t="s">
        <v>149</v>
      </c>
      <c r="H1118" t="s">
        <v>150</v>
      </c>
      <c r="I1118" t="s">
        <v>175</v>
      </c>
      <c r="J1118" t="s">
        <v>238</v>
      </c>
      <c r="K1118" t="s">
        <v>153</v>
      </c>
      <c r="L1118" t="s">
        <v>155</v>
      </c>
      <c r="M1118" t="s">
        <v>155</v>
      </c>
      <c r="N1118" t="n">
        <v>-99.3425</v>
      </c>
      <c r="O1118" t="n">
        <v>38.8722</v>
      </c>
      <c r="P1118" t="n">
        <v>16968</v>
      </c>
      <c r="Q1118" t="n">
        <v>13470</v>
      </c>
      <c r="R1118" t="n">
        <v>58.8</v>
      </c>
      <c r="S1118" t="n">
        <v>44.4</v>
      </c>
      <c r="T1118" t="n">
        <v>2.7</v>
      </c>
      <c r="U1118" t="n">
        <v>4.7</v>
      </c>
      <c r="V1118" t="n">
        <v>1.3</v>
      </c>
      <c r="W1118" t="n">
        <v>1.9</v>
      </c>
      <c r="X1118" t="n">
        <v>77</v>
      </c>
      <c r="Y1118" t="n">
        <v>39</v>
      </c>
      <c r="Z1118" t="n">
        <v>14</v>
      </c>
      <c r="AA1118" t="n">
        <v>976</v>
      </c>
      <c r="AB1118" t="n">
        <v>47.8</v>
      </c>
      <c r="AC1118" t="n">
        <v>932</v>
      </c>
      <c r="AD1118" t="n">
        <v>48</v>
      </c>
      <c r="AE1118" t="n">
        <v>32.7</v>
      </c>
      <c r="AF1118" t="n">
        <v>760</v>
      </c>
      <c r="AG1118" t="n">
        <v>22</v>
      </c>
      <c r="AH1118" t="n">
        <v>40</v>
      </c>
      <c r="AI1118" t="n">
        <v>13774</v>
      </c>
      <c r="AJ1118" t="n">
        <v>9964</v>
      </c>
      <c r="AK1118" t="n">
        <v>10228</v>
      </c>
      <c r="AL1118" t="n">
        <v>12389</v>
      </c>
      <c r="AM1118" t="n">
        <v>16573</v>
      </c>
      <c r="AN1118" t="n">
        <v>16847</v>
      </c>
      <c r="AO1118" t="n">
        <v>40</v>
      </c>
      <c r="AP1118" t="n">
        <v>2477</v>
      </c>
      <c r="AQ1118" t="n">
        <v>794</v>
      </c>
      <c r="AR1118" t="n">
        <v>10</v>
      </c>
    </row>
    <row r="1119">
      <c r="A1119" t="n">
        <v>155070</v>
      </c>
      <c r="B1119" t="s">
        <v>1909</v>
      </c>
      <c r="C1119" t="s">
        <v>1910</v>
      </c>
      <c r="D1119" t="s">
        <v>1878</v>
      </c>
      <c r="E1119" t="s">
        <v>891</v>
      </c>
      <c r="F1119" t="s">
        <v>162</v>
      </c>
      <c r="G1119" t="s">
        <v>163</v>
      </c>
      <c r="H1119" t="s">
        <v>150</v>
      </c>
      <c r="I1119" t="s">
        <v>205</v>
      </c>
      <c r="J1119" t="s">
        <v>164</v>
      </c>
      <c r="K1119" t="s">
        <v>179</v>
      </c>
      <c r="L1119" t="s">
        <v>155</v>
      </c>
      <c r="M1119" t="s">
        <v>155</v>
      </c>
      <c r="N1119" t="n">
        <v>-99.1054</v>
      </c>
      <c r="O1119" t="n">
        <v>37.6201</v>
      </c>
      <c r="P1119" t="n">
        <v>216</v>
      </c>
      <c r="Q1119" t="n">
        <v>193</v>
      </c>
      <c r="R1119" t="n">
        <v>52.3</v>
      </c>
      <c r="S1119" t="n">
        <v>52.3</v>
      </c>
      <c r="T1119" t="n">
        <v>18.7</v>
      </c>
      <c r="U1119" t="n">
        <v>19.2</v>
      </c>
      <c r="V1119" t="n">
        <v>0</v>
      </c>
      <c r="W1119" t="n">
        <v>3.6</v>
      </c>
      <c r="X1119" t="n">
        <v>48</v>
      </c>
      <c r="Y1119"/>
      <c r="Z1119" t="n">
        <v>7</v>
      </c>
      <c r="AA1119" t="n">
        <v>29</v>
      </c>
      <c r="AB1119" t="n">
        <v>55.2</v>
      </c>
      <c r="AC1119" t="n">
        <v>29</v>
      </c>
      <c r="AD1119" t="n">
        <v>37.9</v>
      </c>
      <c r="AE1119" t="n">
        <v>31</v>
      </c>
      <c r="AF1119" t="n">
        <v>21</v>
      </c>
      <c r="AG1119" t="n">
        <v>65</v>
      </c>
      <c r="AH1119" t="n">
        <v>100</v>
      </c>
      <c r="AI1119" t="n">
        <v>25548</v>
      </c>
      <c r="AJ1119" t="n">
        <v>27413</v>
      </c>
      <c r="AK1119" t="n">
        <v>27766</v>
      </c>
      <c r="AL1119" t="n">
        <v>34150</v>
      </c>
      <c r="AM1119" t="n">
        <v>37980</v>
      </c>
      <c r="AN1119"/>
      <c r="AO1119" t="n">
        <v>3</v>
      </c>
      <c r="AP1119" t="n">
        <v>30</v>
      </c>
      <c r="AQ1119" t="n">
        <v>4</v>
      </c>
      <c r="AR1119"/>
    </row>
    <row r="1120">
      <c r="A1120" t="n">
        <v>155089</v>
      </c>
      <c r="B1120" t="s">
        <v>1911</v>
      </c>
      <c r="C1120" t="s">
        <v>1912</v>
      </c>
      <c r="D1120" t="s">
        <v>1878</v>
      </c>
      <c r="E1120" t="s">
        <v>891</v>
      </c>
      <c r="F1120" t="s">
        <v>162</v>
      </c>
      <c r="G1120" t="s">
        <v>163</v>
      </c>
      <c r="H1120" t="s">
        <v>150</v>
      </c>
      <c r="I1120" t="s">
        <v>151</v>
      </c>
      <c r="J1120" t="s">
        <v>168</v>
      </c>
      <c r="K1120" t="s">
        <v>153</v>
      </c>
      <c r="L1120" t="s">
        <v>155</v>
      </c>
      <c r="M1120" t="s">
        <v>155</v>
      </c>
      <c r="N1120" t="n">
        <v>-97.367</v>
      </c>
      <c r="O1120" t="n">
        <v>37.6785</v>
      </c>
      <c r="P1120" t="n">
        <v>3541</v>
      </c>
      <c r="Q1120" t="n">
        <v>2156</v>
      </c>
      <c r="R1120" t="n">
        <v>55.4</v>
      </c>
      <c r="S1120" t="n">
        <v>52</v>
      </c>
      <c r="T1120" t="n">
        <v>9.7</v>
      </c>
      <c r="U1120" t="n">
        <v>18.3</v>
      </c>
      <c r="V1120" t="n">
        <v>3.9</v>
      </c>
      <c r="W1120" t="n">
        <v>2.2</v>
      </c>
      <c r="X1120" t="n">
        <v>70</v>
      </c>
      <c r="Y1120" t="n">
        <v>20</v>
      </c>
      <c r="Z1120" t="n">
        <v>14</v>
      </c>
      <c r="AA1120" t="n">
        <v>174</v>
      </c>
      <c r="AB1120" t="n">
        <v>61.5</v>
      </c>
      <c r="AC1120" t="n">
        <v>174</v>
      </c>
      <c r="AD1120" t="n">
        <v>61.5</v>
      </c>
      <c r="AE1120" t="n">
        <v>52.3</v>
      </c>
      <c r="AF1120" t="n">
        <v>260</v>
      </c>
      <c r="AG1120" t="n">
        <v>34</v>
      </c>
      <c r="AH1120" t="n">
        <v>78</v>
      </c>
      <c r="AI1120" t="n">
        <v>22579</v>
      </c>
      <c r="AJ1120" t="n">
        <v>17538</v>
      </c>
      <c r="AK1120" t="n">
        <v>18122</v>
      </c>
      <c r="AL1120" t="n">
        <v>23404</v>
      </c>
      <c r="AM1120" t="n">
        <v>27432</v>
      </c>
      <c r="AN1120" t="n">
        <v>33926</v>
      </c>
      <c r="AO1120"/>
      <c r="AP1120" t="n">
        <v>209</v>
      </c>
      <c r="AQ1120" t="n">
        <v>211</v>
      </c>
      <c r="AR1120"/>
    </row>
    <row r="1121">
      <c r="A1121" t="n">
        <v>155098</v>
      </c>
      <c r="B1121" t="s">
        <v>1913</v>
      </c>
      <c r="C1121" t="s">
        <v>1914</v>
      </c>
      <c r="D1121" t="s">
        <v>1878</v>
      </c>
      <c r="E1121" t="s">
        <v>891</v>
      </c>
      <c r="F1121" t="s">
        <v>173</v>
      </c>
      <c r="G1121" t="s">
        <v>149</v>
      </c>
      <c r="H1121" t="s">
        <v>174</v>
      </c>
      <c r="I1121" t="s">
        <v>175</v>
      </c>
      <c r="J1121" t="s">
        <v>168</v>
      </c>
      <c r="K1121" t="s">
        <v>176</v>
      </c>
      <c r="L1121" t="s">
        <v>155</v>
      </c>
      <c r="M1121" t="s">
        <v>155</v>
      </c>
      <c r="N1121" t="n">
        <v>-94.7153</v>
      </c>
      <c r="O1121" t="n">
        <v>37.8162</v>
      </c>
      <c r="P1121" t="n">
        <v>2059</v>
      </c>
      <c r="Q1121" t="n">
        <v>2059</v>
      </c>
      <c r="R1121" t="n">
        <v>53.4</v>
      </c>
      <c r="S1121" t="n">
        <v>80.4</v>
      </c>
      <c r="T1121" t="n">
        <v>7</v>
      </c>
      <c r="U1121" t="n">
        <v>6.7</v>
      </c>
      <c r="V1121" t="n">
        <v>0.5</v>
      </c>
      <c r="W1121" t="n">
        <v>0.2</v>
      </c>
      <c r="X1121" t="n">
        <v>61</v>
      </c>
      <c r="Y1121" t="n">
        <v>43</v>
      </c>
      <c r="Z1121" t="n">
        <v>17</v>
      </c>
      <c r="AA1121" t="n">
        <v>282</v>
      </c>
      <c r="AB1121" t="n">
        <v>33.7</v>
      </c>
      <c r="AC1121"/>
      <c r="AD1121"/>
      <c r="AE1121"/>
      <c r="AF1121" t="n">
        <v>231</v>
      </c>
      <c r="AG1121" t="n">
        <v>26</v>
      </c>
      <c r="AH1121" t="n">
        <v>98</v>
      </c>
      <c r="AI1121" t="n">
        <v>2940</v>
      </c>
      <c r="AJ1121" t="n">
        <v>1025</v>
      </c>
      <c r="AK1121" t="n">
        <v>-1896</v>
      </c>
      <c r="AL1121" t="n">
        <v>210</v>
      </c>
      <c r="AM1121" t="n">
        <v>31</v>
      </c>
      <c r="AN1121" t="n">
        <v>1699</v>
      </c>
      <c r="AO1121" t="n">
        <v>200</v>
      </c>
      <c r="AP1121"/>
      <c r="AQ1121"/>
      <c r="AR1121"/>
    </row>
    <row r="1122">
      <c r="A1122" t="n">
        <v>155104</v>
      </c>
      <c r="B1122" t="s">
        <v>1915</v>
      </c>
      <c r="C1122" t="s">
        <v>1916</v>
      </c>
      <c r="D1122" t="s">
        <v>1878</v>
      </c>
      <c r="E1122" t="s">
        <v>891</v>
      </c>
      <c r="F1122" t="s">
        <v>173</v>
      </c>
      <c r="G1122" t="s">
        <v>149</v>
      </c>
      <c r="H1122" t="s">
        <v>174</v>
      </c>
      <c r="I1122" t="s">
        <v>175</v>
      </c>
      <c r="J1122" t="s">
        <v>168</v>
      </c>
      <c r="K1122" t="s">
        <v>176</v>
      </c>
      <c r="L1122" t="s">
        <v>155</v>
      </c>
      <c r="M1122" t="s">
        <v>155</v>
      </c>
      <c r="N1122" t="n">
        <v>-100.8492</v>
      </c>
      <c r="O1122" t="n">
        <v>37.9705</v>
      </c>
      <c r="P1122" t="n">
        <v>2640</v>
      </c>
      <c r="Q1122" t="n">
        <v>2640</v>
      </c>
      <c r="R1122" t="n">
        <v>54.3</v>
      </c>
      <c r="S1122" t="n">
        <v>32.9</v>
      </c>
      <c r="T1122" t="n">
        <v>8.8</v>
      </c>
      <c r="U1122" t="n">
        <v>47.9</v>
      </c>
      <c r="V1122" t="n">
        <v>1.9</v>
      </c>
      <c r="W1122" t="n">
        <v>2.7</v>
      </c>
      <c r="X1122" t="n">
        <v>66</v>
      </c>
      <c r="Y1122" t="n">
        <v>42</v>
      </c>
      <c r="Z1122" t="n">
        <v>14</v>
      </c>
      <c r="AA1122" t="n">
        <v>372</v>
      </c>
      <c r="AB1122" t="n">
        <v>41.1</v>
      </c>
      <c r="AC1122"/>
      <c r="AD1122"/>
      <c r="AE1122"/>
      <c r="AF1122" t="n">
        <v>468</v>
      </c>
      <c r="AG1122" t="n">
        <v>29</v>
      </c>
      <c r="AH1122" t="n">
        <v>59</v>
      </c>
      <c r="AI1122" t="n">
        <v>10633</v>
      </c>
      <c r="AJ1122" t="n">
        <v>6831</v>
      </c>
      <c r="AK1122" t="n">
        <v>8037</v>
      </c>
      <c r="AL1122" t="n">
        <v>9537</v>
      </c>
      <c r="AM1122" t="n">
        <v>12305</v>
      </c>
      <c r="AN1122" t="n">
        <v>12715</v>
      </c>
      <c r="AO1122" t="n">
        <v>350</v>
      </c>
      <c r="AP1122"/>
      <c r="AQ1122"/>
      <c r="AR1122"/>
    </row>
    <row r="1123">
      <c r="A1123" t="n">
        <v>155140</v>
      </c>
      <c r="B1123" t="s">
        <v>1917</v>
      </c>
      <c r="C1123" t="s">
        <v>1918</v>
      </c>
      <c r="D1123" t="s">
        <v>1878</v>
      </c>
      <c r="E1123" t="s">
        <v>891</v>
      </c>
      <c r="F1123" t="s">
        <v>148</v>
      </c>
      <c r="G1123" t="s">
        <v>149</v>
      </c>
      <c r="H1123" t="s">
        <v>150</v>
      </c>
      <c r="I1123" t="s">
        <v>151</v>
      </c>
      <c r="J1123" t="s">
        <v>164</v>
      </c>
      <c r="K1123" t="s">
        <v>323</v>
      </c>
      <c r="L1123" t="s">
        <v>155</v>
      </c>
      <c r="M1123" t="s">
        <v>154</v>
      </c>
      <c r="N1123" t="n">
        <v>-95.2329</v>
      </c>
      <c r="O1123" t="n">
        <v>38.9388</v>
      </c>
      <c r="P1123" t="n">
        <v>931</v>
      </c>
      <c r="Q1123" t="n">
        <v>931</v>
      </c>
      <c r="R1123" t="n">
        <v>60.4</v>
      </c>
      <c r="S1123" t="n">
        <v>0</v>
      </c>
      <c r="T1123" t="n">
        <v>0</v>
      </c>
      <c r="U1123" t="n">
        <v>0</v>
      </c>
      <c r="V1123" t="n">
        <v>0</v>
      </c>
      <c r="W1123" t="n">
        <v>0</v>
      </c>
      <c r="X1123"/>
      <c r="Y1123"/>
      <c r="Z1123" t="n">
        <v>20</v>
      </c>
      <c r="AA1123" t="n">
        <v>162</v>
      </c>
      <c r="AB1123" t="n">
        <v>42.6</v>
      </c>
      <c r="AC1123"/>
      <c r="AD1123"/>
      <c r="AE1123"/>
      <c r="AF1123" t="n">
        <v>198</v>
      </c>
      <c r="AG1123" t="n">
        <v>62</v>
      </c>
      <c r="AH1123" t="n">
        <v>94</v>
      </c>
      <c r="AI1123" t="n">
        <v>4537</v>
      </c>
      <c r="AJ1123" t="n">
        <v>3031</v>
      </c>
      <c r="AK1123"/>
      <c r="AL1123"/>
      <c r="AM1123"/>
      <c r="AN1123"/>
      <c r="AO1123" t="n">
        <v>65</v>
      </c>
      <c r="AP1123" t="n">
        <v>50</v>
      </c>
      <c r="AQ1123"/>
      <c r="AR1123"/>
    </row>
    <row r="1124">
      <c r="A1124" t="n">
        <v>155159</v>
      </c>
      <c r="B1124" t="s">
        <v>1919</v>
      </c>
      <c r="C1124" t="s">
        <v>1908</v>
      </c>
      <c r="D1124" t="s">
        <v>1878</v>
      </c>
      <c r="E1124" t="s">
        <v>891</v>
      </c>
      <c r="F1124" t="s">
        <v>199</v>
      </c>
      <c r="G1124" t="s">
        <v>189</v>
      </c>
      <c r="H1124" t="s">
        <v>200</v>
      </c>
      <c r="I1124" t="s">
        <v>175</v>
      </c>
      <c r="J1124" t="s">
        <v>164</v>
      </c>
      <c r="K1124"/>
      <c r="L1124" t="s">
        <v>155</v>
      </c>
      <c r="M1124" t="s">
        <v>155</v>
      </c>
      <c r="N1124" t="n">
        <v>-99.3106</v>
      </c>
      <c r="O1124" t="n">
        <v>38.8849</v>
      </c>
      <c r="P1124" t="n">
        <v>112</v>
      </c>
      <c r="Q1124" t="n">
        <v>112</v>
      </c>
      <c r="R1124" t="n">
        <v>100</v>
      </c>
      <c r="S1124" t="n">
        <v>71.4</v>
      </c>
      <c r="T1124" t="n">
        <v>4.5</v>
      </c>
      <c r="U1124" t="n">
        <v>19.6</v>
      </c>
      <c r="V1124" t="n">
        <v>0.9</v>
      </c>
      <c r="W1124" t="n">
        <v>0</v>
      </c>
      <c r="X1124" t="n">
        <v>83</v>
      </c>
      <c r="Y1124"/>
      <c r="Z1124" t="n">
        <v>15</v>
      </c>
      <c r="AA1124"/>
      <c r="AB1124"/>
      <c r="AC1124"/>
      <c r="AD1124"/>
      <c r="AE1124"/>
      <c r="AF1124" t="n">
        <v>101</v>
      </c>
      <c r="AG1124" t="n">
        <v>43</v>
      </c>
      <c r="AH1124" t="n">
        <v>43</v>
      </c>
      <c r="AI1124" t="n">
        <v>12985</v>
      </c>
      <c r="AJ1124" t="n">
        <v>13916</v>
      </c>
      <c r="AK1124" t="n">
        <v>11259</v>
      </c>
      <c r="AL1124" t="n">
        <v>14562</v>
      </c>
      <c r="AM1124" t="n">
        <v>17964</v>
      </c>
      <c r="AN1124" t="n">
        <v>18633</v>
      </c>
      <c r="AO1124"/>
      <c r="AP1124"/>
      <c r="AQ1124"/>
      <c r="AR1124"/>
    </row>
    <row r="1125">
      <c r="A1125" t="n">
        <v>155177</v>
      </c>
      <c r="B1125" t="s">
        <v>1920</v>
      </c>
      <c r="C1125" t="s">
        <v>1921</v>
      </c>
      <c r="D1125" t="s">
        <v>1878</v>
      </c>
      <c r="E1125" t="s">
        <v>891</v>
      </c>
      <c r="F1125" t="s">
        <v>162</v>
      </c>
      <c r="G1125" t="s">
        <v>163</v>
      </c>
      <c r="H1125" t="s">
        <v>150</v>
      </c>
      <c r="I1125" t="s">
        <v>205</v>
      </c>
      <c r="J1125" t="s">
        <v>164</v>
      </c>
      <c r="K1125" t="s">
        <v>179</v>
      </c>
      <c r="L1125" t="s">
        <v>155</v>
      </c>
      <c r="M1125" t="s">
        <v>155</v>
      </c>
      <c r="N1125" t="n">
        <v>-97.4339</v>
      </c>
      <c r="O1125" t="n">
        <v>38.1346</v>
      </c>
      <c r="P1125" t="n">
        <v>372</v>
      </c>
      <c r="Q1125" t="n">
        <v>372</v>
      </c>
      <c r="R1125" t="n">
        <v>53.2</v>
      </c>
      <c r="S1125" t="n">
        <v>49.2</v>
      </c>
      <c r="T1125" t="n">
        <v>7.5</v>
      </c>
      <c r="U1125" t="n">
        <v>15.3</v>
      </c>
      <c r="V1125" t="n">
        <v>1.6</v>
      </c>
      <c r="W1125" t="n">
        <v>16.9</v>
      </c>
      <c r="X1125" t="n">
        <v>83</v>
      </c>
      <c r="Y1125"/>
      <c r="Z1125" t="n">
        <v>7</v>
      </c>
      <c r="AA1125" t="n">
        <v>162</v>
      </c>
      <c r="AB1125" t="n">
        <v>57.4</v>
      </c>
      <c r="AC1125" t="n">
        <v>13</v>
      </c>
      <c r="AD1125" t="n">
        <v>53.8</v>
      </c>
      <c r="AE1125" t="n">
        <v>46.2</v>
      </c>
      <c r="AF1125" t="n">
        <v>108</v>
      </c>
      <c r="AG1125" t="n">
        <v>30</v>
      </c>
      <c r="AH1125" t="n">
        <v>100</v>
      </c>
      <c r="AI1125" t="n">
        <v>22691</v>
      </c>
      <c r="AJ1125" t="n">
        <v>12600</v>
      </c>
      <c r="AK1125" t="n">
        <v>12377</v>
      </c>
      <c r="AL1125" t="n">
        <v>22620</v>
      </c>
      <c r="AM1125" t="n">
        <v>21575</v>
      </c>
      <c r="AN1125" t="n">
        <v>24666</v>
      </c>
      <c r="AO1125" t="n">
        <v>55</v>
      </c>
      <c r="AP1125" t="n">
        <v>43</v>
      </c>
      <c r="AQ1125"/>
      <c r="AR1125"/>
    </row>
    <row r="1126">
      <c r="A1126" t="n">
        <v>155186</v>
      </c>
      <c r="B1126" t="s">
        <v>1517</v>
      </c>
      <c r="C1126" t="s">
        <v>1688</v>
      </c>
      <c r="D1126" t="s">
        <v>1878</v>
      </c>
      <c r="E1126" t="s">
        <v>891</v>
      </c>
      <c r="F1126" t="s">
        <v>173</v>
      </c>
      <c r="G1126" t="s">
        <v>149</v>
      </c>
      <c r="H1126" t="s">
        <v>174</v>
      </c>
      <c r="I1126" t="s">
        <v>205</v>
      </c>
      <c r="J1126" t="s">
        <v>168</v>
      </c>
      <c r="K1126" t="s">
        <v>176</v>
      </c>
      <c r="L1126" t="s">
        <v>155</v>
      </c>
      <c r="M1126" t="s">
        <v>155</v>
      </c>
      <c r="N1126" t="n">
        <v>-95.2715</v>
      </c>
      <c r="O1126" t="n">
        <v>39.86</v>
      </c>
      <c r="P1126" t="n">
        <v>3738</v>
      </c>
      <c r="Q1126" t="n">
        <v>3738</v>
      </c>
      <c r="R1126" t="n">
        <v>58.1</v>
      </c>
      <c r="S1126" t="n">
        <v>73.9</v>
      </c>
      <c r="T1126" t="n">
        <v>10</v>
      </c>
      <c r="U1126" t="n">
        <v>3</v>
      </c>
      <c r="V1126" t="n">
        <v>1.4</v>
      </c>
      <c r="W1126" t="n">
        <v>0</v>
      </c>
      <c r="X1126" t="n">
        <v>39</v>
      </c>
      <c r="Y1126" t="n">
        <v>25</v>
      </c>
      <c r="Z1126" t="n">
        <v>13</v>
      </c>
      <c r="AA1126" t="n">
        <v>391</v>
      </c>
      <c r="AB1126" t="n">
        <v>38.6</v>
      </c>
      <c r="AC1126"/>
      <c r="AD1126"/>
      <c r="AE1126"/>
      <c r="AF1126" t="n">
        <v>351</v>
      </c>
      <c r="AG1126" t="n">
        <v>17</v>
      </c>
      <c r="AH1126" t="n">
        <v>28</v>
      </c>
      <c r="AI1126" t="n">
        <v>9980</v>
      </c>
      <c r="AJ1126" t="n">
        <v>8194</v>
      </c>
      <c r="AK1126" t="n">
        <v>8296</v>
      </c>
      <c r="AL1126" t="n">
        <v>12073</v>
      </c>
      <c r="AM1126" t="n">
        <v>13707</v>
      </c>
      <c r="AN1126" t="n">
        <v>13820</v>
      </c>
      <c r="AO1126" t="n">
        <v>203</v>
      </c>
      <c r="AP1126"/>
      <c r="AQ1126"/>
      <c r="AR1126"/>
    </row>
    <row r="1127">
      <c r="A1127" t="n">
        <v>155195</v>
      </c>
      <c r="B1127" t="s">
        <v>1922</v>
      </c>
      <c r="C1127" t="s">
        <v>1923</v>
      </c>
      <c r="D1127" t="s">
        <v>1878</v>
      </c>
      <c r="E1127" t="s">
        <v>891</v>
      </c>
      <c r="F1127" t="s">
        <v>173</v>
      </c>
      <c r="G1127" t="s">
        <v>149</v>
      </c>
      <c r="H1127" t="s">
        <v>174</v>
      </c>
      <c r="I1127" t="s">
        <v>175</v>
      </c>
      <c r="J1127" t="s">
        <v>168</v>
      </c>
      <c r="K1127" t="s">
        <v>176</v>
      </c>
      <c r="L1127" t="s">
        <v>155</v>
      </c>
      <c r="M1127" t="s">
        <v>155</v>
      </c>
      <c r="N1127" t="n">
        <v>-97.9214</v>
      </c>
      <c r="O1127" t="n">
        <v>38.068</v>
      </c>
      <c r="P1127" t="n">
        <v>7432</v>
      </c>
      <c r="Q1127" t="n">
        <v>7432</v>
      </c>
      <c r="R1127" t="n">
        <v>57.8</v>
      </c>
      <c r="S1127" t="n">
        <v>64.1</v>
      </c>
      <c r="T1127" t="n">
        <v>6</v>
      </c>
      <c r="U1127" t="n">
        <v>11.5</v>
      </c>
      <c r="V1127" t="n">
        <v>1</v>
      </c>
      <c r="W1127" t="n">
        <v>0.8</v>
      </c>
      <c r="X1127" t="n">
        <v>69</v>
      </c>
      <c r="Y1127" t="n">
        <v>35</v>
      </c>
      <c r="Z1127" t="n">
        <v>17</v>
      </c>
      <c r="AA1127" t="n">
        <v>807</v>
      </c>
      <c r="AB1127" t="n">
        <v>45.2</v>
      </c>
      <c r="AC1127"/>
      <c r="AD1127"/>
      <c r="AE1127"/>
      <c r="AF1127" t="n">
        <v>704</v>
      </c>
      <c r="AG1127" t="n">
        <v>24</v>
      </c>
      <c r="AH1127" t="n">
        <v>42</v>
      </c>
      <c r="AI1127" t="n">
        <v>6456</v>
      </c>
      <c r="AJ1127" t="n">
        <v>4145</v>
      </c>
      <c r="AK1127" t="n">
        <v>4365</v>
      </c>
      <c r="AL1127" t="n">
        <v>6499</v>
      </c>
      <c r="AM1127" t="n">
        <v>10383</v>
      </c>
      <c r="AN1127" t="n">
        <v>11343</v>
      </c>
      <c r="AO1127" t="n">
        <v>822</v>
      </c>
      <c r="AP1127"/>
      <c r="AQ1127"/>
      <c r="AR1127"/>
    </row>
    <row r="1128">
      <c r="A1128" t="n">
        <v>155201</v>
      </c>
      <c r="B1128" t="s">
        <v>1924</v>
      </c>
      <c r="C1128" t="s">
        <v>1925</v>
      </c>
      <c r="D1128" t="s">
        <v>1878</v>
      </c>
      <c r="E1128" t="s">
        <v>891</v>
      </c>
      <c r="F1128" t="s">
        <v>173</v>
      </c>
      <c r="G1128" t="s">
        <v>149</v>
      </c>
      <c r="H1128" t="s">
        <v>174</v>
      </c>
      <c r="I1128" t="s">
        <v>205</v>
      </c>
      <c r="J1128" t="s">
        <v>164</v>
      </c>
      <c r="K1128" t="s">
        <v>176</v>
      </c>
      <c r="L1128" t="s">
        <v>155</v>
      </c>
      <c r="M1128" t="s">
        <v>155</v>
      </c>
      <c r="N1128" t="n">
        <v>-95.7205</v>
      </c>
      <c r="O1128" t="n">
        <v>37.1956</v>
      </c>
      <c r="P1128" t="n">
        <v>1035</v>
      </c>
      <c r="Q1128" t="n">
        <v>1035</v>
      </c>
      <c r="R1128" t="n">
        <v>53.9</v>
      </c>
      <c r="S1128" t="n">
        <v>50.7</v>
      </c>
      <c r="T1128" t="n">
        <v>20.9</v>
      </c>
      <c r="U1128" t="n">
        <v>9.5</v>
      </c>
      <c r="V1128" t="n">
        <v>0.2</v>
      </c>
      <c r="W1128" t="n">
        <v>1.9</v>
      </c>
      <c r="X1128" t="n">
        <v>54</v>
      </c>
      <c r="Y1128" t="n">
        <v>24</v>
      </c>
      <c r="Z1128" t="n">
        <v>16</v>
      </c>
      <c r="AA1128" t="n">
        <v>178</v>
      </c>
      <c r="AB1128" t="n">
        <v>34.3</v>
      </c>
      <c r="AC1128"/>
      <c r="AD1128"/>
      <c r="AE1128"/>
      <c r="AF1128" t="n">
        <v>193</v>
      </c>
      <c r="AG1128" t="n">
        <v>40</v>
      </c>
      <c r="AH1128" t="n">
        <v>70</v>
      </c>
      <c r="AI1128" t="n">
        <v>6956</v>
      </c>
      <c r="AJ1128" t="n">
        <v>4949</v>
      </c>
      <c r="AK1128" t="n">
        <v>5063</v>
      </c>
      <c r="AL1128" t="n">
        <v>7708</v>
      </c>
      <c r="AM1128" t="n">
        <v>9033</v>
      </c>
      <c r="AN1128" t="n">
        <v>10187</v>
      </c>
      <c r="AO1128" t="n">
        <v>94</v>
      </c>
      <c r="AP1128"/>
      <c r="AQ1128"/>
      <c r="AR1128"/>
    </row>
    <row r="1129">
      <c r="A1129" t="n">
        <v>155210</v>
      </c>
      <c r="B1129" t="s">
        <v>1926</v>
      </c>
      <c r="C1129" t="s">
        <v>1927</v>
      </c>
      <c r="D1129" t="s">
        <v>1878</v>
      </c>
      <c r="E1129" t="s">
        <v>891</v>
      </c>
      <c r="F1129" t="s">
        <v>173</v>
      </c>
      <c r="G1129" t="s">
        <v>149</v>
      </c>
      <c r="H1129" t="s">
        <v>174</v>
      </c>
      <c r="I1129" t="s">
        <v>151</v>
      </c>
      <c r="J1129" t="s">
        <v>238</v>
      </c>
      <c r="K1129" t="s">
        <v>176</v>
      </c>
      <c r="L1129" t="s">
        <v>155</v>
      </c>
      <c r="M1129" t="s">
        <v>155</v>
      </c>
      <c r="N1129" t="n">
        <v>-94.7278</v>
      </c>
      <c r="O1129" t="n">
        <v>38.9241</v>
      </c>
      <c r="P1129" t="n">
        <v>24632</v>
      </c>
      <c r="Q1129" t="n">
        <v>24632</v>
      </c>
      <c r="R1129" t="n">
        <v>54.7</v>
      </c>
      <c r="S1129" t="n">
        <v>63.9</v>
      </c>
      <c r="T1129" t="n">
        <v>5.7</v>
      </c>
      <c r="U1129" t="n">
        <v>11.9</v>
      </c>
      <c r="V1129" t="n">
        <v>4.3</v>
      </c>
      <c r="W1129" t="n">
        <v>2.5</v>
      </c>
      <c r="X1129" t="n">
        <v>66</v>
      </c>
      <c r="Y1129" t="n">
        <v>49</v>
      </c>
      <c r="Z1129" t="n">
        <v>18</v>
      </c>
      <c r="AA1129" t="n">
        <v>1184</v>
      </c>
      <c r="AB1129" t="n">
        <v>29.5</v>
      </c>
      <c r="AC1129"/>
      <c r="AD1129"/>
      <c r="AE1129"/>
      <c r="AF1129" t="n">
        <v>1298</v>
      </c>
      <c r="AG1129" t="n">
        <v>16</v>
      </c>
      <c r="AH1129" t="n">
        <v>32</v>
      </c>
      <c r="AI1129" t="n">
        <v>13949</v>
      </c>
      <c r="AJ1129" t="n">
        <v>12074</v>
      </c>
      <c r="AK1129" t="n">
        <v>13159</v>
      </c>
      <c r="AL1129" t="n">
        <v>15293</v>
      </c>
      <c r="AM1129" t="n">
        <v>17298</v>
      </c>
      <c r="AN1129" t="n">
        <v>18399</v>
      </c>
      <c r="AO1129" t="n">
        <v>1688</v>
      </c>
      <c r="AP1129"/>
      <c r="AQ1129"/>
      <c r="AR1129"/>
    </row>
    <row r="1130">
      <c r="A1130" t="n">
        <v>155283</v>
      </c>
      <c r="B1130" t="s">
        <v>1928</v>
      </c>
      <c r="C1130" t="s">
        <v>1903</v>
      </c>
      <c r="D1130" t="s">
        <v>1929</v>
      </c>
      <c r="E1130" t="s">
        <v>891</v>
      </c>
      <c r="F1130" t="s">
        <v>188</v>
      </c>
      <c r="G1130" t="s">
        <v>189</v>
      </c>
      <c r="H1130" t="s">
        <v>150</v>
      </c>
      <c r="I1130" t="s">
        <v>151</v>
      </c>
      <c r="J1130" t="s">
        <v>164</v>
      </c>
      <c r="K1130" t="s">
        <v>209</v>
      </c>
      <c r="L1130" t="s">
        <v>155</v>
      </c>
      <c r="M1130" t="s">
        <v>155</v>
      </c>
      <c r="N1130" t="n">
        <v>-94.6026</v>
      </c>
      <c r="O1130" t="n">
        <v>38.9361</v>
      </c>
      <c r="P1130" t="n">
        <v>1159</v>
      </c>
      <c r="Q1130" t="n">
        <v>1159</v>
      </c>
      <c r="R1130" t="n">
        <v>89.9</v>
      </c>
      <c r="S1130" t="n">
        <v>20.9</v>
      </c>
      <c r="T1130" t="n">
        <v>24.1</v>
      </c>
      <c r="U1130" t="n">
        <v>14.2</v>
      </c>
      <c r="V1130" t="n">
        <v>2.4</v>
      </c>
      <c r="W1130" t="n">
        <v>0</v>
      </c>
      <c r="X1130"/>
      <c r="Y1130"/>
      <c r="Z1130" t="n">
        <v>26</v>
      </c>
      <c r="AA1130" t="n">
        <v>332</v>
      </c>
      <c r="AB1130" t="n">
        <v>56.9</v>
      </c>
      <c r="AC1130"/>
      <c r="AD1130"/>
      <c r="AE1130"/>
      <c r="AF1130" t="n">
        <v>471</v>
      </c>
      <c r="AG1130" t="n">
        <v>54</v>
      </c>
      <c r="AH1130" t="n">
        <v>56</v>
      </c>
      <c r="AI1130" t="n">
        <v>27806</v>
      </c>
      <c r="AJ1130" t="n">
        <v>27936</v>
      </c>
      <c r="AK1130" t="n">
        <v>28075</v>
      </c>
      <c r="AL1130" t="n">
        <v>28847</v>
      </c>
      <c r="AM1130" t="n">
        <v>31448</v>
      </c>
      <c r="AN1130" t="n">
        <v>31448</v>
      </c>
      <c r="AO1130" t="n">
        <v>127</v>
      </c>
      <c r="AP1130" t="n">
        <v>37</v>
      </c>
      <c r="AQ1130"/>
      <c r="AR1130"/>
    </row>
    <row r="1131">
      <c r="A1131" t="n">
        <v>155292</v>
      </c>
      <c r="B1131" t="s">
        <v>1930</v>
      </c>
      <c r="C1131" t="s">
        <v>1903</v>
      </c>
      <c r="D1131" t="s">
        <v>1878</v>
      </c>
      <c r="E1131" t="s">
        <v>891</v>
      </c>
      <c r="F1131" t="s">
        <v>173</v>
      </c>
      <c r="G1131" t="s">
        <v>149</v>
      </c>
      <c r="H1131" t="s">
        <v>174</v>
      </c>
      <c r="I1131" t="s">
        <v>151</v>
      </c>
      <c r="J1131" t="s">
        <v>168</v>
      </c>
      <c r="K1131" t="s">
        <v>176</v>
      </c>
      <c r="L1131" t="s">
        <v>155</v>
      </c>
      <c r="M1131" t="s">
        <v>155</v>
      </c>
      <c r="N1131" t="n">
        <v>-94.7481</v>
      </c>
      <c r="O1131" t="n">
        <v>39.1219</v>
      </c>
      <c r="P1131" t="n">
        <v>6523</v>
      </c>
      <c r="Q1131" t="n">
        <v>6523</v>
      </c>
      <c r="R1131" t="n">
        <v>58.7</v>
      </c>
      <c r="S1131" t="n">
        <v>40.9</v>
      </c>
      <c r="T1131" t="n">
        <v>18.3</v>
      </c>
      <c r="U1131" t="n">
        <v>26</v>
      </c>
      <c r="V1131" t="n">
        <v>4.1</v>
      </c>
      <c r="W1131" t="n">
        <v>1.5</v>
      </c>
      <c r="X1131" t="n">
        <v>50</v>
      </c>
      <c r="Y1131" t="n">
        <v>38</v>
      </c>
      <c r="Z1131" t="n">
        <v>14</v>
      </c>
      <c r="AA1131" t="n">
        <v>364</v>
      </c>
      <c r="AB1131" t="n">
        <v>37.9</v>
      </c>
      <c r="AC1131"/>
      <c r="AD1131"/>
      <c r="AE1131"/>
      <c r="AF1131" t="n">
        <v>434</v>
      </c>
      <c r="AG1131" t="n">
        <v>31</v>
      </c>
      <c r="AH1131" t="n">
        <v>45</v>
      </c>
      <c r="AI1131" t="n">
        <v>13563</v>
      </c>
      <c r="AJ1131" t="n">
        <v>14918</v>
      </c>
      <c r="AK1131" t="n">
        <v>15040</v>
      </c>
      <c r="AL1131" t="n">
        <v>16170</v>
      </c>
      <c r="AM1131" t="n">
        <v>16951</v>
      </c>
      <c r="AN1131"/>
      <c r="AO1131" t="n">
        <v>540</v>
      </c>
      <c r="AP1131"/>
      <c r="AQ1131"/>
      <c r="AR1131"/>
    </row>
    <row r="1132">
      <c r="A1132" t="n">
        <v>155308</v>
      </c>
      <c r="B1132" t="s">
        <v>1931</v>
      </c>
      <c r="C1132" t="s">
        <v>1927</v>
      </c>
      <c r="D1132" t="s">
        <v>1878</v>
      </c>
      <c r="E1132" t="s">
        <v>891</v>
      </c>
      <c r="F1132" t="s">
        <v>162</v>
      </c>
      <c r="G1132" t="s">
        <v>163</v>
      </c>
      <c r="H1132" t="s">
        <v>150</v>
      </c>
      <c r="I1132" t="s">
        <v>151</v>
      </c>
      <c r="J1132" t="s">
        <v>164</v>
      </c>
      <c r="K1132" t="s">
        <v>179</v>
      </c>
      <c r="L1132" t="s">
        <v>155</v>
      </c>
      <c r="M1132" t="s">
        <v>155</v>
      </c>
      <c r="N1132" t="n">
        <v>-94.6669</v>
      </c>
      <c r="O1132" t="n">
        <v>38.9948</v>
      </c>
      <c r="P1132" t="n">
        <v>229</v>
      </c>
      <c r="Q1132" t="n">
        <v>229</v>
      </c>
      <c r="R1132" t="n">
        <v>35.4</v>
      </c>
      <c r="S1132" t="n">
        <v>33.2</v>
      </c>
      <c r="T1132" t="n">
        <v>33.6</v>
      </c>
      <c r="U1132" t="n">
        <v>10</v>
      </c>
      <c r="V1132" t="n">
        <v>3.1</v>
      </c>
      <c r="W1132" t="n">
        <v>4.8</v>
      </c>
      <c r="X1132" t="n">
        <v>48</v>
      </c>
      <c r="Y1132"/>
      <c r="Z1132" t="n">
        <v>15</v>
      </c>
      <c r="AA1132" t="n">
        <v>35</v>
      </c>
      <c r="AB1132" t="n">
        <v>28.6</v>
      </c>
      <c r="AC1132" t="n">
        <v>14</v>
      </c>
      <c r="AD1132" t="n">
        <v>14.3</v>
      </c>
      <c r="AE1132" t="n">
        <v>14.3</v>
      </c>
      <c r="AF1132" t="n">
        <v>33</v>
      </c>
      <c r="AG1132" t="n">
        <v>58</v>
      </c>
      <c r="AH1132" t="n">
        <v>88</v>
      </c>
      <c r="AI1132" t="n">
        <v>15996</v>
      </c>
      <c r="AJ1132" t="n">
        <v>13965</v>
      </c>
      <c r="AK1132" t="n">
        <v>13451</v>
      </c>
      <c r="AL1132" t="n">
        <v>15844</v>
      </c>
      <c r="AM1132" t="n">
        <v>20096</v>
      </c>
      <c r="AN1132" t="n">
        <v>20301</v>
      </c>
      <c r="AO1132" t="n">
        <v>3</v>
      </c>
      <c r="AP1132" t="n">
        <v>13</v>
      </c>
      <c r="AQ1132"/>
      <c r="AR1132"/>
    </row>
    <row r="1133">
      <c r="A1133" t="n">
        <v>155317</v>
      </c>
      <c r="B1133" t="s">
        <v>1932</v>
      </c>
      <c r="C1133" t="s">
        <v>1918</v>
      </c>
      <c r="D1133" t="s">
        <v>1878</v>
      </c>
      <c r="E1133" t="s">
        <v>891</v>
      </c>
      <c r="F1133" t="s">
        <v>148</v>
      </c>
      <c r="G1133" t="s">
        <v>149</v>
      </c>
      <c r="H1133" t="s">
        <v>150</v>
      </c>
      <c r="I1133" t="s">
        <v>151</v>
      </c>
      <c r="J1133" t="s">
        <v>158</v>
      </c>
      <c r="K1133" t="s">
        <v>159</v>
      </c>
      <c r="L1133" t="s">
        <v>155</v>
      </c>
      <c r="M1133" t="s">
        <v>155</v>
      </c>
      <c r="N1133" t="n">
        <v>-95.2476</v>
      </c>
      <c r="O1133" t="n">
        <v>38.9585</v>
      </c>
      <c r="P1133" t="n">
        <v>29413</v>
      </c>
      <c r="Q1133" t="n">
        <v>20850</v>
      </c>
      <c r="R1133" t="n">
        <v>53.5</v>
      </c>
      <c r="S1133" t="n">
        <v>67.8</v>
      </c>
      <c r="T1133" t="n">
        <v>4.4</v>
      </c>
      <c r="U1133" t="n">
        <v>9.9</v>
      </c>
      <c r="V1133" t="n">
        <v>6</v>
      </c>
      <c r="W1133" t="n">
        <v>4.7</v>
      </c>
      <c r="X1133" t="n">
        <v>85</v>
      </c>
      <c r="Y1133" t="n">
        <v>50</v>
      </c>
      <c r="Z1133" t="n">
        <v>17</v>
      </c>
      <c r="AA1133" t="n">
        <v>4072</v>
      </c>
      <c r="AB1133" t="n">
        <v>68.8</v>
      </c>
      <c r="AC1133" t="n">
        <v>4072</v>
      </c>
      <c r="AD1133" t="n">
        <v>68.8</v>
      </c>
      <c r="AE1133" t="n">
        <v>53.7</v>
      </c>
      <c r="AF1133" t="n">
        <v>4371</v>
      </c>
      <c r="AG1133" t="n">
        <v>20</v>
      </c>
      <c r="AH1133" t="n">
        <v>70</v>
      </c>
      <c r="AI1133" t="n">
        <v>18322</v>
      </c>
      <c r="AJ1133" t="n">
        <v>10908</v>
      </c>
      <c r="AK1133" t="n">
        <v>12702</v>
      </c>
      <c r="AL1133" t="n">
        <v>16097</v>
      </c>
      <c r="AM1133" t="n">
        <v>20649</v>
      </c>
      <c r="AN1133" t="n">
        <v>21310</v>
      </c>
      <c r="AO1133"/>
      <c r="AP1133" t="n">
        <v>4010</v>
      </c>
      <c r="AQ1133" t="n">
        <v>1500</v>
      </c>
      <c r="AR1133" t="n">
        <v>992</v>
      </c>
    </row>
    <row r="1134">
      <c r="A1134" t="n">
        <v>155335</v>
      </c>
      <c r="B1134" t="s">
        <v>1933</v>
      </c>
      <c r="C1134" t="s">
        <v>1912</v>
      </c>
      <c r="D1134" t="s">
        <v>1878</v>
      </c>
      <c r="E1134" t="s">
        <v>891</v>
      </c>
      <c r="F1134" t="s">
        <v>162</v>
      </c>
      <c r="G1134" t="s">
        <v>163</v>
      </c>
      <c r="H1134" t="s">
        <v>150</v>
      </c>
      <c r="I1134" t="s">
        <v>151</v>
      </c>
      <c r="J1134" t="s">
        <v>168</v>
      </c>
      <c r="K1134" t="s">
        <v>153</v>
      </c>
      <c r="L1134" t="s">
        <v>155</v>
      </c>
      <c r="M1134" t="s">
        <v>155</v>
      </c>
      <c r="N1134" t="n">
        <v>-97.3777</v>
      </c>
      <c r="O1134" t="n">
        <v>37.6726</v>
      </c>
      <c r="P1134" t="n">
        <v>4168</v>
      </c>
      <c r="Q1134" t="n">
        <v>3327</v>
      </c>
      <c r="R1134" t="n">
        <v>61</v>
      </c>
      <c r="S1134" t="n">
        <v>65.3</v>
      </c>
      <c r="T1134" t="n">
        <v>3</v>
      </c>
      <c r="U1134" t="n">
        <v>16.5</v>
      </c>
      <c r="V1134" t="n">
        <v>5.7</v>
      </c>
      <c r="W1134" t="n">
        <v>2.1</v>
      </c>
      <c r="X1134" t="n">
        <v>71</v>
      </c>
      <c r="Y1134"/>
      <c r="Z1134" t="n">
        <v>13</v>
      </c>
      <c r="AA1134" t="n">
        <v>212</v>
      </c>
      <c r="AB1134" t="n">
        <v>53.8</v>
      </c>
      <c r="AC1134" t="n">
        <v>207</v>
      </c>
      <c r="AD1134" t="n">
        <v>54.6</v>
      </c>
      <c r="AE1134" t="n">
        <v>38.2</v>
      </c>
      <c r="AF1134" t="n">
        <v>177</v>
      </c>
      <c r="AG1134" t="n">
        <v>12</v>
      </c>
      <c r="AH1134" t="n">
        <v>34</v>
      </c>
      <c r="AI1134" t="n">
        <v>19315</v>
      </c>
      <c r="AJ1134" t="n">
        <v>18579</v>
      </c>
      <c r="AK1134" t="n">
        <v>15764</v>
      </c>
      <c r="AL1134" t="n">
        <v>17055</v>
      </c>
      <c r="AM1134" t="n">
        <v>19477</v>
      </c>
      <c r="AN1134" t="n">
        <v>21726</v>
      </c>
      <c r="AO1134" t="n">
        <v>25</v>
      </c>
      <c r="AP1134" t="n">
        <v>199</v>
      </c>
      <c r="AQ1134" t="n">
        <v>123</v>
      </c>
      <c r="AR1134"/>
    </row>
    <row r="1135">
      <c r="A1135" t="n">
        <v>155353</v>
      </c>
      <c r="B1135" t="s">
        <v>1934</v>
      </c>
      <c r="C1135" t="s">
        <v>1912</v>
      </c>
      <c r="D1135" t="s">
        <v>1878</v>
      </c>
      <c r="E1135" t="s">
        <v>891</v>
      </c>
      <c r="F1135" t="s">
        <v>199</v>
      </c>
      <c r="G1135" t="s">
        <v>189</v>
      </c>
      <c r="H1135" t="s">
        <v>200</v>
      </c>
      <c r="I1135" t="s">
        <v>151</v>
      </c>
      <c r="J1135" t="s">
        <v>164</v>
      </c>
      <c r="K1135"/>
      <c r="L1135" t="s">
        <v>155</v>
      </c>
      <c r="M1135" t="s">
        <v>155</v>
      </c>
      <c r="N1135" t="n">
        <v>-97.3232</v>
      </c>
      <c r="O1135" t="n">
        <v>37.6859</v>
      </c>
      <c r="P1135" t="n">
        <v>129</v>
      </c>
      <c r="Q1135" t="n">
        <v>129</v>
      </c>
      <c r="R1135" t="n">
        <v>18.6</v>
      </c>
      <c r="S1135" t="n">
        <v>18.6</v>
      </c>
      <c r="T1135" t="n">
        <v>46.5</v>
      </c>
      <c r="U1135" t="n">
        <v>22.5</v>
      </c>
      <c r="V1135" t="n">
        <v>1.6</v>
      </c>
      <c r="W1135" t="n">
        <v>0</v>
      </c>
      <c r="X1135" t="n">
        <v>76</v>
      </c>
      <c r="Y1135"/>
      <c r="Z1135" t="n">
        <v>13</v>
      </c>
      <c r="AA1135"/>
      <c r="AB1135"/>
      <c r="AC1135"/>
      <c r="AD1135"/>
      <c r="AE1135"/>
      <c r="AF1135" t="n">
        <v>58</v>
      </c>
      <c r="AG1135" t="n">
        <v>74</v>
      </c>
      <c r="AH1135" t="n">
        <v>82</v>
      </c>
      <c r="AI1135" t="n">
        <v>14616</v>
      </c>
      <c r="AJ1135" t="n">
        <v>14476</v>
      </c>
      <c r="AK1135" t="n">
        <v>14310</v>
      </c>
      <c r="AL1135" t="n">
        <v>14429</v>
      </c>
      <c r="AM1135" t="n">
        <v>19032</v>
      </c>
      <c r="AN1135"/>
      <c r="AO1135"/>
      <c r="AP1135"/>
      <c r="AQ1135"/>
      <c r="AR1135"/>
    </row>
    <row r="1136">
      <c r="A1136" t="n">
        <v>155399</v>
      </c>
      <c r="B1136" t="s">
        <v>1935</v>
      </c>
      <c r="C1136" t="s">
        <v>1936</v>
      </c>
      <c r="D1136" t="s">
        <v>1878</v>
      </c>
      <c r="E1136" t="s">
        <v>891</v>
      </c>
      <c r="F1136" t="s">
        <v>148</v>
      </c>
      <c r="G1136" t="s">
        <v>149</v>
      </c>
      <c r="H1136" t="s">
        <v>150</v>
      </c>
      <c r="I1136" t="s">
        <v>151</v>
      </c>
      <c r="J1136" t="s">
        <v>238</v>
      </c>
      <c r="K1136" t="s">
        <v>159</v>
      </c>
      <c r="L1136" t="s">
        <v>155</v>
      </c>
      <c r="M1136" t="s">
        <v>155</v>
      </c>
      <c r="N1136" t="n">
        <v>-96.5811</v>
      </c>
      <c r="O1136" t="n">
        <v>39.1886</v>
      </c>
      <c r="P1136" t="n">
        <v>21976</v>
      </c>
      <c r="Q1136" t="n">
        <v>16359</v>
      </c>
      <c r="R1136" t="n">
        <v>50.5</v>
      </c>
      <c r="S1136" t="n">
        <v>78.1</v>
      </c>
      <c r="T1136" t="n">
        <v>3</v>
      </c>
      <c r="U1136" t="n">
        <v>8.9</v>
      </c>
      <c r="V1136" t="n">
        <v>1.9</v>
      </c>
      <c r="W1136" t="n">
        <v>2.6</v>
      </c>
      <c r="X1136" t="n">
        <v>87</v>
      </c>
      <c r="Y1136" t="n">
        <v>54</v>
      </c>
      <c r="Z1136" t="n">
        <v>18</v>
      </c>
      <c r="AA1136" t="n">
        <v>3308</v>
      </c>
      <c r="AB1136" t="n">
        <v>70.5</v>
      </c>
      <c r="AC1136" t="n">
        <v>3300</v>
      </c>
      <c r="AD1136" t="n">
        <v>70.4</v>
      </c>
      <c r="AE1136" t="n">
        <v>46.9</v>
      </c>
      <c r="AF1136" t="n">
        <v>2839</v>
      </c>
      <c r="AG1136" t="n">
        <v>19</v>
      </c>
      <c r="AH1136" t="n">
        <v>76</v>
      </c>
      <c r="AI1136" t="n">
        <v>18745</v>
      </c>
      <c r="AJ1136" t="n">
        <v>10742</v>
      </c>
      <c r="AK1136" t="n">
        <v>11964</v>
      </c>
      <c r="AL1136" t="n">
        <v>14458</v>
      </c>
      <c r="AM1136" t="n">
        <v>19880</v>
      </c>
      <c r="AN1136" t="n">
        <v>21843</v>
      </c>
      <c r="AO1136" t="n">
        <v>41</v>
      </c>
      <c r="AP1136" t="n">
        <v>3341</v>
      </c>
      <c r="AQ1136" t="n">
        <v>1105</v>
      </c>
      <c r="AR1136" t="n">
        <v>340</v>
      </c>
    </row>
    <row r="1137">
      <c r="A1137" t="n">
        <v>155414</v>
      </c>
      <c r="B1137" t="s">
        <v>1937</v>
      </c>
      <c r="C1137" t="s">
        <v>1938</v>
      </c>
      <c r="D1137" t="s">
        <v>1878</v>
      </c>
      <c r="E1137" t="s">
        <v>891</v>
      </c>
      <c r="F1137" t="s">
        <v>162</v>
      </c>
      <c r="G1137" t="s">
        <v>163</v>
      </c>
      <c r="H1137" t="s">
        <v>150</v>
      </c>
      <c r="I1137" t="s">
        <v>175</v>
      </c>
      <c r="J1137" t="s">
        <v>164</v>
      </c>
      <c r="K1137" t="s">
        <v>179</v>
      </c>
      <c r="L1137" t="s">
        <v>155</v>
      </c>
      <c r="M1137" t="s">
        <v>155</v>
      </c>
      <c r="N1137" t="n">
        <v>-97.608</v>
      </c>
      <c r="O1137" t="n">
        <v>38.8138</v>
      </c>
      <c r="P1137" t="n">
        <v>939</v>
      </c>
      <c r="Q1137" t="n">
        <v>856</v>
      </c>
      <c r="R1137" t="n">
        <v>42.5</v>
      </c>
      <c r="S1137" t="n">
        <v>57.2</v>
      </c>
      <c r="T1137" t="n">
        <v>14.8</v>
      </c>
      <c r="U1137" t="n">
        <v>18.9</v>
      </c>
      <c r="V1137" t="n">
        <v>1.4</v>
      </c>
      <c r="W1137" t="n">
        <v>1.2</v>
      </c>
      <c r="X1137" t="n">
        <v>60</v>
      </c>
      <c r="Y1137"/>
      <c r="Z1137" t="n">
        <v>13</v>
      </c>
      <c r="AA1137" t="n">
        <v>182</v>
      </c>
      <c r="AB1137" t="n">
        <v>38.5</v>
      </c>
      <c r="AC1137" t="n">
        <v>182</v>
      </c>
      <c r="AD1137" t="n">
        <v>38.5</v>
      </c>
      <c r="AE1137" t="n">
        <v>33.5</v>
      </c>
      <c r="AF1137" t="n">
        <v>234</v>
      </c>
      <c r="AG1137" t="n">
        <v>41</v>
      </c>
      <c r="AH1137" t="n">
        <v>95</v>
      </c>
      <c r="AI1137" t="n">
        <v>23419</v>
      </c>
      <c r="AJ1137" t="n">
        <v>19098</v>
      </c>
      <c r="AK1137" t="n">
        <v>21369</v>
      </c>
      <c r="AL1137" t="n">
        <v>24994</v>
      </c>
      <c r="AM1137" t="n">
        <v>23583</v>
      </c>
      <c r="AN1137" t="n">
        <v>26027</v>
      </c>
      <c r="AO1137"/>
      <c r="AP1137" t="n">
        <v>125</v>
      </c>
      <c r="AQ1137" t="n">
        <v>38</v>
      </c>
      <c r="AR1137"/>
    </row>
    <row r="1138">
      <c r="A1138" t="n">
        <v>155423</v>
      </c>
      <c r="B1138" t="s">
        <v>1939</v>
      </c>
      <c r="C1138" t="s">
        <v>1940</v>
      </c>
      <c r="D1138" t="s">
        <v>1878</v>
      </c>
      <c r="E1138" t="s">
        <v>891</v>
      </c>
      <c r="F1138" t="s">
        <v>216</v>
      </c>
      <c r="G1138" t="s">
        <v>149</v>
      </c>
      <c r="H1138" t="s">
        <v>200</v>
      </c>
      <c r="I1138" t="s">
        <v>151</v>
      </c>
      <c r="J1138" t="s">
        <v>168</v>
      </c>
      <c r="K1138"/>
      <c r="L1138" t="s">
        <v>155</v>
      </c>
      <c r="M1138" t="s">
        <v>155</v>
      </c>
      <c r="N1138" t="n">
        <v>-95.7512</v>
      </c>
      <c r="O1138" t="n">
        <v>39.045</v>
      </c>
      <c r="P1138" t="n">
        <v>1583</v>
      </c>
      <c r="Q1138" t="n">
        <v>1583</v>
      </c>
      <c r="R1138" t="n">
        <v>40.8</v>
      </c>
      <c r="S1138" t="n">
        <v>54</v>
      </c>
      <c r="T1138" t="n">
        <v>6.8</v>
      </c>
      <c r="U1138" t="n">
        <v>13.7</v>
      </c>
      <c r="V1138" t="n">
        <v>0.7</v>
      </c>
      <c r="W1138" t="n">
        <v>1.4</v>
      </c>
      <c r="X1138" t="n">
        <v>71</v>
      </c>
      <c r="Y1138" t="n">
        <v>49</v>
      </c>
      <c r="Z1138" t="n">
        <v>16</v>
      </c>
      <c r="AA1138"/>
      <c r="AB1138"/>
      <c r="AC1138"/>
      <c r="AD1138"/>
      <c r="AE1138"/>
      <c r="AF1138" t="n">
        <v>183</v>
      </c>
      <c r="AG1138" t="n">
        <v>17</v>
      </c>
      <c r="AH1138" t="n">
        <v>82</v>
      </c>
      <c r="AI1138" t="n">
        <v>12137</v>
      </c>
      <c r="AJ1138" t="n">
        <v>12951</v>
      </c>
      <c r="AK1138" t="n">
        <v>12655</v>
      </c>
      <c r="AL1138"/>
      <c r="AM1138"/>
      <c r="AN1138"/>
      <c r="AO1138"/>
      <c r="AP1138"/>
      <c r="AQ1138"/>
      <c r="AR1138"/>
    </row>
    <row r="1139">
      <c r="A1139" t="n">
        <v>155450</v>
      </c>
      <c r="B1139" t="s">
        <v>1941</v>
      </c>
      <c r="C1139" t="s">
        <v>1942</v>
      </c>
      <c r="D1139" t="s">
        <v>1878</v>
      </c>
      <c r="E1139" t="s">
        <v>891</v>
      </c>
      <c r="F1139" t="s">
        <v>173</v>
      </c>
      <c r="G1139" t="s">
        <v>149</v>
      </c>
      <c r="H1139" t="s">
        <v>174</v>
      </c>
      <c r="I1139" t="s">
        <v>175</v>
      </c>
      <c r="J1139" t="s">
        <v>168</v>
      </c>
      <c r="K1139" t="s">
        <v>176</v>
      </c>
      <c r="L1139" t="s">
        <v>155</v>
      </c>
      <c r="M1139" t="s">
        <v>155</v>
      </c>
      <c r="N1139" t="n">
        <v>-95.2554</v>
      </c>
      <c r="O1139" t="n">
        <v>37.3391</v>
      </c>
      <c r="P1139" t="n">
        <v>1908</v>
      </c>
      <c r="Q1139" t="n">
        <v>1908</v>
      </c>
      <c r="R1139" t="n">
        <v>64.9</v>
      </c>
      <c r="S1139" t="n">
        <v>76.6</v>
      </c>
      <c r="T1139" t="n">
        <v>3.7</v>
      </c>
      <c r="U1139" t="n">
        <v>8.1</v>
      </c>
      <c r="V1139" t="n">
        <v>1</v>
      </c>
      <c r="W1139" t="n">
        <v>0.6</v>
      </c>
      <c r="X1139" t="n">
        <v>57</v>
      </c>
      <c r="Y1139" t="n">
        <v>27</v>
      </c>
      <c r="Z1139" t="n">
        <v>16</v>
      </c>
      <c r="AA1139" t="n">
        <v>209</v>
      </c>
      <c r="AB1139" t="n">
        <v>28.7</v>
      </c>
      <c r="AC1139"/>
      <c r="AD1139"/>
      <c r="AE1139"/>
      <c r="AF1139" t="n">
        <v>167</v>
      </c>
      <c r="AG1139" t="n">
        <v>22</v>
      </c>
      <c r="AH1139" t="n">
        <v>42</v>
      </c>
      <c r="AI1139" t="n">
        <v>9247</v>
      </c>
      <c r="AJ1139" t="n">
        <v>7206</v>
      </c>
      <c r="AK1139" t="n">
        <v>6226</v>
      </c>
      <c r="AL1139" t="n">
        <v>8340</v>
      </c>
      <c r="AM1139" t="n">
        <v>10624</v>
      </c>
      <c r="AN1139" t="n">
        <v>10994</v>
      </c>
      <c r="AO1139" t="n">
        <v>199</v>
      </c>
      <c r="AP1139"/>
      <c r="AQ1139"/>
      <c r="AR1139"/>
    </row>
    <row r="1140">
      <c r="A1140" t="n">
        <v>155487</v>
      </c>
      <c r="B1140" t="s">
        <v>1943</v>
      </c>
      <c r="C1140" t="s">
        <v>1936</v>
      </c>
      <c r="D1140" t="s">
        <v>1878</v>
      </c>
      <c r="E1140" t="s">
        <v>891</v>
      </c>
      <c r="F1140" t="s">
        <v>173</v>
      </c>
      <c r="G1140" t="s">
        <v>149</v>
      </c>
      <c r="H1140" t="s">
        <v>174</v>
      </c>
      <c r="I1140" t="s">
        <v>151</v>
      </c>
      <c r="J1140" t="s">
        <v>164</v>
      </c>
      <c r="K1140" t="s">
        <v>176</v>
      </c>
      <c r="L1140" t="s">
        <v>155</v>
      </c>
      <c r="M1140" t="s">
        <v>155</v>
      </c>
      <c r="N1140" t="n">
        <v>-96.6157</v>
      </c>
      <c r="O1140" t="n">
        <v>39.1978</v>
      </c>
      <c r="P1140" t="n">
        <v>1245</v>
      </c>
      <c r="Q1140" t="n">
        <v>1245</v>
      </c>
      <c r="R1140" t="n">
        <v>43.9</v>
      </c>
      <c r="S1140" t="n">
        <v>74.4</v>
      </c>
      <c r="T1140" t="n">
        <v>6.1</v>
      </c>
      <c r="U1140" t="n">
        <v>10.9</v>
      </c>
      <c r="V1140" t="n">
        <v>1.7</v>
      </c>
      <c r="W1140" t="n">
        <v>0.6</v>
      </c>
      <c r="X1140" t="n">
        <v>78</v>
      </c>
      <c r="Y1140" t="n">
        <v>48</v>
      </c>
      <c r="Z1140" t="n">
        <v>17</v>
      </c>
      <c r="AA1140" t="n">
        <v>62</v>
      </c>
      <c r="AB1140" t="n">
        <v>66.1</v>
      </c>
      <c r="AC1140"/>
      <c r="AD1140"/>
      <c r="AE1140"/>
      <c r="AF1140" t="n">
        <v>65</v>
      </c>
      <c r="AG1140" t="n">
        <v>12</v>
      </c>
      <c r="AH1140" t="n">
        <v>22</v>
      </c>
      <c r="AI1140" t="n">
        <v>10724</v>
      </c>
      <c r="AJ1140" t="n">
        <v>7950</v>
      </c>
      <c r="AK1140" t="n">
        <v>11261</v>
      </c>
      <c r="AL1140" t="n">
        <v>13887</v>
      </c>
      <c r="AM1140" t="n">
        <v>17807</v>
      </c>
      <c r="AN1140" t="n">
        <v>15555</v>
      </c>
      <c r="AO1140" t="n">
        <v>81</v>
      </c>
      <c r="AP1140"/>
      <c r="AQ1140"/>
      <c r="AR1140"/>
    </row>
    <row r="1141">
      <c r="A1141" t="n">
        <v>155496</v>
      </c>
      <c r="B1141" t="s">
        <v>1944</v>
      </c>
      <c r="C1141" t="s">
        <v>1936</v>
      </c>
      <c r="D1141" t="s">
        <v>1878</v>
      </c>
      <c r="E1141" t="s">
        <v>891</v>
      </c>
      <c r="F1141" t="s">
        <v>162</v>
      </c>
      <c r="G1141" t="s">
        <v>163</v>
      </c>
      <c r="H1141" t="s">
        <v>150</v>
      </c>
      <c r="I1141" t="s">
        <v>151</v>
      </c>
      <c r="J1141" t="s">
        <v>164</v>
      </c>
      <c r="K1141" t="s">
        <v>209</v>
      </c>
      <c r="L1141" t="s">
        <v>155</v>
      </c>
      <c r="M1141" t="s">
        <v>155</v>
      </c>
      <c r="N1141" t="n">
        <v>-96.5794</v>
      </c>
      <c r="O1141" t="n">
        <v>39.1848</v>
      </c>
      <c r="P1141" t="n">
        <v>151</v>
      </c>
      <c r="Q1141" t="n">
        <v>151</v>
      </c>
      <c r="R1141" t="n">
        <v>60.9</v>
      </c>
      <c r="S1141" t="n">
        <v>90.1</v>
      </c>
      <c r="T1141" t="n">
        <v>4.6</v>
      </c>
      <c r="U1141" t="n">
        <v>4.6</v>
      </c>
      <c r="V1141" t="n">
        <v>0</v>
      </c>
      <c r="W1141" t="n">
        <v>0.7</v>
      </c>
      <c r="X1141" t="n">
        <v>68</v>
      </c>
      <c r="Y1141"/>
      <c r="Z1141" t="n">
        <v>12</v>
      </c>
      <c r="AA1141" t="n">
        <v>73</v>
      </c>
      <c r="AB1141" t="n">
        <v>54.8</v>
      </c>
      <c r="AC1141" t="n">
        <v>61</v>
      </c>
      <c r="AD1141" t="n">
        <v>41</v>
      </c>
      <c r="AE1141" t="n">
        <v>34.4</v>
      </c>
      <c r="AF1141" t="n">
        <v>30</v>
      </c>
      <c r="AG1141" t="n">
        <v>45</v>
      </c>
      <c r="AH1141" t="n">
        <v>94</v>
      </c>
      <c r="AI1141" t="n">
        <v>23523</v>
      </c>
      <c r="AJ1141" t="n">
        <v>21548</v>
      </c>
      <c r="AK1141" t="n">
        <v>15838</v>
      </c>
      <c r="AL1141" t="n">
        <v>22654</v>
      </c>
      <c r="AM1141" t="n">
        <v>25913</v>
      </c>
      <c r="AN1141" t="n">
        <v>26089</v>
      </c>
      <c r="AO1141" t="n">
        <v>5</v>
      </c>
      <c r="AP1141" t="n">
        <v>40</v>
      </c>
      <c r="AQ1141"/>
      <c r="AR1141"/>
    </row>
    <row r="1142">
      <c r="A1142" t="n">
        <v>155511</v>
      </c>
      <c r="B1142" t="s">
        <v>1945</v>
      </c>
      <c r="C1142" t="s">
        <v>1891</v>
      </c>
      <c r="D1142" t="s">
        <v>1878</v>
      </c>
      <c r="E1142" t="s">
        <v>891</v>
      </c>
      <c r="F1142" t="s">
        <v>162</v>
      </c>
      <c r="G1142" t="s">
        <v>163</v>
      </c>
      <c r="H1142" t="s">
        <v>150</v>
      </c>
      <c r="I1142" t="s">
        <v>175</v>
      </c>
      <c r="J1142" t="s">
        <v>164</v>
      </c>
      <c r="K1142" t="s">
        <v>179</v>
      </c>
      <c r="L1142" t="s">
        <v>155</v>
      </c>
      <c r="M1142" t="s">
        <v>155</v>
      </c>
      <c r="N1142" t="n">
        <v>-97.643</v>
      </c>
      <c r="O1142" t="n">
        <v>38.3714</v>
      </c>
      <c r="P1142" t="n">
        <v>858</v>
      </c>
      <c r="Q1142" t="n">
        <v>849</v>
      </c>
      <c r="R1142" t="n">
        <v>32</v>
      </c>
      <c r="S1142" t="n">
        <v>51.5</v>
      </c>
      <c r="T1142" t="n">
        <v>13.5</v>
      </c>
      <c r="U1142" t="n">
        <v>17.9</v>
      </c>
      <c r="V1142" t="n">
        <v>2.1</v>
      </c>
      <c r="W1142" t="n">
        <v>7.9</v>
      </c>
      <c r="X1142" t="n">
        <v>65</v>
      </c>
      <c r="Y1142"/>
      <c r="Z1142" t="n">
        <v>13</v>
      </c>
      <c r="AA1142" t="n">
        <v>200</v>
      </c>
      <c r="AB1142" t="n">
        <v>52</v>
      </c>
      <c r="AC1142" t="n">
        <v>200</v>
      </c>
      <c r="AD1142" t="n">
        <v>52</v>
      </c>
      <c r="AE1142" t="n">
        <v>43.5</v>
      </c>
      <c r="AF1142" t="n">
        <v>250</v>
      </c>
      <c r="AG1142" t="n">
        <v>34</v>
      </c>
      <c r="AH1142" t="n">
        <v>99</v>
      </c>
      <c r="AI1142" t="n">
        <v>25490</v>
      </c>
      <c r="AJ1142" t="n">
        <v>20869</v>
      </c>
      <c r="AK1142" t="n">
        <v>21172</v>
      </c>
      <c r="AL1142" t="n">
        <v>25387</v>
      </c>
      <c r="AM1142" t="n">
        <v>27314</v>
      </c>
      <c r="AN1142" t="n">
        <v>28232</v>
      </c>
      <c r="AO1142"/>
      <c r="AP1142" t="n">
        <v>167</v>
      </c>
      <c r="AQ1142" t="n">
        <v>6</v>
      </c>
      <c r="AR1142"/>
    </row>
    <row r="1143">
      <c r="A1143" t="n">
        <v>155520</v>
      </c>
      <c r="B1143" t="s">
        <v>1946</v>
      </c>
      <c r="C1143" t="s">
        <v>1947</v>
      </c>
      <c r="D1143" t="s">
        <v>1878</v>
      </c>
      <c r="E1143" t="s">
        <v>891</v>
      </c>
      <c r="F1143" t="s">
        <v>162</v>
      </c>
      <c r="G1143" t="s">
        <v>163</v>
      </c>
      <c r="H1143" t="s">
        <v>150</v>
      </c>
      <c r="I1143" t="s">
        <v>186</v>
      </c>
      <c r="J1143" t="s">
        <v>168</v>
      </c>
      <c r="K1143" t="s">
        <v>153</v>
      </c>
      <c r="L1143" t="s">
        <v>155</v>
      </c>
      <c r="M1143" t="s">
        <v>155</v>
      </c>
      <c r="N1143" t="n">
        <v>-94.7815</v>
      </c>
      <c r="O1143" t="n">
        <v>38.8752</v>
      </c>
      <c r="P1143" t="n">
        <v>1781</v>
      </c>
      <c r="Q1143" t="n">
        <v>1354</v>
      </c>
      <c r="R1143" t="n">
        <v>54.2</v>
      </c>
      <c r="S1143" t="n">
        <v>50.2</v>
      </c>
      <c r="T1143" t="n">
        <v>12.3</v>
      </c>
      <c r="U1143" t="n">
        <v>4.7</v>
      </c>
      <c r="V1143" t="n">
        <v>1.1</v>
      </c>
      <c r="W1143" t="n">
        <v>5.6</v>
      </c>
      <c r="X1143" t="n">
        <v>61</v>
      </c>
      <c r="Y1143"/>
      <c r="Z1143" t="n">
        <v>10</v>
      </c>
      <c r="AA1143" t="n">
        <v>221</v>
      </c>
      <c r="AB1143" t="n">
        <v>46.2</v>
      </c>
      <c r="AC1143" t="n">
        <v>221</v>
      </c>
      <c r="AD1143" t="n">
        <v>45.7</v>
      </c>
      <c r="AE1143" t="n">
        <v>37.1</v>
      </c>
      <c r="AF1143" t="n">
        <v>233</v>
      </c>
      <c r="AG1143" t="n">
        <v>28</v>
      </c>
      <c r="AH1143" t="n">
        <v>74</v>
      </c>
      <c r="AI1143" t="n">
        <v>29992</v>
      </c>
      <c r="AJ1143" t="n">
        <v>25447</v>
      </c>
      <c r="AK1143" t="n">
        <v>24595</v>
      </c>
      <c r="AL1143" t="n">
        <v>27986</v>
      </c>
      <c r="AM1143" t="n">
        <v>32035</v>
      </c>
      <c r="AN1143" t="n">
        <v>34162</v>
      </c>
      <c r="AO1143" t="n">
        <v>4</v>
      </c>
      <c r="AP1143" t="n">
        <v>275</v>
      </c>
      <c r="AQ1143" t="n">
        <v>120</v>
      </c>
      <c r="AR1143"/>
    </row>
    <row r="1144">
      <c r="A1144" t="n">
        <v>155566</v>
      </c>
      <c r="B1144" t="s">
        <v>1948</v>
      </c>
      <c r="C1144" t="s">
        <v>1949</v>
      </c>
      <c r="D1144" t="s">
        <v>1878</v>
      </c>
      <c r="E1144" t="s">
        <v>891</v>
      </c>
      <c r="F1144" t="s">
        <v>173</v>
      </c>
      <c r="G1144" t="s">
        <v>149</v>
      </c>
      <c r="H1144" t="s">
        <v>174</v>
      </c>
      <c r="I1144" t="s">
        <v>175</v>
      </c>
      <c r="J1144" t="s">
        <v>168</v>
      </c>
      <c r="K1144" t="s">
        <v>176</v>
      </c>
      <c r="L1144" t="s">
        <v>155</v>
      </c>
      <c r="M1144" t="s">
        <v>155</v>
      </c>
      <c r="N1144" t="n">
        <v>-95.465</v>
      </c>
      <c r="O1144" t="n">
        <v>37.6707</v>
      </c>
      <c r="P1144" t="n">
        <v>2057</v>
      </c>
      <c r="Q1144" t="n">
        <v>2057</v>
      </c>
      <c r="R1144" t="n">
        <v>61</v>
      </c>
      <c r="S1144" t="n">
        <v>75.3</v>
      </c>
      <c r="T1144" t="n">
        <v>4.6</v>
      </c>
      <c r="U1144" t="n">
        <v>7.7</v>
      </c>
      <c r="V1144" t="n">
        <v>0.8</v>
      </c>
      <c r="W1144" t="n">
        <v>4.6</v>
      </c>
      <c r="X1144" t="n">
        <v>59</v>
      </c>
      <c r="Y1144" t="n">
        <v>47</v>
      </c>
      <c r="Z1144" t="n">
        <v>11</v>
      </c>
      <c r="AA1144" t="n">
        <v>257</v>
      </c>
      <c r="AB1144" t="n">
        <v>38.9</v>
      </c>
      <c r="AC1144"/>
      <c r="AD1144"/>
      <c r="AE1144"/>
      <c r="AF1144" t="n">
        <v>282</v>
      </c>
      <c r="AG1144" t="n">
        <v>20</v>
      </c>
      <c r="AH1144" t="n">
        <v>66</v>
      </c>
      <c r="AI1144" t="n">
        <v>10285</v>
      </c>
      <c r="AJ1144" t="n">
        <v>8801</v>
      </c>
      <c r="AK1144" t="n">
        <v>8767</v>
      </c>
      <c r="AL1144" t="n">
        <v>10480</v>
      </c>
      <c r="AM1144" t="n">
        <v>13065</v>
      </c>
      <c r="AN1144" t="n">
        <v>13404</v>
      </c>
      <c r="AO1144" t="n">
        <v>209</v>
      </c>
      <c r="AP1144"/>
      <c r="AQ1144"/>
      <c r="AR1144"/>
    </row>
    <row r="1145">
      <c r="A1145" t="n">
        <v>155593</v>
      </c>
      <c r="B1145" t="s">
        <v>1950</v>
      </c>
      <c r="C1145" t="s">
        <v>1951</v>
      </c>
      <c r="D1145" t="s">
        <v>1878</v>
      </c>
      <c r="E1145" t="s">
        <v>891</v>
      </c>
      <c r="F1145" t="s">
        <v>173</v>
      </c>
      <c r="G1145" t="s">
        <v>149</v>
      </c>
      <c r="H1145" t="s">
        <v>174</v>
      </c>
      <c r="I1145" t="s">
        <v>205</v>
      </c>
      <c r="J1145" t="s">
        <v>164</v>
      </c>
      <c r="K1145" t="s">
        <v>176</v>
      </c>
      <c r="L1145" t="s">
        <v>155</v>
      </c>
      <c r="M1145" t="s">
        <v>155</v>
      </c>
      <c r="N1145" t="n">
        <v>-98.1108</v>
      </c>
      <c r="O1145" t="n">
        <v>39.4824</v>
      </c>
      <c r="P1145" t="n">
        <v>1387</v>
      </c>
      <c r="Q1145" t="n">
        <v>1387</v>
      </c>
      <c r="R1145" t="n">
        <v>40.3</v>
      </c>
      <c r="S1145" t="n">
        <v>89.5</v>
      </c>
      <c r="T1145" t="n">
        <v>0.9</v>
      </c>
      <c r="U1145" t="n">
        <v>4.6</v>
      </c>
      <c r="V1145" t="n">
        <v>0.8</v>
      </c>
      <c r="W1145" t="n">
        <v>0</v>
      </c>
      <c r="X1145" t="n">
        <v>86</v>
      </c>
      <c r="Y1145" t="n">
        <v>76</v>
      </c>
      <c r="Z1145" t="n">
        <v>8</v>
      </c>
      <c r="AA1145" t="n">
        <v>163</v>
      </c>
      <c r="AB1145" t="n">
        <v>75.5</v>
      </c>
      <c r="AC1145"/>
      <c r="AD1145"/>
      <c r="AE1145"/>
      <c r="AF1145" t="n">
        <v>187</v>
      </c>
      <c r="AG1145" t="n">
        <v>20</v>
      </c>
      <c r="AH1145" t="n">
        <v>33</v>
      </c>
      <c r="AI1145" t="n">
        <v>16785</v>
      </c>
      <c r="AJ1145" t="n">
        <v>15056</v>
      </c>
      <c r="AK1145" t="n">
        <v>15166</v>
      </c>
      <c r="AL1145" t="n">
        <v>17335</v>
      </c>
      <c r="AM1145" t="n">
        <v>20007</v>
      </c>
      <c r="AN1145" t="n">
        <v>21019</v>
      </c>
      <c r="AO1145" t="n">
        <v>122</v>
      </c>
      <c r="AP1145"/>
      <c r="AQ1145"/>
      <c r="AR1145"/>
    </row>
    <row r="1146">
      <c r="A1146" t="n">
        <v>155618</v>
      </c>
      <c r="B1146" t="s">
        <v>1952</v>
      </c>
      <c r="C1146" t="s">
        <v>1953</v>
      </c>
      <c r="D1146" t="s">
        <v>1878</v>
      </c>
      <c r="E1146" t="s">
        <v>891</v>
      </c>
      <c r="F1146" t="s">
        <v>173</v>
      </c>
      <c r="G1146" t="s">
        <v>149</v>
      </c>
      <c r="H1146" t="s">
        <v>174</v>
      </c>
      <c r="I1146" t="s">
        <v>175</v>
      </c>
      <c r="J1146" t="s">
        <v>164</v>
      </c>
      <c r="K1146" t="s">
        <v>176</v>
      </c>
      <c r="L1146" t="s">
        <v>155</v>
      </c>
      <c r="M1146" t="s">
        <v>155</v>
      </c>
      <c r="N1146" t="n">
        <v>-101.7002</v>
      </c>
      <c r="O1146" t="n">
        <v>39.3464</v>
      </c>
      <c r="P1146" t="n">
        <v>694</v>
      </c>
      <c r="Q1146" t="n">
        <v>694</v>
      </c>
      <c r="R1146" t="n">
        <v>32.7</v>
      </c>
      <c r="S1146" t="n">
        <v>69.7</v>
      </c>
      <c r="T1146" t="n">
        <v>7.5</v>
      </c>
      <c r="U1146" t="n">
        <v>16.6</v>
      </c>
      <c r="V1146" t="n">
        <v>0.1</v>
      </c>
      <c r="W1146" t="n">
        <v>3.3</v>
      </c>
      <c r="X1146" t="n">
        <v>77</v>
      </c>
      <c r="Y1146"/>
      <c r="Z1146" t="n">
        <v>11</v>
      </c>
      <c r="AA1146" t="n">
        <v>130</v>
      </c>
      <c r="AB1146" t="n">
        <v>76.9</v>
      </c>
      <c r="AC1146"/>
      <c r="AD1146"/>
      <c r="AE1146"/>
      <c r="AF1146" t="n">
        <v>168</v>
      </c>
      <c r="AG1146" t="n">
        <v>23</v>
      </c>
      <c r="AH1146" t="n">
        <v>39</v>
      </c>
      <c r="AI1146" t="n">
        <v>13884</v>
      </c>
      <c r="AJ1146" t="n">
        <v>11786</v>
      </c>
      <c r="AK1146" t="n">
        <v>14551</v>
      </c>
      <c r="AL1146" t="n">
        <v>7266</v>
      </c>
      <c r="AM1146"/>
      <c r="AN1146"/>
      <c r="AO1146" t="n">
        <v>128</v>
      </c>
      <c r="AP1146"/>
      <c r="AQ1146"/>
      <c r="AR1146"/>
    </row>
    <row r="1147">
      <c r="A1147" t="n">
        <v>155627</v>
      </c>
      <c r="B1147" t="s">
        <v>1954</v>
      </c>
      <c r="C1147" t="s">
        <v>1955</v>
      </c>
      <c r="D1147" t="s">
        <v>1878</v>
      </c>
      <c r="E1147" t="s">
        <v>891</v>
      </c>
      <c r="F1147" t="s">
        <v>162</v>
      </c>
      <c r="G1147" t="s">
        <v>163</v>
      </c>
      <c r="H1147" t="s">
        <v>150</v>
      </c>
      <c r="I1147" t="s">
        <v>175</v>
      </c>
      <c r="J1147" t="s">
        <v>168</v>
      </c>
      <c r="K1147" t="s">
        <v>179</v>
      </c>
      <c r="L1147" t="s">
        <v>155</v>
      </c>
      <c r="M1147" t="s">
        <v>155</v>
      </c>
      <c r="N1147" t="n">
        <v>-95.2642</v>
      </c>
      <c r="O1147" t="n">
        <v>38.6032</v>
      </c>
      <c r="P1147" t="n">
        <v>1101</v>
      </c>
      <c r="Q1147" t="n">
        <v>976</v>
      </c>
      <c r="R1147" t="n">
        <v>41.6</v>
      </c>
      <c r="S1147" t="n">
        <v>53.5</v>
      </c>
      <c r="T1147" t="n">
        <v>15.4</v>
      </c>
      <c r="U1147" t="n">
        <v>15.2</v>
      </c>
      <c r="V1147" t="n">
        <v>1.2</v>
      </c>
      <c r="W1147" t="n">
        <v>5.2</v>
      </c>
      <c r="X1147" t="n">
        <v>58</v>
      </c>
      <c r="Y1147" t="n">
        <v>6</v>
      </c>
      <c r="Z1147" t="n">
        <v>15</v>
      </c>
      <c r="AA1147" t="n">
        <v>195</v>
      </c>
      <c r="AB1147" t="n">
        <v>28.7</v>
      </c>
      <c r="AC1147" t="n">
        <v>195</v>
      </c>
      <c r="AD1147" t="n">
        <v>28.7</v>
      </c>
      <c r="AE1147" t="n">
        <v>23.1</v>
      </c>
      <c r="AF1147" t="n">
        <v>243</v>
      </c>
      <c r="AG1147" t="n">
        <v>35</v>
      </c>
      <c r="AH1147" t="n">
        <v>100</v>
      </c>
      <c r="AI1147" t="n">
        <v>28126</v>
      </c>
      <c r="AJ1147" t="n">
        <v>21092</v>
      </c>
      <c r="AK1147" t="n">
        <v>25749</v>
      </c>
      <c r="AL1147" t="n">
        <v>28099</v>
      </c>
      <c r="AM1147" t="n">
        <v>29480</v>
      </c>
      <c r="AN1147" t="n">
        <v>30254</v>
      </c>
      <c r="AO1147"/>
      <c r="AP1147" t="n">
        <v>133</v>
      </c>
      <c r="AQ1147" t="n">
        <v>36</v>
      </c>
      <c r="AR1147"/>
    </row>
    <row r="1148">
      <c r="A1148" t="n">
        <v>155636</v>
      </c>
      <c r="B1148" t="s">
        <v>1956</v>
      </c>
      <c r="C1148" t="s">
        <v>1927</v>
      </c>
      <c r="D1148" t="s">
        <v>1878</v>
      </c>
      <c r="E1148" t="s">
        <v>891</v>
      </c>
      <c r="F1148" t="s">
        <v>162</v>
      </c>
      <c r="G1148" t="s">
        <v>163</v>
      </c>
      <c r="H1148" t="s">
        <v>150</v>
      </c>
      <c r="I1148" t="s">
        <v>151</v>
      </c>
      <c r="J1148" t="s">
        <v>164</v>
      </c>
      <c r="K1148" t="s">
        <v>153</v>
      </c>
      <c r="L1148" t="s">
        <v>155</v>
      </c>
      <c r="M1148" t="s">
        <v>155</v>
      </c>
      <c r="N1148" t="n">
        <v>-94.6355</v>
      </c>
      <c r="O1148" t="n">
        <v>38.9321</v>
      </c>
      <c r="P1148" t="n">
        <v>630</v>
      </c>
      <c r="Q1148" t="n">
        <v>373</v>
      </c>
      <c r="R1148" t="n">
        <v>77.7</v>
      </c>
      <c r="S1148" t="n">
        <v>70.8</v>
      </c>
      <c r="T1148" t="n">
        <v>8.3</v>
      </c>
      <c r="U1148" t="n">
        <v>14.7</v>
      </c>
      <c r="V1148" t="n">
        <v>0.3</v>
      </c>
      <c r="W1148" t="n">
        <v>0</v>
      </c>
      <c r="X1148"/>
      <c r="Y1148"/>
      <c r="Z1148" t="n">
        <v>5</v>
      </c>
      <c r="AA1148"/>
      <c r="AB1148"/>
      <c r="AC1148"/>
      <c r="AD1148"/>
      <c r="AE1148"/>
      <c r="AF1148" t="n">
        <v>0</v>
      </c>
      <c r="AG1148" t="n">
        <v>46</v>
      </c>
      <c r="AH1148" t="n">
        <v>49</v>
      </c>
      <c r="AI1148"/>
      <c r="AJ1148"/>
      <c r="AK1148"/>
      <c r="AL1148"/>
      <c r="AM1148"/>
      <c r="AN1148"/>
      <c r="AO1148"/>
      <c r="AP1148" t="n">
        <v>107</v>
      </c>
      <c r="AQ1148" t="n">
        <v>84</v>
      </c>
      <c r="AR1148"/>
    </row>
    <row r="1149">
      <c r="A1149" t="n">
        <v>155681</v>
      </c>
      <c r="B1149" t="s">
        <v>1957</v>
      </c>
      <c r="C1149" t="s">
        <v>718</v>
      </c>
      <c r="D1149" t="s">
        <v>1878</v>
      </c>
      <c r="E1149" t="s">
        <v>891</v>
      </c>
      <c r="F1149" t="s">
        <v>148</v>
      </c>
      <c r="G1149" t="s">
        <v>149</v>
      </c>
      <c r="H1149" t="s">
        <v>150</v>
      </c>
      <c r="I1149" t="s">
        <v>175</v>
      </c>
      <c r="J1149" t="s">
        <v>152</v>
      </c>
      <c r="K1149" t="s">
        <v>153</v>
      </c>
      <c r="L1149" t="s">
        <v>155</v>
      </c>
      <c r="M1149" t="s">
        <v>155</v>
      </c>
      <c r="N1149" t="n">
        <v>-94.7025</v>
      </c>
      <c r="O1149" t="n">
        <v>37.3921</v>
      </c>
      <c r="P1149" t="n">
        <v>7099</v>
      </c>
      <c r="Q1149" t="n">
        <v>5020</v>
      </c>
      <c r="R1149" t="n">
        <v>50.5</v>
      </c>
      <c r="S1149" t="n">
        <v>77.2</v>
      </c>
      <c r="T1149" t="n">
        <v>3.4</v>
      </c>
      <c r="U1149" t="n">
        <v>7.5</v>
      </c>
      <c r="V1149" t="n">
        <v>0.8</v>
      </c>
      <c r="W1149" t="n">
        <v>2.8</v>
      </c>
      <c r="X1149" t="n">
        <v>78</v>
      </c>
      <c r="Y1149" t="n">
        <v>70</v>
      </c>
      <c r="Z1149" t="n">
        <v>15</v>
      </c>
      <c r="AA1149" t="n">
        <v>983</v>
      </c>
      <c r="AB1149" t="n">
        <v>57.6</v>
      </c>
      <c r="AC1149" t="n">
        <v>950</v>
      </c>
      <c r="AD1149" t="n">
        <v>53.9</v>
      </c>
      <c r="AE1149" t="n">
        <v>33.6</v>
      </c>
      <c r="AF1149" t="n">
        <v>837</v>
      </c>
      <c r="AG1149" t="n">
        <v>32</v>
      </c>
      <c r="AH1149" t="n">
        <v>80</v>
      </c>
      <c r="AI1149" t="n">
        <v>19357</v>
      </c>
      <c r="AJ1149" t="n">
        <v>17392</v>
      </c>
      <c r="AK1149" t="n">
        <v>17369</v>
      </c>
      <c r="AL1149" t="n">
        <v>18833</v>
      </c>
      <c r="AM1149" t="n">
        <v>20287</v>
      </c>
      <c r="AN1149" t="n">
        <v>19715</v>
      </c>
      <c r="AO1149" t="n">
        <v>34</v>
      </c>
      <c r="AP1149" t="n">
        <v>1030</v>
      </c>
      <c r="AQ1149" t="n">
        <v>613</v>
      </c>
      <c r="AR1149" t="n">
        <v>15</v>
      </c>
    </row>
    <row r="1150">
      <c r="A1150" t="n">
        <v>155715</v>
      </c>
      <c r="B1150" t="s">
        <v>1958</v>
      </c>
      <c r="C1150" t="s">
        <v>1959</v>
      </c>
      <c r="D1150" t="s">
        <v>1878</v>
      </c>
      <c r="E1150" t="s">
        <v>891</v>
      </c>
      <c r="F1150" t="s">
        <v>173</v>
      </c>
      <c r="G1150" t="s">
        <v>149</v>
      </c>
      <c r="H1150" t="s">
        <v>174</v>
      </c>
      <c r="I1150" t="s">
        <v>175</v>
      </c>
      <c r="J1150" t="s">
        <v>168</v>
      </c>
      <c r="K1150" t="s">
        <v>176</v>
      </c>
      <c r="L1150" t="s">
        <v>155</v>
      </c>
      <c r="M1150" t="s">
        <v>155</v>
      </c>
      <c r="N1150" t="n">
        <v>-98.7145</v>
      </c>
      <c r="O1150" t="n">
        <v>37.6545</v>
      </c>
      <c r="P1150" t="n">
        <v>1703</v>
      </c>
      <c r="Q1150" t="n">
        <v>1703</v>
      </c>
      <c r="R1150" t="n">
        <v>51</v>
      </c>
      <c r="S1150" t="n">
        <v>60.6</v>
      </c>
      <c r="T1150" t="n">
        <v>6.3</v>
      </c>
      <c r="U1150" t="n">
        <v>5.8</v>
      </c>
      <c r="V1150" t="n">
        <v>1.2</v>
      </c>
      <c r="W1150" t="n">
        <v>4</v>
      </c>
      <c r="X1150" t="n">
        <v>62</v>
      </c>
      <c r="Y1150" t="n">
        <v>11</v>
      </c>
      <c r="Z1150" t="n">
        <v>21</v>
      </c>
      <c r="AA1150" t="n">
        <v>237</v>
      </c>
      <c r="AB1150" t="n">
        <v>43</v>
      </c>
      <c r="AC1150"/>
      <c r="AD1150"/>
      <c r="AE1150"/>
      <c r="AF1150" t="n">
        <v>278</v>
      </c>
      <c r="AG1150" t="n">
        <v>19</v>
      </c>
      <c r="AH1150" t="n">
        <v>48</v>
      </c>
      <c r="AI1150" t="n">
        <v>9147</v>
      </c>
      <c r="AJ1150" t="n">
        <v>5812</v>
      </c>
      <c r="AK1150" t="n">
        <v>6015</v>
      </c>
      <c r="AL1150" t="n">
        <v>9131</v>
      </c>
      <c r="AM1150" t="n">
        <v>8080</v>
      </c>
      <c r="AN1150" t="n">
        <v>11814</v>
      </c>
      <c r="AO1150" t="n">
        <v>150</v>
      </c>
      <c r="AP1150"/>
      <c r="AQ1150"/>
      <c r="AR1150"/>
    </row>
    <row r="1151">
      <c r="A1151" t="n">
        <v>155812</v>
      </c>
      <c r="B1151" t="s">
        <v>1960</v>
      </c>
      <c r="C1151" t="s">
        <v>1961</v>
      </c>
      <c r="D1151" t="s">
        <v>1878</v>
      </c>
      <c r="E1151" t="s">
        <v>891</v>
      </c>
      <c r="F1151" t="s">
        <v>162</v>
      </c>
      <c r="G1151" t="s">
        <v>163</v>
      </c>
      <c r="H1151" t="s">
        <v>150</v>
      </c>
      <c r="I1151" t="s">
        <v>175</v>
      </c>
      <c r="J1151" t="s">
        <v>168</v>
      </c>
      <c r="K1151" t="s">
        <v>153</v>
      </c>
      <c r="L1151" t="s">
        <v>155</v>
      </c>
      <c r="M1151" t="s">
        <v>155</v>
      </c>
      <c r="N1151" t="n">
        <v>-94.9067</v>
      </c>
      <c r="O1151" t="n">
        <v>39.2794</v>
      </c>
      <c r="P1151" t="n">
        <v>1543</v>
      </c>
      <c r="Q1151" t="n">
        <v>1008</v>
      </c>
      <c r="R1151" t="n">
        <v>48.4</v>
      </c>
      <c r="S1151" t="n">
        <v>54.7</v>
      </c>
      <c r="T1151" t="n">
        <v>12.6</v>
      </c>
      <c r="U1151" t="n">
        <v>19.2</v>
      </c>
      <c r="V1151" t="n">
        <v>1.2</v>
      </c>
      <c r="W1151" t="n">
        <v>1.5</v>
      </c>
      <c r="X1151" t="n">
        <v>64</v>
      </c>
      <c r="Y1151" t="n">
        <v>0</v>
      </c>
      <c r="Z1151" t="n">
        <v>12</v>
      </c>
      <c r="AA1151" t="n">
        <v>143</v>
      </c>
      <c r="AB1151" t="n">
        <v>44.1</v>
      </c>
      <c r="AC1151" t="n">
        <v>143</v>
      </c>
      <c r="AD1151" t="n">
        <v>44.1</v>
      </c>
      <c r="AE1151" t="n">
        <v>35.7</v>
      </c>
      <c r="AF1151" t="n">
        <v>197</v>
      </c>
      <c r="AG1151" t="n">
        <v>37</v>
      </c>
      <c r="AH1151" t="n">
        <v>84</v>
      </c>
      <c r="AI1151" t="n">
        <v>23611</v>
      </c>
      <c r="AJ1151" t="n">
        <v>24278</v>
      </c>
      <c r="AK1151" t="n">
        <v>19319</v>
      </c>
      <c r="AL1151" t="n">
        <v>22716</v>
      </c>
      <c r="AM1151" t="n">
        <v>22476</v>
      </c>
      <c r="AN1151" t="n">
        <v>24862</v>
      </c>
      <c r="AO1151" t="n">
        <v>1</v>
      </c>
      <c r="AP1151" t="n">
        <v>157</v>
      </c>
      <c r="AQ1151" t="n">
        <v>93</v>
      </c>
      <c r="AR1151" t="n">
        <v>41</v>
      </c>
    </row>
    <row r="1152">
      <c r="A1152" t="n">
        <v>155830</v>
      </c>
      <c r="B1152" t="s">
        <v>1962</v>
      </c>
      <c r="C1152" t="s">
        <v>1938</v>
      </c>
      <c r="D1152" t="s">
        <v>1878</v>
      </c>
      <c r="E1152" t="s">
        <v>891</v>
      </c>
      <c r="F1152" t="s">
        <v>173</v>
      </c>
      <c r="G1152" t="s">
        <v>149</v>
      </c>
      <c r="H1152" t="s">
        <v>174</v>
      </c>
      <c r="I1152" t="s">
        <v>175</v>
      </c>
      <c r="J1152" t="s">
        <v>168</v>
      </c>
      <c r="K1152" t="s">
        <v>176</v>
      </c>
      <c r="L1152" t="s">
        <v>155</v>
      </c>
      <c r="M1152" t="s">
        <v>155</v>
      </c>
      <c r="N1152" t="n">
        <v>-97.6369</v>
      </c>
      <c r="O1152" t="n">
        <v>38.7936</v>
      </c>
      <c r="P1152" t="n">
        <v>1408</v>
      </c>
      <c r="Q1152" t="n">
        <v>1408</v>
      </c>
      <c r="R1152" t="n">
        <v>54.7</v>
      </c>
      <c r="S1152" t="n">
        <v>76.5</v>
      </c>
      <c r="T1152" t="n">
        <v>2.8</v>
      </c>
      <c r="U1152" t="n">
        <v>13.5</v>
      </c>
      <c r="V1152" t="n">
        <v>1.7</v>
      </c>
      <c r="W1152" t="n">
        <v>0</v>
      </c>
      <c r="X1152" t="n">
        <v>74</v>
      </c>
      <c r="Y1152" t="n">
        <v>50</v>
      </c>
      <c r="Z1152" t="n">
        <v>11</v>
      </c>
      <c r="AA1152" t="n">
        <v>67</v>
      </c>
      <c r="AB1152" t="n">
        <v>71.6</v>
      </c>
      <c r="AC1152"/>
      <c r="AD1152"/>
      <c r="AE1152"/>
      <c r="AF1152" t="n">
        <v>88</v>
      </c>
      <c r="AG1152" t="n">
        <v>14</v>
      </c>
      <c r="AH1152" t="n">
        <v>32</v>
      </c>
      <c r="AI1152" t="n">
        <v>6045</v>
      </c>
      <c r="AJ1152" t="n">
        <v>6320</v>
      </c>
      <c r="AK1152" t="n">
        <v>6791</v>
      </c>
      <c r="AL1152" t="n">
        <v>8163</v>
      </c>
      <c r="AM1152" t="n">
        <v>12938</v>
      </c>
      <c r="AN1152" t="n">
        <v>6946</v>
      </c>
      <c r="AO1152" t="n">
        <v>66</v>
      </c>
      <c r="AP1152"/>
      <c r="AQ1152"/>
      <c r="AR1152"/>
    </row>
    <row r="1153">
      <c r="A1153" t="n">
        <v>155858</v>
      </c>
      <c r="B1153" t="s">
        <v>1963</v>
      </c>
      <c r="C1153" t="s">
        <v>1964</v>
      </c>
      <c r="D1153" t="s">
        <v>1878</v>
      </c>
      <c r="E1153" t="s">
        <v>891</v>
      </c>
      <c r="F1153" t="s">
        <v>173</v>
      </c>
      <c r="G1153" t="s">
        <v>149</v>
      </c>
      <c r="H1153" t="s">
        <v>174</v>
      </c>
      <c r="I1153" t="s">
        <v>175</v>
      </c>
      <c r="J1153" t="s">
        <v>168</v>
      </c>
      <c r="K1153" t="s">
        <v>176</v>
      </c>
      <c r="L1153" t="s">
        <v>155</v>
      </c>
      <c r="M1153" t="s">
        <v>155</v>
      </c>
      <c r="N1153" t="n">
        <v>-100.9177</v>
      </c>
      <c r="O1153" t="n">
        <v>37.0598</v>
      </c>
      <c r="P1153" t="n">
        <v>2296</v>
      </c>
      <c r="Q1153" t="n">
        <v>2296</v>
      </c>
      <c r="R1153" t="n">
        <v>63.7</v>
      </c>
      <c r="S1153" t="n">
        <v>25.4</v>
      </c>
      <c r="T1153" t="n">
        <v>2.6</v>
      </c>
      <c r="U1153" t="n">
        <v>49.7</v>
      </c>
      <c r="V1153" t="n">
        <v>1.4</v>
      </c>
      <c r="W1153" t="n">
        <v>1.7</v>
      </c>
      <c r="X1153" t="n">
        <v>65</v>
      </c>
      <c r="Y1153" t="n">
        <v>47</v>
      </c>
      <c r="Z1153" t="n">
        <v>15</v>
      </c>
      <c r="AA1153" t="n">
        <v>248</v>
      </c>
      <c r="AB1153" t="n">
        <v>46.4</v>
      </c>
      <c r="AC1153"/>
      <c r="AD1153"/>
      <c r="AE1153"/>
      <c r="AF1153" t="n">
        <v>251</v>
      </c>
      <c r="AG1153" t="n">
        <v>20</v>
      </c>
      <c r="AH1153" t="n">
        <v>42</v>
      </c>
      <c r="AI1153" t="n">
        <v>9033</v>
      </c>
      <c r="AJ1153" t="n">
        <v>6742</v>
      </c>
      <c r="AK1153"/>
      <c r="AL1153"/>
      <c r="AM1153"/>
      <c r="AN1153"/>
      <c r="AO1153" t="n">
        <v>201</v>
      </c>
      <c r="AP1153"/>
      <c r="AQ1153"/>
      <c r="AR1153"/>
    </row>
    <row r="1154">
      <c r="A1154" t="n">
        <v>155900</v>
      </c>
      <c r="B1154" t="s">
        <v>865</v>
      </c>
      <c r="C1154" t="s">
        <v>1965</v>
      </c>
      <c r="D1154" t="s">
        <v>1878</v>
      </c>
      <c r="E1154" t="s">
        <v>891</v>
      </c>
      <c r="F1154" t="s">
        <v>162</v>
      </c>
      <c r="G1154" t="s">
        <v>163</v>
      </c>
      <c r="H1154" t="s">
        <v>150</v>
      </c>
      <c r="I1154" t="s">
        <v>175</v>
      </c>
      <c r="J1154" t="s">
        <v>168</v>
      </c>
      <c r="K1154" t="s">
        <v>179</v>
      </c>
      <c r="L1154" t="s">
        <v>155</v>
      </c>
      <c r="M1154" t="s">
        <v>155</v>
      </c>
      <c r="N1154" t="n">
        <v>-96.9754</v>
      </c>
      <c r="O1154" t="n">
        <v>37.2486</v>
      </c>
      <c r="P1154" t="n">
        <v>1651</v>
      </c>
      <c r="Q1154" t="n">
        <v>1489</v>
      </c>
      <c r="R1154" t="n">
        <v>31.8</v>
      </c>
      <c r="S1154" t="n">
        <v>41</v>
      </c>
      <c r="T1154" t="n">
        <v>15.4</v>
      </c>
      <c r="U1154" t="n">
        <v>14.1</v>
      </c>
      <c r="V1154" t="n">
        <v>2.6</v>
      </c>
      <c r="W1154" t="n">
        <v>2.1</v>
      </c>
      <c r="X1154" t="n">
        <v>53</v>
      </c>
      <c r="Y1154" t="n">
        <v>43</v>
      </c>
      <c r="Z1154" t="n">
        <v>11</v>
      </c>
      <c r="AA1154" t="n">
        <v>188</v>
      </c>
      <c r="AB1154" t="n">
        <v>33.5</v>
      </c>
      <c r="AC1154" t="n">
        <v>188</v>
      </c>
      <c r="AD1154" t="n">
        <v>33.5</v>
      </c>
      <c r="AE1154" t="n">
        <v>29.8</v>
      </c>
      <c r="AF1154" t="n">
        <v>196</v>
      </c>
      <c r="AG1154" t="n">
        <v>39</v>
      </c>
      <c r="AH1154" t="n">
        <v>70</v>
      </c>
      <c r="AI1154" t="n">
        <v>27337</v>
      </c>
      <c r="AJ1154" t="n">
        <v>24537</v>
      </c>
      <c r="AK1154" t="n">
        <v>26844</v>
      </c>
      <c r="AL1154" t="n">
        <v>24641</v>
      </c>
      <c r="AM1154" t="n">
        <v>27101</v>
      </c>
      <c r="AN1154" t="n">
        <v>31218</v>
      </c>
      <c r="AO1154"/>
      <c r="AP1154" t="n">
        <v>318</v>
      </c>
      <c r="AQ1154" t="n">
        <v>37</v>
      </c>
      <c r="AR1154" t="n">
        <v>9</v>
      </c>
    </row>
    <row r="1155">
      <c r="A1155" t="n">
        <v>155937</v>
      </c>
      <c r="B1155" t="s">
        <v>1966</v>
      </c>
      <c r="C1155" t="s">
        <v>967</v>
      </c>
      <c r="D1155" t="s">
        <v>1878</v>
      </c>
      <c r="E1155" t="s">
        <v>891</v>
      </c>
      <c r="F1155" t="s">
        <v>162</v>
      </c>
      <c r="G1155" t="s">
        <v>163</v>
      </c>
      <c r="H1155" t="s">
        <v>150</v>
      </c>
      <c r="I1155" t="s">
        <v>205</v>
      </c>
      <c r="J1155" t="s">
        <v>164</v>
      </c>
      <c r="K1155" t="s">
        <v>179</v>
      </c>
      <c r="L1155" t="s">
        <v>155</v>
      </c>
      <c r="M1155" t="s">
        <v>155</v>
      </c>
      <c r="N1155" t="n">
        <v>-98.2086</v>
      </c>
      <c r="O1155" t="n">
        <v>38.2199</v>
      </c>
      <c r="P1155" t="n">
        <v>805</v>
      </c>
      <c r="Q1155" t="n">
        <v>780</v>
      </c>
      <c r="R1155" t="n">
        <v>40.5</v>
      </c>
      <c r="S1155" t="n">
        <v>56.7</v>
      </c>
      <c r="T1155" t="n">
        <v>10.6</v>
      </c>
      <c r="U1155" t="n">
        <v>11.5</v>
      </c>
      <c r="V1155" t="n">
        <v>0.5</v>
      </c>
      <c r="W1155" t="n">
        <v>7.9</v>
      </c>
      <c r="X1155" t="n">
        <v>59</v>
      </c>
      <c r="Y1155" t="n">
        <v>100</v>
      </c>
      <c r="Z1155" t="n">
        <v>9</v>
      </c>
      <c r="AA1155" t="n">
        <v>217</v>
      </c>
      <c r="AB1155" t="n">
        <v>29</v>
      </c>
      <c r="AC1155" t="n">
        <v>217</v>
      </c>
      <c r="AD1155" t="n">
        <v>29</v>
      </c>
      <c r="AE1155" t="n">
        <v>18.9</v>
      </c>
      <c r="AF1155" t="n">
        <v>151</v>
      </c>
      <c r="AG1155" t="n">
        <v>32</v>
      </c>
      <c r="AH1155" t="n">
        <v>74</v>
      </c>
      <c r="AI1155" t="n">
        <v>22996</v>
      </c>
      <c r="AJ1155" t="n">
        <v>18043</v>
      </c>
      <c r="AK1155" t="n">
        <v>20530</v>
      </c>
      <c r="AL1155" t="n">
        <v>21760</v>
      </c>
      <c r="AM1155" t="n">
        <v>25757</v>
      </c>
      <c r="AN1155" t="n">
        <v>25938</v>
      </c>
      <c r="AO1155"/>
      <c r="AP1155" t="n">
        <v>92</v>
      </c>
      <c r="AQ1155" t="n">
        <v>7</v>
      </c>
      <c r="AR1155"/>
    </row>
    <row r="1156">
      <c r="A1156" t="n">
        <v>155973</v>
      </c>
      <c r="B1156" t="s">
        <v>1967</v>
      </c>
      <c r="C1156" t="s">
        <v>1968</v>
      </c>
      <c r="D1156" t="s">
        <v>1878</v>
      </c>
      <c r="E1156" t="s">
        <v>891</v>
      </c>
      <c r="F1156" t="s">
        <v>162</v>
      </c>
      <c r="G1156" t="s">
        <v>163</v>
      </c>
      <c r="H1156" t="s">
        <v>150</v>
      </c>
      <c r="I1156" t="s">
        <v>205</v>
      </c>
      <c r="J1156" t="s">
        <v>164</v>
      </c>
      <c r="K1156" t="s">
        <v>179</v>
      </c>
      <c r="L1156" t="s">
        <v>155</v>
      </c>
      <c r="M1156" t="s">
        <v>155</v>
      </c>
      <c r="N1156" t="n">
        <v>-97.1998</v>
      </c>
      <c r="O1156" t="n">
        <v>38.3486</v>
      </c>
      <c r="P1156" t="n">
        <v>796</v>
      </c>
      <c r="Q1156" t="n">
        <v>638</v>
      </c>
      <c r="R1156" t="n">
        <v>40.4</v>
      </c>
      <c r="S1156" t="n">
        <v>60.7</v>
      </c>
      <c r="T1156" t="n">
        <v>9.9</v>
      </c>
      <c r="U1156" t="n">
        <v>15.7</v>
      </c>
      <c r="V1156" t="n">
        <v>0.3</v>
      </c>
      <c r="W1156" t="n">
        <v>5.6</v>
      </c>
      <c r="X1156" t="n">
        <v>66</v>
      </c>
      <c r="Y1156"/>
      <c r="Z1156" t="n">
        <v>15</v>
      </c>
      <c r="AA1156" t="n">
        <v>149</v>
      </c>
      <c r="AB1156" t="n">
        <v>32.9</v>
      </c>
      <c r="AC1156" t="n">
        <v>149</v>
      </c>
      <c r="AD1156" t="n">
        <v>32.9</v>
      </c>
      <c r="AE1156" t="n">
        <v>32.2</v>
      </c>
      <c r="AF1156" t="n">
        <v>151</v>
      </c>
      <c r="AG1156" t="n">
        <v>38</v>
      </c>
      <c r="AH1156" t="n">
        <v>90</v>
      </c>
      <c r="AI1156" t="n">
        <v>19998</v>
      </c>
      <c r="AJ1156" t="n">
        <v>18085</v>
      </c>
      <c r="AK1156" t="n">
        <v>17138</v>
      </c>
      <c r="AL1156" t="n">
        <v>22280</v>
      </c>
      <c r="AM1156" t="n">
        <v>21255</v>
      </c>
      <c r="AN1156" t="n">
        <v>21354</v>
      </c>
      <c r="AO1156"/>
      <c r="AP1156" t="n">
        <v>89</v>
      </c>
      <c r="AQ1156" t="n">
        <v>46</v>
      </c>
      <c r="AR1156"/>
    </row>
    <row r="1157">
      <c r="A1157" t="n">
        <v>156082</v>
      </c>
      <c r="B1157" t="s">
        <v>1969</v>
      </c>
      <c r="C1157" t="s">
        <v>1940</v>
      </c>
      <c r="D1157" t="s">
        <v>1878</v>
      </c>
      <c r="E1157" t="s">
        <v>891</v>
      </c>
      <c r="F1157" t="s">
        <v>148</v>
      </c>
      <c r="G1157" t="s">
        <v>149</v>
      </c>
      <c r="H1157" t="s">
        <v>150</v>
      </c>
      <c r="I1157" t="s">
        <v>151</v>
      </c>
      <c r="J1157" t="s">
        <v>152</v>
      </c>
      <c r="K1157" t="s">
        <v>153</v>
      </c>
      <c r="L1157" t="s">
        <v>155</v>
      </c>
      <c r="M1157" t="s">
        <v>155</v>
      </c>
      <c r="N1157" t="n">
        <v>-95.7022</v>
      </c>
      <c r="O1157" t="n">
        <v>39.0338</v>
      </c>
      <c r="P1157" t="n">
        <v>6302</v>
      </c>
      <c r="Q1157" t="n">
        <v>5444</v>
      </c>
      <c r="R1157" t="n">
        <v>63.9</v>
      </c>
      <c r="S1157" t="n">
        <v>62.6</v>
      </c>
      <c r="T1157" t="n">
        <v>7.5</v>
      </c>
      <c r="U1157" t="n">
        <v>13.4</v>
      </c>
      <c r="V1157" t="n">
        <v>2.1</v>
      </c>
      <c r="W1157" t="n">
        <v>4.4</v>
      </c>
      <c r="X1157" t="n">
        <v>69</v>
      </c>
      <c r="Y1157" t="n">
        <v>31</v>
      </c>
      <c r="Z1157" t="n">
        <v>13</v>
      </c>
      <c r="AA1157" t="n">
        <v>819</v>
      </c>
      <c r="AB1157" t="n">
        <v>52.6</v>
      </c>
      <c r="AC1157" t="n">
        <v>795</v>
      </c>
      <c r="AD1157" t="n">
        <v>41.4</v>
      </c>
      <c r="AE1157" t="n">
        <v>25.4</v>
      </c>
      <c r="AF1157" t="n">
        <v>738</v>
      </c>
      <c r="AG1157" t="n">
        <v>31</v>
      </c>
      <c r="AH1157" t="n">
        <v>63</v>
      </c>
      <c r="AI1157" t="n">
        <v>12894</v>
      </c>
      <c r="AJ1157" t="n">
        <v>9589</v>
      </c>
      <c r="AK1157" t="n">
        <v>10136</v>
      </c>
      <c r="AL1157" t="n">
        <v>13702</v>
      </c>
      <c r="AM1157" t="n">
        <v>17518</v>
      </c>
      <c r="AN1157" t="n">
        <v>17323</v>
      </c>
      <c r="AO1157" t="n">
        <v>233</v>
      </c>
      <c r="AP1157" t="n">
        <v>699</v>
      </c>
      <c r="AQ1157" t="n">
        <v>143</v>
      </c>
      <c r="AR1157" t="n">
        <v>108</v>
      </c>
    </row>
    <row r="1158">
      <c r="A1158" t="n">
        <v>156107</v>
      </c>
      <c r="B1158" t="s">
        <v>1970</v>
      </c>
      <c r="C1158" t="s">
        <v>1912</v>
      </c>
      <c r="D1158" t="s">
        <v>1878</v>
      </c>
      <c r="E1158" t="s">
        <v>891</v>
      </c>
      <c r="F1158" t="s">
        <v>173</v>
      </c>
      <c r="G1158" t="s">
        <v>149</v>
      </c>
      <c r="H1158" t="s">
        <v>174</v>
      </c>
      <c r="I1158" t="s">
        <v>151</v>
      </c>
      <c r="J1158" t="s">
        <v>152</v>
      </c>
      <c r="K1158" t="s">
        <v>176</v>
      </c>
      <c r="L1158" t="s">
        <v>155</v>
      </c>
      <c r="M1158" t="s">
        <v>155</v>
      </c>
      <c r="N1158" t="n">
        <v>-97.2242</v>
      </c>
      <c r="O1158" t="n">
        <v>37.7576</v>
      </c>
      <c r="P1158" t="n">
        <v>8118</v>
      </c>
      <c r="Q1158" t="n">
        <v>8118</v>
      </c>
      <c r="R1158" t="n">
        <v>47.8</v>
      </c>
      <c r="S1158" t="n">
        <v>54.1</v>
      </c>
      <c r="T1158" t="n">
        <v>8.8</v>
      </c>
      <c r="U1158" t="n">
        <v>23.2</v>
      </c>
      <c r="V1158" t="n">
        <v>4.7</v>
      </c>
      <c r="W1158" t="n">
        <v>0.2</v>
      </c>
      <c r="X1158" t="n">
        <v>64</v>
      </c>
      <c r="Y1158" t="n">
        <v>41</v>
      </c>
      <c r="Z1158" t="n">
        <v>15</v>
      </c>
      <c r="AA1158" t="n">
        <v>328</v>
      </c>
      <c r="AB1158" t="n">
        <v>36.3</v>
      </c>
      <c r="AC1158"/>
      <c r="AD1158"/>
      <c r="AE1158"/>
      <c r="AF1158" t="n">
        <v>413</v>
      </c>
      <c r="AG1158" t="n">
        <v>21</v>
      </c>
      <c r="AH1158" t="n">
        <v>35</v>
      </c>
      <c r="AI1158" t="n">
        <v>10356</v>
      </c>
      <c r="AJ1158" t="n">
        <v>8755</v>
      </c>
      <c r="AK1158" t="n">
        <v>9832</v>
      </c>
      <c r="AL1158" t="n">
        <v>11343</v>
      </c>
      <c r="AM1158" t="n">
        <v>14759</v>
      </c>
      <c r="AN1158" t="n">
        <v>14503</v>
      </c>
      <c r="AO1158" t="n">
        <v>329</v>
      </c>
      <c r="AP1158"/>
      <c r="AQ1158"/>
      <c r="AR1158"/>
    </row>
    <row r="1159">
      <c r="A1159" t="n">
        <v>156125</v>
      </c>
      <c r="B1159" t="s">
        <v>1971</v>
      </c>
      <c r="C1159" t="s">
        <v>1912</v>
      </c>
      <c r="D1159" t="s">
        <v>1878</v>
      </c>
      <c r="E1159" t="s">
        <v>891</v>
      </c>
      <c r="F1159" t="s">
        <v>148</v>
      </c>
      <c r="G1159" t="s">
        <v>149</v>
      </c>
      <c r="H1159" t="s">
        <v>150</v>
      </c>
      <c r="I1159" t="s">
        <v>151</v>
      </c>
      <c r="J1159" t="s">
        <v>238</v>
      </c>
      <c r="K1159" t="s">
        <v>159</v>
      </c>
      <c r="L1159" t="s">
        <v>155</v>
      </c>
      <c r="M1159" t="s">
        <v>155</v>
      </c>
      <c r="N1159" t="n">
        <v>-97.2924</v>
      </c>
      <c r="O1159" t="n">
        <v>37.7189</v>
      </c>
      <c r="P1159" t="n">
        <v>18874</v>
      </c>
      <c r="Q1159" t="n">
        <v>13648</v>
      </c>
      <c r="R1159" t="n">
        <v>56.6</v>
      </c>
      <c r="S1159" t="n">
        <v>52.6</v>
      </c>
      <c r="T1159" t="n">
        <v>6</v>
      </c>
      <c r="U1159" t="n">
        <v>15.3</v>
      </c>
      <c r="V1159" t="n">
        <v>6.9</v>
      </c>
      <c r="W1159" t="n">
        <v>11.1</v>
      </c>
      <c r="X1159" t="n">
        <v>68</v>
      </c>
      <c r="Y1159" t="n">
        <v>36</v>
      </c>
      <c r="Z1159" t="n">
        <v>20</v>
      </c>
      <c r="AA1159" t="n">
        <v>1501</v>
      </c>
      <c r="AB1159" t="n">
        <v>51.4</v>
      </c>
      <c r="AC1159" t="n">
        <v>1501</v>
      </c>
      <c r="AD1159" t="n">
        <v>51.3</v>
      </c>
      <c r="AE1159" t="n">
        <v>31.1</v>
      </c>
      <c r="AF1159" t="n">
        <v>1762</v>
      </c>
      <c r="AG1159" t="n">
        <v>30</v>
      </c>
      <c r="AH1159" t="n">
        <v>59</v>
      </c>
      <c r="AI1159" t="n">
        <v>14184</v>
      </c>
      <c r="AJ1159" t="n">
        <v>10914</v>
      </c>
      <c r="AK1159" t="n">
        <v>11084</v>
      </c>
      <c r="AL1159" t="n">
        <v>14240</v>
      </c>
      <c r="AM1159" t="n">
        <v>17670</v>
      </c>
      <c r="AN1159" t="n">
        <v>18751</v>
      </c>
      <c r="AO1159" t="n">
        <v>55</v>
      </c>
      <c r="AP1159" t="n">
        <v>2172</v>
      </c>
      <c r="AQ1159" t="n">
        <v>1199</v>
      </c>
      <c r="AR1159" t="n">
        <v>113</v>
      </c>
    </row>
    <row r="1160">
      <c r="A1160" t="n">
        <v>156134</v>
      </c>
      <c r="B1160" t="s">
        <v>1972</v>
      </c>
      <c r="C1160" t="s">
        <v>1912</v>
      </c>
      <c r="D1160" t="s">
        <v>1878</v>
      </c>
      <c r="E1160" t="s">
        <v>891</v>
      </c>
      <c r="F1160" t="s">
        <v>199</v>
      </c>
      <c r="G1160" t="s">
        <v>189</v>
      </c>
      <c r="H1160" t="s">
        <v>200</v>
      </c>
      <c r="I1160" t="s">
        <v>151</v>
      </c>
      <c r="J1160" t="s">
        <v>164</v>
      </c>
      <c r="K1160" t="s">
        <v>176</v>
      </c>
      <c r="L1160" t="s">
        <v>155</v>
      </c>
      <c r="M1160" t="s">
        <v>155</v>
      </c>
      <c r="N1160" t="n">
        <v>-97.3718</v>
      </c>
      <c r="O1160" t="n">
        <v>37.657</v>
      </c>
      <c r="P1160" t="n">
        <v>1581</v>
      </c>
      <c r="Q1160" t="n">
        <v>1581</v>
      </c>
      <c r="R1160" t="n">
        <v>45.7</v>
      </c>
      <c r="S1160" t="n">
        <v>51.5</v>
      </c>
      <c r="T1160" t="n">
        <v>20.4</v>
      </c>
      <c r="U1160" t="n">
        <v>14.2</v>
      </c>
      <c r="V1160" t="n">
        <v>2</v>
      </c>
      <c r="W1160" t="n">
        <v>0.1</v>
      </c>
      <c r="X1160" t="n">
        <v>52</v>
      </c>
      <c r="Y1160"/>
      <c r="Z1160" t="n">
        <v>22</v>
      </c>
      <c r="AA1160"/>
      <c r="AB1160"/>
      <c r="AC1160"/>
      <c r="AD1160"/>
      <c r="AE1160"/>
      <c r="AF1160" t="n">
        <v>462</v>
      </c>
      <c r="AG1160" t="n">
        <v>75</v>
      </c>
      <c r="AH1160" t="n">
        <v>75</v>
      </c>
      <c r="AI1160" t="n">
        <v>18238</v>
      </c>
      <c r="AJ1160" t="n">
        <v>18475</v>
      </c>
      <c r="AK1160" t="n">
        <v>17451</v>
      </c>
      <c r="AL1160" t="n">
        <v>19805</v>
      </c>
      <c r="AM1160" t="n">
        <v>22012</v>
      </c>
      <c r="AN1160" t="n">
        <v>23635</v>
      </c>
      <c r="AO1160"/>
      <c r="AP1160"/>
      <c r="AQ1160"/>
      <c r="AR1160"/>
    </row>
    <row r="1161">
      <c r="A1161" t="n">
        <v>156189</v>
      </c>
      <c r="B1161" t="s">
        <v>1973</v>
      </c>
      <c r="C1161" t="s">
        <v>1974</v>
      </c>
      <c r="D1161" t="s">
        <v>1975</v>
      </c>
      <c r="E1161" t="s">
        <v>147</v>
      </c>
      <c r="F1161" t="s">
        <v>162</v>
      </c>
      <c r="G1161" t="s">
        <v>163</v>
      </c>
      <c r="H1161" t="s">
        <v>150</v>
      </c>
      <c r="I1161" t="s">
        <v>205</v>
      </c>
      <c r="J1161" t="s">
        <v>164</v>
      </c>
      <c r="K1161" t="s">
        <v>179</v>
      </c>
      <c r="L1161" t="s">
        <v>155</v>
      </c>
      <c r="M1161" t="s">
        <v>155</v>
      </c>
      <c r="N1161" t="n">
        <v>-82.8751</v>
      </c>
      <c r="O1161" t="n">
        <v>37.3351</v>
      </c>
      <c r="P1161" t="n">
        <v>599</v>
      </c>
      <c r="Q1161" t="n">
        <v>599</v>
      </c>
      <c r="R1161" t="n">
        <v>47.6</v>
      </c>
      <c r="S1161" t="n">
        <v>92.3</v>
      </c>
      <c r="T1161" t="n">
        <v>5.3</v>
      </c>
      <c r="U1161" t="n">
        <v>1.5</v>
      </c>
      <c r="V1161" t="n">
        <v>0.2</v>
      </c>
      <c r="W1161" t="n">
        <v>0</v>
      </c>
      <c r="X1161" t="n">
        <v>58</v>
      </c>
      <c r="Y1161"/>
      <c r="Z1161" t="n">
        <v>14</v>
      </c>
      <c r="AA1161" t="n">
        <v>220</v>
      </c>
      <c r="AB1161" t="n">
        <v>26.4</v>
      </c>
      <c r="AC1161" t="n">
        <v>220</v>
      </c>
      <c r="AD1161" t="n">
        <v>26.4</v>
      </c>
      <c r="AE1161" t="n">
        <v>17.7</v>
      </c>
      <c r="AF1161" t="n">
        <v>186</v>
      </c>
      <c r="AG1161" t="n">
        <v>56</v>
      </c>
      <c r="AH1161" t="n">
        <v>98</v>
      </c>
      <c r="AI1161" t="n">
        <v>18066</v>
      </c>
      <c r="AJ1161" t="n">
        <v>16717</v>
      </c>
      <c r="AK1161" t="n">
        <v>16334</v>
      </c>
      <c r="AL1161" t="n">
        <v>17436</v>
      </c>
      <c r="AM1161" t="n">
        <v>20709</v>
      </c>
      <c r="AN1161" t="n">
        <v>20723</v>
      </c>
      <c r="AO1161"/>
      <c r="AP1161" t="n">
        <v>92</v>
      </c>
      <c r="AQ1161"/>
      <c r="AR1161"/>
    </row>
    <row r="1162">
      <c r="A1162" t="n">
        <v>156213</v>
      </c>
      <c r="B1162" t="s">
        <v>1976</v>
      </c>
      <c r="C1162" t="s">
        <v>1977</v>
      </c>
      <c r="D1162" t="s">
        <v>1975</v>
      </c>
      <c r="E1162" t="s">
        <v>147</v>
      </c>
      <c r="F1162" t="s">
        <v>162</v>
      </c>
      <c r="G1162" t="s">
        <v>163</v>
      </c>
      <c r="H1162" t="s">
        <v>150</v>
      </c>
      <c r="I1162" t="s">
        <v>175</v>
      </c>
      <c r="J1162" t="s">
        <v>168</v>
      </c>
      <c r="K1162" t="s">
        <v>153</v>
      </c>
      <c r="L1162" t="s">
        <v>155</v>
      </c>
      <c r="M1162" t="s">
        <v>155</v>
      </c>
      <c r="N1162" t="n">
        <v>-84.6626</v>
      </c>
      <c r="O1162" t="n">
        <v>37.862</v>
      </c>
      <c r="P1162" t="n">
        <v>1844</v>
      </c>
      <c r="Q1162" t="n">
        <v>1543</v>
      </c>
      <c r="R1162" t="n">
        <v>60.1</v>
      </c>
      <c r="S1162" t="n">
        <v>77</v>
      </c>
      <c r="T1162" t="n">
        <v>4.5</v>
      </c>
      <c r="U1162" t="n">
        <v>7.3</v>
      </c>
      <c r="V1162" t="n">
        <v>1.5</v>
      </c>
      <c r="W1162" t="n">
        <v>5.2</v>
      </c>
      <c r="X1162" t="n">
        <v>84</v>
      </c>
      <c r="Y1162" t="n">
        <v>63</v>
      </c>
      <c r="Z1162" t="n">
        <v>12</v>
      </c>
      <c r="AA1162" t="n">
        <v>320</v>
      </c>
      <c r="AB1162" t="n">
        <v>65</v>
      </c>
      <c r="AC1162" t="n">
        <v>320</v>
      </c>
      <c r="AD1162" t="n">
        <v>65</v>
      </c>
      <c r="AE1162" t="n">
        <v>56.6</v>
      </c>
      <c r="AF1162" t="n">
        <v>287</v>
      </c>
      <c r="AG1162" t="n">
        <v>26</v>
      </c>
      <c r="AH1162" t="n">
        <v>80</v>
      </c>
      <c r="AI1162" t="n">
        <v>21375</v>
      </c>
      <c r="AJ1162" t="n">
        <v>15895</v>
      </c>
      <c r="AK1162" t="n">
        <v>15167</v>
      </c>
      <c r="AL1162" t="n">
        <v>20098</v>
      </c>
      <c r="AM1162" t="n">
        <v>21455</v>
      </c>
      <c r="AN1162" t="n">
        <v>26463</v>
      </c>
      <c r="AO1162" t="n">
        <v>1</v>
      </c>
      <c r="AP1162" t="n">
        <v>265</v>
      </c>
      <c r="AQ1162" t="n">
        <v>89</v>
      </c>
      <c r="AR1162"/>
    </row>
    <row r="1163">
      <c r="A1163" t="n">
        <v>156222</v>
      </c>
      <c r="B1163" t="s">
        <v>1978</v>
      </c>
      <c r="C1163" t="s">
        <v>1977</v>
      </c>
      <c r="D1163" t="s">
        <v>1975</v>
      </c>
      <c r="E1163" t="s">
        <v>147</v>
      </c>
      <c r="F1163" t="s">
        <v>162</v>
      </c>
      <c r="G1163" t="s">
        <v>163</v>
      </c>
      <c r="H1163" t="s">
        <v>150</v>
      </c>
      <c r="I1163" t="s">
        <v>175</v>
      </c>
      <c r="J1163" t="s">
        <v>168</v>
      </c>
      <c r="K1163" t="s">
        <v>209</v>
      </c>
      <c r="L1163" t="s">
        <v>155</v>
      </c>
      <c r="M1163" t="s">
        <v>155</v>
      </c>
      <c r="N1163" t="n">
        <v>-84.6601</v>
      </c>
      <c r="O1163" t="n">
        <v>37.8616</v>
      </c>
      <c r="P1163" t="n">
        <v>2024</v>
      </c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 t="n">
        <v>274</v>
      </c>
      <c r="AR1163" t="n">
        <v>75</v>
      </c>
    </row>
    <row r="1164">
      <c r="A1164" t="n">
        <v>156231</v>
      </c>
      <c r="B1164" t="s">
        <v>1979</v>
      </c>
      <c r="C1164" t="s">
        <v>1980</v>
      </c>
      <c r="D1164" t="s">
        <v>1975</v>
      </c>
      <c r="E1164" t="s">
        <v>147</v>
      </c>
      <c r="F1164" t="s">
        <v>173</v>
      </c>
      <c r="G1164" t="s">
        <v>149</v>
      </c>
      <c r="H1164" t="s">
        <v>174</v>
      </c>
      <c r="I1164" t="s">
        <v>151</v>
      </c>
      <c r="J1164" t="s">
        <v>168</v>
      </c>
      <c r="K1164" t="s">
        <v>176</v>
      </c>
      <c r="L1164" t="s">
        <v>155</v>
      </c>
      <c r="M1164" t="s">
        <v>155</v>
      </c>
      <c r="N1164" t="n">
        <v>-82.6507</v>
      </c>
      <c r="O1164" t="n">
        <v>38.4692</v>
      </c>
      <c r="P1164" t="n">
        <v>3521</v>
      </c>
      <c r="Q1164" t="n">
        <v>3521</v>
      </c>
      <c r="R1164" t="n">
        <v>61.4</v>
      </c>
      <c r="S1164" t="n">
        <v>92.2</v>
      </c>
      <c r="T1164" t="n">
        <v>1.5</v>
      </c>
      <c r="U1164" t="n">
        <v>1.8</v>
      </c>
      <c r="V1164" t="n">
        <v>0.5</v>
      </c>
      <c r="W1164" t="n">
        <v>0</v>
      </c>
      <c r="X1164" t="n">
        <v>69</v>
      </c>
      <c r="Y1164" t="n">
        <v>55</v>
      </c>
      <c r="Z1164" t="n">
        <v>17</v>
      </c>
      <c r="AA1164" t="n">
        <v>292</v>
      </c>
      <c r="AB1164" t="n">
        <v>59.2</v>
      </c>
      <c r="AC1164"/>
      <c r="AD1164"/>
      <c r="AE1164"/>
      <c r="AF1164" t="n">
        <v>326</v>
      </c>
      <c r="AG1164" t="n">
        <v>43</v>
      </c>
      <c r="AH1164" t="n">
        <v>88</v>
      </c>
      <c r="AI1164" t="n">
        <v>6537</v>
      </c>
      <c r="AJ1164" t="n">
        <v>3879</v>
      </c>
      <c r="AK1164" t="n">
        <v>4372</v>
      </c>
      <c r="AL1164" t="n">
        <v>6316</v>
      </c>
      <c r="AM1164" t="n">
        <v>8200</v>
      </c>
      <c r="AN1164" t="n">
        <v>10878</v>
      </c>
      <c r="AO1164" t="n">
        <v>357</v>
      </c>
      <c r="AP1164"/>
      <c r="AQ1164"/>
      <c r="AR1164"/>
    </row>
    <row r="1165">
      <c r="A1165" t="n">
        <v>156286</v>
      </c>
      <c r="B1165" t="s">
        <v>1981</v>
      </c>
      <c r="C1165" t="s">
        <v>1982</v>
      </c>
      <c r="D1165" t="s">
        <v>1975</v>
      </c>
      <c r="E1165" t="s">
        <v>147</v>
      </c>
      <c r="F1165" t="s">
        <v>162</v>
      </c>
      <c r="G1165" t="s">
        <v>163</v>
      </c>
      <c r="H1165" t="s">
        <v>150</v>
      </c>
      <c r="I1165" t="s">
        <v>151</v>
      </c>
      <c r="J1165" t="s">
        <v>168</v>
      </c>
      <c r="K1165" t="s">
        <v>159</v>
      </c>
      <c r="L1165" t="s">
        <v>155</v>
      </c>
      <c r="M1165" t="s">
        <v>155</v>
      </c>
      <c r="N1165" t="n">
        <v>-85.705</v>
      </c>
      <c r="O1165" t="n">
        <v>38.2193</v>
      </c>
      <c r="P1165" t="n">
        <v>3314</v>
      </c>
      <c r="Q1165" t="n">
        <v>2543</v>
      </c>
      <c r="R1165" t="n">
        <v>61.8</v>
      </c>
      <c r="S1165" t="n">
        <v>72.9</v>
      </c>
      <c r="T1165" t="n">
        <v>8.2</v>
      </c>
      <c r="U1165" t="n">
        <v>7.4</v>
      </c>
      <c r="V1165" t="n">
        <v>3.2</v>
      </c>
      <c r="W1165" t="n">
        <v>2</v>
      </c>
      <c r="X1165" t="n">
        <v>75</v>
      </c>
      <c r="Y1165"/>
      <c r="Z1165" t="n">
        <v>13</v>
      </c>
      <c r="AA1165" t="n">
        <v>679</v>
      </c>
      <c r="AB1165" t="n">
        <v>67.7</v>
      </c>
      <c r="AC1165" t="n">
        <v>679</v>
      </c>
      <c r="AD1165" t="n">
        <v>67.7</v>
      </c>
      <c r="AE1165" t="n">
        <v>59.2</v>
      </c>
      <c r="AF1165" t="n">
        <v>546</v>
      </c>
      <c r="AG1165" t="n">
        <v>25</v>
      </c>
      <c r="AH1165" t="n">
        <v>94</v>
      </c>
      <c r="AI1165" t="n">
        <v>24432</v>
      </c>
      <c r="AJ1165" t="n">
        <v>18542</v>
      </c>
      <c r="AK1165" t="n">
        <v>18905</v>
      </c>
      <c r="AL1165" t="n">
        <v>20870</v>
      </c>
      <c r="AM1165" t="n">
        <v>25093</v>
      </c>
      <c r="AN1165" t="n">
        <v>29302</v>
      </c>
      <c r="AO1165"/>
      <c r="AP1165" t="n">
        <v>619</v>
      </c>
      <c r="AQ1165" t="n">
        <v>183</v>
      </c>
      <c r="AR1165" t="n">
        <v>98</v>
      </c>
    </row>
    <row r="1166">
      <c r="A1166" t="n">
        <v>156295</v>
      </c>
      <c r="B1166" t="s">
        <v>1983</v>
      </c>
      <c r="C1166" t="s">
        <v>1984</v>
      </c>
      <c r="D1166" t="s">
        <v>1975</v>
      </c>
      <c r="E1166" t="s">
        <v>147</v>
      </c>
      <c r="F1166" t="s">
        <v>162</v>
      </c>
      <c r="G1166" t="s">
        <v>163</v>
      </c>
      <c r="H1166" t="s">
        <v>150</v>
      </c>
      <c r="I1166" t="s">
        <v>175</v>
      </c>
      <c r="J1166" t="s">
        <v>168</v>
      </c>
      <c r="K1166" t="s">
        <v>179</v>
      </c>
      <c r="L1166" t="s">
        <v>155</v>
      </c>
      <c r="M1166" t="s">
        <v>155</v>
      </c>
      <c r="N1166" t="n">
        <v>-84.2929</v>
      </c>
      <c r="O1166" t="n">
        <v>37.572</v>
      </c>
      <c r="P1166" t="n">
        <v>1450</v>
      </c>
      <c r="Q1166" t="n">
        <v>1450</v>
      </c>
      <c r="R1166" t="n">
        <v>59</v>
      </c>
      <c r="S1166" t="n">
        <v>44</v>
      </c>
      <c r="T1166" t="n">
        <v>18.6</v>
      </c>
      <c r="U1166" t="n">
        <v>15.2</v>
      </c>
      <c r="V1166" t="n">
        <v>3.9</v>
      </c>
      <c r="W1166" t="n">
        <v>8.3</v>
      </c>
      <c r="X1166" t="n">
        <v>88</v>
      </c>
      <c r="Y1166"/>
      <c r="Z1166" t="n">
        <v>9</v>
      </c>
      <c r="AA1166" t="n">
        <v>432</v>
      </c>
      <c r="AB1166" t="n">
        <v>62</v>
      </c>
      <c r="AC1166" t="n">
        <v>432</v>
      </c>
      <c r="AD1166" t="n">
        <v>62</v>
      </c>
      <c r="AE1166" t="n">
        <v>41.2</v>
      </c>
      <c r="AF1166" t="n">
        <v>352</v>
      </c>
      <c r="AG1166" t="n">
        <v>81</v>
      </c>
      <c r="AH1166" t="n">
        <v>99</v>
      </c>
      <c r="AI1166" t="n">
        <v>4379</v>
      </c>
      <c r="AJ1166" t="n">
        <v>4070</v>
      </c>
      <c r="AK1166" t="n">
        <v>3613</v>
      </c>
      <c r="AL1166" t="n">
        <v>5844</v>
      </c>
      <c r="AM1166" t="n">
        <v>7570</v>
      </c>
      <c r="AN1166"/>
      <c r="AO1166"/>
      <c r="AP1166" t="n">
        <v>311</v>
      </c>
      <c r="AQ1166"/>
      <c r="AR1166"/>
    </row>
    <row r="1167">
      <c r="A1167" t="n">
        <v>156310</v>
      </c>
      <c r="B1167" t="s">
        <v>1985</v>
      </c>
      <c r="C1167" t="s">
        <v>1986</v>
      </c>
      <c r="D1167" t="s">
        <v>1975</v>
      </c>
      <c r="E1167" t="s">
        <v>147</v>
      </c>
      <c r="F1167" t="s">
        <v>199</v>
      </c>
      <c r="G1167" t="s">
        <v>189</v>
      </c>
      <c r="H1167" t="s">
        <v>200</v>
      </c>
      <c r="I1167" t="s">
        <v>151</v>
      </c>
      <c r="J1167" t="s">
        <v>164</v>
      </c>
      <c r="K1167"/>
      <c r="L1167" t="s">
        <v>155</v>
      </c>
      <c r="M1167" t="s">
        <v>155</v>
      </c>
      <c r="N1167" t="n">
        <v>-86.4698</v>
      </c>
      <c r="O1167" t="n">
        <v>36.9792</v>
      </c>
      <c r="P1167" t="n">
        <v>444</v>
      </c>
      <c r="Q1167" t="n">
        <v>444</v>
      </c>
      <c r="R1167" t="n">
        <v>98.4</v>
      </c>
      <c r="S1167" t="n">
        <v>61.5</v>
      </c>
      <c r="T1167" t="n">
        <v>20.5</v>
      </c>
      <c r="U1167" t="n">
        <v>3.4</v>
      </c>
      <c r="V1167" t="n">
        <v>5</v>
      </c>
      <c r="W1167" t="n">
        <v>0.2</v>
      </c>
      <c r="X1167" t="n">
        <v>32</v>
      </c>
      <c r="Y1167" t="n">
        <v>71</v>
      </c>
      <c r="Z1167" t="n">
        <v>10</v>
      </c>
      <c r="AA1167"/>
      <c r="AB1167"/>
      <c r="AC1167"/>
      <c r="AD1167"/>
      <c r="AE1167"/>
      <c r="AF1167" t="n">
        <v>100</v>
      </c>
      <c r="AG1167" t="n">
        <v>56</v>
      </c>
      <c r="AH1167" t="n">
        <v>60</v>
      </c>
      <c r="AI1167" t="n">
        <v>19937</v>
      </c>
      <c r="AJ1167" t="n">
        <v>19441</v>
      </c>
      <c r="AK1167"/>
      <c r="AL1167" t="n">
        <v>20513</v>
      </c>
      <c r="AM1167"/>
      <c r="AN1167" t="n">
        <v>23769</v>
      </c>
      <c r="AO1167"/>
      <c r="AP1167"/>
      <c r="AQ1167"/>
      <c r="AR1167"/>
    </row>
    <row r="1168">
      <c r="A1168" t="n">
        <v>156338</v>
      </c>
      <c r="B1168" t="s">
        <v>1987</v>
      </c>
      <c r="C1168" t="s">
        <v>1986</v>
      </c>
      <c r="D1168" t="s">
        <v>1975</v>
      </c>
      <c r="E1168" t="s">
        <v>147</v>
      </c>
      <c r="F1168" t="s">
        <v>173</v>
      </c>
      <c r="G1168" t="s">
        <v>149</v>
      </c>
      <c r="H1168" t="s">
        <v>174</v>
      </c>
      <c r="I1168" t="s">
        <v>151</v>
      </c>
      <c r="J1168" t="s">
        <v>152</v>
      </c>
      <c r="K1168" t="s">
        <v>176</v>
      </c>
      <c r="L1168" t="s">
        <v>155</v>
      </c>
      <c r="M1168" t="s">
        <v>155</v>
      </c>
      <c r="N1168" t="n">
        <v>-86.4767</v>
      </c>
      <c r="O1168" t="n">
        <v>36.9848</v>
      </c>
      <c r="P1168" t="n">
        <v>6484</v>
      </c>
      <c r="Q1168" t="n">
        <v>6484</v>
      </c>
      <c r="R1168" t="n">
        <v>60.4</v>
      </c>
      <c r="S1168" t="n">
        <v>75</v>
      </c>
      <c r="T1168" t="n">
        <v>8</v>
      </c>
      <c r="U1168" t="n">
        <v>7.4</v>
      </c>
      <c r="V1168" t="n">
        <v>4</v>
      </c>
      <c r="W1168" t="n">
        <v>0</v>
      </c>
      <c r="X1168" t="n">
        <v>75</v>
      </c>
      <c r="Y1168" t="n">
        <v>51</v>
      </c>
      <c r="Z1168" t="n">
        <v>23</v>
      </c>
      <c r="AA1168" t="n">
        <v>401</v>
      </c>
      <c r="AB1168" t="n">
        <v>52.1</v>
      </c>
      <c r="AC1168"/>
      <c r="AD1168"/>
      <c r="AE1168"/>
      <c r="AF1168" t="n">
        <v>450</v>
      </c>
      <c r="AG1168" t="n">
        <v>32</v>
      </c>
      <c r="AH1168" t="n">
        <v>93</v>
      </c>
      <c r="AI1168" t="n">
        <v>6532</v>
      </c>
      <c r="AJ1168" t="n">
        <v>3352</v>
      </c>
      <c r="AK1168" t="n">
        <v>2924</v>
      </c>
      <c r="AL1168" t="n">
        <v>4415</v>
      </c>
      <c r="AM1168" t="n">
        <v>8168</v>
      </c>
      <c r="AN1168" t="n">
        <v>11090</v>
      </c>
      <c r="AO1168" t="n">
        <v>592</v>
      </c>
      <c r="AP1168"/>
      <c r="AQ1168"/>
      <c r="AR1168"/>
    </row>
    <row r="1169">
      <c r="A1169" t="n">
        <v>156356</v>
      </c>
      <c r="B1169" t="s">
        <v>1988</v>
      </c>
      <c r="C1169" t="s">
        <v>1989</v>
      </c>
      <c r="D1169" t="s">
        <v>1975</v>
      </c>
      <c r="E1169" t="s">
        <v>147</v>
      </c>
      <c r="F1169" t="s">
        <v>162</v>
      </c>
      <c r="G1169" t="s">
        <v>163</v>
      </c>
      <c r="H1169" t="s">
        <v>150</v>
      </c>
      <c r="I1169" t="s">
        <v>151</v>
      </c>
      <c r="J1169" t="s">
        <v>164</v>
      </c>
      <c r="K1169" t="s">
        <v>179</v>
      </c>
      <c r="L1169" t="s">
        <v>155</v>
      </c>
      <c r="M1169" t="s">
        <v>155</v>
      </c>
      <c r="N1169" t="n">
        <v>-87.1116</v>
      </c>
      <c r="O1169" t="n">
        <v>37.769</v>
      </c>
      <c r="P1169" t="n">
        <v>772</v>
      </c>
      <c r="Q1169" t="n">
        <v>668</v>
      </c>
      <c r="R1169" t="n">
        <v>58.8</v>
      </c>
      <c r="S1169" t="n">
        <v>63.3</v>
      </c>
      <c r="T1169" t="n">
        <v>10</v>
      </c>
      <c r="U1169" t="n">
        <v>5.4</v>
      </c>
      <c r="V1169" t="n">
        <v>2.5</v>
      </c>
      <c r="W1169" t="n">
        <v>0.3</v>
      </c>
      <c r="X1169" t="n">
        <v>57</v>
      </c>
      <c r="Y1169" t="n">
        <v>0</v>
      </c>
      <c r="Z1169" t="n">
        <v>8</v>
      </c>
      <c r="AA1169" t="n">
        <v>124</v>
      </c>
      <c r="AB1169" t="n">
        <v>46</v>
      </c>
      <c r="AC1169" t="n">
        <v>105</v>
      </c>
      <c r="AD1169" t="n">
        <v>44.8</v>
      </c>
      <c r="AE1169" t="n">
        <v>36.2</v>
      </c>
      <c r="AF1169" t="n">
        <v>99</v>
      </c>
      <c r="AG1169" t="n">
        <v>43</v>
      </c>
      <c r="AH1169" t="n">
        <v>90</v>
      </c>
      <c r="AI1169" t="n">
        <v>15087</v>
      </c>
      <c r="AJ1169" t="n">
        <v>14897</v>
      </c>
      <c r="AK1169" t="n">
        <v>10651</v>
      </c>
      <c r="AL1169" t="n">
        <v>12467</v>
      </c>
      <c r="AM1169" t="n">
        <v>14790</v>
      </c>
      <c r="AN1169" t="n">
        <v>20215</v>
      </c>
      <c r="AO1169" t="n">
        <v>9</v>
      </c>
      <c r="AP1169" t="n">
        <v>155</v>
      </c>
      <c r="AQ1169" t="n">
        <v>55</v>
      </c>
      <c r="AR1169"/>
    </row>
    <row r="1170">
      <c r="A1170" t="n">
        <v>156365</v>
      </c>
      <c r="B1170" t="s">
        <v>1990</v>
      </c>
      <c r="C1170" t="s">
        <v>1991</v>
      </c>
      <c r="D1170" t="s">
        <v>1975</v>
      </c>
      <c r="E1170" t="s">
        <v>147</v>
      </c>
      <c r="F1170" t="s">
        <v>162</v>
      </c>
      <c r="G1170" t="s">
        <v>163</v>
      </c>
      <c r="H1170" t="s">
        <v>150</v>
      </c>
      <c r="I1170" t="s">
        <v>175</v>
      </c>
      <c r="J1170" t="s">
        <v>238</v>
      </c>
      <c r="K1170" t="s">
        <v>153</v>
      </c>
      <c r="L1170" t="s">
        <v>155</v>
      </c>
      <c r="M1170" t="s">
        <v>155</v>
      </c>
      <c r="N1170" t="n">
        <v>-85.3489</v>
      </c>
      <c r="O1170" t="n">
        <v>37.3433</v>
      </c>
      <c r="P1170" t="n">
        <v>15400</v>
      </c>
      <c r="Q1170" t="n">
        <v>7979</v>
      </c>
      <c r="R1170" t="n">
        <v>60.7</v>
      </c>
      <c r="S1170" t="n">
        <v>73.5</v>
      </c>
      <c r="T1170" t="n">
        <v>7.5</v>
      </c>
      <c r="U1170" t="n">
        <v>4.5</v>
      </c>
      <c r="V1170" t="n">
        <v>2.4</v>
      </c>
      <c r="W1170" t="n">
        <v>4.5</v>
      </c>
      <c r="X1170" t="n">
        <v>60</v>
      </c>
      <c r="Y1170" t="n">
        <v>15</v>
      </c>
      <c r="Z1170" t="n">
        <v>21</v>
      </c>
      <c r="AA1170" t="n">
        <v>522</v>
      </c>
      <c r="AB1170" t="n">
        <v>47.1</v>
      </c>
      <c r="AC1170" t="n">
        <v>507</v>
      </c>
      <c r="AD1170" t="n">
        <v>46.2</v>
      </c>
      <c r="AE1170" t="n">
        <v>40.2</v>
      </c>
      <c r="AF1170" t="n">
        <v>654</v>
      </c>
      <c r="AG1170" t="n">
        <v>22</v>
      </c>
      <c r="AH1170" t="n">
        <v>36</v>
      </c>
      <c r="AI1170" t="n">
        <v>18777</v>
      </c>
      <c r="AJ1170" t="n">
        <v>16491</v>
      </c>
      <c r="AK1170" t="n">
        <v>17707</v>
      </c>
      <c r="AL1170" t="n">
        <v>16425</v>
      </c>
      <c r="AM1170" t="n">
        <v>20863</v>
      </c>
      <c r="AN1170" t="n">
        <v>22636</v>
      </c>
      <c r="AO1170" t="n">
        <v>64</v>
      </c>
      <c r="AP1170" t="n">
        <v>430</v>
      </c>
      <c r="AQ1170" t="n">
        <v>1766</v>
      </c>
      <c r="AR1170"/>
    </row>
    <row r="1171">
      <c r="A1171" t="n">
        <v>156392</v>
      </c>
      <c r="B1171" t="s">
        <v>1992</v>
      </c>
      <c r="C1171" t="s">
        <v>1993</v>
      </c>
      <c r="D1171" t="s">
        <v>1975</v>
      </c>
      <c r="E1171" t="s">
        <v>147</v>
      </c>
      <c r="F1171" t="s">
        <v>173</v>
      </c>
      <c r="G1171" t="s">
        <v>149</v>
      </c>
      <c r="H1171" t="s">
        <v>174</v>
      </c>
      <c r="I1171" t="s">
        <v>151</v>
      </c>
      <c r="J1171" t="s">
        <v>238</v>
      </c>
      <c r="K1171" t="s">
        <v>176</v>
      </c>
      <c r="L1171" t="s">
        <v>155</v>
      </c>
      <c r="M1171" t="s">
        <v>155</v>
      </c>
      <c r="N1171" t="n">
        <v>-84.5037</v>
      </c>
      <c r="O1171" t="n">
        <v>38.0248</v>
      </c>
      <c r="P1171" t="n">
        <v>14758</v>
      </c>
      <c r="Q1171" t="n">
        <v>14758</v>
      </c>
      <c r="R1171" t="n">
        <v>59.4</v>
      </c>
      <c r="S1171" t="n">
        <v>70.2</v>
      </c>
      <c r="T1171" t="n">
        <v>12.1</v>
      </c>
      <c r="U1171" t="n">
        <v>8.6</v>
      </c>
      <c r="V1171" t="n">
        <v>2.6</v>
      </c>
      <c r="W1171" t="n">
        <v>0.1</v>
      </c>
      <c r="X1171" t="n">
        <v>65</v>
      </c>
      <c r="Y1171" t="n">
        <v>45</v>
      </c>
      <c r="Z1171" t="n">
        <v>19</v>
      </c>
      <c r="AA1171" t="n">
        <v>1177</v>
      </c>
      <c r="AB1171" t="n">
        <v>38.1</v>
      </c>
      <c r="AC1171"/>
      <c r="AD1171"/>
      <c r="AE1171"/>
      <c r="AF1171" t="n">
        <v>1155</v>
      </c>
      <c r="AG1171" t="n">
        <v>35</v>
      </c>
      <c r="AH1171" t="n">
        <v>81</v>
      </c>
      <c r="AI1171" t="n">
        <v>7545</v>
      </c>
      <c r="AJ1171" t="n">
        <v>4265</v>
      </c>
      <c r="AK1171" t="n">
        <v>5265</v>
      </c>
      <c r="AL1171" t="n">
        <v>7256</v>
      </c>
      <c r="AM1171" t="n">
        <v>9875</v>
      </c>
      <c r="AN1171" t="n">
        <v>10886</v>
      </c>
      <c r="AO1171" t="n">
        <v>1372</v>
      </c>
      <c r="AP1171"/>
      <c r="AQ1171"/>
      <c r="AR1171"/>
    </row>
    <row r="1172">
      <c r="A1172" t="n">
        <v>156408</v>
      </c>
      <c r="B1172" t="s">
        <v>1994</v>
      </c>
      <c r="C1172" t="s">
        <v>1482</v>
      </c>
      <c r="D1172" t="s">
        <v>1975</v>
      </c>
      <c r="E1172" t="s">
        <v>147</v>
      </c>
      <c r="F1172" t="s">
        <v>162</v>
      </c>
      <c r="G1172" t="s">
        <v>163</v>
      </c>
      <c r="H1172" t="s">
        <v>150</v>
      </c>
      <c r="I1172" t="s">
        <v>175</v>
      </c>
      <c r="J1172" t="s">
        <v>168</v>
      </c>
      <c r="K1172" t="s">
        <v>179</v>
      </c>
      <c r="L1172" t="s">
        <v>155</v>
      </c>
      <c r="M1172" t="s">
        <v>155</v>
      </c>
      <c r="N1172" t="n">
        <v>-84.7794</v>
      </c>
      <c r="O1172" t="n">
        <v>37.6457</v>
      </c>
      <c r="P1172" t="n">
        <v>1372</v>
      </c>
      <c r="Q1172" t="n">
        <v>1372</v>
      </c>
      <c r="R1172" t="n">
        <v>51.7</v>
      </c>
      <c r="S1172" t="n">
        <v>72.2</v>
      </c>
      <c r="T1172" t="n">
        <v>5.7</v>
      </c>
      <c r="U1172" t="n">
        <v>7.3</v>
      </c>
      <c r="V1172" t="n">
        <v>4.2</v>
      </c>
      <c r="W1172" t="n">
        <v>5.5</v>
      </c>
      <c r="X1172" t="n">
        <v>88</v>
      </c>
      <c r="Y1172"/>
      <c r="Z1172" t="n">
        <v>10</v>
      </c>
      <c r="AA1172" t="n">
        <v>401</v>
      </c>
      <c r="AB1172" t="n">
        <v>85.3</v>
      </c>
      <c r="AC1172" t="n">
        <v>401</v>
      </c>
      <c r="AD1172" t="n">
        <v>85.3</v>
      </c>
      <c r="AE1172" t="n">
        <v>80.8</v>
      </c>
      <c r="AF1172" t="n">
        <v>400</v>
      </c>
      <c r="AG1172" t="n">
        <v>21</v>
      </c>
      <c r="AH1172" t="n">
        <v>98</v>
      </c>
      <c r="AI1172" t="n">
        <v>23780</v>
      </c>
      <c r="AJ1172" t="n">
        <v>10779</v>
      </c>
      <c r="AK1172" t="n">
        <v>13431</v>
      </c>
      <c r="AL1172" t="n">
        <v>17317</v>
      </c>
      <c r="AM1172" t="n">
        <v>22346</v>
      </c>
      <c r="AN1172" t="n">
        <v>28164</v>
      </c>
      <c r="AO1172"/>
      <c r="AP1172" t="n">
        <v>287</v>
      </c>
      <c r="AQ1172"/>
      <c r="AR1172"/>
    </row>
    <row r="1173">
      <c r="A1173" t="n">
        <v>156417</v>
      </c>
      <c r="B1173" t="s">
        <v>1995</v>
      </c>
      <c r="C1173" t="s">
        <v>1996</v>
      </c>
      <c r="D1173" t="s">
        <v>1975</v>
      </c>
      <c r="E1173" t="s">
        <v>147</v>
      </c>
      <c r="F1173" t="s">
        <v>162</v>
      </c>
      <c r="G1173" t="s">
        <v>163</v>
      </c>
      <c r="H1173" t="s">
        <v>150</v>
      </c>
      <c r="I1173" t="s">
        <v>205</v>
      </c>
      <c r="J1173" t="s">
        <v>164</v>
      </c>
      <c r="K1173" t="s">
        <v>209</v>
      </c>
      <c r="L1173" t="s">
        <v>155</v>
      </c>
      <c r="M1173" t="s">
        <v>155</v>
      </c>
      <c r="N1173" t="n">
        <v>-83.7277</v>
      </c>
      <c r="O1173" t="n">
        <v>36.7252</v>
      </c>
      <c r="P1173" t="n">
        <v>176</v>
      </c>
      <c r="Q1173" t="n">
        <v>154</v>
      </c>
      <c r="R1173" t="n">
        <v>14.3</v>
      </c>
      <c r="S1173" t="n">
        <v>90.3</v>
      </c>
      <c r="T1173" t="n">
        <v>5.2</v>
      </c>
      <c r="U1173" t="n">
        <v>1.9</v>
      </c>
      <c r="V1173" t="n">
        <v>0</v>
      </c>
      <c r="W1173" t="n">
        <v>0</v>
      </c>
      <c r="X1173" t="n">
        <v>63</v>
      </c>
      <c r="Y1173"/>
      <c r="Z1173" t="n">
        <v>11</v>
      </c>
      <c r="AA1173" t="n">
        <v>6</v>
      </c>
      <c r="AB1173" t="n">
        <v>33.3</v>
      </c>
      <c r="AC1173" t="n">
        <v>4</v>
      </c>
      <c r="AD1173" t="n">
        <v>50</v>
      </c>
      <c r="AE1173" t="n">
        <v>25</v>
      </c>
      <c r="AF1173" t="n">
        <v>8</v>
      </c>
      <c r="AG1173" t="n">
        <v>44</v>
      </c>
      <c r="AH1173" t="n">
        <v>94</v>
      </c>
      <c r="AI1173" t="n">
        <v>13182</v>
      </c>
      <c r="AJ1173" t="n">
        <v>10750</v>
      </c>
      <c r="AK1173" t="n">
        <v>8273</v>
      </c>
      <c r="AL1173"/>
      <c r="AM1173"/>
      <c r="AN1173"/>
      <c r="AO1173" t="n">
        <v>6</v>
      </c>
      <c r="AP1173" t="n">
        <v>18</v>
      </c>
      <c r="AQ1173" t="n">
        <v>2</v>
      </c>
      <c r="AR1173"/>
    </row>
    <row r="1174">
      <c r="A1174" t="n">
        <v>156426</v>
      </c>
      <c r="B1174" t="s">
        <v>1997</v>
      </c>
      <c r="C1174" t="s">
        <v>1993</v>
      </c>
      <c r="D1174" t="s">
        <v>1975</v>
      </c>
      <c r="E1174" t="s">
        <v>147</v>
      </c>
      <c r="F1174" t="s">
        <v>199</v>
      </c>
      <c r="G1174" t="s">
        <v>189</v>
      </c>
      <c r="H1174" t="s">
        <v>200</v>
      </c>
      <c r="I1174" t="s">
        <v>151</v>
      </c>
      <c r="J1174" t="s">
        <v>164</v>
      </c>
      <c r="K1174"/>
      <c r="L1174" t="s">
        <v>155</v>
      </c>
      <c r="M1174" t="s">
        <v>155</v>
      </c>
      <c r="N1174" t="n">
        <v>-84.5483</v>
      </c>
      <c r="O1174" t="n">
        <v>37.9804</v>
      </c>
      <c r="P1174" t="n">
        <v>277</v>
      </c>
      <c r="Q1174" t="n">
        <v>277</v>
      </c>
      <c r="R1174" t="n">
        <v>93.9</v>
      </c>
      <c r="S1174" t="n">
        <v>76.9</v>
      </c>
      <c r="T1174" t="n">
        <v>14.4</v>
      </c>
      <c r="U1174" t="n">
        <v>3.6</v>
      </c>
      <c r="V1174" t="n">
        <v>1.1</v>
      </c>
      <c r="W1174" t="n">
        <v>0.7</v>
      </c>
      <c r="X1174" t="n">
        <v>89</v>
      </c>
      <c r="Y1174" t="n">
        <v>67</v>
      </c>
      <c r="Z1174" t="n">
        <v>15</v>
      </c>
      <c r="AA1174"/>
      <c r="AB1174"/>
      <c r="AC1174"/>
      <c r="AD1174"/>
      <c r="AE1174"/>
      <c r="AF1174" t="n">
        <v>33</v>
      </c>
      <c r="AG1174" t="n">
        <v>51</v>
      </c>
      <c r="AH1174" t="n">
        <v>57</v>
      </c>
      <c r="AI1174" t="n">
        <v>21485</v>
      </c>
      <c r="AJ1174" t="n">
        <v>21912</v>
      </c>
      <c r="AK1174" t="n">
        <v>19861</v>
      </c>
      <c r="AL1174" t="n">
        <v>22553</v>
      </c>
      <c r="AM1174" t="n">
        <v>26345</v>
      </c>
      <c r="AN1174" t="n">
        <v>26581</v>
      </c>
      <c r="AO1174"/>
      <c r="AP1174"/>
      <c r="AQ1174"/>
      <c r="AR1174"/>
    </row>
    <row r="1175">
      <c r="A1175" t="n">
        <v>156471</v>
      </c>
      <c r="B1175" t="s">
        <v>1998</v>
      </c>
      <c r="C1175" t="s">
        <v>1982</v>
      </c>
      <c r="D1175" t="s">
        <v>1975</v>
      </c>
      <c r="E1175" t="s">
        <v>147</v>
      </c>
      <c r="F1175" t="s">
        <v>188</v>
      </c>
      <c r="G1175" t="s">
        <v>189</v>
      </c>
      <c r="H1175" t="s">
        <v>150</v>
      </c>
      <c r="I1175" t="s">
        <v>151</v>
      </c>
      <c r="J1175" t="s">
        <v>168</v>
      </c>
      <c r="K1175" t="s">
        <v>209</v>
      </c>
      <c r="L1175" t="s">
        <v>155</v>
      </c>
      <c r="M1175" t="s">
        <v>155</v>
      </c>
      <c r="N1175" t="n">
        <v>-85.499</v>
      </c>
      <c r="O1175" t="n">
        <v>38.2813</v>
      </c>
      <c r="P1175" t="n">
        <v>6107</v>
      </c>
      <c r="Q1175" t="n">
        <v>5449</v>
      </c>
      <c r="R1175" t="n">
        <v>92.1</v>
      </c>
      <c r="S1175" t="n">
        <v>43.8</v>
      </c>
      <c r="T1175" t="n">
        <v>11</v>
      </c>
      <c r="U1175" t="n">
        <v>11.2</v>
      </c>
      <c r="V1175" t="n">
        <v>2.5</v>
      </c>
      <c r="W1175" t="n">
        <v>0</v>
      </c>
      <c r="X1175" t="n">
        <v>67</v>
      </c>
      <c r="Y1175" t="n">
        <v>29</v>
      </c>
      <c r="Z1175" t="n">
        <v>12</v>
      </c>
      <c r="AA1175" t="n">
        <v>247</v>
      </c>
      <c r="AB1175" t="n">
        <v>63.2</v>
      </c>
      <c r="AC1175" t="n">
        <v>29</v>
      </c>
      <c r="AD1175" t="n">
        <v>41.4</v>
      </c>
      <c r="AE1175" t="n">
        <v>37.9</v>
      </c>
      <c r="AF1175" t="n">
        <v>413</v>
      </c>
      <c r="AG1175" t="n">
        <v>26</v>
      </c>
      <c r="AH1175" t="n">
        <v>82</v>
      </c>
      <c r="AI1175"/>
      <c r="AJ1175"/>
      <c r="AK1175"/>
      <c r="AL1175"/>
      <c r="AM1175"/>
      <c r="AN1175"/>
      <c r="AO1175" t="n">
        <v>327</v>
      </c>
      <c r="AP1175" t="n">
        <v>1068</v>
      </c>
      <c r="AQ1175" t="n">
        <v>101</v>
      </c>
      <c r="AR1175"/>
    </row>
    <row r="1176">
      <c r="A1176" t="n">
        <v>156541</v>
      </c>
      <c r="B1176" t="s">
        <v>1999</v>
      </c>
      <c r="C1176" t="s">
        <v>2000</v>
      </c>
      <c r="D1176" t="s">
        <v>1975</v>
      </c>
      <c r="E1176" t="s">
        <v>147</v>
      </c>
      <c r="F1176" t="s">
        <v>162</v>
      </c>
      <c r="G1176" t="s">
        <v>163</v>
      </c>
      <c r="H1176" t="s">
        <v>150</v>
      </c>
      <c r="I1176" t="s">
        <v>175</v>
      </c>
      <c r="J1176" t="s">
        <v>158</v>
      </c>
      <c r="K1176" t="s">
        <v>159</v>
      </c>
      <c r="L1176" t="s">
        <v>155</v>
      </c>
      <c r="M1176" t="s">
        <v>155</v>
      </c>
      <c r="N1176" t="n">
        <v>-84.1616</v>
      </c>
      <c r="O1176" t="n">
        <v>36.737</v>
      </c>
      <c r="P1176" t="n">
        <v>25381</v>
      </c>
      <c r="Q1176" t="n">
        <v>6538</v>
      </c>
      <c r="R1176" t="n">
        <v>66.9</v>
      </c>
      <c r="S1176" t="n">
        <v>60.4</v>
      </c>
      <c r="T1176" t="n">
        <v>3.7</v>
      </c>
      <c r="U1176" t="n">
        <v>0.4</v>
      </c>
      <c r="V1176" t="n">
        <v>0.7</v>
      </c>
      <c r="W1176" t="n">
        <v>0.9</v>
      </c>
      <c r="X1176" t="n">
        <v>81</v>
      </c>
      <c r="Y1176" t="n">
        <v>17</v>
      </c>
      <c r="Z1176" t="n">
        <v>19</v>
      </c>
      <c r="AA1176" t="n">
        <v>426</v>
      </c>
      <c r="AB1176" t="n">
        <v>46.2</v>
      </c>
      <c r="AC1176" t="n">
        <v>421</v>
      </c>
      <c r="AD1176" t="n">
        <v>44.4</v>
      </c>
      <c r="AE1176" t="n">
        <v>30.2</v>
      </c>
      <c r="AF1176" t="n">
        <v>648</v>
      </c>
      <c r="AG1176" t="n">
        <v>48</v>
      </c>
      <c r="AH1176" t="n">
        <v>77</v>
      </c>
      <c r="AI1176" t="n">
        <v>11555</v>
      </c>
      <c r="AJ1176" t="n">
        <v>4895</v>
      </c>
      <c r="AK1176" t="n">
        <v>5965</v>
      </c>
      <c r="AL1176" t="n">
        <v>11476</v>
      </c>
      <c r="AM1176" t="n">
        <v>17072</v>
      </c>
      <c r="AN1176" t="n">
        <v>18953</v>
      </c>
      <c r="AO1176" t="n">
        <v>160</v>
      </c>
      <c r="AP1176" t="n">
        <v>1082</v>
      </c>
      <c r="AQ1176" t="n">
        <v>3929</v>
      </c>
      <c r="AR1176" t="n">
        <v>377</v>
      </c>
    </row>
    <row r="1177">
      <c r="A1177" t="n">
        <v>156620</v>
      </c>
      <c r="B1177" t="s">
        <v>2001</v>
      </c>
      <c r="C1177" t="s">
        <v>1444</v>
      </c>
      <c r="D1177" t="s">
        <v>1975</v>
      </c>
      <c r="E1177" t="s">
        <v>147</v>
      </c>
      <c r="F1177" t="s">
        <v>148</v>
      </c>
      <c r="G1177" t="s">
        <v>149</v>
      </c>
      <c r="H1177" t="s">
        <v>150</v>
      </c>
      <c r="I1177" t="s">
        <v>175</v>
      </c>
      <c r="J1177" t="s">
        <v>238</v>
      </c>
      <c r="K1177" t="s">
        <v>159</v>
      </c>
      <c r="L1177" t="s">
        <v>155</v>
      </c>
      <c r="M1177" t="s">
        <v>155</v>
      </c>
      <c r="N1177" t="n">
        <v>-84.3008</v>
      </c>
      <c r="O1177" t="n">
        <v>37.7408</v>
      </c>
      <c r="P1177" t="n">
        <v>16842</v>
      </c>
      <c r="Q1177" t="n">
        <v>13910</v>
      </c>
      <c r="R1177" t="n">
        <v>58.6</v>
      </c>
      <c r="S1177" t="n">
        <v>80.6</v>
      </c>
      <c r="T1177" t="n">
        <v>6.8</v>
      </c>
      <c r="U1177" t="n">
        <v>4.9</v>
      </c>
      <c r="V1177" t="n">
        <v>1.3</v>
      </c>
      <c r="W1177" t="n">
        <v>0.7</v>
      </c>
      <c r="X1177" t="n">
        <v>80</v>
      </c>
      <c r="Y1177" t="n">
        <v>31</v>
      </c>
      <c r="Z1177" t="n">
        <v>15</v>
      </c>
      <c r="AA1177" t="n">
        <v>2519</v>
      </c>
      <c r="AB1177" t="n">
        <v>49.7</v>
      </c>
      <c r="AC1177" t="n">
        <v>2133</v>
      </c>
      <c r="AD1177" t="n">
        <v>55</v>
      </c>
      <c r="AE1177" t="n">
        <v>39.7</v>
      </c>
      <c r="AF1177" t="n">
        <v>2532</v>
      </c>
      <c r="AG1177" t="n">
        <v>39</v>
      </c>
      <c r="AH1177" t="n">
        <v>84</v>
      </c>
      <c r="AI1177" t="n">
        <v>10852</v>
      </c>
      <c r="AJ1177" t="n">
        <v>7107</v>
      </c>
      <c r="AK1177" t="n">
        <v>7006</v>
      </c>
      <c r="AL1177" t="n">
        <v>9326</v>
      </c>
      <c r="AM1177" t="n">
        <v>14213</v>
      </c>
      <c r="AN1177" t="n">
        <v>15362</v>
      </c>
      <c r="AO1177" t="n">
        <v>120</v>
      </c>
      <c r="AP1177" t="n">
        <v>2264</v>
      </c>
      <c r="AQ1177" t="n">
        <v>737</v>
      </c>
      <c r="AR1177" t="n">
        <v>62</v>
      </c>
    </row>
    <row r="1178">
      <c r="A1178" t="n">
        <v>156648</v>
      </c>
      <c r="B1178" t="s">
        <v>2002</v>
      </c>
      <c r="C1178" t="s">
        <v>2003</v>
      </c>
      <c r="D1178" t="s">
        <v>1975</v>
      </c>
      <c r="E1178" t="s">
        <v>147</v>
      </c>
      <c r="F1178" t="s">
        <v>173</v>
      </c>
      <c r="G1178" t="s">
        <v>149</v>
      </c>
      <c r="H1178" t="s">
        <v>174</v>
      </c>
      <c r="I1178" t="s">
        <v>151</v>
      </c>
      <c r="J1178" t="s">
        <v>152</v>
      </c>
      <c r="K1178" t="s">
        <v>176</v>
      </c>
      <c r="L1178" t="s">
        <v>155</v>
      </c>
      <c r="M1178" t="s">
        <v>155</v>
      </c>
      <c r="N1178" t="n">
        <v>-85.8799</v>
      </c>
      <c r="O1178" t="n">
        <v>37.6929</v>
      </c>
      <c r="P1178" t="n">
        <v>8174</v>
      </c>
      <c r="Q1178" t="n">
        <v>8174</v>
      </c>
      <c r="R1178" t="n">
        <v>55.7</v>
      </c>
      <c r="S1178" t="n">
        <v>78.9</v>
      </c>
      <c r="T1178" t="n">
        <v>6.5</v>
      </c>
      <c r="U1178" t="n">
        <v>5.6</v>
      </c>
      <c r="V1178" t="n">
        <v>1.3</v>
      </c>
      <c r="W1178" t="n">
        <v>0</v>
      </c>
      <c r="X1178" t="n">
        <v>72</v>
      </c>
      <c r="Y1178" t="n">
        <v>47</v>
      </c>
      <c r="Z1178" t="n">
        <v>24</v>
      </c>
      <c r="AA1178" t="n">
        <v>639</v>
      </c>
      <c r="AB1178" t="n">
        <v>49.6</v>
      </c>
      <c r="AC1178"/>
      <c r="AD1178"/>
      <c r="AE1178"/>
      <c r="AF1178" t="n">
        <v>625</v>
      </c>
      <c r="AG1178" t="n">
        <v>36</v>
      </c>
      <c r="AH1178" t="n">
        <v>88</v>
      </c>
      <c r="AI1178" t="n">
        <v>7644</v>
      </c>
      <c r="AJ1178" t="n">
        <v>4393</v>
      </c>
      <c r="AK1178" t="n">
        <v>4971</v>
      </c>
      <c r="AL1178" t="n">
        <v>6726</v>
      </c>
      <c r="AM1178" t="n">
        <v>10547</v>
      </c>
      <c r="AN1178" t="n">
        <v>11591</v>
      </c>
      <c r="AO1178" t="n">
        <v>859</v>
      </c>
      <c r="AP1178"/>
      <c r="AQ1178"/>
      <c r="AR1178"/>
    </row>
    <row r="1179">
      <c r="A1179" t="n">
        <v>156727</v>
      </c>
      <c r="B1179" t="s">
        <v>2004</v>
      </c>
      <c r="C1179" t="s">
        <v>2005</v>
      </c>
      <c r="D1179" t="s">
        <v>1975</v>
      </c>
      <c r="E1179" t="s">
        <v>147</v>
      </c>
      <c r="F1179" t="s">
        <v>162</v>
      </c>
      <c r="G1179" t="s">
        <v>163</v>
      </c>
      <c r="H1179" t="s">
        <v>150</v>
      </c>
      <c r="I1179" t="s">
        <v>205</v>
      </c>
      <c r="J1179" t="s">
        <v>168</v>
      </c>
      <c r="K1179" t="s">
        <v>209</v>
      </c>
      <c r="L1179" t="s">
        <v>155</v>
      </c>
      <c r="M1179" t="s">
        <v>155</v>
      </c>
      <c r="N1179" t="n">
        <v>-84.6928</v>
      </c>
      <c r="O1179" t="n">
        <v>38.051</v>
      </c>
      <c r="P1179" t="n">
        <v>3181</v>
      </c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 t="n">
        <v>665</v>
      </c>
      <c r="AR1179" t="n">
        <v>179</v>
      </c>
    </row>
    <row r="1180">
      <c r="A1180" t="n">
        <v>156745</v>
      </c>
      <c r="B1180" t="s">
        <v>2006</v>
      </c>
      <c r="C1180" t="s">
        <v>2007</v>
      </c>
      <c r="D1180" t="s">
        <v>1975</v>
      </c>
      <c r="E1180" t="s">
        <v>147</v>
      </c>
      <c r="F1180" t="s">
        <v>162</v>
      </c>
      <c r="G1180" t="s">
        <v>163</v>
      </c>
      <c r="H1180" t="s">
        <v>150</v>
      </c>
      <c r="I1180" t="s">
        <v>175</v>
      </c>
      <c r="J1180" t="s">
        <v>168</v>
      </c>
      <c r="K1180" t="s">
        <v>179</v>
      </c>
      <c r="L1180" t="s">
        <v>155</v>
      </c>
      <c r="M1180" t="s">
        <v>155</v>
      </c>
      <c r="N1180" t="n">
        <v>-84.5538</v>
      </c>
      <c r="O1180" t="n">
        <v>38.2076</v>
      </c>
      <c r="P1180" t="n">
        <v>1678</v>
      </c>
      <c r="Q1180" t="n">
        <v>1293</v>
      </c>
      <c r="R1180" t="n">
        <v>52.8</v>
      </c>
      <c r="S1180" t="n">
        <v>75.6</v>
      </c>
      <c r="T1180" t="n">
        <v>8.4</v>
      </c>
      <c r="U1180" t="n">
        <v>6.2</v>
      </c>
      <c r="V1180" t="n">
        <v>0.5</v>
      </c>
      <c r="W1180" t="n">
        <v>4.4</v>
      </c>
      <c r="X1180" t="n">
        <v>68</v>
      </c>
      <c r="Y1180"/>
      <c r="Z1180" t="n">
        <v>15</v>
      </c>
      <c r="AA1180" t="n">
        <v>305</v>
      </c>
      <c r="AB1180" t="n">
        <v>47.5</v>
      </c>
      <c r="AC1180" t="n">
        <v>305</v>
      </c>
      <c r="AD1180" t="n">
        <v>47.5</v>
      </c>
      <c r="AE1180" t="n">
        <v>42.3</v>
      </c>
      <c r="AF1180" t="n">
        <v>356</v>
      </c>
      <c r="AG1180" t="n">
        <v>34</v>
      </c>
      <c r="AH1180" t="n">
        <v>98</v>
      </c>
      <c r="AI1180" t="n">
        <v>14878</v>
      </c>
      <c r="AJ1180" t="n">
        <v>8926</v>
      </c>
      <c r="AK1180" t="n">
        <v>8329</v>
      </c>
      <c r="AL1180" t="n">
        <v>9698</v>
      </c>
      <c r="AM1180" t="n">
        <v>16607</v>
      </c>
      <c r="AN1180" t="n">
        <v>19770</v>
      </c>
      <c r="AO1180"/>
      <c r="AP1180" t="n">
        <v>177</v>
      </c>
      <c r="AQ1180" t="n">
        <v>119</v>
      </c>
      <c r="AR1180"/>
    </row>
    <row r="1181">
      <c r="A1181" t="n">
        <v>156754</v>
      </c>
      <c r="B1181" t="s">
        <v>2008</v>
      </c>
      <c r="C1181" t="s">
        <v>2009</v>
      </c>
      <c r="D1181" t="s">
        <v>1975</v>
      </c>
      <c r="E1181" t="s">
        <v>147</v>
      </c>
      <c r="F1181" t="s">
        <v>199</v>
      </c>
      <c r="G1181" t="s">
        <v>189</v>
      </c>
      <c r="H1181" t="s">
        <v>200</v>
      </c>
      <c r="I1181" t="s">
        <v>175</v>
      </c>
      <c r="J1181" t="s">
        <v>164</v>
      </c>
      <c r="K1181"/>
      <c r="L1181" t="s">
        <v>155</v>
      </c>
      <c r="M1181" t="s">
        <v>155</v>
      </c>
      <c r="N1181" t="n">
        <v>-85.9223</v>
      </c>
      <c r="O1181" t="n">
        <v>37.0127</v>
      </c>
      <c r="P1181" t="n">
        <v>69</v>
      </c>
      <c r="Q1181" t="n">
        <v>69</v>
      </c>
      <c r="R1181" t="n">
        <v>98.6</v>
      </c>
      <c r="S1181" t="n">
        <v>85.5</v>
      </c>
      <c r="T1181" t="n">
        <v>2.9</v>
      </c>
      <c r="U1181" t="n">
        <v>4.3</v>
      </c>
      <c r="V1181" t="n">
        <v>1.4</v>
      </c>
      <c r="W1181" t="n">
        <v>0</v>
      </c>
      <c r="X1181" t="n">
        <v>40</v>
      </c>
      <c r="Y1181"/>
      <c r="Z1181" t="n">
        <v>10</v>
      </c>
      <c r="AA1181"/>
      <c r="AB1181"/>
      <c r="AC1181"/>
      <c r="AD1181"/>
      <c r="AE1181"/>
      <c r="AF1181" t="n">
        <v>14</v>
      </c>
      <c r="AG1181" t="n">
        <v>72</v>
      </c>
      <c r="AH1181" t="n">
        <v>77</v>
      </c>
      <c r="AI1181" t="n">
        <v>19420</v>
      </c>
      <c r="AJ1181" t="n">
        <v>19420</v>
      </c>
      <c r="AK1181"/>
      <c r="AL1181"/>
      <c r="AM1181"/>
      <c r="AN1181"/>
      <c r="AO1181"/>
      <c r="AP1181"/>
      <c r="AQ1181"/>
      <c r="AR1181"/>
    </row>
    <row r="1182">
      <c r="A1182" t="n">
        <v>156790</v>
      </c>
      <c r="B1182" t="s">
        <v>2010</v>
      </c>
      <c r="C1182" t="s">
        <v>2011</v>
      </c>
      <c r="D1182" t="s">
        <v>1975</v>
      </c>
      <c r="E1182" t="s">
        <v>147</v>
      </c>
      <c r="F1182" t="s">
        <v>173</v>
      </c>
      <c r="G1182" t="s">
        <v>149</v>
      </c>
      <c r="H1182" t="s">
        <v>174</v>
      </c>
      <c r="I1182" t="s">
        <v>175</v>
      </c>
      <c r="J1182" t="s">
        <v>168</v>
      </c>
      <c r="K1182" t="s">
        <v>176</v>
      </c>
      <c r="L1182" t="s">
        <v>155</v>
      </c>
      <c r="M1182" t="s">
        <v>155</v>
      </c>
      <c r="N1182" t="n">
        <v>-83.1756</v>
      </c>
      <c r="O1182" t="n">
        <v>37.2349</v>
      </c>
      <c r="P1182" t="n">
        <v>4016</v>
      </c>
      <c r="Q1182" t="n">
        <v>4016</v>
      </c>
      <c r="R1182" t="n">
        <v>52</v>
      </c>
      <c r="S1182" t="n">
        <v>94.4</v>
      </c>
      <c r="T1182" t="n">
        <v>1.3</v>
      </c>
      <c r="U1182" t="n">
        <v>1.1</v>
      </c>
      <c r="V1182" t="n">
        <v>0.4</v>
      </c>
      <c r="W1182" t="n">
        <v>0</v>
      </c>
      <c r="X1182" t="n">
        <v>66</v>
      </c>
      <c r="Y1182" t="n">
        <v>51</v>
      </c>
      <c r="Z1182" t="n">
        <v>18</v>
      </c>
      <c r="AA1182" t="n">
        <v>258</v>
      </c>
      <c r="AB1182" t="n">
        <v>47.3</v>
      </c>
      <c r="AC1182"/>
      <c r="AD1182"/>
      <c r="AE1182"/>
      <c r="AF1182" t="n">
        <v>248</v>
      </c>
      <c r="AG1182" t="n">
        <v>37</v>
      </c>
      <c r="AH1182" t="n">
        <v>92</v>
      </c>
      <c r="AI1182" t="n">
        <v>4602</v>
      </c>
      <c r="AJ1182" t="n">
        <v>2740</v>
      </c>
      <c r="AK1182" t="n">
        <v>4363</v>
      </c>
      <c r="AL1182" t="n">
        <v>4697</v>
      </c>
      <c r="AM1182" t="n">
        <v>8308</v>
      </c>
      <c r="AN1182" t="n">
        <v>9717</v>
      </c>
      <c r="AO1182" t="n">
        <v>279</v>
      </c>
      <c r="AP1182"/>
      <c r="AQ1182"/>
      <c r="AR1182"/>
    </row>
    <row r="1183">
      <c r="A1183" t="n">
        <v>156842</v>
      </c>
      <c r="B1183" t="s">
        <v>2012</v>
      </c>
      <c r="C1183" t="s">
        <v>1982</v>
      </c>
      <c r="D1183" t="s">
        <v>1975</v>
      </c>
      <c r="E1183" t="s">
        <v>147</v>
      </c>
      <c r="F1183" t="s">
        <v>199</v>
      </c>
      <c r="G1183" t="s">
        <v>189</v>
      </c>
      <c r="H1183" t="s">
        <v>200</v>
      </c>
      <c r="I1183" t="s">
        <v>186</v>
      </c>
      <c r="J1183" t="s">
        <v>164</v>
      </c>
      <c r="K1183"/>
      <c r="L1183" t="s">
        <v>155</v>
      </c>
      <c r="M1183" t="s">
        <v>155</v>
      </c>
      <c r="N1183" t="n">
        <v>-85.5788</v>
      </c>
      <c r="O1183" t="n">
        <v>38.249</v>
      </c>
      <c r="P1183" t="n">
        <v>309</v>
      </c>
      <c r="Q1183" t="n">
        <v>309</v>
      </c>
      <c r="R1183" t="n">
        <v>97.1</v>
      </c>
      <c r="S1183" t="n">
        <v>76.1</v>
      </c>
      <c r="T1183" t="n">
        <v>15.5</v>
      </c>
      <c r="U1183" t="n">
        <v>3.2</v>
      </c>
      <c r="V1183" t="n">
        <v>1.3</v>
      </c>
      <c r="W1183" t="n">
        <v>0</v>
      </c>
      <c r="X1183" t="n">
        <v>74</v>
      </c>
      <c r="Y1183" t="n">
        <v>50</v>
      </c>
      <c r="Z1183" t="n">
        <v>14</v>
      </c>
      <c r="AA1183"/>
      <c r="AB1183"/>
      <c r="AC1183"/>
      <c r="AD1183"/>
      <c r="AE1183"/>
      <c r="AF1183" t="n">
        <v>62</v>
      </c>
      <c r="AG1183" t="n">
        <v>45</v>
      </c>
      <c r="AH1183" t="n">
        <v>56</v>
      </c>
      <c r="AI1183" t="n">
        <v>25462</v>
      </c>
      <c r="AJ1183" t="n">
        <v>26574</v>
      </c>
      <c r="AK1183" t="n">
        <v>30012</v>
      </c>
      <c r="AL1183"/>
      <c r="AM1183"/>
      <c r="AN1183"/>
      <c r="AO1183"/>
      <c r="AP1183"/>
      <c r="AQ1183"/>
      <c r="AR1183"/>
    </row>
    <row r="1184">
      <c r="A1184" t="n">
        <v>156851</v>
      </c>
      <c r="B1184" t="s">
        <v>2013</v>
      </c>
      <c r="C1184" t="s">
        <v>2014</v>
      </c>
      <c r="D1184" t="s">
        <v>1975</v>
      </c>
      <c r="E1184" t="s">
        <v>147</v>
      </c>
      <c r="F1184" t="s">
        <v>173</v>
      </c>
      <c r="G1184" t="s">
        <v>149</v>
      </c>
      <c r="H1184" t="s">
        <v>174</v>
      </c>
      <c r="I1184" t="s">
        <v>205</v>
      </c>
      <c r="J1184" t="s">
        <v>168</v>
      </c>
      <c r="K1184" t="s">
        <v>176</v>
      </c>
      <c r="L1184" t="s">
        <v>155</v>
      </c>
      <c r="M1184" t="s">
        <v>155</v>
      </c>
      <c r="N1184" t="n">
        <v>-87.6501</v>
      </c>
      <c r="O1184" t="n">
        <v>37.7977</v>
      </c>
      <c r="P1184" t="n">
        <v>1853</v>
      </c>
      <c r="Q1184" t="n">
        <v>1853</v>
      </c>
      <c r="R1184" t="n">
        <v>72.5</v>
      </c>
      <c r="S1184" t="n">
        <v>76.4</v>
      </c>
      <c r="T1184" t="n">
        <v>10.7</v>
      </c>
      <c r="U1184" t="n">
        <v>6.2</v>
      </c>
      <c r="V1184" t="n">
        <v>0.5</v>
      </c>
      <c r="W1184" t="n">
        <v>0.1</v>
      </c>
      <c r="X1184" t="n">
        <v>77</v>
      </c>
      <c r="Y1184" t="n">
        <v>49</v>
      </c>
      <c r="Z1184" t="n">
        <v>19</v>
      </c>
      <c r="AA1184" t="n">
        <v>151</v>
      </c>
      <c r="AB1184" t="n">
        <v>44.4</v>
      </c>
      <c r="AC1184"/>
      <c r="AD1184"/>
      <c r="AE1184"/>
      <c r="AF1184" t="n">
        <v>124</v>
      </c>
      <c r="AG1184" t="n">
        <v>33</v>
      </c>
      <c r="AH1184" t="n">
        <v>92</v>
      </c>
      <c r="AI1184" t="n">
        <v>6997</v>
      </c>
      <c r="AJ1184" t="n">
        <v>3636</v>
      </c>
      <c r="AK1184" t="n">
        <v>3882</v>
      </c>
      <c r="AL1184" t="n">
        <v>6490</v>
      </c>
      <c r="AM1184" t="n">
        <v>8349</v>
      </c>
      <c r="AN1184" t="n">
        <v>9930</v>
      </c>
      <c r="AO1184" t="n">
        <v>191</v>
      </c>
      <c r="AP1184"/>
      <c r="AQ1184"/>
      <c r="AR1184"/>
    </row>
    <row r="1185">
      <c r="A1185" t="n">
        <v>156860</v>
      </c>
      <c r="B1185" t="s">
        <v>2015</v>
      </c>
      <c r="C1185" t="s">
        <v>2016</v>
      </c>
      <c r="D1185" t="s">
        <v>1975</v>
      </c>
      <c r="E1185" t="s">
        <v>147</v>
      </c>
      <c r="F1185" t="s">
        <v>173</v>
      </c>
      <c r="G1185" t="s">
        <v>149</v>
      </c>
      <c r="H1185" t="s">
        <v>174</v>
      </c>
      <c r="I1185" t="s">
        <v>175</v>
      </c>
      <c r="J1185" t="s">
        <v>168</v>
      </c>
      <c r="K1185" t="s">
        <v>176</v>
      </c>
      <c r="L1185" t="s">
        <v>155</v>
      </c>
      <c r="M1185" t="s">
        <v>155</v>
      </c>
      <c r="N1185" t="n">
        <v>-87.4883</v>
      </c>
      <c r="O1185" t="n">
        <v>36.8827</v>
      </c>
      <c r="P1185" t="n">
        <v>2791</v>
      </c>
      <c r="Q1185" t="n">
        <v>2791</v>
      </c>
      <c r="R1185" t="n">
        <v>65.2</v>
      </c>
      <c r="S1185" t="n">
        <v>57.4</v>
      </c>
      <c r="T1185" t="n">
        <v>22.3</v>
      </c>
      <c r="U1185" t="n">
        <v>11.3</v>
      </c>
      <c r="V1185" t="n">
        <v>1.7</v>
      </c>
      <c r="W1185" t="n">
        <v>0</v>
      </c>
      <c r="X1185" t="n">
        <v>66</v>
      </c>
      <c r="Y1185" t="n">
        <v>36</v>
      </c>
      <c r="Z1185" t="n">
        <v>18</v>
      </c>
      <c r="AA1185" t="n">
        <v>188</v>
      </c>
      <c r="AB1185" t="n">
        <v>36.7</v>
      </c>
      <c r="AC1185"/>
      <c r="AD1185"/>
      <c r="AE1185"/>
      <c r="AF1185" t="n">
        <v>229</v>
      </c>
      <c r="AG1185" t="n">
        <v>43</v>
      </c>
      <c r="AH1185" t="n">
        <v>92</v>
      </c>
      <c r="AI1185" t="n">
        <v>6790</v>
      </c>
      <c r="AJ1185" t="n">
        <v>3749</v>
      </c>
      <c r="AK1185" t="n">
        <v>3592</v>
      </c>
      <c r="AL1185" t="n">
        <v>4277</v>
      </c>
      <c r="AM1185" t="n">
        <v>7219</v>
      </c>
      <c r="AN1185" t="n">
        <v>11142</v>
      </c>
      <c r="AO1185" t="n">
        <v>301</v>
      </c>
      <c r="AP1185"/>
      <c r="AQ1185"/>
      <c r="AR1185"/>
    </row>
    <row r="1186">
      <c r="A1186" t="n">
        <v>156921</v>
      </c>
      <c r="B1186" t="s">
        <v>2017</v>
      </c>
      <c r="C1186" t="s">
        <v>1982</v>
      </c>
      <c r="D1186" t="s">
        <v>1975</v>
      </c>
      <c r="E1186" t="s">
        <v>147</v>
      </c>
      <c r="F1186" t="s">
        <v>173</v>
      </c>
      <c r="G1186" t="s">
        <v>149</v>
      </c>
      <c r="H1186" t="s">
        <v>174</v>
      </c>
      <c r="I1186" t="s">
        <v>151</v>
      </c>
      <c r="J1186" t="s">
        <v>238</v>
      </c>
      <c r="K1186" t="s">
        <v>176</v>
      </c>
      <c r="L1186" t="s">
        <v>155</v>
      </c>
      <c r="M1186" t="s">
        <v>155</v>
      </c>
      <c r="N1186" t="n">
        <v>-85.7536</v>
      </c>
      <c r="O1186" t="n">
        <v>38.246</v>
      </c>
      <c r="P1186" t="n">
        <v>16918</v>
      </c>
      <c r="Q1186" t="n">
        <v>16918</v>
      </c>
      <c r="R1186" t="n">
        <v>57</v>
      </c>
      <c r="S1186" t="n">
        <v>56.6</v>
      </c>
      <c r="T1186" t="n">
        <v>20.9</v>
      </c>
      <c r="U1186" t="n">
        <v>10.5</v>
      </c>
      <c r="V1186" t="n">
        <v>3.8</v>
      </c>
      <c r="W1186" t="n">
        <v>0</v>
      </c>
      <c r="X1186" t="n">
        <v>60</v>
      </c>
      <c r="Y1186" t="n">
        <v>47</v>
      </c>
      <c r="Z1186" t="n">
        <v>25</v>
      </c>
      <c r="AA1186" t="n">
        <v>788</v>
      </c>
      <c r="AB1186" t="n">
        <v>30.7</v>
      </c>
      <c r="AC1186"/>
      <c r="AD1186"/>
      <c r="AE1186"/>
      <c r="AF1186" t="n">
        <v>888</v>
      </c>
      <c r="AG1186" t="n">
        <v>29</v>
      </c>
      <c r="AH1186" t="n">
        <v>85</v>
      </c>
      <c r="AI1186" t="n">
        <v>8102</v>
      </c>
      <c r="AJ1186" t="n">
        <v>5197</v>
      </c>
      <c r="AK1186" t="n">
        <v>5324</v>
      </c>
      <c r="AL1186" t="n">
        <v>7195</v>
      </c>
      <c r="AM1186" t="n">
        <v>10060</v>
      </c>
      <c r="AN1186" t="n">
        <v>12015</v>
      </c>
      <c r="AO1186" t="n">
        <v>1116</v>
      </c>
      <c r="AP1186"/>
      <c r="AQ1186"/>
      <c r="AR1186"/>
    </row>
    <row r="1187">
      <c r="A1187" t="n">
        <v>156967</v>
      </c>
      <c r="B1187" t="s">
        <v>2018</v>
      </c>
      <c r="C1187" t="s">
        <v>1993</v>
      </c>
      <c r="D1187" t="s">
        <v>1975</v>
      </c>
      <c r="E1187" t="s">
        <v>147</v>
      </c>
      <c r="F1187" t="s">
        <v>199</v>
      </c>
      <c r="G1187" t="s">
        <v>189</v>
      </c>
      <c r="H1187" t="s">
        <v>200</v>
      </c>
      <c r="I1187" t="s">
        <v>151</v>
      </c>
      <c r="J1187" t="s">
        <v>164</v>
      </c>
      <c r="K1187"/>
      <c r="L1187" t="s">
        <v>155</v>
      </c>
      <c r="M1187" t="s">
        <v>155</v>
      </c>
      <c r="N1187" t="n">
        <v>-84.4535</v>
      </c>
      <c r="O1187" t="n">
        <v>38.0285</v>
      </c>
      <c r="P1187" t="n">
        <v>232</v>
      </c>
      <c r="Q1187" t="n">
        <v>232</v>
      </c>
      <c r="R1187" t="n">
        <v>96.6</v>
      </c>
      <c r="S1187" t="n">
        <v>66.8</v>
      </c>
      <c r="T1187" t="n">
        <v>15.9</v>
      </c>
      <c r="U1187" t="n">
        <v>6.9</v>
      </c>
      <c r="V1187" t="n">
        <v>0.9</v>
      </c>
      <c r="W1187" t="n">
        <v>0</v>
      </c>
      <c r="X1187" t="n">
        <v>80</v>
      </c>
      <c r="Y1187"/>
      <c r="Z1187" t="n">
        <v>20</v>
      </c>
      <c r="AA1187"/>
      <c r="AB1187"/>
      <c r="AC1187"/>
      <c r="AD1187"/>
      <c r="AE1187"/>
      <c r="AF1187" t="n">
        <v>84</v>
      </c>
      <c r="AG1187" t="n">
        <v>51</v>
      </c>
      <c r="AH1187" t="n">
        <v>51</v>
      </c>
      <c r="AI1187" t="n">
        <v>12909</v>
      </c>
      <c r="AJ1187" t="n">
        <v>9989</v>
      </c>
      <c r="AK1187" t="n">
        <v>11808</v>
      </c>
      <c r="AL1187" t="n">
        <v>15277</v>
      </c>
      <c r="AM1187" t="n">
        <v>16707</v>
      </c>
      <c r="AN1187" t="n">
        <v>17337</v>
      </c>
      <c r="AO1187"/>
      <c r="AP1187"/>
      <c r="AQ1187"/>
      <c r="AR1187"/>
    </row>
    <row r="1188">
      <c r="A1188" t="n">
        <v>157021</v>
      </c>
      <c r="B1188" t="s">
        <v>2019</v>
      </c>
      <c r="C1188" t="s">
        <v>2020</v>
      </c>
      <c r="D1188" t="s">
        <v>1975</v>
      </c>
      <c r="E1188" t="s">
        <v>147</v>
      </c>
      <c r="F1188" t="s">
        <v>188</v>
      </c>
      <c r="G1188" t="s">
        <v>189</v>
      </c>
      <c r="H1188" t="s">
        <v>150</v>
      </c>
      <c r="I1188" t="s">
        <v>175</v>
      </c>
      <c r="J1188" t="s">
        <v>164</v>
      </c>
      <c r="K1188" t="s">
        <v>209</v>
      </c>
      <c r="L1188" t="s">
        <v>155</v>
      </c>
      <c r="M1188" t="s">
        <v>155</v>
      </c>
      <c r="N1188" t="n">
        <v>-82.5282</v>
      </c>
      <c r="O1188" t="n">
        <v>37.4724</v>
      </c>
      <c r="P1188" t="n">
        <v>471</v>
      </c>
      <c r="Q1188" t="n">
        <v>367</v>
      </c>
      <c r="R1188" t="n">
        <v>89.1</v>
      </c>
      <c r="S1188" t="n">
        <v>59.7</v>
      </c>
      <c r="T1188" t="n">
        <v>28.6</v>
      </c>
      <c r="U1188" t="n">
        <v>1.1</v>
      </c>
      <c r="V1188" t="n">
        <v>1.6</v>
      </c>
      <c r="W1188" t="n">
        <v>0</v>
      </c>
      <c r="X1188" t="n">
        <v>0</v>
      </c>
      <c r="Y1188" t="n">
        <v>0</v>
      </c>
      <c r="Z1188" t="n">
        <v>25</v>
      </c>
      <c r="AA1188" t="n">
        <v>4</v>
      </c>
      <c r="AB1188" t="n">
        <v>50</v>
      </c>
      <c r="AC1188"/>
      <c r="AD1188"/>
      <c r="AE1188"/>
      <c r="AF1188" t="n">
        <v>13</v>
      </c>
      <c r="AG1188" t="n">
        <v>80</v>
      </c>
      <c r="AH1188" t="n">
        <v>85</v>
      </c>
      <c r="AI1188" t="n">
        <v>14100</v>
      </c>
      <c r="AJ1188" t="n">
        <v>15219</v>
      </c>
      <c r="AK1188" t="n">
        <v>19105</v>
      </c>
      <c r="AL1188" t="n">
        <v>17956</v>
      </c>
      <c r="AM1188"/>
      <c r="AN1188"/>
      <c r="AO1188" t="n">
        <v>29</v>
      </c>
      <c r="AP1188" t="n">
        <v>2</v>
      </c>
      <c r="AQ1188" t="n">
        <v>19</v>
      </c>
      <c r="AR1188"/>
    </row>
    <row r="1189">
      <c r="A1189" t="n">
        <v>157030</v>
      </c>
      <c r="B1189" t="s">
        <v>2021</v>
      </c>
      <c r="C1189" t="s">
        <v>2022</v>
      </c>
      <c r="D1189" t="s">
        <v>1975</v>
      </c>
      <c r="E1189" t="s">
        <v>147</v>
      </c>
      <c r="F1189" t="s">
        <v>162</v>
      </c>
      <c r="G1189" t="s">
        <v>163</v>
      </c>
      <c r="H1189" t="s">
        <v>150</v>
      </c>
      <c r="I1189" t="s">
        <v>205</v>
      </c>
      <c r="J1189" t="s">
        <v>164</v>
      </c>
      <c r="K1189" t="s">
        <v>179</v>
      </c>
      <c r="L1189" t="s">
        <v>155</v>
      </c>
      <c r="M1189" t="s">
        <v>155</v>
      </c>
      <c r="N1189" t="n">
        <v>-83.4388</v>
      </c>
      <c r="O1189" t="n">
        <v>37.6034</v>
      </c>
      <c r="P1189" t="n">
        <v>97</v>
      </c>
      <c r="Q1189" t="n">
        <v>97</v>
      </c>
      <c r="R1189" t="n">
        <v>38.1</v>
      </c>
      <c r="S1189" t="n">
        <v>85.6</v>
      </c>
      <c r="T1189" t="n">
        <v>0</v>
      </c>
      <c r="U1189" t="n">
        <v>6.2</v>
      </c>
      <c r="V1189" t="n">
        <v>0</v>
      </c>
      <c r="W1189" t="n">
        <v>6.2</v>
      </c>
      <c r="X1189" t="n">
        <v>82</v>
      </c>
      <c r="Y1189" t="n">
        <v>100</v>
      </c>
      <c r="Z1189" t="n">
        <v>9</v>
      </c>
      <c r="AA1189" t="n">
        <v>14</v>
      </c>
      <c r="AB1189" t="n">
        <v>35.7</v>
      </c>
      <c r="AC1189" t="n">
        <v>12</v>
      </c>
      <c r="AD1189" t="n">
        <v>25</v>
      </c>
      <c r="AE1189" t="n">
        <v>8.3</v>
      </c>
      <c r="AF1189" t="n">
        <v>14</v>
      </c>
      <c r="AG1189" t="n">
        <v>55</v>
      </c>
      <c r="AH1189" t="n">
        <v>100</v>
      </c>
      <c r="AI1189" t="n">
        <v>11160</v>
      </c>
      <c r="AJ1189" t="n">
        <v>9650</v>
      </c>
      <c r="AK1189" t="n">
        <v>6042</v>
      </c>
      <c r="AL1189" t="n">
        <v>11820</v>
      </c>
      <c r="AM1189" t="n">
        <v>13395</v>
      </c>
      <c r="AN1189" t="n">
        <v>13495</v>
      </c>
      <c r="AO1189" t="n">
        <v>6</v>
      </c>
      <c r="AP1189" t="n">
        <v>9</v>
      </c>
      <c r="AQ1189"/>
      <c r="AR1189"/>
    </row>
    <row r="1190">
      <c r="A1190" t="n">
        <v>157058</v>
      </c>
      <c r="B1190" t="s">
        <v>2023</v>
      </c>
      <c r="C1190" t="s">
        <v>2024</v>
      </c>
      <c r="D1190" t="s">
        <v>1975</v>
      </c>
      <c r="E1190" t="s">
        <v>147</v>
      </c>
      <c r="F1190" t="s">
        <v>148</v>
      </c>
      <c r="G1190" t="s">
        <v>149</v>
      </c>
      <c r="H1190" t="s">
        <v>150</v>
      </c>
      <c r="I1190" t="s">
        <v>175</v>
      </c>
      <c r="J1190" t="s">
        <v>168</v>
      </c>
      <c r="K1190" t="s">
        <v>179</v>
      </c>
      <c r="L1190" t="s">
        <v>154</v>
      </c>
      <c r="M1190" t="s">
        <v>155</v>
      </c>
      <c r="N1190" t="n">
        <v>-84.8554</v>
      </c>
      <c r="O1190" t="n">
        <v>38.2014</v>
      </c>
      <c r="P1190" t="n">
        <v>2203</v>
      </c>
      <c r="Q1190" t="n">
        <v>2048</v>
      </c>
      <c r="R1190" t="n">
        <v>58.8</v>
      </c>
      <c r="S1190" t="n">
        <v>10.9</v>
      </c>
      <c r="T1190" t="n">
        <v>59.2</v>
      </c>
      <c r="U1190" t="n">
        <v>2</v>
      </c>
      <c r="V1190" t="n">
        <v>0.4</v>
      </c>
      <c r="W1190" t="n">
        <v>0.7</v>
      </c>
      <c r="X1190" t="n">
        <v>61</v>
      </c>
      <c r="Y1190" t="n">
        <v>5</v>
      </c>
      <c r="Z1190" t="n">
        <v>14</v>
      </c>
      <c r="AA1190" t="n">
        <v>280</v>
      </c>
      <c r="AB1190" t="n">
        <v>27.1</v>
      </c>
      <c r="AC1190" t="n">
        <v>236</v>
      </c>
      <c r="AD1190" t="n">
        <v>28.4</v>
      </c>
      <c r="AE1190" t="n">
        <v>15.3</v>
      </c>
      <c r="AF1190" t="n">
        <v>324</v>
      </c>
      <c r="AG1190" t="n">
        <v>57</v>
      </c>
      <c r="AH1190" t="n">
        <v>76</v>
      </c>
      <c r="AI1190" t="n">
        <v>9672</v>
      </c>
      <c r="AJ1190" t="n">
        <v>6809</v>
      </c>
      <c r="AK1190" t="n">
        <v>5703</v>
      </c>
      <c r="AL1190" t="n">
        <v>9471</v>
      </c>
      <c r="AM1190" t="n">
        <v>15362</v>
      </c>
      <c r="AN1190" t="n">
        <v>17285</v>
      </c>
      <c r="AO1190" t="n">
        <v>22</v>
      </c>
      <c r="AP1190" t="n">
        <v>153</v>
      </c>
      <c r="AQ1190" t="n">
        <v>43</v>
      </c>
      <c r="AR1190" t="n">
        <v>6</v>
      </c>
    </row>
    <row r="1191">
      <c r="A1191" t="n">
        <v>157076</v>
      </c>
      <c r="B1191" t="s">
        <v>2025</v>
      </c>
      <c r="C1191" t="s">
        <v>1989</v>
      </c>
      <c r="D1191" t="s">
        <v>1975</v>
      </c>
      <c r="E1191" t="s">
        <v>147</v>
      </c>
      <c r="F1191" t="s">
        <v>162</v>
      </c>
      <c r="G1191" t="s">
        <v>163</v>
      </c>
      <c r="H1191" t="s">
        <v>150</v>
      </c>
      <c r="I1191" t="s">
        <v>151</v>
      </c>
      <c r="J1191" t="s">
        <v>164</v>
      </c>
      <c r="K1191" t="s">
        <v>179</v>
      </c>
      <c r="L1191" t="s">
        <v>155</v>
      </c>
      <c r="M1191" t="s">
        <v>155</v>
      </c>
      <c r="N1191" t="n">
        <v>-87.1197</v>
      </c>
      <c r="O1191" t="n">
        <v>37.7445</v>
      </c>
      <c r="P1191" t="n">
        <v>897</v>
      </c>
      <c r="Q1191" t="n">
        <v>897</v>
      </c>
      <c r="R1191" t="n">
        <v>50.2</v>
      </c>
      <c r="S1191" t="n">
        <v>66.1</v>
      </c>
      <c r="T1191" t="n">
        <v>12.7</v>
      </c>
      <c r="U1191" t="n">
        <v>4.2</v>
      </c>
      <c r="V1191" t="n">
        <v>1.8</v>
      </c>
      <c r="W1191" t="n">
        <v>2.1</v>
      </c>
      <c r="X1191" t="n">
        <v>65</v>
      </c>
      <c r="Y1191"/>
      <c r="Z1191" t="n">
        <v>13</v>
      </c>
      <c r="AA1191" t="n">
        <v>192</v>
      </c>
      <c r="AB1191" t="n">
        <v>52.6</v>
      </c>
      <c r="AC1191" t="n">
        <v>187</v>
      </c>
      <c r="AD1191" t="n">
        <v>48.7</v>
      </c>
      <c r="AE1191" t="n">
        <v>39</v>
      </c>
      <c r="AF1191" t="n">
        <v>222</v>
      </c>
      <c r="AG1191" t="n">
        <v>42</v>
      </c>
      <c r="AH1191" t="n">
        <v>100</v>
      </c>
      <c r="AI1191" t="n">
        <v>20867</v>
      </c>
      <c r="AJ1191" t="n">
        <v>35694</v>
      </c>
      <c r="AK1191" t="n">
        <v>35651</v>
      </c>
      <c r="AL1191" t="n">
        <v>36301</v>
      </c>
      <c r="AM1191" t="n">
        <v>37446</v>
      </c>
      <c r="AN1191" t="n">
        <v>37533</v>
      </c>
      <c r="AO1191" t="n">
        <v>5</v>
      </c>
      <c r="AP1191" t="n">
        <v>169</v>
      </c>
      <c r="AQ1191"/>
      <c r="AR1191"/>
    </row>
    <row r="1192">
      <c r="A1192" t="n">
        <v>157085</v>
      </c>
      <c r="B1192" t="s">
        <v>2026</v>
      </c>
      <c r="C1192" t="s">
        <v>1993</v>
      </c>
      <c r="D1192" t="s">
        <v>1975</v>
      </c>
      <c r="E1192" t="s">
        <v>147</v>
      </c>
      <c r="F1192" t="s">
        <v>148</v>
      </c>
      <c r="G1192" t="s">
        <v>149</v>
      </c>
      <c r="H1192" t="s">
        <v>150</v>
      </c>
      <c r="I1192" t="s">
        <v>151</v>
      </c>
      <c r="J1192" t="s">
        <v>158</v>
      </c>
      <c r="K1192" t="s">
        <v>159</v>
      </c>
      <c r="L1192" t="s">
        <v>155</v>
      </c>
      <c r="M1192" t="s">
        <v>155</v>
      </c>
      <c r="N1192" t="n">
        <v>-84.5047</v>
      </c>
      <c r="O1192" t="n">
        <v>38.0389</v>
      </c>
      <c r="P1192" t="n">
        <v>33930</v>
      </c>
      <c r="Q1192" t="n">
        <v>23975</v>
      </c>
      <c r="R1192" t="n">
        <v>57.7</v>
      </c>
      <c r="S1192" t="n">
        <v>75.7</v>
      </c>
      <c r="T1192" t="n">
        <v>6.9</v>
      </c>
      <c r="U1192" t="n">
        <v>6.1</v>
      </c>
      <c r="V1192" t="n">
        <v>3.6</v>
      </c>
      <c r="W1192" t="n">
        <v>1.7</v>
      </c>
      <c r="X1192" t="n">
        <v>87</v>
      </c>
      <c r="Y1192" t="n">
        <v>47</v>
      </c>
      <c r="Z1192" t="n">
        <v>17</v>
      </c>
      <c r="AA1192" t="n">
        <v>4749</v>
      </c>
      <c r="AB1192" t="n">
        <v>69.9</v>
      </c>
      <c r="AC1192" t="n">
        <v>4719</v>
      </c>
      <c r="AD1192" t="n">
        <v>69.7</v>
      </c>
      <c r="AE1192" t="n">
        <v>53.9</v>
      </c>
      <c r="AF1192" t="n">
        <v>5974</v>
      </c>
      <c r="AG1192" t="n">
        <v>21</v>
      </c>
      <c r="AH1192" t="n">
        <v>87</v>
      </c>
      <c r="AI1192" t="n">
        <v>19838</v>
      </c>
      <c r="AJ1192" t="n">
        <v>10267</v>
      </c>
      <c r="AK1192" t="n">
        <v>11329</v>
      </c>
      <c r="AL1192" t="n">
        <v>14557</v>
      </c>
      <c r="AM1192" t="n">
        <v>20655</v>
      </c>
      <c r="AN1192" t="n">
        <v>24687</v>
      </c>
      <c r="AO1192"/>
      <c r="AP1192" t="n">
        <v>4920</v>
      </c>
      <c r="AQ1192" t="n">
        <v>1914</v>
      </c>
      <c r="AR1192" t="n">
        <v>1043</v>
      </c>
    </row>
    <row r="1193">
      <c r="A1193" t="n">
        <v>157100</v>
      </c>
      <c r="B1193" t="s">
        <v>2027</v>
      </c>
      <c r="C1193" t="s">
        <v>2028</v>
      </c>
      <c r="D1193" t="s">
        <v>1975</v>
      </c>
      <c r="E1193" t="s">
        <v>147</v>
      </c>
      <c r="F1193" t="s">
        <v>162</v>
      </c>
      <c r="G1193" t="s">
        <v>163</v>
      </c>
      <c r="H1193" t="s">
        <v>150</v>
      </c>
      <c r="I1193" t="s">
        <v>175</v>
      </c>
      <c r="J1193" t="s">
        <v>164</v>
      </c>
      <c r="K1193" t="s">
        <v>179</v>
      </c>
      <c r="L1193" t="s">
        <v>155</v>
      </c>
      <c r="M1193" t="s">
        <v>155</v>
      </c>
      <c r="N1193" t="n">
        <v>-82.9456</v>
      </c>
      <c r="O1193" t="n">
        <v>38.3388</v>
      </c>
      <c r="P1193" t="n">
        <v>759</v>
      </c>
      <c r="Q1193" t="n">
        <v>702</v>
      </c>
      <c r="R1193" t="n">
        <v>37</v>
      </c>
      <c r="S1193" t="n">
        <v>51.3</v>
      </c>
      <c r="T1193" t="n">
        <v>18.7</v>
      </c>
      <c r="U1193" t="n">
        <v>4.8</v>
      </c>
      <c r="V1193" t="n">
        <v>0</v>
      </c>
      <c r="W1193" t="n">
        <v>2.3</v>
      </c>
      <c r="X1193" t="n">
        <v>45</v>
      </c>
      <c r="Y1193"/>
      <c r="Z1193" t="n">
        <v>12</v>
      </c>
      <c r="AA1193" t="n">
        <v>154</v>
      </c>
      <c r="AB1193" t="n">
        <v>33.8</v>
      </c>
      <c r="AC1193" t="n">
        <v>154</v>
      </c>
      <c r="AD1193" t="n">
        <v>33.8</v>
      </c>
      <c r="AE1193" t="n">
        <v>29.2</v>
      </c>
      <c r="AF1193" t="n">
        <v>112</v>
      </c>
      <c r="AG1193" t="n">
        <v>37</v>
      </c>
      <c r="AH1193" t="n">
        <v>76</v>
      </c>
      <c r="AI1193" t="n">
        <v>22209</v>
      </c>
      <c r="AJ1193" t="n">
        <v>20475</v>
      </c>
      <c r="AK1193" t="n">
        <v>20363</v>
      </c>
      <c r="AL1193" t="n">
        <v>20416</v>
      </c>
      <c r="AM1193" t="n">
        <v>22198</v>
      </c>
      <c r="AN1193" t="n">
        <v>25111</v>
      </c>
      <c r="AO1193"/>
      <c r="AP1193" t="n">
        <v>71</v>
      </c>
      <c r="AQ1193" t="n">
        <v>24</v>
      </c>
      <c r="AR1193"/>
    </row>
    <row r="1194">
      <c r="A1194" t="n">
        <v>157207</v>
      </c>
      <c r="B1194" t="s">
        <v>2029</v>
      </c>
      <c r="C1194" t="s">
        <v>1993</v>
      </c>
      <c r="D1194" t="s">
        <v>1975</v>
      </c>
      <c r="E1194" t="s">
        <v>147</v>
      </c>
      <c r="F1194" t="s">
        <v>162</v>
      </c>
      <c r="G1194" t="s">
        <v>163</v>
      </c>
      <c r="H1194" t="s">
        <v>150</v>
      </c>
      <c r="I1194" t="s">
        <v>151</v>
      </c>
      <c r="J1194" t="s">
        <v>164</v>
      </c>
      <c r="K1194" t="s">
        <v>209</v>
      </c>
      <c r="L1194" t="s">
        <v>155</v>
      </c>
      <c r="M1194" t="s">
        <v>155</v>
      </c>
      <c r="N1194" t="n">
        <v>-84.5261</v>
      </c>
      <c r="O1194" t="n">
        <v>37.9963</v>
      </c>
      <c r="P1194" t="n">
        <v>101</v>
      </c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 t="n">
        <v>5</v>
      </c>
      <c r="AR1194" t="n">
        <v>4</v>
      </c>
    </row>
    <row r="1195">
      <c r="A1195" t="n">
        <v>157216</v>
      </c>
      <c r="B1195" t="s">
        <v>2030</v>
      </c>
      <c r="C1195" t="s">
        <v>2031</v>
      </c>
      <c r="D1195" t="s">
        <v>1975</v>
      </c>
      <c r="E1195" t="s">
        <v>147</v>
      </c>
      <c r="F1195" t="s">
        <v>162</v>
      </c>
      <c r="G1195" t="s">
        <v>163</v>
      </c>
      <c r="H1195" t="s">
        <v>150</v>
      </c>
      <c r="I1195" t="s">
        <v>175</v>
      </c>
      <c r="J1195" t="s">
        <v>168</v>
      </c>
      <c r="K1195" t="s">
        <v>153</v>
      </c>
      <c r="L1195" t="s">
        <v>155</v>
      </c>
      <c r="M1195" t="s">
        <v>155</v>
      </c>
      <c r="N1195" t="n">
        <v>-85.3</v>
      </c>
      <c r="O1195" t="n">
        <v>37.1015</v>
      </c>
      <c r="P1195" t="n">
        <v>4096</v>
      </c>
      <c r="Q1195" t="n">
        <v>1975</v>
      </c>
      <c r="R1195" t="n">
        <v>57.3</v>
      </c>
      <c r="S1195" t="n">
        <v>68.9</v>
      </c>
      <c r="T1195" t="n">
        <v>10.9</v>
      </c>
      <c r="U1195" t="n">
        <v>0.7</v>
      </c>
      <c r="V1195" t="n">
        <v>0.9</v>
      </c>
      <c r="W1195" t="n">
        <v>1.7</v>
      </c>
      <c r="X1195" t="n">
        <v>63</v>
      </c>
      <c r="Y1195" t="n">
        <v>23</v>
      </c>
      <c r="Z1195" t="n">
        <v>17</v>
      </c>
      <c r="AA1195" t="n">
        <v>541</v>
      </c>
      <c r="AB1195" t="n">
        <v>38.1</v>
      </c>
      <c r="AC1195" t="n">
        <v>541</v>
      </c>
      <c r="AD1195" t="n">
        <v>38.1</v>
      </c>
      <c r="AE1195" t="n">
        <v>29</v>
      </c>
      <c r="AF1195" t="n">
        <v>411</v>
      </c>
      <c r="AG1195" t="n">
        <v>50</v>
      </c>
      <c r="AH1195" t="n">
        <v>100</v>
      </c>
      <c r="AI1195" t="n">
        <v>14422</v>
      </c>
      <c r="AJ1195" t="n">
        <v>12601</v>
      </c>
      <c r="AK1195" t="n">
        <v>12219</v>
      </c>
      <c r="AL1195" t="n">
        <v>12466</v>
      </c>
      <c r="AM1195" t="n">
        <v>17054</v>
      </c>
      <c r="AN1195" t="n">
        <v>18013</v>
      </c>
      <c r="AO1195" t="n">
        <v>1</v>
      </c>
      <c r="AP1195" t="n">
        <v>363</v>
      </c>
      <c r="AQ1195" t="n">
        <v>388</v>
      </c>
      <c r="AR1195" t="n">
        <v>1</v>
      </c>
    </row>
    <row r="1196">
      <c r="A1196" t="n">
        <v>157289</v>
      </c>
      <c r="B1196" t="s">
        <v>2032</v>
      </c>
      <c r="C1196" t="s">
        <v>1982</v>
      </c>
      <c r="D1196" t="s">
        <v>1975</v>
      </c>
      <c r="E1196" t="s">
        <v>147</v>
      </c>
      <c r="F1196" t="s">
        <v>148</v>
      </c>
      <c r="G1196" t="s">
        <v>149</v>
      </c>
      <c r="H1196" t="s">
        <v>150</v>
      </c>
      <c r="I1196" t="s">
        <v>151</v>
      </c>
      <c r="J1196" t="s">
        <v>158</v>
      </c>
      <c r="K1196" t="s">
        <v>159</v>
      </c>
      <c r="L1196" t="s">
        <v>155</v>
      </c>
      <c r="M1196" t="s">
        <v>155</v>
      </c>
      <c r="N1196" t="n">
        <v>-85.7604</v>
      </c>
      <c r="O1196" t="n">
        <v>38.2169</v>
      </c>
      <c r="P1196" t="n">
        <v>26254</v>
      </c>
      <c r="Q1196" t="n">
        <v>18339</v>
      </c>
      <c r="R1196" t="n">
        <v>56.5</v>
      </c>
      <c r="S1196" t="n">
        <v>63.4</v>
      </c>
      <c r="T1196" t="n">
        <v>16</v>
      </c>
      <c r="U1196" t="n">
        <v>7.4</v>
      </c>
      <c r="V1196" t="n">
        <v>5.4</v>
      </c>
      <c r="W1196" t="n">
        <v>1.4</v>
      </c>
      <c r="X1196" t="n">
        <v>81</v>
      </c>
      <c r="Y1196" t="n">
        <v>56</v>
      </c>
      <c r="Z1196" t="n">
        <v>14</v>
      </c>
      <c r="AA1196" t="n">
        <v>2607</v>
      </c>
      <c r="AB1196" t="n">
        <v>60.7</v>
      </c>
      <c r="AC1196" t="n">
        <v>2607</v>
      </c>
      <c r="AD1196" t="n">
        <v>60.6</v>
      </c>
      <c r="AE1196" t="n">
        <v>43.5</v>
      </c>
      <c r="AF1196" t="n">
        <v>2706</v>
      </c>
      <c r="AG1196" t="n">
        <v>29</v>
      </c>
      <c r="AH1196" t="n">
        <v>85</v>
      </c>
      <c r="AI1196" t="n">
        <v>18808</v>
      </c>
      <c r="AJ1196" t="n">
        <v>13768</v>
      </c>
      <c r="AK1196" t="n">
        <v>14494</v>
      </c>
      <c r="AL1196" t="n">
        <v>16510</v>
      </c>
      <c r="AM1196" t="n">
        <v>22938</v>
      </c>
      <c r="AN1196" t="n">
        <v>25116</v>
      </c>
      <c r="AO1196"/>
      <c r="AP1196" t="n">
        <v>2932</v>
      </c>
      <c r="AQ1196" t="n">
        <v>1762</v>
      </c>
      <c r="AR1196" t="n">
        <v>574</v>
      </c>
    </row>
    <row r="1197">
      <c r="A1197" t="n">
        <v>157298</v>
      </c>
      <c r="B1197" t="s">
        <v>2033</v>
      </c>
      <c r="C1197" t="s">
        <v>1982</v>
      </c>
      <c r="D1197" t="s">
        <v>1975</v>
      </c>
      <c r="E1197" t="s">
        <v>147</v>
      </c>
      <c r="F1197" t="s">
        <v>162</v>
      </c>
      <c r="G1197" t="s">
        <v>163</v>
      </c>
      <c r="H1197" t="s">
        <v>150</v>
      </c>
      <c r="I1197" t="s">
        <v>151</v>
      </c>
      <c r="J1197" t="s">
        <v>164</v>
      </c>
      <c r="K1197" t="s">
        <v>209</v>
      </c>
      <c r="L1197" t="s">
        <v>155</v>
      </c>
      <c r="M1197" t="s">
        <v>155</v>
      </c>
      <c r="N1197" t="n">
        <v>-85.6864</v>
      </c>
      <c r="O1197" t="n">
        <v>38.2371</v>
      </c>
      <c r="P1197" t="n">
        <v>112</v>
      </c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 t="n">
        <v>21</v>
      </c>
      <c r="AR1197" t="n">
        <v>3</v>
      </c>
    </row>
    <row r="1198">
      <c r="A1198" t="n">
        <v>157304</v>
      </c>
      <c r="B1198" t="s">
        <v>2034</v>
      </c>
      <c r="C1198" t="s">
        <v>2035</v>
      </c>
      <c r="D1198" t="s">
        <v>1975</v>
      </c>
      <c r="E1198" t="s">
        <v>147</v>
      </c>
      <c r="F1198" t="s">
        <v>173</v>
      </c>
      <c r="G1198" t="s">
        <v>149</v>
      </c>
      <c r="H1198" t="s">
        <v>174</v>
      </c>
      <c r="I1198" t="s">
        <v>175</v>
      </c>
      <c r="J1198" t="s">
        <v>168</v>
      </c>
      <c r="K1198" t="s">
        <v>176</v>
      </c>
      <c r="L1198" t="s">
        <v>155</v>
      </c>
      <c r="M1198" t="s">
        <v>155</v>
      </c>
      <c r="N1198" t="n">
        <v>-87.5121</v>
      </c>
      <c r="O1198" t="n">
        <v>37.3627</v>
      </c>
      <c r="P1198" t="n">
        <v>4901</v>
      </c>
      <c r="Q1198" t="n">
        <v>4901</v>
      </c>
      <c r="R1198" t="n">
        <v>51.3</v>
      </c>
      <c r="S1198" t="n">
        <v>84.2</v>
      </c>
      <c r="T1198" t="n">
        <v>5.4</v>
      </c>
      <c r="U1198" t="n">
        <v>4</v>
      </c>
      <c r="V1198" t="n">
        <v>0.5</v>
      </c>
      <c r="W1198" t="n">
        <v>0</v>
      </c>
      <c r="X1198" t="n">
        <v>70</v>
      </c>
      <c r="Y1198" t="n">
        <v>53</v>
      </c>
      <c r="Z1198" t="n">
        <v>17</v>
      </c>
      <c r="AA1198" t="n">
        <v>271</v>
      </c>
      <c r="AB1198" t="n">
        <v>55</v>
      </c>
      <c r="AC1198"/>
      <c r="AD1198"/>
      <c r="AE1198"/>
      <c r="AF1198" t="n">
        <v>279</v>
      </c>
      <c r="AG1198" t="n">
        <v>29</v>
      </c>
      <c r="AH1198" t="n">
        <v>80</v>
      </c>
      <c r="AI1198" t="n">
        <v>7348</v>
      </c>
      <c r="AJ1198" t="n">
        <v>4556</v>
      </c>
      <c r="AK1198" t="n">
        <v>4681</v>
      </c>
      <c r="AL1198" t="n">
        <v>7716</v>
      </c>
      <c r="AM1198" t="n">
        <v>9098</v>
      </c>
      <c r="AN1198" t="n">
        <v>10876</v>
      </c>
      <c r="AO1198" t="n">
        <v>409</v>
      </c>
      <c r="AP1198"/>
      <c r="AQ1198"/>
      <c r="AR1198"/>
    </row>
    <row r="1199">
      <c r="A1199" t="n">
        <v>157331</v>
      </c>
      <c r="B1199" t="s">
        <v>2036</v>
      </c>
      <c r="C1199" t="s">
        <v>2037</v>
      </c>
      <c r="D1199" t="s">
        <v>1975</v>
      </c>
      <c r="E1199" t="s">
        <v>147</v>
      </c>
      <c r="F1199" t="s">
        <v>173</v>
      </c>
      <c r="G1199" t="s">
        <v>149</v>
      </c>
      <c r="H1199" t="s">
        <v>174</v>
      </c>
      <c r="I1199" t="s">
        <v>205</v>
      </c>
      <c r="J1199" t="s">
        <v>168</v>
      </c>
      <c r="K1199" t="s">
        <v>176</v>
      </c>
      <c r="L1199" t="s">
        <v>155</v>
      </c>
      <c r="M1199" t="s">
        <v>155</v>
      </c>
      <c r="N1199" t="n">
        <v>-83.8068</v>
      </c>
      <c r="O1199" t="n">
        <v>38.6266</v>
      </c>
      <c r="P1199" t="n">
        <v>4867</v>
      </c>
      <c r="Q1199" t="n">
        <v>4867</v>
      </c>
      <c r="R1199" t="n">
        <v>60.3</v>
      </c>
      <c r="S1199" t="n">
        <v>87.1</v>
      </c>
      <c r="T1199" t="n">
        <v>3.8</v>
      </c>
      <c r="U1199" t="n">
        <v>3.6</v>
      </c>
      <c r="V1199" t="n">
        <v>0.3</v>
      </c>
      <c r="W1199" t="n">
        <v>0</v>
      </c>
      <c r="X1199" t="n">
        <v>71</v>
      </c>
      <c r="Y1199" t="n">
        <v>45</v>
      </c>
      <c r="Z1199" t="n">
        <v>20</v>
      </c>
      <c r="AA1199" t="n">
        <v>359</v>
      </c>
      <c r="AB1199" t="n">
        <v>51.3</v>
      </c>
      <c r="AC1199"/>
      <c r="AD1199"/>
      <c r="AE1199"/>
      <c r="AF1199" t="n">
        <v>324</v>
      </c>
      <c r="AG1199" t="n">
        <v>34</v>
      </c>
      <c r="AH1199" t="n">
        <v>95</v>
      </c>
      <c r="AI1199" t="n">
        <v>6552</v>
      </c>
      <c r="AJ1199" t="n">
        <v>4438</v>
      </c>
      <c r="AK1199" t="n">
        <v>4563</v>
      </c>
      <c r="AL1199" t="n">
        <v>6760</v>
      </c>
      <c r="AM1199" t="n">
        <v>10486</v>
      </c>
      <c r="AN1199" t="n">
        <v>11360</v>
      </c>
      <c r="AO1199" t="n">
        <v>354</v>
      </c>
      <c r="AP1199"/>
      <c r="AQ1199"/>
      <c r="AR1199"/>
    </row>
    <row r="1200">
      <c r="A1200" t="n">
        <v>157377</v>
      </c>
      <c r="B1200" t="s">
        <v>2038</v>
      </c>
      <c r="C1200" t="s">
        <v>2039</v>
      </c>
      <c r="D1200" t="s">
        <v>1975</v>
      </c>
      <c r="E1200" t="s">
        <v>147</v>
      </c>
      <c r="F1200" t="s">
        <v>162</v>
      </c>
      <c r="G1200" t="s">
        <v>163</v>
      </c>
      <c r="H1200" t="s">
        <v>150</v>
      </c>
      <c r="I1200" t="s">
        <v>205</v>
      </c>
      <c r="J1200" t="s">
        <v>168</v>
      </c>
      <c r="K1200" t="s">
        <v>153</v>
      </c>
      <c r="L1200" t="s">
        <v>155</v>
      </c>
      <c r="M1200" t="s">
        <v>155</v>
      </c>
      <c r="N1200" t="n">
        <v>-84.6781</v>
      </c>
      <c r="O1200" t="n">
        <v>38.1461</v>
      </c>
      <c r="P1200" t="n">
        <v>2242</v>
      </c>
      <c r="Q1200" t="n">
        <v>1935</v>
      </c>
      <c r="R1200" t="n">
        <v>64.3</v>
      </c>
      <c r="S1200" t="n">
        <v>52.6</v>
      </c>
      <c r="T1200" t="n">
        <v>7.3</v>
      </c>
      <c r="U1200" t="n">
        <v>5.1</v>
      </c>
      <c r="V1200" t="n">
        <v>0.6</v>
      </c>
      <c r="W1200" t="n">
        <v>2.8</v>
      </c>
      <c r="X1200" t="n">
        <v>69</v>
      </c>
      <c r="Y1200"/>
      <c r="Z1200" t="n">
        <v>15</v>
      </c>
      <c r="AA1200" t="n">
        <v>138</v>
      </c>
      <c r="AB1200" t="n">
        <v>46.4</v>
      </c>
      <c r="AC1200" t="n">
        <v>123</v>
      </c>
      <c r="AD1200" t="n">
        <v>45.5</v>
      </c>
      <c r="AE1200" t="n">
        <v>45.5</v>
      </c>
      <c r="AF1200" t="n">
        <v>238</v>
      </c>
      <c r="AG1200" t="n">
        <v>46</v>
      </c>
      <c r="AH1200" t="n">
        <v>91</v>
      </c>
      <c r="AI1200" t="n">
        <v>24739</v>
      </c>
      <c r="AJ1200" t="n">
        <v>22513</v>
      </c>
      <c r="AK1200" t="n">
        <v>19767</v>
      </c>
      <c r="AL1200" t="n">
        <v>21880</v>
      </c>
      <c r="AM1200" t="n">
        <v>27318</v>
      </c>
      <c r="AN1200" t="n">
        <v>26810</v>
      </c>
      <c r="AO1200" t="n">
        <v>50</v>
      </c>
      <c r="AP1200" t="n">
        <v>202</v>
      </c>
      <c r="AQ1200" t="n">
        <v>108</v>
      </c>
      <c r="AR1200"/>
    </row>
    <row r="1201">
      <c r="A1201" t="n">
        <v>157386</v>
      </c>
      <c r="B1201" t="s">
        <v>2040</v>
      </c>
      <c r="C1201" t="s">
        <v>2041</v>
      </c>
      <c r="D1201" t="s">
        <v>1975</v>
      </c>
      <c r="E1201" t="s">
        <v>147</v>
      </c>
      <c r="F1201" t="s">
        <v>148</v>
      </c>
      <c r="G1201" t="s">
        <v>149</v>
      </c>
      <c r="H1201" t="s">
        <v>150</v>
      </c>
      <c r="I1201" t="s">
        <v>175</v>
      </c>
      <c r="J1201" t="s">
        <v>152</v>
      </c>
      <c r="K1201" t="s">
        <v>153</v>
      </c>
      <c r="L1201" t="s">
        <v>155</v>
      </c>
      <c r="M1201" t="s">
        <v>155</v>
      </c>
      <c r="N1201" t="n">
        <v>-83.434</v>
      </c>
      <c r="O1201" t="n">
        <v>38.1868</v>
      </c>
      <c r="P1201" t="n">
        <v>9836</v>
      </c>
      <c r="Q1201" t="n">
        <v>8983</v>
      </c>
      <c r="R1201" t="n">
        <v>61.4</v>
      </c>
      <c r="S1201" t="n">
        <v>82.3</v>
      </c>
      <c r="T1201" t="n">
        <v>2.9</v>
      </c>
      <c r="U1201" t="n">
        <v>3.1</v>
      </c>
      <c r="V1201" t="n">
        <v>1.2</v>
      </c>
      <c r="W1201" t="n">
        <v>0.8</v>
      </c>
      <c r="X1201" t="n">
        <v>69</v>
      </c>
      <c r="Y1201" t="n">
        <v>25</v>
      </c>
      <c r="Z1201" t="n">
        <v>14</v>
      </c>
      <c r="AA1201" t="n">
        <v>1342</v>
      </c>
      <c r="AB1201" t="n">
        <v>47.7</v>
      </c>
      <c r="AC1201" t="n">
        <v>1181</v>
      </c>
      <c r="AD1201" t="n">
        <v>49.3</v>
      </c>
      <c r="AE1201" t="n">
        <v>37.3</v>
      </c>
      <c r="AF1201" t="n">
        <v>1190</v>
      </c>
      <c r="AG1201" t="n">
        <v>29</v>
      </c>
      <c r="AH1201" t="n">
        <v>85</v>
      </c>
      <c r="AI1201" t="n">
        <v>10017</v>
      </c>
      <c r="AJ1201" t="n">
        <v>7561</v>
      </c>
      <c r="AK1201" t="n">
        <v>7152</v>
      </c>
      <c r="AL1201" t="n">
        <v>9920</v>
      </c>
      <c r="AM1201" t="n">
        <v>13796</v>
      </c>
      <c r="AN1201" t="n">
        <v>14197</v>
      </c>
      <c r="AO1201" t="n">
        <v>135</v>
      </c>
      <c r="AP1201" t="n">
        <v>983</v>
      </c>
      <c r="AQ1201" t="n">
        <v>174</v>
      </c>
      <c r="AR1201" t="n">
        <v>14</v>
      </c>
    </row>
    <row r="1202">
      <c r="A1202" t="n">
        <v>157401</v>
      </c>
      <c r="B1202" t="s">
        <v>2042</v>
      </c>
      <c r="C1202" t="s">
        <v>2043</v>
      </c>
      <c r="D1202" t="s">
        <v>1975</v>
      </c>
      <c r="E1202" t="s">
        <v>147</v>
      </c>
      <c r="F1202" t="s">
        <v>148</v>
      </c>
      <c r="G1202" t="s">
        <v>149</v>
      </c>
      <c r="H1202" t="s">
        <v>150</v>
      </c>
      <c r="I1202" t="s">
        <v>175</v>
      </c>
      <c r="J1202" t="s">
        <v>152</v>
      </c>
      <c r="K1202" t="s">
        <v>153</v>
      </c>
      <c r="L1202" t="s">
        <v>155</v>
      </c>
      <c r="M1202" t="s">
        <v>155</v>
      </c>
      <c r="N1202" t="n">
        <v>-88.3236</v>
      </c>
      <c r="O1202" t="n">
        <v>36.6124</v>
      </c>
      <c r="P1202" t="n">
        <v>11531</v>
      </c>
      <c r="Q1202" t="n">
        <v>8979</v>
      </c>
      <c r="R1202" t="n">
        <v>63.5</v>
      </c>
      <c r="S1202" t="n">
        <v>76.8</v>
      </c>
      <c r="T1202" t="n">
        <v>5.5</v>
      </c>
      <c r="U1202" t="n">
        <v>2.9</v>
      </c>
      <c r="V1202" t="n">
        <v>0.9</v>
      </c>
      <c r="W1202" t="n">
        <v>6.8</v>
      </c>
      <c r="X1202" t="n">
        <v>76</v>
      </c>
      <c r="Y1202" t="n">
        <v>20</v>
      </c>
      <c r="Z1202" t="n">
        <v>16</v>
      </c>
      <c r="AA1202" t="n">
        <v>1438</v>
      </c>
      <c r="AB1202" t="n">
        <v>59.5</v>
      </c>
      <c r="AC1202" t="n">
        <v>1319</v>
      </c>
      <c r="AD1202" t="n">
        <v>62.9</v>
      </c>
      <c r="AE1202" t="n">
        <v>48.1</v>
      </c>
      <c r="AF1202" t="n">
        <v>1360</v>
      </c>
      <c r="AG1202" t="n">
        <v>31</v>
      </c>
      <c r="AH1202" t="n">
        <v>92</v>
      </c>
      <c r="AI1202" t="n">
        <v>9738</v>
      </c>
      <c r="AJ1202" t="n">
        <v>5594</v>
      </c>
      <c r="AK1202" t="n">
        <v>5703</v>
      </c>
      <c r="AL1202" t="n">
        <v>9616</v>
      </c>
      <c r="AM1202" t="n">
        <v>13423</v>
      </c>
      <c r="AN1202" t="n">
        <v>14282</v>
      </c>
      <c r="AO1202" t="n">
        <v>23</v>
      </c>
      <c r="AP1202" t="n">
        <v>1603</v>
      </c>
      <c r="AQ1202" t="n">
        <v>581</v>
      </c>
      <c r="AR1202" t="n">
        <v>91</v>
      </c>
    </row>
    <row r="1203">
      <c r="A1203" t="n">
        <v>157438</v>
      </c>
      <c r="B1203" t="s">
        <v>2044</v>
      </c>
      <c r="C1203" t="s">
        <v>212</v>
      </c>
      <c r="D1203" t="s">
        <v>1975</v>
      </c>
      <c r="E1203" t="s">
        <v>147</v>
      </c>
      <c r="F1203" t="s">
        <v>173</v>
      </c>
      <c r="G1203" t="s">
        <v>149</v>
      </c>
      <c r="H1203" t="s">
        <v>174</v>
      </c>
      <c r="I1203" t="s">
        <v>186</v>
      </c>
      <c r="J1203" t="s">
        <v>168</v>
      </c>
      <c r="K1203" t="s">
        <v>176</v>
      </c>
      <c r="L1203" t="s">
        <v>155</v>
      </c>
      <c r="M1203" t="s">
        <v>155</v>
      </c>
      <c r="N1203" t="n">
        <v>-84.6335</v>
      </c>
      <c r="O1203" t="n">
        <v>38.9606</v>
      </c>
      <c r="P1203" t="n">
        <v>5915</v>
      </c>
      <c r="Q1203" t="n">
        <v>5915</v>
      </c>
      <c r="R1203" t="n">
        <v>55.9</v>
      </c>
      <c r="S1203" t="n">
        <v>78.6</v>
      </c>
      <c r="T1203" t="n">
        <v>8.3</v>
      </c>
      <c r="U1203" t="n">
        <v>5.7</v>
      </c>
      <c r="V1203" t="n">
        <v>1.5</v>
      </c>
      <c r="W1203" t="n">
        <v>0</v>
      </c>
      <c r="X1203" t="n">
        <v>73</v>
      </c>
      <c r="Y1203" t="n">
        <v>56</v>
      </c>
      <c r="Z1203" t="n">
        <v>17</v>
      </c>
      <c r="AA1203" t="n">
        <v>286</v>
      </c>
      <c r="AB1203" t="n">
        <v>49</v>
      </c>
      <c r="AC1203"/>
      <c r="AD1203"/>
      <c r="AE1203"/>
      <c r="AF1203" t="n">
        <v>296</v>
      </c>
      <c r="AG1203" t="n">
        <v>29</v>
      </c>
      <c r="AH1203" t="n">
        <v>89</v>
      </c>
      <c r="AI1203" t="n">
        <v>8317</v>
      </c>
      <c r="AJ1203" t="n">
        <v>4585</v>
      </c>
      <c r="AK1203" t="n">
        <v>5173</v>
      </c>
      <c r="AL1203" t="n">
        <v>8028</v>
      </c>
      <c r="AM1203" t="n">
        <v>10433</v>
      </c>
      <c r="AN1203" t="n">
        <v>11109</v>
      </c>
      <c r="AO1203" t="n">
        <v>606</v>
      </c>
      <c r="AP1203"/>
      <c r="AQ1203"/>
      <c r="AR1203"/>
    </row>
    <row r="1204">
      <c r="A1204" t="n">
        <v>157447</v>
      </c>
      <c r="B1204" t="s">
        <v>2045</v>
      </c>
      <c r="C1204" t="s">
        <v>2046</v>
      </c>
      <c r="D1204" t="s">
        <v>1975</v>
      </c>
      <c r="E1204" t="s">
        <v>147</v>
      </c>
      <c r="F1204" t="s">
        <v>148</v>
      </c>
      <c r="G1204" t="s">
        <v>149</v>
      </c>
      <c r="H1204" t="s">
        <v>150</v>
      </c>
      <c r="I1204" t="s">
        <v>186</v>
      </c>
      <c r="J1204" t="s">
        <v>238</v>
      </c>
      <c r="K1204" t="s">
        <v>159</v>
      </c>
      <c r="L1204" t="s">
        <v>155</v>
      </c>
      <c r="M1204" t="s">
        <v>155</v>
      </c>
      <c r="N1204" t="n">
        <v>-84.4635</v>
      </c>
      <c r="O1204" t="n">
        <v>39.0297</v>
      </c>
      <c r="P1204" t="n">
        <v>19039</v>
      </c>
      <c r="Q1204" t="n">
        <v>12422</v>
      </c>
      <c r="R1204" t="n">
        <v>59.8</v>
      </c>
      <c r="S1204" t="n">
        <v>78</v>
      </c>
      <c r="T1204" t="n">
        <v>6.6</v>
      </c>
      <c r="U1204" t="n">
        <v>4.5</v>
      </c>
      <c r="V1204" t="n">
        <v>1.7</v>
      </c>
      <c r="W1204" t="n">
        <v>3.7</v>
      </c>
      <c r="X1204" t="n">
        <v>78</v>
      </c>
      <c r="Y1204" t="n">
        <v>34</v>
      </c>
      <c r="Z1204" t="n">
        <v>18</v>
      </c>
      <c r="AA1204" t="n">
        <v>2090</v>
      </c>
      <c r="AB1204" t="n">
        <v>48.3</v>
      </c>
      <c r="AC1204" t="n">
        <v>1948</v>
      </c>
      <c r="AD1204" t="n">
        <v>49.5</v>
      </c>
      <c r="AE1204" t="n">
        <v>34.5</v>
      </c>
      <c r="AF1204" t="n">
        <v>1579</v>
      </c>
      <c r="AG1204" t="n">
        <v>24</v>
      </c>
      <c r="AH1204" t="n">
        <v>85</v>
      </c>
      <c r="AI1204" t="n">
        <v>8151</v>
      </c>
      <c r="AJ1204" t="n">
        <v>1813</v>
      </c>
      <c r="AK1204" t="n">
        <v>3022</v>
      </c>
      <c r="AL1204" t="n">
        <v>6638</v>
      </c>
      <c r="AM1204" t="n">
        <v>11227</v>
      </c>
      <c r="AN1204" t="n">
        <v>13270</v>
      </c>
      <c r="AO1204" t="n">
        <v>46</v>
      </c>
      <c r="AP1204" t="n">
        <v>1895</v>
      </c>
      <c r="AQ1204" t="n">
        <v>1446</v>
      </c>
      <c r="AR1204" t="n">
        <v>212</v>
      </c>
    </row>
    <row r="1205">
      <c r="A1205" t="n">
        <v>157483</v>
      </c>
      <c r="B1205" t="s">
        <v>2047</v>
      </c>
      <c r="C1205" t="s">
        <v>2048</v>
      </c>
      <c r="D1205" t="s">
        <v>1975</v>
      </c>
      <c r="E1205" t="s">
        <v>147</v>
      </c>
      <c r="F1205" t="s">
        <v>173</v>
      </c>
      <c r="G1205" t="s">
        <v>149</v>
      </c>
      <c r="H1205" t="s">
        <v>174</v>
      </c>
      <c r="I1205" t="s">
        <v>151</v>
      </c>
      <c r="J1205" t="s">
        <v>152</v>
      </c>
      <c r="K1205" t="s">
        <v>176</v>
      </c>
      <c r="L1205" t="s">
        <v>155</v>
      </c>
      <c r="M1205" t="s">
        <v>155</v>
      </c>
      <c r="N1205" t="n">
        <v>-88.6588</v>
      </c>
      <c r="O1205" t="n">
        <v>37.0541</v>
      </c>
      <c r="P1205" t="n">
        <v>6874</v>
      </c>
      <c r="Q1205" t="n">
        <v>6874</v>
      </c>
      <c r="R1205" t="n">
        <v>56.3</v>
      </c>
      <c r="S1205" t="n">
        <v>78.3</v>
      </c>
      <c r="T1205" t="n">
        <v>7.7</v>
      </c>
      <c r="U1205" t="n">
        <v>4.9</v>
      </c>
      <c r="V1205" t="n">
        <v>1</v>
      </c>
      <c r="W1205" t="n">
        <v>0</v>
      </c>
      <c r="X1205" t="n">
        <v>71</v>
      </c>
      <c r="Y1205" t="n">
        <v>44</v>
      </c>
      <c r="Z1205" t="n">
        <v>18</v>
      </c>
      <c r="AA1205" t="n">
        <v>593</v>
      </c>
      <c r="AB1205" t="n">
        <v>48.7</v>
      </c>
      <c r="AC1205"/>
      <c r="AD1205"/>
      <c r="AE1205"/>
      <c r="AF1205" t="n">
        <v>589</v>
      </c>
      <c r="AG1205" t="n">
        <v>32</v>
      </c>
      <c r="AH1205" t="n">
        <v>84</v>
      </c>
      <c r="AI1205" t="n">
        <v>7233</v>
      </c>
      <c r="AJ1205" t="n">
        <v>4091</v>
      </c>
      <c r="AK1205" t="n">
        <v>4761</v>
      </c>
      <c r="AL1205" t="n">
        <v>6921</v>
      </c>
      <c r="AM1205" t="n">
        <v>7330</v>
      </c>
      <c r="AN1205" t="n">
        <v>10930</v>
      </c>
      <c r="AO1205" t="n">
        <v>561</v>
      </c>
      <c r="AP1205"/>
      <c r="AQ1205"/>
      <c r="AR1205"/>
    </row>
    <row r="1206">
      <c r="A1206" t="n">
        <v>157535</v>
      </c>
      <c r="B1206" t="s">
        <v>2049</v>
      </c>
      <c r="C1206" t="s">
        <v>2020</v>
      </c>
      <c r="D1206" t="s">
        <v>1975</v>
      </c>
      <c r="E1206" t="s">
        <v>147</v>
      </c>
      <c r="F1206" t="s">
        <v>162</v>
      </c>
      <c r="G1206" t="s">
        <v>163</v>
      </c>
      <c r="H1206" t="s">
        <v>150</v>
      </c>
      <c r="I1206" t="s">
        <v>175</v>
      </c>
      <c r="J1206" t="s">
        <v>168</v>
      </c>
      <c r="K1206" t="s">
        <v>159</v>
      </c>
      <c r="L1206" t="s">
        <v>155</v>
      </c>
      <c r="M1206" t="s">
        <v>155</v>
      </c>
      <c r="N1206" t="n">
        <v>-82.5211</v>
      </c>
      <c r="O1206" t="n">
        <v>37.4792</v>
      </c>
      <c r="P1206" t="n">
        <v>2759</v>
      </c>
      <c r="Q1206" t="n">
        <v>1761</v>
      </c>
      <c r="R1206" t="n">
        <v>55.9</v>
      </c>
      <c r="S1206" t="n">
        <v>85</v>
      </c>
      <c r="T1206" t="n">
        <v>7.1</v>
      </c>
      <c r="U1206" t="n">
        <v>1.2</v>
      </c>
      <c r="V1206" t="n">
        <v>1.2</v>
      </c>
      <c r="W1206" t="n">
        <v>2.5</v>
      </c>
      <c r="X1206" t="n">
        <v>65</v>
      </c>
      <c r="Y1206"/>
      <c r="Z1206" t="n">
        <v>14</v>
      </c>
      <c r="AA1206" t="n">
        <v>279</v>
      </c>
      <c r="AB1206" t="n">
        <v>39.1</v>
      </c>
      <c r="AC1206" t="n">
        <v>229</v>
      </c>
      <c r="AD1206" t="n">
        <v>41</v>
      </c>
      <c r="AE1206" t="n">
        <v>28.8</v>
      </c>
      <c r="AF1206" t="n">
        <v>329</v>
      </c>
      <c r="AG1206" t="n">
        <v>40</v>
      </c>
      <c r="AH1206" t="n">
        <v>96</v>
      </c>
      <c r="AI1206" t="n">
        <v>13819</v>
      </c>
      <c r="AJ1206" t="n">
        <v>11218</v>
      </c>
      <c r="AK1206" t="n">
        <v>12537</v>
      </c>
      <c r="AL1206" t="n">
        <v>13903</v>
      </c>
      <c r="AM1206" t="n">
        <v>15821</v>
      </c>
      <c r="AN1206" t="n">
        <v>15953</v>
      </c>
      <c r="AO1206" t="n">
        <v>40</v>
      </c>
      <c r="AP1206" t="n">
        <v>180</v>
      </c>
      <c r="AQ1206" t="n">
        <v>77</v>
      </c>
      <c r="AR1206" t="n">
        <v>175</v>
      </c>
    </row>
    <row r="1207">
      <c r="A1207" t="n">
        <v>157553</v>
      </c>
      <c r="B1207" t="s">
        <v>2050</v>
      </c>
      <c r="C1207" t="s">
        <v>2051</v>
      </c>
      <c r="D1207" t="s">
        <v>1975</v>
      </c>
      <c r="E1207" t="s">
        <v>147</v>
      </c>
      <c r="F1207" t="s">
        <v>173</v>
      </c>
      <c r="G1207" t="s">
        <v>149</v>
      </c>
      <c r="H1207" t="s">
        <v>174</v>
      </c>
      <c r="I1207" t="s">
        <v>175</v>
      </c>
      <c r="J1207" t="s">
        <v>168</v>
      </c>
      <c r="K1207" t="s">
        <v>176</v>
      </c>
      <c r="L1207" t="s">
        <v>155</v>
      </c>
      <c r="M1207" t="s">
        <v>155</v>
      </c>
      <c r="N1207" t="n">
        <v>-82.7788</v>
      </c>
      <c r="O1207" t="n">
        <v>37.6882</v>
      </c>
      <c r="P1207" t="n">
        <v>3364</v>
      </c>
      <c r="Q1207" t="n">
        <v>3364</v>
      </c>
      <c r="R1207" t="n">
        <v>58.8</v>
      </c>
      <c r="S1207" t="n">
        <v>93.5</v>
      </c>
      <c r="T1207" t="n">
        <v>1.3</v>
      </c>
      <c r="U1207" t="n">
        <v>1.3</v>
      </c>
      <c r="V1207" t="n">
        <v>0.7</v>
      </c>
      <c r="W1207" t="n">
        <v>0</v>
      </c>
      <c r="X1207" t="n">
        <v>59</v>
      </c>
      <c r="Y1207" t="n">
        <v>29</v>
      </c>
      <c r="Z1207" t="n">
        <v>14</v>
      </c>
      <c r="AA1207" t="n">
        <v>232</v>
      </c>
      <c r="AB1207" t="n">
        <v>38.4</v>
      </c>
      <c r="AC1207"/>
      <c r="AD1207"/>
      <c r="AE1207"/>
      <c r="AF1207" t="n">
        <v>324</v>
      </c>
      <c r="AG1207" t="n">
        <v>44</v>
      </c>
      <c r="AH1207" t="n">
        <v>91</v>
      </c>
      <c r="AI1207" t="n">
        <v>5584</v>
      </c>
      <c r="AJ1207" t="n">
        <v>3962</v>
      </c>
      <c r="AK1207" t="n">
        <v>3936</v>
      </c>
      <c r="AL1207" t="n">
        <v>5893</v>
      </c>
      <c r="AM1207" t="n">
        <v>8618</v>
      </c>
      <c r="AN1207" t="n">
        <v>10029</v>
      </c>
      <c r="AO1207" t="n">
        <v>372</v>
      </c>
      <c r="AP1207"/>
      <c r="AQ1207"/>
      <c r="AR1207"/>
    </row>
    <row r="1208">
      <c r="A1208" t="n">
        <v>157614</v>
      </c>
      <c r="B1208" t="s">
        <v>2052</v>
      </c>
      <c r="C1208" t="s">
        <v>1982</v>
      </c>
      <c r="D1208" t="s">
        <v>1975</v>
      </c>
      <c r="E1208" t="s">
        <v>147</v>
      </c>
      <c r="F1208" t="s">
        <v>199</v>
      </c>
      <c r="G1208" t="s">
        <v>189</v>
      </c>
      <c r="H1208" t="s">
        <v>200</v>
      </c>
      <c r="I1208" t="s">
        <v>186</v>
      </c>
      <c r="J1208" t="s">
        <v>164</v>
      </c>
      <c r="K1208"/>
      <c r="L1208" t="s">
        <v>155</v>
      </c>
      <c r="M1208" t="s">
        <v>155</v>
      </c>
      <c r="N1208" t="n">
        <v>-85.6575</v>
      </c>
      <c r="O1208" t="n">
        <v>38.2558</v>
      </c>
      <c r="P1208" t="n">
        <v>134</v>
      </c>
      <c r="Q1208" t="n">
        <v>134</v>
      </c>
      <c r="R1208" t="n">
        <v>97</v>
      </c>
      <c r="S1208" t="n">
        <v>40.3</v>
      </c>
      <c r="T1208" t="n">
        <v>45.5</v>
      </c>
      <c r="U1208" t="n">
        <v>5.2</v>
      </c>
      <c r="V1208" t="n">
        <v>1.5</v>
      </c>
      <c r="W1208" t="n">
        <v>0</v>
      </c>
      <c r="X1208" t="n">
        <v>90</v>
      </c>
      <c r="Y1208" t="n">
        <v>55</v>
      </c>
      <c r="Z1208" t="n">
        <v>19</v>
      </c>
      <c r="AA1208"/>
      <c r="AB1208"/>
      <c r="AC1208"/>
      <c r="AD1208"/>
      <c r="AE1208"/>
      <c r="AF1208" t="n">
        <v>51</v>
      </c>
      <c r="AG1208" t="n">
        <v>54</v>
      </c>
      <c r="AH1208" t="n">
        <v>59</v>
      </c>
      <c r="AI1208" t="n">
        <v>14596</v>
      </c>
      <c r="AJ1208" t="n">
        <v>14137</v>
      </c>
      <c r="AK1208" t="n">
        <v>14869</v>
      </c>
      <c r="AL1208" t="n">
        <v>16236</v>
      </c>
      <c r="AM1208" t="n">
        <v>16645</v>
      </c>
      <c r="AN1208"/>
      <c r="AO1208"/>
      <c r="AP1208"/>
      <c r="AQ1208"/>
      <c r="AR1208"/>
    </row>
    <row r="1209">
      <c r="A1209" t="n">
        <v>157650</v>
      </c>
      <c r="B1209" t="s">
        <v>2053</v>
      </c>
      <c r="C1209" t="s">
        <v>2003</v>
      </c>
      <c r="D1209" t="s">
        <v>1975</v>
      </c>
      <c r="E1209" t="s">
        <v>147</v>
      </c>
      <c r="F1209" t="s">
        <v>199</v>
      </c>
      <c r="G1209" t="s">
        <v>189</v>
      </c>
      <c r="H1209" t="s">
        <v>200</v>
      </c>
      <c r="I1209" t="s">
        <v>151</v>
      </c>
      <c r="J1209" t="s">
        <v>164</v>
      </c>
      <c r="K1209"/>
      <c r="L1209" t="s">
        <v>155</v>
      </c>
      <c r="M1209" t="s">
        <v>155</v>
      </c>
      <c r="N1209" t="n">
        <v>-85.8786</v>
      </c>
      <c r="O1209" t="n">
        <v>37.6975</v>
      </c>
      <c r="P1209" t="n">
        <v>200</v>
      </c>
      <c r="Q1209" t="n">
        <v>200</v>
      </c>
      <c r="R1209" t="n">
        <v>96</v>
      </c>
      <c r="S1209" t="n">
        <v>60.5</v>
      </c>
      <c r="T1209" t="n">
        <v>15.5</v>
      </c>
      <c r="U1209" t="n">
        <v>0.5</v>
      </c>
      <c r="V1209" t="n">
        <v>0</v>
      </c>
      <c r="W1209" t="n">
        <v>0</v>
      </c>
      <c r="X1209" t="n">
        <v>65</v>
      </c>
      <c r="Y1209" t="n">
        <v>38</v>
      </c>
      <c r="Z1209" t="n">
        <v>24</v>
      </c>
      <c r="AA1209"/>
      <c r="AB1209"/>
      <c r="AC1209"/>
      <c r="AD1209"/>
      <c r="AE1209"/>
      <c r="AF1209" t="n">
        <v>77</v>
      </c>
      <c r="AG1209" t="n">
        <v>57</v>
      </c>
      <c r="AH1209" t="n">
        <v>58</v>
      </c>
      <c r="AI1209" t="n">
        <v>16211</v>
      </c>
      <c r="AJ1209" t="n">
        <v>15830</v>
      </c>
      <c r="AK1209" t="n">
        <v>15598</v>
      </c>
      <c r="AL1209" t="n">
        <v>17132</v>
      </c>
      <c r="AM1209" t="n">
        <v>19615</v>
      </c>
      <c r="AN1209" t="n">
        <v>20953</v>
      </c>
      <c r="AO1209"/>
      <c r="AP1209"/>
      <c r="AQ1209"/>
      <c r="AR1209"/>
    </row>
    <row r="1210">
      <c r="A1210" t="n">
        <v>157669</v>
      </c>
      <c r="B1210" t="s">
        <v>2054</v>
      </c>
      <c r="C1210" t="s">
        <v>1982</v>
      </c>
      <c r="D1210" t="s">
        <v>1975</v>
      </c>
      <c r="E1210" t="s">
        <v>147</v>
      </c>
      <c r="F1210" t="s">
        <v>199</v>
      </c>
      <c r="G1210" t="s">
        <v>189</v>
      </c>
      <c r="H1210" t="s">
        <v>200</v>
      </c>
      <c r="I1210" t="s">
        <v>151</v>
      </c>
      <c r="J1210" t="s">
        <v>164</v>
      </c>
      <c r="K1210"/>
      <c r="L1210" t="s">
        <v>155</v>
      </c>
      <c r="M1210" t="s">
        <v>155</v>
      </c>
      <c r="N1210" t="n">
        <v>-85.8309</v>
      </c>
      <c r="O1210" t="n">
        <v>38.1671</v>
      </c>
      <c r="P1210" t="n">
        <v>135</v>
      </c>
      <c r="Q1210" t="n">
        <v>135</v>
      </c>
      <c r="R1210" t="n">
        <v>97</v>
      </c>
      <c r="S1210" t="n">
        <v>13.3</v>
      </c>
      <c r="T1210" t="n">
        <v>75.6</v>
      </c>
      <c r="U1210" t="n">
        <v>4.4</v>
      </c>
      <c r="V1210" t="n">
        <v>0.7</v>
      </c>
      <c r="W1210" t="n">
        <v>0</v>
      </c>
      <c r="X1210" t="n">
        <v>56</v>
      </c>
      <c r="Y1210"/>
      <c r="Z1210" t="n">
        <v>24</v>
      </c>
      <c r="AA1210"/>
      <c r="AB1210"/>
      <c r="AC1210"/>
      <c r="AD1210"/>
      <c r="AE1210"/>
      <c r="AF1210" t="n">
        <v>66</v>
      </c>
      <c r="AG1210" t="n">
        <v>71</v>
      </c>
      <c r="AH1210" t="n">
        <v>72</v>
      </c>
      <c r="AI1210" t="n">
        <v>16232</v>
      </c>
      <c r="AJ1210" t="n">
        <v>16025</v>
      </c>
      <c r="AK1210" t="n">
        <v>16197</v>
      </c>
      <c r="AL1210" t="n">
        <v>18606</v>
      </c>
      <c r="AM1210"/>
      <c r="AN1210"/>
      <c r="AO1210"/>
      <c r="AP1210"/>
      <c r="AQ1210"/>
      <c r="AR1210"/>
    </row>
    <row r="1211">
      <c r="A1211" t="n">
        <v>157678</v>
      </c>
      <c r="B1211" t="s">
        <v>2055</v>
      </c>
      <c r="C1211" t="s">
        <v>212</v>
      </c>
      <c r="D1211" t="s">
        <v>1975</v>
      </c>
      <c r="E1211" t="s">
        <v>147</v>
      </c>
      <c r="F1211" t="s">
        <v>199</v>
      </c>
      <c r="G1211" t="s">
        <v>189</v>
      </c>
      <c r="H1211" t="s">
        <v>200</v>
      </c>
      <c r="I1211" t="s">
        <v>186</v>
      </c>
      <c r="J1211" t="s">
        <v>164</v>
      </c>
      <c r="K1211"/>
      <c r="L1211" t="s">
        <v>155</v>
      </c>
      <c r="M1211" t="s">
        <v>155</v>
      </c>
      <c r="N1211" t="n">
        <v>-84.629</v>
      </c>
      <c r="O1211" t="n">
        <v>39.0096</v>
      </c>
      <c r="P1211" t="n">
        <v>180</v>
      </c>
      <c r="Q1211" t="n">
        <v>180</v>
      </c>
      <c r="R1211" t="n">
        <v>98.9</v>
      </c>
      <c r="S1211" t="n">
        <v>79.4</v>
      </c>
      <c r="T1211" t="n">
        <v>9.4</v>
      </c>
      <c r="U1211" t="n">
        <v>5</v>
      </c>
      <c r="V1211" t="n">
        <v>0</v>
      </c>
      <c r="W1211" t="n">
        <v>0</v>
      </c>
      <c r="X1211" t="n">
        <v>80</v>
      </c>
      <c r="Y1211"/>
      <c r="Z1211" t="n">
        <v>24</v>
      </c>
      <c r="AA1211"/>
      <c r="AB1211"/>
      <c r="AC1211"/>
      <c r="AD1211"/>
      <c r="AE1211"/>
      <c r="AF1211" t="n">
        <v>94</v>
      </c>
      <c r="AG1211" t="n">
        <v>56</v>
      </c>
      <c r="AH1211" t="n">
        <v>57</v>
      </c>
      <c r="AI1211" t="n">
        <v>15377</v>
      </c>
      <c r="AJ1211" t="n">
        <v>14715</v>
      </c>
      <c r="AK1211" t="n">
        <v>15322</v>
      </c>
      <c r="AL1211" t="n">
        <v>16391</v>
      </c>
      <c r="AM1211" t="n">
        <v>19056</v>
      </c>
      <c r="AN1211" t="n">
        <v>19925</v>
      </c>
      <c r="AO1211"/>
      <c r="AP1211"/>
      <c r="AQ1211"/>
      <c r="AR1211"/>
    </row>
    <row r="1212">
      <c r="A1212" t="n">
        <v>157711</v>
      </c>
      <c r="B1212" t="s">
        <v>2056</v>
      </c>
      <c r="C1212" t="s">
        <v>2057</v>
      </c>
      <c r="D1212" t="s">
        <v>1975</v>
      </c>
      <c r="E1212" t="s">
        <v>147</v>
      </c>
      <c r="F1212" t="s">
        <v>173</v>
      </c>
      <c r="G1212" t="s">
        <v>149</v>
      </c>
      <c r="H1212" t="s">
        <v>174</v>
      </c>
      <c r="I1212" t="s">
        <v>175</v>
      </c>
      <c r="J1212" t="s">
        <v>152</v>
      </c>
      <c r="K1212" t="s">
        <v>176</v>
      </c>
      <c r="L1212" t="s">
        <v>155</v>
      </c>
      <c r="M1212" t="s">
        <v>155</v>
      </c>
      <c r="N1212" t="n">
        <v>-84.6175</v>
      </c>
      <c r="O1212" t="n">
        <v>37.0596</v>
      </c>
      <c r="P1212" t="n">
        <v>7180</v>
      </c>
      <c r="Q1212" t="n">
        <v>7180</v>
      </c>
      <c r="R1212" t="n">
        <v>60</v>
      </c>
      <c r="S1212" t="n">
        <v>91.7</v>
      </c>
      <c r="T1212" t="n">
        <v>1.2</v>
      </c>
      <c r="U1212" t="n">
        <v>3.3</v>
      </c>
      <c r="V1212" t="n">
        <v>0.8</v>
      </c>
      <c r="W1212" t="n">
        <v>0</v>
      </c>
      <c r="X1212" t="n">
        <v>65</v>
      </c>
      <c r="Y1212" t="n">
        <v>45</v>
      </c>
      <c r="Z1212" t="n">
        <v>18</v>
      </c>
      <c r="AA1212" t="n">
        <v>621</v>
      </c>
      <c r="AB1212" t="n">
        <v>40.3</v>
      </c>
      <c r="AC1212"/>
      <c r="AD1212"/>
      <c r="AE1212"/>
      <c r="AF1212" t="n">
        <v>666</v>
      </c>
      <c r="AG1212" t="n">
        <v>43</v>
      </c>
      <c r="AH1212" t="n">
        <v>94</v>
      </c>
      <c r="AI1212" t="n">
        <v>5607</v>
      </c>
      <c r="AJ1212" t="n">
        <v>3145</v>
      </c>
      <c r="AK1212" t="n">
        <v>3747</v>
      </c>
      <c r="AL1212" t="n">
        <v>5432</v>
      </c>
      <c r="AM1212" t="n">
        <v>8098</v>
      </c>
      <c r="AN1212" t="n">
        <v>10189</v>
      </c>
      <c r="AO1212" t="n">
        <v>599</v>
      </c>
      <c r="AP1212"/>
      <c r="AQ1212"/>
      <c r="AR1212"/>
    </row>
    <row r="1213">
      <c r="A1213" t="n">
        <v>157739</v>
      </c>
      <c r="B1213" t="s">
        <v>2058</v>
      </c>
      <c r="C1213" t="s">
        <v>2059</v>
      </c>
      <c r="D1213" t="s">
        <v>1975</v>
      </c>
      <c r="E1213" t="s">
        <v>147</v>
      </c>
      <c r="F1213" t="s">
        <v>173</v>
      </c>
      <c r="G1213" t="s">
        <v>149</v>
      </c>
      <c r="H1213" t="s">
        <v>174</v>
      </c>
      <c r="I1213" t="s">
        <v>205</v>
      </c>
      <c r="J1213" t="s">
        <v>168</v>
      </c>
      <c r="K1213" t="s">
        <v>176</v>
      </c>
      <c r="L1213" t="s">
        <v>155</v>
      </c>
      <c r="M1213" t="s">
        <v>155</v>
      </c>
      <c r="N1213" t="n">
        <v>-82.9977</v>
      </c>
      <c r="O1213" t="n">
        <v>36.9661</v>
      </c>
      <c r="P1213" t="n">
        <v>3779</v>
      </c>
      <c r="Q1213" t="n">
        <v>3779</v>
      </c>
      <c r="R1213" t="n">
        <v>56.6</v>
      </c>
      <c r="S1213" t="n">
        <v>89.7</v>
      </c>
      <c r="T1213" t="n">
        <v>1.6</v>
      </c>
      <c r="U1213" t="n">
        <v>1.1</v>
      </c>
      <c r="V1213" t="n">
        <v>0.3</v>
      </c>
      <c r="W1213" t="n">
        <v>0</v>
      </c>
      <c r="X1213" t="n">
        <v>72</v>
      </c>
      <c r="Y1213" t="n">
        <v>34</v>
      </c>
      <c r="Z1213" t="n">
        <v>21</v>
      </c>
      <c r="AA1213" t="n">
        <v>236</v>
      </c>
      <c r="AB1213" t="n">
        <v>43.6</v>
      </c>
      <c r="AC1213"/>
      <c r="AD1213"/>
      <c r="AE1213"/>
      <c r="AF1213" t="n">
        <v>284</v>
      </c>
      <c r="AG1213" t="n">
        <v>40</v>
      </c>
      <c r="AH1213" t="n">
        <v>92</v>
      </c>
      <c r="AI1213" t="n">
        <v>4614</v>
      </c>
      <c r="AJ1213" t="n">
        <v>3047</v>
      </c>
      <c r="AK1213" t="n">
        <v>3393</v>
      </c>
      <c r="AL1213" t="n">
        <v>4346</v>
      </c>
      <c r="AM1213" t="n">
        <v>8873</v>
      </c>
      <c r="AN1213" t="n">
        <v>10485</v>
      </c>
      <c r="AO1213" t="n">
        <v>286</v>
      </c>
      <c r="AP1213"/>
      <c r="AQ1213"/>
      <c r="AR1213"/>
    </row>
    <row r="1214">
      <c r="A1214" t="n">
        <v>157748</v>
      </c>
      <c r="B1214" t="s">
        <v>2060</v>
      </c>
      <c r="C1214" t="s">
        <v>1982</v>
      </c>
      <c r="D1214" t="s">
        <v>1975</v>
      </c>
      <c r="E1214" t="s">
        <v>147</v>
      </c>
      <c r="F1214" t="s">
        <v>162</v>
      </c>
      <c r="G1214" t="s">
        <v>163</v>
      </c>
      <c r="H1214" t="s">
        <v>150</v>
      </c>
      <c r="I1214" t="s">
        <v>151</v>
      </c>
      <c r="J1214" t="s">
        <v>168</v>
      </c>
      <c r="K1214" t="s">
        <v>209</v>
      </c>
      <c r="L1214" t="s">
        <v>155</v>
      </c>
      <c r="M1214" t="s">
        <v>155</v>
      </c>
      <c r="N1214" t="n">
        <v>-85.6876</v>
      </c>
      <c r="O1214" t="n">
        <v>38.2482</v>
      </c>
      <c r="P1214" t="n">
        <v>5539</v>
      </c>
      <c r="Q1214" t="n">
        <v>1208</v>
      </c>
      <c r="R1214" t="n">
        <v>45.6</v>
      </c>
      <c r="S1214" t="n">
        <v>90.5</v>
      </c>
      <c r="T1214" t="n">
        <v>1.7</v>
      </c>
      <c r="U1214" t="n">
        <v>0.7</v>
      </c>
      <c r="V1214" t="n">
        <v>2.5</v>
      </c>
      <c r="W1214" t="n">
        <v>4.3</v>
      </c>
      <c r="X1214" t="n">
        <v>81</v>
      </c>
      <c r="Y1214" t="n">
        <v>50</v>
      </c>
      <c r="Z1214" t="n">
        <v>16</v>
      </c>
      <c r="AA1214" t="n">
        <v>114</v>
      </c>
      <c r="AB1214" t="n">
        <v>43.9</v>
      </c>
      <c r="AC1214" t="n">
        <v>107</v>
      </c>
      <c r="AD1214" t="n">
        <v>41.1</v>
      </c>
      <c r="AE1214" t="n">
        <v>40.2</v>
      </c>
      <c r="AF1214" t="n">
        <v>161</v>
      </c>
      <c r="AG1214" t="n">
        <v>0</v>
      </c>
      <c r="AH1214" t="n">
        <v>24</v>
      </c>
      <c r="AI1214" t="n">
        <v>19873</v>
      </c>
      <c r="AJ1214"/>
      <c r="AK1214"/>
      <c r="AL1214"/>
      <c r="AM1214"/>
      <c r="AN1214"/>
      <c r="AO1214" t="n">
        <v>4</v>
      </c>
      <c r="AP1214" t="n">
        <v>102</v>
      </c>
      <c r="AQ1214" t="n">
        <v>422</v>
      </c>
      <c r="AR1214" t="n">
        <v>177</v>
      </c>
    </row>
    <row r="1215">
      <c r="A1215" t="n">
        <v>157757</v>
      </c>
      <c r="B1215" t="s">
        <v>2061</v>
      </c>
      <c r="C1215" t="s">
        <v>1982</v>
      </c>
      <c r="D1215" t="s">
        <v>1975</v>
      </c>
      <c r="E1215" t="s">
        <v>147</v>
      </c>
      <c r="F1215" t="s">
        <v>162</v>
      </c>
      <c r="G1215" t="s">
        <v>163</v>
      </c>
      <c r="H1215" t="s">
        <v>150</v>
      </c>
      <c r="I1215" t="s">
        <v>151</v>
      </c>
      <c r="J1215" t="s">
        <v>168</v>
      </c>
      <c r="K1215" t="s">
        <v>153</v>
      </c>
      <c r="L1215" t="s">
        <v>155</v>
      </c>
      <c r="M1215" t="s">
        <v>155</v>
      </c>
      <c r="N1215" t="n">
        <v>-85.7577</v>
      </c>
      <c r="O1215" t="n">
        <v>38.2424</v>
      </c>
      <c r="P1215" t="n">
        <v>2005</v>
      </c>
      <c r="Q1215" t="n">
        <v>953</v>
      </c>
      <c r="R1215" t="n">
        <v>61.7</v>
      </c>
      <c r="S1215" t="n">
        <v>45.9</v>
      </c>
      <c r="T1215" t="n">
        <v>16.6</v>
      </c>
      <c r="U1215" t="n">
        <v>5.7</v>
      </c>
      <c r="V1215" t="n">
        <v>1.3</v>
      </c>
      <c r="W1215" t="n">
        <v>0.4</v>
      </c>
      <c r="X1215" t="n">
        <v>70</v>
      </c>
      <c r="Y1215"/>
      <c r="Z1215" t="n">
        <v>11</v>
      </c>
      <c r="AA1215" t="n">
        <v>164</v>
      </c>
      <c r="AB1215" t="n">
        <v>57.3</v>
      </c>
      <c r="AC1215" t="n">
        <v>164</v>
      </c>
      <c r="AD1215" t="n">
        <v>57.3</v>
      </c>
      <c r="AE1215" t="n">
        <v>45.7</v>
      </c>
      <c r="AF1215" t="n">
        <v>132</v>
      </c>
      <c r="AG1215" t="n">
        <v>36</v>
      </c>
      <c r="AH1215" t="n">
        <v>84</v>
      </c>
      <c r="AI1215" t="n">
        <v>25539</v>
      </c>
      <c r="AJ1215" t="n">
        <v>21467</v>
      </c>
      <c r="AK1215" t="n">
        <v>18835</v>
      </c>
      <c r="AL1215" t="n">
        <v>23416</v>
      </c>
      <c r="AM1215" t="n">
        <v>25555</v>
      </c>
      <c r="AN1215" t="n">
        <v>29032</v>
      </c>
      <c r="AO1215"/>
      <c r="AP1215" t="n">
        <v>180</v>
      </c>
      <c r="AQ1215" t="n">
        <v>227</v>
      </c>
      <c r="AR1215" t="n">
        <v>100</v>
      </c>
    </row>
    <row r="1216">
      <c r="A1216" t="n">
        <v>157793</v>
      </c>
      <c r="B1216" t="s">
        <v>2062</v>
      </c>
      <c r="C1216" t="s">
        <v>1982</v>
      </c>
      <c r="D1216" t="s">
        <v>1975</v>
      </c>
      <c r="E1216" t="s">
        <v>147</v>
      </c>
      <c r="F1216" t="s">
        <v>188</v>
      </c>
      <c r="G1216" t="s">
        <v>189</v>
      </c>
      <c r="H1216" t="s">
        <v>150</v>
      </c>
      <c r="I1216" t="s">
        <v>151</v>
      </c>
      <c r="J1216" t="s">
        <v>168</v>
      </c>
      <c r="K1216" t="s">
        <v>153</v>
      </c>
      <c r="L1216" t="s">
        <v>155</v>
      </c>
      <c r="M1216" t="s">
        <v>155</v>
      </c>
      <c r="N1216" t="n">
        <v>-85.6705</v>
      </c>
      <c r="O1216" t="n">
        <v>38.2128</v>
      </c>
      <c r="P1216" t="n">
        <v>3855</v>
      </c>
      <c r="Q1216" t="n">
        <v>3331</v>
      </c>
      <c r="R1216" t="n">
        <v>69</v>
      </c>
      <c r="S1216" t="n">
        <v>52.5</v>
      </c>
      <c r="T1216" t="n">
        <v>24.9</v>
      </c>
      <c r="U1216" t="n">
        <v>4.1</v>
      </c>
      <c r="V1216" t="n">
        <v>1.2</v>
      </c>
      <c r="W1216" t="n">
        <v>1.3</v>
      </c>
      <c r="X1216"/>
      <c r="Y1216"/>
      <c r="Z1216" t="n">
        <v>14</v>
      </c>
      <c r="AA1216" t="n">
        <v>222</v>
      </c>
      <c r="AB1216" t="n">
        <v>30.2</v>
      </c>
      <c r="AC1216"/>
      <c r="AD1216"/>
      <c r="AE1216"/>
      <c r="AF1216" t="n">
        <v>317</v>
      </c>
      <c r="AG1216" t="n">
        <v>11</v>
      </c>
      <c r="AH1216" t="n">
        <v>17</v>
      </c>
      <c r="AI1216" t="n">
        <v>22766</v>
      </c>
      <c r="AJ1216" t="n">
        <v>24711</v>
      </c>
      <c r="AK1216" t="n">
        <v>30843</v>
      </c>
      <c r="AL1216" t="n">
        <v>30837</v>
      </c>
      <c r="AM1216" t="n">
        <v>31022</v>
      </c>
      <c r="AN1216" t="n">
        <v>31100</v>
      </c>
      <c r="AO1216" t="n">
        <v>306</v>
      </c>
      <c r="AP1216" t="n">
        <v>105</v>
      </c>
      <c r="AQ1216" t="n">
        <v>114</v>
      </c>
      <c r="AR1216" t="n">
        <v>36</v>
      </c>
    </row>
    <row r="1217">
      <c r="A1217" t="n">
        <v>157809</v>
      </c>
      <c r="B1217" t="s">
        <v>2063</v>
      </c>
      <c r="C1217" t="s">
        <v>2064</v>
      </c>
      <c r="D1217" t="s">
        <v>1975</v>
      </c>
      <c r="E1217" t="s">
        <v>147</v>
      </c>
      <c r="F1217" t="s">
        <v>162</v>
      </c>
      <c r="G1217" t="s">
        <v>163</v>
      </c>
      <c r="H1217" t="s">
        <v>150</v>
      </c>
      <c r="I1217" t="s">
        <v>186</v>
      </c>
      <c r="J1217" t="s">
        <v>168</v>
      </c>
      <c r="K1217" t="s">
        <v>153</v>
      </c>
      <c r="L1217" t="s">
        <v>155</v>
      </c>
      <c r="M1217" t="s">
        <v>155</v>
      </c>
      <c r="N1217" t="n">
        <v>-84.5689</v>
      </c>
      <c r="O1217" t="n">
        <v>39.023</v>
      </c>
      <c r="P1217" t="n">
        <v>2240</v>
      </c>
      <c r="Q1217" t="n">
        <v>2077</v>
      </c>
      <c r="R1217" t="n">
        <v>52.8</v>
      </c>
      <c r="S1217" t="n">
        <v>78</v>
      </c>
      <c r="T1217" t="n">
        <v>6.7</v>
      </c>
      <c r="U1217" t="n">
        <v>3.6</v>
      </c>
      <c r="V1217" t="n">
        <v>1.3</v>
      </c>
      <c r="W1217" t="n">
        <v>4.1</v>
      </c>
      <c r="X1217" t="n">
        <v>67</v>
      </c>
      <c r="Y1217" t="n">
        <v>67</v>
      </c>
      <c r="Z1217" t="n">
        <v>14</v>
      </c>
      <c r="AA1217" t="n">
        <v>349</v>
      </c>
      <c r="AB1217" t="n">
        <v>40.1</v>
      </c>
      <c r="AC1217" t="n">
        <v>349</v>
      </c>
      <c r="AD1217" t="n">
        <v>39.8</v>
      </c>
      <c r="AE1217" t="n">
        <v>29.2</v>
      </c>
      <c r="AF1217" t="n">
        <v>382</v>
      </c>
      <c r="AG1217" t="n">
        <v>22</v>
      </c>
      <c r="AH1217" t="n">
        <v>90</v>
      </c>
      <c r="AI1217" t="n">
        <v>21314</v>
      </c>
      <c r="AJ1217" t="n">
        <v>14407</v>
      </c>
      <c r="AK1217" t="n">
        <v>15773</v>
      </c>
      <c r="AL1217" t="n">
        <v>19388</v>
      </c>
      <c r="AM1217" t="n">
        <v>21643</v>
      </c>
      <c r="AN1217" t="n">
        <v>23299</v>
      </c>
      <c r="AO1217" t="n">
        <v>20</v>
      </c>
      <c r="AP1217" t="n">
        <v>314</v>
      </c>
      <c r="AQ1217" t="n">
        <v>66</v>
      </c>
      <c r="AR1217"/>
    </row>
    <row r="1218">
      <c r="A1218" t="n">
        <v>157818</v>
      </c>
      <c r="B1218" t="s">
        <v>2065</v>
      </c>
      <c r="C1218" t="s">
        <v>1993</v>
      </c>
      <c r="D1218" t="s">
        <v>1975</v>
      </c>
      <c r="E1218" t="s">
        <v>147</v>
      </c>
      <c r="F1218" t="s">
        <v>162</v>
      </c>
      <c r="G1218" t="s">
        <v>163</v>
      </c>
      <c r="H1218" t="s">
        <v>150</v>
      </c>
      <c r="I1218" t="s">
        <v>151</v>
      </c>
      <c r="J1218" t="s">
        <v>168</v>
      </c>
      <c r="K1218" t="s">
        <v>179</v>
      </c>
      <c r="L1218" t="s">
        <v>155</v>
      </c>
      <c r="M1218" t="s">
        <v>155</v>
      </c>
      <c r="N1218" t="n">
        <v>-84.4932</v>
      </c>
      <c r="O1218" t="n">
        <v>38.053</v>
      </c>
      <c r="P1218" t="n">
        <v>1007</v>
      </c>
      <c r="Q1218" t="n">
        <v>1007</v>
      </c>
      <c r="R1218" t="n">
        <v>55.9</v>
      </c>
      <c r="S1218" t="n">
        <v>77.7</v>
      </c>
      <c r="T1218" t="n">
        <v>5.3</v>
      </c>
      <c r="U1218" t="n">
        <v>5.5</v>
      </c>
      <c r="V1218" t="n">
        <v>3.4</v>
      </c>
      <c r="W1218" t="n">
        <v>1.3</v>
      </c>
      <c r="X1218" t="n">
        <v>83</v>
      </c>
      <c r="Y1218"/>
      <c r="Z1218" t="n">
        <v>10</v>
      </c>
      <c r="AA1218" t="n">
        <v>281</v>
      </c>
      <c r="AB1218" t="n">
        <v>69.8</v>
      </c>
      <c r="AC1218" t="n">
        <v>281</v>
      </c>
      <c r="AD1218" t="n">
        <v>69.8</v>
      </c>
      <c r="AE1218" t="n">
        <v>64.8</v>
      </c>
      <c r="AF1218" t="n">
        <v>279</v>
      </c>
      <c r="AG1218" t="n">
        <v>24</v>
      </c>
      <c r="AH1218" t="n">
        <v>99</v>
      </c>
      <c r="AI1218" t="n">
        <v>25634</v>
      </c>
      <c r="AJ1218" t="n">
        <v>17035</v>
      </c>
      <c r="AK1218" t="n">
        <v>17574</v>
      </c>
      <c r="AL1218" t="n">
        <v>21414</v>
      </c>
      <c r="AM1218" t="n">
        <v>23700</v>
      </c>
      <c r="AN1218" t="n">
        <v>29681</v>
      </c>
      <c r="AO1218"/>
      <c r="AP1218" t="n">
        <v>188</v>
      </c>
      <c r="AQ1218"/>
      <c r="AR1218"/>
    </row>
    <row r="1219">
      <c r="A1219" t="n">
        <v>157863</v>
      </c>
      <c r="B1219" t="s">
        <v>2066</v>
      </c>
      <c r="C1219" t="s">
        <v>2067</v>
      </c>
      <c r="D1219" t="s">
        <v>1975</v>
      </c>
      <c r="E1219" t="s">
        <v>147</v>
      </c>
      <c r="F1219" t="s">
        <v>162</v>
      </c>
      <c r="G1219" t="s">
        <v>163</v>
      </c>
      <c r="H1219" t="s">
        <v>150</v>
      </c>
      <c r="I1219" t="s">
        <v>175</v>
      </c>
      <c r="J1219" t="s">
        <v>168</v>
      </c>
      <c r="K1219" t="s">
        <v>153</v>
      </c>
      <c r="L1219" t="s">
        <v>155</v>
      </c>
      <c r="M1219" t="s">
        <v>155</v>
      </c>
      <c r="N1219" t="n">
        <v>-83.8885</v>
      </c>
      <c r="O1219" t="n">
        <v>36.8709</v>
      </c>
      <c r="P1219" t="n">
        <v>1186</v>
      </c>
      <c r="Q1219" t="n">
        <v>811</v>
      </c>
      <c r="R1219" t="n">
        <v>41.9</v>
      </c>
      <c r="S1219" t="n">
        <v>62.6</v>
      </c>
      <c r="T1219" t="n">
        <v>15</v>
      </c>
      <c r="U1219" t="n">
        <v>5.2</v>
      </c>
      <c r="V1219" t="n">
        <v>0.4</v>
      </c>
      <c r="W1219" t="n">
        <v>10</v>
      </c>
      <c r="X1219" t="n">
        <v>58</v>
      </c>
      <c r="Y1219"/>
      <c r="Z1219" t="n">
        <v>14</v>
      </c>
      <c r="AA1219" t="n">
        <v>247</v>
      </c>
      <c r="AB1219" t="n">
        <v>36</v>
      </c>
      <c r="AC1219" t="n">
        <v>247</v>
      </c>
      <c r="AD1219" t="n">
        <v>36</v>
      </c>
      <c r="AE1219" t="n">
        <v>23.9</v>
      </c>
      <c r="AF1219" t="n">
        <v>198</v>
      </c>
      <c r="AG1219" t="n">
        <v>51</v>
      </c>
      <c r="AH1219" t="n">
        <v>95</v>
      </c>
      <c r="AI1219" t="n">
        <v>19223</v>
      </c>
      <c r="AJ1219" t="n">
        <v>12372</v>
      </c>
      <c r="AK1219" t="n">
        <v>15306</v>
      </c>
      <c r="AL1219" t="n">
        <v>25500</v>
      </c>
      <c r="AM1219" t="n">
        <v>44375</v>
      </c>
      <c r="AN1219" t="n">
        <v>44375</v>
      </c>
      <c r="AO1219"/>
      <c r="AP1219" t="n">
        <v>163</v>
      </c>
      <c r="AQ1219" t="n">
        <v>104</v>
      </c>
      <c r="AR1219"/>
    </row>
    <row r="1220">
      <c r="A1220" t="n">
        <v>157951</v>
      </c>
      <c r="B1220" t="s">
        <v>2068</v>
      </c>
      <c r="C1220" t="s">
        <v>1986</v>
      </c>
      <c r="D1220" t="s">
        <v>1975</v>
      </c>
      <c r="E1220" t="s">
        <v>147</v>
      </c>
      <c r="F1220" t="s">
        <v>148</v>
      </c>
      <c r="G1220" t="s">
        <v>149</v>
      </c>
      <c r="H1220" t="s">
        <v>150</v>
      </c>
      <c r="I1220" t="s">
        <v>151</v>
      </c>
      <c r="J1220" t="s">
        <v>238</v>
      </c>
      <c r="K1220" t="s">
        <v>159</v>
      </c>
      <c r="L1220" t="s">
        <v>155</v>
      </c>
      <c r="M1220" t="s">
        <v>155</v>
      </c>
      <c r="N1220" t="n">
        <v>-86.4568</v>
      </c>
      <c r="O1220" t="n">
        <v>36.985</v>
      </c>
      <c r="P1220" t="n">
        <v>19863</v>
      </c>
      <c r="Q1220" t="n">
        <v>17217</v>
      </c>
      <c r="R1220" t="n">
        <v>62.3</v>
      </c>
      <c r="S1220" t="n">
        <v>76.2</v>
      </c>
      <c r="T1220" t="n">
        <v>8.3</v>
      </c>
      <c r="U1220" t="n">
        <v>5.8</v>
      </c>
      <c r="V1220" t="n">
        <v>3.3</v>
      </c>
      <c r="W1220" t="n">
        <v>0.8</v>
      </c>
      <c r="X1220" t="n">
        <v>78</v>
      </c>
      <c r="Y1220" t="n">
        <v>9</v>
      </c>
      <c r="Z1220" t="n">
        <v>18</v>
      </c>
      <c r="AA1220" t="n">
        <v>3039</v>
      </c>
      <c r="AB1220" t="n">
        <v>53.7</v>
      </c>
      <c r="AC1220" t="n">
        <v>2809</v>
      </c>
      <c r="AD1220" t="n">
        <v>56.1</v>
      </c>
      <c r="AE1220" t="n">
        <v>42.4</v>
      </c>
      <c r="AF1220" t="n">
        <v>2719</v>
      </c>
      <c r="AG1220" t="n">
        <v>29</v>
      </c>
      <c r="AH1220" t="n">
        <v>86</v>
      </c>
      <c r="AI1220" t="n">
        <v>12054</v>
      </c>
      <c r="AJ1220" t="n">
        <v>10075</v>
      </c>
      <c r="AK1220" t="n">
        <v>16624</v>
      </c>
      <c r="AL1220" t="n">
        <v>17417</v>
      </c>
      <c r="AM1220" t="n">
        <v>18219</v>
      </c>
      <c r="AN1220" t="n">
        <v>18601</v>
      </c>
      <c r="AO1220" t="n">
        <v>163</v>
      </c>
      <c r="AP1220" t="n">
        <v>2459</v>
      </c>
      <c r="AQ1220" t="n">
        <v>705</v>
      </c>
      <c r="AR1220" t="n">
        <v>56</v>
      </c>
    </row>
    <row r="1221">
      <c r="A1221" t="n">
        <v>158088</v>
      </c>
      <c r="B1221" t="s">
        <v>2069</v>
      </c>
      <c r="C1221" t="s">
        <v>2070</v>
      </c>
      <c r="D1221" t="s">
        <v>2071</v>
      </c>
      <c r="E1221" t="s">
        <v>147</v>
      </c>
      <c r="F1221" t="s">
        <v>173</v>
      </c>
      <c r="G1221" t="s">
        <v>149</v>
      </c>
      <c r="H1221" t="s">
        <v>174</v>
      </c>
      <c r="I1221" t="s">
        <v>151</v>
      </c>
      <c r="J1221" t="s">
        <v>168</v>
      </c>
      <c r="K1221" t="s">
        <v>176</v>
      </c>
      <c r="L1221" t="s">
        <v>155</v>
      </c>
      <c r="M1221" t="s">
        <v>155</v>
      </c>
      <c r="N1221" t="n">
        <v>-92.4467</v>
      </c>
      <c r="O1221" t="n">
        <v>31.3105</v>
      </c>
      <c r="P1221" t="n">
        <v>1699</v>
      </c>
      <c r="Q1221" t="n">
        <v>1699</v>
      </c>
      <c r="R1221" t="n">
        <v>49.7</v>
      </c>
      <c r="S1221" t="n">
        <v>54.1</v>
      </c>
      <c r="T1221" t="n">
        <v>35</v>
      </c>
      <c r="U1221" t="n">
        <v>2.4</v>
      </c>
      <c r="V1221" t="n">
        <v>0.3</v>
      </c>
      <c r="W1221" t="n">
        <v>0</v>
      </c>
      <c r="X1221" t="n">
        <v>73</v>
      </c>
      <c r="Y1221" t="n">
        <v>58</v>
      </c>
      <c r="Z1221" t="n">
        <v>23</v>
      </c>
      <c r="AA1221" t="n">
        <v>310</v>
      </c>
      <c r="AB1221" t="n">
        <v>75.2</v>
      </c>
      <c r="AC1221"/>
      <c r="AD1221"/>
      <c r="AE1221"/>
      <c r="AF1221" t="n">
        <v>188</v>
      </c>
      <c r="AG1221" t="n">
        <v>46</v>
      </c>
      <c r="AH1221" t="n">
        <v>55</v>
      </c>
      <c r="AI1221" t="n">
        <v>6134</v>
      </c>
      <c r="AJ1221" t="n">
        <v>5424</v>
      </c>
      <c r="AK1221" t="n">
        <v>9966</v>
      </c>
      <c r="AL1221" t="n">
        <v>11266</v>
      </c>
      <c r="AM1221"/>
      <c r="AN1221"/>
      <c r="AO1221" t="n">
        <v>75</v>
      </c>
      <c r="AP1221"/>
      <c r="AQ1221"/>
      <c r="AR1221"/>
    </row>
    <row r="1222">
      <c r="A1222" t="n">
        <v>158246</v>
      </c>
      <c r="B1222" t="s">
        <v>2072</v>
      </c>
      <c r="C1222" t="s">
        <v>2073</v>
      </c>
      <c r="D1222" t="s">
        <v>2071</v>
      </c>
      <c r="E1222" t="s">
        <v>147</v>
      </c>
      <c r="F1222" t="s">
        <v>199</v>
      </c>
      <c r="G1222" t="s">
        <v>189</v>
      </c>
      <c r="H1222" t="s">
        <v>200</v>
      </c>
      <c r="I1222" t="s">
        <v>151</v>
      </c>
      <c r="J1222" t="s">
        <v>164</v>
      </c>
      <c r="K1222"/>
      <c r="L1222" t="s">
        <v>155</v>
      </c>
      <c r="M1222" t="s">
        <v>155</v>
      </c>
      <c r="N1222" t="n">
        <v>-93.7982</v>
      </c>
      <c r="O1222" t="n">
        <v>32.4183</v>
      </c>
      <c r="P1222" t="n">
        <v>228</v>
      </c>
      <c r="Q1222" t="n">
        <v>228</v>
      </c>
      <c r="R1222" t="n">
        <v>72.4</v>
      </c>
      <c r="S1222" t="n">
        <v>8.8</v>
      </c>
      <c r="T1222" t="n">
        <v>84.2</v>
      </c>
      <c r="U1222" t="n">
        <v>0.9</v>
      </c>
      <c r="V1222" t="n">
        <v>1.3</v>
      </c>
      <c r="W1222" t="n">
        <v>0</v>
      </c>
      <c r="X1222" t="n">
        <v>74</v>
      </c>
      <c r="Y1222"/>
      <c r="Z1222" t="n">
        <v>16</v>
      </c>
      <c r="AA1222"/>
      <c r="AB1222"/>
      <c r="AC1222"/>
      <c r="AD1222"/>
      <c r="AE1222"/>
      <c r="AF1222" t="n">
        <v>116</v>
      </c>
      <c r="AG1222" t="n">
        <v>90</v>
      </c>
      <c r="AH1222" t="n">
        <v>96</v>
      </c>
      <c r="AI1222" t="n">
        <v>16687</v>
      </c>
      <c r="AJ1222" t="n">
        <v>17824</v>
      </c>
      <c r="AK1222"/>
      <c r="AL1222"/>
      <c r="AM1222"/>
      <c r="AN1222"/>
      <c r="AO1222"/>
      <c r="AP1222"/>
      <c r="AQ1222"/>
      <c r="AR1222"/>
    </row>
    <row r="1223">
      <c r="A1223" t="n">
        <v>158325</v>
      </c>
      <c r="B1223" t="s">
        <v>2074</v>
      </c>
      <c r="C1223" t="s">
        <v>2075</v>
      </c>
      <c r="D1223" t="s">
        <v>2071</v>
      </c>
      <c r="E1223" t="s">
        <v>147</v>
      </c>
      <c r="F1223" t="s">
        <v>368</v>
      </c>
      <c r="G1223" t="s">
        <v>163</v>
      </c>
      <c r="H1223" t="s">
        <v>174</v>
      </c>
      <c r="I1223" t="s">
        <v>151</v>
      </c>
      <c r="J1223" t="s">
        <v>164</v>
      </c>
      <c r="K1223"/>
      <c r="L1223" t="s">
        <v>155</v>
      </c>
      <c r="M1223" t="s">
        <v>155</v>
      </c>
      <c r="N1223" t="n">
        <v>-91.1525</v>
      </c>
      <c r="O1223" t="n">
        <v>30.4479</v>
      </c>
      <c r="P1223" t="n">
        <v>190</v>
      </c>
      <c r="Q1223" t="n">
        <v>190</v>
      </c>
      <c r="R1223" t="n">
        <v>92.6</v>
      </c>
      <c r="S1223" t="n">
        <v>57.4</v>
      </c>
      <c r="T1223" t="n">
        <v>38.9</v>
      </c>
      <c r="U1223" t="n">
        <v>1.1</v>
      </c>
      <c r="V1223" t="n">
        <v>2.6</v>
      </c>
      <c r="W1223" t="n">
        <v>0</v>
      </c>
      <c r="X1223"/>
      <c r="Y1223"/>
      <c r="Z1223" t="n">
        <v>12</v>
      </c>
      <c r="AA1223"/>
      <c r="AB1223"/>
      <c r="AC1223"/>
      <c r="AD1223"/>
      <c r="AE1223"/>
      <c r="AF1223" t="n">
        <v>0</v>
      </c>
      <c r="AG1223" t="n">
        <v>45</v>
      </c>
      <c r="AH1223" t="n">
        <v>45</v>
      </c>
      <c r="AI1223"/>
      <c r="AJ1223"/>
      <c r="AK1223"/>
      <c r="AL1223"/>
      <c r="AM1223"/>
      <c r="AN1223"/>
      <c r="AO1223"/>
      <c r="AP1223"/>
      <c r="AQ1223"/>
      <c r="AR1223"/>
    </row>
    <row r="1224">
      <c r="A1224" t="n">
        <v>158431</v>
      </c>
      <c r="B1224" t="s">
        <v>2076</v>
      </c>
      <c r="C1224" t="s">
        <v>2077</v>
      </c>
      <c r="D1224" t="s">
        <v>2071</v>
      </c>
      <c r="E1224" t="s">
        <v>147</v>
      </c>
      <c r="F1224" t="s">
        <v>173</v>
      </c>
      <c r="G1224" t="s">
        <v>149</v>
      </c>
      <c r="H1224" t="s">
        <v>174</v>
      </c>
      <c r="I1224" t="s">
        <v>151</v>
      </c>
      <c r="J1224" t="s">
        <v>152</v>
      </c>
      <c r="K1224" t="s">
        <v>176</v>
      </c>
      <c r="L1224" t="s">
        <v>155</v>
      </c>
      <c r="M1224" t="s">
        <v>155</v>
      </c>
      <c r="N1224" t="n">
        <v>-93.6469</v>
      </c>
      <c r="O1224" t="n">
        <v>32.5396</v>
      </c>
      <c r="P1224" t="n">
        <v>9177</v>
      </c>
      <c r="Q1224" t="n">
        <v>9177</v>
      </c>
      <c r="R1224" t="n">
        <v>67.5</v>
      </c>
      <c r="S1224" t="n">
        <v>45.4</v>
      </c>
      <c r="T1224" t="n">
        <v>42.1</v>
      </c>
      <c r="U1224" t="n">
        <v>5.1</v>
      </c>
      <c r="V1224" t="n">
        <v>0.8</v>
      </c>
      <c r="W1224" t="n">
        <v>0.6</v>
      </c>
      <c r="X1224" t="n">
        <v>52</v>
      </c>
      <c r="Y1224" t="n">
        <v>29</v>
      </c>
      <c r="Z1224" t="n">
        <v>22</v>
      </c>
      <c r="AA1224" t="n">
        <v>615</v>
      </c>
      <c r="AB1224" t="n">
        <v>13</v>
      </c>
      <c r="AC1224"/>
      <c r="AD1224"/>
      <c r="AE1224"/>
      <c r="AF1224" t="n">
        <v>796</v>
      </c>
      <c r="AG1224" t="n">
        <v>50</v>
      </c>
      <c r="AH1224" t="n">
        <v>59</v>
      </c>
      <c r="AI1224" t="n">
        <v>9647</v>
      </c>
      <c r="AJ1224" t="n">
        <v>9024</v>
      </c>
      <c r="AK1224" t="n">
        <v>9202</v>
      </c>
      <c r="AL1224" t="n">
        <v>11185</v>
      </c>
      <c r="AM1224" t="n">
        <v>14062</v>
      </c>
      <c r="AN1224" t="n">
        <v>14824</v>
      </c>
      <c r="AO1224" t="n">
        <v>556</v>
      </c>
      <c r="AP1224"/>
      <c r="AQ1224"/>
      <c r="AR1224"/>
    </row>
    <row r="1225">
      <c r="A1225" t="n">
        <v>158477</v>
      </c>
      <c r="B1225" t="s">
        <v>2078</v>
      </c>
      <c r="C1225" t="s">
        <v>2073</v>
      </c>
      <c r="D1225" t="s">
        <v>2071</v>
      </c>
      <c r="E1225" t="s">
        <v>147</v>
      </c>
      <c r="F1225" t="s">
        <v>162</v>
      </c>
      <c r="G1225" t="s">
        <v>163</v>
      </c>
      <c r="H1225" t="s">
        <v>150</v>
      </c>
      <c r="I1225" t="s">
        <v>151</v>
      </c>
      <c r="J1225" t="s">
        <v>164</v>
      </c>
      <c r="K1225" t="s">
        <v>179</v>
      </c>
      <c r="L1225" t="s">
        <v>155</v>
      </c>
      <c r="M1225" t="s">
        <v>155</v>
      </c>
      <c r="N1225" t="n">
        <v>-93.7308</v>
      </c>
      <c r="O1225" t="n">
        <v>32.4833</v>
      </c>
      <c r="P1225" t="n">
        <v>598</v>
      </c>
      <c r="Q1225" t="n">
        <v>559</v>
      </c>
      <c r="R1225" t="n">
        <v>54.2</v>
      </c>
      <c r="S1225" t="n">
        <v>58</v>
      </c>
      <c r="T1225" t="n">
        <v>18.2</v>
      </c>
      <c r="U1225" t="n">
        <v>8.9</v>
      </c>
      <c r="V1225" t="n">
        <v>2.7</v>
      </c>
      <c r="W1225" t="n">
        <v>5.2</v>
      </c>
      <c r="X1225" t="n">
        <v>75</v>
      </c>
      <c r="Y1225"/>
      <c r="Z1225" t="n">
        <v>9</v>
      </c>
      <c r="AA1225" t="n">
        <v>172</v>
      </c>
      <c r="AB1225" t="n">
        <v>59.3</v>
      </c>
      <c r="AC1225" t="n">
        <v>172</v>
      </c>
      <c r="AD1225" t="n">
        <v>59.3</v>
      </c>
      <c r="AE1225" t="n">
        <v>47.7</v>
      </c>
      <c r="AF1225" t="n">
        <v>173</v>
      </c>
      <c r="AG1225" t="n">
        <v>39</v>
      </c>
      <c r="AH1225" t="n">
        <v>99</v>
      </c>
      <c r="AI1225" t="n">
        <v>25427</v>
      </c>
      <c r="AJ1225" t="n">
        <v>22875</v>
      </c>
      <c r="AK1225" t="n">
        <v>21245</v>
      </c>
      <c r="AL1225" t="n">
        <v>24985</v>
      </c>
      <c r="AM1225" t="n">
        <v>25486</v>
      </c>
      <c r="AN1225" t="n">
        <v>28530</v>
      </c>
      <c r="AO1225"/>
      <c r="AP1225" t="n">
        <v>117</v>
      </c>
      <c r="AQ1225" t="n">
        <v>14</v>
      </c>
      <c r="AR1225"/>
    </row>
    <row r="1226">
      <c r="A1226" t="n">
        <v>158538</v>
      </c>
      <c r="B1226" t="s">
        <v>2079</v>
      </c>
      <c r="C1226" t="s">
        <v>2080</v>
      </c>
      <c r="D1226" t="s">
        <v>2071</v>
      </c>
      <c r="E1226" t="s">
        <v>147</v>
      </c>
      <c r="F1226" t="s">
        <v>199</v>
      </c>
      <c r="G1226" t="s">
        <v>189</v>
      </c>
      <c r="H1226" t="s">
        <v>200</v>
      </c>
      <c r="I1226" t="s">
        <v>186</v>
      </c>
      <c r="J1226" t="s">
        <v>164</v>
      </c>
      <c r="K1226"/>
      <c r="L1226" t="s">
        <v>155</v>
      </c>
      <c r="M1226" t="s">
        <v>155</v>
      </c>
      <c r="N1226" t="n">
        <v>-92.1265</v>
      </c>
      <c r="O1226" t="n">
        <v>32.5</v>
      </c>
      <c r="P1226" t="n">
        <v>81</v>
      </c>
      <c r="Q1226" t="n">
        <v>81</v>
      </c>
      <c r="R1226" t="n">
        <v>98.8</v>
      </c>
      <c r="S1226" t="n">
        <v>61.7</v>
      </c>
      <c r="T1226" t="n">
        <v>32.1</v>
      </c>
      <c r="U1226" t="n">
        <v>2.5</v>
      </c>
      <c r="V1226" t="n">
        <v>0</v>
      </c>
      <c r="W1226" t="n">
        <v>0</v>
      </c>
      <c r="X1226" t="n">
        <v>88</v>
      </c>
      <c r="Y1226"/>
      <c r="Z1226" t="n">
        <v>20</v>
      </c>
      <c r="AA1226"/>
      <c r="AB1226"/>
      <c r="AC1226"/>
      <c r="AD1226"/>
      <c r="AE1226"/>
      <c r="AF1226" t="n">
        <v>16</v>
      </c>
      <c r="AG1226" t="n">
        <v>77</v>
      </c>
      <c r="AH1226" t="n">
        <v>78</v>
      </c>
      <c r="AI1226" t="n">
        <v>5902</v>
      </c>
      <c r="AJ1226" t="n">
        <v>5902</v>
      </c>
      <c r="AK1226"/>
      <c r="AL1226"/>
      <c r="AM1226"/>
      <c r="AN1226"/>
      <c r="AO1226"/>
      <c r="AP1226"/>
      <c r="AQ1226"/>
      <c r="AR1226"/>
    </row>
    <row r="1227">
      <c r="A1227" t="n">
        <v>158617</v>
      </c>
      <c r="B1227" t="s">
        <v>2081</v>
      </c>
      <c r="C1227" t="s">
        <v>2082</v>
      </c>
      <c r="D1227" t="s">
        <v>2071</v>
      </c>
      <c r="E1227" t="s">
        <v>147</v>
      </c>
      <c r="F1227" t="s">
        <v>199</v>
      </c>
      <c r="G1227" t="s">
        <v>189</v>
      </c>
      <c r="H1227" t="s">
        <v>200</v>
      </c>
      <c r="I1227" t="s">
        <v>151</v>
      </c>
      <c r="J1227" t="s">
        <v>164</v>
      </c>
      <c r="K1227"/>
      <c r="L1227" t="s">
        <v>155</v>
      </c>
      <c r="M1227" t="s">
        <v>155</v>
      </c>
      <c r="N1227" t="n">
        <v>-90.0867</v>
      </c>
      <c r="O1227" t="n">
        <v>29.9668</v>
      </c>
      <c r="P1227" t="n">
        <v>648</v>
      </c>
      <c r="Q1227" t="n">
        <v>648</v>
      </c>
      <c r="R1227" t="n">
        <v>69.8</v>
      </c>
      <c r="S1227" t="n">
        <v>21.1</v>
      </c>
      <c r="T1227" t="n">
        <v>33.3</v>
      </c>
      <c r="U1227" t="n">
        <v>9.9</v>
      </c>
      <c r="V1227" t="n">
        <v>27.6</v>
      </c>
      <c r="W1227" t="n">
        <v>0</v>
      </c>
      <c r="X1227"/>
      <c r="Y1227"/>
      <c r="Z1227" t="n">
        <v>20</v>
      </c>
      <c r="AA1227"/>
      <c r="AB1227"/>
      <c r="AC1227"/>
      <c r="AD1227"/>
      <c r="AE1227"/>
      <c r="AF1227" t="n">
        <v>473</v>
      </c>
      <c r="AG1227" t="n">
        <v>98</v>
      </c>
      <c r="AH1227" t="n">
        <v>98</v>
      </c>
      <c r="AI1227" t="n">
        <v>19274</v>
      </c>
      <c r="AJ1227" t="n">
        <v>18852</v>
      </c>
      <c r="AK1227" t="n">
        <v>20703</v>
      </c>
      <c r="AL1227" t="n">
        <v>23503</v>
      </c>
      <c r="AM1227"/>
      <c r="AN1227"/>
      <c r="AO1227"/>
      <c r="AP1227"/>
      <c r="AQ1227"/>
      <c r="AR1227"/>
    </row>
    <row r="1228">
      <c r="A1228" t="n">
        <v>158662</v>
      </c>
      <c r="B1228" t="s">
        <v>2083</v>
      </c>
      <c r="C1228" t="s">
        <v>2082</v>
      </c>
      <c r="D1228" t="s">
        <v>2071</v>
      </c>
      <c r="E1228" t="s">
        <v>147</v>
      </c>
      <c r="F1228" t="s">
        <v>173</v>
      </c>
      <c r="G1228" t="s">
        <v>149</v>
      </c>
      <c r="H1228" t="s">
        <v>174</v>
      </c>
      <c r="I1228" t="s">
        <v>151</v>
      </c>
      <c r="J1228" t="s">
        <v>238</v>
      </c>
      <c r="K1228" t="s">
        <v>176</v>
      </c>
      <c r="L1228" t="s">
        <v>155</v>
      </c>
      <c r="M1228" t="s">
        <v>155</v>
      </c>
      <c r="N1228" t="n">
        <v>-90.104</v>
      </c>
      <c r="O1228" t="n">
        <v>29.9851</v>
      </c>
      <c r="P1228" t="n">
        <v>17730</v>
      </c>
      <c r="Q1228" t="n">
        <v>17730</v>
      </c>
      <c r="R1228" t="n">
        <v>68.8</v>
      </c>
      <c r="S1228" t="n">
        <v>31.1</v>
      </c>
      <c r="T1228" t="n">
        <v>48.7</v>
      </c>
      <c r="U1228" t="n">
        <v>10.8</v>
      </c>
      <c r="V1228" t="n">
        <v>2.5</v>
      </c>
      <c r="W1228" t="n">
        <v>1.5</v>
      </c>
      <c r="X1228" t="n">
        <v>49</v>
      </c>
      <c r="Y1228" t="n">
        <v>32</v>
      </c>
      <c r="Z1228" t="n">
        <v>18</v>
      </c>
      <c r="AA1228" t="n">
        <v>1049</v>
      </c>
      <c r="AB1228" t="n">
        <v>22.1</v>
      </c>
      <c r="AC1228"/>
      <c r="AD1228"/>
      <c r="AE1228"/>
      <c r="AF1228" t="n">
        <v>1080</v>
      </c>
      <c r="AG1228" t="n">
        <v>62</v>
      </c>
      <c r="AH1228" t="n">
        <v>91</v>
      </c>
      <c r="AI1228" t="n">
        <v>11926</v>
      </c>
      <c r="AJ1228" t="n">
        <v>11025</v>
      </c>
      <c r="AK1228" t="n">
        <v>10382</v>
      </c>
      <c r="AL1228" t="n">
        <v>14249</v>
      </c>
      <c r="AM1228" t="n">
        <v>16888</v>
      </c>
      <c r="AN1228" t="n">
        <v>17548</v>
      </c>
      <c r="AO1228" t="n">
        <v>1081</v>
      </c>
      <c r="AP1228"/>
      <c r="AQ1228"/>
      <c r="AR1228"/>
    </row>
    <row r="1229">
      <c r="A1229" t="n">
        <v>158778</v>
      </c>
      <c r="B1229" t="s">
        <v>2084</v>
      </c>
      <c r="C1229" t="s">
        <v>2085</v>
      </c>
      <c r="D1229" t="s">
        <v>2071</v>
      </c>
      <c r="E1229" t="s">
        <v>147</v>
      </c>
      <c r="F1229" t="s">
        <v>199</v>
      </c>
      <c r="G1229" t="s">
        <v>189</v>
      </c>
      <c r="H1229" t="s">
        <v>200</v>
      </c>
      <c r="I1229" t="s">
        <v>151</v>
      </c>
      <c r="J1229" t="s">
        <v>164</v>
      </c>
      <c r="K1229"/>
      <c r="L1229" t="s">
        <v>155</v>
      </c>
      <c r="M1229" t="s">
        <v>155</v>
      </c>
      <c r="N1229" t="n">
        <v>-93.2197</v>
      </c>
      <c r="O1229" t="n">
        <v>30.2026</v>
      </c>
      <c r="P1229" t="n">
        <v>102</v>
      </c>
      <c r="Q1229" t="n">
        <v>102</v>
      </c>
      <c r="R1229" t="n">
        <v>100</v>
      </c>
      <c r="S1229" t="n">
        <v>32.4</v>
      </c>
      <c r="T1229" t="n">
        <v>56.9</v>
      </c>
      <c r="U1229" t="n">
        <v>2</v>
      </c>
      <c r="V1229" t="n">
        <v>1</v>
      </c>
      <c r="W1229" t="n">
        <v>0</v>
      </c>
      <c r="X1229" t="n">
        <v>57</v>
      </c>
      <c r="Y1229"/>
      <c r="Z1229" t="n">
        <v>19</v>
      </c>
      <c r="AA1229"/>
      <c r="AB1229"/>
      <c r="AC1229"/>
      <c r="AD1229"/>
      <c r="AE1229"/>
      <c r="AF1229" t="n">
        <v>39</v>
      </c>
      <c r="AG1229" t="n">
        <v>73</v>
      </c>
      <c r="AH1229" t="n">
        <v>76</v>
      </c>
      <c r="AI1229" t="n">
        <v>16662</v>
      </c>
      <c r="AJ1229" t="n">
        <v>16258</v>
      </c>
      <c r="AK1229" t="n">
        <v>18957</v>
      </c>
      <c r="AL1229" t="n">
        <v>16575</v>
      </c>
      <c r="AM1229" t="n">
        <v>18911</v>
      </c>
      <c r="AN1229" t="n">
        <v>22173</v>
      </c>
      <c r="AO1229"/>
      <c r="AP1229"/>
      <c r="AQ1229"/>
      <c r="AR1229"/>
    </row>
    <row r="1230">
      <c r="A1230" t="n">
        <v>158787</v>
      </c>
      <c r="B1230" t="s">
        <v>2086</v>
      </c>
      <c r="C1230" t="s">
        <v>2087</v>
      </c>
      <c r="D1230" t="s">
        <v>2071</v>
      </c>
      <c r="E1230" t="s">
        <v>147</v>
      </c>
      <c r="F1230" t="s">
        <v>199</v>
      </c>
      <c r="G1230" t="s">
        <v>189</v>
      </c>
      <c r="H1230" t="s">
        <v>200</v>
      </c>
      <c r="I1230" t="s">
        <v>186</v>
      </c>
      <c r="J1230" t="s">
        <v>164</v>
      </c>
      <c r="K1230"/>
      <c r="L1230" t="s">
        <v>155</v>
      </c>
      <c r="M1230" t="s">
        <v>155</v>
      </c>
      <c r="N1230" t="n">
        <v>-90.9448</v>
      </c>
      <c r="O1230" t="n">
        <v>30.4846</v>
      </c>
      <c r="P1230" t="n">
        <v>89</v>
      </c>
      <c r="Q1230" t="n">
        <v>89</v>
      </c>
      <c r="R1230" t="n">
        <v>98.9</v>
      </c>
      <c r="S1230" t="n">
        <v>88.8</v>
      </c>
      <c r="T1230" t="n">
        <v>3.4</v>
      </c>
      <c r="U1230" t="n">
        <v>5.6</v>
      </c>
      <c r="V1230" t="n">
        <v>1.1</v>
      </c>
      <c r="W1230" t="n">
        <v>0</v>
      </c>
      <c r="X1230" t="n">
        <v>79</v>
      </c>
      <c r="Y1230"/>
      <c r="Z1230" t="n">
        <v>14</v>
      </c>
      <c r="AA1230"/>
      <c r="AB1230"/>
      <c r="AC1230"/>
      <c r="AD1230"/>
      <c r="AE1230"/>
      <c r="AF1230" t="n">
        <v>25</v>
      </c>
      <c r="AG1230" t="n">
        <v>53</v>
      </c>
      <c r="AH1230" t="n">
        <v>64</v>
      </c>
      <c r="AI1230" t="n">
        <v>10421</v>
      </c>
      <c r="AJ1230" t="n">
        <v>8557</v>
      </c>
      <c r="AK1230" t="n">
        <v>10020</v>
      </c>
      <c r="AL1230" t="n">
        <v>13678</v>
      </c>
      <c r="AM1230"/>
      <c r="AN1230" t="n">
        <v>13237</v>
      </c>
      <c r="AO1230"/>
      <c r="AP1230"/>
      <c r="AQ1230"/>
      <c r="AR1230"/>
    </row>
    <row r="1231">
      <c r="A1231" t="n">
        <v>158802</v>
      </c>
      <c r="B1231" t="s">
        <v>2088</v>
      </c>
      <c r="C1231" t="s">
        <v>2082</v>
      </c>
      <c r="D1231" t="s">
        <v>2071</v>
      </c>
      <c r="E1231" t="s">
        <v>147</v>
      </c>
      <c r="F1231" t="s">
        <v>162</v>
      </c>
      <c r="G1231" t="s">
        <v>163</v>
      </c>
      <c r="H1231" t="s">
        <v>150</v>
      </c>
      <c r="I1231" t="s">
        <v>151</v>
      </c>
      <c r="J1231" t="s">
        <v>168</v>
      </c>
      <c r="K1231" t="s">
        <v>179</v>
      </c>
      <c r="L1231" t="s">
        <v>154</v>
      </c>
      <c r="M1231" t="s">
        <v>155</v>
      </c>
      <c r="N1231" t="n">
        <v>-90.0646</v>
      </c>
      <c r="O1231" t="n">
        <v>29.9966</v>
      </c>
      <c r="P1231" t="n">
        <v>1286</v>
      </c>
      <c r="Q1231" t="n">
        <v>1286</v>
      </c>
      <c r="R1231" t="n">
        <v>74.7</v>
      </c>
      <c r="S1231" t="n">
        <v>0.5</v>
      </c>
      <c r="T1231" t="n">
        <v>85.4</v>
      </c>
      <c r="U1231" t="n">
        <v>2.7</v>
      </c>
      <c r="V1231" t="n">
        <v>0.1</v>
      </c>
      <c r="W1231" t="n">
        <v>1.5</v>
      </c>
      <c r="X1231" t="n">
        <v>70</v>
      </c>
      <c r="Y1231" t="n">
        <v>50</v>
      </c>
      <c r="Z1231" t="n">
        <v>11</v>
      </c>
      <c r="AA1231" t="n">
        <v>337</v>
      </c>
      <c r="AB1231" t="n">
        <v>45.1</v>
      </c>
      <c r="AC1231" t="n">
        <v>337</v>
      </c>
      <c r="AD1231" t="n">
        <v>45.1</v>
      </c>
      <c r="AE1231" t="n">
        <v>34.7</v>
      </c>
      <c r="AF1231" t="n">
        <v>331</v>
      </c>
      <c r="AG1231" t="n">
        <v>68</v>
      </c>
      <c r="AH1231" t="n">
        <v>96</v>
      </c>
      <c r="AI1231" t="n">
        <v>18551</v>
      </c>
      <c r="AJ1231" t="n">
        <v>18801</v>
      </c>
      <c r="AK1231" t="n">
        <v>16532</v>
      </c>
      <c r="AL1231" t="n">
        <v>19888</v>
      </c>
      <c r="AM1231" t="n">
        <v>21306</v>
      </c>
      <c r="AN1231" t="n">
        <v>17604</v>
      </c>
      <c r="AO1231"/>
      <c r="AP1231" t="n">
        <v>222</v>
      </c>
      <c r="AQ1231"/>
      <c r="AR1231"/>
    </row>
    <row r="1232">
      <c r="A1232" t="n">
        <v>158884</v>
      </c>
      <c r="B1232" t="s">
        <v>2089</v>
      </c>
      <c r="C1232" t="s">
        <v>2090</v>
      </c>
      <c r="D1232" t="s">
        <v>2071</v>
      </c>
      <c r="E1232" t="s">
        <v>147</v>
      </c>
      <c r="F1232" t="s">
        <v>173</v>
      </c>
      <c r="G1232" t="s">
        <v>149</v>
      </c>
      <c r="H1232" t="s">
        <v>174</v>
      </c>
      <c r="I1232" t="s">
        <v>186</v>
      </c>
      <c r="J1232" t="s">
        <v>168</v>
      </c>
      <c r="K1232" t="s">
        <v>176</v>
      </c>
      <c r="L1232" t="s">
        <v>155</v>
      </c>
      <c r="M1232" t="s">
        <v>155</v>
      </c>
      <c r="N1232" t="n">
        <v>-89.9589</v>
      </c>
      <c r="O1232" t="n">
        <v>29.9542</v>
      </c>
      <c r="P1232" t="n">
        <v>3096</v>
      </c>
      <c r="Q1232" t="n">
        <v>3096</v>
      </c>
      <c r="R1232" t="n">
        <v>64.8</v>
      </c>
      <c r="S1232" t="n">
        <v>29.9</v>
      </c>
      <c r="T1232" t="n">
        <v>41.8</v>
      </c>
      <c r="U1232" t="n">
        <v>6.4</v>
      </c>
      <c r="V1232" t="n">
        <v>1.8</v>
      </c>
      <c r="W1232" t="n">
        <v>0.4</v>
      </c>
      <c r="X1232" t="n">
        <v>57</v>
      </c>
      <c r="Y1232" t="n">
        <v>33</v>
      </c>
      <c r="Z1232" t="n">
        <v>29</v>
      </c>
      <c r="AA1232" t="n">
        <v>156</v>
      </c>
      <c r="AB1232" t="n">
        <v>17.9</v>
      </c>
      <c r="AC1232"/>
      <c r="AD1232"/>
      <c r="AE1232"/>
      <c r="AF1232" t="n">
        <v>153</v>
      </c>
      <c r="AG1232" t="n">
        <v>42</v>
      </c>
      <c r="AH1232" t="n">
        <v>46</v>
      </c>
      <c r="AI1232" t="n">
        <v>10081</v>
      </c>
      <c r="AJ1232" t="n">
        <v>9438</v>
      </c>
      <c r="AK1232" t="n">
        <v>9807</v>
      </c>
      <c r="AL1232" t="n">
        <v>9239</v>
      </c>
      <c r="AM1232" t="n">
        <v>14344</v>
      </c>
      <c r="AN1232" t="n">
        <v>14771</v>
      </c>
      <c r="AO1232" t="n">
        <v>149</v>
      </c>
      <c r="AP1232"/>
      <c r="AQ1232"/>
      <c r="AR1232"/>
    </row>
    <row r="1233">
      <c r="A1233" t="n">
        <v>159009</v>
      </c>
      <c r="B1233" t="s">
        <v>2091</v>
      </c>
      <c r="C1233" t="s">
        <v>2092</v>
      </c>
      <c r="D1233" t="s">
        <v>2071</v>
      </c>
      <c r="E1233" t="s">
        <v>147</v>
      </c>
      <c r="F1233" t="s">
        <v>148</v>
      </c>
      <c r="G1233" t="s">
        <v>149</v>
      </c>
      <c r="H1233" t="s">
        <v>150</v>
      </c>
      <c r="I1233" t="s">
        <v>175</v>
      </c>
      <c r="J1233" t="s">
        <v>152</v>
      </c>
      <c r="K1233" t="s">
        <v>153</v>
      </c>
      <c r="L1233" t="s">
        <v>154</v>
      </c>
      <c r="M1233" t="s">
        <v>155</v>
      </c>
      <c r="N1233" t="n">
        <v>-92.7132</v>
      </c>
      <c r="O1233" t="n">
        <v>32.5238</v>
      </c>
      <c r="P1233" t="n">
        <v>5716</v>
      </c>
      <c r="Q1233" t="n">
        <v>4715</v>
      </c>
      <c r="R1233" t="n">
        <v>63.1</v>
      </c>
      <c r="S1233" t="n">
        <v>0.7</v>
      </c>
      <c r="T1233" t="n">
        <v>91.2</v>
      </c>
      <c r="U1233" t="n">
        <v>1.4</v>
      </c>
      <c r="V1233" t="n">
        <v>0.1</v>
      </c>
      <c r="W1233" t="n">
        <v>2</v>
      </c>
      <c r="X1233" t="n">
        <v>76</v>
      </c>
      <c r="Y1233" t="n">
        <v>67</v>
      </c>
      <c r="Z1233" t="n">
        <v>25</v>
      </c>
      <c r="AA1233" t="n">
        <v>906</v>
      </c>
      <c r="AB1233" t="n">
        <v>32.3</v>
      </c>
      <c r="AC1233" t="n">
        <v>906</v>
      </c>
      <c r="AD1233" t="n">
        <v>32.3</v>
      </c>
      <c r="AE1233" t="n">
        <v>8.9</v>
      </c>
      <c r="AF1233" t="n">
        <v>819</v>
      </c>
      <c r="AG1233" t="n">
        <v>72</v>
      </c>
      <c r="AH1233" t="n">
        <v>84</v>
      </c>
      <c r="AI1233" t="n">
        <v>19092</v>
      </c>
      <c r="AJ1233" t="n">
        <v>16447</v>
      </c>
      <c r="AK1233" t="n">
        <v>19923</v>
      </c>
      <c r="AL1233" t="n">
        <v>23591</v>
      </c>
      <c r="AM1233" t="n">
        <v>24096</v>
      </c>
      <c r="AN1233" t="n">
        <v>24356</v>
      </c>
      <c r="AO1233"/>
      <c r="AP1233" t="n">
        <v>628</v>
      </c>
      <c r="AQ1233" t="n">
        <v>114</v>
      </c>
      <c r="AR1233" t="n">
        <v>2</v>
      </c>
    </row>
    <row r="1234">
      <c r="A1234" t="n">
        <v>159027</v>
      </c>
      <c r="B1234" t="s">
        <v>2093</v>
      </c>
      <c r="C1234" t="s">
        <v>2073</v>
      </c>
      <c r="D1234" t="s">
        <v>2071</v>
      </c>
      <c r="E1234" t="s">
        <v>147</v>
      </c>
      <c r="F1234" t="s">
        <v>199</v>
      </c>
      <c r="G1234" t="s">
        <v>189</v>
      </c>
      <c r="H1234" t="s">
        <v>200</v>
      </c>
      <c r="I1234" t="s">
        <v>151</v>
      </c>
      <c r="J1234" t="s">
        <v>164</v>
      </c>
      <c r="K1234"/>
      <c r="L1234" t="s">
        <v>155</v>
      </c>
      <c r="M1234" t="s">
        <v>155</v>
      </c>
      <c r="N1234" t="n">
        <v>-93.7066</v>
      </c>
      <c r="O1234" t="n">
        <v>32.4858</v>
      </c>
      <c r="P1234" t="n">
        <v>128</v>
      </c>
      <c r="Q1234" t="n">
        <v>128</v>
      </c>
      <c r="R1234" t="n">
        <v>99.2</v>
      </c>
      <c r="S1234" t="n">
        <v>39.1</v>
      </c>
      <c r="T1234" t="n">
        <v>51.6</v>
      </c>
      <c r="U1234" t="n">
        <v>7</v>
      </c>
      <c r="V1234" t="n">
        <v>0.8</v>
      </c>
      <c r="W1234" t="n">
        <v>0</v>
      </c>
      <c r="X1234" t="n">
        <v>31</v>
      </c>
      <c r="Y1234"/>
      <c r="Z1234" t="n">
        <v>8</v>
      </c>
      <c r="AA1234"/>
      <c r="AB1234"/>
      <c r="AC1234"/>
      <c r="AD1234"/>
      <c r="AE1234"/>
      <c r="AF1234" t="n">
        <v>88</v>
      </c>
      <c r="AG1234" t="n">
        <v>51</v>
      </c>
      <c r="AH1234" t="n">
        <v>69</v>
      </c>
      <c r="AI1234" t="n">
        <v>23914</v>
      </c>
      <c r="AJ1234" t="n">
        <v>23609</v>
      </c>
      <c r="AK1234" t="n">
        <v>25498</v>
      </c>
      <c r="AL1234"/>
      <c r="AM1234"/>
      <c r="AN1234"/>
      <c r="AO1234"/>
      <c r="AP1234"/>
      <c r="AQ1234"/>
      <c r="AR1234"/>
    </row>
    <row r="1235">
      <c r="A1235" t="n">
        <v>159197</v>
      </c>
      <c r="B1235" t="s">
        <v>2094</v>
      </c>
      <c r="C1235" t="s">
        <v>2075</v>
      </c>
      <c r="D1235" t="s">
        <v>2071</v>
      </c>
      <c r="E1235" t="s">
        <v>147</v>
      </c>
      <c r="F1235" t="s">
        <v>279</v>
      </c>
      <c r="G1235" t="s">
        <v>189</v>
      </c>
      <c r="H1235" t="s">
        <v>174</v>
      </c>
      <c r="I1235" t="s">
        <v>186</v>
      </c>
      <c r="J1235" t="s">
        <v>164</v>
      </c>
      <c r="K1235" t="s">
        <v>176</v>
      </c>
      <c r="L1235" t="s">
        <v>155</v>
      </c>
      <c r="M1235" t="s">
        <v>155</v>
      </c>
      <c r="N1235" t="n">
        <v>-91.0305</v>
      </c>
      <c r="O1235" t="n">
        <v>30.3698</v>
      </c>
      <c r="P1235" t="n">
        <v>793</v>
      </c>
      <c r="Q1235" t="n">
        <v>793</v>
      </c>
      <c r="R1235" t="n">
        <v>15.6</v>
      </c>
      <c r="S1235" t="n">
        <v>49.1</v>
      </c>
      <c r="T1235" t="n">
        <v>45.3</v>
      </c>
      <c r="U1235" t="n">
        <v>2.6</v>
      </c>
      <c r="V1235" t="n">
        <v>0.8</v>
      </c>
      <c r="W1235" t="n">
        <v>0</v>
      </c>
      <c r="X1235" t="n">
        <v>60</v>
      </c>
      <c r="Y1235"/>
      <c r="Z1235" t="n">
        <v>12</v>
      </c>
      <c r="AA1235" t="n">
        <v>162</v>
      </c>
      <c r="AB1235" t="n">
        <v>55.6</v>
      </c>
      <c r="AC1235"/>
      <c r="AD1235"/>
      <c r="AE1235"/>
      <c r="AF1235" t="n">
        <v>128</v>
      </c>
      <c r="AG1235" t="n">
        <v>60</v>
      </c>
      <c r="AH1235" t="n">
        <v>68</v>
      </c>
      <c r="AI1235" t="n">
        <v>19423</v>
      </c>
      <c r="AJ1235" t="n">
        <v>18452</v>
      </c>
      <c r="AK1235" t="n">
        <v>18890</v>
      </c>
      <c r="AL1235" t="n">
        <v>20651</v>
      </c>
      <c r="AM1235" t="n">
        <v>23178</v>
      </c>
      <c r="AN1235" t="n">
        <v>22919</v>
      </c>
      <c r="AO1235" t="n">
        <v>195</v>
      </c>
      <c r="AP1235"/>
      <c r="AQ1235"/>
      <c r="AR1235"/>
    </row>
    <row r="1236">
      <c r="A1236" t="n">
        <v>159328</v>
      </c>
      <c r="B1236" t="s">
        <v>2095</v>
      </c>
      <c r="C1236" t="s">
        <v>2096</v>
      </c>
      <c r="D1236" t="s">
        <v>2071</v>
      </c>
      <c r="E1236" t="s">
        <v>147</v>
      </c>
      <c r="F1236" t="s">
        <v>199</v>
      </c>
      <c r="G1236" t="s">
        <v>189</v>
      </c>
      <c r="H1236" t="s">
        <v>200</v>
      </c>
      <c r="I1236" t="s">
        <v>186</v>
      </c>
      <c r="J1236" t="s">
        <v>164</v>
      </c>
      <c r="K1236"/>
      <c r="L1236" t="s">
        <v>155</v>
      </c>
      <c r="M1236" t="s">
        <v>155</v>
      </c>
      <c r="N1236" t="n">
        <v>-90.2303</v>
      </c>
      <c r="O1236" t="n">
        <v>30.0077</v>
      </c>
      <c r="P1236" t="n">
        <v>157</v>
      </c>
      <c r="Q1236" t="n">
        <v>157</v>
      </c>
      <c r="R1236" t="n">
        <v>99.4</v>
      </c>
      <c r="S1236" t="n">
        <v>63.1</v>
      </c>
      <c r="T1236" t="n">
        <v>20.4</v>
      </c>
      <c r="U1236" t="n">
        <v>10.8</v>
      </c>
      <c r="V1236" t="n">
        <v>1.3</v>
      </c>
      <c r="W1236" t="n">
        <v>0.6</v>
      </c>
      <c r="X1236" t="n">
        <v>100</v>
      </c>
      <c r="Y1236"/>
      <c r="Z1236" t="n">
        <v>15</v>
      </c>
      <c r="AA1236"/>
      <c r="AB1236"/>
      <c r="AC1236"/>
      <c r="AD1236"/>
      <c r="AE1236"/>
      <c r="AF1236" t="n">
        <v>40</v>
      </c>
      <c r="AG1236" t="n">
        <v>58</v>
      </c>
      <c r="AH1236" t="n">
        <v>62</v>
      </c>
      <c r="AI1236" t="n">
        <v>7051</v>
      </c>
      <c r="AJ1236" t="n">
        <v>6343</v>
      </c>
      <c r="AK1236" t="n">
        <v>6343</v>
      </c>
      <c r="AL1236" t="n">
        <v>8593</v>
      </c>
      <c r="AM1236"/>
      <c r="AN1236"/>
      <c r="AO1236"/>
      <c r="AP1236"/>
      <c r="AQ1236"/>
      <c r="AR1236"/>
    </row>
    <row r="1237">
      <c r="A1237" t="n">
        <v>159373</v>
      </c>
      <c r="B1237" t="s">
        <v>2097</v>
      </c>
      <c r="C1237" t="s">
        <v>2082</v>
      </c>
      <c r="D1237" t="s">
        <v>2071</v>
      </c>
      <c r="E1237" t="s">
        <v>147</v>
      </c>
      <c r="F1237" t="s">
        <v>148</v>
      </c>
      <c r="G1237" t="s">
        <v>149</v>
      </c>
      <c r="H1237" t="s">
        <v>150</v>
      </c>
      <c r="I1237" t="s">
        <v>151</v>
      </c>
      <c r="J1237" t="s">
        <v>168</v>
      </c>
      <c r="K1237" t="s">
        <v>209</v>
      </c>
      <c r="L1237" t="s">
        <v>155</v>
      </c>
      <c r="M1237" t="s">
        <v>155</v>
      </c>
      <c r="N1237" t="n">
        <v>-90.0831</v>
      </c>
      <c r="O1237" t="n">
        <v>29.9573</v>
      </c>
      <c r="P1237" t="n">
        <v>3109</v>
      </c>
      <c r="Q1237" t="n">
        <v>1045</v>
      </c>
      <c r="R1237" t="n">
        <v>85.6</v>
      </c>
      <c r="S1237" t="n">
        <v>60</v>
      </c>
      <c r="T1237" t="n">
        <v>18.9</v>
      </c>
      <c r="U1237" t="n">
        <v>8.1</v>
      </c>
      <c r="V1237" t="n">
        <v>7.8</v>
      </c>
      <c r="W1237" t="n">
        <v>0.3</v>
      </c>
      <c r="X1237"/>
      <c r="Y1237"/>
      <c r="Z1237" t="n">
        <v>3</v>
      </c>
      <c r="AA1237"/>
      <c r="AB1237"/>
      <c r="AC1237"/>
      <c r="AD1237"/>
      <c r="AE1237"/>
      <c r="AF1237" t="n">
        <v>0</v>
      </c>
      <c r="AG1237" t="n">
        <v>22</v>
      </c>
      <c r="AH1237" t="n">
        <v>52</v>
      </c>
      <c r="AI1237"/>
      <c r="AJ1237"/>
      <c r="AK1237"/>
      <c r="AL1237"/>
      <c r="AM1237"/>
      <c r="AN1237"/>
      <c r="AO1237" t="n">
        <v>2</v>
      </c>
      <c r="AP1237" t="n">
        <v>314</v>
      </c>
      <c r="AQ1237" t="n">
        <v>157</v>
      </c>
      <c r="AR1237" t="n">
        <v>401</v>
      </c>
    </row>
    <row r="1238">
      <c r="A1238" t="n">
        <v>159382</v>
      </c>
      <c r="B1238" t="s">
        <v>2098</v>
      </c>
      <c r="C1238" t="s">
        <v>2070</v>
      </c>
      <c r="D1238" t="s">
        <v>2071</v>
      </c>
      <c r="E1238" t="s">
        <v>147</v>
      </c>
      <c r="F1238" t="s">
        <v>148</v>
      </c>
      <c r="G1238" t="s">
        <v>149</v>
      </c>
      <c r="H1238" t="s">
        <v>150</v>
      </c>
      <c r="I1238" t="s">
        <v>205</v>
      </c>
      <c r="J1238" t="s">
        <v>152</v>
      </c>
      <c r="K1238" t="s">
        <v>179</v>
      </c>
      <c r="L1238" t="s">
        <v>155</v>
      </c>
      <c r="M1238" t="s">
        <v>155</v>
      </c>
      <c r="N1238" t="n">
        <v>-92.4144</v>
      </c>
      <c r="O1238" t="n">
        <v>31.1786</v>
      </c>
      <c r="P1238" t="n">
        <v>5032</v>
      </c>
      <c r="Q1238" t="n">
        <v>5032</v>
      </c>
      <c r="R1238" t="n">
        <v>70.2</v>
      </c>
      <c r="S1238" t="n">
        <v>59.6</v>
      </c>
      <c r="T1238" t="n">
        <v>19</v>
      </c>
      <c r="U1238" t="n">
        <v>1.5</v>
      </c>
      <c r="V1238" t="n">
        <v>2.7</v>
      </c>
      <c r="W1238" t="n">
        <v>1.4</v>
      </c>
      <c r="X1238" t="n">
        <v>68</v>
      </c>
      <c r="Y1238" t="n">
        <v>47</v>
      </c>
      <c r="Z1238" t="n">
        <v>14</v>
      </c>
      <c r="AA1238" t="n">
        <v>397</v>
      </c>
      <c r="AB1238" t="n">
        <v>35.5</v>
      </c>
      <c r="AC1238" t="n">
        <v>178</v>
      </c>
      <c r="AD1238" t="n">
        <v>39.9</v>
      </c>
      <c r="AE1238" t="n">
        <v>33.1</v>
      </c>
      <c r="AF1238" t="n">
        <v>371</v>
      </c>
      <c r="AG1238" t="n">
        <v>36</v>
      </c>
      <c r="AH1238" t="n">
        <v>53</v>
      </c>
      <c r="AI1238" t="n">
        <v>8081</v>
      </c>
      <c r="AJ1238" t="n">
        <v>6038</v>
      </c>
      <c r="AK1238" t="n">
        <v>8090</v>
      </c>
      <c r="AL1238" t="n">
        <v>9509</v>
      </c>
      <c r="AM1238" t="n">
        <v>11661</v>
      </c>
      <c r="AN1238" t="n">
        <v>12093</v>
      </c>
      <c r="AO1238" t="n">
        <v>147</v>
      </c>
      <c r="AP1238" t="n">
        <v>639</v>
      </c>
      <c r="AQ1238"/>
      <c r="AR1238"/>
    </row>
    <row r="1239">
      <c r="A1239" t="n">
        <v>159391</v>
      </c>
      <c r="B1239" t="s">
        <v>2099</v>
      </c>
      <c r="C1239" t="s">
        <v>2075</v>
      </c>
      <c r="D1239" t="s">
        <v>2071</v>
      </c>
      <c r="E1239" t="s">
        <v>147</v>
      </c>
      <c r="F1239" t="s">
        <v>148</v>
      </c>
      <c r="G1239" t="s">
        <v>149</v>
      </c>
      <c r="H1239" t="s">
        <v>150</v>
      </c>
      <c r="I1239" t="s">
        <v>151</v>
      </c>
      <c r="J1239" t="s">
        <v>158</v>
      </c>
      <c r="K1239" t="s">
        <v>159</v>
      </c>
      <c r="L1239" t="s">
        <v>155</v>
      </c>
      <c r="M1239" t="s">
        <v>155</v>
      </c>
      <c r="N1239" t="n">
        <v>-91.1789</v>
      </c>
      <c r="O1239" t="n">
        <v>30.415</v>
      </c>
      <c r="P1239" t="n">
        <v>41527</v>
      </c>
      <c r="Q1239" t="n">
        <v>33626</v>
      </c>
      <c r="R1239" t="n">
        <v>54.7</v>
      </c>
      <c r="S1239" t="n">
        <v>62</v>
      </c>
      <c r="T1239" t="n">
        <v>17.9</v>
      </c>
      <c r="U1239" t="n">
        <v>9.1</v>
      </c>
      <c r="V1239" t="n">
        <v>4.7</v>
      </c>
      <c r="W1239" t="n">
        <v>1.7</v>
      </c>
      <c r="X1239" t="n">
        <v>84</v>
      </c>
      <c r="Y1239" t="n">
        <v>26</v>
      </c>
      <c r="Z1239" t="n">
        <v>20</v>
      </c>
      <c r="AA1239" t="n">
        <v>4900</v>
      </c>
      <c r="AB1239" t="n">
        <v>71</v>
      </c>
      <c r="AC1239" t="n">
        <v>4900</v>
      </c>
      <c r="AD1239" t="n">
        <v>67.6</v>
      </c>
      <c r="AE1239" t="n">
        <v>46</v>
      </c>
      <c r="AF1239" t="n">
        <v>7367</v>
      </c>
      <c r="AG1239" t="n">
        <v>26</v>
      </c>
      <c r="AH1239" t="n">
        <v>74</v>
      </c>
      <c r="AI1239" t="n">
        <v>21808</v>
      </c>
      <c r="AJ1239" t="n">
        <v>14035</v>
      </c>
      <c r="AK1239" t="n">
        <v>17014</v>
      </c>
      <c r="AL1239" t="n">
        <v>21261</v>
      </c>
      <c r="AM1239" t="n">
        <v>25140</v>
      </c>
      <c r="AN1239" t="n">
        <v>26244</v>
      </c>
      <c r="AO1239"/>
      <c r="AP1239" t="n">
        <v>4733</v>
      </c>
      <c r="AQ1239" t="n">
        <v>1623</v>
      </c>
      <c r="AR1239" t="n">
        <v>588</v>
      </c>
    </row>
    <row r="1240">
      <c r="A1240" t="n">
        <v>159407</v>
      </c>
      <c r="B1240" t="s">
        <v>2100</v>
      </c>
      <c r="C1240" t="s">
        <v>2101</v>
      </c>
      <c r="D1240" t="s">
        <v>2071</v>
      </c>
      <c r="E1240" t="s">
        <v>147</v>
      </c>
      <c r="F1240" t="s">
        <v>173</v>
      </c>
      <c r="G1240" t="s">
        <v>149</v>
      </c>
      <c r="H1240" t="s">
        <v>174</v>
      </c>
      <c r="I1240" t="s">
        <v>175</v>
      </c>
      <c r="J1240" t="s">
        <v>168</v>
      </c>
      <c r="K1240" t="s">
        <v>176</v>
      </c>
      <c r="L1240" t="s">
        <v>155</v>
      </c>
      <c r="M1240" t="s">
        <v>155</v>
      </c>
      <c r="N1240" t="n">
        <v>-92.4345</v>
      </c>
      <c r="O1240" t="n">
        <v>30.4733</v>
      </c>
      <c r="P1240" t="n">
        <v>3943</v>
      </c>
      <c r="Q1240" t="n">
        <v>3943</v>
      </c>
      <c r="R1240" t="n">
        <v>76.3</v>
      </c>
      <c r="S1240" t="n">
        <v>64.8</v>
      </c>
      <c r="T1240" t="n">
        <v>26.9</v>
      </c>
      <c r="U1240" t="n">
        <v>1.6</v>
      </c>
      <c r="V1240" t="n">
        <v>1.1</v>
      </c>
      <c r="W1240" t="n">
        <v>0.3</v>
      </c>
      <c r="X1240" t="n">
        <v>53</v>
      </c>
      <c r="Y1240" t="n">
        <v>29</v>
      </c>
      <c r="Z1240" t="n">
        <v>26</v>
      </c>
      <c r="AA1240" t="n">
        <v>762</v>
      </c>
      <c r="AB1240" t="n">
        <v>13.9</v>
      </c>
      <c r="AC1240"/>
      <c r="AD1240"/>
      <c r="AE1240"/>
      <c r="AF1240" t="n">
        <v>658</v>
      </c>
      <c r="AG1240" t="n">
        <v>39</v>
      </c>
      <c r="AH1240" t="n">
        <v>63</v>
      </c>
      <c r="AI1240" t="n">
        <v>9596</v>
      </c>
      <c r="AJ1240" t="n">
        <v>8062</v>
      </c>
      <c r="AK1240" t="n">
        <v>7470</v>
      </c>
      <c r="AL1240" t="n">
        <v>10138</v>
      </c>
      <c r="AM1240" t="n">
        <v>12770</v>
      </c>
      <c r="AN1240" t="n">
        <v>13946</v>
      </c>
      <c r="AO1240" t="n">
        <v>378</v>
      </c>
      <c r="AP1240"/>
      <c r="AQ1240"/>
      <c r="AR1240"/>
    </row>
    <row r="1241">
      <c r="A1241" t="n">
        <v>159416</v>
      </c>
      <c r="B1241" t="s">
        <v>2102</v>
      </c>
      <c r="C1241" t="s">
        <v>2073</v>
      </c>
      <c r="D1241" t="s">
        <v>2071</v>
      </c>
      <c r="E1241" t="s">
        <v>147</v>
      </c>
      <c r="F1241" t="s">
        <v>148</v>
      </c>
      <c r="G1241" t="s">
        <v>149</v>
      </c>
      <c r="H1241" t="s">
        <v>150</v>
      </c>
      <c r="I1241" t="s">
        <v>151</v>
      </c>
      <c r="J1241" t="s">
        <v>152</v>
      </c>
      <c r="K1241" t="s">
        <v>153</v>
      </c>
      <c r="L1241" t="s">
        <v>155</v>
      </c>
      <c r="M1241" t="s">
        <v>155</v>
      </c>
      <c r="N1241" t="n">
        <v>-93.7056</v>
      </c>
      <c r="O1241" t="n">
        <v>32.4285</v>
      </c>
      <c r="P1241" t="n">
        <v>12681</v>
      </c>
      <c r="Q1241" t="n">
        <v>3022</v>
      </c>
      <c r="R1241" t="n">
        <v>60.9</v>
      </c>
      <c r="S1241" t="n">
        <v>57.2</v>
      </c>
      <c r="T1241" t="n">
        <v>25.6</v>
      </c>
      <c r="U1241" t="n">
        <v>1.1</v>
      </c>
      <c r="V1241" t="n">
        <v>1.8</v>
      </c>
      <c r="W1241" t="n">
        <v>3.3</v>
      </c>
      <c r="X1241" t="n">
        <v>63</v>
      </c>
      <c r="Y1241" t="n">
        <v>39</v>
      </c>
      <c r="Z1241" t="n">
        <v>27</v>
      </c>
      <c r="AA1241" t="n">
        <v>280</v>
      </c>
      <c r="AB1241" t="n">
        <v>33.2</v>
      </c>
      <c r="AC1241" t="n">
        <v>280</v>
      </c>
      <c r="AD1241" t="n">
        <v>33.2</v>
      </c>
      <c r="AE1241" t="n">
        <v>19.3</v>
      </c>
      <c r="AF1241" t="n">
        <v>288</v>
      </c>
      <c r="AG1241" t="n">
        <v>38</v>
      </c>
      <c r="AH1241" t="n">
        <v>63</v>
      </c>
      <c r="AI1241" t="n">
        <v>7554</v>
      </c>
      <c r="AJ1241" t="n">
        <v>7302</v>
      </c>
      <c r="AK1241" t="n">
        <v>6758</v>
      </c>
      <c r="AL1241" t="n">
        <v>7613</v>
      </c>
      <c r="AM1241" t="n">
        <v>12616</v>
      </c>
      <c r="AN1241" t="n">
        <v>14034</v>
      </c>
      <c r="AO1241"/>
      <c r="AP1241" t="n">
        <v>408</v>
      </c>
      <c r="AQ1241" t="n">
        <v>3153</v>
      </c>
      <c r="AR1241" t="n">
        <v>5</v>
      </c>
    </row>
    <row r="1242">
      <c r="A1242" t="n">
        <v>159513</v>
      </c>
      <c r="B1242" t="s">
        <v>2103</v>
      </c>
      <c r="C1242" t="s">
        <v>2075</v>
      </c>
      <c r="D1242" t="s">
        <v>2071</v>
      </c>
      <c r="E1242" t="s">
        <v>147</v>
      </c>
      <c r="F1242" t="s">
        <v>199</v>
      </c>
      <c r="G1242" t="s">
        <v>189</v>
      </c>
      <c r="H1242" t="s">
        <v>200</v>
      </c>
      <c r="I1242" t="s">
        <v>186</v>
      </c>
      <c r="J1242" t="s">
        <v>164</v>
      </c>
      <c r="K1242"/>
      <c r="L1242" t="s">
        <v>155</v>
      </c>
      <c r="M1242" t="s">
        <v>155</v>
      </c>
      <c r="N1242" t="n">
        <v>-91.0546</v>
      </c>
      <c r="O1242" t="n">
        <v>30.4259</v>
      </c>
      <c r="P1242" t="n">
        <v>322</v>
      </c>
      <c r="Q1242" t="n">
        <v>322</v>
      </c>
      <c r="R1242" t="n">
        <v>96.9</v>
      </c>
      <c r="S1242" t="n">
        <v>33.5</v>
      </c>
      <c r="T1242" t="n">
        <v>58.1</v>
      </c>
      <c r="U1242" t="n">
        <v>1.9</v>
      </c>
      <c r="V1242" t="n">
        <v>0.6</v>
      </c>
      <c r="W1242" t="n">
        <v>0</v>
      </c>
      <c r="X1242" t="n">
        <v>83</v>
      </c>
      <c r="Y1242"/>
      <c r="Z1242" t="n">
        <v>20</v>
      </c>
      <c r="AA1242"/>
      <c r="AB1242"/>
      <c r="AC1242"/>
      <c r="AD1242"/>
      <c r="AE1242"/>
      <c r="AF1242" t="n">
        <v>74</v>
      </c>
      <c r="AG1242" t="n">
        <v>51</v>
      </c>
      <c r="AH1242" t="n">
        <v>53</v>
      </c>
      <c r="AI1242" t="n">
        <v>20207</v>
      </c>
      <c r="AJ1242" t="n">
        <v>19798</v>
      </c>
      <c r="AK1242" t="n">
        <v>20036</v>
      </c>
      <c r="AL1242" t="n">
        <v>23989</v>
      </c>
      <c r="AM1242" t="n">
        <v>25170</v>
      </c>
      <c r="AN1242" t="n">
        <v>26831</v>
      </c>
      <c r="AO1242"/>
      <c r="AP1242"/>
      <c r="AQ1242"/>
      <c r="AR1242"/>
    </row>
    <row r="1243">
      <c r="A1243" t="n">
        <v>159522</v>
      </c>
      <c r="B1243" t="s">
        <v>2104</v>
      </c>
      <c r="C1243" t="s">
        <v>1732</v>
      </c>
      <c r="D1243" t="s">
        <v>2071</v>
      </c>
      <c r="E1243" t="s">
        <v>147</v>
      </c>
      <c r="F1243" t="s">
        <v>199</v>
      </c>
      <c r="G1243" t="s">
        <v>189</v>
      </c>
      <c r="H1243" t="s">
        <v>200</v>
      </c>
      <c r="I1243" t="s">
        <v>151</v>
      </c>
      <c r="J1243" t="s">
        <v>164</v>
      </c>
      <c r="K1243"/>
      <c r="L1243" t="s">
        <v>155</v>
      </c>
      <c r="M1243" t="s">
        <v>155</v>
      </c>
      <c r="N1243" t="n">
        <v>-92.0421</v>
      </c>
      <c r="O1243" t="n">
        <v>30.2062</v>
      </c>
      <c r="P1243" t="n">
        <v>232</v>
      </c>
      <c r="Q1243" t="n">
        <v>232</v>
      </c>
      <c r="R1243" t="n">
        <v>97.8</v>
      </c>
      <c r="S1243" t="n">
        <v>62.9</v>
      </c>
      <c r="T1243" t="n">
        <v>32.3</v>
      </c>
      <c r="U1243" t="n">
        <v>1.3</v>
      </c>
      <c r="V1243" t="n">
        <v>0.4</v>
      </c>
      <c r="W1243" t="n">
        <v>0</v>
      </c>
      <c r="X1243" t="n">
        <v>100</v>
      </c>
      <c r="Y1243"/>
      <c r="Z1243" t="n">
        <v>20</v>
      </c>
      <c r="AA1243"/>
      <c r="AB1243"/>
      <c r="AC1243"/>
      <c r="AD1243"/>
      <c r="AE1243"/>
      <c r="AF1243" t="n">
        <v>0</v>
      </c>
      <c r="AG1243" t="n">
        <v>42</v>
      </c>
      <c r="AH1243" t="n">
        <v>46</v>
      </c>
      <c r="AI1243"/>
      <c r="AJ1243"/>
      <c r="AK1243"/>
      <c r="AL1243"/>
      <c r="AM1243"/>
      <c r="AN1243"/>
      <c r="AO1243"/>
      <c r="AP1243"/>
      <c r="AQ1243"/>
      <c r="AR1243"/>
    </row>
    <row r="1244">
      <c r="A1244" t="n">
        <v>159531</v>
      </c>
      <c r="B1244" t="s">
        <v>2105</v>
      </c>
      <c r="C1244" t="s">
        <v>2101</v>
      </c>
      <c r="D1244" t="s">
        <v>2071</v>
      </c>
      <c r="E1244" t="s">
        <v>147</v>
      </c>
      <c r="F1244" t="s">
        <v>199</v>
      </c>
      <c r="G1244" t="s">
        <v>189</v>
      </c>
      <c r="H1244" t="s">
        <v>200</v>
      </c>
      <c r="I1244" t="s">
        <v>175</v>
      </c>
      <c r="J1244" t="s">
        <v>164</v>
      </c>
      <c r="K1244"/>
      <c r="L1244" t="s">
        <v>155</v>
      </c>
      <c r="M1244" t="s">
        <v>155</v>
      </c>
      <c r="N1244" t="n">
        <v>-92.4089</v>
      </c>
      <c r="O1244" t="n">
        <v>30.4951</v>
      </c>
      <c r="P1244" t="n">
        <v>43</v>
      </c>
      <c r="Q1244" t="n">
        <v>43</v>
      </c>
      <c r="R1244" t="n">
        <v>100</v>
      </c>
      <c r="S1244" t="n">
        <v>74.4</v>
      </c>
      <c r="T1244" t="n">
        <v>23.3</v>
      </c>
      <c r="U1244" t="n">
        <v>0</v>
      </c>
      <c r="V1244" t="n">
        <v>0</v>
      </c>
      <c r="W1244" t="n">
        <v>0</v>
      </c>
      <c r="X1244" t="n">
        <v>100</v>
      </c>
      <c r="Y1244"/>
      <c r="Z1244" t="n">
        <v>10</v>
      </c>
      <c r="AA1244"/>
      <c r="AB1244"/>
      <c r="AC1244"/>
      <c r="AD1244"/>
      <c r="AE1244"/>
      <c r="AF1244" t="n">
        <v>14</v>
      </c>
      <c r="AG1244" t="n">
        <v>37</v>
      </c>
      <c r="AH1244" t="n">
        <v>37</v>
      </c>
      <c r="AI1244" t="n">
        <v>20597</v>
      </c>
      <c r="AJ1244" t="n">
        <v>20597</v>
      </c>
      <c r="AK1244"/>
      <c r="AL1244"/>
      <c r="AM1244"/>
      <c r="AN1244"/>
      <c r="AO1244"/>
      <c r="AP1244"/>
      <c r="AQ1244"/>
      <c r="AR1244"/>
    </row>
    <row r="1245">
      <c r="A1245" t="n">
        <v>159568</v>
      </c>
      <c r="B1245" t="s">
        <v>2106</v>
      </c>
      <c r="C1245" t="s">
        <v>1996</v>
      </c>
      <c r="D1245" t="s">
        <v>2071</v>
      </c>
      <c r="E1245" t="s">
        <v>147</v>
      </c>
      <c r="F1245" t="s">
        <v>162</v>
      </c>
      <c r="G1245" t="s">
        <v>163</v>
      </c>
      <c r="H1245" t="s">
        <v>150</v>
      </c>
      <c r="I1245" t="s">
        <v>186</v>
      </c>
      <c r="J1245" t="s">
        <v>164</v>
      </c>
      <c r="K1245" t="s">
        <v>153</v>
      </c>
      <c r="L1245" t="s">
        <v>155</v>
      </c>
      <c r="M1245" t="s">
        <v>155</v>
      </c>
      <c r="N1245" t="n">
        <v>-92.426</v>
      </c>
      <c r="O1245" t="n">
        <v>31.3245</v>
      </c>
      <c r="P1245" t="n">
        <v>1210</v>
      </c>
      <c r="Q1245" t="n">
        <v>924</v>
      </c>
      <c r="R1245" t="n">
        <v>46.1</v>
      </c>
      <c r="S1245" t="n">
        <v>61.3</v>
      </c>
      <c r="T1245" t="n">
        <v>25.1</v>
      </c>
      <c r="U1245" t="n">
        <v>3.7</v>
      </c>
      <c r="V1245" t="n">
        <v>0.5</v>
      </c>
      <c r="W1245" t="n">
        <v>4.8</v>
      </c>
      <c r="X1245" t="n">
        <v>61</v>
      </c>
      <c r="Y1245"/>
      <c r="Z1245" t="n">
        <v>10</v>
      </c>
      <c r="AA1245" t="n">
        <v>298</v>
      </c>
      <c r="AB1245" t="n">
        <v>41.3</v>
      </c>
      <c r="AC1245" t="n">
        <v>288</v>
      </c>
      <c r="AD1245" t="n">
        <v>41.7</v>
      </c>
      <c r="AE1245" t="n">
        <v>28.5</v>
      </c>
      <c r="AF1245" t="n">
        <v>177</v>
      </c>
      <c r="AG1245" t="n">
        <v>41</v>
      </c>
      <c r="AH1245" t="n">
        <v>88</v>
      </c>
      <c r="AI1245" t="n">
        <v>15470</v>
      </c>
      <c r="AJ1245" t="n">
        <v>16046</v>
      </c>
      <c r="AK1245" t="n">
        <v>16040</v>
      </c>
      <c r="AL1245" t="n">
        <v>17685</v>
      </c>
      <c r="AM1245" t="n">
        <v>16983</v>
      </c>
      <c r="AN1245" t="n">
        <v>18102</v>
      </c>
      <c r="AO1245" t="n">
        <v>15</v>
      </c>
      <c r="AP1245" t="n">
        <v>171</v>
      </c>
      <c r="AQ1245" t="n">
        <v>72</v>
      </c>
      <c r="AR1245"/>
    </row>
    <row r="1246">
      <c r="A1246" t="n">
        <v>159601</v>
      </c>
      <c r="B1246" t="s">
        <v>2107</v>
      </c>
      <c r="C1246" t="s">
        <v>2108</v>
      </c>
      <c r="D1246" t="s">
        <v>2071</v>
      </c>
      <c r="E1246" t="s">
        <v>147</v>
      </c>
      <c r="F1246" t="s">
        <v>199</v>
      </c>
      <c r="G1246" t="s">
        <v>189</v>
      </c>
      <c r="H1246" t="s">
        <v>200</v>
      </c>
      <c r="I1246" t="s">
        <v>175</v>
      </c>
      <c r="J1246" t="s">
        <v>164</v>
      </c>
      <c r="K1246"/>
      <c r="L1246" t="s">
        <v>155</v>
      </c>
      <c r="M1246" t="s">
        <v>155</v>
      </c>
      <c r="N1246" t="n">
        <v>-92.0779</v>
      </c>
      <c r="O1246" t="n">
        <v>30.5316</v>
      </c>
      <c r="P1246" t="n">
        <v>48</v>
      </c>
      <c r="Q1246" t="n">
        <v>48</v>
      </c>
      <c r="R1246" t="n">
        <v>97.9</v>
      </c>
      <c r="S1246" t="n">
        <v>47.9</v>
      </c>
      <c r="T1246" t="n">
        <v>50</v>
      </c>
      <c r="U1246" t="n">
        <v>2.1</v>
      </c>
      <c r="V1246" t="n">
        <v>0</v>
      </c>
      <c r="W1246" t="n">
        <v>0</v>
      </c>
      <c r="X1246" t="n">
        <v>100</v>
      </c>
      <c r="Y1246"/>
      <c r="Z1246" t="n">
        <v>5</v>
      </c>
      <c r="AA1246"/>
      <c r="AB1246"/>
      <c r="AC1246"/>
      <c r="AD1246"/>
      <c r="AE1246"/>
      <c r="AF1246" t="n">
        <v>28</v>
      </c>
      <c r="AG1246" t="n">
        <v>79</v>
      </c>
      <c r="AH1246" t="n">
        <v>79</v>
      </c>
      <c r="AI1246" t="n">
        <v>16904</v>
      </c>
      <c r="AJ1246" t="n">
        <v>13625</v>
      </c>
      <c r="AK1246" t="n">
        <v>16623</v>
      </c>
      <c r="AL1246" t="n">
        <v>19298</v>
      </c>
      <c r="AM1246" t="n">
        <v>22779</v>
      </c>
      <c r="AN1246"/>
      <c r="AO1246"/>
      <c r="AP1246"/>
      <c r="AQ1246"/>
      <c r="AR1246"/>
    </row>
    <row r="1247">
      <c r="A1247" t="n">
        <v>159647</v>
      </c>
      <c r="B1247" t="s">
        <v>2109</v>
      </c>
      <c r="C1247" t="s">
        <v>2110</v>
      </c>
      <c r="D1247" t="s">
        <v>2071</v>
      </c>
      <c r="E1247" t="s">
        <v>147</v>
      </c>
      <c r="F1247" t="s">
        <v>148</v>
      </c>
      <c r="G1247" t="s">
        <v>149</v>
      </c>
      <c r="H1247" t="s">
        <v>150</v>
      </c>
      <c r="I1247" t="s">
        <v>175</v>
      </c>
      <c r="J1247" t="s">
        <v>238</v>
      </c>
      <c r="K1247" t="s">
        <v>159</v>
      </c>
      <c r="L1247" t="s">
        <v>155</v>
      </c>
      <c r="M1247" t="s">
        <v>155</v>
      </c>
      <c r="N1247" t="n">
        <v>-92.65</v>
      </c>
      <c r="O1247" t="n">
        <v>32.5283</v>
      </c>
      <c r="P1247" t="n">
        <v>12303</v>
      </c>
      <c r="Q1247" t="n">
        <v>11084</v>
      </c>
      <c r="R1247" t="n">
        <v>47.8</v>
      </c>
      <c r="S1247" t="n">
        <v>72.4</v>
      </c>
      <c r="T1247" t="n">
        <v>11.7</v>
      </c>
      <c r="U1247" t="n">
        <v>5</v>
      </c>
      <c r="V1247" t="n">
        <v>1.4</v>
      </c>
      <c r="W1247" t="n">
        <v>1.8</v>
      </c>
      <c r="X1247" t="n">
        <v>84</v>
      </c>
      <c r="Y1247" t="n">
        <v>63</v>
      </c>
      <c r="Z1247" t="n">
        <v>22</v>
      </c>
      <c r="AA1247" t="n">
        <v>1909</v>
      </c>
      <c r="AB1247" t="n">
        <v>57.6</v>
      </c>
      <c r="AC1247" t="n">
        <v>1832</v>
      </c>
      <c r="AD1247" t="n">
        <v>57.2</v>
      </c>
      <c r="AE1247" t="n">
        <v>40.7</v>
      </c>
      <c r="AF1247" t="n">
        <v>1764</v>
      </c>
      <c r="AG1247" t="n">
        <v>20</v>
      </c>
      <c r="AH1247" t="n">
        <v>90</v>
      </c>
      <c r="AI1247" t="n">
        <v>12593</v>
      </c>
      <c r="AJ1247" t="n">
        <v>8529</v>
      </c>
      <c r="AK1247" t="n">
        <v>9010</v>
      </c>
      <c r="AL1247" t="n">
        <v>11846</v>
      </c>
      <c r="AM1247" t="n">
        <v>15442</v>
      </c>
      <c r="AN1247" t="n">
        <v>15634</v>
      </c>
      <c r="AO1247" t="n">
        <v>84</v>
      </c>
      <c r="AP1247" t="n">
        <v>1475</v>
      </c>
      <c r="AQ1247" t="n">
        <v>379</v>
      </c>
      <c r="AR1247" t="n">
        <v>49</v>
      </c>
    </row>
    <row r="1248">
      <c r="A1248" t="n">
        <v>159656</v>
      </c>
      <c r="B1248" t="s">
        <v>2111</v>
      </c>
      <c r="C1248" t="s">
        <v>2082</v>
      </c>
      <c r="D1248" t="s">
        <v>2071</v>
      </c>
      <c r="E1248" t="s">
        <v>147</v>
      </c>
      <c r="F1248" t="s">
        <v>162</v>
      </c>
      <c r="G1248" t="s">
        <v>163</v>
      </c>
      <c r="H1248" t="s">
        <v>150</v>
      </c>
      <c r="I1248" t="s">
        <v>151</v>
      </c>
      <c r="J1248" t="s">
        <v>168</v>
      </c>
      <c r="K1248" t="s">
        <v>159</v>
      </c>
      <c r="L1248" t="s">
        <v>155</v>
      </c>
      <c r="M1248" t="s">
        <v>155</v>
      </c>
      <c r="N1248" t="n">
        <v>-90.1204</v>
      </c>
      <c r="O1248" t="n">
        <v>29.9361</v>
      </c>
      <c r="P1248" t="n">
        <v>4975</v>
      </c>
      <c r="Q1248" t="n">
        <v>3674</v>
      </c>
      <c r="R1248" t="n">
        <v>66.2</v>
      </c>
      <c r="S1248" t="n">
        <v>45.2</v>
      </c>
      <c r="T1248" t="n">
        <v>19.3</v>
      </c>
      <c r="U1248" t="n">
        <v>20.5</v>
      </c>
      <c r="V1248" t="n">
        <v>2.8</v>
      </c>
      <c r="W1248" t="n">
        <v>4.4</v>
      </c>
      <c r="X1248" t="n">
        <v>77</v>
      </c>
      <c r="Y1248" t="n">
        <v>33</v>
      </c>
      <c r="Z1248" t="n">
        <v>13</v>
      </c>
      <c r="AA1248" t="n">
        <v>801</v>
      </c>
      <c r="AB1248" t="n">
        <v>67.4</v>
      </c>
      <c r="AC1248" t="n">
        <v>801</v>
      </c>
      <c r="AD1248" t="n">
        <v>67.4</v>
      </c>
      <c r="AE1248" t="n">
        <v>59.1</v>
      </c>
      <c r="AF1248" t="n">
        <v>791</v>
      </c>
      <c r="AG1248" t="n">
        <v>37</v>
      </c>
      <c r="AH1248" t="n">
        <v>91</v>
      </c>
      <c r="AI1248" t="n">
        <v>26150</v>
      </c>
      <c r="AJ1248" t="n">
        <v>19013</v>
      </c>
      <c r="AK1248" t="n">
        <v>19826</v>
      </c>
      <c r="AL1248" t="n">
        <v>20476</v>
      </c>
      <c r="AM1248" t="n">
        <v>24269</v>
      </c>
      <c r="AN1248" t="n">
        <v>30947</v>
      </c>
      <c r="AO1248"/>
      <c r="AP1248" t="n">
        <v>646</v>
      </c>
      <c r="AQ1248" t="n">
        <v>222</v>
      </c>
      <c r="AR1248" t="n">
        <v>199</v>
      </c>
    </row>
    <row r="1249">
      <c r="A1249" t="n">
        <v>159717</v>
      </c>
      <c r="B1249" t="s">
        <v>2112</v>
      </c>
      <c r="C1249" t="s">
        <v>2085</v>
      </c>
      <c r="D1249" t="s">
        <v>2071</v>
      </c>
      <c r="E1249" t="s">
        <v>147</v>
      </c>
      <c r="F1249" t="s">
        <v>148</v>
      </c>
      <c r="G1249" t="s">
        <v>149</v>
      </c>
      <c r="H1249" t="s">
        <v>150</v>
      </c>
      <c r="I1249" t="s">
        <v>151</v>
      </c>
      <c r="J1249" t="s">
        <v>152</v>
      </c>
      <c r="K1249" t="s">
        <v>153</v>
      </c>
      <c r="L1249" t="s">
        <v>155</v>
      </c>
      <c r="M1249" t="s">
        <v>155</v>
      </c>
      <c r="N1249" t="n">
        <v>-93.2172</v>
      </c>
      <c r="O1249" t="n">
        <v>30.1782</v>
      </c>
      <c r="P1249" t="n">
        <v>6921</v>
      </c>
      <c r="Q1249" t="n">
        <v>6280</v>
      </c>
      <c r="R1249" t="n">
        <v>60.7</v>
      </c>
      <c r="S1249" t="n">
        <v>67</v>
      </c>
      <c r="T1249" t="n">
        <v>15.7</v>
      </c>
      <c r="U1249" t="n">
        <v>4.3</v>
      </c>
      <c r="V1249" t="n">
        <v>1.7</v>
      </c>
      <c r="W1249" t="n">
        <v>5.7</v>
      </c>
      <c r="X1249" t="n">
        <v>71</v>
      </c>
      <c r="Y1249" t="n">
        <v>37</v>
      </c>
      <c r="Z1249" t="n">
        <v>18</v>
      </c>
      <c r="AA1249" t="n">
        <v>1296</v>
      </c>
      <c r="AB1249" t="n">
        <v>52</v>
      </c>
      <c r="AC1249" t="n">
        <v>1290</v>
      </c>
      <c r="AD1249" t="n">
        <v>50.8</v>
      </c>
      <c r="AE1249" t="n">
        <v>33.6</v>
      </c>
      <c r="AF1249" t="n">
        <v>1005</v>
      </c>
      <c r="AG1249" t="n">
        <v>31</v>
      </c>
      <c r="AH1249" t="n">
        <v>79</v>
      </c>
      <c r="AI1249" t="n">
        <v>11393</v>
      </c>
      <c r="AJ1249" t="n">
        <v>8431</v>
      </c>
      <c r="AK1249" t="n">
        <v>8219</v>
      </c>
      <c r="AL1249" t="n">
        <v>12263</v>
      </c>
      <c r="AM1249" t="n">
        <v>15353</v>
      </c>
      <c r="AN1249" t="n">
        <v>17328</v>
      </c>
      <c r="AO1249" t="n">
        <v>58</v>
      </c>
      <c r="AP1249" t="n">
        <v>1020</v>
      </c>
      <c r="AQ1249" t="n">
        <v>187</v>
      </c>
      <c r="AR1249"/>
    </row>
    <row r="1250">
      <c r="A1250" t="n">
        <v>159939</v>
      </c>
      <c r="B1250" t="s">
        <v>2113</v>
      </c>
      <c r="C1250" t="s">
        <v>2082</v>
      </c>
      <c r="D1250" t="s">
        <v>2071</v>
      </c>
      <c r="E1250" t="s">
        <v>147</v>
      </c>
      <c r="F1250" t="s">
        <v>148</v>
      </c>
      <c r="G1250" t="s">
        <v>149</v>
      </c>
      <c r="H1250" t="s">
        <v>150</v>
      </c>
      <c r="I1250" t="s">
        <v>151</v>
      </c>
      <c r="J1250" t="s">
        <v>152</v>
      </c>
      <c r="K1250" t="s">
        <v>159</v>
      </c>
      <c r="L1250" t="s">
        <v>155</v>
      </c>
      <c r="M1250" t="s">
        <v>155</v>
      </c>
      <c r="N1250" t="n">
        <v>-90.0671</v>
      </c>
      <c r="O1250" t="n">
        <v>30.0277</v>
      </c>
      <c r="P1250" t="n">
        <v>8489</v>
      </c>
      <c r="Q1250" t="n">
        <v>6961</v>
      </c>
      <c r="R1250" t="n">
        <v>51.6</v>
      </c>
      <c r="S1250" t="n">
        <v>42.4</v>
      </c>
      <c r="T1250" t="n">
        <v>23</v>
      </c>
      <c r="U1250" t="n">
        <v>12.2</v>
      </c>
      <c r="V1250" t="n">
        <v>8</v>
      </c>
      <c r="W1250" t="n">
        <v>6.1</v>
      </c>
      <c r="X1250" t="n">
        <v>70</v>
      </c>
      <c r="Y1250" t="n">
        <v>39</v>
      </c>
      <c r="Z1250" t="n">
        <v>18</v>
      </c>
      <c r="AA1250" t="n">
        <v>948</v>
      </c>
      <c r="AB1250" t="n">
        <v>42.5</v>
      </c>
      <c r="AC1250" t="n">
        <v>948</v>
      </c>
      <c r="AD1250" t="n">
        <v>42.5</v>
      </c>
      <c r="AE1250" t="n">
        <v>24.6</v>
      </c>
      <c r="AF1250" t="n">
        <v>829</v>
      </c>
      <c r="AG1250" t="n">
        <v>40</v>
      </c>
      <c r="AH1250" t="n">
        <v>69</v>
      </c>
      <c r="AI1250" t="n">
        <v>11190</v>
      </c>
      <c r="AJ1250" t="n">
        <v>9768</v>
      </c>
      <c r="AK1250" t="n">
        <v>11045</v>
      </c>
      <c r="AL1250" t="n">
        <v>11955</v>
      </c>
      <c r="AM1250" t="n">
        <v>15481</v>
      </c>
      <c r="AN1250" t="n">
        <v>15674</v>
      </c>
      <c r="AO1250"/>
      <c r="AP1250" t="n">
        <v>868</v>
      </c>
      <c r="AQ1250" t="n">
        <v>392</v>
      </c>
      <c r="AR1250" t="n">
        <v>38</v>
      </c>
    </row>
    <row r="1251">
      <c r="A1251" t="n">
        <v>159948</v>
      </c>
      <c r="B1251" t="s">
        <v>2114</v>
      </c>
      <c r="C1251" t="s">
        <v>2082</v>
      </c>
      <c r="D1251" t="s">
        <v>2071</v>
      </c>
      <c r="E1251" t="s">
        <v>147</v>
      </c>
      <c r="F1251" t="s">
        <v>162</v>
      </c>
      <c r="G1251" t="s">
        <v>163</v>
      </c>
      <c r="H1251" t="s">
        <v>150</v>
      </c>
      <c r="I1251" t="s">
        <v>151</v>
      </c>
      <c r="J1251" t="s">
        <v>168</v>
      </c>
      <c r="K1251" t="s">
        <v>209</v>
      </c>
      <c r="L1251" t="s">
        <v>155</v>
      </c>
      <c r="M1251" t="s">
        <v>155</v>
      </c>
      <c r="N1251" t="n">
        <v>-90.0434</v>
      </c>
      <c r="O1251" t="n">
        <v>30.0043</v>
      </c>
      <c r="P1251" t="n">
        <v>2773</v>
      </c>
      <c r="Q1251" t="n">
        <v>1045</v>
      </c>
      <c r="R1251" t="n">
        <v>36.2</v>
      </c>
      <c r="S1251" t="n">
        <v>52.7</v>
      </c>
      <c r="T1251" t="n">
        <v>16.7</v>
      </c>
      <c r="U1251" t="n">
        <v>11.6</v>
      </c>
      <c r="V1251" t="n">
        <v>2.5</v>
      </c>
      <c r="W1251" t="n">
        <v>0.5</v>
      </c>
      <c r="X1251" t="n">
        <v>81</v>
      </c>
      <c r="Y1251" t="n">
        <v>55</v>
      </c>
      <c r="Z1251" t="n">
        <v>14</v>
      </c>
      <c r="AA1251" t="n">
        <v>54</v>
      </c>
      <c r="AB1251" t="n">
        <v>40.7</v>
      </c>
      <c r="AC1251" t="n">
        <v>54</v>
      </c>
      <c r="AD1251" t="n">
        <v>40.7</v>
      </c>
      <c r="AE1251" t="n">
        <v>9.3</v>
      </c>
      <c r="AF1251" t="n">
        <v>32</v>
      </c>
      <c r="AG1251" t="n">
        <v>0</v>
      </c>
      <c r="AH1251" t="n">
        <v>16</v>
      </c>
      <c r="AI1251" t="n">
        <v>20904</v>
      </c>
      <c r="AJ1251"/>
      <c r="AK1251"/>
      <c r="AL1251"/>
      <c r="AM1251"/>
      <c r="AN1251"/>
      <c r="AO1251" t="n">
        <v>23</v>
      </c>
      <c r="AP1251" t="n">
        <v>56</v>
      </c>
      <c r="AQ1251" t="n">
        <v>219</v>
      </c>
      <c r="AR1251" t="n">
        <v>78</v>
      </c>
    </row>
    <row r="1252">
      <c r="A1252" t="n">
        <v>159966</v>
      </c>
      <c r="B1252" t="s">
        <v>2115</v>
      </c>
      <c r="C1252" t="s">
        <v>2116</v>
      </c>
      <c r="D1252" t="s">
        <v>2071</v>
      </c>
      <c r="E1252" t="s">
        <v>147</v>
      </c>
      <c r="F1252" t="s">
        <v>148</v>
      </c>
      <c r="G1252" t="s">
        <v>149</v>
      </c>
      <c r="H1252" t="s">
        <v>150</v>
      </c>
      <c r="I1252" t="s">
        <v>151</v>
      </c>
      <c r="J1252" t="s">
        <v>152</v>
      </c>
      <c r="K1252" t="s">
        <v>153</v>
      </c>
      <c r="L1252" t="s">
        <v>155</v>
      </c>
      <c r="M1252" t="s">
        <v>155</v>
      </c>
      <c r="N1252" t="n">
        <v>-90.8016</v>
      </c>
      <c r="O1252" t="n">
        <v>29.7945</v>
      </c>
      <c r="P1252" t="n">
        <v>6763</v>
      </c>
      <c r="Q1252" t="n">
        <v>6028</v>
      </c>
      <c r="R1252" t="n">
        <v>63.1</v>
      </c>
      <c r="S1252" t="n">
        <v>61.9</v>
      </c>
      <c r="T1252" t="n">
        <v>16.4</v>
      </c>
      <c r="U1252" t="n">
        <v>5.7</v>
      </c>
      <c r="V1252" t="n">
        <v>1.7</v>
      </c>
      <c r="W1252" t="n">
        <v>1.4</v>
      </c>
      <c r="X1252" t="n">
        <v>77</v>
      </c>
      <c r="Y1252" t="n">
        <v>60</v>
      </c>
      <c r="Z1252" t="n">
        <v>17</v>
      </c>
      <c r="AA1252" t="n">
        <v>1096</v>
      </c>
      <c r="AB1252" t="n">
        <v>54.3</v>
      </c>
      <c r="AC1252" t="n">
        <v>1020</v>
      </c>
      <c r="AD1252" t="n">
        <v>53.4</v>
      </c>
      <c r="AE1252" t="n">
        <v>30.2</v>
      </c>
      <c r="AF1252" t="n">
        <v>965</v>
      </c>
      <c r="AG1252" t="n">
        <v>35</v>
      </c>
      <c r="AH1252" t="n">
        <v>81</v>
      </c>
      <c r="AI1252" t="n">
        <v>11029</v>
      </c>
      <c r="AJ1252" t="n">
        <v>8822</v>
      </c>
      <c r="AK1252" t="n">
        <v>10582</v>
      </c>
      <c r="AL1252" t="n">
        <v>12659</v>
      </c>
      <c r="AM1252" t="n">
        <v>15504</v>
      </c>
      <c r="AN1252" t="n">
        <v>15799</v>
      </c>
      <c r="AO1252" t="n">
        <v>138</v>
      </c>
      <c r="AP1252" t="n">
        <v>1004</v>
      </c>
      <c r="AQ1252" t="n">
        <v>198</v>
      </c>
      <c r="AR1252"/>
    </row>
    <row r="1253">
      <c r="A1253" t="n">
        <v>159993</v>
      </c>
      <c r="B1253" t="s">
        <v>2117</v>
      </c>
      <c r="C1253" t="s">
        <v>2118</v>
      </c>
      <c r="D1253" t="s">
        <v>2071</v>
      </c>
      <c r="E1253" t="s">
        <v>147</v>
      </c>
      <c r="F1253" t="s">
        <v>148</v>
      </c>
      <c r="G1253" t="s">
        <v>149</v>
      </c>
      <c r="H1253" t="s">
        <v>150</v>
      </c>
      <c r="I1253" t="s">
        <v>151</v>
      </c>
      <c r="J1253" t="s">
        <v>152</v>
      </c>
      <c r="K1253" t="s">
        <v>159</v>
      </c>
      <c r="L1253" t="s">
        <v>155</v>
      </c>
      <c r="M1253" t="s">
        <v>155</v>
      </c>
      <c r="N1253" t="n">
        <v>-92.0737</v>
      </c>
      <c r="O1253" t="n">
        <v>32.5277</v>
      </c>
      <c r="P1253" t="n">
        <v>9481</v>
      </c>
      <c r="Q1253" t="n">
        <v>7302</v>
      </c>
      <c r="R1253" t="n">
        <v>64.9</v>
      </c>
      <c r="S1253" t="n">
        <v>60</v>
      </c>
      <c r="T1253" t="n">
        <v>23.5</v>
      </c>
      <c r="U1253" t="n">
        <v>3</v>
      </c>
      <c r="V1253" t="n">
        <v>1.5</v>
      </c>
      <c r="W1253" t="n">
        <v>4.3</v>
      </c>
      <c r="X1253" t="n">
        <v>72</v>
      </c>
      <c r="Y1253" t="n">
        <v>58</v>
      </c>
      <c r="Z1253" t="n">
        <v>16</v>
      </c>
      <c r="AA1253" t="n">
        <v>1340</v>
      </c>
      <c r="AB1253" t="n">
        <v>50.6</v>
      </c>
      <c r="AC1253" t="n">
        <v>1338</v>
      </c>
      <c r="AD1253" t="n">
        <v>48.3</v>
      </c>
      <c r="AE1253" t="n">
        <v>28.8</v>
      </c>
      <c r="AF1253" t="n">
        <v>989</v>
      </c>
      <c r="AG1253" t="n">
        <v>33</v>
      </c>
      <c r="AH1253" t="n">
        <v>66</v>
      </c>
      <c r="AI1253" t="n">
        <v>11160</v>
      </c>
      <c r="AJ1253" t="n">
        <v>9709</v>
      </c>
      <c r="AK1253" t="n">
        <v>9617</v>
      </c>
      <c r="AL1253" t="n">
        <v>12001</v>
      </c>
      <c r="AM1253" t="n">
        <v>14910</v>
      </c>
      <c r="AN1253" t="n">
        <v>15747</v>
      </c>
      <c r="AO1253" t="n">
        <v>56</v>
      </c>
      <c r="AP1253" t="n">
        <v>1064</v>
      </c>
      <c r="AQ1253" t="n">
        <v>501</v>
      </c>
      <c r="AR1253" t="n">
        <v>115</v>
      </c>
    </row>
    <row r="1254">
      <c r="A1254" t="n">
        <v>160010</v>
      </c>
      <c r="B1254" t="s">
        <v>2119</v>
      </c>
      <c r="C1254" t="s">
        <v>2120</v>
      </c>
      <c r="D1254" t="s">
        <v>2071</v>
      </c>
      <c r="E1254" t="s">
        <v>147</v>
      </c>
      <c r="F1254" t="s">
        <v>173</v>
      </c>
      <c r="G1254" t="s">
        <v>149</v>
      </c>
      <c r="H1254" t="s">
        <v>174</v>
      </c>
      <c r="I1254" t="s">
        <v>205</v>
      </c>
      <c r="J1254" t="s">
        <v>168</v>
      </c>
      <c r="K1254" t="s">
        <v>176</v>
      </c>
      <c r="L1254" t="s">
        <v>155</v>
      </c>
      <c r="M1254" t="s">
        <v>155</v>
      </c>
      <c r="N1254" t="n">
        <v>-93.263</v>
      </c>
      <c r="O1254" t="n">
        <v>32.586</v>
      </c>
      <c r="P1254" t="n">
        <v>1325</v>
      </c>
      <c r="Q1254" t="n">
        <v>1325</v>
      </c>
      <c r="R1254" t="n">
        <v>38.5</v>
      </c>
      <c r="S1254" t="n">
        <v>46.5</v>
      </c>
      <c r="T1254" t="n">
        <v>43.8</v>
      </c>
      <c r="U1254" t="n">
        <v>4.5</v>
      </c>
      <c r="V1254" t="n">
        <v>0.2</v>
      </c>
      <c r="W1254" t="n">
        <v>0.2</v>
      </c>
      <c r="X1254" t="n">
        <v>85</v>
      </c>
      <c r="Y1254" t="n">
        <v>59</v>
      </c>
      <c r="Z1254" t="n">
        <v>16</v>
      </c>
      <c r="AA1254" t="n">
        <v>122</v>
      </c>
      <c r="AB1254" t="n">
        <v>73</v>
      </c>
      <c r="AC1254"/>
      <c r="AD1254"/>
      <c r="AE1254"/>
      <c r="AF1254" t="n">
        <v>94</v>
      </c>
      <c r="AG1254" t="n">
        <v>50</v>
      </c>
      <c r="AH1254" t="n">
        <v>70</v>
      </c>
      <c r="AI1254" t="n">
        <v>10081</v>
      </c>
      <c r="AJ1254" t="n">
        <v>9710</v>
      </c>
      <c r="AK1254" t="n">
        <v>9568</v>
      </c>
      <c r="AL1254" t="n">
        <v>11510</v>
      </c>
      <c r="AM1254"/>
      <c r="AN1254"/>
      <c r="AO1254" t="n">
        <v>37</v>
      </c>
      <c r="AP1254"/>
      <c r="AQ1254"/>
      <c r="AR1254"/>
    </row>
    <row r="1255">
      <c r="A1255" t="n">
        <v>160038</v>
      </c>
      <c r="B1255" t="s">
        <v>2121</v>
      </c>
      <c r="C1255" t="s">
        <v>2122</v>
      </c>
      <c r="D1255" t="s">
        <v>2071</v>
      </c>
      <c r="E1255" t="s">
        <v>147</v>
      </c>
      <c r="F1255" t="s">
        <v>148</v>
      </c>
      <c r="G1255" t="s">
        <v>149</v>
      </c>
      <c r="H1255" t="s">
        <v>150</v>
      </c>
      <c r="I1255" t="s">
        <v>175</v>
      </c>
      <c r="J1255" t="s">
        <v>152</v>
      </c>
      <c r="K1255" t="s">
        <v>153</v>
      </c>
      <c r="L1255" t="s">
        <v>155</v>
      </c>
      <c r="M1255" t="s">
        <v>155</v>
      </c>
      <c r="N1255" t="n">
        <v>-93.0978</v>
      </c>
      <c r="O1255" t="n">
        <v>31.7507</v>
      </c>
      <c r="P1255" t="n">
        <v>11332</v>
      </c>
      <c r="Q1255" t="n">
        <v>10075</v>
      </c>
      <c r="R1255" t="n">
        <v>70</v>
      </c>
      <c r="S1255" t="n">
        <v>57.2</v>
      </c>
      <c r="T1255" t="n">
        <v>25.4</v>
      </c>
      <c r="U1255" t="n">
        <v>6</v>
      </c>
      <c r="V1255" t="n">
        <v>1.2</v>
      </c>
      <c r="W1255" t="n">
        <v>1.8</v>
      </c>
      <c r="X1255" t="n">
        <v>70</v>
      </c>
      <c r="Y1255" t="n">
        <v>33</v>
      </c>
      <c r="Z1255" t="n">
        <v>16</v>
      </c>
      <c r="AA1255" t="n">
        <v>1295</v>
      </c>
      <c r="AB1255" t="n">
        <v>44.6</v>
      </c>
      <c r="AC1255" t="n">
        <v>1233</v>
      </c>
      <c r="AD1255" t="n">
        <v>44.4</v>
      </c>
      <c r="AE1255" t="n">
        <v>32.2</v>
      </c>
      <c r="AF1255" t="n">
        <v>972</v>
      </c>
      <c r="AG1255" t="n">
        <v>35</v>
      </c>
      <c r="AH1255" t="n">
        <v>85</v>
      </c>
      <c r="AI1255" t="n">
        <v>13156</v>
      </c>
      <c r="AJ1255" t="n">
        <v>12129</v>
      </c>
      <c r="AK1255" t="n">
        <v>12307</v>
      </c>
      <c r="AL1255" t="n">
        <v>14216</v>
      </c>
      <c r="AM1255" t="n">
        <v>17311</v>
      </c>
      <c r="AN1255" t="n">
        <v>18107</v>
      </c>
      <c r="AO1255" t="n">
        <v>362</v>
      </c>
      <c r="AP1255" t="n">
        <v>1261</v>
      </c>
      <c r="AQ1255" t="n">
        <v>253</v>
      </c>
      <c r="AR1255" t="n">
        <v>26</v>
      </c>
    </row>
    <row r="1256">
      <c r="A1256" t="n">
        <v>160065</v>
      </c>
      <c r="B1256" t="s">
        <v>2123</v>
      </c>
      <c r="C1256" t="s">
        <v>2082</v>
      </c>
      <c r="D1256" t="s">
        <v>2071</v>
      </c>
      <c r="E1256" t="s">
        <v>147</v>
      </c>
      <c r="F1256" t="s">
        <v>162</v>
      </c>
      <c r="G1256" t="s">
        <v>163</v>
      </c>
      <c r="H1256" t="s">
        <v>150</v>
      </c>
      <c r="I1256" t="s">
        <v>151</v>
      </c>
      <c r="J1256" t="s">
        <v>168</v>
      </c>
      <c r="K1256" t="s">
        <v>153</v>
      </c>
      <c r="L1256" t="s">
        <v>155</v>
      </c>
      <c r="M1256" t="s">
        <v>155</v>
      </c>
      <c r="N1256" t="n">
        <v>-89.9944</v>
      </c>
      <c r="O1256" t="n">
        <v>29.912</v>
      </c>
      <c r="P1256" t="n">
        <v>1434</v>
      </c>
      <c r="Q1256" t="n">
        <v>954</v>
      </c>
      <c r="R1256" t="n">
        <v>67.7</v>
      </c>
      <c r="S1256" t="n">
        <v>29.7</v>
      </c>
      <c r="T1256" t="n">
        <v>14.4</v>
      </c>
      <c r="U1256" t="n">
        <v>8.6</v>
      </c>
      <c r="V1256" t="n">
        <v>3.2</v>
      </c>
      <c r="W1256" t="n">
        <v>0</v>
      </c>
      <c r="X1256" t="n">
        <v>69</v>
      </c>
      <c r="Y1256" t="n">
        <v>100</v>
      </c>
      <c r="Z1256" t="n">
        <v>6</v>
      </c>
      <c r="AA1256" t="n">
        <v>67</v>
      </c>
      <c r="AB1256" t="n">
        <v>35.8</v>
      </c>
      <c r="AC1256" t="n">
        <v>65</v>
      </c>
      <c r="AD1256" t="n">
        <v>36.9</v>
      </c>
      <c r="AE1256" t="n">
        <v>26.2</v>
      </c>
      <c r="AF1256" t="n">
        <v>42</v>
      </c>
      <c r="AG1256" t="n">
        <v>28</v>
      </c>
      <c r="AH1256" t="n">
        <v>37</v>
      </c>
      <c r="AI1256" t="n">
        <v>14476</v>
      </c>
      <c r="AJ1256" t="n">
        <v>16852</v>
      </c>
      <c r="AK1256" t="n">
        <v>18852</v>
      </c>
      <c r="AL1256" t="n">
        <v>13949</v>
      </c>
      <c r="AM1256" t="n">
        <v>17623</v>
      </c>
      <c r="AN1256" t="n">
        <v>16177</v>
      </c>
      <c r="AO1256" t="n">
        <v>3</v>
      </c>
      <c r="AP1256" t="n">
        <v>86</v>
      </c>
      <c r="AQ1256" t="n">
        <v>64</v>
      </c>
      <c r="AR1256" t="n">
        <v>37</v>
      </c>
    </row>
    <row r="1257">
      <c r="A1257" t="n">
        <v>160074</v>
      </c>
      <c r="B1257" t="s">
        <v>2124</v>
      </c>
      <c r="C1257" t="s">
        <v>2075</v>
      </c>
      <c r="D1257" t="s">
        <v>2071</v>
      </c>
      <c r="E1257" t="s">
        <v>147</v>
      </c>
      <c r="F1257" t="s">
        <v>162</v>
      </c>
      <c r="G1257" t="s">
        <v>163</v>
      </c>
      <c r="H1257" t="s">
        <v>150</v>
      </c>
      <c r="I1257" t="s">
        <v>151</v>
      </c>
      <c r="J1257" t="s">
        <v>168</v>
      </c>
      <c r="K1257" t="s">
        <v>209</v>
      </c>
      <c r="L1257" t="s">
        <v>155</v>
      </c>
      <c r="M1257" t="s">
        <v>155</v>
      </c>
      <c r="N1257" t="n">
        <v>-91.1106</v>
      </c>
      <c r="O1257" t="n">
        <v>30.4014</v>
      </c>
      <c r="P1257" t="n">
        <v>1446</v>
      </c>
      <c r="Q1257" t="n">
        <v>1020</v>
      </c>
      <c r="R1257" t="n">
        <v>83.2</v>
      </c>
      <c r="S1257" t="n">
        <v>63.4</v>
      </c>
      <c r="T1257" t="n">
        <v>23</v>
      </c>
      <c r="U1257" t="n">
        <v>6.8</v>
      </c>
      <c r="V1257" t="n">
        <v>3</v>
      </c>
      <c r="W1257" t="n">
        <v>0</v>
      </c>
      <c r="X1257" t="n">
        <v>60</v>
      </c>
      <c r="Y1257" t="n">
        <v>0</v>
      </c>
      <c r="Z1257" t="n">
        <v>10</v>
      </c>
      <c r="AA1257" t="n">
        <v>76</v>
      </c>
      <c r="AB1257" t="n">
        <v>51.3</v>
      </c>
      <c r="AC1257" t="n">
        <v>57</v>
      </c>
      <c r="AD1257" t="n">
        <v>47.4</v>
      </c>
      <c r="AE1257" t="n">
        <v>26.3</v>
      </c>
      <c r="AF1257" t="n">
        <v>71</v>
      </c>
      <c r="AG1257" t="n">
        <v>36</v>
      </c>
      <c r="AH1257" t="n">
        <v>89</v>
      </c>
      <c r="AI1257" t="n">
        <v>15239</v>
      </c>
      <c r="AJ1257" t="n">
        <v>17186</v>
      </c>
      <c r="AK1257" t="n">
        <v>15035</v>
      </c>
      <c r="AL1257" t="n">
        <v>16493</v>
      </c>
      <c r="AM1257" t="n">
        <v>19626</v>
      </c>
      <c r="AN1257" t="n">
        <v>21287</v>
      </c>
      <c r="AO1257" t="n">
        <v>18</v>
      </c>
      <c r="AP1257" t="n">
        <v>138</v>
      </c>
      <c r="AQ1257" t="n">
        <v>62</v>
      </c>
      <c r="AR1257" t="n">
        <v>69</v>
      </c>
    </row>
    <row r="1258">
      <c r="A1258" t="n">
        <v>160117</v>
      </c>
      <c r="B1258" t="s">
        <v>2125</v>
      </c>
      <c r="C1258" t="s">
        <v>2073</v>
      </c>
      <c r="D1258" t="s">
        <v>2071</v>
      </c>
      <c r="E1258" t="s">
        <v>147</v>
      </c>
      <c r="F1258" t="s">
        <v>199</v>
      </c>
      <c r="G1258" t="s">
        <v>189</v>
      </c>
      <c r="H1258" t="s">
        <v>200</v>
      </c>
      <c r="I1258" t="s">
        <v>151</v>
      </c>
      <c r="J1258" t="s">
        <v>164</v>
      </c>
      <c r="K1258"/>
      <c r="L1258" t="s">
        <v>155</v>
      </c>
      <c r="M1258" t="s">
        <v>155</v>
      </c>
      <c r="N1258" t="n">
        <v>-93.717</v>
      </c>
      <c r="O1258" t="n">
        <v>32.4369</v>
      </c>
      <c r="P1258" t="n">
        <v>228</v>
      </c>
      <c r="Q1258" t="n">
        <v>228</v>
      </c>
      <c r="R1258" t="n">
        <v>99.1</v>
      </c>
      <c r="S1258" t="n">
        <v>33.8</v>
      </c>
      <c r="T1258" t="n">
        <v>58.3</v>
      </c>
      <c r="U1258" t="n">
        <v>3.1</v>
      </c>
      <c r="V1258" t="n">
        <v>0.4</v>
      </c>
      <c r="W1258" t="n">
        <v>0</v>
      </c>
      <c r="X1258" t="n">
        <v>78</v>
      </c>
      <c r="Y1258"/>
      <c r="Z1258" t="n">
        <v>17</v>
      </c>
      <c r="AA1258"/>
      <c r="AB1258"/>
      <c r="AC1258"/>
      <c r="AD1258"/>
      <c r="AE1258"/>
      <c r="AF1258" t="n">
        <v>27</v>
      </c>
      <c r="AG1258" t="n">
        <v>52</v>
      </c>
      <c r="AH1258" t="n">
        <v>52</v>
      </c>
      <c r="AI1258" t="n">
        <v>13589</v>
      </c>
      <c r="AJ1258" t="n">
        <v>14808</v>
      </c>
      <c r="AK1258"/>
      <c r="AL1258"/>
      <c r="AM1258"/>
      <c r="AN1258"/>
      <c r="AO1258"/>
      <c r="AP1258"/>
      <c r="AQ1258"/>
      <c r="AR1258"/>
    </row>
    <row r="1259">
      <c r="A1259" t="n">
        <v>160126</v>
      </c>
      <c r="B1259" t="s">
        <v>2126</v>
      </c>
      <c r="C1259" t="s">
        <v>2118</v>
      </c>
      <c r="D1259" t="s">
        <v>2071</v>
      </c>
      <c r="E1259" t="s">
        <v>147</v>
      </c>
      <c r="F1259" t="s">
        <v>199</v>
      </c>
      <c r="G1259" t="s">
        <v>189</v>
      </c>
      <c r="H1259" t="s">
        <v>200</v>
      </c>
      <c r="I1259" t="s">
        <v>151</v>
      </c>
      <c r="J1259" t="s">
        <v>164</v>
      </c>
      <c r="K1259"/>
      <c r="L1259" t="s">
        <v>155</v>
      </c>
      <c r="M1259" t="s">
        <v>155</v>
      </c>
      <c r="N1259" t="n">
        <v>-92.0853</v>
      </c>
      <c r="O1259" t="n">
        <v>32.5212</v>
      </c>
      <c r="P1259" t="n">
        <v>62</v>
      </c>
      <c r="Q1259" t="n">
        <v>62</v>
      </c>
      <c r="R1259" t="n">
        <v>96.8</v>
      </c>
      <c r="S1259" t="n">
        <v>4.8</v>
      </c>
      <c r="T1259" t="n">
        <v>95.2</v>
      </c>
      <c r="U1259" t="n">
        <v>0</v>
      </c>
      <c r="V1259" t="n">
        <v>0</v>
      </c>
      <c r="W1259" t="n">
        <v>0</v>
      </c>
      <c r="X1259" t="n">
        <v>100</v>
      </c>
      <c r="Y1259" t="n">
        <v>100</v>
      </c>
      <c r="Z1259" t="n">
        <v>10</v>
      </c>
      <c r="AA1259"/>
      <c r="AB1259"/>
      <c r="AC1259"/>
      <c r="AD1259"/>
      <c r="AE1259"/>
      <c r="AF1259" t="n">
        <v>4</v>
      </c>
      <c r="AG1259" t="n">
        <v>52</v>
      </c>
      <c r="AH1259" t="n">
        <v>52</v>
      </c>
      <c r="AI1259" t="n">
        <v>14290</v>
      </c>
      <c r="AJ1259" t="n">
        <v>14290</v>
      </c>
      <c r="AK1259"/>
      <c r="AL1259"/>
      <c r="AM1259"/>
      <c r="AN1259"/>
      <c r="AO1259"/>
      <c r="AP1259"/>
      <c r="AQ1259"/>
      <c r="AR1259"/>
    </row>
    <row r="1260">
      <c r="A1260" t="n">
        <v>160199</v>
      </c>
      <c r="B1260" t="s">
        <v>2127</v>
      </c>
      <c r="C1260" t="s">
        <v>1996</v>
      </c>
      <c r="D1260" t="s">
        <v>2071</v>
      </c>
      <c r="E1260" t="s">
        <v>147</v>
      </c>
      <c r="F1260" t="s">
        <v>199</v>
      </c>
      <c r="G1260" t="s">
        <v>189</v>
      </c>
      <c r="H1260" t="s">
        <v>200</v>
      </c>
      <c r="I1260" t="s">
        <v>186</v>
      </c>
      <c r="J1260" t="s">
        <v>164</v>
      </c>
      <c r="K1260"/>
      <c r="L1260" t="s">
        <v>155</v>
      </c>
      <c r="M1260" t="s">
        <v>155</v>
      </c>
      <c r="N1260" t="n">
        <v>-92.4309</v>
      </c>
      <c r="O1260" t="n">
        <v>31.3257</v>
      </c>
      <c r="P1260" t="n">
        <v>58</v>
      </c>
      <c r="Q1260" t="n">
        <v>58</v>
      </c>
      <c r="R1260" t="n">
        <v>98.3</v>
      </c>
      <c r="S1260" t="n">
        <v>91.4</v>
      </c>
      <c r="T1260" t="n">
        <v>5.2</v>
      </c>
      <c r="U1260" t="n">
        <v>1.7</v>
      </c>
      <c r="V1260" t="n">
        <v>0</v>
      </c>
      <c r="W1260" t="n">
        <v>0</v>
      </c>
      <c r="X1260" t="n">
        <v>83</v>
      </c>
      <c r="Y1260"/>
      <c r="Z1260" t="n">
        <v>11</v>
      </c>
      <c r="AA1260"/>
      <c r="AB1260"/>
      <c r="AC1260"/>
      <c r="AD1260"/>
      <c r="AE1260"/>
      <c r="AF1260" t="n">
        <v>12</v>
      </c>
      <c r="AG1260" t="n">
        <v>60</v>
      </c>
      <c r="AH1260" t="n">
        <v>74</v>
      </c>
      <c r="AI1260" t="n">
        <v>11574</v>
      </c>
      <c r="AJ1260" t="n">
        <v>12836</v>
      </c>
      <c r="AK1260" t="n">
        <v>9020</v>
      </c>
      <c r="AL1260" t="n">
        <v>17265</v>
      </c>
      <c r="AM1260"/>
      <c r="AN1260"/>
      <c r="AO1260"/>
      <c r="AP1260"/>
      <c r="AQ1260"/>
      <c r="AR1260"/>
    </row>
    <row r="1261">
      <c r="A1261" t="n">
        <v>160320</v>
      </c>
      <c r="B1261" t="s">
        <v>2128</v>
      </c>
      <c r="C1261" t="s">
        <v>2129</v>
      </c>
      <c r="D1261" t="s">
        <v>2071</v>
      </c>
      <c r="E1261" t="s">
        <v>147</v>
      </c>
      <c r="F1261" t="s">
        <v>199</v>
      </c>
      <c r="G1261" t="s">
        <v>189</v>
      </c>
      <c r="H1261" t="s">
        <v>200</v>
      </c>
      <c r="I1261" t="s">
        <v>151</v>
      </c>
      <c r="J1261" t="s">
        <v>168</v>
      </c>
      <c r="K1261"/>
      <c r="L1261" t="s">
        <v>155</v>
      </c>
      <c r="M1261" t="s">
        <v>155</v>
      </c>
      <c r="N1261" t="n">
        <v>-90.104</v>
      </c>
      <c r="O1261" t="n">
        <v>30.494</v>
      </c>
      <c r="P1261" t="n">
        <v>4372</v>
      </c>
      <c r="Q1261" t="n">
        <v>4372</v>
      </c>
      <c r="R1261" t="n">
        <v>91.9</v>
      </c>
      <c r="S1261" t="n">
        <v>43.3</v>
      </c>
      <c r="T1261" t="n">
        <v>27.4</v>
      </c>
      <c r="U1261" t="n">
        <v>14.4</v>
      </c>
      <c r="V1261" t="n">
        <v>1.6</v>
      </c>
      <c r="W1261" t="n">
        <v>0.2</v>
      </c>
      <c r="X1261" t="n">
        <v>83</v>
      </c>
      <c r="Y1261"/>
      <c r="Z1261" t="n">
        <v>20</v>
      </c>
      <c r="AA1261"/>
      <c r="AB1261"/>
      <c r="AC1261"/>
      <c r="AD1261"/>
      <c r="AE1261"/>
      <c r="AF1261" t="n">
        <v>543</v>
      </c>
      <c r="AG1261" t="n">
        <v>47</v>
      </c>
      <c r="AH1261" t="n">
        <v>48</v>
      </c>
      <c r="AI1261" t="n">
        <v>22627</v>
      </c>
      <c r="AJ1261" t="n">
        <v>23142</v>
      </c>
      <c r="AK1261" t="n">
        <v>22893</v>
      </c>
      <c r="AL1261" t="n">
        <v>23085</v>
      </c>
      <c r="AM1261" t="n">
        <v>26607</v>
      </c>
      <c r="AN1261" t="n">
        <v>27492</v>
      </c>
      <c r="AO1261"/>
      <c r="AP1261"/>
      <c r="AQ1261"/>
      <c r="AR1261"/>
    </row>
    <row r="1262">
      <c r="A1262" t="n">
        <v>160409</v>
      </c>
      <c r="B1262" t="s">
        <v>2130</v>
      </c>
      <c r="C1262" t="s">
        <v>2131</v>
      </c>
      <c r="D1262" t="s">
        <v>2071</v>
      </c>
      <c r="E1262" t="s">
        <v>147</v>
      </c>
      <c r="F1262" t="s">
        <v>162</v>
      </c>
      <c r="G1262" t="s">
        <v>163</v>
      </c>
      <c r="H1262" t="s">
        <v>150</v>
      </c>
      <c r="I1262" t="s">
        <v>205</v>
      </c>
      <c r="J1262" t="s">
        <v>164</v>
      </c>
      <c r="K1262" t="s">
        <v>209</v>
      </c>
      <c r="L1262" t="s">
        <v>155</v>
      </c>
      <c r="M1262" t="s">
        <v>155</v>
      </c>
      <c r="N1262" t="n">
        <v>-90.1136</v>
      </c>
      <c r="O1262" t="n">
        <v>30.5268</v>
      </c>
      <c r="P1262" t="n">
        <v>107</v>
      </c>
      <c r="Q1262" t="n">
        <v>107</v>
      </c>
      <c r="R1262" t="n">
        <v>0</v>
      </c>
      <c r="S1262" t="n">
        <v>57</v>
      </c>
      <c r="T1262" t="n">
        <v>0</v>
      </c>
      <c r="U1262" t="n">
        <v>22.4</v>
      </c>
      <c r="V1262" t="n">
        <v>7.5</v>
      </c>
      <c r="W1262" t="n">
        <v>4.7</v>
      </c>
      <c r="X1262" t="n">
        <v>88</v>
      </c>
      <c r="Y1262"/>
      <c r="Z1262" t="n">
        <v>5</v>
      </c>
      <c r="AA1262" t="n">
        <v>15</v>
      </c>
      <c r="AB1262" t="n">
        <v>40</v>
      </c>
      <c r="AC1262" t="n">
        <v>15</v>
      </c>
      <c r="AD1262" t="n">
        <v>40</v>
      </c>
      <c r="AE1262" t="n">
        <v>33.3</v>
      </c>
      <c r="AF1262" t="n">
        <v>16</v>
      </c>
      <c r="AG1262" t="n">
        <v>7</v>
      </c>
      <c r="AH1262" t="n">
        <v>29</v>
      </c>
      <c r="AI1262" t="n">
        <v>33629</v>
      </c>
      <c r="AJ1262"/>
      <c r="AK1262"/>
      <c r="AL1262" t="n">
        <v>43395</v>
      </c>
      <c r="AM1262" t="n">
        <v>35632</v>
      </c>
      <c r="AN1262"/>
      <c r="AO1262"/>
      <c r="AP1262" t="n">
        <v>23</v>
      </c>
      <c r="AQ1262"/>
      <c r="AR1262"/>
    </row>
    <row r="1263">
      <c r="A1263" t="n">
        <v>160472</v>
      </c>
      <c r="B1263" t="s">
        <v>2132</v>
      </c>
      <c r="C1263" t="s">
        <v>2133</v>
      </c>
      <c r="D1263" t="s">
        <v>2071</v>
      </c>
      <c r="E1263" t="s">
        <v>147</v>
      </c>
      <c r="F1263" t="s">
        <v>199</v>
      </c>
      <c r="G1263" t="s">
        <v>189</v>
      </c>
      <c r="H1263" t="s">
        <v>200</v>
      </c>
      <c r="I1263" t="s">
        <v>151</v>
      </c>
      <c r="J1263" t="s">
        <v>164</v>
      </c>
      <c r="K1263"/>
      <c r="L1263" t="s">
        <v>155</v>
      </c>
      <c r="M1263" t="s">
        <v>155</v>
      </c>
      <c r="N1263" t="n">
        <v>-90.6968</v>
      </c>
      <c r="O1263" t="n">
        <v>29.5927</v>
      </c>
      <c r="P1263" t="n">
        <v>367</v>
      </c>
      <c r="Q1263" t="n">
        <v>367</v>
      </c>
      <c r="R1263" t="n">
        <v>95.6</v>
      </c>
      <c r="S1263" t="n">
        <v>36.5</v>
      </c>
      <c r="T1263" t="n">
        <v>32.4</v>
      </c>
      <c r="U1263" t="n">
        <v>23.4</v>
      </c>
      <c r="V1263" t="n">
        <v>1.9</v>
      </c>
      <c r="W1263" t="n">
        <v>0</v>
      </c>
      <c r="X1263" t="n">
        <v>88</v>
      </c>
      <c r="Y1263" t="n">
        <v>88</v>
      </c>
      <c r="Z1263" t="n">
        <v>11</v>
      </c>
      <c r="AA1263"/>
      <c r="AB1263"/>
      <c r="AC1263"/>
      <c r="AD1263"/>
      <c r="AE1263"/>
      <c r="AF1263" t="n">
        <v>156</v>
      </c>
      <c r="AG1263" t="n">
        <v>77</v>
      </c>
      <c r="AH1263" t="n">
        <v>77</v>
      </c>
      <c r="AI1263" t="n">
        <v>10463</v>
      </c>
      <c r="AJ1263" t="n">
        <v>9931</v>
      </c>
      <c r="AK1263" t="n">
        <v>11867</v>
      </c>
      <c r="AL1263"/>
      <c r="AM1263"/>
      <c r="AN1263"/>
      <c r="AO1263"/>
      <c r="AP1263"/>
      <c r="AQ1263"/>
      <c r="AR1263"/>
    </row>
    <row r="1264">
      <c r="A1264" t="n">
        <v>160481</v>
      </c>
      <c r="B1264" t="s">
        <v>2134</v>
      </c>
      <c r="C1264" t="s">
        <v>2135</v>
      </c>
      <c r="D1264" t="s">
        <v>2071</v>
      </c>
      <c r="E1264" t="s">
        <v>147</v>
      </c>
      <c r="F1264" t="s">
        <v>173</v>
      </c>
      <c r="G1264" t="s">
        <v>149</v>
      </c>
      <c r="H1264" t="s">
        <v>174</v>
      </c>
      <c r="I1264" t="s">
        <v>205</v>
      </c>
      <c r="J1264" t="s">
        <v>168</v>
      </c>
      <c r="K1264" t="s">
        <v>176</v>
      </c>
      <c r="L1264" t="s">
        <v>155</v>
      </c>
      <c r="M1264" t="s">
        <v>155</v>
      </c>
      <c r="N1264" t="n">
        <v>-90.8117</v>
      </c>
      <c r="O1264" t="n">
        <v>29.6909</v>
      </c>
      <c r="P1264" t="n">
        <v>2919</v>
      </c>
      <c r="Q1264" t="n">
        <v>2919</v>
      </c>
      <c r="R1264" t="n">
        <v>69.7</v>
      </c>
      <c r="S1264" t="n">
        <v>56.6</v>
      </c>
      <c r="T1264" t="n">
        <v>24.2</v>
      </c>
      <c r="U1264" t="n">
        <v>6.6</v>
      </c>
      <c r="V1264" t="n">
        <v>0.6</v>
      </c>
      <c r="W1264" t="n">
        <v>0.7</v>
      </c>
      <c r="X1264" t="n">
        <v>63</v>
      </c>
      <c r="Y1264" t="n">
        <v>39</v>
      </c>
      <c r="Z1264" t="n">
        <v>22</v>
      </c>
      <c r="AA1264" t="n">
        <v>314</v>
      </c>
      <c r="AB1264" t="n">
        <v>25.5</v>
      </c>
      <c r="AC1264"/>
      <c r="AD1264"/>
      <c r="AE1264"/>
      <c r="AF1264" t="n">
        <v>309</v>
      </c>
      <c r="AG1264" t="n">
        <v>58</v>
      </c>
      <c r="AH1264" t="n">
        <v>72</v>
      </c>
      <c r="AI1264" t="n">
        <v>10430</v>
      </c>
      <c r="AJ1264" t="n">
        <v>9555</v>
      </c>
      <c r="AK1264" t="n">
        <v>10842</v>
      </c>
      <c r="AL1264" t="n">
        <v>12449</v>
      </c>
      <c r="AM1264" t="n">
        <v>15674</v>
      </c>
      <c r="AN1264" t="n">
        <v>14932</v>
      </c>
      <c r="AO1264" t="n">
        <v>226</v>
      </c>
      <c r="AP1264"/>
      <c r="AQ1264"/>
      <c r="AR1264"/>
    </row>
    <row r="1265">
      <c r="A1265" t="n">
        <v>160524</v>
      </c>
      <c r="B1265" t="s">
        <v>2136</v>
      </c>
      <c r="C1265" t="s">
        <v>1732</v>
      </c>
      <c r="D1265" t="s">
        <v>2071</v>
      </c>
      <c r="E1265" t="s">
        <v>147</v>
      </c>
      <c r="F1265" t="s">
        <v>368</v>
      </c>
      <c r="G1265" t="s">
        <v>163</v>
      </c>
      <c r="H1265" t="s">
        <v>174</v>
      </c>
      <c r="I1265" t="s">
        <v>151</v>
      </c>
      <c r="J1265" t="s">
        <v>164</v>
      </c>
      <c r="K1265" t="s">
        <v>176</v>
      </c>
      <c r="L1265" t="s">
        <v>155</v>
      </c>
      <c r="M1265" t="s">
        <v>155</v>
      </c>
      <c r="N1265" t="n">
        <v>-92.0597</v>
      </c>
      <c r="O1265" t="n">
        <v>30.1669</v>
      </c>
      <c r="P1265" t="n">
        <v>434</v>
      </c>
      <c r="Q1265" t="n">
        <v>434</v>
      </c>
      <c r="R1265" t="n">
        <v>71.2</v>
      </c>
      <c r="S1265" t="n">
        <v>23.3</v>
      </c>
      <c r="T1265" t="n">
        <v>72.6</v>
      </c>
      <c r="U1265" t="n">
        <v>1.2</v>
      </c>
      <c r="V1265" t="n">
        <v>0.5</v>
      </c>
      <c r="W1265" t="n">
        <v>0</v>
      </c>
      <c r="X1265" t="n">
        <v>53</v>
      </c>
      <c r="Y1265"/>
      <c r="Z1265" t="n">
        <v>25</v>
      </c>
      <c r="AA1265" t="n">
        <v>297</v>
      </c>
      <c r="AB1265" t="n">
        <v>36</v>
      </c>
      <c r="AC1265"/>
      <c r="AD1265"/>
      <c r="AE1265"/>
      <c r="AF1265" t="n">
        <v>108</v>
      </c>
      <c r="AG1265" t="n">
        <v>97</v>
      </c>
      <c r="AH1265" t="n">
        <v>98</v>
      </c>
      <c r="AI1265" t="n">
        <v>28860</v>
      </c>
      <c r="AJ1265" t="n">
        <v>28843</v>
      </c>
      <c r="AK1265" t="n">
        <v>28376</v>
      </c>
      <c r="AL1265" t="n">
        <v>31942</v>
      </c>
      <c r="AM1265"/>
      <c r="AN1265"/>
      <c r="AO1265" t="n">
        <v>12</v>
      </c>
      <c r="AP1265"/>
      <c r="AQ1265"/>
      <c r="AR1265"/>
    </row>
    <row r="1266">
      <c r="A1266" t="n">
        <v>160579</v>
      </c>
      <c r="B1266" t="s">
        <v>2137</v>
      </c>
      <c r="C1266" t="s">
        <v>2085</v>
      </c>
      <c r="D1266" t="s">
        <v>2071</v>
      </c>
      <c r="E1266" t="s">
        <v>147</v>
      </c>
      <c r="F1266" t="s">
        <v>173</v>
      </c>
      <c r="G1266" t="s">
        <v>149</v>
      </c>
      <c r="H1266" t="s">
        <v>174</v>
      </c>
      <c r="I1266" t="s">
        <v>151</v>
      </c>
      <c r="J1266" t="s">
        <v>168</v>
      </c>
      <c r="K1266" t="s">
        <v>176</v>
      </c>
      <c r="L1266" t="s">
        <v>155</v>
      </c>
      <c r="M1266" t="s">
        <v>155</v>
      </c>
      <c r="N1266" t="n">
        <v>-93.1625</v>
      </c>
      <c r="O1266" t="n">
        <v>30.2173</v>
      </c>
      <c r="P1266" t="n">
        <v>4453</v>
      </c>
      <c r="Q1266" t="n">
        <v>4453</v>
      </c>
      <c r="R1266" t="n">
        <v>54</v>
      </c>
      <c r="S1266" t="n">
        <v>60.4</v>
      </c>
      <c r="T1266" t="n">
        <v>23.3</v>
      </c>
      <c r="U1266" t="n">
        <v>5.1</v>
      </c>
      <c r="V1266" t="n">
        <v>1.2</v>
      </c>
      <c r="W1266" t="n">
        <v>1.1</v>
      </c>
      <c r="X1266" t="n">
        <v>61</v>
      </c>
      <c r="Y1266" t="n">
        <v>37</v>
      </c>
      <c r="Z1266" t="n">
        <v>19</v>
      </c>
      <c r="AA1266" t="n">
        <v>407</v>
      </c>
      <c r="AB1266" t="n">
        <v>43.2</v>
      </c>
      <c r="AC1266"/>
      <c r="AD1266"/>
      <c r="AE1266"/>
      <c r="AF1266" t="n">
        <v>458</v>
      </c>
      <c r="AG1266" t="n">
        <v>42</v>
      </c>
      <c r="AH1266" t="n">
        <v>75</v>
      </c>
      <c r="AI1266" t="n">
        <v>10021</v>
      </c>
      <c r="AJ1266" t="n">
        <v>8703</v>
      </c>
      <c r="AK1266" t="n">
        <v>8472</v>
      </c>
      <c r="AL1266" t="n">
        <v>9801</v>
      </c>
      <c r="AM1266" t="n">
        <v>10352</v>
      </c>
      <c r="AN1266"/>
      <c r="AO1266" t="n">
        <v>426</v>
      </c>
      <c r="AP1266"/>
      <c r="AQ1266"/>
      <c r="AR1266"/>
    </row>
    <row r="1267">
      <c r="A1267" t="n">
        <v>160597</v>
      </c>
      <c r="B1267" t="s">
        <v>2138</v>
      </c>
      <c r="C1267" t="s">
        <v>2082</v>
      </c>
      <c r="D1267" t="s">
        <v>2071</v>
      </c>
      <c r="E1267" t="s">
        <v>147</v>
      </c>
      <c r="F1267" t="s">
        <v>199</v>
      </c>
      <c r="G1267" t="s">
        <v>189</v>
      </c>
      <c r="H1267" t="s">
        <v>200</v>
      </c>
      <c r="I1267" t="s">
        <v>151</v>
      </c>
      <c r="J1267" t="s">
        <v>164</v>
      </c>
      <c r="K1267"/>
      <c r="L1267" t="s">
        <v>155</v>
      </c>
      <c r="M1267" t="s">
        <v>155</v>
      </c>
      <c r="N1267" t="n">
        <v>-90.0522</v>
      </c>
      <c r="O1267" t="n">
        <v>29.9484</v>
      </c>
      <c r="P1267" t="n">
        <v>135</v>
      </c>
      <c r="Q1267" t="n">
        <v>135</v>
      </c>
      <c r="R1267" t="n">
        <v>60.7</v>
      </c>
      <c r="S1267" t="n">
        <v>0.7</v>
      </c>
      <c r="T1267" t="n">
        <v>98.5</v>
      </c>
      <c r="U1267" t="n">
        <v>0</v>
      </c>
      <c r="V1267" t="n">
        <v>0</v>
      </c>
      <c r="W1267" t="n">
        <v>0</v>
      </c>
      <c r="X1267" t="n">
        <v>0</v>
      </c>
      <c r="Y1267" t="n">
        <v>50</v>
      </c>
      <c r="Z1267" t="n">
        <v>20</v>
      </c>
      <c r="AA1267"/>
      <c r="AB1267"/>
      <c r="AC1267"/>
      <c r="AD1267"/>
      <c r="AE1267"/>
      <c r="AF1267" t="n">
        <v>2</v>
      </c>
      <c r="AG1267" t="n">
        <v>51</v>
      </c>
      <c r="AH1267" t="n">
        <v>53</v>
      </c>
      <c r="AI1267" t="n">
        <v>3715</v>
      </c>
      <c r="AJ1267" t="n">
        <v>3715</v>
      </c>
      <c r="AK1267"/>
      <c r="AL1267"/>
      <c r="AM1267"/>
      <c r="AN1267"/>
      <c r="AO1267"/>
      <c r="AP1267"/>
      <c r="AQ1267"/>
      <c r="AR1267"/>
    </row>
    <row r="1268">
      <c r="A1268" t="n">
        <v>160612</v>
      </c>
      <c r="B1268" t="s">
        <v>2139</v>
      </c>
      <c r="C1268" t="s">
        <v>2140</v>
      </c>
      <c r="D1268" t="s">
        <v>2071</v>
      </c>
      <c r="E1268" t="s">
        <v>147</v>
      </c>
      <c r="F1268" t="s">
        <v>148</v>
      </c>
      <c r="G1268" t="s">
        <v>149</v>
      </c>
      <c r="H1268" t="s">
        <v>150</v>
      </c>
      <c r="I1268" t="s">
        <v>151</v>
      </c>
      <c r="J1268" t="s">
        <v>238</v>
      </c>
      <c r="K1268" t="s">
        <v>153</v>
      </c>
      <c r="L1268" t="s">
        <v>155</v>
      </c>
      <c r="M1268" t="s">
        <v>155</v>
      </c>
      <c r="N1268" t="n">
        <v>-90.4687</v>
      </c>
      <c r="O1268" t="n">
        <v>30.5147</v>
      </c>
      <c r="P1268" t="n">
        <v>16164</v>
      </c>
      <c r="Q1268" t="n">
        <v>14943</v>
      </c>
      <c r="R1268" t="n">
        <v>62.5</v>
      </c>
      <c r="S1268" t="n">
        <v>58.8</v>
      </c>
      <c r="T1268" t="n">
        <v>17</v>
      </c>
      <c r="U1268" t="n">
        <v>6.7</v>
      </c>
      <c r="V1268" t="n">
        <v>1.4</v>
      </c>
      <c r="W1268" t="n">
        <v>1.2</v>
      </c>
      <c r="X1268" t="n">
        <v>76</v>
      </c>
      <c r="Y1268" t="n">
        <v>53</v>
      </c>
      <c r="Z1268" t="n">
        <v>20</v>
      </c>
      <c r="AA1268" t="n">
        <v>2098</v>
      </c>
      <c r="AB1268" t="n">
        <v>44.8</v>
      </c>
      <c r="AC1268" t="n">
        <v>2078</v>
      </c>
      <c r="AD1268" t="n">
        <v>44.9</v>
      </c>
      <c r="AE1268" t="n">
        <v>25.5</v>
      </c>
      <c r="AF1268" t="n">
        <v>1436</v>
      </c>
      <c r="AG1268" t="n">
        <v>33</v>
      </c>
      <c r="AH1268" t="n">
        <v>61</v>
      </c>
      <c r="AI1268" t="n">
        <v>12007</v>
      </c>
      <c r="AJ1268" t="n">
        <v>8806</v>
      </c>
      <c r="AK1268" t="n">
        <v>9979</v>
      </c>
      <c r="AL1268" t="n">
        <v>12638</v>
      </c>
      <c r="AM1268" t="n">
        <v>16321</v>
      </c>
      <c r="AN1268" t="n">
        <v>16196</v>
      </c>
      <c r="AO1268" t="n">
        <v>13</v>
      </c>
      <c r="AP1268" t="n">
        <v>1813</v>
      </c>
      <c r="AQ1268" t="n">
        <v>306</v>
      </c>
      <c r="AR1268" t="n">
        <v>22</v>
      </c>
    </row>
    <row r="1269">
      <c r="A1269" t="n">
        <v>160621</v>
      </c>
      <c r="B1269" t="s">
        <v>2141</v>
      </c>
      <c r="C1269" t="s">
        <v>2075</v>
      </c>
      <c r="D1269" t="s">
        <v>2071</v>
      </c>
      <c r="E1269" t="s">
        <v>147</v>
      </c>
      <c r="F1269" t="s">
        <v>148</v>
      </c>
      <c r="G1269" t="s">
        <v>149</v>
      </c>
      <c r="H1269" t="s">
        <v>150</v>
      </c>
      <c r="I1269" t="s">
        <v>151</v>
      </c>
      <c r="J1269" t="s">
        <v>152</v>
      </c>
      <c r="K1269" t="s">
        <v>159</v>
      </c>
      <c r="L1269" t="s">
        <v>154</v>
      </c>
      <c r="M1269" t="s">
        <v>155</v>
      </c>
      <c r="N1269" t="n">
        <v>-91.1901</v>
      </c>
      <c r="O1269" t="n">
        <v>30.5246</v>
      </c>
      <c r="P1269" t="n">
        <v>9214</v>
      </c>
      <c r="Q1269" t="n">
        <v>7203</v>
      </c>
      <c r="R1269" t="n">
        <v>66.6</v>
      </c>
      <c r="S1269" t="n">
        <v>1.7</v>
      </c>
      <c r="T1269" t="n">
        <v>92.4</v>
      </c>
      <c r="U1269" t="n">
        <v>1.1</v>
      </c>
      <c r="V1269" t="n">
        <v>0.2</v>
      </c>
      <c r="W1269" t="n">
        <v>0.4</v>
      </c>
      <c r="X1269" t="n">
        <v>60</v>
      </c>
      <c r="Y1269" t="n">
        <v>25</v>
      </c>
      <c r="Z1269" t="n">
        <v>21</v>
      </c>
      <c r="AA1269" t="n">
        <v>1223</v>
      </c>
      <c r="AB1269" t="n">
        <v>28.5</v>
      </c>
      <c r="AC1269" t="n">
        <v>1223</v>
      </c>
      <c r="AD1269" t="n">
        <v>28.5</v>
      </c>
      <c r="AE1269" t="n">
        <v>9.8</v>
      </c>
      <c r="AF1269" t="n">
        <v>1636</v>
      </c>
      <c r="AG1269" t="n">
        <v>65</v>
      </c>
      <c r="AH1269" t="n">
        <v>76</v>
      </c>
      <c r="AI1269" t="n">
        <v>18937</v>
      </c>
      <c r="AJ1269" t="n">
        <v>18473</v>
      </c>
      <c r="AK1269" t="n">
        <v>19314</v>
      </c>
      <c r="AL1269" t="n">
        <v>21614</v>
      </c>
      <c r="AM1269" t="n">
        <v>23583</v>
      </c>
      <c r="AN1269" t="n">
        <v>23940</v>
      </c>
      <c r="AO1269"/>
      <c r="AP1269" t="n">
        <v>694</v>
      </c>
      <c r="AQ1269" t="n">
        <v>301</v>
      </c>
      <c r="AR1269" t="n">
        <v>274</v>
      </c>
    </row>
    <row r="1270">
      <c r="A1270" t="n">
        <v>160630</v>
      </c>
      <c r="B1270" t="s">
        <v>2142</v>
      </c>
      <c r="C1270" t="s">
        <v>2082</v>
      </c>
      <c r="D1270" t="s">
        <v>2071</v>
      </c>
      <c r="E1270" t="s">
        <v>147</v>
      </c>
      <c r="F1270" t="s">
        <v>148</v>
      </c>
      <c r="G1270" t="s">
        <v>149</v>
      </c>
      <c r="H1270" t="s">
        <v>150</v>
      </c>
      <c r="I1270" t="s">
        <v>151</v>
      </c>
      <c r="J1270" t="s">
        <v>168</v>
      </c>
      <c r="K1270" t="s">
        <v>153</v>
      </c>
      <c r="L1270" t="s">
        <v>154</v>
      </c>
      <c r="M1270" t="s">
        <v>155</v>
      </c>
      <c r="N1270" t="n">
        <v>-90.0449</v>
      </c>
      <c r="O1270" t="n">
        <v>30.0262</v>
      </c>
      <c r="P1270" t="n">
        <v>2853</v>
      </c>
      <c r="Q1270" t="n">
        <v>2537</v>
      </c>
      <c r="R1270" t="n">
        <v>70</v>
      </c>
      <c r="S1270" t="n">
        <v>5.3</v>
      </c>
      <c r="T1270" t="n">
        <v>85.3</v>
      </c>
      <c r="U1270" t="n">
        <v>3.7</v>
      </c>
      <c r="V1270" t="n">
        <v>1.6</v>
      </c>
      <c r="W1270" t="n">
        <v>0.1</v>
      </c>
      <c r="X1270" t="n">
        <v>48</v>
      </c>
      <c r="Y1270" t="n">
        <v>40</v>
      </c>
      <c r="Z1270" t="n">
        <v>13</v>
      </c>
      <c r="AA1270" t="n">
        <v>196</v>
      </c>
      <c r="AB1270" t="n">
        <v>17.9</v>
      </c>
      <c r="AC1270" t="n">
        <v>196</v>
      </c>
      <c r="AD1270" t="n">
        <v>17.9</v>
      </c>
      <c r="AE1270" t="n">
        <v>8.2</v>
      </c>
      <c r="AF1270" t="n">
        <v>124</v>
      </c>
      <c r="AG1270" t="n">
        <v>45</v>
      </c>
      <c r="AH1270" t="n">
        <v>60</v>
      </c>
      <c r="AI1270" t="n">
        <v>14825</v>
      </c>
      <c r="AJ1270" t="n">
        <v>15247</v>
      </c>
      <c r="AK1270"/>
      <c r="AL1270" t="n">
        <v>16748</v>
      </c>
      <c r="AM1270"/>
      <c r="AN1270"/>
      <c r="AO1270" t="n">
        <v>2</v>
      </c>
      <c r="AP1270" t="n">
        <v>219</v>
      </c>
      <c r="AQ1270" t="n">
        <v>89</v>
      </c>
      <c r="AR1270"/>
    </row>
    <row r="1271">
      <c r="A1271" t="n">
        <v>160649</v>
      </c>
      <c r="B1271" t="s">
        <v>2143</v>
      </c>
      <c r="C1271" t="s">
        <v>2073</v>
      </c>
      <c r="D1271" t="s">
        <v>2071</v>
      </c>
      <c r="E1271" t="s">
        <v>147</v>
      </c>
      <c r="F1271" t="s">
        <v>173</v>
      </c>
      <c r="G1271" t="s">
        <v>149</v>
      </c>
      <c r="H1271" t="s">
        <v>174</v>
      </c>
      <c r="I1271" t="s">
        <v>151</v>
      </c>
      <c r="J1271" t="s">
        <v>168</v>
      </c>
      <c r="K1271" t="s">
        <v>176</v>
      </c>
      <c r="L1271" t="s">
        <v>154</v>
      </c>
      <c r="M1271" t="s">
        <v>155</v>
      </c>
      <c r="N1271" t="n">
        <v>-93.8346</v>
      </c>
      <c r="O1271" t="n">
        <v>32.5456</v>
      </c>
      <c r="P1271" t="n">
        <v>4262</v>
      </c>
      <c r="Q1271" t="n">
        <v>4262</v>
      </c>
      <c r="R1271" t="n">
        <v>70.3</v>
      </c>
      <c r="S1271" t="n">
        <v>6.2</v>
      </c>
      <c r="T1271" t="n">
        <v>90.6</v>
      </c>
      <c r="U1271" t="n">
        <v>1</v>
      </c>
      <c r="V1271" t="n">
        <v>0.4</v>
      </c>
      <c r="W1271" t="n">
        <v>0</v>
      </c>
      <c r="X1271" t="n">
        <v>40</v>
      </c>
      <c r="Y1271" t="n">
        <v>48</v>
      </c>
      <c r="Z1271" t="n">
        <v>18</v>
      </c>
      <c r="AA1271" t="n">
        <v>346</v>
      </c>
      <c r="AB1271" t="n">
        <v>7.2</v>
      </c>
      <c r="AC1271"/>
      <c r="AD1271"/>
      <c r="AE1271"/>
      <c r="AF1271" t="n">
        <v>367</v>
      </c>
      <c r="AG1271" t="n">
        <v>51</v>
      </c>
      <c r="AH1271" t="n">
        <v>53</v>
      </c>
      <c r="AI1271" t="n">
        <v>11609</v>
      </c>
      <c r="AJ1271" t="n">
        <v>12436</v>
      </c>
      <c r="AK1271" t="n">
        <v>12864</v>
      </c>
      <c r="AL1271" t="n">
        <v>14982</v>
      </c>
      <c r="AM1271" t="n">
        <v>17630</v>
      </c>
      <c r="AN1271" t="n">
        <v>16789</v>
      </c>
      <c r="AO1271" t="n">
        <v>189</v>
      </c>
      <c r="AP1271"/>
      <c r="AQ1271"/>
      <c r="AR1271"/>
    </row>
    <row r="1272">
      <c r="A1272" t="n">
        <v>160658</v>
      </c>
      <c r="B1272" t="s">
        <v>2144</v>
      </c>
      <c r="C1272" t="s">
        <v>1732</v>
      </c>
      <c r="D1272" t="s">
        <v>2071</v>
      </c>
      <c r="E1272" t="s">
        <v>147</v>
      </c>
      <c r="F1272" t="s">
        <v>148</v>
      </c>
      <c r="G1272" t="s">
        <v>149</v>
      </c>
      <c r="H1272" t="s">
        <v>150</v>
      </c>
      <c r="I1272" t="s">
        <v>151</v>
      </c>
      <c r="J1272" t="s">
        <v>238</v>
      </c>
      <c r="K1272" t="s">
        <v>159</v>
      </c>
      <c r="L1272" t="s">
        <v>155</v>
      </c>
      <c r="M1272" t="s">
        <v>155</v>
      </c>
      <c r="N1272" t="n">
        <v>-92.0202</v>
      </c>
      <c r="O1272" t="n">
        <v>30.2122</v>
      </c>
      <c r="P1272" t="n">
        <v>16788</v>
      </c>
      <c r="Q1272" t="n">
        <v>14077</v>
      </c>
      <c r="R1272" t="n">
        <v>57.8</v>
      </c>
      <c r="S1272" t="n">
        <v>59.6</v>
      </c>
      <c r="T1272" t="n">
        <v>24.5</v>
      </c>
      <c r="U1272" t="n">
        <v>5.5</v>
      </c>
      <c r="V1272" t="n">
        <v>2.5</v>
      </c>
      <c r="W1272" t="n">
        <v>0.8</v>
      </c>
      <c r="X1272" t="n">
        <v>76</v>
      </c>
      <c r="Y1272" t="n">
        <v>28</v>
      </c>
      <c r="Z1272" t="n">
        <v>18</v>
      </c>
      <c r="AA1272" t="n">
        <v>2971</v>
      </c>
      <c r="AB1272" t="n">
        <v>52</v>
      </c>
      <c r="AC1272" t="n">
        <v>2971</v>
      </c>
      <c r="AD1272" t="n">
        <v>52</v>
      </c>
      <c r="AE1272" t="n">
        <v>27.2</v>
      </c>
      <c r="AF1272" t="n">
        <v>2860</v>
      </c>
      <c r="AG1272" t="n">
        <v>39</v>
      </c>
      <c r="AH1272" t="n">
        <v>73</v>
      </c>
      <c r="AI1272" t="n">
        <v>13443</v>
      </c>
      <c r="AJ1272" t="n">
        <v>11226</v>
      </c>
      <c r="AK1272" t="n">
        <v>12427</v>
      </c>
      <c r="AL1272" t="n">
        <v>15448</v>
      </c>
      <c r="AM1272" t="n">
        <v>18180</v>
      </c>
      <c r="AN1272" t="n">
        <v>18398</v>
      </c>
      <c r="AO1272"/>
      <c r="AP1272" t="n">
        <v>2358</v>
      </c>
      <c r="AQ1272" t="n">
        <v>717</v>
      </c>
      <c r="AR1272" t="n">
        <v>91</v>
      </c>
    </row>
    <row r="1273">
      <c r="A1273" t="n">
        <v>160667</v>
      </c>
      <c r="B1273" t="s">
        <v>2145</v>
      </c>
      <c r="C1273" t="s">
        <v>2146</v>
      </c>
      <c r="D1273" t="s">
        <v>2071</v>
      </c>
      <c r="E1273" t="s">
        <v>147</v>
      </c>
      <c r="F1273" t="s">
        <v>173</v>
      </c>
      <c r="G1273" t="s">
        <v>149</v>
      </c>
      <c r="H1273" t="s">
        <v>174</v>
      </c>
      <c r="I1273" t="s">
        <v>205</v>
      </c>
      <c r="J1273" t="s">
        <v>152</v>
      </c>
      <c r="K1273" t="s">
        <v>176</v>
      </c>
      <c r="L1273" t="s">
        <v>155</v>
      </c>
      <c r="M1273" t="s">
        <v>155</v>
      </c>
      <c r="N1273" t="n">
        <v>-89.8992</v>
      </c>
      <c r="O1273" t="n">
        <v>30.3791</v>
      </c>
      <c r="P1273" t="n">
        <v>6150</v>
      </c>
      <c r="Q1273" t="n">
        <v>6150</v>
      </c>
      <c r="R1273" t="n">
        <v>52.3</v>
      </c>
      <c r="S1273" t="n">
        <v>59.3</v>
      </c>
      <c r="T1273" t="n">
        <v>31.8</v>
      </c>
      <c r="U1273" t="n">
        <v>4.9</v>
      </c>
      <c r="V1273" t="n">
        <v>1.2</v>
      </c>
      <c r="W1273" t="n">
        <v>0.2</v>
      </c>
      <c r="X1273" t="n">
        <v>59</v>
      </c>
      <c r="Y1273" t="n">
        <v>42</v>
      </c>
      <c r="Z1273" t="n">
        <v>34</v>
      </c>
      <c r="AA1273" t="n">
        <v>361</v>
      </c>
      <c r="AB1273" t="n">
        <v>35.2</v>
      </c>
      <c r="AC1273"/>
      <c r="AD1273"/>
      <c r="AE1273"/>
      <c r="AF1273" t="n">
        <v>420</v>
      </c>
      <c r="AG1273" t="n">
        <v>22</v>
      </c>
      <c r="AH1273" t="n">
        <v>77</v>
      </c>
      <c r="AI1273" t="n">
        <v>11053</v>
      </c>
      <c r="AJ1273" t="n">
        <v>8500</v>
      </c>
      <c r="AK1273" t="n">
        <v>9519</v>
      </c>
      <c r="AL1273" t="n">
        <v>11369</v>
      </c>
      <c r="AM1273" t="n">
        <v>14052</v>
      </c>
      <c r="AN1273" t="n">
        <v>14067</v>
      </c>
      <c r="AO1273" t="n">
        <v>161</v>
      </c>
      <c r="AP1273"/>
      <c r="AQ1273"/>
      <c r="AR1273"/>
    </row>
    <row r="1274">
      <c r="A1274" t="n">
        <v>160755</v>
      </c>
      <c r="B1274" t="s">
        <v>2147</v>
      </c>
      <c r="C1274" t="s">
        <v>2082</v>
      </c>
      <c r="D1274" t="s">
        <v>2071</v>
      </c>
      <c r="E1274" t="s">
        <v>147</v>
      </c>
      <c r="F1274" t="s">
        <v>162</v>
      </c>
      <c r="G1274" t="s">
        <v>163</v>
      </c>
      <c r="H1274" t="s">
        <v>150</v>
      </c>
      <c r="I1274" t="s">
        <v>151</v>
      </c>
      <c r="J1274" t="s">
        <v>238</v>
      </c>
      <c r="K1274" t="s">
        <v>159</v>
      </c>
      <c r="L1274" t="s">
        <v>155</v>
      </c>
      <c r="M1274" t="s">
        <v>155</v>
      </c>
      <c r="N1274" t="n">
        <v>-90.1221</v>
      </c>
      <c r="O1274" t="n">
        <v>29.9401</v>
      </c>
      <c r="P1274" t="n">
        <v>15598</v>
      </c>
      <c r="Q1274" t="n">
        <v>9274</v>
      </c>
      <c r="R1274" t="n">
        <v>60.6</v>
      </c>
      <c r="S1274" t="n">
        <v>63.6</v>
      </c>
      <c r="T1274" t="n">
        <v>7.7</v>
      </c>
      <c r="U1274" t="n">
        <v>9</v>
      </c>
      <c r="V1274" t="n">
        <v>5.2</v>
      </c>
      <c r="W1274" t="n">
        <v>7.1</v>
      </c>
      <c r="X1274" t="n">
        <v>94</v>
      </c>
      <c r="Y1274"/>
      <c r="Z1274" t="n">
        <v>8</v>
      </c>
      <c r="AA1274" t="n">
        <v>1903</v>
      </c>
      <c r="AB1274" t="n">
        <v>88.9</v>
      </c>
      <c r="AC1274" t="n">
        <v>1903</v>
      </c>
      <c r="AD1274" t="n">
        <v>88.9</v>
      </c>
      <c r="AE1274" t="n">
        <v>82.3</v>
      </c>
      <c r="AF1274" t="n">
        <v>1843</v>
      </c>
      <c r="AG1274" t="n">
        <v>9</v>
      </c>
      <c r="AH1274" t="n">
        <v>62</v>
      </c>
      <c r="AI1274" t="n">
        <v>50631</v>
      </c>
      <c r="AJ1274" t="n">
        <v>20957</v>
      </c>
      <c r="AK1274" t="n">
        <v>22974</v>
      </c>
      <c r="AL1274" t="n">
        <v>26839</v>
      </c>
      <c r="AM1274" t="n">
        <v>36543</v>
      </c>
      <c r="AN1274" t="n">
        <v>58219</v>
      </c>
      <c r="AO1274"/>
      <c r="AP1274" t="n">
        <v>1947</v>
      </c>
      <c r="AQ1274" t="n">
        <v>1506</v>
      </c>
      <c r="AR1274" t="n">
        <v>560</v>
      </c>
    </row>
    <row r="1275">
      <c r="A1275" t="n">
        <v>160904</v>
      </c>
      <c r="B1275" t="s">
        <v>2148</v>
      </c>
      <c r="C1275" t="s">
        <v>2082</v>
      </c>
      <c r="D1275" t="s">
        <v>2071</v>
      </c>
      <c r="E1275" t="s">
        <v>147</v>
      </c>
      <c r="F1275" t="s">
        <v>162</v>
      </c>
      <c r="G1275" t="s">
        <v>163</v>
      </c>
      <c r="H1275" t="s">
        <v>150</v>
      </c>
      <c r="I1275" t="s">
        <v>151</v>
      </c>
      <c r="J1275" t="s">
        <v>168</v>
      </c>
      <c r="K1275" t="s">
        <v>153</v>
      </c>
      <c r="L1275" t="s">
        <v>154</v>
      </c>
      <c r="M1275" t="s">
        <v>155</v>
      </c>
      <c r="N1275" t="n">
        <v>-90.1073</v>
      </c>
      <c r="O1275" t="n">
        <v>29.9642</v>
      </c>
      <c r="P1275" t="n">
        <v>3738</v>
      </c>
      <c r="Q1275" t="n">
        <v>2857</v>
      </c>
      <c r="R1275" t="n">
        <v>77.3</v>
      </c>
      <c r="S1275" t="n">
        <v>1.4</v>
      </c>
      <c r="T1275" t="n">
        <v>84.7</v>
      </c>
      <c r="U1275" t="n">
        <v>4.5</v>
      </c>
      <c r="V1275" t="n">
        <v>2.4</v>
      </c>
      <c r="W1275" t="n">
        <v>1.7</v>
      </c>
      <c r="X1275" t="n">
        <v>71</v>
      </c>
      <c r="Y1275" t="n">
        <v>67</v>
      </c>
      <c r="Z1275" t="n">
        <v>11</v>
      </c>
      <c r="AA1275" t="n">
        <v>715</v>
      </c>
      <c r="AB1275" t="n">
        <v>50.2</v>
      </c>
      <c r="AC1275" t="n">
        <v>584</v>
      </c>
      <c r="AD1275" t="n">
        <v>48.1</v>
      </c>
      <c r="AE1275" t="n">
        <v>36.1</v>
      </c>
      <c r="AF1275" t="n">
        <v>834</v>
      </c>
      <c r="AG1275" t="n">
        <v>52</v>
      </c>
      <c r="AH1275" t="n">
        <v>90</v>
      </c>
      <c r="AI1275" t="n">
        <v>17874</v>
      </c>
      <c r="AJ1275" t="n">
        <v>15365</v>
      </c>
      <c r="AK1275" t="n">
        <v>16545</v>
      </c>
      <c r="AL1275" t="n">
        <v>19008</v>
      </c>
      <c r="AM1275" t="n">
        <v>22829</v>
      </c>
      <c r="AN1275" t="n">
        <v>25054</v>
      </c>
      <c r="AO1275"/>
      <c r="AP1275" t="n">
        <v>428</v>
      </c>
      <c r="AQ1275" t="n">
        <v>108</v>
      </c>
      <c r="AR1275" t="n">
        <v>142</v>
      </c>
    </row>
    <row r="1276">
      <c r="A1276" t="n">
        <v>160959</v>
      </c>
      <c r="B1276" t="s">
        <v>2149</v>
      </c>
      <c r="C1276" t="s">
        <v>2150</v>
      </c>
      <c r="D1276" t="s">
        <v>2151</v>
      </c>
      <c r="E1276" t="s">
        <v>993</v>
      </c>
      <c r="F1276" t="s">
        <v>162</v>
      </c>
      <c r="G1276" t="s">
        <v>163</v>
      </c>
      <c r="H1276" t="s">
        <v>150</v>
      </c>
      <c r="I1276" t="s">
        <v>205</v>
      </c>
      <c r="J1276" t="s">
        <v>164</v>
      </c>
      <c r="K1276" t="s">
        <v>179</v>
      </c>
      <c r="L1276" t="s">
        <v>155</v>
      </c>
      <c r="M1276" t="s">
        <v>155</v>
      </c>
      <c r="N1276" t="n">
        <v>-68.2215</v>
      </c>
      <c r="O1276" t="n">
        <v>44.3953</v>
      </c>
      <c r="P1276" t="n">
        <v>407</v>
      </c>
      <c r="Q1276" t="n">
        <v>402</v>
      </c>
      <c r="R1276" t="n">
        <v>68.4</v>
      </c>
      <c r="S1276" t="n">
        <v>63.2</v>
      </c>
      <c r="T1276" t="n">
        <v>0.5</v>
      </c>
      <c r="U1276" t="n">
        <v>6.7</v>
      </c>
      <c r="V1276" t="n">
        <v>2.2</v>
      </c>
      <c r="W1276" t="n">
        <v>21.6</v>
      </c>
      <c r="X1276" t="n">
        <v>83</v>
      </c>
      <c r="Y1276" t="n">
        <v>0</v>
      </c>
      <c r="Z1276" t="n">
        <v>10</v>
      </c>
      <c r="AA1276" t="n">
        <v>91</v>
      </c>
      <c r="AB1276" t="n">
        <v>69.2</v>
      </c>
      <c r="AC1276" t="n">
        <v>91</v>
      </c>
      <c r="AD1276" t="n">
        <v>69.2</v>
      </c>
      <c r="AE1276" t="n">
        <v>51.6</v>
      </c>
      <c r="AF1276" t="n">
        <v>95</v>
      </c>
      <c r="AG1276" t="n">
        <v>27</v>
      </c>
      <c r="AH1276" t="n">
        <v>96</v>
      </c>
      <c r="AI1276" t="n">
        <v>22692</v>
      </c>
      <c r="AJ1276" t="n">
        <v>11886</v>
      </c>
      <c r="AK1276" t="n">
        <v>12998</v>
      </c>
      <c r="AL1276" t="n">
        <v>14569</v>
      </c>
      <c r="AM1276" t="n">
        <v>24880</v>
      </c>
      <c r="AN1276" t="n">
        <v>35148</v>
      </c>
      <c r="AO1276"/>
      <c r="AP1276" t="n">
        <v>93</v>
      </c>
      <c r="AQ1276" t="n">
        <v>1</v>
      </c>
      <c r="AR1276"/>
    </row>
    <row r="1277">
      <c r="A1277" t="n">
        <v>160977</v>
      </c>
      <c r="B1277" t="s">
        <v>2152</v>
      </c>
      <c r="C1277" t="s">
        <v>1419</v>
      </c>
      <c r="D1277" t="s">
        <v>2151</v>
      </c>
      <c r="E1277" t="s">
        <v>993</v>
      </c>
      <c r="F1277" t="s">
        <v>162</v>
      </c>
      <c r="G1277" t="s">
        <v>163</v>
      </c>
      <c r="H1277" t="s">
        <v>150</v>
      </c>
      <c r="I1277" t="s">
        <v>151</v>
      </c>
      <c r="J1277" t="s">
        <v>168</v>
      </c>
      <c r="K1277" t="s">
        <v>179</v>
      </c>
      <c r="L1277" t="s">
        <v>155</v>
      </c>
      <c r="M1277" t="s">
        <v>155</v>
      </c>
      <c r="N1277" t="n">
        <v>-70.2033</v>
      </c>
      <c r="O1277" t="n">
        <v>44.1053</v>
      </c>
      <c r="P1277" t="n">
        <v>1928</v>
      </c>
      <c r="Q1277" t="n">
        <v>1928</v>
      </c>
      <c r="R1277" t="n">
        <v>53.1</v>
      </c>
      <c r="S1277" t="n">
        <v>63.3</v>
      </c>
      <c r="T1277" t="n">
        <v>4.9</v>
      </c>
      <c r="U1277" t="n">
        <v>8.6</v>
      </c>
      <c r="V1277" t="n">
        <v>6.2</v>
      </c>
      <c r="W1277" t="n">
        <v>8.6</v>
      </c>
      <c r="X1277" t="n">
        <v>94</v>
      </c>
      <c r="Y1277"/>
      <c r="Z1277" t="n">
        <v>10</v>
      </c>
      <c r="AA1277" t="n">
        <v>510</v>
      </c>
      <c r="AB1277" t="n">
        <v>90.6</v>
      </c>
      <c r="AC1277" t="n">
        <v>510</v>
      </c>
      <c r="AD1277" t="n">
        <v>90.6</v>
      </c>
      <c r="AE1277" t="n">
        <v>85.1</v>
      </c>
      <c r="AF1277" t="n">
        <v>518</v>
      </c>
      <c r="AG1277" t="n">
        <v>10</v>
      </c>
      <c r="AH1277" t="n">
        <v>40</v>
      </c>
      <c r="AI1277" t="n">
        <v>26658</v>
      </c>
      <c r="AJ1277" t="n">
        <v>4263</v>
      </c>
      <c r="AK1277" t="n">
        <v>6296</v>
      </c>
      <c r="AL1277" t="n">
        <v>8602</v>
      </c>
      <c r="AM1277" t="n">
        <v>22744</v>
      </c>
      <c r="AN1277" t="n">
        <v>49109</v>
      </c>
      <c r="AO1277"/>
      <c r="AP1277" t="n">
        <v>439</v>
      </c>
      <c r="AQ1277"/>
      <c r="AR1277"/>
    </row>
    <row r="1278">
      <c r="A1278" t="n">
        <v>160995</v>
      </c>
      <c r="B1278" t="s">
        <v>2153</v>
      </c>
      <c r="C1278" t="s">
        <v>2154</v>
      </c>
      <c r="D1278" t="s">
        <v>2151</v>
      </c>
      <c r="E1278" t="s">
        <v>993</v>
      </c>
      <c r="F1278" t="s">
        <v>188</v>
      </c>
      <c r="G1278" t="s">
        <v>189</v>
      </c>
      <c r="H1278" t="s">
        <v>150</v>
      </c>
      <c r="I1278" t="s">
        <v>151</v>
      </c>
      <c r="J1278" t="s">
        <v>164</v>
      </c>
      <c r="K1278" t="s">
        <v>176</v>
      </c>
      <c r="L1278" t="s">
        <v>155</v>
      </c>
      <c r="M1278" t="s">
        <v>155</v>
      </c>
      <c r="N1278" t="n">
        <v>-68.7854</v>
      </c>
      <c r="O1278" t="n">
        <v>44.7865</v>
      </c>
      <c r="P1278" t="n">
        <v>626</v>
      </c>
      <c r="Q1278" t="n">
        <v>619</v>
      </c>
      <c r="R1278" t="n">
        <v>77.2</v>
      </c>
      <c r="S1278" t="n">
        <v>77.5</v>
      </c>
      <c r="T1278" t="n">
        <v>5.5</v>
      </c>
      <c r="U1278" t="n">
        <v>3.4</v>
      </c>
      <c r="V1278" t="n">
        <v>0.6</v>
      </c>
      <c r="W1278" t="n">
        <v>0.2</v>
      </c>
      <c r="X1278" t="n">
        <v>50</v>
      </c>
      <c r="Y1278"/>
      <c r="Z1278" t="n">
        <v>15</v>
      </c>
      <c r="AA1278" t="n">
        <v>82</v>
      </c>
      <c r="AB1278" t="n">
        <v>34.1</v>
      </c>
      <c r="AC1278"/>
      <c r="AD1278"/>
      <c r="AE1278"/>
      <c r="AF1278" t="n">
        <v>186</v>
      </c>
      <c r="AG1278" t="n">
        <v>64</v>
      </c>
      <c r="AH1278" t="n">
        <v>71</v>
      </c>
      <c r="AI1278" t="n">
        <v>33518</v>
      </c>
      <c r="AJ1278" t="n">
        <v>33500</v>
      </c>
      <c r="AK1278" t="n">
        <v>31966</v>
      </c>
      <c r="AL1278" t="n">
        <v>33578</v>
      </c>
      <c r="AM1278" t="n">
        <v>37164</v>
      </c>
      <c r="AN1278"/>
      <c r="AO1278" t="n">
        <v>91</v>
      </c>
      <c r="AP1278" t="n">
        <v>4</v>
      </c>
      <c r="AQ1278" t="n">
        <v>1</v>
      </c>
      <c r="AR1278"/>
    </row>
    <row r="1279">
      <c r="A1279" t="n">
        <v>161004</v>
      </c>
      <c r="B1279" t="s">
        <v>2155</v>
      </c>
      <c r="C1279" t="s">
        <v>1298</v>
      </c>
      <c r="D1279" t="s">
        <v>2151</v>
      </c>
      <c r="E1279" t="s">
        <v>993</v>
      </c>
      <c r="F1279" t="s">
        <v>162</v>
      </c>
      <c r="G1279" t="s">
        <v>163</v>
      </c>
      <c r="H1279" t="s">
        <v>150</v>
      </c>
      <c r="I1279" t="s">
        <v>175</v>
      </c>
      <c r="J1279" t="s">
        <v>168</v>
      </c>
      <c r="K1279" t="s">
        <v>179</v>
      </c>
      <c r="L1279" t="s">
        <v>155</v>
      </c>
      <c r="M1279" t="s">
        <v>155</v>
      </c>
      <c r="N1279" t="n">
        <v>-69.9639</v>
      </c>
      <c r="O1279" t="n">
        <v>43.9071</v>
      </c>
      <c r="P1279" t="n">
        <v>1996</v>
      </c>
      <c r="Q1279" t="n">
        <v>1996</v>
      </c>
      <c r="R1279" t="n">
        <v>51.7</v>
      </c>
      <c r="S1279" t="n">
        <v>55.9</v>
      </c>
      <c r="T1279" t="n">
        <v>5.9</v>
      </c>
      <c r="U1279" t="n">
        <v>13.2</v>
      </c>
      <c r="V1279" t="n">
        <v>9.3</v>
      </c>
      <c r="W1279" t="n">
        <v>6.4</v>
      </c>
      <c r="X1279" t="n">
        <v>98</v>
      </c>
      <c r="Y1279"/>
      <c r="Z1279" t="n">
        <v>9</v>
      </c>
      <c r="AA1279" t="n">
        <v>500</v>
      </c>
      <c r="AB1279" t="n">
        <v>95.6</v>
      </c>
      <c r="AC1279" t="n">
        <v>500</v>
      </c>
      <c r="AD1279" t="n">
        <v>95.6</v>
      </c>
      <c r="AE1279" t="n">
        <v>82.2</v>
      </c>
      <c r="AF1279" t="n">
        <v>508</v>
      </c>
      <c r="AG1279" t="n">
        <v>16</v>
      </c>
      <c r="AH1279" t="n">
        <v>51</v>
      </c>
      <c r="AI1279" t="n">
        <v>23110</v>
      </c>
      <c r="AJ1279" t="n">
        <v>3275</v>
      </c>
      <c r="AK1279" t="n">
        <v>3464</v>
      </c>
      <c r="AL1279" t="n">
        <v>6764</v>
      </c>
      <c r="AM1279" t="n">
        <v>20899</v>
      </c>
      <c r="AN1279" t="n">
        <v>42867</v>
      </c>
      <c r="AO1279"/>
      <c r="AP1279" t="n">
        <v>480</v>
      </c>
      <c r="AQ1279"/>
      <c r="AR1279"/>
    </row>
    <row r="1280">
      <c r="A1280" t="n">
        <v>161022</v>
      </c>
      <c r="B1280" t="s">
        <v>2156</v>
      </c>
      <c r="C1280" t="s">
        <v>1419</v>
      </c>
      <c r="D1280" t="s">
        <v>2151</v>
      </c>
      <c r="E1280" t="s">
        <v>993</v>
      </c>
      <c r="F1280" t="s">
        <v>162</v>
      </c>
      <c r="G1280" t="s">
        <v>163</v>
      </c>
      <c r="H1280" t="s">
        <v>150</v>
      </c>
      <c r="I1280" t="s">
        <v>151</v>
      </c>
      <c r="J1280" t="s">
        <v>164</v>
      </c>
      <c r="K1280" t="s">
        <v>209</v>
      </c>
      <c r="L1280" t="s">
        <v>155</v>
      </c>
      <c r="M1280" t="s">
        <v>155</v>
      </c>
      <c r="N1280" t="n">
        <v>-70.2173</v>
      </c>
      <c r="O1280" t="n">
        <v>44.1005</v>
      </c>
      <c r="P1280" t="n">
        <v>299</v>
      </c>
      <c r="Q1280" t="n">
        <v>299</v>
      </c>
      <c r="R1280" t="n">
        <v>90.3</v>
      </c>
      <c r="S1280" t="n">
        <v>80.6</v>
      </c>
      <c r="T1280" t="n">
        <v>6</v>
      </c>
      <c r="U1280" t="n">
        <v>0.7</v>
      </c>
      <c r="V1280" t="n">
        <v>1</v>
      </c>
      <c r="W1280" t="n">
        <v>0</v>
      </c>
      <c r="X1280"/>
      <c r="Y1280"/>
      <c r="Z1280" t="n">
        <v>13</v>
      </c>
      <c r="AA1280" t="n">
        <v>6</v>
      </c>
      <c r="AB1280" t="n">
        <v>83.3</v>
      </c>
      <c r="AC1280"/>
      <c r="AD1280"/>
      <c r="AE1280"/>
      <c r="AF1280" t="n">
        <v>3</v>
      </c>
      <c r="AG1280" t="n">
        <v>51</v>
      </c>
      <c r="AH1280" t="n">
        <v>61</v>
      </c>
      <c r="AI1280"/>
      <c r="AJ1280" t="n">
        <v>20438</v>
      </c>
      <c r="AK1280"/>
      <c r="AL1280"/>
      <c r="AM1280"/>
      <c r="AN1280"/>
      <c r="AO1280" t="n">
        <v>67</v>
      </c>
      <c r="AP1280" t="n">
        <v>11</v>
      </c>
      <c r="AQ1280"/>
      <c r="AR1280"/>
    </row>
    <row r="1281">
      <c r="A1281" t="n">
        <v>161077</v>
      </c>
      <c r="B1281" t="s">
        <v>2157</v>
      </c>
      <c r="C1281" t="s">
        <v>182</v>
      </c>
      <c r="D1281" t="s">
        <v>2151</v>
      </c>
      <c r="E1281" t="s">
        <v>993</v>
      </c>
      <c r="F1281" t="s">
        <v>173</v>
      </c>
      <c r="G1281" t="s">
        <v>149</v>
      </c>
      <c r="H1281" t="s">
        <v>174</v>
      </c>
      <c r="I1281" t="s">
        <v>151</v>
      </c>
      <c r="J1281" t="s">
        <v>168</v>
      </c>
      <c r="K1281" t="s">
        <v>176</v>
      </c>
      <c r="L1281" t="s">
        <v>155</v>
      </c>
      <c r="M1281" t="s">
        <v>155</v>
      </c>
      <c r="N1281" t="n">
        <v>-70.2355</v>
      </c>
      <c r="O1281" t="n">
        <v>44.1343</v>
      </c>
      <c r="P1281" t="n">
        <v>4152</v>
      </c>
      <c r="Q1281" t="n">
        <v>4152</v>
      </c>
      <c r="R1281" t="n">
        <v>58.6</v>
      </c>
      <c r="S1281" t="n">
        <v>66.4</v>
      </c>
      <c r="T1281" t="n">
        <v>7.6</v>
      </c>
      <c r="U1281" t="n">
        <v>3</v>
      </c>
      <c r="V1281" t="n">
        <v>0.7</v>
      </c>
      <c r="W1281" t="n">
        <v>1.8</v>
      </c>
      <c r="X1281" t="n">
        <v>57</v>
      </c>
      <c r="Y1281" t="n">
        <v>37</v>
      </c>
      <c r="Z1281" t="n">
        <v>21</v>
      </c>
      <c r="AA1281" t="n">
        <v>377</v>
      </c>
      <c r="AB1281" t="n">
        <v>27.6</v>
      </c>
      <c r="AC1281"/>
      <c r="AD1281"/>
      <c r="AE1281"/>
      <c r="AF1281" t="n">
        <v>615</v>
      </c>
      <c r="AG1281" t="n">
        <v>34</v>
      </c>
      <c r="AH1281" t="n">
        <v>76</v>
      </c>
      <c r="AI1281" t="n">
        <v>8324</v>
      </c>
      <c r="AJ1281" t="n">
        <v>5903</v>
      </c>
      <c r="AK1281" t="n">
        <v>6737</v>
      </c>
      <c r="AL1281" t="n">
        <v>8699</v>
      </c>
      <c r="AM1281" t="n">
        <v>10702</v>
      </c>
      <c r="AN1281" t="n">
        <v>10941</v>
      </c>
      <c r="AO1281" t="n">
        <v>376</v>
      </c>
      <c r="AP1281"/>
      <c r="AQ1281"/>
      <c r="AR1281"/>
    </row>
    <row r="1282">
      <c r="A1282" t="n">
        <v>161086</v>
      </c>
      <c r="B1282" t="s">
        <v>2158</v>
      </c>
      <c r="C1282" t="s">
        <v>2159</v>
      </c>
      <c r="D1282" t="s">
        <v>2151</v>
      </c>
      <c r="E1282" t="s">
        <v>993</v>
      </c>
      <c r="F1282" t="s">
        <v>162</v>
      </c>
      <c r="G1282" t="s">
        <v>163</v>
      </c>
      <c r="H1282" t="s">
        <v>150</v>
      </c>
      <c r="I1282" t="s">
        <v>175</v>
      </c>
      <c r="J1282" t="s">
        <v>168</v>
      </c>
      <c r="K1282" t="s">
        <v>179</v>
      </c>
      <c r="L1282" t="s">
        <v>155</v>
      </c>
      <c r="M1282" t="s">
        <v>155</v>
      </c>
      <c r="N1282" t="n">
        <v>-69.6634</v>
      </c>
      <c r="O1282" t="n">
        <v>44.5642</v>
      </c>
      <c r="P1282" t="n">
        <v>2438</v>
      </c>
      <c r="Q1282" t="n">
        <v>2438</v>
      </c>
      <c r="R1282" t="n">
        <v>52.1</v>
      </c>
      <c r="S1282" t="n">
        <v>56.6</v>
      </c>
      <c r="T1282" t="n">
        <v>5.3</v>
      </c>
      <c r="U1282" t="n">
        <v>8</v>
      </c>
      <c r="V1282" t="n">
        <v>9.8</v>
      </c>
      <c r="W1282" t="n">
        <v>10</v>
      </c>
      <c r="X1282" t="n">
        <v>91</v>
      </c>
      <c r="Y1282"/>
      <c r="Z1282" t="n">
        <v>9</v>
      </c>
      <c r="AA1282" t="n">
        <v>552</v>
      </c>
      <c r="AB1282" t="n">
        <v>90.2</v>
      </c>
      <c r="AC1282" t="n">
        <v>552</v>
      </c>
      <c r="AD1282" t="n">
        <v>90.2</v>
      </c>
      <c r="AE1282" t="n">
        <v>82.1</v>
      </c>
      <c r="AF1282" t="n">
        <v>673</v>
      </c>
      <c r="AG1282" t="n">
        <v>13</v>
      </c>
      <c r="AH1282" t="n">
        <v>44</v>
      </c>
      <c r="AI1282" t="n">
        <v>15163</v>
      </c>
      <c r="AJ1282" t="n">
        <v>6072</v>
      </c>
      <c r="AK1282" t="n">
        <v>1331</v>
      </c>
      <c r="AL1282" t="n">
        <v>2247</v>
      </c>
      <c r="AM1282" t="n">
        <v>15937</v>
      </c>
      <c r="AN1282" t="n">
        <v>52893</v>
      </c>
      <c r="AO1282"/>
      <c r="AP1282" t="n">
        <v>542</v>
      </c>
      <c r="AQ1282"/>
      <c r="AR1282"/>
    </row>
    <row r="1283">
      <c r="A1283" t="n">
        <v>161138</v>
      </c>
      <c r="B1283" t="s">
        <v>2160</v>
      </c>
      <c r="C1283" t="s">
        <v>2154</v>
      </c>
      <c r="D1283" t="s">
        <v>2151</v>
      </c>
      <c r="E1283" t="s">
        <v>993</v>
      </c>
      <c r="F1283" t="s">
        <v>173</v>
      </c>
      <c r="G1283" t="s">
        <v>149</v>
      </c>
      <c r="H1283" t="s">
        <v>174</v>
      </c>
      <c r="I1283" t="s">
        <v>151</v>
      </c>
      <c r="J1283" t="s">
        <v>168</v>
      </c>
      <c r="K1283" t="s">
        <v>176</v>
      </c>
      <c r="L1283" t="s">
        <v>155</v>
      </c>
      <c r="M1283" t="s">
        <v>155</v>
      </c>
      <c r="N1283" t="n">
        <v>-68.7444</v>
      </c>
      <c r="O1283" t="n">
        <v>44.826</v>
      </c>
      <c r="P1283" t="n">
        <v>3348</v>
      </c>
      <c r="Q1283" t="n">
        <v>3348</v>
      </c>
      <c r="R1283" t="n">
        <v>52</v>
      </c>
      <c r="S1283" t="n">
        <v>79.1</v>
      </c>
      <c r="T1283" t="n">
        <v>1.9</v>
      </c>
      <c r="U1283" t="n">
        <v>2.7</v>
      </c>
      <c r="V1283" t="n">
        <v>1.1</v>
      </c>
      <c r="W1283" t="n">
        <v>0.7</v>
      </c>
      <c r="X1283" t="n">
        <v>56</v>
      </c>
      <c r="Y1283" t="n">
        <v>38</v>
      </c>
      <c r="Z1283" t="n">
        <v>18</v>
      </c>
      <c r="AA1283" t="n">
        <v>203</v>
      </c>
      <c r="AB1283" t="n">
        <v>33</v>
      </c>
      <c r="AC1283"/>
      <c r="AD1283"/>
      <c r="AE1283"/>
      <c r="AF1283" t="n">
        <v>456</v>
      </c>
      <c r="AG1283" t="n">
        <v>28</v>
      </c>
      <c r="AH1283" t="n">
        <v>55</v>
      </c>
      <c r="AI1283" t="n">
        <v>9972</v>
      </c>
      <c r="AJ1283" t="n">
        <v>6545</v>
      </c>
      <c r="AK1283" t="n">
        <v>7262</v>
      </c>
      <c r="AL1283" t="n">
        <v>9673</v>
      </c>
      <c r="AM1283" t="n">
        <v>10111</v>
      </c>
      <c r="AN1283" t="n">
        <v>12986</v>
      </c>
      <c r="AO1283" t="n">
        <v>273</v>
      </c>
      <c r="AP1283"/>
      <c r="AQ1283"/>
      <c r="AR1283"/>
    </row>
    <row r="1284">
      <c r="A1284" t="n">
        <v>161192</v>
      </c>
      <c r="B1284" t="s">
        <v>2161</v>
      </c>
      <c r="C1284" t="s">
        <v>230</v>
      </c>
      <c r="D1284" t="s">
        <v>2151</v>
      </c>
      <c r="E1284" t="s">
        <v>993</v>
      </c>
      <c r="F1284" t="s">
        <v>173</v>
      </c>
      <c r="G1284" t="s">
        <v>149</v>
      </c>
      <c r="H1284" t="s">
        <v>174</v>
      </c>
      <c r="I1284" t="s">
        <v>175</v>
      </c>
      <c r="J1284" t="s">
        <v>168</v>
      </c>
      <c r="K1284" t="s">
        <v>176</v>
      </c>
      <c r="L1284" t="s">
        <v>155</v>
      </c>
      <c r="M1284" t="s">
        <v>155</v>
      </c>
      <c r="N1284" t="n">
        <v>-69.6116</v>
      </c>
      <c r="O1284" t="n">
        <v>44.5941</v>
      </c>
      <c r="P1284" t="n">
        <v>2950</v>
      </c>
      <c r="Q1284" t="n">
        <v>2950</v>
      </c>
      <c r="R1284" t="n">
        <v>66.7</v>
      </c>
      <c r="S1284" t="n">
        <v>86.1</v>
      </c>
      <c r="T1284" t="n">
        <v>1.6</v>
      </c>
      <c r="U1284" t="n">
        <v>3.8</v>
      </c>
      <c r="V1284" t="n">
        <v>0.7</v>
      </c>
      <c r="W1284" t="n">
        <v>0.5</v>
      </c>
      <c r="X1284" t="n">
        <v>59</v>
      </c>
      <c r="Y1284" t="n">
        <v>46</v>
      </c>
      <c r="Z1284" t="n">
        <v>15</v>
      </c>
      <c r="AA1284" t="n">
        <v>203</v>
      </c>
      <c r="AB1284" t="n">
        <v>47.8</v>
      </c>
      <c r="AC1284"/>
      <c r="AD1284"/>
      <c r="AE1284"/>
      <c r="AF1284" t="n">
        <v>234</v>
      </c>
      <c r="AG1284" t="n">
        <v>31</v>
      </c>
      <c r="AH1284" t="n">
        <v>85</v>
      </c>
      <c r="AI1284" t="n">
        <v>7268</v>
      </c>
      <c r="AJ1284" t="n">
        <v>5716</v>
      </c>
      <c r="AK1284" t="n">
        <v>7251</v>
      </c>
      <c r="AL1284" t="n">
        <v>9712</v>
      </c>
      <c r="AM1284" t="n">
        <v>8325</v>
      </c>
      <c r="AN1284"/>
      <c r="AO1284" t="n">
        <v>243</v>
      </c>
      <c r="AP1284"/>
      <c r="AQ1284"/>
      <c r="AR1284"/>
    </row>
    <row r="1285">
      <c r="A1285" t="n">
        <v>161208</v>
      </c>
      <c r="B1285" t="s">
        <v>2162</v>
      </c>
      <c r="C1285" t="s">
        <v>2163</v>
      </c>
      <c r="D1285" t="s">
        <v>2151</v>
      </c>
      <c r="E1285" t="s">
        <v>993</v>
      </c>
      <c r="F1285" t="s">
        <v>368</v>
      </c>
      <c r="G1285" t="s">
        <v>163</v>
      </c>
      <c r="H1285" t="s">
        <v>174</v>
      </c>
      <c r="I1285" t="s">
        <v>205</v>
      </c>
      <c r="J1285" t="s">
        <v>164</v>
      </c>
      <c r="K1285" t="s">
        <v>176</v>
      </c>
      <c r="L1285" t="s">
        <v>155</v>
      </c>
      <c r="M1285" t="s">
        <v>155</v>
      </c>
      <c r="N1285" t="n">
        <v>-70.5036</v>
      </c>
      <c r="O1285" t="n">
        <v>43.3805</v>
      </c>
      <c r="P1285" t="n">
        <v>46</v>
      </c>
      <c r="Q1285" t="n">
        <v>46</v>
      </c>
      <c r="R1285" t="n">
        <v>8.7</v>
      </c>
      <c r="S1285" t="n">
        <v>87</v>
      </c>
      <c r="T1285" t="n">
        <v>0</v>
      </c>
      <c r="U1285" t="n">
        <v>8.7</v>
      </c>
      <c r="V1285" t="n">
        <v>2.2</v>
      </c>
      <c r="W1285" t="n">
        <v>2.2</v>
      </c>
      <c r="X1285" t="n">
        <v>100</v>
      </c>
      <c r="Y1285"/>
      <c r="Z1285" t="n">
        <v>7</v>
      </c>
      <c r="AA1285" t="n">
        <v>11</v>
      </c>
      <c r="AB1285" t="n">
        <v>100</v>
      </c>
      <c r="AC1285"/>
      <c r="AD1285"/>
      <c r="AE1285"/>
      <c r="AF1285" t="n">
        <v>16</v>
      </c>
      <c r="AG1285" t="n">
        <v>20</v>
      </c>
      <c r="AH1285" t="n">
        <v>67</v>
      </c>
      <c r="AI1285" t="n">
        <v>37522</v>
      </c>
      <c r="AJ1285" t="n">
        <v>24342</v>
      </c>
      <c r="AK1285"/>
      <c r="AL1285"/>
      <c r="AM1285"/>
      <c r="AN1285"/>
      <c r="AO1285" t="n">
        <v>10</v>
      </c>
      <c r="AP1285"/>
      <c r="AQ1285"/>
      <c r="AR1285"/>
    </row>
    <row r="1286">
      <c r="A1286" t="n">
        <v>161217</v>
      </c>
      <c r="B1286" t="s">
        <v>2164</v>
      </c>
      <c r="C1286" t="s">
        <v>1290</v>
      </c>
      <c r="D1286" t="s">
        <v>2151</v>
      </c>
      <c r="E1286" t="s">
        <v>993</v>
      </c>
      <c r="F1286" t="s">
        <v>148</v>
      </c>
      <c r="G1286" t="s">
        <v>149</v>
      </c>
      <c r="H1286" t="s">
        <v>150</v>
      </c>
      <c r="I1286" t="s">
        <v>175</v>
      </c>
      <c r="J1286" t="s">
        <v>168</v>
      </c>
      <c r="K1286" t="s">
        <v>179</v>
      </c>
      <c r="L1286" t="s">
        <v>155</v>
      </c>
      <c r="M1286" t="s">
        <v>155</v>
      </c>
      <c r="N1286" t="n">
        <v>-69.7964</v>
      </c>
      <c r="O1286" t="n">
        <v>44.3377</v>
      </c>
      <c r="P1286" t="n">
        <v>5836</v>
      </c>
      <c r="Q1286" t="n">
        <v>5754</v>
      </c>
      <c r="R1286" t="n">
        <v>66.8</v>
      </c>
      <c r="S1286" t="n">
        <v>80.4</v>
      </c>
      <c r="T1286" t="n">
        <v>3</v>
      </c>
      <c r="U1286" t="n">
        <v>4.3</v>
      </c>
      <c r="V1286" t="n">
        <v>0.9</v>
      </c>
      <c r="W1286" t="n">
        <v>0.6</v>
      </c>
      <c r="X1286" t="n">
        <v>63</v>
      </c>
      <c r="Y1286" t="n">
        <v>47</v>
      </c>
      <c r="Z1286" t="n">
        <v>15</v>
      </c>
      <c r="AA1286" t="n">
        <v>189</v>
      </c>
      <c r="AB1286" t="n">
        <v>23.3</v>
      </c>
      <c r="AC1286" t="n">
        <v>165</v>
      </c>
      <c r="AD1286" t="n">
        <v>20</v>
      </c>
      <c r="AE1286" t="n">
        <v>10.3</v>
      </c>
      <c r="AF1286" t="n">
        <v>198</v>
      </c>
      <c r="AG1286" t="n">
        <v>32</v>
      </c>
      <c r="AH1286" t="n">
        <v>46</v>
      </c>
      <c r="AI1286" t="n">
        <v>11569</v>
      </c>
      <c r="AJ1286" t="n">
        <v>10744</v>
      </c>
      <c r="AK1286" t="n">
        <v>10167</v>
      </c>
      <c r="AL1286" t="n">
        <v>11676</v>
      </c>
      <c r="AM1286" t="n">
        <v>13470</v>
      </c>
      <c r="AN1286" t="n">
        <v>14913</v>
      </c>
      <c r="AO1286" t="n">
        <v>78</v>
      </c>
      <c r="AP1286" t="n">
        <v>441</v>
      </c>
      <c r="AQ1286" t="n">
        <v>5</v>
      </c>
      <c r="AR1286"/>
    </row>
    <row r="1287">
      <c r="A1287" t="n">
        <v>161226</v>
      </c>
      <c r="B1287" t="s">
        <v>2165</v>
      </c>
      <c r="C1287" t="s">
        <v>2166</v>
      </c>
      <c r="D1287" t="s">
        <v>2151</v>
      </c>
      <c r="E1287" t="s">
        <v>993</v>
      </c>
      <c r="F1287" t="s">
        <v>148</v>
      </c>
      <c r="G1287" t="s">
        <v>149</v>
      </c>
      <c r="H1287" t="s">
        <v>150</v>
      </c>
      <c r="I1287" t="s">
        <v>205</v>
      </c>
      <c r="J1287" t="s">
        <v>168</v>
      </c>
      <c r="K1287" t="s">
        <v>179</v>
      </c>
      <c r="L1287" t="s">
        <v>155</v>
      </c>
      <c r="M1287" t="s">
        <v>155</v>
      </c>
      <c r="N1287" t="n">
        <v>-70.1471</v>
      </c>
      <c r="O1287" t="n">
        <v>44.6669</v>
      </c>
      <c r="P1287" t="n">
        <v>2258</v>
      </c>
      <c r="Q1287" t="n">
        <v>1761</v>
      </c>
      <c r="R1287" t="n">
        <v>67.3</v>
      </c>
      <c r="S1287" t="n">
        <v>84.5</v>
      </c>
      <c r="T1287" t="n">
        <v>2.1</v>
      </c>
      <c r="U1287" t="n">
        <v>3.3</v>
      </c>
      <c r="V1287" t="n">
        <v>0.7</v>
      </c>
      <c r="W1287" t="n">
        <v>0.5</v>
      </c>
      <c r="X1287" t="n">
        <v>79</v>
      </c>
      <c r="Y1287" t="n">
        <v>0</v>
      </c>
      <c r="Z1287" t="n">
        <v>12</v>
      </c>
      <c r="AA1287" t="n">
        <v>436</v>
      </c>
      <c r="AB1287" t="n">
        <v>52.8</v>
      </c>
      <c r="AC1287" t="n">
        <v>436</v>
      </c>
      <c r="AD1287" t="n">
        <v>52.8</v>
      </c>
      <c r="AE1287" t="n">
        <v>37.6</v>
      </c>
      <c r="AF1287" t="n">
        <v>263</v>
      </c>
      <c r="AG1287" t="n">
        <v>32</v>
      </c>
      <c r="AH1287" t="n">
        <v>71</v>
      </c>
      <c r="AI1287" t="n">
        <v>15383</v>
      </c>
      <c r="AJ1287" t="n">
        <v>12043</v>
      </c>
      <c r="AK1287" t="n">
        <v>10482</v>
      </c>
      <c r="AL1287" t="n">
        <v>12501</v>
      </c>
      <c r="AM1287" t="n">
        <v>19002</v>
      </c>
      <c r="AN1287" t="n">
        <v>20505</v>
      </c>
      <c r="AO1287"/>
      <c r="AP1287" t="n">
        <v>280</v>
      </c>
      <c r="AQ1287" t="n">
        <v>65</v>
      </c>
      <c r="AR1287"/>
    </row>
    <row r="1288">
      <c r="A1288" t="n">
        <v>161235</v>
      </c>
      <c r="B1288" t="s">
        <v>2167</v>
      </c>
      <c r="C1288" t="s">
        <v>2168</v>
      </c>
      <c r="D1288" t="s">
        <v>2151</v>
      </c>
      <c r="E1288" t="s">
        <v>993</v>
      </c>
      <c r="F1288" t="s">
        <v>148</v>
      </c>
      <c r="G1288" t="s">
        <v>149</v>
      </c>
      <c r="H1288" t="s">
        <v>150</v>
      </c>
      <c r="I1288" t="s">
        <v>205</v>
      </c>
      <c r="J1288" t="s">
        <v>168</v>
      </c>
      <c r="K1288" t="s">
        <v>179</v>
      </c>
      <c r="L1288" t="s">
        <v>155</v>
      </c>
      <c r="M1288" t="s">
        <v>155</v>
      </c>
      <c r="N1288" t="n">
        <v>-68.5893</v>
      </c>
      <c r="O1288" t="n">
        <v>47.2504</v>
      </c>
      <c r="P1288" t="n">
        <v>1703</v>
      </c>
      <c r="Q1288" t="n">
        <v>1677</v>
      </c>
      <c r="R1288" t="n">
        <v>70.5</v>
      </c>
      <c r="S1288" t="n">
        <v>76.9</v>
      </c>
      <c r="T1288" t="n">
        <v>4.5</v>
      </c>
      <c r="U1288" t="n">
        <v>4.2</v>
      </c>
      <c r="V1288" t="n">
        <v>1.1</v>
      </c>
      <c r="W1288" t="n">
        <v>4.7</v>
      </c>
      <c r="X1288" t="n">
        <v>65</v>
      </c>
      <c r="Y1288" t="n">
        <v>25</v>
      </c>
      <c r="Z1288" t="n">
        <v>19</v>
      </c>
      <c r="AA1288" t="n">
        <v>128</v>
      </c>
      <c r="AB1288" t="n">
        <v>39.8</v>
      </c>
      <c r="AC1288" t="n">
        <v>103</v>
      </c>
      <c r="AD1288" t="n">
        <v>35.9</v>
      </c>
      <c r="AE1288" t="n">
        <v>25.2</v>
      </c>
      <c r="AF1288" t="n">
        <v>49</v>
      </c>
      <c r="AG1288" t="n">
        <v>14</v>
      </c>
      <c r="AH1288" t="n">
        <v>32</v>
      </c>
      <c r="AI1288" t="n">
        <v>10736</v>
      </c>
      <c r="AJ1288" t="n">
        <v>6655</v>
      </c>
      <c r="AK1288" t="n">
        <v>9350</v>
      </c>
      <c r="AL1288" t="n">
        <v>11580</v>
      </c>
      <c r="AM1288" t="n">
        <v>14945</v>
      </c>
      <c r="AN1288" t="n">
        <v>15699</v>
      </c>
      <c r="AO1288" t="n">
        <v>10</v>
      </c>
      <c r="AP1288" t="n">
        <v>207</v>
      </c>
      <c r="AQ1288"/>
      <c r="AR1288"/>
    </row>
    <row r="1289">
      <c r="A1289" t="n">
        <v>161253</v>
      </c>
      <c r="B1289" t="s">
        <v>2169</v>
      </c>
      <c r="C1289" t="s">
        <v>2170</v>
      </c>
      <c r="D1289" t="s">
        <v>2151</v>
      </c>
      <c r="E1289" t="s">
        <v>993</v>
      </c>
      <c r="F1289" t="s">
        <v>148</v>
      </c>
      <c r="G1289" t="s">
        <v>149</v>
      </c>
      <c r="H1289" t="s">
        <v>150</v>
      </c>
      <c r="I1289" t="s">
        <v>186</v>
      </c>
      <c r="J1289" t="s">
        <v>238</v>
      </c>
      <c r="K1289" t="s">
        <v>159</v>
      </c>
      <c r="L1289" t="s">
        <v>155</v>
      </c>
      <c r="M1289" t="s">
        <v>155</v>
      </c>
      <c r="N1289" t="n">
        <v>-68.6693</v>
      </c>
      <c r="O1289" t="n">
        <v>44.8993</v>
      </c>
      <c r="P1289" t="n">
        <v>14675</v>
      </c>
      <c r="Q1289" t="n">
        <v>11474</v>
      </c>
      <c r="R1289" t="n">
        <v>51.5</v>
      </c>
      <c r="S1289" t="n">
        <v>80.1</v>
      </c>
      <c r="T1289" t="n">
        <v>1.8</v>
      </c>
      <c r="U1289" t="n">
        <v>4.9</v>
      </c>
      <c r="V1289" t="n">
        <v>1.7</v>
      </c>
      <c r="W1289" t="n">
        <v>2.3</v>
      </c>
      <c r="X1289" t="n">
        <v>77</v>
      </c>
      <c r="Y1289" t="n">
        <v>42</v>
      </c>
      <c r="Z1289" t="n">
        <v>15</v>
      </c>
      <c r="AA1289" t="n">
        <v>2339</v>
      </c>
      <c r="AB1289" t="n">
        <v>56.4</v>
      </c>
      <c r="AC1289" t="n">
        <v>2330</v>
      </c>
      <c r="AD1289" t="n">
        <v>56.4</v>
      </c>
      <c r="AE1289" t="n">
        <v>40</v>
      </c>
      <c r="AF1289" t="n">
        <v>1852</v>
      </c>
      <c r="AG1289" t="n">
        <v>22</v>
      </c>
      <c r="AH1289" t="n">
        <v>79</v>
      </c>
      <c r="AI1289" t="n">
        <v>18237</v>
      </c>
      <c r="AJ1289" t="n">
        <v>13800</v>
      </c>
      <c r="AK1289" t="n">
        <v>13707</v>
      </c>
      <c r="AL1289" t="n">
        <v>16408</v>
      </c>
      <c r="AM1289" t="n">
        <v>20101</v>
      </c>
      <c r="AN1289" t="n">
        <v>21756</v>
      </c>
      <c r="AO1289" t="n">
        <v>5</v>
      </c>
      <c r="AP1289" t="n">
        <v>1796</v>
      </c>
      <c r="AQ1289" t="n">
        <v>639</v>
      </c>
      <c r="AR1289" t="n">
        <v>62</v>
      </c>
    </row>
    <row r="1290">
      <c r="A1290" t="n">
        <v>161299</v>
      </c>
      <c r="B1290" t="s">
        <v>2171</v>
      </c>
      <c r="C1290" t="s">
        <v>2172</v>
      </c>
      <c r="D1290" t="s">
        <v>2151</v>
      </c>
      <c r="E1290" t="s">
        <v>993</v>
      </c>
      <c r="F1290" t="s">
        <v>148</v>
      </c>
      <c r="G1290" t="s">
        <v>149</v>
      </c>
      <c r="H1290" t="s">
        <v>150</v>
      </c>
      <c r="I1290" t="s">
        <v>205</v>
      </c>
      <c r="J1290" t="s">
        <v>164</v>
      </c>
      <c r="K1290" t="s">
        <v>179</v>
      </c>
      <c r="L1290" t="s">
        <v>155</v>
      </c>
      <c r="M1290" t="s">
        <v>155</v>
      </c>
      <c r="N1290" t="n">
        <v>-68.8043</v>
      </c>
      <c r="O1290" t="n">
        <v>44.3897</v>
      </c>
      <c r="P1290" t="n">
        <v>996</v>
      </c>
      <c r="Q1290" t="n">
        <v>958</v>
      </c>
      <c r="R1290" t="n">
        <v>19</v>
      </c>
      <c r="S1290" t="n">
        <v>83.2</v>
      </c>
      <c r="T1290" t="n">
        <v>2.2</v>
      </c>
      <c r="U1290" t="n">
        <v>4.4</v>
      </c>
      <c r="V1290" t="n">
        <v>1.6</v>
      </c>
      <c r="W1290" t="n">
        <v>0.8</v>
      </c>
      <c r="X1290" t="n">
        <v>82</v>
      </c>
      <c r="Y1290"/>
      <c r="Z1290" t="n">
        <v>10</v>
      </c>
      <c r="AA1290" t="n">
        <v>241</v>
      </c>
      <c r="AB1290" t="n">
        <v>61.4</v>
      </c>
      <c r="AC1290" t="n">
        <v>239</v>
      </c>
      <c r="AD1290" t="n">
        <v>61.5</v>
      </c>
      <c r="AE1290" t="n">
        <v>46.4</v>
      </c>
      <c r="AF1290" t="n">
        <v>219</v>
      </c>
      <c r="AG1290" t="n">
        <v>25</v>
      </c>
      <c r="AH1290" t="n">
        <v>77</v>
      </c>
      <c r="AI1290" t="n">
        <v>21433</v>
      </c>
      <c r="AJ1290" t="n">
        <v>12499</v>
      </c>
      <c r="AK1290" t="n">
        <v>16642</v>
      </c>
      <c r="AL1290" t="n">
        <v>18372</v>
      </c>
      <c r="AM1290" t="n">
        <v>22427</v>
      </c>
      <c r="AN1290" t="n">
        <v>25342</v>
      </c>
      <c r="AO1290" t="n">
        <v>4</v>
      </c>
      <c r="AP1290" t="n">
        <v>127</v>
      </c>
      <c r="AQ1290" t="n">
        <v>6</v>
      </c>
      <c r="AR1290"/>
    </row>
    <row r="1291">
      <c r="A1291" t="n">
        <v>161341</v>
      </c>
      <c r="B1291" t="s">
        <v>2173</v>
      </c>
      <c r="C1291" t="s">
        <v>2174</v>
      </c>
      <c r="D1291" t="s">
        <v>2151</v>
      </c>
      <c r="E1291" t="s">
        <v>993</v>
      </c>
      <c r="F1291" t="s">
        <v>148</v>
      </c>
      <c r="G1291" t="s">
        <v>149</v>
      </c>
      <c r="H1291" t="s">
        <v>150</v>
      </c>
      <c r="I1291" t="s">
        <v>205</v>
      </c>
      <c r="J1291" t="s">
        <v>168</v>
      </c>
      <c r="K1291" t="s">
        <v>179</v>
      </c>
      <c r="L1291" t="s">
        <v>155</v>
      </c>
      <c r="M1291" t="s">
        <v>155</v>
      </c>
      <c r="N1291" t="n">
        <v>-68.0163</v>
      </c>
      <c r="O1291" t="n">
        <v>46.6723</v>
      </c>
      <c r="P1291" t="n">
        <v>2614</v>
      </c>
      <c r="Q1291" t="n">
        <v>2573</v>
      </c>
      <c r="R1291" t="n">
        <v>62.6</v>
      </c>
      <c r="S1291" t="n">
        <v>70.2</v>
      </c>
      <c r="T1291" t="n">
        <v>5.2</v>
      </c>
      <c r="U1291" t="n">
        <v>6.1</v>
      </c>
      <c r="V1291" t="n">
        <v>2.2</v>
      </c>
      <c r="W1291" t="n">
        <v>5.7</v>
      </c>
      <c r="X1291" t="n">
        <v>73</v>
      </c>
      <c r="Y1291" t="n">
        <v>18</v>
      </c>
      <c r="Z1291" t="n">
        <v>28</v>
      </c>
      <c r="AA1291" t="n">
        <v>154</v>
      </c>
      <c r="AB1291" t="n">
        <v>37.7</v>
      </c>
      <c r="AC1291" t="n">
        <v>134</v>
      </c>
      <c r="AD1291" t="n">
        <v>33.6</v>
      </c>
      <c r="AE1291" t="n">
        <v>23.9</v>
      </c>
      <c r="AF1291" t="n">
        <v>121</v>
      </c>
      <c r="AG1291" t="n">
        <v>26</v>
      </c>
      <c r="AH1291" t="n">
        <v>38</v>
      </c>
      <c r="AI1291" t="n">
        <v>9773</v>
      </c>
      <c r="AJ1291" t="n">
        <v>7458</v>
      </c>
      <c r="AK1291" t="n">
        <v>7343</v>
      </c>
      <c r="AL1291" t="n">
        <v>9953</v>
      </c>
      <c r="AM1291" t="n">
        <v>14420</v>
      </c>
      <c r="AN1291" t="n">
        <v>14409</v>
      </c>
      <c r="AO1291" t="n">
        <v>16</v>
      </c>
      <c r="AP1291" t="n">
        <v>359</v>
      </c>
      <c r="AQ1291" t="n">
        <v>13</v>
      </c>
      <c r="AR1291"/>
    </row>
    <row r="1292">
      <c r="A1292" t="n">
        <v>161457</v>
      </c>
      <c r="B1292" t="s">
        <v>2175</v>
      </c>
      <c r="C1292" t="s">
        <v>2176</v>
      </c>
      <c r="D1292" t="s">
        <v>2151</v>
      </c>
      <c r="E1292" t="s">
        <v>993</v>
      </c>
      <c r="F1292" t="s">
        <v>162</v>
      </c>
      <c r="G1292" t="s">
        <v>163</v>
      </c>
      <c r="H1292" t="s">
        <v>150</v>
      </c>
      <c r="I1292" t="s">
        <v>186</v>
      </c>
      <c r="J1292" t="s">
        <v>152</v>
      </c>
      <c r="K1292" t="s">
        <v>159</v>
      </c>
      <c r="L1292" t="s">
        <v>155</v>
      </c>
      <c r="M1292" t="s">
        <v>155</v>
      </c>
      <c r="N1292" t="n">
        <v>-70.3854</v>
      </c>
      <c r="O1292" t="n">
        <v>43.4586</v>
      </c>
      <c r="P1292" t="n">
        <v>11019</v>
      </c>
      <c r="Q1292" t="n">
        <v>7665</v>
      </c>
      <c r="R1292" t="n">
        <v>69.7</v>
      </c>
      <c r="S1292" t="n">
        <v>69.9</v>
      </c>
      <c r="T1292" t="n">
        <v>5.8</v>
      </c>
      <c r="U1292" t="n">
        <v>1.1</v>
      </c>
      <c r="V1292" t="n">
        <v>9.6</v>
      </c>
      <c r="W1292" t="n">
        <v>0.1</v>
      </c>
      <c r="X1292" t="n">
        <v>75</v>
      </c>
      <c r="Y1292" t="n">
        <v>50</v>
      </c>
      <c r="Z1292" t="n">
        <v>12</v>
      </c>
      <c r="AA1292" t="n">
        <v>651</v>
      </c>
      <c r="AB1292" t="n">
        <v>60.8</v>
      </c>
      <c r="AC1292" t="n">
        <v>608</v>
      </c>
      <c r="AD1292" t="n">
        <v>63.2</v>
      </c>
      <c r="AE1292" t="n">
        <v>56.2</v>
      </c>
      <c r="AF1292" t="n">
        <v>731</v>
      </c>
      <c r="AG1292" t="n">
        <v>12</v>
      </c>
      <c r="AH1292" t="n">
        <v>72</v>
      </c>
      <c r="AI1292" t="n">
        <v>38675</v>
      </c>
      <c r="AJ1292" t="n">
        <v>33195</v>
      </c>
      <c r="AK1292" t="n">
        <v>33547</v>
      </c>
      <c r="AL1292" t="n">
        <v>31278</v>
      </c>
      <c r="AM1292" t="n">
        <v>35033</v>
      </c>
      <c r="AN1292" t="n">
        <v>40310</v>
      </c>
      <c r="AO1292"/>
      <c r="AP1292" t="n">
        <v>549</v>
      </c>
      <c r="AQ1292" t="n">
        <v>461</v>
      </c>
      <c r="AR1292" t="n">
        <v>381</v>
      </c>
    </row>
    <row r="1293">
      <c r="A1293" t="n">
        <v>161484</v>
      </c>
      <c r="B1293" t="s">
        <v>2177</v>
      </c>
      <c r="C1293" t="s">
        <v>2174</v>
      </c>
      <c r="D1293" t="s">
        <v>2151</v>
      </c>
      <c r="E1293" t="s">
        <v>993</v>
      </c>
      <c r="F1293" t="s">
        <v>173</v>
      </c>
      <c r="G1293" t="s">
        <v>149</v>
      </c>
      <c r="H1293" t="s">
        <v>174</v>
      </c>
      <c r="I1293" t="s">
        <v>175</v>
      </c>
      <c r="J1293" t="s">
        <v>164</v>
      </c>
      <c r="K1293" t="s">
        <v>176</v>
      </c>
      <c r="L1293" t="s">
        <v>155</v>
      </c>
      <c r="M1293" t="s">
        <v>155</v>
      </c>
      <c r="N1293" t="n">
        <v>-68.0348</v>
      </c>
      <c r="O1293" t="n">
        <v>46.6947</v>
      </c>
      <c r="P1293" t="n">
        <v>1220</v>
      </c>
      <c r="Q1293" t="n">
        <v>1220</v>
      </c>
      <c r="R1293" t="n">
        <v>52.8</v>
      </c>
      <c r="S1293" t="n">
        <v>84.8</v>
      </c>
      <c r="T1293" t="n">
        <v>1.8</v>
      </c>
      <c r="U1293" t="n">
        <v>2.6</v>
      </c>
      <c r="V1293" t="n">
        <v>0.5</v>
      </c>
      <c r="W1293" t="n">
        <v>2.3</v>
      </c>
      <c r="X1293" t="n">
        <v>49</v>
      </c>
      <c r="Y1293" t="n">
        <v>48</v>
      </c>
      <c r="Z1293" t="n">
        <v>12</v>
      </c>
      <c r="AA1293" t="n">
        <v>99</v>
      </c>
      <c r="AB1293" t="n">
        <v>33.3</v>
      </c>
      <c r="AC1293"/>
      <c r="AD1293"/>
      <c r="AE1293"/>
      <c r="AF1293" t="n">
        <v>121</v>
      </c>
      <c r="AG1293" t="n">
        <v>42</v>
      </c>
      <c r="AH1293" t="n">
        <v>97</v>
      </c>
      <c r="AI1293" t="n">
        <v>8462</v>
      </c>
      <c r="AJ1293" t="n">
        <v>6369</v>
      </c>
      <c r="AK1293" t="n">
        <v>8171</v>
      </c>
      <c r="AL1293" t="n">
        <v>10008</v>
      </c>
      <c r="AM1293" t="n">
        <v>15581</v>
      </c>
      <c r="AN1293" t="n">
        <v>15581</v>
      </c>
      <c r="AO1293" t="n">
        <v>105</v>
      </c>
      <c r="AP1293"/>
      <c r="AQ1293"/>
      <c r="AR1293"/>
    </row>
    <row r="1294">
      <c r="A1294" t="n">
        <v>161493</v>
      </c>
      <c r="B1294" t="s">
        <v>2178</v>
      </c>
      <c r="C1294" t="s">
        <v>2179</v>
      </c>
      <c r="D1294" t="s">
        <v>2151</v>
      </c>
      <c r="E1294" t="s">
        <v>993</v>
      </c>
      <c r="F1294" t="s">
        <v>199</v>
      </c>
      <c r="G1294" t="s">
        <v>189</v>
      </c>
      <c r="H1294" t="s">
        <v>200</v>
      </c>
      <c r="I1294" t="s">
        <v>151</v>
      </c>
      <c r="J1294" t="s">
        <v>164</v>
      </c>
      <c r="K1294"/>
      <c r="L1294" t="s">
        <v>155</v>
      </c>
      <c r="M1294" t="s">
        <v>155</v>
      </c>
      <c r="N1294" t="n">
        <v>-70.2582</v>
      </c>
      <c r="O1294" t="n">
        <v>43.6679</v>
      </c>
      <c r="P1294" t="n">
        <v>214</v>
      </c>
      <c r="Q1294" t="n">
        <v>214</v>
      </c>
      <c r="R1294" t="n">
        <v>98.1</v>
      </c>
      <c r="S1294" t="n">
        <v>74.8</v>
      </c>
      <c r="T1294" t="n">
        <v>2.3</v>
      </c>
      <c r="U1294" t="n">
        <v>1.4</v>
      </c>
      <c r="V1294" t="n">
        <v>1.4</v>
      </c>
      <c r="W1294" t="n">
        <v>0</v>
      </c>
      <c r="X1294" t="n">
        <v>73</v>
      </c>
      <c r="Y1294" t="n">
        <v>18</v>
      </c>
      <c r="Z1294" t="n">
        <v>13</v>
      </c>
      <c r="AA1294"/>
      <c r="AB1294"/>
      <c r="AC1294"/>
      <c r="AD1294"/>
      <c r="AE1294"/>
      <c r="AF1294" t="n">
        <v>92</v>
      </c>
      <c r="AG1294" t="n">
        <v>36</v>
      </c>
      <c r="AH1294" t="n">
        <v>39</v>
      </c>
      <c r="AI1294" t="n">
        <v>15838</v>
      </c>
      <c r="AJ1294" t="n">
        <v>14196</v>
      </c>
      <c r="AK1294" t="n">
        <v>15101</v>
      </c>
      <c r="AL1294" t="n">
        <v>19452</v>
      </c>
      <c r="AM1294" t="n">
        <v>19828</v>
      </c>
      <c r="AN1294" t="n">
        <v>20076</v>
      </c>
      <c r="AO1294"/>
      <c r="AP1294"/>
      <c r="AQ1294"/>
      <c r="AR1294"/>
    </row>
    <row r="1295">
      <c r="A1295" t="n">
        <v>161509</v>
      </c>
      <c r="B1295" t="s">
        <v>2180</v>
      </c>
      <c r="C1295" t="s">
        <v>2179</v>
      </c>
      <c r="D1295" t="s">
        <v>2151</v>
      </c>
      <c r="E1295" t="s">
        <v>993</v>
      </c>
      <c r="F1295" t="s">
        <v>162</v>
      </c>
      <c r="G1295" t="s">
        <v>163</v>
      </c>
      <c r="H1295" t="s">
        <v>150</v>
      </c>
      <c r="I1295" t="s">
        <v>151</v>
      </c>
      <c r="J1295" t="s">
        <v>164</v>
      </c>
      <c r="K1295" t="s">
        <v>209</v>
      </c>
      <c r="L1295" t="s">
        <v>155</v>
      </c>
      <c r="M1295" t="s">
        <v>155</v>
      </c>
      <c r="N1295" t="n">
        <v>-70.261</v>
      </c>
      <c r="O1295" t="n">
        <v>43.6557</v>
      </c>
      <c r="P1295" t="n">
        <v>453</v>
      </c>
      <c r="Q1295" t="n">
        <v>389</v>
      </c>
      <c r="R1295" t="n">
        <v>76.6</v>
      </c>
      <c r="S1295" t="n">
        <v>74.8</v>
      </c>
      <c r="T1295" t="n">
        <v>2.6</v>
      </c>
      <c r="U1295" t="n">
        <v>2.8</v>
      </c>
      <c r="V1295" t="n">
        <v>4.6</v>
      </c>
      <c r="W1295" t="n">
        <v>0</v>
      </c>
      <c r="X1295" t="n">
        <v>78</v>
      </c>
      <c r="Y1295" t="n">
        <v>50</v>
      </c>
      <c r="Z1295" t="n">
        <v>8</v>
      </c>
      <c r="AA1295" t="n">
        <v>119</v>
      </c>
      <c r="AB1295" t="n">
        <v>48.7</v>
      </c>
      <c r="AC1295" t="n">
        <v>119</v>
      </c>
      <c r="AD1295" t="n">
        <v>48.7</v>
      </c>
      <c r="AE1295" t="n">
        <v>11.8</v>
      </c>
      <c r="AF1295" t="n">
        <v>96</v>
      </c>
      <c r="AG1295" t="n">
        <v>27</v>
      </c>
      <c r="AH1295" t="n">
        <v>100</v>
      </c>
      <c r="AI1295" t="n">
        <v>37132</v>
      </c>
      <c r="AJ1295" t="n">
        <v>29849</v>
      </c>
      <c r="AK1295" t="n">
        <v>31197</v>
      </c>
      <c r="AL1295" t="n">
        <v>34323</v>
      </c>
      <c r="AM1295" t="n">
        <v>37820</v>
      </c>
      <c r="AN1295" t="n">
        <v>38490</v>
      </c>
      <c r="AO1295"/>
      <c r="AP1295" t="n">
        <v>80</v>
      </c>
      <c r="AQ1295" t="n">
        <v>33</v>
      </c>
      <c r="AR1295"/>
    </row>
    <row r="1296">
      <c r="A1296" t="n">
        <v>161518</v>
      </c>
      <c r="B1296" t="s">
        <v>2181</v>
      </c>
      <c r="C1296" t="s">
        <v>2182</v>
      </c>
      <c r="D1296" t="s">
        <v>2151</v>
      </c>
      <c r="E1296" t="s">
        <v>993</v>
      </c>
      <c r="F1296" t="s">
        <v>162</v>
      </c>
      <c r="G1296" t="s">
        <v>163</v>
      </c>
      <c r="H1296" t="s">
        <v>150</v>
      </c>
      <c r="I1296" t="s">
        <v>205</v>
      </c>
      <c r="J1296" t="s">
        <v>168</v>
      </c>
      <c r="K1296" t="s">
        <v>153</v>
      </c>
      <c r="L1296" t="s">
        <v>155</v>
      </c>
      <c r="M1296" t="s">
        <v>155</v>
      </c>
      <c r="N1296" t="n">
        <v>-70.4834</v>
      </c>
      <c r="O1296" t="n">
        <v>43.8263</v>
      </c>
      <c r="P1296" t="n">
        <v>2059</v>
      </c>
      <c r="Q1296" t="n">
        <v>1321</v>
      </c>
      <c r="R1296" t="n">
        <v>59.5</v>
      </c>
      <c r="S1296" t="n">
        <v>71.8</v>
      </c>
      <c r="T1296" t="n">
        <v>5.2</v>
      </c>
      <c r="U1296" t="n">
        <v>5.4</v>
      </c>
      <c r="V1296" t="n">
        <v>1.4</v>
      </c>
      <c r="W1296" t="n">
        <v>0</v>
      </c>
      <c r="X1296" t="n">
        <v>80</v>
      </c>
      <c r="Y1296"/>
      <c r="Z1296" t="n">
        <v>10</v>
      </c>
      <c r="AA1296" t="n">
        <v>248</v>
      </c>
      <c r="AB1296" t="n">
        <v>68.5</v>
      </c>
      <c r="AC1296" t="n">
        <v>248</v>
      </c>
      <c r="AD1296" t="n">
        <v>68.5</v>
      </c>
      <c r="AE1296" t="n">
        <v>58.9</v>
      </c>
      <c r="AF1296" t="n">
        <v>201</v>
      </c>
      <c r="AG1296" t="n">
        <v>20</v>
      </c>
      <c r="AH1296" t="n">
        <v>66</v>
      </c>
      <c r="AI1296" t="n">
        <v>28268</v>
      </c>
      <c r="AJ1296" t="n">
        <v>22105</v>
      </c>
      <c r="AK1296" t="n">
        <v>29805</v>
      </c>
      <c r="AL1296" t="n">
        <v>31494</v>
      </c>
      <c r="AM1296" t="n">
        <v>33369</v>
      </c>
      <c r="AN1296" t="n">
        <v>38452</v>
      </c>
      <c r="AO1296" t="n">
        <v>1</v>
      </c>
      <c r="AP1296" t="n">
        <v>195</v>
      </c>
      <c r="AQ1296" t="n">
        <v>213</v>
      </c>
      <c r="AR1296"/>
    </row>
    <row r="1297">
      <c r="A1297" t="n">
        <v>161527</v>
      </c>
      <c r="B1297" t="s">
        <v>2183</v>
      </c>
      <c r="C1297" t="s">
        <v>2184</v>
      </c>
      <c r="D1297" t="s">
        <v>2151</v>
      </c>
      <c r="E1297" t="s">
        <v>993</v>
      </c>
      <c r="F1297" t="s">
        <v>199</v>
      </c>
      <c r="G1297" t="s">
        <v>189</v>
      </c>
      <c r="H1297" t="s">
        <v>200</v>
      </c>
      <c r="I1297" t="s">
        <v>186</v>
      </c>
      <c r="J1297" t="s">
        <v>164</v>
      </c>
      <c r="K1297"/>
      <c r="L1297" t="s">
        <v>155</v>
      </c>
      <c r="M1297" t="s">
        <v>155</v>
      </c>
      <c r="N1297" t="n">
        <v>-70.3353</v>
      </c>
      <c r="O1297" t="n">
        <v>43.6766</v>
      </c>
      <c r="P1297" t="n">
        <v>355</v>
      </c>
      <c r="Q1297" t="n">
        <v>355</v>
      </c>
      <c r="R1297" t="n">
        <v>91.3</v>
      </c>
      <c r="S1297" t="n">
        <v>86.8</v>
      </c>
      <c r="T1297" t="n">
        <v>5.4</v>
      </c>
      <c r="U1297" t="n">
        <v>0.6</v>
      </c>
      <c r="V1297" t="n">
        <v>2.5</v>
      </c>
      <c r="W1297" t="n">
        <v>0</v>
      </c>
      <c r="X1297" t="n">
        <v>96</v>
      </c>
      <c r="Y1297" t="n">
        <v>89</v>
      </c>
      <c r="Z1297" t="n">
        <v>14</v>
      </c>
      <c r="AA1297"/>
      <c r="AB1297"/>
      <c r="AC1297"/>
      <c r="AD1297"/>
      <c r="AE1297"/>
      <c r="AF1297" t="n">
        <v>53</v>
      </c>
      <c r="AG1297" t="n">
        <v>34</v>
      </c>
      <c r="AH1297" t="n">
        <v>40</v>
      </c>
      <c r="AI1297" t="n">
        <v>16288</v>
      </c>
      <c r="AJ1297" t="n">
        <v>16910</v>
      </c>
      <c r="AK1297" t="n">
        <v>16074</v>
      </c>
      <c r="AL1297" t="n">
        <v>18474</v>
      </c>
      <c r="AM1297"/>
      <c r="AN1297" t="n">
        <v>21265</v>
      </c>
      <c r="AO1297"/>
      <c r="AP1297"/>
      <c r="AQ1297"/>
      <c r="AR1297"/>
    </row>
    <row r="1298">
      <c r="A1298" t="n">
        <v>161545</v>
      </c>
      <c r="B1298" t="s">
        <v>2185</v>
      </c>
      <c r="C1298" t="s">
        <v>2186</v>
      </c>
      <c r="D1298" t="s">
        <v>2151</v>
      </c>
      <c r="E1298" t="s">
        <v>993</v>
      </c>
      <c r="F1298" t="s">
        <v>173</v>
      </c>
      <c r="G1298" t="s">
        <v>149</v>
      </c>
      <c r="H1298" t="s">
        <v>174</v>
      </c>
      <c r="I1298" t="s">
        <v>151</v>
      </c>
      <c r="J1298" t="s">
        <v>152</v>
      </c>
      <c r="K1298" t="s">
        <v>176</v>
      </c>
      <c r="L1298" t="s">
        <v>155</v>
      </c>
      <c r="M1298" t="s">
        <v>155</v>
      </c>
      <c r="N1298" t="n">
        <v>-70.2292</v>
      </c>
      <c r="O1298" t="n">
        <v>43.6466</v>
      </c>
      <c r="P1298" t="n">
        <v>8693</v>
      </c>
      <c r="Q1298" t="n">
        <v>8693</v>
      </c>
      <c r="R1298" t="n">
        <v>56.8</v>
      </c>
      <c r="S1298" t="n">
        <v>76</v>
      </c>
      <c r="T1298" t="n">
        <v>10.1</v>
      </c>
      <c r="U1298" t="n">
        <v>4.2</v>
      </c>
      <c r="V1298" t="n">
        <v>2.6</v>
      </c>
      <c r="W1298" t="n">
        <v>0.8</v>
      </c>
      <c r="X1298" t="n">
        <v>59</v>
      </c>
      <c r="Y1298" t="n">
        <v>39</v>
      </c>
      <c r="Z1298" t="n">
        <v>19</v>
      </c>
      <c r="AA1298" t="n">
        <v>735</v>
      </c>
      <c r="AB1298" t="n">
        <v>21.2</v>
      </c>
      <c r="AC1298"/>
      <c r="AD1298"/>
      <c r="AE1298"/>
      <c r="AF1298" t="n">
        <v>1054</v>
      </c>
      <c r="AG1298" t="n">
        <v>25</v>
      </c>
      <c r="AH1298" t="n">
        <v>53</v>
      </c>
      <c r="AI1298" t="n">
        <v>9762</v>
      </c>
      <c r="AJ1298" t="n">
        <v>9441</v>
      </c>
      <c r="AK1298" t="n">
        <v>10885</v>
      </c>
      <c r="AL1298" t="n">
        <v>12767</v>
      </c>
      <c r="AM1298" t="n">
        <v>15659</v>
      </c>
      <c r="AN1298" t="n">
        <v>15949</v>
      </c>
      <c r="AO1298" t="n">
        <v>679</v>
      </c>
      <c r="AP1298"/>
      <c r="AQ1298"/>
      <c r="AR1298"/>
    </row>
    <row r="1299">
      <c r="A1299" t="n">
        <v>161554</v>
      </c>
      <c r="B1299" t="s">
        <v>2187</v>
      </c>
      <c r="C1299" t="s">
        <v>2179</v>
      </c>
      <c r="D1299" t="s">
        <v>2151</v>
      </c>
      <c r="E1299" t="s">
        <v>993</v>
      </c>
      <c r="F1299" t="s">
        <v>148</v>
      </c>
      <c r="G1299" t="s">
        <v>149</v>
      </c>
      <c r="H1299" t="s">
        <v>150</v>
      </c>
      <c r="I1299" t="s">
        <v>151</v>
      </c>
      <c r="J1299" t="s">
        <v>152</v>
      </c>
      <c r="K1299" t="s">
        <v>153</v>
      </c>
      <c r="L1299" t="s">
        <v>155</v>
      </c>
      <c r="M1299" t="s">
        <v>155</v>
      </c>
      <c r="N1299" t="n">
        <v>-70.2742</v>
      </c>
      <c r="O1299" t="n">
        <v>43.6629</v>
      </c>
      <c r="P1299" t="n">
        <v>9718</v>
      </c>
      <c r="Q1299" t="n">
        <v>6977</v>
      </c>
      <c r="R1299" t="n">
        <v>59.7</v>
      </c>
      <c r="S1299" t="n">
        <v>75.7</v>
      </c>
      <c r="T1299" t="n">
        <v>6.6</v>
      </c>
      <c r="U1299" t="n">
        <v>4.2</v>
      </c>
      <c r="V1299" t="n">
        <v>2.4</v>
      </c>
      <c r="W1299" t="n">
        <v>1.3</v>
      </c>
      <c r="X1299" t="n">
        <v>76</v>
      </c>
      <c r="Y1299" t="n">
        <v>36</v>
      </c>
      <c r="Z1299" t="n">
        <v>14</v>
      </c>
      <c r="AA1299" t="n">
        <v>887</v>
      </c>
      <c r="AB1299" t="n">
        <v>46.3</v>
      </c>
      <c r="AC1299" t="n">
        <v>887</v>
      </c>
      <c r="AD1299" t="n">
        <v>46.3</v>
      </c>
      <c r="AE1299" t="n">
        <v>2.9</v>
      </c>
      <c r="AF1299" t="n">
        <v>729</v>
      </c>
      <c r="AG1299" t="n">
        <v>26</v>
      </c>
      <c r="AH1299" t="n">
        <v>59</v>
      </c>
      <c r="AI1299" t="n">
        <v>12006</v>
      </c>
      <c r="AJ1299" t="n">
        <v>7226</v>
      </c>
      <c r="AK1299" t="n">
        <v>8330</v>
      </c>
      <c r="AL1299" t="n">
        <v>10828</v>
      </c>
      <c r="AM1299" t="n">
        <v>14704</v>
      </c>
      <c r="AN1299" t="n">
        <v>17346</v>
      </c>
      <c r="AO1299"/>
      <c r="AP1299" t="n">
        <v>926</v>
      </c>
      <c r="AQ1299" t="n">
        <v>570</v>
      </c>
      <c r="AR1299" t="n">
        <v>95</v>
      </c>
    </row>
    <row r="1300">
      <c r="A1300" t="n">
        <v>161563</v>
      </c>
      <c r="B1300" t="s">
        <v>2188</v>
      </c>
      <c r="C1300" t="s">
        <v>2159</v>
      </c>
      <c r="D1300" t="s">
        <v>2151</v>
      </c>
      <c r="E1300" t="s">
        <v>993</v>
      </c>
      <c r="F1300" t="s">
        <v>162</v>
      </c>
      <c r="G1300" t="s">
        <v>163</v>
      </c>
      <c r="H1300" t="s">
        <v>150</v>
      </c>
      <c r="I1300" t="s">
        <v>175</v>
      </c>
      <c r="J1300" t="s">
        <v>168</v>
      </c>
      <c r="K1300" t="s">
        <v>153</v>
      </c>
      <c r="L1300" t="s">
        <v>155</v>
      </c>
      <c r="M1300" t="s">
        <v>155</v>
      </c>
      <c r="N1300" t="n">
        <v>-69.6647</v>
      </c>
      <c r="O1300" t="n">
        <v>44.5249</v>
      </c>
      <c r="P1300" t="n">
        <v>1974</v>
      </c>
      <c r="Q1300" t="n">
        <v>1736</v>
      </c>
      <c r="R1300" t="n">
        <v>54.1</v>
      </c>
      <c r="S1300" t="n">
        <v>82.9</v>
      </c>
      <c r="T1300" t="n">
        <v>3.8</v>
      </c>
      <c r="U1300" t="n">
        <v>1</v>
      </c>
      <c r="V1300" t="n">
        <v>1.5</v>
      </c>
      <c r="W1300" t="n">
        <v>1.6</v>
      </c>
      <c r="X1300" t="n">
        <v>79</v>
      </c>
      <c r="Y1300"/>
      <c r="Z1300" t="n">
        <v>23</v>
      </c>
      <c r="AA1300" t="n">
        <v>220</v>
      </c>
      <c r="AB1300" t="n">
        <v>51.4</v>
      </c>
      <c r="AC1300" t="n">
        <v>220</v>
      </c>
      <c r="AD1300" t="n">
        <v>50.9</v>
      </c>
      <c r="AE1300" t="n">
        <v>45.5</v>
      </c>
      <c r="AF1300" t="n">
        <v>234</v>
      </c>
      <c r="AG1300" t="n">
        <v>15</v>
      </c>
      <c r="AH1300" t="n">
        <v>40</v>
      </c>
      <c r="AI1300" t="n">
        <v>18882</v>
      </c>
      <c r="AJ1300" t="n">
        <v>14911</v>
      </c>
      <c r="AK1300" t="n">
        <v>14423</v>
      </c>
      <c r="AL1300" t="n">
        <v>16595</v>
      </c>
      <c r="AM1300" t="n">
        <v>20590</v>
      </c>
      <c r="AN1300" t="n">
        <v>24441</v>
      </c>
      <c r="AO1300" t="n">
        <v>10</v>
      </c>
      <c r="AP1300" t="n">
        <v>147</v>
      </c>
      <c r="AQ1300" t="n">
        <v>100</v>
      </c>
      <c r="AR1300"/>
    </row>
    <row r="1301">
      <c r="A1301" t="n">
        <v>161572</v>
      </c>
      <c r="B1301" t="s">
        <v>2189</v>
      </c>
      <c r="C1301" t="s">
        <v>2190</v>
      </c>
      <c r="D1301" t="s">
        <v>2151</v>
      </c>
      <c r="E1301" t="s">
        <v>993</v>
      </c>
      <c r="F1301" t="s">
        <v>162</v>
      </c>
      <c r="G1301" t="s">
        <v>163</v>
      </c>
      <c r="H1301" t="s">
        <v>150</v>
      </c>
      <c r="I1301" t="s">
        <v>205</v>
      </c>
      <c r="J1301" t="s">
        <v>152</v>
      </c>
      <c r="K1301" t="s">
        <v>153</v>
      </c>
      <c r="L1301" t="s">
        <v>155</v>
      </c>
      <c r="M1301" t="s">
        <v>155</v>
      </c>
      <c r="N1301" t="n">
        <v>-70.2573</v>
      </c>
      <c r="O1301" t="n">
        <v>43.9057</v>
      </c>
      <c r="P1301" t="n">
        <v>7585</v>
      </c>
      <c r="Q1301" t="n">
        <v>6691</v>
      </c>
      <c r="R1301" t="n">
        <v>77.3</v>
      </c>
      <c r="S1301" t="n">
        <v>69.9</v>
      </c>
      <c r="T1301" t="n">
        <v>5.4</v>
      </c>
      <c r="U1301" t="n">
        <v>11.8</v>
      </c>
      <c r="V1301" t="n">
        <v>0.9</v>
      </c>
      <c r="W1301" t="n">
        <v>0</v>
      </c>
      <c r="X1301" t="n">
        <v>42</v>
      </c>
      <c r="Y1301"/>
      <c r="Z1301" t="n">
        <v>36</v>
      </c>
      <c r="AA1301" t="n">
        <v>179</v>
      </c>
      <c r="AB1301" t="n">
        <v>57</v>
      </c>
      <c r="AC1301" t="n">
        <v>179</v>
      </c>
      <c r="AD1301" t="n">
        <v>55.9</v>
      </c>
      <c r="AE1301" t="n">
        <v>49.2</v>
      </c>
      <c r="AF1301" t="n">
        <v>415</v>
      </c>
      <c r="AG1301" t="n">
        <v>59</v>
      </c>
      <c r="AH1301" t="n">
        <v>60</v>
      </c>
      <c r="AI1301" t="n">
        <v>17734</v>
      </c>
      <c r="AJ1301" t="n">
        <v>17474</v>
      </c>
      <c r="AK1301" t="n">
        <v>18360</v>
      </c>
      <c r="AL1301" t="n">
        <v>19172</v>
      </c>
      <c r="AM1301" t="n">
        <v>20661</v>
      </c>
      <c r="AN1301" t="n">
        <v>20915</v>
      </c>
      <c r="AO1301"/>
      <c r="AP1301" t="n">
        <v>225</v>
      </c>
      <c r="AQ1301" t="n">
        <v>226</v>
      </c>
      <c r="AR1301"/>
    </row>
    <row r="1302">
      <c r="A1302" t="n">
        <v>161581</v>
      </c>
      <c r="B1302" t="s">
        <v>2191</v>
      </c>
      <c r="C1302" t="s">
        <v>2192</v>
      </c>
      <c r="D1302" t="s">
        <v>2151</v>
      </c>
      <c r="E1302" t="s">
        <v>993</v>
      </c>
      <c r="F1302" t="s">
        <v>173</v>
      </c>
      <c r="G1302" t="s">
        <v>149</v>
      </c>
      <c r="H1302" t="s">
        <v>174</v>
      </c>
      <c r="I1302" t="s">
        <v>205</v>
      </c>
      <c r="J1302" t="s">
        <v>164</v>
      </c>
      <c r="K1302" t="s">
        <v>176</v>
      </c>
      <c r="L1302" t="s">
        <v>155</v>
      </c>
      <c r="M1302" t="s">
        <v>155</v>
      </c>
      <c r="N1302" t="n">
        <v>-67.2433</v>
      </c>
      <c r="O1302" t="n">
        <v>45.1655</v>
      </c>
      <c r="P1302" t="n">
        <v>912</v>
      </c>
      <c r="Q1302" t="n">
        <v>912</v>
      </c>
      <c r="R1302" t="n">
        <v>61.4</v>
      </c>
      <c r="S1302" t="n">
        <v>81</v>
      </c>
      <c r="T1302" t="n">
        <v>1.8</v>
      </c>
      <c r="U1302" t="n">
        <v>3.3</v>
      </c>
      <c r="V1302" t="n">
        <v>0.3</v>
      </c>
      <c r="W1302" t="n">
        <v>0.4</v>
      </c>
      <c r="X1302" t="n">
        <v>61</v>
      </c>
      <c r="Y1302" t="n">
        <v>41</v>
      </c>
      <c r="Z1302" t="n">
        <v>10</v>
      </c>
      <c r="AA1302" t="n">
        <v>76</v>
      </c>
      <c r="AB1302" t="n">
        <v>43.4</v>
      </c>
      <c r="AC1302"/>
      <c r="AD1302"/>
      <c r="AE1302"/>
      <c r="AF1302" t="n">
        <v>87</v>
      </c>
      <c r="AG1302" t="n">
        <v>42</v>
      </c>
      <c r="AH1302" t="n">
        <v>70</v>
      </c>
      <c r="AI1302" t="n">
        <v>3994</v>
      </c>
      <c r="AJ1302" t="n">
        <v>2750</v>
      </c>
      <c r="AK1302" t="n">
        <v>2109</v>
      </c>
      <c r="AL1302" t="n">
        <v>3081</v>
      </c>
      <c r="AM1302" t="n">
        <v>7602</v>
      </c>
      <c r="AN1302" t="n">
        <v>6998</v>
      </c>
      <c r="AO1302" t="n">
        <v>43</v>
      </c>
      <c r="AP1302"/>
      <c r="AQ1302"/>
      <c r="AR1302"/>
    </row>
    <row r="1303">
      <c r="A1303" t="n">
        <v>161688</v>
      </c>
      <c r="B1303" t="s">
        <v>2193</v>
      </c>
      <c r="C1303" t="s">
        <v>2059</v>
      </c>
      <c r="D1303" t="s">
        <v>2194</v>
      </c>
      <c r="E1303" t="s">
        <v>997</v>
      </c>
      <c r="F1303" t="s">
        <v>173</v>
      </c>
      <c r="G1303" t="s">
        <v>149</v>
      </c>
      <c r="H1303" t="s">
        <v>174</v>
      </c>
      <c r="I1303" t="s">
        <v>175</v>
      </c>
      <c r="J1303" t="s">
        <v>168</v>
      </c>
      <c r="K1303" t="s">
        <v>176</v>
      </c>
      <c r="L1303" t="s">
        <v>155</v>
      </c>
      <c r="M1303" t="s">
        <v>155</v>
      </c>
      <c r="N1303" t="n">
        <v>-78.7304</v>
      </c>
      <c r="O1303" t="n">
        <v>39.6522</v>
      </c>
      <c r="P1303" t="n">
        <v>3196</v>
      </c>
      <c r="Q1303" t="n">
        <v>3196</v>
      </c>
      <c r="R1303" t="n">
        <v>71.3</v>
      </c>
      <c r="S1303" t="n">
        <v>78.2</v>
      </c>
      <c r="T1303" t="n">
        <v>11.3</v>
      </c>
      <c r="U1303" t="n">
        <v>3.2</v>
      </c>
      <c r="V1303" t="n">
        <v>0.8</v>
      </c>
      <c r="W1303" t="n">
        <v>1.4</v>
      </c>
      <c r="X1303" t="n">
        <v>62</v>
      </c>
      <c r="Y1303" t="n">
        <v>47</v>
      </c>
      <c r="Z1303" t="n">
        <v>11</v>
      </c>
      <c r="AA1303" t="n">
        <v>308</v>
      </c>
      <c r="AB1303" t="n">
        <v>44.8</v>
      </c>
      <c r="AC1303"/>
      <c r="AD1303"/>
      <c r="AE1303"/>
      <c r="AF1303" t="n">
        <v>343</v>
      </c>
      <c r="AG1303" t="n">
        <v>30</v>
      </c>
      <c r="AH1303" t="n">
        <v>86</v>
      </c>
      <c r="AI1303" t="n">
        <v>9279</v>
      </c>
      <c r="AJ1303" t="n">
        <v>9331</v>
      </c>
      <c r="AK1303" t="n">
        <v>8364</v>
      </c>
      <c r="AL1303" t="n">
        <v>11304</v>
      </c>
      <c r="AM1303" t="n">
        <v>12989</v>
      </c>
      <c r="AN1303" t="n">
        <v>14882</v>
      </c>
      <c r="AO1303" t="n">
        <v>452</v>
      </c>
      <c r="AP1303"/>
      <c r="AQ1303"/>
      <c r="AR1303"/>
    </row>
    <row r="1304">
      <c r="A1304" t="n">
        <v>161767</v>
      </c>
      <c r="B1304" t="s">
        <v>2195</v>
      </c>
      <c r="C1304" t="s">
        <v>2196</v>
      </c>
      <c r="D1304" t="s">
        <v>2194</v>
      </c>
      <c r="E1304" t="s">
        <v>997</v>
      </c>
      <c r="F1304" t="s">
        <v>173</v>
      </c>
      <c r="G1304" t="s">
        <v>149</v>
      </c>
      <c r="H1304" t="s">
        <v>174</v>
      </c>
      <c r="I1304" t="s">
        <v>186</v>
      </c>
      <c r="J1304" t="s">
        <v>238</v>
      </c>
      <c r="K1304" t="s">
        <v>176</v>
      </c>
      <c r="L1304" t="s">
        <v>155</v>
      </c>
      <c r="M1304" t="s">
        <v>155</v>
      </c>
      <c r="N1304" t="n">
        <v>-76.5122</v>
      </c>
      <c r="O1304" t="n">
        <v>39.0498</v>
      </c>
      <c r="P1304" t="n">
        <v>15358</v>
      </c>
      <c r="Q1304" t="n">
        <v>15358</v>
      </c>
      <c r="R1304" t="n">
        <v>61.1</v>
      </c>
      <c r="S1304" t="n">
        <v>51</v>
      </c>
      <c r="T1304" t="n">
        <v>18</v>
      </c>
      <c r="U1304" t="n">
        <v>10.4</v>
      </c>
      <c r="V1304" t="n">
        <v>4.6</v>
      </c>
      <c r="W1304" t="n">
        <v>1.8</v>
      </c>
      <c r="X1304" t="n">
        <v>68</v>
      </c>
      <c r="Y1304" t="n">
        <v>52</v>
      </c>
      <c r="Z1304" t="n">
        <v>17</v>
      </c>
      <c r="AA1304" t="n">
        <v>1041</v>
      </c>
      <c r="AB1304" t="n">
        <v>25.5</v>
      </c>
      <c r="AC1304"/>
      <c r="AD1304"/>
      <c r="AE1304"/>
      <c r="AF1304" t="n">
        <v>1092</v>
      </c>
      <c r="AG1304" t="n">
        <v>20</v>
      </c>
      <c r="AH1304" t="n">
        <v>29</v>
      </c>
      <c r="AI1304" t="n">
        <v>15746</v>
      </c>
      <c r="AJ1304" t="n">
        <v>13843</v>
      </c>
      <c r="AK1304" t="n">
        <v>15289</v>
      </c>
      <c r="AL1304" t="n">
        <v>16798</v>
      </c>
      <c r="AM1304" t="n">
        <v>18035</v>
      </c>
      <c r="AN1304" t="n">
        <v>19274</v>
      </c>
      <c r="AO1304" t="n">
        <v>1346</v>
      </c>
      <c r="AP1304"/>
      <c r="AQ1304"/>
      <c r="AR1304"/>
    </row>
    <row r="1305">
      <c r="A1305" t="n">
        <v>161800</v>
      </c>
      <c r="B1305" t="s">
        <v>2197</v>
      </c>
      <c r="C1305" t="s">
        <v>2198</v>
      </c>
      <c r="D1305" t="s">
        <v>2194</v>
      </c>
      <c r="E1305" t="s">
        <v>997</v>
      </c>
      <c r="F1305" t="s">
        <v>199</v>
      </c>
      <c r="G1305" t="s">
        <v>189</v>
      </c>
      <c r="H1305" t="s">
        <v>200</v>
      </c>
      <c r="I1305" t="s">
        <v>151</v>
      </c>
      <c r="J1305" t="s">
        <v>164</v>
      </c>
      <c r="K1305"/>
      <c r="L1305" t="s">
        <v>155</v>
      </c>
      <c r="M1305" t="s">
        <v>155</v>
      </c>
      <c r="N1305" t="n">
        <v>-77.7203</v>
      </c>
      <c r="O1305" t="n">
        <v>39.6404</v>
      </c>
      <c r="P1305" t="n">
        <v>197</v>
      </c>
      <c r="Q1305" t="n">
        <v>197</v>
      </c>
      <c r="R1305" t="n">
        <v>64</v>
      </c>
      <c r="S1305" t="n">
        <v>42.1</v>
      </c>
      <c r="T1305" t="n">
        <v>45.7</v>
      </c>
      <c r="U1305" t="n">
        <v>12.2</v>
      </c>
      <c r="V1305" t="n">
        <v>0</v>
      </c>
      <c r="W1305" t="n">
        <v>0</v>
      </c>
      <c r="X1305" t="n">
        <v>57</v>
      </c>
      <c r="Y1305" t="n">
        <v>53</v>
      </c>
      <c r="Z1305" t="n">
        <v>20</v>
      </c>
      <c r="AA1305"/>
      <c r="AB1305"/>
      <c r="AC1305"/>
      <c r="AD1305"/>
      <c r="AE1305"/>
      <c r="AF1305" t="n">
        <v>69</v>
      </c>
      <c r="AG1305" t="n">
        <v>38</v>
      </c>
      <c r="AH1305" t="n">
        <v>38</v>
      </c>
      <c r="AI1305" t="n">
        <v>19521</v>
      </c>
      <c r="AJ1305" t="n">
        <v>20314</v>
      </c>
      <c r="AK1305" t="n">
        <v>21259</v>
      </c>
      <c r="AL1305" t="n">
        <v>22222</v>
      </c>
      <c r="AM1305"/>
      <c r="AN1305"/>
      <c r="AO1305"/>
      <c r="AP1305"/>
      <c r="AQ1305"/>
      <c r="AR1305"/>
    </row>
    <row r="1306">
      <c r="A1306" t="n">
        <v>161855</v>
      </c>
      <c r="B1306" t="s">
        <v>2199</v>
      </c>
      <c r="C1306" t="s">
        <v>2200</v>
      </c>
      <c r="D1306" t="s">
        <v>2194</v>
      </c>
      <c r="E1306" t="s">
        <v>997</v>
      </c>
      <c r="F1306" t="s">
        <v>199</v>
      </c>
      <c r="G1306" t="s">
        <v>189</v>
      </c>
      <c r="H1306" t="s">
        <v>200</v>
      </c>
      <c r="I1306" t="s">
        <v>151</v>
      </c>
      <c r="J1306" t="s">
        <v>164</v>
      </c>
      <c r="K1306"/>
      <c r="L1306" t="s">
        <v>155</v>
      </c>
      <c r="M1306" t="s">
        <v>155</v>
      </c>
      <c r="N1306" t="n">
        <v>-76.62</v>
      </c>
      <c r="O1306" t="n">
        <v>39.2934</v>
      </c>
      <c r="P1306" t="n">
        <v>44</v>
      </c>
      <c r="Q1306" t="n">
        <v>44</v>
      </c>
      <c r="R1306" t="n">
        <v>97.7</v>
      </c>
      <c r="S1306" t="n">
        <v>0</v>
      </c>
      <c r="T1306" t="n">
        <v>97.7</v>
      </c>
      <c r="U1306" t="n">
        <v>2.3</v>
      </c>
      <c r="V1306" t="n">
        <v>0</v>
      </c>
      <c r="W1306" t="n">
        <v>0</v>
      </c>
      <c r="X1306" t="n">
        <v>75</v>
      </c>
      <c r="Y1306" t="n">
        <v>86</v>
      </c>
      <c r="Z1306" t="n">
        <v>25</v>
      </c>
      <c r="AA1306"/>
      <c r="AB1306"/>
      <c r="AC1306"/>
      <c r="AD1306"/>
      <c r="AE1306"/>
      <c r="AF1306" t="n">
        <v>12</v>
      </c>
      <c r="AG1306" t="n">
        <v>98</v>
      </c>
      <c r="AH1306" t="n">
        <v>98</v>
      </c>
      <c r="AI1306" t="n">
        <v>16307</v>
      </c>
      <c r="AJ1306" t="n">
        <v>16645</v>
      </c>
      <c r="AK1306"/>
      <c r="AL1306" t="n">
        <v>20918</v>
      </c>
      <c r="AM1306"/>
      <c r="AN1306"/>
      <c r="AO1306"/>
      <c r="AP1306"/>
      <c r="AQ1306"/>
      <c r="AR1306"/>
    </row>
    <row r="1307">
      <c r="A1307" t="n">
        <v>161864</v>
      </c>
      <c r="B1307" t="s">
        <v>2201</v>
      </c>
      <c r="C1307" t="s">
        <v>2200</v>
      </c>
      <c r="D1307" t="s">
        <v>2194</v>
      </c>
      <c r="E1307" t="s">
        <v>997</v>
      </c>
      <c r="F1307" t="s">
        <v>173</v>
      </c>
      <c r="G1307" t="s">
        <v>149</v>
      </c>
      <c r="H1307" t="s">
        <v>174</v>
      </c>
      <c r="I1307" t="s">
        <v>151</v>
      </c>
      <c r="J1307" t="s">
        <v>168</v>
      </c>
      <c r="K1307" t="s">
        <v>176</v>
      </c>
      <c r="L1307" t="s">
        <v>155</v>
      </c>
      <c r="M1307" t="s">
        <v>155</v>
      </c>
      <c r="N1307" t="n">
        <v>-76.6629</v>
      </c>
      <c r="O1307" t="n">
        <v>39.32</v>
      </c>
      <c r="P1307" t="n">
        <v>5467</v>
      </c>
      <c r="Q1307" t="n">
        <v>5467</v>
      </c>
      <c r="R1307" t="n">
        <v>71.8</v>
      </c>
      <c r="S1307" t="n">
        <v>4</v>
      </c>
      <c r="T1307" t="n">
        <v>68</v>
      </c>
      <c r="U1307" t="n">
        <v>3.6</v>
      </c>
      <c r="V1307" t="n">
        <v>1.1</v>
      </c>
      <c r="W1307" t="n">
        <v>16.8</v>
      </c>
      <c r="X1307" t="n">
        <v>56</v>
      </c>
      <c r="Y1307" t="n">
        <v>35</v>
      </c>
      <c r="Z1307" t="n">
        <v>14</v>
      </c>
      <c r="AA1307" t="n">
        <v>281</v>
      </c>
      <c r="AB1307" t="n">
        <v>12.5</v>
      </c>
      <c r="AC1307"/>
      <c r="AD1307"/>
      <c r="AE1307"/>
      <c r="AF1307" t="n">
        <v>198</v>
      </c>
      <c r="AG1307" t="n">
        <v>41</v>
      </c>
      <c r="AH1307" t="n">
        <v>73</v>
      </c>
      <c r="AI1307" t="n">
        <v>11807</v>
      </c>
      <c r="AJ1307" t="n">
        <v>9853</v>
      </c>
      <c r="AK1307" t="n">
        <v>7964</v>
      </c>
      <c r="AL1307" t="n">
        <v>10878</v>
      </c>
      <c r="AM1307"/>
      <c r="AN1307"/>
      <c r="AO1307" t="n">
        <v>359</v>
      </c>
      <c r="AP1307"/>
      <c r="AQ1307"/>
      <c r="AR1307"/>
    </row>
    <row r="1308">
      <c r="A1308" t="n">
        <v>161873</v>
      </c>
      <c r="B1308" t="s">
        <v>2202</v>
      </c>
      <c r="C1308" t="s">
        <v>2200</v>
      </c>
      <c r="D1308" t="s">
        <v>2194</v>
      </c>
      <c r="E1308" t="s">
        <v>997</v>
      </c>
      <c r="F1308" t="s">
        <v>148</v>
      </c>
      <c r="G1308" t="s">
        <v>149</v>
      </c>
      <c r="H1308" t="s">
        <v>150</v>
      </c>
      <c r="I1308" t="s">
        <v>151</v>
      </c>
      <c r="J1308" t="s">
        <v>168</v>
      </c>
      <c r="K1308" t="s">
        <v>153</v>
      </c>
      <c r="L1308" t="s">
        <v>155</v>
      </c>
      <c r="M1308" t="s">
        <v>155</v>
      </c>
      <c r="N1308" t="n">
        <v>-76.6166</v>
      </c>
      <c r="O1308" t="n">
        <v>39.3058</v>
      </c>
      <c r="P1308" t="n">
        <v>3890</v>
      </c>
      <c r="Q1308" t="n">
        <v>1769</v>
      </c>
      <c r="R1308" t="n">
        <v>59.8</v>
      </c>
      <c r="S1308" t="n">
        <v>25.8</v>
      </c>
      <c r="T1308" t="n">
        <v>48.7</v>
      </c>
      <c r="U1308" t="n">
        <v>9.4</v>
      </c>
      <c r="V1308" t="n">
        <v>4.6</v>
      </c>
      <c r="W1308" t="n">
        <v>1.9</v>
      </c>
      <c r="X1308" t="n">
        <v>65</v>
      </c>
      <c r="Y1308" t="n">
        <v>40</v>
      </c>
      <c r="Z1308" t="n">
        <v>10</v>
      </c>
      <c r="AA1308" t="n">
        <v>107</v>
      </c>
      <c r="AB1308" t="n">
        <v>46.7</v>
      </c>
      <c r="AC1308" t="n">
        <v>107</v>
      </c>
      <c r="AD1308" t="n">
        <v>46.7</v>
      </c>
      <c r="AE1308" t="n">
        <v>24.3</v>
      </c>
      <c r="AF1308" t="n">
        <v>26</v>
      </c>
      <c r="AG1308" t="n">
        <v>43</v>
      </c>
      <c r="AH1308" t="n">
        <v>82</v>
      </c>
      <c r="AI1308" t="n">
        <v>17253</v>
      </c>
      <c r="AJ1308" t="n">
        <v>14900</v>
      </c>
      <c r="AK1308" t="n">
        <v>21339</v>
      </c>
      <c r="AL1308" t="n">
        <v>17265</v>
      </c>
      <c r="AM1308" t="n">
        <v>19477</v>
      </c>
      <c r="AN1308" t="n">
        <v>21327</v>
      </c>
      <c r="AO1308"/>
      <c r="AP1308" t="n">
        <v>373</v>
      </c>
      <c r="AQ1308" t="n">
        <v>341</v>
      </c>
      <c r="AR1308" t="n">
        <v>203</v>
      </c>
    </row>
    <row r="1309">
      <c r="A1309" t="n">
        <v>162007</v>
      </c>
      <c r="B1309" t="s">
        <v>2203</v>
      </c>
      <c r="C1309" t="s">
        <v>2204</v>
      </c>
      <c r="D1309" t="s">
        <v>2194</v>
      </c>
      <c r="E1309" t="s">
        <v>997</v>
      </c>
      <c r="F1309" t="s">
        <v>148</v>
      </c>
      <c r="G1309" t="s">
        <v>149</v>
      </c>
      <c r="H1309" t="s">
        <v>150</v>
      </c>
      <c r="I1309" t="s">
        <v>186</v>
      </c>
      <c r="J1309" t="s">
        <v>152</v>
      </c>
      <c r="K1309" t="s">
        <v>153</v>
      </c>
      <c r="L1309" t="s">
        <v>154</v>
      </c>
      <c r="M1309" t="s">
        <v>155</v>
      </c>
      <c r="N1309" t="n">
        <v>-76.7597</v>
      </c>
      <c r="O1309" t="n">
        <v>39.0182</v>
      </c>
      <c r="P1309" t="n">
        <v>7205</v>
      </c>
      <c r="Q1309" t="n">
        <v>6034</v>
      </c>
      <c r="R1309" t="n">
        <v>61.2</v>
      </c>
      <c r="S1309" t="n">
        <v>3.1</v>
      </c>
      <c r="T1309" t="n">
        <v>82.7</v>
      </c>
      <c r="U1309" t="n">
        <v>4.9</v>
      </c>
      <c r="V1309" t="n">
        <v>1.3</v>
      </c>
      <c r="W1309" t="n">
        <v>1.5</v>
      </c>
      <c r="X1309" t="n">
        <v>70</v>
      </c>
      <c r="Y1309" t="n">
        <v>39</v>
      </c>
      <c r="Z1309" t="n">
        <v>16</v>
      </c>
      <c r="AA1309" t="n">
        <v>1075</v>
      </c>
      <c r="AB1309" t="n">
        <v>38.1</v>
      </c>
      <c r="AC1309" t="n">
        <v>1075</v>
      </c>
      <c r="AD1309" t="n">
        <v>38.1</v>
      </c>
      <c r="AE1309" t="n">
        <v>14.9</v>
      </c>
      <c r="AF1309" t="n">
        <v>1170</v>
      </c>
      <c r="AG1309" t="n">
        <v>44</v>
      </c>
      <c r="AH1309" t="n">
        <v>51</v>
      </c>
      <c r="AI1309" t="n">
        <v>16117</v>
      </c>
      <c r="AJ1309" t="n">
        <v>16935</v>
      </c>
      <c r="AK1309" t="n">
        <v>16967</v>
      </c>
      <c r="AL1309" t="n">
        <v>19731</v>
      </c>
      <c r="AM1309" t="n">
        <v>23194</v>
      </c>
      <c r="AN1309" t="n">
        <v>23943</v>
      </c>
      <c r="AO1309"/>
      <c r="AP1309" t="n">
        <v>855</v>
      </c>
      <c r="AQ1309" t="n">
        <v>191</v>
      </c>
      <c r="AR1309" t="n">
        <v>17</v>
      </c>
    </row>
    <row r="1310">
      <c r="A1310" t="n">
        <v>162061</v>
      </c>
      <c r="B1310" t="s">
        <v>2205</v>
      </c>
      <c r="C1310" t="s">
        <v>2206</v>
      </c>
      <c r="D1310" t="s">
        <v>2194</v>
      </c>
      <c r="E1310" t="s">
        <v>997</v>
      </c>
      <c r="F1310" t="s">
        <v>162</v>
      </c>
      <c r="G1310" t="s">
        <v>163</v>
      </c>
      <c r="H1310" t="s">
        <v>150</v>
      </c>
      <c r="I1310" t="s">
        <v>186</v>
      </c>
      <c r="J1310" t="s">
        <v>164</v>
      </c>
      <c r="K1310" t="s">
        <v>159</v>
      </c>
      <c r="L1310" t="s">
        <v>155</v>
      </c>
      <c r="M1310" t="s">
        <v>155</v>
      </c>
      <c r="N1310" t="n">
        <v>-76.8502</v>
      </c>
      <c r="O1310" t="n">
        <v>39.0467</v>
      </c>
      <c r="P1310" t="n">
        <v>1168</v>
      </c>
      <c r="Q1310" t="n">
        <v>348</v>
      </c>
      <c r="R1310" t="n">
        <v>20.7</v>
      </c>
      <c r="S1310" t="n">
        <v>31.3</v>
      </c>
      <c r="T1310" t="n">
        <v>27.3</v>
      </c>
      <c r="U1310" t="n">
        <v>5.7</v>
      </c>
      <c r="V1310" t="n">
        <v>8.3</v>
      </c>
      <c r="W1310" t="n">
        <v>1.4</v>
      </c>
      <c r="X1310" t="n">
        <v>73</v>
      </c>
      <c r="Y1310" t="n">
        <v>25</v>
      </c>
      <c r="Z1310" t="n">
        <v>9</v>
      </c>
      <c r="AA1310" t="n">
        <v>60</v>
      </c>
      <c r="AB1310" t="n">
        <v>46.7</v>
      </c>
      <c r="AC1310" t="n">
        <v>60</v>
      </c>
      <c r="AD1310" t="n">
        <v>46.7</v>
      </c>
      <c r="AE1310" t="n">
        <v>28.3</v>
      </c>
      <c r="AF1310" t="n">
        <v>41</v>
      </c>
      <c r="AG1310" t="n">
        <v>35</v>
      </c>
      <c r="AH1310" t="n">
        <v>83</v>
      </c>
      <c r="AI1310" t="n">
        <v>23223</v>
      </c>
      <c r="AJ1310" t="n">
        <v>14397</v>
      </c>
      <c r="AK1310" t="n">
        <v>28755</v>
      </c>
      <c r="AL1310" t="n">
        <v>31680</v>
      </c>
      <c r="AM1310" t="n">
        <v>29054</v>
      </c>
      <c r="AN1310" t="n">
        <v>32011</v>
      </c>
      <c r="AO1310" t="n">
        <v>1</v>
      </c>
      <c r="AP1310" t="n">
        <v>75</v>
      </c>
      <c r="AQ1310" t="n">
        <v>44</v>
      </c>
      <c r="AR1310" t="n">
        <v>82</v>
      </c>
    </row>
    <row r="1311">
      <c r="A1311" t="n">
        <v>162104</v>
      </c>
      <c r="B1311" t="s">
        <v>2207</v>
      </c>
      <c r="C1311" t="s">
        <v>2208</v>
      </c>
      <c r="D1311" t="s">
        <v>2194</v>
      </c>
      <c r="E1311" t="s">
        <v>997</v>
      </c>
      <c r="F1311" t="s">
        <v>173</v>
      </c>
      <c r="G1311" t="s">
        <v>149</v>
      </c>
      <c r="H1311" t="s">
        <v>174</v>
      </c>
      <c r="I1311" t="s">
        <v>205</v>
      </c>
      <c r="J1311" t="s">
        <v>168</v>
      </c>
      <c r="K1311" t="s">
        <v>176</v>
      </c>
      <c r="L1311" t="s">
        <v>155</v>
      </c>
      <c r="M1311" t="s">
        <v>155</v>
      </c>
      <c r="N1311" t="n">
        <v>-75.9559</v>
      </c>
      <c r="O1311" t="n">
        <v>39.6422</v>
      </c>
      <c r="P1311" t="n">
        <v>2273</v>
      </c>
      <c r="Q1311" t="n">
        <v>2273</v>
      </c>
      <c r="R1311" t="n">
        <v>63.3</v>
      </c>
      <c r="S1311" t="n">
        <v>73.2</v>
      </c>
      <c r="T1311" t="n">
        <v>9.9</v>
      </c>
      <c r="U1311" t="n">
        <v>7.8</v>
      </c>
      <c r="V1311" t="n">
        <v>1.8</v>
      </c>
      <c r="W1311" t="n">
        <v>0.9</v>
      </c>
      <c r="X1311" t="n">
        <v>57</v>
      </c>
      <c r="Y1311" t="n">
        <v>46</v>
      </c>
      <c r="Z1311" t="n">
        <v>12</v>
      </c>
      <c r="AA1311" t="n">
        <v>258</v>
      </c>
      <c r="AB1311" t="n">
        <v>27.9</v>
      </c>
      <c r="AC1311"/>
      <c r="AD1311"/>
      <c r="AE1311"/>
      <c r="AF1311" t="n">
        <v>220</v>
      </c>
      <c r="AG1311" t="n">
        <v>26</v>
      </c>
      <c r="AH1311" t="n">
        <v>67</v>
      </c>
      <c r="AI1311" t="n">
        <v>11095</v>
      </c>
      <c r="AJ1311" t="n">
        <v>8923</v>
      </c>
      <c r="AK1311" t="n">
        <v>11172</v>
      </c>
      <c r="AL1311"/>
      <c r="AM1311"/>
      <c r="AN1311" t="n">
        <v>6666</v>
      </c>
      <c r="AO1311" t="n">
        <v>300</v>
      </c>
      <c r="AP1311"/>
      <c r="AQ1311"/>
      <c r="AR1311"/>
    </row>
    <row r="1312">
      <c r="A1312" t="n">
        <v>162122</v>
      </c>
      <c r="B1312" t="s">
        <v>2209</v>
      </c>
      <c r="C1312" t="s">
        <v>2210</v>
      </c>
      <c r="D1312" t="s">
        <v>2194</v>
      </c>
      <c r="E1312" t="s">
        <v>997</v>
      </c>
      <c r="F1312" t="s">
        <v>173</v>
      </c>
      <c r="G1312" t="s">
        <v>149</v>
      </c>
      <c r="H1312" t="s">
        <v>174</v>
      </c>
      <c r="I1312" t="s">
        <v>205</v>
      </c>
      <c r="J1312" t="s">
        <v>168</v>
      </c>
      <c r="K1312" t="s">
        <v>176</v>
      </c>
      <c r="L1312" t="s">
        <v>155</v>
      </c>
      <c r="M1312" t="s">
        <v>155</v>
      </c>
      <c r="N1312" t="n">
        <v>-77.0092</v>
      </c>
      <c r="O1312" t="n">
        <v>38.559</v>
      </c>
      <c r="P1312" t="n">
        <v>7707</v>
      </c>
      <c r="Q1312" t="n">
        <v>7707</v>
      </c>
      <c r="R1312" t="n">
        <v>62.3</v>
      </c>
      <c r="S1312" t="n">
        <v>46.8</v>
      </c>
      <c r="T1312" t="n">
        <v>27.6</v>
      </c>
      <c r="U1312" t="n">
        <v>8.8</v>
      </c>
      <c r="V1312" t="n">
        <v>4.1</v>
      </c>
      <c r="W1312" t="n">
        <v>0.5</v>
      </c>
      <c r="X1312" t="n">
        <v>69</v>
      </c>
      <c r="Y1312" t="n">
        <v>39</v>
      </c>
      <c r="Z1312" t="n">
        <v>16</v>
      </c>
      <c r="AA1312" t="n">
        <v>830</v>
      </c>
      <c r="AB1312" t="n">
        <v>33.3</v>
      </c>
      <c r="AC1312"/>
      <c r="AD1312"/>
      <c r="AE1312"/>
      <c r="AF1312" t="n">
        <v>605</v>
      </c>
      <c r="AG1312" t="n">
        <v>25</v>
      </c>
      <c r="AH1312" t="n">
        <v>39</v>
      </c>
      <c r="AI1312" t="n">
        <v>8690</v>
      </c>
      <c r="AJ1312" t="n">
        <v>5422</v>
      </c>
      <c r="AK1312" t="n">
        <v>5747</v>
      </c>
      <c r="AL1312" t="n">
        <v>8484</v>
      </c>
      <c r="AM1312" t="n">
        <v>11702</v>
      </c>
      <c r="AN1312" t="n">
        <v>12744</v>
      </c>
      <c r="AO1312" t="n">
        <v>831</v>
      </c>
      <c r="AP1312"/>
      <c r="AQ1312"/>
      <c r="AR1312"/>
    </row>
    <row r="1313">
      <c r="A1313" t="n">
        <v>162168</v>
      </c>
      <c r="B1313" t="s">
        <v>2211</v>
      </c>
      <c r="C1313" t="s">
        <v>2212</v>
      </c>
      <c r="D1313" t="s">
        <v>2194</v>
      </c>
      <c r="E1313" t="s">
        <v>997</v>
      </c>
      <c r="F1313" t="s">
        <v>173</v>
      </c>
      <c r="G1313" t="s">
        <v>149</v>
      </c>
      <c r="H1313" t="s">
        <v>174</v>
      </c>
      <c r="I1313" t="s">
        <v>205</v>
      </c>
      <c r="J1313" t="s">
        <v>168</v>
      </c>
      <c r="K1313" t="s">
        <v>176</v>
      </c>
      <c r="L1313" t="s">
        <v>155</v>
      </c>
      <c r="M1313" t="s">
        <v>155</v>
      </c>
      <c r="N1313" t="n">
        <v>-76.0837</v>
      </c>
      <c r="O1313" t="n">
        <v>38.9522</v>
      </c>
      <c r="P1313" t="n">
        <v>2431</v>
      </c>
      <c r="Q1313" t="n">
        <v>2431</v>
      </c>
      <c r="R1313" t="n">
        <v>67.6</v>
      </c>
      <c r="S1313" t="n">
        <v>68.6</v>
      </c>
      <c r="T1313" t="n">
        <v>12.5</v>
      </c>
      <c r="U1313" t="n">
        <v>8.1</v>
      </c>
      <c r="V1313" t="n">
        <v>1.8</v>
      </c>
      <c r="W1313" t="n">
        <v>0.9</v>
      </c>
      <c r="X1313" t="n">
        <v>67</v>
      </c>
      <c r="Y1313" t="n">
        <v>47</v>
      </c>
      <c r="Z1313" t="n">
        <v>14</v>
      </c>
      <c r="AA1313" t="n">
        <v>250</v>
      </c>
      <c r="AB1313" t="n">
        <v>21.2</v>
      </c>
      <c r="AC1313"/>
      <c r="AD1313"/>
      <c r="AE1313"/>
      <c r="AF1313" t="n">
        <v>183</v>
      </c>
      <c r="AG1313" t="n">
        <v>27</v>
      </c>
      <c r="AH1313" t="n">
        <v>62</v>
      </c>
      <c r="AI1313" t="n">
        <v>5095</v>
      </c>
      <c r="AJ1313" t="n">
        <v>3527</v>
      </c>
      <c r="AK1313" t="n">
        <v>3465</v>
      </c>
      <c r="AL1313" t="n">
        <v>6074</v>
      </c>
      <c r="AM1313" t="n">
        <v>6940</v>
      </c>
      <c r="AN1313"/>
      <c r="AO1313" t="n">
        <v>244</v>
      </c>
      <c r="AP1313"/>
      <c r="AQ1313"/>
      <c r="AR1313"/>
    </row>
    <row r="1314">
      <c r="A1314" t="n">
        <v>162210</v>
      </c>
      <c r="B1314" t="s">
        <v>2213</v>
      </c>
      <c r="C1314" t="s">
        <v>2214</v>
      </c>
      <c r="D1314" t="s">
        <v>2194</v>
      </c>
      <c r="E1314" t="s">
        <v>997</v>
      </c>
      <c r="F1314" t="s">
        <v>162</v>
      </c>
      <c r="G1314" t="s">
        <v>163</v>
      </c>
      <c r="H1314" t="s">
        <v>150</v>
      </c>
      <c r="I1314" t="s">
        <v>186</v>
      </c>
      <c r="J1314" t="s">
        <v>164</v>
      </c>
      <c r="K1314" t="s">
        <v>153</v>
      </c>
      <c r="L1314" t="s">
        <v>155</v>
      </c>
      <c r="M1314" t="s">
        <v>155</v>
      </c>
      <c r="N1314" t="n">
        <v>-77.0006</v>
      </c>
      <c r="O1314" t="n">
        <v>38.9863</v>
      </c>
      <c r="P1314" t="n">
        <v>807</v>
      </c>
      <c r="Q1314" t="n">
        <v>691</v>
      </c>
      <c r="R1314" t="n">
        <v>63.5</v>
      </c>
      <c r="S1314" t="n">
        <v>5.8</v>
      </c>
      <c r="T1314" t="n">
        <v>41.1</v>
      </c>
      <c r="U1314" t="n">
        <v>22.6</v>
      </c>
      <c r="V1314" t="n">
        <v>3</v>
      </c>
      <c r="W1314" t="n">
        <v>7.5</v>
      </c>
      <c r="X1314" t="n">
        <v>82</v>
      </c>
      <c r="Y1314"/>
      <c r="Z1314" t="n">
        <v>7</v>
      </c>
      <c r="AA1314" t="n">
        <v>105</v>
      </c>
      <c r="AB1314" t="n">
        <v>40</v>
      </c>
      <c r="AC1314" t="n">
        <v>103</v>
      </c>
      <c r="AD1314" t="n">
        <v>39.8</v>
      </c>
      <c r="AE1314" t="n">
        <v>25.2</v>
      </c>
      <c r="AF1314" t="n">
        <v>57</v>
      </c>
      <c r="AG1314" t="n">
        <v>46</v>
      </c>
      <c r="AH1314" t="n">
        <v>84</v>
      </c>
      <c r="AI1314" t="n">
        <v>16732</v>
      </c>
      <c r="AJ1314" t="n">
        <v>15209</v>
      </c>
      <c r="AK1314" t="n">
        <v>12307</v>
      </c>
      <c r="AL1314" t="n">
        <v>15195</v>
      </c>
      <c r="AM1314" t="n">
        <v>13232</v>
      </c>
      <c r="AN1314" t="n">
        <v>19295</v>
      </c>
      <c r="AO1314" t="n">
        <v>13</v>
      </c>
      <c r="AP1314" t="n">
        <v>129</v>
      </c>
      <c r="AQ1314" t="n">
        <v>34</v>
      </c>
      <c r="AR1314"/>
    </row>
    <row r="1315">
      <c r="A1315" t="n">
        <v>162283</v>
      </c>
      <c r="B1315" t="s">
        <v>2215</v>
      </c>
      <c r="C1315" t="s">
        <v>2200</v>
      </c>
      <c r="D1315" t="s">
        <v>2194</v>
      </c>
      <c r="E1315" t="s">
        <v>997</v>
      </c>
      <c r="F1315" t="s">
        <v>148</v>
      </c>
      <c r="G1315" t="s">
        <v>149</v>
      </c>
      <c r="H1315" t="s">
        <v>150</v>
      </c>
      <c r="I1315" t="s">
        <v>151</v>
      </c>
      <c r="J1315" t="s">
        <v>168</v>
      </c>
      <c r="K1315" t="s">
        <v>153</v>
      </c>
      <c r="L1315" t="s">
        <v>154</v>
      </c>
      <c r="M1315" t="s">
        <v>155</v>
      </c>
      <c r="N1315" t="n">
        <v>-76.6587</v>
      </c>
      <c r="O1315" t="n">
        <v>39.3113</v>
      </c>
      <c r="P1315" t="n">
        <v>2228</v>
      </c>
      <c r="Q1315" t="n">
        <v>1925</v>
      </c>
      <c r="R1315" t="n">
        <v>76.9</v>
      </c>
      <c r="S1315" t="n">
        <v>1.2</v>
      </c>
      <c r="T1315" t="n">
        <v>81.6</v>
      </c>
      <c r="U1315" t="n">
        <v>3.1</v>
      </c>
      <c r="V1315" t="n">
        <v>0.5</v>
      </c>
      <c r="W1315" t="n">
        <v>6.8</v>
      </c>
      <c r="X1315" t="n">
        <v>73</v>
      </c>
      <c r="Y1315" t="n">
        <v>60</v>
      </c>
      <c r="Z1315" t="n">
        <v>10</v>
      </c>
      <c r="AA1315" t="n">
        <v>383</v>
      </c>
      <c r="AB1315" t="n">
        <v>25.6</v>
      </c>
      <c r="AC1315" t="n">
        <v>383</v>
      </c>
      <c r="AD1315" t="n">
        <v>25.6</v>
      </c>
      <c r="AE1315" t="n">
        <v>9.7</v>
      </c>
      <c r="AF1315" t="n">
        <v>332</v>
      </c>
      <c r="AG1315" t="n">
        <v>53</v>
      </c>
      <c r="AH1315" t="n">
        <v>78</v>
      </c>
      <c r="AI1315" t="n">
        <v>7684</v>
      </c>
      <c r="AJ1315" t="n">
        <v>4635</v>
      </c>
      <c r="AK1315" t="n">
        <v>5960</v>
      </c>
      <c r="AL1315" t="n">
        <v>8140</v>
      </c>
      <c r="AM1315" t="n">
        <v>6586</v>
      </c>
      <c r="AN1315" t="n">
        <v>15238</v>
      </c>
      <c r="AO1315"/>
      <c r="AP1315" t="n">
        <v>333</v>
      </c>
      <c r="AQ1315" t="n">
        <v>46</v>
      </c>
      <c r="AR1315" t="n">
        <v>3</v>
      </c>
    </row>
    <row r="1316">
      <c r="A1316" t="n">
        <v>162335</v>
      </c>
      <c r="B1316" t="s">
        <v>2216</v>
      </c>
      <c r="C1316" t="s">
        <v>2217</v>
      </c>
      <c r="D1316" t="s">
        <v>2194</v>
      </c>
      <c r="E1316" t="s">
        <v>997</v>
      </c>
      <c r="F1316" t="s">
        <v>199</v>
      </c>
      <c r="G1316" t="s">
        <v>189</v>
      </c>
      <c r="H1316" t="s">
        <v>200</v>
      </c>
      <c r="I1316" t="s">
        <v>151</v>
      </c>
      <c r="J1316" t="s">
        <v>164</v>
      </c>
      <c r="K1316"/>
      <c r="L1316" t="s">
        <v>155</v>
      </c>
      <c r="M1316" t="s">
        <v>155</v>
      </c>
      <c r="N1316" t="n">
        <v>-75.6017</v>
      </c>
      <c r="O1316" t="n">
        <v>38.339</v>
      </c>
      <c r="P1316" t="n">
        <v>71</v>
      </c>
      <c r="Q1316" t="n">
        <v>71</v>
      </c>
      <c r="R1316" t="n">
        <v>98.6</v>
      </c>
      <c r="S1316" t="n">
        <v>36.6</v>
      </c>
      <c r="T1316" t="n">
        <v>52.1</v>
      </c>
      <c r="U1316" t="n">
        <v>5.6</v>
      </c>
      <c r="V1316" t="n">
        <v>1.4</v>
      </c>
      <c r="W1316" t="n">
        <v>0</v>
      </c>
      <c r="X1316" t="n">
        <v>67</v>
      </c>
      <c r="Y1316"/>
      <c r="Z1316" t="n">
        <v>14</v>
      </c>
      <c r="AA1316"/>
      <c r="AB1316"/>
      <c r="AC1316"/>
      <c r="AD1316"/>
      <c r="AE1316"/>
      <c r="AF1316" t="n">
        <v>9</v>
      </c>
      <c r="AG1316" t="n">
        <v>75</v>
      </c>
      <c r="AH1316" t="n">
        <v>75</v>
      </c>
      <c r="AI1316" t="n">
        <v>25617</v>
      </c>
      <c r="AJ1316" t="n">
        <v>25617</v>
      </c>
      <c r="AK1316"/>
      <c r="AL1316"/>
      <c r="AM1316"/>
      <c r="AN1316"/>
      <c r="AO1316"/>
      <c r="AP1316"/>
      <c r="AQ1316"/>
      <c r="AR1316"/>
    </row>
    <row r="1317">
      <c r="A1317" t="n">
        <v>162371</v>
      </c>
      <c r="B1317" t="s">
        <v>2218</v>
      </c>
      <c r="C1317" t="s">
        <v>2200</v>
      </c>
      <c r="D1317" t="s">
        <v>2194</v>
      </c>
      <c r="E1317" t="s">
        <v>997</v>
      </c>
      <c r="F1317" t="s">
        <v>199</v>
      </c>
      <c r="G1317" t="s">
        <v>189</v>
      </c>
      <c r="H1317" t="s">
        <v>200</v>
      </c>
      <c r="I1317" t="s">
        <v>186</v>
      </c>
      <c r="J1317" t="s">
        <v>164</v>
      </c>
      <c r="K1317"/>
      <c r="L1317" t="s">
        <v>155</v>
      </c>
      <c r="M1317" t="s">
        <v>155</v>
      </c>
      <c r="N1317" t="n">
        <v>-76.7514</v>
      </c>
      <c r="O1317" t="n">
        <v>39.3087</v>
      </c>
      <c r="P1317" t="n">
        <v>1097</v>
      </c>
      <c r="Q1317" t="n">
        <v>1097</v>
      </c>
      <c r="R1317" t="n">
        <v>7.3</v>
      </c>
      <c r="S1317" t="n">
        <v>16.1</v>
      </c>
      <c r="T1317" t="n">
        <v>72.7</v>
      </c>
      <c r="U1317" t="n">
        <v>3.9</v>
      </c>
      <c r="V1317" t="n">
        <v>1.7</v>
      </c>
      <c r="W1317" t="n">
        <v>0</v>
      </c>
      <c r="X1317" t="n">
        <v>89</v>
      </c>
      <c r="Y1317"/>
      <c r="Z1317" t="n">
        <v>13</v>
      </c>
      <c r="AA1317"/>
      <c r="AB1317"/>
      <c r="AC1317"/>
      <c r="AD1317"/>
      <c r="AE1317"/>
      <c r="AF1317" t="n">
        <v>841</v>
      </c>
      <c r="AG1317" t="n">
        <v>36</v>
      </c>
      <c r="AH1317" t="n">
        <v>36</v>
      </c>
      <c r="AI1317" t="n">
        <v>11868</v>
      </c>
      <c r="AJ1317" t="n">
        <v>10255</v>
      </c>
      <c r="AK1317" t="n">
        <v>13629</v>
      </c>
      <c r="AL1317" t="n">
        <v>13473</v>
      </c>
      <c r="AM1317" t="n">
        <v>14223</v>
      </c>
      <c r="AN1317"/>
      <c r="AO1317"/>
      <c r="AP1317"/>
      <c r="AQ1317"/>
      <c r="AR1317"/>
    </row>
    <row r="1318">
      <c r="A1318" t="n">
        <v>162557</v>
      </c>
      <c r="B1318" t="s">
        <v>2219</v>
      </c>
      <c r="C1318" t="s">
        <v>2220</v>
      </c>
      <c r="D1318" t="s">
        <v>2194</v>
      </c>
      <c r="E1318" t="s">
        <v>997</v>
      </c>
      <c r="F1318" t="s">
        <v>173</v>
      </c>
      <c r="G1318" t="s">
        <v>149</v>
      </c>
      <c r="H1318" t="s">
        <v>174</v>
      </c>
      <c r="I1318" t="s">
        <v>151</v>
      </c>
      <c r="J1318" t="s">
        <v>152</v>
      </c>
      <c r="K1318" t="s">
        <v>176</v>
      </c>
      <c r="L1318" t="s">
        <v>155</v>
      </c>
      <c r="M1318" t="s">
        <v>155</v>
      </c>
      <c r="N1318" t="n">
        <v>-77.4178</v>
      </c>
      <c r="O1318" t="n">
        <v>39.4522</v>
      </c>
      <c r="P1318" t="n">
        <v>7633</v>
      </c>
      <c r="Q1318" t="n">
        <v>7633</v>
      </c>
      <c r="R1318" t="n">
        <v>56.1</v>
      </c>
      <c r="S1318" t="n">
        <v>55.6</v>
      </c>
      <c r="T1318" t="n">
        <v>14</v>
      </c>
      <c r="U1318" t="n">
        <v>16.2</v>
      </c>
      <c r="V1318" t="n">
        <v>5.8</v>
      </c>
      <c r="W1318" t="n">
        <v>2.2</v>
      </c>
      <c r="X1318" t="n">
        <v>72</v>
      </c>
      <c r="Y1318" t="n">
        <v>48</v>
      </c>
      <c r="Z1318" t="n">
        <v>18</v>
      </c>
      <c r="AA1318" t="n">
        <v>664</v>
      </c>
      <c r="AB1318" t="n">
        <v>35.2</v>
      </c>
      <c r="AC1318"/>
      <c r="AD1318"/>
      <c r="AE1318"/>
      <c r="AF1318" t="n">
        <v>683</v>
      </c>
      <c r="AG1318" t="n">
        <v>18</v>
      </c>
      <c r="AH1318" t="n">
        <v>66</v>
      </c>
      <c r="AI1318" t="n">
        <v>3840</v>
      </c>
      <c r="AJ1318" t="n">
        <v>443</v>
      </c>
      <c r="AK1318" t="n">
        <v>1603</v>
      </c>
      <c r="AL1318" t="n">
        <v>4062</v>
      </c>
      <c r="AM1318" t="n">
        <v>6640</v>
      </c>
      <c r="AN1318" t="n">
        <v>8022</v>
      </c>
      <c r="AO1318" t="n">
        <v>807</v>
      </c>
      <c r="AP1318"/>
      <c r="AQ1318"/>
      <c r="AR1318"/>
    </row>
    <row r="1319">
      <c r="A1319" t="n">
        <v>162584</v>
      </c>
      <c r="B1319" t="s">
        <v>2221</v>
      </c>
      <c r="C1319" t="s">
        <v>2222</v>
      </c>
      <c r="D1319" t="s">
        <v>2194</v>
      </c>
      <c r="E1319" t="s">
        <v>997</v>
      </c>
      <c r="F1319" t="s">
        <v>148</v>
      </c>
      <c r="G1319" t="s">
        <v>149</v>
      </c>
      <c r="H1319" t="s">
        <v>150</v>
      </c>
      <c r="I1319" t="s">
        <v>175</v>
      </c>
      <c r="J1319" t="s">
        <v>168</v>
      </c>
      <c r="K1319" t="s">
        <v>153</v>
      </c>
      <c r="L1319" t="s">
        <v>155</v>
      </c>
      <c r="M1319" t="s">
        <v>155</v>
      </c>
      <c r="N1319" t="n">
        <v>-78.9343</v>
      </c>
      <c r="O1319" t="n">
        <v>39.6509</v>
      </c>
      <c r="P1319" t="n">
        <v>4575</v>
      </c>
      <c r="Q1319" t="n">
        <v>3608</v>
      </c>
      <c r="R1319" t="n">
        <v>53.1</v>
      </c>
      <c r="S1319" t="n">
        <v>51.8</v>
      </c>
      <c r="T1319" t="n">
        <v>24.6</v>
      </c>
      <c r="U1319" t="n">
        <v>5.8</v>
      </c>
      <c r="V1319" t="n">
        <v>1.6</v>
      </c>
      <c r="W1319" t="n">
        <v>10.3</v>
      </c>
      <c r="X1319" t="n">
        <v>66</v>
      </c>
      <c r="Y1319" t="n">
        <v>50</v>
      </c>
      <c r="Z1319" t="n">
        <v>13</v>
      </c>
      <c r="AA1319" t="n">
        <v>774</v>
      </c>
      <c r="AB1319" t="n">
        <v>52.1</v>
      </c>
      <c r="AC1319" t="n">
        <v>774</v>
      </c>
      <c r="AD1319" t="n">
        <v>52.1</v>
      </c>
      <c r="AE1319" t="n">
        <v>33.5</v>
      </c>
      <c r="AF1319" t="n">
        <v>496</v>
      </c>
      <c r="AG1319" t="n">
        <v>33</v>
      </c>
      <c r="AH1319" t="n">
        <v>69</v>
      </c>
      <c r="AI1319" t="n">
        <v>16521</v>
      </c>
      <c r="AJ1319" t="n">
        <v>8930</v>
      </c>
      <c r="AK1319" t="n">
        <v>12850</v>
      </c>
      <c r="AL1319" t="n">
        <v>17130</v>
      </c>
      <c r="AM1319" t="n">
        <v>20905</v>
      </c>
      <c r="AN1319" t="n">
        <v>22754</v>
      </c>
      <c r="AO1319"/>
      <c r="AP1319" t="n">
        <v>725</v>
      </c>
      <c r="AQ1319" t="n">
        <v>216</v>
      </c>
      <c r="AR1319" t="n">
        <v>13</v>
      </c>
    </row>
    <row r="1320">
      <c r="A1320" t="n">
        <v>162609</v>
      </c>
      <c r="B1320" t="s">
        <v>2223</v>
      </c>
      <c r="C1320" t="s">
        <v>2224</v>
      </c>
      <c r="D1320" t="s">
        <v>2194</v>
      </c>
      <c r="E1320" t="s">
        <v>997</v>
      </c>
      <c r="F1320" t="s">
        <v>173</v>
      </c>
      <c r="G1320" t="s">
        <v>149</v>
      </c>
      <c r="H1320" t="s">
        <v>174</v>
      </c>
      <c r="I1320" t="s">
        <v>205</v>
      </c>
      <c r="J1320" t="s">
        <v>164</v>
      </c>
      <c r="K1320" t="s">
        <v>176</v>
      </c>
      <c r="L1320" t="s">
        <v>155</v>
      </c>
      <c r="M1320" t="s">
        <v>155</v>
      </c>
      <c r="N1320" t="n">
        <v>-79.3429</v>
      </c>
      <c r="O1320" t="n">
        <v>39.5605</v>
      </c>
      <c r="P1320" t="n">
        <v>755</v>
      </c>
      <c r="Q1320" t="n">
        <v>755</v>
      </c>
      <c r="R1320" t="n">
        <v>51.5</v>
      </c>
      <c r="S1320" t="n">
        <v>84</v>
      </c>
      <c r="T1320" t="n">
        <v>8.5</v>
      </c>
      <c r="U1320" t="n">
        <v>2.6</v>
      </c>
      <c r="V1320" t="n">
        <v>0.5</v>
      </c>
      <c r="W1320" t="n">
        <v>0.5</v>
      </c>
      <c r="X1320" t="n">
        <v>55</v>
      </c>
      <c r="Y1320" t="n">
        <v>75</v>
      </c>
      <c r="Z1320" t="n">
        <v>14</v>
      </c>
      <c r="AA1320" t="n">
        <v>145</v>
      </c>
      <c r="AB1320" t="n">
        <v>31.7</v>
      </c>
      <c r="AC1320"/>
      <c r="AD1320"/>
      <c r="AE1320"/>
      <c r="AF1320" t="n">
        <v>166</v>
      </c>
      <c r="AG1320" t="n">
        <v>31</v>
      </c>
      <c r="AH1320" t="n">
        <v>56</v>
      </c>
      <c r="AI1320" t="n">
        <v>5465</v>
      </c>
      <c r="AJ1320" t="n">
        <v>4469</v>
      </c>
      <c r="AK1320" t="n">
        <v>5415</v>
      </c>
      <c r="AL1320" t="n">
        <v>8262</v>
      </c>
      <c r="AM1320" t="n">
        <v>10567</v>
      </c>
      <c r="AN1320" t="n">
        <v>10737</v>
      </c>
      <c r="AO1320" t="n">
        <v>97</v>
      </c>
      <c r="AP1320"/>
      <c r="AQ1320"/>
      <c r="AR1320"/>
    </row>
    <row r="1321">
      <c r="A1321" t="n">
        <v>162654</v>
      </c>
      <c r="B1321" t="s">
        <v>2225</v>
      </c>
      <c r="C1321" t="s">
        <v>2200</v>
      </c>
      <c r="D1321" t="s">
        <v>2194</v>
      </c>
      <c r="E1321" t="s">
        <v>997</v>
      </c>
      <c r="F1321" t="s">
        <v>162</v>
      </c>
      <c r="G1321" t="s">
        <v>163</v>
      </c>
      <c r="H1321" t="s">
        <v>150</v>
      </c>
      <c r="I1321" t="s">
        <v>151</v>
      </c>
      <c r="J1321" t="s">
        <v>168</v>
      </c>
      <c r="K1321" t="s">
        <v>179</v>
      </c>
      <c r="L1321" t="s">
        <v>155</v>
      </c>
      <c r="M1321" t="s">
        <v>155</v>
      </c>
      <c r="N1321" t="n">
        <v>-76.5948</v>
      </c>
      <c r="O1321" t="n">
        <v>39.4102</v>
      </c>
      <c r="P1321" t="n">
        <v>2694</v>
      </c>
      <c r="Q1321" t="n">
        <v>1042</v>
      </c>
      <c r="R1321" t="n">
        <v>66.5</v>
      </c>
      <c r="S1321" t="n">
        <v>48.7</v>
      </c>
      <c r="T1321" t="n">
        <v>26.1</v>
      </c>
      <c r="U1321" t="n">
        <v>4.4</v>
      </c>
      <c r="V1321" t="n">
        <v>5.1</v>
      </c>
      <c r="W1321" t="n">
        <v>5.8</v>
      </c>
      <c r="X1321" t="n">
        <v>77</v>
      </c>
      <c r="Y1321"/>
      <c r="Z1321" t="n">
        <v>8</v>
      </c>
      <c r="AA1321" t="n">
        <v>420</v>
      </c>
      <c r="AB1321" t="n">
        <v>60</v>
      </c>
      <c r="AC1321" t="n">
        <v>420</v>
      </c>
      <c r="AD1321" t="n">
        <v>60</v>
      </c>
      <c r="AE1321" t="n">
        <v>52.1</v>
      </c>
      <c r="AF1321" t="n">
        <v>269</v>
      </c>
      <c r="AG1321" t="n">
        <v>31</v>
      </c>
      <c r="AH1321" t="n">
        <v>97</v>
      </c>
      <c r="AI1321" t="n">
        <v>28749</v>
      </c>
      <c r="AJ1321" t="n">
        <v>13998</v>
      </c>
      <c r="AK1321" t="n">
        <v>14176</v>
      </c>
      <c r="AL1321" t="n">
        <v>22034</v>
      </c>
      <c r="AM1321" t="n">
        <v>27178</v>
      </c>
      <c r="AN1321" t="n">
        <v>35948</v>
      </c>
      <c r="AO1321"/>
      <c r="AP1321" t="n">
        <v>208</v>
      </c>
      <c r="AQ1321" t="n">
        <v>127</v>
      </c>
      <c r="AR1321"/>
    </row>
    <row r="1322">
      <c r="A1322" t="n">
        <v>162690</v>
      </c>
      <c r="B1322" t="s">
        <v>2226</v>
      </c>
      <c r="C1322" t="s">
        <v>2198</v>
      </c>
      <c r="D1322" t="s">
        <v>2194</v>
      </c>
      <c r="E1322" t="s">
        <v>997</v>
      </c>
      <c r="F1322" t="s">
        <v>173</v>
      </c>
      <c r="G1322" t="s">
        <v>149</v>
      </c>
      <c r="H1322" t="s">
        <v>174</v>
      </c>
      <c r="I1322" t="s">
        <v>186</v>
      </c>
      <c r="J1322" t="s">
        <v>152</v>
      </c>
      <c r="K1322" t="s">
        <v>176</v>
      </c>
      <c r="L1322" t="s">
        <v>155</v>
      </c>
      <c r="M1322" t="s">
        <v>155</v>
      </c>
      <c r="N1322" t="n">
        <v>-77.6674</v>
      </c>
      <c r="O1322" t="n">
        <v>39.631</v>
      </c>
      <c r="P1322" t="n">
        <v>4807</v>
      </c>
      <c r="Q1322" t="n">
        <v>4807</v>
      </c>
      <c r="R1322" t="n">
        <v>65.2</v>
      </c>
      <c r="S1322" t="n">
        <v>64.7</v>
      </c>
      <c r="T1322" t="n">
        <v>11.9</v>
      </c>
      <c r="U1322" t="n">
        <v>10.3</v>
      </c>
      <c r="V1322" t="n">
        <v>2.8</v>
      </c>
      <c r="W1322" t="n">
        <v>0.2</v>
      </c>
      <c r="X1322" t="n">
        <v>67</v>
      </c>
      <c r="Y1322" t="n">
        <v>56</v>
      </c>
      <c r="Z1322" t="n">
        <v>19</v>
      </c>
      <c r="AA1322" t="n">
        <v>462</v>
      </c>
      <c r="AB1322" t="n">
        <v>36.4</v>
      </c>
      <c r="AC1322"/>
      <c r="AD1322"/>
      <c r="AE1322"/>
      <c r="AF1322" t="n">
        <v>477</v>
      </c>
      <c r="AG1322" t="n">
        <v>30</v>
      </c>
      <c r="AH1322" t="n">
        <v>47</v>
      </c>
      <c r="AI1322" t="n">
        <v>7188</v>
      </c>
      <c r="AJ1322" t="n">
        <v>5856</v>
      </c>
      <c r="AK1322" t="n">
        <v>5839</v>
      </c>
      <c r="AL1322" t="n">
        <v>8039</v>
      </c>
      <c r="AM1322" t="n">
        <v>10920</v>
      </c>
      <c r="AN1322" t="n">
        <v>11220</v>
      </c>
      <c r="AO1322" t="n">
        <v>543</v>
      </c>
      <c r="AP1322"/>
      <c r="AQ1322"/>
      <c r="AR1322"/>
    </row>
    <row r="1323">
      <c r="A1323" t="n">
        <v>162706</v>
      </c>
      <c r="B1323" t="s">
        <v>2227</v>
      </c>
      <c r="C1323" t="s">
        <v>2228</v>
      </c>
      <c r="D1323" t="s">
        <v>2194</v>
      </c>
      <c r="E1323" t="s">
        <v>997</v>
      </c>
      <c r="F1323" t="s">
        <v>173</v>
      </c>
      <c r="G1323" t="s">
        <v>149</v>
      </c>
      <c r="H1323" t="s">
        <v>174</v>
      </c>
      <c r="I1323" t="s">
        <v>205</v>
      </c>
      <c r="J1323" t="s">
        <v>152</v>
      </c>
      <c r="K1323" t="s">
        <v>176</v>
      </c>
      <c r="L1323" t="s">
        <v>155</v>
      </c>
      <c r="M1323" t="s">
        <v>155</v>
      </c>
      <c r="N1323" t="n">
        <v>-76.2828</v>
      </c>
      <c r="O1323" t="n">
        <v>39.5613</v>
      </c>
      <c r="P1323" t="n">
        <v>6359</v>
      </c>
      <c r="Q1323" t="n">
        <v>6359</v>
      </c>
      <c r="R1323" t="n">
        <v>60.2</v>
      </c>
      <c r="S1323" t="n">
        <v>64.5</v>
      </c>
      <c r="T1323" t="n">
        <v>17.4</v>
      </c>
      <c r="U1323" t="n">
        <v>7</v>
      </c>
      <c r="V1323" t="n">
        <v>4.4</v>
      </c>
      <c r="W1323" t="n">
        <v>1.6</v>
      </c>
      <c r="X1323" t="n">
        <v>67</v>
      </c>
      <c r="Y1323" t="n">
        <v>47</v>
      </c>
      <c r="Z1323" t="n">
        <v>16</v>
      </c>
      <c r="AA1323" t="n">
        <v>696</v>
      </c>
      <c r="AB1323" t="n">
        <v>38.4</v>
      </c>
      <c r="AC1323"/>
      <c r="AD1323"/>
      <c r="AE1323"/>
      <c r="AF1323" t="n">
        <v>658</v>
      </c>
      <c r="AG1323" t="n">
        <v>22</v>
      </c>
      <c r="AH1323" t="n">
        <v>54</v>
      </c>
      <c r="AI1323" t="n">
        <v>9855</v>
      </c>
      <c r="AJ1323" t="n">
        <v>8727</v>
      </c>
      <c r="AK1323" t="n">
        <v>8918</v>
      </c>
      <c r="AL1323" t="n">
        <v>10735</v>
      </c>
      <c r="AM1323" t="n">
        <v>11892</v>
      </c>
      <c r="AN1323" t="n">
        <v>13283</v>
      </c>
      <c r="AO1323" t="n">
        <v>822</v>
      </c>
      <c r="AP1323"/>
      <c r="AQ1323"/>
      <c r="AR1323"/>
    </row>
    <row r="1324">
      <c r="A1324" t="n">
        <v>162760</v>
      </c>
      <c r="B1324" t="s">
        <v>2229</v>
      </c>
      <c r="C1324" t="s">
        <v>2220</v>
      </c>
      <c r="D1324" t="s">
        <v>2194</v>
      </c>
      <c r="E1324" t="s">
        <v>997</v>
      </c>
      <c r="F1324" t="s">
        <v>162</v>
      </c>
      <c r="G1324" t="s">
        <v>163</v>
      </c>
      <c r="H1324" t="s">
        <v>150</v>
      </c>
      <c r="I1324" t="s">
        <v>151</v>
      </c>
      <c r="J1324" t="s">
        <v>168</v>
      </c>
      <c r="K1324" t="s">
        <v>153</v>
      </c>
      <c r="L1324" t="s">
        <v>155</v>
      </c>
      <c r="M1324" t="s">
        <v>155</v>
      </c>
      <c r="N1324" t="n">
        <v>-77.419</v>
      </c>
      <c r="O1324" t="n">
        <v>39.4206</v>
      </c>
      <c r="P1324" t="n">
        <v>2326</v>
      </c>
      <c r="Q1324" t="n">
        <v>1268</v>
      </c>
      <c r="R1324" t="n">
        <v>62.8</v>
      </c>
      <c r="S1324" t="n">
        <v>55</v>
      </c>
      <c r="T1324" t="n">
        <v>16.8</v>
      </c>
      <c r="U1324" t="n">
        <v>11.9</v>
      </c>
      <c r="V1324" t="n">
        <v>3.7</v>
      </c>
      <c r="W1324" t="n">
        <v>2</v>
      </c>
      <c r="X1324" t="n">
        <v>80</v>
      </c>
      <c r="Y1324" t="n">
        <v>100</v>
      </c>
      <c r="Z1324" t="n">
        <v>11</v>
      </c>
      <c r="AA1324" t="n">
        <v>255</v>
      </c>
      <c r="AB1324" t="n">
        <v>55.3</v>
      </c>
      <c r="AC1324" t="n">
        <v>255</v>
      </c>
      <c r="AD1324" t="n">
        <v>55.3</v>
      </c>
      <c r="AE1324" t="n">
        <v>45.9</v>
      </c>
      <c r="AF1324" t="n">
        <v>294</v>
      </c>
      <c r="AG1324" t="n">
        <v>36</v>
      </c>
      <c r="AH1324" t="n">
        <v>97</v>
      </c>
      <c r="AI1324" t="n">
        <v>23462</v>
      </c>
      <c r="AJ1324" t="n">
        <v>15019</v>
      </c>
      <c r="AK1324" t="n">
        <v>21666</v>
      </c>
      <c r="AL1324" t="n">
        <v>25892</v>
      </c>
      <c r="AM1324" t="n">
        <v>26388</v>
      </c>
      <c r="AN1324" t="n">
        <v>27254</v>
      </c>
      <c r="AO1324"/>
      <c r="AP1324" t="n">
        <v>255</v>
      </c>
      <c r="AQ1324" t="n">
        <v>212</v>
      </c>
      <c r="AR1324" t="n">
        <v>7</v>
      </c>
    </row>
    <row r="1325">
      <c r="A1325" t="n">
        <v>162779</v>
      </c>
      <c r="B1325" t="s">
        <v>2230</v>
      </c>
      <c r="C1325" t="s">
        <v>2031</v>
      </c>
      <c r="D1325" t="s">
        <v>2194</v>
      </c>
      <c r="E1325" t="s">
        <v>997</v>
      </c>
      <c r="F1325" t="s">
        <v>173</v>
      </c>
      <c r="G1325" t="s">
        <v>149</v>
      </c>
      <c r="H1325" t="s">
        <v>174</v>
      </c>
      <c r="I1325" t="s">
        <v>151</v>
      </c>
      <c r="J1325" t="s">
        <v>152</v>
      </c>
      <c r="K1325" t="s">
        <v>176</v>
      </c>
      <c r="L1325" t="s">
        <v>155</v>
      </c>
      <c r="M1325" t="s">
        <v>155</v>
      </c>
      <c r="N1325" t="n">
        <v>-76.878</v>
      </c>
      <c r="O1325" t="n">
        <v>39.2136</v>
      </c>
      <c r="P1325" t="n">
        <v>13324</v>
      </c>
      <c r="Q1325" t="n">
        <v>13324</v>
      </c>
      <c r="R1325" t="n">
        <v>58.6</v>
      </c>
      <c r="S1325" t="n">
        <v>26.1</v>
      </c>
      <c r="T1325" t="n">
        <v>29.1</v>
      </c>
      <c r="U1325" t="n">
        <v>11.9</v>
      </c>
      <c r="V1325" t="n">
        <v>14.2</v>
      </c>
      <c r="W1325" t="n">
        <v>4.9</v>
      </c>
      <c r="X1325" t="n">
        <v>65</v>
      </c>
      <c r="Y1325" t="n">
        <v>48</v>
      </c>
      <c r="Z1325" t="n">
        <v>13</v>
      </c>
      <c r="AA1325" t="n">
        <v>751</v>
      </c>
      <c r="AB1325" t="n">
        <v>26.4</v>
      </c>
      <c r="AC1325"/>
      <c r="AD1325"/>
      <c r="AE1325"/>
      <c r="AF1325" t="n">
        <v>637</v>
      </c>
      <c r="AG1325" t="n">
        <v>28</v>
      </c>
      <c r="AH1325" t="n">
        <v>60</v>
      </c>
      <c r="AI1325" t="n">
        <v>10654</v>
      </c>
      <c r="AJ1325" t="n">
        <v>9076</v>
      </c>
      <c r="AK1325" t="n">
        <v>9616</v>
      </c>
      <c r="AL1325" t="n">
        <v>10842</v>
      </c>
      <c r="AM1325" t="n">
        <v>13205</v>
      </c>
      <c r="AN1325" t="n">
        <v>14837</v>
      </c>
      <c r="AO1325" t="n">
        <v>1056</v>
      </c>
      <c r="AP1325"/>
      <c r="AQ1325"/>
      <c r="AR1325"/>
    </row>
    <row r="1326">
      <c r="A1326" t="n">
        <v>162830</v>
      </c>
      <c r="B1326" t="s">
        <v>2231</v>
      </c>
      <c r="C1326" t="s">
        <v>2228</v>
      </c>
      <c r="D1326" t="s">
        <v>2194</v>
      </c>
      <c r="E1326" t="s">
        <v>997</v>
      </c>
      <c r="F1326" t="s">
        <v>199</v>
      </c>
      <c r="G1326" t="s">
        <v>189</v>
      </c>
      <c r="H1326" t="s">
        <v>200</v>
      </c>
      <c r="I1326" t="s">
        <v>186</v>
      </c>
      <c r="J1326" t="s">
        <v>164</v>
      </c>
      <c r="K1326"/>
      <c r="L1326" t="s">
        <v>155</v>
      </c>
      <c r="M1326" t="s">
        <v>155</v>
      </c>
      <c r="N1326" t="n">
        <v>-76.3499</v>
      </c>
      <c r="O1326" t="n">
        <v>39.5319</v>
      </c>
      <c r="P1326" t="n">
        <v>166</v>
      </c>
      <c r="Q1326" t="n">
        <v>166</v>
      </c>
      <c r="R1326" t="n">
        <v>96.4</v>
      </c>
      <c r="S1326" t="n">
        <v>71.7</v>
      </c>
      <c r="T1326" t="n">
        <v>16.9</v>
      </c>
      <c r="U1326" t="n">
        <v>6</v>
      </c>
      <c r="V1326" t="n">
        <v>1.8</v>
      </c>
      <c r="W1326" t="n">
        <v>0</v>
      </c>
      <c r="X1326" t="n">
        <v>83</v>
      </c>
      <c r="Y1326"/>
      <c r="Z1326" t="n">
        <v>15</v>
      </c>
      <c r="AA1326"/>
      <c r="AB1326"/>
      <c r="AC1326"/>
      <c r="AD1326"/>
      <c r="AE1326"/>
      <c r="AF1326" t="n">
        <v>48</v>
      </c>
      <c r="AG1326" t="n">
        <v>54</v>
      </c>
      <c r="AH1326" t="n">
        <v>55</v>
      </c>
      <c r="AI1326" t="n">
        <v>11724</v>
      </c>
      <c r="AJ1326" t="n">
        <v>11670</v>
      </c>
      <c r="AK1326" t="n">
        <v>10945</v>
      </c>
      <c r="AL1326" t="n">
        <v>10912</v>
      </c>
      <c r="AM1326" t="n">
        <v>15508</v>
      </c>
      <c r="AN1326" t="n">
        <v>15508</v>
      </c>
      <c r="AO1326"/>
      <c r="AP1326"/>
      <c r="AQ1326"/>
      <c r="AR1326"/>
    </row>
    <row r="1327">
      <c r="A1327" t="n">
        <v>162928</v>
      </c>
      <c r="B1327" t="s">
        <v>2232</v>
      </c>
      <c r="C1327" t="s">
        <v>2200</v>
      </c>
      <c r="D1327" t="s">
        <v>2194</v>
      </c>
      <c r="E1327" t="s">
        <v>997</v>
      </c>
      <c r="F1327" t="s">
        <v>162</v>
      </c>
      <c r="G1327" t="s">
        <v>163</v>
      </c>
      <c r="H1327" t="s">
        <v>150</v>
      </c>
      <c r="I1327" t="s">
        <v>151</v>
      </c>
      <c r="J1327" t="s">
        <v>158</v>
      </c>
      <c r="K1327" t="s">
        <v>159</v>
      </c>
      <c r="L1327" t="s">
        <v>155</v>
      </c>
      <c r="M1327" t="s">
        <v>155</v>
      </c>
      <c r="N1327" t="n">
        <v>-76.6216</v>
      </c>
      <c r="O1327" t="n">
        <v>39.329</v>
      </c>
      <c r="P1327" t="n">
        <v>39399</v>
      </c>
      <c r="Q1327" t="n">
        <v>8654</v>
      </c>
      <c r="R1327" t="n">
        <v>56.4</v>
      </c>
      <c r="S1327" t="n">
        <v>22.4</v>
      </c>
      <c r="T1327" t="n">
        <v>8.1</v>
      </c>
      <c r="U1327" t="n">
        <v>16.3</v>
      </c>
      <c r="V1327" t="n">
        <v>25.2</v>
      </c>
      <c r="W1327" t="n">
        <v>19.6</v>
      </c>
      <c r="X1327" t="n">
        <v>98</v>
      </c>
      <c r="Y1327"/>
      <c r="Z1327" t="n">
        <v>6</v>
      </c>
      <c r="AA1327" t="n">
        <v>1416</v>
      </c>
      <c r="AB1327" t="n">
        <v>94.6</v>
      </c>
      <c r="AC1327" t="n">
        <v>1416</v>
      </c>
      <c r="AD1327" t="n">
        <v>94.6</v>
      </c>
      <c r="AE1327" t="n">
        <v>87.1</v>
      </c>
      <c r="AF1327" t="n">
        <v>1406</v>
      </c>
      <c r="AG1327" t="n">
        <v>20</v>
      </c>
      <c r="AH1327" t="n">
        <v>61</v>
      </c>
      <c r="AI1327" t="n">
        <v>22844</v>
      </c>
      <c r="AJ1327" t="n">
        <v>1473</v>
      </c>
      <c r="AK1327" t="n">
        <v>2708</v>
      </c>
      <c r="AL1327" t="n">
        <v>4431</v>
      </c>
      <c r="AM1327" t="n">
        <v>12085</v>
      </c>
      <c r="AN1327" t="n">
        <v>38745</v>
      </c>
      <c r="AO1327"/>
      <c r="AP1327" t="n">
        <v>1423</v>
      </c>
      <c r="AQ1327" t="n">
        <v>8780</v>
      </c>
      <c r="AR1327" t="n">
        <v>943</v>
      </c>
    </row>
    <row r="1328">
      <c r="A1328" t="n">
        <v>163028</v>
      </c>
      <c r="B1328" t="s">
        <v>2233</v>
      </c>
      <c r="C1328" t="s">
        <v>2031</v>
      </c>
      <c r="D1328" t="s">
        <v>2194</v>
      </c>
      <c r="E1328" t="s">
        <v>997</v>
      </c>
      <c r="F1328" t="s">
        <v>279</v>
      </c>
      <c r="G1328" t="s">
        <v>189</v>
      </c>
      <c r="H1328" t="s">
        <v>174</v>
      </c>
      <c r="I1328" t="s">
        <v>151</v>
      </c>
      <c r="J1328" t="s">
        <v>168</v>
      </c>
      <c r="K1328" t="s">
        <v>176</v>
      </c>
      <c r="L1328" t="s">
        <v>155</v>
      </c>
      <c r="M1328" t="s">
        <v>155</v>
      </c>
      <c r="N1328" t="n">
        <v>-76.8365</v>
      </c>
      <c r="O1328" t="n">
        <v>39.1747</v>
      </c>
      <c r="P1328" t="n">
        <v>1544</v>
      </c>
      <c r="Q1328" t="n">
        <v>1544</v>
      </c>
      <c r="R1328" t="n">
        <v>10.9</v>
      </c>
      <c r="S1328" t="n">
        <v>17</v>
      </c>
      <c r="T1328" t="n">
        <v>47.2</v>
      </c>
      <c r="U1328" t="n">
        <v>23.6</v>
      </c>
      <c r="V1328" t="n">
        <v>3</v>
      </c>
      <c r="W1328" t="n">
        <v>0.1</v>
      </c>
      <c r="X1328" t="n">
        <v>79</v>
      </c>
      <c r="Y1328" t="n">
        <v>61</v>
      </c>
      <c r="Z1328" t="n">
        <v>18</v>
      </c>
      <c r="AA1328" t="n">
        <v>889</v>
      </c>
      <c r="AB1328" t="n">
        <v>64.3</v>
      </c>
      <c r="AC1328"/>
      <c r="AD1328"/>
      <c r="AE1328"/>
      <c r="AF1328" t="n">
        <v>625</v>
      </c>
      <c r="AG1328" t="n">
        <v>53</v>
      </c>
      <c r="AH1328" t="n">
        <v>73</v>
      </c>
      <c r="AI1328" t="n">
        <v>30303</v>
      </c>
      <c r="AJ1328" t="n">
        <v>29298</v>
      </c>
      <c r="AK1328" t="n">
        <v>28156</v>
      </c>
      <c r="AL1328" t="n">
        <v>30222</v>
      </c>
      <c r="AM1328" t="n">
        <v>31609</v>
      </c>
      <c r="AN1328" t="n">
        <v>33904</v>
      </c>
      <c r="AO1328" t="n">
        <v>21</v>
      </c>
      <c r="AP1328"/>
      <c r="AQ1328"/>
      <c r="AR1328"/>
    </row>
    <row r="1329">
      <c r="A1329" t="n">
        <v>163046</v>
      </c>
      <c r="B1329" t="s">
        <v>2234</v>
      </c>
      <c r="C1329" t="s">
        <v>2200</v>
      </c>
      <c r="D1329" t="s">
        <v>2194</v>
      </c>
      <c r="E1329" t="s">
        <v>997</v>
      </c>
      <c r="F1329" t="s">
        <v>162</v>
      </c>
      <c r="G1329" t="s">
        <v>163</v>
      </c>
      <c r="H1329" t="s">
        <v>150</v>
      </c>
      <c r="I1329" t="s">
        <v>151</v>
      </c>
      <c r="J1329" t="s">
        <v>152</v>
      </c>
      <c r="K1329" t="s">
        <v>153</v>
      </c>
      <c r="L1329" t="s">
        <v>155</v>
      </c>
      <c r="M1329" t="s">
        <v>155</v>
      </c>
      <c r="N1329" t="n">
        <v>-76.6219</v>
      </c>
      <c r="O1329" t="n">
        <v>39.3464</v>
      </c>
      <c r="P1329" t="n">
        <v>5722</v>
      </c>
      <c r="Q1329" t="n">
        <v>4056</v>
      </c>
      <c r="R1329" t="n">
        <v>55.1</v>
      </c>
      <c r="S1329" t="n">
        <v>65.6</v>
      </c>
      <c r="T1329" t="n">
        <v>10.4</v>
      </c>
      <c r="U1329" t="n">
        <v>13.4</v>
      </c>
      <c r="V1329" t="n">
        <v>3.6</v>
      </c>
      <c r="W1329" t="n">
        <v>1.7</v>
      </c>
      <c r="X1329" t="n">
        <v>86</v>
      </c>
      <c r="Y1329" t="n">
        <v>0</v>
      </c>
      <c r="Z1329" t="n">
        <v>12</v>
      </c>
      <c r="AA1329" t="n">
        <v>1020</v>
      </c>
      <c r="AB1329" t="n">
        <v>80.5</v>
      </c>
      <c r="AC1329" t="n">
        <v>1020</v>
      </c>
      <c r="AD1329" t="n">
        <v>80.5</v>
      </c>
      <c r="AE1329" t="n">
        <v>75.6</v>
      </c>
      <c r="AF1329" t="n">
        <v>1269</v>
      </c>
      <c r="AG1329" t="n">
        <v>18</v>
      </c>
      <c r="AH1329" t="n">
        <v>96</v>
      </c>
      <c r="AI1329" t="n">
        <v>31857</v>
      </c>
      <c r="AJ1329" t="n">
        <v>19154</v>
      </c>
      <c r="AK1329" t="n">
        <v>24194</v>
      </c>
      <c r="AL1329" t="n">
        <v>27472</v>
      </c>
      <c r="AM1329" t="n">
        <v>28097</v>
      </c>
      <c r="AN1329" t="n">
        <v>34010</v>
      </c>
      <c r="AO1329"/>
      <c r="AP1329" t="n">
        <v>880</v>
      </c>
      <c r="AQ1329" t="n">
        <v>563</v>
      </c>
      <c r="AR1329" t="n">
        <v>19</v>
      </c>
    </row>
    <row r="1330">
      <c r="A1330" t="n">
        <v>163204</v>
      </c>
      <c r="B1330" t="s">
        <v>2235</v>
      </c>
      <c r="C1330" t="s">
        <v>2236</v>
      </c>
      <c r="D1330" t="s">
        <v>2194</v>
      </c>
      <c r="E1330" t="s">
        <v>997</v>
      </c>
      <c r="F1330" t="s">
        <v>148</v>
      </c>
      <c r="G1330" t="s">
        <v>149</v>
      </c>
      <c r="H1330" t="s">
        <v>150</v>
      </c>
      <c r="I1330" t="s">
        <v>186</v>
      </c>
      <c r="J1330" t="s">
        <v>158</v>
      </c>
      <c r="K1330" t="s">
        <v>153</v>
      </c>
      <c r="L1330" t="s">
        <v>155</v>
      </c>
      <c r="M1330" t="s">
        <v>155</v>
      </c>
      <c r="N1330" t="n">
        <v>-76.8476</v>
      </c>
      <c r="O1330" t="n">
        <v>38.9127</v>
      </c>
      <c r="P1330" t="n">
        <v>90412</v>
      </c>
      <c r="Q1330" t="n">
        <v>76378</v>
      </c>
      <c r="R1330" t="n">
        <v>42.5</v>
      </c>
      <c r="S1330" t="n">
        <v>34.3</v>
      </c>
      <c r="T1330" t="n">
        <v>26</v>
      </c>
      <c r="U1330" t="n">
        <v>17.6</v>
      </c>
      <c r="V1330" t="n">
        <v>5.2</v>
      </c>
      <c r="W1330" t="n">
        <v>1.5</v>
      </c>
      <c r="X1330" t="n">
        <v>53</v>
      </c>
      <c r="Y1330" t="n">
        <v>29</v>
      </c>
      <c r="Z1330" t="n">
        <v>20</v>
      </c>
      <c r="AA1330" t="n">
        <v>213</v>
      </c>
      <c r="AB1330" t="n">
        <v>29.6</v>
      </c>
      <c r="AC1330" t="n">
        <v>131</v>
      </c>
      <c r="AD1330" t="n">
        <v>23.7</v>
      </c>
      <c r="AE1330" t="n">
        <v>7.6</v>
      </c>
      <c r="AF1330" t="n">
        <v>179</v>
      </c>
      <c r="AG1330" t="n">
        <v>28</v>
      </c>
      <c r="AH1330" t="n">
        <v>36</v>
      </c>
      <c r="AI1330" t="n">
        <v>14545</v>
      </c>
      <c r="AJ1330" t="n">
        <v>14514</v>
      </c>
      <c r="AK1330"/>
      <c r="AL1330"/>
      <c r="AM1330"/>
      <c r="AN1330"/>
      <c r="AO1330" t="n">
        <v>2284</v>
      </c>
      <c r="AP1330" t="n">
        <v>7843</v>
      </c>
      <c r="AQ1330" t="n">
        <v>3581</v>
      </c>
      <c r="AR1330" t="n">
        <v>41</v>
      </c>
    </row>
    <row r="1331">
      <c r="A1331" t="n">
        <v>163259</v>
      </c>
      <c r="B1331" t="s">
        <v>2237</v>
      </c>
      <c r="C1331" t="s">
        <v>2200</v>
      </c>
      <c r="D1331" t="s">
        <v>2194</v>
      </c>
      <c r="E1331" t="s">
        <v>997</v>
      </c>
      <c r="F1331" t="s">
        <v>148</v>
      </c>
      <c r="G1331" t="s">
        <v>149</v>
      </c>
      <c r="H1331" t="s">
        <v>150</v>
      </c>
      <c r="I1331" t="s">
        <v>151</v>
      </c>
      <c r="J1331" t="s">
        <v>152</v>
      </c>
      <c r="K1331" t="s">
        <v>209</v>
      </c>
      <c r="L1331" t="s">
        <v>155</v>
      </c>
      <c r="M1331" t="s">
        <v>155</v>
      </c>
      <c r="N1331" t="n">
        <v>-76.624</v>
      </c>
      <c r="O1331" t="n">
        <v>39.2869</v>
      </c>
      <c r="P1331" t="n">
        <v>7720</v>
      </c>
      <c r="Q1331" t="n">
        <v>1199</v>
      </c>
      <c r="R1331" t="n">
        <v>82.2</v>
      </c>
      <c r="S1331" t="n">
        <v>31</v>
      </c>
      <c r="T1331" t="n">
        <v>27.2</v>
      </c>
      <c r="U1331" t="n">
        <v>11.7</v>
      </c>
      <c r="V1331" t="n">
        <v>18.6</v>
      </c>
      <c r="W1331" t="n">
        <v>4.7</v>
      </c>
      <c r="X1331"/>
      <c r="Y1331"/>
      <c r="Z1331" t="n">
        <v>5</v>
      </c>
      <c r="AA1331"/>
      <c r="AB1331"/>
      <c r="AC1331"/>
      <c r="AD1331"/>
      <c r="AE1331"/>
      <c r="AF1331" t="n">
        <v>0</v>
      </c>
      <c r="AG1331" t="n">
        <v>25</v>
      </c>
      <c r="AH1331" t="n">
        <v>56</v>
      </c>
      <c r="AI1331"/>
      <c r="AJ1331"/>
      <c r="AK1331"/>
      <c r="AL1331"/>
      <c r="AM1331"/>
      <c r="AN1331"/>
      <c r="AO1331"/>
      <c r="AP1331" t="n">
        <v>429</v>
      </c>
      <c r="AQ1331" t="n">
        <v>1089</v>
      </c>
      <c r="AR1331" t="n">
        <v>841</v>
      </c>
    </row>
    <row r="1332">
      <c r="A1332" t="n">
        <v>163268</v>
      </c>
      <c r="B1332" t="s">
        <v>2238</v>
      </c>
      <c r="C1332" t="s">
        <v>2200</v>
      </c>
      <c r="D1332" t="s">
        <v>2194</v>
      </c>
      <c r="E1332" t="s">
        <v>997</v>
      </c>
      <c r="F1332" t="s">
        <v>148</v>
      </c>
      <c r="G1332" t="s">
        <v>149</v>
      </c>
      <c r="H1332" t="s">
        <v>150</v>
      </c>
      <c r="I1332" t="s">
        <v>186</v>
      </c>
      <c r="J1332" t="s">
        <v>238</v>
      </c>
      <c r="K1332" t="s">
        <v>159</v>
      </c>
      <c r="L1332" t="s">
        <v>155</v>
      </c>
      <c r="M1332" t="s">
        <v>155</v>
      </c>
      <c r="N1332" t="n">
        <v>-76.7116</v>
      </c>
      <c r="O1332" t="n">
        <v>39.2567</v>
      </c>
      <c r="P1332" t="n">
        <v>15904</v>
      </c>
      <c r="Q1332" t="n">
        <v>11752</v>
      </c>
      <c r="R1332" t="n">
        <v>46.9</v>
      </c>
      <c r="S1332" t="n">
        <v>32.8</v>
      </c>
      <c r="T1332" t="n">
        <v>22.9</v>
      </c>
      <c r="U1332" t="n">
        <v>9.3</v>
      </c>
      <c r="V1332" t="n">
        <v>22.7</v>
      </c>
      <c r="W1332" t="n">
        <v>4.7</v>
      </c>
      <c r="X1332" t="n">
        <v>87</v>
      </c>
      <c r="Y1332" t="n">
        <v>86</v>
      </c>
      <c r="Z1332" t="n">
        <v>18</v>
      </c>
      <c r="AA1332" t="n">
        <v>1759</v>
      </c>
      <c r="AB1332" t="n">
        <v>70.6</v>
      </c>
      <c r="AC1332" t="n">
        <v>1759</v>
      </c>
      <c r="AD1332" t="n">
        <v>69.7</v>
      </c>
      <c r="AE1332" t="n">
        <v>48.1</v>
      </c>
      <c r="AF1332" t="n">
        <v>2130</v>
      </c>
      <c r="AG1332" t="n">
        <v>30</v>
      </c>
      <c r="AH1332" t="n">
        <v>65</v>
      </c>
      <c r="AI1332" t="n">
        <v>17704</v>
      </c>
      <c r="AJ1332" t="n">
        <v>7048</v>
      </c>
      <c r="AK1332" t="n">
        <v>11374</v>
      </c>
      <c r="AL1332" t="n">
        <v>18506</v>
      </c>
      <c r="AM1332" t="n">
        <v>24763</v>
      </c>
      <c r="AN1332" t="n">
        <v>27013</v>
      </c>
      <c r="AO1332"/>
      <c r="AP1332" t="n">
        <v>2323</v>
      </c>
      <c r="AQ1332" t="n">
        <v>1000</v>
      </c>
      <c r="AR1332" t="n">
        <v>100</v>
      </c>
    </row>
    <row r="1333">
      <c r="A1333" t="n">
        <v>163286</v>
      </c>
      <c r="B1333" t="s">
        <v>2239</v>
      </c>
      <c r="C1333" t="s">
        <v>2240</v>
      </c>
      <c r="D1333" t="s">
        <v>2194</v>
      </c>
      <c r="E1333" t="s">
        <v>997</v>
      </c>
      <c r="F1333" t="s">
        <v>148</v>
      </c>
      <c r="G1333" t="s">
        <v>149</v>
      </c>
      <c r="H1333" t="s">
        <v>150</v>
      </c>
      <c r="I1333" t="s">
        <v>186</v>
      </c>
      <c r="J1333" t="s">
        <v>158</v>
      </c>
      <c r="K1333" t="s">
        <v>159</v>
      </c>
      <c r="L1333" t="s">
        <v>155</v>
      </c>
      <c r="M1333" t="s">
        <v>155</v>
      </c>
      <c r="N1333" t="n">
        <v>-76.9447</v>
      </c>
      <c r="O1333" t="n">
        <v>38.9882</v>
      </c>
      <c r="P1333" t="n">
        <v>44086</v>
      </c>
      <c r="Q1333" t="n">
        <v>32557</v>
      </c>
      <c r="R1333" t="n">
        <v>49</v>
      </c>
      <c r="S1333" t="n">
        <v>41</v>
      </c>
      <c r="T1333" t="n">
        <v>13</v>
      </c>
      <c r="U1333" t="n">
        <v>10.6</v>
      </c>
      <c r="V1333" t="n">
        <v>22</v>
      </c>
      <c r="W1333" t="n">
        <v>3.9</v>
      </c>
      <c r="X1333" t="n">
        <v>96</v>
      </c>
      <c r="Y1333" t="n">
        <v>74</v>
      </c>
      <c r="Z1333" t="n">
        <v>18</v>
      </c>
      <c r="AA1333" t="n">
        <v>5195</v>
      </c>
      <c r="AB1333" t="n">
        <v>88.6</v>
      </c>
      <c r="AC1333" t="n">
        <v>5173</v>
      </c>
      <c r="AD1333" t="n">
        <v>88.5</v>
      </c>
      <c r="AE1333" t="n">
        <v>75.7</v>
      </c>
      <c r="AF1333" t="n">
        <v>5809</v>
      </c>
      <c r="AG1333" t="n">
        <v>19</v>
      </c>
      <c r="AH1333" t="n">
        <v>50</v>
      </c>
      <c r="AI1333" t="n">
        <v>15833</v>
      </c>
      <c r="AJ1333" t="n">
        <v>3603</v>
      </c>
      <c r="AK1333" t="n">
        <v>7327</v>
      </c>
      <c r="AL1333" t="n">
        <v>12237</v>
      </c>
      <c r="AM1333" t="n">
        <v>20855</v>
      </c>
      <c r="AN1333" t="n">
        <v>26239</v>
      </c>
      <c r="AO1333"/>
      <c r="AP1333" t="n">
        <v>7561</v>
      </c>
      <c r="AQ1333" t="n">
        <v>3017</v>
      </c>
      <c r="AR1333" t="n">
        <v>662</v>
      </c>
    </row>
    <row r="1334">
      <c r="A1334" t="n">
        <v>163295</v>
      </c>
      <c r="B1334" t="s">
        <v>2241</v>
      </c>
      <c r="C1334" t="s">
        <v>2200</v>
      </c>
      <c r="D1334" t="s">
        <v>2194</v>
      </c>
      <c r="E1334" t="s">
        <v>997</v>
      </c>
      <c r="F1334" t="s">
        <v>162</v>
      </c>
      <c r="G1334" t="s">
        <v>163</v>
      </c>
      <c r="H1334" t="s">
        <v>150</v>
      </c>
      <c r="I1334" t="s">
        <v>151</v>
      </c>
      <c r="J1334" t="s">
        <v>168</v>
      </c>
      <c r="K1334" t="s">
        <v>209</v>
      </c>
      <c r="L1334" t="s">
        <v>155</v>
      </c>
      <c r="M1334" t="s">
        <v>155</v>
      </c>
      <c r="N1334" t="n">
        <v>-76.621</v>
      </c>
      <c r="O1334" t="n">
        <v>39.3088</v>
      </c>
      <c r="P1334" t="n">
        <v>2334</v>
      </c>
      <c r="Q1334" t="n">
        <v>1658</v>
      </c>
      <c r="R1334" t="n">
        <v>76.3</v>
      </c>
      <c r="S1334" t="n">
        <v>33.1</v>
      </c>
      <c r="T1334" t="n">
        <v>11.1</v>
      </c>
      <c r="U1334" t="n">
        <v>10.3</v>
      </c>
      <c r="V1334" t="n">
        <v>10.5</v>
      </c>
      <c r="W1334" t="n">
        <v>20.9</v>
      </c>
      <c r="X1334" t="n">
        <v>85</v>
      </c>
      <c r="Y1334"/>
      <c r="Z1334" t="n">
        <v>8</v>
      </c>
      <c r="AA1334" t="n">
        <v>422</v>
      </c>
      <c r="AB1334" t="n">
        <v>71.3</v>
      </c>
      <c r="AC1334" t="n">
        <v>422</v>
      </c>
      <c r="AD1334" t="n">
        <v>71.3</v>
      </c>
      <c r="AE1334" t="n">
        <v>51.7</v>
      </c>
      <c r="AF1334" t="n">
        <v>227</v>
      </c>
      <c r="AG1334" t="n">
        <v>21</v>
      </c>
      <c r="AH1334" t="n">
        <v>95</v>
      </c>
      <c r="AI1334" t="n">
        <v>43066</v>
      </c>
      <c r="AJ1334" t="n">
        <v>27796</v>
      </c>
      <c r="AK1334" t="n">
        <v>31148</v>
      </c>
      <c r="AL1334" t="n">
        <v>38922</v>
      </c>
      <c r="AM1334" t="n">
        <v>45577</v>
      </c>
      <c r="AN1334" t="n">
        <v>44851</v>
      </c>
      <c r="AO1334"/>
      <c r="AP1334" t="n">
        <v>343</v>
      </c>
      <c r="AQ1334" t="n">
        <v>347</v>
      </c>
      <c r="AR1334"/>
    </row>
    <row r="1335">
      <c r="A1335" t="n">
        <v>163338</v>
      </c>
      <c r="B1335" t="s">
        <v>2242</v>
      </c>
      <c r="C1335" t="s">
        <v>2243</v>
      </c>
      <c r="D1335" t="s">
        <v>2194</v>
      </c>
      <c r="E1335" t="s">
        <v>997</v>
      </c>
      <c r="F1335" t="s">
        <v>148</v>
      </c>
      <c r="G1335" t="s">
        <v>149</v>
      </c>
      <c r="H1335" t="s">
        <v>150</v>
      </c>
      <c r="I1335" t="s">
        <v>175</v>
      </c>
      <c r="J1335" t="s">
        <v>168</v>
      </c>
      <c r="K1335" t="s">
        <v>159</v>
      </c>
      <c r="L1335" t="s">
        <v>154</v>
      </c>
      <c r="M1335" t="s">
        <v>155</v>
      </c>
      <c r="N1335" t="n">
        <v>-75.6869</v>
      </c>
      <c r="O1335" t="n">
        <v>38.2074</v>
      </c>
      <c r="P1335" t="n">
        <v>3229</v>
      </c>
      <c r="Q1335" t="n">
        <v>2465</v>
      </c>
      <c r="R1335" t="n">
        <v>53.7</v>
      </c>
      <c r="S1335" t="n">
        <v>10.1</v>
      </c>
      <c r="T1335" t="n">
        <v>71.1</v>
      </c>
      <c r="U1335" t="n">
        <v>4.9</v>
      </c>
      <c r="V1335" t="n">
        <v>1.7</v>
      </c>
      <c r="W1335" t="n">
        <v>2.4</v>
      </c>
      <c r="X1335" t="n">
        <v>66</v>
      </c>
      <c r="Y1335" t="n">
        <v>70</v>
      </c>
      <c r="Z1335" t="n">
        <v>9</v>
      </c>
      <c r="AA1335" t="n">
        <v>560</v>
      </c>
      <c r="AB1335" t="n">
        <v>34.6</v>
      </c>
      <c r="AC1335" t="n">
        <v>560</v>
      </c>
      <c r="AD1335" t="n">
        <v>34.6</v>
      </c>
      <c r="AE1335" t="n">
        <v>18.8</v>
      </c>
      <c r="AF1335" t="n">
        <v>578</v>
      </c>
      <c r="AG1335" t="n">
        <v>53</v>
      </c>
      <c r="AH1335" t="n">
        <v>97</v>
      </c>
      <c r="AI1335" t="n">
        <v>14595</v>
      </c>
      <c r="AJ1335" t="n">
        <v>10634</v>
      </c>
      <c r="AK1335" t="n">
        <v>12164</v>
      </c>
      <c r="AL1335" t="n">
        <v>14886</v>
      </c>
      <c r="AM1335" t="n">
        <v>18771</v>
      </c>
      <c r="AN1335" t="n">
        <v>22204</v>
      </c>
      <c r="AO1335"/>
      <c r="AP1335" t="n">
        <v>304</v>
      </c>
      <c r="AQ1335" t="n">
        <v>61</v>
      </c>
      <c r="AR1335" t="n">
        <v>82</v>
      </c>
    </row>
    <row r="1336">
      <c r="A1336" t="n">
        <v>163347</v>
      </c>
      <c r="B1336" t="s">
        <v>2244</v>
      </c>
      <c r="C1336" t="s">
        <v>2245</v>
      </c>
      <c r="D1336" t="s">
        <v>2194</v>
      </c>
      <c r="E1336" t="s">
        <v>997</v>
      </c>
      <c r="F1336" t="s">
        <v>199</v>
      </c>
      <c r="G1336" t="s">
        <v>189</v>
      </c>
      <c r="H1336" t="s">
        <v>200</v>
      </c>
      <c r="I1336" t="s">
        <v>151</v>
      </c>
      <c r="J1336" t="s">
        <v>164</v>
      </c>
      <c r="K1336"/>
      <c r="L1336" t="s">
        <v>155</v>
      </c>
      <c r="M1336" t="s">
        <v>155</v>
      </c>
      <c r="N1336" t="n">
        <v>-76.6046</v>
      </c>
      <c r="O1336" t="n">
        <v>39.4033</v>
      </c>
      <c r="P1336" t="n">
        <v>676</v>
      </c>
      <c r="Q1336" t="n">
        <v>676</v>
      </c>
      <c r="R1336" t="n">
        <v>92.9</v>
      </c>
      <c r="S1336" t="n">
        <v>8.1</v>
      </c>
      <c r="T1336" t="n">
        <v>83.7</v>
      </c>
      <c r="U1336" t="n">
        <v>3.4</v>
      </c>
      <c r="V1336" t="n">
        <v>0.7</v>
      </c>
      <c r="W1336" t="n">
        <v>0.1</v>
      </c>
      <c r="X1336" t="n">
        <v>48</v>
      </c>
      <c r="Y1336"/>
      <c r="Z1336" t="n">
        <v>25</v>
      </c>
      <c r="AA1336"/>
      <c r="AB1336"/>
      <c r="AC1336"/>
      <c r="AD1336"/>
      <c r="AE1336"/>
      <c r="AF1336" t="n">
        <v>283</v>
      </c>
      <c r="AG1336" t="n">
        <v>81</v>
      </c>
      <c r="AH1336" t="n">
        <v>82</v>
      </c>
      <c r="AI1336" t="n">
        <v>25201</v>
      </c>
      <c r="AJ1336" t="n">
        <v>24939</v>
      </c>
      <c r="AK1336" t="n">
        <v>25807</v>
      </c>
      <c r="AL1336" t="n">
        <v>26780</v>
      </c>
      <c r="AM1336" t="n">
        <v>31465</v>
      </c>
      <c r="AN1336" t="n">
        <v>31465</v>
      </c>
      <c r="AO1336"/>
      <c r="AP1336"/>
      <c r="AQ1336"/>
      <c r="AR1336"/>
    </row>
    <row r="1337">
      <c r="A1337" t="n">
        <v>163408</v>
      </c>
      <c r="B1337" t="s">
        <v>2246</v>
      </c>
      <c r="C1337" t="s">
        <v>2247</v>
      </c>
      <c r="D1337" t="s">
        <v>2194</v>
      </c>
      <c r="E1337" t="s">
        <v>997</v>
      </c>
      <c r="F1337" t="s">
        <v>199</v>
      </c>
      <c r="G1337" t="s">
        <v>189</v>
      </c>
      <c r="H1337" t="s">
        <v>200</v>
      </c>
      <c r="I1337" t="s">
        <v>186</v>
      </c>
      <c r="J1337" t="s">
        <v>164</v>
      </c>
      <c r="K1337"/>
      <c r="L1337" t="s">
        <v>155</v>
      </c>
      <c r="M1337" t="s">
        <v>155</v>
      </c>
      <c r="N1337" t="n">
        <v>-77.002</v>
      </c>
      <c r="O1337" t="n">
        <v>38.9996</v>
      </c>
      <c r="P1337" t="n">
        <v>121</v>
      </c>
      <c r="Q1337" t="n">
        <v>121</v>
      </c>
      <c r="R1337" t="n">
        <v>78.5</v>
      </c>
      <c r="S1337" t="n">
        <v>3.3</v>
      </c>
      <c r="T1337" t="n">
        <v>51.2</v>
      </c>
      <c r="U1337" t="n">
        <v>44.6</v>
      </c>
      <c r="V1337" t="n">
        <v>0.8</v>
      </c>
      <c r="W1337" t="n">
        <v>0</v>
      </c>
      <c r="X1337" t="n">
        <v>52</v>
      </c>
      <c r="Y1337" t="n">
        <v>53</v>
      </c>
      <c r="Z1337" t="n">
        <v>20</v>
      </c>
      <c r="AA1337"/>
      <c r="AB1337"/>
      <c r="AC1337"/>
      <c r="AD1337"/>
      <c r="AE1337"/>
      <c r="AF1337" t="n">
        <v>35</v>
      </c>
      <c r="AG1337" t="n">
        <v>51</v>
      </c>
      <c r="AH1337" t="n">
        <v>51</v>
      </c>
      <c r="AI1337" t="n">
        <v>20589</v>
      </c>
      <c r="AJ1337" t="n">
        <v>20331</v>
      </c>
      <c r="AK1337" t="n">
        <v>20530</v>
      </c>
      <c r="AL1337" t="n">
        <v>23060</v>
      </c>
      <c r="AM1337"/>
      <c r="AN1337"/>
      <c r="AO1337"/>
      <c r="AP1337"/>
      <c r="AQ1337"/>
      <c r="AR1337"/>
    </row>
    <row r="1338">
      <c r="A1338" t="n">
        <v>163426</v>
      </c>
      <c r="B1338" t="s">
        <v>2248</v>
      </c>
      <c r="C1338" t="s">
        <v>2249</v>
      </c>
      <c r="D1338" t="s">
        <v>2194</v>
      </c>
      <c r="E1338" t="s">
        <v>997</v>
      </c>
      <c r="F1338" t="s">
        <v>173</v>
      </c>
      <c r="G1338" t="s">
        <v>149</v>
      </c>
      <c r="H1338" t="s">
        <v>174</v>
      </c>
      <c r="I1338" t="s">
        <v>151</v>
      </c>
      <c r="J1338" t="s">
        <v>238</v>
      </c>
      <c r="K1338" t="s">
        <v>176</v>
      </c>
      <c r="L1338" t="s">
        <v>155</v>
      </c>
      <c r="M1338" t="s">
        <v>155</v>
      </c>
      <c r="N1338" t="n">
        <v>-77.1593</v>
      </c>
      <c r="O1338" t="n">
        <v>39.0987</v>
      </c>
      <c r="P1338" t="n">
        <v>24105</v>
      </c>
      <c r="Q1338" t="n">
        <v>24105</v>
      </c>
      <c r="R1338" t="n">
        <v>54.4</v>
      </c>
      <c r="S1338" t="n">
        <v>21.5</v>
      </c>
      <c r="T1338" t="n">
        <v>25.5</v>
      </c>
      <c r="U1338" t="n">
        <v>25.9</v>
      </c>
      <c r="V1338" t="n">
        <v>12.6</v>
      </c>
      <c r="W1338" t="n">
        <v>9.8</v>
      </c>
      <c r="X1338" t="n">
        <v>78</v>
      </c>
      <c r="Y1338" t="n">
        <v>52</v>
      </c>
      <c r="Z1338" t="n">
        <v>17</v>
      </c>
      <c r="AA1338" t="n">
        <v>1849</v>
      </c>
      <c r="AB1338" t="n">
        <v>27.5</v>
      </c>
      <c r="AC1338"/>
      <c r="AD1338"/>
      <c r="AE1338"/>
      <c r="AF1338" t="n">
        <v>1552</v>
      </c>
      <c r="AG1338" t="n">
        <v>25</v>
      </c>
      <c r="AH1338" t="n">
        <v>45</v>
      </c>
      <c r="AI1338" t="n">
        <v>8668</v>
      </c>
      <c r="AJ1338" t="n">
        <v>6119</v>
      </c>
      <c r="AK1338" t="n">
        <v>6948</v>
      </c>
      <c r="AL1338" t="n">
        <v>8266</v>
      </c>
      <c r="AM1338" t="n">
        <v>10375</v>
      </c>
      <c r="AN1338" t="n">
        <v>12923</v>
      </c>
      <c r="AO1338" t="n">
        <v>2565</v>
      </c>
      <c r="AP1338"/>
      <c r="AQ1338"/>
      <c r="AR1338"/>
    </row>
    <row r="1339">
      <c r="A1339" t="n">
        <v>163453</v>
      </c>
      <c r="B1339" t="s">
        <v>2250</v>
      </c>
      <c r="C1339" t="s">
        <v>2200</v>
      </c>
      <c r="D1339" t="s">
        <v>2194</v>
      </c>
      <c r="E1339" t="s">
        <v>997</v>
      </c>
      <c r="F1339" t="s">
        <v>148</v>
      </c>
      <c r="G1339" t="s">
        <v>149</v>
      </c>
      <c r="H1339" t="s">
        <v>150</v>
      </c>
      <c r="I1339" t="s">
        <v>151</v>
      </c>
      <c r="J1339" t="s">
        <v>152</v>
      </c>
      <c r="K1339" t="s">
        <v>159</v>
      </c>
      <c r="L1339" t="s">
        <v>154</v>
      </c>
      <c r="M1339" t="s">
        <v>155</v>
      </c>
      <c r="N1339" t="n">
        <v>-76.5856</v>
      </c>
      <c r="O1339" t="n">
        <v>39.3442</v>
      </c>
      <c r="P1339" t="n">
        <v>9912</v>
      </c>
      <c r="Q1339" t="n">
        <v>8270</v>
      </c>
      <c r="R1339" t="n">
        <v>61.9</v>
      </c>
      <c r="S1339" t="n">
        <v>0.8</v>
      </c>
      <c r="T1339" t="n">
        <v>67</v>
      </c>
      <c r="U1339" t="n">
        <v>4.8</v>
      </c>
      <c r="V1339" t="n">
        <v>0.3</v>
      </c>
      <c r="W1339" t="n">
        <v>7.2</v>
      </c>
      <c r="X1339" t="n">
        <v>71</v>
      </c>
      <c r="Y1339" t="n">
        <v>50</v>
      </c>
      <c r="Z1339" t="n">
        <v>17</v>
      </c>
      <c r="AA1339" t="n">
        <v>1192</v>
      </c>
      <c r="AB1339" t="n">
        <v>41.6</v>
      </c>
      <c r="AC1339" t="n">
        <v>1192</v>
      </c>
      <c r="AD1339" t="n">
        <v>41.6</v>
      </c>
      <c r="AE1339" t="n">
        <v>21.6</v>
      </c>
      <c r="AF1339" t="n">
        <v>2193</v>
      </c>
      <c r="AG1339" t="n">
        <v>54</v>
      </c>
      <c r="AH1339" t="n">
        <v>89</v>
      </c>
      <c r="AI1339" t="n">
        <v>15350</v>
      </c>
      <c r="AJ1339" t="n">
        <v>10666</v>
      </c>
      <c r="AK1339" t="n">
        <v>13284</v>
      </c>
      <c r="AL1339" t="n">
        <v>16670</v>
      </c>
      <c r="AM1339" t="n">
        <v>19600</v>
      </c>
      <c r="AN1339" t="n">
        <v>16768</v>
      </c>
      <c r="AO1339"/>
      <c r="AP1339" t="n">
        <v>964</v>
      </c>
      <c r="AQ1339" t="n">
        <v>274</v>
      </c>
      <c r="AR1339" t="n">
        <v>58</v>
      </c>
    </row>
    <row r="1340">
      <c r="A1340" t="n">
        <v>163462</v>
      </c>
      <c r="B1340" t="s">
        <v>2251</v>
      </c>
      <c r="C1340" t="s">
        <v>2252</v>
      </c>
      <c r="D1340" t="s">
        <v>2194</v>
      </c>
      <c r="E1340" t="s">
        <v>997</v>
      </c>
      <c r="F1340" t="s">
        <v>162</v>
      </c>
      <c r="G1340" t="s">
        <v>163</v>
      </c>
      <c r="H1340" t="s">
        <v>150</v>
      </c>
      <c r="I1340" t="s">
        <v>205</v>
      </c>
      <c r="J1340" t="s">
        <v>168</v>
      </c>
      <c r="K1340" t="s">
        <v>153</v>
      </c>
      <c r="L1340" t="s">
        <v>155</v>
      </c>
      <c r="M1340" t="s">
        <v>155</v>
      </c>
      <c r="N1340" t="n">
        <v>-77.3519</v>
      </c>
      <c r="O1340" t="n">
        <v>39.6817</v>
      </c>
      <c r="P1340" t="n">
        <v>2743</v>
      </c>
      <c r="Q1340" t="n">
        <v>2033</v>
      </c>
      <c r="R1340" t="n">
        <v>52.8</v>
      </c>
      <c r="S1340" t="n">
        <v>53.3</v>
      </c>
      <c r="T1340" t="n">
        <v>19.6</v>
      </c>
      <c r="U1340" t="n">
        <v>14.2</v>
      </c>
      <c r="V1340" t="n">
        <v>2.7</v>
      </c>
      <c r="W1340" t="n">
        <v>3.6</v>
      </c>
      <c r="X1340" t="n">
        <v>71</v>
      </c>
      <c r="Y1340" t="n">
        <v>0</v>
      </c>
      <c r="Z1340" t="n">
        <v>12</v>
      </c>
      <c r="AA1340" t="n">
        <v>524</v>
      </c>
      <c r="AB1340" t="n">
        <v>58</v>
      </c>
      <c r="AC1340" t="n">
        <v>524</v>
      </c>
      <c r="AD1340" t="n">
        <v>58</v>
      </c>
      <c r="AE1340" t="n">
        <v>49</v>
      </c>
      <c r="AF1340" t="n">
        <v>458</v>
      </c>
      <c r="AG1340" t="n">
        <v>27</v>
      </c>
      <c r="AH1340" t="n">
        <v>94</v>
      </c>
      <c r="AI1340" t="n">
        <v>25298</v>
      </c>
      <c r="AJ1340" t="n">
        <v>14674</v>
      </c>
      <c r="AK1340" t="n">
        <v>18842</v>
      </c>
      <c r="AL1340" t="n">
        <v>24088</v>
      </c>
      <c r="AM1340" t="n">
        <v>27028</v>
      </c>
      <c r="AN1340" t="n">
        <v>31050</v>
      </c>
      <c r="AO1340"/>
      <c r="AP1340" t="n">
        <v>409</v>
      </c>
      <c r="AQ1340" t="n">
        <v>162</v>
      </c>
      <c r="AR1340"/>
    </row>
    <row r="1341">
      <c r="A1341" t="n">
        <v>163532</v>
      </c>
      <c r="B1341" t="s">
        <v>2253</v>
      </c>
      <c r="C1341" t="s">
        <v>2200</v>
      </c>
      <c r="D1341" t="s">
        <v>2194</v>
      </c>
      <c r="E1341" t="s">
        <v>997</v>
      </c>
      <c r="F1341" t="s">
        <v>162</v>
      </c>
      <c r="G1341" t="s">
        <v>163</v>
      </c>
      <c r="H1341" t="s">
        <v>150</v>
      </c>
      <c r="I1341" t="s">
        <v>186</v>
      </c>
      <c r="J1341" t="s">
        <v>164</v>
      </c>
      <c r="K1341" t="s">
        <v>209</v>
      </c>
      <c r="L1341" t="s">
        <v>155</v>
      </c>
      <c r="M1341" t="s">
        <v>155</v>
      </c>
      <c r="N1341" t="n">
        <v>-76.7535</v>
      </c>
      <c r="O1341" t="n">
        <v>39.388</v>
      </c>
      <c r="P1341" t="n">
        <v>480</v>
      </c>
      <c r="Q1341" t="n">
        <v>287</v>
      </c>
      <c r="R1341" t="n">
        <v>0</v>
      </c>
      <c r="S1341" t="n">
        <v>92.3</v>
      </c>
      <c r="T1341" t="n">
        <v>0</v>
      </c>
      <c r="U1341" t="n">
        <v>0</v>
      </c>
      <c r="V1341" t="n">
        <v>0</v>
      </c>
      <c r="W1341" t="n">
        <v>7.7</v>
      </c>
      <c r="X1341" t="n">
        <v>95</v>
      </c>
      <c r="Y1341"/>
      <c r="Z1341" t="n">
        <v>20</v>
      </c>
      <c r="AA1341" t="n">
        <v>41</v>
      </c>
      <c r="AB1341" t="n">
        <v>43.9</v>
      </c>
      <c r="AC1341" t="n">
        <v>41</v>
      </c>
      <c r="AD1341" t="n">
        <v>43.9</v>
      </c>
      <c r="AE1341" t="n">
        <v>34.1</v>
      </c>
      <c r="AF1341" t="n">
        <v>40</v>
      </c>
      <c r="AG1341" t="n">
        <v>21</v>
      </c>
      <c r="AH1341" t="n">
        <v>65</v>
      </c>
      <c r="AI1341" t="n">
        <v>11734</v>
      </c>
      <c r="AJ1341" t="n">
        <v>5259</v>
      </c>
      <c r="AK1341" t="n">
        <v>4750</v>
      </c>
      <c r="AL1341" t="n">
        <v>5823</v>
      </c>
      <c r="AM1341"/>
      <c r="AN1341"/>
      <c r="AO1341"/>
      <c r="AP1341" t="n">
        <v>48</v>
      </c>
      <c r="AQ1341" t="n">
        <v>26</v>
      </c>
      <c r="AR1341" t="n">
        <v>4</v>
      </c>
    </row>
    <row r="1342">
      <c r="A1342" t="n">
        <v>163541</v>
      </c>
      <c r="B1342" t="s">
        <v>2254</v>
      </c>
      <c r="C1342" t="s">
        <v>2255</v>
      </c>
      <c r="D1342" t="s">
        <v>2194</v>
      </c>
      <c r="E1342" t="s">
        <v>997</v>
      </c>
      <c r="F1342" t="s">
        <v>199</v>
      </c>
      <c r="G1342" t="s">
        <v>189</v>
      </c>
      <c r="H1342" t="s">
        <v>200</v>
      </c>
      <c r="I1342" t="s">
        <v>186</v>
      </c>
      <c r="J1342" t="s">
        <v>164</v>
      </c>
      <c r="K1342"/>
      <c r="L1342" t="s">
        <v>155</v>
      </c>
      <c r="M1342" t="s">
        <v>155</v>
      </c>
      <c r="N1342" t="n">
        <v>-76.8695</v>
      </c>
      <c r="O1342" t="n">
        <v>38.9562</v>
      </c>
      <c r="P1342" t="n">
        <v>436</v>
      </c>
      <c r="Q1342" t="n">
        <v>436</v>
      </c>
      <c r="R1342" t="n">
        <v>72.5</v>
      </c>
      <c r="S1342" t="n">
        <v>2.8</v>
      </c>
      <c r="T1342" t="n">
        <v>91.7</v>
      </c>
      <c r="U1342" t="n">
        <v>4.8</v>
      </c>
      <c r="V1342" t="n">
        <v>0.5</v>
      </c>
      <c r="W1342" t="n">
        <v>0</v>
      </c>
      <c r="X1342" t="n">
        <v>52</v>
      </c>
      <c r="Y1342" t="n">
        <v>52</v>
      </c>
      <c r="Z1342" t="n">
        <v>25</v>
      </c>
      <c r="AA1342"/>
      <c r="AB1342"/>
      <c r="AC1342"/>
      <c r="AD1342"/>
      <c r="AE1342"/>
      <c r="AF1342" t="n">
        <v>128</v>
      </c>
      <c r="AG1342" t="n">
        <v>27</v>
      </c>
      <c r="AH1342" t="n">
        <v>27</v>
      </c>
      <c r="AI1342" t="n">
        <v>19860</v>
      </c>
      <c r="AJ1342" t="n">
        <v>19899</v>
      </c>
      <c r="AK1342" t="n">
        <v>20644</v>
      </c>
      <c r="AL1342" t="n">
        <v>20880</v>
      </c>
      <c r="AM1342"/>
      <c r="AN1342"/>
      <c r="AO1342"/>
      <c r="AP1342"/>
      <c r="AQ1342"/>
      <c r="AR1342"/>
    </row>
    <row r="1343">
      <c r="A1343" t="n">
        <v>163578</v>
      </c>
      <c r="B1343" t="s">
        <v>2256</v>
      </c>
      <c r="C1343" t="s">
        <v>2200</v>
      </c>
      <c r="D1343" t="s">
        <v>2194</v>
      </c>
      <c r="E1343" t="s">
        <v>997</v>
      </c>
      <c r="F1343" t="s">
        <v>162</v>
      </c>
      <c r="G1343" t="s">
        <v>163</v>
      </c>
      <c r="H1343" t="s">
        <v>150</v>
      </c>
      <c r="I1343" t="s">
        <v>151</v>
      </c>
      <c r="J1343" t="s">
        <v>168</v>
      </c>
      <c r="K1343" t="s">
        <v>153</v>
      </c>
      <c r="L1343" t="s">
        <v>155</v>
      </c>
      <c r="M1343" t="s">
        <v>155</v>
      </c>
      <c r="N1343" t="n">
        <v>-76.6197</v>
      </c>
      <c r="O1343" t="n">
        <v>39.3506</v>
      </c>
      <c r="P1343" t="n">
        <v>2781</v>
      </c>
      <c r="Q1343" t="n">
        <v>1185</v>
      </c>
      <c r="R1343" t="n">
        <v>82.4</v>
      </c>
      <c r="S1343" t="n">
        <v>46.3</v>
      </c>
      <c r="T1343" t="n">
        <v>23.6</v>
      </c>
      <c r="U1343" t="n">
        <v>10.7</v>
      </c>
      <c r="V1343" t="n">
        <v>5.9</v>
      </c>
      <c r="W1343" t="n">
        <v>1.3</v>
      </c>
      <c r="X1343" t="n">
        <v>77</v>
      </c>
      <c r="Y1343"/>
      <c r="Z1343" t="n">
        <v>8</v>
      </c>
      <c r="AA1343" t="n">
        <v>154</v>
      </c>
      <c r="AB1343" t="n">
        <v>51.9</v>
      </c>
      <c r="AC1343" t="n">
        <v>154</v>
      </c>
      <c r="AD1343" t="n">
        <v>51.9</v>
      </c>
      <c r="AE1343" t="n">
        <v>44.8</v>
      </c>
      <c r="AF1343" t="n">
        <v>56</v>
      </c>
      <c r="AG1343" t="n">
        <v>32</v>
      </c>
      <c r="AH1343" t="n">
        <v>61</v>
      </c>
      <c r="AI1343" t="n">
        <v>22552</v>
      </c>
      <c r="AJ1343" t="n">
        <v>17820</v>
      </c>
      <c r="AK1343" t="n">
        <v>20697</v>
      </c>
      <c r="AL1343" t="n">
        <v>24228</v>
      </c>
      <c r="AM1343" t="n">
        <v>30606</v>
      </c>
      <c r="AN1343" t="n">
        <v>28315</v>
      </c>
      <c r="AO1343"/>
      <c r="AP1343" t="n">
        <v>232</v>
      </c>
      <c r="AQ1343" t="n">
        <v>211</v>
      </c>
      <c r="AR1343" t="n">
        <v>82</v>
      </c>
    </row>
    <row r="1344">
      <c r="A1344" t="n">
        <v>163657</v>
      </c>
      <c r="B1344" t="s">
        <v>2257</v>
      </c>
      <c r="C1344" t="s">
        <v>2258</v>
      </c>
      <c r="D1344" t="s">
        <v>2194</v>
      </c>
      <c r="E1344" t="s">
        <v>997</v>
      </c>
      <c r="F1344" t="s">
        <v>173</v>
      </c>
      <c r="G1344" t="s">
        <v>149</v>
      </c>
      <c r="H1344" t="s">
        <v>174</v>
      </c>
      <c r="I1344" t="s">
        <v>186</v>
      </c>
      <c r="J1344" t="s">
        <v>238</v>
      </c>
      <c r="K1344" t="s">
        <v>176</v>
      </c>
      <c r="L1344" t="s">
        <v>155</v>
      </c>
      <c r="M1344" t="s">
        <v>155</v>
      </c>
      <c r="N1344" t="n">
        <v>-76.8246</v>
      </c>
      <c r="O1344" t="n">
        <v>38.8887</v>
      </c>
      <c r="P1344" t="n">
        <v>14835</v>
      </c>
      <c r="Q1344" t="n">
        <v>14835</v>
      </c>
      <c r="R1344" t="n">
        <v>63.6</v>
      </c>
      <c r="S1344" t="n">
        <v>4.3</v>
      </c>
      <c r="T1344" t="n">
        <v>63</v>
      </c>
      <c r="U1344" t="n">
        <v>17.2</v>
      </c>
      <c r="V1344" t="n">
        <v>3.6</v>
      </c>
      <c r="W1344" t="n">
        <v>2.4</v>
      </c>
      <c r="X1344" t="n">
        <v>58</v>
      </c>
      <c r="Y1344" t="n">
        <v>57</v>
      </c>
      <c r="Z1344" t="n">
        <v>16</v>
      </c>
      <c r="AA1344" t="n">
        <v>889</v>
      </c>
      <c r="AB1344" t="n">
        <v>25.1</v>
      </c>
      <c r="AC1344"/>
      <c r="AD1344"/>
      <c r="AE1344"/>
      <c r="AF1344" t="n">
        <v>919</v>
      </c>
      <c r="AG1344" t="n">
        <v>32</v>
      </c>
      <c r="AH1344" t="n">
        <v>45</v>
      </c>
      <c r="AI1344" t="n">
        <v>10382</v>
      </c>
      <c r="AJ1344" t="n">
        <v>9565</v>
      </c>
      <c r="AK1344" t="n">
        <v>10276</v>
      </c>
      <c r="AL1344" t="n">
        <v>11764</v>
      </c>
      <c r="AM1344" t="n">
        <v>13421</v>
      </c>
      <c r="AN1344" t="n">
        <v>14456</v>
      </c>
      <c r="AO1344" t="n">
        <v>1249</v>
      </c>
      <c r="AP1344"/>
      <c r="AQ1344"/>
      <c r="AR1344"/>
    </row>
    <row r="1345">
      <c r="A1345" t="n">
        <v>163815</v>
      </c>
      <c r="B1345" t="s">
        <v>2259</v>
      </c>
      <c r="C1345" t="s">
        <v>2200</v>
      </c>
      <c r="D1345" t="s">
        <v>2194</v>
      </c>
      <c r="E1345" t="s">
        <v>997</v>
      </c>
      <c r="F1345" t="s">
        <v>199</v>
      </c>
      <c r="G1345" t="s">
        <v>189</v>
      </c>
      <c r="H1345" t="s">
        <v>200</v>
      </c>
      <c r="I1345" t="s">
        <v>186</v>
      </c>
      <c r="J1345" t="s">
        <v>164</v>
      </c>
      <c r="K1345"/>
      <c r="L1345" t="s">
        <v>155</v>
      </c>
      <c r="M1345" t="s">
        <v>155</v>
      </c>
      <c r="N1345" t="n">
        <v>-76.5092</v>
      </c>
      <c r="O1345" t="n">
        <v>39.2984</v>
      </c>
      <c r="P1345" t="n">
        <v>62</v>
      </c>
      <c r="Q1345" t="n">
        <v>62</v>
      </c>
      <c r="R1345" t="n">
        <v>96.8</v>
      </c>
      <c r="S1345" t="n">
        <v>45.2</v>
      </c>
      <c r="T1345" t="n">
        <v>40.3</v>
      </c>
      <c r="U1345" t="n">
        <v>11.3</v>
      </c>
      <c r="V1345" t="n">
        <v>3.2</v>
      </c>
      <c r="W1345" t="n">
        <v>0</v>
      </c>
      <c r="X1345" t="n">
        <v>100</v>
      </c>
      <c r="Y1345" t="n">
        <v>83</v>
      </c>
      <c r="Z1345" t="n">
        <v>25</v>
      </c>
      <c r="AA1345"/>
      <c r="AB1345"/>
      <c r="AC1345"/>
      <c r="AD1345"/>
      <c r="AE1345"/>
      <c r="AF1345" t="n">
        <v>7</v>
      </c>
      <c r="AG1345" t="n">
        <v>68</v>
      </c>
      <c r="AH1345" t="n">
        <v>74</v>
      </c>
      <c r="AI1345" t="n">
        <v>15258</v>
      </c>
      <c r="AJ1345" t="n">
        <v>15837</v>
      </c>
      <c r="AK1345"/>
      <c r="AL1345" t="n">
        <v>20370</v>
      </c>
      <c r="AM1345"/>
      <c r="AN1345"/>
      <c r="AO1345"/>
      <c r="AP1345"/>
      <c r="AQ1345"/>
      <c r="AR1345"/>
    </row>
    <row r="1346">
      <c r="A1346" t="n">
        <v>163851</v>
      </c>
      <c r="B1346" t="s">
        <v>2260</v>
      </c>
      <c r="C1346" t="s">
        <v>2217</v>
      </c>
      <c r="D1346" t="s">
        <v>2194</v>
      </c>
      <c r="E1346" t="s">
        <v>997</v>
      </c>
      <c r="F1346" t="s">
        <v>148</v>
      </c>
      <c r="G1346" t="s">
        <v>149</v>
      </c>
      <c r="H1346" t="s">
        <v>150</v>
      </c>
      <c r="I1346" t="s">
        <v>186</v>
      </c>
      <c r="J1346" t="s">
        <v>152</v>
      </c>
      <c r="K1346" t="s">
        <v>153</v>
      </c>
      <c r="L1346" t="s">
        <v>155</v>
      </c>
      <c r="M1346" t="s">
        <v>155</v>
      </c>
      <c r="N1346" t="n">
        <v>-75.6048</v>
      </c>
      <c r="O1346" t="n">
        <v>38.3465</v>
      </c>
      <c r="P1346" t="n">
        <v>7736</v>
      </c>
      <c r="Q1346" t="n">
        <v>6871</v>
      </c>
      <c r="R1346" t="n">
        <v>54.8</v>
      </c>
      <c r="S1346" t="n">
        <v>67.5</v>
      </c>
      <c r="T1346" t="n">
        <v>14</v>
      </c>
      <c r="U1346" t="n">
        <v>6.5</v>
      </c>
      <c r="V1346" t="n">
        <v>3.4</v>
      </c>
      <c r="W1346" t="n">
        <v>1</v>
      </c>
      <c r="X1346" t="n">
        <v>80</v>
      </c>
      <c r="Y1346" t="n">
        <v>67</v>
      </c>
      <c r="Z1346" t="n">
        <v>13</v>
      </c>
      <c r="AA1346" t="n">
        <v>1324</v>
      </c>
      <c r="AB1346" t="n">
        <v>67.4</v>
      </c>
      <c r="AC1346" t="n">
        <v>1324</v>
      </c>
      <c r="AD1346" t="n">
        <v>67.4</v>
      </c>
      <c r="AE1346" t="n">
        <v>48.9</v>
      </c>
      <c r="AF1346" t="n">
        <v>1376</v>
      </c>
      <c r="AG1346" t="n">
        <v>24</v>
      </c>
      <c r="AH1346" t="n">
        <v>75</v>
      </c>
      <c r="AI1346" t="n">
        <v>17931</v>
      </c>
      <c r="AJ1346" t="n">
        <v>7351</v>
      </c>
      <c r="AK1346" t="n">
        <v>12779</v>
      </c>
      <c r="AL1346" t="n">
        <v>14904</v>
      </c>
      <c r="AM1346" t="n">
        <v>20344</v>
      </c>
      <c r="AN1346" t="n">
        <v>23689</v>
      </c>
      <c r="AO1346"/>
      <c r="AP1346" t="n">
        <v>1558</v>
      </c>
      <c r="AQ1346" t="n">
        <v>287</v>
      </c>
      <c r="AR1346" t="n">
        <v>13</v>
      </c>
    </row>
    <row r="1347">
      <c r="A1347" t="n">
        <v>163912</v>
      </c>
      <c r="B1347" t="s">
        <v>2261</v>
      </c>
      <c r="C1347" t="s">
        <v>2262</v>
      </c>
      <c r="D1347" t="s">
        <v>2194</v>
      </c>
      <c r="E1347" t="s">
        <v>997</v>
      </c>
      <c r="F1347" t="s">
        <v>148</v>
      </c>
      <c r="G1347" t="s">
        <v>149</v>
      </c>
      <c r="H1347" t="s">
        <v>150</v>
      </c>
      <c r="I1347" t="s">
        <v>205</v>
      </c>
      <c r="J1347" t="s">
        <v>168</v>
      </c>
      <c r="K1347" t="s">
        <v>179</v>
      </c>
      <c r="L1347" t="s">
        <v>155</v>
      </c>
      <c r="M1347" t="s">
        <v>155</v>
      </c>
      <c r="N1347" t="n">
        <v>-76.431</v>
      </c>
      <c r="O1347" t="n">
        <v>38.188</v>
      </c>
      <c r="P1347" t="n">
        <v>1657</v>
      </c>
      <c r="Q1347" t="n">
        <v>1634</v>
      </c>
      <c r="R1347" t="n">
        <v>59.7</v>
      </c>
      <c r="S1347" t="n">
        <v>67.1</v>
      </c>
      <c r="T1347" t="n">
        <v>11.4</v>
      </c>
      <c r="U1347" t="n">
        <v>8.8</v>
      </c>
      <c r="V1347" t="n">
        <v>3.5</v>
      </c>
      <c r="W1347" t="n">
        <v>0.5</v>
      </c>
      <c r="X1347" t="n">
        <v>81</v>
      </c>
      <c r="Y1347" t="n">
        <v>50</v>
      </c>
      <c r="Z1347" t="n">
        <v>10</v>
      </c>
      <c r="AA1347" t="n">
        <v>341</v>
      </c>
      <c r="AB1347" t="n">
        <v>68</v>
      </c>
      <c r="AC1347" t="n">
        <v>341</v>
      </c>
      <c r="AD1347" t="n">
        <v>68</v>
      </c>
      <c r="AE1347" t="n">
        <v>57.8</v>
      </c>
      <c r="AF1347" t="n">
        <v>408</v>
      </c>
      <c r="AG1347" t="n">
        <v>20</v>
      </c>
      <c r="AH1347" t="n">
        <v>89</v>
      </c>
      <c r="AI1347" t="n">
        <v>20679</v>
      </c>
      <c r="AJ1347" t="n">
        <v>3618</v>
      </c>
      <c r="AK1347" t="n">
        <v>9370</v>
      </c>
      <c r="AL1347" t="n">
        <v>14955</v>
      </c>
      <c r="AM1347" t="n">
        <v>20010</v>
      </c>
      <c r="AN1347" t="n">
        <v>25256</v>
      </c>
      <c r="AO1347"/>
      <c r="AP1347" t="n">
        <v>291</v>
      </c>
      <c r="AQ1347" t="n">
        <v>14</v>
      </c>
      <c r="AR1347"/>
    </row>
    <row r="1348">
      <c r="A1348" t="n">
        <v>163976</v>
      </c>
      <c r="B1348" t="s">
        <v>2263</v>
      </c>
      <c r="C1348" t="s">
        <v>2264</v>
      </c>
      <c r="D1348" t="s">
        <v>2194</v>
      </c>
      <c r="E1348" t="s">
        <v>997</v>
      </c>
      <c r="F1348" t="s">
        <v>162</v>
      </c>
      <c r="G1348" t="s">
        <v>163</v>
      </c>
      <c r="H1348" t="s">
        <v>150</v>
      </c>
      <c r="I1348" t="s">
        <v>186</v>
      </c>
      <c r="J1348" t="s">
        <v>164</v>
      </c>
      <c r="K1348" t="s">
        <v>179</v>
      </c>
      <c r="L1348" t="s">
        <v>155</v>
      </c>
      <c r="M1348" t="s">
        <v>155</v>
      </c>
      <c r="N1348" t="n">
        <v>-76.4914</v>
      </c>
      <c r="O1348" t="n">
        <v>38.9816</v>
      </c>
      <c r="P1348" t="n">
        <v>629</v>
      </c>
      <c r="Q1348" t="n">
        <v>474</v>
      </c>
      <c r="R1348" t="n">
        <v>49.4</v>
      </c>
      <c r="S1348" t="n">
        <v>67.3</v>
      </c>
      <c r="T1348" t="n">
        <v>2.1</v>
      </c>
      <c r="U1348" t="n">
        <v>5.9</v>
      </c>
      <c r="V1348" t="n">
        <v>4</v>
      </c>
      <c r="W1348" t="n">
        <v>13.7</v>
      </c>
      <c r="X1348" t="n">
        <v>88</v>
      </c>
      <c r="Y1348"/>
      <c r="Z1348" t="n">
        <v>8</v>
      </c>
      <c r="AA1348" t="n">
        <v>135</v>
      </c>
      <c r="AB1348" t="n">
        <v>67.4</v>
      </c>
      <c r="AC1348" t="n">
        <v>135</v>
      </c>
      <c r="AD1348" t="n">
        <v>67.4</v>
      </c>
      <c r="AE1348" t="n">
        <v>49.6</v>
      </c>
      <c r="AF1348" t="n">
        <v>130</v>
      </c>
      <c r="AG1348" t="n">
        <v>22</v>
      </c>
      <c r="AH1348" t="n">
        <v>92</v>
      </c>
      <c r="AI1348" t="n">
        <v>27729</v>
      </c>
      <c r="AJ1348" t="n">
        <v>21627</v>
      </c>
      <c r="AK1348" t="n">
        <v>16625</v>
      </c>
      <c r="AL1348" t="n">
        <v>24052</v>
      </c>
      <c r="AM1348" t="n">
        <v>25716</v>
      </c>
      <c r="AN1348" t="n">
        <v>38362</v>
      </c>
      <c r="AO1348"/>
      <c r="AP1348" t="n">
        <v>91</v>
      </c>
      <c r="AQ1348" t="n">
        <v>26</v>
      </c>
      <c r="AR1348"/>
    </row>
    <row r="1349">
      <c r="A1349" t="n">
        <v>164076</v>
      </c>
      <c r="B1349" t="s">
        <v>2265</v>
      </c>
      <c r="C1349" t="s">
        <v>2245</v>
      </c>
      <c r="D1349" t="s">
        <v>2194</v>
      </c>
      <c r="E1349" t="s">
        <v>997</v>
      </c>
      <c r="F1349" t="s">
        <v>148</v>
      </c>
      <c r="G1349" t="s">
        <v>149</v>
      </c>
      <c r="H1349" t="s">
        <v>150</v>
      </c>
      <c r="I1349" t="s">
        <v>151</v>
      </c>
      <c r="J1349" t="s">
        <v>238</v>
      </c>
      <c r="K1349" t="s">
        <v>153</v>
      </c>
      <c r="L1349" t="s">
        <v>155</v>
      </c>
      <c r="M1349" t="s">
        <v>155</v>
      </c>
      <c r="N1349" t="n">
        <v>-76.6112</v>
      </c>
      <c r="O1349" t="n">
        <v>39.3936</v>
      </c>
      <c r="P1349" t="n">
        <v>22027</v>
      </c>
      <c r="Q1349" t="n">
        <v>18528</v>
      </c>
      <c r="R1349" t="n">
        <v>58.3</v>
      </c>
      <c r="S1349" t="n">
        <v>44.3</v>
      </c>
      <c r="T1349" t="n">
        <v>30.2</v>
      </c>
      <c r="U1349" t="n">
        <v>10.2</v>
      </c>
      <c r="V1349" t="n">
        <v>6.8</v>
      </c>
      <c r="W1349" t="n">
        <v>1.6</v>
      </c>
      <c r="X1349" t="n">
        <v>83</v>
      </c>
      <c r="Y1349" t="n">
        <v>67</v>
      </c>
      <c r="Z1349" t="n">
        <v>14</v>
      </c>
      <c r="AA1349" t="n">
        <v>2733</v>
      </c>
      <c r="AB1349" t="n">
        <v>67.6</v>
      </c>
      <c r="AC1349" t="n">
        <v>2733</v>
      </c>
      <c r="AD1349" t="n">
        <v>67.6</v>
      </c>
      <c r="AE1349" t="n">
        <v>45.5</v>
      </c>
      <c r="AF1349" t="n">
        <v>2662</v>
      </c>
      <c r="AG1349" t="n">
        <v>33</v>
      </c>
      <c r="AH1349" t="n">
        <v>57</v>
      </c>
      <c r="AI1349" t="n">
        <v>15064</v>
      </c>
      <c r="AJ1349" t="n">
        <v>6677</v>
      </c>
      <c r="AK1349" t="n">
        <v>10748</v>
      </c>
      <c r="AL1349" t="n">
        <v>16686</v>
      </c>
      <c r="AM1349" t="n">
        <v>22490</v>
      </c>
      <c r="AN1349" t="n">
        <v>25031</v>
      </c>
      <c r="AO1349"/>
      <c r="AP1349" t="n">
        <v>4050</v>
      </c>
      <c r="AQ1349" t="n">
        <v>844</v>
      </c>
      <c r="AR1349" t="n">
        <v>50</v>
      </c>
    </row>
    <row r="1350">
      <c r="A1350" t="n">
        <v>164085</v>
      </c>
      <c r="B1350" t="s">
        <v>2266</v>
      </c>
      <c r="C1350" t="s">
        <v>2206</v>
      </c>
      <c r="D1350" t="s">
        <v>2194</v>
      </c>
      <c r="E1350" t="s">
        <v>997</v>
      </c>
      <c r="F1350" t="s">
        <v>162</v>
      </c>
      <c r="G1350" t="s">
        <v>163</v>
      </c>
      <c r="H1350" t="s">
        <v>150</v>
      </c>
      <c r="I1350" t="s">
        <v>186</v>
      </c>
      <c r="J1350" t="s">
        <v>164</v>
      </c>
      <c r="K1350" t="s">
        <v>209</v>
      </c>
      <c r="L1350" t="s">
        <v>155</v>
      </c>
      <c r="M1350" t="s">
        <v>155</v>
      </c>
      <c r="N1350" t="n">
        <v>-76.888</v>
      </c>
      <c r="O1350" t="n">
        <v>39.1659</v>
      </c>
      <c r="P1350" t="n">
        <v>1196</v>
      </c>
      <c r="Q1350"/>
      <c r="R1350"/>
      <c r="S1350"/>
      <c r="T1350"/>
      <c r="U1350"/>
      <c r="V1350"/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 t="n">
        <v>175</v>
      </c>
      <c r="AR1350" t="n">
        <v>35</v>
      </c>
    </row>
    <row r="1351">
      <c r="A1351" t="n">
        <v>164155</v>
      </c>
      <c r="B1351" t="s">
        <v>2267</v>
      </c>
      <c r="C1351" t="s">
        <v>2264</v>
      </c>
      <c r="D1351" t="s">
        <v>2194</v>
      </c>
      <c r="E1351" t="s">
        <v>760</v>
      </c>
      <c r="F1351" t="s">
        <v>148</v>
      </c>
      <c r="G1351" t="s">
        <v>149</v>
      </c>
      <c r="H1351" t="s">
        <v>150</v>
      </c>
      <c r="I1351" t="s">
        <v>186</v>
      </c>
      <c r="J1351" t="s">
        <v>168</v>
      </c>
      <c r="K1351" t="s">
        <v>179</v>
      </c>
      <c r="L1351" t="s">
        <v>155</v>
      </c>
      <c r="M1351" t="s">
        <v>155</v>
      </c>
      <c r="N1351" t="n">
        <v>-76.4817</v>
      </c>
      <c r="O1351" t="n">
        <v>38.9805</v>
      </c>
      <c r="P1351" t="n">
        <v>4644</v>
      </c>
      <c r="Q1351" t="n">
        <v>4644</v>
      </c>
      <c r="R1351" t="n">
        <v>28.3</v>
      </c>
      <c r="S1351" t="n">
        <v>58.8</v>
      </c>
      <c r="T1351" t="n">
        <v>6.4</v>
      </c>
      <c r="U1351" t="n">
        <v>14</v>
      </c>
      <c r="V1351" t="n">
        <v>8.7</v>
      </c>
      <c r="W1351" t="n">
        <v>1.3</v>
      </c>
      <c r="X1351" t="n">
        <v>96</v>
      </c>
      <c r="Y1351"/>
      <c r="Z1351" t="n">
        <v>8</v>
      </c>
      <c r="AA1351" t="n">
        <v>1202</v>
      </c>
      <c r="AB1351" t="n">
        <v>91.8</v>
      </c>
      <c r="AC1351" t="n">
        <v>1202</v>
      </c>
      <c r="AD1351" t="n">
        <v>91.8</v>
      </c>
      <c r="AE1351" t="n">
        <v>89.5</v>
      </c>
      <c r="AF1351"/>
      <c r="AG1351"/>
      <c r="AH1351"/>
      <c r="AI1351"/>
      <c r="AJ1351"/>
      <c r="AK1351"/>
      <c r="AL1351"/>
      <c r="AM1351"/>
      <c r="AN1351"/>
      <c r="AO1351"/>
      <c r="AP1351" t="n">
        <v>1029</v>
      </c>
      <c r="AQ1351"/>
      <c r="AR1351"/>
    </row>
    <row r="1352">
      <c r="A1352" t="n">
        <v>164173</v>
      </c>
      <c r="B1352" t="s">
        <v>2268</v>
      </c>
      <c r="C1352" t="s">
        <v>2269</v>
      </c>
      <c r="D1352" t="s">
        <v>2194</v>
      </c>
      <c r="E1352" t="s">
        <v>997</v>
      </c>
      <c r="F1352" t="s">
        <v>162</v>
      </c>
      <c r="G1352" t="s">
        <v>163</v>
      </c>
      <c r="H1352" t="s">
        <v>150</v>
      </c>
      <c r="I1352" t="s">
        <v>186</v>
      </c>
      <c r="J1352" t="s">
        <v>168</v>
      </c>
      <c r="K1352" t="s">
        <v>153</v>
      </c>
      <c r="L1352" t="s">
        <v>155</v>
      </c>
      <c r="M1352" t="s">
        <v>155</v>
      </c>
      <c r="N1352" t="n">
        <v>-76.7758</v>
      </c>
      <c r="O1352" t="n">
        <v>39.4264</v>
      </c>
      <c r="P1352" t="n">
        <v>4079</v>
      </c>
      <c r="Q1352" t="n">
        <v>3309</v>
      </c>
      <c r="R1352" t="n">
        <v>63.3</v>
      </c>
      <c r="S1352" t="n">
        <v>50.2</v>
      </c>
      <c r="T1352" t="n">
        <v>27.8</v>
      </c>
      <c r="U1352" t="n">
        <v>9.7</v>
      </c>
      <c r="V1352" t="n">
        <v>3.7</v>
      </c>
      <c r="W1352" t="n">
        <v>0.9</v>
      </c>
      <c r="X1352" t="n">
        <v>78</v>
      </c>
      <c r="Y1352"/>
      <c r="Z1352" t="n">
        <v>15</v>
      </c>
      <c r="AA1352" t="n">
        <v>682</v>
      </c>
      <c r="AB1352" t="n">
        <v>66.4</v>
      </c>
      <c r="AC1352" t="n">
        <v>682</v>
      </c>
      <c r="AD1352" t="n">
        <v>66.4</v>
      </c>
      <c r="AE1352" t="n">
        <v>60.1</v>
      </c>
      <c r="AF1352" t="n">
        <v>744</v>
      </c>
      <c r="AG1352" t="n">
        <v>29</v>
      </c>
      <c r="AH1352" t="n">
        <v>90</v>
      </c>
      <c r="AI1352" t="n">
        <v>28201</v>
      </c>
      <c r="AJ1352" t="n">
        <v>18681</v>
      </c>
      <c r="AK1352" t="n">
        <v>23022</v>
      </c>
      <c r="AL1352" t="n">
        <v>27788</v>
      </c>
      <c r="AM1352" t="n">
        <v>30786</v>
      </c>
      <c r="AN1352" t="n">
        <v>32505</v>
      </c>
      <c r="AO1352"/>
      <c r="AP1352" t="n">
        <v>748</v>
      </c>
      <c r="AQ1352" t="n">
        <v>220</v>
      </c>
      <c r="AR1352"/>
    </row>
    <row r="1353">
      <c r="A1353" t="n">
        <v>164216</v>
      </c>
      <c r="B1353" t="s">
        <v>2270</v>
      </c>
      <c r="C1353" t="s">
        <v>2271</v>
      </c>
      <c r="D1353" t="s">
        <v>2194</v>
      </c>
      <c r="E1353" t="s">
        <v>997</v>
      </c>
      <c r="F1353" t="s">
        <v>162</v>
      </c>
      <c r="G1353" t="s">
        <v>163</v>
      </c>
      <c r="H1353" t="s">
        <v>150</v>
      </c>
      <c r="I1353" t="s">
        <v>175</v>
      </c>
      <c r="J1353" t="s">
        <v>164</v>
      </c>
      <c r="K1353" t="s">
        <v>179</v>
      </c>
      <c r="L1353" t="s">
        <v>155</v>
      </c>
      <c r="M1353" t="s">
        <v>155</v>
      </c>
      <c r="N1353" t="n">
        <v>-76.0688</v>
      </c>
      <c r="O1353" t="n">
        <v>39.2173</v>
      </c>
      <c r="P1353" t="n">
        <v>992</v>
      </c>
      <c r="Q1353" t="n">
        <v>992</v>
      </c>
      <c r="R1353" t="n">
        <v>57.5</v>
      </c>
      <c r="S1353" t="n">
        <v>62.1</v>
      </c>
      <c r="T1353" t="n">
        <v>10.9</v>
      </c>
      <c r="U1353" t="n">
        <v>8.5</v>
      </c>
      <c r="V1353" t="n">
        <v>3.1</v>
      </c>
      <c r="W1353" t="n">
        <v>4.3</v>
      </c>
      <c r="X1353" t="n">
        <v>87</v>
      </c>
      <c r="Y1353"/>
      <c r="Z1353" t="n">
        <v>9</v>
      </c>
      <c r="AA1353" t="n">
        <v>367</v>
      </c>
      <c r="AB1353" t="n">
        <v>74.1</v>
      </c>
      <c r="AC1353" t="n">
        <v>367</v>
      </c>
      <c r="AD1353" t="n">
        <v>74.1</v>
      </c>
      <c r="AE1353" t="n">
        <v>66.5</v>
      </c>
      <c r="AF1353" t="n">
        <v>231</v>
      </c>
      <c r="AG1353" t="n">
        <v>21</v>
      </c>
      <c r="AH1353" t="n">
        <v>94</v>
      </c>
      <c r="AI1353" t="n">
        <v>33553</v>
      </c>
      <c r="AJ1353" t="n">
        <v>13498</v>
      </c>
      <c r="AK1353" t="n">
        <v>18675</v>
      </c>
      <c r="AL1353" t="n">
        <v>25670</v>
      </c>
      <c r="AM1353" t="n">
        <v>31138</v>
      </c>
      <c r="AN1353" t="n">
        <v>35886</v>
      </c>
      <c r="AO1353"/>
      <c r="AP1353" t="n">
        <v>217</v>
      </c>
      <c r="AQ1353"/>
      <c r="AR1353"/>
    </row>
    <row r="1354">
      <c r="A1354" t="n">
        <v>164270</v>
      </c>
      <c r="B1354" t="s">
        <v>2272</v>
      </c>
      <c r="C1354" t="s">
        <v>954</v>
      </c>
      <c r="D1354" t="s">
        <v>2194</v>
      </c>
      <c r="E1354" t="s">
        <v>997</v>
      </c>
      <c r="F1354" t="s">
        <v>162</v>
      </c>
      <c r="G1354" t="s">
        <v>163</v>
      </c>
      <c r="H1354" t="s">
        <v>150</v>
      </c>
      <c r="I1354" t="s">
        <v>175</v>
      </c>
      <c r="J1354" t="s">
        <v>168</v>
      </c>
      <c r="K1354" t="s">
        <v>153</v>
      </c>
      <c r="L1354" t="s">
        <v>155</v>
      </c>
      <c r="M1354" t="s">
        <v>155</v>
      </c>
      <c r="N1354" t="n">
        <v>-77.002</v>
      </c>
      <c r="O1354" t="n">
        <v>39.5842</v>
      </c>
      <c r="P1354" t="n">
        <v>3553</v>
      </c>
      <c r="Q1354" t="n">
        <v>1781</v>
      </c>
      <c r="R1354" t="n">
        <v>58.9</v>
      </c>
      <c r="S1354" t="n">
        <v>53.3</v>
      </c>
      <c r="T1354" t="n">
        <v>24.8</v>
      </c>
      <c r="U1354" t="n">
        <v>9.6</v>
      </c>
      <c r="V1354" t="n">
        <v>2.2</v>
      </c>
      <c r="W1354" t="n">
        <v>2.4</v>
      </c>
      <c r="X1354" t="n">
        <v>79</v>
      </c>
      <c r="Y1354"/>
      <c r="Z1354" t="n">
        <v>13</v>
      </c>
      <c r="AA1354" t="n">
        <v>447</v>
      </c>
      <c r="AB1354" t="n">
        <v>63.8</v>
      </c>
      <c r="AC1354" t="n">
        <v>447</v>
      </c>
      <c r="AD1354" t="n">
        <v>63.8</v>
      </c>
      <c r="AE1354" t="n">
        <v>56.2</v>
      </c>
      <c r="AF1354" t="n">
        <v>467</v>
      </c>
      <c r="AG1354" t="n">
        <v>34</v>
      </c>
      <c r="AH1354" t="n">
        <v>97</v>
      </c>
      <c r="AI1354" t="n">
        <v>23088</v>
      </c>
      <c r="AJ1354" t="n">
        <v>11334</v>
      </c>
      <c r="AK1354" t="n">
        <v>14397</v>
      </c>
      <c r="AL1354" t="n">
        <v>19417</v>
      </c>
      <c r="AM1354" t="n">
        <v>22293</v>
      </c>
      <c r="AN1354" t="n">
        <v>27501</v>
      </c>
      <c r="AO1354"/>
      <c r="AP1354" t="n">
        <v>373</v>
      </c>
      <c r="AQ1354" t="n">
        <v>287</v>
      </c>
      <c r="AR1354"/>
    </row>
    <row r="1355">
      <c r="A1355" t="n">
        <v>164313</v>
      </c>
      <c r="B1355" t="s">
        <v>2273</v>
      </c>
      <c r="C1355" t="s">
        <v>2217</v>
      </c>
      <c r="D1355" t="s">
        <v>2194</v>
      </c>
      <c r="E1355" t="s">
        <v>997</v>
      </c>
      <c r="F1355" t="s">
        <v>173</v>
      </c>
      <c r="G1355" t="s">
        <v>149</v>
      </c>
      <c r="H1355" t="s">
        <v>174</v>
      </c>
      <c r="I1355" t="s">
        <v>205</v>
      </c>
      <c r="J1355" t="s">
        <v>168</v>
      </c>
      <c r="K1355" t="s">
        <v>176</v>
      </c>
      <c r="L1355" t="s">
        <v>155</v>
      </c>
      <c r="M1355" t="s">
        <v>155</v>
      </c>
      <c r="N1355" t="n">
        <v>-75.4997</v>
      </c>
      <c r="O1355" t="n">
        <v>38.3737</v>
      </c>
      <c r="P1355" t="n">
        <v>3395</v>
      </c>
      <c r="Q1355" t="n">
        <v>3395</v>
      </c>
      <c r="R1355" t="n">
        <v>67.7</v>
      </c>
      <c r="S1355" t="n">
        <v>57</v>
      </c>
      <c r="T1355" t="n">
        <v>25.9</v>
      </c>
      <c r="U1355" t="n">
        <v>6.7</v>
      </c>
      <c r="V1355" t="n">
        <v>2.2</v>
      </c>
      <c r="W1355" t="n">
        <v>1</v>
      </c>
      <c r="X1355" t="n">
        <v>61</v>
      </c>
      <c r="Y1355" t="n">
        <v>45</v>
      </c>
      <c r="Z1355" t="n">
        <v>13</v>
      </c>
      <c r="AA1355" t="n">
        <v>284</v>
      </c>
      <c r="AB1355" t="n">
        <v>27.1</v>
      </c>
      <c r="AC1355"/>
      <c r="AD1355"/>
      <c r="AE1355"/>
      <c r="AF1355" t="n">
        <v>170</v>
      </c>
      <c r="AG1355" t="n">
        <v>41</v>
      </c>
      <c r="AH1355" t="n">
        <v>76</v>
      </c>
      <c r="AI1355" t="n">
        <v>7385</v>
      </c>
      <c r="AJ1355" t="n">
        <v>5870</v>
      </c>
      <c r="AK1355" t="n">
        <v>6210</v>
      </c>
      <c r="AL1355" t="n">
        <v>7560</v>
      </c>
      <c r="AM1355" t="n">
        <v>9702</v>
      </c>
      <c r="AN1355"/>
      <c r="AO1355" t="n">
        <v>339</v>
      </c>
      <c r="AP1355"/>
      <c r="AQ1355"/>
      <c r="AR1355"/>
    </row>
    <row r="1356">
      <c r="A1356" t="n">
        <v>164368</v>
      </c>
      <c r="B1356" t="s">
        <v>2274</v>
      </c>
      <c r="C1356" t="s">
        <v>2275</v>
      </c>
      <c r="D1356" t="s">
        <v>2276</v>
      </c>
      <c r="E1356" t="s">
        <v>993</v>
      </c>
      <c r="F1356" t="s">
        <v>162</v>
      </c>
      <c r="G1356" t="s">
        <v>163</v>
      </c>
      <c r="H1356" t="s">
        <v>150</v>
      </c>
      <c r="I1356" t="s">
        <v>151</v>
      </c>
      <c r="J1356" t="s">
        <v>168</v>
      </c>
      <c r="K1356" t="s">
        <v>209</v>
      </c>
      <c r="L1356" t="s">
        <v>155</v>
      </c>
      <c r="M1356" t="s">
        <v>155</v>
      </c>
      <c r="N1356" t="n">
        <v>-71.0706</v>
      </c>
      <c r="O1356" t="n">
        <v>42.37</v>
      </c>
      <c r="P1356" t="n">
        <v>3306</v>
      </c>
      <c r="Q1356" t="n">
        <v>920</v>
      </c>
      <c r="R1356" t="n">
        <v>38.4</v>
      </c>
      <c r="S1356" t="n">
        <v>1.2</v>
      </c>
      <c r="T1356" t="n">
        <v>1.2</v>
      </c>
      <c r="U1356" t="n">
        <v>3.2</v>
      </c>
      <c r="V1356" t="n">
        <v>0.4</v>
      </c>
      <c r="W1356" t="n">
        <v>62.3</v>
      </c>
      <c r="X1356" t="n">
        <v>73</v>
      </c>
      <c r="Y1356"/>
      <c r="Z1356" t="n">
        <v>12</v>
      </c>
      <c r="AA1356" t="n">
        <v>158</v>
      </c>
      <c r="AB1356" t="n">
        <v>65.8</v>
      </c>
      <c r="AC1356" t="n">
        <v>158</v>
      </c>
      <c r="AD1356" t="n">
        <v>65.8</v>
      </c>
      <c r="AE1356" t="n">
        <v>63.3</v>
      </c>
      <c r="AF1356" t="n">
        <v>180</v>
      </c>
      <c r="AG1356" t="n">
        <v>8</v>
      </c>
      <c r="AH1356" t="n">
        <v>65</v>
      </c>
      <c r="AI1356" t="n">
        <v>51986</v>
      </c>
      <c r="AJ1356" t="n">
        <v>36605</v>
      </c>
      <c r="AK1356" t="n">
        <v>41980</v>
      </c>
      <c r="AL1356" t="n">
        <v>42430</v>
      </c>
      <c r="AM1356" t="n">
        <v>43993</v>
      </c>
      <c r="AN1356" t="n">
        <v>49896</v>
      </c>
      <c r="AO1356"/>
      <c r="AP1356" t="n">
        <v>159</v>
      </c>
      <c r="AQ1356" t="n">
        <v>856</v>
      </c>
      <c r="AR1356"/>
    </row>
    <row r="1357">
      <c r="A1357" t="n">
        <v>164447</v>
      </c>
      <c r="B1357" t="s">
        <v>2277</v>
      </c>
      <c r="C1357" t="s">
        <v>1569</v>
      </c>
      <c r="D1357" t="s">
        <v>2276</v>
      </c>
      <c r="E1357" t="s">
        <v>993</v>
      </c>
      <c r="F1357" t="s">
        <v>162</v>
      </c>
      <c r="G1357" t="s">
        <v>163</v>
      </c>
      <c r="H1357" t="s">
        <v>150</v>
      </c>
      <c r="I1357" t="s">
        <v>151</v>
      </c>
      <c r="J1357" t="s">
        <v>168</v>
      </c>
      <c r="K1357" t="s">
        <v>159</v>
      </c>
      <c r="L1357" t="s">
        <v>155</v>
      </c>
      <c r="M1357" t="s">
        <v>155</v>
      </c>
      <c r="N1357" t="n">
        <v>-72.5583</v>
      </c>
      <c r="O1357" t="n">
        <v>42.1123</v>
      </c>
      <c r="P1357" t="n">
        <v>2254</v>
      </c>
      <c r="Q1357" t="n">
        <v>1247</v>
      </c>
      <c r="R1357" t="n">
        <v>55.1</v>
      </c>
      <c r="S1357" t="n">
        <v>34.6</v>
      </c>
      <c r="T1357" t="n">
        <v>25.5</v>
      </c>
      <c r="U1357" t="n">
        <v>23.9</v>
      </c>
      <c r="V1357" t="n">
        <v>1.4</v>
      </c>
      <c r="W1357" t="n">
        <v>4</v>
      </c>
      <c r="X1357" t="n">
        <v>68</v>
      </c>
      <c r="Y1357" t="n">
        <v>50</v>
      </c>
      <c r="Z1357" t="n">
        <v>16</v>
      </c>
      <c r="AA1357" t="n">
        <v>369</v>
      </c>
      <c r="AB1357" t="n">
        <v>42.3</v>
      </c>
      <c r="AC1357" t="n">
        <v>369</v>
      </c>
      <c r="AD1357" t="n">
        <v>42.3</v>
      </c>
      <c r="AE1357" t="n">
        <v>32</v>
      </c>
      <c r="AF1357" t="n">
        <v>329</v>
      </c>
      <c r="AG1357" t="n">
        <v>50</v>
      </c>
      <c r="AH1357" t="n">
        <v>96</v>
      </c>
      <c r="AI1357" t="n">
        <v>21454</v>
      </c>
      <c r="AJ1357" t="n">
        <v>17645</v>
      </c>
      <c r="AK1357" t="n">
        <v>19398</v>
      </c>
      <c r="AL1357" t="n">
        <v>21234</v>
      </c>
      <c r="AM1357" t="n">
        <v>21847</v>
      </c>
      <c r="AN1357" t="n">
        <v>37851</v>
      </c>
      <c r="AO1357" t="n">
        <v>1</v>
      </c>
      <c r="AP1357" t="n">
        <v>212</v>
      </c>
      <c r="AQ1357" t="n">
        <v>328</v>
      </c>
      <c r="AR1357" t="n">
        <v>36</v>
      </c>
    </row>
    <row r="1358">
      <c r="A1358" t="n">
        <v>164465</v>
      </c>
      <c r="B1358" t="s">
        <v>2278</v>
      </c>
      <c r="C1358" t="s">
        <v>2279</v>
      </c>
      <c r="D1358" t="s">
        <v>2276</v>
      </c>
      <c r="E1358" t="s">
        <v>993</v>
      </c>
      <c r="F1358" t="s">
        <v>162</v>
      </c>
      <c r="G1358" t="s">
        <v>163</v>
      </c>
      <c r="H1358" t="s">
        <v>150</v>
      </c>
      <c r="I1358" t="s">
        <v>151</v>
      </c>
      <c r="J1358" t="s">
        <v>168</v>
      </c>
      <c r="K1358" t="s">
        <v>179</v>
      </c>
      <c r="L1358" t="s">
        <v>155</v>
      </c>
      <c r="M1358" t="s">
        <v>155</v>
      </c>
      <c r="N1358" t="n">
        <v>-72.5185</v>
      </c>
      <c r="O1358" t="n">
        <v>42.3725</v>
      </c>
      <c r="P1358" t="n">
        <v>2017</v>
      </c>
      <c r="Q1358" t="n">
        <v>2017</v>
      </c>
      <c r="R1358" t="n">
        <v>51.7</v>
      </c>
      <c r="S1358" t="n">
        <v>37.5</v>
      </c>
      <c r="T1358" t="n">
        <v>10.6</v>
      </c>
      <c r="U1358" t="n">
        <v>15.6</v>
      </c>
      <c r="V1358" t="n">
        <v>13.8</v>
      </c>
      <c r="W1358" t="n">
        <v>12.4</v>
      </c>
      <c r="X1358" t="n">
        <v>97</v>
      </c>
      <c r="Y1358"/>
      <c r="Z1358" t="n">
        <v>7</v>
      </c>
      <c r="AA1358" t="n">
        <v>471</v>
      </c>
      <c r="AB1358" t="n">
        <v>93.4</v>
      </c>
      <c r="AC1358" t="n">
        <v>471</v>
      </c>
      <c r="AD1358" t="n">
        <v>93.4</v>
      </c>
      <c r="AE1358" t="n">
        <v>72.6</v>
      </c>
      <c r="AF1358" t="n">
        <v>467</v>
      </c>
      <c r="AG1358" t="n">
        <v>22</v>
      </c>
      <c r="AH1358" t="n">
        <v>60</v>
      </c>
      <c r="AI1358" t="n">
        <v>17965</v>
      </c>
      <c r="AJ1358" t="n">
        <v>1888</v>
      </c>
      <c r="AK1358" t="n">
        <v>1868</v>
      </c>
      <c r="AL1358" t="n">
        <v>6112</v>
      </c>
      <c r="AM1358" t="n">
        <v>20179</v>
      </c>
      <c r="AN1358" t="n">
        <v>50358</v>
      </c>
      <c r="AO1358"/>
      <c r="AP1358" t="n">
        <v>461</v>
      </c>
      <c r="AQ1358"/>
      <c r="AR1358"/>
    </row>
    <row r="1359">
      <c r="A1359" t="n">
        <v>164492</v>
      </c>
      <c r="B1359" t="s">
        <v>2280</v>
      </c>
      <c r="C1359" t="s">
        <v>2281</v>
      </c>
      <c r="D1359" t="s">
        <v>2276</v>
      </c>
      <c r="E1359" t="s">
        <v>993</v>
      </c>
      <c r="F1359" t="s">
        <v>162</v>
      </c>
      <c r="G1359" t="s">
        <v>163</v>
      </c>
      <c r="H1359" t="s">
        <v>150</v>
      </c>
      <c r="I1359" t="s">
        <v>205</v>
      </c>
      <c r="J1359" t="s">
        <v>168</v>
      </c>
      <c r="K1359" t="s">
        <v>153</v>
      </c>
      <c r="L1359" t="s">
        <v>155</v>
      </c>
      <c r="M1359" t="s">
        <v>155</v>
      </c>
      <c r="N1359" t="n">
        <v>-71.919</v>
      </c>
      <c r="O1359" t="n">
        <v>42.3305</v>
      </c>
      <c r="P1359" t="n">
        <v>1676</v>
      </c>
      <c r="Q1359" t="n">
        <v>1211</v>
      </c>
      <c r="R1359" t="n">
        <v>41.7</v>
      </c>
      <c r="S1359" t="n">
        <v>50.3</v>
      </c>
      <c r="T1359" t="n">
        <v>11.1</v>
      </c>
      <c r="U1359" t="n">
        <v>10.2</v>
      </c>
      <c r="V1359" t="n">
        <v>1.5</v>
      </c>
      <c r="W1359" t="n">
        <v>6.9</v>
      </c>
      <c r="X1359" t="n">
        <v>62</v>
      </c>
      <c r="Y1359" t="n">
        <v>0</v>
      </c>
      <c r="Z1359" t="n">
        <v>13</v>
      </c>
      <c r="AA1359" t="n">
        <v>272</v>
      </c>
      <c r="AB1359" t="n">
        <v>40.4</v>
      </c>
      <c r="AC1359" t="n">
        <v>272</v>
      </c>
      <c r="AD1359" t="n">
        <v>40.4</v>
      </c>
      <c r="AE1359" t="n">
        <v>29.4</v>
      </c>
      <c r="AF1359" t="n">
        <v>201</v>
      </c>
      <c r="AG1359" t="n">
        <v>34</v>
      </c>
      <c r="AH1359" t="n">
        <v>79</v>
      </c>
      <c r="AI1359" t="n">
        <v>28732</v>
      </c>
      <c r="AJ1359" t="n">
        <v>24807</v>
      </c>
      <c r="AK1359" t="n">
        <v>27406</v>
      </c>
      <c r="AL1359" t="n">
        <v>27834</v>
      </c>
      <c r="AM1359" t="n">
        <v>33441</v>
      </c>
      <c r="AN1359" t="n">
        <v>33624</v>
      </c>
      <c r="AO1359"/>
      <c r="AP1359" t="n">
        <v>266</v>
      </c>
      <c r="AQ1359" t="n">
        <v>225</v>
      </c>
      <c r="AR1359"/>
    </row>
    <row r="1360">
      <c r="A1360" t="n">
        <v>164535</v>
      </c>
      <c r="B1360" t="s">
        <v>2282</v>
      </c>
      <c r="C1360" t="s">
        <v>2283</v>
      </c>
      <c r="D1360" t="s">
        <v>2276</v>
      </c>
      <c r="E1360" t="s">
        <v>993</v>
      </c>
      <c r="F1360" t="s">
        <v>216</v>
      </c>
      <c r="G1360" t="s">
        <v>149</v>
      </c>
      <c r="H1360" t="s">
        <v>200</v>
      </c>
      <c r="I1360" t="s">
        <v>186</v>
      </c>
      <c r="J1360" t="s">
        <v>164</v>
      </c>
      <c r="K1360"/>
      <c r="L1360" t="s">
        <v>155</v>
      </c>
      <c r="M1360" t="s">
        <v>155</v>
      </c>
      <c r="N1360" t="n">
        <v>-71.5673</v>
      </c>
      <c r="O1360" t="n">
        <v>42.3678</v>
      </c>
      <c r="P1360" t="n">
        <v>54</v>
      </c>
      <c r="Q1360" t="n">
        <v>54</v>
      </c>
      <c r="R1360" t="n">
        <v>75.9</v>
      </c>
      <c r="S1360" t="n">
        <v>37</v>
      </c>
      <c r="T1360" t="n">
        <v>42.6</v>
      </c>
      <c r="U1360" t="n">
        <v>11.1</v>
      </c>
      <c r="V1360" t="n">
        <v>3.7</v>
      </c>
      <c r="W1360" t="n">
        <v>0</v>
      </c>
      <c r="X1360" t="n">
        <v>78</v>
      </c>
      <c r="Y1360"/>
      <c r="Z1360" t="n">
        <v>10</v>
      </c>
      <c r="AA1360"/>
      <c r="AB1360"/>
      <c r="AC1360"/>
      <c r="AD1360"/>
      <c r="AE1360"/>
      <c r="AF1360" t="n">
        <v>9</v>
      </c>
      <c r="AG1360" t="n">
        <v>35</v>
      </c>
      <c r="AH1360" t="n">
        <v>37</v>
      </c>
      <c r="AI1360" t="n">
        <v>36071</v>
      </c>
      <c r="AJ1360" t="n">
        <v>36348</v>
      </c>
      <c r="AK1360" t="n">
        <v>36348</v>
      </c>
      <c r="AL1360"/>
      <c r="AM1360"/>
      <c r="AN1360"/>
      <c r="AO1360"/>
      <c r="AP1360"/>
      <c r="AQ1360"/>
      <c r="AR1360"/>
    </row>
    <row r="1361">
      <c r="A1361" t="n">
        <v>164562</v>
      </c>
      <c r="B1361" t="s">
        <v>2284</v>
      </c>
      <c r="C1361" t="s">
        <v>2285</v>
      </c>
      <c r="D1361" t="s">
        <v>2276</v>
      </c>
      <c r="E1361" t="s">
        <v>993</v>
      </c>
      <c r="F1361" t="s">
        <v>162</v>
      </c>
      <c r="G1361" t="s">
        <v>163</v>
      </c>
      <c r="H1361" t="s">
        <v>150</v>
      </c>
      <c r="I1361" t="s">
        <v>151</v>
      </c>
      <c r="J1361" t="s">
        <v>168</v>
      </c>
      <c r="K1361" t="s">
        <v>153</v>
      </c>
      <c r="L1361" t="s">
        <v>155</v>
      </c>
      <c r="M1361" t="s">
        <v>155</v>
      </c>
      <c r="N1361" t="n">
        <v>-71.829</v>
      </c>
      <c r="O1361" t="n">
        <v>42.2942</v>
      </c>
      <c r="P1361" t="n">
        <v>2243</v>
      </c>
      <c r="Q1361" t="n">
        <v>1782</v>
      </c>
      <c r="R1361" t="n">
        <v>54.9</v>
      </c>
      <c r="S1361" t="n">
        <v>72.3</v>
      </c>
      <c r="T1361" t="n">
        <v>5.3</v>
      </c>
      <c r="U1361" t="n">
        <v>10.2</v>
      </c>
      <c r="V1361" t="n">
        <v>2.5</v>
      </c>
      <c r="W1361" t="n">
        <v>1.1</v>
      </c>
      <c r="X1361" t="n">
        <v>83</v>
      </c>
      <c r="Y1361"/>
      <c r="Z1361" t="n">
        <v>11</v>
      </c>
      <c r="AA1361" t="n">
        <v>492</v>
      </c>
      <c r="AB1361" t="n">
        <v>74.6</v>
      </c>
      <c r="AC1361" t="n">
        <v>492</v>
      </c>
      <c r="AD1361" t="n">
        <v>74.6</v>
      </c>
      <c r="AE1361" t="n">
        <v>71.3</v>
      </c>
      <c r="AF1361" t="n">
        <v>369</v>
      </c>
      <c r="AG1361" t="n">
        <v>19</v>
      </c>
      <c r="AH1361" t="n">
        <v>98</v>
      </c>
      <c r="AI1361" t="n">
        <v>29072</v>
      </c>
      <c r="AJ1361" t="n">
        <v>18025</v>
      </c>
      <c r="AK1361" t="n">
        <v>17319</v>
      </c>
      <c r="AL1361" t="n">
        <v>25004</v>
      </c>
      <c r="AM1361" t="n">
        <v>28551</v>
      </c>
      <c r="AN1361" t="n">
        <v>32130</v>
      </c>
      <c r="AO1361"/>
      <c r="AP1361" t="n">
        <v>468</v>
      </c>
      <c r="AQ1361" t="n">
        <v>156</v>
      </c>
      <c r="AR1361"/>
    </row>
    <row r="1362">
      <c r="A1362" t="n">
        <v>164580</v>
      </c>
      <c r="B1362" t="s">
        <v>2286</v>
      </c>
      <c r="C1362" t="s">
        <v>2287</v>
      </c>
      <c r="D1362" t="s">
        <v>2276</v>
      </c>
      <c r="E1362" t="s">
        <v>993</v>
      </c>
      <c r="F1362" t="s">
        <v>162</v>
      </c>
      <c r="G1362" t="s">
        <v>163</v>
      </c>
      <c r="H1362" t="s">
        <v>150</v>
      </c>
      <c r="I1362" t="s">
        <v>186</v>
      </c>
      <c r="J1362" t="s">
        <v>168</v>
      </c>
      <c r="K1362" t="s">
        <v>209</v>
      </c>
      <c r="L1362" t="s">
        <v>155</v>
      </c>
      <c r="M1362" t="s">
        <v>155</v>
      </c>
      <c r="N1362" t="n">
        <v>-71.2641</v>
      </c>
      <c r="O1362" t="n">
        <v>42.297</v>
      </c>
      <c r="P1362" t="n">
        <v>4632</v>
      </c>
      <c r="Q1362" t="n">
        <v>3249</v>
      </c>
      <c r="R1362" t="n">
        <v>42.3</v>
      </c>
      <c r="S1362" t="n">
        <v>28.6</v>
      </c>
      <c r="T1362" t="n">
        <v>4.1</v>
      </c>
      <c r="U1362" t="n">
        <v>14.2</v>
      </c>
      <c r="V1362" t="n">
        <v>11.9</v>
      </c>
      <c r="W1362" t="n">
        <v>29.6</v>
      </c>
      <c r="X1362" t="n">
        <v>94</v>
      </c>
      <c r="Y1362"/>
      <c r="Z1362" t="n">
        <v>16</v>
      </c>
      <c r="AA1362" t="n">
        <v>550</v>
      </c>
      <c r="AB1362" t="n">
        <v>92.4</v>
      </c>
      <c r="AC1362" t="n">
        <v>550</v>
      </c>
      <c r="AD1362" t="n">
        <v>92.4</v>
      </c>
      <c r="AE1362" t="n">
        <v>87.8</v>
      </c>
      <c r="AF1362" t="n">
        <v>656</v>
      </c>
      <c r="AG1362" t="n">
        <v>14</v>
      </c>
      <c r="AH1362" t="n">
        <v>39</v>
      </c>
      <c r="AI1362" t="n">
        <v>30220</v>
      </c>
      <c r="AJ1362" t="n">
        <v>21270</v>
      </c>
      <c r="AK1362" t="n">
        <v>14369</v>
      </c>
      <c r="AL1362" t="n">
        <v>21924</v>
      </c>
      <c r="AM1362" t="n">
        <v>35383</v>
      </c>
      <c r="AN1362" t="n">
        <v>58685</v>
      </c>
      <c r="AO1362"/>
      <c r="AP1362" t="n">
        <v>702</v>
      </c>
      <c r="AQ1362" t="n">
        <v>525</v>
      </c>
      <c r="AR1362"/>
    </row>
    <row r="1363">
      <c r="A1363" t="n">
        <v>164599</v>
      </c>
      <c r="B1363" t="s">
        <v>2288</v>
      </c>
      <c r="C1363" t="s">
        <v>2285</v>
      </c>
      <c r="D1363" t="s">
        <v>2276</v>
      </c>
      <c r="E1363" t="s">
        <v>993</v>
      </c>
      <c r="F1363" t="s">
        <v>199</v>
      </c>
      <c r="G1363" t="s">
        <v>189</v>
      </c>
      <c r="H1363" t="s">
        <v>200</v>
      </c>
      <c r="I1363" t="s">
        <v>151</v>
      </c>
      <c r="J1363" t="s">
        <v>164</v>
      </c>
      <c r="K1363"/>
      <c r="L1363" t="s">
        <v>155</v>
      </c>
      <c r="M1363" t="s">
        <v>155</v>
      </c>
      <c r="N1363" t="n">
        <v>-71.7781</v>
      </c>
      <c r="O1363" t="n">
        <v>42.269</v>
      </c>
      <c r="P1363" t="n">
        <v>45</v>
      </c>
      <c r="Q1363" t="n">
        <v>45</v>
      </c>
      <c r="R1363" t="n">
        <v>84.4</v>
      </c>
      <c r="S1363" t="n">
        <v>73.3</v>
      </c>
      <c r="T1363" t="n">
        <v>8.9</v>
      </c>
      <c r="U1363" t="n">
        <v>11.1</v>
      </c>
      <c r="V1363" t="n">
        <v>4.4</v>
      </c>
      <c r="W1363" t="n">
        <v>0</v>
      </c>
      <c r="X1363"/>
      <c r="Y1363"/>
      <c r="Z1363" t="n">
        <v>4</v>
      </c>
      <c r="AA1363"/>
      <c r="AB1363"/>
      <c r="AC1363"/>
      <c r="AD1363"/>
      <c r="AE1363"/>
      <c r="AF1363" t="n">
        <v>0</v>
      </c>
      <c r="AG1363" t="n">
        <v>27</v>
      </c>
      <c r="AH1363" t="n">
        <v>33</v>
      </c>
      <c r="AI1363"/>
      <c r="AJ1363"/>
      <c r="AK1363"/>
      <c r="AL1363"/>
      <c r="AM1363"/>
      <c r="AN1363"/>
      <c r="AO1363"/>
      <c r="AP1363"/>
      <c r="AQ1363"/>
      <c r="AR1363"/>
    </row>
    <row r="1364">
      <c r="A1364" t="n">
        <v>164614</v>
      </c>
      <c r="B1364" t="s">
        <v>2289</v>
      </c>
      <c r="C1364" t="s">
        <v>2290</v>
      </c>
      <c r="D1364" t="s">
        <v>2276</v>
      </c>
      <c r="E1364" t="s">
        <v>993</v>
      </c>
      <c r="F1364" t="s">
        <v>162</v>
      </c>
      <c r="G1364" t="s">
        <v>163</v>
      </c>
      <c r="H1364" t="s">
        <v>150</v>
      </c>
      <c r="I1364" t="s">
        <v>151</v>
      </c>
      <c r="J1364" t="s">
        <v>164</v>
      </c>
      <c r="K1364" t="s">
        <v>209</v>
      </c>
      <c r="L1364" t="s">
        <v>155</v>
      </c>
      <c r="M1364" t="s">
        <v>155</v>
      </c>
      <c r="N1364" t="n">
        <v>-71.1103</v>
      </c>
      <c r="O1364" t="n">
        <v>42.254</v>
      </c>
      <c r="P1364" t="n">
        <v>44</v>
      </c>
      <c r="Q1364" t="n">
        <v>44</v>
      </c>
      <c r="R1364" t="n">
        <v>36.4</v>
      </c>
      <c r="S1364" t="n">
        <v>77.3</v>
      </c>
      <c r="T1364" t="n">
        <v>6.8</v>
      </c>
      <c r="U1364" t="n">
        <v>11.4</v>
      </c>
      <c r="V1364" t="n">
        <v>4.5</v>
      </c>
      <c r="W1364" t="n">
        <v>0</v>
      </c>
      <c r="X1364" t="n">
        <v>80</v>
      </c>
      <c r="Y1364"/>
      <c r="Z1364" t="n">
        <v>4</v>
      </c>
      <c r="AA1364" t="n">
        <v>9</v>
      </c>
      <c r="AB1364" t="n">
        <v>44.4</v>
      </c>
      <c r="AC1364" t="n">
        <v>8</v>
      </c>
      <c r="AD1364" t="n">
        <v>25</v>
      </c>
      <c r="AE1364" t="n">
        <v>12.5</v>
      </c>
      <c r="AF1364" t="n">
        <v>4</v>
      </c>
      <c r="AG1364" t="n">
        <v>58</v>
      </c>
      <c r="AH1364" t="n">
        <v>100</v>
      </c>
      <c r="AI1364" t="n">
        <v>19506</v>
      </c>
      <c r="AJ1364" t="n">
        <v>19546</v>
      </c>
      <c r="AK1364" t="n">
        <v>13096</v>
      </c>
      <c r="AL1364"/>
      <c r="AM1364"/>
      <c r="AN1364"/>
      <c r="AO1364" t="n">
        <v>1</v>
      </c>
      <c r="AP1364" t="n">
        <v>9</v>
      </c>
      <c r="AQ1364"/>
      <c r="AR1364"/>
    </row>
    <row r="1365">
      <c r="A1365" t="n">
        <v>164632</v>
      </c>
      <c r="B1365" t="s">
        <v>2291</v>
      </c>
      <c r="C1365" t="s">
        <v>2292</v>
      </c>
      <c r="D1365" t="s">
        <v>2276</v>
      </c>
      <c r="E1365" t="s">
        <v>993</v>
      </c>
      <c r="F1365" t="s">
        <v>162</v>
      </c>
      <c r="G1365" t="s">
        <v>163</v>
      </c>
      <c r="H1365" t="s">
        <v>150</v>
      </c>
      <c r="I1365" t="s">
        <v>186</v>
      </c>
      <c r="J1365" t="s">
        <v>168</v>
      </c>
      <c r="K1365" t="s">
        <v>153</v>
      </c>
      <c r="L1365" t="s">
        <v>155</v>
      </c>
      <c r="M1365" t="s">
        <v>155</v>
      </c>
      <c r="N1365" t="n">
        <v>-72.5834</v>
      </c>
      <c r="O1365" t="n">
        <v>42.0551</v>
      </c>
      <c r="P1365" t="n">
        <v>3680</v>
      </c>
      <c r="Q1365" t="n">
        <v>1655</v>
      </c>
      <c r="R1365" t="n">
        <v>97.7</v>
      </c>
      <c r="S1365" t="n">
        <v>41</v>
      </c>
      <c r="T1365" t="n">
        <v>11.5</v>
      </c>
      <c r="U1365" t="n">
        <v>23.1</v>
      </c>
      <c r="V1365" t="n">
        <v>2.1</v>
      </c>
      <c r="W1365" t="n">
        <v>0.4</v>
      </c>
      <c r="X1365" t="n">
        <v>69</v>
      </c>
      <c r="Y1365"/>
      <c r="Z1365" t="n">
        <v>7</v>
      </c>
      <c r="AA1365" t="n">
        <v>144</v>
      </c>
      <c r="AB1365" t="n">
        <v>56.9</v>
      </c>
      <c r="AC1365" t="n">
        <v>144</v>
      </c>
      <c r="AD1365" t="n">
        <v>56.9</v>
      </c>
      <c r="AE1365" t="n">
        <v>50.7</v>
      </c>
      <c r="AF1365" t="n">
        <v>139</v>
      </c>
      <c r="AG1365" t="n">
        <v>66</v>
      </c>
      <c r="AH1365" t="n">
        <v>74</v>
      </c>
      <c r="AI1365" t="n">
        <v>14935</v>
      </c>
      <c r="AJ1365" t="n">
        <v>10194</v>
      </c>
      <c r="AK1365" t="n">
        <v>10976</v>
      </c>
      <c r="AL1365" t="n">
        <v>12851</v>
      </c>
      <c r="AM1365" t="n">
        <v>25076</v>
      </c>
      <c r="AN1365" t="n">
        <v>25198</v>
      </c>
      <c r="AO1365" t="n">
        <v>8</v>
      </c>
      <c r="AP1365" t="n">
        <v>307</v>
      </c>
      <c r="AQ1365" t="n">
        <v>455</v>
      </c>
      <c r="AR1365" t="n">
        <v>33</v>
      </c>
    </row>
    <row r="1366">
      <c r="A1366" t="n">
        <v>164739</v>
      </c>
      <c r="B1366" t="s">
        <v>2293</v>
      </c>
      <c r="C1366" t="s">
        <v>2294</v>
      </c>
      <c r="D1366" t="s">
        <v>2276</v>
      </c>
      <c r="E1366" t="s">
        <v>993</v>
      </c>
      <c r="F1366" t="s">
        <v>162</v>
      </c>
      <c r="G1366" t="s">
        <v>163</v>
      </c>
      <c r="H1366" t="s">
        <v>150</v>
      </c>
      <c r="I1366" t="s">
        <v>151</v>
      </c>
      <c r="J1366" t="s">
        <v>152</v>
      </c>
      <c r="K1366" t="s">
        <v>153</v>
      </c>
      <c r="L1366" t="s">
        <v>155</v>
      </c>
      <c r="M1366" t="s">
        <v>155</v>
      </c>
      <c r="N1366" t="n">
        <v>-71.2228</v>
      </c>
      <c r="O1366" t="n">
        <v>42.386</v>
      </c>
      <c r="P1366" t="n">
        <v>5454</v>
      </c>
      <c r="Q1366" t="n">
        <v>4319</v>
      </c>
      <c r="R1366" t="n">
        <v>39.1</v>
      </c>
      <c r="S1366" t="n">
        <v>55.5</v>
      </c>
      <c r="T1366" t="n">
        <v>4</v>
      </c>
      <c r="U1366" t="n">
        <v>11</v>
      </c>
      <c r="V1366" t="n">
        <v>9.5</v>
      </c>
      <c r="W1366" t="n">
        <v>15.6</v>
      </c>
      <c r="X1366" t="n">
        <v>93</v>
      </c>
      <c r="Y1366"/>
      <c r="Z1366" t="n">
        <v>12</v>
      </c>
      <c r="AA1366" t="n">
        <v>1018</v>
      </c>
      <c r="AB1366" t="n">
        <v>88.2</v>
      </c>
      <c r="AC1366" t="n">
        <v>1018</v>
      </c>
      <c r="AD1366" t="n">
        <v>88.2</v>
      </c>
      <c r="AE1366" t="n">
        <v>78.7</v>
      </c>
      <c r="AF1366" t="n">
        <v>1141</v>
      </c>
      <c r="AG1366" t="n">
        <v>15</v>
      </c>
      <c r="AH1366" t="n">
        <v>79</v>
      </c>
      <c r="AI1366" t="n">
        <v>43858</v>
      </c>
      <c r="AJ1366" t="n">
        <v>24239</v>
      </c>
      <c r="AK1366" t="n">
        <v>23482</v>
      </c>
      <c r="AL1366" t="n">
        <v>25331</v>
      </c>
      <c r="AM1366" t="n">
        <v>35581</v>
      </c>
      <c r="AN1366" t="n">
        <v>49750</v>
      </c>
      <c r="AO1366"/>
      <c r="AP1366" t="n">
        <v>959</v>
      </c>
      <c r="AQ1366" t="n">
        <v>552</v>
      </c>
      <c r="AR1366" t="n">
        <v>2</v>
      </c>
    </row>
    <row r="1367">
      <c r="A1367" t="n">
        <v>164748</v>
      </c>
      <c r="B1367" t="s">
        <v>2295</v>
      </c>
      <c r="C1367" t="s">
        <v>2290</v>
      </c>
      <c r="D1367" t="s">
        <v>2276</v>
      </c>
      <c r="E1367" t="s">
        <v>993</v>
      </c>
      <c r="F1367" t="s">
        <v>162</v>
      </c>
      <c r="G1367" t="s">
        <v>163</v>
      </c>
      <c r="H1367" t="s">
        <v>150</v>
      </c>
      <c r="I1367" t="s">
        <v>151</v>
      </c>
      <c r="J1367" t="s">
        <v>152</v>
      </c>
      <c r="K1367" t="s">
        <v>153</v>
      </c>
      <c r="L1367" t="s">
        <v>155</v>
      </c>
      <c r="M1367" t="s">
        <v>155</v>
      </c>
      <c r="N1367" t="n">
        <v>-71.0894</v>
      </c>
      <c r="O1367" t="n">
        <v>42.3466</v>
      </c>
      <c r="P1367" t="n">
        <v>9708</v>
      </c>
      <c r="Q1367" t="n">
        <v>8753</v>
      </c>
      <c r="R1367" t="n">
        <v>42.7</v>
      </c>
      <c r="S1367" t="n">
        <v>39.7</v>
      </c>
      <c r="T1367" t="n">
        <v>6.3</v>
      </c>
      <c r="U1367" t="n">
        <v>11.9</v>
      </c>
      <c r="V1367" t="n">
        <v>5.6</v>
      </c>
      <c r="W1367" t="n">
        <v>28.9</v>
      </c>
      <c r="X1367" t="n">
        <v>85</v>
      </c>
      <c r="Y1367" t="n">
        <v>52</v>
      </c>
      <c r="Z1367" t="n">
        <v>10</v>
      </c>
      <c r="AA1367" t="n">
        <v>1263</v>
      </c>
      <c r="AB1367" t="n">
        <v>66.3</v>
      </c>
      <c r="AC1367" t="n">
        <v>1181</v>
      </c>
      <c r="AD1367" t="n">
        <v>67.2</v>
      </c>
      <c r="AE1367" t="n">
        <v>50.2</v>
      </c>
      <c r="AF1367" t="n">
        <v>1489</v>
      </c>
      <c r="AG1367" t="n">
        <v>15</v>
      </c>
      <c r="AH1367" t="n">
        <v>61</v>
      </c>
      <c r="AI1367" t="n">
        <v>48608</v>
      </c>
      <c r="AJ1367" t="n">
        <v>38537</v>
      </c>
      <c r="AK1367" t="n">
        <v>39205</v>
      </c>
      <c r="AL1367" t="n">
        <v>46723</v>
      </c>
      <c r="AM1367" t="n">
        <v>50150</v>
      </c>
      <c r="AN1367" t="n">
        <v>56371</v>
      </c>
      <c r="AO1367"/>
      <c r="AP1367" t="n">
        <v>1442</v>
      </c>
      <c r="AQ1367" t="n">
        <v>505</v>
      </c>
      <c r="AR1367"/>
    </row>
    <row r="1368">
      <c r="A1368" t="n">
        <v>164775</v>
      </c>
      <c r="B1368" t="s">
        <v>2296</v>
      </c>
      <c r="C1368" t="s">
        <v>2297</v>
      </c>
      <c r="D1368" t="s">
        <v>2276</v>
      </c>
      <c r="E1368" t="s">
        <v>993</v>
      </c>
      <c r="F1368" t="s">
        <v>173</v>
      </c>
      <c r="G1368" t="s">
        <v>149</v>
      </c>
      <c r="H1368" t="s">
        <v>174</v>
      </c>
      <c r="I1368" t="s">
        <v>205</v>
      </c>
      <c r="J1368" t="s">
        <v>168</v>
      </c>
      <c r="K1368" t="s">
        <v>176</v>
      </c>
      <c r="L1368" t="s">
        <v>155</v>
      </c>
      <c r="M1368" t="s">
        <v>155</v>
      </c>
      <c r="N1368" t="n">
        <v>-73.3147</v>
      </c>
      <c r="O1368" t="n">
        <v>42.4598</v>
      </c>
      <c r="P1368" t="n">
        <v>1842</v>
      </c>
      <c r="Q1368" t="n">
        <v>1842</v>
      </c>
      <c r="R1368" t="n">
        <v>66.9</v>
      </c>
      <c r="S1368" t="n">
        <v>67</v>
      </c>
      <c r="T1368" t="n">
        <v>9.9</v>
      </c>
      <c r="U1368" t="n">
        <v>11</v>
      </c>
      <c r="V1368" t="n">
        <v>2</v>
      </c>
      <c r="W1368" t="n">
        <v>0.3</v>
      </c>
      <c r="X1368" t="n">
        <v>60</v>
      </c>
      <c r="Y1368" t="n">
        <v>52</v>
      </c>
      <c r="Z1368" t="n">
        <v>10</v>
      </c>
      <c r="AA1368" t="n">
        <v>136</v>
      </c>
      <c r="AB1368" t="n">
        <v>22.8</v>
      </c>
      <c r="AC1368"/>
      <c r="AD1368"/>
      <c r="AE1368"/>
      <c r="AF1368" t="n">
        <v>144</v>
      </c>
      <c r="AG1368" t="n">
        <v>36</v>
      </c>
      <c r="AH1368" t="n">
        <v>74</v>
      </c>
      <c r="AI1368" t="n">
        <v>8264</v>
      </c>
      <c r="AJ1368" t="n">
        <v>4965</v>
      </c>
      <c r="AK1368" t="n">
        <v>8219</v>
      </c>
      <c r="AL1368" t="n">
        <v>9326</v>
      </c>
      <c r="AM1368" t="n">
        <v>14622</v>
      </c>
      <c r="AN1368" t="n">
        <v>17434</v>
      </c>
      <c r="AO1368" t="n">
        <v>189</v>
      </c>
      <c r="AP1368"/>
      <c r="AQ1368"/>
      <c r="AR1368"/>
    </row>
    <row r="1369">
      <c r="A1369" t="n">
        <v>164845</v>
      </c>
      <c r="B1369" t="s">
        <v>2298</v>
      </c>
      <c r="C1369" t="s">
        <v>2290</v>
      </c>
      <c r="D1369" t="s">
        <v>2276</v>
      </c>
      <c r="E1369" t="s">
        <v>993</v>
      </c>
      <c r="F1369" t="s">
        <v>199</v>
      </c>
      <c r="G1369" t="s">
        <v>189</v>
      </c>
      <c r="H1369" t="s">
        <v>200</v>
      </c>
      <c r="I1369" t="s">
        <v>151</v>
      </c>
      <c r="J1369" t="s">
        <v>164</v>
      </c>
      <c r="K1369"/>
      <c r="L1369" t="s">
        <v>155</v>
      </c>
      <c r="M1369" t="s">
        <v>155</v>
      </c>
      <c r="N1369" t="n">
        <v>-71.0627</v>
      </c>
      <c r="O1369" t="n">
        <v>42.3547</v>
      </c>
      <c r="P1369" t="n">
        <v>68</v>
      </c>
      <c r="Q1369" t="n">
        <v>68</v>
      </c>
      <c r="R1369" t="n">
        <v>95.6</v>
      </c>
      <c r="S1369" t="n">
        <v>4.4</v>
      </c>
      <c r="T1369" t="n">
        <v>39.7</v>
      </c>
      <c r="U1369" t="n">
        <v>17.6</v>
      </c>
      <c r="V1369" t="n">
        <v>1.5</v>
      </c>
      <c r="W1369" t="n">
        <v>0</v>
      </c>
      <c r="X1369"/>
      <c r="Y1369"/>
      <c r="Z1369"/>
      <c r="AA1369"/>
      <c r="AB1369"/>
      <c r="AC1369"/>
      <c r="AD1369"/>
      <c r="AE1369"/>
      <c r="AF1369" t="n">
        <v>31</v>
      </c>
      <c r="AG1369" t="n">
        <v>50</v>
      </c>
      <c r="AH1369" t="n">
        <v>50</v>
      </c>
      <c r="AI1369" t="n">
        <v>17614</v>
      </c>
      <c r="AJ1369" t="n">
        <v>17252</v>
      </c>
      <c r="AK1369" t="n">
        <v>17741</v>
      </c>
      <c r="AL1369" t="n">
        <v>21189</v>
      </c>
      <c r="AM1369"/>
      <c r="AN1369"/>
      <c r="AO1369"/>
      <c r="AP1369"/>
      <c r="AQ1369"/>
      <c r="AR1369"/>
    </row>
    <row r="1370">
      <c r="A1370" t="n">
        <v>164872</v>
      </c>
      <c r="B1370" t="s">
        <v>2299</v>
      </c>
      <c r="C1370" t="s">
        <v>2290</v>
      </c>
      <c r="D1370" t="s">
        <v>2276</v>
      </c>
      <c r="E1370" t="s">
        <v>993</v>
      </c>
      <c r="F1370" t="s">
        <v>162</v>
      </c>
      <c r="G1370" t="s">
        <v>163</v>
      </c>
      <c r="H1370" t="s">
        <v>150</v>
      </c>
      <c r="I1370" t="s">
        <v>151</v>
      </c>
      <c r="J1370" t="s">
        <v>164</v>
      </c>
      <c r="K1370" t="s">
        <v>209</v>
      </c>
      <c r="L1370" t="s">
        <v>155</v>
      </c>
      <c r="M1370" t="s">
        <v>155</v>
      </c>
      <c r="N1370" t="n">
        <v>-71.0858</v>
      </c>
      <c r="O1370" t="n">
        <v>42.3485</v>
      </c>
      <c r="P1370" t="n">
        <v>953</v>
      </c>
      <c r="Q1370" t="n">
        <v>423</v>
      </c>
      <c r="R1370" t="n">
        <v>58.4</v>
      </c>
      <c r="S1370" t="n">
        <v>38.5</v>
      </c>
      <c r="T1370" t="n">
        <v>5.9</v>
      </c>
      <c r="U1370" t="n">
        <v>15.1</v>
      </c>
      <c r="V1370" t="n">
        <v>5.7</v>
      </c>
      <c r="W1370" t="n">
        <v>13.5</v>
      </c>
      <c r="X1370" t="n">
        <v>61</v>
      </c>
      <c r="Y1370"/>
      <c r="Z1370" t="n">
        <v>3</v>
      </c>
      <c r="AA1370" t="n">
        <v>26</v>
      </c>
      <c r="AB1370" t="n">
        <v>38.5</v>
      </c>
      <c r="AC1370" t="n">
        <v>26</v>
      </c>
      <c r="AD1370" t="n">
        <v>38.5</v>
      </c>
      <c r="AE1370" t="n">
        <v>7.7</v>
      </c>
      <c r="AF1370" t="n">
        <v>21</v>
      </c>
      <c r="AG1370" t="n">
        <v>20</v>
      </c>
      <c r="AH1370" t="n">
        <v>29</v>
      </c>
      <c r="AI1370" t="n">
        <v>37565</v>
      </c>
      <c r="AJ1370" t="n">
        <v>36638</v>
      </c>
      <c r="AK1370" t="n">
        <v>47152</v>
      </c>
      <c r="AL1370"/>
      <c r="AM1370" t="n">
        <v>41152</v>
      </c>
      <c r="AN1370"/>
      <c r="AO1370"/>
      <c r="AP1370" t="n">
        <v>23</v>
      </c>
      <c r="AQ1370" t="n">
        <v>132</v>
      </c>
      <c r="AR1370"/>
    </row>
    <row r="1371">
      <c r="A1371" t="n">
        <v>164915</v>
      </c>
      <c r="B1371" t="s">
        <v>2300</v>
      </c>
      <c r="C1371" t="s">
        <v>2301</v>
      </c>
      <c r="D1371" t="s">
        <v>2276</v>
      </c>
      <c r="E1371" t="s">
        <v>993</v>
      </c>
      <c r="F1371" t="s">
        <v>162</v>
      </c>
      <c r="G1371" t="s">
        <v>163</v>
      </c>
      <c r="H1371" t="s">
        <v>150</v>
      </c>
      <c r="I1371" t="s">
        <v>186</v>
      </c>
      <c r="J1371" t="s">
        <v>164</v>
      </c>
      <c r="K1371" t="s">
        <v>209</v>
      </c>
      <c r="L1371" t="s">
        <v>155</v>
      </c>
      <c r="M1371" t="s">
        <v>155</v>
      </c>
      <c r="N1371" t="n">
        <v>-71.1332</v>
      </c>
      <c r="O1371" t="n">
        <v>42.3391</v>
      </c>
      <c r="P1371" t="n">
        <v>180</v>
      </c>
      <c r="Q1371"/>
      <c r="R1371"/>
      <c r="S1371"/>
      <c r="T1371"/>
      <c r="U1371"/>
      <c r="V1371"/>
      <c r="W1371"/>
      <c r="X1371"/>
      <c r="Y1371"/>
      <c r="Z1371"/>
      <c r="AA1371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 t="n">
        <v>20</v>
      </c>
      <c r="AR1371" t="n">
        <v>10</v>
      </c>
    </row>
    <row r="1372">
      <c r="A1372" t="n">
        <v>164924</v>
      </c>
      <c r="B1372" t="s">
        <v>2302</v>
      </c>
      <c r="C1372" t="s">
        <v>2303</v>
      </c>
      <c r="D1372" t="s">
        <v>2276</v>
      </c>
      <c r="E1372" t="s">
        <v>993</v>
      </c>
      <c r="F1372" t="s">
        <v>162</v>
      </c>
      <c r="G1372" t="s">
        <v>163</v>
      </c>
      <c r="H1372" t="s">
        <v>150</v>
      </c>
      <c r="I1372" t="s">
        <v>151</v>
      </c>
      <c r="J1372" t="s">
        <v>238</v>
      </c>
      <c r="K1372" t="s">
        <v>159</v>
      </c>
      <c r="L1372" t="s">
        <v>155</v>
      </c>
      <c r="M1372" t="s">
        <v>155</v>
      </c>
      <c r="N1372" t="n">
        <v>-71.1692</v>
      </c>
      <c r="O1372" t="n">
        <v>42.3362</v>
      </c>
      <c r="P1372" t="n">
        <v>16604</v>
      </c>
      <c r="Q1372" t="n">
        <v>10425</v>
      </c>
      <c r="R1372" t="n">
        <v>52.8</v>
      </c>
      <c r="S1372" t="n">
        <v>56.6</v>
      </c>
      <c r="T1372" t="n">
        <v>5.1</v>
      </c>
      <c r="U1372" t="n">
        <v>11.1</v>
      </c>
      <c r="V1372" t="n">
        <v>11</v>
      </c>
      <c r="W1372" t="n">
        <v>9.3</v>
      </c>
      <c r="X1372" t="n">
        <v>95</v>
      </c>
      <c r="Y1372"/>
      <c r="Z1372" t="n">
        <v>13</v>
      </c>
      <c r="AA1372" t="n">
        <v>2409</v>
      </c>
      <c r="AB1372" t="n">
        <v>91</v>
      </c>
      <c r="AC1372" t="n">
        <v>2409</v>
      </c>
      <c r="AD1372" t="n">
        <v>91</v>
      </c>
      <c r="AE1372" t="n">
        <v>88.3</v>
      </c>
      <c r="AF1372" t="n">
        <v>2335</v>
      </c>
      <c r="AG1372" t="n">
        <v>13</v>
      </c>
      <c r="AH1372" t="n">
        <v>45</v>
      </c>
      <c r="AI1372" t="n">
        <v>32590</v>
      </c>
      <c r="AJ1372" t="n">
        <v>5851</v>
      </c>
      <c r="AK1372" t="n">
        <v>7655</v>
      </c>
      <c r="AL1372" t="n">
        <v>12554</v>
      </c>
      <c r="AM1372" t="n">
        <v>23325</v>
      </c>
      <c r="AN1372" t="n">
        <v>56247</v>
      </c>
      <c r="AO1372"/>
      <c r="AP1372" t="n">
        <v>2296</v>
      </c>
      <c r="AQ1372" t="n">
        <v>1630</v>
      </c>
      <c r="AR1372" t="n">
        <v>405</v>
      </c>
    </row>
    <row r="1373">
      <c r="A1373" t="n">
        <v>164988</v>
      </c>
      <c r="B1373" t="s">
        <v>2304</v>
      </c>
      <c r="C1373" t="s">
        <v>2290</v>
      </c>
      <c r="D1373" t="s">
        <v>2276</v>
      </c>
      <c r="E1373" t="s">
        <v>993</v>
      </c>
      <c r="F1373" t="s">
        <v>162</v>
      </c>
      <c r="G1373" t="s">
        <v>163</v>
      </c>
      <c r="H1373" t="s">
        <v>150</v>
      </c>
      <c r="I1373" t="s">
        <v>151</v>
      </c>
      <c r="J1373" t="s">
        <v>158</v>
      </c>
      <c r="K1373" t="s">
        <v>159</v>
      </c>
      <c r="L1373" t="s">
        <v>155</v>
      </c>
      <c r="M1373" t="s">
        <v>155</v>
      </c>
      <c r="N1373" t="n">
        <v>-71.1079</v>
      </c>
      <c r="O1373" t="n">
        <v>42.3511</v>
      </c>
      <c r="P1373" t="n">
        <v>45548</v>
      </c>
      <c r="Q1373" t="n">
        <v>22942</v>
      </c>
      <c r="R1373" t="n">
        <v>58.3</v>
      </c>
      <c r="S1373" t="n">
        <v>31.8</v>
      </c>
      <c r="T1373" t="n">
        <v>4.6</v>
      </c>
      <c r="U1373" t="n">
        <v>10.5</v>
      </c>
      <c r="V1373" t="n">
        <v>18</v>
      </c>
      <c r="W1373" t="n">
        <v>22.3</v>
      </c>
      <c r="X1373" t="n">
        <v>95</v>
      </c>
      <c r="Y1373" t="n">
        <v>100</v>
      </c>
      <c r="Z1373" t="n">
        <v>10</v>
      </c>
      <c r="AA1373" t="n">
        <v>3488</v>
      </c>
      <c r="AB1373" t="n">
        <v>90</v>
      </c>
      <c r="AC1373" t="n">
        <v>3488</v>
      </c>
      <c r="AD1373" t="n">
        <v>90</v>
      </c>
      <c r="AE1373" t="n">
        <v>83.4</v>
      </c>
      <c r="AF1373" t="n">
        <v>3634</v>
      </c>
      <c r="AG1373" t="n">
        <v>18</v>
      </c>
      <c r="AH1373" t="n">
        <v>48</v>
      </c>
      <c r="AI1373" t="n">
        <v>27551</v>
      </c>
      <c r="AJ1373" t="n">
        <v>11453</v>
      </c>
      <c r="AK1373" t="n">
        <v>11167</v>
      </c>
      <c r="AL1373" t="n">
        <v>13639</v>
      </c>
      <c r="AM1373" t="n">
        <v>25501</v>
      </c>
      <c r="AN1373" t="n">
        <v>48018</v>
      </c>
      <c r="AO1373"/>
      <c r="AP1373" t="n">
        <v>4427</v>
      </c>
      <c r="AQ1373" t="n">
        <v>6842</v>
      </c>
      <c r="AR1373" t="n">
        <v>1196</v>
      </c>
    </row>
    <row r="1374">
      <c r="A1374" t="n">
        <v>165015</v>
      </c>
      <c r="B1374" t="s">
        <v>2305</v>
      </c>
      <c r="C1374" t="s">
        <v>2294</v>
      </c>
      <c r="D1374" t="s">
        <v>2276</v>
      </c>
      <c r="E1374" t="s">
        <v>993</v>
      </c>
      <c r="F1374" t="s">
        <v>162</v>
      </c>
      <c r="G1374" t="s">
        <v>163</v>
      </c>
      <c r="H1374" t="s">
        <v>150</v>
      </c>
      <c r="I1374" t="s">
        <v>151</v>
      </c>
      <c r="J1374" t="s">
        <v>152</v>
      </c>
      <c r="K1374" t="s">
        <v>159</v>
      </c>
      <c r="L1374" t="s">
        <v>155</v>
      </c>
      <c r="M1374" t="s">
        <v>155</v>
      </c>
      <c r="N1374" t="n">
        <v>-71.2602</v>
      </c>
      <c r="O1374" t="n">
        <v>42.3657</v>
      </c>
      <c r="P1374" t="n">
        <v>6121</v>
      </c>
      <c r="Q1374" t="n">
        <v>3974</v>
      </c>
      <c r="R1374" t="n">
        <v>57.3</v>
      </c>
      <c r="S1374" t="n">
        <v>41.6</v>
      </c>
      <c r="T1374" t="n">
        <v>5.7</v>
      </c>
      <c r="U1374" t="n">
        <v>8</v>
      </c>
      <c r="V1374" t="n">
        <v>16.8</v>
      </c>
      <c r="W1374" t="n">
        <v>20.9</v>
      </c>
      <c r="X1374" t="n">
        <v>90</v>
      </c>
      <c r="Y1374"/>
      <c r="Z1374" t="n">
        <v>11</v>
      </c>
      <c r="AA1374" t="n">
        <v>857</v>
      </c>
      <c r="AB1374" t="n">
        <v>86.1</v>
      </c>
      <c r="AC1374" t="n">
        <v>857</v>
      </c>
      <c r="AD1374" t="n">
        <v>86.1</v>
      </c>
      <c r="AE1374" t="n">
        <v>78.3</v>
      </c>
      <c r="AF1374" t="n">
        <v>987</v>
      </c>
      <c r="AG1374" t="n">
        <v>14</v>
      </c>
      <c r="AH1374" t="n">
        <v>64</v>
      </c>
      <c r="AI1374" t="n">
        <v>44668</v>
      </c>
      <c r="AJ1374" t="n">
        <v>12366</v>
      </c>
      <c r="AK1374" t="n">
        <v>15077</v>
      </c>
      <c r="AL1374" t="n">
        <v>17974</v>
      </c>
      <c r="AM1374" t="n">
        <v>26231</v>
      </c>
      <c r="AN1374" t="n">
        <v>53720</v>
      </c>
      <c r="AO1374"/>
      <c r="AP1374" t="n">
        <v>884</v>
      </c>
      <c r="AQ1374" t="n">
        <v>810</v>
      </c>
      <c r="AR1374" t="n">
        <v>77</v>
      </c>
    </row>
    <row r="1375">
      <c r="A1375" t="n">
        <v>165024</v>
      </c>
      <c r="B1375" t="s">
        <v>2306</v>
      </c>
      <c r="C1375" t="s">
        <v>2307</v>
      </c>
      <c r="D1375" t="s">
        <v>2276</v>
      </c>
      <c r="E1375" t="s">
        <v>993</v>
      </c>
      <c r="F1375" t="s">
        <v>148</v>
      </c>
      <c r="G1375" t="s">
        <v>149</v>
      </c>
      <c r="H1375" t="s">
        <v>150</v>
      </c>
      <c r="I1375" t="s">
        <v>186</v>
      </c>
      <c r="J1375" t="s">
        <v>152</v>
      </c>
      <c r="K1375" t="s">
        <v>153</v>
      </c>
      <c r="L1375" t="s">
        <v>155</v>
      </c>
      <c r="M1375" t="s">
        <v>155</v>
      </c>
      <c r="N1375" t="n">
        <v>-70.9746</v>
      </c>
      <c r="O1375" t="n">
        <v>41.9875</v>
      </c>
      <c r="P1375" t="n">
        <v>11383</v>
      </c>
      <c r="Q1375" t="n">
        <v>9266</v>
      </c>
      <c r="R1375" t="n">
        <v>57.7</v>
      </c>
      <c r="S1375" t="n">
        <v>68.3</v>
      </c>
      <c r="T1375" t="n">
        <v>10.6</v>
      </c>
      <c r="U1375" t="n">
        <v>9.2</v>
      </c>
      <c r="V1375" t="n">
        <v>3.9</v>
      </c>
      <c r="W1375" t="n">
        <v>0.7</v>
      </c>
      <c r="X1375" t="n">
        <v>77</v>
      </c>
      <c r="Y1375" t="n">
        <v>43</v>
      </c>
      <c r="Z1375" t="n">
        <v>17</v>
      </c>
      <c r="AA1375" t="n">
        <v>1476</v>
      </c>
      <c r="AB1375" t="n">
        <v>54.6</v>
      </c>
      <c r="AC1375" t="n">
        <v>1476</v>
      </c>
      <c r="AD1375" t="n">
        <v>54.6</v>
      </c>
      <c r="AE1375" t="n">
        <v>33.8</v>
      </c>
      <c r="AF1375" t="n">
        <v>1496</v>
      </c>
      <c r="AG1375" t="n">
        <v>30</v>
      </c>
      <c r="AH1375" t="n">
        <v>60</v>
      </c>
      <c r="AI1375" t="n">
        <v>16230</v>
      </c>
      <c r="AJ1375" t="n">
        <v>11267</v>
      </c>
      <c r="AK1375" t="n">
        <v>12771</v>
      </c>
      <c r="AL1375" t="n">
        <v>16464</v>
      </c>
      <c r="AM1375" t="n">
        <v>19161</v>
      </c>
      <c r="AN1375" t="n">
        <v>22091</v>
      </c>
      <c r="AO1375"/>
      <c r="AP1375" t="n">
        <v>1723</v>
      </c>
      <c r="AQ1375" t="n">
        <v>478</v>
      </c>
      <c r="AR1375"/>
    </row>
    <row r="1376">
      <c r="A1376" t="n">
        <v>165033</v>
      </c>
      <c r="B1376" t="s">
        <v>2308</v>
      </c>
      <c r="C1376" t="s">
        <v>2309</v>
      </c>
      <c r="D1376" t="s">
        <v>2276</v>
      </c>
      <c r="E1376" t="s">
        <v>993</v>
      </c>
      <c r="F1376" t="s">
        <v>173</v>
      </c>
      <c r="G1376" t="s">
        <v>149</v>
      </c>
      <c r="H1376" t="s">
        <v>174</v>
      </c>
      <c r="I1376" t="s">
        <v>186</v>
      </c>
      <c r="J1376" t="s">
        <v>152</v>
      </c>
      <c r="K1376" t="s">
        <v>176</v>
      </c>
      <c r="L1376" t="s">
        <v>155</v>
      </c>
      <c r="M1376" t="s">
        <v>155</v>
      </c>
      <c r="N1376" t="n">
        <v>-71.1191</v>
      </c>
      <c r="O1376" t="n">
        <v>41.722</v>
      </c>
      <c r="P1376" t="n">
        <v>8143</v>
      </c>
      <c r="Q1376" t="n">
        <v>8143</v>
      </c>
      <c r="R1376" t="n">
        <v>67.3</v>
      </c>
      <c r="S1376" t="n">
        <v>57.5</v>
      </c>
      <c r="T1376" t="n">
        <v>12.2</v>
      </c>
      <c r="U1376" t="n">
        <v>11.8</v>
      </c>
      <c r="V1376" t="n">
        <v>2.8</v>
      </c>
      <c r="W1376" t="n">
        <v>0.2</v>
      </c>
      <c r="X1376" t="n">
        <v>60</v>
      </c>
      <c r="Y1376" t="n">
        <v>41</v>
      </c>
      <c r="Z1376" t="n">
        <v>15</v>
      </c>
      <c r="AA1376" t="n">
        <v>828</v>
      </c>
      <c r="AB1376" t="n">
        <v>20.7</v>
      </c>
      <c r="AC1376"/>
      <c r="AD1376"/>
      <c r="AE1376"/>
      <c r="AF1376" t="n">
        <v>731</v>
      </c>
      <c r="AG1376" t="n">
        <v>43</v>
      </c>
      <c r="AH1376" t="n">
        <v>52</v>
      </c>
      <c r="AI1376" t="n">
        <v>5738</v>
      </c>
      <c r="AJ1376" t="n">
        <v>4439</v>
      </c>
      <c r="AK1376" t="n">
        <v>4802</v>
      </c>
      <c r="AL1376" t="n">
        <v>5692</v>
      </c>
      <c r="AM1376" t="n">
        <v>10268</v>
      </c>
      <c r="AN1376" t="n">
        <v>11574</v>
      </c>
      <c r="AO1376" t="n">
        <v>755</v>
      </c>
      <c r="AP1376"/>
      <c r="AQ1376"/>
      <c r="AR1376"/>
    </row>
    <row r="1377">
      <c r="A1377" t="n">
        <v>165060</v>
      </c>
      <c r="B1377" t="s">
        <v>2310</v>
      </c>
      <c r="C1377" t="s">
        <v>2311</v>
      </c>
      <c r="D1377" t="s">
        <v>2276</v>
      </c>
      <c r="E1377" t="s">
        <v>993</v>
      </c>
      <c r="F1377" t="s">
        <v>368</v>
      </c>
      <c r="G1377" t="s">
        <v>163</v>
      </c>
      <c r="H1377" t="s">
        <v>174</v>
      </c>
      <c r="I1377" t="s">
        <v>186</v>
      </c>
      <c r="J1377" t="s">
        <v>164</v>
      </c>
      <c r="K1377"/>
      <c r="L1377" t="s">
        <v>155</v>
      </c>
      <c r="M1377" t="s">
        <v>155</v>
      </c>
      <c r="N1377" t="n">
        <v>-70.9928</v>
      </c>
      <c r="O1377" t="n">
        <v>42.088</v>
      </c>
      <c r="P1377" t="n">
        <v>232</v>
      </c>
      <c r="Q1377" t="n">
        <v>232</v>
      </c>
      <c r="R1377" t="n">
        <v>89.7</v>
      </c>
      <c r="S1377" t="n">
        <v>62.9</v>
      </c>
      <c r="T1377" t="n">
        <v>21.1</v>
      </c>
      <c r="U1377" t="n">
        <v>3.4</v>
      </c>
      <c r="V1377" t="n">
        <v>2.2</v>
      </c>
      <c r="W1377" t="n">
        <v>0</v>
      </c>
      <c r="X1377" t="n">
        <v>0</v>
      </c>
      <c r="Y1377"/>
      <c r="Z1377" t="n">
        <v>7</v>
      </c>
      <c r="AA1377" t="n">
        <v>1</v>
      </c>
      <c r="AB1377"/>
      <c r="AC1377"/>
      <c r="AD1377"/>
      <c r="AE1377"/>
      <c r="AF1377" t="n">
        <v>1</v>
      </c>
      <c r="AG1377" t="n">
        <v>37</v>
      </c>
      <c r="AH1377" t="n">
        <v>75</v>
      </c>
      <c r="AI1377" t="n">
        <v>25162</v>
      </c>
      <c r="AJ1377"/>
      <c r="AK1377" t="n">
        <v>25162</v>
      </c>
      <c r="AL1377"/>
      <c r="AM1377"/>
      <c r="AN1377"/>
      <c r="AO1377"/>
      <c r="AP1377"/>
      <c r="AQ1377"/>
      <c r="AR1377"/>
    </row>
    <row r="1378">
      <c r="A1378" t="n">
        <v>165112</v>
      </c>
      <c r="B1378" t="s">
        <v>2312</v>
      </c>
      <c r="C1378" t="s">
        <v>2290</v>
      </c>
      <c r="D1378" t="s">
        <v>2276</v>
      </c>
      <c r="E1378" t="s">
        <v>993</v>
      </c>
      <c r="F1378" t="s">
        <v>173</v>
      </c>
      <c r="G1378" t="s">
        <v>149</v>
      </c>
      <c r="H1378" t="s">
        <v>174</v>
      </c>
      <c r="I1378" t="s">
        <v>151</v>
      </c>
      <c r="J1378" t="s">
        <v>152</v>
      </c>
      <c r="K1378" t="s">
        <v>176</v>
      </c>
      <c r="L1378" t="s">
        <v>155</v>
      </c>
      <c r="M1378" t="s">
        <v>155</v>
      </c>
      <c r="N1378" t="n">
        <v>-71.0693</v>
      </c>
      <c r="O1378" t="n">
        <v>42.3748</v>
      </c>
      <c r="P1378" t="n">
        <v>12494</v>
      </c>
      <c r="Q1378" t="n">
        <v>12494</v>
      </c>
      <c r="R1378" t="n">
        <v>60.4</v>
      </c>
      <c r="S1378" t="n">
        <v>18.6</v>
      </c>
      <c r="T1378" t="n">
        <v>21.6</v>
      </c>
      <c r="U1378" t="n">
        <v>28.2</v>
      </c>
      <c r="V1378" t="n">
        <v>9.5</v>
      </c>
      <c r="W1378" t="n">
        <v>5.1</v>
      </c>
      <c r="X1378" t="n">
        <v>64</v>
      </c>
      <c r="Y1378" t="n">
        <v>46</v>
      </c>
      <c r="Z1378" t="n">
        <v>19</v>
      </c>
      <c r="AA1378" t="n">
        <v>710</v>
      </c>
      <c r="AB1378" t="n">
        <v>19.3</v>
      </c>
      <c r="AC1378"/>
      <c r="AD1378"/>
      <c r="AE1378"/>
      <c r="AF1378" t="n">
        <v>865</v>
      </c>
      <c r="AG1378" t="n">
        <v>38</v>
      </c>
      <c r="AH1378" t="n">
        <v>60</v>
      </c>
      <c r="AI1378" t="n">
        <v>7669</v>
      </c>
      <c r="AJ1378" t="n">
        <v>4847</v>
      </c>
      <c r="AK1378" t="n">
        <v>6653</v>
      </c>
      <c r="AL1378" t="n">
        <v>9288</v>
      </c>
      <c r="AM1378" t="n">
        <v>11291</v>
      </c>
      <c r="AN1378"/>
      <c r="AO1378" t="n">
        <v>938</v>
      </c>
      <c r="AP1378"/>
      <c r="AQ1378"/>
      <c r="AR1378"/>
    </row>
    <row r="1379">
      <c r="A1379" t="n">
        <v>165167</v>
      </c>
      <c r="B1379" t="s">
        <v>2313</v>
      </c>
      <c r="C1379" t="s">
        <v>2290</v>
      </c>
      <c r="D1379" t="s">
        <v>2276</v>
      </c>
      <c r="E1379" t="s">
        <v>993</v>
      </c>
      <c r="F1379" t="s">
        <v>162</v>
      </c>
      <c r="G1379" t="s">
        <v>163</v>
      </c>
      <c r="H1379" t="s">
        <v>150</v>
      </c>
      <c r="I1379" t="s">
        <v>151</v>
      </c>
      <c r="J1379" t="s">
        <v>168</v>
      </c>
      <c r="K1379" t="s">
        <v>153</v>
      </c>
      <c r="L1379" t="s">
        <v>155</v>
      </c>
      <c r="M1379" t="s">
        <v>155</v>
      </c>
      <c r="N1379" t="n">
        <v>-71.0726</v>
      </c>
      <c r="O1379" t="n">
        <v>42.3811</v>
      </c>
      <c r="P1379" t="n">
        <v>3131</v>
      </c>
      <c r="Q1379" t="n">
        <v>1274</v>
      </c>
      <c r="R1379" t="n">
        <v>73.1</v>
      </c>
      <c r="S1379" t="n">
        <v>30.6</v>
      </c>
      <c r="T1379" t="n">
        <v>27</v>
      </c>
      <c r="U1379" t="n">
        <v>27.4</v>
      </c>
      <c r="V1379" t="n">
        <v>5.7</v>
      </c>
      <c r="W1379" t="n">
        <v>3.3</v>
      </c>
      <c r="X1379"/>
      <c r="Y1379" t="n">
        <v>38</v>
      </c>
      <c r="Z1379" t="n">
        <v>11</v>
      </c>
      <c r="AA1379" t="n">
        <v>8</v>
      </c>
      <c r="AB1379" t="n">
        <v>12.5</v>
      </c>
      <c r="AC1379" t="n">
        <v>8</v>
      </c>
      <c r="AD1379" t="n">
        <v>12.5</v>
      </c>
      <c r="AE1379" t="n">
        <v>12.5</v>
      </c>
      <c r="AF1379" t="n">
        <v>0</v>
      </c>
      <c r="AG1379" t="n">
        <v>33</v>
      </c>
      <c r="AH1379" t="n">
        <v>41</v>
      </c>
      <c r="AI1379"/>
      <c r="AJ1379"/>
      <c r="AK1379"/>
      <c r="AL1379"/>
      <c r="AM1379"/>
      <c r="AN1379"/>
      <c r="AO1379" t="n">
        <v>13</v>
      </c>
      <c r="AP1379" t="n">
        <v>155</v>
      </c>
      <c r="AQ1379" t="n">
        <v>503</v>
      </c>
      <c r="AR1379" t="n">
        <v>7</v>
      </c>
    </row>
    <row r="1380">
      <c r="A1380" t="n">
        <v>165194</v>
      </c>
      <c r="B1380" t="s">
        <v>2314</v>
      </c>
      <c r="C1380" t="s">
        <v>2315</v>
      </c>
      <c r="D1380" t="s">
        <v>2276</v>
      </c>
      <c r="E1380" t="s">
        <v>993</v>
      </c>
      <c r="F1380" t="s">
        <v>173</v>
      </c>
      <c r="G1380" t="s">
        <v>149</v>
      </c>
      <c r="H1380" t="s">
        <v>174</v>
      </c>
      <c r="I1380" t="s">
        <v>151</v>
      </c>
      <c r="J1380" t="s">
        <v>168</v>
      </c>
      <c r="K1380" t="s">
        <v>176</v>
      </c>
      <c r="L1380" t="s">
        <v>155</v>
      </c>
      <c r="M1380" t="s">
        <v>155</v>
      </c>
      <c r="N1380" t="n">
        <v>-70.3373</v>
      </c>
      <c r="O1380" t="n">
        <v>41.6919</v>
      </c>
      <c r="P1380" t="n">
        <v>3490</v>
      </c>
      <c r="Q1380" t="n">
        <v>3490</v>
      </c>
      <c r="R1380" t="n">
        <v>63.1</v>
      </c>
      <c r="S1380" t="n">
        <v>67.4</v>
      </c>
      <c r="T1380" t="n">
        <v>9.1</v>
      </c>
      <c r="U1380" t="n">
        <v>11.3</v>
      </c>
      <c r="V1380" t="n">
        <v>2.5</v>
      </c>
      <c r="W1380" t="n">
        <v>0</v>
      </c>
      <c r="X1380" t="n">
        <v>55</v>
      </c>
      <c r="Y1380" t="n">
        <v>39</v>
      </c>
      <c r="Z1380" t="n">
        <v>10</v>
      </c>
      <c r="AA1380" t="n">
        <v>264</v>
      </c>
      <c r="AB1380" t="n">
        <v>21.6</v>
      </c>
      <c r="AC1380"/>
      <c r="AD1380"/>
      <c r="AE1380"/>
      <c r="AF1380" t="n">
        <v>220</v>
      </c>
      <c r="AG1380" t="n">
        <v>31</v>
      </c>
      <c r="AH1380" t="n">
        <v>50</v>
      </c>
      <c r="AI1380" t="n">
        <v>9220</v>
      </c>
      <c r="AJ1380" t="n">
        <v>6956</v>
      </c>
      <c r="AK1380" t="n">
        <v>7924</v>
      </c>
      <c r="AL1380" t="n">
        <v>7809</v>
      </c>
      <c r="AM1380" t="n">
        <v>13018</v>
      </c>
      <c r="AN1380" t="n">
        <v>14135</v>
      </c>
      <c r="AO1380" t="n">
        <v>326</v>
      </c>
      <c r="AP1380"/>
      <c r="AQ1380"/>
      <c r="AR1380"/>
    </row>
    <row r="1381">
      <c r="A1381" t="n">
        <v>165255</v>
      </c>
      <c r="B1381" t="s">
        <v>2316</v>
      </c>
      <c r="C1381" t="s">
        <v>2317</v>
      </c>
      <c r="D1381" t="s">
        <v>2276</v>
      </c>
      <c r="E1381" t="s">
        <v>993</v>
      </c>
      <c r="F1381" t="s">
        <v>199</v>
      </c>
      <c r="G1381" t="s">
        <v>189</v>
      </c>
      <c r="H1381" t="s">
        <v>200</v>
      </c>
      <c r="I1381" t="s">
        <v>186</v>
      </c>
      <c r="J1381" t="s">
        <v>164</v>
      </c>
      <c r="K1381"/>
      <c r="L1381" t="s">
        <v>155</v>
      </c>
      <c r="M1381" t="s">
        <v>155</v>
      </c>
      <c r="N1381" t="n">
        <v>-71.1372</v>
      </c>
      <c r="O1381" t="n">
        <v>42.4932</v>
      </c>
      <c r="P1381" t="n">
        <v>262</v>
      </c>
      <c r="Q1381" t="n">
        <v>262</v>
      </c>
      <c r="R1381" t="n">
        <v>98.5</v>
      </c>
      <c r="S1381" t="n">
        <v>54.6</v>
      </c>
      <c r="T1381" t="n">
        <v>5.3</v>
      </c>
      <c r="U1381" t="n">
        <v>25.6</v>
      </c>
      <c r="V1381" t="n">
        <v>5.3</v>
      </c>
      <c r="W1381" t="n">
        <v>0</v>
      </c>
      <c r="X1381" t="n">
        <v>96</v>
      </c>
      <c r="Y1381" t="n">
        <v>89</v>
      </c>
      <c r="Z1381" t="n">
        <v>12</v>
      </c>
      <c r="AA1381"/>
      <c r="AB1381"/>
      <c r="AC1381"/>
      <c r="AD1381"/>
      <c r="AE1381"/>
      <c r="AF1381" t="n">
        <v>82</v>
      </c>
      <c r="AG1381" t="n">
        <v>48</v>
      </c>
      <c r="AH1381" t="n">
        <v>48</v>
      </c>
      <c r="AI1381" t="n">
        <v>18963</v>
      </c>
      <c r="AJ1381" t="n">
        <v>19006</v>
      </c>
      <c r="AK1381" t="n">
        <v>19076</v>
      </c>
      <c r="AL1381" t="n">
        <v>23387</v>
      </c>
      <c r="AM1381"/>
      <c r="AN1381"/>
      <c r="AO1381"/>
      <c r="AP1381"/>
      <c r="AQ1381"/>
      <c r="AR1381"/>
    </row>
    <row r="1382">
      <c r="A1382" t="n">
        <v>165264</v>
      </c>
      <c r="B1382" t="s">
        <v>2318</v>
      </c>
      <c r="C1382" t="s">
        <v>1209</v>
      </c>
      <c r="D1382" t="s">
        <v>2276</v>
      </c>
      <c r="E1382" t="s">
        <v>993</v>
      </c>
      <c r="F1382" t="s">
        <v>162</v>
      </c>
      <c r="G1382" t="s">
        <v>163</v>
      </c>
      <c r="H1382" t="s">
        <v>150</v>
      </c>
      <c r="I1382" t="s">
        <v>186</v>
      </c>
      <c r="J1382" t="s">
        <v>164</v>
      </c>
      <c r="K1382" t="s">
        <v>209</v>
      </c>
      <c r="L1382" t="s">
        <v>155</v>
      </c>
      <c r="M1382" t="s">
        <v>155</v>
      </c>
      <c r="N1382" t="n">
        <v>-71.0583</v>
      </c>
      <c r="O1382" t="n">
        <v>42.2609</v>
      </c>
      <c r="P1382" t="n">
        <v>1829</v>
      </c>
      <c r="Q1382" t="n">
        <v>1829</v>
      </c>
      <c r="R1382" t="n">
        <v>91</v>
      </c>
      <c r="S1382" t="n">
        <v>32</v>
      </c>
      <c r="T1382" t="n">
        <v>42.6</v>
      </c>
      <c r="U1382" t="n">
        <v>13</v>
      </c>
      <c r="V1382" t="n">
        <v>2.7</v>
      </c>
      <c r="W1382" t="n">
        <v>1.3</v>
      </c>
      <c r="X1382"/>
      <c r="Y1382"/>
      <c r="Z1382" t="n">
        <v>5</v>
      </c>
      <c r="AA1382"/>
      <c r="AB1382"/>
      <c r="AC1382"/>
      <c r="AD1382"/>
      <c r="AE1382"/>
      <c r="AF1382" t="n">
        <v>2</v>
      </c>
      <c r="AG1382" t="n">
        <v>37</v>
      </c>
      <c r="AH1382" t="n">
        <v>40</v>
      </c>
      <c r="AI1382"/>
      <c r="AJ1382"/>
      <c r="AK1382"/>
      <c r="AL1382"/>
      <c r="AM1382"/>
      <c r="AN1382"/>
      <c r="AO1382" t="n">
        <v>323</v>
      </c>
      <c r="AP1382" t="n">
        <v>120</v>
      </c>
      <c r="AQ1382"/>
      <c r="AR1382"/>
    </row>
    <row r="1383">
      <c r="A1383" t="n">
        <v>165334</v>
      </c>
      <c r="B1383" t="s">
        <v>2319</v>
      </c>
      <c r="C1383" t="s">
        <v>2285</v>
      </c>
      <c r="D1383" t="s">
        <v>2276</v>
      </c>
      <c r="E1383" t="s">
        <v>993</v>
      </c>
      <c r="F1383" t="s">
        <v>162</v>
      </c>
      <c r="G1383" t="s">
        <v>163</v>
      </c>
      <c r="H1383" t="s">
        <v>150</v>
      </c>
      <c r="I1383" t="s">
        <v>151</v>
      </c>
      <c r="J1383" t="s">
        <v>168</v>
      </c>
      <c r="K1383" t="s">
        <v>159</v>
      </c>
      <c r="L1383" t="s">
        <v>155</v>
      </c>
      <c r="M1383" t="s">
        <v>155</v>
      </c>
      <c r="N1383" t="n">
        <v>-71.8234</v>
      </c>
      <c r="O1383" t="n">
        <v>42.25</v>
      </c>
      <c r="P1383" t="n">
        <v>4256</v>
      </c>
      <c r="Q1383" t="n">
        <v>2494</v>
      </c>
      <c r="R1383" t="n">
        <v>58.4</v>
      </c>
      <c r="S1383" t="n">
        <v>61.5</v>
      </c>
      <c r="T1383" t="n">
        <v>4.7</v>
      </c>
      <c r="U1383" t="n">
        <v>10.1</v>
      </c>
      <c r="V1383" t="n">
        <v>6.9</v>
      </c>
      <c r="W1383" t="n">
        <v>6.9</v>
      </c>
      <c r="X1383" t="n">
        <v>88</v>
      </c>
      <c r="Y1383"/>
      <c r="Z1383" t="n">
        <v>9</v>
      </c>
      <c r="AA1383" t="n">
        <v>612</v>
      </c>
      <c r="AB1383" t="n">
        <v>77.1</v>
      </c>
      <c r="AC1383" t="n">
        <v>612</v>
      </c>
      <c r="AD1383" t="n">
        <v>77.1</v>
      </c>
      <c r="AE1383" t="n">
        <v>71.4</v>
      </c>
      <c r="AF1383" t="n">
        <v>703</v>
      </c>
      <c r="AG1383" t="n">
        <v>21</v>
      </c>
      <c r="AH1383" t="n">
        <v>96</v>
      </c>
      <c r="AI1383" t="n">
        <v>32767</v>
      </c>
      <c r="AJ1383" t="n">
        <v>16629</v>
      </c>
      <c r="AK1383" t="n">
        <v>15377</v>
      </c>
      <c r="AL1383" t="n">
        <v>20719</v>
      </c>
      <c r="AM1383" t="n">
        <v>25104</v>
      </c>
      <c r="AN1383" t="n">
        <v>38832</v>
      </c>
      <c r="AO1383"/>
      <c r="AP1383" t="n">
        <v>602</v>
      </c>
      <c r="AQ1383" t="n">
        <v>659</v>
      </c>
      <c r="AR1383" t="n">
        <v>28</v>
      </c>
    </row>
    <row r="1384">
      <c r="A1384" t="n">
        <v>165495</v>
      </c>
      <c r="B1384" t="s">
        <v>2320</v>
      </c>
      <c r="C1384" t="s">
        <v>2321</v>
      </c>
      <c r="D1384" t="s">
        <v>2276</v>
      </c>
      <c r="E1384" t="s">
        <v>993</v>
      </c>
      <c r="F1384" t="s">
        <v>162</v>
      </c>
      <c r="G1384" t="s">
        <v>163</v>
      </c>
      <c r="H1384" t="s">
        <v>150</v>
      </c>
      <c r="I1384" t="s">
        <v>151</v>
      </c>
      <c r="J1384" t="s">
        <v>164</v>
      </c>
      <c r="K1384" t="s">
        <v>209</v>
      </c>
      <c r="L1384" t="s">
        <v>155</v>
      </c>
      <c r="M1384" t="s">
        <v>155</v>
      </c>
      <c r="N1384" t="n">
        <v>-72.6488</v>
      </c>
      <c r="O1384" t="n">
        <v>42.3139</v>
      </c>
      <c r="P1384" t="n">
        <v>18</v>
      </c>
      <c r="Q1384"/>
      <c r="R1384"/>
      <c r="S1384"/>
      <c r="T1384"/>
      <c r="U1384"/>
      <c r="V1384"/>
      <c r="W1384"/>
      <c r="X1384"/>
      <c r="Y1384"/>
      <c r="Z1384"/>
      <c r="AA1384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 t="n">
        <v>18</v>
      </c>
      <c r="AR1384"/>
    </row>
    <row r="1385">
      <c r="A1385" t="n">
        <v>165529</v>
      </c>
      <c r="B1385" t="s">
        <v>2322</v>
      </c>
      <c r="C1385" t="s">
        <v>1209</v>
      </c>
      <c r="D1385" t="s">
        <v>2276</v>
      </c>
      <c r="E1385" t="s">
        <v>993</v>
      </c>
      <c r="F1385" t="s">
        <v>162</v>
      </c>
      <c r="G1385" t="s">
        <v>163</v>
      </c>
      <c r="H1385" t="s">
        <v>150</v>
      </c>
      <c r="I1385" t="s">
        <v>186</v>
      </c>
      <c r="J1385" t="s">
        <v>168</v>
      </c>
      <c r="K1385" t="s">
        <v>153</v>
      </c>
      <c r="L1385" t="s">
        <v>155</v>
      </c>
      <c r="M1385" t="s">
        <v>155</v>
      </c>
      <c r="N1385" t="n">
        <v>-71.1165</v>
      </c>
      <c r="O1385" t="n">
        <v>42.2381</v>
      </c>
      <c r="P1385" t="n">
        <v>2400</v>
      </c>
      <c r="Q1385" t="n">
        <v>2093</v>
      </c>
      <c r="R1385" t="n">
        <v>59.1</v>
      </c>
      <c r="S1385" t="n">
        <v>61.3</v>
      </c>
      <c r="T1385" t="n">
        <v>13.8</v>
      </c>
      <c r="U1385" t="n">
        <v>9.4</v>
      </c>
      <c r="V1385" t="n">
        <v>2.4</v>
      </c>
      <c r="W1385" t="n">
        <v>3</v>
      </c>
      <c r="X1385" t="n">
        <v>68</v>
      </c>
      <c r="Y1385" t="n">
        <v>0</v>
      </c>
      <c r="Z1385" t="n">
        <v>11</v>
      </c>
      <c r="AA1385" t="n">
        <v>601</v>
      </c>
      <c r="AB1385" t="n">
        <v>48.3</v>
      </c>
      <c r="AC1385" t="n">
        <v>601</v>
      </c>
      <c r="AD1385" t="n">
        <v>48.3</v>
      </c>
      <c r="AE1385" t="n">
        <v>42.9</v>
      </c>
      <c r="AF1385" t="n">
        <v>487</v>
      </c>
      <c r="AG1385" t="n">
        <v>28</v>
      </c>
      <c r="AH1385" t="n">
        <v>87</v>
      </c>
      <c r="AI1385" t="n">
        <v>30367</v>
      </c>
      <c r="AJ1385" t="n">
        <v>23553</v>
      </c>
      <c r="AK1385" t="n">
        <v>24290</v>
      </c>
      <c r="AL1385" t="n">
        <v>28670</v>
      </c>
      <c r="AM1385" t="n">
        <v>32212</v>
      </c>
      <c r="AN1385" t="n">
        <v>32878</v>
      </c>
      <c r="AO1385"/>
      <c r="AP1385" t="n">
        <v>507</v>
      </c>
      <c r="AQ1385" t="n">
        <v>77</v>
      </c>
      <c r="AR1385"/>
    </row>
    <row r="1386">
      <c r="A1386" t="n">
        <v>165556</v>
      </c>
      <c r="B1386" t="s">
        <v>2323</v>
      </c>
      <c r="C1386" t="s">
        <v>2324</v>
      </c>
      <c r="D1386" t="s">
        <v>2276</v>
      </c>
      <c r="E1386" t="s">
        <v>993</v>
      </c>
      <c r="F1386" t="s">
        <v>199</v>
      </c>
      <c r="G1386" t="s">
        <v>189</v>
      </c>
      <c r="H1386" t="s">
        <v>200</v>
      </c>
      <c r="I1386" t="s">
        <v>186</v>
      </c>
      <c r="J1386" t="s">
        <v>164</v>
      </c>
      <c r="K1386"/>
      <c r="L1386" t="s">
        <v>155</v>
      </c>
      <c r="M1386" t="s">
        <v>155</v>
      </c>
      <c r="N1386" t="n">
        <v>-71.0821</v>
      </c>
      <c r="O1386" t="n">
        <v>42.3908</v>
      </c>
      <c r="P1386" t="n">
        <v>460</v>
      </c>
      <c r="Q1386" t="n">
        <v>460</v>
      </c>
      <c r="R1386" t="n">
        <v>89.1</v>
      </c>
      <c r="S1386" t="n">
        <v>5</v>
      </c>
      <c r="T1386" t="n">
        <v>15.4</v>
      </c>
      <c r="U1386" t="n">
        <v>18.7</v>
      </c>
      <c r="V1386" t="n">
        <v>0.7</v>
      </c>
      <c r="W1386" t="n">
        <v>0</v>
      </c>
      <c r="X1386" t="n">
        <v>61</v>
      </c>
      <c r="Y1386"/>
      <c r="Z1386" t="n">
        <v>24</v>
      </c>
      <c r="AA1386"/>
      <c r="AB1386"/>
      <c r="AC1386"/>
      <c r="AD1386"/>
      <c r="AE1386"/>
      <c r="AF1386" t="n">
        <v>147</v>
      </c>
      <c r="AG1386" t="n">
        <v>66</v>
      </c>
      <c r="AH1386" t="n">
        <v>81</v>
      </c>
      <c r="AI1386" t="n">
        <v>39337</v>
      </c>
      <c r="AJ1386" t="n">
        <v>36847</v>
      </c>
      <c r="AK1386" t="n">
        <v>37052</v>
      </c>
      <c r="AL1386" t="n">
        <v>40347</v>
      </c>
      <c r="AM1386" t="n">
        <v>40126</v>
      </c>
      <c r="AN1386" t="n">
        <v>42197</v>
      </c>
      <c r="AO1386"/>
      <c r="AP1386"/>
      <c r="AQ1386"/>
      <c r="AR1386"/>
    </row>
    <row r="1387">
      <c r="A1387" t="n">
        <v>165574</v>
      </c>
      <c r="B1387" t="s">
        <v>2325</v>
      </c>
      <c r="C1387" t="s">
        <v>1697</v>
      </c>
      <c r="D1387" t="s">
        <v>2276</v>
      </c>
      <c r="E1387" t="s">
        <v>993</v>
      </c>
      <c r="F1387" t="s">
        <v>162</v>
      </c>
      <c r="G1387" t="s">
        <v>163</v>
      </c>
      <c r="H1387" t="s">
        <v>150</v>
      </c>
      <c r="I1387" t="s">
        <v>186</v>
      </c>
      <c r="J1387" t="s">
        <v>168</v>
      </c>
      <c r="K1387" t="s">
        <v>179</v>
      </c>
      <c r="L1387" t="s">
        <v>155</v>
      </c>
      <c r="M1387" t="s">
        <v>155</v>
      </c>
      <c r="N1387" t="n">
        <v>-71.3978</v>
      </c>
      <c r="O1387" t="n">
        <v>42.0856</v>
      </c>
      <c r="P1387" t="n">
        <v>1345</v>
      </c>
      <c r="Q1387" t="n">
        <v>1345</v>
      </c>
      <c r="R1387" t="n">
        <v>50</v>
      </c>
      <c r="S1387" t="n">
        <v>59.3</v>
      </c>
      <c r="T1387" t="n">
        <v>11.3</v>
      </c>
      <c r="U1387" t="n">
        <v>10.9</v>
      </c>
      <c r="V1387" t="n">
        <v>1.5</v>
      </c>
      <c r="W1387" t="n">
        <v>2.4</v>
      </c>
      <c r="X1387" t="n">
        <v>76</v>
      </c>
      <c r="Y1387" t="n">
        <v>50</v>
      </c>
      <c r="Z1387" t="n">
        <v>15</v>
      </c>
      <c r="AA1387" t="n">
        <v>461</v>
      </c>
      <c r="AB1387" t="n">
        <v>43.2</v>
      </c>
      <c r="AC1387" t="n">
        <v>310</v>
      </c>
      <c r="AD1387" t="n">
        <v>37.4</v>
      </c>
      <c r="AE1387" t="n">
        <v>31</v>
      </c>
      <c r="AF1387" t="n">
        <v>336</v>
      </c>
      <c r="AG1387" t="n">
        <v>30</v>
      </c>
      <c r="AH1387" t="n">
        <v>94</v>
      </c>
      <c r="AI1387" t="n">
        <v>31472</v>
      </c>
      <c r="AJ1387" t="n">
        <v>26727</v>
      </c>
      <c r="AK1387" t="n">
        <v>23546</v>
      </c>
      <c r="AL1387" t="n">
        <v>28970</v>
      </c>
      <c r="AM1387" t="n">
        <v>32261</v>
      </c>
      <c r="AN1387" t="n">
        <v>32868</v>
      </c>
      <c r="AO1387" t="n">
        <v>64</v>
      </c>
      <c r="AP1387" t="n">
        <v>224</v>
      </c>
      <c r="AQ1387"/>
      <c r="AR1387"/>
    </row>
    <row r="1388">
      <c r="A1388" t="n">
        <v>165608</v>
      </c>
      <c r="B1388" t="s">
        <v>2326</v>
      </c>
      <c r="C1388" t="s">
        <v>2309</v>
      </c>
      <c r="D1388" t="s">
        <v>2276</v>
      </c>
      <c r="E1388" t="s">
        <v>993</v>
      </c>
      <c r="F1388" t="s">
        <v>216</v>
      </c>
      <c r="G1388" t="s">
        <v>149</v>
      </c>
      <c r="H1388" t="s">
        <v>200</v>
      </c>
      <c r="I1388" t="s">
        <v>186</v>
      </c>
      <c r="J1388" t="s">
        <v>164</v>
      </c>
      <c r="K1388"/>
      <c r="L1388" t="s">
        <v>155</v>
      </c>
      <c r="M1388" t="s">
        <v>155</v>
      </c>
      <c r="N1388" t="n">
        <v>-71.155</v>
      </c>
      <c r="O1388" t="n">
        <v>41.7184</v>
      </c>
      <c r="P1388" t="n">
        <v>44</v>
      </c>
      <c r="Q1388" t="n">
        <v>44</v>
      </c>
      <c r="R1388" t="n">
        <v>90.9</v>
      </c>
      <c r="S1388" t="n">
        <v>47.7</v>
      </c>
      <c r="T1388" t="n">
        <v>27.3</v>
      </c>
      <c r="U1388" t="n">
        <v>15.9</v>
      </c>
      <c r="V1388" t="n">
        <v>6.8</v>
      </c>
      <c r="W1388" t="n">
        <v>0</v>
      </c>
      <c r="X1388" t="n">
        <v>29</v>
      </c>
      <c r="Y1388" t="n">
        <v>100</v>
      </c>
      <c r="Z1388" t="n">
        <v>9</v>
      </c>
      <c r="AA1388"/>
      <c r="AB1388"/>
      <c r="AC1388"/>
      <c r="AD1388"/>
      <c r="AE1388"/>
      <c r="AF1388" t="n">
        <v>7</v>
      </c>
      <c r="AG1388" t="n">
        <v>59</v>
      </c>
      <c r="AH1388" t="n">
        <v>77</v>
      </c>
      <c r="AI1388" t="n">
        <v>11447</v>
      </c>
      <c r="AJ1388" t="n">
        <v>18954</v>
      </c>
      <c r="AK1388" t="n">
        <v>24675</v>
      </c>
      <c r="AL1388" t="n">
        <v>24675</v>
      </c>
      <c r="AM1388"/>
      <c r="AN1388"/>
      <c r="AO1388"/>
      <c r="AP1388"/>
      <c r="AQ1388"/>
      <c r="AR1388"/>
    </row>
    <row r="1389">
      <c r="A1389" t="n">
        <v>165635</v>
      </c>
      <c r="B1389" t="s">
        <v>2327</v>
      </c>
      <c r="C1389" t="s">
        <v>2328</v>
      </c>
      <c r="D1389" t="s">
        <v>2276</v>
      </c>
      <c r="E1389" t="s">
        <v>993</v>
      </c>
      <c r="F1389" t="s">
        <v>279</v>
      </c>
      <c r="G1389" t="s">
        <v>189</v>
      </c>
      <c r="H1389" t="s">
        <v>174</v>
      </c>
      <c r="I1389" t="s">
        <v>186</v>
      </c>
      <c r="J1389" t="s">
        <v>164</v>
      </c>
      <c r="K1389"/>
      <c r="L1389" t="s">
        <v>155</v>
      </c>
      <c r="M1389" t="s">
        <v>155</v>
      </c>
      <c r="N1389" t="n">
        <v>-71.3872</v>
      </c>
      <c r="O1389" t="n">
        <v>42.4622</v>
      </c>
      <c r="P1389" t="n">
        <v>307</v>
      </c>
      <c r="Q1389" t="n">
        <v>307</v>
      </c>
      <c r="R1389" t="n">
        <v>8.1</v>
      </c>
      <c r="S1389" t="n">
        <v>38.1</v>
      </c>
      <c r="T1389" t="n">
        <v>22.5</v>
      </c>
      <c r="U1389" t="n">
        <v>26.7</v>
      </c>
      <c r="V1389" t="n">
        <v>2.9</v>
      </c>
      <c r="W1389" t="n">
        <v>0.7</v>
      </c>
      <c r="X1389" t="n">
        <v>70</v>
      </c>
      <c r="Y1389"/>
      <c r="Z1389" t="n">
        <v>15</v>
      </c>
      <c r="AA1389" t="n">
        <v>122</v>
      </c>
      <c r="AB1389" t="n">
        <v>83.6</v>
      </c>
      <c r="AC1389"/>
      <c r="AD1389"/>
      <c r="AE1389"/>
      <c r="AF1389" t="n">
        <v>164</v>
      </c>
      <c r="AG1389" t="n">
        <v>51</v>
      </c>
      <c r="AH1389" t="n">
        <v>52</v>
      </c>
      <c r="AI1389" t="n">
        <v>31619</v>
      </c>
      <c r="AJ1389" t="n">
        <v>30723</v>
      </c>
      <c r="AK1389" t="n">
        <v>32342</v>
      </c>
      <c r="AL1389" t="n">
        <v>33403</v>
      </c>
      <c r="AM1389" t="n">
        <v>36319</v>
      </c>
      <c r="AN1389" t="n">
        <v>36809</v>
      </c>
      <c r="AO1389"/>
      <c r="AP1389"/>
      <c r="AQ1389"/>
      <c r="AR1389"/>
    </row>
    <row r="1390">
      <c r="A1390" t="n">
        <v>165644</v>
      </c>
      <c r="B1390" t="s">
        <v>2329</v>
      </c>
      <c r="C1390" t="s">
        <v>634</v>
      </c>
      <c r="D1390" t="s">
        <v>2276</v>
      </c>
      <c r="E1390" t="s">
        <v>993</v>
      </c>
      <c r="F1390" t="s">
        <v>162</v>
      </c>
      <c r="G1390" t="s">
        <v>163</v>
      </c>
      <c r="H1390" t="s">
        <v>150</v>
      </c>
      <c r="I1390" t="s">
        <v>186</v>
      </c>
      <c r="J1390" t="s">
        <v>164</v>
      </c>
      <c r="K1390" t="s">
        <v>153</v>
      </c>
      <c r="L1390" t="s">
        <v>155</v>
      </c>
      <c r="M1390" t="s">
        <v>155</v>
      </c>
      <c r="N1390" t="n">
        <v>-71.0111</v>
      </c>
      <c r="O1390" t="n">
        <v>42.2712</v>
      </c>
      <c r="P1390" t="n">
        <v>650</v>
      </c>
      <c r="Q1390" t="n">
        <v>449</v>
      </c>
      <c r="R1390" t="n">
        <v>43.9</v>
      </c>
      <c r="S1390" t="n">
        <v>38.5</v>
      </c>
      <c r="T1390" t="n">
        <v>15.8</v>
      </c>
      <c r="U1390" t="n">
        <v>19.6</v>
      </c>
      <c r="V1390" t="n">
        <v>2.2</v>
      </c>
      <c r="W1390" t="n">
        <v>17.1</v>
      </c>
      <c r="X1390" t="n">
        <v>62</v>
      </c>
      <c r="Y1390"/>
      <c r="Z1390" t="n">
        <v>8</v>
      </c>
      <c r="AA1390" t="n">
        <v>153</v>
      </c>
      <c r="AB1390" t="n">
        <v>35.3</v>
      </c>
      <c r="AC1390" t="n">
        <v>153</v>
      </c>
      <c r="AD1390" t="n">
        <v>35.3</v>
      </c>
      <c r="AE1390" t="n">
        <v>26.8</v>
      </c>
      <c r="AF1390" t="n">
        <v>72</v>
      </c>
      <c r="AG1390" t="n">
        <v>35</v>
      </c>
      <c r="AH1390" t="n">
        <v>99</v>
      </c>
      <c r="AI1390" t="n">
        <v>21370</v>
      </c>
      <c r="AJ1390" t="n">
        <v>13669</v>
      </c>
      <c r="AK1390" t="n">
        <v>17411</v>
      </c>
      <c r="AL1390" t="n">
        <v>20471</v>
      </c>
      <c r="AM1390" t="n">
        <v>23450</v>
      </c>
      <c r="AN1390" t="n">
        <v>16131</v>
      </c>
      <c r="AO1390" t="n">
        <v>2</v>
      </c>
      <c r="AP1390" t="n">
        <v>82</v>
      </c>
      <c r="AQ1390" t="n">
        <v>68</v>
      </c>
      <c r="AR1390"/>
    </row>
    <row r="1391">
      <c r="A1391" t="n">
        <v>165662</v>
      </c>
      <c r="B1391" t="s">
        <v>2330</v>
      </c>
      <c r="C1391" t="s">
        <v>2290</v>
      </c>
      <c r="D1391" t="s">
        <v>2276</v>
      </c>
      <c r="E1391" t="s">
        <v>993</v>
      </c>
      <c r="F1391" t="s">
        <v>162</v>
      </c>
      <c r="G1391" t="s">
        <v>163</v>
      </c>
      <c r="H1391" t="s">
        <v>150</v>
      </c>
      <c r="I1391" t="s">
        <v>151</v>
      </c>
      <c r="J1391" t="s">
        <v>152</v>
      </c>
      <c r="K1391" t="s">
        <v>153</v>
      </c>
      <c r="L1391" t="s">
        <v>155</v>
      </c>
      <c r="M1391" t="s">
        <v>155</v>
      </c>
      <c r="N1391" t="n">
        <v>-71.0654</v>
      </c>
      <c r="O1391" t="n">
        <v>42.3522</v>
      </c>
      <c r="P1391" t="n">
        <v>6290</v>
      </c>
      <c r="Q1391" t="n">
        <v>4355</v>
      </c>
      <c r="R1391" t="n">
        <v>65.3</v>
      </c>
      <c r="S1391" t="n">
        <v>54.6</v>
      </c>
      <c r="T1391" t="n">
        <v>4.8</v>
      </c>
      <c r="U1391" t="n">
        <v>11.5</v>
      </c>
      <c r="V1391" t="n">
        <v>5.5</v>
      </c>
      <c r="W1391" t="n">
        <v>16.7</v>
      </c>
      <c r="X1391" t="n">
        <v>88</v>
      </c>
      <c r="Y1391"/>
      <c r="Z1391" t="n">
        <v>14</v>
      </c>
      <c r="AA1391" t="n">
        <v>931</v>
      </c>
      <c r="AB1391" t="n">
        <v>79.3</v>
      </c>
      <c r="AC1391" t="n">
        <v>931</v>
      </c>
      <c r="AD1391" t="n">
        <v>79.3</v>
      </c>
      <c r="AE1391" t="n">
        <v>72.6</v>
      </c>
      <c r="AF1391" t="n">
        <v>1002</v>
      </c>
      <c r="AG1391" t="n">
        <v>15</v>
      </c>
      <c r="AH1391" t="n">
        <v>77</v>
      </c>
      <c r="AI1391" t="n">
        <v>50703</v>
      </c>
      <c r="AJ1391" t="n">
        <v>31412</v>
      </c>
      <c r="AK1391" t="n">
        <v>34742</v>
      </c>
      <c r="AL1391" t="n">
        <v>39297</v>
      </c>
      <c r="AM1391" t="n">
        <v>43628</v>
      </c>
      <c r="AN1391" t="n">
        <v>55833</v>
      </c>
      <c r="AO1391"/>
      <c r="AP1391" t="n">
        <v>756</v>
      </c>
      <c r="AQ1391" t="n">
        <v>538</v>
      </c>
      <c r="AR1391"/>
    </row>
    <row r="1392">
      <c r="A1392" t="n">
        <v>165671</v>
      </c>
      <c r="B1392" t="s">
        <v>2331</v>
      </c>
      <c r="C1392" t="s">
        <v>2290</v>
      </c>
      <c r="D1392" t="s">
        <v>2276</v>
      </c>
      <c r="E1392" t="s">
        <v>993</v>
      </c>
      <c r="F1392" t="s">
        <v>162</v>
      </c>
      <c r="G1392" t="s">
        <v>163</v>
      </c>
      <c r="H1392" t="s">
        <v>150</v>
      </c>
      <c r="I1392" t="s">
        <v>151</v>
      </c>
      <c r="J1392" t="s">
        <v>168</v>
      </c>
      <c r="K1392" t="s">
        <v>179</v>
      </c>
      <c r="L1392" t="s">
        <v>155</v>
      </c>
      <c r="M1392" t="s">
        <v>155</v>
      </c>
      <c r="N1392" t="n">
        <v>-71.1036</v>
      </c>
      <c r="O1392" t="n">
        <v>42.3406</v>
      </c>
      <c r="P1392" t="n">
        <v>2178</v>
      </c>
      <c r="Q1392" t="n">
        <v>2054</v>
      </c>
      <c r="R1392" t="n">
        <v>77.1</v>
      </c>
      <c r="S1392" t="n">
        <v>63.4</v>
      </c>
      <c r="T1392" t="n">
        <v>6.1</v>
      </c>
      <c r="U1392" t="n">
        <v>11.6</v>
      </c>
      <c r="V1392" t="n">
        <v>4.7</v>
      </c>
      <c r="W1392" t="n">
        <v>0.7</v>
      </c>
      <c r="X1392" t="n">
        <v>79</v>
      </c>
      <c r="Y1392"/>
      <c r="Z1392" t="n">
        <v>13</v>
      </c>
      <c r="AA1392" t="n">
        <v>474</v>
      </c>
      <c r="AB1392" t="n">
        <v>65.8</v>
      </c>
      <c r="AC1392" t="n">
        <v>474</v>
      </c>
      <c r="AD1392" t="n">
        <v>65.8</v>
      </c>
      <c r="AE1392" t="n">
        <v>59.5</v>
      </c>
      <c r="AF1392" t="n">
        <v>568</v>
      </c>
      <c r="AG1392" t="n">
        <v>20</v>
      </c>
      <c r="AH1392" t="n">
        <v>95</v>
      </c>
      <c r="AI1392" t="n">
        <v>33214</v>
      </c>
      <c r="AJ1392" t="n">
        <v>26767</v>
      </c>
      <c r="AK1392" t="n">
        <v>27336</v>
      </c>
      <c r="AL1392" t="n">
        <v>29300</v>
      </c>
      <c r="AM1392" t="n">
        <v>30863</v>
      </c>
      <c r="AN1392" t="n">
        <v>34351</v>
      </c>
      <c r="AO1392"/>
      <c r="AP1392" t="n">
        <v>443</v>
      </c>
      <c r="AQ1392" t="n">
        <v>34</v>
      </c>
      <c r="AR1392"/>
    </row>
    <row r="1393">
      <c r="A1393" t="n">
        <v>165699</v>
      </c>
      <c r="B1393" t="s">
        <v>2332</v>
      </c>
      <c r="C1393" t="s">
        <v>2333</v>
      </c>
      <c r="D1393" t="s">
        <v>2276</v>
      </c>
      <c r="E1393" t="s">
        <v>993</v>
      </c>
      <c r="F1393" t="s">
        <v>162</v>
      </c>
      <c r="G1393" t="s">
        <v>163</v>
      </c>
      <c r="H1393" t="s">
        <v>150</v>
      </c>
      <c r="I1393" t="s">
        <v>186</v>
      </c>
      <c r="J1393" t="s">
        <v>168</v>
      </c>
      <c r="K1393" t="s">
        <v>153</v>
      </c>
      <c r="L1393" t="s">
        <v>155</v>
      </c>
      <c r="M1393" t="s">
        <v>155</v>
      </c>
      <c r="N1393" t="n">
        <v>-70.8408</v>
      </c>
      <c r="O1393" t="n">
        <v>42.5533</v>
      </c>
      <c r="P1393" t="n">
        <v>4793</v>
      </c>
      <c r="Q1393" t="n">
        <v>3460</v>
      </c>
      <c r="R1393" t="n">
        <v>63.3</v>
      </c>
      <c r="S1393" t="n">
        <v>82.1</v>
      </c>
      <c r="T1393" t="n">
        <v>1.5</v>
      </c>
      <c r="U1393" t="n">
        <v>4.9</v>
      </c>
      <c r="V1393" t="n">
        <v>1.6</v>
      </c>
      <c r="W1393" t="n">
        <v>1.4</v>
      </c>
      <c r="X1393" t="n">
        <v>88</v>
      </c>
      <c r="Y1393" t="n">
        <v>50</v>
      </c>
      <c r="Z1393" t="n">
        <v>13</v>
      </c>
      <c r="AA1393" t="n">
        <v>761</v>
      </c>
      <c r="AB1393" t="n">
        <v>75.4</v>
      </c>
      <c r="AC1393" t="n">
        <v>761</v>
      </c>
      <c r="AD1393" t="n">
        <v>75</v>
      </c>
      <c r="AE1393" t="n">
        <v>72.4</v>
      </c>
      <c r="AF1393" t="n">
        <v>867</v>
      </c>
      <c r="AG1393" t="n">
        <v>13</v>
      </c>
      <c r="AH1393" t="n">
        <v>91</v>
      </c>
      <c r="AI1393" t="n">
        <v>39988</v>
      </c>
      <c r="AJ1393" t="n">
        <v>29799</v>
      </c>
      <c r="AK1393" t="n">
        <v>28318</v>
      </c>
      <c r="AL1393" t="n">
        <v>33068</v>
      </c>
      <c r="AM1393" t="n">
        <v>37557</v>
      </c>
      <c r="AN1393" t="n">
        <v>42234</v>
      </c>
      <c r="AO1393" t="n">
        <v>11</v>
      </c>
      <c r="AP1393" t="n">
        <v>724</v>
      </c>
      <c r="AQ1393" t="n">
        <v>387</v>
      </c>
      <c r="AR1393" t="n">
        <v>13</v>
      </c>
    </row>
    <row r="1394">
      <c r="A1394" t="n">
        <v>165750</v>
      </c>
      <c r="B1394" t="s">
        <v>2334</v>
      </c>
      <c r="C1394" t="s">
        <v>2309</v>
      </c>
      <c r="D1394" t="s">
        <v>2276</v>
      </c>
      <c r="E1394" t="s">
        <v>993</v>
      </c>
      <c r="F1394" t="s">
        <v>199</v>
      </c>
      <c r="G1394" t="s">
        <v>189</v>
      </c>
      <c r="H1394" t="s">
        <v>200</v>
      </c>
      <c r="I1394" t="s">
        <v>186</v>
      </c>
      <c r="J1394" t="s">
        <v>164</v>
      </c>
      <c r="K1394"/>
      <c r="L1394" t="s">
        <v>155</v>
      </c>
      <c r="M1394" t="s">
        <v>155</v>
      </c>
      <c r="N1394" t="n">
        <v>-71.1577</v>
      </c>
      <c r="O1394" t="n">
        <v>41.6989</v>
      </c>
      <c r="P1394" t="n">
        <v>156</v>
      </c>
      <c r="Q1394" t="n">
        <v>156</v>
      </c>
      <c r="R1394" t="n">
        <v>67.3</v>
      </c>
      <c r="S1394" t="n">
        <v>67.9</v>
      </c>
      <c r="T1394" t="n">
        <v>12.8</v>
      </c>
      <c r="U1394" t="n">
        <v>16</v>
      </c>
      <c r="V1394" t="n">
        <v>1.3</v>
      </c>
      <c r="W1394" t="n">
        <v>0</v>
      </c>
      <c r="X1394" t="n">
        <v>70</v>
      </c>
      <c r="Y1394" t="n">
        <v>33</v>
      </c>
      <c r="Z1394" t="n">
        <v>12</v>
      </c>
      <c r="AA1394"/>
      <c r="AB1394"/>
      <c r="AC1394"/>
      <c r="AD1394"/>
      <c r="AE1394"/>
      <c r="AF1394" t="n">
        <v>56</v>
      </c>
      <c r="AG1394" t="n">
        <v>65</v>
      </c>
      <c r="AH1394" t="n">
        <v>65</v>
      </c>
      <c r="AI1394" t="n">
        <v>29207</v>
      </c>
      <c r="AJ1394" t="n">
        <v>28819</v>
      </c>
      <c r="AK1394" t="n">
        <v>30428</v>
      </c>
      <c r="AL1394" t="n">
        <v>30580</v>
      </c>
      <c r="AM1394"/>
      <c r="AN1394"/>
      <c r="AO1394"/>
      <c r="AP1394"/>
      <c r="AQ1394"/>
      <c r="AR1394"/>
    </row>
    <row r="1395">
      <c r="A1395" t="n">
        <v>165802</v>
      </c>
      <c r="B1395" t="s">
        <v>2335</v>
      </c>
      <c r="C1395" t="s">
        <v>2290</v>
      </c>
      <c r="D1395" t="s">
        <v>2276</v>
      </c>
      <c r="E1395" t="s">
        <v>993</v>
      </c>
      <c r="F1395" t="s">
        <v>162</v>
      </c>
      <c r="G1395" t="s">
        <v>163</v>
      </c>
      <c r="H1395" t="s">
        <v>150</v>
      </c>
      <c r="I1395" t="s">
        <v>151</v>
      </c>
      <c r="J1395" t="s">
        <v>168</v>
      </c>
      <c r="K1395" t="s">
        <v>179</v>
      </c>
      <c r="L1395" t="s">
        <v>155</v>
      </c>
      <c r="M1395" t="s">
        <v>155</v>
      </c>
      <c r="N1395" t="n">
        <v>-71.0741</v>
      </c>
      <c r="O1395" t="n">
        <v>42.3553</v>
      </c>
      <c r="P1395" t="n">
        <v>2478</v>
      </c>
      <c r="Q1395" t="n">
        <v>2296</v>
      </c>
      <c r="R1395" t="n">
        <v>72.6</v>
      </c>
      <c r="S1395" t="n">
        <v>13.4</v>
      </c>
      <c r="T1395" t="n">
        <v>8</v>
      </c>
      <c r="U1395" t="n">
        <v>10.7</v>
      </c>
      <c r="V1395" t="n">
        <v>1.2</v>
      </c>
      <c r="W1395" t="n">
        <v>5.9</v>
      </c>
      <c r="X1395" t="n">
        <v>54</v>
      </c>
      <c r="Y1395" t="n">
        <v>100</v>
      </c>
      <c r="Z1395" t="n">
        <v>14</v>
      </c>
      <c r="AA1395" t="n">
        <v>225</v>
      </c>
      <c r="AB1395" t="n">
        <v>28.4</v>
      </c>
      <c r="AC1395" t="n">
        <v>130</v>
      </c>
      <c r="AD1395" t="n">
        <v>30.8</v>
      </c>
      <c r="AE1395" t="n">
        <v>23.1</v>
      </c>
      <c r="AF1395" t="n">
        <v>193</v>
      </c>
      <c r="AG1395" t="n">
        <v>42</v>
      </c>
      <c r="AH1395" t="n">
        <v>74</v>
      </c>
      <c r="AI1395" t="n">
        <v>27827</v>
      </c>
      <c r="AJ1395" t="n">
        <v>23879</v>
      </c>
      <c r="AK1395" t="n">
        <v>24290</v>
      </c>
      <c r="AL1395" t="n">
        <v>25874</v>
      </c>
      <c r="AM1395" t="n">
        <v>26290</v>
      </c>
      <c r="AN1395" t="n">
        <v>31032</v>
      </c>
      <c r="AO1395" t="n">
        <v>39</v>
      </c>
      <c r="AP1395" t="n">
        <v>200</v>
      </c>
      <c r="AQ1395" t="n">
        <v>55</v>
      </c>
      <c r="AR1395"/>
    </row>
    <row r="1396">
      <c r="A1396" t="n">
        <v>165820</v>
      </c>
      <c r="B1396" t="s">
        <v>2336</v>
      </c>
      <c r="C1396" t="s">
        <v>2337</v>
      </c>
      <c r="D1396" t="s">
        <v>2276</v>
      </c>
      <c r="E1396" t="s">
        <v>993</v>
      </c>
      <c r="F1396" t="s">
        <v>148</v>
      </c>
      <c r="G1396" t="s">
        <v>149</v>
      </c>
      <c r="H1396" t="s">
        <v>150</v>
      </c>
      <c r="I1396" t="s">
        <v>186</v>
      </c>
      <c r="J1396" t="s">
        <v>152</v>
      </c>
      <c r="K1396" t="s">
        <v>153</v>
      </c>
      <c r="L1396" t="s">
        <v>155</v>
      </c>
      <c r="M1396" t="s">
        <v>155</v>
      </c>
      <c r="N1396" t="n">
        <v>-71.7897</v>
      </c>
      <c r="O1396" t="n">
        <v>42.5883</v>
      </c>
      <c r="P1396" t="n">
        <v>9922</v>
      </c>
      <c r="Q1396" t="n">
        <v>3821</v>
      </c>
      <c r="R1396" t="n">
        <v>54.6</v>
      </c>
      <c r="S1396" t="n">
        <v>62.7</v>
      </c>
      <c r="T1396" t="n">
        <v>11.9</v>
      </c>
      <c r="U1396" t="n">
        <v>15.6</v>
      </c>
      <c r="V1396" t="n">
        <v>3</v>
      </c>
      <c r="W1396" t="n">
        <v>0.7</v>
      </c>
      <c r="X1396" t="n">
        <v>73</v>
      </c>
      <c r="Y1396" t="n">
        <v>40</v>
      </c>
      <c r="Z1396" t="n">
        <v>11</v>
      </c>
      <c r="AA1396" t="n">
        <v>751</v>
      </c>
      <c r="AB1396" t="n">
        <v>52.7</v>
      </c>
      <c r="AC1396" t="n">
        <v>751</v>
      </c>
      <c r="AD1396" t="n">
        <v>52.7</v>
      </c>
      <c r="AE1396" t="n">
        <v>38.1</v>
      </c>
      <c r="AF1396" t="n">
        <v>481</v>
      </c>
      <c r="AG1396" t="n">
        <v>31</v>
      </c>
      <c r="AH1396" t="n">
        <v>66</v>
      </c>
      <c r="AI1396" t="n">
        <v>15820</v>
      </c>
      <c r="AJ1396" t="n">
        <v>10430</v>
      </c>
      <c r="AK1396" t="n">
        <v>10705</v>
      </c>
      <c r="AL1396" t="n">
        <v>15224</v>
      </c>
      <c r="AM1396" t="n">
        <v>19690</v>
      </c>
      <c r="AN1396" t="n">
        <v>22603</v>
      </c>
      <c r="AO1396"/>
      <c r="AP1396" t="n">
        <v>689</v>
      </c>
      <c r="AQ1396" t="n">
        <v>1069</v>
      </c>
      <c r="AR1396"/>
    </row>
    <row r="1397">
      <c r="A1397" t="n">
        <v>165866</v>
      </c>
      <c r="B1397" t="s">
        <v>2338</v>
      </c>
      <c r="C1397" t="s">
        <v>2339</v>
      </c>
      <c r="D1397" t="s">
        <v>2276</v>
      </c>
      <c r="E1397" t="s">
        <v>993</v>
      </c>
      <c r="F1397" t="s">
        <v>148</v>
      </c>
      <c r="G1397" t="s">
        <v>149</v>
      </c>
      <c r="H1397" t="s">
        <v>150</v>
      </c>
      <c r="I1397" t="s">
        <v>151</v>
      </c>
      <c r="J1397" t="s">
        <v>168</v>
      </c>
      <c r="K1397" t="s">
        <v>153</v>
      </c>
      <c r="L1397" t="s">
        <v>155</v>
      </c>
      <c r="M1397" t="s">
        <v>155</v>
      </c>
      <c r="N1397" t="n">
        <v>-71.4376</v>
      </c>
      <c r="O1397" t="n">
        <v>42.2971</v>
      </c>
      <c r="P1397" t="n">
        <v>6366</v>
      </c>
      <c r="Q1397" t="n">
        <v>3667</v>
      </c>
      <c r="R1397" t="n">
        <v>55.3</v>
      </c>
      <c r="S1397" t="n">
        <v>49.6</v>
      </c>
      <c r="T1397" t="n">
        <v>14.2</v>
      </c>
      <c r="U1397" t="n">
        <v>21.1</v>
      </c>
      <c r="V1397" t="n">
        <v>6</v>
      </c>
      <c r="W1397" t="n">
        <v>0.5</v>
      </c>
      <c r="X1397" t="n">
        <v>72</v>
      </c>
      <c r="Y1397" t="n">
        <v>0</v>
      </c>
      <c r="Z1397" t="n">
        <v>11</v>
      </c>
      <c r="AA1397" t="n">
        <v>757</v>
      </c>
      <c r="AB1397" t="n">
        <v>49.5</v>
      </c>
      <c r="AC1397" t="n">
        <v>757</v>
      </c>
      <c r="AD1397" t="n">
        <v>49.5</v>
      </c>
      <c r="AE1397" t="n">
        <v>36.9</v>
      </c>
      <c r="AF1397" t="n">
        <v>488</v>
      </c>
      <c r="AG1397" t="n">
        <v>34</v>
      </c>
      <c r="AH1397" t="n">
        <v>58</v>
      </c>
      <c r="AI1397" t="n">
        <v>16640</v>
      </c>
      <c r="AJ1397" t="n">
        <v>10802</v>
      </c>
      <c r="AK1397" t="n">
        <v>11399</v>
      </c>
      <c r="AL1397" t="n">
        <v>15863</v>
      </c>
      <c r="AM1397" t="n">
        <v>21658</v>
      </c>
      <c r="AN1397" t="n">
        <v>23914</v>
      </c>
      <c r="AO1397"/>
      <c r="AP1397" t="n">
        <v>622</v>
      </c>
      <c r="AQ1397" t="n">
        <v>420</v>
      </c>
      <c r="AR1397"/>
    </row>
    <row r="1398">
      <c r="A1398" t="n">
        <v>165884</v>
      </c>
      <c r="B1398" t="s">
        <v>2340</v>
      </c>
      <c r="C1398" t="s">
        <v>2290</v>
      </c>
      <c r="D1398" t="s">
        <v>2276</v>
      </c>
      <c r="E1398" t="s">
        <v>993</v>
      </c>
      <c r="F1398" t="s">
        <v>162</v>
      </c>
      <c r="G1398" t="s">
        <v>163</v>
      </c>
      <c r="H1398" t="s">
        <v>150</v>
      </c>
      <c r="I1398" t="s">
        <v>151</v>
      </c>
      <c r="J1398" t="s">
        <v>164</v>
      </c>
      <c r="K1398" t="s">
        <v>179</v>
      </c>
      <c r="L1398" t="s">
        <v>155</v>
      </c>
      <c r="M1398" t="s">
        <v>155</v>
      </c>
      <c r="N1398" t="n">
        <v>-71.0702</v>
      </c>
      <c r="O1398" t="n">
        <v>42.346</v>
      </c>
      <c r="P1398" t="n">
        <v>982</v>
      </c>
      <c r="Q1398" t="n">
        <v>982</v>
      </c>
      <c r="R1398" t="n">
        <v>22.8</v>
      </c>
      <c r="S1398" t="n">
        <v>17.3</v>
      </c>
      <c r="T1398" t="n">
        <v>22.4</v>
      </c>
      <c r="U1398" t="n">
        <v>20.8</v>
      </c>
      <c r="V1398" t="n">
        <v>5.1</v>
      </c>
      <c r="W1398" t="n">
        <v>0</v>
      </c>
      <c r="X1398" t="n">
        <v>100</v>
      </c>
      <c r="Y1398"/>
      <c r="Z1398" t="n">
        <v>10</v>
      </c>
      <c r="AA1398" t="n">
        <v>176</v>
      </c>
      <c r="AB1398" t="n">
        <v>47.2</v>
      </c>
      <c r="AC1398"/>
      <c r="AD1398"/>
      <c r="AE1398"/>
      <c r="AF1398" t="n">
        <v>134</v>
      </c>
      <c r="AG1398" t="n">
        <v>40</v>
      </c>
      <c r="AH1398" t="n">
        <v>74</v>
      </c>
      <c r="AI1398" t="n">
        <v>20419</v>
      </c>
      <c r="AJ1398" t="n">
        <v>14892</v>
      </c>
      <c r="AK1398" t="n">
        <v>15626</v>
      </c>
      <c r="AL1398" t="n">
        <v>16031</v>
      </c>
      <c r="AM1398" t="n">
        <v>20982</v>
      </c>
      <c r="AN1398" t="n">
        <v>22409</v>
      </c>
      <c r="AO1398" t="n">
        <v>53</v>
      </c>
      <c r="AP1398" t="n">
        <v>5</v>
      </c>
      <c r="AQ1398"/>
      <c r="AR1398"/>
    </row>
    <row r="1399">
      <c r="A1399" t="n">
        <v>165936</v>
      </c>
      <c r="B1399" t="s">
        <v>2341</v>
      </c>
      <c r="C1399" t="s">
        <v>2342</v>
      </c>
      <c r="D1399" t="s">
        <v>2276</v>
      </c>
      <c r="E1399" t="s">
        <v>993</v>
      </c>
      <c r="F1399" t="s">
        <v>162</v>
      </c>
      <c r="G1399" t="s">
        <v>163</v>
      </c>
      <c r="H1399" t="s">
        <v>150</v>
      </c>
      <c r="I1399" t="s">
        <v>205</v>
      </c>
      <c r="J1399" t="s">
        <v>168</v>
      </c>
      <c r="K1399" t="s">
        <v>179</v>
      </c>
      <c r="L1399" t="s">
        <v>155</v>
      </c>
      <c r="M1399" t="s">
        <v>155</v>
      </c>
      <c r="N1399" t="n">
        <v>-70.8215</v>
      </c>
      <c r="O1399" t="n">
        <v>42.5906</v>
      </c>
      <c r="P1399" t="n">
        <v>2053</v>
      </c>
      <c r="Q1399" t="n">
        <v>1441</v>
      </c>
      <c r="R1399" t="n">
        <v>60.6</v>
      </c>
      <c r="S1399" t="n">
        <v>60.2</v>
      </c>
      <c r="T1399" t="n">
        <v>5.8</v>
      </c>
      <c r="U1399" t="n">
        <v>11.2</v>
      </c>
      <c r="V1399" t="n">
        <v>3.5</v>
      </c>
      <c r="W1399" t="n">
        <v>10.6</v>
      </c>
      <c r="X1399" t="n">
        <v>83</v>
      </c>
      <c r="Y1399" t="n">
        <v>100</v>
      </c>
      <c r="Z1399" t="n">
        <v>11</v>
      </c>
      <c r="AA1399" t="n">
        <v>417</v>
      </c>
      <c r="AB1399" t="n">
        <v>67.6</v>
      </c>
      <c r="AC1399" t="n">
        <v>417</v>
      </c>
      <c r="AD1399" t="n">
        <v>67.6</v>
      </c>
      <c r="AE1399" t="n">
        <v>60.4</v>
      </c>
      <c r="AF1399" t="n">
        <v>312</v>
      </c>
      <c r="AG1399" t="n">
        <v>21</v>
      </c>
      <c r="AH1399" t="n">
        <v>99</v>
      </c>
      <c r="AI1399" t="n">
        <v>25250</v>
      </c>
      <c r="AJ1399" t="n">
        <v>18678</v>
      </c>
      <c r="AK1399" t="n">
        <v>21394</v>
      </c>
      <c r="AL1399" t="n">
        <v>23051</v>
      </c>
      <c r="AM1399" t="n">
        <v>24738</v>
      </c>
      <c r="AN1399" t="n">
        <v>27522</v>
      </c>
      <c r="AO1399"/>
      <c r="AP1399" t="n">
        <v>275</v>
      </c>
      <c r="AQ1399" t="n">
        <v>111</v>
      </c>
      <c r="AR1399"/>
    </row>
    <row r="1400">
      <c r="A1400" t="n">
        <v>165945</v>
      </c>
      <c r="B1400" t="s">
        <v>2343</v>
      </c>
      <c r="C1400" t="s">
        <v>2344</v>
      </c>
      <c r="D1400" t="s">
        <v>2276</v>
      </c>
      <c r="E1400" t="s">
        <v>993</v>
      </c>
      <c r="F1400" t="s">
        <v>162</v>
      </c>
      <c r="G1400" t="s">
        <v>163</v>
      </c>
      <c r="H1400" t="s">
        <v>150</v>
      </c>
      <c r="I1400" t="s">
        <v>186</v>
      </c>
      <c r="J1400" t="s">
        <v>168</v>
      </c>
      <c r="K1400" t="s">
        <v>209</v>
      </c>
      <c r="L1400" t="s">
        <v>155</v>
      </c>
      <c r="M1400" t="s">
        <v>155</v>
      </c>
      <c r="N1400" t="n">
        <v>-70.8464</v>
      </c>
      <c r="O1400" t="n">
        <v>42.6135</v>
      </c>
      <c r="P1400" t="n">
        <v>1723</v>
      </c>
      <c r="Q1400"/>
      <c r="R1400"/>
      <c r="S1400"/>
      <c r="T1400"/>
      <c r="U1400"/>
      <c r="V1400"/>
      <c r="W1400"/>
      <c r="X1400"/>
      <c r="Y1400"/>
      <c r="Z1400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 t="n">
        <v>206</v>
      </c>
      <c r="AR1400" t="n">
        <v>26</v>
      </c>
    </row>
    <row r="1401">
      <c r="A1401" t="n">
        <v>165981</v>
      </c>
      <c r="B1401" t="s">
        <v>2345</v>
      </c>
      <c r="C1401" t="s">
        <v>2346</v>
      </c>
      <c r="D1401" t="s">
        <v>2276</v>
      </c>
      <c r="E1401" t="s">
        <v>993</v>
      </c>
      <c r="F1401" t="s">
        <v>173</v>
      </c>
      <c r="G1401" t="s">
        <v>149</v>
      </c>
      <c r="H1401" t="s">
        <v>174</v>
      </c>
      <c r="I1401" t="s">
        <v>175</v>
      </c>
      <c r="J1401" t="s">
        <v>168</v>
      </c>
      <c r="K1401" t="s">
        <v>176</v>
      </c>
      <c r="L1401" t="s">
        <v>155</v>
      </c>
      <c r="M1401" t="s">
        <v>155</v>
      </c>
      <c r="N1401" t="n">
        <v>-72.631</v>
      </c>
      <c r="O1401" t="n">
        <v>42.5995</v>
      </c>
      <c r="P1401" t="n">
        <v>1920</v>
      </c>
      <c r="Q1401" t="n">
        <v>1920</v>
      </c>
      <c r="R1401" t="n">
        <v>65.2</v>
      </c>
      <c r="S1401" t="n">
        <v>70.3</v>
      </c>
      <c r="T1401" t="n">
        <v>5.4</v>
      </c>
      <c r="U1401" t="n">
        <v>11.1</v>
      </c>
      <c r="V1401" t="n">
        <v>3.7</v>
      </c>
      <c r="W1401" t="n">
        <v>0</v>
      </c>
      <c r="X1401" t="n">
        <v>73</v>
      </c>
      <c r="Y1401" t="n">
        <v>53</v>
      </c>
      <c r="Z1401" t="n">
        <v>11</v>
      </c>
      <c r="AA1401" t="n">
        <v>106</v>
      </c>
      <c r="AB1401" t="n">
        <v>21.7</v>
      </c>
      <c r="AC1401"/>
      <c r="AD1401"/>
      <c r="AE1401"/>
      <c r="AF1401" t="n">
        <v>89</v>
      </c>
      <c r="AG1401" t="n">
        <v>30</v>
      </c>
      <c r="AH1401" t="n">
        <v>38</v>
      </c>
      <c r="AI1401" t="n">
        <v>7674</v>
      </c>
      <c r="AJ1401" t="n">
        <v>4918</v>
      </c>
      <c r="AK1401" t="n">
        <v>7411</v>
      </c>
      <c r="AL1401" t="n">
        <v>7344</v>
      </c>
      <c r="AM1401" t="n">
        <v>12296</v>
      </c>
      <c r="AN1401" t="n">
        <v>12990</v>
      </c>
      <c r="AO1401" t="n">
        <v>137</v>
      </c>
      <c r="AP1401"/>
      <c r="AQ1401"/>
      <c r="AR1401"/>
    </row>
    <row r="1402">
      <c r="A1402" t="n">
        <v>166018</v>
      </c>
      <c r="B1402" t="s">
        <v>2347</v>
      </c>
      <c r="C1402" t="s">
        <v>2279</v>
      </c>
      <c r="D1402" t="s">
        <v>2276</v>
      </c>
      <c r="E1402" t="s">
        <v>993</v>
      </c>
      <c r="F1402" t="s">
        <v>162</v>
      </c>
      <c r="G1402" t="s">
        <v>163</v>
      </c>
      <c r="H1402" t="s">
        <v>150</v>
      </c>
      <c r="I1402" t="s">
        <v>205</v>
      </c>
      <c r="J1402" t="s">
        <v>164</v>
      </c>
      <c r="K1402" t="s">
        <v>179</v>
      </c>
      <c r="L1402" t="s">
        <v>155</v>
      </c>
      <c r="M1402" t="s">
        <v>155</v>
      </c>
      <c r="N1402" t="n">
        <v>-72.5315</v>
      </c>
      <c r="O1402" t="n">
        <v>42.3259</v>
      </c>
      <c r="P1402" t="n">
        <v>548</v>
      </c>
      <c r="Q1402" t="n">
        <v>548</v>
      </c>
      <c r="R1402" t="n">
        <v>63.1</v>
      </c>
      <c r="S1402" t="n">
        <v>56.9</v>
      </c>
      <c r="T1402" t="n">
        <v>7.5</v>
      </c>
      <c r="U1402" t="n">
        <v>14.4</v>
      </c>
      <c r="V1402" t="n">
        <v>1.8</v>
      </c>
      <c r="W1402" t="n">
        <v>7.3</v>
      </c>
      <c r="X1402" t="n">
        <v>75</v>
      </c>
      <c r="Y1402"/>
      <c r="Z1402" t="n">
        <v>13</v>
      </c>
      <c r="AA1402" t="n">
        <v>325</v>
      </c>
      <c r="AB1402" t="n">
        <v>57.2</v>
      </c>
      <c r="AC1402" t="n">
        <v>325</v>
      </c>
      <c r="AD1402" t="n">
        <v>57.2</v>
      </c>
      <c r="AE1402" t="n">
        <v>51.1</v>
      </c>
      <c r="AF1402" t="n">
        <v>228</v>
      </c>
      <c r="AG1402" t="n">
        <v>38</v>
      </c>
      <c r="AH1402" t="n">
        <v>99</v>
      </c>
      <c r="AI1402" t="n">
        <v>27556</v>
      </c>
      <c r="AJ1402" t="n">
        <v>14636</v>
      </c>
      <c r="AK1402" t="n">
        <v>15008</v>
      </c>
      <c r="AL1402" t="n">
        <v>22586</v>
      </c>
      <c r="AM1402" t="n">
        <v>26760</v>
      </c>
      <c r="AN1402" t="n">
        <v>35849</v>
      </c>
      <c r="AO1402"/>
      <c r="AP1402" t="n">
        <v>68</v>
      </c>
      <c r="AQ1402"/>
      <c r="AR1402"/>
    </row>
    <row r="1403">
      <c r="A1403" t="n">
        <v>166027</v>
      </c>
      <c r="B1403" t="s">
        <v>2348</v>
      </c>
      <c r="C1403" t="s">
        <v>2275</v>
      </c>
      <c r="D1403" t="s">
        <v>2276</v>
      </c>
      <c r="E1403" t="s">
        <v>993</v>
      </c>
      <c r="F1403" t="s">
        <v>162</v>
      </c>
      <c r="G1403" t="s">
        <v>163</v>
      </c>
      <c r="H1403" t="s">
        <v>150</v>
      </c>
      <c r="I1403" t="s">
        <v>151</v>
      </c>
      <c r="J1403" t="s">
        <v>158</v>
      </c>
      <c r="K1403" t="s">
        <v>159</v>
      </c>
      <c r="L1403" t="s">
        <v>155</v>
      </c>
      <c r="M1403" t="s">
        <v>155</v>
      </c>
      <c r="N1403" t="n">
        <v>-71.1183</v>
      </c>
      <c r="O1403" t="n">
        <v>42.3745</v>
      </c>
      <c r="P1403" t="n">
        <v>37613</v>
      </c>
      <c r="Q1403" t="n">
        <v>12494</v>
      </c>
      <c r="R1403" t="n">
        <v>52.1</v>
      </c>
      <c r="S1403" t="n">
        <v>28.6</v>
      </c>
      <c r="T1403" t="n">
        <v>7.3</v>
      </c>
      <c r="U1403" t="n">
        <v>10.6</v>
      </c>
      <c r="V1403" t="n">
        <v>16.8</v>
      </c>
      <c r="W1403" t="n">
        <v>18.3</v>
      </c>
      <c r="X1403" t="n">
        <v>99</v>
      </c>
      <c r="Y1403"/>
      <c r="Z1403" t="n">
        <v>7</v>
      </c>
      <c r="AA1403" t="n">
        <v>1687</v>
      </c>
      <c r="AB1403" t="n">
        <v>97.3</v>
      </c>
      <c r="AC1403" t="n">
        <v>1687</v>
      </c>
      <c r="AD1403" t="n">
        <v>97.3</v>
      </c>
      <c r="AE1403" t="n">
        <v>65.8</v>
      </c>
      <c r="AF1403" t="n">
        <v>1645</v>
      </c>
      <c r="AG1403" t="n">
        <v>16</v>
      </c>
      <c r="AH1403" t="n">
        <v>49</v>
      </c>
      <c r="AI1403" t="n">
        <v>17900</v>
      </c>
      <c r="AJ1403" t="n">
        <v>2895</v>
      </c>
      <c r="AK1403" t="n">
        <v>2496</v>
      </c>
      <c r="AL1403" t="n">
        <v>2167</v>
      </c>
      <c r="AM1403" t="n">
        <v>13937</v>
      </c>
      <c r="AN1403" t="n">
        <v>53571</v>
      </c>
      <c r="AO1403" t="n">
        <v>1</v>
      </c>
      <c r="AP1403" t="n">
        <v>1898</v>
      </c>
      <c r="AQ1403" t="n">
        <v>5748</v>
      </c>
      <c r="AR1403" t="n">
        <v>1529</v>
      </c>
    </row>
    <row r="1404">
      <c r="A1404" t="n">
        <v>166045</v>
      </c>
      <c r="B1404" t="s">
        <v>2349</v>
      </c>
      <c r="C1404" t="s">
        <v>2350</v>
      </c>
      <c r="D1404" t="s">
        <v>2276</v>
      </c>
      <c r="E1404" t="s">
        <v>993</v>
      </c>
      <c r="F1404" t="s">
        <v>162</v>
      </c>
      <c r="G1404" t="s">
        <v>163</v>
      </c>
      <c r="H1404" t="s">
        <v>150</v>
      </c>
      <c r="I1404" t="s">
        <v>151</v>
      </c>
      <c r="J1404" t="s">
        <v>164</v>
      </c>
      <c r="K1404" t="s">
        <v>209</v>
      </c>
      <c r="L1404" t="s">
        <v>155</v>
      </c>
      <c r="M1404" t="s">
        <v>155</v>
      </c>
      <c r="N1404" t="n">
        <v>-71.2412</v>
      </c>
      <c r="O1404" t="n">
        <v>42.3357</v>
      </c>
      <c r="P1404" t="n">
        <v>234</v>
      </c>
      <c r="Q1404" t="n">
        <v>134</v>
      </c>
      <c r="R1404" t="n">
        <v>49.3</v>
      </c>
      <c r="S1404" t="n">
        <v>98.5</v>
      </c>
      <c r="T1404" t="n">
        <v>0</v>
      </c>
      <c r="U1404" t="n">
        <v>0.7</v>
      </c>
      <c r="V1404" t="n">
        <v>0</v>
      </c>
      <c r="W1404" t="n">
        <v>0.7</v>
      </c>
      <c r="X1404"/>
      <c r="Y1404"/>
      <c r="Z1404" t="n">
        <v>30</v>
      </c>
      <c r="AA1404"/>
      <c r="AB1404"/>
      <c r="AC1404"/>
      <c r="AD1404"/>
      <c r="AE1404"/>
      <c r="AF1404" t="n">
        <v>0</v>
      </c>
      <c r="AG1404" t="n">
        <v>0</v>
      </c>
      <c r="AH1404" t="n">
        <v>0</v>
      </c>
      <c r="AI1404"/>
      <c r="AJ1404"/>
      <c r="AK1404"/>
      <c r="AL1404"/>
      <c r="AM1404"/>
      <c r="AN1404"/>
      <c r="AO1404"/>
      <c r="AP1404"/>
      <c r="AQ1404" t="n">
        <v>23</v>
      </c>
      <c r="AR1404"/>
    </row>
    <row r="1405">
      <c r="A1405" t="n">
        <v>166054</v>
      </c>
      <c r="B1405" t="s">
        <v>2351</v>
      </c>
      <c r="C1405" t="s">
        <v>2301</v>
      </c>
      <c r="D1405" t="s">
        <v>2276</v>
      </c>
      <c r="E1405" t="s">
        <v>993</v>
      </c>
      <c r="F1405" t="s">
        <v>162</v>
      </c>
      <c r="G1405" t="s">
        <v>163</v>
      </c>
      <c r="H1405" t="s">
        <v>150</v>
      </c>
      <c r="I1405" t="s">
        <v>186</v>
      </c>
      <c r="J1405" t="s">
        <v>164</v>
      </c>
      <c r="K1405" t="s">
        <v>179</v>
      </c>
      <c r="L1405" t="s">
        <v>155</v>
      </c>
      <c r="M1405" t="s">
        <v>155</v>
      </c>
      <c r="N1405" t="n">
        <v>-71.1294</v>
      </c>
      <c r="O1405" t="n">
        <v>42.317</v>
      </c>
      <c r="P1405" t="n">
        <v>146</v>
      </c>
      <c r="Q1405" t="n">
        <v>44</v>
      </c>
      <c r="R1405" t="n">
        <v>20.5</v>
      </c>
      <c r="S1405" t="n">
        <v>72.7</v>
      </c>
      <c r="T1405" t="n">
        <v>2.3</v>
      </c>
      <c r="U1405" t="n">
        <v>2.3</v>
      </c>
      <c r="V1405" t="n">
        <v>4.5</v>
      </c>
      <c r="W1405" t="n">
        <v>2.3</v>
      </c>
      <c r="X1405" t="n">
        <v>100</v>
      </c>
      <c r="Y1405"/>
      <c r="Z1405" t="n">
        <v>7</v>
      </c>
      <c r="AA1405" t="n">
        <v>9</v>
      </c>
      <c r="AB1405" t="n">
        <v>44.4</v>
      </c>
      <c r="AC1405" t="n">
        <v>9</v>
      </c>
      <c r="AD1405" t="n">
        <v>44.4</v>
      </c>
      <c r="AE1405" t="n">
        <v>44.4</v>
      </c>
      <c r="AF1405" t="n">
        <v>4</v>
      </c>
      <c r="AG1405" t="n">
        <v>18</v>
      </c>
      <c r="AH1405" t="n">
        <v>72</v>
      </c>
      <c r="AI1405" t="n">
        <v>23317</v>
      </c>
      <c r="AJ1405"/>
      <c r="AK1405"/>
      <c r="AL1405"/>
      <c r="AM1405"/>
      <c r="AN1405" t="n">
        <v>14334</v>
      </c>
      <c r="AO1405"/>
      <c r="AP1405" t="n">
        <v>8</v>
      </c>
      <c r="AQ1405" t="n">
        <v>26</v>
      </c>
      <c r="AR1405"/>
    </row>
    <row r="1406">
      <c r="A1406" t="n">
        <v>166124</v>
      </c>
      <c r="B1406" t="s">
        <v>2352</v>
      </c>
      <c r="C1406" t="s">
        <v>2285</v>
      </c>
      <c r="D1406" t="s">
        <v>2276</v>
      </c>
      <c r="E1406" t="s">
        <v>993</v>
      </c>
      <c r="F1406" t="s">
        <v>162</v>
      </c>
      <c r="G1406" t="s">
        <v>163</v>
      </c>
      <c r="H1406" t="s">
        <v>150</v>
      </c>
      <c r="I1406" t="s">
        <v>151</v>
      </c>
      <c r="J1406" t="s">
        <v>168</v>
      </c>
      <c r="K1406" t="s">
        <v>179</v>
      </c>
      <c r="L1406" t="s">
        <v>155</v>
      </c>
      <c r="M1406" t="s">
        <v>155</v>
      </c>
      <c r="N1406" t="n">
        <v>-71.8082</v>
      </c>
      <c r="O1406" t="n">
        <v>42.2375</v>
      </c>
      <c r="P1406" t="n">
        <v>3310</v>
      </c>
      <c r="Q1406" t="n">
        <v>3310</v>
      </c>
      <c r="R1406" t="n">
        <v>55</v>
      </c>
      <c r="S1406" t="n">
        <v>70.8</v>
      </c>
      <c r="T1406" t="n">
        <v>4</v>
      </c>
      <c r="U1406" t="n">
        <v>11.5</v>
      </c>
      <c r="V1406" t="n">
        <v>4.1</v>
      </c>
      <c r="W1406" t="n">
        <v>3.3</v>
      </c>
      <c r="X1406" t="n">
        <v>93</v>
      </c>
      <c r="Y1406"/>
      <c r="Z1406" t="n">
        <v>9</v>
      </c>
      <c r="AA1406" t="n">
        <v>818</v>
      </c>
      <c r="AB1406" t="n">
        <v>89.6</v>
      </c>
      <c r="AC1406" t="n">
        <v>818</v>
      </c>
      <c r="AD1406" t="n">
        <v>89.6</v>
      </c>
      <c r="AE1406" t="n">
        <v>87.7</v>
      </c>
      <c r="AF1406" t="n">
        <v>902</v>
      </c>
      <c r="AG1406" t="n">
        <v>15</v>
      </c>
      <c r="AH1406" t="n">
        <v>62</v>
      </c>
      <c r="AI1406" t="n">
        <v>35455</v>
      </c>
      <c r="AJ1406" t="n">
        <v>14900</v>
      </c>
      <c r="AK1406" t="n">
        <v>6282</v>
      </c>
      <c r="AL1406" t="n">
        <v>20722</v>
      </c>
      <c r="AM1406" t="n">
        <v>29535</v>
      </c>
      <c r="AN1406" t="n">
        <v>51228</v>
      </c>
      <c r="AO1406"/>
      <c r="AP1406" t="n">
        <v>748</v>
      </c>
      <c r="AQ1406"/>
      <c r="AR1406"/>
    </row>
    <row r="1407">
      <c r="A1407" t="n">
        <v>166133</v>
      </c>
      <c r="B1407" t="s">
        <v>2353</v>
      </c>
      <c r="C1407" t="s">
        <v>2354</v>
      </c>
      <c r="D1407" t="s">
        <v>2276</v>
      </c>
      <c r="E1407" t="s">
        <v>993</v>
      </c>
      <c r="F1407" t="s">
        <v>173</v>
      </c>
      <c r="G1407" t="s">
        <v>149</v>
      </c>
      <c r="H1407" t="s">
        <v>174</v>
      </c>
      <c r="I1407" t="s">
        <v>205</v>
      </c>
      <c r="J1407" t="s">
        <v>168</v>
      </c>
      <c r="K1407" t="s">
        <v>176</v>
      </c>
      <c r="L1407" t="s">
        <v>155</v>
      </c>
      <c r="M1407" t="s">
        <v>155</v>
      </c>
      <c r="N1407" t="n">
        <v>-72.6513</v>
      </c>
      <c r="O1407" t="n">
        <v>42.1948</v>
      </c>
      <c r="P1407" t="n">
        <v>4737</v>
      </c>
      <c r="Q1407" t="n">
        <v>4737</v>
      </c>
      <c r="R1407" t="n">
        <v>65.2</v>
      </c>
      <c r="S1407" t="n">
        <v>52.9</v>
      </c>
      <c r="T1407" t="n">
        <v>6.7</v>
      </c>
      <c r="U1407" t="n">
        <v>28.5</v>
      </c>
      <c r="V1407" t="n">
        <v>3.2</v>
      </c>
      <c r="W1407" t="n">
        <v>0.6</v>
      </c>
      <c r="X1407" t="n">
        <v>63</v>
      </c>
      <c r="Y1407" t="n">
        <v>46</v>
      </c>
      <c r="Z1407" t="n">
        <v>14</v>
      </c>
      <c r="AA1407" t="n">
        <v>418</v>
      </c>
      <c r="AB1407" t="n">
        <v>31.8</v>
      </c>
      <c r="AC1407"/>
      <c r="AD1407"/>
      <c r="AE1407"/>
      <c r="AF1407" t="n">
        <v>357</v>
      </c>
      <c r="AG1407" t="n">
        <v>39</v>
      </c>
      <c r="AH1407" t="n">
        <v>62</v>
      </c>
      <c r="AI1407" t="n">
        <v>6899</v>
      </c>
      <c r="AJ1407" t="n">
        <v>5173</v>
      </c>
      <c r="AK1407" t="n">
        <v>5581</v>
      </c>
      <c r="AL1407" t="n">
        <v>7588</v>
      </c>
      <c r="AM1407" t="n">
        <v>11901</v>
      </c>
      <c r="AN1407" t="n">
        <v>13132</v>
      </c>
      <c r="AO1407" t="n">
        <v>526</v>
      </c>
      <c r="AP1407"/>
      <c r="AQ1407"/>
      <c r="AR1407"/>
    </row>
    <row r="1408">
      <c r="A1408" t="n">
        <v>166391</v>
      </c>
      <c r="B1408" t="s">
        <v>2355</v>
      </c>
      <c r="C1408" t="s">
        <v>2350</v>
      </c>
      <c r="D1408" t="s">
        <v>2276</v>
      </c>
      <c r="E1408" t="s">
        <v>993</v>
      </c>
      <c r="F1408" t="s">
        <v>162</v>
      </c>
      <c r="G1408" t="s">
        <v>163</v>
      </c>
      <c r="H1408" t="s">
        <v>150</v>
      </c>
      <c r="I1408" t="s">
        <v>151</v>
      </c>
      <c r="J1408" t="s">
        <v>168</v>
      </c>
      <c r="K1408" t="s">
        <v>153</v>
      </c>
      <c r="L1408" t="s">
        <v>155</v>
      </c>
      <c r="M1408" t="s">
        <v>155</v>
      </c>
      <c r="N1408" t="n">
        <v>-71.2435</v>
      </c>
      <c r="O1408" t="n">
        <v>42.3421</v>
      </c>
      <c r="P1408" t="n">
        <v>1933</v>
      </c>
      <c r="Q1408" t="n">
        <v>1370</v>
      </c>
      <c r="R1408" t="n">
        <v>63.9</v>
      </c>
      <c r="S1408" t="n">
        <v>58.3</v>
      </c>
      <c r="T1408" t="n">
        <v>10.4</v>
      </c>
      <c r="U1408" t="n">
        <v>13</v>
      </c>
      <c r="V1408" t="n">
        <v>3.1</v>
      </c>
      <c r="W1408" t="n">
        <v>1.7</v>
      </c>
      <c r="X1408" t="n">
        <v>71</v>
      </c>
      <c r="Y1408"/>
      <c r="Z1408" t="n">
        <v>11</v>
      </c>
      <c r="AA1408" t="n">
        <v>410</v>
      </c>
      <c r="AB1408" t="n">
        <v>53.2</v>
      </c>
      <c r="AC1408" t="n">
        <v>410</v>
      </c>
      <c r="AD1408" t="n">
        <v>53.2</v>
      </c>
      <c r="AE1408" t="n">
        <v>49.3</v>
      </c>
      <c r="AF1408" t="n">
        <v>314</v>
      </c>
      <c r="AG1408" t="n">
        <v>32</v>
      </c>
      <c r="AH1408" t="n">
        <v>97</v>
      </c>
      <c r="AI1408" t="n">
        <v>28477</v>
      </c>
      <c r="AJ1408" t="n">
        <v>15374</v>
      </c>
      <c r="AK1408" t="n">
        <v>19185</v>
      </c>
      <c r="AL1408" t="n">
        <v>22986</v>
      </c>
      <c r="AM1408" t="n">
        <v>27843</v>
      </c>
      <c r="AN1408" t="n">
        <v>33233</v>
      </c>
      <c r="AO1408"/>
      <c r="AP1408" t="n">
        <v>336</v>
      </c>
      <c r="AQ1408" t="n">
        <v>227</v>
      </c>
      <c r="AR1408"/>
    </row>
    <row r="1409">
      <c r="A1409" t="n">
        <v>166407</v>
      </c>
      <c r="B1409" t="s">
        <v>2356</v>
      </c>
      <c r="C1409" t="s">
        <v>2357</v>
      </c>
      <c r="D1409" t="s">
        <v>2276</v>
      </c>
      <c r="E1409" t="s">
        <v>993</v>
      </c>
      <c r="F1409" t="s">
        <v>368</v>
      </c>
      <c r="G1409" t="s">
        <v>163</v>
      </c>
      <c r="H1409" t="s">
        <v>174</v>
      </c>
      <c r="I1409" t="s">
        <v>186</v>
      </c>
      <c r="J1409" t="s">
        <v>164</v>
      </c>
      <c r="K1409" t="s">
        <v>176</v>
      </c>
      <c r="L1409" t="s">
        <v>155</v>
      </c>
      <c r="M1409" t="s">
        <v>155</v>
      </c>
      <c r="N1409" t="n">
        <v>-71.111</v>
      </c>
      <c r="O1409" t="n">
        <v>42.4258</v>
      </c>
      <c r="P1409" t="n">
        <v>278</v>
      </c>
      <c r="Q1409" t="n">
        <v>278</v>
      </c>
      <c r="R1409" t="n">
        <v>92.8</v>
      </c>
      <c r="S1409" t="n">
        <v>45.3</v>
      </c>
      <c r="T1409" t="n">
        <v>19.8</v>
      </c>
      <c r="U1409" t="n">
        <v>19.4</v>
      </c>
      <c r="V1409" t="n">
        <v>3.6</v>
      </c>
      <c r="W1409" t="n">
        <v>0</v>
      </c>
      <c r="X1409"/>
      <c r="Y1409"/>
      <c r="Z1409" t="n">
        <v>6</v>
      </c>
      <c r="AA1409"/>
      <c r="AB1409"/>
      <c r="AC1409"/>
      <c r="AD1409"/>
      <c r="AE1409"/>
      <c r="AF1409" t="n">
        <v>0</v>
      </c>
      <c r="AG1409" t="n">
        <v>48</v>
      </c>
      <c r="AH1409" t="n">
        <v>76</v>
      </c>
      <c r="AI1409"/>
      <c r="AJ1409"/>
      <c r="AK1409"/>
      <c r="AL1409"/>
      <c r="AM1409"/>
      <c r="AN1409"/>
      <c r="AO1409" t="n">
        <v>100</v>
      </c>
      <c r="AP1409"/>
      <c r="AQ1409"/>
      <c r="AR1409"/>
    </row>
    <row r="1410">
      <c r="A1410" t="n">
        <v>166452</v>
      </c>
      <c r="B1410" t="s">
        <v>2358</v>
      </c>
      <c r="C1410" t="s">
        <v>2275</v>
      </c>
      <c r="D1410" t="s">
        <v>2276</v>
      </c>
      <c r="E1410" t="s">
        <v>993</v>
      </c>
      <c r="F1410" t="s">
        <v>162</v>
      </c>
      <c r="G1410" t="s">
        <v>163</v>
      </c>
      <c r="H1410" t="s">
        <v>150</v>
      </c>
      <c r="I1410" t="s">
        <v>151</v>
      </c>
      <c r="J1410" t="s">
        <v>168</v>
      </c>
      <c r="K1410" t="s">
        <v>159</v>
      </c>
      <c r="L1410" t="s">
        <v>155</v>
      </c>
      <c r="M1410" t="s">
        <v>155</v>
      </c>
      <c r="N1410" t="n">
        <v>-71.1173</v>
      </c>
      <c r="O1410" t="n">
        <v>42.3801</v>
      </c>
      <c r="P1410" t="n">
        <v>5133</v>
      </c>
      <c r="Q1410" t="n">
        <v>1902</v>
      </c>
      <c r="R1410" t="n">
        <v>74.4</v>
      </c>
      <c r="S1410" t="n">
        <v>49.2</v>
      </c>
      <c r="T1410" t="n">
        <v>11</v>
      </c>
      <c r="U1410" t="n">
        <v>16.4</v>
      </c>
      <c r="V1410" t="n">
        <v>5.4</v>
      </c>
      <c r="W1410" t="n">
        <v>3.1</v>
      </c>
      <c r="X1410" t="n">
        <v>77</v>
      </c>
      <c r="Y1410" t="n">
        <v>60</v>
      </c>
      <c r="Z1410" t="n">
        <v>10</v>
      </c>
      <c r="AA1410" t="n">
        <v>379</v>
      </c>
      <c r="AB1410" t="n">
        <v>61.7</v>
      </c>
      <c r="AC1410" t="n">
        <v>379</v>
      </c>
      <c r="AD1410" t="n">
        <v>61.7</v>
      </c>
      <c r="AE1410" t="n">
        <v>43.8</v>
      </c>
      <c r="AF1410" t="n">
        <v>225</v>
      </c>
      <c r="AG1410" t="n">
        <v>28</v>
      </c>
      <c r="AH1410" t="n">
        <v>78</v>
      </c>
      <c r="AI1410" t="n">
        <v>33111</v>
      </c>
      <c r="AJ1410" t="n">
        <v>26173</v>
      </c>
      <c r="AK1410" t="n">
        <v>27225</v>
      </c>
      <c r="AL1410" t="n">
        <v>31594</v>
      </c>
      <c r="AM1410" t="n">
        <v>34465</v>
      </c>
      <c r="AN1410" t="n">
        <v>34726</v>
      </c>
      <c r="AO1410"/>
      <c r="AP1410" t="n">
        <v>347</v>
      </c>
      <c r="AQ1410" t="n">
        <v>521</v>
      </c>
      <c r="AR1410" t="n">
        <v>34</v>
      </c>
    </row>
    <row r="1411">
      <c r="A1411" t="n">
        <v>166489</v>
      </c>
      <c r="B1411" t="s">
        <v>2359</v>
      </c>
      <c r="C1411" t="s">
        <v>2275</v>
      </c>
      <c r="D1411" t="s">
        <v>2276</v>
      </c>
      <c r="E1411" t="s">
        <v>993</v>
      </c>
      <c r="F1411" t="s">
        <v>162</v>
      </c>
      <c r="G1411" t="s">
        <v>163</v>
      </c>
      <c r="H1411" t="s">
        <v>150</v>
      </c>
      <c r="I1411" t="s">
        <v>151</v>
      </c>
      <c r="J1411" t="s">
        <v>164</v>
      </c>
      <c r="K1411" t="s">
        <v>209</v>
      </c>
      <c r="L1411" t="s">
        <v>155</v>
      </c>
      <c r="M1411" t="s">
        <v>155</v>
      </c>
      <c r="N1411" t="n">
        <v>-71.1235</v>
      </c>
      <c r="O1411" t="n">
        <v>42.3787</v>
      </c>
      <c r="P1411" t="n">
        <v>327</v>
      </c>
      <c r="Q1411" t="n">
        <v>41</v>
      </c>
      <c r="R1411" t="n">
        <v>51.2</v>
      </c>
      <c r="S1411" t="n">
        <v>22</v>
      </c>
      <c r="T1411" t="n">
        <v>4.9</v>
      </c>
      <c r="U1411" t="n">
        <v>0</v>
      </c>
      <c r="V1411" t="n">
        <v>0</v>
      </c>
      <c r="W1411" t="n">
        <v>68.3</v>
      </c>
      <c r="X1411" t="n">
        <v>88</v>
      </c>
      <c r="Y1411"/>
      <c r="Z1411" t="n">
        <v>3</v>
      </c>
      <c r="AA1411" t="n">
        <v>18</v>
      </c>
      <c r="AB1411" t="n">
        <v>44.4</v>
      </c>
      <c r="AC1411"/>
      <c r="AD1411"/>
      <c r="AE1411"/>
      <c r="AF1411" t="n">
        <v>8</v>
      </c>
      <c r="AG1411" t="n">
        <v>10</v>
      </c>
      <c r="AH1411" t="n">
        <v>95</v>
      </c>
      <c r="AI1411" t="n">
        <v>45752</v>
      </c>
      <c r="AJ1411"/>
      <c r="AK1411" t="n">
        <v>43291</v>
      </c>
      <c r="AL1411"/>
      <c r="AM1411"/>
      <c r="AN1411"/>
      <c r="AO1411"/>
      <c r="AP1411"/>
      <c r="AQ1411" t="n">
        <v>131</v>
      </c>
      <c r="AR1411"/>
    </row>
    <row r="1412">
      <c r="A1412" t="n">
        <v>166498</v>
      </c>
      <c r="B1412" t="s">
        <v>2360</v>
      </c>
      <c r="C1412" t="s">
        <v>2361</v>
      </c>
      <c r="D1412" t="s">
        <v>2276</v>
      </c>
      <c r="E1412" t="s">
        <v>993</v>
      </c>
      <c r="F1412" t="s">
        <v>199</v>
      </c>
      <c r="G1412" t="s">
        <v>189</v>
      </c>
      <c r="H1412" t="s">
        <v>200</v>
      </c>
      <c r="I1412" t="s">
        <v>186</v>
      </c>
      <c r="J1412" t="s">
        <v>164</v>
      </c>
      <c r="K1412"/>
      <c r="L1412" t="s">
        <v>155</v>
      </c>
      <c r="M1412" t="s">
        <v>155</v>
      </c>
      <c r="N1412" t="n">
        <v>-71.3083</v>
      </c>
      <c r="O1412" t="n">
        <v>42.6436</v>
      </c>
      <c r="P1412" t="n">
        <v>95</v>
      </c>
      <c r="Q1412" t="n">
        <v>95</v>
      </c>
      <c r="R1412" t="n">
        <v>97.9</v>
      </c>
      <c r="S1412" t="n">
        <v>60</v>
      </c>
      <c r="T1412" t="n">
        <v>4.2</v>
      </c>
      <c r="U1412" t="n">
        <v>28.4</v>
      </c>
      <c r="V1412" t="n">
        <v>5.3</v>
      </c>
      <c r="W1412" t="n">
        <v>1.1</v>
      </c>
      <c r="X1412" t="n">
        <v>67</v>
      </c>
      <c r="Y1412" t="n">
        <v>80</v>
      </c>
      <c r="Z1412" t="n">
        <v>12</v>
      </c>
      <c r="AA1412"/>
      <c r="AB1412"/>
      <c r="AC1412"/>
      <c r="AD1412"/>
      <c r="AE1412"/>
      <c r="AF1412" t="n">
        <v>10</v>
      </c>
      <c r="AG1412" t="n">
        <v>23</v>
      </c>
      <c r="AH1412" t="n">
        <v>24</v>
      </c>
      <c r="AI1412" t="n">
        <v>16686</v>
      </c>
      <c r="AJ1412" t="n">
        <v>16925</v>
      </c>
      <c r="AK1412"/>
      <c r="AL1412"/>
      <c r="AM1412"/>
      <c r="AN1412" t="n">
        <v>16208</v>
      </c>
      <c r="AO1412"/>
      <c r="AP1412"/>
      <c r="AQ1412"/>
      <c r="AR1412"/>
    </row>
    <row r="1413">
      <c r="A1413" t="n">
        <v>166513</v>
      </c>
      <c r="B1413" t="s">
        <v>2362</v>
      </c>
      <c r="C1413" t="s">
        <v>2361</v>
      </c>
      <c r="D1413" t="s">
        <v>2276</v>
      </c>
      <c r="E1413" t="s">
        <v>993</v>
      </c>
      <c r="F1413" t="s">
        <v>148</v>
      </c>
      <c r="G1413" t="s">
        <v>149</v>
      </c>
      <c r="H1413" t="s">
        <v>150</v>
      </c>
      <c r="I1413" t="s">
        <v>186</v>
      </c>
      <c r="J1413" t="s">
        <v>238</v>
      </c>
      <c r="K1413" t="s">
        <v>159</v>
      </c>
      <c r="L1413" t="s">
        <v>155</v>
      </c>
      <c r="M1413" t="s">
        <v>155</v>
      </c>
      <c r="N1413" t="n">
        <v>-71.3268</v>
      </c>
      <c r="O1413" t="n">
        <v>42.6529</v>
      </c>
      <c r="P1413" t="n">
        <v>20800</v>
      </c>
      <c r="Q1413" t="n">
        <v>14734</v>
      </c>
      <c r="R1413" t="n">
        <v>42.6</v>
      </c>
      <c r="S1413" t="n">
        <v>53.2</v>
      </c>
      <c r="T1413" t="n">
        <v>8.3</v>
      </c>
      <c r="U1413" t="n">
        <v>13.9</v>
      </c>
      <c r="V1413" t="n">
        <v>13.4</v>
      </c>
      <c r="W1413" t="n">
        <v>3</v>
      </c>
      <c r="X1413" t="n">
        <v>82</v>
      </c>
      <c r="Y1413" t="n">
        <v>62</v>
      </c>
      <c r="Z1413" t="n">
        <v>17</v>
      </c>
      <c r="AA1413" t="n">
        <v>1993</v>
      </c>
      <c r="AB1413" t="n">
        <v>70.1</v>
      </c>
      <c r="AC1413" t="n">
        <v>1992</v>
      </c>
      <c r="AD1413" t="n">
        <v>70.1</v>
      </c>
      <c r="AE1413" t="n">
        <v>48</v>
      </c>
      <c r="AF1413" t="n">
        <v>1890</v>
      </c>
      <c r="AG1413" t="n">
        <v>27</v>
      </c>
      <c r="AH1413" t="n">
        <v>61</v>
      </c>
      <c r="AI1413" t="n">
        <v>17624</v>
      </c>
      <c r="AJ1413" t="n">
        <v>10460</v>
      </c>
      <c r="AK1413" t="n">
        <v>11220</v>
      </c>
      <c r="AL1413" t="n">
        <v>15576</v>
      </c>
      <c r="AM1413" t="n">
        <v>21633</v>
      </c>
      <c r="AN1413" t="n">
        <v>26648</v>
      </c>
      <c r="AO1413" t="n">
        <v>25</v>
      </c>
      <c r="AP1413" t="n">
        <v>2911</v>
      </c>
      <c r="AQ1413" t="n">
        <v>1450</v>
      </c>
      <c r="AR1413" t="n">
        <v>147</v>
      </c>
    </row>
    <row r="1414">
      <c r="A1414" t="n">
        <v>166629</v>
      </c>
      <c r="B1414" t="s">
        <v>2363</v>
      </c>
      <c r="C1414" t="s">
        <v>2279</v>
      </c>
      <c r="D1414" t="s">
        <v>2276</v>
      </c>
      <c r="E1414" t="s">
        <v>993</v>
      </c>
      <c r="F1414" t="s">
        <v>148</v>
      </c>
      <c r="G1414" t="s">
        <v>149</v>
      </c>
      <c r="H1414" t="s">
        <v>150</v>
      </c>
      <c r="I1414" t="s">
        <v>151</v>
      </c>
      <c r="J1414" t="s">
        <v>158</v>
      </c>
      <c r="K1414" t="s">
        <v>159</v>
      </c>
      <c r="L1414" t="s">
        <v>155</v>
      </c>
      <c r="M1414" t="s">
        <v>155</v>
      </c>
      <c r="N1414" t="n">
        <v>-72.5267</v>
      </c>
      <c r="O1414" t="n">
        <v>42.386</v>
      </c>
      <c r="P1414" t="n">
        <v>37599</v>
      </c>
      <c r="Q1414" t="n">
        <v>28182</v>
      </c>
      <c r="R1414" t="n">
        <v>51.8</v>
      </c>
      <c r="S1414" t="n">
        <v>57.7</v>
      </c>
      <c r="T1414" t="n">
        <v>4.7</v>
      </c>
      <c r="U1414" t="n">
        <v>8.4</v>
      </c>
      <c r="V1414" t="n">
        <v>12.5</v>
      </c>
      <c r="W1414" t="n">
        <v>7</v>
      </c>
      <c r="X1414" t="n">
        <v>91</v>
      </c>
      <c r="Y1414" t="n">
        <v>50</v>
      </c>
      <c r="Z1414" t="n">
        <v>18</v>
      </c>
      <c r="AA1414" t="n">
        <v>4734</v>
      </c>
      <c r="AB1414" t="n">
        <v>83.2</v>
      </c>
      <c r="AC1414" t="n">
        <v>4697</v>
      </c>
      <c r="AD1414" t="n">
        <v>83.4</v>
      </c>
      <c r="AE1414" t="n">
        <v>76.2</v>
      </c>
      <c r="AF1414" t="n">
        <v>5580</v>
      </c>
      <c r="AG1414" t="n">
        <v>20</v>
      </c>
      <c r="AH1414" t="n">
        <v>72</v>
      </c>
      <c r="AI1414" t="n">
        <v>22954</v>
      </c>
      <c r="AJ1414" t="n">
        <v>11103</v>
      </c>
      <c r="AK1414" t="n">
        <v>13259</v>
      </c>
      <c r="AL1414" t="n">
        <v>16738</v>
      </c>
      <c r="AM1414" t="n">
        <v>24016</v>
      </c>
      <c r="AN1414" t="n">
        <v>31297</v>
      </c>
      <c r="AO1414" t="n">
        <v>28</v>
      </c>
      <c r="AP1414" t="n">
        <v>6456</v>
      </c>
      <c r="AQ1414" t="n">
        <v>2059</v>
      </c>
      <c r="AR1414" t="n">
        <v>319</v>
      </c>
    </row>
    <row r="1415">
      <c r="A1415" t="n">
        <v>166638</v>
      </c>
      <c r="B1415" t="s">
        <v>2364</v>
      </c>
      <c r="C1415" t="s">
        <v>2290</v>
      </c>
      <c r="D1415" t="s">
        <v>2276</v>
      </c>
      <c r="E1415" t="s">
        <v>993</v>
      </c>
      <c r="F1415" t="s">
        <v>148</v>
      </c>
      <c r="G1415" t="s">
        <v>149</v>
      </c>
      <c r="H1415" t="s">
        <v>150</v>
      </c>
      <c r="I1415" t="s">
        <v>151</v>
      </c>
      <c r="J1415" t="s">
        <v>238</v>
      </c>
      <c r="K1415" t="s">
        <v>159</v>
      </c>
      <c r="L1415" t="s">
        <v>155</v>
      </c>
      <c r="M1415" t="s">
        <v>155</v>
      </c>
      <c r="N1415" t="n">
        <v>-71.0369</v>
      </c>
      <c r="O1415" t="n">
        <v>42.3129</v>
      </c>
      <c r="P1415" t="n">
        <v>18328</v>
      </c>
      <c r="Q1415" t="n">
        <v>14314</v>
      </c>
      <c r="R1415" t="n">
        <v>57.3</v>
      </c>
      <c r="S1415" t="n">
        <v>31.5</v>
      </c>
      <c r="T1415" t="n">
        <v>17.2</v>
      </c>
      <c r="U1415" t="n">
        <v>18</v>
      </c>
      <c r="V1415" t="n">
        <v>14.5</v>
      </c>
      <c r="W1415" t="n">
        <v>7.2</v>
      </c>
      <c r="X1415" t="n">
        <v>73</v>
      </c>
      <c r="Y1415" t="n">
        <v>39</v>
      </c>
      <c r="Z1415" t="n">
        <v>15</v>
      </c>
      <c r="AA1415" t="n">
        <v>1787</v>
      </c>
      <c r="AB1415" t="n">
        <v>51.1</v>
      </c>
      <c r="AC1415" t="n">
        <v>1787</v>
      </c>
      <c r="AD1415" t="n">
        <v>51.1</v>
      </c>
      <c r="AE1415" t="n">
        <v>30.7</v>
      </c>
      <c r="AF1415" t="n">
        <v>2357</v>
      </c>
      <c r="AG1415" t="n">
        <v>43</v>
      </c>
      <c r="AH1415" t="n">
        <v>73</v>
      </c>
      <c r="AI1415" t="n">
        <v>17554</v>
      </c>
      <c r="AJ1415" t="n">
        <v>13072</v>
      </c>
      <c r="AK1415" t="n">
        <v>14215</v>
      </c>
      <c r="AL1415" t="n">
        <v>17572</v>
      </c>
      <c r="AM1415" t="n">
        <v>22332</v>
      </c>
      <c r="AN1415" t="n">
        <v>25375</v>
      </c>
      <c r="AO1415"/>
      <c r="AP1415" t="n">
        <v>2389</v>
      </c>
      <c r="AQ1415" t="n">
        <v>857</v>
      </c>
      <c r="AR1415" t="n">
        <v>98</v>
      </c>
    </row>
    <row r="1416">
      <c r="A1416" t="n">
        <v>166647</v>
      </c>
      <c r="B1416" t="s">
        <v>2365</v>
      </c>
      <c r="C1416" t="s">
        <v>2366</v>
      </c>
      <c r="D1416" t="s">
        <v>2276</v>
      </c>
      <c r="E1416" t="s">
        <v>993</v>
      </c>
      <c r="F1416" t="s">
        <v>173</v>
      </c>
      <c r="G1416" t="s">
        <v>149</v>
      </c>
      <c r="H1416" t="s">
        <v>174</v>
      </c>
      <c r="I1416" t="s">
        <v>186</v>
      </c>
      <c r="J1416" t="s">
        <v>168</v>
      </c>
      <c r="K1416" t="s">
        <v>176</v>
      </c>
      <c r="L1416" t="s">
        <v>155</v>
      </c>
      <c r="M1416" t="s">
        <v>155</v>
      </c>
      <c r="N1416" t="n">
        <v>-71.2635</v>
      </c>
      <c r="O1416" t="n">
        <v>42.3121</v>
      </c>
      <c r="P1416" t="n">
        <v>6161</v>
      </c>
      <c r="Q1416" t="n">
        <v>6161</v>
      </c>
      <c r="R1416" t="n">
        <v>60</v>
      </c>
      <c r="S1416" t="n">
        <v>43.9</v>
      </c>
      <c r="T1416" t="n">
        <v>12.4</v>
      </c>
      <c r="U1416" t="n">
        <v>19.9</v>
      </c>
      <c r="V1416" t="n">
        <v>5.7</v>
      </c>
      <c r="W1416" t="n">
        <v>2.4</v>
      </c>
      <c r="X1416" t="n">
        <v>63</v>
      </c>
      <c r="Y1416" t="n">
        <v>51</v>
      </c>
      <c r="Z1416" t="n">
        <v>14</v>
      </c>
      <c r="AA1416" t="n">
        <v>409</v>
      </c>
      <c r="AB1416" t="n">
        <v>15.6</v>
      </c>
      <c r="AC1416"/>
      <c r="AD1416"/>
      <c r="AE1416"/>
      <c r="AF1416" t="n">
        <v>386</v>
      </c>
      <c r="AG1416" t="n">
        <v>25</v>
      </c>
      <c r="AH1416" t="n">
        <v>39</v>
      </c>
      <c r="AI1416" t="n">
        <v>7462</v>
      </c>
      <c r="AJ1416" t="n">
        <v>5533</v>
      </c>
      <c r="AK1416" t="n">
        <v>5926</v>
      </c>
      <c r="AL1416" t="n">
        <v>7972</v>
      </c>
      <c r="AM1416" t="n">
        <v>10026</v>
      </c>
      <c r="AN1416" t="n">
        <v>13263</v>
      </c>
      <c r="AO1416" t="n">
        <v>374</v>
      </c>
      <c r="AP1416"/>
      <c r="AQ1416"/>
      <c r="AR1416"/>
    </row>
    <row r="1417">
      <c r="A1417" t="n">
        <v>166656</v>
      </c>
      <c r="B1417" t="s">
        <v>2367</v>
      </c>
      <c r="C1417" t="s">
        <v>2290</v>
      </c>
      <c r="D1417" t="s">
        <v>2276</v>
      </c>
      <c r="E1417" t="s">
        <v>993</v>
      </c>
      <c r="F1417" t="s">
        <v>162</v>
      </c>
      <c r="G1417" t="s">
        <v>163</v>
      </c>
      <c r="H1417" t="s">
        <v>150</v>
      </c>
      <c r="I1417" t="s">
        <v>151</v>
      </c>
      <c r="J1417" t="s">
        <v>152</v>
      </c>
      <c r="K1417" t="s">
        <v>209</v>
      </c>
      <c r="L1417" t="s">
        <v>155</v>
      </c>
      <c r="M1417" t="s">
        <v>155</v>
      </c>
      <c r="N1417" t="n">
        <v>-71.1012</v>
      </c>
      <c r="O1417" t="n">
        <v>42.3368</v>
      </c>
      <c r="P1417" t="n">
        <v>7345</v>
      </c>
      <c r="Q1417" t="n">
        <v>3773</v>
      </c>
      <c r="R1417" t="n">
        <v>76.4</v>
      </c>
      <c r="S1417" t="n">
        <v>33.7</v>
      </c>
      <c r="T1417" t="n">
        <v>12</v>
      </c>
      <c r="U1417" t="n">
        <v>12</v>
      </c>
      <c r="V1417" t="n">
        <v>19.5</v>
      </c>
      <c r="W1417" t="n">
        <v>13.3</v>
      </c>
      <c r="X1417" t="n">
        <v>79</v>
      </c>
      <c r="Y1417" t="n">
        <v>100</v>
      </c>
      <c r="Z1417" t="n">
        <v>10</v>
      </c>
      <c r="AA1417" t="n">
        <v>766</v>
      </c>
      <c r="AB1417" t="n">
        <v>63.3</v>
      </c>
      <c r="AC1417" t="n">
        <v>459</v>
      </c>
      <c r="AD1417" t="n">
        <v>64.5</v>
      </c>
      <c r="AE1417" t="n">
        <v>49.5</v>
      </c>
      <c r="AF1417" t="n">
        <v>726</v>
      </c>
      <c r="AG1417" t="n">
        <v>28</v>
      </c>
      <c r="AH1417" t="n">
        <v>95</v>
      </c>
      <c r="AI1417" t="n">
        <v>37182</v>
      </c>
      <c r="AJ1417" t="n">
        <v>31100</v>
      </c>
      <c r="AK1417" t="n">
        <v>32292</v>
      </c>
      <c r="AL1417" t="n">
        <v>36538</v>
      </c>
      <c r="AM1417" t="n">
        <v>38023</v>
      </c>
      <c r="AN1417" t="n">
        <v>38839</v>
      </c>
      <c r="AO1417"/>
      <c r="AP1417" t="n">
        <v>856</v>
      </c>
      <c r="AQ1417" t="n">
        <v>860</v>
      </c>
      <c r="AR1417" t="n">
        <v>558</v>
      </c>
    </row>
    <row r="1418">
      <c r="A1418" t="n">
        <v>166674</v>
      </c>
      <c r="B1418" t="s">
        <v>2368</v>
      </c>
      <c r="C1418" t="s">
        <v>2290</v>
      </c>
      <c r="D1418" t="s">
        <v>2276</v>
      </c>
      <c r="E1418" t="s">
        <v>993</v>
      </c>
      <c r="F1418" t="s">
        <v>148</v>
      </c>
      <c r="G1418" t="s">
        <v>149</v>
      </c>
      <c r="H1418" t="s">
        <v>150</v>
      </c>
      <c r="I1418" t="s">
        <v>151</v>
      </c>
      <c r="J1418" t="s">
        <v>168</v>
      </c>
      <c r="K1418" t="s">
        <v>209</v>
      </c>
      <c r="L1418" t="s">
        <v>155</v>
      </c>
      <c r="M1418" t="s">
        <v>155</v>
      </c>
      <c r="N1418" t="n">
        <v>-71.0993</v>
      </c>
      <c r="O1418" t="n">
        <v>42.3369</v>
      </c>
      <c r="P1418" t="n">
        <v>2204</v>
      </c>
      <c r="Q1418" t="n">
        <v>2069</v>
      </c>
      <c r="R1418" t="n">
        <v>73.9</v>
      </c>
      <c r="S1418" t="n">
        <v>48.5</v>
      </c>
      <c r="T1418" t="n">
        <v>3.2</v>
      </c>
      <c r="U1418" t="n">
        <v>13.4</v>
      </c>
      <c r="V1418" t="n">
        <v>6.6</v>
      </c>
      <c r="W1418" t="n">
        <v>3.9</v>
      </c>
      <c r="X1418" t="n">
        <v>84</v>
      </c>
      <c r="Y1418" t="n">
        <v>67</v>
      </c>
      <c r="Z1418" t="n">
        <v>9</v>
      </c>
      <c r="AA1418" t="n">
        <v>422</v>
      </c>
      <c r="AB1418" t="n">
        <v>69.2</v>
      </c>
      <c r="AC1418" t="n">
        <v>422</v>
      </c>
      <c r="AD1418" t="n">
        <v>69.2</v>
      </c>
      <c r="AE1418" t="n">
        <v>52.6</v>
      </c>
      <c r="AF1418" t="n">
        <v>406</v>
      </c>
      <c r="AG1418" t="n">
        <v>28</v>
      </c>
      <c r="AH1418" t="n">
        <v>73</v>
      </c>
      <c r="AI1418" t="n">
        <v>24159</v>
      </c>
      <c r="AJ1418" t="n">
        <v>14993</v>
      </c>
      <c r="AK1418" t="n">
        <v>15162</v>
      </c>
      <c r="AL1418" t="n">
        <v>21708</v>
      </c>
      <c r="AM1418" t="n">
        <v>27239</v>
      </c>
      <c r="AN1418" t="n">
        <v>31058</v>
      </c>
      <c r="AO1418"/>
      <c r="AP1418" t="n">
        <v>359</v>
      </c>
      <c r="AQ1418" t="n">
        <v>53</v>
      </c>
      <c r="AR1418"/>
    </row>
    <row r="1419">
      <c r="A1419" t="n">
        <v>166683</v>
      </c>
      <c r="B1419" t="s">
        <v>2369</v>
      </c>
      <c r="C1419" t="s">
        <v>2275</v>
      </c>
      <c r="D1419" t="s">
        <v>2276</v>
      </c>
      <c r="E1419" t="s">
        <v>993</v>
      </c>
      <c r="F1419" t="s">
        <v>162</v>
      </c>
      <c r="G1419" t="s">
        <v>163</v>
      </c>
      <c r="H1419" t="s">
        <v>150</v>
      </c>
      <c r="I1419" t="s">
        <v>151</v>
      </c>
      <c r="J1419" t="s">
        <v>238</v>
      </c>
      <c r="K1419" t="s">
        <v>159</v>
      </c>
      <c r="L1419" t="s">
        <v>155</v>
      </c>
      <c r="M1419" t="s">
        <v>155</v>
      </c>
      <c r="N1419" t="n">
        <v>-71.0932</v>
      </c>
      <c r="O1419" t="n">
        <v>42.3592</v>
      </c>
      <c r="P1419" t="n">
        <v>12829</v>
      </c>
      <c r="Q1419" t="n">
        <v>4729</v>
      </c>
      <c r="R1419" t="n">
        <v>48.2</v>
      </c>
      <c r="S1419" t="n">
        <v>21.9</v>
      </c>
      <c r="T1419" t="n">
        <v>7.9</v>
      </c>
      <c r="U1419" t="n">
        <v>14.7</v>
      </c>
      <c r="V1419" t="n">
        <v>33.8</v>
      </c>
      <c r="W1419" t="n">
        <v>11.3</v>
      </c>
      <c r="X1419" t="n">
        <v>99</v>
      </c>
      <c r="Y1419"/>
      <c r="Z1419" t="n">
        <v>3</v>
      </c>
      <c r="AA1419" t="n">
        <v>1098</v>
      </c>
      <c r="AB1419" t="n">
        <v>96.1</v>
      </c>
      <c r="AC1419" t="n">
        <v>1098</v>
      </c>
      <c r="AD1419" t="n">
        <v>96.1</v>
      </c>
      <c r="AE1419" t="n">
        <v>82.3</v>
      </c>
      <c r="AF1419" t="n">
        <v>1136</v>
      </c>
      <c r="AG1419" t="n">
        <v>19</v>
      </c>
      <c r="AH1419" t="n">
        <v>64</v>
      </c>
      <c r="AI1419" t="n">
        <v>21519</v>
      </c>
      <c r="AJ1419" t="n">
        <v>-4129</v>
      </c>
      <c r="AK1419" t="n">
        <v>-2483</v>
      </c>
      <c r="AL1419" t="n">
        <v>4621</v>
      </c>
      <c r="AM1419" t="n">
        <v>13696</v>
      </c>
      <c r="AN1419" t="n">
        <v>46627</v>
      </c>
      <c r="AO1419"/>
      <c r="AP1419" t="n">
        <v>1146</v>
      </c>
      <c r="AQ1419" t="n">
        <v>1936</v>
      </c>
      <c r="AR1419" t="n">
        <v>684</v>
      </c>
    </row>
    <row r="1420">
      <c r="A1420" t="n">
        <v>166692</v>
      </c>
      <c r="B1420" t="s">
        <v>2370</v>
      </c>
      <c r="C1420" t="s">
        <v>2371</v>
      </c>
      <c r="D1420" t="s">
        <v>2276</v>
      </c>
      <c r="E1420" t="s">
        <v>993</v>
      </c>
      <c r="F1420" t="s">
        <v>148</v>
      </c>
      <c r="G1420" t="s">
        <v>149</v>
      </c>
      <c r="H1420" t="s">
        <v>150</v>
      </c>
      <c r="I1420" t="s">
        <v>186</v>
      </c>
      <c r="J1420" t="s">
        <v>168</v>
      </c>
      <c r="K1420" t="s">
        <v>153</v>
      </c>
      <c r="L1420" t="s">
        <v>155</v>
      </c>
      <c r="M1420" t="s">
        <v>155</v>
      </c>
      <c r="N1420" t="n">
        <v>-70.6241</v>
      </c>
      <c r="O1420" t="n">
        <v>41.7391</v>
      </c>
      <c r="P1420" t="n">
        <v>1490</v>
      </c>
      <c r="Q1420" t="n">
        <v>1390</v>
      </c>
      <c r="R1420" t="n">
        <v>13.7</v>
      </c>
      <c r="S1420" t="n">
        <v>81.2</v>
      </c>
      <c r="T1420" t="n">
        <v>1.3</v>
      </c>
      <c r="U1420" t="n">
        <v>5</v>
      </c>
      <c r="V1420" t="n">
        <v>1.1</v>
      </c>
      <c r="W1420" t="n">
        <v>0.9</v>
      </c>
      <c r="X1420" t="n">
        <v>79</v>
      </c>
      <c r="Y1420"/>
      <c r="Z1420" t="n">
        <v>12</v>
      </c>
      <c r="AA1420" t="n">
        <v>388</v>
      </c>
      <c r="AB1420" t="n">
        <v>79.1</v>
      </c>
      <c r="AC1420" t="n">
        <v>388</v>
      </c>
      <c r="AD1420" t="n">
        <v>79.1</v>
      </c>
      <c r="AE1420" t="n">
        <v>68.3</v>
      </c>
      <c r="AF1420" t="n">
        <v>317</v>
      </c>
      <c r="AG1420" t="n">
        <v>17</v>
      </c>
      <c r="AH1420" t="n">
        <v>80</v>
      </c>
      <c r="AI1420" t="n">
        <v>20759</v>
      </c>
      <c r="AJ1420" t="n">
        <v>5269</v>
      </c>
      <c r="AK1420" t="n">
        <v>9843</v>
      </c>
      <c r="AL1420" t="n">
        <v>13919</v>
      </c>
      <c r="AM1420" t="n">
        <v>23991</v>
      </c>
      <c r="AN1420" t="n">
        <v>33261</v>
      </c>
      <c r="AO1420"/>
      <c r="AP1420" t="n">
        <v>341</v>
      </c>
      <c r="AQ1420" t="n">
        <v>50</v>
      </c>
      <c r="AR1420"/>
    </row>
    <row r="1421">
      <c r="A1421" t="n">
        <v>166708</v>
      </c>
      <c r="B1421" t="s">
        <v>2372</v>
      </c>
      <c r="C1421" t="s">
        <v>2285</v>
      </c>
      <c r="D1421" t="s">
        <v>2276</v>
      </c>
      <c r="E1421" t="s">
        <v>993</v>
      </c>
      <c r="F1421" t="s">
        <v>148</v>
      </c>
      <c r="G1421" t="s">
        <v>149</v>
      </c>
      <c r="H1421" t="s">
        <v>150</v>
      </c>
      <c r="I1421" t="s">
        <v>151</v>
      </c>
      <c r="J1421" t="s">
        <v>168</v>
      </c>
      <c r="K1421" t="s">
        <v>209</v>
      </c>
      <c r="L1421" t="s">
        <v>155</v>
      </c>
      <c r="M1421" t="s">
        <v>155</v>
      </c>
      <c r="N1421" t="n">
        <v>-71.7621</v>
      </c>
      <c r="O1421" t="n">
        <v>42.278</v>
      </c>
      <c r="P1421" t="n">
        <v>1390</v>
      </c>
      <c r="Q1421"/>
      <c r="R1421"/>
      <c r="S1421"/>
      <c r="T1421"/>
      <c r="U1421"/>
      <c r="V1421"/>
      <c r="W1421"/>
      <c r="X1421"/>
      <c r="Y1421"/>
      <c r="Z1421"/>
      <c r="AA1421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 t="n">
        <v>59</v>
      </c>
      <c r="AR1421" t="n">
        <v>255</v>
      </c>
    </row>
    <row r="1422">
      <c r="A1422" t="n">
        <v>166717</v>
      </c>
      <c r="B1422" t="s">
        <v>2373</v>
      </c>
      <c r="C1422" t="s">
        <v>2350</v>
      </c>
      <c r="D1422" t="s">
        <v>2276</v>
      </c>
      <c r="E1422" t="s">
        <v>993</v>
      </c>
      <c r="F1422" t="s">
        <v>162</v>
      </c>
      <c r="G1422" t="s">
        <v>163</v>
      </c>
      <c r="H1422" t="s">
        <v>150</v>
      </c>
      <c r="I1422" t="s">
        <v>151</v>
      </c>
      <c r="J1422" t="s">
        <v>164</v>
      </c>
      <c r="K1422" t="s">
        <v>209</v>
      </c>
      <c r="L1422" t="s">
        <v>155</v>
      </c>
      <c r="M1422" t="s">
        <v>155</v>
      </c>
      <c r="N1422" t="n">
        <v>-71.2033</v>
      </c>
      <c r="O1422" t="n">
        <v>42.295</v>
      </c>
      <c r="P1422" t="n">
        <v>1105</v>
      </c>
      <c r="Q1422" t="n">
        <v>96</v>
      </c>
      <c r="R1422" t="n">
        <v>76</v>
      </c>
      <c r="S1422" t="n">
        <v>26</v>
      </c>
      <c r="T1422" t="n">
        <v>25</v>
      </c>
      <c r="U1422" t="n">
        <v>4.2</v>
      </c>
      <c r="V1422" t="n">
        <v>1</v>
      </c>
      <c r="W1422" t="n">
        <v>0</v>
      </c>
      <c r="X1422"/>
      <c r="Y1422"/>
      <c r="Z1422" t="n">
        <v>4</v>
      </c>
      <c r="AA1422"/>
      <c r="AB1422"/>
      <c r="AC1422"/>
      <c r="AD1422"/>
      <c r="AE1422"/>
      <c r="AF1422" t="n">
        <v>0</v>
      </c>
      <c r="AG1422" t="n">
        <v>35</v>
      </c>
      <c r="AH1422" t="n">
        <v>100</v>
      </c>
      <c r="AI1422"/>
      <c r="AJ1422"/>
      <c r="AK1422"/>
      <c r="AL1422"/>
      <c r="AM1422"/>
      <c r="AN1422"/>
      <c r="AO1422"/>
      <c r="AP1422" t="n">
        <v>12</v>
      </c>
      <c r="AQ1422" t="n">
        <v>186</v>
      </c>
      <c r="AR1422" t="n">
        <v>104</v>
      </c>
    </row>
    <row r="1423">
      <c r="A1423" t="n">
        <v>166805</v>
      </c>
      <c r="B1423" t="s">
        <v>2374</v>
      </c>
      <c r="C1423" t="s">
        <v>634</v>
      </c>
      <c r="D1423" t="s">
        <v>2276</v>
      </c>
      <c r="E1423" t="s">
        <v>993</v>
      </c>
      <c r="F1423" t="s">
        <v>199</v>
      </c>
      <c r="G1423" t="s">
        <v>189</v>
      </c>
      <c r="H1423" t="s">
        <v>200</v>
      </c>
      <c r="I1423" t="s">
        <v>186</v>
      </c>
      <c r="J1423" t="s">
        <v>164</v>
      </c>
      <c r="K1423"/>
      <c r="L1423" t="s">
        <v>155</v>
      </c>
      <c r="M1423" t="s">
        <v>155</v>
      </c>
      <c r="N1423" t="n">
        <v>-71.0019</v>
      </c>
      <c r="O1423" t="n">
        <v>42.2475</v>
      </c>
      <c r="P1423" t="n">
        <v>97</v>
      </c>
      <c r="Q1423" t="n">
        <v>97</v>
      </c>
      <c r="R1423" t="n">
        <v>41.2</v>
      </c>
      <c r="S1423" t="n">
        <v>41.2</v>
      </c>
      <c r="T1423" t="n">
        <v>27.8</v>
      </c>
      <c r="U1423" t="n">
        <v>18.6</v>
      </c>
      <c r="V1423" t="n">
        <v>1</v>
      </c>
      <c r="W1423" t="n">
        <v>0</v>
      </c>
      <c r="X1423" t="n">
        <v>71</v>
      </c>
      <c r="Y1423" t="n">
        <v>83</v>
      </c>
      <c r="Z1423" t="n">
        <v>12</v>
      </c>
      <c r="AA1423"/>
      <c r="AB1423"/>
      <c r="AC1423"/>
      <c r="AD1423"/>
      <c r="AE1423"/>
      <c r="AF1423" t="n">
        <v>38</v>
      </c>
      <c r="AG1423" t="n">
        <v>51</v>
      </c>
      <c r="AH1423" t="n">
        <v>51</v>
      </c>
      <c r="AI1423" t="n">
        <v>16248</v>
      </c>
      <c r="AJ1423" t="n">
        <v>15828</v>
      </c>
      <c r="AK1423" t="n">
        <v>17718</v>
      </c>
      <c r="AL1423"/>
      <c r="AM1423"/>
      <c r="AN1423"/>
      <c r="AO1423"/>
      <c r="AP1423"/>
      <c r="AQ1423"/>
      <c r="AR1423"/>
    </row>
    <row r="1424">
      <c r="A1424" t="n">
        <v>166823</v>
      </c>
      <c r="B1424" t="s">
        <v>2375</v>
      </c>
      <c r="C1424" t="s">
        <v>2311</v>
      </c>
      <c r="D1424" t="s">
        <v>2276</v>
      </c>
      <c r="E1424" t="s">
        <v>993</v>
      </c>
      <c r="F1424" t="s">
        <v>173</v>
      </c>
      <c r="G1424" t="s">
        <v>149</v>
      </c>
      <c r="H1424" t="s">
        <v>174</v>
      </c>
      <c r="I1424" t="s">
        <v>186</v>
      </c>
      <c r="J1424" t="s">
        <v>152</v>
      </c>
      <c r="K1424" t="s">
        <v>176</v>
      </c>
      <c r="L1424" t="s">
        <v>155</v>
      </c>
      <c r="M1424" t="s">
        <v>155</v>
      </c>
      <c r="N1424" t="n">
        <v>-70.9898</v>
      </c>
      <c r="O1424" t="n">
        <v>42.0751</v>
      </c>
      <c r="P1424" t="n">
        <v>7395</v>
      </c>
      <c r="Q1424" t="n">
        <v>7395</v>
      </c>
      <c r="R1424" t="n">
        <v>61.4</v>
      </c>
      <c r="S1424" t="n">
        <v>43.2</v>
      </c>
      <c r="T1424" t="n">
        <v>30.4</v>
      </c>
      <c r="U1424" t="n">
        <v>10.4</v>
      </c>
      <c r="V1424" t="n">
        <v>2.8</v>
      </c>
      <c r="W1424" t="n">
        <v>0.5</v>
      </c>
      <c r="X1424" t="n">
        <v>60</v>
      </c>
      <c r="Y1424" t="n">
        <v>51</v>
      </c>
      <c r="Z1424" t="n">
        <v>12</v>
      </c>
      <c r="AA1424" t="n">
        <v>545</v>
      </c>
      <c r="AB1424" t="n">
        <v>23.7</v>
      </c>
      <c r="AC1424"/>
      <c r="AD1424"/>
      <c r="AE1424"/>
      <c r="AF1424" t="n">
        <v>504</v>
      </c>
      <c r="AG1424" t="n">
        <v>28</v>
      </c>
      <c r="AH1424" t="n">
        <v>45</v>
      </c>
      <c r="AI1424" t="n">
        <v>7510</v>
      </c>
      <c r="AJ1424" t="n">
        <v>6032</v>
      </c>
      <c r="AK1424" t="n">
        <v>6713</v>
      </c>
      <c r="AL1424" t="n">
        <v>7647</v>
      </c>
      <c r="AM1424" t="n">
        <v>11096</v>
      </c>
      <c r="AN1424" t="n">
        <v>13226</v>
      </c>
      <c r="AO1424" t="n">
        <v>689</v>
      </c>
      <c r="AP1424"/>
      <c r="AQ1424"/>
      <c r="AR1424"/>
    </row>
    <row r="1425">
      <c r="A1425" t="n">
        <v>166850</v>
      </c>
      <c r="B1425" t="s">
        <v>2376</v>
      </c>
      <c r="C1425" t="s">
        <v>2377</v>
      </c>
      <c r="D1425" t="s">
        <v>2276</v>
      </c>
      <c r="E1425" t="s">
        <v>993</v>
      </c>
      <c r="F1425" t="s">
        <v>162</v>
      </c>
      <c r="G1425" t="s">
        <v>163</v>
      </c>
      <c r="H1425" t="s">
        <v>150</v>
      </c>
      <c r="I1425" t="s">
        <v>186</v>
      </c>
      <c r="J1425" t="s">
        <v>152</v>
      </c>
      <c r="K1425" t="s">
        <v>153</v>
      </c>
      <c r="L1425" t="s">
        <v>155</v>
      </c>
      <c r="M1425" t="s">
        <v>155</v>
      </c>
      <c r="N1425" t="n">
        <v>-71.1242</v>
      </c>
      <c r="O1425" t="n">
        <v>42.6683</v>
      </c>
      <c r="P1425" t="n">
        <v>6650</v>
      </c>
      <c r="Q1425" t="n">
        <v>4698</v>
      </c>
      <c r="R1425" t="n">
        <v>52.6</v>
      </c>
      <c r="S1425" t="n">
        <v>71.6</v>
      </c>
      <c r="T1425" t="n">
        <v>3.8</v>
      </c>
      <c r="U1425" t="n">
        <v>9.4</v>
      </c>
      <c r="V1425" t="n">
        <v>1.6</v>
      </c>
      <c r="W1425" t="n">
        <v>2</v>
      </c>
      <c r="X1425" t="n">
        <v>84</v>
      </c>
      <c r="Y1425"/>
      <c r="Z1425" t="n">
        <v>14</v>
      </c>
      <c r="AA1425" t="n">
        <v>854</v>
      </c>
      <c r="AB1425" t="n">
        <v>72.1</v>
      </c>
      <c r="AC1425" t="n">
        <v>854</v>
      </c>
      <c r="AD1425" t="n">
        <v>72.1</v>
      </c>
      <c r="AE1425" t="n">
        <v>65.3</v>
      </c>
      <c r="AF1425" t="n">
        <v>1182</v>
      </c>
      <c r="AG1425" t="n">
        <v>15</v>
      </c>
      <c r="AH1425" t="n">
        <v>94</v>
      </c>
      <c r="AI1425" t="n">
        <v>38849</v>
      </c>
      <c r="AJ1425" t="n">
        <v>27376</v>
      </c>
      <c r="AK1425" t="n">
        <v>30509</v>
      </c>
      <c r="AL1425" t="n">
        <v>32926</v>
      </c>
      <c r="AM1425" t="n">
        <v>37097</v>
      </c>
      <c r="AN1425" t="n">
        <v>41477</v>
      </c>
      <c r="AO1425"/>
      <c r="AP1425" t="n">
        <v>948</v>
      </c>
      <c r="AQ1425" t="n">
        <v>657</v>
      </c>
      <c r="AR1425"/>
    </row>
    <row r="1426">
      <c r="A1426" t="n">
        <v>166869</v>
      </c>
      <c r="B1426" t="s">
        <v>2378</v>
      </c>
      <c r="C1426" t="s">
        <v>2290</v>
      </c>
      <c r="D1426" t="s">
        <v>2276</v>
      </c>
      <c r="E1426" t="s">
        <v>993</v>
      </c>
      <c r="F1426" t="s">
        <v>162</v>
      </c>
      <c r="G1426" t="s">
        <v>163</v>
      </c>
      <c r="H1426" t="s">
        <v>150</v>
      </c>
      <c r="I1426" t="s">
        <v>151</v>
      </c>
      <c r="J1426" t="s">
        <v>168</v>
      </c>
      <c r="K1426" t="s">
        <v>209</v>
      </c>
      <c r="L1426" t="s">
        <v>155</v>
      </c>
      <c r="M1426" t="s">
        <v>155</v>
      </c>
      <c r="N1426" t="n">
        <v>-71.054</v>
      </c>
      <c r="O1426" t="n">
        <v>42.375</v>
      </c>
      <c r="P1426" t="n">
        <v>1691</v>
      </c>
      <c r="Q1426" t="n">
        <v>248</v>
      </c>
      <c r="R1426" t="n">
        <v>84.7</v>
      </c>
      <c r="S1426" t="n">
        <v>64.1</v>
      </c>
      <c r="T1426" t="n">
        <v>10.1</v>
      </c>
      <c r="U1426" t="n">
        <v>9.7</v>
      </c>
      <c r="V1426" t="n">
        <v>10.5</v>
      </c>
      <c r="W1426" t="n">
        <v>0</v>
      </c>
      <c r="X1426"/>
      <c r="Y1426"/>
      <c r="Z1426" t="n">
        <v>10</v>
      </c>
      <c r="AA1426"/>
      <c r="AB1426"/>
      <c r="AC1426"/>
      <c r="AD1426"/>
      <c r="AE1426"/>
      <c r="AF1426" t="n">
        <v>0</v>
      </c>
      <c r="AG1426" t="n">
        <v>0</v>
      </c>
      <c r="AH1426" t="n">
        <v>56</v>
      </c>
      <c r="AI1426"/>
      <c r="AJ1426"/>
      <c r="AK1426"/>
      <c r="AL1426"/>
      <c r="AM1426"/>
      <c r="AN1426"/>
      <c r="AO1426"/>
      <c r="AP1426" t="n">
        <v>174</v>
      </c>
      <c r="AQ1426" t="n">
        <v>250</v>
      </c>
      <c r="AR1426" t="n">
        <v>158</v>
      </c>
    </row>
    <row r="1427">
      <c r="A1427" t="n">
        <v>166887</v>
      </c>
      <c r="B1427" t="s">
        <v>2379</v>
      </c>
      <c r="C1427" t="s">
        <v>2380</v>
      </c>
      <c r="D1427" t="s">
        <v>2276</v>
      </c>
      <c r="E1427" t="s">
        <v>993</v>
      </c>
      <c r="F1427" t="s">
        <v>173</v>
      </c>
      <c r="G1427" t="s">
        <v>149</v>
      </c>
      <c r="H1427" t="s">
        <v>174</v>
      </c>
      <c r="I1427" t="s">
        <v>186</v>
      </c>
      <c r="J1427" t="s">
        <v>152</v>
      </c>
      <c r="K1427" t="s">
        <v>176</v>
      </c>
      <c r="L1427" t="s">
        <v>155</v>
      </c>
      <c r="M1427" t="s">
        <v>155</v>
      </c>
      <c r="N1427" t="n">
        <v>-71.2749</v>
      </c>
      <c r="O1427" t="n">
        <v>42.5243</v>
      </c>
      <c r="P1427" t="n">
        <v>11111</v>
      </c>
      <c r="Q1427" t="n">
        <v>11111</v>
      </c>
      <c r="R1427" t="n">
        <v>60.3</v>
      </c>
      <c r="S1427" t="n">
        <v>49.9</v>
      </c>
      <c r="T1427" t="n">
        <v>9</v>
      </c>
      <c r="U1427" t="n">
        <v>18.1</v>
      </c>
      <c r="V1427" t="n">
        <v>15.1</v>
      </c>
      <c r="W1427" t="n">
        <v>3</v>
      </c>
      <c r="X1427" t="n">
        <v>61</v>
      </c>
      <c r="Y1427" t="n">
        <v>40</v>
      </c>
      <c r="Z1427" t="n">
        <v>18</v>
      </c>
      <c r="AA1427" t="n">
        <v>576</v>
      </c>
      <c r="AB1427" t="n">
        <v>22.7</v>
      </c>
      <c r="AC1427"/>
      <c r="AD1427"/>
      <c r="AE1427"/>
      <c r="AF1427" t="n">
        <v>424</v>
      </c>
      <c r="AG1427" t="n">
        <v>19</v>
      </c>
      <c r="AH1427" t="n">
        <v>83</v>
      </c>
      <c r="AI1427" t="n">
        <v>2985</v>
      </c>
      <c r="AJ1427" t="n">
        <v>1564</v>
      </c>
      <c r="AK1427" t="n">
        <v>1830</v>
      </c>
      <c r="AL1427" t="n">
        <v>3006</v>
      </c>
      <c r="AM1427" t="n">
        <v>6476</v>
      </c>
      <c r="AN1427" t="n">
        <v>10618</v>
      </c>
      <c r="AO1427" t="n">
        <v>740</v>
      </c>
      <c r="AP1427"/>
      <c r="AQ1427"/>
      <c r="AR1427"/>
    </row>
    <row r="1428">
      <c r="A1428" t="n">
        <v>166911</v>
      </c>
      <c r="B1428" t="s">
        <v>2381</v>
      </c>
      <c r="C1428" t="s">
        <v>2333</v>
      </c>
      <c r="D1428" t="s">
        <v>2276</v>
      </c>
      <c r="E1428" t="s">
        <v>993</v>
      </c>
      <c r="F1428" t="s">
        <v>162</v>
      </c>
      <c r="G1428" t="s">
        <v>163</v>
      </c>
      <c r="H1428" t="s">
        <v>150</v>
      </c>
      <c r="I1428" t="s">
        <v>186</v>
      </c>
      <c r="J1428" t="s">
        <v>164</v>
      </c>
      <c r="K1428" t="s">
        <v>179</v>
      </c>
      <c r="L1428" t="s">
        <v>155</v>
      </c>
      <c r="M1428" t="s">
        <v>155</v>
      </c>
      <c r="N1428" t="n">
        <v>-70.8761</v>
      </c>
      <c r="O1428" t="n">
        <v>42.5502</v>
      </c>
      <c r="P1428" t="n">
        <v>305</v>
      </c>
      <c r="Q1428" t="n">
        <v>305</v>
      </c>
      <c r="R1428" t="n">
        <v>76.1</v>
      </c>
      <c r="S1428" t="n">
        <v>54.1</v>
      </c>
      <c r="T1428" t="n">
        <v>3.6</v>
      </c>
      <c r="U1428" t="n">
        <v>11.8</v>
      </c>
      <c r="V1428" t="n">
        <v>2.6</v>
      </c>
      <c r="W1428" t="n">
        <v>1.3</v>
      </c>
      <c r="X1428" t="n">
        <v>75</v>
      </c>
      <c r="Y1428" t="n">
        <v>100</v>
      </c>
      <c r="Z1428" t="n">
        <v>8</v>
      </c>
      <c r="AA1428" t="n">
        <v>91</v>
      </c>
      <c r="AB1428" t="n">
        <v>61.5</v>
      </c>
      <c r="AC1428" t="n">
        <v>91</v>
      </c>
      <c r="AD1428" t="n">
        <v>61.5</v>
      </c>
      <c r="AE1428" t="n">
        <v>44</v>
      </c>
      <c r="AF1428" t="n">
        <v>52</v>
      </c>
      <c r="AG1428" t="n">
        <v>33</v>
      </c>
      <c r="AH1428" t="n">
        <v>98</v>
      </c>
      <c r="AI1428" t="n">
        <v>35885</v>
      </c>
      <c r="AJ1428" t="n">
        <v>30337</v>
      </c>
      <c r="AK1428" t="n">
        <v>25745</v>
      </c>
      <c r="AL1428" t="n">
        <v>38246</v>
      </c>
      <c r="AM1428" t="n">
        <v>39867</v>
      </c>
      <c r="AN1428" t="n">
        <v>36684</v>
      </c>
      <c r="AO1428"/>
      <c r="AP1428" t="n">
        <v>68</v>
      </c>
      <c r="AQ1428"/>
      <c r="AR1428"/>
    </row>
    <row r="1429">
      <c r="A1429" t="n">
        <v>166939</v>
      </c>
      <c r="B1429" t="s">
        <v>2382</v>
      </c>
      <c r="C1429" t="s">
        <v>2383</v>
      </c>
      <c r="D1429" t="s">
        <v>2276</v>
      </c>
      <c r="E1429" t="s">
        <v>993</v>
      </c>
      <c r="F1429" t="s">
        <v>162</v>
      </c>
      <c r="G1429" t="s">
        <v>163</v>
      </c>
      <c r="H1429" t="s">
        <v>150</v>
      </c>
      <c r="I1429" t="s">
        <v>186</v>
      </c>
      <c r="J1429" t="s">
        <v>168</v>
      </c>
      <c r="K1429" t="s">
        <v>179</v>
      </c>
      <c r="L1429" t="s">
        <v>155</v>
      </c>
      <c r="M1429" t="s">
        <v>155</v>
      </c>
      <c r="N1429" t="n">
        <v>-72.5739</v>
      </c>
      <c r="O1429" t="n">
        <v>42.2549</v>
      </c>
      <c r="P1429" t="n">
        <v>2573</v>
      </c>
      <c r="Q1429" t="n">
        <v>2314</v>
      </c>
      <c r="R1429" t="n">
        <v>99.9</v>
      </c>
      <c r="S1429" t="n">
        <v>50.5</v>
      </c>
      <c r="T1429" t="n">
        <v>5</v>
      </c>
      <c r="U1429" t="n">
        <v>8.5</v>
      </c>
      <c r="V1429" t="n">
        <v>6.9</v>
      </c>
      <c r="W1429" t="n">
        <v>23.1</v>
      </c>
      <c r="X1429" t="n">
        <v>90</v>
      </c>
      <c r="Y1429"/>
      <c r="Z1429" t="n">
        <v>9</v>
      </c>
      <c r="AA1429" t="n">
        <v>528</v>
      </c>
      <c r="AB1429" t="n">
        <v>85</v>
      </c>
      <c r="AC1429" t="n">
        <v>528</v>
      </c>
      <c r="AD1429" t="n">
        <v>85</v>
      </c>
      <c r="AE1429" t="n">
        <v>74.2</v>
      </c>
      <c r="AF1429" t="n">
        <v>544</v>
      </c>
      <c r="AG1429" t="n">
        <v>20</v>
      </c>
      <c r="AH1429" t="n">
        <v>76</v>
      </c>
      <c r="AI1429" t="n">
        <v>35782</v>
      </c>
      <c r="AJ1429" t="n">
        <v>17365</v>
      </c>
      <c r="AK1429" t="n">
        <v>17670</v>
      </c>
      <c r="AL1429" t="n">
        <v>21565</v>
      </c>
      <c r="AM1429" t="n">
        <v>31425</v>
      </c>
      <c r="AN1429" t="n">
        <v>42389</v>
      </c>
      <c r="AO1429"/>
      <c r="AP1429" t="n">
        <v>501</v>
      </c>
      <c r="AQ1429" t="n">
        <v>58</v>
      </c>
      <c r="AR1429"/>
    </row>
    <row r="1430">
      <c r="A1430" t="n">
        <v>166957</v>
      </c>
      <c r="B1430" t="s">
        <v>2384</v>
      </c>
      <c r="C1430" t="s">
        <v>2385</v>
      </c>
      <c r="D1430" t="s">
        <v>2276</v>
      </c>
      <c r="E1430" t="s">
        <v>993</v>
      </c>
      <c r="F1430" t="s">
        <v>173</v>
      </c>
      <c r="G1430" t="s">
        <v>149</v>
      </c>
      <c r="H1430" t="s">
        <v>174</v>
      </c>
      <c r="I1430" t="s">
        <v>186</v>
      </c>
      <c r="J1430" t="s">
        <v>168</v>
      </c>
      <c r="K1430" t="s">
        <v>176</v>
      </c>
      <c r="L1430" t="s">
        <v>155</v>
      </c>
      <c r="M1430" t="s">
        <v>155</v>
      </c>
      <c r="N1430" t="n">
        <v>-71.9841</v>
      </c>
      <c r="O1430" t="n">
        <v>42.5931</v>
      </c>
      <c r="P1430" t="n">
        <v>3915</v>
      </c>
      <c r="Q1430" t="n">
        <v>3915</v>
      </c>
      <c r="R1430" t="n">
        <v>67.2</v>
      </c>
      <c r="S1430" t="n">
        <v>59.6</v>
      </c>
      <c r="T1430" t="n">
        <v>11.5</v>
      </c>
      <c r="U1430" t="n">
        <v>19.5</v>
      </c>
      <c r="V1430" t="n">
        <v>2.8</v>
      </c>
      <c r="W1430" t="n">
        <v>0.4</v>
      </c>
      <c r="X1430" t="n">
        <v>63</v>
      </c>
      <c r="Y1430" t="n">
        <v>52</v>
      </c>
      <c r="Z1430" t="n">
        <v>14</v>
      </c>
      <c r="AA1430" t="n">
        <v>285</v>
      </c>
      <c r="AB1430" t="n">
        <v>29.1</v>
      </c>
      <c r="AC1430"/>
      <c r="AD1430"/>
      <c r="AE1430"/>
      <c r="AF1430" t="n">
        <v>223</v>
      </c>
      <c r="AG1430" t="n">
        <v>38</v>
      </c>
      <c r="AH1430" t="n">
        <v>61</v>
      </c>
      <c r="AI1430" t="n">
        <v>8168</v>
      </c>
      <c r="AJ1430" t="n">
        <v>5834</v>
      </c>
      <c r="AK1430" t="n">
        <v>6156</v>
      </c>
      <c r="AL1430" t="n">
        <v>7275</v>
      </c>
      <c r="AM1430" t="n">
        <v>11509</v>
      </c>
      <c r="AN1430" t="n">
        <v>13921</v>
      </c>
      <c r="AO1430" t="n">
        <v>407</v>
      </c>
      <c r="AP1430"/>
      <c r="AQ1430"/>
      <c r="AR1430"/>
    </row>
    <row r="1431">
      <c r="A1431" t="n">
        <v>167039</v>
      </c>
      <c r="B1431" t="s">
        <v>2386</v>
      </c>
      <c r="C1431" t="s">
        <v>2387</v>
      </c>
      <c r="D1431" t="s">
        <v>2276</v>
      </c>
      <c r="E1431" t="s">
        <v>993</v>
      </c>
      <c r="F1431" t="s">
        <v>199</v>
      </c>
      <c r="G1431" t="s">
        <v>189</v>
      </c>
      <c r="H1431" t="s">
        <v>200</v>
      </c>
      <c r="I1431" t="s">
        <v>186</v>
      </c>
      <c r="J1431" t="s">
        <v>164</v>
      </c>
      <c r="K1431"/>
      <c r="L1431" t="s">
        <v>155</v>
      </c>
      <c r="M1431" t="s">
        <v>155</v>
      </c>
      <c r="N1431" t="n">
        <v>-70.9252</v>
      </c>
      <c r="O1431" t="n">
        <v>41.6719</v>
      </c>
      <c r="P1431" t="n">
        <v>23</v>
      </c>
      <c r="Q1431" t="n">
        <v>23</v>
      </c>
      <c r="R1431" t="n">
        <v>91.3</v>
      </c>
      <c r="S1431" t="n">
        <v>60.9</v>
      </c>
      <c r="T1431" t="n">
        <v>0</v>
      </c>
      <c r="U1431" t="n">
        <v>34.8</v>
      </c>
      <c r="V1431" t="n">
        <v>0</v>
      </c>
      <c r="W1431" t="n">
        <v>0</v>
      </c>
      <c r="X1431" t="n">
        <v>69</v>
      </c>
      <c r="Y1431"/>
      <c r="Z1431" t="n">
        <v>12</v>
      </c>
      <c r="AA1431"/>
      <c r="AB1431"/>
      <c r="AC1431"/>
      <c r="AD1431"/>
      <c r="AE1431"/>
      <c r="AF1431" t="n">
        <v>13</v>
      </c>
      <c r="AG1431" t="n">
        <v>57</v>
      </c>
      <c r="AH1431" t="n">
        <v>57</v>
      </c>
      <c r="AI1431" t="n">
        <v>24312</v>
      </c>
      <c r="AJ1431" t="n">
        <v>24198</v>
      </c>
      <c r="AK1431" t="n">
        <v>23928</v>
      </c>
      <c r="AL1431" t="n">
        <v>26950</v>
      </c>
      <c r="AM1431"/>
      <c r="AN1431" t="n">
        <v>29073</v>
      </c>
      <c r="AO1431"/>
      <c r="AP1431"/>
      <c r="AQ1431"/>
      <c r="AR1431"/>
    </row>
    <row r="1432">
      <c r="A1432" t="n">
        <v>167057</v>
      </c>
      <c r="B1432" t="s">
        <v>2388</v>
      </c>
      <c r="C1432" t="s">
        <v>2290</v>
      </c>
      <c r="D1432" t="s">
        <v>2276</v>
      </c>
      <c r="E1432" t="s">
        <v>993</v>
      </c>
      <c r="F1432" t="s">
        <v>162</v>
      </c>
      <c r="G1432" t="s">
        <v>163</v>
      </c>
      <c r="H1432" t="s">
        <v>150</v>
      </c>
      <c r="I1432" t="s">
        <v>151</v>
      </c>
      <c r="J1432" t="s">
        <v>164</v>
      </c>
      <c r="K1432" t="s">
        <v>209</v>
      </c>
      <c r="L1432" t="s">
        <v>155</v>
      </c>
      <c r="M1432" t="s">
        <v>155</v>
      </c>
      <c r="N1432" t="n">
        <v>-71.0863</v>
      </c>
      <c r="O1432" t="n">
        <v>42.3409</v>
      </c>
      <c r="P1432" t="n">
        <v>878</v>
      </c>
      <c r="Q1432" t="n">
        <v>412</v>
      </c>
      <c r="R1432" t="n">
        <v>46.4</v>
      </c>
      <c r="S1432" t="n">
        <v>37.6</v>
      </c>
      <c r="T1432" t="n">
        <v>2.4</v>
      </c>
      <c r="U1432" t="n">
        <v>2.2</v>
      </c>
      <c r="V1432" t="n">
        <v>13.8</v>
      </c>
      <c r="W1432" t="n">
        <v>37.1</v>
      </c>
      <c r="X1432" t="n">
        <v>94</v>
      </c>
      <c r="Y1432"/>
      <c r="Z1432" t="n">
        <v>5</v>
      </c>
      <c r="AA1432" t="n">
        <v>108</v>
      </c>
      <c r="AB1432" t="n">
        <v>77.8</v>
      </c>
      <c r="AC1432" t="n">
        <v>108</v>
      </c>
      <c r="AD1432" t="n">
        <v>77.8</v>
      </c>
      <c r="AE1432" t="n">
        <v>63.9</v>
      </c>
      <c r="AF1432" t="n">
        <v>48</v>
      </c>
      <c r="AG1432" t="n">
        <v>8</v>
      </c>
      <c r="AH1432" t="n">
        <v>86</v>
      </c>
      <c r="AI1432" t="n">
        <v>49544</v>
      </c>
      <c r="AJ1432" t="n">
        <v>26175</v>
      </c>
      <c r="AK1432"/>
      <c r="AL1432" t="n">
        <v>33525</v>
      </c>
      <c r="AM1432" t="n">
        <v>46237</v>
      </c>
      <c r="AN1432" t="n">
        <v>49187</v>
      </c>
      <c r="AO1432"/>
      <c r="AP1432" t="n">
        <v>105</v>
      </c>
      <c r="AQ1432" t="n">
        <v>182</v>
      </c>
      <c r="AR1432" t="n">
        <v>7</v>
      </c>
    </row>
    <row r="1433">
      <c r="A1433" t="n">
        <v>167093</v>
      </c>
      <c r="B1433" t="s">
        <v>2389</v>
      </c>
      <c r="C1433" t="s">
        <v>2290</v>
      </c>
      <c r="D1433" t="s">
        <v>2276</v>
      </c>
      <c r="E1433" t="s">
        <v>993</v>
      </c>
      <c r="F1433" t="s">
        <v>162</v>
      </c>
      <c r="G1433" t="s">
        <v>163</v>
      </c>
      <c r="H1433" t="s">
        <v>150</v>
      </c>
      <c r="I1433" t="s">
        <v>151</v>
      </c>
      <c r="J1433" t="s">
        <v>164</v>
      </c>
      <c r="K1433" t="s">
        <v>209</v>
      </c>
      <c r="L1433" t="s">
        <v>155</v>
      </c>
      <c r="M1433" t="s">
        <v>155</v>
      </c>
      <c r="N1433" t="n">
        <v>-71.0868</v>
      </c>
      <c r="O1433" t="n">
        <v>42.3519</v>
      </c>
      <c r="P1433" t="n">
        <v>542</v>
      </c>
      <c r="Q1433"/>
      <c r="R1433"/>
      <c r="S1433"/>
      <c r="T1433"/>
      <c r="U1433"/>
      <c r="V1433"/>
      <c r="W1433"/>
      <c r="X1433"/>
      <c r="Y1433"/>
      <c r="Z1433"/>
      <c r="AA1433"/>
      <c r="AB1433"/>
      <c r="AC1433"/>
      <c r="AD1433"/>
      <c r="AE1433"/>
      <c r="AF1433"/>
      <c r="AG1433"/>
      <c r="AH1433"/>
      <c r="AI1433"/>
      <c r="AJ1433"/>
      <c r="AK1433"/>
      <c r="AL1433"/>
      <c r="AM1433"/>
      <c r="AN1433"/>
      <c r="AO1433"/>
      <c r="AP1433" t="n">
        <v>2</v>
      </c>
      <c r="AQ1433" t="n">
        <v>5</v>
      </c>
      <c r="AR1433" t="n">
        <v>136</v>
      </c>
    </row>
    <row r="1434">
      <c r="A1434" t="n">
        <v>167215</v>
      </c>
      <c r="B1434" t="s">
        <v>2390</v>
      </c>
      <c r="C1434" t="s">
        <v>2290</v>
      </c>
      <c r="D1434" t="s">
        <v>2276</v>
      </c>
      <c r="E1434" t="s">
        <v>993</v>
      </c>
      <c r="F1434" t="s">
        <v>162</v>
      </c>
      <c r="G1434" t="s">
        <v>163</v>
      </c>
      <c r="H1434" t="s">
        <v>150</v>
      </c>
      <c r="I1434" t="s">
        <v>151</v>
      </c>
      <c r="J1434" t="s">
        <v>168</v>
      </c>
      <c r="K1434" t="s">
        <v>209</v>
      </c>
      <c r="L1434" t="s">
        <v>155</v>
      </c>
      <c r="M1434" t="s">
        <v>155</v>
      </c>
      <c r="N1434" t="n">
        <v>-71.0665</v>
      </c>
      <c r="O1434" t="n">
        <v>42.3508</v>
      </c>
      <c r="P1434" t="n">
        <v>1065</v>
      </c>
      <c r="Q1434"/>
      <c r="R1434"/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 t="n">
        <v>319</v>
      </c>
    </row>
    <row r="1435">
      <c r="A1435" t="n">
        <v>167260</v>
      </c>
      <c r="B1435" t="s">
        <v>2391</v>
      </c>
      <c r="C1435" t="s">
        <v>2392</v>
      </c>
      <c r="D1435" t="s">
        <v>2276</v>
      </c>
      <c r="E1435" t="s">
        <v>993</v>
      </c>
      <c r="F1435" t="s">
        <v>162</v>
      </c>
      <c r="G1435" t="s">
        <v>163</v>
      </c>
      <c r="H1435" t="s">
        <v>150</v>
      </c>
      <c r="I1435" t="s">
        <v>186</v>
      </c>
      <c r="J1435" t="s">
        <v>168</v>
      </c>
      <c r="K1435" t="s">
        <v>153</v>
      </c>
      <c r="L1435" t="s">
        <v>155</v>
      </c>
      <c r="M1435" t="s">
        <v>155</v>
      </c>
      <c r="N1435" t="n">
        <v>-71.9303</v>
      </c>
      <c r="O1435" t="n">
        <v>42.044</v>
      </c>
      <c r="P1435" t="n">
        <v>1651</v>
      </c>
      <c r="Q1435" t="n">
        <v>1265</v>
      </c>
      <c r="R1435" t="n">
        <v>34.9</v>
      </c>
      <c r="S1435" t="n">
        <v>70.4</v>
      </c>
      <c r="T1435" t="n">
        <v>9.2</v>
      </c>
      <c r="U1435" t="n">
        <v>11.9</v>
      </c>
      <c r="V1435" t="n">
        <v>1.7</v>
      </c>
      <c r="W1435" t="n">
        <v>2.8</v>
      </c>
      <c r="X1435" t="n">
        <v>72</v>
      </c>
      <c r="Y1435"/>
      <c r="Z1435" t="n">
        <v>15</v>
      </c>
      <c r="AA1435" t="n">
        <v>374</v>
      </c>
      <c r="AB1435" t="n">
        <v>63.6</v>
      </c>
      <c r="AC1435" t="n">
        <v>374</v>
      </c>
      <c r="AD1435" t="n">
        <v>63.6</v>
      </c>
      <c r="AE1435" t="n">
        <v>57.5</v>
      </c>
      <c r="AF1435" t="n">
        <v>317</v>
      </c>
      <c r="AG1435" t="n">
        <v>30</v>
      </c>
      <c r="AH1435" t="n">
        <v>95</v>
      </c>
      <c r="AI1435" t="n">
        <v>31032</v>
      </c>
      <c r="AJ1435" t="n">
        <v>27176</v>
      </c>
      <c r="AK1435" t="n">
        <v>27084</v>
      </c>
      <c r="AL1435" t="n">
        <v>28420</v>
      </c>
      <c r="AM1435" t="n">
        <v>31323</v>
      </c>
      <c r="AN1435" t="n">
        <v>34586</v>
      </c>
      <c r="AO1435" t="n">
        <v>9</v>
      </c>
      <c r="AP1435" t="n">
        <v>247</v>
      </c>
      <c r="AQ1435" t="n">
        <v>128</v>
      </c>
      <c r="AR1435"/>
    </row>
    <row r="1436">
      <c r="A1436" t="n">
        <v>167288</v>
      </c>
      <c r="B1436" t="s">
        <v>2393</v>
      </c>
      <c r="C1436" t="s">
        <v>2394</v>
      </c>
      <c r="D1436" t="s">
        <v>2276</v>
      </c>
      <c r="E1436" t="s">
        <v>993</v>
      </c>
      <c r="F1436" t="s">
        <v>148</v>
      </c>
      <c r="G1436" t="s">
        <v>149</v>
      </c>
      <c r="H1436" t="s">
        <v>150</v>
      </c>
      <c r="I1436" t="s">
        <v>175</v>
      </c>
      <c r="J1436" t="s">
        <v>164</v>
      </c>
      <c r="K1436" t="s">
        <v>179</v>
      </c>
      <c r="L1436" t="s">
        <v>155</v>
      </c>
      <c r="M1436" t="s">
        <v>155</v>
      </c>
      <c r="N1436" t="n">
        <v>-73.1028</v>
      </c>
      <c r="O1436" t="n">
        <v>42.6914</v>
      </c>
      <c r="P1436" t="n">
        <v>1219</v>
      </c>
      <c r="Q1436" t="n">
        <v>1009</v>
      </c>
      <c r="R1436" t="n">
        <v>57.9</v>
      </c>
      <c r="S1436" t="n">
        <v>61.1</v>
      </c>
      <c r="T1436" t="n">
        <v>8.4</v>
      </c>
      <c r="U1436" t="n">
        <v>9.5</v>
      </c>
      <c r="V1436" t="n">
        <v>2</v>
      </c>
      <c r="W1436" t="n">
        <v>0</v>
      </c>
      <c r="X1436" t="n">
        <v>69</v>
      </c>
      <c r="Y1436"/>
      <c r="Z1436" t="n">
        <v>8</v>
      </c>
      <c r="AA1436" t="n">
        <v>287</v>
      </c>
      <c r="AB1436" t="n">
        <v>49.1</v>
      </c>
      <c r="AC1436" t="n">
        <v>287</v>
      </c>
      <c r="AD1436" t="n">
        <v>49.1</v>
      </c>
      <c r="AE1436" t="n">
        <v>38.7</v>
      </c>
      <c r="AF1436" t="n">
        <v>177</v>
      </c>
      <c r="AG1436" t="n">
        <v>40</v>
      </c>
      <c r="AH1436" t="n">
        <v>83</v>
      </c>
      <c r="AI1436" t="n">
        <v>17705</v>
      </c>
      <c r="AJ1436" t="n">
        <v>14440</v>
      </c>
      <c r="AK1436" t="n">
        <v>16990</v>
      </c>
      <c r="AL1436" t="n">
        <v>15698</v>
      </c>
      <c r="AM1436" t="n">
        <v>19147</v>
      </c>
      <c r="AN1436" t="n">
        <v>23800</v>
      </c>
      <c r="AO1436"/>
      <c r="AP1436" t="n">
        <v>207</v>
      </c>
      <c r="AQ1436" t="n">
        <v>34</v>
      </c>
      <c r="AR1436"/>
    </row>
    <row r="1437">
      <c r="A1437" t="n">
        <v>167297</v>
      </c>
      <c r="B1437" t="s">
        <v>2395</v>
      </c>
      <c r="C1437" t="s">
        <v>2290</v>
      </c>
      <c r="D1437" t="s">
        <v>2276</v>
      </c>
      <c r="E1437" t="s">
        <v>993</v>
      </c>
      <c r="F1437" t="s">
        <v>368</v>
      </c>
      <c r="G1437" t="s">
        <v>163</v>
      </c>
      <c r="H1437" t="s">
        <v>174</v>
      </c>
      <c r="I1437" t="s">
        <v>151</v>
      </c>
      <c r="J1437" t="s">
        <v>164</v>
      </c>
      <c r="K1437"/>
      <c r="L1437" t="s">
        <v>155</v>
      </c>
      <c r="M1437" t="s">
        <v>155</v>
      </c>
      <c r="N1437" t="n">
        <v>-71.0545</v>
      </c>
      <c r="O1437" t="n">
        <v>42.3628</v>
      </c>
      <c r="P1437" t="n">
        <v>161</v>
      </c>
      <c r="Q1437" t="n">
        <v>161</v>
      </c>
      <c r="R1437" t="n">
        <v>39.1</v>
      </c>
      <c r="S1437" t="n">
        <v>77</v>
      </c>
      <c r="T1437" t="n">
        <v>6.2</v>
      </c>
      <c r="U1437" t="n">
        <v>3.7</v>
      </c>
      <c r="V1437" t="n">
        <v>4.3</v>
      </c>
      <c r="W1437" t="n">
        <v>1.9</v>
      </c>
      <c r="X1437" t="n">
        <v>90</v>
      </c>
      <c r="Y1437"/>
      <c r="Z1437" t="n">
        <v>11</v>
      </c>
      <c r="AA1437" t="n">
        <v>25</v>
      </c>
      <c r="AB1437" t="n">
        <v>96</v>
      </c>
      <c r="AC1437"/>
      <c r="AD1437"/>
      <c r="AE1437"/>
      <c r="AF1437" t="n">
        <v>18</v>
      </c>
      <c r="AG1437" t="n">
        <v>14</v>
      </c>
      <c r="AH1437" t="n">
        <v>61</v>
      </c>
      <c r="AI1437" t="n">
        <v>35199</v>
      </c>
      <c r="AJ1437"/>
      <c r="AK1437"/>
      <c r="AL1437" t="n">
        <v>35199</v>
      </c>
      <c r="AM1437"/>
      <c r="AN1437"/>
      <c r="AO1437"/>
      <c r="AP1437"/>
      <c r="AQ1437"/>
      <c r="AR1437"/>
    </row>
    <row r="1438">
      <c r="A1438" t="n">
        <v>167312</v>
      </c>
      <c r="B1438" t="s">
        <v>2396</v>
      </c>
      <c r="C1438" t="s">
        <v>2397</v>
      </c>
      <c r="D1438" t="s">
        <v>2276</v>
      </c>
      <c r="E1438" t="s">
        <v>993</v>
      </c>
      <c r="F1438" t="s">
        <v>173</v>
      </c>
      <c r="G1438" t="s">
        <v>149</v>
      </c>
      <c r="H1438" t="s">
        <v>174</v>
      </c>
      <c r="I1438" t="s">
        <v>186</v>
      </c>
      <c r="J1438" t="s">
        <v>168</v>
      </c>
      <c r="K1438" t="s">
        <v>176</v>
      </c>
      <c r="L1438" t="s">
        <v>155</v>
      </c>
      <c r="M1438" t="s">
        <v>155</v>
      </c>
      <c r="N1438" t="n">
        <v>-70.968</v>
      </c>
      <c r="O1438" t="n">
        <v>42.5901</v>
      </c>
      <c r="P1438" t="n">
        <v>7143</v>
      </c>
      <c r="Q1438" t="n">
        <v>7143</v>
      </c>
      <c r="R1438" t="n">
        <v>65.4</v>
      </c>
      <c r="S1438" t="n">
        <v>41.8</v>
      </c>
      <c r="T1438" t="n">
        <v>9.9</v>
      </c>
      <c r="U1438" t="n">
        <v>31.8</v>
      </c>
      <c r="V1438" t="n">
        <v>4.3</v>
      </c>
      <c r="W1438" t="n">
        <v>0.4</v>
      </c>
      <c r="X1438" t="n">
        <v>62</v>
      </c>
      <c r="Y1438" t="n">
        <v>49</v>
      </c>
      <c r="Z1438" t="n">
        <v>16</v>
      </c>
      <c r="AA1438" t="n">
        <v>508</v>
      </c>
      <c r="AB1438" t="n">
        <v>17.7</v>
      </c>
      <c r="AC1438"/>
      <c r="AD1438"/>
      <c r="AE1438"/>
      <c r="AF1438" t="n">
        <v>445</v>
      </c>
      <c r="AG1438" t="n">
        <v>33</v>
      </c>
      <c r="AH1438" t="n">
        <v>45</v>
      </c>
      <c r="AI1438" t="n">
        <v>6987</v>
      </c>
      <c r="AJ1438" t="n">
        <v>6087</v>
      </c>
      <c r="AK1438" t="n">
        <v>6251</v>
      </c>
      <c r="AL1438" t="n">
        <v>7184</v>
      </c>
      <c r="AM1438" t="n">
        <v>11476</v>
      </c>
      <c r="AN1438" t="n">
        <v>12585</v>
      </c>
      <c r="AO1438" t="n">
        <v>567</v>
      </c>
      <c r="AP1438"/>
      <c r="AQ1438"/>
      <c r="AR1438"/>
    </row>
    <row r="1439">
      <c r="A1439" t="n">
        <v>167358</v>
      </c>
      <c r="B1439" t="s">
        <v>2398</v>
      </c>
      <c r="C1439" t="s">
        <v>2290</v>
      </c>
      <c r="D1439" t="s">
        <v>2276</v>
      </c>
      <c r="E1439" t="s">
        <v>993</v>
      </c>
      <c r="F1439" t="s">
        <v>162</v>
      </c>
      <c r="G1439" t="s">
        <v>163</v>
      </c>
      <c r="H1439" t="s">
        <v>150</v>
      </c>
      <c r="I1439" t="s">
        <v>151</v>
      </c>
      <c r="J1439" t="s">
        <v>158</v>
      </c>
      <c r="K1439" t="s">
        <v>159</v>
      </c>
      <c r="L1439" t="s">
        <v>155</v>
      </c>
      <c r="M1439" t="s">
        <v>155</v>
      </c>
      <c r="N1439" t="n">
        <v>-71.0888</v>
      </c>
      <c r="O1439" t="n">
        <v>42.34</v>
      </c>
      <c r="P1439" t="n">
        <v>39566</v>
      </c>
      <c r="Q1439" t="n">
        <v>22528</v>
      </c>
      <c r="R1439" t="n">
        <v>55.1</v>
      </c>
      <c r="S1439" t="n">
        <v>43.3</v>
      </c>
      <c r="T1439" t="n">
        <v>4.8</v>
      </c>
      <c r="U1439" t="n">
        <v>10.6</v>
      </c>
      <c r="V1439" t="n">
        <v>19.4</v>
      </c>
      <c r="W1439" t="n">
        <v>14</v>
      </c>
      <c r="X1439" t="n">
        <v>98</v>
      </c>
      <c r="Y1439"/>
      <c r="Z1439" t="n">
        <v>16</v>
      </c>
      <c r="AA1439" t="n">
        <v>3108</v>
      </c>
      <c r="AB1439" t="n">
        <v>90.4</v>
      </c>
      <c r="AC1439" t="n">
        <v>3108</v>
      </c>
      <c r="AD1439" t="n">
        <v>90.4</v>
      </c>
      <c r="AE1439"/>
      <c r="AF1439" t="n">
        <v>2519</v>
      </c>
      <c r="AG1439" t="n">
        <v>12</v>
      </c>
      <c r="AH1439" t="n">
        <v>65</v>
      </c>
      <c r="AI1439" t="n">
        <v>34770</v>
      </c>
      <c r="AJ1439" t="n">
        <v>5900</v>
      </c>
      <c r="AK1439" t="n">
        <v>6383</v>
      </c>
      <c r="AL1439" t="n">
        <v>10482</v>
      </c>
      <c r="AM1439" t="n">
        <v>20109</v>
      </c>
      <c r="AN1439" t="n">
        <v>51753</v>
      </c>
      <c r="AO1439"/>
      <c r="AP1439" t="n">
        <v>4492</v>
      </c>
      <c r="AQ1439" t="n">
        <v>4654</v>
      </c>
      <c r="AR1439" t="n">
        <v>619</v>
      </c>
    </row>
    <row r="1440">
      <c r="A1440" t="n">
        <v>167376</v>
      </c>
      <c r="B1440" t="s">
        <v>2399</v>
      </c>
      <c r="C1440" t="s">
        <v>2400</v>
      </c>
      <c r="D1440" t="s">
        <v>2276</v>
      </c>
      <c r="E1440" t="s">
        <v>993</v>
      </c>
      <c r="F1440" t="s">
        <v>173</v>
      </c>
      <c r="G1440" t="s">
        <v>149</v>
      </c>
      <c r="H1440" t="s">
        <v>174</v>
      </c>
      <c r="I1440" t="s">
        <v>186</v>
      </c>
      <c r="J1440" t="s">
        <v>168</v>
      </c>
      <c r="K1440" t="s">
        <v>176</v>
      </c>
      <c r="L1440" t="s">
        <v>155</v>
      </c>
      <c r="M1440" t="s">
        <v>155</v>
      </c>
      <c r="N1440" t="n">
        <v>-71.049</v>
      </c>
      <c r="O1440" t="n">
        <v>42.7966</v>
      </c>
      <c r="P1440" t="n">
        <v>5808</v>
      </c>
      <c r="Q1440" t="n">
        <v>5808</v>
      </c>
      <c r="R1440" t="n">
        <v>62.7</v>
      </c>
      <c r="S1440" t="n">
        <v>40.4</v>
      </c>
      <c r="T1440" t="n">
        <v>4.9</v>
      </c>
      <c r="U1440" t="n">
        <v>44.9</v>
      </c>
      <c r="V1440" t="n">
        <v>2.3</v>
      </c>
      <c r="W1440" t="n">
        <v>1.2</v>
      </c>
      <c r="X1440" t="n">
        <v>63</v>
      </c>
      <c r="Y1440" t="n">
        <v>46</v>
      </c>
      <c r="Z1440" t="n">
        <v>18</v>
      </c>
      <c r="AA1440" t="n">
        <v>478</v>
      </c>
      <c r="AB1440" t="n">
        <v>19</v>
      </c>
      <c r="AC1440"/>
      <c r="AD1440"/>
      <c r="AE1440"/>
      <c r="AF1440" t="n">
        <v>344</v>
      </c>
      <c r="AG1440" t="n">
        <v>33</v>
      </c>
      <c r="AH1440" t="n">
        <v>58</v>
      </c>
      <c r="AI1440" t="n">
        <v>5573</v>
      </c>
      <c r="AJ1440" t="n">
        <v>1405</v>
      </c>
      <c r="AK1440" t="n">
        <v>3060</v>
      </c>
      <c r="AL1440" t="n">
        <v>4619</v>
      </c>
      <c r="AM1440" t="n">
        <v>9455</v>
      </c>
      <c r="AN1440" t="n">
        <v>11376</v>
      </c>
      <c r="AO1440" t="n">
        <v>400</v>
      </c>
      <c r="AP1440"/>
      <c r="AQ1440"/>
      <c r="AR1440"/>
    </row>
    <row r="1441">
      <c r="A1441" t="n">
        <v>167394</v>
      </c>
      <c r="B1441" t="s">
        <v>2401</v>
      </c>
      <c r="C1441" t="s">
        <v>2402</v>
      </c>
      <c r="D1441" t="s">
        <v>2276</v>
      </c>
      <c r="E1441" t="s">
        <v>993</v>
      </c>
      <c r="F1441" t="s">
        <v>162</v>
      </c>
      <c r="G1441" t="s">
        <v>163</v>
      </c>
      <c r="H1441" t="s">
        <v>150</v>
      </c>
      <c r="I1441" t="s">
        <v>186</v>
      </c>
      <c r="J1441" t="s">
        <v>168</v>
      </c>
      <c r="K1441" t="s">
        <v>153</v>
      </c>
      <c r="L1441" t="s">
        <v>155</v>
      </c>
      <c r="M1441" t="s">
        <v>155</v>
      </c>
      <c r="N1441" t="n">
        <v>-72.6015</v>
      </c>
      <c r="O1441" t="n">
        <v>42.1418</v>
      </c>
      <c r="P1441" t="n">
        <v>1513</v>
      </c>
      <c r="Q1441" t="n">
        <v>1103</v>
      </c>
      <c r="R1441" t="n">
        <v>75</v>
      </c>
      <c r="S1441" t="n">
        <v>46.4</v>
      </c>
      <c r="T1441" t="n">
        <v>10.9</v>
      </c>
      <c r="U1441" t="n">
        <v>17.5</v>
      </c>
      <c r="V1441" t="n">
        <v>2.7</v>
      </c>
      <c r="W1441" t="n">
        <v>0.6</v>
      </c>
      <c r="X1441" t="n">
        <v>76</v>
      </c>
      <c r="Y1441"/>
      <c r="Z1441" t="n">
        <v>11</v>
      </c>
      <c r="AA1441" t="n">
        <v>173</v>
      </c>
      <c r="AB1441" t="n">
        <v>64.7</v>
      </c>
      <c r="AC1441" t="n">
        <v>173</v>
      </c>
      <c r="AD1441" t="n">
        <v>64.7</v>
      </c>
      <c r="AE1441" t="n">
        <v>54.9</v>
      </c>
      <c r="AF1441" t="n">
        <v>144</v>
      </c>
      <c r="AG1441" t="n">
        <v>42</v>
      </c>
      <c r="AH1441" t="n">
        <v>84</v>
      </c>
      <c r="AI1441" t="n">
        <v>22311</v>
      </c>
      <c r="AJ1441" t="n">
        <v>18824</v>
      </c>
      <c r="AK1441" t="n">
        <v>18265</v>
      </c>
      <c r="AL1441" t="n">
        <v>18376</v>
      </c>
      <c r="AM1441" t="n">
        <v>26565</v>
      </c>
      <c r="AN1441" t="n">
        <v>27882</v>
      </c>
      <c r="AO1441" t="n">
        <v>2</v>
      </c>
      <c r="AP1441" t="n">
        <v>297</v>
      </c>
      <c r="AQ1441" t="n">
        <v>85</v>
      </c>
      <c r="AR1441" t="n">
        <v>17</v>
      </c>
    </row>
    <row r="1442">
      <c r="A1442" t="n">
        <v>167464</v>
      </c>
      <c r="B1442" t="s">
        <v>2403</v>
      </c>
      <c r="C1442" t="s">
        <v>2404</v>
      </c>
      <c r="D1442" t="s">
        <v>2276</v>
      </c>
      <c r="E1442" t="s">
        <v>993</v>
      </c>
      <c r="F1442" t="s">
        <v>162</v>
      </c>
      <c r="G1442" t="s">
        <v>163</v>
      </c>
      <c r="H1442" t="s">
        <v>150</v>
      </c>
      <c r="I1442" t="s">
        <v>186</v>
      </c>
      <c r="J1442" t="s">
        <v>164</v>
      </c>
      <c r="K1442" t="s">
        <v>209</v>
      </c>
      <c r="L1442" t="s">
        <v>155</v>
      </c>
      <c r="M1442" t="s">
        <v>155</v>
      </c>
      <c r="N1442" t="n">
        <v>-71.3111</v>
      </c>
      <c r="O1442" t="n">
        <v>42.3394</v>
      </c>
      <c r="P1442" t="n">
        <v>47</v>
      </c>
      <c r="Q1442"/>
      <c r="R1442"/>
      <c r="S1442"/>
      <c r="T1442"/>
      <c r="U1442"/>
      <c r="V1442"/>
      <c r="W1442"/>
      <c r="X1442"/>
      <c r="Y1442"/>
      <c r="Z1442"/>
      <c r="AA1442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 t="n">
        <v>8</v>
      </c>
      <c r="AR1442"/>
    </row>
    <row r="1443">
      <c r="A1443" t="n">
        <v>167525</v>
      </c>
      <c r="B1443" t="s">
        <v>2405</v>
      </c>
      <c r="C1443" t="s">
        <v>634</v>
      </c>
      <c r="D1443" t="s">
        <v>2276</v>
      </c>
      <c r="E1443" t="s">
        <v>993</v>
      </c>
      <c r="F1443" t="s">
        <v>148</v>
      </c>
      <c r="G1443" t="s">
        <v>149</v>
      </c>
      <c r="H1443" t="s">
        <v>150</v>
      </c>
      <c r="I1443" t="s">
        <v>186</v>
      </c>
      <c r="J1443" t="s">
        <v>168</v>
      </c>
      <c r="K1443" t="s">
        <v>176</v>
      </c>
      <c r="L1443" t="s">
        <v>155</v>
      </c>
      <c r="M1443" t="s">
        <v>155</v>
      </c>
      <c r="N1443" t="n">
        <v>-71.0035</v>
      </c>
      <c r="O1443" t="n">
        <v>42.2524</v>
      </c>
      <c r="P1443" t="n">
        <v>4377</v>
      </c>
      <c r="Q1443" t="n">
        <v>4377</v>
      </c>
      <c r="R1443" t="n">
        <v>61</v>
      </c>
      <c r="S1443" t="n">
        <v>45.5</v>
      </c>
      <c r="T1443" t="n">
        <v>20.9</v>
      </c>
      <c r="U1443" t="n">
        <v>9</v>
      </c>
      <c r="V1443" t="n">
        <v>8.8</v>
      </c>
      <c r="W1443" t="n">
        <v>3.3</v>
      </c>
      <c r="X1443" t="n">
        <v>88</v>
      </c>
      <c r="Y1443"/>
      <c r="Z1443" t="n">
        <v>18</v>
      </c>
      <c r="AA1443" t="n">
        <v>457</v>
      </c>
      <c r="AB1443" t="n">
        <v>16.6</v>
      </c>
      <c r="AC1443"/>
      <c r="AD1443"/>
      <c r="AE1443"/>
      <c r="AF1443" t="n">
        <v>172</v>
      </c>
      <c r="AG1443" t="n">
        <v>34</v>
      </c>
      <c r="AH1443" t="n">
        <v>39</v>
      </c>
      <c r="AI1443" t="n">
        <v>10859</v>
      </c>
      <c r="AJ1443" t="n">
        <v>12687</v>
      </c>
      <c r="AK1443" t="n">
        <v>12625</v>
      </c>
      <c r="AL1443" t="n">
        <v>16276</v>
      </c>
      <c r="AM1443" t="n">
        <v>18575</v>
      </c>
      <c r="AN1443" t="n">
        <v>16762</v>
      </c>
      <c r="AO1443" t="n">
        <v>244</v>
      </c>
      <c r="AP1443" t="n">
        <v>3</v>
      </c>
      <c r="AQ1443"/>
      <c r="AR1443"/>
    </row>
    <row r="1444">
      <c r="A1444" t="n">
        <v>167534</v>
      </c>
      <c r="B1444" t="s">
        <v>2406</v>
      </c>
      <c r="C1444" t="s">
        <v>2285</v>
      </c>
      <c r="D1444" t="s">
        <v>2276</v>
      </c>
      <c r="E1444" t="s">
        <v>993</v>
      </c>
      <c r="F1444" t="s">
        <v>173</v>
      </c>
      <c r="G1444" t="s">
        <v>149</v>
      </c>
      <c r="H1444" t="s">
        <v>174</v>
      </c>
      <c r="I1444" t="s">
        <v>151</v>
      </c>
      <c r="J1444" t="s">
        <v>152</v>
      </c>
      <c r="K1444" t="s">
        <v>176</v>
      </c>
      <c r="L1444" t="s">
        <v>155</v>
      </c>
      <c r="M1444" t="s">
        <v>155</v>
      </c>
      <c r="N1444" t="n">
        <v>-71.795</v>
      </c>
      <c r="O1444" t="n">
        <v>42.3138</v>
      </c>
      <c r="P1444" t="n">
        <v>8733</v>
      </c>
      <c r="Q1444" t="n">
        <v>8733</v>
      </c>
      <c r="R1444" t="n">
        <v>62.6</v>
      </c>
      <c r="S1444" t="n">
        <v>45.8</v>
      </c>
      <c r="T1444" t="n">
        <v>15.3</v>
      </c>
      <c r="U1444" t="n">
        <v>22.1</v>
      </c>
      <c r="V1444" t="n">
        <v>6</v>
      </c>
      <c r="W1444" t="n">
        <v>0.5</v>
      </c>
      <c r="X1444" t="n">
        <v>63</v>
      </c>
      <c r="Y1444" t="n">
        <v>46</v>
      </c>
      <c r="Z1444" t="n">
        <v>15</v>
      </c>
      <c r="AA1444" t="n">
        <v>797</v>
      </c>
      <c r="AB1444" t="n">
        <v>20.8</v>
      </c>
      <c r="AC1444"/>
      <c r="AD1444"/>
      <c r="AE1444"/>
      <c r="AF1444" t="n">
        <v>606</v>
      </c>
      <c r="AG1444" t="n">
        <v>39</v>
      </c>
      <c r="AH1444" t="n">
        <v>69</v>
      </c>
      <c r="AI1444" t="n">
        <v>7392</v>
      </c>
      <c r="AJ1444" t="n">
        <v>5787</v>
      </c>
      <c r="AK1444" t="n">
        <v>6050</v>
      </c>
      <c r="AL1444" t="n">
        <v>6169</v>
      </c>
      <c r="AM1444" t="n">
        <v>9033</v>
      </c>
      <c r="AN1444" t="n">
        <v>10324</v>
      </c>
      <c r="AO1444" t="n">
        <v>754</v>
      </c>
      <c r="AP1444"/>
      <c r="AQ1444"/>
      <c r="AR1444"/>
    </row>
    <row r="1445">
      <c r="A1445" t="n">
        <v>167598</v>
      </c>
      <c r="B1445" t="s">
        <v>2407</v>
      </c>
      <c r="C1445" t="s">
        <v>2404</v>
      </c>
      <c r="D1445" t="s">
        <v>2276</v>
      </c>
      <c r="E1445" t="s">
        <v>993</v>
      </c>
      <c r="F1445" t="s">
        <v>162</v>
      </c>
      <c r="G1445" t="s">
        <v>163</v>
      </c>
      <c r="H1445" t="s">
        <v>150</v>
      </c>
      <c r="I1445" t="s">
        <v>186</v>
      </c>
      <c r="J1445" t="s">
        <v>168</v>
      </c>
      <c r="K1445" t="s">
        <v>153</v>
      </c>
      <c r="L1445" t="s">
        <v>155</v>
      </c>
      <c r="M1445" t="s">
        <v>155</v>
      </c>
      <c r="N1445" t="n">
        <v>-71.3106</v>
      </c>
      <c r="O1445" t="n">
        <v>42.3513</v>
      </c>
      <c r="P1445" t="n">
        <v>3924</v>
      </c>
      <c r="Q1445" t="n">
        <v>1387</v>
      </c>
      <c r="R1445" t="n">
        <v>81</v>
      </c>
      <c r="S1445" t="n">
        <v>37</v>
      </c>
      <c r="T1445" t="n">
        <v>8.8</v>
      </c>
      <c r="U1445" t="n">
        <v>15.9</v>
      </c>
      <c r="V1445" t="n">
        <v>2.9</v>
      </c>
      <c r="W1445" t="n">
        <v>1.4</v>
      </c>
      <c r="X1445" t="n">
        <v>81</v>
      </c>
      <c r="Y1445" t="n">
        <v>0</v>
      </c>
      <c r="Z1445" t="n">
        <v>11</v>
      </c>
      <c r="AA1445" t="n">
        <v>272</v>
      </c>
      <c r="AB1445" t="n">
        <v>69.5</v>
      </c>
      <c r="AC1445" t="n">
        <v>272</v>
      </c>
      <c r="AD1445" t="n">
        <v>69.1</v>
      </c>
      <c r="AE1445" t="n">
        <v>57.4</v>
      </c>
      <c r="AF1445" t="n">
        <v>203</v>
      </c>
      <c r="AG1445" t="n">
        <v>28</v>
      </c>
      <c r="AH1445" t="n">
        <v>81</v>
      </c>
      <c r="AI1445" t="n">
        <v>30212</v>
      </c>
      <c r="AJ1445" t="n">
        <v>18783</v>
      </c>
      <c r="AK1445" t="n">
        <v>25303</v>
      </c>
      <c r="AL1445" t="n">
        <v>26175</v>
      </c>
      <c r="AM1445" t="n">
        <v>28431</v>
      </c>
      <c r="AN1445" t="n">
        <v>34543</v>
      </c>
      <c r="AO1445" t="n">
        <v>127</v>
      </c>
      <c r="AP1445" t="n">
        <v>315</v>
      </c>
      <c r="AQ1445" t="n">
        <v>620</v>
      </c>
      <c r="AR1445" t="n">
        <v>114</v>
      </c>
    </row>
    <row r="1446">
      <c r="A1446" t="n">
        <v>167631</v>
      </c>
      <c r="B1446" t="s">
        <v>2408</v>
      </c>
      <c r="C1446" t="s">
        <v>2409</v>
      </c>
      <c r="D1446" t="s">
        <v>2276</v>
      </c>
      <c r="E1446" t="s">
        <v>993</v>
      </c>
      <c r="F1446" t="s">
        <v>173</v>
      </c>
      <c r="G1446" t="s">
        <v>149</v>
      </c>
      <c r="H1446" t="s">
        <v>174</v>
      </c>
      <c r="I1446" t="s">
        <v>151</v>
      </c>
      <c r="J1446" t="s">
        <v>168</v>
      </c>
      <c r="K1446" t="s">
        <v>176</v>
      </c>
      <c r="L1446" t="s">
        <v>155</v>
      </c>
      <c r="M1446" t="s">
        <v>155</v>
      </c>
      <c r="N1446" t="n">
        <v>-71.0955</v>
      </c>
      <c r="O1446" t="n">
        <v>42.3292</v>
      </c>
      <c r="P1446" t="n">
        <v>2106</v>
      </c>
      <c r="Q1446" t="n">
        <v>2106</v>
      </c>
      <c r="R1446" t="n">
        <v>68</v>
      </c>
      <c r="S1446" t="n">
        <v>3.6</v>
      </c>
      <c r="T1446" t="n">
        <v>41.9</v>
      </c>
      <c r="U1446" t="n">
        <v>12.5</v>
      </c>
      <c r="V1446" t="n">
        <v>1.4</v>
      </c>
      <c r="W1446" t="n">
        <v>1.6</v>
      </c>
      <c r="X1446" t="n">
        <v>39</v>
      </c>
      <c r="Y1446" t="n">
        <v>21</v>
      </c>
      <c r="Z1446" t="n">
        <v>14</v>
      </c>
      <c r="AA1446" t="n">
        <v>96</v>
      </c>
      <c r="AB1446" t="n">
        <v>10.4</v>
      </c>
      <c r="AC1446"/>
      <c r="AD1446"/>
      <c r="AE1446"/>
      <c r="AF1446" t="n">
        <v>108</v>
      </c>
      <c r="AG1446" t="n">
        <v>60</v>
      </c>
      <c r="AH1446" t="n">
        <v>66</v>
      </c>
      <c r="AI1446" t="n">
        <v>12070</v>
      </c>
      <c r="AJ1446" t="n">
        <v>12223</v>
      </c>
      <c r="AK1446" t="n">
        <v>12752</v>
      </c>
      <c r="AL1446" t="n">
        <v>13178</v>
      </c>
      <c r="AM1446" t="n">
        <v>14210</v>
      </c>
      <c r="AN1446"/>
      <c r="AO1446" t="n">
        <v>153</v>
      </c>
      <c r="AP1446"/>
      <c r="AQ1446"/>
      <c r="AR1446"/>
    </row>
    <row r="1447">
      <c r="A1447" t="n">
        <v>167677</v>
      </c>
      <c r="B1447" t="s">
        <v>2410</v>
      </c>
      <c r="C1447" t="s">
        <v>2411</v>
      </c>
      <c r="D1447" t="s">
        <v>2276</v>
      </c>
      <c r="E1447" t="s">
        <v>993</v>
      </c>
      <c r="F1447" t="s">
        <v>162</v>
      </c>
      <c r="G1447" t="s">
        <v>163</v>
      </c>
      <c r="H1447" t="s">
        <v>150</v>
      </c>
      <c r="I1447" t="s">
        <v>151</v>
      </c>
      <c r="J1447" t="s">
        <v>164</v>
      </c>
      <c r="K1447" t="s">
        <v>209</v>
      </c>
      <c r="L1447" t="s">
        <v>155</v>
      </c>
      <c r="M1447" t="s">
        <v>155</v>
      </c>
      <c r="N1447" t="n">
        <v>-71.162</v>
      </c>
      <c r="O1447" t="n">
        <v>42.3441</v>
      </c>
      <c r="P1447" t="n">
        <v>111</v>
      </c>
      <c r="Q1447" t="n">
        <v>30</v>
      </c>
      <c r="R1447" t="n">
        <v>0</v>
      </c>
      <c r="S1447" t="n">
        <v>60</v>
      </c>
      <c r="T1447" t="n">
        <v>0</v>
      </c>
      <c r="U1447" t="n">
        <v>33.3</v>
      </c>
      <c r="V1447" t="n">
        <v>0</v>
      </c>
      <c r="W1447" t="n">
        <v>6.7</v>
      </c>
      <c r="X1447"/>
      <c r="Y1447"/>
      <c r="Z1447" t="n">
        <v>6</v>
      </c>
      <c r="AA1447"/>
      <c r="AB1447"/>
      <c r="AC1447"/>
      <c r="AD1447"/>
      <c r="AE1447"/>
      <c r="AF1447" t="n">
        <v>0</v>
      </c>
      <c r="AG1447" t="n">
        <v>0</v>
      </c>
      <c r="AH1447" t="n">
        <v>100</v>
      </c>
      <c r="AI1447"/>
      <c r="AJ1447"/>
      <c r="AK1447"/>
      <c r="AL1447"/>
      <c r="AM1447"/>
      <c r="AN1447"/>
      <c r="AO1447"/>
      <c r="AP1447" t="n">
        <v>7</v>
      </c>
      <c r="AQ1447" t="n">
        <v>15</v>
      </c>
      <c r="AR1447"/>
    </row>
    <row r="1448">
      <c r="A1448" t="n">
        <v>167729</v>
      </c>
      <c r="B1448" t="s">
        <v>2412</v>
      </c>
      <c r="C1448" t="s">
        <v>2413</v>
      </c>
      <c r="D1448" t="s">
        <v>2276</v>
      </c>
      <c r="E1448" t="s">
        <v>993</v>
      </c>
      <c r="F1448" t="s">
        <v>148</v>
      </c>
      <c r="G1448" t="s">
        <v>149</v>
      </c>
      <c r="H1448" t="s">
        <v>150</v>
      </c>
      <c r="I1448" t="s">
        <v>186</v>
      </c>
      <c r="J1448" t="s">
        <v>152</v>
      </c>
      <c r="K1448" t="s">
        <v>153</v>
      </c>
      <c r="L1448" t="s">
        <v>155</v>
      </c>
      <c r="M1448" t="s">
        <v>155</v>
      </c>
      <c r="N1448" t="n">
        <v>-70.8902</v>
      </c>
      <c r="O1448" t="n">
        <v>42.5036</v>
      </c>
      <c r="P1448" t="n">
        <v>7806</v>
      </c>
      <c r="Q1448" t="n">
        <v>6001</v>
      </c>
      <c r="R1448" t="n">
        <v>65</v>
      </c>
      <c r="S1448" t="n">
        <v>54</v>
      </c>
      <c r="T1448" t="n">
        <v>9.4</v>
      </c>
      <c r="U1448" t="n">
        <v>22</v>
      </c>
      <c r="V1448" t="n">
        <v>3.5</v>
      </c>
      <c r="W1448" t="n">
        <v>2.7</v>
      </c>
      <c r="X1448" t="n">
        <v>74</v>
      </c>
      <c r="Y1448" t="n">
        <v>20</v>
      </c>
      <c r="Z1448" t="n">
        <v>11</v>
      </c>
      <c r="AA1448" t="n">
        <v>1082</v>
      </c>
      <c r="AB1448" t="n">
        <v>55</v>
      </c>
      <c r="AC1448" t="n">
        <v>1082</v>
      </c>
      <c r="AD1448" t="n">
        <v>55</v>
      </c>
      <c r="AE1448" t="n">
        <v>40.9</v>
      </c>
      <c r="AF1448" t="n">
        <v>858</v>
      </c>
      <c r="AG1448" t="n">
        <v>35</v>
      </c>
      <c r="AH1448" t="n">
        <v>71</v>
      </c>
      <c r="AI1448" t="n">
        <v>19324</v>
      </c>
      <c r="AJ1448" t="n">
        <v>13384</v>
      </c>
      <c r="AK1448" t="n">
        <v>14747</v>
      </c>
      <c r="AL1448" t="n">
        <v>17712</v>
      </c>
      <c r="AM1448" t="n">
        <v>21398</v>
      </c>
      <c r="AN1448" t="n">
        <v>24642</v>
      </c>
      <c r="AO1448"/>
      <c r="AP1448" t="n">
        <v>1140</v>
      </c>
      <c r="AQ1448" t="n">
        <v>494</v>
      </c>
      <c r="AR1448"/>
    </row>
    <row r="1449">
      <c r="A1449" t="n">
        <v>167783</v>
      </c>
      <c r="B1449" t="s">
        <v>2414</v>
      </c>
      <c r="C1449" t="s">
        <v>2290</v>
      </c>
      <c r="D1449" t="s">
        <v>2276</v>
      </c>
      <c r="E1449" t="s">
        <v>993</v>
      </c>
      <c r="F1449" t="s">
        <v>162</v>
      </c>
      <c r="G1449" t="s">
        <v>163</v>
      </c>
      <c r="H1449" t="s">
        <v>150</v>
      </c>
      <c r="I1449" t="s">
        <v>151</v>
      </c>
      <c r="J1449" t="s">
        <v>152</v>
      </c>
      <c r="K1449" t="s">
        <v>159</v>
      </c>
      <c r="L1449" t="s">
        <v>155</v>
      </c>
      <c r="M1449" t="s">
        <v>155</v>
      </c>
      <c r="N1449" t="n">
        <v>-71.1</v>
      </c>
      <c r="O1449" t="n">
        <v>42.3393</v>
      </c>
      <c r="P1449" t="n">
        <v>6488</v>
      </c>
      <c r="Q1449" t="n">
        <v>1889</v>
      </c>
      <c r="R1449" t="n">
        <v>100</v>
      </c>
      <c r="S1449" t="n">
        <v>51.3</v>
      </c>
      <c r="T1449" t="n">
        <v>9.6</v>
      </c>
      <c r="U1449" t="n">
        <v>14.3</v>
      </c>
      <c r="V1449" t="n">
        <v>11.1</v>
      </c>
      <c r="W1449" t="n">
        <v>2.7</v>
      </c>
      <c r="X1449" t="n">
        <v>82</v>
      </c>
      <c r="Y1449"/>
      <c r="Z1449" t="n">
        <v>9</v>
      </c>
      <c r="AA1449" t="n">
        <v>400</v>
      </c>
      <c r="AB1449" t="n">
        <v>71.2</v>
      </c>
      <c r="AC1449" t="n">
        <v>400</v>
      </c>
      <c r="AD1449" t="n">
        <v>71.2</v>
      </c>
      <c r="AE1449" t="n">
        <v>67</v>
      </c>
      <c r="AF1449" t="n">
        <v>395</v>
      </c>
      <c r="AG1449" t="n">
        <v>30</v>
      </c>
      <c r="AH1449" t="n">
        <v>95</v>
      </c>
      <c r="AI1449" t="n">
        <v>29575</v>
      </c>
      <c r="AJ1449" t="n">
        <v>19518</v>
      </c>
      <c r="AK1449" t="n">
        <v>20142</v>
      </c>
      <c r="AL1449" t="n">
        <v>22473</v>
      </c>
      <c r="AM1449" t="n">
        <v>28297</v>
      </c>
      <c r="AN1449" t="n">
        <v>33812</v>
      </c>
      <c r="AO1449"/>
      <c r="AP1449" t="n">
        <v>440</v>
      </c>
      <c r="AQ1449" t="n">
        <v>1474</v>
      </c>
      <c r="AR1449" t="n">
        <v>139</v>
      </c>
    </row>
    <row r="1450">
      <c r="A1450" t="n">
        <v>167792</v>
      </c>
      <c r="B1450" t="s">
        <v>2415</v>
      </c>
      <c r="C1450" t="s">
        <v>2416</v>
      </c>
      <c r="D1450" t="s">
        <v>2276</v>
      </c>
      <c r="E1450" t="s">
        <v>993</v>
      </c>
      <c r="F1450" t="s">
        <v>162</v>
      </c>
      <c r="G1450" t="s">
        <v>163</v>
      </c>
      <c r="H1450" t="s">
        <v>150</v>
      </c>
      <c r="I1450" t="s">
        <v>205</v>
      </c>
      <c r="J1450" t="s">
        <v>164</v>
      </c>
      <c r="K1450" t="s">
        <v>179</v>
      </c>
      <c r="L1450" t="s">
        <v>155</v>
      </c>
      <c r="M1450" t="s">
        <v>155</v>
      </c>
      <c r="N1450" t="n">
        <v>-73.3792</v>
      </c>
      <c r="O1450" t="n">
        <v>42.2088</v>
      </c>
      <c r="P1450" t="n">
        <v>317</v>
      </c>
      <c r="Q1450" t="n">
        <v>317</v>
      </c>
      <c r="R1450" t="n">
        <v>60.6</v>
      </c>
      <c r="S1450" t="n">
        <v>42.6</v>
      </c>
      <c r="T1450" t="n">
        <v>6.3</v>
      </c>
      <c r="U1450" t="n">
        <v>6.3</v>
      </c>
      <c r="V1450" t="n">
        <v>7.6</v>
      </c>
      <c r="W1450" t="n">
        <v>12.3</v>
      </c>
      <c r="X1450" t="n">
        <v>77</v>
      </c>
      <c r="Y1450"/>
      <c r="Z1450" t="n">
        <v>6</v>
      </c>
      <c r="AA1450" t="n">
        <v>168</v>
      </c>
      <c r="AB1450" t="n">
        <v>54.2</v>
      </c>
      <c r="AC1450"/>
      <c r="AD1450"/>
      <c r="AE1450"/>
      <c r="AF1450" t="n">
        <v>94</v>
      </c>
      <c r="AG1450" t="n">
        <v>23</v>
      </c>
      <c r="AH1450" t="n">
        <v>85</v>
      </c>
      <c r="AI1450" t="n">
        <v>45395</v>
      </c>
      <c r="AJ1450" t="n">
        <v>34687</v>
      </c>
      <c r="AK1450" t="n">
        <v>25473</v>
      </c>
      <c r="AL1450" t="n">
        <v>24431</v>
      </c>
      <c r="AM1450" t="n">
        <v>37425</v>
      </c>
      <c r="AN1450" t="n">
        <v>43758</v>
      </c>
      <c r="AO1450" t="n">
        <v>61</v>
      </c>
      <c r="AP1450" t="n">
        <v>51</v>
      </c>
      <c r="AQ1450"/>
      <c r="AR1450"/>
    </row>
    <row r="1451">
      <c r="A1451" t="n">
        <v>167835</v>
      </c>
      <c r="B1451" t="s">
        <v>2417</v>
      </c>
      <c r="C1451" t="s">
        <v>2321</v>
      </c>
      <c r="D1451" t="s">
        <v>2276</v>
      </c>
      <c r="E1451" t="s">
        <v>993</v>
      </c>
      <c r="F1451" t="s">
        <v>162</v>
      </c>
      <c r="G1451" t="s">
        <v>163</v>
      </c>
      <c r="H1451" t="s">
        <v>150</v>
      </c>
      <c r="I1451" t="s">
        <v>151</v>
      </c>
      <c r="J1451" t="s">
        <v>168</v>
      </c>
      <c r="K1451" t="s">
        <v>179</v>
      </c>
      <c r="L1451" t="s">
        <v>155</v>
      </c>
      <c r="M1451" t="s">
        <v>155</v>
      </c>
      <c r="N1451" t="n">
        <v>-72.6381</v>
      </c>
      <c r="O1451" t="n">
        <v>42.3181</v>
      </c>
      <c r="P1451" t="n">
        <v>3192</v>
      </c>
      <c r="Q1451" t="n">
        <v>2617</v>
      </c>
      <c r="R1451" t="n">
        <v>99.8</v>
      </c>
      <c r="S1451" t="n">
        <v>50.7</v>
      </c>
      <c r="T1451" t="n">
        <v>5.5</v>
      </c>
      <c r="U1451" t="n">
        <v>12.3</v>
      </c>
      <c r="V1451" t="n">
        <v>9.5</v>
      </c>
      <c r="W1451" t="n">
        <v>14.4</v>
      </c>
      <c r="X1451" t="n">
        <v>93</v>
      </c>
      <c r="Y1451"/>
      <c r="Z1451" t="n">
        <v>8</v>
      </c>
      <c r="AA1451" t="n">
        <v>638</v>
      </c>
      <c r="AB1451" t="n">
        <v>89.7</v>
      </c>
      <c r="AC1451" t="n">
        <v>638</v>
      </c>
      <c r="AD1451" t="n">
        <v>89.7</v>
      </c>
      <c r="AE1451" t="n">
        <v>75.2</v>
      </c>
      <c r="AF1451" t="n">
        <v>619</v>
      </c>
      <c r="AG1451" t="n">
        <v>18</v>
      </c>
      <c r="AH1451" t="n">
        <v>69</v>
      </c>
      <c r="AI1451" t="n">
        <v>27823</v>
      </c>
      <c r="AJ1451" t="n">
        <v>7033</v>
      </c>
      <c r="AK1451" t="n">
        <v>9382</v>
      </c>
      <c r="AL1451" t="n">
        <v>12149</v>
      </c>
      <c r="AM1451" t="n">
        <v>17628</v>
      </c>
      <c r="AN1451" t="n">
        <v>39722</v>
      </c>
      <c r="AO1451"/>
      <c r="AP1451" t="n">
        <v>622</v>
      </c>
      <c r="AQ1451" t="n">
        <v>130</v>
      </c>
      <c r="AR1451" t="n">
        <v>13</v>
      </c>
    </row>
    <row r="1452">
      <c r="A1452" t="n">
        <v>167871</v>
      </c>
      <c r="B1452" t="s">
        <v>2418</v>
      </c>
      <c r="C1452" t="s">
        <v>2419</v>
      </c>
      <c r="D1452" t="s">
        <v>2276</v>
      </c>
      <c r="E1452" t="s">
        <v>993</v>
      </c>
      <c r="F1452" t="s">
        <v>216</v>
      </c>
      <c r="G1452" t="s">
        <v>149</v>
      </c>
      <c r="H1452" t="s">
        <v>200</v>
      </c>
      <c r="I1452" t="s">
        <v>186</v>
      </c>
      <c r="J1452" t="s">
        <v>164</v>
      </c>
      <c r="K1452"/>
      <c r="L1452" t="s">
        <v>155</v>
      </c>
      <c r="M1452" t="s">
        <v>155</v>
      </c>
      <c r="N1452" t="n">
        <v>-71.0812</v>
      </c>
      <c r="O1452" t="n">
        <v>42.0103</v>
      </c>
      <c r="P1452" t="n">
        <v>267</v>
      </c>
      <c r="Q1452" t="n">
        <v>267</v>
      </c>
      <c r="R1452" t="n">
        <v>59.6</v>
      </c>
      <c r="S1452" t="n">
        <v>44.9</v>
      </c>
      <c r="T1452" t="n">
        <v>34.5</v>
      </c>
      <c r="U1452" t="n">
        <v>13.1</v>
      </c>
      <c r="V1452" t="n">
        <v>3</v>
      </c>
      <c r="W1452" t="n">
        <v>1.5</v>
      </c>
      <c r="X1452" t="n">
        <v>79</v>
      </c>
      <c r="Y1452" t="n">
        <v>81</v>
      </c>
      <c r="Z1452" t="n">
        <v>7</v>
      </c>
      <c r="AA1452"/>
      <c r="AB1452"/>
      <c r="AC1452"/>
      <c r="AD1452"/>
      <c r="AE1452"/>
      <c r="AF1452" t="n">
        <v>19</v>
      </c>
      <c r="AG1452" t="n">
        <v>29</v>
      </c>
      <c r="AH1452" t="n">
        <v>51</v>
      </c>
      <c r="AI1452" t="n">
        <v>11768</v>
      </c>
      <c r="AJ1452" t="n">
        <v>12206</v>
      </c>
      <c r="AK1452" t="n">
        <v>8704</v>
      </c>
      <c r="AL1452"/>
      <c r="AM1452"/>
      <c r="AN1452"/>
      <c r="AO1452"/>
      <c r="AP1452"/>
      <c r="AQ1452"/>
      <c r="AR1452"/>
    </row>
    <row r="1453">
      <c r="A1453" t="n">
        <v>167899</v>
      </c>
      <c r="B1453" t="s">
        <v>2420</v>
      </c>
      <c r="C1453" t="s">
        <v>1569</v>
      </c>
      <c r="D1453" t="s">
        <v>2276</v>
      </c>
      <c r="E1453" t="s">
        <v>993</v>
      </c>
      <c r="F1453" t="s">
        <v>162</v>
      </c>
      <c r="G1453" t="s">
        <v>163</v>
      </c>
      <c r="H1453" t="s">
        <v>150</v>
      </c>
      <c r="I1453" t="s">
        <v>151</v>
      </c>
      <c r="J1453" t="s">
        <v>168</v>
      </c>
      <c r="K1453" t="s">
        <v>159</v>
      </c>
      <c r="L1453" t="s">
        <v>155</v>
      </c>
      <c r="M1453" t="s">
        <v>155</v>
      </c>
      <c r="N1453" t="n">
        <v>-72.5566</v>
      </c>
      <c r="O1453" t="n">
        <v>42.1022</v>
      </c>
      <c r="P1453" t="n">
        <v>3050</v>
      </c>
      <c r="Q1453" t="n">
        <v>2050</v>
      </c>
      <c r="R1453" t="n">
        <v>49.7</v>
      </c>
      <c r="S1453" t="n">
        <v>72.8</v>
      </c>
      <c r="T1453" t="n">
        <v>5.5</v>
      </c>
      <c r="U1453" t="n">
        <v>9.3</v>
      </c>
      <c r="V1453" t="n">
        <v>2.6</v>
      </c>
      <c r="W1453" t="n">
        <v>3.9</v>
      </c>
      <c r="X1453" t="n">
        <v>84</v>
      </c>
      <c r="Y1453"/>
      <c r="Z1453" t="n">
        <v>11</v>
      </c>
      <c r="AA1453" t="n">
        <v>655</v>
      </c>
      <c r="AB1453" t="n">
        <v>67.6</v>
      </c>
      <c r="AC1453" t="n">
        <v>655</v>
      </c>
      <c r="AD1453" t="n">
        <v>67.6</v>
      </c>
      <c r="AE1453" t="n">
        <v>63.7</v>
      </c>
      <c r="AF1453" t="n">
        <v>525</v>
      </c>
      <c r="AG1453" t="n">
        <v>22</v>
      </c>
      <c r="AH1453" t="n">
        <v>100</v>
      </c>
      <c r="AI1453" t="n">
        <v>29198</v>
      </c>
      <c r="AJ1453" t="n">
        <v>21252</v>
      </c>
      <c r="AK1453" t="n">
        <v>25092</v>
      </c>
      <c r="AL1453" t="n">
        <v>24226</v>
      </c>
      <c r="AM1453" t="n">
        <v>28385</v>
      </c>
      <c r="AN1453" t="n">
        <v>32494</v>
      </c>
      <c r="AO1453"/>
      <c r="AP1453" t="n">
        <v>469</v>
      </c>
      <c r="AQ1453" t="n">
        <v>343</v>
      </c>
      <c r="AR1453" t="n">
        <v>58</v>
      </c>
    </row>
    <row r="1454">
      <c r="A1454" t="n">
        <v>167905</v>
      </c>
      <c r="B1454" t="s">
        <v>2421</v>
      </c>
      <c r="C1454" t="s">
        <v>1569</v>
      </c>
      <c r="D1454" t="s">
        <v>2276</v>
      </c>
      <c r="E1454" t="s">
        <v>993</v>
      </c>
      <c r="F1454" t="s">
        <v>173</v>
      </c>
      <c r="G1454" t="s">
        <v>149</v>
      </c>
      <c r="H1454" t="s">
        <v>174</v>
      </c>
      <c r="I1454" t="s">
        <v>151</v>
      </c>
      <c r="J1454" t="s">
        <v>168</v>
      </c>
      <c r="K1454" t="s">
        <v>176</v>
      </c>
      <c r="L1454" t="s">
        <v>155</v>
      </c>
      <c r="M1454" t="s">
        <v>155</v>
      </c>
      <c r="N1454" t="n">
        <v>-72.5785</v>
      </c>
      <c r="O1454" t="n">
        <v>42.1088</v>
      </c>
      <c r="P1454" t="n">
        <v>5395</v>
      </c>
      <c r="Q1454" t="n">
        <v>5395</v>
      </c>
      <c r="R1454" t="n">
        <v>62.1</v>
      </c>
      <c r="S1454" t="n">
        <v>37.2</v>
      </c>
      <c r="T1454" t="n">
        <v>13.9</v>
      </c>
      <c r="U1454" t="n">
        <v>32.8</v>
      </c>
      <c r="V1454" t="n">
        <v>4.1</v>
      </c>
      <c r="W1454" t="n">
        <v>1</v>
      </c>
      <c r="X1454" t="n">
        <v>67</v>
      </c>
      <c r="Y1454" t="n">
        <v>43</v>
      </c>
      <c r="Z1454" t="n">
        <v>19</v>
      </c>
      <c r="AA1454" t="n">
        <v>440</v>
      </c>
      <c r="AB1454" t="n">
        <v>27</v>
      </c>
      <c r="AC1454"/>
      <c r="AD1454"/>
      <c r="AE1454"/>
      <c r="AF1454" t="n">
        <v>498</v>
      </c>
      <c r="AG1454" t="n">
        <v>47</v>
      </c>
      <c r="AH1454" t="n">
        <v>66</v>
      </c>
      <c r="AI1454" t="n">
        <v>8042</v>
      </c>
      <c r="AJ1454" t="n">
        <v>6048</v>
      </c>
      <c r="AK1454" t="n">
        <v>6835</v>
      </c>
      <c r="AL1454" t="n">
        <v>9110</v>
      </c>
      <c r="AM1454" t="n">
        <v>12378</v>
      </c>
      <c r="AN1454" t="n">
        <v>14119</v>
      </c>
      <c r="AO1454" t="n">
        <v>599</v>
      </c>
      <c r="AP1454"/>
      <c r="AQ1454"/>
      <c r="AR1454"/>
    </row>
    <row r="1455">
      <c r="A1455" t="n">
        <v>167987</v>
      </c>
      <c r="B1455" t="s">
        <v>2422</v>
      </c>
      <c r="C1455" t="s">
        <v>2423</v>
      </c>
      <c r="D1455" t="s">
        <v>2276</v>
      </c>
      <c r="E1455" t="s">
        <v>993</v>
      </c>
      <c r="F1455" t="s">
        <v>148</v>
      </c>
      <c r="G1455" t="s">
        <v>149</v>
      </c>
      <c r="H1455" t="s">
        <v>150</v>
      </c>
      <c r="I1455" t="s">
        <v>186</v>
      </c>
      <c r="J1455" t="s">
        <v>152</v>
      </c>
      <c r="K1455" t="s">
        <v>159</v>
      </c>
      <c r="L1455" t="s">
        <v>155</v>
      </c>
      <c r="M1455" t="s">
        <v>155</v>
      </c>
      <c r="N1455" t="n">
        <v>-71.0046</v>
      </c>
      <c r="O1455" t="n">
        <v>41.6287</v>
      </c>
      <c r="P1455" t="n">
        <v>8726</v>
      </c>
      <c r="Q1455" t="n">
        <v>6400</v>
      </c>
      <c r="R1455" t="n">
        <v>52.4</v>
      </c>
      <c r="S1455" t="n">
        <v>54.5</v>
      </c>
      <c r="T1455" t="n">
        <v>17.2</v>
      </c>
      <c r="U1455" t="n">
        <v>11.9</v>
      </c>
      <c r="V1455" t="n">
        <v>3.4</v>
      </c>
      <c r="W1455" t="n">
        <v>1.2</v>
      </c>
      <c r="X1455" t="n">
        <v>64</v>
      </c>
      <c r="Y1455" t="n">
        <v>33</v>
      </c>
      <c r="Z1455" t="n">
        <v>15</v>
      </c>
      <c r="AA1455" t="n">
        <v>1311</v>
      </c>
      <c r="AB1455" t="n">
        <v>49</v>
      </c>
      <c r="AC1455" t="n">
        <v>1311</v>
      </c>
      <c r="AD1455" t="n">
        <v>49</v>
      </c>
      <c r="AE1455" t="n">
        <v>35</v>
      </c>
      <c r="AF1455" t="n">
        <v>1300</v>
      </c>
      <c r="AG1455" t="n">
        <v>36</v>
      </c>
      <c r="AH1455" t="n">
        <v>83</v>
      </c>
      <c r="AI1455" t="n">
        <v>20696</v>
      </c>
      <c r="AJ1455" t="n">
        <v>14122</v>
      </c>
      <c r="AK1455" t="n">
        <v>16161</v>
      </c>
      <c r="AL1455" t="n">
        <v>19022</v>
      </c>
      <c r="AM1455" t="n">
        <v>24748</v>
      </c>
      <c r="AN1455" t="n">
        <v>26993</v>
      </c>
      <c r="AO1455"/>
      <c r="AP1455" t="n">
        <v>1130</v>
      </c>
      <c r="AQ1455" t="n">
        <v>437</v>
      </c>
      <c r="AR1455" t="n">
        <v>142</v>
      </c>
    </row>
    <row r="1456">
      <c r="A1456" t="n">
        <v>167996</v>
      </c>
      <c r="B1456" t="s">
        <v>2424</v>
      </c>
      <c r="C1456" t="s">
        <v>2425</v>
      </c>
      <c r="D1456" t="s">
        <v>2276</v>
      </c>
      <c r="E1456" t="s">
        <v>993</v>
      </c>
      <c r="F1456" t="s">
        <v>162</v>
      </c>
      <c r="G1456" t="s">
        <v>163</v>
      </c>
      <c r="H1456" t="s">
        <v>150</v>
      </c>
      <c r="I1456" t="s">
        <v>186</v>
      </c>
      <c r="J1456" t="s">
        <v>168</v>
      </c>
      <c r="K1456" t="s">
        <v>179</v>
      </c>
      <c r="L1456" t="s">
        <v>155</v>
      </c>
      <c r="M1456" t="s">
        <v>155</v>
      </c>
      <c r="N1456" t="n">
        <v>-71.0806</v>
      </c>
      <c r="O1456" t="n">
        <v>42.059</v>
      </c>
      <c r="P1456" t="n">
        <v>2706</v>
      </c>
      <c r="Q1456" t="n">
        <v>2640</v>
      </c>
      <c r="R1456" t="n">
        <v>54.6</v>
      </c>
      <c r="S1456" t="n">
        <v>75.4</v>
      </c>
      <c r="T1456" t="n">
        <v>5.2</v>
      </c>
      <c r="U1456" t="n">
        <v>6.8</v>
      </c>
      <c r="V1456" t="n">
        <v>2.6</v>
      </c>
      <c r="W1456" t="n">
        <v>1.5</v>
      </c>
      <c r="X1456" t="n">
        <v>85</v>
      </c>
      <c r="Y1456"/>
      <c r="Z1456" t="n">
        <v>12</v>
      </c>
      <c r="AA1456" t="n">
        <v>667</v>
      </c>
      <c r="AB1456" t="n">
        <v>80.8</v>
      </c>
      <c r="AC1456" t="n">
        <v>667</v>
      </c>
      <c r="AD1456" t="n">
        <v>80.8</v>
      </c>
      <c r="AE1456" t="n">
        <v>75.4</v>
      </c>
      <c r="AF1456" t="n">
        <v>725</v>
      </c>
      <c r="AG1456" t="n">
        <v>15</v>
      </c>
      <c r="AH1456" t="n">
        <v>98</v>
      </c>
      <c r="AI1456" t="n">
        <v>31134</v>
      </c>
      <c r="AJ1456" t="n">
        <v>17388</v>
      </c>
      <c r="AK1456" t="n">
        <v>17643</v>
      </c>
      <c r="AL1456" t="n">
        <v>21229</v>
      </c>
      <c r="AM1456" t="n">
        <v>29268</v>
      </c>
      <c r="AN1456" t="n">
        <v>34474</v>
      </c>
      <c r="AO1456"/>
      <c r="AP1456" t="n">
        <v>528</v>
      </c>
      <c r="AQ1456" t="n">
        <v>25</v>
      </c>
      <c r="AR1456"/>
    </row>
    <row r="1457">
      <c r="A1457" t="n">
        <v>168005</v>
      </c>
      <c r="B1457" t="s">
        <v>2426</v>
      </c>
      <c r="C1457" t="s">
        <v>2290</v>
      </c>
      <c r="D1457" t="s">
        <v>2276</v>
      </c>
      <c r="E1457" t="s">
        <v>993</v>
      </c>
      <c r="F1457" t="s">
        <v>162</v>
      </c>
      <c r="G1457" t="s">
        <v>163</v>
      </c>
      <c r="H1457" t="s">
        <v>150</v>
      </c>
      <c r="I1457" t="s">
        <v>151</v>
      </c>
      <c r="J1457" t="s">
        <v>152</v>
      </c>
      <c r="K1457" t="s">
        <v>159</v>
      </c>
      <c r="L1457" t="s">
        <v>155</v>
      </c>
      <c r="M1457" t="s">
        <v>155</v>
      </c>
      <c r="N1457" t="n">
        <v>-71.0609</v>
      </c>
      <c r="O1457" t="n">
        <v>42.3579</v>
      </c>
      <c r="P1457" t="n">
        <v>7239</v>
      </c>
      <c r="Q1457" t="n">
        <v>4669</v>
      </c>
      <c r="R1457" t="n">
        <v>62</v>
      </c>
      <c r="S1457" t="n">
        <v>47.8</v>
      </c>
      <c r="T1457" t="n">
        <v>7.7</v>
      </c>
      <c r="U1457" t="n">
        <v>16.2</v>
      </c>
      <c r="V1457" t="n">
        <v>7.1</v>
      </c>
      <c r="W1457" t="n">
        <v>14.5</v>
      </c>
      <c r="X1457" t="n">
        <v>76</v>
      </c>
      <c r="Y1457" t="n">
        <v>50</v>
      </c>
      <c r="Z1457" t="n">
        <v>15</v>
      </c>
      <c r="AA1457" t="n">
        <v>1061</v>
      </c>
      <c r="AB1457" t="n">
        <v>59.8</v>
      </c>
      <c r="AC1457" t="n">
        <v>1057</v>
      </c>
      <c r="AD1457" t="n">
        <v>59.7</v>
      </c>
      <c r="AE1457" t="n">
        <v>44.2</v>
      </c>
      <c r="AF1457" t="n">
        <v>1254</v>
      </c>
      <c r="AG1457" t="n">
        <v>27</v>
      </c>
      <c r="AH1457" t="n">
        <v>93</v>
      </c>
      <c r="AI1457" t="n">
        <v>33089</v>
      </c>
      <c r="AJ1457" t="n">
        <v>25575</v>
      </c>
      <c r="AK1457" t="n">
        <v>26678</v>
      </c>
      <c r="AL1457" t="n">
        <v>27191</v>
      </c>
      <c r="AM1457" t="n">
        <v>29230</v>
      </c>
      <c r="AN1457" t="n">
        <v>35802</v>
      </c>
      <c r="AO1457" t="n">
        <v>1</v>
      </c>
      <c r="AP1457" t="n">
        <v>909</v>
      </c>
      <c r="AQ1457" t="n">
        <v>575</v>
      </c>
      <c r="AR1457" t="n">
        <v>365</v>
      </c>
    </row>
    <row r="1458">
      <c r="A1458" t="n">
        <v>168032</v>
      </c>
      <c r="B1458" t="s">
        <v>2427</v>
      </c>
      <c r="C1458" t="s">
        <v>2428</v>
      </c>
      <c r="D1458" t="s">
        <v>2276</v>
      </c>
      <c r="E1458" t="s">
        <v>993</v>
      </c>
      <c r="F1458" t="s">
        <v>199</v>
      </c>
      <c r="G1458" t="s">
        <v>189</v>
      </c>
      <c r="H1458" t="s">
        <v>200</v>
      </c>
      <c r="I1458" t="s">
        <v>186</v>
      </c>
      <c r="J1458" t="s">
        <v>164</v>
      </c>
      <c r="K1458"/>
      <c r="L1458" t="s">
        <v>155</v>
      </c>
      <c r="M1458" t="s">
        <v>155</v>
      </c>
      <c r="N1458" t="n">
        <v>-71.092</v>
      </c>
      <c r="O1458" t="n">
        <v>41.9019</v>
      </c>
      <c r="P1458" t="n">
        <v>42</v>
      </c>
      <c r="Q1458" t="n">
        <v>42</v>
      </c>
      <c r="R1458" t="n">
        <v>95.2</v>
      </c>
      <c r="S1458" t="n">
        <v>76.2</v>
      </c>
      <c r="T1458" t="n">
        <v>14.3</v>
      </c>
      <c r="U1458" t="n">
        <v>4.8</v>
      </c>
      <c r="V1458" t="n">
        <v>0</v>
      </c>
      <c r="W1458" t="n">
        <v>0</v>
      </c>
      <c r="X1458" t="n">
        <v>74</v>
      </c>
      <c r="Y1458"/>
      <c r="Z1458" t="n">
        <v>12</v>
      </c>
      <c r="AA1458"/>
      <c r="AB1458"/>
      <c r="AC1458"/>
      <c r="AD1458"/>
      <c r="AE1458"/>
      <c r="AF1458" t="n">
        <v>8</v>
      </c>
      <c r="AG1458" t="n">
        <v>40</v>
      </c>
      <c r="AH1458" t="n">
        <v>40</v>
      </c>
      <c r="AI1458" t="n">
        <v>18885</v>
      </c>
      <c r="AJ1458" t="n">
        <v>18711</v>
      </c>
      <c r="AK1458" t="n">
        <v>17722</v>
      </c>
      <c r="AL1458" t="n">
        <v>17722</v>
      </c>
      <c r="AM1458"/>
      <c r="AN1458" t="n">
        <v>25017</v>
      </c>
      <c r="AO1458"/>
      <c r="AP1458"/>
      <c r="AQ1458"/>
      <c r="AR1458"/>
    </row>
    <row r="1459">
      <c r="A1459" t="n">
        <v>168148</v>
      </c>
      <c r="B1459" t="s">
        <v>2429</v>
      </c>
      <c r="C1459" t="s">
        <v>2357</v>
      </c>
      <c r="D1459" t="s">
        <v>2276</v>
      </c>
      <c r="E1459" t="s">
        <v>993</v>
      </c>
      <c r="F1459" t="s">
        <v>162</v>
      </c>
      <c r="G1459" t="s">
        <v>163</v>
      </c>
      <c r="H1459" t="s">
        <v>150</v>
      </c>
      <c r="I1459" t="s">
        <v>186</v>
      </c>
      <c r="J1459" t="s">
        <v>238</v>
      </c>
      <c r="K1459" t="s">
        <v>159</v>
      </c>
      <c r="L1459" t="s">
        <v>155</v>
      </c>
      <c r="M1459" t="s">
        <v>155</v>
      </c>
      <c r="N1459" t="n">
        <v>-71.1183</v>
      </c>
      <c r="O1459" t="n">
        <v>42.4086</v>
      </c>
      <c r="P1459" t="n">
        <v>15270</v>
      </c>
      <c r="Q1459" t="n">
        <v>7631</v>
      </c>
      <c r="R1459" t="n">
        <v>55.4</v>
      </c>
      <c r="S1459" t="n">
        <v>44</v>
      </c>
      <c r="T1459" t="n">
        <v>5.9</v>
      </c>
      <c r="U1459" t="n">
        <v>9.7</v>
      </c>
      <c r="V1459" t="n">
        <v>15.5</v>
      </c>
      <c r="W1459" t="n">
        <v>11.8</v>
      </c>
      <c r="X1459" t="n">
        <v>96</v>
      </c>
      <c r="Y1459"/>
      <c r="Z1459" t="n">
        <v>10</v>
      </c>
      <c r="AA1459" t="n">
        <v>1409</v>
      </c>
      <c r="AB1459" t="n">
        <v>93.3</v>
      </c>
      <c r="AC1459" t="n">
        <v>1407</v>
      </c>
      <c r="AD1459" t="n">
        <v>93.4</v>
      </c>
      <c r="AE1459" t="n">
        <v>85.6</v>
      </c>
      <c r="AF1459" t="n">
        <v>1666</v>
      </c>
      <c r="AG1459" t="n">
        <v>12</v>
      </c>
      <c r="AH1459" t="n">
        <v>40</v>
      </c>
      <c r="AI1459" t="n">
        <v>33333</v>
      </c>
      <c r="AJ1459" t="n">
        <v>10526</v>
      </c>
      <c r="AK1459" t="n">
        <v>11995</v>
      </c>
      <c r="AL1459" t="n">
        <v>14963</v>
      </c>
      <c r="AM1459" t="n">
        <v>26964</v>
      </c>
      <c r="AN1459" t="n">
        <v>53400</v>
      </c>
      <c r="AO1459"/>
      <c r="AP1459" t="n">
        <v>1613</v>
      </c>
      <c r="AQ1459" t="n">
        <v>1627</v>
      </c>
      <c r="AR1459" t="n">
        <v>782</v>
      </c>
    </row>
    <row r="1460">
      <c r="A1460" t="n">
        <v>168218</v>
      </c>
      <c r="B1460" t="s">
        <v>2430</v>
      </c>
      <c r="C1460" t="s">
        <v>2287</v>
      </c>
      <c r="D1460" t="s">
        <v>2276</v>
      </c>
      <c r="E1460" t="s">
        <v>993</v>
      </c>
      <c r="F1460" t="s">
        <v>162</v>
      </c>
      <c r="G1460" t="s">
        <v>163</v>
      </c>
      <c r="H1460" t="s">
        <v>150</v>
      </c>
      <c r="I1460" t="s">
        <v>186</v>
      </c>
      <c r="J1460" t="s">
        <v>168</v>
      </c>
      <c r="K1460" t="s">
        <v>179</v>
      </c>
      <c r="L1460" t="s">
        <v>155</v>
      </c>
      <c r="M1460" t="s">
        <v>155</v>
      </c>
      <c r="N1460" t="n">
        <v>-71.3066</v>
      </c>
      <c r="O1460" t="n">
        <v>42.2916</v>
      </c>
      <c r="P1460" t="n">
        <v>2538</v>
      </c>
      <c r="Q1460" t="n">
        <v>2538</v>
      </c>
      <c r="R1460" t="n">
        <v>97.6</v>
      </c>
      <c r="S1460" t="n">
        <v>31.8</v>
      </c>
      <c r="T1460" t="n">
        <v>7.4</v>
      </c>
      <c r="U1460" t="n">
        <v>14.3</v>
      </c>
      <c r="V1460" t="n">
        <v>22.2</v>
      </c>
      <c r="W1460" t="n">
        <v>14.6</v>
      </c>
      <c r="X1460" t="n">
        <v>96</v>
      </c>
      <c r="Y1460"/>
      <c r="Z1460" t="n">
        <v>7</v>
      </c>
      <c r="AA1460" t="n">
        <v>603</v>
      </c>
      <c r="AB1460" t="n">
        <v>91.2</v>
      </c>
      <c r="AC1460" t="n">
        <v>603</v>
      </c>
      <c r="AD1460" t="n">
        <v>91.2</v>
      </c>
      <c r="AE1460" t="n">
        <v>80.4</v>
      </c>
      <c r="AF1460" t="n">
        <v>586</v>
      </c>
      <c r="AG1460" t="n">
        <v>21</v>
      </c>
      <c r="AH1460" t="n">
        <v>57</v>
      </c>
      <c r="AI1460" t="n">
        <v>21501</v>
      </c>
      <c r="AJ1460" t="n">
        <v>5695</v>
      </c>
      <c r="AK1460" t="n">
        <v>634</v>
      </c>
      <c r="AL1460" t="n">
        <v>15511</v>
      </c>
      <c r="AM1460" t="n">
        <v>24314</v>
      </c>
      <c r="AN1460" t="n">
        <v>50305</v>
      </c>
      <c r="AO1460"/>
      <c r="AP1460" t="n">
        <v>589</v>
      </c>
      <c r="AQ1460"/>
      <c r="AR1460"/>
    </row>
    <row r="1461">
      <c r="A1461" t="n">
        <v>168227</v>
      </c>
      <c r="B1461" t="s">
        <v>2431</v>
      </c>
      <c r="C1461" t="s">
        <v>2290</v>
      </c>
      <c r="D1461" t="s">
        <v>2276</v>
      </c>
      <c r="E1461" t="s">
        <v>993</v>
      </c>
      <c r="F1461" t="s">
        <v>162</v>
      </c>
      <c r="G1461" t="s">
        <v>163</v>
      </c>
      <c r="H1461" t="s">
        <v>150</v>
      </c>
      <c r="I1461" t="s">
        <v>151</v>
      </c>
      <c r="J1461" t="s">
        <v>168</v>
      </c>
      <c r="K1461" t="s">
        <v>153</v>
      </c>
      <c r="L1461" t="s">
        <v>155</v>
      </c>
      <c r="M1461" t="s">
        <v>155</v>
      </c>
      <c r="N1461" t="n">
        <v>-71.095</v>
      </c>
      <c r="O1461" t="n">
        <v>42.3366</v>
      </c>
      <c r="P1461" t="n">
        <v>4770</v>
      </c>
      <c r="Q1461" t="n">
        <v>4506</v>
      </c>
      <c r="R1461" t="n">
        <v>22.6</v>
      </c>
      <c r="S1461" t="n">
        <v>56.1</v>
      </c>
      <c r="T1461" t="n">
        <v>7.5</v>
      </c>
      <c r="U1461" t="n">
        <v>11.1</v>
      </c>
      <c r="V1461" t="n">
        <v>9.2</v>
      </c>
      <c r="W1461" t="n">
        <v>5</v>
      </c>
      <c r="X1461" t="n">
        <v>86</v>
      </c>
      <c r="Y1461" t="n">
        <v>100</v>
      </c>
      <c r="Z1461" t="n">
        <v>16</v>
      </c>
      <c r="AA1461" t="n">
        <v>966</v>
      </c>
      <c r="AB1461" t="n">
        <v>68.6</v>
      </c>
      <c r="AC1461" t="n">
        <v>964</v>
      </c>
      <c r="AD1461" t="n">
        <v>68.8</v>
      </c>
      <c r="AE1461" t="n">
        <v>54.7</v>
      </c>
      <c r="AF1461" t="n">
        <v>830</v>
      </c>
      <c r="AG1461" t="n">
        <v>23</v>
      </c>
      <c r="AH1461" t="n">
        <v>89</v>
      </c>
      <c r="AI1461" t="n">
        <v>35585</v>
      </c>
      <c r="AJ1461" t="n">
        <v>29805</v>
      </c>
      <c r="AK1461" t="n">
        <v>29954</v>
      </c>
      <c r="AL1461" t="n">
        <v>32278</v>
      </c>
      <c r="AM1461" t="n">
        <v>34868</v>
      </c>
      <c r="AN1461" t="n">
        <v>36660</v>
      </c>
      <c r="AO1461" t="n">
        <v>6</v>
      </c>
      <c r="AP1461" t="n">
        <v>817</v>
      </c>
      <c r="AQ1461" t="n">
        <v>139</v>
      </c>
      <c r="AR1461"/>
    </row>
    <row r="1462">
      <c r="A1462" t="n">
        <v>168254</v>
      </c>
      <c r="B1462" t="s">
        <v>2432</v>
      </c>
      <c r="C1462" t="s">
        <v>1569</v>
      </c>
      <c r="D1462" t="s">
        <v>2276</v>
      </c>
      <c r="E1462" t="s">
        <v>993</v>
      </c>
      <c r="F1462" t="s">
        <v>162</v>
      </c>
      <c r="G1462" t="s">
        <v>163</v>
      </c>
      <c r="H1462" t="s">
        <v>150</v>
      </c>
      <c r="I1462" t="s">
        <v>151</v>
      </c>
      <c r="J1462" t="s">
        <v>168</v>
      </c>
      <c r="K1462" t="s">
        <v>159</v>
      </c>
      <c r="L1462" t="s">
        <v>155</v>
      </c>
      <c r="M1462" t="s">
        <v>155</v>
      </c>
      <c r="N1462" t="n">
        <v>-72.5205</v>
      </c>
      <c r="O1462" t="n">
        <v>42.115</v>
      </c>
      <c r="P1462" t="n">
        <v>3732</v>
      </c>
      <c r="Q1462" t="n">
        <v>2578</v>
      </c>
      <c r="R1462" t="n">
        <v>42.9</v>
      </c>
      <c r="S1462" t="n">
        <v>72.1</v>
      </c>
      <c r="T1462" t="n">
        <v>5.4</v>
      </c>
      <c r="U1462" t="n">
        <v>10.6</v>
      </c>
      <c r="V1462" t="n">
        <v>3.1</v>
      </c>
      <c r="W1462" t="n">
        <v>2.3</v>
      </c>
      <c r="X1462" t="n">
        <v>75</v>
      </c>
      <c r="Y1462" t="n">
        <v>0</v>
      </c>
      <c r="Z1462" t="n">
        <v>12</v>
      </c>
      <c r="AA1462" t="n">
        <v>767</v>
      </c>
      <c r="AB1462" t="n">
        <v>63.9</v>
      </c>
      <c r="AC1462" t="n">
        <v>767</v>
      </c>
      <c r="AD1462" t="n">
        <v>63.9</v>
      </c>
      <c r="AE1462" t="n">
        <v>58.5</v>
      </c>
      <c r="AF1462" t="n">
        <v>589</v>
      </c>
      <c r="AG1462" t="n">
        <v>25</v>
      </c>
      <c r="AH1462" t="n">
        <v>98</v>
      </c>
      <c r="AI1462" t="n">
        <v>31548</v>
      </c>
      <c r="AJ1462" t="n">
        <v>28987</v>
      </c>
      <c r="AK1462" t="n">
        <v>26284</v>
      </c>
      <c r="AL1462" t="n">
        <v>27102</v>
      </c>
      <c r="AM1462" t="n">
        <v>30277</v>
      </c>
      <c r="AN1462" t="n">
        <v>33983</v>
      </c>
      <c r="AO1462"/>
      <c r="AP1462" t="n">
        <v>552</v>
      </c>
      <c r="AQ1462" t="n">
        <v>182</v>
      </c>
      <c r="AR1462" t="n">
        <v>194</v>
      </c>
    </row>
    <row r="1463">
      <c r="A1463" t="n">
        <v>168263</v>
      </c>
      <c r="B1463" t="s">
        <v>2433</v>
      </c>
      <c r="C1463" t="s">
        <v>2434</v>
      </c>
      <c r="D1463" t="s">
        <v>2276</v>
      </c>
      <c r="E1463" t="s">
        <v>993</v>
      </c>
      <c r="F1463" t="s">
        <v>148</v>
      </c>
      <c r="G1463" t="s">
        <v>149</v>
      </c>
      <c r="H1463" t="s">
        <v>150</v>
      </c>
      <c r="I1463" t="s">
        <v>186</v>
      </c>
      <c r="J1463" t="s">
        <v>168</v>
      </c>
      <c r="K1463" t="s">
        <v>153</v>
      </c>
      <c r="L1463" t="s">
        <v>155</v>
      </c>
      <c r="M1463" t="s">
        <v>155</v>
      </c>
      <c r="N1463" t="n">
        <v>-72.7965</v>
      </c>
      <c r="O1463" t="n">
        <v>42.1327</v>
      </c>
      <c r="P1463" t="n">
        <v>5532</v>
      </c>
      <c r="Q1463" t="n">
        <v>4509</v>
      </c>
      <c r="R1463" t="n">
        <v>54.2</v>
      </c>
      <c r="S1463" t="n">
        <v>67</v>
      </c>
      <c r="T1463" t="n">
        <v>5.5</v>
      </c>
      <c r="U1463" t="n">
        <v>12.2</v>
      </c>
      <c r="V1463" t="n">
        <v>2.3</v>
      </c>
      <c r="W1463" t="n">
        <v>0.7</v>
      </c>
      <c r="X1463" t="n">
        <v>71</v>
      </c>
      <c r="Y1463" t="n">
        <v>75</v>
      </c>
      <c r="Z1463" t="n">
        <v>15</v>
      </c>
      <c r="AA1463" t="n">
        <v>1008</v>
      </c>
      <c r="AB1463" t="n">
        <v>54.9</v>
      </c>
      <c r="AC1463" t="n">
        <v>1008</v>
      </c>
      <c r="AD1463" t="n">
        <v>54.9</v>
      </c>
      <c r="AE1463" t="n">
        <v>44.1</v>
      </c>
      <c r="AF1463" t="n">
        <v>798</v>
      </c>
      <c r="AG1463" t="n">
        <v>33</v>
      </c>
      <c r="AH1463" t="n">
        <v>63</v>
      </c>
      <c r="AI1463" t="n">
        <v>17723</v>
      </c>
      <c r="AJ1463" t="n">
        <v>11168</v>
      </c>
      <c r="AK1463" t="n">
        <v>13563</v>
      </c>
      <c r="AL1463" t="n">
        <v>16154</v>
      </c>
      <c r="AM1463" t="n">
        <v>21803</v>
      </c>
      <c r="AN1463" t="n">
        <v>24459</v>
      </c>
      <c r="AO1463"/>
      <c r="AP1463" t="n">
        <v>890</v>
      </c>
      <c r="AQ1463" t="n">
        <v>271</v>
      </c>
      <c r="AR1463"/>
    </row>
    <row r="1464">
      <c r="A1464" t="n">
        <v>168281</v>
      </c>
      <c r="B1464" t="s">
        <v>2435</v>
      </c>
      <c r="C1464" t="s">
        <v>2436</v>
      </c>
      <c r="D1464" t="s">
        <v>2276</v>
      </c>
      <c r="E1464" t="s">
        <v>993</v>
      </c>
      <c r="F1464" t="s">
        <v>162</v>
      </c>
      <c r="G1464" t="s">
        <v>163</v>
      </c>
      <c r="H1464" t="s">
        <v>150</v>
      </c>
      <c r="I1464" t="s">
        <v>186</v>
      </c>
      <c r="J1464" t="s">
        <v>168</v>
      </c>
      <c r="K1464" t="s">
        <v>179</v>
      </c>
      <c r="L1464" t="s">
        <v>155</v>
      </c>
      <c r="M1464" t="s">
        <v>155</v>
      </c>
      <c r="N1464" t="n">
        <v>-71.184</v>
      </c>
      <c r="O1464" t="n">
        <v>41.9666</v>
      </c>
      <c r="P1464" t="n">
        <v>1739</v>
      </c>
      <c r="Q1464" t="n">
        <v>1739</v>
      </c>
      <c r="R1464" t="n">
        <v>62.9</v>
      </c>
      <c r="S1464" t="n">
        <v>70.2</v>
      </c>
      <c r="T1464" t="n">
        <v>5.6</v>
      </c>
      <c r="U1464" t="n">
        <v>6.8</v>
      </c>
      <c r="V1464" t="n">
        <v>4.2</v>
      </c>
      <c r="W1464" t="n">
        <v>4.6</v>
      </c>
      <c r="X1464" t="n">
        <v>86</v>
      </c>
      <c r="Y1464"/>
      <c r="Z1464" t="n">
        <v>12</v>
      </c>
      <c r="AA1464" t="n">
        <v>502</v>
      </c>
      <c r="AB1464" t="n">
        <v>75.7</v>
      </c>
      <c r="AC1464" t="n">
        <v>502</v>
      </c>
      <c r="AD1464" t="n">
        <v>75.7</v>
      </c>
      <c r="AE1464" t="n">
        <v>68.5</v>
      </c>
      <c r="AF1464" t="n">
        <v>494</v>
      </c>
      <c r="AG1464" t="n">
        <v>20</v>
      </c>
      <c r="AH1464" t="n">
        <v>96</v>
      </c>
      <c r="AI1464" t="n">
        <v>31638</v>
      </c>
      <c r="AJ1464" t="n">
        <v>19884</v>
      </c>
      <c r="AK1464" t="n">
        <v>22445</v>
      </c>
      <c r="AL1464" t="n">
        <v>25454</v>
      </c>
      <c r="AM1464" t="n">
        <v>28584</v>
      </c>
      <c r="AN1464" t="n">
        <v>35859</v>
      </c>
      <c r="AO1464"/>
      <c r="AP1464" t="n">
        <v>353</v>
      </c>
      <c r="AQ1464"/>
      <c r="AR1464"/>
    </row>
    <row r="1465">
      <c r="A1465" t="n">
        <v>168342</v>
      </c>
      <c r="B1465" t="s">
        <v>2437</v>
      </c>
      <c r="C1465" t="s">
        <v>2438</v>
      </c>
      <c r="D1465" t="s">
        <v>2276</v>
      </c>
      <c r="E1465" t="s">
        <v>993</v>
      </c>
      <c r="F1465" t="s">
        <v>162</v>
      </c>
      <c r="G1465" t="s">
        <v>163</v>
      </c>
      <c r="H1465" t="s">
        <v>150</v>
      </c>
      <c r="I1465" t="s">
        <v>175</v>
      </c>
      <c r="J1465" t="s">
        <v>168</v>
      </c>
      <c r="K1465" t="s">
        <v>179</v>
      </c>
      <c r="L1465" t="s">
        <v>155</v>
      </c>
      <c r="M1465" t="s">
        <v>155</v>
      </c>
      <c r="N1465" t="n">
        <v>-73.2031</v>
      </c>
      <c r="O1465" t="n">
        <v>42.7127</v>
      </c>
      <c r="P1465" t="n">
        <v>2355</v>
      </c>
      <c r="Q1465" t="n">
        <v>2302</v>
      </c>
      <c r="R1465" t="n">
        <v>53.1</v>
      </c>
      <c r="S1465" t="n">
        <v>47.6</v>
      </c>
      <c r="T1465" t="n">
        <v>5</v>
      </c>
      <c r="U1465" t="n">
        <v>12.8</v>
      </c>
      <c r="V1465" t="n">
        <v>13.1</v>
      </c>
      <c r="W1465" t="n">
        <v>9.2</v>
      </c>
      <c r="X1465" t="n">
        <v>97</v>
      </c>
      <c r="Y1465"/>
      <c r="Z1465" t="n">
        <v>6</v>
      </c>
      <c r="AA1465" t="n">
        <v>551</v>
      </c>
      <c r="AB1465" t="n">
        <v>96.6</v>
      </c>
      <c r="AC1465" t="n">
        <v>551</v>
      </c>
      <c r="AD1465" t="n">
        <v>96.6</v>
      </c>
      <c r="AE1465" t="n">
        <v>74</v>
      </c>
      <c r="AF1465" t="n">
        <v>577</v>
      </c>
      <c r="AG1465" t="n">
        <v>17</v>
      </c>
      <c r="AH1465" t="n">
        <v>56</v>
      </c>
      <c r="AI1465" t="n">
        <v>16988</v>
      </c>
      <c r="AJ1465" t="n">
        <v>-2421</v>
      </c>
      <c r="AK1465" t="n">
        <v>-919</v>
      </c>
      <c r="AL1465" t="n">
        <v>-123</v>
      </c>
      <c r="AM1465" t="n">
        <v>8825</v>
      </c>
      <c r="AN1465" t="n">
        <v>48374</v>
      </c>
      <c r="AO1465"/>
      <c r="AP1465" t="n">
        <v>573</v>
      </c>
      <c r="AQ1465" t="n">
        <v>38</v>
      </c>
      <c r="AR1465"/>
    </row>
    <row r="1466">
      <c r="A1466" t="n">
        <v>168421</v>
      </c>
      <c r="B1466" t="s">
        <v>2439</v>
      </c>
      <c r="C1466" t="s">
        <v>2285</v>
      </c>
      <c r="D1466" t="s">
        <v>2276</v>
      </c>
      <c r="E1466" t="s">
        <v>993</v>
      </c>
      <c r="F1466" t="s">
        <v>162</v>
      </c>
      <c r="G1466" t="s">
        <v>163</v>
      </c>
      <c r="H1466" t="s">
        <v>150</v>
      </c>
      <c r="I1466" t="s">
        <v>151</v>
      </c>
      <c r="J1466" t="s">
        <v>152</v>
      </c>
      <c r="K1466" t="s">
        <v>159</v>
      </c>
      <c r="L1466" t="s">
        <v>155</v>
      </c>
      <c r="M1466" t="s">
        <v>155</v>
      </c>
      <c r="N1466" t="n">
        <v>-71.8083</v>
      </c>
      <c r="O1466" t="n">
        <v>42.2749</v>
      </c>
      <c r="P1466" t="n">
        <v>7907</v>
      </c>
      <c r="Q1466" t="n">
        <v>5544</v>
      </c>
      <c r="R1466" t="n">
        <v>36.9</v>
      </c>
      <c r="S1466" t="n">
        <v>61.7</v>
      </c>
      <c r="T1466" t="n">
        <v>2.7</v>
      </c>
      <c r="U1466" t="n">
        <v>8.5</v>
      </c>
      <c r="V1466" t="n">
        <v>11.7</v>
      </c>
      <c r="W1466" t="n">
        <v>6.8</v>
      </c>
      <c r="X1466" t="n">
        <v>94</v>
      </c>
      <c r="Y1466"/>
      <c r="Z1466" t="n">
        <v>13</v>
      </c>
      <c r="AA1466" t="n">
        <v>1124</v>
      </c>
      <c r="AB1466" t="n">
        <v>88.4</v>
      </c>
      <c r="AC1466" t="n">
        <v>1124</v>
      </c>
      <c r="AD1466" t="n">
        <v>88.4</v>
      </c>
      <c r="AE1466" t="n">
        <v>82.7</v>
      </c>
      <c r="AF1466" t="n">
        <v>1354</v>
      </c>
      <c r="AG1466" t="n">
        <v>10</v>
      </c>
      <c r="AH1466" t="n">
        <v>96</v>
      </c>
      <c r="AI1466" t="n">
        <v>47799</v>
      </c>
      <c r="AJ1466" t="n">
        <v>23870</v>
      </c>
      <c r="AK1466" t="n">
        <v>22286</v>
      </c>
      <c r="AL1466" t="n">
        <v>29195</v>
      </c>
      <c r="AM1466" t="n">
        <v>37713</v>
      </c>
      <c r="AN1466" t="n">
        <v>51567</v>
      </c>
      <c r="AO1466"/>
      <c r="AP1466" t="n">
        <v>1088</v>
      </c>
      <c r="AQ1466" t="n">
        <v>785</v>
      </c>
      <c r="AR1466" t="n">
        <v>88</v>
      </c>
    </row>
    <row r="1467">
      <c r="A1467" t="n">
        <v>168430</v>
      </c>
      <c r="B1467" t="s">
        <v>2440</v>
      </c>
      <c r="C1467" t="s">
        <v>2285</v>
      </c>
      <c r="D1467" t="s">
        <v>2276</v>
      </c>
      <c r="E1467" t="s">
        <v>993</v>
      </c>
      <c r="F1467" t="s">
        <v>148</v>
      </c>
      <c r="G1467" t="s">
        <v>149</v>
      </c>
      <c r="H1467" t="s">
        <v>150</v>
      </c>
      <c r="I1467" t="s">
        <v>151</v>
      </c>
      <c r="J1467" t="s">
        <v>152</v>
      </c>
      <c r="K1467" t="s">
        <v>153</v>
      </c>
      <c r="L1467" t="s">
        <v>155</v>
      </c>
      <c r="M1467" t="s">
        <v>155</v>
      </c>
      <c r="N1467" t="n">
        <v>-71.844</v>
      </c>
      <c r="O1467" t="n">
        <v>42.2675</v>
      </c>
      <c r="P1467" t="n">
        <v>7396</v>
      </c>
      <c r="Q1467" t="n">
        <v>5475</v>
      </c>
      <c r="R1467" t="n">
        <v>60.1</v>
      </c>
      <c r="S1467" t="n">
        <v>57.6</v>
      </c>
      <c r="T1467" t="n">
        <v>10</v>
      </c>
      <c r="U1467" t="n">
        <v>17</v>
      </c>
      <c r="V1467" t="n">
        <v>5.5</v>
      </c>
      <c r="W1467" t="n">
        <v>1.4</v>
      </c>
      <c r="X1467" t="n">
        <v>77</v>
      </c>
      <c r="Y1467" t="n">
        <v>36</v>
      </c>
      <c r="Z1467" t="n">
        <v>15</v>
      </c>
      <c r="AA1467" t="n">
        <v>899</v>
      </c>
      <c r="AB1467" t="n">
        <v>55.5</v>
      </c>
      <c r="AC1467" t="n">
        <v>899</v>
      </c>
      <c r="AD1467" t="n">
        <v>55.5</v>
      </c>
      <c r="AE1467" t="n">
        <v>40</v>
      </c>
      <c r="AF1467" t="n">
        <v>788</v>
      </c>
      <c r="AG1467" t="n">
        <v>29</v>
      </c>
      <c r="AH1467" t="n">
        <v>57</v>
      </c>
      <c r="AI1467" t="n">
        <v>14307</v>
      </c>
      <c r="AJ1467" t="n">
        <v>9035</v>
      </c>
      <c r="AK1467" t="n">
        <v>10061</v>
      </c>
      <c r="AL1467" t="n">
        <v>12665</v>
      </c>
      <c r="AM1467" t="n">
        <v>17378</v>
      </c>
      <c r="AN1467" t="n">
        <v>19939</v>
      </c>
      <c r="AO1467"/>
      <c r="AP1467" t="n">
        <v>924</v>
      </c>
      <c r="AQ1467" t="n">
        <v>259</v>
      </c>
      <c r="AR1467"/>
    </row>
    <row r="1468">
      <c r="A1468" t="n">
        <v>168528</v>
      </c>
      <c r="B1468" t="s">
        <v>2441</v>
      </c>
      <c r="C1468" t="s">
        <v>2442</v>
      </c>
      <c r="D1468" t="s">
        <v>1745</v>
      </c>
      <c r="E1468" t="s">
        <v>1434</v>
      </c>
      <c r="F1468" t="s">
        <v>162</v>
      </c>
      <c r="G1468" t="s">
        <v>163</v>
      </c>
      <c r="H1468" t="s">
        <v>150</v>
      </c>
      <c r="I1468" t="s">
        <v>175</v>
      </c>
      <c r="J1468" t="s">
        <v>168</v>
      </c>
      <c r="K1468" t="s">
        <v>179</v>
      </c>
      <c r="L1468" t="s">
        <v>155</v>
      </c>
      <c r="M1468" t="s">
        <v>155</v>
      </c>
      <c r="N1468" t="n">
        <v>-84.0615</v>
      </c>
      <c r="O1468" t="n">
        <v>41.8986</v>
      </c>
      <c r="P1468" t="n">
        <v>1892</v>
      </c>
      <c r="Q1468" t="n">
        <v>1805</v>
      </c>
      <c r="R1468" t="n">
        <v>46.8</v>
      </c>
      <c r="S1468" t="n">
        <v>59.2</v>
      </c>
      <c r="T1468" t="n">
        <v>6.9</v>
      </c>
      <c r="U1468" t="n">
        <v>5.9</v>
      </c>
      <c r="V1468" t="n">
        <v>0.7</v>
      </c>
      <c r="W1468" t="n">
        <v>5.7</v>
      </c>
      <c r="X1468" t="n">
        <v>60</v>
      </c>
      <c r="Y1468" t="n">
        <v>0</v>
      </c>
      <c r="Z1468" t="n">
        <v>15</v>
      </c>
      <c r="AA1468" t="n">
        <v>529</v>
      </c>
      <c r="AB1468" t="n">
        <v>56</v>
      </c>
      <c r="AC1468" t="n">
        <v>529</v>
      </c>
      <c r="AD1468" t="n">
        <v>52.9</v>
      </c>
      <c r="AE1468" t="n">
        <v>43.7</v>
      </c>
      <c r="AF1468" t="n">
        <v>506</v>
      </c>
      <c r="AG1468" t="n">
        <v>31</v>
      </c>
      <c r="AH1468" t="n">
        <v>96</v>
      </c>
      <c r="AI1468" t="n">
        <v>22053</v>
      </c>
      <c r="AJ1468" t="n">
        <v>15688</v>
      </c>
      <c r="AK1468" t="n">
        <v>15581</v>
      </c>
      <c r="AL1468" t="n">
        <v>19528</v>
      </c>
      <c r="AM1468" t="n">
        <v>24062</v>
      </c>
      <c r="AN1468" t="n">
        <v>26926</v>
      </c>
      <c r="AO1468" t="n">
        <v>21</v>
      </c>
      <c r="AP1468" t="n">
        <v>296</v>
      </c>
      <c r="AQ1468" t="n">
        <v>58</v>
      </c>
      <c r="AR1468"/>
    </row>
    <row r="1469">
      <c r="A1469" t="n">
        <v>168546</v>
      </c>
      <c r="B1469" t="s">
        <v>2443</v>
      </c>
      <c r="C1469" t="s">
        <v>2444</v>
      </c>
      <c r="D1469" t="s">
        <v>1745</v>
      </c>
      <c r="E1469" t="s">
        <v>1434</v>
      </c>
      <c r="F1469" t="s">
        <v>162</v>
      </c>
      <c r="G1469" t="s">
        <v>163</v>
      </c>
      <c r="H1469" t="s">
        <v>150</v>
      </c>
      <c r="I1469" t="s">
        <v>175</v>
      </c>
      <c r="J1469" t="s">
        <v>168</v>
      </c>
      <c r="K1469" t="s">
        <v>179</v>
      </c>
      <c r="L1469" t="s">
        <v>155</v>
      </c>
      <c r="M1469" t="s">
        <v>155</v>
      </c>
      <c r="N1469" t="n">
        <v>-84.7456</v>
      </c>
      <c r="O1469" t="n">
        <v>42.245</v>
      </c>
      <c r="P1469" t="n">
        <v>1523</v>
      </c>
      <c r="Q1469" t="n">
        <v>1523</v>
      </c>
      <c r="R1469" t="n">
        <v>53.4</v>
      </c>
      <c r="S1469" t="n">
        <v>53.6</v>
      </c>
      <c r="T1469" t="n">
        <v>16.3</v>
      </c>
      <c r="U1469" t="n">
        <v>11.6</v>
      </c>
      <c r="V1469" t="n">
        <v>1.4</v>
      </c>
      <c r="W1469" t="n">
        <v>3.2</v>
      </c>
      <c r="X1469" t="n">
        <v>69</v>
      </c>
      <c r="Y1469"/>
      <c r="Z1469" t="n">
        <v>11</v>
      </c>
      <c r="AA1469" t="n">
        <v>515</v>
      </c>
      <c r="AB1469" t="n">
        <v>57.1</v>
      </c>
      <c r="AC1469" t="n">
        <v>515</v>
      </c>
      <c r="AD1469" t="n">
        <v>57.1</v>
      </c>
      <c r="AE1469" t="n">
        <v>45.8</v>
      </c>
      <c r="AF1469" t="n">
        <v>418</v>
      </c>
      <c r="AG1469" t="n">
        <v>45</v>
      </c>
      <c r="AH1469" t="n">
        <v>99</v>
      </c>
      <c r="AI1469" t="n">
        <v>18470</v>
      </c>
      <c r="AJ1469" t="n">
        <v>11241</v>
      </c>
      <c r="AK1469" t="n">
        <v>10541</v>
      </c>
      <c r="AL1469" t="n">
        <v>14936</v>
      </c>
      <c r="AM1469" t="n">
        <v>20176</v>
      </c>
      <c r="AN1469" t="n">
        <v>25793</v>
      </c>
      <c r="AO1469"/>
      <c r="AP1469" t="n">
        <v>281</v>
      </c>
      <c r="AQ1469"/>
      <c r="AR1469"/>
    </row>
    <row r="1470">
      <c r="A1470" t="n">
        <v>168555</v>
      </c>
      <c r="B1470" t="s">
        <v>2445</v>
      </c>
      <c r="C1470" t="s">
        <v>2446</v>
      </c>
      <c r="D1470" t="s">
        <v>1745</v>
      </c>
      <c r="E1470" t="s">
        <v>1434</v>
      </c>
      <c r="F1470" t="s">
        <v>199</v>
      </c>
      <c r="G1470" t="s">
        <v>189</v>
      </c>
      <c r="H1470" t="s">
        <v>200</v>
      </c>
      <c r="I1470" t="s">
        <v>175</v>
      </c>
      <c r="J1470" t="s">
        <v>164</v>
      </c>
      <c r="K1470"/>
      <c r="L1470" t="s">
        <v>155</v>
      </c>
      <c r="M1470" t="s">
        <v>155</v>
      </c>
      <c r="N1470" t="n">
        <v>-84.6314</v>
      </c>
      <c r="O1470" t="n">
        <v>41.9187</v>
      </c>
      <c r="P1470" t="n">
        <v>64</v>
      </c>
      <c r="Q1470" t="n">
        <v>64</v>
      </c>
      <c r="R1470" t="n">
        <v>96.9</v>
      </c>
      <c r="S1470" t="n">
        <v>89.1</v>
      </c>
      <c r="T1470" t="n">
        <v>0</v>
      </c>
      <c r="U1470" t="n">
        <v>7.8</v>
      </c>
      <c r="V1470" t="n">
        <v>0</v>
      </c>
      <c r="W1470" t="n">
        <v>0</v>
      </c>
      <c r="X1470" t="n">
        <v>61</v>
      </c>
      <c r="Y1470" t="n">
        <v>75</v>
      </c>
      <c r="Z1470" t="n">
        <v>10</v>
      </c>
      <c r="AA1470"/>
      <c r="AB1470"/>
      <c r="AC1470"/>
      <c r="AD1470"/>
      <c r="AE1470"/>
      <c r="AF1470" t="n">
        <v>39</v>
      </c>
      <c r="AG1470" t="n">
        <v>64</v>
      </c>
      <c r="AH1470" t="n">
        <v>64</v>
      </c>
      <c r="AI1470" t="n">
        <v>15644</v>
      </c>
      <c r="AJ1470" t="n">
        <v>14826</v>
      </c>
      <c r="AK1470" t="n">
        <v>15789</v>
      </c>
      <c r="AL1470" t="n">
        <v>15817</v>
      </c>
      <c r="AM1470"/>
      <c r="AN1470"/>
      <c r="AO1470"/>
      <c r="AP1470"/>
      <c r="AQ1470"/>
      <c r="AR1470"/>
    </row>
    <row r="1471">
      <c r="A1471" t="n">
        <v>168573</v>
      </c>
      <c r="B1471" t="s">
        <v>2447</v>
      </c>
      <c r="C1471" t="s">
        <v>2448</v>
      </c>
      <c r="D1471" t="s">
        <v>1745</v>
      </c>
      <c r="E1471" t="s">
        <v>1434</v>
      </c>
      <c r="F1471" t="s">
        <v>199</v>
      </c>
      <c r="G1471" t="s">
        <v>189</v>
      </c>
      <c r="H1471" t="s">
        <v>200</v>
      </c>
      <c r="I1471" t="s">
        <v>151</v>
      </c>
      <c r="J1471" t="s">
        <v>164</v>
      </c>
      <c r="K1471"/>
      <c r="L1471" t="s">
        <v>155</v>
      </c>
      <c r="M1471" t="s">
        <v>155</v>
      </c>
      <c r="N1471" t="n">
        <v>-83.2389</v>
      </c>
      <c r="O1471" t="n">
        <v>42.4721</v>
      </c>
      <c r="P1471" t="n">
        <v>1128</v>
      </c>
      <c r="Q1471" t="n">
        <v>1128</v>
      </c>
      <c r="R1471" t="n">
        <v>3.2</v>
      </c>
      <c r="S1471" t="n">
        <v>48.9</v>
      </c>
      <c r="T1471" t="n">
        <v>40.3</v>
      </c>
      <c r="U1471" t="n">
        <v>1.9</v>
      </c>
      <c r="V1471" t="n">
        <v>0.6</v>
      </c>
      <c r="W1471" t="n">
        <v>0</v>
      </c>
      <c r="X1471"/>
      <c r="Y1471"/>
      <c r="Z1471" t="n">
        <v>25</v>
      </c>
      <c r="AA1471"/>
      <c r="AB1471"/>
      <c r="AC1471"/>
      <c r="AD1471"/>
      <c r="AE1471"/>
      <c r="AF1471" t="n">
        <v>625</v>
      </c>
      <c r="AG1471" t="n">
        <v>80</v>
      </c>
      <c r="AH1471" t="n">
        <v>82</v>
      </c>
      <c r="AI1471" t="n">
        <v>31094</v>
      </c>
      <c r="AJ1471" t="n">
        <v>30374</v>
      </c>
      <c r="AK1471" t="n">
        <v>31112</v>
      </c>
      <c r="AL1471" t="n">
        <v>33850</v>
      </c>
      <c r="AM1471" t="n">
        <v>34950</v>
      </c>
      <c r="AN1471" t="n">
        <v>34950</v>
      </c>
      <c r="AO1471"/>
      <c r="AP1471"/>
      <c r="AQ1471"/>
      <c r="AR1471"/>
    </row>
    <row r="1472">
      <c r="A1472" t="n">
        <v>168591</v>
      </c>
      <c r="B1472" t="s">
        <v>2449</v>
      </c>
      <c r="C1472" t="s">
        <v>2450</v>
      </c>
      <c r="D1472" t="s">
        <v>1745</v>
      </c>
      <c r="E1472" t="s">
        <v>1434</v>
      </c>
      <c r="F1472" t="s">
        <v>162</v>
      </c>
      <c r="G1472" t="s">
        <v>163</v>
      </c>
      <c r="H1472" t="s">
        <v>150</v>
      </c>
      <c r="I1472" t="s">
        <v>175</v>
      </c>
      <c r="J1472" t="s">
        <v>168</v>
      </c>
      <c r="K1472" t="s">
        <v>179</v>
      </c>
      <c r="L1472" t="s">
        <v>155</v>
      </c>
      <c r="M1472" t="s">
        <v>155</v>
      </c>
      <c r="N1472" t="n">
        <v>-84.6721</v>
      </c>
      <c r="O1472" t="n">
        <v>43.38</v>
      </c>
      <c r="P1472" t="n">
        <v>1368</v>
      </c>
      <c r="Q1472" t="n">
        <v>1341</v>
      </c>
      <c r="R1472" t="n">
        <v>52.5</v>
      </c>
      <c r="S1472" t="n">
        <v>79.6</v>
      </c>
      <c r="T1472" t="n">
        <v>4</v>
      </c>
      <c r="U1472" t="n">
        <v>4.5</v>
      </c>
      <c r="V1472" t="n">
        <v>1.1</v>
      </c>
      <c r="W1472" t="n">
        <v>4</v>
      </c>
      <c r="X1472" t="n">
        <v>76</v>
      </c>
      <c r="Y1472"/>
      <c r="Z1472" t="n">
        <v>14</v>
      </c>
      <c r="AA1472" t="n">
        <v>408</v>
      </c>
      <c r="AB1472" t="n">
        <v>63.7</v>
      </c>
      <c r="AC1472" t="n">
        <v>408</v>
      </c>
      <c r="AD1472" t="n">
        <v>63.7</v>
      </c>
      <c r="AE1472" t="n">
        <v>51.5</v>
      </c>
      <c r="AF1472" t="n">
        <v>333</v>
      </c>
      <c r="AG1472" t="n">
        <v>21</v>
      </c>
      <c r="AH1472" t="n">
        <v>99</v>
      </c>
      <c r="AI1472" t="n">
        <v>24862</v>
      </c>
      <c r="AJ1472" t="n">
        <v>18726</v>
      </c>
      <c r="AK1472" t="n">
        <v>21279</v>
      </c>
      <c r="AL1472" t="n">
        <v>22322</v>
      </c>
      <c r="AM1472" t="n">
        <v>24627</v>
      </c>
      <c r="AN1472" t="n">
        <v>26994</v>
      </c>
      <c r="AO1472"/>
      <c r="AP1472" t="n">
        <v>276</v>
      </c>
      <c r="AQ1472" t="n">
        <v>6</v>
      </c>
      <c r="AR1472"/>
    </row>
    <row r="1473">
      <c r="A1473" t="n">
        <v>168607</v>
      </c>
      <c r="B1473" t="s">
        <v>2451</v>
      </c>
      <c r="C1473" t="s">
        <v>2452</v>
      </c>
      <c r="D1473" t="s">
        <v>1745</v>
      </c>
      <c r="E1473" t="s">
        <v>1434</v>
      </c>
      <c r="F1473" t="s">
        <v>148</v>
      </c>
      <c r="G1473" t="s">
        <v>149</v>
      </c>
      <c r="H1473" t="s">
        <v>150</v>
      </c>
      <c r="I1473" t="s">
        <v>175</v>
      </c>
      <c r="J1473" t="s">
        <v>168</v>
      </c>
      <c r="K1473" t="s">
        <v>176</v>
      </c>
      <c r="L1473" t="s">
        <v>155</v>
      </c>
      <c r="M1473" t="s">
        <v>155</v>
      </c>
      <c r="N1473" t="n">
        <v>-83.4451</v>
      </c>
      <c r="O1473" t="n">
        <v>45.0816</v>
      </c>
      <c r="P1473" t="n">
        <v>2625</v>
      </c>
      <c r="Q1473" t="n">
        <v>2625</v>
      </c>
      <c r="R1473" t="n">
        <v>49.6</v>
      </c>
      <c r="S1473" t="n">
        <v>88.9</v>
      </c>
      <c r="T1473" t="n">
        <v>1.8</v>
      </c>
      <c r="U1473" t="n">
        <v>2.5</v>
      </c>
      <c r="V1473" t="n">
        <v>1.6</v>
      </c>
      <c r="W1473" t="n">
        <v>0</v>
      </c>
      <c r="X1473" t="n">
        <v>75</v>
      </c>
      <c r="Y1473" t="n">
        <v>45</v>
      </c>
      <c r="Z1473" t="n">
        <v>13</v>
      </c>
      <c r="AA1473" t="n">
        <v>247</v>
      </c>
      <c r="AB1473" t="n">
        <v>50.2</v>
      </c>
      <c r="AC1473" t="n">
        <v>3</v>
      </c>
      <c r="AD1473" t="n">
        <v>33.3</v>
      </c>
      <c r="AE1473" t="n">
        <v>33.3</v>
      </c>
      <c r="AF1473" t="n">
        <v>194</v>
      </c>
      <c r="AG1473" t="n">
        <v>21</v>
      </c>
      <c r="AH1473" t="n">
        <v>36</v>
      </c>
      <c r="AI1473" t="n">
        <v>4091</v>
      </c>
      <c r="AJ1473" t="n">
        <v>1336</v>
      </c>
      <c r="AK1473" t="n">
        <v>1608</v>
      </c>
      <c r="AL1473" t="n">
        <v>5127</v>
      </c>
      <c r="AM1473" t="n">
        <v>7747</v>
      </c>
      <c r="AN1473" t="n">
        <v>10113</v>
      </c>
      <c r="AO1473" t="n">
        <v>188</v>
      </c>
      <c r="AP1473" t="n">
        <v>1</v>
      </c>
      <c r="AQ1473"/>
      <c r="AR1473"/>
    </row>
    <row r="1474">
      <c r="A1474" t="n">
        <v>168740</v>
      </c>
      <c r="B1474" t="s">
        <v>2453</v>
      </c>
      <c r="C1474" t="s">
        <v>2454</v>
      </c>
      <c r="D1474" t="s">
        <v>1745</v>
      </c>
      <c r="E1474" t="s">
        <v>1434</v>
      </c>
      <c r="F1474" t="s">
        <v>162</v>
      </c>
      <c r="G1474" t="s">
        <v>163</v>
      </c>
      <c r="H1474" t="s">
        <v>150</v>
      </c>
      <c r="I1474" t="s">
        <v>175</v>
      </c>
      <c r="J1474" t="s">
        <v>168</v>
      </c>
      <c r="K1474" t="s">
        <v>159</v>
      </c>
      <c r="L1474" t="s">
        <v>155</v>
      </c>
      <c r="M1474" t="s">
        <v>155</v>
      </c>
      <c r="N1474" t="n">
        <v>-86.3558</v>
      </c>
      <c r="O1474" t="n">
        <v>41.9639</v>
      </c>
      <c r="P1474" t="n">
        <v>3958</v>
      </c>
      <c r="Q1474" t="n">
        <v>1764</v>
      </c>
      <c r="R1474" t="n">
        <v>51.8</v>
      </c>
      <c r="S1474" t="n">
        <v>25.8</v>
      </c>
      <c r="T1474" t="n">
        <v>16</v>
      </c>
      <c r="U1474" t="n">
        <v>19.3</v>
      </c>
      <c r="V1474" t="n">
        <v>11.3</v>
      </c>
      <c r="W1474" t="n">
        <v>17.4</v>
      </c>
      <c r="X1474" t="n">
        <v>83</v>
      </c>
      <c r="Y1474" t="n">
        <v>46</v>
      </c>
      <c r="Z1474" t="n">
        <v>10</v>
      </c>
      <c r="AA1474" t="n">
        <v>270</v>
      </c>
      <c r="AB1474" t="n">
        <v>65.9</v>
      </c>
      <c r="AC1474" t="n">
        <v>270</v>
      </c>
      <c r="AD1474" t="n">
        <v>65.9</v>
      </c>
      <c r="AE1474" t="n">
        <v>50.4</v>
      </c>
      <c r="AF1474" t="n">
        <v>245</v>
      </c>
      <c r="AG1474" t="n">
        <v>22</v>
      </c>
      <c r="AH1474" t="n">
        <v>87</v>
      </c>
      <c r="AI1474" t="n">
        <v>24874</v>
      </c>
      <c r="AJ1474" t="n">
        <v>17008</v>
      </c>
      <c r="AK1474" t="n">
        <v>15853</v>
      </c>
      <c r="AL1474" t="n">
        <v>13563</v>
      </c>
      <c r="AM1474" t="n">
        <v>17761</v>
      </c>
      <c r="AN1474" t="n">
        <v>24813</v>
      </c>
      <c r="AO1474" t="n">
        <v>8</v>
      </c>
      <c r="AP1474" t="n">
        <v>303</v>
      </c>
      <c r="AQ1474" t="n">
        <v>244</v>
      </c>
      <c r="AR1474" t="n">
        <v>108</v>
      </c>
    </row>
    <row r="1475">
      <c r="A1475" t="n">
        <v>168786</v>
      </c>
      <c r="B1475" t="s">
        <v>2455</v>
      </c>
      <c r="C1475" t="s">
        <v>2456</v>
      </c>
      <c r="D1475" t="s">
        <v>1745</v>
      </c>
      <c r="E1475" t="s">
        <v>1434</v>
      </c>
      <c r="F1475" t="s">
        <v>162</v>
      </c>
      <c r="G1475" t="s">
        <v>163</v>
      </c>
      <c r="H1475" t="s">
        <v>150</v>
      </c>
      <c r="I1475" t="s">
        <v>151</v>
      </c>
      <c r="J1475" t="s">
        <v>168</v>
      </c>
      <c r="K1475" t="s">
        <v>179</v>
      </c>
      <c r="L1475" t="s">
        <v>155</v>
      </c>
      <c r="M1475" t="s">
        <v>155</v>
      </c>
      <c r="N1475" t="n">
        <v>-85.6288</v>
      </c>
      <c r="O1475" t="n">
        <v>42.9602</v>
      </c>
      <c r="P1475" t="n">
        <v>1362</v>
      </c>
      <c r="Q1475" t="n">
        <v>1242</v>
      </c>
      <c r="R1475" t="n">
        <v>55.7</v>
      </c>
      <c r="S1475" t="n">
        <v>71.5</v>
      </c>
      <c r="T1475" t="n">
        <v>2.7</v>
      </c>
      <c r="U1475" t="n">
        <v>8</v>
      </c>
      <c r="V1475" t="n">
        <v>1.9</v>
      </c>
      <c r="W1475" t="n">
        <v>4.8</v>
      </c>
      <c r="X1475" t="n">
        <v>74</v>
      </c>
      <c r="Y1475"/>
      <c r="Z1475" t="n">
        <v>11</v>
      </c>
      <c r="AA1475" t="n">
        <v>312</v>
      </c>
      <c r="AB1475" t="n">
        <v>62.5</v>
      </c>
      <c r="AC1475" t="n">
        <v>312</v>
      </c>
      <c r="AD1475" t="n">
        <v>62.2</v>
      </c>
      <c r="AE1475" t="n">
        <v>42.6</v>
      </c>
      <c r="AF1475" t="n">
        <v>307</v>
      </c>
      <c r="AG1475" t="n">
        <v>23</v>
      </c>
      <c r="AH1475" t="n">
        <v>94</v>
      </c>
      <c r="AI1475" t="n">
        <v>19890</v>
      </c>
      <c r="AJ1475" t="n">
        <v>12141</v>
      </c>
      <c r="AK1475" t="n">
        <v>12131</v>
      </c>
      <c r="AL1475" t="n">
        <v>15423</v>
      </c>
      <c r="AM1475" t="n">
        <v>20544</v>
      </c>
      <c r="AN1475" t="n">
        <v>23349</v>
      </c>
      <c r="AO1475" t="n">
        <v>1</v>
      </c>
      <c r="AP1475" t="n">
        <v>245</v>
      </c>
      <c r="AQ1475" t="n">
        <v>31</v>
      </c>
      <c r="AR1475"/>
    </row>
    <row r="1476">
      <c r="A1476" t="n">
        <v>168847</v>
      </c>
      <c r="B1476" t="s">
        <v>2457</v>
      </c>
      <c r="C1476" t="s">
        <v>2458</v>
      </c>
      <c r="D1476" t="s">
        <v>1745</v>
      </c>
      <c r="E1476" t="s">
        <v>1434</v>
      </c>
      <c r="F1476" t="s">
        <v>162</v>
      </c>
      <c r="G1476" t="s">
        <v>163</v>
      </c>
      <c r="H1476" t="s">
        <v>150</v>
      </c>
      <c r="I1476" t="s">
        <v>175</v>
      </c>
      <c r="J1476" t="s">
        <v>168</v>
      </c>
      <c r="K1476" t="s">
        <v>153</v>
      </c>
      <c r="L1476" t="s">
        <v>155</v>
      </c>
      <c r="M1476" t="s">
        <v>155</v>
      </c>
      <c r="N1476" t="n">
        <v>-84.1724</v>
      </c>
      <c r="O1476" t="n">
        <v>42.9848</v>
      </c>
      <c r="P1476" t="n">
        <v>5318</v>
      </c>
      <c r="Q1476" t="n">
        <v>4884</v>
      </c>
      <c r="R1476" t="n">
        <v>73.3</v>
      </c>
      <c r="S1476" t="n">
        <v>74.1</v>
      </c>
      <c r="T1476" t="n">
        <v>10</v>
      </c>
      <c r="U1476" t="n">
        <v>4.4</v>
      </c>
      <c r="V1476" t="n">
        <v>1.9</v>
      </c>
      <c r="W1476" t="n">
        <v>0</v>
      </c>
      <c r="X1476" t="n">
        <v>72</v>
      </c>
      <c r="Y1476" t="n">
        <v>39</v>
      </c>
      <c r="Z1476" t="n">
        <v>8</v>
      </c>
      <c r="AA1476" t="n">
        <v>549</v>
      </c>
      <c r="AB1476" t="n">
        <v>31.3</v>
      </c>
      <c r="AC1476" t="n">
        <v>185</v>
      </c>
      <c r="AD1476" t="n">
        <v>25.4</v>
      </c>
      <c r="AE1476" t="n">
        <v>15.7</v>
      </c>
      <c r="AF1476" t="n">
        <v>197</v>
      </c>
      <c r="AG1476" t="n">
        <v>38</v>
      </c>
      <c r="AH1476" t="n">
        <v>70</v>
      </c>
      <c r="AI1476" t="n">
        <v>14743</v>
      </c>
      <c r="AJ1476" t="n">
        <v>13061</v>
      </c>
      <c r="AK1476" t="n">
        <v>12467</v>
      </c>
      <c r="AL1476" t="n">
        <v>15299</v>
      </c>
      <c r="AM1476" t="n">
        <v>17482</v>
      </c>
      <c r="AN1476" t="n">
        <v>19154</v>
      </c>
      <c r="AO1476" t="n">
        <v>326</v>
      </c>
      <c r="AP1476" t="n">
        <v>620</v>
      </c>
      <c r="AQ1476" t="n">
        <v>97</v>
      </c>
      <c r="AR1476" t="n">
        <v>17</v>
      </c>
    </row>
    <row r="1477">
      <c r="A1477" t="n">
        <v>168883</v>
      </c>
      <c r="B1477" t="s">
        <v>2459</v>
      </c>
      <c r="C1477" t="s">
        <v>2460</v>
      </c>
      <c r="D1477" t="s">
        <v>1745</v>
      </c>
      <c r="E1477" t="s">
        <v>1434</v>
      </c>
      <c r="F1477" t="s">
        <v>173</v>
      </c>
      <c r="G1477" t="s">
        <v>149</v>
      </c>
      <c r="H1477" t="s">
        <v>174</v>
      </c>
      <c r="I1477" t="s">
        <v>175</v>
      </c>
      <c r="J1477" t="s">
        <v>168</v>
      </c>
      <c r="K1477" t="s">
        <v>176</v>
      </c>
      <c r="L1477" t="s">
        <v>155</v>
      </c>
      <c r="M1477" t="s">
        <v>155</v>
      </c>
      <c r="N1477" t="n">
        <v>-87.0852</v>
      </c>
      <c r="O1477" t="n">
        <v>45.7726</v>
      </c>
      <c r="P1477" t="n">
        <v>2514</v>
      </c>
      <c r="Q1477" t="n">
        <v>2514</v>
      </c>
      <c r="R1477" t="n">
        <v>62.7</v>
      </c>
      <c r="S1477" t="n">
        <v>85.9</v>
      </c>
      <c r="T1477" t="n">
        <v>1.9</v>
      </c>
      <c r="U1477" t="n">
        <v>2.9</v>
      </c>
      <c r="V1477" t="n">
        <v>1</v>
      </c>
      <c r="W1477" t="n">
        <v>0</v>
      </c>
      <c r="X1477" t="n">
        <v>47</v>
      </c>
      <c r="Y1477" t="n">
        <v>37</v>
      </c>
      <c r="Z1477" t="n">
        <v>17</v>
      </c>
      <c r="AA1477" t="n">
        <v>140</v>
      </c>
      <c r="AB1477" t="n">
        <v>21.4</v>
      </c>
      <c r="AC1477"/>
      <c r="AD1477"/>
      <c r="AE1477"/>
      <c r="AF1477" t="n">
        <v>118</v>
      </c>
      <c r="AG1477" t="n">
        <v>24</v>
      </c>
      <c r="AH1477" t="n">
        <v>44</v>
      </c>
      <c r="AI1477" t="n">
        <v>9457</v>
      </c>
      <c r="AJ1477" t="n">
        <v>7835</v>
      </c>
      <c r="AK1477" t="n">
        <v>6819</v>
      </c>
      <c r="AL1477" t="n">
        <v>9695</v>
      </c>
      <c r="AM1477" t="n">
        <v>14235</v>
      </c>
      <c r="AN1477" t="n">
        <v>15236</v>
      </c>
      <c r="AO1477" t="n">
        <v>246</v>
      </c>
      <c r="AP1477"/>
      <c r="AQ1477"/>
      <c r="AR1477"/>
    </row>
    <row r="1478">
      <c r="A1478" t="n">
        <v>168892</v>
      </c>
      <c r="B1478" t="s">
        <v>2461</v>
      </c>
      <c r="C1478" t="s">
        <v>2462</v>
      </c>
      <c r="D1478" t="s">
        <v>1745</v>
      </c>
      <c r="E1478" t="s">
        <v>1434</v>
      </c>
      <c r="F1478" t="s">
        <v>199</v>
      </c>
      <c r="G1478" t="s">
        <v>189</v>
      </c>
      <c r="H1478" t="s">
        <v>200</v>
      </c>
      <c r="I1478" t="s">
        <v>151</v>
      </c>
      <c r="J1478" t="s">
        <v>164</v>
      </c>
      <c r="K1478"/>
      <c r="L1478" t="s">
        <v>155</v>
      </c>
      <c r="M1478" t="s">
        <v>155</v>
      </c>
      <c r="N1478" t="n">
        <v>-83.8889</v>
      </c>
      <c r="O1478" t="n">
        <v>43.5998</v>
      </c>
      <c r="P1478" t="n">
        <v>166</v>
      </c>
      <c r="Q1478" t="n">
        <v>166</v>
      </c>
      <c r="R1478" t="n">
        <v>96.4</v>
      </c>
      <c r="S1478" t="n">
        <v>63.9</v>
      </c>
      <c r="T1478" t="n">
        <v>13.3</v>
      </c>
      <c r="U1478" t="n">
        <v>7.2</v>
      </c>
      <c r="V1478" t="n">
        <v>1.2</v>
      </c>
      <c r="W1478" t="n">
        <v>0</v>
      </c>
      <c r="X1478" t="n">
        <v>91</v>
      </c>
      <c r="Y1478" t="n">
        <v>70</v>
      </c>
      <c r="Z1478" t="n">
        <v>8</v>
      </c>
      <c r="AA1478"/>
      <c r="AB1478"/>
      <c r="AC1478"/>
      <c r="AD1478"/>
      <c r="AE1478"/>
      <c r="AF1478" t="n">
        <v>22</v>
      </c>
      <c r="AG1478" t="n">
        <v>79</v>
      </c>
      <c r="AH1478" t="n">
        <v>79</v>
      </c>
      <c r="AI1478" t="n">
        <v>4309</v>
      </c>
      <c r="AJ1478" t="n">
        <v>4393</v>
      </c>
      <c r="AK1478" t="n">
        <v>3719</v>
      </c>
      <c r="AL1478"/>
      <c r="AM1478"/>
      <c r="AN1478"/>
      <c r="AO1478"/>
      <c r="AP1478"/>
      <c r="AQ1478"/>
      <c r="AR1478"/>
    </row>
    <row r="1479">
      <c r="A1479" t="n">
        <v>169080</v>
      </c>
      <c r="B1479" t="s">
        <v>2463</v>
      </c>
      <c r="C1479" t="s">
        <v>2456</v>
      </c>
      <c r="D1479" t="s">
        <v>1745</v>
      </c>
      <c r="E1479" t="s">
        <v>1434</v>
      </c>
      <c r="F1479" t="s">
        <v>162</v>
      </c>
      <c r="G1479" t="s">
        <v>163</v>
      </c>
      <c r="H1479" t="s">
        <v>150</v>
      </c>
      <c r="I1479" t="s">
        <v>151</v>
      </c>
      <c r="J1479" t="s">
        <v>168</v>
      </c>
      <c r="K1479" t="s">
        <v>153</v>
      </c>
      <c r="L1479" t="s">
        <v>155</v>
      </c>
      <c r="M1479" t="s">
        <v>155</v>
      </c>
      <c r="N1479" t="n">
        <v>-85.5875</v>
      </c>
      <c r="O1479" t="n">
        <v>42.9299</v>
      </c>
      <c r="P1479" t="n">
        <v>3626</v>
      </c>
      <c r="Q1479" t="n">
        <v>3211</v>
      </c>
      <c r="R1479" t="n">
        <v>51.9</v>
      </c>
      <c r="S1479" t="n">
        <v>67.9</v>
      </c>
      <c r="T1479" t="n">
        <v>5.1</v>
      </c>
      <c r="U1479" t="n">
        <v>5</v>
      </c>
      <c r="V1479" t="n">
        <v>5.5</v>
      </c>
      <c r="W1479" t="n">
        <v>12</v>
      </c>
      <c r="X1479" t="n">
        <v>88</v>
      </c>
      <c r="Y1479"/>
      <c r="Z1479" t="n">
        <v>14</v>
      </c>
      <c r="AA1479" t="n">
        <v>879</v>
      </c>
      <c r="AB1479" t="n">
        <v>77.4</v>
      </c>
      <c r="AC1479" t="n">
        <v>879</v>
      </c>
      <c r="AD1479" t="n">
        <v>77.4</v>
      </c>
      <c r="AE1479" t="n">
        <v>65.2</v>
      </c>
      <c r="AF1479" t="n">
        <v>617</v>
      </c>
      <c r="AG1479" t="n">
        <v>14</v>
      </c>
      <c r="AH1479" t="n">
        <v>92</v>
      </c>
      <c r="AI1479" t="n">
        <v>26374</v>
      </c>
      <c r="AJ1479" t="n">
        <v>20249</v>
      </c>
      <c r="AK1479" t="n">
        <v>17974</v>
      </c>
      <c r="AL1479" t="n">
        <v>21973</v>
      </c>
      <c r="AM1479" t="n">
        <v>23732</v>
      </c>
      <c r="AN1479" t="n">
        <v>28027</v>
      </c>
      <c r="AO1479" t="n">
        <v>11</v>
      </c>
      <c r="AP1479" t="n">
        <v>695</v>
      </c>
      <c r="AQ1479" t="n">
        <v>116</v>
      </c>
      <c r="AR1479"/>
    </row>
    <row r="1480">
      <c r="A1480" t="n">
        <v>169099</v>
      </c>
      <c r="B1480" t="s">
        <v>2464</v>
      </c>
      <c r="C1480" t="s">
        <v>2456</v>
      </c>
      <c r="D1480" t="s">
        <v>1745</v>
      </c>
      <c r="E1480" t="s">
        <v>1434</v>
      </c>
      <c r="F1480" t="s">
        <v>162</v>
      </c>
      <c r="G1480" t="s">
        <v>163</v>
      </c>
      <c r="H1480" t="s">
        <v>150</v>
      </c>
      <c r="I1480" t="s">
        <v>151</v>
      </c>
      <c r="J1480" t="s">
        <v>164</v>
      </c>
      <c r="K1480" t="s">
        <v>209</v>
      </c>
      <c r="L1480" t="s">
        <v>155</v>
      </c>
      <c r="M1480" t="s">
        <v>155</v>
      </c>
      <c r="N1480" t="n">
        <v>-85.5864</v>
      </c>
      <c r="O1480" t="n">
        <v>42.928</v>
      </c>
      <c r="P1480" t="n">
        <v>326</v>
      </c>
      <c r="Q1480"/>
      <c r="R1480"/>
      <c r="S148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/>
      <c r="AG1480"/>
      <c r="AH1480"/>
      <c r="AI1480"/>
      <c r="AJ1480"/>
      <c r="AK1480"/>
      <c r="AL1480"/>
      <c r="AM1480"/>
      <c r="AN1480"/>
      <c r="AO1480"/>
      <c r="AP1480"/>
      <c r="AQ1480" t="n">
        <v>38</v>
      </c>
      <c r="AR1480" t="n">
        <v>1</v>
      </c>
    </row>
    <row r="1481">
      <c r="A1481" t="n">
        <v>169187</v>
      </c>
      <c r="B1481" t="s">
        <v>2465</v>
      </c>
      <c r="C1481" t="s">
        <v>257</v>
      </c>
      <c r="D1481" t="s">
        <v>1745</v>
      </c>
      <c r="E1481" t="s">
        <v>1434</v>
      </c>
      <c r="F1481" t="s">
        <v>279</v>
      </c>
      <c r="G1481" t="s">
        <v>189</v>
      </c>
      <c r="H1481" t="s">
        <v>174</v>
      </c>
      <c r="I1481" t="s">
        <v>151</v>
      </c>
      <c r="J1481" t="s">
        <v>164</v>
      </c>
      <c r="K1481"/>
      <c r="L1481" t="s">
        <v>155</v>
      </c>
      <c r="M1481" t="s">
        <v>155</v>
      </c>
      <c r="N1481" t="n">
        <v>-83.1188</v>
      </c>
      <c r="O1481" t="n">
        <v>42.5389</v>
      </c>
      <c r="P1481" t="n">
        <v>142</v>
      </c>
      <c r="Q1481" t="n">
        <v>142</v>
      </c>
      <c r="R1481" t="n">
        <v>80.3</v>
      </c>
      <c r="S1481" t="n">
        <v>78.2</v>
      </c>
      <c r="T1481" t="n">
        <v>14.8</v>
      </c>
      <c r="U1481" t="n">
        <v>1.4</v>
      </c>
      <c r="V1481" t="n">
        <v>5.6</v>
      </c>
      <c r="W1481" t="n">
        <v>0</v>
      </c>
      <c r="X1481" t="n">
        <v>67</v>
      </c>
      <c r="Y1481" t="n">
        <v>100</v>
      </c>
      <c r="Z1481" t="n">
        <v>4</v>
      </c>
      <c r="AA1481" t="n">
        <v>2</v>
      </c>
      <c r="AB1481" t="n">
        <v>100</v>
      </c>
      <c r="AC1481"/>
      <c r="AD1481"/>
      <c r="AE1481"/>
      <c r="AF1481" t="n">
        <v>3</v>
      </c>
      <c r="AG1481" t="n">
        <v>47</v>
      </c>
      <c r="AH1481" t="n">
        <v>57</v>
      </c>
      <c r="AI1481" t="n">
        <v>14418</v>
      </c>
      <c r="AJ1481" t="n">
        <v>11036</v>
      </c>
      <c r="AK1481" t="n">
        <v>11036</v>
      </c>
      <c r="AL1481" t="n">
        <v>21181</v>
      </c>
      <c r="AM1481"/>
      <c r="AN1481"/>
      <c r="AO1481"/>
      <c r="AP1481"/>
      <c r="AQ1481"/>
      <c r="AR1481"/>
    </row>
    <row r="1482">
      <c r="A1482" t="n">
        <v>169220</v>
      </c>
      <c r="B1482" t="s">
        <v>2466</v>
      </c>
      <c r="C1482" t="s">
        <v>2467</v>
      </c>
      <c r="D1482" t="s">
        <v>1745</v>
      </c>
      <c r="E1482" t="s">
        <v>1434</v>
      </c>
      <c r="F1482" t="s">
        <v>162</v>
      </c>
      <c r="G1482" t="s">
        <v>163</v>
      </c>
      <c r="H1482" t="s">
        <v>150</v>
      </c>
      <c r="I1482" t="s">
        <v>151</v>
      </c>
      <c r="J1482" t="s">
        <v>164</v>
      </c>
      <c r="K1482" t="s">
        <v>209</v>
      </c>
      <c r="L1482" t="s">
        <v>155</v>
      </c>
      <c r="M1482" t="s">
        <v>155</v>
      </c>
      <c r="N1482" t="n">
        <v>-83.3596</v>
      </c>
      <c r="O1482" t="n">
        <v>42.4914</v>
      </c>
      <c r="P1482" t="n">
        <v>261</v>
      </c>
      <c r="Q1482"/>
      <c r="R1482"/>
      <c r="S1482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/>
      <c r="AG1482"/>
      <c r="AH1482"/>
      <c r="AI1482"/>
      <c r="AJ1482"/>
      <c r="AK1482"/>
      <c r="AL1482"/>
      <c r="AM1482"/>
      <c r="AN1482"/>
      <c r="AO1482"/>
      <c r="AP1482"/>
      <c r="AQ1482" t="n">
        <v>74</v>
      </c>
      <c r="AR1482" t="n">
        <v>16</v>
      </c>
    </row>
    <row r="1483">
      <c r="A1483" t="n">
        <v>169248</v>
      </c>
      <c r="B1483" t="s">
        <v>2468</v>
      </c>
      <c r="C1483" t="s">
        <v>2469</v>
      </c>
      <c r="D1483" t="s">
        <v>1745</v>
      </c>
      <c r="E1483" t="s">
        <v>1434</v>
      </c>
      <c r="F1483" t="s">
        <v>148</v>
      </c>
      <c r="G1483" t="s">
        <v>149</v>
      </c>
      <c r="H1483" t="s">
        <v>150</v>
      </c>
      <c r="I1483" t="s">
        <v>175</v>
      </c>
      <c r="J1483" t="s">
        <v>238</v>
      </c>
      <c r="K1483" t="s">
        <v>159</v>
      </c>
      <c r="L1483" t="s">
        <v>155</v>
      </c>
      <c r="M1483" t="s">
        <v>155</v>
      </c>
      <c r="N1483" t="n">
        <v>-84.7752</v>
      </c>
      <c r="O1483" t="n">
        <v>43.5912</v>
      </c>
      <c r="P1483" t="n">
        <v>17041</v>
      </c>
      <c r="Q1483" t="n">
        <v>11611</v>
      </c>
      <c r="R1483" t="n">
        <v>61.6</v>
      </c>
      <c r="S1483" t="n">
        <v>75</v>
      </c>
      <c r="T1483" t="n">
        <v>9.8</v>
      </c>
      <c r="U1483" t="n">
        <v>5.2</v>
      </c>
      <c r="V1483" t="n">
        <v>1.4</v>
      </c>
      <c r="W1483" t="n">
        <v>2.1</v>
      </c>
      <c r="X1483" t="n">
        <v>74</v>
      </c>
      <c r="Y1483" t="n">
        <v>26</v>
      </c>
      <c r="Z1483" t="n">
        <v>16</v>
      </c>
      <c r="AA1483" t="n">
        <v>3045</v>
      </c>
      <c r="AB1483" t="n">
        <v>61.8</v>
      </c>
      <c r="AC1483" t="n">
        <v>3045</v>
      </c>
      <c r="AD1483" t="n">
        <v>61.8</v>
      </c>
      <c r="AE1483" t="n">
        <v>39.3</v>
      </c>
      <c r="AF1483" t="n">
        <v>1984</v>
      </c>
      <c r="AG1483" t="n">
        <v>31</v>
      </c>
      <c r="AH1483" t="n">
        <v>80</v>
      </c>
      <c r="AI1483" t="n">
        <v>15826</v>
      </c>
      <c r="AJ1483" t="n">
        <v>12672</v>
      </c>
      <c r="AK1483" t="n">
        <v>11638</v>
      </c>
      <c r="AL1483" t="n">
        <v>14182</v>
      </c>
      <c r="AM1483" t="n">
        <v>17215</v>
      </c>
      <c r="AN1483" t="n">
        <v>18780</v>
      </c>
      <c r="AO1483"/>
      <c r="AP1483" t="n">
        <v>2493</v>
      </c>
      <c r="AQ1483" t="n">
        <v>1274</v>
      </c>
      <c r="AR1483" t="n">
        <v>235</v>
      </c>
    </row>
    <row r="1484">
      <c r="A1484" t="n">
        <v>169275</v>
      </c>
      <c r="B1484" t="s">
        <v>2470</v>
      </c>
      <c r="C1484" t="s">
        <v>2471</v>
      </c>
      <c r="D1484" t="s">
        <v>1745</v>
      </c>
      <c r="E1484" t="s">
        <v>1434</v>
      </c>
      <c r="F1484" t="s">
        <v>173</v>
      </c>
      <c r="G1484" t="s">
        <v>149</v>
      </c>
      <c r="H1484" t="s">
        <v>174</v>
      </c>
      <c r="I1484" t="s">
        <v>151</v>
      </c>
      <c r="J1484" t="s">
        <v>152</v>
      </c>
      <c r="K1484" t="s">
        <v>176</v>
      </c>
      <c r="L1484" t="s">
        <v>155</v>
      </c>
      <c r="M1484" t="s">
        <v>155</v>
      </c>
      <c r="N1484" t="n">
        <v>-83.6724</v>
      </c>
      <c r="O1484" t="n">
        <v>43.0199</v>
      </c>
      <c r="P1484" t="n">
        <v>8358</v>
      </c>
      <c r="Q1484" t="n">
        <v>8358</v>
      </c>
      <c r="R1484" t="n">
        <v>64.5</v>
      </c>
      <c r="S1484" t="n">
        <v>47.5</v>
      </c>
      <c r="T1484" t="n">
        <v>15.6</v>
      </c>
      <c r="U1484" t="n">
        <v>21</v>
      </c>
      <c r="V1484" t="n">
        <v>0.6</v>
      </c>
      <c r="W1484" t="n">
        <v>0.2</v>
      </c>
      <c r="X1484" t="n">
        <v>66</v>
      </c>
      <c r="Y1484" t="n">
        <v>50</v>
      </c>
      <c r="Z1484" t="n">
        <v>18</v>
      </c>
      <c r="AA1484" t="n">
        <v>298</v>
      </c>
      <c r="AB1484" t="n">
        <v>14.8</v>
      </c>
      <c r="AC1484"/>
      <c r="AD1484"/>
      <c r="AE1484"/>
      <c r="AF1484" t="n">
        <v>417</v>
      </c>
      <c r="AG1484" t="n">
        <v>35</v>
      </c>
      <c r="AH1484" t="n">
        <v>53</v>
      </c>
      <c r="AI1484" t="n">
        <v>6367</v>
      </c>
      <c r="AJ1484" t="n">
        <v>3919</v>
      </c>
      <c r="AK1484" t="n">
        <v>6308</v>
      </c>
      <c r="AL1484" t="n">
        <v>7575</v>
      </c>
      <c r="AM1484" t="n">
        <v>10005</v>
      </c>
      <c r="AN1484" t="n">
        <v>10783</v>
      </c>
      <c r="AO1484" t="n">
        <v>1007</v>
      </c>
      <c r="AP1484"/>
      <c r="AQ1484"/>
      <c r="AR1484"/>
    </row>
    <row r="1485">
      <c r="A1485" t="n">
        <v>169284</v>
      </c>
      <c r="B1485" t="s">
        <v>2472</v>
      </c>
      <c r="C1485" t="s">
        <v>2456</v>
      </c>
      <c r="D1485" t="s">
        <v>1745</v>
      </c>
      <c r="E1485" t="s">
        <v>1434</v>
      </c>
      <c r="F1485" t="s">
        <v>199</v>
      </c>
      <c r="G1485" t="s">
        <v>189</v>
      </c>
      <c r="H1485" t="s">
        <v>200</v>
      </c>
      <c r="I1485" t="s">
        <v>186</v>
      </c>
      <c r="J1485" t="s">
        <v>164</v>
      </c>
      <c r="K1485"/>
      <c r="L1485" t="s">
        <v>155</v>
      </c>
      <c r="M1485" t="s">
        <v>155</v>
      </c>
      <c r="N1485" t="n">
        <v>-85.6911</v>
      </c>
      <c r="O1485" t="n">
        <v>43.0286</v>
      </c>
      <c r="P1485" t="n">
        <v>435</v>
      </c>
      <c r="Q1485" t="n">
        <v>435</v>
      </c>
      <c r="R1485" t="n">
        <v>93.3</v>
      </c>
      <c r="S1485" t="n">
        <v>34.9</v>
      </c>
      <c r="T1485" t="n">
        <v>18.2</v>
      </c>
      <c r="U1485" t="n">
        <v>16.3</v>
      </c>
      <c r="V1485" t="n">
        <v>1.4</v>
      </c>
      <c r="W1485" t="n">
        <v>0</v>
      </c>
      <c r="X1485" t="n">
        <v>75</v>
      </c>
      <c r="Y1485" t="n">
        <v>48</v>
      </c>
      <c r="Z1485" t="n">
        <v>20</v>
      </c>
      <c r="AA1485"/>
      <c r="AB1485"/>
      <c r="AC1485"/>
      <c r="AD1485"/>
      <c r="AE1485"/>
      <c r="AF1485" t="n">
        <v>164</v>
      </c>
      <c r="AG1485" t="n">
        <v>49</v>
      </c>
      <c r="AH1485" t="n">
        <v>51</v>
      </c>
      <c r="AI1485" t="n">
        <v>16136</v>
      </c>
      <c r="AJ1485" t="n">
        <v>16113</v>
      </c>
      <c r="AK1485" t="n">
        <v>15299</v>
      </c>
      <c r="AL1485" t="n">
        <v>16494</v>
      </c>
      <c r="AM1485" t="n">
        <v>18981</v>
      </c>
      <c r="AN1485" t="n">
        <v>20811</v>
      </c>
      <c r="AO1485"/>
      <c r="AP1485"/>
      <c r="AQ1485"/>
      <c r="AR1485"/>
    </row>
    <row r="1486">
      <c r="A1486" t="n">
        <v>169327</v>
      </c>
      <c r="B1486" t="s">
        <v>2473</v>
      </c>
      <c r="C1486" t="s">
        <v>2474</v>
      </c>
      <c r="D1486" t="s">
        <v>1745</v>
      </c>
      <c r="E1486" t="s">
        <v>1434</v>
      </c>
      <c r="F1486" t="s">
        <v>162</v>
      </c>
      <c r="G1486" t="s">
        <v>163</v>
      </c>
      <c r="H1486" t="s">
        <v>150</v>
      </c>
      <c r="I1486" t="s">
        <v>186</v>
      </c>
      <c r="J1486" t="s">
        <v>168</v>
      </c>
      <c r="K1486" t="s">
        <v>209</v>
      </c>
      <c r="L1486" t="s">
        <v>155</v>
      </c>
      <c r="M1486" t="s">
        <v>155</v>
      </c>
      <c r="N1486" t="n">
        <v>-83.88</v>
      </c>
      <c r="O1486" t="n">
        <v>42.5866</v>
      </c>
      <c r="P1486" t="n">
        <v>1425</v>
      </c>
      <c r="Q1486" t="n">
        <v>1148</v>
      </c>
      <c r="R1486" t="n">
        <v>38.7</v>
      </c>
      <c r="S1486" t="n">
        <v>48</v>
      </c>
      <c r="T1486" t="n">
        <v>28.4</v>
      </c>
      <c r="U1486" t="n">
        <v>3.3</v>
      </c>
      <c r="V1486" t="n">
        <v>0.9</v>
      </c>
      <c r="W1486" t="n">
        <v>5.7</v>
      </c>
      <c r="X1486" t="n">
        <v>64</v>
      </c>
      <c r="Y1486" t="n">
        <v>25</v>
      </c>
      <c r="Z1486" t="n">
        <v>21</v>
      </c>
      <c r="AA1486" t="n">
        <v>33</v>
      </c>
      <c r="AB1486" t="n">
        <v>39.4</v>
      </c>
      <c r="AC1486" t="n">
        <v>29</v>
      </c>
      <c r="AD1486" t="n">
        <v>34.5</v>
      </c>
      <c r="AE1486" t="n">
        <v>31</v>
      </c>
      <c r="AF1486" t="n">
        <v>81</v>
      </c>
      <c r="AG1486" t="n">
        <v>27</v>
      </c>
      <c r="AH1486" t="n">
        <v>71</v>
      </c>
      <c r="AI1486" t="n">
        <v>24965</v>
      </c>
      <c r="AJ1486" t="n">
        <v>15486</v>
      </c>
      <c r="AK1486" t="n">
        <v>18957</v>
      </c>
      <c r="AL1486" t="n">
        <v>22141</v>
      </c>
      <c r="AM1486" t="n">
        <v>23854</v>
      </c>
      <c r="AN1486" t="n">
        <v>23955</v>
      </c>
      <c r="AO1486" t="n">
        <v>7</v>
      </c>
      <c r="AP1486" t="n">
        <v>409</v>
      </c>
      <c r="AQ1486" t="n">
        <v>139</v>
      </c>
      <c r="AR1486"/>
    </row>
    <row r="1487">
      <c r="A1487" t="n">
        <v>169363</v>
      </c>
      <c r="B1487" t="s">
        <v>2475</v>
      </c>
      <c r="C1487" t="s">
        <v>2476</v>
      </c>
      <c r="D1487" t="s">
        <v>1745</v>
      </c>
      <c r="E1487" t="s">
        <v>1434</v>
      </c>
      <c r="F1487" t="s">
        <v>162</v>
      </c>
      <c r="G1487" t="s">
        <v>163</v>
      </c>
      <c r="H1487" t="s">
        <v>150</v>
      </c>
      <c r="I1487" t="s">
        <v>151</v>
      </c>
      <c r="J1487" t="s">
        <v>168</v>
      </c>
      <c r="K1487" t="s">
        <v>153</v>
      </c>
      <c r="L1487" t="s">
        <v>155</v>
      </c>
      <c r="M1487" t="s">
        <v>155</v>
      </c>
      <c r="N1487" t="n">
        <v>-83.6827</v>
      </c>
      <c r="O1487" t="n">
        <v>42.2732</v>
      </c>
      <c r="P1487" t="n">
        <v>1363</v>
      </c>
      <c r="Q1487" t="n">
        <v>1006</v>
      </c>
      <c r="R1487" t="n">
        <v>49.4</v>
      </c>
      <c r="S1487" t="n">
        <v>72.5</v>
      </c>
      <c r="T1487" t="n">
        <v>8.8</v>
      </c>
      <c r="U1487" t="n">
        <v>5.4</v>
      </c>
      <c r="V1487" t="n">
        <v>1.4</v>
      </c>
      <c r="W1487" t="n">
        <v>2.6</v>
      </c>
      <c r="X1487" t="n">
        <v>66</v>
      </c>
      <c r="Y1487"/>
      <c r="Z1487" t="n">
        <v>14</v>
      </c>
      <c r="AA1487" t="n">
        <v>188</v>
      </c>
      <c r="AB1487" t="n">
        <v>50</v>
      </c>
      <c r="AC1487" t="n">
        <v>188</v>
      </c>
      <c r="AD1487" t="n">
        <v>48.9</v>
      </c>
      <c r="AE1487" t="n">
        <v>17.6</v>
      </c>
      <c r="AF1487" t="n">
        <v>224</v>
      </c>
      <c r="AG1487" t="n">
        <v>24</v>
      </c>
      <c r="AH1487" t="n">
        <v>86</v>
      </c>
      <c r="AI1487" t="n">
        <v>28020</v>
      </c>
      <c r="AJ1487" t="n">
        <v>17589</v>
      </c>
      <c r="AK1487" t="n">
        <v>25585</v>
      </c>
      <c r="AL1487" t="n">
        <v>26032</v>
      </c>
      <c r="AM1487" t="n">
        <v>26223</v>
      </c>
      <c r="AN1487" t="n">
        <v>29926</v>
      </c>
      <c r="AO1487"/>
      <c r="AP1487" t="n">
        <v>150</v>
      </c>
      <c r="AQ1487" t="n">
        <v>59</v>
      </c>
      <c r="AR1487"/>
    </row>
    <row r="1488">
      <c r="A1488" t="n">
        <v>169424</v>
      </c>
      <c r="B1488" t="s">
        <v>2477</v>
      </c>
      <c r="C1488" t="s">
        <v>2478</v>
      </c>
      <c r="D1488" t="s">
        <v>1745</v>
      </c>
      <c r="E1488" t="s">
        <v>1434</v>
      </c>
      <c r="F1488" t="s">
        <v>162</v>
      </c>
      <c r="G1488" t="s">
        <v>163</v>
      </c>
      <c r="H1488" t="s">
        <v>150</v>
      </c>
      <c r="I1488" t="s">
        <v>186</v>
      </c>
      <c r="J1488" t="s">
        <v>164</v>
      </c>
      <c r="K1488" t="s">
        <v>209</v>
      </c>
      <c r="L1488" t="s">
        <v>155</v>
      </c>
      <c r="M1488" t="s">
        <v>155</v>
      </c>
      <c r="N1488" t="n">
        <v>-83.2507</v>
      </c>
      <c r="O1488" t="n">
        <v>42.5689</v>
      </c>
      <c r="P1488" t="n">
        <v>130</v>
      </c>
      <c r="Q1488"/>
      <c r="R1488"/>
      <c r="S1488"/>
      <c r="T1488"/>
      <c r="U1488"/>
      <c r="V1488"/>
      <c r="W1488"/>
      <c r="X1488"/>
      <c r="Y1488"/>
      <c r="Z1488"/>
      <c r="AA1488"/>
      <c r="AB1488"/>
      <c r="AC1488"/>
      <c r="AD1488"/>
      <c r="AE1488"/>
      <c r="AF1488"/>
      <c r="AG1488"/>
      <c r="AH1488"/>
      <c r="AI1488"/>
      <c r="AJ1488"/>
      <c r="AK1488"/>
      <c r="AL1488"/>
      <c r="AM1488"/>
      <c r="AN1488"/>
      <c r="AO1488"/>
      <c r="AP1488"/>
      <c r="AQ1488" t="n">
        <v>68</v>
      </c>
      <c r="AR1488"/>
    </row>
    <row r="1489">
      <c r="A1489" t="n">
        <v>169442</v>
      </c>
      <c r="B1489" t="s">
        <v>2479</v>
      </c>
      <c r="C1489" t="s">
        <v>2480</v>
      </c>
      <c r="D1489" t="s">
        <v>1745</v>
      </c>
      <c r="E1489" t="s">
        <v>1434</v>
      </c>
      <c r="F1489" t="s">
        <v>162</v>
      </c>
      <c r="G1489" t="s">
        <v>163</v>
      </c>
      <c r="H1489" t="s">
        <v>150</v>
      </c>
      <c r="I1489" t="s">
        <v>151</v>
      </c>
      <c r="J1489" t="s">
        <v>168</v>
      </c>
      <c r="K1489" t="s">
        <v>209</v>
      </c>
      <c r="L1489" t="s">
        <v>155</v>
      </c>
      <c r="M1489" t="s">
        <v>155</v>
      </c>
      <c r="N1489" t="n">
        <v>-83.0624</v>
      </c>
      <c r="O1489" t="n">
        <v>42.3618</v>
      </c>
      <c r="P1489" t="n">
        <v>1563</v>
      </c>
      <c r="Q1489" t="n">
        <v>1497</v>
      </c>
      <c r="R1489" t="n">
        <v>65.1</v>
      </c>
      <c r="S1489" t="n">
        <v>52.5</v>
      </c>
      <c r="T1489" t="n">
        <v>13</v>
      </c>
      <c r="U1489" t="n">
        <v>6.2</v>
      </c>
      <c r="V1489" t="n">
        <v>5.1</v>
      </c>
      <c r="W1489" t="n">
        <v>7.1</v>
      </c>
      <c r="X1489" t="n">
        <v>76</v>
      </c>
      <c r="Y1489" t="n">
        <v>44</v>
      </c>
      <c r="Z1489" t="n">
        <v>10</v>
      </c>
      <c r="AA1489" t="n">
        <v>237</v>
      </c>
      <c r="AB1489" t="n">
        <v>69.6</v>
      </c>
      <c r="AC1489" t="n">
        <v>237</v>
      </c>
      <c r="AD1489" t="n">
        <v>69.6</v>
      </c>
      <c r="AE1489" t="n">
        <v>45.1</v>
      </c>
      <c r="AF1489" t="n">
        <v>251</v>
      </c>
      <c r="AG1489" t="n">
        <v>28</v>
      </c>
      <c r="AH1489" t="n">
        <v>90</v>
      </c>
      <c r="AI1489" t="n">
        <v>34436</v>
      </c>
      <c r="AJ1489" t="n">
        <v>29648</v>
      </c>
      <c r="AK1489" t="n">
        <v>27176</v>
      </c>
      <c r="AL1489" t="n">
        <v>32467</v>
      </c>
      <c r="AM1489" t="n">
        <v>33869</v>
      </c>
      <c r="AN1489" t="n">
        <v>37605</v>
      </c>
      <c r="AO1489"/>
      <c r="AP1489" t="n">
        <v>251</v>
      </c>
      <c r="AQ1489" t="n">
        <v>27</v>
      </c>
      <c r="AR1489"/>
    </row>
    <row r="1490">
      <c r="A1490" t="n">
        <v>169479</v>
      </c>
      <c r="B1490" t="s">
        <v>2481</v>
      </c>
      <c r="C1490" t="s">
        <v>2456</v>
      </c>
      <c r="D1490" t="s">
        <v>1745</v>
      </c>
      <c r="E1490" t="s">
        <v>1434</v>
      </c>
      <c r="F1490" t="s">
        <v>162</v>
      </c>
      <c r="G1490" t="s">
        <v>163</v>
      </c>
      <c r="H1490" t="s">
        <v>150</v>
      </c>
      <c r="I1490" t="s">
        <v>186</v>
      </c>
      <c r="J1490" t="s">
        <v>168</v>
      </c>
      <c r="K1490" t="s">
        <v>153</v>
      </c>
      <c r="L1490" t="s">
        <v>155</v>
      </c>
      <c r="M1490" t="s">
        <v>155</v>
      </c>
      <c r="N1490" t="n">
        <v>-85.5335</v>
      </c>
      <c r="O1490" t="n">
        <v>42.85</v>
      </c>
      <c r="P1490" t="n">
        <v>6244</v>
      </c>
      <c r="Q1490" t="n">
        <v>4991</v>
      </c>
      <c r="R1490" t="n">
        <v>57.6</v>
      </c>
      <c r="S1490" t="n">
        <v>58.4</v>
      </c>
      <c r="T1490" t="n">
        <v>12.5</v>
      </c>
      <c r="U1490" t="n">
        <v>8.9</v>
      </c>
      <c r="V1490" t="n">
        <v>2.6</v>
      </c>
      <c r="W1490" t="n">
        <v>3</v>
      </c>
      <c r="X1490" t="n">
        <v>74</v>
      </c>
      <c r="Y1490" t="n">
        <v>33</v>
      </c>
      <c r="Z1490" t="n">
        <v>18</v>
      </c>
      <c r="AA1490" t="n">
        <v>525</v>
      </c>
      <c r="AB1490" t="n">
        <v>49.5</v>
      </c>
      <c r="AC1490" t="n">
        <v>412</v>
      </c>
      <c r="AD1490" t="n">
        <v>51.5</v>
      </c>
      <c r="AE1490" t="n">
        <v>36.7</v>
      </c>
      <c r="AF1490" t="n">
        <v>459</v>
      </c>
      <c r="AG1490" t="n">
        <v>30</v>
      </c>
      <c r="AH1490" t="n">
        <v>91</v>
      </c>
      <c r="AI1490" t="n">
        <v>19799</v>
      </c>
      <c r="AJ1490" t="n">
        <v>19021</v>
      </c>
      <c r="AK1490" t="n">
        <v>25217</v>
      </c>
      <c r="AL1490" t="n">
        <v>23986</v>
      </c>
      <c r="AM1490" t="n">
        <v>17614</v>
      </c>
      <c r="AN1490" t="n">
        <v>24791</v>
      </c>
      <c r="AO1490" t="n">
        <v>122</v>
      </c>
      <c r="AP1490" t="n">
        <v>808</v>
      </c>
      <c r="AQ1490" t="n">
        <v>298</v>
      </c>
      <c r="AR1490"/>
    </row>
    <row r="1491">
      <c r="A1491" t="n">
        <v>169503</v>
      </c>
      <c r="B1491" t="s">
        <v>2482</v>
      </c>
      <c r="C1491" t="s">
        <v>2483</v>
      </c>
      <c r="D1491" t="s">
        <v>1745</v>
      </c>
      <c r="E1491" t="s">
        <v>1434</v>
      </c>
      <c r="F1491" t="s">
        <v>199</v>
      </c>
      <c r="G1491" t="s">
        <v>189</v>
      </c>
      <c r="H1491" t="s">
        <v>200</v>
      </c>
      <c r="I1491" t="s">
        <v>186</v>
      </c>
      <c r="J1491" t="s">
        <v>164</v>
      </c>
      <c r="K1491"/>
      <c r="L1491" t="s">
        <v>155</v>
      </c>
      <c r="M1491" t="s">
        <v>155</v>
      </c>
      <c r="N1491" t="n">
        <v>-83.146</v>
      </c>
      <c r="O1491" t="n">
        <v>42.4797</v>
      </c>
      <c r="P1491" t="n">
        <v>394</v>
      </c>
      <c r="Q1491" t="n">
        <v>394</v>
      </c>
      <c r="R1491" t="n">
        <v>99.2</v>
      </c>
      <c r="S1491" t="n">
        <v>32</v>
      </c>
      <c r="T1491" t="n">
        <v>53.3</v>
      </c>
      <c r="U1491" t="n">
        <v>7.6</v>
      </c>
      <c r="V1491" t="n">
        <v>0.3</v>
      </c>
      <c r="W1491" t="n">
        <v>0</v>
      </c>
      <c r="X1491" t="n">
        <v>100</v>
      </c>
      <c r="Y1491"/>
      <c r="Z1491" t="n">
        <v>20</v>
      </c>
      <c r="AA1491"/>
      <c r="AB1491"/>
      <c r="AC1491"/>
      <c r="AD1491"/>
      <c r="AE1491"/>
      <c r="AF1491" t="n">
        <v>81</v>
      </c>
      <c r="AG1491" t="n">
        <v>59</v>
      </c>
      <c r="AH1491" t="n">
        <v>59</v>
      </c>
      <c r="AI1491" t="n">
        <v>16632</v>
      </c>
      <c r="AJ1491" t="n">
        <v>16670</v>
      </c>
      <c r="AK1491" t="n">
        <v>18993</v>
      </c>
      <c r="AL1491" t="n">
        <v>22197</v>
      </c>
      <c r="AM1491" t="n">
        <v>21152</v>
      </c>
      <c r="AN1491" t="n">
        <v>22719</v>
      </c>
      <c r="AO1491"/>
      <c r="AP1491"/>
      <c r="AQ1491"/>
      <c r="AR1491"/>
    </row>
    <row r="1492">
      <c r="A1492" t="n">
        <v>169521</v>
      </c>
      <c r="B1492" t="s">
        <v>2484</v>
      </c>
      <c r="C1492" t="s">
        <v>2485</v>
      </c>
      <c r="D1492" t="s">
        <v>1745</v>
      </c>
      <c r="E1492" t="s">
        <v>1434</v>
      </c>
      <c r="F1492" t="s">
        <v>173</v>
      </c>
      <c r="G1492" t="s">
        <v>149</v>
      </c>
      <c r="H1492" t="s">
        <v>174</v>
      </c>
      <c r="I1492" t="s">
        <v>205</v>
      </c>
      <c r="J1492" t="s">
        <v>152</v>
      </c>
      <c r="K1492" t="s">
        <v>176</v>
      </c>
      <c r="L1492" t="s">
        <v>155</v>
      </c>
      <c r="M1492" t="s">
        <v>155</v>
      </c>
      <c r="N1492" t="n">
        <v>-83.9859</v>
      </c>
      <c r="O1492" t="n">
        <v>43.5595</v>
      </c>
      <c r="P1492" t="n">
        <v>9721</v>
      </c>
      <c r="Q1492" t="n">
        <v>9721</v>
      </c>
      <c r="R1492" t="n">
        <v>62.8</v>
      </c>
      <c r="S1492" t="n">
        <v>73</v>
      </c>
      <c r="T1492" t="n">
        <v>10.4</v>
      </c>
      <c r="U1492" t="n">
        <v>8.2</v>
      </c>
      <c r="V1492" t="n">
        <v>1.2</v>
      </c>
      <c r="W1492" t="n">
        <v>0.5</v>
      </c>
      <c r="X1492" t="n">
        <v>60</v>
      </c>
      <c r="Y1492" t="n">
        <v>52</v>
      </c>
      <c r="Z1492" t="n">
        <v>15</v>
      </c>
      <c r="AA1492" t="n">
        <v>799</v>
      </c>
      <c r="AB1492" t="n">
        <v>16.8</v>
      </c>
      <c r="AC1492"/>
      <c r="AD1492"/>
      <c r="AE1492"/>
      <c r="AF1492" t="n">
        <v>619</v>
      </c>
      <c r="AG1492" t="n">
        <v>35</v>
      </c>
      <c r="AH1492" t="n">
        <v>100</v>
      </c>
      <c r="AI1492" t="n">
        <v>5977</v>
      </c>
      <c r="AJ1492" t="n">
        <v>2466</v>
      </c>
      <c r="AK1492" t="n">
        <v>3982</v>
      </c>
      <c r="AL1492" t="n">
        <v>6576</v>
      </c>
      <c r="AM1492" t="n">
        <v>8596</v>
      </c>
      <c r="AN1492" t="n">
        <v>10931</v>
      </c>
      <c r="AO1492" t="n">
        <v>860</v>
      </c>
      <c r="AP1492"/>
      <c r="AQ1492"/>
      <c r="AR1492"/>
    </row>
    <row r="1493">
      <c r="A1493" t="n">
        <v>169576</v>
      </c>
      <c r="B1493" t="s">
        <v>2486</v>
      </c>
      <c r="C1493" t="s">
        <v>2487</v>
      </c>
      <c r="D1493" t="s">
        <v>1745</v>
      </c>
      <c r="E1493" t="s">
        <v>1434</v>
      </c>
      <c r="F1493" t="s">
        <v>199</v>
      </c>
      <c r="G1493" t="s">
        <v>189</v>
      </c>
      <c r="H1493" t="s">
        <v>200</v>
      </c>
      <c r="I1493" t="s">
        <v>186</v>
      </c>
      <c r="J1493" t="s">
        <v>164</v>
      </c>
      <c r="K1493"/>
      <c r="L1493" t="s">
        <v>155</v>
      </c>
      <c r="M1493" t="s">
        <v>155</v>
      </c>
      <c r="N1493" t="n">
        <v>-83.1912</v>
      </c>
      <c r="O1493" t="n">
        <v>42.1687</v>
      </c>
      <c r="P1493" t="n">
        <v>159</v>
      </c>
      <c r="Q1493" t="n">
        <v>159</v>
      </c>
      <c r="R1493" t="n">
        <v>95.6</v>
      </c>
      <c r="S1493" t="n">
        <v>5</v>
      </c>
      <c r="T1493" t="n">
        <v>93.1</v>
      </c>
      <c r="U1493" t="n">
        <v>0.6</v>
      </c>
      <c r="V1493" t="n">
        <v>0</v>
      </c>
      <c r="W1493" t="n">
        <v>0</v>
      </c>
      <c r="X1493" t="n">
        <v>100</v>
      </c>
      <c r="Y1493"/>
      <c r="Z1493" t="n">
        <v>16</v>
      </c>
      <c r="AA1493"/>
      <c r="AB1493"/>
      <c r="AC1493"/>
      <c r="AD1493"/>
      <c r="AE1493"/>
      <c r="AF1493" t="n">
        <v>6</v>
      </c>
      <c r="AG1493" t="n">
        <v>86</v>
      </c>
      <c r="AH1493" t="n">
        <v>89</v>
      </c>
      <c r="AI1493" t="n">
        <v>19881</v>
      </c>
      <c r="AJ1493" t="n">
        <v>21533</v>
      </c>
      <c r="AK1493"/>
      <c r="AL1493"/>
      <c r="AM1493"/>
      <c r="AN1493"/>
      <c r="AO1493"/>
      <c r="AP1493"/>
      <c r="AQ1493"/>
      <c r="AR1493"/>
    </row>
    <row r="1494">
      <c r="A1494" t="n">
        <v>169655</v>
      </c>
      <c r="B1494" t="s">
        <v>2488</v>
      </c>
      <c r="C1494" t="s">
        <v>1506</v>
      </c>
      <c r="D1494" t="s">
        <v>1745</v>
      </c>
      <c r="E1494" t="s">
        <v>1434</v>
      </c>
      <c r="F1494" t="s">
        <v>279</v>
      </c>
      <c r="G1494" t="s">
        <v>189</v>
      </c>
      <c r="H1494" t="s">
        <v>174</v>
      </c>
      <c r="I1494" t="s">
        <v>186</v>
      </c>
      <c r="J1494" t="s">
        <v>168</v>
      </c>
      <c r="K1494" t="s">
        <v>176</v>
      </c>
      <c r="L1494" t="s">
        <v>155</v>
      </c>
      <c r="M1494" t="s">
        <v>155</v>
      </c>
      <c r="N1494" t="n">
        <v>-83.4455</v>
      </c>
      <c r="O1494" t="n">
        <v>42.2863</v>
      </c>
      <c r="P1494" t="n">
        <v>2182</v>
      </c>
      <c r="Q1494" t="n">
        <v>2182</v>
      </c>
      <c r="R1494" t="n">
        <v>6.7</v>
      </c>
      <c r="S1494" t="n">
        <v>38.9</v>
      </c>
      <c r="T1494" t="n">
        <v>17.4</v>
      </c>
      <c r="U1494" t="n">
        <v>22.6</v>
      </c>
      <c r="V1494" t="n">
        <v>3.4</v>
      </c>
      <c r="W1494" t="n">
        <v>0</v>
      </c>
      <c r="X1494" t="n">
        <v>74</v>
      </c>
      <c r="Y1494"/>
      <c r="Z1494" t="n">
        <v>26</v>
      </c>
      <c r="AA1494" t="n">
        <v>892</v>
      </c>
      <c r="AB1494" t="n">
        <v>64.3</v>
      </c>
      <c r="AC1494"/>
      <c r="AD1494"/>
      <c r="AE1494"/>
      <c r="AF1494" t="n">
        <v>543</v>
      </c>
      <c r="AG1494" t="n">
        <v>30</v>
      </c>
      <c r="AH1494" t="n">
        <v>32</v>
      </c>
      <c r="AI1494" t="n">
        <v>19565</v>
      </c>
      <c r="AJ1494" t="n">
        <v>18578</v>
      </c>
      <c r="AK1494" t="n">
        <v>20399</v>
      </c>
      <c r="AL1494" t="n">
        <v>22654</v>
      </c>
      <c r="AM1494" t="n">
        <v>25592</v>
      </c>
      <c r="AN1494" t="n">
        <v>26586</v>
      </c>
      <c r="AO1494" t="n">
        <v>114</v>
      </c>
      <c r="AP1494"/>
      <c r="AQ1494"/>
      <c r="AR1494"/>
    </row>
    <row r="1495">
      <c r="A1495" t="n">
        <v>169716</v>
      </c>
      <c r="B1495" t="s">
        <v>2489</v>
      </c>
      <c r="C1495" t="s">
        <v>2480</v>
      </c>
      <c r="D1495" t="s">
        <v>1745</v>
      </c>
      <c r="E1495" t="s">
        <v>1434</v>
      </c>
      <c r="F1495" t="s">
        <v>162</v>
      </c>
      <c r="G1495" t="s">
        <v>163</v>
      </c>
      <c r="H1495" t="s">
        <v>150</v>
      </c>
      <c r="I1495" t="s">
        <v>151</v>
      </c>
      <c r="J1495" t="s">
        <v>152</v>
      </c>
      <c r="K1495" t="s">
        <v>159</v>
      </c>
      <c r="L1495" t="s">
        <v>155</v>
      </c>
      <c r="M1495" t="s">
        <v>155</v>
      </c>
      <c r="N1495" t="n">
        <v>-83.1392</v>
      </c>
      <c r="O1495" t="n">
        <v>42.4142</v>
      </c>
      <c r="P1495" t="n">
        <v>5767</v>
      </c>
      <c r="Q1495" t="n">
        <v>3421</v>
      </c>
      <c r="R1495" t="n">
        <v>55.7</v>
      </c>
      <c r="S1495" t="n">
        <v>43.6</v>
      </c>
      <c r="T1495" t="n">
        <v>11.3</v>
      </c>
      <c r="U1495" t="n">
        <v>8.1</v>
      </c>
      <c r="V1495" t="n">
        <v>5.9</v>
      </c>
      <c r="W1495" t="n">
        <v>22.4</v>
      </c>
      <c r="X1495" t="n">
        <v>82</v>
      </c>
      <c r="Y1495" t="n">
        <v>94</v>
      </c>
      <c r="Z1495" t="n">
        <v>12</v>
      </c>
      <c r="AA1495" t="n">
        <v>536</v>
      </c>
      <c r="AB1495" t="n">
        <v>68.1</v>
      </c>
      <c r="AC1495" t="n">
        <v>536</v>
      </c>
      <c r="AD1495" t="n">
        <v>68.1</v>
      </c>
      <c r="AE1495" t="n">
        <v>53.4</v>
      </c>
      <c r="AF1495" t="n">
        <v>491</v>
      </c>
      <c r="AG1495" t="n">
        <v>25</v>
      </c>
      <c r="AH1495" t="n">
        <v>71</v>
      </c>
      <c r="AI1495" t="n">
        <v>17987</v>
      </c>
      <c r="AJ1495" t="n">
        <v>12616</v>
      </c>
      <c r="AK1495" t="n">
        <v>12414</v>
      </c>
      <c r="AL1495" t="n">
        <v>15090</v>
      </c>
      <c r="AM1495" t="n">
        <v>17762</v>
      </c>
      <c r="AN1495" t="n">
        <v>22663</v>
      </c>
      <c r="AO1495"/>
      <c r="AP1495" t="n">
        <v>619</v>
      </c>
      <c r="AQ1495" t="n">
        <v>383</v>
      </c>
      <c r="AR1495" t="n">
        <v>371</v>
      </c>
    </row>
    <row r="1496">
      <c r="A1496" t="n">
        <v>169761</v>
      </c>
      <c r="B1496" t="s">
        <v>2490</v>
      </c>
      <c r="C1496" t="s">
        <v>2491</v>
      </c>
      <c r="D1496" t="s">
        <v>1745</v>
      </c>
      <c r="E1496" t="s">
        <v>1434</v>
      </c>
      <c r="F1496" t="s">
        <v>279</v>
      </c>
      <c r="G1496" t="s">
        <v>189</v>
      </c>
      <c r="H1496" t="s">
        <v>174</v>
      </c>
      <c r="I1496" t="s">
        <v>186</v>
      </c>
      <c r="J1496" t="s">
        <v>164</v>
      </c>
      <c r="K1496"/>
      <c r="L1496" t="s">
        <v>155</v>
      </c>
      <c r="M1496" t="s">
        <v>155</v>
      </c>
      <c r="N1496" t="n">
        <v>-83.1076</v>
      </c>
      <c r="O1496" t="n">
        <v>42.5253</v>
      </c>
      <c r="P1496" t="n">
        <v>1322</v>
      </c>
      <c r="Q1496" t="n">
        <v>1322</v>
      </c>
      <c r="R1496" t="n">
        <v>81.8</v>
      </c>
      <c r="S1496" t="n">
        <v>12.1</v>
      </c>
      <c r="T1496" t="n">
        <v>70</v>
      </c>
      <c r="U1496" t="n">
        <v>4.2</v>
      </c>
      <c r="V1496" t="n">
        <v>2.4</v>
      </c>
      <c r="W1496" t="n">
        <v>0.2</v>
      </c>
      <c r="X1496" t="n">
        <v>51</v>
      </c>
      <c r="Y1496"/>
      <c r="Z1496" t="n">
        <v>12</v>
      </c>
      <c r="AA1496" t="n">
        <v>60</v>
      </c>
      <c r="AB1496" t="n">
        <v>38.3</v>
      </c>
      <c r="AC1496"/>
      <c r="AD1496"/>
      <c r="AE1496"/>
      <c r="AF1496" t="n">
        <v>129</v>
      </c>
      <c r="AG1496" t="n">
        <v>61</v>
      </c>
      <c r="AH1496" t="n">
        <v>67</v>
      </c>
      <c r="AI1496" t="n">
        <v>22059</v>
      </c>
      <c r="AJ1496" t="n">
        <v>22012</v>
      </c>
      <c r="AK1496" t="n">
        <v>28359</v>
      </c>
      <c r="AL1496"/>
      <c r="AM1496"/>
      <c r="AN1496"/>
      <c r="AO1496"/>
      <c r="AP1496"/>
      <c r="AQ1496"/>
      <c r="AR1496"/>
    </row>
    <row r="1497">
      <c r="A1497" t="n">
        <v>169798</v>
      </c>
      <c r="B1497" t="s">
        <v>2492</v>
      </c>
      <c r="C1497" t="s">
        <v>2493</v>
      </c>
      <c r="D1497" t="s">
        <v>1745</v>
      </c>
      <c r="E1497" t="s">
        <v>1434</v>
      </c>
      <c r="F1497" t="s">
        <v>148</v>
      </c>
      <c r="G1497" t="s">
        <v>149</v>
      </c>
      <c r="H1497" t="s">
        <v>150</v>
      </c>
      <c r="I1497" t="s">
        <v>186</v>
      </c>
      <c r="J1497" t="s">
        <v>238</v>
      </c>
      <c r="K1497" t="s">
        <v>159</v>
      </c>
      <c r="L1497" t="s">
        <v>155</v>
      </c>
      <c r="M1497" t="s">
        <v>155</v>
      </c>
      <c r="N1497" t="n">
        <v>-83.6274</v>
      </c>
      <c r="O1497" t="n">
        <v>42.2517</v>
      </c>
      <c r="P1497" t="n">
        <v>16770</v>
      </c>
      <c r="Q1497" t="n">
        <v>13790</v>
      </c>
      <c r="R1497" t="n">
        <v>59.3</v>
      </c>
      <c r="S1497" t="n">
        <v>56.3</v>
      </c>
      <c r="T1497" t="n">
        <v>17.2</v>
      </c>
      <c r="U1497" t="n">
        <v>9.1</v>
      </c>
      <c r="V1497" t="n">
        <v>3.6</v>
      </c>
      <c r="W1497" t="n">
        <v>3.8</v>
      </c>
      <c r="X1497" t="n">
        <v>68</v>
      </c>
      <c r="Y1497" t="n">
        <v>44</v>
      </c>
      <c r="Z1497" t="n">
        <v>15</v>
      </c>
      <c r="AA1497" t="n">
        <v>2783</v>
      </c>
      <c r="AB1497" t="n">
        <v>45.5</v>
      </c>
      <c r="AC1497" t="n">
        <v>2783</v>
      </c>
      <c r="AD1497" t="n">
        <v>45.5</v>
      </c>
      <c r="AE1497" t="n">
        <v>23</v>
      </c>
      <c r="AF1497" t="n">
        <v>1978</v>
      </c>
      <c r="AG1497" t="n">
        <v>37</v>
      </c>
      <c r="AH1497" t="n">
        <v>69</v>
      </c>
      <c r="AI1497" t="n">
        <v>17388</v>
      </c>
      <c r="AJ1497" t="n">
        <v>14925</v>
      </c>
      <c r="AK1497" t="n">
        <v>14959</v>
      </c>
      <c r="AL1497" t="n">
        <v>16268</v>
      </c>
      <c r="AM1497" t="n">
        <v>20089</v>
      </c>
      <c r="AN1497" t="n">
        <v>22274</v>
      </c>
      <c r="AO1497"/>
      <c r="AP1497" t="n">
        <v>2638</v>
      </c>
      <c r="AQ1497" t="n">
        <v>920</v>
      </c>
      <c r="AR1497" t="n">
        <v>29</v>
      </c>
    </row>
    <row r="1498">
      <c r="A1498" t="n">
        <v>169813</v>
      </c>
      <c r="B1498" t="s">
        <v>2494</v>
      </c>
      <c r="C1498" t="s">
        <v>2471</v>
      </c>
      <c r="D1498" t="s">
        <v>1745</v>
      </c>
      <c r="E1498" t="s">
        <v>1434</v>
      </c>
      <c r="F1498" t="s">
        <v>199</v>
      </c>
      <c r="G1498" t="s">
        <v>189</v>
      </c>
      <c r="H1498" t="s">
        <v>200</v>
      </c>
      <c r="I1498" t="s">
        <v>186</v>
      </c>
      <c r="J1498" t="s">
        <v>164</v>
      </c>
      <c r="K1498"/>
      <c r="L1498" t="s">
        <v>155</v>
      </c>
      <c r="M1498" t="s">
        <v>155</v>
      </c>
      <c r="N1498" t="n">
        <v>-83.7579</v>
      </c>
      <c r="O1498" t="n">
        <v>42.9804</v>
      </c>
      <c r="P1498" t="n">
        <v>92</v>
      </c>
      <c r="Q1498" t="n">
        <v>92</v>
      </c>
      <c r="R1498" t="n">
        <v>96.7</v>
      </c>
      <c r="S1498" t="n">
        <v>16.3</v>
      </c>
      <c r="T1498" t="n">
        <v>69.6</v>
      </c>
      <c r="U1498" t="n">
        <v>3.3</v>
      </c>
      <c r="V1498" t="n">
        <v>0</v>
      </c>
      <c r="W1498" t="n">
        <v>0</v>
      </c>
      <c r="X1498" t="n">
        <v>75</v>
      </c>
      <c r="Y1498"/>
      <c r="Z1498" t="n">
        <v>16</v>
      </c>
      <c r="AA1498"/>
      <c r="AB1498"/>
      <c r="AC1498"/>
      <c r="AD1498"/>
      <c r="AE1498"/>
      <c r="AF1498" t="n">
        <v>21</v>
      </c>
      <c r="AG1498" t="n">
        <v>46</v>
      </c>
      <c r="AH1498" t="n">
        <v>50</v>
      </c>
      <c r="AI1498" t="n">
        <v>13906</v>
      </c>
      <c r="AJ1498" t="n">
        <v>13356</v>
      </c>
      <c r="AK1498"/>
      <c r="AL1498"/>
      <c r="AM1498"/>
      <c r="AN1498"/>
      <c r="AO1498"/>
      <c r="AP1498"/>
      <c r="AQ1498"/>
      <c r="AR1498"/>
    </row>
    <row r="1499">
      <c r="A1499" t="n">
        <v>169910</v>
      </c>
      <c r="B1499" t="s">
        <v>2495</v>
      </c>
      <c r="C1499" t="s">
        <v>2496</v>
      </c>
      <c r="D1499" t="s">
        <v>1745</v>
      </c>
      <c r="E1499" t="s">
        <v>1434</v>
      </c>
      <c r="F1499" t="s">
        <v>148</v>
      </c>
      <c r="G1499" t="s">
        <v>149</v>
      </c>
      <c r="H1499" t="s">
        <v>150</v>
      </c>
      <c r="I1499" t="s">
        <v>175</v>
      </c>
      <c r="J1499" t="s">
        <v>152</v>
      </c>
      <c r="K1499" t="s">
        <v>159</v>
      </c>
      <c r="L1499" t="s">
        <v>155</v>
      </c>
      <c r="M1499" t="s">
        <v>155</v>
      </c>
      <c r="N1499" t="n">
        <v>-85.4819</v>
      </c>
      <c r="O1499" t="n">
        <v>43.6877</v>
      </c>
      <c r="P1499" t="n">
        <v>12162</v>
      </c>
      <c r="Q1499" t="n">
        <v>10902</v>
      </c>
      <c r="R1499" t="n">
        <v>54.6</v>
      </c>
      <c r="S1499" t="n">
        <v>74.3</v>
      </c>
      <c r="T1499" t="n">
        <v>9</v>
      </c>
      <c r="U1499" t="n">
        <v>6.8</v>
      </c>
      <c r="V1499" t="n">
        <v>1.6</v>
      </c>
      <c r="W1499" t="n">
        <v>1.2</v>
      </c>
      <c r="X1499" t="n">
        <v>73</v>
      </c>
      <c r="Y1499" t="n">
        <v>42</v>
      </c>
      <c r="Z1499" t="n">
        <v>15</v>
      </c>
      <c r="AA1499" t="n">
        <v>1780</v>
      </c>
      <c r="AB1499" t="n">
        <v>47.9</v>
      </c>
      <c r="AC1499" t="n">
        <v>550</v>
      </c>
      <c r="AD1499" t="n">
        <v>53.6</v>
      </c>
      <c r="AE1499" t="n">
        <v>31.3</v>
      </c>
      <c r="AF1499" t="n">
        <v>1706</v>
      </c>
      <c r="AG1499" t="n">
        <v>34</v>
      </c>
      <c r="AH1499" t="n">
        <v>74</v>
      </c>
      <c r="AI1499" t="n">
        <v>13154</v>
      </c>
      <c r="AJ1499" t="n">
        <v>5957</v>
      </c>
      <c r="AK1499" t="n">
        <v>7962</v>
      </c>
      <c r="AL1499" t="n">
        <v>12303</v>
      </c>
      <c r="AM1499" t="n">
        <v>17193</v>
      </c>
      <c r="AN1499" t="n">
        <v>19308</v>
      </c>
      <c r="AO1499" t="n">
        <v>628</v>
      </c>
      <c r="AP1499" t="n">
        <v>1736</v>
      </c>
      <c r="AQ1499" t="n">
        <v>181</v>
      </c>
      <c r="AR1499" t="n">
        <v>202</v>
      </c>
    </row>
    <row r="1500">
      <c r="A1500" t="n">
        <v>169974</v>
      </c>
      <c r="B1500" t="s">
        <v>2497</v>
      </c>
      <c r="C1500" t="s">
        <v>2498</v>
      </c>
      <c r="D1500" t="s">
        <v>1745</v>
      </c>
      <c r="E1500" t="s">
        <v>1434</v>
      </c>
      <c r="F1500" t="s">
        <v>173</v>
      </c>
      <c r="G1500" t="s">
        <v>149</v>
      </c>
      <c r="H1500" t="s">
        <v>174</v>
      </c>
      <c r="I1500" t="s">
        <v>205</v>
      </c>
      <c r="J1500" t="s">
        <v>168</v>
      </c>
      <c r="K1500" t="s">
        <v>176</v>
      </c>
      <c r="L1500" t="s">
        <v>155</v>
      </c>
      <c r="M1500" t="s">
        <v>155</v>
      </c>
      <c r="N1500" t="n">
        <v>-85.4969</v>
      </c>
      <c r="O1500" t="n">
        <v>41.8925</v>
      </c>
      <c r="P1500" t="n">
        <v>1648</v>
      </c>
      <c r="Q1500" t="n">
        <v>1648</v>
      </c>
      <c r="R1500" t="n">
        <v>58.6</v>
      </c>
      <c r="S1500" t="n">
        <v>73.6</v>
      </c>
      <c r="T1500" t="n">
        <v>4.6</v>
      </c>
      <c r="U1500" t="n">
        <v>12.7</v>
      </c>
      <c r="V1500" t="n">
        <v>0.8</v>
      </c>
      <c r="W1500" t="n">
        <v>0</v>
      </c>
      <c r="X1500" t="n">
        <v>63</v>
      </c>
      <c r="Y1500" t="n">
        <v>46</v>
      </c>
      <c r="Z1500" t="n">
        <v>23</v>
      </c>
      <c r="AA1500" t="n">
        <v>123</v>
      </c>
      <c r="AB1500" t="n">
        <v>36.6</v>
      </c>
      <c r="AC1500"/>
      <c r="AD1500"/>
      <c r="AE1500"/>
      <c r="AF1500" t="n">
        <v>126</v>
      </c>
      <c r="AG1500" t="n">
        <v>26</v>
      </c>
      <c r="AH1500" t="n">
        <v>52</v>
      </c>
      <c r="AI1500" t="n">
        <v>9066</v>
      </c>
      <c r="AJ1500" t="n">
        <v>6231</v>
      </c>
      <c r="AK1500" t="n">
        <v>5421</v>
      </c>
      <c r="AL1500" t="n">
        <v>10254</v>
      </c>
      <c r="AM1500" t="n">
        <v>10933</v>
      </c>
      <c r="AN1500" t="n">
        <v>14117</v>
      </c>
      <c r="AO1500" t="n">
        <v>169</v>
      </c>
      <c r="AP1500"/>
      <c r="AQ1500"/>
      <c r="AR1500"/>
    </row>
    <row r="1501">
      <c r="A1501" t="n">
        <v>169983</v>
      </c>
      <c r="B1501" t="s">
        <v>2499</v>
      </c>
      <c r="C1501" t="s">
        <v>2471</v>
      </c>
      <c r="D1501" t="s">
        <v>1745</v>
      </c>
      <c r="E1501" t="s">
        <v>1434</v>
      </c>
      <c r="F1501" t="s">
        <v>162</v>
      </c>
      <c r="G1501" t="s">
        <v>163</v>
      </c>
      <c r="H1501" t="s">
        <v>150</v>
      </c>
      <c r="I1501" t="s">
        <v>151</v>
      </c>
      <c r="J1501" t="s">
        <v>168</v>
      </c>
      <c r="K1501" t="s">
        <v>153</v>
      </c>
      <c r="L1501" t="s">
        <v>155</v>
      </c>
      <c r="M1501" t="s">
        <v>155</v>
      </c>
      <c r="N1501" t="n">
        <v>-83.7128</v>
      </c>
      <c r="O1501" t="n">
        <v>43.0125</v>
      </c>
      <c r="P1501" t="n">
        <v>2167</v>
      </c>
      <c r="Q1501" t="n">
        <v>1633</v>
      </c>
      <c r="R1501" t="n">
        <v>20.3</v>
      </c>
      <c r="S1501" t="n">
        <v>73.9</v>
      </c>
      <c r="T1501" t="n">
        <v>3.1</v>
      </c>
      <c r="U1501" t="n">
        <v>4</v>
      </c>
      <c r="V1501" t="n">
        <v>6.6</v>
      </c>
      <c r="W1501" t="n">
        <v>6.6</v>
      </c>
      <c r="X1501" t="n">
        <v>93</v>
      </c>
      <c r="Y1501"/>
      <c r="Z1501" t="n">
        <v>11</v>
      </c>
      <c r="AA1501" t="n">
        <v>370</v>
      </c>
      <c r="AB1501" t="n">
        <v>70.5</v>
      </c>
      <c r="AC1501" t="n">
        <v>370</v>
      </c>
      <c r="AD1501" t="n">
        <v>70.5</v>
      </c>
      <c r="AE1501" t="n">
        <v>15.9</v>
      </c>
      <c r="AF1501" t="n">
        <v>294</v>
      </c>
      <c r="AG1501" t="n">
        <v>17</v>
      </c>
      <c r="AH1501" t="n">
        <v>97</v>
      </c>
      <c r="AI1501" t="n">
        <v>33616</v>
      </c>
      <c r="AJ1501" t="n">
        <v>27584</v>
      </c>
      <c r="AK1501" t="n">
        <v>24373</v>
      </c>
      <c r="AL1501" t="n">
        <v>32117</v>
      </c>
      <c r="AM1501" t="n">
        <v>34414</v>
      </c>
      <c r="AN1501" t="n">
        <v>35912</v>
      </c>
      <c r="AO1501"/>
      <c r="AP1501" t="n">
        <v>319</v>
      </c>
      <c r="AQ1501" t="n">
        <v>166</v>
      </c>
      <c r="AR1501"/>
    </row>
    <row r="1502">
      <c r="A1502" t="n">
        <v>169992</v>
      </c>
      <c r="B1502" t="s">
        <v>2500</v>
      </c>
      <c r="C1502" t="s">
        <v>2501</v>
      </c>
      <c r="D1502" t="s">
        <v>1745</v>
      </c>
      <c r="E1502" t="s">
        <v>1434</v>
      </c>
      <c r="F1502" t="s">
        <v>173</v>
      </c>
      <c r="G1502" t="s">
        <v>149</v>
      </c>
      <c r="H1502" t="s">
        <v>174</v>
      </c>
      <c r="I1502" t="s">
        <v>175</v>
      </c>
      <c r="J1502" t="s">
        <v>164</v>
      </c>
      <c r="K1502" t="s">
        <v>176</v>
      </c>
      <c r="L1502" t="s">
        <v>155</v>
      </c>
      <c r="M1502" t="s">
        <v>155</v>
      </c>
      <c r="N1502" t="n">
        <v>-90.1656</v>
      </c>
      <c r="O1502" t="n">
        <v>46.4719</v>
      </c>
      <c r="P1502" t="n">
        <v>1048</v>
      </c>
      <c r="Q1502" t="n">
        <v>1048</v>
      </c>
      <c r="R1502" t="n">
        <v>60.8</v>
      </c>
      <c r="S1502" t="n">
        <v>85.2</v>
      </c>
      <c r="T1502" t="n">
        <v>2.3</v>
      </c>
      <c r="U1502" t="n">
        <v>2.9</v>
      </c>
      <c r="V1502" t="n">
        <v>0.5</v>
      </c>
      <c r="W1502" t="n">
        <v>0.4</v>
      </c>
      <c r="X1502" t="n">
        <v>62</v>
      </c>
      <c r="Y1502" t="n">
        <v>53</v>
      </c>
      <c r="Z1502" t="n">
        <v>12</v>
      </c>
      <c r="AA1502" t="n">
        <v>174</v>
      </c>
      <c r="AB1502" t="n">
        <v>32.2</v>
      </c>
      <c r="AC1502"/>
      <c r="AD1502"/>
      <c r="AE1502"/>
      <c r="AF1502" t="n">
        <v>135</v>
      </c>
      <c r="AG1502" t="n">
        <v>35</v>
      </c>
      <c r="AH1502" t="n">
        <v>52</v>
      </c>
      <c r="AI1502" t="n">
        <v>6425</v>
      </c>
      <c r="AJ1502" t="n">
        <v>2687</v>
      </c>
      <c r="AK1502" t="n">
        <v>5435</v>
      </c>
      <c r="AL1502" t="n">
        <v>6056</v>
      </c>
      <c r="AM1502" t="n">
        <v>12198</v>
      </c>
      <c r="AN1502" t="n">
        <v>12847</v>
      </c>
      <c r="AO1502" t="n">
        <v>115</v>
      </c>
      <c r="AP1502"/>
      <c r="AQ1502"/>
      <c r="AR1502"/>
    </row>
    <row r="1503">
      <c r="A1503" t="n">
        <v>170000</v>
      </c>
      <c r="B1503" t="s">
        <v>2502</v>
      </c>
      <c r="C1503" t="s">
        <v>2503</v>
      </c>
      <c r="D1503" t="s">
        <v>1745</v>
      </c>
      <c r="E1503" t="s">
        <v>1434</v>
      </c>
      <c r="F1503" t="s">
        <v>162</v>
      </c>
      <c r="G1503" t="s">
        <v>163</v>
      </c>
      <c r="H1503" t="s">
        <v>150</v>
      </c>
      <c r="I1503" t="s">
        <v>151</v>
      </c>
      <c r="J1503" t="s">
        <v>164</v>
      </c>
      <c r="K1503" t="s">
        <v>179</v>
      </c>
      <c r="L1503" t="s">
        <v>155</v>
      </c>
      <c r="M1503" t="s">
        <v>155</v>
      </c>
      <c r="N1503" t="n">
        <v>-85.6921</v>
      </c>
      <c r="O1503" t="n">
        <v>42.9195</v>
      </c>
      <c r="P1503" t="n">
        <v>1528</v>
      </c>
      <c r="Q1503" t="n">
        <v>1439</v>
      </c>
      <c r="R1503" t="n">
        <v>59.6</v>
      </c>
      <c r="S1503" t="n">
        <v>51.6</v>
      </c>
      <c r="T1503" t="n">
        <v>22.7</v>
      </c>
      <c r="U1503" t="n">
        <v>7.5</v>
      </c>
      <c r="V1503" t="n">
        <v>1.9</v>
      </c>
      <c r="W1503" t="n">
        <v>0.1</v>
      </c>
      <c r="X1503" t="n">
        <v>59</v>
      </c>
      <c r="Y1503" t="n">
        <v>0</v>
      </c>
      <c r="Z1503" t="n">
        <v>15</v>
      </c>
      <c r="AA1503" t="n">
        <v>126</v>
      </c>
      <c r="AB1503" t="n">
        <v>42.9</v>
      </c>
      <c r="AC1503" t="n">
        <v>71</v>
      </c>
      <c r="AD1503" t="n">
        <v>46.5</v>
      </c>
      <c r="AE1503" t="n">
        <v>22.5</v>
      </c>
      <c r="AF1503" t="n">
        <v>88</v>
      </c>
      <c r="AG1503" t="n">
        <v>50</v>
      </c>
      <c r="AH1503" t="n">
        <v>80</v>
      </c>
      <c r="AI1503" t="n">
        <v>14127</v>
      </c>
      <c r="AJ1503" t="n">
        <v>12048</v>
      </c>
      <c r="AK1503" t="n">
        <v>10618</v>
      </c>
      <c r="AL1503" t="n">
        <v>11218</v>
      </c>
      <c r="AM1503" t="n">
        <v>18203</v>
      </c>
      <c r="AN1503" t="n">
        <v>19185</v>
      </c>
      <c r="AO1503" t="n">
        <v>47</v>
      </c>
      <c r="AP1503" t="n">
        <v>122</v>
      </c>
      <c r="AQ1503" t="n">
        <v>23</v>
      </c>
      <c r="AR1503"/>
    </row>
    <row r="1504">
      <c r="A1504" t="n">
        <v>170037</v>
      </c>
      <c r="B1504" t="s">
        <v>2504</v>
      </c>
      <c r="C1504" t="s">
        <v>2456</v>
      </c>
      <c r="D1504" t="s">
        <v>1745</v>
      </c>
      <c r="E1504" t="s">
        <v>1434</v>
      </c>
      <c r="F1504" t="s">
        <v>162</v>
      </c>
      <c r="G1504" t="s">
        <v>163</v>
      </c>
      <c r="H1504" t="s">
        <v>150</v>
      </c>
      <c r="I1504" t="s">
        <v>151</v>
      </c>
      <c r="J1504" t="s">
        <v>168</v>
      </c>
      <c r="K1504" t="s">
        <v>153</v>
      </c>
      <c r="L1504" t="s">
        <v>155</v>
      </c>
      <c r="M1504" t="s">
        <v>155</v>
      </c>
      <c r="N1504" t="n">
        <v>-85.5953</v>
      </c>
      <c r="O1504" t="n">
        <v>42.98</v>
      </c>
      <c r="P1504" t="n">
        <v>2066</v>
      </c>
      <c r="Q1504" t="n">
        <v>1640</v>
      </c>
      <c r="R1504" t="n">
        <v>62.3</v>
      </c>
      <c r="S1504" t="n">
        <v>70.4</v>
      </c>
      <c r="T1504" t="n">
        <v>9.3</v>
      </c>
      <c r="U1504" t="n">
        <v>7.3</v>
      </c>
      <c r="V1504" t="n">
        <v>1.9</v>
      </c>
      <c r="W1504" t="n">
        <v>6.3</v>
      </c>
      <c r="X1504" t="n">
        <v>84</v>
      </c>
      <c r="Y1504"/>
      <c r="Z1504" t="n">
        <v>15</v>
      </c>
      <c r="AA1504" t="n">
        <v>268</v>
      </c>
      <c r="AB1504" t="n">
        <v>61.6</v>
      </c>
      <c r="AC1504" t="n">
        <v>245</v>
      </c>
      <c r="AD1504" t="n">
        <v>65.7</v>
      </c>
      <c r="AE1504" t="n">
        <v>55.9</v>
      </c>
      <c r="AF1504" t="n">
        <v>285</v>
      </c>
      <c r="AG1504" t="n">
        <v>30</v>
      </c>
      <c r="AH1504" t="n">
        <v>93</v>
      </c>
      <c r="AI1504" t="n">
        <v>23147</v>
      </c>
      <c r="AJ1504" t="n">
        <v>17129</v>
      </c>
      <c r="AK1504" t="n">
        <v>18158</v>
      </c>
      <c r="AL1504" t="n">
        <v>21507</v>
      </c>
      <c r="AM1504" t="n">
        <v>23345</v>
      </c>
      <c r="AN1504" t="n">
        <v>25522</v>
      </c>
      <c r="AO1504" t="n">
        <v>26</v>
      </c>
      <c r="AP1504" t="n">
        <v>283</v>
      </c>
      <c r="AQ1504" t="n">
        <v>132</v>
      </c>
      <c r="AR1504" t="n">
        <v>7</v>
      </c>
    </row>
    <row r="1505">
      <c r="A1505" t="n">
        <v>170055</v>
      </c>
      <c r="B1505" t="s">
        <v>2505</v>
      </c>
      <c r="C1505" t="s">
        <v>2456</v>
      </c>
      <c r="D1505" t="s">
        <v>1745</v>
      </c>
      <c r="E1505" t="s">
        <v>1434</v>
      </c>
      <c r="F1505" t="s">
        <v>173</v>
      </c>
      <c r="G1505" t="s">
        <v>149</v>
      </c>
      <c r="H1505" t="s">
        <v>174</v>
      </c>
      <c r="I1505" t="s">
        <v>151</v>
      </c>
      <c r="J1505" t="s">
        <v>238</v>
      </c>
      <c r="K1505" t="s">
        <v>176</v>
      </c>
      <c r="L1505" t="s">
        <v>155</v>
      </c>
      <c r="M1505" t="s">
        <v>155</v>
      </c>
      <c r="N1505" t="n">
        <v>-85.6656</v>
      </c>
      <c r="O1505" t="n">
        <v>42.9671</v>
      </c>
      <c r="P1505" t="n">
        <v>17294</v>
      </c>
      <c r="Q1505" t="n">
        <v>17294</v>
      </c>
      <c r="R1505" t="n">
        <v>54.9</v>
      </c>
      <c r="S1505" t="n">
        <v>61.8</v>
      </c>
      <c r="T1505" t="n">
        <v>9.2</v>
      </c>
      <c r="U1505" t="n">
        <v>15.8</v>
      </c>
      <c r="V1505" t="n">
        <v>4.1</v>
      </c>
      <c r="W1505" t="n">
        <v>0.2</v>
      </c>
      <c r="X1505" t="n">
        <v>63</v>
      </c>
      <c r="Y1505" t="n">
        <v>53</v>
      </c>
      <c r="Z1505" t="n">
        <v>20</v>
      </c>
      <c r="AA1505" t="n">
        <v>1463</v>
      </c>
      <c r="AB1505" t="n">
        <v>18.5</v>
      </c>
      <c r="AC1505"/>
      <c r="AD1505"/>
      <c r="AE1505"/>
      <c r="AF1505" t="n">
        <v>1244</v>
      </c>
      <c r="AG1505" t="n">
        <v>27</v>
      </c>
      <c r="AH1505" t="n">
        <v>55</v>
      </c>
      <c r="AI1505" t="n">
        <v>11137</v>
      </c>
      <c r="AJ1505" t="n">
        <v>9228</v>
      </c>
      <c r="AK1505" t="n">
        <v>9706</v>
      </c>
      <c r="AL1505" t="n">
        <v>12201</v>
      </c>
      <c r="AM1505" t="n">
        <v>14418</v>
      </c>
      <c r="AN1505" t="n">
        <v>15347</v>
      </c>
      <c r="AO1505" t="n">
        <v>1344</v>
      </c>
      <c r="AP1505"/>
      <c r="AQ1505"/>
      <c r="AR1505"/>
    </row>
    <row r="1506">
      <c r="A1506" t="n">
        <v>170082</v>
      </c>
      <c r="B1506" t="s">
        <v>2506</v>
      </c>
      <c r="C1506" t="s">
        <v>2507</v>
      </c>
      <c r="D1506" t="s">
        <v>1745</v>
      </c>
      <c r="E1506" t="s">
        <v>1434</v>
      </c>
      <c r="F1506" t="s">
        <v>148</v>
      </c>
      <c r="G1506" t="s">
        <v>149</v>
      </c>
      <c r="H1506" t="s">
        <v>150</v>
      </c>
      <c r="I1506" t="s">
        <v>175</v>
      </c>
      <c r="J1506" t="s">
        <v>158</v>
      </c>
      <c r="K1506" t="s">
        <v>159</v>
      </c>
      <c r="L1506" t="s">
        <v>155</v>
      </c>
      <c r="M1506" t="s">
        <v>155</v>
      </c>
      <c r="N1506" t="n">
        <v>-85.8898</v>
      </c>
      <c r="O1506" t="n">
        <v>42.963</v>
      </c>
      <c r="P1506" t="n">
        <v>24603</v>
      </c>
      <c r="Q1506" t="n">
        <v>20624</v>
      </c>
      <c r="R1506" t="n">
        <v>59.8</v>
      </c>
      <c r="S1506" t="n">
        <v>78.3</v>
      </c>
      <c r="T1506" t="n">
        <v>5.4</v>
      </c>
      <c r="U1506" t="n">
        <v>7.1</v>
      </c>
      <c r="V1506" t="n">
        <v>2.8</v>
      </c>
      <c r="W1506" t="n">
        <v>1.6</v>
      </c>
      <c r="X1506" t="n">
        <v>77</v>
      </c>
      <c r="Y1506" t="n">
        <v>31</v>
      </c>
      <c r="Z1506" t="n">
        <v>15</v>
      </c>
      <c r="AA1506" t="n">
        <v>4089</v>
      </c>
      <c r="AB1506" t="n">
        <v>68.6</v>
      </c>
      <c r="AC1506" t="n">
        <v>4089</v>
      </c>
      <c r="AD1506" t="n">
        <v>68.6</v>
      </c>
      <c r="AE1506" t="n">
        <v>44.6</v>
      </c>
      <c r="AF1506" t="n">
        <v>3843</v>
      </c>
      <c r="AG1506" t="n">
        <v>26</v>
      </c>
      <c r="AH1506" t="n">
        <v>72</v>
      </c>
      <c r="AI1506" t="n">
        <v>17995</v>
      </c>
      <c r="AJ1506" t="n">
        <v>11395</v>
      </c>
      <c r="AK1506" t="n">
        <v>11390</v>
      </c>
      <c r="AL1506" t="n">
        <v>14507</v>
      </c>
      <c r="AM1506" t="n">
        <v>20860</v>
      </c>
      <c r="AN1506" t="n">
        <v>23541</v>
      </c>
      <c r="AO1506"/>
      <c r="AP1506" t="n">
        <v>4144</v>
      </c>
      <c r="AQ1506" t="n">
        <v>979</v>
      </c>
      <c r="AR1506" t="n">
        <v>103</v>
      </c>
    </row>
    <row r="1507">
      <c r="A1507" t="n">
        <v>170091</v>
      </c>
      <c r="B1507" t="s">
        <v>2508</v>
      </c>
      <c r="C1507" t="s">
        <v>2509</v>
      </c>
      <c r="D1507" t="s">
        <v>1745</v>
      </c>
      <c r="E1507" t="s">
        <v>1434</v>
      </c>
      <c r="F1507" t="s">
        <v>162</v>
      </c>
      <c r="G1507" t="s">
        <v>163</v>
      </c>
      <c r="H1507" t="s">
        <v>150</v>
      </c>
      <c r="I1507" t="s">
        <v>186</v>
      </c>
      <c r="J1507" t="s">
        <v>164</v>
      </c>
      <c r="K1507" t="s">
        <v>179</v>
      </c>
      <c r="L1507" t="s">
        <v>155</v>
      </c>
      <c r="M1507" t="s">
        <v>155</v>
      </c>
      <c r="N1507" t="n">
        <v>-84.6387</v>
      </c>
      <c r="O1507" t="n">
        <v>42.7542</v>
      </c>
      <c r="P1507" t="n">
        <v>171</v>
      </c>
      <c r="Q1507" t="n">
        <v>171</v>
      </c>
      <c r="R1507" t="n">
        <v>43.9</v>
      </c>
      <c r="S1507" t="n">
        <v>63.2</v>
      </c>
      <c r="T1507" t="n">
        <v>28.1</v>
      </c>
      <c r="U1507" t="n">
        <v>2.9</v>
      </c>
      <c r="V1507" t="n">
        <v>1.2</v>
      </c>
      <c r="W1507" t="n">
        <v>2.9</v>
      </c>
      <c r="X1507" t="n">
        <v>39</v>
      </c>
      <c r="Y1507" t="n">
        <v>20</v>
      </c>
      <c r="Z1507" t="n">
        <v>13</v>
      </c>
      <c r="AA1507" t="n">
        <v>27</v>
      </c>
      <c r="AB1507" t="n">
        <v>25.9</v>
      </c>
      <c r="AC1507" t="n">
        <v>27</v>
      </c>
      <c r="AD1507" t="n">
        <v>22.2</v>
      </c>
      <c r="AE1507" t="n">
        <v>22.2</v>
      </c>
      <c r="AF1507" t="n">
        <v>38</v>
      </c>
      <c r="AG1507" t="n">
        <v>62</v>
      </c>
      <c r="AH1507" t="n">
        <v>98</v>
      </c>
      <c r="AI1507" t="n">
        <v>19390</v>
      </c>
      <c r="AJ1507" t="n">
        <v>20032</v>
      </c>
      <c r="AK1507" t="n">
        <v>17294</v>
      </c>
      <c r="AL1507" t="n">
        <v>15589</v>
      </c>
      <c r="AM1507" t="n">
        <v>18664</v>
      </c>
      <c r="AN1507" t="n">
        <v>25214</v>
      </c>
      <c r="AO1507" t="n">
        <v>9</v>
      </c>
      <c r="AP1507" t="n">
        <v>16</v>
      </c>
      <c r="AQ1507"/>
      <c r="AR1507"/>
    </row>
    <row r="1508">
      <c r="A1508" t="n">
        <v>170240</v>
      </c>
      <c r="B1508" t="s">
        <v>2510</v>
      </c>
      <c r="C1508" t="s">
        <v>2511</v>
      </c>
      <c r="D1508" t="s">
        <v>1745</v>
      </c>
      <c r="E1508" t="s">
        <v>1434</v>
      </c>
      <c r="F1508" t="s">
        <v>148</v>
      </c>
      <c r="G1508" t="s">
        <v>149</v>
      </c>
      <c r="H1508" t="s">
        <v>150</v>
      </c>
      <c r="I1508" t="s">
        <v>151</v>
      </c>
      <c r="J1508" t="s">
        <v>238</v>
      </c>
      <c r="K1508" t="s">
        <v>176</v>
      </c>
      <c r="L1508" t="s">
        <v>155</v>
      </c>
      <c r="M1508" t="s">
        <v>155</v>
      </c>
      <c r="N1508" t="n">
        <v>-83.2361</v>
      </c>
      <c r="O1508" t="n">
        <v>42.3246</v>
      </c>
      <c r="P1508" t="n">
        <v>15739</v>
      </c>
      <c r="Q1508" t="n">
        <v>15739</v>
      </c>
      <c r="R1508" t="n">
        <v>57.3</v>
      </c>
      <c r="S1508" t="n">
        <v>47.8</v>
      </c>
      <c r="T1508" t="n">
        <v>14.5</v>
      </c>
      <c r="U1508" t="n">
        <v>4.6</v>
      </c>
      <c r="V1508" t="n">
        <v>3.3</v>
      </c>
      <c r="W1508" t="n">
        <v>1.5</v>
      </c>
      <c r="X1508"/>
      <c r="Y1508"/>
      <c r="Z1508" t="n">
        <v>22</v>
      </c>
      <c r="AA1508" t="n">
        <v>1421</v>
      </c>
      <c r="AB1508" t="n">
        <v>10.6</v>
      </c>
      <c r="AC1508"/>
      <c r="AD1508"/>
      <c r="AE1508"/>
      <c r="AF1508" t="n">
        <v>1160</v>
      </c>
      <c r="AG1508" t="n">
        <v>45</v>
      </c>
      <c r="AH1508" t="n">
        <v>54</v>
      </c>
      <c r="AI1508" t="n">
        <v>738</v>
      </c>
      <c r="AJ1508" t="n">
        <v>55</v>
      </c>
      <c r="AK1508" t="n">
        <v>-204</v>
      </c>
      <c r="AL1508" t="n">
        <v>2491</v>
      </c>
      <c r="AM1508" t="n">
        <v>5807</v>
      </c>
      <c r="AN1508" t="n">
        <v>8653</v>
      </c>
      <c r="AO1508" t="n">
        <v>1345</v>
      </c>
      <c r="AP1508" t="n">
        <v>5</v>
      </c>
      <c r="AQ1508"/>
      <c r="AR1508"/>
    </row>
    <row r="1509">
      <c r="A1509" t="n">
        <v>170286</v>
      </c>
      <c r="B1509" t="s">
        <v>2512</v>
      </c>
      <c r="C1509" t="s">
        <v>2446</v>
      </c>
      <c r="D1509" t="s">
        <v>1745</v>
      </c>
      <c r="E1509" t="s">
        <v>1434</v>
      </c>
      <c r="F1509" t="s">
        <v>162</v>
      </c>
      <c r="G1509" t="s">
        <v>163</v>
      </c>
      <c r="H1509" t="s">
        <v>150</v>
      </c>
      <c r="I1509" t="s">
        <v>175</v>
      </c>
      <c r="J1509" t="s">
        <v>168</v>
      </c>
      <c r="K1509" t="s">
        <v>179</v>
      </c>
      <c r="L1509" t="s">
        <v>155</v>
      </c>
      <c r="M1509" t="s">
        <v>155</v>
      </c>
      <c r="N1509" t="n">
        <v>-84.6332</v>
      </c>
      <c r="O1509" t="n">
        <v>41.9337</v>
      </c>
      <c r="P1509" t="n">
        <v>1794</v>
      </c>
      <c r="Q1509" t="n">
        <v>1674</v>
      </c>
      <c r="R1509" t="n">
        <v>49.9</v>
      </c>
      <c r="S1509" t="n">
        <v>0</v>
      </c>
      <c r="T1509" t="n">
        <v>0</v>
      </c>
      <c r="U1509" t="n">
        <v>0</v>
      </c>
      <c r="V1509" t="n">
        <v>0</v>
      </c>
      <c r="W1509" t="n">
        <v>0</v>
      </c>
      <c r="X1509" t="n">
        <v>96</v>
      </c>
      <c r="Y1509" t="n">
        <v>50</v>
      </c>
      <c r="Z1509" t="n">
        <v>8</v>
      </c>
      <c r="AA1509" t="n">
        <v>369</v>
      </c>
      <c r="AB1509" t="n">
        <v>84.8</v>
      </c>
      <c r="AC1509" t="n">
        <v>369</v>
      </c>
      <c r="AD1509" t="n">
        <v>84.8</v>
      </c>
      <c r="AE1509" t="n">
        <v>72.1</v>
      </c>
      <c r="AF1509" t="n">
        <v>385</v>
      </c>
      <c r="AG1509" t="n">
        <v>0</v>
      </c>
      <c r="AH1509" t="n">
        <v>99</v>
      </c>
      <c r="AI1509" t="n">
        <v>26030</v>
      </c>
      <c r="AJ1509"/>
      <c r="AK1509"/>
      <c r="AL1509"/>
      <c r="AM1509"/>
      <c r="AN1509"/>
      <c r="AO1509"/>
      <c r="AP1509" t="n">
        <v>325</v>
      </c>
      <c r="AQ1509" t="n">
        <v>20</v>
      </c>
      <c r="AR1509" t="n">
        <v>2</v>
      </c>
    </row>
    <row r="1510">
      <c r="A1510" t="n">
        <v>170301</v>
      </c>
      <c r="B1510" t="s">
        <v>2513</v>
      </c>
      <c r="C1510" t="s">
        <v>2514</v>
      </c>
      <c r="D1510" t="s">
        <v>1745</v>
      </c>
      <c r="E1510" t="s">
        <v>1434</v>
      </c>
      <c r="F1510" t="s">
        <v>162</v>
      </c>
      <c r="G1510" t="s">
        <v>163</v>
      </c>
      <c r="H1510" t="s">
        <v>150</v>
      </c>
      <c r="I1510" t="s">
        <v>151</v>
      </c>
      <c r="J1510" t="s">
        <v>168</v>
      </c>
      <c r="K1510" t="s">
        <v>179</v>
      </c>
      <c r="L1510" t="s">
        <v>155</v>
      </c>
      <c r="M1510" t="s">
        <v>155</v>
      </c>
      <c r="N1510" t="n">
        <v>-86.101</v>
      </c>
      <c r="O1510" t="n">
        <v>42.7872</v>
      </c>
      <c r="P1510" t="n">
        <v>3282</v>
      </c>
      <c r="Q1510" t="n">
        <v>3282</v>
      </c>
      <c r="R1510" t="n">
        <v>61.3</v>
      </c>
      <c r="S1510" t="n">
        <v>77.9</v>
      </c>
      <c r="T1510" t="n">
        <v>3.5</v>
      </c>
      <c r="U1510" t="n">
        <v>7.6</v>
      </c>
      <c r="V1510" t="n">
        <v>2.4</v>
      </c>
      <c r="W1510" t="n">
        <v>2.6</v>
      </c>
      <c r="X1510" t="n">
        <v>90</v>
      </c>
      <c r="Y1510"/>
      <c r="Z1510" t="n">
        <v>11</v>
      </c>
      <c r="AA1510" t="n">
        <v>778</v>
      </c>
      <c r="AB1510" t="n">
        <v>82.3</v>
      </c>
      <c r="AC1510" t="n">
        <v>778</v>
      </c>
      <c r="AD1510" t="n">
        <v>82.3</v>
      </c>
      <c r="AE1510" t="n">
        <v>69</v>
      </c>
      <c r="AF1510" t="n">
        <v>955</v>
      </c>
      <c r="AG1510" t="n">
        <v>16</v>
      </c>
      <c r="AH1510" t="n">
        <v>93</v>
      </c>
      <c r="AI1510" t="n">
        <v>28643</v>
      </c>
      <c r="AJ1510" t="n">
        <v>14365</v>
      </c>
      <c r="AK1510" t="n">
        <v>16069</v>
      </c>
      <c r="AL1510" t="n">
        <v>20837</v>
      </c>
      <c r="AM1510" t="n">
        <v>26104</v>
      </c>
      <c r="AN1510" t="n">
        <v>31356</v>
      </c>
      <c r="AO1510"/>
      <c r="AP1510" t="n">
        <v>700</v>
      </c>
      <c r="AQ1510"/>
      <c r="AR1510"/>
    </row>
    <row r="1511">
      <c r="A1511" t="n">
        <v>170444</v>
      </c>
      <c r="B1511" t="s">
        <v>2515</v>
      </c>
      <c r="C1511" t="s">
        <v>2022</v>
      </c>
      <c r="D1511" t="s">
        <v>1745</v>
      </c>
      <c r="E1511" t="s">
        <v>1434</v>
      </c>
      <c r="F1511" t="s">
        <v>148</v>
      </c>
      <c r="G1511" t="s">
        <v>149</v>
      </c>
      <c r="H1511" t="s">
        <v>150</v>
      </c>
      <c r="I1511" t="s">
        <v>205</v>
      </c>
      <c r="J1511" t="s">
        <v>168</v>
      </c>
      <c r="K1511" t="s">
        <v>176</v>
      </c>
      <c r="L1511" t="s">
        <v>155</v>
      </c>
      <c r="M1511" t="s">
        <v>155</v>
      </c>
      <c r="N1511" t="n">
        <v>-84.4039</v>
      </c>
      <c r="O1511" t="n">
        <v>42.1648</v>
      </c>
      <c r="P1511" t="n">
        <v>5895</v>
      </c>
      <c r="Q1511" t="n">
        <v>5895</v>
      </c>
      <c r="R1511" t="n">
        <v>64.7</v>
      </c>
      <c r="S1511" t="n">
        <v>69.4</v>
      </c>
      <c r="T1511" t="n">
        <v>9.8</v>
      </c>
      <c r="U1511" t="n">
        <v>6.2</v>
      </c>
      <c r="V1511" t="n">
        <v>1</v>
      </c>
      <c r="W1511" t="n">
        <v>0.1</v>
      </c>
      <c r="X1511"/>
      <c r="Y1511"/>
      <c r="Z1511" t="n">
        <v>15</v>
      </c>
      <c r="AA1511" t="n">
        <v>541</v>
      </c>
      <c r="AB1511" t="n">
        <v>17.4</v>
      </c>
      <c r="AC1511"/>
      <c r="AD1511"/>
      <c r="AE1511"/>
      <c r="AF1511" t="n">
        <v>202</v>
      </c>
      <c r="AG1511" t="n">
        <v>34</v>
      </c>
      <c r="AH1511" t="n">
        <v>53</v>
      </c>
      <c r="AI1511" t="n">
        <v>8361</v>
      </c>
      <c r="AJ1511" t="n">
        <v>5242</v>
      </c>
      <c r="AK1511" t="n">
        <v>4763</v>
      </c>
      <c r="AL1511" t="n">
        <v>9595</v>
      </c>
      <c r="AM1511" t="n">
        <v>13553</v>
      </c>
      <c r="AN1511" t="n">
        <v>13286</v>
      </c>
      <c r="AO1511" t="n">
        <v>629</v>
      </c>
      <c r="AP1511" t="n">
        <v>1</v>
      </c>
      <c r="AQ1511"/>
      <c r="AR1511"/>
    </row>
    <row r="1512">
      <c r="A1512" t="n">
        <v>170532</v>
      </c>
      <c r="B1512" t="s">
        <v>2516</v>
      </c>
      <c r="C1512" t="s">
        <v>1744</v>
      </c>
      <c r="D1512" t="s">
        <v>1745</v>
      </c>
      <c r="E1512" t="s">
        <v>1434</v>
      </c>
      <c r="F1512" t="s">
        <v>162</v>
      </c>
      <c r="G1512" t="s">
        <v>163</v>
      </c>
      <c r="H1512" t="s">
        <v>150</v>
      </c>
      <c r="I1512" t="s">
        <v>151</v>
      </c>
      <c r="J1512" t="s">
        <v>168</v>
      </c>
      <c r="K1512" t="s">
        <v>179</v>
      </c>
      <c r="L1512" t="s">
        <v>155</v>
      </c>
      <c r="M1512" t="s">
        <v>155</v>
      </c>
      <c r="N1512" t="n">
        <v>-85.6019</v>
      </c>
      <c r="O1512" t="n">
        <v>42.2908</v>
      </c>
      <c r="P1512" t="n">
        <v>1376</v>
      </c>
      <c r="Q1512" t="n">
        <v>1376</v>
      </c>
      <c r="R1512" t="n">
        <v>58.4</v>
      </c>
      <c r="S1512" t="n">
        <v>61</v>
      </c>
      <c r="T1512" t="n">
        <v>4.6</v>
      </c>
      <c r="U1512" t="n">
        <v>16.1</v>
      </c>
      <c r="V1512" t="n">
        <v>5.5</v>
      </c>
      <c r="W1512" t="n">
        <v>4.9</v>
      </c>
      <c r="X1512" t="n">
        <v>84</v>
      </c>
      <c r="Y1512" t="n">
        <v>50</v>
      </c>
      <c r="Z1512" t="n">
        <v>10</v>
      </c>
      <c r="AA1512" t="n">
        <v>448</v>
      </c>
      <c r="AB1512" t="n">
        <v>81.7</v>
      </c>
      <c r="AC1512" t="n">
        <v>448</v>
      </c>
      <c r="AD1512" t="n">
        <v>81.7</v>
      </c>
      <c r="AE1512" t="n">
        <v>72.3</v>
      </c>
      <c r="AF1512" t="n">
        <v>370</v>
      </c>
      <c r="AG1512" t="n">
        <v>23</v>
      </c>
      <c r="AH1512" t="n">
        <v>100</v>
      </c>
      <c r="AI1512" t="n">
        <v>26050</v>
      </c>
      <c r="AJ1512" t="n">
        <v>14732</v>
      </c>
      <c r="AK1512" t="n">
        <v>12833</v>
      </c>
      <c r="AL1512" t="n">
        <v>17500</v>
      </c>
      <c r="AM1512" t="n">
        <v>22143</v>
      </c>
      <c r="AN1512" t="n">
        <v>29188</v>
      </c>
      <c r="AO1512"/>
      <c r="AP1512" t="n">
        <v>298</v>
      </c>
      <c r="AQ1512"/>
      <c r="AR1512"/>
    </row>
    <row r="1513">
      <c r="A1513" t="n">
        <v>170541</v>
      </c>
      <c r="B1513" t="s">
        <v>2517</v>
      </c>
      <c r="C1513" t="s">
        <v>1744</v>
      </c>
      <c r="D1513" t="s">
        <v>1745</v>
      </c>
      <c r="E1513" t="s">
        <v>1434</v>
      </c>
      <c r="F1513" t="s">
        <v>173</v>
      </c>
      <c r="G1513" t="s">
        <v>149</v>
      </c>
      <c r="H1513" t="s">
        <v>174</v>
      </c>
      <c r="I1513" t="s">
        <v>186</v>
      </c>
      <c r="J1513" t="s">
        <v>152</v>
      </c>
      <c r="K1513" t="s">
        <v>176</v>
      </c>
      <c r="L1513" t="s">
        <v>155</v>
      </c>
      <c r="M1513" t="s">
        <v>155</v>
      </c>
      <c r="N1513" t="n">
        <v>-85.6821</v>
      </c>
      <c r="O1513" t="n">
        <v>42.2259</v>
      </c>
      <c r="P1513" t="n">
        <v>9143</v>
      </c>
      <c r="Q1513" t="n">
        <v>9143</v>
      </c>
      <c r="R1513" t="n">
        <v>55.7</v>
      </c>
      <c r="S1513" t="n">
        <v>65.2</v>
      </c>
      <c r="T1513" t="n">
        <v>12</v>
      </c>
      <c r="U1513" t="n">
        <v>8</v>
      </c>
      <c r="V1513" t="n">
        <v>2.8</v>
      </c>
      <c r="W1513" t="n">
        <v>1.6</v>
      </c>
      <c r="X1513" t="n">
        <v>66</v>
      </c>
      <c r="Y1513" t="n">
        <v>48</v>
      </c>
      <c r="Z1513" t="n">
        <v>12</v>
      </c>
      <c r="AA1513" t="n">
        <v>530</v>
      </c>
      <c r="AB1513" t="n">
        <v>22.6</v>
      </c>
      <c r="AC1513"/>
      <c r="AD1513"/>
      <c r="AE1513"/>
      <c r="AF1513" t="n">
        <v>448</v>
      </c>
      <c r="AG1513" t="n">
        <v>27</v>
      </c>
      <c r="AH1513" t="n">
        <v>49</v>
      </c>
      <c r="AI1513" t="n">
        <v>3860</v>
      </c>
      <c r="AJ1513" t="n">
        <v>888</v>
      </c>
      <c r="AK1513" t="n">
        <v>2029</v>
      </c>
      <c r="AL1513" t="n">
        <v>4214</v>
      </c>
      <c r="AM1513" t="n">
        <v>7707</v>
      </c>
      <c r="AN1513" t="n">
        <v>8714</v>
      </c>
      <c r="AO1513" t="n">
        <v>810</v>
      </c>
      <c r="AP1513"/>
      <c r="AQ1513"/>
      <c r="AR1513"/>
    </row>
    <row r="1514">
      <c r="A1514" t="n">
        <v>170550</v>
      </c>
      <c r="B1514" t="s">
        <v>2518</v>
      </c>
      <c r="C1514" t="s">
        <v>2519</v>
      </c>
      <c r="D1514" t="s">
        <v>1745</v>
      </c>
      <c r="E1514" t="s">
        <v>1434</v>
      </c>
      <c r="F1514" t="s">
        <v>173</v>
      </c>
      <c r="G1514" t="s">
        <v>149</v>
      </c>
      <c r="H1514" t="s">
        <v>174</v>
      </c>
      <c r="I1514" t="s">
        <v>151</v>
      </c>
      <c r="J1514" t="s">
        <v>168</v>
      </c>
      <c r="K1514" t="s">
        <v>176</v>
      </c>
      <c r="L1514" t="s">
        <v>155</v>
      </c>
      <c r="M1514" t="s">
        <v>155</v>
      </c>
      <c r="N1514" t="n">
        <v>-85.1773</v>
      </c>
      <c r="O1514" t="n">
        <v>42.3356</v>
      </c>
      <c r="P1514" t="n">
        <v>4917</v>
      </c>
      <c r="Q1514" t="n">
        <v>4917</v>
      </c>
      <c r="R1514" t="n">
        <v>63.1</v>
      </c>
      <c r="S1514" t="n">
        <v>72.2</v>
      </c>
      <c r="T1514" t="n">
        <v>8</v>
      </c>
      <c r="U1514" t="n">
        <v>6.9</v>
      </c>
      <c r="V1514" t="n">
        <v>2.7</v>
      </c>
      <c r="W1514" t="n">
        <v>0.4</v>
      </c>
      <c r="X1514" t="n">
        <v>65</v>
      </c>
      <c r="Y1514" t="n">
        <v>49</v>
      </c>
      <c r="Z1514" t="n">
        <v>11</v>
      </c>
      <c r="AA1514" t="n">
        <v>285</v>
      </c>
      <c r="AB1514" t="n">
        <v>25.6</v>
      </c>
      <c r="AC1514"/>
      <c r="AD1514"/>
      <c r="AE1514"/>
      <c r="AF1514" t="n">
        <v>226</v>
      </c>
      <c r="AG1514" t="n">
        <v>23</v>
      </c>
      <c r="AH1514" t="n">
        <v>54</v>
      </c>
      <c r="AI1514" t="n">
        <v>4977</v>
      </c>
      <c r="AJ1514" t="n">
        <v>1811</v>
      </c>
      <c r="AK1514" t="n">
        <v>2969</v>
      </c>
      <c r="AL1514" t="n">
        <v>4557</v>
      </c>
      <c r="AM1514" t="n">
        <v>9162</v>
      </c>
      <c r="AN1514" t="n">
        <v>10773</v>
      </c>
      <c r="AO1514" t="n">
        <v>479</v>
      </c>
      <c r="AP1514"/>
      <c r="AQ1514"/>
      <c r="AR1514"/>
    </row>
    <row r="1515">
      <c r="A1515" t="n">
        <v>170587</v>
      </c>
      <c r="B1515" t="s">
        <v>2520</v>
      </c>
      <c r="C1515" t="s">
        <v>2521</v>
      </c>
      <c r="D1515" t="s">
        <v>1745</v>
      </c>
      <c r="E1515" t="s">
        <v>1434</v>
      </c>
      <c r="F1515" t="s">
        <v>173</v>
      </c>
      <c r="G1515" t="s">
        <v>149</v>
      </c>
      <c r="H1515" t="s">
        <v>174</v>
      </c>
      <c r="I1515" t="s">
        <v>205</v>
      </c>
      <c r="J1515" t="s">
        <v>168</v>
      </c>
      <c r="K1515" t="s">
        <v>176</v>
      </c>
      <c r="L1515" t="s">
        <v>155</v>
      </c>
      <c r="M1515" t="s">
        <v>155</v>
      </c>
      <c r="N1515" t="n">
        <v>-84.7063</v>
      </c>
      <c r="O1515" t="n">
        <v>44.6018</v>
      </c>
      <c r="P1515" t="n">
        <v>2006</v>
      </c>
      <c r="Q1515" t="n">
        <v>2006</v>
      </c>
      <c r="R1515" t="n">
        <v>58.9</v>
      </c>
      <c r="S1515" t="n">
        <v>90.2</v>
      </c>
      <c r="T1515" t="n">
        <v>1.6</v>
      </c>
      <c r="U1515" t="n">
        <v>2.6</v>
      </c>
      <c r="V1515" t="n">
        <v>0.4</v>
      </c>
      <c r="W1515" t="n">
        <v>0</v>
      </c>
      <c r="X1515" t="n">
        <v>57</v>
      </c>
      <c r="Y1515" t="n">
        <v>58</v>
      </c>
      <c r="Z1515" t="n">
        <v>17</v>
      </c>
      <c r="AA1515" t="n">
        <v>85</v>
      </c>
      <c r="AB1515" t="n">
        <v>25.9</v>
      </c>
      <c r="AC1515"/>
      <c r="AD1515"/>
      <c r="AE1515"/>
      <c r="AF1515" t="n">
        <v>99</v>
      </c>
      <c r="AG1515" t="n">
        <v>34</v>
      </c>
      <c r="AH1515" t="n">
        <v>56</v>
      </c>
      <c r="AI1515" t="n">
        <v>10407</v>
      </c>
      <c r="AJ1515" t="n">
        <v>7115</v>
      </c>
      <c r="AK1515" t="n">
        <v>9339</v>
      </c>
      <c r="AL1515" t="n">
        <v>11800</v>
      </c>
      <c r="AM1515" t="n">
        <v>14546</v>
      </c>
      <c r="AN1515" t="n">
        <v>15227</v>
      </c>
      <c r="AO1515" t="n">
        <v>213</v>
      </c>
      <c r="AP1515"/>
      <c r="AQ1515"/>
      <c r="AR1515"/>
    </row>
    <row r="1516">
      <c r="A1516" t="n">
        <v>170611</v>
      </c>
      <c r="B1516" t="s">
        <v>2522</v>
      </c>
      <c r="C1516" t="s">
        <v>2118</v>
      </c>
      <c r="D1516" t="s">
        <v>1745</v>
      </c>
      <c r="E1516" t="s">
        <v>1434</v>
      </c>
      <c r="F1516" t="s">
        <v>199</v>
      </c>
      <c r="G1516" t="s">
        <v>189</v>
      </c>
      <c r="H1516" t="s">
        <v>200</v>
      </c>
      <c r="I1516" t="s">
        <v>186</v>
      </c>
      <c r="J1516" t="s">
        <v>164</v>
      </c>
      <c r="K1516"/>
      <c r="L1516" t="s">
        <v>155</v>
      </c>
      <c r="M1516" t="s">
        <v>155</v>
      </c>
      <c r="N1516" t="n">
        <v>-83.407</v>
      </c>
      <c r="O1516" t="n">
        <v>41.907</v>
      </c>
      <c r="P1516" t="n">
        <v>163</v>
      </c>
      <c r="Q1516" t="n">
        <v>163</v>
      </c>
      <c r="R1516" t="n">
        <v>98.2</v>
      </c>
      <c r="S1516" t="n">
        <v>59.5</v>
      </c>
      <c r="T1516" t="n">
        <v>23.9</v>
      </c>
      <c r="U1516" t="n">
        <v>8</v>
      </c>
      <c r="V1516" t="n">
        <v>0</v>
      </c>
      <c r="W1516" t="n">
        <v>0</v>
      </c>
      <c r="X1516" t="n">
        <v>96</v>
      </c>
      <c r="Y1516" t="n">
        <v>71</v>
      </c>
      <c r="Z1516" t="n">
        <v>16</v>
      </c>
      <c r="AA1516"/>
      <c r="AB1516"/>
      <c r="AC1516"/>
      <c r="AD1516"/>
      <c r="AE1516"/>
      <c r="AF1516" t="n">
        <v>88</v>
      </c>
      <c r="AG1516" t="n">
        <v>35</v>
      </c>
      <c r="AH1516" t="n">
        <v>54</v>
      </c>
      <c r="AI1516" t="n">
        <v>12599</v>
      </c>
      <c r="AJ1516" t="n">
        <v>12390</v>
      </c>
      <c r="AK1516" t="n">
        <v>12413</v>
      </c>
      <c r="AL1516" t="n">
        <v>13823</v>
      </c>
      <c r="AM1516" t="n">
        <v>14345</v>
      </c>
      <c r="AN1516"/>
      <c r="AO1516"/>
      <c r="AP1516"/>
      <c r="AQ1516"/>
      <c r="AR1516"/>
    </row>
    <row r="1517">
      <c r="A1517" t="n">
        <v>170620</v>
      </c>
      <c r="B1517" t="s">
        <v>2523</v>
      </c>
      <c r="C1517" t="s">
        <v>2524</v>
      </c>
      <c r="D1517" t="s">
        <v>1745</v>
      </c>
      <c r="E1517" t="s">
        <v>1434</v>
      </c>
      <c r="F1517" t="s">
        <v>173</v>
      </c>
      <c r="G1517" t="s">
        <v>149</v>
      </c>
      <c r="H1517" t="s">
        <v>174</v>
      </c>
      <c r="I1517" t="s">
        <v>205</v>
      </c>
      <c r="J1517" t="s">
        <v>168</v>
      </c>
      <c r="K1517" t="s">
        <v>176</v>
      </c>
      <c r="L1517" t="s">
        <v>155</v>
      </c>
      <c r="M1517" t="s">
        <v>155</v>
      </c>
      <c r="N1517" t="n">
        <v>-86.3934</v>
      </c>
      <c r="O1517" t="n">
        <v>42.0973</v>
      </c>
      <c r="P1517" t="n">
        <v>4243</v>
      </c>
      <c r="Q1517" t="n">
        <v>4243</v>
      </c>
      <c r="R1517" t="n">
        <v>62.3</v>
      </c>
      <c r="S1517" t="n">
        <v>61</v>
      </c>
      <c r="T1517" t="n">
        <v>12.5</v>
      </c>
      <c r="U1517" t="n">
        <v>12.5</v>
      </c>
      <c r="V1517" t="n">
        <v>2.1</v>
      </c>
      <c r="W1517" t="n">
        <v>0</v>
      </c>
      <c r="X1517" t="n">
        <v>89</v>
      </c>
      <c r="Y1517" t="n">
        <v>58</v>
      </c>
      <c r="Z1517" t="n">
        <v>15</v>
      </c>
      <c r="AA1517" t="n">
        <v>284</v>
      </c>
      <c r="AB1517" t="n">
        <v>22.2</v>
      </c>
      <c r="AC1517"/>
      <c r="AD1517"/>
      <c r="AE1517"/>
      <c r="AF1517" t="n">
        <v>257</v>
      </c>
      <c r="AG1517" t="n">
        <v>18</v>
      </c>
      <c r="AH1517" t="n">
        <v>45</v>
      </c>
      <c r="AI1517" t="n">
        <v>10460</v>
      </c>
      <c r="AJ1517" t="n">
        <v>8727</v>
      </c>
      <c r="AK1517" t="n">
        <v>10755</v>
      </c>
      <c r="AL1517" t="n">
        <v>13554</v>
      </c>
      <c r="AM1517" t="n">
        <v>14960</v>
      </c>
      <c r="AN1517" t="n">
        <v>16137</v>
      </c>
      <c r="AO1517" t="n">
        <v>412</v>
      </c>
      <c r="AP1517"/>
      <c r="AQ1517"/>
      <c r="AR1517"/>
    </row>
    <row r="1518">
      <c r="A1518" t="n">
        <v>170639</v>
      </c>
      <c r="B1518" t="s">
        <v>2525</v>
      </c>
      <c r="C1518" t="s">
        <v>2526</v>
      </c>
      <c r="D1518" t="s">
        <v>1745</v>
      </c>
      <c r="E1518" t="s">
        <v>1434</v>
      </c>
      <c r="F1518" t="s">
        <v>148</v>
      </c>
      <c r="G1518" t="s">
        <v>149</v>
      </c>
      <c r="H1518" t="s">
        <v>150</v>
      </c>
      <c r="I1518" t="s">
        <v>175</v>
      </c>
      <c r="J1518" t="s">
        <v>168</v>
      </c>
      <c r="K1518" t="s">
        <v>179</v>
      </c>
      <c r="L1518" t="s">
        <v>155</v>
      </c>
      <c r="M1518" t="s">
        <v>155</v>
      </c>
      <c r="N1518" t="n">
        <v>-84.3656</v>
      </c>
      <c r="O1518" t="n">
        <v>46.4928</v>
      </c>
      <c r="P1518" t="n">
        <v>1815</v>
      </c>
      <c r="Q1518" t="n">
        <v>1815</v>
      </c>
      <c r="R1518" t="n">
        <v>56.4</v>
      </c>
      <c r="S1518" t="n">
        <v>71.3</v>
      </c>
      <c r="T1518" t="n">
        <v>1.4</v>
      </c>
      <c r="U1518" t="n">
        <v>3.3</v>
      </c>
      <c r="V1518" t="n">
        <v>1</v>
      </c>
      <c r="W1518" t="n">
        <v>5</v>
      </c>
      <c r="X1518" t="n">
        <v>69</v>
      </c>
      <c r="Y1518" t="n">
        <v>25</v>
      </c>
      <c r="Z1518" t="n">
        <v>13</v>
      </c>
      <c r="AA1518" t="n">
        <v>360</v>
      </c>
      <c r="AB1518" t="n">
        <v>56.9</v>
      </c>
      <c r="AC1518" t="n">
        <v>325</v>
      </c>
      <c r="AD1518" t="n">
        <v>56.3</v>
      </c>
      <c r="AE1518" t="n">
        <v>37.8</v>
      </c>
      <c r="AF1518" t="n">
        <v>269</v>
      </c>
      <c r="AG1518" t="n">
        <v>29</v>
      </c>
      <c r="AH1518" t="n">
        <v>67</v>
      </c>
      <c r="AI1518" t="n">
        <v>14345</v>
      </c>
      <c r="AJ1518" t="n">
        <v>9949</v>
      </c>
      <c r="AK1518" t="n">
        <v>8477</v>
      </c>
      <c r="AL1518" t="n">
        <v>12862</v>
      </c>
      <c r="AM1518" t="n">
        <v>18261</v>
      </c>
      <c r="AN1518" t="n">
        <v>20766</v>
      </c>
      <c r="AO1518" t="n">
        <v>111</v>
      </c>
      <c r="AP1518" t="n">
        <v>286</v>
      </c>
      <c r="AQ1518"/>
      <c r="AR1518"/>
    </row>
    <row r="1519">
      <c r="A1519" t="n">
        <v>170657</v>
      </c>
      <c r="B1519" t="s">
        <v>2527</v>
      </c>
      <c r="C1519" t="s">
        <v>2509</v>
      </c>
      <c r="D1519" t="s">
        <v>1745</v>
      </c>
      <c r="E1519" t="s">
        <v>1434</v>
      </c>
      <c r="F1519" t="s">
        <v>173</v>
      </c>
      <c r="G1519" t="s">
        <v>149</v>
      </c>
      <c r="H1519" t="s">
        <v>174</v>
      </c>
      <c r="I1519" t="s">
        <v>151</v>
      </c>
      <c r="J1519" t="s">
        <v>152</v>
      </c>
      <c r="K1519" t="s">
        <v>176</v>
      </c>
      <c r="L1519" t="s">
        <v>155</v>
      </c>
      <c r="M1519" t="s">
        <v>155</v>
      </c>
      <c r="N1519" t="n">
        <v>-84.5516</v>
      </c>
      <c r="O1519" t="n">
        <v>42.7384</v>
      </c>
      <c r="P1519" t="n">
        <v>13224</v>
      </c>
      <c r="Q1519" t="n">
        <v>13224</v>
      </c>
      <c r="R1519" t="n">
        <v>56.8</v>
      </c>
      <c r="S1519" t="n">
        <v>68.8</v>
      </c>
      <c r="T1519" t="n">
        <v>10.2</v>
      </c>
      <c r="U1519" t="n">
        <v>8.6</v>
      </c>
      <c r="V1519" t="n">
        <v>3.2</v>
      </c>
      <c r="W1519" t="n">
        <v>0.8</v>
      </c>
      <c r="X1519" t="n">
        <v>64</v>
      </c>
      <c r="Y1519" t="n">
        <v>46</v>
      </c>
      <c r="Z1519" t="n">
        <v>12</v>
      </c>
      <c r="AA1519" t="n">
        <v>1153</v>
      </c>
      <c r="AB1519" t="n">
        <v>22.6</v>
      </c>
      <c r="AC1519"/>
      <c r="AD1519"/>
      <c r="AE1519"/>
      <c r="AF1519" t="n">
        <v>984</v>
      </c>
      <c r="AG1519" t="n">
        <v>28</v>
      </c>
      <c r="AH1519" t="n">
        <v>44</v>
      </c>
      <c r="AI1519" t="n">
        <v>3031</v>
      </c>
      <c r="AJ1519" t="n">
        <v>3822</v>
      </c>
      <c r="AK1519" t="n">
        <v>2607</v>
      </c>
      <c r="AL1519" t="n">
        <v>5302</v>
      </c>
      <c r="AM1519" t="n">
        <v>9411</v>
      </c>
      <c r="AN1519" t="n">
        <v>7566</v>
      </c>
      <c r="AO1519" t="n">
        <v>1188</v>
      </c>
      <c r="AP1519"/>
      <c r="AQ1519"/>
      <c r="AR1519"/>
    </row>
    <row r="1520">
      <c r="A1520" t="n">
        <v>170675</v>
      </c>
      <c r="B1520" t="s">
        <v>2528</v>
      </c>
      <c r="C1520" t="s">
        <v>2448</v>
      </c>
      <c r="D1520" t="s">
        <v>1745</v>
      </c>
      <c r="E1520" t="s">
        <v>1434</v>
      </c>
      <c r="F1520" t="s">
        <v>162</v>
      </c>
      <c r="G1520" t="s">
        <v>163</v>
      </c>
      <c r="H1520" t="s">
        <v>150</v>
      </c>
      <c r="I1520" t="s">
        <v>151</v>
      </c>
      <c r="J1520" t="s">
        <v>168</v>
      </c>
      <c r="K1520" t="s">
        <v>153</v>
      </c>
      <c r="L1520" t="s">
        <v>155</v>
      </c>
      <c r="M1520" t="s">
        <v>155</v>
      </c>
      <c r="N1520" t="n">
        <v>-83.25</v>
      </c>
      <c r="O1520" t="n">
        <v>42.4741</v>
      </c>
      <c r="P1520" t="n">
        <v>3447</v>
      </c>
      <c r="Q1520" t="n">
        <v>2603</v>
      </c>
      <c r="R1520" t="n">
        <v>33.5</v>
      </c>
      <c r="S1520" t="n">
        <v>51.7</v>
      </c>
      <c r="T1520" t="n">
        <v>14.7</v>
      </c>
      <c r="U1520" t="n">
        <v>4.2</v>
      </c>
      <c r="V1520" t="n">
        <v>4.6</v>
      </c>
      <c r="W1520" t="n">
        <v>9.9</v>
      </c>
      <c r="X1520" t="n">
        <v>77</v>
      </c>
      <c r="Y1520" t="n">
        <v>20</v>
      </c>
      <c r="Z1520" t="n">
        <v>11</v>
      </c>
      <c r="AA1520" t="n">
        <v>358</v>
      </c>
      <c r="AB1520" t="n">
        <v>62.6</v>
      </c>
      <c r="AC1520" t="n">
        <v>358</v>
      </c>
      <c r="AD1520" t="n">
        <v>62.3</v>
      </c>
      <c r="AE1520" t="n">
        <v>24.6</v>
      </c>
      <c r="AF1520" t="n">
        <v>420</v>
      </c>
      <c r="AG1520" t="n">
        <v>17</v>
      </c>
      <c r="AH1520" t="n">
        <v>69</v>
      </c>
      <c r="AI1520" t="n">
        <v>33807</v>
      </c>
      <c r="AJ1520" t="n">
        <v>31328</v>
      </c>
      <c r="AK1520" t="n">
        <v>29980</v>
      </c>
      <c r="AL1520" t="n">
        <v>31375</v>
      </c>
      <c r="AM1520" t="n">
        <v>35409</v>
      </c>
      <c r="AN1520" t="n">
        <v>35303</v>
      </c>
      <c r="AO1520" t="n">
        <v>10</v>
      </c>
      <c r="AP1520" t="n">
        <v>373</v>
      </c>
      <c r="AQ1520" t="n">
        <v>189</v>
      </c>
      <c r="AR1520" t="n">
        <v>3</v>
      </c>
    </row>
    <row r="1521">
      <c r="A1521" t="n">
        <v>170736</v>
      </c>
      <c r="B1521" t="s">
        <v>2529</v>
      </c>
      <c r="C1521" t="s">
        <v>2469</v>
      </c>
      <c r="D1521" t="s">
        <v>1745</v>
      </c>
      <c r="E1521" t="s">
        <v>1434</v>
      </c>
      <c r="F1521" t="s">
        <v>199</v>
      </c>
      <c r="G1521" t="s">
        <v>189</v>
      </c>
      <c r="H1521" t="s">
        <v>200</v>
      </c>
      <c r="I1521" t="s">
        <v>175</v>
      </c>
      <c r="J1521" t="s">
        <v>164</v>
      </c>
      <c r="K1521"/>
      <c r="L1521" t="s">
        <v>155</v>
      </c>
      <c r="M1521" t="s">
        <v>155</v>
      </c>
      <c r="N1521" t="n">
        <v>-84.7779</v>
      </c>
      <c r="O1521" t="n">
        <v>43.6043</v>
      </c>
      <c r="P1521" t="n">
        <v>35</v>
      </c>
      <c r="Q1521" t="n">
        <v>35</v>
      </c>
      <c r="R1521" t="n">
        <v>100</v>
      </c>
      <c r="S1521" t="n">
        <v>82.9</v>
      </c>
      <c r="T1521" t="n">
        <v>5.7</v>
      </c>
      <c r="U1521" t="n">
        <v>0</v>
      </c>
      <c r="V1521" t="n">
        <v>0</v>
      </c>
      <c r="W1521" t="n">
        <v>0</v>
      </c>
      <c r="X1521" t="n">
        <v>91</v>
      </c>
      <c r="Y1521" t="n">
        <v>86</v>
      </c>
      <c r="Z1521" t="n">
        <v>10</v>
      </c>
      <c r="AA1521"/>
      <c r="AB1521"/>
      <c r="AC1521"/>
      <c r="AD1521"/>
      <c r="AE1521"/>
      <c r="AF1521" t="n">
        <v>20</v>
      </c>
      <c r="AG1521" t="n">
        <v>43</v>
      </c>
      <c r="AH1521" t="n">
        <v>57</v>
      </c>
      <c r="AI1521" t="n">
        <v>10998</v>
      </c>
      <c r="AJ1521" t="n">
        <v>11816</v>
      </c>
      <c r="AK1521" t="n">
        <v>11958</v>
      </c>
      <c r="AL1521" t="n">
        <v>12407</v>
      </c>
      <c r="AM1521" t="n">
        <v>18441</v>
      </c>
      <c r="AN1521"/>
      <c r="AO1521"/>
      <c r="AP1521"/>
      <c r="AQ1521"/>
      <c r="AR1521"/>
    </row>
    <row r="1522">
      <c r="A1522" t="n">
        <v>170790</v>
      </c>
      <c r="B1522" t="s">
        <v>2530</v>
      </c>
      <c r="C1522" t="s">
        <v>2531</v>
      </c>
      <c r="D1522" t="s">
        <v>1745</v>
      </c>
      <c r="E1522" t="s">
        <v>1434</v>
      </c>
      <c r="F1522" t="s">
        <v>173</v>
      </c>
      <c r="G1522" t="s">
        <v>149</v>
      </c>
      <c r="H1522" t="s">
        <v>174</v>
      </c>
      <c r="I1522" t="s">
        <v>151</v>
      </c>
      <c r="J1522" t="s">
        <v>238</v>
      </c>
      <c r="K1522" t="s">
        <v>176</v>
      </c>
      <c r="L1522" t="s">
        <v>155</v>
      </c>
      <c r="M1522" t="s">
        <v>155</v>
      </c>
      <c r="N1522" t="n">
        <v>-82.9724</v>
      </c>
      <c r="O1522" t="n">
        <v>42.506</v>
      </c>
      <c r="P1522" t="n">
        <v>22537</v>
      </c>
      <c r="Q1522" t="n">
        <v>22537</v>
      </c>
      <c r="R1522" t="n">
        <v>57.3</v>
      </c>
      <c r="S1522" t="n">
        <v>64.9</v>
      </c>
      <c r="T1522" t="n">
        <v>14.1</v>
      </c>
      <c r="U1522" t="n">
        <v>4.6</v>
      </c>
      <c r="V1522" t="n">
        <v>6.7</v>
      </c>
      <c r="W1522" t="n">
        <v>1.6</v>
      </c>
      <c r="X1522" t="n">
        <v>64</v>
      </c>
      <c r="Y1522" t="n">
        <v>51</v>
      </c>
      <c r="Z1522" t="n">
        <v>26</v>
      </c>
      <c r="AA1522" t="n">
        <v>1570</v>
      </c>
      <c r="AB1522" t="n">
        <v>16.1</v>
      </c>
      <c r="AC1522"/>
      <c r="AD1522"/>
      <c r="AE1522"/>
      <c r="AF1522" t="n">
        <v>1348</v>
      </c>
      <c r="AG1522" t="n">
        <v>33</v>
      </c>
      <c r="AH1522" t="n">
        <v>44</v>
      </c>
      <c r="AI1522" t="n">
        <v>5317</v>
      </c>
      <c r="AJ1522" t="n">
        <v>4136</v>
      </c>
      <c r="AK1522" t="n">
        <v>4993</v>
      </c>
      <c r="AL1522" t="n">
        <v>7873</v>
      </c>
      <c r="AM1522" t="n">
        <v>9390</v>
      </c>
      <c r="AN1522" t="n">
        <v>10688</v>
      </c>
      <c r="AO1522" t="n">
        <v>2117</v>
      </c>
      <c r="AP1522"/>
      <c r="AQ1522"/>
      <c r="AR1522"/>
    </row>
    <row r="1523">
      <c r="A1523" t="n">
        <v>170806</v>
      </c>
      <c r="B1523" t="s">
        <v>2532</v>
      </c>
      <c r="C1523" t="s">
        <v>2533</v>
      </c>
      <c r="D1523" t="s">
        <v>1745</v>
      </c>
      <c r="E1523" t="s">
        <v>1434</v>
      </c>
      <c r="F1523" t="s">
        <v>162</v>
      </c>
      <c r="G1523" t="s">
        <v>163</v>
      </c>
      <c r="H1523" t="s">
        <v>150</v>
      </c>
      <c r="I1523" t="s">
        <v>151</v>
      </c>
      <c r="J1523" t="s">
        <v>168</v>
      </c>
      <c r="K1523" t="s">
        <v>153</v>
      </c>
      <c r="L1523" t="s">
        <v>155</v>
      </c>
      <c r="M1523" t="s">
        <v>155</v>
      </c>
      <c r="N1523" t="n">
        <v>-83.4047</v>
      </c>
      <c r="O1523" t="n">
        <v>42.3843</v>
      </c>
      <c r="P1523" t="n">
        <v>2355</v>
      </c>
      <c r="Q1523" t="n">
        <v>1903</v>
      </c>
      <c r="R1523" t="n">
        <v>62.8</v>
      </c>
      <c r="S1523" t="n">
        <v>64.2</v>
      </c>
      <c r="T1523" t="n">
        <v>10.9</v>
      </c>
      <c r="U1523" t="n">
        <v>4.7</v>
      </c>
      <c r="V1523" t="n">
        <v>2.8</v>
      </c>
      <c r="W1523" t="n">
        <v>10.9</v>
      </c>
      <c r="X1523" t="n">
        <v>72</v>
      </c>
      <c r="Y1523" t="n">
        <v>0</v>
      </c>
      <c r="Z1523" t="n">
        <v>10</v>
      </c>
      <c r="AA1523" t="n">
        <v>270</v>
      </c>
      <c r="AB1523" t="n">
        <v>58.1</v>
      </c>
      <c r="AC1523" t="n">
        <v>267</v>
      </c>
      <c r="AD1523" t="n">
        <v>58.1</v>
      </c>
      <c r="AE1523" t="n">
        <v>39.3</v>
      </c>
      <c r="AF1523" t="n">
        <v>248</v>
      </c>
      <c r="AG1523" t="n">
        <v>30</v>
      </c>
      <c r="AH1523" t="n">
        <v>75</v>
      </c>
      <c r="AI1523" t="n">
        <v>18583</v>
      </c>
      <c r="AJ1523" t="n">
        <v>10809</v>
      </c>
      <c r="AK1523" t="n">
        <v>12979</v>
      </c>
      <c r="AL1523" t="n">
        <v>18806</v>
      </c>
      <c r="AM1523" t="n">
        <v>20017</v>
      </c>
      <c r="AN1523" t="n">
        <v>21909</v>
      </c>
      <c r="AO1523" t="n">
        <v>5</v>
      </c>
      <c r="AP1523" t="n">
        <v>507</v>
      </c>
      <c r="AQ1523" t="n">
        <v>98</v>
      </c>
      <c r="AR1523" t="n">
        <v>9</v>
      </c>
    </row>
    <row r="1524">
      <c r="A1524" t="n">
        <v>170967</v>
      </c>
      <c r="B1524" t="s">
        <v>2534</v>
      </c>
      <c r="C1524" t="s">
        <v>2535</v>
      </c>
      <c r="D1524" t="s">
        <v>1745</v>
      </c>
      <c r="E1524" t="s">
        <v>1434</v>
      </c>
      <c r="F1524" t="s">
        <v>162</v>
      </c>
      <c r="G1524" t="s">
        <v>163</v>
      </c>
      <c r="H1524" t="s">
        <v>150</v>
      </c>
      <c r="I1524" t="s">
        <v>186</v>
      </c>
      <c r="J1524" t="s">
        <v>168</v>
      </c>
      <c r="K1524" t="s">
        <v>179</v>
      </c>
      <c r="L1524" t="s">
        <v>155</v>
      </c>
      <c r="M1524" t="s">
        <v>155</v>
      </c>
      <c r="N1524" t="n">
        <v>-83.145</v>
      </c>
      <c r="O1524" t="n">
        <v>42.6675</v>
      </c>
      <c r="P1524" t="n">
        <v>1318</v>
      </c>
      <c r="Q1524" t="n">
        <v>1284</v>
      </c>
      <c r="R1524" t="n">
        <v>62.4</v>
      </c>
      <c r="S1524" t="n">
        <v>61.6</v>
      </c>
      <c r="T1524" t="n">
        <v>16.5</v>
      </c>
      <c r="U1524" t="n">
        <v>4.4</v>
      </c>
      <c r="V1524" t="n">
        <v>2</v>
      </c>
      <c r="W1524" t="n">
        <v>2.2</v>
      </c>
      <c r="X1524" t="n">
        <v>67</v>
      </c>
      <c r="Y1524" t="n">
        <v>17</v>
      </c>
      <c r="Z1524" t="n">
        <v>13</v>
      </c>
      <c r="AA1524" t="n">
        <v>157</v>
      </c>
      <c r="AB1524" t="n">
        <v>41.4</v>
      </c>
      <c r="AC1524" t="n">
        <v>157</v>
      </c>
      <c r="AD1524" t="n">
        <v>40.8</v>
      </c>
      <c r="AE1524" t="n">
        <v>22.9</v>
      </c>
      <c r="AF1524" t="n">
        <v>222</v>
      </c>
      <c r="AG1524" t="n">
        <v>31</v>
      </c>
      <c r="AH1524" t="n">
        <v>72</v>
      </c>
      <c r="AI1524" t="n">
        <v>19660</v>
      </c>
      <c r="AJ1524" t="n">
        <v>15716</v>
      </c>
      <c r="AK1524" t="n">
        <v>13338</v>
      </c>
      <c r="AL1524" t="n">
        <v>19451</v>
      </c>
      <c r="AM1524" t="n">
        <v>22280</v>
      </c>
      <c r="AN1524" t="n">
        <v>21860</v>
      </c>
      <c r="AO1524" t="n">
        <v>25</v>
      </c>
      <c r="AP1524" t="n">
        <v>177</v>
      </c>
      <c r="AQ1524" t="n">
        <v>14</v>
      </c>
      <c r="AR1524"/>
    </row>
    <row r="1525">
      <c r="A1525" t="n">
        <v>170976</v>
      </c>
      <c r="B1525" t="s">
        <v>2536</v>
      </c>
      <c r="C1525" t="s">
        <v>2476</v>
      </c>
      <c r="D1525" t="s">
        <v>1745</v>
      </c>
      <c r="E1525" t="s">
        <v>1434</v>
      </c>
      <c r="F1525" t="s">
        <v>148</v>
      </c>
      <c r="G1525" t="s">
        <v>149</v>
      </c>
      <c r="H1525" t="s">
        <v>150</v>
      </c>
      <c r="I1525" t="s">
        <v>151</v>
      </c>
      <c r="J1525" t="s">
        <v>158</v>
      </c>
      <c r="K1525" t="s">
        <v>159</v>
      </c>
      <c r="L1525" t="s">
        <v>155</v>
      </c>
      <c r="M1525" t="s">
        <v>155</v>
      </c>
      <c r="N1525" t="n">
        <v>-83.7348</v>
      </c>
      <c r="O1525" t="n">
        <v>42.2784</v>
      </c>
      <c r="P1525" t="n">
        <v>53422</v>
      </c>
      <c r="Q1525" t="n">
        <v>33921</v>
      </c>
      <c r="R1525" t="n">
        <v>52</v>
      </c>
      <c r="S1525" t="n">
        <v>50.6</v>
      </c>
      <c r="T1525" t="n">
        <v>4.1</v>
      </c>
      <c r="U1525" t="n">
        <v>8.2</v>
      </c>
      <c r="V1525" t="n">
        <v>17.8</v>
      </c>
      <c r="W1525" t="n">
        <v>9.3</v>
      </c>
      <c r="X1525" t="n">
        <v>98</v>
      </c>
      <c r="Y1525" t="n">
        <v>81</v>
      </c>
      <c r="Z1525" t="n">
        <v>11</v>
      </c>
      <c r="AA1525" t="n">
        <v>6812</v>
      </c>
      <c r="AB1525" t="n">
        <v>93.2</v>
      </c>
      <c r="AC1525" t="n">
        <v>6812</v>
      </c>
      <c r="AD1525" t="n">
        <v>93.2</v>
      </c>
      <c r="AE1525" t="n">
        <v>82</v>
      </c>
      <c r="AF1525" t="n">
        <v>7024</v>
      </c>
      <c r="AG1525" t="n">
        <v>18</v>
      </c>
      <c r="AH1525" t="n">
        <v>52</v>
      </c>
      <c r="AI1525" t="n">
        <v>19005</v>
      </c>
      <c r="AJ1525" t="n">
        <v>4926</v>
      </c>
      <c r="AK1525" t="n">
        <v>5389</v>
      </c>
      <c r="AL1525" t="n">
        <v>8756</v>
      </c>
      <c r="AM1525" t="n">
        <v>16042</v>
      </c>
      <c r="AN1525" t="n">
        <v>26787</v>
      </c>
      <c r="AO1525"/>
      <c r="AP1525" t="n">
        <v>7931</v>
      </c>
      <c r="AQ1525" t="n">
        <v>5800</v>
      </c>
      <c r="AR1525" t="n">
        <v>1625</v>
      </c>
    </row>
    <row r="1526">
      <c r="A1526" t="n">
        <v>171012</v>
      </c>
      <c r="B1526" t="s">
        <v>2537</v>
      </c>
      <c r="C1526" t="s">
        <v>2480</v>
      </c>
      <c r="D1526" t="s">
        <v>1745</v>
      </c>
      <c r="E1526" t="s">
        <v>1434</v>
      </c>
      <c r="F1526" t="s">
        <v>368</v>
      </c>
      <c r="G1526" t="s">
        <v>163</v>
      </c>
      <c r="H1526" t="s">
        <v>174</v>
      </c>
      <c r="I1526" t="s">
        <v>151</v>
      </c>
      <c r="J1526" t="s">
        <v>164</v>
      </c>
      <c r="K1526"/>
      <c r="L1526" t="s">
        <v>155</v>
      </c>
      <c r="M1526" t="s">
        <v>155</v>
      </c>
      <c r="N1526" t="n">
        <v>-83.1289</v>
      </c>
      <c r="O1526" t="n">
        <v>42.365</v>
      </c>
      <c r="P1526" t="n">
        <v>184</v>
      </c>
      <c r="Q1526" t="n">
        <v>184</v>
      </c>
      <c r="R1526" t="n">
        <v>22.3</v>
      </c>
      <c r="S1526" t="n">
        <v>3.3</v>
      </c>
      <c r="T1526" t="n">
        <v>90.2</v>
      </c>
      <c r="U1526" t="n">
        <v>1.6</v>
      </c>
      <c r="V1526" t="n">
        <v>1.1</v>
      </c>
      <c r="W1526" t="n">
        <v>0</v>
      </c>
      <c r="X1526" t="n">
        <v>50</v>
      </c>
      <c r="Y1526"/>
      <c r="Z1526" t="n">
        <v>33</v>
      </c>
      <c r="AA1526" t="n">
        <v>8</v>
      </c>
      <c r="AB1526" t="n">
        <v>50</v>
      </c>
      <c r="AC1526"/>
      <c r="AD1526"/>
      <c r="AE1526"/>
      <c r="AF1526" t="n">
        <v>26</v>
      </c>
      <c r="AG1526" t="n">
        <v>79</v>
      </c>
      <c r="AH1526" t="n">
        <v>79</v>
      </c>
      <c r="AI1526" t="n">
        <v>6693</v>
      </c>
      <c r="AJ1526" t="n">
        <v>6693</v>
      </c>
      <c r="AK1526"/>
      <c r="AL1526"/>
      <c r="AM1526"/>
      <c r="AN1526"/>
      <c r="AO1526"/>
      <c r="AP1526"/>
      <c r="AQ1526"/>
      <c r="AR1526"/>
    </row>
    <row r="1527">
      <c r="A1527" t="n">
        <v>171100</v>
      </c>
      <c r="B1527" t="s">
        <v>2538</v>
      </c>
      <c r="C1527" t="s">
        <v>2539</v>
      </c>
      <c r="D1527" t="s">
        <v>1745</v>
      </c>
      <c r="E1527" t="s">
        <v>1434</v>
      </c>
      <c r="F1527" t="s">
        <v>148</v>
      </c>
      <c r="G1527" t="s">
        <v>149</v>
      </c>
      <c r="H1527" t="s">
        <v>150</v>
      </c>
      <c r="I1527" t="s">
        <v>151</v>
      </c>
      <c r="J1527" t="s">
        <v>158</v>
      </c>
      <c r="K1527" t="s">
        <v>159</v>
      </c>
      <c r="L1527" t="s">
        <v>155</v>
      </c>
      <c r="M1527" t="s">
        <v>155</v>
      </c>
      <c r="N1527" t="n">
        <v>-84.4761</v>
      </c>
      <c r="O1527" t="n">
        <v>42.7321</v>
      </c>
      <c r="P1527" t="n">
        <v>54390</v>
      </c>
      <c r="Q1527" t="n">
        <v>41943</v>
      </c>
      <c r="R1527" t="n">
        <v>51.5</v>
      </c>
      <c r="S1527" t="n">
        <v>66.6</v>
      </c>
      <c r="T1527" t="n">
        <v>7</v>
      </c>
      <c r="U1527" t="n">
        <v>6</v>
      </c>
      <c r="V1527" t="n">
        <v>7.7</v>
      </c>
      <c r="W1527" t="n">
        <v>6.2</v>
      </c>
      <c r="X1527" t="n">
        <v>91</v>
      </c>
      <c r="Y1527" t="n">
        <v>72</v>
      </c>
      <c r="Z1527" t="n">
        <v>17</v>
      </c>
      <c r="AA1527" t="n">
        <v>8138</v>
      </c>
      <c r="AB1527" t="n">
        <v>82.2</v>
      </c>
      <c r="AC1527" t="n">
        <v>8007</v>
      </c>
      <c r="AD1527" t="n">
        <v>82.5</v>
      </c>
      <c r="AE1527" t="n">
        <v>65.4</v>
      </c>
      <c r="AF1527" t="n">
        <v>9655</v>
      </c>
      <c r="AG1527" t="n">
        <v>20</v>
      </c>
      <c r="AH1527" t="n">
        <v>73</v>
      </c>
      <c r="AI1527" t="n">
        <v>24630</v>
      </c>
      <c r="AJ1527" t="n">
        <v>8119</v>
      </c>
      <c r="AK1527" t="n">
        <v>13980</v>
      </c>
      <c r="AL1527" t="n">
        <v>20378</v>
      </c>
      <c r="AM1527" t="n">
        <v>25940</v>
      </c>
      <c r="AN1527" t="n">
        <v>28327</v>
      </c>
      <c r="AO1527"/>
      <c r="AP1527" t="n">
        <v>8741</v>
      </c>
      <c r="AQ1527" t="n">
        <v>2010</v>
      </c>
      <c r="AR1527" t="n">
        <v>1461</v>
      </c>
    </row>
    <row r="1528">
      <c r="A1528" t="n">
        <v>171128</v>
      </c>
      <c r="B1528" t="s">
        <v>2540</v>
      </c>
      <c r="C1528" t="s">
        <v>2541</v>
      </c>
      <c r="D1528" t="s">
        <v>1745</v>
      </c>
      <c r="E1528" t="s">
        <v>1434</v>
      </c>
      <c r="F1528" t="s">
        <v>148</v>
      </c>
      <c r="G1528" t="s">
        <v>149</v>
      </c>
      <c r="H1528" t="s">
        <v>150</v>
      </c>
      <c r="I1528" t="s">
        <v>175</v>
      </c>
      <c r="J1528" t="s">
        <v>152</v>
      </c>
      <c r="K1528" t="s">
        <v>159</v>
      </c>
      <c r="L1528" t="s">
        <v>155</v>
      </c>
      <c r="M1528" t="s">
        <v>155</v>
      </c>
      <c r="N1528" t="n">
        <v>-88.5481</v>
      </c>
      <c r="O1528" t="n">
        <v>47.1187</v>
      </c>
      <c r="P1528" t="n">
        <v>7509</v>
      </c>
      <c r="Q1528" t="n">
        <v>5941</v>
      </c>
      <c r="R1528" t="n">
        <v>30</v>
      </c>
      <c r="S1528" t="n">
        <v>84</v>
      </c>
      <c r="T1528" t="n">
        <v>1.1</v>
      </c>
      <c r="U1528" t="n">
        <v>3</v>
      </c>
      <c r="V1528" t="n">
        <v>2.4</v>
      </c>
      <c r="W1528" t="n">
        <v>0.9</v>
      </c>
      <c r="X1528" t="n">
        <v>88</v>
      </c>
      <c r="Y1528" t="n">
        <v>71</v>
      </c>
      <c r="Z1528" t="n">
        <v>13</v>
      </c>
      <c r="AA1528" t="n">
        <v>1314</v>
      </c>
      <c r="AB1528" t="n">
        <v>68.7</v>
      </c>
      <c r="AC1528" t="n">
        <v>1314</v>
      </c>
      <c r="AD1528" t="n">
        <v>68.7</v>
      </c>
      <c r="AE1528" t="n">
        <v>34.4</v>
      </c>
      <c r="AF1528" t="n">
        <v>1381</v>
      </c>
      <c r="AG1528" t="n">
        <v>18</v>
      </c>
      <c r="AH1528" t="n">
        <v>91</v>
      </c>
      <c r="AI1528" t="n">
        <v>17928</v>
      </c>
      <c r="AJ1528" t="n">
        <v>5021</v>
      </c>
      <c r="AK1528" t="n">
        <v>6773</v>
      </c>
      <c r="AL1528" t="n">
        <v>10202</v>
      </c>
      <c r="AM1528" t="n">
        <v>16222</v>
      </c>
      <c r="AN1528" t="n">
        <v>24344</v>
      </c>
      <c r="AO1528" t="n">
        <v>3</v>
      </c>
      <c r="AP1528" t="n">
        <v>1094</v>
      </c>
      <c r="AQ1528" t="n">
        <v>384</v>
      </c>
      <c r="AR1528" t="n">
        <v>86</v>
      </c>
    </row>
    <row r="1529">
      <c r="A1529" t="n">
        <v>171137</v>
      </c>
      <c r="B1529" t="s">
        <v>2542</v>
      </c>
      <c r="C1529" t="s">
        <v>2511</v>
      </c>
      <c r="D1529" t="s">
        <v>1745</v>
      </c>
      <c r="E1529" t="s">
        <v>1434</v>
      </c>
      <c r="F1529" t="s">
        <v>148</v>
      </c>
      <c r="G1529" t="s">
        <v>149</v>
      </c>
      <c r="H1529" t="s">
        <v>150</v>
      </c>
      <c r="I1529" t="s">
        <v>151</v>
      </c>
      <c r="J1529" t="s">
        <v>152</v>
      </c>
      <c r="K1529" t="s">
        <v>153</v>
      </c>
      <c r="L1529" t="s">
        <v>155</v>
      </c>
      <c r="M1529" t="s">
        <v>155</v>
      </c>
      <c r="N1529" t="n">
        <v>-83.2314</v>
      </c>
      <c r="O1529" t="n">
        <v>42.3173</v>
      </c>
      <c r="P1529" t="n">
        <v>9455</v>
      </c>
      <c r="Q1529" t="n">
        <v>6862</v>
      </c>
      <c r="R1529" t="n">
        <v>47.3</v>
      </c>
      <c r="S1529" t="n">
        <v>65.7</v>
      </c>
      <c r="T1529" t="n">
        <v>8.3</v>
      </c>
      <c r="U1529" t="n">
        <v>6.9</v>
      </c>
      <c r="V1529" t="n">
        <v>9.4</v>
      </c>
      <c r="W1529" t="n">
        <v>3.1</v>
      </c>
      <c r="X1529" t="n">
        <v>81</v>
      </c>
      <c r="Y1529" t="n">
        <v>59</v>
      </c>
      <c r="Z1529" t="n">
        <v>16</v>
      </c>
      <c r="AA1529" t="n">
        <v>1068</v>
      </c>
      <c r="AB1529" t="n">
        <v>56.6</v>
      </c>
      <c r="AC1529" t="n">
        <v>1068</v>
      </c>
      <c r="AD1529" t="n">
        <v>56.5</v>
      </c>
      <c r="AE1529" t="n">
        <v>29.7</v>
      </c>
      <c r="AF1529" t="n">
        <v>976</v>
      </c>
      <c r="AG1529" t="n">
        <v>44</v>
      </c>
      <c r="AH1529" t="n">
        <v>76</v>
      </c>
      <c r="AI1529" t="n">
        <v>12798</v>
      </c>
      <c r="AJ1529" t="n">
        <v>8160</v>
      </c>
      <c r="AK1529" t="n">
        <v>8157</v>
      </c>
      <c r="AL1529" t="n">
        <v>9589</v>
      </c>
      <c r="AM1529" t="n">
        <v>15656</v>
      </c>
      <c r="AN1529" t="n">
        <v>19586</v>
      </c>
      <c r="AO1529"/>
      <c r="AP1529" t="n">
        <v>1377</v>
      </c>
      <c r="AQ1529" t="n">
        <v>753</v>
      </c>
      <c r="AR1529" t="n">
        <v>24</v>
      </c>
    </row>
    <row r="1530">
      <c r="A1530" t="n">
        <v>171146</v>
      </c>
      <c r="B1530" t="s">
        <v>2543</v>
      </c>
      <c r="C1530" t="s">
        <v>2471</v>
      </c>
      <c r="D1530" t="s">
        <v>1745</v>
      </c>
      <c r="E1530" t="s">
        <v>1434</v>
      </c>
      <c r="F1530" t="s">
        <v>148</v>
      </c>
      <c r="G1530" t="s">
        <v>149</v>
      </c>
      <c r="H1530" t="s">
        <v>150</v>
      </c>
      <c r="I1530" t="s">
        <v>151</v>
      </c>
      <c r="J1530" t="s">
        <v>152</v>
      </c>
      <c r="K1530" t="s">
        <v>159</v>
      </c>
      <c r="L1530" t="s">
        <v>155</v>
      </c>
      <c r="M1530" t="s">
        <v>155</v>
      </c>
      <c r="N1530" t="n">
        <v>-83.6903</v>
      </c>
      <c r="O1530" t="n">
        <v>43.0187</v>
      </c>
      <c r="P1530" t="n">
        <v>7182</v>
      </c>
      <c r="Q1530" t="n">
        <v>5531</v>
      </c>
      <c r="R1530" t="n">
        <v>64.1</v>
      </c>
      <c r="S1530" t="n">
        <v>66.3</v>
      </c>
      <c r="T1530" t="n">
        <v>14</v>
      </c>
      <c r="U1530" t="n">
        <v>5.9</v>
      </c>
      <c r="V1530" t="n">
        <v>2.6</v>
      </c>
      <c r="W1530" t="n">
        <v>1.8</v>
      </c>
      <c r="X1530" t="n">
        <v>76</v>
      </c>
      <c r="Y1530" t="n">
        <v>49</v>
      </c>
      <c r="Z1530" t="n">
        <v>14</v>
      </c>
      <c r="AA1530" t="n">
        <v>653</v>
      </c>
      <c r="AB1530" t="n">
        <v>44.6</v>
      </c>
      <c r="AC1530" t="n">
        <v>653</v>
      </c>
      <c r="AD1530" t="n">
        <v>44.6</v>
      </c>
      <c r="AE1530" t="n">
        <v>20.2</v>
      </c>
      <c r="AF1530" t="n">
        <v>484</v>
      </c>
      <c r="AG1530" t="n">
        <v>35</v>
      </c>
      <c r="AH1530" t="n">
        <v>65</v>
      </c>
      <c r="AI1530" t="n">
        <v>12344</v>
      </c>
      <c r="AJ1530" t="n">
        <v>5994</v>
      </c>
      <c r="AK1530" t="n">
        <v>8152</v>
      </c>
      <c r="AL1530" t="n">
        <v>11010</v>
      </c>
      <c r="AM1530" t="n">
        <v>15096</v>
      </c>
      <c r="AN1530" t="n">
        <v>18709</v>
      </c>
      <c r="AO1530"/>
      <c r="AP1530" t="n">
        <v>955</v>
      </c>
      <c r="AQ1530" t="n">
        <v>345</v>
      </c>
      <c r="AR1530" t="n">
        <v>170</v>
      </c>
    </row>
    <row r="1531">
      <c r="A1531" t="n">
        <v>171155</v>
      </c>
      <c r="B1531" t="s">
        <v>2544</v>
      </c>
      <c r="C1531" t="s">
        <v>403</v>
      </c>
      <c r="D1531" t="s">
        <v>1745</v>
      </c>
      <c r="E1531" t="s">
        <v>1434</v>
      </c>
      <c r="F1531" t="s">
        <v>173</v>
      </c>
      <c r="G1531" t="s">
        <v>149</v>
      </c>
      <c r="H1531" t="s">
        <v>174</v>
      </c>
      <c r="I1531" t="s">
        <v>205</v>
      </c>
      <c r="J1531" t="s">
        <v>168</v>
      </c>
      <c r="K1531" t="s">
        <v>176</v>
      </c>
      <c r="L1531" t="s">
        <v>155</v>
      </c>
      <c r="M1531" t="s">
        <v>155</v>
      </c>
      <c r="N1531" t="n">
        <v>-84.7637</v>
      </c>
      <c r="O1531" t="n">
        <v>43.9696</v>
      </c>
      <c r="P1531" t="n">
        <v>3900</v>
      </c>
      <c r="Q1531" t="n">
        <v>3900</v>
      </c>
      <c r="R1531" t="n">
        <v>63.9</v>
      </c>
      <c r="S1531" t="n">
        <v>83.1</v>
      </c>
      <c r="T1531" t="n">
        <v>3.1</v>
      </c>
      <c r="U1531" t="n">
        <v>5.6</v>
      </c>
      <c r="V1531" t="n">
        <v>0.8</v>
      </c>
      <c r="W1531" t="n">
        <v>0.6</v>
      </c>
      <c r="X1531" t="n">
        <v>56</v>
      </c>
      <c r="Y1531" t="n">
        <v>45</v>
      </c>
      <c r="Z1531" t="n">
        <v>26</v>
      </c>
      <c r="AA1531" t="n">
        <v>318</v>
      </c>
      <c r="AB1531" t="n">
        <v>17.9</v>
      </c>
      <c r="AC1531"/>
      <c r="AD1531"/>
      <c r="AE1531"/>
      <c r="AF1531" t="n">
        <v>220</v>
      </c>
      <c r="AG1531" t="n">
        <v>32</v>
      </c>
      <c r="AH1531" t="n">
        <v>46</v>
      </c>
      <c r="AI1531" t="n">
        <v>8954</v>
      </c>
      <c r="AJ1531" t="n">
        <v>7365</v>
      </c>
      <c r="AK1531" t="n">
        <v>6997</v>
      </c>
      <c r="AL1531" t="n">
        <v>11002</v>
      </c>
      <c r="AM1531" t="n">
        <v>12750</v>
      </c>
      <c r="AN1531" t="n">
        <v>13956</v>
      </c>
      <c r="AO1531" t="n">
        <v>352</v>
      </c>
      <c r="AP1531"/>
      <c r="AQ1531"/>
      <c r="AR1531"/>
    </row>
    <row r="1532">
      <c r="A1532" t="n">
        <v>171225</v>
      </c>
      <c r="B1532" t="s">
        <v>2545</v>
      </c>
      <c r="C1532" t="s">
        <v>2118</v>
      </c>
      <c r="D1532" t="s">
        <v>1745</v>
      </c>
      <c r="E1532" t="s">
        <v>1434</v>
      </c>
      <c r="F1532" t="s">
        <v>173</v>
      </c>
      <c r="G1532" t="s">
        <v>149</v>
      </c>
      <c r="H1532" t="s">
        <v>174</v>
      </c>
      <c r="I1532" t="s">
        <v>205</v>
      </c>
      <c r="J1532" t="s">
        <v>168</v>
      </c>
      <c r="K1532" t="s">
        <v>176</v>
      </c>
      <c r="L1532" t="s">
        <v>155</v>
      </c>
      <c r="M1532" t="s">
        <v>155</v>
      </c>
      <c r="N1532" t="n">
        <v>-83.4703</v>
      </c>
      <c r="O1532" t="n">
        <v>41.9162</v>
      </c>
      <c r="P1532" t="n">
        <v>3236</v>
      </c>
      <c r="Q1532" t="n">
        <v>3236</v>
      </c>
      <c r="R1532" t="n">
        <v>62.3</v>
      </c>
      <c r="S1532" t="n">
        <v>68.2</v>
      </c>
      <c r="T1532" t="n">
        <v>4.7</v>
      </c>
      <c r="U1532" t="n">
        <v>4.6</v>
      </c>
      <c r="V1532" t="n">
        <v>0.3</v>
      </c>
      <c r="W1532" t="n">
        <v>0.1</v>
      </c>
      <c r="X1532" t="n">
        <v>59</v>
      </c>
      <c r="Y1532" t="n">
        <v>40</v>
      </c>
      <c r="Z1532" t="n">
        <v>15</v>
      </c>
      <c r="AA1532" t="n">
        <v>280</v>
      </c>
      <c r="AB1532" t="n">
        <v>31.4</v>
      </c>
      <c r="AC1532"/>
      <c r="AD1532"/>
      <c r="AE1532"/>
      <c r="AF1532" t="n">
        <v>213</v>
      </c>
      <c r="AG1532" t="n">
        <v>25</v>
      </c>
      <c r="AH1532" t="n">
        <v>46</v>
      </c>
      <c r="AI1532" t="n">
        <v>4598</v>
      </c>
      <c r="AJ1532" t="n">
        <v>2982</v>
      </c>
      <c r="AK1532" t="n">
        <v>3019</v>
      </c>
      <c r="AL1532" t="n">
        <v>5086</v>
      </c>
      <c r="AM1532" t="n">
        <v>8391</v>
      </c>
      <c r="AN1532" t="n">
        <v>9117</v>
      </c>
      <c r="AO1532" t="n">
        <v>324</v>
      </c>
      <c r="AP1532"/>
      <c r="AQ1532"/>
      <c r="AR1532"/>
    </row>
    <row r="1533">
      <c r="A1533" t="n">
        <v>171234</v>
      </c>
      <c r="B1533" t="s">
        <v>2546</v>
      </c>
      <c r="C1533" t="s">
        <v>2547</v>
      </c>
      <c r="D1533" t="s">
        <v>1745</v>
      </c>
      <c r="E1533" t="s">
        <v>1434</v>
      </c>
      <c r="F1533" t="s">
        <v>173</v>
      </c>
      <c r="G1533" t="s">
        <v>149</v>
      </c>
      <c r="H1533" t="s">
        <v>174</v>
      </c>
      <c r="I1533" t="s">
        <v>205</v>
      </c>
      <c r="J1533" t="s">
        <v>168</v>
      </c>
      <c r="K1533" t="s">
        <v>176</v>
      </c>
      <c r="L1533" t="s">
        <v>155</v>
      </c>
      <c r="M1533" t="s">
        <v>155</v>
      </c>
      <c r="N1533" t="n">
        <v>-85.1002</v>
      </c>
      <c r="O1533" t="n">
        <v>43.2532</v>
      </c>
      <c r="P1533" t="n">
        <v>2055</v>
      </c>
      <c r="Q1533" t="n">
        <v>2055</v>
      </c>
      <c r="R1533" t="n">
        <v>65.8</v>
      </c>
      <c r="S1533" t="n">
        <v>68.6</v>
      </c>
      <c r="T1533" t="n">
        <v>0.6</v>
      </c>
      <c r="U1533" t="n">
        <v>4</v>
      </c>
      <c r="V1533" t="n">
        <v>0.3</v>
      </c>
      <c r="W1533" t="n">
        <v>0.1</v>
      </c>
      <c r="X1533" t="n">
        <v>68</v>
      </c>
      <c r="Y1533" t="n">
        <v>39</v>
      </c>
      <c r="Z1533" t="n">
        <v>13</v>
      </c>
      <c r="AA1533" t="n">
        <v>93</v>
      </c>
      <c r="AB1533" t="n">
        <v>26.9</v>
      </c>
      <c r="AC1533"/>
      <c r="AD1533"/>
      <c r="AE1533"/>
      <c r="AF1533" t="n">
        <v>100</v>
      </c>
      <c r="AG1533" t="n">
        <v>29</v>
      </c>
      <c r="AH1533" t="n">
        <v>43</v>
      </c>
      <c r="AI1533" t="n">
        <v>4750</v>
      </c>
      <c r="AJ1533" t="n">
        <v>2230</v>
      </c>
      <c r="AK1533" t="n">
        <v>4012</v>
      </c>
      <c r="AL1533" t="n">
        <v>6582</v>
      </c>
      <c r="AM1533" t="n">
        <v>8142</v>
      </c>
      <c r="AN1533" t="n">
        <v>9978</v>
      </c>
      <c r="AO1533" t="n">
        <v>164</v>
      </c>
      <c r="AP1533"/>
      <c r="AQ1533"/>
      <c r="AR1533"/>
    </row>
    <row r="1534">
      <c r="A1534" t="n">
        <v>171304</v>
      </c>
      <c r="B1534" t="s">
        <v>2548</v>
      </c>
      <c r="C1534" t="s">
        <v>2549</v>
      </c>
      <c r="D1534" t="s">
        <v>1745</v>
      </c>
      <c r="E1534" t="s">
        <v>1434</v>
      </c>
      <c r="F1534" t="s">
        <v>173</v>
      </c>
      <c r="G1534" t="s">
        <v>149</v>
      </c>
      <c r="H1534" t="s">
        <v>174</v>
      </c>
      <c r="I1534" t="s">
        <v>151</v>
      </c>
      <c r="J1534" t="s">
        <v>168</v>
      </c>
      <c r="K1534" t="s">
        <v>176</v>
      </c>
      <c r="L1534" t="s">
        <v>155</v>
      </c>
      <c r="M1534" t="s">
        <v>155</v>
      </c>
      <c r="N1534" t="n">
        <v>-86.1964</v>
      </c>
      <c r="O1534" t="n">
        <v>43.2503</v>
      </c>
      <c r="P1534" t="n">
        <v>5144</v>
      </c>
      <c r="Q1534" t="n">
        <v>5144</v>
      </c>
      <c r="R1534" t="n">
        <v>59.7</v>
      </c>
      <c r="S1534" t="n">
        <v>75.6</v>
      </c>
      <c r="T1534" t="n">
        <v>8.2</v>
      </c>
      <c r="U1534" t="n">
        <v>8</v>
      </c>
      <c r="V1534" t="n">
        <v>1.4</v>
      </c>
      <c r="W1534" t="n">
        <v>0.6</v>
      </c>
      <c r="X1534" t="n">
        <v>64</v>
      </c>
      <c r="Y1534" t="n">
        <v>50</v>
      </c>
      <c r="Z1534" t="n">
        <v>17</v>
      </c>
      <c r="AA1534" t="n">
        <v>482</v>
      </c>
      <c r="AB1534" t="n">
        <v>30.7</v>
      </c>
      <c r="AC1534"/>
      <c r="AD1534"/>
      <c r="AE1534"/>
      <c r="AF1534" t="n">
        <v>427</v>
      </c>
      <c r="AG1534" t="n">
        <v>28</v>
      </c>
      <c r="AH1534" t="n">
        <v>99</v>
      </c>
      <c r="AI1534" t="n">
        <v>7829</v>
      </c>
      <c r="AJ1534" t="n">
        <v>3903</v>
      </c>
      <c r="AK1534" t="n">
        <v>4534</v>
      </c>
      <c r="AL1534" t="n">
        <v>7577</v>
      </c>
      <c r="AM1534" t="n">
        <v>7512</v>
      </c>
      <c r="AN1534" t="n">
        <v>4958</v>
      </c>
      <c r="AO1534" t="n">
        <v>517</v>
      </c>
      <c r="AP1534"/>
      <c r="AQ1534"/>
      <c r="AR1534"/>
    </row>
    <row r="1535">
      <c r="A1535" t="n">
        <v>171395</v>
      </c>
      <c r="B1535" t="s">
        <v>2550</v>
      </c>
      <c r="C1535" t="s">
        <v>2551</v>
      </c>
      <c r="D1535" t="s">
        <v>1745</v>
      </c>
      <c r="E1535" t="s">
        <v>1434</v>
      </c>
      <c r="F1535" t="s">
        <v>173</v>
      </c>
      <c r="G1535" t="s">
        <v>149</v>
      </c>
      <c r="H1535" t="s">
        <v>174</v>
      </c>
      <c r="I1535" t="s">
        <v>175</v>
      </c>
      <c r="J1535" t="s">
        <v>168</v>
      </c>
      <c r="K1535" t="s">
        <v>176</v>
      </c>
      <c r="L1535" t="s">
        <v>155</v>
      </c>
      <c r="M1535" t="s">
        <v>155</v>
      </c>
      <c r="N1535" t="n">
        <v>-84.9542</v>
      </c>
      <c r="O1535" t="n">
        <v>45.3617</v>
      </c>
      <c r="P1535" t="n">
        <v>2154</v>
      </c>
      <c r="Q1535" t="n">
        <v>2154</v>
      </c>
      <c r="R1535" t="n">
        <v>63.2</v>
      </c>
      <c r="S1535" t="n">
        <v>86.5</v>
      </c>
      <c r="T1535" t="n">
        <v>1.6</v>
      </c>
      <c r="U1535" t="n">
        <v>1.1</v>
      </c>
      <c r="V1535" t="n">
        <v>1.2</v>
      </c>
      <c r="W1535" t="n">
        <v>0.1</v>
      </c>
      <c r="X1535" t="n">
        <v>60</v>
      </c>
      <c r="Y1535" t="n">
        <v>46</v>
      </c>
      <c r="Z1535" t="n">
        <v>14</v>
      </c>
      <c r="AA1535" t="n">
        <v>182</v>
      </c>
      <c r="AB1535" t="n">
        <v>24.2</v>
      </c>
      <c r="AC1535"/>
      <c r="AD1535"/>
      <c r="AE1535"/>
      <c r="AF1535" t="n">
        <v>210</v>
      </c>
      <c r="AG1535" t="n">
        <v>33</v>
      </c>
      <c r="AH1535" t="n">
        <v>48</v>
      </c>
      <c r="AI1535" t="n">
        <v>10545</v>
      </c>
      <c r="AJ1535" t="n">
        <v>4600</v>
      </c>
      <c r="AK1535" t="n">
        <v>3965</v>
      </c>
      <c r="AL1535" t="n">
        <v>6105</v>
      </c>
      <c r="AM1535" t="n">
        <v>10663</v>
      </c>
      <c r="AN1535" t="n">
        <v>11978</v>
      </c>
      <c r="AO1535" t="n">
        <v>239</v>
      </c>
      <c r="AP1535"/>
      <c r="AQ1535"/>
      <c r="AR1535"/>
    </row>
    <row r="1536">
      <c r="A1536" t="n">
        <v>171456</v>
      </c>
      <c r="B1536" t="s">
        <v>2552</v>
      </c>
      <c r="C1536" t="s">
        <v>2553</v>
      </c>
      <c r="D1536" t="s">
        <v>1745</v>
      </c>
      <c r="E1536" t="s">
        <v>1434</v>
      </c>
      <c r="F1536" t="s">
        <v>148</v>
      </c>
      <c r="G1536" t="s">
        <v>149</v>
      </c>
      <c r="H1536" t="s">
        <v>150</v>
      </c>
      <c r="I1536" t="s">
        <v>175</v>
      </c>
      <c r="J1536" t="s">
        <v>152</v>
      </c>
      <c r="K1536" t="s">
        <v>153</v>
      </c>
      <c r="L1536" t="s">
        <v>155</v>
      </c>
      <c r="M1536" t="s">
        <v>155</v>
      </c>
      <c r="N1536" t="n">
        <v>-87.4066</v>
      </c>
      <c r="O1536" t="n">
        <v>46.5598</v>
      </c>
      <c r="P1536" t="n">
        <v>7760</v>
      </c>
      <c r="Q1536" t="n">
        <v>7074</v>
      </c>
      <c r="R1536" t="n">
        <v>58.8</v>
      </c>
      <c r="S1536" t="n">
        <v>83.7</v>
      </c>
      <c r="T1536" t="n">
        <v>1.6</v>
      </c>
      <c r="U1536" t="n">
        <v>4.1</v>
      </c>
      <c r="V1536" t="n">
        <v>0.9</v>
      </c>
      <c r="W1536" t="n">
        <v>1</v>
      </c>
      <c r="X1536" t="n">
        <v>76</v>
      </c>
      <c r="Y1536" t="n">
        <v>20</v>
      </c>
      <c r="Z1536" t="n">
        <v>18</v>
      </c>
      <c r="AA1536" t="n">
        <v>1485</v>
      </c>
      <c r="AB1536" t="n">
        <v>50.8</v>
      </c>
      <c r="AC1536" t="n">
        <v>1032</v>
      </c>
      <c r="AD1536" t="n">
        <v>53.5</v>
      </c>
      <c r="AE1536" t="n">
        <v>33</v>
      </c>
      <c r="AF1536" t="n">
        <v>1403</v>
      </c>
      <c r="AG1536" t="n">
        <v>27</v>
      </c>
      <c r="AH1536" t="n">
        <v>78</v>
      </c>
      <c r="AI1536" t="n">
        <v>17937</v>
      </c>
      <c r="AJ1536" t="n">
        <v>9098</v>
      </c>
      <c r="AK1536" t="n">
        <v>11494</v>
      </c>
      <c r="AL1536" t="n">
        <v>15948</v>
      </c>
      <c r="AM1536" t="n">
        <v>20616</v>
      </c>
      <c r="AN1536" t="n">
        <v>22762</v>
      </c>
      <c r="AO1536" t="n">
        <v>235</v>
      </c>
      <c r="AP1536" t="n">
        <v>1240</v>
      </c>
      <c r="AQ1536" t="n">
        <v>171</v>
      </c>
      <c r="AR1536" t="n">
        <v>3</v>
      </c>
    </row>
    <row r="1537">
      <c r="A1537" t="n">
        <v>171483</v>
      </c>
      <c r="B1537" t="s">
        <v>2554</v>
      </c>
      <c r="C1537" t="s">
        <v>2555</v>
      </c>
      <c r="D1537" t="s">
        <v>1745</v>
      </c>
      <c r="E1537" t="s">
        <v>1434</v>
      </c>
      <c r="F1537" t="s">
        <v>148</v>
      </c>
      <c r="G1537" t="s">
        <v>149</v>
      </c>
      <c r="H1537" t="s">
        <v>150</v>
      </c>
      <c r="I1537" t="s">
        <v>151</v>
      </c>
      <c r="J1537" t="s">
        <v>168</v>
      </c>
      <c r="K1537" t="s">
        <v>176</v>
      </c>
      <c r="L1537" t="s">
        <v>155</v>
      </c>
      <c r="M1537" t="s">
        <v>155</v>
      </c>
      <c r="N1537" t="n">
        <v>-85.5855</v>
      </c>
      <c r="O1537" t="n">
        <v>44.7654</v>
      </c>
      <c r="P1537" t="n">
        <v>3629</v>
      </c>
      <c r="Q1537" t="n">
        <v>3629</v>
      </c>
      <c r="R1537" t="n">
        <v>54.9</v>
      </c>
      <c r="S1537" t="n">
        <v>78.2</v>
      </c>
      <c r="T1537" t="n">
        <v>1.2</v>
      </c>
      <c r="U1537" t="n">
        <v>4.7</v>
      </c>
      <c r="V1537" t="n">
        <v>1.2</v>
      </c>
      <c r="W1537" t="n">
        <v>0.2</v>
      </c>
      <c r="X1537" t="n">
        <v>81</v>
      </c>
      <c r="Y1537" t="n">
        <v>100</v>
      </c>
      <c r="Z1537" t="n">
        <v>12</v>
      </c>
      <c r="AA1537" t="n">
        <v>470</v>
      </c>
      <c r="AB1537" t="n">
        <v>24.9</v>
      </c>
      <c r="AC1537" t="n">
        <v>27</v>
      </c>
      <c r="AD1537" t="n">
        <v>70.4</v>
      </c>
      <c r="AE1537" t="n">
        <v>63</v>
      </c>
      <c r="AF1537" t="n">
        <v>373</v>
      </c>
      <c r="AG1537" t="n">
        <v>29</v>
      </c>
      <c r="AH1537" t="n">
        <v>60</v>
      </c>
      <c r="AI1537" t="n">
        <v>5831</v>
      </c>
      <c r="AJ1537" t="n">
        <v>4569</v>
      </c>
      <c r="AK1537" t="n">
        <v>3620</v>
      </c>
      <c r="AL1537" t="n">
        <v>6964</v>
      </c>
      <c r="AM1537" t="n">
        <v>9422</v>
      </c>
      <c r="AN1537" t="n">
        <v>11821</v>
      </c>
      <c r="AO1537" t="n">
        <v>456</v>
      </c>
      <c r="AP1537" t="n">
        <v>51</v>
      </c>
      <c r="AQ1537"/>
      <c r="AR1537"/>
    </row>
    <row r="1538">
      <c r="A1538" t="n">
        <v>171492</v>
      </c>
      <c r="B1538" t="s">
        <v>2556</v>
      </c>
      <c r="C1538" t="s">
        <v>2557</v>
      </c>
      <c r="D1538" t="s">
        <v>1745</v>
      </c>
      <c r="E1538" t="s">
        <v>1434</v>
      </c>
      <c r="F1538" t="s">
        <v>162</v>
      </c>
      <c r="G1538" t="s">
        <v>163</v>
      </c>
      <c r="H1538" t="s">
        <v>150</v>
      </c>
      <c r="I1538" t="s">
        <v>151</v>
      </c>
      <c r="J1538" t="s">
        <v>168</v>
      </c>
      <c r="K1538" t="s">
        <v>209</v>
      </c>
      <c r="L1538" t="s">
        <v>155</v>
      </c>
      <c r="M1538" t="s">
        <v>155</v>
      </c>
      <c r="N1538" t="n">
        <v>-84.2768</v>
      </c>
      <c r="O1538" t="n">
        <v>43.6287</v>
      </c>
      <c r="P1538" t="n">
        <v>2911</v>
      </c>
      <c r="Q1538" t="n">
        <v>2409</v>
      </c>
      <c r="R1538" t="n">
        <v>39.2</v>
      </c>
      <c r="S1538" t="n">
        <v>68.5</v>
      </c>
      <c r="T1538" t="n">
        <v>8.8</v>
      </c>
      <c r="U1538" t="n">
        <v>7.3</v>
      </c>
      <c r="V1538" t="n">
        <v>1.9</v>
      </c>
      <c r="W1538" t="n">
        <v>2.1</v>
      </c>
      <c r="X1538" t="n">
        <v>79</v>
      </c>
      <c r="Y1538" t="n">
        <v>47</v>
      </c>
      <c r="Z1538" t="n">
        <v>13</v>
      </c>
      <c r="AA1538" t="n">
        <v>262</v>
      </c>
      <c r="AB1538" t="n">
        <v>61.1</v>
      </c>
      <c r="AC1538" t="n">
        <v>262</v>
      </c>
      <c r="AD1538" t="n">
        <v>61.1</v>
      </c>
      <c r="AE1538" t="n">
        <v>50.8</v>
      </c>
      <c r="AF1538" t="n">
        <v>228</v>
      </c>
      <c r="AG1538" t="n">
        <v>25</v>
      </c>
      <c r="AH1538" t="n">
        <v>54</v>
      </c>
      <c r="AI1538" t="n">
        <v>26429</v>
      </c>
      <c r="AJ1538" t="n">
        <v>23137</v>
      </c>
      <c r="AK1538" t="n">
        <v>21931</v>
      </c>
      <c r="AL1538" t="n">
        <v>25179</v>
      </c>
      <c r="AM1538" t="n">
        <v>25556</v>
      </c>
      <c r="AN1538" t="n">
        <v>29125</v>
      </c>
      <c r="AO1538" t="n">
        <v>52</v>
      </c>
      <c r="AP1538" t="n">
        <v>613</v>
      </c>
      <c r="AQ1538" t="n">
        <v>146</v>
      </c>
      <c r="AR1538" t="n">
        <v>1</v>
      </c>
    </row>
    <row r="1539">
      <c r="A1539" t="n">
        <v>171535</v>
      </c>
      <c r="B1539" t="s">
        <v>2558</v>
      </c>
      <c r="C1539" t="s">
        <v>2559</v>
      </c>
      <c r="D1539" t="s">
        <v>1745</v>
      </c>
      <c r="E1539" t="s">
        <v>1434</v>
      </c>
      <c r="F1539" t="s">
        <v>173</v>
      </c>
      <c r="G1539" t="s">
        <v>149</v>
      </c>
      <c r="H1539" t="s">
        <v>174</v>
      </c>
      <c r="I1539" t="s">
        <v>186</v>
      </c>
      <c r="J1539" t="s">
        <v>238</v>
      </c>
      <c r="K1539" t="s">
        <v>176</v>
      </c>
      <c r="L1539" t="s">
        <v>155</v>
      </c>
      <c r="M1539" t="s">
        <v>155</v>
      </c>
      <c r="N1539" t="n">
        <v>-83.2243</v>
      </c>
      <c r="O1539" t="n">
        <v>42.6462</v>
      </c>
      <c r="P1539" t="n">
        <v>21975</v>
      </c>
      <c r="Q1539" t="n">
        <v>21975</v>
      </c>
      <c r="R1539" t="n">
        <v>54.2</v>
      </c>
      <c r="S1539" t="n">
        <v>53.1</v>
      </c>
      <c r="T1539" t="n">
        <v>18.8</v>
      </c>
      <c r="U1539" t="n">
        <v>5.8</v>
      </c>
      <c r="V1539" t="n">
        <v>4.1</v>
      </c>
      <c r="W1539" t="n">
        <v>5.7</v>
      </c>
      <c r="X1539" t="n">
        <v>53</v>
      </c>
      <c r="Y1539" t="n">
        <v>48</v>
      </c>
      <c r="Z1539" t="n">
        <v>22</v>
      </c>
      <c r="AA1539" t="n">
        <v>1571</v>
      </c>
      <c r="AB1539" t="n">
        <v>18.5</v>
      </c>
      <c r="AC1539"/>
      <c r="AD1539"/>
      <c r="AE1539"/>
      <c r="AF1539" t="n">
        <v>1264</v>
      </c>
      <c r="AG1539" t="n">
        <v>27</v>
      </c>
      <c r="AH1539" t="n">
        <v>41</v>
      </c>
      <c r="AI1539" t="n">
        <v>4834</v>
      </c>
      <c r="AJ1539" t="n">
        <v>2628</v>
      </c>
      <c r="AK1539" t="n">
        <v>3569</v>
      </c>
      <c r="AL1539" t="n">
        <v>5852</v>
      </c>
      <c r="AM1539" t="n">
        <v>9188</v>
      </c>
      <c r="AN1539" t="n">
        <v>11208</v>
      </c>
      <c r="AO1539" t="n">
        <v>1564</v>
      </c>
      <c r="AP1539"/>
      <c r="AQ1539"/>
      <c r="AR1539"/>
    </row>
    <row r="1540">
      <c r="A1540" t="n">
        <v>171571</v>
      </c>
      <c r="B1540" t="s">
        <v>2560</v>
      </c>
      <c r="C1540" t="s">
        <v>2535</v>
      </c>
      <c r="D1540" t="s">
        <v>1745</v>
      </c>
      <c r="E1540" t="s">
        <v>1434</v>
      </c>
      <c r="F1540" t="s">
        <v>148</v>
      </c>
      <c r="G1540" t="s">
        <v>149</v>
      </c>
      <c r="H1540" t="s">
        <v>150</v>
      </c>
      <c r="I1540" t="s">
        <v>186</v>
      </c>
      <c r="J1540" t="s">
        <v>238</v>
      </c>
      <c r="K1540" t="s">
        <v>159</v>
      </c>
      <c r="L1540" t="s">
        <v>155</v>
      </c>
      <c r="M1540" t="s">
        <v>155</v>
      </c>
      <c r="N1540" t="n">
        <v>-83.2164</v>
      </c>
      <c r="O1540" t="n">
        <v>42.6746</v>
      </c>
      <c r="P1540" t="n">
        <v>18762</v>
      </c>
      <c r="Q1540" t="n">
        <v>14899</v>
      </c>
      <c r="R1540" t="n">
        <v>57.9</v>
      </c>
      <c r="S1540" t="n">
        <v>69.6</v>
      </c>
      <c r="T1540" t="n">
        <v>9.1</v>
      </c>
      <c r="U1540" t="n">
        <v>4.8</v>
      </c>
      <c r="V1540" t="n">
        <v>6.4</v>
      </c>
      <c r="W1540" t="n">
        <v>2</v>
      </c>
      <c r="X1540" t="n">
        <v>75</v>
      </c>
      <c r="Y1540" t="n">
        <v>52</v>
      </c>
      <c r="Z1540" t="n">
        <v>17</v>
      </c>
      <c r="AA1540" t="n">
        <v>2420</v>
      </c>
      <c r="AB1540" t="n">
        <v>56.9</v>
      </c>
      <c r="AC1540" t="n">
        <v>2420</v>
      </c>
      <c r="AD1540" t="n">
        <v>56.9</v>
      </c>
      <c r="AE1540" t="n">
        <v>33.5</v>
      </c>
      <c r="AF1540" t="n">
        <v>2069</v>
      </c>
      <c r="AG1540" t="n">
        <v>30</v>
      </c>
      <c r="AH1540" t="n">
        <v>65</v>
      </c>
      <c r="AI1540" t="n">
        <v>15734</v>
      </c>
      <c r="AJ1540" t="n">
        <v>9004</v>
      </c>
      <c r="AK1540" t="n">
        <v>8807</v>
      </c>
      <c r="AL1540" t="n">
        <v>12229</v>
      </c>
      <c r="AM1540" t="n">
        <v>18508</v>
      </c>
      <c r="AN1540" t="n">
        <v>22034</v>
      </c>
      <c r="AO1540"/>
      <c r="AP1540" t="n">
        <v>3213</v>
      </c>
      <c r="AQ1540" t="n">
        <v>781</v>
      </c>
      <c r="AR1540" t="n">
        <v>246</v>
      </c>
    </row>
    <row r="1541">
      <c r="A1541" t="n">
        <v>171599</v>
      </c>
      <c r="B1541" t="s">
        <v>2561</v>
      </c>
      <c r="C1541" t="s">
        <v>2562</v>
      </c>
      <c r="D1541" t="s">
        <v>1745</v>
      </c>
      <c r="E1541" t="s">
        <v>1434</v>
      </c>
      <c r="F1541" t="s">
        <v>162</v>
      </c>
      <c r="G1541" t="s">
        <v>163</v>
      </c>
      <c r="H1541" t="s">
        <v>150</v>
      </c>
      <c r="I1541" t="s">
        <v>205</v>
      </c>
      <c r="J1541" t="s">
        <v>164</v>
      </c>
      <c r="K1541" t="s">
        <v>179</v>
      </c>
      <c r="L1541" t="s">
        <v>155</v>
      </c>
      <c r="M1541" t="s">
        <v>155</v>
      </c>
      <c r="N1541" t="n">
        <v>-84.9239</v>
      </c>
      <c r="O1541" t="n">
        <v>42.4429</v>
      </c>
      <c r="P1541" t="n">
        <v>958</v>
      </c>
      <c r="Q1541" t="n">
        <v>896</v>
      </c>
      <c r="R1541" t="n">
        <v>39</v>
      </c>
      <c r="S1541" t="n">
        <v>64.8</v>
      </c>
      <c r="T1541" t="n">
        <v>18.2</v>
      </c>
      <c r="U1541" t="n">
        <v>7.1</v>
      </c>
      <c r="V1541" t="n">
        <v>0.8</v>
      </c>
      <c r="W1541" t="n">
        <v>0.2</v>
      </c>
      <c r="X1541" t="n">
        <v>57</v>
      </c>
      <c r="Y1541" t="n">
        <v>100</v>
      </c>
      <c r="Z1541" t="n">
        <v>14</v>
      </c>
      <c r="AA1541" t="n">
        <v>324</v>
      </c>
      <c r="AB1541" t="n">
        <v>37</v>
      </c>
      <c r="AC1541" t="n">
        <v>324</v>
      </c>
      <c r="AD1541" t="n">
        <v>37</v>
      </c>
      <c r="AE1541" t="n">
        <v>27.8</v>
      </c>
      <c r="AF1541" t="n">
        <v>271</v>
      </c>
      <c r="AG1541" t="n">
        <v>42</v>
      </c>
      <c r="AH1541" t="n">
        <v>92</v>
      </c>
      <c r="AI1541" t="n">
        <v>23533</v>
      </c>
      <c r="AJ1541" t="n">
        <v>20658</v>
      </c>
      <c r="AK1541" t="n">
        <v>24502</v>
      </c>
      <c r="AL1541" t="n">
        <v>17447</v>
      </c>
      <c r="AM1541" t="n">
        <v>21904</v>
      </c>
      <c r="AN1541" t="n">
        <v>25220</v>
      </c>
      <c r="AO1541"/>
      <c r="AP1541" t="n">
        <v>176</v>
      </c>
      <c r="AQ1541" t="n">
        <v>22</v>
      </c>
      <c r="AR1541"/>
    </row>
    <row r="1542">
      <c r="A1542" t="n">
        <v>171775</v>
      </c>
      <c r="B1542" t="s">
        <v>2563</v>
      </c>
      <c r="C1542" t="s">
        <v>2564</v>
      </c>
      <c r="D1542" t="s">
        <v>1745</v>
      </c>
      <c r="E1542" t="s">
        <v>1434</v>
      </c>
      <c r="F1542" t="s">
        <v>199</v>
      </c>
      <c r="G1542" t="s">
        <v>189</v>
      </c>
      <c r="H1542" t="s">
        <v>200</v>
      </c>
      <c r="I1542" t="s">
        <v>186</v>
      </c>
      <c r="J1542" t="s">
        <v>164</v>
      </c>
      <c r="K1542"/>
      <c r="L1542" t="s">
        <v>155</v>
      </c>
      <c r="M1542" t="s">
        <v>155</v>
      </c>
      <c r="N1542" t="n">
        <v>-83.3986</v>
      </c>
      <c r="O1542" t="n">
        <v>42.7007</v>
      </c>
      <c r="P1542" t="n">
        <v>79</v>
      </c>
      <c r="Q1542" t="n">
        <v>79</v>
      </c>
      <c r="R1542" t="n">
        <v>100</v>
      </c>
      <c r="S1542" t="n">
        <v>51.9</v>
      </c>
      <c r="T1542" t="n">
        <v>32.9</v>
      </c>
      <c r="U1542" t="n">
        <v>8.9</v>
      </c>
      <c r="V1542" t="n">
        <v>6.3</v>
      </c>
      <c r="W1542" t="n">
        <v>0</v>
      </c>
      <c r="X1542" t="n">
        <v>93</v>
      </c>
      <c r="Y1542"/>
      <c r="Z1542" t="n">
        <v>10</v>
      </c>
      <c r="AA1542"/>
      <c r="AB1542"/>
      <c r="AC1542"/>
      <c r="AD1542"/>
      <c r="AE1542"/>
      <c r="AF1542" t="n">
        <v>30</v>
      </c>
      <c r="AG1542" t="n">
        <v>22</v>
      </c>
      <c r="AH1542" t="n">
        <v>22</v>
      </c>
      <c r="AI1542" t="n">
        <v>10398</v>
      </c>
      <c r="AJ1542" t="n">
        <v>10398</v>
      </c>
      <c r="AK1542"/>
      <c r="AL1542"/>
      <c r="AM1542"/>
      <c r="AN1542"/>
      <c r="AO1542"/>
      <c r="AP1542"/>
      <c r="AQ1542"/>
      <c r="AR1542"/>
    </row>
    <row r="1543">
      <c r="A1543" t="n">
        <v>171881</v>
      </c>
      <c r="B1543" t="s">
        <v>2565</v>
      </c>
      <c r="C1543" t="s">
        <v>2456</v>
      </c>
      <c r="D1543" t="s">
        <v>1745</v>
      </c>
      <c r="E1543" t="s">
        <v>1434</v>
      </c>
      <c r="F1543" t="s">
        <v>162</v>
      </c>
      <c r="G1543" t="s">
        <v>163</v>
      </c>
      <c r="H1543" t="s">
        <v>150</v>
      </c>
      <c r="I1543" t="s">
        <v>186</v>
      </c>
      <c r="J1543" t="s">
        <v>164</v>
      </c>
      <c r="K1543" t="s">
        <v>179</v>
      </c>
      <c r="L1543" t="s">
        <v>155</v>
      </c>
      <c r="M1543" t="s">
        <v>155</v>
      </c>
      <c r="N1543" t="n">
        <v>-85.5927</v>
      </c>
      <c r="O1543" t="n">
        <v>43.0219</v>
      </c>
      <c r="P1543" t="n">
        <v>152</v>
      </c>
      <c r="Q1543" t="n">
        <v>149</v>
      </c>
      <c r="R1543" t="n">
        <v>57.7</v>
      </c>
      <c r="S1543" t="n">
        <v>52.3</v>
      </c>
      <c r="T1543" t="n">
        <v>16.1</v>
      </c>
      <c r="U1543" t="n">
        <v>11.4</v>
      </c>
      <c r="V1543" t="n">
        <v>2.7</v>
      </c>
      <c r="W1543" t="n">
        <v>0.7</v>
      </c>
      <c r="X1543" t="n">
        <v>100</v>
      </c>
      <c r="Y1543"/>
      <c r="Z1543" t="n">
        <v>18</v>
      </c>
      <c r="AA1543" t="n">
        <v>28</v>
      </c>
      <c r="AB1543" t="n">
        <v>53.6</v>
      </c>
      <c r="AC1543" t="n">
        <v>25</v>
      </c>
      <c r="AD1543" t="n">
        <v>52</v>
      </c>
      <c r="AE1543" t="n">
        <v>40</v>
      </c>
      <c r="AF1543" t="n">
        <v>4</v>
      </c>
      <c r="AG1543" t="n">
        <v>32</v>
      </c>
      <c r="AH1543" t="n">
        <v>67</v>
      </c>
      <c r="AI1543" t="n">
        <v>27708</v>
      </c>
      <c r="AJ1543"/>
      <c r="AK1543"/>
      <c r="AL1543" t="n">
        <v>23337</v>
      </c>
      <c r="AM1543"/>
      <c r="AN1543" t="n">
        <v>30165</v>
      </c>
      <c r="AO1543" t="n">
        <v>1</v>
      </c>
      <c r="AP1543" t="n">
        <v>18</v>
      </c>
      <c r="AQ1543" t="n">
        <v>3</v>
      </c>
      <c r="AR1543"/>
    </row>
    <row r="1544">
      <c r="A1544" t="n">
        <v>171988</v>
      </c>
      <c r="B1544" t="s">
        <v>2566</v>
      </c>
      <c r="C1544" t="s">
        <v>2509</v>
      </c>
      <c r="D1544" t="s">
        <v>1745</v>
      </c>
      <c r="E1544" t="s">
        <v>1434</v>
      </c>
      <c r="F1544" t="s">
        <v>199</v>
      </c>
      <c r="G1544" t="s">
        <v>189</v>
      </c>
      <c r="H1544" t="s">
        <v>200</v>
      </c>
      <c r="I1544" t="s">
        <v>186</v>
      </c>
      <c r="J1544" t="s">
        <v>164</v>
      </c>
      <c r="K1544"/>
      <c r="L1544" t="s">
        <v>155</v>
      </c>
      <c r="M1544" t="s">
        <v>155</v>
      </c>
      <c r="N1544" t="n">
        <v>-84.6058</v>
      </c>
      <c r="O1544" t="n">
        <v>42.7419</v>
      </c>
      <c r="P1544" t="n">
        <v>169</v>
      </c>
      <c r="Q1544" t="n">
        <v>169</v>
      </c>
      <c r="R1544" t="n">
        <v>95.9</v>
      </c>
      <c r="S1544" t="n">
        <v>14.8</v>
      </c>
      <c r="T1544" t="n">
        <v>17.2</v>
      </c>
      <c r="U1544" t="n">
        <v>3.6</v>
      </c>
      <c r="V1544" t="n">
        <v>0</v>
      </c>
      <c r="W1544" t="n">
        <v>0</v>
      </c>
      <c r="X1544" t="n">
        <v>75</v>
      </c>
      <c r="Y1544"/>
      <c r="Z1544" t="n">
        <v>32</v>
      </c>
      <c r="AA1544"/>
      <c r="AB1544"/>
      <c r="AC1544"/>
      <c r="AD1544"/>
      <c r="AE1544"/>
      <c r="AF1544" t="n">
        <v>54</v>
      </c>
      <c r="AG1544" t="n">
        <v>87</v>
      </c>
      <c r="AH1544" t="n">
        <v>89</v>
      </c>
      <c r="AI1544" t="n">
        <v>21868</v>
      </c>
      <c r="AJ1544" t="n">
        <v>22360</v>
      </c>
      <c r="AK1544" t="n">
        <v>23120</v>
      </c>
      <c r="AL1544" t="n">
        <v>27717</v>
      </c>
      <c r="AM1544"/>
      <c r="AN1544"/>
      <c r="AO1544"/>
      <c r="AP1544"/>
      <c r="AQ1544"/>
      <c r="AR1544"/>
    </row>
    <row r="1545">
      <c r="A1545" t="n">
        <v>171997</v>
      </c>
      <c r="B1545" t="s">
        <v>2567</v>
      </c>
      <c r="C1545" t="s">
        <v>2531</v>
      </c>
      <c r="D1545" t="s">
        <v>1745</v>
      </c>
      <c r="E1545" t="s">
        <v>1434</v>
      </c>
      <c r="F1545" t="s">
        <v>199</v>
      </c>
      <c r="G1545" t="s">
        <v>189</v>
      </c>
      <c r="H1545" t="s">
        <v>200</v>
      </c>
      <c r="I1545" t="s">
        <v>151</v>
      </c>
      <c r="J1545" t="s">
        <v>164</v>
      </c>
      <c r="K1545"/>
      <c r="L1545" t="s">
        <v>155</v>
      </c>
      <c r="M1545" t="s">
        <v>155</v>
      </c>
      <c r="N1545" t="n">
        <v>-83.0658</v>
      </c>
      <c r="O1545" t="n">
        <v>42.5065</v>
      </c>
      <c r="P1545" t="n">
        <v>260</v>
      </c>
      <c r="Q1545" t="n">
        <v>260</v>
      </c>
      <c r="R1545" t="n">
        <v>96.2</v>
      </c>
      <c r="S1545" t="n">
        <v>7.3</v>
      </c>
      <c r="T1545" t="n">
        <v>30</v>
      </c>
      <c r="U1545" t="n">
        <v>2.3</v>
      </c>
      <c r="V1545" t="n">
        <v>1.2</v>
      </c>
      <c r="W1545" t="n">
        <v>0</v>
      </c>
      <c r="X1545" t="n">
        <v>50</v>
      </c>
      <c r="Y1545"/>
      <c r="Z1545" t="n">
        <v>26</v>
      </c>
      <c r="AA1545"/>
      <c r="AB1545"/>
      <c r="AC1545"/>
      <c r="AD1545"/>
      <c r="AE1545"/>
      <c r="AF1545" t="n">
        <v>120</v>
      </c>
      <c r="AG1545" t="n">
        <v>85</v>
      </c>
      <c r="AH1545" t="n">
        <v>85</v>
      </c>
      <c r="AI1545" t="n">
        <v>21842</v>
      </c>
      <c r="AJ1545" t="n">
        <v>21341</v>
      </c>
      <c r="AK1545"/>
      <c r="AL1545" t="n">
        <v>20238</v>
      </c>
      <c r="AM1545"/>
      <c r="AN1545"/>
      <c r="AO1545"/>
      <c r="AP1545"/>
      <c r="AQ1545"/>
      <c r="AR1545"/>
    </row>
    <row r="1546">
      <c r="A1546" t="n">
        <v>172015</v>
      </c>
      <c r="B1546" t="s">
        <v>2568</v>
      </c>
      <c r="C1546" t="s">
        <v>2471</v>
      </c>
      <c r="D1546" t="s">
        <v>1745</v>
      </c>
      <c r="E1546" t="s">
        <v>1434</v>
      </c>
      <c r="F1546" t="s">
        <v>199</v>
      </c>
      <c r="G1546" t="s">
        <v>189</v>
      </c>
      <c r="H1546" t="s">
        <v>200</v>
      </c>
      <c r="I1546" t="s">
        <v>186</v>
      </c>
      <c r="J1546" t="s">
        <v>164</v>
      </c>
      <c r="K1546"/>
      <c r="L1546" t="s">
        <v>155</v>
      </c>
      <c r="M1546" t="s">
        <v>155</v>
      </c>
      <c r="N1546" t="n">
        <v>-83.7518</v>
      </c>
      <c r="O1546" t="n">
        <v>42.9864</v>
      </c>
      <c r="P1546" t="n">
        <v>156</v>
      </c>
      <c r="Q1546" t="n">
        <v>156</v>
      </c>
      <c r="R1546" t="n">
        <v>95.5</v>
      </c>
      <c r="S1546" t="n">
        <v>16</v>
      </c>
      <c r="T1546" t="n">
        <v>32.1</v>
      </c>
      <c r="U1546" t="n">
        <v>0.6</v>
      </c>
      <c r="V1546" t="n">
        <v>0</v>
      </c>
      <c r="W1546" t="n">
        <v>0.6</v>
      </c>
      <c r="X1546" t="n">
        <v>53</v>
      </c>
      <c r="Y1546"/>
      <c r="Z1546" t="n">
        <v>17</v>
      </c>
      <c r="AA1546"/>
      <c r="AB1546"/>
      <c r="AC1546"/>
      <c r="AD1546"/>
      <c r="AE1546"/>
      <c r="AF1546" t="n">
        <v>66</v>
      </c>
      <c r="AG1546" t="n">
        <v>90</v>
      </c>
      <c r="AH1546" t="n">
        <v>90</v>
      </c>
      <c r="AI1546" t="n">
        <v>20225</v>
      </c>
      <c r="AJ1546" t="n">
        <v>20770</v>
      </c>
      <c r="AK1546" t="n">
        <v>23139</v>
      </c>
      <c r="AL1546"/>
      <c r="AM1546"/>
      <c r="AN1546"/>
      <c r="AO1546"/>
      <c r="AP1546"/>
      <c r="AQ1546"/>
      <c r="AR1546"/>
    </row>
    <row r="1547">
      <c r="A1547" t="n">
        <v>172033</v>
      </c>
      <c r="B1547" t="s">
        <v>2569</v>
      </c>
      <c r="C1547" t="s">
        <v>2480</v>
      </c>
      <c r="D1547" t="s">
        <v>1745</v>
      </c>
      <c r="E1547" t="s">
        <v>1434</v>
      </c>
      <c r="F1547" t="s">
        <v>162</v>
      </c>
      <c r="G1547" t="s">
        <v>163</v>
      </c>
      <c r="H1547" t="s">
        <v>150</v>
      </c>
      <c r="I1547" t="s">
        <v>151</v>
      </c>
      <c r="J1547" t="s">
        <v>164</v>
      </c>
      <c r="K1547" t="s">
        <v>179</v>
      </c>
      <c r="L1547" t="s">
        <v>155</v>
      </c>
      <c r="M1547" t="s">
        <v>155</v>
      </c>
      <c r="N1547" t="n">
        <v>-83.1117</v>
      </c>
      <c r="O1547" t="n">
        <v>42.3752</v>
      </c>
      <c r="P1547" t="n">
        <v>513</v>
      </c>
      <c r="Q1547" t="n">
        <v>261</v>
      </c>
      <c r="R1547" t="n">
        <v>49.4</v>
      </c>
      <c r="S1547" t="n">
        <v>70.1</v>
      </c>
      <c r="T1547" t="n">
        <v>0.4</v>
      </c>
      <c r="U1547" t="n">
        <v>15.7</v>
      </c>
      <c r="V1547" t="n">
        <v>2.7</v>
      </c>
      <c r="W1547" t="n">
        <v>1.1</v>
      </c>
      <c r="X1547" t="n">
        <v>100</v>
      </c>
      <c r="Y1547"/>
      <c r="Z1547" t="n">
        <v>7</v>
      </c>
      <c r="AA1547" t="n">
        <v>3</v>
      </c>
      <c r="AB1547" t="n">
        <v>66.7</v>
      </c>
      <c r="AC1547" t="n">
        <v>3</v>
      </c>
      <c r="AD1547" t="n">
        <v>66.7</v>
      </c>
      <c r="AE1547" t="n">
        <v>66.7</v>
      </c>
      <c r="AF1547" t="n">
        <v>2</v>
      </c>
      <c r="AG1547" t="n">
        <v>6</v>
      </c>
      <c r="AH1547" t="n">
        <v>64</v>
      </c>
      <c r="AI1547" t="n">
        <v>10371</v>
      </c>
      <c r="AJ1547" t="n">
        <v>10371</v>
      </c>
      <c r="AK1547"/>
      <c r="AL1547"/>
      <c r="AM1547"/>
      <c r="AN1547"/>
      <c r="AO1547" t="n">
        <v>1</v>
      </c>
      <c r="AP1547" t="n">
        <v>21</v>
      </c>
      <c r="AQ1547" t="n">
        <v>23</v>
      </c>
      <c r="AR1547"/>
    </row>
    <row r="1548">
      <c r="A1548" t="n">
        <v>172051</v>
      </c>
      <c r="B1548" t="s">
        <v>2570</v>
      </c>
      <c r="C1548" t="s">
        <v>2485</v>
      </c>
      <c r="D1548" t="s">
        <v>1745</v>
      </c>
      <c r="E1548" t="s">
        <v>1434</v>
      </c>
      <c r="F1548" t="s">
        <v>148</v>
      </c>
      <c r="G1548" t="s">
        <v>149</v>
      </c>
      <c r="H1548" t="s">
        <v>150</v>
      </c>
      <c r="I1548" t="s">
        <v>186</v>
      </c>
      <c r="J1548" t="s">
        <v>152</v>
      </c>
      <c r="K1548" t="s">
        <v>153</v>
      </c>
      <c r="L1548" t="s">
        <v>155</v>
      </c>
      <c r="M1548" t="s">
        <v>155</v>
      </c>
      <c r="N1548" t="n">
        <v>-83.9643</v>
      </c>
      <c r="O1548" t="n">
        <v>43.5118</v>
      </c>
      <c r="P1548" t="n">
        <v>7838</v>
      </c>
      <c r="Q1548" t="n">
        <v>6986</v>
      </c>
      <c r="R1548" t="n">
        <v>63.8</v>
      </c>
      <c r="S1548" t="n">
        <v>75.8</v>
      </c>
      <c r="T1548" t="n">
        <v>7.9</v>
      </c>
      <c r="U1548" t="n">
        <v>5.3</v>
      </c>
      <c r="V1548" t="n">
        <v>1.1</v>
      </c>
      <c r="W1548" t="n">
        <v>3.3</v>
      </c>
      <c r="X1548" t="n">
        <v>75</v>
      </c>
      <c r="Y1548" t="n">
        <v>21</v>
      </c>
      <c r="Z1548" t="n">
        <v>15</v>
      </c>
      <c r="AA1548" t="n">
        <v>1217</v>
      </c>
      <c r="AB1548" t="n">
        <v>53.8</v>
      </c>
      <c r="AC1548" t="n">
        <v>1217</v>
      </c>
      <c r="AD1548" t="n">
        <v>53.8</v>
      </c>
      <c r="AE1548" t="n">
        <v>19.4</v>
      </c>
      <c r="AF1548" t="n">
        <v>1323</v>
      </c>
      <c r="AG1548" t="n">
        <v>32</v>
      </c>
      <c r="AH1548" t="n">
        <v>82</v>
      </c>
      <c r="AI1548" t="n">
        <v>15144</v>
      </c>
      <c r="AJ1548" t="n">
        <v>10545</v>
      </c>
      <c r="AK1548" t="n">
        <v>11338</v>
      </c>
      <c r="AL1548" t="n">
        <v>13963</v>
      </c>
      <c r="AM1548" t="n">
        <v>16972</v>
      </c>
      <c r="AN1548" t="n">
        <v>18491</v>
      </c>
      <c r="AO1548"/>
      <c r="AP1548" t="n">
        <v>1267</v>
      </c>
      <c r="AQ1548" t="n">
        <v>264</v>
      </c>
      <c r="AR1548" t="n">
        <v>5</v>
      </c>
    </row>
    <row r="1549">
      <c r="A1549" t="n">
        <v>172200</v>
      </c>
      <c r="B1549" t="s">
        <v>2571</v>
      </c>
      <c r="C1549" t="s">
        <v>2533</v>
      </c>
      <c r="D1549" t="s">
        <v>1745</v>
      </c>
      <c r="E1549" t="s">
        <v>1434</v>
      </c>
      <c r="F1549" t="s">
        <v>148</v>
      </c>
      <c r="G1549" t="s">
        <v>149</v>
      </c>
      <c r="H1549" t="s">
        <v>150</v>
      </c>
      <c r="I1549" t="s">
        <v>151</v>
      </c>
      <c r="J1549" t="s">
        <v>152</v>
      </c>
      <c r="K1549" t="s">
        <v>176</v>
      </c>
      <c r="L1549" t="s">
        <v>155</v>
      </c>
      <c r="M1549" t="s">
        <v>155</v>
      </c>
      <c r="N1549" t="n">
        <v>-83.431</v>
      </c>
      <c r="O1549" t="n">
        <v>42.4193</v>
      </c>
      <c r="P1549" t="n">
        <v>12793</v>
      </c>
      <c r="Q1549" t="n">
        <v>12793</v>
      </c>
      <c r="R1549" t="n">
        <v>59.7</v>
      </c>
      <c r="S1549" t="n">
        <v>57.9</v>
      </c>
      <c r="T1549" t="n">
        <v>16.8</v>
      </c>
      <c r="U1549" t="n">
        <v>5.7</v>
      </c>
      <c r="V1549" t="n">
        <v>5.4</v>
      </c>
      <c r="W1549" t="n">
        <v>1.9</v>
      </c>
      <c r="X1549"/>
      <c r="Y1549"/>
      <c r="Z1549" t="n">
        <v>21</v>
      </c>
      <c r="AA1549" t="n">
        <v>863</v>
      </c>
      <c r="AB1549" t="n">
        <v>15.3</v>
      </c>
      <c r="AC1549"/>
      <c r="AD1549"/>
      <c r="AE1549"/>
      <c r="AF1549" t="n">
        <v>508</v>
      </c>
      <c r="AG1549" t="n">
        <v>27</v>
      </c>
      <c r="AH1549" t="n">
        <v>59</v>
      </c>
      <c r="AI1549" t="n">
        <v>7271</v>
      </c>
      <c r="AJ1549" t="n">
        <v>4943</v>
      </c>
      <c r="AK1549" t="n">
        <v>5324</v>
      </c>
      <c r="AL1549" t="n">
        <v>6373</v>
      </c>
      <c r="AM1549" t="n">
        <v>7561</v>
      </c>
      <c r="AN1549" t="n">
        <v>7611</v>
      </c>
      <c r="AO1549" t="n">
        <v>1013</v>
      </c>
      <c r="AP1549" t="n">
        <v>5</v>
      </c>
      <c r="AQ1549"/>
      <c r="AR1549"/>
    </row>
    <row r="1550">
      <c r="A1550" t="n">
        <v>172264</v>
      </c>
      <c r="B1550" t="s">
        <v>2572</v>
      </c>
      <c r="C1550" t="s">
        <v>2442</v>
      </c>
      <c r="D1550" t="s">
        <v>1745</v>
      </c>
      <c r="E1550" t="s">
        <v>1434</v>
      </c>
      <c r="F1550" t="s">
        <v>162</v>
      </c>
      <c r="G1550" t="s">
        <v>163</v>
      </c>
      <c r="H1550" t="s">
        <v>150</v>
      </c>
      <c r="I1550" t="s">
        <v>175</v>
      </c>
      <c r="J1550" t="s">
        <v>168</v>
      </c>
      <c r="K1550" t="s">
        <v>153</v>
      </c>
      <c r="L1550" t="s">
        <v>155</v>
      </c>
      <c r="M1550" t="s">
        <v>155</v>
      </c>
      <c r="N1550" t="n">
        <v>-84.0188</v>
      </c>
      <c r="O1550" t="n">
        <v>41.9056</v>
      </c>
      <c r="P1550" t="n">
        <v>2233</v>
      </c>
      <c r="Q1550" t="n">
        <v>2042</v>
      </c>
      <c r="R1550" t="n">
        <v>55.9</v>
      </c>
      <c r="S1550" t="n">
        <v>56.6</v>
      </c>
      <c r="T1550" t="n">
        <v>10.9</v>
      </c>
      <c r="U1550" t="n">
        <v>7.2</v>
      </c>
      <c r="V1550" t="n">
        <v>1.2</v>
      </c>
      <c r="W1550" t="n">
        <v>3</v>
      </c>
      <c r="X1550" t="n">
        <v>72</v>
      </c>
      <c r="Y1550" t="n">
        <v>0</v>
      </c>
      <c r="Z1550" t="n">
        <v>12</v>
      </c>
      <c r="AA1550" t="n">
        <v>270</v>
      </c>
      <c r="AB1550" t="n">
        <v>51.1</v>
      </c>
      <c r="AC1550" t="n">
        <v>269</v>
      </c>
      <c r="AD1550" t="n">
        <v>51.3</v>
      </c>
      <c r="AE1550" t="n">
        <v>33.5</v>
      </c>
      <c r="AF1550" t="n">
        <v>277</v>
      </c>
      <c r="AG1550" t="n">
        <v>31</v>
      </c>
      <c r="AH1550" t="n">
        <v>84</v>
      </c>
      <c r="AI1550" t="n">
        <v>17740</v>
      </c>
      <c r="AJ1550" t="n">
        <v>16529</v>
      </c>
      <c r="AK1550" t="n">
        <v>15075</v>
      </c>
      <c r="AL1550" t="n">
        <v>17350</v>
      </c>
      <c r="AM1550" t="n">
        <v>19918</v>
      </c>
      <c r="AN1550" t="n">
        <v>16204</v>
      </c>
      <c r="AO1550" t="n">
        <v>8</v>
      </c>
      <c r="AP1550" t="n">
        <v>547</v>
      </c>
      <c r="AQ1550" t="n">
        <v>74</v>
      </c>
      <c r="AR1550"/>
    </row>
    <row r="1551">
      <c r="A1551" t="n">
        <v>172291</v>
      </c>
      <c r="B1551" t="s">
        <v>2573</v>
      </c>
      <c r="C1551" t="s">
        <v>2574</v>
      </c>
      <c r="D1551" t="s">
        <v>1745</v>
      </c>
      <c r="E1551" t="s">
        <v>1434</v>
      </c>
      <c r="F1551" t="s">
        <v>173</v>
      </c>
      <c r="G1551" t="s">
        <v>149</v>
      </c>
      <c r="H1551" t="s">
        <v>174</v>
      </c>
      <c r="I1551" t="s">
        <v>186</v>
      </c>
      <c r="J1551" t="s">
        <v>168</v>
      </c>
      <c r="K1551" t="s">
        <v>176</v>
      </c>
      <c r="L1551" t="s">
        <v>155</v>
      </c>
      <c r="M1551" t="s">
        <v>155</v>
      </c>
      <c r="N1551" t="n">
        <v>-82.4287</v>
      </c>
      <c r="O1551" t="n">
        <v>42.9795</v>
      </c>
      <c r="P1551" t="n">
        <v>4029</v>
      </c>
      <c r="Q1551" t="n">
        <v>4029</v>
      </c>
      <c r="R1551" t="n">
        <v>65.7</v>
      </c>
      <c r="S1551" t="n">
        <v>83.2</v>
      </c>
      <c r="T1551" t="n">
        <v>3.8</v>
      </c>
      <c r="U1551" t="n">
        <v>4.8</v>
      </c>
      <c r="V1551" t="n">
        <v>0.9</v>
      </c>
      <c r="W1551" t="n">
        <v>0</v>
      </c>
      <c r="X1551" t="n">
        <v>65</v>
      </c>
      <c r="Y1551" t="n">
        <v>50</v>
      </c>
      <c r="Z1551" t="n">
        <v>16</v>
      </c>
      <c r="AA1551" t="n">
        <v>360</v>
      </c>
      <c r="AB1551" t="n">
        <v>31.7</v>
      </c>
      <c r="AC1551"/>
      <c r="AD1551"/>
      <c r="AE1551"/>
      <c r="AF1551" t="n">
        <v>337</v>
      </c>
      <c r="AG1551" t="n">
        <v>25</v>
      </c>
      <c r="AH1551" t="n">
        <v>41</v>
      </c>
      <c r="AI1551" t="n">
        <v>6926</v>
      </c>
      <c r="AJ1551" t="n">
        <v>6033</v>
      </c>
      <c r="AK1551" t="n">
        <v>6321</v>
      </c>
      <c r="AL1551" t="n">
        <v>9352</v>
      </c>
      <c r="AM1551" t="n">
        <v>11150</v>
      </c>
      <c r="AN1551" t="n">
        <v>12153</v>
      </c>
      <c r="AO1551" t="n">
        <v>510</v>
      </c>
      <c r="AP1551"/>
      <c r="AQ1551"/>
      <c r="AR1551"/>
    </row>
    <row r="1552">
      <c r="A1552" t="n">
        <v>172307</v>
      </c>
      <c r="B1552" t="s">
        <v>2575</v>
      </c>
      <c r="C1552" t="s">
        <v>2576</v>
      </c>
      <c r="D1552" t="s">
        <v>1745</v>
      </c>
      <c r="E1552" t="s">
        <v>1434</v>
      </c>
      <c r="F1552" t="s">
        <v>173</v>
      </c>
      <c r="G1552" t="s">
        <v>149</v>
      </c>
      <c r="H1552" t="s">
        <v>174</v>
      </c>
      <c r="I1552" t="s">
        <v>205</v>
      </c>
      <c r="J1552" t="s">
        <v>168</v>
      </c>
      <c r="K1552" t="s">
        <v>176</v>
      </c>
      <c r="L1552" t="s">
        <v>155</v>
      </c>
      <c r="M1552" t="s">
        <v>155</v>
      </c>
      <c r="N1552" t="n">
        <v>-86.0827</v>
      </c>
      <c r="O1552" t="n">
        <v>41.9651</v>
      </c>
      <c r="P1552" t="n">
        <v>2162</v>
      </c>
      <c r="Q1552" t="n">
        <v>2162</v>
      </c>
      <c r="R1552" t="n">
        <v>58</v>
      </c>
      <c r="S1552" t="n">
        <v>69.4</v>
      </c>
      <c r="T1552" t="n">
        <v>12.5</v>
      </c>
      <c r="U1552" t="n">
        <v>2</v>
      </c>
      <c r="V1552" t="n">
        <v>1.2</v>
      </c>
      <c r="W1552" t="n">
        <v>0</v>
      </c>
      <c r="X1552" t="n">
        <v>60</v>
      </c>
      <c r="Y1552" t="n">
        <v>41</v>
      </c>
      <c r="Z1552" t="n">
        <v>17</v>
      </c>
      <c r="AA1552" t="n">
        <v>341</v>
      </c>
      <c r="AB1552" t="n">
        <v>27.3</v>
      </c>
      <c r="AC1552"/>
      <c r="AD1552"/>
      <c r="AE1552"/>
      <c r="AF1552" t="n">
        <v>410</v>
      </c>
      <c r="AG1552" t="n">
        <v>38</v>
      </c>
      <c r="AH1552" t="n">
        <v>59</v>
      </c>
      <c r="AI1552" t="n">
        <v>7901</v>
      </c>
      <c r="AJ1552" t="n">
        <v>5185</v>
      </c>
      <c r="AK1552" t="n">
        <v>5742</v>
      </c>
      <c r="AL1552" t="n">
        <v>8156</v>
      </c>
      <c r="AM1552" t="n">
        <v>14599</v>
      </c>
      <c r="AN1552" t="n">
        <v>11834</v>
      </c>
      <c r="AO1552" t="n">
        <v>244</v>
      </c>
      <c r="AP1552"/>
      <c r="AQ1552"/>
      <c r="AR1552"/>
    </row>
    <row r="1553">
      <c r="A1553" t="n">
        <v>172334</v>
      </c>
      <c r="B1553" t="s">
        <v>2577</v>
      </c>
      <c r="C1553" t="s">
        <v>2578</v>
      </c>
      <c r="D1553" t="s">
        <v>1745</v>
      </c>
      <c r="E1553" t="s">
        <v>1434</v>
      </c>
      <c r="F1553" t="s">
        <v>162</v>
      </c>
      <c r="G1553" t="s">
        <v>163</v>
      </c>
      <c r="H1553" t="s">
        <v>150</v>
      </c>
      <c r="I1553" t="s">
        <v>205</v>
      </c>
      <c r="J1553" t="s">
        <v>168</v>
      </c>
      <c r="K1553" t="s">
        <v>153</v>
      </c>
      <c r="L1553" t="s">
        <v>155</v>
      </c>
      <c r="M1553" t="s">
        <v>155</v>
      </c>
      <c r="N1553" t="n">
        <v>-84.5561</v>
      </c>
      <c r="O1553" t="n">
        <v>42.2066</v>
      </c>
      <c r="P1553" t="n">
        <v>2858</v>
      </c>
      <c r="Q1553" t="n">
        <v>1219</v>
      </c>
      <c r="R1553" t="n">
        <v>65</v>
      </c>
      <c r="S1553" t="n">
        <v>67.8</v>
      </c>
      <c r="T1553" t="n">
        <v>5.5</v>
      </c>
      <c r="U1553" t="n">
        <v>4.4</v>
      </c>
      <c r="V1553" t="n">
        <v>1</v>
      </c>
      <c r="W1553" t="n">
        <v>2.5</v>
      </c>
      <c r="X1553" t="n">
        <v>74</v>
      </c>
      <c r="Y1553" t="n">
        <v>100</v>
      </c>
      <c r="Z1553" t="n">
        <v>11</v>
      </c>
      <c r="AA1553" t="n">
        <v>269</v>
      </c>
      <c r="AB1553" t="n">
        <v>59.9</v>
      </c>
      <c r="AC1553" t="n">
        <v>269</v>
      </c>
      <c r="AD1553" t="n">
        <v>59.5</v>
      </c>
      <c r="AE1553" t="n">
        <v>43.5</v>
      </c>
      <c r="AF1553" t="n">
        <v>227</v>
      </c>
      <c r="AG1553" t="n">
        <v>26</v>
      </c>
      <c r="AH1553" t="n">
        <v>79</v>
      </c>
      <c r="AI1553" t="n">
        <v>21720</v>
      </c>
      <c r="AJ1553" t="n">
        <v>16569</v>
      </c>
      <c r="AK1553" t="n">
        <v>18940</v>
      </c>
      <c r="AL1553" t="n">
        <v>18556</v>
      </c>
      <c r="AM1553" t="n">
        <v>21635</v>
      </c>
      <c r="AN1553" t="n">
        <v>23328</v>
      </c>
      <c r="AO1553" t="n">
        <v>2</v>
      </c>
      <c r="AP1553" t="n">
        <v>339</v>
      </c>
      <c r="AQ1553" t="n">
        <v>518</v>
      </c>
      <c r="AR1553" t="n">
        <v>11</v>
      </c>
    </row>
    <row r="1554">
      <c r="A1554" t="n">
        <v>172422</v>
      </c>
      <c r="B1554" t="s">
        <v>2579</v>
      </c>
      <c r="C1554" t="s">
        <v>2580</v>
      </c>
      <c r="D1554" t="s">
        <v>1745</v>
      </c>
      <c r="E1554" t="s">
        <v>1434</v>
      </c>
      <c r="F1554" t="s">
        <v>216</v>
      </c>
      <c r="G1554" t="s">
        <v>149</v>
      </c>
      <c r="H1554" t="s">
        <v>200</v>
      </c>
      <c r="I1554" t="s">
        <v>205</v>
      </c>
      <c r="J1554" t="s">
        <v>164</v>
      </c>
      <c r="K1554"/>
      <c r="L1554" t="s">
        <v>155</v>
      </c>
      <c r="M1554" t="s">
        <v>155</v>
      </c>
      <c r="N1554" t="n">
        <v>-85.517</v>
      </c>
      <c r="O1554" t="n">
        <v>42.5046</v>
      </c>
      <c r="P1554" t="n">
        <v>339</v>
      </c>
      <c r="Q1554" t="n">
        <v>339</v>
      </c>
      <c r="R1554" t="n">
        <v>20.6</v>
      </c>
      <c r="S1554" t="n">
        <v>78.2</v>
      </c>
      <c r="T1554" t="n">
        <v>11.2</v>
      </c>
      <c r="U1554" t="n">
        <v>5.3</v>
      </c>
      <c r="V1554" t="n">
        <v>1.8</v>
      </c>
      <c r="W1554" t="n">
        <v>0</v>
      </c>
      <c r="X1554" t="n">
        <v>88</v>
      </c>
      <c r="Y1554"/>
      <c r="Z1554" t="n">
        <v>5</v>
      </c>
      <c r="AA1554"/>
      <c r="AB1554"/>
      <c r="AC1554"/>
      <c r="AD1554"/>
      <c r="AE1554"/>
      <c r="AF1554" t="n">
        <v>42</v>
      </c>
      <c r="AG1554" t="n">
        <v>34</v>
      </c>
      <c r="AH1554" t="n">
        <v>39</v>
      </c>
      <c r="AI1554" t="n">
        <v>10710</v>
      </c>
      <c r="AJ1554" t="n">
        <v>7721</v>
      </c>
      <c r="AK1554" t="n">
        <v>11494</v>
      </c>
      <c r="AL1554" t="n">
        <v>13407</v>
      </c>
      <c r="AM1554"/>
      <c r="AN1554"/>
      <c r="AO1554"/>
      <c r="AP1554"/>
      <c r="AQ1554"/>
      <c r="AR1554"/>
    </row>
    <row r="1555">
      <c r="A1555" t="n">
        <v>172477</v>
      </c>
      <c r="B1555" t="s">
        <v>2581</v>
      </c>
      <c r="C1555" t="s">
        <v>2509</v>
      </c>
      <c r="D1555" t="s">
        <v>1745</v>
      </c>
      <c r="E1555" t="s">
        <v>1434</v>
      </c>
      <c r="F1555" t="s">
        <v>162</v>
      </c>
      <c r="G1555" t="s">
        <v>163</v>
      </c>
      <c r="H1555" t="s">
        <v>150</v>
      </c>
      <c r="I1555" t="s">
        <v>151</v>
      </c>
      <c r="J1555" t="s">
        <v>164</v>
      </c>
      <c r="K1555" t="s">
        <v>209</v>
      </c>
      <c r="L1555" t="s">
        <v>155</v>
      </c>
      <c r="M1555" t="s">
        <v>155</v>
      </c>
      <c r="N1555" t="n">
        <v>-84.5544</v>
      </c>
      <c r="O1555" t="n">
        <v>42.731</v>
      </c>
      <c r="P1555" t="n">
        <v>693</v>
      </c>
      <c r="Q1555"/>
      <c r="R1555"/>
      <c r="S1555"/>
      <c r="T1555"/>
      <c r="U1555"/>
      <c r="V1555"/>
      <c r="W1555"/>
      <c r="X1555"/>
      <c r="Y1555"/>
      <c r="Z1555"/>
      <c r="AA1555"/>
      <c r="AB1555"/>
      <c r="AC1555"/>
      <c r="AD1555"/>
      <c r="AE1555"/>
      <c r="AF1555"/>
      <c r="AG1555"/>
      <c r="AH1555"/>
      <c r="AI1555"/>
      <c r="AJ1555"/>
      <c r="AK1555"/>
      <c r="AL1555"/>
      <c r="AM1555"/>
      <c r="AN1555"/>
      <c r="AO1555"/>
      <c r="AP1555"/>
      <c r="AQ1555" t="n">
        <v>15</v>
      </c>
      <c r="AR1555" t="n">
        <v>187</v>
      </c>
    </row>
    <row r="1556">
      <c r="A1556" t="n">
        <v>172495</v>
      </c>
      <c r="B1556" t="s">
        <v>2582</v>
      </c>
      <c r="C1556" t="s">
        <v>2583</v>
      </c>
      <c r="D1556" t="s">
        <v>1745</v>
      </c>
      <c r="E1556" t="s">
        <v>1434</v>
      </c>
      <c r="F1556" t="s">
        <v>199</v>
      </c>
      <c r="G1556" t="s">
        <v>189</v>
      </c>
      <c r="H1556" t="s">
        <v>200</v>
      </c>
      <c r="I1556" t="s">
        <v>186</v>
      </c>
      <c r="J1556" t="s">
        <v>164</v>
      </c>
      <c r="K1556"/>
      <c r="L1556" t="s">
        <v>155</v>
      </c>
      <c r="M1556" t="s">
        <v>155</v>
      </c>
      <c r="N1556" t="n">
        <v>-86.4766</v>
      </c>
      <c r="O1556" t="n">
        <v>42.0711</v>
      </c>
      <c r="P1556" t="n">
        <v>342</v>
      </c>
      <c r="Q1556" t="n">
        <v>342</v>
      </c>
      <c r="R1556" t="n">
        <v>96.8</v>
      </c>
      <c r="S1556" t="n">
        <v>71.9</v>
      </c>
      <c r="T1556" t="n">
        <v>9.1</v>
      </c>
      <c r="U1556" t="n">
        <v>11.4</v>
      </c>
      <c r="V1556" t="n">
        <v>0.3</v>
      </c>
      <c r="W1556" t="n">
        <v>0</v>
      </c>
      <c r="X1556" t="n">
        <v>62</v>
      </c>
      <c r="Y1556"/>
      <c r="Z1556" t="n">
        <v>15</v>
      </c>
      <c r="AA1556"/>
      <c r="AB1556"/>
      <c r="AC1556"/>
      <c r="AD1556"/>
      <c r="AE1556"/>
      <c r="AF1556" t="n">
        <v>178</v>
      </c>
      <c r="AG1556" t="n">
        <v>40</v>
      </c>
      <c r="AH1556" t="n">
        <v>40</v>
      </c>
      <c r="AI1556" t="n">
        <v>20848</v>
      </c>
      <c r="AJ1556" t="n">
        <v>20764</v>
      </c>
      <c r="AK1556" t="n">
        <v>19857</v>
      </c>
      <c r="AL1556" t="n">
        <v>21714</v>
      </c>
      <c r="AM1556" t="n">
        <v>25440</v>
      </c>
      <c r="AN1556" t="n">
        <v>25823</v>
      </c>
      <c r="AO1556"/>
      <c r="AP1556"/>
      <c r="AQ1556"/>
      <c r="AR1556"/>
    </row>
    <row r="1557">
      <c r="A1557" t="n">
        <v>172608</v>
      </c>
      <c r="B1557" t="s">
        <v>2584</v>
      </c>
      <c r="C1557" t="s">
        <v>257</v>
      </c>
      <c r="D1557" t="s">
        <v>1745</v>
      </c>
      <c r="E1557" t="s">
        <v>1434</v>
      </c>
      <c r="F1557" t="s">
        <v>162</v>
      </c>
      <c r="G1557" t="s">
        <v>163</v>
      </c>
      <c r="H1557" t="s">
        <v>150</v>
      </c>
      <c r="I1557" t="s">
        <v>151</v>
      </c>
      <c r="J1557" t="s">
        <v>168</v>
      </c>
      <c r="K1557" t="s">
        <v>209</v>
      </c>
      <c r="L1557" t="s">
        <v>155</v>
      </c>
      <c r="M1557" t="s">
        <v>155</v>
      </c>
      <c r="N1557" t="n">
        <v>-83.1472</v>
      </c>
      <c r="O1557" t="n">
        <v>42.5739</v>
      </c>
      <c r="P1557" t="n">
        <v>1861</v>
      </c>
      <c r="Q1557" t="n">
        <v>852</v>
      </c>
      <c r="R1557" t="n">
        <v>48.6</v>
      </c>
      <c r="S1557" t="n">
        <v>79</v>
      </c>
      <c r="T1557" t="n">
        <v>6</v>
      </c>
      <c r="U1557" t="n">
        <v>2.9</v>
      </c>
      <c r="V1557" t="n">
        <v>4.9</v>
      </c>
      <c r="W1557" t="n">
        <v>2.8</v>
      </c>
      <c r="X1557"/>
      <c r="Y1557"/>
      <c r="Z1557" t="n">
        <v>12</v>
      </c>
      <c r="AA1557"/>
      <c r="AB1557"/>
      <c r="AC1557"/>
      <c r="AD1557"/>
      <c r="AE1557"/>
      <c r="AF1557" t="n">
        <v>0</v>
      </c>
      <c r="AG1557" t="n">
        <v>31</v>
      </c>
      <c r="AH1557" t="n">
        <v>83</v>
      </c>
      <c r="AI1557"/>
      <c r="AJ1557"/>
      <c r="AK1557"/>
      <c r="AL1557"/>
      <c r="AM1557"/>
      <c r="AN1557"/>
      <c r="AO1557"/>
      <c r="AP1557" t="n">
        <v>200</v>
      </c>
      <c r="AQ1557" t="n">
        <v>205</v>
      </c>
      <c r="AR1557"/>
    </row>
    <row r="1558">
      <c r="A1558" t="n">
        <v>172617</v>
      </c>
      <c r="B1558" t="s">
        <v>2585</v>
      </c>
      <c r="C1558" t="s">
        <v>2476</v>
      </c>
      <c r="D1558" t="s">
        <v>1745</v>
      </c>
      <c r="E1558" t="s">
        <v>1434</v>
      </c>
      <c r="F1558" t="s">
        <v>173</v>
      </c>
      <c r="G1558" t="s">
        <v>149</v>
      </c>
      <c r="H1558" t="s">
        <v>174</v>
      </c>
      <c r="I1558" t="s">
        <v>186</v>
      </c>
      <c r="J1558" t="s">
        <v>238</v>
      </c>
      <c r="K1558" t="s">
        <v>176</v>
      </c>
      <c r="L1558" t="s">
        <v>155</v>
      </c>
      <c r="M1558" t="s">
        <v>155</v>
      </c>
      <c r="N1558" t="n">
        <v>-83.6656</v>
      </c>
      <c r="O1558" t="n">
        <v>42.2636</v>
      </c>
      <c r="P1558" t="n">
        <v>20205</v>
      </c>
      <c r="Q1558" t="n">
        <v>20205</v>
      </c>
      <c r="R1558" t="n">
        <v>48.8</v>
      </c>
      <c r="S1558" t="n">
        <v>54.4</v>
      </c>
      <c r="T1558" t="n">
        <v>12.7</v>
      </c>
      <c r="U1558" t="n">
        <v>7</v>
      </c>
      <c r="V1558" t="n">
        <v>7</v>
      </c>
      <c r="W1558" t="n">
        <v>3.4</v>
      </c>
      <c r="X1558" t="n">
        <v>65</v>
      </c>
      <c r="Y1558" t="n">
        <v>52</v>
      </c>
      <c r="Z1558" t="n">
        <v>18</v>
      </c>
      <c r="AA1558" t="n">
        <v>746</v>
      </c>
      <c r="AB1558" t="n">
        <v>30.3</v>
      </c>
      <c r="AC1558"/>
      <c r="AD1558"/>
      <c r="AE1558"/>
      <c r="AF1558" t="n">
        <v>694</v>
      </c>
      <c r="AG1558" t="n">
        <v>27</v>
      </c>
      <c r="AH1558" t="n">
        <v>40</v>
      </c>
      <c r="AI1558" t="n">
        <v>3588</v>
      </c>
      <c r="AJ1558" t="n">
        <v>2431</v>
      </c>
      <c r="AK1558" t="n">
        <v>2202</v>
      </c>
      <c r="AL1558" t="n">
        <v>5778</v>
      </c>
      <c r="AM1558" t="n">
        <v>5434</v>
      </c>
      <c r="AN1558" t="n">
        <v>11161</v>
      </c>
      <c r="AO1558" t="n">
        <v>1415</v>
      </c>
      <c r="AP1558"/>
      <c r="AQ1558"/>
      <c r="AR1558"/>
    </row>
    <row r="1559">
      <c r="A1559" t="n">
        <v>172635</v>
      </c>
      <c r="B1559" t="s">
        <v>2586</v>
      </c>
      <c r="C1559" t="s">
        <v>2480</v>
      </c>
      <c r="D1559" t="s">
        <v>1745</v>
      </c>
      <c r="E1559" t="s">
        <v>1434</v>
      </c>
      <c r="F1559" t="s">
        <v>173</v>
      </c>
      <c r="G1559" t="s">
        <v>149</v>
      </c>
      <c r="H1559" t="s">
        <v>174</v>
      </c>
      <c r="I1559" t="s">
        <v>151</v>
      </c>
      <c r="J1559" t="s">
        <v>238</v>
      </c>
      <c r="K1559" t="s">
        <v>176</v>
      </c>
      <c r="L1559" t="s">
        <v>155</v>
      </c>
      <c r="M1559" t="s">
        <v>155</v>
      </c>
      <c r="N1559" t="n">
        <v>-83.0545</v>
      </c>
      <c r="O1559" t="n">
        <v>42.3273</v>
      </c>
      <c r="P1559" t="n">
        <v>18704</v>
      </c>
      <c r="Q1559" t="n">
        <v>18704</v>
      </c>
      <c r="R1559" t="n">
        <v>65.9</v>
      </c>
      <c r="S1559" t="n">
        <v>13.6</v>
      </c>
      <c r="T1559" t="n">
        <v>66.6</v>
      </c>
      <c r="U1559" t="n">
        <v>3.5</v>
      </c>
      <c r="V1559" t="n">
        <v>1</v>
      </c>
      <c r="W1559" t="n">
        <v>2.1</v>
      </c>
      <c r="X1559" t="n">
        <v>63</v>
      </c>
      <c r="Y1559" t="n">
        <v>39</v>
      </c>
      <c r="Z1559" t="n">
        <v>25</v>
      </c>
      <c r="AA1559" t="n">
        <v>175</v>
      </c>
      <c r="AB1559" t="n">
        <v>23.4</v>
      </c>
      <c r="AC1559"/>
      <c r="AD1559"/>
      <c r="AE1559"/>
      <c r="AF1559" t="n">
        <v>287</v>
      </c>
      <c r="AG1559" t="n">
        <v>28</v>
      </c>
      <c r="AH1559" t="n">
        <v>58</v>
      </c>
      <c r="AI1559" t="n">
        <v>5901</v>
      </c>
      <c r="AJ1559" t="n">
        <v>5578</v>
      </c>
      <c r="AK1559" t="n">
        <v>4752</v>
      </c>
      <c r="AL1559" t="n">
        <v>6921</v>
      </c>
      <c r="AM1559" t="n">
        <v>9718</v>
      </c>
      <c r="AN1559" t="n">
        <v>12642</v>
      </c>
      <c r="AO1559" t="n">
        <v>1383</v>
      </c>
      <c r="AP1559"/>
      <c r="AQ1559"/>
      <c r="AR1559"/>
    </row>
    <row r="1560">
      <c r="A1560" t="n">
        <v>172644</v>
      </c>
      <c r="B1560" t="s">
        <v>2587</v>
      </c>
      <c r="C1560" t="s">
        <v>2480</v>
      </c>
      <c r="D1560" t="s">
        <v>1745</v>
      </c>
      <c r="E1560" t="s">
        <v>1434</v>
      </c>
      <c r="F1560" t="s">
        <v>148</v>
      </c>
      <c r="G1560" t="s">
        <v>149</v>
      </c>
      <c r="H1560" t="s">
        <v>150</v>
      </c>
      <c r="I1560" t="s">
        <v>151</v>
      </c>
      <c r="J1560" t="s">
        <v>158</v>
      </c>
      <c r="K1560" t="s">
        <v>159</v>
      </c>
      <c r="L1560" t="s">
        <v>155</v>
      </c>
      <c r="M1560" t="s">
        <v>155</v>
      </c>
      <c r="N1560" t="n">
        <v>-83.069</v>
      </c>
      <c r="O1560" t="n">
        <v>42.359</v>
      </c>
      <c r="P1560" t="n">
        <v>27127</v>
      </c>
      <c r="Q1560" t="n">
        <v>18219</v>
      </c>
      <c r="R1560" t="n">
        <v>59.3</v>
      </c>
      <c r="S1560" t="n">
        <v>54.7</v>
      </c>
      <c r="T1560" t="n">
        <v>16.6</v>
      </c>
      <c r="U1560" t="n">
        <v>7.2</v>
      </c>
      <c r="V1560" t="n">
        <v>13</v>
      </c>
      <c r="W1560" t="n">
        <v>1.9</v>
      </c>
      <c r="X1560" t="n">
        <v>82</v>
      </c>
      <c r="Y1560" t="n">
        <v>47</v>
      </c>
      <c r="Z1560" t="n">
        <v>13</v>
      </c>
      <c r="AA1560" t="n">
        <v>2566</v>
      </c>
      <c r="AB1560" t="n">
        <v>56.5</v>
      </c>
      <c r="AC1560" t="n">
        <v>2566</v>
      </c>
      <c r="AD1560" t="n">
        <v>56.5</v>
      </c>
      <c r="AE1560" t="n">
        <v>32.6</v>
      </c>
      <c r="AF1560" t="n">
        <v>2459</v>
      </c>
      <c r="AG1560" t="n">
        <v>43</v>
      </c>
      <c r="AH1560" t="n">
        <v>75</v>
      </c>
      <c r="AI1560" t="n">
        <v>16021</v>
      </c>
      <c r="AJ1560" t="n">
        <v>12337</v>
      </c>
      <c r="AK1560" t="n">
        <v>12560</v>
      </c>
      <c r="AL1560" t="n">
        <v>14864</v>
      </c>
      <c r="AM1560" t="n">
        <v>19189</v>
      </c>
      <c r="AN1560" t="n">
        <v>21543</v>
      </c>
      <c r="AO1560"/>
      <c r="AP1560" t="n">
        <v>3639</v>
      </c>
      <c r="AQ1560" t="n">
        <v>1652</v>
      </c>
      <c r="AR1560" t="n">
        <v>778</v>
      </c>
    </row>
    <row r="1561">
      <c r="A1561" t="n">
        <v>172671</v>
      </c>
      <c r="B1561" t="s">
        <v>2588</v>
      </c>
      <c r="C1561" t="s">
        <v>2589</v>
      </c>
      <c r="D1561" t="s">
        <v>1745</v>
      </c>
      <c r="E1561" t="s">
        <v>1434</v>
      </c>
      <c r="F1561" t="s">
        <v>173</v>
      </c>
      <c r="G1561" t="s">
        <v>149</v>
      </c>
      <c r="H1561" t="s">
        <v>174</v>
      </c>
      <c r="I1561" t="s">
        <v>205</v>
      </c>
      <c r="J1561" t="s">
        <v>168</v>
      </c>
      <c r="K1561" t="s">
        <v>176</v>
      </c>
      <c r="L1561" t="s">
        <v>155</v>
      </c>
      <c r="M1561" t="s">
        <v>155</v>
      </c>
      <c r="N1561" t="n">
        <v>-86.3361</v>
      </c>
      <c r="O1561" t="n">
        <v>44.0085</v>
      </c>
      <c r="P1561" t="n">
        <v>1278</v>
      </c>
      <c r="Q1561" t="n">
        <v>1278</v>
      </c>
      <c r="R1561" t="n">
        <v>63.8</v>
      </c>
      <c r="S1561" t="n">
        <v>81.8</v>
      </c>
      <c r="T1561" t="n">
        <v>1.8</v>
      </c>
      <c r="U1561" t="n">
        <v>10.3</v>
      </c>
      <c r="V1561" t="n">
        <v>0.9</v>
      </c>
      <c r="W1561" t="n">
        <v>0.3</v>
      </c>
      <c r="X1561" t="n">
        <v>59</v>
      </c>
      <c r="Y1561" t="n">
        <v>56</v>
      </c>
      <c r="Z1561" t="n">
        <v>11</v>
      </c>
      <c r="AA1561" t="n">
        <v>119</v>
      </c>
      <c r="AB1561" t="n">
        <v>30.3</v>
      </c>
      <c r="AC1561"/>
      <c r="AD1561"/>
      <c r="AE1561"/>
      <c r="AF1561" t="n">
        <v>106</v>
      </c>
      <c r="AG1561" t="n">
        <v>34</v>
      </c>
      <c r="AH1561" t="n">
        <v>49</v>
      </c>
      <c r="AI1561" t="n">
        <v>3164</v>
      </c>
      <c r="AJ1561" t="n">
        <v>563</v>
      </c>
      <c r="AK1561" t="n">
        <v>1845</v>
      </c>
      <c r="AL1561" t="n">
        <v>1724</v>
      </c>
      <c r="AM1561" t="n">
        <v>4837</v>
      </c>
      <c r="AN1561"/>
      <c r="AO1561" t="n">
        <v>130</v>
      </c>
      <c r="AP1561"/>
      <c r="AQ1561"/>
      <c r="AR1561"/>
    </row>
    <row r="1562">
      <c r="A1562" t="n">
        <v>172680</v>
      </c>
      <c r="B1562" t="s">
        <v>2590</v>
      </c>
      <c r="C1562" t="s">
        <v>2591</v>
      </c>
      <c r="D1562" t="s">
        <v>1745</v>
      </c>
      <c r="E1562" t="s">
        <v>1434</v>
      </c>
      <c r="F1562" t="s">
        <v>199</v>
      </c>
      <c r="G1562" t="s">
        <v>189</v>
      </c>
      <c r="H1562" t="s">
        <v>200</v>
      </c>
      <c r="I1562" t="s">
        <v>151</v>
      </c>
      <c r="J1562" t="s">
        <v>164</v>
      </c>
      <c r="K1562"/>
      <c r="L1562" t="s">
        <v>155</v>
      </c>
      <c r="M1562" t="s">
        <v>155</v>
      </c>
      <c r="N1562" t="n">
        <v>-85.5966</v>
      </c>
      <c r="O1562" t="n">
        <v>42.9107</v>
      </c>
      <c r="P1562" t="n">
        <v>147</v>
      </c>
      <c r="Q1562" t="n">
        <v>147</v>
      </c>
      <c r="R1562" t="n">
        <v>95.9</v>
      </c>
      <c r="S1562" t="n">
        <v>77.6</v>
      </c>
      <c r="T1562" t="n">
        <v>8.2</v>
      </c>
      <c r="U1562" t="n">
        <v>6.8</v>
      </c>
      <c r="V1562" t="n">
        <v>4.1</v>
      </c>
      <c r="W1562" t="n">
        <v>0</v>
      </c>
      <c r="X1562" t="n">
        <v>100</v>
      </c>
      <c r="Y1562" t="n">
        <v>82</v>
      </c>
      <c r="Z1562" t="n">
        <v>13</v>
      </c>
      <c r="AA1562"/>
      <c r="AB1562"/>
      <c r="AC1562"/>
      <c r="AD1562"/>
      <c r="AE1562"/>
      <c r="AF1562" t="n">
        <v>12</v>
      </c>
      <c r="AG1562" t="n">
        <v>41</v>
      </c>
      <c r="AH1562" t="n">
        <v>42</v>
      </c>
      <c r="AI1562" t="n">
        <v>12156</v>
      </c>
      <c r="AJ1562" t="n">
        <v>14465</v>
      </c>
      <c r="AK1562"/>
      <c r="AL1562"/>
      <c r="AM1562"/>
      <c r="AN1562"/>
      <c r="AO1562"/>
      <c r="AP1562"/>
      <c r="AQ1562"/>
      <c r="AR1562"/>
    </row>
    <row r="1563">
      <c r="A1563" t="n">
        <v>172699</v>
      </c>
      <c r="B1563" t="s">
        <v>2592</v>
      </c>
      <c r="C1563" t="s">
        <v>1744</v>
      </c>
      <c r="D1563" t="s">
        <v>1745</v>
      </c>
      <c r="E1563" t="s">
        <v>1434</v>
      </c>
      <c r="F1563" t="s">
        <v>148</v>
      </c>
      <c r="G1563" t="s">
        <v>149</v>
      </c>
      <c r="H1563" t="s">
        <v>150</v>
      </c>
      <c r="I1563" t="s">
        <v>151</v>
      </c>
      <c r="J1563" t="s">
        <v>238</v>
      </c>
      <c r="K1563" t="s">
        <v>159</v>
      </c>
      <c r="L1563" t="s">
        <v>155</v>
      </c>
      <c r="M1563" t="s">
        <v>155</v>
      </c>
      <c r="N1563" t="n">
        <v>-85.6138</v>
      </c>
      <c r="O1563" t="n">
        <v>42.2822</v>
      </c>
      <c r="P1563" t="n">
        <v>18774</v>
      </c>
      <c r="Q1563" t="n">
        <v>14687</v>
      </c>
      <c r="R1563" t="n">
        <v>50.2</v>
      </c>
      <c r="S1563" t="n">
        <v>67.9</v>
      </c>
      <c r="T1563" t="n">
        <v>8.5</v>
      </c>
      <c r="U1563" t="n">
        <v>8.5</v>
      </c>
      <c r="V1563" t="n">
        <v>2.6</v>
      </c>
      <c r="W1563" t="n">
        <v>5.7</v>
      </c>
      <c r="X1563" t="n">
        <v>80</v>
      </c>
      <c r="Y1563" t="n">
        <v>43</v>
      </c>
      <c r="Z1563" t="n">
        <v>16</v>
      </c>
      <c r="AA1563" t="n">
        <v>3133</v>
      </c>
      <c r="AB1563" t="n">
        <v>57.8</v>
      </c>
      <c r="AC1563" t="n">
        <v>3133</v>
      </c>
      <c r="AD1563" t="n">
        <v>57.8</v>
      </c>
      <c r="AE1563" t="n">
        <v>29</v>
      </c>
      <c r="AF1563" t="n">
        <v>2578</v>
      </c>
      <c r="AG1563" t="n">
        <v>25</v>
      </c>
      <c r="AH1563" t="n">
        <v>67</v>
      </c>
      <c r="AI1563" t="n">
        <v>20183</v>
      </c>
      <c r="AJ1563" t="n">
        <v>9557</v>
      </c>
      <c r="AK1563" t="n">
        <v>10010</v>
      </c>
      <c r="AL1563" t="n">
        <v>18710</v>
      </c>
      <c r="AM1563" t="n">
        <v>23468</v>
      </c>
      <c r="AN1563" t="n">
        <v>25313</v>
      </c>
      <c r="AO1563"/>
      <c r="AP1563" t="n">
        <v>3329</v>
      </c>
      <c r="AQ1563" t="n">
        <v>913</v>
      </c>
      <c r="AR1563" t="n">
        <v>181</v>
      </c>
    </row>
    <row r="1564">
      <c r="A1564" t="n">
        <v>172705</v>
      </c>
      <c r="B1564" t="s">
        <v>2593</v>
      </c>
      <c r="C1564" t="s">
        <v>2514</v>
      </c>
      <c r="D1564" t="s">
        <v>1745</v>
      </c>
      <c r="E1564" t="s">
        <v>1434</v>
      </c>
      <c r="F1564" t="s">
        <v>162</v>
      </c>
      <c r="G1564" t="s">
        <v>163</v>
      </c>
      <c r="H1564" t="s">
        <v>150</v>
      </c>
      <c r="I1564" t="s">
        <v>151</v>
      </c>
      <c r="J1564" t="s">
        <v>164</v>
      </c>
      <c r="K1564" t="s">
        <v>209</v>
      </c>
      <c r="L1564" t="s">
        <v>155</v>
      </c>
      <c r="M1564" t="s">
        <v>155</v>
      </c>
      <c r="N1564" t="n">
        <v>-86.1032</v>
      </c>
      <c r="O1564" t="n">
        <v>42.7862</v>
      </c>
      <c r="P1564" t="n">
        <v>474</v>
      </c>
      <c r="Q1564"/>
      <c r="R1564"/>
      <c r="S1564"/>
      <c r="T1564"/>
      <c r="U1564"/>
      <c r="V1564"/>
      <c r="W1564"/>
      <c r="X1564"/>
      <c r="Y1564"/>
      <c r="Z1564"/>
      <c r="AA1564"/>
      <c r="AB1564"/>
      <c r="AC1564"/>
      <c r="AD1564"/>
      <c r="AE1564"/>
      <c r="AF1564"/>
      <c r="AG1564"/>
      <c r="AH1564"/>
      <c r="AI1564"/>
      <c r="AJ1564"/>
      <c r="AK1564"/>
      <c r="AL1564"/>
      <c r="AM1564"/>
      <c r="AN1564"/>
      <c r="AO1564"/>
      <c r="AP1564"/>
      <c r="AQ1564" t="n">
        <v>36</v>
      </c>
      <c r="AR1564" t="n">
        <v>11</v>
      </c>
    </row>
    <row r="1565">
      <c r="A1565" t="n">
        <v>172866</v>
      </c>
      <c r="B1565" t="s">
        <v>2594</v>
      </c>
      <c r="C1565" t="s">
        <v>1528</v>
      </c>
      <c r="D1565" t="s">
        <v>890</v>
      </c>
      <c r="E1565" t="s">
        <v>891</v>
      </c>
      <c r="F1565" t="s">
        <v>188</v>
      </c>
      <c r="G1565" t="s">
        <v>189</v>
      </c>
      <c r="H1565" t="s">
        <v>150</v>
      </c>
      <c r="I1565" t="s">
        <v>151</v>
      </c>
      <c r="J1565" t="s">
        <v>164</v>
      </c>
      <c r="K1565" t="s">
        <v>209</v>
      </c>
      <c r="L1565" t="s">
        <v>155</v>
      </c>
      <c r="M1565" t="s">
        <v>155</v>
      </c>
      <c r="N1565" t="n">
        <v>-93.2998</v>
      </c>
      <c r="O1565" t="n">
        <v>44.8557</v>
      </c>
      <c r="P1565" t="n">
        <v>140</v>
      </c>
      <c r="Q1565" t="n">
        <v>140</v>
      </c>
      <c r="R1565" t="n">
        <v>12.9</v>
      </c>
      <c r="S1565" t="n">
        <v>32.1</v>
      </c>
      <c r="T1565" t="n">
        <v>1.4</v>
      </c>
      <c r="U1565" t="n">
        <v>2.1</v>
      </c>
      <c r="V1565" t="n">
        <v>2.1</v>
      </c>
      <c r="W1565" t="n">
        <v>0</v>
      </c>
      <c r="X1565" t="n">
        <v>67</v>
      </c>
      <c r="Y1565"/>
      <c r="Z1565" t="n">
        <v>8</v>
      </c>
      <c r="AA1565" t="n">
        <v>6</v>
      </c>
      <c r="AB1565" t="n">
        <v>100</v>
      </c>
      <c r="AC1565" t="n">
        <v>6</v>
      </c>
      <c r="AD1565" t="n">
        <v>66.7</v>
      </c>
      <c r="AE1565" t="n">
        <v>66.7</v>
      </c>
      <c r="AF1565" t="n">
        <v>18</v>
      </c>
      <c r="AG1565" t="n">
        <v>32</v>
      </c>
      <c r="AH1565" t="n">
        <v>60</v>
      </c>
      <c r="AI1565" t="n">
        <v>29280</v>
      </c>
      <c r="AJ1565" t="n">
        <v>31383</v>
      </c>
      <c r="AK1565" t="n">
        <v>34240</v>
      </c>
      <c r="AL1565" t="n">
        <v>27918</v>
      </c>
      <c r="AM1565"/>
      <c r="AN1565"/>
      <c r="AO1565" t="n">
        <v>5</v>
      </c>
      <c r="AP1565" t="n">
        <v>9</v>
      </c>
      <c r="AQ1565"/>
      <c r="AR1565"/>
    </row>
    <row r="1566">
      <c r="A1566" t="n">
        <v>172918</v>
      </c>
      <c r="B1566" t="s">
        <v>2595</v>
      </c>
      <c r="C1566" t="s">
        <v>2070</v>
      </c>
      <c r="D1566" t="s">
        <v>890</v>
      </c>
      <c r="E1566" t="s">
        <v>891</v>
      </c>
      <c r="F1566" t="s">
        <v>173</v>
      </c>
      <c r="G1566" t="s">
        <v>149</v>
      </c>
      <c r="H1566" t="s">
        <v>174</v>
      </c>
      <c r="I1566" t="s">
        <v>175</v>
      </c>
      <c r="J1566" t="s">
        <v>168</v>
      </c>
      <c r="K1566" t="s">
        <v>176</v>
      </c>
      <c r="L1566" t="s">
        <v>155</v>
      </c>
      <c r="M1566" t="s">
        <v>155</v>
      </c>
      <c r="N1566" t="n">
        <v>-95.3724</v>
      </c>
      <c r="O1566" t="n">
        <v>45.8731</v>
      </c>
      <c r="P1566" t="n">
        <v>3855</v>
      </c>
      <c r="Q1566" t="n">
        <v>3855</v>
      </c>
      <c r="R1566" t="n">
        <v>51.6</v>
      </c>
      <c r="S1566" t="n">
        <v>76.9</v>
      </c>
      <c r="T1566" t="n">
        <v>1.5</v>
      </c>
      <c r="U1566" t="n">
        <v>4.3</v>
      </c>
      <c r="V1566" t="n">
        <v>0.8</v>
      </c>
      <c r="W1566" t="n">
        <v>0.2</v>
      </c>
      <c r="X1566" t="n">
        <v>74</v>
      </c>
      <c r="Y1566" t="n">
        <v>58</v>
      </c>
      <c r="Z1566" t="n">
        <v>21</v>
      </c>
      <c r="AA1566" t="n">
        <v>400</v>
      </c>
      <c r="AB1566" t="n">
        <v>60.5</v>
      </c>
      <c r="AC1566"/>
      <c r="AD1566"/>
      <c r="AE1566"/>
      <c r="AF1566" t="n">
        <v>456</v>
      </c>
      <c r="AG1566" t="n">
        <v>16</v>
      </c>
      <c r="AH1566" t="n">
        <v>48</v>
      </c>
      <c r="AI1566" t="n">
        <v>13947</v>
      </c>
      <c r="AJ1566" t="n">
        <v>10722</v>
      </c>
      <c r="AK1566" t="n">
        <v>10618</v>
      </c>
      <c r="AL1566" t="n">
        <v>12341</v>
      </c>
      <c r="AM1566" t="n">
        <v>15922</v>
      </c>
      <c r="AN1566" t="n">
        <v>17977</v>
      </c>
      <c r="AO1566" t="n">
        <v>389</v>
      </c>
      <c r="AP1566"/>
      <c r="AQ1566"/>
      <c r="AR1566"/>
    </row>
    <row r="1567">
      <c r="A1567" t="n">
        <v>172954</v>
      </c>
      <c r="B1567" t="s">
        <v>2596</v>
      </c>
      <c r="C1567" t="s">
        <v>2597</v>
      </c>
      <c r="D1567" t="s">
        <v>890</v>
      </c>
      <c r="E1567" t="s">
        <v>891</v>
      </c>
      <c r="F1567" t="s">
        <v>173</v>
      </c>
      <c r="G1567" t="s">
        <v>149</v>
      </c>
      <c r="H1567" t="s">
        <v>174</v>
      </c>
      <c r="I1567" t="s">
        <v>186</v>
      </c>
      <c r="J1567" t="s">
        <v>168</v>
      </c>
      <c r="K1567" t="s">
        <v>176</v>
      </c>
      <c r="L1567" t="s">
        <v>155</v>
      </c>
      <c r="M1567" t="s">
        <v>155</v>
      </c>
      <c r="N1567" t="n">
        <v>-93.4161</v>
      </c>
      <c r="O1567" t="n">
        <v>45.2167</v>
      </c>
      <c r="P1567" t="n">
        <v>2197</v>
      </c>
      <c r="Q1567" t="n">
        <v>2197</v>
      </c>
      <c r="R1567" t="n">
        <v>56.5</v>
      </c>
      <c r="S1567" t="n">
        <v>63.9</v>
      </c>
      <c r="T1567" t="n">
        <v>15</v>
      </c>
      <c r="U1567" t="n">
        <v>6.8</v>
      </c>
      <c r="V1567" t="n">
        <v>6.2</v>
      </c>
      <c r="W1567" t="n">
        <v>0.3</v>
      </c>
      <c r="X1567" t="n">
        <v>64</v>
      </c>
      <c r="Y1567" t="n">
        <v>49</v>
      </c>
      <c r="Z1567" t="n">
        <v>17</v>
      </c>
      <c r="AA1567" t="n">
        <v>126</v>
      </c>
      <c r="AB1567" t="n">
        <v>55.6</v>
      </c>
      <c r="AC1567"/>
      <c r="AD1567"/>
      <c r="AE1567"/>
      <c r="AF1567" t="n">
        <v>166</v>
      </c>
      <c r="AG1567" t="n">
        <v>33</v>
      </c>
      <c r="AH1567" t="n">
        <v>54</v>
      </c>
      <c r="AI1567" t="n">
        <v>11488</v>
      </c>
      <c r="AJ1567" t="n">
        <v>10196</v>
      </c>
      <c r="AK1567" t="n">
        <v>10221</v>
      </c>
      <c r="AL1567" t="n">
        <v>11603</v>
      </c>
      <c r="AM1567" t="n">
        <v>14955</v>
      </c>
      <c r="AN1567" t="n">
        <v>15769</v>
      </c>
      <c r="AO1567" t="n">
        <v>164</v>
      </c>
      <c r="AP1567"/>
      <c r="AQ1567"/>
      <c r="AR1567"/>
    </row>
    <row r="1568">
      <c r="A1568" t="n">
        <v>172963</v>
      </c>
      <c r="B1568" t="s">
        <v>2598</v>
      </c>
      <c r="C1568" t="s">
        <v>2599</v>
      </c>
      <c r="D1568" t="s">
        <v>890</v>
      </c>
      <c r="E1568" t="s">
        <v>891</v>
      </c>
      <c r="F1568" t="s">
        <v>173</v>
      </c>
      <c r="G1568" t="s">
        <v>149</v>
      </c>
      <c r="H1568" t="s">
        <v>174</v>
      </c>
      <c r="I1568" t="s">
        <v>186</v>
      </c>
      <c r="J1568" t="s">
        <v>152</v>
      </c>
      <c r="K1568" t="s">
        <v>176</v>
      </c>
      <c r="L1568" t="s">
        <v>155</v>
      </c>
      <c r="M1568" t="s">
        <v>155</v>
      </c>
      <c r="N1568" t="n">
        <v>-93.3517</v>
      </c>
      <c r="O1568" t="n">
        <v>45.173</v>
      </c>
      <c r="P1568" t="n">
        <v>10430</v>
      </c>
      <c r="Q1568" t="n">
        <v>10430</v>
      </c>
      <c r="R1568" t="n">
        <v>60.6</v>
      </c>
      <c r="S1568" t="n">
        <v>61.1</v>
      </c>
      <c r="T1568" t="n">
        <v>12.3</v>
      </c>
      <c r="U1568" t="n">
        <v>6.2</v>
      </c>
      <c r="V1568" t="n">
        <v>7.2</v>
      </c>
      <c r="W1568" t="n">
        <v>0.6</v>
      </c>
      <c r="X1568" t="n">
        <v>62</v>
      </c>
      <c r="Y1568" t="n">
        <v>45</v>
      </c>
      <c r="Z1568" t="n">
        <v>25</v>
      </c>
      <c r="AA1568" t="n">
        <v>500</v>
      </c>
      <c r="AB1568" t="n">
        <v>24</v>
      </c>
      <c r="AC1568"/>
      <c r="AD1568"/>
      <c r="AE1568"/>
      <c r="AF1568" t="n">
        <v>592</v>
      </c>
      <c r="AG1568" t="n">
        <v>20</v>
      </c>
      <c r="AH1568" t="n">
        <v>47</v>
      </c>
      <c r="AI1568" t="n">
        <v>10882</v>
      </c>
      <c r="AJ1568" t="n">
        <v>9013</v>
      </c>
      <c r="AK1568" t="n">
        <v>10032</v>
      </c>
      <c r="AL1568" t="n">
        <v>11362</v>
      </c>
      <c r="AM1568" t="n">
        <v>13995</v>
      </c>
      <c r="AN1568" t="n">
        <v>16057</v>
      </c>
      <c r="AO1568" t="n">
        <v>912</v>
      </c>
      <c r="AP1568"/>
      <c r="AQ1568"/>
      <c r="AR1568"/>
    </row>
    <row r="1569">
      <c r="A1569" t="n">
        <v>173045</v>
      </c>
      <c r="B1569" t="s">
        <v>2600</v>
      </c>
      <c r="C1569" t="s">
        <v>889</v>
      </c>
      <c r="D1569" t="s">
        <v>890</v>
      </c>
      <c r="E1569" t="s">
        <v>891</v>
      </c>
      <c r="F1569" t="s">
        <v>162</v>
      </c>
      <c r="G1569" t="s">
        <v>163</v>
      </c>
      <c r="H1569" t="s">
        <v>150</v>
      </c>
      <c r="I1569" t="s">
        <v>151</v>
      </c>
      <c r="J1569" t="s">
        <v>168</v>
      </c>
      <c r="K1569" t="s">
        <v>153</v>
      </c>
      <c r="L1569" t="s">
        <v>155</v>
      </c>
      <c r="M1569" t="s">
        <v>155</v>
      </c>
      <c r="N1569" t="n">
        <v>-93.2404</v>
      </c>
      <c r="O1569" t="n">
        <v>44.9663</v>
      </c>
      <c r="P1569" t="n">
        <v>3625</v>
      </c>
      <c r="Q1569" t="n">
        <v>2591</v>
      </c>
      <c r="R1569" t="n">
        <v>56.6</v>
      </c>
      <c r="S1569" t="n">
        <v>37.8</v>
      </c>
      <c r="T1569" t="n">
        <v>25.2</v>
      </c>
      <c r="U1569" t="n">
        <v>13.5</v>
      </c>
      <c r="V1569" t="n">
        <v>10.9</v>
      </c>
      <c r="W1569" t="n">
        <v>2.7</v>
      </c>
      <c r="X1569" t="n">
        <v>70</v>
      </c>
      <c r="Y1569" t="n">
        <v>0</v>
      </c>
      <c r="Z1569" t="n">
        <v>13</v>
      </c>
      <c r="AA1569" t="n">
        <v>431</v>
      </c>
      <c r="AB1569" t="n">
        <v>52.4</v>
      </c>
      <c r="AC1569" t="n">
        <v>431</v>
      </c>
      <c r="AD1569" t="n">
        <v>52.4</v>
      </c>
      <c r="AE1569" t="n">
        <v>41.1</v>
      </c>
      <c r="AF1569" t="n">
        <v>601</v>
      </c>
      <c r="AG1569" t="n">
        <v>51</v>
      </c>
      <c r="AH1569" t="n">
        <v>97</v>
      </c>
      <c r="AI1569" t="n">
        <v>24807</v>
      </c>
      <c r="AJ1569" t="n">
        <v>21376</v>
      </c>
      <c r="AK1569" t="n">
        <v>20901</v>
      </c>
      <c r="AL1569" t="n">
        <v>20478</v>
      </c>
      <c r="AM1569" t="n">
        <v>24741</v>
      </c>
      <c r="AN1569" t="n">
        <v>30427</v>
      </c>
      <c r="AO1569"/>
      <c r="AP1569" t="n">
        <v>503</v>
      </c>
      <c r="AQ1569" t="n">
        <v>229</v>
      </c>
      <c r="AR1569" t="n">
        <v>26</v>
      </c>
    </row>
    <row r="1570">
      <c r="A1570" t="n">
        <v>173063</v>
      </c>
      <c r="B1570" t="s">
        <v>2601</v>
      </c>
      <c r="C1570" t="s">
        <v>2602</v>
      </c>
      <c r="D1570" t="s">
        <v>890</v>
      </c>
      <c r="E1570" t="s">
        <v>891</v>
      </c>
      <c r="F1570" t="s">
        <v>173</v>
      </c>
      <c r="G1570" t="s">
        <v>149</v>
      </c>
      <c r="H1570" t="s">
        <v>174</v>
      </c>
      <c r="I1570" t="s">
        <v>175</v>
      </c>
      <c r="J1570" t="s">
        <v>168</v>
      </c>
      <c r="K1570" t="s">
        <v>176</v>
      </c>
      <c r="L1570" t="s">
        <v>155</v>
      </c>
      <c r="M1570" t="s">
        <v>155</v>
      </c>
      <c r="N1570" t="n">
        <v>-92.9956</v>
      </c>
      <c r="O1570" t="n">
        <v>43.6763</v>
      </c>
      <c r="P1570" t="n">
        <v>4324</v>
      </c>
      <c r="Q1570" t="n">
        <v>4324</v>
      </c>
      <c r="R1570" t="n">
        <v>56.3</v>
      </c>
      <c r="S1570" t="n">
        <v>69</v>
      </c>
      <c r="T1570" t="n">
        <v>6.2</v>
      </c>
      <c r="U1570" t="n">
        <v>13.6</v>
      </c>
      <c r="V1570" t="n">
        <v>3.6</v>
      </c>
      <c r="W1570" t="n">
        <v>1.1</v>
      </c>
      <c r="X1570" t="n">
        <v>65</v>
      </c>
      <c r="Y1570" t="n">
        <v>57</v>
      </c>
      <c r="Z1570" t="n">
        <v>20</v>
      </c>
      <c r="AA1570" t="n">
        <v>313</v>
      </c>
      <c r="AB1570" t="n">
        <v>53</v>
      </c>
      <c r="AC1570"/>
      <c r="AD1570"/>
      <c r="AE1570"/>
      <c r="AF1570" t="n">
        <v>310</v>
      </c>
      <c r="AG1570" t="n">
        <v>26</v>
      </c>
      <c r="AH1570" t="n">
        <v>60</v>
      </c>
      <c r="AI1570" t="n">
        <v>8715</v>
      </c>
      <c r="AJ1570" t="n">
        <v>7012</v>
      </c>
      <c r="AK1570" t="n">
        <v>7426</v>
      </c>
      <c r="AL1570" t="n">
        <v>8389</v>
      </c>
      <c r="AM1570" t="n">
        <v>10579</v>
      </c>
      <c r="AN1570" t="n">
        <v>14428</v>
      </c>
      <c r="AO1570" t="n">
        <v>379</v>
      </c>
      <c r="AP1570"/>
      <c r="AQ1570"/>
      <c r="AR1570"/>
    </row>
    <row r="1571">
      <c r="A1571" t="n">
        <v>173115</v>
      </c>
      <c r="B1571" t="s">
        <v>2603</v>
      </c>
      <c r="C1571" t="s">
        <v>2604</v>
      </c>
      <c r="D1571" t="s">
        <v>890</v>
      </c>
      <c r="E1571" t="s">
        <v>891</v>
      </c>
      <c r="F1571" t="s">
        <v>173</v>
      </c>
      <c r="G1571" t="s">
        <v>149</v>
      </c>
      <c r="H1571" t="s">
        <v>174</v>
      </c>
      <c r="I1571" t="s">
        <v>175</v>
      </c>
      <c r="J1571" t="s">
        <v>164</v>
      </c>
      <c r="K1571" t="s">
        <v>176</v>
      </c>
      <c r="L1571" t="s">
        <v>155</v>
      </c>
      <c r="M1571" t="s">
        <v>155</v>
      </c>
      <c r="N1571" t="n">
        <v>-94.854</v>
      </c>
      <c r="O1571" t="n">
        <v>47.4527</v>
      </c>
      <c r="P1571" t="n">
        <v>1297</v>
      </c>
      <c r="Q1571" t="n">
        <v>1297</v>
      </c>
      <c r="R1571" t="n">
        <v>73.6</v>
      </c>
      <c r="S1571" t="n">
        <v>74.6</v>
      </c>
      <c r="T1571" t="n">
        <v>4.4</v>
      </c>
      <c r="U1571" t="n">
        <v>3.5</v>
      </c>
      <c r="V1571" t="n">
        <v>0.9</v>
      </c>
      <c r="W1571" t="n">
        <v>0.5</v>
      </c>
      <c r="X1571" t="n">
        <v>53</v>
      </c>
      <c r="Y1571" t="n">
        <v>39</v>
      </c>
      <c r="Z1571" t="n">
        <v>18</v>
      </c>
      <c r="AA1571" t="n">
        <v>62</v>
      </c>
      <c r="AB1571" t="n">
        <v>50</v>
      </c>
      <c r="AC1571"/>
      <c r="AD1571"/>
      <c r="AE1571"/>
      <c r="AF1571" t="n">
        <v>70</v>
      </c>
      <c r="AG1571" t="n">
        <v>33</v>
      </c>
      <c r="AH1571" t="n">
        <v>61</v>
      </c>
      <c r="AI1571" t="n">
        <v>11574</v>
      </c>
      <c r="AJ1571" t="n">
        <v>7372</v>
      </c>
      <c r="AK1571" t="n">
        <v>11398</v>
      </c>
      <c r="AL1571" t="n">
        <v>10799</v>
      </c>
      <c r="AM1571" t="n">
        <v>15300</v>
      </c>
      <c r="AN1571" t="n">
        <v>17264</v>
      </c>
      <c r="AO1571" t="n">
        <v>118</v>
      </c>
      <c r="AP1571"/>
      <c r="AQ1571"/>
      <c r="AR1571"/>
    </row>
    <row r="1572">
      <c r="A1572" t="n">
        <v>173124</v>
      </c>
      <c r="B1572" t="s">
        <v>2605</v>
      </c>
      <c r="C1572" t="s">
        <v>2604</v>
      </c>
      <c r="D1572" t="s">
        <v>890</v>
      </c>
      <c r="E1572" t="s">
        <v>891</v>
      </c>
      <c r="F1572" t="s">
        <v>148</v>
      </c>
      <c r="G1572" t="s">
        <v>149</v>
      </c>
      <c r="H1572" t="s">
        <v>150</v>
      </c>
      <c r="I1572" t="s">
        <v>175</v>
      </c>
      <c r="J1572" t="s">
        <v>168</v>
      </c>
      <c r="K1572" t="s">
        <v>153</v>
      </c>
      <c r="L1572" t="s">
        <v>155</v>
      </c>
      <c r="M1572" t="s">
        <v>155</v>
      </c>
      <c r="N1572" t="n">
        <v>-94.8741</v>
      </c>
      <c r="O1572" t="n">
        <v>47.4823</v>
      </c>
      <c r="P1572" t="n">
        <v>5061</v>
      </c>
      <c r="Q1572" t="n">
        <v>4557</v>
      </c>
      <c r="R1572" t="n">
        <v>59.4</v>
      </c>
      <c r="S1572" t="n">
        <v>75.2</v>
      </c>
      <c r="T1572" t="n">
        <v>3.1</v>
      </c>
      <c r="U1572" t="n">
        <v>3.3</v>
      </c>
      <c r="V1572" t="n">
        <v>1.9</v>
      </c>
      <c r="W1572" t="n">
        <v>1.6</v>
      </c>
      <c r="X1572" t="n">
        <v>78</v>
      </c>
      <c r="Y1572" t="n">
        <v>29</v>
      </c>
      <c r="Z1572" t="n">
        <v>16</v>
      </c>
      <c r="AA1572" t="n">
        <v>736</v>
      </c>
      <c r="AB1572" t="n">
        <v>53.4</v>
      </c>
      <c r="AC1572" t="n">
        <v>736</v>
      </c>
      <c r="AD1572" t="n">
        <v>51.9</v>
      </c>
      <c r="AE1572" t="n">
        <v>36.8</v>
      </c>
      <c r="AF1572" t="n">
        <v>445</v>
      </c>
      <c r="AG1572" t="n">
        <v>26</v>
      </c>
      <c r="AH1572" t="n">
        <v>58</v>
      </c>
      <c r="AI1572" t="n">
        <v>16349</v>
      </c>
      <c r="AJ1572" t="n">
        <v>10918</v>
      </c>
      <c r="AK1572" t="n">
        <v>11000</v>
      </c>
      <c r="AL1572" t="n">
        <v>13262</v>
      </c>
      <c r="AM1572" t="n">
        <v>18000</v>
      </c>
      <c r="AN1572" t="n">
        <v>21518</v>
      </c>
      <c r="AO1572" t="n">
        <v>40</v>
      </c>
      <c r="AP1572" t="n">
        <v>842</v>
      </c>
      <c r="AQ1572" t="n">
        <v>88</v>
      </c>
      <c r="AR1572"/>
    </row>
    <row r="1573">
      <c r="A1573" t="n">
        <v>173142</v>
      </c>
      <c r="B1573" t="s">
        <v>2606</v>
      </c>
      <c r="C1573" t="s">
        <v>2607</v>
      </c>
      <c r="D1573" t="s">
        <v>890</v>
      </c>
      <c r="E1573" t="s">
        <v>891</v>
      </c>
      <c r="F1573" t="s">
        <v>162</v>
      </c>
      <c r="G1573" t="s">
        <v>163</v>
      </c>
      <c r="H1573" t="s">
        <v>150</v>
      </c>
      <c r="I1573" t="s">
        <v>151</v>
      </c>
      <c r="J1573" t="s">
        <v>164</v>
      </c>
      <c r="K1573" t="s">
        <v>179</v>
      </c>
      <c r="L1573" t="s">
        <v>155</v>
      </c>
      <c r="M1573" t="s">
        <v>155</v>
      </c>
      <c r="N1573" t="n">
        <v>-93.9908</v>
      </c>
      <c r="O1573" t="n">
        <v>44.1666</v>
      </c>
      <c r="P1573" t="n">
        <v>932</v>
      </c>
      <c r="Q1573" t="n">
        <v>882</v>
      </c>
      <c r="R1573" t="n">
        <v>53.2</v>
      </c>
      <c r="S1573" t="n">
        <v>64.4</v>
      </c>
      <c r="T1573" t="n">
        <v>2.5</v>
      </c>
      <c r="U1573" t="n">
        <v>9.2</v>
      </c>
      <c r="V1573" t="n">
        <v>1.8</v>
      </c>
      <c r="W1573" t="n">
        <v>16.7</v>
      </c>
      <c r="X1573" t="n">
        <v>80</v>
      </c>
      <c r="Y1573"/>
      <c r="Z1573" t="n">
        <v>12</v>
      </c>
      <c r="AA1573" t="n">
        <v>136</v>
      </c>
      <c r="AB1573" t="n">
        <v>59.6</v>
      </c>
      <c r="AC1573" t="n">
        <v>136</v>
      </c>
      <c r="AD1573" t="n">
        <v>59.6</v>
      </c>
      <c r="AE1573" t="n">
        <v>42.6</v>
      </c>
      <c r="AF1573" t="n">
        <v>176</v>
      </c>
      <c r="AG1573" t="n">
        <v>22</v>
      </c>
      <c r="AH1573" t="n">
        <v>80</v>
      </c>
      <c r="AI1573" t="n">
        <v>19456</v>
      </c>
      <c r="AJ1573" t="n">
        <v>15667</v>
      </c>
      <c r="AK1573" t="n">
        <v>10224</v>
      </c>
      <c r="AL1573" t="n">
        <v>16099</v>
      </c>
      <c r="AM1573" t="n">
        <v>17008</v>
      </c>
      <c r="AN1573" t="n">
        <v>23753</v>
      </c>
      <c r="AO1573"/>
      <c r="AP1573" t="n">
        <v>115</v>
      </c>
      <c r="AQ1573" t="n">
        <v>7</v>
      </c>
      <c r="AR1573"/>
    </row>
    <row r="1574">
      <c r="A1574" t="n">
        <v>173160</v>
      </c>
      <c r="B1574" t="s">
        <v>1676</v>
      </c>
      <c r="C1574" t="s">
        <v>2608</v>
      </c>
      <c r="D1574" t="s">
        <v>890</v>
      </c>
      <c r="E1574" t="s">
        <v>891</v>
      </c>
      <c r="F1574" t="s">
        <v>162</v>
      </c>
      <c r="G1574" t="s">
        <v>163</v>
      </c>
      <c r="H1574" t="s">
        <v>150</v>
      </c>
      <c r="I1574" t="s">
        <v>186</v>
      </c>
      <c r="J1574" t="s">
        <v>168</v>
      </c>
      <c r="K1574" t="s">
        <v>159</v>
      </c>
      <c r="L1574" t="s">
        <v>155</v>
      </c>
      <c r="M1574" t="s">
        <v>155</v>
      </c>
      <c r="N1574" t="n">
        <v>-93.1617</v>
      </c>
      <c r="O1574" t="n">
        <v>45.0577</v>
      </c>
      <c r="P1574" t="n">
        <v>4541</v>
      </c>
      <c r="Q1574" t="n">
        <v>3215</v>
      </c>
      <c r="R1574" t="n">
        <v>59.9</v>
      </c>
      <c r="S1574" t="n">
        <v>71.8</v>
      </c>
      <c r="T1574" t="n">
        <v>5.9</v>
      </c>
      <c r="U1574" t="n">
        <v>6.6</v>
      </c>
      <c r="V1574" t="n">
        <v>5.7</v>
      </c>
      <c r="W1574" t="n">
        <v>0.2</v>
      </c>
      <c r="X1574" t="n">
        <v>87</v>
      </c>
      <c r="Y1574" t="n">
        <v>40</v>
      </c>
      <c r="Z1574" t="n">
        <v>12</v>
      </c>
      <c r="AA1574" t="n">
        <v>581</v>
      </c>
      <c r="AB1574" t="n">
        <v>75.2</v>
      </c>
      <c r="AC1574" t="n">
        <v>581</v>
      </c>
      <c r="AD1574" t="n">
        <v>74.5</v>
      </c>
      <c r="AE1574" t="n">
        <v>64.2</v>
      </c>
      <c r="AF1574" t="n">
        <v>440</v>
      </c>
      <c r="AG1574" t="n">
        <v>19</v>
      </c>
      <c r="AH1574" t="n">
        <v>74</v>
      </c>
      <c r="AI1574" t="n">
        <v>30375</v>
      </c>
      <c r="AJ1574" t="n">
        <v>22031</v>
      </c>
      <c r="AK1574" t="n">
        <v>20796</v>
      </c>
      <c r="AL1574" t="n">
        <v>22279</v>
      </c>
      <c r="AM1574" t="n">
        <v>27603</v>
      </c>
      <c r="AN1574" t="n">
        <v>33418</v>
      </c>
      <c r="AO1574" t="n">
        <v>34</v>
      </c>
      <c r="AP1574" t="n">
        <v>546</v>
      </c>
      <c r="AQ1574" t="n">
        <v>280</v>
      </c>
      <c r="AR1574" t="n">
        <v>38</v>
      </c>
    </row>
    <row r="1575">
      <c r="A1575" t="n">
        <v>173203</v>
      </c>
      <c r="B1575" t="s">
        <v>2609</v>
      </c>
      <c r="C1575" t="s">
        <v>2610</v>
      </c>
      <c r="D1575" t="s">
        <v>890</v>
      </c>
      <c r="E1575" t="s">
        <v>891</v>
      </c>
      <c r="F1575" t="s">
        <v>173</v>
      </c>
      <c r="G1575" t="s">
        <v>149</v>
      </c>
      <c r="H1575" t="s">
        <v>174</v>
      </c>
      <c r="I1575" t="s">
        <v>175</v>
      </c>
      <c r="J1575" t="s">
        <v>168</v>
      </c>
      <c r="K1575" t="s">
        <v>176</v>
      </c>
      <c r="L1575" t="s">
        <v>155</v>
      </c>
      <c r="M1575" t="s">
        <v>155</v>
      </c>
      <c r="N1575" t="n">
        <v>-94.2165</v>
      </c>
      <c r="O1575" t="n">
        <v>46.346</v>
      </c>
      <c r="P1575" t="n">
        <v>5825</v>
      </c>
      <c r="Q1575" t="n">
        <v>5825</v>
      </c>
      <c r="R1575" t="n">
        <v>57.8</v>
      </c>
      <c r="S1575" t="n">
        <v>83.6</v>
      </c>
      <c r="T1575" t="n">
        <v>2.8</v>
      </c>
      <c r="U1575" t="n">
        <v>3.1</v>
      </c>
      <c r="V1575" t="n">
        <v>0.8</v>
      </c>
      <c r="W1575" t="n">
        <v>0.1</v>
      </c>
      <c r="X1575" t="n">
        <v>65</v>
      </c>
      <c r="Y1575" t="n">
        <v>38</v>
      </c>
      <c r="Z1575" t="n">
        <v>18</v>
      </c>
      <c r="AA1575" t="n">
        <v>348</v>
      </c>
      <c r="AB1575" t="n">
        <v>47.7</v>
      </c>
      <c r="AC1575"/>
      <c r="AD1575"/>
      <c r="AE1575"/>
      <c r="AF1575" t="n">
        <v>360</v>
      </c>
      <c r="AG1575" t="n">
        <v>15</v>
      </c>
      <c r="AH1575" t="n">
        <v>41</v>
      </c>
      <c r="AI1575" t="n">
        <v>12859</v>
      </c>
      <c r="AJ1575" t="n">
        <v>10479</v>
      </c>
      <c r="AK1575" t="n">
        <v>10015</v>
      </c>
      <c r="AL1575" t="n">
        <v>12719</v>
      </c>
      <c r="AM1575" t="n">
        <v>15228</v>
      </c>
      <c r="AN1575" t="n">
        <v>17192</v>
      </c>
      <c r="AO1575" t="n">
        <v>480</v>
      </c>
      <c r="AP1575"/>
      <c r="AQ1575"/>
      <c r="AR1575"/>
    </row>
    <row r="1576">
      <c r="A1576" t="n">
        <v>173258</v>
      </c>
      <c r="B1576" t="s">
        <v>2611</v>
      </c>
      <c r="C1576" t="s">
        <v>2612</v>
      </c>
      <c r="D1576" t="s">
        <v>890</v>
      </c>
      <c r="E1576" t="s">
        <v>891</v>
      </c>
      <c r="F1576" t="s">
        <v>162</v>
      </c>
      <c r="G1576" t="s">
        <v>163</v>
      </c>
      <c r="H1576" t="s">
        <v>150</v>
      </c>
      <c r="I1576" t="s">
        <v>175</v>
      </c>
      <c r="J1576" t="s">
        <v>168</v>
      </c>
      <c r="K1576" t="s">
        <v>179</v>
      </c>
      <c r="L1576" t="s">
        <v>155</v>
      </c>
      <c r="M1576" t="s">
        <v>155</v>
      </c>
      <c r="N1576" t="n">
        <v>-93.1547</v>
      </c>
      <c r="O1576" t="n">
        <v>44.4623</v>
      </c>
      <c r="P1576" t="n">
        <v>2106</v>
      </c>
      <c r="Q1576" t="n">
        <v>2106</v>
      </c>
      <c r="R1576" t="n">
        <v>50.5</v>
      </c>
      <c r="S1576" t="n">
        <v>51.9</v>
      </c>
      <c r="T1576" t="n">
        <v>6.7</v>
      </c>
      <c r="U1576" t="n">
        <v>9.8</v>
      </c>
      <c r="V1576" t="n">
        <v>10.2</v>
      </c>
      <c r="W1576" t="n">
        <v>10.1</v>
      </c>
      <c r="X1576" t="n">
        <v>96</v>
      </c>
      <c r="Y1576"/>
      <c r="Z1576" t="n">
        <v>8</v>
      </c>
      <c r="AA1576" t="n">
        <v>522</v>
      </c>
      <c r="AB1576" t="n">
        <v>91.2</v>
      </c>
      <c r="AC1576" t="n">
        <v>522</v>
      </c>
      <c r="AD1576" t="n">
        <v>91.2</v>
      </c>
      <c r="AE1576" t="n">
        <v>82.6</v>
      </c>
      <c r="AF1576" t="n">
        <v>532</v>
      </c>
      <c r="AG1576" t="n">
        <v>14</v>
      </c>
      <c r="AH1576" t="n">
        <v>62</v>
      </c>
      <c r="AI1576" t="n">
        <v>29434</v>
      </c>
      <c r="AJ1576" t="n">
        <v>12069</v>
      </c>
      <c r="AK1576" t="n">
        <v>11350</v>
      </c>
      <c r="AL1576" t="n">
        <v>10999</v>
      </c>
      <c r="AM1576" t="n">
        <v>17900</v>
      </c>
      <c r="AN1576" t="n">
        <v>41028</v>
      </c>
      <c r="AO1576"/>
      <c r="AP1576" t="n">
        <v>481</v>
      </c>
      <c r="AQ1576"/>
      <c r="AR1576"/>
    </row>
    <row r="1577">
      <c r="A1577" t="n">
        <v>173300</v>
      </c>
      <c r="B1577" t="s">
        <v>2613</v>
      </c>
      <c r="C1577" t="s">
        <v>2614</v>
      </c>
      <c r="D1577" t="s">
        <v>890</v>
      </c>
      <c r="E1577" t="s">
        <v>891</v>
      </c>
      <c r="F1577" t="s">
        <v>162</v>
      </c>
      <c r="G1577" t="s">
        <v>163</v>
      </c>
      <c r="H1577" t="s">
        <v>150</v>
      </c>
      <c r="I1577" t="s">
        <v>186</v>
      </c>
      <c r="J1577" t="s">
        <v>168</v>
      </c>
      <c r="K1577" t="s">
        <v>179</v>
      </c>
      <c r="L1577" t="s">
        <v>155</v>
      </c>
      <c r="M1577" t="s">
        <v>155</v>
      </c>
      <c r="N1577" t="n">
        <v>-96.7675</v>
      </c>
      <c r="O1577" t="n">
        <v>46.8625</v>
      </c>
      <c r="P1577" t="n">
        <v>1975</v>
      </c>
      <c r="Q1577" t="n">
        <v>1878</v>
      </c>
      <c r="R1577" t="n">
        <v>53.5</v>
      </c>
      <c r="S1577" t="n">
        <v>76.8</v>
      </c>
      <c r="T1577" t="n">
        <v>4</v>
      </c>
      <c r="U1577" t="n">
        <v>3.2</v>
      </c>
      <c r="V1577" t="n">
        <v>2.9</v>
      </c>
      <c r="W1577" t="n">
        <v>6.7</v>
      </c>
      <c r="X1577" t="n">
        <v>78</v>
      </c>
      <c r="Y1577"/>
      <c r="Z1577" t="n">
        <v>12</v>
      </c>
      <c r="AA1577" t="n">
        <v>568</v>
      </c>
      <c r="AB1577" t="n">
        <v>71.8</v>
      </c>
      <c r="AC1577" t="n">
        <v>568</v>
      </c>
      <c r="AD1577" t="n">
        <v>71.8</v>
      </c>
      <c r="AE1577" t="n">
        <v>62</v>
      </c>
      <c r="AF1577" t="n">
        <v>444</v>
      </c>
      <c r="AG1577" t="n">
        <v>20</v>
      </c>
      <c r="AH1577" t="n">
        <v>93</v>
      </c>
      <c r="AI1577" t="n">
        <v>25488</v>
      </c>
      <c r="AJ1577" t="n">
        <v>20609</v>
      </c>
      <c r="AK1577" t="n">
        <v>18518</v>
      </c>
      <c r="AL1577" t="n">
        <v>21948</v>
      </c>
      <c r="AM1577" t="n">
        <v>26257</v>
      </c>
      <c r="AN1577" t="n">
        <v>29795</v>
      </c>
      <c r="AO1577"/>
      <c r="AP1577" t="n">
        <v>398</v>
      </c>
      <c r="AQ1577" t="n">
        <v>16</v>
      </c>
      <c r="AR1577"/>
    </row>
    <row r="1578">
      <c r="A1578" t="n">
        <v>173328</v>
      </c>
      <c r="B1578" t="s">
        <v>2615</v>
      </c>
      <c r="C1578" t="s">
        <v>2608</v>
      </c>
      <c r="D1578" t="s">
        <v>890</v>
      </c>
      <c r="E1578" t="s">
        <v>891</v>
      </c>
      <c r="F1578" t="s">
        <v>162</v>
      </c>
      <c r="G1578" t="s">
        <v>163</v>
      </c>
      <c r="H1578" t="s">
        <v>150</v>
      </c>
      <c r="I1578" t="s">
        <v>151</v>
      </c>
      <c r="J1578" t="s">
        <v>152</v>
      </c>
      <c r="K1578" t="s">
        <v>153</v>
      </c>
      <c r="L1578" t="s">
        <v>155</v>
      </c>
      <c r="M1578" t="s">
        <v>155</v>
      </c>
      <c r="N1578" t="n">
        <v>-93.1549</v>
      </c>
      <c r="O1578" t="n">
        <v>44.9498</v>
      </c>
      <c r="P1578" t="n">
        <v>7449</v>
      </c>
      <c r="Q1578" t="n">
        <v>3916</v>
      </c>
      <c r="R1578" t="n">
        <v>67.1</v>
      </c>
      <c r="S1578" t="n">
        <v>53.6</v>
      </c>
      <c r="T1578" t="n">
        <v>14.3</v>
      </c>
      <c r="U1578" t="n">
        <v>9.4</v>
      </c>
      <c r="V1578" t="n">
        <v>10.9</v>
      </c>
      <c r="W1578" t="n">
        <v>1.1</v>
      </c>
      <c r="X1578" t="n">
        <v>67</v>
      </c>
      <c r="Y1578" t="n">
        <v>50</v>
      </c>
      <c r="Z1578" t="n">
        <v>15</v>
      </c>
      <c r="AA1578" t="n">
        <v>245</v>
      </c>
      <c r="AB1578" t="n">
        <v>58.8</v>
      </c>
      <c r="AC1578" t="n">
        <v>243</v>
      </c>
      <c r="AD1578" t="n">
        <v>57.6</v>
      </c>
      <c r="AE1578" t="n">
        <v>45.3</v>
      </c>
      <c r="AF1578" t="n">
        <v>298</v>
      </c>
      <c r="AG1578" t="n">
        <v>34</v>
      </c>
      <c r="AH1578" t="n">
        <v>65</v>
      </c>
      <c r="AI1578" t="n">
        <v>17989</v>
      </c>
      <c r="AJ1578" t="n">
        <v>15356</v>
      </c>
      <c r="AK1578" t="n">
        <v>15388</v>
      </c>
      <c r="AL1578" t="n">
        <v>15449</v>
      </c>
      <c r="AM1578" t="n">
        <v>18112</v>
      </c>
      <c r="AN1578" t="n">
        <v>22335</v>
      </c>
      <c r="AO1578" t="n">
        <v>30</v>
      </c>
      <c r="AP1578" t="n">
        <v>887</v>
      </c>
      <c r="AQ1578" t="n">
        <v>880</v>
      </c>
      <c r="AR1578" t="n">
        <v>50</v>
      </c>
    </row>
    <row r="1579">
      <c r="A1579" t="n">
        <v>173416</v>
      </c>
      <c r="B1579" t="s">
        <v>2616</v>
      </c>
      <c r="C1579" t="s">
        <v>2617</v>
      </c>
      <c r="D1579" t="s">
        <v>890</v>
      </c>
      <c r="E1579" t="s">
        <v>891</v>
      </c>
      <c r="F1579" t="s">
        <v>173</v>
      </c>
      <c r="G1579" t="s">
        <v>149</v>
      </c>
      <c r="H1579" t="s">
        <v>174</v>
      </c>
      <c r="I1579" t="s">
        <v>205</v>
      </c>
      <c r="J1579" t="s">
        <v>168</v>
      </c>
      <c r="K1579" t="s">
        <v>176</v>
      </c>
      <c r="L1579" t="s">
        <v>155</v>
      </c>
      <c r="M1579" t="s">
        <v>155</v>
      </c>
      <c r="N1579" t="n">
        <v>-93.078</v>
      </c>
      <c r="O1579" t="n">
        <v>44.7373</v>
      </c>
      <c r="P1579" t="n">
        <v>3657</v>
      </c>
      <c r="Q1579" t="n">
        <v>3657</v>
      </c>
      <c r="R1579" t="n">
        <v>45.2</v>
      </c>
      <c r="S1579" t="n">
        <v>60.9</v>
      </c>
      <c r="T1579" t="n">
        <v>11.7</v>
      </c>
      <c r="U1579" t="n">
        <v>10.3</v>
      </c>
      <c r="V1579" t="n">
        <v>4.6</v>
      </c>
      <c r="W1579" t="n">
        <v>0.2</v>
      </c>
      <c r="X1579" t="n">
        <v>68</v>
      </c>
      <c r="Y1579" t="n">
        <v>58</v>
      </c>
      <c r="Z1579" t="n">
        <v>22</v>
      </c>
      <c r="AA1579" t="n">
        <v>358</v>
      </c>
      <c r="AB1579" t="n">
        <v>45.3</v>
      </c>
      <c r="AC1579"/>
      <c r="AD1579"/>
      <c r="AE1579"/>
      <c r="AF1579" t="n">
        <v>335</v>
      </c>
      <c r="AG1579" t="n">
        <v>27</v>
      </c>
      <c r="AH1579" t="n">
        <v>51</v>
      </c>
      <c r="AI1579" t="n">
        <v>10938</v>
      </c>
      <c r="AJ1579" t="n">
        <v>8305</v>
      </c>
      <c r="AK1579" t="n">
        <v>8871</v>
      </c>
      <c r="AL1579" t="n">
        <v>10509</v>
      </c>
      <c r="AM1579" t="n">
        <v>14102</v>
      </c>
      <c r="AN1579" t="n">
        <v>15169</v>
      </c>
      <c r="AO1579" t="n">
        <v>417</v>
      </c>
      <c r="AP1579"/>
      <c r="AQ1579"/>
      <c r="AR1579"/>
    </row>
    <row r="1580">
      <c r="A1580" t="n">
        <v>173452</v>
      </c>
      <c r="B1580" t="s">
        <v>2618</v>
      </c>
      <c r="C1580" t="s">
        <v>2619</v>
      </c>
      <c r="D1580" t="s">
        <v>890</v>
      </c>
      <c r="E1580" t="s">
        <v>891</v>
      </c>
      <c r="F1580" t="s">
        <v>162</v>
      </c>
      <c r="G1580" t="s">
        <v>163</v>
      </c>
      <c r="H1580" t="s">
        <v>150</v>
      </c>
      <c r="I1580" t="s">
        <v>175</v>
      </c>
      <c r="J1580" t="s">
        <v>164</v>
      </c>
      <c r="K1580" t="s">
        <v>209</v>
      </c>
      <c r="L1580" t="s">
        <v>155</v>
      </c>
      <c r="M1580" t="s">
        <v>155</v>
      </c>
      <c r="N1580" t="n">
        <v>-94.4723</v>
      </c>
      <c r="O1580" t="n">
        <v>44.3053</v>
      </c>
      <c r="P1580" t="n">
        <v>1306</v>
      </c>
      <c r="Q1580" t="n">
        <v>1109</v>
      </c>
      <c r="R1580" t="n">
        <v>58.3</v>
      </c>
      <c r="S1580" t="n">
        <v>91.4</v>
      </c>
      <c r="T1580" t="n">
        <v>1.2</v>
      </c>
      <c r="U1580" t="n">
        <v>1.6</v>
      </c>
      <c r="V1580" t="n">
        <v>1</v>
      </c>
      <c r="W1580" t="n">
        <v>2</v>
      </c>
      <c r="X1580" t="n">
        <v>85</v>
      </c>
      <c r="Y1580"/>
      <c r="Z1580" t="n">
        <v>10</v>
      </c>
      <c r="AA1580" t="n">
        <v>182</v>
      </c>
      <c r="AB1580" t="n">
        <v>71.4</v>
      </c>
      <c r="AC1580" t="n">
        <v>182</v>
      </c>
      <c r="AD1580" t="n">
        <v>71.4</v>
      </c>
      <c r="AE1580" t="n">
        <v>45.6</v>
      </c>
      <c r="AF1580" t="n">
        <v>145</v>
      </c>
      <c r="AG1580" t="n">
        <v>23</v>
      </c>
      <c r="AH1580" t="n">
        <v>81</v>
      </c>
      <c r="AI1580" t="n">
        <v>21072</v>
      </c>
      <c r="AJ1580" t="n">
        <v>12474</v>
      </c>
      <c r="AK1580" t="n">
        <v>14427</v>
      </c>
      <c r="AL1580" t="n">
        <v>17415</v>
      </c>
      <c r="AM1580" t="n">
        <v>21090</v>
      </c>
      <c r="AN1580" t="n">
        <v>24323</v>
      </c>
      <c r="AO1580"/>
      <c r="AP1580" t="n">
        <v>153</v>
      </c>
      <c r="AQ1580" t="n">
        <v>17</v>
      </c>
      <c r="AR1580"/>
    </row>
    <row r="1581">
      <c r="A1581" t="n">
        <v>173461</v>
      </c>
      <c r="B1581" t="s">
        <v>2620</v>
      </c>
      <c r="C1581" t="s">
        <v>2621</v>
      </c>
      <c r="D1581" t="s">
        <v>890</v>
      </c>
      <c r="E1581" t="s">
        <v>891</v>
      </c>
      <c r="F1581" t="s">
        <v>173</v>
      </c>
      <c r="G1581" t="s">
        <v>149</v>
      </c>
      <c r="H1581" t="s">
        <v>174</v>
      </c>
      <c r="I1581" t="s">
        <v>151</v>
      </c>
      <c r="J1581" t="s">
        <v>168</v>
      </c>
      <c r="K1581" t="s">
        <v>176</v>
      </c>
      <c r="L1581" t="s">
        <v>155</v>
      </c>
      <c r="M1581" t="s">
        <v>155</v>
      </c>
      <c r="N1581" t="n">
        <v>-92.1452</v>
      </c>
      <c r="O1581" t="n">
        <v>46.7846</v>
      </c>
      <c r="P1581" t="n">
        <v>5358</v>
      </c>
      <c r="Q1581" t="n">
        <v>5358</v>
      </c>
      <c r="R1581" t="n">
        <v>53.9</v>
      </c>
      <c r="S1581" t="n">
        <v>81</v>
      </c>
      <c r="T1581" t="n">
        <v>3</v>
      </c>
      <c r="U1581" t="n">
        <v>3.5</v>
      </c>
      <c r="V1581" t="n">
        <v>1.6</v>
      </c>
      <c r="W1581" t="n">
        <v>0.8</v>
      </c>
      <c r="X1581" t="n">
        <v>65</v>
      </c>
      <c r="Y1581" t="n">
        <v>56</v>
      </c>
      <c r="Z1581" t="n">
        <v>19</v>
      </c>
      <c r="AA1581" t="n">
        <v>401</v>
      </c>
      <c r="AB1581" t="n">
        <v>38.2</v>
      </c>
      <c r="AC1581"/>
      <c r="AD1581"/>
      <c r="AE1581"/>
      <c r="AF1581" t="n">
        <v>375</v>
      </c>
      <c r="AG1581" t="n">
        <v>19</v>
      </c>
      <c r="AH1581" t="n">
        <v>45</v>
      </c>
      <c r="AI1581" t="n">
        <v>14602</v>
      </c>
      <c r="AJ1581" t="n">
        <v>11861</v>
      </c>
      <c r="AK1581" t="n">
        <v>14030</v>
      </c>
      <c r="AL1581" t="n">
        <v>15523</v>
      </c>
      <c r="AM1581" t="n">
        <v>19162</v>
      </c>
      <c r="AN1581" t="n">
        <v>19850</v>
      </c>
      <c r="AO1581" t="n">
        <v>594</v>
      </c>
      <c r="AP1581"/>
      <c r="AQ1581"/>
      <c r="AR1581"/>
    </row>
    <row r="1582">
      <c r="A1582" t="n">
        <v>173559</v>
      </c>
      <c r="B1582" t="s">
        <v>2622</v>
      </c>
      <c r="C1582" t="s">
        <v>2623</v>
      </c>
      <c r="D1582" t="s">
        <v>890</v>
      </c>
      <c r="E1582" t="s">
        <v>891</v>
      </c>
      <c r="F1582" t="s">
        <v>173</v>
      </c>
      <c r="G1582" t="s">
        <v>149</v>
      </c>
      <c r="H1582" t="s">
        <v>174</v>
      </c>
      <c r="I1582" t="s">
        <v>205</v>
      </c>
      <c r="J1582" t="s">
        <v>152</v>
      </c>
      <c r="K1582" t="s">
        <v>176</v>
      </c>
      <c r="L1582" t="s">
        <v>155</v>
      </c>
      <c r="M1582" t="s">
        <v>155</v>
      </c>
      <c r="N1582" t="n">
        <v>-96.0973</v>
      </c>
      <c r="O1582" t="n">
        <v>46.2892</v>
      </c>
      <c r="P1582" t="n">
        <v>6556</v>
      </c>
      <c r="Q1582" t="n">
        <v>6556</v>
      </c>
      <c r="R1582" t="n">
        <v>61</v>
      </c>
      <c r="S1582" t="n">
        <v>74.4</v>
      </c>
      <c r="T1582" t="n">
        <v>9.8</v>
      </c>
      <c r="U1582" t="n">
        <v>5.1</v>
      </c>
      <c r="V1582" t="n">
        <v>2</v>
      </c>
      <c r="W1582" t="n">
        <v>0.4</v>
      </c>
      <c r="X1582" t="n">
        <v>65</v>
      </c>
      <c r="Y1582" t="n">
        <v>44</v>
      </c>
      <c r="Z1582" t="n">
        <v>21</v>
      </c>
      <c r="AA1582" t="n">
        <v>541</v>
      </c>
      <c r="AB1582" t="n">
        <v>46.4</v>
      </c>
      <c r="AC1582"/>
      <c r="AD1582"/>
      <c r="AE1582"/>
      <c r="AF1582" t="n">
        <v>530</v>
      </c>
      <c r="AG1582" t="n">
        <v>25</v>
      </c>
      <c r="AH1582" t="n">
        <v>44</v>
      </c>
      <c r="AI1582" t="n">
        <v>9646</v>
      </c>
      <c r="AJ1582" t="n">
        <v>7717</v>
      </c>
      <c r="AK1582" t="n">
        <v>8023</v>
      </c>
      <c r="AL1582" t="n">
        <v>10345</v>
      </c>
      <c r="AM1582" t="n">
        <v>13867</v>
      </c>
      <c r="AN1582" t="n">
        <v>15339</v>
      </c>
      <c r="AO1582" t="n">
        <v>636</v>
      </c>
      <c r="AP1582"/>
      <c r="AQ1582"/>
      <c r="AR1582"/>
    </row>
    <row r="1583">
      <c r="A1583" t="n">
        <v>173638</v>
      </c>
      <c r="B1583" t="s">
        <v>2624</v>
      </c>
      <c r="C1583" t="s">
        <v>2625</v>
      </c>
      <c r="D1583" t="s">
        <v>890</v>
      </c>
      <c r="E1583" t="s">
        <v>891</v>
      </c>
      <c r="F1583" t="s">
        <v>173</v>
      </c>
      <c r="G1583" t="s">
        <v>149</v>
      </c>
      <c r="H1583" t="s">
        <v>174</v>
      </c>
      <c r="I1583" t="s">
        <v>205</v>
      </c>
      <c r="J1583" t="s">
        <v>168</v>
      </c>
      <c r="K1583" t="s">
        <v>176</v>
      </c>
      <c r="L1583" t="s">
        <v>155</v>
      </c>
      <c r="M1583" t="s">
        <v>155</v>
      </c>
      <c r="N1583" t="n">
        <v>-95.5617</v>
      </c>
      <c r="O1583" t="n">
        <v>44.8076</v>
      </c>
      <c r="P1583" t="n">
        <v>4653</v>
      </c>
      <c r="Q1583" t="n">
        <v>4653</v>
      </c>
      <c r="R1583" t="n">
        <v>53.1</v>
      </c>
      <c r="S1583" t="n">
        <v>73.6</v>
      </c>
      <c r="T1583" t="n">
        <v>5.2</v>
      </c>
      <c r="U1583" t="n">
        <v>10.9</v>
      </c>
      <c r="V1583" t="n">
        <v>2</v>
      </c>
      <c r="W1583" t="n">
        <v>0.8</v>
      </c>
      <c r="X1583" t="n">
        <v>70</v>
      </c>
      <c r="Y1583" t="n">
        <v>61</v>
      </c>
      <c r="Z1583" t="n">
        <v>19</v>
      </c>
      <c r="AA1583" t="n">
        <v>268</v>
      </c>
      <c r="AB1583" t="n">
        <v>46.6</v>
      </c>
      <c r="AC1583"/>
      <c r="AD1583"/>
      <c r="AE1583"/>
      <c r="AF1583" t="n">
        <v>305</v>
      </c>
      <c r="AG1583" t="n">
        <v>14</v>
      </c>
      <c r="AH1583" t="n">
        <v>61</v>
      </c>
      <c r="AI1583" t="n">
        <v>11067</v>
      </c>
      <c r="AJ1583" t="n">
        <v>9087</v>
      </c>
      <c r="AK1583" t="n">
        <v>9159</v>
      </c>
      <c r="AL1583" t="n">
        <v>10508</v>
      </c>
      <c r="AM1583" t="n">
        <v>15758</v>
      </c>
      <c r="AN1583" t="n">
        <v>16729</v>
      </c>
      <c r="AO1583" t="n">
        <v>231</v>
      </c>
      <c r="AP1583"/>
      <c r="AQ1583"/>
      <c r="AR1583"/>
    </row>
    <row r="1584">
      <c r="A1584" t="n">
        <v>173647</v>
      </c>
      <c r="B1584" t="s">
        <v>2626</v>
      </c>
      <c r="C1584" t="s">
        <v>2627</v>
      </c>
      <c r="D1584" t="s">
        <v>890</v>
      </c>
      <c r="E1584" t="s">
        <v>891</v>
      </c>
      <c r="F1584" t="s">
        <v>162</v>
      </c>
      <c r="G1584" t="s">
        <v>163</v>
      </c>
      <c r="H1584" t="s">
        <v>150</v>
      </c>
      <c r="I1584" t="s">
        <v>175</v>
      </c>
      <c r="J1584" t="s">
        <v>168</v>
      </c>
      <c r="K1584" t="s">
        <v>179</v>
      </c>
      <c r="L1584" t="s">
        <v>155</v>
      </c>
      <c r="M1584" t="s">
        <v>155</v>
      </c>
      <c r="N1584" t="n">
        <v>-93.9722</v>
      </c>
      <c r="O1584" t="n">
        <v>44.3236</v>
      </c>
      <c r="P1584" t="n">
        <v>2143</v>
      </c>
      <c r="Q1584" t="n">
        <v>2143</v>
      </c>
      <c r="R1584" t="n">
        <v>56.3</v>
      </c>
      <c r="S1584" t="n">
        <v>79.7</v>
      </c>
      <c r="T1584" t="n">
        <v>2.8</v>
      </c>
      <c r="U1584" t="n">
        <v>4.9</v>
      </c>
      <c r="V1584" t="n">
        <v>3.3</v>
      </c>
      <c r="W1584" t="n">
        <v>4.2</v>
      </c>
      <c r="X1584" t="n">
        <v>84</v>
      </c>
      <c r="Y1584"/>
      <c r="Z1584" t="n">
        <v>11</v>
      </c>
      <c r="AA1584" t="n">
        <v>588</v>
      </c>
      <c r="AB1584" t="n">
        <v>75.9</v>
      </c>
      <c r="AC1584" t="n">
        <v>588</v>
      </c>
      <c r="AD1584" t="n">
        <v>75.9</v>
      </c>
      <c r="AE1584" t="n">
        <v>63.4</v>
      </c>
      <c r="AF1584" t="n">
        <v>464</v>
      </c>
      <c r="AG1584" t="n">
        <v>21</v>
      </c>
      <c r="AH1584" t="n">
        <v>93</v>
      </c>
      <c r="AI1584" t="n">
        <v>28805</v>
      </c>
      <c r="AJ1584" t="n">
        <v>15799</v>
      </c>
      <c r="AK1584" t="n">
        <v>14251</v>
      </c>
      <c r="AL1584" t="n">
        <v>17611</v>
      </c>
      <c r="AM1584" t="n">
        <v>26149</v>
      </c>
      <c r="AN1584" t="n">
        <v>34227</v>
      </c>
      <c r="AO1584"/>
      <c r="AP1584" t="n">
        <v>536</v>
      </c>
      <c r="AQ1584"/>
      <c r="AR1584"/>
    </row>
    <row r="1585">
      <c r="A1585" t="n">
        <v>173665</v>
      </c>
      <c r="B1585" t="s">
        <v>2628</v>
      </c>
      <c r="C1585" t="s">
        <v>2608</v>
      </c>
      <c r="D1585" t="s">
        <v>890</v>
      </c>
      <c r="E1585" t="s">
        <v>891</v>
      </c>
      <c r="F1585" t="s">
        <v>162</v>
      </c>
      <c r="G1585" t="s">
        <v>163</v>
      </c>
      <c r="H1585" t="s">
        <v>150</v>
      </c>
      <c r="I1585" t="s">
        <v>151</v>
      </c>
      <c r="J1585" t="s">
        <v>168</v>
      </c>
      <c r="K1585" t="s">
        <v>153</v>
      </c>
      <c r="L1585" t="s">
        <v>155</v>
      </c>
      <c r="M1585" t="s">
        <v>155</v>
      </c>
      <c r="N1585" t="n">
        <v>-93.1645</v>
      </c>
      <c r="O1585" t="n">
        <v>44.9662</v>
      </c>
      <c r="P1585" t="n">
        <v>3177</v>
      </c>
      <c r="Q1585" t="n">
        <v>1919</v>
      </c>
      <c r="R1585" t="n">
        <v>63.1</v>
      </c>
      <c r="S1585" t="n">
        <v>55.4</v>
      </c>
      <c r="T1585" t="n">
        <v>12</v>
      </c>
      <c r="U1585" t="n">
        <v>12</v>
      </c>
      <c r="V1585" t="n">
        <v>8.5</v>
      </c>
      <c r="W1585" t="n">
        <v>0.7</v>
      </c>
      <c r="X1585" t="n">
        <v>74</v>
      </c>
      <c r="Y1585"/>
      <c r="Z1585" t="n">
        <v>13</v>
      </c>
      <c r="AA1585" t="n">
        <v>532</v>
      </c>
      <c r="AB1585" t="n">
        <v>57.7</v>
      </c>
      <c r="AC1585" t="n">
        <v>532</v>
      </c>
      <c r="AD1585" t="n">
        <v>57.7</v>
      </c>
      <c r="AE1585" t="n">
        <v>48.5</v>
      </c>
      <c r="AF1585" t="n">
        <v>477</v>
      </c>
      <c r="AG1585" t="n">
        <v>40</v>
      </c>
      <c r="AH1585" t="n">
        <v>97</v>
      </c>
      <c r="AI1585" t="n">
        <v>22759</v>
      </c>
      <c r="AJ1585" t="n">
        <v>18011</v>
      </c>
      <c r="AK1585" t="n">
        <v>15893</v>
      </c>
      <c r="AL1585" t="n">
        <v>19628</v>
      </c>
      <c r="AM1585" t="n">
        <v>24313</v>
      </c>
      <c r="AN1585" t="n">
        <v>27061</v>
      </c>
      <c r="AO1585"/>
      <c r="AP1585" t="n">
        <v>402</v>
      </c>
      <c r="AQ1585" t="n">
        <v>264</v>
      </c>
      <c r="AR1585" t="n">
        <v>15</v>
      </c>
    </row>
    <row r="1586">
      <c r="A1586" t="n">
        <v>173683</v>
      </c>
      <c r="B1586" t="s">
        <v>2629</v>
      </c>
      <c r="C1586" t="s">
        <v>2630</v>
      </c>
      <c r="D1586" t="s">
        <v>890</v>
      </c>
      <c r="E1586" t="s">
        <v>891</v>
      </c>
      <c r="F1586" t="s">
        <v>162</v>
      </c>
      <c r="G1586" t="s">
        <v>163</v>
      </c>
      <c r="H1586" t="s">
        <v>150</v>
      </c>
      <c r="I1586" t="s">
        <v>205</v>
      </c>
      <c r="J1586" t="s">
        <v>164</v>
      </c>
      <c r="K1586" t="s">
        <v>209</v>
      </c>
      <c r="L1586" t="s">
        <v>155</v>
      </c>
      <c r="M1586" t="s">
        <v>155</v>
      </c>
      <c r="N1586" t="n">
        <v>-92.8053</v>
      </c>
      <c r="O1586" t="n">
        <v>45.3753</v>
      </c>
      <c r="P1586" t="n">
        <v>239</v>
      </c>
      <c r="Q1586"/>
      <c r="R1586"/>
      <c r="S1586"/>
      <c r="T1586"/>
      <c r="U1586"/>
      <c r="V1586"/>
      <c r="W1586"/>
      <c r="X1586"/>
      <c r="Y1586"/>
      <c r="Z1586"/>
      <c r="AA1586"/>
      <c r="AB1586"/>
      <c r="AC1586"/>
      <c r="AD1586"/>
      <c r="AE1586"/>
      <c r="AF1586"/>
      <c r="AG1586"/>
      <c r="AH1586"/>
      <c r="AI1586"/>
      <c r="AJ1586"/>
      <c r="AK1586"/>
      <c r="AL1586"/>
      <c r="AM1586"/>
      <c r="AN1586"/>
      <c r="AO1586"/>
      <c r="AP1586"/>
      <c r="AQ1586" t="n">
        <v>50</v>
      </c>
      <c r="AR1586"/>
    </row>
    <row r="1587">
      <c r="A1587" t="n">
        <v>173708</v>
      </c>
      <c r="B1587" t="s">
        <v>2631</v>
      </c>
      <c r="C1587" t="s">
        <v>2632</v>
      </c>
      <c r="D1587" t="s">
        <v>890</v>
      </c>
      <c r="E1587" t="s">
        <v>891</v>
      </c>
      <c r="F1587" t="s">
        <v>173</v>
      </c>
      <c r="G1587" t="s">
        <v>149</v>
      </c>
      <c r="H1587" t="s">
        <v>174</v>
      </c>
      <c r="I1587" t="s">
        <v>186</v>
      </c>
      <c r="J1587" t="s">
        <v>168</v>
      </c>
      <c r="K1587" t="s">
        <v>176</v>
      </c>
      <c r="L1587" t="s">
        <v>155</v>
      </c>
      <c r="M1587" t="s">
        <v>155</v>
      </c>
      <c r="N1587" t="n">
        <v>-93.3978</v>
      </c>
      <c r="O1587" t="n">
        <v>45.0965</v>
      </c>
      <c r="P1587" t="n">
        <v>5992</v>
      </c>
      <c r="Q1587" t="n">
        <v>5992</v>
      </c>
      <c r="R1587" t="n">
        <v>41.8</v>
      </c>
      <c r="S1587" t="n">
        <v>48.5</v>
      </c>
      <c r="T1587" t="n">
        <v>23</v>
      </c>
      <c r="U1587" t="n">
        <v>9.9</v>
      </c>
      <c r="V1587" t="n">
        <v>9.4</v>
      </c>
      <c r="W1587" t="n">
        <v>0.5</v>
      </c>
      <c r="X1587" t="n">
        <v>73</v>
      </c>
      <c r="Y1587" t="n">
        <v>42</v>
      </c>
      <c r="Z1587" t="n">
        <v>19</v>
      </c>
      <c r="AA1587" t="n">
        <v>226</v>
      </c>
      <c r="AB1587" t="n">
        <v>44.2</v>
      </c>
      <c r="AC1587"/>
      <c r="AD1587"/>
      <c r="AE1587"/>
      <c r="AF1587" t="n">
        <v>256</v>
      </c>
      <c r="AG1587" t="n">
        <v>26</v>
      </c>
      <c r="AH1587" t="n">
        <v>51</v>
      </c>
      <c r="AI1587" t="n">
        <v>10232</v>
      </c>
      <c r="AJ1587" t="n">
        <v>8700</v>
      </c>
      <c r="AK1587" t="n">
        <v>8880</v>
      </c>
      <c r="AL1587" t="n">
        <v>9958</v>
      </c>
      <c r="AM1587" t="n">
        <v>13021</v>
      </c>
      <c r="AN1587" t="n">
        <v>15524</v>
      </c>
      <c r="AO1587" t="n">
        <v>450</v>
      </c>
      <c r="AP1587"/>
      <c r="AQ1587"/>
      <c r="AR1587"/>
    </row>
    <row r="1588">
      <c r="A1588" t="n">
        <v>173735</v>
      </c>
      <c r="B1588" t="s">
        <v>2633</v>
      </c>
      <c r="C1588" t="s">
        <v>2634</v>
      </c>
      <c r="D1588" t="s">
        <v>890</v>
      </c>
      <c r="E1588" t="s">
        <v>891</v>
      </c>
      <c r="F1588" t="s">
        <v>173</v>
      </c>
      <c r="G1588" t="s">
        <v>149</v>
      </c>
      <c r="H1588" t="s">
        <v>174</v>
      </c>
      <c r="I1588" t="s">
        <v>175</v>
      </c>
      <c r="J1588" t="s">
        <v>168</v>
      </c>
      <c r="K1588" t="s">
        <v>176</v>
      </c>
      <c r="L1588" t="s">
        <v>155</v>
      </c>
      <c r="M1588" t="s">
        <v>155</v>
      </c>
      <c r="N1588" t="n">
        <v>-92.9217</v>
      </c>
      <c r="O1588" t="n">
        <v>47.4224</v>
      </c>
      <c r="P1588" t="n">
        <v>3726</v>
      </c>
      <c r="Q1588" t="n">
        <v>3726</v>
      </c>
      <c r="R1588" t="n">
        <v>53.8</v>
      </c>
      <c r="S1588" t="n">
        <v>76.5</v>
      </c>
      <c r="T1588" t="n">
        <v>6.5</v>
      </c>
      <c r="U1588" t="n">
        <v>4.9</v>
      </c>
      <c r="V1588" t="n">
        <v>0.7</v>
      </c>
      <c r="W1588" t="n">
        <v>0.8</v>
      </c>
      <c r="X1588" t="n">
        <v>63</v>
      </c>
      <c r="Y1588" t="n">
        <v>41</v>
      </c>
      <c r="Z1588" t="n">
        <v>18</v>
      </c>
      <c r="AA1588" t="n">
        <v>556</v>
      </c>
      <c r="AB1588" t="n">
        <v>41.9</v>
      </c>
      <c r="AC1588"/>
      <c r="AD1588"/>
      <c r="AE1588"/>
      <c r="AF1588" t="n">
        <v>557</v>
      </c>
      <c r="AG1588" t="n">
        <v>30</v>
      </c>
      <c r="AH1588" t="n">
        <v>69</v>
      </c>
      <c r="AI1588" t="n">
        <v>9957</v>
      </c>
      <c r="AJ1588" t="n">
        <v>7387</v>
      </c>
      <c r="AK1588" t="n">
        <v>8001</v>
      </c>
      <c r="AL1588" t="n">
        <v>10981</v>
      </c>
      <c r="AM1588" t="n">
        <v>13915</v>
      </c>
      <c r="AN1588" t="n">
        <v>16002</v>
      </c>
      <c r="AO1588" t="n">
        <v>568</v>
      </c>
      <c r="AP1588"/>
      <c r="AQ1588"/>
      <c r="AR1588"/>
    </row>
    <row r="1589">
      <c r="A1589" t="n">
        <v>173744</v>
      </c>
      <c r="B1589" t="s">
        <v>2635</v>
      </c>
      <c r="C1589" t="s">
        <v>889</v>
      </c>
      <c r="D1589" t="s">
        <v>890</v>
      </c>
      <c r="E1589" t="s">
        <v>891</v>
      </c>
      <c r="F1589" t="s">
        <v>199</v>
      </c>
      <c r="G1589" t="s">
        <v>189</v>
      </c>
      <c r="H1589" t="s">
        <v>200</v>
      </c>
      <c r="I1589" t="s">
        <v>151</v>
      </c>
      <c r="J1589" t="s">
        <v>164</v>
      </c>
      <c r="K1589"/>
      <c r="L1589" t="s">
        <v>155</v>
      </c>
      <c r="M1589" t="s">
        <v>155</v>
      </c>
      <c r="N1589" t="n">
        <v>-93.2536</v>
      </c>
      <c r="O1589" t="n">
        <v>44.988</v>
      </c>
      <c r="P1589" t="n">
        <v>894</v>
      </c>
      <c r="Q1589" t="n">
        <v>894</v>
      </c>
      <c r="R1589" t="n">
        <v>94.5</v>
      </c>
      <c r="S1589" t="n">
        <v>61.6</v>
      </c>
      <c r="T1589" t="n">
        <v>13.2</v>
      </c>
      <c r="U1589" t="n">
        <v>8.6</v>
      </c>
      <c r="V1589" t="n">
        <v>4.1</v>
      </c>
      <c r="W1589" t="n">
        <v>0.2</v>
      </c>
      <c r="X1589" t="n">
        <v>83</v>
      </c>
      <c r="Y1589"/>
      <c r="Z1589" t="n">
        <v>20</v>
      </c>
      <c r="AA1589"/>
      <c r="AB1589"/>
      <c r="AC1589"/>
      <c r="AD1589"/>
      <c r="AE1589"/>
      <c r="AF1589" t="n">
        <v>212</v>
      </c>
      <c r="AG1589" t="n">
        <v>24</v>
      </c>
      <c r="AH1589" t="n">
        <v>37</v>
      </c>
      <c r="AI1589" t="n">
        <v>16193</v>
      </c>
      <c r="AJ1589" t="n">
        <v>17930</v>
      </c>
      <c r="AK1589" t="n">
        <v>16912</v>
      </c>
      <c r="AL1589" t="n">
        <v>18669</v>
      </c>
      <c r="AM1589" t="n">
        <v>23309</v>
      </c>
      <c r="AN1589" t="n">
        <v>25149</v>
      </c>
      <c r="AO1589"/>
      <c r="AP1589"/>
      <c r="AQ1589"/>
      <c r="AR1589"/>
    </row>
    <row r="1590">
      <c r="A1590" t="n">
        <v>173799</v>
      </c>
      <c r="B1590" t="s">
        <v>2636</v>
      </c>
      <c r="C1590" t="s">
        <v>2637</v>
      </c>
      <c r="D1590" t="s">
        <v>890</v>
      </c>
      <c r="E1590" t="s">
        <v>891</v>
      </c>
      <c r="F1590" t="s">
        <v>173</v>
      </c>
      <c r="G1590" t="s">
        <v>149</v>
      </c>
      <c r="H1590" t="s">
        <v>174</v>
      </c>
      <c r="I1590" t="s">
        <v>186</v>
      </c>
      <c r="J1590" t="s">
        <v>168</v>
      </c>
      <c r="K1590" t="s">
        <v>176</v>
      </c>
      <c r="L1590" t="s">
        <v>155</v>
      </c>
      <c r="M1590" t="s">
        <v>155</v>
      </c>
      <c r="N1590" t="n">
        <v>-93.0553</v>
      </c>
      <c r="O1590" t="n">
        <v>44.8286</v>
      </c>
      <c r="P1590" t="n">
        <v>4988</v>
      </c>
      <c r="Q1590" t="n">
        <v>4988</v>
      </c>
      <c r="R1590" t="n">
        <v>62.2</v>
      </c>
      <c r="S1590" t="n">
        <v>54.9</v>
      </c>
      <c r="T1590" t="n">
        <v>16.9</v>
      </c>
      <c r="U1590" t="n">
        <v>12.7</v>
      </c>
      <c r="V1590" t="n">
        <v>6.2</v>
      </c>
      <c r="W1590" t="n">
        <v>0.4</v>
      </c>
      <c r="X1590" t="n">
        <v>58</v>
      </c>
      <c r="Y1590" t="n">
        <v>44</v>
      </c>
      <c r="Z1590" t="n">
        <v>20</v>
      </c>
      <c r="AA1590" t="n">
        <v>304</v>
      </c>
      <c r="AB1590" t="n">
        <v>19.1</v>
      </c>
      <c r="AC1590"/>
      <c r="AD1590"/>
      <c r="AE1590"/>
      <c r="AF1590" t="n">
        <v>267</v>
      </c>
      <c r="AG1590" t="n">
        <v>23</v>
      </c>
      <c r="AH1590" t="n">
        <v>51</v>
      </c>
      <c r="AI1590" t="n">
        <v>10733</v>
      </c>
      <c r="AJ1590" t="n">
        <v>8622</v>
      </c>
      <c r="AK1590" t="n">
        <v>9235</v>
      </c>
      <c r="AL1590" t="n">
        <v>10713</v>
      </c>
      <c r="AM1590" t="n">
        <v>12263</v>
      </c>
      <c r="AN1590" t="n">
        <v>15005</v>
      </c>
      <c r="AO1590" t="n">
        <v>417</v>
      </c>
      <c r="AP1590"/>
      <c r="AQ1590"/>
      <c r="AR1590"/>
    </row>
    <row r="1591">
      <c r="A1591" t="n">
        <v>173896</v>
      </c>
      <c r="B1591" t="s">
        <v>2638</v>
      </c>
      <c r="C1591" t="s">
        <v>2608</v>
      </c>
      <c r="D1591" t="s">
        <v>890</v>
      </c>
      <c r="E1591" t="s">
        <v>891</v>
      </c>
      <c r="F1591" t="s">
        <v>162</v>
      </c>
      <c r="G1591" t="s">
        <v>163</v>
      </c>
      <c r="H1591" t="s">
        <v>150</v>
      </c>
      <c r="I1591" t="s">
        <v>151</v>
      </c>
      <c r="J1591" t="s">
        <v>164</v>
      </c>
      <c r="K1591" t="s">
        <v>209</v>
      </c>
      <c r="L1591" t="s">
        <v>155</v>
      </c>
      <c r="M1591" t="s">
        <v>155</v>
      </c>
      <c r="N1591" t="n">
        <v>-93.1964</v>
      </c>
      <c r="O1591" t="n">
        <v>44.9846</v>
      </c>
      <c r="P1591" t="n">
        <v>450</v>
      </c>
      <c r="Q1591"/>
      <c r="R1591"/>
      <c r="S1591"/>
      <c r="T1591"/>
      <c r="U1591"/>
      <c r="V1591"/>
      <c r="W1591"/>
      <c r="X1591"/>
      <c r="Y1591"/>
      <c r="Z1591"/>
      <c r="AA1591"/>
      <c r="AB1591"/>
      <c r="AC1591"/>
      <c r="AD1591"/>
      <c r="AE1591"/>
      <c r="AF1591"/>
      <c r="AG1591"/>
      <c r="AH1591"/>
      <c r="AI1591"/>
      <c r="AJ1591"/>
      <c r="AK1591"/>
      <c r="AL1591"/>
      <c r="AM1591"/>
      <c r="AN1591"/>
      <c r="AO1591"/>
      <c r="AP1591"/>
      <c r="AQ1591" t="n">
        <v>135</v>
      </c>
      <c r="AR1591"/>
    </row>
    <row r="1592">
      <c r="A1592" t="n">
        <v>173902</v>
      </c>
      <c r="B1592" t="s">
        <v>2639</v>
      </c>
      <c r="C1592" t="s">
        <v>2608</v>
      </c>
      <c r="D1592" t="s">
        <v>890</v>
      </c>
      <c r="E1592" t="s">
        <v>891</v>
      </c>
      <c r="F1592" t="s">
        <v>162</v>
      </c>
      <c r="G1592" t="s">
        <v>163</v>
      </c>
      <c r="H1592" t="s">
        <v>150</v>
      </c>
      <c r="I1592" t="s">
        <v>151</v>
      </c>
      <c r="J1592" t="s">
        <v>168</v>
      </c>
      <c r="K1592" t="s">
        <v>179</v>
      </c>
      <c r="L1592" t="s">
        <v>155</v>
      </c>
      <c r="M1592" t="s">
        <v>155</v>
      </c>
      <c r="N1592" t="n">
        <v>-93.1681</v>
      </c>
      <c r="O1592" t="n">
        <v>44.9386</v>
      </c>
      <c r="P1592" t="n">
        <v>2197</v>
      </c>
      <c r="Q1592" t="n">
        <v>2197</v>
      </c>
      <c r="R1592" t="n">
        <v>57.6</v>
      </c>
      <c r="S1592" t="n">
        <v>54.1</v>
      </c>
      <c r="T1592" t="n">
        <v>5.8</v>
      </c>
      <c r="U1592" t="n">
        <v>10.2</v>
      </c>
      <c r="V1592" t="n">
        <v>7.6</v>
      </c>
      <c r="W1592" t="n">
        <v>12.9</v>
      </c>
      <c r="X1592" t="n">
        <v>95</v>
      </c>
      <c r="Y1592"/>
      <c r="Z1592" t="n">
        <v>10</v>
      </c>
      <c r="AA1592" t="n">
        <v>542</v>
      </c>
      <c r="AB1592" t="n">
        <v>90.4</v>
      </c>
      <c r="AC1592" t="n">
        <v>542</v>
      </c>
      <c r="AD1592" t="n">
        <v>90.4</v>
      </c>
      <c r="AE1592" t="n">
        <v>81.5</v>
      </c>
      <c r="AF1592" t="n">
        <v>552</v>
      </c>
      <c r="AG1592" t="n">
        <v>17</v>
      </c>
      <c r="AH1592" t="n">
        <v>87</v>
      </c>
      <c r="AI1592" t="n">
        <v>38571</v>
      </c>
      <c r="AJ1592" t="n">
        <v>12877</v>
      </c>
      <c r="AK1592" t="n">
        <v>11441</v>
      </c>
      <c r="AL1592" t="n">
        <v>13050</v>
      </c>
      <c r="AM1592" t="n">
        <v>26584</v>
      </c>
      <c r="AN1592" t="n">
        <v>43253</v>
      </c>
      <c r="AO1592"/>
      <c r="AP1592" t="n">
        <v>511</v>
      </c>
      <c r="AQ1592"/>
      <c r="AR1592"/>
    </row>
    <row r="1593">
      <c r="A1593" t="n">
        <v>173911</v>
      </c>
      <c r="B1593" t="s">
        <v>2640</v>
      </c>
      <c r="C1593" t="s">
        <v>2641</v>
      </c>
      <c r="D1593" t="s">
        <v>890</v>
      </c>
      <c r="E1593" t="s">
        <v>891</v>
      </c>
      <c r="F1593" t="s">
        <v>173</v>
      </c>
      <c r="G1593" t="s">
        <v>149</v>
      </c>
      <c r="H1593" t="s">
        <v>174</v>
      </c>
      <c r="I1593" t="s">
        <v>186</v>
      </c>
      <c r="J1593" t="s">
        <v>168</v>
      </c>
      <c r="K1593" t="s">
        <v>176</v>
      </c>
      <c r="L1593" t="s">
        <v>155</v>
      </c>
      <c r="M1593" t="s">
        <v>155</v>
      </c>
      <c r="N1593" t="n">
        <v>-94.0474</v>
      </c>
      <c r="O1593" t="n">
        <v>44.1743</v>
      </c>
      <c r="P1593" t="n">
        <v>4209</v>
      </c>
      <c r="Q1593" t="n">
        <v>4209</v>
      </c>
      <c r="R1593" t="n">
        <v>50.6</v>
      </c>
      <c r="S1593" t="n">
        <v>70.4</v>
      </c>
      <c r="T1593" t="n">
        <v>9.1</v>
      </c>
      <c r="U1593" t="n">
        <v>9.5</v>
      </c>
      <c r="V1593" t="n">
        <v>1.2</v>
      </c>
      <c r="W1593" t="n">
        <v>1.9</v>
      </c>
      <c r="X1593" t="n">
        <v>60</v>
      </c>
      <c r="Y1593" t="n">
        <v>43</v>
      </c>
      <c r="Z1593" t="n">
        <v>15</v>
      </c>
      <c r="AA1593" t="n">
        <v>308</v>
      </c>
      <c r="AB1593" t="n">
        <v>28.6</v>
      </c>
      <c r="AC1593"/>
      <c r="AD1593"/>
      <c r="AE1593"/>
      <c r="AF1593" t="n">
        <v>283</v>
      </c>
      <c r="AG1593" t="n">
        <v>32</v>
      </c>
      <c r="AH1593" t="n">
        <v>62</v>
      </c>
      <c r="AI1593" t="n">
        <v>9804</v>
      </c>
      <c r="AJ1593" t="n">
        <v>8070</v>
      </c>
      <c r="AK1593" t="n">
        <v>8757</v>
      </c>
      <c r="AL1593" t="n">
        <v>10228</v>
      </c>
      <c r="AM1593" t="n">
        <v>12968</v>
      </c>
      <c r="AN1593" t="n">
        <v>14525</v>
      </c>
      <c r="AO1593" t="n">
        <v>364</v>
      </c>
      <c r="AP1593"/>
      <c r="AQ1593"/>
      <c r="AR1593"/>
    </row>
    <row r="1594">
      <c r="A1594" t="n">
        <v>173920</v>
      </c>
      <c r="B1594" t="s">
        <v>2642</v>
      </c>
      <c r="C1594" t="s">
        <v>2607</v>
      </c>
      <c r="D1594" t="s">
        <v>890</v>
      </c>
      <c r="E1594" t="s">
        <v>891</v>
      </c>
      <c r="F1594" t="s">
        <v>148</v>
      </c>
      <c r="G1594" t="s">
        <v>149</v>
      </c>
      <c r="H1594" t="s">
        <v>150</v>
      </c>
      <c r="I1594" t="s">
        <v>151</v>
      </c>
      <c r="J1594" t="s">
        <v>238</v>
      </c>
      <c r="K1594" t="s">
        <v>153</v>
      </c>
      <c r="L1594" t="s">
        <v>155</v>
      </c>
      <c r="M1594" t="s">
        <v>155</v>
      </c>
      <c r="N1594" t="n">
        <v>-93.9994</v>
      </c>
      <c r="O1594" t="n">
        <v>44.1467</v>
      </c>
      <c r="P1594" t="n">
        <v>18038</v>
      </c>
      <c r="Q1594" t="n">
        <v>15505</v>
      </c>
      <c r="R1594" t="n">
        <v>56</v>
      </c>
      <c r="S1594" t="n">
        <v>70.6</v>
      </c>
      <c r="T1594" t="n">
        <v>5.9</v>
      </c>
      <c r="U1594" t="n">
        <v>6</v>
      </c>
      <c r="V1594" t="n">
        <v>3.8</v>
      </c>
      <c r="W1594" t="n">
        <v>8.4</v>
      </c>
      <c r="X1594" t="n">
        <v>80</v>
      </c>
      <c r="Y1594" t="n">
        <v>35</v>
      </c>
      <c r="Z1594" t="n">
        <v>21</v>
      </c>
      <c r="AA1594" t="n">
        <v>2251</v>
      </c>
      <c r="AB1594" t="n">
        <v>54.1</v>
      </c>
      <c r="AC1594" t="n">
        <v>2251</v>
      </c>
      <c r="AD1594" t="n">
        <v>53.5</v>
      </c>
      <c r="AE1594" t="n">
        <v>33</v>
      </c>
      <c r="AF1594" t="n">
        <v>2281</v>
      </c>
      <c r="AG1594" t="n">
        <v>20</v>
      </c>
      <c r="AH1594" t="n">
        <v>54</v>
      </c>
      <c r="AI1594" t="n">
        <v>17227</v>
      </c>
      <c r="AJ1594" t="n">
        <v>11920</v>
      </c>
      <c r="AK1594" t="n">
        <v>12568</v>
      </c>
      <c r="AL1594" t="n">
        <v>15200</v>
      </c>
      <c r="AM1594" t="n">
        <v>19870</v>
      </c>
      <c r="AN1594" t="n">
        <v>21860</v>
      </c>
      <c r="AO1594" t="n">
        <v>71</v>
      </c>
      <c r="AP1594" t="n">
        <v>2611</v>
      </c>
      <c r="AQ1594" t="n">
        <v>606</v>
      </c>
      <c r="AR1594" t="n">
        <v>37</v>
      </c>
    </row>
    <row r="1595">
      <c r="A1595" t="n">
        <v>173957</v>
      </c>
      <c r="B1595" t="s">
        <v>2643</v>
      </c>
      <c r="C1595" t="s">
        <v>2644</v>
      </c>
      <c r="D1595" t="s">
        <v>890</v>
      </c>
      <c r="E1595" t="s">
        <v>891</v>
      </c>
      <c r="F1595" t="s">
        <v>162</v>
      </c>
      <c r="G1595" t="s">
        <v>163</v>
      </c>
      <c r="H1595" t="s">
        <v>150</v>
      </c>
      <c r="I1595" t="s">
        <v>151</v>
      </c>
      <c r="J1595" t="s">
        <v>168</v>
      </c>
      <c r="K1595" t="s">
        <v>209</v>
      </c>
      <c r="L1595" t="s">
        <v>155</v>
      </c>
      <c r="M1595" t="s">
        <v>155</v>
      </c>
      <c r="N1595" t="n">
        <v>-92.4664</v>
      </c>
      <c r="O1595" t="n">
        <v>44.0222</v>
      </c>
      <c r="P1595" t="n">
        <v>1573</v>
      </c>
      <c r="Q1595" t="n">
        <v>416</v>
      </c>
      <c r="R1595" t="n">
        <v>76.9</v>
      </c>
      <c r="S1595" t="n">
        <v>68.5</v>
      </c>
      <c r="T1595" t="n">
        <v>6.2</v>
      </c>
      <c r="U1595" t="n">
        <v>10.1</v>
      </c>
      <c r="V1595" t="n">
        <v>9.6</v>
      </c>
      <c r="W1595" t="n">
        <v>1.2</v>
      </c>
      <c r="X1595"/>
      <c r="Y1595"/>
      <c r="Z1595" t="n">
        <v>5</v>
      </c>
      <c r="AA1595"/>
      <c r="AB1595"/>
      <c r="AC1595"/>
      <c r="AD1595"/>
      <c r="AE1595"/>
      <c r="AF1595" t="n">
        <v>30</v>
      </c>
      <c r="AG1595" t="n">
        <v>1</v>
      </c>
      <c r="AH1595" t="n">
        <v>72</v>
      </c>
      <c r="AI1595" t="n">
        <v>11577</v>
      </c>
      <c r="AJ1595"/>
      <c r="AK1595"/>
      <c r="AL1595"/>
      <c r="AM1595"/>
      <c r="AN1595"/>
      <c r="AO1595"/>
      <c r="AP1595"/>
      <c r="AQ1595" t="n">
        <v>45</v>
      </c>
      <c r="AR1595" t="n">
        <v>219</v>
      </c>
    </row>
    <row r="1596">
      <c r="A1596" t="n">
        <v>174020</v>
      </c>
      <c r="B1596" t="s">
        <v>2645</v>
      </c>
      <c r="C1596" t="s">
        <v>2608</v>
      </c>
      <c r="D1596" t="s">
        <v>890</v>
      </c>
      <c r="E1596" t="s">
        <v>891</v>
      </c>
      <c r="F1596" t="s">
        <v>148</v>
      </c>
      <c r="G1596" t="s">
        <v>149</v>
      </c>
      <c r="H1596" t="s">
        <v>150</v>
      </c>
      <c r="I1596" t="s">
        <v>151</v>
      </c>
      <c r="J1596" t="s">
        <v>152</v>
      </c>
      <c r="K1596" t="s">
        <v>153</v>
      </c>
      <c r="L1596" t="s">
        <v>155</v>
      </c>
      <c r="M1596" t="s">
        <v>155</v>
      </c>
      <c r="N1596" t="n">
        <v>-93.0744</v>
      </c>
      <c r="O1596" t="n">
        <v>44.9573</v>
      </c>
      <c r="P1596" t="n">
        <v>8508</v>
      </c>
      <c r="Q1596" t="n">
        <v>7541</v>
      </c>
      <c r="R1596" t="n">
        <v>58.1</v>
      </c>
      <c r="S1596" t="n">
        <v>39.4</v>
      </c>
      <c r="T1596" t="n">
        <v>28.7</v>
      </c>
      <c r="U1596" t="n">
        <v>7.4</v>
      </c>
      <c r="V1596" t="n">
        <v>15.5</v>
      </c>
      <c r="W1596" t="n">
        <v>3.2</v>
      </c>
      <c r="X1596" t="n">
        <v>73</v>
      </c>
      <c r="Y1596" t="n">
        <v>56</v>
      </c>
      <c r="Z1596" t="n">
        <v>14</v>
      </c>
      <c r="AA1596" t="n">
        <v>86</v>
      </c>
      <c r="AB1596" t="n">
        <v>38.4</v>
      </c>
      <c r="AC1596" t="n">
        <v>86</v>
      </c>
      <c r="AD1596" t="n">
        <v>38.4</v>
      </c>
      <c r="AE1596" t="n">
        <v>18.6</v>
      </c>
      <c r="AF1596" t="n">
        <v>101</v>
      </c>
      <c r="AG1596" t="n">
        <v>44</v>
      </c>
      <c r="AH1596" t="n">
        <v>60</v>
      </c>
      <c r="AI1596" t="n">
        <v>18233</v>
      </c>
      <c r="AJ1596" t="n">
        <v>17714</v>
      </c>
      <c r="AK1596" t="n">
        <v>18480</v>
      </c>
      <c r="AL1596" t="n">
        <v>18128</v>
      </c>
      <c r="AM1596" t="n">
        <v>22145</v>
      </c>
      <c r="AN1596" t="n">
        <v>26057</v>
      </c>
      <c r="AO1596"/>
      <c r="AP1596" t="n">
        <v>1525</v>
      </c>
      <c r="AQ1596" t="n">
        <v>206</v>
      </c>
      <c r="AR1596" t="n">
        <v>15</v>
      </c>
    </row>
    <row r="1597">
      <c r="A1597" t="n">
        <v>174066</v>
      </c>
      <c r="B1597" t="s">
        <v>2646</v>
      </c>
      <c r="C1597" t="s">
        <v>889</v>
      </c>
      <c r="D1597" t="s">
        <v>890</v>
      </c>
      <c r="E1597" t="s">
        <v>891</v>
      </c>
      <c r="F1597" t="s">
        <v>148</v>
      </c>
      <c r="G1597" t="s">
        <v>149</v>
      </c>
      <c r="H1597" t="s">
        <v>150</v>
      </c>
      <c r="I1597" t="s">
        <v>151</v>
      </c>
      <c r="J1597" t="s">
        <v>158</v>
      </c>
      <c r="K1597" t="s">
        <v>159</v>
      </c>
      <c r="L1597" t="s">
        <v>155</v>
      </c>
      <c r="M1597" t="s">
        <v>155</v>
      </c>
      <c r="N1597" t="n">
        <v>-93.2355</v>
      </c>
      <c r="O1597" t="n">
        <v>44.9729</v>
      </c>
      <c r="P1597" t="n">
        <v>59150</v>
      </c>
      <c r="Q1597" t="n">
        <v>42178</v>
      </c>
      <c r="R1597" t="n">
        <v>55.1</v>
      </c>
      <c r="S1597" t="n">
        <v>59.6</v>
      </c>
      <c r="T1597" t="n">
        <v>7.9</v>
      </c>
      <c r="U1597" t="n">
        <v>6</v>
      </c>
      <c r="V1597" t="n">
        <v>11.6</v>
      </c>
      <c r="W1597" t="n">
        <v>5.1</v>
      </c>
      <c r="X1597" t="n">
        <v>91</v>
      </c>
      <c r="Y1597" t="n">
        <v>69</v>
      </c>
      <c r="Z1597" t="n">
        <v>16</v>
      </c>
      <c r="AA1597" t="n">
        <v>6179</v>
      </c>
      <c r="AB1597" t="n">
        <v>84.8</v>
      </c>
      <c r="AC1597" t="n">
        <v>6179</v>
      </c>
      <c r="AD1597" t="n">
        <v>84.8</v>
      </c>
      <c r="AE1597" t="n">
        <v>74.1</v>
      </c>
      <c r="AF1597" t="n">
        <v>6705</v>
      </c>
      <c r="AG1597" t="n">
        <v>17</v>
      </c>
      <c r="AH1597" t="n">
        <v>51</v>
      </c>
      <c r="AI1597" t="n">
        <v>16730</v>
      </c>
      <c r="AJ1597" t="n">
        <v>7262</v>
      </c>
      <c r="AK1597" t="n">
        <v>7634</v>
      </c>
      <c r="AL1597" t="n">
        <v>10861</v>
      </c>
      <c r="AM1597" t="n">
        <v>17909</v>
      </c>
      <c r="AN1597" t="n">
        <v>26623</v>
      </c>
      <c r="AO1597"/>
      <c r="AP1597" t="n">
        <v>7471</v>
      </c>
      <c r="AQ1597" t="n">
        <v>3079</v>
      </c>
      <c r="AR1597" t="n">
        <v>1803</v>
      </c>
    </row>
    <row r="1598">
      <c r="A1598" t="n">
        <v>174075</v>
      </c>
      <c r="B1598" t="s">
        <v>2647</v>
      </c>
      <c r="C1598" t="s">
        <v>2648</v>
      </c>
      <c r="D1598" t="s">
        <v>890</v>
      </c>
      <c r="E1598" t="s">
        <v>891</v>
      </c>
      <c r="F1598" t="s">
        <v>148</v>
      </c>
      <c r="G1598" t="s">
        <v>149</v>
      </c>
      <c r="H1598" t="s">
        <v>150</v>
      </c>
      <c r="I1598" t="s">
        <v>175</v>
      </c>
      <c r="J1598" t="s">
        <v>168</v>
      </c>
      <c r="K1598" t="s">
        <v>179</v>
      </c>
      <c r="L1598" t="s">
        <v>155</v>
      </c>
      <c r="M1598" t="s">
        <v>155</v>
      </c>
      <c r="N1598" t="n">
        <v>-96.6062</v>
      </c>
      <c r="O1598" t="n">
        <v>47.8025</v>
      </c>
      <c r="P1598" t="n">
        <v>2769</v>
      </c>
      <c r="Q1598" t="n">
        <v>2769</v>
      </c>
      <c r="R1598" t="n">
        <v>58.4</v>
      </c>
      <c r="S1598" t="n">
        <v>73.3</v>
      </c>
      <c r="T1598" t="n">
        <v>4.6</v>
      </c>
      <c r="U1598" t="n">
        <v>4</v>
      </c>
      <c r="V1598" t="n">
        <v>3</v>
      </c>
      <c r="W1598" t="n">
        <v>2.9</v>
      </c>
      <c r="X1598" t="n">
        <v>77</v>
      </c>
      <c r="Y1598" t="n">
        <v>63</v>
      </c>
      <c r="Z1598" t="n">
        <v>17</v>
      </c>
      <c r="AA1598" t="n">
        <v>187</v>
      </c>
      <c r="AB1598" t="n">
        <v>49.7</v>
      </c>
      <c r="AC1598" t="n">
        <v>187</v>
      </c>
      <c r="AD1598" t="n">
        <v>49.7</v>
      </c>
      <c r="AE1598" t="n">
        <v>40.1</v>
      </c>
      <c r="AF1598" t="n">
        <v>179</v>
      </c>
      <c r="AG1598" t="n">
        <v>19</v>
      </c>
      <c r="AH1598" t="n">
        <v>42</v>
      </c>
      <c r="AI1598" t="n">
        <v>13442</v>
      </c>
      <c r="AJ1598" t="n">
        <v>3746</v>
      </c>
      <c r="AK1598" t="n">
        <v>3498</v>
      </c>
      <c r="AL1598" t="n">
        <v>8362</v>
      </c>
      <c r="AM1598" t="n">
        <v>13515</v>
      </c>
      <c r="AN1598" t="n">
        <v>18544</v>
      </c>
      <c r="AO1598"/>
      <c r="AP1598" t="n">
        <v>359</v>
      </c>
      <c r="AQ1598"/>
      <c r="AR1598"/>
    </row>
    <row r="1599">
      <c r="A1599" t="n">
        <v>174127</v>
      </c>
      <c r="B1599" t="s">
        <v>2649</v>
      </c>
      <c r="C1599" t="s">
        <v>889</v>
      </c>
      <c r="D1599" t="s">
        <v>890</v>
      </c>
      <c r="E1599" t="s">
        <v>891</v>
      </c>
      <c r="F1599" t="s">
        <v>162</v>
      </c>
      <c r="G1599" t="s">
        <v>163</v>
      </c>
      <c r="H1599" t="s">
        <v>150</v>
      </c>
      <c r="I1599" t="s">
        <v>151</v>
      </c>
      <c r="J1599" t="s">
        <v>164</v>
      </c>
      <c r="K1599" t="s">
        <v>209</v>
      </c>
      <c r="L1599" t="s">
        <v>155</v>
      </c>
      <c r="M1599" t="s">
        <v>155</v>
      </c>
      <c r="N1599" t="n">
        <v>-93.2747</v>
      </c>
      <c r="O1599" t="n">
        <v>44.957</v>
      </c>
      <c r="P1599" t="n">
        <v>885</v>
      </c>
      <c r="Q1599" t="n">
        <v>742</v>
      </c>
      <c r="R1599" t="n">
        <v>66.8</v>
      </c>
      <c r="S1599" t="n">
        <v>64.2</v>
      </c>
      <c r="T1599" t="n">
        <v>5</v>
      </c>
      <c r="U1599" t="n">
        <v>10.9</v>
      </c>
      <c r="V1599" t="n">
        <v>7.8</v>
      </c>
      <c r="W1599" t="n">
        <v>2.3</v>
      </c>
      <c r="X1599" t="n">
        <v>82</v>
      </c>
      <c r="Y1599"/>
      <c r="Z1599" t="n">
        <v>10</v>
      </c>
      <c r="AA1599" t="n">
        <v>133</v>
      </c>
      <c r="AB1599" t="n">
        <v>69.2</v>
      </c>
      <c r="AC1599" t="n">
        <v>133</v>
      </c>
      <c r="AD1599" t="n">
        <v>69.2</v>
      </c>
      <c r="AE1599" t="n">
        <v>60.2</v>
      </c>
      <c r="AF1599" t="n">
        <v>160</v>
      </c>
      <c r="AG1599" t="n">
        <v>40</v>
      </c>
      <c r="AH1599" t="n">
        <v>98</v>
      </c>
      <c r="AI1599" t="n">
        <v>27031</v>
      </c>
      <c r="AJ1599" t="n">
        <v>20912</v>
      </c>
      <c r="AK1599" t="n">
        <v>20630</v>
      </c>
      <c r="AL1599" t="n">
        <v>22690</v>
      </c>
      <c r="AM1599" t="n">
        <v>28900</v>
      </c>
      <c r="AN1599" t="n">
        <v>31859</v>
      </c>
      <c r="AO1599"/>
      <c r="AP1599" t="n">
        <v>125</v>
      </c>
      <c r="AQ1599" t="n">
        <v>40</v>
      </c>
      <c r="AR1599"/>
    </row>
    <row r="1600">
      <c r="A1600" t="n">
        <v>174136</v>
      </c>
      <c r="B1600" t="s">
        <v>2650</v>
      </c>
      <c r="C1600" t="s">
        <v>889</v>
      </c>
      <c r="D1600" t="s">
        <v>890</v>
      </c>
      <c r="E1600" t="s">
        <v>891</v>
      </c>
      <c r="F1600" t="s">
        <v>173</v>
      </c>
      <c r="G1600" t="s">
        <v>149</v>
      </c>
      <c r="H1600" t="s">
        <v>174</v>
      </c>
      <c r="I1600" t="s">
        <v>151</v>
      </c>
      <c r="J1600" t="s">
        <v>152</v>
      </c>
      <c r="K1600" t="s">
        <v>176</v>
      </c>
      <c r="L1600" t="s">
        <v>155</v>
      </c>
      <c r="M1600" t="s">
        <v>155</v>
      </c>
      <c r="N1600" t="n">
        <v>-93.2845</v>
      </c>
      <c r="O1600" t="n">
        <v>44.9727</v>
      </c>
      <c r="P1600" t="n">
        <v>9199</v>
      </c>
      <c r="Q1600" t="n">
        <v>9199</v>
      </c>
      <c r="R1600" t="n">
        <v>59.2</v>
      </c>
      <c r="S1600" t="n">
        <v>33.2</v>
      </c>
      <c r="T1600" t="n">
        <v>34.3</v>
      </c>
      <c r="U1600" t="n">
        <v>12.5</v>
      </c>
      <c r="V1600" t="n">
        <v>5.4</v>
      </c>
      <c r="W1600" t="n">
        <v>2.4</v>
      </c>
      <c r="X1600" t="n">
        <v>54</v>
      </c>
      <c r="Y1600" t="n">
        <v>45</v>
      </c>
      <c r="Z1600" t="n">
        <v>24</v>
      </c>
      <c r="AA1600" t="n">
        <v>423</v>
      </c>
      <c r="AB1600" t="n">
        <v>16.8</v>
      </c>
      <c r="AC1600"/>
      <c r="AD1600"/>
      <c r="AE1600"/>
      <c r="AF1600" t="n">
        <v>429</v>
      </c>
      <c r="AG1600" t="n">
        <v>40</v>
      </c>
      <c r="AH1600" t="n">
        <v>65</v>
      </c>
      <c r="AI1600" t="n">
        <v>13115</v>
      </c>
      <c r="AJ1600" t="n">
        <v>12634</v>
      </c>
      <c r="AK1600" t="n">
        <v>12759</v>
      </c>
      <c r="AL1600" t="n">
        <v>14111</v>
      </c>
      <c r="AM1600" t="n">
        <v>15709</v>
      </c>
      <c r="AN1600" t="n">
        <v>18264</v>
      </c>
      <c r="AO1600" t="n">
        <v>708</v>
      </c>
      <c r="AP1600"/>
      <c r="AQ1600"/>
      <c r="AR1600"/>
    </row>
    <row r="1601">
      <c r="A1601" t="n">
        <v>174154</v>
      </c>
      <c r="B1601" t="s">
        <v>2651</v>
      </c>
      <c r="C1601" t="s">
        <v>2652</v>
      </c>
      <c r="D1601" t="s">
        <v>890</v>
      </c>
      <c r="E1601" t="s">
        <v>891</v>
      </c>
      <c r="F1601" t="s">
        <v>162</v>
      </c>
      <c r="G1601" t="s">
        <v>163</v>
      </c>
      <c r="H1601" t="s">
        <v>150</v>
      </c>
      <c r="I1601" t="s">
        <v>151</v>
      </c>
      <c r="J1601" t="s">
        <v>164</v>
      </c>
      <c r="K1601" t="s">
        <v>209</v>
      </c>
      <c r="L1601" t="s">
        <v>155</v>
      </c>
      <c r="M1601" t="s">
        <v>155</v>
      </c>
      <c r="N1601" t="n">
        <v>-93.4049</v>
      </c>
      <c r="O1601" t="n">
        <v>44.9752</v>
      </c>
      <c r="P1601" t="n">
        <v>1209</v>
      </c>
      <c r="Q1601" t="n">
        <v>1196</v>
      </c>
      <c r="R1601" t="n">
        <v>89.4</v>
      </c>
      <c r="S1601" t="n">
        <v>43.6</v>
      </c>
      <c r="T1601" t="n">
        <v>28.1</v>
      </c>
      <c r="U1601" t="n">
        <v>6.9</v>
      </c>
      <c r="V1601" t="n">
        <v>11.2</v>
      </c>
      <c r="W1601" t="n">
        <v>0</v>
      </c>
      <c r="X1601" t="n">
        <v>57</v>
      </c>
      <c r="Y1601" t="n">
        <v>72</v>
      </c>
      <c r="Z1601" t="n">
        <v>14</v>
      </c>
      <c r="AA1601" t="n">
        <v>34</v>
      </c>
      <c r="AB1601" t="n">
        <v>73.5</v>
      </c>
      <c r="AC1601" t="n">
        <v>15</v>
      </c>
      <c r="AD1601" t="n">
        <v>40</v>
      </c>
      <c r="AE1601" t="n">
        <v>33.3</v>
      </c>
      <c r="AF1601" t="n">
        <v>93</v>
      </c>
      <c r="AG1601" t="n">
        <v>52</v>
      </c>
      <c r="AH1601" t="n">
        <v>86</v>
      </c>
      <c r="AI1601" t="n">
        <v>15275</v>
      </c>
      <c r="AJ1601" t="n">
        <v>14559</v>
      </c>
      <c r="AK1601" t="n">
        <v>13480</v>
      </c>
      <c r="AL1601" t="n">
        <v>12787</v>
      </c>
      <c r="AM1601" t="n">
        <v>20183</v>
      </c>
      <c r="AN1601" t="n">
        <v>20906</v>
      </c>
      <c r="AO1601" t="n">
        <v>50</v>
      </c>
      <c r="AP1601" t="n">
        <v>172</v>
      </c>
      <c r="AQ1601" t="n">
        <v>7</v>
      </c>
      <c r="AR1601"/>
    </row>
    <row r="1602">
      <c r="A1602" t="n">
        <v>174190</v>
      </c>
      <c r="B1602" t="s">
        <v>2653</v>
      </c>
      <c r="C1602" t="s">
        <v>2654</v>
      </c>
      <c r="D1602" t="s">
        <v>890</v>
      </c>
      <c r="E1602" t="s">
        <v>891</v>
      </c>
      <c r="F1602" t="s">
        <v>199</v>
      </c>
      <c r="G1602" t="s">
        <v>189</v>
      </c>
      <c r="H1602" t="s">
        <v>200</v>
      </c>
      <c r="I1602" t="s">
        <v>186</v>
      </c>
      <c r="J1602" t="s">
        <v>164</v>
      </c>
      <c r="K1602"/>
      <c r="L1602" t="s">
        <v>155</v>
      </c>
      <c r="M1602" t="s">
        <v>155</v>
      </c>
      <c r="N1602" t="n">
        <v>-92.974</v>
      </c>
      <c r="O1602" t="n">
        <v>44.9247</v>
      </c>
      <c r="P1602" t="n">
        <v>227</v>
      </c>
      <c r="Q1602" t="n">
        <v>227</v>
      </c>
      <c r="R1602" t="n">
        <v>97.4</v>
      </c>
      <c r="S1602" t="n">
        <v>40.1</v>
      </c>
      <c r="T1602" t="n">
        <v>18.9</v>
      </c>
      <c r="U1602" t="n">
        <v>11.5</v>
      </c>
      <c r="V1602" t="n">
        <v>18.9</v>
      </c>
      <c r="W1602" t="n">
        <v>0</v>
      </c>
      <c r="X1602" t="n">
        <v>80</v>
      </c>
      <c r="Y1602" t="n">
        <v>78</v>
      </c>
      <c r="Z1602" t="n">
        <v>11</v>
      </c>
      <c r="AA1602"/>
      <c r="AB1602"/>
      <c r="AC1602"/>
      <c r="AD1602"/>
      <c r="AE1602"/>
      <c r="AF1602" t="n">
        <v>115</v>
      </c>
      <c r="AG1602" t="n">
        <v>48</v>
      </c>
      <c r="AH1602" t="n">
        <v>66</v>
      </c>
      <c r="AI1602" t="n">
        <v>18860</v>
      </c>
      <c r="AJ1602" t="n">
        <v>18640</v>
      </c>
      <c r="AK1602" t="n">
        <v>19135</v>
      </c>
      <c r="AL1602" t="n">
        <v>20744</v>
      </c>
      <c r="AM1602" t="n">
        <v>21642</v>
      </c>
      <c r="AN1602" t="n">
        <v>22318</v>
      </c>
      <c r="AO1602"/>
      <c r="AP1602"/>
      <c r="AQ1602"/>
      <c r="AR1602"/>
    </row>
    <row r="1603">
      <c r="A1603" t="n">
        <v>174233</v>
      </c>
      <c r="B1603" t="s">
        <v>2655</v>
      </c>
      <c r="C1603" t="s">
        <v>2621</v>
      </c>
      <c r="D1603" t="s">
        <v>890</v>
      </c>
      <c r="E1603" t="s">
        <v>891</v>
      </c>
      <c r="F1603" t="s">
        <v>148</v>
      </c>
      <c r="G1603" t="s">
        <v>149</v>
      </c>
      <c r="H1603" t="s">
        <v>150</v>
      </c>
      <c r="I1603" t="s">
        <v>151</v>
      </c>
      <c r="J1603" t="s">
        <v>152</v>
      </c>
      <c r="K1603" t="s">
        <v>153</v>
      </c>
      <c r="L1603" t="s">
        <v>155</v>
      </c>
      <c r="M1603" t="s">
        <v>155</v>
      </c>
      <c r="N1603" t="n">
        <v>-92.0844</v>
      </c>
      <c r="O1603" t="n">
        <v>46.8171</v>
      </c>
      <c r="P1603" t="n">
        <v>10319</v>
      </c>
      <c r="Q1603" t="n">
        <v>9390</v>
      </c>
      <c r="R1603" t="n">
        <v>49.8</v>
      </c>
      <c r="S1603" t="n">
        <v>73.5</v>
      </c>
      <c r="T1603" t="n">
        <v>2.2</v>
      </c>
      <c r="U1603" t="n">
        <v>3.4</v>
      </c>
      <c r="V1603" t="n">
        <v>3.1</v>
      </c>
      <c r="W1603" t="n">
        <v>1.2</v>
      </c>
      <c r="X1603" t="n">
        <v>81</v>
      </c>
      <c r="Y1603" t="n">
        <v>43</v>
      </c>
      <c r="Z1603" t="n">
        <v>16</v>
      </c>
      <c r="AA1603" t="n">
        <v>2256</v>
      </c>
      <c r="AB1603" t="n">
        <v>64.5</v>
      </c>
      <c r="AC1603" t="n">
        <v>2256</v>
      </c>
      <c r="AD1603" t="n">
        <v>64.5</v>
      </c>
      <c r="AE1603" t="n">
        <v>46.4</v>
      </c>
      <c r="AF1603" t="n">
        <v>1956</v>
      </c>
      <c r="AG1603" t="n">
        <v>18</v>
      </c>
      <c r="AH1603" t="n">
        <v>66</v>
      </c>
      <c r="AI1603" t="n">
        <v>19542</v>
      </c>
      <c r="AJ1603" t="n">
        <v>6393</v>
      </c>
      <c r="AK1603" t="n">
        <v>7919</v>
      </c>
      <c r="AL1603" t="n">
        <v>11619</v>
      </c>
      <c r="AM1603" t="n">
        <v>18262</v>
      </c>
      <c r="AN1603" t="n">
        <v>24658</v>
      </c>
      <c r="AO1603"/>
      <c r="AP1603" t="n">
        <v>1783</v>
      </c>
      <c r="AQ1603" t="n">
        <v>202</v>
      </c>
      <c r="AR1603" t="n">
        <v>3</v>
      </c>
    </row>
    <row r="1604">
      <c r="A1604" t="n">
        <v>174251</v>
      </c>
      <c r="B1604" t="s">
        <v>2656</v>
      </c>
      <c r="C1604" t="s">
        <v>2657</v>
      </c>
      <c r="D1604" t="s">
        <v>890</v>
      </c>
      <c r="E1604" t="s">
        <v>891</v>
      </c>
      <c r="F1604" t="s">
        <v>148</v>
      </c>
      <c r="G1604" t="s">
        <v>149</v>
      </c>
      <c r="H1604" t="s">
        <v>150</v>
      </c>
      <c r="I1604" t="s">
        <v>175</v>
      </c>
      <c r="J1604" t="s">
        <v>168</v>
      </c>
      <c r="K1604" t="s">
        <v>179</v>
      </c>
      <c r="L1604" t="s">
        <v>155</v>
      </c>
      <c r="M1604" t="s">
        <v>155</v>
      </c>
      <c r="N1604" t="n">
        <v>-95.8997</v>
      </c>
      <c r="O1604" t="n">
        <v>45.5898</v>
      </c>
      <c r="P1604" t="n">
        <v>1146</v>
      </c>
      <c r="Q1604" t="n">
        <v>1146</v>
      </c>
      <c r="R1604" t="n">
        <v>56.3</v>
      </c>
      <c r="S1604" t="n">
        <v>53.8</v>
      </c>
      <c r="T1604" t="n">
        <v>3.3</v>
      </c>
      <c r="U1604" t="n">
        <v>6.5</v>
      </c>
      <c r="V1604" t="n">
        <v>1.6</v>
      </c>
      <c r="W1604" t="n">
        <v>3.4</v>
      </c>
      <c r="X1604" t="n">
        <v>73</v>
      </c>
      <c r="Y1604" t="n">
        <v>25</v>
      </c>
      <c r="Z1604" t="n">
        <v>9</v>
      </c>
      <c r="AA1604" t="n">
        <v>352</v>
      </c>
      <c r="AB1604" t="n">
        <v>61.9</v>
      </c>
      <c r="AC1604" t="n">
        <v>352</v>
      </c>
      <c r="AD1604" t="n">
        <v>61.9</v>
      </c>
      <c r="AE1604" t="n">
        <v>46.6</v>
      </c>
      <c r="AF1604" t="n">
        <v>269</v>
      </c>
      <c r="AG1604" t="n">
        <v>31</v>
      </c>
      <c r="AH1604" t="n">
        <v>88</v>
      </c>
      <c r="AI1604" t="n">
        <v>9539</v>
      </c>
      <c r="AJ1604" t="n">
        <v>-544</v>
      </c>
      <c r="AK1604" t="n">
        <v>753</v>
      </c>
      <c r="AL1604" t="n">
        <v>5967</v>
      </c>
      <c r="AM1604" t="n">
        <v>10818</v>
      </c>
      <c r="AN1604" t="n">
        <v>19048</v>
      </c>
      <c r="AO1604"/>
      <c r="AP1604" t="n">
        <v>226</v>
      </c>
      <c r="AQ1604"/>
      <c r="AR1604"/>
    </row>
    <row r="1605">
      <c r="A1605" t="n">
        <v>174321</v>
      </c>
      <c r="B1605" t="s">
        <v>2658</v>
      </c>
      <c r="C1605" t="s">
        <v>2659</v>
      </c>
      <c r="D1605" t="s">
        <v>890</v>
      </c>
      <c r="E1605" t="s">
        <v>891</v>
      </c>
      <c r="F1605" t="s">
        <v>199</v>
      </c>
      <c r="G1605" t="s">
        <v>189</v>
      </c>
      <c r="H1605" t="s">
        <v>200</v>
      </c>
      <c r="I1605" t="s">
        <v>151</v>
      </c>
      <c r="J1605" t="s">
        <v>164</v>
      </c>
      <c r="K1605"/>
      <c r="L1605" t="s">
        <v>155</v>
      </c>
      <c r="M1605" t="s">
        <v>155</v>
      </c>
      <c r="N1605" t="n">
        <v>-94.1594</v>
      </c>
      <c r="O1605" t="n">
        <v>45.5577</v>
      </c>
      <c r="P1605" t="n">
        <v>216</v>
      </c>
      <c r="Q1605" t="n">
        <v>216</v>
      </c>
      <c r="R1605" t="n">
        <v>98.1</v>
      </c>
      <c r="S1605" t="n">
        <v>68.1</v>
      </c>
      <c r="T1605" t="n">
        <v>17.6</v>
      </c>
      <c r="U1605" t="n">
        <v>5.6</v>
      </c>
      <c r="V1605" t="n">
        <v>3.2</v>
      </c>
      <c r="W1605" t="n">
        <v>0</v>
      </c>
      <c r="X1605" t="n">
        <v>85</v>
      </c>
      <c r="Y1605"/>
      <c r="Z1605" t="n">
        <v>10</v>
      </c>
      <c r="AA1605"/>
      <c r="AB1605"/>
      <c r="AC1605"/>
      <c r="AD1605"/>
      <c r="AE1605"/>
      <c r="AF1605" t="n">
        <v>78</v>
      </c>
      <c r="AG1605" t="n">
        <v>45</v>
      </c>
      <c r="AH1605" t="n">
        <v>57</v>
      </c>
      <c r="AI1605" t="n">
        <v>17738</v>
      </c>
      <c r="AJ1605" t="n">
        <v>17740</v>
      </c>
      <c r="AK1605"/>
      <c r="AL1605"/>
      <c r="AM1605"/>
      <c r="AN1605"/>
      <c r="AO1605"/>
      <c r="AP1605"/>
      <c r="AQ1605"/>
      <c r="AR1605"/>
    </row>
    <row r="1606">
      <c r="A1606" t="n">
        <v>174358</v>
      </c>
      <c r="B1606" t="s">
        <v>2660</v>
      </c>
      <c r="C1606" t="s">
        <v>2614</v>
      </c>
      <c r="D1606" t="s">
        <v>890</v>
      </c>
      <c r="E1606" t="s">
        <v>891</v>
      </c>
      <c r="F1606" t="s">
        <v>148</v>
      </c>
      <c r="G1606" t="s">
        <v>149</v>
      </c>
      <c r="H1606" t="s">
        <v>150</v>
      </c>
      <c r="I1606" t="s">
        <v>186</v>
      </c>
      <c r="J1606" t="s">
        <v>168</v>
      </c>
      <c r="K1606" t="s">
        <v>153</v>
      </c>
      <c r="L1606" t="s">
        <v>155</v>
      </c>
      <c r="M1606" t="s">
        <v>155</v>
      </c>
      <c r="N1606" t="n">
        <v>-96.7595</v>
      </c>
      <c r="O1606" t="n">
        <v>46.8672</v>
      </c>
      <c r="P1606" t="n">
        <v>6072</v>
      </c>
      <c r="Q1606" t="n">
        <v>4627</v>
      </c>
      <c r="R1606" t="n">
        <v>62.9</v>
      </c>
      <c r="S1606" t="n">
        <v>76.8</v>
      </c>
      <c r="T1606" t="n">
        <v>6.1</v>
      </c>
      <c r="U1606" t="n">
        <v>4.4</v>
      </c>
      <c r="V1606" t="n">
        <v>2</v>
      </c>
      <c r="W1606" t="n">
        <v>4</v>
      </c>
      <c r="X1606" t="n">
        <v>72</v>
      </c>
      <c r="Y1606" t="n">
        <v>29</v>
      </c>
      <c r="Z1606" t="n">
        <v>17</v>
      </c>
      <c r="AA1606" t="n">
        <v>829</v>
      </c>
      <c r="AB1606" t="n">
        <v>54.6</v>
      </c>
      <c r="AC1606" t="n">
        <v>829</v>
      </c>
      <c r="AD1606" t="n">
        <v>53.7</v>
      </c>
      <c r="AE1606" t="n">
        <v>35.7</v>
      </c>
      <c r="AF1606" t="n">
        <v>624</v>
      </c>
      <c r="AG1606" t="n">
        <v>27</v>
      </c>
      <c r="AH1606" t="n">
        <v>64</v>
      </c>
      <c r="AI1606" t="n">
        <v>18231</v>
      </c>
      <c r="AJ1606" t="n">
        <v>13260</v>
      </c>
      <c r="AK1606" t="n">
        <v>12969</v>
      </c>
      <c r="AL1606" t="n">
        <v>14544</v>
      </c>
      <c r="AM1606" t="n">
        <v>19410</v>
      </c>
      <c r="AN1606" t="n">
        <v>21573</v>
      </c>
      <c r="AO1606" t="n">
        <v>13</v>
      </c>
      <c r="AP1606" t="n">
        <v>965</v>
      </c>
      <c r="AQ1606" t="n">
        <v>282</v>
      </c>
      <c r="AR1606" t="n">
        <v>22</v>
      </c>
    </row>
    <row r="1607">
      <c r="A1607" t="n">
        <v>174376</v>
      </c>
      <c r="B1607" t="s">
        <v>2661</v>
      </c>
      <c r="C1607" t="s">
        <v>2632</v>
      </c>
      <c r="D1607" t="s">
        <v>890</v>
      </c>
      <c r="E1607" t="s">
        <v>891</v>
      </c>
      <c r="F1607" t="s">
        <v>173</v>
      </c>
      <c r="G1607" t="s">
        <v>149</v>
      </c>
      <c r="H1607" t="s">
        <v>174</v>
      </c>
      <c r="I1607" t="s">
        <v>186</v>
      </c>
      <c r="J1607" t="s">
        <v>152</v>
      </c>
      <c r="K1607" t="s">
        <v>176</v>
      </c>
      <c r="L1607" t="s">
        <v>155</v>
      </c>
      <c r="M1607" t="s">
        <v>155</v>
      </c>
      <c r="N1607" t="n">
        <v>-93.3745</v>
      </c>
      <c r="O1607" t="n">
        <v>45.1069</v>
      </c>
      <c r="P1607" t="n">
        <v>7120</v>
      </c>
      <c r="Q1607" t="n">
        <v>7120</v>
      </c>
      <c r="R1607" t="n">
        <v>59.9</v>
      </c>
      <c r="S1607" t="n">
        <v>41.5</v>
      </c>
      <c r="T1607" t="n">
        <v>25.4</v>
      </c>
      <c r="U1607" t="n">
        <v>8.4</v>
      </c>
      <c r="V1607" t="n">
        <v>14.9</v>
      </c>
      <c r="W1607" t="n">
        <v>1.3</v>
      </c>
      <c r="X1607" t="n">
        <v>54</v>
      </c>
      <c r="Y1607" t="n">
        <v>47</v>
      </c>
      <c r="Z1607" t="n">
        <v>24</v>
      </c>
      <c r="AA1607" t="n">
        <v>376</v>
      </c>
      <c r="AB1607" t="n">
        <v>15.7</v>
      </c>
      <c r="AC1607"/>
      <c r="AD1607"/>
      <c r="AE1607"/>
      <c r="AF1607" t="n">
        <v>312</v>
      </c>
      <c r="AG1607" t="n">
        <v>29</v>
      </c>
      <c r="AH1607" t="n">
        <v>59</v>
      </c>
      <c r="AI1607" t="n">
        <v>9245</v>
      </c>
      <c r="AJ1607" t="n">
        <v>7854</v>
      </c>
      <c r="AK1607" t="n">
        <v>8382</v>
      </c>
      <c r="AL1607" t="n">
        <v>10255</v>
      </c>
      <c r="AM1607" t="n">
        <v>11969</v>
      </c>
      <c r="AN1607" t="n">
        <v>14150</v>
      </c>
      <c r="AO1607" t="n">
        <v>499</v>
      </c>
      <c r="AP1607"/>
      <c r="AQ1607"/>
      <c r="AR1607"/>
    </row>
    <row r="1608">
      <c r="A1608" t="n">
        <v>174428</v>
      </c>
      <c r="B1608" t="s">
        <v>2662</v>
      </c>
      <c r="C1608" t="s">
        <v>1528</v>
      </c>
      <c r="D1608" t="s">
        <v>890</v>
      </c>
      <c r="E1608" t="s">
        <v>891</v>
      </c>
      <c r="F1608" t="s">
        <v>173</v>
      </c>
      <c r="G1608" t="s">
        <v>149</v>
      </c>
      <c r="H1608" t="s">
        <v>174</v>
      </c>
      <c r="I1608" t="s">
        <v>151</v>
      </c>
      <c r="J1608" t="s">
        <v>152</v>
      </c>
      <c r="K1608" t="s">
        <v>176</v>
      </c>
      <c r="L1608" t="s">
        <v>155</v>
      </c>
      <c r="M1608" t="s">
        <v>155</v>
      </c>
      <c r="N1608" t="n">
        <v>-93.3317</v>
      </c>
      <c r="O1608" t="n">
        <v>44.8297</v>
      </c>
      <c r="P1608" t="n">
        <v>13957</v>
      </c>
      <c r="Q1608" t="n">
        <v>13957</v>
      </c>
      <c r="R1608" t="n">
        <v>58.4</v>
      </c>
      <c r="S1608" t="n">
        <v>46.9</v>
      </c>
      <c r="T1608" t="n">
        <v>19.8</v>
      </c>
      <c r="U1608" t="n">
        <v>10.7</v>
      </c>
      <c r="V1608" t="n">
        <v>8.7</v>
      </c>
      <c r="W1608" t="n">
        <v>1.1</v>
      </c>
      <c r="X1608" t="n">
        <v>56</v>
      </c>
      <c r="Y1608" t="n">
        <v>50</v>
      </c>
      <c r="Z1608" t="n">
        <v>28</v>
      </c>
      <c r="AA1608" t="n">
        <v>782</v>
      </c>
      <c r="AB1608" t="n">
        <v>18.9</v>
      </c>
      <c r="AC1608"/>
      <c r="AD1608"/>
      <c r="AE1608"/>
      <c r="AF1608" t="n">
        <v>853</v>
      </c>
      <c r="AG1608" t="n">
        <v>28</v>
      </c>
      <c r="AH1608" t="n">
        <v>59</v>
      </c>
      <c r="AI1608" t="n">
        <v>11987</v>
      </c>
      <c r="AJ1608" t="n">
        <v>10713</v>
      </c>
      <c r="AK1608" t="n">
        <v>11221</v>
      </c>
      <c r="AL1608" t="n">
        <v>12653</v>
      </c>
      <c r="AM1608" t="n">
        <v>14938</v>
      </c>
      <c r="AN1608" t="n">
        <v>17393</v>
      </c>
      <c r="AO1608" t="n">
        <v>1058</v>
      </c>
      <c r="AP1608"/>
      <c r="AQ1608"/>
      <c r="AR1608"/>
    </row>
    <row r="1609">
      <c r="A1609" t="n">
        <v>174437</v>
      </c>
      <c r="B1609" t="s">
        <v>2663</v>
      </c>
      <c r="C1609" t="s">
        <v>889</v>
      </c>
      <c r="D1609" t="s">
        <v>890</v>
      </c>
      <c r="E1609" t="s">
        <v>891</v>
      </c>
      <c r="F1609" t="s">
        <v>162</v>
      </c>
      <c r="G1609" t="s">
        <v>163</v>
      </c>
      <c r="H1609" t="s">
        <v>150</v>
      </c>
      <c r="I1609" t="s">
        <v>151</v>
      </c>
      <c r="J1609" t="s">
        <v>164</v>
      </c>
      <c r="K1609" t="s">
        <v>179</v>
      </c>
      <c r="L1609" t="s">
        <v>155</v>
      </c>
      <c r="M1609" t="s">
        <v>155</v>
      </c>
      <c r="N1609" t="n">
        <v>-93.2615</v>
      </c>
      <c r="O1609" t="n">
        <v>44.9686</v>
      </c>
      <c r="P1609" t="n">
        <v>1063</v>
      </c>
      <c r="Q1609" t="n">
        <v>945</v>
      </c>
      <c r="R1609" t="n">
        <v>53.9</v>
      </c>
      <c r="S1609" t="n">
        <v>62.4</v>
      </c>
      <c r="T1609" t="n">
        <v>9.1</v>
      </c>
      <c r="U1609" t="n">
        <v>13.7</v>
      </c>
      <c r="V1609" t="n">
        <v>4.7</v>
      </c>
      <c r="W1609" t="n">
        <v>2.2</v>
      </c>
      <c r="X1609" t="n">
        <v>78</v>
      </c>
      <c r="Y1609" t="n">
        <v>67</v>
      </c>
      <c r="Z1609" t="n">
        <v>11</v>
      </c>
      <c r="AA1609" t="n">
        <v>195</v>
      </c>
      <c r="AB1609" t="n">
        <v>63.6</v>
      </c>
      <c r="AC1609" t="n">
        <v>194</v>
      </c>
      <c r="AD1609" t="n">
        <v>62.4</v>
      </c>
      <c r="AE1609" t="n">
        <v>57.2</v>
      </c>
      <c r="AF1609" t="n">
        <v>180</v>
      </c>
      <c r="AG1609" t="n">
        <v>43</v>
      </c>
      <c r="AH1609" t="n">
        <v>86</v>
      </c>
      <c r="AI1609" t="n">
        <v>23694</v>
      </c>
      <c r="AJ1609" t="n">
        <v>19345</v>
      </c>
      <c r="AK1609" t="n">
        <v>19101</v>
      </c>
      <c r="AL1609" t="n">
        <v>21877</v>
      </c>
      <c r="AM1609" t="n">
        <v>28667</v>
      </c>
      <c r="AN1609" t="n">
        <v>28269</v>
      </c>
      <c r="AO1609"/>
      <c r="AP1609" t="n">
        <v>207</v>
      </c>
      <c r="AQ1609" t="n">
        <v>14</v>
      </c>
      <c r="AR1609"/>
    </row>
    <row r="1610">
      <c r="A1610" t="n">
        <v>174473</v>
      </c>
      <c r="B1610" t="s">
        <v>2664</v>
      </c>
      <c r="C1610" t="s">
        <v>2665</v>
      </c>
      <c r="D1610" t="s">
        <v>890</v>
      </c>
      <c r="E1610" t="s">
        <v>891</v>
      </c>
      <c r="F1610" t="s">
        <v>173</v>
      </c>
      <c r="G1610" t="s">
        <v>149</v>
      </c>
      <c r="H1610" t="s">
        <v>174</v>
      </c>
      <c r="I1610" t="s">
        <v>175</v>
      </c>
      <c r="J1610" t="s">
        <v>168</v>
      </c>
      <c r="K1610" t="s">
        <v>176</v>
      </c>
      <c r="L1610" t="s">
        <v>155</v>
      </c>
      <c r="M1610" t="s">
        <v>155</v>
      </c>
      <c r="N1610" t="n">
        <v>-96.1624</v>
      </c>
      <c r="O1610" t="n">
        <v>48.125</v>
      </c>
      <c r="P1610" t="n">
        <v>3275</v>
      </c>
      <c r="Q1610" t="n">
        <v>3275</v>
      </c>
      <c r="R1610" t="n">
        <v>59.6</v>
      </c>
      <c r="S1610" t="n">
        <v>78.3</v>
      </c>
      <c r="T1610" t="n">
        <v>6.7</v>
      </c>
      <c r="U1610" t="n">
        <v>5</v>
      </c>
      <c r="V1610" t="n">
        <v>2</v>
      </c>
      <c r="W1610" t="n">
        <v>0.6</v>
      </c>
      <c r="X1610" t="n">
        <v>62</v>
      </c>
      <c r="Y1610" t="n">
        <v>55</v>
      </c>
      <c r="Z1610" t="n">
        <v>18</v>
      </c>
      <c r="AA1610" t="n">
        <v>289</v>
      </c>
      <c r="AB1610" t="n">
        <v>48.1</v>
      </c>
      <c r="AC1610"/>
      <c r="AD1610"/>
      <c r="AE1610"/>
      <c r="AF1610" t="n">
        <v>231</v>
      </c>
      <c r="AG1610" t="n">
        <v>22</v>
      </c>
      <c r="AH1610" t="n">
        <v>49</v>
      </c>
      <c r="AI1610" t="n">
        <v>12927</v>
      </c>
      <c r="AJ1610" t="n">
        <v>9399</v>
      </c>
      <c r="AK1610" t="n">
        <v>10040</v>
      </c>
      <c r="AL1610" t="n">
        <v>12540</v>
      </c>
      <c r="AM1610" t="n">
        <v>15905</v>
      </c>
      <c r="AN1610" t="n">
        <v>17217</v>
      </c>
      <c r="AO1610" t="n">
        <v>322</v>
      </c>
      <c r="AP1610"/>
      <c r="AQ1610"/>
      <c r="AR1610"/>
    </row>
    <row r="1611">
      <c r="A1611" t="n">
        <v>174491</v>
      </c>
      <c r="B1611" t="s">
        <v>2666</v>
      </c>
      <c r="C1611" t="s">
        <v>2608</v>
      </c>
      <c r="D1611" t="s">
        <v>890</v>
      </c>
      <c r="E1611" t="s">
        <v>891</v>
      </c>
      <c r="F1611" t="s">
        <v>162</v>
      </c>
      <c r="G1611" t="s">
        <v>163</v>
      </c>
      <c r="H1611" t="s">
        <v>150</v>
      </c>
      <c r="I1611" t="s">
        <v>186</v>
      </c>
      <c r="J1611" t="s">
        <v>168</v>
      </c>
      <c r="K1611" t="s">
        <v>153</v>
      </c>
      <c r="L1611" t="s">
        <v>155</v>
      </c>
      <c r="M1611" t="s">
        <v>155</v>
      </c>
      <c r="N1611" t="n">
        <v>-93.1678</v>
      </c>
      <c r="O1611" t="n">
        <v>45.0337</v>
      </c>
      <c r="P1611" t="n">
        <v>3557</v>
      </c>
      <c r="Q1611" t="n">
        <v>3432</v>
      </c>
      <c r="R1611" t="n">
        <v>61.1</v>
      </c>
      <c r="S1611" t="n">
        <v>80.2</v>
      </c>
      <c r="T1611" t="n">
        <v>4.1</v>
      </c>
      <c r="U1611" t="n">
        <v>4.6</v>
      </c>
      <c r="V1611" t="n">
        <v>3.6</v>
      </c>
      <c r="W1611" t="n">
        <v>1</v>
      </c>
      <c r="X1611" t="n">
        <v>84</v>
      </c>
      <c r="Y1611" t="n">
        <v>0</v>
      </c>
      <c r="Z1611" t="n">
        <v>15</v>
      </c>
      <c r="AA1611" t="n">
        <v>392</v>
      </c>
      <c r="AB1611" t="n">
        <v>68.4</v>
      </c>
      <c r="AC1611" t="n">
        <v>391</v>
      </c>
      <c r="AD1611" t="n">
        <v>66.8</v>
      </c>
      <c r="AE1611" t="n">
        <v>60.1</v>
      </c>
      <c r="AF1611" t="n">
        <v>394</v>
      </c>
      <c r="AG1611" t="n">
        <v>15</v>
      </c>
      <c r="AH1611" t="n">
        <v>46</v>
      </c>
      <c r="AI1611" t="n">
        <v>26779</v>
      </c>
      <c r="AJ1611" t="n">
        <v>21812</v>
      </c>
      <c r="AK1611" t="n">
        <v>19037</v>
      </c>
      <c r="AL1611" t="n">
        <v>20077</v>
      </c>
      <c r="AM1611" t="n">
        <v>24781</v>
      </c>
      <c r="AN1611" t="n">
        <v>29865</v>
      </c>
      <c r="AO1611" t="n">
        <v>33</v>
      </c>
      <c r="AP1611" t="n">
        <v>387</v>
      </c>
      <c r="AQ1611" t="n">
        <v>49</v>
      </c>
      <c r="AR1611"/>
    </row>
    <row r="1612">
      <c r="A1612" t="n">
        <v>174507</v>
      </c>
      <c r="B1612" t="s">
        <v>2667</v>
      </c>
      <c r="C1612" t="s">
        <v>1528</v>
      </c>
      <c r="D1612" t="s">
        <v>890</v>
      </c>
      <c r="E1612" t="s">
        <v>891</v>
      </c>
      <c r="F1612" t="s">
        <v>162</v>
      </c>
      <c r="G1612" t="s">
        <v>163</v>
      </c>
      <c r="H1612" t="s">
        <v>150</v>
      </c>
      <c r="I1612" t="s">
        <v>151</v>
      </c>
      <c r="J1612" t="s">
        <v>168</v>
      </c>
      <c r="K1612" t="s">
        <v>209</v>
      </c>
      <c r="L1612" t="s">
        <v>155</v>
      </c>
      <c r="M1612" t="s">
        <v>155</v>
      </c>
      <c r="N1612" t="n">
        <v>-93.3112</v>
      </c>
      <c r="O1612" t="n">
        <v>44.851</v>
      </c>
      <c r="P1612" t="n">
        <v>1235</v>
      </c>
      <c r="Q1612" t="n">
        <v>477</v>
      </c>
      <c r="R1612" t="n">
        <v>71.9</v>
      </c>
      <c r="S1612" t="n">
        <v>38.4</v>
      </c>
      <c r="T1612" t="n">
        <v>10.3</v>
      </c>
      <c r="U1612" t="n">
        <v>4.4</v>
      </c>
      <c r="V1612" t="n">
        <v>9</v>
      </c>
      <c r="W1612" t="n">
        <v>1.9</v>
      </c>
      <c r="X1612"/>
      <c r="Y1612"/>
      <c r="Z1612" t="n">
        <v>4</v>
      </c>
      <c r="AA1612" t="n">
        <v>4</v>
      </c>
      <c r="AB1612" t="n">
        <v>100</v>
      </c>
      <c r="AC1612"/>
      <c r="AD1612"/>
      <c r="AE1612"/>
      <c r="AF1612" t="n">
        <v>3</v>
      </c>
      <c r="AG1612" t="n">
        <v>19</v>
      </c>
      <c r="AH1612" t="n">
        <v>42</v>
      </c>
      <c r="AI1612" t="n">
        <v>29794</v>
      </c>
      <c r="AJ1612" t="n">
        <v>29794</v>
      </c>
      <c r="AK1612"/>
      <c r="AL1612"/>
      <c r="AM1612"/>
      <c r="AN1612"/>
      <c r="AO1612" t="n">
        <v>45</v>
      </c>
      <c r="AP1612" t="n">
        <v>18</v>
      </c>
      <c r="AQ1612" t="n">
        <v>35</v>
      </c>
      <c r="AR1612" t="n">
        <v>153</v>
      </c>
    </row>
    <row r="1613">
      <c r="A1613" t="n">
        <v>174525</v>
      </c>
      <c r="B1613" t="s">
        <v>2668</v>
      </c>
      <c r="C1613" t="s">
        <v>2604</v>
      </c>
      <c r="D1613" t="s">
        <v>890</v>
      </c>
      <c r="E1613" t="s">
        <v>891</v>
      </c>
      <c r="F1613" t="s">
        <v>162</v>
      </c>
      <c r="G1613" t="s">
        <v>163</v>
      </c>
      <c r="H1613" t="s">
        <v>150</v>
      </c>
      <c r="I1613" t="s">
        <v>205</v>
      </c>
      <c r="J1613" t="s">
        <v>164</v>
      </c>
      <c r="K1613" t="s">
        <v>179</v>
      </c>
      <c r="L1613" t="s">
        <v>155</v>
      </c>
      <c r="M1613" t="s">
        <v>155</v>
      </c>
      <c r="N1613" t="n">
        <v>-94.9015</v>
      </c>
      <c r="O1613" t="n">
        <v>47.4258</v>
      </c>
      <c r="P1613" t="n">
        <v>124</v>
      </c>
      <c r="Q1613" t="n">
        <v>124</v>
      </c>
      <c r="R1613" t="n">
        <v>46</v>
      </c>
      <c r="S1613" t="n">
        <v>68.5</v>
      </c>
      <c r="T1613" t="n">
        <v>10.5</v>
      </c>
      <c r="U1613" t="n">
        <v>2.4</v>
      </c>
      <c r="V1613" t="n">
        <v>1.6</v>
      </c>
      <c r="W1613" t="n">
        <v>0.8</v>
      </c>
      <c r="X1613" t="n">
        <v>37</v>
      </c>
      <c r="Y1613"/>
      <c r="Z1613" t="n">
        <v>10</v>
      </c>
      <c r="AA1613" t="n">
        <v>26</v>
      </c>
      <c r="AB1613" t="n">
        <v>30.8</v>
      </c>
      <c r="AC1613" t="n">
        <v>17</v>
      </c>
      <c r="AD1613" t="n">
        <v>11.8</v>
      </c>
      <c r="AE1613" t="n">
        <v>11.8</v>
      </c>
      <c r="AF1613" t="n">
        <v>24</v>
      </c>
      <c r="AG1613" t="n">
        <v>45</v>
      </c>
      <c r="AH1613" t="n">
        <v>85</v>
      </c>
      <c r="AI1613" t="n">
        <v>24674</v>
      </c>
      <c r="AJ1613" t="n">
        <v>21697</v>
      </c>
      <c r="AK1613" t="n">
        <v>25990</v>
      </c>
      <c r="AL1613" t="n">
        <v>24392</v>
      </c>
      <c r="AM1613" t="n">
        <v>26070</v>
      </c>
      <c r="AN1613" t="n">
        <v>27135</v>
      </c>
      <c r="AO1613" t="n">
        <v>7</v>
      </c>
      <c r="AP1613" t="n">
        <v>6</v>
      </c>
      <c r="AQ1613"/>
      <c r="AR1613"/>
    </row>
    <row r="1614">
      <c r="A1614" t="n">
        <v>174570</v>
      </c>
      <c r="B1614" t="s">
        <v>2669</v>
      </c>
      <c r="C1614" t="s">
        <v>2670</v>
      </c>
      <c r="D1614" t="s">
        <v>890</v>
      </c>
      <c r="E1614" t="s">
        <v>891</v>
      </c>
      <c r="F1614" t="s">
        <v>173</v>
      </c>
      <c r="G1614" t="s">
        <v>149</v>
      </c>
      <c r="H1614" t="s">
        <v>174</v>
      </c>
      <c r="I1614" t="s">
        <v>205</v>
      </c>
      <c r="J1614" t="s">
        <v>168</v>
      </c>
      <c r="K1614" t="s">
        <v>176</v>
      </c>
      <c r="L1614" t="s">
        <v>155</v>
      </c>
      <c r="M1614" t="s">
        <v>155</v>
      </c>
      <c r="N1614" t="n">
        <v>-92.9683</v>
      </c>
      <c r="O1614" t="n">
        <v>45.8187</v>
      </c>
      <c r="P1614" t="n">
        <v>2555</v>
      </c>
      <c r="Q1614" t="n">
        <v>2555</v>
      </c>
      <c r="R1614" t="n">
        <v>62.1</v>
      </c>
      <c r="S1614" t="n">
        <v>74.5</v>
      </c>
      <c r="T1614" t="n">
        <v>3.4</v>
      </c>
      <c r="U1614" t="n">
        <v>3.6</v>
      </c>
      <c r="V1614" t="n">
        <v>2.3</v>
      </c>
      <c r="W1614" t="n">
        <v>0</v>
      </c>
      <c r="X1614" t="n">
        <v>65</v>
      </c>
      <c r="Y1614" t="n">
        <v>22</v>
      </c>
      <c r="Z1614" t="n">
        <v>20</v>
      </c>
      <c r="AA1614" t="n">
        <v>93</v>
      </c>
      <c r="AB1614" t="n">
        <v>39.8</v>
      </c>
      <c r="AC1614"/>
      <c r="AD1614"/>
      <c r="AE1614"/>
      <c r="AF1614" t="n">
        <v>113</v>
      </c>
      <c r="AG1614" t="n">
        <v>15</v>
      </c>
      <c r="AH1614" t="n">
        <v>41</v>
      </c>
      <c r="AI1614" t="n">
        <v>9876</v>
      </c>
      <c r="AJ1614" t="n">
        <v>8151</v>
      </c>
      <c r="AK1614" t="n">
        <v>9389</v>
      </c>
      <c r="AL1614" t="n">
        <v>11133</v>
      </c>
      <c r="AM1614" t="n">
        <v>12630</v>
      </c>
      <c r="AN1614" t="n">
        <v>15478</v>
      </c>
      <c r="AO1614" t="n">
        <v>124</v>
      </c>
      <c r="AP1614"/>
      <c r="AQ1614"/>
      <c r="AR1614"/>
    </row>
    <row r="1615">
      <c r="A1615" t="n">
        <v>174738</v>
      </c>
      <c r="B1615" t="s">
        <v>2671</v>
      </c>
      <c r="C1615" t="s">
        <v>2644</v>
      </c>
      <c r="D1615" t="s">
        <v>890</v>
      </c>
      <c r="E1615" t="s">
        <v>891</v>
      </c>
      <c r="F1615" t="s">
        <v>173</v>
      </c>
      <c r="G1615" t="s">
        <v>149</v>
      </c>
      <c r="H1615" t="s">
        <v>174</v>
      </c>
      <c r="I1615" t="s">
        <v>151</v>
      </c>
      <c r="J1615" t="s">
        <v>168</v>
      </c>
      <c r="K1615" t="s">
        <v>176</v>
      </c>
      <c r="L1615" t="s">
        <v>155</v>
      </c>
      <c r="M1615" t="s">
        <v>155</v>
      </c>
      <c r="N1615" t="n">
        <v>-92.4232</v>
      </c>
      <c r="O1615" t="n">
        <v>44.0145</v>
      </c>
      <c r="P1615" t="n">
        <v>6080</v>
      </c>
      <c r="Q1615" t="n">
        <v>6080</v>
      </c>
      <c r="R1615" t="n">
        <v>63.9</v>
      </c>
      <c r="S1615" t="n">
        <v>64.6</v>
      </c>
      <c r="T1615" t="n">
        <v>13.9</v>
      </c>
      <c r="U1615" t="n">
        <v>8.3</v>
      </c>
      <c r="V1615" t="n">
        <v>5.1</v>
      </c>
      <c r="W1615" t="n">
        <v>1.1</v>
      </c>
      <c r="X1615" t="n">
        <v>60</v>
      </c>
      <c r="Y1615" t="n">
        <v>58</v>
      </c>
      <c r="Z1615" t="n">
        <v>21</v>
      </c>
      <c r="AA1615" t="n">
        <v>583</v>
      </c>
      <c r="AB1615" t="n">
        <v>26.1</v>
      </c>
      <c r="AC1615"/>
      <c r="AD1615"/>
      <c r="AE1615"/>
      <c r="AF1615" t="n">
        <v>517</v>
      </c>
      <c r="AG1615" t="n">
        <v>29</v>
      </c>
      <c r="AH1615" t="n">
        <v>63</v>
      </c>
      <c r="AI1615" t="n">
        <v>12505</v>
      </c>
      <c r="AJ1615" t="n">
        <v>10835</v>
      </c>
      <c r="AK1615" t="n">
        <v>11005</v>
      </c>
      <c r="AL1615" t="n">
        <v>13077</v>
      </c>
      <c r="AM1615" t="n">
        <v>15328</v>
      </c>
      <c r="AN1615" t="n">
        <v>17781</v>
      </c>
      <c r="AO1615" t="n">
        <v>649</v>
      </c>
      <c r="AP1615"/>
      <c r="AQ1615"/>
      <c r="AR1615"/>
    </row>
    <row r="1616">
      <c r="A1616" t="n">
        <v>174747</v>
      </c>
      <c r="B1616" t="s">
        <v>2672</v>
      </c>
      <c r="C1616" t="s">
        <v>2583</v>
      </c>
      <c r="D1616" t="s">
        <v>890</v>
      </c>
      <c r="E1616" t="s">
        <v>891</v>
      </c>
      <c r="F1616" t="s">
        <v>162</v>
      </c>
      <c r="G1616" t="s">
        <v>163</v>
      </c>
      <c r="H1616" t="s">
        <v>150</v>
      </c>
      <c r="I1616" t="s">
        <v>186</v>
      </c>
      <c r="J1616" t="s">
        <v>168</v>
      </c>
      <c r="K1616" t="s">
        <v>179</v>
      </c>
      <c r="L1616" t="s">
        <v>155</v>
      </c>
      <c r="M1616" t="s">
        <v>155</v>
      </c>
      <c r="N1616" t="n">
        <v>-94.3199</v>
      </c>
      <c r="O1616" t="n">
        <v>45.5618</v>
      </c>
      <c r="P1616" t="n">
        <v>1506</v>
      </c>
      <c r="Q1616" t="n">
        <v>1479</v>
      </c>
      <c r="R1616" t="n">
        <v>100</v>
      </c>
      <c r="S1616" t="n">
        <v>80.1</v>
      </c>
      <c r="T1616" t="n">
        <v>2.8</v>
      </c>
      <c r="U1616" t="n">
        <v>9.8</v>
      </c>
      <c r="V1616" t="n">
        <v>3.5</v>
      </c>
      <c r="W1616" t="n">
        <v>3.3</v>
      </c>
      <c r="X1616" t="n">
        <v>88</v>
      </c>
      <c r="Y1616"/>
      <c r="Z1616" t="n">
        <v>11</v>
      </c>
      <c r="AA1616" t="n">
        <v>519</v>
      </c>
      <c r="AB1616" t="n">
        <v>83</v>
      </c>
      <c r="AC1616" t="n">
        <v>519</v>
      </c>
      <c r="AD1616" t="n">
        <v>83</v>
      </c>
      <c r="AE1616" t="n">
        <v>78.8</v>
      </c>
      <c r="AF1616" t="n">
        <v>324</v>
      </c>
      <c r="AG1616" t="n">
        <v>19</v>
      </c>
      <c r="AH1616" t="n">
        <v>99</v>
      </c>
      <c r="AI1616" t="n">
        <v>29720</v>
      </c>
      <c r="AJ1616" t="n">
        <v>14326</v>
      </c>
      <c r="AK1616" t="n">
        <v>15818</v>
      </c>
      <c r="AL1616" t="n">
        <v>22544</v>
      </c>
      <c r="AM1616" t="n">
        <v>27611</v>
      </c>
      <c r="AN1616" t="n">
        <v>32617</v>
      </c>
      <c r="AO1616"/>
      <c r="AP1616" t="n">
        <v>398</v>
      </c>
      <c r="AQ1616"/>
      <c r="AR1616"/>
    </row>
    <row r="1617">
      <c r="A1617" t="n">
        <v>174756</v>
      </c>
      <c r="B1617" t="s">
        <v>2673</v>
      </c>
      <c r="C1617" t="s">
        <v>2659</v>
      </c>
      <c r="D1617" t="s">
        <v>890</v>
      </c>
      <c r="E1617" t="s">
        <v>891</v>
      </c>
      <c r="F1617" t="s">
        <v>173</v>
      </c>
      <c r="G1617" t="s">
        <v>149</v>
      </c>
      <c r="H1617" t="s">
        <v>174</v>
      </c>
      <c r="I1617" t="s">
        <v>151</v>
      </c>
      <c r="J1617" t="s">
        <v>168</v>
      </c>
      <c r="K1617" t="s">
        <v>176</v>
      </c>
      <c r="L1617" t="s">
        <v>155</v>
      </c>
      <c r="M1617" t="s">
        <v>155</v>
      </c>
      <c r="N1617" t="n">
        <v>-94.1758</v>
      </c>
      <c r="O1617" t="n">
        <v>45.5791</v>
      </c>
      <c r="P1617" t="n">
        <v>4846</v>
      </c>
      <c r="Q1617" t="n">
        <v>4846</v>
      </c>
      <c r="R1617" t="n">
        <v>61.8</v>
      </c>
      <c r="S1617" t="n">
        <v>65.5</v>
      </c>
      <c r="T1617" t="n">
        <v>17.5</v>
      </c>
      <c r="U1617" t="n">
        <v>5.4</v>
      </c>
      <c r="V1617" t="n">
        <v>2.1</v>
      </c>
      <c r="W1617" t="n">
        <v>1</v>
      </c>
      <c r="X1617" t="n">
        <v>67</v>
      </c>
      <c r="Y1617" t="n">
        <v>47</v>
      </c>
      <c r="Z1617" t="n">
        <v>20</v>
      </c>
      <c r="AA1617" t="n">
        <v>370</v>
      </c>
      <c r="AB1617" t="n">
        <v>42.2</v>
      </c>
      <c r="AC1617"/>
      <c r="AD1617"/>
      <c r="AE1617"/>
      <c r="AF1617" t="n">
        <v>409</v>
      </c>
      <c r="AG1617" t="n">
        <v>35</v>
      </c>
      <c r="AH1617" t="n">
        <v>62</v>
      </c>
      <c r="AI1617" t="n">
        <v>10140</v>
      </c>
      <c r="AJ1617" t="n">
        <v>7221</v>
      </c>
      <c r="AK1617" t="n">
        <v>8746</v>
      </c>
      <c r="AL1617" t="n">
        <v>9396</v>
      </c>
      <c r="AM1617" t="n">
        <v>13631</v>
      </c>
      <c r="AN1617" t="n">
        <v>15194</v>
      </c>
      <c r="AO1617" t="n">
        <v>595</v>
      </c>
      <c r="AP1617"/>
      <c r="AQ1617"/>
      <c r="AR1617"/>
    </row>
    <row r="1618">
      <c r="A1618" t="n">
        <v>174783</v>
      </c>
      <c r="B1618" t="s">
        <v>2674</v>
      </c>
      <c r="C1618" t="s">
        <v>2659</v>
      </c>
      <c r="D1618" t="s">
        <v>890</v>
      </c>
      <c r="E1618" t="s">
        <v>891</v>
      </c>
      <c r="F1618" t="s">
        <v>148</v>
      </c>
      <c r="G1618" t="s">
        <v>149</v>
      </c>
      <c r="H1618" t="s">
        <v>150</v>
      </c>
      <c r="I1618" t="s">
        <v>151</v>
      </c>
      <c r="J1618" t="s">
        <v>238</v>
      </c>
      <c r="K1618" t="s">
        <v>153</v>
      </c>
      <c r="L1618" t="s">
        <v>155</v>
      </c>
      <c r="M1618" t="s">
        <v>155</v>
      </c>
      <c r="N1618" t="n">
        <v>-94.1527</v>
      </c>
      <c r="O1618" t="n">
        <v>45.5532</v>
      </c>
      <c r="P1618" t="n">
        <v>12711</v>
      </c>
      <c r="Q1618" t="n">
        <v>10199</v>
      </c>
      <c r="R1618" t="n">
        <v>55.3</v>
      </c>
      <c r="S1618" t="n">
        <v>67</v>
      </c>
      <c r="T1618" t="n">
        <v>8.4</v>
      </c>
      <c r="U1618" t="n">
        <v>4.4</v>
      </c>
      <c r="V1618" t="n">
        <v>4.3</v>
      </c>
      <c r="W1618" t="n">
        <v>7.9</v>
      </c>
      <c r="X1618" t="n">
        <v>68</v>
      </c>
      <c r="Y1618" t="n">
        <v>44</v>
      </c>
      <c r="Z1618" t="n">
        <v>17</v>
      </c>
      <c r="AA1618" t="n">
        <v>1456</v>
      </c>
      <c r="AB1618" t="n">
        <v>46.9</v>
      </c>
      <c r="AC1618" t="n">
        <v>1456</v>
      </c>
      <c r="AD1618" t="n">
        <v>45.6</v>
      </c>
      <c r="AE1618" t="n">
        <v>26.8</v>
      </c>
      <c r="AF1618" t="n">
        <v>736</v>
      </c>
      <c r="AG1618" t="n">
        <v>20</v>
      </c>
      <c r="AH1618" t="n">
        <v>47</v>
      </c>
      <c r="AI1618" t="n">
        <v>14648</v>
      </c>
      <c r="AJ1618" t="n">
        <v>9772</v>
      </c>
      <c r="AK1618" t="n">
        <v>10298</v>
      </c>
      <c r="AL1618" t="n">
        <v>13125</v>
      </c>
      <c r="AM1618" t="n">
        <v>17908</v>
      </c>
      <c r="AN1618" t="n">
        <v>20104</v>
      </c>
      <c r="AO1618" t="n">
        <v>111</v>
      </c>
      <c r="AP1618" t="n">
        <v>1316</v>
      </c>
      <c r="AQ1618" t="n">
        <v>504</v>
      </c>
      <c r="AR1618" t="n">
        <v>19</v>
      </c>
    </row>
    <row r="1619">
      <c r="A1619" t="n">
        <v>174792</v>
      </c>
      <c r="B1619" t="s">
        <v>2675</v>
      </c>
      <c r="C1619" t="s">
        <v>2676</v>
      </c>
      <c r="D1619" t="s">
        <v>890</v>
      </c>
      <c r="E1619" t="s">
        <v>891</v>
      </c>
      <c r="F1619" t="s">
        <v>162</v>
      </c>
      <c r="G1619" t="s">
        <v>163</v>
      </c>
      <c r="H1619" t="s">
        <v>150</v>
      </c>
      <c r="I1619" t="s">
        <v>205</v>
      </c>
      <c r="J1619" t="s">
        <v>168</v>
      </c>
      <c r="K1619" t="s">
        <v>179</v>
      </c>
      <c r="L1619" t="s">
        <v>155</v>
      </c>
      <c r="M1619" t="s">
        <v>155</v>
      </c>
      <c r="N1619" t="n">
        <v>-94.3936</v>
      </c>
      <c r="O1619" t="n">
        <v>45.5801</v>
      </c>
      <c r="P1619" t="n">
        <v>1705</v>
      </c>
      <c r="Q1619" t="n">
        <v>1557</v>
      </c>
      <c r="R1619" t="n">
        <v>0</v>
      </c>
      <c r="S1619" t="n">
        <v>79.9</v>
      </c>
      <c r="T1619" t="n">
        <v>4.2</v>
      </c>
      <c r="U1619" t="n">
        <v>6.9</v>
      </c>
      <c r="V1619" t="n">
        <v>3.9</v>
      </c>
      <c r="W1619" t="n">
        <v>3.6</v>
      </c>
      <c r="X1619" t="n">
        <v>83</v>
      </c>
      <c r="Y1619"/>
      <c r="Z1619" t="n">
        <v>12</v>
      </c>
      <c r="AA1619" t="n">
        <v>465</v>
      </c>
      <c r="AB1619" t="n">
        <v>75.7</v>
      </c>
      <c r="AC1619" t="n">
        <v>465</v>
      </c>
      <c r="AD1619" t="n">
        <v>75.7</v>
      </c>
      <c r="AE1619" t="n">
        <v>65.8</v>
      </c>
      <c r="AF1619" t="n">
        <v>383</v>
      </c>
      <c r="AG1619" t="n">
        <v>18</v>
      </c>
      <c r="AH1619" t="n">
        <v>98</v>
      </c>
      <c r="AI1619" t="n">
        <v>29473</v>
      </c>
      <c r="AJ1619" t="n">
        <v>12907</v>
      </c>
      <c r="AK1619" t="n">
        <v>12050</v>
      </c>
      <c r="AL1619" t="n">
        <v>17390</v>
      </c>
      <c r="AM1619" t="n">
        <v>22575</v>
      </c>
      <c r="AN1619" t="n">
        <v>34579</v>
      </c>
      <c r="AO1619"/>
      <c r="AP1619" t="n">
        <v>329</v>
      </c>
      <c r="AQ1619" t="n">
        <v>25</v>
      </c>
      <c r="AR1619"/>
    </row>
    <row r="1620">
      <c r="A1620" t="n">
        <v>174817</v>
      </c>
      <c r="B1620" t="s">
        <v>2677</v>
      </c>
      <c r="C1620" t="s">
        <v>2678</v>
      </c>
      <c r="D1620" t="s">
        <v>890</v>
      </c>
      <c r="E1620" t="s">
        <v>891</v>
      </c>
      <c r="F1620" t="s">
        <v>162</v>
      </c>
      <c r="G1620" t="s">
        <v>163</v>
      </c>
      <c r="H1620" t="s">
        <v>150</v>
      </c>
      <c r="I1620" t="s">
        <v>175</v>
      </c>
      <c r="J1620" t="s">
        <v>168</v>
      </c>
      <c r="K1620" t="s">
        <v>159</v>
      </c>
      <c r="L1620" t="s">
        <v>155</v>
      </c>
      <c r="M1620" t="s">
        <v>155</v>
      </c>
      <c r="N1620" t="n">
        <v>-91.6954</v>
      </c>
      <c r="O1620" t="n">
        <v>44.0447</v>
      </c>
      <c r="P1620" t="n">
        <v>5727</v>
      </c>
      <c r="Q1620" t="n">
        <v>1729</v>
      </c>
      <c r="R1620" t="n">
        <v>54.3</v>
      </c>
      <c r="S1620" t="n">
        <v>63.3</v>
      </c>
      <c r="T1620" t="n">
        <v>7.4</v>
      </c>
      <c r="U1620" t="n">
        <v>10.6</v>
      </c>
      <c r="V1620" t="n">
        <v>3.2</v>
      </c>
      <c r="W1620" t="n">
        <v>1.8</v>
      </c>
      <c r="X1620" t="n">
        <v>79</v>
      </c>
      <c r="Y1620"/>
      <c r="Z1620" t="n">
        <v>18</v>
      </c>
      <c r="AA1620" t="n">
        <v>300</v>
      </c>
      <c r="AB1620" t="n">
        <v>67.7</v>
      </c>
      <c r="AC1620" t="n">
        <v>300</v>
      </c>
      <c r="AD1620" t="n">
        <v>67.7</v>
      </c>
      <c r="AE1620" t="n">
        <v>61.7</v>
      </c>
      <c r="AF1620" t="n">
        <v>215</v>
      </c>
      <c r="AG1620" t="n">
        <v>22</v>
      </c>
      <c r="AH1620" t="n">
        <v>86</v>
      </c>
      <c r="AI1620" t="n">
        <v>22518</v>
      </c>
      <c r="AJ1620" t="n">
        <v>14421</v>
      </c>
      <c r="AK1620" t="n">
        <v>14972</v>
      </c>
      <c r="AL1620" t="n">
        <v>14418</v>
      </c>
      <c r="AM1620" t="n">
        <v>21072</v>
      </c>
      <c r="AN1620" t="n">
        <v>25934</v>
      </c>
      <c r="AO1620"/>
      <c r="AP1620" t="n">
        <v>318</v>
      </c>
      <c r="AQ1620" t="n">
        <v>985</v>
      </c>
      <c r="AR1620" t="n">
        <v>43</v>
      </c>
    </row>
    <row r="1621">
      <c r="A1621" t="n">
        <v>174844</v>
      </c>
      <c r="B1621" t="s">
        <v>2679</v>
      </c>
      <c r="C1621" t="s">
        <v>2612</v>
      </c>
      <c r="D1621" t="s">
        <v>890</v>
      </c>
      <c r="E1621" t="s">
        <v>891</v>
      </c>
      <c r="F1621" t="s">
        <v>162</v>
      </c>
      <c r="G1621" t="s">
        <v>163</v>
      </c>
      <c r="H1621" t="s">
        <v>150</v>
      </c>
      <c r="I1621" t="s">
        <v>175</v>
      </c>
      <c r="J1621" t="s">
        <v>168</v>
      </c>
      <c r="K1621" t="s">
        <v>179</v>
      </c>
      <c r="L1621" t="s">
        <v>155</v>
      </c>
      <c r="M1621" t="s">
        <v>155</v>
      </c>
      <c r="N1621" t="n">
        <v>-93.182</v>
      </c>
      <c r="O1621" t="n">
        <v>44.4615</v>
      </c>
      <c r="P1621" t="n">
        <v>3120</v>
      </c>
      <c r="Q1621" t="n">
        <v>3120</v>
      </c>
      <c r="R1621" t="n">
        <v>58.1</v>
      </c>
      <c r="S1621" t="n">
        <v>66.7</v>
      </c>
      <c r="T1621" t="n">
        <v>3.5</v>
      </c>
      <c r="U1621" t="n">
        <v>8.7</v>
      </c>
      <c r="V1621" t="n">
        <v>6</v>
      </c>
      <c r="W1621" t="n">
        <v>10.2</v>
      </c>
      <c r="X1621" t="n">
        <v>91</v>
      </c>
      <c r="Y1621"/>
      <c r="Z1621" t="n">
        <v>12</v>
      </c>
      <c r="AA1621" t="n">
        <v>782</v>
      </c>
      <c r="AB1621" t="n">
        <v>83.5</v>
      </c>
      <c r="AC1621" t="n">
        <v>782</v>
      </c>
      <c r="AD1621" t="n">
        <v>83.5</v>
      </c>
      <c r="AE1621" t="n">
        <v>79.3</v>
      </c>
      <c r="AF1621" t="n">
        <v>869</v>
      </c>
      <c r="AG1621" t="n">
        <v>20</v>
      </c>
      <c r="AH1621" t="n">
        <v>98</v>
      </c>
      <c r="AI1621" t="n">
        <v>27282</v>
      </c>
      <c r="AJ1621" t="n">
        <v>9504</v>
      </c>
      <c r="AK1621" t="n">
        <v>11927</v>
      </c>
      <c r="AL1621" t="n">
        <v>15236</v>
      </c>
      <c r="AM1621" t="n">
        <v>21245</v>
      </c>
      <c r="AN1621" t="n">
        <v>32708</v>
      </c>
      <c r="AO1621"/>
      <c r="AP1621" t="n">
        <v>687</v>
      </c>
      <c r="AQ1621"/>
      <c r="AR1621"/>
    </row>
    <row r="1622">
      <c r="A1622" t="n">
        <v>174862</v>
      </c>
      <c r="B1622" t="s">
        <v>2680</v>
      </c>
      <c r="C1622" t="s">
        <v>2681</v>
      </c>
      <c r="D1622" t="s">
        <v>890</v>
      </c>
      <c r="E1622" t="s">
        <v>891</v>
      </c>
      <c r="F1622" t="s">
        <v>162</v>
      </c>
      <c r="G1622" t="s">
        <v>163</v>
      </c>
      <c r="H1622" t="s">
        <v>150</v>
      </c>
      <c r="I1622" t="s">
        <v>205</v>
      </c>
      <c r="J1622" t="s">
        <v>168</v>
      </c>
      <c r="K1622" t="s">
        <v>153</v>
      </c>
      <c r="L1622" t="s">
        <v>155</v>
      </c>
      <c r="M1622" t="s">
        <v>155</v>
      </c>
      <c r="N1622" t="n">
        <v>-93.743</v>
      </c>
      <c r="O1622" t="n">
        <v>44.8854</v>
      </c>
      <c r="P1622" t="n">
        <v>1872</v>
      </c>
      <c r="Q1622" t="n">
        <v>1402</v>
      </c>
      <c r="R1622" t="n">
        <v>55</v>
      </c>
      <c r="S1622" t="n">
        <v>77.5</v>
      </c>
      <c r="T1622" t="n">
        <v>5.2</v>
      </c>
      <c r="U1622" t="n">
        <v>6.8</v>
      </c>
      <c r="V1622" t="n">
        <v>3.8</v>
      </c>
      <c r="W1622" t="n">
        <v>2.3</v>
      </c>
      <c r="X1622" t="n">
        <v>67</v>
      </c>
      <c r="Y1622" t="n">
        <v>44</v>
      </c>
      <c r="Z1622" t="n">
        <v>22</v>
      </c>
      <c r="AA1622" t="n">
        <v>129</v>
      </c>
      <c r="AB1622" t="n">
        <v>64.3</v>
      </c>
      <c r="AC1622" t="n">
        <v>124</v>
      </c>
      <c r="AD1622" t="n">
        <v>62.9</v>
      </c>
      <c r="AE1622" t="n">
        <v>56.5</v>
      </c>
      <c r="AF1622" t="n">
        <v>191</v>
      </c>
      <c r="AG1622" t="n">
        <v>24</v>
      </c>
      <c r="AH1622" t="n">
        <v>55</v>
      </c>
      <c r="AI1622" t="n">
        <v>27196</v>
      </c>
      <c r="AJ1622" t="n">
        <v>25998</v>
      </c>
      <c r="AK1622" t="n">
        <v>23578</v>
      </c>
      <c r="AL1622" t="n">
        <v>26296</v>
      </c>
      <c r="AM1622" t="n">
        <v>28168</v>
      </c>
      <c r="AN1622" t="n">
        <v>29489</v>
      </c>
      <c r="AO1622" t="n">
        <v>29</v>
      </c>
      <c r="AP1622" t="n">
        <v>155</v>
      </c>
      <c r="AQ1622" t="n">
        <v>129</v>
      </c>
      <c r="AR1622"/>
    </row>
    <row r="1623">
      <c r="A1623" t="n">
        <v>174899</v>
      </c>
      <c r="B1623" t="s">
        <v>2682</v>
      </c>
      <c r="C1623" t="s">
        <v>2621</v>
      </c>
      <c r="D1623" t="s">
        <v>890</v>
      </c>
      <c r="E1623" t="s">
        <v>891</v>
      </c>
      <c r="F1623" t="s">
        <v>162</v>
      </c>
      <c r="G1623" t="s">
        <v>163</v>
      </c>
      <c r="H1623" t="s">
        <v>150</v>
      </c>
      <c r="I1623" t="s">
        <v>151</v>
      </c>
      <c r="J1623" t="s">
        <v>168</v>
      </c>
      <c r="K1623" t="s">
        <v>159</v>
      </c>
      <c r="L1623" t="s">
        <v>155</v>
      </c>
      <c r="M1623" t="s">
        <v>155</v>
      </c>
      <c r="N1623" t="n">
        <v>-92.1061</v>
      </c>
      <c r="O1623" t="n">
        <v>46.8161</v>
      </c>
      <c r="P1623" t="n">
        <v>4109</v>
      </c>
      <c r="Q1623" t="n">
        <v>2329</v>
      </c>
      <c r="R1623" t="n">
        <v>69.4</v>
      </c>
      <c r="S1623" t="n">
        <v>77.2</v>
      </c>
      <c r="T1623" t="n">
        <v>5.6</v>
      </c>
      <c r="U1623" t="n">
        <v>3.3</v>
      </c>
      <c r="V1623" t="n">
        <v>2.6</v>
      </c>
      <c r="W1623" t="n">
        <v>3.1</v>
      </c>
      <c r="X1623" t="n">
        <v>78</v>
      </c>
      <c r="Y1623" t="n">
        <v>0</v>
      </c>
      <c r="Z1623" t="n">
        <v>10</v>
      </c>
      <c r="AA1623" t="n">
        <v>481</v>
      </c>
      <c r="AB1623" t="n">
        <v>63</v>
      </c>
      <c r="AC1623" t="n">
        <v>481</v>
      </c>
      <c r="AD1623" t="n">
        <v>63</v>
      </c>
      <c r="AE1623" t="n">
        <v>53.8</v>
      </c>
      <c r="AF1623" t="n">
        <v>366</v>
      </c>
      <c r="AG1623" t="n">
        <v>23</v>
      </c>
      <c r="AH1623" t="n">
        <v>82</v>
      </c>
      <c r="AI1623" t="n">
        <v>23913</v>
      </c>
      <c r="AJ1623" t="n">
        <v>14932</v>
      </c>
      <c r="AK1623" t="n">
        <v>17452</v>
      </c>
      <c r="AL1623" t="n">
        <v>18824</v>
      </c>
      <c r="AM1623" t="n">
        <v>25155</v>
      </c>
      <c r="AN1623" t="n">
        <v>29389</v>
      </c>
      <c r="AO1623"/>
      <c r="AP1623" t="n">
        <v>661</v>
      </c>
      <c r="AQ1623" t="n">
        <v>285</v>
      </c>
      <c r="AR1623" t="n">
        <v>192</v>
      </c>
    </row>
    <row r="1624">
      <c r="A1624" t="n">
        <v>174914</v>
      </c>
      <c r="B1624" t="s">
        <v>2683</v>
      </c>
      <c r="C1624" t="s">
        <v>2608</v>
      </c>
      <c r="D1624" t="s">
        <v>890</v>
      </c>
      <c r="E1624" t="s">
        <v>891</v>
      </c>
      <c r="F1624" t="s">
        <v>162</v>
      </c>
      <c r="G1624" t="s">
        <v>163</v>
      </c>
      <c r="H1624" t="s">
        <v>150</v>
      </c>
      <c r="I1624" t="s">
        <v>151</v>
      </c>
      <c r="J1624" t="s">
        <v>152</v>
      </c>
      <c r="K1624" t="s">
        <v>159</v>
      </c>
      <c r="L1624" t="s">
        <v>155</v>
      </c>
      <c r="M1624" t="s">
        <v>155</v>
      </c>
      <c r="N1624" t="n">
        <v>-93.189</v>
      </c>
      <c r="O1624" t="n">
        <v>44.9434</v>
      </c>
      <c r="P1624" t="n">
        <v>10012</v>
      </c>
      <c r="Q1624" t="n">
        <v>6253</v>
      </c>
      <c r="R1624" t="n">
        <v>48.4</v>
      </c>
      <c r="S1624" t="n">
        <v>67.8</v>
      </c>
      <c r="T1624" t="n">
        <v>5.9</v>
      </c>
      <c r="U1624" t="n">
        <v>8.5</v>
      </c>
      <c r="V1624" t="n">
        <v>5.1</v>
      </c>
      <c r="W1624" t="n">
        <v>4.1</v>
      </c>
      <c r="X1624" t="n">
        <v>86</v>
      </c>
      <c r="Y1624" t="n">
        <v>0</v>
      </c>
      <c r="Z1624" t="n">
        <v>13</v>
      </c>
      <c r="AA1624" t="n">
        <v>1494</v>
      </c>
      <c r="AB1624" t="n">
        <v>75.2</v>
      </c>
      <c r="AC1624" t="n">
        <v>1387</v>
      </c>
      <c r="AD1624" t="n">
        <v>76.8</v>
      </c>
      <c r="AE1624" t="n">
        <v>68.6</v>
      </c>
      <c r="AF1624" t="n">
        <v>1569</v>
      </c>
      <c r="AG1624" t="n">
        <v>20</v>
      </c>
      <c r="AH1624" t="n">
        <v>95</v>
      </c>
      <c r="AI1624" t="n">
        <v>32637</v>
      </c>
      <c r="AJ1624" t="n">
        <v>26922</v>
      </c>
      <c r="AK1624" t="n">
        <v>27049</v>
      </c>
      <c r="AL1624" t="n">
        <v>26471</v>
      </c>
      <c r="AM1624" t="n">
        <v>29807</v>
      </c>
      <c r="AN1624" t="n">
        <v>34192</v>
      </c>
      <c r="AO1624" t="n">
        <v>44</v>
      </c>
      <c r="AP1624" t="n">
        <v>1339</v>
      </c>
      <c r="AQ1624" t="n">
        <v>880</v>
      </c>
      <c r="AR1624" t="n">
        <v>195</v>
      </c>
    </row>
    <row r="1625">
      <c r="A1625" t="n">
        <v>174978</v>
      </c>
      <c r="B1625" t="s">
        <v>2684</v>
      </c>
      <c r="C1625" t="s">
        <v>1528</v>
      </c>
      <c r="D1625" t="s">
        <v>890</v>
      </c>
      <c r="E1625" t="s">
        <v>891</v>
      </c>
      <c r="F1625" t="s">
        <v>199</v>
      </c>
      <c r="G1625" t="s">
        <v>189</v>
      </c>
      <c r="H1625" t="s">
        <v>200</v>
      </c>
      <c r="I1625" t="s">
        <v>151</v>
      </c>
      <c r="J1625" t="s">
        <v>164</v>
      </c>
      <c r="K1625"/>
      <c r="L1625" t="s">
        <v>155</v>
      </c>
      <c r="M1625" t="s">
        <v>155</v>
      </c>
      <c r="N1625" t="n">
        <v>-93.2874</v>
      </c>
      <c r="O1625" t="n">
        <v>44.8275</v>
      </c>
      <c r="P1625" t="n">
        <v>233</v>
      </c>
      <c r="Q1625" t="n">
        <v>233</v>
      </c>
      <c r="R1625" t="n">
        <v>97.9</v>
      </c>
      <c r="S1625" t="n">
        <v>20.6</v>
      </c>
      <c r="T1625" t="n">
        <v>36.9</v>
      </c>
      <c r="U1625" t="n">
        <v>15</v>
      </c>
      <c r="V1625" t="n">
        <v>1.3</v>
      </c>
      <c r="W1625" t="n">
        <v>0</v>
      </c>
      <c r="X1625" t="n">
        <v>74</v>
      </c>
      <c r="Y1625" t="n">
        <v>57</v>
      </c>
      <c r="Z1625" t="n">
        <v>20</v>
      </c>
      <c r="AA1625"/>
      <c r="AB1625"/>
      <c r="AC1625"/>
      <c r="AD1625"/>
      <c r="AE1625"/>
      <c r="AF1625" t="n">
        <v>68</v>
      </c>
      <c r="AG1625" t="n">
        <v>53</v>
      </c>
      <c r="AH1625" t="n">
        <v>54</v>
      </c>
      <c r="AI1625" t="n">
        <v>16578</v>
      </c>
      <c r="AJ1625" t="n">
        <v>15830</v>
      </c>
      <c r="AK1625" t="n">
        <v>16288</v>
      </c>
      <c r="AL1625" t="n">
        <v>17758</v>
      </c>
      <c r="AM1625" t="n">
        <v>20183</v>
      </c>
      <c r="AN1625" t="n">
        <v>21550</v>
      </c>
      <c r="AO1625"/>
      <c r="AP1625"/>
      <c r="AQ1625"/>
      <c r="AR1625"/>
    </row>
    <row r="1626">
      <c r="A1626" t="n">
        <v>175005</v>
      </c>
      <c r="B1626" t="s">
        <v>2685</v>
      </c>
      <c r="C1626" t="s">
        <v>2608</v>
      </c>
      <c r="D1626" t="s">
        <v>890</v>
      </c>
      <c r="E1626" t="s">
        <v>891</v>
      </c>
      <c r="F1626" t="s">
        <v>162</v>
      </c>
      <c r="G1626" t="s">
        <v>163</v>
      </c>
      <c r="H1626" t="s">
        <v>150</v>
      </c>
      <c r="I1626" t="s">
        <v>151</v>
      </c>
      <c r="J1626" t="s">
        <v>168</v>
      </c>
      <c r="K1626" t="s">
        <v>159</v>
      </c>
      <c r="L1626" t="s">
        <v>155</v>
      </c>
      <c r="M1626" t="s">
        <v>155</v>
      </c>
      <c r="N1626" t="n">
        <v>-93.1838</v>
      </c>
      <c r="O1626" t="n">
        <v>44.9249</v>
      </c>
      <c r="P1626" t="n">
        <v>4261</v>
      </c>
      <c r="Q1626" t="n">
        <v>2887</v>
      </c>
      <c r="R1626" t="n">
        <v>94.6</v>
      </c>
      <c r="S1626" t="n">
        <v>51.3</v>
      </c>
      <c r="T1626" t="n">
        <v>15.3</v>
      </c>
      <c r="U1626" t="n">
        <v>12.9</v>
      </c>
      <c r="V1626" t="n">
        <v>11.8</v>
      </c>
      <c r="W1626" t="n">
        <v>0.3</v>
      </c>
      <c r="X1626" t="n">
        <v>78</v>
      </c>
      <c r="Y1626" t="n">
        <v>14</v>
      </c>
      <c r="Z1626" t="n">
        <v>10</v>
      </c>
      <c r="AA1626" t="n">
        <v>390</v>
      </c>
      <c r="AB1626" t="n">
        <v>65.1</v>
      </c>
      <c r="AC1626" t="n">
        <v>387</v>
      </c>
      <c r="AD1626" t="n">
        <v>64.3</v>
      </c>
      <c r="AE1626" t="n">
        <v>51.2</v>
      </c>
      <c r="AF1626" t="n">
        <v>324</v>
      </c>
      <c r="AG1626" t="n">
        <v>36</v>
      </c>
      <c r="AH1626" t="n">
        <v>80</v>
      </c>
      <c r="AI1626" t="n">
        <v>22357</v>
      </c>
      <c r="AJ1626" t="n">
        <v>17519</v>
      </c>
      <c r="AK1626" t="n">
        <v>19312</v>
      </c>
      <c r="AL1626" t="n">
        <v>19862</v>
      </c>
      <c r="AM1626" t="n">
        <v>22036</v>
      </c>
      <c r="AN1626" t="n">
        <v>26483</v>
      </c>
      <c r="AO1626" t="n">
        <v>154</v>
      </c>
      <c r="AP1626" t="n">
        <v>568</v>
      </c>
      <c r="AQ1626" t="n">
        <v>420</v>
      </c>
      <c r="AR1626" t="n">
        <v>93</v>
      </c>
    </row>
    <row r="1627">
      <c r="A1627" t="n">
        <v>175014</v>
      </c>
      <c r="B1627" t="s">
        <v>2686</v>
      </c>
      <c r="C1627" t="s">
        <v>2687</v>
      </c>
      <c r="D1627" t="s">
        <v>890</v>
      </c>
      <c r="E1627" t="s">
        <v>891</v>
      </c>
      <c r="F1627" t="s">
        <v>188</v>
      </c>
      <c r="G1627" t="s">
        <v>189</v>
      </c>
      <c r="H1627" t="s">
        <v>150</v>
      </c>
      <c r="I1627" t="s">
        <v>151</v>
      </c>
      <c r="J1627" t="s">
        <v>152</v>
      </c>
      <c r="K1627" t="s">
        <v>179</v>
      </c>
      <c r="L1627" t="s">
        <v>155</v>
      </c>
      <c r="M1627" t="s">
        <v>155</v>
      </c>
      <c r="N1627" t="n">
        <v>-94.2063</v>
      </c>
      <c r="O1627" t="n">
        <v>45.5481</v>
      </c>
      <c r="P1627" t="n">
        <v>8498</v>
      </c>
      <c r="Q1627" t="n">
        <v>7235</v>
      </c>
      <c r="R1627" t="n">
        <v>84.2</v>
      </c>
      <c r="S1627" t="n">
        <v>42.7</v>
      </c>
      <c r="T1627" t="n">
        <v>29.1</v>
      </c>
      <c r="U1627" t="n">
        <v>8.9</v>
      </c>
      <c r="V1627" t="n">
        <v>3.5</v>
      </c>
      <c r="W1627" t="n">
        <v>0</v>
      </c>
      <c r="X1627" t="n">
        <v>100</v>
      </c>
      <c r="Y1627"/>
      <c r="Z1627" t="n">
        <v>14</v>
      </c>
      <c r="AA1627" t="n">
        <v>171</v>
      </c>
      <c r="AB1627" t="n">
        <v>53.2</v>
      </c>
      <c r="AC1627" t="n">
        <v>4</v>
      </c>
      <c r="AD1627"/>
      <c r="AE1627"/>
      <c r="AF1627" t="n">
        <v>78</v>
      </c>
      <c r="AG1627" t="n">
        <v>51</v>
      </c>
      <c r="AH1627" t="n">
        <v>74</v>
      </c>
      <c r="AI1627" t="n">
        <v>16397</v>
      </c>
      <c r="AJ1627" t="n">
        <v>17475</v>
      </c>
      <c r="AK1627" t="n">
        <v>19724</v>
      </c>
      <c r="AL1627" t="n">
        <v>19319</v>
      </c>
      <c r="AM1627" t="n">
        <v>22567</v>
      </c>
      <c r="AN1627" t="n">
        <v>20634</v>
      </c>
      <c r="AO1627" t="n">
        <v>1085</v>
      </c>
      <c r="AP1627" t="n">
        <v>139</v>
      </c>
      <c r="AQ1627" t="n">
        <v>252</v>
      </c>
      <c r="AR1627" t="n">
        <v>12</v>
      </c>
    </row>
    <row r="1628">
      <c r="A1628" t="n">
        <v>175041</v>
      </c>
      <c r="B1628" t="s">
        <v>2688</v>
      </c>
      <c r="C1628" t="s">
        <v>2608</v>
      </c>
      <c r="D1628" t="s">
        <v>890</v>
      </c>
      <c r="E1628" t="s">
        <v>891</v>
      </c>
      <c r="F1628" t="s">
        <v>173</v>
      </c>
      <c r="G1628" t="s">
        <v>149</v>
      </c>
      <c r="H1628" t="s">
        <v>174</v>
      </c>
      <c r="I1628" t="s">
        <v>151</v>
      </c>
      <c r="J1628" t="s">
        <v>152</v>
      </c>
      <c r="K1628" t="s">
        <v>176</v>
      </c>
      <c r="L1628" t="s">
        <v>155</v>
      </c>
      <c r="M1628" t="s">
        <v>155</v>
      </c>
      <c r="N1628" t="n">
        <v>-93.1096</v>
      </c>
      <c r="O1628" t="n">
        <v>44.9492</v>
      </c>
      <c r="P1628" t="n">
        <v>7655</v>
      </c>
      <c r="Q1628" t="n">
        <v>7655</v>
      </c>
      <c r="R1628" t="n">
        <v>58.8</v>
      </c>
      <c r="S1628" t="n">
        <v>26.8</v>
      </c>
      <c r="T1628" t="n">
        <v>35.3</v>
      </c>
      <c r="U1628" t="n">
        <v>9.1</v>
      </c>
      <c r="V1628" t="n">
        <v>17.3</v>
      </c>
      <c r="W1628" t="n">
        <v>2.3</v>
      </c>
      <c r="X1628" t="n">
        <v>59</v>
      </c>
      <c r="Y1628" t="n">
        <v>41</v>
      </c>
      <c r="Z1628" t="n">
        <v>21</v>
      </c>
      <c r="AA1628" t="n">
        <v>453</v>
      </c>
      <c r="AB1628" t="n">
        <v>32.2</v>
      </c>
      <c r="AC1628"/>
      <c r="AD1628"/>
      <c r="AE1628"/>
      <c r="AF1628" t="n">
        <v>509</v>
      </c>
      <c r="AG1628" t="n">
        <v>40</v>
      </c>
      <c r="AH1628" t="n">
        <v>66</v>
      </c>
      <c r="AI1628" t="n">
        <v>11795</v>
      </c>
      <c r="AJ1628" t="n">
        <v>11052</v>
      </c>
      <c r="AK1628" t="n">
        <v>11143</v>
      </c>
      <c r="AL1628" t="n">
        <v>13097</v>
      </c>
      <c r="AM1628" t="n">
        <v>15303</v>
      </c>
      <c r="AN1628" t="n">
        <v>17684</v>
      </c>
      <c r="AO1628" t="n">
        <v>514</v>
      </c>
      <c r="AP1628"/>
      <c r="AQ1628"/>
      <c r="AR1628"/>
    </row>
    <row r="1629">
      <c r="A1629" t="n">
        <v>175078</v>
      </c>
      <c r="B1629" t="s">
        <v>2689</v>
      </c>
      <c r="C1629" t="s">
        <v>2690</v>
      </c>
      <c r="D1629" t="s">
        <v>890</v>
      </c>
      <c r="E1629" t="s">
        <v>891</v>
      </c>
      <c r="F1629" t="s">
        <v>148</v>
      </c>
      <c r="G1629" t="s">
        <v>149</v>
      </c>
      <c r="H1629" t="s">
        <v>150</v>
      </c>
      <c r="I1629" t="s">
        <v>175</v>
      </c>
      <c r="J1629" t="s">
        <v>152</v>
      </c>
      <c r="K1629" t="s">
        <v>153</v>
      </c>
      <c r="L1629" t="s">
        <v>155</v>
      </c>
      <c r="M1629" t="s">
        <v>155</v>
      </c>
      <c r="N1629" t="n">
        <v>-95.7595</v>
      </c>
      <c r="O1629" t="n">
        <v>44.4537</v>
      </c>
      <c r="P1629" t="n">
        <v>8521</v>
      </c>
      <c r="Q1629" t="n">
        <v>7913</v>
      </c>
      <c r="R1629" t="n">
        <v>62.3</v>
      </c>
      <c r="S1629" t="n">
        <v>79.9</v>
      </c>
      <c r="T1629" t="n">
        <v>3.7</v>
      </c>
      <c r="U1629" t="n">
        <v>5.3</v>
      </c>
      <c r="V1629" t="n">
        <v>1.8</v>
      </c>
      <c r="W1629" t="n">
        <v>1.6</v>
      </c>
      <c r="X1629" t="n">
        <v>70</v>
      </c>
      <c r="Y1629" t="n">
        <v>55</v>
      </c>
      <c r="Z1629" t="n">
        <v>16</v>
      </c>
      <c r="AA1629" t="n">
        <v>329</v>
      </c>
      <c r="AB1629" t="n">
        <v>44.1</v>
      </c>
      <c r="AC1629" t="n">
        <v>329</v>
      </c>
      <c r="AD1629" t="n">
        <v>42.6</v>
      </c>
      <c r="AE1629" t="n">
        <v>29.5</v>
      </c>
      <c r="AF1629" t="n">
        <v>319</v>
      </c>
      <c r="AG1629" t="n">
        <v>11</v>
      </c>
      <c r="AH1629" t="n">
        <v>24</v>
      </c>
      <c r="AI1629" t="n">
        <v>14839</v>
      </c>
      <c r="AJ1629" t="n">
        <v>9440</v>
      </c>
      <c r="AK1629" t="n">
        <v>11263</v>
      </c>
      <c r="AL1629" t="n">
        <v>12810</v>
      </c>
      <c r="AM1629" t="n">
        <v>16813</v>
      </c>
      <c r="AN1629" t="n">
        <v>19513</v>
      </c>
      <c r="AO1629" t="n">
        <v>20</v>
      </c>
      <c r="AP1629" t="n">
        <v>424</v>
      </c>
      <c r="AQ1629" t="n">
        <v>161</v>
      </c>
      <c r="AR1629"/>
    </row>
    <row r="1630">
      <c r="A1630" t="n">
        <v>175120</v>
      </c>
      <c r="B1630" t="s">
        <v>2691</v>
      </c>
      <c r="C1630" t="s">
        <v>889</v>
      </c>
      <c r="D1630" t="s">
        <v>890</v>
      </c>
      <c r="E1630" t="s">
        <v>891</v>
      </c>
      <c r="F1630" t="s">
        <v>551</v>
      </c>
      <c r="G1630" t="s">
        <v>163</v>
      </c>
      <c r="H1630" t="s">
        <v>200</v>
      </c>
      <c r="I1630" t="s">
        <v>151</v>
      </c>
      <c r="J1630" t="s">
        <v>164</v>
      </c>
      <c r="K1630"/>
      <c r="L1630" t="s">
        <v>155</v>
      </c>
      <c r="M1630" t="s">
        <v>155</v>
      </c>
      <c r="N1630" t="n">
        <v>-93.2928</v>
      </c>
      <c r="O1630" t="n">
        <v>44.9836</v>
      </c>
      <c r="P1630" t="n">
        <v>854</v>
      </c>
      <c r="Q1630" t="n">
        <v>854</v>
      </c>
      <c r="R1630" t="n">
        <v>35</v>
      </c>
      <c r="S1630" t="n">
        <v>17.2</v>
      </c>
      <c r="T1630" t="n">
        <v>48</v>
      </c>
      <c r="U1630" t="n">
        <v>13</v>
      </c>
      <c r="V1630" t="n">
        <v>9.3</v>
      </c>
      <c r="W1630" t="n">
        <v>0</v>
      </c>
      <c r="X1630"/>
      <c r="Y1630"/>
      <c r="Z1630" t="n">
        <v>13</v>
      </c>
      <c r="AA1630"/>
      <c r="AB1630"/>
      <c r="AC1630"/>
      <c r="AD1630"/>
      <c r="AE1630"/>
      <c r="AF1630" t="n">
        <v>547</v>
      </c>
      <c r="AG1630" t="n">
        <v>45</v>
      </c>
      <c r="AH1630" t="n">
        <v>100</v>
      </c>
      <c r="AI1630" t="n">
        <v>17093</v>
      </c>
      <c r="AJ1630" t="n">
        <v>17903</v>
      </c>
      <c r="AK1630" t="n">
        <v>18408</v>
      </c>
      <c r="AL1630" t="n">
        <v>17535</v>
      </c>
      <c r="AM1630" t="n">
        <v>15964</v>
      </c>
      <c r="AN1630"/>
      <c r="AO1630"/>
      <c r="AP1630"/>
      <c r="AQ1630"/>
      <c r="AR1630"/>
    </row>
    <row r="1631">
      <c r="A1631" t="n">
        <v>175139</v>
      </c>
      <c r="B1631" t="s">
        <v>2692</v>
      </c>
      <c r="C1631" t="s">
        <v>2693</v>
      </c>
      <c r="D1631" t="s">
        <v>890</v>
      </c>
      <c r="E1631" t="s">
        <v>891</v>
      </c>
      <c r="F1631" t="s">
        <v>162</v>
      </c>
      <c r="G1631" t="s">
        <v>163</v>
      </c>
      <c r="H1631" t="s">
        <v>150</v>
      </c>
      <c r="I1631" t="s">
        <v>151</v>
      </c>
      <c r="J1631" t="s">
        <v>164</v>
      </c>
      <c r="K1631" t="s">
        <v>209</v>
      </c>
      <c r="L1631" t="s">
        <v>155</v>
      </c>
      <c r="M1631" t="s">
        <v>155</v>
      </c>
      <c r="N1631" t="n">
        <v>-93.2036</v>
      </c>
      <c r="O1631" t="n">
        <v>44.9629</v>
      </c>
      <c r="P1631" t="n">
        <v>256</v>
      </c>
      <c r="Q1631"/>
      <c r="R1631"/>
      <c r="S1631"/>
      <c r="T1631"/>
      <c r="U1631"/>
      <c r="V1631"/>
      <c r="W1631"/>
      <c r="X1631"/>
      <c r="Y1631"/>
      <c r="Z1631"/>
      <c r="AA1631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 t="n">
        <v>27</v>
      </c>
      <c r="AR1631" t="n">
        <v>5</v>
      </c>
    </row>
    <row r="1632">
      <c r="A1632" t="n">
        <v>175227</v>
      </c>
      <c r="B1632" t="s">
        <v>2694</v>
      </c>
      <c r="C1632" t="s">
        <v>889</v>
      </c>
      <c r="D1632" t="s">
        <v>890</v>
      </c>
      <c r="E1632" t="s">
        <v>891</v>
      </c>
      <c r="F1632" t="s">
        <v>162</v>
      </c>
      <c r="G1632" t="s">
        <v>163</v>
      </c>
      <c r="H1632" t="s">
        <v>150</v>
      </c>
      <c r="I1632" t="s">
        <v>151</v>
      </c>
      <c r="J1632" t="s">
        <v>168</v>
      </c>
      <c r="K1632" t="s">
        <v>179</v>
      </c>
      <c r="L1632" t="s">
        <v>155</v>
      </c>
      <c r="M1632" t="s">
        <v>155</v>
      </c>
      <c r="N1632" t="n">
        <v>-93.2906</v>
      </c>
      <c r="O1632" t="n">
        <v>44.9728</v>
      </c>
      <c r="P1632" t="n">
        <v>1514</v>
      </c>
      <c r="Q1632" t="n">
        <v>1514</v>
      </c>
      <c r="R1632" t="n">
        <v>19.4</v>
      </c>
      <c r="S1632" t="n">
        <v>69.2</v>
      </c>
      <c r="T1632" t="n">
        <v>7.3</v>
      </c>
      <c r="U1632" t="n">
        <v>5.1</v>
      </c>
      <c r="V1632" t="n">
        <v>6.3</v>
      </c>
      <c r="W1632" t="n">
        <v>0.5</v>
      </c>
      <c r="X1632" t="n">
        <v>71</v>
      </c>
      <c r="Y1632" t="n">
        <v>75</v>
      </c>
      <c r="Z1632" t="n">
        <v>11</v>
      </c>
      <c r="AA1632" t="n">
        <v>185</v>
      </c>
      <c r="AB1632" t="n">
        <v>62.7</v>
      </c>
      <c r="AC1632" t="n">
        <v>28</v>
      </c>
      <c r="AD1632" t="n">
        <v>78.6</v>
      </c>
      <c r="AE1632" t="n">
        <v>53.6</v>
      </c>
      <c r="AF1632" t="n">
        <v>300</v>
      </c>
      <c r="AG1632" t="n">
        <v>29</v>
      </c>
      <c r="AH1632" t="n">
        <v>60</v>
      </c>
      <c r="AI1632" t="n">
        <v>24789</v>
      </c>
      <c r="AJ1632" t="n">
        <v>19987</v>
      </c>
      <c r="AK1632" t="n">
        <v>20011</v>
      </c>
      <c r="AL1632" t="n">
        <v>24794</v>
      </c>
      <c r="AM1632" t="n">
        <v>27748</v>
      </c>
      <c r="AN1632" t="n">
        <v>33120</v>
      </c>
      <c r="AO1632" t="n">
        <v>358</v>
      </c>
      <c r="AP1632" t="n">
        <v>89</v>
      </c>
      <c r="AQ1632"/>
      <c r="AR1632"/>
    </row>
    <row r="1633">
      <c r="A1633" t="n">
        <v>175236</v>
      </c>
      <c r="B1633" t="s">
        <v>2695</v>
      </c>
      <c r="C1633" t="s">
        <v>2696</v>
      </c>
      <c r="D1633" t="s">
        <v>890</v>
      </c>
      <c r="E1633" t="s">
        <v>891</v>
      </c>
      <c r="F1633" t="s">
        <v>173</v>
      </c>
      <c r="G1633" t="s">
        <v>149</v>
      </c>
      <c r="H1633" t="s">
        <v>174</v>
      </c>
      <c r="I1633" t="s">
        <v>175</v>
      </c>
      <c r="J1633" t="s">
        <v>168</v>
      </c>
      <c r="K1633" t="s">
        <v>176</v>
      </c>
      <c r="L1633" t="s">
        <v>155</v>
      </c>
      <c r="M1633" t="s">
        <v>155</v>
      </c>
      <c r="N1633" t="n">
        <v>-95.073</v>
      </c>
      <c r="O1633" t="n">
        <v>45.1383</v>
      </c>
      <c r="P1633" t="n">
        <v>3525</v>
      </c>
      <c r="Q1633" t="n">
        <v>3525</v>
      </c>
      <c r="R1633" t="n">
        <v>63.7</v>
      </c>
      <c r="S1633" t="n">
        <v>77</v>
      </c>
      <c r="T1633" t="n">
        <v>4.4</v>
      </c>
      <c r="U1633" t="n">
        <v>11</v>
      </c>
      <c r="V1633" t="n">
        <v>1.6</v>
      </c>
      <c r="W1633" t="n">
        <v>0.4</v>
      </c>
      <c r="X1633" t="n">
        <v>68</v>
      </c>
      <c r="Y1633" t="n">
        <v>54</v>
      </c>
      <c r="Z1633" t="n">
        <v>18</v>
      </c>
      <c r="AA1633" t="n">
        <v>383</v>
      </c>
      <c r="AB1633" t="n">
        <v>44.9</v>
      </c>
      <c r="AC1633"/>
      <c r="AD1633"/>
      <c r="AE1633"/>
      <c r="AF1633" t="n">
        <v>363</v>
      </c>
      <c r="AG1633" t="n">
        <v>34</v>
      </c>
      <c r="AH1633" t="n">
        <v>68</v>
      </c>
      <c r="AI1633" t="n">
        <v>10484</v>
      </c>
      <c r="AJ1633" t="n">
        <v>8400</v>
      </c>
      <c r="AK1633" t="n">
        <v>9116</v>
      </c>
      <c r="AL1633" t="n">
        <v>11065</v>
      </c>
      <c r="AM1633" t="n">
        <v>13918</v>
      </c>
      <c r="AN1633" t="n">
        <v>15965</v>
      </c>
      <c r="AO1633" t="n">
        <v>553</v>
      </c>
      <c r="AP1633"/>
      <c r="AQ1633"/>
      <c r="AR1633"/>
    </row>
    <row r="1634">
      <c r="A1634" t="n">
        <v>175263</v>
      </c>
      <c r="B1634" t="s">
        <v>2697</v>
      </c>
      <c r="C1634" t="s">
        <v>2678</v>
      </c>
      <c r="D1634" t="s">
        <v>890</v>
      </c>
      <c r="E1634" t="s">
        <v>891</v>
      </c>
      <c r="F1634" t="s">
        <v>173</v>
      </c>
      <c r="G1634" t="s">
        <v>149</v>
      </c>
      <c r="H1634" t="s">
        <v>174</v>
      </c>
      <c r="I1634" t="s">
        <v>175</v>
      </c>
      <c r="J1634" t="s">
        <v>168</v>
      </c>
      <c r="K1634" t="s">
        <v>176</v>
      </c>
      <c r="L1634" t="s">
        <v>155</v>
      </c>
      <c r="M1634" t="s">
        <v>155</v>
      </c>
      <c r="N1634" t="n">
        <v>-91.6183</v>
      </c>
      <c r="O1634" t="n">
        <v>44.0246</v>
      </c>
      <c r="P1634" t="n">
        <v>2597</v>
      </c>
      <c r="Q1634" t="n">
        <v>2597</v>
      </c>
      <c r="R1634" t="n">
        <v>56.3</v>
      </c>
      <c r="S1634" t="n">
        <v>80</v>
      </c>
      <c r="T1634" t="n">
        <v>4.5</v>
      </c>
      <c r="U1634" t="n">
        <v>4.7</v>
      </c>
      <c r="V1634" t="n">
        <v>1.8</v>
      </c>
      <c r="W1634" t="n">
        <v>0.1</v>
      </c>
      <c r="X1634" t="n">
        <v>64</v>
      </c>
      <c r="Y1634" t="n">
        <v>51</v>
      </c>
      <c r="Z1634" t="n">
        <v>17</v>
      </c>
      <c r="AA1634" t="n">
        <v>158</v>
      </c>
      <c r="AB1634" t="n">
        <v>51.3</v>
      </c>
      <c r="AC1634"/>
      <c r="AD1634"/>
      <c r="AE1634"/>
      <c r="AF1634" t="n">
        <v>161</v>
      </c>
      <c r="AG1634" t="n">
        <v>22</v>
      </c>
      <c r="AH1634" t="n">
        <v>37</v>
      </c>
      <c r="AI1634" t="n">
        <v>14441</v>
      </c>
      <c r="AJ1634" t="n">
        <v>13307</v>
      </c>
      <c r="AK1634" t="n">
        <v>12296</v>
      </c>
      <c r="AL1634" t="n">
        <v>15650</v>
      </c>
      <c r="AM1634" t="n">
        <v>18058</v>
      </c>
      <c r="AN1634" t="n">
        <v>19774</v>
      </c>
      <c r="AO1634" t="n">
        <v>166</v>
      </c>
      <c r="AP1634"/>
      <c r="AQ1634"/>
      <c r="AR1634"/>
    </row>
    <row r="1635">
      <c r="A1635" t="n">
        <v>175272</v>
      </c>
      <c r="B1635" t="s">
        <v>2698</v>
      </c>
      <c r="C1635" t="s">
        <v>2678</v>
      </c>
      <c r="D1635" t="s">
        <v>890</v>
      </c>
      <c r="E1635" t="s">
        <v>891</v>
      </c>
      <c r="F1635" t="s">
        <v>148</v>
      </c>
      <c r="G1635" t="s">
        <v>149</v>
      </c>
      <c r="H1635" t="s">
        <v>150</v>
      </c>
      <c r="I1635" t="s">
        <v>175</v>
      </c>
      <c r="J1635" t="s">
        <v>152</v>
      </c>
      <c r="K1635" t="s">
        <v>153</v>
      </c>
      <c r="L1635" t="s">
        <v>155</v>
      </c>
      <c r="M1635" t="s">
        <v>155</v>
      </c>
      <c r="N1635" t="n">
        <v>-91.6437</v>
      </c>
      <c r="O1635" t="n">
        <v>44.0462</v>
      </c>
      <c r="P1635" t="n">
        <v>7029</v>
      </c>
      <c r="Q1635" t="n">
        <v>6088</v>
      </c>
      <c r="R1635" t="n">
        <v>67.9</v>
      </c>
      <c r="S1635" t="n">
        <v>80.9</v>
      </c>
      <c r="T1635" t="n">
        <v>3.4</v>
      </c>
      <c r="U1635" t="n">
        <v>4.3</v>
      </c>
      <c r="V1635" t="n">
        <v>3.6</v>
      </c>
      <c r="W1635" t="n">
        <v>2.2</v>
      </c>
      <c r="X1635" t="n">
        <v>78</v>
      </c>
      <c r="Y1635" t="n">
        <v>31</v>
      </c>
      <c r="Z1635" t="n">
        <v>15</v>
      </c>
      <c r="AA1635" t="n">
        <v>1593</v>
      </c>
      <c r="AB1635" t="n">
        <v>60.9</v>
      </c>
      <c r="AC1635" t="n">
        <v>1593</v>
      </c>
      <c r="AD1635" t="n">
        <v>59.9</v>
      </c>
      <c r="AE1635" t="n">
        <v>44.9</v>
      </c>
      <c r="AF1635" t="n">
        <v>1157</v>
      </c>
      <c r="AG1635" t="n">
        <v>23</v>
      </c>
      <c r="AH1635" t="n">
        <v>69</v>
      </c>
      <c r="AI1635" t="n">
        <v>18919</v>
      </c>
      <c r="AJ1635" t="n">
        <v>11400</v>
      </c>
      <c r="AK1635" t="n">
        <v>12486</v>
      </c>
      <c r="AL1635" t="n">
        <v>15495</v>
      </c>
      <c r="AM1635" t="n">
        <v>19388</v>
      </c>
      <c r="AN1635" t="n">
        <v>21306</v>
      </c>
      <c r="AO1635" t="n">
        <v>40</v>
      </c>
      <c r="AP1635" t="n">
        <v>1350</v>
      </c>
      <c r="AQ1635" t="n">
        <v>197</v>
      </c>
      <c r="AR1635" t="n">
        <v>61</v>
      </c>
    </row>
    <row r="1636">
      <c r="A1636" t="n">
        <v>175281</v>
      </c>
      <c r="B1636" t="s">
        <v>2699</v>
      </c>
      <c r="C1636" t="s">
        <v>2608</v>
      </c>
      <c r="D1636" t="s">
        <v>890</v>
      </c>
      <c r="E1636" t="s">
        <v>891</v>
      </c>
      <c r="F1636" t="s">
        <v>162</v>
      </c>
      <c r="G1636" t="s">
        <v>163</v>
      </c>
      <c r="H1636" t="s">
        <v>150</v>
      </c>
      <c r="I1636" t="s">
        <v>151</v>
      </c>
      <c r="J1636" t="s">
        <v>168</v>
      </c>
      <c r="K1636" t="s">
        <v>209</v>
      </c>
      <c r="L1636" t="s">
        <v>155</v>
      </c>
      <c r="M1636" t="s">
        <v>155</v>
      </c>
      <c r="N1636" t="n">
        <v>-93.1382</v>
      </c>
      <c r="O1636" t="n">
        <v>44.942</v>
      </c>
      <c r="P1636" t="n">
        <v>1201</v>
      </c>
      <c r="Q1636"/>
      <c r="R1636"/>
      <c r="S1636"/>
      <c r="T1636"/>
      <c r="U1636"/>
      <c r="V1636"/>
      <c r="W1636"/>
      <c r="X1636"/>
      <c r="Y1636"/>
      <c r="Z1636"/>
      <c r="AA1636"/>
      <c r="AB1636"/>
      <c r="AC1636"/>
      <c r="AD1636"/>
      <c r="AE1636"/>
      <c r="AF1636"/>
      <c r="AG1636"/>
      <c r="AH1636"/>
      <c r="AI1636"/>
      <c r="AJ1636"/>
      <c r="AK1636"/>
      <c r="AL1636"/>
      <c r="AM1636"/>
      <c r="AN1636"/>
      <c r="AO1636"/>
      <c r="AP1636"/>
      <c r="AQ1636"/>
      <c r="AR1636" t="n">
        <v>308</v>
      </c>
    </row>
    <row r="1637">
      <c r="A1637" t="n">
        <v>175315</v>
      </c>
      <c r="B1637" t="s">
        <v>2700</v>
      </c>
      <c r="C1637" t="s">
        <v>2701</v>
      </c>
      <c r="D1637" t="s">
        <v>890</v>
      </c>
      <c r="E1637" t="s">
        <v>891</v>
      </c>
      <c r="F1637" t="s">
        <v>173</v>
      </c>
      <c r="G1637" t="s">
        <v>149</v>
      </c>
      <c r="H1637" t="s">
        <v>174</v>
      </c>
      <c r="I1637" t="s">
        <v>186</v>
      </c>
      <c r="J1637" t="s">
        <v>152</v>
      </c>
      <c r="K1637" t="s">
        <v>176</v>
      </c>
      <c r="L1637" t="s">
        <v>155</v>
      </c>
      <c r="M1637" t="s">
        <v>155</v>
      </c>
      <c r="N1637" t="n">
        <v>-92.9821</v>
      </c>
      <c r="O1637" t="n">
        <v>45.0418</v>
      </c>
      <c r="P1637" t="n">
        <v>11026</v>
      </c>
      <c r="Q1637" t="n">
        <v>11026</v>
      </c>
      <c r="R1637" t="n">
        <v>57.5</v>
      </c>
      <c r="S1637" t="n">
        <v>50.4</v>
      </c>
      <c r="T1637" t="n">
        <v>13.3</v>
      </c>
      <c r="U1637" t="n">
        <v>9.2</v>
      </c>
      <c r="V1637" t="n">
        <v>17.6</v>
      </c>
      <c r="W1637" t="n">
        <v>1.5</v>
      </c>
      <c r="X1637" t="n">
        <v>61</v>
      </c>
      <c r="Y1637" t="n">
        <v>45</v>
      </c>
      <c r="Z1637" t="n">
        <v>25</v>
      </c>
      <c r="AA1637" t="n">
        <v>606</v>
      </c>
      <c r="AB1637" t="n">
        <v>21</v>
      </c>
      <c r="AC1637"/>
      <c r="AD1637"/>
      <c r="AE1637"/>
      <c r="AF1637" t="n">
        <v>629</v>
      </c>
      <c r="AG1637" t="n">
        <v>33</v>
      </c>
      <c r="AH1637" t="n">
        <v>59</v>
      </c>
      <c r="AI1637" t="n">
        <v>10552</v>
      </c>
      <c r="AJ1637" t="n">
        <v>8624</v>
      </c>
      <c r="AK1637" t="n">
        <v>8307</v>
      </c>
      <c r="AL1637" t="n">
        <v>9938</v>
      </c>
      <c r="AM1637" t="n">
        <v>12642</v>
      </c>
      <c r="AN1637" t="n">
        <v>14374</v>
      </c>
      <c r="AO1637" t="n">
        <v>972</v>
      </c>
      <c r="AP1637"/>
      <c r="AQ1637"/>
      <c r="AR1637"/>
    </row>
    <row r="1638">
      <c r="A1638" t="n">
        <v>175342</v>
      </c>
      <c r="B1638" t="s">
        <v>2702</v>
      </c>
      <c r="C1638" t="s">
        <v>2703</v>
      </c>
      <c r="D1638" t="s">
        <v>2704</v>
      </c>
      <c r="E1638" t="s">
        <v>147</v>
      </c>
      <c r="F1638" t="s">
        <v>148</v>
      </c>
      <c r="G1638" t="s">
        <v>149</v>
      </c>
      <c r="H1638" t="s">
        <v>150</v>
      </c>
      <c r="I1638" t="s">
        <v>205</v>
      </c>
      <c r="J1638" t="s">
        <v>168</v>
      </c>
      <c r="K1638" t="s">
        <v>153</v>
      </c>
      <c r="L1638" t="s">
        <v>154</v>
      </c>
      <c r="M1638" t="s">
        <v>155</v>
      </c>
      <c r="N1638" t="n">
        <v>-91.1429</v>
      </c>
      <c r="O1638" t="n">
        <v>31.8772</v>
      </c>
      <c r="P1638" t="n">
        <v>3417</v>
      </c>
      <c r="Q1638" t="n">
        <v>2814</v>
      </c>
      <c r="R1638" t="n">
        <v>67.3</v>
      </c>
      <c r="S1638" t="n">
        <v>2.7</v>
      </c>
      <c r="T1638" t="n">
        <v>94.5</v>
      </c>
      <c r="U1638" t="n">
        <v>0.9</v>
      </c>
      <c r="V1638" t="n">
        <v>0.1</v>
      </c>
      <c r="W1638" t="n">
        <v>0.9</v>
      </c>
      <c r="X1638" t="n">
        <v>79</v>
      </c>
      <c r="Y1638" t="n">
        <v>28</v>
      </c>
      <c r="Z1638" t="n">
        <v>16</v>
      </c>
      <c r="AA1638" t="n">
        <v>728</v>
      </c>
      <c r="AB1638" t="n">
        <v>46.2</v>
      </c>
      <c r="AC1638" t="n">
        <v>728</v>
      </c>
      <c r="AD1638" t="n">
        <v>45.3</v>
      </c>
      <c r="AE1638" t="n">
        <v>34.8</v>
      </c>
      <c r="AF1638" t="n">
        <v>459</v>
      </c>
      <c r="AG1638" t="n">
        <v>77</v>
      </c>
      <c r="AH1638" t="n">
        <v>83</v>
      </c>
      <c r="AI1638" t="n">
        <v>13155</v>
      </c>
      <c r="AJ1638" t="n">
        <v>13010</v>
      </c>
      <c r="AK1638" t="n">
        <v>14640</v>
      </c>
      <c r="AL1638" t="n">
        <v>16450</v>
      </c>
      <c r="AM1638" t="n">
        <v>17658</v>
      </c>
      <c r="AN1638" t="n">
        <v>12089</v>
      </c>
      <c r="AO1638" t="n">
        <v>22</v>
      </c>
      <c r="AP1638" t="n">
        <v>475</v>
      </c>
      <c r="AQ1638" t="n">
        <v>147</v>
      </c>
      <c r="AR1638" t="n">
        <v>4</v>
      </c>
    </row>
    <row r="1639">
      <c r="A1639" t="n">
        <v>175421</v>
      </c>
      <c r="B1639" t="s">
        <v>2705</v>
      </c>
      <c r="C1639" t="s">
        <v>2022</v>
      </c>
      <c r="D1639" t="s">
        <v>2704</v>
      </c>
      <c r="E1639" t="s">
        <v>147</v>
      </c>
      <c r="F1639" t="s">
        <v>162</v>
      </c>
      <c r="G1639" t="s">
        <v>163</v>
      </c>
      <c r="H1639" t="s">
        <v>150</v>
      </c>
      <c r="I1639" t="s">
        <v>151</v>
      </c>
      <c r="J1639" t="s">
        <v>168</v>
      </c>
      <c r="K1639" t="s">
        <v>159</v>
      </c>
      <c r="L1639" t="s">
        <v>155</v>
      </c>
      <c r="M1639" t="s">
        <v>155</v>
      </c>
      <c r="N1639" t="n">
        <v>-90.1692</v>
      </c>
      <c r="O1639" t="n">
        <v>32.3184</v>
      </c>
      <c r="P1639" t="n">
        <v>4879</v>
      </c>
      <c r="Q1639" t="n">
        <v>1936</v>
      </c>
      <c r="R1639" t="n">
        <v>62.9</v>
      </c>
      <c r="S1639" t="n">
        <v>38.6</v>
      </c>
      <c r="T1639" t="n">
        <v>39.2</v>
      </c>
      <c r="U1639" t="n">
        <v>3.4</v>
      </c>
      <c r="V1639" t="n">
        <v>0.6</v>
      </c>
      <c r="W1639" t="n">
        <v>1.5</v>
      </c>
      <c r="X1639" t="n">
        <v>69</v>
      </c>
      <c r="Y1639" t="n">
        <v>50</v>
      </c>
      <c r="Z1639" t="n">
        <v>13</v>
      </c>
      <c r="AA1639" t="n">
        <v>221</v>
      </c>
      <c r="AB1639" t="n">
        <v>51.1</v>
      </c>
      <c r="AC1639" t="n">
        <v>220</v>
      </c>
      <c r="AD1639" t="n">
        <v>51.4</v>
      </c>
      <c r="AE1639" t="n">
        <v>37.3</v>
      </c>
      <c r="AF1639" t="n">
        <v>257</v>
      </c>
      <c r="AG1639" t="n">
        <v>45</v>
      </c>
      <c r="AH1639" t="n">
        <v>77</v>
      </c>
      <c r="AI1639" t="n">
        <v>22145</v>
      </c>
      <c r="AJ1639" t="n">
        <v>16855</v>
      </c>
      <c r="AK1639" t="n">
        <v>17039</v>
      </c>
      <c r="AL1639" t="n">
        <v>24853</v>
      </c>
      <c r="AM1639" t="n">
        <v>28359</v>
      </c>
      <c r="AN1639" t="n">
        <v>25276</v>
      </c>
      <c r="AO1639" t="n">
        <v>17</v>
      </c>
      <c r="AP1639" t="n">
        <v>389</v>
      </c>
      <c r="AQ1639" t="n">
        <v>687</v>
      </c>
      <c r="AR1639" t="n">
        <v>33</v>
      </c>
    </row>
    <row r="1640">
      <c r="A1640" t="n">
        <v>175430</v>
      </c>
      <c r="B1640" t="s">
        <v>2706</v>
      </c>
      <c r="C1640" t="s">
        <v>2707</v>
      </c>
      <c r="D1640" t="s">
        <v>2704</v>
      </c>
      <c r="E1640" t="s">
        <v>147</v>
      </c>
      <c r="F1640" t="s">
        <v>162</v>
      </c>
      <c r="G1640" t="s">
        <v>163</v>
      </c>
      <c r="H1640" t="s">
        <v>150</v>
      </c>
      <c r="I1640" t="s">
        <v>205</v>
      </c>
      <c r="J1640" t="s">
        <v>164</v>
      </c>
      <c r="K1640" t="s">
        <v>179</v>
      </c>
      <c r="L1640" t="s">
        <v>155</v>
      </c>
      <c r="M1640" t="s">
        <v>155</v>
      </c>
      <c r="N1640" t="n">
        <v>-89.0292</v>
      </c>
      <c r="O1640" t="n">
        <v>34.6721</v>
      </c>
      <c r="P1640" t="n">
        <v>1092</v>
      </c>
      <c r="Q1640" t="n">
        <v>1041</v>
      </c>
      <c r="R1640" t="n">
        <v>52.2</v>
      </c>
      <c r="S1640" t="n">
        <v>66.9</v>
      </c>
      <c r="T1640" t="n">
        <v>15.6</v>
      </c>
      <c r="U1640" t="n">
        <v>7.5</v>
      </c>
      <c r="V1640" t="n">
        <v>1.3</v>
      </c>
      <c r="W1640" t="n">
        <v>5.2</v>
      </c>
      <c r="X1640" t="n">
        <v>74</v>
      </c>
      <c r="Y1640"/>
      <c r="Z1640" t="n">
        <v>15</v>
      </c>
      <c r="AA1640" t="n">
        <v>125</v>
      </c>
      <c r="AB1640" t="n">
        <v>51.2</v>
      </c>
      <c r="AC1640" t="n">
        <v>125</v>
      </c>
      <c r="AD1640" t="n">
        <v>51.2</v>
      </c>
      <c r="AE1640" t="n">
        <v>44</v>
      </c>
      <c r="AF1640" t="n">
        <v>90</v>
      </c>
      <c r="AG1640" t="n">
        <v>26</v>
      </c>
      <c r="AH1640" t="n">
        <v>59</v>
      </c>
      <c r="AI1640" t="n">
        <v>16525</v>
      </c>
      <c r="AJ1640" t="n">
        <v>14058</v>
      </c>
      <c r="AK1640" t="n">
        <v>15675</v>
      </c>
      <c r="AL1640" t="n">
        <v>18309</v>
      </c>
      <c r="AM1640" t="n">
        <v>19476</v>
      </c>
      <c r="AN1640" t="n">
        <v>23067</v>
      </c>
      <c r="AO1640"/>
      <c r="AP1640" t="n">
        <v>143</v>
      </c>
      <c r="AQ1640" t="n">
        <v>29</v>
      </c>
      <c r="AR1640"/>
    </row>
    <row r="1641">
      <c r="A1641" t="n">
        <v>175494</v>
      </c>
      <c r="B1641" t="s">
        <v>2708</v>
      </c>
      <c r="C1641" t="s">
        <v>2709</v>
      </c>
      <c r="D1641" t="s">
        <v>2704</v>
      </c>
      <c r="E1641" t="s">
        <v>147</v>
      </c>
      <c r="F1641" t="s">
        <v>199</v>
      </c>
      <c r="G1641" t="s">
        <v>189</v>
      </c>
      <c r="H1641" t="s">
        <v>200</v>
      </c>
      <c r="I1641" t="s">
        <v>151</v>
      </c>
      <c r="J1641" t="s">
        <v>164</v>
      </c>
      <c r="K1641"/>
      <c r="L1641" t="s">
        <v>155</v>
      </c>
      <c r="M1641" t="s">
        <v>155</v>
      </c>
      <c r="N1641" t="n">
        <v>-89.0774</v>
      </c>
      <c r="O1641" t="n">
        <v>30.3823</v>
      </c>
      <c r="P1641" t="n">
        <v>189</v>
      </c>
      <c r="Q1641" t="n">
        <v>189</v>
      </c>
      <c r="R1641" t="n">
        <v>74.6</v>
      </c>
      <c r="S1641" t="n">
        <v>54.5</v>
      </c>
      <c r="T1641" t="n">
        <v>31.7</v>
      </c>
      <c r="U1641" t="n">
        <v>2.6</v>
      </c>
      <c r="V1641" t="n">
        <v>6.9</v>
      </c>
      <c r="W1641" t="n">
        <v>0</v>
      </c>
      <c r="X1641" t="n">
        <v>82</v>
      </c>
      <c r="Y1641"/>
      <c r="Z1641" t="n">
        <v>20</v>
      </c>
      <c r="AA1641"/>
      <c r="AB1641"/>
      <c r="AC1641"/>
      <c r="AD1641"/>
      <c r="AE1641"/>
      <c r="AF1641" t="n">
        <v>37</v>
      </c>
      <c r="AG1641" t="n">
        <v>33</v>
      </c>
      <c r="AH1641" t="n">
        <v>33</v>
      </c>
      <c r="AI1641" t="n">
        <v>17940</v>
      </c>
      <c r="AJ1641" t="n">
        <v>17903</v>
      </c>
      <c r="AK1641" t="n">
        <v>18040</v>
      </c>
      <c r="AL1641"/>
      <c r="AM1641"/>
      <c r="AN1641"/>
      <c r="AO1641"/>
      <c r="AP1641"/>
      <c r="AQ1641"/>
      <c r="AR1641"/>
    </row>
    <row r="1642">
      <c r="A1642" t="n">
        <v>175519</v>
      </c>
      <c r="B1642" t="s">
        <v>2710</v>
      </c>
      <c r="C1642" t="s">
        <v>2711</v>
      </c>
      <c r="D1642" t="s">
        <v>2704</v>
      </c>
      <c r="E1642" t="s">
        <v>147</v>
      </c>
      <c r="F1642" t="s">
        <v>173</v>
      </c>
      <c r="G1642" t="s">
        <v>149</v>
      </c>
      <c r="H1642" t="s">
        <v>174</v>
      </c>
      <c r="I1642" t="s">
        <v>205</v>
      </c>
      <c r="J1642" t="s">
        <v>168</v>
      </c>
      <c r="K1642" t="s">
        <v>176</v>
      </c>
      <c r="L1642" t="s">
        <v>154</v>
      </c>
      <c r="M1642" t="s">
        <v>155</v>
      </c>
      <c r="N1642" t="n">
        <v>-90.5685</v>
      </c>
      <c r="O1642" t="n">
        <v>34.2544</v>
      </c>
      <c r="P1642" t="n">
        <v>2534</v>
      </c>
      <c r="Q1642" t="n">
        <v>2534</v>
      </c>
      <c r="R1642" t="n">
        <v>63.6</v>
      </c>
      <c r="S1642" t="n">
        <v>5.5</v>
      </c>
      <c r="T1642" t="n">
        <v>90.3</v>
      </c>
      <c r="U1642" t="n">
        <v>0.4</v>
      </c>
      <c r="V1642" t="n">
        <v>0.3</v>
      </c>
      <c r="W1642" t="n">
        <v>0.1</v>
      </c>
      <c r="X1642" t="n">
        <v>66</v>
      </c>
      <c r="Y1642" t="n">
        <v>18</v>
      </c>
      <c r="Z1642" t="n">
        <v>17</v>
      </c>
      <c r="AA1642" t="n">
        <v>380</v>
      </c>
      <c r="AB1642" t="n">
        <v>38.2</v>
      </c>
      <c r="AC1642"/>
      <c r="AD1642"/>
      <c r="AE1642"/>
      <c r="AF1642" t="n">
        <v>292</v>
      </c>
      <c r="AG1642" t="n">
        <v>59</v>
      </c>
      <c r="AH1642" t="n">
        <v>92</v>
      </c>
      <c r="AI1642" t="n">
        <v>771</v>
      </c>
      <c r="AJ1642" t="n">
        <v>303</v>
      </c>
      <c r="AK1642" t="n">
        <v>801</v>
      </c>
      <c r="AL1642" t="n">
        <v>400</v>
      </c>
      <c r="AM1642" t="n">
        <v>3411</v>
      </c>
      <c r="AN1642" t="n">
        <v>6144</v>
      </c>
      <c r="AO1642" t="n">
        <v>261</v>
      </c>
      <c r="AP1642"/>
      <c r="AQ1642"/>
      <c r="AR1642"/>
    </row>
    <row r="1643">
      <c r="A1643" t="n">
        <v>175573</v>
      </c>
      <c r="B1643" t="s">
        <v>2712</v>
      </c>
      <c r="C1643" t="s">
        <v>2713</v>
      </c>
      <c r="D1643" t="s">
        <v>2704</v>
      </c>
      <c r="E1643" t="s">
        <v>147</v>
      </c>
      <c r="F1643" t="s">
        <v>173</v>
      </c>
      <c r="G1643" t="s">
        <v>149</v>
      </c>
      <c r="H1643" t="s">
        <v>174</v>
      </c>
      <c r="I1643" t="s">
        <v>205</v>
      </c>
      <c r="J1643" t="s">
        <v>168</v>
      </c>
      <c r="K1643" t="s">
        <v>176</v>
      </c>
      <c r="L1643" t="s">
        <v>155</v>
      </c>
      <c r="M1643" t="s">
        <v>155</v>
      </c>
      <c r="N1643" t="n">
        <v>-90.4002</v>
      </c>
      <c r="O1643" t="n">
        <v>31.6927</v>
      </c>
      <c r="P1643" t="n">
        <v>3407</v>
      </c>
      <c r="Q1643" t="n">
        <v>3407</v>
      </c>
      <c r="R1643" t="n">
        <v>61.1</v>
      </c>
      <c r="S1643" t="n">
        <v>52.6</v>
      </c>
      <c r="T1643" t="n">
        <v>40.8</v>
      </c>
      <c r="U1643" t="n">
        <v>2.1</v>
      </c>
      <c r="V1643" t="n">
        <v>0.5</v>
      </c>
      <c r="W1643" t="n">
        <v>0</v>
      </c>
      <c r="X1643" t="n">
        <v>73</v>
      </c>
      <c r="Y1643" t="n">
        <v>31</v>
      </c>
      <c r="Z1643" t="n">
        <v>20</v>
      </c>
      <c r="AA1643" t="n">
        <v>616</v>
      </c>
      <c r="AB1643" t="n">
        <v>51.6</v>
      </c>
      <c r="AC1643"/>
      <c r="AD1643"/>
      <c r="AE1643"/>
      <c r="AF1643" t="n">
        <v>648</v>
      </c>
      <c r="AG1643" t="n">
        <v>38</v>
      </c>
      <c r="AH1643" t="n">
        <v>70</v>
      </c>
      <c r="AI1643" t="n">
        <v>5098</v>
      </c>
      <c r="AJ1643" t="n">
        <v>2732</v>
      </c>
      <c r="AK1643" t="n">
        <v>2663</v>
      </c>
      <c r="AL1643" t="n">
        <v>6562</v>
      </c>
      <c r="AM1643" t="n">
        <v>6882</v>
      </c>
      <c r="AN1643" t="n">
        <v>10264</v>
      </c>
      <c r="AO1643" t="n">
        <v>522</v>
      </c>
      <c r="AP1643"/>
      <c r="AQ1643"/>
      <c r="AR1643"/>
    </row>
    <row r="1644">
      <c r="A1644" t="n">
        <v>175616</v>
      </c>
      <c r="B1644" t="s">
        <v>2714</v>
      </c>
      <c r="C1644" t="s">
        <v>1376</v>
      </c>
      <c r="D1644" t="s">
        <v>2704</v>
      </c>
      <c r="E1644" t="s">
        <v>147</v>
      </c>
      <c r="F1644" t="s">
        <v>148</v>
      </c>
      <c r="G1644" t="s">
        <v>149</v>
      </c>
      <c r="H1644" t="s">
        <v>150</v>
      </c>
      <c r="I1644" t="s">
        <v>175</v>
      </c>
      <c r="J1644" t="s">
        <v>168</v>
      </c>
      <c r="K1644" t="s">
        <v>153</v>
      </c>
      <c r="L1644" t="s">
        <v>155</v>
      </c>
      <c r="M1644" t="s">
        <v>155</v>
      </c>
      <c r="N1644" t="n">
        <v>-90.7354</v>
      </c>
      <c r="O1644" t="n">
        <v>33.7447</v>
      </c>
      <c r="P1644" t="n">
        <v>3375</v>
      </c>
      <c r="Q1644" t="n">
        <v>2230</v>
      </c>
      <c r="R1644" t="n">
        <v>59.8</v>
      </c>
      <c r="S1644" t="n">
        <v>56.4</v>
      </c>
      <c r="T1644" t="n">
        <v>32.6</v>
      </c>
      <c r="U1644" t="n">
        <v>2.2</v>
      </c>
      <c r="V1644" t="n">
        <v>0.5</v>
      </c>
      <c r="W1644" t="n">
        <v>3.1</v>
      </c>
      <c r="X1644" t="n">
        <v>74</v>
      </c>
      <c r="Y1644" t="n">
        <v>40</v>
      </c>
      <c r="Z1644" t="n">
        <v>11</v>
      </c>
      <c r="AA1644" t="n">
        <v>318</v>
      </c>
      <c r="AB1644" t="n">
        <v>46.9</v>
      </c>
      <c r="AC1644" t="n">
        <v>318</v>
      </c>
      <c r="AD1644" t="n">
        <v>46.9</v>
      </c>
      <c r="AE1644" t="n">
        <v>30.5</v>
      </c>
      <c r="AF1644" t="n">
        <v>212</v>
      </c>
      <c r="AG1644" t="n">
        <v>43</v>
      </c>
      <c r="AH1644" t="n">
        <v>78</v>
      </c>
      <c r="AI1644" t="n">
        <v>13457</v>
      </c>
      <c r="AJ1644" t="n">
        <v>11183</v>
      </c>
      <c r="AK1644" t="n">
        <v>11200</v>
      </c>
      <c r="AL1644" t="n">
        <v>15514</v>
      </c>
      <c r="AM1644" t="n">
        <v>17418</v>
      </c>
      <c r="AN1644" t="n">
        <v>17117</v>
      </c>
      <c r="AO1644"/>
      <c r="AP1644" t="n">
        <v>417</v>
      </c>
      <c r="AQ1644" t="n">
        <v>274</v>
      </c>
      <c r="AR1644" t="n">
        <v>19</v>
      </c>
    </row>
    <row r="1645">
      <c r="A1645" t="n">
        <v>175643</v>
      </c>
      <c r="B1645" t="s">
        <v>2715</v>
      </c>
      <c r="C1645" t="s">
        <v>1269</v>
      </c>
      <c r="D1645" t="s">
        <v>2704</v>
      </c>
      <c r="E1645" t="s">
        <v>147</v>
      </c>
      <c r="F1645" t="s">
        <v>173</v>
      </c>
      <c r="G1645" t="s">
        <v>149</v>
      </c>
      <c r="H1645" t="s">
        <v>174</v>
      </c>
      <c r="I1645" t="s">
        <v>205</v>
      </c>
      <c r="J1645" t="s">
        <v>168</v>
      </c>
      <c r="K1645" t="s">
        <v>176</v>
      </c>
      <c r="L1645" t="s">
        <v>155</v>
      </c>
      <c r="M1645" t="s">
        <v>155</v>
      </c>
      <c r="N1645" t="n">
        <v>-89.1137</v>
      </c>
      <c r="O1645" t="n">
        <v>32.4412</v>
      </c>
      <c r="P1645" t="n">
        <v>2712</v>
      </c>
      <c r="Q1645" t="n">
        <v>2712</v>
      </c>
      <c r="R1645" t="n">
        <v>62.9</v>
      </c>
      <c r="S1645" t="n">
        <v>51.1</v>
      </c>
      <c r="T1645" t="n">
        <v>30.3</v>
      </c>
      <c r="U1645" t="n">
        <v>6.1</v>
      </c>
      <c r="V1645" t="n">
        <v>0.8</v>
      </c>
      <c r="W1645" t="n">
        <v>0.8</v>
      </c>
      <c r="X1645" t="n">
        <v>62</v>
      </c>
      <c r="Y1645" t="n">
        <v>11</v>
      </c>
      <c r="Z1645" t="n">
        <v>18</v>
      </c>
      <c r="AA1645" t="n">
        <v>618</v>
      </c>
      <c r="AB1645" t="n">
        <v>39.3</v>
      </c>
      <c r="AC1645"/>
      <c r="AD1645"/>
      <c r="AE1645"/>
      <c r="AF1645" t="n">
        <v>543</v>
      </c>
      <c r="AG1645" t="n">
        <v>40</v>
      </c>
      <c r="AH1645" t="n">
        <v>59</v>
      </c>
      <c r="AI1645" t="n">
        <v>6721</v>
      </c>
      <c r="AJ1645" t="n">
        <v>5154</v>
      </c>
      <c r="AK1645" t="n">
        <v>5301</v>
      </c>
      <c r="AL1645" t="n">
        <v>7067</v>
      </c>
      <c r="AM1645" t="n">
        <v>8539</v>
      </c>
      <c r="AN1645" t="n">
        <v>10934</v>
      </c>
      <c r="AO1645" t="n">
        <v>369</v>
      </c>
      <c r="AP1645"/>
      <c r="AQ1645"/>
      <c r="AR1645"/>
    </row>
    <row r="1646">
      <c r="A1646" t="n">
        <v>175652</v>
      </c>
      <c r="B1646" t="s">
        <v>2716</v>
      </c>
      <c r="C1646" t="s">
        <v>2717</v>
      </c>
      <c r="D1646" t="s">
        <v>2704</v>
      </c>
      <c r="E1646" t="s">
        <v>147</v>
      </c>
      <c r="F1646" t="s">
        <v>173</v>
      </c>
      <c r="G1646" t="s">
        <v>149</v>
      </c>
      <c r="H1646" t="s">
        <v>174</v>
      </c>
      <c r="I1646" t="s">
        <v>205</v>
      </c>
      <c r="J1646" t="s">
        <v>168</v>
      </c>
      <c r="K1646" t="s">
        <v>176</v>
      </c>
      <c r="L1646" t="s">
        <v>155</v>
      </c>
      <c r="M1646" t="s">
        <v>155</v>
      </c>
      <c r="N1646" t="n">
        <v>-88.4835</v>
      </c>
      <c r="O1646" t="n">
        <v>32.8302</v>
      </c>
      <c r="P1646" t="n">
        <v>4708</v>
      </c>
      <c r="Q1646" t="n">
        <v>4708</v>
      </c>
      <c r="R1646" t="n">
        <v>57.8</v>
      </c>
      <c r="S1646" t="n">
        <v>45.8</v>
      </c>
      <c r="T1646" t="n">
        <v>44.6</v>
      </c>
      <c r="U1646" t="n">
        <v>2.4</v>
      </c>
      <c r="V1646" t="n">
        <v>1.1</v>
      </c>
      <c r="W1646" t="n">
        <v>0</v>
      </c>
      <c r="X1646" t="n">
        <v>64</v>
      </c>
      <c r="Y1646" t="n">
        <v>35</v>
      </c>
      <c r="Z1646" t="n">
        <v>18</v>
      </c>
      <c r="AA1646" t="n">
        <v>716</v>
      </c>
      <c r="AB1646" t="n">
        <v>41.8</v>
      </c>
      <c r="AC1646"/>
      <c r="AD1646"/>
      <c r="AE1646"/>
      <c r="AF1646" t="n">
        <v>648</v>
      </c>
      <c r="AG1646" t="n">
        <v>45</v>
      </c>
      <c r="AH1646" t="n">
        <v>62</v>
      </c>
      <c r="AI1646" t="n">
        <v>4876</v>
      </c>
      <c r="AJ1646" t="n">
        <v>3020</v>
      </c>
      <c r="AK1646" t="n">
        <v>5286</v>
      </c>
      <c r="AL1646" t="n">
        <v>5655</v>
      </c>
      <c r="AM1646" t="n">
        <v>5192</v>
      </c>
      <c r="AN1646" t="n">
        <v>3672</v>
      </c>
      <c r="AO1646" t="n">
        <v>691</v>
      </c>
      <c r="AP1646"/>
      <c r="AQ1646"/>
      <c r="AR1646"/>
    </row>
    <row r="1647">
      <c r="A1647" t="n">
        <v>175698</v>
      </c>
      <c r="B1647" t="s">
        <v>2718</v>
      </c>
      <c r="C1647" t="s">
        <v>2719</v>
      </c>
      <c r="D1647" t="s">
        <v>2704</v>
      </c>
      <c r="E1647" t="s">
        <v>147</v>
      </c>
      <c r="F1647" t="s">
        <v>199</v>
      </c>
      <c r="G1647" t="s">
        <v>189</v>
      </c>
      <c r="H1647" t="s">
        <v>200</v>
      </c>
      <c r="I1647" t="s">
        <v>205</v>
      </c>
      <c r="J1647" t="s">
        <v>164</v>
      </c>
      <c r="K1647"/>
      <c r="L1647" t="s">
        <v>155</v>
      </c>
      <c r="M1647" t="s">
        <v>155</v>
      </c>
      <c r="N1647" t="n">
        <v>-88.9421</v>
      </c>
      <c r="O1647" t="n">
        <v>34.7557</v>
      </c>
      <c r="P1647" t="n">
        <v>59</v>
      </c>
      <c r="Q1647" t="n">
        <v>59</v>
      </c>
      <c r="R1647" t="n">
        <v>25.4</v>
      </c>
      <c r="S1647" t="n">
        <v>13.6</v>
      </c>
      <c r="T1647" t="n">
        <v>74.6</v>
      </c>
      <c r="U1647" t="n">
        <v>6.8</v>
      </c>
      <c r="V1647" t="n">
        <v>0</v>
      </c>
      <c r="W1647" t="n">
        <v>0</v>
      </c>
      <c r="X1647" t="n">
        <v>83</v>
      </c>
      <c r="Y1647" t="n">
        <v>75</v>
      </c>
      <c r="Z1647" t="n">
        <v>12</v>
      </c>
      <c r="AA1647"/>
      <c r="AB1647"/>
      <c r="AC1647"/>
      <c r="AD1647"/>
      <c r="AE1647"/>
      <c r="AF1647" t="n">
        <v>51</v>
      </c>
      <c r="AG1647" t="n">
        <v>93</v>
      </c>
      <c r="AH1647" t="n">
        <v>93</v>
      </c>
      <c r="AI1647" t="n">
        <v>15915</v>
      </c>
      <c r="AJ1647" t="n">
        <v>18501</v>
      </c>
      <c r="AK1647" t="n">
        <v>14424</v>
      </c>
      <c r="AL1647"/>
      <c r="AM1647"/>
      <c r="AN1647"/>
      <c r="AO1647"/>
      <c r="AP1647"/>
      <c r="AQ1647"/>
      <c r="AR1647"/>
    </row>
    <row r="1648">
      <c r="A1648" t="n">
        <v>175722</v>
      </c>
      <c r="B1648" t="s">
        <v>2720</v>
      </c>
      <c r="C1648" t="s">
        <v>2721</v>
      </c>
      <c r="D1648" t="s">
        <v>2704</v>
      </c>
      <c r="E1648" t="s">
        <v>147</v>
      </c>
      <c r="F1648" t="s">
        <v>199</v>
      </c>
      <c r="G1648" t="s">
        <v>189</v>
      </c>
      <c r="H1648" t="s">
        <v>200</v>
      </c>
      <c r="I1648" t="s">
        <v>205</v>
      </c>
      <c r="J1648" t="s">
        <v>164</v>
      </c>
      <c r="K1648"/>
      <c r="L1648" t="s">
        <v>155</v>
      </c>
      <c r="M1648" t="s">
        <v>155</v>
      </c>
      <c r="N1648" t="n">
        <v>-89.8253</v>
      </c>
      <c r="O1648" t="n">
        <v>33.7752</v>
      </c>
      <c r="P1648" t="n">
        <v>48</v>
      </c>
      <c r="Q1648" t="n">
        <v>48</v>
      </c>
      <c r="R1648" t="n">
        <v>100</v>
      </c>
      <c r="S1648" t="n">
        <v>75</v>
      </c>
      <c r="T1648" t="n">
        <v>22.9</v>
      </c>
      <c r="U1648" t="n">
        <v>2.1</v>
      </c>
      <c r="V1648" t="n">
        <v>0</v>
      </c>
      <c r="W1648" t="n">
        <v>0</v>
      </c>
      <c r="X1648" t="n">
        <v>67</v>
      </c>
      <c r="Y1648"/>
      <c r="Z1648" t="n">
        <v>15</v>
      </c>
      <c r="AA1648"/>
      <c r="AB1648"/>
      <c r="AC1648"/>
      <c r="AD1648"/>
      <c r="AE1648"/>
      <c r="AF1648" t="n">
        <v>11</v>
      </c>
      <c r="AG1648" t="n">
        <v>77</v>
      </c>
      <c r="AH1648" t="n">
        <v>77</v>
      </c>
      <c r="AI1648" t="n">
        <v>19922</v>
      </c>
      <c r="AJ1648" t="n">
        <v>20493</v>
      </c>
      <c r="AK1648"/>
      <c r="AL1648"/>
      <c r="AM1648"/>
      <c r="AN1648"/>
      <c r="AO1648"/>
      <c r="AP1648"/>
      <c r="AQ1648"/>
      <c r="AR1648"/>
    </row>
    <row r="1649">
      <c r="A1649" t="n">
        <v>175786</v>
      </c>
      <c r="B1649" t="s">
        <v>2722</v>
      </c>
      <c r="C1649" t="s">
        <v>2723</v>
      </c>
      <c r="D1649" t="s">
        <v>2704</v>
      </c>
      <c r="E1649" t="s">
        <v>147</v>
      </c>
      <c r="F1649" t="s">
        <v>173</v>
      </c>
      <c r="G1649" t="s">
        <v>149</v>
      </c>
      <c r="H1649" t="s">
        <v>174</v>
      </c>
      <c r="I1649" t="s">
        <v>205</v>
      </c>
      <c r="J1649" t="s">
        <v>152</v>
      </c>
      <c r="K1649" t="s">
        <v>176</v>
      </c>
      <c r="L1649" t="s">
        <v>155</v>
      </c>
      <c r="M1649" t="s">
        <v>155</v>
      </c>
      <c r="N1649" t="n">
        <v>-90.4161</v>
      </c>
      <c r="O1649" t="n">
        <v>32.2561</v>
      </c>
      <c r="P1649" t="n">
        <v>12808</v>
      </c>
      <c r="Q1649" t="n">
        <v>12808</v>
      </c>
      <c r="R1649" t="n">
        <v>60.8</v>
      </c>
      <c r="S1649" t="n">
        <v>30.1</v>
      </c>
      <c r="T1649" t="n">
        <v>51.1</v>
      </c>
      <c r="U1649" t="n">
        <v>2.7</v>
      </c>
      <c r="V1649" t="n">
        <v>0.6</v>
      </c>
      <c r="W1649" t="n">
        <v>0</v>
      </c>
      <c r="X1649" t="n">
        <v>55</v>
      </c>
      <c r="Y1649" t="n">
        <v>51</v>
      </c>
      <c r="Z1649" t="n">
        <v>15</v>
      </c>
      <c r="AA1649" t="n">
        <v>1628</v>
      </c>
      <c r="AB1649" t="n">
        <v>42.1</v>
      </c>
      <c r="AC1649"/>
      <c r="AD1649"/>
      <c r="AE1649"/>
      <c r="AF1649" t="n">
        <v>1370</v>
      </c>
      <c r="AG1649" t="n">
        <v>38</v>
      </c>
      <c r="AH1649" t="n">
        <v>48</v>
      </c>
      <c r="AI1649" t="n">
        <v>3644</v>
      </c>
      <c r="AJ1649" t="n">
        <v>2410</v>
      </c>
      <c r="AK1649" t="n">
        <v>2328</v>
      </c>
      <c r="AL1649" t="n">
        <v>4453</v>
      </c>
      <c r="AM1649" t="n">
        <v>7035</v>
      </c>
      <c r="AN1649" t="n">
        <v>7972</v>
      </c>
      <c r="AO1649" t="n">
        <v>2044</v>
      </c>
      <c r="AP1649"/>
      <c r="AQ1649"/>
      <c r="AR1649"/>
    </row>
    <row r="1650">
      <c r="A1650" t="n">
        <v>175810</v>
      </c>
      <c r="B1650" t="s">
        <v>2724</v>
      </c>
      <c r="C1650" t="s">
        <v>2725</v>
      </c>
      <c r="D1650" t="s">
        <v>2704</v>
      </c>
      <c r="E1650" t="s">
        <v>147</v>
      </c>
      <c r="F1650" t="s">
        <v>173</v>
      </c>
      <c r="G1650" t="s">
        <v>149</v>
      </c>
      <c r="H1650" t="s">
        <v>174</v>
      </c>
      <c r="I1650" t="s">
        <v>205</v>
      </c>
      <c r="J1650" t="s">
        <v>168</v>
      </c>
      <c r="K1650" t="s">
        <v>176</v>
      </c>
      <c r="L1650" t="s">
        <v>155</v>
      </c>
      <c r="M1650" t="s">
        <v>155</v>
      </c>
      <c r="N1650" t="n">
        <v>-89.9158</v>
      </c>
      <c r="O1650" t="n">
        <v>32.97</v>
      </c>
      <c r="P1650" t="n">
        <v>6903</v>
      </c>
      <c r="Q1650" t="n">
        <v>6903</v>
      </c>
      <c r="R1650" t="n">
        <v>67.4</v>
      </c>
      <c r="S1650" t="n">
        <v>48.5</v>
      </c>
      <c r="T1650" t="n">
        <v>45.2</v>
      </c>
      <c r="U1650" t="n">
        <v>1.8</v>
      </c>
      <c r="V1650" t="n">
        <v>1</v>
      </c>
      <c r="W1650" t="n">
        <v>0</v>
      </c>
      <c r="X1650" t="n">
        <v>56</v>
      </c>
      <c r="Y1650" t="n">
        <v>16</v>
      </c>
      <c r="Z1650" t="n">
        <v>17</v>
      </c>
      <c r="AA1650" t="n">
        <v>955</v>
      </c>
      <c r="AB1650" t="n">
        <v>45.4</v>
      </c>
      <c r="AC1650"/>
      <c r="AD1650"/>
      <c r="AE1650"/>
      <c r="AF1650" t="n">
        <v>987</v>
      </c>
      <c r="AG1650" t="n">
        <v>42</v>
      </c>
      <c r="AH1650" t="n">
        <v>62</v>
      </c>
      <c r="AI1650" t="n">
        <v>7079</v>
      </c>
      <c r="AJ1650" t="n">
        <v>5963</v>
      </c>
      <c r="AK1650" t="n">
        <v>7686</v>
      </c>
      <c r="AL1650"/>
      <c r="AM1650" t="n">
        <v>10910</v>
      </c>
      <c r="AN1650"/>
      <c r="AO1650" t="n">
        <v>990</v>
      </c>
      <c r="AP1650"/>
      <c r="AQ1650"/>
      <c r="AR1650"/>
    </row>
    <row r="1651">
      <c r="A1651" t="n">
        <v>175829</v>
      </c>
      <c r="B1651" t="s">
        <v>2726</v>
      </c>
      <c r="C1651" t="s">
        <v>2727</v>
      </c>
      <c r="D1651" t="s">
        <v>2704</v>
      </c>
      <c r="E1651" t="s">
        <v>147</v>
      </c>
      <c r="F1651" t="s">
        <v>173</v>
      </c>
      <c r="G1651" t="s">
        <v>149</v>
      </c>
      <c r="H1651" t="s">
        <v>174</v>
      </c>
      <c r="I1651" t="s">
        <v>205</v>
      </c>
      <c r="J1651" t="s">
        <v>168</v>
      </c>
      <c r="K1651" t="s">
        <v>176</v>
      </c>
      <c r="L1651" t="s">
        <v>155</v>
      </c>
      <c r="M1651" t="s">
        <v>155</v>
      </c>
      <c r="N1651" t="n">
        <v>-88.4121</v>
      </c>
      <c r="O1651" t="n">
        <v>34.2765</v>
      </c>
      <c r="P1651" t="n">
        <v>6466</v>
      </c>
      <c r="Q1651" t="n">
        <v>6466</v>
      </c>
      <c r="R1651" t="n">
        <v>63.7</v>
      </c>
      <c r="S1651" t="n">
        <v>64.8</v>
      </c>
      <c r="T1651" t="n">
        <v>28.5</v>
      </c>
      <c r="U1651" t="n">
        <v>2.8</v>
      </c>
      <c r="V1651" t="n">
        <v>0.8</v>
      </c>
      <c r="W1651" t="n">
        <v>0</v>
      </c>
      <c r="X1651" t="n">
        <v>75</v>
      </c>
      <c r="Y1651" t="n">
        <v>17</v>
      </c>
      <c r="Z1651" t="n">
        <v>20</v>
      </c>
      <c r="AA1651" t="n">
        <v>1268</v>
      </c>
      <c r="AB1651" t="n">
        <v>45.3</v>
      </c>
      <c r="AC1651"/>
      <c r="AD1651"/>
      <c r="AE1651"/>
      <c r="AF1651" t="n">
        <v>1305</v>
      </c>
      <c r="AG1651" t="n">
        <v>46</v>
      </c>
      <c r="AH1651" t="n">
        <v>92</v>
      </c>
      <c r="AI1651" t="n">
        <v>5644</v>
      </c>
      <c r="AJ1651" t="n">
        <v>3839</v>
      </c>
      <c r="AK1651" t="n">
        <v>4393</v>
      </c>
      <c r="AL1651" t="n">
        <v>6475</v>
      </c>
      <c r="AM1651" t="n">
        <v>8038</v>
      </c>
      <c r="AN1651" t="n">
        <v>8222</v>
      </c>
      <c r="AO1651" t="n">
        <v>968</v>
      </c>
      <c r="AP1651"/>
      <c r="AQ1651"/>
      <c r="AR1651"/>
    </row>
    <row r="1652">
      <c r="A1652" t="n">
        <v>175856</v>
      </c>
      <c r="B1652" t="s">
        <v>2728</v>
      </c>
      <c r="C1652" t="s">
        <v>2022</v>
      </c>
      <c r="D1652" t="s">
        <v>2704</v>
      </c>
      <c r="E1652" t="s">
        <v>147</v>
      </c>
      <c r="F1652" t="s">
        <v>148</v>
      </c>
      <c r="G1652" t="s">
        <v>149</v>
      </c>
      <c r="H1652" t="s">
        <v>150</v>
      </c>
      <c r="I1652" t="s">
        <v>151</v>
      </c>
      <c r="J1652" t="s">
        <v>152</v>
      </c>
      <c r="K1652" t="s">
        <v>159</v>
      </c>
      <c r="L1652" t="s">
        <v>154</v>
      </c>
      <c r="M1652" t="s">
        <v>155</v>
      </c>
      <c r="N1652" t="n">
        <v>-90.2074</v>
      </c>
      <c r="O1652" t="n">
        <v>32.2961</v>
      </c>
      <c r="P1652" t="n">
        <v>7764</v>
      </c>
      <c r="Q1652" t="n">
        <v>5351</v>
      </c>
      <c r="R1652" t="n">
        <v>63.4</v>
      </c>
      <c r="S1652" t="n">
        <v>1.9</v>
      </c>
      <c r="T1652" t="n">
        <v>94.8</v>
      </c>
      <c r="U1652" t="n">
        <v>0.4</v>
      </c>
      <c r="V1652" t="n">
        <v>0.2</v>
      </c>
      <c r="W1652" t="n">
        <v>1.4</v>
      </c>
      <c r="X1652" t="n">
        <v>68</v>
      </c>
      <c r="Y1652" t="n">
        <v>28</v>
      </c>
      <c r="Z1652" t="n">
        <v>15</v>
      </c>
      <c r="AA1652" t="n">
        <v>932</v>
      </c>
      <c r="AB1652" t="n">
        <v>32.2</v>
      </c>
      <c r="AC1652" t="n">
        <v>932</v>
      </c>
      <c r="AD1652" t="n">
        <v>32.2</v>
      </c>
      <c r="AE1652" t="n">
        <v>19</v>
      </c>
      <c r="AF1652" t="n">
        <v>1068</v>
      </c>
      <c r="AG1652" t="n">
        <v>68</v>
      </c>
      <c r="AH1652" t="n">
        <v>83</v>
      </c>
      <c r="AI1652" t="n">
        <v>19892</v>
      </c>
      <c r="AJ1652" t="n">
        <v>19018</v>
      </c>
      <c r="AK1652" t="n">
        <v>19006</v>
      </c>
      <c r="AL1652" t="n">
        <v>22679</v>
      </c>
      <c r="AM1652" t="n">
        <v>26845</v>
      </c>
      <c r="AN1652" t="n">
        <v>23333</v>
      </c>
      <c r="AO1652"/>
      <c r="AP1652" t="n">
        <v>831</v>
      </c>
      <c r="AQ1652" t="n">
        <v>429</v>
      </c>
      <c r="AR1652" t="n">
        <v>68</v>
      </c>
    </row>
    <row r="1653">
      <c r="A1653" t="n">
        <v>175883</v>
      </c>
      <c r="B1653" t="s">
        <v>2729</v>
      </c>
      <c r="C1653" t="s">
        <v>2730</v>
      </c>
      <c r="D1653" t="s">
        <v>2704</v>
      </c>
      <c r="E1653" t="s">
        <v>147</v>
      </c>
      <c r="F1653" t="s">
        <v>173</v>
      </c>
      <c r="G1653" t="s">
        <v>149</v>
      </c>
      <c r="H1653" t="s">
        <v>174</v>
      </c>
      <c r="I1653" t="s">
        <v>175</v>
      </c>
      <c r="J1653" t="s">
        <v>168</v>
      </c>
      <c r="K1653" t="s">
        <v>176</v>
      </c>
      <c r="L1653" t="s">
        <v>155</v>
      </c>
      <c r="M1653" t="s">
        <v>155</v>
      </c>
      <c r="N1653" t="n">
        <v>-89.2009</v>
      </c>
      <c r="O1653" t="n">
        <v>31.5969</v>
      </c>
      <c r="P1653" t="n">
        <v>6064</v>
      </c>
      <c r="Q1653" t="n">
        <v>6064</v>
      </c>
      <c r="R1653" t="n">
        <v>63</v>
      </c>
      <c r="S1653" t="n">
        <v>61.4</v>
      </c>
      <c r="T1653" t="n">
        <v>32.2</v>
      </c>
      <c r="U1653" t="n">
        <v>1.5</v>
      </c>
      <c r="V1653" t="n">
        <v>0.4</v>
      </c>
      <c r="W1653" t="n">
        <v>0.4</v>
      </c>
      <c r="X1653" t="n">
        <v>55</v>
      </c>
      <c r="Y1653" t="n">
        <v>19</v>
      </c>
      <c r="Z1653" t="n">
        <v>24</v>
      </c>
      <c r="AA1653" t="n">
        <v>825</v>
      </c>
      <c r="AB1653" t="n">
        <v>35.9</v>
      </c>
      <c r="AC1653"/>
      <c r="AD1653"/>
      <c r="AE1653"/>
      <c r="AF1653" t="n">
        <v>670</v>
      </c>
      <c r="AG1653" t="n">
        <v>38</v>
      </c>
      <c r="AH1653" t="n">
        <v>76</v>
      </c>
      <c r="AI1653" t="n">
        <v>8982</v>
      </c>
      <c r="AJ1653" t="n">
        <v>7675</v>
      </c>
      <c r="AK1653" t="n">
        <v>7653</v>
      </c>
      <c r="AL1653" t="n">
        <v>9154</v>
      </c>
      <c r="AM1653" t="n">
        <v>10572</v>
      </c>
      <c r="AN1653" t="n">
        <v>13924</v>
      </c>
      <c r="AO1653" t="n">
        <v>784</v>
      </c>
      <c r="AP1653"/>
      <c r="AQ1653"/>
      <c r="AR1653"/>
    </row>
    <row r="1654">
      <c r="A1654" t="n">
        <v>175935</v>
      </c>
      <c r="B1654" t="s">
        <v>2731</v>
      </c>
      <c r="C1654" t="s">
        <v>2732</v>
      </c>
      <c r="D1654" t="s">
        <v>2704</v>
      </c>
      <c r="E1654" t="s">
        <v>147</v>
      </c>
      <c r="F1654" t="s">
        <v>173</v>
      </c>
      <c r="G1654" t="s">
        <v>149</v>
      </c>
      <c r="H1654" t="s">
        <v>174</v>
      </c>
      <c r="I1654" t="s">
        <v>175</v>
      </c>
      <c r="J1654" t="s">
        <v>168</v>
      </c>
      <c r="K1654" t="s">
        <v>176</v>
      </c>
      <c r="L1654" t="s">
        <v>155</v>
      </c>
      <c r="M1654" t="s">
        <v>155</v>
      </c>
      <c r="N1654" t="n">
        <v>-88.7328</v>
      </c>
      <c r="O1654" t="n">
        <v>32.3674</v>
      </c>
      <c r="P1654" t="n">
        <v>3665</v>
      </c>
      <c r="Q1654" t="n">
        <v>3665</v>
      </c>
      <c r="R1654" t="n">
        <v>69.4</v>
      </c>
      <c r="S1654" t="n">
        <v>41.9</v>
      </c>
      <c r="T1654" t="n">
        <v>48.5</v>
      </c>
      <c r="U1654" t="n">
        <v>2.2</v>
      </c>
      <c r="V1654" t="n">
        <v>1</v>
      </c>
      <c r="W1654" t="n">
        <v>0</v>
      </c>
      <c r="X1654" t="n">
        <v>60</v>
      </c>
      <c r="Y1654" t="n">
        <v>22</v>
      </c>
      <c r="Z1654" t="n">
        <v>15</v>
      </c>
      <c r="AA1654" t="n">
        <v>459</v>
      </c>
      <c r="AB1654" t="n">
        <v>44.2</v>
      </c>
      <c r="AC1654"/>
      <c r="AD1654"/>
      <c r="AE1654"/>
      <c r="AF1654" t="n">
        <v>419</v>
      </c>
      <c r="AG1654" t="n">
        <v>40</v>
      </c>
      <c r="AH1654" t="n">
        <v>61</v>
      </c>
      <c r="AI1654" t="n">
        <v>7352</v>
      </c>
      <c r="AJ1654" t="n">
        <v>6811</v>
      </c>
      <c r="AK1654"/>
      <c r="AL1654"/>
      <c r="AM1654"/>
      <c r="AN1654"/>
      <c r="AO1654" t="n">
        <v>460</v>
      </c>
      <c r="AP1654"/>
      <c r="AQ1654"/>
      <c r="AR1654"/>
    </row>
    <row r="1655">
      <c r="A1655" t="n">
        <v>175980</v>
      </c>
      <c r="B1655" t="s">
        <v>2733</v>
      </c>
      <c r="C1655" t="s">
        <v>2022</v>
      </c>
      <c r="D1655" t="s">
        <v>2704</v>
      </c>
      <c r="E1655" t="s">
        <v>147</v>
      </c>
      <c r="F1655" t="s">
        <v>162</v>
      </c>
      <c r="G1655" t="s">
        <v>163</v>
      </c>
      <c r="H1655" t="s">
        <v>150</v>
      </c>
      <c r="I1655" t="s">
        <v>151</v>
      </c>
      <c r="J1655" t="s">
        <v>164</v>
      </c>
      <c r="K1655" t="s">
        <v>179</v>
      </c>
      <c r="L1655" t="s">
        <v>155</v>
      </c>
      <c r="M1655" t="s">
        <v>155</v>
      </c>
      <c r="N1655" t="n">
        <v>-90.18</v>
      </c>
      <c r="O1655" t="n">
        <v>32.3227</v>
      </c>
      <c r="P1655" t="n">
        <v>698</v>
      </c>
      <c r="Q1655" t="n">
        <v>623</v>
      </c>
      <c r="R1655" t="n">
        <v>46.1</v>
      </c>
      <c r="S1655" t="n">
        <v>59.4</v>
      </c>
      <c r="T1655" t="n">
        <v>27.3</v>
      </c>
      <c r="U1655" t="n">
        <v>4.5</v>
      </c>
      <c r="V1655" t="n">
        <v>3.2</v>
      </c>
      <c r="W1655" t="n">
        <v>2.1</v>
      </c>
      <c r="X1655" t="n">
        <v>73</v>
      </c>
      <c r="Y1655"/>
      <c r="Z1655" t="n">
        <v>9</v>
      </c>
      <c r="AA1655" t="n">
        <v>229</v>
      </c>
      <c r="AB1655" t="n">
        <v>55.5</v>
      </c>
      <c r="AC1655" t="n">
        <v>213</v>
      </c>
      <c r="AD1655" t="n">
        <v>59.6</v>
      </c>
      <c r="AE1655" t="n">
        <v>57.7</v>
      </c>
      <c r="AF1655" t="n">
        <v>181</v>
      </c>
      <c r="AG1655" t="n">
        <v>36</v>
      </c>
      <c r="AH1655" t="n">
        <v>99</v>
      </c>
      <c r="AI1655" t="n">
        <v>26739</v>
      </c>
      <c r="AJ1655" t="n">
        <v>20651</v>
      </c>
      <c r="AK1655" t="n">
        <v>20231</v>
      </c>
      <c r="AL1655" t="n">
        <v>26671</v>
      </c>
      <c r="AM1655" t="n">
        <v>26007</v>
      </c>
      <c r="AN1655" t="n">
        <v>32686</v>
      </c>
      <c r="AO1655"/>
      <c r="AP1655" t="n">
        <v>132</v>
      </c>
      <c r="AQ1655" t="n">
        <v>29</v>
      </c>
      <c r="AR1655"/>
    </row>
    <row r="1656">
      <c r="A1656" t="n">
        <v>176008</v>
      </c>
      <c r="B1656" t="s">
        <v>2734</v>
      </c>
      <c r="C1656" t="s">
        <v>2614</v>
      </c>
      <c r="D1656" t="s">
        <v>2704</v>
      </c>
      <c r="E1656" t="s">
        <v>147</v>
      </c>
      <c r="F1656" t="s">
        <v>173</v>
      </c>
      <c r="G1656" t="s">
        <v>149</v>
      </c>
      <c r="H1656" t="s">
        <v>174</v>
      </c>
      <c r="I1656" t="s">
        <v>205</v>
      </c>
      <c r="J1656" t="s">
        <v>168</v>
      </c>
      <c r="K1656" t="s">
        <v>176</v>
      </c>
      <c r="L1656" t="s">
        <v>155</v>
      </c>
      <c r="M1656" t="s">
        <v>155</v>
      </c>
      <c r="N1656" t="n">
        <v>-90.5021</v>
      </c>
      <c r="O1656" t="n">
        <v>33.4449</v>
      </c>
      <c r="P1656" t="n">
        <v>2710</v>
      </c>
      <c r="Q1656" t="n">
        <v>2710</v>
      </c>
      <c r="R1656" t="n">
        <v>61.8</v>
      </c>
      <c r="S1656" t="n">
        <v>30.4</v>
      </c>
      <c r="T1656" t="n">
        <v>61.6</v>
      </c>
      <c r="U1656" t="n">
        <v>2.1</v>
      </c>
      <c r="V1656" t="n">
        <v>0.7</v>
      </c>
      <c r="W1656" t="n">
        <v>0</v>
      </c>
      <c r="X1656" t="n">
        <v>61</v>
      </c>
      <c r="Y1656" t="n">
        <v>3</v>
      </c>
      <c r="Z1656" t="n">
        <v>17</v>
      </c>
      <c r="AA1656" t="n">
        <v>478</v>
      </c>
      <c r="AB1656" t="n">
        <v>29.9</v>
      </c>
      <c r="AC1656"/>
      <c r="AD1656"/>
      <c r="AE1656"/>
      <c r="AF1656" t="n">
        <v>427</v>
      </c>
      <c r="AG1656" t="n">
        <v>49</v>
      </c>
      <c r="AH1656" t="n">
        <v>60</v>
      </c>
      <c r="AI1656" t="n">
        <v>2616</v>
      </c>
      <c r="AJ1656" t="n">
        <v>2265</v>
      </c>
      <c r="AK1656" t="n">
        <v>5822</v>
      </c>
      <c r="AL1656"/>
      <c r="AM1656"/>
      <c r="AN1656"/>
      <c r="AO1656" t="n">
        <v>277</v>
      </c>
      <c r="AP1656"/>
      <c r="AQ1656"/>
      <c r="AR1656"/>
    </row>
    <row r="1657">
      <c r="A1657" t="n">
        <v>176017</v>
      </c>
      <c r="B1657" t="s">
        <v>2735</v>
      </c>
      <c r="C1657" t="s">
        <v>2736</v>
      </c>
      <c r="D1657" t="s">
        <v>2704</v>
      </c>
      <c r="E1657" t="s">
        <v>147</v>
      </c>
      <c r="F1657" t="s">
        <v>148</v>
      </c>
      <c r="G1657" t="s">
        <v>149</v>
      </c>
      <c r="H1657" t="s">
        <v>150</v>
      </c>
      <c r="I1657" t="s">
        <v>175</v>
      </c>
      <c r="J1657" t="s">
        <v>158</v>
      </c>
      <c r="K1657" t="s">
        <v>159</v>
      </c>
      <c r="L1657" t="s">
        <v>155</v>
      </c>
      <c r="M1657" t="s">
        <v>155</v>
      </c>
      <c r="N1657" t="n">
        <v>-89.5374</v>
      </c>
      <c r="O1657" t="n">
        <v>34.3655</v>
      </c>
      <c r="P1657" t="n">
        <v>24701</v>
      </c>
      <c r="Q1657" t="n">
        <v>19017</v>
      </c>
      <c r="R1657" t="n">
        <v>57</v>
      </c>
      <c r="S1657" t="n">
        <v>76.6</v>
      </c>
      <c r="T1657" t="n">
        <v>11.6</v>
      </c>
      <c r="U1657" t="n">
        <v>4.8</v>
      </c>
      <c r="V1657" t="n">
        <v>2</v>
      </c>
      <c r="W1657" t="n">
        <v>1.9</v>
      </c>
      <c r="X1657" t="n">
        <v>88</v>
      </c>
      <c r="Y1657" t="n">
        <v>47</v>
      </c>
      <c r="Z1657" t="n">
        <v>17</v>
      </c>
      <c r="AA1657" t="n">
        <v>3634</v>
      </c>
      <c r="AB1657" t="n">
        <v>68.5</v>
      </c>
      <c r="AC1657" t="n">
        <v>3634</v>
      </c>
      <c r="AD1657" t="n">
        <v>68.5</v>
      </c>
      <c r="AE1657" t="n">
        <v>55.2</v>
      </c>
      <c r="AF1657" t="n">
        <v>4429</v>
      </c>
      <c r="AG1657" t="n">
        <v>22</v>
      </c>
      <c r="AH1657" t="n">
        <v>73</v>
      </c>
      <c r="AI1657" t="n">
        <v>14946</v>
      </c>
      <c r="AJ1657" t="n">
        <v>8030</v>
      </c>
      <c r="AK1657" t="n">
        <v>9213</v>
      </c>
      <c r="AL1657" t="n">
        <v>15525</v>
      </c>
      <c r="AM1657" t="n">
        <v>19319</v>
      </c>
      <c r="AN1657" t="n">
        <v>20769</v>
      </c>
      <c r="AO1657"/>
      <c r="AP1657" t="n">
        <v>3846</v>
      </c>
      <c r="AQ1657" t="n">
        <v>1147</v>
      </c>
      <c r="AR1657" t="n">
        <v>730</v>
      </c>
    </row>
    <row r="1658">
      <c r="A1658" t="n">
        <v>176035</v>
      </c>
      <c r="B1658" t="s">
        <v>2737</v>
      </c>
      <c r="C1658" t="s">
        <v>1304</v>
      </c>
      <c r="D1658" t="s">
        <v>2704</v>
      </c>
      <c r="E1658" t="s">
        <v>147</v>
      </c>
      <c r="F1658" t="s">
        <v>148</v>
      </c>
      <c r="G1658" t="s">
        <v>149</v>
      </c>
      <c r="H1658" t="s">
        <v>150</v>
      </c>
      <c r="I1658" t="s">
        <v>175</v>
      </c>
      <c r="J1658" t="s">
        <v>168</v>
      </c>
      <c r="K1658" t="s">
        <v>153</v>
      </c>
      <c r="L1658" t="s">
        <v>155</v>
      </c>
      <c r="M1658" t="s">
        <v>155</v>
      </c>
      <c r="N1658" t="n">
        <v>-88.4186</v>
      </c>
      <c r="O1658" t="n">
        <v>33.4933</v>
      </c>
      <c r="P1658" t="n">
        <v>2973</v>
      </c>
      <c r="Q1658" t="n">
        <v>2610</v>
      </c>
      <c r="R1658" t="n">
        <v>78.2</v>
      </c>
      <c r="S1658" t="n">
        <v>56.9</v>
      </c>
      <c r="T1658" t="n">
        <v>37.7</v>
      </c>
      <c r="U1658" t="n">
        <v>0.8</v>
      </c>
      <c r="V1658" t="n">
        <v>2.5</v>
      </c>
      <c r="W1658" t="n">
        <v>0.8</v>
      </c>
      <c r="X1658" t="n">
        <v>72</v>
      </c>
      <c r="Y1658" t="n">
        <v>33</v>
      </c>
      <c r="Z1658" t="n">
        <v>10</v>
      </c>
      <c r="AA1658" t="n">
        <v>217</v>
      </c>
      <c r="AB1658" t="n">
        <v>37.8</v>
      </c>
      <c r="AC1658" t="n">
        <v>217</v>
      </c>
      <c r="AD1658" t="n">
        <v>37.3</v>
      </c>
      <c r="AE1658" t="n">
        <v>24.4</v>
      </c>
      <c r="AF1658" t="n">
        <v>121</v>
      </c>
      <c r="AG1658" t="n">
        <v>42</v>
      </c>
      <c r="AH1658" t="n">
        <v>91</v>
      </c>
      <c r="AI1658" t="n">
        <v>12617</v>
      </c>
      <c r="AJ1658" t="n">
        <v>11376</v>
      </c>
      <c r="AK1658" t="n">
        <v>13027</v>
      </c>
      <c r="AL1658" t="n">
        <v>11964</v>
      </c>
      <c r="AM1658" t="n">
        <v>18894</v>
      </c>
      <c r="AN1658" t="n">
        <v>18012</v>
      </c>
      <c r="AO1658" t="n">
        <v>37</v>
      </c>
      <c r="AP1658" t="n">
        <v>704</v>
      </c>
      <c r="AQ1658" t="n">
        <v>122</v>
      </c>
      <c r="AR1658" t="n">
        <v>6</v>
      </c>
    </row>
    <row r="1659">
      <c r="A1659" t="n">
        <v>176044</v>
      </c>
      <c r="B1659" t="s">
        <v>2738</v>
      </c>
      <c r="C1659" t="s">
        <v>2739</v>
      </c>
      <c r="D1659" t="s">
        <v>2704</v>
      </c>
      <c r="E1659" t="s">
        <v>147</v>
      </c>
      <c r="F1659" t="s">
        <v>148</v>
      </c>
      <c r="G1659" t="s">
        <v>149</v>
      </c>
      <c r="H1659" t="s">
        <v>150</v>
      </c>
      <c r="I1659" t="s">
        <v>205</v>
      </c>
      <c r="J1659" t="s">
        <v>168</v>
      </c>
      <c r="K1659" t="s">
        <v>153</v>
      </c>
      <c r="L1659" t="s">
        <v>154</v>
      </c>
      <c r="M1659" t="s">
        <v>155</v>
      </c>
      <c r="N1659" t="n">
        <v>-90.3413</v>
      </c>
      <c r="O1659" t="n">
        <v>33.5141</v>
      </c>
      <c r="P1659" t="n">
        <v>2427</v>
      </c>
      <c r="Q1659" t="n">
        <v>2180</v>
      </c>
      <c r="R1659" t="n">
        <v>56.5</v>
      </c>
      <c r="S1659" t="n">
        <v>11</v>
      </c>
      <c r="T1659" t="n">
        <v>79.5</v>
      </c>
      <c r="U1659" t="n">
        <v>3.3</v>
      </c>
      <c r="V1659" t="n">
        <v>0.6</v>
      </c>
      <c r="W1659" t="n">
        <v>0</v>
      </c>
      <c r="X1659" t="n">
        <v>58</v>
      </c>
      <c r="Y1659" t="n">
        <v>30</v>
      </c>
      <c r="Z1659" t="n">
        <v>13</v>
      </c>
      <c r="AA1659" t="n">
        <v>402</v>
      </c>
      <c r="AB1659" t="n">
        <v>22.1</v>
      </c>
      <c r="AC1659" t="n">
        <v>402</v>
      </c>
      <c r="AD1659" t="n">
        <v>22.1</v>
      </c>
      <c r="AE1659" t="n">
        <v>13.9</v>
      </c>
      <c r="AF1659" t="n">
        <v>205</v>
      </c>
      <c r="AG1659" t="n">
        <v>60</v>
      </c>
      <c r="AH1659" t="n">
        <v>70</v>
      </c>
      <c r="AI1659" t="n">
        <v>12304</v>
      </c>
      <c r="AJ1659" t="n">
        <v>11034</v>
      </c>
      <c r="AK1659" t="n">
        <v>12613</v>
      </c>
      <c r="AL1659" t="n">
        <v>14074</v>
      </c>
      <c r="AM1659" t="n">
        <v>12513</v>
      </c>
      <c r="AN1659" t="n">
        <v>10335</v>
      </c>
      <c r="AO1659"/>
      <c r="AP1659" t="n">
        <v>238</v>
      </c>
      <c r="AQ1659" t="n">
        <v>90</v>
      </c>
      <c r="AR1659"/>
    </row>
    <row r="1660">
      <c r="A1660" t="n">
        <v>176053</v>
      </c>
      <c r="B1660" t="s">
        <v>2740</v>
      </c>
      <c r="C1660" t="s">
        <v>2741</v>
      </c>
      <c r="D1660" t="s">
        <v>2704</v>
      </c>
      <c r="E1660" t="s">
        <v>147</v>
      </c>
      <c r="F1660" t="s">
        <v>162</v>
      </c>
      <c r="G1660" t="s">
        <v>163</v>
      </c>
      <c r="H1660" t="s">
        <v>150</v>
      </c>
      <c r="I1660" t="s">
        <v>186</v>
      </c>
      <c r="J1660" t="s">
        <v>168</v>
      </c>
      <c r="K1660" t="s">
        <v>159</v>
      </c>
      <c r="L1660" t="s">
        <v>155</v>
      </c>
      <c r="M1660" t="s">
        <v>155</v>
      </c>
      <c r="N1660" t="n">
        <v>-90.3298</v>
      </c>
      <c r="O1660" t="n">
        <v>32.3355</v>
      </c>
      <c r="P1660" t="n">
        <v>4763</v>
      </c>
      <c r="Q1660" t="n">
        <v>2729</v>
      </c>
      <c r="R1660" t="n">
        <v>58</v>
      </c>
      <c r="S1660" t="n">
        <v>69.3</v>
      </c>
      <c r="T1660" t="n">
        <v>17.1</v>
      </c>
      <c r="U1660" t="n">
        <v>3</v>
      </c>
      <c r="V1660" t="n">
        <v>2</v>
      </c>
      <c r="W1660" t="n">
        <v>3.6</v>
      </c>
      <c r="X1660" t="n">
        <v>80</v>
      </c>
      <c r="Y1660" t="n">
        <v>75</v>
      </c>
      <c r="Z1660" t="n">
        <v>14</v>
      </c>
      <c r="AA1660" t="n">
        <v>562</v>
      </c>
      <c r="AB1660" t="n">
        <v>62.8</v>
      </c>
      <c r="AC1660" t="n">
        <v>562</v>
      </c>
      <c r="AD1660" t="n">
        <v>62.8</v>
      </c>
      <c r="AE1660" t="n">
        <v>53.7</v>
      </c>
      <c r="AF1660" t="n">
        <v>372</v>
      </c>
      <c r="AG1660" t="n">
        <v>26</v>
      </c>
      <c r="AH1660" t="n">
        <v>95</v>
      </c>
      <c r="AI1660" t="n">
        <v>21135</v>
      </c>
      <c r="AJ1660" t="n">
        <v>18767</v>
      </c>
      <c r="AK1660" t="n">
        <v>17892</v>
      </c>
      <c r="AL1660" t="n">
        <v>22204</v>
      </c>
      <c r="AM1660" t="n">
        <v>24054</v>
      </c>
      <c r="AN1660" t="n">
        <v>22565</v>
      </c>
      <c r="AO1660"/>
      <c r="AP1660" t="n">
        <v>541</v>
      </c>
      <c r="AQ1660" t="n">
        <v>565</v>
      </c>
      <c r="AR1660" t="n">
        <v>134</v>
      </c>
    </row>
    <row r="1661">
      <c r="A1661" t="n">
        <v>176062</v>
      </c>
      <c r="B1661" t="s">
        <v>2742</v>
      </c>
      <c r="C1661" t="s">
        <v>2206</v>
      </c>
      <c r="D1661" t="s">
        <v>2704</v>
      </c>
      <c r="E1661" t="s">
        <v>147</v>
      </c>
      <c r="F1661" t="s">
        <v>199</v>
      </c>
      <c r="G1661" t="s">
        <v>189</v>
      </c>
      <c r="H1661" t="s">
        <v>200</v>
      </c>
      <c r="I1661" t="s">
        <v>175</v>
      </c>
      <c r="J1661" t="s">
        <v>164</v>
      </c>
      <c r="K1661"/>
      <c r="L1661" t="s">
        <v>155</v>
      </c>
      <c r="M1661" t="s">
        <v>155</v>
      </c>
      <c r="N1661" t="n">
        <v>-89.1354</v>
      </c>
      <c r="O1661" t="n">
        <v>31.6933</v>
      </c>
      <c r="P1661" t="n">
        <v>76</v>
      </c>
      <c r="Q1661" t="n">
        <v>76</v>
      </c>
      <c r="R1661" t="n">
        <v>100</v>
      </c>
      <c r="S1661" t="n">
        <v>84.2</v>
      </c>
      <c r="T1661" t="n">
        <v>11.8</v>
      </c>
      <c r="U1661" t="n">
        <v>3.9</v>
      </c>
      <c r="V1661" t="n">
        <v>0</v>
      </c>
      <c r="W1661" t="n">
        <v>0</v>
      </c>
      <c r="X1661" t="n">
        <v>88</v>
      </c>
      <c r="Y1661"/>
      <c r="Z1661" t="n">
        <v>10</v>
      </c>
      <c r="AA1661"/>
      <c r="AB1661"/>
      <c r="AC1661"/>
      <c r="AD1661"/>
      <c r="AE1661"/>
      <c r="AF1661" t="n">
        <v>12</v>
      </c>
      <c r="AG1661" t="n">
        <v>61</v>
      </c>
      <c r="AH1661" t="n">
        <v>61</v>
      </c>
      <c r="AI1661" t="n">
        <v>33120</v>
      </c>
      <c r="AJ1661" t="n">
        <v>33969</v>
      </c>
      <c r="AK1661"/>
      <c r="AL1661"/>
      <c r="AM1661"/>
      <c r="AN1661"/>
      <c r="AO1661"/>
      <c r="AP1661"/>
      <c r="AQ1661"/>
      <c r="AR1661"/>
    </row>
    <row r="1662">
      <c r="A1662" t="n">
        <v>176071</v>
      </c>
      <c r="B1662" t="s">
        <v>2743</v>
      </c>
      <c r="C1662" t="s">
        <v>2744</v>
      </c>
      <c r="D1662" t="s">
        <v>2704</v>
      </c>
      <c r="E1662" t="s">
        <v>147</v>
      </c>
      <c r="F1662" t="s">
        <v>173</v>
      </c>
      <c r="G1662" t="s">
        <v>149</v>
      </c>
      <c r="H1662" t="s">
        <v>174</v>
      </c>
      <c r="I1662" t="s">
        <v>205</v>
      </c>
      <c r="J1662" t="s">
        <v>152</v>
      </c>
      <c r="K1662" t="s">
        <v>176</v>
      </c>
      <c r="L1662" t="s">
        <v>155</v>
      </c>
      <c r="M1662" t="s">
        <v>155</v>
      </c>
      <c r="N1662" t="n">
        <v>-89.143</v>
      </c>
      <c r="O1662" t="n">
        <v>30.7808</v>
      </c>
      <c r="P1662" t="n">
        <v>11032</v>
      </c>
      <c r="Q1662" t="n">
        <v>11032</v>
      </c>
      <c r="R1662" t="n">
        <v>66.2</v>
      </c>
      <c r="S1662" t="n">
        <v>53.3</v>
      </c>
      <c r="T1662" t="n">
        <v>23.3</v>
      </c>
      <c r="U1662" t="n">
        <v>6.4</v>
      </c>
      <c r="V1662" t="n">
        <v>2.5</v>
      </c>
      <c r="W1662" t="n">
        <v>0</v>
      </c>
      <c r="X1662" t="n">
        <v>65</v>
      </c>
      <c r="Y1662" t="n">
        <v>22</v>
      </c>
      <c r="Z1662" t="n">
        <v>22</v>
      </c>
      <c r="AA1662" t="n">
        <v>1628</v>
      </c>
      <c r="AB1662" t="n">
        <v>47.4</v>
      </c>
      <c r="AC1662"/>
      <c r="AD1662"/>
      <c r="AE1662"/>
      <c r="AF1662" t="n">
        <v>1681</v>
      </c>
      <c r="AG1662" t="n">
        <v>41</v>
      </c>
      <c r="AH1662" t="n">
        <v>56</v>
      </c>
      <c r="AI1662" t="n">
        <v>6638</v>
      </c>
      <c r="AJ1662" t="n">
        <v>6113</v>
      </c>
      <c r="AK1662" t="n">
        <v>6985</v>
      </c>
      <c r="AL1662" t="n">
        <v>9496</v>
      </c>
      <c r="AM1662" t="n">
        <v>11915</v>
      </c>
      <c r="AN1662" t="n">
        <v>12908</v>
      </c>
      <c r="AO1662" t="n">
        <v>1838</v>
      </c>
      <c r="AP1662"/>
      <c r="AQ1662"/>
      <c r="AR1662"/>
    </row>
    <row r="1663">
      <c r="A1663" t="n">
        <v>176080</v>
      </c>
      <c r="B1663" t="s">
        <v>2745</v>
      </c>
      <c r="C1663" t="s">
        <v>2746</v>
      </c>
      <c r="D1663" t="s">
        <v>2704</v>
      </c>
      <c r="E1663" t="s">
        <v>147</v>
      </c>
      <c r="F1663" t="s">
        <v>148</v>
      </c>
      <c r="G1663" t="s">
        <v>149</v>
      </c>
      <c r="H1663" t="s">
        <v>150</v>
      </c>
      <c r="I1663" t="s">
        <v>175</v>
      </c>
      <c r="J1663" t="s">
        <v>158</v>
      </c>
      <c r="K1663" t="s">
        <v>159</v>
      </c>
      <c r="L1663" t="s">
        <v>155</v>
      </c>
      <c r="M1663" t="s">
        <v>155</v>
      </c>
      <c r="N1663" t="n">
        <v>-88.7901</v>
      </c>
      <c r="O1663" t="n">
        <v>33.4549</v>
      </c>
      <c r="P1663" t="n">
        <v>25193</v>
      </c>
      <c r="Q1663" t="n">
        <v>19991</v>
      </c>
      <c r="R1663" t="n">
        <v>50.5</v>
      </c>
      <c r="S1663" t="n">
        <v>73.1</v>
      </c>
      <c r="T1663" t="n">
        <v>16.2</v>
      </c>
      <c r="U1663" t="n">
        <v>3.8</v>
      </c>
      <c r="V1663" t="n">
        <v>1.6</v>
      </c>
      <c r="W1663" t="n">
        <v>1.2</v>
      </c>
      <c r="X1663" t="n">
        <v>83</v>
      </c>
      <c r="Y1663" t="n">
        <v>43</v>
      </c>
      <c r="Z1663" t="n">
        <v>16</v>
      </c>
      <c r="AA1663" t="n">
        <v>3424</v>
      </c>
      <c r="AB1663" t="n">
        <v>62.9</v>
      </c>
      <c r="AC1663" t="n">
        <v>3424</v>
      </c>
      <c r="AD1663" t="n">
        <v>62.9</v>
      </c>
      <c r="AE1663" t="n">
        <v>42.8</v>
      </c>
      <c r="AF1663" t="n">
        <v>3367</v>
      </c>
      <c r="AG1663" t="n">
        <v>29</v>
      </c>
      <c r="AH1663" t="n">
        <v>83</v>
      </c>
      <c r="AI1663" t="n">
        <v>16480</v>
      </c>
      <c r="AJ1663" t="n">
        <v>11968</v>
      </c>
      <c r="AK1663" t="n">
        <v>12879</v>
      </c>
      <c r="AL1663" t="n">
        <v>16750</v>
      </c>
      <c r="AM1663" t="n">
        <v>19608</v>
      </c>
      <c r="AN1663" t="n">
        <v>20463</v>
      </c>
      <c r="AO1663"/>
      <c r="AP1663" t="n">
        <v>4416</v>
      </c>
      <c r="AQ1663" t="n">
        <v>1127</v>
      </c>
      <c r="AR1663" t="n">
        <v>242</v>
      </c>
    </row>
    <row r="1664">
      <c r="A1664" t="n">
        <v>176169</v>
      </c>
      <c r="B1664" t="s">
        <v>2747</v>
      </c>
      <c r="C1664" t="s">
        <v>2748</v>
      </c>
      <c r="D1664" t="s">
        <v>2704</v>
      </c>
      <c r="E1664" t="s">
        <v>147</v>
      </c>
      <c r="F1664" t="s">
        <v>173</v>
      </c>
      <c r="G1664" t="s">
        <v>149</v>
      </c>
      <c r="H1664" t="s">
        <v>174</v>
      </c>
      <c r="I1664" t="s">
        <v>175</v>
      </c>
      <c r="J1664" t="s">
        <v>168</v>
      </c>
      <c r="K1664" t="s">
        <v>176</v>
      </c>
      <c r="L1664" t="s">
        <v>155</v>
      </c>
      <c r="M1664" t="s">
        <v>155</v>
      </c>
      <c r="N1664" t="n">
        <v>-88.5626</v>
      </c>
      <c r="O1664" t="n">
        <v>34.6683</v>
      </c>
      <c r="P1664" t="n">
        <v>3804</v>
      </c>
      <c r="Q1664" t="n">
        <v>3804</v>
      </c>
      <c r="R1664" t="n">
        <v>61.1</v>
      </c>
      <c r="S1664" t="n">
        <v>73.4</v>
      </c>
      <c r="T1664" t="n">
        <v>19.8</v>
      </c>
      <c r="U1664" t="n">
        <v>3.4</v>
      </c>
      <c r="V1664" t="n">
        <v>0.4</v>
      </c>
      <c r="W1664" t="n">
        <v>0</v>
      </c>
      <c r="X1664" t="n">
        <v>72</v>
      </c>
      <c r="Y1664" t="n">
        <v>17</v>
      </c>
      <c r="Z1664" t="n">
        <v>22</v>
      </c>
      <c r="AA1664" t="n">
        <v>946</v>
      </c>
      <c r="AB1664" t="n">
        <v>35.4</v>
      </c>
      <c r="AC1664"/>
      <c r="AD1664"/>
      <c r="AE1664"/>
      <c r="AF1664" t="n">
        <v>804</v>
      </c>
      <c r="AG1664" t="n">
        <v>58</v>
      </c>
      <c r="AH1664" t="n">
        <v>81</v>
      </c>
      <c r="AI1664" t="n">
        <v>8794</v>
      </c>
      <c r="AJ1664" t="n">
        <v>8435</v>
      </c>
      <c r="AK1664" t="n">
        <v>8288</v>
      </c>
      <c r="AL1664" t="n">
        <v>10184</v>
      </c>
      <c r="AM1664" t="n">
        <v>10953</v>
      </c>
      <c r="AN1664" t="n">
        <v>10644</v>
      </c>
      <c r="AO1664" t="n">
        <v>736</v>
      </c>
      <c r="AP1664"/>
      <c r="AQ1664"/>
      <c r="AR1664"/>
    </row>
    <row r="1665">
      <c r="A1665" t="n">
        <v>176178</v>
      </c>
      <c r="B1665" t="s">
        <v>2749</v>
      </c>
      <c r="C1665" t="s">
        <v>2750</v>
      </c>
      <c r="D1665" t="s">
        <v>2704</v>
      </c>
      <c r="E1665" t="s">
        <v>147</v>
      </c>
      <c r="F1665" t="s">
        <v>173</v>
      </c>
      <c r="G1665" t="s">
        <v>149</v>
      </c>
      <c r="H1665" t="s">
        <v>174</v>
      </c>
      <c r="I1665" t="s">
        <v>175</v>
      </c>
      <c r="J1665" t="s">
        <v>152</v>
      </c>
      <c r="K1665" t="s">
        <v>176</v>
      </c>
      <c r="L1665" t="s">
        <v>155</v>
      </c>
      <c r="M1665" t="s">
        <v>155</v>
      </c>
      <c r="N1665" t="n">
        <v>-89.9695</v>
      </c>
      <c r="O1665" t="n">
        <v>34.6255</v>
      </c>
      <c r="P1665" t="n">
        <v>9463</v>
      </c>
      <c r="Q1665" t="n">
        <v>9463</v>
      </c>
      <c r="R1665" t="n">
        <v>63.4</v>
      </c>
      <c r="S1665" t="n">
        <v>55.1</v>
      </c>
      <c r="T1665" t="n">
        <v>33.8</v>
      </c>
      <c r="U1665" t="n">
        <v>6.1</v>
      </c>
      <c r="V1665" t="n">
        <v>1.3</v>
      </c>
      <c r="W1665" t="n">
        <v>0</v>
      </c>
      <c r="X1665" t="n">
        <v>60</v>
      </c>
      <c r="Y1665" t="n">
        <v>38</v>
      </c>
      <c r="Z1665" t="n">
        <v>21</v>
      </c>
      <c r="AA1665" t="n">
        <v>1570</v>
      </c>
      <c r="AB1665" t="n">
        <v>42.3</v>
      </c>
      <c r="AC1665"/>
      <c r="AD1665"/>
      <c r="AE1665"/>
      <c r="AF1665" t="n">
        <v>1400</v>
      </c>
      <c r="AG1665" t="n">
        <v>33</v>
      </c>
      <c r="AH1665" t="n">
        <v>79</v>
      </c>
      <c r="AI1665" t="n">
        <v>7823</v>
      </c>
      <c r="AJ1665" t="n">
        <v>6140</v>
      </c>
      <c r="AK1665" t="n">
        <v>6968</v>
      </c>
      <c r="AL1665" t="n">
        <v>9083</v>
      </c>
      <c r="AM1665" t="n">
        <v>9996</v>
      </c>
      <c r="AN1665" t="n">
        <v>10097</v>
      </c>
      <c r="AO1665" t="n">
        <v>1085</v>
      </c>
      <c r="AP1665"/>
      <c r="AQ1665"/>
      <c r="AR1665"/>
    </row>
    <row r="1666">
      <c r="A1666" t="n">
        <v>176239</v>
      </c>
      <c r="B1666" t="s">
        <v>2751</v>
      </c>
      <c r="C1666" t="s">
        <v>2752</v>
      </c>
      <c r="D1666" t="s">
        <v>2704</v>
      </c>
      <c r="E1666" t="s">
        <v>147</v>
      </c>
      <c r="F1666" t="s">
        <v>173</v>
      </c>
      <c r="G1666" t="s">
        <v>149</v>
      </c>
      <c r="H1666" t="s">
        <v>174</v>
      </c>
      <c r="I1666" t="s">
        <v>205</v>
      </c>
      <c r="J1666" t="s">
        <v>152</v>
      </c>
      <c r="K1666" t="s">
        <v>176</v>
      </c>
      <c r="L1666" t="s">
        <v>155</v>
      </c>
      <c r="M1666" t="s">
        <v>155</v>
      </c>
      <c r="N1666" t="n">
        <v>-89.5431</v>
      </c>
      <c r="O1666" t="n">
        <v>30.8443</v>
      </c>
      <c r="P1666" t="n">
        <v>7458</v>
      </c>
      <c r="Q1666" t="n">
        <v>7458</v>
      </c>
      <c r="R1666" t="n">
        <v>66.7</v>
      </c>
      <c r="S1666" t="n">
        <v>61.2</v>
      </c>
      <c r="T1666" t="n">
        <v>32.7</v>
      </c>
      <c r="U1666" t="n">
        <v>0.6</v>
      </c>
      <c r="V1666" t="n">
        <v>0.7</v>
      </c>
      <c r="W1666" t="n">
        <v>0</v>
      </c>
      <c r="X1666" t="n">
        <v>60</v>
      </c>
      <c r="Y1666" t="n">
        <v>25</v>
      </c>
      <c r="Z1666" t="n">
        <v>27</v>
      </c>
      <c r="AA1666" t="n">
        <v>762</v>
      </c>
      <c r="AB1666" t="n">
        <v>35.3</v>
      </c>
      <c r="AC1666"/>
      <c r="AD1666"/>
      <c r="AE1666"/>
      <c r="AF1666" t="n">
        <v>789</v>
      </c>
      <c r="AG1666" t="n">
        <v>47</v>
      </c>
      <c r="AH1666" t="n">
        <v>67</v>
      </c>
      <c r="AI1666" t="n">
        <v>5019</v>
      </c>
      <c r="AJ1666" t="n">
        <v>3236</v>
      </c>
      <c r="AK1666" t="n">
        <v>4122</v>
      </c>
      <c r="AL1666" t="n">
        <v>5882</v>
      </c>
      <c r="AM1666" t="n">
        <v>8403</v>
      </c>
      <c r="AN1666" t="n">
        <v>9040</v>
      </c>
      <c r="AO1666" t="n">
        <v>1034</v>
      </c>
      <c r="AP1666"/>
      <c r="AQ1666"/>
      <c r="AR1666"/>
    </row>
    <row r="1667">
      <c r="A1667" t="n">
        <v>176318</v>
      </c>
      <c r="B1667" t="s">
        <v>2753</v>
      </c>
      <c r="C1667" t="s">
        <v>2754</v>
      </c>
      <c r="D1667" t="s">
        <v>2704</v>
      </c>
      <c r="E1667" t="s">
        <v>147</v>
      </c>
      <c r="F1667" t="s">
        <v>162</v>
      </c>
      <c r="G1667" t="s">
        <v>163</v>
      </c>
      <c r="H1667" t="s">
        <v>150</v>
      </c>
      <c r="I1667" t="s">
        <v>175</v>
      </c>
      <c r="J1667" t="s">
        <v>164</v>
      </c>
      <c r="K1667" t="s">
        <v>179</v>
      </c>
      <c r="L1667" t="s">
        <v>154</v>
      </c>
      <c r="M1667" t="s">
        <v>155</v>
      </c>
      <c r="N1667" t="n">
        <v>-89.447</v>
      </c>
      <c r="O1667" t="n">
        <v>34.7769</v>
      </c>
      <c r="P1667" t="n">
        <v>629</v>
      </c>
      <c r="Q1667" t="n">
        <v>629</v>
      </c>
      <c r="R1667" t="n">
        <v>51.7</v>
      </c>
      <c r="S1667" t="n">
        <v>3.5</v>
      </c>
      <c r="T1667" t="n">
        <v>93.3</v>
      </c>
      <c r="U1667" t="n">
        <v>1.3</v>
      </c>
      <c r="V1667" t="n">
        <v>1</v>
      </c>
      <c r="W1667" t="n">
        <v>1</v>
      </c>
      <c r="X1667" t="n">
        <v>10</v>
      </c>
      <c r="Y1667"/>
      <c r="Z1667" t="n">
        <v>11</v>
      </c>
      <c r="AA1667" t="n">
        <v>141</v>
      </c>
      <c r="AB1667" t="n">
        <v>27</v>
      </c>
      <c r="AC1667" t="n">
        <v>141</v>
      </c>
      <c r="AD1667" t="n">
        <v>27</v>
      </c>
      <c r="AE1667" t="n">
        <v>24.1</v>
      </c>
      <c r="AF1667" t="n">
        <v>137</v>
      </c>
      <c r="AG1667" t="n">
        <v>69</v>
      </c>
      <c r="AH1667" t="n">
        <v>95</v>
      </c>
      <c r="AI1667" t="n">
        <v>8234</v>
      </c>
      <c r="AJ1667" t="n">
        <v>8487</v>
      </c>
      <c r="AK1667" t="n">
        <v>7178</v>
      </c>
      <c r="AL1667" t="n">
        <v>11635</v>
      </c>
      <c r="AM1667" t="n">
        <v>9226</v>
      </c>
      <c r="AN1667" t="n">
        <v>7027</v>
      </c>
      <c r="AO1667"/>
      <c r="AP1667" t="n">
        <v>79</v>
      </c>
      <c r="AQ1667"/>
      <c r="AR1667"/>
    </row>
    <row r="1668">
      <c r="A1668" t="n">
        <v>176336</v>
      </c>
      <c r="B1668" t="s">
        <v>2755</v>
      </c>
      <c r="C1668" t="s">
        <v>2206</v>
      </c>
      <c r="D1668" t="s">
        <v>2704</v>
      </c>
      <c r="E1668" t="s">
        <v>147</v>
      </c>
      <c r="F1668" t="s">
        <v>162</v>
      </c>
      <c r="G1668" t="s">
        <v>163</v>
      </c>
      <c r="H1668" t="s">
        <v>150</v>
      </c>
      <c r="I1668" t="s">
        <v>175</v>
      </c>
      <c r="J1668" t="s">
        <v>164</v>
      </c>
      <c r="K1668" t="s">
        <v>179</v>
      </c>
      <c r="L1668" t="s">
        <v>155</v>
      </c>
      <c r="M1668" t="s">
        <v>155</v>
      </c>
      <c r="N1668" t="n">
        <v>-89.1494</v>
      </c>
      <c r="O1668" t="n">
        <v>31.7485</v>
      </c>
      <c r="P1668" t="n">
        <v>116</v>
      </c>
      <c r="Q1668" t="n">
        <v>116</v>
      </c>
      <c r="R1668" t="n">
        <v>28.4</v>
      </c>
      <c r="S1668" t="n">
        <v>47.4</v>
      </c>
      <c r="T1668" t="n">
        <v>40.5</v>
      </c>
      <c r="U1668" t="n">
        <v>2.6</v>
      </c>
      <c r="V1668" t="n">
        <v>0</v>
      </c>
      <c r="W1668" t="n">
        <v>0.9</v>
      </c>
      <c r="X1668" t="n">
        <v>19</v>
      </c>
      <c r="Y1668"/>
      <c r="Z1668" t="n">
        <v>12</v>
      </c>
      <c r="AA1668" t="n">
        <v>5</v>
      </c>
      <c r="AB1668" t="n">
        <v>100</v>
      </c>
      <c r="AC1668" t="n">
        <v>5</v>
      </c>
      <c r="AD1668" t="n">
        <v>60</v>
      </c>
      <c r="AE1668" t="n">
        <v>20</v>
      </c>
      <c r="AF1668" t="n">
        <v>24</v>
      </c>
      <c r="AG1668" t="n">
        <v>71</v>
      </c>
      <c r="AH1668" t="n">
        <v>100</v>
      </c>
      <c r="AI1668" t="n">
        <v>3941</v>
      </c>
      <c r="AJ1668" t="n">
        <v>2975</v>
      </c>
      <c r="AK1668" t="n">
        <v>7574</v>
      </c>
      <c r="AL1668" t="n">
        <v>9875</v>
      </c>
      <c r="AM1668"/>
      <c r="AN1668"/>
      <c r="AO1668" t="n">
        <v>31</v>
      </c>
      <c r="AP1668" t="n">
        <v>2</v>
      </c>
      <c r="AQ1668"/>
      <c r="AR1668"/>
    </row>
    <row r="1669">
      <c r="A1669" t="n">
        <v>176354</v>
      </c>
      <c r="B1669" t="s">
        <v>2756</v>
      </c>
      <c r="C1669" t="s">
        <v>2757</v>
      </c>
      <c r="D1669" t="s">
        <v>2704</v>
      </c>
      <c r="E1669" t="s">
        <v>147</v>
      </c>
      <c r="F1669" t="s">
        <v>173</v>
      </c>
      <c r="G1669" t="s">
        <v>149</v>
      </c>
      <c r="H1669" t="s">
        <v>174</v>
      </c>
      <c r="I1669" t="s">
        <v>205</v>
      </c>
      <c r="J1669" t="s">
        <v>168</v>
      </c>
      <c r="K1669" t="s">
        <v>176</v>
      </c>
      <c r="L1669" t="s">
        <v>155</v>
      </c>
      <c r="M1669" t="s">
        <v>155</v>
      </c>
      <c r="N1669" t="n">
        <v>-90.4433</v>
      </c>
      <c r="O1669" t="n">
        <v>31.2951</v>
      </c>
      <c r="P1669" t="n">
        <v>2299</v>
      </c>
      <c r="Q1669" t="n">
        <v>2299</v>
      </c>
      <c r="R1669" t="n">
        <v>60.6</v>
      </c>
      <c r="S1669" t="n">
        <v>47.5</v>
      </c>
      <c r="T1669" t="n">
        <v>46</v>
      </c>
      <c r="U1669" t="n">
        <v>1.5</v>
      </c>
      <c r="V1669" t="n">
        <v>0.7</v>
      </c>
      <c r="W1669" t="n">
        <v>0.3</v>
      </c>
      <c r="X1669" t="n">
        <v>70</v>
      </c>
      <c r="Y1669" t="n">
        <v>36</v>
      </c>
      <c r="Z1669" t="n">
        <v>20</v>
      </c>
      <c r="AA1669" t="n">
        <v>485</v>
      </c>
      <c r="AB1669" t="n">
        <v>40.2</v>
      </c>
      <c r="AC1669"/>
      <c r="AD1669"/>
      <c r="AE1669"/>
      <c r="AF1669" t="n">
        <v>518</v>
      </c>
      <c r="AG1669" t="n">
        <v>55</v>
      </c>
      <c r="AH1669" t="n">
        <v>76</v>
      </c>
      <c r="AI1669" t="n">
        <v>4136</v>
      </c>
      <c r="AJ1669" t="n">
        <v>2489</v>
      </c>
      <c r="AK1669" t="n">
        <v>3289</v>
      </c>
      <c r="AL1669" t="n">
        <v>5496</v>
      </c>
      <c r="AM1669" t="n">
        <v>4748</v>
      </c>
      <c r="AN1669"/>
      <c r="AO1669" t="n">
        <v>426</v>
      </c>
      <c r="AP1669"/>
      <c r="AQ1669"/>
      <c r="AR1669"/>
    </row>
    <row r="1670">
      <c r="A1670" t="n">
        <v>176372</v>
      </c>
      <c r="B1670" t="s">
        <v>2758</v>
      </c>
      <c r="C1670" t="s">
        <v>2759</v>
      </c>
      <c r="D1670" t="s">
        <v>2704</v>
      </c>
      <c r="E1670" t="s">
        <v>147</v>
      </c>
      <c r="F1670" t="s">
        <v>148</v>
      </c>
      <c r="G1670" t="s">
        <v>149</v>
      </c>
      <c r="H1670" t="s">
        <v>150</v>
      </c>
      <c r="I1670" t="s">
        <v>151</v>
      </c>
      <c r="J1670" t="s">
        <v>238</v>
      </c>
      <c r="K1670" t="s">
        <v>159</v>
      </c>
      <c r="L1670" t="s">
        <v>155</v>
      </c>
      <c r="M1670" t="s">
        <v>155</v>
      </c>
      <c r="N1670" t="n">
        <v>-89.3312</v>
      </c>
      <c r="O1670" t="n">
        <v>31.3266</v>
      </c>
      <c r="P1670" t="n">
        <v>15528</v>
      </c>
      <c r="Q1670" t="n">
        <v>11611</v>
      </c>
      <c r="R1670" t="n">
        <v>64.2</v>
      </c>
      <c r="S1670" t="n">
        <v>59</v>
      </c>
      <c r="T1670" t="n">
        <v>28.5</v>
      </c>
      <c r="U1670" t="n">
        <v>4.2</v>
      </c>
      <c r="V1670" t="n">
        <v>1.6</v>
      </c>
      <c r="W1670" t="n">
        <v>2</v>
      </c>
      <c r="X1670" t="n">
        <v>70</v>
      </c>
      <c r="Y1670" t="n">
        <v>35</v>
      </c>
      <c r="Z1670" t="n">
        <v>15</v>
      </c>
      <c r="AA1670" t="n">
        <v>1894</v>
      </c>
      <c r="AB1670" t="n">
        <v>50.6</v>
      </c>
      <c r="AC1670" t="n">
        <v>1894</v>
      </c>
      <c r="AD1670" t="n">
        <v>50.6</v>
      </c>
      <c r="AE1670" t="n">
        <v>34.4</v>
      </c>
      <c r="AF1670" t="n">
        <v>1593</v>
      </c>
      <c r="AG1670" t="n">
        <v>47</v>
      </c>
      <c r="AH1670" t="n">
        <v>80</v>
      </c>
      <c r="AI1670" t="n">
        <v>14050</v>
      </c>
      <c r="AJ1670" t="n">
        <v>12798</v>
      </c>
      <c r="AK1670" t="n">
        <v>11574</v>
      </c>
      <c r="AL1670" t="n">
        <v>16248</v>
      </c>
      <c r="AM1670" t="n">
        <v>18212</v>
      </c>
      <c r="AN1670" t="n">
        <v>19561</v>
      </c>
      <c r="AO1670"/>
      <c r="AP1670" t="n">
        <v>2551</v>
      </c>
      <c r="AQ1670" t="n">
        <v>854</v>
      </c>
      <c r="AR1670" t="n">
        <v>273</v>
      </c>
    </row>
    <row r="1671">
      <c r="A1671" t="n">
        <v>176406</v>
      </c>
      <c r="B1671" t="s">
        <v>2760</v>
      </c>
      <c r="C1671" t="s">
        <v>2761</v>
      </c>
      <c r="D1671" t="s">
        <v>2704</v>
      </c>
      <c r="E1671" t="s">
        <v>147</v>
      </c>
      <c r="F1671" t="s">
        <v>162</v>
      </c>
      <c r="G1671" t="s">
        <v>163</v>
      </c>
      <c r="H1671" t="s">
        <v>150</v>
      </c>
      <c r="I1671" t="s">
        <v>151</v>
      </c>
      <c r="J1671" t="s">
        <v>164</v>
      </c>
      <c r="K1671" t="s">
        <v>179</v>
      </c>
      <c r="L1671" t="s">
        <v>154</v>
      </c>
      <c r="M1671" t="s">
        <v>155</v>
      </c>
      <c r="N1671" t="n">
        <v>-90.1608</v>
      </c>
      <c r="O1671" t="n">
        <v>32.403</v>
      </c>
      <c r="P1671" t="n">
        <v>718</v>
      </c>
      <c r="Q1671" t="n">
        <v>694</v>
      </c>
      <c r="R1671" t="n">
        <v>61.7</v>
      </c>
      <c r="S1671" t="n">
        <v>0.7</v>
      </c>
      <c r="T1671" t="n">
        <v>88.6</v>
      </c>
      <c r="U1671" t="n">
        <v>2.2</v>
      </c>
      <c r="V1671" t="n">
        <v>0.1</v>
      </c>
      <c r="W1671" t="n">
        <v>0.1</v>
      </c>
      <c r="X1671" t="n">
        <v>71</v>
      </c>
      <c r="Y1671"/>
      <c r="Z1671" t="n">
        <v>14</v>
      </c>
      <c r="AA1671" t="n">
        <v>195</v>
      </c>
      <c r="AB1671" t="n">
        <v>32.3</v>
      </c>
      <c r="AC1671" t="n">
        <v>195</v>
      </c>
      <c r="AD1671" t="n">
        <v>31.3</v>
      </c>
      <c r="AE1671" t="n">
        <v>29.7</v>
      </c>
      <c r="AF1671" t="n">
        <v>124</v>
      </c>
      <c r="AG1671" t="n">
        <v>62</v>
      </c>
      <c r="AH1671" t="n">
        <v>73</v>
      </c>
      <c r="AI1671" t="n">
        <v>12158</v>
      </c>
      <c r="AJ1671" t="n">
        <v>14824</v>
      </c>
      <c r="AK1671" t="n">
        <v>15342</v>
      </c>
      <c r="AL1671" t="n">
        <v>21637</v>
      </c>
      <c r="AM1671" t="n">
        <v>21470</v>
      </c>
      <c r="AN1671" t="n">
        <v>22070</v>
      </c>
      <c r="AO1671" t="n">
        <v>23</v>
      </c>
      <c r="AP1671" t="n">
        <v>90</v>
      </c>
      <c r="AQ1671" t="n">
        <v>4</v>
      </c>
      <c r="AR1671"/>
    </row>
    <row r="1672">
      <c r="A1672" t="n">
        <v>176433</v>
      </c>
      <c r="B1672" t="s">
        <v>2762</v>
      </c>
      <c r="C1672" t="s">
        <v>2763</v>
      </c>
      <c r="D1672" t="s">
        <v>2704</v>
      </c>
      <c r="E1672" t="s">
        <v>147</v>
      </c>
      <c r="F1672" t="s">
        <v>199</v>
      </c>
      <c r="G1672" t="s">
        <v>189</v>
      </c>
      <c r="H1672" t="s">
        <v>200</v>
      </c>
      <c r="I1672" t="s">
        <v>205</v>
      </c>
      <c r="J1672" t="s">
        <v>164</v>
      </c>
      <c r="K1672"/>
      <c r="L1672" t="s">
        <v>155</v>
      </c>
      <c r="M1672" t="s">
        <v>155</v>
      </c>
      <c r="N1672" t="n">
        <v>-88.5418</v>
      </c>
      <c r="O1672" t="n">
        <v>33.8244</v>
      </c>
      <c r="P1672" t="n">
        <v>86</v>
      </c>
      <c r="Q1672" t="n">
        <v>86</v>
      </c>
      <c r="R1672" t="n">
        <v>97.7</v>
      </c>
      <c r="S1672" t="n">
        <v>59.3</v>
      </c>
      <c r="T1672" t="n">
        <v>39.5</v>
      </c>
      <c r="U1672" t="n">
        <v>1.2</v>
      </c>
      <c r="V1672" t="n">
        <v>0</v>
      </c>
      <c r="W1672" t="n">
        <v>0</v>
      </c>
      <c r="X1672" t="n">
        <v>0</v>
      </c>
      <c r="Y1672" t="n">
        <v>100</v>
      </c>
      <c r="Z1672" t="n">
        <v>10</v>
      </c>
      <c r="AA1672"/>
      <c r="AB1672"/>
      <c r="AC1672"/>
      <c r="AD1672"/>
      <c r="AE1672"/>
      <c r="AF1672" t="n">
        <v>6</v>
      </c>
      <c r="AG1672" t="n">
        <v>45</v>
      </c>
      <c r="AH1672" t="n">
        <v>45</v>
      </c>
      <c r="AI1672" t="n">
        <v>8752</v>
      </c>
      <c r="AJ1672" t="n">
        <v>8752</v>
      </c>
      <c r="AK1672"/>
      <c r="AL1672"/>
      <c r="AM1672"/>
      <c r="AN1672"/>
      <c r="AO1672"/>
      <c r="AP1672"/>
      <c r="AQ1672"/>
      <c r="AR1672"/>
    </row>
    <row r="1673">
      <c r="A1673" t="n">
        <v>176451</v>
      </c>
      <c r="B1673" t="s">
        <v>2764</v>
      </c>
      <c r="C1673" t="s">
        <v>2765</v>
      </c>
      <c r="D1673" t="s">
        <v>2704</v>
      </c>
      <c r="E1673" t="s">
        <v>147</v>
      </c>
      <c r="F1673" t="s">
        <v>162</v>
      </c>
      <c r="G1673" t="s">
        <v>163</v>
      </c>
      <c r="H1673" t="s">
        <v>150</v>
      </c>
      <c r="I1673" t="s">
        <v>186</v>
      </c>
      <c r="J1673" t="s">
        <v>164</v>
      </c>
      <c r="K1673" t="s">
        <v>209</v>
      </c>
      <c r="L1673" t="s">
        <v>155</v>
      </c>
      <c r="M1673" t="s">
        <v>155</v>
      </c>
      <c r="N1673" t="n">
        <v>-90.1114</v>
      </c>
      <c r="O1673" t="n">
        <v>32.4001</v>
      </c>
      <c r="P1673" t="n">
        <v>328</v>
      </c>
      <c r="Q1673" t="n">
        <v>32</v>
      </c>
      <c r="R1673" t="n">
        <v>28.1</v>
      </c>
      <c r="S1673" t="n">
        <v>53.1</v>
      </c>
      <c r="T1673" t="n">
        <v>25</v>
      </c>
      <c r="U1673" t="n">
        <v>6.2</v>
      </c>
      <c r="V1673" t="n">
        <v>0</v>
      </c>
      <c r="W1673" t="n">
        <v>0</v>
      </c>
      <c r="X1673"/>
      <c r="Y1673" t="n">
        <v>100</v>
      </c>
      <c r="Z1673" t="n">
        <v>7</v>
      </c>
      <c r="AA1673"/>
      <c r="AB1673"/>
      <c r="AC1673"/>
      <c r="AD1673"/>
      <c r="AE1673"/>
      <c r="AF1673" t="n">
        <v>0</v>
      </c>
      <c r="AG1673" t="n">
        <v>0</v>
      </c>
      <c r="AH1673" t="n">
        <v>0</v>
      </c>
      <c r="AI1673"/>
      <c r="AJ1673"/>
      <c r="AK1673"/>
      <c r="AL1673"/>
      <c r="AM1673"/>
      <c r="AN1673"/>
      <c r="AO1673"/>
      <c r="AP1673"/>
      <c r="AQ1673" t="n">
        <v>41</v>
      </c>
      <c r="AR1673" t="n">
        <v>3</v>
      </c>
    </row>
    <row r="1674">
      <c r="A1674" t="n">
        <v>176479</v>
      </c>
      <c r="B1674" t="s">
        <v>2766</v>
      </c>
      <c r="C1674" t="s">
        <v>2759</v>
      </c>
      <c r="D1674" t="s">
        <v>2704</v>
      </c>
      <c r="E1674" t="s">
        <v>147</v>
      </c>
      <c r="F1674" t="s">
        <v>162</v>
      </c>
      <c r="G1674" t="s">
        <v>163</v>
      </c>
      <c r="H1674" t="s">
        <v>150</v>
      </c>
      <c r="I1674" t="s">
        <v>151</v>
      </c>
      <c r="J1674" t="s">
        <v>152</v>
      </c>
      <c r="K1674" t="s">
        <v>159</v>
      </c>
      <c r="L1674" t="s">
        <v>155</v>
      </c>
      <c r="M1674" t="s">
        <v>155</v>
      </c>
      <c r="N1674" t="n">
        <v>-89.2918</v>
      </c>
      <c r="O1674" t="n">
        <v>31.3053</v>
      </c>
      <c r="P1674" t="n">
        <v>7196</v>
      </c>
      <c r="Q1674" t="n">
        <v>4294</v>
      </c>
      <c r="R1674" t="n">
        <v>64.7</v>
      </c>
      <c r="S1674" t="n">
        <v>59.2</v>
      </c>
      <c r="T1674" t="n">
        <v>27.8</v>
      </c>
      <c r="U1674" t="n">
        <v>3.7</v>
      </c>
      <c r="V1674" t="n">
        <v>1.7</v>
      </c>
      <c r="W1674" t="n">
        <v>4.4</v>
      </c>
      <c r="X1674" t="n">
        <v>80</v>
      </c>
      <c r="Y1674" t="n">
        <v>100</v>
      </c>
      <c r="Z1674" t="n">
        <v>13</v>
      </c>
      <c r="AA1674" t="n">
        <v>169</v>
      </c>
      <c r="AB1674" t="n">
        <v>40.8</v>
      </c>
      <c r="AC1674" t="n">
        <v>169</v>
      </c>
      <c r="AD1674" t="n">
        <v>40.8</v>
      </c>
      <c r="AE1674" t="n">
        <v>32</v>
      </c>
      <c r="AF1674" t="n">
        <v>173</v>
      </c>
      <c r="AG1674" t="n">
        <v>25</v>
      </c>
      <c r="AH1674" t="n">
        <v>50</v>
      </c>
      <c r="AI1674" t="n">
        <v>17192</v>
      </c>
      <c r="AJ1674" t="n">
        <v>15423</v>
      </c>
      <c r="AK1674" t="n">
        <v>16219</v>
      </c>
      <c r="AL1674" t="n">
        <v>15717</v>
      </c>
      <c r="AM1674" t="n">
        <v>18865</v>
      </c>
      <c r="AN1674" t="n">
        <v>19800</v>
      </c>
      <c r="AO1674"/>
      <c r="AP1674" t="n">
        <v>565</v>
      </c>
      <c r="AQ1674" t="n">
        <v>563</v>
      </c>
      <c r="AR1674" t="n">
        <v>239</v>
      </c>
    </row>
    <row r="1675">
      <c r="A1675" t="n">
        <v>176600</v>
      </c>
      <c r="B1675" t="s">
        <v>2767</v>
      </c>
      <c r="C1675" t="s">
        <v>2768</v>
      </c>
      <c r="D1675" t="s">
        <v>1929</v>
      </c>
      <c r="E1675" t="s">
        <v>891</v>
      </c>
      <c r="F1675" t="s">
        <v>162</v>
      </c>
      <c r="G1675" t="s">
        <v>163</v>
      </c>
      <c r="H1675" t="s">
        <v>150</v>
      </c>
      <c r="I1675" t="s">
        <v>151</v>
      </c>
      <c r="J1675" t="s">
        <v>164</v>
      </c>
      <c r="K1675" t="s">
        <v>209</v>
      </c>
      <c r="L1675" t="s">
        <v>155</v>
      </c>
      <c r="M1675" t="s">
        <v>155</v>
      </c>
      <c r="N1675" t="n">
        <v>-90.2378</v>
      </c>
      <c r="O1675" t="n">
        <v>38.6343</v>
      </c>
      <c r="P1675" t="n">
        <v>124</v>
      </c>
      <c r="Q1675"/>
      <c r="R1675"/>
      <c r="S1675"/>
      <c r="T1675"/>
      <c r="U1675"/>
      <c r="V1675"/>
      <c r="W1675"/>
      <c r="X1675"/>
      <c r="Y1675"/>
      <c r="Z1675"/>
      <c r="AA1675"/>
      <c r="AB1675"/>
      <c r="AC1675"/>
      <c r="AD1675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 t="n">
        <v>11</v>
      </c>
      <c r="AR1675" t="n">
        <v>3</v>
      </c>
    </row>
    <row r="1676">
      <c r="A1676" t="n">
        <v>176628</v>
      </c>
      <c r="B1676" t="s">
        <v>2769</v>
      </c>
      <c r="C1676" t="s">
        <v>1903</v>
      </c>
      <c r="D1676" t="s">
        <v>1929</v>
      </c>
      <c r="E1676" t="s">
        <v>891</v>
      </c>
      <c r="F1676" t="s">
        <v>162</v>
      </c>
      <c r="G1676" t="s">
        <v>163</v>
      </c>
      <c r="H1676" t="s">
        <v>150</v>
      </c>
      <c r="I1676" t="s">
        <v>151</v>
      </c>
      <c r="J1676" t="s">
        <v>168</v>
      </c>
      <c r="K1676" t="s">
        <v>153</v>
      </c>
      <c r="L1676" t="s">
        <v>155</v>
      </c>
      <c r="M1676" t="s">
        <v>155</v>
      </c>
      <c r="N1676" t="n">
        <v>-94.5918</v>
      </c>
      <c r="O1676" t="n">
        <v>38.9134</v>
      </c>
      <c r="P1676" t="n">
        <v>1574</v>
      </c>
      <c r="Q1676" t="n">
        <v>1124</v>
      </c>
      <c r="R1676" t="n">
        <v>61.7</v>
      </c>
      <c r="S1676" t="n">
        <v>46.3</v>
      </c>
      <c r="T1676" t="n">
        <v>26.5</v>
      </c>
      <c r="U1676" t="n">
        <v>19.1</v>
      </c>
      <c r="V1676" t="n">
        <v>2</v>
      </c>
      <c r="W1676" t="n">
        <v>1.6</v>
      </c>
      <c r="X1676" t="n">
        <v>68</v>
      </c>
      <c r="Y1676"/>
      <c r="Z1676" t="n">
        <v>13</v>
      </c>
      <c r="AA1676" t="n">
        <v>183</v>
      </c>
      <c r="AB1676" t="n">
        <v>42.6</v>
      </c>
      <c r="AC1676" t="n">
        <v>183</v>
      </c>
      <c r="AD1676" t="n">
        <v>42.6</v>
      </c>
      <c r="AE1676" t="n">
        <v>26.2</v>
      </c>
      <c r="AF1676" t="n">
        <v>184</v>
      </c>
      <c r="AG1676" t="n">
        <v>49</v>
      </c>
      <c r="AH1676" t="n">
        <v>92</v>
      </c>
      <c r="AI1676" t="n">
        <v>17482</v>
      </c>
      <c r="AJ1676" t="n">
        <v>13998</v>
      </c>
      <c r="AK1676" t="n">
        <v>13672</v>
      </c>
      <c r="AL1676" t="n">
        <v>15084</v>
      </c>
      <c r="AM1676" t="n">
        <v>19985</v>
      </c>
      <c r="AN1676" t="n">
        <v>20868</v>
      </c>
      <c r="AO1676"/>
      <c r="AP1676" t="n">
        <v>216</v>
      </c>
      <c r="AQ1676" t="n">
        <v>105</v>
      </c>
      <c r="AR1676"/>
    </row>
    <row r="1677">
      <c r="A1677" t="n">
        <v>176664</v>
      </c>
      <c r="B1677" t="s">
        <v>2770</v>
      </c>
      <c r="C1677" t="s">
        <v>1569</v>
      </c>
      <c r="D1677" t="s">
        <v>1929</v>
      </c>
      <c r="E1677" t="s">
        <v>891</v>
      </c>
      <c r="F1677" t="s">
        <v>162</v>
      </c>
      <c r="G1677" t="s">
        <v>163</v>
      </c>
      <c r="H1677" t="s">
        <v>150</v>
      </c>
      <c r="I1677" t="s">
        <v>151</v>
      </c>
      <c r="J1677" t="s">
        <v>164</v>
      </c>
      <c r="K1677" t="s">
        <v>209</v>
      </c>
      <c r="L1677" t="s">
        <v>155</v>
      </c>
      <c r="M1677" t="s">
        <v>155</v>
      </c>
      <c r="N1677" t="n">
        <v>-93.2843</v>
      </c>
      <c r="O1677" t="n">
        <v>37.2397</v>
      </c>
      <c r="P1677" t="n">
        <v>361</v>
      </c>
      <c r="Q1677" t="n">
        <v>308</v>
      </c>
      <c r="R1677" t="n">
        <v>38.6</v>
      </c>
      <c r="S1677" t="n">
        <v>87</v>
      </c>
      <c r="T1677" t="n">
        <v>4.9</v>
      </c>
      <c r="U1677" t="n">
        <v>1.6</v>
      </c>
      <c r="V1677" t="n">
        <v>1.3</v>
      </c>
      <c r="W1677" t="n">
        <v>0</v>
      </c>
      <c r="X1677" t="n">
        <v>70</v>
      </c>
      <c r="Y1677"/>
      <c r="Z1677" t="n">
        <v>12</v>
      </c>
      <c r="AA1677" t="n">
        <v>34</v>
      </c>
      <c r="AB1677" t="n">
        <v>38.2</v>
      </c>
      <c r="AC1677" t="n">
        <v>34</v>
      </c>
      <c r="AD1677" t="n">
        <v>35.3</v>
      </c>
      <c r="AE1677" t="n">
        <v>23.5</v>
      </c>
      <c r="AF1677" t="n">
        <v>67</v>
      </c>
      <c r="AG1677" t="n">
        <v>49</v>
      </c>
      <c r="AH1677" t="n">
        <v>82</v>
      </c>
      <c r="AI1677" t="n">
        <v>21138</v>
      </c>
      <c r="AJ1677" t="n">
        <v>19958</v>
      </c>
      <c r="AK1677" t="n">
        <v>19855</v>
      </c>
      <c r="AL1677" t="n">
        <v>22326</v>
      </c>
      <c r="AM1677" t="n">
        <v>23839</v>
      </c>
      <c r="AN1677" t="n">
        <v>24482</v>
      </c>
      <c r="AO1677" t="n">
        <v>11</v>
      </c>
      <c r="AP1677" t="n">
        <v>41</v>
      </c>
      <c r="AQ1677" t="n">
        <v>20</v>
      </c>
      <c r="AR1677"/>
    </row>
    <row r="1678">
      <c r="A1678" t="n">
        <v>176716</v>
      </c>
      <c r="B1678" t="s">
        <v>2771</v>
      </c>
      <c r="C1678" t="s">
        <v>2772</v>
      </c>
      <c r="D1678" t="s">
        <v>1929</v>
      </c>
      <c r="E1678" t="s">
        <v>891</v>
      </c>
      <c r="F1678" t="s">
        <v>199</v>
      </c>
      <c r="G1678" t="s">
        <v>189</v>
      </c>
      <c r="H1678" t="s">
        <v>200</v>
      </c>
      <c r="I1678" t="s">
        <v>186</v>
      </c>
      <c r="J1678" t="s">
        <v>164</v>
      </c>
      <c r="K1678"/>
      <c r="L1678" t="s">
        <v>155</v>
      </c>
      <c r="M1678" t="s">
        <v>155</v>
      </c>
      <c r="N1678" t="n">
        <v>-94.2724</v>
      </c>
      <c r="O1678" t="n">
        <v>38.9979</v>
      </c>
      <c r="P1678" t="n">
        <v>228</v>
      </c>
      <c r="Q1678" t="n">
        <v>228</v>
      </c>
      <c r="R1678" t="n">
        <v>99.1</v>
      </c>
      <c r="S1678" t="n">
        <v>48.7</v>
      </c>
      <c r="T1678" t="n">
        <v>37.3</v>
      </c>
      <c r="U1678" t="n">
        <v>8.3</v>
      </c>
      <c r="V1678" t="n">
        <v>1.3</v>
      </c>
      <c r="W1678" t="n">
        <v>0</v>
      </c>
      <c r="X1678" t="n">
        <v>73</v>
      </c>
      <c r="Y1678"/>
      <c r="Z1678" t="n">
        <v>25</v>
      </c>
      <c r="AA1678"/>
      <c r="AB1678"/>
      <c r="AC1678"/>
      <c r="AD1678"/>
      <c r="AE1678"/>
      <c r="AF1678" t="n">
        <v>68</v>
      </c>
      <c r="AG1678" t="n">
        <v>43</v>
      </c>
      <c r="AH1678" t="n">
        <v>60</v>
      </c>
      <c r="AI1678" t="n">
        <v>21498</v>
      </c>
      <c r="AJ1678" t="n">
        <v>21739</v>
      </c>
      <c r="AK1678" t="n">
        <v>22718</v>
      </c>
      <c r="AL1678"/>
      <c r="AM1678"/>
      <c r="AN1678"/>
      <c r="AO1678"/>
      <c r="AP1678"/>
      <c r="AQ1678"/>
      <c r="AR1678"/>
    </row>
    <row r="1679">
      <c r="A1679" t="n">
        <v>176770</v>
      </c>
      <c r="B1679" t="s">
        <v>2773</v>
      </c>
      <c r="C1679" t="s">
        <v>1569</v>
      </c>
      <c r="D1679" t="s">
        <v>1929</v>
      </c>
      <c r="E1679" t="s">
        <v>891</v>
      </c>
      <c r="F1679" t="s">
        <v>162</v>
      </c>
      <c r="G1679" t="s">
        <v>163</v>
      </c>
      <c r="H1679" t="s">
        <v>150</v>
      </c>
      <c r="I1679" t="s">
        <v>151</v>
      </c>
      <c r="J1679" t="s">
        <v>164</v>
      </c>
      <c r="K1679" t="s">
        <v>209</v>
      </c>
      <c r="L1679" t="s">
        <v>155</v>
      </c>
      <c r="M1679" t="s">
        <v>155</v>
      </c>
      <c r="N1679" t="n">
        <v>-93.2902</v>
      </c>
      <c r="O1679" t="n">
        <v>37.2251</v>
      </c>
      <c r="P1679" t="n">
        <v>1043</v>
      </c>
      <c r="Q1679" t="n">
        <v>840</v>
      </c>
      <c r="R1679" t="n">
        <v>86.2</v>
      </c>
      <c r="S1679" t="n">
        <v>83.7</v>
      </c>
      <c r="T1679" t="n">
        <v>1.4</v>
      </c>
      <c r="U1679" t="n">
        <v>4.6</v>
      </c>
      <c r="V1679" t="n">
        <v>1.9</v>
      </c>
      <c r="W1679" t="n">
        <v>0</v>
      </c>
      <c r="X1679"/>
      <c r="Y1679"/>
      <c r="Z1679" t="n">
        <v>8</v>
      </c>
      <c r="AA1679" t="n">
        <v>1</v>
      </c>
      <c r="AB1679" t="n">
        <v>100</v>
      </c>
      <c r="AC1679" t="n">
        <v>1</v>
      </c>
      <c r="AD1679" t="n">
        <v>100</v>
      </c>
      <c r="AE1679"/>
      <c r="AF1679" t="n">
        <v>0</v>
      </c>
      <c r="AG1679" t="n">
        <v>35</v>
      </c>
      <c r="AH1679" t="n">
        <v>62</v>
      </c>
      <c r="AI1679"/>
      <c r="AJ1679"/>
      <c r="AK1679"/>
      <c r="AL1679"/>
      <c r="AM1679"/>
      <c r="AN1679"/>
      <c r="AO1679" t="n">
        <v>113</v>
      </c>
      <c r="AP1679" t="n">
        <v>142</v>
      </c>
      <c r="AQ1679" t="n">
        <v>60</v>
      </c>
      <c r="AR1679"/>
    </row>
    <row r="1680">
      <c r="A1680" t="n">
        <v>176789</v>
      </c>
      <c r="B1680" t="s">
        <v>2774</v>
      </c>
      <c r="C1680" t="s">
        <v>1903</v>
      </c>
      <c r="D1680" t="s">
        <v>1929</v>
      </c>
      <c r="E1680" t="s">
        <v>891</v>
      </c>
      <c r="F1680" t="s">
        <v>162</v>
      </c>
      <c r="G1680" t="s">
        <v>163</v>
      </c>
      <c r="H1680" t="s">
        <v>150</v>
      </c>
      <c r="I1680" t="s">
        <v>151</v>
      </c>
      <c r="J1680" t="s">
        <v>164</v>
      </c>
      <c r="K1680" t="s">
        <v>179</v>
      </c>
      <c r="L1680" t="s">
        <v>155</v>
      </c>
      <c r="M1680" t="s">
        <v>155</v>
      </c>
      <c r="N1680" t="n">
        <v>-94.5479</v>
      </c>
      <c r="O1680" t="n">
        <v>38.8396</v>
      </c>
      <c r="P1680" t="n">
        <v>339</v>
      </c>
      <c r="Q1680" t="n">
        <v>255</v>
      </c>
      <c r="R1680" t="n">
        <v>54.9</v>
      </c>
      <c r="S1680" t="n">
        <v>80.4</v>
      </c>
      <c r="T1680" t="n">
        <v>6.3</v>
      </c>
      <c r="U1680" t="n">
        <v>6.3</v>
      </c>
      <c r="V1680" t="n">
        <v>2</v>
      </c>
      <c r="W1680" t="n">
        <v>0.4</v>
      </c>
      <c r="X1680" t="n">
        <v>62</v>
      </c>
      <c r="Y1680" t="n">
        <v>25</v>
      </c>
      <c r="Z1680" t="n">
        <v>8</v>
      </c>
      <c r="AA1680" t="n">
        <v>38</v>
      </c>
      <c r="AB1680" t="n">
        <v>52.6</v>
      </c>
      <c r="AC1680" t="n">
        <v>34</v>
      </c>
      <c r="AD1680" t="n">
        <v>47.1</v>
      </c>
      <c r="AE1680" t="n">
        <v>35.3</v>
      </c>
      <c r="AF1680" t="n">
        <v>27</v>
      </c>
      <c r="AG1680" t="n">
        <v>36</v>
      </c>
      <c r="AH1680" t="n">
        <v>90</v>
      </c>
      <c r="AI1680" t="n">
        <v>12860</v>
      </c>
      <c r="AJ1680" t="n">
        <v>9571</v>
      </c>
      <c r="AK1680" t="n">
        <v>11240</v>
      </c>
      <c r="AL1680" t="n">
        <v>14497</v>
      </c>
      <c r="AM1680" t="n">
        <v>16007</v>
      </c>
      <c r="AN1680" t="n">
        <v>16444</v>
      </c>
      <c r="AO1680" t="n">
        <v>6</v>
      </c>
      <c r="AP1680" t="n">
        <v>43</v>
      </c>
      <c r="AQ1680" t="n">
        <v>22</v>
      </c>
      <c r="AR1680"/>
    </row>
    <row r="1681">
      <c r="A1681" t="n">
        <v>176798</v>
      </c>
      <c r="B1681" t="s">
        <v>2775</v>
      </c>
      <c r="C1681" t="s">
        <v>2776</v>
      </c>
      <c r="D1681" t="s">
        <v>1929</v>
      </c>
      <c r="E1681" t="s">
        <v>891</v>
      </c>
      <c r="F1681" t="s">
        <v>173</v>
      </c>
      <c r="G1681" t="s">
        <v>149</v>
      </c>
      <c r="H1681" t="s">
        <v>174</v>
      </c>
      <c r="I1681" t="s">
        <v>151</v>
      </c>
      <c r="J1681" t="s">
        <v>164</v>
      </c>
      <c r="K1681"/>
      <c r="L1681" t="s">
        <v>155</v>
      </c>
      <c r="M1681" t="s">
        <v>155</v>
      </c>
      <c r="N1681" t="n">
        <v>-89.5654</v>
      </c>
      <c r="O1681" t="n">
        <v>37.274</v>
      </c>
      <c r="P1681" t="n">
        <v>233</v>
      </c>
      <c r="Q1681" t="n">
        <v>233</v>
      </c>
      <c r="R1681" t="n">
        <v>72.5</v>
      </c>
      <c r="S1681" t="n">
        <v>81.1</v>
      </c>
      <c r="T1681" t="n">
        <v>13.3</v>
      </c>
      <c r="U1681" t="n">
        <v>1.7</v>
      </c>
      <c r="V1681" t="n">
        <v>0.4</v>
      </c>
      <c r="W1681" t="n">
        <v>0</v>
      </c>
      <c r="X1681" t="n">
        <v>59</v>
      </c>
      <c r="Y1681" t="n">
        <v>29</v>
      </c>
      <c r="Z1681" t="n">
        <v>12</v>
      </c>
      <c r="AA1681" t="n">
        <v>36</v>
      </c>
      <c r="AB1681" t="n">
        <v>80.6</v>
      </c>
      <c r="AC1681"/>
      <c r="AD1681"/>
      <c r="AE1681"/>
      <c r="AF1681" t="n">
        <v>43</v>
      </c>
      <c r="AG1681" t="n">
        <v>38</v>
      </c>
      <c r="AH1681" t="n">
        <v>47</v>
      </c>
      <c r="AI1681" t="n">
        <v>18462</v>
      </c>
      <c r="AJ1681" t="n">
        <v>18211</v>
      </c>
      <c r="AK1681"/>
      <c r="AL1681" t="n">
        <v>21631</v>
      </c>
      <c r="AM1681" t="n">
        <v>20843</v>
      </c>
      <c r="AN1681" t="n">
        <v>22184</v>
      </c>
      <c r="AO1681"/>
      <c r="AP1681"/>
      <c r="AQ1681"/>
      <c r="AR1681"/>
    </row>
    <row r="1682">
      <c r="A1682" t="n">
        <v>176910</v>
      </c>
      <c r="B1682" t="s">
        <v>2777</v>
      </c>
      <c r="C1682" t="s">
        <v>2778</v>
      </c>
      <c r="D1682" t="s">
        <v>1929</v>
      </c>
      <c r="E1682" t="s">
        <v>891</v>
      </c>
      <c r="F1682" t="s">
        <v>162</v>
      </c>
      <c r="G1682" t="s">
        <v>163</v>
      </c>
      <c r="H1682" t="s">
        <v>150</v>
      </c>
      <c r="I1682" t="s">
        <v>175</v>
      </c>
      <c r="J1682" t="s">
        <v>164</v>
      </c>
      <c r="K1682" t="s">
        <v>209</v>
      </c>
      <c r="L1682" t="s">
        <v>155</v>
      </c>
      <c r="M1682" t="s">
        <v>155</v>
      </c>
      <c r="N1682" t="n">
        <v>-92.4273</v>
      </c>
      <c r="O1682" t="n">
        <v>39.396</v>
      </c>
      <c r="P1682" t="n">
        <v>235</v>
      </c>
      <c r="Q1682" t="n">
        <v>201</v>
      </c>
      <c r="R1682" t="n">
        <v>37.8</v>
      </c>
      <c r="S1682" t="n">
        <v>58.2</v>
      </c>
      <c r="T1682" t="n">
        <v>11.4</v>
      </c>
      <c r="U1682" t="n">
        <v>6.5</v>
      </c>
      <c r="V1682" t="n">
        <v>2</v>
      </c>
      <c r="W1682" t="n">
        <v>1</v>
      </c>
      <c r="X1682" t="n">
        <v>80</v>
      </c>
      <c r="Y1682" t="n">
        <v>50</v>
      </c>
      <c r="Z1682" t="n">
        <v>10</v>
      </c>
      <c r="AA1682" t="n">
        <v>44</v>
      </c>
      <c r="AB1682" t="n">
        <v>40.9</v>
      </c>
      <c r="AC1682" t="n">
        <v>33</v>
      </c>
      <c r="AD1682" t="n">
        <v>33.3</v>
      </c>
      <c r="AE1682" t="n">
        <v>21.2</v>
      </c>
      <c r="AF1682" t="n">
        <v>23</v>
      </c>
      <c r="AG1682" t="n">
        <v>53</v>
      </c>
      <c r="AH1682" t="n">
        <v>92</v>
      </c>
      <c r="AI1682" t="n">
        <v>13695</v>
      </c>
      <c r="AJ1682" t="n">
        <v>12073</v>
      </c>
      <c r="AK1682" t="n">
        <v>10293</v>
      </c>
      <c r="AL1682" t="n">
        <v>13446</v>
      </c>
      <c r="AM1682" t="n">
        <v>18725</v>
      </c>
      <c r="AN1682" t="n">
        <v>19788</v>
      </c>
      <c r="AO1682" t="n">
        <v>3</v>
      </c>
      <c r="AP1682" t="n">
        <v>31</v>
      </c>
      <c r="AQ1682" t="n">
        <v>15</v>
      </c>
      <c r="AR1682"/>
    </row>
    <row r="1683">
      <c r="A1683" t="n">
        <v>176947</v>
      </c>
      <c r="B1683" t="s">
        <v>2779</v>
      </c>
      <c r="C1683" t="s">
        <v>1866</v>
      </c>
      <c r="D1683" t="s">
        <v>1929</v>
      </c>
      <c r="E1683" t="s">
        <v>891</v>
      </c>
      <c r="F1683" t="s">
        <v>162</v>
      </c>
      <c r="G1683" t="s">
        <v>163</v>
      </c>
      <c r="H1683" t="s">
        <v>150</v>
      </c>
      <c r="I1683" t="s">
        <v>205</v>
      </c>
      <c r="J1683" t="s">
        <v>168</v>
      </c>
      <c r="K1683" t="s">
        <v>179</v>
      </c>
      <c r="L1683" t="s">
        <v>155</v>
      </c>
      <c r="M1683" t="s">
        <v>155</v>
      </c>
      <c r="N1683" t="n">
        <v>-92.6853</v>
      </c>
      <c r="O1683" t="n">
        <v>39.1505</v>
      </c>
      <c r="P1683" t="n">
        <v>1138</v>
      </c>
      <c r="Q1683" t="n">
        <v>1138</v>
      </c>
      <c r="R1683" t="n">
        <v>51.8</v>
      </c>
      <c r="S1683" t="n">
        <v>62</v>
      </c>
      <c r="T1683" t="n">
        <v>11.4</v>
      </c>
      <c r="U1683" t="n">
        <v>8.5</v>
      </c>
      <c r="V1683" t="n">
        <v>1</v>
      </c>
      <c r="W1683" t="n">
        <v>9.3</v>
      </c>
      <c r="X1683" t="n">
        <v>65</v>
      </c>
      <c r="Y1683" t="n">
        <v>50</v>
      </c>
      <c r="Z1683" t="n">
        <v>11</v>
      </c>
      <c r="AA1683" t="n">
        <v>280</v>
      </c>
      <c r="AB1683" t="n">
        <v>52.5</v>
      </c>
      <c r="AC1683" t="n">
        <v>270</v>
      </c>
      <c r="AD1683" t="n">
        <v>54.4</v>
      </c>
      <c r="AE1683" t="n">
        <v>43.7</v>
      </c>
      <c r="AF1683" t="n">
        <v>292</v>
      </c>
      <c r="AG1683" t="n">
        <v>37</v>
      </c>
      <c r="AH1683" t="n">
        <v>100</v>
      </c>
      <c r="AI1683" t="n">
        <v>25050</v>
      </c>
      <c r="AJ1683" t="n">
        <v>22570</v>
      </c>
      <c r="AK1683" t="n">
        <v>24407</v>
      </c>
      <c r="AL1683" t="n">
        <v>24195</v>
      </c>
      <c r="AM1683" t="n">
        <v>28138</v>
      </c>
      <c r="AN1683" t="n">
        <v>28601</v>
      </c>
      <c r="AO1683" t="n">
        <v>12</v>
      </c>
      <c r="AP1683" t="n">
        <v>238</v>
      </c>
      <c r="AQ1683"/>
      <c r="AR1683"/>
    </row>
    <row r="1684">
      <c r="A1684" t="n">
        <v>176965</v>
      </c>
      <c r="B1684" t="s">
        <v>2780</v>
      </c>
      <c r="C1684" t="s">
        <v>2781</v>
      </c>
      <c r="D1684" t="s">
        <v>1929</v>
      </c>
      <c r="E1684" t="s">
        <v>891</v>
      </c>
      <c r="F1684" t="s">
        <v>148</v>
      </c>
      <c r="G1684" t="s">
        <v>149</v>
      </c>
      <c r="H1684" t="s">
        <v>150</v>
      </c>
      <c r="I1684" t="s">
        <v>175</v>
      </c>
      <c r="J1684" t="s">
        <v>238</v>
      </c>
      <c r="K1684" t="s">
        <v>153</v>
      </c>
      <c r="L1684" t="s">
        <v>155</v>
      </c>
      <c r="M1684" t="s">
        <v>155</v>
      </c>
      <c r="N1684" t="n">
        <v>-93.7374</v>
      </c>
      <c r="O1684" t="n">
        <v>38.7591</v>
      </c>
      <c r="P1684" t="n">
        <v>16310</v>
      </c>
      <c r="Q1684" t="n">
        <v>10045</v>
      </c>
      <c r="R1684" t="n">
        <v>56.8</v>
      </c>
      <c r="S1684" t="n">
        <v>76.4</v>
      </c>
      <c r="T1684" t="n">
        <v>7.1</v>
      </c>
      <c r="U1684" t="n">
        <v>5</v>
      </c>
      <c r="V1684" t="n">
        <v>1.4</v>
      </c>
      <c r="W1684" t="n">
        <v>2.1</v>
      </c>
      <c r="X1684" t="n">
        <v>70</v>
      </c>
      <c r="Y1684" t="n">
        <v>39</v>
      </c>
      <c r="Z1684" t="n">
        <v>19</v>
      </c>
      <c r="AA1684" t="n">
        <v>1662</v>
      </c>
      <c r="AB1684" t="n">
        <v>49.4</v>
      </c>
      <c r="AC1684" t="n">
        <v>1662</v>
      </c>
      <c r="AD1684" t="n">
        <v>49.4</v>
      </c>
      <c r="AE1684" t="n">
        <v>36</v>
      </c>
      <c r="AF1684" t="n">
        <v>1010</v>
      </c>
      <c r="AG1684" t="n">
        <v>26</v>
      </c>
      <c r="AH1684" t="n">
        <v>70</v>
      </c>
      <c r="AI1684" t="n">
        <v>15728</v>
      </c>
      <c r="AJ1684" t="n">
        <v>11862</v>
      </c>
      <c r="AK1684" t="n">
        <v>12458</v>
      </c>
      <c r="AL1684" t="n">
        <v>14997</v>
      </c>
      <c r="AM1684" t="n">
        <v>17915</v>
      </c>
      <c r="AN1684" t="n">
        <v>18752</v>
      </c>
      <c r="AO1684"/>
      <c r="AP1684" t="n">
        <v>1484</v>
      </c>
      <c r="AQ1684" t="n">
        <v>2110</v>
      </c>
      <c r="AR1684"/>
    </row>
    <row r="1685">
      <c r="A1685" t="n">
        <v>176983</v>
      </c>
      <c r="B1685" t="s">
        <v>2782</v>
      </c>
      <c r="C1685" t="s">
        <v>2783</v>
      </c>
      <c r="D1685" t="s">
        <v>1929</v>
      </c>
      <c r="E1685" t="s">
        <v>891</v>
      </c>
      <c r="F1685" t="s">
        <v>216</v>
      </c>
      <c r="G1685" t="s">
        <v>149</v>
      </c>
      <c r="H1685" t="s">
        <v>200</v>
      </c>
      <c r="I1685" t="s">
        <v>175</v>
      </c>
      <c r="J1685" t="s">
        <v>164</v>
      </c>
      <c r="K1685"/>
      <c r="L1685" t="s">
        <v>155</v>
      </c>
      <c r="M1685" t="s">
        <v>155</v>
      </c>
      <c r="N1685" t="n">
        <v>-93.5597</v>
      </c>
      <c r="O1685" t="n">
        <v>39.7989</v>
      </c>
      <c r="P1685" t="n">
        <v>77</v>
      </c>
      <c r="Q1685" t="n">
        <v>77</v>
      </c>
      <c r="R1685" t="n">
        <v>24.7</v>
      </c>
      <c r="S1685" t="n">
        <v>90.9</v>
      </c>
      <c r="T1685" t="n">
        <v>2.6</v>
      </c>
      <c r="U1685" t="n">
        <v>3.9</v>
      </c>
      <c r="V1685" t="n">
        <v>0</v>
      </c>
      <c r="W1685" t="n">
        <v>0</v>
      </c>
      <c r="X1685" t="n">
        <v>95</v>
      </c>
      <c r="Y1685" t="n">
        <v>75</v>
      </c>
      <c r="Z1685" t="n">
        <v>8</v>
      </c>
      <c r="AA1685"/>
      <c r="AB1685"/>
      <c r="AC1685"/>
      <c r="AD1685"/>
      <c r="AE1685"/>
      <c r="AF1685" t="n">
        <v>45</v>
      </c>
      <c r="AG1685" t="n">
        <v>38</v>
      </c>
      <c r="AH1685" t="n">
        <v>61</v>
      </c>
      <c r="AI1685" t="n">
        <v>11029</v>
      </c>
      <c r="AJ1685" t="n">
        <v>9239</v>
      </c>
      <c r="AK1685" t="n">
        <v>13336</v>
      </c>
      <c r="AL1685" t="n">
        <v>11364</v>
      </c>
      <c r="AM1685"/>
      <c r="AN1685"/>
      <c r="AO1685"/>
      <c r="AP1685"/>
      <c r="AQ1685"/>
      <c r="AR1685"/>
    </row>
    <row r="1686">
      <c r="A1686" t="n">
        <v>177038</v>
      </c>
      <c r="B1686" t="s">
        <v>2784</v>
      </c>
      <c r="C1686" t="s">
        <v>1927</v>
      </c>
      <c r="D1686" t="s">
        <v>1878</v>
      </c>
      <c r="E1686" t="s">
        <v>891</v>
      </c>
      <c r="F1686" t="s">
        <v>162</v>
      </c>
      <c r="G1686" t="s">
        <v>163</v>
      </c>
      <c r="H1686" t="s">
        <v>150</v>
      </c>
      <c r="I1686" t="s">
        <v>151</v>
      </c>
      <c r="J1686" t="s">
        <v>164</v>
      </c>
      <c r="K1686" t="s">
        <v>209</v>
      </c>
      <c r="L1686" t="s">
        <v>155</v>
      </c>
      <c r="M1686" t="s">
        <v>155</v>
      </c>
      <c r="N1686" t="n">
        <v>-94.6791</v>
      </c>
      <c r="O1686" t="n">
        <v>38.932</v>
      </c>
      <c r="P1686" t="n">
        <v>733</v>
      </c>
      <c r="Q1686" t="n">
        <v>182</v>
      </c>
      <c r="R1686" t="n">
        <v>73.1</v>
      </c>
      <c r="S1686" t="n">
        <v>59.3</v>
      </c>
      <c r="T1686" t="n">
        <v>5.5</v>
      </c>
      <c r="U1686" t="n">
        <v>4.9</v>
      </c>
      <c r="V1686" t="n">
        <v>1.6</v>
      </c>
      <c r="W1686" t="n">
        <v>0</v>
      </c>
      <c r="X1686" t="n">
        <v>50</v>
      </c>
      <c r="Y1686" t="n">
        <v>0</v>
      </c>
      <c r="Z1686" t="n">
        <v>5</v>
      </c>
      <c r="AA1686" t="n">
        <v>3</v>
      </c>
      <c r="AB1686" t="n">
        <v>33.3</v>
      </c>
      <c r="AC1686" t="n">
        <v>3</v>
      </c>
      <c r="AD1686" t="n">
        <v>33.3</v>
      </c>
      <c r="AE1686" t="n">
        <v>33.3</v>
      </c>
      <c r="AF1686" t="n">
        <v>2</v>
      </c>
      <c r="AG1686" t="n">
        <v>57</v>
      </c>
      <c r="AH1686" t="n">
        <v>78</v>
      </c>
      <c r="AI1686" t="n">
        <v>30243</v>
      </c>
      <c r="AJ1686"/>
      <c r="AK1686" t="n">
        <v>33447</v>
      </c>
      <c r="AL1686"/>
      <c r="AM1686" t="n">
        <v>33040</v>
      </c>
      <c r="AN1686"/>
      <c r="AO1686" t="n">
        <v>25</v>
      </c>
      <c r="AP1686" t="n">
        <v>43</v>
      </c>
      <c r="AQ1686"/>
      <c r="AR1686" t="n">
        <v>110</v>
      </c>
    </row>
    <row r="1687">
      <c r="A1687" t="n">
        <v>177065</v>
      </c>
      <c r="B1687" t="s">
        <v>593</v>
      </c>
      <c r="C1687" t="s">
        <v>2031</v>
      </c>
      <c r="D1687" t="s">
        <v>1929</v>
      </c>
      <c r="E1687" t="s">
        <v>891</v>
      </c>
      <c r="F1687" t="s">
        <v>162</v>
      </c>
      <c r="G1687" t="s">
        <v>163</v>
      </c>
      <c r="H1687" t="s">
        <v>150</v>
      </c>
      <c r="I1687" t="s">
        <v>151</v>
      </c>
      <c r="J1687" t="s">
        <v>152</v>
      </c>
      <c r="K1687" t="s">
        <v>153</v>
      </c>
      <c r="L1687" t="s">
        <v>155</v>
      </c>
      <c r="M1687" t="s">
        <v>155</v>
      </c>
      <c r="N1687" t="n">
        <v>-92.3264</v>
      </c>
      <c r="O1687" t="n">
        <v>38.9574</v>
      </c>
      <c r="P1687" t="n">
        <v>8729</v>
      </c>
      <c r="Q1687" t="n">
        <v>8255</v>
      </c>
      <c r="R1687" t="n">
        <v>57.6</v>
      </c>
      <c r="S1687" t="n">
        <v>51.6</v>
      </c>
      <c r="T1687" t="n">
        <v>22.1</v>
      </c>
      <c r="U1687" t="n">
        <v>12.2</v>
      </c>
      <c r="V1687" t="n">
        <v>2.3</v>
      </c>
      <c r="W1687" t="n">
        <v>2.4</v>
      </c>
      <c r="X1687" t="n">
        <v>67</v>
      </c>
      <c r="Y1687" t="n">
        <v>33</v>
      </c>
      <c r="Z1687" t="n">
        <v>20</v>
      </c>
      <c r="AA1687" t="n">
        <v>335</v>
      </c>
      <c r="AB1687" t="n">
        <v>45.7</v>
      </c>
      <c r="AC1687" t="n">
        <v>263</v>
      </c>
      <c r="AD1687" t="n">
        <v>41.8</v>
      </c>
      <c r="AE1687" t="n">
        <v>30.4</v>
      </c>
      <c r="AF1687" t="n">
        <v>290</v>
      </c>
      <c r="AG1687" t="n">
        <v>44</v>
      </c>
      <c r="AH1687" t="n">
        <v>58</v>
      </c>
      <c r="AI1687" t="n">
        <v>22655</v>
      </c>
      <c r="AJ1687" t="n">
        <v>26212</v>
      </c>
      <c r="AK1687" t="n">
        <v>21960</v>
      </c>
      <c r="AL1687" t="n">
        <v>24477</v>
      </c>
      <c r="AM1687" t="n">
        <v>21728</v>
      </c>
      <c r="AN1687" t="n">
        <v>21856</v>
      </c>
      <c r="AO1687" t="n">
        <v>535</v>
      </c>
      <c r="AP1687" t="n">
        <v>1066</v>
      </c>
      <c r="AQ1687" t="n">
        <v>182</v>
      </c>
      <c r="AR1687"/>
    </row>
    <row r="1688">
      <c r="A1688" t="n">
        <v>177083</v>
      </c>
      <c r="B1688" t="s">
        <v>2785</v>
      </c>
      <c r="C1688" t="s">
        <v>2786</v>
      </c>
      <c r="D1688" t="s">
        <v>1929</v>
      </c>
      <c r="E1688" t="s">
        <v>891</v>
      </c>
      <c r="F1688" t="s">
        <v>162</v>
      </c>
      <c r="G1688" t="s">
        <v>163</v>
      </c>
      <c r="H1688" t="s">
        <v>150</v>
      </c>
      <c r="I1688" t="s">
        <v>205</v>
      </c>
      <c r="J1688" t="s">
        <v>164</v>
      </c>
      <c r="K1688" t="s">
        <v>209</v>
      </c>
      <c r="L1688" t="s">
        <v>155</v>
      </c>
      <c r="M1688" t="s">
        <v>155</v>
      </c>
      <c r="N1688" t="n">
        <v>-94.6828</v>
      </c>
      <c r="O1688" t="n">
        <v>40.2404</v>
      </c>
      <c r="P1688" t="n">
        <v>29</v>
      </c>
      <c r="Q1688" t="n">
        <v>29</v>
      </c>
      <c r="R1688" t="n">
        <v>0</v>
      </c>
      <c r="S1688" t="n">
        <v>58.6</v>
      </c>
      <c r="T1688" t="n">
        <v>6.9</v>
      </c>
      <c r="U1688" t="n">
        <v>24.1</v>
      </c>
      <c r="V1688" t="n">
        <v>6.9</v>
      </c>
      <c r="W1688" t="n">
        <v>0</v>
      </c>
      <c r="X1688" t="n">
        <v>100</v>
      </c>
      <c r="Y1688"/>
      <c r="Z1688" t="n">
        <v>5</v>
      </c>
      <c r="AA1688" t="n">
        <v>14</v>
      </c>
      <c r="AB1688" t="n">
        <v>64.3</v>
      </c>
      <c r="AC1688" t="n">
        <v>14</v>
      </c>
      <c r="AD1688" t="n">
        <v>64.3</v>
      </c>
      <c r="AE1688" t="n">
        <v>64.3</v>
      </c>
      <c r="AF1688" t="n">
        <v>4</v>
      </c>
      <c r="AG1688" t="n">
        <v>12</v>
      </c>
      <c r="AH1688" t="n">
        <v>100</v>
      </c>
      <c r="AI1688" t="n">
        <v>35625</v>
      </c>
      <c r="AJ1688"/>
      <c r="AK1688"/>
      <c r="AL1688" t="n">
        <v>33216</v>
      </c>
      <c r="AM1688"/>
      <c r="AN1688"/>
      <c r="AO1688"/>
      <c r="AP1688" t="n">
        <v>5</v>
      </c>
      <c r="AQ1688"/>
      <c r="AR1688"/>
    </row>
    <row r="1689">
      <c r="A1689" t="n">
        <v>177092</v>
      </c>
      <c r="B1689" t="s">
        <v>2787</v>
      </c>
      <c r="C1689" t="s">
        <v>2768</v>
      </c>
      <c r="D1689" t="s">
        <v>1929</v>
      </c>
      <c r="E1689" t="s">
        <v>891</v>
      </c>
      <c r="F1689" t="s">
        <v>162</v>
      </c>
      <c r="G1689" t="s">
        <v>163</v>
      </c>
      <c r="H1689" t="s">
        <v>150</v>
      </c>
      <c r="I1689" t="s">
        <v>186</v>
      </c>
      <c r="J1689" t="s">
        <v>164</v>
      </c>
      <c r="K1689" t="s">
        <v>209</v>
      </c>
      <c r="L1689" t="s">
        <v>155</v>
      </c>
      <c r="M1689" t="s">
        <v>155</v>
      </c>
      <c r="N1689" t="n">
        <v>-90.3113</v>
      </c>
      <c r="O1689" t="n">
        <v>38.6372</v>
      </c>
      <c r="P1689" t="n">
        <v>613</v>
      </c>
      <c r="Q1689"/>
      <c r="R1689"/>
      <c r="S1689"/>
      <c r="T1689"/>
      <c r="U1689"/>
      <c r="V1689"/>
      <c r="W1689"/>
      <c r="X1689"/>
      <c r="Y1689"/>
      <c r="Z1689"/>
      <c r="AA1689"/>
      <c r="AB1689"/>
      <c r="AC1689"/>
      <c r="AD1689"/>
      <c r="AE1689"/>
      <c r="AF1689"/>
      <c r="AG1689"/>
      <c r="AH1689"/>
      <c r="AI1689"/>
      <c r="AJ1689"/>
      <c r="AK1689"/>
      <c r="AL1689"/>
      <c r="AM1689"/>
      <c r="AN1689"/>
      <c r="AO1689"/>
      <c r="AP1689"/>
      <c r="AQ1689" t="n">
        <v>50</v>
      </c>
      <c r="AR1689" t="n">
        <v>12</v>
      </c>
    </row>
    <row r="1690">
      <c r="A1690" t="n">
        <v>177117</v>
      </c>
      <c r="B1690" t="s">
        <v>2788</v>
      </c>
      <c r="C1690" t="s">
        <v>2789</v>
      </c>
      <c r="D1690" t="s">
        <v>1929</v>
      </c>
      <c r="E1690" t="s">
        <v>891</v>
      </c>
      <c r="F1690" t="s">
        <v>162</v>
      </c>
      <c r="G1690" t="s">
        <v>163</v>
      </c>
      <c r="H1690" t="s">
        <v>150</v>
      </c>
      <c r="I1690" t="s">
        <v>175</v>
      </c>
      <c r="J1690" t="s">
        <v>164</v>
      </c>
      <c r="K1690" t="s">
        <v>179</v>
      </c>
      <c r="L1690" t="s">
        <v>155</v>
      </c>
      <c r="M1690" t="s">
        <v>155</v>
      </c>
      <c r="N1690" t="n">
        <v>-94.3713</v>
      </c>
      <c r="O1690" t="n">
        <v>37.8361</v>
      </c>
      <c r="P1690" t="n">
        <v>314</v>
      </c>
      <c r="Q1690" t="n">
        <v>314</v>
      </c>
      <c r="R1690" t="n">
        <v>100</v>
      </c>
      <c r="S1690" t="n">
        <v>70.7</v>
      </c>
      <c r="T1690" t="n">
        <v>5.7</v>
      </c>
      <c r="U1690" t="n">
        <v>11.8</v>
      </c>
      <c r="V1690" t="n">
        <v>1.3</v>
      </c>
      <c r="W1690" t="n">
        <v>6.1</v>
      </c>
      <c r="X1690" t="n">
        <v>61</v>
      </c>
      <c r="Y1690"/>
      <c r="Z1690" t="n">
        <v>6</v>
      </c>
      <c r="AA1690" t="n">
        <v>83</v>
      </c>
      <c r="AB1690" t="n">
        <v>61.4</v>
      </c>
      <c r="AC1690" t="n">
        <v>60</v>
      </c>
      <c r="AD1690" t="n">
        <v>46.7</v>
      </c>
      <c r="AE1690" t="n">
        <v>38.3</v>
      </c>
      <c r="AF1690" t="n">
        <v>96</v>
      </c>
      <c r="AG1690" t="n">
        <v>45</v>
      </c>
      <c r="AH1690" t="n">
        <v>99</v>
      </c>
      <c r="AI1690" t="n">
        <v>18430</v>
      </c>
      <c r="AJ1690" t="n">
        <v>17399</v>
      </c>
      <c r="AK1690" t="n">
        <v>16718</v>
      </c>
      <c r="AL1690" t="n">
        <v>18588</v>
      </c>
      <c r="AM1690" t="n">
        <v>18591</v>
      </c>
      <c r="AN1690" t="n">
        <v>20118</v>
      </c>
      <c r="AO1690" t="n">
        <v>15</v>
      </c>
      <c r="AP1690" t="n">
        <v>48</v>
      </c>
      <c r="AQ1690"/>
      <c r="AR1690"/>
    </row>
    <row r="1691">
      <c r="A1691" t="n">
        <v>177126</v>
      </c>
      <c r="B1691" t="s">
        <v>2790</v>
      </c>
      <c r="C1691" t="s">
        <v>2768</v>
      </c>
      <c r="D1691" t="s">
        <v>1929</v>
      </c>
      <c r="E1691" t="s">
        <v>891</v>
      </c>
      <c r="F1691" t="s">
        <v>162</v>
      </c>
      <c r="G1691" t="s">
        <v>163</v>
      </c>
      <c r="H1691" t="s">
        <v>150</v>
      </c>
      <c r="I1691" t="s">
        <v>186</v>
      </c>
      <c r="J1691" t="s">
        <v>164</v>
      </c>
      <c r="K1691" t="s">
        <v>209</v>
      </c>
      <c r="L1691" t="s">
        <v>155</v>
      </c>
      <c r="M1691" t="s">
        <v>155</v>
      </c>
      <c r="N1691" t="n">
        <v>-90.4513</v>
      </c>
      <c r="O1691" t="n">
        <v>38.6431</v>
      </c>
      <c r="P1691" t="n">
        <v>671</v>
      </c>
      <c r="Q1691"/>
      <c r="R1691"/>
      <c r="S1691"/>
      <c r="T1691"/>
      <c r="U1691"/>
      <c r="V1691"/>
      <c r="W1691"/>
      <c r="X1691"/>
      <c r="Y1691"/>
      <c r="Z1691"/>
      <c r="AA1691"/>
      <c r="AB1691"/>
      <c r="AC1691"/>
      <c r="AD1691"/>
      <c r="AE1691"/>
      <c r="AF1691"/>
      <c r="AG1691"/>
      <c r="AH1691"/>
      <c r="AI1691"/>
      <c r="AJ1691"/>
      <c r="AK1691"/>
      <c r="AL1691"/>
      <c r="AM1691"/>
      <c r="AN1691"/>
      <c r="AO1691"/>
      <c r="AP1691"/>
      <c r="AQ1691" t="n">
        <v>86</v>
      </c>
      <c r="AR1691" t="n">
        <v>3</v>
      </c>
    </row>
    <row r="1692">
      <c r="A1692" t="n">
        <v>177135</v>
      </c>
      <c r="B1692" t="s">
        <v>2791</v>
      </c>
      <c r="C1692" t="s">
        <v>2792</v>
      </c>
      <c r="D1692" t="s">
        <v>1929</v>
      </c>
      <c r="E1692" t="s">
        <v>891</v>
      </c>
      <c r="F1692" t="s">
        <v>173</v>
      </c>
      <c r="G1692" t="s">
        <v>149</v>
      </c>
      <c r="H1692" t="s">
        <v>174</v>
      </c>
      <c r="I1692" t="s">
        <v>175</v>
      </c>
      <c r="J1692" t="s">
        <v>168</v>
      </c>
      <c r="K1692" t="s">
        <v>176</v>
      </c>
      <c r="L1692" t="s">
        <v>155</v>
      </c>
      <c r="M1692" t="s">
        <v>155</v>
      </c>
      <c r="N1692" t="n">
        <v>-94.3683</v>
      </c>
      <c r="O1692" t="n">
        <v>36.8149</v>
      </c>
      <c r="P1692" t="n">
        <v>5285</v>
      </c>
      <c r="Q1692" t="n">
        <v>5285</v>
      </c>
      <c r="R1692" t="n">
        <v>60.7</v>
      </c>
      <c r="S1692" t="n">
        <v>70.1</v>
      </c>
      <c r="T1692" t="n">
        <v>1.5</v>
      </c>
      <c r="U1692" t="n">
        <v>12.5</v>
      </c>
      <c r="V1692" t="n">
        <v>2</v>
      </c>
      <c r="W1692" t="n">
        <v>1</v>
      </c>
      <c r="X1692" t="n">
        <v>68</v>
      </c>
      <c r="Y1692" t="n">
        <v>45</v>
      </c>
      <c r="Z1692" t="n">
        <v>13</v>
      </c>
      <c r="AA1692" t="n">
        <v>792</v>
      </c>
      <c r="AB1692" t="n">
        <v>43.3</v>
      </c>
      <c r="AC1692"/>
      <c r="AD1692"/>
      <c r="AE1692"/>
      <c r="AF1692" t="n">
        <v>819</v>
      </c>
      <c r="AG1692" t="n">
        <v>35</v>
      </c>
      <c r="AH1692" t="n">
        <v>61</v>
      </c>
      <c r="AI1692" t="n">
        <v>5297</v>
      </c>
      <c r="AJ1692" t="n">
        <v>4380</v>
      </c>
      <c r="AK1692" t="n">
        <v>4400</v>
      </c>
      <c r="AL1692" t="n">
        <v>6779</v>
      </c>
      <c r="AM1692" t="n">
        <v>8554</v>
      </c>
      <c r="AN1692" t="n">
        <v>11532</v>
      </c>
      <c r="AO1692" t="n">
        <v>680</v>
      </c>
      <c r="AP1692"/>
      <c r="AQ1692"/>
      <c r="AR1692"/>
    </row>
    <row r="1693">
      <c r="A1693" t="n">
        <v>177144</v>
      </c>
      <c r="B1693" t="s">
        <v>2793</v>
      </c>
      <c r="C1693" t="s">
        <v>1506</v>
      </c>
      <c r="D1693" t="s">
        <v>1929</v>
      </c>
      <c r="E1693" t="s">
        <v>891</v>
      </c>
      <c r="F1693" t="s">
        <v>162</v>
      </c>
      <c r="G1693" t="s">
        <v>163</v>
      </c>
      <c r="H1693" t="s">
        <v>150</v>
      </c>
      <c r="I1693" t="s">
        <v>205</v>
      </c>
      <c r="J1693" t="s">
        <v>168</v>
      </c>
      <c r="K1693" t="s">
        <v>179</v>
      </c>
      <c r="L1693" t="s">
        <v>155</v>
      </c>
      <c r="M1693" t="s">
        <v>155</v>
      </c>
      <c r="N1693" t="n">
        <v>-91.5294</v>
      </c>
      <c r="O1693" t="n">
        <v>40.129</v>
      </c>
      <c r="P1693" t="n">
        <v>1082</v>
      </c>
      <c r="Q1693" t="n">
        <v>948</v>
      </c>
      <c r="R1693" t="n">
        <v>45.8</v>
      </c>
      <c r="S1693" t="n">
        <v>69.3</v>
      </c>
      <c r="T1693" t="n">
        <v>13.7</v>
      </c>
      <c r="U1693" t="n">
        <v>7.6</v>
      </c>
      <c r="V1693" t="n">
        <v>1.1</v>
      </c>
      <c r="W1693" t="n">
        <v>4</v>
      </c>
      <c r="X1693" t="n">
        <v>67</v>
      </c>
      <c r="Y1693"/>
      <c r="Z1693" t="n">
        <v>17</v>
      </c>
      <c r="AA1693" t="n">
        <v>303</v>
      </c>
      <c r="AB1693" t="n">
        <v>50.2</v>
      </c>
      <c r="AC1693" t="n">
        <v>303</v>
      </c>
      <c r="AD1693" t="n">
        <v>50.2</v>
      </c>
      <c r="AE1693" t="n">
        <v>43.2</v>
      </c>
      <c r="AF1693" t="n">
        <v>263</v>
      </c>
      <c r="AG1693" t="n">
        <v>36</v>
      </c>
      <c r="AH1693" t="n">
        <v>90</v>
      </c>
      <c r="AI1693" t="n">
        <v>22103</v>
      </c>
      <c r="AJ1693" t="n">
        <v>16859</v>
      </c>
      <c r="AK1693" t="n">
        <v>18483</v>
      </c>
      <c r="AL1693" t="n">
        <v>22385</v>
      </c>
      <c r="AM1693" t="n">
        <v>24019</v>
      </c>
      <c r="AN1693" t="n">
        <v>24597</v>
      </c>
      <c r="AO1693"/>
      <c r="AP1693" t="n">
        <v>164</v>
      </c>
      <c r="AQ1693" t="n">
        <v>33</v>
      </c>
      <c r="AR1693"/>
    </row>
    <row r="1694">
      <c r="A1694" t="n">
        <v>177214</v>
      </c>
      <c r="B1694" t="s">
        <v>2794</v>
      </c>
      <c r="C1694" t="s">
        <v>1569</v>
      </c>
      <c r="D1694" t="s">
        <v>1929</v>
      </c>
      <c r="E1694" t="s">
        <v>891</v>
      </c>
      <c r="F1694" t="s">
        <v>162</v>
      </c>
      <c r="G1694" t="s">
        <v>163</v>
      </c>
      <c r="H1694" t="s">
        <v>150</v>
      </c>
      <c r="I1694" t="s">
        <v>151</v>
      </c>
      <c r="J1694" t="s">
        <v>168</v>
      </c>
      <c r="K1694" t="s">
        <v>153</v>
      </c>
      <c r="L1694" t="s">
        <v>155</v>
      </c>
      <c r="M1694" t="s">
        <v>155</v>
      </c>
      <c r="N1694" t="n">
        <v>-93.2862</v>
      </c>
      <c r="O1694" t="n">
        <v>37.2197</v>
      </c>
      <c r="P1694" t="n">
        <v>1731</v>
      </c>
      <c r="Q1694" t="n">
        <v>1428</v>
      </c>
      <c r="R1694" t="n">
        <v>54.3</v>
      </c>
      <c r="S1694" t="n">
        <v>73.9</v>
      </c>
      <c r="T1694" t="n">
        <v>2.8</v>
      </c>
      <c r="U1694" t="n">
        <v>2.1</v>
      </c>
      <c r="V1694" t="n">
        <v>2.5</v>
      </c>
      <c r="W1694" t="n">
        <v>7.5</v>
      </c>
      <c r="X1694" t="n">
        <v>77</v>
      </c>
      <c r="Y1694"/>
      <c r="Z1694" t="n">
        <v>13</v>
      </c>
      <c r="AA1694" t="n">
        <v>359</v>
      </c>
      <c r="AB1694" t="n">
        <v>66</v>
      </c>
      <c r="AC1694" t="n">
        <v>359</v>
      </c>
      <c r="AD1694" t="n">
        <v>66</v>
      </c>
      <c r="AE1694" t="n">
        <v>43.5</v>
      </c>
      <c r="AF1694" t="n">
        <v>403</v>
      </c>
      <c r="AG1694" t="n">
        <v>27</v>
      </c>
      <c r="AH1694" t="n">
        <v>99</v>
      </c>
      <c r="AI1694" t="n">
        <v>22194</v>
      </c>
      <c r="AJ1694" t="n">
        <v>17073</v>
      </c>
      <c r="AK1694" t="n">
        <v>17104</v>
      </c>
      <c r="AL1694" t="n">
        <v>19602</v>
      </c>
      <c r="AM1694" t="n">
        <v>23003</v>
      </c>
      <c r="AN1694" t="n">
        <v>25628</v>
      </c>
      <c r="AO1694"/>
      <c r="AP1694" t="n">
        <v>250</v>
      </c>
      <c r="AQ1694" t="n">
        <v>93</v>
      </c>
      <c r="AR1694"/>
    </row>
    <row r="1695">
      <c r="A1695" t="n">
        <v>177250</v>
      </c>
      <c r="B1695" t="s">
        <v>2795</v>
      </c>
      <c r="C1695" t="s">
        <v>2796</v>
      </c>
      <c r="D1695" t="s">
        <v>1929</v>
      </c>
      <c r="E1695" t="s">
        <v>891</v>
      </c>
      <c r="F1695" t="s">
        <v>173</v>
      </c>
      <c r="G1695" t="s">
        <v>149</v>
      </c>
      <c r="H1695" t="s">
        <v>174</v>
      </c>
      <c r="I1695" t="s">
        <v>175</v>
      </c>
      <c r="J1695" t="s">
        <v>168</v>
      </c>
      <c r="K1695" t="s">
        <v>176</v>
      </c>
      <c r="L1695" t="s">
        <v>155</v>
      </c>
      <c r="M1695" t="s">
        <v>155</v>
      </c>
      <c r="N1695" t="n">
        <v>-90.9781</v>
      </c>
      <c r="O1695" t="n">
        <v>38.4318</v>
      </c>
      <c r="P1695" t="n">
        <v>3192</v>
      </c>
      <c r="Q1695" t="n">
        <v>3192</v>
      </c>
      <c r="R1695" t="n">
        <v>60.7</v>
      </c>
      <c r="S1695" t="n">
        <v>89.4</v>
      </c>
      <c r="T1695" t="n">
        <v>1.4</v>
      </c>
      <c r="U1695" t="n">
        <v>3.4</v>
      </c>
      <c r="V1695" t="n">
        <v>0.8</v>
      </c>
      <c r="W1695" t="n">
        <v>0.4</v>
      </c>
      <c r="X1695" t="n">
        <v>65</v>
      </c>
      <c r="Y1695" t="n">
        <v>44</v>
      </c>
      <c r="Z1695" t="n">
        <v>13</v>
      </c>
      <c r="AA1695" t="n">
        <v>542</v>
      </c>
      <c r="AB1695" t="n">
        <v>38</v>
      </c>
      <c r="AC1695"/>
      <c r="AD1695"/>
      <c r="AE1695"/>
      <c r="AF1695" t="n">
        <v>489</v>
      </c>
      <c r="AG1695" t="n">
        <v>33</v>
      </c>
      <c r="AH1695" t="n">
        <v>63</v>
      </c>
      <c r="AI1695" t="n">
        <v>11989</v>
      </c>
      <c r="AJ1695" t="n">
        <v>11604</v>
      </c>
      <c r="AK1695" t="n">
        <v>11968</v>
      </c>
      <c r="AL1695" t="n">
        <v>13533</v>
      </c>
      <c r="AM1695" t="n">
        <v>14701</v>
      </c>
      <c r="AN1695" t="n">
        <v>15528</v>
      </c>
      <c r="AO1695" t="n">
        <v>485</v>
      </c>
      <c r="AP1695"/>
      <c r="AQ1695"/>
      <c r="AR1695"/>
    </row>
    <row r="1696">
      <c r="A1696" t="n">
        <v>177278</v>
      </c>
      <c r="B1696" t="s">
        <v>2797</v>
      </c>
      <c r="C1696" t="s">
        <v>2798</v>
      </c>
      <c r="D1696" t="s">
        <v>1929</v>
      </c>
      <c r="E1696" t="s">
        <v>891</v>
      </c>
      <c r="F1696" t="s">
        <v>162</v>
      </c>
      <c r="G1696" t="s">
        <v>163</v>
      </c>
      <c r="H1696" t="s">
        <v>150</v>
      </c>
      <c r="I1696" t="s">
        <v>186</v>
      </c>
      <c r="J1696" t="s">
        <v>164</v>
      </c>
      <c r="K1696" t="s">
        <v>209</v>
      </c>
      <c r="L1696" t="s">
        <v>155</v>
      </c>
      <c r="M1696" t="s">
        <v>155</v>
      </c>
      <c r="N1696" t="n">
        <v>-90.3456</v>
      </c>
      <c r="O1696" t="n">
        <v>38.5923</v>
      </c>
      <c r="P1696" t="n">
        <v>103</v>
      </c>
      <c r="Q1696"/>
      <c r="R1696"/>
      <c r="S1696"/>
      <c r="T1696"/>
      <c r="U1696"/>
      <c r="V1696"/>
      <c r="W1696"/>
      <c r="X1696"/>
      <c r="Y1696"/>
      <c r="Z1696"/>
      <c r="AA1696"/>
      <c r="AB1696"/>
      <c r="AC1696"/>
      <c r="AD1696"/>
      <c r="AE1696"/>
      <c r="AF1696"/>
      <c r="AG1696"/>
      <c r="AH1696"/>
      <c r="AI1696"/>
      <c r="AJ1696"/>
      <c r="AK1696"/>
      <c r="AL1696"/>
      <c r="AM1696"/>
      <c r="AN1696"/>
      <c r="AO1696"/>
      <c r="AP1696"/>
      <c r="AQ1696" t="n">
        <v>17</v>
      </c>
      <c r="AR1696" t="n">
        <v>7</v>
      </c>
    </row>
    <row r="1697">
      <c r="A1697" t="n">
        <v>177302</v>
      </c>
      <c r="B1697" t="s">
        <v>2799</v>
      </c>
      <c r="C1697" t="s">
        <v>1903</v>
      </c>
      <c r="D1697" t="s">
        <v>1929</v>
      </c>
      <c r="E1697" t="s">
        <v>891</v>
      </c>
      <c r="F1697" t="s">
        <v>279</v>
      </c>
      <c r="G1697" t="s">
        <v>189</v>
      </c>
      <c r="H1697" t="s">
        <v>174</v>
      </c>
      <c r="I1697" t="s">
        <v>151</v>
      </c>
      <c r="J1697" t="s">
        <v>164</v>
      </c>
      <c r="K1697"/>
      <c r="L1697" t="s">
        <v>155</v>
      </c>
      <c r="M1697" t="s">
        <v>155</v>
      </c>
      <c r="N1697" t="n">
        <v>-94.6847</v>
      </c>
      <c r="O1697" t="n">
        <v>39.3011</v>
      </c>
      <c r="P1697" t="n">
        <v>718</v>
      </c>
      <c r="Q1697" t="n">
        <v>718</v>
      </c>
      <c r="R1697" t="n">
        <v>7</v>
      </c>
      <c r="S1697" t="n">
        <v>53.5</v>
      </c>
      <c r="T1697" t="n">
        <v>19.1</v>
      </c>
      <c r="U1697" t="n">
        <v>16.3</v>
      </c>
      <c r="V1697" t="n">
        <v>1.3</v>
      </c>
      <c r="W1697" t="n">
        <v>0</v>
      </c>
      <c r="X1697" t="n">
        <v>59</v>
      </c>
      <c r="Y1697"/>
      <c r="Z1697" t="n">
        <v>26</v>
      </c>
      <c r="AA1697" t="n">
        <v>413</v>
      </c>
      <c r="AB1697" t="n">
        <v>55.9</v>
      </c>
      <c r="AC1697"/>
      <c r="AD1697"/>
      <c r="AE1697"/>
      <c r="AF1697" t="n">
        <v>473</v>
      </c>
      <c r="AG1697" t="n">
        <v>69</v>
      </c>
      <c r="AH1697" t="n">
        <v>71</v>
      </c>
      <c r="AI1697" t="n">
        <v>18170</v>
      </c>
      <c r="AJ1697" t="n">
        <v>16675</v>
      </c>
      <c r="AK1697" t="n">
        <v>19488</v>
      </c>
      <c r="AL1697" t="n">
        <v>22992</v>
      </c>
      <c r="AM1697" t="n">
        <v>23926</v>
      </c>
      <c r="AN1697" t="n">
        <v>26992</v>
      </c>
      <c r="AO1697" t="n">
        <v>15</v>
      </c>
      <c r="AP1697"/>
      <c r="AQ1697"/>
      <c r="AR1697"/>
    </row>
    <row r="1698">
      <c r="A1698" t="n">
        <v>177339</v>
      </c>
      <c r="B1698" t="s">
        <v>2800</v>
      </c>
      <c r="C1698" t="s">
        <v>1569</v>
      </c>
      <c r="D1698" t="s">
        <v>1929</v>
      </c>
      <c r="E1698" t="s">
        <v>891</v>
      </c>
      <c r="F1698" t="s">
        <v>162</v>
      </c>
      <c r="G1698" t="s">
        <v>163</v>
      </c>
      <c r="H1698" t="s">
        <v>150</v>
      </c>
      <c r="I1698" t="s">
        <v>151</v>
      </c>
      <c r="J1698" t="s">
        <v>168</v>
      </c>
      <c r="K1698" t="s">
        <v>153</v>
      </c>
      <c r="L1698" t="s">
        <v>155</v>
      </c>
      <c r="M1698" t="s">
        <v>155</v>
      </c>
      <c r="N1698" t="n">
        <v>-93.2626</v>
      </c>
      <c r="O1698" t="n">
        <v>37.221</v>
      </c>
      <c r="P1698" t="n">
        <v>2278</v>
      </c>
      <c r="Q1698" t="n">
        <v>1474</v>
      </c>
      <c r="R1698" t="n">
        <v>52.4</v>
      </c>
      <c r="S1698" t="n">
        <v>74.2</v>
      </c>
      <c r="T1698" t="n">
        <v>4.8</v>
      </c>
      <c r="U1698" t="n">
        <v>7.2</v>
      </c>
      <c r="V1698" t="n">
        <v>1.5</v>
      </c>
      <c r="W1698" t="n">
        <v>1.6</v>
      </c>
      <c r="X1698" t="n">
        <v>79</v>
      </c>
      <c r="Y1698"/>
      <c r="Z1698" t="n">
        <v>12</v>
      </c>
      <c r="AA1698" t="n">
        <v>358</v>
      </c>
      <c r="AB1698" t="n">
        <v>64.8</v>
      </c>
      <c r="AC1698" t="n">
        <v>358</v>
      </c>
      <c r="AD1698" t="n">
        <v>64</v>
      </c>
      <c r="AE1698" t="n">
        <v>53.9</v>
      </c>
      <c r="AF1698" t="n">
        <v>335</v>
      </c>
      <c r="AG1698" t="n">
        <v>36</v>
      </c>
      <c r="AH1698" t="n">
        <v>100</v>
      </c>
      <c r="AI1698" t="n">
        <v>18748</v>
      </c>
      <c r="AJ1698" t="n">
        <v>13335</v>
      </c>
      <c r="AK1698" t="n">
        <v>16026</v>
      </c>
      <c r="AL1698" t="n">
        <v>18882</v>
      </c>
      <c r="AM1698" t="n">
        <v>19692</v>
      </c>
      <c r="AN1698" t="n">
        <v>21472</v>
      </c>
      <c r="AO1698" t="n">
        <v>4</v>
      </c>
      <c r="AP1698" t="n">
        <v>313</v>
      </c>
      <c r="AQ1698" t="n">
        <v>143</v>
      </c>
      <c r="AR1698" t="n">
        <v>24</v>
      </c>
    </row>
    <row r="1699">
      <c r="A1699" t="n">
        <v>177418</v>
      </c>
      <c r="B1699" t="s">
        <v>2801</v>
      </c>
      <c r="C1699" t="s">
        <v>2768</v>
      </c>
      <c r="D1699" t="s">
        <v>1929</v>
      </c>
      <c r="E1699" t="s">
        <v>891</v>
      </c>
      <c r="F1699" t="s">
        <v>162</v>
      </c>
      <c r="G1699" t="s">
        <v>163</v>
      </c>
      <c r="H1699" t="s">
        <v>150</v>
      </c>
      <c r="I1699" t="s">
        <v>186</v>
      </c>
      <c r="J1699" t="s">
        <v>164</v>
      </c>
      <c r="K1699" t="s">
        <v>153</v>
      </c>
      <c r="L1699" t="s">
        <v>155</v>
      </c>
      <c r="M1699" t="s">
        <v>155</v>
      </c>
      <c r="N1699" t="n">
        <v>-90.3157</v>
      </c>
      <c r="O1699" t="n">
        <v>38.6427</v>
      </c>
      <c r="P1699" t="n">
        <v>1099</v>
      </c>
      <c r="Q1699" t="n">
        <v>780</v>
      </c>
      <c r="R1699" t="n">
        <v>52.9</v>
      </c>
      <c r="S1699" t="n">
        <v>57.8</v>
      </c>
      <c r="T1699" t="n">
        <v>22.9</v>
      </c>
      <c r="U1699" t="n">
        <v>1.5</v>
      </c>
      <c r="V1699" t="n">
        <v>1.7</v>
      </c>
      <c r="W1699" t="n">
        <v>6.7</v>
      </c>
      <c r="X1699" t="n">
        <v>64</v>
      </c>
      <c r="Y1699" t="n">
        <v>0</v>
      </c>
      <c r="Z1699" t="n">
        <v>9</v>
      </c>
      <c r="AA1699" t="n">
        <v>139</v>
      </c>
      <c r="AB1699" t="n">
        <v>56.8</v>
      </c>
      <c r="AC1699" t="n">
        <v>139</v>
      </c>
      <c r="AD1699" t="n">
        <v>56.8</v>
      </c>
      <c r="AE1699" t="n">
        <v>43.9</v>
      </c>
      <c r="AF1699" t="n">
        <v>181</v>
      </c>
      <c r="AG1699" t="n">
        <v>48</v>
      </c>
      <c r="AH1699" t="n">
        <v>94</v>
      </c>
      <c r="AI1699" t="n">
        <v>19519</v>
      </c>
      <c r="AJ1699" t="n">
        <v>13464</v>
      </c>
      <c r="AK1699" t="n">
        <v>14682</v>
      </c>
      <c r="AL1699" t="n">
        <v>20742</v>
      </c>
      <c r="AM1699" t="n">
        <v>23296</v>
      </c>
      <c r="AN1699" t="n">
        <v>25373</v>
      </c>
      <c r="AO1699"/>
      <c r="AP1699" t="n">
        <v>137</v>
      </c>
      <c r="AQ1699" t="n">
        <v>147</v>
      </c>
      <c r="AR1699" t="n">
        <v>5</v>
      </c>
    </row>
    <row r="1700">
      <c r="A1700" t="n">
        <v>177436</v>
      </c>
      <c r="B1700" t="s">
        <v>2802</v>
      </c>
      <c r="C1700" t="s">
        <v>1063</v>
      </c>
      <c r="D1700" t="s">
        <v>1929</v>
      </c>
      <c r="E1700" t="s">
        <v>891</v>
      </c>
      <c r="F1700" t="s">
        <v>216</v>
      </c>
      <c r="G1700" t="s">
        <v>149</v>
      </c>
      <c r="H1700" t="s">
        <v>200</v>
      </c>
      <c r="I1700" t="s">
        <v>175</v>
      </c>
      <c r="J1700" t="s">
        <v>164</v>
      </c>
      <c r="K1700"/>
      <c r="L1700" t="s">
        <v>155</v>
      </c>
      <c r="M1700" t="s">
        <v>155</v>
      </c>
      <c r="N1700" t="n">
        <v>-91.0209</v>
      </c>
      <c r="O1700" t="n">
        <v>38.5477</v>
      </c>
      <c r="P1700" t="n">
        <v>56</v>
      </c>
      <c r="Q1700" t="n">
        <v>56</v>
      </c>
      <c r="R1700" t="n">
        <v>91.1</v>
      </c>
      <c r="S1700" t="n">
        <v>87.5</v>
      </c>
      <c r="T1700" t="n">
        <v>7.1</v>
      </c>
      <c r="U1700" t="n">
        <v>1.8</v>
      </c>
      <c r="V1700" t="n">
        <v>1.8</v>
      </c>
      <c r="W1700" t="n">
        <v>0</v>
      </c>
      <c r="X1700" t="n">
        <v>80</v>
      </c>
      <c r="Y1700"/>
      <c r="Z1700" t="n">
        <v>8</v>
      </c>
      <c r="AA1700"/>
      <c r="AB1700"/>
      <c r="AC1700"/>
      <c r="AD1700"/>
      <c r="AE1700"/>
      <c r="AF1700" t="n">
        <v>5</v>
      </c>
      <c r="AG1700" t="n">
        <v>62</v>
      </c>
      <c r="AH1700" t="n">
        <v>79</v>
      </c>
      <c r="AI1700" t="n">
        <v>18452</v>
      </c>
      <c r="AJ1700" t="n">
        <v>17077</v>
      </c>
      <c r="AK1700" t="n">
        <v>27525</v>
      </c>
      <c r="AL1700"/>
      <c r="AM1700"/>
      <c r="AN1700"/>
      <c r="AO1700"/>
      <c r="AP1700"/>
      <c r="AQ1700"/>
      <c r="AR1700"/>
    </row>
    <row r="1701">
      <c r="A1701" t="n">
        <v>177472</v>
      </c>
      <c r="B1701" t="s">
        <v>2803</v>
      </c>
      <c r="C1701" t="s">
        <v>1569</v>
      </c>
      <c r="D1701" t="s">
        <v>1929</v>
      </c>
      <c r="E1701" t="s">
        <v>891</v>
      </c>
      <c r="F1701" t="s">
        <v>148</v>
      </c>
      <c r="G1701" t="s">
        <v>149</v>
      </c>
      <c r="H1701" t="s">
        <v>150</v>
      </c>
      <c r="I1701" t="s">
        <v>151</v>
      </c>
      <c r="J1701" t="s">
        <v>238</v>
      </c>
      <c r="K1701" t="s">
        <v>176</v>
      </c>
      <c r="L1701" t="s">
        <v>155</v>
      </c>
      <c r="M1701" t="s">
        <v>155</v>
      </c>
      <c r="N1701" t="n">
        <v>-93.28</v>
      </c>
      <c r="O1701" t="n">
        <v>37.2165</v>
      </c>
      <c r="P1701" t="n">
        <v>14355</v>
      </c>
      <c r="Q1701" t="n">
        <v>14355</v>
      </c>
      <c r="R1701" t="n">
        <v>59.2</v>
      </c>
      <c r="S1701" t="n">
        <v>80.8</v>
      </c>
      <c r="T1701" t="n">
        <v>3</v>
      </c>
      <c r="U1701" t="n">
        <v>6.7</v>
      </c>
      <c r="V1701" t="n">
        <v>1.7</v>
      </c>
      <c r="W1701" t="n">
        <v>0</v>
      </c>
      <c r="X1701"/>
      <c r="Y1701"/>
      <c r="Z1701" t="n">
        <v>16</v>
      </c>
      <c r="AA1701" t="n">
        <v>2119</v>
      </c>
      <c r="AB1701" t="n">
        <v>31.9</v>
      </c>
      <c r="AC1701"/>
      <c r="AD1701"/>
      <c r="AE1701"/>
      <c r="AF1701" t="n">
        <v>1988</v>
      </c>
      <c r="AG1701" t="n">
        <v>37</v>
      </c>
      <c r="AH1701" t="n">
        <v>55</v>
      </c>
      <c r="AI1701" t="n">
        <v>6053</v>
      </c>
      <c r="AJ1701" t="n">
        <v>5952</v>
      </c>
      <c r="AK1701" t="n">
        <v>6690</v>
      </c>
      <c r="AL1701" t="n">
        <v>9191</v>
      </c>
      <c r="AM1701" t="n">
        <v>11080</v>
      </c>
      <c r="AN1701" t="n">
        <v>12412</v>
      </c>
      <c r="AO1701" t="n">
        <v>1459</v>
      </c>
      <c r="AP1701"/>
      <c r="AQ1701"/>
      <c r="AR1701"/>
    </row>
    <row r="1702">
      <c r="A1702" t="n">
        <v>177542</v>
      </c>
      <c r="B1702" t="s">
        <v>2804</v>
      </c>
      <c r="C1702" t="s">
        <v>2805</v>
      </c>
      <c r="D1702" t="s">
        <v>1929</v>
      </c>
      <c r="E1702" t="s">
        <v>891</v>
      </c>
      <c r="F1702" t="s">
        <v>162</v>
      </c>
      <c r="G1702" t="s">
        <v>163</v>
      </c>
      <c r="H1702" t="s">
        <v>150</v>
      </c>
      <c r="I1702" t="s">
        <v>175</v>
      </c>
      <c r="J1702" t="s">
        <v>164</v>
      </c>
      <c r="K1702" t="s">
        <v>179</v>
      </c>
      <c r="L1702" t="s">
        <v>155</v>
      </c>
      <c r="M1702" t="s">
        <v>155</v>
      </c>
      <c r="N1702" t="n">
        <v>-91.3909</v>
      </c>
      <c r="O1702" t="n">
        <v>39.729</v>
      </c>
      <c r="P1702" t="n">
        <v>598</v>
      </c>
      <c r="Q1702" t="n">
        <v>505</v>
      </c>
      <c r="R1702" t="n">
        <v>51.9</v>
      </c>
      <c r="S1702" t="n">
        <v>71.7</v>
      </c>
      <c r="T1702" t="n">
        <v>8.3</v>
      </c>
      <c r="U1702" t="n">
        <v>4.6</v>
      </c>
      <c r="V1702" t="n">
        <v>1.4</v>
      </c>
      <c r="W1702" t="n">
        <v>6.5</v>
      </c>
      <c r="X1702" t="n">
        <v>79</v>
      </c>
      <c r="Y1702" t="n">
        <v>100</v>
      </c>
      <c r="Z1702" t="n">
        <v>7</v>
      </c>
      <c r="AA1702" t="n">
        <v>167</v>
      </c>
      <c r="AB1702" t="n">
        <v>44.3</v>
      </c>
      <c r="AC1702" t="n">
        <v>150</v>
      </c>
      <c r="AD1702" t="n">
        <v>39.3</v>
      </c>
      <c r="AE1702" t="n">
        <v>31.3</v>
      </c>
      <c r="AF1702" t="n">
        <v>53</v>
      </c>
      <c r="AG1702" t="n">
        <v>29</v>
      </c>
      <c r="AH1702" t="n">
        <v>73</v>
      </c>
      <c r="AI1702" t="n">
        <v>20640</v>
      </c>
      <c r="AJ1702" t="n">
        <v>9571</v>
      </c>
      <c r="AK1702" t="n">
        <v>12221</v>
      </c>
      <c r="AL1702" t="n">
        <v>19304</v>
      </c>
      <c r="AM1702" t="n">
        <v>22094</v>
      </c>
      <c r="AN1702" t="n">
        <v>23435</v>
      </c>
      <c r="AO1702" t="n">
        <v>15</v>
      </c>
      <c r="AP1702" t="n">
        <v>98</v>
      </c>
      <c r="AQ1702" t="n">
        <v>22</v>
      </c>
      <c r="AR1702"/>
    </row>
    <row r="1703">
      <c r="A1703" t="n">
        <v>177551</v>
      </c>
      <c r="B1703" t="s">
        <v>2806</v>
      </c>
      <c r="C1703" t="s">
        <v>2768</v>
      </c>
      <c r="D1703" t="s">
        <v>1929</v>
      </c>
      <c r="E1703" t="s">
        <v>891</v>
      </c>
      <c r="F1703" t="s">
        <v>148</v>
      </c>
      <c r="G1703" t="s">
        <v>149</v>
      </c>
      <c r="H1703" t="s">
        <v>150</v>
      </c>
      <c r="I1703" t="s">
        <v>151</v>
      </c>
      <c r="J1703" t="s">
        <v>168</v>
      </c>
      <c r="K1703" t="s">
        <v>179</v>
      </c>
      <c r="L1703" t="s">
        <v>154</v>
      </c>
      <c r="M1703" t="s">
        <v>155</v>
      </c>
      <c r="N1703" t="n">
        <v>-90.2243</v>
      </c>
      <c r="O1703" t="n">
        <v>38.6317</v>
      </c>
      <c r="P1703" t="n">
        <v>1354</v>
      </c>
      <c r="Q1703" t="n">
        <v>1354</v>
      </c>
      <c r="R1703" t="n">
        <v>69.2</v>
      </c>
      <c r="S1703" t="n">
        <v>3.1</v>
      </c>
      <c r="T1703" t="n">
        <v>81.8</v>
      </c>
      <c r="U1703" t="n">
        <v>2.5</v>
      </c>
      <c r="V1703" t="n">
        <v>0.4</v>
      </c>
      <c r="W1703" t="n">
        <v>4.1</v>
      </c>
      <c r="X1703" t="n">
        <v>69</v>
      </c>
      <c r="Y1703" t="n">
        <v>0</v>
      </c>
      <c r="Z1703" t="n">
        <v>14</v>
      </c>
      <c r="AA1703" t="n">
        <v>259</v>
      </c>
      <c r="AB1703" t="n">
        <v>27.4</v>
      </c>
      <c r="AC1703" t="n">
        <v>259</v>
      </c>
      <c r="AD1703" t="n">
        <v>27.4</v>
      </c>
      <c r="AE1703" t="n">
        <v>13.5</v>
      </c>
      <c r="AF1703" t="n">
        <v>230</v>
      </c>
      <c r="AG1703" t="n">
        <v>73</v>
      </c>
      <c r="AH1703" t="n">
        <v>98</v>
      </c>
      <c r="AI1703" t="n">
        <v>9302</v>
      </c>
      <c r="AJ1703" t="n">
        <v>12412</v>
      </c>
      <c r="AK1703" t="n">
        <v>13088</v>
      </c>
      <c r="AL1703" t="n">
        <v>15521</v>
      </c>
      <c r="AM1703" t="n">
        <v>19501</v>
      </c>
      <c r="AN1703" t="n">
        <v>19616</v>
      </c>
      <c r="AO1703"/>
      <c r="AP1703" t="n">
        <v>244</v>
      </c>
      <c r="AQ1703"/>
      <c r="AR1703"/>
    </row>
    <row r="1704">
      <c r="A1704" t="n">
        <v>177588</v>
      </c>
      <c r="B1704" t="s">
        <v>2807</v>
      </c>
      <c r="C1704" t="s">
        <v>1903</v>
      </c>
      <c r="D1704" t="s">
        <v>1929</v>
      </c>
      <c r="E1704" t="s">
        <v>891</v>
      </c>
      <c r="F1704" t="s">
        <v>199</v>
      </c>
      <c r="G1704" t="s">
        <v>189</v>
      </c>
      <c r="H1704" t="s">
        <v>200</v>
      </c>
      <c r="I1704" t="s">
        <v>151</v>
      </c>
      <c r="J1704" t="s">
        <v>164</v>
      </c>
      <c r="K1704"/>
      <c r="L1704" t="s">
        <v>155</v>
      </c>
      <c r="M1704" t="s">
        <v>155</v>
      </c>
      <c r="N1704" t="n">
        <v>-94.5743</v>
      </c>
      <c r="O1704" t="n">
        <v>39.0229</v>
      </c>
      <c r="P1704" t="n">
        <v>110</v>
      </c>
      <c r="Q1704" t="n">
        <v>110</v>
      </c>
      <c r="R1704" t="n">
        <v>93.6</v>
      </c>
      <c r="S1704" t="n">
        <v>7.3</v>
      </c>
      <c r="T1704" t="n">
        <v>88.2</v>
      </c>
      <c r="U1704" t="n">
        <v>1.8</v>
      </c>
      <c r="V1704" t="n">
        <v>0</v>
      </c>
      <c r="W1704" t="n">
        <v>0</v>
      </c>
      <c r="X1704" t="n">
        <v>58</v>
      </c>
      <c r="Y1704"/>
      <c r="Z1704" t="n">
        <v>25</v>
      </c>
      <c r="AA1704"/>
      <c r="AB1704"/>
      <c r="AC1704"/>
      <c r="AD1704"/>
      <c r="AE1704"/>
      <c r="AF1704" t="n">
        <v>35</v>
      </c>
      <c r="AG1704" t="n">
        <v>81</v>
      </c>
      <c r="AH1704" t="n">
        <v>82</v>
      </c>
      <c r="AI1704" t="n">
        <v>21004</v>
      </c>
      <c r="AJ1704" t="n">
        <v>21252</v>
      </c>
      <c r="AK1704" t="n">
        <v>27984</v>
      </c>
      <c r="AL1704"/>
      <c r="AM1704"/>
      <c r="AN1704"/>
      <c r="AO1704"/>
      <c r="AP1704"/>
      <c r="AQ1704"/>
      <c r="AR1704"/>
    </row>
    <row r="1705">
      <c r="A1705" t="n">
        <v>177603</v>
      </c>
      <c r="B1705" t="s">
        <v>2808</v>
      </c>
      <c r="C1705" t="s">
        <v>1925</v>
      </c>
      <c r="D1705" t="s">
        <v>1929</v>
      </c>
      <c r="E1705" t="s">
        <v>891</v>
      </c>
      <c r="F1705" t="s">
        <v>199</v>
      </c>
      <c r="G1705" t="s">
        <v>189</v>
      </c>
      <c r="H1705" t="s">
        <v>200</v>
      </c>
      <c r="I1705" t="s">
        <v>186</v>
      </c>
      <c r="J1705" t="s">
        <v>164</v>
      </c>
      <c r="K1705"/>
      <c r="L1705" t="s">
        <v>155</v>
      </c>
      <c r="M1705" t="s">
        <v>155</v>
      </c>
      <c r="N1705" t="n">
        <v>-94.4265</v>
      </c>
      <c r="O1705" t="n">
        <v>39.0791</v>
      </c>
      <c r="P1705" t="n">
        <v>185</v>
      </c>
      <c r="Q1705" t="n">
        <v>185</v>
      </c>
      <c r="R1705" t="n">
        <v>96.8</v>
      </c>
      <c r="S1705" t="n">
        <v>49.2</v>
      </c>
      <c r="T1705" t="n">
        <v>25.4</v>
      </c>
      <c r="U1705" t="n">
        <v>14.1</v>
      </c>
      <c r="V1705" t="n">
        <v>0.5</v>
      </c>
      <c r="W1705" t="n">
        <v>0</v>
      </c>
      <c r="X1705" t="n">
        <v>50</v>
      </c>
      <c r="Y1705" t="n">
        <v>100</v>
      </c>
      <c r="Z1705" t="n">
        <v>11</v>
      </c>
      <c r="AA1705"/>
      <c r="AB1705"/>
      <c r="AC1705"/>
      <c r="AD1705"/>
      <c r="AE1705"/>
      <c r="AF1705" t="n">
        <v>16</v>
      </c>
      <c r="AG1705" t="n">
        <v>59</v>
      </c>
      <c r="AH1705" t="n">
        <v>59</v>
      </c>
      <c r="AI1705" t="n">
        <v>19679</v>
      </c>
      <c r="AJ1705" t="n">
        <v>19761</v>
      </c>
      <c r="AK1705"/>
      <c r="AL1705"/>
      <c r="AM1705" t="n">
        <v>19101</v>
      </c>
      <c r="AN1705"/>
      <c r="AO1705"/>
      <c r="AP1705"/>
      <c r="AQ1705"/>
      <c r="AR1705"/>
    </row>
    <row r="1706">
      <c r="A1706" t="n">
        <v>177676</v>
      </c>
      <c r="B1706" t="s">
        <v>2809</v>
      </c>
      <c r="C1706" t="s">
        <v>1968</v>
      </c>
      <c r="D1706" t="s">
        <v>1929</v>
      </c>
      <c r="E1706" t="s">
        <v>891</v>
      </c>
      <c r="F1706" t="s">
        <v>173</v>
      </c>
      <c r="G1706" t="s">
        <v>149</v>
      </c>
      <c r="H1706" t="s">
        <v>174</v>
      </c>
      <c r="I1706" t="s">
        <v>205</v>
      </c>
      <c r="J1706" t="s">
        <v>168</v>
      </c>
      <c r="K1706" t="s">
        <v>176</v>
      </c>
      <c r="L1706" t="s">
        <v>155</v>
      </c>
      <c r="M1706" t="s">
        <v>155</v>
      </c>
      <c r="N1706" t="n">
        <v>-90.559</v>
      </c>
      <c r="O1706" t="n">
        <v>38.2599</v>
      </c>
      <c r="P1706" t="n">
        <v>4358</v>
      </c>
      <c r="Q1706" t="n">
        <v>4358</v>
      </c>
      <c r="R1706" t="n">
        <v>59.8</v>
      </c>
      <c r="S1706" t="n">
        <v>87.7</v>
      </c>
      <c r="T1706" t="n">
        <v>2.1</v>
      </c>
      <c r="U1706" t="n">
        <v>3.9</v>
      </c>
      <c r="V1706" t="n">
        <v>1.1</v>
      </c>
      <c r="W1706" t="n">
        <v>0.5</v>
      </c>
      <c r="X1706" t="n">
        <v>61</v>
      </c>
      <c r="Y1706" t="n">
        <v>37</v>
      </c>
      <c r="Z1706" t="n">
        <v>16</v>
      </c>
      <c r="AA1706" t="n">
        <v>685</v>
      </c>
      <c r="AB1706" t="n">
        <v>32.3</v>
      </c>
      <c r="AC1706"/>
      <c r="AD1706"/>
      <c r="AE1706"/>
      <c r="AF1706" t="n">
        <v>722</v>
      </c>
      <c r="AG1706" t="n">
        <v>30</v>
      </c>
      <c r="AH1706" t="n">
        <v>50</v>
      </c>
      <c r="AI1706" t="n">
        <v>7437</v>
      </c>
      <c r="AJ1706" t="n">
        <v>6363</v>
      </c>
      <c r="AK1706" t="n">
        <v>7083</v>
      </c>
      <c r="AL1706" t="n">
        <v>8267</v>
      </c>
      <c r="AM1706" t="n">
        <v>10258</v>
      </c>
      <c r="AN1706" t="n">
        <v>11836</v>
      </c>
      <c r="AO1706" t="n">
        <v>580</v>
      </c>
      <c r="AP1706"/>
      <c r="AQ1706"/>
      <c r="AR1706"/>
    </row>
    <row r="1707">
      <c r="A1707" t="n">
        <v>177685</v>
      </c>
      <c r="B1707" t="s">
        <v>2810</v>
      </c>
      <c r="C1707" t="s">
        <v>2031</v>
      </c>
      <c r="D1707" t="s">
        <v>1929</v>
      </c>
      <c r="E1707" t="s">
        <v>891</v>
      </c>
      <c r="F1707" t="s">
        <v>199</v>
      </c>
      <c r="G1707" t="s">
        <v>189</v>
      </c>
      <c r="H1707" t="s">
        <v>200</v>
      </c>
      <c r="I1707" t="s">
        <v>151</v>
      </c>
      <c r="J1707" t="s">
        <v>164</v>
      </c>
      <c r="K1707"/>
      <c r="L1707" t="s">
        <v>155</v>
      </c>
      <c r="M1707" t="s">
        <v>155</v>
      </c>
      <c r="N1707" t="n">
        <v>-92.3758</v>
      </c>
      <c r="O1707" t="n">
        <v>38.9672</v>
      </c>
      <c r="P1707" t="n">
        <v>227</v>
      </c>
      <c r="Q1707" t="n">
        <v>227</v>
      </c>
      <c r="R1707" t="n">
        <v>91.6</v>
      </c>
      <c r="S1707" t="n">
        <v>77.5</v>
      </c>
      <c r="T1707" t="n">
        <v>12.8</v>
      </c>
      <c r="U1707" t="n">
        <v>4</v>
      </c>
      <c r="V1707" t="n">
        <v>0.9</v>
      </c>
      <c r="W1707" t="n">
        <v>0</v>
      </c>
      <c r="X1707" t="n">
        <v>90</v>
      </c>
      <c r="Y1707"/>
      <c r="Z1707" t="n">
        <v>15</v>
      </c>
      <c r="AA1707"/>
      <c r="AB1707"/>
      <c r="AC1707"/>
      <c r="AD1707"/>
      <c r="AE1707"/>
      <c r="AF1707" t="n">
        <v>36</v>
      </c>
      <c r="AG1707" t="n">
        <v>54</v>
      </c>
      <c r="AH1707" t="n">
        <v>54</v>
      </c>
      <c r="AI1707" t="n">
        <v>13799</v>
      </c>
      <c r="AJ1707" t="n">
        <v>16198</v>
      </c>
      <c r="AK1707"/>
      <c r="AL1707" t="n">
        <v>15018</v>
      </c>
      <c r="AM1707" t="n">
        <v>19563</v>
      </c>
      <c r="AN1707" t="n">
        <v>19563</v>
      </c>
      <c r="AO1707"/>
      <c r="AP1707"/>
      <c r="AQ1707"/>
      <c r="AR1707"/>
    </row>
    <row r="1708">
      <c r="A1708" t="n">
        <v>177719</v>
      </c>
      <c r="B1708" t="s">
        <v>2811</v>
      </c>
      <c r="C1708" t="s">
        <v>2768</v>
      </c>
      <c r="D1708" t="s">
        <v>1929</v>
      </c>
      <c r="E1708" t="s">
        <v>891</v>
      </c>
      <c r="F1708" t="s">
        <v>162</v>
      </c>
      <c r="G1708" t="s">
        <v>163</v>
      </c>
      <c r="H1708" t="s">
        <v>150</v>
      </c>
      <c r="I1708" t="s">
        <v>151</v>
      </c>
      <c r="J1708" t="s">
        <v>164</v>
      </c>
      <c r="K1708" t="s">
        <v>209</v>
      </c>
      <c r="L1708" t="s">
        <v>155</v>
      </c>
      <c r="M1708" t="s">
        <v>155</v>
      </c>
      <c r="N1708" t="n">
        <v>-90.2588</v>
      </c>
      <c r="O1708" t="n">
        <v>38.6372</v>
      </c>
      <c r="P1708" t="n">
        <v>890</v>
      </c>
      <c r="Q1708" t="n">
        <v>742</v>
      </c>
      <c r="R1708" t="n">
        <v>85.4</v>
      </c>
      <c r="S1708" t="n">
        <v>70.8</v>
      </c>
      <c r="T1708" t="n">
        <v>15</v>
      </c>
      <c r="U1708" t="n">
        <v>0</v>
      </c>
      <c r="V1708" t="n">
        <v>3.9</v>
      </c>
      <c r="W1708" t="n">
        <v>0.9</v>
      </c>
      <c r="X1708"/>
      <c r="Y1708"/>
      <c r="Z1708" t="n">
        <v>6</v>
      </c>
      <c r="AA1708"/>
      <c r="AB1708"/>
      <c r="AC1708"/>
      <c r="AD1708"/>
      <c r="AE1708"/>
      <c r="AF1708" t="n">
        <v>0</v>
      </c>
      <c r="AG1708" t="n">
        <v>25</v>
      </c>
      <c r="AH1708" t="n">
        <v>42</v>
      </c>
      <c r="AI1708"/>
      <c r="AJ1708"/>
      <c r="AK1708"/>
      <c r="AL1708"/>
      <c r="AM1708"/>
      <c r="AN1708"/>
      <c r="AO1708"/>
      <c r="AP1708" t="n">
        <v>342</v>
      </c>
      <c r="AQ1708" t="n">
        <v>30</v>
      </c>
      <c r="AR1708" t="n">
        <v>11</v>
      </c>
    </row>
    <row r="1709">
      <c r="A1709" t="n">
        <v>177746</v>
      </c>
      <c r="B1709" t="s">
        <v>2812</v>
      </c>
      <c r="C1709" t="s">
        <v>1903</v>
      </c>
      <c r="D1709" t="s">
        <v>1929</v>
      </c>
      <c r="E1709" t="s">
        <v>891</v>
      </c>
      <c r="F1709" t="s">
        <v>162</v>
      </c>
      <c r="G1709" t="s">
        <v>163</v>
      </c>
      <c r="H1709" t="s">
        <v>150</v>
      </c>
      <c r="I1709" t="s">
        <v>151</v>
      </c>
      <c r="J1709" t="s">
        <v>164</v>
      </c>
      <c r="K1709" t="s">
        <v>209</v>
      </c>
      <c r="L1709" t="s">
        <v>155</v>
      </c>
      <c r="M1709" t="s">
        <v>155</v>
      </c>
      <c r="N1709" t="n">
        <v>-94.5836</v>
      </c>
      <c r="O1709" t="n">
        <v>39.0464</v>
      </c>
      <c r="P1709" t="n">
        <v>769</v>
      </c>
      <c r="Q1709" t="n">
        <v>769</v>
      </c>
      <c r="R1709" t="n">
        <v>76.7</v>
      </c>
      <c r="S1709" t="n">
        <v>61.6</v>
      </c>
      <c r="T1709" t="n">
        <v>8.1</v>
      </c>
      <c r="U1709" t="n">
        <v>14.4</v>
      </c>
      <c r="V1709" t="n">
        <v>5.1</v>
      </c>
      <c r="W1709" t="n">
        <v>1.4</v>
      </c>
      <c r="X1709" t="n">
        <v>75</v>
      </c>
      <c r="Y1709"/>
      <c r="Z1709" t="n">
        <v>10</v>
      </c>
      <c r="AA1709" t="n">
        <v>171</v>
      </c>
      <c r="AB1709" t="n">
        <v>64.9</v>
      </c>
      <c r="AC1709" t="n">
        <v>171</v>
      </c>
      <c r="AD1709" t="n">
        <v>64.9</v>
      </c>
      <c r="AE1709" t="n">
        <v>52.6</v>
      </c>
      <c r="AF1709" t="n">
        <v>187</v>
      </c>
      <c r="AG1709" t="n">
        <v>42</v>
      </c>
      <c r="AH1709" t="n">
        <v>100</v>
      </c>
      <c r="AI1709" t="n">
        <v>30142</v>
      </c>
      <c r="AJ1709" t="n">
        <v>27374</v>
      </c>
      <c r="AK1709" t="n">
        <v>25954</v>
      </c>
      <c r="AL1709" t="n">
        <v>27533</v>
      </c>
      <c r="AM1709" t="n">
        <v>29454</v>
      </c>
      <c r="AN1709" t="n">
        <v>34880</v>
      </c>
      <c r="AO1709"/>
      <c r="AP1709" t="n">
        <v>132</v>
      </c>
      <c r="AQ1709"/>
      <c r="AR1709"/>
    </row>
    <row r="1710">
      <c r="A1710" t="n">
        <v>177816</v>
      </c>
      <c r="B1710" t="s">
        <v>2813</v>
      </c>
      <c r="C1710" t="s">
        <v>2768</v>
      </c>
      <c r="D1710" t="s">
        <v>1929</v>
      </c>
      <c r="E1710" t="s">
        <v>891</v>
      </c>
      <c r="F1710" t="s">
        <v>162</v>
      </c>
      <c r="G1710" t="s">
        <v>163</v>
      </c>
      <c r="H1710" t="s">
        <v>150</v>
      </c>
      <c r="I1710" t="s">
        <v>186</v>
      </c>
      <c r="J1710" t="s">
        <v>164</v>
      </c>
      <c r="K1710" t="s">
        <v>209</v>
      </c>
      <c r="L1710" t="s">
        <v>155</v>
      </c>
      <c r="M1710" t="s">
        <v>155</v>
      </c>
      <c r="N1710" t="n">
        <v>-90.324</v>
      </c>
      <c r="O1710" t="n">
        <v>38.5846</v>
      </c>
      <c r="P1710" t="n">
        <v>73</v>
      </c>
      <c r="Q1710"/>
      <c r="R1710"/>
      <c r="S1710"/>
      <c r="T1710"/>
      <c r="U1710"/>
      <c r="V1710"/>
      <c r="W1710"/>
      <c r="X1710"/>
      <c r="Y1710"/>
      <c r="Z1710"/>
      <c r="AA1710"/>
      <c r="AB1710"/>
      <c r="AC1710"/>
      <c r="AD1710"/>
      <c r="AE1710"/>
      <c r="AF1710"/>
      <c r="AG1710"/>
      <c r="AH1710"/>
      <c r="AI1710"/>
      <c r="AJ1710"/>
      <c r="AK1710"/>
      <c r="AL1710"/>
      <c r="AM1710"/>
      <c r="AN1710"/>
      <c r="AO1710"/>
      <c r="AP1710"/>
      <c r="AQ1710" t="n">
        <v>11</v>
      </c>
      <c r="AR1710"/>
    </row>
    <row r="1711">
      <c r="A1711" t="n">
        <v>177834</v>
      </c>
      <c r="B1711" t="s">
        <v>2814</v>
      </c>
      <c r="C1711" t="s">
        <v>2815</v>
      </c>
      <c r="D1711" t="s">
        <v>1929</v>
      </c>
      <c r="E1711" t="s">
        <v>891</v>
      </c>
      <c r="F1711" t="s">
        <v>162</v>
      </c>
      <c r="G1711" t="s">
        <v>163</v>
      </c>
      <c r="H1711" t="s">
        <v>150</v>
      </c>
      <c r="I1711" t="s">
        <v>175</v>
      </c>
      <c r="J1711" t="s">
        <v>168</v>
      </c>
      <c r="K1711" t="s">
        <v>209</v>
      </c>
      <c r="L1711" t="s">
        <v>155</v>
      </c>
      <c r="M1711" t="s">
        <v>155</v>
      </c>
      <c r="N1711" t="n">
        <v>-92.5892</v>
      </c>
      <c r="O1711" t="n">
        <v>40.1936</v>
      </c>
      <c r="P1711" t="n">
        <v>4275</v>
      </c>
      <c r="Q1711"/>
      <c r="R1711"/>
      <c r="S1711"/>
      <c r="T1711"/>
      <c r="U1711"/>
      <c r="V1711"/>
      <c r="W1711"/>
      <c r="X1711"/>
      <c r="Y1711"/>
      <c r="Z1711"/>
      <c r="AA1711"/>
      <c r="AB1711"/>
      <c r="AC1711"/>
      <c r="AD1711"/>
      <c r="AE1711"/>
      <c r="AF1711"/>
      <c r="AG1711"/>
      <c r="AH1711"/>
      <c r="AI1711"/>
      <c r="AJ1711"/>
      <c r="AK1711"/>
      <c r="AL1711"/>
      <c r="AM1711"/>
      <c r="AN1711"/>
      <c r="AO1711"/>
      <c r="AP1711"/>
      <c r="AQ1711" t="n">
        <v>243</v>
      </c>
      <c r="AR1711" t="n">
        <v>834</v>
      </c>
    </row>
    <row r="1712">
      <c r="A1712" t="n">
        <v>177931</v>
      </c>
      <c r="B1712" t="s">
        <v>2816</v>
      </c>
      <c r="C1712" t="s">
        <v>1993</v>
      </c>
      <c r="D1712" t="s">
        <v>1929</v>
      </c>
      <c r="E1712" t="s">
        <v>891</v>
      </c>
      <c r="F1712" t="s">
        <v>216</v>
      </c>
      <c r="G1712" t="s">
        <v>149</v>
      </c>
      <c r="H1712" t="s">
        <v>200</v>
      </c>
      <c r="I1712" t="s">
        <v>205</v>
      </c>
      <c r="J1712" t="s">
        <v>164</v>
      </c>
      <c r="K1712"/>
      <c r="L1712" t="s">
        <v>155</v>
      </c>
      <c r="M1712" t="s">
        <v>155</v>
      </c>
      <c r="N1712" t="n">
        <v>-93.8656</v>
      </c>
      <c r="O1712" t="n">
        <v>39.1737</v>
      </c>
      <c r="P1712" t="n">
        <v>30</v>
      </c>
      <c r="Q1712" t="n">
        <v>30</v>
      </c>
      <c r="R1712" t="n">
        <v>90</v>
      </c>
      <c r="S1712" t="n">
        <v>90</v>
      </c>
      <c r="T1712" t="n">
        <v>10</v>
      </c>
      <c r="U1712" t="n">
        <v>0</v>
      </c>
      <c r="V1712" t="n">
        <v>0</v>
      </c>
      <c r="W1712" t="n">
        <v>0</v>
      </c>
      <c r="X1712" t="n">
        <v>60</v>
      </c>
      <c r="Y1712"/>
      <c r="Z1712" t="n">
        <v>3</v>
      </c>
      <c r="AA1712"/>
      <c r="AB1712"/>
      <c r="AC1712"/>
      <c r="AD1712"/>
      <c r="AE1712"/>
      <c r="AF1712" t="n">
        <v>5</v>
      </c>
      <c r="AG1712" t="n">
        <v>60</v>
      </c>
      <c r="AH1712" t="n">
        <v>80</v>
      </c>
      <c r="AI1712" t="n">
        <v>2655</v>
      </c>
      <c r="AJ1712" t="n">
        <v>2607</v>
      </c>
      <c r="AK1712"/>
      <c r="AL1712" t="n">
        <v>2607</v>
      </c>
      <c r="AM1712"/>
      <c r="AN1712"/>
      <c r="AO1712"/>
      <c r="AP1712"/>
      <c r="AQ1712"/>
      <c r="AR1712"/>
    </row>
    <row r="1713">
      <c r="A1713" t="n">
        <v>177940</v>
      </c>
      <c r="B1713" t="s">
        <v>696</v>
      </c>
      <c r="C1713" t="s">
        <v>2817</v>
      </c>
      <c r="D1713" t="s">
        <v>1929</v>
      </c>
      <c r="E1713" t="s">
        <v>891</v>
      </c>
      <c r="F1713" t="s">
        <v>148</v>
      </c>
      <c r="G1713" t="s">
        <v>149</v>
      </c>
      <c r="H1713" t="s">
        <v>150</v>
      </c>
      <c r="I1713" t="s">
        <v>151</v>
      </c>
      <c r="J1713" t="s">
        <v>168</v>
      </c>
      <c r="K1713" t="s">
        <v>179</v>
      </c>
      <c r="L1713" t="s">
        <v>154</v>
      </c>
      <c r="M1713" t="s">
        <v>155</v>
      </c>
      <c r="N1713" t="n">
        <v>-92.1667</v>
      </c>
      <c r="O1713" t="n">
        <v>38.5644</v>
      </c>
      <c r="P1713" t="n">
        <v>2446</v>
      </c>
      <c r="Q1713" t="n">
        <v>2311</v>
      </c>
      <c r="R1713" t="n">
        <v>57.8</v>
      </c>
      <c r="S1713" t="n">
        <v>45.1</v>
      </c>
      <c r="T1713" t="n">
        <v>40</v>
      </c>
      <c r="U1713" t="n">
        <v>3.4</v>
      </c>
      <c r="V1713" t="n">
        <v>1</v>
      </c>
      <c r="W1713" t="n">
        <v>3.5</v>
      </c>
      <c r="X1713" t="n">
        <v>50</v>
      </c>
      <c r="Y1713" t="n">
        <v>0</v>
      </c>
      <c r="Z1713" t="n">
        <v>13</v>
      </c>
      <c r="AA1713" t="n">
        <v>466</v>
      </c>
      <c r="AB1713" t="n">
        <v>22.1</v>
      </c>
      <c r="AC1713" t="n">
        <v>453</v>
      </c>
      <c r="AD1713" t="n">
        <v>22.1</v>
      </c>
      <c r="AE1713" t="n">
        <v>10.4</v>
      </c>
      <c r="AF1713" t="n">
        <v>341</v>
      </c>
      <c r="AG1713" t="n">
        <v>46</v>
      </c>
      <c r="AH1713" t="n">
        <v>66</v>
      </c>
      <c r="AI1713" t="n">
        <v>12673</v>
      </c>
      <c r="AJ1713" t="n">
        <v>9052</v>
      </c>
      <c r="AK1713" t="n">
        <v>10454</v>
      </c>
      <c r="AL1713" t="n">
        <v>18340</v>
      </c>
      <c r="AM1713" t="n">
        <v>19355</v>
      </c>
      <c r="AN1713" t="n">
        <v>21265</v>
      </c>
      <c r="AO1713" t="n">
        <v>12</v>
      </c>
      <c r="AP1713" t="n">
        <v>199</v>
      </c>
      <c r="AQ1713" t="n">
        <v>44</v>
      </c>
      <c r="AR1713"/>
    </row>
    <row r="1714">
      <c r="A1714" t="n">
        <v>177968</v>
      </c>
      <c r="B1714" t="s">
        <v>2818</v>
      </c>
      <c r="C1714" t="s">
        <v>2819</v>
      </c>
      <c r="D1714" t="s">
        <v>1929</v>
      </c>
      <c r="E1714" t="s">
        <v>891</v>
      </c>
      <c r="F1714" t="s">
        <v>162</v>
      </c>
      <c r="G1714" t="s">
        <v>163</v>
      </c>
      <c r="H1714" t="s">
        <v>150</v>
      </c>
      <c r="I1714" t="s">
        <v>151</v>
      </c>
      <c r="J1714" t="s">
        <v>152</v>
      </c>
      <c r="K1714" t="s">
        <v>153</v>
      </c>
      <c r="L1714" t="s">
        <v>155</v>
      </c>
      <c r="M1714" t="s">
        <v>155</v>
      </c>
      <c r="N1714" t="n">
        <v>-90.5013</v>
      </c>
      <c r="O1714" t="n">
        <v>38.7854</v>
      </c>
      <c r="P1714" t="n">
        <v>10113</v>
      </c>
      <c r="Q1714" t="n">
        <v>5511</v>
      </c>
      <c r="R1714" t="n">
        <v>56.4</v>
      </c>
      <c r="S1714" t="n">
        <v>61.5</v>
      </c>
      <c r="T1714" t="n">
        <v>13.8</v>
      </c>
      <c r="U1714" t="n">
        <v>4.6</v>
      </c>
      <c r="V1714" t="n">
        <v>2</v>
      </c>
      <c r="W1714" t="n">
        <v>6.8</v>
      </c>
      <c r="X1714" t="n">
        <v>73</v>
      </c>
      <c r="Y1714" t="n">
        <v>14</v>
      </c>
      <c r="Z1714" t="n">
        <v>13</v>
      </c>
      <c r="AA1714" t="n">
        <v>934</v>
      </c>
      <c r="AB1714" t="n">
        <v>50.3</v>
      </c>
      <c r="AC1714" t="n">
        <v>934</v>
      </c>
      <c r="AD1714" t="n">
        <v>50.3</v>
      </c>
      <c r="AE1714" t="n">
        <v>37.5</v>
      </c>
      <c r="AF1714" t="n">
        <v>865</v>
      </c>
      <c r="AG1714" t="n">
        <v>29</v>
      </c>
      <c r="AH1714" t="n">
        <v>84</v>
      </c>
      <c r="AI1714" t="n">
        <v>18698</v>
      </c>
      <c r="AJ1714" t="n">
        <v>14581</v>
      </c>
      <c r="AK1714" t="n">
        <v>15129</v>
      </c>
      <c r="AL1714" t="n">
        <v>17960</v>
      </c>
      <c r="AM1714" t="n">
        <v>18796</v>
      </c>
      <c r="AN1714" t="n">
        <v>20715</v>
      </c>
      <c r="AO1714"/>
      <c r="AP1714" t="n">
        <v>997</v>
      </c>
      <c r="AQ1714" t="n">
        <v>695</v>
      </c>
      <c r="AR1714" t="n">
        <v>35</v>
      </c>
    </row>
    <row r="1715">
      <c r="A1715" t="n">
        <v>177977</v>
      </c>
      <c r="B1715" t="s">
        <v>2820</v>
      </c>
      <c r="C1715" t="s">
        <v>2821</v>
      </c>
      <c r="D1715" t="s">
        <v>1929</v>
      </c>
      <c r="E1715" t="s">
        <v>891</v>
      </c>
      <c r="F1715" t="s">
        <v>173</v>
      </c>
      <c r="G1715" t="s">
        <v>149</v>
      </c>
      <c r="H1715" t="s">
        <v>174</v>
      </c>
      <c r="I1715" t="s">
        <v>205</v>
      </c>
      <c r="J1715" t="s">
        <v>168</v>
      </c>
      <c r="K1715" t="s">
        <v>176</v>
      </c>
      <c r="L1715" t="s">
        <v>155</v>
      </c>
      <c r="M1715" t="s">
        <v>155</v>
      </c>
      <c r="N1715" t="n">
        <v>-91.8143</v>
      </c>
      <c r="O1715" t="n">
        <v>38.4677</v>
      </c>
      <c r="P1715" t="n">
        <v>2506</v>
      </c>
      <c r="Q1715" t="n">
        <v>2506</v>
      </c>
      <c r="R1715" t="n">
        <v>20</v>
      </c>
      <c r="S1715" t="n">
        <v>91.9</v>
      </c>
      <c r="T1715" t="n">
        <v>1.4</v>
      </c>
      <c r="U1715" t="n">
        <v>1.6</v>
      </c>
      <c r="V1715" t="n">
        <v>0.5</v>
      </c>
      <c r="W1715" t="n">
        <v>0</v>
      </c>
      <c r="X1715" t="n">
        <v>90</v>
      </c>
      <c r="Y1715" t="n">
        <v>75</v>
      </c>
      <c r="Z1715" t="n">
        <v>17</v>
      </c>
      <c r="AA1715" t="n">
        <v>816</v>
      </c>
      <c r="AB1715" t="n">
        <v>79</v>
      </c>
      <c r="AC1715"/>
      <c r="AD1715"/>
      <c r="AE1715"/>
      <c r="AF1715" t="n">
        <v>976</v>
      </c>
      <c r="AG1715" t="n">
        <v>30</v>
      </c>
      <c r="AH1715" t="n">
        <v>80</v>
      </c>
      <c r="AI1715" t="n">
        <v>7358</v>
      </c>
      <c r="AJ1715" t="n">
        <v>10272</v>
      </c>
      <c r="AK1715" t="n">
        <v>11350</v>
      </c>
      <c r="AL1715" t="n">
        <v>13967</v>
      </c>
      <c r="AM1715" t="n">
        <v>16706</v>
      </c>
      <c r="AN1715" t="n">
        <v>17385</v>
      </c>
      <c r="AO1715" t="n">
        <v>684</v>
      </c>
      <c r="AP1715"/>
      <c r="AQ1715"/>
      <c r="AR1715"/>
    </row>
    <row r="1716">
      <c r="A1716" t="n">
        <v>177986</v>
      </c>
      <c r="B1716" t="s">
        <v>2822</v>
      </c>
      <c r="C1716" t="s">
        <v>2823</v>
      </c>
      <c r="D1716" t="s">
        <v>1929</v>
      </c>
      <c r="E1716" t="s">
        <v>891</v>
      </c>
      <c r="F1716" t="s">
        <v>162</v>
      </c>
      <c r="G1716" t="s">
        <v>163</v>
      </c>
      <c r="H1716" t="s">
        <v>150</v>
      </c>
      <c r="I1716" t="s">
        <v>186</v>
      </c>
      <c r="J1716" t="s">
        <v>168</v>
      </c>
      <c r="K1716" t="s">
        <v>209</v>
      </c>
      <c r="L1716" t="s">
        <v>155</v>
      </c>
      <c r="M1716" t="s">
        <v>155</v>
      </c>
      <c r="N1716" t="n">
        <v>-90.5423</v>
      </c>
      <c r="O1716" t="n">
        <v>38.6313</v>
      </c>
      <c r="P1716" t="n">
        <v>2328</v>
      </c>
      <c r="Q1716" t="n">
        <v>516</v>
      </c>
      <c r="R1716" t="n">
        <v>67.2</v>
      </c>
      <c r="S1716" t="n">
        <v>68</v>
      </c>
      <c r="T1716" t="n">
        <v>12</v>
      </c>
      <c r="U1716" t="n">
        <v>2.3</v>
      </c>
      <c r="V1716" t="n">
        <v>5.2</v>
      </c>
      <c r="W1716" t="n">
        <v>0</v>
      </c>
      <c r="X1716" t="n">
        <v>50</v>
      </c>
      <c r="Y1716" t="n">
        <v>86</v>
      </c>
      <c r="Z1716" t="n">
        <v>9</v>
      </c>
      <c r="AA1716" t="n">
        <v>7</v>
      </c>
      <c r="AB1716"/>
      <c r="AC1716" t="n">
        <v>7</v>
      </c>
      <c r="AD1716"/>
      <c r="AE1716"/>
      <c r="AF1716" t="n">
        <v>8</v>
      </c>
      <c r="AG1716" t="n">
        <v>40</v>
      </c>
      <c r="AH1716" t="n">
        <v>56</v>
      </c>
      <c r="AI1716" t="n">
        <v>11144</v>
      </c>
      <c r="AJ1716" t="n">
        <v>10517</v>
      </c>
      <c r="AK1716" t="n">
        <v>24276</v>
      </c>
      <c r="AL1716" t="n">
        <v>10034</v>
      </c>
      <c r="AM1716" t="n">
        <v>20426</v>
      </c>
      <c r="AN1716" t="n">
        <v>24276</v>
      </c>
      <c r="AO1716"/>
      <c r="AP1716" t="n">
        <v>82</v>
      </c>
      <c r="AQ1716" t="n">
        <v>244</v>
      </c>
      <c r="AR1716" t="n">
        <v>242</v>
      </c>
    </row>
    <row r="1717">
      <c r="A1717" t="n">
        <v>177995</v>
      </c>
      <c r="B1717" t="s">
        <v>2824</v>
      </c>
      <c r="C1717" t="s">
        <v>1903</v>
      </c>
      <c r="D1717" t="s">
        <v>1929</v>
      </c>
      <c r="E1717" t="s">
        <v>891</v>
      </c>
      <c r="F1717" t="s">
        <v>173</v>
      </c>
      <c r="G1717" t="s">
        <v>149</v>
      </c>
      <c r="H1717" t="s">
        <v>174</v>
      </c>
      <c r="I1717" t="s">
        <v>151</v>
      </c>
      <c r="J1717" t="s">
        <v>238</v>
      </c>
      <c r="K1717" t="s">
        <v>176</v>
      </c>
      <c r="L1717" t="s">
        <v>155</v>
      </c>
      <c r="M1717" t="s">
        <v>155</v>
      </c>
      <c r="N1717" t="n">
        <v>-94.5897</v>
      </c>
      <c r="O1717" t="n">
        <v>39.0687</v>
      </c>
      <c r="P1717" t="n">
        <v>17273</v>
      </c>
      <c r="Q1717" t="n">
        <v>17273</v>
      </c>
      <c r="R1717" t="n">
        <v>59.4</v>
      </c>
      <c r="S1717" t="n">
        <v>56.9</v>
      </c>
      <c r="T1717" t="n">
        <v>15.5</v>
      </c>
      <c r="U1717" t="n">
        <v>13.9</v>
      </c>
      <c r="V1717" t="n">
        <v>2.8</v>
      </c>
      <c r="W1717" t="n">
        <v>1</v>
      </c>
      <c r="X1717" t="n">
        <v>64</v>
      </c>
      <c r="Y1717" t="n">
        <v>38</v>
      </c>
      <c r="Z1717" t="n">
        <v>13</v>
      </c>
      <c r="AA1717" t="n">
        <v>2050</v>
      </c>
      <c r="AB1717" t="n">
        <v>29.1</v>
      </c>
      <c r="AC1717"/>
      <c r="AD1717"/>
      <c r="AE1717"/>
      <c r="AF1717" t="n">
        <v>2022</v>
      </c>
      <c r="AG1717" t="n">
        <v>30</v>
      </c>
      <c r="AH1717" t="n">
        <v>47</v>
      </c>
      <c r="AI1717" t="n">
        <v>8711</v>
      </c>
      <c r="AJ1717" t="n">
        <v>7326</v>
      </c>
      <c r="AK1717" t="n">
        <v>7397</v>
      </c>
      <c r="AL1717" t="n">
        <v>9381</v>
      </c>
      <c r="AM1717" t="n">
        <v>10470</v>
      </c>
      <c r="AN1717" t="n">
        <v>12703</v>
      </c>
      <c r="AO1717" t="n">
        <v>1785</v>
      </c>
      <c r="AP1717"/>
      <c r="AQ1717"/>
      <c r="AR1717"/>
    </row>
    <row r="1718">
      <c r="A1718" t="n">
        <v>178059</v>
      </c>
      <c r="B1718" t="s">
        <v>2825</v>
      </c>
      <c r="C1718" t="s">
        <v>2768</v>
      </c>
      <c r="D1718" t="s">
        <v>1929</v>
      </c>
      <c r="E1718" t="s">
        <v>891</v>
      </c>
      <c r="F1718" t="s">
        <v>162</v>
      </c>
      <c r="G1718" t="s">
        <v>163</v>
      </c>
      <c r="H1718" t="s">
        <v>150</v>
      </c>
      <c r="I1718" t="s">
        <v>186</v>
      </c>
      <c r="J1718" t="s">
        <v>152</v>
      </c>
      <c r="K1718" t="s">
        <v>159</v>
      </c>
      <c r="L1718" t="s">
        <v>155</v>
      </c>
      <c r="M1718" t="s">
        <v>155</v>
      </c>
      <c r="N1718" t="n">
        <v>-90.506</v>
      </c>
      <c r="O1718" t="n">
        <v>38.6448</v>
      </c>
      <c r="P1718" t="n">
        <v>13083</v>
      </c>
      <c r="Q1718" t="n">
        <v>7459</v>
      </c>
      <c r="R1718" t="n">
        <v>68.7</v>
      </c>
      <c r="S1718" t="n">
        <v>63.4</v>
      </c>
      <c r="T1718" t="n">
        <v>14.7</v>
      </c>
      <c r="U1718" t="n">
        <v>8.9</v>
      </c>
      <c r="V1718" t="n">
        <v>3.2</v>
      </c>
      <c r="W1718" t="n">
        <v>2.2</v>
      </c>
      <c r="X1718" t="n">
        <v>83</v>
      </c>
      <c r="Y1718" t="n">
        <v>31</v>
      </c>
      <c r="Z1718" t="n">
        <v>13</v>
      </c>
      <c r="AA1718" t="n">
        <v>604</v>
      </c>
      <c r="AB1718" t="n">
        <v>71.5</v>
      </c>
      <c r="AC1718" t="n">
        <v>604</v>
      </c>
      <c r="AD1718" t="n">
        <v>71.5</v>
      </c>
      <c r="AE1718" t="n">
        <v>61.4</v>
      </c>
      <c r="AF1718" t="n">
        <v>695</v>
      </c>
      <c r="AG1718" t="n">
        <v>36</v>
      </c>
      <c r="AH1718" t="n">
        <v>70</v>
      </c>
      <c r="AI1718" t="n">
        <v>26733</v>
      </c>
      <c r="AJ1718" t="n">
        <v>21213</v>
      </c>
      <c r="AK1718" t="n">
        <v>21377</v>
      </c>
      <c r="AL1718" t="n">
        <v>23346</v>
      </c>
      <c r="AM1718" t="n">
        <v>28455</v>
      </c>
      <c r="AN1718" t="n">
        <v>30216</v>
      </c>
      <c r="AO1718"/>
      <c r="AP1718" t="n">
        <v>959</v>
      </c>
      <c r="AQ1718" t="n">
        <v>1234</v>
      </c>
      <c r="AR1718" t="n">
        <v>247</v>
      </c>
    </row>
    <row r="1719">
      <c r="A1719" t="n">
        <v>178077</v>
      </c>
      <c r="B1719" t="s">
        <v>2826</v>
      </c>
      <c r="C1719" t="s">
        <v>2817</v>
      </c>
      <c r="D1719" t="s">
        <v>1929</v>
      </c>
      <c r="E1719" t="s">
        <v>891</v>
      </c>
      <c r="F1719" t="s">
        <v>199</v>
      </c>
      <c r="G1719" t="s">
        <v>189</v>
      </c>
      <c r="H1719" t="s">
        <v>200</v>
      </c>
      <c r="I1719" t="s">
        <v>151</v>
      </c>
      <c r="J1719" t="s">
        <v>164</v>
      </c>
      <c r="K1719"/>
      <c r="L1719" t="s">
        <v>155</v>
      </c>
      <c r="M1719" t="s">
        <v>155</v>
      </c>
      <c r="N1719" t="n">
        <v>-92.1988</v>
      </c>
      <c r="O1719" t="n">
        <v>38.5711</v>
      </c>
      <c r="P1719" t="n">
        <v>129</v>
      </c>
      <c r="Q1719" t="n">
        <v>129</v>
      </c>
      <c r="R1719" t="n">
        <v>96.1</v>
      </c>
      <c r="S1719" t="n">
        <v>79.8</v>
      </c>
      <c r="T1719" t="n">
        <v>10.1</v>
      </c>
      <c r="U1719" t="n">
        <v>3.9</v>
      </c>
      <c r="V1719" t="n">
        <v>0</v>
      </c>
      <c r="W1719" t="n">
        <v>0</v>
      </c>
      <c r="X1719" t="n">
        <v>91</v>
      </c>
      <c r="Y1719"/>
      <c r="Z1719" t="n">
        <v>18</v>
      </c>
      <c r="AA1719"/>
      <c r="AB1719"/>
      <c r="AC1719"/>
      <c r="AD1719"/>
      <c r="AE1719"/>
      <c r="AF1719" t="n">
        <v>40</v>
      </c>
      <c r="AG1719" t="n">
        <v>56</v>
      </c>
      <c r="AH1719" t="n">
        <v>68</v>
      </c>
      <c r="AI1719" t="n">
        <v>18449</v>
      </c>
      <c r="AJ1719" t="n">
        <v>18879</v>
      </c>
      <c r="AK1719"/>
      <c r="AL1719"/>
      <c r="AM1719"/>
      <c r="AN1719"/>
      <c r="AO1719"/>
      <c r="AP1719"/>
      <c r="AQ1719"/>
      <c r="AR1719"/>
    </row>
    <row r="1720">
      <c r="A1720" t="n">
        <v>178183</v>
      </c>
      <c r="B1720" t="s">
        <v>2827</v>
      </c>
      <c r="C1720" t="s">
        <v>2828</v>
      </c>
      <c r="D1720" t="s">
        <v>1929</v>
      </c>
      <c r="E1720" t="s">
        <v>891</v>
      </c>
      <c r="F1720" t="s">
        <v>279</v>
      </c>
      <c r="G1720" t="s">
        <v>189</v>
      </c>
      <c r="H1720" t="s">
        <v>174</v>
      </c>
      <c r="I1720" t="s">
        <v>186</v>
      </c>
      <c r="J1720" t="s">
        <v>164</v>
      </c>
      <c r="K1720" t="s">
        <v>176</v>
      </c>
      <c r="L1720" t="s">
        <v>155</v>
      </c>
      <c r="M1720" t="s">
        <v>155</v>
      </c>
      <c r="N1720" t="n">
        <v>-90.4656</v>
      </c>
      <c r="O1720" t="n">
        <v>38.77</v>
      </c>
      <c r="P1720" t="n">
        <v>288</v>
      </c>
      <c r="Q1720" t="n">
        <v>288</v>
      </c>
      <c r="R1720" t="n">
        <v>91</v>
      </c>
      <c r="S1720" t="n">
        <v>57.3</v>
      </c>
      <c r="T1720" t="n">
        <v>35.4</v>
      </c>
      <c r="U1720" t="n">
        <v>1.7</v>
      </c>
      <c r="V1720" t="n">
        <v>0.7</v>
      </c>
      <c r="W1720" t="n">
        <v>0</v>
      </c>
      <c r="X1720" t="n">
        <v>70</v>
      </c>
      <c r="Y1720"/>
      <c r="Z1720" t="n">
        <v>17</v>
      </c>
      <c r="AA1720" t="n">
        <v>92</v>
      </c>
      <c r="AB1720" t="n">
        <v>65.2</v>
      </c>
      <c r="AC1720"/>
      <c r="AD1720"/>
      <c r="AE1720"/>
      <c r="AF1720" t="n">
        <v>66</v>
      </c>
      <c r="AG1720" t="n">
        <v>42</v>
      </c>
      <c r="AH1720" t="n">
        <v>42</v>
      </c>
      <c r="AI1720" t="n">
        <v>16390</v>
      </c>
      <c r="AJ1720" t="n">
        <v>17111</v>
      </c>
      <c r="AK1720"/>
      <c r="AL1720"/>
      <c r="AM1720"/>
      <c r="AN1720"/>
      <c r="AO1720" t="n">
        <v>49</v>
      </c>
      <c r="AP1720"/>
      <c r="AQ1720"/>
      <c r="AR1720"/>
    </row>
    <row r="1721">
      <c r="A1721" t="n">
        <v>178208</v>
      </c>
      <c r="B1721" t="s">
        <v>2829</v>
      </c>
      <c r="C1721" t="s">
        <v>1903</v>
      </c>
      <c r="D1721" t="s">
        <v>1929</v>
      </c>
      <c r="E1721" t="s">
        <v>891</v>
      </c>
      <c r="F1721" t="s">
        <v>162</v>
      </c>
      <c r="G1721" t="s">
        <v>163</v>
      </c>
      <c r="H1721" t="s">
        <v>150</v>
      </c>
      <c r="I1721" t="s">
        <v>151</v>
      </c>
      <c r="J1721" t="s">
        <v>168</v>
      </c>
      <c r="K1721" t="s">
        <v>209</v>
      </c>
      <c r="L1721" t="s">
        <v>155</v>
      </c>
      <c r="M1721" t="s">
        <v>155</v>
      </c>
      <c r="N1721" t="n">
        <v>-94.5732</v>
      </c>
      <c r="O1721" t="n">
        <v>39.1857</v>
      </c>
      <c r="P1721" t="n">
        <v>4990</v>
      </c>
      <c r="Q1721" t="n">
        <v>1580</v>
      </c>
      <c r="R1721" t="n">
        <v>35.1</v>
      </c>
      <c r="S1721" t="n">
        <v>73.5</v>
      </c>
      <c r="T1721" t="n">
        <v>7.3</v>
      </c>
      <c r="U1721" t="n">
        <v>5.4</v>
      </c>
      <c r="V1721" t="n">
        <v>2.8</v>
      </c>
      <c r="W1721" t="n">
        <v>1.1</v>
      </c>
      <c r="X1721" t="n">
        <v>65</v>
      </c>
      <c r="Y1721" t="n">
        <v>57</v>
      </c>
      <c r="Z1721" t="n">
        <v>16</v>
      </c>
      <c r="AA1721" t="n">
        <v>30</v>
      </c>
      <c r="AB1721" t="n">
        <v>70</v>
      </c>
      <c r="AC1721" t="n">
        <v>30</v>
      </c>
      <c r="AD1721" t="n">
        <v>66.7</v>
      </c>
      <c r="AE1721" t="n">
        <v>33.3</v>
      </c>
      <c r="AF1721" t="n">
        <v>38</v>
      </c>
      <c r="AG1721" t="n">
        <v>31</v>
      </c>
      <c r="AH1721" t="n">
        <v>40</v>
      </c>
      <c r="AI1721" t="n">
        <v>25380</v>
      </c>
      <c r="AJ1721" t="n">
        <v>23177</v>
      </c>
      <c r="AK1721" t="n">
        <v>25389</v>
      </c>
      <c r="AL1721" t="n">
        <v>25809</v>
      </c>
      <c r="AM1721" t="n">
        <v>26718</v>
      </c>
      <c r="AN1721" t="n">
        <v>31765</v>
      </c>
      <c r="AO1721" t="n">
        <v>4</v>
      </c>
      <c r="AP1721" t="n">
        <v>97</v>
      </c>
      <c r="AQ1721" t="n">
        <v>365</v>
      </c>
      <c r="AR1721" t="n">
        <v>146</v>
      </c>
    </row>
    <row r="1722">
      <c r="A1722" t="n">
        <v>178217</v>
      </c>
      <c r="B1722" t="s">
        <v>2830</v>
      </c>
      <c r="C1722" t="s">
        <v>2831</v>
      </c>
      <c r="D1722" t="s">
        <v>1929</v>
      </c>
      <c r="E1722" t="s">
        <v>891</v>
      </c>
      <c r="F1722" t="s">
        <v>173</v>
      </c>
      <c r="G1722" t="s">
        <v>149</v>
      </c>
      <c r="H1722" t="s">
        <v>174</v>
      </c>
      <c r="I1722" t="s">
        <v>175</v>
      </c>
      <c r="J1722" t="s">
        <v>168</v>
      </c>
      <c r="K1722" t="s">
        <v>176</v>
      </c>
      <c r="L1722" t="s">
        <v>155</v>
      </c>
      <c r="M1722" t="s">
        <v>155</v>
      </c>
      <c r="N1722" t="n">
        <v>-90.4818</v>
      </c>
      <c r="O1722" t="n">
        <v>37.8452</v>
      </c>
      <c r="P1722" t="n">
        <v>2822</v>
      </c>
      <c r="Q1722" t="n">
        <v>2822</v>
      </c>
      <c r="R1722" t="n">
        <v>65.9</v>
      </c>
      <c r="S1722" t="n">
        <v>87.8</v>
      </c>
      <c r="T1722" t="n">
        <v>1.7</v>
      </c>
      <c r="U1722" t="n">
        <v>2.7</v>
      </c>
      <c r="V1722" t="n">
        <v>0.5</v>
      </c>
      <c r="W1722" t="n">
        <v>1.9</v>
      </c>
      <c r="X1722" t="n">
        <v>68</v>
      </c>
      <c r="Y1722" t="n">
        <v>35</v>
      </c>
      <c r="Z1722" t="n">
        <v>20</v>
      </c>
      <c r="AA1722" t="n">
        <v>503</v>
      </c>
      <c r="AB1722" t="n">
        <v>42.3</v>
      </c>
      <c r="AC1722"/>
      <c r="AD1722"/>
      <c r="AE1722"/>
      <c r="AF1722" t="n">
        <v>455</v>
      </c>
      <c r="AG1722" t="n">
        <v>31</v>
      </c>
      <c r="AH1722" t="n">
        <v>69</v>
      </c>
      <c r="AI1722" t="n">
        <v>10959</v>
      </c>
      <c r="AJ1722" t="n">
        <v>10721</v>
      </c>
      <c r="AK1722" t="n">
        <v>10444</v>
      </c>
      <c r="AL1722" t="n">
        <v>11878</v>
      </c>
      <c r="AM1722" t="n">
        <v>12927</v>
      </c>
      <c r="AN1722" t="n">
        <v>14121</v>
      </c>
      <c r="AO1722" t="n">
        <v>482</v>
      </c>
      <c r="AP1722"/>
      <c r="AQ1722"/>
      <c r="AR1722"/>
    </row>
    <row r="1723">
      <c r="A1723" t="n">
        <v>178244</v>
      </c>
      <c r="B1723" t="s">
        <v>2832</v>
      </c>
      <c r="C1723" t="s">
        <v>2768</v>
      </c>
      <c r="D1723" t="s">
        <v>1929</v>
      </c>
      <c r="E1723" t="s">
        <v>891</v>
      </c>
      <c r="F1723" t="s">
        <v>162</v>
      </c>
      <c r="G1723" t="s">
        <v>163</v>
      </c>
      <c r="H1723" t="s">
        <v>150</v>
      </c>
      <c r="I1723" t="s">
        <v>186</v>
      </c>
      <c r="J1723" t="s">
        <v>152</v>
      </c>
      <c r="K1723" t="s">
        <v>153</v>
      </c>
      <c r="L1723" t="s">
        <v>155</v>
      </c>
      <c r="M1723" t="s">
        <v>155</v>
      </c>
      <c r="N1723" t="n">
        <v>-90.4626</v>
      </c>
      <c r="O1723" t="n">
        <v>38.6415</v>
      </c>
      <c r="P1723" t="n">
        <v>6082</v>
      </c>
      <c r="Q1723" t="n">
        <v>5166</v>
      </c>
      <c r="R1723" t="n">
        <v>58.6</v>
      </c>
      <c r="S1723" t="n">
        <v>41.3</v>
      </c>
      <c r="T1723" t="n">
        <v>5.2</v>
      </c>
      <c r="U1723" t="n">
        <v>0.5</v>
      </c>
      <c r="V1723" t="n">
        <v>1.1</v>
      </c>
      <c r="W1723" t="n">
        <v>1.3</v>
      </c>
      <c r="X1723" t="n">
        <v>67</v>
      </c>
      <c r="Y1723" t="n">
        <v>40</v>
      </c>
      <c r="Z1723" t="n">
        <v>21</v>
      </c>
      <c r="AA1723" t="n">
        <v>276</v>
      </c>
      <c r="AB1723" t="n">
        <v>48.2</v>
      </c>
      <c r="AC1723" t="n">
        <v>245</v>
      </c>
      <c r="AD1723" t="n">
        <v>47.8</v>
      </c>
      <c r="AE1723" t="n">
        <v>33.5</v>
      </c>
      <c r="AF1723" t="n">
        <v>304</v>
      </c>
      <c r="AG1723" t="n">
        <v>13</v>
      </c>
      <c r="AH1723" t="n">
        <v>31</v>
      </c>
      <c r="AI1723" t="n">
        <v>26117</v>
      </c>
      <c r="AJ1723" t="n">
        <v>23437</v>
      </c>
      <c r="AK1723" t="n">
        <v>24367</v>
      </c>
      <c r="AL1723" t="n">
        <v>24627</v>
      </c>
      <c r="AM1723" t="n">
        <v>26652</v>
      </c>
      <c r="AN1723" t="n">
        <v>27950</v>
      </c>
      <c r="AO1723" t="n">
        <v>22</v>
      </c>
      <c r="AP1723" t="n">
        <v>382</v>
      </c>
      <c r="AQ1723" t="n">
        <v>203</v>
      </c>
      <c r="AR1723" t="n">
        <v>20</v>
      </c>
    </row>
    <row r="1724">
      <c r="A1724" t="n">
        <v>178341</v>
      </c>
      <c r="B1724" t="s">
        <v>2833</v>
      </c>
      <c r="C1724" t="s">
        <v>2834</v>
      </c>
      <c r="D1724" t="s">
        <v>1929</v>
      </c>
      <c r="E1724" t="s">
        <v>891</v>
      </c>
      <c r="F1724" t="s">
        <v>148</v>
      </c>
      <c r="G1724" t="s">
        <v>149</v>
      </c>
      <c r="H1724" t="s">
        <v>150</v>
      </c>
      <c r="I1724" t="s">
        <v>151</v>
      </c>
      <c r="J1724" t="s">
        <v>168</v>
      </c>
      <c r="K1724" t="s">
        <v>153</v>
      </c>
      <c r="L1724" t="s">
        <v>155</v>
      </c>
      <c r="M1724" t="s">
        <v>155</v>
      </c>
      <c r="N1724" t="n">
        <v>-94.4617</v>
      </c>
      <c r="O1724" t="n">
        <v>37.0952</v>
      </c>
      <c r="P1724" t="n">
        <v>4658</v>
      </c>
      <c r="Q1724" t="n">
        <v>4549</v>
      </c>
      <c r="R1724" t="n">
        <v>61.8</v>
      </c>
      <c r="S1724" t="n">
        <v>68.3</v>
      </c>
      <c r="T1724" t="n">
        <v>6</v>
      </c>
      <c r="U1724" t="n">
        <v>8.1</v>
      </c>
      <c r="V1724" t="n">
        <v>2.9</v>
      </c>
      <c r="W1724" t="n">
        <v>3.1</v>
      </c>
      <c r="X1724" t="n">
        <v>70</v>
      </c>
      <c r="Y1724" t="n">
        <v>22</v>
      </c>
      <c r="Z1724" t="n">
        <v>16</v>
      </c>
      <c r="AA1724" t="n">
        <v>960</v>
      </c>
      <c r="AB1724" t="n">
        <v>38.3</v>
      </c>
      <c r="AC1724" t="n">
        <v>907</v>
      </c>
      <c r="AD1724" t="n">
        <v>35.2</v>
      </c>
      <c r="AE1724" t="n">
        <v>23</v>
      </c>
      <c r="AF1724" t="n">
        <v>553</v>
      </c>
      <c r="AG1724" t="n">
        <v>35</v>
      </c>
      <c r="AH1724" t="n">
        <v>60</v>
      </c>
      <c r="AI1724" t="n">
        <v>11264</v>
      </c>
      <c r="AJ1724" t="n">
        <v>9021</v>
      </c>
      <c r="AK1724" t="n">
        <v>10467</v>
      </c>
      <c r="AL1724" t="n">
        <v>12646</v>
      </c>
      <c r="AM1724" t="n">
        <v>15035</v>
      </c>
      <c r="AN1724" t="n">
        <v>15196</v>
      </c>
      <c r="AO1724" t="n">
        <v>97</v>
      </c>
      <c r="AP1724" t="n">
        <v>709</v>
      </c>
      <c r="AQ1724" t="n">
        <v>35</v>
      </c>
      <c r="AR1724"/>
    </row>
    <row r="1725">
      <c r="A1725" t="n">
        <v>178369</v>
      </c>
      <c r="B1725" t="s">
        <v>2835</v>
      </c>
      <c r="C1725" t="s">
        <v>2690</v>
      </c>
      <c r="D1725" t="s">
        <v>1929</v>
      </c>
      <c r="E1725" t="s">
        <v>891</v>
      </c>
      <c r="F1725" t="s">
        <v>162</v>
      </c>
      <c r="G1725" t="s">
        <v>163</v>
      </c>
      <c r="H1725" t="s">
        <v>150</v>
      </c>
      <c r="I1725" t="s">
        <v>175</v>
      </c>
      <c r="J1725" t="s">
        <v>168</v>
      </c>
      <c r="K1725" t="s">
        <v>179</v>
      </c>
      <c r="L1725" t="s">
        <v>155</v>
      </c>
      <c r="M1725" t="s">
        <v>155</v>
      </c>
      <c r="N1725" t="n">
        <v>-93.1907</v>
      </c>
      <c r="O1725" t="n">
        <v>39.1085</v>
      </c>
      <c r="P1725" t="n">
        <v>1748</v>
      </c>
      <c r="Q1725" t="n">
        <v>1698</v>
      </c>
      <c r="R1725" t="n">
        <v>44.9</v>
      </c>
      <c r="S1725" t="n">
        <v>43.6</v>
      </c>
      <c r="T1725" t="n">
        <v>12</v>
      </c>
      <c r="U1725" t="n">
        <v>9.1</v>
      </c>
      <c r="V1725" t="n">
        <v>0.8</v>
      </c>
      <c r="W1725" t="n">
        <v>26.1</v>
      </c>
      <c r="X1725" t="n">
        <v>53</v>
      </c>
      <c r="Y1725" t="n">
        <v>25</v>
      </c>
      <c r="Z1725" t="n">
        <v>16</v>
      </c>
      <c r="AA1725" t="n">
        <v>388</v>
      </c>
      <c r="AB1725" t="n">
        <v>24.5</v>
      </c>
      <c r="AC1725" t="n">
        <v>384</v>
      </c>
      <c r="AD1725" t="n">
        <v>24.7</v>
      </c>
      <c r="AE1725" t="n">
        <v>18.2</v>
      </c>
      <c r="AF1725" t="n">
        <v>377</v>
      </c>
      <c r="AG1725" t="n">
        <v>30</v>
      </c>
      <c r="AH1725" t="n">
        <v>81</v>
      </c>
      <c r="AI1725" t="n">
        <v>18396</v>
      </c>
      <c r="AJ1725" t="n">
        <v>15550</v>
      </c>
      <c r="AK1725" t="n">
        <v>17802</v>
      </c>
      <c r="AL1725" t="n">
        <v>17712</v>
      </c>
      <c r="AM1725" t="n">
        <v>21033</v>
      </c>
      <c r="AN1725" t="n">
        <v>20044</v>
      </c>
      <c r="AO1725" t="n">
        <v>6</v>
      </c>
      <c r="AP1725" t="n">
        <v>190</v>
      </c>
      <c r="AQ1725" t="n">
        <v>17</v>
      </c>
      <c r="AR1725"/>
    </row>
    <row r="1726">
      <c r="A1726" t="n">
        <v>178387</v>
      </c>
      <c r="B1726" t="s">
        <v>2836</v>
      </c>
      <c r="C1726" t="s">
        <v>2583</v>
      </c>
      <c r="D1726" t="s">
        <v>1929</v>
      </c>
      <c r="E1726" t="s">
        <v>891</v>
      </c>
      <c r="F1726" t="s">
        <v>148</v>
      </c>
      <c r="G1726" t="s">
        <v>149</v>
      </c>
      <c r="H1726" t="s">
        <v>150</v>
      </c>
      <c r="I1726" t="s">
        <v>151</v>
      </c>
      <c r="J1726" t="s">
        <v>168</v>
      </c>
      <c r="K1726" t="s">
        <v>153</v>
      </c>
      <c r="L1726" t="s">
        <v>155</v>
      </c>
      <c r="M1726" t="s">
        <v>155</v>
      </c>
      <c r="N1726" t="n">
        <v>-94.7856</v>
      </c>
      <c r="O1726" t="n">
        <v>39.7575</v>
      </c>
      <c r="P1726" t="n">
        <v>4550</v>
      </c>
      <c r="Q1726" t="n">
        <v>4328</v>
      </c>
      <c r="R1726" t="n">
        <v>61.4</v>
      </c>
      <c r="S1726" t="n">
        <v>69</v>
      </c>
      <c r="T1726" t="n">
        <v>10.6</v>
      </c>
      <c r="U1726" t="n">
        <v>1.3</v>
      </c>
      <c r="V1726" t="n">
        <v>2</v>
      </c>
      <c r="W1726" t="n">
        <v>1</v>
      </c>
      <c r="X1726" t="n">
        <v>59</v>
      </c>
      <c r="Y1726" t="n">
        <v>18</v>
      </c>
      <c r="Z1726" t="n">
        <v>14</v>
      </c>
      <c r="AA1726" t="n">
        <v>892</v>
      </c>
      <c r="AB1726" t="n">
        <v>39.8</v>
      </c>
      <c r="AC1726" t="n">
        <v>870</v>
      </c>
      <c r="AD1726" t="n">
        <v>39.7</v>
      </c>
      <c r="AE1726" t="n">
        <v>24</v>
      </c>
      <c r="AF1726" t="n">
        <v>564</v>
      </c>
      <c r="AG1726" t="n">
        <v>28</v>
      </c>
      <c r="AH1726" t="n">
        <v>60</v>
      </c>
      <c r="AI1726" t="n">
        <v>12764</v>
      </c>
      <c r="AJ1726" t="n">
        <v>10342</v>
      </c>
      <c r="AK1726" t="n">
        <v>11014</v>
      </c>
      <c r="AL1726" t="n">
        <v>12834</v>
      </c>
      <c r="AM1726" t="n">
        <v>16231</v>
      </c>
      <c r="AN1726" t="n">
        <v>17619</v>
      </c>
      <c r="AO1726" t="n">
        <v>21</v>
      </c>
      <c r="AP1726" t="n">
        <v>637</v>
      </c>
      <c r="AQ1726" t="n">
        <v>79</v>
      </c>
      <c r="AR1726"/>
    </row>
    <row r="1727">
      <c r="A1727" t="n">
        <v>178396</v>
      </c>
      <c r="B1727" t="s">
        <v>2837</v>
      </c>
      <c r="C1727" t="s">
        <v>2031</v>
      </c>
      <c r="D1727" t="s">
        <v>1929</v>
      </c>
      <c r="E1727" t="s">
        <v>891</v>
      </c>
      <c r="F1727" t="s">
        <v>148</v>
      </c>
      <c r="G1727" t="s">
        <v>149</v>
      </c>
      <c r="H1727" t="s">
        <v>150</v>
      </c>
      <c r="I1727" t="s">
        <v>151</v>
      </c>
      <c r="J1727" t="s">
        <v>158</v>
      </c>
      <c r="K1727" t="s">
        <v>159</v>
      </c>
      <c r="L1727" t="s">
        <v>155</v>
      </c>
      <c r="M1727" t="s">
        <v>155</v>
      </c>
      <c r="N1727" t="n">
        <v>-92.3288</v>
      </c>
      <c r="O1727" t="n">
        <v>38.9453</v>
      </c>
      <c r="P1727" t="n">
        <v>33993</v>
      </c>
      <c r="Q1727" t="n">
        <v>25276</v>
      </c>
      <c r="R1727" t="n">
        <v>53.8</v>
      </c>
      <c r="S1727" t="n">
        <v>78.5</v>
      </c>
      <c r="T1727" t="n">
        <v>5.6</v>
      </c>
      <c r="U1727" t="n">
        <v>5.5</v>
      </c>
      <c r="V1727" t="n">
        <v>2.9</v>
      </c>
      <c r="W1727" t="n">
        <v>1.3</v>
      </c>
      <c r="X1727" t="n">
        <v>91</v>
      </c>
      <c r="Y1727" t="n">
        <v>66</v>
      </c>
      <c r="Z1727" t="n">
        <v>17</v>
      </c>
      <c r="AA1727" t="n">
        <v>4084</v>
      </c>
      <c r="AB1727" t="n">
        <v>76.2</v>
      </c>
      <c r="AC1727" t="n">
        <v>4084</v>
      </c>
      <c r="AD1727" t="n">
        <v>76.2</v>
      </c>
      <c r="AE1727" t="n">
        <v>56.4</v>
      </c>
      <c r="AF1727" t="n">
        <v>4928</v>
      </c>
      <c r="AG1727" t="n">
        <v>20</v>
      </c>
      <c r="AH1727" t="n">
        <v>76</v>
      </c>
      <c r="AI1727" t="n">
        <v>20006</v>
      </c>
      <c r="AJ1727" t="n">
        <v>13599</v>
      </c>
      <c r="AK1727" t="n">
        <v>13676</v>
      </c>
      <c r="AL1727" t="n">
        <v>15707</v>
      </c>
      <c r="AM1727" t="n">
        <v>21455</v>
      </c>
      <c r="AN1727" t="n">
        <v>24637</v>
      </c>
      <c r="AO1727"/>
      <c r="AP1727" t="n">
        <v>5508</v>
      </c>
      <c r="AQ1727" t="n">
        <v>1585</v>
      </c>
      <c r="AR1727" t="n">
        <v>758</v>
      </c>
    </row>
    <row r="1728">
      <c r="A1728" t="n">
        <v>178402</v>
      </c>
      <c r="B1728" t="s">
        <v>2838</v>
      </c>
      <c r="C1728" t="s">
        <v>1903</v>
      </c>
      <c r="D1728" t="s">
        <v>1929</v>
      </c>
      <c r="E1728" t="s">
        <v>891</v>
      </c>
      <c r="F1728" t="s">
        <v>148</v>
      </c>
      <c r="G1728" t="s">
        <v>149</v>
      </c>
      <c r="H1728" t="s">
        <v>150</v>
      </c>
      <c r="I1728" t="s">
        <v>151</v>
      </c>
      <c r="J1728" t="s">
        <v>238</v>
      </c>
      <c r="K1728" t="s">
        <v>159</v>
      </c>
      <c r="L1728" t="s">
        <v>155</v>
      </c>
      <c r="M1728" t="s">
        <v>155</v>
      </c>
      <c r="N1728" t="n">
        <v>-94.5821</v>
      </c>
      <c r="O1728" t="n">
        <v>39.0342</v>
      </c>
      <c r="P1728" t="n">
        <v>17882</v>
      </c>
      <c r="Q1728" t="n">
        <v>11472</v>
      </c>
      <c r="R1728" t="n">
        <v>59.3</v>
      </c>
      <c r="S1728" t="n">
        <v>55.7</v>
      </c>
      <c r="T1728" t="n">
        <v>12.1</v>
      </c>
      <c r="U1728" t="n">
        <v>12.7</v>
      </c>
      <c r="V1728" t="n">
        <v>8</v>
      </c>
      <c r="W1728" t="n">
        <v>3.7</v>
      </c>
      <c r="X1728" t="n">
        <v>77</v>
      </c>
      <c r="Y1728" t="n">
        <v>38</v>
      </c>
      <c r="Z1728" t="n">
        <v>14</v>
      </c>
      <c r="AA1728" t="n">
        <v>1213</v>
      </c>
      <c r="AB1728" t="n">
        <v>55.9</v>
      </c>
      <c r="AC1728" t="n">
        <v>1116</v>
      </c>
      <c r="AD1728" t="n">
        <v>54.7</v>
      </c>
      <c r="AE1728" t="n">
        <v>35.1</v>
      </c>
      <c r="AF1728" t="n">
        <v>1139</v>
      </c>
      <c r="AG1728" t="n">
        <v>25</v>
      </c>
      <c r="AH1728" t="n">
        <v>53</v>
      </c>
      <c r="AI1728" t="n">
        <v>14201</v>
      </c>
      <c r="AJ1728" t="n">
        <v>9214</v>
      </c>
      <c r="AK1728" t="n">
        <v>9567</v>
      </c>
      <c r="AL1728" t="n">
        <v>11602</v>
      </c>
      <c r="AM1728" t="n">
        <v>18659</v>
      </c>
      <c r="AN1728" t="n">
        <v>20762</v>
      </c>
      <c r="AO1728"/>
      <c r="AP1728" t="n">
        <v>1578</v>
      </c>
      <c r="AQ1728" t="n">
        <v>1496</v>
      </c>
      <c r="AR1728" t="n">
        <v>616</v>
      </c>
    </row>
    <row r="1729">
      <c r="A1729" t="n">
        <v>178411</v>
      </c>
      <c r="B1729" t="s">
        <v>2839</v>
      </c>
      <c r="C1729" t="s">
        <v>2840</v>
      </c>
      <c r="D1729" t="s">
        <v>1929</v>
      </c>
      <c r="E1729" t="s">
        <v>891</v>
      </c>
      <c r="F1729" t="s">
        <v>148</v>
      </c>
      <c r="G1729" t="s">
        <v>149</v>
      </c>
      <c r="H1729" t="s">
        <v>150</v>
      </c>
      <c r="I1729" t="s">
        <v>175</v>
      </c>
      <c r="J1729" t="s">
        <v>152</v>
      </c>
      <c r="K1729" t="s">
        <v>159</v>
      </c>
      <c r="L1729" t="s">
        <v>155</v>
      </c>
      <c r="M1729" t="s">
        <v>155</v>
      </c>
      <c r="N1729" t="n">
        <v>-91.7756</v>
      </c>
      <c r="O1729" t="n">
        <v>37.9534</v>
      </c>
      <c r="P1729" t="n">
        <v>7637</v>
      </c>
      <c r="Q1729" t="n">
        <v>5772</v>
      </c>
      <c r="R1729" t="n">
        <v>24</v>
      </c>
      <c r="S1729" t="n">
        <v>78.7</v>
      </c>
      <c r="T1729" t="n">
        <v>3</v>
      </c>
      <c r="U1729" t="n">
        <v>5.4</v>
      </c>
      <c r="V1729" t="n">
        <v>4.3</v>
      </c>
      <c r="W1729" t="n">
        <v>2.5</v>
      </c>
      <c r="X1729" t="n">
        <v>86</v>
      </c>
      <c r="Y1729" t="n">
        <v>60</v>
      </c>
      <c r="Z1729" t="n">
        <v>19</v>
      </c>
      <c r="AA1729" t="n">
        <v>1412</v>
      </c>
      <c r="AB1729" t="n">
        <v>63.6</v>
      </c>
      <c r="AC1729" t="n">
        <v>1412</v>
      </c>
      <c r="AD1729" t="n">
        <v>63.6</v>
      </c>
      <c r="AE1729" t="n">
        <v>26.8</v>
      </c>
      <c r="AF1729" t="n">
        <v>1136</v>
      </c>
      <c r="AG1729" t="n">
        <v>21</v>
      </c>
      <c r="AH1729" t="n">
        <v>86</v>
      </c>
      <c r="AI1729" t="n">
        <v>14414</v>
      </c>
      <c r="AJ1729" t="n">
        <v>9530</v>
      </c>
      <c r="AK1729" t="n">
        <v>10333</v>
      </c>
      <c r="AL1729" t="n">
        <v>12585</v>
      </c>
      <c r="AM1729" t="n">
        <v>16140</v>
      </c>
      <c r="AN1729" t="n">
        <v>16558</v>
      </c>
      <c r="AO1729"/>
      <c r="AP1729" t="n">
        <v>1135</v>
      </c>
      <c r="AQ1729" t="n">
        <v>475</v>
      </c>
      <c r="AR1729" t="n">
        <v>89</v>
      </c>
    </row>
    <row r="1730">
      <c r="A1730" t="n">
        <v>178420</v>
      </c>
      <c r="B1730" t="s">
        <v>2841</v>
      </c>
      <c r="C1730" t="s">
        <v>2768</v>
      </c>
      <c r="D1730" t="s">
        <v>1929</v>
      </c>
      <c r="E1730" t="s">
        <v>891</v>
      </c>
      <c r="F1730" t="s">
        <v>148</v>
      </c>
      <c r="G1730" t="s">
        <v>149</v>
      </c>
      <c r="H1730" t="s">
        <v>150</v>
      </c>
      <c r="I1730" t="s">
        <v>186</v>
      </c>
      <c r="J1730" t="s">
        <v>238</v>
      </c>
      <c r="K1730" t="s">
        <v>159</v>
      </c>
      <c r="L1730" t="s">
        <v>155</v>
      </c>
      <c r="M1730" t="s">
        <v>155</v>
      </c>
      <c r="N1730" t="n">
        <v>-90.3111</v>
      </c>
      <c r="O1730" t="n">
        <v>38.7103</v>
      </c>
      <c r="P1730" t="n">
        <v>18033</v>
      </c>
      <c r="Q1730" t="n">
        <v>14686</v>
      </c>
      <c r="R1730" t="n">
        <v>57.6</v>
      </c>
      <c r="S1730" t="n">
        <v>69.8</v>
      </c>
      <c r="T1730" t="n">
        <v>13.2</v>
      </c>
      <c r="U1730" t="n">
        <v>3.7</v>
      </c>
      <c r="V1730" t="n">
        <v>5.2</v>
      </c>
      <c r="W1730" t="n">
        <v>1.2</v>
      </c>
      <c r="X1730" t="n">
        <v>68</v>
      </c>
      <c r="Y1730" t="n">
        <v>32</v>
      </c>
      <c r="Z1730" t="n">
        <v>13</v>
      </c>
      <c r="AA1730" t="n">
        <v>466</v>
      </c>
      <c r="AB1730" t="n">
        <v>56.9</v>
      </c>
      <c r="AC1730" t="n">
        <v>466</v>
      </c>
      <c r="AD1730" t="n">
        <v>56.7</v>
      </c>
      <c r="AE1730" t="n">
        <v>36.1</v>
      </c>
      <c r="AF1730" t="n">
        <v>415</v>
      </c>
      <c r="AG1730" t="n">
        <v>18</v>
      </c>
      <c r="AH1730" t="n">
        <v>41</v>
      </c>
      <c r="AI1730" t="n">
        <v>11577</v>
      </c>
      <c r="AJ1730" t="n">
        <v>10019</v>
      </c>
      <c r="AK1730" t="n">
        <v>9080</v>
      </c>
      <c r="AL1730" t="n">
        <v>12980</v>
      </c>
      <c r="AM1730" t="n">
        <v>19284</v>
      </c>
      <c r="AN1730" t="n">
        <v>18260</v>
      </c>
      <c r="AO1730"/>
      <c r="AP1730" t="n">
        <v>1468</v>
      </c>
      <c r="AQ1730" t="n">
        <v>678</v>
      </c>
      <c r="AR1730" t="n">
        <v>210</v>
      </c>
    </row>
    <row r="1731">
      <c r="A1731" t="n">
        <v>178448</v>
      </c>
      <c r="B1731" t="s">
        <v>2842</v>
      </c>
      <c r="C1731" t="s">
        <v>2778</v>
      </c>
      <c r="D1731" t="s">
        <v>1929</v>
      </c>
      <c r="E1731" t="s">
        <v>891</v>
      </c>
      <c r="F1731" t="s">
        <v>173</v>
      </c>
      <c r="G1731" t="s">
        <v>149</v>
      </c>
      <c r="H1731" t="s">
        <v>174</v>
      </c>
      <c r="I1731" t="s">
        <v>175</v>
      </c>
      <c r="J1731" t="s">
        <v>168</v>
      </c>
      <c r="K1731" t="s">
        <v>176</v>
      </c>
      <c r="L1731" t="s">
        <v>155</v>
      </c>
      <c r="M1731" t="s">
        <v>155</v>
      </c>
      <c r="N1731" t="n">
        <v>-92.4551</v>
      </c>
      <c r="O1731" t="n">
        <v>39.4186</v>
      </c>
      <c r="P1731" t="n">
        <v>6539</v>
      </c>
      <c r="Q1731" t="n">
        <v>6539</v>
      </c>
      <c r="R1731" t="n">
        <v>63.1</v>
      </c>
      <c r="S1731" t="n">
        <v>77.8</v>
      </c>
      <c r="T1731" t="n">
        <v>7.6</v>
      </c>
      <c r="U1731" t="n">
        <v>6.6</v>
      </c>
      <c r="V1731" t="n">
        <v>1.6</v>
      </c>
      <c r="W1731" t="n">
        <v>0.2</v>
      </c>
      <c r="X1731" t="n">
        <v>67</v>
      </c>
      <c r="Y1731" t="n">
        <v>40</v>
      </c>
      <c r="Z1731" t="n">
        <v>24</v>
      </c>
      <c r="AA1731" t="n">
        <v>920</v>
      </c>
      <c r="AB1731" t="n">
        <v>39.5</v>
      </c>
      <c r="AC1731"/>
      <c r="AD1731"/>
      <c r="AE1731"/>
      <c r="AF1731" t="n">
        <v>795</v>
      </c>
      <c r="AG1731" t="n">
        <v>22</v>
      </c>
      <c r="AH1731" t="n">
        <v>46</v>
      </c>
      <c r="AI1731" t="n">
        <v>7046</v>
      </c>
      <c r="AJ1731" t="n">
        <v>5708</v>
      </c>
      <c r="AK1731" t="n">
        <v>6410</v>
      </c>
      <c r="AL1731" t="n">
        <v>7479</v>
      </c>
      <c r="AM1731" t="n">
        <v>10154</v>
      </c>
      <c r="AN1731" t="n">
        <v>9752</v>
      </c>
      <c r="AO1731" t="n">
        <v>772</v>
      </c>
      <c r="AP1731"/>
      <c r="AQ1731"/>
      <c r="AR1731"/>
    </row>
    <row r="1732">
      <c r="A1732" t="n">
        <v>178518</v>
      </c>
      <c r="B1732" t="s">
        <v>2843</v>
      </c>
      <c r="C1732" t="s">
        <v>1903</v>
      </c>
      <c r="D1732" t="s">
        <v>1929</v>
      </c>
      <c r="E1732" t="s">
        <v>891</v>
      </c>
      <c r="F1732" t="s">
        <v>162</v>
      </c>
      <c r="G1732" t="s">
        <v>163</v>
      </c>
      <c r="H1732" t="s">
        <v>150</v>
      </c>
      <c r="I1732" t="s">
        <v>151</v>
      </c>
      <c r="J1732" t="s">
        <v>164</v>
      </c>
      <c r="K1732" t="s">
        <v>209</v>
      </c>
      <c r="L1732" t="s">
        <v>155</v>
      </c>
      <c r="M1732" t="s">
        <v>155</v>
      </c>
      <c r="N1732" t="n">
        <v>-94.5658</v>
      </c>
      <c r="O1732" t="n">
        <v>39.0093</v>
      </c>
      <c r="P1732" t="n">
        <v>197</v>
      </c>
      <c r="Q1732"/>
      <c r="R1732"/>
      <c r="S1732"/>
      <c r="T1732"/>
      <c r="U1732"/>
      <c r="V1732"/>
      <c r="W1732"/>
      <c r="X1732"/>
      <c r="Y1732"/>
      <c r="Z1732"/>
      <c r="AA1732"/>
      <c r="AB1732"/>
      <c r="AC1732"/>
      <c r="AD1732"/>
      <c r="AE1732"/>
      <c r="AF1732"/>
      <c r="AG1732"/>
      <c r="AH1732"/>
      <c r="AI1732"/>
      <c r="AJ1732"/>
      <c r="AK1732"/>
      <c r="AL1732"/>
      <c r="AM1732"/>
      <c r="AN1732"/>
      <c r="AO1732"/>
      <c r="AP1732"/>
      <c r="AQ1732" t="n">
        <v>26</v>
      </c>
      <c r="AR1732" t="n">
        <v>25</v>
      </c>
    </row>
    <row r="1733">
      <c r="A1733" t="n">
        <v>178527</v>
      </c>
      <c r="B1733" t="s">
        <v>2844</v>
      </c>
      <c r="C1733" t="s">
        <v>2792</v>
      </c>
      <c r="D1733" t="s">
        <v>1929</v>
      </c>
      <c r="E1733" t="s">
        <v>891</v>
      </c>
      <c r="F1733" t="s">
        <v>199</v>
      </c>
      <c r="G1733" t="s">
        <v>189</v>
      </c>
      <c r="H1733" t="s">
        <v>200</v>
      </c>
      <c r="I1733" t="s">
        <v>175</v>
      </c>
      <c r="J1733" t="s">
        <v>164</v>
      </c>
      <c r="K1733"/>
      <c r="L1733" t="s">
        <v>155</v>
      </c>
      <c r="M1733" t="s">
        <v>155</v>
      </c>
      <c r="N1733" t="n">
        <v>-94.3686</v>
      </c>
      <c r="O1733" t="n">
        <v>36.8706</v>
      </c>
      <c r="P1733" t="n">
        <v>86</v>
      </c>
      <c r="Q1733" t="n">
        <v>86</v>
      </c>
      <c r="R1733" t="n">
        <v>94.2</v>
      </c>
      <c r="S1733" t="n">
        <v>81.4</v>
      </c>
      <c r="T1733" t="n">
        <v>2.3</v>
      </c>
      <c r="U1733" t="n">
        <v>14</v>
      </c>
      <c r="V1733" t="n">
        <v>2.3</v>
      </c>
      <c r="W1733" t="n">
        <v>0</v>
      </c>
      <c r="X1733" t="n">
        <v>75</v>
      </c>
      <c r="Y1733" t="n">
        <v>71</v>
      </c>
      <c r="Z1733" t="n">
        <v>17</v>
      </c>
      <c r="AA1733"/>
      <c r="AB1733"/>
      <c r="AC1733"/>
      <c r="AD1733"/>
      <c r="AE1733"/>
      <c r="AF1733" t="n">
        <v>43</v>
      </c>
      <c r="AG1733" t="n">
        <v>57</v>
      </c>
      <c r="AH1733" t="n">
        <v>72</v>
      </c>
      <c r="AI1733" t="n">
        <v>8114</v>
      </c>
      <c r="AJ1733" t="n">
        <v>7231</v>
      </c>
      <c r="AK1733"/>
      <c r="AL1733" t="n">
        <v>7649</v>
      </c>
      <c r="AM1733" t="n">
        <v>12784</v>
      </c>
      <c r="AN1733"/>
      <c r="AO1733"/>
      <c r="AP1733"/>
      <c r="AQ1733"/>
      <c r="AR1733"/>
    </row>
    <row r="1734">
      <c r="A1734" t="n">
        <v>178615</v>
      </c>
      <c r="B1734" t="s">
        <v>2845</v>
      </c>
      <c r="C1734" t="s">
        <v>2815</v>
      </c>
      <c r="D1734" t="s">
        <v>1929</v>
      </c>
      <c r="E1734" t="s">
        <v>891</v>
      </c>
      <c r="F1734" t="s">
        <v>148</v>
      </c>
      <c r="G1734" t="s">
        <v>149</v>
      </c>
      <c r="H1734" t="s">
        <v>150</v>
      </c>
      <c r="I1734" t="s">
        <v>175</v>
      </c>
      <c r="J1734" t="s">
        <v>168</v>
      </c>
      <c r="K1734" t="s">
        <v>153</v>
      </c>
      <c r="L1734" t="s">
        <v>155</v>
      </c>
      <c r="M1734" t="s">
        <v>155</v>
      </c>
      <c r="N1734" t="n">
        <v>-92.5817</v>
      </c>
      <c r="O1734" t="n">
        <v>40.1883</v>
      </c>
      <c r="P1734" t="n">
        <v>4316</v>
      </c>
      <c r="Q1734" t="n">
        <v>3864</v>
      </c>
      <c r="R1734" t="n">
        <v>59.4</v>
      </c>
      <c r="S1734" t="n">
        <v>78.3</v>
      </c>
      <c r="T1734" t="n">
        <v>2.3</v>
      </c>
      <c r="U1734" t="n">
        <v>3.6</v>
      </c>
      <c r="V1734" t="n">
        <v>2.2</v>
      </c>
      <c r="W1734" t="n">
        <v>8.9</v>
      </c>
      <c r="X1734" t="n">
        <v>84</v>
      </c>
      <c r="Y1734" t="n">
        <v>0</v>
      </c>
      <c r="Z1734" t="n">
        <v>12</v>
      </c>
      <c r="AA1734" t="n">
        <v>1319</v>
      </c>
      <c r="AB1734" t="n">
        <v>68.4</v>
      </c>
      <c r="AC1734" t="n">
        <v>1319</v>
      </c>
      <c r="AD1734" t="n">
        <v>68.4</v>
      </c>
      <c r="AE1734" t="n">
        <v>57.2</v>
      </c>
      <c r="AF1734" t="n">
        <v>698</v>
      </c>
      <c r="AG1734" t="n">
        <v>15</v>
      </c>
      <c r="AH1734" t="n">
        <v>74</v>
      </c>
      <c r="AI1734" t="n">
        <v>12798</v>
      </c>
      <c r="AJ1734" t="n">
        <v>7322</v>
      </c>
      <c r="AK1734" t="n">
        <v>7585</v>
      </c>
      <c r="AL1734" t="n">
        <v>11125</v>
      </c>
      <c r="AM1734" t="n">
        <v>14616</v>
      </c>
      <c r="AN1734" t="n">
        <v>15816</v>
      </c>
      <c r="AO1734"/>
      <c r="AP1734" t="n">
        <v>782</v>
      </c>
      <c r="AQ1734" t="n">
        <v>173</v>
      </c>
      <c r="AR1734"/>
    </row>
    <row r="1735">
      <c r="A1735" t="n">
        <v>178624</v>
      </c>
      <c r="B1735" t="s">
        <v>2846</v>
      </c>
      <c r="C1735" t="s">
        <v>2847</v>
      </c>
      <c r="D1735" t="s">
        <v>1929</v>
      </c>
      <c r="E1735" t="s">
        <v>891</v>
      </c>
      <c r="F1735" t="s">
        <v>148</v>
      </c>
      <c r="G1735" t="s">
        <v>149</v>
      </c>
      <c r="H1735" t="s">
        <v>150</v>
      </c>
      <c r="I1735" t="s">
        <v>175</v>
      </c>
      <c r="J1735" t="s">
        <v>152</v>
      </c>
      <c r="K1735" t="s">
        <v>153</v>
      </c>
      <c r="L1735" t="s">
        <v>155</v>
      </c>
      <c r="M1735" t="s">
        <v>155</v>
      </c>
      <c r="N1735" t="n">
        <v>-94.8833</v>
      </c>
      <c r="O1735" t="n">
        <v>40.3517</v>
      </c>
      <c r="P1735" t="n">
        <v>10926</v>
      </c>
      <c r="Q1735" t="n">
        <v>5941</v>
      </c>
      <c r="R1735" t="n">
        <v>60.6</v>
      </c>
      <c r="S1735" t="n">
        <v>80.8</v>
      </c>
      <c r="T1735" t="n">
        <v>4.4</v>
      </c>
      <c r="U1735" t="n">
        <v>4.8</v>
      </c>
      <c r="V1735" t="n">
        <v>1.7</v>
      </c>
      <c r="W1735" t="n">
        <v>2.5</v>
      </c>
      <c r="X1735" t="n">
        <v>74</v>
      </c>
      <c r="Y1735" t="n">
        <v>58</v>
      </c>
      <c r="Z1735" t="n">
        <v>19</v>
      </c>
      <c r="AA1735" t="n">
        <v>1160</v>
      </c>
      <c r="AB1735" t="n">
        <v>57.5</v>
      </c>
      <c r="AC1735" t="n">
        <v>1157</v>
      </c>
      <c r="AD1735" t="n">
        <v>57</v>
      </c>
      <c r="AE1735" t="n">
        <v>43.5</v>
      </c>
      <c r="AF1735" t="n">
        <v>1076</v>
      </c>
      <c r="AG1735" t="n">
        <v>27</v>
      </c>
      <c r="AH1735" t="n">
        <v>73</v>
      </c>
      <c r="AI1735" t="n">
        <v>15497</v>
      </c>
      <c r="AJ1735" t="n">
        <v>11120</v>
      </c>
      <c r="AK1735" t="n">
        <v>11907</v>
      </c>
      <c r="AL1735" t="n">
        <v>13258</v>
      </c>
      <c r="AM1735" t="n">
        <v>16939</v>
      </c>
      <c r="AN1735" t="n">
        <v>19742</v>
      </c>
      <c r="AO1735"/>
      <c r="AP1735" t="n">
        <v>1074</v>
      </c>
      <c r="AQ1735" t="n">
        <v>1363</v>
      </c>
      <c r="AR1735"/>
    </row>
    <row r="1736">
      <c r="A1736" t="n">
        <v>178679</v>
      </c>
      <c r="B1736" t="s">
        <v>2848</v>
      </c>
      <c r="C1736" t="s">
        <v>2834</v>
      </c>
      <c r="D1736" t="s">
        <v>1929</v>
      </c>
      <c r="E1736" t="s">
        <v>891</v>
      </c>
      <c r="F1736" t="s">
        <v>162</v>
      </c>
      <c r="G1736" t="s">
        <v>163</v>
      </c>
      <c r="H1736" t="s">
        <v>150</v>
      </c>
      <c r="I1736" t="s">
        <v>151</v>
      </c>
      <c r="J1736" t="s">
        <v>164</v>
      </c>
      <c r="K1736" t="s">
        <v>209</v>
      </c>
      <c r="L1736" t="s">
        <v>155</v>
      </c>
      <c r="M1736" t="s">
        <v>155</v>
      </c>
      <c r="N1736" t="n">
        <v>-94.5106</v>
      </c>
      <c r="O1736" t="n">
        <v>37.1032</v>
      </c>
      <c r="P1736" t="n">
        <v>736</v>
      </c>
      <c r="Q1736" t="n">
        <v>644</v>
      </c>
      <c r="R1736" t="n">
        <v>45.3</v>
      </c>
      <c r="S1736" t="n">
        <v>82.6</v>
      </c>
      <c r="T1736" t="n">
        <v>2</v>
      </c>
      <c r="U1736" t="n">
        <v>6.7</v>
      </c>
      <c r="V1736" t="n">
        <v>1.4</v>
      </c>
      <c r="W1736" t="n">
        <v>2</v>
      </c>
      <c r="X1736" t="n">
        <v>77</v>
      </c>
      <c r="Y1736" t="n">
        <v>25</v>
      </c>
      <c r="Z1736" t="n">
        <v>13</v>
      </c>
      <c r="AA1736" t="n">
        <v>106</v>
      </c>
      <c r="AB1736" t="n">
        <v>67.9</v>
      </c>
      <c r="AC1736" t="n">
        <v>101</v>
      </c>
      <c r="AD1736" t="n">
        <v>57.4</v>
      </c>
      <c r="AE1736" t="n">
        <v>35.6</v>
      </c>
      <c r="AF1736" t="n">
        <v>142</v>
      </c>
      <c r="AG1736" t="n">
        <v>38</v>
      </c>
      <c r="AH1736" t="n">
        <v>93</v>
      </c>
      <c r="AI1736" t="n">
        <v>17968</v>
      </c>
      <c r="AJ1736" t="n">
        <v>15279</v>
      </c>
      <c r="AK1736" t="n">
        <v>15868</v>
      </c>
      <c r="AL1736" t="n">
        <v>17578</v>
      </c>
      <c r="AM1736" t="n">
        <v>18782</v>
      </c>
      <c r="AN1736" t="n">
        <v>19161</v>
      </c>
      <c r="AO1736" t="n">
        <v>22</v>
      </c>
      <c r="AP1736" t="n">
        <v>107</v>
      </c>
      <c r="AQ1736"/>
      <c r="AR1736"/>
    </row>
    <row r="1737">
      <c r="A1737" t="n">
        <v>178697</v>
      </c>
      <c r="B1737" t="s">
        <v>2849</v>
      </c>
      <c r="C1737" t="s">
        <v>2850</v>
      </c>
      <c r="D1737" t="s">
        <v>1929</v>
      </c>
      <c r="E1737" t="s">
        <v>891</v>
      </c>
      <c r="F1737" t="s">
        <v>162</v>
      </c>
      <c r="G1737" t="s">
        <v>163</v>
      </c>
      <c r="H1737" t="s">
        <v>150</v>
      </c>
      <c r="I1737" t="s">
        <v>175</v>
      </c>
      <c r="J1737" t="s">
        <v>168</v>
      </c>
      <c r="K1737" t="s">
        <v>179</v>
      </c>
      <c r="L1737" t="s">
        <v>155</v>
      </c>
      <c r="M1737" t="s">
        <v>155</v>
      </c>
      <c r="N1737" t="n">
        <v>-93.2382</v>
      </c>
      <c r="O1737" t="n">
        <v>36.616</v>
      </c>
      <c r="P1737" t="n">
        <v>1675</v>
      </c>
      <c r="Q1737" t="n">
        <v>1675</v>
      </c>
      <c r="R1737" t="n">
        <v>58</v>
      </c>
      <c r="S1737" t="n">
        <v>86.1</v>
      </c>
      <c r="T1737" t="n">
        <v>1.3</v>
      </c>
      <c r="U1737" t="n">
        <v>4.4</v>
      </c>
      <c r="V1737" t="n">
        <v>1.3</v>
      </c>
      <c r="W1737" t="n">
        <v>1.5</v>
      </c>
      <c r="X1737" t="n">
        <v>88</v>
      </c>
      <c r="Y1737"/>
      <c r="Z1737" t="n">
        <v>14</v>
      </c>
      <c r="AA1737" t="n">
        <v>367</v>
      </c>
      <c r="AB1737" t="n">
        <v>61.3</v>
      </c>
      <c r="AC1737" t="n">
        <v>367</v>
      </c>
      <c r="AD1737" t="n">
        <v>61.3</v>
      </c>
      <c r="AE1737" t="n">
        <v>40.9</v>
      </c>
      <c r="AF1737" t="n">
        <v>358</v>
      </c>
      <c r="AG1737" t="n">
        <v>44</v>
      </c>
      <c r="AH1737" t="n">
        <v>99</v>
      </c>
      <c r="AI1737" t="n">
        <v>12279</v>
      </c>
      <c r="AJ1737" t="n">
        <v>6214</v>
      </c>
      <c r="AK1737" t="n">
        <v>6639</v>
      </c>
      <c r="AL1737" t="n">
        <v>7275</v>
      </c>
      <c r="AM1737" t="n">
        <v>10273</v>
      </c>
      <c r="AN1737" t="n">
        <v>11397</v>
      </c>
      <c r="AO1737"/>
      <c r="AP1737" t="n">
        <v>304</v>
      </c>
      <c r="AQ1737"/>
      <c r="AR1737"/>
    </row>
    <row r="1738">
      <c r="A1738" t="n">
        <v>178721</v>
      </c>
      <c r="B1738" t="s">
        <v>2851</v>
      </c>
      <c r="C1738" t="s">
        <v>2852</v>
      </c>
      <c r="D1738" t="s">
        <v>1929</v>
      </c>
      <c r="E1738" t="s">
        <v>891</v>
      </c>
      <c r="F1738" t="s">
        <v>162</v>
      </c>
      <c r="G1738" t="s">
        <v>163</v>
      </c>
      <c r="H1738" t="s">
        <v>150</v>
      </c>
      <c r="I1738" t="s">
        <v>186</v>
      </c>
      <c r="J1738" t="s">
        <v>152</v>
      </c>
      <c r="K1738" t="s">
        <v>153</v>
      </c>
      <c r="L1738" t="s">
        <v>155</v>
      </c>
      <c r="M1738" t="s">
        <v>155</v>
      </c>
      <c r="N1738" t="n">
        <v>-94.679</v>
      </c>
      <c r="O1738" t="n">
        <v>39.1893</v>
      </c>
      <c r="P1738" t="n">
        <v>9916</v>
      </c>
      <c r="Q1738" t="n">
        <v>8114</v>
      </c>
      <c r="R1738" t="n">
        <v>43.4</v>
      </c>
      <c r="S1738" t="n">
        <v>41.6</v>
      </c>
      <c r="T1738" t="n">
        <v>17.9</v>
      </c>
      <c r="U1738" t="n">
        <v>24.5</v>
      </c>
      <c r="V1738" t="n">
        <v>2.7</v>
      </c>
      <c r="W1738" t="n">
        <v>2.6</v>
      </c>
      <c r="X1738" t="n">
        <v>57</v>
      </c>
      <c r="Y1738" t="n">
        <v>39</v>
      </c>
      <c r="Z1738" t="n">
        <v>13</v>
      </c>
      <c r="AA1738" t="n">
        <v>237</v>
      </c>
      <c r="AB1738" t="n">
        <v>30</v>
      </c>
      <c r="AC1738" t="n">
        <v>224</v>
      </c>
      <c r="AD1738" t="n">
        <v>29</v>
      </c>
      <c r="AE1738" t="n">
        <v>12.9</v>
      </c>
      <c r="AF1738" t="n">
        <v>218</v>
      </c>
      <c r="AG1738" t="n">
        <v>39</v>
      </c>
      <c r="AH1738" t="n">
        <v>55</v>
      </c>
      <c r="AI1738" t="n">
        <v>15637</v>
      </c>
      <c r="AJ1738" t="n">
        <v>13719</v>
      </c>
      <c r="AK1738" t="n">
        <v>13687</v>
      </c>
      <c r="AL1738" t="n">
        <v>15902</v>
      </c>
      <c r="AM1738" t="n">
        <v>18737</v>
      </c>
      <c r="AN1738" t="n">
        <v>18018</v>
      </c>
      <c r="AO1738" t="n">
        <v>124</v>
      </c>
      <c r="AP1738" t="n">
        <v>1391</v>
      </c>
      <c r="AQ1738" t="n">
        <v>442</v>
      </c>
      <c r="AR1738"/>
    </row>
    <row r="1739">
      <c r="A1739" t="n">
        <v>178767</v>
      </c>
      <c r="B1739" t="s">
        <v>2853</v>
      </c>
      <c r="C1739" t="s">
        <v>2768</v>
      </c>
      <c r="D1739" t="s">
        <v>1929</v>
      </c>
      <c r="E1739" t="s">
        <v>891</v>
      </c>
      <c r="F1739" t="s">
        <v>188</v>
      </c>
      <c r="G1739" t="s">
        <v>189</v>
      </c>
      <c r="H1739" t="s">
        <v>150</v>
      </c>
      <c r="I1739" t="s">
        <v>151</v>
      </c>
      <c r="J1739" t="s">
        <v>164</v>
      </c>
      <c r="K1739" t="s">
        <v>179</v>
      </c>
      <c r="L1739" t="s">
        <v>155</v>
      </c>
      <c r="M1739" t="s">
        <v>155</v>
      </c>
      <c r="N1739" t="n">
        <v>-90.2012</v>
      </c>
      <c r="O1739" t="n">
        <v>38.6329</v>
      </c>
      <c r="P1739" t="n">
        <v>134</v>
      </c>
      <c r="Q1739" t="n">
        <v>134</v>
      </c>
      <c r="R1739" t="n">
        <v>82.8</v>
      </c>
      <c r="S1739" t="n">
        <v>36.6</v>
      </c>
      <c r="T1739" t="n">
        <v>60.4</v>
      </c>
      <c r="U1739" t="n">
        <v>1.5</v>
      </c>
      <c r="V1739" t="n">
        <v>0</v>
      </c>
      <c r="W1739" t="n">
        <v>1.5</v>
      </c>
      <c r="X1739"/>
      <c r="Y1739"/>
      <c r="Z1739" t="n">
        <v>7</v>
      </c>
      <c r="AA1739" t="n">
        <v>5</v>
      </c>
      <c r="AB1739" t="n">
        <v>80</v>
      </c>
      <c r="AC1739" t="n">
        <v>2</v>
      </c>
      <c r="AD1739" t="n">
        <v>100</v>
      </c>
      <c r="AE1739" t="n">
        <v>100</v>
      </c>
      <c r="AF1739" t="n">
        <v>2</v>
      </c>
      <c r="AG1739" t="n">
        <v>76</v>
      </c>
      <c r="AH1739" t="n">
        <v>78</v>
      </c>
      <c r="AI1739" t="n">
        <v>20095</v>
      </c>
      <c r="AJ1739" t="n">
        <v>20095</v>
      </c>
      <c r="AK1739"/>
      <c r="AL1739"/>
      <c r="AM1739"/>
      <c r="AN1739"/>
      <c r="AO1739" t="n">
        <v>21</v>
      </c>
      <c r="AP1739" t="n">
        <v>16</v>
      </c>
      <c r="AQ1739"/>
      <c r="AR1739"/>
    </row>
    <row r="1740">
      <c r="A1740" t="n">
        <v>178828</v>
      </c>
      <c r="B1740" t="s">
        <v>2854</v>
      </c>
      <c r="C1740" t="s">
        <v>2855</v>
      </c>
      <c r="D1740" t="s">
        <v>1929</v>
      </c>
      <c r="E1740" t="s">
        <v>891</v>
      </c>
      <c r="F1740" t="s">
        <v>216</v>
      </c>
      <c r="G1740" t="s">
        <v>149</v>
      </c>
      <c r="H1740" t="s">
        <v>200</v>
      </c>
      <c r="I1740" t="s">
        <v>175</v>
      </c>
      <c r="J1740" t="s">
        <v>164</v>
      </c>
      <c r="K1740"/>
      <c r="L1740" t="s">
        <v>155</v>
      </c>
      <c r="M1740" t="s">
        <v>155</v>
      </c>
      <c r="N1740" t="n">
        <v>-90.4505</v>
      </c>
      <c r="O1740" t="n">
        <v>36.7938</v>
      </c>
      <c r="P1740" t="n">
        <v>35</v>
      </c>
      <c r="Q1740" t="n">
        <v>35</v>
      </c>
      <c r="R1740" t="n">
        <v>77.1</v>
      </c>
      <c r="S1740" t="n">
        <v>82.9</v>
      </c>
      <c r="T1740" t="n">
        <v>11.4</v>
      </c>
      <c r="U1740" t="n">
        <v>2.9</v>
      </c>
      <c r="V1740" t="n">
        <v>0</v>
      </c>
      <c r="W1740" t="n">
        <v>0</v>
      </c>
      <c r="X1740" t="n">
        <v>5</v>
      </c>
      <c r="Y1740"/>
      <c r="Z1740" t="n">
        <v>5</v>
      </c>
      <c r="AA1740"/>
      <c r="AB1740"/>
      <c r="AC1740"/>
      <c r="AD1740"/>
      <c r="AE1740"/>
      <c r="AF1740" t="n">
        <v>28</v>
      </c>
      <c r="AG1740" t="n">
        <v>77</v>
      </c>
      <c r="AH1740" t="n">
        <v>77</v>
      </c>
      <c r="AI1740" t="n">
        <v>21679</v>
      </c>
      <c r="AJ1740" t="n">
        <v>21942</v>
      </c>
      <c r="AK1740" t="n">
        <v>26420</v>
      </c>
      <c r="AL1740" t="n">
        <v>26420</v>
      </c>
      <c r="AM1740"/>
      <c r="AN1740"/>
      <c r="AO1740"/>
      <c r="AP1740"/>
      <c r="AQ1740"/>
      <c r="AR1740"/>
    </row>
    <row r="1741">
      <c r="A1741" t="n">
        <v>178891</v>
      </c>
      <c r="B1741" t="s">
        <v>2856</v>
      </c>
      <c r="C1741" t="s">
        <v>2768</v>
      </c>
      <c r="D1741" t="s">
        <v>1929</v>
      </c>
      <c r="E1741" t="s">
        <v>891</v>
      </c>
      <c r="F1741" t="s">
        <v>162</v>
      </c>
      <c r="G1741" t="s">
        <v>163</v>
      </c>
      <c r="H1741" t="s">
        <v>150</v>
      </c>
      <c r="I1741" t="s">
        <v>151</v>
      </c>
      <c r="J1741" t="s">
        <v>168</v>
      </c>
      <c r="K1741" t="s">
        <v>176</v>
      </c>
      <c r="L1741" t="s">
        <v>155</v>
      </c>
      <c r="M1741" t="s">
        <v>155</v>
      </c>
      <c r="N1741" t="n">
        <v>-90.2485</v>
      </c>
      <c r="O1741" t="n">
        <v>38.6533</v>
      </c>
      <c r="P1741" t="n">
        <v>2208</v>
      </c>
      <c r="Q1741" t="n">
        <v>2208</v>
      </c>
      <c r="R1741" t="n">
        <v>9.1</v>
      </c>
      <c r="S1741" t="n">
        <v>65.6</v>
      </c>
      <c r="T1741" t="n">
        <v>19.9</v>
      </c>
      <c r="U1741" t="n">
        <v>3.9</v>
      </c>
      <c r="V1741" t="n">
        <v>1.5</v>
      </c>
      <c r="W1741" t="n">
        <v>0</v>
      </c>
      <c r="X1741"/>
      <c r="Y1741"/>
      <c r="Z1741" t="n">
        <v>11</v>
      </c>
      <c r="AA1741" t="n">
        <v>344</v>
      </c>
      <c r="AB1741" t="n">
        <v>50.6</v>
      </c>
      <c r="AC1741" t="n">
        <v>11</v>
      </c>
      <c r="AD1741" t="n">
        <v>18.2</v>
      </c>
      <c r="AE1741" t="n">
        <v>18.2</v>
      </c>
      <c r="AF1741" t="n">
        <v>476</v>
      </c>
      <c r="AG1741" t="n">
        <v>42</v>
      </c>
      <c r="AH1741" t="n">
        <v>60</v>
      </c>
      <c r="AI1741" t="n">
        <v>16136</v>
      </c>
      <c r="AJ1741" t="n">
        <v>14882</v>
      </c>
      <c r="AK1741" t="n">
        <v>14346</v>
      </c>
      <c r="AL1741" t="n">
        <v>15086</v>
      </c>
      <c r="AM1741" t="n">
        <v>20561</v>
      </c>
      <c r="AN1741" t="n">
        <v>22727</v>
      </c>
      <c r="AO1741" t="n">
        <v>424</v>
      </c>
      <c r="AP1741" t="n">
        <v>13</v>
      </c>
      <c r="AQ1741"/>
      <c r="AR1741"/>
    </row>
    <row r="1742">
      <c r="A1742" t="n">
        <v>178989</v>
      </c>
      <c r="B1742" t="s">
        <v>2857</v>
      </c>
      <c r="C1742" t="s">
        <v>1903</v>
      </c>
      <c r="D1742" t="s">
        <v>1929</v>
      </c>
      <c r="E1742" t="s">
        <v>891</v>
      </c>
      <c r="F1742" t="s">
        <v>188</v>
      </c>
      <c r="G1742" t="s">
        <v>189</v>
      </c>
      <c r="H1742" t="s">
        <v>150</v>
      </c>
      <c r="I1742" t="s">
        <v>151</v>
      </c>
      <c r="J1742" t="s">
        <v>164</v>
      </c>
      <c r="K1742" t="s">
        <v>209</v>
      </c>
      <c r="L1742" t="s">
        <v>155</v>
      </c>
      <c r="M1742" t="s">
        <v>155</v>
      </c>
      <c r="N1742" t="n">
        <v>-94.5568</v>
      </c>
      <c r="O1742" t="n">
        <v>39.0066</v>
      </c>
      <c r="P1742" t="n">
        <v>444</v>
      </c>
      <c r="Q1742" t="n">
        <v>346</v>
      </c>
      <c r="R1742" t="n">
        <v>85.5</v>
      </c>
      <c r="S1742" t="n">
        <v>70.2</v>
      </c>
      <c r="T1742" t="n">
        <v>14.2</v>
      </c>
      <c r="U1742" t="n">
        <v>4.3</v>
      </c>
      <c r="V1742" t="n">
        <v>3.5</v>
      </c>
      <c r="W1742" t="n">
        <v>0</v>
      </c>
      <c r="X1742"/>
      <c r="Y1742"/>
      <c r="Z1742" t="n">
        <v>7</v>
      </c>
      <c r="AA1742"/>
      <c r="AB1742"/>
      <c r="AC1742"/>
      <c r="AD1742"/>
      <c r="AE1742"/>
      <c r="AF1742" t="n">
        <v>0</v>
      </c>
      <c r="AG1742" t="n">
        <v>18</v>
      </c>
      <c r="AH1742" t="n">
        <v>94</v>
      </c>
      <c r="AI1742"/>
      <c r="AJ1742"/>
      <c r="AK1742"/>
      <c r="AL1742"/>
      <c r="AM1742"/>
      <c r="AN1742"/>
      <c r="AO1742"/>
      <c r="AP1742" t="n">
        <v>145</v>
      </c>
      <c r="AQ1742" t="n">
        <v>32</v>
      </c>
      <c r="AR1742"/>
    </row>
    <row r="1743">
      <c r="A1743" t="n">
        <v>179043</v>
      </c>
      <c r="B1743" t="s">
        <v>2858</v>
      </c>
      <c r="C1743" t="s">
        <v>1903</v>
      </c>
      <c r="D1743" t="s">
        <v>1929</v>
      </c>
      <c r="E1743" t="s">
        <v>891</v>
      </c>
      <c r="F1743" t="s">
        <v>162</v>
      </c>
      <c r="G1743" t="s">
        <v>163</v>
      </c>
      <c r="H1743" t="s">
        <v>150</v>
      </c>
      <c r="I1743" t="s">
        <v>151</v>
      </c>
      <c r="J1743" t="s">
        <v>168</v>
      </c>
      <c r="K1743" t="s">
        <v>153</v>
      </c>
      <c r="L1743" t="s">
        <v>155</v>
      </c>
      <c r="M1743" t="s">
        <v>155</v>
      </c>
      <c r="N1743" t="n">
        <v>-94.573</v>
      </c>
      <c r="O1743" t="n">
        <v>39.0323</v>
      </c>
      <c r="P1743" t="n">
        <v>3974</v>
      </c>
      <c r="Q1743" t="n">
        <v>2767</v>
      </c>
      <c r="R1743" t="n">
        <v>65.4</v>
      </c>
      <c r="S1743" t="n">
        <v>65</v>
      </c>
      <c r="T1743" t="n">
        <v>8.5</v>
      </c>
      <c r="U1743" t="n">
        <v>13.4</v>
      </c>
      <c r="V1743" t="n">
        <v>3.4</v>
      </c>
      <c r="W1743" t="n">
        <v>1.5</v>
      </c>
      <c r="X1743" t="n">
        <v>84</v>
      </c>
      <c r="Y1743" t="n">
        <v>100</v>
      </c>
      <c r="Z1743" t="n">
        <v>12</v>
      </c>
      <c r="AA1743" t="n">
        <v>430</v>
      </c>
      <c r="AB1743" t="n">
        <v>75.6</v>
      </c>
      <c r="AC1743" t="n">
        <v>430</v>
      </c>
      <c r="AD1743" t="n">
        <v>75.6</v>
      </c>
      <c r="AE1743" t="n">
        <v>69.1</v>
      </c>
      <c r="AF1743" t="n">
        <v>285</v>
      </c>
      <c r="AG1743" t="n">
        <v>19</v>
      </c>
      <c r="AH1743" t="n">
        <v>64</v>
      </c>
      <c r="AI1743" t="n">
        <v>23785</v>
      </c>
      <c r="AJ1743" t="n">
        <v>18557</v>
      </c>
      <c r="AK1743" t="n">
        <v>20467</v>
      </c>
      <c r="AL1743" t="n">
        <v>20581</v>
      </c>
      <c r="AM1743" t="n">
        <v>22063</v>
      </c>
      <c r="AN1743" t="n">
        <v>27784</v>
      </c>
      <c r="AO1743" t="n">
        <v>22</v>
      </c>
      <c r="AP1743" t="n">
        <v>443</v>
      </c>
      <c r="AQ1743" t="n">
        <v>237</v>
      </c>
      <c r="AR1743" t="n">
        <v>64</v>
      </c>
    </row>
    <row r="1744">
      <c r="A1744" t="n">
        <v>179159</v>
      </c>
      <c r="B1744" t="s">
        <v>2859</v>
      </c>
      <c r="C1744" t="s">
        <v>2768</v>
      </c>
      <c r="D1744" t="s">
        <v>1929</v>
      </c>
      <c r="E1744" t="s">
        <v>891</v>
      </c>
      <c r="F1744" t="s">
        <v>162</v>
      </c>
      <c r="G1744" t="s">
        <v>163</v>
      </c>
      <c r="H1744" t="s">
        <v>150</v>
      </c>
      <c r="I1744" t="s">
        <v>151</v>
      </c>
      <c r="J1744" t="s">
        <v>238</v>
      </c>
      <c r="K1744" t="s">
        <v>159</v>
      </c>
      <c r="L1744" t="s">
        <v>155</v>
      </c>
      <c r="M1744" t="s">
        <v>155</v>
      </c>
      <c r="N1744" t="n">
        <v>-90.2351</v>
      </c>
      <c r="O1744" t="n">
        <v>38.6368</v>
      </c>
      <c r="P1744" t="n">
        <v>17857</v>
      </c>
      <c r="Q1744" t="n">
        <v>11844</v>
      </c>
      <c r="R1744" t="n">
        <v>59.1</v>
      </c>
      <c r="S1744" t="n">
        <v>49.5</v>
      </c>
      <c r="T1744" t="n">
        <v>6.8</v>
      </c>
      <c r="U1744" t="n">
        <v>6.1</v>
      </c>
      <c r="V1744" t="n">
        <v>9.2</v>
      </c>
      <c r="W1744" t="n">
        <v>2.5</v>
      </c>
      <c r="X1744" t="n">
        <v>89</v>
      </c>
      <c r="Y1744" t="n">
        <v>43</v>
      </c>
      <c r="Z1744" t="n">
        <v>8</v>
      </c>
      <c r="AA1744" t="n">
        <v>1630</v>
      </c>
      <c r="AB1744" t="n">
        <v>79.8</v>
      </c>
      <c r="AC1744" t="n">
        <v>1630</v>
      </c>
      <c r="AD1744" t="n">
        <v>79.7</v>
      </c>
      <c r="AE1744" t="n">
        <v>72.9</v>
      </c>
      <c r="AF1744" t="n">
        <v>1658</v>
      </c>
      <c r="AG1744" t="n">
        <v>15</v>
      </c>
      <c r="AH1744" t="n">
        <v>67</v>
      </c>
      <c r="AI1744" t="n">
        <v>30911</v>
      </c>
      <c r="AJ1744" t="n">
        <v>20869</v>
      </c>
      <c r="AK1744" t="n">
        <v>20738</v>
      </c>
      <c r="AL1744" t="n">
        <v>22950</v>
      </c>
      <c r="AM1744" t="n">
        <v>26695</v>
      </c>
      <c r="AN1744" t="n">
        <v>33177</v>
      </c>
      <c r="AO1744"/>
      <c r="AP1744" t="n">
        <v>1765</v>
      </c>
      <c r="AQ1744" t="n">
        <v>1009</v>
      </c>
      <c r="AR1744" t="n">
        <v>634</v>
      </c>
    </row>
    <row r="1745">
      <c r="A1745" t="n">
        <v>179195</v>
      </c>
      <c r="B1745" t="s">
        <v>2860</v>
      </c>
      <c r="C1745" t="s">
        <v>2840</v>
      </c>
      <c r="D1745" t="s">
        <v>1929</v>
      </c>
      <c r="E1745" t="s">
        <v>891</v>
      </c>
      <c r="F1745" t="s">
        <v>199</v>
      </c>
      <c r="G1745" t="s">
        <v>189</v>
      </c>
      <c r="H1745" t="s">
        <v>200</v>
      </c>
      <c r="I1745" t="s">
        <v>175</v>
      </c>
      <c r="J1745" t="s">
        <v>164</v>
      </c>
      <c r="K1745"/>
      <c r="L1745" t="s">
        <v>155</v>
      </c>
      <c r="M1745" t="s">
        <v>155</v>
      </c>
      <c r="N1745" t="n">
        <v>-91.7852</v>
      </c>
      <c r="O1745" t="n">
        <v>37.9441</v>
      </c>
      <c r="P1745" t="n">
        <v>52</v>
      </c>
      <c r="Q1745" t="n">
        <v>52</v>
      </c>
      <c r="R1745" t="n">
        <v>92.3</v>
      </c>
      <c r="S1745" t="n">
        <v>92.3</v>
      </c>
      <c r="T1745" t="n">
        <v>3.8</v>
      </c>
      <c r="U1745" t="n">
        <v>3.8</v>
      </c>
      <c r="V1745" t="n">
        <v>0</v>
      </c>
      <c r="W1745" t="n">
        <v>0</v>
      </c>
      <c r="X1745" t="n">
        <v>100</v>
      </c>
      <c r="Y1745"/>
      <c r="Z1745" t="n">
        <v>16</v>
      </c>
      <c r="AA1745"/>
      <c r="AB1745"/>
      <c r="AC1745"/>
      <c r="AD1745"/>
      <c r="AE1745"/>
      <c r="AF1745" t="n">
        <v>12</v>
      </c>
      <c r="AG1745" t="n">
        <v>52</v>
      </c>
      <c r="AH1745" t="n">
        <v>62</v>
      </c>
      <c r="AI1745" t="n">
        <v>6256</v>
      </c>
      <c r="AJ1745" t="n">
        <v>6256</v>
      </c>
      <c r="AK1745"/>
      <c r="AL1745"/>
      <c r="AM1745"/>
      <c r="AN1745"/>
      <c r="AO1745"/>
      <c r="AP1745"/>
      <c r="AQ1745"/>
      <c r="AR1745"/>
    </row>
    <row r="1746">
      <c r="A1746" t="n">
        <v>179265</v>
      </c>
      <c r="B1746" t="s">
        <v>2861</v>
      </c>
      <c r="C1746" t="s">
        <v>2768</v>
      </c>
      <c r="D1746" t="s">
        <v>1929</v>
      </c>
      <c r="E1746" t="s">
        <v>891</v>
      </c>
      <c r="F1746" t="s">
        <v>162</v>
      </c>
      <c r="G1746" t="s">
        <v>163</v>
      </c>
      <c r="H1746" t="s">
        <v>150</v>
      </c>
      <c r="I1746" t="s">
        <v>151</v>
      </c>
      <c r="J1746" t="s">
        <v>164</v>
      </c>
      <c r="K1746" t="s">
        <v>209</v>
      </c>
      <c r="L1746" t="s">
        <v>155</v>
      </c>
      <c r="M1746" t="s">
        <v>155</v>
      </c>
      <c r="N1746" t="n">
        <v>-90.2606</v>
      </c>
      <c r="O1746" t="n">
        <v>38.6369</v>
      </c>
      <c r="P1746" t="n">
        <v>724</v>
      </c>
      <c r="Q1746" t="n">
        <v>282</v>
      </c>
      <c r="R1746" t="n">
        <v>63.1</v>
      </c>
      <c r="S1746" t="n">
        <v>58.5</v>
      </c>
      <c r="T1746" t="n">
        <v>11</v>
      </c>
      <c r="U1746" t="n">
        <v>2.1</v>
      </c>
      <c r="V1746" t="n">
        <v>11.3</v>
      </c>
      <c r="W1746" t="n">
        <v>3.5</v>
      </c>
      <c r="X1746" t="n">
        <v>63</v>
      </c>
      <c r="Y1746"/>
      <c r="Z1746" t="n">
        <v>9</v>
      </c>
      <c r="AA1746" t="n">
        <v>106</v>
      </c>
      <c r="AB1746" t="n">
        <v>75.5</v>
      </c>
      <c r="AC1746" t="n">
        <v>106</v>
      </c>
      <c r="AD1746" t="n">
        <v>69.8</v>
      </c>
      <c r="AE1746" t="n">
        <v>65.1</v>
      </c>
      <c r="AF1746" t="n">
        <v>98</v>
      </c>
      <c r="AG1746" t="n">
        <v>29</v>
      </c>
      <c r="AH1746" t="n">
        <v>97</v>
      </c>
      <c r="AI1746" t="n">
        <v>33392</v>
      </c>
      <c r="AJ1746" t="n">
        <v>27383</v>
      </c>
      <c r="AK1746" t="n">
        <v>30342</v>
      </c>
      <c r="AL1746" t="n">
        <v>29440</v>
      </c>
      <c r="AM1746" t="n">
        <v>35407</v>
      </c>
      <c r="AN1746" t="n">
        <v>36448</v>
      </c>
      <c r="AO1746"/>
      <c r="AP1746" t="n">
        <v>70</v>
      </c>
      <c r="AQ1746"/>
      <c r="AR1746" t="n">
        <v>137</v>
      </c>
    </row>
    <row r="1747">
      <c r="A1747" t="n">
        <v>179308</v>
      </c>
      <c r="B1747" t="s">
        <v>2862</v>
      </c>
      <c r="C1747" t="s">
        <v>2863</v>
      </c>
      <c r="D1747" t="s">
        <v>1929</v>
      </c>
      <c r="E1747" t="s">
        <v>891</v>
      </c>
      <c r="F1747" t="s">
        <v>148</v>
      </c>
      <c r="G1747" t="s">
        <v>149</v>
      </c>
      <c r="H1747" t="s">
        <v>150</v>
      </c>
      <c r="I1747" t="s">
        <v>186</v>
      </c>
      <c r="J1747" t="s">
        <v>238</v>
      </c>
      <c r="K1747" t="s">
        <v>176</v>
      </c>
      <c r="L1747" t="s">
        <v>155</v>
      </c>
      <c r="M1747" t="s">
        <v>155</v>
      </c>
      <c r="N1747" t="n">
        <v>-90.4371</v>
      </c>
      <c r="O1747" t="n">
        <v>38.7457</v>
      </c>
      <c r="P1747" t="n">
        <v>21021</v>
      </c>
      <c r="Q1747" t="n">
        <v>21021</v>
      </c>
      <c r="R1747" t="n">
        <v>64.7</v>
      </c>
      <c r="S1747" t="n">
        <v>52</v>
      </c>
      <c r="T1747" t="n">
        <v>30.2</v>
      </c>
      <c r="U1747" t="n">
        <v>4.9</v>
      </c>
      <c r="V1747" t="n">
        <v>4.4</v>
      </c>
      <c r="W1747" t="n">
        <v>1.3</v>
      </c>
      <c r="X1747"/>
      <c r="Y1747"/>
      <c r="Z1747" t="n">
        <v>18</v>
      </c>
      <c r="AA1747" t="n">
        <v>2380</v>
      </c>
      <c r="AB1747" t="n">
        <v>17.7</v>
      </c>
      <c r="AC1747"/>
      <c r="AD1747"/>
      <c r="AE1747"/>
      <c r="AF1747" t="n">
        <v>1643</v>
      </c>
      <c r="AG1747" t="n">
        <v>29</v>
      </c>
      <c r="AH1747" t="n">
        <v>40</v>
      </c>
      <c r="AI1747" t="n">
        <v>7173</v>
      </c>
      <c r="AJ1747" t="n">
        <v>5718</v>
      </c>
      <c r="AK1747" t="n">
        <v>6423</v>
      </c>
      <c r="AL1747" t="n">
        <v>7576</v>
      </c>
      <c r="AM1747" t="n">
        <v>9644</v>
      </c>
      <c r="AN1747" t="n">
        <v>11180</v>
      </c>
      <c r="AO1747" t="n">
        <v>1883</v>
      </c>
      <c r="AP1747"/>
      <c r="AQ1747"/>
      <c r="AR1747"/>
    </row>
    <row r="1748">
      <c r="A1748" t="n">
        <v>179317</v>
      </c>
      <c r="B1748" t="s">
        <v>2864</v>
      </c>
      <c r="C1748" t="s">
        <v>2865</v>
      </c>
      <c r="D1748" t="s">
        <v>1878</v>
      </c>
      <c r="E1748" t="s">
        <v>891</v>
      </c>
      <c r="F1748" t="s">
        <v>162</v>
      </c>
      <c r="G1748" t="s">
        <v>163</v>
      </c>
      <c r="H1748" t="s">
        <v>150</v>
      </c>
      <c r="I1748" t="s">
        <v>186</v>
      </c>
      <c r="J1748" t="s">
        <v>164</v>
      </c>
      <c r="K1748" t="s">
        <v>209</v>
      </c>
      <c r="L1748" t="s">
        <v>155</v>
      </c>
      <c r="M1748" t="s">
        <v>155</v>
      </c>
      <c r="N1748" t="n">
        <v>-94.6413</v>
      </c>
      <c r="O1748" t="n">
        <v>38.8805</v>
      </c>
      <c r="P1748" t="n">
        <v>110</v>
      </c>
      <c r="Q1748"/>
      <c r="R1748"/>
      <c r="S1748"/>
      <c r="T1748"/>
      <c r="U1748"/>
      <c r="V1748"/>
      <c r="W1748"/>
      <c r="X1748"/>
      <c r="Y1748"/>
      <c r="Z1748"/>
      <c r="AA1748"/>
      <c r="AB1748"/>
      <c r="AC1748"/>
      <c r="AD1748"/>
      <c r="AE1748"/>
      <c r="AF1748"/>
      <c r="AG1748"/>
      <c r="AH1748"/>
      <c r="AI1748"/>
      <c r="AJ1748"/>
      <c r="AK1748"/>
      <c r="AL1748"/>
      <c r="AM1748"/>
      <c r="AN1748"/>
      <c r="AO1748"/>
      <c r="AP1748"/>
      <c r="AQ1748" t="n">
        <v>20</v>
      </c>
      <c r="AR1748" t="n">
        <v>2</v>
      </c>
    </row>
    <row r="1749">
      <c r="A1749" t="n">
        <v>179326</v>
      </c>
      <c r="B1749" t="s">
        <v>2866</v>
      </c>
      <c r="C1749" t="s">
        <v>2867</v>
      </c>
      <c r="D1749" t="s">
        <v>1929</v>
      </c>
      <c r="E1749" t="s">
        <v>891</v>
      </c>
      <c r="F1749" t="s">
        <v>162</v>
      </c>
      <c r="G1749" t="s">
        <v>163</v>
      </c>
      <c r="H1749" t="s">
        <v>150</v>
      </c>
      <c r="I1749" t="s">
        <v>175</v>
      </c>
      <c r="J1749" t="s">
        <v>168</v>
      </c>
      <c r="K1749" t="s">
        <v>153</v>
      </c>
      <c r="L1749" t="s">
        <v>155</v>
      </c>
      <c r="M1749" t="s">
        <v>155</v>
      </c>
      <c r="N1749" t="n">
        <v>-93.4071</v>
      </c>
      <c r="O1749" t="n">
        <v>37.6024</v>
      </c>
      <c r="P1749" t="n">
        <v>2734</v>
      </c>
      <c r="Q1749" t="n">
        <v>2063</v>
      </c>
      <c r="R1749" t="n">
        <v>63.1</v>
      </c>
      <c r="S1749" t="n">
        <v>68.1</v>
      </c>
      <c r="T1749" t="n">
        <v>4.2</v>
      </c>
      <c r="U1749" t="n">
        <v>3.2</v>
      </c>
      <c r="V1749" t="n">
        <v>1.2</v>
      </c>
      <c r="W1749" t="n">
        <v>2.2</v>
      </c>
      <c r="X1749" t="n">
        <v>66</v>
      </c>
      <c r="Y1749" t="n">
        <v>57</v>
      </c>
      <c r="Z1749" t="n">
        <v>10</v>
      </c>
      <c r="AA1749" t="n">
        <v>453</v>
      </c>
      <c r="AB1749" t="n">
        <v>51.2</v>
      </c>
      <c r="AC1749" t="n">
        <v>352</v>
      </c>
      <c r="AD1749" t="n">
        <v>63.9</v>
      </c>
      <c r="AE1749" t="n">
        <v>51.1</v>
      </c>
      <c r="AF1749" t="n">
        <v>267</v>
      </c>
      <c r="AG1749" t="n">
        <v>35</v>
      </c>
      <c r="AH1749" t="n">
        <v>73</v>
      </c>
      <c r="AI1749" t="n">
        <v>19781</v>
      </c>
      <c r="AJ1749" t="n">
        <v>22672</v>
      </c>
      <c r="AK1749" t="n">
        <v>18056</v>
      </c>
      <c r="AL1749" t="n">
        <v>20785</v>
      </c>
      <c r="AM1749" t="n">
        <v>21889</v>
      </c>
      <c r="AN1749" t="n">
        <v>21292</v>
      </c>
      <c r="AO1749" t="n">
        <v>136</v>
      </c>
      <c r="AP1749" t="n">
        <v>292</v>
      </c>
      <c r="AQ1749" t="n">
        <v>96</v>
      </c>
      <c r="AR1749" t="n">
        <v>84</v>
      </c>
    </row>
    <row r="1750">
      <c r="A1750" t="n">
        <v>179344</v>
      </c>
      <c r="B1750" t="s">
        <v>2868</v>
      </c>
      <c r="C1750" t="s">
        <v>2869</v>
      </c>
      <c r="D1750" t="s">
        <v>1929</v>
      </c>
      <c r="E1750" t="s">
        <v>891</v>
      </c>
      <c r="F1750" t="s">
        <v>173</v>
      </c>
      <c r="G1750" t="s">
        <v>149</v>
      </c>
      <c r="H1750" t="s">
        <v>174</v>
      </c>
      <c r="I1750" t="s">
        <v>175</v>
      </c>
      <c r="J1750" t="s">
        <v>168</v>
      </c>
      <c r="K1750" t="s">
        <v>176</v>
      </c>
      <c r="L1750" t="s">
        <v>155</v>
      </c>
      <c r="M1750" t="s">
        <v>155</v>
      </c>
      <c r="N1750" t="n">
        <v>-91.8578</v>
      </c>
      <c r="O1750" t="n">
        <v>36.7296</v>
      </c>
      <c r="P1750" t="n">
        <v>2241</v>
      </c>
      <c r="Q1750" t="n">
        <v>2241</v>
      </c>
      <c r="R1750" t="n">
        <v>68.2</v>
      </c>
      <c r="S1750" t="n">
        <v>84.9</v>
      </c>
      <c r="T1750" t="n">
        <v>1.6</v>
      </c>
      <c r="U1750" t="n">
        <v>2.5</v>
      </c>
      <c r="V1750" t="n">
        <v>1.1</v>
      </c>
      <c r="W1750" t="n">
        <v>0.5</v>
      </c>
      <c r="X1750" t="n">
        <v>55</v>
      </c>
      <c r="Y1750" t="n">
        <v>29</v>
      </c>
      <c r="Z1750" t="n">
        <v>12</v>
      </c>
      <c r="AA1750" t="n">
        <v>271</v>
      </c>
      <c r="AB1750" t="n">
        <v>35.1</v>
      </c>
      <c r="AC1750"/>
      <c r="AD1750"/>
      <c r="AE1750"/>
      <c r="AF1750" t="n">
        <v>281</v>
      </c>
      <c r="AG1750" t="n">
        <v>27</v>
      </c>
      <c r="AH1750" t="n">
        <v>44</v>
      </c>
      <c r="AI1750" t="n">
        <v>9340</v>
      </c>
      <c r="AJ1750" t="n">
        <v>8946</v>
      </c>
      <c r="AK1750" t="n">
        <v>9037</v>
      </c>
      <c r="AL1750" t="n">
        <v>9751</v>
      </c>
      <c r="AM1750" t="n">
        <v>10170</v>
      </c>
      <c r="AN1750" t="n">
        <v>11719</v>
      </c>
      <c r="AO1750" t="n">
        <v>247</v>
      </c>
      <c r="AP1750"/>
      <c r="AQ1750"/>
      <c r="AR1750"/>
    </row>
    <row r="1751">
      <c r="A1751" t="n">
        <v>179511</v>
      </c>
      <c r="B1751" t="s">
        <v>2870</v>
      </c>
      <c r="C1751" t="s">
        <v>2768</v>
      </c>
      <c r="D1751" t="s">
        <v>1929</v>
      </c>
      <c r="E1751" t="s">
        <v>891</v>
      </c>
      <c r="F1751" t="s">
        <v>199</v>
      </c>
      <c r="G1751" t="s">
        <v>189</v>
      </c>
      <c r="H1751" t="s">
        <v>200</v>
      </c>
      <c r="I1751" t="s">
        <v>151</v>
      </c>
      <c r="J1751" t="s">
        <v>164</v>
      </c>
      <c r="K1751" t="s">
        <v>176</v>
      </c>
      <c r="L1751" t="s">
        <v>155</v>
      </c>
      <c r="M1751" t="s">
        <v>155</v>
      </c>
      <c r="N1751" t="n">
        <v>-90.2619</v>
      </c>
      <c r="O1751" t="n">
        <v>38.6315</v>
      </c>
      <c r="P1751" t="n">
        <v>191</v>
      </c>
      <c r="Q1751" t="n">
        <v>191</v>
      </c>
      <c r="R1751" t="n">
        <v>99</v>
      </c>
      <c r="S1751" t="n">
        <v>3.7</v>
      </c>
      <c r="T1751" t="n">
        <v>89.5</v>
      </c>
      <c r="U1751" t="n">
        <v>1.6</v>
      </c>
      <c r="V1751" t="n">
        <v>0</v>
      </c>
      <c r="W1751" t="n">
        <v>0</v>
      </c>
      <c r="X1751" t="n">
        <v>95</v>
      </c>
      <c r="Y1751" t="n">
        <v>36</v>
      </c>
      <c r="Z1751" t="n">
        <v>13</v>
      </c>
      <c r="AA1751"/>
      <c r="AB1751"/>
      <c r="AC1751"/>
      <c r="AD1751"/>
      <c r="AE1751"/>
      <c r="AF1751" t="n">
        <v>45</v>
      </c>
      <c r="AG1751" t="n">
        <v>80</v>
      </c>
      <c r="AH1751" t="n">
        <v>80</v>
      </c>
      <c r="AI1751" t="n">
        <v>26422</v>
      </c>
      <c r="AJ1751" t="n">
        <v>26422</v>
      </c>
      <c r="AK1751"/>
      <c r="AL1751"/>
      <c r="AM1751"/>
      <c r="AN1751"/>
      <c r="AO1751"/>
      <c r="AP1751"/>
      <c r="AQ1751"/>
      <c r="AR1751"/>
    </row>
    <row r="1752">
      <c r="A1752" t="n">
        <v>179539</v>
      </c>
      <c r="B1752" t="s">
        <v>2871</v>
      </c>
      <c r="C1752" t="s">
        <v>2872</v>
      </c>
      <c r="D1752" t="s">
        <v>1929</v>
      </c>
      <c r="E1752" t="s">
        <v>891</v>
      </c>
      <c r="F1752" t="s">
        <v>173</v>
      </c>
      <c r="G1752" t="s">
        <v>149</v>
      </c>
      <c r="H1752" t="s">
        <v>174</v>
      </c>
      <c r="I1752" t="s">
        <v>175</v>
      </c>
      <c r="J1752" t="s">
        <v>168</v>
      </c>
      <c r="K1752" t="s">
        <v>176</v>
      </c>
      <c r="L1752" t="s">
        <v>155</v>
      </c>
      <c r="M1752" t="s">
        <v>155</v>
      </c>
      <c r="N1752" t="n">
        <v>-93.268</v>
      </c>
      <c r="O1752" t="n">
        <v>38.6964</v>
      </c>
      <c r="P1752" t="n">
        <v>4666</v>
      </c>
      <c r="Q1752" t="n">
        <v>4666</v>
      </c>
      <c r="R1752" t="n">
        <v>64.2</v>
      </c>
      <c r="S1752" t="n">
        <v>80.8</v>
      </c>
      <c r="T1752" t="n">
        <v>3.5</v>
      </c>
      <c r="U1752" t="n">
        <v>8.6</v>
      </c>
      <c r="V1752" t="n">
        <v>0.7</v>
      </c>
      <c r="W1752" t="n">
        <v>0.6</v>
      </c>
      <c r="X1752" t="n">
        <v>61</v>
      </c>
      <c r="Y1752" t="n">
        <v>36</v>
      </c>
      <c r="Z1752" t="n">
        <v>17</v>
      </c>
      <c r="AA1752" t="n">
        <v>754</v>
      </c>
      <c r="AB1752" t="n">
        <v>39.9</v>
      </c>
      <c r="AC1752"/>
      <c r="AD1752"/>
      <c r="AE1752"/>
      <c r="AF1752" t="n">
        <v>695</v>
      </c>
      <c r="AG1752" t="n">
        <v>33</v>
      </c>
      <c r="AH1752" t="n">
        <v>57</v>
      </c>
      <c r="AI1752" t="n">
        <v>7080</v>
      </c>
      <c r="AJ1752" t="n">
        <v>6981</v>
      </c>
      <c r="AK1752" t="n">
        <v>6873</v>
      </c>
      <c r="AL1752" t="n">
        <v>8057</v>
      </c>
      <c r="AM1752" t="n">
        <v>8830</v>
      </c>
      <c r="AN1752" t="n">
        <v>9039</v>
      </c>
      <c r="AO1752" t="n">
        <v>561</v>
      </c>
      <c r="AP1752"/>
      <c r="AQ1752"/>
      <c r="AR1752"/>
    </row>
    <row r="1753">
      <c r="A1753" t="n">
        <v>179548</v>
      </c>
      <c r="B1753" t="s">
        <v>2873</v>
      </c>
      <c r="C1753" t="s">
        <v>2031</v>
      </c>
      <c r="D1753" t="s">
        <v>1929</v>
      </c>
      <c r="E1753" t="s">
        <v>891</v>
      </c>
      <c r="F1753" t="s">
        <v>162</v>
      </c>
      <c r="G1753" t="s">
        <v>163</v>
      </c>
      <c r="H1753" t="s">
        <v>150</v>
      </c>
      <c r="I1753" t="s">
        <v>151</v>
      </c>
      <c r="J1753" t="s">
        <v>164</v>
      </c>
      <c r="K1753" t="s">
        <v>153</v>
      </c>
      <c r="L1753" t="s">
        <v>155</v>
      </c>
      <c r="M1753" t="s">
        <v>155</v>
      </c>
      <c r="N1753" t="n">
        <v>-92.3192</v>
      </c>
      <c r="O1753" t="n">
        <v>38.952</v>
      </c>
      <c r="P1753" t="n">
        <v>691</v>
      </c>
      <c r="Q1753" t="n">
        <v>469</v>
      </c>
      <c r="R1753" t="n">
        <v>97.7</v>
      </c>
      <c r="S1753" t="n">
        <v>61.2</v>
      </c>
      <c r="T1753" t="n">
        <v>9.4</v>
      </c>
      <c r="U1753" t="n">
        <v>1.7</v>
      </c>
      <c r="V1753" t="n">
        <v>1.3</v>
      </c>
      <c r="W1753" t="n">
        <v>2.6</v>
      </c>
      <c r="X1753" t="n">
        <v>71</v>
      </c>
      <c r="Y1753"/>
      <c r="Z1753" t="n">
        <v>7</v>
      </c>
      <c r="AA1753" t="n">
        <v>129</v>
      </c>
      <c r="AB1753" t="n">
        <v>46.5</v>
      </c>
      <c r="AC1753" t="n">
        <v>129</v>
      </c>
      <c r="AD1753" t="n">
        <v>46.5</v>
      </c>
      <c r="AE1753" t="n">
        <v>0.8</v>
      </c>
      <c r="AF1753" t="n">
        <v>72</v>
      </c>
      <c r="AG1753" t="n">
        <v>42</v>
      </c>
      <c r="AH1753" t="n">
        <v>95</v>
      </c>
      <c r="AI1753" t="n">
        <v>23261</v>
      </c>
      <c r="AJ1753" t="n">
        <v>16807</v>
      </c>
      <c r="AK1753" t="n">
        <v>22376</v>
      </c>
      <c r="AL1753" t="n">
        <v>22100</v>
      </c>
      <c r="AM1753" t="n">
        <v>27781</v>
      </c>
      <c r="AN1753" t="n">
        <v>26927</v>
      </c>
      <c r="AO1753"/>
      <c r="AP1753" t="n">
        <v>95</v>
      </c>
      <c r="AQ1753" t="n">
        <v>57</v>
      </c>
      <c r="AR1753"/>
    </row>
    <row r="1754">
      <c r="A1754" t="n">
        <v>179557</v>
      </c>
      <c r="B1754" t="s">
        <v>2874</v>
      </c>
      <c r="C1754" t="s">
        <v>2776</v>
      </c>
      <c r="D1754" t="s">
        <v>1929</v>
      </c>
      <c r="E1754" t="s">
        <v>891</v>
      </c>
      <c r="F1754" t="s">
        <v>148</v>
      </c>
      <c r="G1754" t="s">
        <v>149</v>
      </c>
      <c r="H1754" t="s">
        <v>150</v>
      </c>
      <c r="I1754" t="s">
        <v>151</v>
      </c>
      <c r="J1754" t="s">
        <v>152</v>
      </c>
      <c r="K1754" t="s">
        <v>153</v>
      </c>
      <c r="L1754" t="s">
        <v>155</v>
      </c>
      <c r="M1754" t="s">
        <v>155</v>
      </c>
      <c r="N1754" t="n">
        <v>-89.5312</v>
      </c>
      <c r="O1754" t="n">
        <v>37.3111</v>
      </c>
      <c r="P1754" t="n">
        <v>11203</v>
      </c>
      <c r="Q1754" t="n">
        <v>9311</v>
      </c>
      <c r="R1754" t="n">
        <v>59.8</v>
      </c>
      <c r="S1754" t="n">
        <v>77.1</v>
      </c>
      <c r="T1754" t="n">
        <v>8.1</v>
      </c>
      <c r="U1754" t="n">
        <v>3.3</v>
      </c>
      <c r="V1754" t="n">
        <v>0.9</v>
      </c>
      <c r="W1754" t="n">
        <v>4.8</v>
      </c>
      <c r="X1754" t="n">
        <v>76</v>
      </c>
      <c r="Y1754" t="n">
        <v>32</v>
      </c>
      <c r="Z1754" t="n">
        <v>20</v>
      </c>
      <c r="AA1754" t="n">
        <v>1690</v>
      </c>
      <c r="AB1754" t="n">
        <v>55.7</v>
      </c>
      <c r="AC1754" t="n">
        <v>1680</v>
      </c>
      <c r="AD1754" t="n">
        <v>55.8</v>
      </c>
      <c r="AE1754" t="n">
        <v>39.2</v>
      </c>
      <c r="AF1754" t="n">
        <v>1388</v>
      </c>
      <c r="AG1754" t="n">
        <v>29</v>
      </c>
      <c r="AH1754" t="n">
        <v>85</v>
      </c>
      <c r="AI1754" t="n">
        <v>14843</v>
      </c>
      <c r="AJ1754" t="n">
        <v>11453</v>
      </c>
      <c r="AK1754" t="n">
        <v>11371</v>
      </c>
      <c r="AL1754" t="n">
        <v>13576</v>
      </c>
      <c r="AM1754" t="n">
        <v>18253</v>
      </c>
      <c r="AN1754" t="n">
        <v>19562</v>
      </c>
      <c r="AO1754" t="n">
        <v>13</v>
      </c>
      <c r="AP1754" t="n">
        <v>1566</v>
      </c>
      <c r="AQ1754" t="n">
        <v>659</v>
      </c>
      <c r="AR1754"/>
    </row>
    <row r="1755">
      <c r="A1755" t="n">
        <v>179566</v>
      </c>
      <c r="B1755" t="s">
        <v>2875</v>
      </c>
      <c r="C1755" t="s">
        <v>1569</v>
      </c>
      <c r="D1755" t="s">
        <v>1929</v>
      </c>
      <c r="E1755" t="s">
        <v>891</v>
      </c>
      <c r="F1755" t="s">
        <v>148</v>
      </c>
      <c r="G1755" t="s">
        <v>149</v>
      </c>
      <c r="H1755" t="s">
        <v>150</v>
      </c>
      <c r="I1755" t="s">
        <v>151</v>
      </c>
      <c r="J1755" t="s">
        <v>158</v>
      </c>
      <c r="K1755" t="s">
        <v>159</v>
      </c>
      <c r="L1755" t="s">
        <v>155</v>
      </c>
      <c r="M1755" t="s">
        <v>155</v>
      </c>
      <c r="N1755" t="n">
        <v>-93.2813</v>
      </c>
      <c r="O1755" t="n">
        <v>37.1993</v>
      </c>
      <c r="P1755" t="n">
        <v>26493</v>
      </c>
      <c r="Q1755" t="n">
        <v>21092</v>
      </c>
      <c r="R1755" t="n">
        <v>59.6</v>
      </c>
      <c r="S1755" t="n">
        <v>78.1</v>
      </c>
      <c r="T1755" t="n">
        <v>3.2</v>
      </c>
      <c r="U1755" t="n">
        <v>5.1</v>
      </c>
      <c r="V1755" t="n">
        <v>2.1</v>
      </c>
      <c r="W1755" t="n">
        <v>2.4</v>
      </c>
      <c r="X1755" t="n">
        <v>79</v>
      </c>
      <c r="Y1755" t="n">
        <v>74</v>
      </c>
      <c r="Z1755" t="n">
        <v>21</v>
      </c>
      <c r="AA1755" t="n">
        <v>3178</v>
      </c>
      <c r="AB1755" t="n">
        <v>57.3</v>
      </c>
      <c r="AC1755" t="n">
        <v>3178</v>
      </c>
      <c r="AD1755" t="n">
        <v>57.3</v>
      </c>
      <c r="AE1755" t="n">
        <v>41.7</v>
      </c>
      <c r="AF1755" t="n">
        <v>2188</v>
      </c>
      <c r="AG1755" t="n">
        <v>21</v>
      </c>
      <c r="AH1755" t="n">
        <v>52</v>
      </c>
      <c r="AI1755" t="n">
        <v>17104</v>
      </c>
      <c r="AJ1755" t="n">
        <v>12238</v>
      </c>
      <c r="AK1755" t="n">
        <v>13195</v>
      </c>
      <c r="AL1755" t="n">
        <v>16688</v>
      </c>
      <c r="AM1755" t="n">
        <v>18590</v>
      </c>
      <c r="AN1755" t="n">
        <v>19887</v>
      </c>
      <c r="AO1755"/>
      <c r="AP1755" t="n">
        <v>3093</v>
      </c>
      <c r="AQ1755" t="n">
        <v>1443</v>
      </c>
      <c r="AR1755" t="n">
        <v>142</v>
      </c>
    </row>
    <row r="1756">
      <c r="A1756" t="n">
        <v>179645</v>
      </c>
      <c r="B1756" t="s">
        <v>2876</v>
      </c>
      <c r="C1756" t="s">
        <v>2855</v>
      </c>
      <c r="D1756" t="s">
        <v>1929</v>
      </c>
      <c r="E1756" t="s">
        <v>891</v>
      </c>
      <c r="F1756" t="s">
        <v>173</v>
      </c>
      <c r="G1756" t="s">
        <v>149</v>
      </c>
      <c r="H1756" t="s">
        <v>174</v>
      </c>
      <c r="I1756" t="s">
        <v>175</v>
      </c>
      <c r="J1756" t="s">
        <v>168</v>
      </c>
      <c r="K1756" t="s">
        <v>176</v>
      </c>
      <c r="L1756" t="s">
        <v>155</v>
      </c>
      <c r="M1756" t="s">
        <v>155</v>
      </c>
      <c r="N1756" t="n">
        <v>-90.4298</v>
      </c>
      <c r="O1756" t="n">
        <v>36.7766</v>
      </c>
      <c r="P1756" t="n">
        <v>3513</v>
      </c>
      <c r="Q1756" t="n">
        <v>3513</v>
      </c>
      <c r="R1756" t="n">
        <v>70.6</v>
      </c>
      <c r="S1756" t="n">
        <v>77.7</v>
      </c>
      <c r="T1756" t="n">
        <v>9.1</v>
      </c>
      <c r="U1756" t="n">
        <v>3</v>
      </c>
      <c r="V1756" t="n">
        <v>0.8</v>
      </c>
      <c r="W1756" t="n">
        <v>0.3</v>
      </c>
      <c r="X1756" t="n">
        <v>59</v>
      </c>
      <c r="Y1756" t="n">
        <v>30</v>
      </c>
      <c r="Z1756" t="n">
        <v>22</v>
      </c>
      <c r="AA1756" t="n">
        <v>533</v>
      </c>
      <c r="AB1756" t="n">
        <v>34.5</v>
      </c>
      <c r="AC1756"/>
      <c r="AD1756"/>
      <c r="AE1756"/>
      <c r="AF1756" t="n">
        <v>508</v>
      </c>
      <c r="AG1756" t="n">
        <v>47</v>
      </c>
      <c r="AH1756" t="n">
        <v>70</v>
      </c>
      <c r="AI1756" t="n">
        <v>10108</v>
      </c>
      <c r="AJ1756" t="n">
        <v>9293</v>
      </c>
      <c r="AK1756" t="n">
        <v>10144</v>
      </c>
      <c r="AL1756" t="n">
        <v>10905</v>
      </c>
      <c r="AM1756" t="n">
        <v>12340</v>
      </c>
      <c r="AN1756" t="n">
        <v>12597</v>
      </c>
      <c r="AO1756" t="n">
        <v>427</v>
      </c>
      <c r="AP1756"/>
      <c r="AQ1756"/>
      <c r="AR1756"/>
    </row>
    <row r="1757">
      <c r="A1757" t="n">
        <v>179715</v>
      </c>
      <c r="B1757" t="s">
        <v>2877</v>
      </c>
      <c r="C1757" t="s">
        <v>2878</v>
      </c>
      <c r="D1757" t="s">
        <v>1929</v>
      </c>
      <c r="E1757" t="s">
        <v>891</v>
      </c>
      <c r="F1757" t="s">
        <v>173</v>
      </c>
      <c r="G1757" t="s">
        <v>149</v>
      </c>
      <c r="H1757" t="s">
        <v>174</v>
      </c>
      <c r="I1757" t="s">
        <v>175</v>
      </c>
      <c r="J1757" t="s">
        <v>168</v>
      </c>
      <c r="K1757" t="s">
        <v>176</v>
      </c>
      <c r="L1757" t="s">
        <v>155</v>
      </c>
      <c r="M1757" t="s">
        <v>155</v>
      </c>
      <c r="N1757" t="n">
        <v>-93.6174</v>
      </c>
      <c r="O1757" t="n">
        <v>40.0781</v>
      </c>
      <c r="P1757" t="n">
        <v>2426</v>
      </c>
      <c r="Q1757" t="n">
        <v>2426</v>
      </c>
      <c r="R1757" t="n">
        <v>74.1</v>
      </c>
      <c r="S1757" t="n">
        <v>89.3</v>
      </c>
      <c r="T1757" t="n">
        <v>2.2</v>
      </c>
      <c r="U1757" t="n">
        <v>1</v>
      </c>
      <c r="V1757" t="n">
        <v>0.8</v>
      </c>
      <c r="W1757" t="n">
        <v>0.7</v>
      </c>
      <c r="X1757" t="n">
        <v>71</v>
      </c>
      <c r="Y1757" t="n">
        <v>32</v>
      </c>
      <c r="Z1757" t="n">
        <v>19</v>
      </c>
      <c r="AA1757" t="n">
        <v>326</v>
      </c>
      <c r="AB1757" t="n">
        <v>56.4</v>
      </c>
      <c r="AC1757"/>
      <c r="AD1757"/>
      <c r="AE1757"/>
      <c r="AF1757" t="n">
        <v>347</v>
      </c>
      <c r="AG1757" t="n">
        <v>34</v>
      </c>
      <c r="AH1757" t="n">
        <v>60</v>
      </c>
      <c r="AI1757" t="n">
        <v>9299</v>
      </c>
      <c r="AJ1757" t="n">
        <v>9650</v>
      </c>
      <c r="AK1757" t="n">
        <v>11110</v>
      </c>
      <c r="AL1757" t="n">
        <v>11114</v>
      </c>
      <c r="AM1757" t="n">
        <v>12015</v>
      </c>
      <c r="AN1757" t="n">
        <v>10795</v>
      </c>
      <c r="AO1757" t="n">
        <v>313</v>
      </c>
      <c r="AP1757"/>
      <c r="AQ1757"/>
      <c r="AR1757"/>
    </row>
    <row r="1758">
      <c r="A1758" t="n">
        <v>179812</v>
      </c>
      <c r="B1758" t="s">
        <v>2879</v>
      </c>
      <c r="C1758" t="s">
        <v>1903</v>
      </c>
      <c r="D1758" t="s">
        <v>1929</v>
      </c>
      <c r="E1758" t="s">
        <v>891</v>
      </c>
      <c r="F1758" t="s">
        <v>162</v>
      </c>
      <c r="G1758" t="s">
        <v>163</v>
      </c>
      <c r="H1758" t="s">
        <v>150</v>
      </c>
      <c r="I1758" t="s">
        <v>151</v>
      </c>
      <c r="J1758" t="s">
        <v>168</v>
      </c>
      <c r="K1758" t="s">
        <v>209</v>
      </c>
      <c r="L1758" t="s">
        <v>155</v>
      </c>
      <c r="M1758" t="s">
        <v>155</v>
      </c>
      <c r="N1758" t="n">
        <v>-94.5614</v>
      </c>
      <c r="O1758" t="n">
        <v>39.1076</v>
      </c>
      <c r="P1758" t="n">
        <v>1953</v>
      </c>
      <c r="Q1758"/>
      <c r="R1758"/>
      <c r="S1758"/>
      <c r="T1758"/>
      <c r="U1758"/>
      <c r="V1758"/>
      <c r="W1758"/>
      <c r="X1758"/>
      <c r="Y1758"/>
      <c r="Z1758"/>
      <c r="AA1758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 t="n">
        <v>103</v>
      </c>
      <c r="AR1758" t="n">
        <v>401</v>
      </c>
    </row>
    <row r="1759">
      <c r="A1759" t="n">
        <v>179867</v>
      </c>
      <c r="B1759" t="s">
        <v>2880</v>
      </c>
      <c r="C1759" t="s">
        <v>2768</v>
      </c>
      <c r="D1759" t="s">
        <v>1929</v>
      </c>
      <c r="E1759" t="s">
        <v>891</v>
      </c>
      <c r="F1759" t="s">
        <v>162</v>
      </c>
      <c r="G1759" t="s">
        <v>163</v>
      </c>
      <c r="H1759" t="s">
        <v>150</v>
      </c>
      <c r="I1759" t="s">
        <v>186</v>
      </c>
      <c r="J1759" t="s">
        <v>238</v>
      </c>
      <c r="K1759" t="s">
        <v>159</v>
      </c>
      <c r="L1759" t="s">
        <v>155</v>
      </c>
      <c r="M1759" t="s">
        <v>155</v>
      </c>
      <c r="N1759" t="n">
        <v>-90.3106</v>
      </c>
      <c r="O1759" t="n">
        <v>38.6479</v>
      </c>
      <c r="P1759" t="n">
        <v>18292</v>
      </c>
      <c r="Q1759" t="n">
        <v>8821</v>
      </c>
      <c r="R1759" t="n">
        <v>55.3</v>
      </c>
      <c r="S1759" t="n">
        <v>43.5</v>
      </c>
      <c r="T1759" t="n">
        <v>10.2</v>
      </c>
      <c r="U1759" t="n">
        <v>11.5</v>
      </c>
      <c r="V1759" t="n">
        <v>18.6</v>
      </c>
      <c r="W1759" t="n">
        <v>8.1</v>
      </c>
      <c r="X1759" t="n">
        <v>96</v>
      </c>
      <c r="Y1759" t="n">
        <v>100</v>
      </c>
      <c r="Z1759" t="n">
        <v>7</v>
      </c>
      <c r="AA1759" t="n">
        <v>1765</v>
      </c>
      <c r="AB1759" t="n">
        <v>94.4</v>
      </c>
      <c r="AC1759" t="n">
        <v>1765</v>
      </c>
      <c r="AD1759" t="n">
        <v>94.4</v>
      </c>
      <c r="AE1759" t="n">
        <v>87.3</v>
      </c>
      <c r="AF1759" t="n">
        <v>1808</v>
      </c>
      <c r="AG1759" t="n">
        <v>16</v>
      </c>
      <c r="AH1759" t="n">
        <v>44</v>
      </c>
      <c r="AI1759" t="n">
        <v>22440</v>
      </c>
      <c r="AJ1759" t="n">
        <v>4391</v>
      </c>
      <c r="AK1759" t="n">
        <v>2321</v>
      </c>
      <c r="AL1759" t="n">
        <v>1863</v>
      </c>
      <c r="AM1759" t="n">
        <v>19344</v>
      </c>
      <c r="AN1759" t="n">
        <v>42712</v>
      </c>
      <c r="AO1759" t="n">
        <v>13</v>
      </c>
      <c r="AP1759" t="n">
        <v>1868</v>
      </c>
      <c r="AQ1759" t="n">
        <v>2861</v>
      </c>
      <c r="AR1759" t="n">
        <v>808</v>
      </c>
    </row>
    <row r="1760">
      <c r="A1760" t="n">
        <v>179894</v>
      </c>
      <c r="B1760" t="s">
        <v>2881</v>
      </c>
      <c r="C1760" t="s">
        <v>2768</v>
      </c>
      <c r="D1760" t="s">
        <v>1929</v>
      </c>
      <c r="E1760" t="s">
        <v>891</v>
      </c>
      <c r="F1760" t="s">
        <v>162</v>
      </c>
      <c r="G1760" t="s">
        <v>163</v>
      </c>
      <c r="H1760" t="s">
        <v>150</v>
      </c>
      <c r="I1760" t="s">
        <v>186</v>
      </c>
      <c r="J1760" t="s">
        <v>152</v>
      </c>
      <c r="K1760" t="s">
        <v>153</v>
      </c>
      <c r="L1760" t="s">
        <v>155</v>
      </c>
      <c r="M1760" t="s">
        <v>155</v>
      </c>
      <c r="N1760" t="n">
        <v>-90.3452</v>
      </c>
      <c r="O1760" t="n">
        <v>38.5889</v>
      </c>
      <c r="P1760" t="n">
        <v>8527</v>
      </c>
      <c r="Q1760" t="n">
        <v>2502</v>
      </c>
      <c r="R1760" t="n">
        <v>58.5</v>
      </c>
      <c r="S1760" t="n">
        <v>60.7</v>
      </c>
      <c r="T1760" t="n">
        <v>15.6</v>
      </c>
      <c r="U1760" t="n">
        <v>6.4</v>
      </c>
      <c r="V1760" t="n">
        <v>3.5</v>
      </c>
      <c r="W1760" t="n">
        <v>4.8</v>
      </c>
      <c r="X1760" t="n">
        <v>77</v>
      </c>
      <c r="Y1760" t="n">
        <v>40</v>
      </c>
      <c r="Z1760" t="n">
        <v>15</v>
      </c>
      <c r="AA1760" t="n">
        <v>511</v>
      </c>
      <c r="AB1760" t="n">
        <v>61.1</v>
      </c>
      <c r="AC1760" t="n">
        <v>511</v>
      </c>
      <c r="AD1760" t="n">
        <v>61.1</v>
      </c>
      <c r="AE1760" t="n">
        <v>49.5</v>
      </c>
      <c r="AF1760" t="n">
        <v>414</v>
      </c>
      <c r="AG1760" t="n">
        <v>28</v>
      </c>
      <c r="AH1760" t="n">
        <v>81</v>
      </c>
      <c r="AI1760" t="n">
        <v>27695</v>
      </c>
      <c r="AJ1760" t="n">
        <v>21696</v>
      </c>
      <c r="AK1760" t="n">
        <v>22251</v>
      </c>
      <c r="AL1760" t="n">
        <v>24193</v>
      </c>
      <c r="AM1760" t="n">
        <v>26857</v>
      </c>
      <c r="AN1760" t="n">
        <v>30453</v>
      </c>
      <c r="AO1760"/>
      <c r="AP1760" t="n">
        <v>546</v>
      </c>
      <c r="AQ1760" t="n">
        <v>1665</v>
      </c>
      <c r="AR1760" t="n">
        <v>27</v>
      </c>
    </row>
    <row r="1761">
      <c r="A1761" t="n">
        <v>179946</v>
      </c>
      <c r="B1761" t="s">
        <v>2882</v>
      </c>
      <c r="C1761" t="s">
        <v>2727</v>
      </c>
      <c r="D1761" t="s">
        <v>1929</v>
      </c>
      <c r="E1761" t="s">
        <v>891</v>
      </c>
      <c r="F1761" t="s">
        <v>162</v>
      </c>
      <c r="G1761" t="s">
        <v>163</v>
      </c>
      <c r="H1761" t="s">
        <v>150</v>
      </c>
      <c r="I1761" t="s">
        <v>175</v>
      </c>
      <c r="J1761" t="s">
        <v>164</v>
      </c>
      <c r="K1761" t="s">
        <v>179</v>
      </c>
      <c r="L1761" t="s">
        <v>155</v>
      </c>
      <c r="M1761" t="s">
        <v>155</v>
      </c>
      <c r="N1761" t="n">
        <v>-91.9553</v>
      </c>
      <c r="O1761" t="n">
        <v>38.8494</v>
      </c>
      <c r="P1761" t="n">
        <v>639</v>
      </c>
      <c r="Q1761" t="n">
        <v>639</v>
      </c>
      <c r="R1761" t="n">
        <v>44.8</v>
      </c>
      <c r="S1761" t="n">
        <v>76.8</v>
      </c>
      <c r="T1761" t="n">
        <v>7</v>
      </c>
      <c r="U1761" t="n">
        <v>4.9</v>
      </c>
      <c r="V1761" t="n">
        <v>0.9</v>
      </c>
      <c r="W1761" t="n">
        <v>2.7</v>
      </c>
      <c r="X1761" t="n">
        <v>63</v>
      </c>
      <c r="Y1761"/>
      <c r="Z1761" t="n">
        <v>10</v>
      </c>
      <c r="AA1761" t="n">
        <v>174</v>
      </c>
      <c r="AB1761" t="n">
        <v>57.5</v>
      </c>
      <c r="AC1761" t="n">
        <v>174</v>
      </c>
      <c r="AD1761" t="n">
        <v>57.5</v>
      </c>
      <c r="AE1761" t="n">
        <v>47.7</v>
      </c>
      <c r="AF1761" t="n">
        <v>161</v>
      </c>
      <c r="AG1761" t="n">
        <v>40</v>
      </c>
      <c r="AH1761" t="n">
        <v>99</v>
      </c>
      <c r="AI1761" t="n">
        <v>26780</v>
      </c>
      <c r="AJ1761" t="n">
        <v>22825</v>
      </c>
      <c r="AK1761" t="n">
        <v>23593</v>
      </c>
      <c r="AL1761" t="n">
        <v>24412</v>
      </c>
      <c r="AM1761" t="n">
        <v>26042</v>
      </c>
      <c r="AN1761" t="n">
        <v>29055</v>
      </c>
      <c r="AO1761"/>
      <c r="AP1761" t="n">
        <v>114</v>
      </c>
      <c r="AQ1761"/>
      <c r="AR1761"/>
    </row>
    <row r="1762">
      <c r="A1762" t="n">
        <v>179955</v>
      </c>
      <c r="B1762" t="s">
        <v>2883</v>
      </c>
      <c r="C1762" t="s">
        <v>2884</v>
      </c>
      <c r="D1762" t="s">
        <v>1929</v>
      </c>
      <c r="E1762" t="s">
        <v>891</v>
      </c>
      <c r="F1762" t="s">
        <v>162</v>
      </c>
      <c r="G1762" t="s">
        <v>163</v>
      </c>
      <c r="H1762" t="s">
        <v>150</v>
      </c>
      <c r="I1762" t="s">
        <v>186</v>
      </c>
      <c r="J1762" t="s">
        <v>164</v>
      </c>
      <c r="K1762" t="s">
        <v>179</v>
      </c>
      <c r="L1762" t="s">
        <v>155</v>
      </c>
      <c r="M1762" t="s">
        <v>155</v>
      </c>
      <c r="N1762" t="n">
        <v>-94.4131</v>
      </c>
      <c r="O1762" t="n">
        <v>39.2478</v>
      </c>
      <c r="P1762" t="n">
        <v>892</v>
      </c>
      <c r="Q1762" t="n">
        <v>862</v>
      </c>
      <c r="R1762" t="n">
        <v>48.7</v>
      </c>
      <c r="S1762" t="n">
        <v>63.1</v>
      </c>
      <c r="T1762" t="n">
        <v>7.8</v>
      </c>
      <c r="U1762" t="n">
        <v>10.9</v>
      </c>
      <c r="V1762" t="n">
        <v>2.2</v>
      </c>
      <c r="W1762" t="n">
        <v>3.2</v>
      </c>
      <c r="X1762" t="n">
        <v>77</v>
      </c>
      <c r="Y1762"/>
      <c r="Z1762" t="n">
        <v>10</v>
      </c>
      <c r="AA1762" t="n">
        <v>198</v>
      </c>
      <c r="AB1762" t="n">
        <v>61.6</v>
      </c>
      <c r="AC1762" t="n">
        <v>198</v>
      </c>
      <c r="AD1762" t="n">
        <v>61.6</v>
      </c>
      <c r="AE1762" t="n">
        <v>53</v>
      </c>
      <c r="AF1762" t="n">
        <v>243</v>
      </c>
      <c r="AG1762" t="n">
        <v>28</v>
      </c>
      <c r="AH1762" t="n">
        <v>97</v>
      </c>
      <c r="AI1762" t="n">
        <v>17408</v>
      </c>
      <c r="AJ1762" t="n">
        <v>9227</v>
      </c>
      <c r="AK1762" t="n">
        <v>7862</v>
      </c>
      <c r="AL1762" t="n">
        <v>11954</v>
      </c>
      <c r="AM1762" t="n">
        <v>17573</v>
      </c>
      <c r="AN1762" t="n">
        <v>23742</v>
      </c>
      <c r="AO1762"/>
      <c r="AP1762" t="n">
        <v>181</v>
      </c>
      <c r="AQ1762" t="n">
        <v>11</v>
      </c>
      <c r="AR1762"/>
    </row>
    <row r="1763">
      <c r="A1763" t="n">
        <v>179964</v>
      </c>
      <c r="B1763" t="s">
        <v>2885</v>
      </c>
      <c r="C1763" t="s">
        <v>2727</v>
      </c>
      <c r="D1763" t="s">
        <v>1929</v>
      </c>
      <c r="E1763" t="s">
        <v>891</v>
      </c>
      <c r="F1763" t="s">
        <v>162</v>
      </c>
      <c r="G1763" t="s">
        <v>163</v>
      </c>
      <c r="H1763" t="s">
        <v>150</v>
      </c>
      <c r="I1763" t="s">
        <v>175</v>
      </c>
      <c r="J1763" t="s">
        <v>168</v>
      </c>
      <c r="K1763" t="s">
        <v>159</v>
      </c>
      <c r="L1763" t="s">
        <v>155</v>
      </c>
      <c r="M1763" t="s">
        <v>155</v>
      </c>
      <c r="N1763" t="n">
        <v>-91.9504</v>
      </c>
      <c r="O1763" t="n">
        <v>38.8603</v>
      </c>
      <c r="P1763" t="n">
        <v>1986</v>
      </c>
      <c r="Q1763" t="n">
        <v>1019</v>
      </c>
      <c r="R1763" t="n">
        <v>67.8</v>
      </c>
      <c r="S1763" t="n">
        <v>65.4</v>
      </c>
      <c r="T1763" t="n">
        <v>9</v>
      </c>
      <c r="U1763" t="n">
        <v>6.7</v>
      </c>
      <c r="V1763" t="n">
        <v>1.8</v>
      </c>
      <c r="W1763" t="n">
        <v>3.3</v>
      </c>
      <c r="X1763" t="n">
        <v>74</v>
      </c>
      <c r="Y1763" t="n">
        <v>36</v>
      </c>
      <c r="Z1763" t="n">
        <v>11</v>
      </c>
      <c r="AA1763" t="n">
        <v>193</v>
      </c>
      <c r="AB1763" t="n">
        <v>57</v>
      </c>
      <c r="AC1763" t="n">
        <v>193</v>
      </c>
      <c r="AD1763" t="n">
        <v>57</v>
      </c>
      <c r="AE1763" t="n">
        <v>49.2</v>
      </c>
      <c r="AF1763" t="n">
        <v>213</v>
      </c>
      <c r="AG1763" t="n">
        <v>30</v>
      </c>
      <c r="AH1763" t="n">
        <v>83</v>
      </c>
      <c r="AI1763" t="n">
        <v>22925</v>
      </c>
      <c r="AJ1763" t="n">
        <v>19042</v>
      </c>
      <c r="AK1763" t="n">
        <v>19587</v>
      </c>
      <c r="AL1763" t="n">
        <v>21217</v>
      </c>
      <c r="AM1763" t="n">
        <v>25359</v>
      </c>
      <c r="AN1763" t="n">
        <v>25809</v>
      </c>
      <c r="AO1763" t="n">
        <v>3</v>
      </c>
      <c r="AP1763" t="n">
        <v>151</v>
      </c>
      <c r="AQ1763" t="n">
        <v>231</v>
      </c>
      <c r="AR1763" t="n">
        <v>59</v>
      </c>
    </row>
    <row r="1764">
      <c r="A1764" t="n">
        <v>179991</v>
      </c>
      <c r="B1764" t="s">
        <v>2886</v>
      </c>
      <c r="C1764" t="s">
        <v>2887</v>
      </c>
      <c r="D1764" t="s">
        <v>2888</v>
      </c>
      <c r="E1764" t="s">
        <v>914</v>
      </c>
      <c r="F1764" t="s">
        <v>199</v>
      </c>
      <c r="G1764" t="s">
        <v>189</v>
      </c>
      <c r="H1764" t="s">
        <v>200</v>
      </c>
      <c r="I1764" t="s">
        <v>151</v>
      </c>
      <c r="J1764" t="s">
        <v>164</v>
      </c>
      <c r="K1764"/>
      <c r="L1764" t="s">
        <v>155</v>
      </c>
      <c r="M1764" t="s">
        <v>155</v>
      </c>
      <c r="N1764" t="n">
        <v>-111.0398</v>
      </c>
      <c r="O1764" t="n">
        <v>45.6805</v>
      </c>
      <c r="P1764" t="n">
        <v>46</v>
      </c>
      <c r="Q1764" t="n">
        <v>46</v>
      </c>
      <c r="R1764" t="n">
        <v>93.5</v>
      </c>
      <c r="S1764" t="n">
        <v>89.1</v>
      </c>
      <c r="T1764" t="n">
        <v>4.3</v>
      </c>
      <c r="U1764" t="n">
        <v>4.3</v>
      </c>
      <c r="V1764" t="n">
        <v>0</v>
      </c>
      <c r="W1764" t="n">
        <v>0</v>
      </c>
      <c r="X1764" t="n">
        <v>94</v>
      </c>
      <c r="Y1764"/>
      <c r="Z1764" t="n">
        <v>18</v>
      </c>
      <c r="AA1764"/>
      <c r="AB1764"/>
      <c r="AC1764"/>
      <c r="AD1764"/>
      <c r="AE1764"/>
      <c r="AF1764" t="n">
        <v>21</v>
      </c>
      <c r="AG1764" t="n">
        <v>37</v>
      </c>
      <c r="AH1764" t="n">
        <v>37</v>
      </c>
      <c r="AI1764" t="n">
        <v>14797</v>
      </c>
      <c r="AJ1764" t="n">
        <v>16001</v>
      </c>
      <c r="AK1764" t="n">
        <v>15520</v>
      </c>
      <c r="AL1764"/>
      <c r="AM1764"/>
      <c r="AN1764"/>
      <c r="AO1764"/>
      <c r="AP1764"/>
      <c r="AQ1764"/>
      <c r="AR1764"/>
    </row>
    <row r="1765">
      <c r="A1765" t="n">
        <v>180054</v>
      </c>
      <c r="B1765" t="s">
        <v>2889</v>
      </c>
      <c r="C1765" t="s">
        <v>2890</v>
      </c>
      <c r="D1765" t="s">
        <v>2888</v>
      </c>
      <c r="E1765" t="s">
        <v>914</v>
      </c>
      <c r="F1765" t="s">
        <v>162</v>
      </c>
      <c r="G1765" t="s">
        <v>163</v>
      </c>
      <c r="H1765" t="s">
        <v>150</v>
      </c>
      <c r="I1765" t="s">
        <v>205</v>
      </c>
      <c r="J1765" t="s">
        <v>164</v>
      </c>
      <c r="K1765" t="s">
        <v>323</v>
      </c>
      <c r="L1765" t="s">
        <v>155</v>
      </c>
      <c r="M1765" t="s">
        <v>154</v>
      </c>
      <c r="N1765" t="n">
        <v>-113.0094</v>
      </c>
      <c r="O1765" t="n">
        <v>48.5519</v>
      </c>
      <c r="P1765" t="n">
        <v>494</v>
      </c>
      <c r="Q1765" t="n">
        <v>494</v>
      </c>
      <c r="R1765" t="n">
        <v>76.1</v>
      </c>
      <c r="S1765" t="n">
        <v>5.9</v>
      </c>
      <c r="T1765" t="n">
        <v>0</v>
      </c>
      <c r="U1765" t="n">
        <v>0.6</v>
      </c>
      <c r="V1765" t="n">
        <v>0</v>
      </c>
      <c r="W1765" t="n">
        <v>0</v>
      </c>
      <c r="X1765"/>
      <c r="Y1765"/>
      <c r="Z1765" t="n">
        <v>13</v>
      </c>
      <c r="AA1765" t="n">
        <v>52</v>
      </c>
      <c r="AB1765" t="n">
        <v>7.7</v>
      </c>
      <c r="AC1765"/>
      <c r="AD1765"/>
      <c r="AE1765"/>
      <c r="AF1765" t="n">
        <v>36</v>
      </c>
      <c r="AG1765" t="n">
        <v>80</v>
      </c>
      <c r="AH1765" t="n">
        <v>100</v>
      </c>
      <c r="AI1765" t="n">
        <v>4622</v>
      </c>
      <c r="AJ1765" t="n">
        <v>5885</v>
      </c>
      <c r="AK1765" t="n">
        <v>6217</v>
      </c>
      <c r="AL1765" t="n">
        <v>7288</v>
      </c>
      <c r="AM1765"/>
      <c r="AN1765"/>
      <c r="AO1765" t="n">
        <v>53</v>
      </c>
      <c r="AP1765" t="n">
        <v>2</v>
      </c>
      <c r="AQ1765"/>
      <c r="AR1765"/>
    </row>
    <row r="1766">
      <c r="A1766" t="n">
        <v>180063</v>
      </c>
      <c r="B1766" t="s">
        <v>2891</v>
      </c>
      <c r="C1766" t="s">
        <v>2892</v>
      </c>
      <c r="D1766" t="s">
        <v>2888</v>
      </c>
      <c r="E1766" t="s">
        <v>914</v>
      </c>
      <c r="F1766" t="s">
        <v>199</v>
      </c>
      <c r="G1766" t="s">
        <v>189</v>
      </c>
      <c r="H1766" t="s">
        <v>200</v>
      </c>
      <c r="I1766" t="s">
        <v>175</v>
      </c>
      <c r="J1766" t="s">
        <v>164</v>
      </c>
      <c r="K1766"/>
      <c r="L1766" t="s">
        <v>155</v>
      </c>
      <c r="M1766" t="s">
        <v>155</v>
      </c>
      <c r="N1766" t="n">
        <v>-112.541</v>
      </c>
      <c r="O1766" t="n">
        <v>46.0127</v>
      </c>
      <c r="P1766" t="n">
        <v>45</v>
      </c>
      <c r="Q1766" t="n">
        <v>45</v>
      </c>
      <c r="R1766" t="n">
        <v>95.6</v>
      </c>
      <c r="S1766" t="n">
        <v>77.8</v>
      </c>
      <c r="T1766" t="n">
        <v>0</v>
      </c>
      <c r="U1766" t="n">
        <v>11.1</v>
      </c>
      <c r="V1766" t="n">
        <v>0</v>
      </c>
      <c r="W1766" t="n">
        <v>0</v>
      </c>
      <c r="X1766" t="n">
        <v>33</v>
      </c>
      <c r="Y1766"/>
      <c r="Z1766" t="n">
        <v>13</v>
      </c>
      <c r="AA1766"/>
      <c r="AB1766"/>
      <c r="AC1766"/>
      <c r="AD1766"/>
      <c r="AE1766"/>
      <c r="AF1766" t="n">
        <v>27</v>
      </c>
      <c r="AG1766" t="n">
        <v>38</v>
      </c>
      <c r="AH1766" t="n">
        <v>44</v>
      </c>
      <c r="AI1766" t="n">
        <v>7034</v>
      </c>
      <c r="AJ1766" t="n">
        <v>4824</v>
      </c>
      <c r="AK1766" t="n">
        <v>12102</v>
      </c>
      <c r="AL1766" t="n">
        <v>13052</v>
      </c>
      <c r="AM1766" t="n">
        <v>13557</v>
      </c>
      <c r="AN1766"/>
      <c r="AO1766"/>
      <c r="AP1766"/>
      <c r="AQ1766"/>
      <c r="AR1766"/>
    </row>
    <row r="1767">
      <c r="A1767" t="n">
        <v>180081</v>
      </c>
      <c r="B1767" t="s">
        <v>2893</v>
      </c>
      <c r="C1767" t="s">
        <v>2892</v>
      </c>
      <c r="D1767" t="s">
        <v>2888</v>
      </c>
      <c r="E1767" t="s">
        <v>914</v>
      </c>
      <c r="F1767" t="s">
        <v>173</v>
      </c>
      <c r="G1767" t="s">
        <v>149</v>
      </c>
      <c r="H1767" t="s">
        <v>174</v>
      </c>
      <c r="I1767" t="s">
        <v>175</v>
      </c>
      <c r="J1767" t="s">
        <v>164</v>
      </c>
      <c r="K1767" t="s">
        <v>176</v>
      </c>
      <c r="L1767" t="s">
        <v>155</v>
      </c>
      <c r="M1767" t="s">
        <v>155</v>
      </c>
      <c r="N1767" t="n">
        <v>-112.5094</v>
      </c>
      <c r="O1767" t="n">
        <v>45.9381</v>
      </c>
      <c r="P1767" t="n">
        <v>906</v>
      </c>
      <c r="Q1767" t="n">
        <v>906</v>
      </c>
      <c r="R1767" t="n">
        <v>46.2</v>
      </c>
      <c r="S1767" t="n">
        <v>86</v>
      </c>
      <c r="T1767" t="n">
        <v>0.4</v>
      </c>
      <c r="U1767" t="n">
        <v>2.8</v>
      </c>
      <c r="V1767" t="n">
        <v>1.3</v>
      </c>
      <c r="W1767" t="n">
        <v>0</v>
      </c>
      <c r="X1767" t="n">
        <v>64</v>
      </c>
      <c r="Y1767" t="n">
        <v>0</v>
      </c>
      <c r="Z1767" t="n">
        <v>13</v>
      </c>
      <c r="AA1767" t="n">
        <v>131</v>
      </c>
      <c r="AB1767" t="n">
        <v>29</v>
      </c>
      <c r="AC1767"/>
      <c r="AD1767"/>
      <c r="AE1767"/>
      <c r="AF1767" t="n">
        <v>119</v>
      </c>
      <c r="AG1767" t="n">
        <v>16</v>
      </c>
      <c r="AH1767" t="n">
        <v>75</v>
      </c>
      <c r="AI1767" t="n">
        <v>11206</v>
      </c>
      <c r="AJ1767" t="n">
        <v>8939</v>
      </c>
      <c r="AK1767" t="n">
        <v>10440</v>
      </c>
      <c r="AL1767" t="n">
        <v>12225</v>
      </c>
      <c r="AM1767" t="n">
        <v>16121</v>
      </c>
      <c r="AN1767" t="n">
        <v>15495</v>
      </c>
      <c r="AO1767" t="n">
        <v>58</v>
      </c>
      <c r="AP1767"/>
      <c r="AQ1767"/>
      <c r="AR1767"/>
    </row>
    <row r="1768">
      <c r="A1768" t="n">
        <v>180090</v>
      </c>
      <c r="B1768" t="s">
        <v>2894</v>
      </c>
      <c r="C1768" t="s">
        <v>2895</v>
      </c>
      <c r="D1768" t="s">
        <v>2888</v>
      </c>
      <c r="E1768" t="s">
        <v>914</v>
      </c>
      <c r="F1768" t="s">
        <v>199</v>
      </c>
      <c r="G1768" t="s">
        <v>189</v>
      </c>
      <c r="H1768" t="s">
        <v>200</v>
      </c>
      <c r="I1768" t="s">
        <v>175</v>
      </c>
      <c r="J1768" t="s">
        <v>164</v>
      </c>
      <c r="K1768"/>
      <c r="L1768" t="s">
        <v>155</v>
      </c>
      <c r="M1768" t="s">
        <v>155</v>
      </c>
      <c r="N1768" t="n">
        <v>-114.3191</v>
      </c>
      <c r="O1768" t="n">
        <v>48.2012</v>
      </c>
      <c r="P1768" t="n">
        <v>109</v>
      </c>
      <c r="Q1768" t="n">
        <v>109</v>
      </c>
      <c r="R1768" t="n">
        <v>95.4</v>
      </c>
      <c r="S1768" t="n">
        <v>88.1</v>
      </c>
      <c r="T1768" t="n">
        <v>0</v>
      </c>
      <c r="U1768" t="n">
        <v>3.7</v>
      </c>
      <c r="V1768" t="n">
        <v>0</v>
      </c>
      <c r="W1768" t="n">
        <v>0</v>
      </c>
      <c r="X1768" t="n">
        <v>72</v>
      </c>
      <c r="Y1768"/>
      <c r="Z1768" t="n">
        <v>31</v>
      </c>
      <c r="AA1768"/>
      <c r="AB1768"/>
      <c r="AC1768"/>
      <c r="AD1768"/>
      <c r="AE1768"/>
      <c r="AF1768" t="n">
        <v>40</v>
      </c>
      <c r="AG1768" t="n">
        <v>21</v>
      </c>
      <c r="AH1768" t="n">
        <v>21</v>
      </c>
      <c r="AI1768" t="n">
        <v>11031</v>
      </c>
      <c r="AJ1768" t="n">
        <v>10687</v>
      </c>
      <c r="AK1768" t="n">
        <v>13835</v>
      </c>
      <c r="AL1768" t="n">
        <v>14718</v>
      </c>
      <c r="AM1768" t="n">
        <v>14376</v>
      </c>
      <c r="AN1768"/>
      <c r="AO1768"/>
      <c r="AP1768"/>
      <c r="AQ1768"/>
      <c r="AR1768"/>
    </row>
    <row r="1769">
      <c r="A1769" t="n">
        <v>180106</v>
      </c>
      <c r="B1769" t="s">
        <v>2896</v>
      </c>
      <c r="C1769" t="s">
        <v>416</v>
      </c>
      <c r="D1769" t="s">
        <v>2888</v>
      </c>
      <c r="E1769" t="s">
        <v>914</v>
      </c>
      <c r="F1769" t="s">
        <v>162</v>
      </c>
      <c r="G1769" t="s">
        <v>163</v>
      </c>
      <c r="H1769" t="s">
        <v>150</v>
      </c>
      <c r="I1769" t="s">
        <v>151</v>
      </c>
      <c r="J1769" t="s">
        <v>168</v>
      </c>
      <c r="K1769" t="s">
        <v>179</v>
      </c>
      <c r="L1769" t="s">
        <v>155</v>
      </c>
      <c r="M1769" t="s">
        <v>155</v>
      </c>
      <c r="N1769" t="n">
        <v>-112.0403</v>
      </c>
      <c r="O1769" t="n">
        <v>46.6008</v>
      </c>
      <c r="P1769" t="n">
        <v>1214</v>
      </c>
      <c r="Q1769" t="n">
        <v>1169</v>
      </c>
      <c r="R1769" t="n">
        <v>59.5</v>
      </c>
      <c r="S1769" t="n">
        <v>77.4</v>
      </c>
      <c r="T1769" t="n">
        <v>0.7</v>
      </c>
      <c r="U1769" t="n">
        <v>5.3</v>
      </c>
      <c r="V1769" t="n">
        <v>1.4</v>
      </c>
      <c r="W1769" t="n">
        <v>0.9</v>
      </c>
      <c r="X1769" t="n">
        <v>81</v>
      </c>
      <c r="Y1769"/>
      <c r="Z1769" t="n">
        <v>11</v>
      </c>
      <c r="AA1769" t="n">
        <v>294</v>
      </c>
      <c r="AB1769" t="n">
        <v>66.3</v>
      </c>
      <c r="AC1769" t="n">
        <v>294</v>
      </c>
      <c r="AD1769" t="n">
        <v>66.3</v>
      </c>
      <c r="AE1769" t="n">
        <v>54.1</v>
      </c>
      <c r="AF1769" t="n">
        <v>296</v>
      </c>
      <c r="AG1769" t="n">
        <v>18</v>
      </c>
      <c r="AH1769" t="n">
        <v>97</v>
      </c>
      <c r="AI1769" t="n">
        <v>26103</v>
      </c>
      <c r="AJ1769" t="n">
        <v>18986</v>
      </c>
      <c r="AK1769" t="n">
        <v>16302</v>
      </c>
      <c r="AL1769" t="n">
        <v>18494</v>
      </c>
      <c r="AM1769" t="n">
        <v>24393</v>
      </c>
      <c r="AN1769" t="n">
        <v>29023</v>
      </c>
      <c r="AO1769"/>
      <c r="AP1769" t="n">
        <v>279</v>
      </c>
      <c r="AQ1769" t="n">
        <v>27</v>
      </c>
      <c r="AR1769"/>
    </row>
    <row r="1770">
      <c r="A1770" t="n">
        <v>180151</v>
      </c>
      <c r="B1770" t="s">
        <v>2897</v>
      </c>
      <c r="C1770" t="s">
        <v>2898</v>
      </c>
      <c r="D1770" t="s">
        <v>2888</v>
      </c>
      <c r="E1770" t="s">
        <v>914</v>
      </c>
      <c r="F1770" t="s">
        <v>173</v>
      </c>
      <c r="G1770" t="s">
        <v>149</v>
      </c>
      <c r="H1770" t="s">
        <v>174</v>
      </c>
      <c r="I1770" t="s">
        <v>175</v>
      </c>
      <c r="J1770" t="s">
        <v>164</v>
      </c>
      <c r="K1770" t="s">
        <v>176</v>
      </c>
      <c r="L1770" t="s">
        <v>155</v>
      </c>
      <c r="M1770" t="s">
        <v>155</v>
      </c>
      <c r="N1770" t="n">
        <v>-104.7255</v>
      </c>
      <c r="O1770" t="n">
        <v>47.0854</v>
      </c>
      <c r="P1770" t="n">
        <v>783</v>
      </c>
      <c r="Q1770" t="n">
        <v>783</v>
      </c>
      <c r="R1770" t="n">
        <v>56.2</v>
      </c>
      <c r="S1770" t="n">
        <v>75.9</v>
      </c>
      <c r="T1770" t="n">
        <v>5.1</v>
      </c>
      <c r="U1770" t="n">
        <v>4.6</v>
      </c>
      <c r="V1770" t="n">
        <v>0.9</v>
      </c>
      <c r="W1770" t="n">
        <v>3.2</v>
      </c>
      <c r="X1770" t="n">
        <v>45</v>
      </c>
      <c r="Y1770" t="n">
        <v>60</v>
      </c>
      <c r="Z1770" t="n">
        <v>13</v>
      </c>
      <c r="AA1770" t="n">
        <v>124</v>
      </c>
      <c r="AB1770" t="n">
        <v>37.9</v>
      </c>
      <c r="AC1770"/>
      <c r="AD1770"/>
      <c r="AE1770"/>
      <c r="AF1770" t="n">
        <v>100</v>
      </c>
      <c r="AG1770" t="n">
        <v>27</v>
      </c>
      <c r="AH1770" t="n">
        <v>85</v>
      </c>
      <c r="AI1770" t="n">
        <v>10919</v>
      </c>
      <c r="AJ1770" t="n">
        <v>7601</v>
      </c>
      <c r="AK1770" t="n">
        <v>10586</v>
      </c>
      <c r="AL1770" t="n">
        <v>12354</v>
      </c>
      <c r="AM1770" t="n">
        <v>14721</v>
      </c>
      <c r="AN1770" t="n">
        <v>8531</v>
      </c>
      <c r="AO1770" t="n">
        <v>90</v>
      </c>
      <c r="AP1770"/>
      <c r="AQ1770"/>
      <c r="AR1770"/>
    </row>
    <row r="1771">
      <c r="A1771" t="n">
        <v>180160</v>
      </c>
      <c r="B1771" t="s">
        <v>2899</v>
      </c>
      <c r="C1771" t="s">
        <v>2900</v>
      </c>
      <c r="D1771" t="s">
        <v>2888</v>
      </c>
      <c r="E1771" t="s">
        <v>914</v>
      </c>
      <c r="F1771" t="s">
        <v>173</v>
      </c>
      <c r="G1771" t="s">
        <v>149</v>
      </c>
      <c r="H1771" t="s">
        <v>174</v>
      </c>
      <c r="I1771" t="s">
        <v>205</v>
      </c>
      <c r="J1771" t="s">
        <v>164</v>
      </c>
      <c r="K1771" t="s">
        <v>323</v>
      </c>
      <c r="L1771" t="s">
        <v>155</v>
      </c>
      <c r="M1771" t="s">
        <v>154</v>
      </c>
      <c r="N1771" t="n">
        <v>-106.6646</v>
      </c>
      <c r="O1771" t="n">
        <v>45.6256</v>
      </c>
      <c r="P1771" t="n">
        <v>465</v>
      </c>
      <c r="Q1771" t="n">
        <v>465</v>
      </c>
      <c r="R1771" t="n">
        <v>65.6</v>
      </c>
      <c r="S1771" t="n">
        <v>6.7</v>
      </c>
      <c r="T1771" t="n">
        <v>0.2</v>
      </c>
      <c r="U1771" t="n">
        <v>0.2</v>
      </c>
      <c r="V1771" t="n">
        <v>0</v>
      </c>
      <c r="W1771" t="n">
        <v>0</v>
      </c>
      <c r="X1771" t="n">
        <v>50</v>
      </c>
      <c r="Y1771" t="n">
        <v>12</v>
      </c>
      <c r="Z1771" t="n">
        <v>14</v>
      </c>
      <c r="AA1771"/>
      <c r="AB1771"/>
      <c r="AC1771"/>
      <c r="AD1771"/>
      <c r="AE1771"/>
      <c r="AF1771" t="n">
        <v>12</v>
      </c>
      <c r="AG1771" t="n">
        <v>31</v>
      </c>
      <c r="AH1771" t="n">
        <v>31</v>
      </c>
      <c r="AI1771" t="n">
        <v>9372</v>
      </c>
      <c r="AJ1771" t="n">
        <v>9361</v>
      </c>
      <c r="AK1771"/>
      <c r="AL1771" t="n">
        <v>10411</v>
      </c>
      <c r="AM1771"/>
      <c r="AN1771"/>
      <c r="AO1771" t="n">
        <v>9</v>
      </c>
      <c r="AP1771"/>
      <c r="AQ1771"/>
      <c r="AR1771"/>
    </row>
    <row r="1772">
      <c r="A1772" t="n">
        <v>180179</v>
      </c>
      <c r="B1772" t="s">
        <v>2901</v>
      </c>
      <c r="C1772" t="s">
        <v>2902</v>
      </c>
      <c r="D1772" t="s">
        <v>2888</v>
      </c>
      <c r="E1772" t="s">
        <v>914</v>
      </c>
      <c r="F1772" t="s">
        <v>148</v>
      </c>
      <c r="G1772" t="s">
        <v>149</v>
      </c>
      <c r="H1772" t="s">
        <v>150</v>
      </c>
      <c r="I1772" t="s">
        <v>151</v>
      </c>
      <c r="J1772" t="s">
        <v>168</v>
      </c>
      <c r="K1772" t="s">
        <v>153</v>
      </c>
      <c r="L1772" t="s">
        <v>155</v>
      </c>
      <c r="M1772" t="s">
        <v>155</v>
      </c>
      <c r="N1772" t="n">
        <v>-108.523</v>
      </c>
      <c r="O1772" t="n">
        <v>45.7969</v>
      </c>
      <c r="P1772" t="n">
        <v>5346</v>
      </c>
      <c r="Q1772" t="n">
        <v>4884</v>
      </c>
      <c r="R1772" t="n">
        <v>63.1</v>
      </c>
      <c r="S1772" t="n">
        <v>77.2</v>
      </c>
      <c r="T1772" t="n">
        <v>0.9</v>
      </c>
      <c r="U1772" t="n">
        <v>6.7</v>
      </c>
      <c r="V1772" t="n">
        <v>1.2</v>
      </c>
      <c r="W1772" t="n">
        <v>1.6</v>
      </c>
      <c r="X1772" t="n">
        <v>56</v>
      </c>
      <c r="Y1772" t="n">
        <v>43</v>
      </c>
      <c r="Z1772" t="n">
        <v>14</v>
      </c>
      <c r="AA1772" t="n">
        <v>539</v>
      </c>
      <c r="AB1772" t="n">
        <v>28.2</v>
      </c>
      <c r="AC1772" t="n">
        <v>374</v>
      </c>
      <c r="AD1772" t="n">
        <v>28.3</v>
      </c>
      <c r="AE1772" t="n">
        <v>15</v>
      </c>
      <c r="AF1772" t="n">
        <v>474</v>
      </c>
      <c r="AG1772" t="n">
        <v>26</v>
      </c>
      <c r="AH1772" t="n">
        <v>70</v>
      </c>
      <c r="AI1772" t="n">
        <v>13252</v>
      </c>
      <c r="AJ1772" t="n">
        <v>12147</v>
      </c>
      <c r="AK1772" t="n">
        <v>13297</v>
      </c>
      <c r="AL1772" t="n">
        <v>15803</v>
      </c>
      <c r="AM1772" t="n">
        <v>18067</v>
      </c>
      <c r="AN1772" t="n">
        <v>18473</v>
      </c>
      <c r="AO1772" t="n">
        <v>187</v>
      </c>
      <c r="AP1772" t="n">
        <v>394</v>
      </c>
      <c r="AQ1772" t="n">
        <v>118</v>
      </c>
      <c r="AR1772"/>
    </row>
    <row r="1773">
      <c r="A1773" t="n">
        <v>180197</v>
      </c>
      <c r="B1773" t="s">
        <v>2903</v>
      </c>
      <c r="C1773" t="s">
        <v>2895</v>
      </c>
      <c r="D1773" t="s">
        <v>2888</v>
      </c>
      <c r="E1773" t="s">
        <v>914</v>
      </c>
      <c r="F1773" t="s">
        <v>173</v>
      </c>
      <c r="G1773" t="s">
        <v>149</v>
      </c>
      <c r="H1773" t="s">
        <v>174</v>
      </c>
      <c r="I1773" t="s">
        <v>175</v>
      </c>
      <c r="J1773" t="s">
        <v>168</v>
      </c>
      <c r="K1773" t="s">
        <v>176</v>
      </c>
      <c r="L1773" t="s">
        <v>155</v>
      </c>
      <c r="M1773" t="s">
        <v>155</v>
      </c>
      <c r="N1773" t="n">
        <v>-114.3273</v>
      </c>
      <c r="O1773" t="n">
        <v>48.2274</v>
      </c>
      <c r="P1773" t="n">
        <v>3149</v>
      </c>
      <c r="Q1773" t="n">
        <v>3149</v>
      </c>
      <c r="R1773" t="n">
        <v>56.5</v>
      </c>
      <c r="S1773" t="n">
        <v>78.3</v>
      </c>
      <c r="T1773" t="n">
        <v>0.5</v>
      </c>
      <c r="U1773" t="n">
        <v>3.5</v>
      </c>
      <c r="V1773" t="n">
        <v>1.2</v>
      </c>
      <c r="W1773" t="n">
        <v>0.5</v>
      </c>
      <c r="X1773" t="n">
        <v>68</v>
      </c>
      <c r="Y1773" t="n">
        <v>55</v>
      </c>
      <c r="Z1773" t="n">
        <v>13</v>
      </c>
      <c r="AA1773" t="n">
        <v>230</v>
      </c>
      <c r="AB1773" t="n">
        <v>27</v>
      </c>
      <c r="AC1773"/>
      <c r="AD1773"/>
      <c r="AE1773"/>
      <c r="AF1773" t="n">
        <v>176</v>
      </c>
      <c r="AG1773" t="n">
        <v>16</v>
      </c>
      <c r="AH1773" t="n">
        <v>46</v>
      </c>
      <c r="AI1773" t="n">
        <v>9741</v>
      </c>
      <c r="AJ1773" t="n">
        <v>6585</v>
      </c>
      <c r="AK1773" t="n">
        <v>6919</v>
      </c>
      <c r="AL1773" t="n">
        <v>9780</v>
      </c>
      <c r="AM1773" t="n">
        <v>10507</v>
      </c>
      <c r="AN1773" t="n">
        <v>13604</v>
      </c>
      <c r="AO1773" t="n">
        <v>220</v>
      </c>
      <c r="AP1773"/>
      <c r="AQ1773"/>
      <c r="AR1773"/>
    </row>
    <row r="1774">
      <c r="A1774" t="n">
        <v>180203</v>
      </c>
      <c r="B1774" t="s">
        <v>2904</v>
      </c>
      <c r="C1774" t="s">
        <v>2905</v>
      </c>
      <c r="D1774" t="s">
        <v>2888</v>
      </c>
      <c r="E1774" t="s">
        <v>914</v>
      </c>
      <c r="F1774" t="s">
        <v>148</v>
      </c>
      <c r="G1774" t="s">
        <v>149</v>
      </c>
      <c r="H1774" t="s">
        <v>150</v>
      </c>
      <c r="I1774" t="s">
        <v>205</v>
      </c>
      <c r="J1774" t="s">
        <v>164</v>
      </c>
      <c r="K1774" t="s">
        <v>323</v>
      </c>
      <c r="L1774" t="s">
        <v>155</v>
      </c>
      <c r="M1774" t="s">
        <v>154</v>
      </c>
      <c r="N1774" t="n">
        <v>-108.7578</v>
      </c>
      <c r="O1774" t="n">
        <v>48.4842</v>
      </c>
      <c r="P1774" t="n">
        <v>231</v>
      </c>
      <c r="Q1774" t="n">
        <v>231</v>
      </c>
      <c r="R1774" t="n">
        <v>62.8</v>
      </c>
      <c r="S1774" t="n">
        <v>10.4</v>
      </c>
      <c r="T1774" t="n">
        <v>0</v>
      </c>
      <c r="U1774" t="n">
        <v>0</v>
      </c>
      <c r="V1774" t="n">
        <v>0</v>
      </c>
      <c r="W1774" t="n">
        <v>0</v>
      </c>
      <c r="X1774"/>
      <c r="Y1774"/>
      <c r="Z1774" t="n">
        <v>10</v>
      </c>
      <c r="AA1774" t="n">
        <v>34</v>
      </c>
      <c r="AB1774" t="n">
        <v>32.4</v>
      </c>
      <c r="AC1774"/>
      <c r="AD1774"/>
      <c r="AE1774"/>
      <c r="AF1774" t="n">
        <v>27</v>
      </c>
      <c r="AG1774" t="n">
        <v>53</v>
      </c>
      <c r="AH1774" t="n">
        <v>65</v>
      </c>
      <c r="AI1774" t="n">
        <v>10527</v>
      </c>
      <c r="AJ1774" t="n">
        <v>11685</v>
      </c>
      <c r="AK1774" t="n">
        <v>12083</v>
      </c>
      <c r="AL1774"/>
      <c r="AM1774"/>
      <c r="AN1774"/>
      <c r="AO1774" t="n">
        <v>15</v>
      </c>
      <c r="AP1774" t="n">
        <v>2</v>
      </c>
      <c r="AQ1774"/>
      <c r="AR1774"/>
    </row>
    <row r="1775">
      <c r="A1775" t="n">
        <v>180212</v>
      </c>
      <c r="B1775" t="s">
        <v>2906</v>
      </c>
      <c r="C1775" t="s">
        <v>2907</v>
      </c>
      <c r="D1775" t="s">
        <v>2888</v>
      </c>
      <c r="E1775" t="s">
        <v>914</v>
      </c>
      <c r="F1775" t="s">
        <v>173</v>
      </c>
      <c r="G1775" t="s">
        <v>149</v>
      </c>
      <c r="H1775" t="s">
        <v>174</v>
      </c>
      <c r="I1775" t="s">
        <v>205</v>
      </c>
      <c r="J1775" t="s">
        <v>164</v>
      </c>
      <c r="K1775" t="s">
        <v>323</v>
      </c>
      <c r="L1775" t="s">
        <v>155</v>
      </c>
      <c r="M1775" t="s">
        <v>154</v>
      </c>
      <c r="N1775" t="n">
        <v>-105.193</v>
      </c>
      <c r="O1775" t="n">
        <v>48.1136</v>
      </c>
      <c r="P1775" t="n">
        <v>1054</v>
      </c>
      <c r="Q1775" t="n">
        <v>1054</v>
      </c>
      <c r="R1775" t="n">
        <v>71.1</v>
      </c>
      <c r="S1775" t="n">
        <v>25</v>
      </c>
      <c r="T1775" t="n">
        <v>0.6</v>
      </c>
      <c r="U1775" t="n">
        <v>0.9</v>
      </c>
      <c r="V1775" t="n">
        <v>0.9</v>
      </c>
      <c r="W1775" t="n">
        <v>0.1</v>
      </c>
      <c r="X1775" t="n">
        <v>32</v>
      </c>
      <c r="Y1775" t="n">
        <v>50</v>
      </c>
      <c r="Z1775" t="n">
        <v>17</v>
      </c>
      <c r="AA1775" t="n">
        <v>44</v>
      </c>
      <c r="AB1775" t="n">
        <v>15.9</v>
      </c>
      <c r="AC1775"/>
      <c r="AD1775"/>
      <c r="AE1775"/>
      <c r="AF1775" t="n">
        <v>60</v>
      </c>
      <c r="AG1775" t="n">
        <v>21</v>
      </c>
      <c r="AH1775" t="n">
        <v>61</v>
      </c>
      <c r="AI1775" t="n">
        <v>4410</v>
      </c>
      <c r="AJ1775" t="n">
        <v>2957</v>
      </c>
      <c r="AK1775" t="n">
        <v>401</v>
      </c>
      <c r="AL1775" t="n">
        <v>2466</v>
      </c>
      <c r="AM1775"/>
      <c r="AN1775"/>
      <c r="AO1775" t="n">
        <v>84</v>
      </c>
      <c r="AP1775"/>
      <c r="AQ1775"/>
      <c r="AR1775"/>
    </row>
    <row r="1776">
      <c r="A1776" t="n">
        <v>180249</v>
      </c>
      <c r="B1776" t="s">
        <v>2908</v>
      </c>
      <c r="C1776" t="s">
        <v>2909</v>
      </c>
      <c r="D1776" t="s">
        <v>2888</v>
      </c>
      <c r="E1776" t="s">
        <v>914</v>
      </c>
      <c r="F1776" t="s">
        <v>173</v>
      </c>
      <c r="G1776" t="s">
        <v>149</v>
      </c>
      <c r="H1776" t="s">
        <v>174</v>
      </c>
      <c r="I1776" t="s">
        <v>151</v>
      </c>
      <c r="J1776" t="s">
        <v>168</v>
      </c>
      <c r="K1776" t="s">
        <v>176</v>
      </c>
      <c r="L1776" t="s">
        <v>155</v>
      </c>
      <c r="M1776" t="s">
        <v>155</v>
      </c>
      <c r="N1776" t="n">
        <v>-111.2696</v>
      </c>
      <c r="O1776" t="n">
        <v>47.4856</v>
      </c>
      <c r="P1776" t="n">
        <v>1886</v>
      </c>
      <c r="Q1776" t="n">
        <v>1886</v>
      </c>
      <c r="R1776" t="n">
        <v>70.1</v>
      </c>
      <c r="S1776" t="n">
        <v>78</v>
      </c>
      <c r="T1776" t="n">
        <v>0.5</v>
      </c>
      <c r="U1776" t="n">
        <v>5.1</v>
      </c>
      <c r="V1776" t="n">
        <v>1.4</v>
      </c>
      <c r="W1776" t="n">
        <v>0.1</v>
      </c>
      <c r="X1776" t="n">
        <v>54</v>
      </c>
      <c r="Y1776" t="n">
        <v>46</v>
      </c>
      <c r="Z1776" t="n">
        <v>16</v>
      </c>
      <c r="AA1776" t="n">
        <v>115</v>
      </c>
      <c r="AB1776" t="n">
        <v>32.2</v>
      </c>
      <c r="AC1776"/>
      <c r="AD1776"/>
      <c r="AE1776"/>
      <c r="AF1776" t="n">
        <v>120</v>
      </c>
      <c r="AG1776" t="n">
        <v>30</v>
      </c>
      <c r="AH1776" t="n">
        <v>70</v>
      </c>
      <c r="AI1776" t="n">
        <v>9589</v>
      </c>
      <c r="AJ1776" t="n">
        <v>8808</v>
      </c>
      <c r="AK1776" t="n">
        <v>9042</v>
      </c>
      <c r="AL1776" t="n">
        <v>12288</v>
      </c>
      <c r="AM1776" t="n">
        <v>14341</v>
      </c>
      <c r="AN1776" t="n">
        <v>14341</v>
      </c>
      <c r="AO1776" t="n">
        <v>160</v>
      </c>
      <c r="AP1776"/>
      <c r="AQ1776"/>
      <c r="AR1776"/>
    </row>
    <row r="1777">
      <c r="A1777" t="n">
        <v>180258</v>
      </c>
      <c r="B1777" t="s">
        <v>2910</v>
      </c>
      <c r="C1777" t="s">
        <v>2909</v>
      </c>
      <c r="D1777" t="s">
        <v>2888</v>
      </c>
      <c r="E1777" t="s">
        <v>914</v>
      </c>
      <c r="F1777" t="s">
        <v>162</v>
      </c>
      <c r="G1777" t="s">
        <v>163</v>
      </c>
      <c r="H1777" t="s">
        <v>150</v>
      </c>
      <c r="I1777" t="s">
        <v>151</v>
      </c>
      <c r="J1777" t="s">
        <v>164</v>
      </c>
      <c r="K1777" t="s">
        <v>153</v>
      </c>
      <c r="L1777" t="s">
        <v>155</v>
      </c>
      <c r="M1777" t="s">
        <v>155</v>
      </c>
      <c r="N1777" t="n">
        <v>-111.2706</v>
      </c>
      <c r="O1777" t="n">
        <v>47.4907</v>
      </c>
      <c r="P1777" t="n">
        <v>1111</v>
      </c>
      <c r="Q1777" t="n">
        <v>712</v>
      </c>
      <c r="R1777" t="n">
        <v>64.5</v>
      </c>
      <c r="S1777" t="n">
        <v>72.9</v>
      </c>
      <c r="T1777" t="n">
        <v>5.3</v>
      </c>
      <c r="U1777" t="n">
        <v>4.9</v>
      </c>
      <c r="V1777" t="n">
        <v>4.4</v>
      </c>
      <c r="W1777" t="n">
        <v>2.5</v>
      </c>
      <c r="X1777" t="n">
        <v>70</v>
      </c>
      <c r="Y1777" t="n">
        <v>0</v>
      </c>
      <c r="Z1777" t="n">
        <v>7</v>
      </c>
      <c r="AA1777" t="n">
        <v>92</v>
      </c>
      <c r="AB1777" t="n">
        <v>46.7</v>
      </c>
      <c r="AC1777" t="n">
        <v>92</v>
      </c>
      <c r="AD1777" t="n">
        <v>42.4</v>
      </c>
      <c r="AE1777" t="n">
        <v>29.3</v>
      </c>
      <c r="AF1777" t="n">
        <v>97</v>
      </c>
      <c r="AG1777" t="n">
        <v>31</v>
      </c>
      <c r="AH1777" t="n">
        <v>75</v>
      </c>
      <c r="AI1777" t="n">
        <v>21175</v>
      </c>
      <c r="AJ1777" t="n">
        <v>16227</v>
      </c>
      <c r="AK1777" t="n">
        <v>19896</v>
      </c>
      <c r="AL1777" t="n">
        <v>15173</v>
      </c>
      <c r="AM1777" t="n">
        <v>25482</v>
      </c>
      <c r="AN1777" t="n">
        <v>25724</v>
      </c>
      <c r="AO1777" t="n">
        <v>1</v>
      </c>
      <c r="AP1777" t="n">
        <v>195</v>
      </c>
      <c r="AQ1777" t="n">
        <v>93</v>
      </c>
      <c r="AR1777"/>
    </row>
    <row r="1778">
      <c r="A1778" t="n">
        <v>180276</v>
      </c>
      <c r="B1778" t="s">
        <v>2911</v>
      </c>
      <c r="C1778" t="s">
        <v>416</v>
      </c>
      <c r="D1778" t="s">
        <v>2888</v>
      </c>
      <c r="E1778" t="s">
        <v>914</v>
      </c>
      <c r="F1778" t="s">
        <v>173</v>
      </c>
      <c r="G1778" t="s">
        <v>149</v>
      </c>
      <c r="H1778" t="s">
        <v>174</v>
      </c>
      <c r="I1778" t="s">
        <v>151</v>
      </c>
      <c r="J1778" t="s">
        <v>168</v>
      </c>
      <c r="K1778" t="s">
        <v>176</v>
      </c>
      <c r="L1778" t="s">
        <v>155</v>
      </c>
      <c r="M1778" t="s">
        <v>155</v>
      </c>
      <c r="N1778" t="n">
        <v>-112.016</v>
      </c>
      <c r="O1778" t="n">
        <v>46.5954</v>
      </c>
      <c r="P1778" t="n">
        <v>1771</v>
      </c>
      <c r="Q1778" t="n">
        <v>1771</v>
      </c>
      <c r="R1778" t="n">
        <v>58.6</v>
      </c>
      <c r="S1778" t="n">
        <v>81.4</v>
      </c>
      <c r="T1778" t="n">
        <v>0.5</v>
      </c>
      <c r="U1778" t="n">
        <v>3.8</v>
      </c>
      <c r="V1778" t="n">
        <v>0.5</v>
      </c>
      <c r="W1778" t="n">
        <v>0</v>
      </c>
      <c r="X1778" t="n">
        <v>58</v>
      </c>
      <c r="Y1778" t="n">
        <v>50</v>
      </c>
      <c r="Z1778" t="n">
        <v>16</v>
      </c>
      <c r="AA1778" t="n">
        <v>94</v>
      </c>
      <c r="AB1778" t="n">
        <v>41.5</v>
      </c>
      <c r="AC1778"/>
      <c r="AD1778"/>
      <c r="AE1778"/>
      <c r="AF1778" t="n">
        <v>117</v>
      </c>
      <c r="AG1778" t="n">
        <v>19</v>
      </c>
      <c r="AH1778" t="n">
        <v>72</v>
      </c>
      <c r="AI1778" t="n">
        <v>12930</v>
      </c>
      <c r="AJ1778" t="n">
        <v>11410</v>
      </c>
      <c r="AK1778" t="n">
        <v>13870</v>
      </c>
      <c r="AL1778" t="n">
        <v>15613</v>
      </c>
      <c r="AM1778" t="n">
        <v>16275</v>
      </c>
      <c r="AN1778" t="n">
        <v>17493</v>
      </c>
      <c r="AO1778" t="n">
        <v>121</v>
      </c>
      <c r="AP1778"/>
      <c r="AQ1778"/>
      <c r="AR1778"/>
    </row>
    <row r="1779">
      <c r="A1779" t="n">
        <v>180328</v>
      </c>
      <c r="B1779" t="s">
        <v>2912</v>
      </c>
      <c r="C1779" t="s">
        <v>2913</v>
      </c>
      <c r="D1779" t="s">
        <v>2888</v>
      </c>
      <c r="E1779" t="s">
        <v>914</v>
      </c>
      <c r="F1779" t="s">
        <v>173</v>
      </c>
      <c r="G1779" t="s">
        <v>149</v>
      </c>
      <c r="H1779" t="s">
        <v>174</v>
      </c>
      <c r="I1779" t="s">
        <v>205</v>
      </c>
      <c r="J1779" t="s">
        <v>164</v>
      </c>
      <c r="K1779" t="s">
        <v>323</v>
      </c>
      <c r="L1779" t="s">
        <v>155</v>
      </c>
      <c r="M1779" t="s">
        <v>154</v>
      </c>
      <c r="N1779" t="n">
        <v>-107.4554</v>
      </c>
      <c r="O1779" t="n">
        <v>45.6038</v>
      </c>
      <c r="P1779" t="n">
        <v>435</v>
      </c>
      <c r="Q1779" t="n">
        <v>435</v>
      </c>
      <c r="R1779" t="n">
        <v>67.1</v>
      </c>
      <c r="S1779" t="n">
        <v>2.3</v>
      </c>
      <c r="T1779" t="n">
        <v>0.2</v>
      </c>
      <c r="U1779" t="n">
        <v>0.5</v>
      </c>
      <c r="V1779" t="n">
        <v>0</v>
      </c>
      <c r="W1779" t="n">
        <v>0</v>
      </c>
      <c r="X1779" t="n">
        <v>49</v>
      </c>
      <c r="Y1779" t="n">
        <v>14</v>
      </c>
      <c r="Z1779" t="n">
        <v>12</v>
      </c>
      <c r="AA1779" t="n">
        <v>37</v>
      </c>
      <c r="AB1779" t="n">
        <v>10.8</v>
      </c>
      <c r="AC1779"/>
      <c r="AD1779"/>
      <c r="AE1779"/>
      <c r="AF1779" t="n">
        <v>65</v>
      </c>
      <c r="AG1779" t="n">
        <v>36</v>
      </c>
      <c r="AH1779" t="n">
        <v>40</v>
      </c>
      <c r="AI1779" t="n">
        <v>6440</v>
      </c>
      <c r="AJ1779" t="n">
        <v>8760</v>
      </c>
      <c r="AK1779" t="n">
        <v>8404</v>
      </c>
      <c r="AL1779" t="n">
        <v>8716</v>
      </c>
      <c r="AM1779"/>
      <c r="AN1779"/>
      <c r="AO1779" t="n">
        <v>26</v>
      </c>
      <c r="AP1779"/>
      <c r="AQ1779"/>
      <c r="AR1779"/>
    </row>
    <row r="1780">
      <c r="A1780" t="n">
        <v>180373</v>
      </c>
      <c r="B1780" t="s">
        <v>2914</v>
      </c>
      <c r="C1780" t="s">
        <v>2915</v>
      </c>
      <c r="D1780" t="s">
        <v>2888</v>
      </c>
      <c r="E1780" t="s">
        <v>914</v>
      </c>
      <c r="F1780" t="s">
        <v>173</v>
      </c>
      <c r="G1780" t="s">
        <v>149</v>
      </c>
      <c r="H1780" t="s">
        <v>174</v>
      </c>
      <c r="I1780" t="s">
        <v>175</v>
      </c>
      <c r="J1780" t="s">
        <v>164</v>
      </c>
      <c r="K1780" t="s">
        <v>176</v>
      </c>
      <c r="L1780" t="s">
        <v>155</v>
      </c>
      <c r="M1780" t="s">
        <v>155</v>
      </c>
      <c r="N1780" t="n">
        <v>-105.8265</v>
      </c>
      <c r="O1780" t="n">
        <v>46.4053</v>
      </c>
      <c r="P1780" t="n">
        <v>1088</v>
      </c>
      <c r="Q1780" t="n">
        <v>1088</v>
      </c>
      <c r="R1780" t="n">
        <v>69.9</v>
      </c>
      <c r="S1780" t="n">
        <v>83.1</v>
      </c>
      <c r="T1780" t="n">
        <v>1.4</v>
      </c>
      <c r="U1780" t="n">
        <v>2.5</v>
      </c>
      <c r="V1780" t="n">
        <v>0.2</v>
      </c>
      <c r="W1780" t="n">
        <v>1.8</v>
      </c>
      <c r="X1780" t="n">
        <v>62</v>
      </c>
      <c r="Y1780" t="n">
        <v>30</v>
      </c>
      <c r="Z1780" t="n">
        <v>12</v>
      </c>
      <c r="AA1780" t="n">
        <v>121</v>
      </c>
      <c r="AB1780" t="n">
        <v>48.8</v>
      </c>
      <c r="AC1780"/>
      <c r="AD1780"/>
      <c r="AE1780"/>
      <c r="AF1780" t="n">
        <v>122</v>
      </c>
      <c r="AG1780" t="n">
        <v>24</v>
      </c>
      <c r="AH1780" t="n">
        <v>49</v>
      </c>
      <c r="AI1780" t="n">
        <v>9840</v>
      </c>
      <c r="AJ1780" t="n">
        <v>5435</v>
      </c>
      <c r="AK1780" t="n">
        <v>7828</v>
      </c>
      <c r="AL1780" t="n">
        <v>6225</v>
      </c>
      <c r="AM1780" t="n">
        <v>8399</v>
      </c>
      <c r="AN1780" t="n">
        <v>10186</v>
      </c>
      <c r="AO1780" t="n">
        <v>99</v>
      </c>
      <c r="AP1780"/>
      <c r="AQ1780"/>
      <c r="AR1780"/>
    </row>
    <row r="1781">
      <c r="A1781" t="n">
        <v>180416</v>
      </c>
      <c r="B1781" t="s">
        <v>2916</v>
      </c>
      <c r="C1781" t="s">
        <v>2892</v>
      </c>
      <c r="D1781" t="s">
        <v>2888</v>
      </c>
      <c r="E1781" t="s">
        <v>914</v>
      </c>
      <c r="F1781" t="s">
        <v>148</v>
      </c>
      <c r="G1781" t="s">
        <v>149</v>
      </c>
      <c r="H1781" t="s">
        <v>150</v>
      </c>
      <c r="I1781" t="s">
        <v>175</v>
      </c>
      <c r="J1781" t="s">
        <v>168</v>
      </c>
      <c r="K1781" t="s">
        <v>153</v>
      </c>
      <c r="L1781" t="s">
        <v>155</v>
      </c>
      <c r="M1781" t="s">
        <v>155</v>
      </c>
      <c r="N1781" t="n">
        <v>-112.5595</v>
      </c>
      <c r="O1781" t="n">
        <v>46.0129</v>
      </c>
      <c r="P1781" t="n">
        <v>1756</v>
      </c>
      <c r="Q1781" t="n">
        <v>1531</v>
      </c>
      <c r="R1781" t="n">
        <v>38.7</v>
      </c>
      <c r="S1781" t="n">
        <v>81.6</v>
      </c>
      <c r="T1781" t="n">
        <v>1.2</v>
      </c>
      <c r="U1781" t="n">
        <v>4</v>
      </c>
      <c r="V1781" t="n">
        <v>1.3</v>
      </c>
      <c r="W1781" t="n">
        <v>1.6</v>
      </c>
      <c r="X1781" t="n">
        <v>76</v>
      </c>
      <c r="Y1781" t="n">
        <v>50</v>
      </c>
      <c r="Z1781" t="n">
        <v>13</v>
      </c>
      <c r="AA1781" t="n">
        <v>236</v>
      </c>
      <c r="AB1781" t="n">
        <v>58.1</v>
      </c>
      <c r="AC1781" t="n">
        <v>236</v>
      </c>
      <c r="AD1781" t="n">
        <v>58.1</v>
      </c>
      <c r="AE1781" t="n">
        <v>35.6</v>
      </c>
      <c r="AF1781" t="n">
        <v>307</v>
      </c>
      <c r="AG1781" t="n">
        <v>21</v>
      </c>
      <c r="AH1781" t="n">
        <v>70</v>
      </c>
      <c r="AI1781" t="n">
        <v>15866</v>
      </c>
      <c r="AJ1781" t="n">
        <v>11327</v>
      </c>
      <c r="AK1781" t="n">
        <v>13539</v>
      </c>
      <c r="AL1781" t="n">
        <v>16138</v>
      </c>
      <c r="AM1781" t="n">
        <v>17361</v>
      </c>
      <c r="AN1781" t="n">
        <v>19093</v>
      </c>
      <c r="AO1781"/>
      <c r="AP1781" t="n">
        <v>278</v>
      </c>
      <c r="AQ1781" t="n">
        <v>58</v>
      </c>
      <c r="AR1781" t="n">
        <v>1</v>
      </c>
    </row>
    <row r="1782">
      <c r="A1782" t="n">
        <v>180461</v>
      </c>
      <c r="B1782" t="s">
        <v>2917</v>
      </c>
      <c r="C1782" t="s">
        <v>2887</v>
      </c>
      <c r="D1782" t="s">
        <v>2888</v>
      </c>
      <c r="E1782" t="s">
        <v>914</v>
      </c>
      <c r="F1782" t="s">
        <v>148</v>
      </c>
      <c r="G1782" t="s">
        <v>149</v>
      </c>
      <c r="H1782" t="s">
        <v>150</v>
      </c>
      <c r="I1782" t="s">
        <v>151</v>
      </c>
      <c r="J1782" t="s">
        <v>238</v>
      </c>
      <c r="K1782" t="s">
        <v>159</v>
      </c>
      <c r="L1782" t="s">
        <v>155</v>
      </c>
      <c r="M1782" t="s">
        <v>155</v>
      </c>
      <c r="N1782" t="n">
        <v>-111.0488</v>
      </c>
      <c r="O1782" t="n">
        <v>45.6667</v>
      </c>
      <c r="P1782" t="n">
        <v>18820</v>
      </c>
      <c r="Q1782" t="n">
        <v>16240</v>
      </c>
      <c r="R1782" t="n">
        <v>47.3</v>
      </c>
      <c r="S1782" t="n">
        <v>83.9</v>
      </c>
      <c r="T1782" t="n">
        <v>0.4</v>
      </c>
      <c r="U1782" t="n">
        <v>5.5</v>
      </c>
      <c r="V1782" t="n">
        <v>1.2</v>
      </c>
      <c r="W1782" t="n">
        <v>1.3</v>
      </c>
      <c r="X1782" t="n">
        <v>78</v>
      </c>
      <c r="Y1782" t="n">
        <v>60</v>
      </c>
      <c r="Z1782" t="n">
        <v>18</v>
      </c>
      <c r="AA1782" t="n">
        <v>2783</v>
      </c>
      <c r="AB1782" t="n">
        <v>57.3</v>
      </c>
      <c r="AC1782" t="n">
        <v>2696</v>
      </c>
      <c r="AD1782" t="n">
        <v>57.4</v>
      </c>
      <c r="AE1782" t="n">
        <v>36.1</v>
      </c>
      <c r="AF1782" t="n">
        <v>3259</v>
      </c>
      <c r="AG1782" t="n">
        <v>17</v>
      </c>
      <c r="AH1782" t="n">
        <v>67</v>
      </c>
      <c r="AI1782" t="n">
        <v>18511</v>
      </c>
      <c r="AJ1782" t="n">
        <v>16713</v>
      </c>
      <c r="AK1782" t="n">
        <v>17165</v>
      </c>
      <c r="AL1782" t="n">
        <v>20572</v>
      </c>
      <c r="AM1782" t="n">
        <v>23456</v>
      </c>
      <c r="AN1782" t="n">
        <v>23771</v>
      </c>
      <c r="AO1782" t="n">
        <v>121</v>
      </c>
      <c r="AP1782" t="n">
        <v>2482</v>
      </c>
      <c r="AQ1782" t="n">
        <v>539</v>
      </c>
      <c r="AR1782" t="n">
        <v>107</v>
      </c>
    </row>
    <row r="1783">
      <c r="A1783" t="n">
        <v>180489</v>
      </c>
      <c r="B1783" t="s">
        <v>2918</v>
      </c>
      <c r="C1783" t="s">
        <v>2919</v>
      </c>
      <c r="D1783" t="s">
        <v>2888</v>
      </c>
      <c r="E1783" t="s">
        <v>914</v>
      </c>
      <c r="F1783" t="s">
        <v>148</v>
      </c>
      <c r="G1783" t="s">
        <v>149</v>
      </c>
      <c r="H1783" t="s">
        <v>150</v>
      </c>
      <c r="I1783" t="s">
        <v>151</v>
      </c>
      <c r="J1783" t="s">
        <v>238</v>
      </c>
      <c r="K1783" t="s">
        <v>159</v>
      </c>
      <c r="L1783" t="s">
        <v>155</v>
      </c>
      <c r="M1783" t="s">
        <v>155</v>
      </c>
      <c r="N1783" t="n">
        <v>-113.9829</v>
      </c>
      <c r="O1783" t="n">
        <v>46.8593</v>
      </c>
      <c r="P1783" t="n">
        <v>12591</v>
      </c>
      <c r="Q1783" t="n">
        <v>9160</v>
      </c>
      <c r="R1783" t="n">
        <v>57.6</v>
      </c>
      <c r="S1783" t="n">
        <v>71</v>
      </c>
      <c r="T1783" t="n">
        <v>0.9</v>
      </c>
      <c r="U1783" t="n">
        <v>6.2</v>
      </c>
      <c r="V1783" t="n">
        <v>1.2</v>
      </c>
      <c r="W1783" t="n">
        <v>1.4</v>
      </c>
      <c r="X1783" t="n">
        <v>76</v>
      </c>
      <c r="Y1783" t="n">
        <v>47</v>
      </c>
      <c r="Z1783" t="n">
        <v>18</v>
      </c>
      <c r="AA1783" t="n">
        <v>1556</v>
      </c>
      <c r="AB1783" t="n">
        <v>45.4</v>
      </c>
      <c r="AC1783" t="n">
        <v>1219</v>
      </c>
      <c r="AD1783" t="n">
        <v>45.4</v>
      </c>
      <c r="AE1783" t="n">
        <v>30.8</v>
      </c>
      <c r="AF1783" t="n">
        <v>1500</v>
      </c>
      <c r="AG1783" t="n">
        <v>28</v>
      </c>
      <c r="AH1783" t="n">
        <v>67</v>
      </c>
      <c r="AI1783" t="n">
        <v>17775</v>
      </c>
      <c r="AJ1783" t="n">
        <v>14521</v>
      </c>
      <c r="AK1783" t="n">
        <v>15563</v>
      </c>
      <c r="AL1783" t="n">
        <v>17795</v>
      </c>
      <c r="AM1783" t="n">
        <v>18911</v>
      </c>
      <c r="AN1783" t="n">
        <v>20648</v>
      </c>
      <c r="AO1783" t="n">
        <v>238</v>
      </c>
      <c r="AP1783" t="n">
        <v>1135</v>
      </c>
      <c r="AQ1783" t="n">
        <v>498</v>
      </c>
      <c r="AR1783" t="n">
        <v>576</v>
      </c>
    </row>
    <row r="1784">
      <c r="A1784" t="n">
        <v>180522</v>
      </c>
      <c r="B1784" t="s">
        <v>2920</v>
      </c>
      <c r="C1784" t="s">
        <v>2921</v>
      </c>
      <c r="D1784" t="s">
        <v>2888</v>
      </c>
      <c r="E1784" t="s">
        <v>914</v>
      </c>
      <c r="F1784" t="s">
        <v>148</v>
      </c>
      <c r="G1784" t="s">
        <v>149</v>
      </c>
      <c r="H1784" t="s">
        <v>150</v>
      </c>
      <c r="I1784" t="s">
        <v>175</v>
      </c>
      <c r="J1784" t="s">
        <v>168</v>
      </c>
      <c r="K1784" t="s">
        <v>179</v>
      </c>
      <c r="L1784" t="s">
        <v>155</v>
      </c>
      <c r="M1784" t="s">
        <v>155</v>
      </c>
      <c r="N1784" t="n">
        <v>-109.6878</v>
      </c>
      <c r="O1784" t="n">
        <v>48.5415</v>
      </c>
      <c r="P1784" t="n">
        <v>1497</v>
      </c>
      <c r="Q1784" t="n">
        <v>1437</v>
      </c>
      <c r="R1784" t="n">
        <v>45.6</v>
      </c>
      <c r="S1784" t="n">
        <v>71.3</v>
      </c>
      <c r="T1784" t="n">
        <v>1.7</v>
      </c>
      <c r="U1784" t="n">
        <v>3.5</v>
      </c>
      <c r="V1784" t="n">
        <v>0.9</v>
      </c>
      <c r="W1784" t="n">
        <v>0.6</v>
      </c>
      <c r="X1784" t="n">
        <v>69</v>
      </c>
      <c r="Y1784" t="n">
        <v>50</v>
      </c>
      <c r="Z1784" t="n">
        <v>13</v>
      </c>
      <c r="AA1784" t="n">
        <v>215</v>
      </c>
      <c r="AB1784" t="n">
        <v>42.3</v>
      </c>
      <c r="AC1784" t="n">
        <v>104</v>
      </c>
      <c r="AD1784" t="n">
        <v>34.6</v>
      </c>
      <c r="AE1784" t="n">
        <v>23.1</v>
      </c>
      <c r="AF1784" t="n">
        <v>201</v>
      </c>
      <c r="AG1784" t="n">
        <v>30</v>
      </c>
      <c r="AH1784" t="n">
        <v>69</v>
      </c>
      <c r="AI1784" t="n">
        <v>11789</v>
      </c>
      <c r="AJ1784" t="n">
        <v>11283</v>
      </c>
      <c r="AK1784" t="n">
        <v>11704</v>
      </c>
      <c r="AL1784" t="n">
        <v>14599</v>
      </c>
      <c r="AM1784" t="n">
        <v>17049</v>
      </c>
      <c r="AN1784" t="n">
        <v>17363</v>
      </c>
      <c r="AO1784" t="n">
        <v>97</v>
      </c>
      <c r="AP1784" t="n">
        <v>114</v>
      </c>
      <c r="AQ1784" t="n">
        <v>15</v>
      </c>
      <c r="AR1784"/>
    </row>
    <row r="1785">
      <c r="A1785" t="n">
        <v>180595</v>
      </c>
      <c r="B1785" t="s">
        <v>2922</v>
      </c>
      <c r="C1785" t="s">
        <v>2902</v>
      </c>
      <c r="D1785" t="s">
        <v>2888</v>
      </c>
      <c r="E1785" t="s">
        <v>914</v>
      </c>
      <c r="F1785" t="s">
        <v>162</v>
      </c>
      <c r="G1785" t="s">
        <v>163</v>
      </c>
      <c r="H1785" t="s">
        <v>150</v>
      </c>
      <c r="I1785" t="s">
        <v>151</v>
      </c>
      <c r="J1785" t="s">
        <v>164</v>
      </c>
      <c r="K1785" t="s">
        <v>153</v>
      </c>
      <c r="L1785" t="s">
        <v>155</v>
      </c>
      <c r="M1785" t="s">
        <v>155</v>
      </c>
      <c r="N1785" t="n">
        <v>-108.5541</v>
      </c>
      <c r="O1785" t="n">
        <v>45.7965</v>
      </c>
      <c r="P1785" t="n">
        <v>1183</v>
      </c>
      <c r="Q1785" t="n">
        <v>891</v>
      </c>
      <c r="R1785" t="n">
        <v>48.1</v>
      </c>
      <c r="S1785" t="n">
        <v>70.1</v>
      </c>
      <c r="T1785" t="n">
        <v>3.5</v>
      </c>
      <c r="U1785" t="n">
        <v>9.7</v>
      </c>
      <c r="V1785" t="n">
        <v>0.1</v>
      </c>
      <c r="W1785" t="n">
        <v>5.3</v>
      </c>
      <c r="X1785" t="n">
        <v>64</v>
      </c>
      <c r="Y1785" t="n">
        <v>100</v>
      </c>
      <c r="Z1785" t="n">
        <v>12</v>
      </c>
      <c r="AA1785" t="n">
        <v>246</v>
      </c>
      <c r="AB1785" t="n">
        <v>46.7</v>
      </c>
      <c r="AC1785" t="n">
        <v>246</v>
      </c>
      <c r="AD1785" t="n">
        <v>46.3</v>
      </c>
      <c r="AE1785" t="n">
        <v>32.1</v>
      </c>
      <c r="AF1785" t="n">
        <v>260</v>
      </c>
      <c r="AG1785" t="n">
        <v>32</v>
      </c>
      <c r="AH1785" t="n">
        <v>98</v>
      </c>
      <c r="AI1785" t="n">
        <v>19173</v>
      </c>
      <c r="AJ1785" t="n">
        <v>15604</v>
      </c>
      <c r="AK1785" t="n">
        <v>15016</v>
      </c>
      <c r="AL1785" t="n">
        <v>15553</v>
      </c>
      <c r="AM1785" t="n">
        <v>16833</v>
      </c>
      <c r="AN1785" t="n">
        <v>23838</v>
      </c>
      <c r="AO1785"/>
      <c r="AP1785" t="n">
        <v>169</v>
      </c>
      <c r="AQ1785" t="n">
        <v>63</v>
      </c>
      <c r="AR1785" t="n">
        <v>40</v>
      </c>
    </row>
    <row r="1786">
      <c r="A1786" t="n">
        <v>180647</v>
      </c>
      <c r="B1786" t="s">
        <v>2923</v>
      </c>
      <c r="C1786" t="s">
        <v>2924</v>
      </c>
      <c r="D1786" t="s">
        <v>2888</v>
      </c>
      <c r="E1786" t="s">
        <v>914</v>
      </c>
      <c r="F1786" t="s">
        <v>148</v>
      </c>
      <c r="G1786" t="s">
        <v>149</v>
      </c>
      <c r="H1786" t="s">
        <v>150</v>
      </c>
      <c r="I1786" t="s">
        <v>205</v>
      </c>
      <c r="J1786" t="s">
        <v>164</v>
      </c>
      <c r="K1786" t="s">
        <v>323</v>
      </c>
      <c r="L1786" t="s">
        <v>155</v>
      </c>
      <c r="M1786" t="s">
        <v>154</v>
      </c>
      <c r="N1786" t="n">
        <v>-114.1116</v>
      </c>
      <c r="O1786" t="n">
        <v>47.5986</v>
      </c>
      <c r="P1786" t="n">
        <v>810</v>
      </c>
      <c r="Q1786" t="n">
        <v>782</v>
      </c>
      <c r="R1786" t="n">
        <v>69.8</v>
      </c>
      <c r="S1786" t="n">
        <v>25.7</v>
      </c>
      <c r="T1786" t="n">
        <v>0.6</v>
      </c>
      <c r="U1786" t="n">
        <v>1.7</v>
      </c>
      <c r="V1786" t="n">
        <v>0.5</v>
      </c>
      <c r="W1786" t="n">
        <v>0</v>
      </c>
      <c r="X1786" t="n">
        <v>87</v>
      </c>
      <c r="Y1786" t="n">
        <v>75</v>
      </c>
      <c r="Z1786" t="n">
        <v>6</v>
      </c>
      <c r="AA1786" t="n">
        <v>142</v>
      </c>
      <c r="AB1786" t="n">
        <v>35.2</v>
      </c>
      <c r="AC1786" t="n">
        <v>26</v>
      </c>
      <c r="AD1786" t="n">
        <v>15.4</v>
      </c>
      <c r="AE1786" t="n">
        <v>7.7</v>
      </c>
      <c r="AF1786" t="n">
        <v>70</v>
      </c>
      <c r="AG1786" t="n">
        <v>58</v>
      </c>
      <c r="AH1786" t="n">
        <v>77</v>
      </c>
      <c r="AI1786" t="n">
        <v>9551</v>
      </c>
      <c r="AJ1786" t="n">
        <v>8263</v>
      </c>
      <c r="AK1786" t="n">
        <v>8954</v>
      </c>
      <c r="AL1786" t="n">
        <v>11660</v>
      </c>
      <c r="AM1786" t="n">
        <v>11987</v>
      </c>
      <c r="AN1786"/>
      <c r="AO1786" t="n">
        <v>47</v>
      </c>
      <c r="AP1786" t="n">
        <v>33</v>
      </c>
      <c r="AQ1786" t="n">
        <v>1</v>
      </c>
      <c r="AR1786"/>
    </row>
    <row r="1787">
      <c r="A1787" t="n">
        <v>180692</v>
      </c>
      <c r="B1787" t="s">
        <v>2925</v>
      </c>
      <c r="C1787" t="s">
        <v>2926</v>
      </c>
      <c r="D1787" t="s">
        <v>2888</v>
      </c>
      <c r="E1787" t="s">
        <v>914</v>
      </c>
      <c r="F1787" t="s">
        <v>148</v>
      </c>
      <c r="G1787" t="s">
        <v>149</v>
      </c>
      <c r="H1787" t="s">
        <v>150</v>
      </c>
      <c r="I1787" t="s">
        <v>175</v>
      </c>
      <c r="J1787" t="s">
        <v>168</v>
      </c>
      <c r="K1787" t="s">
        <v>179</v>
      </c>
      <c r="L1787" t="s">
        <v>155</v>
      </c>
      <c r="M1787" t="s">
        <v>155</v>
      </c>
      <c r="N1787" t="n">
        <v>-112.6393</v>
      </c>
      <c r="O1787" t="n">
        <v>45.2083</v>
      </c>
      <c r="P1787" t="n">
        <v>1816</v>
      </c>
      <c r="Q1787" t="n">
        <v>1816</v>
      </c>
      <c r="R1787" t="n">
        <v>69.5</v>
      </c>
      <c r="S1787" t="n">
        <v>67.8</v>
      </c>
      <c r="T1787" t="n">
        <v>1</v>
      </c>
      <c r="U1787" t="n">
        <v>3.5</v>
      </c>
      <c r="V1787" t="n">
        <v>0.4</v>
      </c>
      <c r="W1787" t="n">
        <v>0.1</v>
      </c>
      <c r="X1787" t="n">
        <v>79</v>
      </c>
      <c r="Y1787" t="n">
        <v>67</v>
      </c>
      <c r="Z1787" t="n">
        <v>15</v>
      </c>
      <c r="AA1787" t="n">
        <v>273</v>
      </c>
      <c r="AB1787" t="n">
        <v>49.5</v>
      </c>
      <c r="AC1787" t="n">
        <v>168</v>
      </c>
      <c r="AD1787" t="n">
        <v>49.4</v>
      </c>
      <c r="AE1787" t="n">
        <v>34.5</v>
      </c>
      <c r="AF1787" t="n">
        <v>262</v>
      </c>
      <c r="AG1787" t="n">
        <v>35</v>
      </c>
      <c r="AH1787" t="n">
        <v>87</v>
      </c>
      <c r="AI1787" t="n">
        <v>15726</v>
      </c>
      <c r="AJ1787" t="n">
        <v>15093</v>
      </c>
      <c r="AK1787" t="n">
        <v>15286</v>
      </c>
      <c r="AL1787" t="n">
        <v>16516</v>
      </c>
      <c r="AM1787" t="n">
        <v>18511</v>
      </c>
      <c r="AN1787" t="n">
        <v>18898</v>
      </c>
      <c r="AO1787" t="n">
        <v>127</v>
      </c>
      <c r="AP1787" t="n">
        <v>178</v>
      </c>
      <c r="AQ1787"/>
      <c r="AR1787"/>
    </row>
    <row r="1788">
      <c r="A1788" t="n">
        <v>180814</v>
      </c>
      <c r="B1788" t="s">
        <v>2927</v>
      </c>
      <c r="C1788" t="s">
        <v>2928</v>
      </c>
      <c r="D1788" t="s">
        <v>2929</v>
      </c>
      <c r="E1788" t="s">
        <v>891</v>
      </c>
      <c r="F1788" t="s">
        <v>162</v>
      </c>
      <c r="G1788" t="s">
        <v>163</v>
      </c>
      <c r="H1788" t="s">
        <v>150</v>
      </c>
      <c r="I1788" t="s">
        <v>186</v>
      </c>
      <c r="J1788" t="s">
        <v>238</v>
      </c>
      <c r="K1788" t="s">
        <v>153</v>
      </c>
      <c r="L1788" t="s">
        <v>155</v>
      </c>
      <c r="M1788" t="s">
        <v>155</v>
      </c>
      <c r="N1788" t="n">
        <v>-95.9176</v>
      </c>
      <c r="O1788" t="n">
        <v>41.1502</v>
      </c>
      <c r="P1788" t="n">
        <v>20358</v>
      </c>
      <c r="Q1788" t="n">
        <v>15947</v>
      </c>
      <c r="R1788" t="n">
        <v>55.1</v>
      </c>
      <c r="S1788" t="n">
        <v>50.6</v>
      </c>
      <c r="T1788" t="n">
        <v>17.7</v>
      </c>
      <c r="U1788" t="n">
        <v>16.5</v>
      </c>
      <c r="V1788" t="n">
        <v>3.2</v>
      </c>
      <c r="W1788" t="n">
        <v>0</v>
      </c>
      <c r="X1788" t="n">
        <v>51</v>
      </c>
      <c r="Y1788" t="n">
        <v>47</v>
      </c>
      <c r="Z1788" t="n">
        <v>17</v>
      </c>
      <c r="AA1788" t="n">
        <v>34</v>
      </c>
      <c r="AB1788" t="n">
        <v>55.9</v>
      </c>
      <c r="AC1788" t="n">
        <v>34</v>
      </c>
      <c r="AD1788" t="n">
        <v>55.9</v>
      </c>
      <c r="AE1788" t="n">
        <v>17.6</v>
      </c>
      <c r="AF1788" t="n">
        <v>170</v>
      </c>
      <c r="AG1788" t="n">
        <v>29</v>
      </c>
      <c r="AH1788" t="n">
        <v>34</v>
      </c>
      <c r="AI1788" t="n">
        <v>25735</v>
      </c>
      <c r="AJ1788" t="n">
        <v>28018</v>
      </c>
      <c r="AK1788" t="n">
        <v>28266</v>
      </c>
      <c r="AL1788" t="n">
        <v>27636</v>
      </c>
      <c r="AM1788" t="n">
        <v>30117</v>
      </c>
      <c r="AN1788" t="n">
        <v>32115</v>
      </c>
      <c r="AO1788" t="n">
        <v>23</v>
      </c>
      <c r="AP1788" t="n">
        <v>1852</v>
      </c>
      <c r="AQ1788" t="n">
        <v>902</v>
      </c>
      <c r="AR1788" t="n">
        <v>32</v>
      </c>
    </row>
    <row r="1789">
      <c r="A1789" t="n">
        <v>180832</v>
      </c>
      <c r="B1789" t="s">
        <v>2930</v>
      </c>
      <c r="C1789" t="s">
        <v>2931</v>
      </c>
      <c r="D1789" t="s">
        <v>2929</v>
      </c>
      <c r="E1789" t="s">
        <v>891</v>
      </c>
      <c r="F1789" t="s">
        <v>162</v>
      </c>
      <c r="G1789" t="s">
        <v>163</v>
      </c>
      <c r="H1789" t="s">
        <v>150</v>
      </c>
      <c r="I1789" t="s">
        <v>151</v>
      </c>
      <c r="J1789" t="s">
        <v>168</v>
      </c>
      <c r="K1789" t="s">
        <v>209</v>
      </c>
      <c r="L1789" t="s">
        <v>155</v>
      </c>
      <c r="M1789" t="s">
        <v>155</v>
      </c>
      <c r="N1789" t="n">
        <v>-95.9748</v>
      </c>
      <c r="O1789" t="n">
        <v>41.2592</v>
      </c>
      <c r="P1789" t="n">
        <v>1383</v>
      </c>
      <c r="Q1789" t="n">
        <v>727</v>
      </c>
      <c r="R1789" t="n">
        <v>85.1</v>
      </c>
      <c r="S1789" t="n">
        <v>64.2</v>
      </c>
      <c r="T1789" t="n">
        <v>9.8</v>
      </c>
      <c r="U1789" t="n">
        <v>5.6</v>
      </c>
      <c r="V1789" t="n">
        <v>4.3</v>
      </c>
      <c r="W1789" t="n">
        <v>0.1</v>
      </c>
      <c r="X1789" t="n">
        <v>77</v>
      </c>
      <c r="Y1789"/>
      <c r="Z1789" t="n">
        <v>18</v>
      </c>
      <c r="AA1789" t="n">
        <v>40</v>
      </c>
      <c r="AB1789" t="n">
        <v>75</v>
      </c>
      <c r="AC1789" t="n">
        <v>27</v>
      </c>
      <c r="AD1789" t="n">
        <v>66.7</v>
      </c>
      <c r="AE1789" t="n">
        <v>51.9</v>
      </c>
      <c r="AF1789" t="n">
        <v>31</v>
      </c>
      <c r="AG1789" t="n">
        <v>30</v>
      </c>
      <c r="AH1789" t="n">
        <v>61</v>
      </c>
      <c r="AI1789" t="n">
        <v>13814</v>
      </c>
      <c r="AJ1789" t="n">
        <v>13568</v>
      </c>
      <c r="AK1789" t="n">
        <v>20962</v>
      </c>
      <c r="AL1789" t="n">
        <v>20150</v>
      </c>
      <c r="AM1789" t="n">
        <v>12637</v>
      </c>
      <c r="AN1789" t="n">
        <v>18462</v>
      </c>
      <c r="AO1789" t="n">
        <v>43</v>
      </c>
      <c r="AP1789" t="n">
        <v>127</v>
      </c>
      <c r="AQ1789" t="n">
        <v>94</v>
      </c>
      <c r="AR1789" t="n">
        <v>24</v>
      </c>
    </row>
    <row r="1790">
      <c r="A1790" t="n">
        <v>180878</v>
      </c>
      <c r="B1790" t="s">
        <v>2932</v>
      </c>
      <c r="C1790" t="s">
        <v>1567</v>
      </c>
      <c r="D1790" t="s">
        <v>2929</v>
      </c>
      <c r="E1790" t="s">
        <v>891</v>
      </c>
      <c r="F1790" t="s">
        <v>162</v>
      </c>
      <c r="G1790" t="s">
        <v>163</v>
      </c>
      <c r="H1790" t="s">
        <v>150</v>
      </c>
      <c r="I1790" t="s">
        <v>151</v>
      </c>
      <c r="J1790" t="s">
        <v>164</v>
      </c>
      <c r="K1790" t="s">
        <v>209</v>
      </c>
      <c r="L1790" t="s">
        <v>155</v>
      </c>
      <c r="M1790" t="s">
        <v>155</v>
      </c>
      <c r="N1790" t="n">
        <v>-96.6515</v>
      </c>
      <c r="O1790" t="n">
        <v>40.7968</v>
      </c>
      <c r="P1790" t="n">
        <v>931</v>
      </c>
      <c r="Q1790" t="n">
        <v>759</v>
      </c>
      <c r="R1790" t="n">
        <v>91</v>
      </c>
      <c r="S1790" t="n">
        <v>79.6</v>
      </c>
      <c r="T1790" t="n">
        <v>4.5</v>
      </c>
      <c r="U1790" t="n">
        <v>7.8</v>
      </c>
      <c r="V1790" t="n">
        <v>2.9</v>
      </c>
      <c r="W1790" t="n">
        <v>0</v>
      </c>
      <c r="X1790" t="n">
        <v>81</v>
      </c>
      <c r="Y1790" t="n">
        <v>80</v>
      </c>
      <c r="Z1790" t="n">
        <v>9</v>
      </c>
      <c r="AA1790" t="n">
        <v>53</v>
      </c>
      <c r="AB1790" t="n">
        <v>75.5</v>
      </c>
      <c r="AC1790" t="n">
        <v>52</v>
      </c>
      <c r="AD1790" t="n">
        <v>71.2</v>
      </c>
      <c r="AE1790" t="n">
        <v>55.8</v>
      </c>
      <c r="AF1790" t="n">
        <v>62</v>
      </c>
      <c r="AG1790" t="n">
        <v>21</v>
      </c>
      <c r="AH1790" t="n">
        <v>72</v>
      </c>
      <c r="AI1790" t="n">
        <v>21834</v>
      </c>
      <c r="AJ1790" t="n">
        <v>26673</v>
      </c>
      <c r="AK1790" t="n">
        <v>22110</v>
      </c>
      <c r="AL1790" t="n">
        <v>25252</v>
      </c>
      <c r="AM1790" t="n">
        <v>26356</v>
      </c>
      <c r="AN1790" t="n">
        <v>26339</v>
      </c>
      <c r="AO1790"/>
      <c r="AP1790" t="n">
        <v>123</v>
      </c>
      <c r="AQ1790" t="n">
        <v>10</v>
      </c>
      <c r="AR1790" t="n">
        <v>29</v>
      </c>
    </row>
    <row r="1791">
      <c r="A1791" t="n">
        <v>180902</v>
      </c>
      <c r="B1791" t="s">
        <v>2933</v>
      </c>
      <c r="C1791" t="s">
        <v>2934</v>
      </c>
      <c r="D1791" t="s">
        <v>2929</v>
      </c>
      <c r="E1791" t="s">
        <v>891</v>
      </c>
      <c r="F1791" t="s">
        <v>173</v>
      </c>
      <c r="G1791" t="s">
        <v>149</v>
      </c>
      <c r="H1791" t="s">
        <v>174</v>
      </c>
      <c r="I1791" t="s">
        <v>151</v>
      </c>
      <c r="J1791" t="s">
        <v>152</v>
      </c>
      <c r="K1791" t="s">
        <v>176</v>
      </c>
      <c r="L1791" t="s">
        <v>155</v>
      </c>
      <c r="M1791" t="s">
        <v>155</v>
      </c>
      <c r="N1791" t="n">
        <v>-98.3725</v>
      </c>
      <c r="O1791" t="n">
        <v>40.8896</v>
      </c>
      <c r="P1791" t="n">
        <v>9681</v>
      </c>
      <c r="Q1791" t="n">
        <v>9681</v>
      </c>
      <c r="R1791" t="n">
        <v>60.9</v>
      </c>
      <c r="S1791" t="n">
        <v>70.1</v>
      </c>
      <c r="T1791" t="n">
        <v>2.6</v>
      </c>
      <c r="U1791" t="n">
        <v>23.3</v>
      </c>
      <c r="V1791" t="n">
        <v>1.3</v>
      </c>
      <c r="W1791" t="n">
        <v>0</v>
      </c>
      <c r="X1791" t="n">
        <v>69</v>
      </c>
      <c r="Y1791" t="n">
        <v>53</v>
      </c>
      <c r="Z1791" t="n">
        <v>15</v>
      </c>
      <c r="AA1791" t="n">
        <v>614</v>
      </c>
      <c r="AB1791" t="n">
        <v>44.8</v>
      </c>
      <c r="AC1791"/>
      <c r="AD1791"/>
      <c r="AE1791"/>
      <c r="AF1791" t="n">
        <v>567</v>
      </c>
      <c r="AG1791" t="n">
        <v>19</v>
      </c>
      <c r="AH1791" t="n">
        <v>32</v>
      </c>
      <c r="AI1791" t="n">
        <v>7317</v>
      </c>
      <c r="AJ1791" t="n">
        <v>4886</v>
      </c>
      <c r="AK1791" t="n">
        <v>5359</v>
      </c>
      <c r="AL1791" t="n">
        <v>7239</v>
      </c>
      <c r="AM1791" t="n">
        <v>10133</v>
      </c>
      <c r="AN1791" t="n">
        <v>9824</v>
      </c>
      <c r="AO1791" t="n">
        <v>660</v>
      </c>
      <c r="AP1791"/>
      <c r="AQ1791"/>
      <c r="AR1791"/>
    </row>
    <row r="1792">
      <c r="A1792" t="n">
        <v>180948</v>
      </c>
      <c r="B1792" t="s">
        <v>2935</v>
      </c>
      <c r="C1792" t="s">
        <v>2936</v>
      </c>
      <c r="D1792" t="s">
        <v>2929</v>
      </c>
      <c r="E1792" t="s">
        <v>891</v>
      </c>
      <c r="F1792" t="s">
        <v>148</v>
      </c>
      <c r="G1792" t="s">
        <v>149</v>
      </c>
      <c r="H1792" t="s">
        <v>150</v>
      </c>
      <c r="I1792" t="s">
        <v>175</v>
      </c>
      <c r="J1792" t="s">
        <v>168</v>
      </c>
      <c r="K1792" t="s">
        <v>153</v>
      </c>
      <c r="L1792" t="s">
        <v>155</v>
      </c>
      <c r="M1792" t="s">
        <v>155</v>
      </c>
      <c r="N1792" t="n">
        <v>-103.0016</v>
      </c>
      <c r="O1792" t="n">
        <v>42.8199</v>
      </c>
      <c r="P1792" t="n">
        <v>2802</v>
      </c>
      <c r="Q1792" t="n">
        <v>2186</v>
      </c>
      <c r="R1792" t="n">
        <v>63.4</v>
      </c>
      <c r="S1792" t="n">
        <v>77.7</v>
      </c>
      <c r="T1792" t="n">
        <v>3.9</v>
      </c>
      <c r="U1792" t="n">
        <v>11.8</v>
      </c>
      <c r="V1792" t="n">
        <v>0.5</v>
      </c>
      <c r="W1792" t="n">
        <v>0.9</v>
      </c>
      <c r="X1792" t="n">
        <v>70</v>
      </c>
      <c r="Y1792" t="n">
        <v>60</v>
      </c>
      <c r="Z1792" t="n">
        <v>15</v>
      </c>
      <c r="AA1792" t="n">
        <v>394</v>
      </c>
      <c r="AB1792" t="n">
        <v>38.1</v>
      </c>
      <c r="AC1792" t="n">
        <v>394</v>
      </c>
      <c r="AD1792" t="n">
        <v>38.1</v>
      </c>
      <c r="AE1792" t="n">
        <v>25.9</v>
      </c>
      <c r="AF1792" t="n">
        <v>314</v>
      </c>
      <c r="AG1792" t="n">
        <v>36</v>
      </c>
      <c r="AH1792" t="n">
        <v>81</v>
      </c>
      <c r="AI1792" t="n">
        <v>13852</v>
      </c>
      <c r="AJ1792" t="n">
        <v>10639</v>
      </c>
      <c r="AK1792" t="n">
        <v>10954</v>
      </c>
      <c r="AL1792" t="n">
        <v>13550</v>
      </c>
      <c r="AM1792" t="n">
        <v>15009</v>
      </c>
      <c r="AN1792" t="n">
        <v>15418</v>
      </c>
      <c r="AO1792"/>
      <c r="AP1792" t="n">
        <v>332</v>
      </c>
      <c r="AQ1792" t="n">
        <v>136</v>
      </c>
      <c r="AR1792"/>
    </row>
    <row r="1793">
      <c r="A1793" t="n">
        <v>180957</v>
      </c>
      <c r="B1793" t="s">
        <v>2937</v>
      </c>
      <c r="C1793" t="s">
        <v>1567</v>
      </c>
      <c r="D1793" t="s">
        <v>2929</v>
      </c>
      <c r="E1793" t="s">
        <v>891</v>
      </c>
      <c r="F1793" t="s">
        <v>279</v>
      </c>
      <c r="G1793" t="s">
        <v>189</v>
      </c>
      <c r="H1793" t="s">
        <v>174</v>
      </c>
      <c r="I1793" t="s">
        <v>151</v>
      </c>
      <c r="J1793" t="s">
        <v>164</v>
      </c>
      <c r="K1793"/>
      <c r="L1793" t="s">
        <v>155</v>
      </c>
      <c r="M1793" t="s">
        <v>155</v>
      </c>
      <c r="N1793" t="n">
        <v>-96.7052</v>
      </c>
      <c r="O1793" t="n">
        <v>40.8111</v>
      </c>
      <c r="P1793" t="n">
        <v>103</v>
      </c>
      <c r="Q1793" t="n">
        <v>103</v>
      </c>
      <c r="R1793" t="n">
        <v>15.5</v>
      </c>
      <c r="S1793" t="n">
        <v>20.4</v>
      </c>
      <c r="T1793" t="n">
        <v>23.3</v>
      </c>
      <c r="U1793" t="n">
        <v>35</v>
      </c>
      <c r="V1793" t="n">
        <v>3.9</v>
      </c>
      <c r="W1793" t="n">
        <v>0</v>
      </c>
      <c r="X1793" t="n">
        <v>93</v>
      </c>
      <c r="Y1793"/>
      <c r="Z1793" t="n">
        <v>9</v>
      </c>
      <c r="AA1793" t="n">
        <v>41</v>
      </c>
      <c r="AB1793" t="n">
        <v>90.2</v>
      </c>
      <c r="AC1793"/>
      <c r="AD1793"/>
      <c r="AE1793"/>
      <c r="AF1793" t="n">
        <v>49</v>
      </c>
      <c r="AG1793" t="n">
        <v>55</v>
      </c>
      <c r="AH1793" t="n">
        <v>55</v>
      </c>
      <c r="AI1793" t="n">
        <v>12686</v>
      </c>
      <c r="AJ1793" t="n">
        <v>13358</v>
      </c>
      <c r="AK1793" t="n">
        <v>14215</v>
      </c>
      <c r="AL1793" t="n">
        <v>15003</v>
      </c>
      <c r="AM1793" t="n">
        <v>18662</v>
      </c>
      <c r="AN1793" t="n">
        <v>18662</v>
      </c>
      <c r="AO1793"/>
      <c r="AP1793"/>
      <c r="AQ1793"/>
      <c r="AR1793"/>
    </row>
    <row r="1794">
      <c r="A1794" t="n">
        <v>180984</v>
      </c>
      <c r="B1794" t="s">
        <v>2938</v>
      </c>
      <c r="C1794" t="s">
        <v>276</v>
      </c>
      <c r="D1794" t="s">
        <v>2929</v>
      </c>
      <c r="E1794" t="s">
        <v>891</v>
      </c>
      <c r="F1794" t="s">
        <v>162</v>
      </c>
      <c r="G1794" t="s">
        <v>163</v>
      </c>
      <c r="H1794" t="s">
        <v>150</v>
      </c>
      <c r="I1794" t="s">
        <v>175</v>
      </c>
      <c r="J1794" t="s">
        <v>168</v>
      </c>
      <c r="K1794" t="s">
        <v>153</v>
      </c>
      <c r="L1794" t="s">
        <v>155</v>
      </c>
      <c r="M1794" t="s">
        <v>155</v>
      </c>
      <c r="N1794" t="n">
        <v>-97.0891</v>
      </c>
      <c r="O1794" t="n">
        <v>40.9149</v>
      </c>
      <c r="P1794" t="n">
        <v>3447</v>
      </c>
      <c r="Q1794" t="n">
        <v>2783</v>
      </c>
      <c r="R1794" t="n">
        <v>53.8</v>
      </c>
      <c r="S1794" t="n">
        <v>67.6</v>
      </c>
      <c r="T1794" t="n">
        <v>2.3</v>
      </c>
      <c r="U1794" t="n">
        <v>7.9</v>
      </c>
      <c r="V1794" t="n">
        <v>2.9</v>
      </c>
      <c r="W1794" t="n">
        <v>3.2</v>
      </c>
      <c r="X1794" t="n">
        <v>78</v>
      </c>
      <c r="Y1794"/>
      <c r="Z1794" t="n">
        <v>14</v>
      </c>
      <c r="AA1794" t="n">
        <v>348</v>
      </c>
      <c r="AB1794" t="n">
        <v>64.1</v>
      </c>
      <c r="AC1794" t="n">
        <v>348</v>
      </c>
      <c r="AD1794" t="n">
        <v>64.1</v>
      </c>
      <c r="AE1794" t="n">
        <v>46.8</v>
      </c>
      <c r="AF1794" t="n">
        <v>335</v>
      </c>
      <c r="AG1794" t="n">
        <v>11</v>
      </c>
      <c r="AH1794" t="n">
        <v>42</v>
      </c>
      <c r="AI1794" t="n">
        <v>24099</v>
      </c>
      <c r="AJ1794" t="n">
        <v>19320</v>
      </c>
      <c r="AK1794" t="n">
        <v>20192</v>
      </c>
      <c r="AL1794" t="n">
        <v>21880</v>
      </c>
      <c r="AM1794" t="n">
        <v>24197</v>
      </c>
      <c r="AN1794" t="n">
        <v>26363</v>
      </c>
      <c r="AO1794"/>
      <c r="AP1794" t="n">
        <v>227</v>
      </c>
      <c r="AQ1794" t="n">
        <v>119</v>
      </c>
      <c r="AR1794"/>
    </row>
    <row r="1795">
      <c r="A1795" t="n">
        <v>181002</v>
      </c>
      <c r="B1795" t="s">
        <v>2939</v>
      </c>
      <c r="C1795" t="s">
        <v>2931</v>
      </c>
      <c r="D1795" t="s">
        <v>2929</v>
      </c>
      <c r="E1795" t="s">
        <v>891</v>
      </c>
      <c r="F1795" t="s">
        <v>162</v>
      </c>
      <c r="G1795" t="s">
        <v>163</v>
      </c>
      <c r="H1795" t="s">
        <v>150</v>
      </c>
      <c r="I1795" t="s">
        <v>151</v>
      </c>
      <c r="J1795" t="s">
        <v>152</v>
      </c>
      <c r="K1795" t="s">
        <v>159</v>
      </c>
      <c r="L1795" t="s">
        <v>155</v>
      </c>
      <c r="M1795" t="s">
        <v>155</v>
      </c>
      <c r="N1795" t="n">
        <v>-95.9478</v>
      </c>
      <c r="O1795" t="n">
        <v>41.2654</v>
      </c>
      <c r="P1795" t="n">
        <v>9804</v>
      </c>
      <c r="Q1795" t="n">
        <v>4886</v>
      </c>
      <c r="R1795" t="n">
        <v>58.8</v>
      </c>
      <c r="S1795" t="n">
        <v>67.5</v>
      </c>
      <c r="T1795" t="n">
        <v>2.7</v>
      </c>
      <c r="U1795" t="n">
        <v>9.7</v>
      </c>
      <c r="V1795" t="n">
        <v>7.7</v>
      </c>
      <c r="W1795" t="n">
        <v>2.4</v>
      </c>
      <c r="X1795" t="n">
        <v>92</v>
      </c>
      <c r="Y1795"/>
      <c r="Z1795" t="n">
        <v>10</v>
      </c>
      <c r="AA1795" t="n">
        <v>1119</v>
      </c>
      <c r="AB1795" t="n">
        <v>80.5</v>
      </c>
      <c r="AC1795" t="n">
        <v>1091</v>
      </c>
      <c r="AD1795" t="n">
        <v>80</v>
      </c>
      <c r="AE1795" t="n">
        <v>73.3</v>
      </c>
      <c r="AF1795" t="n">
        <v>1028</v>
      </c>
      <c r="AG1795" t="n">
        <v>5</v>
      </c>
      <c r="AH1795" t="n">
        <v>92</v>
      </c>
      <c r="AI1795" t="n">
        <v>33364</v>
      </c>
      <c r="AJ1795" t="n">
        <v>21202</v>
      </c>
      <c r="AK1795" t="n">
        <v>22604</v>
      </c>
      <c r="AL1795" t="n">
        <v>25659</v>
      </c>
      <c r="AM1795" t="n">
        <v>31439</v>
      </c>
      <c r="AN1795" t="n">
        <v>35861</v>
      </c>
      <c r="AO1795" t="n">
        <v>1</v>
      </c>
      <c r="AP1795" t="n">
        <v>1069</v>
      </c>
      <c r="AQ1795" t="n">
        <v>334</v>
      </c>
      <c r="AR1795" t="n">
        <v>861</v>
      </c>
    </row>
    <row r="1796">
      <c r="A1796" t="n">
        <v>181020</v>
      </c>
      <c r="B1796" t="s">
        <v>2940</v>
      </c>
      <c r="C1796" t="s">
        <v>2941</v>
      </c>
      <c r="D1796" t="s">
        <v>2929</v>
      </c>
      <c r="E1796" t="s">
        <v>891</v>
      </c>
      <c r="F1796" t="s">
        <v>162</v>
      </c>
      <c r="G1796" t="s">
        <v>163</v>
      </c>
      <c r="H1796" t="s">
        <v>150</v>
      </c>
      <c r="I1796" t="s">
        <v>175</v>
      </c>
      <c r="J1796" t="s">
        <v>168</v>
      </c>
      <c r="K1796" t="s">
        <v>153</v>
      </c>
      <c r="L1796" t="s">
        <v>155</v>
      </c>
      <c r="M1796" t="s">
        <v>155</v>
      </c>
      <c r="N1796" t="n">
        <v>-96.9509</v>
      </c>
      <c r="O1796" t="n">
        <v>40.623</v>
      </c>
      <c r="P1796" t="n">
        <v>2399</v>
      </c>
      <c r="Q1796" t="n">
        <v>1060</v>
      </c>
      <c r="R1796" t="n">
        <v>45.9</v>
      </c>
      <c r="S1796" t="n">
        <v>71.7</v>
      </c>
      <c r="T1796" t="n">
        <v>4.5</v>
      </c>
      <c r="U1796" t="n">
        <v>10.8</v>
      </c>
      <c r="V1796" t="n">
        <v>1.5</v>
      </c>
      <c r="W1796" t="n">
        <v>3</v>
      </c>
      <c r="X1796" t="n">
        <v>72</v>
      </c>
      <c r="Y1796"/>
      <c r="Z1796" t="n">
        <v>11</v>
      </c>
      <c r="AA1796" t="n">
        <v>299</v>
      </c>
      <c r="AB1796" t="n">
        <v>55.9</v>
      </c>
      <c r="AC1796" t="n">
        <v>299</v>
      </c>
      <c r="AD1796" t="n">
        <v>55.9</v>
      </c>
      <c r="AE1796" t="n">
        <v>52.2</v>
      </c>
      <c r="AF1796" t="n">
        <v>239</v>
      </c>
      <c r="AG1796" t="n">
        <v>28</v>
      </c>
      <c r="AH1796" t="n">
        <v>91</v>
      </c>
      <c r="AI1796" t="n">
        <v>26112</v>
      </c>
      <c r="AJ1796" t="n">
        <v>24496</v>
      </c>
      <c r="AK1796" t="n">
        <v>21092</v>
      </c>
      <c r="AL1796" t="n">
        <v>25256</v>
      </c>
      <c r="AM1796" t="n">
        <v>22691</v>
      </c>
      <c r="AN1796" t="n">
        <v>31980</v>
      </c>
      <c r="AO1796"/>
      <c r="AP1796" t="n">
        <v>268</v>
      </c>
      <c r="AQ1796" t="n">
        <v>276</v>
      </c>
      <c r="AR1796" t="n">
        <v>16</v>
      </c>
    </row>
    <row r="1797">
      <c r="A1797" t="n">
        <v>181127</v>
      </c>
      <c r="B1797" t="s">
        <v>2942</v>
      </c>
      <c r="C1797" t="s">
        <v>2943</v>
      </c>
      <c r="D1797" t="s">
        <v>2929</v>
      </c>
      <c r="E1797" t="s">
        <v>891</v>
      </c>
      <c r="F1797" t="s">
        <v>162</v>
      </c>
      <c r="G1797" t="s">
        <v>163</v>
      </c>
      <c r="H1797" t="s">
        <v>150</v>
      </c>
      <c r="I1797" t="s">
        <v>175</v>
      </c>
      <c r="J1797" t="s">
        <v>168</v>
      </c>
      <c r="K1797" t="s">
        <v>179</v>
      </c>
      <c r="L1797" t="s">
        <v>155</v>
      </c>
      <c r="M1797" t="s">
        <v>155</v>
      </c>
      <c r="N1797" t="n">
        <v>-98.3744</v>
      </c>
      <c r="O1797" t="n">
        <v>40.5902</v>
      </c>
      <c r="P1797" t="n">
        <v>995</v>
      </c>
      <c r="Q1797" t="n">
        <v>972</v>
      </c>
      <c r="R1797" t="n">
        <v>53</v>
      </c>
      <c r="S1797" t="n">
        <v>66.2</v>
      </c>
      <c r="T1797" t="n">
        <v>5.9</v>
      </c>
      <c r="U1797" t="n">
        <v>9.9</v>
      </c>
      <c r="V1797" t="n">
        <v>0.7</v>
      </c>
      <c r="W1797" t="n">
        <v>6.9</v>
      </c>
      <c r="X1797" t="n">
        <v>68</v>
      </c>
      <c r="Y1797"/>
      <c r="Z1797" t="n">
        <v>14</v>
      </c>
      <c r="AA1797" t="n">
        <v>306</v>
      </c>
      <c r="AB1797" t="n">
        <v>53.3</v>
      </c>
      <c r="AC1797" t="n">
        <v>306</v>
      </c>
      <c r="AD1797" t="n">
        <v>53.3</v>
      </c>
      <c r="AE1797" t="n">
        <v>46.7</v>
      </c>
      <c r="AF1797" t="n">
        <v>264</v>
      </c>
      <c r="AG1797" t="n">
        <v>29</v>
      </c>
      <c r="AH1797" t="n">
        <v>100</v>
      </c>
      <c r="AI1797" t="n">
        <v>21821</v>
      </c>
      <c r="AJ1797" t="n">
        <v>17273</v>
      </c>
      <c r="AK1797" t="n">
        <v>18019</v>
      </c>
      <c r="AL1797" t="n">
        <v>18749</v>
      </c>
      <c r="AM1797" t="n">
        <v>22393</v>
      </c>
      <c r="AN1797" t="n">
        <v>25685</v>
      </c>
      <c r="AO1797"/>
      <c r="AP1797" t="n">
        <v>199</v>
      </c>
      <c r="AQ1797" t="n">
        <v>7</v>
      </c>
      <c r="AR1797"/>
    </row>
    <row r="1798">
      <c r="A1798" t="n">
        <v>181145</v>
      </c>
      <c r="B1798" t="s">
        <v>2944</v>
      </c>
      <c r="C1798" t="s">
        <v>2931</v>
      </c>
      <c r="D1798" t="s">
        <v>2929</v>
      </c>
      <c r="E1798" t="s">
        <v>891</v>
      </c>
      <c r="F1798" t="s">
        <v>162</v>
      </c>
      <c r="G1798" t="s">
        <v>163</v>
      </c>
      <c r="H1798" t="s">
        <v>150</v>
      </c>
      <c r="I1798" t="s">
        <v>151</v>
      </c>
      <c r="J1798" t="s">
        <v>164</v>
      </c>
      <c r="K1798" t="s">
        <v>176</v>
      </c>
      <c r="L1798" t="s">
        <v>155</v>
      </c>
      <c r="M1798" t="s">
        <v>155</v>
      </c>
      <c r="N1798" t="n">
        <v>-96.0204</v>
      </c>
      <c r="O1798" t="n">
        <v>41.3221</v>
      </c>
      <c r="P1798" t="n">
        <v>24</v>
      </c>
      <c r="Q1798" t="n">
        <v>24</v>
      </c>
      <c r="R1798" t="n">
        <v>91.7</v>
      </c>
      <c r="S1798" t="n">
        <v>70.8</v>
      </c>
      <c r="T1798" t="n">
        <v>12.5</v>
      </c>
      <c r="U1798" t="n">
        <v>12.5</v>
      </c>
      <c r="V1798" t="n">
        <v>0</v>
      </c>
      <c r="W1798" t="n">
        <v>0</v>
      </c>
      <c r="X1798"/>
      <c r="Y1798"/>
      <c r="Z1798" t="n">
        <v>8</v>
      </c>
      <c r="AA1798"/>
      <c r="AB1798"/>
      <c r="AC1798"/>
      <c r="AD1798"/>
      <c r="AE1798"/>
      <c r="AF1798" t="n">
        <v>0</v>
      </c>
      <c r="AG1798" t="n">
        <v>13</v>
      </c>
      <c r="AH1798" t="n">
        <v>100</v>
      </c>
      <c r="AI1798"/>
      <c r="AJ1798"/>
      <c r="AK1798"/>
      <c r="AL1798"/>
      <c r="AM1798"/>
      <c r="AN1798"/>
      <c r="AO1798"/>
      <c r="AP1798" t="n">
        <v>12</v>
      </c>
      <c r="AQ1798"/>
      <c r="AR1798"/>
    </row>
    <row r="1799">
      <c r="A1799" t="n">
        <v>181190</v>
      </c>
      <c r="B1799" t="s">
        <v>2945</v>
      </c>
      <c r="C1799" t="s">
        <v>1567</v>
      </c>
      <c r="D1799" t="s">
        <v>2929</v>
      </c>
      <c r="E1799" t="s">
        <v>891</v>
      </c>
      <c r="F1799" t="s">
        <v>279</v>
      </c>
      <c r="G1799" t="s">
        <v>189</v>
      </c>
      <c r="H1799" t="s">
        <v>174</v>
      </c>
      <c r="I1799" t="s">
        <v>151</v>
      </c>
      <c r="J1799" t="s">
        <v>164</v>
      </c>
      <c r="K1799"/>
      <c r="L1799" t="s">
        <v>155</v>
      </c>
      <c r="M1799" t="s">
        <v>155</v>
      </c>
      <c r="N1799" t="n">
        <v>-96.6265</v>
      </c>
      <c r="O1799" t="n">
        <v>40.8153</v>
      </c>
      <c r="P1799" t="n">
        <v>151</v>
      </c>
      <c r="Q1799" t="n">
        <v>151</v>
      </c>
      <c r="R1799" t="n">
        <v>97.4</v>
      </c>
      <c r="S1799" t="n">
        <v>73.5</v>
      </c>
      <c r="T1799" t="n">
        <v>2.6</v>
      </c>
      <c r="U1799" t="n">
        <v>16.6</v>
      </c>
      <c r="V1799" t="n">
        <v>1.3</v>
      </c>
      <c r="W1799" t="n">
        <v>0</v>
      </c>
      <c r="X1799" t="n">
        <v>73</v>
      </c>
      <c r="Y1799"/>
      <c r="Z1799" t="n">
        <v>9</v>
      </c>
      <c r="AA1799" t="n">
        <v>41</v>
      </c>
      <c r="AB1799" t="n">
        <v>58.5</v>
      </c>
      <c r="AC1799"/>
      <c r="AD1799"/>
      <c r="AE1799"/>
      <c r="AF1799" t="n">
        <v>48</v>
      </c>
      <c r="AG1799" t="n">
        <v>62</v>
      </c>
      <c r="AH1799" t="n">
        <v>64</v>
      </c>
      <c r="AI1799" t="n">
        <v>9063</v>
      </c>
      <c r="AJ1799" t="n">
        <v>7993</v>
      </c>
      <c r="AK1799" t="n">
        <v>7896</v>
      </c>
      <c r="AL1799" t="n">
        <v>12247</v>
      </c>
      <c r="AM1799" t="n">
        <v>15397</v>
      </c>
      <c r="AN1799" t="n">
        <v>16878</v>
      </c>
      <c r="AO1799"/>
      <c r="AP1799"/>
      <c r="AQ1799"/>
      <c r="AR1799"/>
    </row>
    <row r="1800">
      <c r="A1800" t="n">
        <v>181215</v>
      </c>
      <c r="B1800" t="s">
        <v>2946</v>
      </c>
      <c r="C1800" t="s">
        <v>2947</v>
      </c>
      <c r="D1800" t="s">
        <v>2929</v>
      </c>
      <c r="E1800" t="s">
        <v>891</v>
      </c>
      <c r="F1800" t="s">
        <v>148</v>
      </c>
      <c r="G1800" t="s">
        <v>149</v>
      </c>
      <c r="H1800" t="s">
        <v>150</v>
      </c>
      <c r="I1800" t="s">
        <v>175</v>
      </c>
      <c r="J1800" t="s">
        <v>152</v>
      </c>
      <c r="K1800" t="s">
        <v>153</v>
      </c>
      <c r="L1800" t="s">
        <v>155</v>
      </c>
      <c r="M1800" t="s">
        <v>155</v>
      </c>
      <c r="N1800" t="n">
        <v>-99.0987</v>
      </c>
      <c r="O1800" t="n">
        <v>40.7015</v>
      </c>
      <c r="P1800" t="n">
        <v>7212</v>
      </c>
      <c r="Q1800" t="n">
        <v>4683</v>
      </c>
      <c r="R1800" t="n">
        <v>64</v>
      </c>
      <c r="S1800" t="n">
        <v>72.7</v>
      </c>
      <c r="T1800" t="n">
        <v>2.6</v>
      </c>
      <c r="U1800" t="n">
        <v>14.1</v>
      </c>
      <c r="V1800" t="n">
        <v>0.7</v>
      </c>
      <c r="W1800" t="n">
        <v>6.1</v>
      </c>
      <c r="X1800" t="n">
        <v>77</v>
      </c>
      <c r="Y1800" t="n">
        <v>41</v>
      </c>
      <c r="Z1800" t="n">
        <v>13</v>
      </c>
      <c r="AA1800" t="n">
        <v>897</v>
      </c>
      <c r="AB1800" t="n">
        <v>59.8</v>
      </c>
      <c r="AC1800" t="n">
        <v>730</v>
      </c>
      <c r="AD1800" t="n">
        <v>60.1</v>
      </c>
      <c r="AE1800" t="n">
        <v>37.9</v>
      </c>
      <c r="AF1800" t="n">
        <v>846</v>
      </c>
      <c r="AG1800" t="n">
        <v>34</v>
      </c>
      <c r="AH1800" t="n">
        <v>79</v>
      </c>
      <c r="AI1800" t="n">
        <v>16249</v>
      </c>
      <c r="AJ1800" t="n">
        <v>13187</v>
      </c>
      <c r="AK1800" t="n">
        <v>13627</v>
      </c>
      <c r="AL1800" t="n">
        <v>14549</v>
      </c>
      <c r="AM1800" t="n">
        <v>18575</v>
      </c>
      <c r="AN1800" t="n">
        <v>20731</v>
      </c>
      <c r="AO1800"/>
      <c r="AP1800" t="n">
        <v>856</v>
      </c>
      <c r="AQ1800" t="n">
        <v>487</v>
      </c>
      <c r="AR1800"/>
    </row>
    <row r="1801">
      <c r="A1801" t="n">
        <v>181297</v>
      </c>
      <c r="B1801" t="s">
        <v>2948</v>
      </c>
      <c r="C1801" t="s">
        <v>2931</v>
      </c>
      <c r="D1801" t="s">
        <v>2929</v>
      </c>
      <c r="E1801" t="s">
        <v>891</v>
      </c>
      <c r="F1801" t="s">
        <v>162</v>
      </c>
      <c r="G1801" t="s">
        <v>163</v>
      </c>
      <c r="H1801" t="s">
        <v>150</v>
      </c>
      <c r="I1801" t="s">
        <v>151</v>
      </c>
      <c r="J1801" t="s">
        <v>168</v>
      </c>
      <c r="K1801" t="s">
        <v>209</v>
      </c>
      <c r="L1801" t="s">
        <v>155</v>
      </c>
      <c r="M1801" t="s">
        <v>155</v>
      </c>
      <c r="N1801" t="n">
        <v>-96.0485</v>
      </c>
      <c r="O1801" t="n">
        <v>41.266</v>
      </c>
      <c r="P1801" t="n">
        <v>1307</v>
      </c>
      <c r="Q1801" t="n">
        <v>928</v>
      </c>
      <c r="R1801" t="n">
        <v>88.8</v>
      </c>
      <c r="S1801" t="n">
        <v>75.2</v>
      </c>
      <c r="T1801" t="n">
        <v>5.7</v>
      </c>
      <c r="U1801" t="n">
        <v>8.5</v>
      </c>
      <c r="V1801" t="n">
        <v>3.7</v>
      </c>
      <c r="W1801" t="n">
        <v>0.1</v>
      </c>
      <c r="X1801" t="n">
        <v>78</v>
      </c>
      <c r="Y1801" t="n">
        <v>100</v>
      </c>
      <c r="Z1801" t="n">
        <v>12</v>
      </c>
      <c r="AA1801" t="n">
        <v>39</v>
      </c>
      <c r="AB1801" t="n">
        <v>66.7</v>
      </c>
      <c r="AC1801" t="n">
        <v>35</v>
      </c>
      <c r="AD1801" t="n">
        <v>60</v>
      </c>
      <c r="AE1801" t="n">
        <v>45.7</v>
      </c>
      <c r="AF1801" t="n">
        <v>37</v>
      </c>
      <c r="AG1801" t="n">
        <v>32</v>
      </c>
      <c r="AH1801" t="n">
        <v>89</v>
      </c>
      <c r="AI1801" t="n">
        <v>20650</v>
      </c>
      <c r="AJ1801" t="n">
        <v>19264</v>
      </c>
      <c r="AK1801" t="n">
        <v>14688</v>
      </c>
      <c r="AL1801" t="n">
        <v>17532</v>
      </c>
      <c r="AM1801" t="n">
        <v>21381</v>
      </c>
      <c r="AN1801" t="n">
        <v>22298</v>
      </c>
      <c r="AO1801" t="n">
        <v>62</v>
      </c>
      <c r="AP1801" t="n">
        <v>243</v>
      </c>
      <c r="AQ1801" t="n">
        <v>91</v>
      </c>
      <c r="AR1801" t="n">
        <v>54</v>
      </c>
    </row>
    <row r="1802">
      <c r="A1802" t="n">
        <v>181303</v>
      </c>
      <c r="B1802" t="s">
        <v>2949</v>
      </c>
      <c r="C1802" t="s">
        <v>2931</v>
      </c>
      <c r="D1802" t="s">
        <v>2929</v>
      </c>
      <c r="E1802" t="s">
        <v>891</v>
      </c>
      <c r="F1802" t="s">
        <v>173</v>
      </c>
      <c r="G1802" t="s">
        <v>149</v>
      </c>
      <c r="H1802" t="s">
        <v>174</v>
      </c>
      <c r="I1802" t="s">
        <v>151</v>
      </c>
      <c r="J1802" t="s">
        <v>238</v>
      </c>
      <c r="K1802" t="s">
        <v>176</v>
      </c>
      <c r="L1802" t="s">
        <v>155</v>
      </c>
      <c r="M1802" t="s">
        <v>155</v>
      </c>
      <c r="N1802" t="n">
        <v>-95.9578</v>
      </c>
      <c r="O1802" t="n">
        <v>41.3105</v>
      </c>
      <c r="P1802" t="n">
        <v>22686</v>
      </c>
      <c r="Q1802" t="n">
        <v>22686</v>
      </c>
      <c r="R1802" t="n">
        <v>52.3</v>
      </c>
      <c r="S1802" t="n">
        <v>49.7</v>
      </c>
      <c r="T1802" t="n">
        <v>9.6</v>
      </c>
      <c r="U1802" t="n">
        <v>17.7</v>
      </c>
      <c r="V1802" t="n">
        <v>2.9</v>
      </c>
      <c r="W1802" t="n">
        <v>0.5</v>
      </c>
      <c r="X1802" t="n">
        <v>68</v>
      </c>
      <c r="Y1802" t="n">
        <v>41</v>
      </c>
      <c r="Z1802" t="n">
        <v>19</v>
      </c>
      <c r="AA1802" t="n">
        <v>569</v>
      </c>
      <c r="AB1802" t="n">
        <v>25.1</v>
      </c>
      <c r="AC1802"/>
      <c r="AD1802"/>
      <c r="AE1802"/>
      <c r="AF1802" t="n">
        <v>561</v>
      </c>
      <c r="AG1802" t="n">
        <v>20</v>
      </c>
      <c r="AH1802" t="n">
        <v>31</v>
      </c>
      <c r="AI1802" t="n">
        <v>4691</v>
      </c>
      <c r="AJ1802" t="n">
        <v>2961</v>
      </c>
      <c r="AK1802" t="n">
        <v>3532</v>
      </c>
      <c r="AL1802" t="n">
        <v>4471</v>
      </c>
      <c r="AM1802" t="n">
        <v>6494</v>
      </c>
      <c r="AN1802" t="n">
        <v>8771</v>
      </c>
      <c r="AO1802" t="n">
        <v>1376</v>
      </c>
      <c r="AP1802"/>
      <c r="AQ1802"/>
      <c r="AR1802"/>
    </row>
    <row r="1803">
      <c r="A1803" t="n">
        <v>181312</v>
      </c>
      <c r="B1803" t="s">
        <v>2950</v>
      </c>
      <c r="C1803" t="s">
        <v>2951</v>
      </c>
      <c r="D1803" t="s">
        <v>2929</v>
      </c>
      <c r="E1803" t="s">
        <v>891</v>
      </c>
      <c r="F1803" t="s">
        <v>173</v>
      </c>
      <c r="G1803" t="s">
        <v>149</v>
      </c>
      <c r="H1803" t="s">
        <v>174</v>
      </c>
      <c r="I1803" t="s">
        <v>205</v>
      </c>
      <c r="J1803" t="s">
        <v>168</v>
      </c>
      <c r="K1803" t="s">
        <v>176</v>
      </c>
      <c r="L1803" t="s">
        <v>155</v>
      </c>
      <c r="M1803" t="s">
        <v>155</v>
      </c>
      <c r="N1803" t="n">
        <v>-100.7715</v>
      </c>
      <c r="O1803" t="n">
        <v>41.0927</v>
      </c>
      <c r="P1803" t="n">
        <v>2867</v>
      </c>
      <c r="Q1803" t="n">
        <v>2867</v>
      </c>
      <c r="R1803" t="n">
        <v>61.2</v>
      </c>
      <c r="S1803" t="n">
        <v>81.4</v>
      </c>
      <c r="T1803" t="n">
        <v>2.2</v>
      </c>
      <c r="U1803" t="n">
        <v>8.8</v>
      </c>
      <c r="V1803" t="n">
        <v>0.6</v>
      </c>
      <c r="W1803" t="n">
        <v>2.5</v>
      </c>
      <c r="X1803" t="n">
        <v>64</v>
      </c>
      <c r="Y1803" t="n">
        <v>25</v>
      </c>
      <c r="Z1803" t="n">
        <v>9</v>
      </c>
      <c r="AA1803" t="n">
        <v>320</v>
      </c>
      <c r="AB1803" t="n">
        <v>45.6</v>
      </c>
      <c r="AC1803"/>
      <c r="AD1803"/>
      <c r="AE1803"/>
      <c r="AF1803" t="n">
        <v>299</v>
      </c>
      <c r="AG1803" t="n">
        <v>18</v>
      </c>
      <c r="AH1803" t="n">
        <v>46</v>
      </c>
      <c r="AI1803" t="n">
        <v>7223</v>
      </c>
      <c r="AJ1803" t="n">
        <v>4448</v>
      </c>
      <c r="AK1803" t="n">
        <v>3578</v>
      </c>
      <c r="AL1803" t="n">
        <v>6659</v>
      </c>
      <c r="AM1803" t="n">
        <v>9446</v>
      </c>
      <c r="AN1803" t="n">
        <v>10250</v>
      </c>
      <c r="AO1803" t="n">
        <v>262</v>
      </c>
      <c r="AP1803"/>
      <c r="AQ1803"/>
      <c r="AR1803"/>
    </row>
    <row r="1804">
      <c r="A1804" t="n">
        <v>181330</v>
      </c>
      <c r="B1804" t="s">
        <v>2952</v>
      </c>
      <c r="C1804" t="s">
        <v>768</v>
      </c>
      <c r="D1804" t="s">
        <v>2929</v>
      </c>
      <c r="E1804" t="s">
        <v>891</v>
      </c>
      <c r="F1804" t="s">
        <v>162</v>
      </c>
      <c r="G1804" t="s">
        <v>163</v>
      </c>
      <c r="H1804" t="s">
        <v>150</v>
      </c>
      <c r="I1804" t="s">
        <v>175</v>
      </c>
      <c r="J1804" t="s">
        <v>168</v>
      </c>
      <c r="K1804" t="s">
        <v>153</v>
      </c>
      <c r="L1804" t="s">
        <v>155</v>
      </c>
      <c r="M1804" t="s">
        <v>155</v>
      </c>
      <c r="N1804" t="n">
        <v>-96.488</v>
      </c>
      <c r="O1804" t="n">
        <v>41.4367</v>
      </c>
      <c r="P1804" t="n">
        <v>1911</v>
      </c>
      <c r="Q1804" t="n">
        <v>1572</v>
      </c>
      <c r="R1804" t="n">
        <v>52.7</v>
      </c>
      <c r="S1804" t="n">
        <v>53.1</v>
      </c>
      <c r="T1804" t="n">
        <v>7.4</v>
      </c>
      <c r="U1804" t="n">
        <v>19.8</v>
      </c>
      <c r="V1804" t="n">
        <v>2.4</v>
      </c>
      <c r="W1804" t="n">
        <v>5.8</v>
      </c>
      <c r="X1804" t="n">
        <v>73</v>
      </c>
      <c r="Y1804"/>
      <c r="Z1804" t="n">
        <v>13</v>
      </c>
      <c r="AA1804" t="n">
        <v>324</v>
      </c>
      <c r="AB1804" t="n">
        <v>43.2</v>
      </c>
      <c r="AC1804" t="n">
        <v>324</v>
      </c>
      <c r="AD1804" t="n">
        <v>43.2</v>
      </c>
      <c r="AE1804" t="n">
        <v>35.2</v>
      </c>
      <c r="AF1804" t="n">
        <v>324</v>
      </c>
      <c r="AG1804" t="n">
        <v>28</v>
      </c>
      <c r="AH1804" t="n">
        <v>88</v>
      </c>
      <c r="AI1804" t="n">
        <v>24143</v>
      </c>
      <c r="AJ1804" t="n">
        <v>19899</v>
      </c>
      <c r="AK1804" t="n">
        <v>20021</v>
      </c>
      <c r="AL1804" t="n">
        <v>24009</v>
      </c>
      <c r="AM1804" t="n">
        <v>25764</v>
      </c>
      <c r="AN1804" t="n">
        <v>26119</v>
      </c>
      <c r="AO1804"/>
      <c r="AP1804" t="n">
        <v>228</v>
      </c>
      <c r="AQ1804" t="n">
        <v>78</v>
      </c>
      <c r="AR1804"/>
    </row>
    <row r="1805">
      <c r="A1805" t="n">
        <v>181394</v>
      </c>
      <c r="B1805" t="s">
        <v>2953</v>
      </c>
      <c r="C1805" t="s">
        <v>2931</v>
      </c>
      <c r="D1805" t="s">
        <v>2929</v>
      </c>
      <c r="E1805" t="s">
        <v>891</v>
      </c>
      <c r="F1805" t="s">
        <v>148</v>
      </c>
      <c r="G1805" t="s">
        <v>149</v>
      </c>
      <c r="H1805" t="s">
        <v>150</v>
      </c>
      <c r="I1805" t="s">
        <v>151</v>
      </c>
      <c r="J1805" t="s">
        <v>238</v>
      </c>
      <c r="K1805" t="s">
        <v>159</v>
      </c>
      <c r="L1805" t="s">
        <v>155</v>
      </c>
      <c r="M1805" t="s">
        <v>155</v>
      </c>
      <c r="N1805" t="n">
        <v>-96.0085</v>
      </c>
      <c r="O1805" t="n">
        <v>41.2588</v>
      </c>
      <c r="P1805" t="n">
        <v>17972</v>
      </c>
      <c r="Q1805" t="n">
        <v>13799</v>
      </c>
      <c r="R1805" t="n">
        <v>55.2</v>
      </c>
      <c r="S1805" t="n">
        <v>61.4</v>
      </c>
      <c r="T1805" t="n">
        <v>7.8</v>
      </c>
      <c r="U1805" t="n">
        <v>16.5</v>
      </c>
      <c r="V1805" t="n">
        <v>4.9</v>
      </c>
      <c r="W1805" t="n">
        <v>3.6</v>
      </c>
      <c r="X1805" t="n">
        <v>76</v>
      </c>
      <c r="Y1805" t="n">
        <v>49</v>
      </c>
      <c r="Z1805" t="n">
        <v>15</v>
      </c>
      <c r="AA1805" t="n">
        <v>2019</v>
      </c>
      <c r="AB1805" t="n">
        <v>47.5</v>
      </c>
      <c r="AC1805" t="n">
        <v>1542</v>
      </c>
      <c r="AD1805" t="n">
        <v>49.4</v>
      </c>
      <c r="AE1805" t="n">
        <v>27.5</v>
      </c>
      <c r="AF1805" t="n">
        <v>2292</v>
      </c>
      <c r="AG1805" t="n">
        <v>33</v>
      </c>
      <c r="AH1805" t="n">
        <v>74</v>
      </c>
      <c r="AI1805" t="n">
        <v>13284</v>
      </c>
      <c r="AJ1805" t="n">
        <v>9908</v>
      </c>
      <c r="AK1805" t="n">
        <v>10689</v>
      </c>
      <c r="AL1805" t="n">
        <v>12407</v>
      </c>
      <c r="AM1805" t="n">
        <v>15900</v>
      </c>
      <c r="AN1805" t="n">
        <v>17566</v>
      </c>
      <c r="AO1805"/>
      <c r="AP1805" t="n">
        <v>2373</v>
      </c>
      <c r="AQ1805" t="n">
        <v>862</v>
      </c>
      <c r="AR1805" t="n">
        <v>31</v>
      </c>
    </row>
    <row r="1806">
      <c r="A1806" t="n">
        <v>181419</v>
      </c>
      <c r="B1806" t="s">
        <v>2954</v>
      </c>
      <c r="C1806" t="s">
        <v>2955</v>
      </c>
      <c r="D1806" t="s">
        <v>2929</v>
      </c>
      <c r="E1806" t="s">
        <v>891</v>
      </c>
      <c r="F1806" t="s">
        <v>148</v>
      </c>
      <c r="G1806" t="s">
        <v>149</v>
      </c>
      <c r="H1806" t="s">
        <v>150</v>
      </c>
      <c r="I1806" t="s">
        <v>205</v>
      </c>
      <c r="J1806" t="s">
        <v>164</v>
      </c>
      <c r="K1806" t="s">
        <v>323</v>
      </c>
      <c r="L1806" t="s">
        <v>155</v>
      </c>
      <c r="M1806" t="s">
        <v>154</v>
      </c>
      <c r="N1806" t="n">
        <v>-96.3518</v>
      </c>
      <c r="O1806" t="n">
        <v>42.1168</v>
      </c>
      <c r="P1806" t="n">
        <v>851</v>
      </c>
      <c r="Q1806" t="n">
        <v>851</v>
      </c>
      <c r="R1806" t="n">
        <v>64.7</v>
      </c>
      <c r="S1806" t="n">
        <v>20.1</v>
      </c>
      <c r="T1806" t="n">
        <v>0.9</v>
      </c>
      <c r="U1806" t="n">
        <v>2.1</v>
      </c>
      <c r="V1806" t="n">
        <v>0.9</v>
      </c>
      <c r="W1806" t="n">
        <v>0</v>
      </c>
      <c r="X1806"/>
      <c r="Y1806"/>
      <c r="Z1806" t="n">
        <v>6</v>
      </c>
      <c r="AA1806" t="n">
        <v>18</v>
      </c>
      <c r="AB1806" t="n">
        <v>16.7</v>
      </c>
      <c r="AC1806"/>
      <c r="AD1806"/>
      <c r="AE1806"/>
      <c r="AF1806" t="n">
        <v>18</v>
      </c>
      <c r="AG1806" t="n">
        <v>30</v>
      </c>
      <c r="AH1806" t="n">
        <v>100</v>
      </c>
      <c r="AI1806" t="n">
        <v>22666</v>
      </c>
      <c r="AJ1806" t="n">
        <v>21691</v>
      </c>
      <c r="AK1806" t="n">
        <v>21715</v>
      </c>
      <c r="AL1806" t="n">
        <v>24140</v>
      </c>
      <c r="AM1806"/>
      <c r="AN1806"/>
      <c r="AO1806" t="n">
        <v>32</v>
      </c>
      <c r="AP1806"/>
      <c r="AQ1806"/>
      <c r="AR1806"/>
    </row>
    <row r="1807">
      <c r="A1807" t="n">
        <v>181428</v>
      </c>
      <c r="B1807" t="s">
        <v>2956</v>
      </c>
      <c r="C1807" t="s">
        <v>2931</v>
      </c>
      <c r="D1807" t="s">
        <v>2929</v>
      </c>
      <c r="E1807" t="s">
        <v>891</v>
      </c>
      <c r="F1807" t="s">
        <v>148</v>
      </c>
      <c r="G1807" t="s">
        <v>149</v>
      </c>
      <c r="H1807" t="s">
        <v>150</v>
      </c>
      <c r="I1807" t="s">
        <v>151</v>
      </c>
      <c r="J1807" t="s">
        <v>168</v>
      </c>
      <c r="K1807" t="s">
        <v>209</v>
      </c>
      <c r="L1807" t="s">
        <v>155</v>
      </c>
      <c r="M1807" t="s">
        <v>155</v>
      </c>
      <c r="N1807" t="n">
        <v>-95.974</v>
      </c>
      <c r="O1807" t="n">
        <v>41.2563</v>
      </c>
      <c r="P1807" t="n">
        <v>4080</v>
      </c>
      <c r="Q1807" t="n">
        <v>1068</v>
      </c>
      <c r="R1807" t="n">
        <v>85.2</v>
      </c>
      <c r="S1807" t="n">
        <v>78.1</v>
      </c>
      <c r="T1807" t="n">
        <v>2.7</v>
      </c>
      <c r="U1807" t="n">
        <v>11</v>
      </c>
      <c r="V1807" t="n">
        <v>2.4</v>
      </c>
      <c r="W1807" t="n">
        <v>1.5</v>
      </c>
      <c r="X1807"/>
      <c r="Y1807"/>
      <c r="Z1807" t="n">
        <v>2</v>
      </c>
      <c r="AA1807"/>
      <c r="AB1807"/>
      <c r="AC1807"/>
      <c r="AD1807"/>
      <c r="AE1807"/>
      <c r="AF1807" t="n">
        <v>0</v>
      </c>
      <c r="AG1807" t="n">
        <v>22</v>
      </c>
      <c r="AH1807" t="n">
        <v>70</v>
      </c>
      <c r="AI1807"/>
      <c r="AJ1807"/>
      <c r="AK1807"/>
      <c r="AL1807"/>
      <c r="AM1807"/>
      <c r="AN1807"/>
      <c r="AO1807"/>
      <c r="AP1807" t="n">
        <v>435</v>
      </c>
      <c r="AQ1807" t="n">
        <v>294</v>
      </c>
      <c r="AR1807" t="n">
        <v>399</v>
      </c>
    </row>
    <row r="1808">
      <c r="A1808" t="n">
        <v>181446</v>
      </c>
      <c r="B1808" t="s">
        <v>2957</v>
      </c>
      <c r="C1808" t="s">
        <v>1567</v>
      </c>
      <c r="D1808" t="s">
        <v>2929</v>
      </c>
      <c r="E1808" t="s">
        <v>891</v>
      </c>
      <c r="F1808" t="s">
        <v>162</v>
      </c>
      <c r="G1808" t="s">
        <v>163</v>
      </c>
      <c r="H1808" t="s">
        <v>150</v>
      </c>
      <c r="I1808" t="s">
        <v>151</v>
      </c>
      <c r="J1808" t="s">
        <v>168</v>
      </c>
      <c r="K1808" t="s">
        <v>153</v>
      </c>
      <c r="L1808" t="s">
        <v>155</v>
      </c>
      <c r="M1808" t="s">
        <v>155</v>
      </c>
      <c r="N1808" t="n">
        <v>-96.6483</v>
      </c>
      <c r="O1808" t="n">
        <v>40.8391</v>
      </c>
      <c r="P1808" t="n">
        <v>3983</v>
      </c>
      <c r="Q1808" t="n">
        <v>3829</v>
      </c>
      <c r="R1808" t="n">
        <v>60.3</v>
      </c>
      <c r="S1808" t="n">
        <v>76.7</v>
      </c>
      <c r="T1808" t="n">
        <v>3</v>
      </c>
      <c r="U1808" t="n">
        <v>8.9</v>
      </c>
      <c r="V1808" t="n">
        <v>3.8</v>
      </c>
      <c r="W1808" t="n">
        <v>1</v>
      </c>
      <c r="X1808" t="n">
        <v>75</v>
      </c>
      <c r="Y1808"/>
      <c r="Z1808" t="n">
        <v>13</v>
      </c>
      <c r="AA1808" t="n">
        <v>405</v>
      </c>
      <c r="AB1808" t="n">
        <v>68.9</v>
      </c>
      <c r="AC1808" t="n">
        <v>405</v>
      </c>
      <c r="AD1808" t="n">
        <v>68.9</v>
      </c>
      <c r="AE1808" t="n">
        <v>58.3</v>
      </c>
      <c r="AF1808" t="n">
        <v>358</v>
      </c>
      <c r="AG1808" t="n">
        <v>30</v>
      </c>
      <c r="AH1808" t="n">
        <v>98</v>
      </c>
      <c r="AI1808" t="n">
        <v>24863</v>
      </c>
      <c r="AJ1808" t="n">
        <v>20377</v>
      </c>
      <c r="AK1808" t="n">
        <v>18737</v>
      </c>
      <c r="AL1808" t="n">
        <v>19482</v>
      </c>
      <c r="AM1808" t="n">
        <v>24859</v>
      </c>
      <c r="AN1808" t="n">
        <v>27670</v>
      </c>
      <c r="AO1808"/>
      <c r="AP1808" t="n">
        <v>389</v>
      </c>
      <c r="AQ1808" t="n">
        <v>33</v>
      </c>
      <c r="AR1808"/>
    </row>
    <row r="1809">
      <c r="A1809" t="n">
        <v>181464</v>
      </c>
      <c r="B1809" t="s">
        <v>2958</v>
      </c>
      <c r="C1809" t="s">
        <v>1567</v>
      </c>
      <c r="D1809" t="s">
        <v>2929</v>
      </c>
      <c r="E1809" t="s">
        <v>891</v>
      </c>
      <c r="F1809" t="s">
        <v>148</v>
      </c>
      <c r="G1809" t="s">
        <v>149</v>
      </c>
      <c r="H1809" t="s">
        <v>150</v>
      </c>
      <c r="I1809" t="s">
        <v>151</v>
      </c>
      <c r="J1809" t="s">
        <v>158</v>
      </c>
      <c r="K1809" t="s">
        <v>159</v>
      </c>
      <c r="L1809" t="s">
        <v>155</v>
      </c>
      <c r="M1809" t="s">
        <v>155</v>
      </c>
      <c r="N1809" t="n">
        <v>-96.7005</v>
      </c>
      <c r="O1809" t="n">
        <v>40.8176</v>
      </c>
      <c r="P1809" t="n">
        <v>25724</v>
      </c>
      <c r="Q1809" t="n">
        <v>20139</v>
      </c>
      <c r="R1809" t="n">
        <v>49.7</v>
      </c>
      <c r="S1809" t="n">
        <v>75.5</v>
      </c>
      <c r="T1809" t="n">
        <v>3.1</v>
      </c>
      <c r="U1809" t="n">
        <v>8.8</v>
      </c>
      <c r="V1809" t="n">
        <v>3.8</v>
      </c>
      <c r="W1809" t="n">
        <v>3.8</v>
      </c>
      <c r="X1809" t="n">
        <v>84</v>
      </c>
      <c r="Y1809" t="n">
        <v>67</v>
      </c>
      <c r="Z1809" t="n">
        <v>16</v>
      </c>
      <c r="AA1809" t="n">
        <v>4878</v>
      </c>
      <c r="AB1809" t="n">
        <v>65.8</v>
      </c>
      <c r="AC1809" t="n">
        <v>4312</v>
      </c>
      <c r="AD1809" t="n">
        <v>65.7</v>
      </c>
      <c r="AE1809" t="n">
        <v>48.5</v>
      </c>
      <c r="AF1809" t="n">
        <v>4616</v>
      </c>
      <c r="AG1809" t="n">
        <v>22</v>
      </c>
      <c r="AH1809" t="n">
        <v>85</v>
      </c>
      <c r="AI1809" t="n">
        <v>18029</v>
      </c>
      <c r="AJ1809" t="n">
        <v>11899</v>
      </c>
      <c r="AK1809" t="n">
        <v>12714</v>
      </c>
      <c r="AL1809" t="n">
        <v>15125</v>
      </c>
      <c r="AM1809" t="n">
        <v>19953</v>
      </c>
      <c r="AN1809" t="n">
        <v>22012</v>
      </c>
      <c r="AO1809"/>
      <c r="AP1809" t="n">
        <v>4167</v>
      </c>
      <c r="AQ1809" t="n">
        <v>966</v>
      </c>
      <c r="AR1809" t="n">
        <v>454</v>
      </c>
    </row>
    <row r="1810">
      <c r="A1810" t="n">
        <v>181491</v>
      </c>
      <c r="B1810" t="s">
        <v>2959</v>
      </c>
      <c r="C1810" t="s">
        <v>2960</v>
      </c>
      <c r="D1810" t="s">
        <v>2929</v>
      </c>
      <c r="E1810" t="s">
        <v>891</v>
      </c>
      <c r="F1810" t="s">
        <v>173</v>
      </c>
      <c r="G1810" t="s">
        <v>149</v>
      </c>
      <c r="H1810" t="s">
        <v>174</v>
      </c>
      <c r="I1810" t="s">
        <v>175</v>
      </c>
      <c r="J1810" t="s">
        <v>152</v>
      </c>
      <c r="K1810" t="s">
        <v>176</v>
      </c>
      <c r="L1810" t="s">
        <v>155</v>
      </c>
      <c r="M1810" t="s">
        <v>155</v>
      </c>
      <c r="N1810" t="n">
        <v>-97.3966</v>
      </c>
      <c r="O1810" t="n">
        <v>42.0486</v>
      </c>
      <c r="P1810" t="n">
        <v>6610</v>
      </c>
      <c r="Q1810" t="n">
        <v>6610</v>
      </c>
      <c r="R1810" t="n">
        <v>49.9</v>
      </c>
      <c r="S1810" t="n">
        <v>77.4</v>
      </c>
      <c r="T1810" t="n">
        <v>1.2</v>
      </c>
      <c r="U1810" t="n">
        <v>11.7</v>
      </c>
      <c r="V1810" t="n">
        <v>0.8</v>
      </c>
      <c r="W1810" t="n">
        <v>1.7</v>
      </c>
      <c r="X1810" t="n">
        <v>71</v>
      </c>
      <c r="Y1810" t="n">
        <v>35</v>
      </c>
      <c r="Z1810" t="n">
        <v>22</v>
      </c>
      <c r="AA1810" t="n">
        <v>789</v>
      </c>
      <c r="AB1810" t="n">
        <v>55.8</v>
      </c>
      <c r="AC1810"/>
      <c r="AD1810"/>
      <c r="AE1810"/>
      <c r="AF1810" t="n">
        <v>897</v>
      </c>
      <c r="AG1810" t="n">
        <v>17</v>
      </c>
      <c r="AH1810" t="n">
        <v>62</v>
      </c>
      <c r="AI1810" t="n">
        <v>8508</v>
      </c>
      <c r="AJ1810" t="n">
        <v>5979</v>
      </c>
      <c r="AK1810" t="n">
        <v>6219</v>
      </c>
      <c r="AL1810" t="n">
        <v>8368</v>
      </c>
      <c r="AM1810" t="n">
        <v>12060</v>
      </c>
      <c r="AN1810" t="n">
        <v>12700</v>
      </c>
      <c r="AO1810" t="n">
        <v>734</v>
      </c>
      <c r="AP1810"/>
      <c r="AQ1810"/>
      <c r="AR1810"/>
    </row>
    <row r="1811">
      <c r="A1811" t="n">
        <v>181534</v>
      </c>
      <c r="B1811" t="s">
        <v>2961</v>
      </c>
      <c r="C1811" t="s">
        <v>2962</v>
      </c>
      <c r="D1811" t="s">
        <v>2929</v>
      </c>
      <c r="E1811" t="s">
        <v>891</v>
      </c>
      <c r="F1811" t="s">
        <v>148</v>
      </c>
      <c r="G1811" t="s">
        <v>149</v>
      </c>
      <c r="H1811" t="s">
        <v>150</v>
      </c>
      <c r="I1811" t="s">
        <v>205</v>
      </c>
      <c r="J1811" t="s">
        <v>168</v>
      </c>
      <c r="K1811" t="s">
        <v>153</v>
      </c>
      <c r="L1811" t="s">
        <v>155</v>
      </c>
      <c r="M1811" t="s">
        <v>155</v>
      </c>
      <c r="N1811" t="n">
        <v>-95.7327</v>
      </c>
      <c r="O1811" t="n">
        <v>40.4747</v>
      </c>
      <c r="P1811" t="n">
        <v>2510</v>
      </c>
      <c r="Q1811" t="n">
        <v>2103</v>
      </c>
      <c r="R1811" t="n">
        <v>60</v>
      </c>
      <c r="S1811" t="n">
        <v>77.5</v>
      </c>
      <c r="T1811" t="n">
        <v>7.5</v>
      </c>
      <c r="U1811" t="n">
        <v>8.3</v>
      </c>
      <c r="V1811" t="n">
        <v>0.6</v>
      </c>
      <c r="W1811" t="n">
        <v>1.1</v>
      </c>
      <c r="X1811" t="n">
        <v>63</v>
      </c>
      <c r="Y1811" t="n">
        <v>13</v>
      </c>
      <c r="Z1811" t="n">
        <v>16</v>
      </c>
      <c r="AA1811" t="n">
        <v>228</v>
      </c>
      <c r="AB1811" t="n">
        <v>37.7</v>
      </c>
      <c r="AC1811" t="n">
        <v>228</v>
      </c>
      <c r="AD1811" t="n">
        <v>37.7</v>
      </c>
      <c r="AE1811" t="n">
        <v>27.2</v>
      </c>
      <c r="AF1811" t="n">
        <v>220</v>
      </c>
      <c r="AG1811" t="n">
        <v>34</v>
      </c>
      <c r="AH1811" t="n">
        <v>61</v>
      </c>
      <c r="AI1811" t="n">
        <v>11855</v>
      </c>
      <c r="AJ1811" t="n">
        <v>9266</v>
      </c>
      <c r="AK1811" t="n">
        <v>8226</v>
      </c>
      <c r="AL1811" t="n">
        <v>12899</v>
      </c>
      <c r="AM1811" t="n">
        <v>13364</v>
      </c>
      <c r="AN1811" t="n">
        <v>15079</v>
      </c>
      <c r="AO1811"/>
      <c r="AP1811" t="n">
        <v>233</v>
      </c>
      <c r="AQ1811" t="n">
        <v>147</v>
      </c>
      <c r="AR1811"/>
    </row>
    <row r="1812">
      <c r="A1812" t="n">
        <v>181543</v>
      </c>
      <c r="B1812" t="s">
        <v>2963</v>
      </c>
      <c r="C1812" t="s">
        <v>2964</v>
      </c>
      <c r="D1812" t="s">
        <v>2929</v>
      </c>
      <c r="E1812" t="s">
        <v>891</v>
      </c>
      <c r="F1812" t="s">
        <v>162</v>
      </c>
      <c r="G1812" t="s">
        <v>163</v>
      </c>
      <c r="H1812" t="s">
        <v>150</v>
      </c>
      <c r="I1812" t="s">
        <v>175</v>
      </c>
      <c r="J1812" t="s">
        <v>164</v>
      </c>
      <c r="K1812" t="s">
        <v>209</v>
      </c>
      <c r="L1812" t="s">
        <v>155</v>
      </c>
      <c r="M1812" t="s">
        <v>155</v>
      </c>
      <c r="N1812" t="n">
        <v>-103.6757</v>
      </c>
      <c r="O1812" t="n">
        <v>41.8293</v>
      </c>
      <c r="P1812" t="n">
        <v>31</v>
      </c>
      <c r="Q1812" t="n">
        <v>31</v>
      </c>
      <c r="R1812" t="n">
        <v>38.7</v>
      </c>
      <c r="S1812" t="n">
        <v>93.5</v>
      </c>
      <c r="T1812" t="n">
        <v>0</v>
      </c>
      <c r="U1812" t="n">
        <v>3.2</v>
      </c>
      <c r="V1812" t="n">
        <v>0</v>
      </c>
      <c r="W1812" t="n">
        <v>0</v>
      </c>
      <c r="X1812" t="n">
        <v>100</v>
      </c>
      <c r="Y1812" t="n">
        <v>100</v>
      </c>
      <c r="Z1812" t="n">
        <v>3</v>
      </c>
      <c r="AA1812" t="n">
        <v>3</v>
      </c>
      <c r="AB1812" t="n">
        <v>66.7</v>
      </c>
      <c r="AC1812" t="n">
        <v>2</v>
      </c>
      <c r="AD1812" t="n">
        <v>100</v>
      </c>
      <c r="AE1812" t="n">
        <v>100</v>
      </c>
      <c r="AF1812" t="n">
        <v>3</v>
      </c>
      <c r="AG1812" t="n">
        <v>36</v>
      </c>
      <c r="AH1812" t="n">
        <v>82</v>
      </c>
      <c r="AI1812" t="n">
        <v>19951</v>
      </c>
      <c r="AJ1812"/>
      <c r="AK1812" t="n">
        <v>18188</v>
      </c>
      <c r="AL1812"/>
      <c r="AM1812"/>
      <c r="AN1812"/>
      <c r="AO1812" t="n">
        <v>2</v>
      </c>
      <c r="AP1812" t="n">
        <v>2</v>
      </c>
      <c r="AQ1812"/>
      <c r="AR1812"/>
    </row>
    <row r="1813">
      <c r="A1813" t="n">
        <v>181604</v>
      </c>
      <c r="B1813" t="s">
        <v>2965</v>
      </c>
      <c r="C1813" t="s">
        <v>2931</v>
      </c>
      <c r="D1813" t="s">
        <v>2929</v>
      </c>
      <c r="E1813" t="s">
        <v>891</v>
      </c>
      <c r="F1813" t="s">
        <v>162</v>
      </c>
      <c r="G1813" t="s">
        <v>163</v>
      </c>
      <c r="H1813" t="s">
        <v>150</v>
      </c>
      <c r="I1813" t="s">
        <v>151</v>
      </c>
      <c r="J1813" t="s">
        <v>164</v>
      </c>
      <c r="K1813" t="s">
        <v>153</v>
      </c>
      <c r="L1813" t="s">
        <v>155</v>
      </c>
      <c r="M1813" t="s">
        <v>155</v>
      </c>
      <c r="N1813" t="n">
        <v>-96.0214</v>
      </c>
      <c r="O1813" t="n">
        <v>41.24</v>
      </c>
      <c r="P1813" t="n">
        <v>981</v>
      </c>
      <c r="Q1813" t="n">
        <v>605</v>
      </c>
      <c r="R1813" t="n">
        <v>97</v>
      </c>
      <c r="S1813" t="n">
        <v>57.4</v>
      </c>
      <c r="T1813" t="n">
        <v>8.4</v>
      </c>
      <c r="U1813" t="n">
        <v>22.3</v>
      </c>
      <c r="V1813" t="n">
        <v>2.3</v>
      </c>
      <c r="W1813" t="n">
        <v>1.7</v>
      </c>
      <c r="X1813" t="n">
        <v>68</v>
      </c>
      <c r="Y1813"/>
      <c r="Z1813" t="n">
        <v>7</v>
      </c>
      <c r="AA1813" t="n">
        <v>101</v>
      </c>
      <c r="AB1813" t="n">
        <v>59.4</v>
      </c>
      <c r="AC1813" t="n">
        <v>101</v>
      </c>
      <c r="AD1813" t="n">
        <v>59.4</v>
      </c>
      <c r="AE1813" t="n">
        <v>48.5</v>
      </c>
      <c r="AF1813" t="n">
        <v>88</v>
      </c>
      <c r="AG1813" t="n">
        <v>37</v>
      </c>
      <c r="AH1813" t="n">
        <v>90</v>
      </c>
      <c r="AI1813" t="n">
        <v>14265</v>
      </c>
      <c r="AJ1813" t="n">
        <v>9936</v>
      </c>
      <c r="AK1813" t="n">
        <v>10749</v>
      </c>
      <c r="AL1813" t="n">
        <v>10242</v>
      </c>
      <c r="AM1813" t="n">
        <v>19478</v>
      </c>
      <c r="AN1813" t="n">
        <v>22739</v>
      </c>
      <c r="AO1813"/>
      <c r="AP1813" t="n">
        <v>133</v>
      </c>
      <c r="AQ1813" t="n">
        <v>115</v>
      </c>
      <c r="AR1813" t="n">
        <v>56</v>
      </c>
    </row>
    <row r="1814">
      <c r="A1814" t="n">
        <v>181640</v>
      </c>
      <c r="B1814" t="s">
        <v>2966</v>
      </c>
      <c r="C1814" t="s">
        <v>1567</v>
      </c>
      <c r="D1814" t="s">
        <v>2929</v>
      </c>
      <c r="E1814" t="s">
        <v>891</v>
      </c>
      <c r="F1814" t="s">
        <v>173</v>
      </c>
      <c r="G1814" t="s">
        <v>149</v>
      </c>
      <c r="H1814" t="s">
        <v>174</v>
      </c>
      <c r="I1814" t="s">
        <v>151</v>
      </c>
      <c r="J1814" t="s">
        <v>152</v>
      </c>
      <c r="K1814" t="s">
        <v>176</v>
      </c>
      <c r="L1814" t="s">
        <v>155</v>
      </c>
      <c r="M1814" t="s">
        <v>155</v>
      </c>
      <c r="N1814" t="n">
        <v>-96.6282</v>
      </c>
      <c r="O1814" t="n">
        <v>40.8108</v>
      </c>
      <c r="P1814" t="n">
        <v>13035</v>
      </c>
      <c r="Q1814" t="n">
        <v>13035</v>
      </c>
      <c r="R1814" t="n">
        <v>55</v>
      </c>
      <c r="S1814" t="n">
        <v>74.7</v>
      </c>
      <c r="T1814" t="n">
        <v>4.7</v>
      </c>
      <c r="U1814" t="n">
        <v>10.7</v>
      </c>
      <c r="V1814" t="n">
        <v>3.5</v>
      </c>
      <c r="W1814" t="n">
        <v>0</v>
      </c>
      <c r="X1814" t="n">
        <v>67</v>
      </c>
      <c r="Y1814" t="n">
        <v>50</v>
      </c>
      <c r="Z1814" t="n">
        <v>12</v>
      </c>
      <c r="AA1814" t="n">
        <v>1181</v>
      </c>
      <c r="AB1814" t="n">
        <v>26.5</v>
      </c>
      <c r="AC1814"/>
      <c r="AD1814"/>
      <c r="AE1814"/>
      <c r="AF1814" t="n">
        <v>1092</v>
      </c>
      <c r="AG1814" t="n">
        <v>21</v>
      </c>
      <c r="AH1814" t="n">
        <v>34</v>
      </c>
      <c r="AI1814" t="n">
        <v>8011</v>
      </c>
      <c r="AJ1814" t="n">
        <v>4165</v>
      </c>
      <c r="AK1814" t="n">
        <v>5460</v>
      </c>
      <c r="AL1814" t="n">
        <v>7880</v>
      </c>
      <c r="AM1814" t="n">
        <v>10602</v>
      </c>
      <c r="AN1814" t="n">
        <v>11174</v>
      </c>
      <c r="AO1814" t="n">
        <v>1029</v>
      </c>
      <c r="AP1814"/>
      <c r="AQ1814"/>
      <c r="AR1814"/>
    </row>
    <row r="1815">
      <c r="A1815" t="n">
        <v>181738</v>
      </c>
      <c r="B1815" t="s">
        <v>2967</v>
      </c>
      <c r="C1815" t="s">
        <v>1567</v>
      </c>
      <c r="D1815" t="s">
        <v>2929</v>
      </c>
      <c r="E1815" t="s">
        <v>891</v>
      </c>
      <c r="F1815" t="s">
        <v>162</v>
      </c>
      <c r="G1815" t="s">
        <v>163</v>
      </c>
      <c r="H1815" t="s">
        <v>150</v>
      </c>
      <c r="I1815" t="s">
        <v>151</v>
      </c>
      <c r="J1815" t="s">
        <v>164</v>
      </c>
      <c r="K1815" t="s">
        <v>179</v>
      </c>
      <c r="L1815" t="s">
        <v>155</v>
      </c>
      <c r="M1815" t="s">
        <v>155</v>
      </c>
      <c r="N1815" t="n">
        <v>-96.6511</v>
      </c>
      <c r="O1815" t="n">
        <v>40.7748</v>
      </c>
      <c r="P1815" t="n">
        <v>796</v>
      </c>
      <c r="Q1815" t="n">
        <v>708</v>
      </c>
      <c r="R1815" t="n">
        <v>62.7</v>
      </c>
      <c r="S1815" t="n">
        <v>49.4</v>
      </c>
      <c r="T1815" t="n">
        <v>6.5</v>
      </c>
      <c r="U1815" t="n">
        <v>22.7</v>
      </c>
      <c r="V1815" t="n">
        <v>6.1</v>
      </c>
      <c r="W1815" t="n">
        <v>5.6</v>
      </c>
      <c r="X1815" t="n">
        <v>80</v>
      </c>
      <c r="Y1815"/>
      <c r="Z1815" t="n">
        <v>7</v>
      </c>
      <c r="AA1815" t="n">
        <v>157</v>
      </c>
      <c r="AB1815" t="n">
        <v>45.9</v>
      </c>
      <c r="AC1815" t="n">
        <v>138</v>
      </c>
      <c r="AD1815" t="n">
        <v>46.4</v>
      </c>
      <c r="AE1815" t="n">
        <v>28.3</v>
      </c>
      <c r="AF1815" t="n">
        <v>90</v>
      </c>
      <c r="AG1815" t="n">
        <v>24</v>
      </c>
      <c r="AH1815" t="n">
        <v>79</v>
      </c>
      <c r="AI1815" t="n">
        <v>23602</v>
      </c>
      <c r="AJ1815" t="n">
        <v>18778</v>
      </c>
      <c r="AK1815" t="n">
        <v>19177</v>
      </c>
      <c r="AL1815" t="n">
        <v>16306</v>
      </c>
      <c r="AM1815" t="n">
        <v>22595</v>
      </c>
      <c r="AN1815" t="n">
        <v>25861</v>
      </c>
      <c r="AO1815" t="n">
        <v>41</v>
      </c>
      <c r="AP1815" t="n">
        <v>117</v>
      </c>
      <c r="AQ1815" t="n">
        <v>29</v>
      </c>
      <c r="AR1815"/>
    </row>
    <row r="1816">
      <c r="A1816" t="n">
        <v>181765</v>
      </c>
      <c r="B1816" t="s">
        <v>2968</v>
      </c>
      <c r="C1816" t="s">
        <v>2969</v>
      </c>
      <c r="D1816" t="s">
        <v>2929</v>
      </c>
      <c r="E1816" t="s">
        <v>891</v>
      </c>
      <c r="F1816" t="s">
        <v>173</v>
      </c>
      <c r="G1816" t="s">
        <v>149</v>
      </c>
      <c r="H1816" t="s">
        <v>174</v>
      </c>
      <c r="I1816" t="s">
        <v>205</v>
      </c>
      <c r="J1816" t="s">
        <v>164</v>
      </c>
      <c r="K1816" t="s">
        <v>176</v>
      </c>
      <c r="L1816" t="s">
        <v>155</v>
      </c>
      <c r="M1816" t="s">
        <v>155</v>
      </c>
      <c r="N1816" t="n">
        <v>-100.5104</v>
      </c>
      <c r="O1816" t="n">
        <v>40.6355</v>
      </c>
      <c r="P1816" t="n">
        <v>340</v>
      </c>
      <c r="Q1816" t="n">
        <v>340</v>
      </c>
      <c r="R1816" t="n">
        <v>65</v>
      </c>
      <c r="S1816" t="n">
        <v>92.6</v>
      </c>
      <c r="T1816" t="n">
        <v>0</v>
      </c>
      <c r="U1816" t="n">
        <v>4.7</v>
      </c>
      <c r="V1816" t="n">
        <v>0</v>
      </c>
      <c r="W1816" t="n">
        <v>0</v>
      </c>
      <c r="X1816" t="n">
        <v>65</v>
      </c>
      <c r="Y1816"/>
      <c r="Z1816" t="n">
        <v>16</v>
      </c>
      <c r="AA1816" t="n">
        <v>102</v>
      </c>
      <c r="AB1816" t="n">
        <v>56.9</v>
      </c>
      <c r="AC1816"/>
      <c r="AD1816"/>
      <c r="AE1816"/>
      <c r="AF1816" t="n">
        <v>102</v>
      </c>
      <c r="AG1816" t="n">
        <v>34</v>
      </c>
      <c r="AH1816" t="n">
        <v>61</v>
      </c>
      <c r="AI1816" t="n">
        <v>13757</v>
      </c>
      <c r="AJ1816" t="n">
        <v>10670</v>
      </c>
      <c r="AK1816" t="n">
        <v>12184</v>
      </c>
      <c r="AL1816" t="n">
        <v>14931</v>
      </c>
      <c r="AM1816" t="n">
        <v>17799</v>
      </c>
      <c r="AN1816" t="n">
        <v>18088</v>
      </c>
      <c r="AO1816" t="n">
        <v>72</v>
      </c>
      <c r="AP1816"/>
      <c r="AQ1816"/>
      <c r="AR1816"/>
    </row>
    <row r="1817">
      <c r="A1817" t="n">
        <v>181783</v>
      </c>
      <c r="B1817" t="s">
        <v>2970</v>
      </c>
      <c r="C1817" t="s">
        <v>2971</v>
      </c>
      <c r="D1817" t="s">
        <v>2929</v>
      </c>
      <c r="E1817" t="s">
        <v>891</v>
      </c>
      <c r="F1817" t="s">
        <v>148</v>
      </c>
      <c r="G1817" t="s">
        <v>149</v>
      </c>
      <c r="H1817" t="s">
        <v>150</v>
      </c>
      <c r="I1817" t="s">
        <v>175</v>
      </c>
      <c r="J1817" t="s">
        <v>168</v>
      </c>
      <c r="K1817" t="s">
        <v>153</v>
      </c>
      <c r="L1817" t="s">
        <v>155</v>
      </c>
      <c r="M1817" t="s">
        <v>155</v>
      </c>
      <c r="N1817" t="n">
        <v>-97.0151</v>
      </c>
      <c r="O1817" t="n">
        <v>42.2416</v>
      </c>
      <c r="P1817" t="n">
        <v>5944</v>
      </c>
      <c r="Q1817" t="n">
        <v>4694</v>
      </c>
      <c r="R1817" t="n">
        <v>58.3</v>
      </c>
      <c r="S1817" t="n">
        <v>72.2</v>
      </c>
      <c r="T1817" t="n">
        <v>2.4</v>
      </c>
      <c r="U1817" t="n">
        <v>17.1</v>
      </c>
      <c r="V1817" t="n">
        <v>1.1</v>
      </c>
      <c r="W1817" t="n">
        <v>2.9</v>
      </c>
      <c r="X1817" t="n">
        <v>73</v>
      </c>
      <c r="Y1817" t="n">
        <v>0</v>
      </c>
      <c r="Z1817" t="n">
        <v>19</v>
      </c>
      <c r="AA1817" t="n">
        <v>605</v>
      </c>
      <c r="AB1817" t="n">
        <v>55.7</v>
      </c>
      <c r="AC1817" t="n">
        <v>605</v>
      </c>
      <c r="AD1817" t="n">
        <v>55.7</v>
      </c>
      <c r="AE1817" t="n">
        <v>40.5</v>
      </c>
      <c r="AF1817" t="n">
        <v>777</v>
      </c>
      <c r="AG1817" t="n">
        <v>27</v>
      </c>
      <c r="AH1817" t="n">
        <v>67</v>
      </c>
      <c r="AI1817" t="n">
        <v>15458</v>
      </c>
      <c r="AJ1817" t="n">
        <v>11461</v>
      </c>
      <c r="AK1817" t="n">
        <v>11502</v>
      </c>
      <c r="AL1817" t="n">
        <v>14607</v>
      </c>
      <c r="AM1817" t="n">
        <v>17749</v>
      </c>
      <c r="AN1817" t="n">
        <v>17721</v>
      </c>
      <c r="AO1817"/>
      <c r="AP1817" t="n">
        <v>634</v>
      </c>
      <c r="AQ1817" t="n">
        <v>255</v>
      </c>
      <c r="AR1817"/>
    </row>
    <row r="1818">
      <c r="A1818" t="n">
        <v>181817</v>
      </c>
      <c r="B1818" t="s">
        <v>2972</v>
      </c>
      <c r="C1818" t="s">
        <v>2973</v>
      </c>
      <c r="D1818" t="s">
        <v>2929</v>
      </c>
      <c r="E1818" t="s">
        <v>891</v>
      </c>
      <c r="F1818" t="s">
        <v>173</v>
      </c>
      <c r="G1818" t="s">
        <v>149</v>
      </c>
      <c r="H1818" t="s">
        <v>174</v>
      </c>
      <c r="I1818" t="s">
        <v>175</v>
      </c>
      <c r="J1818" t="s">
        <v>168</v>
      </c>
      <c r="K1818" t="s">
        <v>176</v>
      </c>
      <c r="L1818" t="s">
        <v>155</v>
      </c>
      <c r="M1818" t="s">
        <v>155</v>
      </c>
      <c r="N1818" t="n">
        <v>-103.6425</v>
      </c>
      <c r="O1818" t="n">
        <v>41.8757</v>
      </c>
      <c r="P1818" t="n">
        <v>2012</v>
      </c>
      <c r="Q1818" t="n">
        <v>2012</v>
      </c>
      <c r="R1818" t="n">
        <v>61.1</v>
      </c>
      <c r="S1818" t="n">
        <v>60.6</v>
      </c>
      <c r="T1818" t="n">
        <v>2</v>
      </c>
      <c r="U1818" t="n">
        <v>25.9</v>
      </c>
      <c r="V1818" t="n">
        <v>1.6</v>
      </c>
      <c r="W1818" t="n">
        <v>4.1</v>
      </c>
      <c r="X1818" t="n">
        <v>52</v>
      </c>
      <c r="Y1818" t="n">
        <v>31</v>
      </c>
      <c r="Z1818" t="n">
        <v>13</v>
      </c>
      <c r="AA1818" t="n">
        <v>262</v>
      </c>
      <c r="AB1818" t="n">
        <v>35.5</v>
      </c>
      <c r="AC1818"/>
      <c r="AD1818"/>
      <c r="AE1818"/>
      <c r="AF1818" t="n">
        <v>214</v>
      </c>
      <c r="AG1818" t="n">
        <v>25</v>
      </c>
      <c r="AH1818" t="n">
        <v>55</v>
      </c>
      <c r="AI1818" t="n">
        <v>5958</v>
      </c>
      <c r="AJ1818" t="n">
        <v>3369</v>
      </c>
      <c r="AK1818" t="n">
        <v>3709</v>
      </c>
      <c r="AL1818" t="n">
        <v>5935</v>
      </c>
      <c r="AM1818" t="n">
        <v>8771</v>
      </c>
      <c r="AN1818" t="n">
        <v>9790</v>
      </c>
      <c r="AO1818" t="n">
        <v>159</v>
      </c>
      <c r="AP1818"/>
      <c r="AQ1818"/>
      <c r="AR1818"/>
    </row>
    <row r="1819">
      <c r="A1819" t="n">
        <v>181853</v>
      </c>
      <c r="B1819" t="s">
        <v>2974</v>
      </c>
      <c r="C1819" t="s">
        <v>2975</v>
      </c>
      <c r="D1819" t="s">
        <v>2929</v>
      </c>
      <c r="E1819" t="s">
        <v>891</v>
      </c>
      <c r="F1819" t="s">
        <v>162</v>
      </c>
      <c r="G1819" t="s">
        <v>163</v>
      </c>
      <c r="H1819" t="s">
        <v>150</v>
      </c>
      <c r="I1819" t="s">
        <v>175</v>
      </c>
      <c r="J1819" t="s">
        <v>164</v>
      </c>
      <c r="K1819" t="s">
        <v>179</v>
      </c>
      <c r="L1819" t="s">
        <v>155</v>
      </c>
      <c r="M1819" t="s">
        <v>155</v>
      </c>
      <c r="N1819" t="n">
        <v>-97.5794</v>
      </c>
      <c r="O1819" t="n">
        <v>40.8695</v>
      </c>
      <c r="P1819" t="n">
        <v>794</v>
      </c>
      <c r="Q1819" t="n">
        <v>540</v>
      </c>
      <c r="R1819" t="n">
        <v>48.1</v>
      </c>
      <c r="S1819" t="n">
        <v>56.7</v>
      </c>
      <c r="T1819" t="n">
        <v>11.5</v>
      </c>
      <c r="U1819" t="n">
        <v>18.9</v>
      </c>
      <c r="V1819" t="n">
        <v>0.4</v>
      </c>
      <c r="W1819" t="n">
        <v>8.7</v>
      </c>
      <c r="X1819" t="n">
        <v>67</v>
      </c>
      <c r="Y1819"/>
      <c r="Z1819" t="n">
        <v>11</v>
      </c>
      <c r="AA1819" t="n">
        <v>131</v>
      </c>
      <c r="AB1819" t="n">
        <v>37.4</v>
      </c>
      <c r="AC1819" t="n">
        <v>130</v>
      </c>
      <c r="AD1819" t="n">
        <v>36.9</v>
      </c>
      <c r="AE1819" t="n">
        <v>22.3</v>
      </c>
      <c r="AF1819" t="n">
        <v>111</v>
      </c>
      <c r="AG1819" t="n">
        <v>44</v>
      </c>
      <c r="AH1819" t="n">
        <v>96</v>
      </c>
      <c r="AI1819" t="n">
        <v>20163</v>
      </c>
      <c r="AJ1819" t="n">
        <v>15941</v>
      </c>
      <c r="AK1819" t="n">
        <v>16730</v>
      </c>
      <c r="AL1819" t="n">
        <v>18012</v>
      </c>
      <c r="AM1819" t="n">
        <v>22335</v>
      </c>
      <c r="AN1819" t="n">
        <v>23714</v>
      </c>
      <c r="AO1819" t="n">
        <v>19</v>
      </c>
      <c r="AP1819" t="n">
        <v>88</v>
      </c>
      <c r="AQ1819" t="n">
        <v>96</v>
      </c>
      <c r="AR1819"/>
    </row>
    <row r="1820">
      <c r="A1820" t="n">
        <v>181880</v>
      </c>
      <c r="B1820" t="s">
        <v>2976</v>
      </c>
      <c r="C1820" t="s">
        <v>2977</v>
      </c>
      <c r="D1820" t="s">
        <v>2978</v>
      </c>
      <c r="E1820" t="s">
        <v>267</v>
      </c>
      <c r="F1820" t="s">
        <v>199</v>
      </c>
      <c r="G1820" t="s">
        <v>189</v>
      </c>
      <c r="H1820" t="s">
        <v>200</v>
      </c>
      <c r="I1820" t="s">
        <v>151</v>
      </c>
      <c r="J1820" t="s">
        <v>164</v>
      </c>
      <c r="K1820"/>
      <c r="L1820" t="s">
        <v>155</v>
      </c>
      <c r="M1820" t="s">
        <v>155</v>
      </c>
      <c r="N1820" t="n">
        <v>-115.2105</v>
      </c>
      <c r="O1820" t="n">
        <v>36.1585</v>
      </c>
      <c r="P1820" t="n">
        <v>366</v>
      </c>
      <c r="Q1820" t="n">
        <v>366</v>
      </c>
      <c r="R1820" t="n">
        <v>96.7</v>
      </c>
      <c r="S1820" t="n">
        <v>25.1</v>
      </c>
      <c r="T1820" t="n">
        <v>21</v>
      </c>
      <c r="U1820" t="n">
        <v>37.2</v>
      </c>
      <c r="V1820" t="n">
        <v>4.9</v>
      </c>
      <c r="W1820" t="n">
        <v>0.3</v>
      </c>
      <c r="X1820" t="n">
        <v>95</v>
      </c>
      <c r="Y1820" t="n">
        <v>89</v>
      </c>
      <c r="Z1820" t="n">
        <v>13</v>
      </c>
      <c r="AA1820"/>
      <c r="AB1820"/>
      <c r="AC1820"/>
      <c r="AD1820"/>
      <c r="AE1820"/>
      <c r="AF1820" t="n">
        <v>250</v>
      </c>
      <c r="AG1820" t="n">
        <v>60</v>
      </c>
      <c r="AH1820" t="n">
        <v>60</v>
      </c>
      <c r="AI1820" t="n">
        <v>19242</v>
      </c>
      <c r="AJ1820" t="n">
        <v>20217</v>
      </c>
      <c r="AK1820" t="n">
        <v>24478</v>
      </c>
      <c r="AL1820" t="n">
        <v>24478</v>
      </c>
      <c r="AM1820"/>
      <c r="AN1820"/>
      <c r="AO1820"/>
      <c r="AP1820"/>
      <c r="AQ1820"/>
      <c r="AR1820"/>
    </row>
    <row r="1821">
      <c r="A1821" t="n">
        <v>181941</v>
      </c>
      <c r="B1821" t="s">
        <v>2979</v>
      </c>
      <c r="C1821" t="s">
        <v>2980</v>
      </c>
      <c r="D1821" t="s">
        <v>2978</v>
      </c>
      <c r="E1821" t="s">
        <v>267</v>
      </c>
      <c r="F1821" t="s">
        <v>279</v>
      </c>
      <c r="G1821" t="s">
        <v>189</v>
      </c>
      <c r="H1821" t="s">
        <v>174</v>
      </c>
      <c r="I1821" t="s">
        <v>186</v>
      </c>
      <c r="J1821" t="s">
        <v>164</v>
      </c>
      <c r="K1821" t="s">
        <v>176</v>
      </c>
      <c r="L1821" t="s">
        <v>155</v>
      </c>
      <c r="M1821" t="s">
        <v>155</v>
      </c>
      <c r="N1821" t="n">
        <v>-119.7194</v>
      </c>
      <c r="O1821" t="n">
        <v>39.5409</v>
      </c>
      <c r="P1821" t="n">
        <v>439</v>
      </c>
      <c r="Q1821" t="n">
        <v>439</v>
      </c>
      <c r="R1821" t="n">
        <v>34.6</v>
      </c>
      <c r="S1821" t="n">
        <v>50.6</v>
      </c>
      <c r="T1821" t="n">
        <v>5.5</v>
      </c>
      <c r="U1821" t="n">
        <v>36.4</v>
      </c>
      <c r="V1821" t="n">
        <v>1.8</v>
      </c>
      <c r="W1821" t="n">
        <v>0</v>
      </c>
      <c r="X1821"/>
      <c r="Y1821"/>
      <c r="Z1821"/>
      <c r="AA1821" t="n">
        <v>180</v>
      </c>
      <c r="AB1821" t="n">
        <v>60</v>
      </c>
      <c r="AC1821"/>
      <c r="AD1821"/>
      <c r="AE1821"/>
      <c r="AF1821" t="n">
        <v>236</v>
      </c>
      <c r="AG1821" t="n">
        <v>55</v>
      </c>
      <c r="AH1821" t="n">
        <v>57</v>
      </c>
      <c r="AI1821" t="n">
        <v>36438</v>
      </c>
      <c r="AJ1821" t="n">
        <v>36062</v>
      </c>
      <c r="AK1821" t="n">
        <v>37892</v>
      </c>
      <c r="AL1821" t="n">
        <v>38649</v>
      </c>
      <c r="AM1821" t="n">
        <v>39524</v>
      </c>
      <c r="AN1821" t="n">
        <v>40067</v>
      </c>
      <c r="AO1821" t="n">
        <v>73</v>
      </c>
      <c r="AP1821"/>
      <c r="AQ1821"/>
      <c r="AR1821"/>
    </row>
    <row r="1822">
      <c r="A1822" t="n">
        <v>182005</v>
      </c>
      <c r="B1822" t="s">
        <v>2981</v>
      </c>
      <c r="C1822" t="s">
        <v>2977</v>
      </c>
      <c r="D1822" t="s">
        <v>2978</v>
      </c>
      <c r="E1822" t="s">
        <v>267</v>
      </c>
      <c r="F1822" t="s">
        <v>148</v>
      </c>
      <c r="G1822" t="s">
        <v>149</v>
      </c>
      <c r="H1822" t="s">
        <v>150</v>
      </c>
      <c r="I1822" t="s">
        <v>151</v>
      </c>
      <c r="J1822" t="s">
        <v>158</v>
      </c>
      <c r="K1822" t="s">
        <v>176</v>
      </c>
      <c r="L1822" t="s">
        <v>155</v>
      </c>
      <c r="M1822" t="s">
        <v>155</v>
      </c>
      <c r="N1822" t="n">
        <v>-115.2331</v>
      </c>
      <c r="O1822" t="n">
        <v>36.1581</v>
      </c>
      <c r="P1822" t="n">
        <v>39628</v>
      </c>
      <c r="Q1822" t="n">
        <v>39628</v>
      </c>
      <c r="R1822" t="n">
        <v>57</v>
      </c>
      <c r="S1822" t="n">
        <v>25.5</v>
      </c>
      <c r="T1822" t="n">
        <v>10.8</v>
      </c>
      <c r="U1822" t="n">
        <v>39.6</v>
      </c>
      <c r="V1822" t="n">
        <v>9.7</v>
      </c>
      <c r="W1822" t="n">
        <v>0.6</v>
      </c>
      <c r="X1822"/>
      <c r="Y1822"/>
      <c r="Z1822" t="n">
        <v>21</v>
      </c>
      <c r="AA1822" t="n">
        <v>2431</v>
      </c>
      <c r="AB1822" t="n">
        <v>17.9</v>
      </c>
      <c r="AC1822"/>
      <c r="AD1822"/>
      <c r="AE1822"/>
      <c r="AF1822" t="n">
        <v>2958</v>
      </c>
      <c r="AG1822" t="n">
        <v>30</v>
      </c>
      <c r="AH1822" t="n">
        <v>40</v>
      </c>
      <c r="AI1822" t="n">
        <v>7293</v>
      </c>
      <c r="AJ1822" t="n">
        <v>5180</v>
      </c>
      <c r="AK1822" t="n">
        <v>5908</v>
      </c>
      <c r="AL1822" t="n">
        <v>8451</v>
      </c>
      <c r="AM1822" t="n">
        <v>11224</v>
      </c>
      <c r="AN1822" t="n">
        <v>12804</v>
      </c>
      <c r="AO1822" t="n">
        <v>3135</v>
      </c>
      <c r="AP1822" t="n">
        <v>123</v>
      </c>
      <c r="AQ1822"/>
      <c r="AR1822"/>
    </row>
    <row r="1823">
      <c r="A1823" t="n">
        <v>182148</v>
      </c>
      <c r="B1823" t="s">
        <v>2982</v>
      </c>
      <c r="C1823" t="s">
        <v>2977</v>
      </c>
      <c r="D1823" t="s">
        <v>2978</v>
      </c>
      <c r="E1823" t="s">
        <v>267</v>
      </c>
      <c r="F1823" t="s">
        <v>188</v>
      </c>
      <c r="G1823" t="s">
        <v>189</v>
      </c>
      <c r="H1823" t="s">
        <v>150</v>
      </c>
      <c r="I1823" t="s">
        <v>186</v>
      </c>
      <c r="J1823" t="s">
        <v>164</v>
      </c>
      <c r="K1823" t="s">
        <v>176</v>
      </c>
      <c r="L1823" t="s">
        <v>155</v>
      </c>
      <c r="M1823" t="s">
        <v>155</v>
      </c>
      <c r="N1823" t="n">
        <v>-115.2754</v>
      </c>
      <c r="O1823" t="n">
        <v>36.0677</v>
      </c>
      <c r="P1823" t="n">
        <v>820</v>
      </c>
      <c r="Q1823" t="n">
        <v>820</v>
      </c>
      <c r="R1823" t="n">
        <v>79.6</v>
      </c>
      <c r="S1823" t="n">
        <v>20.1</v>
      </c>
      <c r="T1823" t="n">
        <v>19.9</v>
      </c>
      <c r="U1823" t="n">
        <v>26.5</v>
      </c>
      <c r="V1823" t="n">
        <v>17.2</v>
      </c>
      <c r="W1823" t="n">
        <v>0</v>
      </c>
      <c r="X1823"/>
      <c r="Y1823"/>
      <c r="Z1823" t="n">
        <v>19</v>
      </c>
      <c r="AA1823" t="n">
        <v>19</v>
      </c>
      <c r="AB1823" t="n">
        <v>57.9</v>
      </c>
      <c r="AC1823"/>
      <c r="AD1823"/>
      <c r="AE1823"/>
      <c r="AF1823" t="n">
        <v>76</v>
      </c>
      <c r="AG1823" t="n">
        <v>50</v>
      </c>
      <c r="AH1823" t="n">
        <v>50</v>
      </c>
      <c r="AI1823" t="n">
        <v>28139</v>
      </c>
      <c r="AJ1823" t="n">
        <v>27843</v>
      </c>
      <c r="AK1823" t="n">
        <v>28557</v>
      </c>
      <c r="AL1823" t="n">
        <v>31468</v>
      </c>
      <c r="AM1823" t="n">
        <v>33134</v>
      </c>
      <c r="AN1823" t="n">
        <v>33134</v>
      </c>
      <c r="AO1823" t="n">
        <v>121</v>
      </c>
      <c r="AP1823" t="n">
        <v>2</v>
      </c>
      <c r="AQ1823"/>
      <c r="AR1823"/>
    </row>
    <row r="1824">
      <c r="A1824" t="n">
        <v>182281</v>
      </c>
      <c r="B1824" t="s">
        <v>2983</v>
      </c>
      <c r="C1824" t="s">
        <v>2977</v>
      </c>
      <c r="D1824" t="s">
        <v>2978</v>
      </c>
      <c r="E1824" t="s">
        <v>267</v>
      </c>
      <c r="F1824" t="s">
        <v>148</v>
      </c>
      <c r="G1824" t="s">
        <v>149</v>
      </c>
      <c r="H1824" t="s">
        <v>150</v>
      </c>
      <c r="I1824" t="s">
        <v>151</v>
      </c>
      <c r="J1824" t="s">
        <v>158</v>
      </c>
      <c r="K1824" t="s">
        <v>159</v>
      </c>
      <c r="L1824" t="s">
        <v>155</v>
      </c>
      <c r="M1824" t="s">
        <v>155</v>
      </c>
      <c r="N1824" t="n">
        <v>-115.1385</v>
      </c>
      <c r="O1824" t="n">
        <v>36.106</v>
      </c>
      <c r="P1824" t="n">
        <v>34955</v>
      </c>
      <c r="Q1824" t="n">
        <v>28893</v>
      </c>
      <c r="R1824" t="n">
        <v>56.6</v>
      </c>
      <c r="S1824" t="n">
        <v>24.7</v>
      </c>
      <c r="T1824" t="n">
        <v>9.2</v>
      </c>
      <c r="U1824" t="n">
        <v>33.9</v>
      </c>
      <c r="V1824" t="n">
        <v>15.5</v>
      </c>
      <c r="W1824" t="n">
        <v>1.8</v>
      </c>
      <c r="X1824" t="n">
        <v>78</v>
      </c>
      <c r="Y1824" t="n">
        <v>44</v>
      </c>
      <c r="Z1824" t="n">
        <v>18</v>
      </c>
      <c r="AA1824" t="n">
        <v>4044</v>
      </c>
      <c r="AB1824" t="n">
        <v>50.1</v>
      </c>
      <c r="AC1824" t="n">
        <v>4043</v>
      </c>
      <c r="AD1824" t="n">
        <v>50.1</v>
      </c>
      <c r="AE1824" t="n">
        <v>25.4</v>
      </c>
      <c r="AF1824" t="n">
        <v>4222</v>
      </c>
      <c r="AG1824" t="n">
        <v>40</v>
      </c>
      <c r="AH1824" t="n">
        <v>70</v>
      </c>
      <c r="AI1824" t="n">
        <v>11388</v>
      </c>
      <c r="AJ1824" t="n">
        <v>8024</v>
      </c>
      <c r="AK1824" t="n">
        <v>8679</v>
      </c>
      <c r="AL1824" t="n">
        <v>10529</v>
      </c>
      <c r="AM1824" t="n">
        <v>14169</v>
      </c>
      <c r="AN1824" t="n">
        <v>15555</v>
      </c>
      <c r="AO1824"/>
      <c r="AP1824" t="n">
        <v>4652</v>
      </c>
      <c r="AQ1824" t="n">
        <v>1213</v>
      </c>
      <c r="AR1824" t="n">
        <v>533</v>
      </c>
    </row>
    <row r="1825">
      <c r="A1825" t="n">
        <v>182290</v>
      </c>
      <c r="B1825" t="s">
        <v>2984</v>
      </c>
      <c r="C1825" t="s">
        <v>2985</v>
      </c>
      <c r="D1825" t="s">
        <v>2978</v>
      </c>
      <c r="E1825" t="s">
        <v>267</v>
      </c>
      <c r="F1825" t="s">
        <v>148</v>
      </c>
      <c r="G1825" t="s">
        <v>149</v>
      </c>
      <c r="H1825" t="s">
        <v>150</v>
      </c>
      <c r="I1825" t="s">
        <v>151</v>
      </c>
      <c r="J1825" t="s">
        <v>158</v>
      </c>
      <c r="K1825" t="s">
        <v>159</v>
      </c>
      <c r="L1825" t="s">
        <v>155</v>
      </c>
      <c r="M1825" t="s">
        <v>155</v>
      </c>
      <c r="N1825" t="n">
        <v>-119.8154</v>
      </c>
      <c r="O1825" t="n">
        <v>39.5436</v>
      </c>
      <c r="P1825" t="n">
        <v>23886</v>
      </c>
      <c r="Q1825" t="n">
        <v>19157</v>
      </c>
      <c r="R1825" t="n">
        <v>53.1</v>
      </c>
      <c r="S1825" t="n">
        <v>49.9</v>
      </c>
      <c r="T1825" t="n">
        <v>3.8</v>
      </c>
      <c r="U1825" t="n">
        <v>24.6</v>
      </c>
      <c r="V1825" t="n">
        <v>8.6</v>
      </c>
      <c r="W1825" t="n">
        <v>1</v>
      </c>
      <c r="X1825" t="n">
        <v>80</v>
      </c>
      <c r="Y1825" t="n">
        <v>49</v>
      </c>
      <c r="Z1825" t="n">
        <v>16</v>
      </c>
      <c r="AA1825" t="n">
        <v>3587</v>
      </c>
      <c r="AB1825" t="n">
        <v>62.4</v>
      </c>
      <c r="AC1825" t="n">
        <v>3587</v>
      </c>
      <c r="AD1825" t="n">
        <v>62.4</v>
      </c>
      <c r="AE1825" t="n">
        <v>42.3</v>
      </c>
      <c r="AF1825" t="n">
        <v>3257</v>
      </c>
      <c r="AG1825" t="n">
        <v>24</v>
      </c>
      <c r="AH1825" t="n">
        <v>65</v>
      </c>
      <c r="AI1825" t="n">
        <v>16801</v>
      </c>
      <c r="AJ1825" t="n">
        <v>12126</v>
      </c>
      <c r="AK1825" t="n">
        <v>12482</v>
      </c>
      <c r="AL1825" t="n">
        <v>15116</v>
      </c>
      <c r="AM1825" t="n">
        <v>18042</v>
      </c>
      <c r="AN1825" t="n">
        <v>20739</v>
      </c>
      <c r="AO1825"/>
      <c r="AP1825" t="n">
        <v>3378</v>
      </c>
      <c r="AQ1825" t="n">
        <v>1085</v>
      </c>
      <c r="AR1825" t="n">
        <v>248</v>
      </c>
    </row>
    <row r="1826">
      <c r="A1826" t="n">
        <v>182306</v>
      </c>
      <c r="B1826" t="s">
        <v>2986</v>
      </c>
      <c r="C1826" t="s">
        <v>2987</v>
      </c>
      <c r="D1826" t="s">
        <v>2978</v>
      </c>
      <c r="E1826" t="s">
        <v>267</v>
      </c>
      <c r="F1826" t="s">
        <v>148</v>
      </c>
      <c r="G1826" t="s">
        <v>149</v>
      </c>
      <c r="H1826" t="s">
        <v>150</v>
      </c>
      <c r="I1826" t="s">
        <v>175</v>
      </c>
      <c r="J1826" t="s">
        <v>168</v>
      </c>
      <c r="K1826" t="s">
        <v>179</v>
      </c>
      <c r="L1826" t="s">
        <v>155</v>
      </c>
      <c r="M1826" t="s">
        <v>155</v>
      </c>
      <c r="N1826" t="n">
        <v>-115.7673</v>
      </c>
      <c r="O1826" t="n">
        <v>40.8434</v>
      </c>
      <c r="P1826" t="n">
        <v>4472</v>
      </c>
      <c r="Q1826" t="n">
        <v>4472</v>
      </c>
      <c r="R1826" t="n">
        <v>65</v>
      </c>
      <c r="S1826" t="n">
        <v>54.7</v>
      </c>
      <c r="T1826" t="n">
        <v>5.4</v>
      </c>
      <c r="U1826" t="n">
        <v>25.8</v>
      </c>
      <c r="V1826" t="n">
        <v>3.6</v>
      </c>
      <c r="W1826" t="n">
        <v>0.1</v>
      </c>
      <c r="X1826" t="n">
        <v>57</v>
      </c>
      <c r="Y1826" t="n">
        <v>18</v>
      </c>
      <c r="Z1826" t="n">
        <v>17</v>
      </c>
      <c r="AA1826" t="n">
        <v>229</v>
      </c>
      <c r="AB1826" t="n">
        <v>51.5</v>
      </c>
      <c r="AC1826" t="n">
        <v>23</v>
      </c>
      <c r="AD1826" t="n">
        <v>8.7</v>
      </c>
      <c r="AE1826" t="n">
        <v>4.3</v>
      </c>
      <c r="AF1826" t="n">
        <v>116</v>
      </c>
      <c r="AG1826" t="n">
        <v>20</v>
      </c>
      <c r="AH1826" t="n">
        <v>33</v>
      </c>
      <c r="AI1826" t="n">
        <v>7472</v>
      </c>
      <c r="AJ1826" t="n">
        <v>7125</v>
      </c>
      <c r="AK1826" t="n">
        <v>5828</v>
      </c>
      <c r="AL1826" t="n">
        <v>8529</v>
      </c>
      <c r="AM1826" t="n">
        <v>9665</v>
      </c>
      <c r="AN1826" t="n">
        <v>12010</v>
      </c>
      <c r="AO1826" t="n">
        <v>310</v>
      </c>
      <c r="AP1826" t="n">
        <v>122</v>
      </c>
      <c r="AQ1826"/>
      <c r="AR1826"/>
    </row>
    <row r="1827">
      <c r="A1827" t="n">
        <v>182500</v>
      </c>
      <c r="B1827" t="s">
        <v>2988</v>
      </c>
      <c r="C1827" t="s">
        <v>2985</v>
      </c>
      <c r="D1827" t="s">
        <v>2978</v>
      </c>
      <c r="E1827" t="s">
        <v>267</v>
      </c>
      <c r="F1827" t="s">
        <v>148</v>
      </c>
      <c r="G1827" t="s">
        <v>149</v>
      </c>
      <c r="H1827" t="s">
        <v>150</v>
      </c>
      <c r="I1827" t="s">
        <v>151</v>
      </c>
      <c r="J1827" t="s">
        <v>238</v>
      </c>
      <c r="K1827" t="s">
        <v>176</v>
      </c>
      <c r="L1827" t="s">
        <v>155</v>
      </c>
      <c r="M1827" t="s">
        <v>155</v>
      </c>
      <c r="N1827" t="n">
        <v>-119.797</v>
      </c>
      <c r="O1827" t="n">
        <v>39.5714</v>
      </c>
      <c r="P1827" t="n">
        <v>13613</v>
      </c>
      <c r="Q1827" t="n">
        <v>13613</v>
      </c>
      <c r="R1827" t="n">
        <v>54.7</v>
      </c>
      <c r="S1827" t="n">
        <v>48.9</v>
      </c>
      <c r="T1827" t="n">
        <v>2.6</v>
      </c>
      <c r="U1827" t="n">
        <v>33.3</v>
      </c>
      <c r="V1827" t="n">
        <v>6.6</v>
      </c>
      <c r="W1827" t="n">
        <v>0.4</v>
      </c>
      <c r="X1827"/>
      <c r="Y1827"/>
      <c r="Z1827" t="n">
        <v>19</v>
      </c>
      <c r="AA1827" t="n">
        <v>756</v>
      </c>
      <c r="AB1827" t="n">
        <v>28.2</v>
      </c>
      <c r="AC1827"/>
      <c r="AD1827"/>
      <c r="AE1827"/>
      <c r="AF1827" t="n">
        <v>845</v>
      </c>
      <c r="AG1827" t="n">
        <v>15</v>
      </c>
      <c r="AH1827" t="n">
        <v>30</v>
      </c>
      <c r="AI1827" t="n">
        <v>10768</v>
      </c>
      <c r="AJ1827" t="n">
        <v>6229</v>
      </c>
      <c r="AK1827" t="n">
        <v>7191</v>
      </c>
      <c r="AL1827" t="n">
        <v>9294</v>
      </c>
      <c r="AM1827" t="n">
        <v>11379</v>
      </c>
      <c r="AN1827" t="n">
        <v>15874</v>
      </c>
      <c r="AO1827" t="n">
        <v>1112</v>
      </c>
      <c r="AP1827" t="n">
        <v>29</v>
      </c>
      <c r="AQ1827"/>
      <c r="AR1827"/>
    </row>
    <row r="1828">
      <c r="A1828" t="n">
        <v>182564</v>
      </c>
      <c r="B1828" t="s">
        <v>2989</v>
      </c>
      <c r="C1828" t="s">
        <v>2990</v>
      </c>
      <c r="D1828" t="s">
        <v>2978</v>
      </c>
      <c r="E1828" t="s">
        <v>267</v>
      </c>
      <c r="F1828" t="s">
        <v>148</v>
      </c>
      <c r="G1828" t="s">
        <v>149</v>
      </c>
      <c r="H1828" t="s">
        <v>150</v>
      </c>
      <c r="I1828" t="s">
        <v>151</v>
      </c>
      <c r="J1828" t="s">
        <v>168</v>
      </c>
      <c r="K1828" t="s">
        <v>176</v>
      </c>
      <c r="L1828" t="s">
        <v>155</v>
      </c>
      <c r="M1828" t="s">
        <v>155</v>
      </c>
      <c r="N1828" t="n">
        <v>-119.7904</v>
      </c>
      <c r="O1828" t="n">
        <v>39.1862</v>
      </c>
      <c r="P1828" t="n">
        <v>4927</v>
      </c>
      <c r="Q1828" t="n">
        <v>4927</v>
      </c>
      <c r="R1828" t="n">
        <v>52.1</v>
      </c>
      <c r="S1828" t="n">
        <v>56.4</v>
      </c>
      <c r="T1828" t="n">
        <v>1.9</v>
      </c>
      <c r="U1828" t="n">
        <v>25.8</v>
      </c>
      <c r="V1828" t="n">
        <v>2.5</v>
      </c>
      <c r="W1828" t="n">
        <v>0</v>
      </c>
      <c r="X1828"/>
      <c r="Y1828"/>
      <c r="Z1828" t="n">
        <v>18</v>
      </c>
      <c r="AA1828" t="n">
        <v>344</v>
      </c>
      <c r="AB1828" t="n">
        <v>36.6</v>
      </c>
      <c r="AC1828"/>
      <c r="AD1828"/>
      <c r="AE1828"/>
      <c r="AF1828" t="n">
        <v>285</v>
      </c>
      <c r="AG1828" t="n">
        <v>18</v>
      </c>
      <c r="AH1828" t="n">
        <v>36</v>
      </c>
      <c r="AI1828" t="n">
        <v>15793</v>
      </c>
      <c r="AJ1828" t="n">
        <v>12311</v>
      </c>
      <c r="AK1828" t="n">
        <v>11725</v>
      </c>
      <c r="AL1828" t="n">
        <v>12655</v>
      </c>
      <c r="AM1828" t="n">
        <v>14200</v>
      </c>
      <c r="AN1828" t="n">
        <v>19595</v>
      </c>
      <c r="AO1828" t="n">
        <v>497</v>
      </c>
      <c r="AP1828" t="n">
        <v>11</v>
      </c>
      <c r="AQ1828"/>
      <c r="AR1828"/>
    </row>
    <row r="1829">
      <c r="A1829" t="n">
        <v>182634</v>
      </c>
      <c r="B1829" t="s">
        <v>2991</v>
      </c>
      <c r="C1829" t="s">
        <v>1006</v>
      </c>
      <c r="D1829" t="s">
        <v>2992</v>
      </c>
      <c r="E1829" t="s">
        <v>993</v>
      </c>
      <c r="F1829" t="s">
        <v>162</v>
      </c>
      <c r="G1829" t="s">
        <v>163</v>
      </c>
      <c r="H1829" t="s">
        <v>150</v>
      </c>
      <c r="I1829" t="s">
        <v>205</v>
      </c>
      <c r="J1829" t="s">
        <v>164</v>
      </c>
      <c r="K1829" t="s">
        <v>179</v>
      </c>
      <c r="L1829" t="s">
        <v>155</v>
      </c>
      <c r="M1829" t="s">
        <v>155</v>
      </c>
      <c r="N1829" t="n">
        <v>-71.9758</v>
      </c>
      <c r="O1829" t="n">
        <v>43.4117</v>
      </c>
      <c r="P1829" t="n">
        <v>1112</v>
      </c>
      <c r="Q1829" t="n">
        <v>1021</v>
      </c>
      <c r="R1829" t="n">
        <v>73.2</v>
      </c>
      <c r="S1829" t="n">
        <v>68.6</v>
      </c>
      <c r="T1829" t="n">
        <v>4.1</v>
      </c>
      <c r="U1829" t="n">
        <v>2.4</v>
      </c>
      <c r="V1829" t="n">
        <v>2.3</v>
      </c>
      <c r="W1829" t="n">
        <v>1.8</v>
      </c>
      <c r="X1829" t="n">
        <v>81</v>
      </c>
      <c r="Y1829"/>
      <c r="Z1829" t="n">
        <v>10</v>
      </c>
      <c r="AA1829" t="n">
        <v>271</v>
      </c>
      <c r="AB1829" t="n">
        <v>61.6</v>
      </c>
      <c r="AC1829" t="n">
        <v>271</v>
      </c>
      <c r="AD1829" t="n">
        <v>57.9</v>
      </c>
      <c r="AE1829" t="n">
        <v>52.4</v>
      </c>
      <c r="AF1829" t="n">
        <v>183</v>
      </c>
      <c r="AG1829" t="n">
        <v>23</v>
      </c>
      <c r="AH1829" t="n">
        <v>90</v>
      </c>
      <c r="AI1829" t="n">
        <v>26483</v>
      </c>
      <c r="AJ1829" t="n">
        <v>14570</v>
      </c>
      <c r="AK1829" t="n">
        <v>17323</v>
      </c>
      <c r="AL1829" t="n">
        <v>19084</v>
      </c>
      <c r="AM1829" t="n">
        <v>27562</v>
      </c>
      <c r="AN1829" t="n">
        <v>30198</v>
      </c>
      <c r="AO1829" t="n">
        <v>21</v>
      </c>
      <c r="AP1829" t="n">
        <v>220</v>
      </c>
      <c r="AQ1829" t="n">
        <v>19</v>
      </c>
      <c r="AR1829"/>
    </row>
    <row r="1830">
      <c r="A1830" t="n">
        <v>182670</v>
      </c>
      <c r="B1830" t="s">
        <v>2993</v>
      </c>
      <c r="C1830" t="s">
        <v>1703</v>
      </c>
      <c r="D1830" t="s">
        <v>2992</v>
      </c>
      <c r="E1830" t="s">
        <v>993</v>
      </c>
      <c r="F1830" t="s">
        <v>162</v>
      </c>
      <c r="G1830" t="s">
        <v>163</v>
      </c>
      <c r="H1830" t="s">
        <v>150</v>
      </c>
      <c r="I1830" t="s">
        <v>175</v>
      </c>
      <c r="J1830" t="s">
        <v>152</v>
      </c>
      <c r="K1830" t="s">
        <v>159</v>
      </c>
      <c r="L1830" t="s">
        <v>155</v>
      </c>
      <c r="M1830" t="s">
        <v>155</v>
      </c>
      <c r="N1830" t="n">
        <v>-72.2899</v>
      </c>
      <c r="O1830" t="n">
        <v>43.7041</v>
      </c>
      <c r="P1830" t="n">
        <v>7360</v>
      </c>
      <c r="Q1830" t="n">
        <v>4948</v>
      </c>
      <c r="R1830" t="n">
        <v>49.1</v>
      </c>
      <c r="S1830" t="n">
        <v>47.8</v>
      </c>
      <c r="T1830" t="n">
        <v>5.9</v>
      </c>
      <c r="U1830" t="n">
        <v>9.8</v>
      </c>
      <c r="V1830" t="n">
        <v>13.4</v>
      </c>
      <c r="W1830" t="n">
        <v>13.2</v>
      </c>
      <c r="X1830" t="n">
        <v>98</v>
      </c>
      <c r="Y1830"/>
      <c r="Z1830" t="n">
        <v>7</v>
      </c>
      <c r="AA1830" t="n">
        <v>1213</v>
      </c>
      <c r="AB1830" t="n">
        <v>96</v>
      </c>
      <c r="AC1830" t="n">
        <v>1213</v>
      </c>
      <c r="AD1830" t="n">
        <v>96</v>
      </c>
      <c r="AE1830" t="n">
        <v>84.3</v>
      </c>
      <c r="AF1830" t="n">
        <v>1124</v>
      </c>
      <c r="AG1830" t="n">
        <v>15</v>
      </c>
      <c r="AH1830" t="n">
        <v>49</v>
      </c>
      <c r="AI1830" t="n">
        <v>17322</v>
      </c>
      <c r="AJ1830" t="n">
        <v>2978</v>
      </c>
      <c r="AK1830" t="n">
        <v>-377</v>
      </c>
      <c r="AL1830" t="n">
        <v>5841</v>
      </c>
      <c r="AM1830" t="n">
        <v>13426</v>
      </c>
      <c r="AN1830" t="n">
        <v>51575</v>
      </c>
      <c r="AO1830"/>
      <c r="AP1830" t="n">
        <v>1211</v>
      </c>
      <c r="AQ1830" t="n">
        <v>704</v>
      </c>
      <c r="AR1830" t="n">
        <v>174</v>
      </c>
    </row>
    <row r="1831">
      <c r="A1831" t="n">
        <v>182704</v>
      </c>
      <c r="B1831" t="s">
        <v>2994</v>
      </c>
      <c r="C1831" t="s">
        <v>2995</v>
      </c>
      <c r="D1831" t="s">
        <v>2992</v>
      </c>
      <c r="E1831" t="s">
        <v>993</v>
      </c>
      <c r="F1831" t="s">
        <v>199</v>
      </c>
      <c r="G1831" t="s">
        <v>189</v>
      </c>
      <c r="H1831" t="s">
        <v>200</v>
      </c>
      <c r="I1831" t="s">
        <v>175</v>
      </c>
      <c r="J1831" t="s">
        <v>164</v>
      </c>
      <c r="K1831"/>
      <c r="L1831" t="s">
        <v>155</v>
      </c>
      <c r="M1831" t="s">
        <v>155</v>
      </c>
      <c r="N1831" t="n">
        <v>-71.4696</v>
      </c>
      <c r="O1831" t="n">
        <v>43.5272</v>
      </c>
      <c r="P1831" t="n">
        <v>87</v>
      </c>
      <c r="Q1831" t="n">
        <v>87</v>
      </c>
      <c r="R1831" t="n">
        <v>97.7</v>
      </c>
      <c r="S1831" t="n">
        <v>90.8</v>
      </c>
      <c r="T1831" t="n">
        <v>5.7</v>
      </c>
      <c r="U1831" t="n">
        <v>1.1</v>
      </c>
      <c r="V1831" t="n">
        <v>1.1</v>
      </c>
      <c r="W1831" t="n">
        <v>0</v>
      </c>
      <c r="X1831" t="n">
        <v>61</v>
      </c>
      <c r="Y1831"/>
      <c r="Z1831" t="n">
        <v>19</v>
      </c>
      <c r="AA1831"/>
      <c r="AB1831"/>
      <c r="AC1831"/>
      <c r="AD1831"/>
      <c r="AE1831"/>
      <c r="AF1831" t="n">
        <v>14</v>
      </c>
      <c r="AG1831" t="n">
        <v>30</v>
      </c>
      <c r="AH1831" t="n">
        <v>37</v>
      </c>
      <c r="AI1831" t="n">
        <v>9583</v>
      </c>
      <c r="AJ1831" t="n">
        <v>8854</v>
      </c>
      <c r="AK1831" t="n">
        <v>9574</v>
      </c>
      <c r="AL1831" t="n">
        <v>8902</v>
      </c>
      <c r="AM1831" t="n">
        <v>12896</v>
      </c>
      <c r="AN1831"/>
      <c r="AO1831"/>
      <c r="AP1831"/>
      <c r="AQ1831"/>
      <c r="AR1831"/>
    </row>
    <row r="1832">
      <c r="A1832" t="n">
        <v>182722</v>
      </c>
      <c r="B1832" t="s">
        <v>2996</v>
      </c>
      <c r="C1832" t="s">
        <v>2997</v>
      </c>
      <c r="D1832" t="s">
        <v>2992</v>
      </c>
      <c r="E1832" t="s">
        <v>993</v>
      </c>
      <c r="F1832" t="s">
        <v>199</v>
      </c>
      <c r="G1832" t="s">
        <v>189</v>
      </c>
      <c r="H1832" t="s">
        <v>200</v>
      </c>
      <c r="I1832" t="s">
        <v>186</v>
      </c>
      <c r="J1832" t="s">
        <v>164</v>
      </c>
      <c r="K1832"/>
      <c r="L1832" t="s">
        <v>155</v>
      </c>
      <c r="M1832" t="s">
        <v>155</v>
      </c>
      <c r="N1832" t="n">
        <v>-70.8816</v>
      </c>
      <c r="O1832" t="n">
        <v>43.23</v>
      </c>
      <c r="P1832" t="n">
        <v>199</v>
      </c>
      <c r="Q1832" t="n">
        <v>199</v>
      </c>
      <c r="R1832" t="n">
        <v>92.5</v>
      </c>
      <c r="S1832" t="n">
        <v>85.4</v>
      </c>
      <c r="T1832" t="n">
        <v>2.5</v>
      </c>
      <c r="U1832" t="n">
        <v>3.5</v>
      </c>
      <c r="V1832" t="n">
        <v>4.5</v>
      </c>
      <c r="W1832" t="n">
        <v>0</v>
      </c>
      <c r="X1832" t="n">
        <v>86</v>
      </c>
      <c r="Y1832" t="n">
        <v>100</v>
      </c>
      <c r="Z1832" t="n">
        <v>18</v>
      </c>
      <c r="AA1832"/>
      <c r="AB1832"/>
      <c r="AC1832"/>
      <c r="AD1832"/>
      <c r="AE1832"/>
      <c r="AF1832" t="n">
        <v>36</v>
      </c>
      <c r="AG1832" t="n">
        <v>24</v>
      </c>
      <c r="AH1832" t="n">
        <v>43</v>
      </c>
      <c r="AI1832" t="n">
        <v>10874</v>
      </c>
      <c r="AJ1832"/>
      <c r="AK1832"/>
      <c r="AL1832" t="n">
        <v>9079</v>
      </c>
      <c r="AM1832" t="n">
        <v>14399</v>
      </c>
      <c r="AN1832" t="n">
        <v>2914</v>
      </c>
      <c r="AO1832"/>
      <c r="AP1832"/>
      <c r="AQ1832"/>
      <c r="AR1832"/>
    </row>
    <row r="1833">
      <c r="A1833" t="n">
        <v>182795</v>
      </c>
      <c r="B1833" t="s">
        <v>2998</v>
      </c>
      <c r="C1833" t="s">
        <v>2999</v>
      </c>
      <c r="D1833" t="s">
        <v>2992</v>
      </c>
      <c r="E1833" t="s">
        <v>993</v>
      </c>
      <c r="F1833" t="s">
        <v>162</v>
      </c>
      <c r="G1833" t="s">
        <v>163</v>
      </c>
      <c r="H1833" t="s">
        <v>150</v>
      </c>
      <c r="I1833" t="s">
        <v>205</v>
      </c>
      <c r="J1833" t="s">
        <v>168</v>
      </c>
      <c r="K1833" t="s">
        <v>153</v>
      </c>
      <c r="L1833" t="s">
        <v>155</v>
      </c>
      <c r="M1833" t="s">
        <v>155</v>
      </c>
      <c r="N1833" t="n">
        <v>-72.058</v>
      </c>
      <c r="O1833" t="n">
        <v>42.7801</v>
      </c>
      <c r="P1833" t="n">
        <v>1995</v>
      </c>
      <c r="Q1833" t="n">
        <v>1309</v>
      </c>
      <c r="R1833" t="n">
        <v>52.6</v>
      </c>
      <c r="S1833" t="n">
        <v>72.2</v>
      </c>
      <c r="T1833" t="n">
        <v>7.3</v>
      </c>
      <c r="U1833" t="n">
        <v>9</v>
      </c>
      <c r="V1833" t="n">
        <v>1.5</v>
      </c>
      <c r="W1833" t="n">
        <v>3.7</v>
      </c>
      <c r="X1833" t="n">
        <v>73</v>
      </c>
      <c r="Y1833" t="n">
        <v>0</v>
      </c>
      <c r="Z1833" t="n">
        <v>13</v>
      </c>
      <c r="AA1833" t="n">
        <v>462</v>
      </c>
      <c r="AB1833" t="n">
        <v>46.1</v>
      </c>
      <c r="AC1833" t="n">
        <v>462</v>
      </c>
      <c r="AD1833" t="n">
        <v>46.1</v>
      </c>
      <c r="AE1833" t="n">
        <v>42.9</v>
      </c>
      <c r="AF1833" t="n">
        <v>318</v>
      </c>
      <c r="AG1833" t="n">
        <v>27</v>
      </c>
      <c r="AH1833" t="n">
        <v>92</v>
      </c>
      <c r="AI1833" t="n">
        <v>25557</v>
      </c>
      <c r="AJ1833" t="n">
        <v>22101</v>
      </c>
      <c r="AK1833" t="n">
        <v>27002</v>
      </c>
      <c r="AL1833" t="n">
        <v>25652</v>
      </c>
      <c r="AM1833" t="n">
        <v>28381</v>
      </c>
      <c r="AN1833" t="n">
        <v>28583</v>
      </c>
      <c r="AO1833" t="n">
        <v>4</v>
      </c>
      <c r="AP1833" t="n">
        <v>276</v>
      </c>
      <c r="AQ1833" t="n">
        <v>102</v>
      </c>
      <c r="AR1833" t="n">
        <v>91</v>
      </c>
    </row>
    <row r="1834">
      <c r="A1834" t="n">
        <v>182829</v>
      </c>
      <c r="B1834" t="s">
        <v>3000</v>
      </c>
      <c r="C1834" t="s">
        <v>2328</v>
      </c>
      <c r="D1834" t="s">
        <v>2992</v>
      </c>
      <c r="E1834" t="s">
        <v>993</v>
      </c>
      <c r="F1834" t="s">
        <v>148</v>
      </c>
      <c r="G1834" t="s">
        <v>149</v>
      </c>
      <c r="H1834" t="s">
        <v>150</v>
      </c>
      <c r="I1834" t="s">
        <v>175</v>
      </c>
      <c r="J1834" t="s">
        <v>164</v>
      </c>
      <c r="K1834" t="s">
        <v>209</v>
      </c>
      <c r="L1834" t="s">
        <v>155</v>
      </c>
      <c r="M1834" t="s">
        <v>155</v>
      </c>
      <c r="N1834" t="n">
        <v>-71.5452</v>
      </c>
      <c r="O1834" t="n">
        <v>43.2074</v>
      </c>
      <c r="P1834" t="n">
        <v>665</v>
      </c>
      <c r="Q1834"/>
      <c r="R1834"/>
      <c r="S1834"/>
      <c r="T1834"/>
      <c r="U1834"/>
      <c r="V1834"/>
      <c r="W1834"/>
      <c r="X1834"/>
      <c r="Y1834"/>
      <c r="Z1834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N1834"/>
      <c r="AO1834"/>
      <c r="AP1834"/>
      <c r="AQ1834" t="n">
        <v>28</v>
      </c>
      <c r="AR1834" t="n">
        <v>170</v>
      </c>
    </row>
    <row r="1835">
      <c r="A1835" t="n">
        <v>182892</v>
      </c>
      <c r="B1835" t="s">
        <v>3001</v>
      </c>
      <c r="C1835" t="s">
        <v>3002</v>
      </c>
      <c r="D1835" t="s">
        <v>2992</v>
      </c>
      <c r="E1835" t="s">
        <v>993</v>
      </c>
      <c r="F1835" t="s">
        <v>199</v>
      </c>
      <c r="G1835" t="s">
        <v>189</v>
      </c>
      <c r="H1835" t="s">
        <v>200</v>
      </c>
      <c r="I1835" t="s">
        <v>175</v>
      </c>
      <c r="J1835" t="s">
        <v>164</v>
      </c>
      <c r="K1835"/>
      <c r="L1835" t="s">
        <v>155</v>
      </c>
      <c r="M1835" t="s">
        <v>155</v>
      </c>
      <c r="N1835" t="n">
        <v>-72.3211</v>
      </c>
      <c r="O1835" t="n">
        <v>42.949</v>
      </c>
      <c r="P1835" t="n">
        <v>67</v>
      </c>
      <c r="Q1835" t="n">
        <v>67</v>
      </c>
      <c r="R1835" t="n">
        <v>100</v>
      </c>
      <c r="S1835" t="n">
        <v>94</v>
      </c>
      <c r="T1835" t="n">
        <v>0</v>
      </c>
      <c r="U1835" t="n">
        <v>0</v>
      </c>
      <c r="V1835" t="n">
        <v>0</v>
      </c>
      <c r="W1835" t="n">
        <v>0</v>
      </c>
      <c r="X1835" t="n">
        <v>58</v>
      </c>
      <c r="Y1835" t="n">
        <v>61</v>
      </c>
      <c r="Z1835" t="n">
        <v>12</v>
      </c>
      <c r="AA1835"/>
      <c r="AB1835"/>
      <c r="AC1835"/>
      <c r="AD1835"/>
      <c r="AE1835"/>
      <c r="AF1835" t="n">
        <v>33</v>
      </c>
      <c r="AG1835" t="n">
        <v>48</v>
      </c>
      <c r="AH1835" t="n">
        <v>51</v>
      </c>
      <c r="AI1835" t="n">
        <v>13526</v>
      </c>
      <c r="AJ1835" t="n">
        <v>13307</v>
      </c>
      <c r="AK1835" t="n">
        <v>11878</v>
      </c>
      <c r="AL1835" t="n">
        <v>17835</v>
      </c>
      <c r="AM1835" t="n">
        <v>18458</v>
      </c>
      <c r="AN1835" t="n">
        <v>17122</v>
      </c>
      <c r="AO1835"/>
      <c r="AP1835"/>
      <c r="AQ1835"/>
      <c r="AR1835"/>
    </row>
    <row r="1836">
      <c r="A1836" t="n">
        <v>182917</v>
      </c>
      <c r="B1836" t="s">
        <v>3003</v>
      </c>
      <c r="C1836" t="s">
        <v>3004</v>
      </c>
      <c r="D1836" t="s">
        <v>2992</v>
      </c>
      <c r="E1836" t="s">
        <v>993</v>
      </c>
      <c r="F1836" t="s">
        <v>162</v>
      </c>
      <c r="G1836" t="s">
        <v>163</v>
      </c>
      <c r="H1836" t="s">
        <v>150</v>
      </c>
      <c r="I1836" t="s">
        <v>205</v>
      </c>
      <c r="J1836" t="s">
        <v>164</v>
      </c>
      <c r="K1836" t="s">
        <v>179</v>
      </c>
      <c r="L1836" t="s">
        <v>155</v>
      </c>
      <c r="M1836" t="s">
        <v>155</v>
      </c>
      <c r="N1836" t="n">
        <v>-71.8344</v>
      </c>
      <c r="O1836" t="n">
        <v>43.3149</v>
      </c>
      <c r="P1836" t="n">
        <v>62</v>
      </c>
      <c r="Q1836" t="n">
        <v>62</v>
      </c>
      <c r="R1836" t="n">
        <v>54.8</v>
      </c>
      <c r="S1836" t="n">
        <v>91.9</v>
      </c>
      <c r="T1836" t="n">
        <v>3.2</v>
      </c>
      <c r="U1836" t="n">
        <v>1.6</v>
      </c>
      <c r="V1836" t="n">
        <v>3.2</v>
      </c>
      <c r="W1836" t="n">
        <v>0</v>
      </c>
      <c r="X1836" t="n">
        <v>80</v>
      </c>
      <c r="Y1836"/>
      <c r="Z1836" t="n">
        <v>12</v>
      </c>
      <c r="AA1836" t="n">
        <v>15</v>
      </c>
      <c r="AB1836" t="n">
        <v>53.3</v>
      </c>
      <c r="AC1836" t="n">
        <v>15</v>
      </c>
      <c r="AD1836" t="n">
        <v>53.3</v>
      </c>
      <c r="AE1836" t="n">
        <v>53.3</v>
      </c>
      <c r="AF1836" t="n">
        <v>15</v>
      </c>
      <c r="AG1836" t="n">
        <v>46</v>
      </c>
      <c r="AH1836" t="n">
        <v>95</v>
      </c>
      <c r="AI1836" t="n">
        <v>20058</v>
      </c>
      <c r="AJ1836" t="n">
        <v>16336</v>
      </c>
      <c r="AK1836" t="n">
        <v>13011</v>
      </c>
      <c r="AL1836" t="n">
        <v>17447</v>
      </c>
      <c r="AM1836" t="n">
        <v>13911</v>
      </c>
      <c r="AN1836"/>
      <c r="AO1836"/>
      <c r="AP1836" t="n">
        <v>15</v>
      </c>
      <c r="AQ1836"/>
      <c r="AR1836"/>
    </row>
    <row r="1837">
      <c r="A1837" t="n">
        <v>182980</v>
      </c>
      <c r="B1837" t="s">
        <v>3005</v>
      </c>
      <c r="C1837" t="s">
        <v>3006</v>
      </c>
      <c r="D1837" t="s">
        <v>2992</v>
      </c>
      <c r="E1837" t="s">
        <v>993</v>
      </c>
      <c r="F1837" t="s">
        <v>162</v>
      </c>
      <c r="G1837" t="s">
        <v>163</v>
      </c>
      <c r="H1837" t="s">
        <v>150</v>
      </c>
      <c r="I1837" t="s">
        <v>205</v>
      </c>
      <c r="J1837" t="s">
        <v>168</v>
      </c>
      <c r="K1837" t="s">
        <v>153</v>
      </c>
      <c r="L1837" t="s">
        <v>155</v>
      </c>
      <c r="M1837" t="s">
        <v>155</v>
      </c>
      <c r="N1837" t="n">
        <v>-71.8223</v>
      </c>
      <c r="O1837" t="n">
        <v>43.1764</v>
      </c>
      <c r="P1837" t="n">
        <v>4055</v>
      </c>
      <c r="Q1837" t="n">
        <v>1343</v>
      </c>
      <c r="R1837" t="n">
        <v>55</v>
      </c>
      <c r="S1837" t="n">
        <v>44.5</v>
      </c>
      <c r="T1837" t="n">
        <v>12</v>
      </c>
      <c r="U1837" t="n">
        <v>10.6</v>
      </c>
      <c r="V1837" t="n">
        <v>1.1</v>
      </c>
      <c r="W1837" t="n">
        <v>3.5</v>
      </c>
      <c r="X1837" t="n">
        <v>60</v>
      </c>
      <c r="Y1837" t="n">
        <v>50</v>
      </c>
      <c r="Z1837" t="n">
        <v>8</v>
      </c>
      <c r="AA1837" t="n">
        <v>476</v>
      </c>
      <c r="AB1837" t="n">
        <v>31.1</v>
      </c>
      <c r="AC1837" t="n">
        <v>438</v>
      </c>
      <c r="AD1837" t="n">
        <v>32.9</v>
      </c>
      <c r="AE1837" t="n">
        <v>26.5</v>
      </c>
      <c r="AF1837" t="n">
        <v>255</v>
      </c>
      <c r="AG1837" t="n">
        <v>42</v>
      </c>
      <c r="AH1837" t="n">
        <v>86</v>
      </c>
      <c r="AI1837" t="n">
        <v>30280</v>
      </c>
      <c r="AJ1837" t="n">
        <v>25146</v>
      </c>
      <c r="AK1837" t="n">
        <v>28253</v>
      </c>
      <c r="AL1837" t="n">
        <v>32928</v>
      </c>
      <c r="AM1837" t="n">
        <v>30963</v>
      </c>
      <c r="AN1837" t="n">
        <v>33142</v>
      </c>
      <c r="AO1837" t="n">
        <v>22</v>
      </c>
      <c r="AP1837" t="n">
        <v>285</v>
      </c>
      <c r="AQ1837" t="n">
        <v>933</v>
      </c>
      <c r="AR1837" t="n">
        <v>4</v>
      </c>
    </row>
    <row r="1838">
      <c r="A1838" t="n">
        <v>182999</v>
      </c>
      <c r="B1838" t="s">
        <v>3007</v>
      </c>
      <c r="C1838" t="s">
        <v>3008</v>
      </c>
      <c r="D1838" t="s">
        <v>2992</v>
      </c>
      <c r="E1838" t="s">
        <v>993</v>
      </c>
      <c r="F1838" t="s">
        <v>199</v>
      </c>
      <c r="G1838" t="s">
        <v>189</v>
      </c>
      <c r="H1838" t="s">
        <v>200</v>
      </c>
      <c r="I1838" t="s">
        <v>175</v>
      </c>
      <c r="J1838"/>
      <c r="K1838"/>
      <c r="L1838" t="s">
        <v>155</v>
      </c>
      <c r="M1838" t="s">
        <v>155</v>
      </c>
      <c r="N1838" t="n">
        <v>-72.3214</v>
      </c>
      <c r="O1838" t="n">
        <v>43.6274</v>
      </c>
      <c r="P1838"/>
      <c r="Q1838"/>
      <c r="R1838"/>
      <c r="S1838"/>
      <c r="T1838"/>
      <c r="U1838"/>
      <c r="V1838"/>
      <c r="W1838"/>
      <c r="X1838"/>
      <c r="Y1838"/>
      <c r="Z1838"/>
      <c r="AA1838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</row>
    <row r="1839">
      <c r="A1839" t="n">
        <v>183026</v>
      </c>
      <c r="B1839" t="s">
        <v>3009</v>
      </c>
      <c r="C1839" t="s">
        <v>3010</v>
      </c>
      <c r="D1839" t="s">
        <v>2992</v>
      </c>
      <c r="E1839" t="s">
        <v>993</v>
      </c>
      <c r="F1839" t="s">
        <v>162</v>
      </c>
      <c r="G1839" t="s">
        <v>163</v>
      </c>
      <c r="H1839" t="s">
        <v>150</v>
      </c>
      <c r="I1839" t="s">
        <v>186</v>
      </c>
      <c r="J1839" t="s">
        <v>158</v>
      </c>
      <c r="K1839" t="s">
        <v>153</v>
      </c>
      <c r="L1839" t="s">
        <v>155</v>
      </c>
      <c r="M1839" t="s">
        <v>155</v>
      </c>
      <c r="N1839" t="n">
        <v>-71.4518</v>
      </c>
      <c r="O1839" t="n">
        <v>43.0389</v>
      </c>
      <c r="P1839" t="n">
        <v>251081</v>
      </c>
      <c r="Q1839" t="n">
        <v>215698</v>
      </c>
      <c r="R1839" t="n">
        <v>62.5</v>
      </c>
      <c r="S1839" t="n">
        <v>50.5</v>
      </c>
      <c r="T1839" t="n">
        <v>17.5</v>
      </c>
      <c r="U1839" t="n">
        <v>13.5</v>
      </c>
      <c r="V1839" t="n">
        <v>2.1</v>
      </c>
      <c r="W1839" t="n">
        <v>0.5</v>
      </c>
      <c r="X1839" t="n">
        <v>60</v>
      </c>
      <c r="Y1839" t="n">
        <v>36</v>
      </c>
      <c r="Z1839" t="n">
        <v>24</v>
      </c>
      <c r="AA1839" t="n">
        <v>2300</v>
      </c>
      <c r="AB1839" t="n">
        <v>44.9</v>
      </c>
      <c r="AC1839" t="n">
        <v>1539</v>
      </c>
      <c r="AD1839" t="n">
        <v>47.8</v>
      </c>
      <c r="AE1839" t="n">
        <v>38.5</v>
      </c>
      <c r="AF1839" t="n">
        <v>2948</v>
      </c>
      <c r="AG1839" t="n">
        <v>47</v>
      </c>
      <c r="AH1839" t="n">
        <v>50</v>
      </c>
      <c r="AI1839" t="n">
        <v>33163</v>
      </c>
      <c r="AJ1839" t="n">
        <v>33202</v>
      </c>
      <c r="AK1839" t="n">
        <v>32903</v>
      </c>
      <c r="AL1839" t="n">
        <v>34048</v>
      </c>
      <c r="AM1839" t="n">
        <v>35992</v>
      </c>
      <c r="AN1839" t="n">
        <v>36682</v>
      </c>
      <c r="AO1839" t="n">
        <v>3654</v>
      </c>
      <c r="AP1839" t="n">
        <v>20979</v>
      </c>
      <c r="AQ1839" t="n">
        <v>9470</v>
      </c>
      <c r="AR1839" t="n">
        <v>31</v>
      </c>
    </row>
    <row r="1840">
      <c r="A1840" t="n">
        <v>183035</v>
      </c>
      <c r="B1840" t="s">
        <v>3011</v>
      </c>
      <c r="C1840" t="s">
        <v>3012</v>
      </c>
      <c r="D1840" t="s">
        <v>2992</v>
      </c>
      <c r="E1840" t="s">
        <v>993</v>
      </c>
      <c r="F1840" t="s">
        <v>199</v>
      </c>
      <c r="G1840" t="s">
        <v>189</v>
      </c>
      <c r="H1840" t="s">
        <v>200</v>
      </c>
      <c r="I1840" t="s">
        <v>151</v>
      </c>
      <c r="J1840" t="s">
        <v>164</v>
      </c>
      <c r="K1840"/>
      <c r="L1840" t="s">
        <v>155</v>
      </c>
      <c r="M1840" t="s">
        <v>155</v>
      </c>
      <c r="N1840" t="n">
        <v>-71.4482</v>
      </c>
      <c r="O1840" t="n">
        <v>42.7643</v>
      </c>
      <c r="P1840" t="n">
        <v>46</v>
      </c>
      <c r="Q1840" t="n">
        <v>46</v>
      </c>
      <c r="R1840" t="n">
        <v>80.4</v>
      </c>
      <c r="S1840" t="n">
        <v>69.6</v>
      </c>
      <c r="T1840" t="n">
        <v>2.2</v>
      </c>
      <c r="U1840" t="n">
        <v>19.6</v>
      </c>
      <c r="V1840" t="n">
        <v>6.5</v>
      </c>
      <c r="W1840" t="n">
        <v>2.2</v>
      </c>
      <c r="X1840"/>
      <c r="Y1840"/>
      <c r="Z1840" t="n">
        <v>10</v>
      </c>
      <c r="AA1840"/>
      <c r="AB1840"/>
      <c r="AC1840"/>
      <c r="AD1840"/>
      <c r="AE1840"/>
      <c r="AF1840" t="n">
        <v>11</v>
      </c>
      <c r="AG1840" t="n">
        <v>24</v>
      </c>
      <c r="AH1840" t="n">
        <v>24</v>
      </c>
      <c r="AI1840" t="n">
        <v>20682</v>
      </c>
      <c r="AJ1840" t="n">
        <v>20182</v>
      </c>
      <c r="AK1840" t="n">
        <v>21015</v>
      </c>
      <c r="AL1840"/>
      <c r="AM1840"/>
      <c r="AN1840"/>
      <c r="AO1840"/>
      <c r="AP1840"/>
      <c r="AQ1840"/>
      <c r="AR1840"/>
    </row>
    <row r="1841">
      <c r="A1841" t="n">
        <v>183044</v>
      </c>
      <c r="B1841" t="s">
        <v>3013</v>
      </c>
      <c r="C1841" t="s">
        <v>3014</v>
      </c>
      <c r="D1841" t="s">
        <v>2992</v>
      </c>
      <c r="E1841" t="s">
        <v>993</v>
      </c>
      <c r="F1841" t="s">
        <v>148</v>
      </c>
      <c r="G1841" t="s">
        <v>149</v>
      </c>
      <c r="H1841" t="s">
        <v>150</v>
      </c>
      <c r="I1841" t="s">
        <v>175</v>
      </c>
      <c r="J1841" t="s">
        <v>238</v>
      </c>
      <c r="K1841" t="s">
        <v>159</v>
      </c>
      <c r="L1841" t="s">
        <v>155</v>
      </c>
      <c r="M1841" t="s">
        <v>155</v>
      </c>
      <c r="N1841" t="n">
        <v>-70.9325</v>
      </c>
      <c r="O1841" t="n">
        <v>43.1359</v>
      </c>
      <c r="P1841" t="n">
        <v>14926</v>
      </c>
      <c r="Q1841" t="n">
        <v>12235</v>
      </c>
      <c r="R1841" t="n">
        <v>56.2</v>
      </c>
      <c r="S1841" t="n">
        <v>83</v>
      </c>
      <c r="T1841" t="n">
        <v>1</v>
      </c>
      <c r="U1841" t="n">
        <v>4</v>
      </c>
      <c r="V1841" t="n">
        <v>2.8</v>
      </c>
      <c r="W1841" t="n">
        <v>1.3</v>
      </c>
      <c r="X1841" t="n">
        <v>86</v>
      </c>
      <c r="Y1841"/>
      <c r="Z1841" t="n">
        <v>16</v>
      </c>
      <c r="AA1841" t="n">
        <v>3006</v>
      </c>
      <c r="AB1841" t="n">
        <v>76.4</v>
      </c>
      <c r="AC1841" t="n">
        <v>2954</v>
      </c>
      <c r="AD1841" t="n">
        <v>76.7</v>
      </c>
      <c r="AE1841" t="n">
        <v>69</v>
      </c>
      <c r="AF1841" t="n">
        <v>2939</v>
      </c>
      <c r="AG1841" t="n">
        <v>18</v>
      </c>
      <c r="AH1841" t="n">
        <v>85</v>
      </c>
      <c r="AI1841" t="n">
        <v>24762</v>
      </c>
      <c r="AJ1841" t="n">
        <v>15393</v>
      </c>
      <c r="AK1841" t="n">
        <v>16981</v>
      </c>
      <c r="AL1841" t="n">
        <v>19283</v>
      </c>
      <c r="AM1841" t="n">
        <v>23182</v>
      </c>
      <c r="AN1841" t="n">
        <v>27767</v>
      </c>
      <c r="AO1841" t="n">
        <v>21</v>
      </c>
      <c r="AP1841" t="n">
        <v>2579</v>
      </c>
      <c r="AQ1841" t="n">
        <v>734</v>
      </c>
      <c r="AR1841" t="n">
        <v>86</v>
      </c>
    </row>
    <row r="1842">
      <c r="A1842" t="n">
        <v>183062</v>
      </c>
      <c r="B1842" t="s">
        <v>3015</v>
      </c>
      <c r="C1842" t="s">
        <v>3002</v>
      </c>
      <c r="D1842" t="s">
        <v>2992</v>
      </c>
      <c r="E1842" t="s">
        <v>993</v>
      </c>
      <c r="F1842" t="s">
        <v>148</v>
      </c>
      <c r="G1842" t="s">
        <v>149</v>
      </c>
      <c r="H1842" t="s">
        <v>150</v>
      </c>
      <c r="I1842" t="s">
        <v>175</v>
      </c>
      <c r="J1842" t="s">
        <v>168</v>
      </c>
      <c r="K1842" t="s">
        <v>179</v>
      </c>
      <c r="L1842" t="s">
        <v>155</v>
      </c>
      <c r="M1842" t="s">
        <v>155</v>
      </c>
      <c r="N1842" t="n">
        <v>-72.2793</v>
      </c>
      <c r="O1842" t="n">
        <v>42.9265</v>
      </c>
      <c r="P1842" t="n">
        <v>3155</v>
      </c>
      <c r="Q1842" t="n">
        <v>2961</v>
      </c>
      <c r="R1842" t="n">
        <v>52.5</v>
      </c>
      <c r="S1842" t="n">
        <v>82</v>
      </c>
      <c r="T1842" t="n">
        <v>1.8</v>
      </c>
      <c r="U1842" t="n">
        <v>5.2</v>
      </c>
      <c r="V1842" t="n">
        <v>1.3</v>
      </c>
      <c r="W1842" t="n">
        <v>0.4</v>
      </c>
      <c r="X1842" t="n">
        <v>78</v>
      </c>
      <c r="Y1842" t="n">
        <v>50</v>
      </c>
      <c r="Z1842" t="n">
        <v>16</v>
      </c>
      <c r="AA1842" t="n">
        <v>924</v>
      </c>
      <c r="AB1842" t="n">
        <v>58.4</v>
      </c>
      <c r="AC1842" t="n">
        <v>924</v>
      </c>
      <c r="AD1842" t="n">
        <v>58.4</v>
      </c>
      <c r="AE1842" t="n">
        <v>49.9</v>
      </c>
      <c r="AF1842" t="n">
        <v>707</v>
      </c>
      <c r="AG1842" t="n">
        <v>24</v>
      </c>
      <c r="AH1842" t="n">
        <v>94</v>
      </c>
      <c r="AI1842" t="n">
        <v>20405</v>
      </c>
      <c r="AJ1842" t="n">
        <v>11111</v>
      </c>
      <c r="AK1842" t="n">
        <v>14049</v>
      </c>
      <c r="AL1842" t="n">
        <v>15816</v>
      </c>
      <c r="AM1842" t="n">
        <v>20423</v>
      </c>
      <c r="AN1842" t="n">
        <v>24020</v>
      </c>
      <c r="AO1842"/>
      <c r="AP1842" t="n">
        <v>605</v>
      </c>
      <c r="AQ1842" t="n">
        <v>47</v>
      </c>
      <c r="AR1842"/>
    </row>
    <row r="1843">
      <c r="A1843" t="n">
        <v>183071</v>
      </c>
      <c r="B1843" t="s">
        <v>3016</v>
      </c>
      <c r="C1843" t="s">
        <v>3010</v>
      </c>
      <c r="D1843" t="s">
        <v>2992</v>
      </c>
      <c r="E1843" t="s">
        <v>993</v>
      </c>
      <c r="F1843" t="s">
        <v>148</v>
      </c>
      <c r="G1843" t="s">
        <v>149</v>
      </c>
      <c r="H1843" t="s">
        <v>150</v>
      </c>
      <c r="I1843" t="s">
        <v>151</v>
      </c>
      <c r="J1843" t="s">
        <v>164</v>
      </c>
      <c r="K1843" t="s">
        <v>179</v>
      </c>
      <c r="L1843" t="s">
        <v>155</v>
      </c>
      <c r="M1843" t="s">
        <v>155</v>
      </c>
      <c r="N1843" t="n">
        <v>-71.4688</v>
      </c>
      <c r="O1843" t="n">
        <v>42.9872</v>
      </c>
      <c r="P1843" t="n">
        <v>1693</v>
      </c>
      <c r="Q1843" t="n">
        <v>1340</v>
      </c>
      <c r="R1843" t="n">
        <v>50.2</v>
      </c>
      <c r="S1843" t="n">
        <v>75</v>
      </c>
      <c r="T1843" t="n">
        <v>2.5</v>
      </c>
      <c r="U1843" t="n">
        <v>6.9</v>
      </c>
      <c r="V1843" t="n">
        <v>4.1</v>
      </c>
      <c r="W1843" t="n">
        <v>0.9</v>
      </c>
      <c r="X1843" t="n">
        <v>68</v>
      </c>
      <c r="Y1843" t="n">
        <v>100</v>
      </c>
      <c r="Z1843" t="n">
        <v>9</v>
      </c>
      <c r="AA1843" t="n">
        <v>63</v>
      </c>
      <c r="AB1843" t="n">
        <v>65.1</v>
      </c>
      <c r="AC1843" t="n">
        <v>51</v>
      </c>
      <c r="AD1843" t="n">
        <v>74.5</v>
      </c>
      <c r="AE1843" t="n">
        <v>51</v>
      </c>
      <c r="AF1843" t="n">
        <v>53</v>
      </c>
      <c r="AG1843" t="n">
        <v>32</v>
      </c>
      <c r="AH1843" t="n">
        <v>80</v>
      </c>
      <c r="AI1843" t="n">
        <v>13097</v>
      </c>
      <c r="AJ1843" t="n">
        <v>11812</v>
      </c>
      <c r="AK1843" t="n">
        <v>8490</v>
      </c>
      <c r="AL1843" t="n">
        <v>10022</v>
      </c>
      <c r="AM1843" t="n">
        <v>15191</v>
      </c>
      <c r="AN1843" t="n">
        <v>18744</v>
      </c>
      <c r="AO1843" t="n">
        <v>2</v>
      </c>
      <c r="AP1843" t="n">
        <v>143</v>
      </c>
      <c r="AQ1843"/>
      <c r="AR1843"/>
    </row>
    <row r="1844">
      <c r="A1844" t="n">
        <v>183080</v>
      </c>
      <c r="B1844" t="s">
        <v>3017</v>
      </c>
      <c r="C1844" t="s">
        <v>3018</v>
      </c>
      <c r="D1844" t="s">
        <v>2992</v>
      </c>
      <c r="E1844" t="s">
        <v>993</v>
      </c>
      <c r="F1844" t="s">
        <v>148</v>
      </c>
      <c r="G1844" t="s">
        <v>149</v>
      </c>
      <c r="H1844" t="s">
        <v>150</v>
      </c>
      <c r="I1844" t="s">
        <v>175</v>
      </c>
      <c r="J1844" t="s">
        <v>168</v>
      </c>
      <c r="K1844" t="s">
        <v>153</v>
      </c>
      <c r="L1844" t="s">
        <v>155</v>
      </c>
      <c r="M1844" t="s">
        <v>155</v>
      </c>
      <c r="N1844" t="n">
        <v>-71.6902</v>
      </c>
      <c r="O1844" t="n">
        <v>43.7596</v>
      </c>
      <c r="P1844" t="n">
        <v>4321</v>
      </c>
      <c r="Q1844" t="n">
        <v>3491</v>
      </c>
      <c r="R1844" t="n">
        <v>48.9</v>
      </c>
      <c r="S1844" t="n">
        <v>80.8</v>
      </c>
      <c r="T1844" t="n">
        <v>1.9</v>
      </c>
      <c r="U1844" t="n">
        <v>4.9</v>
      </c>
      <c r="V1844" t="n">
        <v>1.3</v>
      </c>
      <c r="W1844" t="n">
        <v>1.8</v>
      </c>
      <c r="X1844" t="n">
        <v>71</v>
      </c>
      <c r="Y1844" t="n">
        <v>80</v>
      </c>
      <c r="Z1844" t="n">
        <v>15</v>
      </c>
      <c r="AA1844" t="n">
        <v>1107</v>
      </c>
      <c r="AB1844" t="n">
        <v>47.4</v>
      </c>
      <c r="AC1844" t="n">
        <v>1107</v>
      </c>
      <c r="AD1844" t="n">
        <v>47.4</v>
      </c>
      <c r="AE1844" t="n">
        <v>40.7</v>
      </c>
      <c r="AF1844" t="n">
        <v>861</v>
      </c>
      <c r="AG1844" t="n">
        <v>26</v>
      </c>
      <c r="AH1844" t="n">
        <v>92</v>
      </c>
      <c r="AI1844" t="n">
        <v>20280</v>
      </c>
      <c r="AJ1844" t="n">
        <v>14051</v>
      </c>
      <c r="AK1844" t="n">
        <v>15343</v>
      </c>
      <c r="AL1844" t="n">
        <v>18415</v>
      </c>
      <c r="AM1844" t="n">
        <v>21660</v>
      </c>
      <c r="AN1844" t="n">
        <v>23617</v>
      </c>
      <c r="AO1844"/>
      <c r="AP1844" t="n">
        <v>720</v>
      </c>
      <c r="AQ1844" t="n">
        <v>190</v>
      </c>
      <c r="AR1844" t="n">
        <v>41</v>
      </c>
    </row>
    <row r="1845">
      <c r="A1845" t="n">
        <v>183099</v>
      </c>
      <c r="B1845" t="s">
        <v>3019</v>
      </c>
      <c r="C1845" t="s">
        <v>2328</v>
      </c>
      <c r="D1845" t="s">
        <v>2992</v>
      </c>
      <c r="E1845" t="s">
        <v>993</v>
      </c>
      <c r="F1845" t="s">
        <v>173</v>
      </c>
      <c r="G1845" t="s">
        <v>149</v>
      </c>
      <c r="H1845" t="s">
        <v>174</v>
      </c>
      <c r="I1845" t="s">
        <v>175</v>
      </c>
      <c r="J1845" t="s">
        <v>168</v>
      </c>
      <c r="K1845" t="s">
        <v>176</v>
      </c>
      <c r="L1845" t="s">
        <v>155</v>
      </c>
      <c r="M1845" t="s">
        <v>155</v>
      </c>
      <c r="N1845" t="n">
        <v>-71.532</v>
      </c>
      <c r="O1845" t="n">
        <v>43.2236</v>
      </c>
      <c r="P1845" t="n">
        <v>4744</v>
      </c>
      <c r="Q1845" t="n">
        <v>4744</v>
      </c>
      <c r="R1845" t="n">
        <v>60.1</v>
      </c>
      <c r="S1845" t="n">
        <v>68.5</v>
      </c>
      <c r="T1845" t="n">
        <v>3.6</v>
      </c>
      <c r="U1845" t="n">
        <v>5.6</v>
      </c>
      <c r="V1845" t="n">
        <v>2.8</v>
      </c>
      <c r="W1845" t="n">
        <v>0</v>
      </c>
      <c r="X1845" t="n">
        <v>60</v>
      </c>
      <c r="Y1845" t="n">
        <v>45</v>
      </c>
      <c r="Z1845" t="n">
        <v>11</v>
      </c>
      <c r="AA1845" t="n">
        <v>367</v>
      </c>
      <c r="AB1845" t="n">
        <v>30.8</v>
      </c>
      <c r="AC1845"/>
      <c r="AD1845"/>
      <c r="AE1845"/>
      <c r="AF1845" t="n">
        <v>379</v>
      </c>
      <c r="AG1845" t="n">
        <v>28</v>
      </c>
      <c r="AH1845" t="n">
        <v>42</v>
      </c>
      <c r="AI1845" t="n">
        <v>16221</v>
      </c>
      <c r="AJ1845" t="n">
        <v>17996</v>
      </c>
      <c r="AK1845" t="n">
        <v>22997</v>
      </c>
      <c r="AL1845" t="n">
        <v>23210</v>
      </c>
      <c r="AM1845" t="n">
        <v>23210</v>
      </c>
      <c r="AN1845" t="n">
        <v>23210</v>
      </c>
      <c r="AO1845" t="n">
        <v>360</v>
      </c>
      <c r="AP1845"/>
      <c r="AQ1845"/>
      <c r="AR1845"/>
    </row>
    <row r="1846">
      <c r="A1846" t="n">
        <v>183105</v>
      </c>
      <c r="B1846" t="s">
        <v>3020</v>
      </c>
      <c r="C1846" t="s">
        <v>3021</v>
      </c>
      <c r="D1846" t="s">
        <v>2992</v>
      </c>
      <c r="E1846" t="s">
        <v>993</v>
      </c>
      <c r="F1846" t="s">
        <v>173</v>
      </c>
      <c r="G1846" t="s">
        <v>149</v>
      </c>
      <c r="H1846" t="s">
        <v>174</v>
      </c>
      <c r="I1846" t="s">
        <v>175</v>
      </c>
      <c r="J1846" t="s">
        <v>164</v>
      </c>
      <c r="K1846" t="s">
        <v>176</v>
      </c>
      <c r="L1846" t="s">
        <v>155</v>
      </c>
      <c r="M1846" t="s">
        <v>155</v>
      </c>
      <c r="N1846" t="n">
        <v>-71.1585</v>
      </c>
      <c r="O1846" t="n">
        <v>44.5035</v>
      </c>
      <c r="P1846" t="n">
        <v>1272</v>
      </c>
      <c r="Q1846" t="n">
        <v>1272</v>
      </c>
      <c r="R1846" t="n">
        <v>59.4</v>
      </c>
      <c r="S1846" t="n">
        <v>72.4</v>
      </c>
      <c r="T1846" t="n">
        <v>1.3</v>
      </c>
      <c r="U1846" t="n">
        <v>3.7</v>
      </c>
      <c r="V1846" t="n">
        <v>1.1</v>
      </c>
      <c r="W1846" t="n">
        <v>0</v>
      </c>
      <c r="X1846" t="n">
        <v>74</v>
      </c>
      <c r="Y1846" t="n">
        <v>30</v>
      </c>
      <c r="Z1846" t="n">
        <v>7</v>
      </c>
      <c r="AA1846" t="n">
        <v>95</v>
      </c>
      <c r="AB1846" t="n">
        <v>60</v>
      </c>
      <c r="AC1846"/>
      <c r="AD1846"/>
      <c r="AE1846"/>
      <c r="AF1846" t="n">
        <v>82</v>
      </c>
      <c r="AG1846" t="n">
        <v>36</v>
      </c>
      <c r="AH1846" t="n">
        <v>66</v>
      </c>
      <c r="AI1846" t="n">
        <v>13173</v>
      </c>
      <c r="AJ1846" t="n">
        <v>15090</v>
      </c>
      <c r="AK1846" t="n">
        <v>20182</v>
      </c>
      <c r="AL1846" t="n">
        <v>20388</v>
      </c>
      <c r="AM1846" t="n">
        <v>20388</v>
      </c>
      <c r="AN1846"/>
      <c r="AO1846" t="n">
        <v>97</v>
      </c>
      <c r="AP1846"/>
      <c r="AQ1846"/>
      <c r="AR1846"/>
    </row>
    <row r="1847">
      <c r="A1847" t="n">
        <v>183114</v>
      </c>
      <c r="B1847" t="s">
        <v>3022</v>
      </c>
      <c r="C1847" t="s">
        <v>582</v>
      </c>
      <c r="D1847" t="s">
        <v>2992</v>
      </c>
      <c r="E1847" t="s">
        <v>993</v>
      </c>
      <c r="F1847" t="s">
        <v>173</v>
      </c>
      <c r="G1847" t="s">
        <v>149</v>
      </c>
      <c r="H1847" t="s">
        <v>174</v>
      </c>
      <c r="I1847" t="s">
        <v>205</v>
      </c>
      <c r="J1847" t="s">
        <v>164</v>
      </c>
      <c r="K1847" t="s">
        <v>176</v>
      </c>
      <c r="L1847" t="s">
        <v>155</v>
      </c>
      <c r="M1847" t="s">
        <v>155</v>
      </c>
      <c r="N1847" t="n">
        <v>-72.3331</v>
      </c>
      <c r="O1847" t="n">
        <v>43.399</v>
      </c>
      <c r="P1847" t="n">
        <v>1818</v>
      </c>
      <c r="Q1847" t="n">
        <v>1818</v>
      </c>
      <c r="R1847" t="n">
        <v>67.1</v>
      </c>
      <c r="S1847" t="n">
        <v>73</v>
      </c>
      <c r="T1847" t="n">
        <v>2.8</v>
      </c>
      <c r="U1847" t="n">
        <v>3.1</v>
      </c>
      <c r="V1847" t="n">
        <v>3.2</v>
      </c>
      <c r="W1847" t="n">
        <v>0</v>
      </c>
      <c r="X1847" t="n">
        <v>69</v>
      </c>
      <c r="Y1847" t="n">
        <v>35</v>
      </c>
      <c r="Z1847" t="n">
        <v>6</v>
      </c>
      <c r="AA1847" t="n">
        <v>35</v>
      </c>
      <c r="AB1847" t="n">
        <v>31.4</v>
      </c>
      <c r="AC1847"/>
      <c r="AD1847"/>
      <c r="AE1847"/>
      <c r="AF1847" t="n">
        <v>26</v>
      </c>
      <c r="AG1847" t="n">
        <v>32</v>
      </c>
      <c r="AH1847" t="n">
        <v>59</v>
      </c>
      <c r="AI1847" t="n">
        <v>15909</v>
      </c>
      <c r="AJ1847" t="n">
        <v>18747</v>
      </c>
      <c r="AK1847"/>
      <c r="AL1847" t="n">
        <v>24442</v>
      </c>
      <c r="AM1847"/>
      <c r="AN1847"/>
      <c r="AO1847" t="n">
        <v>110</v>
      </c>
      <c r="AP1847"/>
      <c r="AQ1847"/>
      <c r="AR1847"/>
    </row>
    <row r="1848">
      <c r="A1848" t="n">
        <v>183123</v>
      </c>
      <c r="B1848" t="s">
        <v>3023</v>
      </c>
      <c r="C1848" t="s">
        <v>2995</v>
      </c>
      <c r="D1848" t="s">
        <v>2992</v>
      </c>
      <c r="E1848" t="s">
        <v>993</v>
      </c>
      <c r="F1848" t="s">
        <v>173</v>
      </c>
      <c r="G1848" t="s">
        <v>149</v>
      </c>
      <c r="H1848" t="s">
        <v>174</v>
      </c>
      <c r="I1848" t="s">
        <v>175</v>
      </c>
      <c r="J1848" t="s">
        <v>164</v>
      </c>
      <c r="K1848" t="s">
        <v>176</v>
      </c>
      <c r="L1848" t="s">
        <v>155</v>
      </c>
      <c r="M1848" t="s">
        <v>155</v>
      </c>
      <c r="N1848" t="n">
        <v>-71.4626</v>
      </c>
      <c r="O1848" t="n">
        <v>43.5076</v>
      </c>
      <c r="P1848" t="n">
        <v>1700</v>
      </c>
      <c r="Q1848" t="n">
        <v>1700</v>
      </c>
      <c r="R1848" t="n">
        <v>56</v>
      </c>
      <c r="S1848" t="n">
        <v>70</v>
      </c>
      <c r="T1848" t="n">
        <v>1.5</v>
      </c>
      <c r="U1848" t="n">
        <v>2.8</v>
      </c>
      <c r="V1848" t="n">
        <v>1.8</v>
      </c>
      <c r="W1848" t="n">
        <v>0</v>
      </c>
      <c r="X1848" t="n">
        <v>75</v>
      </c>
      <c r="Y1848" t="n">
        <v>36</v>
      </c>
      <c r="Z1848" t="n">
        <v>9</v>
      </c>
      <c r="AA1848" t="n">
        <v>98</v>
      </c>
      <c r="AB1848" t="n">
        <v>42.9</v>
      </c>
      <c r="AC1848"/>
      <c r="AD1848"/>
      <c r="AE1848"/>
      <c r="AF1848" t="n">
        <v>111</v>
      </c>
      <c r="AG1848" t="n">
        <v>28</v>
      </c>
      <c r="AH1848" t="n">
        <v>57</v>
      </c>
      <c r="AI1848" t="n">
        <v>18473</v>
      </c>
      <c r="AJ1848" t="n">
        <v>17343</v>
      </c>
      <c r="AK1848" t="n">
        <v>22877</v>
      </c>
      <c r="AL1848" t="n">
        <v>22877</v>
      </c>
      <c r="AM1848" t="n">
        <v>22877</v>
      </c>
      <c r="AN1848" t="n">
        <v>22877</v>
      </c>
      <c r="AO1848" t="n">
        <v>98</v>
      </c>
      <c r="AP1848"/>
      <c r="AQ1848"/>
      <c r="AR1848"/>
    </row>
    <row r="1849">
      <c r="A1849" t="n">
        <v>183132</v>
      </c>
      <c r="B1849" t="s">
        <v>3024</v>
      </c>
      <c r="C1849" t="s">
        <v>3010</v>
      </c>
      <c r="D1849" t="s">
        <v>2992</v>
      </c>
      <c r="E1849" t="s">
        <v>993</v>
      </c>
      <c r="F1849" t="s">
        <v>173</v>
      </c>
      <c r="G1849" t="s">
        <v>149</v>
      </c>
      <c r="H1849" t="s">
        <v>174</v>
      </c>
      <c r="I1849" t="s">
        <v>151</v>
      </c>
      <c r="J1849" t="s">
        <v>168</v>
      </c>
      <c r="K1849" t="s">
        <v>176</v>
      </c>
      <c r="L1849" t="s">
        <v>155</v>
      </c>
      <c r="M1849" t="s">
        <v>155</v>
      </c>
      <c r="N1849" t="n">
        <v>-71.4835</v>
      </c>
      <c r="O1849" t="n">
        <v>43.0198</v>
      </c>
      <c r="P1849" t="n">
        <v>5080</v>
      </c>
      <c r="Q1849" t="n">
        <v>5080</v>
      </c>
      <c r="R1849" t="n">
        <v>52.9</v>
      </c>
      <c r="S1849" t="n">
        <v>64.5</v>
      </c>
      <c r="T1849" t="n">
        <v>4.9</v>
      </c>
      <c r="U1849" t="n">
        <v>6.8</v>
      </c>
      <c r="V1849" t="n">
        <v>3.9</v>
      </c>
      <c r="W1849" t="n">
        <v>0</v>
      </c>
      <c r="X1849" t="n">
        <v>67</v>
      </c>
      <c r="Y1849" t="n">
        <v>51</v>
      </c>
      <c r="Z1849" t="n">
        <v>11</v>
      </c>
      <c r="AA1849" t="n">
        <v>220</v>
      </c>
      <c r="AB1849" t="n">
        <v>36.8</v>
      </c>
      <c r="AC1849"/>
      <c r="AD1849"/>
      <c r="AE1849"/>
      <c r="AF1849" t="n">
        <v>269</v>
      </c>
      <c r="AG1849" t="n">
        <v>25</v>
      </c>
      <c r="AH1849" t="n">
        <v>51</v>
      </c>
      <c r="AI1849" t="n">
        <v>14458</v>
      </c>
      <c r="AJ1849" t="n">
        <v>11386</v>
      </c>
      <c r="AK1849" t="n">
        <v>16885</v>
      </c>
      <c r="AL1849" t="n">
        <v>17069</v>
      </c>
      <c r="AM1849" t="n">
        <v>17069</v>
      </c>
      <c r="AN1849" t="n">
        <v>17069</v>
      </c>
      <c r="AO1849" t="n">
        <v>299</v>
      </c>
      <c r="AP1849"/>
      <c r="AQ1849"/>
      <c r="AR1849"/>
    </row>
    <row r="1850">
      <c r="A1850" t="n">
        <v>183141</v>
      </c>
      <c r="B1850" t="s">
        <v>3025</v>
      </c>
      <c r="C1850" t="s">
        <v>3012</v>
      </c>
      <c r="D1850" t="s">
        <v>2992</v>
      </c>
      <c r="E1850" t="s">
        <v>993</v>
      </c>
      <c r="F1850" t="s">
        <v>173</v>
      </c>
      <c r="G1850" t="s">
        <v>149</v>
      </c>
      <c r="H1850" t="s">
        <v>174</v>
      </c>
      <c r="I1850" t="s">
        <v>151</v>
      </c>
      <c r="J1850" t="s">
        <v>168</v>
      </c>
      <c r="K1850" t="s">
        <v>176</v>
      </c>
      <c r="L1850" t="s">
        <v>155</v>
      </c>
      <c r="M1850" t="s">
        <v>155</v>
      </c>
      <c r="N1850" t="n">
        <v>-71.5235</v>
      </c>
      <c r="O1850" t="n">
        <v>42.7946</v>
      </c>
      <c r="P1850" t="n">
        <v>2980</v>
      </c>
      <c r="Q1850" t="n">
        <v>2980</v>
      </c>
      <c r="R1850" t="n">
        <v>55</v>
      </c>
      <c r="S1850" t="n">
        <v>61.1</v>
      </c>
      <c r="T1850" t="n">
        <v>3.7</v>
      </c>
      <c r="U1850" t="n">
        <v>12.4</v>
      </c>
      <c r="V1850" t="n">
        <v>3.7</v>
      </c>
      <c r="W1850" t="n">
        <v>0</v>
      </c>
      <c r="X1850" t="n">
        <v>61</v>
      </c>
      <c r="Y1850" t="n">
        <v>38</v>
      </c>
      <c r="Z1850" t="n">
        <v>8</v>
      </c>
      <c r="AA1850" t="n">
        <v>202</v>
      </c>
      <c r="AB1850" t="n">
        <v>30.2</v>
      </c>
      <c r="AC1850"/>
      <c r="AD1850"/>
      <c r="AE1850"/>
      <c r="AF1850" t="n">
        <v>133</v>
      </c>
      <c r="AG1850" t="n">
        <v>25</v>
      </c>
      <c r="AH1850" t="n">
        <v>40</v>
      </c>
      <c r="AI1850" t="n">
        <v>13561</v>
      </c>
      <c r="AJ1850" t="n">
        <v>12770</v>
      </c>
      <c r="AK1850" t="n">
        <v>18175</v>
      </c>
      <c r="AL1850" t="n">
        <v>18752</v>
      </c>
      <c r="AM1850" t="n">
        <v>18752</v>
      </c>
      <c r="AN1850" t="n">
        <v>18752</v>
      </c>
      <c r="AO1850" t="n">
        <v>187</v>
      </c>
      <c r="AP1850"/>
      <c r="AQ1850"/>
      <c r="AR1850"/>
    </row>
    <row r="1851">
      <c r="A1851" t="n">
        <v>183150</v>
      </c>
      <c r="B1851" t="s">
        <v>3026</v>
      </c>
      <c r="C1851" t="s">
        <v>3027</v>
      </c>
      <c r="D1851" t="s">
        <v>2992</v>
      </c>
      <c r="E1851" t="s">
        <v>993</v>
      </c>
      <c r="F1851" t="s">
        <v>173</v>
      </c>
      <c r="G1851" t="s">
        <v>149</v>
      </c>
      <c r="H1851" t="s">
        <v>174</v>
      </c>
      <c r="I1851" t="s">
        <v>186</v>
      </c>
      <c r="J1851" t="s">
        <v>168</v>
      </c>
      <c r="K1851" t="s">
        <v>176</v>
      </c>
      <c r="L1851" t="s">
        <v>155</v>
      </c>
      <c r="M1851" t="s">
        <v>155</v>
      </c>
      <c r="N1851" t="n">
        <v>-70.799</v>
      </c>
      <c r="O1851" t="n">
        <v>43.0721</v>
      </c>
      <c r="P1851" t="n">
        <v>3484</v>
      </c>
      <c r="Q1851" t="n">
        <v>3484</v>
      </c>
      <c r="R1851" t="n">
        <v>55.1</v>
      </c>
      <c r="S1851" t="n">
        <v>71.6</v>
      </c>
      <c r="T1851" t="n">
        <v>2.4</v>
      </c>
      <c r="U1851" t="n">
        <v>4.3</v>
      </c>
      <c r="V1851" t="n">
        <v>4.7</v>
      </c>
      <c r="W1851" t="n">
        <v>0</v>
      </c>
      <c r="X1851" t="n">
        <v>64</v>
      </c>
      <c r="Y1851" t="n">
        <v>45</v>
      </c>
      <c r="Z1851" t="n">
        <v>11</v>
      </c>
      <c r="AA1851" t="n">
        <v>199</v>
      </c>
      <c r="AB1851" t="n">
        <v>29.6</v>
      </c>
      <c r="AC1851"/>
      <c r="AD1851"/>
      <c r="AE1851"/>
      <c r="AF1851" t="n">
        <v>154</v>
      </c>
      <c r="AG1851" t="n">
        <v>26</v>
      </c>
      <c r="AH1851" t="n">
        <v>39</v>
      </c>
      <c r="AI1851" t="n">
        <v>17658</v>
      </c>
      <c r="AJ1851" t="n">
        <v>16794</v>
      </c>
      <c r="AK1851" t="n">
        <v>22016</v>
      </c>
      <c r="AL1851" t="n">
        <v>22016</v>
      </c>
      <c r="AM1851" t="n">
        <v>22016</v>
      </c>
      <c r="AN1851" t="n">
        <v>22016</v>
      </c>
      <c r="AO1851" t="n">
        <v>222</v>
      </c>
      <c r="AP1851"/>
      <c r="AQ1851"/>
      <c r="AR1851"/>
    </row>
    <row r="1852">
      <c r="A1852" t="n">
        <v>183202</v>
      </c>
      <c r="B1852" t="s">
        <v>3028</v>
      </c>
      <c r="C1852" t="s">
        <v>3027</v>
      </c>
      <c r="D1852" t="s">
        <v>2992</v>
      </c>
      <c r="E1852" t="s">
        <v>993</v>
      </c>
      <c r="F1852" t="s">
        <v>199</v>
      </c>
      <c r="G1852" t="s">
        <v>189</v>
      </c>
      <c r="H1852" t="s">
        <v>200</v>
      </c>
      <c r="I1852" t="s">
        <v>186</v>
      </c>
      <c r="J1852" t="s">
        <v>164</v>
      </c>
      <c r="K1852"/>
      <c r="L1852" t="s">
        <v>155</v>
      </c>
      <c r="M1852" t="s">
        <v>155</v>
      </c>
      <c r="N1852" t="n">
        <v>-70.7602</v>
      </c>
      <c r="O1852" t="n">
        <v>43.0757</v>
      </c>
      <c r="P1852" t="n">
        <v>103</v>
      </c>
      <c r="Q1852" t="n">
        <v>103</v>
      </c>
      <c r="R1852" t="n">
        <v>96.1</v>
      </c>
      <c r="S1852" t="n">
        <v>94.2</v>
      </c>
      <c r="T1852" t="n">
        <v>2.9</v>
      </c>
      <c r="U1852" t="n">
        <v>0</v>
      </c>
      <c r="V1852" t="n">
        <v>0</v>
      </c>
      <c r="W1852" t="n">
        <v>0</v>
      </c>
      <c r="X1852" t="n">
        <v>78</v>
      </c>
      <c r="Y1852"/>
      <c r="Z1852" t="n">
        <v>13</v>
      </c>
      <c r="AA1852"/>
      <c r="AB1852"/>
      <c r="AC1852"/>
      <c r="AD1852"/>
      <c r="AE1852"/>
      <c r="AF1852" t="n">
        <v>21</v>
      </c>
      <c r="AG1852" t="n">
        <v>24</v>
      </c>
      <c r="AH1852" t="n">
        <v>34</v>
      </c>
      <c r="AI1852" t="n">
        <v>22994</v>
      </c>
      <c r="AJ1852" t="n">
        <v>26009</v>
      </c>
      <c r="AK1852"/>
      <c r="AL1852"/>
      <c r="AM1852"/>
      <c r="AN1852"/>
      <c r="AO1852"/>
      <c r="AP1852"/>
      <c r="AQ1852"/>
      <c r="AR1852"/>
    </row>
    <row r="1853">
      <c r="A1853" t="n">
        <v>183211</v>
      </c>
      <c r="B1853" t="s">
        <v>3029</v>
      </c>
      <c r="C1853" t="s">
        <v>3012</v>
      </c>
      <c r="D1853" t="s">
        <v>2992</v>
      </c>
      <c r="E1853" t="s">
        <v>993</v>
      </c>
      <c r="F1853" t="s">
        <v>162</v>
      </c>
      <c r="G1853" t="s">
        <v>163</v>
      </c>
      <c r="H1853" t="s">
        <v>150</v>
      </c>
      <c r="I1853" t="s">
        <v>151</v>
      </c>
      <c r="J1853" t="s">
        <v>168</v>
      </c>
      <c r="K1853" t="s">
        <v>153</v>
      </c>
      <c r="L1853" t="s">
        <v>155</v>
      </c>
      <c r="M1853" t="s">
        <v>155</v>
      </c>
      <c r="N1853" t="n">
        <v>-71.4563</v>
      </c>
      <c r="O1853" t="n">
        <v>42.7387</v>
      </c>
      <c r="P1853" t="n">
        <v>3290</v>
      </c>
      <c r="Q1853" t="n">
        <v>1625</v>
      </c>
      <c r="R1853" t="n">
        <v>75.4</v>
      </c>
      <c r="S1853" t="n">
        <v>69.8</v>
      </c>
      <c r="T1853" t="n">
        <v>11.6</v>
      </c>
      <c r="U1853" t="n">
        <v>6</v>
      </c>
      <c r="V1853" t="n">
        <v>4.5</v>
      </c>
      <c r="W1853" t="n">
        <v>0</v>
      </c>
      <c r="X1853" t="n">
        <v>76</v>
      </c>
      <c r="Y1853" t="n">
        <v>33</v>
      </c>
      <c r="Z1853" t="n">
        <v>14</v>
      </c>
      <c r="AA1853" t="n">
        <v>264</v>
      </c>
      <c r="AB1853" t="n">
        <v>58.7</v>
      </c>
      <c r="AC1853" t="n">
        <v>264</v>
      </c>
      <c r="AD1853" t="n">
        <v>58</v>
      </c>
      <c r="AE1853" t="n">
        <v>48.9</v>
      </c>
      <c r="AF1853" t="n">
        <v>269</v>
      </c>
      <c r="AG1853" t="n">
        <v>27</v>
      </c>
      <c r="AH1853" t="n">
        <v>84</v>
      </c>
      <c r="AI1853" t="n">
        <v>28227</v>
      </c>
      <c r="AJ1853" t="n">
        <v>16807</v>
      </c>
      <c r="AK1853" t="n">
        <v>20704</v>
      </c>
      <c r="AL1853" t="n">
        <v>24462</v>
      </c>
      <c r="AM1853" t="n">
        <v>32788</v>
      </c>
      <c r="AN1853" t="n">
        <v>30562</v>
      </c>
      <c r="AO1853" t="n">
        <v>109</v>
      </c>
      <c r="AP1853" t="n">
        <v>241</v>
      </c>
      <c r="AQ1853" t="n">
        <v>390</v>
      </c>
      <c r="AR1853" t="n">
        <v>12</v>
      </c>
    </row>
    <row r="1854">
      <c r="A1854" t="n">
        <v>183239</v>
      </c>
      <c r="B1854" t="s">
        <v>3030</v>
      </c>
      <c r="C1854" t="s">
        <v>3010</v>
      </c>
      <c r="D1854" t="s">
        <v>2992</v>
      </c>
      <c r="E1854" t="s">
        <v>993</v>
      </c>
      <c r="F1854" t="s">
        <v>162</v>
      </c>
      <c r="G1854" t="s">
        <v>163</v>
      </c>
      <c r="H1854" t="s">
        <v>150</v>
      </c>
      <c r="I1854" t="s">
        <v>186</v>
      </c>
      <c r="J1854" t="s">
        <v>168</v>
      </c>
      <c r="K1854" t="s">
        <v>179</v>
      </c>
      <c r="L1854" t="s">
        <v>155</v>
      </c>
      <c r="M1854" t="s">
        <v>155</v>
      </c>
      <c r="N1854" t="n">
        <v>-71.5036</v>
      </c>
      <c r="O1854" t="n">
        <v>42.9869</v>
      </c>
      <c r="P1854" t="n">
        <v>2014</v>
      </c>
      <c r="Q1854" t="n">
        <v>1991</v>
      </c>
      <c r="R1854" t="n">
        <v>60.1</v>
      </c>
      <c r="S1854" t="n">
        <v>86.8</v>
      </c>
      <c r="T1854" t="n">
        <v>1.5</v>
      </c>
      <c r="U1854" t="n">
        <v>4.6</v>
      </c>
      <c r="V1854" t="n">
        <v>1.1</v>
      </c>
      <c r="W1854" t="n">
        <v>0.7</v>
      </c>
      <c r="X1854" t="n">
        <v>90</v>
      </c>
      <c r="Y1854"/>
      <c r="Z1854" t="n">
        <v>11</v>
      </c>
      <c r="AA1854" t="n">
        <v>546</v>
      </c>
      <c r="AB1854" t="n">
        <v>83.2</v>
      </c>
      <c r="AC1854" t="n">
        <v>546</v>
      </c>
      <c r="AD1854" t="n">
        <v>83.2</v>
      </c>
      <c r="AE1854" t="n">
        <v>78.4</v>
      </c>
      <c r="AF1854" t="n">
        <v>528</v>
      </c>
      <c r="AG1854" t="n">
        <v>11</v>
      </c>
      <c r="AH1854" t="n">
        <v>99</v>
      </c>
      <c r="AI1854" t="n">
        <v>35091</v>
      </c>
      <c r="AJ1854" t="n">
        <v>23658</v>
      </c>
      <c r="AK1854" t="n">
        <v>26360</v>
      </c>
      <c r="AL1854" t="n">
        <v>27460</v>
      </c>
      <c r="AM1854" t="n">
        <v>33874</v>
      </c>
      <c r="AN1854" t="n">
        <v>36648</v>
      </c>
      <c r="AO1854"/>
      <c r="AP1854" t="n">
        <v>434</v>
      </c>
      <c r="AQ1854" t="n">
        <v>19</v>
      </c>
      <c r="AR1854"/>
    </row>
    <row r="1855">
      <c r="A1855" t="n">
        <v>183248</v>
      </c>
      <c r="B1855" t="s">
        <v>3031</v>
      </c>
      <c r="C1855" t="s">
        <v>3012</v>
      </c>
      <c r="D1855" t="s">
        <v>2992</v>
      </c>
      <c r="E1855" t="s">
        <v>993</v>
      </c>
      <c r="F1855" t="s">
        <v>368</v>
      </c>
      <c r="G1855" t="s">
        <v>163</v>
      </c>
      <c r="H1855" t="s">
        <v>174</v>
      </c>
      <c r="I1855" t="s">
        <v>151</v>
      </c>
      <c r="J1855" t="s">
        <v>164</v>
      </c>
      <c r="K1855" t="s">
        <v>176</v>
      </c>
      <c r="L1855" t="s">
        <v>155</v>
      </c>
      <c r="M1855" t="s">
        <v>155</v>
      </c>
      <c r="N1855" t="n">
        <v>-71.4784</v>
      </c>
      <c r="O1855" t="n">
        <v>42.7501</v>
      </c>
      <c r="P1855" t="n">
        <v>151</v>
      </c>
      <c r="Q1855" t="n">
        <v>151</v>
      </c>
      <c r="R1855" t="n">
        <v>82.8</v>
      </c>
      <c r="S1855" t="n">
        <v>56.3</v>
      </c>
      <c r="T1855" t="n">
        <v>23.8</v>
      </c>
      <c r="U1855" t="n">
        <v>7.3</v>
      </c>
      <c r="V1855" t="n">
        <v>4</v>
      </c>
      <c r="W1855" t="n">
        <v>0</v>
      </c>
      <c r="X1855" t="n">
        <v>0</v>
      </c>
      <c r="Y1855"/>
      <c r="Z1855" t="n">
        <v>6</v>
      </c>
      <c r="AA1855"/>
      <c r="AB1855"/>
      <c r="AC1855"/>
      <c r="AD1855"/>
      <c r="AE1855"/>
      <c r="AF1855" t="n">
        <v>0</v>
      </c>
      <c r="AG1855" t="n">
        <v>12</v>
      </c>
      <c r="AH1855" t="n">
        <v>39</v>
      </c>
      <c r="AI1855"/>
      <c r="AJ1855"/>
      <c r="AK1855"/>
      <c r="AL1855"/>
      <c r="AM1855"/>
      <c r="AN1855"/>
      <c r="AO1855" t="n">
        <v>61</v>
      </c>
      <c r="AP1855"/>
      <c r="AQ1855"/>
      <c r="AR1855"/>
    </row>
    <row r="1856">
      <c r="A1856" t="n">
        <v>183257</v>
      </c>
      <c r="B1856" t="s">
        <v>3032</v>
      </c>
      <c r="C1856" t="s">
        <v>3010</v>
      </c>
      <c r="D1856" t="s">
        <v>2992</v>
      </c>
      <c r="E1856" t="s">
        <v>993</v>
      </c>
      <c r="F1856" t="s">
        <v>148</v>
      </c>
      <c r="G1856" t="s">
        <v>149</v>
      </c>
      <c r="H1856" t="s">
        <v>150</v>
      </c>
      <c r="I1856" t="s">
        <v>151</v>
      </c>
      <c r="J1856" t="s">
        <v>168</v>
      </c>
      <c r="K1856" t="s">
        <v>153</v>
      </c>
      <c r="L1856" t="s">
        <v>155</v>
      </c>
      <c r="M1856" t="s">
        <v>155</v>
      </c>
      <c r="N1856" t="n">
        <v>-71.4688</v>
      </c>
      <c r="O1856" t="n">
        <v>42.9872</v>
      </c>
      <c r="P1856" t="n">
        <v>2296</v>
      </c>
      <c r="Q1856" t="n">
        <v>1888</v>
      </c>
      <c r="R1856" t="n">
        <v>69.9</v>
      </c>
      <c r="S1856" t="n">
        <v>83.5</v>
      </c>
      <c r="T1856" t="n">
        <v>3.5</v>
      </c>
      <c r="U1856" t="n">
        <v>5.8</v>
      </c>
      <c r="V1856" t="n">
        <v>1.5</v>
      </c>
      <c r="W1856" t="n">
        <v>0</v>
      </c>
      <c r="X1856" t="n">
        <v>33</v>
      </c>
      <c r="Y1856" t="n">
        <v>43</v>
      </c>
      <c r="Z1856" t="n">
        <v>13</v>
      </c>
      <c r="AA1856" t="n">
        <v>42</v>
      </c>
      <c r="AB1856" t="n">
        <v>14.3</v>
      </c>
      <c r="AC1856" t="n">
        <v>25</v>
      </c>
      <c r="AD1856" t="n">
        <v>12</v>
      </c>
      <c r="AE1856" t="n">
        <v>4</v>
      </c>
      <c r="AF1856" t="n">
        <v>33</v>
      </c>
      <c r="AG1856" t="n">
        <v>32</v>
      </c>
      <c r="AH1856" t="n">
        <v>66</v>
      </c>
      <c r="AI1856" t="n">
        <v>11851</v>
      </c>
      <c r="AJ1856" t="n">
        <v>9654</v>
      </c>
      <c r="AK1856" t="n">
        <v>13912</v>
      </c>
      <c r="AL1856" t="n">
        <v>15814</v>
      </c>
      <c r="AM1856" t="n">
        <v>16562</v>
      </c>
      <c r="AN1856" t="n">
        <v>19236</v>
      </c>
      <c r="AO1856" t="n">
        <v>63</v>
      </c>
      <c r="AP1856" t="n">
        <v>303</v>
      </c>
      <c r="AQ1856" t="n">
        <v>48</v>
      </c>
      <c r="AR1856"/>
    </row>
    <row r="1857">
      <c r="A1857" t="n">
        <v>183275</v>
      </c>
      <c r="B1857" t="s">
        <v>3033</v>
      </c>
      <c r="C1857" t="s">
        <v>3034</v>
      </c>
      <c r="D1857" t="s">
        <v>2992</v>
      </c>
      <c r="E1857" t="s">
        <v>993</v>
      </c>
      <c r="F1857" t="s">
        <v>162</v>
      </c>
      <c r="G1857" t="s">
        <v>163</v>
      </c>
      <c r="H1857" t="s">
        <v>150</v>
      </c>
      <c r="I1857" t="s">
        <v>186</v>
      </c>
      <c r="J1857" t="s">
        <v>164</v>
      </c>
      <c r="K1857" t="s">
        <v>179</v>
      </c>
      <c r="L1857" t="s">
        <v>155</v>
      </c>
      <c r="M1857" t="s">
        <v>155</v>
      </c>
      <c r="N1857" t="n">
        <v>-71.4844</v>
      </c>
      <c r="O1857" t="n">
        <v>42.8068</v>
      </c>
      <c r="P1857" t="n">
        <v>92</v>
      </c>
      <c r="Q1857" t="n">
        <v>92</v>
      </c>
      <c r="R1857" t="n">
        <v>53.3</v>
      </c>
      <c r="S1857" t="n">
        <v>75</v>
      </c>
      <c r="T1857" t="n">
        <v>0</v>
      </c>
      <c r="U1857" t="n">
        <v>5.4</v>
      </c>
      <c r="V1857" t="n">
        <v>1.1</v>
      </c>
      <c r="W1857" t="n">
        <v>2.2</v>
      </c>
      <c r="X1857" t="n">
        <v>92</v>
      </c>
      <c r="Y1857"/>
      <c r="Z1857" t="n">
        <v>10</v>
      </c>
      <c r="AA1857" t="n">
        <v>13</v>
      </c>
      <c r="AB1857" t="n">
        <v>61.5</v>
      </c>
      <c r="AC1857" t="n">
        <v>13</v>
      </c>
      <c r="AD1857" t="n">
        <v>61.5</v>
      </c>
      <c r="AE1857" t="n">
        <v>61.5</v>
      </c>
      <c r="AF1857" t="n">
        <v>24</v>
      </c>
      <c r="AG1857" t="n">
        <v>51</v>
      </c>
      <c r="AH1857" t="n">
        <v>98</v>
      </c>
      <c r="AI1857" t="n">
        <v>19195</v>
      </c>
      <c r="AJ1857" t="n">
        <v>25830</v>
      </c>
      <c r="AK1857" t="n">
        <v>19089</v>
      </c>
      <c r="AL1857" t="n">
        <v>18222</v>
      </c>
      <c r="AM1857" t="n">
        <v>22956</v>
      </c>
      <c r="AN1857" t="n">
        <v>19354</v>
      </c>
      <c r="AO1857"/>
      <c r="AP1857" t="n">
        <v>24</v>
      </c>
      <c r="AQ1857"/>
      <c r="AR1857"/>
    </row>
    <row r="1858">
      <c r="A1858" t="n">
        <v>183488</v>
      </c>
      <c r="B1858" t="s">
        <v>3035</v>
      </c>
      <c r="C1858" t="s">
        <v>3036</v>
      </c>
      <c r="D1858" t="s">
        <v>3037</v>
      </c>
      <c r="E1858" t="s">
        <v>997</v>
      </c>
      <c r="F1858" t="s">
        <v>188</v>
      </c>
      <c r="G1858" t="s">
        <v>189</v>
      </c>
      <c r="H1858" t="s">
        <v>150</v>
      </c>
      <c r="I1858" t="s">
        <v>186</v>
      </c>
      <c r="J1858" t="s">
        <v>164</v>
      </c>
      <c r="K1858" t="s">
        <v>176</v>
      </c>
      <c r="L1858" t="s">
        <v>155</v>
      </c>
      <c r="M1858" t="s">
        <v>155</v>
      </c>
      <c r="N1858" t="n">
        <v>-74.0405</v>
      </c>
      <c r="O1858" t="n">
        <v>40.8858</v>
      </c>
      <c r="P1858" t="n">
        <v>1083</v>
      </c>
      <c r="Q1858" t="n">
        <v>1083</v>
      </c>
      <c r="R1858" t="n">
        <v>92.9</v>
      </c>
      <c r="S1858" t="n">
        <v>54.8</v>
      </c>
      <c r="T1858" t="n">
        <v>16.1</v>
      </c>
      <c r="U1858" t="n">
        <v>24.3</v>
      </c>
      <c r="V1858" t="n">
        <v>1.8</v>
      </c>
      <c r="W1858" t="n">
        <v>0.9</v>
      </c>
      <c r="X1858" t="n">
        <v>64</v>
      </c>
      <c r="Y1858" t="n">
        <v>42</v>
      </c>
      <c r="Z1858" t="n">
        <v>25</v>
      </c>
      <c r="AA1858" t="n">
        <v>100</v>
      </c>
      <c r="AB1858" t="n">
        <v>44</v>
      </c>
      <c r="AC1858"/>
      <c r="AD1858"/>
      <c r="AE1858"/>
      <c r="AF1858" t="n">
        <v>99</v>
      </c>
      <c r="AG1858" t="n">
        <v>76</v>
      </c>
      <c r="AH1858" t="n">
        <v>100</v>
      </c>
      <c r="AI1858" t="n">
        <v>35023</v>
      </c>
      <c r="AJ1858" t="n">
        <v>35071</v>
      </c>
      <c r="AK1858" t="n">
        <v>34863</v>
      </c>
      <c r="AL1858" t="n">
        <v>35601</v>
      </c>
      <c r="AM1858" t="n">
        <v>37276</v>
      </c>
      <c r="AN1858" t="n">
        <v>37287</v>
      </c>
      <c r="AO1858" t="n">
        <v>183</v>
      </c>
      <c r="AP1858"/>
      <c r="AQ1858"/>
      <c r="AR1858"/>
    </row>
    <row r="1859">
      <c r="A1859" t="n">
        <v>183600</v>
      </c>
      <c r="B1859" t="s">
        <v>3038</v>
      </c>
      <c r="C1859" t="s">
        <v>3039</v>
      </c>
      <c r="D1859" t="s">
        <v>3037</v>
      </c>
      <c r="E1859" t="s">
        <v>997</v>
      </c>
      <c r="F1859" t="s">
        <v>368</v>
      </c>
      <c r="G1859" t="s">
        <v>163</v>
      </c>
      <c r="H1859" t="s">
        <v>174</v>
      </c>
      <c r="I1859" t="s">
        <v>186</v>
      </c>
      <c r="J1859" t="s">
        <v>164</v>
      </c>
      <c r="K1859" t="s">
        <v>176</v>
      </c>
      <c r="L1859" t="s">
        <v>155</v>
      </c>
      <c r="M1859" t="s">
        <v>155</v>
      </c>
      <c r="N1859" t="n">
        <v>-74.4907</v>
      </c>
      <c r="O1859" t="n">
        <v>40.9059</v>
      </c>
      <c r="P1859" t="n">
        <v>39</v>
      </c>
      <c r="Q1859" t="n">
        <v>39</v>
      </c>
      <c r="R1859" t="n">
        <v>100</v>
      </c>
      <c r="S1859" t="n">
        <v>23.1</v>
      </c>
      <c r="T1859" t="n">
        <v>0</v>
      </c>
      <c r="U1859" t="n">
        <v>7.7</v>
      </c>
      <c r="V1859" t="n">
        <v>20.5</v>
      </c>
      <c r="W1859" t="n">
        <v>48.7</v>
      </c>
      <c r="X1859" t="n">
        <v>100</v>
      </c>
      <c r="Y1859" t="n">
        <v>100</v>
      </c>
      <c r="Z1859" t="n">
        <v>5</v>
      </c>
      <c r="AA1859" t="n">
        <v>6</v>
      </c>
      <c r="AB1859" t="n">
        <v>100</v>
      </c>
      <c r="AC1859"/>
      <c r="AD1859"/>
      <c r="AE1859"/>
      <c r="AF1859" t="n">
        <v>6</v>
      </c>
      <c r="AG1859" t="n">
        <v>0</v>
      </c>
      <c r="AH1859" t="n">
        <v>61</v>
      </c>
      <c r="AI1859"/>
      <c r="AJ1859"/>
      <c r="AK1859"/>
      <c r="AL1859"/>
      <c r="AM1859"/>
      <c r="AN1859"/>
      <c r="AO1859" t="n">
        <v>6</v>
      </c>
      <c r="AP1859"/>
      <c r="AQ1859"/>
      <c r="AR1859"/>
    </row>
    <row r="1860">
      <c r="A1860" t="n">
        <v>183655</v>
      </c>
      <c r="B1860" t="s">
        <v>3040</v>
      </c>
      <c r="C1860" t="s">
        <v>3041</v>
      </c>
      <c r="D1860" t="s">
        <v>3037</v>
      </c>
      <c r="E1860" t="s">
        <v>997</v>
      </c>
      <c r="F1860" t="s">
        <v>173</v>
      </c>
      <c r="G1860" t="s">
        <v>149</v>
      </c>
      <c r="H1860" t="s">
        <v>174</v>
      </c>
      <c r="I1860" t="s">
        <v>205</v>
      </c>
      <c r="J1860" t="s">
        <v>168</v>
      </c>
      <c r="K1860" t="s">
        <v>176</v>
      </c>
      <c r="L1860" t="s">
        <v>155</v>
      </c>
      <c r="M1860" t="s">
        <v>155</v>
      </c>
      <c r="N1860" t="n">
        <v>-74.68</v>
      </c>
      <c r="O1860" t="n">
        <v>39.4621</v>
      </c>
      <c r="P1860" t="n">
        <v>7119</v>
      </c>
      <c r="Q1860" t="n">
        <v>7119</v>
      </c>
      <c r="R1860" t="n">
        <v>61.2</v>
      </c>
      <c r="S1860" t="n">
        <v>45</v>
      </c>
      <c r="T1860" t="n">
        <v>13.3</v>
      </c>
      <c r="U1860" t="n">
        <v>24.4</v>
      </c>
      <c r="V1860" t="n">
        <v>6.4</v>
      </c>
      <c r="W1860" t="n">
        <v>1.5</v>
      </c>
      <c r="X1860" t="n">
        <v>59</v>
      </c>
      <c r="Y1860" t="n">
        <v>41</v>
      </c>
      <c r="Z1860" t="n">
        <v>16</v>
      </c>
      <c r="AA1860" t="n">
        <v>751</v>
      </c>
      <c r="AB1860" t="n">
        <v>24.9</v>
      </c>
      <c r="AC1860"/>
      <c r="AD1860"/>
      <c r="AE1860"/>
      <c r="AF1860" t="n">
        <v>672</v>
      </c>
      <c r="AG1860" t="n">
        <v>50</v>
      </c>
      <c r="AH1860" t="n">
        <v>76</v>
      </c>
      <c r="AI1860" t="n">
        <v>8409</v>
      </c>
      <c r="AJ1860" t="n">
        <v>7752</v>
      </c>
      <c r="AK1860" t="n">
        <v>7613</v>
      </c>
      <c r="AL1860" t="n">
        <v>8914</v>
      </c>
      <c r="AM1860" t="n">
        <v>12990</v>
      </c>
      <c r="AN1860" t="n">
        <v>14595</v>
      </c>
      <c r="AO1860" t="n">
        <v>632</v>
      </c>
      <c r="AP1860"/>
      <c r="AQ1860"/>
      <c r="AR1860"/>
    </row>
    <row r="1861">
      <c r="A1861" t="n">
        <v>183725</v>
      </c>
      <c r="B1861" t="s">
        <v>3042</v>
      </c>
      <c r="C1861" t="s">
        <v>2971</v>
      </c>
      <c r="D1861" t="s">
        <v>3037</v>
      </c>
      <c r="E1861" t="s">
        <v>997</v>
      </c>
      <c r="F1861" t="s">
        <v>199</v>
      </c>
      <c r="G1861" t="s">
        <v>189</v>
      </c>
      <c r="H1861" t="s">
        <v>200</v>
      </c>
      <c r="I1861" t="s">
        <v>186</v>
      </c>
      <c r="J1861" t="s">
        <v>164</v>
      </c>
      <c r="K1861"/>
      <c r="L1861" t="s">
        <v>155</v>
      </c>
      <c r="M1861" t="s">
        <v>155</v>
      </c>
      <c r="N1861" t="n">
        <v>-74.2558</v>
      </c>
      <c r="O1861" t="n">
        <v>40.8855</v>
      </c>
      <c r="P1861" t="n">
        <v>580</v>
      </c>
      <c r="Q1861" t="n">
        <v>580</v>
      </c>
      <c r="R1861" t="n">
        <v>51.9</v>
      </c>
      <c r="S1861" t="n">
        <v>10.5</v>
      </c>
      <c r="T1861" t="n">
        <v>26</v>
      </c>
      <c r="U1861" t="n">
        <v>52.8</v>
      </c>
      <c r="V1861" t="n">
        <v>3.3</v>
      </c>
      <c r="W1861" t="n">
        <v>0</v>
      </c>
      <c r="X1861" t="n">
        <v>66</v>
      </c>
      <c r="Y1861" t="n">
        <v>75</v>
      </c>
      <c r="Z1861" t="n">
        <v>21</v>
      </c>
      <c r="AA1861"/>
      <c r="AB1861"/>
      <c r="AC1861"/>
      <c r="AD1861"/>
      <c r="AE1861"/>
      <c r="AF1861" t="n">
        <v>212</v>
      </c>
      <c r="AG1861" t="n">
        <v>73</v>
      </c>
      <c r="AH1861" t="n">
        <v>73</v>
      </c>
      <c r="AI1861" t="n">
        <v>22515</v>
      </c>
      <c r="AJ1861" t="n">
        <v>22442</v>
      </c>
      <c r="AK1861" t="n">
        <v>21383</v>
      </c>
      <c r="AL1861" t="n">
        <v>22893</v>
      </c>
      <c r="AM1861"/>
      <c r="AN1861" t="n">
        <v>27708</v>
      </c>
      <c r="AO1861"/>
      <c r="AP1861"/>
      <c r="AQ1861"/>
      <c r="AR1861"/>
    </row>
    <row r="1862">
      <c r="A1862" t="n">
        <v>183743</v>
      </c>
      <c r="B1862" t="s">
        <v>3043</v>
      </c>
      <c r="C1862" t="s">
        <v>3044</v>
      </c>
      <c r="D1862" t="s">
        <v>3037</v>
      </c>
      <c r="E1862" t="s">
        <v>997</v>
      </c>
      <c r="F1862" t="s">
        <v>173</v>
      </c>
      <c r="G1862" t="s">
        <v>149</v>
      </c>
      <c r="H1862" t="s">
        <v>174</v>
      </c>
      <c r="I1862" t="s">
        <v>186</v>
      </c>
      <c r="J1862" t="s">
        <v>238</v>
      </c>
      <c r="K1862" t="s">
        <v>176</v>
      </c>
      <c r="L1862" t="s">
        <v>155</v>
      </c>
      <c r="M1862" t="s">
        <v>155</v>
      </c>
      <c r="N1862" t="n">
        <v>-74.0888</v>
      </c>
      <c r="O1862" t="n">
        <v>40.9518</v>
      </c>
      <c r="P1862" t="n">
        <v>15858</v>
      </c>
      <c r="Q1862" t="n">
        <v>15858</v>
      </c>
      <c r="R1862" t="n">
        <v>52.9</v>
      </c>
      <c r="S1862" t="n">
        <v>33.2</v>
      </c>
      <c r="T1862" t="n">
        <v>6.7</v>
      </c>
      <c r="U1862" t="n">
        <v>36.6</v>
      </c>
      <c r="V1862" t="n">
        <v>10</v>
      </c>
      <c r="W1862" t="n">
        <v>4.1</v>
      </c>
      <c r="X1862" t="n">
        <v>64</v>
      </c>
      <c r="Y1862" t="n">
        <v>53</v>
      </c>
      <c r="Z1862" t="n">
        <v>18</v>
      </c>
      <c r="AA1862" t="n">
        <v>1608</v>
      </c>
      <c r="AB1862" t="n">
        <v>23.9</v>
      </c>
      <c r="AC1862"/>
      <c r="AD1862"/>
      <c r="AE1862"/>
      <c r="AF1862" t="n">
        <v>2185</v>
      </c>
      <c r="AG1862" t="n">
        <v>34</v>
      </c>
      <c r="AH1862" t="n">
        <v>90</v>
      </c>
      <c r="AI1862" t="n">
        <v>8955</v>
      </c>
      <c r="AJ1862" t="n">
        <v>7692</v>
      </c>
      <c r="AK1862" t="n">
        <v>8019</v>
      </c>
      <c r="AL1862" t="n">
        <v>10548</v>
      </c>
      <c r="AM1862" t="n">
        <v>13994</v>
      </c>
      <c r="AN1862" t="n">
        <v>15154</v>
      </c>
      <c r="AO1862" t="n">
        <v>1605</v>
      </c>
      <c r="AP1862"/>
      <c r="AQ1862"/>
      <c r="AR1862"/>
    </row>
    <row r="1863">
      <c r="A1863" t="n">
        <v>183789</v>
      </c>
      <c r="B1863" t="s">
        <v>3045</v>
      </c>
      <c r="C1863" t="s">
        <v>3046</v>
      </c>
      <c r="D1863" t="s">
        <v>3037</v>
      </c>
      <c r="E1863" t="s">
        <v>997</v>
      </c>
      <c r="F1863" t="s">
        <v>188</v>
      </c>
      <c r="G1863" t="s">
        <v>189</v>
      </c>
      <c r="H1863" t="s">
        <v>150</v>
      </c>
      <c r="I1863" t="s">
        <v>186</v>
      </c>
      <c r="J1863" t="s">
        <v>168</v>
      </c>
      <c r="K1863" t="s">
        <v>153</v>
      </c>
      <c r="L1863" t="s">
        <v>155</v>
      </c>
      <c r="M1863" t="s">
        <v>155</v>
      </c>
      <c r="N1863" t="n">
        <v>-74.1895</v>
      </c>
      <c r="O1863" t="n">
        <v>40.8986</v>
      </c>
      <c r="P1863" t="n">
        <v>2852</v>
      </c>
      <c r="Q1863" t="n">
        <v>2696</v>
      </c>
      <c r="R1863" t="n">
        <v>76.4</v>
      </c>
      <c r="S1863" t="n">
        <v>7.2</v>
      </c>
      <c r="T1863" t="n">
        <v>11.8</v>
      </c>
      <c r="U1863" t="n">
        <v>38.4</v>
      </c>
      <c r="V1863" t="n">
        <v>1.2</v>
      </c>
      <c r="W1863" t="n">
        <v>0.9</v>
      </c>
      <c r="X1863" t="n">
        <v>69</v>
      </c>
      <c r="Y1863" t="n">
        <v>50</v>
      </c>
      <c r="Z1863" t="n">
        <v>14</v>
      </c>
      <c r="AA1863" t="n">
        <v>487</v>
      </c>
      <c r="AB1863" t="n">
        <v>44.8</v>
      </c>
      <c r="AC1863" t="n">
        <v>177</v>
      </c>
      <c r="AD1863" t="n">
        <v>42.4</v>
      </c>
      <c r="AE1863" t="n">
        <v>38.4</v>
      </c>
      <c r="AF1863" t="n">
        <v>120</v>
      </c>
      <c r="AG1863" t="n">
        <v>60</v>
      </c>
      <c r="AH1863" t="n">
        <v>90</v>
      </c>
      <c r="AI1863" t="n">
        <v>20068</v>
      </c>
      <c r="AJ1863" t="n">
        <v>20377</v>
      </c>
      <c r="AK1863" t="n">
        <v>18252</v>
      </c>
      <c r="AL1863" t="n">
        <v>20005</v>
      </c>
      <c r="AM1863" t="n">
        <v>26291</v>
      </c>
      <c r="AN1863" t="n">
        <v>30926</v>
      </c>
      <c r="AO1863" t="n">
        <v>231</v>
      </c>
      <c r="AP1863" t="n">
        <v>332</v>
      </c>
      <c r="AQ1863" t="n">
        <v>82</v>
      </c>
      <c r="AR1863"/>
    </row>
    <row r="1864">
      <c r="A1864" t="n">
        <v>183804</v>
      </c>
      <c r="B1864" t="s">
        <v>3047</v>
      </c>
      <c r="C1864" t="s">
        <v>929</v>
      </c>
      <c r="D1864" t="s">
        <v>3037</v>
      </c>
      <c r="E1864" t="s">
        <v>997</v>
      </c>
      <c r="F1864" t="s">
        <v>162</v>
      </c>
      <c r="G1864" t="s">
        <v>163</v>
      </c>
      <c r="H1864" t="s">
        <v>150</v>
      </c>
      <c r="I1864" t="s">
        <v>151</v>
      </c>
      <c r="J1864" t="s">
        <v>152</v>
      </c>
      <c r="K1864" t="s">
        <v>209</v>
      </c>
      <c r="L1864" t="s">
        <v>155</v>
      </c>
      <c r="M1864" t="s">
        <v>155</v>
      </c>
      <c r="N1864" t="n">
        <v>-74.2213</v>
      </c>
      <c r="O1864" t="n">
        <v>40.0957</v>
      </c>
      <c r="P1864" t="n">
        <v>9305</v>
      </c>
      <c r="Q1864" t="n">
        <v>4426</v>
      </c>
      <c r="R1864" t="n">
        <v>0</v>
      </c>
      <c r="S1864" t="n">
        <v>98</v>
      </c>
      <c r="T1864" t="n">
        <v>0</v>
      </c>
      <c r="U1864" t="n">
        <v>0</v>
      </c>
      <c r="V1864" t="n">
        <v>0</v>
      </c>
      <c r="W1864" t="n">
        <v>2</v>
      </c>
      <c r="X1864"/>
      <c r="Y1864"/>
      <c r="Z1864" t="n">
        <v>20</v>
      </c>
      <c r="AA1864"/>
      <c r="AB1864"/>
      <c r="AC1864"/>
      <c r="AD1864"/>
      <c r="AE1864"/>
      <c r="AF1864" t="n">
        <v>0</v>
      </c>
      <c r="AG1864" t="n">
        <v>73</v>
      </c>
      <c r="AH1864" t="n">
        <v>100</v>
      </c>
      <c r="AI1864"/>
      <c r="AJ1864"/>
      <c r="AK1864"/>
      <c r="AL1864"/>
      <c r="AM1864"/>
      <c r="AN1864"/>
      <c r="AO1864"/>
      <c r="AP1864" t="n">
        <v>524</v>
      </c>
      <c r="AQ1864" t="n">
        <v>633</v>
      </c>
      <c r="AR1864"/>
    </row>
    <row r="1865">
      <c r="A1865" t="n">
        <v>183822</v>
      </c>
      <c r="B1865" t="s">
        <v>3048</v>
      </c>
      <c r="C1865" t="s">
        <v>3049</v>
      </c>
      <c r="D1865" t="s">
        <v>3037</v>
      </c>
      <c r="E1865" t="s">
        <v>997</v>
      </c>
      <c r="F1865" t="s">
        <v>162</v>
      </c>
      <c r="G1865" t="s">
        <v>163</v>
      </c>
      <c r="H1865" t="s">
        <v>150</v>
      </c>
      <c r="I1865" t="s">
        <v>186</v>
      </c>
      <c r="J1865" t="s">
        <v>164</v>
      </c>
      <c r="K1865" t="s">
        <v>179</v>
      </c>
      <c r="L1865" t="s">
        <v>155</v>
      </c>
      <c r="M1865" t="s">
        <v>155</v>
      </c>
      <c r="N1865" t="n">
        <v>-74.1943</v>
      </c>
      <c r="O1865" t="n">
        <v>40.7951</v>
      </c>
      <c r="P1865" t="n">
        <v>1226</v>
      </c>
      <c r="Q1865" t="n">
        <v>1225</v>
      </c>
      <c r="R1865" t="n">
        <v>58.9</v>
      </c>
      <c r="S1865" t="n">
        <v>8.4</v>
      </c>
      <c r="T1865" t="n">
        <v>48.5</v>
      </c>
      <c r="U1865" t="n">
        <v>31.4</v>
      </c>
      <c r="V1865" t="n">
        <v>2.6</v>
      </c>
      <c r="W1865" t="n">
        <v>3.8</v>
      </c>
      <c r="X1865" t="n">
        <v>59</v>
      </c>
      <c r="Y1865" t="n">
        <v>0</v>
      </c>
      <c r="Z1865" t="n">
        <v>13</v>
      </c>
      <c r="AA1865" t="n">
        <v>409</v>
      </c>
      <c r="AB1865" t="n">
        <v>31.1</v>
      </c>
      <c r="AC1865" t="n">
        <v>409</v>
      </c>
      <c r="AD1865" t="n">
        <v>31.1</v>
      </c>
      <c r="AE1865" t="n">
        <v>18.3</v>
      </c>
      <c r="AF1865" t="n">
        <v>231</v>
      </c>
      <c r="AG1865" t="n">
        <v>69</v>
      </c>
      <c r="AH1865" t="n">
        <v>97</v>
      </c>
      <c r="AI1865" t="n">
        <v>18522</v>
      </c>
      <c r="AJ1865" t="n">
        <v>17664</v>
      </c>
      <c r="AK1865" t="n">
        <v>14801</v>
      </c>
      <c r="AL1865" t="n">
        <v>19185</v>
      </c>
      <c r="AM1865" t="n">
        <v>28650</v>
      </c>
      <c r="AN1865" t="n">
        <v>24399</v>
      </c>
      <c r="AO1865"/>
      <c r="AP1865" t="n">
        <v>262</v>
      </c>
      <c r="AQ1865" t="n">
        <v>4</v>
      </c>
      <c r="AR1865"/>
    </row>
    <row r="1866">
      <c r="A1866" t="n">
        <v>183859</v>
      </c>
      <c r="B1866" t="s">
        <v>3050</v>
      </c>
      <c r="C1866" t="s">
        <v>3051</v>
      </c>
      <c r="D1866" t="s">
        <v>3037</v>
      </c>
      <c r="E1866" t="s">
        <v>997</v>
      </c>
      <c r="F1866" t="s">
        <v>173</v>
      </c>
      <c r="G1866" t="s">
        <v>149</v>
      </c>
      <c r="H1866" t="s">
        <v>174</v>
      </c>
      <c r="I1866" t="s">
        <v>186</v>
      </c>
      <c r="J1866" t="s">
        <v>152</v>
      </c>
      <c r="K1866" t="s">
        <v>176</v>
      </c>
      <c r="L1866" t="s">
        <v>155</v>
      </c>
      <c r="M1866" t="s">
        <v>155</v>
      </c>
      <c r="N1866" t="n">
        <v>-74.1327</v>
      </c>
      <c r="O1866" t="n">
        <v>40.3249</v>
      </c>
      <c r="P1866" t="n">
        <v>14610</v>
      </c>
      <c r="Q1866" t="n">
        <v>14610</v>
      </c>
      <c r="R1866" t="n">
        <v>54</v>
      </c>
      <c r="S1866" t="n">
        <v>57.1</v>
      </c>
      <c r="T1866" t="n">
        <v>8</v>
      </c>
      <c r="U1866" t="n">
        <v>18.9</v>
      </c>
      <c r="V1866" t="n">
        <v>5.4</v>
      </c>
      <c r="W1866" t="n">
        <v>2.1</v>
      </c>
      <c r="X1866" t="n">
        <v>69</v>
      </c>
      <c r="Y1866" t="n">
        <v>55</v>
      </c>
      <c r="Z1866" t="n">
        <v>18</v>
      </c>
      <c r="AA1866" t="n">
        <v>1435</v>
      </c>
      <c r="AB1866" t="n">
        <v>28.9</v>
      </c>
      <c r="AC1866"/>
      <c r="AD1866"/>
      <c r="AE1866"/>
      <c r="AF1866" t="n">
        <v>1338</v>
      </c>
      <c r="AG1866" t="n">
        <v>23</v>
      </c>
      <c r="AH1866" t="n">
        <v>97</v>
      </c>
      <c r="AI1866" t="n">
        <v>9032</v>
      </c>
      <c r="AJ1866" t="n">
        <v>7000</v>
      </c>
      <c r="AK1866" t="n">
        <v>7419</v>
      </c>
      <c r="AL1866" t="n">
        <v>9332</v>
      </c>
      <c r="AM1866" t="n">
        <v>12892</v>
      </c>
      <c r="AN1866" t="n">
        <v>14676</v>
      </c>
      <c r="AO1866" t="n">
        <v>1418</v>
      </c>
      <c r="AP1866"/>
      <c r="AQ1866"/>
      <c r="AR1866"/>
    </row>
    <row r="1867">
      <c r="A1867" t="n">
        <v>183877</v>
      </c>
      <c r="B1867" t="s">
        <v>3052</v>
      </c>
      <c r="C1867" t="s">
        <v>3053</v>
      </c>
      <c r="D1867" t="s">
        <v>3037</v>
      </c>
      <c r="E1867" t="s">
        <v>997</v>
      </c>
      <c r="F1867" t="s">
        <v>173</v>
      </c>
      <c r="G1867" t="s">
        <v>149</v>
      </c>
      <c r="H1867" t="s">
        <v>174</v>
      </c>
      <c r="I1867" t="s">
        <v>186</v>
      </c>
      <c r="J1867" t="s">
        <v>152</v>
      </c>
      <c r="K1867" t="s">
        <v>176</v>
      </c>
      <c r="L1867" t="s">
        <v>155</v>
      </c>
      <c r="M1867" t="s">
        <v>155</v>
      </c>
      <c r="N1867" t="n">
        <v>-74.8945</v>
      </c>
      <c r="O1867" t="n">
        <v>39.9722</v>
      </c>
      <c r="P1867" t="n">
        <v>11117</v>
      </c>
      <c r="Q1867" t="n">
        <v>11117</v>
      </c>
      <c r="R1867" t="n">
        <v>59.3</v>
      </c>
      <c r="S1867" t="n">
        <v>56.3</v>
      </c>
      <c r="T1867" t="n">
        <v>16.5</v>
      </c>
      <c r="U1867" t="n">
        <v>12.1</v>
      </c>
      <c r="V1867" t="n">
        <v>6.4</v>
      </c>
      <c r="W1867" t="n">
        <v>1.3</v>
      </c>
      <c r="X1867" t="n">
        <v>66</v>
      </c>
      <c r="Y1867" t="n">
        <v>44</v>
      </c>
      <c r="Z1867" t="n">
        <v>21</v>
      </c>
      <c r="AA1867" t="n">
        <v>1217</v>
      </c>
      <c r="AB1867" t="n">
        <v>37.9</v>
      </c>
      <c r="AC1867"/>
      <c r="AD1867"/>
      <c r="AE1867"/>
      <c r="AF1867" t="n">
        <v>1165</v>
      </c>
      <c r="AG1867" t="n">
        <v>29</v>
      </c>
      <c r="AH1867" t="n">
        <v>41</v>
      </c>
      <c r="AI1867" t="n">
        <v>5783</v>
      </c>
      <c r="AJ1867" t="n">
        <v>4670</v>
      </c>
      <c r="AK1867" t="n">
        <v>4608</v>
      </c>
      <c r="AL1867" t="n">
        <v>6372</v>
      </c>
      <c r="AM1867" t="n">
        <v>9882</v>
      </c>
      <c r="AN1867" t="n">
        <v>11331</v>
      </c>
      <c r="AO1867" t="n">
        <v>1334</v>
      </c>
      <c r="AP1867"/>
      <c r="AQ1867"/>
      <c r="AR1867"/>
    </row>
    <row r="1868">
      <c r="A1868" t="n">
        <v>183910</v>
      </c>
      <c r="B1868" t="s">
        <v>3054</v>
      </c>
      <c r="C1868" t="s">
        <v>1417</v>
      </c>
      <c r="D1868" t="s">
        <v>3037</v>
      </c>
      <c r="E1868" t="s">
        <v>997</v>
      </c>
      <c r="F1868" t="s">
        <v>162</v>
      </c>
      <c r="G1868" t="s">
        <v>163</v>
      </c>
      <c r="H1868" t="s">
        <v>150</v>
      </c>
      <c r="I1868" t="s">
        <v>186</v>
      </c>
      <c r="J1868" t="s">
        <v>168</v>
      </c>
      <c r="K1868" t="s">
        <v>153</v>
      </c>
      <c r="L1868" t="s">
        <v>155</v>
      </c>
      <c r="M1868" t="s">
        <v>155</v>
      </c>
      <c r="N1868" t="n">
        <v>-74.2726</v>
      </c>
      <c r="O1868" t="n">
        <v>40.8328</v>
      </c>
      <c r="P1868" t="n">
        <v>2160</v>
      </c>
      <c r="Q1868" t="n">
        <v>1674</v>
      </c>
      <c r="R1868" t="n">
        <v>60.5</v>
      </c>
      <c r="S1868" t="n">
        <v>26.9</v>
      </c>
      <c r="T1868" t="n">
        <v>16.1</v>
      </c>
      <c r="U1868" t="n">
        <v>30.3</v>
      </c>
      <c r="V1868" t="n">
        <v>4</v>
      </c>
      <c r="W1868" t="n">
        <v>16.2</v>
      </c>
      <c r="X1868" t="n">
        <v>73</v>
      </c>
      <c r="Y1868" t="n">
        <v>100</v>
      </c>
      <c r="Z1868" t="n">
        <v>13</v>
      </c>
      <c r="AA1868" t="n">
        <v>368</v>
      </c>
      <c r="AB1868" t="n">
        <v>58.7</v>
      </c>
      <c r="AC1868" t="n">
        <v>368</v>
      </c>
      <c r="AD1868" t="n">
        <v>55.4</v>
      </c>
      <c r="AE1868" t="n">
        <v>51.4</v>
      </c>
      <c r="AF1868" t="n">
        <v>444</v>
      </c>
      <c r="AG1868" t="n">
        <v>46</v>
      </c>
      <c r="AH1868" t="n">
        <v>95</v>
      </c>
      <c r="AI1868" t="n">
        <v>23071</v>
      </c>
      <c r="AJ1868" t="n">
        <v>16458</v>
      </c>
      <c r="AK1868" t="n">
        <v>15756</v>
      </c>
      <c r="AL1868" t="n">
        <v>18547</v>
      </c>
      <c r="AM1868" t="n">
        <v>27111</v>
      </c>
      <c r="AN1868" t="n">
        <v>31640</v>
      </c>
      <c r="AO1868"/>
      <c r="AP1868" t="n">
        <v>333</v>
      </c>
      <c r="AQ1868" t="n">
        <v>94</v>
      </c>
      <c r="AR1868" t="n">
        <v>5</v>
      </c>
    </row>
    <row r="1869">
      <c r="A1869" t="n">
        <v>183938</v>
      </c>
      <c r="B1869" t="s">
        <v>3055</v>
      </c>
      <c r="C1869" t="s">
        <v>3056</v>
      </c>
      <c r="D1869" t="s">
        <v>3037</v>
      </c>
      <c r="E1869" t="s">
        <v>997</v>
      </c>
      <c r="F1869" t="s">
        <v>173</v>
      </c>
      <c r="G1869" t="s">
        <v>149</v>
      </c>
      <c r="H1869" t="s">
        <v>174</v>
      </c>
      <c r="I1869" t="s">
        <v>186</v>
      </c>
      <c r="J1869" t="s">
        <v>152</v>
      </c>
      <c r="K1869" t="s">
        <v>176</v>
      </c>
      <c r="L1869" t="s">
        <v>155</v>
      </c>
      <c r="M1869" t="s">
        <v>155</v>
      </c>
      <c r="N1869" t="n">
        <v>-75.0384</v>
      </c>
      <c r="O1869" t="n">
        <v>39.7849</v>
      </c>
      <c r="P1869" t="n">
        <v>15437</v>
      </c>
      <c r="Q1869" t="n">
        <v>15437</v>
      </c>
      <c r="R1869" t="n">
        <v>60.8</v>
      </c>
      <c r="S1869" t="n">
        <v>43.9</v>
      </c>
      <c r="T1869" t="n">
        <v>17.7</v>
      </c>
      <c r="U1869" t="n">
        <v>20.1</v>
      </c>
      <c r="V1869" t="n">
        <v>5.6</v>
      </c>
      <c r="W1869" t="n">
        <v>2.5</v>
      </c>
      <c r="X1869" t="n">
        <v>68</v>
      </c>
      <c r="Y1869" t="n">
        <v>44</v>
      </c>
      <c r="Z1869" t="n">
        <v>21</v>
      </c>
      <c r="AA1869" t="n">
        <v>790</v>
      </c>
      <c r="AB1869" t="n">
        <v>33</v>
      </c>
      <c r="AC1869"/>
      <c r="AD1869"/>
      <c r="AE1869"/>
      <c r="AF1869" t="n">
        <v>880</v>
      </c>
      <c r="AG1869" t="n">
        <v>39</v>
      </c>
      <c r="AH1869" t="n">
        <v>51</v>
      </c>
      <c r="AI1869" t="n">
        <v>5293</v>
      </c>
      <c r="AJ1869" t="n">
        <v>3794</v>
      </c>
      <c r="AK1869" t="n">
        <v>3674</v>
      </c>
      <c r="AL1869" t="n">
        <v>6560</v>
      </c>
      <c r="AM1869" t="n">
        <v>9352</v>
      </c>
      <c r="AN1869" t="n">
        <v>10860</v>
      </c>
      <c r="AO1869" t="n">
        <v>967</v>
      </c>
      <c r="AP1869"/>
      <c r="AQ1869"/>
      <c r="AR1869"/>
    </row>
    <row r="1870">
      <c r="A1870" t="n">
        <v>183974</v>
      </c>
      <c r="B1870" t="s">
        <v>3057</v>
      </c>
      <c r="C1870" t="s">
        <v>3058</v>
      </c>
      <c r="D1870" t="s">
        <v>3037</v>
      </c>
      <c r="E1870" t="s">
        <v>997</v>
      </c>
      <c r="F1870" t="s">
        <v>162</v>
      </c>
      <c r="G1870" t="s">
        <v>163</v>
      </c>
      <c r="H1870" t="s">
        <v>150</v>
      </c>
      <c r="I1870" t="s">
        <v>186</v>
      </c>
      <c r="J1870" t="s">
        <v>168</v>
      </c>
      <c r="K1870" t="s">
        <v>153</v>
      </c>
      <c r="L1870" t="s">
        <v>155</v>
      </c>
      <c r="M1870" t="s">
        <v>155</v>
      </c>
      <c r="N1870" t="n">
        <v>-74.8336</v>
      </c>
      <c r="O1870" t="n">
        <v>40.8476</v>
      </c>
      <c r="P1870" t="n">
        <v>1686</v>
      </c>
      <c r="Q1870" t="n">
        <v>1093</v>
      </c>
      <c r="R1870" t="n">
        <v>64.4</v>
      </c>
      <c r="S1870" t="n">
        <v>63.2</v>
      </c>
      <c r="T1870" t="n">
        <v>7.6</v>
      </c>
      <c r="U1870" t="n">
        <v>17.6</v>
      </c>
      <c r="V1870" t="n">
        <v>2.2</v>
      </c>
      <c r="W1870" t="n">
        <v>0</v>
      </c>
      <c r="X1870" t="n">
        <v>75</v>
      </c>
      <c r="Y1870" t="n">
        <v>100</v>
      </c>
      <c r="Z1870" t="n">
        <v>12</v>
      </c>
      <c r="AA1870" t="n">
        <v>205</v>
      </c>
      <c r="AB1870" t="n">
        <v>56.6</v>
      </c>
      <c r="AC1870" t="n">
        <v>204</v>
      </c>
      <c r="AD1870" t="n">
        <v>55.9</v>
      </c>
      <c r="AE1870" t="n">
        <v>47.1</v>
      </c>
      <c r="AF1870" t="n">
        <v>187</v>
      </c>
      <c r="AG1870" t="n">
        <v>38</v>
      </c>
      <c r="AH1870" t="n">
        <v>94</v>
      </c>
      <c r="AI1870" t="n">
        <v>22838</v>
      </c>
      <c r="AJ1870" t="n">
        <v>13735</v>
      </c>
      <c r="AK1870" t="n">
        <v>13416</v>
      </c>
      <c r="AL1870" t="n">
        <v>15190</v>
      </c>
      <c r="AM1870" t="n">
        <v>19819</v>
      </c>
      <c r="AN1870" t="n">
        <v>25288</v>
      </c>
      <c r="AO1870" t="n">
        <v>4</v>
      </c>
      <c r="AP1870" t="n">
        <v>227</v>
      </c>
      <c r="AQ1870" t="n">
        <v>110</v>
      </c>
      <c r="AR1870" t="n">
        <v>11</v>
      </c>
    </row>
    <row r="1871">
      <c r="A1871" t="n">
        <v>183983</v>
      </c>
      <c r="B1871" t="s">
        <v>3059</v>
      </c>
      <c r="C1871" t="s">
        <v>3036</v>
      </c>
      <c r="D1871" t="s">
        <v>3037</v>
      </c>
      <c r="E1871" t="s">
        <v>997</v>
      </c>
      <c r="F1871" t="s">
        <v>216</v>
      </c>
      <c r="G1871" t="s">
        <v>149</v>
      </c>
      <c r="H1871" t="s">
        <v>200</v>
      </c>
      <c r="I1871" t="s">
        <v>186</v>
      </c>
      <c r="J1871" t="s">
        <v>164</v>
      </c>
      <c r="K1871"/>
      <c r="L1871" t="s">
        <v>155</v>
      </c>
      <c r="M1871" t="s">
        <v>155</v>
      </c>
      <c r="N1871" t="n">
        <v>-74.035</v>
      </c>
      <c r="O1871" t="n">
        <v>40.9009</v>
      </c>
      <c r="P1871" t="n">
        <v>195</v>
      </c>
      <c r="Q1871" t="n">
        <v>195</v>
      </c>
      <c r="R1871" t="n">
        <v>5.6</v>
      </c>
      <c r="S1871" t="n">
        <v>35.9</v>
      </c>
      <c r="T1871" t="n">
        <v>29.2</v>
      </c>
      <c r="U1871" t="n">
        <v>28.2</v>
      </c>
      <c r="V1871" t="n">
        <v>6.7</v>
      </c>
      <c r="W1871" t="n">
        <v>0</v>
      </c>
      <c r="X1871" t="n">
        <v>87</v>
      </c>
      <c r="Y1871"/>
      <c r="Z1871" t="n">
        <v>14</v>
      </c>
      <c r="AA1871"/>
      <c r="AB1871"/>
      <c r="AC1871"/>
      <c r="AD1871"/>
      <c r="AE1871"/>
      <c r="AF1871" t="n">
        <v>195</v>
      </c>
      <c r="AG1871" t="n">
        <v>35</v>
      </c>
      <c r="AH1871" t="n">
        <v>42</v>
      </c>
      <c r="AI1871" t="n">
        <v>14808</v>
      </c>
      <c r="AJ1871" t="n">
        <v>13860</v>
      </c>
      <c r="AK1871" t="n">
        <v>15214</v>
      </c>
      <c r="AL1871" t="n">
        <v>15753</v>
      </c>
      <c r="AM1871"/>
      <c r="AN1871"/>
      <c r="AO1871"/>
      <c r="AP1871"/>
      <c r="AQ1871"/>
      <c r="AR1871"/>
    </row>
    <row r="1872">
      <c r="A1872" t="n">
        <v>184056</v>
      </c>
      <c r="B1872" t="s">
        <v>3060</v>
      </c>
      <c r="C1872" t="s">
        <v>3061</v>
      </c>
      <c r="D1872" t="s">
        <v>3037</v>
      </c>
      <c r="E1872" t="s">
        <v>997</v>
      </c>
      <c r="F1872" t="s">
        <v>199</v>
      </c>
      <c r="G1872" t="s">
        <v>189</v>
      </c>
      <c r="H1872" t="s">
        <v>200</v>
      </c>
      <c r="I1872" t="s">
        <v>186</v>
      </c>
      <c r="J1872" t="s">
        <v>164</v>
      </c>
      <c r="K1872"/>
      <c r="L1872" t="s">
        <v>155</v>
      </c>
      <c r="M1872" t="s">
        <v>155</v>
      </c>
      <c r="N1872" t="n">
        <v>-74.3091</v>
      </c>
      <c r="O1872" t="n">
        <v>40.5593</v>
      </c>
      <c r="P1872" t="n">
        <v>981</v>
      </c>
      <c r="Q1872" t="n">
        <v>981</v>
      </c>
      <c r="R1872" t="n">
        <v>79.7</v>
      </c>
      <c r="S1872" t="n">
        <v>10.4</v>
      </c>
      <c r="T1872" t="n">
        <v>42.8</v>
      </c>
      <c r="U1872" t="n">
        <v>32</v>
      </c>
      <c r="V1872" t="n">
        <v>3.4</v>
      </c>
      <c r="W1872" t="n">
        <v>0.2</v>
      </c>
      <c r="X1872" t="n">
        <v>57</v>
      </c>
      <c r="Y1872"/>
      <c r="Z1872" t="n">
        <v>14</v>
      </c>
      <c r="AA1872"/>
      <c r="AB1872"/>
      <c r="AC1872"/>
      <c r="AD1872"/>
      <c r="AE1872"/>
      <c r="AF1872" t="n">
        <v>450</v>
      </c>
      <c r="AG1872" t="n">
        <v>62</v>
      </c>
      <c r="AH1872" t="n">
        <v>86</v>
      </c>
      <c r="AI1872" t="n">
        <v>40465</v>
      </c>
      <c r="AJ1872" t="n">
        <v>39616</v>
      </c>
      <c r="AK1872" t="n">
        <v>40032</v>
      </c>
      <c r="AL1872" t="n">
        <v>40974</v>
      </c>
      <c r="AM1872" t="n">
        <v>42216</v>
      </c>
      <c r="AN1872" t="n">
        <v>42984</v>
      </c>
      <c r="AO1872"/>
      <c r="AP1872"/>
      <c r="AQ1872"/>
      <c r="AR1872"/>
    </row>
    <row r="1873">
      <c r="A1873" t="n">
        <v>184092</v>
      </c>
      <c r="B1873" t="s">
        <v>3062</v>
      </c>
      <c r="C1873" t="s">
        <v>3063</v>
      </c>
      <c r="D1873" t="s">
        <v>3037</v>
      </c>
      <c r="E1873" t="s">
        <v>997</v>
      </c>
      <c r="F1873" t="s">
        <v>279</v>
      </c>
      <c r="G1873" t="s">
        <v>189</v>
      </c>
      <c r="H1873" t="s">
        <v>174</v>
      </c>
      <c r="I1873" t="s">
        <v>186</v>
      </c>
      <c r="J1873" t="s">
        <v>164</v>
      </c>
      <c r="K1873"/>
      <c r="L1873" t="s">
        <v>155</v>
      </c>
      <c r="M1873" t="s">
        <v>155</v>
      </c>
      <c r="N1873" t="n">
        <v>-74.1302</v>
      </c>
      <c r="O1873" t="n">
        <v>40.8735</v>
      </c>
      <c r="P1873" t="n">
        <v>1094</v>
      </c>
      <c r="Q1873" t="n">
        <v>1094</v>
      </c>
      <c r="R1873" t="n">
        <v>83.5</v>
      </c>
      <c r="S1873" t="n">
        <v>6.9</v>
      </c>
      <c r="T1873" t="n">
        <v>17.3</v>
      </c>
      <c r="U1873" t="n">
        <v>69.7</v>
      </c>
      <c r="V1873" t="n">
        <v>1.2</v>
      </c>
      <c r="W1873" t="n">
        <v>0</v>
      </c>
      <c r="X1873" t="n">
        <v>73</v>
      </c>
      <c r="Y1873"/>
      <c r="Z1873" t="n">
        <v>22</v>
      </c>
      <c r="AA1873" t="n">
        <v>405</v>
      </c>
      <c r="AB1873" t="n">
        <v>54.1</v>
      </c>
      <c r="AC1873"/>
      <c r="AD1873"/>
      <c r="AE1873"/>
      <c r="AF1873" t="n">
        <v>270</v>
      </c>
      <c r="AG1873" t="n">
        <v>85</v>
      </c>
      <c r="AH1873" t="n">
        <v>87</v>
      </c>
      <c r="AI1873" t="n">
        <v>17619</v>
      </c>
      <c r="AJ1873" t="n">
        <v>17199</v>
      </c>
      <c r="AK1873" t="n">
        <v>18166</v>
      </c>
      <c r="AL1873" t="n">
        <v>19276</v>
      </c>
      <c r="AM1873" t="n">
        <v>20661</v>
      </c>
      <c r="AN1873" t="n">
        <v>23306</v>
      </c>
      <c r="AO1873"/>
      <c r="AP1873"/>
      <c r="AQ1873"/>
      <c r="AR1873"/>
    </row>
    <row r="1874">
      <c r="A1874" t="n">
        <v>184180</v>
      </c>
      <c r="B1874" t="s">
        <v>3064</v>
      </c>
      <c r="C1874" t="s">
        <v>3065</v>
      </c>
      <c r="D1874" t="s">
        <v>3037</v>
      </c>
      <c r="E1874" t="s">
        <v>997</v>
      </c>
      <c r="F1874" t="s">
        <v>173</v>
      </c>
      <c r="G1874" t="s">
        <v>149</v>
      </c>
      <c r="H1874" t="s">
        <v>174</v>
      </c>
      <c r="I1874" t="s">
        <v>186</v>
      </c>
      <c r="J1874" t="s">
        <v>152</v>
      </c>
      <c r="K1874" t="s">
        <v>176</v>
      </c>
      <c r="L1874" t="s">
        <v>155</v>
      </c>
      <c r="M1874" t="s">
        <v>155</v>
      </c>
      <c r="N1874" t="n">
        <v>-74.5799</v>
      </c>
      <c r="O1874" t="n">
        <v>40.8591</v>
      </c>
      <c r="P1874" t="n">
        <v>8511</v>
      </c>
      <c r="Q1874" t="n">
        <v>8511</v>
      </c>
      <c r="R1874" t="n">
        <v>48.1</v>
      </c>
      <c r="S1874" t="n">
        <v>47.5</v>
      </c>
      <c r="T1874" t="n">
        <v>5.3</v>
      </c>
      <c r="U1874" t="n">
        <v>23.6</v>
      </c>
      <c r="V1874" t="n">
        <v>6.7</v>
      </c>
      <c r="W1874" t="n">
        <v>1.4</v>
      </c>
      <c r="X1874" t="n">
        <v>73</v>
      </c>
      <c r="Y1874" t="n">
        <v>56</v>
      </c>
      <c r="Z1874" t="n">
        <v>17</v>
      </c>
      <c r="AA1874" t="n">
        <v>941</v>
      </c>
      <c r="AB1874" t="n">
        <v>35.3</v>
      </c>
      <c r="AC1874"/>
      <c r="AD1874"/>
      <c r="AE1874"/>
      <c r="AF1874" t="n">
        <v>858</v>
      </c>
      <c r="AG1874" t="n">
        <v>24</v>
      </c>
      <c r="AH1874" t="n">
        <v>34</v>
      </c>
      <c r="AI1874" t="n">
        <v>8196</v>
      </c>
      <c r="AJ1874" t="n">
        <v>6090</v>
      </c>
      <c r="AK1874" t="n">
        <v>6840</v>
      </c>
      <c r="AL1874" t="n">
        <v>9991</v>
      </c>
      <c r="AM1874" t="n">
        <v>13528</v>
      </c>
      <c r="AN1874" t="n">
        <v>14524</v>
      </c>
      <c r="AO1874" t="n">
        <v>1031</v>
      </c>
      <c r="AP1874"/>
      <c r="AQ1874"/>
      <c r="AR1874"/>
    </row>
    <row r="1875">
      <c r="A1875" t="n">
        <v>184205</v>
      </c>
      <c r="B1875" t="s">
        <v>3066</v>
      </c>
      <c r="C1875" t="s">
        <v>3067</v>
      </c>
      <c r="D1875" t="s">
        <v>3037</v>
      </c>
      <c r="E1875" t="s">
        <v>997</v>
      </c>
      <c r="F1875" t="s">
        <v>173</v>
      </c>
      <c r="G1875" t="s">
        <v>149</v>
      </c>
      <c r="H1875" t="s">
        <v>174</v>
      </c>
      <c r="I1875" t="s">
        <v>151</v>
      </c>
      <c r="J1875" t="s">
        <v>168</v>
      </c>
      <c r="K1875" t="s">
        <v>176</v>
      </c>
      <c r="L1875" t="s">
        <v>155</v>
      </c>
      <c r="M1875" t="s">
        <v>155</v>
      </c>
      <c r="N1875" t="n">
        <v>-75.0578</v>
      </c>
      <c r="O1875" t="n">
        <v>39.4405</v>
      </c>
      <c r="P1875" t="n">
        <v>3771</v>
      </c>
      <c r="Q1875" t="n">
        <v>3771</v>
      </c>
      <c r="R1875" t="n">
        <v>64.3</v>
      </c>
      <c r="S1875" t="n">
        <v>37.8</v>
      </c>
      <c r="T1875" t="n">
        <v>11.9</v>
      </c>
      <c r="U1875" t="n">
        <v>35.1</v>
      </c>
      <c r="V1875" t="n">
        <v>2.4</v>
      </c>
      <c r="W1875" t="n">
        <v>0.1</v>
      </c>
      <c r="X1875" t="n">
        <v>62</v>
      </c>
      <c r="Y1875" t="n">
        <v>46</v>
      </c>
      <c r="Z1875" t="n">
        <v>18</v>
      </c>
      <c r="AA1875" t="n">
        <v>360</v>
      </c>
      <c r="AB1875" t="n">
        <v>32.5</v>
      </c>
      <c r="AC1875"/>
      <c r="AD1875"/>
      <c r="AE1875"/>
      <c r="AF1875" t="n">
        <v>314</v>
      </c>
      <c r="AG1875" t="n">
        <v>39</v>
      </c>
      <c r="AH1875" t="n">
        <v>49</v>
      </c>
      <c r="AI1875" t="n">
        <v>6827</v>
      </c>
      <c r="AJ1875" t="n">
        <v>5157</v>
      </c>
      <c r="AK1875" t="n">
        <v>6085</v>
      </c>
      <c r="AL1875" t="n">
        <v>8010</v>
      </c>
      <c r="AM1875" t="n">
        <v>9287</v>
      </c>
      <c r="AN1875" t="n">
        <v>11245</v>
      </c>
      <c r="AO1875" t="n">
        <v>465</v>
      </c>
      <c r="AP1875"/>
      <c r="AQ1875"/>
      <c r="AR1875"/>
    </row>
    <row r="1876">
      <c r="A1876" t="n">
        <v>184348</v>
      </c>
      <c r="B1876" t="s">
        <v>3068</v>
      </c>
      <c r="C1876" t="s">
        <v>1191</v>
      </c>
      <c r="D1876" t="s">
        <v>3037</v>
      </c>
      <c r="E1876" t="s">
        <v>997</v>
      </c>
      <c r="F1876" t="s">
        <v>162</v>
      </c>
      <c r="G1876" t="s">
        <v>163</v>
      </c>
      <c r="H1876" t="s">
        <v>150</v>
      </c>
      <c r="I1876" t="s">
        <v>186</v>
      </c>
      <c r="J1876" t="s">
        <v>168</v>
      </c>
      <c r="K1876" t="s">
        <v>179</v>
      </c>
      <c r="L1876" t="s">
        <v>155</v>
      </c>
      <c r="M1876" t="s">
        <v>155</v>
      </c>
      <c r="N1876" t="n">
        <v>-74.4246</v>
      </c>
      <c r="O1876" t="n">
        <v>40.7618</v>
      </c>
      <c r="P1876" t="n">
        <v>2405</v>
      </c>
      <c r="Q1876" t="n">
        <v>1690</v>
      </c>
      <c r="R1876" t="n">
        <v>55.4</v>
      </c>
      <c r="S1876" t="n">
        <v>52.5</v>
      </c>
      <c r="T1876" t="n">
        <v>9.1</v>
      </c>
      <c r="U1876" t="n">
        <v>2.9</v>
      </c>
      <c r="V1876" t="n">
        <v>3.7</v>
      </c>
      <c r="W1876" t="n">
        <v>15.4</v>
      </c>
      <c r="X1876" t="n">
        <v>84</v>
      </c>
      <c r="Y1876"/>
      <c r="Z1876" t="n">
        <v>11</v>
      </c>
      <c r="AA1876" t="n">
        <v>370</v>
      </c>
      <c r="AB1876" t="n">
        <v>72.4</v>
      </c>
      <c r="AC1876" t="n">
        <v>370</v>
      </c>
      <c r="AD1876" t="n">
        <v>72.4</v>
      </c>
      <c r="AE1876" t="n">
        <v>67.3</v>
      </c>
      <c r="AF1876" t="n">
        <v>309</v>
      </c>
      <c r="AG1876" t="n">
        <v>27</v>
      </c>
      <c r="AH1876" t="n">
        <v>90</v>
      </c>
      <c r="AI1876" t="n">
        <v>28193</v>
      </c>
      <c r="AJ1876" t="n">
        <v>13177</v>
      </c>
      <c r="AK1876" t="n">
        <v>20060</v>
      </c>
      <c r="AL1876" t="n">
        <v>19926</v>
      </c>
      <c r="AM1876" t="n">
        <v>28090</v>
      </c>
      <c r="AN1876" t="n">
        <v>34219</v>
      </c>
      <c r="AO1876"/>
      <c r="AP1876" t="n">
        <v>380</v>
      </c>
      <c r="AQ1876" t="n">
        <v>101</v>
      </c>
      <c r="AR1876" t="n">
        <v>54</v>
      </c>
    </row>
    <row r="1877">
      <c r="A1877" t="n">
        <v>184427</v>
      </c>
      <c r="B1877" t="s">
        <v>3069</v>
      </c>
      <c r="C1877" t="s">
        <v>3070</v>
      </c>
      <c r="D1877" t="s">
        <v>3037</v>
      </c>
      <c r="E1877" t="s">
        <v>997</v>
      </c>
      <c r="F1877" t="s">
        <v>279</v>
      </c>
      <c r="G1877" t="s">
        <v>189</v>
      </c>
      <c r="H1877" t="s">
        <v>174</v>
      </c>
      <c r="I1877" t="s">
        <v>186</v>
      </c>
      <c r="J1877" t="s">
        <v>164</v>
      </c>
      <c r="K1877"/>
      <c r="L1877" t="s">
        <v>155</v>
      </c>
      <c r="M1877" t="s">
        <v>155</v>
      </c>
      <c r="N1877" t="n">
        <v>-74.421</v>
      </c>
      <c r="O1877" t="n">
        <v>40.5511</v>
      </c>
      <c r="P1877" t="n">
        <v>477</v>
      </c>
      <c r="Q1877" t="n">
        <v>477</v>
      </c>
      <c r="R1877" t="n">
        <v>6.9</v>
      </c>
      <c r="S1877" t="n">
        <v>36.5</v>
      </c>
      <c r="T1877" t="n">
        <v>21</v>
      </c>
      <c r="U1877" t="n">
        <v>32.5</v>
      </c>
      <c r="V1877" t="n">
        <v>1.9</v>
      </c>
      <c r="W1877" t="n">
        <v>0</v>
      </c>
      <c r="X1877" t="n">
        <v>71</v>
      </c>
      <c r="Y1877" t="n">
        <v>88</v>
      </c>
      <c r="Z1877" t="n">
        <v>22</v>
      </c>
      <c r="AA1877" t="n">
        <v>320</v>
      </c>
      <c r="AB1877" t="n">
        <v>75.9</v>
      </c>
      <c r="AC1877"/>
      <c r="AD1877"/>
      <c r="AE1877"/>
      <c r="AF1877" t="n">
        <v>179</v>
      </c>
      <c r="AG1877" t="n">
        <v>55</v>
      </c>
      <c r="AH1877" t="n">
        <v>81</v>
      </c>
      <c r="AI1877" t="n">
        <v>28754</v>
      </c>
      <c r="AJ1877" t="n">
        <v>28019</v>
      </c>
      <c r="AK1877" t="n">
        <v>27997</v>
      </c>
      <c r="AL1877" t="n">
        <v>27358</v>
      </c>
      <c r="AM1877" t="n">
        <v>31917</v>
      </c>
      <c r="AN1877" t="n">
        <v>32980</v>
      </c>
      <c r="AO1877"/>
      <c r="AP1877"/>
      <c r="AQ1877"/>
      <c r="AR1877"/>
    </row>
    <row r="1878">
      <c r="A1878" t="n">
        <v>184481</v>
      </c>
      <c r="B1878" t="s">
        <v>3071</v>
      </c>
      <c r="C1878" t="s">
        <v>1053</v>
      </c>
      <c r="D1878" t="s">
        <v>3037</v>
      </c>
      <c r="E1878" t="s">
        <v>997</v>
      </c>
      <c r="F1878" t="s">
        <v>173</v>
      </c>
      <c r="G1878" t="s">
        <v>149</v>
      </c>
      <c r="H1878" t="s">
        <v>174</v>
      </c>
      <c r="I1878" t="s">
        <v>151</v>
      </c>
      <c r="J1878" t="s">
        <v>152</v>
      </c>
      <c r="K1878" t="s">
        <v>176</v>
      </c>
      <c r="L1878" t="s">
        <v>155</v>
      </c>
      <c r="M1878" t="s">
        <v>155</v>
      </c>
      <c r="N1878" t="n">
        <v>-74.1782</v>
      </c>
      <c r="O1878" t="n">
        <v>40.7384</v>
      </c>
      <c r="P1878" t="n">
        <v>9206</v>
      </c>
      <c r="Q1878" t="n">
        <v>9206</v>
      </c>
      <c r="R1878" t="n">
        <v>61</v>
      </c>
      <c r="S1878" t="n">
        <v>5.8</v>
      </c>
      <c r="T1878" t="n">
        <v>47.5</v>
      </c>
      <c r="U1878" t="n">
        <v>27.6</v>
      </c>
      <c r="V1878" t="n">
        <v>2.5</v>
      </c>
      <c r="W1878" t="n">
        <v>10.2</v>
      </c>
      <c r="X1878" t="n">
        <v>58</v>
      </c>
      <c r="Y1878" t="n">
        <v>37</v>
      </c>
      <c r="Z1878" t="n">
        <v>24</v>
      </c>
      <c r="AA1878" t="n">
        <v>679</v>
      </c>
      <c r="AB1878" t="n">
        <v>20.8</v>
      </c>
      <c r="AC1878"/>
      <c r="AD1878"/>
      <c r="AE1878"/>
      <c r="AF1878" t="n">
        <v>944</v>
      </c>
      <c r="AG1878" t="n">
        <v>51</v>
      </c>
      <c r="AH1878" t="n">
        <v>73</v>
      </c>
      <c r="AI1878" t="n">
        <v>5035</v>
      </c>
      <c r="AJ1878" t="n">
        <v>4356</v>
      </c>
      <c r="AK1878" t="n">
        <v>4600</v>
      </c>
      <c r="AL1878" t="n">
        <v>6059</v>
      </c>
      <c r="AM1878" t="n">
        <v>6453</v>
      </c>
      <c r="AN1878"/>
      <c r="AO1878" t="n">
        <v>1014</v>
      </c>
      <c r="AP1878"/>
      <c r="AQ1878"/>
      <c r="AR1878"/>
    </row>
    <row r="1879">
      <c r="A1879" t="n">
        <v>184506</v>
      </c>
      <c r="B1879" t="s">
        <v>3072</v>
      </c>
      <c r="C1879" t="s">
        <v>2796</v>
      </c>
      <c r="D1879" t="s">
        <v>3037</v>
      </c>
      <c r="E1879" t="s">
        <v>997</v>
      </c>
      <c r="F1879" t="s">
        <v>199</v>
      </c>
      <c r="G1879" t="s">
        <v>189</v>
      </c>
      <c r="H1879" t="s">
        <v>200</v>
      </c>
      <c r="I1879" t="s">
        <v>186</v>
      </c>
      <c r="J1879" t="s">
        <v>164</v>
      </c>
      <c r="K1879"/>
      <c r="L1879" t="s">
        <v>155</v>
      </c>
      <c r="M1879" t="s">
        <v>155</v>
      </c>
      <c r="N1879" t="n">
        <v>-74.2384</v>
      </c>
      <c r="O1879" t="n">
        <v>40.6846</v>
      </c>
      <c r="P1879" t="n">
        <v>165</v>
      </c>
      <c r="Q1879" t="n">
        <v>165</v>
      </c>
      <c r="R1879" t="n">
        <v>91.5</v>
      </c>
      <c r="S1879" t="n">
        <v>1.2</v>
      </c>
      <c r="T1879" t="n">
        <v>45.5</v>
      </c>
      <c r="U1879" t="n">
        <v>23</v>
      </c>
      <c r="V1879" t="n">
        <v>0.6</v>
      </c>
      <c r="W1879" t="n">
        <v>0</v>
      </c>
      <c r="X1879" t="n">
        <v>57</v>
      </c>
      <c r="Y1879" t="n">
        <v>53</v>
      </c>
      <c r="Z1879" t="n">
        <v>18</v>
      </c>
      <c r="AA1879"/>
      <c r="AB1879"/>
      <c r="AC1879"/>
      <c r="AD1879"/>
      <c r="AE1879"/>
      <c r="AF1879" t="n">
        <v>70</v>
      </c>
      <c r="AG1879" t="n">
        <v>50</v>
      </c>
      <c r="AH1879" t="n">
        <v>50</v>
      </c>
      <c r="AI1879" t="n">
        <v>16951</v>
      </c>
      <c r="AJ1879" t="n">
        <v>18096</v>
      </c>
      <c r="AK1879" t="n">
        <v>18217</v>
      </c>
      <c r="AL1879" t="n">
        <v>17949</v>
      </c>
      <c r="AM1879" t="n">
        <v>18749</v>
      </c>
      <c r="AN1879" t="n">
        <v>22494</v>
      </c>
      <c r="AO1879"/>
      <c r="AP1879"/>
      <c r="AQ1879"/>
      <c r="AR1879"/>
    </row>
    <row r="1880">
      <c r="A1880" t="n">
        <v>184603</v>
      </c>
      <c r="B1880" t="s">
        <v>3073</v>
      </c>
      <c r="C1880" t="s">
        <v>3074</v>
      </c>
      <c r="D1880" t="s">
        <v>3037</v>
      </c>
      <c r="E1880" t="s">
        <v>997</v>
      </c>
      <c r="F1880" t="s">
        <v>162</v>
      </c>
      <c r="G1880" t="s">
        <v>163</v>
      </c>
      <c r="H1880" t="s">
        <v>150</v>
      </c>
      <c r="I1880" t="s">
        <v>186</v>
      </c>
      <c r="J1880" t="s">
        <v>152</v>
      </c>
      <c r="K1880" t="s">
        <v>153</v>
      </c>
      <c r="L1880" t="s">
        <v>155</v>
      </c>
      <c r="M1880" t="s">
        <v>155</v>
      </c>
      <c r="N1880" t="n">
        <v>-74.029</v>
      </c>
      <c r="O1880" t="n">
        <v>40.8972</v>
      </c>
      <c r="P1880" t="n">
        <v>9210</v>
      </c>
      <c r="Q1880" t="n">
        <v>6720</v>
      </c>
      <c r="R1880" t="n">
        <v>50.9</v>
      </c>
      <c r="S1880" t="n">
        <v>38.8</v>
      </c>
      <c r="T1880" t="n">
        <v>7.7</v>
      </c>
      <c r="U1880" t="n">
        <v>23.8</v>
      </c>
      <c r="V1880" t="n">
        <v>5.5</v>
      </c>
      <c r="W1880" t="n">
        <v>6.3</v>
      </c>
      <c r="X1880" t="n">
        <v>76</v>
      </c>
      <c r="Y1880" t="n">
        <v>0</v>
      </c>
      <c r="Z1880" t="n">
        <v>14</v>
      </c>
      <c r="AA1880" t="n">
        <v>666</v>
      </c>
      <c r="AB1880" t="n">
        <v>61.7</v>
      </c>
      <c r="AC1880" t="n">
        <v>561</v>
      </c>
      <c r="AD1880" t="n">
        <v>62.2</v>
      </c>
      <c r="AE1880" t="n">
        <v>48</v>
      </c>
      <c r="AF1880" t="n">
        <v>514</v>
      </c>
      <c r="AG1880" t="n">
        <v>22</v>
      </c>
      <c r="AH1880" t="n">
        <v>35</v>
      </c>
      <c r="AI1880" t="n">
        <v>17121</v>
      </c>
      <c r="AJ1880" t="n">
        <v>12150</v>
      </c>
      <c r="AK1880" t="n">
        <v>12213</v>
      </c>
      <c r="AL1880" t="n">
        <v>14926</v>
      </c>
      <c r="AM1880" t="n">
        <v>23511</v>
      </c>
      <c r="AN1880" t="n">
        <v>27494</v>
      </c>
      <c r="AO1880" t="n">
        <v>64</v>
      </c>
      <c r="AP1880" t="n">
        <v>542</v>
      </c>
      <c r="AQ1880" t="n">
        <v>622</v>
      </c>
      <c r="AR1880" t="n">
        <v>82</v>
      </c>
    </row>
    <row r="1881">
      <c r="A1881" t="n">
        <v>184612</v>
      </c>
      <c r="B1881" t="s">
        <v>3075</v>
      </c>
      <c r="C1881" t="s">
        <v>3076</v>
      </c>
      <c r="D1881" t="s">
        <v>3037</v>
      </c>
      <c r="E1881" t="s">
        <v>997</v>
      </c>
      <c r="F1881" t="s">
        <v>162</v>
      </c>
      <c r="G1881" t="s">
        <v>163</v>
      </c>
      <c r="H1881" t="s">
        <v>150</v>
      </c>
      <c r="I1881" t="s">
        <v>186</v>
      </c>
      <c r="J1881" t="s">
        <v>168</v>
      </c>
      <c r="K1881" t="s">
        <v>153</v>
      </c>
      <c r="L1881" t="s">
        <v>155</v>
      </c>
      <c r="M1881" t="s">
        <v>155</v>
      </c>
      <c r="N1881" t="n">
        <v>-74.0965</v>
      </c>
      <c r="O1881" t="n">
        <v>40.8673</v>
      </c>
      <c r="P1881" t="n">
        <v>2682</v>
      </c>
      <c r="Q1881" t="n">
        <v>2156</v>
      </c>
      <c r="R1881" t="n">
        <v>73.4</v>
      </c>
      <c r="S1881" t="n">
        <v>25.2</v>
      </c>
      <c r="T1881" t="n">
        <v>19.4</v>
      </c>
      <c r="U1881" t="n">
        <v>38.4</v>
      </c>
      <c r="V1881" t="n">
        <v>6.2</v>
      </c>
      <c r="W1881" t="n">
        <v>4.1</v>
      </c>
      <c r="X1881" t="n">
        <v>80</v>
      </c>
      <c r="Y1881"/>
      <c r="Z1881" t="n">
        <v>15</v>
      </c>
      <c r="AA1881" t="n">
        <v>308</v>
      </c>
      <c r="AB1881" t="n">
        <v>49.7</v>
      </c>
      <c r="AC1881" t="n">
        <v>308</v>
      </c>
      <c r="AD1881" t="n">
        <v>49.4</v>
      </c>
      <c r="AE1881" t="n">
        <v>25.6</v>
      </c>
      <c r="AF1881" t="n">
        <v>265</v>
      </c>
      <c r="AG1881" t="n">
        <v>52</v>
      </c>
      <c r="AH1881" t="n">
        <v>82</v>
      </c>
      <c r="AI1881" t="n">
        <v>15818</v>
      </c>
      <c r="AJ1881" t="n">
        <v>41128</v>
      </c>
      <c r="AK1881" t="n">
        <v>41497</v>
      </c>
      <c r="AL1881" t="n">
        <v>42782</v>
      </c>
      <c r="AM1881" t="n">
        <v>43388</v>
      </c>
      <c r="AN1881" t="n">
        <v>38690</v>
      </c>
      <c r="AO1881" t="n">
        <v>16</v>
      </c>
      <c r="AP1881" t="n">
        <v>420</v>
      </c>
      <c r="AQ1881" t="n">
        <v>96</v>
      </c>
      <c r="AR1881" t="n">
        <v>10</v>
      </c>
    </row>
    <row r="1882">
      <c r="A1882" t="n">
        <v>184694</v>
      </c>
      <c r="B1882" t="s">
        <v>3077</v>
      </c>
      <c r="C1882" t="s">
        <v>1191</v>
      </c>
      <c r="D1882" t="s">
        <v>3037</v>
      </c>
      <c r="E1882" t="s">
        <v>997</v>
      </c>
      <c r="F1882" t="s">
        <v>162</v>
      </c>
      <c r="G1882" t="s">
        <v>163</v>
      </c>
      <c r="H1882" t="s">
        <v>150</v>
      </c>
      <c r="I1882" t="s">
        <v>186</v>
      </c>
      <c r="J1882" t="s">
        <v>168</v>
      </c>
      <c r="K1882" t="s">
        <v>153</v>
      </c>
      <c r="L1882" t="s">
        <v>155</v>
      </c>
      <c r="M1882" t="s">
        <v>155</v>
      </c>
      <c r="N1882" t="n">
        <v>-74.4321</v>
      </c>
      <c r="O1882" t="n">
        <v>40.7745</v>
      </c>
      <c r="P1882" t="n">
        <v>3545</v>
      </c>
      <c r="Q1882" t="n">
        <v>2548</v>
      </c>
      <c r="R1882" t="n">
        <v>53</v>
      </c>
      <c r="S1882" t="n">
        <v>49.3</v>
      </c>
      <c r="T1882" t="n">
        <v>10.1</v>
      </c>
      <c r="U1882" t="n">
        <v>25</v>
      </c>
      <c r="V1882" t="n">
        <v>4.9</v>
      </c>
      <c r="W1882" t="n">
        <v>2.9</v>
      </c>
      <c r="X1882" t="n">
        <v>77</v>
      </c>
      <c r="Y1882" t="n">
        <v>17</v>
      </c>
      <c r="Z1882" t="n">
        <v>11</v>
      </c>
      <c r="AA1882" t="n">
        <v>805</v>
      </c>
      <c r="AB1882" t="n">
        <v>72.3</v>
      </c>
      <c r="AC1882" t="n">
        <v>805</v>
      </c>
      <c r="AD1882" t="n">
        <v>72.3</v>
      </c>
      <c r="AE1882" t="n">
        <v>64.3</v>
      </c>
      <c r="AF1882" t="n">
        <v>461</v>
      </c>
      <c r="AG1882" t="n">
        <v>35</v>
      </c>
      <c r="AH1882" t="n">
        <v>93</v>
      </c>
      <c r="AI1882" t="n">
        <v>26472</v>
      </c>
      <c r="AJ1882" t="n">
        <v>13308</v>
      </c>
      <c r="AK1882" t="n">
        <v>17253</v>
      </c>
      <c r="AL1882" t="n">
        <v>24146</v>
      </c>
      <c r="AM1882" t="n">
        <v>29164</v>
      </c>
      <c r="AN1882" t="n">
        <v>33996</v>
      </c>
      <c r="AO1882" t="n">
        <v>2</v>
      </c>
      <c r="AP1882" t="n">
        <v>498</v>
      </c>
      <c r="AQ1882" t="n">
        <v>306</v>
      </c>
      <c r="AR1882" t="n">
        <v>73</v>
      </c>
    </row>
    <row r="1883">
      <c r="A1883" t="n">
        <v>184746</v>
      </c>
      <c r="B1883" t="s">
        <v>3078</v>
      </c>
      <c r="C1883" t="s">
        <v>3079</v>
      </c>
      <c r="D1883" t="s">
        <v>3037</v>
      </c>
      <c r="E1883" t="s">
        <v>997</v>
      </c>
      <c r="F1883" t="s">
        <v>199</v>
      </c>
      <c r="G1883" t="s">
        <v>189</v>
      </c>
      <c r="H1883" t="s">
        <v>200</v>
      </c>
      <c r="I1883" t="s">
        <v>186</v>
      </c>
      <c r="J1883" t="s">
        <v>164</v>
      </c>
      <c r="K1883"/>
      <c r="L1883" t="s">
        <v>155</v>
      </c>
      <c r="M1883" t="s">
        <v>155</v>
      </c>
      <c r="N1883" t="n">
        <v>-74.1526</v>
      </c>
      <c r="O1883" t="n">
        <v>40.9094</v>
      </c>
      <c r="P1883" t="n">
        <v>209</v>
      </c>
      <c r="Q1883" t="n">
        <v>209</v>
      </c>
      <c r="R1883" t="n">
        <v>6.2</v>
      </c>
      <c r="S1883" t="n">
        <v>16.3</v>
      </c>
      <c r="T1883" t="n">
        <v>24.9</v>
      </c>
      <c r="U1883" t="n">
        <v>54.1</v>
      </c>
      <c r="V1883" t="n">
        <v>3.8</v>
      </c>
      <c r="W1883" t="n">
        <v>0</v>
      </c>
      <c r="X1883" t="n">
        <v>81</v>
      </c>
      <c r="Y1883" t="n">
        <v>71</v>
      </c>
      <c r="Z1883" t="n">
        <v>12</v>
      </c>
      <c r="AA1883"/>
      <c r="AB1883"/>
      <c r="AC1883"/>
      <c r="AD1883"/>
      <c r="AE1883"/>
      <c r="AF1883" t="n">
        <v>155</v>
      </c>
      <c r="AG1883" t="n">
        <v>65</v>
      </c>
      <c r="AH1883" t="n">
        <v>78</v>
      </c>
      <c r="AI1883" t="n">
        <v>22451</v>
      </c>
      <c r="AJ1883" t="n">
        <v>21621</v>
      </c>
      <c r="AK1883" t="n">
        <v>21953</v>
      </c>
      <c r="AL1883" t="n">
        <v>23583</v>
      </c>
      <c r="AM1883" t="n">
        <v>24935</v>
      </c>
      <c r="AN1883"/>
      <c r="AO1883"/>
      <c r="AP1883"/>
      <c r="AQ1883"/>
      <c r="AR1883"/>
    </row>
    <row r="1884">
      <c r="A1884" t="n">
        <v>184773</v>
      </c>
      <c r="B1884" t="s">
        <v>3080</v>
      </c>
      <c r="C1884" t="s">
        <v>929</v>
      </c>
      <c r="D1884" t="s">
        <v>3037</v>
      </c>
      <c r="E1884" t="s">
        <v>997</v>
      </c>
      <c r="F1884" t="s">
        <v>162</v>
      </c>
      <c r="G1884" t="s">
        <v>163</v>
      </c>
      <c r="H1884" t="s">
        <v>150</v>
      </c>
      <c r="I1884" t="s">
        <v>151</v>
      </c>
      <c r="J1884" t="s">
        <v>168</v>
      </c>
      <c r="K1884" t="s">
        <v>153</v>
      </c>
      <c r="L1884" t="s">
        <v>155</v>
      </c>
      <c r="M1884" t="s">
        <v>155</v>
      </c>
      <c r="N1884" t="n">
        <v>-74.2282</v>
      </c>
      <c r="O1884" t="n">
        <v>40.0996</v>
      </c>
      <c r="P1884" t="n">
        <v>2363</v>
      </c>
      <c r="Q1884" t="n">
        <v>1733</v>
      </c>
      <c r="R1884" t="n">
        <v>70.9</v>
      </c>
      <c r="S1884" t="n">
        <v>57.6</v>
      </c>
      <c r="T1884" t="n">
        <v>7.1</v>
      </c>
      <c r="U1884" t="n">
        <v>13.6</v>
      </c>
      <c r="V1884" t="n">
        <v>2.8</v>
      </c>
      <c r="W1884" t="n">
        <v>2.4</v>
      </c>
      <c r="X1884" t="n">
        <v>76</v>
      </c>
      <c r="Y1884" t="n">
        <v>75</v>
      </c>
      <c r="Z1884" t="n">
        <v>10</v>
      </c>
      <c r="AA1884" t="n">
        <v>216</v>
      </c>
      <c r="AB1884" t="n">
        <v>55.1</v>
      </c>
      <c r="AC1884" t="n">
        <v>216</v>
      </c>
      <c r="AD1884" t="n">
        <v>55.1</v>
      </c>
      <c r="AE1884" t="n">
        <v>38.9</v>
      </c>
      <c r="AF1884" t="n">
        <v>196</v>
      </c>
      <c r="AG1884" t="n">
        <v>30</v>
      </c>
      <c r="AH1884" t="n">
        <v>75</v>
      </c>
      <c r="AI1884" t="n">
        <v>21072</v>
      </c>
      <c r="AJ1884" t="n">
        <v>15879</v>
      </c>
      <c r="AK1884" t="n">
        <v>12381</v>
      </c>
      <c r="AL1884" t="n">
        <v>19676</v>
      </c>
      <c r="AM1884" t="n">
        <v>23883</v>
      </c>
      <c r="AN1884" t="n">
        <v>25703</v>
      </c>
      <c r="AO1884"/>
      <c r="AP1884" t="n">
        <v>357</v>
      </c>
      <c r="AQ1884" t="n">
        <v>133</v>
      </c>
      <c r="AR1884" t="n">
        <v>4</v>
      </c>
    </row>
    <row r="1885">
      <c r="A1885" t="n">
        <v>184782</v>
      </c>
      <c r="B1885" t="s">
        <v>3081</v>
      </c>
      <c r="C1885" t="s">
        <v>3082</v>
      </c>
      <c r="D1885" t="s">
        <v>3037</v>
      </c>
      <c r="E1885" t="s">
        <v>997</v>
      </c>
      <c r="F1885" t="s">
        <v>148</v>
      </c>
      <c r="G1885" t="s">
        <v>149</v>
      </c>
      <c r="H1885" t="s">
        <v>150</v>
      </c>
      <c r="I1885" t="s">
        <v>186</v>
      </c>
      <c r="J1885" t="s">
        <v>238</v>
      </c>
      <c r="K1885" t="s">
        <v>159</v>
      </c>
      <c r="L1885" t="s">
        <v>155</v>
      </c>
      <c r="M1885" t="s">
        <v>155</v>
      </c>
      <c r="N1885" t="n">
        <v>-75.1191</v>
      </c>
      <c r="O1885" t="n">
        <v>39.7091</v>
      </c>
      <c r="P1885" t="n">
        <v>22472</v>
      </c>
      <c r="Q1885" t="n">
        <v>17292</v>
      </c>
      <c r="R1885" t="n">
        <v>49.3</v>
      </c>
      <c r="S1885" t="n">
        <v>62.1</v>
      </c>
      <c r="T1885" t="n">
        <v>11.2</v>
      </c>
      <c r="U1885" t="n">
        <v>13.6</v>
      </c>
      <c r="V1885" t="n">
        <v>5.7</v>
      </c>
      <c r="W1885" t="n">
        <v>1.6</v>
      </c>
      <c r="X1885" t="n">
        <v>82</v>
      </c>
      <c r="Y1885" t="n">
        <v>36</v>
      </c>
      <c r="Z1885" t="n">
        <v>16</v>
      </c>
      <c r="AA1885" t="n">
        <v>2456</v>
      </c>
      <c r="AB1885" t="n">
        <v>68.3</v>
      </c>
      <c r="AC1885" t="n">
        <v>2456</v>
      </c>
      <c r="AD1885" t="n">
        <v>68.2</v>
      </c>
      <c r="AE1885" t="n">
        <v>51.2</v>
      </c>
      <c r="AF1885" t="n">
        <v>2574</v>
      </c>
      <c r="AG1885" t="n">
        <v>31</v>
      </c>
      <c r="AH1885" t="n">
        <v>73</v>
      </c>
      <c r="AI1885" t="n">
        <v>22237</v>
      </c>
      <c r="AJ1885" t="n">
        <v>15180</v>
      </c>
      <c r="AK1885" t="n">
        <v>15598</v>
      </c>
      <c r="AL1885" t="n">
        <v>19644</v>
      </c>
      <c r="AM1885" t="n">
        <v>27596</v>
      </c>
      <c r="AN1885" t="n">
        <v>28933</v>
      </c>
      <c r="AO1885"/>
      <c r="AP1885" t="n">
        <v>4084</v>
      </c>
      <c r="AQ1885" t="n">
        <v>822</v>
      </c>
      <c r="AR1885" t="n">
        <v>357</v>
      </c>
    </row>
    <row r="1886">
      <c r="A1886" t="n">
        <v>184791</v>
      </c>
      <c r="B1886" t="s">
        <v>3083</v>
      </c>
      <c r="C1886" t="s">
        <v>3084</v>
      </c>
      <c r="D1886" t="s">
        <v>3037</v>
      </c>
      <c r="E1886" t="s">
        <v>997</v>
      </c>
      <c r="F1886" t="s">
        <v>173</v>
      </c>
      <c r="G1886" t="s">
        <v>149</v>
      </c>
      <c r="H1886" t="s">
        <v>174</v>
      </c>
      <c r="I1886" t="s">
        <v>186</v>
      </c>
      <c r="J1886" t="s">
        <v>152</v>
      </c>
      <c r="K1886" t="s">
        <v>176</v>
      </c>
      <c r="L1886" t="s">
        <v>155</v>
      </c>
      <c r="M1886" t="s">
        <v>155</v>
      </c>
      <c r="N1886" t="n">
        <v>-75.1213</v>
      </c>
      <c r="O1886" t="n">
        <v>39.7813</v>
      </c>
      <c r="P1886" t="n">
        <v>7803</v>
      </c>
      <c r="Q1886" t="n">
        <v>7803</v>
      </c>
      <c r="R1886" t="n">
        <v>59.4</v>
      </c>
      <c r="S1886" t="n">
        <v>56.6</v>
      </c>
      <c r="T1886" t="n">
        <v>11.8</v>
      </c>
      <c r="U1886" t="n">
        <v>8.9</v>
      </c>
      <c r="V1886" t="n">
        <v>3.4</v>
      </c>
      <c r="W1886" t="n">
        <v>0.8</v>
      </c>
      <c r="X1886" t="n">
        <v>65</v>
      </c>
      <c r="Y1886" t="n">
        <v>50</v>
      </c>
      <c r="Z1886" t="n">
        <v>25</v>
      </c>
      <c r="AA1886" t="n">
        <v>1283</v>
      </c>
      <c r="AB1886" t="n">
        <v>33</v>
      </c>
      <c r="AC1886"/>
      <c r="AD1886"/>
      <c r="AE1886"/>
      <c r="AF1886" t="n">
        <v>1117</v>
      </c>
      <c r="AG1886" t="n">
        <v>28</v>
      </c>
      <c r="AH1886" t="n">
        <v>33</v>
      </c>
      <c r="AI1886" t="n">
        <v>9564</v>
      </c>
      <c r="AJ1886" t="n">
        <v>10644</v>
      </c>
      <c r="AK1886" t="n">
        <v>7788</v>
      </c>
      <c r="AL1886" t="n">
        <v>10903</v>
      </c>
      <c r="AM1886" t="n">
        <v>12362</v>
      </c>
      <c r="AN1886" t="n">
        <v>13517</v>
      </c>
      <c r="AO1886" t="n">
        <v>912</v>
      </c>
      <c r="AP1886"/>
      <c r="AQ1886"/>
      <c r="AR1886"/>
    </row>
    <row r="1887">
      <c r="A1887" t="n">
        <v>184816</v>
      </c>
      <c r="B1887" t="s">
        <v>3085</v>
      </c>
      <c r="C1887" t="s">
        <v>3086</v>
      </c>
      <c r="D1887" t="s">
        <v>3037</v>
      </c>
      <c r="E1887" t="s">
        <v>997</v>
      </c>
      <c r="F1887" t="s">
        <v>199</v>
      </c>
      <c r="G1887" t="s">
        <v>189</v>
      </c>
      <c r="H1887" t="s">
        <v>200</v>
      </c>
      <c r="I1887" t="s">
        <v>186</v>
      </c>
      <c r="J1887" t="s">
        <v>164</v>
      </c>
      <c r="K1887"/>
      <c r="L1887" t="s">
        <v>155</v>
      </c>
      <c r="M1887" t="s">
        <v>155</v>
      </c>
      <c r="N1887" t="n">
        <v>-75.0178</v>
      </c>
      <c r="O1887" t="n">
        <v>39.9415</v>
      </c>
      <c r="P1887" t="n">
        <v>169</v>
      </c>
      <c r="Q1887" t="n">
        <v>169</v>
      </c>
      <c r="R1887" t="n">
        <v>94.1</v>
      </c>
      <c r="S1887" t="n">
        <v>8.3</v>
      </c>
      <c r="T1887" t="n">
        <v>40.2</v>
      </c>
      <c r="U1887" t="n">
        <v>23.1</v>
      </c>
      <c r="V1887" t="n">
        <v>0.6</v>
      </c>
      <c r="W1887" t="n">
        <v>0</v>
      </c>
      <c r="X1887" t="n">
        <v>61</v>
      </c>
      <c r="Y1887" t="n">
        <v>53</v>
      </c>
      <c r="Z1887" t="n">
        <v>18</v>
      </c>
      <c r="AA1887"/>
      <c r="AB1887"/>
      <c r="AC1887"/>
      <c r="AD1887"/>
      <c r="AE1887"/>
      <c r="AF1887" t="n">
        <v>91</v>
      </c>
      <c r="AG1887" t="n">
        <v>57</v>
      </c>
      <c r="AH1887" t="n">
        <v>58</v>
      </c>
      <c r="AI1887" t="n">
        <v>18899</v>
      </c>
      <c r="AJ1887" t="n">
        <v>19762</v>
      </c>
      <c r="AK1887" t="n">
        <v>19711</v>
      </c>
      <c r="AL1887" t="n">
        <v>19750</v>
      </c>
      <c r="AM1887" t="n">
        <v>24272</v>
      </c>
      <c r="AN1887" t="n">
        <v>24272</v>
      </c>
      <c r="AO1887"/>
      <c r="AP1887"/>
      <c r="AQ1887"/>
      <c r="AR1887"/>
    </row>
    <row r="1888">
      <c r="A1888" t="n">
        <v>184959</v>
      </c>
      <c r="B1888" t="s">
        <v>3087</v>
      </c>
      <c r="C1888" t="s">
        <v>3088</v>
      </c>
      <c r="D1888" t="s">
        <v>3037</v>
      </c>
      <c r="E1888" t="s">
        <v>997</v>
      </c>
      <c r="F1888" t="s">
        <v>188</v>
      </c>
      <c r="G1888" t="s">
        <v>189</v>
      </c>
      <c r="H1888" t="s">
        <v>150</v>
      </c>
      <c r="I1888" t="s">
        <v>186</v>
      </c>
      <c r="J1888" t="s">
        <v>164</v>
      </c>
      <c r="K1888" t="s">
        <v>209</v>
      </c>
      <c r="L1888" t="s">
        <v>155</v>
      </c>
      <c r="M1888" t="s">
        <v>155</v>
      </c>
      <c r="N1888" t="n">
        <v>-74.1315</v>
      </c>
      <c r="O1888" t="n">
        <v>41.0579</v>
      </c>
      <c r="P1888" t="n">
        <v>1075</v>
      </c>
      <c r="Q1888" t="n">
        <v>1075</v>
      </c>
      <c r="R1888" t="n">
        <v>84.8</v>
      </c>
      <c r="S1888" t="n">
        <v>32.1</v>
      </c>
      <c r="T1888" t="n">
        <v>26</v>
      </c>
      <c r="U1888" t="n">
        <v>32.3</v>
      </c>
      <c r="V1888" t="n">
        <v>6.9</v>
      </c>
      <c r="W1888" t="n">
        <v>1.7</v>
      </c>
      <c r="X1888" t="n">
        <v>75</v>
      </c>
      <c r="Y1888" t="n">
        <v>90</v>
      </c>
      <c r="Z1888" t="n">
        <v>13</v>
      </c>
      <c r="AA1888" t="n">
        <v>22</v>
      </c>
      <c r="AB1888" t="n">
        <v>63.6</v>
      </c>
      <c r="AC1888"/>
      <c r="AD1888"/>
      <c r="AE1888"/>
      <c r="AF1888" t="n">
        <v>70</v>
      </c>
      <c r="AG1888" t="n">
        <v>45</v>
      </c>
      <c r="AH1888" t="n">
        <v>99</v>
      </c>
      <c r="AI1888" t="n">
        <v>28467</v>
      </c>
      <c r="AJ1888" t="n">
        <v>26964</v>
      </c>
      <c r="AK1888" t="n">
        <v>27010</v>
      </c>
      <c r="AL1888" t="n">
        <v>29583</v>
      </c>
      <c r="AM1888" t="n">
        <v>31060</v>
      </c>
      <c r="AN1888" t="n">
        <v>32371</v>
      </c>
      <c r="AO1888" t="n">
        <v>211</v>
      </c>
      <c r="AP1888" t="n">
        <v>10</v>
      </c>
      <c r="AQ1888"/>
      <c r="AR1888"/>
    </row>
    <row r="1889">
      <c r="A1889" t="n">
        <v>184968</v>
      </c>
      <c r="B1889" t="s">
        <v>3089</v>
      </c>
      <c r="C1889" t="s">
        <v>3090</v>
      </c>
      <c r="D1889" t="s">
        <v>3037</v>
      </c>
      <c r="E1889" t="s">
        <v>997</v>
      </c>
      <c r="F1889" t="s">
        <v>368</v>
      </c>
      <c r="G1889" t="s">
        <v>163</v>
      </c>
      <c r="H1889" t="s">
        <v>174</v>
      </c>
      <c r="I1889" t="s">
        <v>186</v>
      </c>
      <c r="J1889" t="s">
        <v>164</v>
      </c>
      <c r="K1889"/>
      <c r="L1889" t="s">
        <v>155</v>
      </c>
      <c r="M1889" t="s">
        <v>155</v>
      </c>
      <c r="N1889" t="n">
        <v>-73.9489</v>
      </c>
      <c r="O1889" t="n">
        <v>40.875</v>
      </c>
      <c r="P1889" t="n">
        <v>204</v>
      </c>
      <c r="Q1889" t="n">
        <v>204</v>
      </c>
      <c r="R1889" t="n">
        <v>85.3</v>
      </c>
      <c r="S1889" t="n">
        <v>31.4</v>
      </c>
      <c r="T1889" t="n">
        <v>12.7</v>
      </c>
      <c r="U1889" t="n">
        <v>16.2</v>
      </c>
      <c r="V1889" t="n">
        <v>19.6</v>
      </c>
      <c r="W1889" t="n">
        <v>0</v>
      </c>
      <c r="X1889" t="n">
        <v>33</v>
      </c>
      <c r="Y1889"/>
      <c r="Z1889" t="n">
        <v>9</v>
      </c>
      <c r="AA1889" t="n">
        <v>4</v>
      </c>
      <c r="AB1889" t="n">
        <v>75</v>
      </c>
      <c r="AC1889"/>
      <c r="AD1889"/>
      <c r="AE1889"/>
      <c r="AF1889" t="n">
        <v>3</v>
      </c>
      <c r="AG1889" t="n">
        <v>34</v>
      </c>
      <c r="AH1889" t="n">
        <v>99</v>
      </c>
      <c r="AI1889" t="n">
        <v>21187</v>
      </c>
      <c r="AJ1889" t="n">
        <v>21187</v>
      </c>
      <c r="AK1889"/>
      <c r="AL1889"/>
      <c r="AM1889"/>
      <c r="AN1889"/>
      <c r="AO1889"/>
      <c r="AP1889"/>
      <c r="AQ1889"/>
      <c r="AR1889"/>
    </row>
    <row r="1890">
      <c r="A1890" t="n">
        <v>184995</v>
      </c>
      <c r="B1890" t="s">
        <v>3091</v>
      </c>
      <c r="C1890" t="s">
        <v>3092</v>
      </c>
      <c r="D1890" t="s">
        <v>3037</v>
      </c>
      <c r="E1890" t="s">
        <v>997</v>
      </c>
      <c r="F1890" t="s">
        <v>173</v>
      </c>
      <c r="G1890" t="s">
        <v>149</v>
      </c>
      <c r="H1890" t="s">
        <v>174</v>
      </c>
      <c r="I1890" t="s">
        <v>151</v>
      </c>
      <c r="J1890" t="s">
        <v>152</v>
      </c>
      <c r="K1890" t="s">
        <v>176</v>
      </c>
      <c r="L1890" t="s">
        <v>155</v>
      </c>
      <c r="M1890" t="s">
        <v>155</v>
      </c>
      <c r="N1890" t="n">
        <v>-74.0629</v>
      </c>
      <c r="O1890" t="n">
        <v>40.7303</v>
      </c>
      <c r="P1890" t="n">
        <v>10169</v>
      </c>
      <c r="Q1890" t="n">
        <v>10169</v>
      </c>
      <c r="R1890" t="n">
        <v>61.1</v>
      </c>
      <c r="S1890" t="n">
        <v>12.6</v>
      </c>
      <c r="T1890" t="n">
        <v>13.3</v>
      </c>
      <c r="U1890" t="n">
        <v>51.1</v>
      </c>
      <c r="V1890" t="n">
        <v>8</v>
      </c>
      <c r="W1890" t="n">
        <v>2</v>
      </c>
      <c r="X1890" t="n">
        <v>63</v>
      </c>
      <c r="Y1890" t="n">
        <v>41</v>
      </c>
      <c r="Z1890" t="n">
        <v>22</v>
      </c>
      <c r="AA1890" t="n">
        <v>1100</v>
      </c>
      <c r="AB1890" t="n">
        <v>22.8</v>
      </c>
      <c r="AC1890"/>
      <c r="AD1890"/>
      <c r="AE1890"/>
      <c r="AF1890" t="n">
        <v>1163</v>
      </c>
      <c r="AG1890" t="n">
        <v>56</v>
      </c>
      <c r="AH1890" t="n">
        <v>80</v>
      </c>
      <c r="AI1890" t="n">
        <v>7013</v>
      </c>
      <c r="AJ1890" t="n">
        <v>5536</v>
      </c>
      <c r="AK1890" t="n">
        <v>5638</v>
      </c>
      <c r="AL1890" t="n">
        <v>7586</v>
      </c>
      <c r="AM1890" t="n">
        <v>8403</v>
      </c>
      <c r="AN1890" t="n">
        <v>9740</v>
      </c>
      <c r="AO1890" t="n">
        <v>1079</v>
      </c>
      <c r="AP1890"/>
      <c r="AQ1890"/>
      <c r="AR1890"/>
    </row>
    <row r="1891">
      <c r="A1891" t="n">
        <v>185129</v>
      </c>
      <c r="B1891" t="s">
        <v>3093</v>
      </c>
      <c r="C1891" t="s">
        <v>3092</v>
      </c>
      <c r="D1891" t="s">
        <v>3037</v>
      </c>
      <c r="E1891" t="s">
        <v>997</v>
      </c>
      <c r="F1891" t="s">
        <v>148</v>
      </c>
      <c r="G1891" t="s">
        <v>149</v>
      </c>
      <c r="H1891" t="s">
        <v>150</v>
      </c>
      <c r="I1891" t="s">
        <v>151</v>
      </c>
      <c r="J1891" t="s">
        <v>152</v>
      </c>
      <c r="K1891" t="s">
        <v>153</v>
      </c>
      <c r="L1891" t="s">
        <v>155</v>
      </c>
      <c r="M1891" t="s">
        <v>155</v>
      </c>
      <c r="N1891" t="n">
        <v>-74.0873</v>
      </c>
      <c r="O1891" t="n">
        <v>40.7099</v>
      </c>
      <c r="P1891" t="n">
        <v>7694</v>
      </c>
      <c r="Q1891" t="n">
        <v>5445</v>
      </c>
      <c r="R1891" t="n">
        <v>58.1</v>
      </c>
      <c r="S1891" t="n">
        <v>16.7</v>
      </c>
      <c r="T1891" t="n">
        <v>20.8</v>
      </c>
      <c r="U1891" t="n">
        <v>46.1</v>
      </c>
      <c r="V1891" t="n">
        <v>7.8</v>
      </c>
      <c r="W1891" t="n">
        <v>2.3</v>
      </c>
      <c r="X1891" t="n">
        <v>67</v>
      </c>
      <c r="Y1891" t="n">
        <v>50</v>
      </c>
      <c r="Z1891" t="n">
        <v>14</v>
      </c>
      <c r="AA1891" t="n">
        <v>950</v>
      </c>
      <c r="AB1891" t="n">
        <v>38.7</v>
      </c>
      <c r="AC1891" t="n">
        <v>950</v>
      </c>
      <c r="AD1891" t="n">
        <v>38.7</v>
      </c>
      <c r="AE1891" t="n">
        <v>20.7</v>
      </c>
      <c r="AF1891" t="n">
        <v>754</v>
      </c>
      <c r="AG1891" t="n">
        <v>52</v>
      </c>
      <c r="AH1891" t="n">
        <v>81</v>
      </c>
      <c r="AI1891" t="n">
        <v>12157</v>
      </c>
      <c r="AJ1891" t="n">
        <v>10254</v>
      </c>
      <c r="AK1891" t="n">
        <v>10051</v>
      </c>
      <c r="AL1891" t="n">
        <v>13160</v>
      </c>
      <c r="AM1891" t="n">
        <v>15986</v>
      </c>
      <c r="AN1891" t="n">
        <v>17431</v>
      </c>
      <c r="AO1891"/>
      <c r="AP1891" t="n">
        <v>993</v>
      </c>
      <c r="AQ1891" t="n">
        <v>382</v>
      </c>
      <c r="AR1891" t="n">
        <v>43</v>
      </c>
    </row>
    <row r="1892">
      <c r="A1892" t="n">
        <v>185174</v>
      </c>
      <c r="B1892" t="s">
        <v>3094</v>
      </c>
      <c r="C1892" t="s">
        <v>1055</v>
      </c>
      <c r="D1892" t="s">
        <v>3037</v>
      </c>
      <c r="E1892" t="s">
        <v>997</v>
      </c>
      <c r="F1892" t="s">
        <v>199</v>
      </c>
      <c r="G1892" t="s">
        <v>189</v>
      </c>
      <c r="H1892" t="s">
        <v>200</v>
      </c>
      <c r="I1892" t="s">
        <v>186</v>
      </c>
      <c r="J1892"/>
      <c r="K1892"/>
      <c r="L1892" t="s">
        <v>155</v>
      </c>
      <c r="M1892" t="s">
        <v>155</v>
      </c>
      <c r="N1892" t="n">
        <v>-74.5527</v>
      </c>
      <c r="O1892" t="n">
        <v>40.8873</v>
      </c>
      <c r="P1892"/>
      <c r="Q1892"/>
      <c r="R1892"/>
      <c r="S1892"/>
      <c r="T1892"/>
      <c r="U1892"/>
      <c r="V1892"/>
      <c r="W1892"/>
      <c r="X1892"/>
      <c r="Y1892"/>
      <c r="Z1892"/>
      <c r="AA1892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</row>
    <row r="1893">
      <c r="A1893" t="n">
        <v>185262</v>
      </c>
      <c r="B1893" t="s">
        <v>3095</v>
      </c>
      <c r="C1893" t="s">
        <v>2796</v>
      </c>
      <c r="D1893" t="s">
        <v>3037</v>
      </c>
      <c r="E1893" t="s">
        <v>997</v>
      </c>
      <c r="F1893" t="s">
        <v>148</v>
      </c>
      <c r="G1893" t="s">
        <v>149</v>
      </c>
      <c r="H1893" t="s">
        <v>150</v>
      </c>
      <c r="I1893" t="s">
        <v>186</v>
      </c>
      <c r="J1893" t="s">
        <v>238</v>
      </c>
      <c r="K1893" t="s">
        <v>159</v>
      </c>
      <c r="L1893" t="s">
        <v>155</v>
      </c>
      <c r="M1893" t="s">
        <v>155</v>
      </c>
      <c r="N1893" t="n">
        <v>-74.2335</v>
      </c>
      <c r="O1893" t="n">
        <v>40.678</v>
      </c>
      <c r="P1893" t="n">
        <v>15023</v>
      </c>
      <c r="Q1893" t="n">
        <v>12548</v>
      </c>
      <c r="R1893" t="n">
        <v>61.4</v>
      </c>
      <c r="S1893" t="n">
        <v>26.5</v>
      </c>
      <c r="T1893" t="n">
        <v>19.6</v>
      </c>
      <c r="U1893" t="n">
        <v>34.2</v>
      </c>
      <c r="V1893" t="n">
        <v>5.1</v>
      </c>
      <c r="W1893" t="n">
        <v>4.8</v>
      </c>
      <c r="X1893" t="n">
        <v>75</v>
      </c>
      <c r="Y1893" t="n">
        <v>33</v>
      </c>
      <c r="Z1893" t="n">
        <v>17</v>
      </c>
      <c r="AA1893" t="n">
        <v>1759</v>
      </c>
      <c r="AB1893" t="n">
        <v>43.4</v>
      </c>
      <c r="AC1893" t="n">
        <v>1759</v>
      </c>
      <c r="AD1893" t="n">
        <v>43.4</v>
      </c>
      <c r="AE1893" t="n">
        <v>24</v>
      </c>
      <c r="AF1893" t="n">
        <v>1904</v>
      </c>
      <c r="AG1893" t="n">
        <v>46</v>
      </c>
      <c r="AH1893" t="n">
        <v>69</v>
      </c>
      <c r="AI1893" t="n">
        <v>11593</v>
      </c>
      <c r="AJ1893" t="n">
        <v>6593</v>
      </c>
      <c r="AK1893" t="n">
        <v>7496</v>
      </c>
      <c r="AL1893" t="n">
        <v>12503</v>
      </c>
      <c r="AM1893" t="n">
        <v>20592</v>
      </c>
      <c r="AN1893" t="n">
        <v>21514</v>
      </c>
      <c r="AO1893"/>
      <c r="AP1893" t="n">
        <v>2313</v>
      </c>
      <c r="AQ1893" t="n">
        <v>582</v>
      </c>
      <c r="AR1893" t="n">
        <v>72</v>
      </c>
    </row>
    <row r="1894">
      <c r="A1894" t="n">
        <v>185396</v>
      </c>
      <c r="B1894" t="s">
        <v>3096</v>
      </c>
      <c r="C1894" t="s">
        <v>2796</v>
      </c>
      <c r="D1894" t="s">
        <v>3037</v>
      </c>
      <c r="E1894" t="s">
        <v>997</v>
      </c>
      <c r="F1894" t="s">
        <v>199</v>
      </c>
      <c r="G1894" t="s">
        <v>189</v>
      </c>
      <c r="H1894" t="s">
        <v>200</v>
      </c>
      <c r="I1894" t="s">
        <v>186</v>
      </c>
      <c r="J1894" t="s">
        <v>168</v>
      </c>
      <c r="K1894"/>
      <c r="L1894" t="s">
        <v>155</v>
      </c>
      <c r="M1894" t="s">
        <v>155</v>
      </c>
      <c r="N1894" t="n">
        <v>-74.2749</v>
      </c>
      <c r="O1894" t="n">
        <v>40.7064</v>
      </c>
      <c r="P1894" t="n">
        <v>2444</v>
      </c>
      <c r="Q1894" t="n">
        <v>2444</v>
      </c>
      <c r="R1894" t="n">
        <v>3.7</v>
      </c>
      <c r="S1894" t="n">
        <v>19.5</v>
      </c>
      <c r="T1894" t="n">
        <v>35.3</v>
      </c>
      <c r="U1894" t="n">
        <v>37.9</v>
      </c>
      <c r="V1894" t="n">
        <v>2.5</v>
      </c>
      <c r="W1894" t="n">
        <v>0</v>
      </c>
      <c r="X1894" t="n">
        <v>80</v>
      </c>
      <c r="Y1894" t="n">
        <v>75</v>
      </c>
      <c r="Z1894" t="n">
        <v>28</v>
      </c>
      <c r="AA1894"/>
      <c r="AB1894"/>
      <c r="AC1894"/>
      <c r="AD1894"/>
      <c r="AE1894"/>
      <c r="AF1894" t="n">
        <v>1233</v>
      </c>
      <c r="AG1894" t="n">
        <v>54</v>
      </c>
      <c r="AH1894" t="n">
        <v>73</v>
      </c>
      <c r="AI1894" t="n">
        <v>25571</v>
      </c>
      <c r="AJ1894" t="n">
        <v>24599</v>
      </c>
      <c r="AK1894" t="n">
        <v>24605</v>
      </c>
      <c r="AL1894" t="n">
        <v>25659</v>
      </c>
      <c r="AM1894" t="n">
        <v>28444</v>
      </c>
      <c r="AN1894" t="n">
        <v>28581</v>
      </c>
      <c r="AO1894"/>
      <c r="AP1894"/>
      <c r="AQ1894"/>
      <c r="AR1894"/>
    </row>
    <row r="1895">
      <c r="A1895" t="n">
        <v>185466</v>
      </c>
      <c r="B1895" t="s">
        <v>3097</v>
      </c>
      <c r="C1895" t="s">
        <v>3098</v>
      </c>
      <c r="D1895" t="s">
        <v>3037</v>
      </c>
      <c r="E1895" t="s">
        <v>997</v>
      </c>
      <c r="F1895" t="s">
        <v>199</v>
      </c>
      <c r="G1895" t="s">
        <v>189</v>
      </c>
      <c r="H1895" t="s">
        <v>200</v>
      </c>
      <c r="I1895" t="s">
        <v>186</v>
      </c>
      <c r="J1895" t="s">
        <v>164</v>
      </c>
      <c r="K1895"/>
      <c r="L1895" t="s">
        <v>155</v>
      </c>
      <c r="M1895" t="s">
        <v>155</v>
      </c>
      <c r="N1895" t="n">
        <v>-74.9998</v>
      </c>
      <c r="O1895" t="n">
        <v>39.8518</v>
      </c>
      <c r="P1895" t="n">
        <v>614</v>
      </c>
      <c r="Q1895" t="n">
        <v>614</v>
      </c>
      <c r="R1895" t="n">
        <v>97.7</v>
      </c>
      <c r="S1895" t="n">
        <v>56.4</v>
      </c>
      <c r="T1895" t="n">
        <v>19.4</v>
      </c>
      <c r="U1895" t="n">
        <v>16</v>
      </c>
      <c r="V1895" t="n">
        <v>3.6</v>
      </c>
      <c r="W1895" t="n">
        <v>0.2</v>
      </c>
      <c r="X1895" t="n">
        <v>95</v>
      </c>
      <c r="Y1895" t="n">
        <v>98</v>
      </c>
      <c r="Z1895" t="n">
        <v>25</v>
      </c>
      <c r="AA1895"/>
      <c r="AB1895"/>
      <c r="AC1895"/>
      <c r="AD1895"/>
      <c r="AE1895"/>
      <c r="AF1895" t="n">
        <v>268</v>
      </c>
      <c r="AG1895" t="n">
        <v>37</v>
      </c>
      <c r="AH1895" t="n">
        <v>52</v>
      </c>
      <c r="AI1895" t="n">
        <v>16861</v>
      </c>
      <c r="AJ1895" t="n">
        <v>14802</v>
      </c>
      <c r="AK1895" t="n">
        <v>16290</v>
      </c>
      <c r="AL1895" t="n">
        <v>17827</v>
      </c>
      <c r="AM1895" t="n">
        <v>20068</v>
      </c>
      <c r="AN1895" t="n">
        <v>19936</v>
      </c>
      <c r="AO1895"/>
      <c r="AP1895"/>
      <c r="AQ1895"/>
      <c r="AR1895"/>
    </row>
    <row r="1896">
      <c r="A1896" t="n">
        <v>185509</v>
      </c>
      <c r="B1896" t="s">
        <v>3099</v>
      </c>
      <c r="C1896" t="s">
        <v>3100</v>
      </c>
      <c r="D1896" t="s">
        <v>3037</v>
      </c>
      <c r="E1896" t="s">
        <v>997</v>
      </c>
      <c r="F1896" t="s">
        <v>173</v>
      </c>
      <c r="G1896" t="s">
        <v>149</v>
      </c>
      <c r="H1896" t="s">
        <v>174</v>
      </c>
      <c r="I1896" t="s">
        <v>205</v>
      </c>
      <c r="J1896" t="s">
        <v>152</v>
      </c>
      <c r="K1896" t="s">
        <v>176</v>
      </c>
      <c r="L1896" t="s">
        <v>155</v>
      </c>
      <c r="M1896" t="s">
        <v>155</v>
      </c>
      <c r="N1896" t="n">
        <v>-74.6507</v>
      </c>
      <c r="O1896" t="n">
        <v>40.2544</v>
      </c>
      <c r="P1896" t="n">
        <v>8392</v>
      </c>
      <c r="Q1896" t="n">
        <v>8392</v>
      </c>
      <c r="R1896" t="n">
        <v>53.5</v>
      </c>
      <c r="S1896" t="n">
        <v>32.2</v>
      </c>
      <c r="T1896" t="n">
        <v>18.6</v>
      </c>
      <c r="U1896" t="n">
        <v>23.9</v>
      </c>
      <c r="V1896" t="n">
        <v>8.6</v>
      </c>
      <c r="W1896" t="n">
        <v>5.3</v>
      </c>
      <c r="X1896" t="n">
        <v>64</v>
      </c>
      <c r="Y1896" t="n">
        <v>47</v>
      </c>
      <c r="Z1896" t="n">
        <v>16</v>
      </c>
      <c r="AA1896" t="n">
        <v>671</v>
      </c>
      <c r="AB1896" t="n">
        <v>20.9</v>
      </c>
      <c r="AC1896"/>
      <c r="AD1896"/>
      <c r="AE1896"/>
      <c r="AF1896" t="n">
        <v>733</v>
      </c>
      <c r="AG1896" t="n">
        <v>30</v>
      </c>
      <c r="AH1896" t="n">
        <v>38</v>
      </c>
      <c r="AI1896" t="n">
        <v>5333</v>
      </c>
      <c r="AJ1896" t="n">
        <v>4034</v>
      </c>
      <c r="AK1896" t="n">
        <v>4332</v>
      </c>
      <c r="AL1896" t="n">
        <v>7390</v>
      </c>
      <c r="AM1896" t="n">
        <v>10916</v>
      </c>
      <c r="AN1896" t="n">
        <v>12237</v>
      </c>
      <c r="AO1896" t="n">
        <v>695</v>
      </c>
      <c r="AP1896"/>
      <c r="AQ1896"/>
      <c r="AR1896"/>
    </row>
    <row r="1897">
      <c r="A1897" t="n">
        <v>185536</v>
      </c>
      <c r="B1897" t="s">
        <v>3101</v>
      </c>
      <c r="C1897" t="s">
        <v>3102</v>
      </c>
      <c r="D1897" t="s">
        <v>3037</v>
      </c>
      <c r="E1897" t="s">
        <v>997</v>
      </c>
      <c r="F1897" t="s">
        <v>173</v>
      </c>
      <c r="G1897" t="s">
        <v>149</v>
      </c>
      <c r="H1897" t="s">
        <v>174</v>
      </c>
      <c r="I1897" t="s">
        <v>186</v>
      </c>
      <c r="J1897" t="s">
        <v>238</v>
      </c>
      <c r="K1897" t="s">
        <v>176</v>
      </c>
      <c r="L1897" t="s">
        <v>155</v>
      </c>
      <c r="M1897" t="s">
        <v>155</v>
      </c>
      <c r="N1897" t="n">
        <v>-74.3665</v>
      </c>
      <c r="O1897" t="n">
        <v>40.5047</v>
      </c>
      <c r="P1897" t="n">
        <v>15660</v>
      </c>
      <c r="Q1897" t="n">
        <v>15660</v>
      </c>
      <c r="R1897" t="n">
        <v>53.8</v>
      </c>
      <c r="S1897" t="n">
        <v>22.9</v>
      </c>
      <c r="T1897" t="n">
        <v>10.3</v>
      </c>
      <c r="U1897" t="n">
        <v>29.8</v>
      </c>
      <c r="V1897" t="n">
        <v>22</v>
      </c>
      <c r="W1897" t="n">
        <v>3.9</v>
      </c>
      <c r="X1897" t="n">
        <v>69</v>
      </c>
      <c r="Y1897" t="n">
        <v>48</v>
      </c>
      <c r="Z1897" t="n">
        <v>20</v>
      </c>
      <c r="AA1897" t="n">
        <v>1647</v>
      </c>
      <c r="AB1897" t="n">
        <v>34.5</v>
      </c>
      <c r="AC1897"/>
      <c r="AD1897"/>
      <c r="AE1897"/>
      <c r="AF1897" t="n">
        <v>1753</v>
      </c>
      <c r="AG1897" t="n">
        <v>35</v>
      </c>
      <c r="AH1897" t="n">
        <v>44</v>
      </c>
      <c r="AI1897" t="n">
        <v>6958</v>
      </c>
      <c r="AJ1897" t="n">
        <v>5237</v>
      </c>
      <c r="AK1897" t="n">
        <v>6286</v>
      </c>
      <c r="AL1897" t="n">
        <v>7288</v>
      </c>
      <c r="AM1897" t="n">
        <v>4627</v>
      </c>
      <c r="AN1897"/>
      <c r="AO1897" t="n">
        <v>1463</v>
      </c>
      <c r="AP1897"/>
      <c r="AQ1897"/>
      <c r="AR1897"/>
    </row>
    <row r="1898">
      <c r="A1898" t="n">
        <v>185572</v>
      </c>
      <c r="B1898" t="s">
        <v>3103</v>
      </c>
      <c r="C1898" t="s">
        <v>3104</v>
      </c>
      <c r="D1898" t="s">
        <v>3037</v>
      </c>
      <c r="E1898" t="s">
        <v>997</v>
      </c>
      <c r="F1898" t="s">
        <v>162</v>
      </c>
      <c r="G1898" t="s">
        <v>163</v>
      </c>
      <c r="H1898" t="s">
        <v>150</v>
      </c>
      <c r="I1898" t="s">
        <v>186</v>
      </c>
      <c r="J1898" t="s">
        <v>168</v>
      </c>
      <c r="K1898" t="s">
        <v>153</v>
      </c>
      <c r="L1898" t="s">
        <v>155</v>
      </c>
      <c r="M1898" t="s">
        <v>155</v>
      </c>
      <c r="N1898" t="n">
        <v>-74.0064</v>
      </c>
      <c r="O1898" t="n">
        <v>40.2801</v>
      </c>
      <c r="P1898" t="n">
        <v>5428</v>
      </c>
      <c r="Q1898" t="n">
        <v>4024</v>
      </c>
      <c r="R1898" t="n">
        <v>63</v>
      </c>
      <c r="S1898" t="n">
        <v>67.9</v>
      </c>
      <c r="T1898" t="n">
        <v>5.1</v>
      </c>
      <c r="U1898" t="n">
        <v>16.6</v>
      </c>
      <c r="V1898" t="n">
        <v>2.3</v>
      </c>
      <c r="W1898" t="n">
        <v>1.4</v>
      </c>
      <c r="X1898" t="n">
        <v>81</v>
      </c>
      <c r="Y1898"/>
      <c r="Z1898" t="n">
        <v>12</v>
      </c>
      <c r="AA1898" t="n">
        <v>1082</v>
      </c>
      <c r="AB1898" t="n">
        <v>70.3</v>
      </c>
      <c r="AC1898" t="n">
        <v>1082</v>
      </c>
      <c r="AD1898" t="n">
        <v>70.3</v>
      </c>
      <c r="AE1898" t="n">
        <v>62.2</v>
      </c>
      <c r="AF1898" t="n">
        <v>896</v>
      </c>
      <c r="AG1898" t="n">
        <v>30</v>
      </c>
      <c r="AH1898" t="n">
        <v>97</v>
      </c>
      <c r="AI1898" t="n">
        <v>33228</v>
      </c>
      <c r="AJ1898" t="n">
        <v>19945</v>
      </c>
      <c r="AK1898" t="n">
        <v>18532</v>
      </c>
      <c r="AL1898" t="n">
        <v>29142</v>
      </c>
      <c r="AM1898" t="n">
        <v>36327</v>
      </c>
      <c r="AN1898" t="n">
        <v>38626</v>
      </c>
      <c r="AO1898"/>
      <c r="AP1898" t="n">
        <v>933</v>
      </c>
      <c r="AQ1898" t="n">
        <v>500</v>
      </c>
      <c r="AR1898" t="n">
        <v>25</v>
      </c>
    </row>
    <row r="1899">
      <c r="A1899" t="n">
        <v>185590</v>
      </c>
      <c r="B1899" t="s">
        <v>3105</v>
      </c>
      <c r="C1899" t="s">
        <v>3106</v>
      </c>
      <c r="D1899" t="s">
        <v>3037</v>
      </c>
      <c r="E1899" t="s">
        <v>997</v>
      </c>
      <c r="F1899" t="s">
        <v>148</v>
      </c>
      <c r="G1899" t="s">
        <v>149</v>
      </c>
      <c r="H1899" t="s">
        <v>150</v>
      </c>
      <c r="I1899" t="s">
        <v>186</v>
      </c>
      <c r="J1899" t="s">
        <v>158</v>
      </c>
      <c r="K1899" t="s">
        <v>159</v>
      </c>
      <c r="L1899" t="s">
        <v>155</v>
      </c>
      <c r="M1899" t="s">
        <v>155</v>
      </c>
      <c r="N1899" t="n">
        <v>-74.1981</v>
      </c>
      <c r="O1899" t="n">
        <v>40.8604</v>
      </c>
      <c r="P1899" t="n">
        <v>24972</v>
      </c>
      <c r="Q1899" t="n">
        <v>19283</v>
      </c>
      <c r="R1899" t="n">
        <v>59.8</v>
      </c>
      <c r="S1899" t="n">
        <v>36.7</v>
      </c>
      <c r="T1899" t="n">
        <v>13.1</v>
      </c>
      <c r="U1899" t="n">
        <v>35.5</v>
      </c>
      <c r="V1899" t="n">
        <v>6.7</v>
      </c>
      <c r="W1899" t="n">
        <v>1</v>
      </c>
      <c r="X1899" t="n">
        <v>80</v>
      </c>
      <c r="Y1899" t="n">
        <v>50</v>
      </c>
      <c r="Z1899" t="n">
        <v>17</v>
      </c>
      <c r="AA1899" t="n">
        <v>3002</v>
      </c>
      <c r="AB1899" t="n">
        <v>64.3</v>
      </c>
      <c r="AC1899" t="n">
        <v>3002</v>
      </c>
      <c r="AD1899" t="n">
        <v>64.3</v>
      </c>
      <c r="AE1899" t="n">
        <v>46</v>
      </c>
      <c r="AF1899" t="n">
        <v>3942</v>
      </c>
      <c r="AG1899" t="n">
        <v>44</v>
      </c>
      <c r="AH1899" t="n">
        <v>61</v>
      </c>
      <c r="AI1899" t="n">
        <v>13880</v>
      </c>
      <c r="AJ1899" t="n">
        <v>9482</v>
      </c>
      <c r="AK1899" t="n">
        <v>10729</v>
      </c>
      <c r="AL1899" t="n">
        <v>15990</v>
      </c>
      <c r="AM1899" t="n">
        <v>21259</v>
      </c>
      <c r="AN1899" t="n">
        <v>23607</v>
      </c>
      <c r="AO1899"/>
      <c r="AP1899" t="n">
        <v>3759</v>
      </c>
      <c r="AQ1899" t="n">
        <v>1524</v>
      </c>
      <c r="AR1899" t="n">
        <v>48</v>
      </c>
    </row>
    <row r="1900">
      <c r="A1900" t="n">
        <v>185679</v>
      </c>
      <c r="B1900" t="s">
        <v>3107</v>
      </c>
      <c r="C1900" t="s">
        <v>3108</v>
      </c>
      <c r="D1900" t="s">
        <v>3037</v>
      </c>
      <c r="E1900" t="s">
        <v>997</v>
      </c>
      <c r="F1900" t="s">
        <v>368</v>
      </c>
      <c r="G1900" t="s">
        <v>163</v>
      </c>
      <c r="H1900" t="s">
        <v>174</v>
      </c>
      <c r="I1900" t="s">
        <v>186</v>
      </c>
      <c r="J1900" t="s">
        <v>164</v>
      </c>
      <c r="K1900"/>
      <c r="L1900" t="s">
        <v>155</v>
      </c>
      <c r="M1900" t="s">
        <v>155</v>
      </c>
      <c r="N1900" t="n">
        <v>-74.4043</v>
      </c>
      <c r="O1900" t="n">
        <v>40.606</v>
      </c>
      <c r="P1900" t="n">
        <v>607</v>
      </c>
      <c r="Q1900" t="n">
        <v>607</v>
      </c>
      <c r="R1900" t="n">
        <v>85.8</v>
      </c>
      <c r="S1900" t="n">
        <v>29</v>
      </c>
      <c r="T1900" t="n">
        <v>30.1</v>
      </c>
      <c r="U1900" t="n">
        <v>21.9</v>
      </c>
      <c r="V1900" t="n">
        <v>11.7</v>
      </c>
      <c r="W1900" t="n">
        <v>0</v>
      </c>
      <c r="X1900" t="n">
        <v>33</v>
      </c>
      <c r="Y1900"/>
      <c r="Z1900" t="n">
        <v>10</v>
      </c>
      <c r="AA1900" t="n">
        <v>3</v>
      </c>
      <c r="AB1900" t="n">
        <v>33.3</v>
      </c>
      <c r="AC1900"/>
      <c r="AD1900"/>
      <c r="AE1900"/>
      <c r="AF1900" t="n">
        <v>6</v>
      </c>
      <c r="AG1900" t="n">
        <v>36</v>
      </c>
      <c r="AH1900" t="n">
        <v>41</v>
      </c>
      <c r="AI1900" t="n">
        <v>32817</v>
      </c>
      <c r="AJ1900" t="n">
        <v>31495</v>
      </c>
      <c r="AK1900"/>
      <c r="AL1900"/>
      <c r="AM1900" t="n">
        <v>39193</v>
      </c>
      <c r="AN1900"/>
      <c r="AO1900"/>
      <c r="AP1900"/>
      <c r="AQ1900"/>
      <c r="AR1900"/>
    </row>
    <row r="1901">
      <c r="A1901" t="n">
        <v>185721</v>
      </c>
      <c r="B1901" t="s">
        <v>3109</v>
      </c>
      <c r="C1901" t="s">
        <v>3110</v>
      </c>
      <c r="D1901" t="s">
        <v>3037</v>
      </c>
      <c r="E1901" t="s">
        <v>997</v>
      </c>
      <c r="F1901" t="s">
        <v>279</v>
      </c>
      <c r="G1901" t="s">
        <v>189</v>
      </c>
      <c r="H1901" t="s">
        <v>174</v>
      </c>
      <c r="I1901" t="s">
        <v>186</v>
      </c>
      <c r="J1901" t="s">
        <v>164</v>
      </c>
      <c r="K1901" t="s">
        <v>176</v>
      </c>
      <c r="L1901" t="s">
        <v>155</v>
      </c>
      <c r="M1901" t="s">
        <v>155</v>
      </c>
      <c r="N1901" t="n">
        <v>-74.1442</v>
      </c>
      <c r="O1901" t="n">
        <v>40.8107</v>
      </c>
      <c r="P1901" t="n">
        <v>664</v>
      </c>
      <c r="Q1901" t="n">
        <v>664</v>
      </c>
      <c r="R1901" t="n">
        <v>72.1</v>
      </c>
      <c r="S1901" t="n">
        <v>22.7</v>
      </c>
      <c r="T1901" t="n">
        <v>17.6</v>
      </c>
      <c r="U1901" t="n">
        <v>53.8</v>
      </c>
      <c r="V1901" t="n">
        <v>3</v>
      </c>
      <c r="W1901" t="n">
        <v>2.3</v>
      </c>
      <c r="X1901" t="n">
        <v>77</v>
      </c>
      <c r="Y1901" t="n">
        <v>71</v>
      </c>
      <c r="Z1901" t="n">
        <v>11</v>
      </c>
      <c r="AA1901" t="n">
        <v>119</v>
      </c>
      <c r="AB1901" t="n">
        <v>63.9</v>
      </c>
      <c r="AC1901"/>
      <c r="AD1901"/>
      <c r="AE1901"/>
      <c r="AF1901" t="n">
        <v>99</v>
      </c>
      <c r="AG1901" t="n">
        <v>64</v>
      </c>
      <c r="AH1901" t="n">
        <v>67</v>
      </c>
      <c r="AI1901" t="n">
        <v>16594</v>
      </c>
      <c r="AJ1901" t="n">
        <v>16019</v>
      </c>
      <c r="AK1901" t="n">
        <v>16990</v>
      </c>
      <c r="AL1901" t="n">
        <v>19087</v>
      </c>
      <c r="AM1901" t="n">
        <v>20073</v>
      </c>
      <c r="AN1901" t="n">
        <v>22900</v>
      </c>
      <c r="AO1901" t="n">
        <v>125</v>
      </c>
      <c r="AP1901"/>
      <c r="AQ1901"/>
      <c r="AR1901"/>
    </row>
    <row r="1902">
      <c r="A1902" t="n">
        <v>185758</v>
      </c>
      <c r="B1902" t="s">
        <v>3111</v>
      </c>
      <c r="C1902" t="s">
        <v>3112</v>
      </c>
      <c r="D1902" t="s">
        <v>3037</v>
      </c>
      <c r="E1902" t="s">
        <v>997</v>
      </c>
      <c r="F1902" t="s">
        <v>162</v>
      </c>
      <c r="G1902" t="s">
        <v>163</v>
      </c>
      <c r="H1902" t="s">
        <v>150</v>
      </c>
      <c r="I1902" t="s">
        <v>151</v>
      </c>
      <c r="J1902" t="s">
        <v>164</v>
      </c>
      <c r="K1902" t="s">
        <v>209</v>
      </c>
      <c r="L1902" t="s">
        <v>155</v>
      </c>
      <c r="M1902" t="s">
        <v>155</v>
      </c>
      <c r="N1902" t="n">
        <v>-74.4494</v>
      </c>
      <c r="O1902" t="n">
        <v>40.5013</v>
      </c>
      <c r="P1902" t="n">
        <v>150</v>
      </c>
      <c r="Q1902"/>
      <c r="R1902"/>
      <c r="S1902"/>
      <c r="T1902"/>
      <c r="U1902"/>
      <c r="V1902"/>
      <c r="W1902"/>
      <c r="X1902"/>
      <c r="Y1902"/>
      <c r="Z1902"/>
      <c r="AA1902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 t="n">
        <v>19</v>
      </c>
      <c r="AR1902" t="n">
        <v>9</v>
      </c>
    </row>
    <row r="1903">
      <c r="A1903" t="n">
        <v>185767</v>
      </c>
      <c r="B1903" t="s">
        <v>3113</v>
      </c>
      <c r="C1903" t="s">
        <v>3114</v>
      </c>
      <c r="D1903" t="s">
        <v>3037</v>
      </c>
      <c r="E1903" t="s">
        <v>997</v>
      </c>
      <c r="F1903" t="s">
        <v>199</v>
      </c>
      <c r="G1903" t="s">
        <v>189</v>
      </c>
      <c r="H1903" t="s">
        <v>200</v>
      </c>
      <c r="I1903" t="s">
        <v>186</v>
      </c>
      <c r="J1903" t="s">
        <v>164</v>
      </c>
      <c r="K1903"/>
      <c r="L1903" t="s">
        <v>155</v>
      </c>
      <c r="M1903" t="s">
        <v>155</v>
      </c>
      <c r="N1903" t="n">
        <v>-74.0183</v>
      </c>
      <c r="O1903" t="n">
        <v>40.7861</v>
      </c>
      <c r="P1903" t="n">
        <v>409</v>
      </c>
      <c r="Q1903" t="n">
        <v>409</v>
      </c>
      <c r="R1903" t="n">
        <v>88</v>
      </c>
      <c r="S1903" t="n">
        <v>43.3</v>
      </c>
      <c r="T1903" t="n">
        <v>10.8</v>
      </c>
      <c r="U1903" t="n">
        <v>35.7</v>
      </c>
      <c r="V1903" t="n">
        <v>3.4</v>
      </c>
      <c r="W1903" t="n">
        <v>4.2</v>
      </c>
      <c r="X1903"/>
      <c r="Y1903"/>
      <c r="Z1903" t="n">
        <v>13</v>
      </c>
      <c r="AA1903"/>
      <c r="AB1903"/>
      <c r="AC1903"/>
      <c r="AD1903"/>
      <c r="AE1903"/>
      <c r="AF1903" t="n">
        <v>0</v>
      </c>
      <c r="AG1903" t="n">
        <v>39</v>
      </c>
      <c r="AH1903" t="n">
        <v>39</v>
      </c>
      <c r="AI1903"/>
      <c r="AJ1903"/>
      <c r="AK1903"/>
      <c r="AL1903"/>
      <c r="AM1903"/>
      <c r="AN1903"/>
      <c r="AO1903"/>
      <c r="AP1903"/>
      <c r="AQ1903"/>
      <c r="AR1903"/>
    </row>
    <row r="1904">
      <c r="A1904" t="n">
        <v>185828</v>
      </c>
      <c r="B1904" t="s">
        <v>3115</v>
      </c>
      <c r="C1904" t="s">
        <v>1053</v>
      </c>
      <c r="D1904" t="s">
        <v>3037</v>
      </c>
      <c r="E1904" t="s">
        <v>997</v>
      </c>
      <c r="F1904" t="s">
        <v>148</v>
      </c>
      <c r="G1904" t="s">
        <v>149</v>
      </c>
      <c r="H1904" t="s">
        <v>150</v>
      </c>
      <c r="I1904" t="s">
        <v>151</v>
      </c>
      <c r="J1904" t="s">
        <v>238</v>
      </c>
      <c r="K1904" t="s">
        <v>159</v>
      </c>
      <c r="L1904" t="s">
        <v>155</v>
      </c>
      <c r="M1904" t="s">
        <v>155</v>
      </c>
      <c r="N1904" t="n">
        <v>-74.1771</v>
      </c>
      <c r="O1904" t="n">
        <v>40.742</v>
      </c>
      <c r="P1904" t="n">
        <v>13931</v>
      </c>
      <c r="Q1904" t="n">
        <v>9945</v>
      </c>
      <c r="R1904" t="n">
        <v>28.3</v>
      </c>
      <c r="S1904" t="n">
        <v>29.4</v>
      </c>
      <c r="T1904" t="n">
        <v>9.5</v>
      </c>
      <c r="U1904" t="n">
        <v>25.1</v>
      </c>
      <c r="V1904" t="n">
        <v>20.5</v>
      </c>
      <c r="W1904" t="n">
        <v>5.9</v>
      </c>
      <c r="X1904" t="n">
        <v>91</v>
      </c>
      <c r="Y1904" t="n">
        <v>67</v>
      </c>
      <c r="Z1904" t="n">
        <v>16</v>
      </c>
      <c r="AA1904" t="n">
        <v>1060</v>
      </c>
      <c r="AB1904" t="n">
        <v>73.1</v>
      </c>
      <c r="AC1904" t="n">
        <v>1060</v>
      </c>
      <c r="AD1904" t="n">
        <v>73.1</v>
      </c>
      <c r="AE1904" t="n">
        <v>49.4</v>
      </c>
      <c r="AF1904" t="n">
        <v>1465</v>
      </c>
      <c r="AG1904" t="n">
        <v>39</v>
      </c>
      <c r="AH1904" t="n">
        <v>71</v>
      </c>
      <c r="AI1904" t="n">
        <v>16736</v>
      </c>
      <c r="AJ1904" t="n">
        <v>11534</v>
      </c>
      <c r="AK1904" t="n">
        <v>12526</v>
      </c>
      <c r="AL1904" t="n">
        <v>16317</v>
      </c>
      <c r="AM1904" t="n">
        <v>21967</v>
      </c>
      <c r="AN1904" t="n">
        <v>27681</v>
      </c>
      <c r="AO1904"/>
      <c r="AP1904" t="n">
        <v>1810</v>
      </c>
      <c r="AQ1904" t="n">
        <v>1218</v>
      </c>
      <c r="AR1904" t="n">
        <v>95</v>
      </c>
    </row>
    <row r="1905">
      <c r="A1905" t="n">
        <v>185873</v>
      </c>
      <c r="B1905" t="s">
        <v>3116</v>
      </c>
      <c r="C1905" t="s">
        <v>3117</v>
      </c>
      <c r="D1905" t="s">
        <v>3037</v>
      </c>
      <c r="E1905" t="s">
        <v>997</v>
      </c>
      <c r="F1905" t="s">
        <v>173</v>
      </c>
      <c r="G1905" t="s">
        <v>149</v>
      </c>
      <c r="H1905" t="s">
        <v>174</v>
      </c>
      <c r="I1905" t="s">
        <v>186</v>
      </c>
      <c r="J1905" t="s">
        <v>152</v>
      </c>
      <c r="K1905" t="s">
        <v>176</v>
      </c>
      <c r="L1905" t="s">
        <v>155</v>
      </c>
      <c r="M1905" t="s">
        <v>155</v>
      </c>
      <c r="N1905" t="n">
        <v>-74.1655</v>
      </c>
      <c r="O1905" t="n">
        <v>40.0078</v>
      </c>
      <c r="P1905" t="n">
        <v>12367</v>
      </c>
      <c r="Q1905" t="n">
        <v>12367</v>
      </c>
      <c r="R1905" t="n">
        <v>57.1</v>
      </c>
      <c r="S1905" t="n">
        <v>66.3</v>
      </c>
      <c r="T1905" t="n">
        <v>5.9</v>
      </c>
      <c r="U1905" t="n">
        <v>16.5</v>
      </c>
      <c r="V1905" t="n">
        <v>4.4</v>
      </c>
      <c r="W1905" t="n">
        <v>0.8</v>
      </c>
      <c r="X1905" t="n">
        <v>67</v>
      </c>
      <c r="Y1905" t="n">
        <v>49</v>
      </c>
      <c r="Z1905" t="n">
        <v>20</v>
      </c>
      <c r="AA1905" t="n">
        <v>1481</v>
      </c>
      <c r="AB1905" t="n">
        <v>39.1</v>
      </c>
      <c r="AC1905"/>
      <c r="AD1905"/>
      <c r="AE1905"/>
      <c r="AF1905" t="n">
        <v>1345</v>
      </c>
      <c r="AG1905" t="n">
        <v>27</v>
      </c>
      <c r="AH1905" t="n">
        <v>52</v>
      </c>
      <c r="AI1905" t="n">
        <v>10650</v>
      </c>
      <c r="AJ1905" t="n">
        <v>9184</v>
      </c>
      <c r="AK1905" t="n">
        <v>9398</v>
      </c>
      <c r="AL1905" t="n">
        <v>11121</v>
      </c>
      <c r="AM1905" t="n">
        <v>13818</v>
      </c>
      <c r="AN1905" t="n">
        <v>16019</v>
      </c>
      <c r="AO1905" t="n">
        <v>1342</v>
      </c>
      <c r="AP1905"/>
      <c r="AQ1905"/>
      <c r="AR1905"/>
    </row>
    <row r="1906">
      <c r="A1906" t="n">
        <v>185970</v>
      </c>
      <c r="B1906" t="s">
        <v>3118</v>
      </c>
      <c r="C1906" t="s">
        <v>3119</v>
      </c>
      <c r="D1906" t="s">
        <v>3037</v>
      </c>
      <c r="E1906" t="s">
        <v>997</v>
      </c>
      <c r="F1906" t="s">
        <v>199</v>
      </c>
      <c r="G1906" t="s">
        <v>189</v>
      </c>
      <c r="H1906" t="s">
        <v>200</v>
      </c>
      <c r="I1906" t="s">
        <v>186</v>
      </c>
      <c r="J1906" t="s">
        <v>164</v>
      </c>
      <c r="K1906"/>
      <c r="L1906" t="s">
        <v>155</v>
      </c>
      <c r="M1906" t="s">
        <v>155</v>
      </c>
      <c r="N1906" t="n">
        <v>-75.1263</v>
      </c>
      <c r="O1906" t="n">
        <v>39.8988</v>
      </c>
      <c r="P1906" t="n">
        <v>200</v>
      </c>
      <c r="Q1906" t="n">
        <v>200</v>
      </c>
      <c r="R1906" t="n">
        <v>92</v>
      </c>
      <c r="S1906" t="n">
        <v>49</v>
      </c>
      <c r="T1906" t="n">
        <v>20.5</v>
      </c>
      <c r="U1906" t="n">
        <v>11.5</v>
      </c>
      <c r="V1906" t="n">
        <v>0.5</v>
      </c>
      <c r="W1906" t="n">
        <v>0</v>
      </c>
      <c r="X1906" t="n">
        <v>72</v>
      </c>
      <c r="Y1906"/>
      <c r="Z1906" t="n">
        <v>25</v>
      </c>
      <c r="AA1906"/>
      <c r="AB1906"/>
      <c r="AC1906"/>
      <c r="AD1906"/>
      <c r="AE1906"/>
      <c r="AF1906" t="n">
        <v>39</v>
      </c>
      <c r="AG1906" t="n">
        <v>49</v>
      </c>
      <c r="AH1906" t="n">
        <v>58</v>
      </c>
      <c r="AI1906" t="n">
        <v>21765</v>
      </c>
      <c r="AJ1906" t="n">
        <v>22005</v>
      </c>
      <c r="AK1906"/>
      <c r="AL1906"/>
      <c r="AM1906"/>
      <c r="AN1906"/>
      <c r="AO1906"/>
      <c r="AP1906"/>
      <c r="AQ1906"/>
      <c r="AR1906"/>
    </row>
    <row r="1907">
      <c r="A1907" t="n">
        <v>186016</v>
      </c>
      <c r="B1907" t="s">
        <v>3120</v>
      </c>
      <c r="C1907" t="s">
        <v>3036</v>
      </c>
      <c r="D1907" t="s">
        <v>3037</v>
      </c>
      <c r="E1907" t="s">
        <v>997</v>
      </c>
      <c r="F1907" t="s">
        <v>199</v>
      </c>
      <c r="G1907" t="s">
        <v>189</v>
      </c>
      <c r="H1907" t="s">
        <v>200</v>
      </c>
      <c r="I1907" t="s">
        <v>186</v>
      </c>
      <c r="J1907" t="s">
        <v>164</v>
      </c>
      <c r="K1907"/>
      <c r="L1907" t="s">
        <v>155</v>
      </c>
      <c r="M1907" t="s">
        <v>155</v>
      </c>
      <c r="N1907" t="n">
        <v>-74.0412</v>
      </c>
      <c r="O1907" t="n">
        <v>40.8897</v>
      </c>
      <c r="P1907" t="n">
        <v>674</v>
      </c>
      <c r="Q1907" t="n">
        <v>674</v>
      </c>
      <c r="R1907" t="n">
        <v>94.2</v>
      </c>
      <c r="S1907" t="n">
        <v>19.7</v>
      </c>
      <c r="T1907" t="n">
        <v>11.3</v>
      </c>
      <c r="U1907" t="n">
        <v>51</v>
      </c>
      <c r="V1907" t="n">
        <v>1.5</v>
      </c>
      <c r="W1907" t="n">
        <v>1.8</v>
      </c>
      <c r="X1907" t="n">
        <v>88</v>
      </c>
      <c r="Y1907" t="n">
        <v>92</v>
      </c>
      <c r="Z1907" t="n">
        <v>18</v>
      </c>
      <c r="AA1907"/>
      <c r="AB1907"/>
      <c r="AC1907"/>
      <c r="AD1907"/>
      <c r="AE1907"/>
      <c r="AF1907" t="n">
        <v>75</v>
      </c>
      <c r="AG1907" t="n">
        <v>68</v>
      </c>
      <c r="AH1907" t="n">
        <v>69</v>
      </c>
      <c r="AI1907" t="n">
        <v>22656</v>
      </c>
      <c r="AJ1907" t="n">
        <v>18675</v>
      </c>
      <c r="AK1907" t="n">
        <v>19497</v>
      </c>
      <c r="AL1907" t="n">
        <v>22767</v>
      </c>
      <c r="AM1907" t="n">
        <v>25892</v>
      </c>
      <c r="AN1907" t="n">
        <v>24831</v>
      </c>
      <c r="AO1907"/>
      <c r="AP1907"/>
      <c r="AQ1907"/>
      <c r="AR1907"/>
    </row>
    <row r="1908">
      <c r="A1908" t="n">
        <v>186034</v>
      </c>
      <c r="B1908" t="s">
        <v>3121</v>
      </c>
      <c r="C1908" t="s">
        <v>3079</v>
      </c>
      <c r="D1908" t="s">
        <v>3037</v>
      </c>
      <c r="E1908" t="s">
        <v>997</v>
      </c>
      <c r="F1908" t="s">
        <v>173</v>
      </c>
      <c r="G1908" t="s">
        <v>149</v>
      </c>
      <c r="H1908" t="s">
        <v>174</v>
      </c>
      <c r="I1908" t="s">
        <v>186</v>
      </c>
      <c r="J1908" t="s">
        <v>152</v>
      </c>
      <c r="K1908" t="s">
        <v>176</v>
      </c>
      <c r="L1908" t="s">
        <v>155</v>
      </c>
      <c r="M1908" t="s">
        <v>155</v>
      </c>
      <c r="N1908" t="n">
        <v>-74.1688</v>
      </c>
      <c r="O1908" t="n">
        <v>40.9184</v>
      </c>
      <c r="P1908" t="n">
        <v>8222</v>
      </c>
      <c r="Q1908" t="n">
        <v>8222</v>
      </c>
      <c r="R1908" t="n">
        <v>62.3</v>
      </c>
      <c r="S1908" t="n">
        <v>16.8</v>
      </c>
      <c r="T1908" t="n">
        <v>10.8</v>
      </c>
      <c r="U1908" t="n">
        <v>58.1</v>
      </c>
      <c r="V1908" t="n">
        <v>6</v>
      </c>
      <c r="W1908" t="n">
        <v>0.1</v>
      </c>
      <c r="X1908" t="n">
        <v>66</v>
      </c>
      <c r="Y1908" t="n">
        <v>44</v>
      </c>
      <c r="Z1908" t="n">
        <v>16</v>
      </c>
      <c r="AA1908" t="n">
        <v>290</v>
      </c>
      <c r="AB1908" t="n">
        <v>15.2</v>
      </c>
      <c r="AC1908"/>
      <c r="AD1908"/>
      <c r="AE1908"/>
      <c r="AF1908" t="n">
        <v>479</v>
      </c>
      <c r="AG1908" t="n">
        <v>53</v>
      </c>
      <c r="AH1908" t="n">
        <v>78</v>
      </c>
      <c r="AI1908" t="n">
        <v>7910</v>
      </c>
      <c r="AJ1908" t="n">
        <v>7164</v>
      </c>
      <c r="AK1908" t="n">
        <v>7829</v>
      </c>
      <c r="AL1908" t="n">
        <v>9716</v>
      </c>
      <c r="AM1908" t="n">
        <v>10678</v>
      </c>
      <c r="AN1908" t="n">
        <v>9274</v>
      </c>
      <c r="AO1908" t="n">
        <v>552</v>
      </c>
      <c r="AP1908"/>
      <c r="AQ1908"/>
      <c r="AR1908"/>
    </row>
    <row r="1909">
      <c r="A1909" t="n">
        <v>186052</v>
      </c>
      <c r="B1909" t="s">
        <v>3122</v>
      </c>
      <c r="C1909" t="s">
        <v>3056</v>
      </c>
      <c r="D1909" t="s">
        <v>3037</v>
      </c>
      <c r="E1909" t="s">
        <v>997</v>
      </c>
      <c r="F1909" t="s">
        <v>279</v>
      </c>
      <c r="G1909" t="s">
        <v>189</v>
      </c>
      <c r="H1909" t="s">
        <v>174</v>
      </c>
      <c r="I1909" t="s">
        <v>186</v>
      </c>
      <c r="J1909" t="s">
        <v>164</v>
      </c>
      <c r="K1909"/>
      <c r="L1909" t="s">
        <v>155</v>
      </c>
      <c r="M1909" t="s">
        <v>155</v>
      </c>
      <c r="N1909" t="n">
        <v>-75.0617</v>
      </c>
      <c r="O1909" t="n">
        <v>39.8079</v>
      </c>
      <c r="P1909" t="n">
        <v>1460</v>
      </c>
      <c r="Q1909" t="n">
        <v>1460</v>
      </c>
      <c r="R1909" t="n">
        <v>16.8</v>
      </c>
      <c r="S1909" t="n">
        <v>33.1</v>
      </c>
      <c r="T1909" t="n">
        <v>31.6</v>
      </c>
      <c r="U1909" t="n">
        <v>31</v>
      </c>
      <c r="V1909" t="n">
        <v>2.5</v>
      </c>
      <c r="W1909" t="n">
        <v>0</v>
      </c>
      <c r="X1909" t="n">
        <v>71</v>
      </c>
      <c r="Y1909" t="n">
        <v>55</v>
      </c>
      <c r="Z1909" t="n">
        <v>24</v>
      </c>
      <c r="AA1909" t="n">
        <v>666</v>
      </c>
      <c r="AB1909" t="n">
        <v>68.6</v>
      </c>
      <c r="AC1909"/>
      <c r="AD1909"/>
      <c r="AE1909"/>
      <c r="AF1909" t="n">
        <v>737</v>
      </c>
      <c r="AG1909" t="n">
        <v>59</v>
      </c>
      <c r="AH1909" t="n">
        <v>63</v>
      </c>
      <c r="AI1909" t="n">
        <v>21574</v>
      </c>
      <c r="AJ1909" t="n">
        <v>20877</v>
      </c>
      <c r="AK1909" t="n">
        <v>20905</v>
      </c>
      <c r="AL1909" t="n">
        <v>23726</v>
      </c>
      <c r="AM1909" t="n">
        <v>24852</v>
      </c>
      <c r="AN1909" t="n">
        <v>25725</v>
      </c>
      <c r="AO1909"/>
      <c r="AP1909"/>
      <c r="AQ1909"/>
      <c r="AR1909"/>
    </row>
    <row r="1910">
      <c r="A1910" t="n">
        <v>186122</v>
      </c>
      <c r="B1910" t="s">
        <v>3123</v>
      </c>
      <c r="C1910" t="s">
        <v>3124</v>
      </c>
      <c r="D1910" t="s">
        <v>3037</v>
      </c>
      <c r="E1910" t="s">
        <v>997</v>
      </c>
      <c r="F1910" t="s">
        <v>162</v>
      </c>
      <c r="G1910" t="s">
        <v>163</v>
      </c>
      <c r="H1910" t="s">
        <v>150</v>
      </c>
      <c r="I1910" t="s">
        <v>151</v>
      </c>
      <c r="J1910" t="s">
        <v>164</v>
      </c>
      <c r="K1910" t="s">
        <v>209</v>
      </c>
      <c r="L1910" t="s">
        <v>155</v>
      </c>
      <c r="M1910" t="s">
        <v>155</v>
      </c>
      <c r="N1910" t="n">
        <v>-74.6664</v>
      </c>
      <c r="O1910" t="n">
        <v>40.3458</v>
      </c>
      <c r="P1910" t="n">
        <v>350</v>
      </c>
      <c r="Q1910"/>
      <c r="R1910"/>
      <c r="S1910"/>
      <c r="T1910"/>
      <c r="U1910"/>
      <c r="V1910"/>
      <c r="W1910"/>
      <c r="X1910"/>
      <c r="Y1910"/>
      <c r="Z1910"/>
      <c r="AA1910"/>
      <c r="AB1910"/>
      <c r="AC1910"/>
      <c r="AD1910"/>
      <c r="AE1910"/>
      <c r="AF1910"/>
      <c r="AG1910"/>
      <c r="AH1910"/>
      <c r="AI1910"/>
      <c r="AJ1910"/>
      <c r="AK1910"/>
      <c r="AL1910"/>
      <c r="AM1910"/>
      <c r="AN1910"/>
      <c r="AO1910"/>
      <c r="AP1910"/>
      <c r="AQ1910" t="n">
        <v>118</v>
      </c>
      <c r="AR1910" t="n">
        <v>7</v>
      </c>
    </row>
    <row r="1911">
      <c r="A1911" t="n">
        <v>186131</v>
      </c>
      <c r="B1911" t="s">
        <v>3125</v>
      </c>
      <c r="C1911" t="s">
        <v>3124</v>
      </c>
      <c r="D1911" t="s">
        <v>3037</v>
      </c>
      <c r="E1911" t="s">
        <v>997</v>
      </c>
      <c r="F1911" t="s">
        <v>162</v>
      </c>
      <c r="G1911" t="s">
        <v>163</v>
      </c>
      <c r="H1911" t="s">
        <v>150</v>
      </c>
      <c r="I1911" t="s">
        <v>151</v>
      </c>
      <c r="J1911" t="s">
        <v>152</v>
      </c>
      <c r="K1911" t="s">
        <v>159</v>
      </c>
      <c r="L1911" t="s">
        <v>155</v>
      </c>
      <c r="M1911" t="s">
        <v>155</v>
      </c>
      <c r="N1911" t="n">
        <v>-74.6594</v>
      </c>
      <c r="O1911" t="n">
        <v>40.3487</v>
      </c>
      <c r="P1911" t="n">
        <v>8946</v>
      </c>
      <c r="Q1911" t="n">
        <v>5690</v>
      </c>
      <c r="R1911" t="n">
        <v>49.9</v>
      </c>
      <c r="S1911" t="n">
        <v>36.9</v>
      </c>
      <c r="T1911" t="n">
        <v>8</v>
      </c>
      <c r="U1911" t="n">
        <v>9.9</v>
      </c>
      <c r="V1911" t="n">
        <v>23.1</v>
      </c>
      <c r="W1911" t="n">
        <v>12.7</v>
      </c>
      <c r="X1911" t="n">
        <v>97</v>
      </c>
      <c r="Y1911"/>
      <c r="Z1911" t="n">
        <v>5</v>
      </c>
      <c r="AA1911" t="n">
        <v>1306</v>
      </c>
      <c r="AB1911" t="n">
        <v>97.1</v>
      </c>
      <c r="AC1911" t="n">
        <v>1306</v>
      </c>
      <c r="AD1911" t="n">
        <v>97.1</v>
      </c>
      <c r="AE1911" t="n">
        <v>79.6</v>
      </c>
      <c r="AF1911" t="n">
        <v>1497</v>
      </c>
      <c r="AG1911" t="n">
        <v>19</v>
      </c>
      <c r="AH1911" t="n">
        <v>60</v>
      </c>
      <c r="AI1911" t="n">
        <v>19811</v>
      </c>
      <c r="AJ1911" t="n">
        <v>2518</v>
      </c>
      <c r="AK1911" t="n">
        <v>4682</v>
      </c>
      <c r="AL1911" t="n">
        <v>7652</v>
      </c>
      <c r="AM1911" t="n">
        <v>13849</v>
      </c>
      <c r="AN1911" t="n">
        <v>39943</v>
      </c>
      <c r="AO1911"/>
      <c r="AP1911" t="n">
        <v>1284</v>
      </c>
      <c r="AQ1911" t="n">
        <v>661</v>
      </c>
      <c r="AR1911" t="n">
        <v>445</v>
      </c>
    </row>
    <row r="1912">
      <c r="A1912" t="n">
        <v>186186</v>
      </c>
      <c r="B1912" t="s">
        <v>3126</v>
      </c>
      <c r="C1912" t="s">
        <v>3127</v>
      </c>
      <c r="D1912" t="s">
        <v>3037</v>
      </c>
      <c r="E1912" t="s">
        <v>997</v>
      </c>
      <c r="F1912" t="s">
        <v>162</v>
      </c>
      <c r="G1912" t="s">
        <v>163</v>
      </c>
      <c r="H1912" t="s">
        <v>150</v>
      </c>
      <c r="I1912" t="s">
        <v>186</v>
      </c>
      <c r="J1912" t="s">
        <v>164</v>
      </c>
      <c r="K1912" t="s">
        <v>209</v>
      </c>
      <c r="L1912" t="s">
        <v>155</v>
      </c>
      <c r="M1912" t="s">
        <v>155</v>
      </c>
      <c r="N1912" t="n">
        <v>-74.4988</v>
      </c>
      <c r="O1912" t="n">
        <v>40.8057</v>
      </c>
      <c r="P1912" t="n">
        <v>245</v>
      </c>
      <c r="Q1912" t="n">
        <v>228</v>
      </c>
      <c r="R1912" t="n">
        <v>0</v>
      </c>
      <c r="S1912" t="n">
        <v>78.9</v>
      </c>
      <c r="T1912" t="n">
        <v>0</v>
      </c>
      <c r="U1912" t="n">
        <v>0</v>
      </c>
      <c r="V1912" t="n">
        <v>0</v>
      </c>
      <c r="W1912" t="n">
        <v>21.1</v>
      </c>
      <c r="X1912" t="n">
        <v>88</v>
      </c>
      <c r="Y1912"/>
      <c r="Z1912" t="n">
        <v>12</v>
      </c>
      <c r="AA1912" t="n">
        <v>60</v>
      </c>
      <c r="AB1912" t="n">
        <v>18.3</v>
      </c>
      <c r="AC1912" t="n">
        <v>60</v>
      </c>
      <c r="AD1912" t="n">
        <v>18.3</v>
      </c>
      <c r="AE1912" t="n">
        <v>3.3</v>
      </c>
      <c r="AF1912" t="n">
        <v>59</v>
      </c>
      <c r="AG1912" t="n">
        <v>38</v>
      </c>
      <c r="AH1912" t="n">
        <v>94</v>
      </c>
      <c r="AI1912" t="n">
        <v>14947</v>
      </c>
      <c r="AJ1912" t="n">
        <v>13835</v>
      </c>
      <c r="AK1912" t="n">
        <v>10376</v>
      </c>
      <c r="AL1912" t="n">
        <v>14858</v>
      </c>
      <c r="AM1912" t="n">
        <v>15785</v>
      </c>
      <c r="AN1912" t="n">
        <v>17500</v>
      </c>
      <c r="AO1912"/>
      <c r="AP1912" t="n">
        <v>28</v>
      </c>
      <c r="AQ1912" t="n">
        <v>5</v>
      </c>
      <c r="AR1912"/>
    </row>
    <row r="1913">
      <c r="A1913" t="n">
        <v>186201</v>
      </c>
      <c r="B1913" t="s">
        <v>3128</v>
      </c>
      <c r="C1913" t="s">
        <v>3129</v>
      </c>
      <c r="D1913" t="s">
        <v>3037</v>
      </c>
      <c r="E1913" t="s">
        <v>997</v>
      </c>
      <c r="F1913" t="s">
        <v>148</v>
      </c>
      <c r="G1913" t="s">
        <v>149</v>
      </c>
      <c r="H1913" t="s">
        <v>150</v>
      </c>
      <c r="I1913" t="s">
        <v>186</v>
      </c>
      <c r="J1913" t="s">
        <v>152</v>
      </c>
      <c r="K1913" t="s">
        <v>153</v>
      </c>
      <c r="L1913" t="s">
        <v>155</v>
      </c>
      <c r="M1913" t="s">
        <v>155</v>
      </c>
      <c r="N1913" t="n">
        <v>-74.1741</v>
      </c>
      <c r="O1913" t="n">
        <v>41.0809</v>
      </c>
      <c r="P1913" t="n">
        <v>6183</v>
      </c>
      <c r="Q1913" t="n">
        <v>5516</v>
      </c>
      <c r="R1913" t="n">
        <v>57.8</v>
      </c>
      <c r="S1913" t="n">
        <v>56.3</v>
      </c>
      <c r="T1913" t="n">
        <v>6</v>
      </c>
      <c r="U1913" t="n">
        <v>22.6</v>
      </c>
      <c r="V1913" t="n">
        <v>10.3</v>
      </c>
      <c r="W1913" t="n">
        <v>1</v>
      </c>
      <c r="X1913" t="n">
        <v>87</v>
      </c>
      <c r="Y1913" t="n">
        <v>100</v>
      </c>
      <c r="Z1913" t="n">
        <v>16</v>
      </c>
      <c r="AA1913" t="n">
        <v>917</v>
      </c>
      <c r="AB1913" t="n">
        <v>71.9</v>
      </c>
      <c r="AC1913" t="n">
        <v>917</v>
      </c>
      <c r="AD1913" t="n">
        <v>71.9</v>
      </c>
      <c r="AE1913" t="n">
        <v>58.9</v>
      </c>
      <c r="AF1913" t="n">
        <v>846</v>
      </c>
      <c r="AG1913" t="n">
        <v>27</v>
      </c>
      <c r="AH1913" t="n">
        <v>51</v>
      </c>
      <c r="AI1913" t="n">
        <v>17348</v>
      </c>
      <c r="AJ1913" t="n">
        <v>10142</v>
      </c>
      <c r="AK1913" t="n">
        <v>12761</v>
      </c>
      <c r="AL1913" t="n">
        <v>18536</v>
      </c>
      <c r="AM1913" t="n">
        <v>25667</v>
      </c>
      <c r="AN1913" t="n">
        <v>26671</v>
      </c>
      <c r="AO1913"/>
      <c r="AP1913" t="n">
        <v>1157</v>
      </c>
      <c r="AQ1913" t="n">
        <v>299</v>
      </c>
      <c r="AR1913" t="n">
        <v>5</v>
      </c>
    </row>
    <row r="1914">
      <c r="A1914" t="n">
        <v>186274</v>
      </c>
      <c r="B1914" t="s">
        <v>3130</v>
      </c>
      <c r="C1914" t="s">
        <v>1211</v>
      </c>
      <c r="D1914" t="s">
        <v>1078</v>
      </c>
      <c r="E1914" t="s">
        <v>147</v>
      </c>
      <c r="F1914" t="s">
        <v>199</v>
      </c>
      <c r="G1914" t="s">
        <v>189</v>
      </c>
      <c r="H1914" t="s">
        <v>200</v>
      </c>
      <c r="I1914" t="s">
        <v>186</v>
      </c>
      <c r="J1914" t="s">
        <v>164</v>
      </c>
      <c r="K1914"/>
      <c r="L1914" t="s">
        <v>155</v>
      </c>
      <c r="M1914" t="s">
        <v>155</v>
      </c>
      <c r="N1914" t="n">
        <v>-80.0602</v>
      </c>
      <c r="O1914" t="n">
        <v>26.5136</v>
      </c>
      <c r="P1914" t="n">
        <v>337</v>
      </c>
      <c r="Q1914" t="n">
        <v>337</v>
      </c>
      <c r="R1914" t="n">
        <v>94.1</v>
      </c>
      <c r="S1914" t="n">
        <v>33.5</v>
      </c>
      <c r="T1914" t="n">
        <v>15.7</v>
      </c>
      <c r="U1914" t="n">
        <v>39.8</v>
      </c>
      <c r="V1914" t="n">
        <v>1.8</v>
      </c>
      <c r="W1914" t="n">
        <v>5</v>
      </c>
      <c r="X1914" t="n">
        <v>85</v>
      </c>
      <c r="Y1914" t="n">
        <v>100</v>
      </c>
      <c r="Z1914" t="n">
        <v>10</v>
      </c>
      <c r="AA1914"/>
      <c r="AB1914"/>
      <c r="AC1914"/>
      <c r="AD1914"/>
      <c r="AE1914"/>
      <c r="AF1914" t="n">
        <v>25</v>
      </c>
      <c r="AG1914" t="n">
        <v>46</v>
      </c>
      <c r="AH1914" t="n">
        <v>46</v>
      </c>
      <c r="AI1914" t="n">
        <v>30236</v>
      </c>
      <c r="AJ1914" t="n">
        <v>29356</v>
      </c>
      <c r="AK1914"/>
      <c r="AL1914"/>
      <c r="AM1914"/>
      <c r="AN1914"/>
      <c r="AO1914"/>
      <c r="AP1914"/>
      <c r="AQ1914"/>
      <c r="AR1914"/>
    </row>
    <row r="1915">
      <c r="A1915" t="n">
        <v>186283</v>
      </c>
      <c r="B1915" t="s">
        <v>3131</v>
      </c>
      <c r="C1915" t="s">
        <v>1342</v>
      </c>
      <c r="D1915" t="s">
        <v>3037</v>
      </c>
      <c r="E1915" t="s">
        <v>997</v>
      </c>
      <c r="F1915" t="s">
        <v>162</v>
      </c>
      <c r="G1915" t="s">
        <v>163</v>
      </c>
      <c r="H1915" t="s">
        <v>150</v>
      </c>
      <c r="I1915" t="s">
        <v>186</v>
      </c>
      <c r="J1915" t="s">
        <v>168</v>
      </c>
      <c r="K1915" t="s">
        <v>153</v>
      </c>
      <c r="L1915" t="s">
        <v>155</v>
      </c>
      <c r="M1915" t="s">
        <v>155</v>
      </c>
      <c r="N1915" t="n">
        <v>-74.7378</v>
      </c>
      <c r="O1915" t="n">
        <v>40.2788</v>
      </c>
      <c r="P1915" t="n">
        <v>4816</v>
      </c>
      <c r="Q1915" t="n">
        <v>3646</v>
      </c>
      <c r="R1915" t="n">
        <v>52.6</v>
      </c>
      <c r="S1915" t="n">
        <v>52.5</v>
      </c>
      <c r="T1915" t="n">
        <v>14</v>
      </c>
      <c r="U1915" t="n">
        <v>16.4</v>
      </c>
      <c r="V1915" t="n">
        <v>5.9</v>
      </c>
      <c r="W1915" t="n">
        <v>3.9</v>
      </c>
      <c r="X1915" t="n">
        <v>82</v>
      </c>
      <c r="Y1915"/>
      <c r="Z1915" t="n">
        <v>12</v>
      </c>
      <c r="AA1915" t="n">
        <v>1006</v>
      </c>
      <c r="AB1915" t="n">
        <v>63.3</v>
      </c>
      <c r="AC1915" t="n">
        <v>1006</v>
      </c>
      <c r="AD1915" t="n">
        <v>63.3</v>
      </c>
      <c r="AE1915" t="n">
        <v>57</v>
      </c>
      <c r="AF1915" t="n">
        <v>779</v>
      </c>
      <c r="AG1915" t="n">
        <v>33</v>
      </c>
      <c r="AH1915" t="n">
        <v>94</v>
      </c>
      <c r="AI1915" t="n">
        <v>26618</v>
      </c>
      <c r="AJ1915" t="n">
        <v>17331</v>
      </c>
      <c r="AK1915" t="n">
        <v>19245</v>
      </c>
      <c r="AL1915" t="n">
        <v>22356</v>
      </c>
      <c r="AM1915" t="n">
        <v>28544</v>
      </c>
      <c r="AN1915" t="n">
        <v>31746</v>
      </c>
      <c r="AO1915" t="n">
        <v>5</v>
      </c>
      <c r="AP1915" t="n">
        <v>763</v>
      </c>
      <c r="AQ1915" t="n">
        <v>365</v>
      </c>
      <c r="AR1915" t="n">
        <v>13</v>
      </c>
    </row>
    <row r="1916">
      <c r="A1916" t="n">
        <v>186371</v>
      </c>
      <c r="B1916" t="s">
        <v>3132</v>
      </c>
      <c r="C1916" t="s">
        <v>435</v>
      </c>
      <c r="D1916" t="s">
        <v>3037</v>
      </c>
      <c r="E1916" t="s">
        <v>997</v>
      </c>
      <c r="F1916" t="s">
        <v>148</v>
      </c>
      <c r="G1916" t="s">
        <v>149</v>
      </c>
      <c r="H1916" t="s">
        <v>150</v>
      </c>
      <c r="I1916" t="s">
        <v>151</v>
      </c>
      <c r="J1916" t="s">
        <v>152</v>
      </c>
      <c r="K1916" t="s">
        <v>159</v>
      </c>
      <c r="L1916" t="s">
        <v>155</v>
      </c>
      <c r="M1916" t="s">
        <v>155</v>
      </c>
      <c r="N1916" t="n">
        <v>-75.1222</v>
      </c>
      <c r="O1916" t="n">
        <v>39.9481</v>
      </c>
      <c r="P1916" t="n">
        <v>6841</v>
      </c>
      <c r="Q1916" t="n">
        <v>4787</v>
      </c>
      <c r="R1916" t="n">
        <v>60.5</v>
      </c>
      <c r="S1916" t="n">
        <v>37.8</v>
      </c>
      <c r="T1916" t="n">
        <v>18.8</v>
      </c>
      <c r="U1916" t="n">
        <v>20.5</v>
      </c>
      <c r="V1916" t="n">
        <v>11.8</v>
      </c>
      <c r="W1916" t="n">
        <v>1.7</v>
      </c>
      <c r="X1916" t="n">
        <v>82</v>
      </c>
      <c r="Y1916" t="n">
        <v>50</v>
      </c>
      <c r="Z1916" t="n">
        <v>12</v>
      </c>
      <c r="AA1916" t="n">
        <v>757</v>
      </c>
      <c r="AB1916" t="n">
        <v>66.4</v>
      </c>
      <c r="AC1916" t="n">
        <v>757</v>
      </c>
      <c r="AD1916" t="n">
        <v>66.4</v>
      </c>
      <c r="AE1916" t="n">
        <v>46.6</v>
      </c>
      <c r="AF1916" t="n">
        <v>524</v>
      </c>
      <c r="AG1916" t="n">
        <v>44</v>
      </c>
      <c r="AH1916" t="n">
        <v>90</v>
      </c>
      <c r="AI1916" t="n">
        <v>18735</v>
      </c>
      <c r="AJ1916" t="n">
        <v>16678</v>
      </c>
      <c r="AK1916" t="n">
        <v>11800</v>
      </c>
      <c r="AL1916" t="n">
        <v>14931</v>
      </c>
      <c r="AM1916" t="n">
        <v>21312</v>
      </c>
      <c r="AN1916" t="n">
        <v>27896</v>
      </c>
      <c r="AO1916"/>
      <c r="AP1916" t="n">
        <v>1298</v>
      </c>
      <c r="AQ1916" t="n">
        <v>354</v>
      </c>
      <c r="AR1916" t="n">
        <v>190</v>
      </c>
    </row>
    <row r="1917">
      <c r="A1917" t="n">
        <v>186380</v>
      </c>
      <c r="B1917" t="s">
        <v>3133</v>
      </c>
      <c r="C1917" t="s">
        <v>3112</v>
      </c>
      <c r="D1917" t="s">
        <v>3037</v>
      </c>
      <c r="E1917" t="s">
        <v>997</v>
      </c>
      <c r="F1917" t="s">
        <v>148</v>
      </c>
      <c r="G1917" t="s">
        <v>149</v>
      </c>
      <c r="H1917" t="s">
        <v>150</v>
      </c>
      <c r="I1917" t="s">
        <v>151</v>
      </c>
      <c r="J1917" t="s">
        <v>158</v>
      </c>
      <c r="K1917" t="s">
        <v>159</v>
      </c>
      <c r="L1917" t="s">
        <v>155</v>
      </c>
      <c r="M1917" t="s">
        <v>155</v>
      </c>
      <c r="N1917" t="n">
        <v>-74.4463</v>
      </c>
      <c r="O1917" t="n">
        <v>40.4988</v>
      </c>
      <c r="P1917" t="n">
        <v>56943</v>
      </c>
      <c r="Q1917" t="n">
        <v>40978</v>
      </c>
      <c r="R1917" t="n">
        <v>50.9</v>
      </c>
      <c r="S1917" t="n">
        <v>32.2</v>
      </c>
      <c r="T1917" t="n">
        <v>6.9</v>
      </c>
      <c r="U1917" t="n">
        <v>15.1</v>
      </c>
      <c r="V1917" t="n">
        <v>31.5</v>
      </c>
      <c r="W1917" t="n">
        <v>6.9</v>
      </c>
      <c r="X1917" t="n">
        <v>93</v>
      </c>
      <c r="Y1917" t="n">
        <v>64</v>
      </c>
      <c r="Z1917" t="n">
        <v>15</v>
      </c>
      <c r="AA1917" t="n">
        <v>6259</v>
      </c>
      <c r="AB1917" t="n">
        <v>85</v>
      </c>
      <c r="AC1917" t="n">
        <v>6034</v>
      </c>
      <c r="AD1917" t="n">
        <v>85</v>
      </c>
      <c r="AE1917" t="n">
        <v>71.4</v>
      </c>
      <c r="AF1917" t="n">
        <v>7769</v>
      </c>
      <c r="AG1917" t="n">
        <v>27</v>
      </c>
      <c r="AH1917" t="n">
        <v>55</v>
      </c>
      <c r="AI1917" t="n">
        <v>19052</v>
      </c>
      <c r="AJ1917" t="n">
        <v>15885</v>
      </c>
      <c r="AK1917" t="n">
        <v>15532</v>
      </c>
      <c r="AL1917" t="n">
        <v>17578</v>
      </c>
      <c r="AM1917" t="n">
        <v>24020</v>
      </c>
      <c r="AN1917" t="n">
        <v>33460</v>
      </c>
      <c r="AO1917" t="n">
        <v>32</v>
      </c>
      <c r="AP1917" t="n">
        <v>8739</v>
      </c>
      <c r="AQ1917" t="n">
        <v>3328</v>
      </c>
      <c r="AR1917" t="n">
        <v>1393</v>
      </c>
    </row>
    <row r="1918">
      <c r="A1918" t="n">
        <v>186399</v>
      </c>
      <c r="B1918" t="s">
        <v>3134</v>
      </c>
      <c r="C1918" t="s">
        <v>1053</v>
      </c>
      <c r="D1918" t="s">
        <v>3037</v>
      </c>
      <c r="E1918" t="s">
        <v>997</v>
      </c>
      <c r="F1918" t="s">
        <v>148</v>
      </c>
      <c r="G1918" t="s">
        <v>149</v>
      </c>
      <c r="H1918" t="s">
        <v>150</v>
      </c>
      <c r="I1918" t="s">
        <v>151</v>
      </c>
      <c r="J1918" t="s">
        <v>238</v>
      </c>
      <c r="K1918" t="s">
        <v>159</v>
      </c>
      <c r="L1918" t="s">
        <v>155</v>
      </c>
      <c r="M1918" t="s">
        <v>155</v>
      </c>
      <c r="N1918" t="n">
        <v>-74.1758</v>
      </c>
      <c r="O1918" t="n">
        <v>40.7391</v>
      </c>
      <c r="P1918" t="n">
        <v>12906</v>
      </c>
      <c r="Q1918" t="n">
        <v>8850</v>
      </c>
      <c r="R1918" t="n">
        <v>54.7</v>
      </c>
      <c r="S1918" t="n">
        <v>20.4</v>
      </c>
      <c r="T1918" t="n">
        <v>19.5</v>
      </c>
      <c r="U1918" t="n">
        <v>33.7</v>
      </c>
      <c r="V1918" t="n">
        <v>17.3</v>
      </c>
      <c r="W1918" t="n">
        <v>2.2</v>
      </c>
      <c r="X1918" t="n">
        <v>84</v>
      </c>
      <c r="Y1918" t="n">
        <v>43</v>
      </c>
      <c r="Z1918" t="n">
        <v>13</v>
      </c>
      <c r="AA1918" t="n">
        <v>1318</v>
      </c>
      <c r="AB1918" t="n">
        <v>67.6</v>
      </c>
      <c r="AC1918" t="n">
        <v>1318</v>
      </c>
      <c r="AD1918" t="n">
        <v>67.6</v>
      </c>
      <c r="AE1918" t="n">
        <v>41.7</v>
      </c>
      <c r="AF1918" t="n">
        <v>1232</v>
      </c>
      <c r="AG1918" t="n">
        <v>56</v>
      </c>
      <c r="AH1918" t="n">
        <v>80</v>
      </c>
      <c r="AI1918" t="n">
        <v>17425</v>
      </c>
      <c r="AJ1918" t="n">
        <v>14840</v>
      </c>
      <c r="AK1918" t="n">
        <v>16252</v>
      </c>
      <c r="AL1918" t="n">
        <v>17388</v>
      </c>
      <c r="AM1918" t="n">
        <v>25608</v>
      </c>
      <c r="AN1918" t="n">
        <v>32589</v>
      </c>
      <c r="AO1918"/>
      <c r="AP1918" t="n">
        <v>1796</v>
      </c>
      <c r="AQ1918" t="n">
        <v>1125</v>
      </c>
      <c r="AR1918" t="n">
        <v>336</v>
      </c>
    </row>
    <row r="1919">
      <c r="A1919" t="n">
        <v>186405</v>
      </c>
      <c r="B1919" t="s">
        <v>3135</v>
      </c>
      <c r="C1919" t="s">
        <v>2878</v>
      </c>
      <c r="D1919" t="s">
        <v>3037</v>
      </c>
      <c r="E1919" t="s">
        <v>997</v>
      </c>
      <c r="F1919" t="s">
        <v>368</v>
      </c>
      <c r="G1919" t="s">
        <v>163</v>
      </c>
      <c r="H1919" t="s">
        <v>174</v>
      </c>
      <c r="I1919" t="s">
        <v>151</v>
      </c>
      <c r="J1919" t="s">
        <v>164</v>
      </c>
      <c r="K1919"/>
      <c r="L1919" t="s">
        <v>155</v>
      </c>
      <c r="M1919" t="s">
        <v>155</v>
      </c>
      <c r="N1919" t="n">
        <v>-74.7419</v>
      </c>
      <c r="O1919" t="n">
        <v>40.2166</v>
      </c>
      <c r="P1919" t="n">
        <v>16</v>
      </c>
      <c r="Q1919" t="n">
        <v>16</v>
      </c>
      <c r="R1919" t="n">
        <v>68.8</v>
      </c>
      <c r="S1919" t="n">
        <v>93.8</v>
      </c>
      <c r="T1919" t="n">
        <v>6.2</v>
      </c>
      <c r="U1919" t="n">
        <v>0</v>
      </c>
      <c r="V1919" t="n">
        <v>0</v>
      </c>
      <c r="W1919" t="n">
        <v>0</v>
      </c>
      <c r="X1919"/>
      <c r="Y1919"/>
      <c r="Z1919" t="n">
        <v>5</v>
      </c>
      <c r="AA1919"/>
      <c r="AB1919"/>
      <c r="AC1919"/>
      <c r="AD1919"/>
      <c r="AE1919"/>
      <c r="AF1919" t="n">
        <v>0</v>
      </c>
      <c r="AG1919" t="n">
        <v>25</v>
      </c>
      <c r="AH1919" t="n">
        <v>25</v>
      </c>
      <c r="AI1919"/>
      <c r="AJ1919"/>
      <c r="AK1919"/>
      <c r="AL1919"/>
      <c r="AM1919"/>
      <c r="AN1919"/>
      <c r="AO1919"/>
      <c r="AP1919"/>
      <c r="AQ1919"/>
      <c r="AR1919"/>
    </row>
    <row r="1920">
      <c r="A1920" t="n">
        <v>186423</v>
      </c>
      <c r="B1920" t="s">
        <v>3136</v>
      </c>
      <c r="C1920" t="s">
        <v>2878</v>
      </c>
      <c r="D1920" t="s">
        <v>3037</v>
      </c>
      <c r="E1920" t="s">
        <v>997</v>
      </c>
      <c r="F1920" t="s">
        <v>368</v>
      </c>
      <c r="G1920" t="s">
        <v>163</v>
      </c>
      <c r="H1920" t="s">
        <v>174</v>
      </c>
      <c r="I1920" t="s">
        <v>151</v>
      </c>
      <c r="J1920" t="s">
        <v>164</v>
      </c>
      <c r="K1920"/>
      <c r="L1920" t="s">
        <v>155</v>
      </c>
      <c r="M1920" t="s">
        <v>155</v>
      </c>
      <c r="N1920" t="n">
        <v>-74.7419</v>
      </c>
      <c r="O1920" t="n">
        <v>40.2165</v>
      </c>
      <c r="P1920" t="n">
        <v>53</v>
      </c>
      <c r="Q1920" t="n">
        <v>53</v>
      </c>
      <c r="R1920" t="n">
        <v>84.9</v>
      </c>
      <c r="S1920" t="n">
        <v>50.9</v>
      </c>
      <c r="T1920" t="n">
        <v>32.1</v>
      </c>
      <c r="U1920" t="n">
        <v>11.3</v>
      </c>
      <c r="V1920" t="n">
        <v>3.8</v>
      </c>
      <c r="W1920" t="n">
        <v>0</v>
      </c>
      <c r="X1920"/>
      <c r="Y1920"/>
      <c r="Z1920" t="n">
        <v>9</v>
      </c>
      <c r="AA1920"/>
      <c r="AB1920"/>
      <c r="AC1920"/>
      <c r="AD1920"/>
      <c r="AE1920"/>
      <c r="AF1920" t="n">
        <v>0</v>
      </c>
      <c r="AG1920" t="n">
        <v>0</v>
      </c>
      <c r="AH1920" t="n">
        <v>0</v>
      </c>
      <c r="AI1920"/>
      <c r="AJ1920"/>
      <c r="AK1920"/>
      <c r="AL1920"/>
      <c r="AM1920"/>
      <c r="AN1920"/>
      <c r="AO1920"/>
      <c r="AP1920"/>
      <c r="AQ1920"/>
      <c r="AR1920"/>
    </row>
    <row r="1921">
      <c r="A1921" t="n">
        <v>186432</v>
      </c>
      <c r="B1921" t="s">
        <v>3137</v>
      </c>
      <c r="C1921" t="s">
        <v>3092</v>
      </c>
      <c r="D1921" t="s">
        <v>3037</v>
      </c>
      <c r="E1921" t="s">
        <v>997</v>
      </c>
      <c r="F1921" t="s">
        <v>162</v>
      </c>
      <c r="G1921" t="s">
        <v>163</v>
      </c>
      <c r="H1921" t="s">
        <v>150</v>
      </c>
      <c r="I1921" t="s">
        <v>151</v>
      </c>
      <c r="J1921" t="s">
        <v>168</v>
      </c>
      <c r="K1921" t="s">
        <v>153</v>
      </c>
      <c r="L1921" t="s">
        <v>155</v>
      </c>
      <c r="M1921" t="s">
        <v>155</v>
      </c>
      <c r="N1921" t="n">
        <v>-74.0715</v>
      </c>
      <c r="O1921" t="n">
        <v>40.7271</v>
      </c>
      <c r="P1921" t="n">
        <v>4448</v>
      </c>
      <c r="Q1921" t="n">
        <v>2568</v>
      </c>
      <c r="R1921" t="n">
        <v>62.9</v>
      </c>
      <c r="S1921" t="n">
        <v>28</v>
      </c>
      <c r="T1921" t="n">
        <v>15.9</v>
      </c>
      <c r="U1921" t="n">
        <v>35.6</v>
      </c>
      <c r="V1921" t="n">
        <v>8.9</v>
      </c>
      <c r="W1921" t="n">
        <v>4.6</v>
      </c>
      <c r="X1921" t="n">
        <v>72</v>
      </c>
      <c r="Y1921" t="n">
        <v>67</v>
      </c>
      <c r="Z1921" t="n">
        <v>11</v>
      </c>
      <c r="AA1921" t="n">
        <v>651</v>
      </c>
      <c r="AB1921" t="n">
        <v>63.1</v>
      </c>
      <c r="AC1921" t="n">
        <v>651</v>
      </c>
      <c r="AD1921" t="n">
        <v>63.1</v>
      </c>
      <c r="AE1921" t="n">
        <v>51</v>
      </c>
      <c r="AF1921" t="n">
        <v>390</v>
      </c>
      <c r="AG1921" t="n">
        <v>54</v>
      </c>
      <c r="AH1921" t="n">
        <v>85</v>
      </c>
      <c r="AI1921" t="n">
        <v>14486</v>
      </c>
      <c r="AJ1921" t="n">
        <v>11486</v>
      </c>
      <c r="AK1921" t="n">
        <v>10552</v>
      </c>
      <c r="AL1921" t="n">
        <v>11494</v>
      </c>
      <c r="AM1921" t="n">
        <v>18211</v>
      </c>
      <c r="AN1921" t="n">
        <v>20457</v>
      </c>
      <c r="AO1921" t="n">
        <v>20</v>
      </c>
      <c r="AP1921" t="n">
        <v>507</v>
      </c>
      <c r="AQ1921" t="n">
        <v>406</v>
      </c>
      <c r="AR1921" t="n">
        <v>32</v>
      </c>
    </row>
    <row r="1922">
      <c r="A1922" t="n">
        <v>186469</v>
      </c>
      <c r="B1922" t="s">
        <v>3138</v>
      </c>
      <c r="C1922" t="s">
        <v>3139</v>
      </c>
      <c r="D1922" t="s">
        <v>3037</v>
      </c>
      <c r="E1922" t="s">
        <v>997</v>
      </c>
      <c r="F1922" t="s">
        <v>173</v>
      </c>
      <c r="G1922" t="s">
        <v>149</v>
      </c>
      <c r="H1922" t="s">
        <v>174</v>
      </c>
      <c r="I1922" t="s">
        <v>186</v>
      </c>
      <c r="J1922" t="s">
        <v>168</v>
      </c>
      <c r="K1922" t="s">
        <v>176</v>
      </c>
      <c r="L1922" t="s">
        <v>155</v>
      </c>
      <c r="M1922" t="s">
        <v>155</v>
      </c>
      <c r="N1922" t="n">
        <v>-75.4701</v>
      </c>
      <c r="O1922" t="n">
        <v>39.6988</v>
      </c>
      <c r="P1922" t="n">
        <v>2080</v>
      </c>
      <c r="Q1922" t="n">
        <v>2080</v>
      </c>
      <c r="R1922" t="n">
        <v>65.6</v>
      </c>
      <c r="S1922" t="n">
        <v>45.9</v>
      </c>
      <c r="T1922" t="n">
        <v>22.4</v>
      </c>
      <c r="U1922" t="n">
        <v>12.2</v>
      </c>
      <c r="V1922" t="n">
        <v>2.4</v>
      </c>
      <c r="W1922" t="n">
        <v>0.3</v>
      </c>
      <c r="X1922" t="n">
        <v>64</v>
      </c>
      <c r="Y1922" t="n">
        <v>56</v>
      </c>
      <c r="Z1922" t="n">
        <v>17</v>
      </c>
      <c r="AA1922" t="n">
        <v>188</v>
      </c>
      <c r="AB1922" t="n">
        <v>37.2</v>
      </c>
      <c r="AC1922"/>
      <c r="AD1922"/>
      <c r="AE1922"/>
      <c r="AF1922" t="n">
        <v>188</v>
      </c>
      <c r="AG1922" t="n">
        <v>34</v>
      </c>
      <c r="AH1922" t="n">
        <v>44</v>
      </c>
      <c r="AI1922" t="n">
        <v>9280</v>
      </c>
      <c r="AJ1922" t="n">
        <v>8552</v>
      </c>
      <c r="AK1922" t="n">
        <v>7057</v>
      </c>
      <c r="AL1922" t="n">
        <v>10736</v>
      </c>
      <c r="AM1922" t="n">
        <v>14788</v>
      </c>
      <c r="AN1922" t="n">
        <v>16706</v>
      </c>
      <c r="AO1922" t="n">
        <v>195</v>
      </c>
      <c r="AP1922"/>
      <c r="AQ1922"/>
      <c r="AR1922"/>
    </row>
    <row r="1923">
      <c r="A1923" t="n">
        <v>186584</v>
      </c>
      <c r="B1923" t="s">
        <v>3140</v>
      </c>
      <c r="C1923" t="s">
        <v>3141</v>
      </c>
      <c r="D1923" t="s">
        <v>3037</v>
      </c>
      <c r="E1923" t="s">
        <v>997</v>
      </c>
      <c r="F1923" t="s">
        <v>162</v>
      </c>
      <c r="G1923" t="s">
        <v>163</v>
      </c>
      <c r="H1923" t="s">
        <v>150</v>
      </c>
      <c r="I1923" t="s">
        <v>186</v>
      </c>
      <c r="J1923" t="s">
        <v>152</v>
      </c>
      <c r="K1923" t="s">
        <v>159</v>
      </c>
      <c r="L1923" t="s">
        <v>155</v>
      </c>
      <c r="M1923" t="s">
        <v>155</v>
      </c>
      <c r="N1923" t="n">
        <v>-74.246</v>
      </c>
      <c r="O1923" t="n">
        <v>40.7423</v>
      </c>
      <c r="P1923" t="n">
        <v>12550</v>
      </c>
      <c r="Q1923" t="n">
        <v>8537</v>
      </c>
      <c r="R1923" t="n">
        <v>55</v>
      </c>
      <c r="S1923" t="n">
        <v>49.9</v>
      </c>
      <c r="T1923" t="n">
        <v>9.5</v>
      </c>
      <c r="U1923" t="n">
        <v>23</v>
      </c>
      <c r="V1923" t="n">
        <v>10</v>
      </c>
      <c r="W1923" t="n">
        <v>1.2</v>
      </c>
      <c r="X1923" t="n">
        <v>85</v>
      </c>
      <c r="Y1923" t="n">
        <v>100</v>
      </c>
      <c r="Z1923" t="n">
        <v>14</v>
      </c>
      <c r="AA1923" t="n">
        <v>1458</v>
      </c>
      <c r="AB1923" t="n">
        <v>71.5</v>
      </c>
      <c r="AC1923" t="n">
        <v>1458</v>
      </c>
      <c r="AD1923" t="n">
        <v>71.5</v>
      </c>
      <c r="AE1923" t="n">
        <v>65.1</v>
      </c>
      <c r="AF1923" t="n">
        <v>1510</v>
      </c>
      <c r="AG1923" t="n">
        <v>30</v>
      </c>
      <c r="AH1923" t="n">
        <v>95</v>
      </c>
      <c r="AI1923" t="n">
        <v>31642</v>
      </c>
      <c r="AJ1923" t="n">
        <v>17681</v>
      </c>
      <c r="AK1923" t="n">
        <v>18674</v>
      </c>
      <c r="AL1923" t="n">
        <v>24326</v>
      </c>
      <c r="AM1923" t="n">
        <v>35089</v>
      </c>
      <c r="AN1923" t="n">
        <v>41110</v>
      </c>
      <c r="AO1923"/>
      <c r="AP1923" t="n">
        <v>1336</v>
      </c>
      <c r="AQ1923" t="n">
        <v>811</v>
      </c>
      <c r="AR1923" t="n">
        <v>351</v>
      </c>
    </row>
    <row r="1924">
      <c r="A1924" t="n">
        <v>186593</v>
      </c>
      <c r="B1924" t="s">
        <v>3142</v>
      </c>
      <c r="C1924" t="s">
        <v>3143</v>
      </c>
      <c r="D1924" t="s">
        <v>3037</v>
      </c>
      <c r="E1924" t="s">
        <v>997</v>
      </c>
      <c r="F1924" t="s">
        <v>199</v>
      </c>
      <c r="G1924" t="s">
        <v>189</v>
      </c>
      <c r="H1924" t="s">
        <v>200</v>
      </c>
      <c r="I1924" t="s">
        <v>186</v>
      </c>
      <c r="J1924" t="s">
        <v>164</v>
      </c>
      <c r="K1924"/>
      <c r="L1924" t="s">
        <v>155</v>
      </c>
      <c r="M1924" t="s">
        <v>155</v>
      </c>
      <c r="N1924" t="n">
        <v>-74.6135</v>
      </c>
      <c r="O1924" t="n">
        <v>39.4332</v>
      </c>
      <c r="P1924" t="n">
        <v>310</v>
      </c>
      <c r="Q1924" t="n">
        <v>310</v>
      </c>
      <c r="R1924" t="n">
        <v>85.2</v>
      </c>
      <c r="S1924" t="n">
        <v>37.1</v>
      </c>
      <c r="T1924" t="n">
        <v>23.5</v>
      </c>
      <c r="U1924" t="n">
        <v>36.5</v>
      </c>
      <c r="V1924" t="n">
        <v>0.6</v>
      </c>
      <c r="W1924" t="n">
        <v>0</v>
      </c>
      <c r="X1924" t="n">
        <v>91</v>
      </c>
      <c r="Y1924" t="n">
        <v>80</v>
      </c>
      <c r="Z1924" t="n">
        <v>19</v>
      </c>
      <c r="AA1924"/>
      <c r="AB1924"/>
      <c r="AC1924"/>
      <c r="AD1924"/>
      <c r="AE1924"/>
      <c r="AF1924" t="n">
        <v>96</v>
      </c>
      <c r="AG1924" t="n">
        <v>69</v>
      </c>
      <c r="AH1924" t="n">
        <v>70</v>
      </c>
      <c r="AI1924" t="n">
        <v>21347</v>
      </c>
      <c r="AJ1924" t="n">
        <v>21463</v>
      </c>
      <c r="AK1924" t="n">
        <v>21317</v>
      </c>
      <c r="AL1924" t="n">
        <v>27362</v>
      </c>
      <c r="AM1924"/>
      <c r="AN1924"/>
      <c r="AO1924"/>
      <c r="AP1924"/>
      <c r="AQ1924"/>
      <c r="AR1924"/>
    </row>
    <row r="1925">
      <c r="A1925" t="n">
        <v>186618</v>
      </c>
      <c r="B1925" t="s">
        <v>3144</v>
      </c>
      <c r="C1925" t="s">
        <v>3127</v>
      </c>
      <c r="D1925" t="s">
        <v>3037</v>
      </c>
      <c r="E1925" t="s">
        <v>997</v>
      </c>
      <c r="F1925" t="s">
        <v>162</v>
      </c>
      <c r="G1925" t="s">
        <v>163</v>
      </c>
      <c r="H1925" t="s">
        <v>150</v>
      </c>
      <c r="I1925" t="s">
        <v>186</v>
      </c>
      <c r="J1925" t="s">
        <v>168</v>
      </c>
      <c r="K1925" t="s">
        <v>153</v>
      </c>
      <c r="L1925" t="s">
        <v>155</v>
      </c>
      <c r="M1925" t="s">
        <v>155</v>
      </c>
      <c r="N1925" t="n">
        <v>-74.4382</v>
      </c>
      <c r="O1925" t="n">
        <v>40.7818</v>
      </c>
      <c r="P1925" t="n">
        <v>1220</v>
      </c>
      <c r="Q1925" t="n">
        <v>784</v>
      </c>
      <c r="R1925" t="n">
        <v>66.5</v>
      </c>
      <c r="S1925" t="n">
        <v>20.9</v>
      </c>
      <c r="T1925" t="n">
        <v>35.8</v>
      </c>
      <c r="U1925" t="n">
        <v>22.1</v>
      </c>
      <c r="V1925" t="n">
        <v>1.8</v>
      </c>
      <c r="W1925" t="n">
        <v>1.8</v>
      </c>
      <c r="X1925" t="n">
        <v>80</v>
      </c>
      <c r="Y1925"/>
      <c r="Z1925" t="n">
        <v>11</v>
      </c>
      <c r="AA1925" t="n">
        <v>164</v>
      </c>
      <c r="AB1925" t="n">
        <v>40.2</v>
      </c>
      <c r="AC1925" t="n">
        <v>164</v>
      </c>
      <c r="AD1925" t="n">
        <v>40.2</v>
      </c>
      <c r="AE1925" t="n">
        <v>33.5</v>
      </c>
      <c r="AF1925" t="n">
        <v>164</v>
      </c>
      <c r="AG1925" t="n">
        <v>54</v>
      </c>
      <c r="AH1925" t="n">
        <v>82</v>
      </c>
      <c r="AI1925" t="n">
        <v>18412</v>
      </c>
      <c r="AJ1925" t="n">
        <v>13266</v>
      </c>
      <c r="AK1925" t="n">
        <v>14439</v>
      </c>
      <c r="AL1925" t="n">
        <v>21594</v>
      </c>
      <c r="AM1925" t="n">
        <v>23648</v>
      </c>
      <c r="AN1925" t="n">
        <v>30149</v>
      </c>
      <c r="AO1925"/>
      <c r="AP1925" t="n">
        <v>169</v>
      </c>
      <c r="AQ1925" t="n">
        <v>130</v>
      </c>
      <c r="AR1925" t="n">
        <v>18</v>
      </c>
    </row>
    <row r="1926">
      <c r="A1926" t="n">
        <v>186645</v>
      </c>
      <c r="B1926" t="s">
        <v>3145</v>
      </c>
      <c r="C1926" t="s">
        <v>3146</v>
      </c>
      <c r="D1926" t="s">
        <v>3037</v>
      </c>
      <c r="E1926" t="s">
        <v>997</v>
      </c>
      <c r="F1926" t="s">
        <v>173</v>
      </c>
      <c r="G1926" t="s">
        <v>149</v>
      </c>
      <c r="H1926" t="s">
        <v>174</v>
      </c>
      <c r="I1926" t="s">
        <v>205</v>
      </c>
      <c r="J1926" t="s">
        <v>152</v>
      </c>
      <c r="K1926" t="s">
        <v>176</v>
      </c>
      <c r="L1926" t="s">
        <v>155</v>
      </c>
      <c r="M1926" t="s">
        <v>155</v>
      </c>
      <c r="N1926" t="n">
        <v>-74.6881</v>
      </c>
      <c r="O1926" t="n">
        <v>40.6097</v>
      </c>
      <c r="P1926" t="n">
        <v>9275</v>
      </c>
      <c r="Q1926" t="n">
        <v>9275</v>
      </c>
      <c r="R1926" t="n">
        <v>49.3</v>
      </c>
      <c r="S1926" t="n">
        <v>38.9</v>
      </c>
      <c r="T1926" t="n">
        <v>11</v>
      </c>
      <c r="U1926" t="n">
        <v>22.6</v>
      </c>
      <c r="V1926" t="n">
        <v>10</v>
      </c>
      <c r="W1926" t="n">
        <v>0.5</v>
      </c>
      <c r="X1926" t="n">
        <v>70</v>
      </c>
      <c r="Y1926" t="n">
        <v>55</v>
      </c>
      <c r="Z1926" t="n">
        <v>19</v>
      </c>
      <c r="AA1926" t="n">
        <v>1035</v>
      </c>
      <c r="AB1926" t="n">
        <v>35.3</v>
      </c>
      <c r="AC1926"/>
      <c r="AD1926"/>
      <c r="AE1926"/>
      <c r="AF1926" t="n">
        <v>1005</v>
      </c>
      <c r="AG1926" t="n">
        <v>27</v>
      </c>
      <c r="AH1926" t="n">
        <v>35</v>
      </c>
      <c r="AI1926" t="n">
        <v>6334</v>
      </c>
      <c r="AJ1926" t="n">
        <v>5059</v>
      </c>
      <c r="AK1926" t="n">
        <v>5555</v>
      </c>
      <c r="AL1926" t="n">
        <v>7061</v>
      </c>
      <c r="AM1926" t="n">
        <v>10710</v>
      </c>
      <c r="AN1926" t="n">
        <v>12876</v>
      </c>
      <c r="AO1926" t="n">
        <v>890</v>
      </c>
      <c r="AP1926"/>
      <c r="AQ1926"/>
      <c r="AR1926"/>
    </row>
    <row r="1927">
      <c r="A1927" t="n">
        <v>186867</v>
      </c>
      <c r="B1927" t="s">
        <v>3147</v>
      </c>
      <c r="C1927" t="s">
        <v>3148</v>
      </c>
      <c r="D1927" t="s">
        <v>3037</v>
      </c>
      <c r="E1927" t="s">
        <v>997</v>
      </c>
      <c r="F1927" t="s">
        <v>162</v>
      </c>
      <c r="G1927" t="s">
        <v>163</v>
      </c>
      <c r="H1927" t="s">
        <v>150</v>
      </c>
      <c r="I1927" t="s">
        <v>186</v>
      </c>
      <c r="J1927" t="s">
        <v>152</v>
      </c>
      <c r="K1927" t="s">
        <v>159</v>
      </c>
      <c r="L1927" t="s">
        <v>155</v>
      </c>
      <c r="M1927" t="s">
        <v>155</v>
      </c>
      <c r="N1927" t="n">
        <v>-74.0253</v>
      </c>
      <c r="O1927" t="n">
        <v>40.7448</v>
      </c>
      <c r="P1927" t="n">
        <v>10402</v>
      </c>
      <c r="Q1927" t="n">
        <v>4217</v>
      </c>
      <c r="R1927" t="n">
        <v>32.2</v>
      </c>
      <c r="S1927" t="n">
        <v>49.6</v>
      </c>
      <c r="T1927" t="n">
        <v>2.4</v>
      </c>
      <c r="U1927" t="n">
        <v>16.2</v>
      </c>
      <c r="V1927" t="n">
        <v>18.7</v>
      </c>
      <c r="W1927" t="n">
        <v>3</v>
      </c>
      <c r="X1927" t="n">
        <v>94</v>
      </c>
      <c r="Y1927"/>
      <c r="Z1927" t="n">
        <v>10</v>
      </c>
      <c r="AA1927" t="n">
        <v>761</v>
      </c>
      <c r="AB1927" t="n">
        <v>89.9</v>
      </c>
      <c r="AC1927" t="n">
        <v>761</v>
      </c>
      <c r="AD1927" t="n">
        <v>89.9</v>
      </c>
      <c r="AE1927" t="n">
        <v>68.6</v>
      </c>
      <c r="AF1927" t="n">
        <v>1010</v>
      </c>
      <c r="AG1927" t="n">
        <v>20</v>
      </c>
      <c r="AH1927" t="n">
        <v>96</v>
      </c>
      <c r="AI1927" t="n">
        <v>43665</v>
      </c>
      <c r="AJ1927" t="n">
        <v>26555</v>
      </c>
      <c r="AK1927" t="n">
        <v>26938</v>
      </c>
      <c r="AL1927" t="n">
        <v>34145</v>
      </c>
      <c r="AM1927" t="n">
        <v>38749</v>
      </c>
      <c r="AN1927" t="n">
        <v>47748</v>
      </c>
      <c r="AO1927"/>
      <c r="AP1927" t="n">
        <v>944</v>
      </c>
      <c r="AQ1927" t="n">
        <v>2351</v>
      </c>
      <c r="AR1927" t="n">
        <v>66</v>
      </c>
    </row>
    <row r="1928">
      <c r="A1928" t="n">
        <v>186876</v>
      </c>
      <c r="B1928" t="s">
        <v>3149</v>
      </c>
      <c r="C1928" t="s">
        <v>3150</v>
      </c>
      <c r="D1928" t="s">
        <v>3037</v>
      </c>
      <c r="E1928" t="s">
        <v>997</v>
      </c>
      <c r="F1928" t="s">
        <v>148</v>
      </c>
      <c r="G1928" t="s">
        <v>149</v>
      </c>
      <c r="H1928" t="s">
        <v>150</v>
      </c>
      <c r="I1928" t="s">
        <v>205</v>
      </c>
      <c r="J1928" t="s">
        <v>152</v>
      </c>
      <c r="K1928" t="s">
        <v>159</v>
      </c>
      <c r="L1928" t="s">
        <v>155</v>
      </c>
      <c r="M1928" t="s">
        <v>155</v>
      </c>
      <c r="N1928" t="n">
        <v>-74.5311</v>
      </c>
      <c r="O1928" t="n">
        <v>39.492</v>
      </c>
      <c r="P1928" t="n">
        <v>11694</v>
      </c>
      <c r="Q1928" t="n">
        <v>10621</v>
      </c>
      <c r="R1928" t="n">
        <v>60.8</v>
      </c>
      <c r="S1928" t="n">
        <v>57.2</v>
      </c>
      <c r="T1928" t="n">
        <v>10.1</v>
      </c>
      <c r="U1928" t="n">
        <v>19.5</v>
      </c>
      <c r="V1928" t="n">
        <v>7.2</v>
      </c>
      <c r="W1928" t="n">
        <v>0.7</v>
      </c>
      <c r="X1928" t="n">
        <v>77</v>
      </c>
      <c r="Y1928" t="n">
        <v>0</v>
      </c>
      <c r="Z1928" t="n">
        <v>17</v>
      </c>
      <c r="AA1928" t="n">
        <v>1559</v>
      </c>
      <c r="AB1928" t="n">
        <v>72</v>
      </c>
      <c r="AC1928" t="n">
        <v>1559</v>
      </c>
      <c r="AD1928" t="n">
        <v>72</v>
      </c>
      <c r="AE1928" t="n">
        <v>56.4</v>
      </c>
      <c r="AF1928" t="n">
        <v>1560</v>
      </c>
      <c r="AG1928" t="n">
        <v>41</v>
      </c>
      <c r="AH1928" t="n">
        <v>76</v>
      </c>
      <c r="AI1928" t="n">
        <v>19752</v>
      </c>
      <c r="AJ1928" t="n">
        <v>13774</v>
      </c>
      <c r="AK1928" t="n">
        <v>13665</v>
      </c>
      <c r="AL1928" t="n">
        <v>17407</v>
      </c>
      <c r="AM1928" t="n">
        <v>25434</v>
      </c>
      <c r="AN1928" t="n">
        <v>28051</v>
      </c>
      <c r="AO1928"/>
      <c r="AP1928" t="n">
        <v>2097</v>
      </c>
      <c r="AQ1928" t="n">
        <v>317</v>
      </c>
      <c r="AR1928" t="n">
        <v>49</v>
      </c>
    </row>
    <row r="1929">
      <c r="A1929" t="n">
        <v>186900</v>
      </c>
      <c r="B1929" t="s">
        <v>3151</v>
      </c>
      <c r="C1929" t="s">
        <v>3152</v>
      </c>
      <c r="D1929" t="s">
        <v>3037</v>
      </c>
      <c r="E1929" t="s">
        <v>997</v>
      </c>
      <c r="F1929" t="s">
        <v>162</v>
      </c>
      <c r="G1929" t="s">
        <v>163</v>
      </c>
      <c r="H1929" t="s">
        <v>150</v>
      </c>
      <c r="I1929" t="s">
        <v>186</v>
      </c>
      <c r="J1929" t="s">
        <v>164</v>
      </c>
      <c r="K1929" t="s">
        <v>209</v>
      </c>
      <c r="L1929" t="s">
        <v>155</v>
      </c>
      <c r="M1929" t="s">
        <v>155</v>
      </c>
      <c r="N1929" t="n">
        <v>-74.2502</v>
      </c>
      <c r="O1929" t="n">
        <v>40.2175</v>
      </c>
      <c r="P1929" t="n">
        <v>92</v>
      </c>
      <c r="Q1929" t="n">
        <v>92</v>
      </c>
      <c r="R1929" t="n">
        <v>0</v>
      </c>
      <c r="S1929" t="n">
        <v>95.7</v>
      </c>
      <c r="T1929" t="n">
        <v>0</v>
      </c>
      <c r="U1929" t="n">
        <v>0</v>
      </c>
      <c r="V1929" t="n">
        <v>0</v>
      </c>
      <c r="W1929" t="n">
        <v>4.3</v>
      </c>
      <c r="X1929" t="n">
        <v>100</v>
      </c>
      <c r="Y1929"/>
      <c r="Z1929" t="n">
        <v>20</v>
      </c>
      <c r="AA1929" t="n">
        <v>10</v>
      </c>
      <c r="AB1929" t="n">
        <v>10</v>
      </c>
      <c r="AC1929" t="n">
        <v>10</v>
      </c>
      <c r="AD1929" t="n">
        <v>10</v>
      </c>
      <c r="AE1929"/>
      <c r="AF1929" t="n">
        <v>12</v>
      </c>
      <c r="AG1929" t="n">
        <v>56</v>
      </c>
      <c r="AH1929" t="n">
        <v>95</v>
      </c>
      <c r="AI1929" t="n">
        <v>8295</v>
      </c>
      <c r="AJ1929" t="n">
        <v>6457</v>
      </c>
      <c r="AK1929" t="n">
        <v>7614</v>
      </c>
      <c r="AL1929" t="n">
        <v>6401</v>
      </c>
      <c r="AM1929"/>
      <c r="AN1929"/>
      <c r="AO1929"/>
      <c r="AP1929" t="n">
        <v>5</v>
      </c>
      <c r="AQ1929"/>
      <c r="AR1929"/>
    </row>
    <row r="1930">
      <c r="A1930" t="n">
        <v>187000</v>
      </c>
      <c r="B1930" t="s">
        <v>3153</v>
      </c>
      <c r="C1930" t="s">
        <v>3154</v>
      </c>
      <c r="D1930" t="s">
        <v>3037</v>
      </c>
      <c r="E1930" t="s">
        <v>997</v>
      </c>
      <c r="F1930" t="s">
        <v>279</v>
      </c>
      <c r="G1930" t="s">
        <v>189</v>
      </c>
      <c r="H1930" t="s">
        <v>174</v>
      </c>
      <c r="I1930" t="s">
        <v>186</v>
      </c>
      <c r="J1930" t="s">
        <v>164</v>
      </c>
      <c r="K1930"/>
      <c r="L1930" t="s">
        <v>155</v>
      </c>
      <c r="M1930" t="s">
        <v>155</v>
      </c>
      <c r="N1930" t="n">
        <v>-74.0656</v>
      </c>
      <c r="O1930" t="n">
        <v>40.8647</v>
      </c>
      <c r="P1930" t="n">
        <v>692</v>
      </c>
      <c r="Q1930" t="n">
        <v>692</v>
      </c>
      <c r="R1930" t="n">
        <v>5.2</v>
      </c>
      <c r="S1930" t="n">
        <v>13.4</v>
      </c>
      <c r="T1930" t="n">
        <v>13.6</v>
      </c>
      <c r="U1930" t="n">
        <v>62.4</v>
      </c>
      <c r="V1930" t="n">
        <v>5.3</v>
      </c>
      <c r="W1930" t="n">
        <v>0</v>
      </c>
      <c r="X1930" t="n">
        <v>81</v>
      </c>
      <c r="Y1930"/>
      <c r="Z1930" t="n">
        <v>30</v>
      </c>
      <c r="AA1930" t="n">
        <v>38</v>
      </c>
      <c r="AB1930" t="n">
        <v>78.9</v>
      </c>
      <c r="AC1930"/>
      <c r="AD1930"/>
      <c r="AE1930"/>
      <c r="AF1930" t="n">
        <v>53</v>
      </c>
      <c r="AG1930" t="n">
        <v>68</v>
      </c>
      <c r="AH1930" t="n">
        <v>68</v>
      </c>
      <c r="AI1930" t="n">
        <v>21351</v>
      </c>
      <c r="AJ1930" t="n">
        <v>19764</v>
      </c>
      <c r="AK1930" t="n">
        <v>19319</v>
      </c>
      <c r="AL1930" t="n">
        <v>22854</v>
      </c>
      <c r="AM1930" t="n">
        <v>24693</v>
      </c>
      <c r="AN1930" t="n">
        <v>25929</v>
      </c>
      <c r="AO1930"/>
      <c r="AP1930"/>
      <c r="AQ1930"/>
      <c r="AR1930"/>
    </row>
    <row r="1931">
      <c r="A1931" t="n">
        <v>187046</v>
      </c>
      <c r="B1931" t="s">
        <v>3155</v>
      </c>
      <c r="C1931" t="s">
        <v>2878</v>
      </c>
      <c r="D1931" t="s">
        <v>3037</v>
      </c>
      <c r="E1931" t="s">
        <v>997</v>
      </c>
      <c r="F1931" t="s">
        <v>148</v>
      </c>
      <c r="G1931" t="s">
        <v>149</v>
      </c>
      <c r="H1931" t="s">
        <v>150</v>
      </c>
      <c r="I1931" t="s">
        <v>151</v>
      </c>
      <c r="J1931" t="s">
        <v>152</v>
      </c>
      <c r="K1931" t="s">
        <v>153</v>
      </c>
      <c r="L1931" t="s">
        <v>155</v>
      </c>
      <c r="M1931" t="s">
        <v>155</v>
      </c>
      <c r="N1931" t="n">
        <v>-74.7686</v>
      </c>
      <c r="O1931" t="n">
        <v>40.2205</v>
      </c>
      <c r="P1931" t="n">
        <v>11431</v>
      </c>
      <c r="Q1931" t="n">
        <v>10307</v>
      </c>
      <c r="R1931" t="n">
        <v>39.3</v>
      </c>
      <c r="S1931" t="n">
        <v>45.1</v>
      </c>
      <c r="T1931" t="n">
        <v>15.2</v>
      </c>
      <c r="U1931" t="n">
        <v>14.7</v>
      </c>
      <c r="V1931" t="n">
        <v>4.4</v>
      </c>
      <c r="W1931" t="n">
        <v>1</v>
      </c>
      <c r="X1931"/>
      <c r="Y1931"/>
      <c r="Z1931" t="n">
        <v>15</v>
      </c>
      <c r="AA1931"/>
      <c r="AB1931"/>
      <c r="AC1931"/>
      <c r="AD1931"/>
      <c r="AE1931"/>
      <c r="AF1931" t="n">
        <v>0</v>
      </c>
      <c r="AG1931" t="n">
        <v>21</v>
      </c>
      <c r="AH1931" t="n">
        <v>26</v>
      </c>
      <c r="AI1931"/>
      <c r="AJ1931"/>
      <c r="AK1931"/>
      <c r="AL1931"/>
      <c r="AM1931"/>
      <c r="AN1931"/>
      <c r="AO1931" t="n">
        <v>373</v>
      </c>
      <c r="AP1931" t="n">
        <v>1325</v>
      </c>
      <c r="AQ1931" t="n">
        <v>211</v>
      </c>
      <c r="AR1931" t="n">
        <v>32</v>
      </c>
    </row>
    <row r="1932">
      <c r="A1932" t="n">
        <v>187134</v>
      </c>
      <c r="B1932" t="s">
        <v>3156</v>
      </c>
      <c r="C1932" t="s">
        <v>3157</v>
      </c>
      <c r="D1932" t="s">
        <v>3037</v>
      </c>
      <c r="E1932" t="s">
        <v>997</v>
      </c>
      <c r="F1932" t="s">
        <v>148</v>
      </c>
      <c r="G1932" t="s">
        <v>149</v>
      </c>
      <c r="H1932" t="s">
        <v>150</v>
      </c>
      <c r="I1932" t="s">
        <v>186</v>
      </c>
      <c r="J1932" t="s">
        <v>152</v>
      </c>
      <c r="K1932" t="s">
        <v>153</v>
      </c>
      <c r="L1932" t="s">
        <v>155</v>
      </c>
      <c r="M1932" t="s">
        <v>155</v>
      </c>
      <c r="N1932" t="n">
        <v>-74.7788</v>
      </c>
      <c r="O1932" t="n">
        <v>40.2687</v>
      </c>
      <c r="P1932" t="n">
        <v>8754</v>
      </c>
      <c r="Q1932" t="n">
        <v>7671</v>
      </c>
      <c r="R1932" t="n">
        <v>56.7</v>
      </c>
      <c r="S1932" t="n">
        <v>57</v>
      </c>
      <c r="T1932" t="n">
        <v>5.7</v>
      </c>
      <c r="U1932" t="n">
        <v>17.7</v>
      </c>
      <c r="V1932" t="n">
        <v>10.8</v>
      </c>
      <c r="W1932" t="n">
        <v>0.9</v>
      </c>
      <c r="X1932" t="n">
        <v>90</v>
      </c>
      <c r="Y1932" t="n">
        <v>67</v>
      </c>
      <c r="Z1932" t="n">
        <v>13</v>
      </c>
      <c r="AA1932" t="n">
        <v>1537</v>
      </c>
      <c r="AB1932" t="n">
        <v>85.2</v>
      </c>
      <c r="AC1932" t="n">
        <v>1537</v>
      </c>
      <c r="AD1932" t="n">
        <v>85.2</v>
      </c>
      <c r="AE1932" t="n">
        <v>75.5</v>
      </c>
      <c r="AF1932" t="n">
        <v>1570</v>
      </c>
      <c r="AG1932" t="n">
        <v>20</v>
      </c>
      <c r="AH1932" t="n">
        <v>48</v>
      </c>
      <c r="AI1932" t="n">
        <v>22379</v>
      </c>
      <c r="AJ1932" t="n">
        <v>12814</v>
      </c>
      <c r="AK1932" t="n">
        <v>14506</v>
      </c>
      <c r="AL1932" t="n">
        <v>20638</v>
      </c>
      <c r="AM1932" t="n">
        <v>28825</v>
      </c>
      <c r="AN1932" t="n">
        <v>33080</v>
      </c>
      <c r="AO1932"/>
      <c r="AP1932" t="n">
        <v>1725</v>
      </c>
      <c r="AQ1932" t="n">
        <v>347</v>
      </c>
      <c r="AR1932"/>
    </row>
    <row r="1933">
      <c r="A1933" t="n">
        <v>187198</v>
      </c>
      <c r="B1933" t="s">
        <v>3158</v>
      </c>
      <c r="C1933" t="s">
        <v>3159</v>
      </c>
      <c r="D1933" t="s">
        <v>3037</v>
      </c>
      <c r="E1933" t="s">
        <v>997</v>
      </c>
      <c r="F1933" t="s">
        <v>173</v>
      </c>
      <c r="G1933" t="s">
        <v>149</v>
      </c>
      <c r="H1933" t="s">
        <v>174</v>
      </c>
      <c r="I1933" t="s">
        <v>186</v>
      </c>
      <c r="J1933" t="s">
        <v>152</v>
      </c>
      <c r="K1933" t="s">
        <v>176</v>
      </c>
      <c r="L1933" t="s">
        <v>155</v>
      </c>
      <c r="M1933" t="s">
        <v>155</v>
      </c>
      <c r="N1933" t="n">
        <v>-74.3191</v>
      </c>
      <c r="O1933" t="n">
        <v>40.6686</v>
      </c>
      <c r="P1933" t="n">
        <v>10973</v>
      </c>
      <c r="Q1933" t="n">
        <v>10973</v>
      </c>
      <c r="R1933" t="n">
        <v>62</v>
      </c>
      <c r="S1933" t="n">
        <v>17.1</v>
      </c>
      <c r="T1933" t="n">
        <v>27.6</v>
      </c>
      <c r="U1933" t="n">
        <v>42.3</v>
      </c>
      <c r="V1933" t="n">
        <v>4.2</v>
      </c>
      <c r="W1933" t="n">
        <v>0.9</v>
      </c>
      <c r="X1933" t="n">
        <v>65</v>
      </c>
      <c r="Y1933" t="n">
        <v>50</v>
      </c>
      <c r="Z1933" t="n">
        <v>21</v>
      </c>
      <c r="AA1933" t="n">
        <v>1245</v>
      </c>
      <c r="AB1933" t="n">
        <v>34.8</v>
      </c>
      <c r="AC1933"/>
      <c r="AD1933"/>
      <c r="AE1933"/>
      <c r="AF1933" t="n">
        <v>1364</v>
      </c>
      <c r="AG1933" t="n">
        <v>44</v>
      </c>
      <c r="AH1933" t="n">
        <v>66</v>
      </c>
      <c r="AI1933" t="n">
        <v>7469</v>
      </c>
      <c r="AJ1933" t="n">
        <v>6147</v>
      </c>
      <c r="AK1933" t="n">
        <v>6526</v>
      </c>
      <c r="AL1933" t="n">
        <v>8090</v>
      </c>
      <c r="AM1933" t="n">
        <v>10385</v>
      </c>
      <c r="AN1933" t="n">
        <v>13361</v>
      </c>
      <c r="AO1933" t="n">
        <v>1403</v>
      </c>
      <c r="AP1933"/>
      <c r="AQ1933"/>
      <c r="AR1933"/>
    </row>
    <row r="1934">
      <c r="A1934" t="n">
        <v>187444</v>
      </c>
      <c r="B1934" t="s">
        <v>3160</v>
      </c>
      <c r="C1934" t="s">
        <v>2971</v>
      </c>
      <c r="D1934" t="s">
        <v>3037</v>
      </c>
      <c r="E1934" t="s">
        <v>997</v>
      </c>
      <c r="F1934" t="s">
        <v>148</v>
      </c>
      <c r="G1934" t="s">
        <v>149</v>
      </c>
      <c r="H1934" t="s">
        <v>150</v>
      </c>
      <c r="I1934" t="s">
        <v>186</v>
      </c>
      <c r="J1934" t="s">
        <v>152</v>
      </c>
      <c r="K1934" t="s">
        <v>153</v>
      </c>
      <c r="L1934" t="s">
        <v>155</v>
      </c>
      <c r="M1934" t="s">
        <v>155</v>
      </c>
      <c r="N1934" t="n">
        <v>-74.2002</v>
      </c>
      <c r="O1934" t="n">
        <v>40.9453</v>
      </c>
      <c r="P1934" t="n">
        <v>11340</v>
      </c>
      <c r="Q1934" t="n">
        <v>8043</v>
      </c>
      <c r="R1934" t="n">
        <v>60.8</v>
      </c>
      <c r="S1934" t="n">
        <v>33.7</v>
      </c>
      <c r="T1934" t="n">
        <v>18.7</v>
      </c>
      <c r="U1934" t="n">
        <v>33.1</v>
      </c>
      <c r="V1934" t="n">
        <v>8</v>
      </c>
      <c r="W1934" t="n">
        <v>1.5</v>
      </c>
      <c r="X1934" t="n">
        <v>73</v>
      </c>
      <c r="Y1934" t="n">
        <v>40</v>
      </c>
      <c r="Z1934" t="n">
        <v>17</v>
      </c>
      <c r="AA1934" t="n">
        <v>1310</v>
      </c>
      <c r="AB1934" t="n">
        <v>47.7</v>
      </c>
      <c r="AC1934" t="n">
        <v>1310</v>
      </c>
      <c r="AD1934" t="n">
        <v>47.7</v>
      </c>
      <c r="AE1934" t="n">
        <v>29.1</v>
      </c>
      <c r="AF1934" t="n">
        <v>801</v>
      </c>
      <c r="AG1934" t="n">
        <v>44</v>
      </c>
      <c r="AH1934" t="n">
        <v>67</v>
      </c>
      <c r="AI1934" t="n">
        <v>16999</v>
      </c>
      <c r="AJ1934" t="n">
        <v>15420</v>
      </c>
      <c r="AK1934" t="n">
        <v>17010</v>
      </c>
      <c r="AL1934" t="n">
        <v>17978</v>
      </c>
      <c r="AM1934" t="n">
        <v>20823</v>
      </c>
      <c r="AN1934" t="n">
        <v>23237</v>
      </c>
      <c r="AO1934"/>
      <c r="AP1934" t="n">
        <v>1847</v>
      </c>
      <c r="AQ1934" t="n">
        <v>859</v>
      </c>
      <c r="AR1934" t="n">
        <v>16</v>
      </c>
    </row>
    <row r="1935">
      <c r="A1935" t="n">
        <v>187505</v>
      </c>
      <c r="B1935" t="s">
        <v>3161</v>
      </c>
      <c r="C1935" t="s">
        <v>3162</v>
      </c>
      <c r="D1935" t="s">
        <v>333</v>
      </c>
      <c r="E1935" t="s">
        <v>283</v>
      </c>
      <c r="F1935" t="s">
        <v>199</v>
      </c>
      <c r="G1935" t="s">
        <v>189</v>
      </c>
      <c r="H1935" t="s">
        <v>200</v>
      </c>
      <c r="I1935" t="s">
        <v>151</v>
      </c>
      <c r="J1935" t="s">
        <v>164</v>
      </c>
      <c r="K1935"/>
      <c r="L1935" t="s">
        <v>155</v>
      </c>
      <c r="M1935" t="s">
        <v>155</v>
      </c>
      <c r="N1935" t="n">
        <v>-106.7575</v>
      </c>
      <c r="O1935" t="n">
        <v>32.2948</v>
      </c>
      <c r="P1935" t="n">
        <v>1130</v>
      </c>
      <c r="Q1935" t="n">
        <v>1130</v>
      </c>
      <c r="R1935" t="n">
        <v>80.4</v>
      </c>
      <c r="S1935" t="n">
        <v>21.4</v>
      </c>
      <c r="T1935" t="n">
        <v>23.5</v>
      </c>
      <c r="U1935" t="n">
        <v>41.9</v>
      </c>
      <c r="V1935" t="n">
        <v>0.7</v>
      </c>
      <c r="W1935" t="n">
        <v>0</v>
      </c>
      <c r="X1935" t="n">
        <v>69</v>
      </c>
      <c r="Y1935"/>
      <c r="Z1935" t="n">
        <v>11</v>
      </c>
      <c r="AA1935"/>
      <c r="AB1935"/>
      <c r="AC1935"/>
      <c r="AD1935"/>
      <c r="AE1935"/>
      <c r="AF1935" t="n">
        <v>700</v>
      </c>
      <c r="AG1935" t="n">
        <v>69</v>
      </c>
      <c r="AH1935" t="n">
        <v>69</v>
      </c>
      <c r="AI1935" t="n">
        <v>20406</v>
      </c>
      <c r="AJ1935" t="n">
        <v>20874</v>
      </c>
      <c r="AK1935"/>
      <c r="AL1935"/>
      <c r="AM1935"/>
      <c r="AN1935"/>
      <c r="AO1935"/>
      <c r="AP1935"/>
      <c r="AQ1935"/>
      <c r="AR1935"/>
    </row>
    <row r="1936">
      <c r="A1936" t="n">
        <v>187532</v>
      </c>
      <c r="B1936" t="s">
        <v>3163</v>
      </c>
      <c r="C1936" t="s">
        <v>332</v>
      </c>
      <c r="D1936" t="s">
        <v>333</v>
      </c>
      <c r="E1936" t="s">
        <v>283</v>
      </c>
      <c r="F1936" t="s">
        <v>173</v>
      </c>
      <c r="G1936" t="s">
        <v>149</v>
      </c>
      <c r="H1936" t="s">
        <v>174</v>
      </c>
      <c r="I1936" t="s">
        <v>151</v>
      </c>
      <c r="J1936" t="s">
        <v>238</v>
      </c>
      <c r="K1936" t="s">
        <v>176</v>
      </c>
      <c r="L1936" t="s">
        <v>155</v>
      </c>
      <c r="M1936" t="s">
        <v>155</v>
      </c>
      <c r="N1936" t="n">
        <v>-106.6289</v>
      </c>
      <c r="O1936" t="n">
        <v>35.0719</v>
      </c>
      <c r="P1936" t="n">
        <v>28937</v>
      </c>
      <c r="Q1936" t="n">
        <v>28937</v>
      </c>
      <c r="R1936" t="n">
        <v>61.4</v>
      </c>
      <c r="S1936" t="n">
        <v>26.3</v>
      </c>
      <c r="T1936" t="n">
        <v>3</v>
      </c>
      <c r="U1936" t="n">
        <v>52.9</v>
      </c>
      <c r="V1936" t="n">
        <v>2</v>
      </c>
      <c r="W1936" t="n">
        <v>0.3</v>
      </c>
      <c r="X1936" t="n">
        <v>65</v>
      </c>
      <c r="Y1936" t="n">
        <v>44</v>
      </c>
      <c r="Z1936" t="n">
        <v>21</v>
      </c>
      <c r="AA1936" t="n">
        <v>1656</v>
      </c>
      <c r="AB1936" t="n">
        <v>28.9</v>
      </c>
      <c r="AC1936"/>
      <c r="AD1936"/>
      <c r="AE1936"/>
      <c r="AF1936" t="n">
        <v>1314</v>
      </c>
      <c r="AG1936" t="n">
        <v>26</v>
      </c>
      <c r="AH1936" t="n">
        <v>60</v>
      </c>
      <c r="AI1936" t="n">
        <v>4961</v>
      </c>
      <c r="AJ1936" t="n">
        <v>2092</v>
      </c>
      <c r="AK1936" t="n">
        <v>3272</v>
      </c>
      <c r="AL1936" t="n">
        <v>5228</v>
      </c>
      <c r="AM1936" t="n">
        <v>7142</v>
      </c>
      <c r="AN1936" t="n">
        <v>7797</v>
      </c>
      <c r="AO1936" t="n">
        <v>2624</v>
      </c>
      <c r="AP1936"/>
      <c r="AQ1936"/>
      <c r="AR1936"/>
    </row>
    <row r="1937">
      <c r="A1937" t="n">
        <v>187596</v>
      </c>
      <c r="B1937" t="s">
        <v>3164</v>
      </c>
      <c r="C1937" t="s">
        <v>3165</v>
      </c>
      <c r="D1937" t="s">
        <v>333</v>
      </c>
      <c r="E1937" t="s">
        <v>283</v>
      </c>
      <c r="F1937" t="s">
        <v>148</v>
      </c>
      <c r="G1937" t="s">
        <v>149</v>
      </c>
      <c r="H1937" t="s">
        <v>150</v>
      </c>
      <c r="I1937" t="s">
        <v>205</v>
      </c>
      <c r="J1937" t="s">
        <v>168</v>
      </c>
      <c r="K1937" t="s">
        <v>323</v>
      </c>
      <c r="L1937" t="s">
        <v>155</v>
      </c>
      <c r="M1937" t="s">
        <v>154</v>
      </c>
      <c r="N1937" t="n">
        <v>-108.1494</v>
      </c>
      <c r="O1937" t="n">
        <v>35.6874</v>
      </c>
      <c r="P1937" t="n">
        <v>1844</v>
      </c>
      <c r="Q1937" t="n">
        <v>1818</v>
      </c>
      <c r="R1937" t="n">
        <v>60.9</v>
      </c>
      <c r="S1937" t="n">
        <v>1.3</v>
      </c>
      <c r="T1937" t="n">
        <v>0.6</v>
      </c>
      <c r="U1937" t="n">
        <v>1.7</v>
      </c>
      <c r="V1937" t="n">
        <v>0.1</v>
      </c>
      <c r="W1937" t="n">
        <v>0.3</v>
      </c>
      <c r="X1937" t="n">
        <v>86</v>
      </c>
      <c r="Y1937" t="n">
        <v>80</v>
      </c>
      <c r="Z1937" t="n">
        <v>9</v>
      </c>
      <c r="AA1937" t="n">
        <v>208</v>
      </c>
      <c r="AB1937" t="n">
        <v>19.7</v>
      </c>
      <c r="AC1937" t="n">
        <v>18</v>
      </c>
      <c r="AD1937" t="n">
        <v>11.1</v>
      </c>
      <c r="AE1937"/>
      <c r="AF1937" t="n">
        <v>169</v>
      </c>
      <c r="AG1937" t="n">
        <v>49</v>
      </c>
      <c r="AH1937" t="n">
        <v>68</v>
      </c>
      <c r="AI1937" t="n">
        <v>4233</v>
      </c>
      <c r="AJ1937" t="n">
        <v>3037</v>
      </c>
      <c r="AK1937" t="n">
        <v>3639</v>
      </c>
      <c r="AL1937" t="n">
        <v>4439</v>
      </c>
      <c r="AM1937" t="n">
        <v>6612</v>
      </c>
      <c r="AN1937"/>
      <c r="AO1937" t="n">
        <v>45</v>
      </c>
      <c r="AP1937" t="n">
        <v>38</v>
      </c>
      <c r="AQ1937" t="n">
        <v>4</v>
      </c>
      <c r="AR1937"/>
    </row>
    <row r="1938">
      <c r="A1938" t="n">
        <v>187620</v>
      </c>
      <c r="B1938" t="s">
        <v>3166</v>
      </c>
      <c r="C1938" t="s">
        <v>3167</v>
      </c>
      <c r="D1938" t="s">
        <v>333</v>
      </c>
      <c r="E1938" t="s">
        <v>283</v>
      </c>
      <c r="F1938" t="s">
        <v>173</v>
      </c>
      <c r="G1938" t="s">
        <v>149</v>
      </c>
      <c r="H1938" t="s">
        <v>174</v>
      </c>
      <c r="I1938" t="s">
        <v>151</v>
      </c>
      <c r="J1938" t="s">
        <v>152</v>
      </c>
      <c r="K1938" t="s">
        <v>176</v>
      </c>
      <c r="L1938" t="s">
        <v>155</v>
      </c>
      <c r="M1938" t="s">
        <v>155</v>
      </c>
      <c r="N1938" t="n">
        <v>-106.7372</v>
      </c>
      <c r="O1938" t="n">
        <v>32.3545</v>
      </c>
      <c r="P1938" t="n">
        <v>8638</v>
      </c>
      <c r="Q1938" t="n">
        <v>8638</v>
      </c>
      <c r="R1938" t="n">
        <v>60.7</v>
      </c>
      <c r="S1938" t="n">
        <v>18.5</v>
      </c>
      <c r="T1938" t="n">
        <v>1.9</v>
      </c>
      <c r="U1938" t="n">
        <v>71.1</v>
      </c>
      <c r="V1938" t="n">
        <v>0.9</v>
      </c>
      <c r="W1938" t="n">
        <v>2.2</v>
      </c>
      <c r="X1938" t="n">
        <v>61</v>
      </c>
      <c r="Y1938" t="n">
        <v>40</v>
      </c>
      <c r="Z1938" t="n">
        <v>20</v>
      </c>
      <c r="AA1938" t="n">
        <v>981</v>
      </c>
      <c r="AB1938" t="n">
        <v>15.6</v>
      </c>
      <c r="AC1938"/>
      <c r="AD1938"/>
      <c r="AE1938"/>
      <c r="AF1938" t="n">
        <v>934</v>
      </c>
      <c r="AG1938" t="n">
        <v>34</v>
      </c>
      <c r="AH1938" t="n">
        <v>51</v>
      </c>
      <c r="AI1938" t="n">
        <v>6212</v>
      </c>
      <c r="AJ1938" t="n">
        <v>3916</v>
      </c>
      <c r="AK1938" t="n">
        <v>4580</v>
      </c>
      <c r="AL1938" t="n">
        <v>7021</v>
      </c>
      <c r="AM1938" t="n">
        <v>8244</v>
      </c>
      <c r="AN1938" t="n">
        <v>12541</v>
      </c>
      <c r="AO1938" t="n">
        <v>840</v>
      </c>
      <c r="AP1938"/>
      <c r="AQ1938"/>
      <c r="AR1938"/>
    </row>
    <row r="1939">
      <c r="A1939" t="n">
        <v>187639</v>
      </c>
      <c r="B1939" t="s">
        <v>3168</v>
      </c>
      <c r="C1939" t="s">
        <v>587</v>
      </c>
      <c r="D1939" t="s">
        <v>333</v>
      </c>
      <c r="E1939" t="s">
        <v>283</v>
      </c>
      <c r="F1939" t="s">
        <v>173</v>
      </c>
      <c r="G1939" t="s">
        <v>149</v>
      </c>
      <c r="H1939" t="s">
        <v>174</v>
      </c>
      <c r="I1939" t="s">
        <v>175</v>
      </c>
      <c r="J1939" t="s">
        <v>168</v>
      </c>
      <c r="K1939" t="s">
        <v>176</v>
      </c>
      <c r="L1939" t="s">
        <v>155</v>
      </c>
      <c r="M1939" t="s">
        <v>155</v>
      </c>
      <c r="N1939" t="n">
        <v>-103.1659</v>
      </c>
      <c r="O1939" t="n">
        <v>34.4025</v>
      </c>
      <c r="P1939" t="n">
        <v>3299</v>
      </c>
      <c r="Q1939" t="n">
        <v>3299</v>
      </c>
      <c r="R1939" t="n">
        <v>68</v>
      </c>
      <c r="S1939" t="n">
        <v>43.3</v>
      </c>
      <c r="T1939" t="n">
        <v>4.9</v>
      </c>
      <c r="U1939" t="n">
        <v>45.2</v>
      </c>
      <c r="V1939" t="n">
        <v>1.3</v>
      </c>
      <c r="W1939" t="n">
        <v>0</v>
      </c>
      <c r="X1939" t="n">
        <v>57</v>
      </c>
      <c r="Y1939" t="n">
        <v>42</v>
      </c>
      <c r="Z1939" t="n">
        <v>14</v>
      </c>
      <c r="AA1939" t="n">
        <v>177</v>
      </c>
      <c r="AB1939" t="n">
        <v>40.7</v>
      </c>
      <c r="AC1939"/>
      <c r="AD1939"/>
      <c r="AE1939"/>
      <c r="AF1939" t="n">
        <v>178</v>
      </c>
      <c r="AG1939" t="n">
        <v>31</v>
      </c>
      <c r="AH1939" t="n">
        <v>45</v>
      </c>
      <c r="AI1939" t="n">
        <v>5167</v>
      </c>
      <c r="AJ1939" t="n">
        <v>2755</v>
      </c>
      <c r="AK1939" t="n">
        <v>3573</v>
      </c>
      <c r="AL1939" t="n">
        <v>4486</v>
      </c>
      <c r="AM1939" t="n">
        <v>8286</v>
      </c>
      <c r="AN1939"/>
      <c r="AO1939" t="n">
        <v>199</v>
      </c>
      <c r="AP1939"/>
      <c r="AQ1939"/>
      <c r="AR1939"/>
    </row>
    <row r="1940">
      <c r="A1940" t="n">
        <v>187648</v>
      </c>
      <c r="B1940" t="s">
        <v>3169</v>
      </c>
      <c r="C1940" t="s">
        <v>3170</v>
      </c>
      <c r="D1940" t="s">
        <v>333</v>
      </c>
      <c r="E1940" t="s">
        <v>283</v>
      </c>
      <c r="F1940" t="s">
        <v>148</v>
      </c>
      <c r="G1940" t="s">
        <v>149</v>
      </c>
      <c r="H1940" t="s">
        <v>150</v>
      </c>
      <c r="I1940" t="s">
        <v>175</v>
      </c>
      <c r="J1940" t="s">
        <v>152</v>
      </c>
      <c r="K1940" t="s">
        <v>153</v>
      </c>
      <c r="L1940" t="s">
        <v>155</v>
      </c>
      <c r="M1940" t="s">
        <v>155</v>
      </c>
      <c r="N1940" t="n">
        <v>-103.3482</v>
      </c>
      <c r="O1940" t="n">
        <v>34.1756</v>
      </c>
      <c r="P1940" t="n">
        <v>6892</v>
      </c>
      <c r="Q1940" t="n">
        <v>5200</v>
      </c>
      <c r="R1940" t="n">
        <v>61.9</v>
      </c>
      <c r="S1940" t="n">
        <v>31.8</v>
      </c>
      <c r="T1940" t="n">
        <v>4.1</v>
      </c>
      <c r="U1940" t="n">
        <v>36.2</v>
      </c>
      <c r="V1940" t="n">
        <v>1.1</v>
      </c>
      <c r="W1940" t="n">
        <v>2</v>
      </c>
      <c r="X1940" t="n">
        <v>62</v>
      </c>
      <c r="Y1940" t="n">
        <v>50</v>
      </c>
      <c r="Z1940" t="n">
        <v>17</v>
      </c>
      <c r="AA1940" t="n">
        <v>623</v>
      </c>
      <c r="AB1940" t="n">
        <v>39.8</v>
      </c>
      <c r="AC1940" t="n">
        <v>618</v>
      </c>
      <c r="AD1940" t="n">
        <v>34</v>
      </c>
      <c r="AE1940" t="n">
        <v>23.1</v>
      </c>
      <c r="AF1940" t="n">
        <v>412</v>
      </c>
      <c r="AG1940" t="n">
        <v>32</v>
      </c>
      <c r="AH1940" t="n">
        <v>60</v>
      </c>
      <c r="AI1940" t="n">
        <v>6683</v>
      </c>
      <c r="AJ1940" t="n">
        <v>4722</v>
      </c>
      <c r="AK1940" t="n">
        <v>5663</v>
      </c>
      <c r="AL1940" t="n">
        <v>7332</v>
      </c>
      <c r="AM1940" t="n">
        <v>8346</v>
      </c>
      <c r="AN1940" t="n">
        <v>11849</v>
      </c>
      <c r="AO1940" t="n">
        <v>204</v>
      </c>
      <c r="AP1940" t="n">
        <v>703</v>
      </c>
      <c r="AQ1940" t="n">
        <v>322</v>
      </c>
      <c r="AR1940"/>
    </row>
    <row r="1941">
      <c r="A1941" t="n">
        <v>187666</v>
      </c>
      <c r="B1941" t="s">
        <v>3171</v>
      </c>
      <c r="C1941" t="s">
        <v>3172</v>
      </c>
      <c r="D1941" t="s">
        <v>333</v>
      </c>
      <c r="E1941" t="s">
        <v>283</v>
      </c>
      <c r="F1941" t="s">
        <v>173</v>
      </c>
      <c r="G1941" t="s">
        <v>149</v>
      </c>
      <c r="H1941" t="s">
        <v>174</v>
      </c>
      <c r="I1941" t="s">
        <v>175</v>
      </c>
      <c r="J1941" t="s">
        <v>168</v>
      </c>
      <c r="K1941" t="s">
        <v>176</v>
      </c>
      <c r="L1941" t="s">
        <v>155</v>
      </c>
      <c r="M1941" t="s">
        <v>155</v>
      </c>
      <c r="N1941" t="n">
        <v>-104.5257</v>
      </c>
      <c r="O1941" t="n">
        <v>33.3132</v>
      </c>
      <c r="P1941" t="n">
        <v>2901</v>
      </c>
      <c r="Q1941" t="n">
        <v>2901</v>
      </c>
      <c r="R1941" t="n">
        <v>56.1</v>
      </c>
      <c r="S1941" t="n">
        <v>23.4</v>
      </c>
      <c r="T1941" t="n">
        <v>1.4</v>
      </c>
      <c r="U1941" t="n">
        <v>44.6</v>
      </c>
      <c r="V1941" t="n">
        <v>1.2</v>
      </c>
      <c r="W1941" t="n">
        <v>0</v>
      </c>
      <c r="X1941" t="n">
        <v>50</v>
      </c>
      <c r="Y1941" t="n">
        <v>40</v>
      </c>
      <c r="Z1941" t="n">
        <v>18</v>
      </c>
      <c r="AA1941" t="n">
        <v>255</v>
      </c>
      <c r="AB1941" t="n">
        <v>27.8</v>
      </c>
      <c r="AC1941"/>
      <c r="AD1941"/>
      <c r="AE1941"/>
      <c r="AF1941" t="n">
        <v>314</v>
      </c>
      <c r="AG1941" t="n">
        <v>27</v>
      </c>
      <c r="AH1941" t="n">
        <v>63</v>
      </c>
      <c r="AI1941" t="n">
        <v>6635</v>
      </c>
      <c r="AJ1941" t="n">
        <v>3396</v>
      </c>
      <c r="AK1941" t="n">
        <v>3839</v>
      </c>
      <c r="AL1941" t="n">
        <v>7299</v>
      </c>
      <c r="AM1941" t="n">
        <v>9146</v>
      </c>
      <c r="AN1941" t="n">
        <v>11412</v>
      </c>
      <c r="AO1941" t="n">
        <v>203</v>
      </c>
      <c r="AP1941"/>
      <c r="AQ1941"/>
      <c r="AR1941"/>
    </row>
    <row r="1942">
      <c r="A1942" t="n">
        <v>187745</v>
      </c>
      <c r="B1942" t="s">
        <v>3173</v>
      </c>
      <c r="C1942" t="s">
        <v>3174</v>
      </c>
      <c r="D1942" t="s">
        <v>333</v>
      </c>
      <c r="E1942" t="s">
        <v>283</v>
      </c>
      <c r="F1942" t="s">
        <v>148</v>
      </c>
      <c r="G1942" t="s">
        <v>149</v>
      </c>
      <c r="H1942" t="s">
        <v>150</v>
      </c>
      <c r="I1942" t="s">
        <v>205</v>
      </c>
      <c r="J1942" t="s">
        <v>164</v>
      </c>
      <c r="K1942" t="s">
        <v>323</v>
      </c>
      <c r="L1942" t="s">
        <v>155</v>
      </c>
      <c r="M1942" t="s">
        <v>154</v>
      </c>
      <c r="N1942" t="n">
        <v>-106.01</v>
      </c>
      <c r="O1942" t="n">
        <v>35.5866</v>
      </c>
      <c r="P1942" t="n">
        <v>1173</v>
      </c>
      <c r="Q1942" t="n">
        <v>1096</v>
      </c>
      <c r="R1942" t="n">
        <v>60.3</v>
      </c>
      <c r="S1942" t="n">
        <v>11.2</v>
      </c>
      <c r="T1942" t="n">
        <v>0.9</v>
      </c>
      <c r="U1942" t="n">
        <v>25.9</v>
      </c>
      <c r="V1942" t="n">
        <v>1.1</v>
      </c>
      <c r="W1942" t="n">
        <v>0</v>
      </c>
      <c r="X1942" t="n">
        <v>58</v>
      </c>
      <c r="Y1942" t="n">
        <v>67</v>
      </c>
      <c r="Z1942" t="n">
        <v>8</v>
      </c>
      <c r="AA1942" t="n">
        <v>53</v>
      </c>
      <c r="AB1942" t="n">
        <v>24.5</v>
      </c>
      <c r="AC1942" t="n">
        <v>43</v>
      </c>
      <c r="AD1942" t="n">
        <v>27.9</v>
      </c>
      <c r="AE1942" t="n">
        <v>11.6</v>
      </c>
      <c r="AF1942" t="n">
        <v>50</v>
      </c>
      <c r="AG1942" t="n">
        <v>20</v>
      </c>
      <c r="AH1942" t="n">
        <v>34</v>
      </c>
      <c r="AI1942" t="n">
        <v>14334</v>
      </c>
      <c r="AJ1942" t="n">
        <v>13316</v>
      </c>
      <c r="AK1942" t="n">
        <v>10335</v>
      </c>
      <c r="AL1942" t="n">
        <v>12720</v>
      </c>
      <c r="AM1942"/>
      <c r="AN1942"/>
      <c r="AO1942" t="n">
        <v>4</v>
      </c>
      <c r="AP1942" t="n">
        <v>33</v>
      </c>
      <c r="AQ1942" t="n">
        <v>22</v>
      </c>
      <c r="AR1942"/>
    </row>
    <row r="1943">
      <c r="A1943" t="n">
        <v>187897</v>
      </c>
      <c r="B1943" t="s">
        <v>3175</v>
      </c>
      <c r="C1943" t="s">
        <v>2977</v>
      </c>
      <c r="D1943" t="s">
        <v>333</v>
      </c>
      <c r="E1943" t="s">
        <v>283</v>
      </c>
      <c r="F1943" t="s">
        <v>148</v>
      </c>
      <c r="G1943" t="s">
        <v>149</v>
      </c>
      <c r="H1943" t="s">
        <v>150</v>
      </c>
      <c r="I1943" t="s">
        <v>175</v>
      </c>
      <c r="J1943" t="s">
        <v>168</v>
      </c>
      <c r="K1943" t="s">
        <v>153</v>
      </c>
      <c r="L1943" t="s">
        <v>155</v>
      </c>
      <c r="M1943" t="s">
        <v>155</v>
      </c>
      <c r="N1943" t="n">
        <v>-105.2192</v>
      </c>
      <c r="O1943" t="n">
        <v>35.5962</v>
      </c>
      <c r="P1943" t="n">
        <v>3486</v>
      </c>
      <c r="Q1943" t="n">
        <v>2004</v>
      </c>
      <c r="R1943" t="n">
        <v>64</v>
      </c>
      <c r="S1943" t="n">
        <v>15</v>
      </c>
      <c r="T1943" t="n">
        <v>5.8</v>
      </c>
      <c r="U1943" t="n">
        <v>60.2</v>
      </c>
      <c r="V1943" t="n">
        <v>0.6</v>
      </c>
      <c r="W1943" t="n">
        <v>4</v>
      </c>
      <c r="X1943" t="n">
        <v>57</v>
      </c>
      <c r="Y1943" t="n">
        <v>20</v>
      </c>
      <c r="Z1943" t="n">
        <v>10</v>
      </c>
      <c r="AA1943" t="n">
        <v>254</v>
      </c>
      <c r="AB1943" t="n">
        <v>25.6</v>
      </c>
      <c r="AC1943" t="n">
        <v>254</v>
      </c>
      <c r="AD1943" t="n">
        <v>25.6</v>
      </c>
      <c r="AE1943" t="n">
        <v>16.1</v>
      </c>
      <c r="AF1943" t="n">
        <v>225</v>
      </c>
      <c r="AG1943" t="n">
        <v>46</v>
      </c>
      <c r="AH1943" t="n">
        <v>85</v>
      </c>
      <c r="AI1943" t="n">
        <v>15106</v>
      </c>
      <c r="AJ1943" t="n">
        <v>13501</v>
      </c>
      <c r="AK1943" t="n">
        <v>13953</v>
      </c>
      <c r="AL1943" t="n">
        <v>15596</v>
      </c>
      <c r="AM1943" t="n">
        <v>14350</v>
      </c>
      <c r="AN1943" t="n">
        <v>14797</v>
      </c>
      <c r="AO1943" t="n">
        <v>1</v>
      </c>
      <c r="AP1943" t="n">
        <v>395</v>
      </c>
      <c r="AQ1943" t="n">
        <v>342</v>
      </c>
      <c r="AR1943"/>
    </row>
    <row r="1944">
      <c r="A1944" t="n">
        <v>187903</v>
      </c>
      <c r="B1944" t="s">
        <v>3176</v>
      </c>
      <c r="C1944" t="s">
        <v>3177</v>
      </c>
      <c r="D1944" t="s">
        <v>333</v>
      </c>
      <c r="E1944" t="s">
        <v>283</v>
      </c>
      <c r="F1944" t="s">
        <v>173</v>
      </c>
      <c r="G1944" t="s">
        <v>149</v>
      </c>
      <c r="H1944" t="s">
        <v>174</v>
      </c>
      <c r="I1944" t="s">
        <v>175</v>
      </c>
      <c r="J1944" t="s">
        <v>168</v>
      </c>
      <c r="K1944" t="s">
        <v>176</v>
      </c>
      <c r="L1944" t="s">
        <v>155</v>
      </c>
      <c r="M1944" t="s">
        <v>155</v>
      </c>
      <c r="N1944" t="n">
        <v>-103.1829</v>
      </c>
      <c r="O1944" t="n">
        <v>32.7578</v>
      </c>
      <c r="P1944" t="n">
        <v>2771</v>
      </c>
      <c r="Q1944" t="n">
        <v>2771</v>
      </c>
      <c r="R1944" t="n">
        <v>60.3</v>
      </c>
      <c r="S1944" t="n">
        <v>28.3</v>
      </c>
      <c r="T1944" t="n">
        <v>7.4</v>
      </c>
      <c r="U1944" t="n">
        <v>57.8</v>
      </c>
      <c r="V1944" t="n">
        <v>1</v>
      </c>
      <c r="W1944" t="n">
        <v>0.3</v>
      </c>
      <c r="X1944" t="n">
        <v>43</v>
      </c>
      <c r="Y1944" t="n">
        <v>15</v>
      </c>
      <c r="Z1944" t="n">
        <v>14</v>
      </c>
      <c r="AA1944" t="n">
        <v>323</v>
      </c>
      <c r="AB1944" t="n">
        <v>24.1</v>
      </c>
      <c r="AC1944"/>
      <c r="AD1944"/>
      <c r="AE1944"/>
      <c r="AF1944" t="n">
        <v>524</v>
      </c>
      <c r="AG1944" t="n">
        <v>26</v>
      </c>
      <c r="AH1944" t="n">
        <v>47</v>
      </c>
      <c r="AI1944" t="n">
        <v>5924</v>
      </c>
      <c r="AJ1944" t="n">
        <v>5806</v>
      </c>
      <c r="AK1944" t="n">
        <v>6386</v>
      </c>
      <c r="AL1944" t="n">
        <v>7488</v>
      </c>
      <c r="AM1944" t="n">
        <v>8107</v>
      </c>
      <c r="AN1944" t="n">
        <v>8826</v>
      </c>
      <c r="AO1944" t="n">
        <v>243</v>
      </c>
      <c r="AP1944"/>
      <c r="AQ1944"/>
      <c r="AR1944"/>
    </row>
    <row r="1945">
      <c r="A1945" t="n">
        <v>187912</v>
      </c>
      <c r="B1945" t="s">
        <v>3178</v>
      </c>
      <c r="C1945" t="s">
        <v>3172</v>
      </c>
      <c r="D1945" t="s">
        <v>333</v>
      </c>
      <c r="E1945" t="s">
        <v>283</v>
      </c>
      <c r="F1945" t="s">
        <v>173</v>
      </c>
      <c r="G1945" t="s">
        <v>149</v>
      </c>
      <c r="H1945" t="s">
        <v>174</v>
      </c>
      <c r="I1945" t="s">
        <v>175</v>
      </c>
      <c r="J1945" t="s">
        <v>164</v>
      </c>
      <c r="K1945" t="s">
        <v>176</v>
      </c>
      <c r="L1945" t="s">
        <v>155</v>
      </c>
      <c r="M1945" t="s">
        <v>155</v>
      </c>
      <c r="N1945" t="n">
        <v>-104.5244</v>
      </c>
      <c r="O1945" t="n">
        <v>33.4096</v>
      </c>
      <c r="P1945" t="n">
        <v>515</v>
      </c>
      <c r="Q1945" t="n">
        <v>515</v>
      </c>
      <c r="R1945" t="n">
        <v>22.1</v>
      </c>
      <c r="S1945" t="n">
        <v>22.1</v>
      </c>
      <c r="T1945" t="n">
        <v>12.8</v>
      </c>
      <c r="U1945" t="n">
        <v>29.1</v>
      </c>
      <c r="V1945" t="n">
        <v>4.7</v>
      </c>
      <c r="W1945" t="n">
        <v>18.3</v>
      </c>
      <c r="X1945" t="n">
        <v>58</v>
      </c>
      <c r="Y1945"/>
      <c r="Z1945" t="n">
        <v>14</v>
      </c>
      <c r="AA1945" t="n">
        <v>229</v>
      </c>
      <c r="AB1945" t="n">
        <v>38.4</v>
      </c>
      <c r="AC1945"/>
      <c r="AD1945"/>
      <c r="AE1945"/>
      <c r="AF1945" t="n">
        <v>192</v>
      </c>
      <c r="AG1945" t="n">
        <v>26</v>
      </c>
      <c r="AH1945" t="n">
        <v>78</v>
      </c>
      <c r="AI1945" t="n">
        <v>6968</v>
      </c>
      <c r="AJ1945" t="n">
        <v>2748</v>
      </c>
      <c r="AK1945" t="n">
        <v>4263</v>
      </c>
      <c r="AL1945" t="n">
        <v>5727</v>
      </c>
      <c r="AM1945" t="n">
        <v>15409</v>
      </c>
      <c r="AN1945" t="n">
        <v>9685</v>
      </c>
      <c r="AO1945" t="n">
        <v>125</v>
      </c>
      <c r="AP1945"/>
      <c r="AQ1945"/>
      <c r="AR1945"/>
    </row>
    <row r="1946">
      <c r="A1946" t="n">
        <v>187958</v>
      </c>
      <c r="B1946" t="s">
        <v>3179</v>
      </c>
      <c r="C1946" t="s">
        <v>3180</v>
      </c>
      <c r="D1946" t="s">
        <v>333</v>
      </c>
      <c r="E1946" t="s">
        <v>283</v>
      </c>
      <c r="F1946" t="s">
        <v>173</v>
      </c>
      <c r="G1946" t="s">
        <v>149</v>
      </c>
      <c r="H1946" t="s">
        <v>174</v>
      </c>
      <c r="I1946" t="s">
        <v>175</v>
      </c>
      <c r="J1946" t="s">
        <v>168</v>
      </c>
      <c r="K1946" t="s">
        <v>176</v>
      </c>
      <c r="L1946" t="s">
        <v>155</v>
      </c>
      <c r="M1946" t="s">
        <v>155</v>
      </c>
      <c r="N1946" t="n">
        <v>-108.7273</v>
      </c>
      <c r="O1946" t="n">
        <v>35.5027</v>
      </c>
      <c r="P1946" t="n">
        <v>2841</v>
      </c>
      <c r="Q1946" t="n">
        <v>2841</v>
      </c>
      <c r="R1946" t="n">
        <v>62.2</v>
      </c>
      <c r="S1946" t="n">
        <v>12</v>
      </c>
      <c r="T1946" t="n">
        <v>1.4</v>
      </c>
      <c r="U1946" t="n">
        <v>26.6</v>
      </c>
      <c r="V1946" t="n">
        <v>3</v>
      </c>
      <c r="W1946" t="n">
        <v>1.2</v>
      </c>
      <c r="X1946" t="n">
        <v>56</v>
      </c>
      <c r="Y1946" t="n">
        <v>17</v>
      </c>
      <c r="Z1946" t="n">
        <v>13</v>
      </c>
      <c r="AA1946" t="n">
        <v>96</v>
      </c>
      <c r="AB1946" t="n">
        <v>18.8</v>
      </c>
      <c r="AC1946"/>
      <c r="AD1946"/>
      <c r="AE1946"/>
      <c r="AF1946" t="n">
        <v>179</v>
      </c>
      <c r="AG1946" t="n">
        <v>28</v>
      </c>
      <c r="AH1946" t="n">
        <v>33</v>
      </c>
      <c r="AI1946" t="n">
        <v>4750</v>
      </c>
      <c r="AJ1946" t="n">
        <v>4921</v>
      </c>
      <c r="AK1946" t="n">
        <v>5712</v>
      </c>
      <c r="AL1946" t="n">
        <v>6822</v>
      </c>
      <c r="AM1946" t="n">
        <v>10408</v>
      </c>
      <c r="AN1946"/>
      <c r="AO1946" t="n">
        <v>252</v>
      </c>
      <c r="AP1946"/>
      <c r="AQ1946"/>
      <c r="AR1946"/>
    </row>
    <row r="1947">
      <c r="A1947" t="n">
        <v>187967</v>
      </c>
      <c r="B1947" t="s">
        <v>3181</v>
      </c>
      <c r="C1947" t="s">
        <v>3182</v>
      </c>
      <c r="D1947" t="s">
        <v>333</v>
      </c>
      <c r="E1947" t="s">
        <v>283</v>
      </c>
      <c r="F1947" t="s">
        <v>148</v>
      </c>
      <c r="G1947" t="s">
        <v>149</v>
      </c>
      <c r="H1947" t="s">
        <v>150</v>
      </c>
      <c r="I1947" t="s">
        <v>175</v>
      </c>
      <c r="J1947" t="s">
        <v>168</v>
      </c>
      <c r="K1947" t="s">
        <v>153</v>
      </c>
      <c r="L1947" t="s">
        <v>155</v>
      </c>
      <c r="M1947" t="s">
        <v>155</v>
      </c>
      <c r="N1947" t="n">
        <v>-106.9052</v>
      </c>
      <c r="O1947" t="n">
        <v>34.067</v>
      </c>
      <c r="P1947" t="n">
        <v>2014</v>
      </c>
      <c r="Q1947" t="n">
        <v>1456</v>
      </c>
      <c r="R1947" t="n">
        <v>32.3</v>
      </c>
      <c r="S1947" t="n">
        <v>46.6</v>
      </c>
      <c r="T1947" t="n">
        <v>1</v>
      </c>
      <c r="U1947" t="n">
        <v>38.6</v>
      </c>
      <c r="V1947" t="n">
        <v>3</v>
      </c>
      <c r="W1947" t="n">
        <v>1.3</v>
      </c>
      <c r="X1947" t="n">
        <v>77</v>
      </c>
      <c r="Y1947" t="n">
        <v>50</v>
      </c>
      <c r="Z1947" t="n">
        <v>10</v>
      </c>
      <c r="AA1947" t="n">
        <v>236</v>
      </c>
      <c r="AB1947" t="n">
        <v>56.4</v>
      </c>
      <c r="AC1947" t="n">
        <v>236</v>
      </c>
      <c r="AD1947" t="n">
        <v>56.4</v>
      </c>
      <c r="AE1947" t="n">
        <v>31.8</v>
      </c>
      <c r="AF1947" t="n">
        <v>299</v>
      </c>
      <c r="AG1947" t="n">
        <v>31</v>
      </c>
      <c r="AH1947" t="n">
        <v>87</v>
      </c>
      <c r="AI1947" t="n">
        <v>9133</v>
      </c>
      <c r="AJ1947" t="n">
        <v>3970</v>
      </c>
      <c r="AK1947" t="n">
        <v>5067</v>
      </c>
      <c r="AL1947" t="n">
        <v>8676</v>
      </c>
      <c r="AM1947" t="n">
        <v>11907</v>
      </c>
      <c r="AN1947" t="n">
        <v>12207</v>
      </c>
      <c r="AO1947" t="n">
        <v>3</v>
      </c>
      <c r="AP1947" t="n">
        <v>229</v>
      </c>
      <c r="AQ1947" t="n">
        <v>98</v>
      </c>
      <c r="AR1947" t="n">
        <v>11</v>
      </c>
    </row>
    <row r="1948">
      <c r="A1948" t="n">
        <v>187976</v>
      </c>
      <c r="B1948" t="s">
        <v>3183</v>
      </c>
      <c r="C1948" t="s">
        <v>3184</v>
      </c>
      <c r="D1948" t="s">
        <v>333</v>
      </c>
      <c r="E1948" t="s">
        <v>283</v>
      </c>
      <c r="F1948" t="s">
        <v>173</v>
      </c>
      <c r="G1948" t="s">
        <v>149</v>
      </c>
      <c r="H1948" t="s">
        <v>174</v>
      </c>
      <c r="I1948" t="s">
        <v>175</v>
      </c>
      <c r="J1948" t="s">
        <v>164</v>
      </c>
      <c r="K1948" t="s">
        <v>176</v>
      </c>
      <c r="L1948" t="s">
        <v>155</v>
      </c>
      <c r="M1948" t="s">
        <v>155</v>
      </c>
      <c r="N1948" t="n">
        <v>-106.3196</v>
      </c>
      <c r="O1948" t="n">
        <v>35.8862</v>
      </c>
      <c r="P1948" t="n">
        <v>1887</v>
      </c>
      <c r="Q1948" t="n">
        <v>1887</v>
      </c>
      <c r="R1948" t="n">
        <v>52.5</v>
      </c>
      <c r="S1948" t="n">
        <v>29</v>
      </c>
      <c r="T1948" t="n">
        <v>2.3</v>
      </c>
      <c r="U1948" t="n">
        <v>51.5</v>
      </c>
      <c r="V1948" t="n">
        <v>4</v>
      </c>
      <c r="W1948" t="n">
        <v>1.5</v>
      </c>
      <c r="X1948" t="n">
        <v>62</v>
      </c>
      <c r="Y1948" t="n">
        <v>8</v>
      </c>
      <c r="Z1948" t="n">
        <v>11</v>
      </c>
      <c r="AA1948" t="n">
        <v>54</v>
      </c>
      <c r="AB1948" t="n">
        <v>29.6</v>
      </c>
      <c r="AC1948"/>
      <c r="AD1948"/>
      <c r="AE1948"/>
      <c r="AF1948" t="n">
        <v>29</v>
      </c>
      <c r="AG1948" t="n">
        <v>6</v>
      </c>
      <c r="AH1948" t="n">
        <v>17</v>
      </c>
      <c r="AI1948" t="n">
        <v>10663</v>
      </c>
      <c r="AJ1948" t="n">
        <v>8792</v>
      </c>
      <c r="AK1948" t="n">
        <v>9255</v>
      </c>
      <c r="AL1948" t="n">
        <v>13905</v>
      </c>
      <c r="AM1948" t="n">
        <v>14405</v>
      </c>
      <c r="AN1948"/>
      <c r="AO1948" t="n">
        <v>57</v>
      </c>
      <c r="AP1948"/>
      <c r="AQ1948"/>
      <c r="AR1948"/>
    </row>
    <row r="1949">
      <c r="A1949" t="n">
        <v>187985</v>
      </c>
      <c r="B1949" t="s">
        <v>3185</v>
      </c>
      <c r="C1949" t="s">
        <v>332</v>
      </c>
      <c r="D1949" t="s">
        <v>333</v>
      </c>
      <c r="E1949" t="s">
        <v>283</v>
      </c>
      <c r="F1949" t="s">
        <v>148</v>
      </c>
      <c r="G1949" t="s">
        <v>149</v>
      </c>
      <c r="H1949" t="s">
        <v>150</v>
      </c>
      <c r="I1949" t="s">
        <v>151</v>
      </c>
      <c r="J1949" t="s">
        <v>158</v>
      </c>
      <c r="K1949" t="s">
        <v>159</v>
      </c>
      <c r="L1949" t="s">
        <v>155</v>
      </c>
      <c r="M1949" t="s">
        <v>155</v>
      </c>
      <c r="N1949" t="n">
        <v>-106.6202</v>
      </c>
      <c r="O1949" t="n">
        <v>35.0839</v>
      </c>
      <c r="P1949" t="n">
        <v>24281</v>
      </c>
      <c r="Q1949" t="n">
        <v>17689</v>
      </c>
      <c r="R1949" t="n">
        <v>57.9</v>
      </c>
      <c r="S1949" t="n">
        <v>28.1</v>
      </c>
      <c r="T1949" t="n">
        <v>3.1</v>
      </c>
      <c r="U1949" t="n">
        <v>50.4</v>
      </c>
      <c r="V1949" t="n">
        <v>4.3</v>
      </c>
      <c r="W1949" t="n">
        <v>2.1</v>
      </c>
      <c r="X1949" t="n">
        <v>73</v>
      </c>
      <c r="Y1949" t="n">
        <v>52</v>
      </c>
      <c r="Z1949" t="n">
        <v>15</v>
      </c>
      <c r="AA1949" t="n">
        <v>3164</v>
      </c>
      <c r="AB1949" t="n">
        <v>52.5</v>
      </c>
      <c r="AC1949" t="n">
        <v>3164</v>
      </c>
      <c r="AD1949" t="n">
        <v>52.1</v>
      </c>
      <c r="AE1949" t="n">
        <v>36.3</v>
      </c>
      <c r="AF1949" t="n">
        <v>3391</v>
      </c>
      <c r="AG1949" t="n">
        <v>36</v>
      </c>
      <c r="AH1949" t="n">
        <v>88</v>
      </c>
      <c r="AI1949" t="n">
        <v>7528</v>
      </c>
      <c r="AJ1949" t="n">
        <v>13908</v>
      </c>
      <c r="AK1949" t="n">
        <v>15609</v>
      </c>
      <c r="AL1949" t="n">
        <v>18586</v>
      </c>
      <c r="AM1949" t="n">
        <v>20679</v>
      </c>
      <c r="AN1949" t="n">
        <v>20948</v>
      </c>
      <c r="AO1949"/>
      <c r="AP1949" t="n">
        <v>2995</v>
      </c>
      <c r="AQ1949" t="n">
        <v>1345</v>
      </c>
      <c r="AR1949" t="n">
        <v>475</v>
      </c>
    </row>
    <row r="1950">
      <c r="A1950" t="n">
        <v>187994</v>
      </c>
      <c r="B1950" t="s">
        <v>3186</v>
      </c>
      <c r="C1950" t="s">
        <v>3187</v>
      </c>
      <c r="D1950" t="s">
        <v>333</v>
      </c>
      <c r="E1950" t="s">
        <v>283</v>
      </c>
      <c r="F1950" t="s">
        <v>173</v>
      </c>
      <c r="G1950" t="s">
        <v>149</v>
      </c>
      <c r="H1950" t="s">
        <v>174</v>
      </c>
      <c r="I1950" t="s">
        <v>205</v>
      </c>
      <c r="J1950" t="s">
        <v>168</v>
      </c>
      <c r="K1950" t="s">
        <v>176</v>
      </c>
      <c r="L1950" t="s">
        <v>155</v>
      </c>
      <c r="M1950" t="s">
        <v>155</v>
      </c>
      <c r="N1950" t="n">
        <v>-105.9262</v>
      </c>
      <c r="O1950" t="n">
        <v>32.9203</v>
      </c>
      <c r="P1950" t="n">
        <v>1548</v>
      </c>
      <c r="Q1950" t="n">
        <v>1548</v>
      </c>
      <c r="R1950" t="n">
        <v>65.6</v>
      </c>
      <c r="S1950" t="n">
        <v>35.7</v>
      </c>
      <c r="T1950" t="n">
        <v>3.4</v>
      </c>
      <c r="U1950" t="n">
        <v>47.2</v>
      </c>
      <c r="V1950" t="n">
        <v>2.3</v>
      </c>
      <c r="W1950" t="n">
        <v>1.9</v>
      </c>
      <c r="X1950" t="n">
        <v>54</v>
      </c>
      <c r="Y1950" t="n">
        <v>37</v>
      </c>
      <c r="Z1950" t="n">
        <v>13</v>
      </c>
      <c r="AA1950" t="n">
        <v>61</v>
      </c>
      <c r="AB1950" t="n">
        <v>19.7</v>
      </c>
      <c r="AC1950"/>
      <c r="AD1950"/>
      <c r="AE1950"/>
      <c r="AF1950" t="n">
        <v>94</v>
      </c>
      <c r="AG1950" t="n">
        <v>26</v>
      </c>
      <c r="AH1950" t="n">
        <v>41</v>
      </c>
      <c r="AI1950" t="n">
        <v>7038</v>
      </c>
      <c r="AJ1950" t="n">
        <v>5119</v>
      </c>
      <c r="AK1950" t="n">
        <v>5887</v>
      </c>
      <c r="AL1950" t="n">
        <v>8648</v>
      </c>
      <c r="AM1950" t="n">
        <v>10327</v>
      </c>
      <c r="AN1950"/>
      <c r="AO1950" t="n">
        <v>65</v>
      </c>
      <c r="AP1950"/>
      <c r="AQ1950"/>
      <c r="AR1950"/>
    </row>
    <row r="1951">
      <c r="A1951" t="n">
        <v>188003</v>
      </c>
      <c r="B1951" t="s">
        <v>3188</v>
      </c>
      <c r="C1951" t="s">
        <v>651</v>
      </c>
      <c r="D1951" t="s">
        <v>333</v>
      </c>
      <c r="E1951" t="s">
        <v>283</v>
      </c>
      <c r="F1951" t="s">
        <v>173</v>
      </c>
      <c r="G1951" t="s">
        <v>149</v>
      </c>
      <c r="H1951" t="s">
        <v>174</v>
      </c>
      <c r="I1951" t="s">
        <v>205</v>
      </c>
      <c r="J1951" t="s">
        <v>168</v>
      </c>
      <c r="K1951" t="s">
        <v>176</v>
      </c>
      <c r="L1951" t="s">
        <v>155</v>
      </c>
      <c r="M1951" t="s">
        <v>155</v>
      </c>
      <c r="N1951" t="n">
        <v>-104.2655</v>
      </c>
      <c r="O1951" t="n">
        <v>32.442</v>
      </c>
      <c r="P1951" t="n">
        <v>2475</v>
      </c>
      <c r="Q1951" t="n">
        <v>2475</v>
      </c>
      <c r="R1951" t="n">
        <v>65.3</v>
      </c>
      <c r="S1951" t="n">
        <v>27.6</v>
      </c>
      <c r="T1951" t="n">
        <v>1.8</v>
      </c>
      <c r="U1951" t="n">
        <v>58.3</v>
      </c>
      <c r="V1951" t="n">
        <v>1.3</v>
      </c>
      <c r="W1951" t="n">
        <v>1.7</v>
      </c>
      <c r="X1951" t="n">
        <v>46</v>
      </c>
      <c r="Y1951" t="n">
        <v>44</v>
      </c>
      <c r="Z1951" t="n">
        <v>9</v>
      </c>
      <c r="AA1951" t="n">
        <v>100</v>
      </c>
      <c r="AB1951" t="n">
        <v>29</v>
      </c>
      <c r="AC1951"/>
      <c r="AD1951"/>
      <c r="AE1951"/>
      <c r="AF1951" t="n">
        <v>103</v>
      </c>
      <c r="AG1951" t="n">
        <v>11</v>
      </c>
      <c r="AH1951" t="n">
        <v>21</v>
      </c>
      <c r="AI1951" t="n">
        <v>8126</v>
      </c>
      <c r="AJ1951" t="n">
        <v>3851</v>
      </c>
      <c r="AK1951" t="n">
        <v>3946</v>
      </c>
      <c r="AL1951" t="n">
        <v>7721</v>
      </c>
      <c r="AM1951" t="n">
        <v>6956</v>
      </c>
      <c r="AN1951"/>
      <c r="AO1951" t="n">
        <v>95</v>
      </c>
      <c r="AP1951"/>
      <c r="AQ1951"/>
      <c r="AR1951"/>
    </row>
    <row r="1952">
      <c r="A1952" t="n">
        <v>188021</v>
      </c>
      <c r="B1952" t="s">
        <v>3189</v>
      </c>
      <c r="C1952" t="s">
        <v>3190</v>
      </c>
      <c r="D1952" t="s">
        <v>333</v>
      </c>
      <c r="E1952" t="s">
        <v>283</v>
      </c>
      <c r="F1952" t="s">
        <v>173</v>
      </c>
      <c r="G1952" t="s">
        <v>149</v>
      </c>
      <c r="H1952" t="s">
        <v>174</v>
      </c>
      <c r="I1952" t="s">
        <v>175</v>
      </c>
      <c r="J1952" t="s">
        <v>164</v>
      </c>
      <c r="K1952" t="s">
        <v>176</v>
      </c>
      <c r="L1952" t="s">
        <v>155</v>
      </c>
      <c r="M1952" t="s">
        <v>155</v>
      </c>
      <c r="N1952" t="n">
        <v>-107.8436</v>
      </c>
      <c r="O1952" t="n">
        <v>35.166</v>
      </c>
      <c r="P1952" t="n">
        <v>1309</v>
      </c>
      <c r="Q1952" t="n">
        <v>1309</v>
      </c>
      <c r="R1952" t="n">
        <v>68.9</v>
      </c>
      <c r="S1952" t="n">
        <v>18</v>
      </c>
      <c r="T1952" t="n">
        <v>1.8</v>
      </c>
      <c r="U1952" t="n">
        <v>48.7</v>
      </c>
      <c r="V1952" t="n">
        <v>0.6</v>
      </c>
      <c r="W1952" t="n">
        <v>1.2</v>
      </c>
      <c r="X1952" t="n">
        <v>61</v>
      </c>
      <c r="Y1952" t="n">
        <v>29</v>
      </c>
      <c r="Z1952" t="n">
        <v>18</v>
      </c>
      <c r="AA1952" t="n">
        <v>33</v>
      </c>
      <c r="AB1952" t="n">
        <v>24.2</v>
      </c>
      <c r="AC1952"/>
      <c r="AD1952"/>
      <c r="AE1952"/>
      <c r="AF1952" t="n">
        <v>79</v>
      </c>
      <c r="AG1952" t="n">
        <v>27</v>
      </c>
      <c r="AH1952" t="n">
        <v>34</v>
      </c>
      <c r="AI1952" t="n">
        <v>9277</v>
      </c>
      <c r="AJ1952" t="n">
        <v>7136</v>
      </c>
      <c r="AK1952" t="n">
        <v>8026</v>
      </c>
      <c r="AL1952" t="n">
        <v>9702</v>
      </c>
      <c r="AM1952"/>
      <c r="AN1952"/>
      <c r="AO1952" t="n">
        <v>53</v>
      </c>
      <c r="AP1952"/>
      <c r="AQ1952"/>
      <c r="AR1952"/>
    </row>
    <row r="1953">
      <c r="A1953" t="n">
        <v>188030</v>
      </c>
      <c r="B1953" t="s">
        <v>3191</v>
      </c>
      <c r="C1953" t="s">
        <v>3167</v>
      </c>
      <c r="D1953" t="s">
        <v>333</v>
      </c>
      <c r="E1953" t="s">
        <v>283</v>
      </c>
      <c r="F1953" t="s">
        <v>148</v>
      </c>
      <c r="G1953" t="s">
        <v>149</v>
      </c>
      <c r="H1953" t="s">
        <v>150</v>
      </c>
      <c r="I1953" t="s">
        <v>186</v>
      </c>
      <c r="J1953" t="s">
        <v>238</v>
      </c>
      <c r="K1953" t="s">
        <v>159</v>
      </c>
      <c r="L1953" t="s">
        <v>155</v>
      </c>
      <c r="M1953" t="s">
        <v>155</v>
      </c>
      <c r="N1953" t="n">
        <v>-106.7521</v>
      </c>
      <c r="O1953" t="n">
        <v>32.2816</v>
      </c>
      <c r="P1953" t="n">
        <v>16277</v>
      </c>
      <c r="Q1953" t="n">
        <v>13050</v>
      </c>
      <c r="R1953" t="n">
        <v>58.3</v>
      </c>
      <c r="S1953" t="n">
        <v>23.9</v>
      </c>
      <c r="T1953" t="n">
        <v>2.8</v>
      </c>
      <c r="U1953" t="n">
        <v>63.3</v>
      </c>
      <c r="V1953" t="n">
        <v>1.1</v>
      </c>
      <c r="W1953" t="n">
        <v>2.8</v>
      </c>
      <c r="X1953" t="n">
        <v>75</v>
      </c>
      <c r="Y1953" t="n">
        <v>27</v>
      </c>
      <c r="Z1953" t="n">
        <v>15</v>
      </c>
      <c r="AA1953" t="n">
        <v>2028</v>
      </c>
      <c r="AB1953" t="n">
        <v>52.2</v>
      </c>
      <c r="AC1953" t="n">
        <v>2028</v>
      </c>
      <c r="AD1953" t="n">
        <v>52.2</v>
      </c>
      <c r="AE1953" t="n">
        <v>32.2</v>
      </c>
      <c r="AF1953" t="n">
        <v>2292</v>
      </c>
      <c r="AG1953" t="n">
        <v>40</v>
      </c>
      <c r="AH1953" t="n">
        <v>81</v>
      </c>
      <c r="AI1953" t="n">
        <v>8353</v>
      </c>
      <c r="AJ1953" t="n">
        <v>5104</v>
      </c>
      <c r="AK1953" t="n">
        <v>5724</v>
      </c>
      <c r="AL1953" t="n">
        <v>8877</v>
      </c>
      <c r="AM1953" t="n">
        <v>10223</v>
      </c>
      <c r="AN1953" t="n">
        <v>10360</v>
      </c>
      <c r="AO1953"/>
      <c r="AP1953" t="n">
        <v>2195</v>
      </c>
      <c r="AQ1953" t="n">
        <v>739</v>
      </c>
      <c r="AR1953" t="n">
        <v>104</v>
      </c>
    </row>
    <row r="1954">
      <c r="A1954" t="n">
        <v>188049</v>
      </c>
      <c r="B1954" t="s">
        <v>3192</v>
      </c>
      <c r="C1954" t="s">
        <v>3193</v>
      </c>
      <c r="D1954" t="s">
        <v>333</v>
      </c>
      <c r="E1954" t="s">
        <v>283</v>
      </c>
      <c r="F1954" t="s">
        <v>173</v>
      </c>
      <c r="G1954" t="s">
        <v>149</v>
      </c>
      <c r="H1954" t="s">
        <v>174</v>
      </c>
      <c r="I1954" t="s">
        <v>205</v>
      </c>
      <c r="J1954" t="s">
        <v>168</v>
      </c>
      <c r="K1954" t="s">
        <v>176</v>
      </c>
      <c r="L1954" t="s">
        <v>155</v>
      </c>
      <c r="M1954" t="s">
        <v>155</v>
      </c>
      <c r="N1954" t="n">
        <v>-106.7054</v>
      </c>
      <c r="O1954" t="n">
        <v>34.7287</v>
      </c>
      <c r="P1954" t="n">
        <v>3260</v>
      </c>
      <c r="Q1954" t="n">
        <v>3260</v>
      </c>
      <c r="R1954" t="n">
        <v>61.5</v>
      </c>
      <c r="S1954" t="n">
        <v>21.5</v>
      </c>
      <c r="T1954" t="n">
        <v>2.1</v>
      </c>
      <c r="U1954" t="n">
        <v>61.1</v>
      </c>
      <c r="V1954" t="n">
        <v>2.2</v>
      </c>
      <c r="W1954" t="n">
        <v>0.7</v>
      </c>
      <c r="X1954" t="n">
        <v>57</v>
      </c>
      <c r="Y1954" t="n">
        <v>26</v>
      </c>
      <c r="Z1954" t="n">
        <v>13</v>
      </c>
      <c r="AA1954" t="n">
        <v>128</v>
      </c>
      <c r="AB1954" t="n">
        <v>18.8</v>
      </c>
      <c r="AC1954"/>
      <c r="AD1954"/>
      <c r="AE1954"/>
      <c r="AF1954" t="n">
        <v>91</v>
      </c>
      <c r="AG1954" t="n">
        <v>13</v>
      </c>
      <c r="AH1954" t="n">
        <v>22</v>
      </c>
      <c r="AI1954" t="n">
        <v>8034</v>
      </c>
      <c r="AJ1954" t="n">
        <v>8129</v>
      </c>
      <c r="AK1954" t="n">
        <v>9123</v>
      </c>
      <c r="AL1954" t="n">
        <v>10630</v>
      </c>
      <c r="AM1954" t="n">
        <v>13147</v>
      </c>
      <c r="AN1954"/>
      <c r="AO1954" t="n">
        <v>88</v>
      </c>
      <c r="AP1954"/>
      <c r="AQ1954"/>
      <c r="AR1954"/>
    </row>
    <row r="1955">
      <c r="A1955" t="n">
        <v>188058</v>
      </c>
      <c r="B1955" t="s">
        <v>3194</v>
      </c>
      <c r="C1955" t="s">
        <v>3195</v>
      </c>
      <c r="D1955" t="s">
        <v>333</v>
      </c>
      <c r="E1955" t="s">
        <v>283</v>
      </c>
      <c r="F1955" t="s">
        <v>148</v>
      </c>
      <c r="G1955" t="s">
        <v>149</v>
      </c>
      <c r="H1955" t="s">
        <v>150</v>
      </c>
      <c r="I1955" t="s">
        <v>175</v>
      </c>
      <c r="J1955" t="s">
        <v>168</v>
      </c>
      <c r="K1955" t="s">
        <v>179</v>
      </c>
      <c r="L1955" t="s">
        <v>155</v>
      </c>
      <c r="M1955" t="s">
        <v>155</v>
      </c>
      <c r="N1955" t="n">
        <v>-106.0844</v>
      </c>
      <c r="O1955" t="n">
        <v>36.0041</v>
      </c>
      <c r="P1955" t="n">
        <v>1479</v>
      </c>
      <c r="Q1955" t="n">
        <v>1479</v>
      </c>
      <c r="R1955" t="n">
        <v>59.6</v>
      </c>
      <c r="S1955" t="n">
        <v>11.3</v>
      </c>
      <c r="T1955" t="n">
        <v>1.8</v>
      </c>
      <c r="U1955" t="n">
        <v>66.9</v>
      </c>
      <c r="V1955" t="n">
        <v>2.7</v>
      </c>
      <c r="W1955" t="n">
        <v>0.3</v>
      </c>
      <c r="X1955" t="n">
        <v>61</v>
      </c>
      <c r="Y1955" t="n">
        <v>36</v>
      </c>
      <c r="Z1955" t="n">
        <v>11</v>
      </c>
      <c r="AA1955" t="n">
        <v>135</v>
      </c>
      <c r="AB1955" t="n">
        <v>32.6</v>
      </c>
      <c r="AC1955" t="n">
        <v>58</v>
      </c>
      <c r="AD1955" t="n">
        <v>22.4</v>
      </c>
      <c r="AE1955" t="n">
        <v>8.6</v>
      </c>
      <c r="AF1955" t="n">
        <v>115</v>
      </c>
      <c r="AG1955" t="n">
        <v>36</v>
      </c>
      <c r="AH1955" t="n">
        <v>65</v>
      </c>
      <c r="AI1955" t="n">
        <v>6102</v>
      </c>
      <c r="AJ1955" t="n">
        <v>4957</v>
      </c>
      <c r="AK1955" t="n">
        <v>4669</v>
      </c>
      <c r="AL1955" t="n">
        <v>6836</v>
      </c>
      <c r="AM1955"/>
      <c r="AN1955"/>
      <c r="AO1955" t="n">
        <v>80</v>
      </c>
      <c r="AP1955" t="n">
        <v>91</v>
      </c>
      <c r="AQ1955"/>
      <c r="AR1955"/>
    </row>
    <row r="1956">
      <c r="A1956" t="n">
        <v>188100</v>
      </c>
      <c r="B1956" t="s">
        <v>3196</v>
      </c>
      <c r="C1956" t="s">
        <v>2166</v>
      </c>
      <c r="D1956" t="s">
        <v>333</v>
      </c>
      <c r="E1956" t="s">
        <v>283</v>
      </c>
      <c r="F1956" t="s">
        <v>173</v>
      </c>
      <c r="G1956" t="s">
        <v>149</v>
      </c>
      <c r="H1956" t="s">
        <v>174</v>
      </c>
      <c r="I1956" t="s">
        <v>205</v>
      </c>
      <c r="J1956" t="s">
        <v>152</v>
      </c>
      <c r="K1956" t="s">
        <v>176</v>
      </c>
      <c r="L1956" t="s">
        <v>155</v>
      </c>
      <c r="M1956" t="s">
        <v>155</v>
      </c>
      <c r="N1956" t="n">
        <v>-108.1695</v>
      </c>
      <c r="O1956" t="n">
        <v>36.7704</v>
      </c>
      <c r="P1956" t="n">
        <v>8367</v>
      </c>
      <c r="Q1956" t="n">
        <v>8367</v>
      </c>
      <c r="R1956" t="n">
        <v>67.9</v>
      </c>
      <c r="S1956" t="n">
        <v>35.2</v>
      </c>
      <c r="T1956" t="n">
        <v>0.8</v>
      </c>
      <c r="U1956" t="n">
        <v>21.6</v>
      </c>
      <c r="V1956" t="n">
        <v>0.8</v>
      </c>
      <c r="W1956" t="n">
        <v>1.3</v>
      </c>
      <c r="X1956" t="n">
        <v>62</v>
      </c>
      <c r="Y1956" t="n">
        <v>46</v>
      </c>
      <c r="Z1956" t="n">
        <v>12</v>
      </c>
      <c r="AA1956" t="n">
        <v>286</v>
      </c>
      <c r="AB1956" t="n">
        <v>31.5</v>
      </c>
      <c r="AC1956"/>
      <c r="AD1956"/>
      <c r="AE1956"/>
      <c r="AF1956" t="n">
        <v>301</v>
      </c>
      <c r="AG1956" t="n">
        <v>33</v>
      </c>
      <c r="AH1956" t="n">
        <v>49</v>
      </c>
      <c r="AI1956" t="n">
        <v>6288</v>
      </c>
      <c r="AJ1956" t="n">
        <v>3808</v>
      </c>
      <c r="AK1956" t="n">
        <v>4665</v>
      </c>
      <c r="AL1956" t="n">
        <v>6166</v>
      </c>
      <c r="AM1956" t="n">
        <v>9489</v>
      </c>
      <c r="AN1956"/>
      <c r="AO1956" t="n">
        <v>566</v>
      </c>
      <c r="AP1956"/>
      <c r="AQ1956"/>
      <c r="AR1956"/>
    </row>
    <row r="1957">
      <c r="A1957" t="n">
        <v>188137</v>
      </c>
      <c r="B1957" t="s">
        <v>3197</v>
      </c>
      <c r="C1957" t="s">
        <v>3174</v>
      </c>
      <c r="D1957" t="s">
        <v>333</v>
      </c>
      <c r="E1957" t="s">
        <v>283</v>
      </c>
      <c r="F1957" t="s">
        <v>173</v>
      </c>
      <c r="G1957" t="s">
        <v>149</v>
      </c>
      <c r="H1957" t="s">
        <v>174</v>
      </c>
      <c r="I1957" t="s">
        <v>205</v>
      </c>
      <c r="J1957" t="s">
        <v>168</v>
      </c>
      <c r="K1957" t="s">
        <v>176</v>
      </c>
      <c r="L1957" t="s">
        <v>155</v>
      </c>
      <c r="M1957" t="s">
        <v>155</v>
      </c>
      <c r="N1957" t="n">
        <v>-105.9981</v>
      </c>
      <c r="O1957" t="n">
        <v>35.6059</v>
      </c>
      <c r="P1957" t="n">
        <v>4918</v>
      </c>
      <c r="Q1957" t="n">
        <v>4918</v>
      </c>
      <c r="R1957" t="n">
        <v>63</v>
      </c>
      <c r="S1957" t="n">
        <v>32.4</v>
      </c>
      <c r="T1957" t="n">
        <v>1.5</v>
      </c>
      <c r="U1957" t="n">
        <v>50.3</v>
      </c>
      <c r="V1957" t="n">
        <v>1.5</v>
      </c>
      <c r="W1957" t="n">
        <v>4.4</v>
      </c>
      <c r="X1957" t="n">
        <v>55</v>
      </c>
      <c r="Y1957" t="n">
        <v>39</v>
      </c>
      <c r="Z1957" t="n">
        <v>11</v>
      </c>
      <c r="AA1957" t="n">
        <v>174</v>
      </c>
      <c r="AB1957" t="n">
        <v>24.7</v>
      </c>
      <c r="AC1957"/>
      <c r="AD1957"/>
      <c r="AE1957"/>
      <c r="AF1957" t="n">
        <v>146</v>
      </c>
      <c r="AG1957" t="n">
        <v>14</v>
      </c>
      <c r="AH1957" t="n">
        <v>23</v>
      </c>
      <c r="AI1957" t="n">
        <v>10349</v>
      </c>
      <c r="AJ1957" t="n">
        <v>7937</v>
      </c>
      <c r="AK1957" t="n">
        <v>9300</v>
      </c>
      <c r="AL1957" t="n">
        <v>11033</v>
      </c>
      <c r="AM1957"/>
      <c r="AN1957"/>
      <c r="AO1957" t="n">
        <v>196</v>
      </c>
      <c r="AP1957"/>
      <c r="AQ1957"/>
      <c r="AR1957"/>
    </row>
    <row r="1958">
      <c r="A1958" t="n">
        <v>188182</v>
      </c>
      <c r="B1958" t="s">
        <v>3198</v>
      </c>
      <c r="C1958" t="s">
        <v>3177</v>
      </c>
      <c r="D1958" t="s">
        <v>333</v>
      </c>
      <c r="E1958" t="s">
        <v>283</v>
      </c>
      <c r="F1958" t="s">
        <v>162</v>
      </c>
      <c r="G1958" t="s">
        <v>163</v>
      </c>
      <c r="H1958" t="s">
        <v>150</v>
      </c>
      <c r="I1958" t="s">
        <v>175</v>
      </c>
      <c r="J1958" t="s">
        <v>168</v>
      </c>
      <c r="K1958" t="s">
        <v>153</v>
      </c>
      <c r="L1958" t="s">
        <v>155</v>
      </c>
      <c r="M1958" t="s">
        <v>155</v>
      </c>
      <c r="N1958" t="n">
        <v>-103.1869</v>
      </c>
      <c r="O1958" t="n">
        <v>32.7755</v>
      </c>
      <c r="P1958" t="n">
        <v>1090</v>
      </c>
      <c r="Q1958" t="n">
        <v>390</v>
      </c>
      <c r="R1958" t="n">
        <v>46.4</v>
      </c>
      <c r="S1958" t="n">
        <v>24.4</v>
      </c>
      <c r="T1958" t="n">
        <v>9.7</v>
      </c>
      <c r="U1958" t="n">
        <v>52.6</v>
      </c>
      <c r="V1958" t="n">
        <v>0</v>
      </c>
      <c r="W1958" t="n">
        <v>0.3</v>
      </c>
      <c r="X1958" t="n">
        <v>53</v>
      </c>
      <c r="Y1958" t="n">
        <v>0</v>
      </c>
      <c r="Z1958" t="n">
        <v>21</v>
      </c>
      <c r="AA1958" t="n">
        <v>90</v>
      </c>
      <c r="AB1958" t="n">
        <v>26.7</v>
      </c>
      <c r="AC1958" t="n">
        <v>90</v>
      </c>
      <c r="AD1958" t="n">
        <v>26.7</v>
      </c>
      <c r="AE1958" t="n">
        <v>23.3</v>
      </c>
      <c r="AF1958" t="n">
        <v>181</v>
      </c>
      <c r="AG1958" t="n">
        <v>56</v>
      </c>
      <c r="AH1958" t="n">
        <v>92</v>
      </c>
      <c r="AI1958" t="n">
        <v>20438</v>
      </c>
      <c r="AJ1958" t="n">
        <v>17598</v>
      </c>
      <c r="AK1958" t="n">
        <v>18554</v>
      </c>
      <c r="AL1958" t="n">
        <v>22163</v>
      </c>
      <c r="AM1958" t="n">
        <v>22814</v>
      </c>
      <c r="AN1958" t="n">
        <v>23279</v>
      </c>
      <c r="AO1958"/>
      <c r="AP1958" t="n">
        <v>60</v>
      </c>
      <c r="AQ1958" t="n">
        <v>215</v>
      </c>
      <c r="AR1958" t="n">
        <v>15</v>
      </c>
    </row>
    <row r="1959">
      <c r="A1959" t="n">
        <v>188207</v>
      </c>
      <c r="B1959" t="s">
        <v>865</v>
      </c>
      <c r="C1959" t="s">
        <v>3174</v>
      </c>
      <c r="D1959" t="s">
        <v>333</v>
      </c>
      <c r="E1959" t="s">
        <v>283</v>
      </c>
      <c r="F1959" t="s">
        <v>162</v>
      </c>
      <c r="G1959" t="s">
        <v>163</v>
      </c>
      <c r="H1959" t="s">
        <v>150</v>
      </c>
      <c r="I1959" t="s">
        <v>151</v>
      </c>
      <c r="J1959" t="s">
        <v>164</v>
      </c>
      <c r="K1959" t="s">
        <v>209</v>
      </c>
      <c r="L1959" t="s">
        <v>155</v>
      </c>
      <c r="M1959" t="s">
        <v>155</v>
      </c>
      <c r="N1959" t="n">
        <v>-106.0526</v>
      </c>
      <c r="O1959" t="n">
        <v>35.6362</v>
      </c>
      <c r="P1959" t="n">
        <v>274</v>
      </c>
      <c r="Q1959"/>
      <c r="R1959"/>
      <c r="S1959"/>
      <c r="T1959"/>
      <c r="U1959"/>
      <c r="V1959"/>
      <c r="W1959"/>
      <c r="X1959"/>
      <c r="Y1959"/>
      <c r="Z1959"/>
      <c r="AA1959"/>
      <c r="AB1959"/>
      <c r="AC1959"/>
      <c r="AD1959"/>
      <c r="AE1959"/>
      <c r="AF1959"/>
      <c r="AG1959"/>
      <c r="AH1959"/>
      <c r="AI1959"/>
      <c r="AJ1959"/>
      <c r="AK1959"/>
      <c r="AL1959"/>
      <c r="AM1959"/>
      <c r="AN1959"/>
      <c r="AO1959"/>
      <c r="AP1959"/>
      <c r="AQ1959" t="n">
        <v>40</v>
      </c>
      <c r="AR1959"/>
    </row>
    <row r="1960">
      <c r="A1960" t="n">
        <v>188216</v>
      </c>
      <c r="B1960" t="s">
        <v>3199</v>
      </c>
      <c r="C1960" t="s">
        <v>332</v>
      </c>
      <c r="D1960" t="s">
        <v>333</v>
      </c>
      <c r="E1960" t="s">
        <v>283</v>
      </c>
      <c r="F1960" t="s">
        <v>173</v>
      </c>
      <c r="G1960" t="s">
        <v>149</v>
      </c>
      <c r="H1960" t="s">
        <v>174</v>
      </c>
      <c r="I1960" t="s">
        <v>186</v>
      </c>
      <c r="J1960" t="s">
        <v>164</v>
      </c>
      <c r="K1960" t="s">
        <v>323</v>
      </c>
      <c r="L1960" t="s">
        <v>155</v>
      </c>
      <c r="M1960" t="s">
        <v>154</v>
      </c>
      <c r="N1960" t="n">
        <v>-106.6645</v>
      </c>
      <c r="O1960" t="n">
        <v>35.1761</v>
      </c>
      <c r="P1960" t="n">
        <v>410</v>
      </c>
      <c r="Q1960" t="n">
        <v>410</v>
      </c>
      <c r="R1960" t="n">
        <v>62</v>
      </c>
      <c r="S1960" t="n">
        <v>0</v>
      </c>
      <c r="T1960" t="n">
        <v>0</v>
      </c>
      <c r="U1960" t="n">
        <v>0</v>
      </c>
      <c r="V1960" t="n">
        <v>0</v>
      </c>
      <c r="W1960" t="n">
        <v>0</v>
      </c>
      <c r="X1960" t="n">
        <v>44</v>
      </c>
      <c r="Y1960" t="n">
        <v>25</v>
      </c>
      <c r="Z1960" t="n">
        <v>7</v>
      </c>
      <c r="AA1960" t="n">
        <v>68</v>
      </c>
      <c r="AB1960" t="n">
        <v>8.8</v>
      </c>
      <c r="AC1960"/>
      <c r="AD1960"/>
      <c r="AE1960"/>
      <c r="AF1960" t="n">
        <v>47</v>
      </c>
      <c r="AG1960" t="n">
        <v>34</v>
      </c>
      <c r="AH1960" t="n">
        <v>96</v>
      </c>
      <c r="AI1960" t="n">
        <v>9701</v>
      </c>
      <c r="AJ1960" t="n">
        <v>8461</v>
      </c>
      <c r="AK1960" t="n">
        <v>8623</v>
      </c>
      <c r="AL1960" t="n">
        <v>11208</v>
      </c>
      <c r="AM1960"/>
      <c r="AN1960"/>
      <c r="AO1960" t="n">
        <v>43</v>
      </c>
      <c r="AP1960"/>
      <c r="AQ1960"/>
      <c r="AR1960"/>
    </row>
    <row r="1961">
      <c r="A1961" t="n">
        <v>188225</v>
      </c>
      <c r="B1961" t="s">
        <v>3200</v>
      </c>
      <c r="C1961" t="s">
        <v>3201</v>
      </c>
      <c r="D1961" t="s">
        <v>333</v>
      </c>
      <c r="E1961" t="s">
        <v>283</v>
      </c>
      <c r="F1961" t="s">
        <v>173</v>
      </c>
      <c r="G1961" t="s">
        <v>149</v>
      </c>
      <c r="H1961" t="s">
        <v>174</v>
      </c>
      <c r="I1961" t="s">
        <v>205</v>
      </c>
      <c r="J1961" t="s">
        <v>164</v>
      </c>
      <c r="K1961" t="s">
        <v>176</v>
      </c>
      <c r="L1961" t="s">
        <v>155</v>
      </c>
      <c r="M1961" t="s">
        <v>155</v>
      </c>
      <c r="N1961" t="n">
        <v>-105.6517</v>
      </c>
      <c r="O1961" t="n">
        <v>36.3489</v>
      </c>
      <c r="P1961" t="n">
        <v>2045</v>
      </c>
      <c r="Q1961" t="n">
        <v>2045</v>
      </c>
      <c r="R1961" t="n">
        <v>64.1</v>
      </c>
      <c r="S1961" t="n">
        <v>27.1</v>
      </c>
      <c r="T1961" t="n">
        <v>1.9</v>
      </c>
      <c r="U1961" t="n">
        <v>56.3</v>
      </c>
      <c r="V1961" t="n">
        <v>1.8</v>
      </c>
      <c r="W1961" t="n">
        <v>0.5</v>
      </c>
      <c r="X1961" t="n">
        <v>41</v>
      </c>
      <c r="Y1961" t="n">
        <v>26</v>
      </c>
      <c r="Z1961" t="n">
        <v>10</v>
      </c>
      <c r="AA1961" t="n">
        <v>45</v>
      </c>
      <c r="AB1961" t="n">
        <v>15.6</v>
      </c>
      <c r="AC1961"/>
      <c r="AD1961"/>
      <c r="AE1961"/>
      <c r="AF1961" t="n">
        <v>44</v>
      </c>
      <c r="AG1961" t="n">
        <v>15</v>
      </c>
      <c r="AH1961" t="n">
        <v>22</v>
      </c>
      <c r="AI1961" t="n">
        <v>8587</v>
      </c>
      <c r="AJ1961" t="n">
        <v>9644</v>
      </c>
      <c r="AK1961" t="n">
        <v>10257</v>
      </c>
      <c r="AL1961" t="n">
        <v>12161</v>
      </c>
      <c r="AM1961" t="n">
        <v>16135</v>
      </c>
      <c r="AN1961"/>
      <c r="AO1961" t="n">
        <v>51</v>
      </c>
      <c r="AP1961"/>
      <c r="AQ1961"/>
      <c r="AR1961"/>
    </row>
    <row r="1962">
      <c r="A1962" t="n">
        <v>188261</v>
      </c>
      <c r="B1962" t="s">
        <v>3202</v>
      </c>
      <c r="C1962" t="s">
        <v>3203</v>
      </c>
      <c r="D1962" t="s">
        <v>333</v>
      </c>
      <c r="E1962" t="s">
        <v>283</v>
      </c>
      <c r="F1962" t="s">
        <v>173</v>
      </c>
      <c r="G1962" t="s">
        <v>149</v>
      </c>
      <c r="H1962" t="s">
        <v>174</v>
      </c>
      <c r="I1962" t="s">
        <v>175</v>
      </c>
      <c r="J1962" t="s">
        <v>164</v>
      </c>
      <c r="K1962" t="s">
        <v>176</v>
      </c>
      <c r="L1962" t="s">
        <v>155</v>
      </c>
      <c r="M1962" t="s">
        <v>155</v>
      </c>
      <c r="N1962" t="n">
        <v>-103.7363</v>
      </c>
      <c r="O1962" t="n">
        <v>35.1703</v>
      </c>
      <c r="P1962" t="n">
        <v>1156</v>
      </c>
      <c r="Q1962" t="n">
        <v>1156</v>
      </c>
      <c r="R1962" t="n">
        <v>34.1</v>
      </c>
      <c r="S1962" t="n">
        <v>34.2</v>
      </c>
      <c r="T1962" t="n">
        <v>4.1</v>
      </c>
      <c r="U1962" t="n">
        <v>42.6</v>
      </c>
      <c r="V1962" t="n">
        <v>1</v>
      </c>
      <c r="W1962" t="n">
        <v>0.6</v>
      </c>
      <c r="X1962" t="n">
        <v>57</v>
      </c>
      <c r="Y1962" t="n">
        <v>59</v>
      </c>
      <c r="Z1962" t="n">
        <v>12</v>
      </c>
      <c r="AA1962" t="n">
        <v>37</v>
      </c>
      <c r="AB1962" t="n">
        <v>56.8</v>
      </c>
      <c r="AC1962"/>
      <c r="AD1962"/>
      <c r="AE1962"/>
      <c r="AF1962" t="n">
        <v>73</v>
      </c>
      <c r="AG1962" t="n">
        <v>11</v>
      </c>
      <c r="AH1962" t="n">
        <v>29</v>
      </c>
      <c r="AI1962" t="n">
        <v>11423</v>
      </c>
      <c r="AJ1962" t="n">
        <v>9639</v>
      </c>
      <c r="AK1962" t="n">
        <v>7717</v>
      </c>
      <c r="AL1962" t="n">
        <v>10570</v>
      </c>
      <c r="AM1962" t="n">
        <v>11738</v>
      </c>
      <c r="AN1962" t="n">
        <v>12372</v>
      </c>
      <c r="AO1962" t="n">
        <v>43</v>
      </c>
      <c r="AP1962"/>
      <c r="AQ1962"/>
      <c r="AR1962"/>
    </row>
    <row r="1963">
      <c r="A1963" t="n">
        <v>188289</v>
      </c>
      <c r="B1963" t="s">
        <v>3204</v>
      </c>
      <c r="C1963" t="s">
        <v>3174</v>
      </c>
      <c r="D1963" t="s">
        <v>333</v>
      </c>
      <c r="E1963" t="s">
        <v>283</v>
      </c>
      <c r="F1963" t="s">
        <v>199</v>
      </c>
      <c r="G1963" t="s">
        <v>189</v>
      </c>
      <c r="H1963" t="s">
        <v>200</v>
      </c>
      <c r="I1963" t="s">
        <v>151</v>
      </c>
      <c r="J1963" t="s">
        <v>164</v>
      </c>
      <c r="K1963"/>
      <c r="L1963" t="s">
        <v>155</v>
      </c>
      <c r="M1963" t="s">
        <v>155</v>
      </c>
      <c r="N1963" t="n">
        <v>-105.9818</v>
      </c>
      <c r="O1963" t="n">
        <v>35.6591</v>
      </c>
      <c r="P1963" t="n">
        <v>103</v>
      </c>
      <c r="Q1963" t="n">
        <v>103</v>
      </c>
      <c r="R1963" t="n">
        <v>93.2</v>
      </c>
      <c r="S1963" t="n">
        <v>54.4</v>
      </c>
      <c r="T1963" t="n">
        <v>0</v>
      </c>
      <c r="U1963" t="n">
        <v>40.8</v>
      </c>
      <c r="V1963" t="n">
        <v>0</v>
      </c>
      <c r="W1963" t="n">
        <v>1</v>
      </c>
      <c r="X1963" t="n">
        <v>70</v>
      </c>
      <c r="Y1963"/>
      <c r="Z1963" t="n">
        <v>15</v>
      </c>
      <c r="AA1963"/>
      <c r="AB1963"/>
      <c r="AC1963"/>
      <c r="AD1963"/>
      <c r="AE1963"/>
      <c r="AF1963" t="n">
        <v>55</v>
      </c>
      <c r="AG1963" t="n">
        <v>59</v>
      </c>
      <c r="AH1963" t="n">
        <v>59</v>
      </c>
      <c r="AI1963" t="n">
        <v>23163</v>
      </c>
      <c r="AJ1963" t="n">
        <v>23220</v>
      </c>
      <c r="AK1963" t="n">
        <v>23405</v>
      </c>
      <c r="AL1963"/>
      <c r="AM1963"/>
      <c r="AN1963"/>
      <c r="AO1963"/>
      <c r="AP1963"/>
      <c r="AQ1963"/>
      <c r="AR1963"/>
    </row>
    <row r="1964">
      <c r="A1964" t="n">
        <v>188304</v>
      </c>
      <c r="B1964" t="s">
        <v>3205</v>
      </c>
      <c r="C1964" t="s">
        <v>3206</v>
      </c>
      <c r="D1964" t="s">
        <v>333</v>
      </c>
      <c r="E1964" t="s">
        <v>283</v>
      </c>
      <c r="F1964" t="s">
        <v>148</v>
      </c>
      <c r="G1964" t="s">
        <v>149</v>
      </c>
      <c r="H1964" t="s">
        <v>150</v>
      </c>
      <c r="I1964" t="s">
        <v>175</v>
      </c>
      <c r="J1964" t="s">
        <v>168</v>
      </c>
      <c r="K1964" t="s">
        <v>153</v>
      </c>
      <c r="L1964" t="s">
        <v>155</v>
      </c>
      <c r="M1964" t="s">
        <v>155</v>
      </c>
      <c r="N1964" t="n">
        <v>-108.2833</v>
      </c>
      <c r="O1964" t="n">
        <v>32.7767</v>
      </c>
      <c r="P1964" t="n">
        <v>4150</v>
      </c>
      <c r="Q1964" t="n">
        <v>3007</v>
      </c>
      <c r="R1964" t="n">
        <v>63.6</v>
      </c>
      <c r="S1964" t="n">
        <v>23.5</v>
      </c>
      <c r="T1964" t="n">
        <v>3.2</v>
      </c>
      <c r="U1964" t="n">
        <v>53.2</v>
      </c>
      <c r="V1964" t="n">
        <v>0.8</v>
      </c>
      <c r="W1964" t="n">
        <v>2.4</v>
      </c>
      <c r="X1964" t="n">
        <v>54</v>
      </c>
      <c r="Y1964" t="n">
        <v>39</v>
      </c>
      <c r="Z1964" t="n">
        <v>13</v>
      </c>
      <c r="AA1964" t="n">
        <v>278</v>
      </c>
      <c r="AB1964" t="n">
        <v>34.9</v>
      </c>
      <c r="AC1964" t="n">
        <v>210</v>
      </c>
      <c r="AD1964" t="n">
        <v>26.2</v>
      </c>
      <c r="AE1964" t="n">
        <v>15.7</v>
      </c>
      <c r="AF1964" t="n">
        <v>257</v>
      </c>
      <c r="AG1964" t="n">
        <v>42</v>
      </c>
      <c r="AH1964" t="n">
        <v>69</v>
      </c>
      <c r="AI1964" t="n">
        <v>8712</v>
      </c>
      <c r="AJ1964" t="n">
        <v>7881</v>
      </c>
      <c r="AK1964" t="n">
        <v>6940</v>
      </c>
      <c r="AL1964" t="n">
        <v>12883</v>
      </c>
      <c r="AM1964"/>
      <c r="AN1964"/>
      <c r="AO1964" t="n">
        <v>146</v>
      </c>
      <c r="AP1964" t="n">
        <v>287</v>
      </c>
      <c r="AQ1964" t="n">
        <v>281</v>
      </c>
      <c r="AR1964"/>
    </row>
    <row r="1965">
      <c r="A1965" t="n">
        <v>188340</v>
      </c>
      <c r="B1965" t="s">
        <v>3207</v>
      </c>
      <c r="C1965" t="s">
        <v>3208</v>
      </c>
      <c r="D1965" t="s">
        <v>996</v>
      </c>
      <c r="E1965" t="s">
        <v>997</v>
      </c>
      <c r="F1965" t="s">
        <v>162</v>
      </c>
      <c r="G1965" t="s">
        <v>163</v>
      </c>
      <c r="H1965" t="s">
        <v>150</v>
      </c>
      <c r="I1965" t="s">
        <v>151</v>
      </c>
      <c r="J1965" t="s">
        <v>168</v>
      </c>
      <c r="K1965" t="s">
        <v>179</v>
      </c>
      <c r="L1965" t="s">
        <v>155</v>
      </c>
      <c r="M1965" t="s">
        <v>155</v>
      </c>
      <c r="N1965" t="n">
        <v>-73.8817</v>
      </c>
      <c r="O1965" t="n">
        <v>40.7683</v>
      </c>
      <c r="P1965" t="n">
        <v>1620</v>
      </c>
      <c r="Q1965" t="n">
        <v>1606</v>
      </c>
      <c r="R1965" t="n">
        <v>10.6</v>
      </c>
      <c r="S1965" t="n">
        <v>13.4</v>
      </c>
      <c r="T1965" t="n">
        <v>15.2</v>
      </c>
      <c r="U1965" t="n">
        <v>29.6</v>
      </c>
      <c r="V1965" t="n">
        <v>12.8</v>
      </c>
      <c r="W1965" t="n">
        <v>3.2</v>
      </c>
      <c r="X1965" t="n">
        <v>68</v>
      </c>
      <c r="Y1965" t="n">
        <v>0</v>
      </c>
      <c r="Z1965" t="n">
        <v>14</v>
      </c>
      <c r="AA1965" t="n">
        <v>243</v>
      </c>
      <c r="AB1965" t="n">
        <v>39.9</v>
      </c>
      <c r="AC1965" t="n">
        <v>81</v>
      </c>
      <c r="AD1965" t="n">
        <v>43.2</v>
      </c>
      <c r="AE1965" t="n">
        <v>22.2</v>
      </c>
      <c r="AF1965" t="n">
        <v>175</v>
      </c>
      <c r="AG1965" t="n">
        <v>53</v>
      </c>
      <c r="AH1965" t="n">
        <v>76</v>
      </c>
      <c r="AI1965" t="n">
        <v>37171</v>
      </c>
      <c r="AJ1965" t="n">
        <v>38544</v>
      </c>
      <c r="AK1965" t="n">
        <v>38720</v>
      </c>
      <c r="AL1965" t="n">
        <v>42954</v>
      </c>
      <c r="AM1965" t="n">
        <v>43229</v>
      </c>
      <c r="AN1965" t="n">
        <v>40658</v>
      </c>
      <c r="AO1965" t="n">
        <v>228</v>
      </c>
      <c r="AP1965" t="n">
        <v>126</v>
      </c>
      <c r="AQ1965" t="n">
        <v>2</v>
      </c>
      <c r="AR1965"/>
    </row>
    <row r="1966">
      <c r="A1966" t="n">
        <v>188429</v>
      </c>
      <c r="B1966" t="s">
        <v>3209</v>
      </c>
      <c r="C1966" t="s">
        <v>1916</v>
      </c>
      <c r="D1966" t="s">
        <v>996</v>
      </c>
      <c r="E1966" t="s">
        <v>997</v>
      </c>
      <c r="F1966" t="s">
        <v>162</v>
      </c>
      <c r="G1966" t="s">
        <v>163</v>
      </c>
      <c r="H1966" t="s">
        <v>150</v>
      </c>
      <c r="I1966" t="s">
        <v>186</v>
      </c>
      <c r="J1966" t="s">
        <v>152</v>
      </c>
      <c r="K1966" t="s">
        <v>159</v>
      </c>
      <c r="L1966" t="s">
        <v>155</v>
      </c>
      <c r="M1966" t="s">
        <v>155</v>
      </c>
      <c r="N1966" t="n">
        <v>-73.6533</v>
      </c>
      <c r="O1966" t="n">
        <v>40.7214</v>
      </c>
      <c r="P1966" t="n">
        <v>8175</v>
      </c>
      <c r="Q1966" t="n">
        <v>5472</v>
      </c>
      <c r="R1966" t="n">
        <v>67.2</v>
      </c>
      <c r="S1966" t="n">
        <v>43.1</v>
      </c>
      <c r="T1966" t="n">
        <v>8.4</v>
      </c>
      <c r="U1966" t="n">
        <v>20</v>
      </c>
      <c r="V1966" t="n">
        <v>12.6</v>
      </c>
      <c r="W1966" t="n">
        <v>6.1</v>
      </c>
      <c r="X1966" t="n">
        <v>83</v>
      </c>
      <c r="Y1966" t="n">
        <v>50</v>
      </c>
      <c r="Z1966" t="n">
        <v>12</v>
      </c>
      <c r="AA1966" t="n">
        <v>1120</v>
      </c>
      <c r="AB1966" t="n">
        <v>68.9</v>
      </c>
      <c r="AC1966" t="n">
        <v>1113</v>
      </c>
      <c r="AD1966" t="n">
        <v>69.4</v>
      </c>
      <c r="AE1966" t="n">
        <v>58.8</v>
      </c>
      <c r="AF1966" t="n">
        <v>1142</v>
      </c>
      <c r="AG1966" t="n">
        <v>29</v>
      </c>
      <c r="AH1966" t="n">
        <v>91</v>
      </c>
      <c r="AI1966" t="n">
        <v>28671</v>
      </c>
      <c r="AJ1966" t="n">
        <v>22149</v>
      </c>
      <c r="AK1966" t="n">
        <v>24621</v>
      </c>
      <c r="AL1966" t="n">
        <v>28183</v>
      </c>
      <c r="AM1966" t="n">
        <v>29583</v>
      </c>
      <c r="AN1966" t="n">
        <v>32093</v>
      </c>
      <c r="AO1966" t="n">
        <v>32</v>
      </c>
      <c r="AP1966" t="n">
        <v>1270</v>
      </c>
      <c r="AQ1966" t="n">
        <v>825</v>
      </c>
      <c r="AR1966" t="n">
        <v>53</v>
      </c>
    </row>
    <row r="1967">
      <c r="A1967" t="n">
        <v>188438</v>
      </c>
      <c r="B1967" t="s">
        <v>3210</v>
      </c>
      <c r="C1967" t="s">
        <v>3211</v>
      </c>
      <c r="D1967" t="s">
        <v>996</v>
      </c>
      <c r="E1967" t="s">
        <v>997</v>
      </c>
      <c r="F1967" t="s">
        <v>173</v>
      </c>
      <c r="G1967" t="s">
        <v>149</v>
      </c>
      <c r="H1967" t="s">
        <v>174</v>
      </c>
      <c r="I1967" t="s">
        <v>186</v>
      </c>
      <c r="J1967" t="s">
        <v>168</v>
      </c>
      <c r="K1967" t="s">
        <v>176</v>
      </c>
      <c r="L1967" t="s">
        <v>155</v>
      </c>
      <c r="M1967" t="s">
        <v>155</v>
      </c>
      <c r="N1967" t="n">
        <v>-73.6548</v>
      </c>
      <c r="O1967" t="n">
        <v>43.3518</v>
      </c>
      <c r="P1967" t="n">
        <v>3738</v>
      </c>
      <c r="Q1967" t="n">
        <v>3738</v>
      </c>
      <c r="R1967" t="n">
        <v>55.1</v>
      </c>
      <c r="S1967" t="n">
        <v>81.8</v>
      </c>
      <c r="T1967" t="n">
        <v>4.5</v>
      </c>
      <c r="U1967" t="n">
        <v>4.1</v>
      </c>
      <c r="V1967" t="n">
        <v>1.7</v>
      </c>
      <c r="W1967" t="n">
        <v>0.5</v>
      </c>
      <c r="X1967" t="n">
        <v>61</v>
      </c>
      <c r="Y1967" t="n">
        <v>40</v>
      </c>
      <c r="Z1967" t="n">
        <v>15</v>
      </c>
      <c r="AA1967" t="n">
        <v>548</v>
      </c>
      <c r="AB1967" t="n">
        <v>29.2</v>
      </c>
      <c r="AC1967"/>
      <c r="AD1967"/>
      <c r="AE1967"/>
      <c r="AF1967" t="n">
        <v>603</v>
      </c>
      <c r="AG1967" t="n">
        <v>41</v>
      </c>
      <c r="AH1967" t="n">
        <v>49</v>
      </c>
      <c r="AI1967" t="n">
        <v>9844</v>
      </c>
      <c r="AJ1967" t="n">
        <v>7254</v>
      </c>
      <c r="AK1967" t="n">
        <v>8816</v>
      </c>
      <c r="AL1967" t="n">
        <v>11991</v>
      </c>
      <c r="AM1967" t="n">
        <v>13587</v>
      </c>
      <c r="AN1967" t="n">
        <v>16017</v>
      </c>
      <c r="AO1967" t="n">
        <v>433</v>
      </c>
      <c r="AP1967"/>
      <c r="AQ1967"/>
      <c r="AR1967"/>
    </row>
    <row r="1968">
      <c r="A1968" t="n">
        <v>188517</v>
      </c>
      <c r="B1968" t="s">
        <v>3212</v>
      </c>
      <c r="C1968" t="s">
        <v>1275</v>
      </c>
      <c r="D1968" t="s">
        <v>996</v>
      </c>
      <c r="E1968" t="s">
        <v>997</v>
      </c>
      <c r="F1968" t="s">
        <v>162</v>
      </c>
      <c r="G1968" t="s">
        <v>163</v>
      </c>
      <c r="H1968" t="s">
        <v>150</v>
      </c>
      <c r="I1968" t="s">
        <v>186</v>
      </c>
      <c r="J1968" t="s">
        <v>164</v>
      </c>
      <c r="K1968" t="s">
        <v>176</v>
      </c>
      <c r="L1968" t="s">
        <v>155</v>
      </c>
      <c r="M1968" t="s">
        <v>155</v>
      </c>
      <c r="N1968" t="n">
        <v>-73.81</v>
      </c>
      <c r="O1968" t="n">
        <v>42.6981</v>
      </c>
      <c r="P1968" t="n">
        <v>394</v>
      </c>
      <c r="Q1968" t="n">
        <v>394</v>
      </c>
      <c r="R1968" t="n">
        <v>66</v>
      </c>
      <c r="S1968" t="n">
        <v>26.1</v>
      </c>
      <c r="T1968" t="n">
        <v>33.5</v>
      </c>
      <c r="U1968" t="n">
        <v>21.8</v>
      </c>
      <c r="V1968" t="n">
        <v>4.3</v>
      </c>
      <c r="W1968" t="n">
        <v>0</v>
      </c>
      <c r="X1968"/>
      <c r="Y1968"/>
      <c r="Z1968" t="n">
        <v>16</v>
      </c>
      <c r="AA1968" t="n">
        <v>41</v>
      </c>
      <c r="AB1968" t="n">
        <v>22</v>
      </c>
      <c r="AC1968"/>
      <c r="AD1968"/>
      <c r="AE1968"/>
      <c r="AF1968" t="n">
        <v>40</v>
      </c>
      <c r="AG1968" t="n">
        <v>65</v>
      </c>
      <c r="AH1968" t="n">
        <v>96</v>
      </c>
      <c r="AI1968" t="n">
        <v>11447</v>
      </c>
      <c r="AJ1968" t="n">
        <v>12694</v>
      </c>
      <c r="AK1968"/>
      <c r="AL1968" t="n">
        <v>5669</v>
      </c>
      <c r="AM1968"/>
      <c r="AN1968"/>
      <c r="AO1968" t="n">
        <v>76</v>
      </c>
      <c r="AP1968" t="n">
        <v>16</v>
      </c>
      <c r="AQ1968"/>
      <c r="AR1968"/>
    </row>
    <row r="1969">
      <c r="A1969" t="n">
        <v>188526</v>
      </c>
      <c r="B1969" t="s">
        <v>3213</v>
      </c>
      <c r="C1969" t="s">
        <v>1275</v>
      </c>
      <c r="D1969" t="s">
        <v>996</v>
      </c>
      <c r="E1969" t="s">
        <v>997</v>
      </c>
      <c r="F1969" t="s">
        <v>162</v>
      </c>
      <c r="G1969" t="s">
        <v>163</v>
      </c>
      <c r="H1969" t="s">
        <v>150</v>
      </c>
      <c r="I1969" t="s">
        <v>151</v>
      </c>
      <c r="J1969" t="s">
        <v>164</v>
      </c>
      <c r="K1969" t="s">
        <v>209</v>
      </c>
      <c r="L1969" t="s">
        <v>155</v>
      </c>
      <c r="M1969" t="s">
        <v>155</v>
      </c>
      <c r="N1969" t="n">
        <v>-73.7791</v>
      </c>
      <c r="O1969" t="n">
        <v>42.6504</v>
      </c>
      <c r="P1969" t="n">
        <v>1010</v>
      </c>
      <c r="Q1969" t="n">
        <v>643</v>
      </c>
      <c r="R1969" t="n">
        <v>64.4</v>
      </c>
      <c r="S1969" t="n">
        <v>40.9</v>
      </c>
      <c r="T1969" t="n">
        <v>7.9</v>
      </c>
      <c r="U1969" t="n">
        <v>9.6</v>
      </c>
      <c r="V1969" t="n">
        <v>19.4</v>
      </c>
      <c r="W1969" t="n">
        <v>4.4</v>
      </c>
      <c r="X1969" t="n">
        <v>86</v>
      </c>
      <c r="Y1969"/>
      <c r="Z1969" t="n">
        <v>10</v>
      </c>
      <c r="AA1969" t="n">
        <v>186</v>
      </c>
      <c r="AB1969" t="n">
        <v>68.8</v>
      </c>
      <c r="AC1969" t="n">
        <v>45</v>
      </c>
      <c r="AD1969" t="n">
        <v>60</v>
      </c>
      <c r="AE1969" t="n">
        <v>44.4</v>
      </c>
      <c r="AF1969" t="n">
        <v>111</v>
      </c>
      <c r="AG1969" t="n">
        <v>29</v>
      </c>
      <c r="AH1969" t="n">
        <v>100</v>
      </c>
      <c r="AI1969" t="n">
        <v>26804</v>
      </c>
      <c r="AJ1969" t="n">
        <v>15549</v>
      </c>
      <c r="AK1969" t="n">
        <v>23891</v>
      </c>
      <c r="AL1969" t="n">
        <v>22173</v>
      </c>
      <c r="AM1969" t="n">
        <v>23715</v>
      </c>
      <c r="AN1969" t="n">
        <v>30708</v>
      </c>
      <c r="AO1969"/>
      <c r="AP1969" t="n">
        <v>79</v>
      </c>
      <c r="AQ1969" t="n">
        <v>40</v>
      </c>
      <c r="AR1969" t="n">
        <v>157</v>
      </c>
    </row>
    <row r="1970">
      <c r="A1970" t="n">
        <v>188535</v>
      </c>
      <c r="B1970" t="s">
        <v>3214</v>
      </c>
      <c r="C1970" t="s">
        <v>1275</v>
      </c>
      <c r="D1970" t="s">
        <v>996</v>
      </c>
      <c r="E1970" t="s">
        <v>997</v>
      </c>
      <c r="F1970" t="s">
        <v>162</v>
      </c>
      <c r="G1970" t="s">
        <v>163</v>
      </c>
      <c r="H1970" t="s">
        <v>150</v>
      </c>
      <c r="I1970" t="s">
        <v>151</v>
      </c>
      <c r="J1970" t="s">
        <v>164</v>
      </c>
      <c r="K1970" t="s">
        <v>209</v>
      </c>
      <c r="L1970" t="s">
        <v>155</v>
      </c>
      <c r="M1970" t="s">
        <v>155</v>
      </c>
      <c r="N1970" t="n">
        <v>-73.7775</v>
      </c>
      <c r="O1970" t="n">
        <v>42.6518</v>
      </c>
      <c r="P1970" t="n">
        <v>706</v>
      </c>
      <c r="Q1970"/>
      <c r="R1970"/>
      <c r="S1970"/>
      <c r="T1970"/>
      <c r="U1970"/>
      <c r="V1970"/>
      <c r="W1970"/>
      <c r="X1970"/>
      <c r="Y1970"/>
      <c r="Z1970"/>
      <c r="AA1970"/>
      <c r="AB1970"/>
      <c r="AC1970"/>
      <c r="AD1970"/>
      <c r="AE1970"/>
      <c r="AF1970"/>
      <c r="AG1970"/>
      <c r="AH1970"/>
      <c r="AI1970"/>
      <c r="AJ1970"/>
      <c r="AK1970"/>
      <c r="AL1970"/>
      <c r="AM1970"/>
      <c r="AN1970"/>
      <c r="AO1970"/>
      <c r="AP1970"/>
      <c r="AQ1970" t="n">
        <v>29</v>
      </c>
      <c r="AR1970" t="n">
        <v>163</v>
      </c>
    </row>
    <row r="1971">
      <c r="A1971" t="n">
        <v>188580</v>
      </c>
      <c r="B1971" t="s">
        <v>3215</v>
      </c>
      <c r="C1971" t="s">
        <v>1275</v>
      </c>
      <c r="D1971" t="s">
        <v>996</v>
      </c>
      <c r="E1971" t="s">
        <v>997</v>
      </c>
      <c r="F1971" t="s">
        <v>162</v>
      </c>
      <c r="G1971" t="s">
        <v>163</v>
      </c>
      <c r="H1971" t="s">
        <v>150</v>
      </c>
      <c r="I1971" t="s">
        <v>151</v>
      </c>
      <c r="J1971" t="s">
        <v>164</v>
      </c>
      <c r="K1971" t="s">
        <v>209</v>
      </c>
      <c r="L1971" t="s">
        <v>155</v>
      </c>
      <c r="M1971" t="s">
        <v>155</v>
      </c>
      <c r="N1971" t="n">
        <v>-73.7773</v>
      </c>
      <c r="O1971" t="n">
        <v>42.6538</v>
      </c>
      <c r="P1971" t="n">
        <v>912</v>
      </c>
      <c r="Q1971"/>
      <c r="R1971"/>
      <c r="S1971"/>
      <c r="T1971"/>
      <c r="U1971"/>
      <c r="V1971"/>
      <c r="W1971"/>
      <c r="X1971"/>
      <c r="Y1971"/>
      <c r="Z1971"/>
      <c r="AA1971"/>
      <c r="AB1971"/>
      <c r="AC1971"/>
      <c r="AD1971"/>
      <c r="AE1971"/>
      <c r="AF1971"/>
      <c r="AG1971"/>
      <c r="AH1971"/>
      <c r="AI1971"/>
      <c r="AJ1971"/>
      <c r="AK1971"/>
      <c r="AL1971"/>
      <c r="AM1971"/>
      <c r="AN1971"/>
      <c r="AO1971"/>
      <c r="AP1971"/>
      <c r="AQ1971" t="n">
        <v>80</v>
      </c>
      <c r="AR1971" t="n">
        <v>136</v>
      </c>
    </row>
    <row r="1972">
      <c r="A1972" t="n">
        <v>188641</v>
      </c>
      <c r="B1972" t="s">
        <v>3216</v>
      </c>
      <c r="C1972" t="s">
        <v>3217</v>
      </c>
      <c r="D1972" t="s">
        <v>996</v>
      </c>
      <c r="E1972" t="s">
        <v>997</v>
      </c>
      <c r="F1972" t="s">
        <v>162</v>
      </c>
      <c r="G1972" t="s">
        <v>163</v>
      </c>
      <c r="H1972" t="s">
        <v>150</v>
      </c>
      <c r="I1972" t="s">
        <v>205</v>
      </c>
      <c r="J1972" t="s">
        <v>168</v>
      </c>
      <c r="K1972" t="s">
        <v>153</v>
      </c>
      <c r="L1972" t="s">
        <v>155</v>
      </c>
      <c r="M1972" t="s">
        <v>155</v>
      </c>
      <c r="N1972" t="n">
        <v>-77.7881</v>
      </c>
      <c r="O1972" t="n">
        <v>42.2545</v>
      </c>
      <c r="P1972" t="n">
        <v>2222</v>
      </c>
      <c r="Q1972" t="n">
        <v>1553</v>
      </c>
      <c r="R1972" t="n">
        <v>50.5</v>
      </c>
      <c r="S1972" t="n">
        <v>55.8</v>
      </c>
      <c r="T1972" t="n">
        <v>9.9</v>
      </c>
      <c r="U1972" t="n">
        <v>8.8</v>
      </c>
      <c r="V1972" t="n">
        <v>1.4</v>
      </c>
      <c r="W1972" t="n">
        <v>5.3</v>
      </c>
      <c r="X1972" t="n">
        <v>77</v>
      </c>
      <c r="Y1972"/>
      <c r="Z1972" t="n">
        <v>10</v>
      </c>
      <c r="AA1972" t="n">
        <v>418</v>
      </c>
      <c r="AB1972" t="n">
        <v>55.5</v>
      </c>
      <c r="AC1972" t="n">
        <v>418</v>
      </c>
      <c r="AD1972" t="n">
        <v>55.5</v>
      </c>
      <c r="AE1972" t="n">
        <v>43.3</v>
      </c>
      <c r="AF1972" t="n">
        <v>373</v>
      </c>
      <c r="AG1972" t="n">
        <v>39</v>
      </c>
      <c r="AH1972" t="n">
        <v>93</v>
      </c>
      <c r="AI1972" t="n">
        <v>26127</v>
      </c>
      <c r="AJ1972" t="n">
        <v>15458</v>
      </c>
      <c r="AK1972" t="n">
        <v>18570</v>
      </c>
      <c r="AL1972" t="n">
        <v>23315</v>
      </c>
      <c r="AM1972" t="n">
        <v>27943</v>
      </c>
      <c r="AN1972" t="n">
        <v>27120</v>
      </c>
      <c r="AO1972"/>
      <c r="AP1972" t="n">
        <v>294</v>
      </c>
      <c r="AQ1972" t="n">
        <v>222</v>
      </c>
      <c r="AR1972" t="n">
        <v>6</v>
      </c>
    </row>
    <row r="1973">
      <c r="A1973" t="n">
        <v>188650</v>
      </c>
      <c r="B1973" t="s">
        <v>3218</v>
      </c>
      <c r="C1973" t="s">
        <v>3219</v>
      </c>
      <c r="D1973" t="s">
        <v>996</v>
      </c>
      <c r="E1973" t="s">
        <v>997</v>
      </c>
      <c r="F1973" t="s">
        <v>199</v>
      </c>
      <c r="G1973" t="s">
        <v>189</v>
      </c>
      <c r="H1973" t="s">
        <v>200</v>
      </c>
      <c r="I1973" t="s">
        <v>151</v>
      </c>
      <c r="J1973" t="s">
        <v>164</v>
      </c>
      <c r="K1973"/>
      <c r="L1973" t="s">
        <v>155</v>
      </c>
      <c r="M1973" t="s">
        <v>155</v>
      </c>
      <c r="N1973" t="n">
        <v>-73.9915</v>
      </c>
      <c r="O1973" t="n">
        <v>40.6938</v>
      </c>
      <c r="P1973" t="n">
        <v>471</v>
      </c>
      <c r="Q1973" t="n">
        <v>471</v>
      </c>
      <c r="R1973" t="n">
        <v>94.7</v>
      </c>
      <c r="S1973" t="n">
        <v>0.8</v>
      </c>
      <c r="T1973" t="n">
        <v>65.8</v>
      </c>
      <c r="U1973" t="n">
        <v>27.4</v>
      </c>
      <c r="V1973" t="n">
        <v>0.4</v>
      </c>
      <c r="W1973" t="n">
        <v>0</v>
      </c>
      <c r="X1973" t="n">
        <v>68</v>
      </c>
      <c r="Y1973"/>
      <c r="Z1973" t="n">
        <v>20</v>
      </c>
      <c r="AA1973"/>
      <c r="AB1973"/>
      <c r="AC1973"/>
      <c r="AD1973"/>
      <c r="AE1973"/>
      <c r="AF1973" t="n">
        <v>256</v>
      </c>
      <c r="AG1973" t="n">
        <v>95</v>
      </c>
      <c r="AH1973" t="n">
        <v>95</v>
      </c>
      <c r="AI1973" t="n">
        <v>25952</v>
      </c>
      <c r="AJ1973" t="n">
        <v>25827</v>
      </c>
      <c r="AK1973" t="n">
        <v>27442</v>
      </c>
      <c r="AL1973" t="n">
        <v>29112</v>
      </c>
      <c r="AM1973"/>
      <c r="AN1973"/>
      <c r="AO1973"/>
      <c r="AP1973"/>
      <c r="AQ1973"/>
      <c r="AR1973"/>
    </row>
    <row r="1974">
      <c r="A1974" t="n">
        <v>188669</v>
      </c>
      <c r="B1974" t="s">
        <v>3220</v>
      </c>
      <c r="C1974" t="s">
        <v>3221</v>
      </c>
      <c r="D1974" t="s">
        <v>996</v>
      </c>
      <c r="E1974" t="s">
        <v>997</v>
      </c>
      <c r="F1974" t="s">
        <v>368</v>
      </c>
      <c r="G1974" t="s">
        <v>163</v>
      </c>
      <c r="H1974" t="s">
        <v>174</v>
      </c>
      <c r="I1974" t="s">
        <v>151</v>
      </c>
      <c r="J1974" t="s">
        <v>164</v>
      </c>
      <c r="K1974"/>
      <c r="L1974" t="s">
        <v>155</v>
      </c>
      <c r="M1974" t="s">
        <v>155</v>
      </c>
      <c r="N1974" t="n">
        <v>-73.9869</v>
      </c>
      <c r="O1974" t="n">
        <v>40.7669</v>
      </c>
      <c r="P1974" t="n">
        <v>67</v>
      </c>
      <c r="Q1974" t="n">
        <v>67</v>
      </c>
      <c r="R1974" t="n">
        <v>77.6</v>
      </c>
      <c r="S1974" t="n">
        <v>17.9</v>
      </c>
      <c r="T1974" t="n">
        <v>28.4</v>
      </c>
      <c r="U1974" t="n">
        <v>3</v>
      </c>
      <c r="V1974" t="n">
        <v>0</v>
      </c>
      <c r="W1974" t="n">
        <v>38.8</v>
      </c>
      <c r="X1974" t="n">
        <v>86</v>
      </c>
      <c r="Y1974"/>
      <c r="Z1974" t="n">
        <v>3</v>
      </c>
      <c r="AA1974"/>
      <c r="AB1974"/>
      <c r="AC1974"/>
      <c r="AD1974"/>
      <c r="AE1974"/>
      <c r="AF1974" t="n">
        <v>21</v>
      </c>
      <c r="AG1974" t="n">
        <v>20</v>
      </c>
      <c r="AH1974" t="n">
        <v>42</v>
      </c>
      <c r="AI1974" t="n">
        <v>31130</v>
      </c>
      <c r="AJ1974" t="n">
        <v>24176</v>
      </c>
      <c r="AK1974" t="n">
        <v>27226</v>
      </c>
      <c r="AL1974" t="n">
        <v>31426</v>
      </c>
      <c r="AM1974" t="n">
        <v>31956</v>
      </c>
      <c r="AN1974" t="n">
        <v>35171</v>
      </c>
      <c r="AO1974"/>
      <c r="AP1974"/>
      <c r="AQ1974"/>
      <c r="AR1974"/>
    </row>
    <row r="1975">
      <c r="A1975" t="n">
        <v>188678</v>
      </c>
      <c r="B1975" t="s">
        <v>3222</v>
      </c>
      <c r="C1975" t="s">
        <v>3221</v>
      </c>
      <c r="D1975" t="s">
        <v>996</v>
      </c>
      <c r="E1975" t="s">
        <v>997</v>
      </c>
      <c r="F1975" t="s">
        <v>368</v>
      </c>
      <c r="G1975" t="s">
        <v>163</v>
      </c>
      <c r="H1975" t="s">
        <v>174</v>
      </c>
      <c r="I1975" t="s">
        <v>151</v>
      </c>
      <c r="J1975" t="s">
        <v>164</v>
      </c>
      <c r="K1975" t="s">
        <v>176</v>
      </c>
      <c r="L1975" t="s">
        <v>155</v>
      </c>
      <c r="M1975" t="s">
        <v>155</v>
      </c>
      <c r="N1975" t="n">
        <v>-73.9848</v>
      </c>
      <c r="O1975" t="n">
        <v>40.7455</v>
      </c>
      <c r="P1975" t="n">
        <v>231</v>
      </c>
      <c r="Q1975" t="n">
        <v>231</v>
      </c>
      <c r="R1975" t="n">
        <v>65.8</v>
      </c>
      <c r="S1975" t="n">
        <v>38.1</v>
      </c>
      <c r="T1975" t="n">
        <v>8.2</v>
      </c>
      <c r="U1975" t="n">
        <v>9.1</v>
      </c>
      <c r="V1975" t="n">
        <v>3.9</v>
      </c>
      <c r="W1975" t="n">
        <v>32.5</v>
      </c>
      <c r="X1975" t="n">
        <v>97</v>
      </c>
      <c r="Y1975"/>
      <c r="Z1975" t="n">
        <v>8</v>
      </c>
      <c r="AA1975" t="n">
        <v>41</v>
      </c>
      <c r="AB1975" t="n">
        <v>92.7</v>
      </c>
      <c r="AC1975"/>
      <c r="AD1975"/>
      <c r="AE1975"/>
      <c r="AF1975" t="n">
        <v>108</v>
      </c>
      <c r="AG1975" t="n">
        <v>22</v>
      </c>
      <c r="AH1975" t="n">
        <v>100</v>
      </c>
      <c r="AI1975" t="n">
        <v>49205</v>
      </c>
      <c r="AJ1975" t="n">
        <v>49403</v>
      </c>
      <c r="AK1975" t="n">
        <v>50417</v>
      </c>
      <c r="AL1975" t="n">
        <v>56009</v>
      </c>
      <c r="AM1975" t="n">
        <v>58060</v>
      </c>
      <c r="AN1975" t="n">
        <v>57736</v>
      </c>
      <c r="AO1975" t="n">
        <v>80</v>
      </c>
      <c r="AP1975"/>
      <c r="AQ1975"/>
      <c r="AR1975"/>
    </row>
    <row r="1976">
      <c r="A1976" t="n">
        <v>188687</v>
      </c>
      <c r="B1976" t="s">
        <v>3223</v>
      </c>
      <c r="C1976" t="s">
        <v>3221</v>
      </c>
      <c r="D1976" t="s">
        <v>996</v>
      </c>
      <c r="E1976" t="s">
        <v>997</v>
      </c>
      <c r="F1976" t="s">
        <v>368</v>
      </c>
      <c r="G1976" t="s">
        <v>163</v>
      </c>
      <c r="H1976" t="s">
        <v>174</v>
      </c>
      <c r="I1976" t="s">
        <v>151</v>
      </c>
      <c r="J1976" t="s">
        <v>164</v>
      </c>
      <c r="K1976" t="s">
        <v>176</v>
      </c>
      <c r="L1976" t="s">
        <v>155</v>
      </c>
      <c r="M1976" t="s">
        <v>155</v>
      </c>
      <c r="N1976" t="n">
        <v>-73.9865</v>
      </c>
      <c r="O1976" t="n">
        <v>40.7571</v>
      </c>
      <c r="P1976" t="n">
        <v>504</v>
      </c>
      <c r="Q1976" t="n">
        <v>504</v>
      </c>
      <c r="R1976" t="n">
        <v>67.7</v>
      </c>
      <c r="S1976" t="n">
        <v>51.2</v>
      </c>
      <c r="T1976" t="n">
        <v>25</v>
      </c>
      <c r="U1976" t="n">
        <v>14.5</v>
      </c>
      <c r="V1976" t="n">
        <v>0.8</v>
      </c>
      <c r="W1976" t="n">
        <v>0</v>
      </c>
      <c r="X1976" t="n">
        <v>78</v>
      </c>
      <c r="Y1976" t="n">
        <v>43</v>
      </c>
      <c r="Z1976" t="n">
        <v>25</v>
      </c>
      <c r="AA1976" t="n">
        <v>14</v>
      </c>
      <c r="AB1976" t="n">
        <v>28.6</v>
      </c>
      <c r="AC1976"/>
      <c r="AD1976"/>
      <c r="AE1976"/>
      <c r="AF1976" t="n">
        <v>9</v>
      </c>
      <c r="AG1976" t="n">
        <v>37</v>
      </c>
      <c r="AH1976" t="n">
        <v>37</v>
      </c>
      <c r="AI1976" t="n">
        <v>20049</v>
      </c>
      <c r="AJ1976" t="n">
        <v>18630</v>
      </c>
      <c r="AK1976" t="n">
        <v>24735</v>
      </c>
      <c r="AL1976"/>
      <c r="AM1976"/>
      <c r="AN1976"/>
      <c r="AO1976" t="n">
        <v>89</v>
      </c>
      <c r="AP1976"/>
      <c r="AQ1976"/>
      <c r="AR1976"/>
    </row>
    <row r="1977">
      <c r="A1977" t="n">
        <v>188696</v>
      </c>
      <c r="B1977" t="s">
        <v>3224</v>
      </c>
      <c r="C1977" t="s">
        <v>3221</v>
      </c>
      <c r="D1977" t="s">
        <v>996</v>
      </c>
      <c r="E1977" t="s">
        <v>997</v>
      </c>
      <c r="F1977" t="s">
        <v>279</v>
      </c>
      <c r="G1977" t="s">
        <v>189</v>
      </c>
      <c r="H1977" t="s">
        <v>174</v>
      </c>
      <c r="I1977" t="s">
        <v>151</v>
      </c>
      <c r="J1977"/>
      <c r="K1977"/>
      <c r="L1977" t="s">
        <v>155</v>
      </c>
      <c r="M1977" t="s">
        <v>155</v>
      </c>
      <c r="N1977" t="n">
        <v>-73.9986</v>
      </c>
      <c r="O1977" t="n">
        <v>40.7345</v>
      </c>
      <c r="P1977"/>
      <c r="Q1977"/>
      <c r="R1977"/>
      <c r="S1977"/>
      <c r="T1977"/>
      <c r="U1977"/>
      <c r="V1977"/>
      <c r="W1977"/>
      <c r="X1977"/>
      <c r="Y1977"/>
      <c r="Z1977"/>
      <c r="AA197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</row>
    <row r="1978">
      <c r="A1978" t="n">
        <v>188854</v>
      </c>
      <c r="B1978" t="s">
        <v>3225</v>
      </c>
      <c r="C1978" t="s">
        <v>3221</v>
      </c>
      <c r="D1978" t="s">
        <v>996</v>
      </c>
      <c r="E1978" t="s">
        <v>997</v>
      </c>
      <c r="F1978" t="s">
        <v>162</v>
      </c>
      <c r="G1978" t="s">
        <v>163</v>
      </c>
      <c r="H1978" t="s">
        <v>150</v>
      </c>
      <c r="I1978" t="s">
        <v>151</v>
      </c>
      <c r="J1978" t="s">
        <v>168</v>
      </c>
      <c r="K1978" t="s">
        <v>209</v>
      </c>
      <c r="L1978" t="s">
        <v>155</v>
      </c>
      <c r="M1978" t="s">
        <v>155</v>
      </c>
      <c r="N1978" t="n">
        <v>-73.9875</v>
      </c>
      <c r="O1978" t="n">
        <v>40.7723</v>
      </c>
      <c r="P1978" t="n">
        <v>1799</v>
      </c>
      <c r="Q1978" t="n">
        <v>1787</v>
      </c>
      <c r="R1978" t="n">
        <v>72.1</v>
      </c>
      <c r="S1978" t="n">
        <v>32</v>
      </c>
      <c r="T1978" t="n">
        <v>16.7</v>
      </c>
      <c r="U1978" t="n">
        <v>19.1</v>
      </c>
      <c r="V1978" t="n">
        <v>1.7</v>
      </c>
      <c r="W1978" t="n">
        <v>14.8</v>
      </c>
      <c r="X1978" t="n">
        <v>75</v>
      </c>
      <c r="Y1978"/>
      <c r="Z1978" t="n">
        <v>6</v>
      </c>
      <c r="AA1978" t="n">
        <v>554</v>
      </c>
      <c r="AB1978" t="n">
        <v>72</v>
      </c>
      <c r="AC1978" t="n">
        <v>208</v>
      </c>
      <c r="AD1978" t="n">
        <v>58.7</v>
      </c>
      <c r="AE1978" t="n">
        <v>58.2</v>
      </c>
      <c r="AF1978" t="n">
        <v>470</v>
      </c>
      <c r="AG1978" t="n">
        <v>36</v>
      </c>
      <c r="AH1978" t="n">
        <v>99</v>
      </c>
      <c r="AI1978" t="n">
        <v>46130</v>
      </c>
      <c r="AJ1978" t="n">
        <v>25066</v>
      </c>
      <c r="AK1978" t="n">
        <v>26795</v>
      </c>
      <c r="AL1978" t="n">
        <v>44219</v>
      </c>
      <c r="AM1978" t="n">
        <v>50833</v>
      </c>
      <c r="AN1978" t="n">
        <v>57747</v>
      </c>
      <c r="AO1978" t="n">
        <v>61</v>
      </c>
      <c r="AP1978" t="n">
        <v>250</v>
      </c>
      <c r="AQ1978" t="n">
        <v>2</v>
      </c>
      <c r="AR1978"/>
    </row>
    <row r="1979">
      <c r="A1979" t="n">
        <v>188890</v>
      </c>
      <c r="B1979" t="s">
        <v>3226</v>
      </c>
      <c r="C1979" t="s">
        <v>3227</v>
      </c>
      <c r="D1979" t="s">
        <v>996</v>
      </c>
      <c r="E1979" t="s">
        <v>997</v>
      </c>
      <c r="F1979" t="s">
        <v>199</v>
      </c>
      <c r="G1979" t="s">
        <v>189</v>
      </c>
      <c r="H1979" t="s">
        <v>200</v>
      </c>
      <c r="I1979" t="s">
        <v>151</v>
      </c>
      <c r="J1979" t="s">
        <v>168</v>
      </c>
      <c r="K1979"/>
      <c r="L1979" t="s">
        <v>155</v>
      </c>
      <c r="M1979" t="s">
        <v>155</v>
      </c>
      <c r="N1979" t="n">
        <v>-73.9493</v>
      </c>
      <c r="O1979" t="n">
        <v>40.7488</v>
      </c>
      <c r="P1979" t="n">
        <v>2108</v>
      </c>
      <c r="Q1979" t="n">
        <v>2108</v>
      </c>
      <c r="R1979" t="n">
        <v>2.4</v>
      </c>
      <c r="S1979" t="n">
        <v>7.8</v>
      </c>
      <c r="T1979" t="n">
        <v>30.5</v>
      </c>
      <c r="U1979" t="n">
        <v>35.3</v>
      </c>
      <c r="V1979" t="n">
        <v>7.5</v>
      </c>
      <c r="W1979" t="n">
        <v>0</v>
      </c>
      <c r="X1979" t="n">
        <v>63</v>
      </c>
      <c r="Y1979" t="n">
        <v>72</v>
      </c>
      <c r="Z1979" t="n">
        <v>15</v>
      </c>
      <c r="AA1979"/>
      <c r="AB1979"/>
      <c r="AC1979"/>
      <c r="AD1979"/>
      <c r="AE1979"/>
      <c r="AF1979" t="n">
        <v>924</v>
      </c>
      <c r="AG1979" t="n">
        <v>59</v>
      </c>
      <c r="AH1979" t="n">
        <v>60</v>
      </c>
      <c r="AI1979" t="n">
        <v>14983</v>
      </c>
      <c r="AJ1979" t="n">
        <v>15920</v>
      </c>
      <c r="AK1979" t="n">
        <v>18632</v>
      </c>
      <c r="AL1979" t="n">
        <v>15002</v>
      </c>
      <c r="AM1979"/>
      <c r="AN1979" t="n">
        <v>21530</v>
      </c>
      <c r="AO1979"/>
      <c r="AP1979"/>
      <c r="AQ1979"/>
      <c r="AR1979"/>
    </row>
    <row r="1980">
      <c r="A1980" t="n">
        <v>188915</v>
      </c>
      <c r="B1980" t="s">
        <v>3228</v>
      </c>
      <c r="C1980" t="s">
        <v>3229</v>
      </c>
      <c r="D1980" t="s">
        <v>996</v>
      </c>
      <c r="E1980" t="s">
        <v>997</v>
      </c>
      <c r="F1980" t="s">
        <v>368</v>
      </c>
      <c r="G1980" t="s">
        <v>163</v>
      </c>
      <c r="H1980" t="s">
        <v>174</v>
      </c>
      <c r="I1980" t="s">
        <v>151</v>
      </c>
      <c r="J1980" t="s">
        <v>164</v>
      </c>
      <c r="K1980"/>
      <c r="L1980" t="s">
        <v>155</v>
      </c>
      <c r="M1980" t="s">
        <v>155</v>
      </c>
      <c r="N1980" t="n">
        <v>-76.8281</v>
      </c>
      <c r="O1980" t="n">
        <v>42.1012</v>
      </c>
      <c r="P1980" t="n">
        <v>40</v>
      </c>
      <c r="Q1980" t="n">
        <v>40</v>
      </c>
      <c r="R1980" t="n">
        <v>75</v>
      </c>
      <c r="S1980" t="n">
        <v>87.5</v>
      </c>
      <c r="T1980" t="n">
        <v>0</v>
      </c>
      <c r="U1980" t="n">
        <v>12.5</v>
      </c>
      <c r="V1980" t="n">
        <v>0</v>
      </c>
      <c r="W1980" t="n">
        <v>0</v>
      </c>
      <c r="X1980" t="n">
        <v>100</v>
      </c>
      <c r="Y1980"/>
      <c r="Z1980" t="n">
        <v>4</v>
      </c>
      <c r="AA1980" t="n">
        <v>5</v>
      </c>
      <c r="AB1980" t="n">
        <v>80</v>
      </c>
      <c r="AC1980"/>
      <c r="AD1980"/>
      <c r="AE1980"/>
      <c r="AF1980" t="n">
        <v>3</v>
      </c>
      <c r="AG1980" t="n">
        <v>50</v>
      </c>
      <c r="AH1980" t="n">
        <v>83</v>
      </c>
      <c r="AI1980" t="n">
        <v>18332</v>
      </c>
      <c r="AJ1980" t="n">
        <v>23283</v>
      </c>
      <c r="AK1980"/>
      <c r="AL1980" t="n">
        <v>18332</v>
      </c>
      <c r="AM1980"/>
      <c r="AN1980"/>
      <c r="AO1980" t="n">
        <v>5</v>
      </c>
      <c r="AP1980"/>
      <c r="AQ1980"/>
      <c r="AR1980"/>
    </row>
    <row r="1981">
      <c r="A1981" t="n">
        <v>188942</v>
      </c>
      <c r="B1981" t="s">
        <v>3230</v>
      </c>
      <c r="C1981" t="s">
        <v>3219</v>
      </c>
      <c r="D1981" t="s">
        <v>996</v>
      </c>
      <c r="E1981" t="s">
        <v>997</v>
      </c>
      <c r="F1981" t="s">
        <v>162</v>
      </c>
      <c r="G1981" t="s">
        <v>163</v>
      </c>
      <c r="H1981" t="s">
        <v>150</v>
      </c>
      <c r="I1981" t="s">
        <v>151</v>
      </c>
      <c r="J1981" t="s">
        <v>164</v>
      </c>
      <c r="K1981" t="s">
        <v>176</v>
      </c>
      <c r="L1981" t="s">
        <v>155</v>
      </c>
      <c r="M1981" t="s">
        <v>155</v>
      </c>
      <c r="N1981" t="n">
        <v>-73.9507</v>
      </c>
      <c r="O1981" t="n">
        <v>40.6655</v>
      </c>
      <c r="P1981" t="n">
        <v>311</v>
      </c>
      <c r="Q1981" t="n">
        <v>311</v>
      </c>
      <c r="R1981" t="n">
        <v>100</v>
      </c>
      <c r="S1981" t="n">
        <v>87.8</v>
      </c>
      <c r="T1981" t="n">
        <v>0</v>
      </c>
      <c r="U1981" t="n">
        <v>0</v>
      </c>
      <c r="V1981" t="n">
        <v>0</v>
      </c>
      <c r="W1981" t="n">
        <v>12.2</v>
      </c>
      <c r="X1981" t="n">
        <v>64</v>
      </c>
      <c r="Y1981" t="n">
        <v>0</v>
      </c>
      <c r="Z1981" t="n">
        <v>18</v>
      </c>
      <c r="AA1981" t="n">
        <v>54</v>
      </c>
      <c r="AB1981" t="n">
        <v>74.1</v>
      </c>
      <c r="AC1981"/>
      <c r="AD1981"/>
      <c r="AE1981"/>
      <c r="AF1981" t="n">
        <v>114</v>
      </c>
      <c r="AG1981" t="n">
        <v>66</v>
      </c>
      <c r="AH1981" t="n">
        <v>80</v>
      </c>
      <c r="AI1981" t="n">
        <v>18745</v>
      </c>
      <c r="AJ1981" t="n">
        <v>17818</v>
      </c>
      <c r="AK1981" t="n">
        <v>17614</v>
      </c>
      <c r="AL1981" t="n">
        <v>19397</v>
      </c>
      <c r="AM1981" t="n">
        <v>20377</v>
      </c>
      <c r="AN1981"/>
      <c r="AO1981" t="n">
        <v>62</v>
      </c>
      <c r="AP1981"/>
      <c r="AQ1981"/>
      <c r="AR1981"/>
    </row>
    <row r="1982">
      <c r="A1982" t="n">
        <v>189015</v>
      </c>
      <c r="B1982" t="s">
        <v>3231</v>
      </c>
      <c r="C1982" t="s">
        <v>3221</v>
      </c>
      <c r="D1982" t="s">
        <v>996</v>
      </c>
      <c r="E1982" t="s">
        <v>997</v>
      </c>
      <c r="F1982" t="s">
        <v>162</v>
      </c>
      <c r="G1982" t="s">
        <v>163</v>
      </c>
      <c r="H1982" t="s">
        <v>150</v>
      </c>
      <c r="I1982" t="s">
        <v>151</v>
      </c>
      <c r="J1982" t="s">
        <v>164</v>
      </c>
      <c r="K1982" t="s">
        <v>209</v>
      </c>
      <c r="L1982" t="s">
        <v>155</v>
      </c>
      <c r="M1982" t="s">
        <v>155</v>
      </c>
      <c r="N1982" t="n">
        <v>-73.9666</v>
      </c>
      <c r="O1982" t="n">
        <v>40.8056</v>
      </c>
      <c r="P1982" t="n">
        <v>989</v>
      </c>
      <c r="Q1982"/>
      <c r="R1982"/>
      <c r="S1982"/>
      <c r="T1982"/>
      <c r="U1982"/>
      <c r="V1982"/>
      <c r="W1982"/>
      <c r="X1982"/>
      <c r="Y1982"/>
      <c r="Z1982"/>
      <c r="AA1982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 t="n">
        <v>310</v>
      </c>
      <c r="AR1982"/>
    </row>
    <row r="1983">
      <c r="A1983" t="n">
        <v>189088</v>
      </c>
      <c r="B1983" t="s">
        <v>3232</v>
      </c>
      <c r="C1983" t="s">
        <v>3233</v>
      </c>
      <c r="D1983" t="s">
        <v>996</v>
      </c>
      <c r="E1983" t="s">
        <v>997</v>
      </c>
      <c r="F1983" t="s">
        <v>162</v>
      </c>
      <c r="G1983" t="s">
        <v>163</v>
      </c>
      <c r="H1983" t="s">
        <v>150</v>
      </c>
      <c r="I1983" t="s">
        <v>205</v>
      </c>
      <c r="J1983" t="s">
        <v>168</v>
      </c>
      <c r="K1983" t="s">
        <v>179</v>
      </c>
      <c r="L1983" t="s">
        <v>155</v>
      </c>
      <c r="M1983" t="s">
        <v>155</v>
      </c>
      <c r="N1983" t="n">
        <v>-73.9099</v>
      </c>
      <c r="O1983" t="n">
        <v>42.0204</v>
      </c>
      <c r="P1983" t="n">
        <v>3285</v>
      </c>
      <c r="Q1983" t="n">
        <v>2796</v>
      </c>
      <c r="R1983" t="n">
        <v>58.1</v>
      </c>
      <c r="S1983" t="n">
        <v>38.1</v>
      </c>
      <c r="T1983" t="n">
        <v>14.6</v>
      </c>
      <c r="U1983" t="n">
        <v>11.7</v>
      </c>
      <c r="V1983" t="n">
        <v>2.8</v>
      </c>
      <c r="W1983" t="n">
        <v>21</v>
      </c>
      <c r="X1983" t="n">
        <v>85</v>
      </c>
      <c r="Y1983"/>
      <c r="Z1983" t="n">
        <v>9</v>
      </c>
      <c r="AA1983" t="n">
        <v>469</v>
      </c>
      <c r="AB1983" t="n">
        <v>72.7</v>
      </c>
      <c r="AC1983" t="n">
        <v>469</v>
      </c>
      <c r="AD1983" t="n">
        <v>72.7</v>
      </c>
      <c r="AE1983" t="n">
        <v>57.1</v>
      </c>
      <c r="AF1983" t="n">
        <v>444</v>
      </c>
      <c r="AG1983" t="n">
        <v>23</v>
      </c>
      <c r="AH1983" t="n">
        <v>69</v>
      </c>
      <c r="AI1983" t="n">
        <v>25218</v>
      </c>
      <c r="AJ1983" t="n">
        <v>13609</v>
      </c>
      <c r="AK1983" t="n">
        <v>17710</v>
      </c>
      <c r="AL1983" t="n">
        <v>19816</v>
      </c>
      <c r="AM1983" t="n">
        <v>26909</v>
      </c>
      <c r="AN1983" t="n">
        <v>43347</v>
      </c>
      <c r="AO1983" t="n">
        <v>130</v>
      </c>
      <c r="AP1983" t="n">
        <v>415</v>
      </c>
      <c r="AQ1983" t="n">
        <v>165</v>
      </c>
      <c r="AR1983" t="n">
        <v>2</v>
      </c>
    </row>
    <row r="1984">
      <c r="A1984" t="n">
        <v>189097</v>
      </c>
      <c r="B1984" t="s">
        <v>3234</v>
      </c>
      <c r="C1984" t="s">
        <v>3221</v>
      </c>
      <c r="D1984" t="s">
        <v>996</v>
      </c>
      <c r="E1984" t="s">
        <v>997</v>
      </c>
      <c r="F1984" t="s">
        <v>162</v>
      </c>
      <c r="G1984" t="s">
        <v>163</v>
      </c>
      <c r="H1984" t="s">
        <v>150</v>
      </c>
      <c r="I1984" t="s">
        <v>151</v>
      </c>
      <c r="J1984" t="s">
        <v>168</v>
      </c>
      <c r="K1984" t="s">
        <v>179</v>
      </c>
      <c r="L1984" t="s">
        <v>155</v>
      </c>
      <c r="M1984" t="s">
        <v>155</v>
      </c>
      <c r="N1984" t="n">
        <v>-73.9633</v>
      </c>
      <c r="O1984" t="n">
        <v>40.8101</v>
      </c>
      <c r="P1984" t="n">
        <v>3685</v>
      </c>
      <c r="Q1984" t="n">
        <v>3685</v>
      </c>
      <c r="R1984" t="n">
        <v>96</v>
      </c>
      <c r="S1984" t="n">
        <v>32.6</v>
      </c>
      <c r="T1984" t="n">
        <v>5.5</v>
      </c>
      <c r="U1984" t="n">
        <v>18.6</v>
      </c>
      <c r="V1984" t="n">
        <v>17.2</v>
      </c>
      <c r="W1984" t="n">
        <v>13.4</v>
      </c>
      <c r="X1984" t="n">
        <v>97</v>
      </c>
      <c r="Y1984" t="n">
        <v>100</v>
      </c>
      <c r="Z1984" t="n">
        <v>10</v>
      </c>
      <c r="AA1984" t="n">
        <v>595</v>
      </c>
      <c r="AB1984" t="n">
        <v>92.9</v>
      </c>
      <c r="AC1984" t="n">
        <v>595</v>
      </c>
      <c r="AD1984" t="n">
        <v>92.9</v>
      </c>
      <c r="AE1984" t="n">
        <v>76.6</v>
      </c>
      <c r="AF1984" t="n">
        <v>698</v>
      </c>
      <c r="AG1984" t="n">
        <v>15</v>
      </c>
      <c r="AH1984" t="n">
        <v>42</v>
      </c>
      <c r="AI1984" t="n">
        <v>27738</v>
      </c>
      <c r="AJ1984" t="n">
        <v>14486</v>
      </c>
      <c r="AK1984" t="n">
        <v>9011</v>
      </c>
      <c r="AL1984" t="n">
        <v>17279</v>
      </c>
      <c r="AM1984" t="n">
        <v>24152</v>
      </c>
      <c r="AN1984" t="n">
        <v>58447</v>
      </c>
      <c r="AO1984"/>
      <c r="AP1984" t="n">
        <v>755</v>
      </c>
      <c r="AQ1984"/>
      <c r="AR1984"/>
    </row>
    <row r="1985">
      <c r="A1985" t="n">
        <v>189219</v>
      </c>
      <c r="B1985" t="s">
        <v>3235</v>
      </c>
      <c r="C1985" t="s">
        <v>3227</v>
      </c>
      <c r="D1985" t="s">
        <v>996</v>
      </c>
      <c r="E1985" t="s">
        <v>997</v>
      </c>
      <c r="F1985" t="s">
        <v>199</v>
      </c>
      <c r="G1985" t="s">
        <v>189</v>
      </c>
      <c r="H1985" t="s">
        <v>200</v>
      </c>
      <c r="I1985" t="s">
        <v>151</v>
      </c>
      <c r="J1985" t="s">
        <v>164</v>
      </c>
      <c r="K1985"/>
      <c r="L1985" t="s">
        <v>155</v>
      </c>
      <c r="M1985" t="s">
        <v>155</v>
      </c>
      <c r="N1985" t="n">
        <v>-73.931</v>
      </c>
      <c r="O1985" t="n">
        <v>40.745</v>
      </c>
      <c r="P1985" t="n">
        <v>145</v>
      </c>
      <c r="Q1985" t="n">
        <v>145</v>
      </c>
      <c r="R1985" t="n">
        <v>6.2</v>
      </c>
      <c r="S1985" t="n">
        <v>25.5</v>
      </c>
      <c r="T1985" t="n">
        <v>29</v>
      </c>
      <c r="U1985" t="n">
        <v>33.1</v>
      </c>
      <c r="V1985" t="n">
        <v>9.7</v>
      </c>
      <c r="W1985" t="n">
        <v>0</v>
      </c>
      <c r="X1985"/>
      <c r="Y1985"/>
      <c r="Z1985" t="n">
        <v>12</v>
      </c>
      <c r="AA1985"/>
      <c r="AB1985"/>
      <c r="AC1985"/>
      <c r="AD1985"/>
      <c r="AE1985"/>
      <c r="AF1985" t="n">
        <v>75</v>
      </c>
      <c r="AG1985" t="n">
        <v>63</v>
      </c>
      <c r="AH1985" t="n">
        <v>83</v>
      </c>
      <c r="AI1985" t="n">
        <v>15902</v>
      </c>
      <c r="AJ1985" t="n">
        <v>16307</v>
      </c>
      <c r="AK1985" t="n">
        <v>15678</v>
      </c>
      <c r="AL1985" t="n">
        <v>15787</v>
      </c>
      <c r="AM1985" t="n">
        <v>14883</v>
      </c>
      <c r="AN1985"/>
      <c r="AO1985"/>
      <c r="AP1985"/>
      <c r="AQ1985"/>
      <c r="AR1985"/>
    </row>
    <row r="1986">
      <c r="A1986" t="n">
        <v>189228</v>
      </c>
      <c r="B1986" t="s">
        <v>3236</v>
      </c>
      <c r="C1986" t="s">
        <v>3221</v>
      </c>
      <c r="D1986" t="s">
        <v>996</v>
      </c>
      <c r="E1986" t="s">
        <v>997</v>
      </c>
      <c r="F1986" t="s">
        <v>188</v>
      </c>
      <c r="G1986" t="s">
        <v>189</v>
      </c>
      <c r="H1986" t="s">
        <v>150</v>
      </c>
      <c r="I1986" t="s">
        <v>151</v>
      </c>
      <c r="J1986" t="s">
        <v>168</v>
      </c>
      <c r="K1986" t="s">
        <v>179</v>
      </c>
      <c r="L1986" t="s">
        <v>155</v>
      </c>
      <c r="M1986" t="s">
        <v>155</v>
      </c>
      <c r="N1986" t="n">
        <v>-73.9795</v>
      </c>
      <c r="O1986" t="n">
        <v>40.754</v>
      </c>
      <c r="P1986" t="n">
        <v>2782</v>
      </c>
      <c r="Q1986" t="n">
        <v>2689</v>
      </c>
      <c r="R1986" t="n">
        <v>66.9</v>
      </c>
      <c r="S1986" t="n">
        <v>2.3</v>
      </c>
      <c r="T1986" t="n">
        <v>12.9</v>
      </c>
      <c r="U1986" t="n">
        <v>23.2</v>
      </c>
      <c r="V1986" t="n">
        <v>1.6</v>
      </c>
      <c r="W1986" t="n">
        <v>18</v>
      </c>
      <c r="X1986" t="n">
        <v>50</v>
      </c>
      <c r="Y1986" t="n">
        <v>40</v>
      </c>
      <c r="Z1986" t="n">
        <v>21</v>
      </c>
      <c r="AA1986" t="n">
        <v>395</v>
      </c>
      <c r="AB1986" t="n">
        <v>40.3</v>
      </c>
      <c r="AC1986" t="n">
        <v>222</v>
      </c>
      <c r="AD1986" t="n">
        <v>41.9</v>
      </c>
      <c r="AE1986" t="n">
        <v>37.8</v>
      </c>
      <c r="AF1986" t="n">
        <v>63</v>
      </c>
      <c r="AG1986" t="n">
        <v>54</v>
      </c>
      <c r="AH1986" t="n">
        <v>81</v>
      </c>
      <c r="AI1986" t="n">
        <v>27509</v>
      </c>
      <c r="AJ1986" t="n">
        <v>25059</v>
      </c>
      <c r="AK1986" t="n">
        <v>22672</v>
      </c>
      <c r="AL1986" t="n">
        <v>30590</v>
      </c>
      <c r="AM1986" t="n">
        <v>38983</v>
      </c>
      <c r="AN1986"/>
      <c r="AO1986" t="n">
        <v>179</v>
      </c>
      <c r="AP1986" t="n">
        <v>291</v>
      </c>
      <c r="AQ1986"/>
      <c r="AR1986"/>
    </row>
    <row r="1987">
      <c r="A1987" t="n">
        <v>189255</v>
      </c>
      <c r="B1987" t="s">
        <v>3237</v>
      </c>
      <c r="C1987" t="s">
        <v>3238</v>
      </c>
      <c r="D1987" t="s">
        <v>996</v>
      </c>
      <c r="E1987" t="s">
        <v>997</v>
      </c>
      <c r="F1987" t="s">
        <v>199</v>
      </c>
      <c r="G1987" t="s">
        <v>189</v>
      </c>
      <c r="H1987" t="s">
        <v>200</v>
      </c>
      <c r="I1987" t="s">
        <v>151</v>
      </c>
      <c r="J1987" t="s">
        <v>164</v>
      </c>
      <c r="K1987"/>
      <c r="L1987" t="s">
        <v>155</v>
      </c>
      <c r="M1987" t="s">
        <v>155</v>
      </c>
      <c r="N1987" t="n">
        <v>-73.8452</v>
      </c>
      <c r="O1987" t="n">
        <v>40.7097</v>
      </c>
      <c r="P1987" t="n">
        <v>138</v>
      </c>
      <c r="Q1987" t="n">
        <v>138</v>
      </c>
      <c r="R1987" t="n">
        <v>99.3</v>
      </c>
      <c r="S1987" t="n">
        <v>51.4</v>
      </c>
      <c r="T1987" t="n">
        <v>22.5</v>
      </c>
      <c r="U1987" t="n">
        <v>22.5</v>
      </c>
      <c r="V1987" t="n">
        <v>3.6</v>
      </c>
      <c r="W1987" t="n">
        <v>0</v>
      </c>
      <c r="X1987"/>
      <c r="Y1987"/>
      <c r="Z1987" t="n">
        <v>15</v>
      </c>
      <c r="AA1987"/>
      <c r="AB1987"/>
      <c r="AC1987"/>
      <c r="AD1987"/>
      <c r="AE1987"/>
      <c r="AF1987" t="n">
        <v>98</v>
      </c>
      <c r="AG1987" t="n">
        <v>14</v>
      </c>
      <c r="AH1987" t="n">
        <v>14</v>
      </c>
      <c r="AI1987"/>
      <c r="AJ1987"/>
      <c r="AK1987"/>
      <c r="AL1987"/>
      <c r="AM1987"/>
      <c r="AN1987"/>
      <c r="AO1987"/>
      <c r="AP1987"/>
      <c r="AQ1987"/>
      <c r="AR1987"/>
    </row>
    <row r="1988">
      <c r="A1988" t="n">
        <v>189273</v>
      </c>
      <c r="B1988" t="s">
        <v>3239</v>
      </c>
      <c r="C1988" t="s">
        <v>3219</v>
      </c>
      <c r="D1988" t="s">
        <v>996</v>
      </c>
      <c r="E1988" t="s">
        <v>997</v>
      </c>
      <c r="F1988" t="s">
        <v>162</v>
      </c>
      <c r="G1988" t="s">
        <v>163</v>
      </c>
      <c r="H1988" t="s">
        <v>150</v>
      </c>
      <c r="I1988" t="s">
        <v>151</v>
      </c>
      <c r="J1988" t="s">
        <v>164</v>
      </c>
      <c r="K1988"/>
      <c r="L1988" t="s">
        <v>155</v>
      </c>
      <c r="M1988" t="s">
        <v>155</v>
      </c>
      <c r="N1988" t="n">
        <v>-73.9812</v>
      </c>
      <c r="O1988" t="n">
        <v>40.6354</v>
      </c>
      <c r="P1988" t="n">
        <v>75</v>
      </c>
      <c r="Q1988" t="n">
        <v>75</v>
      </c>
      <c r="R1988" t="n">
        <v>0</v>
      </c>
      <c r="S1988" t="n">
        <v>100</v>
      </c>
      <c r="T1988" t="n">
        <v>0</v>
      </c>
      <c r="U1988" t="n">
        <v>0</v>
      </c>
      <c r="V1988" t="n">
        <v>0</v>
      </c>
      <c r="W1988" t="n">
        <v>0</v>
      </c>
      <c r="X1988" t="n">
        <v>84</v>
      </c>
      <c r="Y1988"/>
      <c r="Z1988" t="n">
        <v>12</v>
      </c>
      <c r="AA1988" t="n">
        <v>20</v>
      </c>
      <c r="AB1988" t="n">
        <v>35</v>
      </c>
      <c r="AC1988" t="n">
        <v>20</v>
      </c>
      <c r="AD1988" t="n">
        <v>10</v>
      </c>
      <c r="AE1988"/>
      <c r="AF1988" t="n">
        <v>25</v>
      </c>
      <c r="AG1988" t="n">
        <v>77</v>
      </c>
      <c r="AH1988" t="n">
        <v>91</v>
      </c>
      <c r="AI1988" t="n">
        <v>5415</v>
      </c>
      <c r="AJ1988" t="n">
        <v>3650</v>
      </c>
      <c r="AK1988" t="n">
        <v>5638</v>
      </c>
      <c r="AL1988" t="n">
        <v>3650</v>
      </c>
      <c r="AM1988" t="n">
        <v>8850</v>
      </c>
      <c r="AN1988"/>
      <c r="AO1988" t="n">
        <v>17</v>
      </c>
      <c r="AP1988"/>
      <c r="AQ1988"/>
      <c r="AR1988"/>
    </row>
    <row r="1989">
      <c r="A1989" t="n">
        <v>189282</v>
      </c>
      <c r="B1989" t="s">
        <v>3240</v>
      </c>
      <c r="C1989" t="s">
        <v>3221</v>
      </c>
      <c r="D1989" t="s">
        <v>996</v>
      </c>
      <c r="E1989" t="s">
        <v>997</v>
      </c>
      <c r="F1989" t="s">
        <v>162</v>
      </c>
      <c r="G1989" t="s">
        <v>163</v>
      </c>
      <c r="H1989" t="s">
        <v>150</v>
      </c>
      <c r="I1989" t="s">
        <v>151</v>
      </c>
      <c r="J1989" t="s">
        <v>164</v>
      </c>
      <c r="K1989" t="s">
        <v>209</v>
      </c>
      <c r="L1989" t="s">
        <v>155</v>
      </c>
      <c r="M1989" t="s">
        <v>155</v>
      </c>
      <c r="N1989" t="n">
        <v>-73.9366</v>
      </c>
      <c r="O1989" t="n">
        <v>40.8048</v>
      </c>
      <c r="P1989" t="n">
        <v>434</v>
      </c>
      <c r="Q1989" t="n">
        <v>434</v>
      </c>
      <c r="R1989" t="n">
        <v>88</v>
      </c>
      <c r="S1989" t="n">
        <v>41.5</v>
      </c>
      <c r="T1989" t="n">
        <v>21.9</v>
      </c>
      <c r="U1989" t="n">
        <v>13.8</v>
      </c>
      <c r="V1989" t="n">
        <v>17.1</v>
      </c>
      <c r="W1989" t="n">
        <v>0</v>
      </c>
      <c r="X1989"/>
      <c r="Y1989"/>
      <c r="Z1989" t="n">
        <v>8</v>
      </c>
      <c r="AA1989" t="n">
        <v>1</v>
      </c>
      <c r="AB1989" t="n">
        <v>100</v>
      </c>
      <c r="AC1989" t="n">
        <v>1</v>
      </c>
      <c r="AD1989"/>
      <c r="AE1989"/>
      <c r="AF1989" t="n">
        <v>0</v>
      </c>
      <c r="AG1989" t="n">
        <v>2</v>
      </c>
      <c r="AH1989" t="n">
        <v>19</v>
      </c>
      <c r="AI1989"/>
      <c r="AJ1989"/>
      <c r="AK1989"/>
      <c r="AL1989"/>
      <c r="AM1989"/>
      <c r="AN1989"/>
      <c r="AO1989"/>
      <c r="AP1989" t="n">
        <v>150</v>
      </c>
      <c r="AQ1989"/>
      <c r="AR1989"/>
    </row>
    <row r="1990">
      <c r="A1990" t="n">
        <v>189404</v>
      </c>
      <c r="B1990" t="s">
        <v>3241</v>
      </c>
      <c r="C1990" t="s">
        <v>3219</v>
      </c>
      <c r="D1990" t="s">
        <v>996</v>
      </c>
      <c r="E1990" t="s">
        <v>997</v>
      </c>
      <c r="F1990" t="s">
        <v>199</v>
      </c>
      <c r="G1990" t="s">
        <v>189</v>
      </c>
      <c r="H1990" t="s">
        <v>200</v>
      </c>
      <c r="I1990" t="s">
        <v>151</v>
      </c>
      <c r="J1990" t="s">
        <v>164</v>
      </c>
      <c r="K1990"/>
      <c r="L1990" t="s">
        <v>155</v>
      </c>
      <c r="M1990" t="s">
        <v>155</v>
      </c>
      <c r="N1990" t="n">
        <v>-74.0286</v>
      </c>
      <c r="O1990" t="n">
        <v>40.6232</v>
      </c>
      <c r="P1990" t="n">
        <v>244</v>
      </c>
      <c r="Q1990" t="n">
        <v>244</v>
      </c>
      <c r="R1990" t="n">
        <v>98</v>
      </c>
      <c r="S1990" t="n">
        <v>18.4</v>
      </c>
      <c r="T1990" t="n">
        <v>40.6</v>
      </c>
      <c r="U1990" t="n">
        <v>29.1</v>
      </c>
      <c r="V1990" t="n">
        <v>2.5</v>
      </c>
      <c r="W1990" t="n">
        <v>2.9</v>
      </c>
      <c r="X1990" t="n">
        <v>100</v>
      </c>
      <c r="Y1990" t="n">
        <v>100</v>
      </c>
      <c r="Z1990" t="n">
        <v>6</v>
      </c>
      <c r="AA1990"/>
      <c r="AB1990"/>
      <c r="AC1990"/>
      <c r="AD1990"/>
      <c r="AE1990"/>
      <c r="AF1990" t="n">
        <v>11</v>
      </c>
      <c r="AG1990" t="n">
        <v>47</v>
      </c>
      <c r="AH1990" t="n">
        <v>50</v>
      </c>
      <c r="AI1990" t="n">
        <v>22033</v>
      </c>
      <c r="AJ1990" t="n">
        <v>21833</v>
      </c>
      <c r="AK1990" t="n">
        <v>23035</v>
      </c>
      <c r="AL1990"/>
      <c r="AM1990"/>
      <c r="AN1990"/>
      <c r="AO1990"/>
      <c r="AP1990"/>
      <c r="AQ1990"/>
      <c r="AR1990"/>
    </row>
    <row r="1991">
      <c r="A1991" t="n">
        <v>189413</v>
      </c>
      <c r="B1991" t="s">
        <v>3242</v>
      </c>
      <c r="C1991" t="s">
        <v>3221</v>
      </c>
      <c r="D1991" t="s">
        <v>996</v>
      </c>
      <c r="E1991" t="s">
        <v>997</v>
      </c>
      <c r="F1991" t="s">
        <v>162</v>
      </c>
      <c r="G1991" t="s">
        <v>163</v>
      </c>
      <c r="H1991" t="s">
        <v>150</v>
      </c>
      <c r="I1991" t="s">
        <v>151</v>
      </c>
      <c r="J1991" t="s">
        <v>164</v>
      </c>
      <c r="K1991" t="s">
        <v>179</v>
      </c>
      <c r="L1991" t="s">
        <v>155</v>
      </c>
      <c r="M1991" t="s">
        <v>155</v>
      </c>
      <c r="N1991" t="n">
        <v>-73.9458</v>
      </c>
      <c r="O1991" t="n">
        <v>40.8334</v>
      </c>
      <c r="P1991" t="n">
        <v>585</v>
      </c>
      <c r="Q1991" t="n">
        <v>463</v>
      </c>
      <c r="R1991" t="n">
        <v>77.1</v>
      </c>
      <c r="S1991" t="n">
        <v>3</v>
      </c>
      <c r="T1991" t="n">
        <v>20.5</v>
      </c>
      <c r="U1991" t="n">
        <v>72.6</v>
      </c>
      <c r="V1991" t="n">
        <v>0.4</v>
      </c>
      <c r="W1991" t="n">
        <v>0</v>
      </c>
      <c r="X1991" t="n">
        <v>85</v>
      </c>
      <c r="Y1991"/>
      <c r="Z1991" t="n">
        <v>20</v>
      </c>
      <c r="AA1991" t="n">
        <v>126</v>
      </c>
      <c r="AB1991" t="n">
        <v>70.6</v>
      </c>
      <c r="AC1991" t="n">
        <v>96</v>
      </c>
      <c r="AD1991" t="n">
        <v>26</v>
      </c>
      <c r="AE1991" t="n">
        <v>26</v>
      </c>
      <c r="AF1991" t="n">
        <v>51</v>
      </c>
      <c r="AG1991" t="n">
        <v>85</v>
      </c>
      <c r="AH1991" t="n">
        <v>93</v>
      </c>
      <c r="AI1991" t="n">
        <v>14102</v>
      </c>
      <c r="AJ1991" t="n">
        <v>14279</v>
      </c>
      <c r="AK1991" t="n">
        <v>12408</v>
      </c>
      <c r="AL1991" t="n">
        <v>17429</v>
      </c>
      <c r="AM1991"/>
      <c r="AN1991"/>
      <c r="AO1991" t="n">
        <v>52</v>
      </c>
      <c r="AP1991" t="n">
        <v>64</v>
      </c>
      <c r="AQ1991" t="n">
        <v>12</v>
      </c>
      <c r="AR1991"/>
    </row>
    <row r="1992">
      <c r="A1992" t="n">
        <v>189468</v>
      </c>
      <c r="B1992" t="s">
        <v>3241</v>
      </c>
      <c r="C1992" t="s">
        <v>3243</v>
      </c>
      <c r="D1992" t="s">
        <v>996</v>
      </c>
      <c r="E1992" t="s">
        <v>997</v>
      </c>
      <c r="F1992" t="s">
        <v>199</v>
      </c>
      <c r="G1992" t="s">
        <v>189</v>
      </c>
      <c r="H1992" t="s">
        <v>200</v>
      </c>
      <c r="I1992" t="s">
        <v>186</v>
      </c>
      <c r="J1992" t="s">
        <v>164</v>
      </c>
      <c r="K1992"/>
      <c r="L1992" t="s">
        <v>155</v>
      </c>
      <c r="M1992" t="s">
        <v>155</v>
      </c>
      <c r="N1992" t="n">
        <v>-73.5162</v>
      </c>
      <c r="O1992" t="n">
        <v>40.7248</v>
      </c>
      <c r="P1992" t="n">
        <v>255</v>
      </c>
      <c r="Q1992" t="n">
        <v>255</v>
      </c>
      <c r="R1992" t="n">
        <v>98</v>
      </c>
      <c r="S1992" t="n">
        <v>38.8</v>
      </c>
      <c r="T1992" t="n">
        <v>22.7</v>
      </c>
      <c r="U1992" t="n">
        <v>30.2</v>
      </c>
      <c r="V1992" t="n">
        <v>4.7</v>
      </c>
      <c r="W1992" t="n">
        <v>0</v>
      </c>
      <c r="X1992" t="n">
        <v>91</v>
      </c>
      <c r="Y1992" t="n">
        <v>92</v>
      </c>
      <c r="Z1992" t="n">
        <v>15</v>
      </c>
      <c r="AA1992"/>
      <c r="AB1992"/>
      <c r="AC1992"/>
      <c r="AD1992"/>
      <c r="AE1992"/>
      <c r="AF1992" t="n">
        <v>151</v>
      </c>
      <c r="AG1992" t="n">
        <v>52</v>
      </c>
      <c r="AH1992" t="n">
        <v>54</v>
      </c>
      <c r="AI1992" t="n">
        <v>20897</v>
      </c>
      <c r="AJ1992" t="n">
        <v>19884</v>
      </c>
      <c r="AK1992" t="n">
        <v>20768</v>
      </c>
      <c r="AL1992" t="n">
        <v>22315</v>
      </c>
      <c r="AM1992" t="n">
        <v>24836</v>
      </c>
      <c r="AN1992" t="n">
        <v>26184</v>
      </c>
      <c r="AO1992"/>
      <c r="AP1992"/>
      <c r="AQ1992"/>
      <c r="AR1992"/>
    </row>
    <row r="1993">
      <c r="A1993" t="n">
        <v>189477</v>
      </c>
      <c r="B1993" t="s">
        <v>3244</v>
      </c>
      <c r="C1993" t="s">
        <v>3245</v>
      </c>
      <c r="D1993" t="s">
        <v>996</v>
      </c>
      <c r="E1993" t="s">
        <v>997</v>
      </c>
      <c r="F1993" t="s">
        <v>199</v>
      </c>
      <c r="G1993" t="s">
        <v>189</v>
      </c>
      <c r="H1993" t="s">
        <v>200</v>
      </c>
      <c r="I1993" t="s">
        <v>151</v>
      </c>
      <c r="J1993" t="s">
        <v>164</v>
      </c>
      <c r="K1993"/>
      <c r="L1993" t="s">
        <v>155</v>
      </c>
      <c r="M1993" t="s">
        <v>155</v>
      </c>
      <c r="N1993" t="n">
        <v>-73.8606</v>
      </c>
      <c r="O1993" t="n">
        <v>40.8353</v>
      </c>
      <c r="P1993" t="n">
        <v>201</v>
      </c>
      <c r="Q1993" t="n">
        <v>201</v>
      </c>
      <c r="R1993" t="n">
        <v>97.5</v>
      </c>
      <c r="S1993" t="n">
        <v>3.5</v>
      </c>
      <c r="T1993" t="n">
        <v>30.8</v>
      </c>
      <c r="U1993" t="n">
        <v>53.2</v>
      </c>
      <c r="V1993" t="n">
        <v>0.5</v>
      </c>
      <c r="W1993" t="n">
        <v>3</v>
      </c>
      <c r="X1993" t="n">
        <v>100</v>
      </c>
      <c r="Y1993" t="n">
        <v>80</v>
      </c>
      <c r="Z1993" t="n">
        <v>16</v>
      </c>
      <c r="AA1993"/>
      <c r="AB1993"/>
      <c r="AC1993"/>
      <c r="AD1993"/>
      <c r="AE1993"/>
      <c r="AF1993" t="n">
        <v>5</v>
      </c>
      <c r="AG1993" t="n">
        <v>50</v>
      </c>
      <c r="AH1993" t="n">
        <v>52</v>
      </c>
      <c r="AI1993" t="n">
        <v>10067</v>
      </c>
      <c r="AJ1993" t="n">
        <v>10067</v>
      </c>
      <c r="AK1993"/>
      <c r="AL1993"/>
      <c r="AM1993"/>
      <c r="AN1993"/>
      <c r="AO1993"/>
      <c r="AP1993"/>
      <c r="AQ1993"/>
      <c r="AR1993"/>
    </row>
    <row r="1994">
      <c r="A1994" t="n">
        <v>189501</v>
      </c>
      <c r="B1994" t="s">
        <v>3246</v>
      </c>
      <c r="C1994" t="s">
        <v>3219</v>
      </c>
      <c r="D1994" t="s">
        <v>996</v>
      </c>
      <c r="E1994" t="s">
        <v>997</v>
      </c>
      <c r="F1994" t="s">
        <v>162</v>
      </c>
      <c r="G1994" t="s">
        <v>163</v>
      </c>
      <c r="H1994" t="s">
        <v>150</v>
      </c>
      <c r="I1994" t="s">
        <v>151</v>
      </c>
      <c r="J1994" t="s">
        <v>168</v>
      </c>
      <c r="K1994" t="s">
        <v>209</v>
      </c>
      <c r="L1994" t="s">
        <v>155</v>
      </c>
      <c r="M1994" t="s">
        <v>155</v>
      </c>
      <c r="N1994" t="n">
        <v>-73.9896</v>
      </c>
      <c r="O1994" t="n">
        <v>40.6918</v>
      </c>
      <c r="P1994" t="n">
        <v>1217</v>
      </c>
      <c r="Q1994"/>
      <c r="R1994"/>
      <c r="S1994"/>
      <c r="T1994"/>
      <c r="U1994"/>
      <c r="V1994"/>
      <c r="W1994"/>
      <c r="X1994"/>
      <c r="Y1994"/>
      <c r="Z1994"/>
      <c r="AA1994"/>
      <c r="AB1994"/>
      <c r="AC1994"/>
      <c r="AD1994"/>
      <c r="AE1994"/>
      <c r="AF1994"/>
      <c r="AG1994"/>
      <c r="AH1994"/>
      <c r="AI1994"/>
      <c r="AJ1994"/>
      <c r="AK1994"/>
      <c r="AL1994"/>
      <c r="AM1994"/>
      <c r="AN1994"/>
      <c r="AO1994"/>
      <c r="AP1994"/>
      <c r="AQ1994" t="n">
        <v>11</v>
      </c>
      <c r="AR1994" t="n">
        <v>378</v>
      </c>
    </row>
    <row r="1995">
      <c r="A1995" t="n">
        <v>189547</v>
      </c>
      <c r="B1995" t="s">
        <v>3247</v>
      </c>
      <c r="C1995" t="s">
        <v>3248</v>
      </c>
      <c r="D1995" t="s">
        <v>996</v>
      </c>
      <c r="E1995" t="s">
        <v>997</v>
      </c>
      <c r="F1995" t="s">
        <v>173</v>
      </c>
      <c r="G1995" t="s">
        <v>149</v>
      </c>
      <c r="H1995" t="s">
        <v>174</v>
      </c>
      <c r="I1995" t="s">
        <v>186</v>
      </c>
      <c r="J1995" t="s">
        <v>152</v>
      </c>
      <c r="K1995" t="s">
        <v>176</v>
      </c>
      <c r="L1995" t="s">
        <v>155</v>
      </c>
      <c r="M1995" t="s">
        <v>155</v>
      </c>
      <c r="N1995" t="n">
        <v>-75.9081</v>
      </c>
      <c r="O1995" t="n">
        <v>42.1359</v>
      </c>
      <c r="P1995" t="n">
        <v>6622</v>
      </c>
      <c r="Q1995" t="n">
        <v>6622</v>
      </c>
      <c r="R1995" t="n">
        <v>57.7</v>
      </c>
      <c r="S1995" t="n">
        <v>61.4</v>
      </c>
      <c r="T1995" t="n">
        <v>11.1</v>
      </c>
      <c r="U1995" t="n">
        <v>10.9</v>
      </c>
      <c r="V1995" t="n">
        <v>5.4</v>
      </c>
      <c r="W1995" t="n">
        <v>0.5</v>
      </c>
      <c r="X1995" t="n">
        <v>49</v>
      </c>
      <c r="Y1995" t="n">
        <v>44</v>
      </c>
      <c r="Z1995" t="n">
        <v>19</v>
      </c>
      <c r="AA1995" t="n">
        <v>1126</v>
      </c>
      <c r="AB1995" t="n">
        <v>22.9</v>
      </c>
      <c r="AC1995"/>
      <c r="AD1995"/>
      <c r="AE1995"/>
      <c r="AF1995" t="n">
        <v>987</v>
      </c>
      <c r="AG1995" t="n">
        <v>36</v>
      </c>
      <c r="AH1995" t="n">
        <v>44</v>
      </c>
      <c r="AI1995" t="n">
        <v>7808</v>
      </c>
      <c r="AJ1995" t="n">
        <v>4496</v>
      </c>
      <c r="AK1995" t="n">
        <v>6850</v>
      </c>
      <c r="AL1995" t="n">
        <v>10458</v>
      </c>
      <c r="AM1995" t="n">
        <v>12454</v>
      </c>
      <c r="AN1995" t="n">
        <v>14627</v>
      </c>
      <c r="AO1995" t="n">
        <v>656</v>
      </c>
      <c r="AP1995"/>
      <c r="AQ1995"/>
      <c r="AR1995"/>
    </row>
    <row r="1996">
      <c r="A1996" t="n">
        <v>189565</v>
      </c>
      <c r="B1996" t="s">
        <v>3249</v>
      </c>
      <c r="C1996" t="s">
        <v>3250</v>
      </c>
      <c r="D1996" t="s">
        <v>996</v>
      </c>
      <c r="E1996" t="s">
        <v>997</v>
      </c>
      <c r="F1996" t="s">
        <v>162</v>
      </c>
      <c r="G1996" t="s">
        <v>163</v>
      </c>
      <c r="H1996" t="s">
        <v>150</v>
      </c>
      <c r="I1996" t="s">
        <v>186</v>
      </c>
      <c r="J1996" t="s">
        <v>164</v>
      </c>
      <c r="K1996" t="s">
        <v>176</v>
      </c>
      <c r="L1996" t="s">
        <v>155</v>
      </c>
      <c r="M1996" t="s">
        <v>155</v>
      </c>
      <c r="N1996" t="n">
        <v>-76.2308</v>
      </c>
      <c r="O1996" t="n">
        <v>43.1493</v>
      </c>
      <c r="P1996" t="n">
        <v>625</v>
      </c>
      <c r="Q1996" t="n">
        <v>625</v>
      </c>
      <c r="R1996" t="n">
        <v>73</v>
      </c>
      <c r="S1996" t="n">
        <v>45.4</v>
      </c>
      <c r="T1996" t="n">
        <v>31.7</v>
      </c>
      <c r="U1996" t="n">
        <v>9.9</v>
      </c>
      <c r="V1996" t="n">
        <v>4.3</v>
      </c>
      <c r="W1996" t="n">
        <v>0</v>
      </c>
      <c r="X1996" t="n">
        <v>0</v>
      </c>
      <c r="Y1996"/>
      <c r="Z1996" t="n">
        <v>16</v>
      </c>
      <c r="AA1996" t="n">
        <v>108</v>
      </c>
      <c r="AB1996" t="n">
        <v>25</v>
      </c>
      <c r="AC1996"/>
      <c r="AD1996"/>
      <c r="AE1996"/>
      <c r="AF1996" t="n">
        <v>65</v>
      </c>
      <c r="AG1996" t="n">
        <v>65</v>
      </c>
      <c r="AH1996" t="n">
        <v>97</v>
      </c>
      <c r="AI1996" t="n">
        <v>6985</v>
      </c>
      <c r="AJ1996" t="n">
        <v>9419</v>
      </c>
      <c r="AK1996" t="n">
        <v>16763</v>
      </c>
      <c r="AL1996" t="n">
        <v>11610</v>
      </c>
      <c r="AM1996" t="n">
        <v>17632</v>
      </c>
      <c r="AN1996" t="n">
        <v>17134</v>
      </c>
      <c r="AO1996" t="n">
        <v>104</v>
      </c>
      <c r="AP1996" t="n">
        <v>19</v>
      </c>
      <c r="AQ1996"/>
      <c r="AR1996"/>
    </row>
    <row r="1997">
      <c r="A1997" t="n">
        <v>189583</v>
      </c>
      <c r="B1997" t="s">
        <v>3251</v>
      </c>
      <c r="C1997" t="s">
        <v>3252</v>
      </c>
      <c r="D1997" t="s">
        <v>996</v>
      </c>
      <c r="E1997" t="s">
        <v>997</v>
      </c>
      <c r="F1997" t="s">
        <v>162</v>
      </c>
      <c r="G1997" t="s">
        <v>163</v>
      </c>
      <c r="H1997" t="s">
        <v>150</v>
      </c>
      <c r="I1997" t="s">
        <v>151</v>
      </c>
      <c r="J1997" t="s">
        <v>168</v>
      </c>
      <c r="K1997" t="s">
        <v>179</v>
      </c>
      <c r="L1997" t="s">
        <v>155</v>
      </c>
      <c r="M1997" t="s">
        <v>155</v>
      </c>
      <c r="N1997" t="n">
        <v>-78.8691</v>
      </c>
      <c r="O1997" t="n">
        <v>42.8872</v>
      </c>
      <c r="P1997" t="n">
        <v>2519</v>
      </c>
      <c r="Q1997" t="n">
        <v>2519</v>
      </c>
      <c r="R1997" t="n">
        <v>73.8</v>
      </c>
      <c r="S1997" t="n">
        <v>38.5</v>
      </c>
      <c r="T1997" t="n">
        <v>42</v>
      </c>
      <c r="U1997" t="n">
        <v>8.3</v>
      </c>
      <c r="V1997" t="n">
        <v>2.7</v>
      </c>
      <c r="W1997" t="n">
        <v>0</v>
      </c>
      <c r="X1997"/>
      <c r="Y1997"/>
      <c r="Z1997" t="n">
        <v>23</v>
      </c>
      <c r="AA1997" t="n">
        <v>80</v>
      </c>
      <c r="AB1997" t="n">
        <v>27.5</v>
      </c>
      <c r="AC1997"/>
      <c r="AD1997"/>
      <c r="AE1997"/>
      <c r="AF1997" t="n">
        <v>70</v>
      </c>
      <c r="AG1997" t="n">
        <v>66</v>
      </c>
      <c r="AH1997" t="n">
        <v>97</v>
      </c>
      <c r="AI1997" t="n">
        <v>14550</v>
      </c>
      <c r="AJ1997" t="n">
        <v>13951</v>
      </c>
      <c r="AK1997" t="n">
        <v>14493</v>
      </c>
      <c r="AL1997" t="n">
        <v>8792</v>
      </c>
      <c r="AM1997" t="n">
        <v>18030</v>
      </c>
      <c r="AN1997" t="n">
        <v>15642</v>
      </c>
      <c r="AO1997" t="n">
        <v>168</v>
      </c>
      <c r="AP1997" t="n">
        <v>59</v>
      </c>
      <c r="AQ1997"/>
      <c r="AR1997"/>
    </row>
    <row r="1998">
      <c r="A1998" t="n">
        <v>189592</v>
      </c>
      <c r="B1998" t="s">
        <v>3253</v>
      </c>
      <c r="C1998" t="s">
        <v>2644</v>
      </c>
      <c r="D1998" t="s">
        <v>996</v>
      </c>
      <c r="E1998" t="s">
        <v>997</v>
      </c>
      <c r="F1998" t="s">
        <v>162</v>
      </c>
      <c r="G1998" t="s">
        <v>163</v>
      </c>
      <c r="H1998" t="s">
        <v>150</v>
      </c>
      <c r="I1998" t="s">
        <v>186</v>
      </c>
      <c r="J1998" t="s">
        <v>164</v>
      </c>
      <c r="K1998" t="s">
        <v>176</v>
      </c>
      <c r="L1998" t="s">
        <v>155</v>
      </c>
      <c r="M1998" t="s">
        <v>155</v>
      </c>
      <c r="N1998" t="n">
        <v>-77.6956</v>
      </c>
      <c r="O1998" t="n">
        <v>43.2405</v>
      </c>
      <c r="P1998" t="n">
        <v>490</v>
      </c>
      <c r="Q1998" t="n">
        <v>490</v>
      </c>
      <c r="R1998" t="n">
        <v>78.6</v>
      </c>
      <c r="S1998" t="n">
        <v>32.2</v>
      </c>
      <c r="T1998" t="n">
        <v>45.7</v>
      </c>
      <c r="U1998" t="n">
        <v>11.2</v>
      </c>
      <c r="V1998" t="n">
        <v>2.2</v>
      </c>
      <c r="W1998" t="n">
        <v>0</v>
      </c>
      <c r="X1998"/>
      <c r="Y1998"/>
      <c r="Z1998" t="n">
        <v>13</v>
      </c>
      <c r="AA1998" t="n">
        <v>23</v>
      </c>
      <c r="AB1998" t="n">
        <v>30.4</v>
      </c>
      <c r="AC1998"/>
      <c r="AD1998"/>
      <c r="AE1998"/>
      <c r="AF1998" t="n">
        <v>37</v>
      </c>
      <c r="AG1998" t="n">
        <v>66</v>
      </c>
      <c r="AH1998" t="n">
        <v>95</v>
      </c>
      <c r="AI1998" t="n">
        <v>13652</v>
      </c>
      <c r="AJ1998" t="n">
        <v>14664</v>
      </c>
      <c r="AK1998"/>
      <c r="AL1998"/>
      <c r="AM1998"/>
      <c r="AN1998"/>
      <c r="AO1998" t="n">
        <v>114</v>
      </c>
      <c r="AP1998" t="n">
        <v>9</v>
      </c>
      <c r="AQ1998"/>
      <c r="AR1998"/>
    </row>
    <row r="1999">
      <c r="A1999" t="n">
        <v>189705</v>
      </c>
      <c r="B1999" t="s">
        <v>3254</v>
      </c>
      <c r="C1999" t="s">
        <v>3252</v>
      </c>
      <c r="D1999" t="s">
        <v>996</v>
      </c>
      <c r="E1999" t="s">
        <v>997</v>
      </c>
      <c r="F1999" t="s">
        <v>162</v>
      </c>
      <c r="G1999" t="s">
        <v>163</v>
      </c>
      <c r="H1999" t="s">
        <v>150</v>
      </c>
      <c r="I1999" t="s">
        <v>151</v>
      </c>
      <c r="J1999" t="s">
        <v>168</v>
      </c>
      <c r="K1999" t="s">
        <v>153</v>
      </c>
      <c r="L1999" t="s">
        <v>155</v>
      </c>
      <c r="M1999" t="s">
        <v>155</v>
      </c>
      <c r="N1999" t="n">
        <v>-78.8526</v>
      </c>
      <c r="O1999" t="n">
        <v>42.9252</v>
      </c>
      <c r="P1999" t="n">
        <v>2859</v>
      </c>
      <c r="Q1999" t="n">
        <v>1889</v>
      </c>
      <c r="R1999" t="n">
        <v>49.8</v>
      </c>
      <c r="S1999" t="n">
        <v>66.5</v>
      </c>
      <c r="T1999" t="n">
        <v>10.7</v>
      </c>
      <c r="U1999" t="n">
        <v>6.1</v>
      </c>
      <c r="V1999" t="n">
        <v>3.3</v>
      </c>
      <c r="W1999" t="n">
        <v>5.9</v>
      </c>
      <c r="X1999" t="n">
        <v>80</v>
      </c>
      <c r="Y1999" t="n">
        <v>0</v>
      </c>
      <c r="Z1999" t="n">
        <v>11</v>
      </c>
      <c r="AA1999" t="n">
        <v>552</v>
      </c>
      <c r="AB1999" t="n">
        <v>70.7</v>
      </c>
      <c r="AC1999" t="n">
        <v>552</v>
      </c>
      <c r="AD1999" t="n">
        <v>70.7</v>
      </c>
      <c r="AE1999" t="n">
        <v>62.5</v>
      </c>
      <c r="AF1999" t="n">
        <v>475</v>
      </c>
      <c r="AG1999" t="n">
        <v>27</v>
      </c>
      <c r="AH1999" t="n">
        <v>97</v>
      </c>
      <c r="AI1999" t="n">
        <v>19321</v>
      </c>
      <c r="AJ1999" t="n">
        <v>12369</v>
      </c>
      <c r="AK1999" t="n">
        <v>13719</v>
      </c>
      <c r="AL1999" t="n">
        <v>16657</v>
      </c>
      <c r="AM1999" t="n">
        <v>20762</v>
      </c>
      <c r="AN1999" t="n">
        <v>23259</v>
      </c>
      <c r="AO1999" t="n">
        <v>2</v>
      </c>
      <c r="AP1999" t="n">
        <v>389</v>
      </c>
      <c r="AQ1999" t="n">
        <v>334</v>
      </c>
      <c r="AR1999"/>
    </row>
    <row r="2000">
      <c r="A2000" t="n">
        <v>189714</v>
      </c>
      <c r="B2000" t="s">
        <v>3255</v>
      </c>
      <c r="C2000" t="s">
        <v>3256</v>
      </c>
      <c r="D2000" t="s">
        <v>996</v>
      </c>
      <c r="E2000" t="s">
        <v>997</v>
      </c>
      <c r="F2000" t="s">
        <v>199</v>
      </c>
      <c r="G2000" t="s">
        <v>189</v>
      </c>
      <c r="H2000" t="s">
        <v>200</v>
      </c>
      <c r="I2000" t="s">
        <v>186</v>
      </c>
      <c r="J2000" t="s">
        <v>164</v>
      </c>
      <c r="K2000"/>
      <c r="L2000" t="s">
        <v>155</v>
      </c>
      <c r="M2000" t="s">
        <v>155</v>
      </c>
      <c r="N2000" t="n">
        <v>-74.0224</v>
      </c>
      <c r="O2000" t="n">
        <v>41.0991</v>
      </c>
      <c r="P2000" t="n">
        <v>566</v>
      </c>
      <c r="Q2000" t="n">
        <v>566</v>
      </c>
      <c r="R2000" t="n">
        <v>97.9</v>
      </c>
      <c r="S2000" t="n">
        <v>45.8</v>
      </c>
      <c r="T2000" t="n">
        <v>15</v>
      </c>
      <c r="U2000" t="n">
        <v>23.3</v>
      </c>
      <c r="V2000" t="n">
        <v>0.4</v>
      </c>
      <c r="W2000" t="n">
        <v>0.9</v>
      </c>
      <c r="X2000" t="n">
        <v>88</v>
      </c>
      <c r="Y2000" t="n">
        <v>92</v>
      </c>
      <c r="Z2000" t="n">
        <v>12</v>
      </c>
      <c r="AA2000"/>
      <c r="AB2000"/>
      <c r="AC2000"/>
      <c r="AD2000"/>
      <c r="AE2000"/>
      <c r="AF2000" t="n">
        <v>76</v>
      </c>
      <c r="AG2000" t="n">
        <v>50</v>
      </c>
      <c r="AH2000" t="n">
        <v>52</v>
      </c>
      <c r="AI2000" t="n">
        <v>17947</v>
      </c>
      <c r="AJ2000" t="n">
        <v>18201</v>
      </c>
      <c r="AK2000"/>
      <c r="AL2000" t="n">
        <v>18313</v>
      </c>
      <c r="AM2000"/>
      <c r="AN2000"/>
      <c r="AO2000"/>
      <c r="AP2000"/>
      <c r="AQ2000"/>
      <c r="AR2000"/>
    </row>
    <row r="2001">
      <c r="A2001" t="n">
        <v>189811</v>
      </c>
      <c r="B2001" t="s">
        <v>3257</v>
      </c>
      <c r="C2001" t="s">
        <v>3258</v>
      </c>
      <c r="D2001" t="s">
        <v>996</v>
      </c>
      <c r="E2001" t="s">
        <v>997</v>
      </c>
      <c r="F2001" t="s">
        <v>279</v>
      </c>
      <c r="G2001" t="s">
        <v>189</v>
      </c>
      <c r="H2001" t="s">
        <v>174</v>
      </c>
      <c r="I2001" t="s">
        <v>151</v>
      </c>
      <c r="J2001" t="s">
        <v>164</v>
      </c>
      <c r="K2001" t="s">
        <v>176</v>
      </c>
      <c r="L2001" t="s">
        <v>155</v>
      </c>
      <c r="M2001" t="s">
        <v>155</v>
      </c>
      <c r="N2001" t="n">
        <v>-73.8584</v>
      </c>
      <c r="O2001" t="n">
        <v>40.7292</v>
      </c>
      <c r="P2001" t="n">
        <v>1152</v>
      </c>
      <c r="Q2001" t="n">
        <v>1152</v>
      </c>
      <c r="R2001" t="n">
        <v>81</v>
      </c>
      <c r="S2001" t="n">
        <v>8.3</v>
      </c>
      <c r="T2001" t="n">
        <v>41.5</v>
      </c>
      <c r="U2001" t="n">
        <v>22.3</v>
      </c>
      <c r="V2001" t="n">
        <v>14.3</v>
      </c>
      <c r="W2001" t="n">
        <v>0</v>
      </c>
      <c r="X2001" t="n">
        <v>59</v>
      </c>
      <c r="Y2001"/>
      <c r="Z2001" t="n">
        <v>18</v>
      </c>
      <c r="AA2001" t="n">
        <v>65</v>
      </c>
      <c r="AB2001" t="n">
        <v>41.5</v>
      </c>
      <c r="AC2001"/>
      <c r="AD2001"/>
      <c r="AE2001"/>
      <c r="AF2001" t="n">
        <v>39</v>
      </c>
      <c r="AG2001" t="n">
        <v>45</v>
      </c>
      <c r="AH2001" t="n">
        <v>50</v>
      </c>
      <c r="AI2001" t="n">
        <v>29777</v>
      </c>
      <c r="AJ2001" t="n">
        <v>29290</v>
      </c>
      <c r="AK2001" t="n">
        <v>33009</v>
      </c>
      <c r="AL2001" t="n">
        <v>34034</v>
      </c>
      <c r="AM2001" t="n">
        <v>36461</v>
      </c>
      <c r="AN2001" t="n">
        <v>38134</v>
      </c>
      <c r="AO2001" t="n">
        <v>259</v>
      </c>
      <c r="AP2001"/>
      <c r="AQ2001"/>
      <c r="AR2001"/>
    </row>
    <row r="2002">
      <c r="A2002" t="n">
        <v>189839</v>
      </c>
      <c r="B2002" t="s">
        <v>3259</v>
      </c>
      <c r="C2002" t="s">
        <v>182</v>
      </c>
      <c r="D2002" t="s">
        <v>996</v>
      </c>
      <c r="E2002" t="s">
        <v>997</v>
      </c>
      <c r="F2002" t="s">
        <v>173</v>
      </c>
      <c r="G2002" t="s">
        <v>149</v>
      </c>
      <c r="H2002" t="s">
        <v>174</v>
      </c>
      <c r="I2002" t="s">
        <v>175</v>
      </c>
      <c r="J2002" t="s">
        <v>168</v>
      </c>
      <c r="K2002" t="s">
        <v>176</v>
      </c>
      <c r="L2002" t="s">
        <v>155</v>
      </c>
      <c r="M2002" t="s">
        <v>155</v>
      </c>
      <c r="N2002" t="n">
        <v>-76.5429</v>
      </c>
      <c r="O2002" t="n">
        <v>42.9437</v>
      </c>
      <c r="P2002" t="n">
        <v>5414</v>
      </c>
      <c r="Q2002" t="n">
        <v>5414</v>
      </c>
      <c r="R2002" t="n">
        <v>62.1</v>
      </c>
      <c r="S2002" t="n">
        <v>74.5</v>
      </c>
      <c r="T2002" t="n">
        <v>7.9</v>
      </c>
      <c r="U2002" t="n">
        <v>2.8</v>
      </c>
      <c r="V2002" t="n">
        <v>2.1</v>
      </c>
      <c r="W2002" t="n">
        <v>0.9</v>
      </c>
      <c r="X2002" t="n">
        <v>58</v>
      </c>
      <c r="Y2002" t="n">
        <v>37</v>
      </c>
      <c r="Z2002" t="n">
        <v>24</v>
      </c>
      <c r="AA2002" t="n">
        <v>309</v>
      </c>
      <c r="AB2002" t="n">
        <v>34</v>
      </c>
      <c r="AC2002"/>
      <c r="AD2002"/>
      <c r="AE2002"/>
      <c r="AF2002" t="n">
        <v>290</v>
      </c>
      <c r="AG2002" t="n">
        <v>17</v>
      </c>
      <c r="AH2002" t="n">
        <v>23</v>
      </c>
      <c r="AI2002" t="n">
        <v>6654</v>
      </c>
      <c r="AJ2002" t="n">
        <v>3711</v>
      </c>
      <c r="AK2002" t="n">
        <v>5433</v>
      </c>
      <c r="AL2002" t="n">
        <v>9449</v>
      </c>
      <c r="AM2002" t="n">
        <v>11995</v>
      </c>
      <c r="AN2002" t="n">
        <v>12740</v>
      </c>
      <c r="AO2002" t="n">
        <v>249</v>
      </c>
      <c r="AP2002"/>
      <c r="AQ2002"/>
      <c r="AR2002"/>
    </row>
    <row r="2003">
      <c r="A2003" t="n">
        <v>189857</v>
      </c>
      <c r="B2003" t="s">
        <v>3260</v>
      </c>
      <c r="C2003" t="s">
        <v>3219</v>
      </c>
      <c r="D2003" t="s">
        <v>996</v>
      </c>
      <c r="E2003" t="s">
        <v>997</v>
      </c>
      <c r="F2003" t="s">
        <v>162</v>
      </c>
      <c r="G2003" t="s">
        <v>163</v>
      </c>
      <c r="H2003" t="s">
        <v>150</v>
      </c>
      <c r="I2003" t="s">
        <v>151</v>
      </c>
      <c r="J2003" t="s">
        <v>164</v>
      </c>
      <c r="K2003" t="s">
        <v>209</v>
      </c>
      <c r="L2003" t="s">
        <v>155</v>
      </c>
      <c r="M2003" t="s">
        <v>155</v>
      </c>
      <c r="N2003" t="n">
        <v>-73.9388</v>
      </c>
      <c r="O2003" t="n">
        <v>40.6697</v>
      </c>
      <c r="P2003" t="n">
        <v>784</v>
      </c>
      <c r="Q2003" t="n">
        <v>696</v>
      </c>
      <c r="R2003" t="n">
        <v>0</v>
      </c>
      <c r="S2003" t="n">
        <v>86.2</v>
      </c>
      <c r="T2003" t="n">
        <v>0</v>
      </c>
      <c r="U2003" t="n">
        <v>0</v>
      </c>
      <c r="V2003" t="n">
        <v>0</v>
      </c>
      <c r="W2003" t="n">
        <v>13.8</v>
      </c>
      <c r="X2003" t="n">
        <v>82</v>
      </c>
      <c r="Y2003"/>
      <c r="Z2003" t="n">
        <v>35</v>
      </c>
      <c r="AA2003" t="n">
        <v>36</v>
      </c>
      <c r="AB2003" t="n">
        <v>2.8</v>
      </c>
      <c r="AC2003" t="n">
        <v>36</v>
      </c>
      <c r="AD2003" t="n">
        <v>2.8</v>
      </c>
      <c r="AE2003"/>
      <c r="AF2003" t="n">
        <v>120</v>
      </c>
      <c r="AG2003" t="n">
        <v>64</v>
      </c>
      <c r="AH2003" t="n">
        <v>95</v>
      </c>
      <c r="AI2003" t="n">
        <v>19471</v>
      </c>
      <c r="AJ2003" t="n">
        <v>18440</v>
      </c>
      <c r="AK2003" t="n">
        <v>19048</v>
      </c>
      <c r="AL2003" t="n">
        <v>19976</v>
      </c>
      <c r="AM2003" t="n">
        <v>21984</v>
      </c>
      <c r="AN2003" t="n">
        <v>22805</v>
      </c>
      <c r="AO2003" t="n">
        <v>12</v>
      </c>
      <c r="AP2003" t="n">
        <v>122</v>
      </c>
      <c r="AQ2003" t="n">
        <v>27</v>
      </c>
      <c r="AR2003"/>
    </row>
    <row r="2004">
      <c r="A2004" t="n">
        <v>189990</v>
      </c>
      <c r="B2004" t="s">
        <v>3261</v>
      </c>
      <c r="C2004" t="s">
        <v>3221</v>
      </c>
      <c r="D2004" t="s">
        <v>996</v>
      </c>
      <c r="E2004" t="s">
        <v>997</v>
      </c>
      <c r="F2004" t="s">
        <v>199</v>
      </c>
      <c r="G2004" t="s">
        <v>189</v>
      </c>
      <c r="H2004" t="s">
        <v>200</v>
      </c>
      <c r="I2004" t="s">
        <v>151</v>
      </c>
      <c r="J2004" t="s">
        <v>164</v>
      </c>
      <c r="K2004"/>
      <c r="L2004" t="s">
        <v>155</v>
      </c>
      <c r="M2004" t="s">
        <v>155</v>
      </c>
      <c r="N2004" t="n">
        <v>-73.9865</v>
      </c>
      <c r="O2004" t="n">
        <v>40.7571</v>
      </c>
      <c r="P2004" t="n">
        <v>1333</v>
      </c>
      <c r="Q2004" t="n">
        <v>1333</v>
      </c>
      <c r="R2004" t="n">
        <v>99.2</v>
      </c>
      <c r="S2004" t="n">
        <v>15.2</v>
      </c>
      <c r="T2004" t="n">
        <v>27.5</v>
      </c>
      <c r="U2004" t="n">
        <v>48.5</v>
      </c>
      <c r="V2004" t="n">
        <v>3.4</v>
      </c>
      <c r="W2004" t="n">
        <v>3.2</v>
      </c>
      <c r="X2004"/>
      <c r="Y2004"/>
      <c r="Z2004" t="n">
        <v>29</v>
      </c>
      <c r="AA2004"/>
      <c r="AB2004"/>
      <c r="AC2004"/>
      <c r="AD2004"/>
      <c r="AE2004"/>
      <c r="AF2004" t="n">
        <v>24</v>
      </c>
      <c r="AG2004" t="n">
        <v>34</v>
      </c>
      <c r="AH2004" t="n">
        <v>34</v>
      </c>
      <c r="AI2004" t="n">
        <v>13349</v>
      </c>
      <c r="AJ2004" t="n">
        <v>14679</v>
      </c>
      <c r="AK2004" t="n">
        <v>14134</v>
      </c>
      <c r="AL2004" t="n">
        <v>14334</v>
      </c>
      <c r="AM2004"/>
      <c r="AN2004"/>
      <c r="AO2004"/>
      <c r="AP2004"/>
      <c r="AQ2004"/>
      <c r="AR2004"/>
    </row>
    <row r="2005">
      <c r="A2005" t="n">
        <v>190008</v>
      </c>
      <c r="B2005" t="s">
        <v>3262</v>
      </c>
      <c r="C2005" t="s">
        <v>3221</v>
      </c>
      <c r="D2005" t="s">
        <v>996</v>
      </c>
      <c r="E2005" t="s">
        <v>997</v>
      </c>
      <c r="F2005" t="s">
        <v>368</v>
      </c>
      <c r="G2005" t="s">
        <v>163</v>
      </c>
      <c r="H2005" t="s">
        <v>174</v>
      </c>
      <c r="I2005" t="s">
        <v>151</v>
      </c>
      <c r="J2005" t="s">
        <v>164</v>
      </c>
      <c r="K2005"/>
      <c r="L2005" t="s">
        <v>155</v>
      </c>
      <c r="M2005" t="s">
        <v>155</v>
      </c>
      <c r="N2005" t="n">
        <v>-73.9846</v>
      </c>
      <c r="O2005" t="n">
        <v>40.7621</v>
      </c>
      <c r="P2005" t="n">
        <v>43</v>
      </c>
      <c r="Q2005" t="n">
        <v>43</v>
      </c>
      <c r="R2005" t="n">
        <v>67.4</v>
      </c>
      <c r="S2005" t="n">
        <v>51.2</v>
      </c>
      <c r="T2005" t="n">
        <v>7</v>
      </c>
      <c r="U2005" t="n">
        <v>14</v>
      </c>
      <c r="V2005" t="n">
        <v>2.3</v>
      </c>
      <c r="W2005" t="n">
        <v>7</v>
      </c>
      <c r="X2005" t="n">
        <v>100</v>
      </c>
      <c r="Y2005"/>
      <c r="Z2005" t="n">
        <v>2</v>
      </c>
      <c r="AA2005" t="n">
        <v>2</v>
      </c>
      <c r="AB2005" t="n">
        <v>100</v>
      </c>
      <c r="AC2005"/>
      <c r="AD2005"/>
      <c r="AE2005"/>
      <c r="AF2005" t="n">
        <v>2</v>
      </c>
      <c r="AG2005" t="n">
        <v>23</v>
      </c>
      <c r="AH2005" t="n">
        <v>51</v>
      </c>
      <c r="AI2005" t="n">
        <v>29537</v>
      </c>
      <c r="AJ2005" t="n">
        <v>29537</v>
      </c>
      <c r="AK2005"/>
      <c r="AL2005"/>
      <c r="AM2005"/>
      <c r="AN2005"/>
      <c r="AO2005"/>
      <c r="AP2005"/>
      <c r="AQ2005"/>
      <c r="AR2005"/>
    </row>
    <row r="2006">
      <c r="A2006" t="n">
        <v>190044</v>
      </c>
      <c r="B2006" t="s">
        <v>3263</v>
      </c>
      <c r="C2006" t="s">
        <v>3264</v>
      </c>
      <c r="D2006" t="s">
        <v>996</v>
      </c>
      <c r="E2006" t="s">
        <v>997</v>
      </c>
      <c r="F2006" t="s">
        <v>162</v>
      </c>
      <c r="G2006" t="s">
        <v>163</v>
      </c>
      <c r="H2006" t="s">
        <v>150</v>
      </c>
      <c r="I2006" t="s">
        <v>175</v>
      </c>
      <c r="J2006" t="s">
        <v>168</v>
      </c>
      <c r="K2006" t="s">
        <v>159</v>
      </c>
      <c r="L2006" t="s">
        <v>155</v>
      </c>
      <c r="M2006" t="s">
        <v>155</v>
      </c>
      <c r="N2006" t="n">
        <v>-74.9994</v>
      </c>
      <c r="O2006" t="n">
        <v>44.6627</v>
      </c>
      <c r="P2006" t="n">
        <v>4048</v>
      </c>
      <c r="Q2006" t="n">
        <v>2768</v>
      </c>
      <c r="R2006" t="n">
        <v>31.4</v>
      </c>
      <c r="S2006" t="n">
        <v>77.3</v>
      </c>
      <c r="T2006" t="n">
        <v>3.4</v>
      </c>
      <c r="U2006" t="n">
        <v>6.5</v>
      </c>
      <c r="V2006" t="n">
        <v>3</v>
      </c>
      <c r="W2006" t="n">
        <v>5.6</v>
      </c>
      <c r="X2006" t="n">
        <v>85</v>
      </c>
      <c r="Y2006"/>
      <c r="Z2006" t="n">
        <v>12</v>
      </c>
      <c r="AA2006" t="n">
        <v>677</v>
      </c>
      <c r="AB2006" t="n">
        <v>73.6</v>
      </c>
      <c r="AC2006" t="n">
        <v>677</v>
      </c>
      <c r="AD2006" t="n">
        <v>73.6</v>
      </c>
      <c r="AE2006" t="n">
        <v>63.8</v>
      </c>
      <c r="AF2006" t="n">
        <v>596</v>
      </c>
      <c r="AG2006" t="n">
        <v>20</v>
      </c>
      <c r="AH2006" t="n">
        <v>97</v>
      </c>
      <c r="AI2006" t="n">
        <v>33192</v>
      </c>
      <c r="AJ2006" t="n">
        <v>20521</v>
      </c>
      <c r="AK2006" t="n">
        <v>19328</v>
      </c>
      <c r="AL2006" t="n">
        <v>26800</v>
      </c>
      <c r="AM2006" t="n">
        <v>33329</v>
      </c>
      <c r="AN2006" t="n">
        <v>36429</v>
      </c>
      <c r="AO2006"/>
      <c r="AP2006" t="n">
        <v>652</v>
      </c>
      <c r="AQ2006" t="n">
        <v>374</v>
      </c>
      <c r="AR2006" t="n">
        <v>52</v>
      </c>
    </row>
    <row r="2007">
      <c r="A2007" t="n">
        <v>190053</v>
      </c>
      <c r="B2007" t="s">
        <v>3265</v>
      </c>
      <c r="C2007" t="s">
        <v>3266</v>
      </c>
      <c r="D2007" t="s">
        <v>996</v>
      </c>
      <c r="E2007" t="s">
        <v>997</v>
      </c>
      <c r="F2007" t="s">
        <v>173</v>
      </c>
      <c r="G2007" t="s">
        <v>149</v>
      </c>
      <c r="H2007" t="s">
        <v>174</v>
      </c>
      <c r="I2007" t="s">
        <v>175</v>
      </c>
      <c r="J2007" t="s">
        <v>168</v>
      </c>
      <c r="K2007" t="s">
        <v>176</v>
      </c>
      <c r="L2007" t="s">
        <v>155</v>
      </c>
      <c r="M2007" t="s">
        <v>155</v>
      </c>
      <c r="N2007" t="n">
        <v>-73.4397</v>
      </c>
      <c r="O2007" t="n">
        <v>44.6484</v>
      </c>
      <c r="P2007" t="n">
        <v>1202</v>
      </c>
      <c r="Q2007" t="n">
        <v>1202</v>
      </c>
      <c r="R2007" t="n">
        <v>56.9</v>
      </c>
      <c r="S2007" t="n">
        <v>62.3</v>
      </c>
      <c r="T2007" t="n">
        <v>5.2</v>
      </c>
      <c r="U2007" t="n">
        <v>3.7</v>
      </c>
      <c r="V2007" t="n">
        <v>2.2</v>
      </c>
      <c r="W2007" t="n">
        <v>0.7</v>
      </c>
      <c r="X2007" t="n">
        <v>43</v>
      </c>
      <c r="Y2007" t="n">
        <v>36</v>
      </c>
      <c r="Z2007" t="n">
        <v>19</v>
      </c>
      <c r="AA2007" t="n">
        <v>117</v>
      </c>
      <c r="AB2007" t="n">
        <v>21.4</v>
      </c>
      <c r="AC2007"/>
      <c r="AD2007"/>
      <c r="AE2007"/>
      <c r="AF2007" t="n">
        <v>100</v>
      </c>
      <c r="AG2007" t="n">
        <v>22</v>
      </c>
      <c r="AH2007" t="n">
        <v>26</v>
      </c>
      <c r="AI2007" t="n">
        <v>9385</v>
      </c>
      <c r="AJ2007" t="n">
        <v>8180</v>
      </c>
      <c r="AK2007" t="n">
        <v>3899</v>
      </c>
      <c r="AL2007" t="n">
        <v>10187</v>
      </c>
      <c r="AM2007" t="n">
        <v>12436</v>
      </c>
      <c r="AN2007" t="n">
        <v>14766</v>
      </c>
      <c r="AO2007" t="n">
        <v>93</v>
      </c>
      <c r="AP2007"/>
      <c r="AQ2007"/>
      <c r="AR2007"/>
    </row>
    <row r="2008">
      <c r="A2008" t="n">
        <v>190071</v>
      </c>
      <c r="B2008" t="s">
        <v>3267</v>
      </c>
      <c r="C2008" t="s">
        <v>3268</v>
      </c>
      <c r="D2008" t="s">
        <v>996</v>
      </c>
      <c r="E2008" t="s">
        <v>997</v>
      </c>
      <c r="F2008" t="s">
        <v>368</v>
      </c>
      <c r="G2008" t="s">
        <v>163</v>
      </c>
      <c r="H2008" t="s">
        <v>174</v>
      </c>
      <c r="I2008" t="s">
        <v>186</v>
      </c>
      <c r="J2008" t="s">
        <v>164</v>
      </c>
      <c r="K2008" t="s">
        <v>176</v>
      </c>
      <c r="L2008" t="s">
        <v>155</v>
      </c>
      <c r="M2008" t="s">
        <v>155</v>
      </c>
      <c r="N2008" t="n">
        <v>-73.8857</v>
      </c>
      <c r="O2008" t="n">
        <v>40.9691</v>
      </c>
      <c r="P2008" t="n">
        <v>145</v>
      </c>
      <c r="Q2008" t="n">
        <v>145</v>
      </c>
      <c r="R2008" t="n">
        <v>86.9</v>
      </c>
      <c r="S2008" t="n">
        <v>17.9</v>
      </c>
      <c r="T2008" t="n">
        <v>23.4</v>
      </c>
      <c r="U2008" t="n">
        <v>39.3</v>
      </c>
      <c r="V2008" t="n">
        <v>9.7</v>
      </c>
      <c r="W2008" t="n">
        <v>0.7</v>
      </c>
      <c r="X2008"/>
      <c r="Y2008"/>
      <c r="Z2008" t="n">
        <v>3</v>
      </c>
      <c r="AA2008"/>
      <c r="AB2008"/>
      <c r="AC2008"/>
      <c r="AD2008"/>
      <c r="AE2008"/>
      <c r="AF2008" t="n">
        <v>0</v>
      </c>
      <c r="AG2008" t="n">
        <v>44</v>
      </c>
      <c r="AH2008" t="n">
        <v>58</v>
      </c>
      <c r="AI2008"/>
      <c r="AJ2008"/>
      <c r="AK2008"/>
      <c r="AL2008"/>
      <c r="AM2008"/>
      <c r="AN2008"/>
      <c r="AO2008" t="n">
        <v>48</v>
      </c>
      <c r="AP2008"/>
      <c r="AQ2008"/>
      <c r="AR2008"/>
    </row>
    <row r="2009">
      <c r="A2009" t="n">
        <v>190080</v>
      </c>
      <c r="B2009" t="s">
        <v>3269</v>
      </c>
      <c r="C2009" t="s">
        <v>2644</v>
      </c>
      <c r="D2009" t="s">
        <v>996</v>
      </c>
      <c r="E2009" t="s">
        <v>997</v>
      </c>
      <c r="F2009" t="s">
        <v>162</v>
      </c>
      <c r="G2009" t="s">
        <v>163</v>
      </c>
      <c r="H2009" t="s">
        <v>150</v>
      </c>
      <c r="I2009" t="s">
        <v>151</v>
      </c>
      <c r="J2009" t="s">
        <v>164</v>
      </c>
      <c r="K2009" t="s">
        <v>209</v>
      </c>
      <c r="L2009" t="s">
        <v>155</v>
      </c>
      <c r="M2009" t="s">
        <v>155</v>
      </c>
      <c r="N2009" t="n">
        <v>-77.5843</v>
      </c>
      <c r="O2009" t="n">
        <v>43.1598</v>
      </c>
      <c r="P2009" t="n">
        <v>47</v>
      </c>
      <c r="Q2009"/>
      <c r="R2009"/>
      <c r="S2009"/>
      <c r="T2009"/>
      <c r="U2009"/>
      <c r="V2009"/>
      <c r="W2009"/>
      <c r="X2009"/>
      <c r="Y2009"/>
      <c r="Z2009"/>
      <c r="AA2009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 t="n">
        <v>1</v>
      </c>
      <c r="AR2009" t="n">
        <v>2</v>
      </c>
    </row>
    <row r="2010">
      <c r="A2010" t="n">
        <v>190099</v>
      </c>
      <c r="B2010" t="s">
        <v>3270</v>
      </c>
      <c r="C2010" t="s">
        <v>3271</v>
      </c>
      <c r="D2010" t="s">
        <v>996</v>
      </c>
      <c r="E2010" t="s">
        <v>997</v>
      </c>
      <c r="F2010" t="s">
        <v>162</v>
      </c>
      <c r="G2010" t="s">
        <v>163</v>
      </c>
      <c r="H2010" t="s">
        <v>150</v>
      </c>
      <c r="I2010" t="s">
        <v>205</v>
      </c>
      <c r="J2010" t="s">
        <v>168</v>
      </c>
      <c r="K2010" t="s">
        <v>179</v>
      </c>
      <c r="L2010" t="s">
        <v>155</v>
      </c>
      <c r="M2010" t="s">
        <v>155</v>
      </c>
      <c r="N2010" t="n">
        <v>-75.5363</v>
      </c>
      <c r="O2010" t="n">
        <v>42.8195</v>
      </c>
      <c r="P2010" t="n">
        <v>3222</v>
      </c>
      <c r="Q2010" t="n">
        <v>3210</v>
      </c>
      <c r="R2010" t="n">
        <v>55.7</v>
      </c>
      <c r="S2010" t="n">
        <v>64.1</v>
      </c>
      <c r="T2010" t="n">
        <v>4.7</v>
      </c>
      <c r="U2010" t="n">
        <v>9.3</v>
      </c>
      <c r="V2010" t="n">
        <v>5.7</v>
      </c>
      <c r="W2010" t="n">
        <v>8.9</v>
      </c>
      <c r="X2010" t="n">
        <v>93</v>
      </c>
      <c r="Y2010"/>
      <c r="Z2010" t="n">
        <v>9</v>
      </c>
      <c r="AA2010" t="n">
        <v>771</v>
      </c>
      <c r="AB2010" t="n">
        <v>90.5</v>
      </c>
      <c r="AC2010" t="n">
        <v>771</v>
      </c>
      <c r="AD2010" t="n">
        <v>90.5</v>
      </c>
      <c r="AE2010" t="n">
        <v>84.2</v>
      </c>
      <c r="AF2010" t="n">
        <v>812</v>
      </c>
      <c r="AG2010" t="n">
        <v>13</v>
      </c>
      <c r="AH2010" t="n">
        <v>46</v>
      </c>
      <c r="AI2010" t="n">
        <v>26954</v>
      </c>
      <c r="AJ2010" t="n">
        <v>3341</v>
      </c>
      <c r="AK2010" t="n">
        <v>9345</v>
      </c>
      <c r="AL2010" t="n">
        <v>17685</v>
      </c>
      <c r="AM2010" t="n">
        <v>31027</v>
      </c>
      <c r="AN2010" t="n">
        <v>53119</v>
      </c>
      <c r="AO2010"/>
      <c r="AP2010" t="n">
        <v>746</v>
      </c>
      <c r="AQ2010" t="n">
        <v>10</v>
      </c>
      <c r="AR2010"/>
    </row>
    <row r="2011">
      <c r="A2011" t="n">
        <v>190114</v>
      </c>
      <c r="B2011" t="s">
        <v>3272</v>
      </c>
      <c r="C2011" t="s">
        <v>3221</v>
      </c>
      <c r="D2011" t="s">
        <v>996</v>
      </c>
      <c r="E2011" t="s">
        <v>997</v>
      </c>
      <c r="F2011" t="s">
        <v>162</v>
      </c>
      <c r="G2011" t="s">
        <v>163</v>
      </c>
      <c r="H2011" t="s">
        <v>150</v>
      </c>
      <c r="I2011" t="s">
        <v>151</v>
      </c>
      <c r="J2011" t="s">
        <v>164</v>
      </c>
      <c r="K2011" t="s">
        <v>153</v>
      </c>
      <c r="L2011" t="s">
        <v>155</v>
      </c>
      <c r="M2011" t="s">
        <v>155</v>
      </c>
      <c r="N2011" t="n">
        <v>-74.0147</v>
      </c>
      <c r="O2011" t="n">
        <v>40.7087</v>
      </c>
      <c r="P2011" t="n">
        <v>921</v>
      </c>
      <c r="Q2011" t="n">
        <v>629</v>
      </c>
      <c r="R2011" t="n">
        <v>71.7</v>
      </c>
      <c r="S2011" t="n">
        <v>4</v>
      </c>
      <c r="T2011" t="n">
        <v>54.1</v>
      </c>
      <c r="U2011" t="n">
        <v>31.3</v>
      </c>
      <c r="V2011" t="n">
        <v>2.2</v>
      </c>
      <c r="W2011" t="n">
        <v>3.8</v>
      </c>
      <c r="X2011" t="n">
        <v>38</v>
      </c>
      <c r="Y2011" t="n">
        <v>40</v>
      </c>
      <c r="Z2011" t="n">
        <v>13</v>
      </c>
      <c r="AA2011" t="n">
        <v>97</v>
      </c>
      <c r="AB2011" t="n">
        <v>24.7</v>
      </c>
      <c r="AC2011" t="n">
        <v>57</v>
      </c>
      <c r="AD2011" t="n">
        <v>21.1</v>
      </c>
      <c r="AE2011" t="n">
        <v>19.3</v>
      </c>
      <c r="AF2011" t="n">
        <v>26</v>
      </c>
      <c r="AG2011" t="n">
        <v>61</v>
      </c>
      <c r="AH2011" t="n">
        <v>84</v>
      </c>
      <c r="AI2011" t="n">
        <v>27481</v>
      </c>
      <c r="AJ2011" t="n">
        <v>22122</v>
      </c>
      <c r="AK2011" t="n">
        <v>27043</v>
      </c>
      <c r="AL2011" t="n">
        <v>30663</v>
      </c>
      <c r="AM2011"/>
      <c r="AN2011"/>
      <c r="AO2011" t="n">
        <v>15</v>
      </c>
      <c r="AP2011" t="n">
        <v>93</v>
      </c>
      <c r="AQ2011" t="n">
        <v>124</v>
      </c>
      <c r="AR2011"/>
    </row>
    <row r="2012">
      <c r="A2012" t="n">
        <v>190150</v>
      </c>
      <c r="B2012" t="s">
        <v>3273</v>
      </c>
      <c r="C2012" t="s">
        <v>3221</v>
      </c>
      <c r="D2012" t="s">
        <v>996</v>
      </c>
      <c r="E2012" t="s">
        <v>997</v>
      </c>
      <c r="F2012" t="s">
        <v>162</v>
      </c>
      <c r="G2012" t="s">
        <v>163</v>
      </c>
      <c r="H2012" t="s">
        <v>150</v>
      </c>
      <c r="I2012" t="s">
        <v>151</v>
      </c>
      <c r="J2012" t="s">
        <v>158</v>
      </c>
      <c r="K2012" t="s">
        <v>159</v>
      </c>
      <c r="L2012" t="s">
        <v>155</v>
      </c>
      <c r="M2012" t="s">
        <v>155</v>
      </c>
      <c r="N2012" t="n">
        <v>-73.9619</v>
      </c>
      <c r="O2012" t="n">
        <v>40.8083</v>
      </c>
      <c r="P2012" t="n">
        <v>37954</v>
      </c>
      <c r="Q2012" t="n">
        <v>9511</v>
      </c>
      <c r="R2012" t="n">
        <v>49</v>
      </c>
      <c r="S2012" t="n">
        <v>31.8</v>
      </c>
      <c r="T2012" t="n">
        <v>7.4</v>
      </c>
      <c r="U2012" t="n">
        <v>15.4</v>
      </c>
      <c r="V2012" t="n">
        <v>18.2</v>
      </c>
      <c r="W2012" t="n">
        <v>18.7</v>
      </c>
      <c r="X2012" t="n">
        <v>97</v>
      </c>
      <c r="Y2012" t="n">
        <v>93</v>
      </c>
      <c r="Z2012" t="n">
        <v>6</v>
      </c>
      <c r="AA2012" t="n">
        <v>1488</v>
      </c>
      <c r="AB2012" t="n">
        <v>95</v>
      </c>
      <c r="AC2012" t="n">
        <v>1488</v>
      </c>
      <c r="AD2012" t="n">
        <v>95</v>
      </c>
      <c r="AE2012" t="n">
        <v>79.9</v>
      </c>
      <c r="AF2012" t="n">
        <v>1494</v>
      </c>
      <c r="AG2012" t="n">
        <v>23</v>
      </c>
      <c r="AH2012" t="n">
        <v>55</v>
      </c>
      <c r="AI2012" t="n">
        <v>20869</v>
      </c>
      <c r="AJ2012" t="n">
        <v>6342</v>
      </c>
      <c r="AK2012" t="n">
        <v>4975</v>
      </c>
      <c r="AL2012" t="n">
        <v>5195</v>
      </c>
      <c r="AM2012" t="n">
        <v>15368</v>
      </c>
      <c r="AN2012" t="n">
        <v>44695</v>
      </c>
      <c r="AO2012"/>
      <c r="AP2012" t="n">
        <v>2416</v>
      </c>
      <c r="AQ2012" t="n">
        <v>11542</v>
      </c>
      <c r="AR2012" t="n">
        <v>1478</v>
      </c>
    </row>
    <row r="2013">
      <c r="A2013" t="n">
        <v>190169</v>
      </c>
      <c r="B2013" t="s">
        <v>3274</v>
      </c>
      <c r="C2013" t="s">
        <v>3275</v>
      </c>
      <c r="D2013" t="s">
        <v>996</v>
      </c>
      <c r="E2013" t="s">
        <v>997</v>
      </c>
      <c r="F2013" t="s">
        <v>173</v>
      </c>
      <c r="G2013" t="s">
        <v>149</v>
      </c>
      <c r="H2013" t="s">
        <v>174</v>
      </c>
      <c r="I2013" t="s">
        <v>205</v>
      </c>
      <c r="J2013" t="s">
        <v>168</v>
      </c>
      <c r="K2013" t="s">
        <v>176</v>
      </c>
      <c r="L2013" t="s">
        <v>155</v>
      </c>
      <c r="M2013" t="s">
        <v>155</v>
      </c>
      <c r="N2013" t="n">
        <v>-73.8181</v>
      </c>
      <c r="O2013" t="n">
        <v>42.2176</v>
      </c>
      <c r="P2013" t="n">
        <v>1948</v>
      </c>
      <c r="Q2013" t="n">
        <v>1948</v>
      </c>
      <c r="R2013" t="n">
        <v>56.9</v>
      </c>
      <c r="S2013" t="n">
        <v>64.6</v>
      </c>
      <c r="T2013" t="n">
        <v>10.9</v>
      </c>
      <c r="U2013" t="n">
        <v>11.7</v>
      </c>
      <c r="V2013" t="n">
        <v>4.2</v>
      </c>
      <c r="W2013" t="n">
        <v>0.1</v>
      </c>
      <c r="X2013" t="n">
        <v>61</v>
      </c>
      <c r="Y2013" t="n">
        <v>37</v>
      </c>
      <c r="Z2013" t="n">
        <v>17</v>
      </c>
      <c r="AA2013" t="n">
        <v>205</v>
      </c>
      <c r="AB2013" t="n">
        <v>33.7</v>
      </c>
      <c r="AC2013"/>
      <c r="AD2013"/>
      <c r="AE2013"/>
      <c r="AF2013" t="n">
        <v>195</v>
      </c>
      <c r="AG2013" t="n">
        <v>30</v>
      </c>
      <c r="AH2013" t="n">
        <v>39</v>
      </c>
      <c r="AI2013" t="n">
        <v>5675</v>
      </c>
      <c r="AJ2013" t="n">
        <v>3565</v>
      </c>
      <c r="AK2013" t="n">
        <v>5469</v>
      </c>
      <c r="AL2013" t="n">
        <v>6913</v>
      </c>
      <c r="AM2013" t="n">
        <v>9933</v>
      </c>
      <c r="AN2013" t="n">
        <v>12441</v>
      </c>
      <c r="AO2013" t="n">
        <v>196</v>
      </c>
      <c r="AP2013"/>
      <c r="AQ2013"/>
      <c r="AR2013"/>
    </row>
    <row r="2014">
      <c r="A2014" t="n">
        <v>190239</v>
      </c>
      <c r="B2014" t="s">
        <v>3276</v>
      </c>
      <c r="C2014" t="s">
        <v>3277</v>
      </c>
      <c r="D2014" t="s">
        <v>996</v>
      </c>
      <c r="E2014" t="s">
        <v>997</v>
      </c>
      <c r="F2014" t="s">
        <v>199</v>
      </c>
      <c r="G2014" t="s">
        <v>189</v>
      </c>
      <c r="H2014" t="s">
        <v>200</v>
      </c>
      <c r="I2014" t="s">
        <v>151</v>
      </c>
      <c r="J2014" t="s">
        <v>164</v>
      </c>
      <c r="K2014"/>
      <c r="L2014" t="s">
        <v>155</v>
      </c>
      <c r="M2014" t="s">
        <v>155</v>
      </c>
      <c r="N2014" t="n">
        <v>-73.919</v>
      </c>
      <c r="O2014" t="n">
        <v>40.7593</v>
      </c>
      <c r="P2014" t="n">
        <v>253</v>
      </c>
      <c r="Q2014" t="n">
        <v>253</v>
      </c>
      <c r="R2014" t="n">
        <v>95.7</v>
      </c>
      <c r="S2014" t="n">
        <v>4</v>
      </c>
      <c r="T2014" t="n">
        <v>39.1</v>
      </c>
      <c r="U2014" t="n">
        <v>23.3</v>
      </c>
      <c r="V2014" t="n">
        <v>2.4</v>
      </c>
      <c r="W2014" t="n">
        <v>0</v>
      </c>
      <c r="X2014" t="n">
        <v>81</v>
      </c>
      <c r="Y2014" t="n">
        <v>85</v>
      </c>
      <c r="Z2014" t="n">
        <v>20</v>
      </c>
      <c r="AA2014"/>
      <c r="AB2014"/>
      <c r="AC2014"/>
      <c r="AD2014"/>
      <c r="AE2014"/>
      <c r="AF2014" t="n">
        <v>105</v>
      </c>
      <c r="AG2014" t="n">
        <v>63</v>
      </c>
      <c r="AH2014" t="n">
        <v>63</v>
      </c>
      <c r="AI2014" t="n">
        <v>17342</v>
      </c>
      <c r="AJ2014" t="n">
        <v>18629</v>
      </c>
      <c r="AK2014" t="n">
        <v>15925</v>
      </c>
      <c r="AL2014" t="n">
        <v>19590</v>
      </c>
      <c r="AM2014" t="n">
        <v>17991</v>
      </c>
      <c r="AN2014" t="n">
        <v>22936</v>
      </c>
      <c r="AO2014"/>
      <c r="AP2014"/>
      <c r="AQ2014"/>
      <c r="AR2014"/>
    </row>
    <row r="2015">
      <c r="A2015" t="n">
        <v>190318</v>
      </c>
      <c r="B2015" t="s">
        <v>3278</v>
      </c>
      <c r="C2015" t="s">
        <v>2644</v>
      </c>
      <c r="D2015" t="s">
        <v>996</v>
      </c>
      <c r="E2015" t="s">
        <v>997</v>
      </c>
      <c r="F2015" t="s">
        <v>199</v>
      </c>
      <c r="G2015" t="s">
        <v>189</v>
      </c>
      <c r="H2015" t="s">
        <v>200</v>
      </c>
      <c r="I2015" t="s">
        <v>186</v>
      </c>
      <c r="J2015" t="s">
        <v>164</v>
      </c>
      <c r="K2015"/>
      <c r="L2015" t="s">
        <v>155</v>
      </c>
      <c r="M2015" t="s">
        <v>155</v>
      </c>
      <c r="N2015" t="n">
        <v>-77.6264</v>
      </c>
      <c r="O2015" t="n">
        <v>43.0864</v>
      </c>
      <c r="P2015" t="n">
        <v>426</v>
      </c>
      <c r="Q2015" t="n">
        <v>426</v>
      </c>
      <c r="R2015" t="n">
        <v>93.4</v>
      </c>
      <c r="S2015" t="n">
        <v>43.9</v>
      </c>
      <c r="T2015" t="n">
        <v>38.3</v>
      </c>
      <c r="U2015" t="n">
        <v>12</v>
      </c>
      <c r="V2015" t="n">
        <v>2.8</v>
      </c>
      <c r="W2015" t="n">
        <v>0</v>
      </c>
      <c r="X2015" t="n">
        <v>94</v>
      </c>
      <c r="Y2015" t="n">
        <v>100</v>
      </c>
      <c r="Z2015" t="n">
        <v>20</v>
      </c>
      <c r="AA2015"/>
      <c r="AB2015"/>
      <c r="AC2015"/>
      <c r="AD2015"/>
      <c r="AE2015"/>
      <c r="AF2015" t="n">
        <v>114</v>
      </c>
      <c r="AG2015" t="n">
        <v>69</v>
      </c>
      <c r="AH2015" t="n">
        <v>70</v>
      </c>
      <c r="AI2015" t="n">
        <v>15308</v>
      </c>
      <c r="AJ2015" t="n">
        <v>14977</v>
      </c>
      <c r="AK2015" t="n">
        <v>16004</v>
      </c>
      <c r="AL2015" t="n">
        <v>16523</v>
      </c>
      <c r="AM2015" t="n">
        <v>16703</v>
      </c>
      <c r="AN2015" t="n">
        <v>19768</v>
      </c>
      <c r="AO2015"/>
      <c r="AP2015"/>
      <c r="AQ2015"/>
      <c r="AR2015"/>
    </row>
    <row r="2016">
      <c r="A2016" t="n">
        <v>190372</v>
      </c>
      <c r="B2016" t="s">
        <v>3279</v>
      </c>
      <c r="C2016" t="s">
        <v>3221</v>
      </c>
      <c r="D2016" t="s">
        <v>996</v>
      </c>
      <c r="E2016" t="s">
        <v>997</v>
      </c>
      <c r="F2016" t="s">
        <v>162</v>
      </c>
      <c r="G2016" t="s">
        <v>163</v>
      </c>
      <c r="H2016" t="s">
        <v>150</v>
      </c>
      <c r="I2016" t="s">
        <v>151</v>
      </c>
      <c r="J2016" t="s">
        <v>164</v>
      </c>
      <c r="K2016" t="s">
        <v>179</v>
      </c>
      <c r="L2016" t="s">
        <v>155</v>
      </c>
      <c r="M2016" t="s">
        <v>155</v>
      </c>
      <c r="N2016" t="n">
        <v>-73.9916</v>
      </c>
      <c r="O2016" t="n">
        <v>40.7281</v>
      </c>
      <c r="P2016" t="n">
        <v>980</v>
      </c>
      <c r="Q2016" t="n">
        <v>920</v>
      </c>
      <c r="R2016" t="n">
        <v>50.9</v>
      </c>
      <c r="S2016" t="n">
        <v>28.6</v>
      </c>
      <c r="T2016" t="n">
        <v>5</v>
      </c>
      <c r="U2016" t="n">
        <v>12.6</v>
      </c>
      <c r="V2016" t="n">
        <v>30.4</v>
      </c>
      <c r="W2016" t="n">
        <v>13.5</v>
      </c>
      <c r="X2016" t="n">
        <v>91</v>
      </c>
      <c r="Y2016"/>
      <c r="Z2016" t="n">
        <v>9</v>
      </c>
      <c r="AA2016" t="n">
        <v>188</v>
      </c>
      <c r="AB2016" t="n">
        <v>80.3</v>
      </c>
      <c r="AC2016" t="n">
        <v>188</v>
      </c>
      <c r="AD2016" t="n">
        <v>80.3</v>
      </c>
      <c r="AE2016" t="n">
        <v>54.8</v>
      </c>
      <c r="AF2016" t="n">
        <v>195</v>
      </c>
      <c r="AG2016" t="n">
        <v>28</v>
      </c>
      <c r="AH2016" t="n">
        <v>99</v>
      </c>
      <c r="AI2016" t="n">
        <v>28199</v>
      </c>
      <c r="AJ2016" t="n">
        <v>8188</v>
      </c>
      <c r="AK2016" t="n">
        <v>8563</v>
      </c>
      <c r="AL2016" t="n">
        <v>12057</v>
      </c>
      <c r="AM2016" t="n">
        <v>11674</v>
      </c>
      <c r="AN2016" t="n">
        <v>31201</v>
      </c>
      <c r="AO2016"/>
      <c r="AP2016" t="n">
        <v>180</v>
      </c>
      <c r="AQ2016" t="n">
        <v>28</v>
      </c>
      <c r="AR2016"/>
    </row>
    <row r="2017">
      <c r="A2017" t="n">
        <v>190415</v>
      </c>
      <c r="B2017" t="s">
        <v>3280</v>
      </c>
      <c r="C2017" t="s">
        <v>3281</v>
      </c>
      <c r="D2017" t="s">
        <v>996</v>
      </c>
      <c r="E2017" t="s">
        <v>997</v>
      </c>
      <c r="F2017" t="s">
        <v>162</v>
      </c>
      <c r="G2017" t="s">
        <v>163</v>
      </c>
      <c r="H2017" t="s">
        <v>150</v>
      </c>
      <c r="I2017" t="s">
        <v>151</v>
      </c>
      <c r="J2017" t="s">
        <v>158</v>
      </c>
      <c r="K2017" t="s">
        <v>159</v>
      </c>
      <c r="L2017" t="s">
        <v>155</v>
      </c>
      <c r="M2017" t="s">
        <v>155</v>
      </c>
      <c r="N2017" t="n">
        <v>-76.4831</v>
      </c>
      <c r="O2017" t="n">
        <v>42.4472</v>
      </c>
      <c r="P2017" t="n">
        <v>26510</v>
      </c>
      <c r="Q2017" t="n">
        <v>16040</v>
      </c>
      <c r="R2017" t="n">
        <v>54.3</v>
      </c>
      <c r="S2017" t="n">
        <v>32.5</v>
      </c>
      <c r="T2017" t="n">
        <v>7.3</v>
      </c>
      <c r="U2017" t="n">
        <v>14.6</v>
      </c>
      <c r="V2017" t="n">
        <v>23.2</v>
      </c>
      <c r="W2017" t="n">
        <v>10.5</v>
      </c>
      <c r="X2017" t="n">
        <v>98</v>
      </c>
      <c r="Y2017"/>
      <c r="Z2017" t="n">
        <v>9</v>
      </c>
      <c r="AA2017" t="n">
        <v>3336</v>
      </c>
      <c r="AB2017" t="n">
        <v>95.1</v>
      </c>
      <c r="AC2017" t="n">
        <v>3336</v>
      </c>
      <c r="AD2017" t="n">
        <v>95.1</v>
      </c>
      <c r="AE2017" t="n">
        <v>87.1</v>
      </c>
      <c r="AF2017" t="n">
        <v>3491</v>
      </c>
      <c r="AG2017" t="n">
        <v>18</v>
      </c>
      <c r="AH2017" t="n">
        <v>50</v>
      </c>
      <c r="AI2017" t="n">
        <v>26455</v>
      </c>
      <c r="AJ2017" t="n">
        <v>4079</v>
      </c>
      <c r="AK2017" t="n">
        <v>5589</v>
      </c>
      <c r="AL2017" t="n">
        <v>8129</v>
      </c>
      <c r="AM2017" t="n">
        <v>18531</v>
      </c>
      <c r="AN2017" t="n">
        <v>51735</v>
      </c>
      <c r="AO2017"/>
      <c r="AP2017" t="n">
        <v>3791</v>
      </c>
      <c r="AQ2017" t="n">
        <v>3779</v>
      </c>
      <c r="AR2017" t="n">
        <v>848</v>
      </c>
    </row>
    <row r="2018">
      <c r="A2018" t="n">
        <v>190424</v>
      </c>
      <c r="B2018" t="s">
        <v>3282</v>
      </c>
      <c r="C2018" t="s">
        <v>3221</v>
      </c>
      <c r="D2018" t="s">
        <v>996</v>
      </c>
      <c r="E2018" t="s">
        <v>997</v>
      </c>
      <c r="F2018" t="s">
        <v>162</v>
      </c>
      <c r="G2018" t="s">
        <v>163</v>
      </c>
      <c r="H2018" t="s">
        <v>150</v>
      </c>
      <c r="I2018" t="s">
        <v>151</v>
      </c>
      <c r="J2018" t="s">
        <v>168</v>
      </c>
      <c r="K2018" t="s">
        <v>209</v>
      </c>
      <c r="L2018" t="s">
        <v>155</v>
      </c>
      <c r="M2018" t="s">
        <v>155</v>
      </c>
      <c r="N2018" t="n">
        <v>-73.9548</v>
      </c>
      <c r="O2018" t="n">
        <v>40.7647</v>
      </c>
      <c r="P2018" t="n">
        <v>1393</v>
      </c>
      <c r="Q2018"/>
      <c r="R2018"/>
      <c r="S2018"/>
      <c r="T2018"/>
      <c r="U2018"/>
      <c r="V2018"/>
      <c r="W2018"/>
      <c r="X2018"/>
      <c r="Y2018"/>
      <c r="Z2018"/>
      <c r="AA2018"/>
      <c r="AB2018"/>
      <c r="AC2018"/>
      <c r="AD2018"/>
      <c r="AE2018"/>
      <c r="AF2018"/>
      <c r="AG2018"/>
      <c r="AH2018"/>
      <c r="AI2018"/>
      <c r="AJ2018"/>
      <c r="AK2018"/>
      <c r="AL2018"/>
      <c r="AM2018"/>
      <c r="AN2018"/>
      <c r="AO2018"/>
      <c r="AP2018"/>
      <c r="AQ2018" t="n">
        <v>188</v>
      </c>
      <c r="AR2018" t="n">
        <v>185</v>
      </c>
    </row>
    <row r="2019">
      <c r="A2019" t="n">
        <v>190442</v>
      </c>
      <c r="B2019" t="s">
        <v>3283</v>
      </c>
      <c r="C2019" t="s">
        <v>3284</v>
      </c>
      <c r="D2019" t="s">
        <v>996</v>
      </c>
      <c r="E2019" t="s">
        <v>997</v>
      </c>
      <c r="F2019" t="s">
        <v>173</v>
      </c>
      <c r="G2019" t="s">
        <v>149</v>
      </c>
      <c r="H2019" t="s">
        <v>174</v>
      </c>
      <c r="I2019" t="s">
        <v>205</v>
      </c>
      <c r="J2019" t="s">
        <v>168</v>
      </c>
      <c r="K2019" t="s">
        <v>176</v>
      </c>
      <c r="L2019" t="s">
        <v>155</v>
      </c>
      <c r="M2019" t="s">
        <v>155</v>
      </c>
      <c r="N2019" t="n">
        <v>-77.0721</v>
      </c>
      <c r="O2019" t="n">
        <v>42.1167</v>
      </c>
      <c r="P2019" t="n">
        <v>4505</v>
      </c>
      <c r="Q2019" t="n">
        <v>4505</v>
      </c>
      <c r="R2019" t="n">
        <v>58.6</v>
      </c>
      <c r="S2019" t="n">
        <v>50.2</v>
      </c>
      <c r="T2019" t="n">
        <v>3.4</v>
      </c>
      <c r="U2019" t="n">
        <v>2.2</v>
      </c>
      <c r="V2019" t="n">
        <v>1.8</v>
      </c>
      <c r="W2019" t="n">
        <v>0</v>
      </c>
      <c r="X2019" t="n">
        <v>58</v>
      </c>
      <c r="Y2019" t="n">
        <v>32</v>
      </c>
      <c r="Z2019" t="n">
        <v>20</v>
      </c>
      <c r="AA2019" t="n">
        <v>413</v>
      </c>
      <c r="AB2019" t="n">
        <v>32.7</v>
      </c>
      <c r="AC2019"/>
      <c r="AD2019"/>
      <c r="AE2019"/>
      <c r="AF2019" t="n">
        <v>369</v>
      </c>
      <c r="AG2019" t="n">
        <v>17</v>
      </c>
      <c r="AH2019" t="n">
        <v>22</v>
      </c>
      <c r="AI2019" t="n">
        <v>7161</v>
      </c>
      <c r="AJ2019" t="n">
        <v>3924</v>
      </c>
      <c r="AK2019" t="n">
        <v>5658</v>
      </c>
      <c r="AL2019" t="n">
        <v>10028</v>
      </c>
      <c r="AM2019" t="n">
        <v>12511</v>
      </c>
      <c r="AN2019" t="n">
        <v>13606</v>
      </c>
      <c r="AO2019" t="n">
        <v>348</v>
      </c>
      <c r="AP2019"/>
      <c r="AQ2019"/>
      <c r="AR2019"/>
    </row>
    <row r="2020">
      <c r="A2020" t="n">
        <v>190451</v>
      </c>
      <c r="B2020" t="s">
        <v>3285</v>
      </c>
      <c r="C2020" t="s">
        <v>3286</v>
      </c>
      <c r="D2020" t="s">
        <v>996</v>
      </c>
      <c r="E2020" t="s">
        <v>997</v>
      </c>
      <c r="F2020" t="s">
        <v>368</v>
      </c>
      <c r="G2020" t="s">
        <v>163</v>
      </c>
      <c r="H2020" t="s">
        <v>174</v>
      </c>
      <c r="I2020" t="s">
        <v>186</v>
      </c>
      <c r="J2020" t="s">
        <v>164</v>
      </c>
      <c r="K2020" t="s">
        <v>176</v>
      </c>
      <c r="L2020" t="s">
        <v>155</v>
      </c>
      <c r="M2020" t="s">
        <v>155</v>
      </c>
      <c r="N2020" t="n">
        <v>-76.056</v>
      </c>
      <c r="O2020" t="n">
        <v>43.1011</v>
      </c>
      <c r="P2020" t="n">
        <v>276</v>
      </c>
      <c r="Q2020" t="n">
        <v>276</v>
      </c>
      <c r="R2020" t="n">
        <v>85.1</v>
      </c>
      <c r="S2020" t="n">
        <v>72.1</v>
      </c>
      <c r="T2020" t="n">
        <v>11.2</v>
      </c>
      <c r="U2020" t="n">
        <v>1.8</v>
      </c>
      <c r="V2020" t="n">
        <v>4</v>
      </c>
      <c r="W2020" t="n">
        <v>0</v>
      </c>
      <c r="X2020" t="n">
        <v>80</v>
      </c>
      <c r="Y2020" t="n">
        <v>100</v>
      </c>
      <c r="Z2020" t="n">
        <v>5</v>
      </c>
      <c r="AA2020" t="n">
        <v>13</v>
      </c>
      <c r="AB2020" t="n">
        <v>69.2</v>
      </c>
      <c r="AC2020"/>
      <c r="AD2020"/>
      <c r="AE2020"/>
      <c r="AF2020" t="n">
        <v>5</v>
      </c>
      <c r="AG2020" t="n">
        <v>35</v>
      </c>
      <c r="AH2020" t="n">
        <v>69</v>
      </c>
      <c r="AI2020" t="n">
        <v>24955</v>
      </c>
      <c r="AJ2020"/>
      <c r="AK2020"/>
      <c r="AL2020"/>
      <c r="AM2020" t="n">
        <v>21335</v>
      </c>
      <c r="AN2020" t="n">
        <v>22980</v>
      </c>
      <c r="AO2020" t="n">
        <v>93</v>
      </c>
      <c r="AP2020"/>
      <c r="AQ2020"/>
      <c r="AR2020"/>
    </row>
    <row r="2021">
      <c r="A2021" t="n">
        <v>190503</v>
      </c>
      <c r="B2021" t="s">
        <v>3287</v>
      </c>
      <c r="C2021" t="s">
        <v>3288</v>
      </c>
      <c r="D2021" t="s">
        <v>996</v>
      </c>
      <c r="E2021" t="s">
        <v>997</v>
      </c>
      <c r="F2021" t="s">
        <v>162</v>
      </c>
      <c r="G2021" t="s">
        <v>163</v>
      </c>
      <c r="H2021" t="s">
        <v>150</v>
      </c>
      <c r="I2021" t="s">
        <v>186</v>
      </c>
      <c r="J2021" t="s">
        <v>168</v>
      </c>
      <c r="K2021" t="s">
        <v>209</v>
      </c>
      <c r="L2021" t="s">
        <v>155</v>
      </c>
      <c r="M2021" t="s">
        <v>155</v>
      </c>
      <c r="N2021" t="n">
        <v>-73.9332</v>
      </c>
      <c r="O2021" t="n">
        <v>41.7458</v>
      </c>
      <c r="P2021" t="n">
        <v>4060</v>
      </c>
      <c r="Q2021" t="n">
        <v>3896</v>
      </c>
      <c r="R2021" t="n">
        <v>48.8</v>
      </c>
      <c r="S2021" t="n">
        <v>44.9</v>
      </c>
      <c r="T2021" t="n">
        <v>7.3</v>
      </c>
      <c r="U2021" t="n">
        <v>20</v>
      </c>
      <c r="V2021" t="n">
        <v>8.2</v>
      </c>
      <c r="W2021" t="n">
        <v>11.2</v>
      </c>
      <c r="X2021" t="n">
        <v>75</v>
      </c>
      <c r="Y2021"/>
      <c r="Z2021" t="n">
        <v>19</v>
      </c>
      <c r="AA2021" t="n">
        <v>433</v>
      </c>
      <c r="AB2021" t="n">
        <v>64.7</v>
      </c>
      <c r="AC2021" t="n">
        <v>104</v>
      </c>
      <c r="AD2021" t="n">
        <v>49</v>
      </c>
      <c r="AE2021" t="n">
        <v>46.2</v>
      </c>
      <c r="AF2021" t="n">
        <v>674</v>
      </c>
      <c r="AG2021" t="n">
        <v>28</v>
      </c>
      <c r="AH2021" t="n">
        <v>91</v>
      </c>
      <c r="AI2021" t="n">
        <v>36015</v>
      </c>
      <c r="AJ2021" t="n">
        <v>25448</v>
      </c>
      <c r="AK2021" t="n">
        <v>29504</v>
      </c>
      <c r="AL2021" t="n">
        <v>30077</v>
      </c>
      <c r="AM2021" t="n">
        <v>34696</v>
      </c>
      <c r="AN2021" t="n">
        <v>36628</v>
      </c>
      <c r="AO2021" t="n">
        <v>604</v>
      </c>
      <c r="AP2021" t="n">
        <v>367</v>
      </c>
      <c r="AQ2021" t="n">
        <v>41</v>
      </c>
      <c r="AR2021"/>
    </row>
    <row r="2022">
      <c r="A2022" t="n">
        <v>190512</v>
      </c>
      <c r="B2022" t="s">
        <v>3289</v>
      </c>
      <c r="C2022" t="s">
        <v>3221</v>
      </c>
      <c r="D2022" t="s">
        <v>996</v>
      </c>
      <c r="E2022" t="s">
        <v>997</v>
      </c>
      <c r="F2022" t="s">
        <v>148</v>
      </c>
      <c r="G2022" t="s">
        <v>149</v>
      </c>
      <c r="H2022" t="s">
        <v>150</v>
      </c>
      <c r="I2022" t="s">
        <v>151</v>
      </c>
      <c r="J2022" t="s">
        <v>238</v>
      </c>
      <c r="K2022" t="s">
        <v>153</v>
      </c>
      <c r="L2022" t="s">
        <v>155</v>
      </c>
      <c r="M2022" t="s">
        <v>155</v>
      </c>
      <c r="N2022" t="n">
        <v>-73.9834</v>
      </c>
      <c r="O2022" t="n">
        <v>40.7402</v>
      </c>
      <c r="P2022" t="n">
        <v>22995</v>
      </c>
      <c r="Q2022" t="n">
        <v>18397</v>
      </c>
      <c r="R2022" t="n">
        <v>50.8</v>
      </c>
      <c r="S2022" t="n">
        <v>18.9</v>
      </c>
      <c r="T2022" t="n">
        <v>9.1</v>
      </c>
      <c r="U2022" t="n">
        <v>27</v>
      </c>
      <c r="V2022" t="n">
        <v>34.5</v>
      </c>
      <c r="W2022" t="n">
        <v>7.5</v>
      </c>
      <c r="X2022" t="n">
        <v>88</v>
      </c>
      <c r="Y2022" t="n">
        <v>52</v>
      </c>
      <c r="Z2022" t="n">
        <v>19</v>
      </c>
      <c r="AA2022" t="n">
        <v>1599</v>
      </c>
      <c r="AB2022" t="n">
        <v>72.1</v>
      </c>
      <c r="AC2022" t="n">
        <v>1599</v>
      </c>
      <c r="AD2022" t="n">
        <v>72.1</v>
      </c>
      <c r="AE2022" t="n">
        <v>56.3</v>
      </c>
      <c r="AF2022" t="n">
        <v>2554</v>
      </c>
      <c r="AG2022" t="n">
        <v>55</v>
      </c>
      <c r="AH2022" t="n">
        <v>69</v>
      </c>
      <c r="AI2022" t="n">
        <v>3989</v>
      </c>
      <c r="AJ2022" t="n">
        <v>745</v>
      </c>
      <c r="AK2022" t="n">
        <v>2640</v>
      </c>
      <c r="AL2022" t="n">
        <v>6626</v>
      </c>
      <c r="AM2022" t="n">
        <v>9323</v>
      </c>
      <c r="AN2022" t="n">
        <v>12757</v>
      </c>
      <c r="AO2022"/>
      <c r="AP2022" t="n">
        <v>3693</v>
      </c>
      <c r="AQ2022" t="n">
        <v>1627</v>
      </c>
      <c r="AR2022"/>
    </row>
    <row r="2023">
      <c r="A2023" t="n">
        <v>190521</v>
      </c>
      <c r="B2023" t="s">
        <v>3290</v>
      </c>
      <c r="C2023" t="s">
        <v>3221</v>
      </c>
      <c r="D2023" t="s">
        <v>996</v>
      </c>
      <c r="E2023" t="s">
        <v>997</v>
      </c>
      <c r="F2023" t="s">
        <v>173</v>
      </c>
      <c r="G2023" t="s">
        <v>149</v>
      </c>
      <c r="H2023" t="s">
        <v>174</v>
      </c>
      <c r="I2023" t="s">
        <v>151</v>
      </c>
      <c r="J2023" t="s">
        <v>238</v>
      </c>
      <c r="K2023" t="s">
        <v>176</v>
      </c>
      <c r="L2023" t="s">
        <v>155</v>
      </c>
      <c r="M2023" t="s">
        <v>155</v>
      </c>
      <c r="N2023" t="n">
        <v>-74.0118</v>
      </c>
      <c r="O2023" t="n">
        <v>40.7188</v>
      </c>
      <c r="P2023" t="n">
        <v>24659</v>
      </c>
      <c r="Q2023" t="n">
        <v>24659</v>
      </c>
      <c r="R2023" t="n">
        <v>58</v>
      </c>
      <c r="S2023" t="n">
        <v>11.1</v>
      </c>
      <c r="T2023" t="n">
        <v>26.1</v>
      </c>
      <c r="U2023" t="n">
        <v>41.6</v>
      </c>
      <c r="V2023" t="n">
        <v>12.2</v>
      </c>
      <c r="W2023" t="n">
        <v>6</v>
      </c>
      <c r="X2023" t="n">
        <v>59</v>
      </c>
      <c r="Y2023" t="n">
        <v>43</v>
      </c>
      <c r="Z2023" t="n">
        <v>19</v>
      </c>
      <c r="AA2023" t="n">
        <v>4726</v>
      </c>
      <c r="AB2023" t="n">
        <v>25.9</v>
      </c>
      <c r="AC2023"/>
      <c r="AD2023"/>
      <c r="AE2023"/>
      <c r="AF2023" t="n">
        <v>3258</v>
      </c>
      <c r="AG2023" t="n">
        <v>57</v>
      </c>
      <c r="AH2023" t="n">
        <v>81</v>
      </c>
      <c r="AI2023" t="n">
        <v>5418</v>
      </c>
      <c r="AJ2023" t="n">
        <v>3990</v>
      </c>
      <c r="AK2023" t="n">
        <v>5180</v>
      </c>
      <c r="AL2023" t="n">
        <v>7542</v>
      </c>
      <c r="AM2023" t="n">
        <v>9564</v>
      </c>
      <c r="AN2023" t="n">
        <v>11345</v>
      </c>
      <c r="AO2023" t="n">
        <v>3399</v>
      </c>
      <c r="AP2023"/>
      <c r="AQ2023"/>
      <c r="AR2023"/>
    </row>
    <row r="2024">
      <c r="A2024" t="n">
        <v>190530</v>
      </c>
      <c r="B2024" t="s">
        <v>3291</v>
      </c>
      <c r="C2024" t="s">
        <v>3245</v>
      </c>
      <c r="D2024" t="s">
        <v>996</v>
      </c>
      <c r="E2024" t="s">
        <v>997</v>
      </c>
      <c r="F2024" t="s">
        <v>173</v>
      </c>
      <c r="G2024" t="s">
        <v>149</v>
      </c>
      <c r="H2024" t="s">
        <v>174</v>
      </c>
      <c r="I2024" t="s">
        <v>151</v>
      </c>
      <c r="J2024" t="s">
        <v>152</v>
      </c>
      <c r="K2024" t="s">
        <v>176</v>
      </c>
      <c r="L2024" t="s">
        <v>155</v>
      </c>
      <c r="M2024" t="s">
        <v>155</v>
      </c>
      <c r="N2024" t="n">
        <v>-73.912</v>
      </c>
      <c r="O2024" t="n">
        <v>40.8581</v>
      </c>
      <c r="P2024" t="n">
        <v>9365</v>
      </c>
      <c r="Q2024" t="n">
        <v>9365</v>
      </c>
      <c r="R2024" t="n">
        <v>58.6</v>
      </c>
      <c r="S2024" t="n">
        <v>4.8</v>
      </c>
      <c r="T2024" t="n">
        <v>29.3</v>
      </c>
      <c r="U2024" t="n">
        <v>57.4</v>
      </c>
      <c r="V2024" t="n">
        <v>4.1</v>
      </c>
      <c r="W2024" t="n">
        <v>2.9</v>
      </c>
      <c r="X2024" t="n">
        <v>55</v>
      </c>
      <c r="Y2024" t="n">
        <v>36</v>
      </c>
      <c r="Z2024" t="n">
        <v>14</v>
      </c>
      <c r="AA2024" t="n">
        <v>1467</v>
      </c>
      <c r="AB2024" t="n">
        <v>17.6</v>
      </c>
      <c r="AC2024"/>
      <c r="AD2024"/>
      <c r="AE2024"/>
      <c r="AF2024" t="n">
        <v>1090</v>
      </c>
      <c r="AG2024" t="n">
        <v>57</v>
      </c>
      <c r="AH2024" t="n">
        <v>74</v>
      </c>
      <c r="AI2024" t="n">
        <v>5106</v>
      </c>
      <c r="AJ2024" t="n">
        <v>3703</v>
      </c>
      <c r="AK2024" t="n">
        <v>4332</v>
      </c>
      <c r="AL2024" t="n">
        <v>6934</v>
      </c>
      <c r="AM2024" t="n">
        <v>8144</v>
      </c>
      <c r="AN2024" t="n">
        <v>10937</v>
      </c>
      <c r="AO2024" t="n">
        <v>1192</v>
      </c>
      <c r="AP2024"/>
      <c r="AQ2024"/>
      <c r="AR2024"/>
    </row>
    <row r="2025">
      <c r="A2025" t="n">
        <v>190549</v>
      </c>
      <c r="B2025" t="s">
        <v>3292</v>
      </c>
      <c r="C2025" t="s">
        <v>3219</v>
      </c>
      <c r="D2025" t="s">
        <v>996</v>
      </c>
      <c r="E2025" t="s">
        <v>997</v>
      </c>
      <c r="F2025" t="s">
        <v>148</v>
      </c>
      <c r="G2025" t="s">
        <v>149</v>
      </c>
      <c r="H2025" t="s">
        <v>150</v>
      </c>
      <c r="I2025" t="s">
        <v>151</v>
      </c>
      <c r="J2025" t="s">
        <v>238</v>
      </c>
      <c r="K2025" t="s">
        <v>153</v>
      </c>
      <c r="L2025" t="s">
        <v>155</v>
      </c>
      <c r="M2025" t="s">
        <v>155</v>
      </c>
      <c r="N2025" t="n">
        <v>-73.9499</v>
      </c>
      <c r="O2025" t="n">
        <v>40.6315</v>
      </c>
      <c r="P2025" t="n">
        <v>17226</v>
      </c>
      <c r="Q2025" t="n">
        <v>14169</v>
      </c>
      <c r="R2025" t="n">
        <v>57.5</v>
      </c>
      <c r="S2025" t="n">
        <v>26</v>
      </c>
      <c r="T2025" t="n">
        <v>22.1</v>
      </c>
      <c r="U2025" t="n">
        <v>22.7</v>
      </c>
      <c r="V2025" t="n">
        <v>22.9</v>
      </c>
      <c r="W2025" t="n">
        <v>3</v>
      </c>
      <c r="X2025" t="n">
        <v>80</v>
      </c>
      <c r="Y2025" t="n">
        <v>57</v>
      </c>
      <c r="Z2025" t="n">
        <v>13</v>
      </c>
      <c r="AA2025" t="n">
        <v>1642</v>
      </c>
      <c r="AB2025" t="n">
        <v>56.6</v>
      </c>
      <c r="AC2025" t="n">
        <v>1642</v>
      </c>
      <c r="AD2025" t="n">
        <v>56.6</v>
      </c>
      <c r="AE2025" t="n">
        <v>35.1</v>
      </c>
      <c r="AF2025" t="n">
        <v>1659</v>
      </c>
      <c r="AG2025" t="n">
        <v>56</v>
      </c>
      <c r="AH2025" t="n">
        <v>71</v>
      </c>
      <c r="AI2025" t="n">
        <v>4105</v>
      </c>
      <c r="AJ2025" t="n">
        <v>1466</v>
      </c>
      <c r="AK2025" t="n">
        <v>2954</v>
      </c>
      <c r="AL2025" t="n">
        <v>6726</v>
      </c>
      <c r="AM2025" t="n">
        <v>8246</v>
      </c>
      <c r="AN2025" t="n">
        <v>11670</v>
      </c>
      <c r="AO2025"/>
      <c r="AP2025" t="n">
        <v>2613</v>
      </c>
      <c r="AQ2025" t="n">
        <v>824</v>
      </c>
      <c r="AR2025"/>
    </row>
    <row r="2026">
      <c r="A2026" t="n">
        <v>190558</v>
      </c>
      <c r="B2026" t="s">
        <v>3293</v>
      </c>
      <c r="C2026" t="s">
        <v>3294</v>
      </c>
      <c r="D2026" t="s">
        <v>996</v>
      </c>
      <c r="E2026" t="s">
        <v>997</v>
      </c>
      <c r="F2026" t="s">
        <v>148</v>
      </c>
      <c r="G2026" t="s">
        <v>149</v>
      </c>
      <c r="H2026" t="s">
        <v>150</v>
      </c>
      <c r="I2026" t="s">
        <v>151</v>
      </c>
      <c r="J2026" t="s">
        <v>238</v>
      </c>
      <c r="K2026" t="s">
        <v>153</v>
      </c>
      <c r="L2026" t="s">
        <v>155</v>
      </c>
      <c r="M2026" t="s">
        <v>155</v>
      </c>
      <c r="N2026" t="n">
        <v>-74.1485</v>
      </c>
      <c r="O2026" t="n">
        <v>40.6018</v>
      </c>
      <c r="P2026" t="n">
        <v>12705</v>
      </c>
      <c r="Q2026" t="n">
        <v>11620</v>
      </c>
      <c r="R2026" t="n">
        <v>53.6</v>
      </c>
      <c r="S2026" t="n">
        <v>41.4</v>
      </c>
      <c r="T2026" t="n">
        <v>13.5</v>
      </c>
      <c r="U2026" t="n">
        <v>25.1</v>
      </c>
      <c r="V2026" t="n">
        <v>14.5</v>
      </c>
      <c r="W2026" t="n">
        <v>2.1</v>
      </c>
      <c r="X2026" t="n">
        <v>76</v>
      </c>
      <c r="Y2026" t="n">
        <v>39</v>
      </c>
      <c r="Z2026" t="n">
        <v>16</v>
      </c>
      <c r="AA2026" t="n">
        <v>2584</v>
      </c>
      <c r="AB2026" t="n">
        <v>32.8</v>
      </c>
      <c r="AC2026" t="n">
        <v>704</v>
      </c>
      <c r="AD2026" t="n">
        <v>47.7</v>
      </c>
      <c r="AE2026" t="n">
        <v>28.7</v>
      </c>
      <c r="AF2026" t="n">
        <v>1842</v>
      </c>
      <c r="AG2026" t="n">
        <v>49</v>
      </c>
      <c r="AH2026" t="n">
        <v>68</v>
      </c>
      <c r="AI2026" t="n">
        <v>6355</v>
      </c>
      <c r="AJ2026" t="n">
        <v>3243</v>
      </c>
      <c r="AK2026" t="n">
        <v>4835</v>
      </c>
      <c r="AL2026" t="n">
        <v>7696</v>
      </c>
      <c r="AM2026" t="n">
        <v>9515</v>
      </c>
      <c r="AN2026" t="n">
        <v>12557</v>
      </c>
      <c r="AO2026" t="n">
        <v>456</v>
      </c>
      <c r="AP2026" t="n">
        <v>1352</v>
      </c>
      <c r="AQ2026" t="n">
        <v>282</v>
      </c>
      <c r="AR2026" t="n">
        <v>22</v>
      </c>
    </row>
    <row r="2027">
      <c r="A2027" t="n">
        <v>190567</v>
      </c>
      <c r="B2027" t="s">
        <v>3295</v>
      </c>
      <c r="C2027" t="s">
        <v>3221</v>
      </c>
      <c r="D2027" t="s">
        <v>996</v>
      </c>
      <c r="E2027" t="s">
        <v>997</v>
      </c>
      <c r="F2027" t="s">
        <v>148</v>
      </c>
      <c r="G2027" t="s">
        <v>149</v>
      </c>
      <c r="H2027" t="s">
        <v>150</v>
      </c>
      <c r="I2027" t="s">
        <v>151</v>
      </c>
      <c r="J2027" t="s">
        <v>238</v>
      </c>
      <c r="K2027" t="s">
        <v>159</v>
      </c>
      <c r="L2027" t="s">
        <v>155</v>
      </c>
      <c r="M2027" t="s">
        <v>155</v>
      </c>
      <c r="N2027" t="n">
        <v>-73.9485</v>
      </c>
      <c r="O2027" t="n">
        <v>40.8198</v>
      </c>
      <c r="P2027" t="n">
        <v>16985</v>
      </c>
      <c r="Q2027" t="n">
        <v>14009</v>
      </c>
      <c r="R2027" t="n">
        <v>52.9</v>
      </c>
      <c r="S2027" t="n">
        <v>14</v>
      </c>
      <c r="T2027" t="n">
        <v>15.3</v>
      </c>
      <c r="U2027" t="n">
        <v>39.2</v>
      </c>
      <c r="V2027" t="n">
        <v>24</v>
      </c>
      <c r="W2027" t="n">
        <v>4.5</v>
      </c>
      <c r="X2027" t="n">
        <v>79</v>
      </c>
      <c r="Y2027" t="n">
        <v>50</v>
      </c>
      <c r="Z2027" t="n">
        <v>14</v>
      </c>
      <c r="AA2027" t="n">
        <v>1683</v>
      </c>
      <c r="AB2027" t="n">
        <v>54.7</v>
      </c>
      <c r="AC2027" t="n">
        <v>1683</v>
      </c>
      <c r="AD2027" t="n">
        <v>54.7</v>
      </c>
      <c r="AE2027" t="n">
        <v>27.6</v>
      </c>
      <c r="AF2027" t="n">
        <v>2580</v>
      </c>
      <c r="AG2027" t="n">
        <v>60</v>
      </c>
      <c r="AH2027" t="n">
        <v>80</v>
      </c>
      <c r="AI2027" t="n">
        <v>4599</v>
      </c>
      <c r="AJ2027" t="n">
        <v>1579</v>
      </c>
      <c r="AK2027" t="n">
        <v>3087</v>
      </c>
      <c r="AL2027" t="n">
        <v>7188</v>
      </c>
      <c r="AM2027" t="n">
        <v>9487</v>
      </c>
      <c r="AN2027" t="n">
        <v>11887</v>
      </c>
      <c r="AO2027"/>
      <c r="AP2027" t="n">
        <v>2165</v>
      </c>
      <c r="AQ2027" t="n">
        <v>688</v>
      </c>
      <c r="AR2027" t="n">
        <v>109</v>
      </c>
    </row>
    <row r="2028">
      <c r="A2028" t="n">
        <v>190576</v>
      </c>
      <c r="B2028" t="s">
        <v>3296</v>
      </c>
      <c r="C2028" t="s">
        <v>3221</v>
      </c>
      <c r="D2028" t="s">
        <v>996</v>
      </c>
      <c r="E2028" t="s">
        <v>997</v>
      </c>
      <c r="F2028" t="s">
        <v>148</v>
      </c>
      <c r="G2028" t="s">
        <v>149</v>
      </c>
      <c r="H2028" t="s">
        <v>150</v>
      </c>
      <c r="I2028" t="s">
        <v>151</v>
      </c>
      <c r="J2028" t="s">
        <v>152</v>
      </c>
      <c r="K2028" t="s">
        <v>159</v>
      </c>
      <c r="L2028" t="s">
        <v>155</v>
      </c>
      <c r="M2028" t="s">
        <v>155</v>
      </c>
      <c r="N2028" t="n">
        <v>-73.9838</v>
      </c>
      <c r="O2028" t="n">
        <v>40.7486</v>
      </c>
      <c r="P2028" t="n">
        <v>10690</v>
      </c>
      <c r="Q2028" t="n">
        <v>3916</v>
      </c>
      <c r="R2028" t="n">
        <v>73.3</v>
      </c>
      <c r="S2028" t="n">
        <v>20.3</v>
      </c>
      <c r="T2028" t="n">
        <v>30.1</v>
      </c>
      <c r="U2028" t="n">
        <v>30.5</v>
      </c>
      <c r="V2028" t="n">
        <v>13.3</v>
      </c>
      <c r="W2028" t="n">
        <v>2.2</v>
      </c>
      <c r="X2028"/>
      <c r="Y2028"/>
      <c r="Z2028" t="n">
        <v>12</v>
      </c>
      <c r="AA2028"/>
      <c r="AB2028"/>
      <c r="AC2028"/>
      <c r="AD2028"/>
      <c r="AE2028"/>
      <c r="AF2028" t="n">
        <v>0</v>
      </c>
      <c r="AG2028" t="n">
        <v>38</v>
      </c>
      <c r="AH2028" t="n">
        <v>55</v>
      </c>
      <c r="AI2028"/>
      <c r="AJ2028"/>
      <c r="AK2028"/>
      <c r="AL2028"/>
      <c r="AM2028"/>
      <c r="AN2028"/>
      <c r="AO2028"/>
      <c r="AP2028" t="n">
        <v>753</v>
      </c>
      <c r="AQ2028" t="n">
        <v>1242</v>
      </c>
      <c r="AR2028" t="n">
        <v>391</v>
      </c>
    </row>
    <row r="2029">
      <c r="A2029" t="n">
        <v>190585</v>
      </c>
      <c r="B2029" t="s">
        <v>3297</v>
      </c>
      <c r="C2029" t="s">
        <v>3245</v>
      </c>
      <c r="D2029" t="s">
        <v>996</v>
      </c>
      <c r="E2029" t="s">
        <v>997</v>
      </c>
      <c r="F2029" t="s">
        <v>173</v>
      </c>
      <c r="G2029" t="s">
        <v>149</v>
      </c>
      <c r="H2029" t="s">
        <v>174</v>
      </c>
      <c r="I2029" t="s">
        <v>151</v>
      </c>
      <c r="J2029" t="s">
        <v>152</v>
      </c>
      <c r="K2029" t="s">
        <v>176</v>
      </c>
      <c r="L2029" t="s">
        <v>155</v>
      </c>
      <c r="M2029" t="s">
        <v>155</v>
      </c>
      <c r="N2029" t="n">
        <v>-73.9268</v>
      </c>
      <c r="O2029" t="n">
        <v>40.8181</v>
      </c>
      <c r="P2029" t="n">
        <v>6658</v>
      </c>
      <c r="Q2029" t="n">
        <v>6658</v>
      </c>
      <c r="R2029" t="n">
        <v>68.8</v>
      </c>
      <c r="S2029" t="n">
        <v>4.8</v>
      </c>
      <c r="T2029" t="n">
        <v>29.6</v>
      </c>
      <c r="U2029" t="n">
        <v>57</v>
      </c>
      <c r="V2029" t="n">
        <v>3.5</v>
      </c>
      <c r="W2029" t="n">
        <v>3.7</v>
      </c>
      <c r="X2029" t="n">
        <v>57</v>
      </c>
      <c r="Y2029" t="n">
        <v>47</v>
      </c>
      <c r="Z2029" t="n">
        <v>15</v>
      </c>
      <c r="AA2029" t="n">
        <v>784</v>
      </c>
      <c r="AB2029" t="n">
        <v>17</v>
      </c>
      <c r="AC2029"/>
      <c r="AD2029"/>
      <c r="AE2029"/>
      <c r="AF2029" t="n">
        <v>726</v>
      </c>
      <c r="AG2029" t="n">
        <v>63</v>
      </c>
      <c r="AH2029" t="n">
        <v>78</v>
      </c>
      <c r="AI2029" t="n">
        <v>5463</v>
      </c>
      <c r="AJ2029" t="n">
        <v>4398</v>
      </c>
      <c r="AK2029" t="n">
        <v>5616</v>
      </c>
      <c r="AL2029" t="n">
        <v>7244</v>
      </c>
      <c r="AM2029" t="n">
        <v>8701</v>
      </c>
      <c r="AN2029" t="n">
        <v>4865</v>
      </c>
      <c r="AO2029" t="n">
        <v>715</v>
      </c>
      <c r="AP2029"/>
      <c r="AQ2029"/>
      <c r="AR2029"/>
    </row>
    <row r="2030">
      <c r="A2030" t="n">
        <v>190594</v>
      </c>
      <c r="B2030" t="s">
        <v>3298</v>
      </c>
      <c r="C2030" t="s">
        <v>3221</v>
      </c>
      <c r="D2030" t="s">
        <v>996</v>
      </c>
      <c r="E2030" t="s">
        <v>997</v>
      </c>
      <c r="F2030" t="s">
        <v>148</v>
      </c>
      <c r="G2030" t="s">
        <v>149</v>
      </c>
      <c r="H2030" t="s">
        <v>150</v>
      </c>
      <c r="I2030" t="s">
        <v>151</v>
      </c>
      <c r="J2030" t="s">
        <v>158</v>
      </c>
      <c r="K2030" t="s">
        <v>153</v>
      </c>
      <c r="L2030" t="s">
        <v>155</v>
      </c>
      <c r="M2030" t="s">
        <v>155</v>
      </c>
      <c r="N2030" t="n">
        <v>-73.9648</v>
      </c>
      <c r="O2030" t="n">
        <v>40.7687</v>
      </c>
      <c r="P2030" t="n">
        <v>27061</v>
      </c>
      <c r="Q2030" t="n">
        <v>20155</v>
      </c>
      <c r="R2030" t="n">
        <v>65.4</v>
      </c>
      <c r="S2030" t="n">
        <v>20.6</v>
      </c>
      <c r="T2030" t="n">
        <v>11.1</v>
      </c>
      <c r="U2030" t="n">
        <v>30.7</v>
      </c>
      <c r="V2030" t="n">
        <v>29.1</v>
      </c>
      <c r="W2030" t="n">
        <v>4.6</v>
      </c>
      <c r="X2030" t="n">
        <v>80</v>
      </c>
      <c r="Y2030" t="n">
        <v>76</v>
      </c>
      <c r="Z2030" t="n">
        <v>14</v>
      </c>
      <c r="AA2030" t="n">
        <v>2330</v>
      </c>
      <c r="AB2030" t="n">
        <v>61</v>
      </c>
      <c r="AC2030" t="n">
        <v>2330</v>
      </c>
      <c r="AD2030" t="n">
        <v>61</v>
      </c>
      <c r="AE2030" t="n">
        <v>39.7</v>
      </c>
      <c r="AF2030" t="n">
        <v>3066</v>
      </c>
      <c r="AG2030" t="n">
        <v>55</v>
      </c>
      <c r="AH2030" t="n">
        <v>72</v>
      </c>
      <c r="AI2030" t="n">
        <v>4127</v>
      </c>
      <c r="AJ2030" t="n">
        <v>262</v>
      </c>
      <c r="AK2030" t="n">
        <v>2264</v>
      </c>
      <c r="AL2030" t="n">
        <v>6457</v>
      </c>
      <c r="AM2030" t="n">
        <v>8551</v>
      </c>
      <c r="AN2030" t="n">
        <v>12135</v>
      </c>
      <c r="AO2030"/>
      <c r="AP2030" t="n">
        <v>3252</v>
      </c>
      <c r="AQ2030" t="n">
        <v>2038</v>
      </c>
      <c r="AR2030" t="n">
        <v>51</v>
      </c>
    </row>
    <row r="2031">
      <c r="A2031" t="n">
        <v>190600</v>
      </c>
      <c r="B2031" t="s">
        <v>3299</v>
      </c>
      <c r="C2031" t="s">
        <v>3221</v>
      </c>
      <c r="D2031" t="s">
        <v>996</v>
      </c>
      <c r="E2031" t="s">
        <v>997</v>
      </c>
      <c r="F2031" t="s">
        <v>148</v>
      </c>
      <c r="G2031" t="s">
        <v>149</v>
      </c>
      <c r="H2031" t="s">
        <v>150</v>
      </c>
      <c r="I2031" t="s">
        <v>151</v>
      </c>
      <c r="J2031" t="s">
        <v>238</v>
      </c>
      <c r="K2031" t="s">
        <v>153</v>
      </c>
      <c r="L2031" t="s">
        <v>155</v>
      </c>
      <c r="M2031" t="s">
        <v>155</v>
      </c>
      <c r="N2031" t="n">
        <v>-73.9884</v>
      </c>
      <c r="O2031" t="n">
        <v>40.7704</v>
      </c>
      <c r="P2031" t="n">
        <v>17296</v>
      </c>
      <c r="Q2031" t="n">
        <v>14932</v>
      </c>
      <c r="R2031" t="n">
        <v>62.9</v>
      </c>
      <c r="S2031" t="n">
        <v>15.3</v>
      </c>
      <c r="T2031" t="n">
        <v>16.8</v>
      </c>
      <c r="U2031" t="n">
        <v>48.4</v>
      </c>
      <c r="V2031" t="n">
        <v>12.7</v>
      </c>
      <c r="W2031" t="n">
        <v>3.4</v>
      </c>
      <c r="X2031" t="n">
        <v>81</v>
      </c>
      <c r="Y2031" t="n">
        <v>63</v>
      </c>
      <c r="Z2031" t="n">
        <v>16</v>
      </c>
      <c r="AA2031" t="n">
        <v>1831</v>
      </c>
      <c r="AB2031" t="n">
        <v>55.5</v>
      </c>
      <c r="AC2031" t="n">
        <v>1831</v>
      </c>
      <c r="AD2031" t="n">
        <v>55.5</v>
      </c>
      <c r="AE2031" t="n">
        <v>41.1</v>
      </c>
      <c r="AF2031" t="n">
        <v>1853</v>
      </c>
      <c r="AG2031" t="n">
        <v>59</v>
      </c>
      <c r="AH2031" t="n">
        <v>79</v>
      </c>
      <c r="AI2031" t="n">
        <v>4141</v>
      </c>
      <c r="AJ2031" t="n">
        <v>1290</v>
      </c>
      <c r="AK2031" t="n">
        <v>2942</v>
      </c>
      <c r="AL2031" t="n">
        <v>7654</v>
      </c>
      <c r="AM2031" t="n">
        <v>9605</v>
      </c>
      <c r="AN2031" t="n">
        <v>12827</v>
      </c>
      <c r="AO2031"/>
      <c r="AP2031" t="n">
        <v>3188</v>
      </c>
      <c r="AQ2031" t="n">
        <v>707</v>
      </c>
      <c r="AR2031"/>
    </row>
    <row r="2032">
      <c r="A2032" t="n">
        <v>190619</v>
      </c>
      <c r="B2032" t="s">
        <v>3300</v>
      </c>
      <c r="C2032" t="s">
        <v>3219</v>
      </c>
      <c r="D2032" t="s">
        <v>996</v>
      </c>
      <c r="E2032" t="s">
        <v>997</v>
      </c>
      <c r="F2032" t="s">
        <v>173</v>
      </c>
      <c r="G2032" t="s">
        <v>149</v>
      </c>
      <c r="H2032" t="s">
        <v>174</v>
      </c>
      <c r="I2032" t="s">
        <v>151</v>
      </c>
      <c r="J2032" t="s">
        <v>238</v>
      </c>
      <c r="K2032" t="s">
        <v>176</v>
      </c>
      <c r="L2032" t="s">
        <v>155</v>
      </c>
      <c r="M2032" t="s">
        <v>155</v>
      </c>
      <c r="N2032" t="n">
        <v>-73.9358</v>
      </c>
      <c r="O2032" t="n">
        <v>40.5772</v>
      </c>
      <c r="P2032" t="n">
        <v>19850</v>
      </c>
      <c r="Q2032" t="n">
        <v>19850</v>
      </c>
      <c r="R2032" t="n">
        <v>52.2</v>
      </c>
      <c r="S2032" t="n">
        <v>31.8</v>
      </c>
      <c r="T2032" t="n">
        <v>22.3</v>
      </c>
      <c r="U2032" t="n">
        <v>24.4</v>
      </c>
      <c r="V2032" t="n">
        <v>17.2</v>
      </c>
      <c r="W2032" t="n">
        <v>2.1</v>
      </c>
      <c r="X2032" t="n">
        <v>64</v>
      </c>
      <c r="Y2032" t="n">
        <v>42</v>
      </c>
      <c r="Z2032" t="n">
        <v>23</v>
      </c>
      <c r="AA2032" t="n">
        <v>1673</v>
      </c>
      <c r="AB2032" t="n">
        <v>23.6</v>
      </c>
      <c r="AC2032"/>
      <c r="AD2032"/>
      <c r="AE2032"/>
      <c r="AF2032" t="n">
        <v>1552</v>
      </c>
      <c r="AG2032" t="n">
        <v>29</v>
      </c>
      <c r="AH2032" t="n">
        <v>36</v>
      </c>
      <c r="AI2032" t="n">
        <v>6020</v>
      </c>
      <c r="AJ2032" t="n">
        <v>4565</v>
      </c>
      <c r="AK2032" t="n">
        <v>5526</v>
      </c>
      <c r="AL2032" t="n">
        <v>7891</v>
      </c>
      <c r="AM2032" t="n">
        <v>9468</v>
      </c>
      <c r="AN2032" t="n">
        <v>11796</v>
      </c>
      <c r="AO2032" t="n">
        <v>1616</v>
      </c>
      <c r="AP2032"/>
      <c r="AQ2032"/>
      <c r="AR2032"/>
    </row>
    <row r="2033">
      <c r="A2033" t="n">
        <v>190628</v>
      </c>
      <c r="B2033" t="s">
        <v>3301</v>
      </c>
      <c r="C2033" t="s">
        <v>3227</v>
      </c>
      <c r="D2033" t="s">
        <v>996</v>
      </c>
      <c r="E2033" t="s">
        <v>997</v>
      </c>
      <c r="F2033" t="s">
        <v>173</v>
      </c>
      <c r="G2033" t="s">
        <v>149</v>
      </c>
      <c r="H2033" t="s">
        <v>174</v>
      </c>
      <c r="I2033" t="s">
        <v>151</v>
      </c>
      <c r="J2033" t="s">
        <v>238</v>
      </c>
      <c r="K2033" t="s">
        <v>176</v>
      </c>
      <c r="L2033" t="s">
        <v>155</v>
      </c>
      <c r="M2033" t="s">
        <v>155</v>
      </c>
      <c r="N2033" t="n">
        <v>-73.9351</v>
      </c>
      <c r="O2033" t="n">
        <v>40.7445</v>
      </c>
      <c r="P2033" t="n">
        <v>17253</v>
      </c>
      <c r="Q2033" t="n">
        <v>17253</v>
      </c>
      <c r="R2033" t="n">
        <v>52.4</v>
      </c>
      <c r="S2033" t="n">
        <v>11.4</v>
      </c>
      <c r="T2033" t="n">
        <v>14.9</v>
      </c>
      <c r="U2033" t="n">
        <v>44</v>
      </c>
      <c r="V2033" t="n">
        <v>19.8</v>
      </c>
      <c r="W2033" t="n">
        <v>7.6</v>
      </c>
      <c r="X2033" t="n">
        <v>60</v>
      </c>
      <c r="Y2033" t="n">
        <v>39</v>
      </c>
      <c r="Z2033" t="n">
        <v>19</v>
      </c>
      <c r="AA2033" t="n">
        <v>2302</v>
      </c>
      <c r="AB2033" t="n">
        <v>25.3</v>
      </c>
      <c r="AC2033"/>
      <c r="AD2033"/>
      <c r="AE2033"/>
      <c r="AF2033" t="n">
        <v>1940</v>
      </c>
      <c r="AG2033" t="n">
        <v>40</v>
      </c>
      <c r="AH2033" t="n">
        <v>60</v>
      </c>
      <c r="AI2033" t="n">
        <v>6466</v>
      </c>
      <c r="AJ2033" t="n">
        <v>4843</v>
      </c>
      <c r="AK2033" t="n">
        <v>5663</v>
      </c>
      <c r="AL2033" t="n">
        <v>8505</v>
      </c>
      <c r="AM2033" t="n">
        <v>9845</v>
      </c>
      <c r="AN2033" t="n">
        <v>11265</v>
      </c>
      <c r="AO2033" t="n">
        <v>1887</v>
      </c>
      <c r="AP2033"/>
      <c r="AQ2033"/>
      <c r="AR2033"/>
    </row>
    <row r="2034">
      <c r="A2034" t="n">
        <v>190637</v>
      </c>
      <c r="B2034" t="s">
        <v>3302</v>
      </c>
      <c r="C2034" t="s">
        <v>3245</v>
      </c>
      <c r="D2034" t="s">
        <v>996</v>
      </c>
      <c r="E2034" t="s">
        <v>997</v>
      </c>
      <c r="F2034" t="s">
        <v>148</v>
      </c>
      <c r="G2034" t="s">
        <v>149</v>
      </c>
      <c r="H2034" t="s">
        <v>150</v>
      </c>
      <c r="I2034" t="s">
        <v>151</v>
      </c>
      <c r="J2034" t="s">
        <v>238</v>
      </c>
      <c r="K2034" t="s">
        <v>153</v>
      </c>
      <c r="L2034" t="s">
        <v>155</v>
      </c>
      <c r="M2034" t="s">
        <v>155</v>
      </c>
      <c r="N2034" t="n">
        <v>-73.8954</v>
      </c>
      <c r="O2034" t="n">
        <v>40.873</v>
      </c>
      <c r="P2034" t="n">
        <v>16660</v>
      </c>
      <c r="Q2034" t="n">
        <v>14437</v>
      </c>
      <c r="R2034" t="n">
        <v>67.5</v>
      </c>
      <c r="S2034" t="n">
        <v>7.4</v>
      </c>
      <c r="T2034" t="n">
        <v>26</v>
      </c>
      <c r="U2034" t="n">
        <v>54.2</v>
      </c>
      <c r="V2034" t="n">
        <v>7.7</v>
      </c>
      <c r="W2034" t="n">
        <v>2.7</v>
      </c>
      <c r="X2034" t="n">
        <v>74</v>
      </c>
      <c r="Y2034" t="n">
        <v>40</v>
      </c>
      <c r="Z2034" t="n">
        <v>15</v>
      </c>
      <c r="AA2034" t="n">
        <v>919</v>
      </c>
      <c r="AB2034" t="n">
        <v>49.3</v>
      </c>
      <c r="AC2034" t="n">
        <v>919</v>
      </c>
      <c r="AD2034" t="n">
        <v>49.3</v>
      </c>
      <c r="AE2034" t="n">
        <v>27.9</v>
      </c>
      <c r="AF2034" t="n">
        <v>1432</v>
      </c>
      <c r="AG2034" t="n">
        <v>61</v>
      </c>
      <c r="AH2034" t="n">
        <v>73</v>
      </c>
      <c r="AI2034" t="n">
        <v>4076</v>
      </c>
      <c r="AJ2034" t="n">
        <v>2047</v>
      </c>
      <c r="AK2034" t="n">
        <v>3756</v>
      </c>
      <c r="AL2034" t="n">
        <v>7516</v>
      </c>
      <c r="AM2034" t="n">
        <v>9173</v>
      </c>
      <c r="AN2034" t="n">
        <v>10803</v>
      </c>
      <c r="AO2034"/>
      <c r="AP2034" t="n">
        <v>2490</v>
      </c>
      <c r="AQ2034" t="n">
        <v>667</v>
      </c>
      <c r="AR2034" t="n">
        <v>6</v>
      </c>
    </row>
    <row r="2035">
      <c r="A2035" t="n">
        <v>190646</v>
      </c>
      <c r="B2035" t="s">
        <v>3303</v>
      </c>
      <c r="C2035" t="s">
        <v>3219</v>
      </c>
      <c r="D2035" t="s">
        <v>996</v>
      </c>
      <c r="E2035" t="s">
        <v>997</v>
      </c>
      <c r="F2035" t="s">
        <v>148</v>
      </c>
      <c r="G2035" t="s">
        <v>149</v>
      </c>
      <c r="H2035" t="s">
        <v>150</v>
      </c>
      <c r="I2035" t="s">
        <v>151</v>
      </c>
      <c r="J2035" t="s">
        <v>168</v>
      </c>
      <c r="K2035" t="s">
        <v>179</v>
      </c>
      <c r="L2035" t="s">
        <v>155</v>
      </c>
      <c r="M2035" t="s">
        <v>155</v>
      </c>
      <c r="N2035" t="n">
        <v>-73.9571</v>
      </c>
      <c r="O2035" t="n">
        <v>40.6663</v>
      </c>
      <c r="P2035" t="n">
        <v>4983</v>
      </c>
      <c r="Q2035" t="n">
        <v>4983</v>
      </c>
      <c r="R2035" t="n">
        <v>70.2</v>
      </c>
      <c r="S2035" t="n">
        <v>3.1</v>
      </c>
      <c r="T2035" t="n">
        <v>70.4</v>
      </c>
      <c r="U2035" t="n">
        <v>16.5</v>
      </c>
      <c r="V2035" t="n">
        <v>5</v>
      </c>
      <c r="W2035" t="n">
        <v>2.4</v>
      </c>
      <c r="X2035" t="n">
        <v>52</v>
      </c>
      <c r="Y2035" t="n">
        <v>20</v>
      </c>
      <c r="Z2035" t="n">
        <v>14</v>
      </c>
      <c r="AA2035" t="n">
        <v>1144</v>
      </c>
      <c r="AB2035" t="n">
        <v>22.3</v>
      </c>
      <c r="AC2035" t="n">
        <v>149</v>
      </c>
      <c r="AD2035" t="n">
        <v>19.5</v>
      </c>
      <c r="AE2035" t="n">
        <v>10.1</v>
      </c>
      <c r="AF2035" t="n">
        <v>571</v>
      </c>
      <c r="AG2035" t="n">
        <v>57</v>
      </c>
      <c r="AH2035" t="n">
        <v>68</v>
      </c>
      <c r="AI2035" t="n">
        <v>6207</v>
      </c>
      <c r="AJ2035" t="n">
        <v>4741</v>
      </c>
      <c r="AK2035" t="n">
        <v>5532</v>
      </c>
      <c r="AL2035" t="n">
        <v>9533</v>
      </c>
      <c r="AM2035" t="n">
        <v>10791</v>
      </c>
      <c r="AN2035" t="n">
        <v>13680</v>
      </c>
      <c r="AO2035" t="n">
        <v>324</v>
      </c>
      <c r="AP2035" t="n">
        <v>428</v>
      </c>
      <c r="AQ2035"/>
      <c r="AR2035"/>
    </row>
    <row r="2036">
      <c r="A2036" t="n">
        <v>190655</v>
      </c>
      <c r="B2036" t="s">
        <v>3304</v>
      </c>
      <c r="C2036" t="s">
        <v>3219</v>
      </c>
      <c r="D2036" t="s">
        <v>996</v>
      </c>
      <c r="E2036" t="s">
        <v>997</v>
      </c>
      <c r="F2036" t="s">
        <v>148</v>
      </c>
      <c r="G2036" t="s">
        <v>149</v>
      </c>
      <c r="H2036" t="s">
        <v>150</v>
      </c>
      <c r="I2036" t="s">
        <v>151</v>
      </c>
      <c r="J2036" t="s">
        <v>238</v>
      </c>
      <c r="K2036" t="s">
        <v>179</v>
      </c>
      <c r="L2036" t="s">
        <v>155</v>
      </c>
      <c r="M2036" t="s">
        <v>155</v>
      </c>
      <c r="N2036" t="n">
        <v>-73.9879</v>
      </c>
      <c r="O2036" t="n">
        <v>40.6955</v>
      </c>
      <c r="P2036" t="n">
        <v>15997</v>
      </c>
      <c r="Q2036" t="n">
        <v>15997</v>
      </c>
      <c r="R2036" t="n">
        <v>46.1</v>
      </c>
      <c r="S2036" t="n">
        <v>12</v>
      </c>
      <c r="T2036" t="n">
        <v>26.1</v>
      </c>
      <c r="U2036" t="n">
        <v>34.2</v>
      </c>
      <c r="V2036" t="n">
        <v>21.2</v>
      </c>
      <c r="W2036" t="n">
        <v>3.9</v>
      </c>
      <c r="X2036" t="n">
        <v>60</v>
      </c>
      <c r="Y2036" t="n">
        <v>44</v>
      </c>
      <c r="Z2036" t="n">
        <v>16</v>
      </c>
      <c r="AA2036" t="n">
        <v>3107</v>
      </c>
      <c r="AB2036" t="n">
        <v>19.4</v>
      </c>
      <c r="AC2036" t="n">
        <v>912</v>
      </c>
      <c r="AD2036" t="n">
        <v>23.2</v>
      </c>
      <c r="AE2036" t="n">
        <v>6.5</v>
      </c>
      <c r="AF2036" t="n">
        <v>2792</v>
      </c>
      <c r="AG2036" t="n">
        <v>55</v>
      </c>
      <c r="AH2036" t="n">
        <v>71</v>
      </c>
      <c r="AI2036" t="n">
        <v>5417</v>
      </c>
      <c r="AJ2036" t="n">
        <v>3681</v>
      </c>
      <c r="AK2036" t="n">
        <v>4833</v>
      </c>
      <c r="AL2036" t="n">
        <v>7775</v>
      </c>
      <c r="AM2036" t="n">
        <v>10146</v>
      </c>
      <c r="AN2036" t="n">
        <v>13164</v>
      </c>
      <c r="AO2036" t="n">
        <v>1124</v>
      </c>
      <c r="AP2036" t="n">
        <v>1267</v>
      </c>
      <c r="AQ2036"/>
      <c r="AR2036"/>
    </row>
    <row r="2037">
      <c r="A2037" t="n">
        <v>190664</v>
      </c>
      <c r="B2037" t="s">
        <v>3305</v>
      </c>
      <c r="C2037" t="s">
        <v>3306</v>
      </c>
      <c r="D2037" t="s">
        <v>996</v>
      </c>
      <c r="E2037" t="s">
        <v>997</v>
      </c>
      <c r="F2037" t="s">
        <v>148</v>
      </c>
      <c r="G2037" t="s">
        <v>149</v>
      </c>
      <c r="H2037" t="s">
        <v>150</v>
      </c>
      <c r="I2037" t="s">
        <v>151</v>
      </c>
      <c r="J2037" t="s">
        <v>238</v>
      </c>
      <c r="K2037" t="s">
        <v>153</v>
      </c>
      <c r="L2037" t="s">
        <v>155</v>
      </c>
      <c r="M2037" t="s">
        <v>155</v>
      </c>
      <c r="N2037" t="n">
        <v>-73.8201</v>
      </c>
      <c r="O2037" t="n">
        <v>40.7364</v>
      </c>
      <c r="P2037" t="n">
        <v>20603</v>
      </c>
      <c r="Q2037" t="n">
        <v>17515</v>
      </c>
      <c r="R2037" t="n">
        <v>53.1</v>
      </c>
      <c r="S2037" t="n">
        <v>21.3</v>
      </c>
      <c r="T2037" t="n">
        <v>9.6</v>
      </c>
      <c r="U2037" t="n">
        <v>28.4</v>
      </c>
      <c r="V2037" t="n">
        <v>31.2</v>
      </c>
      <c r="W2037" t="n">
        <v>5.8</v>
      </c>
      <c r="X2037" t="n">
        <v>78</v>
      </c>
      <c r="Y2037" t="n">
        <v>53</v>
      </c>
      <c r="Z2037" t="n">
        <v>14</v>
      </c>
      <c r="AA2037" t="n">
        <v>1639</v>
      </c>
      <c r="AB2037" t="n">
        <v>60.2</v>
      </c>
      <c r="AC2037" t="n">
        <v>1639</v>
      </c>
      <c r="AD2037" t="n">
        <v>60.2</v>
      </c>
      <c r="AE2037" t="n">
        <v>37</v>
      </c>
      <c r="AF2037" t="n">
        <v>2226</v>
      </c>
      <c r="AG2037" t="n">
        <v>48</v>
      </c>
      <c r="AH2037" t="n">
        <v>62</v>
      </c>
      <c r="AI2037" t="n">
        <v>5339</v>
      </c>
      <c r="AJ2037" t="n">
        <v>1816</v>
      </c>
      <c r="AK2037" t="n">
        <v>3530</v>
      </c>
      <c r="AL2037" t="n">
        <v>7186</v>
      </c>
      <c r="AM2037" t="n">
        <v>9157</v>
      </c>
      <c r="AN2037" t="n">
        <v>12359</v>
      </c>
      <c r="AO2037"/>
      <c r="AP2037" t="n">
        <v>2901</v>
      </c>
      <c r="AQ2037" t="n">
        <v>958</v>
      </c>
      <c r="AR2037"/>
    </row>
    <row r="2038">
      <c r="A2038" t="n">
        <v>190673</v>
      </c>
      <c r="B2038" t="s">
        <v>3307</v>
      </c>
      <c r="C2038" t="s">
        <v>3308</v>
      </c>
      <c r="D2038" t="s">
        <v>996</v>
      </c>
      <c r="E2038" t="s">
        <v>997</v>
      </c>
      <c r="F2038" t="s">
        <v>173</v>
      </c>
      <c r="G2038" t="s">
        <v>149</v>
      </c>
      <c r="H2038" t="s">
        <v>174</v>
      </c>
      <c r="I2038" t="s">
        <v>151</v>
      </c>
      <c r="J2038" t="s">
        <v>238</v>
      </c>
      <c r="K2038" t="s">
        <v>176</v>
      </c>
      <c r="L2038" t="s">
        <v>155</v>
      </c>
      <c r="M2038" t="s">
        <v>155</v>
      </c>
      <c r="N2038" t="n">
        <v>-73.7567</v>
      </c>
      <c r="O2038" t="n">
        <v>40.7555</v>
      </c>
      <c r="P2038" t="n">
        <v>13616</v>
      </c>
      <c r="Q2038" t="n">
        <v>13616</v>
      </c>
      <c r="R2038" t="n">
        <v>54.4</v>
      </c>
      <c r="S2038" t="n">
        <v>13.6</v>
      </c>
      <c r="T2038" t="n">
        <v>21.3</v>
      </c>
      <c r="U2038" t="n">
        <v>30</v>
      </c>
      <c r="V2038" t="n">
        <v>26.2</v>
      </c>
      <c r="W2038" t="n">
        <v>5.2</v>
      </c>
      <c r="X2038" t="n">
        <v>61</v>
      </c>
      <c r="Y2038" t="n">
        <v>45</v>
      </c>
      <c r="Z2038" t="n">
        <v>16</v>
      </c>
      <c r="AA2038" t="n">
        <v>2480</v>
      </c>
      <c r="AB2038" t="n">
        <v>23</v>
      </c>
      <c r="AC2038"/>
      <c r="AD2038"/>
      <c r="AE2038"/>
      <c r="AF2038" t="n">
        <v>1815</v>
      </c>
      <c r="AG2038" t="n">
        <v>45</v>
      </c>
      <c r="AH2038" t="n">
        <v>68</v>
      </c>
      <c r="AI2038" t="n">
        <v>5365</v>
      </c>
      <c r="AJ2038" t="n">
        <v>3622</v>
      </c>
      <c r="AK2038" t="n">
        <v>4658</v>
      </c>
      <c r="AL2038" t="n">
        <v>6765</v>
      </c>
      <c r="AM2038" t="n">
        <v>8484</v>
      </c>
      <c r="AN2038" t="n">
        <v>11224</v>
      </c>
      <c r="AO2038" t="n">
        <v>1359</v>
      </c>
      <c r="AP2038"/>
      <c r="AQ2038"/>
      <c r="AR2038"/>
    </row>
    <row r="2039">
      <c r="A2039" t="n">
        <v>190682</v>
      </c>
      <c r="B2039" t="s">
        <v>3309</v>
      </c>
      <c r="C2039" t="s">
        <v>3227</v>
      </c>
      <c r="D2039" t="s">
        <v>996</v>
      </c>
      <c r="E2039" t="s">
        <v>997</v>
      </c>
      <c r="F2039" t="s">
        <v>148</v>
      </c>
      <c r="G2039" t="s">
        <v>149</v>
      </c>
      <c r="H2039" t="s">
        <v>150</v>
      </c>
      <c r="I2039" t="s">
        <v>151</v>
      </c>
      <c r="J2039" t="s">
        <v>164</v>
      </c>
      <c r="K2039" t="s">
        <v>209</v>
      </c>
      <c r="L2039" t="s">
        <v>155</v>
      </c>
      <c r="M2039" t="s">
        <v>155</v>
      </c>
      <c r="N2039" t="n">
        <v>-73.9436</v>
      </c>
      <c r="O2039" t="n">
        <v>40.7478</v>
      </c>
      <c r="P2039" t="n">
        <v>720</v>
      </c>
      <c r="Q2039"/>
      <c r="R2039"/>
      <c r="S2039"/>
      <c r="T2039"/>
      <c r="U2039"/>
      <c r="V2039"/>
      <c r="W2039"/>
      <c r="X2039"/>
      <c r="Y2039"/>
      <c r="Z2039"/>
      <c r="AA2039"/>
      <c r="AB2039"/>
      <c r="AC2039"/>
      <c r="AD2039"/>
      <c r="AE2039"/>
      <c r="AF2039"/>
      <c r="AG2039"/>
      <c r="AH2039"/>
      <c r="AI2039"/>
      <c r="AJ2039"/>
      <c r="AK2039"/>
      <c r="AL2039"/>
      <c r="AM2039"/>
      <c r="AN2039"/>
      <c r="AO2039"/>
      <c r="AP2039"/>
      <c r="AQ2039"/>
      <c r="AR2039" t="n">
        <v>206</v>
      </c>
    </row>
    <row r="2040">
      <c r="A2040" t="n">
        <v>190691</v>
      </c>
      <c r="B2040" t="s">
        <v>3310</v>
      </c>
      <c r="C2040" t="s">
        <v>3311</v>
      </c>
      <c r="D2040" t="s">
        <v>996</v>
      </c>
      <c r="E2040" t="s">
        <v>997</v>
      </c>
      <c r="F2040" t="s">
        <v>148</v>
      </c>
      <c r="G2040" t="s">
        <v>149</v>
      </c>
      <c r="H2040" t="s">
        <v>150</v>
      </c>
      <c r="I2040" t="s">
        <v>151</v>
      </c>
      <c r="J2040" t="s">
        <v>152</v>
      </c>
      <c r="K2040" t="s">
        <v>153</v>
      </c>
      <c r="L2040" t="s">
        <v>155</v>
      </c>
      <c r="M2040" t="s">
        <v>155</v>
      </c>
      <c r="N2040" t="n">
        <v>-73.7963</v>
      </c>
      <c r="O2040" t="n">
        <v>40.7016</v>
      </c>
      <c r="P2040" t="n">
        <v>8013</v>
      </c>
      <c r="Q2040" t="n">
        <v>7747</v>
      </c>
      <c r="R2040" t="n">
        <v>63.9</v>
      </c>
      <c r="S2040" t="n">
        <v>7.4</v>
      </c>
      <c r="T2040" t="n">
        <v>38.6</v>
      </c>
      <c r="U2040" t="n">
        <v>23.7</v>
      </c>
      <c r="V2040" t="n">
        <v>23.3</v>
      </c>
      <c r="W2040" t="n">
        <v>3.2</v>
      </c>
      <c r="X2040" t="n">
        <v>60</v>
      </c>
      <c r="Y2040" t="n">
        <v>45</v>
      </c>
      <c r="Z2040" t="n">
        <v>13</v>
      </c>
      <c r="AA2040" t="n">
        <v>1087</v>
      </c>
      <c r="AB2040" t="n">
        <v>30.3</v>
      </c>
      <c r="AC2040" t="n">
        <v>1087</v>
      </c>
      <c r="AD2040" t="n">
        <v>30.3</v>
      </c>
      <c r="AE2040" t="n">
        <v>11.7</v>
      </c>
      <c r="AF2040" t="n">
        <v>744</v>
      </c>
      <c r="AG2040" t="n">
        <v>43</v>
      </c>
      <c r="AH2040" t="n">
        <v>54</v>
      </c>
      <c r="AI2040" t="n">
        <v>5631</v>
      </c>
      <c r="AJ2040" t="n">
        <v>3267</v>
      </c>
      <c r="AK2040" t="n">
        <v>4716</v>
      </c>
      <c r="AL2040" t="n">
        <v>8080</v>
      </c>
      <c r="AM2040" t="n">
        <v>9257</v>
      </c>
      <c r="AN2040" t="n">
        <v>12206</v>
      </c>
      <c r="AO2040"/>
      <c r="AP2040" t="n">
        <v>972</v>
      </c>
      <c r="AQ2040" t="n">
        <v>123</v>
      </c>
      <c r="AR2040"/>
    </row>
    <row r="2041">
      <c r="A2041" t="n">
        <v>190707</v>
      </c>
      <c r="B2041" t="s">
        <v>3312</v>
      </c>
      <c r="C2041" t="s">
        <v>3266</v>
      </c>
      <c r="D2041" t="s">
        <v>996</v>
      </c>
      <c r="E2041" t="s">
        <v>997</v>
      </c>
      <c r="F2041" t="s">
        <v>368</v>
      </c>
      <c r="G2041" t="s">
        <v>163</v>
      </c>
      <c r="H2041" t="s">
        <v>174</v>
      </c>
      <c r="I2041" t="s">
        <v>175</v>
      </c>
      <c r="J2041" t="s">
        <v>164</v>
      </c>
      <c r="K2041"/>
      <c r="L2041" t="s">
        <v>155</v>
      </c>
      <c r="M2041" t="s">
        <v>155</v>
      </c>
      <c r="N2041" t="n">
        <v>-73.4696</v>
      </c>
      <c r="O2041" t="n">
        <v>44.6999</v>
      </c>
      <c r="P2041" t="n">
        <v>18</v>
      </c>
      <c r="Q2041" t="n">
        <v>18</v>
      </c>
      <c r="R2041" t="n">
        <v>72.2</v>
      </c>
      <c r="S2041" t="n">
        <v>100</v>
      </c>
      <c r="T2041" t="n">
        <v>0</v>
      </c>
      <c r="U2041" t="n">
        <v>0</v>
      </c>
      <c r="V2041" t="n">
        <v>0</v>
      </c>
      <c r="W2041" t="n">
        <v>0</v>
      </c>
      <c r="X2041" t="n">
        <v>100</v>
      </c>
      <c r="Y2041"/>
      <c r="Z2041" t="n">
        <v>6</v>
      </c>
      <c r="AA2041" t="n">
        <v>6</v>
      </c>
      <c r="AB2041" t="n">
        <v>50</v>
      </c>
      <c r="AC2041"/>
      <c r="AD2041"/>
      <c r="AE2041"/>
      <c r="AF2041" t="n">
        <v>11</v>
      </c>
      <c r="AG2041" t="n">
        <v>22</v>
      </c>
      <c r="AH2041" t="n">
        <v>28</v>
      </c>
      <c r="AI2041" t="n">
        <v>5520</v>
      </c>
      <c r="AJ2041" t="n">
        <v>1415</v>
      </c>
      <c r="AK2041"/>
      <c r="AL2041" t="n">
        <v>8053</v>
      </c>
      <c r="AM2041" t="n">
        <v>11448</v>
      </c>
      <c r="AN2041" t="n">
        <v>11698</v>
      </c>
      <c r="AO2041"/>
      <c r="AP2041"/>
      <c r="AQ2041"/>
      <c r="AR2041"/>
    </row>
    <row r="2042">
      <c r="A2042" t="n">
        <v>190716</v>
      </c>
      <c r="B2042" t="s">
        <v>3313</v>
      </c>
      <c r="C2042" t="s">
        <v>3252</v>
      </c>
      <c r="D2042" t="s">
        <v>996</v>
      </c>
      <c r="E2042" t="s">
        <v>997</v>
      </c>
      <c r="F2042" t="s">
        <v>162</v>
      </c>
      <c r="G2042" t="s">
        <v>163</v>
      </c>
      <c r="H2042" t="s">
        <v>150</v>
      </c>
      <c r="I2042" t="s">
        <v>151</v>
      </c>
      <c r="J2042" t="s">
        <v>168</v>
      </c>
      <c r="K2042" t="s">
        <v>159</v>
      </c>
      <c r="L2042" t="s">
        <v>155</v>
      </c>
      <c r="M2042" t="s">
        <v>155</v>
      </c>
      <c r="N2042" t="n">
        <v>-78.8909</v>
      </c>
      <c r="O2042" t="n">
        <v>42.9026</v>
      </c>
      <c r="P2042" t="n">
        <v>2906</v>
      </c>
      <c r="Q2042" t="n">
        <v>1523</v>
      </c>
      <c r="R2042" t="n">
        <v>75.6</v>
      </c>
      <c r="S2042" t="n">
        <v>55</v>
      </c>
      <c r="T2042" t="n">
        <v>15.4</v>
      </c>
      <c r="U2042" t="n">
        <v>5.4</v>
      </c>
      <c r="V2042" t="n">
        <v>8.2</v>
      </c>
      <c r="W2042" t="n">
        <v>5.7</v>
      </c>
      <c r="X2042" t="n">
        <v>72</v>
      </c>
      <c r="Y2042"/>
      <c r="Z2042" t="n">
        <v>11</v>
      </c>
      <c r="AA2042" t="n">
        <v>277</v>
      </c>
      <c r="AB2042" t="n">
        <v>56.7</v>
      </c>
      <c r="AC2042" t="n">
        <v>277</v>
      </c>
      <c r="AD2042" t="n">
        <v>56.7</v>
      </c>
      <c r="AE2042" t="n">
        <v>36.1</v>
      </c>
      <c r="AF2042" t="n">
        <v>288</v>
      </c>
      <c r="AG2042" t="n">
        <v>36</v>
      </c>
      <c r="AH2042" t="n">
        <v>93</v>
      </c>
      <c r="AI2042" t="n">
        <v>20268</v>
      </c>
      <c r="AJ2042" t="n">
        <v>12286</v>
      </c>
      <c r="AK2042" t="n">
        <v>12705</v>
      </c>
      <c r="AL2042" t="n">
        <v>21460</v>
      </c>
      <c r="AM2042" t="n">
        <v>21631</v>
      </c>
      <c r="AN2042" t="n">
        <v>26150</v>
      </c>
      <c r="AO2042" t="n">
        <v>91</v>
      </c>
      <c r="AP2042" t="n">
        <v>306</v>
      </c>
      <c r="AQ2042" t="n">
        <v>181</v>
      </c>
      <c r="AR2042" t="n">
        <v>136</v>
      </c>
    </row>
    <row r="2043">
      <c r="A2043" t="n">
        <v>190725</v>
      </c>
      <c r="B2043" t="s">
        <v>3314</v>
      </c>
      <c r="C2043" t="s">
        <v>2279</v>
      </c>
      <c r="D2043" t="s">
        <v>996</v>
      </c>
      <c r="E2043" t="s">
        <v>997</v>
      </c>
      <c r="F2043" t="s">
        <v>162</v>
      </c>
      <c r="G2043" t="s">
        <v>163</v>
      </c>
      <c r="H2043" t="s">
        <v>150</v>
      </c>
      <c r="I2043" t="s">
        <v>186</v>
      </c>
      <c r="J2043" t="s">
        <v>168</v>
      </c>
      <c r="K2043" t="s">
        <v>159</v>
      </c>
      <c r="L2043" t="s">
        <v>155</v>
      </c>
      <c r="M2043" t="s">
        <v>155</v>
      </c>
      <c r="N2043" t="n">
        <v>-78.7881</v>
      </c>
      <c r="O2043" t="n">
        <v>42.9656</v>
      </c>
      <c r="P2043" t="n">
        <v>2957</v>
      </c>
      <c r="Q2043" t="n">
        <v>1930</v>
      </c>
      <c r="R2043" t="n">
        <v>75.1</v>
      </c>
      <c r="S2043" t="n">
        <v>73.9</v>
      </c>
      <c r="T2043" t="n">
        <v>12.1</v>
      </c>
      <c r="U2043" t="n">
        <v>5.4</v>
      </c>
      <c r="V2043" t="n">
        <v>4.1</v>
      </c>
      <c r="W2043" t="n">
        <v>0.9</v>
      </c>
      <c r="X2043" t="n">
        <v>80</v>
      </c>
      <c r="Y2043"/>
      <c r="Z2043" t="n">
        <v>13</v>
      </c>
      <c r="AA2043" t="n">
        <v>387</v>
      </c>
      <c r="AB2043" t="n">
        <v>58.4</v>
      </c>
      <c r="AC2043" t="n">
        <v>387</v>
      </c>
      <c r="AD2043" t="n">
        <v>58.4</v>
      </c>
      <c r="AE2043" t="n">
        <v>44.7</v>
      </c>
      <c r="AF2043" t="n">
        <v>358</v>
      </c>
      <c r="AG2043" t="n">
        <v>42</v>
      </c>
      <c r="AH2043" t="n">
        <v>92</v>
      </c>
      <c r="AI2043" t="n">
        <v>18944</v>
      </c>
      <c r="AJ2043" t="n">
        <v>10602</v>
      </c>
      <c r="AK2043" t="n">
        <v>11562</v>
      </c>
      <c r="AL2043" t="n">
        <v>16325</v>
      </c>
      <c r="AM2043" t="n">
        <v>20603</v>
      </c>
      <c r="AN2043" t="n">
        <v>25038</v>
      </c>
      <c r="AO2043"/>
      <c r="AP2043" t="n">
        <v>398</v>
      </c>
      <c r="AQ2043" t="n">
        <v>349</v>
      </c>
      <c r="AR2043" t="n">
        <v>69</v>
      </c>
    </row>
    <row r="2044">
      <c r="A2044" t="n">
        <v>190752</v>
      </c>
      <c r="B2044" t="s">
        <v>3315</v>
      </c>
      <c r="C2044" t="s">
        <v>3316</v>
      </c>
      <c r="D2044" t="s">
        <v>996</v>
      </c>
      <c r="E2044" t="s">
        <v>997</v>
      </c>
      <c r="F2044" t="s">
        <v>162</v>
      </c>
      <c r="G2044" t="s">
        <v>163</v>
      </c>
      <c r="H2044" t="s">
        <v>150</v>
      </c>
      <c r="I2044" t="s">
        <v>151</v>
      </c>
      <c r="J2044" t="s">
        <v>164</v>
      </c>
      <c r="K2044" t="s">
        <v>209</v>
      </c>
      <c r="L2044" t="s">
        <v>155</v>
      </c>
      <c r="M2044" t="s">
        <v>155</v>
      </c>
      <c r="N2044" t="n">
        <v>-73.7439</v>
      </c>
      <c r="O2044" t="n">
        <v>40.6005</v>
      </c>
      <c r="P2044" t="n">
        <v>55</v>
      </c>
      <c r="Q2044" t="n">
        <v>55</v>
      </c>
      <c r="R2044" t="n">
        <v>0</v>
      </c>
      <c r="S2044" t="n">
        <v>100</v>
      </c>
      <c r="T2044" t="n">
        <v>0</v>
      </c>
      <c r="U2044" t="n">
        <v>0</v>
      </c>
      <c r="V2044" t="n">
        <v>0</v>
      </c>
      <c r="W2044" t="n">
        <v>0</v>
      </c>
      <c r="X2044" t="n">
        <v>86</v>
      </c>
      <c r="Y2044"/>
      <c r="Z2044" t="n">
        <v>10</v>
      </c>
      <c r="AA2044" t="n">
        <v>15</v>
      </c>
      <c r="AB2044" t="n">
        <v>53.3</v>
      </c>
      <c r="AC2044" t="n">
        <v>15</v>
      </c>
      <c r="AD2044" t="n">
        <v>53.3</v>
      </c>
      <c r="AE2044" t="n">
        <v>13.3</v>
      </c>
      <c r="AF2044" t="n">
        <v>14</v>
      </c>
      <c r="AG2044" t="n">
        <v>17</v>
      </c>
      <c r="AH2044" t="n">
        <v>67</v>
      </c>
      <c r="AI2044" t="n">
        <v>16144</v>
      </c>
      <c r="AJ2044"/>
      <c r="AK2044"/>
      <c r="AL2044" t="n">
        <v>9400</v>
      </c>
      <c r="AM2044"/>
      <c r="AN2044"/>
      <c r="AO2044"/>
      <c r="AP2044" t="n">
        <v>5</v>
      </c>
      <c r="AQ2044"/>
      <c r="AR2044"/>
    </row>
    <row r="2045">
      <c r="A2045" t="n">
        <v>190761</v>
      </c>
      <c r="B2045" t="s">
        <v>3317</v>
      </c>
      <c r="C2045" t="s">
        <v>3318</v>
      </c>
      <c r="D2045" t="s">
        <v>996</v>
      </c>
      <c r="E2045" t="s">
        <v>997</v>
      </c>
      <c r="F2045" t="s">
        <v>162</v>
      </c>
      <c r="G2045" t="s">
        <v>163</v>
      </c>
      <c r="H2045" t="s">
        <v>150</v>
      </c>
      <c r="I2045" t="s">
        <v>186</v>
      </c>
      <c r="J2045" t="s">
        <v>168</v>
      </c>
      <c r="K2045" t="s">
        <v>159</v>
      </c>
      <c r="L2045" t="s">
        <v>155</v>
      </c>
      <c r="M2045" t="s">
        <v>155</v>
      </c>
      <c r="N2045" t="n">
        <v>-73.9506</v>
      </c>
      <c r="O2045" t="n">
        <v>41.0474</v>
      </c>
      <c r="P2045" t="n">
        <v>1914</v>
      </c>
      <c r="Q2045" t="n">
        <v>1505</v>
      </c>
      <c r="R2045" t="n">
        <v>62.7</v>
      </c>
      <c r="S2045" t="n">
        <v>28.7</v>
      </c>
      <c r="T2045" t="n">
        <v>12.2</v>
      </c>
      <c r="U2045" t="n">
        <v>34</v>
      </c>
      <c r="V2045" t="n">
        <v>6.1</v>
      </c>
      <c r="W2045" t="n">
        <v>2.5</v>
      </c>
      <c r="X2045" t="n">
        <v>67</v>
      </c>
      <c r="Y2045"/>
      <c r="Z2045" t="n">
        <v>14</v>
      </c>
      <c r="AA2045" t="n">
        <v>229</v>
      </c>
      <c r="AB2045" t="n">
        <v>56.8</v>
      </c>
      <c r="AC2045" t="n">
        <v>229</v>
      </c>
      <c r="AD2045" t="n">
        <v>56.8</v>
      </c>
      <c r="AE2045" t="n">
        <v>46.3</v>
      </c>
      <c r="AF2045" t="n">
        <v>214</v>
      </c>
      <c r="AG2045" t="n">
        <v>41</v>
      </c>
      <c r="AH2045" t="n">
        <v>84</v>
      </c>
      <c r="AI2045" t="n">
        <v>23907</v>
      </c>
      <c r="AJ2045" t="n">
        <v>21435</v>
      </c>
      <c r="AK2045" t="n">
        <v>21420</v>
      </c>
      <c r="AL2045" t="n">
        <v>27482</v>
      </c>
      <c r="AM2045" t="n">
        <v>28370</v>
      </c>
      <c r="AN2045" t="n">
        <v>30166</v>
      </c>
      <c r="AO2045" t="n">
        <v>3</v>
      </c>
      <c r="AP2045" t="n">
        <v>294</v>
      </c>
      <c r="AQ2045" t="n">
        <v>100</v>
      </c>
      <c r="AR2045" t="n">
        <v>50</v>
      </c>
    </row>
    <row r="2046">
      <c r="A2046" t="n">
        <v>190840</v>
      </c>
      <c r="B2046" t="s">
        <v>3319</v>
      </c>
      <c r="C2046" t="s">
        <v>3320</v>
      </c>
      <c r="D2046" t="s">
        <v>996</v>
      </c>
      <c r="E2046" t="s">
        <v>997</v>
      </c>
      <c r="F2046" t="s">
        <v>173</v>
      </c>
      <c r="G2046" t="s">
        <v>149</v>
      </c>
      <c r="H2046" t="s">
        <v>174</v>
      </c>
      <c r="I2046" t="s">
        <v>186</v>
      </c>
      <c r="J2046" t="s">
        <v>152</v>
      </c>
      <c r="K2046" t="s">
        <v>176</v>
      </c>
      <c r="L2046" t="s">
        <v>155</v>
      </c>
      <c r="M2046" t="s">
        <v>155</v>
      </c>
      <c r="N2046" t="n">
        <v>-73.9047</v>
      </c>
      <c r="O2046" t="n">
        <v>41.7242</v>
      </c>
      <c r="P2046" t="n">
        <v>9054</v>
      </c>
      <c r="Q2046" t="n">
        <v>9054</v>
      </c>
      <c r="R2046" t="n">
        <v>56.5</v>
      </c>
      <c r="S2046" t="n">
        <v>52</v>
      </c>
      <c r="T2046" t="n">
        <v>10.3</v>
      </c>
      <c r="U2046" t="n">
        <v>22.3</v>
      </c>
      <c r="V2046" t="n">
        <v>3.8</v>
      </c>
      <c r="W2046" t="n">
        <v>1.2</v>
      </c>
      <c r="X2046" t="n">
        <v>59</v>
      </c>
      <c r="Y2046" t="n">
        <v>46</v>
      </c>
      <c r="Z2046" t="n">
        <v>20</v>
      </c>
      <c r="AA2046" t="n">
        <v>1174</v>
      </c>
      <c r="AB2046" t="n">
        <v>29.3</v>
      </c>
      <c r="AC2046"/>
      <c r="AD2046"/>
      <c r="AE2046"/>
      <c r="AF2046" t="n">
        <v>962</v>
      </c>
      <c r="AG2046" t="n">
        <v>19</v>
      </c>
      <c r="AH2046" t="n">
        <v>26</v>
      </c>
      <c r="AI2046" t="n">
        <v>8268</v>
      </c>
      <c r="AJ2046" t="n">
        <v>4920</v>
      </c>
      <c r="AK2046" t="n">
        <v>7473</v>
      </c>
      <c r="AL2046" t="n">
        <v>10962</v>
      </c>
      <c r="AM2046" t="n">
        <v>13505</v>
      </c>
      <c r="AN2046" t="n">
        <v>15342</v>
      </c>
      <c r="AO2046" t="n">
        <v>709</v>
      </c>
      <c r="AP2046"/>
      <c r="AQ2046"/>
      <c r="AR2046"/>
    </row>
    <row r="2047">
      <c r="A2047" t="n">
        <v>190956</v>
      </c>
      <c r="B2047" t="s">
        <v>3321</v>
      </c>
      <c r="C2047" t="s">
        <v>3322</v>
      </c>
      <c r="D2047" t="s">
        <v>996</v>
      </c>
      <c r="E2047" t="s">
        <v>997</v>
      </c>
      <c r="F2047" t="s">
        <v>368</v>
      </c>
      <c r="G2047" t="s">
        <v>163</v>
      </c>
      <c r="H2047" t="s">
        <v>174</v>
      </c>
      <c r="I2047" t="s">
        <v>151</v>
      </c>
      <c r="J2047" t="s">
        <v>164</v>
      </c>
      <c r="K2047" t="s">
        <v>176</v>
      </c>
      <c r="L2047" t="s">
        <v>155</v>
      </c>
      <c r="M2047" t="s">
        <v>155</v>
      </c>
      <c r="N2047" t="n">
        <v>-73.9159</v>
      </c>
      <c r="O2047" t="n">
        <v>42.803</v>
      </c>
      <c r="P2047" t="n">
        <v>142</v>
      </c>
      <c r="Q2047" t="n">
        <v>142</v>
      </c>
      <c r="R2047" t="n">
        <v>91.5</v>
      </c>
      <c r="S2047" t="n">
        <v>23.9</v>
      </c>
      <c r="T2047" t="n">
        <v>9.9</v>
      </c>
      <c r="U2047" t="n">
        <v>2.1</v>
      </c>
      <c r="V2047" t="n">
        <v>9.2</v>
      </c>
      <c r="W2047" t="n">
        <v>0</v>
      </c>
      <c r="X2047" t="n">
        <v>67</v>
      </c>
      <c r="Y2047" t="n">
        <v>100</v>
      </c>
      <c r="Z2047" t="n">
        <v>4</v>
      </c>
      <c r="AA2047"/>
      <c r="AB2047"/>
      <c r="AC2047"/>
      <c r="AD2047"/>
      <c r="AE2047"/>
      <c r="AF2047" t="n">
        <v>3</v>
      </c>
      <c r="AG2047" t="n">
        <v>23</v>
      </c>
      <c r="AH2047" t="n">
        <v>76</v>
      </c>
      <c r="AI2047" t="n">
        <v>20594</v>
      </c>
      <c r="AJ2047" t="n">
        <v>24119</v>
      </c>
      <c r="AK2047"/>
      <c r="AL2047"/>
      <c r="AM2047"/>
      <c r="AN2047"/>
      <c r="AO2047" t="n">
        <v>55</v>
      </c>
      <c r="AP2047"/>
      <c r="AQ2047"/>
      <c r="AR2047"/>
    </row>
    <row r="2048">
      <c r="A2048" t="n">
        <v>190983</v>
      </c>
      <c r="B2048" t="s">
        <v>3323</v>
      </c>
      <c r="C2048" t="s">
        <v>3229</v>
      </c>
      <c r="D2048" t="s">
        <v>996</v>
      </c>
      <c r="E2048" t="s">
        <v>997</v>
      </c>
      <c r="F2048" t="s">
        <v>162</v>
      </c>
      <c r="G2048" t="s">
        <v>163</v>
      </c>
      <c r="H2048" t="s">
        <v>150</v>
      </c>
      <c r="I2048" t="s">
        <v>151</v>
      </c>
      <c r="J2048" t="s">
        <v>164</v>
      </c>
      <c r="K2048" t="s">
        <v>179</v>
      </c>
      <c r="L2048" t="s">
        <v>155</v>
      </c>
      <c r="M2048" t="s">
        <v>155</v>
      </c>
      <c r="N2048" t="n">
        <v>-76.8135</v>
      </c>
      <c r="O2048" t="n">
        <v>42.0961</v>
      </c>
      <c r="P2048" t="n">
        <v>691</v>
      </c>
      <c r="Q2048" t="n">
        <v>632</v>
      </c>
      <c r="R2048" t="n">
        <v>66.5</v>
      </c>
      <c r="S2048" t="n">
        <v>72.2</v>
      </c>
      <c r="T2048" t="n">
        <v>4.6</v>
      </c>
      <c r="U2048" t="n">
        <v>6.2</v>
      </c>
      <c r="V2048" t="n">
        <v>2.1</v>
      </c>
      <c r="W2048" t="n">
        <v>7.9</v>
      </c>
      <c r="X2048" t="n">
        <v>74</v>
      </c>
      <c r="Y2048"/>
      <c r="Z2048" t="n">
        <v>8</v>
      </c>
      <c r="AA2048" t="n">
        <v>203</v>
      </c>
      <c r="AB2048" t="n">
        <v>64</v>
      </c>
      <c r="AC2048" t="n">
        <v>203</v>
      </c>
      <c r="AD2048" t="n">
        <v>64</v>
      </c>
      <c r="AE2048" t="n">
        <v>59.1</v>
      </c>
      <c r="AF2048" t="n">
        <v>172</v>
      </c>
      <c r="AG2048" t="n">
        <v>35</v>
      </c>
      <c r="AH2048" t="n">
        <v>98</v>
      </c>
      <c r="AI2048" t="n">
        <v>24551</v>
      </c>
      <c r="AJ2048" t="n">
        <v>19761</v>
      </c>
      <c r="AK2048" t="n">
        <v>19167</v>
      </c>
      <c r="AL2048" t="n">
        <v>18523</v>
      </c>
      <c r="AM2048" t="n">
        <v>23840</v>
      </c>
      <c r="AN2048" t="n">
        <v>28670</v>
      </c>
      <c r="AO2048" t="n">
        <v>16</v>
      </c>
      <c r="AP2048" t="n">
        <v>147</v>
      </c>
      <c r="AQ2048" t="n">
        <v>36</v>
      </c>
      <c r="AR2048"/>
    </row>
    <row r="2049">
      <c r="A2049" t="n">
        <v>191083</v>
      </c>
      <c r="B2049" t="s">
        <v>3324</v>
      </c>
      <c r="C2049" t="s">
        <v>3252</v>
      </c>
      <c r="D2049" t="s">
        <v>996</v>
      </c>
      <c r="E2049" t="s">
        <v>997</v>
      </c>
      <c r="F2049" t="s">
        <v>173</v>
      </c>
      <c r="G2049" t="s">
        <v>149</v>
      </c>
      <c r="H2049" t="s">
        <v>174</v>
      </c>
      <c r="I2049" t="s">
        <v>151</v>
      </c>
      <c r="J2049" t="s">
        <v>152</v>
      </c>
      <c r="K2049" t="s">
        <v>176</v>
      </c>
      <c r="L2049" t="s">
        <v>155</v>
      </c>
      <c r="M2049" t="s">
        <v>155</v>
      </c>
      <c r="N2049" t="n">
        <v>-78.8727</v>
      </c>
      <c r="O2049" t="n">
        <v>42.8818</v>
      </c>
      <c r="P2049" t="n">
        <v>12440</v>
      </c>
      <c r="Q2049" t="n">
        <v>12440</v>
      </c>
      <c r="R2049" t="n">
        <v>53.2</v>
      </c>
      <c r="S2049" t="n">
        <v>51.1</v>
      </c>
      <c r="T2049" t="n">
        <v>15.6</v>
      </c>
      <c r="U2049" t="n">
        <v>7.4</v>
      </c>
      <c r="V2049" t="n">
        <v>5.6</v>
      </c>
      <c r="W2049" t="n">
        <v>0.8</v>
      </c>
      <c r="X2049" t="n">
        <v>54</v>
      </c>
      <c r="Y2049" t="n">
        <v>31</v>
      </c>
      <c r="Z2049" t="n">
        <v>16</v>
      </c>
      <c r="AA2049" t="n">
        <v>1479</v>
      </c>
      <c r="AB2049" t="n">
        <v>27.1</v>
      </c>
      <c r="AC2049"/>
      <c r="AD2049"/>
      <c r="AE2049"/>
      <c r="AF2049" t="n">
        <v>1604</v>
      </c>
      <c r="AG2049" t="n">
        <v>38</v>
      </c>
      <c r="AH2049" t="n">
        <v>43</v>
      </c>
      <c r="AI2049" t="n">
        <v>5740</v>
      </c>
      <c r="AJ2049" t="n">
        <v>4379</v>
      </c>
      <c r="AK2049" t="n">
        <v>5776</v>
      </c>
      <c r="AL2049" t="n">
        <v>8521</v>
      </c>
      <c r="AM2049" t="n">
        <v>11010</v>
      </c>
      <c r="AN2049" t="n">
        <v>12039</v>
      </c>
      <c r="AO2049" t="n">
        <v>914</v>
      </c>
      <c r="AP2049"/>
      <c r="AQ2049"/>
      <c r="AR2049"/>
    </row>
    <row r="2050">
      <c r="A2050" t="n">
        <v>191126</v>
      </c>
      <c r="B2050" t="s">
        <v>3325</v>
      </c>
      <c r="C2050" t="s">
        <v>3221</v>
      </c>
      <c r="D2050" t="s">
        <v>996</v>
      </c>
      <c r="E2050" t="s">
        <v>997</v>
      </c>
      <c r="F2050" t="s">
        <v>148</v>
      </c>
      <c r="G2050" t="s">
        <v>149</v>
      </c>
      <c r="H2050" t="s">
        <v>150</v>
      </c>
      <c r="I2050" t="s">
        <v>151</v>
      </c>
      <c r="J2050" t="s">
        <v>152</v>
      </c>
      <c r="K2050" t="s">
        <v>153</v>
      </c>
      <c r="L2050" t="s">
        <v>155</v>
      </c>
      <c r="M2050" t="s">
        <v>155</v>
      </c>
      <c r="N2050" t="n">
        <v>-73.9948</v>
      </c>
      <c r="O2050" t="n">
        <v>40.7473</v>
      </c>
      <c r="P2050" t="n">
        <v>9071</v>
      </c>
      <c r="Q2050" t="n">
        <v>8793</v>
      </c>
      <c r="R2050" t="n">
        <v>81.7</v>
      </c>
      <c r="S2050" t="n">
        <v>39.1</v>
      </c>
      <c r="T2050" t="n">
        <v>9.1</v>
      </c>
      <c r="U2050" t="n">
        <v>21.9</v>
      </c>
      <c r="V2050" t="n">
        <v>12.6</v>
      </c>
      <c r="W2050" t="n">
        <v>12</v>
      </c>
      <c r="X2050" t="n">
        <v>89</v>
      </c>
      <c r="Y2050" t="n">
        <v>58</v>
      </c>
      <c r="Z2050" t="n">
        <v>17</v>
      </c>
      <c r="AA2050" t="n">
        <v>1248</v>
      </c>
      <c r="AB2050" t="n">
        <v>83.3</v>
      </c>
      <c r="AC2050"/>
      <c r="AD2050"/>
      <c r="AE2050"/>
      <c r="AF2050" t="n">
        <v>1295</v>
      </c>
      <c r="AG2050" t="n">
        <v>32</v>
      </c>
      <c r="AH2050" t="n">
        <v>47</v>
      </c>
      <c r="AI2050" t="n">
        <v>19649</v>
      </c>
      <c r="AJ2050" t="n">
        <v>17337</v>
      </c>
      <c r="AK2050" t="n">
        <v>19541</v>
      </c>
      <c r="AL2050" t="n">
        <v>24077</v>
      </c>
      <c r="AM2050" t="n">
        <v>25914</v>
      </c>
      <c r="AN2050" t="n">
        <v>28837</v>
      </c>
      <c r="AO2050" t="n">
        <v>1884</v>
      </c>
      <c r="AP2050" t="n">
        <v>1697</v>
      </c>
      <c r="AQ2050" t="n">
        <v>112</v>
      </c>
      <c r="AR2050"/>
    </row>
    <row r="2051">
      <c r="A2051" t="n">
        <v>191199</v>
      </c>
      <c r="B2051" t="s">
        <v>3326</v>
      </c>
      <c r="C2051" t="s">
        <v>3327</v>
      </c>
      <c r="D2051" t="s">
        <v>996</v>
      </c>
      <c r="E2051" t="s">
        <v>997</v>
      </c>
      <c r="F2051" t="s">
        <v>173</v>
      </c>
      <c r="G2051" t="s">
        <v>149</v>
      </c>
      <c r="H2051" t="s">
        <v>174</v>
      </c>
      <c r="I2051" t="s">
        <v>205</v>
      </c>
      <c r="J2051" t="s">
        <v>152</v>
      </c>
      <c r="K2051" t="s">
        <v>176</v>
      </c>
      <c r="L2051" t="s">
        <v>155</v>
      </c>
      <c r="M2051" t="s">
        <v>155</v>
      </c>
      <c r="N2051" t="n">
        <v>-77.2418</v>
      </c>
      <c r="O2051" t="n">
        <v>42.8676</v>
      </c>
      <c r="P2051" t="n">
        <v>8256</v>
      </c>
      <c r="Q2051" t="n">
        <v>8256</v>
      </c>
      <c r="R2051" t="n">
        <v>57.2</v>
      </c>
      <c r="S2051" t="n">
        <v>72</v>
      </c>
      <c r="T2051" t="n">
        <v>7</v>
      </c>
      <c r="U2051" t="n">
        <v>8</v>
      </c>
      <c r="V2051" t="n">
        <v>2.7</v>
      </c>
      <c r="W2051" t="n">
        <v>0</v>
      </c>
      <c r="X2051" t="n">
        <v>55</v>
      </c>
      <c r="Y2051" t="n">
        <v>33</v>
      </c>
      <c r="Z2051" t="n">
        <v>15</v>
      </c>
      <c r="AA2051" t="n">
        <v>898</v>
      </c>
      <c r="AB2051" t="n">
        <v>28</v>
      </c>
      <c r="AC2051"/>
      <c r="AD2051"/>
      <c r="AE2051"/>
      <c r="AF2051" t="n">
        <v>775</v>
      </c>
      <c r="AG2051" t="n">
        <v>26</v>
      </c>
      <c r="AH2051" t="n">
        <v>31</v>
      </c>
      <c r="AI2051" t="n">
        <v>13035</v>
      </c>
      <c r="AJ2051" t="n">
        <v>11494</v>
      </c>
      <c r="AK2051" t="n">
        <v>12782</v>
      </c>
      <c r="AL2051" t="n">
        <v>15676</v>
      </c>
      <c r="AM2051" t="n">
        <v>17476</v>
      </c>
      <c r="AN2051" t="n">
        <v>18985</v>
      </c>
      <c r="AO2051" t="n">
        <v>558</v>
      </c>
      <c r="AP2051"/>
      <c r="AQ2051"/>
      <c r="AR2051"/>
    </row>
    <row r="2052">
      <c r="A2052" t="n">
        <v>191205</v>
      </c>
      <c r="B2052" t="s">
        <v>3328</v>
      </c>
      <c r="C2052" t="s">
        <v>3329</v>
      </c>
      <c r="D2052" t="s">
        <v>996</v>
      </c>
      <c r="E2052" t="s">
        <v>997</v>
      </c>
      <c r="F2052" t="s">
        <v>188</v>
      </c>
      <c r="G2052" t="s">
        <v>189</v>
      </c>
      <c r="H2052" t="s">
        <v>150</v>
      </c>
      <c r="I2052" t="s">
        <v>186</v>
      </c>
      <c r="J2052" t="s">
        <v>164</v>
      </c>
      <c r="K2052" t="s">
        <v>209</v>
      </c>
      <c r="L2052" t="s">
        <v>155</v>
      </c>
      <c r="M2052" t="s">
        <v>155</v>
      </c>
      <c r="N2052" t="n">
        <v>-73.3693</v>
      </c>
      <c r="O2052" t="n">
        <v>40.7945</v>
      </c>
      <c r="P2052" t="n">
        <v>669</v>
      </c>
      <c r="Q2052" t="n">
        <v>609</v>
      </c>
      <c r="R2052" t="n">
        <v>33</v>
      </c>
      <c r="S2052" t="n">
        <v>36.3</v>
      </c>
      <c r="T2052" t="n">
        <v>15.1</v>
      </c>
      <c r="U2052" t="n">
        <v>25</v>
      </c>
      <c r="V2052" t="n">
        <v>1.1</v>
      </c>
      <c r="W2052" t="n">
        <v>2.5</v>
      </c>
      <c r="X2052" t="n">
        <v>75</v>
      </c>
      <c r="Y2052"/>
      <c r="Z2052" t="n">
        <v>11</v>
      </c>
      <c r="AA2052" t="n">
        <v>147</v>
      </c>
      <c r="AB2052" t="n">
        <v>49</v>
      </c>
      <c r="AC2052" t="n">
        <v>135</v>
      </c>
      <c r="AD2052" t="n">
        <v>48.1</v>
      </c>
      <c r="AE2052" t="n">
        <v>39.3</v>
      </c>
      <c r="AF2052" t="n">
        <v>96</v>
      </c>
      <c r="AG2052" t="n">
        <v>45</v>
      </c>
      <c r="AH2052" t="n">
        <v>92</v>
      </c>
      <c r="AI2052" t="n">
        <v>23005</v>
      </c>
      <c r="AJ2052" t="n">
        <v>15245</v>
      </c>
      <c r="AK2052" t="n">
        <v>16452</v>
      </c>
      <c r="AL2052" t="n">
        <v>23393</v>
      </c>
      <c r="AM2052" t="n">
        <v>31943</v>
      </c>
      <c r="AN2052" t="n">
        <v>27854</v>
      </c>
      <c r="AO2052" t="n">
        <v>6</v>
      </c>
      <c r="AP2052" t="n">
        <v>103</v>
      </c>
      <c r="AQ2052" t="n">
        <v>4</v>
      </c>
      <c r="AR2052" t="n">
        <v>1</v>
      </c>
    </row>
    <row r="2053">
      <c r="A2053" t="n">
        <v>191241</v>
      </c>
      <c r="B2053" t="s">
        <v>3330</v>
      </c>
      <c r="C2053" t="s">
        <v>3245</v>
      </c>
      <c r="D2053" t="s">
        <v>996</v>
      </c>
      <c r="E2053" t="s">
        <v>997</v>
      </c>
      <c r="F2053" t="s">
        <v>162</v>
      </c>
      <c r="G2053" t="s">
        <v>163</v>
      </c>
      <c r="H2053" t="s">
        <v>150</v>
      </c>
      <c r="I2053" t="s">
        <v>151</v>
      </c>
      <c r="J2053" t="s">
        <v>238</v>
      </c>
      <c r="K2053" t="s">
        <v>159</v>
      </c>
      <c r="L2053" t="s">
        <v>155</v>
      </c>
      <c r="M2053" t="s">
        <v>155</v>
      </c>
      <c r="N2053" t="n">
        <v>-73.8827</v>
      </c>
      <c r="O2053" t="n">
        <v>40.8594</v>
      </c>
      <c r="P2053" t="n">
        <v>18639</v>
      </c>
      <c r="Q2053" t="n">
        <v>10956</v>
      </c>
      <c r="R2053" t="n">
        <v>59.9</v>
      </c>
      <c r="S2053" t="n">
        <v>48</v>
      </c>
      <c r="T2053" t="n">
        <v>5.6</v>
      </c>
      <c r="U2053" t="n">
        <v>17.8</v>
      </c>
      <c r="V2053" t="n">
        <v>12.9</v>
      </c>
      <c r="W2053" t="n">
        <v>7.5</v>
      </c>
      <c r="X2053" t="n">
        <v>88</v>
      </c>
      <c r="Y2053" t="n">
        <v>62</v>
      </c>
      <c r="Z2053" t="n">
        <v>14</v>
      </c>
      <c r="AA2053" t="n">
        <v>2266</v>
      </c>
      <c r="AB2053" t="n">
        <v>80.3</v>
      </c>
      <c r="AC2053" t="n">
        <v>2266</v>
      </c>
      <c r="AD2053" t="n">
        <v>80.3</v>
      </c>
      <c r="AE2053" t="n">
        <v>75.7</v>
      </c>
      <c r="AF2053" t="n">
        <v>2581</v>
      </c>
      <c r="AG2053" t="n">
        <v>21</v>
      </c>
      <c r="AH2053" t="n">
        <v>86</v>
      </c>
      <c r="AI2053" t="n">
        <v>45368</v>
      </c>
      <c r="AJ2053" t="n">
        <v>31239</v>
      </c>
      <c r="AK2053" t="n">
        <v>33504</v>
      </c>
      <c r="AL2053" t="n">
        <v>38039</v>
      </c>
      <c r="AM2053" t="n">
        <v>41753</v>
      </c>
      <c r="AN2053" t="n">
        <v>50121</v>
      </c>
      <c r="AO2053"/>
      <c r="AP2053" t="n">
        <v>2131</v>
      </c>
      <c r="AQ2053" t="n">
        <v>2612</v>
      </c>
      <c r="AR2053" t="n">
        <v>558</v>
      </c>
    </row>
    <row r="2054">
      <c r="A2054" t="n">
        <v>191302</v>
      </c>
      <c r="B2054" t="s">
        <v>3331</v>
      </c>
      <c r="C2054" t="s">
        <v>3332</v>
      </c>
      <c r="D2054" t="s">
        <v>996</v>
      </c>
      <c r="E2054" t="s">
        <v>997</v>
      </c>
      <c r="F2054" t="s">
        <v>173</v>
      </c>
      <c r="G2054" t="s">
        <v>149</v>
      </c>
      <c r="H2054" t="s">
        <v>174</v>
      </c>
      <c r="I2054" t="s">
        <v>205</v>
      </c>
      <c r="J2054" t="s">
        <v>168</v>
      </c>
      <c r="K2054" t="s">
        <v>176</v>
      </c>
      <c r="L2054" t="s">
        <v>155</v>
      </c>
      <c r="M2054" t="s">
        <v>155</v>
      </c>
      <c r="N2054" t="n">
        <v>-74.2975</v>
      </c>
      <c r="O2054" t="n">
        <v>42.9838</v>
      </c>
      <c r="P2054" t="n">
        <v>2058</v>
      </c>
      <c r="Q2054" t="n">
        <v>2058</v>
      </c>
      <c r="R2054" t="n">
        <v>58.3</v>
      </c>
      <c r="S2054" t="n">
        <v>63</v>
      </c>
      <c r="T2054" t="n">
        <v>3.3</v>
      </c>
      <c r="U2054" t="n">
        <v>11.8</v>
      </c>
      <c r="V2054" t="n">
        <v>1.6</v>
      </c>
      <c r="W2054" t="n">
        <v>4.1</v>
      </c>
      <c r="X2054" t="n">
        <v>54</v>
      </c>
      <c r="Y2054" t="n">
        <v>41</v>
      </c>
      <c r="Z2054" t="n">
        <v>23</v>
      </c>
      <c r="AA2054" t="n">
        <v>294</v>
      </c>
      <c r="AB2054" t="n">
        <v>33.7</v>
      </c>
      <c r="AC2054"/>
      <c r="AD2054"/>
      <c r="AE2054"/>
      <c r="AF2054" t="n">
        <v>267</v>
      </c>
      <c r="AG2054" t="n">
        <v>28</v>
      </c>
      <c r="AH2054" t="n">
        <v>50</v>
      </c>
      <c r="AI2054" t="n">
        <v>7267</v>
      </c>
      <c r="AJ2054" t="n">
        <v>5955</v>
      </c>
      <c r="AK2054" t="n">
        <v>6714</v>
      </c>
      <c r="AL2054" t="n">
        <v>9828</v>
      </c>
      <c r="AM2054" t="n">
        <v>11448</v>
      </c>
      <c r="AN2054" t="n">
        <v>13855</v>
      </c>
      <c r="AO2054" t="n">
        <v>238</v>
      </c>
      <c r="AP2054"/>
      <c r="AQ2054"/>
      <c r="AR2054"/>
    </row>
    <row r="2055">
      <c r="A2055" t="n">
        <v>191311</v>
      </c>
      <c r="B2055" t="s">
        <v>3333</v>
      </c>
      <c r="C2055" t="s">
        <v>3221</v>
      </c>
      <c r="D2055" t="s">
        <v>996</v>
      </c>
      <c r="E2055" t="s">
        <v>997</v>
      </c>
      <c r="F2055" t="s">
        <v>551</v>
      </c>
      <c r="G2055" t="s">
        <v>163</v>
      </c>
      <c r="H2055" t="s">
        <v>200</v>
      </c>
      <c r="I2055" t="s">
        <v>151</v>
      </c>
      <c r="J2055" t="s">
        <v>164</v>
      </c>
      <c r="K2055"/>
      <c r="L2055" t="s">
        <v>155</v>
      </c>
      <c r="M2055" t="s">
        <v>155</v>
      </c>
      <c r="N2055" t="n">
        <v>-73.9808</v>
      </c>
      <c r="O2055" t="n">
        <v>40.7573</v>
      </c>
      <c r="P2055" t="n">
        <v>258</v>
      </c>
      <c r="Q2055" t="n">
        <v>258</v>
      </c>
      <c r="R2055" t="n">
        <v>59.7</v>
      </c>
      <c r="S2055" t="n">
        <v>21.7</v>
      </c>
      <c r="T2055" t="n">
        <v>2.7</v>
      </c>
      <c r="U2055" t="n">
        <v>7</v>
      </c>
      <c r="V2055" t="n">
        <v>14</v>
      </c>
      <c r="W2055" t="n">
        <v>43.8</v>
      </c>
      <c r="X2055"/>
      <c r="Y2055"/>
      <c r="Z2055" t="n">
        <v>28</v>
      </c>
      <c r="AA2055"/>
      <c r="AB2055"/>
      <c r="AC2055"/>
      <c r="AD2055"/>
      <c r="AE2055"/>
      <c r="AF2055" t="n">
        <v>71</v>
      </c>
      <c r="AG2055" t="n">
        <v>5</v>
      </c>
      <c r="AH2055" t="n">
        <v>14</v>
      </c>
      <c r="AI2055" t="n">
        <v>31241</v>
      </c>
      <c r="AJ2055" t="n">
        <v>32416</v>
      </c>
      <c r="AK2055" t="n">
        <v>35846</v>
      </c>
      <c r="AL2055" t="n">
        <v>40061</v>
      </c>
      <c r="AM2055" t="n">
        <v>40209</v>
      </c>
      <c r="AN2055" t="n">
        <v>26959</v>
      </c>
      <c r="AO2055"/>
      <c r="AP2055"/>
      <c r="AQ2055"/>
      <c r="AR2055"/>
    </row>
    <row r="2056">
      <c r="A2056" t="n">
        <v>191339</v>
      </c>
      <c r="B2056" t="s">
        <v>3334</v>
      </c>
      <c r="C2056" t="s">
        <v>3335</v>
      </c>
      <c r="D2056" t="s">
        <v>996</v>
      </c>
      <c r="E2056" t="s">
        <v>997</v>
      </c>
      <c r="F2056" t="s">
        <v>173</v>
      </c>
      <c r="G2056" t="s">
        <v>149</v>
      </c>
      <c r="H2056" t="s">
        <v>174</v>
      </c>
      <c r="I2056" t="s">
        <v>175</v>
      </c>
      <c r="J2056" t="s">
        <v>168</v>
      </c>
      <c r="K2056" t="s">
        <v>176</v>
      </c>
      <c r="L2056" t="s">
        <v>155</v>
      </c>
      <c r="M2056" t="s">
        <v>155</v>
      </c>
      <c r="N2056" t="n">
        <v>-78.1381</v>
      </c>
      <c r="O2056" t="n">
        <v>43.017</v>
      </c>
      <c r="P2056" t="n">
        <v>5400</v>
      </c>
      <c r="Q2056" t="n">
        <v>5400</v>
      </c>
      <c r="R2056" t="n">
        <v>62.8</v>
      </c>
      <c r="S2056" t="n">
        <v>70.4</v>
      </c>
      <c r="T2056" t="n">
        <v>8.7</v>
      </c>
      <c r="U2056" t="n">
        <v>5.4</v>
      </c>
      <c r="V2056" t="n">
        <v>1.1</v>
      </c>
      <c r="W2056" t="n">
        <v>2.6</v>
      </c>
      <c r="X2056" t="n">
        <v>52</v>
      </c>
      <c r="Y2056" t="n">
        <v>45</v>
      </c>
      <c r="Z2056" t="n">
        <v>14</v>
      </c>
      <c r="AA2056" t="n">
        <v>532</v>
      </c>
      <c r="AB2056" t="n">
        <v>28.4</v>
      </c>
      <c r="AC2056"/>
      <c r="AD2056"/>
      <c r="AE2056"/>
      <c r="AF2056" t="n">
        <v>484</v>
      </c>
      <c r="AG2056" t="n">
        <v>22</v>
      </c>
      <c r="AH2056" t="n">
        <v>31</v>
      </c>
      <c r="AI2056" t="n">
        <v>7519</v>
      </c>
      <c r="AJ2056" t="n">
        <v>4399</v>
      </c>
      <c r="AK2056" t="n">
        <v>6212</v>
      </c>
      <c r="AL2056" t="n">
        <v>10993</v>
      </c>
      <c r="AM2056" t="n">
        <v>12547</v>
      </c>
      <c r="AN2056" t="n">
        <v>14855</v>
      </c>
      <c r="AO2056" t="n">
        <v>499</v>
      </c>
      <c r="AP2056"/>
      <c r="AQ2056"/>
      <c r="AR2056"/>
    </row>
    <row r="2057">
      <c r="A2057" t="n">
        <v>191515</v>
      </c>
      <c r="B2057" t="s">
        <v>3336</v>
      </c>
      <c r="C2057" t="s">
        <v>2741</v>
      </c>
      <c r="D2057" t="s">
        <v>996</v>
      </c>
      <c r="E2057" t="s">
        <v>997</v>
      </c>
      <c r="F2057" t="s">
        <v>162</v>
      </c>
      <c r="G2057" t="s">
        <v>163</v>
      </c>
      <c r="H2057" t="s">
        <v>150</v>
      </c>
      <c r="I2057" t="s">
        <v>186</v>
      </c>
      <c r="J2057" t="s">
        <v>168</v>
      </c>
      <c r="K2057" t="s">
        <v>179</v>
      </c>
      <c r="L2057" t="s">
        <v>155</v>
      </c>
      <c r="M2057" t="s">
        <v>155</v>
      </c>
      <c r="N2057" t="n">
        <v>-75.4082</v>
      </c>
      <c r="O2057" t="n">
        <v>43.0502</v>
      </c>
      <c r="P2057" t="n">
        <v>2131</v>
      </c>
      <c r="Q2057" t="n">
        <v>2131</v>
      </c>
      <c r="R2057" t="n">
        <v>55.5</v>
      </c>
      <c r="S2057" t="n">
        <v>64.7</v>
      </c>
      <c r="T2057" t="n">
        <v>3.1</v>
      </c>
      <c r="U2057" t="n">
        <v>9.4</v>
      </c>
      <c r="V2057" t="n">
        <v>8.9</v>
      </c>
      <c r="W2057" t="n">
        <v>7.3</v>
      </c>
      <c r="X2057" t="n">
        <v>96</v>
      </c>
      <c r="Y2057"/>
      <c r="Z2057" t="n">
        <v>9</v>
      </c>
      <c r="AA2057" t="n">
        <v>480</v>
      </c>
      <c r="AB2057" t="n">
        <v>91.2</v>
      </c>
      <c r="AC2057" t="n">
        <v>480</v>
      </c>
      <c r="AD2057" t="n">
        <v>91.2</v>
      </c>
      <c r="AE2057" t="n">
        <v>81</v>
      </c>
      <c r="AF2057" t="n">
        <v>478</v>
      </c>
      <c r="AG2057" t="n">
        <v>18</v>
      </c>
      <c r="AH2057" t="n">
        <v>52</v>
      </c>
      <c r="AI2057" t="n">
        <v>26021</v>
      </c>
      <c r="AJ2057" t="n">
        <v>4906</v>
      </c>
      <c r="AK2057" t="n">
        <v>8614</v>
      </c>
      <c r="AL2057" t="n">
        <v>18336</v>
      </c>
      <c r="AM2057" t="n">
        <v>21312</v>
      </c>
      <c r="AN2057" t="n">
        <v>50232</v>
      </c>
      <c r="AO2057"/>
      <c r="AP2057" t="n">
        <v>500</v>
      </c>
      <c r="AQ2057"/>
      <c r="AR2057"/>
    </row>
    <row r="2058">
      <c r="A2058" t="n">
        <v>191533</v>
      </c>
      <c r="B2058" t="s">
        <v>3337</v>
      </c>
      <c r="C2058" t="s">
        <v>3338</v>
      </c>
      <c r="D2058" t="s">
        <v>996</v>
      </c>
      <c r="E2058" t="s">
        <v>997</v>
      </c>
      <c r="F2058" t="s">
        <v>162</v>
      </c>
      <c r="G2058" t="s">
        <v>163</v>
      </c>
      <c r="H2058" t="s">
        <v>150</v>
      </c>
      <c r="I2058" t="s">
        <v>175</v>
      </c>
      <c r="J2058" t="s">
        <v>168</v>
      </c>
      <c r="K2058" t="s">
        <v>179</v>
      </c>
      <c r="L2058" t="s">
        <v>155</v>
      </c>
      <c r="M2058" t="s">
        <v>155</v>
      </c>
      <c r="N2058" t="n">
        <v>-75.072</v>
      </c>
      <c r="O2058" t="n">
        <v>42.4576</v>
      </c>
      <c r="P2058" t="n">
        <v>1160</v>
      </c>
      <c r="Q2058" t="n">
        <v>1154</v>
      </c>
      <c r="R2058" t="n">
        <v>58.4</v>
      </c>
      <c r="S2058" t="n">
        <v>57</v>
      </c>
      <c r="T2058" t="n">
        <v>14</v>
      </c>
      <c r="U2058" t="n">
        <v>9.5</v>
      </c>
      <c r="V2058" t="n">
        <v>2.3</v>
      </c>
      <c r="W2058" t="n">
        <v>3.5</v>
      </c>
      <c r="X2058" t="n">
        <v>71</v>
      </c>
      <c r="Y2058"/>
      <c r="Z2058" t="n">
        <v>10</v>
      </c>
      <c r="AA2058" t="n">
        <v>351</v>
      </c>
      <c r="AB2058" t="n">
        <v>46.2</v>
      </c>
      <c r="AC2058" t="n">
        <v>351</v>
      </c>
      <c r="AD2058" t="n">
        <v>46.2</v>
      </c>
      <c r="AE2058" t="n">
        <v>37.6</v>
      </c>
      <c r="AF2058" t="n">
        <v>340</v>
      </c>
      <c r="AG2058" t="n">
        <v>35</v>
      </c>
      <c r="AH2058" t="n">
        <v>99</v>
      </c>
      <c r="AI2058" t="n">
        <v>26818</v>
      </c>
      <c r="AJ2058" t="n">
        <v>26633</v>
      </c>
      <c r="AK2058" t="n">
        <v>29759</v>
      </c>
      <c r="AL2058" t="n">
        <v>30440</v>
      </c>
      <c r="AM2058" t="n">
        <v>31596</v>
      </c>
      <c r="AN2058" t="n">
        <v>30012</v>
      </c>
      <c r="AO2058"/>
      <c r="AP2058" t="n">
        <v>249</v>
      </c>
      <c r="AQ2058" t="n">
        <v>3</v>
      </c>
      <c r="AR2058"/>
    </row>
    <row r="2059">
      <c r="A2059" t="n">
        <v>191597</v>
      </c>
      <c r="B2059" t="s">
        <v>3339</v>
      </c>
      <c r="C2059" t="s">
        <v>3221</v>
      </c>
      <c r="D2059" t="s">
        <v>996</v>
      </c>
      <c r="E2059" t="s">
        <v>997</v>
      </c>
      <c r="F2059" t="s">
        <v>162</v>
      </c>
      <c r="G2059" t="s">
        <v>163</v>
      </c>
      <c r="H2059" t="s">
        <v>150</v>
      </c>
      <c r="I2059" t="s">
        <v>151</v>
      </c>
      <c r="J2059" t="s">
        <v>164</v>
      </c>
      <c r="K2059" t="s">
        <v>209</v>
      </c>
      <c r="L2059" t="s">
        <v>155</v>
      </c>
      <c r="M2059" t="s">
        <v>155</v>
      </c>
      <c r="N2059" t="n">
        <v>-73.9434</v>
      </c>
      <c r="O2059" t="n">
        <v>40.8025</v>
      </c>
      <c r="P2059" t="n">
        <v>792</v>
      </c>
      <c r="Q2059" t="n">
        <v>792</v>
      </c>
      <c r="R2059" t="n">
        <v>86.7</v>
      </c>
      <c r="S2059" t="n">
        <v>9.8</v>
      </c>
      <c r="T2059" t="n">
        <v>68.1</v>
      </c>
      <c r="U2059" t="n">
        <v>12</v>
      </c>
      <c r="V2059" t="n">
        <v>6.1</v>
      </c>
      <c r="W2059" t="n">
        <v>0</v>
      </c>
      <c r="X2059" t="n">
        <v>100</v>
      </c>
      <c r="Y2059"/>
      <c r="Z2059" t="n">
        <v>18</v>
      </c>
      <c r="AA2059"/>
      <c r="AB2059"/>
      <c r="AC2059"/>
      <c r="AD2059"/>
      <c r="AE2059"/>
      <c r="AF2059" t="n">
        <v>3</v>
      </c>
      <c r="AG2059" t="n">
        <v>37</v>
      </c>
      <c r="AH2059" t="n">
        <v>96</v>
      </c>
      <c r="AI2059" t="n">
        <v>37732</v>
      </c>
      <c r="AJ2059" t="n">
        <v>37101</v>
      </c>
      <c r="AK2059" t="n">
        <v>38047</v>
      </c>
      <c r="AL2059"/>
      <c r="AM2059"/>
      <c r="AN2059"/>
      <c r="AO2059" t="n">
        <v>170</v>
      </c>
      <c r="AP2059" t="n">
        <v>32</v>
      </c>
      <c r="AQ2059"/>
      <c r="AR2059"/>
    </row>
    <row r="2060">
      <c r="A2060" t="n">
        <v>191612</v>
      </c>
      <c r="B2060" t="s">
        <v>3340</v>
      </c>
      <c r="C2060" t="s">
        <v>3341</v>
      </c>
      <c r="D2060" t="s">
        <v>996</v>
      </c>
      <c r="E2060" t="s">
        <v>997</v>
      </c>
      <c r="F2060" t="s">
        <v>173</v>
      </c>
      <c r="G2060" t="s">
        <v>149</v>
      </c>
      <c r="H2060" t="s">
        <v>174</v>
      </c>
      <c r="I2060" t="s">
        <v>175</v>
      </c>
      <c r="J2060" t="s">
        <v>168</v>
      </c>
      <c r="K2060" t="s">
        <v>176</v>
      </c>
      <c r="L2060" t="s">
        <v>155</v>
      </c>
      <c r="M2060" t="s">
        <v>155</v>
      </c>
      <c r="N2060" t="n">
        <v>-75.0072</v>
      </c>
      <c r="O2060" t="n">
        <v>43.0327</v>
      </c>
      <c r="P2060" t="n">
        <v>2766</v>
      </c>
      <c r="Q2060" t="n">
        <v>2766</v>
      </c>
      <c r="R2060" t="n">
        <v>57.7</v>
      </c>
      <c r="S2060" t="n">
        <v>72</v>
      </c>
      <c r="T2060" t="n">
        <v>11.5</v>
      </c>
      <c r="U2060" t="n">
        <v>6.4</v>
      </c>
      <c r="V2060" t="n">
        <v>2</v>
      </c>
      <c r="W2060" t="n">
        <v>2.2</v>
      </c>
      <c r="X2060" t="n">
        <v>54</v>
      </c>
      <c r="Y2060" t="n">
        <v>43</v>
      </c>
      <c r="Z2060" t="n">
        <v>16</v>
      </c>
      <c r="AA2060" t="n">
        <v>450</v>
      </c>
      <c r="AB2060" t="n">
        <v>28</v>
      </c>
      <c r="AC2060"/>
      <c r="AD2060"/>
      <c r="AE2060"/>
      <c r="AF2060" t="n">
        <v>398</v>
      </c>
      <c r="AG2060" t="n">
        <v>40</v>
      </c>
      <c r="AH2060" t="n">
        <v>49</v>
      </c>
      <c r="AI2060" t="n">
        <v>9577</v>
      </c>
      <c r="AJ2060" t="n">
        <v>8203</v>
      </c>
      <c r="AK2060" t="n">
        <v>10988</v>
      </c>
      <c r="AL2060" t="n">
        <v>12490</v>
      </c>
      <c r="AM2060" t="n">
        <v>14354</v>
      </c>
      <c r="AN2060" t="n">
        <v>17032</v>
      </c>
      <c r="AO2060" t="n">
        <v>301</v>
      </c>
      <c r="AP2060"/>
      <c r="AQ2060"/>
      <c r="AR2060"/>
    </row>
    <row r="2061">
      <c r="A2061" t="n">
        <v>191621</v>
      </c>
      <c r="B2061" t="s">
        <v>3342</v>
      </c>
      <c r="C2061" t="s">
        <v>3343</v>
      </c>
      <c r="D2061" t="s">
        <v>996</v>
      </c>
      <c r="E2061" t="s">
        <v>997</v>
      </c>
      <c r="F2061" t="s">
        <v>162</v>
      </c>
      <c r="G2061" t="s">
        <v>163</v>
      </c>
      <c r="H2061" t="s">
        <v>150</v>
      </c>
      <c r="I2061" t="s">
        <v>186</v>
      </c>
      <c r="J2061" t="s">
        <v>164</v>
      </c>
      <c r="K2061" t="s">
        <v>179</v>
      </c>
      <c r="L2061" t="s">
        <v>155</v>
      </c>
      <c r="M2061" t="s">
        <v>155</v>
      </c>
      <c r="N2061" t="n">
        <v>-78.8203</v>
      </c>
      <c r="O2061" t="n">
        <v>42.7546</v>
      </c>
      <c r="P2061" t="n">
        <v>2912</v>
      </c>
      <c r="Q2061" t="n">
        <v>2858</v>
      </c>
      <c r="R2061" t="n">
        <v>59.8</v>
      </c>
      <c r="S2061" t="n">
        <v>19.8</v>
      </c>
      <c r="T2061" t="n">
        <v>4</v>
      </c>
      <c r="U2061" t="n">
        <v>1.9</v>
      </c>
      <c r="V2061" t="n">
        <v>0.3</v>
      </c>
      <c r="W2061" t="n">
        <v>0.7</v>
      </c>
      <c r="X2061" t="n">
        <v>63</v>
      </c>
      <c r="Y2061" t="n">
        <v>0</v>
      </c>
      <c r="Z2061" t="n">
        <v>15</v>
      </c>
      <c r="AA2061" t="n">
        <v>166</v>
      </c>
      <c r="AB2061" t="n">
        <v>47</v>
      </c>
      <c r="AC2061" t="n">
        <v>166</v>
      </c>
      <c r="AD2061" t="n">
        <v>45.8</v>
      </c>
      <c r="AE2061" t="n">
        <v>42.2</v>
      </c>
      <c r="AF2061" t="n">
        <v>290</v>
      </c>
      <c r="AG2061" t="n">
        <v>44</v>
      </c>
      <c r="AH2061" t="n">
        <v>89</v>
      </c>
      <c r="AI2061" t="n">
        <v>22224</v>
      </c>
      <c r="AJ2061" t="n">
        <v>18835</v>
      </c>
      <c r="AK2061" t="n">
        <v>23593</v>
      </c>
      <c r="AL2061" t="n">
        <v>23756</v>
      </c>
      <c r="AM2061" t="n">
        <v>23610</v>
      </c>
      <c r="AN2061" t="n">
        <v>23655</v>
      </c>
      <c r="AO2061"/>
      <c r="AP2061" t="n">
        <v>143</v>
      </c>
      <c r="AQ2061" t="n">
        <v>14</v>
      </c>
      <c r="AR2061"/>
    </row>
    <row r="2062">
      <c r="A2062" t="n">
        <v>191630</v>
      </c>
      <c r="B2062" t="s">
        <v>3344</v>
      </c>
      <c r="C2062" t="s">
        <v>3345</v>
      </c>
      <c r="D2062" t="s">
        <v>996</v>
      </c>
      <c r="E2062" t="s">
        <v>997</v>
      </c>
      <c r="F2062" t="s">
        <v>162</v>
      </c>
      <c r="G2062" t="s">
        <v>163</v>
      </c>
      <c r="H2062" t="s">
        <v>150</v>
      </c>
      <c r="I2062" t="s">
        <v>175</v>
      </c>
      <c r="J2062" t="s">
        <v>168</v>
      </c>
      <c r="K2062" t="s">
        <v>179</v>
      </c>
      <c r="L2062" t="s">
        <v>155</v>
      </c>
      <c r="M2062" t="s">
        <v>155</v>
      </c>
      <c r="N2062" t="n">
        <v>-76.9855</v>
      </c>
      <c r="O2062" t="n">
        <v>42.8581</v>
      </c>
      <c r="P2062" t="n">
        <v>1635</v>
      </c>
      <c r="Q2062" t="n">
        <v>1585</v>
      </c>
      <c r="R2062" t="n">
        <v>51</v>
      </c>
      <c r="S2062" t="n">
        <v>65.6</v>
      </c>
      <c r="T2062" t="n">
        <v>6.9</v>
      </c>
      <c r="U2062" t="n">
        <v>9.3</v>
      </c>
      <c r="V2062" t="n">
        <v>2.4</v>
      </c>
      <c r="W2062" t="n">
        <v>8.5</v>
      </c>
      <c r="X2062" t="n">
        <v>89</v>
      </c>
      <c r="Y2062"/>
      <c r="Z2062" t="n">
        <v>10</v>
      </c>
      <c r="AA2062" t="n">
        <v>634</v>
      </c>
      <c r="AB2062" t="n">
        <v>72.7</v>
      </c>
      <c r="AC2062" t="n">
        <v>634</v>
      </c>
      <c r="AD2062" t="n">
        <v>72.7</v>
      </c>
      <c r="AE2062" t="n">
        <v>66.4</v>
      </c>
      <c r="AF2062" t="n">
        <v>438</v>
      </c>
      <c r="AG2062" t="n">
        <v>24</v>
      </c>
      <c r="AH2062" t="n">
        <v>95</v>
      </c>
      <c r="AI2062" t="n">
        <v>33172</v>
      </c>
      <c r="AJ2062" t="n">
        <v>10969</v>
      </c>
      <c r="AK2062" t="n">
        <v>14672</v>
      </c>
      <c r="AL2062" t="n">
        <v>19579</v>
      </c>
      <c r="AM2062" t="n">
        <v>24792</v>
      </c>
      <c r="AN2062" t="n">
        <v>41860</v>
      </c>
      <c r="AO2062"/>
      <c r="AP2062" t="n">
        <v>357</v>
      </c>
      <c r="AQ2062" t="n">
        <v>39</v>
      </c>
      <c r="AR2062"/>
    </row>
    <row r="2063">
      <c r="A2063" t="n">
        <v>191649</v>
      </c>
      <c r="B2063" t="s">
        <v>3346</v>
      </c>
      <c r="C2063" t="s">
        <v>3347</v>
      </c>
      <c r="D2063" t="s">
        <v>996</v>
      </c>
      <c r="E2063" t="s">
        <v>997</v>
      </c>
      <c r="F2063" t="s">
        <v>162</v>
      </c>
      <c r="G2063" t="s">
        <v>163</v>
      </c>
      <c r="H2063" t="s">
        <v>150</v>
      </c>
      <c r="I2063" t="s">
        <v>186</v>
      </c>
      <c r="J2063" t="s">
        <v>238</v>
      </c>
      <c r="K2063" t="s">
        <v>159</v>
      </c>
      <c r="L2063" t="s">
        <v>155</v>
      </c>
      <c r="M2063" t="s">
        <v>155</v>
      </c>
      <c r="N2063" t="n">
        <v>-73.6008</v>
      </c>
      <c r="O2063" t="n">
        <v>40.716</v>
      </c>
      <c r="P2063" t="n">
        <v>11112</v>
      </c>
      <c r="Q2063" t="n">
        <v>6503</v>
      </c>
      <c r="R2063" t="n">
        <v>56.1</v>
      </c>
      <c r="S2063" t="n">
        <v>49.9</v>
      </c>
      <c r="T2063" t="n">
        <v>8.9</v>
      </c>
      <c r="U2063" t="n">
        <v>15.9</v>
      </c>
      <c r="V2063" t="n">
        <v>13.4</v>
      </c>
      <c r="W2063" t="n">
        <v>4.6</v>
      </c>
      <c r="X2063" t="n">
        <v>83</v>
      </c>
      <c r="Y2063" t="n">
        <v>67</v>
      </c>
      <c r="Z2063" t="n">
        <v>13</v>
      </c>
      <c r="AA2063" t="n">
        <v>1626</v>
      </c>
      <c r="AB2063" t="n">
        <v>67.1</v>
      </c>
      <c r="AC2063" t="n">
        <v>1626</v>
      </c>
      <c r="AD2063" t="n">
        <v>67.1</v>
      </c>
      <c r="AE2063" t="n">
        <v>56.6</v>
      </c>
      <c r="AF2063" t="n">
        <v>1704</v>
      </c>
      <c r="AG2063" t="n">
        <v>24</v>
      </c>
      <c r="AH2063" t="n">
        <v>93</v>
      </c>
      <c r="AI2063" t="n">
        <v>35687</v>
      </c>
      <c r="AJ2063" t="n">
        <v>29667</v>
      </c>
      <c r="AK2063" t="n">
        <v>31575</v>
      </c>
      <c r="AL2063" t="n">
        <v>35162</v>
      </c>
      <c r="AM2063" t="n">
        <v>38553</v>
      </c>
      <c r="AN2063" t="n">
        <v>37740</v>
      </c>
      <c r="AO2063"/>
      <c r="AP2063" t="n">
        <v>1259</v>
      </c>
      <c r="AQ2063" t="n">
        <v>1122</v>
      </c>
      <c r="AR2063" t="n">
        <v>442</v>
      </c>
    </row>
    <row r="2064">
      <c r="A2064" t="n">
        <v>191676</v>
      </c>
      <c r="B2064" t="s">
        <v>3348</v>
      </c>
      <c r="C2064" t="s">
        <v>2541</v>
      </c>
      <c r="D2064" t="s">
        <v>996</v>
      </c>
      <c r="E2064" t="s">
        <v>997</v>
      </c>
      <c r="F2064" t="s">
        <v>162</v>
      </c>
      <c r="G2064" t="s">
        <v>163</v>
      </c>
      <c r="H2064" t="s">
        <v>150</v>
      </c>
      <c r="I2064" t="s">
        <v>205</v>
      </c>
      <c r="J2064" t="s">
        <v>168</v>
      </c>
      <c r="K2064" t="s">
        <v>179</v>
      </c>
      <c r="L2064" t="s">
        <v>155</v>
      </c>
      <c r="M2064" t="s">
        <v>155</v>
      </c>
      <c r="N2064" t="n">
        <v>-78.1554</v>
      </c>
      <c r="O2064" t="n">
        <v>42.4261</v>
      </c>
      <c r="P2064" t="n">
        <v>1008</v>
      </c>
      <c r="Q2064" t="n">
        <v>961</v>
      </c>
      <c r="R2064" t="n">
        <v>63.4</v>
      </c>
      <c r="S2064" t="n">
        <v>72.4</v>
      </c>
      <c r="T2064" t="n">
        <v>7.5</v>
      </c>
      <c r="U2064" t="n">
        <v>1.1</v>
      </c>
      <c r="V2064" t="n">
        <v>2</v>
      </c>
      <c r="W2064" t="n">
        <v>5.1</v>
      </c>
      <c r="X2064" t="n">
        <v>77</v>
      </c>
      <c r="Y2064"/>
      <c r="Z2064" t="n">
        <v>13</v>
      </c>
      <c r="AA2064" t="n">
        <v>266</v>
      </c>
      <c r="AB2064" t="n">
        <v>64.7</v>
      </c>
      <c r="AC2064" t="n">
        <v>218</v>
      </c>
      <c r="AD2064" t="n">
        <v>66.1</v>
      </c>
      <c r="AE2064" t="n">
        <v>59.6</v>
      </c>
      <c r="AF2064" t="n">
        <v>175</v>
      </c>
      <c r="AG2064" t="n">
        <v>34</v>
      </c>
      <c r="AH2064" t="n">
        <v>90</v>
      </c>
      <c r="AI2064" t="n">
        <v>22358</v>
      </c>
      <c r="AJ2064" t="n">
        <v>17213</v>
      </c>
      <c r="AK2064" t="n">
        <v>17292</v>
      </c>
      <c r="AL2064" t="n">
        <v>20133</v>
      </c>
      <c r="AM2064" t="n">
        <v>22275</v>
      </c>
      <c r="AN2064" t="n">
        <v>25436</v>
      </c>
      <c r="AO2064" t="n">
        <v>21</v>
      </c>
      <c r="AP2064" t="n">
        <v>190</v>
      </c>
      <c r="AQ2064" t="n">
        <v>17</v>
      </c>
      <c r="AR2064"/>
    </row>
    <row r="2065">
      <c r="A2065" t="n">
        <v>191719</v>
      </c>
      <c r="B2065" t="s">
        <v>3349</v>
      </c>
      <c r="C2065" t="s">
        <v>257</v>
      </c>
      <c r="D2065" t="s">
        <v>996</v>
      </c>
      <c r="E2065" t="s">
        <v>997</v>
      </c>
      <c r="F2065" t="s">
        <v>173</v>
      </c>
      <c r="G2065" t="s">
        <v>149</v>
      </c>
      <c r="H2065" t="s">
        <v>174</v>
      </c>
      <c r="I2065" t="s">
        <v>151</v>
      </c>
      <c r="J2065" t="s">
        <v>152</v>
      </c>
      <c r="K2065" t="s">
        <v>176</v>
      </c>
      <c r="L2065" t="s">
        <v>155</v>
      </c>
      <c r="M2065" t="s">
        <v>155</v>
      </c>
      <c r="N2065" t="n">
        <v>-73.6837</v>
      </c>
      <c r="O2065" t="n">
        <v>42.6965</v>
      </c>
      <c r="P2065" t="n">
        <v>13709</v>
      </c>
      <c r="Q2065" t="n">
        <v>13709</v>
      </c>
      <c r="R2065" t="n">
        <v>52.6</v>
      </c>
      <c r="S2065" t="n">
        <v>65.2</v>
      </c>
      <c r="T2065" t="n">
        <v>10.7</v>
      </c>
      <c r="U2065" t="n">
        <v>7.4</v>
      </c>
      <c r="V2065" t="n">
        <v>8.7</v>
      </c>
      <c r="W2065" t="n">
        <v>0.2</v>
      </c>
      <c r="X2065" t="n">
        <v>61</v>
      </c>
      <c r="Y2065" t="n">
        <v>48</v>
      </c>
      <c r="Z2065" t="n">
        <v>17</v>
      </c>
      <c r="AA2065" t="n">
        <v>1475</v>
      </c>
      <c r="AB2065" t="n">
        <v>33</v>
      </c>
      <c r="AC2065"/>
      <c r="AD2065"/>
      <c r="AE2065"/>
      <c r="AF2065" t="n">
        <v>1592</v>
      </c>
      <c r="AG2065" t="n">
        <v>29</v>
      </c>
      <c r="AH2065" t="n">
        <v>42</v>
      </c>
      <c r="AI2065" t="n">
        <v>6959</v>
      </c>
      <c r="AJ2065" t="n">
        <v>3200</v>
      </c>
      <c r="AK2065" t="n">
        <v>5463</v>
      </c>
      <c r="AL2065" t="n">
        <v>9312</v>
      </c>
      <c r="AM2065" t="n">
        <v>11350</v>
      </c>
      <c r="AN2065" t="n">
        <v>13224</v>
      </c>
      <c r="AO2065" t="n">
        <v>1299</v>
      </c>
      <c r="AP2065"/>
      <c r="AQ2065"/>
      <c r="AR2065"/>
    </row>
    <row r="2066">
      <c r="A2066" t="n">
        <v>191728</v>
      </c>
      <c r="B2066" t="s">
        <v>3350</v>
      </c>
      <c r="C2066" t="s">
        <v>3243</v>
      </c>
      <c r="D2066" t="s">
        <v>996</v>
      </c>
      <c r="E2066" t="s">
        <v>997</v>
      </c>
      <c r="F2066" t="s">
        <v>279</v>
      </c>
      <c r="G2066" t="s">
        <v>189</v>
      </c>
      <c r="H2066" t="s">
        <v>174</v>
      </c>
      <c r="I2066" t="s">
        <v>186</v>
      </c>
      <c r="J2066" t="s">
        <v>168</v>
      </c>
      <c r="K2066"/>
      <c r="L2066" t="s">
        <v>155</v>
      </c>
      <c r="M2066" t="s">
        <v>155</v>
      </c>
      <c r="N2066" t="n">
        <v>-73.5011</v>
      </c>
      <c r="O2066" t="n">
        <v>40.728</v>
      </c>
      <c r="P2066" t="n">
        <v>1524</v>
      </c>
      <c r="Q2066" t="n">
        <v>1524</v>
      </c>
      <c r="R2066" t="n">
        <v>79.6</v>
      </c>
      <c r="S2066" t="n">
        <v>36.1</v>
      </c>
      <c r="T2066" t="n">
        <v>22.5</v>
      </c>
      <c r="U2066" t="n">
        <v>31.2</v>
      </c>
      <c r="V2066" t="n">
        <v>3.9</v>
      </c>
      <c r="W2066" t="n">
        <v>0</v>
      </c>
      <c r="X2066" t="n">
        <v>81</v>
      </c>
      <c r="Y2066" t="n">
        <v>84</v>
      </c>
      <c r="Z2066" t="n">
        <v>16</v>
      </c>
      <c r="AA2066" t="n">
        <v>667</v>
      </c>
      <c r="AB2066" t="n">
        <v>81.9</v>
      </c>
      <c r="AC2066"/>
      <c r="AD2066"/>
      <c r="AE2066"/>
      <c r="AF2066" t="n">
        <v>642</v>
      </c>
      <c r="AG2066" t="n">
        <v>65</v>
      </c>
      <c r="AH2066" t="n">
        <v>71</v>
      </c>
      <c r="AI2066" t="n">
        <v>23982</v>
      </c>
      <c r="AJ2066" t="n">
        <v>23705</v>
      </c>
      <c r="AK2066" t="n">
        <v>26508</v>
      </c>
      <c r="AL2066" t="n">
        <v>27063</v>
      </c>
      <c r="AM2066" t="n">
        <v>30982</v>
      </c>
      <c r="AN2066" t="n">
        <v>31514</v>
      </c>
      <c r="AO2066"/>
      <c r="AP2066"/>
      <c r="AQ2066"/>
      <c r="AR2066"/>
    </row>
    <row r="2067">
      <c r="A2067" t="n">
        <v>191931</v>
      </c>
      <c r="B2067" t="s">
        <v>3351</v>
      </c>
      <c r="C2067" t="s">
        <v>3352</v>
      </c>
      <c r="D2067" t="s">
        <v>996</v>
      </c>
      <c r="E2067" t="s">
        <v>997</v>
      </c>
      <c r="F2067" t="s">
        <v>162</v>
      </c>
      <c r="G2067" t="s">
        <v>163</v>
      </c>
      <c r="H2067" t="s">
        <v>150</v>
      </c>
      <c r="I2067" t="s">
        <v>186</v>
      </c>
      <c r="J2067" t="s">
        <v>168</v>
      </c>
      <c r="K2067" t="s">
        <v>153</v>
      </c>
      <c r="L2067" t="s">
        <v>155</v>
      </c>
      <c r="M2067" t="s">
        <v>155</v>
      </c>
      <c r="N2067" t="n">
        <v>-73.788</v>
      </c>
      <c r="O2067" t="n">
        <v>40.9257</v>
      </c>
      <c r="P2067" t="n">
        <v>4187</v>
      </c>
      <c r="Q2067" t="n">
        <v>3473</v>
      </c>
      <c r="R2067" t="n">
        <v>52.5</v>
      </c>
      <c r="S2067" t="n">
        <v>52.3</v>
      </c>
      <c r="T2067" t="n">
        <v>8.7</v>
      </c>
      <c r="U2067" t="n">
        <v>25.9</v>
      </c>
      <c r="V2067" t="n">
        <v>2.2</v>
      </c>
      <c r="W2067" t="n">
        <v>2.8</v>
      </c>
      <c r="X2067" t="n">
        <v>80</v>
      </c>
      <c r="Y2067"/>
      <c r="Z2067" t="n">
        <v>15</v>
      </c>
      <c r="AA2067" t="n">
        <v>860</v>
      </c>
      <c r="AB2067" t="n">
        <v>57.4</v>
      </c>
      <c r="AC2067" t="n">
        <v>860</v>
      </c>
      <c r="AD2067" t="n">
        <v>57.4</v>
      </c>
      <c r="AE2067" t="n">
        <v>50.6</v>
      </c>
      <c r="AF2067" t="n">
        <v>809</v>
      </c>
      <c r="AG2067" t="n">
        <v>26</v>
      </c>
      <c r="AH2067" t="n">
        <v>85</v>
      </c>
      <c r="AI2067" t="n">
        <v>28557</v>
      </c>
      <c r="AJ2067" t="n">
        <v>25063</v>
      </c>
      <c r="AK2067" t="n">
        <v>27463</v>
      </c>
      <c r="AL2067" t="n">
        <v>26714</v>
      </c>
      <c r="AM2067" t="n">
        <v>28595</v>
      </c>
      <c r="AN2067" t="n">
        <v>30466</v>
      </c>
      <c r="AO2067"/>
      <c r="AP2067" t="n">
        <v>569</v>
      </c>
      <c r="AQ2067" t="n">
        <v>257</v>
      </c>
      <c r="AR2067"/>
    </row>
    <row r="2068">
      <c r="A2068" t="n">
        <v>191940</v>
      </c>
      <c r="B2068" t="s">
        <v>3353</v>
      </c>
      <c r="C2068" t="s">
        <v>2644</v>
      </c>
      <c r="D2068" t="s">
        <v>996</v>
      </c>
      <c r="E2068" t="s">
        <v>997</v>
      </c>
      <c r="F2068" t="s">
        <v>551</v>
      </c>
      <c r="G2068" t="s">
        <v>163</v>
      </c>
      <c r="H2068" t="s">
        <v>200</v>
      </c>
      <c r="I2068" t="s">
        <v>186</v>
      </c>
      <c r="J2068" t="s">
        <v>164</v>
      </c>
      <c r="K2068"/>
      <c r="L2068" t="s">
        <v>155</v>
      </c>
      <c r="M2068" t="s">
        <v>155</v>
      </c>
      <c r="N2068" t="n">
        <v>-77.5721</v>
      </c>
      <c r="O2068" t="n">
        <v>43.198</v>
      </c>
      <c r="P2068" t="n">
        <v>294</v>
      </c>
      <c r="Q2068" t="n">
        <v>294</v>
      </c>
      <c r="R2068" t="n">
        <v>89.1</v>
      </c>
      <c r="S2068" t="n">
        <v>32.7</v>
      </c>
      <c r="T2068" t="n">
        <v>51</v>
      </c>
      <c r="U2068" t="n">
        <v>8.8</v>
      </c>
      <c r="V2068" t="n">
        <v>0.3</v>
      </c>
      <c r="W2068" t="n">
        <v>0</v>
      </c>
      <c r="X2068" t="n">
        <v>72</v>
      </c>
      <c r="Y2068"/>
      <c r="Z2068" t="n">
        <v>8</v>
      </c>
      <c r="AA2068"/>
      <c r="AB2068"/>
      <c r="AC2068"/>
      <c r="AD2068"/>
      <c r="AE2068"/>
      <c r="AF2068" t="n">
        <v>45</v>
      </c>
      <c r="AG2068" t="n">
        <v>65</v>
      </c>
      <c r="AH2068" t="n">
        <v>67</v>
      </c>
      <c r="AI2068" t="n">
        <v>15498</v>
      </c>
      <c r="AJ2068" t="n">
        <v>15852</v>
      </c>
      <c r="AK2068" t="n">
        <v>15946</v>
      </c>
      <c r="AL2068" t="n">
        <v>15597</v>
      </c>
      <c r="AM2068" t="n">
        <v>14462</v>
      </c>
      <c r="AN2068" t="n">
        <v>19620</v>
      </c>
      <c r="AO2068"/>
      <c r="AP2068"/>
      <c r="AQ2068"/>
      <c r="AR2068"/>
    </row>
    <row r="2069">
      <c r="A2069" t="n">
        <v>191959</v>
      </c>
      <c r="B2069" t="s">
        <v>3354</v>
      </c>
      <c r="C2069" t="s">
        <v>3355</v>
      </c>
      <c r="D2069" t="s">
        <v>996</v>
      </c>
      <c r="E2069" t="s">
        <v>997</v>
      </c>
      <c r="F2069" t="s">
        <v>279</v>
      </c>
      <c r="G2069" t="s">
        <v>189</v>
      </c>
      <c r="H2069" t="s">
        <v>174</v>
      </c>
      <c r="I2069" t="s">
        <v>186</v>
      </c>
      <c r="J2069" t="s">
        <v>164</v>
      </c>
      <c r="K2069" t="s">
        <v>176</v>
      </c>
      <c r="L2069" t="s">
        <v>155</v>
      </c>
      <c r="M2069" t="s">
        <v>155</v>
      </c>
      <c r="N2069" t="n">
        <v>-73.4168</v>
      </c>
      <c r="O2069" t="n">
        <v>40.6756</v>
      </c>
      <c r="P2069" t="n">
        <v>77</v>
      </c>
      <c r="Q2069" t="n">
        <v>77</v>
      </c>
      <c r="R2069" t="n">
        <v>20.8</v>
      </c>
      <c r="S2069" t="n">
        <v>40.3</v>
      </c>
      <c r="T2069" t="n">
        <v>11.7</v>
      </c>
      <c r="U2069" t="n">
        <v>28.6</v>
      </c>
      <c r="V2069" t="n">
        <v>1.3</v>
      </c>
      <c r="W2069" t="n">
        <v>0</v>
      </c>
      <c r="X2069" t="n">
        <v>86</v>
      </c>
      <c r="Y2069"/>
      <c r="Z2069" t="n">
        <v>18</v>
      </c>
      <c r="AA2069" t="n">
        <v>26</v>
      </c>
      <c r="AB2069" t="n">
        <v>76.9</v>
      </c>
      <c r="AC2069"/>
      <c r="AD2069"/>
      <c r="AE2069"/>
      <c r="AF2069" t="n">
        <v>30</v>
      </c>
      <c r="AG2069" t="n">
        <v>70</v>
      </c>
      <c r="AH2069" t="n">
        <v>79</v>
      </c>
      <c r="AI2069" t="n">
        <v>23047</v>
      </c>
      <c r="AJ2069" t="n">
        <v>19066</v>
      </c>
      <c r="AK2069" t="n">
        <v>18421</v>
      </c>
      <c r="AL2069" t="n">
        <v>20502</v>
      </c>
      <c r="AM2069" t="n">
        <v>29951</v>
      </c>
      <c r="AN2069" t="n">
        <v>29368</v>
      </c>
      <c r="AO2069" t="n">
        <v>34</v>
      </c>
      <c r="AP2069"/>
      <c r="AQ2069"/>
      <c r="AR2069"/>
    </row>
    <row r="2070">
      <c r="A2070" t="n">
        <v>191968</v>
      </c>
      <c r="B2070" t="s">
        <v>3356</v>
      </c>
      <c r="C2070" t="s">
        <v>3281</v>
      </c>
      <c r="D2070" t="s">
        <v>996</v>
      </c>
      <c r="E2070" t="s">
        <v>997</v>
      </c>
      <c r="F2070" t="s">
        <v>162</v>
      </c>
      <c r="G2070" t="s">
        <v>163</v>
      </c>
      <c r="H2070" t="s">
        <v>150</v>
      </c>
      <c r="I2070" t="s">
        <v>186</v>
      </c>
      <c r="J2070" t="s">
        <v>168</v>
      </c>
      <c r="K2070" t="s">
        <v>153</v>
      </c>
      <c r="L2070" t="s">
        <v>155</v>
      </c>
      <c r="M2070" t="s">
        <v>155</v>
      </c>
      <c r="N2070" t="n">
        <v>-76.4941</v>
      </c>
      <c r="O2070" t="n">
        <v>42.4222</v>
      </c>
      <c r="P2070" t="n">
        <v>5472</v>
      </c>
      <c r="Q2070" t="n">
        <v>4831</v>
      </c>
      <c r="R2070" t="n">
        <v>55.1</v>
      </c>
      <c r="S2070" t="n">
        <v>70.9</v>
      </c>
      <c r="T2070" t="n">
        <v>5.2</v>
      </c>
      <c r="U2070" t="n">
        <v>10.1</v>
      </c>
      <c r="V2070" t="n">
        <v>3.7</v>
      </c>
      <c r="W2070" t="n">
        <v>3</v>
      </c>
      <c r="X2070" t="n">
        <v>83</v>
      </c>
      <c r="Y2070" t="n">
        <v>50</v>
      </c>
      <c r="Z2070" t="n">
        <v>10</v>
      </c>
      <c r="AA2070" t="n">
        <v>1622</v>
      </c>
      <c r="AB2070" t="n">
        <v>74.1</v>
      </c>
      <c r="AC2070" t="n">
        <v>1622</v>
      </c>
      <c r="AD2070" t="n">
        <v>74.1</v>
      </c>
      <c r="AE2070" t="n">
        <v>67.8</v>
      </c>
      <c r="AF2070" t="n">
        <v>1309</v>
      </c>
      <c r="AG2070" t="n">
        <v>19</v>
      </c>
      <c r="AH2070" t="n">
        <v>96</v>
      </c>
      <c r="AI2070" t="n">
        <v>34297</v>
      </c>
      <c r="AJ2070" t="n">
        <v>22208</v>
      </c>
      <c r="AK2070" t="n">
        <v>23940</v>
      </c>
      <c r="AL2070" t="n">
        <v>29170</v>
      </c>
      <c r="AM2070" t="n">
        <v>31953</v>
      </c>
      <c r="AN2070" t="n">
        <v>37581</v>
      </c>
      <c r="AO2070"/>
      <c r="AP2070" t="n">
        <v>1178</v>
      </c>
      <c r="AQ2070" t="n">
        <v>183</v>
      </c>
      <c r="AR2070" t="n">
        <v>90</v>
      </c>
    </row>
    <row r="2071">
      <c r="A2071" t="n">
        <v>191986</v>
      </c>
      <c r="B2071" t="s">
        <v>3357</v>
      </c>
      <c r="C2071" t="s">
        <v>3358</v>
      </c>
      <c r="D2071" t="s">
        <v>996</v>
      </c>
      <c r="E2071" t="s">
        <v>997</v>
      </c>
      <c r="F2071" t="s">
        <v>173</v>
      </c>
      <c r="G2071" t="s">
        <v>149</v>
      </c>
      <c r="H2071" t="s">
        <v>174</v>
      </c>
      <c r="I2071" t="s">
        <v>175</v>
      </c>
      <c r="J2071" t="s">
        <v>168</v>
      </c>
      <c r="K2071" t="s">
        <v>176</v>
      </c>
      <c r="L2071" t="s">
        <v>155</v>
      </c>
      <c r="M2071" t="s">
        <v>155</v>
      </c>
      <c r="N2071" t="n">
        <v>-79.219</v>
      </c>
      <c r="O2071" t="n">
        <v>42.1146</v>
      </c>
      <c r="P2071" t="n">
        <v>4592</v>
      </c>
      <c r="Q2071" t="n">
        <v>4592</v>
      </c>
      <c r="R2071" t="n">
        <v>56.1</v>
      </c>
      <c r="S2071" t="n">
        <v>78.9</v>
      </c>
      <c r="T2071" t="n">
        <v>2.8</v>
      </c>
      <c r="U2071" t="n">
        <v>7.2</v>
      </c>
      <c r="V2071" t="n">
        <v>1</v>
      </c>
      <c r="W2071" t="n">
        <v>1.9</v>
      </c>
      <c r="X2071" t="n">
        <v>59</v>
      </c>
      <c r="Y2071" t="n">
        <v>47</v>
      </c>
      <c r="Z2071" t="n">
        <v>16</v>
      </c>
      <c r="AA2071" t="n">
        <v>582</v>
      </c>
      <c r="AB2071" t="n">
        <v>33.7</v>
      </c>
      <c r="AC2071"/>
      <c r="AD2071"/>
      <c r="AE2071"/>
      <c r="AF2071" t="n">
        <v>506</v>
      </c>
      <c r="AG2071" t="n">
        <v>21</v>
      </c>
      <c r="AH2071" t="n">
        <v>33</v>
      </c>
      <c r="AI2071" t="n">
        <v>9919</v>
      </c>
      <c r="AJ2071" t="n">
        <v>6549</v>
      </c>
      <c r="AK2071" t="n">
        <v>8535</v>
      </c>
      <c r="AL2071" t="n">
        <v>12147</v>
      </c>
      <c r="AM2071" t="n">
        <v>14585</v>
      </c>
      <c r="AN2071" t="n">
        <v>14656</v>
      </c>
      <c r="AO2071" t="n">
        <v>449</v>
      </c>
      <c r="AP2071"/>
      <c r="AQ2071"/>
      <c r="AR2071"/>
    </row>
    <row r="2072">
      <c r="A2072" t="n">
        <v>192004</v>
      </c>
      <c r="B2072" t="s">
        <v>3359</v>
      </c>
      <c r="C2072" t="s">
        <v>3358</v>
      </c>
      <c r="D2072" t="s">
        <v>996</v>
      </c>
      <c r="E2072" t="s">
        <v>997</v>
      </c>
      <c r="F2072" t="s">
        <v>188</v>
      </c>
      <c r="G2072" t="s">
        <v>189</v>
      </c>
      <c r="H2072" t="s">
        <v>150</v>
      </c>
      <c r="I2072" t="s">
        <v>175</v>
      </c>
      <c r="J2072" t="s">
        <v>164</v>
      </c>
      <c r="K2072" t="s">
        <v>209</v>
      </c>
      <c r="L2072" t="s">
        <v>155</v>
      </c>
      <c r="M2072" t="s">
        <v>155</v>
      </c>
      <c r="N2072" t="n">
        <v>-79.2496</v>
      </c>
      <c r="O2072" t="n">
        <v>42.0955</v>
      </c>
      <c r="P2072" t="n">
        <v>353</v>
      </c>
      <c r="Q2072" t="n">
        <v>353</v>
      </c>
      <c r="R2072" t="n">
        <v>74.2</v>
      </c>
      <c r="S2072" t="n">
        <v>65.4</v>
      </c>
      <c r="T2072" t="n">
        <v>2.5</v>
      </c>
      <c r="U2072" t="n">
        <v>14.2</v>
      </c>
      <c r="V2072" t="n">
        <v>0</v>
      </c>
      <c r="W2072" t="n">
        <v>0</v>
      </c>
      <c r="X2072"/>
      <c r="Y2072"/>
      <c r="Z2072" t="n">
        <v>50</v>
      </c>
      <c r="AA2072" t="n">
        <v>114</v>
      </c>
      <c r="AB2072" t="n">
        <v>60.5</v>
      </c>
      <c r="AC2072"/>
      <c r="AD2072"/>
      <c r="AE2072"/>
      <c r="AF2072" t="n">
        <v>96</v>
      </c>
      <c r="AG2072" t="n">
        <v>69</v>
      </c>
      <c r="AH2072" t="n">
        <v>97</v>
      </c>
      <c r="AI2072" t="n">
        <v>7230</v>
      </c>
      <c r="AJ2072" t="n">
        <v>8013</v>
      </c>
      <c r="AK2072" t="n">
        <v>6069</v>
      </c>
      <c r="AL2072" t="n">
        <v>7718</v>
      </c>
      <c r="AM2072" t="n">
        <v>10937</v>
      </c>
      <c r="AN2072" t="n">
        <v>10509</v>
      </c>
      <c r="AO2072" t="n">
        <v>67</v>
      </c>
      <c r="AP2072" t="n">
        <v>37</v>
      </c>
      <c r="AQ2072"/>
      <c r="AR2072"/>
    </row>
    <row r="2073">
      <c r="A2073" t="n">
        <v>192022</v>
      </c>
      <c r="B2073" t="s">
        <v>3360</v>
      </c>
      <c r="C2073" t="s">
        <v>3361</v>
      </c>
      <c r="D2073" t="s">
        <v>996</v>
      </c>
      <c r="E2073" t="s">
        <v>997</v>
      </c>
      <c r="F2073" t="s">
        <v>173</v>
      </c>
      <c r="G2073" t="s">
        <v>149</v>
      </c>
      <c r="H2073" t="s">
        <v>174</v>
      </c>
      <c r="I2073" t="s">
        <v>151</v>
      </c>
      <c r="J2073" t="s">
        <v>168</v>
      </c>
      <c r="K2073" t="s">
        <v>176</v>
      </c>
      <c r="L2073" t="s">
        <v>155</v>
      </c>
      <c r="M2073" t="s">
        <v>155</v>
      </c>
      <c r="N2073" t="n">
        <v>-75.9351</v>
      </c>
      <c r="O2073" t="n">
        <v>43.9928</v>
      </c>
      <c r="P2073" t="n">
        <v>3294</v>
      </c>
      <c r="Q2073" t="n">
        <v>3294</v>
      </c>
      <c r="R2073" t="n">
        <v>61.7</v>
      </c>
      <c r="S2073" t="n">
        <v>66</v>
      </c>
      <c r="T2073" t="n">
        <v>6.7</v>
      </c>
      <c r="U2073" t="n">
        <v>8.8</v>
      </c>
      <c r="V2073" t="n">
        <v>2.3</v>
      </c>
      <c r="W2073" t="n">
        <v>1.1</v>
      </c>
      <c r="X2073" t="n">
        <v>58</v>
      </c>
      <c r="Y2073" t="n">
        <v>37</v>
      </c>
      <c r="Z2073" t="n">
        <v>18</v>
      </c>
      <c r="AA2073" t="n">
        <v>506</v>
      </c>
      <c r="AB2073" t="n">
        <v>26.3</v>
      </c>
      <c r="AC2073"/>
      <c r="AD2073"/>
      <c r="AE2073"/>
      <c r="AF2073" t="n">
        <v>446</v>
      </c>
      <c r="AG2073" t="n">
        <v>33</v>
      </c>
      <c r="AH2073" t="n">
        <v>43</v>
      </c>
      <c r="AI2073" t="n">
        <v>10487</v>
      </c>
      <c r="AJ2073" t="n">
        <v>8156</v>
      </c>
      <c r="AK2073" t="n">
        <v>9870</v>
      </c>
      <c r="AL2073" t="n">
        <v>13190</v>
      </c>
      <c r="AM2073" t="n">
        <v>15247</v>
      </c>
      <c r="AN2073" t="n">
        <v>16596</v>
      </c>
      <c r="AO2073" t="n">
        <v>336</v>
      </c>
      <c r="AP2073"/>
      <c r="AQ2073"/>
      <c r="AR2073"/>
    </row>
    <row r="2074">
      <c r="A2074" t="n">
        <v>192040</v>
      </c>
      <c r="B2074" t="s">
        <v>3362</v>
      </c>
      <c r="C2074" t="s">
        <v>3221</v>
      </c>
      <c r="D2074" t="s">
        <v>996</v>
      </c>
      <c r="E2074" t="s">
        <v>997</v>
      </c>
      <c r="F2074" t="s">
        <v>162</v>
      </c>
      <c r="G2074" t="s">
        <v>163</v>
      </c>
      <c r="H2074" t="s">
        <v>150</v>
      </c>
      <c r="I2074" t="s">
        <v>151</v>
      </c>
      <c r="J2074" t="s">
        <v>164</v>
      </c>
      <c r="K2074" t="s">
        <v>209</v>
      </c>
      <c r="L2074" t="s">
        <v>155</v>
      </c>
      <c r="M2074" t="s">
        <v>155</v>
      </c>
      <c r="N2074" t="n">
        <v>-73.9606</v>
      </c>
      <c r="O2074" t="n">
        <v>40.8119</v>
      </c>
      <c r="P2074" t="n">
        <v>326</v>
      </c>
      <c r="Q2074" t="n">
        <v>154</v>
      </c>
      <c r="R2074" t="n">
        <v>58.4</v>
      </c>
      <c r="S2074" t="n">
        <v>83.1</v>
      </c>
      <c r="T2074" t="n">
        <v>0</v>
      </c>
      <c r="U2074" t="n">
        <v>5.2</v>
      </c>
      <c r="V2074" t="n">
        <v>0.6</v>
      </c>
      <c r="W2074" t="n">
        <v>1.9</v>
      </c>
      <c r="X2074" t="n">
        <v>100</v>
      </c>
      <c r="Y2074"/>
      <c r="Z2074" t="n">
        <v>8</v>
      </c>
      <c r="AA2074" t="n">
        <v>38</v>
      </c>
      <c r="AB2074" t="n">
        <v>86.8</v>
      </c>
      <c r="AC2074" t="n">
        <v>38</v>
      </c>
      <c r="AD2074" t="n">
        <v>86.8</v>
      </c>
      <c r="AE2074" t="n">
        <v>84.2</v>
      </c>
      <c r="AF2074" t="n">
        <v>40</v>
      </c>
      <c r="AG2074" t="n">
        <v>5</v>
      </c>
      <c r="AH2074" t="n">
        <v>65</v>
      </c>
      <c r="AI2074" t="n">
        <v>54588</v>
      </c>
      <c r="AJ2074" t="n">
        <v>18385</v>
      </c>
      <c r="AK2074"/>
      <c r="AL2074" t="n">
        <v>26934</v>
      </c>
      <c r="AM2074"/>
      <c r="AN2074" t="n">
        <v>36829</v>
      </c>
      <c r="AO2074"/>
      <c r="AP2074" t="n">
        <v>36</v>
      </c>
      <c r="AQ2074" t="n">
        <v>36</v>
      </c>
      <c r="AR2074" t="n">
        <v>3</v>
      </c>
    </row>
    <row r="2075">
      <c r="A2075" t="n">
        <v>192110</v>
      </c>
      <c r="B2075" t="s">
        <v>3363</v>
      </c>
      <c r="C2075" t="s">
        <v>3221</v>
      </c>
      <c r="D2075" t="s">
        <v>996</v>
      </c>
      <c r="E2075" t="s">
        <v>997</v>
      </c>
      <c r="F2075" t="s">
        <v>162</v>
      </c>
      <c r="G2075" t="s">
        <v>163</v>
      </c>
      <c r="H2075" t="s">
        <v>150</v>
      </c>
      <c r="I2075" t="s">
        <v>151</v>
      </c>
      <c r="J2075" t="s">
        <v>168</v>
      </c>
      <c r="K2075" t="s">
        <v>209</v>
      </c>
      <c r="L2075" t="s">
        <v>155</v>
      </c>
      <c r="M2075" t="s">
        <v>155</v>
      </c>
      <c r="N2075" t="n">
        <v>-73.9829</v>
      </c>
      <c r="O2075" t="n">
        <v>40.7737</v>
      </c>
      <c r="P2075" t="n">
        <v>1061</v>
      </c>
      <c r="Q2075" t="n">
        <v>661</v>
      </c>
      <c r="R2075" t="n">
        <v>48</v>
      </c>
      <c r="S2075" t="n">
        <v>29.8</v>
      </c>
      <c r="T2075" t="n">
        <v>6.1</v>
      </c>
      <c r="U2075" t="n">
        <v>8.3</v>
      </c>
      <c r="V2075" t="n">
        <v>12.6</v>
      </c>
      <c r="W2075" t="n">
        <v>23.1</v>
      </c>
      <c r="X2075" t="n">
        <v>97</v>
      </c>
      <c r="Y2075"/>
      <c r="Z2075" t="n">
        <v>4</v>
      </c>
      <c r="AA2075" t="n">
        <v>110</v>
      </c>
      <c r="AB2075" t="n">
        <v>90</v>
      </c>
      <c r="AC2075" t="n">
        <v>108</v>
      </c>
      <c r="AD2075" t="n">
        <v>88</v>
      </c>
      <c r="AE2075" t="n">
        <v>83.3</v>
      </c>
      <c r="AF2075" t="n">
        <v>107</v>
      </c>
      <c r="AG2075" t="n">
        <v>13</v>
      </c>
      <c r="AH2075" t="n">
        <v>77</v>
      </c>
      <c r="AI2075" t="n">
        <v>42468</v>
      </c>
      <c r="AJ2075" t="n">
        <v>19135</v>
      </c>
      <c r="AK2075" t="n">
        <v>15645</v>
      </c>
      <c r="AL2075" t="n">
        <v>30694</v>
      </c>
      <c r="AM2075" t="n">
        <v>34340</v>
      </c>
      <c r="AN2075" t="n">
        <v>48999</v>
      </c>
      <c r="AO2075"/>
      <c r="AP2075" t="n">
        <v>105</v>
      </c>
      <c r="AQ2075" t="n">
        <v>125</v>
      </c>
      <c r="AR2075" t="n">
        <v>8</v>
      </c>
    </row>
    <row r="2076">
      <c r="A2076" t="n">
        <v>192165</v>
      </c>
      <c r="B2076" t="s">
        <v>3364</v>
      </c>
      <c r="C2076" t="s">
        <v>3365</v>
      </c>
      <c r="D2076" t="s">
        <v>996</v>
      </c>
      <c r="E2076" t="s">
        <v>997</v>
      </c>
      <c r="F2076" t="s">
        <v>162</v>
      </c>
      <c r="G2076" t="s">
        <v>163</v>
      </c>
      <c r="H2076" t="s">
        <v>150</v>
      </c>
      <c r="I2076" t="s">
        <v>205</v>
      </c>
      <c r="J2076" t="s">
        <v>164</v>
      </c>
      <c r="K2076" t="s">
        <v>209</v>
      </c>
      <c r="L2076" t="s">
        <v>155</v>
      </c>
      <c r="M2076" t="s">
        <v>155</v>
      </c>
      <c r="N2076" t="n">
        <v>-73.8149</v>
      </c>
      <c r="O2076" t="n">
        <v>41.2205</v>
      </c>
      <c r="P2076" t="n">
        <v>190</v>
      </c>
      <c r="Q2076" t="n">
        <v>190</v>
      </c>
      <c r="R2076" t="n">
        <v>0</v>
      </c>
      <c r="S2076" t="n">
        <v>100</v>
      </c>
      <c r="T2076" t="n">
        <v>0</v>
      </c>
      <c r="U2076" t="n">
        <v>0</v>
      </c>
      <c r="V2076" t="n">
        <v>0</v>
      </c>
      <c r="W2076" t="n">
        <v>0</v>
      </c>
      <c r="X2076" t="n">
        <v>98</v>
      </c>
      <c r="Y2076"/>
      <c r="Z2076" t="n">
        <v>15</v>
      </c>
      <c r="AA2076" t="n">
        <v>49</v>
      </c>
      <c r="AB2076" t="n">
        <v>46.9</v>
      </c>
      <c r="AC2076" t="n">
        <v>49</v>
      </c>
      <c r="AD2076" t="n">
        <v>46.9</v>
      </c>
      <c r="AE2076"/>
      <c r="AF2076" t="n">
        <v>51</v>
      </c>
      <c r="AG2076" t="n">
        <v>87</v>
      </c>
      <c r="AH2076" t="n">
        <v>100</v>
      </c>
      <c r="AI2076" t="n">
        <v>4090</v>
      </c>
      <c r="AJ2076" t="n">
        <v>2334</v>
      </c>
      <c r="AK2076" t="n">
        <v>3492</v>
      </c>
      <c r="AL2076" t="n">
        <v>5421</v>
      </c>
      <c r="AM2076" t="n">
        <v>5535</v>
      </c>
      <c r="AN2076"/>
      <c r="AO2076"/>
      <c r="AP2076" t="n">
        <v>18</v>
      </c>
      <c r="AQ2076"/>
      <c r="AR2076"/>
    </row>
    <row r="2077">
      <c r="A2077" t="n">
        <v>192192</v>
      </c>
      <c r="B2077" t="s">
        <v>3366</v>
      </c>
      <c r="C2077" t="s">
        <v>3367</v>
      </c>
      <c r="D2077" t="s">
        <v>996</v>
      </c>
      <c r="E2077" t="s">
        <v>997</v>
      </c>
      <c r="F2077" t="s">
        <v>162</v>
      </c>
      <c r="G2077" t="s">
        <v>163</v>
      </c>
      <c r="H2077" t="s">
        <v>150</v>
      </c>
      <c r="I2077" t="s">
        <v>175</v>
      </c>
      <c r="J2077" t="s">
        <v>168</v>
      </c>
      <c r="K2077" t="s">
        <v>153</v>
      </c>
      <c r="L2077" t="s">
        <v>155</v>
      </c>
      <c r="M2077" t="s">
        <v>155</v>
      </c>
      <c r="N2077" t="n">
        <v>-77.0906</v>
      </c>
      <c r="O2077" t="n">
        <v>42.6153</v>
      </c>
      <c r="P2077" t="n">
        <v>1429</v>
      </c>
      <c r="Q2077" t="n">
        <v>991</v>
      </c>
      <c r="R2077" t="n">
        <v>74.8</v>
      </c>
      <c r="S2077" t="n">
        <v>79.2</v>
      </c>
      <c r="T2077" t="n">
        <v>5.3</v>
      </c>
      <c r="U2077" t="n">
        <v>5.9</v>
      </c>
      <c r="V2077" t="n">
        <v>0.7</v>
      </c>
      <c r="W2077" t="n">
        <v>2</v>
      </c>
      <c r="X2077" t="n">
        <v>71</v>
      </c>
      <c r="Y2077"/>
      <c r="Z2077" t="n">
        <v>11</v>
      </c>
      <c r="AA2077" t="n">
        <v>367</v>
      </c>
      <c r="AB2077" t="n">
        <v>48.8</v>
      </c>
      <c r="AC2077" t="n">
        <v>367</v>
      </c>
      <c r="AD2077" t="n">
        <v>48.8</v>
      </c>
      <c r="AE2077" t="n">
        <v>43.9</v>
      </c>
      <c r="AF2077" t="n">
        <v>211</v>
      </c>
      <c r="AG2077" t="n">
        <v>44</v>
      </c>
      <c r="AH2077" t="n">
        <v>95</v>
      </c>
      <c r="AI2077" t="n">
        <v>26153</v>
      </c>
      <c r="AJ2077" t="n">
        <v>18659</v>
      </c>
      <c r="AK2077" t="n">
        <v>18938</v>
      </c>
      <c r="AL2077" t="n">
        <v>22008</v>
      </c>
      <c r="AM2077" t="n">
        <v>29685</v>
      </c>
      <c r="AN2077" t="n">
        <v>31596</v>
      </c>
      <c r="AO2077"/>
      <c r="AP2077" t="n">
        <v>263</v>
      </c>
      <c r="AQ2077" t="n">
        <v>112</v>
      </c>
      <c r="AR2077"/>
    </row>
    <row r="2078">
      <c r="A2078" t="n">
        <v>192271</v>
      </c>
      <c r="B2078" t="s">
        <v>3368</v>
      </c>
      <c r="C2078" t="s">
        <v>3221</v>
      </c>
      <c r="D2078" t="s">
        <v>996</v>
      </c>
      <c r="E2078" t="s">
        <v>997</v>
      </c>
      <c r="F2078" t="s">
        <v>188</v>
      </c>
      <c r="G2078" t="s">
        <v>189</v>
      </c>
      <c r="H2078" t="s">
        <v>150</v>
      </c>
      <c r="I2078" t="s">
        <v>151</v>
      </c>
      <c r="J2078" t="s">
        <v>168</v>
      </c>
      <c r="K2078" t="s">
        <v>209</v>
      </c>
      <c r="L2078" t="s">
        <v>155</v>
      </c>
      <c r="M2078" t="s">
        <v>155</v>
      </c>
      <c r="N2078" t="n">
        <v>-73.9794</v>
      </c>
      <c r="O2078" t="n">
        <v>40.755</v>
      </c>
      <c r="P2078" t="n">
        <v>1801</v>
      </c>
      <c r="Q2078" t="n">
        <v>1390</v>
      </c>
      <c r="R2078" t="n">
        <v>89.3</v>
      </c>
      <c r="S2078" t="n">
        <v>37.3</v>
      </c>
      <c r="T2078" t="n">
        <v>23.2</v>
      </c>
      <c r="U2078" t="n">
        <v>20.3</v>
      </c>
      <c r="V2078" t="n">
        <v>7</v>
      </c>
      <c r="W2078" t="n">
        <v>9.6</v>
      </c>
      <c r="X2078" t="n">
        <v>68</v>
      </c>
      <c r="Y2078" t="n">
        <v>33</v>
      </c>
      <c r="Z2078" t="n">
        <v>22</v>
      </c>
      <c r="AA2078" t="n">
        <v>268</v>
      </c>
      <c r="AB2078" t="n">
        <v>53</v>
      </c>
      <c r="AC2078" t="n">
        <v>253</v>
      </c>
      <c r="AD2078" t="n">
        <v>54.5</v>
      </c>
      <c r="AE2078" t="n">
        <v>45.8</v>
      </c>
      <c r="AF2078" t="n">
        <v>235</v>
      </c>
      <c r="AG2078" t="n">
        <v>36</v>
      </c>
      <c r="AH2078" t="n">
        <v>92</v>
      </c>
      <c r="AI2078" t="n">
        <v>39389</v>
      </c>
      <c r="AJ2078" t="n">
        <v>34976</v>
      </c>
      <c r="AK2078" t="n">
        <v>34711</v>
      </c>
      <c r="AL2078" t="n">
        <v>36462</v>
      </c>
      <c r="AM2078" t="n">
        <v>38508</v>
      </c>
      <c r="AN2078" t="n">
        <v>40413</v>
      </c>
      <c r="AO2078" t="n">
        <v>14</v>
      </c>
      <c r="AP2078" t="n">
        <v>243</v>
      </c>
      <c r="AQ2078" t="n">
        <v>156</v>
      </c>
      <c r="AR2078"/>
    </row>
    <row r="2079">
      <c r="A2079" t="n">
        <v>192323</v>
      </c>
      <c r="B2079" t="s">
        <v>3369</v>
      </c>
      <c r="C2079" t="s">
        <v>3370</v>
      </c>
      <c r="D2079" t="s">
        <v>996</v>
      </c>
      <c r="E2079" t="s">
        <v>997</v>
      </c>
      <c r="F2079" t="s">
        <v>162</v>
      </c>
      <c r="G2079" t="s">
        <v>163</v>
      </c>
      <c r="H2079" t="s">
        <v>150</v>
      </c>
      <c r="I2079" t="s">
        <v>186</v>
      </c>
      <c r="J2079" t="s">
        <v>168</v>
      </c>
      <c r="K2079" t="s">
        <v>153</v>
      </c>
      <c r="L2079" t="s">
        <v>155</v>
      </c>
      <c r="M2079" t="s">
        <v>155</v>
      </c>
      <c r="N2079" t="n">
        <v>-76.0904</v>
      </c>
      <c r="O2079" t="n">
        <v>43.0492</v>
      </c>
      <c r="P2079" t="n">
        <v>3581</v>
      </c>
      <c r="Q2079" t="n">
        <v>2804</v>
      </c>
      <c r="R2079" t="n">
        <v>61.6</v>
      </c>
      <c r="S2079" t="n">
        <v>70.9</v>
      </c>
      <c r="T2079" t="n">
        <v>8.2</v>
      </c>
      <c r="U2079" t="n">
        <v>8.5</v>
      </c>
      <c r="V2079" t="n">
        <v>4.6</v>
      </c>
      <c r="W2079" t="n">
        <v>2.1</v>
      </c>
      <c r="X2079" t="n">
        <v>84</v>
      </c>
      <c r="Y2079" t="n">
        <v>0</v>
      </c>
      <c r="Z2079" t="n">
        <v>12</v>
      </c>
      <c r="AA2079" t="n">
        <v>541</v>
      </c>
      <c r="AB2079" t="n">
        <v>71</v>
      </c>
      <c r="AC2079" t="n">
        <v>541</v>
      </c>
      <c r="AD2079" t="n">
        <v>71</v>
      </c>
      <c r="AE2079" t="n">
        <v>63.8</v>
      </c>
      <c r="AF2079" t="n">
        <v>601</v>
      </c>
      <c r="AG2079" t="n">
        <v>30</v>
      </c>
      <c r="AH2079" t="n">
        <v>87</v>
      </c>
      <c r="AI2079" t="n">
        <v>22139</v>
      </c>
      <c r="AJ2079" t="n">
        <v>15335</v>
      </c>
      <c r="AK2079" t="n">
        <v>14671</v>
      </c>
      <c r="AL2079" t="n">
        <v>21940</v>
      </c>
      <c r="AM2079" t="n">
        <v>23554</v>
      </c>
      <c r="AN2079" t="n">
        <v>26281</v>
      </c>
      <c r="AO2079"/>
      <c r="AP2079" t="n">
        <v>602</v>
      </c>
      <c r="AQ2079" t="n">
        <v>244</v>
      </c>
      <c r="AR2079" t="n">
        <v>2</v>
      </c>
    </row>
    <row r="2080">
      <c r="A2080" t="n">
        <v>192448</v>
      </c>
      <c r="B2080" t="s">
        <v>3371</v>
      </c>
      <c r="C2080" t="s">
        <v>3372</v>
      </c>
      <c r="D2080" t="s">
        <v>996</v>
      </c>
      <c r="E2080" t="s">
        <v>997</v>
      </c>
      <c r="F2080" t="s">
        <v>162</v>
      </c>
      <c r="G2080" t="s">
        <v>163</v>
      </c>
      <c r="H2080" t="s">
        <v>150</v>
      </c>
      <c r="I2080" t="s">
        <v>186</v>
      </c>
      <c r="J2080" t="s">
        <v>238</v>
      </c>
      <c r="K2080" t="s">
        <v>159</v>
      </c>
      <c r="L2080" t="s">
        <v>155</v>
      </c>
      <c r="M2080" t="s">
        <v>155</v>
      </c>
      <c r="N2080" t="n">
        <v>-73.5937</v>
      </c>
      <c r="O2080" t="n">
        <v>40.8207</v>
      </c>
      <c r="P2080" t="n">
        <v>17374</v>
      </c>
      <c r="Q2080" t="n">
        <v>12455</v>
      </c>
      <c r="R2080" t="n">
        <v>60.4</v>
      </c>
      <c r="S2080" t="n">
        <v>45.3</v>
      </c>
      <c r="T2080" t="n">
        <v>9.5</v>
      </c>
      <c r="U2080" t="n">
        <v>14.5</v>
      </c>
      <c r="V2080" t="n">
        <v>11.2</v>
      </c>
      <c r="W2080" t="n">
        <v>2.1</v>
      </c>
      <c r="X2080" t="n">
        <v>77</v>
      </c>
      <c r="Y2080" t="n">
        <v>50</v>
      </c>
      <c r="Z2080" t="n">
        <v>13</v>
      </c>
      <c r="AA2080" t="n">
        <v>1378</v>
      </c>
      <c r="AB2080" t="n">
        <v>55.4</v>
      </c>
      <c r="AC2080" t="n">
        <v>1131</v>
      </c>
      <c r="AD2080" t="n">
        <v>53.1</v>
      </c>
      <c r="AE2080" t="n">
        <v>43.9</v>
      </c>
      <c r="AF2080" t="n">
        <v>1102</v>
      </c>
      <c r="AG2080" t="n">
        <v>19</v>
      </c>
      <c r="AH2080" t="n">
        <v>43</v>
      </c>
      <c r="AI2080" t="n">
        <v>22620</v>
      </c>
      <c r="AJ2080" t="n">
        <v>20478</v>
      </c>
      <c r="AK2080" t="n">
        <v>22355</v>
      </c>
      <c r="AL2080" t="n">
        <v>22734</v>
      </c>
      <c r="AM2080" t="n">
        <v>28590</v>
      </c>
      <c r="AN2080" t="n">
        <v>29036</v>
      </c>
      <c r="AO2080"/>
      <c r="AP2080" t="n">
        <v>1450</v>
      </c>
      <c r="AQ2080" t="n">
        <v>1305</v>
      </c>
      <c r="AR2080" t="n">
        <v>282</v>
      </c>
    </row>
    <row r="2081">
      <c r="A2081" t="n">
        <v>192484</v>
      </c>
      <c r="B2081" t="s">
        <v>3373</v>
      </c>
      <c r="C2081" t="s">
        <v>3347</v>
      </c>
      <c r="D2081" t="s">
        <v>996</v>
      </c>
      <c r="E2081" t="s">
        <v>997</v>
      </c>
      <c r="F2081" t="s">
        <v>199</v>
      </c>
      <c r="G2081" t="s">
        <v>189</v>
      </c>
      <c r="H2081" t="s">
        <v>200</v>
      </c>
      <c r="I2081" t="s">
        <v>186</v>
      </c>
      <c r="J2081" t="s">
        <v>164</v>
      </c>
      <c r="K2081"/>
      <c r="L2081" t="s">
        <v>155</v>
      </c>
      <c r="M2081" t="s">
        <v>155</v>
      </c>
      <c r="N2081" t="n">
        <v>-73.6297</v>
      </c>
      <c r="O2081" t="n">
        <v>40.7077</v>
      </c>
      <c r="P2081" t="n">
        <v>230</v>
      </c>
      <c r="Q2081" t="n">
        <v>230</v>
      </c>
      <c r="R2081" t="n">
        <v>98.7</v>
      </c>
      <c r="S2081" t="n">
        <v>7</v>
      </c>
      <c r="T2081" t="n">
        <v>53.9</v>
      </c>
      <c r="U2081" t="n">
        <v>27.8</v>
      </c>
      <c r="V2081" t="n">
        <v>2.6</v>
      </c>
      <c r="W2081" t="n">
        <v>3</v>
      </c>
      <c r="X2081" t="n">
        <v>100</v>
      </c>
      <c r="Y2081" t="n">
        <v>89</v>
      </c>
      <c r="Z2081" t="n">
        <v>16</v>
      </c>
      <c r="AA2081"/>
      <c r="AB2081"/>
      <c r="AC2081"/>
      <c r="AD2081"/>
      <c r="AE2081"/>
      <c r="AF2081" t="n">
        <v>40</v>
      </c>
      <c r="AG2081" t="n">
        <v>42</v>
      </c>
      <c r="AH2081" t="n">
        <v>42</v>
      </c>
      <c r="AI2081" t="n">
        <v>27514</v>
      </c>
      <c r="AJ2081" t="n">
        <v>29171</v>
      </c>
      <c r="AK2081"/>
      <c r="AL2081"/>
      <c r="AM2081"/>
      <c r="AN2081"/>
      <c r="AO2081"/>
      <c r="AP2081"/>
      <c r="AQ2081"/>
      <c r="AR2081"/>
    </row>
    <row r="2082">
      <c r="A2082" t="n">
        <v>192509</v>
      </c>
      <c r="B2082" t="s">
        <v>3374</v>
      </c>
      <c r="C2082" t="s">
        <v>3208</v>
      </c>
      <c r="D2082" t="s">
        <v>996</v>
      </c>
      <c r="E2082" t="s">
        <v>997</v>
      </c>
      <c r="F2082" t="s">
        <v>279</v>
      </c>
      <c r="G2082" t="s">
        <v>189</v>
      </c>
      <c r="H2082" t="s">
        <v>174</v>
      </c>
      <c r="I2082" t="s">
        <v>151</v>
      </c>
      <c r="J2082" t="s">
        <v>164</v>
      </c>
      <c r="K2082" t="s">
        <v>176</v>
      </c>
      <c r="L2082" t="s">
        <v>155</v>
      </c>
      <c r="M2082" t="s">
        <v>155</v>
      </c>
      <c r="N2082" t="n">
        <v>-73.8295</v>
      </c>
      <c r="O2082" t="n">
        <v>40.7601</v>
      </c>
      <c r="P2082" t="n">
        <v>1330</v>
      </c>
      <c r="Q2082" t="n">
        <v>1330</v>
      </c>
      <c r="R2082" t="n">
        <v>84.3</v>
      </c>
      <c r="S2082" t="n">
        <v>5.2</v>
      </c>
      <c r="T2082" t="n">
        <v>11.1</v>
      </c>
      <c r="U2082" t="n">
        <v>35</v>
      </c>
      <c r="V2082" t="n">
        <v>44.2</v>
      </c>
      <c r="W2082" t="n">
        <v>3.5</v>
      </c>
      <c r="X2082" t="n">
        <v>16</v>
      </c>
      <c r="Y2082"/>
      <c r="Z2082" t="n">
        <v>16</v>
      </c>
      <c r="AA2082" t="n">
        <v>330</v>
      </c>
      <c r="AB2082" t="n">
        <v>21.5</v>
      </c>
      <c r="AC2082"/>
      <c r="AD2082"/>
      <c r="AE2082"/>
      <c r="AF2082" t="n">
        <v>216</v>
      </c>
      <c r="AG2082" t="n">
        <v>87</v>
      </c>
      <c r="AH2082" t="n">
        <v>89</v>
      </c>
      <c r="AI2082" t="n">
        <v>11336</v>
      </c>
      <c r="AJ2082" t="n">
        <v>10871</v>
      </c>
      <c r="AK2082" t="n">
        <v>11717</v>
      </c>
      <c r="AL2082" t="n">
        <v>14097</v>
      </c>
      <c r="AM2082"/>
      <c r="AN2082"/>
      <c r="AO2082" t="n">
        <v>195</v>
      </c>
      <c r="AP2082"/>
      <c r="AQ2082"/>
      <c r="AR2082"/>
    </row>
    <row r="2083">
      <c r="A2083" t="n">
        <v>192624</v>
      </c>
      <c r="B2083" t="s">
        <v>3375</v>
      </c>
      <c r="C2083" t="s">
        <v>3219</v>
      </c>
      <c r="D2083" t="s">
        <v>996</v>
      </c>
      <c r="E2083" t="s">
        <v>997</v>
      </c>
      <c r="F2083" t="s">
        <v>162</v>
      </c>
      <c r="G2083" t="s">
        <v>163</v>
      </c>
      <c r="H2083" t="s">
        <v>150</v>
      </c>
      <c r="I2083" t="s">
        <v>151</v>
      </c>
      <c r="J2083" t="s">
        <v>164</v>
      </c>
      <c r="K2083" t="s">
        <v>209</v>
      </c>
      <c r="L2083" t="s">
        <v>155</v>
      </c>
      <c r="M2083" t="s">
        <v>155</v>
      </c>
      <c r="N2083" t="n">
        <v>-73.9884</v>
      </c>
      <c r="O2083" t="n">
        <v>40.6279</v>
      </c>
      <c r="P2083" t="n">
        <v>178</v>
      </c>
      <c r="Q2083" t="n">
        <v>178</v>
      </c>
      <c r="R2083" t="n">
        <v>0</v>
      </c>
      <c r="S2083" t="n">
        <v>95.5</v>
      </c>
      <c r="T2083" t="n">
        <v>0</v>
      </c>
      <c r="U2083" t="n">
        <v>0</v>
      </c>
      <c r="V2083" t="n">
        <v>0</v>
      </c>
      <c r="W2083" t="n">
        <v>4.5</v>
      </c>
      <c r="X2083" t="n">
        <v>79</v>
      </c>
      <c r="Y2083"/>
      <c r="Z2083" t="n">
        <v>13</v>
      </c>
      <c r="AA2083" t="n">
        <v>43</v>
      </c>
      <c r="AB2083" t="n">
        <v>27.9</v>
      </c>
      <c r="AC2083" t="n">
        <v>43</v>
      </c>
      <c r="AD2083" t="n">
        <v>27.9</v>
      </c>
      <c r="AE2083"/>
      <c r="AF2083" t="n">
        <v>33</v>
      </c>
      <c r="AG2083" t="n">
        <v>84</v>
      </c>
      <c r="AH2083" t="n">
        <v>97</v>
      </c>
      <c r="AI2083" t="n">
        <v>9182</v>
      </c>
      <c r="AJ2083" t="n">
        <v>8219</v>
      </c>
      <c r="AK2083" t="n">
        <v>7976</v>
      </c>
      <c r="AL2083" t="n">
        <v>10488</v>
      </c>
      <c r="AM2083"/>
      <c r="AN2083"/>
      <c r="AO2083"/>
      <c r="AP2083" t="n">
        <v>26</v>
      </c>
      <c r="AQ2083"/>
      <c r="AR2083"/>
    </row>
    <row r="2084">
      <c r="A2084" t="n">
        <v>192688</v>
      </c>
      <c r="B2084" t="s">
        <v>3376</v>
      </c>
      <c r="C2084" t="s">
        <v>3221</v>
      </c>
      <c r="D2084" t="s">
        <v>996</v>
      </c>
      <c r="E2084" t="s">
        <v>997</v>
      </c>
      <c r="F2084" t="s">
        <v>279</v>
      </c>
      <c r="G2084" t="s">
        <v>189</v>
      </c>
      <c r="H2084" t="s">
        <v>174</v>
      </c>
      <c r="I2084" t="s">
        <v>151</v>
      </c>
      <c r="J2084" t="s">
        <v>164</v>
      </c>
      <c r="K2084" t="s">
        <v>176</v>
      </c>
      <c r="L2084" t="s">
        <v>155</v>
      </c>
      <c r="M2084" t="s">
        <v>155</v>
      </c>
      <c r="N2084" t="n">
        <v>-73.9838</v>
      </c>
      <c r="O2084" t="n">
        <v>40.7644</v>
      </c>
      <c r="P2084" t="n">
        <v>679</v>
      </c>
      <c r="Q2084" t="n">
        <v>679</v>
      </c>
      <c r="R2084" t="n">
        <v>84.2</v>
      </c>
      <c r="S2084" t="n">
        <v>4.3</v>
      </c>
      <c r="T2084" t="n">
        <v>49.5</v>
      </c>
      <c r="U2084" t="n">
        <v>36.5</v>
      </c>
      <c r="V2084" t="n">
        <v>7.2</v>
      </c>
      <c r="W2084" t="n">
        <v>0</v>
      </c>
      <c r="X2084" t="n">
        <v>41</v>
      </c>
      <c r="Y2084"/>
      <c r="Z2084" t="n">
        <v>20</v>
      </c>
      <c r="AA2084" t="n">
        <v>44</v>
      </c>
      <c r="AB2084" t="n">
        <v>31.8</v>
      </c>
      <c r="AC2084"/>
      <c r="AD2084"/>
      <c r="AE2084"/>
      <c r="AF2084" t="n">
        <v>59</v>
      </c>
      <c r="AG2084" t="n">
        <v>84</v>
      </c>
      <c r="AH2084" t="n">
        <v>86</v>
      </c>
      <c r="AI2084" t="n">
        <v>30858</v>
      </c>
      <c r="AJ2084" t="n">
        <v>29494</v>
      </c>
      <c r="AK2084" t="n">
        <v>30179</v>
      </c>
      <c r="AL2084" t="n">
        <v>32520</v>
      </c>
      <c r="AM2084" t="n">
        <v>37558</v>
      </c>
      <c r="AN2084" t="n">
        <v>38957</v>
      </c>
      <c r="AO2084" t="n">
        <v>150</v>
      </c>
      <c r="AP2084"/>
      <c r="AQ2084"/>
      <c r="AR2084"/>
    </row>
    <row r="2085">
      <c r="A2085" t="n">
        <v>192703</v>
      </c>
      <c r="B2085" t="s">
        <v>3377</v>
      </c>
      <c r="C2085" t="s">
        <v>3378</v>
      </c>
      <c r="D2085" t="s">
        <v>996</v>
      </c>
      <c r="E2085" t="s">
        <v>997</v>
      </c>
      <c r="F2085" t="s">
        <v>162</v>
      </c>
      <c r="G2085" t="s">
        <v>163</v>
      </c>
      <c r="H2085" t="s">
        <v>150</v>
      </c>
      <c r="I2085" t="s">
        <v>151</v>
      </c>
      <c r="J2085" t="s">
        <v>168</v>
      </c>
      <c r="K2085" t="s">
        <v>153</v>
      </c>
      <c r="L2085" t="s">
        <v>155</v>
      </c>
      <c r="M2085" t="s">
        <v>155</v>
      </c>
      <c r="N2085" t="n">
        <v>-73.9019</v>
      </c>
      <c r="O2085" t="n">
        <v>40.8898</v>
      </c>
      <c r="P2085" t="n">
        <v>3790</v>
      </c>
      <c r="Q2085" t="n">
        <v>3175</v>
      </c>
      <c r="R2085" t="n">
        <v>41.2</v>
      </c>
      <c r="S2085" t="n">
        <v>45.6</v>
      </c>
      <c r="T2085" t="n">
        <v>6.5</v>
      </c>
      <c r="U2085" t="n">
        <v>28.7</v>
      </c>
      <c r="V2085" t="n">
        <v>4.6</v>
      </c>
      <c r="W2085" t="n">
        <v>3.7</v>
      </c>
      <c r="X2085" t="n">
        <v>77</v>
      </c>
      <c r="Y2085" t="n">
        <v>0</v>
      </c>
      <c r="Z2085" t="n">
        <v>11</v>
      </c>
      <c r="AA2085" t="n">
        <v>764</v>
      </c>
      <c r="AB2085" t="n">
        <v>66</v>
      </c>
      <c r="AC2085" t="n">
        <v>764</v>
      </c>
      <c r="AD2085" t="n">
        <v>66</v>
      </c>
      <c r="AE2085" t="n">
        <v>51.6</v>
      </c>
      <c r="AF2085" t="n">
        <v>746</v>
      </c>
      <c r="AG2085" t="n">
        <v>31</v>
      </c>
      <c r="AH2085" t="n">
        <v>96</v>
      </c>
      <c r="AI2085" t="n">
        <v>28349</v>
      </c>
      <c r="AJ2085" t="n">
        <v>24024</v>
      </c>
      <c r="AK2085" t="n">
        <v>25103</v>
      </c>
      <c r="AL2085" t="n">
        <v>27042</v>
      </c>
      <c r="AM2085" t="n">
        <v>28655</v>
      </c>
      <c r="AN2085" t="n">
        <v>29209</v>
      </c>
      <c r="AO2085" t="n">
        <v>7</v>
      </c>
      <c r="AP2085" t="n">
        <v>730</v>
      </c>
      <c r="AQ2085" t="n">
        <v>249</v>
      </c>
      <c r="AR2085"/>
    </row>
    <row r="2086">
      <c r="A2086" t="n">
        <v>192712</v>
      </c>
      <c r="B2086" t="s">
        <v>3379</v>
      </c>
      <c r="C2086" t="s">
        <v>3221</v>
      </c>
      <c r="D2086" t="s">
        <v>996</v>
      </c>
      <c r="E2086" t="s">
        <v>997</v>
      </c>
      <c r="F2086" t="s">
        <v>162</v>
      </c>
      <c r="G2086" t="s">
        <v>163</v>
      </c>
      <c r="H2086" t="s">
        <v>150</v>
      </c>
      <c r="I2086" t="s">
        <v>151</v>
      </c>
      <c r="J2086" t="s">
        <v>168</v>
      </c>
      <c r="K2086" t="s">
        <v>209</v>
      </c>
      <c r="L2086" t="s">
        <v>155</v>
      </c>
      <c r="M2086" t="s">
        <v>155</v>
      </c>
      <c r="N2086" t="n">
        <v>-73.9613</v>
      </c>
      <c r="O2086" t="n">
        <v>40.8123</v>
      </c>
      <c r="P2086" t="n">
        <v>1126</v>
      </c>
      <c r="Q2086" t="n">
        <v>512</v>
      </c>
      <c r="R2086" t="n">
        <v>50.2</v>
      </c>
      <c r="S2086" t="n">
        <v>35</v>
      </c>
      <c r="T2086" t="n">
        <v>6.2</v>
      </c>
      <c r="U2086" t="n">
        <v>10.7</v>
      </c>
      <c r="V2086" t="n">
        <v>8</v>
      </c>
      <c r="W2086" t="n">
        <v>35.4</v>
      </c>
      <c r="X2086" t="n">
        <v>93</v>
      </c>
      <c r="Y2086"/>
      <c r="Z2086" t="n">
        <v>6</v>
      </c>
      <c r="AA2086" t="n">
        <v>115</v>
      </c>
      <c r="AB2086" t="n">
        <v>78.3</v>
      </c>
      <c r="AC2086" t="n">
        <v>115</v>
      </c>
      <c r="AD2086" t="n">
        <v>78.3</v>
      </c>
      <c r="AE2086" t="n">
        <v>72.2</v>
      </c>
      <c r="AF2086" t="n">
        <v>154</v>
      </c>
      <c r="AG2086" t="n">
        <v>13</v>
      </c>
      <c r="AH2086" t="n">
        <v>83</v>
      </c>
      <c r="AI2086" t="n">
        <v>51879</v>
      </c>
      <c r="AJ2086" t="n">
        <v>42437</v>
      </c>
      <c r="AK2086" t="n">
        <v>55777</v>
      </c>
      <c r="AL2086" t="n">
        <v>57477</v>
      </c>
      <c r="AM2086"/>
      <c r="AN2086" t="n">
        <v>59277</v>
      </c>
      <c r="AO2086"/>
      <c r="AP2086" t="n">
        <v>110</v>
      </c>
      <c r="AQ2086" t="n">
        <v>233</v>
      </c>
      <c r="AR2086" t="n">
        <v>15</v>
      </c>
    </row>
    <row r="2087">
      <c r="A2087" t="n">
        <v>192749</v>
      </c>
      <c r="B2087" t="s">
        <v>3380</v>
      </c>
      <c r="C2087" t="s">
        <v>3381</v>
      </c>
      <c r="D2087" t="s">
        <v>996</v>
      </c>
      <c r="E2087" t="s">
        <v>997</v>
      </c>
      <c r="F2087" t="s">
        <v>162</v>
      </c>
      <c r="G2087" t="s">
        <v>163</v>
      </c>
      <c r="H2087" t="s">
        <v>150</v>
      </c>
      <c r="I2087" t="s">
        <v>186</v>
      </c>
      <c r="J2087" t="s">
        <v>168</v>
      </c>
      <c r="K2087" t="s">
        <v>153</v>
      </c>
      <c r="L2087" t="s">
        <v>155</v>
      </c>
      <c r="M2087" t="s">
        <v>155</v>
      </c>
      <c r="N2087" t="n">
        <v>-73.7156</v>
      </c>
      <c r="O2087" t="n">
        <v>41.0322</v>
      </c>
      <c r="P2087" t="n">
        <v>2859</v>
      </c>
      <c r="Q2087" t="n">
        <v>1415</v>
      </c>
      <c r="R2087" t="n">
        <v>60.8</v>
      </c>
      <c r="S2087" t="n">
        <v>48.9</v>
      </c>
      <c r="T2087" t="n">
        <v>10.4</v>
      </c>
      <c r="U2087" t="n">
        <v>30.5</v>
      </c>
      <c r="V2087" t="n">
        <v>2.4</v>
      </c>
      <c r="W2087" t="n">
        <v>3.2</v>
      </c>
      <c r="X2087" t="n">
        <v>73</v>
      </c>
      <c r="Y2087"/>
      <c r="Z2087" t="n">
        <v>12</v>
      </c>
      <c r="AA2087" t="n">
        <v>415</v>
      </c>
      <c r="AB2087" t="n">
        <v>53.7</v>
      </c>
      <c r="AC2087" t="n">
        <v>415</v>
      </c>
      <c r="AD2087" t="n">
        <v>53.7</v>
      </c>
      <c r="AE2087" t="n">
        <v>48.2</v>
      </c>
      <c r="AF2087" t="n">
        <v>314</v>
      </c>
      <c r="AG2087" t="n">
        <v>33</v>
      </c>
      <c r="AH2087" t="n">
        <v>93</v>
      </c>
      <c r="AI2087" t="n">
        <v>25017</v>
      </c>
      <c r="AJ2087" t="n">
        <v>17789</v>
      </c>
      <c r="AK2087" t="n">
        <v>19825</v>
      </c>
      <c r="AL2087" t="n">
        <v>24736</v>
      </c>
      <c r="AM2087" t="n">
        <v>24892</v>
      </c>
      <c r="AN2087" t="n">
        <v>32501</v>
      </c>
      <c r="AO2087"/>
      <c r="AP2087" t="n">
        <v>396</v>
      </c>
      <c r="AQ2087" t="n">
        <v>274</v>
      </c>
      <c r="AR2087" t="n">
        <v>24</v>
      </c>
    </row>
    <row r="2088">
      <c r="A2088" t="n">
        <v>192785</v>
      </c>
      <c r="B2088" t="s">
        <v>3382</v>
      </c>
      <c r="C2088" t="s">
        <v>1275</v>
      </c>
      <c r="D2088" t="s">
        <v>996</v>
      </c>
      <c r="E2088" t="s">
        <v>997</v>
      </c>
      <c r="F2088" t="s">
        <v>162</v>
      </c>
      <c r="G2088" t="s">
        <v>163</v>
      </c>
      <c r="H2088" t="s">
        <v>150</v>
      </c>
      <c r="I2088" t="s">
        <v>151</v>
      </c>
      <c r="J2088" t="s">
        <v>164</v>
      </c>
      <c r="K2088" t="s">
        <v>209</v>
      </c>
      <c r="L2088" t="s">
        <v>155</v>
      </c>
      <c r="M2088" t="s">
        <v>155</v>
      </c>
      <c r="N2088" t="n">
        <v>-73.8063</v>
      </c>
      <c r="O2088" t="n">
        <v>42.6578</v>
      </c>
      <c r="P2088" t="n">
        <v>1033</v>
      </c>
      <c r="Q2088" t="n">
        <v>968</v>
      </c>
      <c r="R2088" t="n">
        <v>88.1</v>
      </c>
      <c r="S2088" t="n">
        <v>41.8</v>
      </c>
      <c r="T2088" t="n">
        <v>16.1</v>
      </c>
      <c r="U2088" t="n">
        <v>7.4</v>
      </c>
      <c r="V2088" t="n">
        <v>4.2</v>
      </c>
      <c r="W2088" t="n">
        <v>3.6</v>
      </c>
      <c r="X2088" t="n">
        <v>0</v>
      </c>
      <c r="Y2088" t="n">
        <v>100</v>
      </c>
      <c r="Z2088" t="n">
        <v>5</v>
      </c>
      <c r="AA2088" t="n">
        <v>14</v>
      </c>
      <c r="AB2088" t="n">
        <v>42.9</v>
      </c>
      <c r="AC2088" t="n">
        <v>4</v>
      </c>
      <c r="AD2088" t="n">
        <v>50</v>
      </c>
      <c r="AE2088" t="n">
        <v>25</v>
      </c>
      <c r="AF2088" t="n">
        <v>32</v>
      </c>
      <c r="AG2088" t="n">
        <v>41</v>
      </c>
      <c r="AH2088" t="n">
        <v>71</v>
      </c>
      <c r="AI2088" t="n">
        <v>17290</v>
      </c>
      <c r="AJ2088" t="n">
        <v>14360</v>
      </c>
      <c r="AK2088" t="n">
        <v>14516</v>
      </c>
      <c r="AL2088" t="n">
        <v>18068</v>
      </c>
      <c r="AM2088" t="n">
        <v>21018</v>
      </c>
      <c r="AN2088"/>
      <c r="AO2088" t="n">
        <v>166</v>
      </c>
      <c r="AP2088" t="n">
        <v>47</v>
      </c>
      <c r="AQ2088" t="n">
        <v>20</v>
      </c>
      <c r="AR2088"/>
    </row>
    <row r="2089">
      <c r="A2089" t="n">
        <v>192800</v>
      </c>
      <c r="B2089" t="s">
        <v>3383</v>
      </c>
      <c r="C2089" t="s">
        <v>3345</v>
      </c>
      <c r="D2089" t="s">
        <v>996</v>
      </c>
      <c r="E2089" t="s">
        <v>997</v>
      </c>
      <c r="F2089" t="s">
        <v>551</v>
      </c>
      <c r="G2089" t="s">
        <v>163</v>
      </c>
      <c r="H2089" t="s">
        <v>200</v>
      </c>
      <c r="I2089" t="s">
        <v>175</v>
      </c>
      <c r="J2089" t="s">
        <v>164</v>
      </c>
      <c r="K2089"/>
      <c r="L2089" t="s">
        <v>155</v>
      </c>
      <c r="M2089" t="s">
        <v>155</v>
      </c>
      <c r="N2089" t="n">
        <v>-76.9878</v>
      </c>
      <c r="O2089" t="n">
        <v>42.8764</v>
      </c>
      <c r="P2089" t="n">
        <v>14</v>
      </c>
      <c r="Q2089" t="n">
        <v>14</v>
      </c>
      <c r="R2089" t="n">
        <v>100</v>
      </c>
      <c r="S2089" t="n">
        <v>57.1</v>
      </c>
      <c r="T2089" t="n">
        <v>35.7</v>
      </c>
      <c r="U2089" t="n">
        <v>0</v>
      </c>
      <c r="V2089" t="n">
        <v>0</v>
      </c>
      <c r="W2089" t="n">
        <v>0</v>
      </c>
      <c r="X2089" t="n">
        <v>0</v>
      </c>
      <c r="Y2089"/>
      <c r="Z2089" t="n">
        <v>5</v>
      </c>
      <c r="AA2089"/>
      <c r="AB2089"/>
      <c r="AC2089"/>
      <c r="AD2089"/>
      <c r="AE2089"/>
      <c r="AF2089" t="n">
        <v>2</v>
      </c>
      <c r="AG2089" t="n">
        <v>56</v>
      </c>
      <c r="AH2089" t="n">
        <v>78</v>
      </c>
      <c r="AI2089"/>
      <c r="AJ2089" t="n">
        <v>14085</v>
      </c>
      <c r="AK2089"/>
      <c r="AL2089"/>
      <c r="AM2089"/>
      <c r="AN2089"/>
      <c r="AO2089"/>
      <c r="AP2089"/>
      <c r="AQ2089"/>
      <c r="AR2089"/>
    </row>
    <row r="2090">
      <c r="A2090" t="n">
        <v>192819</v>
      </c>
      <c r="B2090" t="s">
        <v>3384</v>
      </c>
      <c r="C2090" t="s">
        <v>3320</v>
      </c>
      <c r="D2090" t="s">
        <v>996</v>
      </c>
      <c r="E2090" t="s">
        <v>997</v>
      </c>
      <c r="F2090" t="s">
        <v>162</v>
      </c>
      <c r="G2090" t="s">
        <v>163</v>
      </c>
      <c r="H2090" t="s">
        <v>150</v>
      </c>
      <c r="I2090" t="s">
        <v>186</v>
      </c>
      <c r="J2090" t="s">
        <v>152</v>
      </c>
      <c r="K2090" t="s">
        <v>153</v>
      </c>
      <c r="L2090" t="s">
        <v>155</v>
      </c>
      <c r="M2090" t="s">
        <v>155</v>
      </c>
      <c r="N2090" t="n">
        <v>-73.9355</v>
      </c>
      <c r="O2090" t="n">
        <v>41.7209</v>
      </c>
      <c r="P2090" t="n">
        <v>7333</v>
      </c>
      <c r="Q2090" t="n">
        <v>6090</v>
      </c>
      <c r="R2090" t="n">
        <v>57.8</v>
      </c>
      <c r="S2090" t="n">
        <v>65.5</v>
      </c>
      <c r="T2090" t="n">
        <v>3.7</v>
      </c>
      <c r="U2090" t="n">
        <v>12.5</v>
      </c>
      <c r="V2090" t="n">
        <v>3.3</v>
      </c>
      <c r="W2090" t="n">
        <v>1.7</v>
      </c>
      <c r="X2090" t="n">
        <v>89</v>
      </c>
      <c r="Y2090"/>
      <c r="Z2090" t="n">
        <v>16</v>
      </c>
      <c r="AA2090" t="n">
        <v>1285</v>
      </c>
      <c r="AB2090" t="n">
        <v>79.8</v>
      </c>
      <c r="AC2090" t="n">
        <v>1285</v>
      </c>
      <c r="AD2090" t="n">
        <v>79.8</v>
      </c>
      <c r="AE2090" t="n">
        <v>72.5</v>
      </c>
      <c r="AF2090" t="n">
        <v>1334</v>
      </c>
      <c r="AG2090" t="n">
        <v>15</v>
      </c>
      <c r="AH2090" t="n">
        <v>84</v>
      </c>
      <c r="AI2090" t="n">
        <v>40106</v>
      </c>
      <c r="AJ2090" t="n">
        <v>25331</v>
      </c>
      <c r="AK2090" t="n">
        <v>27034</v>
      </c>
      <c r="AL2090" t="n">
        <v>34963</v>
      </c>
      <c r="AM2090" t="n">
        <v>38862</v>
      </c>
      <c r="AN2090" t="n">
        <v>43143</v>
      </c>
      <c r="AO2090"/>
      <c r="AP2090" t="n">
        <v>1264</v>
      </c>
      <c r="AQ2090" t="n">
        <v>437</v>
      </c>
      <c r="AR2090" t="n">
        <v>33</v>
      </c>
    </row>
    <row r="2091">
      <c r="A2091" t="n">
        <v>192864</v>
      </c>
      <c r="B2091" t="s">
        <v>3385</v>
      </c>
      <c r="C2091" t="s">
        <v>3221</v>
      </c>
      <c r="D2091" t="s">
        <v>996</v>
      </c>
      <c r="E2091" t="s">
        <v>997</v>
      </c>
      <c r="F2091" t="s">
        <v>162</v>
      </c>
      <c r="G2091" t="s">
        <v>163</v>
      </c>
      <c r="H2091" t="s">
        <v>150</v>
      </c>
      <c r="I2091" t="s">
        <v>151</v>
      </c>
      <c r="J2091" t="s">
        <v>168</v>
      </c>
      <c r="K2091" t="s">
        <v>179</v>
      </c>
      <c r="L2091" t="s">
        <v>155</v>
      </c>
      <c r="M2091" t="s">
        <v>155</v>
      </c>
      <c r="N2091" t="n">
        <v>-73.9598</v>
      </c>
      <c r="O2091" t="n">
        <v>40.7688</v>
      </c>
      <c r="P2091" t="n">
        <v>1763</v>
      </c>
      <c r="Q2091" t="n">
        <v>1763</v>
      </c>
      <c r="R2091" t="n">
        <v>82.2</v>
      </c>
      <c r="S2091" t="n">
        <v>50.1</v>
      </c>
      <c r="T2091" t="n">
        <v>10.9</v>
      </c>
      <c r="U2091" t="n">
        <v>21.8</v>
      </c>
      <c r="V2091" t="n">
        <v>3.2</v>
      </c>
      <c r="W2091" t="n">
        <v>2.1</v>
      </c>
      <c r="X2091" t="n">
        <v>65</v>
      </c>
      <c r="Y2091" t="n">
        <v>67</v>
      </c>
      <c r="Z2091" t="n">
        <v>8</v>
      </c>
      <c r="AA2091" t="n">
        <v>516</v>
      </c>
      <c r="AB2091" t="n">
        <v>49.8</v>
      </c>
      <c r="AC2091" t="n">
        <v>516</v>
      </c>
      <c r="AD2091" t="n">
        <v>49.8</v>
      </c>
      <c r="AE2091" t="n">
        <v>42.8</v>
      </c>
      <c r="AF2091" t="n">
        <v>403</v>
      </c>
      <c r="AG2091" t="n">
        <v>28</v>
      </c>
      <c r="AH2091" t="n">
        <v>85</v>
      </c>
      <c r="AI2091" t="n">
        <v>38426</v>
      </c>
      <c r="AJ2091" t="n">
        <v>29751</v>
      </c>
      <c r="AK2091" t="n">
        <v>28492</v>
      </c>
      <c r="AL2091" t="n">
        <v>32754</v>
      </c>
      <c r="AM2091" t="n">
        <v>36332</v>
      </c>
      <c r="AN2091" t="n">
        <v>43959</v>
      </c>
      <c r="AO2091" t="n">
        <v>12</v>
      </c>
      <c r="AP2091" t="n">
        <v>319</v>
      </c>
      <c r="AQ2091"/>
      <c r="AR2091"/>
    </row>
    <row r="2092">
      <c r="A2092" t="n">
        <v>192961</v>
      </c>
      <c r="B2092" t="s">
        <v>3386</v>
      </c>
      <c r="C2092" t="s">
        <v>1275</v>
      </c>
      <c r="D2092" t="s">
        <v>996</v>
      </c>
      <c r="E2092" t="s">
        <v>997</v>
      </c>
      <c r="F2092" t="s">
        <v>368</v>
      </c>
      <c r="G2092" t="s">
        <v>163</v>
      </c>
      <c r="H2092" t="s">
        <v>174</v>
      </c>
      <c r="I2092" t="s">
        <v>151</v>
      </c>
      <c r="J2092" t="s">
        <v>164</v>
      </c>
      <c r="K2092" t="s">
        <v>176</v>
      </c>
      <c r="L2092" t="s">
        <v>155</v>
      </c>
      <c r="M2092" t="s">
        <v>155</v>
      </c>
      <c r="N2092" t="n">
        <v>-73.8076</v>
      </c>
      <c r="O2092" t="n">
        <v>42.6583</v>
      </c>
      <c r="P2092" t="n">
        <v>159</v>
      </c>
      <c r="Q2092" t="n">
        <v>159</v>
      </c>
      <c r="R2092" t="n">
        <v>86.8</v>
      </c>
      <c r="S2092" t="n">
        <v>51.6</v>
      </c>
      <c r="T2092" t="n">
        <v>23.3</v>
      </c>
      <c r="U2092" t="n">
        <v>4.4</v>
      </c>
      <c r="V2092" t="n">
        <v>11.3</v>
      </c>
      <c r="W2092" t="n">
        <v>0</v>
      </c>
      <c r="X2092"/>
      <c r="Y2092" t="n">
        <v>0</v>
      </c>
      <c r="Z2092" t="n">
        <v>8</v>
      </c>
      <c r="AA2092"/>
      <c r="AB2092"/>
      <c r="AC2092"/>
      <c r="AD2092"/>
      <c r="AE2092"/>
      <c r="AF2092" t="n">
        <v>0</v>
      </c>
      <c r="AG2092" t="n">
        <v>35</v>
      </c>
      <c r="AH2092" t="n">
        <v>49</v>
      </c>
      <c r="AI2092"/>
      <c r="AJ2092"/>
      <c r="AK2092"/>
      <c r="AL2092"/>
      <c r="AM2092"/>
      <c r="AN2092"/>
      <c r="AO2092" t="n">
        <v>55</v>
      </c>
      <c r="AP2092"/>
      <c r="AQ2092"/>
      <c r="AR2092"/>
    </row>
    <row r="2093">
      <c r="A2093" t="n">
        <v>192970</v>
      </c>
      <c r="B2093" t="s">
        <v>3387</v>
      </c>
      <c r="C2093" t="s">
        <v>3221</v>
      </c>
      <c r="D2093" t="s">
        <v>996</v>
      </c>
      <c r="E2093" t="s">
        <v>997</v>
      </c>
      <c r="F2093" t="s">
        <v>368</v>
      </c>
      <c r="G2093" t="s">
        <v>163</v>
      </c>
      <c r="H2093" t="s">
        <v>174</v>
      </c>
      <c r="I2093" t="s">
        <v>151</v>
      </c>
      <c r="J2093" t="s">
        <v>164</v>
      </c>
      <c r="K2093"/>
      <c r="L2093" t="s">
        <v>155</v>
      </c>
      <c r="M2093" t="s">
        <v>155</v>
      </c>
      <c r="N2093" t="n">
        <v>-73.9561</v>
      </c>
      <c r="O2093" t="n">
        <v>40.7641</v>
      </c>
      <c r="P2093" t="n">
        <v>24</v>
      </c>
      <c r="Q2093" t="n">
        <v>24</v>
      </c>
      <c r="R2093" t="n">
        <v>70.8</v>
      </c>
      <c r="S2093" t="n">
        <v>50</v>
      </c>
      <c r="T2093" t="n">
        <v>12.5</v>
      </c>
      <c r="U2093" t="n">
        <v>16.7</v>
      </c>
      <c r="V2093" t="n">
        <v>20.8</v>
      </c>
      <c r="W2093" t="n">
        <v>0</v>
      </c>
      <c r="X2093"/>
      <c r="Y2093"/>
      <c r="Z2093" t="n">
        <v>4</v>
      </c>
      <c r="AA2093"/>
      <c r="AB2093"/>
      <c r="AC2093"/>
      <c r="AD2093"/>
      <c r="AE2093"/>
      <c r="AF2093" t="n">
        <v>0</v>
      </c>
      <c r="AG2093" t="n">
        <v>0</v>
      </c>
      <c r="AH2093" t="n">
        <v>33</v>
      </c>
      <c r="AI2093"/>
      <c r="AJ2093"/>
      <c r="AK2093"/>
      <c r="AL2093"/>
      <c r="AM2093"/>
      <c r="AN2093"/>
      <c r="AO2093"/>
      <c r="AP2093"/>
      <c r="AQ2093"/>
      <c r="AR2093"/>
    </row>
    <row r="2094">
      <c r="A2094" t="n">
        <v>193016</v>
      </c>
      <c r="B2094" t="s">
        <v>3388</v>
      </c>
      <c r="C2094" t="s">
        <v>3389</v>
      </c>
      <c r="D2094" t="s">
        <v>996</v>
      </c>
      <c r="E2094" t="s">
        <v>997</v>
      </c>
      <c r="F2094" t="s">
        <v>162</v>
      </c>
      <c r="G2094" t="s">
        <v>163</v>
      </c>
      <c r="H2094" t="s">
        <v>150</v>
      </c>
      <c r="I2094" t="s">
        <v>186</v>
      </c>
      <c r="J2094" t="s">
        <v>152</v>
      </c>
      <c r="K2094" t="s">
        <v>153</v>
      </c>
      <c r="L2094" t="s">
        <v>155</v>
      </c>
      <c r="M2094" t="s">
        <v>155</v>
      </c>
      <c r="N2094" t="n">
        <v>-73.8744</v>
      </c>
      <c r="O2094" t="n">
        <v>41.0216</v>
      </c>
      <c r="P2094" t="n">
        <v>10251</v>
      </c>
      <c r="Q2094" t="n">
        <v>7225</v>
      </c>
      <c r="R2094" t="n">
        <v>68.9</v>
      </c>
      <c r="S2094" t="n">
        <v>17.1</v>
      </c>
      <c r="T2094" t="n">
        <v>25</v>
      </c>
      <c r="U2094" t="n">
        <v>44.9</v>
      </c>
      <c r="V2094" t="n">
        <v>5</v>
      </c>
      <c r="W2094" t="n">
        <v>2.3</v>
      </c>
      <c r="X2094" t="n">
        <v>75</v>
      </c>
      <c r="Y2094" t="n">
        <v>29</v>
      </c>
      <c r="Z2094" t="n">
        <v>15</v>
      </c>
      <c r="AA2094" t="n">
        <v>867</v>
      </c>
      <c r="AB2094" t="n">
        <v>48.1</v>
      </c>
      <c r="AC2094" t="n">
        <v>858</v>
      </c>
      <c r="AD2094" t="n">
        <v>47.9</v>
      </c>
      <c r="AE2094" t="n">
        <v>33.8</v>
      </c>
      <c r="AF2094" t="n">
        <v>912</v>
      </c>
      <c r="AG2094" t="n">
        <v>47</v>
      </c>
      <c r="AH2094" t="n">
        <v>69</v>
      </c>
      <c r="AI2094" t="n">
        <v>16776</v>
      </c>
      <c r="AJ2094" t="n">
        <v>13092</v>
      </c>
      <c r="AK2094" t="n">
        <v>14487</v>
      </c>
      <c r="AL2094" t="n">
        <v>17042</v>
      </c>
      <c r="AM2094" t="n">
        <v>20273</v>
      </c>
      <c r="AN2094" t="n">
        <v>23124</v>
      </c>
      <c r="AO2094" t="n">
        <v>50</v>
      </c>
      <c r="AP2094" t="n">
        <v>1295</v>
      </c>
      <c r="AQ2094" t="n">
        <v>741</v>
      </c>
      <c r="AR2094" t="n">
        <v>33</v>
      </c>
    </row>
    <row r="2095">
      <c r="A2095" t="n">
        <v>193052</v>
      </c>
      <c r="B2095" t="s">
        <v>3390</v>
      </c>
      <c r="C2095" t="s">
        <v>3219</v>
      </c>
      <c r="D2095" t="s">
        <v>996</v>
      </c>
      <c r="E2095" t="s">
        <v>997</v>
      </c>
      <c r="F2095" t="s">
        <v>162</v>
      </c>
      <c r="G2095" t="s">
        <v>163</v>
      </c>
      <c r="H2095" t="s">
        <v>150</v>
      </c>
      <c r="I2095" t="s">
        <v>151</v>
      </c>
      <c r="J2095" t="s">
        <v>164</v>
      </c>
      <c r="K2095" t="s">
        <v>209</v>
      </c>
      <c r="L2095" t="s">
        <v>155</v>
      </c>
      <c r="M2095" t="s">
        <v>155</v>
      </c>
      <c r="N2095" t="n">
        <v>-73.9694</v>
      </c>
      <c r="O2095" t="n">
        <v>40.6382</v>
      </c>
      <c r="P2095" t="n">
        <v>608</v>
      </c>
      <c r="Q2095" t="n">
        <v>346</v>
      </c>
      <c r="R2095" t="n">
        <v>0</v>
      </c>
      <c r="S2095" t="n">
        <v>100</v>
      </c>
      <c r="T2095" t="n">
        <v>0</v>
      </c>
      <c r="U2095" t="n">
        <v>0</v>
      </c>
      <c r="V2095" t="n">
        <v>0</v>
      </c>
      <c r="W2095" t="n">
        <v>0</v>
      </c>
      <c r="X2095" t="n">
        <v>81</v>
      </c>
      <c r="Y2095"/>
      <c r="Z2095" t="n">
        <v>28</v>
      </c>
      <c r="AA2095" t="n">
        <v>9</v>
      </c>
      <c r="AB2095" t="n">
        <v>33.3</v>
      </c>
      <c r="AC2095" t="n">
        <v>9</v>
      </c>
      <c r="AD2095" t="n">
        <v>22.2</v>
      </c>
      <c r="AE2095"/>
      <c r="AF2095" t="n">
        <v>27</v>
      </c>
      <c r="AG2095" t="n">
        <v>54</v>
      </c>
      <c r="AH2095" t="n">
        <v>99</v>
      </c>
      <c r="AI2095" t="n">
        <v>9775</v>
      </c>
      <c r="AJ2095" t="n">
        <v>3060</v>
      </c>
      <c r="AK2095" t="n">
        <v>6460</v>
      </c>
      <c r="AL2095" t="n">
        <v>7568</v>
      </c>
      <c r="AM2095" t="n">
        <v>5455</v>
      </c>
      <c r="AN2095"/>
      <c r="AO2095"/>
      <c r="AP2095" t="n">
        <v>69</v>
      </c>
      <c r="AQ2095"/>
      <c r="AR2095"/>
    </row>
    <row r="2096">
      <c r="A2096" t="n">
        <v>193061</v>
      </c>
      <c r="B2096" t="s">
        <v>3391</v>
      </c>
      <c r="C2096" t="s">
        <v>3219</v>
      </c>
      <c r="D2096" t="s">
        <v>996</v>
      </c>
      <c r="E2096" t="s">
        <v>997</v>
      </c>
      <c r="F2096" t="s">
        <v>162</v>
      </c>
      <c r="G2096" t="s">
        <v>163</v>
      </c>
      <c r="H2096" t="s">
        <v>150</v>
      </c>
      <c r="I2096" t="s">
        <v>151</v>
      </c>
      <c r="J2096" t="s">
        <v>164</v>
      </c>
      <c r="K2096" t="s">
        <v>176</v>
      </c>
      <c r="L2096" t="s">
        <v>155</v>
      </c>
      <c r="M2096" t="s">
        <v>155</v>
      </c>
      <c r="N2096" t="n">
        <v>-73.9793</v>
      </c>
      <c r="O2096" t="n">
        <v>40.6352</v>
      </c>
      <c r="P2096" t="n">
        <v>48</v>
      </c>
      <c r="Q2096" t="n">
        <v>48</v>
      </c>
      <c r="R2096" t="n">
        <v>0</v>
      </c>
      <c r="S2096" t="n">
        <v>93.8</v>
      </c>
      <c r="T2096" t="n">
        <v>0</v>
      </c>
      <c r="U2096" t="n">
        <v>0</v>
      </c>
      <c r="V2096" t="n">
        <v>0</v>
      </c>
      <c r="W2096" t="n">
        <v>6.2</v>
      </c>
      <c r="X2096" t="n">
        <v>67</v>
      </c>
      <c r="Y2096"/>
      <c r="Z2096" t="n">
        <v>14</v>
      </c>
      <c r="AA2096" t="n">
        <v>4</v>
      </c>
      <c r="AB2096" t="n">
        <v>75</v>
      </c>
      <c r="AC2096" t="n">
        <v>4</v>
      </c>
      <c r="AD2096" t="n">
        <v>25</v>
      </c>
      <c r="AE2096"/>
      <c r="AF2096" t="n">
        <v>6</v>
      </c>
      <c r="AG2096" t="n">
        <v>66</v>
      </c>
      <c r="AH2096" t="n">
        <v>83</v>
      </c>
      <c r="AI2096" t="n">
        <v>9001</v>
      </c>
      <c r="AJ2096" t="n">
        <v>9002</v>
      </c>
      <c r="AK2096" t="n">
        <v>8000</v>
      </c>
      <c r="AL2096"/>
      <c r="AM2096"/>
      <c r="AN2096"/>
      <c r="AO2096" t="n">
        <v>7</v>
      </c>
      <c r="AP2096" t="n">
        <v>3</v>
      </c>
      <c r="AQ2096"/>
      <c r="AR2096"/>
    </row>
    <row r="2097">
      <c r="A2097" t="n">
        <v>193070</v>
      </c>
      <c r="B2097" t="s">
        <v>3392</v>
      </c>
      <c r="C2097" t="s">
        <v>3221</v>
      </c>
      <c r="D2097" t="s">
        <v>996</v>
      </c>
      <c r="E2097" t="s">
        <v>997</v>
      </c>
      <c r="F2097" t="s">
        <v>162</v>
      </c>
      <c r="G2097" t="s">
        <v>163</v>
      </c>
      <c r="H2097" t="s">
        <v>150</v>
      </c>
      <c r="I2097" t="s">
        <v>151</v>
      </c>
      <c r="J2097" t="s">
        <v>164</v>
      </c>
      <c r="K2097" t="s">
        <v>209</v>
      </c>
      <c r="L2097" t="s">
        <v>155</v>
      </c>
      <c r="M2097" t="s">
        <v>155</v>
      </c>
      <c r="N2097" t="n">
        <v>-73.9913</v>
      </c>
      <c r="O2097" t="n">
        <v>40.7138</v>
      </c>
      <c r="P2097" t="n">
        <v>81</v>
      </c>
      <c r="Q2097" t="n">
        <v>52</v>
      </c>
      <c r="R2097" t="n">
        <v>0</v>
      </c>
      <c r="S2097" t="n">
        <v>100</v>
      </c>
      <c r="T2097" t="n">
        <v>0</v>
      </c>
      <c r="U2097" t="n">
        <v>0</v>
      </c>
      <c r="V2097" t="n">
        <v>0</v>
      </c>
      <c r="W2097" t="n">
        <v>0</v>
      </c>
      <c r="X2097" t="n">
        <v>93</v>
      </c>
      <c r="Y2097"/>
      <c r="Z2097" t="n">
        <v>5</v>
      </c>
      <c r="AA2097" t="n">
        <v>12</v>
      </c>
      <c r="AB2097" t="n">
        <v>16.7</v>
      </c>
      <c r="AC2097" t="n">
        <v>12</v>
      </c>
      <c r="AD2097" t="n">
        <v>16.7</v>
      </c>
      <c r="AE2097"/>
      <c r="AF2097" t="n">
        <v>15</v>
      </c>
      <c r="AG2097" t="n">
        <v>35</v>
      </c>
      <c r="AH2097" t="n">
        <v>35</v>
      </c>
      <c r="AI2097" t="n">
        <v>10373</v>
      </c>
      <c r="AJ2097" t="n">
        <v>10052</v>
      </c>
      <c r="AK2097"/>
      <c r="AL2097" t="n">
        <v>10446</v>
      </c>
      <c r="AM2097" t="n">
        <v>10550</v>
      </c>
      <c r="AN2097"/>
      <c r="AO2097"/>
      <c r="AP2097" t="n">
        <v>1</v>
      </c>
      <c r="AQ2097"/>
      <c r="AR2097"/>
    </row>
    <row r="2098">
      <c r="A2098" t="n">
        <v>193201</v>
      </c>
      <c r="B2098" t="s">
        <v>3393</v>
      </c>
      <c r="C2098" t="s">
        <v>1275</v>
      </c>
      <c r="D2098" t="s">
        <v>996</v>
      </c>
      <c r="E2098" t="s">
        <v>997</v>
      </c>
      <c r="F2098" t="s">
        <v>279</v>
      </c>
      <c r="G2098" t="s">
        <v>189</v>
      </c>
      <c r="H2098" t="s">
        <v>174</v>
      </c>
      <c r="I2098" t="s">
        <v>151</v>
      </c>
      <c r="J2098" t="s">
        <v>164</v>
      </c>
      <c r="K2098" t="s">
        <v>176</v>
      </c>
      <c r="L2098" t="s">
        <v>155</v>
      </c>
      <c r="M2098" t="s">
        <v>155</v>
      </c>
      <c r="N2098" t="n">
        <v>-73.7886</v>
      </c>
      <c r="O2098" t="n">
        <v>42.6808</v>
      </c>
      <c r="P2098" t="n">
        <v>638</v>
      </c>
      <c r="Q2098" t="n">
        <v>638</v>
      </c>
      <c r="R2098" t="n">
        <v>88.1</v>
      </c>
      <c r="S2098" t="n">
        <v>24.6</v>
      </c>
      <c r="T2098" t="n">
        <v>31.2</v>
      </c>
      <c r="U2098" t="n">
        <v>12.2</v>
      </c>
      <c r="V2098" t="n">
        <v>1.3</v>
      </c>
      <c r="W2098" t="n">
        <v>0</v>
      </c>
      <c r="X2098" t="n">
        <v>50</v>
      </c>
      <c r="Y2098" t="n">
        <v>75</v>
      </c>
      <c r="Z2098" t="n">
        <v>12</v>
      </c>
      <c r="AA2098" t="n">
        <v>41</v>
      </c>
      <c r="AB2098" t="n">
        <v>26.8</v>
      </c>
      <c r="AC2098"/>
      <c r="AD2098"/>
      <c r="AE2098"/>
      <c r="AF2098" t="n">
        <v>65</v>
      </c>
      <c r="AG2098" t="n">
        <v>80</v>
      </c>
      <c r="AH2098" t="n">
        <v>86</v>
      </c>
      <c r="AI2098" t="n">
        <v>20933</v>
      </c>
      <c r="AJ2098" t="n">
        <v>20969</v>
      </c>
      <c r="AK2098" t="n">
        <v>20220</v>
      </c>
      <c r="AL2098" t="n">
        <v>24428</v>
      </c>
      <c r="AM2098" t="n">
        <v>27369</v>
      </c>
      <c r="AN2098"/>
      <c r="AO2098" t="n">
        <v>34</v>
      </c>
      <c r="AP2098"/>
      <c r="AQ2098"/>
      <c r="AR2098"/>
    </row>
    <row r="2099">
      <c r="A2099" t="n">
        <v>193247</v>
      </c>
      <c r="B2099" t="s">
        <v>3394</v>
      </c>
      <c r="C2099" t="s">
        <v>3219</v>
      </c>
      <c r="D2099" t="s">
        <v>996</v>
      </c>
      <c r="E2099" t="s">
        <v>997</v>
      </c>
      <c r="F2099" t="s">
        <v>162</v>
      </c>
      <c r="G2099" t="s">
        <v>163</v>
      </c>
      <c r="H2099" t="s">
        <v>150</v>
      </c>
      <c r="I2099" t="s">
        <v>151</v>
      </c>
      <c r="J2099" t="s">
        <v>164</v>
      </c>
      <c r="K2099" t="s">
        <v>209</v>
      </c>
      <c r="L2099" t="s">
        <v>155</v>
      </c>
      <c r="M2099" t="s">
        <v>155</v>
      </c>
      <c r="N2099" t="n">
        <v>-73.966</v>
      </c>
      <c r="O2099" t="n">
        <v>40.605</v>
      </c>
      <c r="P2099" t="n">
        <v>147</v>
      </c>
      <c r="Q2099" t="n">
        <v>123</v>
      </c>
      <c r="R2099" t="n">
        <v>0</v>
      </c>
      <c r="S2099" t="n">
        <v>90.2</v>
      </c>
      <c r="T2099" t="n">
        <v>0</v>
      </c>
      <c r="U2099" t="n">
        <v>0</v>
      </c>
      <c r="V2099" t="n">
        <v>0</v>
      </c>
      <c r="W2099" t="n">
        <v>9.8</v>
      </c>
      <c r="X2099" t="n">
        <v>74</v>
      </c>
      <c r="Y2099"/>
      <c r="Z2099" t="n">
        <v>7</v>
      </c>
      <c r="AA2099" t="n">
        <v>47</v>
      </c>
      <c r="AB2099" t="n">
        <v>63.8</v>
      </c>
      <c r="AC2099" t="n">
        <v>47</v>
      </c>
      <c r="AD2099" t="n">
        <v>4.3</v>
      </c>
      <c r="AE2099"/>
      <c r="AF2099" t="n">
        <v>39</v>
      </c>
      <c r="AG2099" t="n">
        <v>37</v>
      </c>
      <c r="AH2099" t="n">
        <v>94</v>
      </c>
      <c r="AI2099" t="n">
        <v>11993</v>
      </c>
      <c r="AJ2099" t="n">
        <v>10548</v>
      </c>
      <c r="AK2099" t="n">
        <v>11557</v>
      </c>
      <c r="AL2099" t="n">
        <v>13130</v>
      </c>
      <c r="AM2099" t="n">
        <v>11208</v>
      </c>
      <c r="AN2099"/>
      <c r="AO2099" t="n">
        <v>29</v>
      </c>
      <c r="AP2099" t="n">
        <v>3</v>
      </c>
      <c r="AQ2099" t="n">
        <v>1</v>
      </c>
      <c r="AR2099" t="n">
        <v>2</v>
      </c>
    </row>
    <row r="2100">
      <c r="A2100" t="n">
        <v>193265</v>
      </c>
      <c r="B2100" t="s">
        <v>3395</v>
      </c>
      <c r="C2100" t="s">
        <v>3322</v>
      </c>
      <c r="D2100" t="s">
        <v>996</v>
      </c>
      <c r="E2100" t="s">
        <v>997</v>
      </c>
      <c r="F2100" t="s">
        <v>199</v>
      </c>
      <c r="G2100" t="s">
        <v>189</v>
      </c>
      <c r="H2100" t="s">
        <v>200</v>
      </c>
      <c r="I2100" t="s">
        <v>151</v>
      </c>
      <c r="J2100" t="s">
        <v>164</v>
      </c>
      <c r="K2100"/>
      <c r="L2100" t="s">
        <v>155</v>
      </c>
      <c r="M2100" t="s">
        <v>155</v>
      </c>
      <c r="N2100" t="n">
        <v>-73.9032</v>
      </c>
      <c r="O2100" t="n">
        <v>42.7792</v>
      </c>
      <c r="P2100" t="n">
        <v>89</v>
      </c>
      <c r="Q2100" t="n">
        <v>89</v>
      </c>
      <c r="R2100" t="n">
        <v>11.2</v>
      </c>
      <c r="S2100" t="n">
        <v>85.4</v>
      </c>
      <c r="T2100" t="n">
        <v>13.5</v>
      </c>
      <c r="U2100" t="n">
        <v>0</v>
      </c>
      <c r="V2100" t="n">
        <v>1.1</v>
      </c>
      <c r="W2100" t="n">
        <v>0</v>
      </c>
      <c r="X2100" t="n">
        <v>98</v>
      </c>
      <c r="Y2100" t="n">
        <v>88</v>
      </c>
      <c r="Z2100" t="n">
        <v>18</v>
      </c>
      <c r="AA2100"/>
      <c r="AB2100"/>
      <c r="AC2100"/>
      <c r="AD2100"/>
      <c r="AE2100"/>
      <c r="AF2100" t="n">
        <v>66</v>
      </c>
      <c r="AG2100" t="n">
        <v>47</v>
      </c>
      <c r="AH2100" t="n">
        <v>64</v>
      </c>
      <c r="AI2100" t="n">
        <v>20901</v>
      </c>
      <c r="AJ2100" t="n">
        <v>22120</v>
      </c>
      <c r="AK2100" t="n">
        <v>22382</v>
      </c>
      <c r="AL2100" t="n">
        <v>23994</v>
      </c>
      <c r="AM2100" t="n">
        <v>26562</v>
      </c>
      <c r="AN2100" t="n">
        <v>27861</v>
      </c>
      <c r="AO2100"/>
      <c r="AP2100"/>
      <c r="AQ2100"/>
      <c r="AR2100"/>
    </row>
    <row r="2101">
      <c r="A2101" t="n">
        <v>193283</v>
      </c>
      <c r="B2101" t="s">
        <v>3396</v>
      </c>
      <c r="C2101" t="s">
        <v>3397</v>
      </c>
      <c r="D2101" t="s">
        <v>996</v>
      </c>
      <c r="E2101" t="s">
        <v>997</v>
      </c>
      <c r="F2101" t="s">
        <v>173</v>
      </c>
      <c r="G2101" t="s">
        <v>149</v>
      </c>
      <c r="H2101" t="s">
        <v>174</v>
      </c>
      <c r="I2101" t="s">
        <v>151</v>
      </c>
      <c r="J2101" t="s">
        <v>152</v>
      </c>
      <c r="K2101" t="s">
        <v>176</v>
      </c>
      <c r="L2101" t="s">
        <v>155</v>
      </c>
      <c r="M2101" t="s">
        <v>155</v>
      </c>
      <c r="N2101" t="n">
        <v>-75.2194</v>
      </c>
      <c r="O2101" t="n">
        <v>43.0768</v>
      </c>
      <c r="P2101" t="n">
        <v>8238</v>
      </c>
      <c r="Q2101" t="n">
        <v>8238</v>
      </c>
      <c r="R2101" t="n">
        <v>51.1</v>
      </c>
      <c r="S2101" t="n">
        <v>63.5</v>
      </c>
      <c r="T2101" t="n">
        <v>7.1</v>
      </c>
      <c r="U2101" t="n">
        <v>7.8</v>
      </c>
      <c r="V2101" t="n">
        <v>6</v>
      </c>
      <c r="W2101" t="n">
        <v>0.9</v>
      </c>
      <c r="X2101" t="n">
        <v>60</v>
      </c>
      <c r="Y2101" t="n">
        <v>54</v>
      </c>
      <c r="Z2101" t="n">
        <v>18</v>
      </c>
      <c r="AA2101" t="n">
        <v>830</v>
      </c>
      <c r="AB2101" t="n">
        <v>34.7</v>
      </c>
      <c r="AC2101"/>
      <c r="AD2101"/>
      <c r="AE2101"/>
      <c r="AF2101" t="n">
        <v>909</v>
      </c>
      <c r="AG2101" t="n">
        <v>29</v>
      </c>
      <c r="AH2101" t="n">
        <v>36</v>
      </c>
      <c r="AI2101" t="n">
        <v>8149</v>
      </c>
      <c r="AJ2101" t="n">
        <v>5978</v>
      </c>
      <c r="AK2101" t="n">
        <v>7244</v>
      </c>
      <c r="AL2101" t="n">
        <v>11020</v>
      </c>
      <c r="AM2101" t="n">
        <v>13568</v>
      </c>
      <c r="AN2101" t="n">
        <v>15660</v>
      </c>
      <c r="AO2101" t="n">
        <v>693</v>
      </c>
      <c r="AP2101"/>
      <c r="AQ2101"/>
      <c r="AR2101"/>
    </row>
    <row r="2102">
      <c r="A2102" t="n">
        <v>193292</v>
      </c>
      <c r="B2102" t="s">
        <v>3398</v>
      </c>
      <c r="C2102" t="s">
        <v>3399</v>
      </c>
      <c r="D2102" t="s">
        <v>996</v>
      </c>
      <c r="E2102" t="s">
        <v>997</v>
      </c>
      <c r="F2102" t="s">
        <v>162</v>
      </c>
      <c r="G2102" t="s">
        <v>163</v>
      </c>
      <c r="H2102" t="s">
        <v>150</v>
      </c>
      <c r="I2102" t="s">
        <v>186</v>
      </c>
      <c r="J2102" t="s">
        <v>168</v>
      </c>
      <c r="K2102" t="s">
        <v>153</v>
      </c>
      <c r="L2102" t="s">
        <v>155</v>
      </c>
      <c r="M2102" t="s">
        <v>155</v>
      </c>
      <c r="N2102" t="n">
        <v>-73.6262</v>
      </c>
      <c r="O2102" t="n">
        <v>40.6859</v>
      </c>
      <c r="P2102" t="n">
        <v>9200</v>
      </c>
      <c r="Q2102" t="n">
        <v>6648</v>
      </c>
      <c r="R2102" t="n">
        <v>66.8</v>
      </c>
      <c r="S2102" t="n">
        <v>55.4</v>
      </c>
      <c r="T2102" t="n">
        <v>9</v>
      </c>
      <c r="U2102" t="n">
        <v>21.3</v>
      </c>
      <c r="V2102" t="n">
        <v>8.3</v>
      </c>
      <c r="W2102" t="n">
        <v>0.8</v>
      </c>
      <c r="X2102" t="n">
        <v>81</v>
      </c>
      <c r="Y2102" t="n">
        <v>50</v>
      </c>
      <c r="Z2102" t="n">
        <v>10</v>
      </c>
      <c r="AA2102" t="n">
        <v>510</v>
      </c>
      <c r="AB2102" t="n">
        <v>71.8</v>
      </c>
      <c r="AC2102" t="n">
        <v>502</v>
      </c>
      <c r="AD2102" t="n">
        <v>72.5</v>
      </c>
      <c r="AE2102" t="n">
        <v>48.6</v>
      </c>
      <c r="AF2102" t="n">
        <v>640</v>
      </c>
      <c r="AG2102" t="n">
        <v>30</v>
      </c>
      <c r="AH2102" t="n">
        <v>80</v>
      </c>
      <c r="AI2102" t="n">
        <v>25938</v>
      </c>
      <c r="AJ2102" t="n">
        <v>20330</v>
      </c>
      <c r="AK2102" t="n">
        <v>22678</v>
      </c>
      <c r="AL2102" t="n">
        <v>26115</v>
      </c>
      <c r="AM2102" t="n">
        <v>27390</v>
      </c>
      <c r="AN2102" t="n">
        <v>32545</v>
      </c>
      <c r="AO2102" t="n">
        <v>23</v>
      </c>
      <c r="AP2102" t="n">
        <v>761</v>
      </c>
      <c r="AQ2102" t="n">
        <v>359</v>
      </c>
      <c r="AR2102" t="n">
        <v>28</v>
      </c>
    </row>
    <row r="2103">
      <c r="A2103" t="n">
        <v>193308</v>
      </c>
      <c r="B2103" t="s">
        <v>3400</v>
      </c>
      <c r="C2103" t="s">
        <v>3245</v>
      </c>
      <c r="D2103" t="s">
        <v>996</v>
      </c>
      <c r="E2103" t="s">
        <v>997</v>
      </c>
      <c r="F2103" t="s">
        <v>188</v>
      </c>
      <c r="G2103" t="s">
        <v>189</v>
      </c>
      <c r="H2103" t="s">
        <v>150</v>
      </c>
      <c r="I2103" t="s">
        <v>151</v>
      </c>
      <c r="J2103" t="s">
        <v>152</v>
      </c>
      <c r="K2103" t="s">
        <v>153</v>
      </c>
      <c r="L2103" t="s">
        <v>155</v>
      </c>
      <c r="M2103" t="s">
        <v>155</v>
      </c>
      <c r="N2103" t="n">
        <v>-73.9002</v>
      </c>
      <c r="O2103" t="n">
        <v>40.8645</v>
      </c>
      <c r="P2103" t="n">
        <v>11958</v>
      </c>
      <c r="Q2103" t="n">
        <v>9979</v>
      </c>
      <c r="R2103" t="n">
        <v>66.5</v>
      </c>
      <c r="S2103" t="n">
        <v>3.7</v>
      </c>
      <c r="T2103" t="n">
        <v>42.7</v>
      </c>
      <c r="U2103" t="n">
        <v>35.7</v>
      </c>
      <c r="V2103" t="n">
        <v>2.4</v>
      </c>
      <c r="W2103" t="n">
        <v>8.9</v>
      </c>
      <c r="X2103" t="n">
        <v>70</v>
      </c>
      <c r="Y2103" t="n">
        <v>66</v>
      </c>
      <c r="Z2103" t="n">
        <v>18</v>
      </c>
      <c r="AA2103" t="n">
        <v>1176</v>
      </c>
      <c r="AB2103" t="n">
        <v>57.5</v>
      </c>
      <c r="AC2103" t="n">
        <v>621</v>
      </c>
      <c r="AD2103" t="n">
        <v>61.4</v>
      </c>
      <c r="AE2103" t="n">
        <v>55.7</v>
      </c>
      <c r="AF2103" t="n">
        <v>1117</v>
      </c>
      <c r="AG2103" t="n">
        <v>58</v>
      </c>
      <c r="AH2103" t="n">
        <v>87</v>
      </c>
      <c r="AI2103" t="n">
        <v>11476</v>
      </c>
      <c r="AJ2103" t="n">
        <v>10047</v>
      </c>
      <c r="AK2103" t="n">
        <v>9427</v>
      </c>
      <c r="AL2103" t="n">
        <v>10123</v>
      </c>
      <c r="AM2103" t="n">
        <v>13523</v>
      </c>
      <c r="AN2103" t="n">
        <v>17021</v>
      </c>
      <c r="AO2103" t="n">
        <v>810</v>
      </c>
      <c r="AP2103" t="n">
        <v>866</v>
      </c>
      <c r="AQ2103" t="n">
        <v>284</v>
      </c>
      <c r="AR2103"/>
    </row>
    <row r="2104">
      <c r="A2104" t="n">
        <v>193326</v>
      </c>
      <c r="B2104" t="s">
        <v>3401</v>
      </c>
      <c r="C2104" t="s">
        <v>2644</v>
      </c>
      <c r="D2104" t="s">
        <v>996</v>
      </c>
      <c r="E2104" t="s">
        <v>997</v>
      </c>
      <c r="F2104" t="s">
        <v>173</v>
      </c>
      <c r="G2104" t="s">
        <v>149</v>
      </c>
      <c r="H2104" t="s">
        <v>174</v>
      </c>
      <c r="I2104" t="s">
        <v>186</v>
      </c>
      <c r="J2104" t="s">
        <v>152</v>
      </c>
      <c r="K2104" t="s">
        <v>176</v>
      </c>
      <c r="L2104" t="s">
        <v>155</v>
      </c>
      <c r="M2104" t="s">
        <v>155</v>
      </c>
      <c r="N2104" t="n">
        <v>-77.6101</v>
      </c>
      <c r="O2104" t="n">
        <v>43.101</v>
      </c>
      <c r="P2104" t="n">
        <v>19441</v>
      </c>
      <c r="Q2104" t="n">
        <v>19441</v>
      </c>
      <c r="R2104" t="n">
        <v>51.4</v>
      </c>
      <c r="S2104" t="n">
        <v>59.1</v>
      </c>
      <c r="T2104" t="n">
        <v>15.9</v>
      </c>
      <c r="U2104" t="n">
        <v>10.9</v>
      </c>
      <c r="V2104" t="n">
        <v>5.3</v>
      </c>
      <c r="W2104" t="n">
        <v>0.8</v>
      </c>
      <c r="X2104" t="n">
        <v>61</v>
      </c>
      <c r="Y2104" t="n">
        <v>39</v>
      </c>
      <c r="Z2104" t="n">
        <v>18</v>
      </c>
      <c r="AA2104" t="n">
        <v>1590</v>
      </c>
      <c r="AB2104" t="n">
        <v>22.5</v>
      </c>
      <c r="AC2104"/>
      <c r="AD2104"/>
      <c r="AE2104"/>
      <c r="AF2104" t="n">
        <v>1436</v>
      </c>
      <c r="AG2104" t="n">
        <v>47</v>
      </c>
      <c r="AH2104" t="n">
        <v>59</v>
      </c>
      <c r="AI2104" t="n">
        <v>6621</v>
      </c>
      <c r="AJ2104" t="n">
        <v>3809</v>
      </c>
      <c r="AK2104" t="n">
        <v>6186</v>
      </c>
      <c r="AL2104" t="n">
        <v>9157</v>
      </c>
      <c r="AM2104" t="n">
        <v>11626</v>
      </c>
      <c r="AN2104" t="n">
        <v>13462</v>
      </c>
      <c r="AO2104" t="n">
        <v>1193</v>
      </c>
      <c r="AP2104"/>
      <c r="AQ2104"/>
      <c r="AR2104"/>
    </row>
    <row r="2105">
      <c r="A2105" t="n">
        <v>193353</v>
      </c>
      <c r="B2105" t="s">
        <v>3402</v>
      </c>
      <c r="C2105" t="s">
        <v>3403</v>
      </c>
      <c r="D2105" t="s">
        <v>996</v>
      </c>
      <c r="E2105" t="s">
        <v>997</v>
      </c>
      <c r="F2105" t="s">
        <v>162</v>
      </c>
      <c r="G2105" t="s">
        <v>163</v>
      </c>
      <c r="H2105" t="s">
        <v>150</v>
      </c>
      <c r="I2105" t="s">
        <v>151</v>
      </c>
      <c r="J2105" t="s">
        <v>168</v>
      </c>
      <c r="K2105" t="s">
        <v>153</v>
      </c>
      <c r="L2105" t="s">
        <v>155</v>
      </c>
      <c r="M2105" t="s">
        <v>155</v>
      </c>
      <c r="N2105" t="n">
        <v>-74.0127</v>
      </c>
      <c r="O2105" t="n">
        <v>41.5139</v>
      </c>
      <c r="P2105" t="n">
        <v>2282</v>
      </c>
      <c r="Q2105" t="n">
        <v>1785</v>
      </c>
      <c r="R2105" t="n">
        <v>67.6</v>
      </c>
      <c r="S2105" t="n">
        <v>47.4</v>
      </c>
      <c r="T2105" t="n">
        <v>8.5</v>
      </c>
      <c r="U2105" t="n">
        <v>23.8</v>
      </c>
      <c r="V2105" t="n">
        <v>2.5</v>
      </c>
      <c r="W2105" t="n">
        <v>0.4</v>
      </c>
      <c r="X2105" t="n">
        <v>74</v>
      </c>
      <c r="Y2105" t="n">
        <v>14</v>
      </c>
      <c r="Z2105" t="n">
        <v>12</v>
      </c>
      <c r="AA2105" t="n">
        <v>399</v>
      </c>
      <c r="AB2105" t="n">
        <v>65.7</v>
      </c>
      <c r="AC2105" t="n">
        <v>399</v>
      </c>
      <c r="AD2105" t="n">
        <v>65.7</v>
      </c>
      <c r="AE2105" t="n">
        <v>51.9</v>
      </c>
      <c r="AF2105" t="n">
        <v>222</v>
      </c>
      <c r="AG2105" t="n">
        <v>30</v>
      </c>
      <c r="AH2105" t="n">
        <v>83</v>
      </c>
      <c r="AI2105" t="n">
        <v>24588</v>
      </c>
      <c r="AJ2105" t="n">
        <v>12704</v>
      </c>
      <c r="AK2105" t="n">
        <v>17922</v>
      </c>
      <c r="AL2105" t="n">
        <v>22389</v>
      </c>
      <c r="AM2105" t="n">
        <v>27289</v>
      </c>
      <c r="AN2105" t="n">
        <v>28745</v>
      </c>
      <c r="AO2105"/>
      <c r="AP2105" t="n">
        <v>320</v>
      </c>
      <c r="AQ2105" t="n">
        <v>130</v>
      </c>
      <c r="AR2105"/>
    </row>
    <row r="2106">
      <c r="A2106" t="n">
        <v>193380</v>
      </c>
      <c r="B2106" t="s">
        <v>3404</v>
      </c>
      <c r="C2106" t="s">
        <v>1296</v>
      </c>
      <c r="D2106" t="s">
        <v>996</v>
      </c>
      <c r="E2106" t="s">
        <v>997</v>
      </c>
      <c r="F2106" t="s">
        <v>368</v>
      </c>
      <c r="G2106" t="s">
        <v>163</v>
      </c>
      <c r="H2106" t="s">
        <v>174</v>
      </c>
      <c r="I2106" t="s">
        <v>186</v>
      </c>
      <c r="J2106" t="s">
        <v>164</v>
      </c>
      <c r="K2106" t="s">
        <v>176</v>
      </c>
      <c r="L2106" t="s">
        <v>155</v>
      </c>
      <c r="M2106" t="s">
        <v>155</v>
      </c>
      <c r="N2106" t="n">
        <v>-73.8406</v>
      </c>
      <c r="O2106" t="n">
        <v>40.9121</v>
      </c>
      <c r="P2106" t="n">
        <v>144</v>
      </c>
      <c r="Q2106" t="n">
        <v>144</v>
      </c>
      <c r="R2106" t="n">
        <v>86.1</v>
      </c>
      <c r="S2106" t="n">
        <v>9</v>
      </c>
      <c r="T2106" t="n">
        <v>41.7</v>
      </c>
      <c r="U2106" t="n">
        <v>29.2</v>
      </c>
      <c r="V2106" t="n">
        <v>6.9</v>
      </c>
      <c r="W2106" t="n">
        <v>0</v>
      </c>
      <c r="X2106"/>
      <c r="Y2106"/>
      <c r="Z2106" t="n">
        <v>9</v>
      </c>
      <c r="AA2106"/>
      <c r="AB2106"/>
      <c r="AC2106"/>
      <c r="AD2106"/>
      <c r="AE2106"/>
      <c r="AF2106" t="n">
        <v>0</v>
      </c>
      <c r="AG2106" t="n">
        <v>37</v>
      </c>
      <c r="AH2106" t="n">
        <v>37</v>
      </c>
      <c r="AI2106"/>
      <c r="AJ2106"/>
      <c r="AK2106"/>
      <c r="AL2106"/>
      <c r="AM2106"/>
      <c r="AN2106"/>
      <c r="AO2106" t="n">
        <v>32</v>
      </c>
      <c r="AP2106"/>
      <c r="AQ2106"/>
      <c r="AR2106"/>
    </row>
    <row r="2107">
      <c r="A2107" t="n">
        <v>193399</v>
      </c>
      <c r="B2107" t="s">
        <v>3405</v>
      </c>
      <c r="C2107" t="s">
        <v>3245</v>
      </c>
      <c r="D2107" t="s">
        <v>996</v>
      </c>
      <c r="E2107" t="s">
        <v>997</v>
      </c>
      <c r="F2107" t="s">
        <v>162</v>
      </c>
      <c r="G2107" t="s">
        <v>163</v>
      </c>
      <c r="H2107" t="s">
        <v>150</v>
      </c>
      <c r="I2107" t="s">
        <v>151</v>
      </c>
      <c r="J2107" t="s">
        <v>168</v>
      </c>
      <c r="K2107" t="s">
        <v>179</v>
      </c>
      <c r="L2107" t="s">
        <v>155</v>
      </c>
      <c r="M2107" t="s">
        <v>155</v>
      </c>
      <c r="N2107" t="n">
        <v>-73.9089</v>
      </c>
      <c r="O2107" t="n">
        <v>40.9137</v>
      </c>
      <c r="P2107" t="n">
        <v>4382</v>
      </c>
      <c r="Q2107" t="n">
        <v>3312</v>
      </c>
      <c r="R2107" t="n">
        <v>81.6</v>
      </c>
      <c r="S2107" t="n">
        <v>41.6</v>
      </c>
      <c r="T2107" t="n">
        <v>11.1</v>
      </c>
      <c r="U2107" t="n">
        <v>24.4</v>
      </c>
      <c r="V2107" t="n">
        <v>4.1</v>
      </c>
      <c r="W2107" t="n">
        <v>2.2</v>
      </c>
      <c r="X2107" t="n">
        <v>71</v>
      </c>
      <c r="Y2107" t="n">
        <v>0</v>
      </c>
      <c r="Z2107" t="n">
        <v>15</v>
      </c>
      <c r="AA2107" t="n">
        <v>448</v>
      </c>
      <c r="AB2107" t="n">
        <v>57.1</v>
      </c>
      <c r="AC2107" t="n">
        <v>448</v>
      </c>
      <c r="AD2107" t="n">
        <v>57.1</v>
      </c>
      <c r="AE2107" t="n">
        <v>46.9</v>
      </c>
      <c r="AF2107" t="n">
        <v>493</v>
      </c>
      <c r="AG2107" t="n">
        <v>43</v>
      </c>
      <c r="AH2107" t="n">
        <v>70</v>
      </c>
      <c r="AI2107" t="n">
        <v>21844</v>
      </c>
      <c r="AJ2107" t="n">
        <v>17656</v>
      </c>
      <c r="AK2107" t="n">
        <v>19346</v>
      </c>
      <c r="AL2107" t="n">
        <v>20674</v>
      </c>
      <c r="AM2107" t="n">
        <v>19745</v>
      </c>
      <c r="AN2107" t="n">
        <v>24432</v>
      </c>
      <c r="AO2107"/>
      <c r="AP2107" t="n">
        <v>768</v>
      </c>
      <c r="AQ2107" t="n">
        <v>323</v>
      </c>
      <c r="AR2107"/>
    </row>
    <row r="2108">
      <c r="A2108" t="n">
        <v>193405</v>
      </c>
      <c r="B2108" t="s">
        <v>3406</v>
      </c>
      <c r="C2108" t="s">
        <v>3221</v>
      </c>
      <c r="D2108" t="s">
        <v>996</v>
      </c>
      <c r="E2108" t="s">
        <v>997</v>
      </c>
      <c r="F2108" t="s">
        <v>162</v>
      </c>
      <c r="G2108" t="s">
        <v>163</v>
      </c>
      <c r="H2108" t="s">
        <v>150</v>
      </c>
      <c r="I2108" t="s">
        <v>151</v>
      </c>
      <c r="J2108" t="s">
        <v>168</v>
      </c>
      <c r="K2108" t="s">
        <v>209</v>
      </c>
      <c r="L2108" t="s">
        <v>155</v>
      </c>
      <c r="M2108" t="s">
        <v>155</v>
      </c>
      <c r="N2108" t="n">
        <v>-73.9524</v>
      </c>
      <c r="O2108" t="n">
        <v>40.7904</v>
      </c>
      <c r="P2108" t="n">
        <v>1282</v>
      </c>
      <c r="Q2108"/>
      <c r="R2108"/>
      <c r="S2108"/>
      <c r="T2108"/>
      <c r="U2108"/>
      <c r="V2108"/>
      <c r="W2108"/>
      <c r="X2108"/>
      <c r="Y2108"/>
      <c r="Z2108"/>
      <c r="AA2108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 t="n">
        <v>198</v>
      </c>
      <c r="AR2108" t="n">
        <v>170</v>
      </c>
    </row>
    <row r="2109">
      <c r="A2109" t="n">
        <v>193478</v>
      </c>
      <c r="B2109" t="s">
        <v>3407</v>
      </c>
      <c r="C2109" t="s">
        <v>1916</v>
      </c>
      <c r="D2109" t="s">
        <v>996</v>
      </c>
      <c r="E2109" t="s">
        <v>997</v>
      </c>
      <c r="F2109" t="s">
        <v>173</v>
      </c>
      <c r="G2109" t="s">
        <v>149</v>
      </c>
      <c r="H2109" t="s">
        <v>174</v>
      </c>
      <c r="I2109" t="s">
        <v>186</v>
      </c>
      <c r="J2109" t="s">
        <v>238</v>
      </c>
      <c r="K2109" t="s">
        <v>176</v>
      </c>
      <c r="L2109" t="s">
        <v>155</v>
      </c>
      <c r="M2109" t="s">
        <v>155</v>
      </c>
      <c r="N2109" t="n">
        <v>-73.5953</v>
      </c>
      <c r="O2109" t="n">
        <v>40.7289</v>
      </c>
      <c r="P2109" t="n">
        <v>17203</v>
      </c>
      <c r="Q2109" t="n">
        <v>17203</v>
      </c>
      <c r="R2109" t="n">
        <v>53.4</v>
      </c>
      <c r="S2109" t="n">
        <v>33.2</v>
      </c>
      <c r="T2109" t="n">
        <v>18.7</v>
      </c>
      <c r="U2109" t="n">
        <v>30.1</v>
      </c>
      <c r="V2109" t="n">
        <v>8.6</v>
      </c>
      <c r="W2109" t="n">
        <v>0.6</v>
      </c>
      <c r="X2109" t="n">
        <v>64</v>
      </c>
      <c r="Y2109" t="n">
        <v>52</v>
      </c>
      <c r="Z2109" t="n">
        <v>18</v>
      </c>
      <c r="AA2109" t="n">
        <v>2357</v>
      </c>
      <c r="AB2109" t="n">
        <v>23.4</v>
      </c>
      <c r="AC2109"/>
      <c r="AD2109"/>
      <c r="AE2109"/>
      <c r="AF2109" t="n">
        <v>2143</v>
      </c>
      <c r="AG2109" t="n">
        <v>36</v>
      </c>
      <c r="AH2109" t="n">
        <v>46</v>
      </c>
      <c r="AI2109" t="n">
        <v>5497</v>
      </c>
      <c r="AJ2109" t="n">
        <v>2383</v>
      </c>
      <c r="AK2109" t="n">
        <v>4697</v>
      </c>
      <c r="AL2109" t="n">
        <v>8410</v>
      </c>
      <c r="AM2109" t="n">
        <v>11309</v>
      </c>
      <c r="AN2109" t="n">
        <v>13449</v>
      </c>
      <c r="AO2109" t="n">
        <v>1991</v>
      </c>
      <c r="AP2109"/>
      <c r="AQ2109"/>
      <c r="AR2109"/>
    </row>
    <row r="2110">
      <c r="A2110" t="n">
        <v>193584</v>
      </c>
      <c r="B2110" t="s">
        <v>3408</v>
      </c>
      <c r="C2110" t="s">
        <v>2644</v>
      </c>
      <c r="D2110" t="s">
        <v>996</v>
      </c>
      <c r="E2110" t="s">
        <v>997</v>
      </c>
      <c r="F2110" t="s">
        <v>162</v>
      </c>
      <c r="G2110" t="s">
        <v>163</v>
      </c>
      <c r="H2110" t="s">
        <v>150</v>
      </c>
      <c r="I2110" t="s">
        <v>186</v>
      </c>
      <c r="J2110" t="s">
        <v>168</v>
      </c>
      <c r="K2110" t="s">
        <v>153</v>
      </c>
      <c r="L2110" t="s">
        <v>155</v>
      </c>
      <c r="M2110" t="s">
        <v>155</v>
      </c>
      <c r="N2110" t="n">
        <v>-77.5186</v>
      </c>
      <c r="O2110" t="n">
        <v>43.1016</v>
      </c>
      <c r="P2110" t="n">
        <v>2720</v>
      </c>
      <c r="Q2110" t="n">
        <v>2060</v>
      </c>
      <c r="R2110" t="n">
        <v>72.2</v>
      </c>
      <c r="S2110" t="n">
        <v>78.9</v>
      </c>
      <c r="T2110" t="n">
        <v>5.3</v>
      </c>
      <c r="U2110" t="n">
        <v>6.8</v>
      </c>
      <c r="V2110" t="n">
        <v>2.2</v>
      </c>
      <c r="W2110" t="n">
        <v>1.3</v>
      </c>
      <c r="X2110" t="n">
        <v>81</v>
      </c>
      <c r="Y2110"/>
      <c r="Z2110" t="n">
        <v>9</v>
      </c>
      <c r="AA2110" t="n">
        <v>550</v>
      </c>
      <c r="AB2110" t="n">
        <v>72.9</v>
      </c>
      <c r="AC2110" t="n">
        <v>550</v>
      </c>
      <c r="AD2110" t="n">
        <v>72.9</v>
      </c>
      <c r="AE2110" t="n">
        <v>64.4</v>
      </c>
      <c r="AF2110" t="n">
        <v>470</v>
      </c>
      <c r="AG2110" t="n">
        <v>26</v>
      </c>
      <c r="AH2110" t="n">
        <v>98</v>
      </c>
      <c r="AI2110" t="n">
        <v>31321</v>
      </c>
      <c r="AJ2110" t="n">
        <v>22378</v>
      </c>
      <c r="AK2110" t="n">
        <v>23843</v>
      </c>
      <c r="AL2110" t="n">
        <v>28829</v>
      </c>
      <c r="AM2110" t="n">
        <v>30697</v>
      </c>
      <c r="AN2110" t="n">
        <v>33978</v>
      </c>
      <c r="AO2110"/>
      <c r="AP2110" t="n">
        <v>543</v>
      </c>
      <c r="AQ2110" t="n">
        <v>230</v>
      </c>
      <c r="AR2110" t="n">
        <v>47</v>
      </c>
    </row>
    <row r="2111">
      <c r="A2111" t="n">
        <v>193609</v>
      </c>
      <c r="B2111" t="s">
        <v>3409</v>
      </c>
      <c r="C2111" t="s">
        <v>3410</v>
      </c>
      <c r="D2111" t="s">
        <v>996</v>
      </c>
      <c r="E2111" t="s">
        <v>997</v>
      </c>
      <c r="F2111" t="s">
        <v>368</v>
      </c>
      <c r="G2111" t="s">
        <v>163</v>
      </c>
      <c r="H2111" t="s">
        <v>174</v>
      </c>
      <c r="I2111" t="s">
        <v>151</v>
      </c>
      <c r="J2111" t="s">
        <v>164</v>
      </c>
      <c r="K2111"/>
      <c r="L2111" t="s">
        <v>155</v>
      </c>
      <c r="M2111" t="s">
        <v>155</v>
      </c>
      <c r="N2111" t="n">
        <v>-73.9653</v>
      </c>
      <c r="O2111" t="n">
        <v>40.7566</v>
      </c>
      <c r="P2111" t="n">
        <v>64</v>
      </c>
      <c r="Q2111" t="n">
        <v>64</v>
      </c>
      <c r="R2111" t="n">
        <v>60.9</v>
      </c>
      <c r="S2111" t="n">
        <v>39.1</v>
      </c>
      <c r="T2111" t="n">
        <v>10.9</v>
      </c>
      <c r="U2111" t="n">
        <v>15.6</v>
      </c>
      <c r="V2111" t="n">
        <v>3.1</v>
      </c>
      <c r="W2111" t="n">
        <v>26.6</v>
      </c>
      <c r="X2111" t="n">
        <v>60</v>
      </c>
      <c r="Y2111"/>
      <c r="Z2111" t="n">
        <v>7</v>
      </c>
      <c r="AA2111" t="n">
        <v>2</v>
      </c>
      <c r="AB2111" t="n">
        <v>100</v>
      </c>
      <c r="AC2111"/>
      <c r="AD2111"/>
      <c r="AE2111"/>
      <c r="AF2111" t="n">
        <v>5</v>
      </c>
      <c r="AG2111" t="n">
        <v>13</v>
      </c>
      <c r="AH2111" t="n">
        <v>34</v>
      </c>
      <c r="AI2111" t="n">
        <v>33096</v>
      </c>
      <c r="AJ2111"/>
      <c r="AK2111"/>
      <c r="AL2111" t="n">
        <v>29636</v>
      </c>
      <c r="AM2111" t="n">
        <v>36556</v>
      </c>
      <c r="AN2111"/>
      <c r="AO2111"/>
      <c r="AP2111"/>
      <c r="AQ2111"/>
      <c r="AR2111"/>
    </row>
    <row r="2112">
      <c r="A2112" t="n">
        <v>193654</v>
      </c>
      <c r="B2112" t="s">
        <v>3411</v>
      </c>
      <c r="C2112" t="s">
        <v>3221</v>
      </c>
      <c r="D2112" t="s">
        <v>996</v>
      </c>
      <c r="E2112" t="s">
        <v>997</v>
      </c>
      <c r="F2112" t="s">
        <v>162</v>
      </c>
      <c r="G2112" t="s">
        <v>163</v>
      </c>
      <c r="H2112" t="s">
        <v>150</v>
      </c>
      <c r="I2112" t="s">
        <v>151</v>
      </c>
      <c r="J2112" t="s">
        <v>152</v>
      </c>
      <c r="K2112" t="s">
        <v>159</v>
      </c>
      <c r="L2112" t="s">
        <v>155</v>
      </c>
      <c r="M2112" t="s">
        <v>155</v>
      </c>
      <c r="N2112" t="n">
        <v>-73.9971</v>
      </c>
      <c r="O2112" t="n">
        <v>40.7355</v>
      </c>
      <c r="P2112" t="n">
        <v>11567</v>
      </c>
      <c r="Q2112" t="n">
        <v>8348</v>
      </c>
      <c r="R2112" t="n">
        <v>76.4</v>
      </c>
      <c r="S2112" t="n">
        <v>33.7</v>
      </c>
      <c r="T2112" t="n">
        <v>4.2</v>
      </c>
      <c r="U2112" t="n">
        <v>9.8</v>
      </c>
      <c r="V2112" t="n">
        <v>10.8</v>
      </c>
      <c r="W2112" t="n">
        <v>32.3</v>
      </c>
      <c r="X2112" t="n">
        <v>81</v>
      </c>
      <c r="Y2112" t="n">
        <v>90</v>
      </c>
      <c r="Z2112" t="n">
        <v>9</v>
      </c>
      <c r="AA2112" t="n">
        <v>1527</v>
      </c>
      <c r="AB2112" t="n">
        <v>71.2</v>
      </c>
      <c r="AC2112" t="n">
        <v>1507</v>
      </c>
      <c r="AD2112" t="n">
        <v>71.3</v>
      </c>
      <c r="AE2112" t="n">
        <v>51.6</v>
      </c>
      <c r="AF2112" t="n">
        <v>1393</v>
      </c>
      <c r="AG2112" t="n">
        <v>15</v>
      </c>
      <c r="AH2112" t="n">
        <v>87</v>
      </c>
      <c r="AI2112" t="n">
        <v>62226</v>
      </c>
      <c r="AJ2112" t="n">
        <v>48206</v>
      </c>
      <c r="AK2112" t="n">
        <v>51201</v>
      </c>
      <c r="AL2112" t="n">
        <v>52728</v>
      </c>
      <c r="AM2112" t="n">
        <v>56942</v>
      </c>
      <c r="AN2112" t="n">
        <v>61849</v>
      </c>
      <c r="AO2112" t="n">
        <v>138</v>
      </c>
      <c r="AP2112" t="n">
        <v>1503</v>
      </c>
      <c r="AQ2112" t="n">
        <v>1319</v>
      </c>
      <c r="AR2112" t="n">
        <v>63</v>
      </c>
    </row>
    <row r="2113">
      <c r="A2113" t="n">
        <v>193751</v>
      </c>
      <c r="B2113" t="s">
        <v>3412</v>
      </c>
      <c r="C2113" t="s">
        <v>3413</v>
      </c>
      <c r="D2113" t="s">
        <v>996</v>
      </c>
      <c r="E2113" t="s">
        <v>997</v>
      </c>
      <c r="F2113" t="s">
        <v>162</v>
      </c>
      <c r="G2113" t="s">
        <v>163</v>
      </c>
      <c r="H2113" t="s">
        <v>150</v>
      </c>
      <c r="I2113" t="s">
        <v>205</v>
      </c>
      <c r="J2113" t="s">
        <v>164</v>
      </c>
      <c r="K2113" t="s">
        <v>209</v>
      </c>
      <c r="L2113" t="s">
        <v>155</v>
      </c>
      <c r="M2113" t="s">
        <v>155</v>
      </c>
      <c r="N2113" t="n">
        <v>-76.7562</v>
      </c>
      <c r="O2113" t="n">
        <v>42.9117</v>
      </c>
      <c r="P2113" t="n">
        <v>608</v>
      </c>
      <c r="Q2113"/>
      <c r="R2113"/>
      <c r="S2113"/>
      <c r="T2113"/>
      <c r="U2113"/>
      <c r="V2113"/>
      <c r="W2113"/>
      <c r="X2113"/>
      <c r="Y2113"/>
      <c r="Z2113"/>
      <c r="AA2113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 t="n">
        <v>58</v>
      </c>
      <c r="AR2113" t="n">
        <v>109</v>
      </c>
    </row>
    <row r="2114">
      <c r="A2114" t="n">
        <v>193821</v>
      </c>
      <c r="B2114" t="s">
        <v>3414</v>
      </c>
      <c r="C2114" t="s">
        <v>3221</v>
      </c>
      <c r="D2114" t="s">
        <v>996</v>
      </c>
      <c r="E2114" t="s">
        <v>997</v>
      </c>
      <c r="F2114" t="s">
        <v>162</v>
      </c>
      <c r="G2114" t="s">
        <v>163</v>
      </c>
      <c r="H2114" t="s">
        <v>150</v>
      </c>
      <c r="I2114" t="s">
        <v>151</v>
      </c>
      <c r="J2114" t="s">
        <v>168</v>
      </c>
      <c r="K2114" t="s">
        <v>209</v>
      </c>
      <c r="L2114" t="s">
        <v>155</v>
      </c>
      <c r="M2114" t="s">
        <v>155</v>
      </c>
      <c r="N2114" t="n">
        <v>-74.007</v>
      </c>
      <c r="O2114" t="n">
        <v>40.718</v>
      </c>
      <c r="P2114" t="n">
        <v>1059</v>
      </c>
      <c r="Q2114"/>
      <c r="R2114"/>
      <c r="S2114"/>
      <c r="T2114"/>
      <c r="U2114"/>
      <c r="V2114"/>
      <c r="W2114"/>
      <c r="X2114"/>
      <c r="Y2114"/>
      <c r="Z2114"/>
      <c r="AA2114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 t="n">
        <v>4</v>
      </c>
      <c r="AR2114" t="n">
        <v>287</v>
      </c>
    </row>
    <row r="2115">
      <c r="A2115" t="n">
        <v>193830</v>
      </c>
      <c r="B2115" t="s">
        <v>3415</v>
      </c>
      <c r="C2115" t="s">
        <v>3416</v>
      </c>
      <c r="D2115" t="s">
        <v>996</v>
      </c>
      <c r="E2115" t="s">
        <v>997</v>
      </c>
      <c r="F2115" t="s">
        <v>162</v>
      </c>
      <c r="G2115" t="s">
        <v>163</v>
      </c>
      <c r="H2115" t="s">
        <v>150</v>
      </c>
      <c r="I2115" t="s">
        <v>186</v>
      </c>
      <c r="J2115" t="s">
        <v>168</v>
      </c>
      <c r="K2115" t="s">
        <v>209</v>
      </c>
      <c r="L2115" t="s">
        <v>155</v>
      </c>
      <c r="M2115" t="s">
        <v>155</v>
      </c>
      <c r="N2115" t="n">
        <v>-73.81</v>
      </c>
      <c r="O2115" t="n">
        <v>41.085</v>
      </c>
      <c r="P2115" t="n">
        <v>1546</v>
      </c>
      <c r="Q2115"/>
      <c r="R2115"/>
      <c r="S2115"/>
      <c r="T2115"/>
      <c r="U2115"/>
      <c r="V2115"/>
      <c r="W2115"/>
      <c r="X2115"/>
      <c r="Y2115"/>
      <c r="Z2115"/>
      <c r="AA2115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 t="n">
        <v>126</v>
      </c>
      <c r="AR2115" t="n">
        <v>260</v>
      </c>
    </row>
    <row r="2116">
      <c r="A2116" t="n">
        <v>193858</v>
      </c>
      <c r="B2116" t="s">
        <v>3417</v>
      </c>
      <c r="C2116" t="s">
        <v>3227</v>
      </c>
      <c r="D2116" t="s">
        <v>996</v>
      </c>
      <c r="E2116" t="s">
        <v>997</v>
      </c>
      <c r="F2116" t="s">
        <v>279</v>
      </c>
      <c r="G2116" t="s">
        <v>189</v>
      </c>
      <c r="H2116" t="s">
        <v>174</v>
      </c>
      <c r="I2116" t="s">
        <v>151</v>
      </c>
      <c r="J2116" t="s">
        <v>164</v>
      </c>
      <c r="K2116" t="s">
        <v>176</v>
      </c>
      <c r="L2116" t="s">
        <v>155</v>
      </c>
      <c r="M2116" t="s">
        <v>155</v>
      </c>
      <c r="N2116" t="n">
        <v>-73.9314</v>
      </c>
      <c r="O2116" t="n">
        <v>40.7443</v>
      </c>
      <c r="P2116" t="n">
        <v>430</v>
      </c>
      <c r="Q2116" t="n">
        <v>430</v>
      </c>
      <c r="R2116" t="n">
        <v>91.6</v>
      </c>
      <c r="S2116" t="n">
        <v>10.5</v>
      </c>
      <c r="T2116" t="n">
        <v>20.2</v>
      </c>
      <c r="U2116" t="n">
        <v>61.6</v>
      </c>
      <c r="V2116" t="n">
        <v>4.4</v>
      </c>
      <c r="W2116" t="n">
        <v>0</v>
      </c>
      <c r="X2116" t="n">
        <v>69</v>
      </c>
      <c r="Y2116"/>
      <c r="Z2116" t="n">
        <v>20</v>
      </c>
      <c r="AA2116" t="n">
        <v>281</v>
      </c>
      <c r="AB2116" t="n">
        <v>63</v>
      </c>
      <c r="AC2116"/>
      <c r="AD2116"/>
      <c r="AE2116"/>
      <c r="AF2116" t="n">
        <v>429</v>
      </c>
      <c r="AG2116" t="n">
        <v>89</v>
      </c>
      <c r="AH2116" t="n">
        <v>89</v>
      </c>
      <c r="AI2116" t="n">
        <v>14837</v>
      </c>
      <c r="AJ2116" t="n">
        <v>16150</v>
      </c>
      <c r="AK2116" t="n">
        <v>16150</v>
      </c>
      <c r="AL2116" t="n">
        <v>16150</v>
      </c>
      <c r="AM2116" t="n">
        <v>13111</v>
      </c>
      <c r="AN2116"/>
      <c r="AO2116" t="n">
        <v>49</v>
      </c>
      <c r="AP2116"/>
      <c r="AQ2116"/>
      <c r="AR2116"/>
    </row>
    <row r="2117">
      <c r="A2117" t="n">
        <v>193894</v>
      </c>
      <c r="B2117" t="s">
        <v>3418</v>
      </c>
      <c r="C2117" t="s">
        <v>3221</v>
      </c>
      <c r="D2117" t="s">
        <v>996</v>
      </c>
      <c r="E2117" t="s">
        <v>997</v>
      </c>
      <c r="F2117" t="s">
        <v>162</v>
      </c>
      <c r="G2117" t="s">
        <v>163</v>
      </c>
      <c r="H2117" t="s">
        <v>150</v>
      </c>
      <c r="I2117" t="s">
        <v>151</v>
      </c>
      <c r="J2117" t="s">
        <v>164</v>
      </c>
      <c r="K2117" t="s">
        <v>209</v>
      </c>
      <c r="L2117" t="s">
        <v>155</v>
      </c>
      <c r="M2117" t="s">
        <v>155</v>
      </c>
      <c r="N2117" t="n">
        <v>-73.9615</v>
      </c>
      <c r="O2117" t="n">
        <v>40.8118</v>
      </c>
      <c r="P2117" t="n">
        <v>142</v>
      </c>
      <c r="Q2117"/>
      <c r="R2117"/>
      <c r="S2117"/>
      <c r="T2117"/>
      <c r="U2117"/>
      <c r="V2117"/>
      <c r="W2117"/>
      <c r="X2117"/>
      <c r="Y2117"/>
      <c r="Z2117"/>
      <c r="AA211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 t="n">
        <v>11</v>
      </c>
      <c r="AR2117" t="n">
        <v>10</v>
      </c>
    </row>
    <row r="2118">
      <c r="A2118" t="n">
        <v>193900</v>
      </c>
      <c r="B2118" t="s">
        <v>3419</v>
      </c>
      <c r="C2118" t="s">
        <v>3221</v>
      </c>
      <c r="D2118" t="s">
        <v>996</v>
      </c>
      <c r="E2118" t="s">
        <v>997</v>
      </c>
      <c r="F2118" t="s">
        <v>162</v>
      </c>
      <c r="G2118" t="s">
        <v>163</v>
      </c>
      <c r="H2118" t="s">
        <v>150</v>
      </c>
      <c r="I2118" t="s">
        <v>151</v>
      </c>
      <c r="J2118" t="s">
        <v>158</v>
      </c>
      <c r="K2118" t="s">
        <v>159</v>
      </c>
      <c r="L2118" t="s">
        <v>155</v>
      </c>
      <c r="M2118" t="s">
        <v>155</v>
      </c>
      <c r="N2118" t="n">
        <v>-73.9973</v>
      </c>
      <c r="O2118" t="n">
        <v>40.7295</v>
      </c>
      <c r="P2118" t="n">
        <v>64951</v>
      </c>
      <c r="Q2118" t="n">
        <v>32343</v>
      </c>
      <c r="R2118" t="n">
        <v>59.1</v>
      </c>
      <c r="S2118" t="n">
        <v>22.2</v>
      </c>
      <c r="T2118" t="n">
        <v>7.6</v>
      </c>
      <c r="U2118" t="n">
        <v>15.9</v>
      </c>
      <c r="V2118" t="n">
        <v>19.8</v>
      </c>
      <c r="W2118" t="n">
        <v>26</v>
      </c>
      <c r="X2118" t="n">
        <v>96</v>
      </c>
      <c r="Y2118" t="n">
        <v>50</v>
      </c>
      <c r="Z2118" t="n">
        <v>8</v>
      </c>
      <c r="AA2118" t="n">
        <v>5970</v>
      </c>
      <c r="AB2118" t="n">
        <v>88.5</v>
      </c>
      <c r="AC2118" t="n">
        <v>5955</v>
      </c>
      <c r="AD2118" t="n">
        <v>88.6</v>
      </c>
      <c r="AE2118" t="n">
        <v>75.8</v>
      </c>
      <c r="AF2118" t="n">
        <v>6164</v>
      </c>
      <c r="AG2118" t="n">
        <v>19</v>
      </c>
      <c r="AH2118" t="n">
        <v>46</v>
      </c>
      <c r="AI2118" t="n">
        <v>30730</v>
      </c>
      <c r="AJ2118" t="n">
        <v>16816</v>
      </c>
      <c r="AK2118" t="n">
        <v>15898</v>
      </c>
      <c r="AL2118" t="n">
        <v>18555</v>
      </c>
      <c r="AM2118" t="n">
        <v>33913</v>
      </c>
      <c r="AN2118" t="n">
        <v>59931</v>
      </c>
      <c r="AO2118" t="n">
        <v>88</v>
      </c>
      <c r="AP2118" t="n">
        <v>6994</v>
      </c>
      <c r="AQ2118" t="n">
        <v>12910</v>
      </c>
      <c r="AR2118" t="n">
        <v>1536</v>
      </c>
    </row>
    <row r="2119">
      <c r="A2119" t="n">
        <v>193946</v>
      </c>
      <c r="B2119" t="s">
        <v>3420</v>
      </c>
      <c r="C2119" t="s">
        <v>3421</v>
      </c>
      <c r="D2119" t="s">
        <v>996</v>
      </c>
      <c r="E2119" t="s">
        <v>997</v>
      </c>
      <c r="F2119" t="s">
        <v>173</v>
      </c>
      <c r="G2119" t="s">
        <v>149</v>
      </c>
      <c r="H2119" t="s">
        <v>174</v>
      </c>
      <c r="I2119" t="s">
        <v>205</v>
      </c>
      <c r="J2119" t="s">
        <v>168</v>
      </c>
      <c r="K2119" t="s">
        <v>176</v>
      </c>
      <c r="L2119" t="s">
        <v>155</v>
      </c>
      <c r="M2119" t="s">
        <v>155</v>
      </c>
      <c r="N2119" t="n">
        <v>-78.8758</v>
      </c>
      <c r="O2119" t="n">
        <v>43.1477</v>
      </c>
      <c r="P2119" t="n">
        <v>4700</v>
      </c>
      <c r="Q2119" t="n">
        <v>4700</v>
      </c>
      <c r="R2119" t="n">
        <v>60.7</v>
      </c>
      <c r="S2119" t="n">
        <v>73.3</v>
      </c>
      <c r="T2119" t="n">
        <v>10.3</v>
      </c>
      <c r="U2119" t="n">
        <v>5.4</v>
      </c>
      <c r="V2119" t="n">
        <v>2.5</v>
      </c>
      <c r="W2119" t="n">
        <v>0.5</v>
      </c>
      <c r="X2119" t="n">
        <v>61</v>
      </c>
      <c r="Y2119" t="n">
        <v>61</v>
      </c>
      <c r="Z2119" t="n">
        <v>21</v>
      </c>
      <c r="AA2119" t="n">
        <v>759</v>
      </c>
      <c r="AB2119" t="n">
        <v>30.7</v>
      </c>
      <c r="AC2119"/>
      <c r="AD2119"/>
      <c r="AE2119"/>
      <c r="AF2119" t="n">
        <v>719</v>
      </c>
      <c r="AG2119" t="n">
        <v>33</v>
      </c>
      <c r="AH2119" t="n">
        <v>45</v>
      </c>
      <c r="AI2119" t="n">
        <v>6984</v>
      </c>
      <c r="AJ2119" t="n">
        <v>4163</v>
      </c>
      <c r="AK2119" t="n">
        <v>5658</v>
      </c>
      <c r="AL2119" t="n">
        <v>9355</v>
      </c>
      <c r="AM2119" t="n">
        <v>11221</v>
      </c>
      <c r="AN2119" t="n">
        <v>12855</v>
      </c>
      <c r="AO2119" t="n">
        <v>584</v>
      </c>
      <c r="AP2119"/>
      <c r="AQ2119"/>
      <c r="AR2119"/>
    </row>
    <row r="2120">
      <c r="A2120" t="n">
        <v>193973</v>
      </c>
      <c r="B2120" t="s">
        <v>3422</v>
      </c>
      <c r="C2120" t="s">
        <v>3422</v>
      </c>
      <c r="D2120" t="s">
        <v>996</v>
      </c>
      <c r="E2120" t="s">
        <v>997</v>
      </c>
      <c r="F2120" t="s">
        <v>162</v>
      </c>
      <c r="G2120" t="s">
        <v>163</v>
      </c>
      <c r="H2120" t="s">
        <v>150</v>
      </c>
      <c r="I2120" t="s">
        <v>186</v>
      </c>
      <c r="J2120" t="s">
        <v>168</v>
      </c>
      <c r="K2120" t="s">
        <v>153</v>
      </c>
      <c r="L2120" t="s">
        <v>155</v>
      </c>
      <c r="M2120" t="s">
        <v>155</v>
      </c>
      <c r="N2120" t="n">
        <v>-79.0367</v>
      </c>
      <c r="O2120" t="n">
        <v>43.1373</v>
      </c>
      <c r="P2120" t="n">
        <v>4540</v>
      </c>
      <c r="Q2120" t="n">
        <v>3071</v>
      </c>
      <c r="R2120" t="n">
        <v>66.4</v>
      </c>
      <c r="S2120" t="n">
        <v>57.4</v>
      </c>
      <c r="T2120" t="n">
        <v>5.8</v>
      </c>
      <c r="U2120" t="n">
        <v>4.1</v>
      </c>
      <c r="V2120" t="n">
        <v>1.7</v>
      </c>
      <c r="W2120" t="n">
        <v>26.6</v>
      </c>
      <c r="X2120" t="n">
        <v>81</v>
      </c>
      <c r="Y2120"/>
      <c r="Z2120" t="n">
        <v>10</v>
      </c>
      <c r="AA2120" t="n">
        <v>588</v>
      </c>
      <c r="AB2120" t="n">
        <v>70.2</v>
      </c>
      <c r="AC2120" t="n">
        <v>587</v>
      </c>
      <c r="AD2120" t="n">
        <v>69.8</v>
      </c>
      <c r="AE2120" t="n">
        <v>63.4</v>
      </c>
      <c r="AF2120" t="n">
        <v>545</v>
      </c>
      <c r="AG2120" t="n">
        <v>26</v>
      </c>
      <c r="AH2120" t="n">
        <v>87</v>
      </c>
      <c r="AI2120" t="n">
        <v>17495</v>
      </c>
      <c r="AJ2120" t="n">
        <v>10441</v>
      </c>
      <c r="AK2120" t="n">
        <v>12613</v>
      </c>
      <c r="AL2120" t="n">
        <v>17100</v>
      </c>
      <c r="AM2120" t="n">
        <v>21369</v>
      </c>
      <c r="AN2120" t="n">
        <v>23715</v>
      </c>
      <c r="AO2120" t="n">
        <v>3</v>
      </c>
      <c r="AP2120" t="n">
        <v>734</v>
      </c>
      <c r="AQ2120" t="n">
        <v>388</v>
      </c>
      <c r="AR2120" t="n">
        <v>10</v>
      </c>
    </row>
    <row r="2121">
      <c r="A2121" t="n">
        <v>193991</v>
      </c>
      <c r="B2121" t="s">
        <v>3423</v>
      </c>
      <c r="C2121" t="s">
        <v>3424</v>
      </c>
      <c r="D2121" t="s">
        <v>996</v>
      </c>
      <c r="E2121" t="s">
        <v>997</v>
      </c>
      <c r="F2121" t="s">
        <v>199</v>
      </c>
      <c r="G2121" t="s">
        <v>189</v>
      </c>
      <c r="H2121" t="s">
        <v>200</v>
      </c>
      <c r="I2121" t="s">
        <v>186</v>
      </c>
      <c r="J2121" t="s">
        <v>164</v>
      </c>
      <c r="K2121"/>
      <c r="L2121" t="s">
        <v>155</v>
      </c>
      <c r="M2121" t="s">
        <v>155</v>
      </c>
      <c r="N2121" t="n">
        <v>-73.9188</v>
      </c>
      <c r="O2121" t="n">
        <v>41.2915</v>
      </c>
      <c r="P2121" t="n">
        <v>73</v>
      </c>
      <c r="Q2121" t="n">
        <v>73</v>
      </c>
      <c r="R2121" t="n">
        <v>91.8</v>
      </c>
      <c r="S2121" t="n">
        <v>34.2</v>
      </c>
      <c r="T2121" t="n">
        <v>9.6</v>
      </c>
      <c r="U2121" t="n">
        <v>38.4</v>
      </c>
      <c r="V2121" t="n">
        <v>0</v>
      </c>
      <c r="W2121" t="n">
        <v>0</v>
      </c>
      <c r="X2121" t="n">
        <v>80</v>
      </c>
      <c r="Y2121" t="n">
        <v>100</v>
      </c>
      <c r="Z2121" t="n">
        <v>9</v>
      </c>
      <c r="AA2121"/>
      <c r="AB2121"/>
      <c r="AC2121"/>
      <c r="AD2121"/>
      <c r="AE2121"/>
      <c r="AF2121" t="n">
        <v>27</v>
      </c>
      <c r="AG2121" t="n">
        <v>38</v>
      </c>
      <c r="AH2121" t="n">
        <v>38</v>
      </c>
      <c r="AI2121" t="n">
        <v>17301</v>
      </c>
      <c r="AJ2121" t="n">
        <v>16747</v>
      </c>
      <c r="AK2121" t="n">
        <v>16612</v>
      </c>
      <c r="AL2121" t="n">
        <v>20286</v>
      </c>
      <c r="AM2121" t="n">
        <v>20886</v>
      </c>
      <c r="AN2121" t="n">
        <v>21609</v>
      </c>
      <c r="AO2121"/>
      <c r="AP2121"/>
      <c r="AQ2121"/>
      <c r="AR2121"/>
    </row>
    <row r="2122">
      <c r="A2122" t="n">
        <v>194028</v>
      </c>
      <c r="B2122" t="s">
        <v>3425</v>
      </c>
      <c r="C2122" t="s">
        <v>3426</v>
      </c>
      <c r="D2122" t="s">
        <v>996</v>
      </c>
      <c r="E2122" t="s">
        <v>997</v>
      </c>
      <c r="F2122" t="s">
        <v>173</v>
      </c>
      <c r="G2122" t="s">
        <v>149</v>
      </c>
      <c r="H2122" t="s">
        <v>174</v>
      </c>
      <c r="I2122" t="s">
        <v>175</v>
      </c>
      <c r="J2122" t="s">
        <v>168</v>
      </c>
      <c r="K2122" t="s">
        <v>176</v>
      </c>
      <c r="L2122" t="s">
        <v>155</v>
      </c>
      <c r="M2122" t="s">
        <v>155</v>
      </c>
      <c r="N2122" t="n">
        <v>-74.12</v>
      </c>
      <c r="O2122" t="n">
        <v>44.3186</v>
      </c>
      <c r="P2122" t="n">
        <v>1954</v>
      </c>
      <c r="Q2122" t="n">
        <v>1954</v>
      </c>
      <c r="R2122" t="n">
        <v>63.1</v>
      </c>
      <c r="S2122" t="n">
        <v>78.7</v>
      </c>
      <c r="T2122" t="n">
        <v>3.7</v>
      </c>
      <c r="U2122" t="n">
        <v>1.7</v>
      </c>
      <c r="V2122" t="n">
        <v>1.7</v>
      </c>
      <c r="W2122" t="n">
        <v>0.9</v>
      </c>
      <c r="X2122" t="n">
        <v>51</v>
      </c>
      <c r="Y2122" t="n">
        <v>27</v>
      </c>
      <c r="Z2122" t="n">
        <v>12</v>
      </c>
      <c r="AA2122" t="n">
        <v>197</v>
      </c>
      <c r="AB2122" t="n">
        <v>25.4</v>
      </c>
      <c r="AC2122"/>
      <c r="AD2122"/>
      <c r="AE2122"/>
      <c r="AF2122" t="n">
        <v>254</v>
      </c>
      <c r="AG2122" t="n">
        <v>28</v>
      </c>
      <c r="AH2122" t="n">
        <v>33</v>
      </c>
      <c r="AI2122" t="n">
        <v>11158</v>
      </c>
      <c r="AJ2122" t="n">
        <v>8541</v>
      </c>
      <c r="AK2122" t="n">
        <v>13201</v>
      </c>
      <c r="AL2122" t="n">
        <v>14391</v>
      </c>
      <c r="AM2122" t="n">
        <v>17221</v>
      </c>
      <c r="AN2122" t="n">
        <v>17077</v>
      </c>
      <c r="AO2122" t="n">
        <v>153</v>
      </c>
      <c r="AP2122"/>
      <c r="AQ2122"/>
      <c r="AR2122"/>
    </row>
    <row r="2123">
      <c r="A2123" t="n">
        <v>194073</v>
      </c>
      <c r="B2123" t="s">
        <v>3427</v>
      </c>
      <c r="C2123" t="s">
        <v>3221</v>
      </c>
      <c r="D2123" t="s">
        <v>996</v>
      </c>
      <c r="E2123" t="s">
        <v>997</v>
      </c>
      <c r="F2123" t="s">
        <v>162</v>
      </c>
      <c r="G2123" t="s">
        <v>163</v>
      </c>
      <c r="H2123" t="s">
        <v>150</v>
      </c>
      <c r="I2123" t="s">
        <v>151</v>
      </c>
      <c r="J2123" t="s">
        <v>164</v>
      </c>
      <c r="K2123" t="s">
        <v>209</v>
      </c>
      <c r="L2123" t="s">
        <v>155</v>
      </c>
      <c r="M2123" t="s">
        <v>155</v>
      </c>
      <c r="N2123" t="n">
        <v>-73.9405</v>
      </c>
      <c r="O2123" t="n">
        <v>40.805</v>
      </c>
      <c r="P2123" t="n">
        <v>356</v>
      </c>
      <c r="Q2123"/>
      <c r="R2123"/>
      <c r="S2123"/>
      <c r="T2123"/>
      <c r="U2123"/>
      <c r="V2123"/>
      <c r="W2123"/>
      <c r="X2123"/>
      <c r="Y2123"/>
      <c r="Z2123"/>
      <c r="AA2123"/>
      <c r="AB2123"/>
      <c r="AC2123"/>
      <c r="AD2123"/>
      <c r="AE2123"/>
      <c r="AF2123"/>
      <c r="AG2123"/>
      <c r="AH2123"/>
      <c r="AI2123"/>
      <c r="AJ2123"/>
      <c r="AK2123"/>
      <c r="AL2123"/>
      <c r="AM2123"/>
      <c r="AN2123"/>
      <c r="AO2123"/>
      <c r="AP2123"/>
      <c r="AQ2123"/>
      <c r="AR2123" t="n">
        <v>71</v>
      </c>
    </row>
    <row r="2124">
      <c r="A2124" t="n">
        <v>194091</v>
      </c>
      <c r="B2124" t="s">
        <v>3428</v>
      </c>
      <c r="C2124" t="s">
        <v>3429</v>
      </c>
      <c r="D2124" t="s">
        <v>996</v>
      </c>
      <c r="E2124" t="s">
        <v>997</v>
      </c>
      <c r="F2124" t="s">
        <v>162</v>
      </c>
      <c r="G2124" t="s">
        <v>163</v>
      </c>
      <c r="H2124" t="s">
        <v>150</v>
      </c>
      <c r="I2124" t="s">
        <v>205</v>
      </c>
      <c r="J2124" t="s">
        <v>152</v>
      </c>
      <c r="K2124" t="s">
        <v>153</v>
      </c>
      <c r="L2124" t="s">
        <v>155</v>
      </c>
      <c r="M2124" t="s">
        <v>155</v>
      </c>
      <c r="N2124" t="n">
        <v>-73.6078</v>
      </c>
      <c r="O2124" t="n">
        <v>40.8124</v>
      </c>
      <c r="P2124" t="n">
        <v>7369</v>
      </c>
      <c r="Q2124" t="n">
        <v>3641</v>
      </c>
      <c r="R2124" t="n">
        <v>41.3</v>
      </c>
      <c r="S2124" t="n">
        <v>20.3</v>
      </c>
      <c r="T2124" t="n">
        <v>11</v>
      </c>
      <c r="U2124" t="n">
        <v>21</v>
      </c>
      <c r="V2124" t="n">
        <v>25.6</v>
      </c>
      <c r="W2124" t="n">
        <v>7.9</v>
      </c>
      <c r="X2124" t="n">
        <v>79</v>
      </c>
      <c r="Y2124" t="n">
        <v>32</v>
      </c>
      <c r="Z2124" t="n">
        <v>13</v>
      </c>
      <c r="AA2124" t="n">
        <v>853</v>
      </c>
      <c r="AB2124" t="n">
        <v>56</v>
      </c>
      <c r="AC2124" t="n">
        <v>848</v>
      </c>
      <c r="AD2124" t="n">
        <v>55.9</v>
      </c>
      <c r="AE2124" t="n">
        <v>41.3</v>
      </c>
      <c r="AF2124" t="n">
        <v>836</v>
      </c>
      <c r="AG2124" t="n">
        <v>44</v>
      </c>
      <c r="AH2124" t="n">
        <v>90</v>
      </c>
      <c r="AI2124" t="n">
        <v>23074</v>
      </c>
      <c r="AJ2124" t="n">
        <v>16548</v>
      </c>
      <c r="AK2124" t="n">
        <v>17565</v>
      </c>
      <c r="AL2124" t="n">
        <v>21862</v>
      </c>
      <c r="AM2124" t="n">
        <v>26269</v>
      </c>
      <c r="AN2124" t="n">
        <v>28544</v>
      </c>
      <c r="AO2124"/>
      <c r="AP2124" t="n">
        <v>686</v>
      </c>
      <c r="AQ2124" t="n">
        <v>638</v>
      </c>
      <c r="AR2124" t="n">
        <v>467</v>
      </c>
    </row>
    <row r="2125">
      <c r="A2125" t="n">
        <v>194116</v>
      </c>
      <c r="B2125" t="s">
        <v>3430</v>
      </c>
      <c r="C2125" t="s">
        <v>3221</v>
      </c>
      <c r="D2125" t="s">
        <v>996</v>
      </c>
      <c r="E2125" t="s">
        <v>997</v>
      </c>
      <c r="F2125" t="s">
        <v>162</v>
      </c>
      <c r="G2125" t="s">
        <v>163</v>
      </c>
      <c r="H2125" t="s">
        <v>150</v>
      </c>
      <c r="I2125" t="s">
        <v>151</v>
      </c>
      <c r="J2125" t="s">
        <v>164</v>
      </c>
      <c r="K2125" t="s">
        <v>209</v>
      </c>
      <c r="L2125" t="s">
        <v>155</v>
      </c>
      <c r="M2125" t="s">
        <v>155</v>
      </c>
      <c r="N2125" t="n">
        <v>-73.9624</v>
      </c>
      <c r="O2125" t="n">
        <v>40.7686</v>
      </c>
      <c r="P2125" t="n">
        <v>822</v>
      </c>
      <c r="Q2125" t="n">
        <v>665</v>
      </c>
      <c r="R2125" t="n">
        <v>91.7</v>
      </c>
      <c r="S2125" t="n">
        <v>49.3</v>
      </c>
      <c r="T2125" t="n">
        <v>4.2</v>
      </c>
      <c r="U2125" t="n">
        <v>11.7</v>
      </c>
      <c r="V2125" t="n">
        <v>4.4</v>
      </c>
      <c r="W2125" t="n">
        <v>9.3</v>
      </c>
      <c r="X2125" t="n">
        <v>67</v>
      </c>
      <c r="Y2125" t="n">
        <v>67</v>
      </c>
      <c r="Z2125" t="n">
        <v>10</v>
      </c>
      <c r="AA2125" t="n">
        <v>13</v>
      </c>
      <c r="AB2125" t="n">
        <v>53.8</v>
      </c>
      <c r="AC2125" t="n">
        <v>5</v>
      </c>
      <c r="AD2125" t="n">
        <v>80</v>
      </c>
      <c r="AE2125" t="n">
        <v>40</v>
      </c>
      <c r="AF2125" t="n">
        <v>15</v>
      </c>
      <c r="AG2125" t="n">
        <v>15</v>
      </c>
      <c r="AH2125" t="n">
        <v>18</v>
      </c>
      <c r="AI2125" t="n">
        <v>39155</v>
      </c>
      <c r="AJ2125" t="n">
        <v>42159</v>
      </c>
      <c r="AK2125" t="n">
        <v>36808</v>
      </c>
      <c r="AL2125"/>
      <c r="AM2125" t="n">
        <v>38907</v>
      </c>
      <c r="AN2125" t="n">
        <v>44480</v>
      </c>
      <c r="AO2125" t="n">
        <v>27</v>
      </c>
      <c r="AP2125" t="n">
        <v>28</v>
      </c>
      <c r="AQ2125" t="n">
        <v>72</v>
      </c>
      <c r="AR2125"/>
    </row>
    <row r="2126">
      <c r="A2126" t="n">
        <v>194189</v>
      </c>
      <c r="B2126" t="s">
        <v>3431</v>
      </c>
      <c r="C2126" t="s">
        <v>3424</v>
      </c>
      <c r="D2126" t="s">
        <v>996</v>
      </c>
      <c r="E2126" t="s">
        <v>997</v>
      </c>
      <c r="F2126" t="s">
        <v>162</v>
      </c>
      <c r="G2126" t="s">
        <v>163</v>
      </c>
      <c r="H2126" t="s">
        <v>150</v>
      </c>
      <c r="I2126" t="s">
        <v>186</v>
      </c>
      <c r="J2126" t="s">
        <v>164</v>
      </c>
      <c r="K2126"/>
      <c r="L2126" t="s">
        <v>155</v>
      </c>
      <c r="M2126" t="s">
        <v>155</v>
      </c>
      <c r="N2126" t="n">
        <v>-73.8898</v>
      </c>
      <c r="O2126" t="n">
        <v>41.2687</v>
      </c>
      <c r="P2126" t="n">
        <v>134</v>
      </c>
      <c r="Q2126" t="n">
        <v>134</v>
      </c>
      <c r="R2126" t="n">
        <v>0</v>
      </c>
      <c r="S2126" t="n">
        <v>96.3</v>
      </c>
      <c r="T2126" t="n">
        <v>0</v>
      </c>
      <c r="U2126" t="n">
        <v>0</v>
      </c>
      <c r="V2126" t="n">
        <v>0</v>
      </c>
      <c r="W2126" t="n">
        <v>3.7</v>
      </c>
      <c r="X2126" t="n">
        <v>100</v>
      </c>
      <c r="Y2126"/>
      <c r="Z2126" t="n">
        <v>16</v>
      </c>
      <c r="AA2126" t="n">
        <v>4</v>
      </c>
      <c r="AB2126" t="n">
        <v>75</v>
      </c>
      <c r="AC2126" t="n">
        <v>4</v>
      </c>
      <c r="AD2126"/>
      <c r="AE2126"/>
      <c r="AF2126" t="n">
        <v>1</v>
      </c>
      <c r="AG2126" t="n">
        <v>60</v>
      </c>
      <c r="AH2126" t="n">
        <v>93</v>
      </c>
      <c r="AI2126" t="n">
        <v>11890</v>
      </c>
      <c r="AJ2126"/>
      <c r="AK2126"/>
      <c r="AL2126"/>
      <c r="AM2126"/>
      <c r="AN2126"/>
      <c r="AO2126" t="n">
        <v>15</v>
      </c>
      <c r="AP2126"/>
      <c r="AQ2126"/>
      <c r="AR2126"/>
    </row>
    <row r="2127">
      <c r="A2127" t="n">
        <v>194222</v>
      </c>
      <c r="B2127" t="s">
        <v>3432</v>
      </c>
      <c r="C2127" t="s">
        <v>3370</v>
      </c>
      <c r="D2127" t="s">
        <v>996</v>
      </c>
      <c r="E2127" t="s">
        <v>997</v>
      </c>
      <c r="F2127" t="s">
        <v>173</v>
      </c>
      <c r="G2127" t="s">
        <v>149</v>
      </c>
      <c r="H2127" t="s">
        <v>174</v>
      </c>
      <c r="I2127" t="s">
        <v>186</v>
      </c>
      <c r="J2127" t="s">
        <v>152</v>
      </c>
      <c r="K2127" t="s">
        <v>176</v>
      </c>
      <c r="L2127" t="s">
        <v>155</v>
      </c>
      <c r="M2127" t="s">
        <v>155</v>
      </c>
      <c r="N2127" t="n">
        <v>-76.1979</v>
      </c>
      <c r="O2127" t="n">
        <v>43.0063</v>
      </c>
      <c r="P2127" t="n">
        <v>9297</v>
      </c>
      <c r="Q2127" t="n">
        <v>9297</v>
      </c>
      <c r="R2127" t="n">
        <v>52.5</v>
      </c>
      <c r="S2127" t="n">
        <v>57.1</v>
      </c>
      <c r="T2127" t="n">
        <v>12.5</v>
      </c>
      <c r="U2127" t="n">
        <v>5.6</v>
      </c>
      <c r="V2127" t="n">
        <v>4.6</v>
      </c>
      <c r="W2127" t="n">
        <v>0.6</v>
      </c>
      <c r="X2127" t="n">
        <v>53</v>
      </c>
      <c r="Y2127" t="n">
        <v>39</v>
      </c>
      <c r="Z2127" t="n">
        <v>19</v>
      </c>
      <c r="AA2127" t="n">
        <v>1347</v>
      </c>
      <c r="AB2127" t="n">
        <v>24.8</v>
      </c>
      <c r="AC2127"/>
      <c r="AD2127"/>
      <c r="AE2127"/>
      <c r="AF2127" t="n">
        <v>1105</v>
      </c>
      <c r="AG2127" t="n">
        <v>26</v>
      </c>
      <c r="AH2127" t="n">
        <v>36</v>
      </c>
      <c r="AI2127" t="n">
        <v>6299</v>
      </c>
      <c r="AJ2127" t="n">
        <v>3993</v>
      </c>
      <c r="AK2127" t="n">
        <v>5787</v>
      </c>
      <c r="AL2127" t="n">
        <v>9695</v>
      </c>
      <c r="AM2127" t="n">
        <v>12676</v>
      </c>
      <c r="AN2127" t="n">
        <v>13914</v>
      </c>
      <c r="AO2127" t="n">
        <v>805</v>
      </c>
      <c r="AP2127"/>
      <c r="AQ2127"/>
      <c r="AR2127"/>
    </row>
    <row r="2128">
      <c r="A2128" t="n">
        <v>194240</v>
      </c>
      <c r="B2128" t="s">
        <v>3433</v>
      </c>
      <c r="C2128" t="s">
        <v>1045</v>
      </c>
      <c r="D2128" t="s">
        <v>996</v>
      </c>
      <c r="E2128" t="s">
        <v>997</v>
      </c>
      <c r="F2128" t="s">
        <v>173</v>
      </c>
      <c r="G2128" t="s">
        <v>149</v>
      </c>
      <c r="H2128" t="s">
        <v>174</v>
      </c>
      <c r="I2128" t="s">
        <v>186</v>
      </c>
      <c r="J2128" t="s">
        <v>152</v>
      </c>
      <c r="K2128" t="s">
        <v>176</v>
      </c>
      <c r="L2128" t="s">
        <v>155</v>
      </c>
      <c r="M2128" t="s">
        <v>155</v>
      </c>
      <c r="N2128" t="n">
        <v>-74.426</v>
      </c>
      <c r="O2128" t="n">
        <v>41.4386</v>
      </c>
      <c r="P2128" t="n">
        <v>6205</v>
      </c>
      <c r="Q2128" t="n">
        <v>6205</v>
      </c>
      <c r="R2128" t="n">
        <v>59.9</v>
      </c>
      <c r="S2128" t="n">
        <v>42.5</v>
      </c>
      <c r="T2128" t="n">
        <v>13.3</v>
      </c>
      <c r="U2128" t="n">
        <v>23.5</v>
      </c>
      <c r="V2128" t="n">
        <v>3.2</v>
      </c>
      <c r="W2128" t="n">
        <v>0.1</v>
      </c>
      <c r="X2128" t="n">
        <v>63</v>
      </c>
      <c r="Y2128" t="n">
        <v>51</v>
      </c>
      <c r="Z2128" t="n">
        <v>18</v>
      </c>
      <c r="AA2128" t="n">
        <v>920</v>
      </c>
      <c r="AB2128" t="n">
        <v>23.3</v>
      </c>
      <c r="AC2128"/>
      <c r="AD2128"/>
      <c r="AE2128"/>
      <c r="AF2128" t="n">
        <v>793</v>
      </c>
      <c r="AG2128" t="n">
        <v>27</v>
      </c>
      <c r="AH2128" t="n">
        <v>41</v>
      </c>
      <c r="AI2128" t="n">
        <v>7223</v>
      </c>
      <c r="AJ2128" t="n">
        <v>3222</v>
      </c>
      <c r="AK2128" t="n">
        <v>5602</v>
      </c>
      <c r="AL2128" t="n">
        <v>8789</v>
      </c>
      <c r="AM2128" t="n">
        <v>12167</v>
      </c>
      <c r="AN2128" t="n">
        <v>13783</v>
      </c>
      <c r="AO2128" t="n">
        <v>635</v>
      </c>
      <c r="AP2128"/>
      <c r="AQ2128"/>
      <c r="AR2128"/>
    </row>
    <row r="2129">
      <c r="A2129" t="n">
        <v>194259</v>
      </c>
      <c r="B2129" t="s">
        <v>3434</v>
      </c>
      <c r="C2129" t="s">
        <v>3338</v>
      </c>
      <c r="D2129" t="s">
        <v>996</v>
      </c>
      <c r="E2129" t="s">
        <v>997</v>
      </c>
      <c r="F2129" t="s">
        <v>216</v>
      </c>
      <c r="G2129" t="s">
        <v>149</v>
      </c>
      <c r="H2129" t="s">
        <v>200</v>
      </c>
      <c r="I2129" t="s">
        <v>175</v>
      </c>
      <c r="J2129" t="s">
        <v>164</v>
      </c>
      <c r="K2129"/>
      <c r="L2129" t="s">
        <v>155</v>
      </c>
      <c r="M2129" t="s">
        <v>155</v>
      </c>
      <c r="N2129" t="n">
        <v>-75.0649</v>
      </c>
      <c r="O2129" t="n">
        <v>42.4595</v>
      </c>
      <c r="P2129" t="n">
        <v>17</v>
      </c>
      <c r="Q2129" t="n">
        <v>17</v>
      </c>
      <c r="R2129" t="n">
        <v>94.1</v>
      </c>
      <c r="S2129" t="n">
        <v>76.5</v>
      </c>
      <c r="T2129" t="n">
        <v>11.8</v>
      </c>
      <c r="U2129" t="n">
        <v>5.9</v>
      </c>
      <c r="V2129" t="n">
        <v>0</v>
      </c>
      <c r="W2129" t="n">
        <v>0</v>
      </c>
      <c r="X2129"/>
      <c r="Y2129"/>
      <c r="Z2129"/>
      <c r="AA2129"/>
      <c r="AB2129"/>
      <c r="AC2129"/>
      <c r="AD2129"/>
      <c r="AE2129"/>
      <c r="AF2129" t="n">
        <v>9</v>
      </c>
      <c r="AG2129" t="n">
        <v>89</v>
      </c>
      <c r="AH2129" t="n">
        <v>100</v>
      </c>
      <c r="AI2129" t="n">
        <v>7738</v>
      </c>
      <c r="AJ2129" t="n">
        <v>8748</v>
      </c>
      <c r="AK2129" t="n">
        <v>5001</v>
      </c>
      <c r="AL2129"/>
      <c r="AM2129"/>
      <c r="AN2129"/>
      <c r="AO2129"/>
      <c r="AP2129"/>
      <c r="AQ2129"/>
      <c r="AR2129"/>
    </row>
    <row r="2130">
      <c r="A2130" t="n">
        <v>194310</v>
      </c>
      <c r="B2130" t="s">
        <v>3435</v>
      </c>
      <c r="C2130" t="s">
        <v>3221</v>
      </c>
      <c r="D2130" t="s">
        <v>996</v>
      </c>
      <c r="E2130" t="s">
        <v>997</v>
      </c>
      <c r="F2130" t="s">
        <v>162</v>
      </c>
      <c r="G2130" t="s">
        <v>163</v>
      </c>
      <c r="H2130" t="s">
        <v>150</v>
      </c>
      <c r="I2130" t="s">
        <v>151</v>
      </c>
      <c r="J2130" t="s">
        <v>238</v>
      </c>
      <c r="K2130" t="s">
        <v>159</v>
      </c>
      <c r="L2130" t="s">
        <v>155</v>
      </c>
      <c r="M2130" t="s">
        <v>155</v>
      </c>
      <c r="N2130" t="n">
        <v>-74.0047</v>
      </c>
      <c r="O2130" t="n">
        <v>40.711</v>
      </c>
      <c r="P2130" t="n">
        <v>15814</v>
      </c>
      <c r="Q2130" t="n">
        <v>9238</v>
      </c>
      <c r="R2130" t="n">
        <v>66</v>
      </c>
      <c r="S2130" t="n">
        <v>43.3</v>
      </c>
      <c r="T2130" t="n">
        <v>9.4</v>
      </c>
      <c r="U2130" t="n">
        <v>19.8</v>
      </c>
      <c r="V2130" t="n">
        <v>7.1</v>
      </c>
      <c r="W2130" t="n">
        <v>13.2</v>
      </c>
      <c r="X2130" t="n">
        <v>77</v>
      </c>
      <c r="Y2130" t="n">
        <v>64</v>
      </c>
      <c r="Z2130" t="n">
        <v>16</v>
      </c>
      <c r="AA2130" t="n">
        <v>1998</v>
      </c>
      <c r="AB2130" t="n">
        <v>61.4</v>
      </c>
      <c r="AC2130" t="n">
        <v>1998</v>
      </c>
      <c r="AD2130" t="n">
        <v>61.3</v>
      </c>
      <c r="AE2130" t="n">
        <v>49.2</v>
      </c>
      <c r="AF2130" t="n">
        <v>2084</v>
      </c>
      <c r="AG2130" t="n">
        <v>27</v>
      </c>
      <c r="AH2130" t="n">
        <v>90</v>
      </c>
      <c r="AI2130" t="n">
        <v>34299</v>
      </c>
      <c r="AJ2130" t="n">
        <v>26575</v>
      </c>
      <c r="AK2130" t="n">
        <v>27098</v>
      </c>
      <c r="AL2130" t="n">
        <v>29308</v>
      </c>
      <c r="AM2130" t="n">
        <v>30891</v>
      </c>
      <c r="AN2130" t="n">
        <v>36098</v>
      </c>
      <c r="AO2130" t="n">
        <v>12</v>
      </c>
      <c r="AP2130" t="n">
        <v>1652</v>
      </c>
      <c r="AQ2130" t="n">
        <v>1729</v>
      </c>
      <c r="AR2130" t="n">
        <v>294</v>
      </c>
    </row>
    <row r="2131">
      <c r="A2131" t="n">
        <v>194392</v>
      </c>
      <c r="B2131" t="s">
        <v>3436</v>
      </c>
      <c r="C2131" t="s">
        <v>3437</v>
      </c>
      <c r="D2131" t="s">
        <v>996</v>
      </c>
      <c r="E2131" t="s">
        <v>997</v>
      </c>
      <c r="F2131" t="s">
        <v>162</v>
      </c>
      <c r="G2131" t="s">
        <v>163</v>
      </c>
      <c r="H2131" t="s">
        <v>150</v>
      </c>
      <c r="I2131" t="s">
        <v>205</v>
      </c>
      <c r="J2131" t="s">
        <v>164</v>
      </c>
      <c r="K2131" t="s">
        <v>179</v>
      </c>
      <c r="L2131" t="s">
        <v>155</v>
      </c>
      <c r="M2131" t="s">
        <v>155</v>
      </c>
      <c r="N2131" t="n">
        <v>-74.2527</v>
      </c>
      <c r="O2131" t="n">
        <v>44.434</v>
      </c>
      <c r="P2131" t="n">
        <v>1218</v>
      </c>
      <c r="Q2131" t="n">
        <v>1187</v>
      </c>
      <c r="R2131" t="n">
        <v>41.7</v>
      </c>
      <c r="S2131" t="n">
        <v>47.9</v>
      </c>
      <c r="T2131" t="n">
        <v>2.7</v>
      </c>
      <c r="U2131" t="n">
        <v>0.3</v>
      </c>
      <c r="V2131" t="n">
        <v>0.5</v>
      </c>
      <c r="W2131" t="n">
        <v>0.3</v>
      </c>
      <c r="X2131" t="n">
        <v>76</v>
      </c>
      <c r="Y2131"/>
      <c r="Z2131" t="n">
        <v>12</v>
      </c>
      <c r="AA2131" t="n">
        <v>195</v>
      </c>
      <c r="AB2131" t="n">
        <v>53.3</v>
      </c>
      <c r="AC2131" t="n">
        <v>173</v>
      </c>
      <c r="AD2131" t="n">
        <v>48.6</v>
      </c>
      <c r="AE2131" t="n">
        <v>44.5</v>
      </c>
      <c r="AF2131" t="n">
        <v>165</v>
      </c>
      <c r="AG2131" t="n">
        <v>37</v>
      </c>
      <c r="AH2131" t="n">
        <v>99</v>
      </c>
      <c r="AI2131" t="n">
        <v>26370</v>
      </c>
      <c r="AJ2131" t="n">
        <v>17089</v>
      </c>
      <c r="AK2131" t="n">
        <v>19075</v>
      </c>
      <c r="AL2131" t="n">
        <v>22178</v>
      </c>
      <c r="AM2131" t="n">
        <v>25604</v>
      </c>
      <c r="AN2131" t="n">
        <v>29921</v>
      </c>
      <c r="AO2131" t="n">
        <v>28</v>
      </c>
      <c r="AP2131" t="n">
        <v>130</v>
      </c>
      <c r="AQ2131" t="n">
        <v>20</v>
      </c>
      <c r="AR2131"/>
    </row>
    <row r="2132">
      <c r="A2132" t="n">
        <v>194435</v>
      </c>
      <c r="B2132" t="s">
        <v>3438</v>
      </c>
      <c r="C2132" t="s">
        <v>3439</v>
      </c>
      <c r="D2132" t="s">
        <v>996</v>
      </c>
      <c r="E2132" t="s">
        <v>997</v>
      </c>
      <c r="F2132" t="s">
        <v>199</v>
      </c>
      <c r="G2132" t="s">
        <v>189</v>
      </c>
      <c r="H2132" t="s">
        <v>200</v>
      </c>
      <c r="I2132" t="s">
        <v>186</v>
      </c>
      <c r="J2132" t="s">
        <v>164</v>
      </c>
      <c r="K2132"/>
      <c r="L2132" t="s">
        <v>155</v>
      </c>
      <c r="M2132" t="s">
        <v>155</v>
      </c>
      <c r="N2132" t="n">
        <v>-78.7546</v>
      </c>
      <c r="O2132" t="n">
        <v>42.8284</v>
      </c>
      <c r="P2132" t="n">
        <v>149</v>
      </c>
      <c r="Q2132" t="n">
        <v>149</v>
      </c>
      <c r="R2132" t="n">
        <v>98</v>
      </c>
      <c r="S2132" t="n">
        <v>61.1</v>
      </c>
      <c r="T2132" t="n">
        <v>26.8</v>
      </c>
      <c r="U2132" t="n">
        <v>4.7</v>
      </c>
      <c r="V2132" t="n">
        <v>1.3</v>
      </c>
      <c r="W2132" t="n">
        <v>0</v>
      </c>
      <c r="X2132" t="n">
        <v>83</v>
      </c>
      <c r="Y2132"/>
      <c r="Z2132" t="n">
        <v>20</v>
      </c>
      <c r="AA2132"/>
      <c r="AB2132"/>
      <c r="AC2132"/>
      <c r="AD2132"/>
      <c r="AE2132"/>
      <c r="AF2132" t="n">
        <v>44</v>
      </c>
      <c r="AG2132" t="n">
        <v>64</v>
      </c>
      <c r="AH2132" t="n">
        <v>65</v>
      </c>
      <c r="AI2132" t="n">
        <v>15273</v>
      </c>
      <c r="AJ2132" t="n">
        <v>15494</v>
      </c>
      <c r="AK2132" t="n">
        <v>15816</v>
      </c>
      <c r="AL2132"/>
      <c r="AM2132"/>
      <c r="AN2132" t="n">
        <v>20091</v>
      </c>
      <c r="AO2132"/>
      <c r="AP2132"/>
      <c r="AQ2132"/>
      <c r="AR2132"/>
    </row>
    <row r="2133">
      <c r="A2133" t="n">
        <v>194499</v>
      </c>
      <c r="B2133" t="s">
        <v>3440</v>
      </c>
      <c r="C2133" t="s">
        <v>3238</v>
      </c>
      <c r="D2133" t="s">
        <v>996</v>
      </c>
      <c r="E2133" t="s">
        <v>997</v>
      </c>
      <c r="F2133" t="s">
        <v>188</v>
      </c>
      <c r="G2133" t="s">
        <v>189</v>
      </c>
      <c r="H2133" t="s">
        <v>150</v>
      </c>
      <c r="I2133" t="s">
        <v>151</v>
      </c>
      <c r="J2133" t="s">
        <v>164</v>
      </c>
      <c r="K2133" t="s">
        <v>179</v>
      </c>
      <c r="L2133" t="s">
        <v>155</v>
      </c>
      <c r="M2133" t="s">
        <v>155</v>
      </c>
      <c r="N2133" t="n">
        <v>-73.8312</v>
      </c>
      <c r="O2133" t="n">
        <v>40.7149</v>
      </c>
      <c r="P2133" t="n">
        <v>1377</v>
      </c>
      <c r="Q2133" t="n">
        <v>1377</v>
      </c>
      <c r="R2133" t="n">
        <v>80</v>
      </c>
      <c r="S2133" t="n">
        <v>12.9</v>
      </c>
      <c r="T2133" t="n">
        <v>34</v>
      </c>
      <c r="U2133" t="n">
        <v>33</v>
      </c>
      <c r="V2133" t="n">
        <v>9.2</v>
      </c>
      <c r="W2133" t="n">
        <v>0</v>
      </c>
      <c r="X2133"/>
      <c r="Y2133"/>
      <c r="Z2133" t="n">
        <v>25</v>
      </c>
      <c r="AA2133" t="n">
        <v>237</v>
      </c>
      <c r="AB2133" t="n">
        <v>62.9</v>
      </c>
      <c r="AC2133"/>
      <c r="AD2133"/>
      <c r="AE2133"/>
      <c r="AF2133" t="n">
        <v>181</v>
      </c>
      <c r="AG2133" t="n">
        <v>85</v>
      </c>
      <c r="AH2133" t="n">
        <v>98</v>
      </c>
      <c r="AI2133" t="n">
        <v>17923</v>
      </c>
      <c r="AJ2133" t="n">
        <v>17959</v>
      </c>
      <c r="AK2133" t="n">
        <v>18053</v>
      </c>
      <c r="AL2133" t="n">
        <v>22216</v>
      </c>
      <c r="AM2133"/>
      <c r="AN2133"/>
      <c r="AO2133" t="n">
        <v>201</v>
      </c>
      <c r="AP2133" t="n">
        <v>56</v>
      </c>
      <c r="AQ2133"/>
      <c r="AR2133"/>
    </row>
    <row r="2134">
      <c r="A2134" t="n">
        <v>194569</v>
      </c>
      <c r="B2134" t="s">
        <v>3441</v>
      </c>
      <c r="C2134" t="s">
        <v>3442</v>
      </c>
      <c r="D2134" t="s">
        <v>996</v>
      </c>
      <c r="E2134" t="s">
        <v>997</v>
      </c>
      <c r="F2134" t="s">
        <v>162</v>
      </c>
      <c r="G2134" t="s">
        <v>163</v>
      </c>
      <c r="H2134" t="s">
        <v>150</v>
      </c>
      <c r="I2134" t="s">
        <v>205</v>
      </c>
      <c r="J2134" t="s">
        <v>164</v>
      </c>
      <c r="K2134" t="s">
        <v>209</v>
      </c>
      <c r="L2134" t="s">
        <v>155</v>
      </c>
      <c r="M2134" t="s">
        <v>155</v>
      </c>
      <c r="N2134" t="n">
        <v>-73.8121</v>
      </c>
      <c r="O2134" t="n">
        <v>43.7307</v>
      </c>
      <c r="P2134" t="n">
        <v>164</v>
      </c>
      <c r="Q2134" t="n">
        <v>164</v>
      </c>
      <c r="R2134" t="n">
        <v>42.1</v>
      </c>
      <c r="S2134" t="n">
        <v>64.6</v>
      </c>
      <c r="T2134" t="n">
        <v>8.5</v>
      </c>
      <c r="U2134" t="n">
        <v>8.5</v>
      </c>
      <c r="V2134" t="n">
        <v>3.7</v>
      </c>
      <c r="W2134" t="n">
        <v>0.6</v>
      </c>
      <c r="X2134" t="n">
        <v>100</v>
      </c>
      <c r="Y2134" t="n">
        <v>100</v>
      </c>
      <c r="Z2134" t="n">
        <v>6</v>
      </c>
      <c r="AA2134" t="n">
        <v>18</v>
      </c>
      <c r="AB2134" t="n">
        <v>38.9</v>
      </c>
      <c r="AC2134" t="n">
        <v>13</v>
      </c>
      <c r="AD2134" t="n">
        <v>30.8</v>
      </c>
      <c r="AE2134" t="n">
        <v>15.4</v>
      </c>
      <c r="AF2134" t="n">
        <v>3</v>
      </c>
      <c r="AG2134" t="n">
        <v>36</v>
      </c>
      <c r="AH2134" t="n">
        <v>69</v>
      </c>
      <c r="AI2134" t="n">
        <v>14320</v>
      </c>
      <c r="AJ2134"/>
      <c r="AK2134"/>
      <c r="AL2134"/>
      <c r="AM2134" t="n">
        <v>14320</v>
      </c>
      <c r="AN2134" t="n">
        <v>14320</v>
      </c>
      <c r="AO2134" t="n">
        <v>2</v>
      </c>
      <c r="AP2134" t="n">
        <v>21</v>
      </c>
      <c r="AQ2134"/>
      <c r="AR2134"/>
    </row>
    <row r="2135">
      <c r="A2135" t="n">
        <v>194578</v>
      </c>
      <c r="B2135" t="s">
        <v>3443</v>
      </c>
      <c r="C2135" t="s">
        <v>3219</v>
      </c>
      <c r="D2135" t="s">
        <v>996</v>
      </c>
      <c r="E2135" t="s">
        <v>997</v>
      </c>
      <c r="F2135" t="s">
        <v>162</v>
      </c>
      <c r="G2135" t="s">
        <v>163</v>
      </c>
      <c r="H2135" t="s">
        <v>150</v>
      </c>
      <c r="I2135" t="s">
        <v>151</v>
      </c>
      <c r="J2135" t="s">
        <v>152</v>
      </c>
      <c r="K2135" t="s">
        <v>209</v>
      </c>
      <c r="L2135" t="s">
        <v>155</v>
      </c>
      <c r="M2135" t="s">
        <v>155</v>
      </c>
      <c r="N2135" t="n">
        <v>-73.9643</v>
      </c>
      <c r="O2135" t="n">
        <v>40.6913</v>
      </c>
      <c r="P2135" t="n">
        <v>6090</v>
      </c>
      <c r="Q2135" t="n">
        <v>4375</v>
      </c>
      <c r="R2135" t="n">
        <v>72.1</v>
      </c>
      <c r="S2135" t="n">
        <v>32</v>
      </c>
      <c r="T2135" t="n">
        <v>4.4</v>
      </c>
      <c r="U2135" t="n">
        <v>10.7</v>
      </c>
      <c r="V2135" t="n">
        <v>15.8</v>
      </c>
      <c r="W2135" t="n">
        <v>29.9</v>
      </c>
      <c r="X2135" t="n">
        <v>89</v>
      </c>
      <c r="Y2135" t="n">
        <v>33</v>
      </c>
      <c r="Z2135" t="n">
        <v>9</v>
      </c>
      <c r="AA2135" t="n">
        <v>824</v>
      </c>
      <c r="AB2135" t="n">
        <v>72.7</v>
      </c>
      <c r="AC2135" t="n">
        <v>789</v>
      </c>
      <c r="AD2135" t="n">
        <v>72.8</v>
      </c>
      <c r="AE2135" t="n">
        <v>49.2</v>
      </c>
      <c r="AF2135" t="n">
        <v>882</v>
      </c>
      <c r="AG2135" t="n">
        <v>17</v>
      </c>
      <c r="AH2135" t="n">
        <v>77</v>
      </c>
      <c r="AI2135" t="n">
        <v>51702</v>
      </c>
      <c r="AJ2135" t="n">
        <v>43939</v>
      </c>
      <c r="AK2135" t="n">
        <v>44489</v>
      </c>
      <c r="AL2135" t="n">
        <v>44482</v>
      </c>
      <c r="AM2135" t="n">
        <v>54748</v>
      </c>
      <c r="AN2135" t="n">
        <v>57780</v>
      </c>
      <c r="AO2135" t="n">
        <v>37</v>
      </c>
      <c r="AP2135" t="n">
        <v>756</v>
      </c>
      <c r="AQ2135" t="n">
        <v>628</v>
      </c>
      <c r="AR2135"/>
    </row>
    <row r="2136">
      <c r="A2136" t="n">
        <v>194657</v>
      </c>
      <c r="B2136" t="s">
        <v>3444</v>
      </c>
      <c r="C2136" t="s">
        <v>3219</v>
      </c>
      <c r="D2136" t="s">
        <v>996</v>
      </c>
      <c r="E2136" t="s">
        <v>997</v>
      </c>
      <c r="F2136" t="s">
        <v>162</v>
      </c>
      <c r="G2136" t="s">
        <v>163</v>
      </c>
      <c r="H2136" t="s">
        <v>150</v>
      </c>
      <c r="I2136" t="s">
        <v>151</v>
      </c>
      <c r="J2136" t="s">
        <v>164</v>
      </c>
      <c r="K2136" t="s">
        <v>209</v>
      </c>
      <c r="L2136" t="s">
        <v>155</v>
      </c>
      <c r="M2136" t="s">
        <v>155</v>
      </c>
      <c r="N2136" t="n">
        <v>-73.9636</v>
      </c>
      <c r="O2136" t="n">
        <v>40.6183</v>
      </c>
      <c r="P2136" t="n">
        <v>291</v>
      </c>
      <c r="Q2136" t="n">
        <v>179</v>
      </c>
      <c r="R2136" t="n">
        <v>0</v>
      </c>
      <c r="S2136" t="n">
        <v>98.3</v>
      </c>
      <c r="T2136" t="n">
        <v>0</v>
      </c>
      <c r="U2136" t="n">
        <v>0</v>
      </c>
      <c r="V2136" t="n">
        <v>0</v>
      </c>
      <c r="W2136" t="n">
        <v>1.7</v>
      </c>
      <c r="X2136" t="n">
        <v>84</v>
      </c>
      <c r="Y2136"/>
      <c r="Z2136" t="n">
        <v>18</v>
      </c>
      <c r="AA2136" t="n">
        <v>26</v>
      </c>
      <c r="AB2136" t="n">
        <v>19.2</v>
      </c>
      <c r="AC2136" t="n">
        <v>26</v>
      </c>
      <c r="AD2136" t="n">
        <v>19.2</v>
      </c>
      <c r="AE2136"/>
      <c r="AF2136" t="n">
        <v>43</v>
      </c>
      <c r="AG2136" t="n">
        <v>22</v>
      </c>
      <c r="AH2136" t="n">
        <v>98</v>
      </c>
      <c r="AI2136" t="n">
        <v>6209</v>
      </c>
      <c r="AJ2136" t="n">
        <v>4170</v>
      </c>
      <c r="AK2136" t="n">
        <v>4017</v>
      </c>
      <c r="AL2136" t="n">
        <v>3850</v>
      </c>
      <c r="AM2136" t="n">
        <v>3850</v>
      </c>
      <c r="AN2136"/>
      <c r="AO2136"/>
      <c r="AP2136" t="n">
        <v>11</v>
      </c>
      <c r="AQ2136" t="n">
        <v>15</v>
      </c>
      <c r="AR2136"/>
    </row>
    <row r="2137">
      <c r="A2137" t="n">
        <v>194666</v>
      </c>
      <c r="B2137" t="s">
        <v>3445</v>
      </c>
      <c r="C2137" t="s">
        <v>3219</v>
      </c>
      <c r="D2137" t="s">
        <v>996</v>
      </c>
      <c r="E2137" t="s">
        <v>997</v>
      </c>
      <c r="F2137" t="s">
        <v>162</v>
      </c>
      <c r="G2137" t="s">
        <v>163</v>
      </c>
      <c r="H2137" t="s">
        <v>150</v>
      </c>
      <c r="I2137" t="s">
        <v>151</v>
      </c>
      <c r="J2137" t="s">
        <v>164</v>
      </c>
      <c r="K2137" t="s">
        <v>209</v>
      </c>
      <c r="L2137" t="s">
        <v>155</v>
      </c>
      <c r="M2137" t="s">
        <v>155</v>
      </c>
      <c r="N2137" t="n">
        <v>-73.985</v>
      </c>
      <c r="O2137" t="n">
        <v>40.632</v>
      </c>
      <c r="P2137" t="n">
        <v>505</v>
      </c>
      <c r="Q2137" t="n">
        <v>433</v>
      </c>
      <c r="R2137" t="n">
        <v>0</v>
      </c>
      <c r="S2137" t="n">
        <v>100</v>
      </c>
      <c r="T2137" t="n">
        <v>0</v>
      </c>
      <c r="U2137" t="n">
        <v>0</v>
      </c>
      <c r="V2137" t="n">
        <v>0</v>
      </c>
      <c r="W2137" t="n">
        <v>0</v>
      </c>
      <c r="X2137" t="n">
        <v>98</v>
      </c>
      <c r="Y2137"/>
      <c r="Z2137" t="n">
        <v>26</v>
      </c>
      <c r="AA2137" t="n">
        <v>70</v>
      </c>
      <c r="AB2137" t="n">
        <v>97.1</v>
      </c>
      <c r="AC2137" t="n">
        <v>70</v>
      </c>
      <c r="AD2137" t="n">
        <v>97.1</v>
      </c>
      <c r="AE2137"/>
      <c r="AF2137" t="n">
        <v>87</v>
      </c>
      <c r="AG2137" t="n">
        <v>88</v>
      </c>
      <c r="AH2137" t="n">
        <v>88</v>
      </c>
      <c r="AI2137" t="n">
        <v>8586</v>
      </c>
      <c r="AJ2137" t="n">
        <v>7855</v>
      </c>
      <c r="AK2137" t="n">
        <v>8435</v>
      </c>
      <c r="AL2137" t="n">
        <v>11426</v>
      </c>
      <c r="AM2137" t="n">
        <v>12437</v>
      </c>
      <c r="AN2137" t="n">
        <v>12487</v>
      </c>
      <c r="AO2137"/>
      <c r="AP2137" t="n">
        <v>89</v>
      </c>
      <c r="AQ2137" t="n">
        <v>3</v>
      </c>
      <c r="AR2137"/>
    </row>
    <row r="2138">
      <c r="A2138" t="n">
        <v>194693</v>
      </c>
      <c r="B2138" t="s">
        <v>3446</v>
      </c>
      <c r="C2138" t="s">
        <v>995</v>
      </c>
      <c r="D2138" t="s">
        <v>996</v>
      </c>
      <c r="E2138" t="s">
        <v>997</v>
      </c>
      <c r="F2138" t="s">
        <v>162</v>
      </c>
      <c r="G2138" t="s">
        <v>163</v>
      </c>
      <c r="H2138" t="s">
        <v>150</v>
      </c>
      <c r="I2138" t="s">
        <v>186</v>
      </c>
      <c r="J2138" t="s">
        <v>164</v>
      </c>
      <c r="K2138" t="s">
        <v>176</v>
      </c>
      <c r="L2138" t="s">
        <v>155</v>
      </c>
      <c r="M2138" t="s">
        <v>155</v>
      </c>
      <c r="N2138" t="n">
        <v>-74.0726</v>
      </c>
      <c r="O2138" t="n">
        <v>41.1141</v>
      </c>
      <c r="P2138" t="n">
        <v>48</v>
      </c>
      <c r="Q2138" t="n">
        <v>48</v>
      </c>
      <c r="R2138" t="n">
        <v>0</v>
      </c>
      <c r="S2138" t="n">
        <v>95.8</v>
      </c>
      <c r="T2138" t="n">
        <v>0</v>
      </c>
      <c r="U2138" t="n">
        <v>0</v>
      </c>
      <c r="V2138" t="n">
        <v>0</v>
      </c>
      <c r="W2138" t="n">
        <v>4.2</v>
      </c>
      <c r="X2138" t="n">
        <v>77</v>
      </c>
      <c r="Y2138"/>
      <c r="Z2138" t="n">
        <v>12</v>
      </c>
      <c r="AA2138" t="n">
        <v>11</v>
      </c>
      <c r="AB2138" t="n">
        <v>45.5</v>
      </c>
      <c r="AC2138" t="n">
        <v>11</v>
      </c>
      <c r="AD2138" t="n">
        <v>9.1</v>
      </c>
      <c r="AE2138"/>
      <c r="AF2138" t="n">
        <v>13</v>
      </c>
      <c r="AG2138" t="n">
        <v>21</v>
      </c>
      <c r="AH2138" t="n">
        <v>66</v>
      </c>
      <c r="AI2138" t="n">
        <v>16744</v>
      </c>
      <c r="AJ2138"/>
      <c r="AK2138"/>
      <c r="AL2138" t="n">
        <v>10593</v>
      </c>
      <c r="AM2138" t="n">
        <v>12500</v>
      </c>
      <c r="AN2138"/>
      <c r="AO2138" t="n">
        <v>8</v>
      </c>
      <c r="AP2138" t="n">
        <v>3</v>
      </c>
      <c r="AQ2138"/>
      <c r="AR2138"/>
    </row>
    <row r="2139">
      <c r="A2139" t="n">
        <v>194718</v>
      </c>
      <c r="B2139" t="s">
        <v>3447</v>
      </c>
      <c r="C2139" t="s">
        <v>929</v>
      </c>
      <c r="D2139" t="s">
        <v>3037</v>
      </c>
      <c r="E2139" t="s">
        <v>997</v>
      </c>
      <c r="F2139" t="s">
        <v>162</v>
      </c>
      <c r="G2139" t="s">
        <v>163</v>
      </c>
      <c r="H2139" t="s">
        <v>150</v>
      </c>
      <c r="I2139" t="s">
        <v>186</v>
      </c>
      <c r="J2139" t="s">
        <v>164</v>
      </c>
      <c r="K2139"/>
      <c r="L2139" t="s">
        <v>155</v>
      </c>
      <c r="M2139" t="s">
        <v>155</v>
      </c>
      <c r="N2139" t="n">
        <v>-74.2148</v>
      </c>
      <c r="O2139" t="n">
        <v>40.0468</v>
      </c>
      <c r="P2139" t="n">
        <v>85</v>
      </c>
      <c r="Q2139" t="n">
        <v>85</v>
      </c>
      <c r="R2139" t="n">
        <v>0</v>
      </c>
      <c r="S2139" t="n">
        <v>100</v>
      </c>
      <c r="T2139" t="n">
        <v>0</v>
      </c>
      <c r="U2139" t="n">
        <v>0</v>
      </c>
      <c r="V2139" t="n">
        <v>0</v>
      </c>
      <c r="W2139" t="n">
        <v>0</v>
      </c>
      <c r="X2139" t="n">
        <v>96</v>
      </c>
      <c r="Y2139"/>
      <c r="Z2139" t="n">
        <v>16</v>
      </c>
      <c r="AA2139" t="n">
        <v>4</v>
      </c>
      <c r="AB2139" t="n">
        <v>25</v>
      </c>
      <c r="AC2139" t="n">
        <v>4</v>
      </c>
      <c r="AD2139" t="n">
        <v>25</v>
      </c>
      <c r="AE2139"/>
      <c r="AF2139" t="n">
        <v>27</v>
      </c>
      <c r="AG2139" t="n">
        <v>63</v>
      </c>
      <c r="AH2139" t="n">
        <v>74</v>
      </c>
      <c r="AI2139" t="n">
        <v>6745</v>
      </c>
      <c r="AJ2139" t="n">
        <v>5592</v>
      </c>
      <c r="AK2139" t="n">
        <v>7106</v>
      </c>
      <c r="AL2139" t="n">
        <v>7921</v>
      </c>
      <c r="AM2139" t="n">
        <v>6410</v>
      </c>
      <c r="AN2139"/>
      <c r="AO2139"/>
      <c r="AP2139"/>
      <c r="AQ2139"/>
      <c r="AR2139"/>
    </row>
    <row r="2140">
      <c r="A2140" t="n">
        <v>194736</v>
      </c>
      <c r="B2140" t="s">
        <v>3448</v>
      </c>
      <c r="C2140" t="s">
        <v>511</v>
      </c>
      <c r="D2140" t="s">
        <v>996</v>
      </c>
      <c r="E2140" t="s">
        <v>997</v>
      </c>
      <c r="F2140" t="s">
        <v>162</v>
      </c>
      <c r="G2140" t="s">
        <v>163</v>
      </c>
      <c r="H2140" t="s">
        <v>150</v>
      </c>
      <c r="I2140" t="s">
        <v>186</v>
      </c>
      <c r="J2140" t="s">
        <v>164</v>
      </c>
      <c r="K2140" t="s">
        <v>209</v>
      </c>
      <c r="L2140" t="s">
        <v>155</v>
      </c>
      <c r="M2140" t="s">
        <v>155</v>
      </c>
      <c r="N2140" t="n">
        <v>-73.6702</v>
      </c>
      <c r="O2140" t="n">
        <v>40.5864</v>
      </c>
      <c r="P2140" t="n">
        <v>160</v>
      </c>
      <c r="Q2140" t="n">
        <v>160</v>
      </c>
      <c r="R2140" t="n">
        <v>0</v>
      </c>
      <c r="S2140" t="n">
        <v>98.8</v>
      </c>
      <c r="T2140" t="n">
        <v>0</v>
      </c>
      <c r="U2140" t="n">
        <v>0</v>
      </c>
      <c r="V2140" t="n">
        <v>0</v>
      </c>
      <c r="W2140" t="n">
        <v>1.2</v>
      </c>
      <c r="X2140" t="n">
        <v>86</v>
      </c>
      <c r="Y2140"/>
      <c r="Z2140" t="n">
        <v>20</v>
      </c>
      <c r="AA2140" t="n">
        <v>41</v>
      </c>
      <c r="AB2140" t="n">
        <v>34.1</v>
      </c>
      <c r="AC2140" t="n">
        <v>41</v>
      </c>
      <c r="AD2140" t="n">
        <v>34.1</v>
      </c>
      <c r="AE2140"/>
      <c r="AF2140" t="n">
        <v>37</v>
      </c>
      <c r="AG2140" t="n">
        <v>30</v>
      </c>
      <c r="AH2140" t="n">
        <v>73</v>
      </c>
      <c r="AI2140" t="n">
        <v>7838</v>
      </c>
      <c r="AJ2140" t="n">
        <v>4631</v>
      </c>
      <c r="AK2140" t="n">
        <v>8647</v>
      </c>
      <c r="AL2140" t="n">
        <v>5708</v>
      </c>
      <c r="AM2140" t="n">
        <v>4100</v>
      </c>
      <c r="AN2140" t="n">
        <v>8800</v>
      </c>
      <c r="AO2140" t="n">
        <v>35</v>
      </c>
      <c r="AP2140" t="n">
        <v>11</v>
      </c>
      <c r="AQ2140"/>
      <c r="AR2140"/>
    </row>
    <row r="2141">
      <c r="A2141" t="n">
        <v>194763</v>
      </c>
      <c r="B2141" t="s">
        <v>3449</v>
      </c>
      <c r="C2141" t="s">
        <v>3208</v>
      </c>
      <c r="D2141" t="s">
        <v>996</v>
      </c>
      <c r="E2141" t="s">
        <v>997</v>
      </c>
      <c r="F2141" t="s">
        <v>162</v>
      </c>
      <c r="G2141" t="s">
        <v>163</v>
      </c>
      <c r="H2141" t="s">
        <v>150</v>
      </c>
      <c r="I2141" t="s">
        <v>151</v>
      </c>
      <c r="J2141" t="s">
        <v>164</v>
      </c>
      <c r="K2141" t="s">
        <v>209</v>
      </c>
      <c r="L2141" t="s">
        <v>155</v>
      </c>
      <c r="M2141" t="s">
        <v>155</v>
      </c>
      <c r="N2141" t="n">
        <v>-73.8172</v>
      </c>
      <c r="O2141" t="n">
        <v>40.7231</v>
      </c>
      <c r="P2141" t="n">
        <v>613</v>
      </c>
      <c r="Q2141" t="n">
        <v>368</v>
      </c>
      <c r="R2141" t="n">
        <v>0</v>
      </c>
      <c r="S2141" t="n">
        <v>100</v>
      </c>
      <c r="T2141" t="n">
        <v>0</v>
      </c>
      <c r="U2141" t="n">
        <v>0</v>
      </c>
      <c r="V2141" t="n">
        <v>0</v>
      </c>
      <c r="W2141" t="n">
        <v>0</v>
      </c>
      <c r="X2141" t="n">
        <v>82</v>
      </c>
      <c r="Y2141"/>
      <c r="Z2141" t="n">
        <v>40</v>
      </c>
      <c r="AA2141" t="n">
        <v>102</v>
      </c>
      <c r="AB2141" t="n">
        <v>34.3</v>
      </c>
      <c r="AC2141" t="n">
        <v>102</v>
      </c>
      <c r="AD2141" t="n">
        <v>34.3</v>
      </c>
      <c r="AE2141" t="n">
        <v>7.8</v>
      </c>
      <c r="AF2141" t="n">
        <v>94</v>
      </c>
      <c r="AG2141" t="n">
        <v>14</v>
      </c>
      <c r="AH2141" t="n">
        <v>83</v>
      </c>
      <c r="AI2141" t="n">
        <v>9049</v>
      </c>
      <c r="AJ2141" t="n">
        <v>7977</v>
      </c>
      <c r="AK2141"/>
      <c r="AL2141" t="n">
        <v>4090</v>
      </c>
      <c r="AM2141" t="n">
        <v>7533</v>
      </c>
      <c r="AN2141"/>
      <c r="AO2141"/>
      <c r="AP2141" t="n">
        <v>38</v>
      </c>
      <c r="AQ2141" t="n">
        <v>22</v>
      </c>
      <c r="AR2141"/>
    </row>
    <row r="2142">
      <c r="A2142" t="n">
        <v>194824</v>
      </c>
      <c r="B2142" t="s">
        <v>3450</v>
      </c>
      <c r="C2142" t="s">
        <v>257</v>
      </c>
      <c r="D2142" t="s">
        <v>996</v>
      </c>
      <c r="E2142" t="s">
        <v>997</v>
      </c>
      <c r="F2142" t="s">
        <v>162</v>
      </c>
      <c r="G2142" t="s">
        <v>163</v>
      </c>
      <c r="H2142" t="s">
        <v>150</v>
      </c>
      <c r="I2142" t="s">
        <v>151</v>
      </c>
      <c r="J2142" t="s">
        <v>152</v>
      </c>
      <c r="K2142" t="s">
        <v>159</v>
      </c>
      <c r="L2142" t="s">
        <v>155</v>
      </c>
      <c r="M2142" t="s">
        <v>155</v>
      </c>
      <c r="N2142" t="n">
        <v>-73.6766</v>
      </c>
      <c r="O2142" t="n">
        <v>42.73</v>
      </c>
      <c r="P2142" t="n">
        <v>7628</v>
      </c>
      <c r="Q2142" t="n">
        <v>6424</v>
      </c>
      <c r="R2142" t="n">
        <v>30.2</v>
      </c>
      <c r="S2142" t="n">
        <v>42.2</v>
      </c>
      <c r="T2142" t="n">
        <v>5</v>
      </c>
      <c r="U2142" t="n">
        <v>10.8</v>
      </c>
      <c r="V2142" t="n">
        <v>19.7</v>
      </c>
      <c r="W2142" t="n">
        <v>11.9</v>
      </c>
      <c r="X2142" t="n">
        <v>89</v>
      </c>
      <c r="Y2142"/>
      <c r="Z2142" t="n">
        <v>14</v>
      </c>
      <c r="AA2142" t="n">
        <v>1663</v>
      </c>
      <c r="AB2142" t="n">
        <v>83.2</v>
      </c>
      <c r="AC2142" t="n">
        <v>1663</v>
      </c>
      <c r="AD2142" t="n">
        <v>83.2</v>
      </c>
      <c r="AE2142" t="n">
        <v>71.1</v>
      </c>
      <c r="AF2142" t="n">
        <v>2002</v>
      </c>
      <c r="AG2142" t="n">
        <v>19</v>
      </c>
      <c r="AH2142" t="n">
        <v>89</v>
      </c>
      <c r="AI2142" t="n">
        <v>35940</v>
      </c>
      <c r="AJ2142" t="n">
        <v>21009</v>
      </c>
      <c r="AK2142" t="n">
        <v>24670</v>
      </c>
      <c r="AL2142" t="n">
        <v>25624</v>
      </c>
      <c r="AM2142" t="n">
        <v>33615</v>
      </c>
      <c r="AN2142" t="n">
        <v>39583</v>
      </c>
      <c r="AO2142"/>
      <c r="AP2142" t="n">
        <v>1374</v>
      </c>
      <c r="AQ2142" t="n">
        <v>347</v>
      </c>
      <c r="AR2142" t="n">
        <v>146</v>
      </c>
    </row>
    <row r="2143">
      <c r="A2143" t="n">
        <v>194958</v>
      </c>
      <c r="B2143" t="s">
        <v>3451</v>
      </c>
      <c r="C2143" t="s">
        <v>2644</v>
      </c>
      <c r="D2143" t="s">
        <v>996</v>
      </c>
      <c r="E2143" t="s">
        <v>997</v>
      </c>
      <c r="F2143" t="s">
        <v>162</v>
      </c>
      <c r="G2143" t="s">
        <v>163</v>
      </c>
      <c r="H2143" t="s">
        <v>150</v>
      </c>
      <c r="I2143" t="s">
        <v>186</v>
      </c>
      <c r="J2143" t="s">
        <v>168</v>
      </c>
      <c r="K2143" t="s">
        <v>153</v>
      </c>
      <c r="L2143" t="s">
        <v>155</v>
      </c>
      <c r="M2143" t="s">
        <v>155</v>
      </c>
      <c r="N2143" t="n">
        <v>-77.7985</v>
      </c>
      <c r="O2143" t="n">
        <v>43.1258</v>
      </c>
      <c r="P2143" t="n">
        <v>2134</v>
      </c>
      <c r="Q2143" t="n">
        <v>1501</v>
      </c>
      <c r="R2143" t="n">
        <v>69</v>
      </c>
      <c r="S2143" t="n">
        <v>66.2</v>
      </c>
      <c r="T2143" t="n">
        <v>13.9</v>
      </c>
      <c r="U2143" t="n">
        <v>8.5</v>
      </c>
      <c r="V2143" t="n">
        <v>2.5</v>
      </c>
      <c r="W2143" t="n">
        <v>2.5</v>
      </c>
      <c r="X2143" t="n">
        <v>77</v>
      </c>
      <c r="Y2143" t="n">
        <v>67</v>
      </c>
      <c r="Z2143" t="n">
        <v>9</v>
      </c>
      <c r="AA2143" t="n">
        <v>219</v>
      </c>
      <c r="AB2143" t="n">
        <v>63.9</v>
      </c>
      <c r="AC2143" t="n">
        <v>219</v>
      </c>
      <c r="AD2143" t="n">
        <v>63.9</v>
      </c>
      <c r="AE2143" t="n">
        <v>56.6</v>
      </c>
      <c r="AF2143" t="n">
        <v>205</v>
      </c>
      <c r="AG2143" t="n">
        <v>40</v>
      </c>
      <c r="AH2143" t="n">
        <v>93</v>
      </c>
      <c r="AI2143" t="n">
        <v>24202</v>
      </c>
      <c r="AJ2143" t="n">
        <v>19371</v>
      </c>
      <c r="AK2143" t="n">
        <v>20400</v>
      </c>
      <c r="AL2143" t="n">
        <v>21935</v>
      </c>
      <c r="AM2143" t="n">
        <v>25180</v>
      </c>
      <c r="AN2143" t="n">
        <v>26757</v>
      </c>
      <c r="AO2143" t="n">
        <v>12</v>
      </c>
      <c r="AP2143" t="n">
        <v>287</v>
      </c>
      <c r="AQ2143" t="n">
        <v>245</v>
      </c>
      <c r="AR2143" t="n">
        <v>9</v>
      </c>
    </row>
    <row r="2144">
      <c r="A2144" t="n">
        <v>195003</v>
      </c>
      <c r="B2144" t="s">
        <v>3452</v>
      </c>
      <c r="C2144" t="s">
        <v>2644</v>
      </c>
      <c r="D2144" t="s">
        <v>996</v>
      </c>
      <c r="E2144" t="s">
        <v>997</v>
      </c>
      <c r="F2144" t="s">
        <v>162</v>
      </c>
      <c r="G2144" t="s">
        <v>163</v>
      </c>
      <c r="H2144" t="s">
        <v>150</v>
      </c>
      <c r="I2144" t="s">
        <v>186</v>
      </c>
      <c r="J2144" t="s">
        <v>238</v>
      </c>
      <c r="K2144" t="s">
        <v>159</v>
      </c>
      <c r="L2144" t="s">
        <v>155</v>
      </c>
      <c r="M2144" t="s">
        <v>155</v>
      </c>
      <c r="N2144" t="n">
        <v>-77.6739</v>
      </c>
      <c r="O2144" t="n">
        <v>43.0842</v>
      </c>
      <c r="P2144" t="n">
        <v>19736</v>
      </c>
      <c r="Q2144" t="n">
        <v>16506</v>
      </c>
      <c r="R2144" t="n">
        <v>33.7</v>
      </c>
      <c r="S2144" t="n">
        <v>51.3</v>
      </c>
      <c r="T2144" t="n">
        <v>4.3</v>
      </c>
      <c r="U2144" t="n">
        <v>7.7</v>
      </c>
      <c r="V2144" t="n">
        <v>9.7</v>
      </c>
      <c r="W2144" t="n">
        <v>4</v>
      </c>
      <c r="X2144" t="n">
        <v>88</v>
      </c>
      <c r="Y2144" t="n">
        <v>0</v>
      </c>
      <c r="Z2144" t="n">
        <v>13</v>
      </c>
      <c r="AA2144" t="n">
        <v>2750</v>
      </c>
      <c r="AB2144" t="n">
        <v>70.8</v>
      </c>
      <c r="AC2144" t="n">
        <v>2606</v>
      </c>
      <c r="AD2144" t="n">
        <v>72.5</v>
      </c>
      <c r="AE2144" t="n">
        <v>28.1</v>
      </c>
      <c r="AF2144" t="n">
        <v>3201</v>
      </c>
      <c r="AG2144" t="n">
        <v>26</v>
      </c>
      <c r="AH2144" t="n">
        <v>89</v>
      </c>
      <c r="AI2144" t="n">
        <v>39753</v>
      </c>
      <c r="AJ2144" t="n">
        <v>24475</v>
      </c>
      <c r="AK2144" t="n">
        <v>25200</v>
      </c>
      <c r="AL2144" t="n">
        <v>25561</v>
      </c>
      <c r="AM2144" t="n">
        <v>30655</v>
      </c>
      <c r="AN2144" t="n">
        <v>34772</v>
      </c>
      <c r="AO2144" t="n">
        <v>73</v>
      </c>
      <c r="AP2144" t="n">
        <v>2437</v>
      </c>
      <c r="AQ2144" t="n">
        <v>992</v>
      </c>
      <c r="AR2144" t="n">
        <v>63</v>
      </c>
    </row>
    <row r="2145">
      <c r="A2145" t="n">
        <v>195030</v>
      </c>
      <c r="B2145" t="s">
        <v>3453</v>
      </c>
      <c r="C2145" t="s">
        <v>2644</v>
      </c>
      <c r="D2145" t="s">
        <v>996</v>
      </c>
      <c r="E2145" t="s">
        <v>997</v>
      </c>
      <c r="F2145" t="s">
        <v>162</v>
      </c>
      <c r="G2145" t="s">
        <v>163</v>
      </c>
      <c r="H2145" t="s">
        <v>150</v>
      </c>
      <c r="I2145" t="s">
        <v>151</v>
      </c>
      <c r="J2145" t="s">
        <v>238</v>
      </c>
      <c r="K2145" t="s">
        <v>159</v>
      </c>
      <c r="L2145" t="s">
        <v>155</v>
      </c>
      <c r="M2145" t="s">
        <v>155</v>
      </c>
      <c r="N2145" t="n">
        <v>-77.6312</v>
      </c>
      <c r="O2145" t="n">
        <v>43.1264</v>
      </c>
      <c r="P2145" t="n">
        <v>13860</v>
      </c>
      <c r="Q2145" t="n">
        <v>7701</v>
      </c>
      <c r="R2145" t="n">
        <v>53.8</v>
      </c>
      <c r="S2145" t="n">
        <v>39.4</v>
      </c>
      <c r="T2145" t="n">
        <v>5.6</v>
      </c>
      <c r="U2145" t="n">
        <v>8.1</v>
      </c>
      <c r="V2145" t="n">
        <v>15.3</v>
      </c>
      <c r="W2145" t="n">
        <v>21.2</v>
      </c>
      <c r="X2145" t="n">
        <v>93</v>
      </c>
      <c r="Y2145"/>
      <c r="Z2145" t="n">
        <v>9</v>
      </c>
      <c r="AA2145" t="n">
        <v>1540</v>
      </c>
      <c r="AB2145" t="n">
        <v>84.5</v>
      </c>
      <c r="AC2145" t="n">
        <v>1540</v>
      </c>
      <c r="AD2145" t="n">
        <v>84.5</v>
      </c>
      <c r="AE2145" t="n">
        <v>76.8</v>
      </c>
      <c r="AF2145" t="n">
        <v>1625</v>
      </c>
      <c r="AG2145" t="n">
        <v>16</v>
      </c>
      <c r="AH2145" t="n">
        <v>69</v>
      </c>
      <c r="AI2145" t="n">
        <v>40900</v>
      </c>
      <c r="AJ2145" t="n">
        <v>13743</v>
      </c>
      <c r="AK2145" t="n">
        <v>16102</v>
      </c>
      <c r="AL2145" t="n">
        <v>21177</v>
      </c>
      <c r="AM2145" t="n">
        <v>29822</v>
      </c>
      <c r="AN2145" t="n">
        <v>48528</v>
      </c>
      <c r="AO2145"/>
      <c r="AP2145" t="n">
        <v>1637</v>
      </c>
      <c r="AQ2145" t="n">
        <v>1631</v>
      </c>
      <c r="AR2145" t="n">
        <v>405</v>
      </c>
    </row>
    <row r="2146">
      <c r="A2146" t="n">
        <v>195049</v>
      </c>
      <c r="B2146" t="s">
        <v>3454</v>
      </c>
      <c r="C2146" t="s">
        <v>3221</v>
      </c>
      <c r="D2146" t="s">
        <v>996</v>
      </c>
      <c r="E2146" t="s">
        <v>997</v>
      </c>
      <c r="F2146" t="s">
        <v>162</v>
      </c>
      <c r="G2146" t="s">
        <v>163</v>
      </c>
      <c r="H2146" t="s">
        <v>150</v>
      </c>
      <c r="I2146" t="s">
        <v>151</v>
      </c>
      <c r="J2146" t="s">
        <v>164</v>
      </c>
      <c r="K2146" t="s">
        <v>209</v>
      </c>
      <c r="L2146" t="s">
        <v>155</v>
      </c>
      <c r="M2146" t="s">
        <v>155</v>
      </c>
      <c r="N2146" t="n">
        <v>-73.9552</v>
      </c>
      <c r="O2146" t="n">
        <v>40.7625</v>
      </c>
      <c r="P2146" t="n">
        <v>273</v>
      </c>
      <c r="Q2146"/>
      <c r="R2146"/>
      <c r="S2146"/>
      <c r="T2146"/>
      <c r="U2146"/>
      <c r="V2146"/>
      <c r="W2146"/>
      <c r="X2146"/>
      <c r="Y2146"/>
      <c r="Z2146"/>
      <c r="AA2146"/>
      <c r="AB2146"/>
      <c r="AC2146"/>
      <c r="AD2146"/>
      <c r="AE2146"/>
      <c r="AF2146"/>
      <c r="AG2146"/>
      <c r="AH2146"/>
      <c r="AI2146"/>
      <c r="AJ2146"/>
      <c r="AK2146"/>
      <c r="AL2146"/>
      <c r="AM2146"/>
      <c r="AN2146"/>
      <c r="AO2146"/>
      <c r="AP2146"/>
      <c r="AQ2146" t="n">
        <v>6</v>
      </c>
      <c r="AR2146" t="n">
        <v>36</v>
      </c>
    </row>
    <row r="2147">
      <c r="A2147" t="n">
        <v>195058</v>
      </c>
      <c r="B2147" t="s">
        <v>3455</v>
      </c>
      <c r="C2147" t="s">
        <v>3456</v>
      </c>
      <c r="D2147" t="s">
        <v>996</v>
      </c>
      <c r="E2147" t="s">
        <v>997</v>
      </c>
      <c r="F2147" t="s">
        <v>173</v>
      </c>
      <c r="G2147" t="s">
        <v>149</v>
      </c>
      <c r="H2147" t="s">
        <v>174</v>
      </c>
      <c r="I2147" t="s">
        <v>186</v>
      </c>
      <c r="J2147" t="s">
        <v>152</v>
      </c>
      <c r="K2147" t="s">
        <v>176</v>
      </c>
      <c r="L2147" t="s">
        <v>155</v>
      </c>
      <c r="M2147" t="s">
        <v>155</v>
      </c>
      <c r="N2147" t="n">
        <v>-74.086</v>
      </c>
      <c r="O2147" t="n">
        <v>41.1339</v>
      </c>
      <c r="P2147" t="n">
        <v>7790</v>
      </c>
      <c r="Q2147" t="n">
        <v>7790</v>
      </c>
      <c r="R2147" t="n">
        <v>54.4</v>
      </c>
      <c r="S2147" t="n">
        <v>27.8</v>
      </c>
      <c r="T2147" t="n">
        <v>17.5</v>
      </c>
      <c r="U2147" t="n">
        <v>33.7</v>
      </c>
      <c r="V2147" t="n">
        <v>5.4</v>
      </c>
      <c r="W2147" t="n">
        <v>2.1</v>
      </c>
      <c r="X2147" t="n">
        <v>66</v>
      </c>
      <c r="Y2147" t="n">
        <v>49</v>
      </c>
      <c r="Z2147" t="n">
        <v>20</v>
      </c>
      <c r="AA2147" t="n">
        <v>1075</v>
      </c>
      <c r="AB2147" t="n">
        <v>29.3</v>
      </c>
      <c r="AC2147"/>
      <c r="AD2147"/>
      <c r="AE2147"/>
      <c r="AF2147" t="n">
        <v>1072</v>
      </c>
      <c r="AG2147" t="n">
        <v>26</v>
      </c>
      <c r="AH2147" t="n">
        <v>37</v>
      </c>
      <c r="AI2147" t="n">
        <v>8765</v>
      </c>
      <c r="AJ2147" t="n">
        <v>6283</v>
      </c>
      <c r="AK2147" t="n">
        <v>7860</v>
      </c>
      <c r="AL2147" t="n">
        <v>10093</v>
      </c>
      <c r="AM2147" t="n">
        <v>12760</v>
      </c>
      <c r="AN2147" t="n">
        <v>14665</v>
      </c>
      <c r="AO2147" t="n">
        <v>704</v>
      </c>
      <c r="AP2147"/>
      <c r="AQ2147"/>
      <c r="AR2147"/>
    </row>
    <row r="2148">
      <c r="A2148" t="n">
        <v>195067</v>
      </c>
      <c r="B2148" t="s">
        <v>3457</v>
      </c>
      <c r="C2148" t="s">
        <v>3221</v>
      </c>
      <c r="D2148" t="s">
        <v>996</v>
      </c>
      <c r="E2148" t="s">
        <v>997</v>
      </c>
      <c r="F2148" t="s">
        <v>199</v>
      </c>
      <c r="G2148" t="s">
        <v>189</v>
      </c>
      <c r="H2148" t="s">
        <v>200</v>
      </c>
      <c r="I2148" t="s">
        <v>151</v>
      </c>
      <c r="J2148" t="s">
        <v>164</v>
      </c>
      <c r="K2148"/>
      <c r="L2148" t="s">
        <v>155</v>
      </c>
      <c r="M2148" t="s">
        <v>155</v>
      </c>
      <c r="N2148" t="n">
        <v>-73.9865</v>
      </c>
      <c r="O2148" t="n">
        <v>40.7489</v>
      </c>
      <c r="P2148" t="n">
        <v>587</v>
      </c>
      <c r="Q2148" t="n">
        <v>587</v>
      </c>
      <c r="R2148" t="n">
        <v>94.7</v>
      </c>
      <c r="S2148" t="n">
        <v>2.2</v>
      </c>
      <c r="T2148" t="n">
        <v>48.6</v>
      </c>
      <c r="U2148" t="n">
        <v>29</v>
      </c>
      <c r="V2148" t="n">
        <v>0.9</v>
      </c>
      <c r="W2148" t="n">
        <v>0</v>
      </c>
      <c r="X2148" t="n">
        <v>68</v>
      </c>
      <c r="Y2148" t="n">
        <v>60</v>
      </c>
      <c r="Z2148" t="n">
        <v>23</v>
      </c>
      <c r="AA2148"/>
      <c r="AB2148"/>
      <c r="AC2148"/>
      <c r="AD2148"/>
      <c r="AE2148"/>
      <c r="AF2148" t="n">
        <v>262</v>
      </c>
      <c r="AG2148" t="n">
        <v>59</v>
      </c>
      <c r="AH2148" t="n">
        <v>59</v>
      </c>
      <c r="AI2148" t="n">
        <v>18713</v>
      </c>
      <c r="AJ2148" t="n">
        <v>19261</v>
      </c>
      <c r="AK2148" t="n">
        <v>19788</v>
      </c>
      <c r="AL2148" t="n">
        <v>20803</v>
      </c>
      <c r="AM2148" t="n">
        <v>24190</v>
      </c>
      <c r="AN2148" t="n">
        <v>24190</v>
      </c>
      <c r="AO2148"/>
      <c r="AP2148"/>
      <c r="AQ2148"/>
      <c r="AR2148"/>
    </row>
    <row r="2149">
      <c r="A2149" t="n">
        <v>195128</v>
      </c>
      <c r="B2149" t="s">
        <v>3458</v>
      </c>
      <c r="C2149" t="s">
        <v>257</v>
      </c>
      <c r="D2149" t="s">
        <v>996</v>
      </c>
      <c r="E2149" t="s">
        <v>997</v>
      </c>
      <c r="F2149" t="s">
        <v>162</v>
      </c>
      <c r="G2149" t="s">
        <v>163</v>
      </c>
      <c r="H2149" t="s">
        <v>150</v>
      </c>
      <c r="I2149" t="s">
        <v>151</v>
      </c>
      <c r="J2149" t="s">
        <v>168</v>
      </c>
      <c r="K2149" t="s">
        <v>159</v>
      </c>
      <c r="L2149" t="s">
        <v>155</v>
      </c>
      <c r="M2149" t="s">
        <v>155</v>
      </c>
      <c r="N2149" t="n">
        <v>-73.6937</v>
      </c>
      <c r="O2149" t="n">
        <v>42.7282</v>
      </c>
      <c r="P2149" t="n">
        <v>2433</v>
      </c>
      <c r="Q2149" t="n">
        <v>1181</v>
      </c>
      <c r="R2149" t="n">
        <v>72</v>
      </c>
      <c r="S2149" t="n">
        <v>58.8</v>
      </c>
      <c r="T2149" t="n">
        <v>11.1</v>
      </c>
      <c r="U2149" t="n">
        <v>12.4</v>
      </c>
      <c r="V2149" t="n">
        <v>5.4</v>
      </c>
      <c r="W2149" t="n">
        <v>0.7</v>
      </c>
      <c r="X2149" t="n">
        <v>75</v>
      </c>
      <c r="Y2149"/>
      <c r="Z2149" t="n">
        <v>10</v>
      </c>
      <c r="AA2149" t="n">
        <v>201</v>
      </c>
      <c r="AB2149" t="n">
        <v>65.7</v>
      </c>
      <c r="AC2149" t="n">
        <v>201</v>
      </c>
      <c r="AD2149" t="n">
        <v>65.7</v>
      </c>
      <c r="AE2149" t="n">
        <v>59.2</v>
      </c>
      <c r="AF2149" t="n">
        <v>238</v>
      </c>
      <c r="AG2149" t="n">
        <v>43</v>
      </c>
      <c r="AH2149" t="n">
        <v>98</v>
      </c>
      <c r="AI2149" t="n">
        <v>23588</v>
      </c>
      <c r="AJ2149" t="n">
        <v>15692</v>
      </c>
      <c r="AK2149" t="n">
        <v>16863</v>
      </c>
      <c r="AL2149" t="n">
        <v>22393</v>
      </c>
      <c r="AM2149" t="n">
        <v>27639</v>
      </c>
      <c r="AN2149" t="n">
        <v>29668</v>
      </c>
      <c r="AO2149"/>
      <c r="AP2149" t="n">
        <v>277</v>
      </c>
      <c r="AQ2149" t="n">
        <v>292</v>
      </c>
      <c r="AR2149" t="n">
        <v>80</v>
      </c>
    </row>
    <row r="2150">
      <c r="A2150" t="n">
        <v>195155</v>
      </c>
      <c r="B2150" t="s">
        <v>3459</v>
      </c>
      <c r="C2150" t="s">
        <v>2644</v>
      </c>
      <c r="D2150" t="s">
        <v>996</v>
      </c>
      <c r="E2150" t="s">
        <v>997</v>
      </c>
      <c r="F2150" t="s">
        <v>162</v>
      </c>
      <c r="G2150" t="s">
        <v>163</v>
      </c>
      <c r="H2150" t="s">
        <v>150</v>
      </c>
      <c r="I2150" t="s">
        <v>186</v>
      </c>
      <c r="J2150" t="s">
        <v>164</v>
      </c>
      <c r="K2150" t="s">
        <v>209</v>
      </c>
      <c r="L2150" t="s">
        <v>155</v>
      </c>
      <c r="M2150" t="s">
        <v>155</v>
      </c>
      <c r="N2150" t="n">
        <v>-77.5263</v>
      </c>
      <c r="O2150" t="n">
        <v>43.1022</v>
      </c>
      <c r="P2150" t="n">
        <v>205</v>
      </c>
      <c r="Q2150"/>
      <c r="R2150"/>
      <c r="S2150"/>
      <c r="T2150"/>
      <c r="U2150"/>
      <c r="V2150"/>
      <c r="W2150"/>
      <c r="X2150"/>
      <c r="Y2150"/>
      <c r="Z2150"/>
      <c r="AA2150"/>
      <c r="AB2150"/>
      <c r="AC2150"/>
      <c r="AD2150"/>
      <c r="AE2150"/>
      <c r="AF2150"/>
      <c r="AG2150"/>
      <c r="AH2150"/>
      <c r="AI2150"/>
      <c r="AJ2150"/>
      <c r="AK2150"/>
      <c r="AL2150"/>
      <c r="AM2150"/>
      <c r="AN2150"/>
      <c r="AO2150"/>
      <c r="AP2150"/>
      <c r="AQ2150" t="n">
        <v>16</v>
      </c>
      <c r="AR2150"/>
    </row>
    <row r="2151">
      <c r="A2151" t="n">
        <v>195164</v>
      </c>
      <c r="B2151" t="s">
        <v>3460</v>
      </c>
      <c r="C2151" t="s">
        <v>3461</v>
      </c>
      <c r="D2151" t="s">
        <v>996</v>
      </c>
      <c r="E2151" t="s">
        <v>997</v>
      </c>
      <c r="F2151" t="s">
        <v>162</v>
      </c>
      <c r="G2151" t="s">
        <v>163</v>
      </c>
      <c r="H2151" t="s">
        <v>150</v>
      </c>
      <c r="I2151" t="s">
        <v>175</v>
      </c>
      <c r="J2151" t="s">
        <v>168</v>
      </c>
      <c r="K2151" t="s">
        <v>153</v>
      </c>
      <c r="L2151" t="s">
        <v>155</v>
      </c>
      <c r="M2151" t="s">
        <v>155</v>
      </c>
      <c r="N2151" t="n">
        <v>-78.4811</v>
      </c>
      <c r="O2151" t="n">
        <v>42.0802</v>
      </c>
      <c r="P2151" t="n">
        <v>3012</v>
      </c>
      <c r="Q2151" t="n">
        <v>1938</v>
      </c>
      <c r="R2151" t="n">
        <v>45.1</v>
      </c>
      <c r="S2151" t="n">
        <v>76.4</v>
      </c>
      <c r="T2151" t="n">
        <v>5.1</v>
      </c>
      <c r="U2151" t="n">
        <v>6.3</v>
      </c>
      <c r="V2151" t="n">
        <v>3</v>
      </c>
      <c r="W2151" t="n">
        <v>4.2</v>
      </c>
      <c r="X2151" t="n">
        <v>81</v>
      </c>
      <c r="Y2151"/>
      <c r="Z2151" t="n">
        <v>12</v>
      </c>
      <c r="AA2151" t="n">
        <v>439</v>
      </c>
      <c r="AB2151" t="n">
        <v>70.4</v>
      </c>
      <c r="AC2151" t="n">
        <v>439</v>
      </c>
      <c r="AD2151" t="n">
        <v>70.4</v>
      </c>
      <c r="AE2151" t="n">
        <v>65.6</v>
      </c>
      <c r="AF2151" t="n">
        <v>571</v>
      </c>
      <c r="AG2151" t="n">
        <v>23</v>
      </c>
      <c r="AH2151" t="n">
        <v>98</v>
      </c>
      <c r="AI2151" t="n">
        <v>27659</v>
      </c>
      <c r="AJ2151" t="n">
        <v>14813</v>
      </c>
      <c r="AK2151" t="n">
        <v>18041</v>
      </c>
      <c r="AL2151" t="n">
        <v>22224</v>
      </c>
      <c r="AM2151" t="n">
        <v>29913</v>
      </c>
      <c r="AN2151" t="n">
        <v>31769</v>
      </c>
      <c r="AO2151"/>
      <c r="AP2151" t="n">
        <v>389</v>
      </c>
      <c r="AQ2151" t="n">
        <v>371</v>
      </c>
      <c r="AR2151"/>
    </row>
    <row r="2152">
      <c r="A2152" t="n">
        <v>195173</v>
      </c>
      <c r="B2152" t="s">
        <v>3462</v>
      </c>
      <c r="C2152" t="s">
        <v>3219</v>
      </c>
      <c r="D2152" t="s">
        <v>996</v>
      </c>
      <c r="E2152" t="s">
        <v>997</v>
      </c>
      <c r="F2152" t="s">
        <v>162</v>
      </c>
      <c r="G2152" t="s">
        <v>163</v>
      </c>
      <c r="H2152" t="s">
        <v>150</v>
      </c>
      <c r="I2152" t="s">
        <v>151</v>
      </c>
      <c r="J2152" t="s">
        <v>168</v>
      </c>
      <c r="K2152" t="s">
        <v>179</v>
      </c>
      <c r="L2152" t="s">
        <v>155</v>
      </c>
      <c r="M2152" t="s">
        <v>155</v>
      </c>
      <c r="N2152" t="n">
        <v>-73.9866</v>
      </c>
      <c r="O2152" t="n">
        <v>40.6902</v>
      </c>
      <c r="P2152" t="n">
        <v>4363</v>
      </c>
      <c r="Q2152" t="n">
        <v>3361</v>
      </c>
      <c r="R2152" t="n">
        <v>58.6</v>
      </c>
      <c r="S2152" t="n">
        <v>15.2</v>
      </c>
      <c r="T2152" t="n">
        <v>17.8</v>
      </c>
      <c r="U2152" t="n">
        <v>20.3</v>
      </c>
      <c r="V2152" t="n">
        <v>2.3</v>
      </c>
      <c r="W2152" t="n">
        <v>12.4</v>
      </c>
      <c r="X2152" t="n">
        <v>54</v>
      </c>
      <c r="Y2152" t="n">
        <v>17</v>
      </c>
      <c r="Z2152" t="n">
        <v>13</v>
      </c>
      <c r="AA2152" t="n">
        <v>436</v>
      </c>
      <c r="AB2152" t="n">
        <v>52.3</v>
      </c>
      <c r="AC2152" t="n">
        <v>426</v>
      </c>
      <c r="AD2152" t="n">
        <v>52.6</v>
      </c>
      <c r="AE2152" t="n">
        <v>33.6</v>
      </c>
      <c r="AF2152" t="n">
        <v>488</v>
      </c>
      <c r="AG2152" t="n">
        <v>47</v>
      </c>
      <c r="AH2152" t="n">
        <v>96</v>
      </c>
      <c r="AI2152" t="n">
        <v>22766</v>
      </c>
      <c r="AJ2152" t="n">
        <v>17889</v>
      </c>
      <c r="AK2152" t="n">
        <v>18575</v>
      </c>
      <c r="AL2152" t="n">
        <v>23196</v>
      </c>
      <c r="AM2152" t="n">
        <v>28955</v>
      </c>
      <c r="AN2152" t="n">
        <v>41839</v>
      </c>
      <c r="AO2152" t="n">
        <v>34</v>
      </c>
      <c r="AP2152" t="n">
        <v>448</v>
      </c>
      <c r="AQ2152" t="n">
        <v>82</v>
      </c>
      <c r="AR2152"/>
    </row>
    <row r="2153">
      <c r="A2153" t="n">
        <v>195191</v>
      </c>
      <c r="B2153" t="s">
        <v>3463</v>
      </c>
      <c r="C2153" t="s">
        <v>3370</v>
      </c>
      <c r="D2153" t="s">
        <v>996</v>
      </c>
      <c r="E2153" t="s">
        <v>997</v>
      </c>
      <c r="F2153" t="s">
        <v>368</v>
      </c>
      <c r="G2153" t="s">
        <v>163</v>
      </c>
      <c r="H2153" t="s">
        <v>174</v>
      </c>
      <c r="I2153" t="s">
        <v>151</v>
      </c>
      <c r="J2153" t="s">
        <v>164</v>
      </c>
      <c r="K2153" t="s">
        <v>176</v>
      </c>
      <c r="L2153" t="s">
        <v>155</v>
      </c>
      <c r="M2153" t="s">
        <v>155</v>
      </c>
      <c r="N2153" t="n">
        <v>-76.1484</v>
      </c>
      <c r="O2153" t="n">
        <v>43.0554</v>
      </c>
      <c r="P2153" t="n">
        <v>378</v>
      </c>
      <c r="Q2153" t="n">
        <v>378</v>
      </c>
      <c r="R2153" t="n">
        <v>88.6</v>
      </c>
      <c r="S2153" t="n">
        <v>73.3</v>
      </c>
      <c r="T2153" t="n">
        <v>8.7</v>
      </c>
      <c r="U2153" t="n">
        <v>2.9</v>
      </c>
      <c r="V2153" t="n">
        <v>7.9</v>
      </c>
      <c r="W2153" t="n">
        <v>0</v>
      </c>
      <c r="X2153" t="n">
        <v>0</v>
      </c>
      <c r="Y2153"/>
      <c r="Z2153" t="n">
        <v>9</v>
      </c>
      <c r="AA2153" t="n">
        <v>2</v>
      </c>
      <c r="AB2153" t="n">
        <v>100</v>
      </c>
      <c r="AC2153"/>
      <c r="AD2153"/>
      <c r="AE2153"/>
      <c r="AF2153" t="n">
        <v>2</v>
      </c>
      <c r="AG2153" t="n">
        <v>40</v>
      </c>
      <c r="AH2153" t="n">
        <v>77</v>
      </c>
      <c r="AI2153" t="n">
        <v>25611</v>
      </c>
      <c r="AJ2153"/>
      <c r="AK2153"/>
      <c r="AL2153" t="n">
        <v>28911</v>
      </c>
      <c r="AM2153"/>
      <c r="AN2153" t="n">
        <v>30466</v>
      </c>
      <c r="AO2153" t="n">
        <v>184</v>
      </c>
      <c r="AP2153"/>
      <c r="AQ2153"/>
      <c r="AR2153"/>
    </row>
    <row r="2154">
      <c r="A2154" t="n">
        <v>195216</v>
      </c>
      <c r="B2154" t="s">
        <v>3464</v>
      </c>
      <c r="C2154" t="s">
        <v>1506</v>
      </c>
      <c r="D2154" t="s">
        <v>996</v>
      </c>
      <c r="E2154" t="s">
        <v>997</v>
      </c>
      <c r="F2154" t="s">
        <v>162</v>
      </c>
      <c r="G2154" t="s">
        <v>163</v>
      </c>
      <c r="H2154" t="s">
        <v>150</v>
      </c>
      <c r="I2154" t="s">
        <v>175</v>
      </c>
      <c r="J2154" t="s">
        <v>168</v>
      </c>
      <c r="K2154" t="s">
        <v>179</v>
      </c>
      <c r="L2154" t="s">
        <v>155</v>
      </c>
      <c r="M2154" t="s">
        <v>155</v>
      </c>
      <c r="N2154" t="n">
        <v>-75.1613</v>
      </c>
      <c r="O2154" t="n">
        <v>44.5899</v>
      </c>
      <c r="P2154" t="n">
        <v>2263</v>
      </c>
      <c r="Q2154" t="n">
        <v>2230</v>
      </c>
      <c r="R2154" t="n">
        <v>53.5</v>
      </c>
      <c r="S2154" t="n">
        <v>75.5</v>
      </c>
      <c r="T2154" t="n">
        <v>2.6</v>
      </c>
      <c r="U2154" t="n">
        <v>6.1</v>
      </c>
      <c r="V2154" t="n">
        <v>2.1</v>
      </c>
      <c r="W2154" t="n">
        <v>10</v>
      </c>
      <c r="X2154" t="n">
        <v>86</v>
      </c>
      <c r="Y2154"/>
      <c r="Z2154" t="n">
        <v>11</v>
      </c>
      <c r="AA2154" t="n">
        <v>693</v>
      </c>
      <c r="AB2154" t="n">
        <v>79.7</v>
      </c>
      <c r="AC2154" t="n">
        <v>693</v>
      </c>
      <c r="AD2154" t="n">
        <v>79.7</v>
      </c>
      <c r="AE2154" t="n">
        <v>71</v>
      </c>
      <c r="AF2154" t="n">
        <v>533</v>
      </c>
      <c r="AG2154" t="n">
        <v>21</v>
      </c>
      <c r="AH2154" t="n">
        <v>97</v>
      </c>
      <c r="AI2154" t="n">
        <v>36175</v>
      </c>
      <c r="AJ2154" t="n">
        <v>12250</v>
      </c>
      <c r="AK2154" t="n">
        <v>17287</v>
      </c>
      <c r="AL2154" t="n">
        <v>21671</v>
      </c>
      <c r="AM2154" t="n">
        <v>29263</v>
      </c>
      <c r="AN2154" t="n">
        <v>40029</v>
      </c>
      <c r="AO2154"/>
      <c r="AP2154" t="n">
        <v>538</v>
      </c>
      <c r="AQ2154" t="n">
        <v>10</v>
      </c>
      <c r="AR2154"/>
    </row>
    <row r="2155">
      <c r="A2155" t="n">
        <v>195234</v>
      </c>
      <c r="B2155" t="s">
        <v>3465</v>
      </c>
      <c r="C2155" t="s">
        <v>1275</v>
      </c>
      <c r="D2155" t="s">
        <v>996</v>
      </c>
      <c r="E2155" t="s">
        <v>997</v>
      </c>
      <c r="F2155" t="s">
        <v>162</v>
      </c>
      <c r="G2155" t="s">
        <v>163</v>
      </c>
      <c r="H2155" t="s">
        <v>150</v>
      </c>
      <c r="I2155" t="s">
        <v>151</v>
      </c>
      <c r="J2155" t="s">
        <v>168</v>
      </c>
      <c r="K2155" t="s">
        <v>153</v>
      </c>
      <c r="L2155" t="s">
        <v>155</v>
      </c>
      <c r="M2155" t="s">
        <v>155</v>
      </c>
      <c r="N2155" t="n">
        <v>-73.7867</v>
      </c>
      <c r="O2155" t="n">
        <v>42.6643</v>
      </c>
      <c r="P2155" t="n">
        <v>3474</v>
      </c>
      <c r="Q2155" t="n">
        <v>1530</v>
      </c>
      <c r="R2155" t="n">
        <v>66.3</v>
      </c>
      <c r="S2155" t="n">
        <v>51.2</v>
      </c>
      <c r="T2155" t="n">
        <v>15.4</v>
      </c>
      <c r="U2155" t="n">
        <v>4.7</v>
      </c>
      <c r="V2155" t="n">
        <v>3.7</v>
      </c>
      <c r="W2155" t="n">
        <v>4.7</v>
      </c>
      <c r="X2155" t="n">
        <v>72</v>
      </c>
      <c r="Y2155" t="n">
        <v>100</v>
      </c>
      <c r="Z2155" t="n">
        <v>14</v>
      </c>
      <c r="AA2155" t="n">
        <v>577</v>
      </c>
      <c r="AB2155" t="n">
        <v>51</v>
      </c>
      <c r="AC2155" t="n">
        <v>577</v>
      </c>
      <c r="AD2155" t="n">
        <v>50.8</v>
      </c>
      <c r="AE2155" t="n">
        <v>37.6</v>
      </c>
      <c r="AF2155" t="n">
        <v>239</v>
      </c>
      <c r="AG2155" t="n">
        <v>39</v>
      </c>
      <c r="AH2155" t="n">
        <v>96</v>
      </c>
      <c r="AI2155" t="n">
        <v>24618</v>
      </c>
      <c r="AJ2155" t="n">
        <v>18785</v>
      </c>
      <c r="AK2155" t="n">
        <v>19920</v>
      </c>
      <c r="AL2155" t="n">
        <v>24182</v>
      </c>
      <c r="AM2155" t="n">
        <v>25625</v>
      </c>
      <c r="AN2155" t="n">
        <v>27778</v>
      </c>
      <c r="AO2155"/>
      <c r="AP2155" t="n">
        <v>441</v>
      </c>
      <c r="AQ2155" t="n">
        <v>324</v>
      </c>
      <c r="AR2155"/>
    </row>
    <row r="2156">
      <c r="A2156" t="n">
        <v>195243</v>
      </c>
      <c r="B2156" t="s">
        <v>3466</v>
      </c>
      <c r="C2156" t="s">
        <v>3467</v>
      </c>
      <c r="D2156" t="s">
        <v>996</v>
      </c>
      <c r="E2156" t="s">
        <v>997</v>
      </c>
      <c r="F2156" t="s">
        <v>162</v>
      </c>
      <c r="G2156" t="s">
        <v>163</v>
      </c>
      <c r="H2156" t="s">
        <v>150</v>
      </c>
      <c r="I2156" t="s">
        <v>186</v>
      </c>
      <c r="J2156" t="s">
        <v>168</v>
      </c>
      <c r="K2156" t="s">
        <v>153</v>
      </c>
      <c r="L2156" t="s">
        <v>155</v>
      </c>
      <c r="M2156" t="s">
        <v>155</v>
      </c>
      <c r="N2156" t="n">
        <v>-73.9368</v>
      </c>
      <c r="O2156" t="n">
        <v>41.0416</v>
      </c>
      <c r="P2156" t="n">
        <v>2527</v>
      </c>
      <c r="Q2156" t="n">
        <v>2287</v>
      </c>
      <c r="R2156" t="n">
        <v>50.5</v>
      </c>
      <c r="S2156" t="n">
        <v>51.4</v>
      </c>
      <c r="T2156" t="n">
        <v>16.6</v>
      </c>
      <c r="U2156" t="n">
        <v>17.6</v>
      </c>
      <c r="V2156" t="n">
        <v>3.9</v>
      </c>
      <c r="W2156" t="n">
        <v>3.8</v>
      </c>
      <c r="X2156" t="n">
        <v>75</v>
      </c>
      <c r="Y2156"/>
      <c r="Z2156" t="n">
        <v>16</v>
      </c>
      <c r="AA2156" t="n">
        <v>246</v>
      </c>
      <c r="AB2156" t="n">
        <v>62.6</v>
      </c>
      <c r="AC2156" t="n">
        <v>242</v>
      </c>
      <c r="AD2156" t="n">
        <v>60.3</v>
      </c>
      <c r="AE2156" t="n">
        <v>47.5</v>
      </c>
      <c r="AF2156" t="n">
        <v>243</v>
      </c>
      <c r="AG2156" t="n">
        <v>18</v>
      </c>
      <c r="AH2156" t="n">
        <v>60</v>
      </c>
      <c r="AI2156" t="n">
        <v>21257</v>
      </c>
      <c r="AJ2156" t="n">
        <v>13977</v>
      </c>
      <c r="AK2156" t="n">
        <v>18169</v>
      </c>
      <c r="AL2156" t="n">
        <v>20644</v>
      </c>
      <c r="AM2156" t="n">
        <v>27309</v>
      </c>
      <c r="AN2156" t="n">
        <v>25598</v>
      </c>
      <c r="AO2156" t="n">
        <v>3</v>
      </c>
      <c r="AP2156" t="n">
        <v>243</v>
      </c>
      <c r="AQ2156" t="n">
        <v>91</v>
      </c>
      <c r="AR2156"/>
    </row>
    <row r="2157">
      <c r="A2157" t="n">
        <v>195289</v>
      </c>
      <c r="B2157" t="s">
        <v>3468</v>
      </c>
      <c r="C2157" t="s">
        <v>257</v>
      </c>
      <c r="D2157" t="s">
        <v>996</v>
      </c>
      <c r="E2157" t="s">
        <v>997</v>
      </c>
      <c r="F2157" t="s">
        <v>368</v>
      </c>
      <c r="G2157" t="s">
        <v>163</v>
      </c>
      <c r="H2157" t="s">
        <v>174</v>
      </c>
      <c r="I2157" t="s">
        <v>151</v>
      </c>
      <c r="J2157" t="s">
        <v>164</v>
      </c>
      <c r="K2157" t="s">
        <v>176</v>
      </c>
      <c r="L2157" t="s">
        <v>155</v>
      </c>
      <c r="M2157" t="s">
        <v>155</v>
      </c>
      <c r="N2157" t="n">
        <v>-73.6762</v>
      </c>
      <c r="O2157" t="n">
        <v>42.7429</v>
      </c>
      <c r="P2157" t="n">
        <v>160</v>
      </c>
      <c r="Q2157" t="n">
        <v>160</v>
      </c>
      <c r="R2157" t="n">
        <v>85</v>
      </c>
      <c r="S2157" t="n">
        <v>65.6</v>
      </c>
      <c r="T2157" t="n">
        <v>15.6</v>
      </c>
      <c r="U2157" t="n">
        <v>6.2</v>
      </c>
      <c r="V2157" t="n">
        <v>6.2</v>
      </c>
      <c r="W2157" t="n">
        <v>0</v>
      </c>
      <c r="X2157" t="n">
        <v>50</v>
      </c>
      <c r="Y2157"/>
      <c r="Z2157" t="n">
        <v>6</v>
      </c>
      <c r="AA2157" t="n">
        <v>2</v>
      </c>
      <c r="AB2157" t="n">
        <v>50</v>
      </c>
      <c r="AC2157"/>
      <c r="AD2157"/>
      <c r="AE2157"/>
      <c r="AF2157" t="n">
        <v>2</v>
      </c>
      <c r="AG2157" t="n">
        <v>34</v>
      </c>
      <c r="AH2157" t="n">
        <v>61</v>
      </c>
      <c r="AI2157" t="n">
        <v>24655</v>
      </c>
      <c r="AJ2157" t="n">
        <v>27073</v>
      </c>
      <c r="AK2157" t="n">
        <v>22237</v>
      </c>
      <c r="AL2157"/>
      <c r="AM2157"/>
      <c r="AN2157"/>
      <c r="AO2157" t="n">
        <v>53</v>
      </c>
      <c r="AP2157"/>
      <c r="AQ2157"/>
      <c r="AR2157"/>
    </row>
    <row r="2158">
      <c r="A2158" t="n">
        <v>195304</v>
      </c>
      <c r="B2158" t="s">
        <v>3469</v>
      </c>
      <c r="C2158" t="s">
        <v>3470</v>
      </c>
      <c r="D2158" t="s">
        <v>996</v>
      </c>
      <c r="E2158" t="s">
        <v>997</v>
      </c>
      <c r="F2158" t="s">
        <v>162</v>
      </c>
      <c r="G2158" t="s">
        <v>163</v>
      </c>
      <c r="H2158" t="s">
        <v>150</v>
      </c>
      <c r="I2158" t="s">
        <v>186</v>
      </c>
      <c r="J2158" t="s">
        <v>168</v>
      </c>
      <c r="K2158" t="s">
        <v>179</v>
      </c>
      <c r="L2158" t="s">
        <v>155</v>
      </c>
      <c r="M2158" t="s">
        <v>155</v>
      </c>
      <c r="N2158" t="n">
        <v>-73.8437</v>
      </c>
      <c r="O2158" t="n">
        <v>40.9355</v>
      </c>
      <c r="P2158" t="n">
        <v>1804</v>
      </c>
      <c r="Q2158" t="n">
        <v>1562</v>
      </c>
      <c r="R2158" t="n">
        <v>78.9</v>
      </c>
      <c r="S2158" t="n">
        <v>56</v>
      </c>
      <c r="T2158" t="n">
        <v>4.1</v>
      </c>
      <c r="U2158" t="n">
        <v>9.8</v>
      </c>
      <c r="V2158" t="n">
        <v>4.6</v>
      </c>
      <c r="W2158" t="n">
        <v>6.1</v>
      </c>
      <c r="X2158" t="n">
        <v>84</v>
      </c>
      <c r="Y2158"/>
      <c r="Z2158" t="n">
        <v>10</v>
      </c>
      <c r="AA2158" t="n">
        <v>393</v>
      </c>
      <c r="AB2158" t="n">
        <v>70</v>
      </c>
      <c r="AC2158" t="n">
        <v>393</v>
      </c>
      <c r="AD2158" t="n">
        <v>70</v>
      </c>
      <c r="AE2158" t="n">
        <v>58.5</v>
      </c>
      <c r="AF2158" t="n">
        <v>384</v>
      </c>
      <c r="AG2158" t="n">
        <v>13</v>
      </c>
      <c r="AH2158" t="n">
        <v>85</v>
      </c>
      <c r="AI2158" t="n">
        <v>43571</v>
      </c>
      <c r="AJ2158" t="n">
        <v>20746</v>
      </c>
      <c r="AK2158" t="n">
        <v>24018</v>
      </c>
      <c r="AL2158" t="n">
        <v>27814</v>
      </c>
      <c r="AM2158" t="n">
        <v>16853</v>
      </c>
      <c r="AN2158" t="n">
        <v>21166</v>
      </c>
      <c r="AO2158"/>
      <c r="AP2158" t="n">
        <v>312</v>
      </c>
      <c r="AQ2158" t="n">
        <v>114</v>
      </c>
      <c r="AR2158"/>
    </row>
    <row r="2159">
      <c r="A2159" t="n">
        <v>195322</v>
      </c>
      <c r="B2159" t="s">
        <v>3471</v>
      </c>
      <c r="C2159" t="s">
        <v>3322</v>
      </c>
      <c r="D2159" t="s">
        <v>996</v>
      </c>
      <c r="E2159" t="s">
        <v>997</v>
      </c>
      <c r="F2159" t="s">
        <v>173</v>
      </c>
      <c r="G2159" t="s">
        <v>149</v>
      </c>
      <c r="H2159" t="s">
        <v>174</v>
      </c>
      <c r="I2159" t="s">
        <v>151</v>
      </c>
      <c r="J2159" t="s">
        <v>168</v>
      </c>
      <c r="K2159" t="s">
        <v>176</v>
      </c>
      <c r="L2159" t="s">
        <v>155</v>
      </c>
      <c r="M2159" t="s">
        <v>155</v>
      </c>
      <c r="N2159" t="n">
        <v>-73.95</v>
      </c>
      <c r="O2159" t="n">
        <v>42.8144</v>
      </c>
      <c r="P2159" t="n">
        <v>4861</v>
      </c>
      <c r="Q2159" t="n">
        <v>4861</v>
      </c>
      <c r="R2159" t="n">
        <v>57.9</v>
      </c>
      <c r="S2159" t="n">
        <v>59.3</v>
      </c>
      <c r="T2159" t="n">
        <v>13.9</v>
      </c>
      <c r="U2159" t="n">
        <v>7.1</v>
      </c>
      <c r="V2159" t="n">
        <v>13.4</v>
      </c>
      <c r="W2159" t="n">
        <v>0</v>
      </c>
      <c r="X2159" t="n">
        <v>54</v>
      </c>
      <c r="Y2159" t="n">
        <v>44</v>
      </c>
      <c r="Z2159" t="n">
        <v>15</v>
      </c>
      <c r="AA2159" t="n">
        <v>370</v>
      </c>
      <c r="AB2159" t="n">
        <v>29.2</v>
      </c>
      <c r="AC2159"/>
      <c r="AD2159"/>
      <c r="AE2159"/>
      <c r="AF2159" t="n">
        <v>380</v>
      </c>
      <c r="AG2159" t="n">
        <v>24</v>
      </c>
      <c r="AH2159" t="n">
        <v>31</v>
      </c>
      <c r="AI2159" t="n">
        <v>5550</v>
      </c>
      <c r="AJ2159" t="n">
        <v>3091</v>
      </c>
      <c r="AK2159" t="n">
        <v>5310</v>
      </c>
      <c r="AL2159" t="n">
        <v>8474</v>
      </c>
      <c r="AM2159" t="n">
        <v>10837</v>
      </c>
      <c r="AN2159" t="n">
        <v>12354</v>
      </c>
      <c r="AO2159" t="n">
        <v>295</v>
      </c>
      <c r="AP2159"/>
      <c r="AQ2159"/>
      <c r="AR2159"/>
    </row>
    <row r="2160">
      <c r="A2160" t="n">
        <v>195438</v>
      </c>
      <c r="B2160" t="s">
        <v>3472</v>
      </c>
      <c r="C2160" t="s">
        <v>1918</v>
      </c>
      <c r="D2160" t="s">
        <v>996</v>
      </c>
      <c r="E2160" t="s">
        <v>997</v>
      </c>
      <c r="F2160" t="s">
        <v>162</v>
      </c>
      <c r="G2160" t="s">
        <v>163</v>
      </c>
      <c r="H2160" t="s">
        <v>150</v>
      </c>
      <c r="I2160" t="s">
        <v>186</v>
      </c>
      <c r="J2160" t="s">
        <v>164</v>
      </c>
      <c r="K2160" t="s">
        <v>209</v>
      </c>
      <c r="L2160" t="s">
        <v>155</v>
      </c>
      <c r="M2160" t="s">
        <v>155</v>
      </c>
      <c r="N2160" t="n">
        <v>-73.7401</v>
      </c>
      <c r="O2160" t="n">
        <v>40.6052</v>
      </c>
      <c r="P2160" t="n">
        <v>253</v>
      </c>
      <c r="Q2160" t="n">
        <v>192</v>
      </c>
      <c r="R2160" t="n">
        <v>0</v>
      </c>
      <c r="S2160" t="n">
        <v>95.8</v>
      </c>
      <c r="T2160" t="n">
        <v>0</v>
      </c>
      <c r="U2160" t="n">
        <v>0</v>
      </c>
      <c r="V2160" t="n">
        <v>0</v>
      </c>
      <c r="W2160" t="n">
        <v>4.2</v>
      </c>
      <c r="X2160" t="n">
        <v>100</v>
      </c>
      <c r="Y2160"/>
      <c r="Z2160" t="n">
        <v>5</v>
      </c>
      <c r="AA2160" t="n">
        <v>3</v>
      </c>
      <c r="AB2160"/>
      <c r="AC2160" t="n">
        <v>3</v>
      </c>
      <c r="AD2160"/>
      <c r="AE2160"/>
      <c r="AF2160" t="n">
        <v>2</v>
      </c>
      <c r="AG2160" t="n">
        <v>4</v>
      </c>
      <c r="AH2160" t="n">
        <v>71</v>
      </c>
      <c r="AI2160" t="n">
        <v>11600</v>
      </c>
      <c r="AJ2160"/>
      <c r="AK2160"/>
      <c r="AL2160"/>
      <c r="AM2160"/>
      <c r="AN2160" t="n">
        <v>11600</v>
      </c>
      <c r="AO2160"/>
      <c r="AP2160" t="n">
        <v>53</v>
      </c>
      <c r="AQ2160"/>
      <c r="AR2160"/>
    </row>
    <row r="2161">
      <c r="A2161" t="n">
        <v>195474</v>
      </c>
      <c r="B2161" t="s">
        <v>3473</v>
      </c>
      <c r="C2161" t="s">
        <v>3474</v>
      </c>
      <c r="D2161" t="s">
        <v>996</v>
      </c>
      <c r="E2161" t="s">
        <v>997</v>
      </c>
      <c r="F2161" t="s">
        <v>162</v>
      </c>
      <c r="G2161" t="s">
        <v>163</v>
      </c>
      <c r="H2161" t="s">
        <v>150</v>
      </c>
      <c r="I2161" t="s">
        <v>186</v>
      </c>
      <c r="J2161" t="s">
        <v>168</v>
      </c>
      <c r="K2161" t="s">
        <v>153</v>
      </c>
      <c r="L2161" t="s">
        <v>155</v>
      </c>
      <c r="M2161" t="s">
        <v>155</v>
      </c>
      <c r="N2161" t="n">
        <v>-73.7526</v>
      </c>
      <c r="O2161" t="n">
        <v>42.7176</v>
      </c>
      <c r="P2161" t="n">
        <v>4088</v>
      </c>
      <c r="Q2161" t="n">
        <v>3944</v>
      </c>
      <c r="R2161" t="n">
        <v>54.2</v>
      </c>
      <c r="S2161" t="n">
        <v>72.3</v>
      </c>
      <c r="T2161" t="n">
        <v>4.2</v>
      </c>
      <c r="U2161" t="n">
        <v>9</v>
      </c>
      <c r="V2161" t="n">
        <v>4.8</v>
      </c>
      <c r="W2161" t="n">
        <v>3</v>
      </c>
      <c r="X2161" t="n">
        <v>84</v>
      </c>
      <c r="Y2161" t="n">
        <v>100</v>
      </c>
      <c r="Z2161" t="n">
        <v>13</v>
      </c>
      <c r="AA2161" t="n">
        <v>774</v>
      </c>
      <c r="AB2161" t="n">
        <v>75.8</v>
      </c>
      <c r="AC2161" t="n">
        <v>774</v>
      </c>
      <c r="AD2161" t="n">
        <v>75.8</v>
      </c>
      <c r="AE2161" t="n">
        <v>71.7</v>
      </c>
      <c r="AF2161" t="n">
        <v>862</v>
      </c>
      <c r="AG2161" t="n">
        <v>23</v>
      </c>
      <c r="AH2161" t="n">
        <v>94</v>
      </c>
      <c r="AI2161" t="n">
        <v>32602</v>
      </c>
      <c r="AJ2161" t="n">
        <v>25588</v>
      </c>
      <c r="AK2161" t="n">
        <v>26414</v>
      </c>
      <c r="AL2161" t="n">
        <v>28940</v>
      </c>
      <c r="AM2161" t="n">
        <v>32700</v>
      </c>
      <c r="AN2161" t="n">
        <v>37049</v>
      </c>
      <c r="AO2161"/>
      <c r="AP2161" t="n">
        <v>768</v>
      </c>
      <c r="AQ2161" t="n">
        <v>70</v>
      </c>
      <c r="AR2161"/>
    </row>
    <row r="2162">
      <c r="A2162" t="n">
        <v>195526</v>
      </c>
      <c r="B2162" t="s">
        <v>3475</v>
      </c>
      <c r="C2162" t="s">
        <v>3476</v>
      </c>
      <c r="D2162" t="s">
        <v>996</v>
      </c>
      <c r="E2162" t="s">
        <v>997</v>
      </c>
      <c r="F2162" t="s">
        <v>162</v>
      </c>
      <c r="G2162" t="s">
        <v>163</v>
      </c>
      <c r="H2162" t="s">
        <v>150</v>
      </c>
      <c r="I2162" t="s">
        <v>186</v>
      </c>
      <c r="J2162" t="s">
        <v>168</v>
      </c>
      <c r="K2162" t="s">
        <v>179</v>
      </c>
      <c r="L2162" t="s">
        <v>155</v>
      </c>
      <c r="M2162" t="s">
        <v>155</v>
      </c>
      <c r="N2162" t="n">
        <v>-73.7853</v>
      </c>
      <c r="O2162" t="n">
        <v>43.097</v>
      </c>
      <c r="P2162" t="n">
        <v>2854</v>
      </c>
      <c r="Q2162" t="n">
        <v>2854</v>
      </c>
      <c r="R2162" t="n">
        <v>58.3</v>
      </c>
      <c r="S2162" t="n">
        <v>62.8</v>
      </c>
      <c r="T2162" t="n">
        <v>4.5</v>
      </c>
      <c r="U2162" t="n">
        <v>10.2</v>
      </c>
      <c r="V2162" t="n">
        <v>5.6</v>
      </c>
      <c r="W2162" t="n">
        <v>8.9</v>
      </c>
      <c r="X2162" t="n">
        <v>89</v>
      </c>
      <c r="Y2162" t="n">
        <v>67</v>
      </c>
      <c r="Z2162" t="n">
        <v>8</v>
      </c>
      <c r="AA2162" t="n">
        <v>660</v>
      </c>
      <c r="AB2162" t="n">
        <v>81.7</v>
      </c>
      <c r="AC2162" t="n">
        <v>660</v>
      </c>
      <c r="AD2162" t="n">
        <v>81.7</v>
      </c>
      <c r="AE2162" t="n">
        <v>75</v>
      </c>
      <c r="AF2162" t="n">
        <v>781</v>
      </c>
      <c r="AG2162" t="n">
        <v>14</v>
      </c>
      <c r="AH2162" t="n">
        <v>57</v>
      </c>
      <c r="AI2162" t="n">
        <v>32368</v>
      </c>
      <c r="AJ2162" t="n">
        <v>20906</v>
      </c>
      <c r="AK2162" t="n">
        <v>15994</v>
      </c>
      <c r="AL2162" t="n">
        <v>17308</v>
      </c>
      <c r="AM2162" t="n">
        <v>25470</v>
      </c>
      <c r="AN2162" t="n">
        <v>46513</v>
      </c>
      <c r="AO2162"/>
      <c r="AP2162" t="n">
        <v>617</v>
      </c>
      <c r="AQ2162"/>
      <c r="AR2162"/>
    </row>
    <row r="2163">
      <c r="A2163" t="n">
        <v>195544</v>
      </c>
      <c r="B2163" t="s">
        <v>3477</v>
      </c>
      <c r="C2163" t="s">
        <v>3219</v>
      </c>
      <c r="D2163" t="s">
        <v>996</v>
      </c>
      <c r="E2163" t="s">
        <v>997</v>
      </c>
      <c r="F2163" t="s">
        <v>162</v>
      </c>
      <c r="G2163" t="s">
        <v>163</v>
      </c>
      <c r="H2163" t="s">
        <v>150</v>
      </c>
      <c r="I2163" t="s">
        <v>151</v>
      </c>
      <c r="J2163" t="s">
        <v>168</v>
      </c>
      <c r="K2163" t="s">
        <v>153</v>
      </c>
      <c r="L2163" t="s">
        <v>155</v>
      </c>
      <c r="M2163" t="s">
        <v>155</v>
      </c>
      <c r="N2163" t="n">
        <v>-73.9677</v>
      </c>
      <c r="O2163" t="n">
        <v>40.6904</v>
      </c>
      <c r="P2163" t="n">
        <v>4986</v>
      </c>
      <c r="Q2163" t="n">
        <v>3944</v>
      </c>
      <c r="R2163" t="n">
        <v>68.1</v>
      </c>
      <c r="S2163" t="n">
        <v>55.6</v>
      </c>
      <c r="T2163" t="n">
        <v>9</v>
      </c>
      <c r="U2163" t="n">
        <v>20.9</v>
      </c>
      <c r="V2163" t="n">
        <v>3.7</v>
      </c>
      <c r="W2163" t="n">
        <v>1.9</v>
      </c>
      <c r="X2163" t="n">
        <v>79</v>
      </c>
      <c r="Y2163" t="n">
        <v>0</v>
      </c>
      <c r="Z2163" t="n">
        <v>12</v>
      </c>
      <c r="AA2163" t="n">
        <v>556</v>
      </c>
      <c r="AB2163" t="n">
        <v>64.2</v>
      </c>
      <c r="AC2163" t="n">
        <v>556</v>
      </c>
      <c r="AD2163" t="n">
        <v>64.2</v>
      </c>
      <c r="AE2163" t="n">
        <v>55.9</v>
      </c>
      <c r="AF2163" t="n">
        <v>570</v>
      </c>
      <c r="AG2163" t="n">
        <v>34</v>
      </c>
      <c r="AH2163" t="n">
        <v>90</v>
      </c>
      <c r="AI2163" t="n">
        <v>18324</v>
      </c>
      <c r="AJ2163" t="n">
        <v>13649</v>
      </c>
      <c r="AK2163" t="n">
        <v>15074</v>
      </c>
      <c r="AL2163" t="n">
        <v>16891</v>
      </c>
      <c r="AM2163" t="n">
        <v>18240</v>
      </c>
      <c r="AN2163" t="n">
        <v>21814</v>
      </c>
      <c r="AO2163"/>
      <c r="AP2163" t="n">
        <v>940</v>
      </c>
      <c r="AQ2163" t="n">
        <v>345</v>
      </c>
      <c r="AR2163"/>
    </row>
    <row r="2164">
      <c r="A2164" t="n">
        <v>195580</v>
      </c>
      <c r="B2164" t="s">
        <v>3478</v>
      </c>
      <c r="C2164" t="s">
        <v>3268</v>
      </c>
      <c r="D2164" t="s">
        <v>996</v>
      </c>
      <c r="E2164" t="s">
        <v>997</v>
      </c>
      <c r="F2164" t="s">
        <v>162</v>
      </c>
      <c r="G2164" t="s">
        <v>163</v>
      </c>
      <c r="H2164" t="s">
        <v>150</v>
      </c>
      <c r="I2164" t="s">
        <v>186</v>
      </c>
      <c r="J2164" t="s">
        <v>164</v>
      </c>
      <c r="K2164" t="s">
        <v>209</v>
      </c>
      <c r="L2164" t="s">
        <v>155</v>
      </c>
      <c r="M2164" t="s">
        <v>155</v>
      </c>
      <c r="N2164" t="n">
        <v>-73.8244</v>
      </c>
      <c r="O2164" t="n">
        <v>40.9694</v>
      </c>
      <c r="P2164" t="n">
        <v>99</v>
      </c>
      <c r="Q2164"/>
      <c r="R2164"/>
      <c r="S2164"/>
      <c r="T2164"/>
      <c r="U2164"/>
      <c r="V2164"/>
      <c r="W2164"/>
      <c r="X2164"/>
      <c r="Y2164"/>
      <c r="Z2164"/>
      <c r="AA2164"/>
      <c r="AB2164"/>
      <c r="AC2164"/>
      <c r="AD2164"/>
      <c r="AE2164"/>
      <c r="AF2164"/>
      <c r="AG2164"/>
      <c r="AH2164"/>
      <c r="AI2164"/>
      <c r="AJ2164"/>
      <c r="AK2164"/>
      <c r="AL2164"/>
      <c r="AM2164"/>
      <c r="AN2164"/>
      <c r="AO2164"/>
      <c r="AP2164"/>
      <c r="AQ2164" t="n">
        <v>27</v>
      </c>
      <c r="AR2164" t="n">
        <v>1</v>
      </c>
    </row>
    <row r="2165">
      <c r="A2165" t="n">
        <v>195702</v>
      </c>
      <c r="B2165" t="s">
        <v>3479</v>
      </c>
      <c r="C2165" t="s">
        <v>3397</v>
      </c>
      <c r="D2165" t="s">
        <v>996</v>
      </c>
      <c r="E2165" t="s">
        <v>997</v>
      </c>
      <c r="F2165" t="s">
        <v>368</v>
      </c>
      <c r="G2165" t="s">
        <v>163</v>
      </c>
      <c r="H2165" t="s">
        <v>174</v>
      </c>
      <c r="I2165" t="s">
        <v>151</v>
      </c>
      <c r="J2165" t="s">
        <v>164</v>
      </c>
      <c r="K2165" t="s">
        <v>176</v>
      </c>
      <c r="L2165" t="s">
        <v>155</v>
      </c>
      <c r="M2165" t="s">
        <v>155</v>
      </c>
      <c r="N2165" t="n">
        <v>-75.2679</v>
      </c>
      <c r="O2165" t="n">
        <v>43.0828</v>
      </c>
      <c r="P2165" t="n">
        <v>154</v>
      </c>
      <c r="Q2165" t="n">
        <v>154</v>
      </c>
      <c r="R2165" t="n">
        <v>85.1</v>
      </c>
      <c r="S2165" t="n">
        <v>85.7</v>
      </c>
      <c r="T2165" t="n">
        <v>5.2</v>
      </c>
      <c r="U2165" t="n">
        <v>2.6</v>
      </c>
      <c r="V2165" t="n">
        <v>4.5</v>
      </c>
      <c r="W2165" t="n">
        <v>0</v>
      </c>
      <c r="X2165" t="n">
        <v>100</v>
      </c>
      <c r="Y2165"/>
      <c r="Z2165" t="n">
        <v>6</v>
      </c>
      <c r="AA2165"/>
      <c r="AB2165"/>
      <c r="AC2165"/>
      <c r="AD2165"/>
      <c r="AE2165"/>
      <c r="AF2165" t="n">
        <v>1</v>
      </c>
      <c r="AG2165" t="n">
        <v>40</v>
      </c>
      <c r="AH2165" t="n">
        <v>61</v>
      </c>
      <c r="AI2165" t="n">
        <v>19736</v>
      </c>
      <c r="AJ2165"/>
      <c r="AK2165"/>
      <c r="AL2165" t="n">
        <v>19736</v>
      </c>
      <c r="AM2165"/>
      <c r="AN2165"/>
      <c r="AO2165" t="n">
        <v>53</v>
      </c>
      <c r="AP2165"/>
      <c r="AQ2165"/>
      <c r="AR2165"/>
    </row>
    <row r="2166">
      <c r="A2166" t="n">
        <v>195720</v>
      </c>
      <c r="B2166" t="s">
        <v>3480</v>
      </c>
      <c r="C2166" t="s">
        <v>2644</v>
      </c>
      <c r="D2166" t="s">
        <v>996</v>
      </c>
      <c r="E2166" t="s">
        <v>997</v>
      </c>
      <c r="F2166" t="s">
        <v>162</v>
      </c>
      <c r="G2166" t="s">
        <v>163</v>
      </c>
      <c r="H2166" t="s">
        <v>150</v>
      </c>
      <c r="I2166" t="s">
        <v>186</v>
      </c>
      <c r="J2166" t="s">
        <v>168</v>
      </c>
      <c r="K2166" t="s">
        <v>159</v>
      </c>
      <c r="L2166" t="s">
        <v>155</v>
      </c>
      <c r="M2166" t="s">
        <v>155</v>
      </c>
      <c r="N2166" t="n">
        <v>-77.5131</v>
      </c>
      <c r="O2166" t="n">
        <v>43.1163</v>
      </c>
      <c r="P2166" t="n">
        <v>4012</v>
      </c>
      <c r="Q2166" t="n">
        <v>2788</v>
      </c>
      <c r="R2166" t="n">
        <v>58.5</v>
      </c>
      <c r="S2166" t="n">
        <v>80.5</v>
      </c>
      <c r="T2166" t="n">
        <v>5.1</v>
      </c>
      <c r="U2166" t="n">
        <v>6.5</v>
      </c>
      <c r="V2166" t="n">
        <v>3.8</v>
      </c>
      <c r="W2166" t="n">
        <v>0.5</v>
      </c>
      <c r="X2166" t="n">
        <v>84</v>
      </c>
      <c r="Y2166"/>
      <c r="Z2166" t="n">
        <v>12</v>
      </c>
      <c r="AA2166" t="n">
        <v>626</v>
      </c>
      <c r="AB2166" t="n">
        <v>74.4</v>
      </c>
      <c r="AC2166" t="n">
        <v>626</v>
      </c>
      <c r="AD2166" t="n">
        <v>74.4</v>
      </c>
      <c r="AE2166" t="n">
        <v>64.4</v>
      </c>
      <c r="AF2166" t="n">
        <v>643</v>
      </c>
      <c r="AG2166" t="n">
        <v>28</v>
      </c>
      <c r="AH2166" t="n">
        <v>99</v>
      </c>
      <c r="AI2166" t="n">
        <v>28969</v>
      </c>
      <c r="AJ2166" t="n">
        <v>14994</v>
      </c>
      <c r="AK2166" t="n">
        <v>20355</v>
      </c>
      <c r="AL2166" t="n">
        <v>27255</v>
      </c>
      <c r="AM2166" t="n">
        <v>30794</v>
      </c>
      <c r="AN2166" t="n">
        <v>32667</v>
      </c>
      <c r="AO2166"/>
      <c r="AP2166" t="n">
        <v>656</v>
      </c>
      <c r="AQ2166" t="n">
        <v>205</v>
      </c>
      <c r="AR2166" t="n">
        <v>103</v>
      </c>
    </row>
    <row r="2167">
      <c r="A2167" t="n">
        <v>195784</v>
      </c>
      <c r="B2167" t="s">
        <v>3481</v>
      </c>
      <c r="C2167" t="s">
        <v>3294</v>
      </c>
      <c r="D2167" t="s">
        <v>996</v>
      </c>
      <c r="E2167" t="s">
        <v>997</v>
      </c>
      <c r="F2167" t="s">
        <v>279</v>
      </c>
      <c r="G2167" t="s">
        <v>189</v>
      </c>
      <c r="H2167" t="s">
        <v>174</v>
      </c>
      <c r="I2167" t="s">
        <v>151</v>
      </c>
      <c r="J2167" t="s">
        <v>164</v>
      </c>
      <c r="K2167" t="s">
        <v>176</v>
      </c>
      <c r="L2167" t="s">
        <v>155</v>
      </c>
      <c r="M2167" t="s">
        <v>155</v>
      </c>
      <c r="N2167" t="n">
        <v>-74.1798</v>
      </c>
      <c r="O2167" t="n">
        <v>40.6056</v>
      </c>
      <c r="P2167" t="n">
        <v>883</v>
      </c>
      <c r="Q2167" t="n">
        <v>883</v>
      </c>
      <c r="R2167" t="n">
        <v>85.6</v>
      </c>
      <c r="S2167" t="n">
        <v>30.4</v>
      </c>
      <c r="T2167" t="n">
        <v>32.2</v>
      </c>
      <c r="U2167" t="n">
        <v>20.7</v>
      </c>
      <c r="V2167" t="n">
        <v>5.9</v>
      </c>
      <c r="W2167" t="n">
        <v>0.1</v>
      </c>
      <c r="X2167" t="n">
        <v>51</v>
      </c>
      <c r="Y2167"/>
      <c r="Z2167" t="n">
        <v>15</v>
      </c>
      <c r="AA2167" t="n">
        <v>106</v>
      </c>
      <c r="AB2167" t="n">
        <v>28.3</v>
      </c>
      <c r="AC2167"/>
      <c r="AD2167"/>
      <c r="AE2167"/>
      <c r="AF2167" t="n">
        <v>41</v>
      </c>
      <c r="AG2167" t="n">
        <v>47</v>
      </c>
      <c r="AH2167" t="n">
        <v>51</v>
      </c>
      <c r="AI2167" t="n">
        <v>37740</v>
      </c>
      <c r="AJ2167" t="n">
        <v>38394</v>
      </c>
      <c r="AK2167" t="n">
        <v>39011</v>
      </c>
      <c r="AL2167" t="n">
        <v>42474</v>
      </c>
      <c r="AM2167" t="n">
        <v>46582</v>
      </c>
      <c r="AN2167"/>
      <c r="AO2167" t="n">
        <v>235</v>
      </c>
      <c r="AP2167"/>
      <c r="AQ2167"/>
      <c r="AR2167"/>
    </row>
    <row r="2168">
      <c r="A2168" t="n">
        <v>195809</v>
      </c>
      <c r="B2168" t="s">
        <v>3482</v>
      </c>
      <c r="C2168" t="s">
        <v>3306</v>
      </c>
      <c r="D2168" t="s">
        <v>996</v>
      </c>
      <c r="E2168" t="s">
        <v>997</v>
      </c>
      <c r="F2168" t="s">
        <v>162</v>
      </c>
      <c r="G2168" t="s">
        <v>163</v>
      </c>
      <c r="H2168" t="s">
        <v>150</v>
      </c>
      <c r="I2168" t="s">
        <v>151</v>
      </c>
      <c r="J2168" t="s">
        <v>238</v>
      </c>
      <c r="K2168" t="s">
        <v>159</v>
      </c>
      <c r="L2168" t="s">
        <v>155</v>
      </c>
      <c r="M2168" t="s">
        <v>155</v>
      </c>
      <c r="N2168" t="n">
        <v>-73.7961</v>
      </c>
      <c r="O2168" t="n">
        <v>40.7225</v>
      </c>
      <c r="P2168" t="n">
        <v>21236</v>
      </c>
      <c r="Q2168" t="n">
        <v>16867</v>
      </c>
      <c r="R2168" t="n">
        <v>55.5</v>
      </c>
      <c r="S2168" t="n">
        <v>45.5</v>
      </c>
      <c r="T2168" t="n">
        <v>10.3</v>
      </c>
      <c r="U2168" t="n">
        <v>20.4</v>
      </c>
      <c r="V2168" t="n">
        <v>13.4</v>
      </c>
      <c r="W2168" t="n">
        <v>2.2</v>
      </c>
      <c r="X2168" t="n">
        <v>80</v>
      </c>
      <c r="Y2168" t="n">
        <v>57</v>
      </c>
      <c r="Z2168" t="n">
        <v>16</v>
      </c>
      <c r="AA2168" t="n">
        <v>2952</v>
      </c>
      <c r="AB2168" t="n">
        <v>68.5</v>
      </c>
      <c r="AC2168" t="n">
        <v>2943</v>
      </c>
      <c r="AD2168" t="n">
        <v>68.3</v>
      </c>
      <c r="AE2168" t="n">
        <v>55.3</v>
      </c>
      <c r="AF2168" t="n">
        <v>2870</v>
      </c>
      <c r="AG2168" t="n">
        <v>24</v>
      </c>
      <c r="AH2168" t="n">
        <v>63</v>
      </c>
      <c r="AI2168" t="n">
        <v>28206</v>
      </c>
      <c r="AJ2168" t="n">
        <v>23468</v>
      </c>
      <c r="AK2168" t="n">
        <v>24386</v>
      </c>
      <c r="AL2168" t="n">
        <v>27197</v>
      </c>
      <c r="AM2168" t="n">
        <v>30164</v>
      </c>
      <c r="AN2168" t="n">
        <v>31582</v>
      </c>
      <c r="AO2168" t="n">
        <v>17</v>
      </c>
      <c r="AP2168" t="n">
        <v>2279</v>
      </c>
      <c r="AQ2168" t="n">
        <v>1009</v>
      </c>
      <c r="AR2168" t="n">
        <v>579</v>
      </c>
    </row>
    <row r="2169">
      <c r="A2169" t="n">
        <v>195988</v>
      </c>
      <c r="B2169" t="s">
        <v>3483</v>
      </c>
      <c r="C2169" t="s">
        <v>3484</v>
      </c>
      <c r="D2169" t="s">
        <v>996</v>
      </c>
      <c r="E2169" t="s">
        <v>997</v>
      </c>
      <c r="F2169" t="s">
        <v>173</v>
      </c>
      <c r="G2169" t="s">
        <v>149</v>
      </c>
      <c r="H2169" t="s">
        <v>174</v>
      </c>
      <c r="I2169" t="s">
        <v>205</v>
      </c>
      <c r="J2169" t="s">
        <v>168</v>
      </c>
      <c r="K2169" t="s">
        <v>176</v>
      </c>
      <c r="L2169" t="s">
        <v>155</v>
      </c>
      <c r="M2169" t="s">
        <v>155</v>
      </c>
      <c r="N2169" t="n">
        <v>-74.6678</v>
      </c>
      <c r="O2169" t="n">
        <v>41.7641</v>
      </c>
      <c r="P2169" t="n">
        <v>2040</v>
      </c>
      <c r="Q2169" t="n">
        <v>2040</v>
      </c>
      <c r="R2169" t="n">
        <v>57.2</v>
      </c>
      <c r="S2169" t="n">
        <v>45.5</v>
      </c>
      <c r="T2169" t="n">
        <v>13</v>
      </c>
      <c r="U2169" t="n">
        <v>27.9</v>
      </c>
      <c r="V2169" t="n">
        <v>1.8</v>
      </c>
      <c r="W2169" t="n">
        <v>1.4</v>
      </c>
      <c r="X2169" t="n">
        <v>52</v>
      </c>
      <c r="Y2169" t="n">
        <v>49</v>
      </c>
      <c r="Z2169" t="n">
        <v>18</v>
      </c>
      <c r="AA2169" t="n">
        <v>225</v>
      </c>
      <c r="AB2169" t="n">
        <v>22.2</v>
      </c>
      <c r="AC2169"/>
      <c r="AD2169"/>
      <c r="AE2169"/>
      <c r="AF2169" t="n">
        <v>228</v>
      </c>
      <c r="AG2169" t="n">
        <v>27</v>
      </c>
      <c r="AH2169" t="n">
        <v>34</v>
      </c>
      <c r="AI2169" t="n">
        <v>8916</v>
      </c>
      <c r="AJ2169" t="n">
        <v>7823</v>
      </c>
      <c r="AK2169" t="n">
        <v>9325</v>
      </c>
      <c r="AL2169" t="n">
        <v>10725</v>
      </c>
      <c r="AM2169" t="n">
        <v>13493</v>
      </c>
      <c r="AN2169" t="n">
        <v>16693</v>
      </c>
      <c r="AO2169" t="n">
        <v>158</v>
      </c>
      <c r="AP2169"/>
      <c r="AQ2169"/>
      <c r="AR2169"/>
    </row>
    <row r="2170">
      <c r="A2170" t="n">
        <v>196006</v>
      </c>
      <c r="B2170" t="s">
        <v>3485</v>
      </c>
      <c r="C2170" t="s">
        <v>3217</v>
      </c>
      <c r="D2170" t="s">
        <v>996</v>
      </c>
      <c r="E2170" t="s">
        <v>997</v>
      </c>
      <c r="F2170" t="s">
        <v>148</v>
      </c>
      <c r="G2170" t="s">
        <v>149</v>
      </c>
      <c r="H2170" t="s">
        <v>150</v>
      </c>
      <c r="I2170" t="s">
        <v>205</v>
      </c>
      <c r="J2170" t="s">
        <v>168</v>
      </c>
      <c r="K2170" t="s">
        <v>179</v>
      </c>
      <c r="L2170" t="s">
        <v>155</v>
      </c>
      <c r="M2170" t="s">
        <v>155</v>
      </c>
      <c r="N2170" t="n">
        <v>-77.7946</v>
      </c>
      <c r="O2170" t="n">
        <v>42.2553</v>
      </c>
      <c r="P2170" t="n">
        <v>3629</v>
      </c>
      <c r="Q2170" t="n">
        <v>3629</v>
      </c>
      <c r="R2170" t="n">
        <v>37</v>
      </c>
      <c r="S2170" t="n">
        <v>69.3</v>
      </c>
      <c r="T2170" t="n">
        <v>12.8</v>
      </c>
      <c r="U2170" t="n">
        <v>11.2</v>
      </c>
      <c r="V2170" t="n">
        <v>1.4</v>
      </c>
      <c r="W2170" t="n">
        <v>0.3</v>
      </c>
      <c r="X2170" t="n">
        <v>76</v>
      </c>
      <c r="Y2170" t="n">
        <v>0</v>
      </c>
      <c r="Z2170" t="n">
        <v>16</v>
      </c>
      <c r="AA2170" t="n">
        <v>1116</v>
      </c>
      <c r="AB2170" t="n">
        <v>52.7</v>
      </c>
      <c r="AC2170" t="n">
        <v>293</v>
      </c>
      <c r="AD2170" t="n">
        <v>45.4</v>
      </c>
      <c r="AE2170" t="n">
        <v>28</v>
      </c>
      <c r="AF2170" t="n">
        <v>1022</v>
      </c>
      <c r="AG2170" t="n">
        <v>45</v>
      </c>
      <c r="AH2170" t="n">
        <v>81</v>
      </c>
      <c r="AI2170" t="n">
        <v>14877</v>
      </c>
      <c r="AJ2170" t="n">
        <v>9813</v>
      </c>
      <c r="AK2170" t="n">
        <v>11689</v>
      </c>
      <c r="AL2170" t="n">
        <v>14726</v>
      </c>
      <c r="AM2170" t="n">
        <v>16924</v>
      </c>
      <c r="AN2170" t="n">
        <v>21280</v>
      </c>
      <c r="AO2170" t="n">
        <v>710</v>
      </c>
      <c r="AP2170" t="n">
        <v>391</v>
      </c>
      <c r="AQ2170"/>
      <c r="AR2170"/>
    </row>
    <row r="2171">
      <c r="A2171" t="n">
        <v>196015</v>
      </c>
      <c r="B2171" t="s">
        <v>3486</v>
      </c>
      <c r="C2171" t="s">
        <v>1506</v>
      </c>
      <c r="D2171" t="s">
        <v>996</v>
      </c>
      <c r="E2171" t="s">
        <v>997</v>
      </c>
      <c r="F2171" t="s">
        <v>148</v>
      </c>
      <c r="G2171" t="s">
        <v>149</v>
      </c>
      <c r="H2171" t="s">
        <v>150</v>
      </c>
      <c r="I2171" t="s">
        <v>175</v>
      </c>
      <c r="J2171" t="s">
        <v>168</v>
      </c>
      <c r="K2171" t="s">
        <v>179</v>
      </c>
      <c r="L2171" t="s">
        <v>155</v>
      </c>
      <c r="M2171" t="s">
        <v>155</v>
      </c>
      <c r="N2171" t="n">
        <v>-75.1829</v>
      </c>
      <c r="O2171" t="n">
        <v>44.6041</v>
      </c>
      <c r="P2171" t="n">
        <v>4140</v>
      </c>
      <c r="Q2171" t="n">
        <v>4140</v>
      </c>
      <c r="R2171" t="n">
        <v>57</v>
      </c>
      <c r="S2171" t="n">
        <v>64.3</v>
      </c>
      <c r="T2171" t="n">
        <v>10</v>
      </c>
      <c r="U2171" t="n">
        <v>9.6</v>
      </c>
      <c r="V2171" t="n">
        <v>4.1</v>
      </c>
      <c r="W2171" t="n">
        <v>1.5</v>
      </c>
      <c r="X2171" t="n">
        <v>67</v>
      </c>
      <c r="Y2171" t="n">
        <v>50</v>
      </c>
      <c r="Z2171" t="n">
        <v>17</v>
      </c>
      <c r="AA2171" t="n">
        <v>690</v>
      </c>
      <c r="AB2171" t="n">
        <v>44.1</v>
      </c>
      <c r="AC2171" t="n">
        <v>208</v>
      </c>
      <c r="AD2171" t="n">
        <v>51</v>
      </c>
      <c r="AE2171" t="n">
        <v>42.3</v>
      </c>
      <c r="AF2171" t="n">
        <v>464</v>
      </c>
      <c r="AG2171" t="n">
        <v>47</v>
      </c>
      <c r="AH2171" t="n">
        <v>74</v>
      </c>
      <c r="AI2171" t="n">
        <v>14451</v>
      </c>
      <c r="AJ2171" t="n">
        <v>10087</v>
      </c>
      <c r="AK2171" t="n">
        <v>12362</v>
      </c>
      <c r="AL2171" t="n">
        <v>16075</v>
      </c>
      <c r="AM2171" t="n">
        <v>17917</v>
      </c>
      <c r="AN2171" t="n">
        <v>20794</v>
      </c>
      <c r="AO2171" t="n">
        <v>238</v>
      </c>
      <c r="AP2171" t="n">
        <v>521</v>
      </c>
      <c r="AQ2171"/>
      <c r="AR2171"/>
    </row>
    <row r="2172">
      <c r="A2172" t="n">
        <v>196024</v>
      </c>
      <c r="B2172" t="s">
        <v>3487</v>
      </c>
      <c r="C2172" t="s">
        <v>3488</v>
      </c>
      <c r="D2172" t="s">
        <v>996</v>
      </c>
      <c r="E2172" t="s">
        <v>997</v>
      </c>
      <c r="F2172" t="s">
        <v>148</v>
      </c>
      <c r="G2172" t="s">
        <v>149</v>
      </c>
      <c r="H2172" t="s">
        <v>150</v>
      </c>
      <c r="I2172" t="s">
        <v>205</v>
      </c>
      <c r="J2172" t="s">
        <v>168</v>
      </c>
      <c r="K2172" t="s">
        <v>179</v>
      </c>
      <c r="L2172" t="s">
        <v>155</v>
      </c>
      <c r="M2172" t="s">
        <v>155</v>
      </c>
      <c r="N2172" t="n">
        <v>-74.9246</v>
      </c>
      <c r="O2172" t="n">
        <v>42.2699</v>
      </c>
      <c r="P2172" t="n">
        <v>2786</v>
      </c>
      <c r="Q2172" t="n">
        <v>2629</v>
      </c>
      <c r="R2172" t="n">
        <v>53.3</v>
      </c>
      <c r="S2172" t="n">
        <v>58.4</v>
      </c>
      <c r="T2172" t="n">
        <v>15.2</v>
      </c>
      <c r="U2172" t="n">
        <v>17.6</v>
      </c>
      <c r="V2172" t="n">
        <v>2.2</v>
      </c>
      <c r="W2172" t="n">
        <v>0.3</v>
      </c>
      <c r="X2172" t="n">
        <v>68</v>
      </c>
      <c r="Y2172"/>
      <c r="Z2172" t="n">
        <v>12</v>
      </c>
      <c r="AA2172" t="n">
        <v>957</v>
      </c>
      <c r="AB2172" t="n">
        <v>48</v>
      </c>
      <c r="AC2172" t="n">
        <v>124</v>
      </c>
      <c r="AD2172" t="n">
        <v>55.6</v>
      </c>
      <c r="AE2172" t="n">
        <v>44.4</v>
      </c>
      <c r="AF2172" t="n">
        <v>679</v>
      </c>
      <c r="AG2172" t="n">
        <v>46</v>
      </c>
      <c r="AH2172" t="n">
        <v>72</v>
      </c>
      <c r="AI2172" t="n">
        <v>16923</v>
      </c>
      <c r="AJ2172" t="n">
        <v>12432</v>
      </c>
      <c r="AK2172" t="n">
        <v>15619</v>
      </c>
      <c r="AL2172" t="n">
        <v>19042</v>
      </c>
      <c r="AM2172" t="n">
        <v>20545</v>
      </c>
      <c r="AN2172" t="n">
        <v>23952</v>
      </c>
      <c r="AO2172" t="n">
        <v>345</v>
      </c>
      <c r="AP2172" t="n">
        <v>402</v>
      </c>
      <c r="AQ2172" t="n">
        <v>48</v>
      </c>
      <c r="AR2172"/>
    </row>
    <row r="2173">
      <c r="A2173" t="n">
        <v>196033</v>
      </c>
      <c r="B2173" t="s">
        <v>3489</v>
      </c>
      <c r="C2173" t="s">
        <v>3490</v>
      </c>
      <c r="D2173" t="s">
        <v>996</v>
      </c>
      <c r="E2173" t="s">
        <v>997</v>
      </c>
      <c r="F2173" t="s">
        <v>148</v>
      </c>
      <c r="G2173" t="s">
        <v>149</v>
      </c>
      <c r="H2173" t="s">
        <v>150</v>
      </c>
      <c r="I2173" t="s">
        <v>175</v>
      </c>
      <c r="J2173" t="s">
        <v>168</v>
      </c>
      <c r="K2173" t="s">
        <v>179</v>
      </c>
      <c r="L2173" t="s">
        <v>155</v>
      </c>
      <c r="M2173" t="s">
        <v>155</v>
      </c>
      <c r="N2173" t="n">
        <v>-74.4983</v>
      </c>
      <c r="O2173" t="n">
        <v>42.6725</v>
      </c>
      <c r="P2173" t="n">
        <v>2881</v>
      </c>
      <c r="Q2173" t="n">
        <v>2881</v>
      </c>
      <c r="R2173" t="n">
        <v>59.7</v>
      </c>
      <c r="S2173" t="n">
        <v>67.2</v>
      </c>
      <c r="T2173" t="n">
        <v>10.6</v>
      </c>
      <c r="U2173" t="n">
        <v>11.1</v>
      </c>
      <c r="V2173" t="n">
        <v>2.5</v>
      </c>
      <c r="W2173" t="n">
        <v>0.9</v>
      </c>
      <c r="X2173" t="n">
        <v>72</v>
      </c>
      <c r="Y2173" t="n">
        <v>100</v>
      </c>
      <c r="Z2173" t="n">
        <v>14</v>
      </c>
      <c r="AA2173" t="n">
        <v>704</v>
      </c>
      <c r="AB2173" t="n">
        <v>40.9</v>
      </c>
      <c r="AC2173" t="n">
        <v>191</v>
      </c>
      <c r="AD2173" t="n">
        <v>54.5</v>
      </c>
      <c r="AE2173" t="n">
        <v>48.7</v>
      </c>
      <c r="AF2173" t="n">
        <v>487</v>
      </c>
      <c r="AG2173" t="n">
        <v>43</v>
      </c>
      <c r="AH2173" t="n">
        <v>83</v>
      </c>
      <c r="AI2173" t="n">
        <v>18122</v>
      </c>
      <c r="AJ2173" t="n">
        <v>13264</v>
      </c>
      <c r="AK2173" t="n">
        <v>15614</v>
      </c>
      <c r="AL2173" t="n">
        <v>18907</v>
      </c>
      <c r="AM2173" t="n">
        <v>20483</v>
      </c>
      <c r="AN2173" t="n">
        <v>24391</v>
      </c>
      <c r="AO2173" t="n">
        <v>166</v>
      </c>
      <c r="AP2173" t="n">
        <v>372</v>
      </c>
      <c r="AQ2173"/>
      <c r="AR2173"/>
    </row>
    <row r="2174">
      <c r="A2174" t="n">
        <v>196042</v>
      </c>
      <c r="B2174" t="s">
        <v>3491</v>
      </c>
      <c r="C2174" t="s">
        <v>3492</v>
      </c>
      <c r="D2174" t="s">
        <v>996</v>
      </c>
      <c r="E2174" t="s">
        <v>997</v>
      </c>
      <c r="F2174" t="s">
        <v>148</v>
      </c>
      <c r="G2174" t="s">
        <v>149</v>
      </c>
      <c r="H2174" t="s">
        <v>150</v>
      </c>
      <c r="I2174" t="s">
        <v>186</v>
      </c>
      <c r="J2174" t="s">
        <v>152</v>
      </c>
      <c r="K2174" t="s">
        <v>179</v>
      </c>
      <c r="L2174" t="s">
        <v>155</v>
      </c>
      <c r="M2174" t="s">
        <v>155</v>
      </c>
      <c r="N2174" t="n">
        <v>-73.4283</v>
      </c>
      <c r="O2174" t="n">
        <v>40.7542</v>
      </c>
      <c r="P2174" t="n">
        <v>18644</v>
      </c>
      <c r="Q2174" t="n">
        <v>18589</v>
      </c>
      <c r="R2174" t="n">
        <v>45.6</v>
      </c>
      <c r="S2174" t="n">
        <v>41.9</v>
      </c>
      <c r="T2174" t="n">
        <v>10.5</v>
      </c>
      <c r="U2174" t="n">
        <v>26.6</v>
      </c>
      <c r="V2174" t="n">
        <v>10.9</v>
      </c>
      <c r="W2174" t="n">
        <v>1.2</v>
      </c>
      <c r="X2174" t="n">
        <v>81</v>
      </c>
      <c r="Y2174" t="n">
        <v>31</v>
      </c>
      <c r="Z2174" t="n">
        <v>18</v>
      </c>
      <c r="AA2174" t="n">
        <v>1267</v>
      </c>
      <c r="AB2174" t="n">
        <v>57.1</v>
      </c>
      <c r="AC2174" t="n">
        <v>690</v>
      </c>
      <c r="AD2174" t="n">
        <v>58.6</v>
      </c>
      <c r="AE2174" t="n">
        <v>40.7</v>
      </c>
      <c r="AF2174" t="n">
        <v>1523</v>
      </c>
      <c r="AG2174" t="n">
        <v>36</v>
      </c>
      <c r="AH2174" t="n">
        <v>52</v>
      </c>
      <c r="AI2174" t="n">
        <v>8224</v>
      </c>
      <c r="AJ2174" t="n">
        <v>3865</v>
      </c>
      <c r="AK2174" t="n">
        <v>6366</v>
      </c>
      <c r="AL2174" t="n">
        <v>10730</v>
      </c>
      <c r="AM2174" t="n">
        <v>13143</v>
      </c>
      <c r="AN2174" t="n">
        <v>16356</v>
      </c>
      <c r="AO2174" t="n">
        <v>228</v>
      </c>
      <c r="AP2174" t="n">
        <v>1665</v>
      </c>
      <c r="AQ2174" t="n">
        <v>21</v>
      </c>
      <c r="AR2174"/>
    </row>
    <row r="2175">
      <c r="A2175" t="n">
        <v>196051</v>
      </c>
      <c r="B2175" t="s">
        <v>3493</v>
      </c>
      <c r="C2175" t="s">
        <v>3494</v>
      </c>
      <c r="D2175" t="s">
        <v>996</v>
      </c>
      <c r="E2175" t="s">
        <v>997</v>
      </c>
      <c r="F2175" t="s">
        <v>148</v>
      </c>
      <c r="G2175" t="s">
        <v>149</v>
      </c>
      <c r="H2175" t="s">
        <v>150</v>
      </c>
      <c r="I2175" t="s">
        <v>205</v>
      </c>
      <c r="J2175" t="s">
        <v>168</v>
      </c>
      <c r="K2175" t="s">
        <v>179</v>
      </c>
      <c r="L2175" t="s">
        <v>155</v>
      </c>
      <c r="M2175" t="s">
        <v>155</v>
      </c>
      <c r="N2175" t="n">
        <v>-75.6406</v>
      </c>
      <c r="O2175" t="n">
        <v>42.894</v>
      </c>
      <c r="P2175" t="n">
        <v>1983</v>
      </c>
      <c r="Q2175" t="n">
        <v>1983</v>
      </c>
      <c r="R2175" t="n">
        <v>48.7</v>
      </c>
      <c r="S2175" t="n">
        <v>57.6</v>
      </c>
      <c r="T2175" t="n">
        <v>23.6</v>
      </c>
      <c r="U2175" t="n">
        <v>9.9</v>
      </c>
      <c r="V2175" t="n">
        <v>0.9</v>
      </c>
      <c r="W2175" t="n">
        <v>2.9</v>
      </c>
      <c r="X2175" t="n">
        <v>62</v>
      </c>
      <c r="Y2175" t="n">
        <v>0</v>
      </c>
      <c r="Z2175" t="n">
        <v>13</v>
      </c>
      <c r="AA2175" t="n">
        <v>884</v>
      </c>
      <c r="AB2175" t="n">
        <v>31.9</v>
      </c>
      <c r="AC2175" t="n">
        <v>127</v>
      </c>
      <c r="AD2175" t="n">
        <v>33.9</v>
      </c>
      <c r="AE2175" t="n">
        <v>23.6</v>
      </c>
      <c r="AF2175" t="n">
        <v>514</v>
      </c>
      <c r="AG2175" t="n">
        <v>55</v>
      </c>
      <c r="AH2175" t="n">
        <v>81</v>
      </c>
      <c r="AI2175" t="n">
        <v>16855</v>
      </c>
      <c r="AJ2175" t="n">
        <v>13361</v>
      </c>
      <c r="AK2175" t="n">
        <v>15271</v>
      </c>
      <c r="AL2175" t="n">
        <v>19829</v>
      </c>
      <c r="AM2175" t="n">
        <v>21034</v>
      </c>
      <c r="AN2175" t="n">
        <v>23806</v>
      </c>
      <c r="AO2175" t="n">
        <v>256</v>
      </c>
      <c r="AP2175" t="n">
        <v>163</v>
      </c>
      <c r="AQ2175"/>
      <c r="AR2175"/>
    </row>
    <row r="2176">
      <c r="A2176" t="n">
        <v>196060</v>
      </c>
      <c r="B2176" t="s">
        <v>3495</v>
      </c>
      <c r="C2176" t="s">
        <v>1275</v>
      </c>
      <c r="D2176" t="s">
        <v>996</v>
      </c>
      <c r="E2176" t="s">
        <v>997</v>
      </c>
      <c r="F2176" t="s">
        <v>148</v>
      </c>
      <c r="G2176" t="s">
        <v>149</v>
      </c>
      <c r="H2176" t="s">
        <v>150</v>
      </c>
      <c r="I2176" t="s">
        <v>151</v>
      </c>
      <c r="J2176" t="s">
        <v>238</v>
      </c>
      <c r="K2176" t="s">
        <v>159</v>
      </c>
      <c r="L2176" t="s">
        <v>155</v>
      </c>
      <c r="M2176" t="s">
        <v>155</v>
      </c>
      <c r="N2176" t="n">
        <v>-73.8247</v>
      </c>
      <c r="O2176" t="n">
        <v>42.6855</v>
      </c>
      <c r="P2176" t="n">
        <v>18906</v>
      </c>
      <c r="Q2176" t="n">
        <v>13919</v>
      </c>
      <c r="R2176" t="n">
        <v>54.3</v>
      </c>
      <c r="S2176" t="n">
        <v>41.2</v>
      </c>
      <c r="T2176" t="n">
        <v>20.7</v>
      </c>
      <c r="U2176" t="n">
        <v>17.8</v>
      </c>
      <c r="V2176" t="n">
        <v>9.4</v>
      </c>
      <c r="W2176" t="n">
        <v>3.7</v>
      </c>
      <c r="X2176" t="n">
        <v>83</v>
      </c>
      <c r="Y2176" t="n">
        <v>50</v>
      </c>
      <c r="Z2176" t="n">
        <v>17</v>
      </c>
      <c r="AA2176" t="n">
        <v>2811</v>
      </c>
      <c r="AB2176" t="n">
        <v>63.9</v>
      </c>
      <c r="AC2176" t="n">
        <v>2811</v>
      </c>
      <c r="AD2176" t="n">
        <v>63.9</v>
      </c>
      <c r="AE2176" t="n">
        <v>56.8</v>
      </c>
      <c r="AF2176" t="n">
        <v>2645</v>
      </c>
      <c r="AG2176" t="n">
        <v>42</v>
      </c>
      <c r="AH2176" t="n">
        <v>81</v>
      </c>
      <c r="AI2176" t="n">
        <v>19165</v>
      </c>
      <c r="AJ2176" t="n">
        <v>13066</v>
      </c>
      <c r="AK2176" t="n">
        <v>15895</v>
      </c>
      <c r="AL2176" t="n">
        <v>19850</v>
      </c>
      <c r="AM2176" t="n">
        <v>20811</v>
      </c>
      <c r="AN2176" t="n">
        <v>25009</v>
      </c>
      <c r="AO2176"/>
      <c r="AP2176" t="n">
        <v>2918</v>
      </c>
      <c r="AQ2176" t="n">
        <v>1268</v>
      </c>
      <c r="AR2176" t="n">
        <v>165</v>
      </c>
    </row>
    <row r="2177">
      <c r="A2177" t="n">
        <v>196079</v>
      </c>
      <c r="B2177" t="s">
        <v>3496</v>
      </c>
      <c r="C2177" t="s">
        <v>3497</v>
      </c>
      <c r="D2177" t="s">
        <v>996</v>
      </c>
      <c r="E2177" t="s">
        <v>997</v>
      </c>
      <c r="F2177" t="s">
        <v>148</v>
      </c>
      <c r="G2177" t="s">
        <v>149</v>
      </c>
      <c r="H2177" t="s">
        <v>150</v>
      </c>
      <c r="I2177" t="s">
        <v>186</v>
      </c>
      <c r="J2177" t="s">
        <v>238</v>
      </c>
      <c r="K2177" t="s">
        <v>159</v>
      </c>
      <c r="L2177" t="s">
        <v>155</v>
      </c>
      <c r="M2177" t="s">
        <v>155</v>
      </c>
      <c r="N2177" t="n">
        <v>-75.9669</v>
      </c>
      <c r="O2177" t="n">
        <v>42.0879</v>
      </c>
      <c r="P2177" t="n">
        <v>20307</v>
      </c>
      <c r="Q2177" t="n">
        <v>15958</v>
      </c>
      <c r="R2177" t="n">
        <v>52</v>
      </c>
      <c r="S2177" t="n">
        <v>54.7</v>
      </c>
      <c r="T2177" t="n">
        <v>4.9</v>
      </c>
      <c r="U2177" t="n">
        <v>13.1</v>
      </c>
      <c r="V2177" t="n">
        <v>17</v>
      </c>
      <c r="W2177" t="n">
        <v>4.3</v>
      </c>
      <c r="X2177" t="n">
        <v>88</v>
      </c>
      <c r="Y2177" t="n">
        <v>75</v>
      </c>
      <c r="Z2177" t="n">
        <v>18</v>
      </c>
      <c r="AA2177" t="n">
        <v>2672</v>
      </c>
      <c r="AB2177" t="n">
        <v>83.6</v>
      </c>
      <c r="AC2177" t="n">
        <v>2672</v>
      </c>
      <c r="AD2177" t="n">
        <v>83.6</v>
      </c>
      <c r="AE2177" t="n">
        <v>77.1</v>
      </c>
      <c r="AF2177" t="n">
        <v>3103</v>
      </c>
      <c r="AG2177" t="n">
        <v>27</v>
      </c>
      <c r="AH2177" t="n">
        <v>57</v>
      </c>
      <c r="AI2177" t="n">
        <v>18860</v>
      </c>
      <c r="AJ2177" t="n">
        <v>12916</v>
      </c>
      <c r="AK2177" t="n">
        <v>16168</v>
      </c>
      <c r="AL2177" t="n">
        <v>21832</v>
      </c>
      <c r="AM2177" t="n">
        <v>23279</v>
      </c>
      <c r="AN2177" t="n">
        <v>28008</v>
      </c>
      <c r="AO2177"/>
      <c r="AP2177" t="n">
        <v>3573</v>
      </c>
      <c r="AQ2177" t="n">
        <v>1222</v>
      </c>
      <c r="AR2177" t="n">
        <v>224</v>
      </c>
    </row>
    <row r="2178">
      <c r="A2178" t="n">
        <v>196088</v>
      </c>
      <c r="B2178" t="s">
        <v>3498</v>
      </c>
      <c r="C2178" t="s">
        <v>3252</v>
      </c>
      <c r="D2178" t="s">
        <v>996</v>
      </c>
      <c r="E2178" t="s">
        <v>997</v>
      </c>
      <c r="F2178" t="s">
        <v>148</v>
      </c>
      <c r="G2178" t="s">
        <v>149</v>
      </c>
      <c r="H2178" t="s">
        <v>150</v>
      </c>
      <c r="I2178" t="s">
        <v>186</v>
      </c>
      <c r="J2178" t="s">
        <v>158</v>
      </c>
      <c r="K2178" t="s">
        <v>159</v>
      </c>
      <c r="L2178" t="s">
        <v>155</v>
      </c>
      <c r="M2178" t="s">
        <v>155</v>
      </c>
      <c r="N2178" t="n">
        <v>-78.7895</v>
      </c>
      <c r="O2178" t="n">
        <v>43.0009</v>
      </c>
      <c r="P2178" t="n">
        <v>35749</v>
      </c>
      <c r="Q2178" t="n">
        <v>23230</v>
      </c>
      <c r="R2178" t="n">
        <v>46.7</v>
      </c>
      <c r="S2178" t="n">
        <v>44</v>
      </c>
      <c r="T2178" t="n">
        <v>8.7</v>
      </c>
      <c r="U2178" t="n">
        <v>8.4</v>
      </c>
      <c r="V2178" t="n">
        <v>16.6</v>
      </c>
      <c r="W2178" t="n">
        <v>12.9</v>
      </c>
      <c r="X2178" t="n">
        <v>84</v>
      </c>
      <c r="Y2178" t="n">
        <v>46</v>
      </c>
      <c r="Z2178" t="n">
        <v>11</v>
      </c>
      <c r="AA2178" t="n">
        <v>4031</v>
      </c>
      <c r="AB2178" t="n">
        <v>73.4</v>
      </c>
      <c r="AC2178" t="n">
        <v>4031</v>
      </c>
      <c r="AD2178" t="n">
        <v>73.4</v>
      </c>
      <c r="AE2178" t="n">
        <v>58.6</v>
      </c>
      <c r="AF2178" t="n">
        <v>4187</v>
      </c>
      <c r="AG2178" t="n">
        <v>32</v>
      </c>
      <c r="AH2178" t="n">
        <v>60</v>
      </c>
      <c r="AI2178" t="n">
        <v>20511</v>
      </c>
      <c r="AJ2178" t="n">
        <v>14240</v>
      </c>
      <c r="AK2178" t="n">
        <v>16624</v>
      </c>
      <c r="AL2178" t="n">
        <v>21261</v>
      </c>
      <c r="AM2178" t="n">
        <v>23286</v>
      </c>
      <c r="AN2178" t="n">
        <v>26546</v>
      </c>
      <c r="AO2178"/>
      <c r="AP2178" t="n">
        <v>4851</v>
      </c>
      <c r="AQ2178" t="n">
        <v>3422</v>
      </c>
      <c r="AR2178" t="n">
        <v>1080</v>
      </c>
    </row>
    <row r="2179">
      <c r="A2179" t="n">
        <v>196097</v>
      </c>
      <c r="B2179" t="s">
        <v>3499</v>
      </c>
      <c r="C2179" t="s">
        <v>3500</v>
      </c>
      <c r="D2179" t="s">
        <v>996</v>
      </c>
      <c r="E2179" t="s">
        <v>997</v>
      </c>
      <c r="F2179" t="s">
        <v>148</v>
      </c>
      <c r="G2179" t="s">
        <v>149</v>
      </c>
      <c r="H2179" t="s">
        <v>150</v>
      </c>
      <c r="I2179" t="s">
        <v>186</v>
      </c>
      <c r="J2179" t="s">
        <v>158</v>
      </c>
      <c r="K2179" t="s">
        <v>159</v>
      </c>
      <c r="L2179" t="s">
        <v>155</v>
      </c>
      <c r="M2179" t="s">
        <v>155</v>
      </c>
      <c r="N2179" t="n">
        <v>-73.1205</v>
      </c>
      <c r="O2179" t="n">
        <v>40.9148</v>
      </c>
      <c r="P2179" t="n">
        <v>32674</v>
      </c>
      <c r="Q2179" t="n">
        <v>23384</v>
      </c>
      <c r="R2179" t="n">
        <v>51.2</v>
      </c>
      <c r="S2179" t="n">
        <v>26.3</v>
      </c>
      <c r="T2179" t="n">
        <v>5.3</v>
      </c>
      <c r="U2179" t="n">
        <v>12.8</v>
      </c>
      <c r="V2179" t="n">
        <v>27.9</v>
      </c>
      <c r="W2179" t="n">
        <v>9</v>
      </c>
      <c r="X2179" t="n">
        <v>89</v>
      </c>
      <c r="Y2179" t="n">
        <v>60</v>
      </c>
      <c r="Z2179" t="n">
        <v>19</v>
      </c>
      <c r="AA2179" t="n">
        <v>3160</v>
      </c>
      <c r="AB2179" t="n">
        <v>77.8</v>
      </c>
      <c r="AC2179" t="n">
        <v>3160</v>
      </c>
      <c r="AD2179" t="n">
        <v>77.8</v>
      </c>
      <c r="AE2179" t="n">
        <v>66.4</v>
      </c>
      <c r="AF2179" t="n">
        <v>3342</v>
      </c>
      <c r="AG2179" t="n">
        <v>38</v>
      </c>
      <c r="AH2179" t="n">
        <v>65</v>
      </c>
      <c r="AI2179" t="n">
        <v>18601</v>
      </c>
      <c r="AJ2179" t="n">
        <v>12744</v>
      </c>
      <c r="AK2179" t="n">
        <v>15813</v>
      </c>
      <c r="AL2179" t="n">
        <v>21446</v>
      </c>
      <c r="AM2179" t="n">
        <v>24158</v>
      </c>
      <c r="AN2179" t="n">
        <v>26994</v>
      </c>
      <c r="AO2179"/>
      <c r="AP2179" t="n">
        <v>4403</v>
      </c>
      <c r="AQ2179" t="n">
        <v>2251</v>
      </c>
      <c r="AR2179" t="n">
        <v>562</v>
      </c>
    </row>
    <row r="2180">
      <c r="A2180" t="n">
        <v>196103</v>
      </c>
      <c r="B2180" t="s">
        <v>3501</v>
      </c>
      <c r="C2180" t="s">
        <v>3370</v>
      </c>
      <c r="D2180" t="s">
        <v>996</v>
      </c>
      <c r="E2180" t="s">
        <v>997</v>
      </c>
      <c r="F2180" t="s">
        <v>148</v>
      </c>
      <c r="G2180" t="s">
        <v>149</v>
      </c>
      <c r="H2180" t="s">
        <v>150</v>
      </c>
      <c r="I2180" t="s">
        <v>151</v>
      </c>
      <c r="J2180" t="s">
        <v>168</v>
      </c>
      <c r="K2180" t="s">
        <v>159</v>
      </c>
      <c r="L2180" t="s">
        <v>155</v>
      </c>
      <c r="M2180" t="s">
        <v>155</v>
      </c>
      <c r="N2180" t="n">
        <v>-76.1387</v>
      </c>
      <c r="O2180" t="n">
        <v>43.0348</v>
      </c>
      <c r="P2180" t="n">
        <v>2775</v>
      </c>
      <c r="Q2180" t="n">
        <v>2383</v>
      </c>
      <c r="R2180" t="n">
        <v>51.7</v>
      </c>
      <c r="S2180" t="n">
        <v>70.6</v>
      </c>
      <c r="T2180" t="n">
        <v>7.2</v>
      </c>
      <c r="U2180" t="n">
        <v>10.8</v>
      </c>
      <c r="V2180" t="n">
        <v>4.6</v>
      </c>
      <c r="W2180" t="n">
        <v>1.3</v>
      </c>
      <c r="X2180" t="n">
        <v>85</v>
      </c>
      <c r="Y2180" t="n">
        <v>88</v>
      </c>
      <c r="Z2180" t="n">
        <v>14</v>
      </c>
      <c r="AA2180" t="n">
        <v>326</v>
      </c>
      <c r="AB2180" t="n">
        <v>69.9</v>
      </c>
      <c r="AC2180" t="n">
        <v>326</v>
      </c>
      <c r="AD2180" t="n">
        <v>68.4</v>
      </c>
      <c r="AE2180" t="n">
        <v>58.6</v>
      </c>
      <c r="AF2180" t="n">
        <v>340</v>
      </c>
      <c r="AG2180" t="n">
        <v>26</v>
      </c>
      <c r="AH2180" t="n">
        <v>81</v>
      </c>
      <c r="AI2180" t="n">
        <v>19644</v>
      </c>
      <c r="AJ2180" t="n">
        <v>8211</v>
      </c>
      <c r="AK2180" t="n">
        <v>10770</v>
      </c>
      <c r="AL2180" t="n">
        <v>18458</v>
      </c>
      <c r="AM2180" t="n">
        <v>20248</v>
      </c>
      <c r="AN2180" t="n">
        <v>23955</v>
      </c>
      <c r="AO2180" t="n">
        <v>48</v>
      </c>
      <c r="AP2180" t="n">
        <v>368</v>
      </c>
      <c r="AQ2180" t="n">
        <v>58</v>
      </c>
      <c r="AR2180" t="n">
        <v>28</v>
      </c>
    </row>
    <row r="2181">
      <c r="A2181" t="n">
        <v>196112</v>
      </c>
      <c r="B2181" t="s">
        <v>3502</v>
      </c>
      <c r="C2181" t="s">
        <v>3397</v>
      </c>
      <c r="D2181" t="s">
        <v>996</v>
      </c>
      <c r="E2181" t="s">
        <v>997</v>
      </c>
      <c r="F2181" t="s">
        <v>148</v>
      </c>
      <c r="G2181" t="s">
        <v>149</v>
      </c>
      <c r="H2181" t="s">
        <v>150</v>
      </c>
      <c r="I2181" t="s">
        <v>186</v>
      </c>
      <c r="J2181" t="s">
        <v>168</v>
      </c>
      <c r="K2181" t="s">
        <v>153</v>
      </c>
      <c r="L2181" t="s">
        <v>155</v>
      </c>
      <c r="M2181" t="s">
        <v>155</v>
      </c>
      <c r="N2181" t="n">
        <v>-75.2298</v>
      </c>
      <c r="O2181" t="n">
        <v>43.1377</v>
      </c>
      <c r="P2181" t="n">
        <v>3292</v>
      </c>
      <c r="Q2181" t="n">
        <v>2215</v>
      </c>
      <c r="R2181" t="n">
        <v>33.8</v>
      </c>
      <c r="S2181" t="n">
        <v>67.9</v>
      </c>
      <c r="T2181" t="n">
        <v>8.1</v>
      </c>
      <c r="U2181" t="n">
        <v>10.2</v>
      </c>
      <c r="V2181" t="n">
        <v>8.4</v>
      </c>
      <c r="W2181" t="n">
        <v>1.3</v>
      </c>
      <c r="X2181" t="n">
        <v>68</v>
      </c>
      <c r="Y2181" t="n">
        <v>0</v>
      </c>
      <c r="Z2181" t="n">
        <v>14</v>
      </c>
      <c r="AA2181" t="n">
        <v>463</v>
      </c>
      <c r="AB2181" t="n">
        <v>59.2</v>
      </c>
      <c r="AC2181" t="n">
        <v>463</v>
      </c>
      <c r="AD2181" t="n">
        <v>59.2</v>
      </c>
      <c r="AE2181" t="n">
        <v>47.9</v>
      </c>
      <c r="AF2181" t="n">
        <v>379</v>
      </c>
      <c r="AG2181" t="n">
        <v>37</v>
      </c>
      <c r="AH2181" t="n">
        <v>74</v>
      </c>
      <c r="AI2181" t="n">
        <v>14646</v>
      </c>
      <c r="AJ2181" t="n">
        <v>8119</v>
      </c>
      <c r="AK2181" t="n">
        <v>10829</v>
      </c>
      <c r="AL2181" t="n">
        <v>15013</v>
      </c>
      <c r="AM2181" t="n">
        <v>15898</v>
      </c>
      <c r="AN2181" t="n">
        <v>19666</v>
      </c>
      <c r="AO2181"/>
      <c r="AP2181" t="n">
        <v>512</v>
      </c>
      <c r="AQ2181" t="n">
        <v>219</v>
      </c>
      <c r="AR2181" t="n">
        <v>10</v>
      </c>
    </row>
    <row r="2182">
      <c r="A2182" t="n">
        <v>196121</v>
      </c>
      <c r="B2182" t="s">
        <v>3503</v>
      </c>
      <c r="C2182" t="s">
        <v>3504</v>
      </c>
      <c r="D2182" t="s">
        <v>996</v>
      </c>
      <c r="E2182" t="s">
        <v>997</v>
      </c>
      <c r="F2182" t="s">
        <v>148</v>
      </c>
      <c r="G2182" t="s">
        <v>149</v>
      </c>
      <c r="H2182" t="s">
        <v>150</v>
      </c>
      <c r="I2182" t="s">
        <v>175</v>
      </c>
      <c r="J2182" t="s">
        <v>152</v>
      </c>
      <c r="K2182" t="s">
        <v>153</v>
      </c>
      <c r="L2182" t="s">
        <v>155</v>
      </c>
      <c r="M2182" t="s">
        <v>155</v>
      </c>
      <c r="N2182" t="n">
        <v>-77.9472</v>
      </c>
      <c r="O2182" t="n">
        <v>43.2119</v>
      </c>
      <c r="P2182" t="n">
        <v>7616</v>
      </c>
      <c r="Q2182" t="n">
        <v>5881</v>
      </c>
      <c r="R2182" t="n">
        <v>60</v>
      </c>
      <c r="S2182" t="n">
        <v>69.1</v>
      </c>
      <c r="T2182" t="n">
        <v>11.8</v>
      </c>
      <c r="U2182" t="n">
        <v>9</v>
      </c>
      <c r="V2182" t="n">
        <v>2.6</v>
      </c>
      <c r="W2182" t="n">
        <v>0.6</v>
      </c>
      <c r="X2182" t="n">
        <v>73</v>
      </c>
      <c r="Y2182" t="n">
        <v>50</v>
      </c>
      <c r="Z2182" t="n">
        <v>16</v>
      </c>
      <c r="AA2182" t="n">
        <v>1257</v>
      </c>
      <c r="AB2182" t="n">
        <v>56.6</v>
      </c>
      <c r="AC2182" t="n">
        <v>1257</v>
      </c>
      <c r="AD2182" t="n">
        <v>56.6</v>
      </c>
      <c r="AE2182" t="n">
        <v>43.4</v>
      </c>
      <c r="AF2182" t="n">
        <v>1011</v>
      </c>
      <c r="AG2182" t="n">
        <v>39</v>
      </c>
      <c r="AH2182" t="n">
        <v>68</v>
      </c>
      <c r="AI2182" t="n">
        <v>15343</v>
      </c>
      <c r="AJ2182" t="n">
        <v>10097</v>
      </c>
      <c r="AK2182" t="n">
        <v>12175</v>
      </c>
      <c r="AL2182" t="n">
        <v>16278</v>
      </c>
      <c r="AM2182" t="n">
        <v>17577</v>
      </c>
      <c r="AN2182" t="n">
        <v>21400</v>
      </c>
      <c r="AO2182"/>
      <c r="AP2182" t="n">
        <v>1427</v>
      </c>
      <c r="AQ2182" t="n">
        <v>420</v>
      </c>
      <c r="AR2182"/>
    </row>
    <row r="2183">
      <c r="A2183" t="n">
        <v>196130</v>
      </c>
      <c r="B2183" t="s">
        <v>3505</v>
      </c>
      <c r="C2183" t="s">
        <v>3252</v>
      </c>
      <c r="D2183" t="s">
        <v>996</v>
      </c>
      <c r="E2183" t="s">
        <v>997</v>
      </c>
      <c r="F2183" t="s">
        <v>148</v>
      </c>
      <c r="G2183" t="s">
        <v>149</v>
      </c>
      <c r="H2183" t="s">
        <v>150</v>
      </c>
      <c r="I2183" t="s">
        <v>151</v>
      </c>
      <c r="J2183" t="s">
        <v>152</v>
      </c>
      <c r="K2183" t="s">
        <v>153</v>
      </c>
      <c r="L2183" t="s">
        <v>155</v>
      </c>
      <c r="M2183" t="s">
        <v>155</v>
      </c>
      <c r="N2183" t="n">
        <v>-78.8821</v>
      </c>
      <c r="O2183" t="n">
        <v>42.9338</v>
      </c>
      <c r="P2183" t="n">
        <v>7473</v>
      </c>
      <c r="Q2183" t="n">
        <v>6171</v>
      </c>
      <c r="R2183" t="n">
        <v>56.2</v>
      </c>
      <c r="S2183" t="n">
        <v>47.4</v>
      </c>
      <c r="T2183" t="n">
        <v>29.1</v>
      </c>
      <c r="U2183" t="n">
        <v>11.8</v>
      </c>
      <c r="V2183" t="n">
        <v>6.2</v>
      </c>
      <c r="W2183" t="n">
        <v>0.8</v>
      </c>
      <c r="X2183" t="n">
        <v>55</v>
      </c>
      <c r="Y2183" t="n">
        <v>40</v>
      </c>
      <c r="Z2183" t="n">
        <v>13</v>
      </c>
      <c r="AA2183" t="n">
        <v>1801</v>
      </c>
      <c r="AB2183" t="n">
        <v>36</v>
      </c>
      <c r="AC2183" t="n">
        <v>1801</v>
      </c>
      <c r="AD2183" t="n">
        <v>36</v>
      </c>
      <c r="AE2183" t="n">
        <v>24.6</v>
      </c>
      <c r="AF2183" t="n">
        <v>1241</v>
      </c>
      <c r="AG2183" t="n">
        <v>53</v>
      </c>
      <c r="AH2183" t="n">
        <v>76</v>
      </c>
      <c r="AI2183" t="n">
        <v>13735</v>
      </c>
      <c r="AJ2183" t="n">
        <v>10684</v>
      </c>
      <c r="AK2183" t="n">
        <v>12992</v>
      </c>
      <c r="AL2183" t="n">
        <v>17379</v>
      </c>
      <c r="AM2183" t="n">
        <v>18478</v>
      </c>
      <c r="AN2183" t="n">
        <v>21201</v>
      </c>
      <c r="AO2183"/>
      <c r="AP2183" t="n">
        <v>1202</v>
      </c>
      <c r="AQ2183" t="n">
        <v>544</v>
      </c>
      <c r="AR2183"/>
    </row>
    <row r="2184">
      <c r="A2184" t="n">
        <v>196149</v>
      </c>
      <c r="B2184" t="s">
        <v>3506</v>
      </c>
      <c r="C2184" t="s">
        <v>3507</v>
      </c>
      <c r="D2184" t="s">
        <v>996</v>
      </c>
      <c r="E2184" t="s">
        <v>997</v>
      </c>
      <c r="F2184" t="s">
        <v>148</v>
      </c>
      <c r="G2184" t="s">
        <v>149</v>
      </c>
      <c r="H2184" t="s">
        <v>150</v>
      </c>
      <c r="I2184" t="s">
        <v>175</v>
      </c>
      <c r="J2184" t="s">
        <v>152</v>
      </c>
      <c r="K2184" t="s">
        <v>153</v>
      </c>
      <c r="L2184" t="s">
        <v>155</v>
      </c>
      <c r="M2184" t="s">
        <v>155</v>
      </c>
      <c r="N2184" t="n">
        <v>-76.1887</v>
      </c>
      <c r="O2184" t="n">
        <v>42.598</v>
      </c>
      <c r="P2184" t="n">
        <v>7633</v>
      </c>
      <c r="Q2184" t="n">
        <v>6645</v>
      </c>
      <c r="R2184" t="n">
        <v>53.5</v>
      </c>
      <c r="S2184" t="n">
        <v>74.7</v>
      </c>
      <c r="T2184" t="n">
        <v>5</v>
      </c>
      <c r="U2184" t="n">
        <v>12.6</v>
      </c>
      <c r="V2184" t="n">
        <v>1.5</v>
      </c>
      <c r="W2184" t="n">
        <v>0.5</v>
      </c>
      <c r="X2184" t="n">
        <v>81</v>
      </c>
      <c r="Y2184" t="n">
        <v>0</v>
      </c>
      <c r="Z2184" t="n">
        <v>15</v>
      </c>
      <c r="AA2184" t="n">
        <v>1288</v>
      </c>
      <c r="AB2184" t="n">
        <v>68.2</v>
      </c>
      <c r="AC2184" t="n">
        <v>1288</v>
      </c>
      <c r="AD2184" t="n">
        <v>68.2</v>
      </c>
      <c r="AE2184" t="n">
        <v>55.7</v>
      </c>
      <c r="AF2184" t="n">
        <v>1340</v>
      </c>
      <c r="AG2184" t="n">
        <v>27</v>
      </c>
      <c r="AH2184" t="n">
        <v>63</v>
      </c>
      <c r="AI2184" t="n">
        <v>18474</v>
      </c>
      <c r="AJ2184" t="n">
        <v>11272</v>
      </c>
      <c r="AK2184" t="n">
        <v>13846</v>
      </c>
      <c r="AL2184" t="n">
        <v>18050</v>
      </c>
      <c r="AM2184" t="n">
        <v>19602</v>
      </c>
      <c r="AN2184" t="n">
        <v>23422</v>
      </c>
      <c r="AO2184"/>
      <c r="AP2184" t="n">
        <v>1425</v>
      </c>
      <c r="AQ2184" t="n">
        <v>230</v>
      </c>
      <c r="AR2184"/>
    </row>
    <row r="2185">
      <c r="A2185" t="n">
        <v>196158</v>
      </c>
      <c r="B2185" t="s">
        <v>3508</v>
      </c>
      <c r="C2185" t="s">
        <v>3509</v>
      </c>
      <c r="D2185" t="s">
        <v>996</v>
      </c>
      <c r="E2185" t="s">
        <v>997</v>
      </c>
      <c r="F2185" t="s">
        <v>148</v>
      </c>
      <c r="G2185" t="s">
        <v>149</v>
      </c>
      <c r="H2185" t="s">
        <v>150</v>
      </c>
      <c r="I2185" t="s">
        <v>175</v>
      </c>
      <c r="J2185" t="s">
        <v>168</v>
      </c>
      <c r="K2185" t="s">
        <v>153</v>
      </c>
      <c r="L2185" t="s">
        <v>155</v>
      </c>
      <c r="M2185" t="s">
        <v>155</v>
      </c>
      <c r="N2185" t="n">
        <v>-79.3374</v>
      </c>
      <c r="O2185" t="n">
        <v>42.4522</v>
      </c>
      <c r="P2185" t="n">
        <v>3826</v>
      </c>
      <c r="Q2185" t="n">
        <v>3459</v>
      </c>
      <c r="R2185" t="n">
        <v>58</v>
      </c>
      <c r="S2185" t="n">
        <v>71.8</v>
      </c>
      <c r="T2185" t="n">
        <v>7</v>
      </c>
      <c r="U2185" t="n">
        <v>10.3</v>
      </c>
      <c r="V2185" t="n">
        <v>1.4</v>
      </c>
      <c r="W2185" t="n">
        <v>1.7</v>
      </c>
      <c r="X2185" t="n">
        <v>76</v>
      </c>
      <c r="Y2185" t="n">
        <v>0</v>
      </c>
      <c r="Z2185" t="n">
        <v>11</v>
      </c>
      <c r="AA2185" t="n">
        <v>1122</v>
      </c>
      <c r="AB2185" t="n">
        <v>53.5</v>
      </c>
      <c r="AC2185" t="n">
        <v>1122</v>
      </c>
      <c r="AD2185" t="n">
        <v>53.5</v>
      </c>
      <c r="AE2185" t="n">
        <v>40.4</v>
      </c>
      <c r="AF2185" t="n">
        <v>715</v>
      </c>
      <c r="AG2185" t="n">
        <v>37</v>
      </c>
      <c r="AH2185" t="n">
        <v>81</v>
      </c>
      <c r="AI2185" t="n">
        <v>15830</v>
      </c>
      <c r="AJ2185" t="n">
        <v>9524</v>
      </c>
      <c r="AK2185" t="n">
        <v>12573</v>
      </c>
      <c r="AL2185" t="n">
        <v>15522</v>
      </c>
      <c r="AM2185" t="n">
        <v>16480</v>
      </c>
      <c r="AN2185" t="n">
        <v>20350</v>
      </c>
      <c r="AO2185"/>
      <c r="AP2185" t="n">
        <v>819</v>
      </c>
      <c r="AQ2185" t="n">
        <v>113</v>
      </c>
      <c r="AR2185"/>
    </row>
    <row r="2186">
      <c r="A2186" t="n">
        <v>196167</v>
      </c>
      <c r="B2186" t="s">
        <v>3510</v>
      </c>
      <c r="C2186" t="s">
        <v>3511</v>
      </c>
      <c r="D2186" t="s">
        <v>996</v>
      </c>
      <c r="E2186" t="s">
        <v>997</v>
      </c>
      <c r="F2186" t="s">
        <v>148</v>
      </c>
      <c r="G2186" t="s">
        <v>149</v>
      </c>
      <c r="H2186" t="s">
        <v>150</v>
      </c>
      <c r="I2186" t="s">
        <v>175</v>
      </c>
      <c r="J2186" t="s">
        <v>168</v>
      </c>
      <c r="K2186" t="s">
        <v>153</v>
      </c>
      <c r="L2186" t="s">
        <v>155</v>
      </c>
      <c r="M2186" t="s">
        <v>155</v>
      </c>
      <c r="N2186" t="n">
        <v>-77.8219</v>
      </c>
      <c r="O2186" t="n">
        <v>42.7966</v>
      </c>
      <c r="P2186" t="n">
        <v>4534</v>
      </c>
      <c r="Q2186" t="n">
        <v>4438</v>
      </c>
      <c r="R2186" t="n">
        <v>64.2</v>
      </c>
      <c r="S2186" t="n">
        <v>77.8</v>
      </c>
      <c r="T2186" t="n">
        <v>3.8</v>
      </c>
      <c r="U2186" t="n">
        <v>6.6</v>
      </c>
      <c r="V2186" t="n">
        <v>3.4</v>
      </c>
      <c r="W2186" t="n">
        <v>1.4</v>
      </c>
      <c r="X2186" t="n">
        <v>84</v>
      </c>
      <c r="Y2186"/>
      <c r="Z2186" t="n">
        <v>15</v>
      </c>
      <c r="AA2186" t="n">
        <v>1333</v>
      </c>
      <c r="AB2186" t="n">
        <v>72.1</v>
      </c>
      <c r="AC2186" t="n">
        <v>1333</v>
      </c>
      <c r="AD2186" t="n">
        <v>72.1</v>
      </c>
      <c r="AE2186" t="n">
        <v>65</v>
      </c>
      <c r="AF2186" t="n">
        <v>872</v>
      </c>
      <c r="AG2186" t="n">
        <v>25</v>
      </c>
      <c r="AH2186" t="n">
        <v>71</v>
      </c>
      <c r="AI2186" t="n">
        <v>18698</v>
      </c>
      <c r="AJ2186" t="n">
        <v>9369</v>
      </c>
      <c r="AK2186" t="n">
        <v>12591</v>
      </c>
      <c r="AL2186" t="n">
        <v>15180</v>
      </c>
      <c r="AM2186" t="n">
        <v>17850</v>
      </c>
      <c r="AN2186" t="n">
        <v>23488</v>
      </c>
      <c r="AO2186"/>
      <c r="AP2186" t="n">
        <v>1049</v>
      </c>
      <c r="AQ2186" t="n">
        <v>42</v>
      </c>
      <c r="AR2186"/>
    </row>
    <row r="2187">
      <c r="A2187" t="n">
        <v>196176</v>
      </c>
      <c r="B2187" t="s">
        <v>3512</v>
      </c>
      <c r="C2187" t="s">
        <v>3513</v>
      </c>
      <c r="D2187" t="s">
        <v>996</v>
      </c>
      <c r="E2187" t="s">
        <v>997</v>
      </c>
      <c r="F2187" t="s">
        <v>148</v>
      </c>
      <c r="G2187" t="s">
        <v>149</v>
      </c>
      <c r="H2187" t="s">
        <v>150</v>
      </c>
      <c r="I2187" t="s">
        <v>175</v>
      </c>
      <c r="J2187" t="s">
        <v>152</v>
      </c>
      <c r="K2187" t="s">
        <v>153</v>
      </c>
      <c r="L2187" t="s">
        <v>155</v>
      </c>
      <c r="M2187" t="s">
        <v>155</v>
      </c>
      <c r="N2187" t="n">
        <v>-74.0822</v>
      </c>
      <c r="O2187" t="n">
        <v>41.7409</v>
      </c>
      <c r="P2187" t="n">
        <v>8012</v>
      </c>
      <c r="Q2187" t="n">
        <v>6846</v>
      </c>
      <c r="R2187" t="n">
        <v>64.4</v>
      </c>
      <c r="S2187" t="n">
        <v>59</v>
      </c>
      <c r="T2187" t="n">
        <v>7.1</v>
      </c>
      <c r="U2187" t="n">
        <v>22</v>
      </c>
      <c r="V2187" t="n">
        <v>4.5</v>
      </c>
      <c r="W2187" t="n">
        <v>1.6</v>
      </c>
      <c r="X2187" t="n">
        <v>87</v>
      </c>
      <c r="Y2187" t="n">
        <v>57</v>
      </c>
      <c r="Z2187" t="n">
        <v>16</v>
      </c>
      <c r="AA2187" t="n">
        <v>1099</v>
      </c>
      <c r="AB2187" t="n">
        <v>68.9</v>
      </c>
      <c r="AC2187" t="n">
        <v>1099</v>
      </c>
      <c r="AD2187" t="n">
        <v>68.9</v>
      </c>
      <c r="AE2187" t="n">
        <v>55.3</v>
      </c>
      <c r="AF2187" t="n">
        <v>1156</v>
      </c>
      <c r="AG2187" t="n">
        <v>33</v>
      </c>
      <c r="AH2187" t="n">
        <v>59</v>
      </c>
      <c r="AI2187" t="n">
        <v>17848</v>
      </c>
      <c r="AJ2187" t="n">
        <v>11330</v>
      </c>
      <c r="AK2187" t="n">
        <v>14284</v>
      </c>
      <c r="AL2187" t="n">
        <v>19631</v>
      </c>
      <c r="AM2187" t="n">
        <v>20787</v>
      </c>
      <c r="AN2187" t="n">
        <v>25074</v>
      </c>
      <c r="AO2187"/>
      <c r="AP2187" t="n">
        <v>1539</v>
      </c>
      <c r="AQ2187" t="n">
        <v>384</v>
      </c>
      <c r="AR2187"/>
    </row>
    <row r="2188">
      <c r="A2188" t="n">
        <v>196185</v>
      </c>
      <c r="B2188" t="s">
        <v>3514</v>
      </c>
      <c r="C2188" t="s">
        <v>3338</v>
      </c>
      <c r="D2188" t="s">
        <v>996</v>
      </c>
      <c r="E2188" t="s">
        <v>997</v>
      </c>
      <c r="F2188" t="s">
        <v>148</v>
      </c>
      <c r="G2188" t="s">
        <v>149</v>
      </c>
      <c r="H2188" t="s">
        <v>150</v>
      </c>
      <c r="I2188" t="s">
        <v>175</v>
      </c>
      <c r="J2188" t="s">
        <v>152</v>
      </c>
      <c r="K2188" t="s">
        <v>153</v>
      </c>
      <c r="L2188" t="s">
        <v>155</v>
      </c>
      <c r="M2188" t="s">
        <v>155</v>
      </c>
      <c r="N2188" t="n">
        <v>-75.0636</v>
      </c>
      <c r="O2188" t="n">
        <v>42.4689</v>
      </c>
      <c r="P2188" t="n">
        <v>5914</v>
      </c>
      <c r="Q2188" t="n">
        <v>5244</v>
      </c>
      <c r="R2188" t="n">
        <v>59.9</v>
      </c>
      <c r="S2188" t="n">
        <v>69.2</v>
      </c>
      <c r="T2188" t="n">
        <v>5.2</v>
      </c>
      <c r="U2188" t="n">
        <v>17.1</v>
      </c>
      <c r="V2188" t="n">
        <v>2</v>
      </c>
      <c r="W2188" t="n">
        <v>0.2</v>
      </c>
      <c r="X2188" t="n">
        <v>78</v>
      </c>
      <c r="Y2188" t="n">
        <v>0</v>
      </c>
      <c r="Z2188" t="n">
        <v>14</v>
      </c>
      <c r="AA2188" t="n">
        <v>1381</v>
      </c>
      <c r="AB2188" t="n">
        <v>70.2</v>
      </c>
      <c r="AC2188" t="n">
        <v>1381</v>
      </c>
      <c r="AD2188" t="n">
        <v>70.2</v>
      </c>
      <c r="AE2188" t="n">
        <v>61.2</v>
      </c>
      <c r="AF2188" t="n">
        <v>1105</v>
      </c>
      <c r="AG2188" t="n">
        <v>33</v>
      </c>
      <c r="AH2188" t="n">
        <v>71</v>
      </c>
      <c r="AI2188" t="n">
        <v>17918</v>
      </c>
      <c r="AJ2188" t="n">
        <v>11716</v>
      </c>
      <c r="AK2188" t="n">
        <v>15318</v>
      </c>
      <c r="AL2188" t="n">
        <v>17775</v>
      </c>
      <c r="AM2188" t="n">
        <v>19935</v>
      </c>
      <c r="AN2188" t="n">
        <v>24749</v>
      </c>
      <c r="AO2188"/>
      <c r="AP2188" t="n">
        <v>1307</v>
      </c>
      <c r="AQ2188" t="n">
        <v>238</v>
      </c>
      <c r="AR2188"/>
    </row>
    <row r="2189">
      <c r="A2189" t="n">
        <v>196194</v>
      </c>
      <c r="B2189" t="s">
        <v>3515</v>
      </c>
      <c r="C2189" t="s">
        <v>1514</v>
      </c>
      <c r="D2189" t="s">
        <v>996</v>
      </c>
      <c r="E2189" t="s">
        <v>997</v>
      </c>
      <c r="F2189" t="s">
        <v>148</v>
      </c>
      <c r="G2189" t="s">
        <v>149</v>
      </c>
      <c r="H2189" t="s">
        <v>150</v>
      </c>
      <c r="I2189" t="s">
        <v>175</v>
      </c>
      <c r="J2189" t="s">
        <v>152</v>
      </c>
      <c r="K2189" t="s">
        <v>153</v>
      </c>
      <c r="L2189" t="s">
        <v>155</v>
      </c>
      <c r="M2189" t="s">
        <v>155</v>
      </c>
      <c r="N2189" t="n">
        <v>-76.5408</v>
      </c>
      <c r="O2189" t="n">
        <v>43.4543</v>
      </c>
      <c r="P2189" t="n">
        <v>7957</v>
      </c>
      <c r="Q2189" t="n">
        <v>6635</v>
      </c>
      <c r="R2189" t="n">
        <v>51.8</v>
      </c>
      <c r="S2189" t="n">
        <v>65</v>
      </c>
      <c r="T2189" t="n">
        <v>11.2</v>
      </c>
      <c r="U2189" t="n">
        <v>13.4</v>
      </c>
      <c r="V2189" t="n">
        <v>2.6</v>
      </c>
      <c r="W2189" t="n">
        <v>3.7</v>
      </c>
      <c r="X2189" t="n">
        <v>70</v>
      </c>
      <c r="Y2189" t="n">
        <v>14</v>
      </c>
      <c r="Z2189" t="n">
        <v>14</v>
      </c>
      <c r="AA2189" t="n">
        <v>1461</v>
      </c>
      <c r="AB2189" t="n">
        <v>60.4</v>
      </c>
      <c r="AC2189" t="n">
        <v>1461</v>
      </c>
      <c r="AD2189" t="n">
        <v>60.4</v>
      </c>
      <c r="AE2189" t="n">
        <v>48.3</v>
      </c>
      <c r="AF2189" t="n">
        <v>1460</v>
      </c>
      <c r="AG2189" t="n">
        <v>39</v>
      </c>
      <c r="AH2189" t="n">
        <v>83</v>
      </c>
      <c r="AI2189" t="n">
        <v>16923</v>
      </c>
      <c r="AJ2189" t="n">
        <v>10677</v>
      </c>
      <c r="AK2189" t="n">
        <v>14114</v>
      </c>
      <c r="AL2189" t="n">
        <v>18084</v>
      </c>
      <c r="AM2189" t="n">
        <v>18588</v>
      </c>
      <c r="AN2189" t="n">
        <v>23253</v>
      </c>
      <c r="AO2189"/>
      <c r="AP2189" t="n">
        <v>1375</v>
      </c>
      <c r="AQ2189" t="n">
        <v>284</v>
      </c>
      <c r="AR2189"/>
    </row>
    <row r="2190">
      <c r="A2190" t="n">
        <v>196200</v>
      </c>
      <c r="B2190" t="s">
        <v>3516</v>
      </c>
      <c r="C2190" t="s">
        <v>3264</v>
      </c>
      <c r="D2190" t="s">
        <v>996</v>
      </c>
      <c r="E2190" t="s">
        <v>997</v>
      </c>
      <c r="F2190" t="s">
        <v>148</v>
      </c>
      <c r="G2190" t="s">
        <v>149</v>
      </c>
      <c r="H2190" t="s">
        <v>150</v>
      </c>
      <c r="I2190" t="s">
        <v>175</v>
      </c>
      <c r="J2190" t="s">
        <v>168</v>
      </c>
      <c r="K2190" t="s">
        <v>153</v>
      </c>
      <c r="L2190" t="s">
        <v>155</v>
      </c>
      <c r="M2190" t="s">
        <v>155</v>
      </c>
      <c r="N2190" t="n">
        <v>-74.9738</v>
      </c>
      <c r="O2190" t="n">
        <v>44.6621</v>
      </c>
      <c r="P2190" t="n">
        <v>2805</v>
      </c>
      <c r="Q2190" t="n">
        <v>2246</v>
      </c>
      <c r="R2190" t="n">
        <v>60</v>
      </c>
      <c r="S2190" t="n">
        <v>71.6</v>
      </c>
      <c r="T2190" t="n">
        <v>8.3</v>
      </c>
      <c r="U2190" t="n">
        <v>10.3</v>
      </c>
      <c r="V2190" t="n">
        <v>1.6</v>
      </c>
      <c r="W2190" t="n">
        <v>0.8</v>
      </c>
      <c r="X2190" t="n">
        <v>78</v>
      </c>
      <c r="Y2190" t="n">
        <v>0</v>
      </c>
      <c r="Z2190" t="n">
        <v>10</v>
      </c>
      <c r="AA2190" t="n">
        <v>779</v>
      </c>
      <c r="AB2190" t="n">
        <v>47.9</v>
      </c>
      <c r="AC2190" t="n">
        <v>779</v>
      </c>
      <c r="AD2190" t="n">
        <v>47.9</v>
      </c>
      <c r="AE2190" t="n">
        <v>33.6</v>
      </c>
      <c r="AF2190" t="n">
        <v>443</v>
      </c>
      <c r="AG2190" t="n">
        <v>43</v>
      </c>
      <c r="AH2190" t="n">
        <v>85</v>
      </c>
      <c r="AI2190" t="n">
        <v>14574</v>
      </c>
      <c r="AJ2190" t="n">
        <v>8948</v>
      </c>
      <c r="AK2190" t="n">
        <v>11590</v>
      </c>
      <c r="AL2190" t="n">
        <v>14617</v>
      </c>
      <c r="AM2190" t="n">
        <v>16141</v>
      </c>
      <c r="AN2190" t="n">
        <v>19966</v>
      </c>
      <c r="AO2190"/>
      <c r="AP2190" t="n">
        <v>541</v>
      </c>
      <c r="AQ2190" t="n">
        <v>154</v>
      </c>
      <c r="AR2190"/>
    </row>
    <row r="2191">
      <c r="A2191" t="n">
        <v>196219</v>
      </c>
      <c r="B2191" t="s">
        <v>3517</v>
      </c>
      <c r="C2191" t="s">
        <v>3381</v>
      </c>
      <c r="D2191" t="s">
        <v>996</v>
      </c>
      <c r="E2191" t="s">
        <v>997</v>
      </c>
      <c r="F2191" t="s">
        <v>148</v>
      </c>
      <c r="G2191" t="s">
        <v>149</v>
      </c>
      <c r="H2191" t="s">
        <v>150</v>
      </c>
      <c r="I2191" t="s">
        <v>186</v>
      </c>
      <c r="J2191" t="s">
        <v>168</v>
      </c>
      <c r="K2191" t="s">
        <v>179</v>
      </c>
      <c r="L2191" t="s">
        <v>155</v>
      </c>
      <c r="M2191" t="s">
        <v>155</v>
      </c>
      <c r="N2191" t="n">
        <v>-73.702</v>
      </c>
      <c r="O2191" t="n">
        <v>41.0472</v>
      </c>
      <c r="P2191" t="n">
        <v>3526</v>
      </c>
      <c r="Q2191" t="n">
        <v>3448</v>
      </c>
      <c r="R2191" t="n">
        <v>58.2</v>
      </c>
      <c r="S2191" t="n">
        <v>50.3</v>
      </c>
      <c r="T2191" t="n">
        <v>12</v>
      </c>
      <c r="U2191" t="n">
        <v>25.6</v>
      </c>
      <c r="V2191" t="n">
        <v>4.2</v>
      </c>
      <c r="W2191" t="n">
        <v>1.2</v>
      </c>
      <c r="X2191" t="n">
        <v>79</v>
      </c>
      <c r="Y2191" t="n">
        <v>0</v>
      </c>
      <c r="Z2191" t="n">
        <v>11</v>
      </c>
      <c r="AA2191" t="n">
        <v>757</v>
      </c>
      <c r="AB2191" t="n">
        <v>61.6</v>
      </c>
      <c r="AC2191" t="n">
        <v>757</v>
      </c>
      <c r="AD2191" t="n">
        <v>61.6</v>
      </c>
      <c r="AE2191" t="n">
        <v>51</v>
      </c>
      <c r="AF2191" t="n">
        <v>684</v>
      </c>
      <c r="AG2191" t="n">
        <v>36</v>
      </c>
      <c r="AH2191" t="n">
        <v>68</v>
      </c>
      <c r="AI2191" t="n">
        <v>18651</v>
      </c>
      <c r="AJ2191" t="n">
        <v>12320</v>
      </c>
      <c r="AK2191" t="n">
        <v>15753</v>
      </c>
      <c r="AL2191" t="n">
        <v>21148</v>
      </c>
      <c r="AM2191" t="n">
        <v>22454</v>
      </c>
      <c r="AN2191" t="n">
        <v>26346</v>
      </c>
      <c r="AO2191"/>
      <c r="AP2191" t="n">
        <v>728</v>
      </c>
      <c r="AQ2191" t="n">
        <v>35</v>
      </c>
      <c r="AR2191"/>
    </row>
    <row r="2192">
      <c r="A2192" t="n">
        <v>196228</v>
      </c>
      <c r="B2192" t="s">
        <v>3518</v>
      </c>
      <c r="C2192" t="s">
        <v>3221</v>
      </c>
      <c r="D2192" t="s">
        <v>996</v>
      </c>
      <c r="E2192" t="s">
        <v>997</v>
      </c>
      <c r="F2192" t="s">
        <v>148</v>
      </c>
      <c r="G2192" t="s">
        <v>149</v>
      </c>
      <c r="H2192" t="s">
        <v>150</v>
      </c>
      <c r="I2192" t="s">
        <v>151</v>
      </c>
      <c r="J2192" t="s">
        <v>164</v>
      </c>
      <c r="K2192" t="s">
        <v>209</v>
      </c>
      <c r="L2192" t="s">
        <v>155</v>
      </c>
      <c r="M2192" t="s">
        <v>155</v>
      </c>
      <c r="N2192" t="n">
        <v>-73.9822</v>
      </c>
      <c r="O2192" t="n">
        <v>40.7545</v>
      </c>
      <c r="P2192" t="n">
        <v>415</v>
      </c>
      <c r="Q2192"/>
      <c r="R2192"/>
      <c r="S2192"/>
      <c r="T2192"/>
      <c r="U2192"/>
      <c r="V2192"/>
      <c r="W2192"/>
      <c r="X2192"/>
      <c r="Y2192"/>
      <c r="Z2192"/>
      <c r="AA2192"/>
      <c r="AB2192"/>
      <c r="AC2192"/>
      <c r="AD2192"/>
      <c r="AE2192"/>
      <c r="AF2192"/>
      <c r="AG2192"/>
      <c r="AH2192"/>
      <c r="AI2192"/>
      <c r="AJ2192"/>
      <c r="AK2192"/>
      <c r="AL2192"/>
      <c r="AM2192"/>
      <c r="AN2192"/>
      <c r="AO2192"/>
      <c r="AP2192"/>
      <c r="AQ2192" t="n">
        <v>7</v>
      </c>
      <c r="AR2192" t="n">
        <v>102</v>
      </c>
    </row>
    <row r="2193">
      <c r="A2193" t="n">
        <v>196237</v>
      </c>
      <c r="B2193" t="s">
        <v>3519</v>
      </c>
      <c r="C2193" t="s">
        <v>3429</v>
      </c>
      <c r="D2193" t="s">
        <v>996</v>
      </c>
      <c r="E2193" t="s">
        <v>997</v>
      </c>
      <c r="F2193" t="s">
        <v>148</v>
      </c>
      <c r="G2193" t="s">
        <v>149</v>
      </c>
      <c r="H2193" t="s">
        <v>150</v>
      </c>
      <c r="I2193" t="s">
        <v>186</v>
      </c>
      <c r="J2193" t="s">
        <v>168</v>
      </c>
      <c r="K2193" t="s">
        <v>153</v>
      </c>
      <c r="L2193" t="s">
        <v>155</v>
      </c>
      <c r="M2193" t="s">
        <v>155</v>
      </c>
      <c r="N2193" t="n">
        <v>-73.5719</v>
      </c>
      <c r="O2193" t="n">
        <v>40.799</v>
      </c>
      <c r="P2193" t="n">
        <v>5239</v>
      </c>
      <c r="Q2193" t="n">
        <v>4823</v>
      </c>
      <c r="R2193" t="n">
        <v>59</v>
      </c>
      <c r="S2193" t="n">
        <v>27.2</v>
      </c>
      <c r="T2193" t="n">
        <v>24.5</v>
      </c>
      <c r="U2193" t="n">
        <v>30</v>
      </c>
      <c r="V2193" t="n">
        <v>12.5</v>
      </c>
      <c r="W2193" t="n">
        <v>1.3</v>
      </c>
      <c r="X2193" t="n">
        <v>74</v>
      </c>
      <c r="Y2193" t="n">
        <v>100</v>
      </c>
      <c r="Z2193" t="n">
        <v>17</v>
      </c>
      <c r="AA2193" t="n">
        <v>659</v>
      </c>
      <c r="AB2193" t="n">
        <v>46.6</v>
      </c>
      <c r="AC2193" t="n">
        <v>659</v>
      </c>
      <c r="AD2193" t="n">
        <v>46.6</v>
      </c>
      <c r="AE2193" t="n">
        <v>31.7</v>
      </c>
      <c r="AF2193" t="n">
        <v>608</v>
      </c>
      <c r="AG2193" t="n">
        <v>47</v>
      </c>
      <c r="AH2193" t="n">
        <v>64</v>
      </c>
      <c r="AI2193" t="n">
        <v>10495</v>
      </c>
      <c r="AJ2193" t="n">
        <v>5890</v>
      </c>
      <c r="AK2193" t="n">
        <v>8149</v>
      </c>
      <c r="AL2193" t="n">
        <v>13294</v>
      </c>
      <c r="AM2193" t="n">
        <v>14835</v>
      </c>
      <c r="AN2193" t="n">
        <v>18451</v>
      </c>
      <c r="AO2193"/>
      <c r="AP2193" t="n">
        <v>935</v>
      </c>
      <c r="AQ2193" t="n">
        <v>134</v>
      </c>
      <c r="AR2193"/>
    </row>
    <row r="2194">
      <c r="A2194" t="n">
        <v>196246</v>
      </c>
      <c r="B2194" t="s">
        <v>3520</v>
      </c>
      <c r="C2194" t="s">
        <v>3266</v>
      </c>
      <c r="D2194" t="s">
        <v>996</v>
      </c>
      <c r="E2194" t="s">
        <v>997</v>
      </c>
      <c r="F2194" t="s">
        <v>148</v>
      </c>
      <c r="G2194" t="s">
        <v>149</v>
      </c>
      <c r="H2194" t="s">
        <v>150</v>
      </c>
      <c r="I2194" t="s">
        <v>175</v>
      </c>
      <c r="J2194" t="s">
        <v>168</v>
      </c>
      <c r="K2194" t="s">
        <v>153</v>
      </c>
      <c r="L2194" t="s">
        <v>155</v>
      </c>
      <c r="M2194" t="s">
        <v>155</v>
      </c>
      <c r="N2194" t="n">
        <v>-73.4665</v>
      </c>
      <c r="O2194" t="n">
        <v>44.6929</v>
      </c>
      <c r="P2194" t="n">
        <v>5245</v>
      </c>
      <c r="Q2194" t="n">
        <v>4596</v>
      </c>
      <c r="R2194" t="n">
        <v>60</v>
      </c>
      <c r="S2194" t="n">
        <v>62.9</v>
      </c>
      <c r="T2194" t="n">
        <v>11.5</v>
      </c>
      <c r="U2194" t="n">
        <v>13.3</v>
      </c>
      <c r="V2194" t="n">
        <v>3.2</v>
      </c>
      <c r="W2194" t="n">
        <v>4.2</v>
      </c>
      <c r="X2194" t="n">
        <v>71</v>
      </c>
      <c r="Y2194" t="n">
        <v>100</v>
      </c>
      <c r="Z2194" t="n">
        <v>15</v>
      </c>
      <c r="AA2194" t="n">
        <v>1108</v>
      </c>
      <c r="AB2194" t="n">
        <v>58.8</v>
      </c>
      <c r="AC2194" t="n">
        <v>1108</v>
      </c>
      <c r="AD2194" t="n">
        <v>58.8</v>
      </c>
      <c r="AE2194" t="n">
        <v>43.9</v>
      </c>
      <c r="AF2194" t="n">
        <v>838</v>
      </c>
      <c r="AG2194" t="n">
        <v>39</v>
      </c>
      <c r="AH2194" t="n">
        <v>75</v>
      </c>
      <c r="AI2194" t="n">
        <v>15982</v>
      </c>
      <c r="AJ2194" t="n">
        <v>10585</v>
      </c>
      <c r="AK2194" t="n">
        <v>13591</v>
      </c>
      <c r="AL2194" t="n">
        <v>16685</v>
      </c>
      <c r="AM2194" t="n">
        <v>17575</v>
      </c>
      <c r="AN2194" t="n">
        <v>23723</v>
      </c>
      <c r="AO2194"/>
      <c r="AP2194" t="n">
        <v>912</v>
      </c>
      <c r="AQ2194" t="n">
        <v>181</v>
      </c>
      <c r="AR2194"/>
    </row>
    <row r="2195">
      <c r="A2195" t="n">
        <v>196255</v>
      </c>
      <c r="B2195" t="s">
        <v>3521</v>
      </c>
      <c r="C2195" t="s">
        <v>3219</v>
      </c>
      <c r="D2195" t="s">
        <v>996</v>
      </c>
      <c r="E2195" t="s">
        <v>997</v>
      </c>
      <c r="F2195" t="s">
        <v>148</v>
      </c>
      <c r="G2195" t="s">
        <v>149</v>
      </c>
      <c r="H2195" t="s">
        <v>150</v>
      </c>
      <c r="I2195" t="s">
        <v>151</v>
      </c>
      <c r="J2195" t="s">
        <v>168</v>
      </c>
      <c r="K2195" t="s">
        <v>209</v>
      </c>
      <c r="L2195" t="s">
        <v>155</v>
      </c>
      <c r="M2195" t="s">
        <v>155</v>
      </c>
      <c r="N2195" t="n">
        <v>-73.9455</v>
      </c>
      <c r="O2195" t="n">
        <v>40.6539</v>
      </c>
      <c r="P2195" t="n">
        <v>2476</v>
      </c>
      <c r="Q2195" t="n">
        <v>314</v>
      </c>
      <c r="R2195" t="n">
        <v>80.9</v>
      </c>
      <c r="S2195" t="n">
        <v>33.8</v>
      </c>
      <c r="T2195" t="n">
        <v>22.3</v>
      </c>
      <c r="U2195" t="n">
        <v>13.1</v>
      </c>
      <c r="V2195" t="n">
        <v>21</v>
      </c>
      <c r="W2195" t="n">
        <v>1</v>
      </c>
      <c r="X2195"/>
      <c r="Y2195"/>
      <c r="Z2195" t="n">
        <v>9</v>
      </c>
      <c r="AA2195"/>
      <c r="AB2195"/>
      <c r="AC2195"/>
      <c r="AD2195"/>
      <c r="AE2195"/>
      <c r="AF2195" t="n">
        <v>0</v>
      </c>
      <c r="AG2195" t="n">
        <v>8</v>
      </c>
      <c r="AH2195" t="n">
        <v>30</v>
      </c>
      <c r="AI2195"/>
      <c r="AJ2195"/>
      <c r="AK2195"/>
      <c r="AL2195"/>
      <c r="AM2195"/>
      <c r="AN2195"/>
      <c r="AO2195"/>
      <c r="AP2195" t="n">
        <v>138</v>
      </c>
      <c r="AQ2195" t="n">
        <v>284</v>
      </c>
      <c r="AR2195" t="n">
        <v>231</v>
      </c>
    </row>
    <row r="2196">
      <c r="A2196" t="n">
        <v>196264</v>
      </c>
      <c r="B2196" t="s">
        <v>3522</v>
      </c>
      <c r="C2196" t="s">
        <v>3476</v>
      </c>
      <c r="D2196" t="s">
        <v>996</v>
      </c>
      <c r="E2196" t="s">
        <v>997</v>
      </c>
      <c r="F2196" t="s">
        <v>148</v>
      </c>
      <c r="G2196" t="s">
        <v>149</v>
      </c>
      <c r="H2196" t="s">
        <v>150</v>
      </c>
      <c r="I2196" t="s">
        <v>186</v>
      </c>
      <c r="J2196" t="s">
        <v>152</v>
      </c>
      <c r="K2196" t="s">
        <v>153</v>
      </c>
      <c r="L2196" t="s">
        <v>155</v>
      </c>
      <c r="M2196" t="s">
        <v>155</v>
      </c>
      <c r="N2196" t="n">
        <v>-73.7825</v>
      </c>
      <c r="O2196" t="n">
        <v>43.0773</v>
      </c>
      <c r="P2196" t="n">
        <v>15443</v>
      </c>
      <c r="Q2196" t="n">
        <v>12106</v>
      </c>
      <c r="R2196" t="n">
        <v>66.9</v>
      </c>
      <c r="S2196" t="n">
        <v>48.2</v>
      </c>
      <c r="T2196" t="n">
        <v>15.7</v>
      </c>
      <c r="U2196" t="n">
        <v>15</v>
      </c>
      <c r="V2196" t="n">
        <v>3.5</v>
      </c>
      <c r="W2196" t="n">
        <v>0.6</v>
      </c>
      <c r="X2196" t="n">
        <v>46</v>
      </c>
      <c r="Y2196" t="n">
        <v>45</v>
      </c>
      <c r="Z2196" t="n">
        <v>17</v>
      </c>
      <c r="AA2196" t="n">
        <v>191</v>
      </c>
      <c r="AB2196" t="n">
        <v>29.3</v>
      </c>
      <c r="AC2196" t="n">
        <v>100</v>
      </c>
      <c r="AD2196" t="n">
        <v>22</v>
      </c>
      <c r="AE2196" t="n">
        <v>12</v>
      </c>
      <c r="AF2196" t="n">
        <v>104</v>
      </c>
      <c r="AG2196" t="n">
        <v>35</v>
      </c>
      <c r="AH2196" t="n">
        <v>62</v>
      </c>
      <c r="AI2196" t="n">
        <v>11065</v>
      </c>
      <c r="AJ2196" t="n">
        <v>9135</v>
      </c>
      <c r="AK2196" t="n">
        <v>10581</v>
      </c>
      <c r="AL2196" t="n">
        <v>11882</v>
      </c>
      <c r="AM2196" t="n">
        <v>16857</v>
      </c>
      <c r="AN2196" t="n">
        <v>18178</v>
      </c>
      <c r="AO2196" t="n">
        <v>430</v>
      </c>
      <c r="AP2196" t="n">
        <v>1714</v>
      </c>
      <c r="AQ2196" t="n">
        <v>399</v>
      </c>
      <c r="AR2196"/>
    </row>
    <row r="2197">
      <c r="A2197" t="n">
        <v>196291</v>
      </c>
      <c r="B2197" t="s">
        <v>3523</v>
      </c>
      <c r="C2197" t="s">
        <v>3524</v>
      </c>
      <c r="D2197" t="s">
        <v>996</v>
      </c>
      <c r="E2197" t="s">
        <v>997</v>
      </c>
      <c r="F2197" t="s">
        <v>148</v>
      </c>
      <c r="G2197" t="s">
        <v>149</v>
      </c>
      <c r="H2197" t="s">
        <v>150</v>
      </c>
      <c r="I2197" t="s">
        <v>151</v>
      </c>
      <c r="J2197" t="s">
        <v>168</v>
      </c>
      <c r="K2197" t="s">
        <v>153</v>
      </c>
      <c r="L2197" t="s">
        <v>155</v>
      </c>
      <c r="M2197" t="s">
        <v>155</v>
      </c>
      <c r="N2197" t="n">
        <v>-73.7953</v>
      </c>
      <c r="O2197" t="n">
        <v>40.8072</v>
      </c>
      <c r="P2197" t="n">
        <v>1635</v>
      </c>
      <c r="Q2197" t="n">
        <v>1474</v>
      </c>
      <c r="R2197" t="n">
        <v>13.3</v>
      </c>
      <c r="S2197" t="n">
        <v>66.4</v>
      </c>
      <c r="T2197" t="n">
        <v>5.5</v>
      </c>
      <c r="U2197" t="n">
        <v>15.5</v>
      </c>
      <c r="V2197" t="n">
        <v>4.7</v>
      </c>
      <c r="W2197" t="n">
        <v>2</v>
      </c>
      <c r="X2197" t="n">
        <v>80</v>
      </c>
      <c r="Y2197"/>
      <c r="Z2197" t="n">
        <v>14</v>
      </c>
      <c r="AA2197" t="n">
        <v>342</v>
      </c>
      <c r="AB2197" t="n">
        <v>74.9</v>
      </c>
      <c r="AC2197" t="n">
        <v>331</v>
      </c>
      <c r="AD2197" t="n">
        <v>75.5</v>
      </c>
      <c r="AE2197" t="n">
        <v>52.3</v>
      </c>
      <c r="AF2197" t="n">
        <v>284</v>
      </c>
      <c r="AG2197" t="n">
        <v>21</v>
      </c>
      <c r="AH2197" t="n">
        <v>58</v>
      </c>
      <c r="AI2197" t="n">
        <v>20398</v>
      </c>
      <c r="AJ2197" t="n">
        <v>14478</v>
      </c>
      <c r="AK2197" t="n">
        <v>15378</v>
      </c>
      <c r="AL2197" t="n">
        <v>22225</v>
      </c>
      <c r="AM2197" t="n">
        <v>21922</v>
      </c>
      <c r="AN2197" t="n">
        <v>26193</v>
      </c>
      <c r="AO2197" t="n">
        <v>9</v>
      </c>
      <c r="AP2197" t="n">
        <v>252</v>
      </c>
      <c r="AQ2197" t="n">
        <v>69</v>
      </c>
      <c r="AR2197"/>
    </row>
    <row r="2198">
      <c r="A2198" t="n">
        <v>196307</v>
      </c>
      <c r="B2198" t="s">
        <v>3525</v>
      </c>
      <c r="C2198" t="s">
        <v>3370</v>
      </c>
      <c r="D2198" t="s">
        <v>996</v>
      </c>
      <c r="E2198" t="s">
        <v>997</v>
      </c>
      <c r="F2198" t="s">
        <v>148</v>
      </c>
      <c r="G2198" t="s">
        <v>149</v>
      </c>
      <c r="H2198" t="s">
        <v>150</v>
      </c>
      <c r="I2198" t="s">
        <v>151</v>
      </c>
      <c r="J2198" t="s">
        <v>168</v>
      </c>
      <c r="K2198" t="s">
        <v>209</v>
      </c>
      <c r="L2198" t="s">
        <v>155</v>
      </c>
      <c r="M2198" t="s">
        <v>155</v>
      </c>
      <c r="N2198" t="n">
        <v>-76.14</v>
      </c>
      <c r="O2198" t="n">
        <v>43.0418</v>
      </c>
      <c r="P2198" t="n">
        <v>1563</v>
      </c>
      <c r="Q2198" t="n">
        <v>212</v>
      </c>
      <c r="R2198" t="n">
        <v>76.4</v>
      </c>
      <c r="S2198" t="n">
        <v>67</v>
      </c>
      <c r="T2198" t="n">
        <v>6.1</v>
      </c>
      <c r="U2198" t="n">
        <v>4.2</v>
      </c>
      <c r="V2198" t="n">
        <v>10.4</v>
      </c>
      <c r="W2198" t="n">
        <v>1.9</v>
      </c>
      <c r="X2198"/>
      <c r="Y2198"/>
      <c r="Z2198" t="n">
        <v>8</v>
      </c>
      <c r="AA2198"/>
      <c r="AB2198"/>
      <c r="AC2198"/>
      <c r="AD2198"/>
      <c r="AE2198"/>
      <c r="AF2198" t="n">
        <v>0</v>
      </c>
      <c r="AG2198" t="n">
        <v>25</v>
      </c>
      <c r="AH2198" t="n">
        <v>64</v>
      </c>
      <c r="AI2198"/>
      <c r="AJ2198"/>
      <c r="AK2198"/>
      <c r="AL2198"/>
      <c r="AM2198"/>
      <c r="AN2198"/>
      <c r="AO2198"/>
      <c r="AP2198" t="n">
        <v>86</v>
      </c>
      <c r="AQ2198" t="n">
        <v>171</v>
      </c>
      <c r="AR2198" t="n">
        <v>229</v>
      </c>
    </row>
    <row r="2199">
      <c r="A2199" t="n">
        <v>196389</v>
      </c>
      <c r="B2199" t="s">
        <v>3526</v>
      </c>
      <c r="C2199" t="s">
        <v>3221</v>
      </c>
      <c r="D2199" t="s">
        <v>996</v>
      </c>
      <c r="E2199" t="s">
        <v>997</v>
      </c>
      <c r="F2199" t="s">
        <v>279</v>
      </c>
      <c r="G2199" t="s">
        <v>189</v>
      </c>
      <c r="H2199" t="s">
        <v>174</v>
      </c>
      <c r="I2199" t="s">
        <v>151</v>
      </c>
      <c r="J2199" t="s">
        <v>168</v>
      </c>
      <c r="K2199" t="s">
        <v>176</v>
      </c>
      <c r="L2199" t="s">
        <v>155</v>
      </c>
      <c r="M2199" t="s">
        <v>155</v>
      </c>
      <c r="N2199" t="n">
        <v>-73.9957</v>
      </c>
      <c r="O2199" t="n">
        <v>40.7464</v>
      </c>
      <c r="P2199" t="n">
        <v>1531</v>
      </c>
      <c r="Q2199" t="n">
        <v>1531</v>
      </c>
      <c r="R2199" t="n">
        <v>78.1</v>
      </c>
      <c r="S2199" t="n">
        <v>4.4</v>
      </c>
      <c r="T2199" t="n">
        <v>43.1</v>
      </c>
      <c r="U2199" t="n">
        <v>23.9</v>
      </c>
      <c r="V2199" t="n">
        <v>4.2</v>
      </c>
      <c r="W2199" t="n">
        <v>0</v>
      </c>
      <c r="X2199" t="n">
        <v>22</v>
      </c>
      <c r="Y2199" t="n">
        <v>100</v>
      </c>
      <c r="Z2199" t="n">
        <v>25</v>
      </c>
      <c r="AA2199" t="n">
        <v>78</v>
      </c>
      <c r="AB2199" t="n">
        <v>76.9</v>
      </c>
      <c r="AC2199"/>
      <c r="AD2199"/>
      <c r="AE2199"/>
      <c r="AF2199" t="n">
        <v>444</v>
      </c>
      <c r="AG2199" t="n">
        <v>86</v>
      </c>
      <c r="AH2199" t="n">
        <v>86</v>
      </c>
      <c r="AI2199" t="n">
        <v>31180</v>
      </c>
      <c r="AJ2199" t="n">
        <v>30064</v>
      </c>
      <c r="AK2199" t="n">
        <v>31723</v>
      </c>
      <c r="AL2199" t="n">
        <v>29734</v>
      </c>
      <c r="AM2199" t="n">
        <v>34978</v>
      </c>
      <c r="AN2199" t="n">
        <v>35423</v>
      </c>
      <c r="AO2199" t="n">
        <v>188</v>
      </c>
      <c r="AP2199"/>
      <c r="AQ2199"/>
      <c r="AR2199"/>
    </row>
    <row r="2200">
      <c r="A2200" t="n">
        <v>196413</v>
      </c>
      <c r="B2200" t="s">
        <v>3527</v>
      </c>
      <c r="C2200" t="s">
        <v>3370</v>
      </c>
      <c r="D2200" t="s">
        <v>996</v>
      </c>
      <c r="E2200" t="s">
        <v>997</v>
      </c>
      <c r="F2200" t="s">
        <v>162</v>
      </c>
      <c r="G2200" t="s">
        <v>163</v>
      </c>
      <c r="H2200" t="s">
        <v>150</v>
      </c>
      <c r="I2200" t="s">
        <v>151</v>
      </c>
      <c r="J2200" t="s">
        <v>158</v>
      </c>
      <c r="K2200" t="s">
        <v>159</v>
      </c>
      <c r="L2200" t="s">
        <v>155</v>
      </c>
      <c r="M2200" t="s">
        <v>155</v>
      </c>
      <c r="N2200" t="n">
        <v>-76.134</v>
      </c>
      <c r="O2200" t="n">
        <v>43.0366</v>
      </c>
      <c r="P2200" t="n">
        <v>37473</v>
      </c>
      <c r="Q2200" t="n">
        <v>28738</v>
      </c>
      <c r="R2200" t="n">
        <v>57.1</v>
      </c>
      <c r="S2200" t="n">
        <v>53.7</v>
      </c>
      <c r="T2200" t="n">
        <v>7.6</v>
      </c>
      <c r="U2200" t="n">
        <v>13.1</v>
      </c>
      <c r="V2200" t="n">
        <v>8.3</v>
      </c>
      <c r="W2200" t="n">
        <v>7.2</v>
      </c>
      <c r="X2200" t="n">
        <v>91</v>
      </c>
      <c r="Y2200" t="n">
        <v>64</v>
      </c>
      <c r="Z2200" t="n">
        <v>15</v>
      </c>
      <c r="AA2200" t="n">
        <v>3636</v>
      </c>
      <c r="AB2200" t="n">
        <v>81.4</v>
      </c>
      <c r="AC2200" t="n">
        <v>3636</v>
      </c>
      <c r="AD2200" t="n">
        <v>81.4</v>
      </c>
      <c r="AE2200" t="n">
        <v>71.3</v>
      </c>
      <c r="AF2200" t="n">
        <v>4094</v>
      </c>
      <c r="AG2200" t="n">
        <v>16</v>
      </c>
      <c r="AH2200" t="n">
        <v>80</v>
      </c>
      <c r="AI2200" t="n">
        <v>51520</v>
      </c>
      <c r="AJ2200" t="n">
        <v>21505</v>
      </c>
      <c r="AK2200" t="n">
        <v>16002</v>
      </c>
      <c r="AL2200" t="n">
        <v>19633</v>
      </c>
      <c r="AM2200" t="n">
        <v>31776</v>
      </c>
      <c r="AN2200" t="n">
        <v>55337</v>
      </c>
      <c r="AO2200" t="n">
        <v>6</v>
      </c>
      <c r="AP2200" t="n">
        <v>3282</v>
      </c>
      <c r="AQ2200" t="n">
        <v>2495</v>
      </c>
      <c r="AR2200" t="n">
        <v>375</v>
      </c>
    </row>
    <row r="2201">
      <c r="A2201" t="n">
        <v>196431</v>
      </c>
      <c r="B2201" t="s">
        <v>3528</v>
      </c>
      <c r="C2201" t="s">
        <v>3219</v>
      </c>
      <c r="D2201" t="s">
        <v>996</v>
      </c>
      <c r="E2201" t="s">
        <v>997</v>
      </c>
      <c r="F2201" t="s">
        <v>162</v>
      </c>
      <c r="G2201" t="s">
        <v>163</v>
      </c>
      <c r="H2201" t="s">
        <v>150</v>
      </c>
      <c r="I2201" t="s">
        <v>151</v>
      </c>
      <c r="J2201" t="s">
        <v>164</v>
      </c>
      <c r="K2201" t="s">
        <v>209</v>
      </c>
      <c r="L2201" t="s">
        <v>155</v>
      </c>
      <c r="M2201" t="s">
        <v>155</v>
      </c>
      <c r="N2201" t="n">
        <v>-73.9458</v>
      </c>
      <c r="O2201" t="n">
        <v>40.6701</v>
      </c>
      <c r="P2201" t="n">
        <v>351</v>
      </c>
      <c r="Q2201" t="n">
        <v>351</v>
      </c>
      <c r="R2201" t="n">
        <v>0</v>
      </c>
      <c r="S2201" t="n">
        <v>91.2</v>
      </c>
      <c r="T2201" t="n">
        <v>0</v>
      </c>
      <c r="U2201" t="n">
        <v>0</v>
      </c>
      <c r="V2201" t="n">
        <v>0</v>
      </c>
      <c r="W2201" t="n">
        <v>8.8</v>
      </c>
      <c r="X2201" t="n">
        <v>54</v>
      </c>
      <c r="Y2201" t="n">
        <v>0</v>
      </c>
      <c r="Z2201" t="n">
        <v>14</v>
      </c>
      <c r="AA2201" t="n">
        <v>43</v>
      </c>
      <c r="AB2201" t="n">
        <v>14</v>
      </c>
      <c r="AC2201" t="n">
        <v>43</v>
      </c>
      <c r="AD2201" t="n">
        <v>14</v>
      </c>
      <c r="AE2201" t="n">
        <v>9.3</v>
      </c>
      <c r="AF2201" t="n">
        <v>35</v>
      </c>
      <c r="AG2201" t="n">
        <v>60</v>
      </c>
      <c r="AH2201" t="n">
        <v>88</v>
      </c>
      <c r="AI2201" t="n">
        <v>10728</v>
      </c>
      <c r="AJ2201" t="n">
        <v>6536</v>
      </c>
      <c r="AK2201" t="n">
        <v>8474</v>
      </c>
      <c r="AL2201" t="n">
        <v>11394</v>
      </c>
      <c r="AM2201"/>
      <c r="AN2201"/>
      <c r="AO2201"/>
      <c r="AP2201" t="n">
        <v>16</v>
      </c>
      <c r="AQ2201"/>
      <c r="AR2201"/>
    </row>
    <row r="2202">
      <c r="A2202" t="n">
        <v>196440</v>
      </c>
      <c r="B2202" t="s">
        <v>3529</v>
      </c>
      <c r="C2202" t="s">
        <v>2644</v>
      </c>
      <c r="D2202" t="s">
        <v>996</v>
      </c>
      <c r="E2202" t="s">
        <v>997</v>
      </c>
      <c r="F2202" t="s">
        <v>162</v>
      </c>
      <c r="G2202" t="s">
        <v>163</v>
      </c>
      <c r="H2202" t="s">
        <v>150</v>
      </c>
      <c r="I2202" t="s">
        <v>151</v>
      </c>
      <c r="J2202" t="s">
        <v>164</v>
      </c>
      <c r="K2202"/>
      <c r="L2202" t="s">
        <v>155</v>
      </c>
      <c r="M2202" t="s">
        <v>155</v>
      </c>
      <c r="N2202" t="n">
        <v>-77.5749</v>
      </c>
      <c r="O2202" t="n">
        <v>43.1471</v>
      </c>
      <c r="P2202" t="n">
        <v>16</v>
      </c>
      <c r="Q2202" t="n">
        <v>14</v>
      </c>
      <c r="R2202" t="n">
        <v>0</v>
      </c>
      <c r="S2202" t="n">
        <v>92.9</v>
      </c>
      <c r="T2202" t="n">
        <v>0</v>
      </c>
      <c r="U2202" t="n">
        <v>0</v>
      </c>
      <c r="V2202" t="n">
        <v>0</v>
      </c>
      <c r="W2202" t="n">
        <v>7.1</v>
      </c>
      <c r="X2202" t="n">
        <v>43</v>
      </c>
      <c r="Y2202"/>
      <c r="Z2202" t="n">
        <v>8</v>
      </c>
      <c r="AA2202" t="n">
        <v>6</v>
      </c>
      <c r="AB2202" t="n">
        <v>16.7</v>
      </c>
      <c r="AC2202" t="n">
        <v>6</v>
      </c>
      <c r="AD2202" t="n">
        <v>16.7</v>
      </c>
      <c r="AE2202"/>
      <c r="AF2202" t="n">
        <v>7</v>
      </c>
      <c r="AG2202" t="n">
        <v>64</v>
      </c>
      <c r="AH2202" t="n">
        <v>100</v>
      </c>
      <c r="AI2202" t="n">
        <v>4545</v>
      </c>
      <c r="AJ2202" t="n">
        <v>5828</v>
      </c>
      <c r="AK2202" t="n">
        <v>1243</v>
      </c>
      <c r="AL2202" t="n">
        <v>7322</v>
      </c>
      <c r="AM2202" t="n">
        <v>4000</v>
      </c>
      <c r="AN2202"/>
      <c r="AO2202"/>
      <c r="AP2202"/>
      <c r="AQ2202"/>
      <c r="AR2202"/>
    </row>
    <row r="2203">
      <c r="A2203" t="n">
        <v>196468</v>
      </c>
      <c r="B2203" t="s">
        <v>3530</v>
      </c>
      <c r="C2203" t="s">
        <v>3221</v>
      </c>
      <c r="D2203" t="s">
        <v>996</v>
      </c>
      <c r="E2203" t="s">
        <v>997</v>
      </c>
      <c r="F2203" t="s">
        <v>162</v>
      </c>
      <c r="G2203" t="s">
        <v>163</v>
      </c>
      <c r="H2203" t="s">
        <v>150</v>
      </c>
      <c r="I2203" t="s">
        <v>151</v>
      </c>
      <c r="J2203" t="s">
        <v>168</v>
      </c>
      <c r="K2203" t="s">
        <v>159</v>
      </c>
      <c r="L2203" t="s">
        <v>155</v>
      </c>
      <c r="M2203" t="s">
        <v>155</v>
      </c>
      <c r="N2203" t="n">
        <v>-73.9602</v>
      </c>
      <c r="O2203" t="n">
        <v>40.8102</v>
      </c>
      <c r="P2203" t="n">
        <v>5738</v>
      </c>
      <c r="Q2203"/>
      <c r="R2203"/>
      <c r="S2203"/>
      <c r="T2203"/>
      <c r="U2203"/>
      <c r="V2203"/>
      <c r="W2203"/>
      <c r="X2203"/>
      <c r="Y2203"/>
      <c r="Z2203"/>
      <c r="AA2203"/>
      <c r="AB2203"/>
      <c r="AC2203"/>
      <c r="AD2203"/>
      <c r="AE2203"/>
      <c r="AF2203"/>
      <c r="AG2203"/>
      <c r="AH2203"/>
      <c r="AI2203"/>
      <c r="AJ2203"/>
      <c r="AK2203"/>
      <c r="AL2203"/>
      <c r="AM2203"/>
      <c r="AN2203"/>
      <c r="AO2203"/>
      <c r="AP2203"/>
      <c r="AQ2203" t="n">
        <v>1847</v>
      </c>
      <c r="AR2203" t="n">
        <v>142</v>
      </c>
    </row>
    <row r="2204">
      <c r="A2204" t="n">
        <v>196565</v>
      </c>
      <c r="B2204" t="s">
        <v>3531</v>
      </c>
      <c r="C2204" t="s">
        <v>3532</v>
      </c>
      <c r="D2204" t="s">
        <v>996</v>
      </c>
      <c r="E2204" t="s">
        <v>997</v>
      </c>
      <c r="F2204" t="s">
        <v>173</v>
      </c>
      <c r="G2204" t="s">
        <v>149</v>
      </c>
      <c r="H2204" t="s">
        <v>174</v>
      </c>
      <c r="I2204" t="s">
        <v>205</v>
      </c>
      <c r="J2204" t="s">
        <v>168</v>
      </c>
      <c r="K2204" t="s">
        <v>176</v>
      </c>
      <c r="L2204" t="s">
        <v>155</v>
      </c>
      <c r="M2204" t="s">
        <v>155</v>
      </c>
      <c r="N2204" t="n">
        <v>-76.2876</v>
      </c>
      <c r="O2204" t="n">
        <v>42.502</v>
      </c>
      <c r="P2204" t="n">
        <v>7761</v>
      </c>
      <c r="Q2204" t="n">
        <v>7761</v>
      </c>
      <c r="R2204" t="n">
        <v>54.8</v>
      </c>
      <c r="S2204" t="n">
        <v>72.8</v>
      </c>
      <c r="T2204" t="n">
        <v>3.7</v>
      </c>
      <c r="U2204" t="n">
        <v>7.9</v>
      </c>
      <c r="V2204" t="n">
        <v>2.8</v>
      </c>
      <c r="W2204" t="n">
        <v>1.3</v>
      </c>
      <c r="X2204" t="n">
        <v>42</v>
      </c>
      <c r="Y2204" t="n">
        <v>40</v>
      </c>
      <c r="Z2204" t="n">
        <v>12</v>
      </c>
      <c r="AA2204" t="n">
        <v>336</v>
      </c>
      <c r="AB2204" t="n">
        <v>27.4</v>
      </c>
      <c r="AC2204"/>
      <c r="AD2204"/>
      <c r="AE2204"/>
      <c r="AF2204" t="n">
        <v>374</v>
      </c>
      <c r="AG2204" t="n">
        <v>17</v>
      </c>
      <c r="AH2204" t="n">
        <v>89</v>
      </c>
      <c r="AI2204" t="n">
        <v>12756</v>
      </c>
      <c r="AJ2204" t="n">
        <v>10706</v>
      </c>
      <c r="AK2204" t="n">
        <v>11734</v>
      </c>
      <c r="AL2204" t="n">
        <v>14859</v>
      </c>
      <c r="AM2204" t="n">
        <v>17726</v>
      </c>
      <c r="AN2204" t="n">
        <v>18556</v>
      </c>
      <c r="AO2204" t="n">
        <v>398</v>
      </c>
      <c r="AP2204"/>
      <c r="AQ2204"/>
      <c r="AR2204"/>
    </row>
    <row r="2205">
      <c r="A2205" t="n">
        <v>196583</v>
      </c>
      <c r="B2205" t="s">
        <v>3533</v>
      </c>
      <c r="C2205" t="s">
        <v>3294</v>
      </c>
      <c r="D2205" t="s">
        <v>996</v>
      </c>
      <c r="E2205" t="s">
        <v>997</v>
      </c>
      <c r="F2205" t="s">
        <v>162</v>
      </c>
      <c r="G2205" t="s">
        <v>163</v>
      </c>
      <c r="H2205" t="s">
        <v>150</v>
      </c>
      <c r="I2205" t="s">
        <v>151</v>
      </c>
      <c r="J2205" t="s">
        <v>164</v>
      </c>
      <c r="K2205" t="s">
        <v>209</v>
      </c>
      <c r="L2205" t="s">
        <v>155</v>
      </c>
      <c r="M2205" t="s">
        <v>155</v>
      </c>
      <c r="N2205" t="n">
        <v>-74.1688</v>
      </c>
      <c r="O2205" t="n">
        <v>40.5578</v>
      </c>
      <c r="P2205" t="n">
        <v>77</v>
      </c>
      <c r="Q2205" t="n">
        <v>77</v>
      </c>
      <c r="R2205" t="n">
        <v>0</v>
      </c>
      <c r="S2205" t="n">
        <v>94.8</v>
      </c>
      <c r="T2205" t="n">
        <v>0</v>
      </c>
      <c r="U2205" t="n">
        <v>0</v>
      </c>
      <c r="V2205" t="n">
        <v>0</v>
      </c>
      <c r="W2205" t="n">
        <v>5.2</v>
      </c>
      <c r="X2205" t="n">
        <v>90</v>
      </c>
      <c r="Y2205"/>
      <c r="Z2205" t="n">
        <v>24</v>
      </c>
      <c r="AA2205" t="n">
        <v>21</v>
      </c>
      <c r="AB2205" t="n">
        <v>9.5</v>
      </c>
      <c r="AC2205" t="n">
        <v>21</v>
      </c>
      <c r="AD2205" t="n">
        <v>9.5</v>
      </c>
      <c r="AE2205" t="n">
        <v>9.5</v>
      </c>
      <c r="AF2205" t="n">
        <v>10</v>
      </c>
      <c r="AG2205" t="n">
        <v>58</v>
      </c>
      <c r="AH2205" t="n">
        <v>85</v>
      </c>
      <c r="AI2205" t="n">
        <v>24034</v>
      </c>
      <c r="AJ2205" t="n">
        <v>19858</v>
      </c>
      <c r="AK2205"/>
      <c r="AL2205" t="n">
        <v>22290</v>
      </c>
      <c r="AM2205"/>
      <c r="AN2205"/>
      <c r="AO2205"/>
      <c r="AP2205" t="n">
        <v>6</v>
      </c>
      <c r="AQ2205"/>
      <c r="AR2205"/>
    </row>
    <row r="2206">
      <c r="A2206" t="n">
        <v>196592</v>
      </c>
      <c r="B2206" t="s">
        <v>3534</v>
      </c>
      <c r="C2206" t="s">
        <v>3221</v>
      </c>
      <c r="D2206" t="s">
        <v>996</v>
      </c>
      <c r="E2206" t="s">
        <v>997</v>
      </c>
      <c r="F2206" t="s">
        <v>162</v>
      </c>
      <c r="G2206" t="s">
        <v>163</v>
      </c>
      <c r="H2206" t="s">
        <v>150</v>
      </c>
      <c r="I2206" t="s">
        <v>151</v>
      </c>
      <c r="J2206" t="s">
        <v>238</v>
      </c>
      <c r="K2206" t="s">
        <v>159</v>
      </c>
      <c r="L2206" t="s">
        <v>155</v>
      </c>
      <c r="M2206" t="s">
        <v>155</v>
      </c>
      <c r="N2206" t="n">
        <v>-73.9808</v>
      </c>
      <c r="O2206" t="n">
        <v>40.7573</v>
      </c>
      <c r="P2206" t="n">
        <v>14026</v>
      </c>
      <c r="Q2206" t="n">
        <v>6392</v>
      </c>
      <c r="R2206" t="n">
        <v>70.6</v>
      </c>
      <c r="S2206" t="n">
        <v>46.9</v>
      </c>
      <c r="T2206" t="n">
        <v>12.5</v>
      </c>
      <c r="U2206" t="n">
        <v>11.5</v>
      </c>
      <c r="V2206" t="n">
        <v>3</v>
      </c>
      <c r="W2206" t="n">
        <v>2.7</v>
      </c>
      <c r="X2206" t="n">
        <v>86</v>
      </c>
      <c r="Y2206" t="n">
        <v>67</v>
      </c>
      <c r="Z2206" t="n">
        <v>10</v>
      </c>
      <c r="AA2206" t="n">
        <v>685</v>
      </c>
      <c r="AB2206" t="n">
        <v>65</v>
      </c>
      <c r="AC2206" t="n">
        <v>437</v>
      </c>
      <c r="AD2206" t="n">
        <v>72.5</v>
      </c>
      <c r="AE2206" t="n">
        <v>55.1</v>
      </c>
      <c r="AF2206" t="n">
        <v>446</v>
      </c>
      <c r="AG2206" t="n">
        <v>32</v>
      </c>
      <c r="AH2206" t="n">
        <v>71</v>
      </c>
      <c r="AI2206" t="n">
        <v>25934</v>
      </c>
      <c r="AJ2206" t="n">
        <v>23960</v>
      </c>
      <c r="AK2206" t="n">
        <v>23822</v>
      </c>
      <c r="AL2206" t="n">
        <v>27641</v>
      </c>
      <c r="AM2206" t="n">
        <v>27534</v>
      </c>
      <c r="AN2206" t="n">
        <v>32594</v>
      </c>
      <c r="AO2206" t="n">
        <v>241</v>
      </c>
      <c r="AP2206" t="n">
        <v>1149</v>
      </c>
      <c r="AQ2206" t="n">
        <v>1363</v>
      </c>
      <c r="AR2206" t="n">
        <v>657</v>
      </c>
    </row>
    <row r="2207">
      <c r="A2207" t="n">
        <v>196653</v>
      </c>
      <c r="B2207" t="s">
        <v>3535</v>
      </c>
      <c r="C2207" t="s">
        <v>3252</v>
      </c>
      <c r="D2207" t="s">
        <v>996</v>
      </c>
      <c r="E2207" t="s">
        <v>997</v>
      </c>
      <c r="F2207" t="s">
        <v>162</v>
      </c>
      <c r="G2207" t="s">
        <v>163</v>
      </c>
      <c r="H2207" t="s">
        <v>150</v>
      </c>
      <c r="I2207" t="s">
        <v>151</v>
      </c>
      <c r="J2207" t="s">
        <v>168</v>
      </c>
      <c r="K2207" t="s">
        <v>209</v>
      </c>
      <c r="L2207" t="s">
        <v>155</v>
      </c>
      <c r="M2207" t="s">
        <v>155</v>
      </c>
      <c r="N2207" t="n">
        <v>-78.8124</v>
      </c>
      <c r="O2207" t="n">
        <v>42.8467</v>
      </c>
      <c r="P2207" t="n">
        <v>1408</v>
      </c>
      <c r="Q2207" t="n">
        <v>1408</v>
      </c>
      <c r="R2207" t="n">
        <v>86.6</v>
      </c>
      <c r="S2207" t="n">
        <v>44.3</v>
      </c>
      <c r="T2207" t="n">
        <v>30.2</v>
      </c>
      <c r="U2207" t="n">
        <v>7.9</v>
      </c>
      <c r="V2207" t="n">
        <v>3.6</v>
      </c>
      <c r="W2207" t="n">
        <v>0.3</v>
      </c>
      <c r="X2207"/>
      <c r="Y2207"/>
      <c r="Z2207" t="n">
        <v>9</v>
      </c>
      <c r="AA2207" t="n">
        <v>99</v>
      </c>
      <c r="AB2207" t="n">
        <v>19.2</v>
      </c>
      <c r="AC2207"/>
      <c r="AD2207"/>
      <c r="AE2207"/>
      <c r="AF2207" t="n">
        <v>38</v>
      </c>
      <c r="AG2207" t="n">
        <v>50</v>
      </c>
      <c r="AH2207" t="n">
        <v>79</v>
      </c>
      <c r="AI2207" t="n">
        <v>21147</v>
      </c>
      <c r="AJ2207" t="n">
        <v>20762</v>
      </c>
      <c r="AK2207" t="n">
        <v>18164</v>
      </c>
      <c r="AL2207" t="n">
        <v>22769</v>
      </c>
      <c r="AM2207" t="n">
        <v>29000</v>
      </c>
      <c r="AN2207" t="n">
        <v>27167</v>
      </c>
      <c r="AO2207" t="n">
        <v>341</v>
      </c>
      <c r="AP2207" t="n">
        <v>17</v>
      </c>
      <c r="AQ2207"/>
      <c r="AR2207"/>
    </row>
    <row r="2208">
      <c r="A2208" t="n">
        <v>196680</v>
      </c>
      <c r="B2208" t="s">
        <v>3536</v>
      </c>
      <c r="C2208" t="s">
        <v>1275</v>
      </c>
      <c r="D2208" t="s">
        <v>996</v>
      </c>
      <c r="E2208" t="s">
        <v>997</v>
      </c>
      <c r="F2208" t="s">
        <v>162</v>
      </c>
      <c r="G2208" t="s">
        <v>163</v>
      </c>
      <c r="H2208" t="s">
        <v>150</v>
      </c>
      <c r="I2208" t="s">
        <v>151</v>
      </c>
      <c r="J2208" t="s">
        <v>238</v>
      </c>
      <c r="K2208" t="s">
        <v>153</v>
      </c>
      <c r="L2208" t="s">
        <v>155</v>
      </c>
      <c r="M2208" t="s">
        <v>155</v>
      </c>
      <c r="N2208" t="n">
        <v>-73.863</v>
      </c>
      <c r="O2208" t="n">
        <v>42.7055</v>
      </c>
      <c r="P2208" t="n">
        <v>21494</v>
      </c>
      <c r="Q2208" t="n">
        <v>19185</v>
      </c>
      <c r="R2208" t="n">
        <v>48.8</v>
      </c>
      <c r="S2208" t="n">
        <v>58.9</v>
      </c>
      <c r="T2208" t="n">
        <v>18.4</v>
      </c>
      <c r="U2208" t="n">
        <v>13.1</v>
      </c>
      <c r="V2208" t="n">
        <v>2.7</v>
      </c>
      <c r="W2208" t="n">
        <v>1.2</v>
      </c>
      <c r="X2208"/>
      <c r="Y2208" t="n">
        <v>67</v>
      </c>
      <c r="Z2208" t="n">
        <v>20</v>
      </c>
      <c r="AA2208"/>
      <c r="AB2208"/>
      <c r="AC2208"/>
      <c r="AD2208"/>
      <c r="AE2208"/>
      <c r="AF2208" t="n">
        <v>0</v>
      </c>
      <c r="AG2208" t="n">
        <v>25</v>
      </c>
      <c r="AH2208" t="n">
        <v>25</v>
      </c>
      <c r="AI2208"/>
      <c r="AJ2208"/>
      <c r="AK2208"/>
      <c r="AL2208"/>
      <c r="AM2208"/>
      <c r="AN2208"/>
      <c r="AO2208" t="n">
        <v>1017</v>
      </c>
      <c r="AP2208" t="n">
        <v>2448</v>
      </c>
      <c r="AQ2208" t="n">
        <v>465</v>
      </c>
      <c r="AR2208"/>
    </row>
    <row r="2209">
      <c r="A2209" t="n">
        <v>196699</v>
      </c>
      <c r="B2209" t="s">
        <v>3537</v>
      </c>
      <c r="C2209" t="s">
        <v>3538</v>
      </c>
      <c r="D2209" t="s">
        <v>996</v>
      </c>
      <c r="E2209" t="s">
        <v>997</v>
      </c>
      <c r="F2209" t="s">
        <v>173</v>
      </c>
      <c r="G2209" t="s">
        <v>149</v>
      </c>
      <c r="H2209" t="s">
        <v>174</v>
      </c>
      <c r="I2209" t="s">
        <v>205</v>
      </c>
      <c r="J2209" t="s">
        <v>168</v>
      </c>
      <c r="K2209" t="s">
        <v>176</v>
      </c>
      <c r="L2209" t="s">
        <v>155</v>
      </c>
      <c r="M2209" t="s">
        <v>155</v>
      </c>
      <c r="N2209" t="n">
        <v>-74.1287</v>
      </c>
      <c r="O2209" t="n">
        <v>41.8512</v>
      </c>
      <c r="P2209" t="n">
        <v>3570</v>
      </c>
      <c r="Q2209" t="n">
        <v>3570</v>
      </c>
      <c r="R2209" t="n">
        <v>52</v>
      </c>
      <c r="S2209" t="n">
        <v>59.2</v>
      </c>
      <c r="T2209" t="n">
        <v>6.4</v>
      </c>
      <c r="U2209" t="n">
        <v>16.7</v>
      </c>
      <c r="V2209" t="n">
        <v>3.4</v>
      </c>
      <c r="W2209" t="n">
        <v>0.3</v>
      </c>
      <c r="X2209" t="n">
        <v>57</v>
      </c>
      <c r="Y2209" t="n">
        <v>55</v>
      </c>
      <c r="Z2209" t="n">
        <v>21</v>
      </c>
      <c r="AA2209" t="n">
        <v>347</v>
      </c>
      <c r="AB2209" t="n">
        <v>30.8</v>
      </c>
      <c r="AC2209"/>
      <c r="AD2209"/>
      <c r="AE2209"/>
      <c r="AF2209" t="n">
        <v>306</v>
      </c>
      <c r="AG2209" t="n">
        <v>16</v>
      </c>
      <c r="AH2209" t="n">
        <v>27</v>
      </c>
      <c r="AI2209" t="n">
        <v>5470</v>
      </c>
      <c r="AJ2209" t="n">
        <v>1939</v>
      </c>
      <c r="AK2209" t="n">
        <v>3930</v>
      </c>
      <c r="AL2209" t="n">
        <v>7159</v>
      </c>
      <c r="AM2209" t="n">
        <v>8253</v>
      </c>
      <c r="AN2209" t="n">
        <v>12149</v>
      </c>
      <c r="AO2209" t="n">
        <v>294</v>
      </c>
      <c r="AP2209"/>
      <c r="AQ2209"/>
      <c r="AR2209"/>
    </row>
    <row r="2210">
      <c r="A2210" t="n">
        <v>196866</v>
      </c>
      <c r="B2210" t="s">
        <v>2066</v>
      </c>
      <c r="C2210" t="s">
        <v>3322</v>
      </c>
      <c r="D2210" t="s">
        <v>996</v>
      </c>
      <c r="E2210" t="s">
        <v>997</v>
      </c>
      <c r="F2210" t="s">
        <v>162</v>
      </c>
      <c r="G2210" t="s">
        <v>163</v>
      </c>
      <c r="H2210" t="s">
        <v>150</v>
      </c>
      <c r="I2210" t="s">
        <v>151</v>
      </c>
      <c r="J2210" t="s">
        <v>168</v>
      </c>
      <c r="K2210" t="s">
        <v>179</v>
      </c>
      <c r="L2210" t="s">
        <v>155</v>
      </c>
      <c r="M2210" t="s">
        <v>155</v>
      </c>
      <c r="N2210" t="n">
        <v>-73.9288</v>
      </c>
      <c r="O2210" t="n">
        <v>42.8181</v>
      </c>
      <c r="P2210" t="n">
        <v>2140</v>
      </c>
      <c r="Q2210" t="n">
        <v>2140</v>
      </c>
      <c r="R2210" t="n">
        <v>44.5</v>
      </c>
      <c r="S2210" t="n">
        <v>65.9</v>
      </c>
      <c r="T2210" t="n">
        <v>4.6</v>
      </c>
      <c r="U2210" t="n">
        <v>8.7</v>
      </c>
      <c r="V2210" t="n">
        <v>6.4</v>
      </c>
      <c r="W2210" t="n">
        <v>10</v>
      </c>
      <c r="X2210" t="n">
        <v>89</v>
      </c>
      <c r="Y2210"/>
      <c r="Z2210" t="n">
        <v>10</v>
      </c>
      <c r="AA2210" t="n">
        <v>570</v>
      </c>
      <c r="AB2210" t="n">
        <v>85.3</v>
      </c>
      <c r="AC2210" t="n">
        <v>570</v>
      </c>
      <c r="AD2210" t="n">
        <v>85.3</v>
      </c>
      <c r="AE2210" t="n">
        <v>75.1</v>
      </c>
      <c r="AF2210" t="n">
        <v>575</v>
      </c>
      <c r="AG2210" t="n">
        <v>13</v>
      </c>
      <c r="AH2210" t="n">
        <v>89</v>
      </c>
      <c r="AI2210" t="n">
        <v>42884</v>
      </c>
      <c r="AJ2210" t="n">
        <v>15257</v>
      </c>
      <c r="AK2210" t="n">
        <v>15506</v>
      </c>
      <c r="AL2210" t="n">
        <v>21768</v>
      </c>
      <c r="AM2210" t="n">
        <v>28376</v>
      </c>
      <c r="AN2210" t="n">
        <v>48517</v>
      </c>
      <c r="AO2210"/>
      <c r="AP2210" t="n">
        <v>428</v>
      </c>
      <c r="AQ2210"/>
      <c r="AR2210"/>
    </row>
    <row r="2211">
      <c r="A2211" t="n">
        <v>196884</v>
      </c>
      <c r="B2211" t="s">
        <v>3539</v>
      </c>
      <c r="C2211" t="s">
        <v>3221</v>
      </c>
      <c r="D2211" t="s">
        <v>996</v>
      </c>
      <c r="E2211" t="s">
        <v>997</v>
      </c>
      <c r="F2211" t="s">
        <v>162</v>
      </c>
      <c r="G2211" t="s">
        <v>163</v>
      </c>
      <c r="H2211" t="s">
        <v>150</v>
      </c>
      <c r="I2211" t="s">
        <v>151</v>
      </c>
      <c r="J2211" t="s">
        <v>164</v>
      </c>
      <c r="K2211" t="s">
        <v>209</v>
      </c>
      <c r="L2211" t="s">
        <v>155</v>
      </c>
      <c r="M2211" t="s">
        <v>155</v>
      </c>
      <c r="N2211" t="n">
        <v>-73.9615</v>
      </c>
      <c r="O2211" t="n">
        <v>40.8118</v>
      </c>
      <c r="P2211" t="n">
        <v>271</v>
      </c>
      <c r="Q2211"/>
      <c r="R2211"/>
      <c r="S2211"/>
      <c r="T2211"/>
      <c r="U2211"/>
      <c r="V2211"/>
      <c r="W2211"/>
      <c r="X2211"/>
      <c r="Y2211"/>
      <c r="Z2211"/>
      <c r="AA2211"/>
      <c r="AB2211"/>
      <c r="AC2211"/>
      <c r="AD2211"/>
      <c r="AE2211"/>
      <c r="AF2211"/>
      <c r="AG2211"/>
      <c r="AH2211"/>
      <c r="AI2211"/>
      <c r="AJ2211"/>
      <c r="AK2211"/>
      <c r="AL2211"/>
      <c r="AM2211"/>
      <c r="AN2211"/>
      <c r="AO2211"/>
      <c r="AP2211"/>
      <c r="AQ2211" t="n">
        <v>67</v>
      </c>
      <c r="AR2211" t="n">
        <v>3</v>
      </c>
    </row>
    <row r="2212">
      <c r="A2212" t="n">
        <v>197018</v>
      </c>
      <c r="B2212" t="s">
        <v>3540</v>
      </c>
      <c r="C2212" t="s">
        <v>3219</v>
      </c>
      <c r="D2212" t="s">
        <v>996</v>
      </c>
      <c r="E2212" t="s">
        <v>997</v>
      </c>
      <c r="F2212" t="s">
        <v>162</v>
      </c>
      <c r="G2212" t="s">
        <v>163</v>
      </c>
      <c r="H2212" t="s">
        <v>150</v>
      </c>
      <c r="I2212" t="s">
        <v>151</v>
      </c>
      <c r="J2212" t="s">
        <v>168</v>
      </c>
      <c r="K2212" t="s">
        <v>209</v>
      </c>
      <c r="L2212" t="s">
        <v>155</v>
      </c>
      <c r="M2212" t="s">
        <v>155</v>
      </c>
      <c r="N2212" t="n">
        <v>-73.9591</v>
      </c>
      <c r="O2212" t="n">
        <v>40.7057</v>
      </c>
      <c r="P2212" t="n">
        <v>2103</v>
      </c>
      <c r="Q2212" t="n">
        <v>2103</v>
      </c>
      <c r="R2212" t="n">
        <v>0</v>
      </c>
      <c r="S2212" t="n">
        <v>95.5</v>
      </c>
      <c r="T2212" t="n">
        <v>0</v>
      </c>
      <c r="U2212" t="n">
        <v>0.1</v>
      </c>
      <c r="V2212" t="n">
        <v>0</v>
      </c>
      <c r="W2212" t="n">
        <v>4.4</v>
      </c>
      <c r="X2212" t="n">
        <v>87</v>
      </c>
      <c r="Y2212"/>
      <c r="Z2212" t="n">
        <v>15</v>
      </c>
      <c r="AA2212" t="n">
        <v>418</v>
      </c>
      <c r="AB2212" t="n">
        <v>56.9</v>
      </c>
      <c r="AC2212" t="n">
        <v>418</v>
      </c>
      <c r="AD2212" t="n">
        <v>56.9</v>
      </c>
      <c r="AE2212" t="n">
        <v>1.4</v>
      </c>
      <c r="AF2212" t="n">
        <v>445</v>
      </c>
      <c r="AG2212" t="n">
        <v>86</v>
      </c>
      <c r="AH2212" t="n">
        <v>100</v>
      </c>
      <c r="AI2212" t="n">
        <v>8237</v>
      </c>
      <c r="AJ2212" t="n">
        <v>6126</v>
      </c>
      <c r="AK2212" t="n">
        <v>6535</v>
      </c>
      <c r="AL2212" t="n">
        <v>8566</v>
      </c>
      <c r="AM2212" t="n">
        <v>11856</v>
      </c>
      <c r="AN2212"/>
      <c r="AO2212"/>
      <c r="AP2212" t="n">
        <v>369</v>
      </c>
      <c r="AQ2212"/>
      <c r="AR2212"/>
    </row>
    <row r="2213">
      <c r="A2213" t="n">
        <v>197027</v>
      </c>
      <c r="B2213" t="s">
        <v>3541</v>
      </c>
      <c r="C2213" t="s">
        <v>3542</v>
      </c>
      <c r="D2213" t="s">
        <v>996</v>
      </c>
      <c r="E2213" t="s">
        <v>760</v>
      </c>
      <c r="F2213" t="s">
        <v>148</v>
      </c>
      <c r="G2213" t="s">
        <v>149</v>
      </c>
      <c r="H2213" t="s">
        <v>150</v>
      </c>
      <c r="I2213" t="s">
        <v>186</v>
      </c>
      <c r="J2213" t="s">
        <v>164</v>
      </c>
      <c r="K2213" t="s">
        <v>179</v>
      </c>
      <c r="L2213" t="s">
        <v>155</v>
      </c>
      <c r="M2213" t="s">
        <v>155</v>
      </c>
      <c r="N2213" t="n">
        <v>-73.763</v>
      </c>
      <c r="O2213" t="n">
        <v>40.8136</v>
      </c>
      <c r="P2213" t="n">
        <v>953</v>
      </c>
      <c r="Q2213" t="n">
        <v>933</v>
      </c>
      <c r="R2213" t="n">
        <v>19.8</v>
      </c>
      <c r="S2213" t="n">
        <v>78.2</v>
      </c>
      <c r="T2213" t="n">
        <v>1.7</v>
      </c>
      <c r="U2213" t="n">
        <v>6.4</v>
      </c>
      <c r="V2213" t="n">
        <v>4.7</v>
      </c>
      <c r="W2213" t="n">
        <v>0</v>
      </c>
      <c r="X2213" t="n">
        <v>90</v>
      </c>
      <c r="Y2213"/>
      <c r="Z2213" t="n">
        <v>13</v>
      </c>
      <c r="AA2213" t="n">
        <v>263</v>
      </c>
      <c r="AB2213" t="n">
        <v>80.6</v>
      </c>
      <c r="AC2213" t="n">
        <v>263</v>
      </c>
      <c r="AD2213" t="n">
        <v>80.6</v>
      </c>
      <c r="AE2213" t="n">
        <v>73.4</v>
      </c>
      <c r="AF2213" t="n">
        <v>200</v>
      </c>
      <c r="AG2213" t="n">
        <v>7</v>
      </c>
      <c r="AH2213" t="n">
        <v>11</v>
      </c>
      <c r="AI2213" t="n">
        <v>5173</v>
      </c>
      <c r="AJ2213" t="n">
        <v>3476</v>
      </c>
      <c r="AK2213" t="n">
        <v>4752</v>
      </c>
      <c r="AL2213" t="n">
        <v>8250</v>
      </c>
      <c r="AM2213" t="n">
        <v>9278</v>
      </c>
      <c r="AN2213" t="n">
        <v>9547</v>
      </c>
      <c r="AO2213"/>
      <c r="AP2213" t="n">
        <v>219</v>
      </c>
      <c r="AQ2213" t="n">
        <v>4</v>
      </c>
      <c r="AR2213"/>
    </row>
    <row r="2214">
      <c r="A2214" t="n">
        <v>197036</v>
      </c>
      <c r="B2214" t="s">
        <v>3543</v>
      </c>
      <c r="C2214" t="s">
        <v>3544</v>
      </c>
      <c r="D2214" t="s">
        <v>996</v>
      </c>
      <c r="E2214" t="s">
        <v>760</v>
      </c>
      <c r="F2214" t="s">
        <v>148</v>
      </c>
      <c r="G2214" t="s">
        <v>149</v>
      </c>
      <c r="H2214" t="s">
        <v>150</v>
      </c>
      <c r="I2214" t="s">
        <v>175</v>
      </c>
      <c r="J2214" t="s">
        <v>168</v>
      </c>
      <c r="K2214" t="s">
        <v>179</v>
      </c>
      <c r="L2214" t="s">
        <v>155</v>
      </c>
      <c r="M2214" t="s">
        <v>155</v>
      </c>
      <c r="N2214" t="n">
        <v>-73.9568</v>
      </c>
      <c r="O2214" t="n">
        <v>41.389</v>
      </c>
      <c r="P2214" t="n">
        <v>4552</v>
      </c>
      <c r="Q2214" t="n">
        <v>4552</v>
      </c>
      <c r="R2214" t="n">
        <v>22.6</v>
      </c>
      <c r="S2214" t="n">
        <v>60.9</v>
      </c>
      <c r="T2214" t="n">
        <v>11.2</v>
      </c>
      <c r="U2214" t="n">
        <v>12.5</v>
      </c>
      <c r="V2214" t="n">
        <v>9.6</v>
      </c>
      <c r="W2214" t="n">
        <v>1.3</v>
      </c>
      <c r="X2214" t="n">
        <v>96</v>
      </c>
      <c r="Y2214"/>
      <c r="Z2214" t="n">
        <v>7</v>
      </c>
      <c r="AA2214" t="n">
        <v>1213</v>
      </c>
      <c r="AB2214" t="n">
        <v>85.4</v>
      </c>
      <c r="AC2214" t="n">
        <v>1213</v>
      </c>
      <c r="AD2214" t="n">
        <v>85.4</v>
      </c>
      <c r="AE2214" t="n">
        <v>81.2</v>
      </c>
      <c r="AF2214"/>
      <c r="AG2214"/>
      <c r="AH2214"/>
      <c r="AI2214"/>
      <c r="AJ2214"/>
      <c r="AK2214"/>
      <c r="AL2214"/>
      <c r="AM2214"/>
      <c r="AN2214"/>
      <c r="AO2214"/>
      <c r="AP2214" t="n">
        <v>963</v>
      </c>
      <c r="AQ2214"/>
      <c r="AR2214"/>
    </row>
    <row r="2215">
      <c r="A2215" t="n">
        <v>197045</v>
      </c>
      <c r="B2215" t="s">
        <v>3545</v>
      </c>
      <c r="C2215" t="s">
        <v>3397</v>
      </c>
      <c r="D2215" t="s">
        <v>996</v>
      </c>
      <c r="E2215" t="s">
        <v>997</v>
      </c>
      <c r="F2215" t="s">
        <v>162</v>
      </c>
      <c r="G2215" t="s">
        <v>163</v>
      </c>
      <c r="H2215" t="s">
        <v>150</v>
      </c>
      <c r="I2215" t="s">
        <v>151</v>
      </c>
      <c r="J2215" t="s">
        <v>168</v>
      </c>
      <c r="K2215" t="s">
        <v>153</v>
      </c>
      <c r="L2215" t="s">
        <v>155</v>
      </c>
      <c r="M2215" t="s">
        <v>155</v>
      </c>
      <c r="N2215" t="n">
        <v>-75.2729</v>
      </c>
      <c r="O2215" t="n">
        <v>43.0962</v>
      </c>
      <c r="P2215" t="n">
        <v>4782</v>
      </c>
      <c r="Q2215" t="n">
        <v>3194</v>
      </c>
      <c r="R2215" t="n">
        <v>60.5</v>
      </c>
      <c r="S2215" t="n">
        <v>64.4</v>
      </c>
      <c r="T2215" t="n">
        <v>10.5</v>
      </c>
      <c r="U2215" t="n">
        <v>9</v>
      </c>
      <c r="V2215" t="n">
        <v>4.5</v>
      </c>
      <c r="W2215" t="n">
        <v>0.9</v>
      </c>
      <c r="X2215" t="n">
        <v>73</v>
      </c>
      <c r="Y2215" t="n">
        <v>17</v>
      </c>
      <c r="Z2215" t="n">
        <v>14</v>
      </c>
      <c r="AA2215" t="n">
        <v>548</v>
      </c>
      <c r="AB2215" t="n">
        <v>55.5</v>
      </c>
      <c r="AC2215" t="n">
        <v>548</v>
      </c>
      <c r="AD2215" t="n">
        <v>55.5</v>
      </c>
      <c r="AE2215" t="n">
        <v>42.7</v>
      </c>
      <c r="AF2215" t="n">
        <v>434</v>
      </c>
      <c r="AG2215" t="n">
        <v>30</v>
      </c>
      <c r="AH2215" t="n">
        <v>72</v>
      </c>
      <c r="AI2215" t="n">
        <v>22510</v>
      </c>
      <c r="AJ2215" t="n">
        <v>16485</v>
      </c>
      <c r="AK2215" t="n">
        <v>14355</v>
      </c>
      <c r="AL2215" t="n">
        <v>19670</v>
      </c>
      <c r="AM2215" t="n">
        <v>22938</v>
      </c>
      <c r="AN2215" t="n">
        <v>27736</v>
      </c>
      <c r="AO2215"/>
      <c r="AP2215" t="n">
        <v>741</v>
      </c>
      <c r="AQ2215" t="n">
        <v>392</v>
      </c>
      <c r="AR2215" t="n">
        <v>94</v>
      </c>
    </row>
    <row r="2216">
      <c r="A2216" t="n">
        <v>197133</v>
      </c>
      <c r="B2216" t="s">
        <v>3546</v>
      </c>
      <c r="C2216" t="s">
        <v>3320</v>
      </c>
      <c r="D2216" t="s">
        <v>996</v>
      </c>
      <c r="E2216" t="s">
        <v>997</v>
      </c>
      <c r="F2216" t="s">
        <v>162</v>
      </c>
      <c r="G2216" t="s">
        <v>163</v>
      </c>
      <c r="H2216" t="s">
        <v>150</v>
      </c>
      <c r="I2216" t="s">
        <v>186</v>
      </c>
      <c r="J2216" t="s">
        <v>168</v>
      </c>
      <c r="K2216" t="s">
        <v>179</v>
      </c>
      <c r="L2216" t="s">
        <v>155</v>
      </c>
      <c r="M2216" t="s">
        <v>155</v>
      </c>
      <c r="N2216" t="n">
        <v>-73.8951</v>
      </c>
      <c r="O2216" t="n">
        <v>41.6869</v>
      </c>
      <c r="P2216" t="n">
        <v>2607</v>
      </c>
      <c r="Q2216" t="n">
        <v>2607</v>
      </c>
      <c r="R2216" t="n">
        <v>62.4</v>
      </c>
      <c r="S2216" t="n">
        <v>54.1</v>
      </c>
      <c r="T2216" t="n">
        <v>4</v>
      </c>
      <c r="U2216" t="n">
        <v>11.9</v>
      </c>
      <c r="V2216" t="n">
        <v>11.9</v>
      </c>
      <c r="W2216" t="n">
        <v>7.3</v>
      </c>
      <c r="X2216" t="n">
        <v>94</v>
      </c>
      <c r="Y2216"/>
      <c r="Z2216" t="n">
        <v>8</v>
      </c>
      <c r="AA2216" t="n">
        <v>626</v>
      </c>
      <c r="AB2216" t="n">
        <v>89.1</v>
      </c>
      <c r="AC2216" t="n">
        <v>626</v>
      </c>
      <c r="AD2216" t="n">
        <v>89.1</v>
      </c>
      <c r="AE2216" t="n">
        <v>80.7</v>
      </c>
      <c r="AF2216" t="n">
        <v>679</v>
      </c>
      <c r="AG2216" t="n">
        <v>21</v>
      </c>
      <c r="AH2216" t="n">
        <v>61</v>
      </c>
      <c r="AI2216" t="n">
        <v>29733</v>
      </c>
      <c r="AJ2216" t="n">
        <v>15964</v>
      </c>
      <c r="AK2216" t="n">
        <v>19653</v>
      </c>
      <c r="AL2216" t="n">
        <v>25779</v>
      </c>
      <c r="AM2216" t="n">
        <v>30066</v>
      </c>
      <c r="AN2216" t="n">
        <v>54072</v>
      </c>
      <c r="AO2216"/>
      <c r="AP2216" t="n">
        <v>624</v>
      </c>
      <c r="AQ2216"/>
      <c r="AR2216"/>
    </row>
    <row r="2217">
      <c r="A2217" t="n">
        <v>197142</v>
      </c>
      <c r="B2217" t="s">
        <v>3547</v>
      </c>
      <c r="C2217" t="s">
        <v>3252</v>
      </c>
      <c r="D2217" t="s">
        <v>996</v>
      </c>
      <c r="E2217" t="s">
        <v>997</v>
      </c>
      <c r="F2217" t="s">
        <v>162</v>
      </c>
      <c r="G2217" t="s">
        <v>163</v>
      </c>
      <c r="H2217" t="s">
        <v>150</v>
      </c>
      <c r="I2217" t="s">
        <v>151</v>
      </c>
      <c r="J2217" t="s">
        <v>164</v>
      </c>
      <c r="K2217" t="s">
        <v>179</v>
      </c>
      <c r="L2217" t="s">
        <v>155</v>
      </c>
      <c r="M2217" t="s">
        <v>155</v>
      </c>
      <c r="N2217" t="n">
        <v>-78.7968</v>
      </c>
      <c r="O2217" t="n">
        <v>42.9122</v>
      </c>
      <c r="P2217" t="n">
        <v>522</v>
      </c>
      <c r="Q2217" t="n">
        <v>522</v>
      </c>
      <c r="R2217" t="n">
        <v>51.3</v>
      </c>
      <c r="S2217" t="n">
        <v>43.9</v>
      </c>
      <c r="T2217" t="n">
        <v>32.8</v>
      </c>
      <c r="U2217" t="n">
        <v>9.4</v>
      </c>
      <c r="V2217" t="n">
        <v>3.8</v>
      </c>
      <c r="W2217" t="n">
        <v>0</v>
      </c>
      <c r="X2217" t="n">
        <v>63</v>
      </c>
      <c r="Y2217"/>
      <c r="Z2217" t="n">
        <v>9</v>
      </c>
      <c r="AA2217" t="n">
        <v>129</v>
      </c>
      <c r="AB2217" t="n">
        <v>31</v>
      </c>
      <c r="AC2217" t="n">
        <v>101</v>
      </c>
      <c r="AD2217" t="n">
        <v>30.7</v>
      </c>
      <c r="AE2217" t="n">
        <v>24.8</v>
      </c>
      <c r="AF2217" t="n">
        <v>101</v>
      </c>
      <c r="AG2217" t="n">
        <v>61</v>
      </c>
      <c r="AH2217" t="n">
        <v>96</v>
      </c>
      <c r="AI2217" t="n">
        <v>15687</v>
      </c>
      <c r="AJ2217" t="n">
        <v>12373</v>
      </c>
      <c r="AK2217" t="n">
        <v>9235</v>
      </c>
      <c r="AL2217" t="n">
        <v>15325</v>
      </c>
      <c r="AM2217" t="n">
        <v>13426</v>
      </c>
      <c r="AN2217" t="n">
        <v>20940</v>
      </c>
      <c r="AO2217" t="n">
        <v>25</v>
      </c>
      <c r="AP2217" t="n">
        <v>60</v>
      </c>
      <c r="AQ2217"/>
      <c r="AR2217"/>
    </row>
    <row r="2218">
      <c r="A2218" t="n">
        <v>197151</v>
      </c>
      <c r="B2218" t="s">
        <v>3548</v>
      </c>
      <c r="C2218" t="s">
        <v>3221</v>
      </c>
      <c r="D2218" t="s">
        <v>996</v>
      </c>
      <c r="E2218" t="s">
        <v>997</v>
      </c>
      <c r="F2218" t="s">
        <v>188</v>
      </c>
      <c r="G2218" t="s">
        <v>189</v>
      </c>
      <c r="H2218" t="s">
        <v>150</v>
      </c>
      <c r="I2218" t="s">
        <v>151</v>
      </c>
      <c r="J2218" t="s">
        <v>168</v>
      </c>
      <c r="K2218" t="s">
        <v>153</v>
      </c>
      <c r="L2218" t="s">
        <v>155</v>
      </c>
      <c r="M2218" t="s">
        <v>155</v>
      </c>
      <c r="N2218" t="n">
        <v>-73.9824</v>
      </c>
      <c r="O2218" t="n">
        <v>40.7388</v>
      </c>
      <c r="P2218" t="n">
        <v>4366</v>
      </c>
      <c r="Q2218" t="n">
        <v>3699</v>
      </c>
      <c r="R2218" t="n">
        <v>73.6</v>
      </c>
      <c r="S2218" t="n">
        <v>15.5</v>
      </c>
      <c r="T2218" t="n">
        <v>3.1</v>
      </c>
      <c r="U2218" t="n">
        <v>8.8</v>
      </c>
      <c r="V2218" t="n">
        <v>15.7</v>
      </c>
      <c r="W2218" t="n">
        <v>54.2</v>
      </c>
      <c r="X2218" t="n">
        <v>88</v>
      </c>
      <c r="Y2218" t="n">
        <v>0</v>
      </c>
      <c r="Z2218" t="n">
        <v>8</v>
      </c>
      <c r="AA2218" t="n">
        <v>738</v>
      </c>
      <c r="AB2218" t="n">
        <v>74.9</v>
      </c>
      <c r="AC2218" t="n">
        <v>738</v>
      </c>
      <c r="AD2218" t="n">
        <v>74.9</v>
      </c>
      <c r="AE2218" t="n">
        <v>60.4</v>
      </c>
      <c r="AF2218" t="n">
        <v>774</v>
      </c>
      <c r="AG2218" t="n">
        <v>15</v>
      </c>
      <c r="AH2218" t="n">
        <v>57</v>
      </c>
      <c r="AI2218" t="n">
        <v>59211</v>
      </c>
      <c r="AJ2218" t="n">
        <v>51786</v>
      </c>
      <c r="AK2218" t="n">
        <v>56500</v>
      </c>
      <c r="AL2218" t="n">
        <v>57116</v>
      </c>
      <c r="AM2218" t="n">
        <v>63333</v>
      </c>
      <c r="AN2218" t="n">
        <v>63857</v>
      </c>
      <c r="AO2218"/>
      <c r="AP2218" t="n">
        <v>893</v>
      </c>
      <c r="AQ2218" t="n">
        <v>330</v>
      </c>
      <c r="AR2218"/>
    </row>
    <row r="2219">
      <c r="A2219" t="n">
        <v>197197</v>
      </c>
      <c r="B2219" t="s">
        <v>3549</v>
      </c>
      <c r="C2219" t="s">
        <v>3294</v>
      </c>
      <c r="D2219" t="s">
        <v>996</v>
      </c>
      <c r="E2219" t="s">
        <v>997</v>
      </c>
      <c r="F2219" t="s">
        <v>162</v>
      </c>
      <c r="G2219" t="s">
        <v>163</v>
      </c>
      <c r="H2219" t="s">
        <v>150</v>
      </c>
      <c r="I2219" t="s">
        <v>151</v>
      </c>
      <c r="J2219" t="s">
        <v>168</v>
      </c>
      <c r="K2219" t="s">
        <v>153</v>
      </c>
      <c r="L2219" t="s">
        <v>155</v>
      </c>
      <c r="M2219" t="s">
        <v>155</v>
      </c>
      <c r="N2219" t="n">
        <v>-74.0929</v>
      </c>
      <c r="O2219" t="n">
        <v>40.6156</v>
      </c>
      <c r="P2219" t="n">
        <v>2160</v>
      </c>
      <c r="Q2219" t="n">
        <v>1777</v>
      </c>
      <c r="R2219" t="n">
        <v>61.4</v>
      </c>
      <c r="S2219" t="n">
        <v>55.7</v>
      </c>
      <c r="T2219" t="n">
        <v>7</v>
      </c>
      <c r="U2219" t="n">
        <v>16.8</v>
      </c>
      <c r="V2219" t="n">
        <v>4.8</v>
      </c>
      <c r="W2219" t="n">
        <v>6.6</v>
      </c>
      <c r="X2219" t="n">
        <v>82</v>
      </c>
      <c r="Y2219"/>
      <c r="Z2219" t="n">
        <v>16</v>
      </c>
      <c r="AA2219" t="n">
        <v>430</v>
      </c>
      <c r="AB2219" t="n">
        <v>68.1</v>
      </c>
      <c r="AC2219" t="n">
        <v>430</v>
      </c>
      <c r="AD2219" t="n">
        <v>67.9</v>
      </c>
      <c r="AE2219" t="n">
        <v>63.3</v>
      </c>
      <c r="AF2219" t="n">
        <v>407</v>
      </c>
      <c r="AG2219" t="n">
        <v>23</v>
      </c>
      <c r="AH2219" t="n">
        <v>99</v>
      </c>
      <c r="AI2219" t="n">
        <v>28109</v>
      </c>
      <c r="AJ2219" t="n">
        <v>22751</v>
      </c>
      <c r="AK2219" t="n">
        <v>24404</v>
      </c>
      <c r="AL2219" t="n">
        <v>28086</v>
      </c>
      <c r="AM2219" t="n">
        <v>32550</v>
      </c>
      <c r="AN2219" t="n">
        <v>28789</v>
      </c>
      <c r="AO2219"/>
      <c r="AP2219" t="n">
        <v>380</v>
      </c>
      <c r="AQ2219" t="n">
        <v>136</v>
      </c>
      <c r="AR2219" t="n">
        <v>10</v>
      </c>
    </row>
    <row r="2220">
      <c r="A2220" t="n">
        <v>197221</v>
      </c>
      <c r="B2220" t="s">
        <v>3550</v>
      </c>
      <c r="C2220" t="s">
        <v>3551</v>
      </c>
      <c r="D2220" t="s">
        <v>996</v>
      </c>
      <c r="E2220" t="s">
        <v>997</v>
      </c>
      <c r="F2220" t="s">
        <v>162</v>
      </c>
      <c r="G2220" t="s">
        <v>163</v>
      </c>
      <c r="H2220" t="s">
        <v>150</v>
      </c>
      <c r="I2220" t="s">
        <v>186</v>
      </c>
      <c r="J2220" t="s">
        <v>164</v>
      </c>
      <c r="K2220" t="s">
        <v>209</v>
      </c>
      <c r="L2220" t="s">
        <v>155</v>
      </c>
      <c r="M2220" t="s">
        <v>155</v>
      </c>
      <c r="N2220" t="n">
        <v>-73.6449</v>
      </c>
      <c r="O2220" t="n">
        <v>40.8844</v>
      </c>
      <c r="P2220" t="n">
        <v>102</v>
      </c>
      <c r="Q2220" t="n">
        <v>102</v>
      </c>
      <c r="R2220" t="n">
        <v>25.5</v>
      </c>
      <c r="S2220" t="n">
        <v>74.5</v>
      </c>
      <c r="T2220" t="n">
        <v>0</v>
      </c>
      <c r="U2220" t="n">
        <v>8.8</v>
      </c>
      <c r="V2220" t="n">
        <v>4.9</v>
      </c>
      <c r="W2220" t="n">
        <v>0</v>
      </c>
      <c r="X2220" t="n">
        <v>96</v>
      </c>
      <c r="Y2220"/>
      <c r="Z2220" t="n">
        <v>10</v>
      </c>
      <c r="AA2220" t="n">
        <v>26</v>
      </c>
      <c r="AB2220" t="n">
        <v>80.8</v>
      </c>
      <c r="AC2220" t="n">
        <v>26</v>
      </c>
      <c r="AD2220" t="n">
        <v>80.8</v>
      </c>
      <c r="AE2220" t="n">
        <v>73.1</v>
      </c>
      <c r="AF2220" t="n">
        <v>25</v>
      </c>
      <c r="AG2220" t="n">
        <v>9</v>
      </c>
      <c r="AH2220" t="n">
        <v>100</v>
      </c>
      <c r="AI2220" t="n">
        <v>21488</v>
      </c>
      <c r="AJ2220"/>
      <c r="AK2220"/>
      <c r="AL2220"/>
      <c r="AM2220" t="n">
        <v>17102</v>
      </c>
      <c r="AN2220" t="n">
        <v>20065</v>
      </c>
      <c r="AO2220"/>
      <c r="AP2220" t="n">
        <v>22</v>
      </c>
      <c r="AQ2220"/>
      <c r="AR2220"/>
    </row>
    <row r="2221">
      <c r="A2221" t="n">
        <v>197230</v>
      </c>
      <c r="B2221" t="s">
        <v>3552</v>
      </c>
      <c r="C2221" t="s">
        <v>932</v>
      </c>
      <c r="D2221" t="s">
        <v>996</v>
      </c>
      <c r="E2221" t="s">
        <v>997</v>
      </c>
      <c r="F2221" t="s">
        <v>162</v>
      </c>
      <c r="G2221" t="s">
        <v>163</v>
      </c>
      <c r="H2221" t="s">
        <v>150</v>
      </c>
      <c r="I2221" t="s">
        <v>205</v>
      </c>
      <c r="J2221" t="s">
        <v>164</v>
      </c>
      <c r="K2221" t="s">
        <v>179</v>
      </c>
      <c r="L2221" t="s">
        <v>155</v>
      </c>
      <c r="M2221" t="s">
        <v>155</v>
      </c>
      <c r="N2221" t="n">
        <v>-76.696</v>
      </c>
      <c r="O2221" t="n">
        <v>42.7429</v>
      </c>
      <c r="P2221" t="n">
        <v>366</v>
      </c>
      <c r="Q2221" t="n">
        <v>366</v>
      </c>
      <c r="R2221" t="n">
        <v>56.3</v>
      </c>
      <c r="S2221" t="n">
        <v>54.1</v>
      </c>
      <c r="T2221" t="n">
        <v>10.7</v>
      </c>
      <c r="U2221" t="n">
        <v>13.4</v>
      </c>
      <c r="V2221" t="n">
        <v>2.5</v>
      </c>
      <c r="W2221" t="n">
        <v>1.6</v>
      </c>
      <c r="X2221" t="n">
        <v>50</v>
      </c>
      <c r="Y2221"/>
      <c r="Z2221" t="n">
        <v>8</v>
      </c>
      <c r="AA2221" t="n">
        <v>137</v>
      </c>
      <c r="AB2221" t="n">
        <v>40.9</v>
      </c>
      <c r="AC2221" t="n">
        <v>137</v>
      </c>
      <c r="AD2221" t="n">
        <v>40.9</v>
      </c>
      <c r="AE2221" t="n">
        <v>38</v>
      </c>
      <c r="AF2221" t="n">
        <v>147</v>
      </c>
      <c r="AG2221" t="n">
        <v>47</v>
      </c>
      <c r="AH2221" t="n">
        <v>97</v>
      </c>
      <c r="AI2221" t="n">
        <v>23956</v>
      </c>
      <c r="AJ2221" t="n">
        <v>17281</v>
      </c>
      <c r="AK2221" t="n">
        <v>18030</v>
      </c>
      <c r="AL2221" t="n">
        <v>21000</v>
      </c>
      <c r="AM2221" t="n">
        <v>26997</v>
      </c>
      <c r="AN2221" t="n">
        <v>30684</v>
      </c>
      <c r="AO2221"/>
      <c r="AP2221" t="n">
        <v>60</v>
      </c>
      <c r="AQ2221"/>
      <c r="AR2221"/>
    </row>
    <row r="2222">
      <c r="A2222" t="n">
        <v>197285</v>
      </c>
      <c r="B2222" t="s">
        <v>3553</v>
      </c>
      <c r="C2222" t="s">
        <v>3554</v>
      </c>
      <c r="D2222" t="s">
        <v>996</v>
      </c>
      <c r="E2222" t="s">
        <v>997</v>
      </c>
      <c r="F2222" t="s">
        <v>188</v>
      </c>
      <c r="G2222" t="s">
        <v>189</v>
      </c>
      <c r="H2222" t="s">
        <v>150</v>
      </c>
      <c r="I2222" t="s">
        <v>151</v>
      </c>
      <c r="J2222" t="s">
        <v>164</v>
      </c>
      <c r="K2222" t="s">
        <v>179</v>
      </c>
      <c r="L2222" t="s">
        <v>155</v>
      </c>
      <c r="M2222" t="s">
        <v>155</v>
      </c>
      <c r="N2222" t="n">
        <v>-73.7844</v>
      </c>
      <c r="O2222" t="n">
        <v>41.0337</v>
      </c>
      <c r="P2222" t="n">
        <v>1498</v>
      </c>
      <c r="Q2222" t="n">
        <v>1498</v>
      </c>
      <c r="R2222" t="n">
        <v>72.2</v>
      </c>
      <c r="S2222" t="n">
        <v>8.1</v>
      </c>
      <c r="T2222" t="n">
        <v>31.2</v>
      </c>
      <c r="U2222" t="n">
        <v>48.7</v>
      </c>
      <c r="V2222" t="n">
        <v>3.1</v>
      </c>
      <c r="W2222" t="n">
        <v>0</v>
      </c>
      <c r="X2222" t="n">
        <v>61</v>
      </c>
      <c r="Y2222" t="n">
        <v>100</v>
      </c>
      <c r="Z2222" t="n">
        <v>20</v>
      </c>
      <c r="AA2222" t="n">
        <v>156</v>
      </c>
      <c r="AB2222" t="n">
        <v>32.1</v>
      </c>
      <c r="AC2222" t="n">
        <v>49</v>
      </c>
      <c r="AD2222" t="n">
        <v>28.6</v>
      </c>
      <c r="AE2222" t="n">
        <v>22.4</v>
      </c>
      <c r="AF2222" t="n">
        <v>105</v>
      </c>
      <c r="AG2222" t="n">
        <v>67</v>
      </c>
      <c r="AH2222" t="n">
        <v>88</v>
      </c>
      <c r="AI2222" t="n">
        <v>11332</v>
      </c>
      <c r="AJ2222" t="n">
        <v>10323</v>
      </c>
      <c r="AK2222" t="n">
        <v>12976</v>
      </c>
      <c r="AL2222" t="n">
        <v>12143</v>
      </c>
      <c r="AM2222" t="n">
        <v>19168</v>
      </c>
      <c r="AN2222"/>
      <c r="AO2222" t="n">
        <v>123</v>
      </c>
      <c r="AP2222" t="n">
        <v>102</v>
      </c>
      <c r="AQ2222"/>
      <c r="AR2222"/>
    </row>
    <row r="2223">
      <c r="A2223" t="n">
        <v>197294</v>
      </c>
      <c r="B2223" t="s">
        <v>3555</v>
      </c>
      <c r="C2223" t="s">
        <v>3416</v>
      </c>
      <c r="D2223" t="s">
        <v>996</v>
      </c>
      <c r="E2223" t="s">
        <v>997</v>
      </c>
      <c r="F2223" t="s">
        <v>173</v>
      </c>
      <c r="G2223" t="s">
        <v>149</v>
      </c>
      <c r="H2223" t="s">
        <v>174</v>
      </c>
      <c r="I2223" t="s">
        <v>186</v>
      </c>
      <c r="J2223" t="s">
        <v>152</v>
      </c>
      <c r="K2223" t="s">
        <v>176</v>
      </c>
      <c r="L2223" t="s">
        <v>155</v>
      </c>
      <c r="M2223" t="s">
        <v>155</v>
      </c>
      <c r="N2223" t="n">
        <v>-73.7897</v>
      </c>
      <c r="O2223" t="n">
        <v>41.0685</v>
      </c>
      <c r="P2223" t="n">
        <v>15411</v>
      </c>
      <c r="Q2223" t="n">
        <v>15411</v>
      </c>
      <c r="R2223" t="n">
        <v>53.9</v>
      </c>
      <c r="S2223" t="n">
        <v>31.7</v>
      </c>
      <c r="T2223" t="n">
        <v>15.2</v>
      </c>
      <c r="U2223" t="n">
        <v>39.5</v>
      </c>
      <c r="V2223" t="n">
        <v>4.6</v>
      </c>
      <c r="W2223" t="n">
        <v>1.2</v>
      </c>
      <c r="X2223" t="n">
        <v>62</v>
      </c>
      <c r="Y2223" t="n">
        <v>45</v>
      </c>
      <c r="Z2223" t="n">
        <v>19</v>
      </c>
      <c r="AA2223" t="n">
        <v>1586</v>
      </c>
      <c r="AB2223" t="n">
        <v>23.3</v>
      </c>
      <c r="AC2223"/>
      <c r="AD2223"/>
      <c r="AE2223"/>
      <c r="AF2223" t="n">
        <v>1571</v>
      </c>
      <c r="AG2223" t="n">
        <v>35</v>
      </c>
      <c r="AH2223" t="n">
        <v>50</v>
      </c>
      <c r="AI2223" t="n">
        <v>9267</v>
      </c>
      <c r="AJ2223" t="n">
        <v>8326</v>
      </c>
      <c r="AK2223" t="n">
        <v>8858</v>
      </c>
      <c r="AL2223" t="n">
        <v>11157</v>
      </c>
      <c r="AM2223" t="n">
        <v>12581</v>
      </c>
      <c r="AN2223" t="n">
        <v>14526</v>
      </c>
      <c r="AO2223" t="n">
        <v>1163</v>
      </c>
      <c r="AP2223"/>
      <c r="AQ2223"/>
      <c r="AR2223"/>
    </row>
    <row r="2224">
      <c r="A2224" t="n">
        <v>197337</v>
      </c>
      <c r="B2224" t="s">
        <v>3556</v>
      </c>
      <c r="C2224" t="s">
        <v>1296</v>
      </c>
      <c r="D2224" t="s">
        <v>996</v>
      </c>
      <c r="E2224" t="s">
        <v>997</v>
      </c>
      <c r="F2224" t="s">
        <v>199</v>
      </c>
      <c r="G2224" t="s">
        <v>189</v>
      </c>
      <c r="H2224" t="s">
        <v>200</v>
      </c>
      <c r="I2224" t="s">
        <v>186</v>
      </c>
      <c r="J2224" t="s">
        <v>164</v>
      </c>
      <c r="K2224"/>
      <c r="L2224" t="s">
        <v>155</v>
      </c>
      <c r="M2224" t="s">
        <v>155</v>
      </c>
      <c r="N2224" t="n">
        <v>-73.8378</v>
      </c>
      <c r="O2224" t="n">
        <v>40.9125</v>
      </c>
      <c r="P2224" t="n">
        <v>93</v>
      </c>
      <c r="Q2224" t="n">
        <v>93</v>
      </c>
      <c r="R2224" t="n">
        <v>98.9</v>
      </c>
      <c r="S2224" t="n">
        <v>14</v>
      </c>
      <c r="T2224" t="n">
        <v>45.2</v>
      </c>
      <c r="U2224" t="n">
        <v>32.3</v>
      </c>
      <c r="V2224" t="n">
        <v>2.2</v>
      </c>
      <c r="W2224" t="n">
        <v>6.5</v>
      </c>
      <c r="X2224" t="n">
        <v>100</v>
      </c>
      <c r="Y2224"/>
      <c r="Z2224" t="n">
        <v>18</v>
      </c>
      <c r="AA2224"/>
      <c r="AB2224"/>
      <c r="AC2224"/>
      <c r="AD2224"/>
      <c r="AE2224"/>
      <c r="AF2224" t="n">
        <v>12</v>
      </c>
      <c r="AG2224" t="n">
        <v>59</v>
      </c>
      <c r="AH2224" t="n">
        <v>59</v>
      </c>
      <c r="AI2224" t="n">
        <v>16055</v>
      </c>
      <c r="AJ2224" t="n">
        <v>16103</v>
      </c>
      <c r="AK2224" t="n">
        <v>15353</v>
      </c>
      <c r="AL2224" t="n">
        <v>16191</v>
      </c>
      <c r="AM2224"/>
      <c r="AN2224"/>
      <c r="AO2224"/>
      <c r="AP2224"/>
      <c r="AQ2224"/>
      <c r="AR2224"/>
    </row>
    <row r="2225">
      <c r="A2225" t="n">
        <v>197531</v>
      </c>
      <c r="B2225" t="s">
        <v>3557</v>
      </c>
      <c r="C2225" t="s">
        <v>3442</v>
      </c>
      <c r="D2225" t="s">
        <v>996</v>
      </c>
      <c r="E2225" t="s">
        <v>997</v>
      </c>
      <c r="F2225" t="s">
        <v>368</v>
      </c>
      <c r="G2225" t="s">
        <v>163</v>
      </c>
      <c r="H2225" t="s">
        <v>174</v>
      </c>
      <c r="I2225" t="s">
        <v>205</v>
      </c>
      <c r="J2225" t="s">
        <v>164</v>
      </c>
      <c r="K2225"/>
      <c r="L2225" t="s">
        <v>155</v>
      </c>
      <c r="M2225" t="s">
        <v>155</v>
      </c>
      <c r="N2225" t="n">
        <v>-73.8121</v>
      </c>
      <c r="O2225" t="n">
        <v>43.7307</v>
      </c>
      <c r="P2225" t="n">
        <v>689</v>
      </c>
      <c r="Q2225" t="n">
        <v>689</v>
      </c>
      <c r="R2225" t="n">
        <v>53.8</v>
      </c>
      <c r="S2225" t="n">
        <v>73.4</v>
      </c>
      <c r="T2225" t="n">
        <v>4.5</v>
      </c>
      <c r="U2225" t="n">
        <v>5.5</v>
      </c>
      <c r="V2225" t="n">
        <v>1.6</v>
      </c>
      <c r="W2225" t="n">
        <v>10.7</v>
      </c>
      <c r="X2225" t="n">
        <v>81</v>
      </c>
      <c r="Y2225"/>
      <c r="Z2225" t="n">
        <v>26</v>
      </c>
      <c r="AA2225" t="n">
        <v>268</v>
      </c>
      <c r="AB2225" t="n">
        <v>86.6</v>
      </c>
      <c r="AC2225"/>
      <c r="AD2225"/>
      <c r="AE2225"/>
      <c r="AF2225" t="n">
        <v>320</v>
      </c>
      <c r="AG2225" t="n">
        <v>39</v>
      </c>
      <c r="AH2225" t="n">
        <v>99</v>
      </c>
      <c r="AI2225" t="n">
        <v>13127</v>
      </c>
      <c r="AJ2225" t="n">
        <v>9532</v>
      </c>
      <c r="AK2225" t="n">
        <v>10249</v>
      </c>
      <c r="AL2225" t="n">
        <v>12169</v>
      </c>
      <c r="AM2225" t="n">
        <v>14267</v>
      </c>
      <c r="AN2225" t="n">
        <v>15648</v>
      </c>
      <c r="AO2225"/>
      <c r="AP2225"/>
      <c r="AQ2225"/>
      <c r="AR2225"/>
    </row>
    <row r="2226">
      <c r="A2226" t="n">
        <v>197601</v>
      </c>
      <c r="B2226" t="s">
        <v>3558</v>
      </c>
      <c r="C2226" t="s">
        <v>3219</v>
      </c>
      <c r="D2226" t="s">
        <v>996</v>
      </c>
      <c r="E2226" t="s">
        <v>997</v>
      </c>
      <c r="F2226" t="s">
        <v>162</v>
      </c>
      <c r="G2226" t="s">
        <v>163</v>
      </c>
      <c r="H2226" t="s">
        <v>150</v>
      </c>
      <c r="I2226" t="s">
        <v>151</v>
      </c>
      <c r="J2226" t="s">
        <v>164</v>
      </c>
      <c r="K2226" t="s">
        <v>209</v>
      </c>
      <c r="L2226" t="s">
        <v>155</v>
      </c>
      <c r="M2226" t="s">
        <v>155</v>
      </c>
      <c r="N2226" t="n">
        <v>-73.9834</v>
      </c>
      <c r="O2226" t="n">
        <v>40.6249</v>
      </c>
      <c r="P2226" t="n">
        <v>157</v>
      </c>
      <c r="Q2226" t="n">
        <v>124</v>
      </c>
      <c r="R2226" t="n">
        <v>0</v>
      </c>
      <c r="S2226" t="n">
        <v>100</v>
      </c>
      <c r="T2226" t="n">
        <v>0</v>
      </c>
      <c r="U2226" t="n">
        <v>0</v>
      </c>
      <c r="V2226" t="n">
        <v>0</v>
      </c>
      <c r="W2226" t="n">
        <v>0</v>
      </c>
      <c r="X2226" t="n">
        <v>88</v>
      </c>
      <c r="Y2226"/>
      <c r="Z2226" t="n">
        <v>15</v>
      </c>
      <c r="AA2226" t="n">
        <v>33</v>
      </c>
      <c r="AB2226" t="n">
        <v>33.3</v>
      </c>
      <c r="AC2226" t="n">
        <v>33</v>
      </c>
      <c r="AD2226" t="n">
        <v>33.3</v>
      </c>
      <c r="AE2226"/>
      <c r="AF2226" t="n">
        <v>32</v>
      </c>
      <c r="AG2226" t="n">
        <v>79</v>
      </c>
      <c r="AH2226" t="n">
        <v>100</v>
      </c>
      <c r="AI2226" t="n">
        <v>3745</v>
      </c>
      <c r="AJ2226" t="n">
        <v>181</v>
      </c>
      <c r="AK2226" t="n">
        <v>495</v>
      </c>
      <c r="AL2226" t="n">
        <v>895</v>
      </c>
      <c r="AM2226" t="n">
        <v>8177</v>
      </c>
      <c r="AN2226"/>
      <c r="AO2226"/>
      <c r="AP2226" t="n">
        <v>7</v>
      </c>
      <c r="AQ2226"/>
      <c r="AR2226"/>
    </row>
    <row r="2227">
      <c r="A2227" t="n">
        <v>197647</v>
      </c>
      <c r="B2227" t="s">
        <v>3559</v>
      </c>
      <c r="C2227" t="s">
        <v>3219</v>
      </c>
      <c r="D2227" t="s">
        <v>996</v>
      </c>
      <c r="E2227" t="s">
        <v>997</v>
      </c>
      <c r="F2227" t="s">
        <v>162</v>
      </c>
      <c r="G2227" t="s">
        <v>163</v>
      </c>
      <c r="H2227" t="s">
        <v>150</v>
      </c>
      <c r="I2227" t="s">
        <v>151</v>
      </c>
      <c r="J2227" t="s">
        <v>164</v>
      </c>
      <c r="K2227" t="s">
        <v>209</v>
      </c>
      <c r="L2227" t="s">
        <v>155</v>
      </c>
      <c r="M2227" t="s">
        <v>155</v>
      </c>
      <c r="N2227" t="n">
        <v>-73.9798</v>
      </c>
      <c r="O2227" t="n">
        <v>40.6369</v>
      </c>
      <c r="P2227" t="n">
        <v>139</v>
      </c>
      <c r="Q2227" t="n">
        <v>113</v>
      </c>
      <c r="R2227" t="n">
        <v>0</v>
      </c>
      <c r="S2227" t="n">
        <v>92</v>
      </c>
      <c r="T2227" t="n">
        <v>0</v>
      </c>
      <c r="U2227" t="n">
        <v>0</v>
      </c>
      <c r="V2227" t="n">
        <v>0</v>
      </c>
      <c r="W2227" t="n">
        <v>8</v>
      </c>
      <c r="X2227" t="n">
        <v>89</v>
      </c>
      <c r="Y2227"/>
      <c r="Z2227" t="n">
        <v>11</v>
      </c>
      <c r="AA2227" t="n">
        <v>22</v>
      </c>
      <c r="AB2227" t="n">
        <v>18.2</v>
      </c>
      <c r="AC2227" t="n">
        <v>22</v>
      </c>
      <c r="AD2227" t="n">
        <v>18.2</v>
      </c>
      <c r="AE2227"/>
      <c r="AF2227" t="n">
        <v>27</v>
      </c>
      <c r="AG2227" t="n">
        <v>40</v>
      </c>
      <c r="AH2227" t="n">
        <v>90</v>
      </c>
      <c r="AI2227" t="n">
        <v>10153</v>
      </c>
      <c r="AJ2227" t="n">
        <v>8571</v>
      </c>
      <c r="AK2227" t="n">
        <v>6071</v>
      </c>
      <c r="AL2227" t="n">
        <v>10821</v>
      </c>
      <c r="AM2227" t="n">
        <v>12971</v>
      </c>
      <c r="AN2227"/>
      <c r="AO2227"/>
      <c r="AP2227" t="n">
        <v>13</v>
      </c>
      <c r="AQ2227" t="n">
        <v>2</v>
      </c>
      <c r="AR2227" t="n">
        <v>1</v>
      </c>
    </row>
    <row r="2228">
      <c r="A2228" t="n">
        <v>197674</v>
      </c>
      <c r="B2228" t="s">
        <v>3560</v>
      </c>
      <c r="C2228" t="s">
        <v>3561</v>
      </c>
      <c r="D2228" t="s">
        <v>996</v>
      </c>
      <c r="E2228" t="s">
        <v>997</v>
      </c>
      <c r="F2228" t="s">
        <v>162</v>
      </c>
      <c r="G2228" t="s">
        <v>163</v>
      </c>
      <c r="H2228" t="s">
        <v>150</v>
      </c>
      <c r="I2228" t="s">
        <v>205</v>
      </c>
      <c r="J2228" t="s">
        <v>164</v>
      </c>
      <c r="K2228" t="s">
        <v>209</v>
      </c>
      <c r="L2228" t="s">
        <v>155</v>
      </c>
      <c r="M2228" t="s">
        <v>155</v>
      </c>
      <c r="N2228" t="n">
        <v>-74.2559</v>
      </c>
      <c r="O2228" t="n">
        <v>41.3537</v>
      </c>
      <c r="P2228" t="n">
        <v>244</v>
      </c>
      <c r="Q2228" t="n">
        <v>215</v>
      </c>
      <c r="R2228" t="n">
        <v>0</v>
      </c>
      <c r="S2228" t="n">
        <v>100</v>
      </c>
      <c r="T2228" t="n">
        <v>0</v>
      </c>
      <c r="U2228" t="n">
        <v>0</v>
      </c>
      <c r="V2228" t="n">
        <v>0</v>
      </c>
      <c r="W2228" t="n">
        <v>0</v>
      </c>
      <c r="X2228" t="n">
        <v>96</v>
      </c>
      <c r="Y2228"/>
      <c r="Z2228" t="n">
        <v>20</v>
      </c>
      <c r="AA2228" t="n">
        <v>44</v>
      </c>
      <c r="AB2228" t="n">
        <v>18.2</v>
      </c>
      <c r="AC2228" t="n">
        <v>44</v>
      </c>
      <c r="AD2228" t="n">
        <v>18.2</v>
      </c>
      <c r="AE2228"/>
      <c r="AF2228" t="n">
        <v>51</v>
      </c>
      <c r="AG2228" t="n">
        <v>78</v>
      </c>
      <c r="AH2228" t="n">
        <v>89</v>
      </c>
      <c r="AI2228" t="n">
        <v>7269</v>
      </c>
      <c r="AJ2228" t="n">
        <v>4677</v>
      </c>
      <c r="AK2228" t="n">
        <v>6772</v>
      </c>
      <c r="AL2228" t="n">
        <v>9501</v>
      </c>
      <c r="AM2228" t="n">
        <v>14682</v>
      </c>
      <c r="AN2228"/>
      <c r="AO2228"/>
      <c r="AP2228" t="n">
        <v>19</v>
      </c>
      <c r="AQ2228"/>
      <c r="AR2228"/>
    </row>
    <row r="2229">
      <c r="A2229" t="n">
        <v>197692</v>
      </c>
      <c r="B2229" t="s">
        <v>3562</v>
      </c>
      <c r="C2229" t="s">
        <v>3563</v>
      </c>
      <c r="D2229" t="s">
        <v>996</v>
      </c>
      <c r="E2229" t="s">
        <v>997</v>
      </c>
      <c r="F2229" t="s">
        <v>162</v>
      </c>
      <c r="G2229" t="s">
        <v>163</v>
      </c>
      <c r="H2229" t="s">
        <v>150</v>
      </c>
      <c r="I2229" t="s">
        <v>151</v>
      </c>
      <c r="J2229" t="s">
        <v>164</v>
      </c>
      <c r="K2229" t="s">
        <v>209</v>
      </c>
      <c r="L2229" t="s">
        <v>155</v>
      </c>
      <c r="M2229" t="s">
        <v>155</v>
      </c>
      <c r="N2229" t="n">
        <v>-73.835</v>
      </c>
      <c r="O2229" t="n">
        <v>40.704</v>
      </c>
      <c r="P2229" t="n">
        <v>96</v>
      </c>
      <c r="Q2229" t="n">
        <v>81</v>
      </c>
      <c r="R2229" t="n">
        <v>0</v>
      </c>
      <c r="S2229" t="n">
        <v>100</v>
      </c>
      <c r="T2229" t="n">
        <v>0</v>
      </c>
      <c r="U2229" t="n">
        <v>0</v>
      </c>
      <c r="V2229" t="n">
        <v>0</v>
      </c>
      <c r="W2229" t="n">
        <v>0</v>
      </c>
      <c r="X2229" t="n">
        <v>96</v>
      </c>
      <c r="Y2229"/>
      <c r="Z2229" t="n">
        <v>15</v>
      </c>
      <c r="AA2229" t="n">
        <v>22</v>
      </c>
      <c r="AB2229" t="n">
        <v>54.5</v>
      </c>
      <c r="AC2229" t="n">
        <v>22</v>
      </c>
      <c r="AD2229" t="n">
        <v>54.5</v>
      </c>
      <c r="AE2229" t="n">
        <v>9.1</v>
      </c>
      <c r="AF2229" t="n">
        <v>24</v>
      </c>
      <c r="AG2229" t="n">
        <v>14</v>
      </c>
      <c r="AH2229" t="n">
        <v>68</v>
      </c>
      <c r="AI2229" t="n">
        <v>14585</v>
      </c>
      <c r="AJ2229"/>
      <c r="AK2229" t="n">
        <v>11425</v>
      </c>
      <c r="AL2229" t="n">
        <v>11990</v>
      </c>
      <c r="AM2229"/>
      <c r="AN2229"/>
      <c r="AO2229"/>
      <c r="AP2229" t="n">
        <v>7</v>
      </c>
      <c r="AQ2229"/>
      <c r="AR2229"/>
    </row>
    <row r="2230">
      <c r="A2230" t="n">
        <v>197708</v>
      </c>
      <c r="B2230" t="s">
        <v>3564</v>
      </c>
      <c r="C2230" t="s">
        <v>3221</v>
      </c>
      <c r="D2230" t="s">
        <v>996</v>
      </c>
      <c r="E2230" t="s">
        <v>997</v>
      </c>
      <c r="F2230" t="s">
        <v>162</v>
      </c>
      <c r="G2230" t="s">
        <v>163</v>
      </c>
      <c r="H2230" t="s">
        <v>150</v>
      </c>
      <c r="I2230" t="s">
        <v>151</v>
      </c>
      <c r="J2230" t="s">
        <v>152</v>
      </c>
      <c r="K2230" t="s">
        <v>159</v>
      </c>
      <c r="L2230" t="s">
        <v>155</v>
      </c>
      <c r="M2230" t="s">
        <v>155</v>
      </c>
      <c r="N2230" t="n">
        <v>-73.9299</v>
      </c>
      <c r="O2230" t="n">
        <v>40.8506</v>
      </c>
      <c r="P2230" t="n">
        <v>6841</v>
      </c>
      <c r="Q2230" t="n">
        <v>3061</v>
      </c>
      <c r="R2230" t="n">
        <v>44.7</v>
      </c>
      <c r="S2230" t="n">
        <v>62.4</v>
      </c>
      <c r="T2230" t="n">
        <v>0.1</v>
      </c>
      <c r="U2230" t="n">
        <v>2</v>
      </c>
      <c r="V2230" t="n">
        <v>0.1</v>
      </c>
      <c r="W2230" t="n">
        <v>6.9</v>
      </c>
      <c r="X2230" t="n">
        <v>93</v>
      </c>
      <c r="Y2230"/>
      <c r="Z2230" t="n">
        <v>7</v>
      </c>
      <c r="AA2230" t="n">
        <v>551</v>
      </c>
      <c r="AB2230" t="n">
        <v>83.7</v>
      </c>
      <c r="AC2230" t="n">
        <v>533</v>
      </c>
      <c r="AD2230" t="n">
        <v>84.6</v>
      </c>
      <c r="AE2230" t="n">
        <v>79.4</v>
      </c>
      <c r="AF2230" t="n">
        <v>621</v>
      </c>
      <c r="AG2230" t="n">
        <v>14</v>
      </c>
      <c r="AH2230" t="n">
        <v>88</v>
      </c>
      <c r="AI2230" t="n">
        <v>38118</v>
      </c>
      <c r="AJ2230" t="n">
        <v>27089</v>
      </c>
      <c r="AK2230" t="n">
        <v>25446</v>
      </c>
      <c r="AL2230" t="n">
        <v>29934</v>
      </c>
      <c r="AM2230" t="n">
        <v>46896</v>
      </c>
      <c r="AN2230" t="n">
        <v>69117</v>
      </c>
      <c r="AO2230" t="n">
        <v>496</v>
      </c>
      <c r="AP2230" t="n">
        <v>564</v>
      </c>
      <c r="AQ2230" t="n">
        <v>691</v>
      </c>
      <c r="AR2230" t="n">
        <v>408</v>
      </c>
    </row>
    <row r="2231">
      <c r="A2231" t="n">
        <v>197735</v>
      </c>
      <c r="B2231" t="s">
        <v>3565</v>
      </c>
      <c r="C2231" t="s">
        <v>995</v>
      </c>
      <c r="D2231" t="s">
        <v>996</v>
      </c>
      <c r="E2231" t="s">
        <v>997</v>
      </c>
      <c r="F2231" t="s">
        <v>162</v>
      </c>
      <c r="G2231" t="s">
        <v>163</v>
      </c>
      <c r="H2231" t="s">
        <v>150</v>
      </c>
      <c r="I2231" t="s">
        <v>186</v>
      </c>
      <c r="J2231" t="s">
        <v>168</v>
      </c>
      <c r="K2231" t="s">
        <v>209</v>
      </c>
      <c r="L2231" t="s">
        <v>155</v>
      </c>
      <c r="M2231" t="s">
        <v>155</v>
      </c>
      <c r="N2231" t="n">
        <v>-74.0702</v>
      </c>
      <c r="O2231" t="n">
        <v>41.1147</v>
      </c>
      <c r="P2231" t="n">
        <v>1138</v>
      </c>
      <c r="Q2231" t="n">
        <v>871</v>
      </c>
      <c r="R2231" t="n">
        <v>0</v>
      </c>
      <c r="S2231" t="n">
        <v>97.6</v>
      </c>
      <c r="T2231" t="n">
        <v>0</v>
      </c>
      <c r="U2231" t="n">
        <v>0</v>
      </c>
      <c r="V2231" t="n">
        <v>0</v>
      </c>
      <c r="W2231" t="n">
        <v>2.4</v>
      </c>
      <c r="X2231" t="n">
        <v>97</v>
      </c>
      <c r="Y2231"/>
      <c r="Z2231" t="n">
        <v>7</v>
      </c>
      <c r="AA2231" t="n">
        <v>118</v>
      </c>
      <c r="AB2231" t="n">
        <v>69.5</v>
      </c>
      <c r="AC2231" t="n">
        <v>118</v>
      </c>
      <c r="AD2231" t="n">
        <v>69.5</v>
      </c>
      <c r="AE2231"/>
      <c r="AF2231" t="n">
        <v>196</v>
      </c>
      <c r="AG2231" t="n">
        <v>81</v>
      </c>
      <c r="AH2231" t="n">
        <v>90</v>
      </c>
      <c r="AI2231" t="n">
        <v>7172</v>
      </c>
      <c r="AJ2231" t="n">
        <v>5215</v>
      </c>
      <c r="AK2231" t="n">
        <v>6208</v>
      </c>
      <c r="AL2231" t="n">
        <v>8183</v>
      </c>
      <c r="AM2231" t="n">
        <v>11923</v>
      </c>
      <c r="AN2231"/>
      <c r="AO2231"/>
      <c r="AP2231" t="n">
        <v>83</v>
      </c>
      <c r="AQ2231"/>
      <c r="AR2231"/>
    </row>
    <row r="2232">
      <c r="A2232" t="n">
        <v>197744</v>
      </c>
      <c r="B2232" t="s">
        <v>3566</v>
      </c>
      <c r="C2232" t="s">
        <v>3567</v>
      </c>
      <c r="D2232" t="s">
        <v>996</v>
      </c>
      <c r="E2232" t="s">
        <v>997</v>
      </c>
      <c r="F2232" t="s">
        <v>162</v>
      </c>
      <c r="G2232" t="s">
        <v>163</v>
      </c>
      <c r="H2232" t="s">
        <v>150</v>
      </c>
      <c r="I2232" t="s">
        <v>175</v>
      </c>
      <c r="J2232" t="s">
        <v>164</v>
      </c>
      <c r="K2232" t="s">
        <v>209</v>
      </c>
      <c r="L2232" t="s">
        <v>155</v>
      </c>
      <c r="M2232" t="s">
        <v>155</v>
      </c>
      <c r="N2232" t="n">
        <v>-74.6218</v>
      </c>
      <c r="O2232" t="n">
        <v>41.7305</v>
      </c>
      <c r="P2232" t="n">
        <v>258</v>
      </c>
      <c r="Q2232" t="n">
        <v>206</v>
      </c>
      <c r="R2232" t="n">
        <v>0</v>
      </c>
      <c r="S2232" t="n">
        <v>91.7</v>
      </c>
      <c r="T2232" t="n">
        <v>0</v>
      </c>
      <c r="U2232" t="n">
        <v>0</v>
      </c>
      <c r="V2232" t="n">
        <v>0</v>
      </c>
      <c r="W2232" t="n">
        <v>8.3</v>
      </c>
      <c r="X2232" t="n">
        <v>90</v>
      </c>
      <c r="Y2232"/>
      <c r="Z2232" t="n">
        <v>27</v>
      </c>
      <c r="AA2232" t="n">
        <v>10</v>
      </c>
      <c r="AB2232" t="n">
        <v>50</v>
      </c>
      <c r="AC2232" t="n">
        <v>10</v>
      </c>
      <c r="AD2232"/>
      <c r="AE2232"/>
      <c r="AF2232" t="n">
        <v>10</v>
      </c>
      <c r="AG2232" t="n">
        <v>50</v>
      </c>
      <c r="AH2232" t="n">
        <v>91</v>
      </c>
      <c r="AI2232" t="n">
        <v>12517</v>
      </c>
      <c r="AJ2232"/>
      <c r="AK2232" t="n">
        <v>10100</v>
      </c>
      <c r="AL2232"/>
      <c r="AM2232" t="n">
        <v>8850</v>
      </c>
      <c r="AN2232"/>
      <c r="AO2232" t="n">
        <v>45</v>
      </c>
      <c r="AP2232" t="n">
        <v>3</v>
      </c>
      <c r="AQ2232"/>
      <c r="AR2232"/>
    </row>
    <row r="2233">
      <c r="A2233" t="n">
        <v>197814</v>
      </c>
      <c r="B2233" t="s">
        <v>3568</v>
      </c>
      <c r="C2233" t="s">
        <v>3569</v>
      </c>
      <c r="D2233" t="s">
        <v>3570</v>
      </c>
      <c r="E2233" t="s">
        <v>147</v>
      </c>
      <c r="F2233" t="s">
        <v>173</v>
      </c>
      <c r="G2233" t="s">
        <v>149</v>
      </c>
      <c r="H2233" t="s">
        <v>174</v>
      </c>
      <c r="I2233" t="s">
        <v>175</v>
      </c>
      <c r="J2233" t="s">
        <v>168</v>
      </c>
      <c r="K2233" t="s">
        <v>176</v>
      </c>
      <c r="L2233" t="s">
        <v>155</v>
      </c>
      <c r="M2233" t="s">
        <v>155</v>
      </c>
      <c r="N2233" t="n">
        <v>-76.2198</v>
      </c>
      <c r="O2233" t="n">
        <v>36.3249</v>
      </c>
      <c r="P2233" t="n">
        <v>3160</v>
      </c>
      <c r="Q2233" t="n">
        <v>3160</v>
      </c>
      <c r="R2233" t="n">
        <v>64.4</v>
      </c>
      <c r="S2233" t="n">
        <v>61.9</v>
      </c>
      <c r="T2233" t="n">
        <v>12.9</v>
      </c>
      <c r="U2233" t="n">
        <v>5.9</v>
      </c>
      <c r="V2233" t="n">
        <v>0.8</v>
      </c>
      <c r="W2233" t="n">
        <v>3.7</v>
      </c>
      <c r="X2233" t="n">
        <v>74</v>
      </c>
      <c r="Y2233" t="n">
        <v>44</v>
      </c>
      <c r="Z2233" t="n">
        <v>13</v>
      </c>
      <c r="AA2233" t="n">
        <v>177</v>
      </c>
      <c r="AB2233" t="n">
        <v>39</v>
      </c>
      <c r="AC2233"/>
      <c r="AD2233"/>
      <c r="AE2233"/>
      <c r="AF2233" t="n">
        <v>150</v>
      </c>
      <c r="AG2233" t="n">
        <v>19</v>
      </c>
      <c r="AH2233" t="n">
        <v>29</v>
      </c>
      <c r="AI2233" t="n">
        <v>5655</v>
      </c>
      <c r="AJ2233" t="n">
        <v>3667</v>
      </c>
      <c r="AK2233" t="n">
        <v>5702</v>
      </c>
      <c r="AL2233" t="n">
        <v>6876</v>
      </c>
      <c r="AM2233" t="n">
        <v>7548</v>
      </c>
      <c r="AN2233"/>
      <c r="AO2233" t="n">
        <v>366</v>
      </c>
      <c r="AP2233"/>
      <c r="AQ2233"/>
      <c r="AR2233"/>
    </row>
    <row r="2234">
      <c r="A2234" t="n">
        <v>197850</v>
      </c>
      <c r="B2234" t="s">
        <v>3571</v>
      </c>
      <c r="C2234" t="s">
        <v>3572</v>
      </c>
      <c r="D2234" t="s">
        <v>3570</v>
      </c>
      <c r="E2234" t="s">
        <v>147</v>
      </c>
      <c r="F2234" t="s">
        <v>173</v>
      </c>
      <c r="G2234" t="s">
        <v>149</v>
      </c>
      <c r="H2234" t="s">
        <v>174</v>
      </c>
      <c r="I2234" t="s">
        <v>205</v>
      </c>
      <c r="J2234" t="s">
        <v>168</v>
      </c>
      <c r="K2234" t="s">
        <v>176</v>
      </c>
      <c r="L2234" t="s">
        <v>155</v>
      </c>
      <c r="M2234" t="s">
        <v>155</v>
      </c>
      <c r="N2234" t="n">
        <v>-80.2111</v>
      </c>
      <c r="O2234" t="n">
        <v>35.0003</v>
      </c>
      <c r="P2234" t="n">
        <v>4479</v>
      </c>
      <c r="Q2234" t="n">
        <v>4479</v>
      </c>
      <c r="R2234" t="n">
        <v>64.5</v>
      </c>
      <c r="S2234" t="n">
        <v>53.1</v>
      </c>
      <c r="T2234" t="n">
        <v>15.4</v>
      </c>
      <c r="U2234" t="n">
        <v>14.7</v>
      </c>
      <c r="V2234" t="n">
        <v>5.2</v>
      </c>
      <c r="W2234" t="n">
        <v>0.5</v>
      </c>
      <c r="X2234" t="n">
        <v>62</v>
      </c>
      <c r="Y2234" t="n">
        <v>42</v>
      </c>
      <c r="Z2234" t="n">
        <v>17</v>
      </c>
      <c r="AA2234" t="n">
        <v>162</v>
      </c>
      <c r="AB2234" t="n">
        <v>35.2</v>
      </c>
      <c r="AC2234"/>
      <c r="AD2234"/>
      <c r="AE2234"/>
      <c r="AF2234" t="n">
        <v>211</v>
      </c>
      <c r="AG2234" t="n">
        <v>18</v>
      </c>
      <c r="AH2234" t="n">
        <v>82</v>
      </c>
      <c r="AI2234" t="n">
        <v>5212</v>
      </c>
      <c r="AJ2234" t="n">
        <v>3508</v>
      </c>
      <c r="AK2234" t="n">
        <v>3726</v>
      </c>
      <c r="AL2234" t="n">
        <v>4822</v>
      </c>
      <c r="AM2234" t="n">
        <v>5458</v>
      </c>
      <c r="AN2234"/>
      <c r="AO2234" t="n">
        <v>332</v>
      </c>
      <c r="AP2234"/>
      <c r="AQ2234"/>
      <c r="AR2234"/>
    </row>
    <row r="2235">
      <c r="A2235" t="n">
        <v>197869</v>
      </c>
      <c r="B2235" t="s">
        <v>3573</v>
      </c>
      <c r="C2235" t="s">
        <v>3574</v>
      </c>
      <c r="D2235" t="s">
        <v>3570</v>
      </c>
      <c r="E2235" t="s">
        <v>147</v>
      </c>
      <c r="F2235" t="s">
        <v>148</v>
      </c>
      <c r="G2235" t="s">
        <v>149</v>
      </c>
      <c r="H2235" t="s">
        <v>150</v>
      </c>
      <c r="I2235" t="s">
        <v>175</v>
      </c>
      <c r="J2235" t="s">
        <v>158</v>
      </c>
      <c r="K2235" t="s">
        <v>153</v>
      </c>
      <c r="L2235" t="s">
        <v>155</v>
      </c>
      <c r="M2235" t="s">
        <v>155</v>
      </c>
      <c r="N2235" t="n">
        <v>-81.6806</v>
      </c>
      <c r="O2235" t="n">
        <v>36.2155</v>
      </c>
      <c r="P2235" t="n">
        <v>22082</v>
      </c>
      <c r="Q2235" t="n">
        <v>19854</v>
      </c>
      <c r="R2235" t="n">
        <v>56.1</v>
      </c>
      <c r="S2235" t="n">
        <v>80.5</v>
      </c>
      <c r="T2235" t="n">
        <v>3.3</v>
      </c>
      <c r="U2235" t="n">
        <v>8.3</v>
      </c>
      <c r="V2235" t="n">
        <v>1.7</v>
      </c>
      <c r="W2235" t="n">
        <v>0.8</v>
      </c>
      <c r="X2235" t="n">
        <v>85</v>
      </c>
      <c r="Y2235" t="n">
        <v>56</v>
      </c>
      <c r="Z2235" t="n">
        <v>16</v>
      </c>
      <c r="AA2235" t="n">
        <v>3302</v>
      </c>
      <c r="AB2235" t="n">
        <v>73.1</v>
      </c>
      <c r="AC2235" t="n">
        <v>3302</v>
      </c>
      <c r="AD2235" t="n">
        <v>73.1</v>
      </c>
      <c r="AE2235" t="n">
        <v>58.1</v>
      </c>
      <c r="AF2235" t="n">
        <v>3899</v>
      </c>
      <c r="AG2235" t="n">
        <v>26</v>
      </c>
      <c r="AH2235" t="n">
        <v>44</v>
      </c>
      <c r="AI2235" t="n">
        <v>14712</v>
      </c>
      <c r="AJ2235" t="n">
        <v>8370</v>
      </c>
      <c r="AK2235" t="n">
        <v>11507</v>
      </c>
      <c r="AL2235" t="n">
        <v>15766</v>
      </c>
      <c r="AM2235" t="n">
        <v>20796</v>
      </c>
      <c r="AN2235" t="n">
        <v>21991</v>
      </c>
      <c r="AO2235"/>
      <c r="AP2235" t="n">
        <v>3979</v>
      </c>
      <c r="AQ2235" t="n">
        <v>802</v>
      </c>
      <c r="AR2235" t="n">
        <v>20</v>
      </c>
    </row>
    <row r="2236">
      <c r="A2236" t="n">
        <v>197887</v>
      </c>
      <c r="B2236" t="s">
        <v>3575</v>
      </c>
      <c r="C2236" t="s">
        <v>3576</v>
      </c>
      <c r="D2236" t="s">
        <v>3570</v>
      </c>
      <c r="E2236" t="s">
        <v>147</v>
      </c>
      <c r="F2236" t="s">
        <v>173</v>
      </c>
      <c r="G2236" t="s">
        <v>149</v>
      </c>
      <c r="H2236" t="s">
        <v>174</v>
      </c>
      <c r="I2236" t="s">
        <v>151</v>
      </c>
      <c r="J2236" t="s">
        <v>152</v>
      </c>
      <c r="K2236" t="s">
        <v>176</v>
      </c>
      <c r="L2236" t="s">
        <v>155</v>
      </c>
      <c r="M2236" t="s">
        <v>155</v>
      </c>
      <c r="N2236" t="n">
        <v>-82.5548</v>
      </c>
      <c r="O2236" t="n">
        <v>35.5704</v>
      </c>
      <c r="P2236" t="n">
        <v>9275</v>
      </c>
      <c r="Q2236" t="n">
        <v>9275</v>
      </c>
      <c r="R2236" t="n">
        <v>61.6</v>
      </c>
      <c r="S2236" t="n">
        <v>72.4</v>
      </c>
      <c r="T2236" t="n">
        <v>5.8</v>
      </c>
      <c r="U2236" t="n">
        <v>13</v>
      </c>
      <c r="V2236" t="n">
        <v>2</v>
      </c>
      <c r="W2236" t="n">
        <v>0.2</v>
      </c>
      <c r="X2236" t="n">
        <v>43</v>
      </c>
      <c r="Y2236" t="n">
        <v>69</v>
      </c>
      <c r="Z2236" t="n">
        <v>14</v>
      </c>
      <c r="AA2236" t="n">
        <v>436</v>
      </c>
      <c r="AB2236" t="n">
        <v>32.1</v>
      </c>
      <c r="AC2236"/>
      <c r="AD2236"/>
      <c r="AE2236"/>
      <c r="AF2236" t="n">
        <v>380</v>
      </c>
      <c r="AG2236" t="n">
        <v>29</v>
      </c>
      <c r="AH2236" t="n">
        <v>68</v>
      </c>
      <c r="AI2236" t="n">
        <v>12734</v>
      </c>
      <c r="AJ2236" t="n">
        <v>12472</v>
      </c>
      <c r="AK2236" t="n">
        <v>14173</v>
      </c>
      <c r="AL2236" t="n">
        <v>13401</v>
      </c>
      <c r="AM2236" t="n">
        <v>13879</v>
      </c>
      <c r="AN2236" t="n">
        <v>12787</v>
      </c>
      <c r="AO2236" t="n">
        <v>707</v>
      </c>
      <c r="AP2236"/>
      <c r="AQ2236"/>
      <c r="AR2236"/>
    </row>
    <row r="2237">
      <c r="A2237" t="n">
        <v>197911</v>
      </c>
      <c r="B2237" t="s">
        <v>3577</v>
      </c>
      <c r="C2237" t="s">
        <v>3578</v>
      </c>
      <c r="D2237" t="s">
        <v>3570</v>
      </c>
      <c r="E2237" t="s">
        <v>147</v>
      </c>
      <c r="F2237" t="s">
        <v>162</v>
      </c>
      <c r="G2237" t="s">
        <v>163</v>
      </c>
      <c r="H2237" t="s">
        <v>150</v>
      </c>
      <c r="I2237" t="s">
        <v>175</v>
      </c>
      <c r="J2237" t="s">
        <v>168</v>
      </c>
      <c r="K2237" t="s">
        <v>179</v>
      </c>
      <c r="L2237" t="s">
        <v>155</v>
      </c>
      <c r="M2237" t="s">
        <v>155</v>
      </c>
      <c r="N2237" t="n">
        <v>-77.9139</v>
      </c>
      <c r="O2237" t="n">
        <v>35.7344</v>
      </c>
      <c r="P2237" t="n">
        <v>1396</v>
      </c>
      <c r="Q2237" t="n">
        <v>1296</v>
      </c>
      <c r="R2237" t="n">
        <v>56.2</v>
      </c>
      <c r="S2237" t="n">
        <v>52.2</v>
      </c>
      <c r="T2237" t="n">
        <v>29.9</v>
      </c>
      <c r="U2237" t="n">
        <v>10</v>
      </c>
      <c r="V2237" t="n">
        <v>0.5</v>
      </c>
      <c r="W2237" t="n">
        <v>3.9</v>
      </c>
      <c r="X2237" t="n">
        <v>65</v>
      </c>
      <c r="Y2237" t="n">
        <v>0</v>
      </c>
      <c r="Z2237" t="n">
        <v>14</v>
      </c>
      <c r="AA2237" t="n">
        <v>198</v>
      </c>
      <c r="AB2237" t="n">
        <v>51.5</v>
      </c>
      <c r="AC2237" t="n">
        <v>198</v>
      </c>
      <c r="AD2237" t="n">
        <v>51.5</v>
      </c>
      <c r="AE2237" t="n">
        <v>39.9</v>
      </c>
      <c r="AF2237" t="n">
        <v>299</v>
      </c>
      <c r="AG2237" t="n">
        <v>37</v>
      </c>
      <c r="AH2237" t="n">
        <v>88</v>
      </c>
      <c r="AI2237" t="n">
        <v>23804</v>
      </c>
      <c r="AJ2237" t="n">
        <v>22391</v>
      </c>
      <c r="AK2237" t="n">
        <v>18835</v>
      </c>
      <c r="AL2237" t="n">
        <v>20931</v>
      </c>
      <c r="AM2237" t="n">
        <v>23323</v>
      </c>
      <c r="AN2237" t="n">
        <v>30183</v>
      </c>
      <c r="AO2237"/>
      <c r="AP2237" t="n">
        <v>228</v>
      </c>
      <c r="AQ2237" t="n">
        <v>49</v>
      </c>
      <c r="AR2237"/>
    </row>
    <row r="2238">
      <c r="A2238" t="n">
        <v>197966</v>
      </c>
      <c r="B2238" t="s">
        <v>3579</v>
      </c>
      <c r="C2238" t="s">
        <v>1063</v>
      </c>
      <c r="D2238" t="s">
        <v>3570</v>
      </c>
      <c r="E2238" t="s">
        <v>147</v>
      </c>
      <c r="F2238" t="s">
        <v>173</v>
      </c>
      <c r="G2238" t="s">
        <v>149</v>
      </c>
      <c r="H2238" t="s">
        <v>174</v>
      </c>
      <c r="I2238" t="s">
        <v>205</v>
      </c>
      <c r="J2238" t="s">
        <v>168</v>
      </c>
      <c r="K2238" t="s">
        <v>176</v>
      </c>
      <c r="L2238" t="s">
        <v>155</v>
      </c>
      <c r="M2238" t="s">
        <v>155</v>
      </c>
      <c r="N2238" t="n">
        <v>-76.9654</v>
      </c>
      <c r="O2238" t="n">
        <v>35.5336</v>
      </c>
      <c r="P2238" t="n">
        <v>2492</v>
      </c>
      <c r="Q2238" t="n">
        <v>2492</v>
      </c>
      <c r="R2238" t="n">
        <v>69.5</v>
      </c>
      <c r="S2238" t="n">
        <v>51.6</v>
      </c>
      <c r="T2238" t="n">
        <v>30.1</v>
      </c>
      <c r="U2238" t="n">
        <v>11.5</v>
      </c>
      <c r="V2238" t="n">
        <v>0.5</v>
      </c>
      <c r="W2238" t="n">
        <v>0.1</v>
      </c>
      <c r="X2238" t="n">
        <v>81</v>
      </c>
      <c r="Y2238" t="n">
        <v>52</v>
      </c>
      <c r="Z2238" t="n">
        <v>8</v>
      </c>
      <c r="AA2238" t="n">
        <v>80</v>
      </c>
      <c r="AB2238" t="n">
        <v>36.2</v>
      </c>
      <c r="AC2238"/>
      <c r="AD2238"/>
      <c r="AE2238"/>
      <c r="AF2238" t="n">
        <v>78</v>
      </c>
      <c r="AG2238" t="n">
        <v>31</v>
      </c>
      <c r="AH2238" t="n">
        <v>57</v>
      </c>
      <c r="AI2238" t="n">
        <v>7118</v>
      </c>
      <c r="AJ2238" t="n">
        <v>4595</v>
      </c>
      <c r="AK2238" t="n">
        <v>5500</v>
      </c>
      <c r="AL2238" t="n">
        <v>6058</v>
      </c>
      <c r="AM2238" t="n">
        <v>6903</v>
      </c>
      <c r="AN2238"/>
      <c r="AO2238" t="n">
        <v>317</v>
      </c>
      <c r="AP2238"/>
      <c r="AQ2238"/>
      <c r="AR2238"/>
    </row>
    <row r="2239">
      <c r="A2239" t="n">
        <v>197984</v>
      </c>
      <c r="B2239" t="s">
        <v>3580</v>
      </c>
      <c r="C2239" t="s">
        <v>770</v>
      </c>
      <c r="D2239" t="s">
        <v>3570</v>
      </c>
      <c r="E2239" t="s">
        <v>147</v>
      </c>
      <c r="F2239" t="s">
        <v>162</v>
      </c>
      <c r="G2239" t="s">
        <v>163</v>
      </c>
      <c r="H2239" t="s">
        <v>150</v>
      </c>
      <c r="I2239" t="s">
        <v>186</v>
      </c>
      <c r="J2239" t="s">
        <v>168</v>
      </c>
      <c r="K2239" t="s">
        <v>179</v>
      </c>
      <c r="L2239" t="s">
        <v>155</v>
      </c>
      <c r="M2239" t="s">
        <v>155</v>
      </c>
      <c r="N2239" t="n">
        <v>-81.0413</v>
      </c>
      <c r="O2239" t="n">
        <v>35.2607</v>
      </c>
      <c r="P2239" t="n">
        <v>1662</v>
      </c>
      <c r="Q2239" t="n">
        <v>1621</v>
      </c>
      <c r="R2239" t="n">
        <v>47.3</v>
      </c>
      <c r="S2239" t="n">
        <v>62.9</v>
      </c>
      <c r="T2239" t="n">
        <v>9.6</v>
      </c>
      <c r="U2239" t="n">
        <v>5.6</v>
      </c>
      <c r="V2239" t="n">
        <v>1.5</v>
      </c>
      <c r="W2239" t="n">
        <v>3.7</v>
      </c>
      <c r="X2239" t="n">
        <v>69</v>
      </c>
      <c r="Y2239" t="n">
        <v>0</v>
      </c>
      <c r="Z2239" t="n">
        <v>12</v>
      </c>
      <c r="AA2239" t="n">
        <v>399</v>
      </c>
      <c r="AB2239" t="n">
        <v>46.4</v>
      </c>
      <c r="AC2239" t="n">
        <v>399</v>
      </c>
      <c r="AD2239" t="n">
        <v>46.4</v>
      </c>
      <c r="AE2239" t="n">
        <v>39.8</v>
      </c>
      <c r="AF2239" t="n">
        <v>393</v>
      </c>
      <c r="AG2239" t="n">
        <v>25</v>
      </c>
      <c r="AH2239" t="n">
        <v>93</v>
      </c>
      <c r="AI2239" t="n">
        <v>23463</v>
      </c>
      <c r="AJ2239" t="n">
        <v>17985</v>
      </c>
      <c r="AK2239" t="n">
        <v>21339</v>
      </c>
      <c r="AL2239" t="n">
        <v>24173</v>
      </c>
      <c r="AM2239" t="n">
        <v>24325</v>
      </c>
      <c r="AN2239" t="n">
        <v>25375</v>
      </c>
      <c r="AO2239"/>
      <c r="AP2239" t="n">
        <v>266</v>
      </c>
      <c r="AQ2239" t="n">
        <v>11</v>
      </c>
      <c r="AR2239"/>
    </row>
    <row r="2240">
      <c r="A2240" t="n">
        <v>197993</v>
      </c>
      <c r="B2240" t="s">
        <v>3581</v>
      </c>
      <c r="C2240" t="s">
        <v>3582</v>
      </c>
      <c r="D2240" t="s">
        <v>3570</v>
      </c>
      <c r="E2240" t="s">
        <v>147</v>
      </c>
      <c r="F2240" t="s">
        <v>162</v>
      </c>
      <c r="G2240" t="s">
        <v>163</v>
      </c>
      <c r="H2240" t="s">
        <v>150</v>
      </c>
      <c r="I2240" t="s">
        <v>151</v>
      </c>
      <c r="J2240" t="s">
        <v>164</v>
      </c>
      <c r="K2240" t="s">
        <v>179</v>
      </c>
      <c r="L2240" t="s">
        <v>154</v>
      </c>
      <c r="M2240" t="s">
        <v>155</v>
      </c>
      <c r="N2240" t="n">
        <v>-79.78</v>
      </c>
      <c r="O2240" t="n">
        <v>36.0675</v>
      </c>
      <c r="P2240" t="n">
        <v>176</v>
      </c>
      <c r="Q2240" t="n">
        <v>176</v>
      </c>
      <c r="R2240" t="n">
        <v>100</v>
      </c>
      <c r="S2240" t="n">
        <v>0.6</v>
      </c>
      <c r="T2240" t="n">
        <v>54.5</v>
      </c>
      <c r="U2240" t="n">
        <v>1.7</v>
      </c>
      <c r="V2240" t="n">
        <v>0</v>
      </c>
      <c r="W2240" t="n">
        <v>4.5</v>
      </c>
      <c r="X2240" t="n">
        <v>90</v>
      </c>
      <c r="Y2240"/>
      <c r="Z2240" t="n">
        <v>7</v>
      </c>
      <c r="AA2240" t="n">
        <v>160</v>
      </c>
      <c r="AB2240" t="n">
        <v>20.6</v>
      </c>
      <c r="AC2240" t="n">
        <v>160</v>
      </c>
      <c r="AD2240" t="n">
        <v>20.6</v>
      </c>
      <c r="AE2240" t="n">
        <v>10.6</v>
      </c>
      <c r="AF2240" t="n">
        <v>30</v>
      </c>
      <c r="AG2240" t="n">
        <v>75</v>
      </c>
      <c r="AH2240" t="n">
        <v>97</v>
      </c>
      <c r="AI2240" t="n">
        <v>20928</v>
      </c>
      <c r="AJ2240" t="n">
        <v>21663</v>
      </c>
      <c r="AK2240" t="n">
        <v>26755</v>
      </c>
      <c r="AL2240" t="n">
        <v>24156</v>
      </c>
      <c r="AM2240" t="n">
        <v>22400</v>
      </c>
      <c r="AN2240"/>
      <c r="AO2240"/>
      <c r="AP2240" t="n">
        <v>36</v>
      </c>
      <c r="AQ2240"/>
      <c r="AR2240"/>
    </row>
    <row r="2241">
      <c r="A2241" t="n">
        <v>198011</v>
      </c>
      <c r="B2241" t="s">
        <v>3583</v>
      </c>
      <c r="C2241" t="s">
        <v>3584</v>
      </c>
      <c r="D2241" t="s">
        <v>3570</v>
      </c>
      <c r="E2241" t="s">
        <v>147</v>
      </c>
      <c r="F2241" t="s">
        <v>173</v>
      </c>
      <c r="G2241" t="s">
        <v>149</v>
      </c>
      <c r="H2241" t="s">
        <v>174</v>
      </c>
      <c r="I2241" t="s">
        <v>205</v>
      </c>
      <c r="J2241" t="s">
        <v>164</v>
      </c>
      <c r="K2241" t="s">
        <v>176</v>
      </c>
      <c r="L2241" t="s">
        <v>155</v>
      </c>
      <c r="M2241" t="s">
        <v>155</v>
      </c>
      <c r="N2241" t="n">
        <v>-78.7311</v>
      </c>
      <c r="O2241" t="n">
        <v>34.6447</v>
      </c>
      <c r="P2241" t="n">
        <v>1459</v>
      </c>
      <c r="Q2241" t="n">
        <v>1459</v>
      </c>
      <c r="R2241" t="n">
        <v>71.3</v>
      </c>
      <c r="S2241" t="n">
        <v>42.2</v>
      </c>
      <c r="T2241" t="n">
        <v>26.8</v>
      </c>
      <c r="U2241" t="n">
        <v>12.3</v>
      </c>
      <c r="V2241" t="n">
        <v>0.2</v>
      </c>
      <c r="W2241" t="n">
        <v>0.1</v>
      </c>
      <c r="X2241" t="n">
        <v>65</v>
      </c>
      <c r="Y2241" t="n">
        <v>51</v>
      </c>
      <c r="Z2241" t="n">
        <v>8</v>
      </c>
      <c r="AA2241" t="n">
        <v>42</v>
      </c>
      <c r="AB2241" t="n">
        <v>31</v>
      </c>
      <c r="AC2241"/>
      <c r="AD2241"/>
      <c r="AE2241"/>
      <c r="AF2241" t="n">
        <v>55</v>
      </c>
      <c r="AG2241" t="n">
        <v>67</v>
      </c>
      <c r="AH2241" t="n">
        <v>75</v>
      </c>
      <c r="AI2241" t="n">
        <v>8382</v>
      </c>
      <c r="AJ2241" t="n">
        <v>7688</v>
      </c>
      <c r="AK2241" t="n">
        <v>7823</v>
      </c>
      <c r="AL2241" t="n">
        <v>9110</v>
      </c>
      <c r="AM2241"/>
      <c r="AN2241"/>
      <c r="AO2241" t="n">
        <v>200</v>
      </c>
      <c r="AP2241"/>
      <c r="AQ2241"/>
      <c r="AR2241"/>
    </row>
    <row r="2242">
      <c r="A2242" t="n">
        <v>198039</v>
      </c>
      <c r="B2242" t="s">
        <v>3585</v>
      </c>
      <c r="C2242" t="s">
        <v>3586</v>
      </c>
      <c r="D2242" t="s">
        <v>3570</v>
      </c>
      <c r="E2242" t="s">
        <v>147</v>
      </c>
      <c r="F2242" t="s">
        <v>173</v>
      </c>
      <c r="G2242" t="s">
        <v>149</v>
      </c>
      <c r="H2242" t="s">
        <v>174</v>
      </c>
      <c r="I2242" t="s">
        <v>186</v>
      </c>
      <c r="J2242" t="s">
        <v>168</v>
      </c>
      <c r="K2242" t="s">
        <v>176</v>
      </c>
      <c r="L2242" t="s">
        <v>155</v>
      </c>
      <c r="M2242" t="s">
        <v>155</v>
      </c>
      <c r="N2242" t="n">
        <v>-82.4255</v>
      </c>
      <c r="O2242" t="n">
        <v>35.308</v>
      </c>
      <c r="P2242" t="n">
        <v>3991</v>
      </c>
      <c r="Q2242" t="n">
        <v>3991</v>
      </c>
      <c r="R2242" t="n">
        <v>62</v>
      </c>
      <c r="S2242" t="n">
        <v>73.2</v>
      </c>
      <c r="T2242" t="n">
        <v>4.8</v>
      </c>
      <c r="U2242" t="n">
        <v>13.8</v>
      </c>
      <c r="V2242" t="n">
        <v>1.6</v>
      </c>
      <c r="W2242" t="n">
        <v>1.1</v>
      </c>
      <c r="X2242" t="n">
        <v>73</v>
      </c>
      <c r="Y2242" t="n">
        <v>47</v>
      </c>
      <c r="Z2242" t="n">
        <v>13</v>
      </c>
      <c r="AA2242" t="n">
        <v>146</v>
      </c>
      <c r="AB2242" t="n">
        <v>37.7</v>
      </c>
      <c r="AC2242"/>
      <c r="AD2242"/>
      <c r="AE2242"/>
      <c r="AF2242" t="n">
        <v>172</v>
      </c>
      <c r="AG2242" t="n">
        <v>33</v>
      </c>
      <c r="AH2242" t="n">
        <v>91</v>
      </c>
      <c r="AI2242" t="n">
        <v>9340</v>
      </c>
      <c r="AJ2242" t="n">
        <v>7084</v>
      </c>
      <c r="AK2242" t="n">
        <v>7462</v>
      </c>
      <c r="AL2242" t="n">
        <v>8336</v>
      </c>
      <c r="AM2242" t="n">
        <v>10832</v>
      </c>
      <c r="AN2242" t="n">
        <v>11138</v>
      </c>
      <c r="AO2242" t="n">
        <v>361</v>
      </c>
      <c r="AP2242"/>
      <c r="AQ2242"/>
      <c r="AR2242"/>
    </row>
    <row r="2243">
      <c r="A2243" t="n">
        <v>198066</v>
      </c>
      <c r="B2243" t="s">
        <v>3587</v>
      </c>
      <c r="C2243" t="s">
        <v>3588</v>
      </c>
      <c r="D2243" t="s">
        <v>3570</v>
      </c>
      <c r="E2243" t="s">
        <v>147</v>
      </c>
      <c r="F2243" t="s">
        <v>162</v>
      </c>
      <c r="G2243" t="s">
        <v>163</v>
      </c>
      <c r="H2243" t="s">
        <v>150</v>
      </c>
      <c r="I2243" t="s">
        <v>175</v>
      </c>
      <c r="J2243" t="s">
        <v>164</v>
      </c>
      <c r="K2243" t="s">
        <v>179</v>
      </c>
      <c r="L2243" t="s">
        <v>155</v>
      </c>
      <c r="M2243" t="s">
        <v>155</v>
      </c>
      <c r="N2243" t="n">
        <v>-82.7295</v>
      </c>
      <c r="O2243" t="n">
        <v>35.2368</v>
      </c>
      <c r="P2243" t="n">
        <v>782</v>
      </c>
      <c r="Q2243" t="n">
        <v>757</v>
      </c>
      <c r="R2243" t="n">
        <v>37.9</v>
      </c>
      <c r="S2243" t="n">
        <v>65.3</v>
      </c>
      <c r="T2243" t="n">
        <v>11.6</v>
      </c>
      <c r="U2243" t="n">
        <v>7.5</v>
      </c>
      <c r="V2243" t="n">
        <v>1.1</v>
      </c>
      <c r="W2243" t="n">
        <v>6.2</v>
      </c>
      <c r="X2243" t="n">
        <v>66</v>
      </c>
      <c r="Y2243"/>
      <c r="Z2243" t="n">
        <v>11</v>
      </c>
      <c r="AA2243" t="n">
        <v>246</v>
      </c>
      <c r="AB2243" t="n">
        <v>39</v>
      </c>
      <c r="AC2243" t="n">
        <v>246</v>
      </c>
      <c r="AD2243" t="n">
        <v>39</v>
      </c>
      <c r="AE2243" t="n">
        <v>26.4</v>
      </c>
      <c r="AF2243" t="n">
        <v>175</v>
      </c>
      <c r="AG2243" t="n">
        <v>38</v>
      </c>
      <c r="AH2243" t="n">
        <v>99</v>
      </c>
      <c r="AI2243" t="n">
        <v>26938</v>
      </c>
      <c r="AJ2243" t="n">
        <v>17493</v>
      </c>
      <c r="AK2243" t="n">
        <v>18803</v>
      </c>
      <c r="AL2243" t="n">
        <v>21716</v>
      </c>
      <c r="AM2243" t="n">
        <v>24695</v>
      </c>
      <c r="AN2243" t="n">
        <v>23961</v>
      </c>
      <c r="AO2243"/>
      <c r="AP2243" t="n">
        <v>164</v>
      </c>
      <c r="AQ2243" t="n">
        <v>4</v>
      </c>
      <c r="AR2243"/>
    </row>
    <row r="2244">
      <c r="A2244" t="n">
        <v>198084</v>
      </c>
      <c r="B2244" t="s">
        <v>3589</v>
      </c>
      <c r="C2244" t="s">
        <v>3590</v>
      </c>
      <c r="D2244" t="s">
        <v>3570</v>
      </c>
      <c r="E2244" t="s">
        <v>147</v>
      </c>
      <c r="F2244" t="s">
        <v>173</v>
      </c>
      <c r="G2244" t="s">
        <v>149</v>
      </c>
      <c r="H2244" t="s">
        <v>174</v>
      </c>
      <c r="I2244" t="s">
        <v>205</v>
      </c>
      <c r="J2244" t="s">
        <v>168</v>
      </c>
      <c r="K2244" t="s">
        <v>176</v>
      </c>
      <c r="L2244" t="s">
        <v>155</v>
      </c>
      <c r="M2244" t="s">
        <v>155</v>
      </c>
      <c r="N2244" t="n">
        <v>-78.2298</v>
      </c>
      <c r="O2244" t="n">
        <v>34.039</v>
      </c>
      <c r="P2244" t="n">
        <v>2295</v>
      </c>
      <c r="Q2244" t="n">
        <v>2295</v>
      </c>
      <c r="R2244" t="n">
        <v>61.9</v>
      </c>
      <c r="S2244" t="n">
        <v>71.6</v>
      </c>
      <c r="T2244" t="n">
        <v>11</v>
      </c>
      <c r="U2244" t="n">
        <v>9.5</v>
      </c>
      <c r="V2244" t="n">
        <v>0.7</v>
      </c>
      <c r="W2244" t="n">
        <v>0</v>
      </c>
      <c r="X2244" t="n">
        <v>65</v>
      </c>
      <c r="Y2244" t="n">
        <v>51</v>
      </c>
      <c r="Z2244" t="n">
        <v>14</v>
      </c>
      <c r="AA2244" t="n">
        <v>190</v>
      </c>
      <c r="AB2244" t="n">
        <v>46.3</v>
      </c>
      <c r="AC2244"/>
      <c r="AD2244"/>
      <c r="AE2244"/>
      <c r="AF2244" t="n">
        <v>188</v>
      </c>
      <c r="AG2244" t="n">
        <v>32</v>
      </c>
      <c r="AH2244" t="n">
        <v>45</v>
      </c>
      <c r="AI2244" t="n">
        <v>9932</v>
      </c>
      <c r="AJ2244" t="n">
        <v>8848</v>
      </c>
      <c r="AK2244" t="n">
        <v>8678</v>
      </c>
      <c r="AL2244" t="n">
        <v>8712</v>
      </c>
      <c r="AM2244"/>
      <c r="AN2244"/>
      <c r="AO2244" t="n">
        <v>328</v>
      </c>
      <c r="AP2244"/>
      <c r="AQ2244"/>
      <c r="AR2244"/>
    </row>
    <row r="2245">
      <c r="A2245" t="n">
        <v>198109</v>
      </c>
      <c r="B2245" t="s">
        <v>3591</v>
      </c>
      <c r="C2245" t="s">
        <v>2328</v>
      </c>
      <c r="D2245" t="s">
        <v>3570</v>
      </c>
      <c r="E2245" t="s">
        <v>147</v>
      </c>
      <c r="F2245" t="s">
        <v>162</v>
      </c>
      <c r="G2245" t="s">
        <v>163</v>
      </c>
      <c r="H2245" t="s">
        <v>150</v>
      </c>
      <c r="I2245" t="s">
        <v>151</v>
      </c>
      <c r="J2245" t="s">
        <v>164</v>
      </c>
      <c r="K2245" t="s">
        <v>209</v>
      </c>
      <c r="L2245" t="s">
        <v>155</v>
      </c>
      <c r="M2245" t="s">
        <v>155</v>
      </c>
      <c r="N2245" t="n">
        <v>-80.6008</v>
      </c>
      <c r="O2245" t="n">
        <v>35.44</v>
      </c>
      <c r="P2245" t="n">
        <v>637</v>
      </c>
      <c r="Q2245" t="n">
        <v>547</v>
      </c>
      <c r="R2245" t="n">
        <v>92.7</v>
      </c>
      <c r="S2245" t="n">
        <v>62.3</v>
      </c>
      <c r="T2245" t="n">
        <v>20.5</v>
      </c>
      <c r="U2245" t="n">
        <v>8.6</v>
      </c>
      <c r="V2245" t="n">
        <v>2.9</v>
      </c>
      <c r="W2245" t="n">
        <v>0</v>
      </c>
      <c r="X2245"/>
      <c r="Y2245"/>
      <c r="Z2245" t="n">
        <v>8</v>
      </c>
      <c r="AA2245" t="n">
        <v>11</v>
      </c>
      <c r="AB2245" t="n">
        <v>45.5</v>
      </c>
      <c r="AC2245" t="n">
        <v>11</v>
      </c>
      <c r="AD2245"/>
      <c r="AE2245"/>
      <c r="AF2245" t="n">
        <v>9</v>
      </c>
      <c r="AG2245" t="n">
        <v>28</v>
      </c>
      <c r="AH2245" t="n">
        <v>63</v>
      </c>
      <c r="AI2245" t="n">
        <v>14344</v>
      </c>
      <c r="AJ2245" t="n">
        <v>9174</v>
      </c>
      <c r="AK2245" t="n">
        <v>13016</v>
      </c>
      <c r="AL2245" t="n">
        <v>14264</v>
      </c>
      <c r="AM2245" t="n">
        <v>19664</v>
      </c>
      <c r="AN2245" t="n">
        <v>24431</v>
      </c>
      <c r="AO2245" t="n">
        <v>115</v>
      </c>
      <c r="AP2245" t="n">
        <v>50</v>
      </c>
      <c r="AQ2245" t="n">
        <v>54</v>
      </c>
      <c r="AR2245"/>
    </row>
    <row r="2246">
      <c r="A2246" t="n">
        <v>198118</v>
      </c>
      <c r="B2246" t="s">
        <v>3592</v>
      </c>
      <c r="C2246" t="s">
        <v>3275</v>
      </c>
      <c r="D2246" t="s">
        <v>3570</v>
      </c>
      <c r="E2246" t="s">
        <v>147</v>
      </c>
      <c r="F2246" t="s">
        <v>173</v>
      </c>
      <c r="G2246" t="s">
        <v>149</v>
      </c>
      <c r="H2246" t="s">
        <v>174</v>
      </c>
      <c r="I2246" t="s">
        <v>186</v>
      </c>
      <c r="J2246" t="s">
        <v>168</v>
      </c>
      <c r="K2246" t="s">
        <v>176</v>
      </c>
      <c r="L2246" t="s">
        <v>155</v>
      </c>
      <c r="M2246" t="s">
        <v>155</v>
      </c>
      <c r="N2246" t="n">
        <v>-81.4841</v>
      </c>
      <c r="O2246" t="n">
        <v>35.8546</v>
      </c>
      <c r="P2246" t="n">
        <v>4721</v>
      </c>
      <c r="Q2246" t="n">
        <v>4721</v>
      </c>
      <c r="R2246" t="n">
        <v>61</v>
      </c>
      <c r="S2246" t="n">
        <v>77.4</v>
      </c>
      <c r="T2246" t="n">
        <v>4.8</v>
      </c>
      <c r="U2246" t="n">
        <v>9.2</v>
      </c>
      <c r="V2246" t="n">
        <v>1.4</v>
      </c>
      <c r="W2246" t="n">
        <v>0.6</v>
      </c>
      <c r="X2246" t="n">
        <v>68</v>
      </c>
      <c r="Y2246" t="n">
        <v>52</v>
      </c>
      <c r="Z2246" t="n">
        <v>15</v>
      </c>
      <c r="AA2246" t="n">
        <v>372</v>
      </c>
      <c r="AB2246" t="n">
        <v>39.8</v>
      </c>
      <c r="AC2246"/>
      <c r="AD2246"/>
      <c r="AE2246"/>
      <c r="AF2246" t="n">
        <v>273</v>
      </c>
      <c r="AG2246" t="n">
        <v>29</v>
      </c>
      <c r="AH2246" t="n">
        <v>38</v>
      </c>
      <c r="AI2246" t="n">
        <v>7025</v>
      </c>
      <c r="AJ2246" t="n">
        <v>4700</v>
      </c>
      <c r="AK2246" t="n">
        <v>5543</v>
      </c>
      <c r="AL2246" t="n">
        <v>6613</v>
      </c>
      <c r="AM2246" t="n">
        <v>9407</v>
      </c>
      <c r="AN2246"/>
      <c r="AO2246" t="n">
        <v>680</v>
      </c>
      <c r="AP2246"/>
      <c r="AQ2246"/>
      <c r="AR2246"/>
    </row>
    <row r="2247">
      <c r="A2247" t="n">
        <v>198136</v>
      </c>
      <c r="B2247" t="s">
        <v>3593</v>
      </c>
      <c r="C2247" t="s">
        <v>3594</v>
      </c>
      <c r="D2247" t="s">
        <v>3570</v>
      </c>
      <c r="E2247" t="s">
        <v>147</v>
      </c>
      <c r="F2247" t="s">
        <v>162</v>
      </c>
      <c r="G2247" t="s">
        <v>163</v>
      </c>
      <c r="H2247" t="s">
        <v>150</v>
      </c>
      <c r="I2247" t="s">
        <v>175</v>
      </c>
      <c r="J2247" t="s">
        <v>152</v>
      </c>
      <c r="K2247" t="s">
        <v>159</v>
      </c>
      <c r="L2247" t="s">
        <v>155</v>
      </c>
      <c r="M2247" t="s">
        <v>155</v>
      </c>
      <c r="N2247" t="n">
        <v>-78.7382</v>
      </c>
      <c r="O2247" t="n">
        <v>35.4091</v>
      </c>
      <c r="P2247" t="n">
        <v>5969</v>
      </c>
      <c r="Q2247" t="n">
        <v>3497</v>
      </c>
      <c r="R2247" t="n">
        <v>50.4</v>
      </c>
      <c r="S2247" t="n">
        <v>56.6</v>
      </c>
      <c r="T2247" t="n">
        <v>16.9</v>
      </c>
      <c r="U2247" t="n">
        <v>12.1</v>
      </c>
      <c r="V2247" t="n">
        <v>2.2</v>
      </c>
      <c r="W2247" t="n">
        <v>2.4</v>
      </c>
      <c r="X2247" t="n">
        <v>75</v>
      </c>
      <c r="Y2247" t="n">
        <v>24</v>
      </c>
      <c r="Z2247" t="n">
        <v>13</v>
      </c>
      <c r="AA2247" t="n">
        <v>777</v>
      </c>
      <c r="AB2247" t="n">
        <v>55.9</v>
      </c>
      <c r="AC2247" t="n">
        <v>774</v>
      </c>
      <c r="AD2247" t="n">
        <v>54.8</v>
      </c>
      <c r="AE2247" t="n">
        <v>41.2</v>
      </c>
      <c r="AF2247" t="n">
        <v>493</v>
      </c>
      <c r="AG2247" t="n">
        <v>33</v>
      </c>
      <c r="AH2247" t="n">
        <v>89</v>
      </c>
      <c r="AI2247" t="n">
        <v>24517</v>
      </c>
      <c r="AJ2247" t="n">
        <v>18276</v>
      </c>
      <c r="AK2247" t="n">
        <v>20251</v>
      </c>
      <c r="AL2247" t="n">
        <v>19451</v>
      </c>
      <c r="AM2247" t="n">
        <v>26703</v>
      </c>
      <c r="AN2247" t="n">
        <v>31975</v>
      </c>
      <c r="AO2247" t="n">
        <v>30</v>
      </c>
      <c r="AP2247" t="n">
        <v>720</v>
      </c>
      <c r="AQ2247" t="n">
        <v>268</v>
      </c>
      <c r="AR2247" t="n">
        <v>416</v>
      </c>
    </row>
    <row r="2248">
      <c r="A2248" t="n">
        <v>198154</v>
      </c>
      <c r="B2248" t="s">
        <v>3595</v>
      </c>
      <c r="C2248" t="s">
        <v>705</v>
      </c>
      <c r="D2248" t="s">
        <v>3570</v>
      </c>
      <c r="E2248" t="s">
        <v>147</v>
      </c>
      <c r="F2248" t="s">
        <v>173</v>
      </c>
      <c r="G2248" t="s">
        <v>149</v>
      </c>
      <c r="H2248" t="s">
        <v>174</v>
      </c>
      <c r="I2248" t="s">
        <v>151</v>
      </c>
      <c r="J2248" t="s">
        <v>238</v>
      </c>
      <c r="K2248" t="s">
        <v>176</v>
      </c>
      <c r="L2248" t="s">
        <v>155</v>
      </c>
      <c r="M2248" t="s">
        <v>155</v>
      </c>
      <c r="N2248" t="n">
        <v>-77.9483</v>
      </c>
      <c r="O2248" t="n">
        <v>34.2406</v>
      </c>
      <c r="P2248" t="n">
        <v>22750</v>
      </c>
      <c r="Q2248" t="n">
        <v>22750</v>
      </c>
      <c r="R2248" t="n">
        <v>49.2</v>
      </c>
      <c r="S2248" t="n">
        <v>68.3</v>
      </c>
      <c r="T2248" t="n">
        <v>12.8</v>
      </c>
      <c r="U2248" t="n">
        <v>10.5</v>
      </c>
      <c r="V2248" t="n">
        <v>1.2</v>
      </c>
      <c r="W2248" t="n">
        <v>0.7</v>
      </c>
      <c r="X2248" t="n">
        <v>68</v>
      </c>
      <c r="Y2248" t="n">
        <v>60</v>
      </c>
      <c r="Z2248" t="n">
        <v>13</v>
      </c>
      <c r="AA2248" t="n">
        <v>814</v>
      </c>
      <c r="AB2248" t="n">
        <v>33.5</v>
      </c>
      <c r="AC2248"/>
      <c r="AD2248"/>
      <c r="AE2248"/>
      <c r="AF2248" t="n">
        <v>614</v>
      </c>
      <c r="AG2248" t="n">
        <v>18</v>
      </c>
      <c r="AH2248" t="n">
        <v>22</v>
      </c>
      <c r="AI2248" t="n">
        <v>6669</v>
      </c>
      <c r="AJ2248" t="n">
        <v>3857</v>
      </c>
      <c r="AK2248" t="n">
        <v>4647</v>
      </c>
      <c r="AL2248" t="n">
        <v>5301</v>
      </c>
      <c r="AM2248" t="n">
        <v>13137</v>
      </c>
      <c r="AN2248" t="n">
        <v>13464</v>
      </c>
      <c r="AO2248" t="n">
        <v>1317</v>
      </c>
      <c r="AP2248"/>
      <c r="AQ2248"/>
      <c r="AR2248"/>
    </row>
    <row r="2249">
      <c r="A2249" t="n">
        <v>198206</v>
      </c>
      <c r="B2249" t="s">
        <v>3596</v>
      </c>
      <c r="C2249" t="s">
        <v>3597</v>
      </c>
      <c r="D2249" t="s">
        <v>3570</v>
      </c>
      <c r="E2249" t="s">
        <v>147</v>
      </c>
      <c r="F2249" t="s">
        <v>173</v>
      </c>
      <c r="G2249" t="s">
        <v>149</v>
      </c>
      <c r="H2249" t="s">
        <v>174</v>
      </c>
      <c r="I2249" t="s">
        <v>175</v>
      </c>
      <c r="J2249" t="s">
        <v>168</v>
      </c>
      <c r="K2249" t="s">
        <v>176</v>
      </c>
      <c r="L2249" t="s">
        <v>155</v>
      </c>
      <c r="M2249" t="s">
        <v>155</v>
      </c>
      <c r="N2249" t="n">
        <v>-76.7555</v>
      </c>
      <c r="O2249" t="n">
        <v>34.7237</v>
      </c>
      <c r="P2249" t="n">
        <v>2135</v>
      </c>
      <c r="Q2249" t="n">
        <v>2135</v>
      </c>
      <c r="R2249" t="n">
        <v>64.9</v>
      </c>
      <c r="S2249" t="n">
        <v>77.3</v>
      </c>
      <c r="T2249" t="n">
        <v>7.1</v>
      </c>
      <c r="U2249" t="n">
        <v>8</v>
      </c>
      <c r="V2249" t="n">
        <v>1.4</v>
      </c>
      <c r="W2249" t="n">
        <v>0.3</v>
      </c>
      <c r="X2249" t="n">
        <v>77</v>
      </c>
      <c r="Y2249" t="n">
        <v>51</v>
      </c>
      <c r="Z2249" t="n">
        <v>13</v>
      </c>
      <c r="AA2249" t="n">
        <v>118</v>
      </c>
      <c r="AB2249" t="n">
        <v>41.5</v>
      </c>
      <c r="AC2249"/>
      <c r="AD2249"/>
      <c r="AE2249"/>
      <c r="AF2249" t="n">
        <v>173</v>
      </c>
      <c r="AG2249" t="n">
        <v>38</v>
      </c>
      <c r="AH2249" t="n">
        <v>77</v>
      </c>
      <c r="AI2249" t="n">
        <v>13524</v>
      </c>
      <c r="AJ2249" t="n">
        <v>11159</v>
      </c>
      <c r="AK2249" t="n">
        <v>12667</v>
      </c>
      <c r="AL2249" t="n">
        <v>15726</v>
      </c>
      <c r="AM2249"/>
      <c r="AN2249"/>
      <c r="AO2249" t="n">
        <v>218</v>
      </c>
      <c r="AP2249"/>
      <c r="AQ2249"/>
      <c r="AR2249"/>
    </row>
    <row r="2250">
      <c r="A2250" t="n">
        <v>198215</v>
      </c>
      <c r="B2250" t="s">
        <v>3598</v>
      </c>
      <c r="C2250" t="s">
        <v>2217</v>
      </c>
      <c r="D2250" t="s">
        <v>3570</v>
      </c>
      <c r="E2250" t="s">
        <v>147</v>
      </c>
      <c r="F2250" t="s">
        <v>162</v>
      </c>
      <c r="G2250" t="s">
        <v>163</v>
      </c>
      <c r="H2250" t="s">
        <v>150</v>
      </c>
      <c r="I2250" t="s">
        <v>186</v>
      </c>
      <c r="J2250" t="s">
        <v>168</v>
      </c>
      <c r="K2250" t="s">
        <v>179</v>
      </c>
      <c r="L2250" t="s">
        <v>155</v>
      </c>
      <c r="M2250" t="s">
        <v>155</v>
      </c>
      <c r="N2250" t="n">
        <v>-80.4828</v>
      </c>
      <c r="O2250" t="n">
        <v>35.6914</v>
      </c>
      <c r="P2250" t="n">
        <v>1338</v>
      </c>
      <c r="Q2250" t="n">
        <v>1255</v>
      </c>
      <c r="R2250" t="n">
        <v>53.1</v>
      </c>
      <c r="S2250" t="n">
        <v>50.2</v>
      </c>
      <c r="T2250" t="n">
        <v>20.2</v>
      </c>
      <c r="U2250" t="n">
        <v>10.1</v>
      </c>
      <c r="V2250" t="n">
        <v>0.6</v>
      </c>
      <c r="W2250" t="n">
        <v>6.1</v>
      </c>
      <c r="X2250" t="n">
        <v>73</v>
      </c>
      <c r="Y2250"/>
      <c r="Z2250" t="n">
        <v>12</v>
      </c>
      <c r="AA2250" t="n">
        <v>332</v>
      </c>
      <c r="AB2250" t="n">
        <v>52.1</v>
      </c>
      <c r="AC2250" t="n">
        <v>332</v>
      </c>
      <c r="AD2250" t="n">
        <v>52.1</v>
      </c>
      <c r="AE2250" t="n">
        <v>44.9</v>
      </c>
      <c r="AF2250" t="n">
        <v>298</v>
      </c>
      <c r="AG2250" t="n">
        <v>39</v>
      </c>
      <c r="AH2250" t="n">
        <v>97</v>
      </c>
      <c r="AI2250" t="n">
        <v>18319</v>
      </c>
      <c r="AJ2250" t="n">
        <v>15892</v>
      </c>
      <c r="AK2250" t="n">
        <v>13838</v>
      </c>
      <c r="AL2250" t="n">
        <v>14971</v>
      </c>
      <c r="AM2250" t="n">
        <v>19531</v>
      </c>
      <c r="AN2250" t="n">
        <v>25348</v>
      </c>
      <c r="AO2250"/>
      <c r="AP2250" t="n">
        <v>249</v>
      </c>
      <c r="AQ2250" t="n">
        <v>45</v>
      </c>
      <c r="AR2250"/>
    </row>
    <row r="2251">
      <c r="A2251" t="n">
        <v>198233</v>
      </c>
      <c r="B2251" t="s">
        <v>3599</v>
      </c>
      <c r="C2251" t="s">
        <v>3600</v>
      </c>
      <c r="D2251" t="s">
        <v>3570</v>
      </c>
      <c r="E2251" t="s">
        <v>147</v>
      </c>
      <c r="F2251" t="s">
        <v>173</v>
      </c>
      <c r="G2251" t="s">
        <v>149</v>
      </c>
      <c r="H2251" t="s">
        <v>174</v>
      </c>
      <c r="I2251" t="s">
        <v>151</v>
      </c>
      <c r="J2251" t="s">
        <v>168</v>
      </c>
      <c r="K2251" t="s">
        <v>176</v>
      </c>
      <c r="L2251" t="s">
        <v>155</v>
      </c>
      <c r="M2251" t="s">
        <v>155</v>
      </c>
      <c r="N2251" t="n">
        <v>-81.2879</v>
      </c>
      <c r="O2251" t="n">
        <v>35.6997</v>
      </c>
      <c r="P2251" t="n">
        <v>5758</v>
      </c>
      <c r="Q2251" t="n">
        <v>5758</v>
      </c>
      <c r="R2251" t="n">
        <v>56.6</v>
      </c>
      <c r="S2251" t="n">
        <v>64.8</v>
      </c>
      <c r="T2251" t="n">
        <v>6.6</v>
      </c>
      <c r="U2251" t="n">
        <v>15.2</v>
      </c>
      <c r="V2251" t="n">
        <v>6.1</v>
      </c>
      <c r="W2251" t="n">
        <v>1.2</v>
      </c>
      <c r="X2251" t="n">
        <v>69</v>
      </c>
      <c r="Y2251" t="n">
        <v>55</v>
      </c>
      <c r="Z2251" t="n">
        <v>13</v>
      </c>
      <c r="AA2251" t="n">
        <v>306</v>
      </c>
      <c r="AB2251" t="n">
        <v>35.6</v>
      </c>
      <c r="AC2251"/>
      <c r="AD2251"/>
      <c r="AE2251"/>
      <c r="AF2251" t="n">
        <v>384</v>
      </c>
      <c r="AG2251" t="n">
        <v>33</v>
      </c>
      <c r="AH2251" t="n">
        <v>68</v>
      </c>
      <c r="AI2251" t="n">
        <v>9821</v>
      </c>
      <c r="AJ2251" t="n">
        <v>8728</v>
      </c>
      <c r="AK2251" t="n">
        <v>9310</v>
      </c>
      <c r="AL2251" t="n">
        <v>10862</v>
      </c>
      <c r="AM2251" t="n">
        <v>11295</v>
      </c>
      <c r="AN2251"/>
      <c r="AO2251" t="n">
        <v>752</v>
      </c>
      <c r="AP2251"/>
      <c r="AQ2251"/>
      <c r="AR2251"/>
    </row>
    <row r="2252">
      <c r="A2252" t="n">
        <v>198251</v>
      </c>
      <c r="B2252" t="s">
        <v>3601</v>
      </c>
      <c r="C2252" t="s">
        <v>1225</v>
      </c>
      <c r="D2252" t="s">
        <v>3570</v>
      </c>
      <c r="E2252" t="s">
        <v>147</v>
      </c>
      <c r="F2252" t="s">
        <v>173</v>
      </c>
      <c r="G2252" t="s">
        <v>149</v>
      </c>
      <c r="H2252" t="s">
        <v>174</v>
      </c>
      <c r="I2252" t="s">
        <v>175</v>
      </c>
      <c r="J2252" t="s">
        <v>152</v>
      </c>
      <c r="K2252" t="s">
        <v>176</v>
      </c>
      <c r="L2252" t="s">
        <v>155</v>
      </c>
      <c r="M2252" t="s">
        <v>155</v>
      </c>
      <c r="N2252" t="n">
        <v>-79.1436</v>
      </c>
      <c r="O2252" t="n">
        <v>35.4719</v>
      </c>
      <c r="P2252" t="n">
        <v>6905</v>
      </c>
      <c r="Q2252" t="n">
        <v>6905</v>
      </c>
      <c r="R2252" t="n">
        <v>65.1</v>
      </c>
      <c r="S2252" t="n">
        <v>49.6</v>
      </c>
      <c r="T2252" t="n">
        <v>17.2</v>
      </c>
      <c r="U2252" t="n">
        <v>22.5</v>
      </c>
      <c r="V2252" t="n">
        <v>1.4</v>
      </c>
      <c r="W2252" t="n">
        <v>0.1</v>
      </c>
      <c r="X2252" t="n">
        <v>68</v>
      </c>
      <c r="Y2252" t="n">
        <v>51</v>
      </c>
      <c r="Z2252" t="n">
        <v>13</v>
      </c>
      <c r="AA2252" t="n">
        <v>450</v>
      </c>
      <c r="AB2252" t="n">
        <v>41.3</v>
      </c>
      <c r="AC2252"/>
      <c r="AD2252"/>
      <c r="AE2252"/>
      <c r="AF2252" t="n">
        <v>435</v>
      </c>
      <c r="AG2252" t="n">
        <v>25</v>
      </c>
      <c r="AH2252" t="n">
        <v>38</v>
      </c>
      <c r="AI2252" t="n">
        <v>2153</v>
      </c>
      <c r="AJ2252" t="n">
        <v>279</v>
      </c>
      <c r="AK2252" t="n">
        <v>573</v>
      </c>
      <c r="AL2252" t="n">
        <v>1048</v>
      </c>
      <c r="AM2252" t="n">
        <v>2349</v>
      </c>
      <c r="AN2252"/>
      <c r="AO2252" t="n">
        <v>614</v>
      </c>
      <c r="AP2252"/>
      <c r="AQ2252"/>
      <c r="AR2252"/>
    </row>
    <row r="2253">
      <c r="A2253" t="n">
        <v>198260</v>
      </c>
      <c r="B2253" t="s">
        <v>3602</v>
      </c>
      <c r="C2253" t="s">
        <v>3603</v>
      </c>
      <c r="D2253" t="s">
        <v>3570</v>
      </c>
      <c r="E2253" t="s">
        <v>147</v>
      </c>
      <c r="F2253" t="s">
        <v>173</v>
      </c>
      <c r="G2253" t="s">
        <v>149</v>
      </c>
      <c r="H2253" t="s">
        <v>174</v>
      </c>
      <c r="I2253" t="s">
        <v>151</v>
      </c>
      <c r="J2253" t="s">
        <v>238</v>
      </c>
      <c r="K2253" t="s">
        <v>176</v>
      </c>
      <c r="L2253" t="s">
        <v>155</v>
      </c>
      <c r="M2253" t="s">
        <v>155</v>
      </c>
      <c r="N2253" t="n">
        <v>-80.8298</v>
      </c>
      <c r="O2253" t="n">
        <v>35.2178</v>
      </c>
      <c r="P2253" t="n">
        <v>24699</v>
      </c>
      <c r="Q2253" t="n">
        <v>24699</v>
      </c>
      <c r="R2253" t="n">
        <v>59</v>
      </c>
      <c r="S2253" t="n">
        <v>40.3</v>
      </c>
      <c r="T2253" t="n">
        <v>28.4</v>
      </c>
      <c r="U2253" t="n">
        <v>15</v>
      </c>
      <c r="V2253" t="n">
        <v>5.5</v>
      </c>
      <c r="W2253" t="n">
        <v>4.7</v>
      </c>
      <c r="X2253" t="n">
        <v>70</v>
      </c>
      <c r="Y2253" t="n">
        <v>49</v>
      </c>
      <c r="Z2253" t="n">
        <v>15</v>
      </c>
      <c r="AA2253" t="n">
        <v>1138</v>
      </c>
      <c r="AB2253" t="n">
        <v>26.4</v>
      </c>
      <c r="AC2253"/>
      <c r="AD2253"/>
      <c r="AE2253"/>
      <c r="AF2253" t="n">
        <v>983</v>
      </c>
      <c r="AG2253" t="n">
        <v>39</v>
      </c>
      <c r="AH2253" t="n">
        <v>62</v>
      </c>
      <c r="AI2253" t="n">
        <v>4601</v>
      </c>
      <c r="AJ2253" t="n">
        <v>3550</v>
      </c>
      <c r="AK2253" t="n">
        <v>4969</v>
      </c>
      <c r="AL2253" t="n">
        <v>3912</v>
      </c>
      <c r="AM2253" t="n">
        <v>5760</v>
      </c>
      <c r="AN2253"/>
      <c r="AO2253" t="n">
        <v>2229</v>
      </c>
      <c r="AP2253"/>
      <c r="AQ2253"/>
      <c r="AR2253"/>
    </row>
    <row r="2254">
      <c r="A2254" t="n">
        <v>198303</v>
      </c>
      <c r="B2254" t="s">
        <v>3604</v>
      </c>
      <c r="C2254" t="s">
        <v>3605</v>
      </c>
      <c r="D2254" t="s">
        <v>3570</v>
      </c>
      <c r="E2254" t="s">
        <v>147</v>
      </c>
      <c r="F2254" t="s">
        <v>162</v>
      </c>
      <c r="G2254" t="s">
        <v>163</v>
      </c>
      <c r="H2254" t="s">
        <v>150</v>
      </c>
      <c r="I2254" t="s">
        <v>205</v>
      </c>
      <c r="J2254" t="s">
        <v>164</v>
      </c>
      <c r="K2254" t="s">
        <v>179</v>
      </c>
      <c r="L2254" t="s">
        <v>155</v>
      </c>
      <c r="M2254" t="s">
        <v>155</v>
      </c>
      <c r="N2254" t="n">
        <v>-77.0991</v>
      </c>
      <c r="O2254" t="n">
        <v>36.4363</v>
      </c>
      <c r="P2254" t="n">
        <v>969</v>
      </c>
      <c r="Q2254" t="n">
        <v>851</v>
      </c>
      <c r="R2254" t="n">
        <v>39.6</v>
      </c>
      <c r="S2254" t="n">
        <v>19.2</v>
      </c>
      <c r="T2254" t="n">
        <v>57</v>
      </c>
      <c r="U2254" t="n">
        <v>4</v>
      </c>
      <c r="V2254" t="n">
        <v>0.1</v>
      </c>
      <c r="W2254" t="n">
        <v>6.9</v>
      </c>
      <c r="X2254" t="n">
        <v>57</v>
      </c>
      <c r="Y2254"/>
      <c r="Z2254" t="n">
        <v>15</v>
      </c>
      <c r="AA2254" t="n">
        <v>526</v>
      </c>
      <c r="AB2254" t="n">
        <v>28.5</v>
      </c>
      <c r="AC2254" t="n">
        <v>526</v>
      </c>
      <c r="AD2254" t="n">
        <v>28.5</v>
      </c>
      <c r="AE2254" t="n">
        <v>18.4</v>
      </c>
      <c r="AF2254" t="n">
        <v>215</v>
      </c>
      <c r="AG2254" t="n">
        <v>61</v>
      </c>
      <c r="AH2254" t="n">
        <v>96</v>
      </c>
      <c r="AI2254" t="n">
        <v>15845</v>
      </c>
      <c r="AJ2254" t="n">
        <v>14377</v>
      </c>
      <c r="AK2254" t="n">
        <v>13289</v>
      </c>
      <c r="AL2254" t="n">
        <v>18449</v>
      </c>
      <c r="AM2254" t="n">
        <v>17407</v>
      </c>
      <c r="AN2254" t="n">
        <v>22454</v>
      </c>
      <c r="AO2254" t="n">
        <v>1</v>
      </c>
      <c r="AP2254" t="n">
        <v>154</v>
      </c>
      <c r="AQ2254" t="n">
        <v>41</v>
      </c>
      <c r="AR2254"/>
    </row>
    <row r="2255">
      <c r="A2255" t="n">
        <v>198321</v>
      </c>
      <c r="B2255" t="s">
        <v>3606</v>
      </c>
      <c r="C2255" t="s">
        <v>3607</v>
      </c>
      <c r="D2255" t="s">
        <v>3570</v>
      </c>
      <c r="E2255" t="s">
        <v>147</v>
      </c>
      <c r="F2255" t="s">
        <v>173</v>
      </c>
      <c r="G2255" t="s">
        <v>149</v>
      </c>
      <c r="H2255" t="s">
        <v>174</v>
      </c>
      <c r="I2255" t="s">
        <v>175</v>
      </c>
      <c r="J2255" t="s">
        <v>168</v>
      </c>
      <c r="K2255" t="s">
        <v>176</v>
      </c>
      <c r="L2255" t="s">
        <v>155</v>
      </c>
      <c r="M2255" t="s">
        <v>155</v>
      </c>
      <c r="N2255" t="n">
        <v>-81.4929</v>
      </c>
      <c r="O2255" t="n">
        <v>35.2798</v>
      </c>
      <c r="P2255" t="n">
        <v>3741</v>
      </c>
      <c r="Q2255" t="n">
        <v>3741</v>
      </c>
      <c r="R2255" t="n">
        <v>66.3</v>
      </c>
      <c r="S2255" t="n">
        <v>64.2</v>
      </c>
      <c r="T2255" t="n">
        <v>20.5</v>
      </c>
      <c r="U2255" t="n">
        <v>6.3</v>
      </c>
      <c r="V2255" t="n">
        <v>1.1</v>
      </c>
      <c r="W2255" t="n">
        <v>0.5</v>
      </c>
      <c r="X2255" t="n">
        <v>32</v>
      </c>
      <c r="Y2255" t="n">
        <v>45</v>
      </c>
      <c r="Z2255" t="n">
        <v>15</v>
      </c>
      <c r="AA2255" t="n">
        <v>104</v>
      </c>
      <c r="AB2255" t="n">
        <v>10.6</v>
      </c>
      <c r="AC2255"/>
      <c r="AD2255"/>
      <c r="AE2255"/>
      <c r="AF2255" t="n">
        <v>108</v>
      </c>
      <c r="AG2255" t="n">
        <v>48</v>
      </c>
      <c r="AH2255" t="n">
        <v>78</v>
      </c>
      <c r="AI2255" t="n">
        <v>57</v>
      </c>
      <c r="AJ2255" t="n">
        <v>-27</v>
      </c>
      <c r="AK2255" t="n">
        <v>1095</v>
      </c>
      <c r="AL2255" t="n">
        <v>1103</v>
      </c>
      <c r="AM2255" t="n">
        <v>3456</v>
      </c>
      <c r="AN2255"/>
      <c r="AO2255" t="n">
        <v>376</v>
      </c>
      <c r="AP2255"/>
      <c r="AQ2255"/>
      <c r="AR2255"/>
    </row>
    <row r="2256">
      <c r="A2256" t="n">
        <v>198330</v>
      </c>
      <c r="B2256" t="s">
        <v>3608</v>
      </c>
      <c r="C2256" t="s">
        <v>218</v>
      </c>
      <c r="D2256" t="s">
        <v>3570</v>
      </c>
      <c r="E2256" t="s">
        <v>147</v>
      </c>
      <c r="F2256" t="s">
        <v>173</v>
      </c>
      <c r="G2256" t="s">
        <v>149</v>
      </c>
      <c r="H2256" t="s">
        <v>174</v>
      </c>
      <c r="I2256" t="s">
        <v>151</v>
      </c>
      <c r="J2256" t="s">
        <v>168</v>
      </c>
      <c r="K2256" t="s">
        <v>176</v>
      </c>
      <c r="L2256" t="s">
        <v>155</v>
      </c>
      <c r="M2256" t="s">
        <v>155</v>
      </c>
      <c r="N2256" t="n">
        <v>-77.3848</v>
      </c>
      <c r="O2256" t="n">
        <v>34.7717</v>
      </c>
      <c r="P2256" t="n">
        <v>4860</v>
      </c>
      <c r="Q2256" t="n">
        <v>4860</v>
      </c>
      <c r="R2256" t="n">
        <v>62.3</v>
      </c>
      <c r="S2256" t="n">
        <v>56.8</v>
      </c>
      <c r="T2256" t="n">
        <v>18.2</v>
      </c>
      <c r="U2256" t="n">
        <v>17.4</v>
      </c>
      <c r="V2256" t="n">
        <v>4</v>
      </c>
      <c r="W2256" t="n">
        <v>1.2</v>
      </c>
      <c r="X2256" t="n">
        <v>71</v>
      </c>
      <c r="Y2256" t="n">
        <v>37</v>
      </c>
      <c r="Z2256" t="n">
        <v>14</v>
      </c>
      <c r="AA2256" t="n">
        <v>395</v>
      </c>
      <c r="AB2256" t="n">
        <v>42</v>
      </c>
      <c r="AC2256"/>
      <c r="AD2256"/>
      <c r="AE2256"/>
      <c r="AF2256" t="n">
        <v>379</v>
      </c>
      <c r="AG2256" t="n">
        <v>31</v>
      </c>
      <c r="AH2256" t="n">
        <v>44</v>
      </c>
      <c r="AI2256" t="n">
        <v>9243</v>
      </c>
      <c r="AJ2256" t="n">
        <v>7436</v>
      </c>
      <c r="AK2256" t="n">
        <v>7411</v>
      </c>
      <c r="AL2256" t="n">
        <v>8555</v>
      </c>
      <c r="AM2256" t="n">
        <v>6965</v>
      </c>
      <c r="AN2256"/>
      <c r="AO2256" t="n">
        <v>640</v>
      </c>
      <c r="AP2256"/>
      <c r="AQ2256"/>
      <c r="AR2256"/>
    </row>
    <row r="2257">
      <c r="A2257" t="n">
        <v>198367</v>
      </c>
      <c r="B2257" t="s">
        <v>3609</v>
      </c>
      <c r="C2257" t="s">
        <v>3610</v>
      </c>
      <c r="D2257" t="s">
        <v>3570</v>
      </c>
      <c r="E2257" t="s">
        <v>147</v>
      </c>
      <c r="F2257" t="s">
        <v>173</v>
      </c>
      <c r="G2257" t="s">
        <v>149</v>
      </c>
      <c r="H2257" t="s">
        <v>174</v>
      </c>
      <c r="I2257" t="s">
        <v>175</v>
      </c>
      <c r="J2257" t="s">
        <v>168</v>
      </c>
      <c r="K2257" t="s">
        <v>176</v>
      </c>
      <c r="L2257" t="s">
        <v>155</v>
      </c>
      <c r="M2257" t="s">
        <v>155</v>
      </c>
      <c r="N2257" t="n">
        <v>-77.1022</v>
      </c>
      <c r="O2257" t="n">
        <v>35.1115</v>
      </c>
      <c r="P2257" t="n">
        <v>3583</v>
      </c>
      <c r="Q2257" t="n">
        <v>3583</v>
      </c>
      <c r="R2257" t="n">
        <v>59</v>
      </c>
      <c r="S2257" t="n">
        <v>58.2</v>
      </c>
      <c r="T2257" t="n">
        <v>16.6</v>
      </c>
      <c r="U2257" t="n">
        <v>9.5</v>
      </c>
      <c r="V2257" t="n">
        <v>4.3</v>
      </c>
      <c r="W2257" t="n">
        <v>1</v>
      </c>
      <c r="X2257" t="n">
        <v>62</v>
      </c>
      <c r="Y2257" t="n">
        <v>53</v>
      </c>
      <c r="Z2257" t="n">
        <v>13</v>
      </c>
      <c r="AA2257" t="n">
        <v>118</v>
      </c>
      <c r="AB2257" t="n">
        <v>45.8</v>
      </c>
      <c r="AC2257"/>
      <c r="AD2257"/>
      <c r="AE2257"/>
      <c r="AF2257" t="n">
        <v>138</v>
      </c>
      <c r="AG2257" t="n">
        <v>34</v>
      </c>
      <c r="AH2257" t="n">
        <v>46</v>
      </c>
      <c r="AI2257" t="n">
        <v>5425</v>
      </c>
      <c r="AJ2257" t="n">
        <v>3923</v>
      </c>
      <c r="AK2257" t="n">
        <v>4601</v>
      </c>
      <c r="AL2257" t="n">
        <v>5138</v>
      </c>
      <c r="AM2257" t="n">
        <v>5786</v>
      </c>
      <c r="AN2257"/>
      <c r="AO2257" t="n">
        <v>499</v>
      </c>
      <c r="AP2257"/>
      <c r="AQ2257"/>
      <c r="AR2257"/>
    </row>
    <row r="2258">
      <c r="A2258" t="n">
        <v>198376</v>
      </c>
      <c r="B2258" t="s">
        <v>3611</v>
      </c>
      <c r="C2258" t="s">
        <v>1372</v>
      </c>
      <c r="D2258" t="s">
        <v>3570</v>
      </c>
      <c r="E2258" t="s">
        <v>147</v>
      </c>
      <c r="F2258" t="s">
        <v>173</v>
      </c>
      <c r="G2258" t="s">
        <v>149</v>
      </c>
      <c r="H2258" t="s">
        <v>174</v>
      </c>
      <c r="I2258" t="s">
        <v>205</v>
      </c>
      <c r="J2258" t="s">
        <v>168</v>
      </c>
      <c r="K2258" t="s">
        <v>176</v>
      </c>
      <c r="L2258" t="s">
        <v>155</v>
      </c>
      <c r="M2258" t="s">
        <v>155</v>
      </c>
      <c r="N2258" t="n">
        <v>-80.1819</v>
      </c>
      <c r="O2258" t="n">
        <v>35.8655</v>
      </c>
      <c r="P2258" t="n">
        <v>4991</v>
      </c>
      <c r="Q2258" t="n">
        <v>4991</v>
      </c>
      <c r="R2258" t="n">
        <v>64.9</v>
      </c>
      <c r="S2258" t="n">
        <v>65.2</v>
      </c>
      <c r="T2258" t="n">
        <v>13.9</v>
      </c>
      <c r="U2258" t="n">
        <v>11.7</v>
      </c>
      <c r="V2258" t="n">
        <v>1.7</v>
      </c>
      <c r="W2258" t="n">
        <v>0.6</v>
      </c>
      <c r="X2258" t="n">
        <v>66</v>
      </c>
      <c r="Y2258" t="n">
        <v>45</v>
      </c>
      <c r="Z2258" t="n">
        <v>12</v>
      </c>
      <c r="AA2258" t="n">
        <v>342</v>
      </c>
      <c r="AB2258" t="n">
        <v>42.1</v>
      </c>
      <c r="AC2258"/>
      <c r="AD2258"/>
      <c r="AE2258"/>
      <c r="AF2258" t="n">
        <v>284</v>
      </c>
      <c r="AG2258" t="n">
        <v>30</v>
      </c>
      <c r="AH2258" t="n">
        <v>39</v>
      </c>
      <c r="AI2258" t="n">
        <v>7197</v>
      </c>
      <c r="AJ2258" t="n">
        <v>6236</v>
      </c>
      <c r="AK2258" t="n">
        <v>6268</v>
      </c>
      <c r="AL2258" t="n">
        <v>7460</v>
      </c>
      <c r="AM2258" t="n">
        <v>11686</v>
      </c>
      <c r="AN2258" t="n">
        <v>14023</v>
      </c>
      <c r="AO2258" t="n">
        <v>571</v>
      </c>
      <c r="AP2258"/>
      <c r="AQ2258"/>
      <c r="AR2258"/>
    </row>
    <row r="2259">
      <c r="A2259" t="n">
        <v>198385</v>
      </c>
      <c r="B2259" t="s">
        <v>3612</v>
      </c>
      <c r="C2259" t="s">
        <v>3613</v>
      </c>
      <c r="D2259" t="s">
        <v>3570</v>
      </c>
      <c r="E2259" t="s">
        <v>147</v>
      </c>
      <c r="F2259" t="s">
        <v>162</v>
      </c>
      <c r="G2259" t="s">
        <v>163</v>
      </c>
      <c r="H2259" t="s">
        <v>150</v>
      </c>
      <c r="I2259" t="s">
        <v>186</v>
      </c>
      <c r="J2259" t="s">
        <v>168</v>
      </c>
      <c r="K2259" t="s">
        <v>179</v>
      </c>
      <c r="L2259" t="s">
        <v>155</v>
      </c>
      <c r="M2259" t="s">
        <v>155</v>
      </c>
      <c r="N2259" t="n">
        <v>-80.844</v>
      </c>
      <c r="O2259" t="n">
        <v>35.4998</v>
      </c>
      <c r="P2259" t="n">
        <v>2091</v>
      </c>
      <c r="Q2259" t="n">
        <v>2091</v>
      </c>
      <c r="R2259" t="n">
        <v>53.8</v>
      </c>
      <c r="S2259" t="n">
        <v>63</v>
      </c>
      <c r="T2259" t="n">
        <v>6.1</v>
      </c>
      <c r="U2259" t="n">
        <v>9.4</v>
      </c>
      <c r="V2259" t="n">
        <v>5.4</v>
      </c>
      <c r="W2259" t="n">
        <v>9.6</v>
      </c>
      <c r="X2259" t="n">
        <v>95</v>
      </c>
      <c r="Y2259"/>
      <c r="Z2259" t="n">
        <v>9</v>
      </c>
      <c r="AA2259" t="n">
        <v>518</v>
      </c>
      <c r="AB2259" t="n">
        <v>91.9</v>
      </c>
      <c r="AC2259" t="n">
        <v>518</v>
      </c>
      <c r="AD2259" t="n">
        <v>91.9</v>
      </c>
      <c r="AE2259" t="n">
        <v>89.2</v>
      </c>
      <c r="AF2259" t="n">
        <v>542</v>
      </c>
      <c r="AG2259" t="n">
        <v>17</v>
      </c>
      <c r="AH2259" t="n">
        <v>68</v>
      </c>
      <c r="AI2259" t="n">
        <v>26510</v>
      </c>
      <c r="AJ2259" t="n">
        <v>6613</v>
      </c>
      <c r="AK2259" t="n">
        <v>3339</v>
      </c>
      <c r="AL2259" t="n">
        <v>7610</v>
      </c>
      <c r="AM2259" t="n">
        <v>25077</v>
      </c>
      <c r="AN2259" t="n">
        <v>40503</v>
      </c>
      <c r="AO2259"/>
      <c r="AP2259" t="n">
        <v>504</v>
      </c>
      <c r="AQ2259"/>
      <c r="AR2259"/>
    </row>
    <row r="2260">
      <c r="A2260" t="n">
        <v>198419</v>
      </c>
      <c r="B2260" t="s">
        <v>3614</v>
      </c>
      <c r="C2260" t="s">
        <v>3014</v>
      </c>
      <c r="D2260" t="s">
        <v>3570</v>
      </c>
      <c r="E2260" t="s">
        <v>147</v>
      </c>
      <c r="F2260" t="s">
        <v>162</v>
      </c>
      <c r="G2260" t="s">
        <v>163</v>
      </c>
      <c r="H2260" t="s">
        <v>150</v>
      </c>
      <c r="I2260" t="s">
        <v>151</v>
      </c>
      <c r="J2260" t="s">
        <v>238</v>
      </c>
      <c r="K2260" t="s">
        <v>159</v>
      </c>
      <c r="L2260" t="s">
        <v>155</v>
      </c>
      <c r="M2260" t="s">
        <v>155</v>
      </c>
      <c r="N2260" t="n">
        <v>-78.9376</v>
      </c>
      <c r="O2260" t="n">
        <v>36.0011</v>
      </c>
      <c r="P2260" t="n">
        <v>20664</v>
      </c>
      <c r="Q2260" t="n">
        <v>7343</v>
      </c>
      <c r="R2260" t="n">
        <v>52.5</v>
      </c>
      <c r="S2260" t="n">
        <v>37.3</v>
      </c>
      <c r="T2260" t="n">
        <v>8.5</v>
      </c>
      <c r="U2260" t="n">
        <v>11.3</v>
      </c>
      <c r="V2260" t="n">
        <v>20.2</v>
      </c>
      <c r="W2260" t="n">
        <v>9.5</v>
      </c>
      <c r="X2260" t="n">
        <v>96</v>
      </c>
      <c r="Y2260"/>
      <c r="Z2260" t="n">
        <v>6</v>
      </c>
      <c r="AA2260" t="n">
        <v>1751</v>
      </c>
      <c r="AB2260" t="n">
        <v>95.8</v>
      </c>
      <c r="AC2260" t="n">
        <v>1751</v>
      </c>
      <c r="AD2260" t="n">
        <v>95.8</v>
      </c>
      <c r="AE2260" t="n">
        <v>88</v>
      </c>
      <c r="AF2260" t="n">
        <v>1745</v>
      </c>
      <c r="AG2260" t="n">
        <v>13</v>
      </c>
      <c r="AH2260" t="n">
        <v>52</v>
      </c>
      <c r="AI2260" t="n">
        <v>23422</v>
      </c>
      <c r="AJ2260" t="n">
        <v>3295</v>
      </c>
      <c r="AK2260" t="n">
        <v>242</v>
      </c>
      <c r="AL2260" t="n">
        <v>6901</v>
      </c>
      <c r="AM2260" t="n">
        <v>16487</v>
      </c>
      <c r="AN2260" t="n">
        <v>54375</v>
      </c>
      <c r="AO2260"/>
      <c r="AP2260" t="n">
        <v>2275</v>
      </c>
      <c r="AQ2260" t="n">
        <v>3734</v>
      </c>
      <c r="AR2260" t="n">
        <v>1009</v>
      </c>
    </row>
    <row r="2261">
      <c r="A2261" t="n">
        <v>198455</v>
      </c>
      <c r="B2261" t="s">
        <v>3615</v>
      </c>
      <c r="C2261" t="s">
        <v>3014</v>
      </c>
      <c r="D2261" t="s">
        <v>3570</v>
      </c>
      <c r="E2261" t="s">
        <v>147</v>
      </c>
      <c r="F2261" t="s">
        <v>173</v>
      </c>
      <c r="G2261" t="s">
        <v>149</v>
      </c>
      <c r="H2261" t="s">
        <v>174</v>
      </c>
      <c r="I2261" t="s">
        <v>151</v>
      </c>
      <c r="J2261" t="s">
        <v>168</v>
      </c>
      <c r="K2261" t="s">
        <v>176</v>
      </c>
      <c r="L2261" t="s">
        <v>155</v>
      </c>
      <c r="M2261" t="s">
        <v>155</v>
      </c>
      <c r="N2261" t="n">
        <v>-78.8817</v>
      </c>
      <c r="O2261" t="n">
        <v>35.9748</v>
      </c>
      <c r="P2261" t="n">
        <v>7235</v>
      </c>
      <c r="Q2261" t="n">
        <v>7235</v>
      </c>
      <c r="R2261" t="n">
        <v>63.8</v>
      </c>
      <c r="S2261" t="n">
        <v>30.3</v>
      </c>
      <c r="T2261" t="n">
        <v>33.3</v>
      </c>
      <c r="U2261" t="n">
        <v>18.3</v>
      </c>
      <c r="V2261" t="n">
        <v>4.8</v>
      </c>
      <c r="W2261" t="n">
        <v>4.5</v>
      </c>
      <c r="X2261" t="n">
        <v>66</v>
      </c>
      <c r="Y2261" t="n">
        <v>41</v>
      </c>
      <c r="Z2261" t="n">
        <v>7</v>
      </c>
      <c r="AA2261" t="n">
        <v>196</v>
      </c>
      <c r="AB2261" t="n">
        <v>36.2</v>
      </c>
      <c r="AC2261"/>
      <c r="AD2261"/>
      <c r="AE2261"/>
      <c r="AF2261" t="n">
        <v>172</v>
      </c>
      <c r="AG2261" t="n">
        <v>31</v>
      </c>
      <c r="AH2261" t="n">
        <v>42</v>
      </c>
      <c r="AI2261" t="n">
        <v>4181</v>
      </c>
      <c r="AJ2261" t="n">
        <v>621</v>
      </c>
      <c r="AK2261" t="n">
        <v>375</v>
      </c>
      <c r="AL2261" t="n">
        <v>2445</v>
      </c>
      <c r="AM2261" t="n">
        <v>4126</v>
      </c>
      <c r="AN2261"/>
      <c r="AO2261" t="n">
        <v>615</v>
      </c>
      <c r="AP2261"/>
      <c r="AQ2261"/>
      <c r="AR2261"/>
    </row>
    <row r="2262">
      <c r="A2262" t="n">
        <v>198464</v>
      </c>
      <c r="B2262" t="s">
        <v>3616</v>
      </c>
      <c r="C2262" t="s">
        <v>1508</v>
      </c>
      <c r="D2262" t="s">
        <v>3570</v>
      </c>
      <c r="E2262" t="s">
        <v>147</v>
      </c>
      <c r="F2262" t="s">
        <v>148</v>
      </c>
      <c r="G2262" t="s">
        <v>149</v>
      </c>
      <c r="H2262" t="s">
        <v>150</v>
      </c>
      <c r="I2262" t="s">
        <v>151</v>
      </c>
      <c r="J2262" t="s">
        <v>158</v>
      </c>
      <c r="K2262" t="s">
        <v>159</v>
      </c>
      <c r="L2262" t="s">
        <v>155</v>
      </c>
      <c r="M2262" t="s">
        <v>155</v>
      </c>
      <c r="N2262" t="n">
        <v>-77.3683</v>
      </c>
      <c r="O2262" t="n">
        <v>35.6072</v>
      </c>
      <c r="P2262" t="n">
        <v>29957</v>
      </c>
      <c r="Q2262" t="n">
        <v>23597</v>
      </c>
      <c r="R2262" t="n">
        <v>58.4</v>
      </c>
      <c r="S2262" t="n">
        <v>62.4</v>
      </c>
      <c r="T2262" t="n">
        <v>17.2</v>
      </c>
      <c r="U2262" t="n">
        <v>9.1</v>
      </c>
      <c r="V2262" t="n">
        <v>2.5</v>
      </c>
      <c r="W2262" t="n">
        <v>0.7</v>
      </c>
      <c r="X2262" t="n">
        <v>82</v>
      </c>
      <c r="Y2262" t="n">
        <v>76</v>
      </c>
      <c r="Z2262" t="n">
        <v>17</v>
      </c>
      <c r="AA2262" t="n">
        <v>4305</v>
      </c>
      <c r="AB2262" t="n">
        <v>62.1</v>
      </c>
      <c r="AC2262" t="n">
        <v>4305</v>
      </c>
      <c r="AD2262" t="n">
        <v>62.1</v>
      </c>
      <c r="AE2262" t="n">
        <v>43.3</v>
      </c>
      <c r="AF2262" t="n">
        <v>3725</v>
      </c>
      <c r="AG2262" t="n">
        <v>31</v>
      </c>
      <c r="AH2262" t="n">
        <v>56</v>
      </c>
      <c r="AI2262" t="n">
        <v>14470</v>
      </c>
      <c r="AJ2262" t="n">
        <v>11128</v>
      </c>
      <c r="AK2262" t="n">
        <v>12290</v>
      </c>
      <c r="AL2262" t="n">
        <v>16785</v>
      </c>
      <c r="AM2262" t="n">
        <v>20979</v>
      </c>
      <c r="AN2262" t="n">
        <v>22787</v>
      </c>
      <c r="AO2262"/>
      <c r="AP2262" t="n">
        <v>4695</v>
      </c>
      <c r="AQ2262" t="n">
        <v>1434</v>
      </c>
      <c r="AR2262" t="n">
        <v>323</v>
      </c>
    </row>
    <row r="2263">
      <c r="A2263" t="n">
        <v>198491</v>
      </c>
      <c r="B2263" t="s">
        <v>3617</v>
      </c>
      <c r="C2263" t="s">
        <v>3618</v>
      </c>
      <c r="D2263" t="s">
        <v>3570</v>
      </c>
      <c r="E2263" t="s">
        <v>147</v>
      </c>
      <c r="F2263" t="s">
        <v>173</v>
      </c>
      <c r="G2263" t="s">
        <v>149</v>
      </c>
      <c r="H2263" t="s">
        <v>174</v>
      </c>
      <c r="I2263" t="s">
        <v>205</v>
      </c>
      <c r="J2263" t="s">
        <v>168</v>
      </c>
      <c r="K2263" t="s">
        <v>176</v>
      </c>
      <c r="L2263" t="s">
        <v>155</v>
      </c>
      <c r="M2263" t="s">
        <v>155</v>
      </c>
      <c r="N2263" t="n">
        <v>-77.5718</v>
      </c>
      <c r="O2263" t="n">
        <v>35.8799</v>
      </c>
      <c r="P2263" t="n">
        <v>2075</v>
      </c>
      <c r="Q2263" t="n">
        <v>2075</v>
      </c>
      <c r="R2263" t="n">
        <v>76.1</v>
      </c>
      <c r="S2263" t="n">
        <v>30.3</v>
      </c>
      <c r="T2263" t="n">
        <v>57</v>
      </c>
      <c r="U2263" t="n">
        <v>7</v>
      </c>
      <c r="V2263" t="n">
        <v>0.4</v>
      </c>
      <c r="W2263" t="n">
        <v>0.4</v>
      </c>
      <c r="X2263" t="n">
        <v>84</v>
      </c>
      <c r="Y2263" t="n">
        <v>82</v>
      </c>
      <c r="Z2263" t="n">
        <v>10</v>
      </c>
      <c r="AA2263" t="n">
        <v>33</v>
      </c>
      <c r="AB2263" t="n">
        <v>57.6</v>
      </c>
      <c r="AC2263"/>
      <c r="AD2263"/>
      <c r="AE2263"/>
      <c r="AF2263" t="n">
        <v>46</v>
      </c>
      <c r="AG2263" t="n">
        <v>47</v>
      </c>
      <c r="AH2263" t="n">
        <v>67</v>
      </c>
      <c r="AI2263" t="n">
        <v>4927</v>
      </c>
      <c r="AJ2263" t="n">
        <v>4748</v>
      </c>
      <c r="AK2263" t="n">
        <v>5507</v>
      </c>
      <c r="AL2263" t="n">
        <v>9792</v>
      </c>
      <c r="AM2263" t="n">
        <v>10565</v>
      </c>
      <c r="AN2263"/>
      <c r="AO2263" t="n">
        <v>175</v>
      </c>
      <c r="AP2263"/>
      <c r="AQ2263"/>
      <c r="AR2263"/>
    </row>
    <row r="2264">
      <c r="A2264" t="n">
        <v>198507</v>
      </c>
      <c r="B2264" t="s">
        <v>3619</v>
      </c>
      <c r="C2264" t="s">
        <v>3569</v>
      </c>
      <c r="D2264" t="s">
        <v>3570</v>
      </c>
      <c r="E2264" t="s">
        <v>147</v>
      </c>
      <c r="F2264" t="s">
        <v>148</v>
      </c>
      <c r="G2264" t="s">
        <v>149</v>
      </c>
      <c r="H2264" t="s">
        <v>150</v>
      </c>
      <c r="I2264" t="s">
        <v>175</v>
      </c>
      <c r="J2264" t="s">
        <v>168</v>
      </c>
      <c r="K2264" t="s">
        <v>179</v>
      </c>
      <c r="L2264" t="s">
        <v>154</v>
      </c>
      <c r="M2264" t="s">
        <v>155</v>
      </c>
      <c r="N2264" t="n">
        <v>-76.214</v>
      </c>
      <c r="O2264" t="n">
        <v>36.278</v>
      </c>
      <c r="P2264" t="n">
        <v>2439</v>
      </c>
      <c r="Q2264" t="n">
        <v>2302</v>
      </c>
      <c r="R2264" t="n">
        <v>56.8</v>
      </c>
      <c r="S2264" t="n">
        <v>18.3</v>
      </c>
      <c r="T2264" t="n">
        <v>67.4</v>
      </c>
      <c r="U2264" t="n">
        <v>4.6</v>
      </c>
      <c r="V2264" t="n">
        <v>0.5</v>
      </c>
      <c r="W2264" t="n">
        <v>0.8</v>
      </c>
      <c r="X2264" t="n">
        <v>74</v>
      </c>
      <c r="Y2264" t="n">
        <v>100</v>
      </c>
      <c r="Z2264" t="n">
        <v>17</v>
      </c>
      <c r="AA2264" t="n">
        <v>341</v>
      </c>
      <c r="AB2264" t="n">
        <v>48.1</v>
      </c>
      <c r="AC2264" t="n">
        <v>341</v>
      </c>
      <c r="AD2264" t="n">
        <v>48.1</v>
      </c>
      <c r="AE2264" t="n">
        <v>29.9</v>
      </c>
      <c r="AF2264" t="n">
        <v>349</v>
      </c>
      <c r="AG2264" t="n">
        <v>53</v>
      </c>
      <c r="AH2264" t="n">
        <v>75</v>
      </c>
      <c r="AI2264" t="n">
        <v>7363</v>
      </c>
      <c r="AJ2264" t="n">
        <v>4342</v>
      </c>
      <c r="AK2264" t="n">
        <v>5202</v>
      </c>
      <c r="AL2264" t="n">
        <v>8929</v>
      </c>
      <c r="AM2264" t="n">
        <v>14182</v>
      </c>
      <c r="AN2264" t="n">
        <v>15821</v>
      </c>
      <c r="AO2264"/>
      <c r="AP2264" t="n">
        <v>365</v>
      </c>
      <c r="AQ2264" t="n">
        <v>43</v>
      </c>
      <c r="AR2264"/>
    </row>
    <row r="2265">
      <c r="A2265" t="n">
        <v>198516</v>
      </c>
      <c r="B2265" t="s">
        <v>3620</v>
      </c>
      <c r="C2265" t="s">
        <v>3621</v>
      </c>
      <c r="D2265" t="s">
        <v>3570</v>
      </c>
      <c r="E2265" t="s">
        <v>147</v>
      </c>
      <c r="F2265" t="s">
        <v>162</v>
      </c>
      <c r="G2265" t="s">
        <v>163</v>
      </c>
      <c r="H2265" t="s">
        <v>150</v>
      </c>
      <c r="I2265" t="s">
        <v>186</v>
      </c>
      <c r="J2265" t="s">
        <v>152</v>
      </c>
      <c r="K2265" t="s">
        <v>159</v>
      </c>
      <c r="L2265" t="s">
        <v>155</v>
      </c>
      <c r="M2265" t="s">
        <v>155</v>
      </c>
      <c r="N2265" t="n">
        <v>-79.5034</v>
      </c>
      <c r="O2265" t="n">
        <v>36.1041</v>
      </c>
      <c r="P2265" t="n">
        <v>7475</v>
      </c>
      <c r="Q2265" t="n">
        <v>6566</v>
      </c>
      <c r="R2265" t="n">
        <v>59</v>
      </c>
      <c r="S2265" t="n">
        <v>78.2</v>
      </c>
      <c r="T2265" t="n">
        <v>6.1</v>
      </c>
      <c r="U2265" t="n">
        <v>6.4</v>
      </c>
      <c r="V2265" t="n">
        <v>2.3</v>
      </c>
      <c r="W2265" t="n">
        <v>2.2</v>
      </c>
      <c r="X2265" t="n">
        <v>90</v>
      </c>
      <c r="Y2265"/>
      <c r="Z2265" t="n">
        <v>11</v>
      </c>
      <c r="AA2265" t="n">
        <v>1573</v>
      </c>
      <c r="AB2265" t="n">
        <v>83</v>
      </c>
      <c r="AC2265" t="n">
        <v>1573</v>
      </c>
      <c r="AD2265" t="n">
        <v>83</v>
      </c>
      <c r="AE2265" t="n">
        <v>78.1</v>
      </c>
      <c r="AF2265" t="n">
        <v>1690</v>
      </c>
      <c r="AG2265" t="n">
        <v>9</v>
      </c>
      <c r="AH2265" t="n">
        <v>66</v>
      </c>
      <c r="AI2265" t="n">
        <v>41849</v>
      </c>
      <c r="AJ2265" t="n">
        <v>27108</v>
      </c>
      <c r="AK2265" t="n">
        <v>23103</v>
      </c>
      <c r="AL2265" t="n">
        <v>32133</v>
      </c>
      <c r="AM2265" t="n">
        <v>37712</v>
      </c>
      <c r="AN2265" t="n">
        <v>48382</v>
      </c>
      <c r="AO2265"/>
      <c r="AP2265" t="n">
        <v>1471</v>
      </c>
      <c r="AQ2265" t="n">
        <v>129</v>
      </c>
      <c r="AR2265" t="n">
        <v>172</v>
      </c>
    </row>
    <row r="2266">
      <c r="A2266" t="n">
        <v>198534</v>
      </c>
      <c r="B2266" t="s">
        <v>3622</v>
      </c>
      <c r="C2266" t="s">
        <v>356</v>
      </c>
      <c r="D2266" t="s">
        <v>3570</v>
      </c>
      <c r="E2266" t="s">
        <v>147</v>
      </c>
      <c r="F2266" t="s">
        <v>173</v>
      </c>
      <c r="G2266" t="s">
        <v>149</v>
      </c>
      <c r="H2266" t="s">
        <v>174</v>
      </c>
      <c r="I2266" t="s">
        <v>151</v>
      </c>
      <c r="J2266" t="s">
        <v>238</v>
      </c>
      <c r="K2266" t="s">
        <v>176</v>
      </c>
      <c r="L2266" t="s">
        <v>155</v>
      </c>
      <c r="M2266" t="s">
        <v>155</v>
      </c>
      <c r="N2266" t="n">
        <v>-78.9266</v>
      </c>
      <c r="O2266" t="n">
        <v>35.0689</v>
      </c>
      <c r="P2266" t="n">
        <v>14134</v>
      </c>
      <c r="Q2266" t="n">
        <v>14134</v>
      </c>
      <c r="R2266" t="n">
        <v>61.1</v>
      </c>
      <c r="S2266" t="n">
        <v>34.1</v>
      </c>
      <c r="T2266" t="n">
        <v>38.3</v>
      </c>
      <c r="U2266" t="n">
        <v>14.3</v>
      </c>
      <c r="V2266" t="n">
        <v>2.4</v>
      </c>
      <c r="W2266" t="n">
        <v>0.7</v>
      </c>
      <c r="X2266" t="n">
        <v>58</v>
      </c>
      <c r="Y2266" t="n">
        <v>40</v>
      </c>
      <c r="Z2266" t="n">
        <v>17</v>
      </c>
      <c r="AA2266" t="n">
        <v>672</v>
      </c>
      <c r="AB2266" t="n">
        <v>21.4</v>
      </c>
      <c r="AC2266"/>
      <c r="AD2266"/>
      <c r="AE2266"/>
      <c r="AF2266" t="n">
        <v>558</v>
      </c>
      <c r="AG2266" t="n">
        <v>34</v>
      </c>
      <c r="AH2266" t="n">
        <v>42</v>
      </c>
      <c r="AI2266" t="n">
        <v>3616</v>
      </c>
      <c r="AJ2266" t="n">
        <v>3061</v>
      </c>
      <c r="AK2266" t="n">
        <v>3804</v>
      </c>
      <c r="AL2266" t="n">
        <v>5591</v>
      </c>
      <c r="AM2266" t="n">
        <v>7425</v>
      </c>
      <c r="AN2266"/>
      <c r="AO2266" t="n">
        <v>1415</v>
      </c>
      <c r="AP2266"/>
      <c r="AQ2266"/>
      <c r="AR2266"/>
    </row>
    <row r="2267">
      <c r="A2267" t="n">
        <v>198543</v>
      </c>
      <c r="B2267" t="s">
        <v>3623</v>
      </c>
      <c r="C2267" t="s">
        <v>356</v>
      </c>
      <c r="D2267" t="s">
        <v>3570</v>
      </c>
      <c r="E2267" t="s">
        <v>147</v>
      </c>
      <c r="F2267" t="s">
        <v>148</v>
      </c>
      <c r="G2267" t="s">
        <v>149</v>
      </c>
      <c r="H2267" t="s">
        <v>150</v>
      </c>
      <c r="I2267" t="s">
        <v>151</v>
      </c>
      <c r="J2267" t="s">
        <v>152</v>
      </c>
      <c r="K2267" t="s">
        <v>153</v>
      </c>
      <c r="L2267" t="s">
        <v>154</v>
      </c>
      <c r="M2267" t="s">
        <v>155</v>
      </c>
      <c r="N2267" t="n">
        <v>-78.8917</v>
      </c>
      <c r="O2267" t="n">
        <v>35.0736</v>
      </c>
      <c r="P2267" t="n">
        <v>8367</v>
      </c>
      <c r="Q2267" t="n">
        <v>7049</v>
      </c>
      <c r="R2267" t="n">
        <v>69.7</v>
      </c>
      <c r="S2267" t="n">
        <v>17.2</v>
      </c>
      <c r="T2267" t="n">
        <v>60.4</v>
      </c>
      <c r="U2267" t="n">
        <v>10</v>
      </c>
      <c r="V2267" t="n">
        <v>1.6</v>
      </c>
      <c r="W2267" t="n">
        <v>0.8</v>
      </c>
      <c r="X2267" t="n">
        <v>78</v>
      </c>
      <c r="Y2267" t="n">
        <v>46</v>
      </c>
      <c r="Z2267" t="n">
        <v>19</v>
      </c>
      <c r="AA2267" t="n">
        <v>662</v>
      </c>
      <c r="AB2267" t="n">
        <v>35.2</v>
      </c>
      <c r="AC2267" t="n">
        <v>662</v>
      </c>
      <c r="AD2267" t="n">
        <v>35.2</v>
      </c>
      <c r="AE2267" t="n">
        <v>20.7</v>
      </c>
      <c r="AF2267" t="n">
        <v>762</v>
      </c>
      <c r="AG2267" t="n">
        <v>53</v>
      </c>
      <c r="AH2267" t="n">
        <v>68</v>
      </c>
      <c r="AI2267" t="n">
        <v>7298</v>
      </c>
      <c r="AJ2267" t="n">
        <v>5742</v>
      </c>
      <c r="AK2267" t="n">
        <v>6901</v>
      </c>
      <c r="AL2267" t="n">
        <v>8806</v>
      </c>
      <c r="AM2267" t="n">
        <v>11448</v>
      </c>
      <c r="AN2267" t="n">
        <v>13998</v>
      </c>
      <c r="AO2267"/>
      <c r="AP2267" t="n">
        <v>1078</v>
      </c>
      <c r="AQ2267" t="n">
        <v>320</v>
      </c>
      <c r="AR2267" t="n">
        <v>15</v>
      </c>
    </row>
    <row r="2268">
      <c r="A2268" t="n">
        <v>198552</v>
      </c>
      <c r="B2268" t="s">
        <v>3624</v>
      </c>
      <c r="C2268" t="s">
        <v>3625</v>
      </c>
      <c r="D2268" t="s">
        <v>3570</v>
      </c>
      <c r="E2268" t="s">
        <v>147</v>
      </c>
      <c r="F2268" t="s">
        <v>173</v>
      </c>
      <c r="G2268" t="s">
        <v>149</v>
      </c>
      <c r="H2268" t="s">
        <v>174</v>
      </c>
      <c r="I2268" t="s">
        <v>151</v>
      </c>
      <c r="J2268" t="s">
        <v>152</v>
      </c>
      <c r="K2268" t="s">
        <v>176</v>
      </c>
      <c r="L2268" t="s">
        <v>155</v>
      </c>
      <c r="M2268" t="s">
        <v>155</v>
      </c>
      <c r="N2268" t="n">
        <v>-80.2722</v>
      </c>
      <c r="O2268" t="n">
        <v>36.0685</v>
      </c>
      <c r="P2268" t="n">
        <v>11147</v>
      </c>
      <c r="Q2268" t="n">
        <v>11147</v>
      </c>
      <c r="R2268" t="n">
        <v>65</v>
      </c>
      <c r="S2268" t="n">
        <v>44.2</v>
      </c>
      <c r="T2268" t="n">
        <v>25.2</v>
      </c>
      <c r="U2268" t="n">
        <v>17.2</v>
      </c>
      <c r="V2268" t="n">
        <v>2.2</v>
      </c>
      <c r="W2268" t="n">
        <v>1.3</v>
      </c>
      <c r="X2268" t="n">
        <v>74</v>
      </c>
      <c r="Y2268" t="n">
        <v>42</v>
      </c>
      <c r="Z2268" t="n">
        <v>11</v>
      </c>
      <c r="AA2268" t="n">
        <v>600</v>
      </c>
      <c r="AB2268" t="n">
        <v>27.7</v>
      </c>
      <c r="AC2268"/>
      <c r="AD2268"/>
      <c r="AE2268"/>
      <c r="AF2268" t="n">
        <v>514</v>
      </c>
      <c r="AG2268" t="n">
        <v>41</v>
      </c>
      <c r="AH2268" t="n">
        <v>49</v>
      </c>
      <c r="AI2268" t="n">
        <v>5147</v>
      </c>
      <c r="AJ2268" t="n">
        <v>4030</v>
      </c>
      <c r="AK2268" t="n">
        <v>4652</v>
      </c>
      <c r="AL2268" t="n">
        <v>6026</v>
      </c>
      <c r="AM2268" t="n">
        <v>11034</v>
      </c>
      <c r="AN2268" t="n">
        <v>11308</v>
      </c>
      <c r="AO2268" t="n">
        <v>1146</v>
      </c>
      <c r="AP2268"/>
      <c r="AQ2268"/>
      <c r="AR2268"/>
    </row>
    <row r="2269">
      <c r="A2269" t="n">
        <v>198561</v>
      </c>
      <c r="B2269" t="s">
        <v>3626</v>
      </c>
      <c r="C2269" t="s">
        <v>3627</v>
      </c>
      <c r="D2269" t="s">
        <v>3570</v>
      </c>
      <c r="E2269" t="s">
        <v>147</v>
      </c>
      <c r="F2269" t="s">
        <v>162</v>
      </c>
      <c r="G2269" t="s">
        <v>163</v>
      </c>
      <c r="H2269" t="s">
        <v>150</v>
      </c>
      <c r="I2269" t="s">
        <v>205</v>
      </c>
      <c r="J2269" t="s">
        <v>168</v>
      </c>
      <c r="K2269" t="s">
        <v>159</v>
      </c>
      <c r="L2269" t="s">
        <v>155</v>
      </c>
      <c r="M2269" t="s">
        <v>155</v>
      </c>
      <c r="N2269" t="n">
        <v>-81.6681</v>
      </c>
      <c r="O2269" t="n">
        <v>35.2473</v>
      </c>
      <c r="P2269" t="n">
        <v>4009</v>
      </c>
      <c r="Q2269" t="n">
        <v>2170</v>
      </c>
      <c r="R2269" t="n">
        <v>64.6</v>
      </c>
      <c r="S2269" t="n">
        <v>53.2</v>
      </c>
      <c r="T2269" t="n">
        <v>19.2</v>
      </c>
      <c r="U2269" t="n">
        <v>4.1</v>
      </c>
      <c r="V2269" t="n">
        <v>0.9</v>
      </c>
      <c r="W2269" t="n">
        <v>0.1</v>
      </c>
      <c r="X2269" t="n">
        <v>69</v>
      </c>
      <c r="Y2269"/>
      <c r="Z2269" t="n">
        <v>11</v>
      </c>
      <c r="AA2269" t="n">
        <v>381</v>
      </c>
      <c r="AB2269" t="n">
        <v>61.7</v>
      </c>
      <c r="AC2269" t="n">
        <v>375</v>
      </c>
      <c r="AD2269" t="n">
        <v>59.5</v>
      </c>
      <c r="AE2269" t="n">
        <v>5.6</v>
      </c>
      <c r="AF2269" t="n">
        <v>403</v>
      </c>
      <c r="AG2269" t="n">
        <v>27</v>
      </c>
      <c r="AH2269" t="n">
        <v>70</v>
      </c>
      <c r="AI2269" t="n">
        <v>24035</v>
      </c>
      <c r="AJ2269" t="n">
        <v>21744</v>
      </c>
      <c r="AK2269" t="n">
        <v>19750</v>
      </c>
      <c r="AL2269" t="n">
        <v>19334</v>
      </c>
      <c r="AM2269" t="n">
        <v>25534</v>
      </c>
      <c r="AN2269" t="n">
        <v>27952</v>
      </c>
      <c r="AO2269" t="n">
        <v>13</v>
      </c>
      <c r="AP2269" t="n">
        <v>427</v>
      </c>
      <c r="AQ2269" t="n">
        <v>452</v>
      </c>
      <c r="AR2269" t="n">
        <v>119</v>
      </c>
    </row>
    <row r="2270">
      <c r="A2270" t="n">
        <v>198570</v>
      </c>
      <c r="B2270" t="s">
        <v>3628</v>
      </c>
      <c r="C2270" t="s">
        <v>3629</v>
      </c>
      <c r="D2270" t="s">
        <v>3570</v>
      </c>
      <c r="E2270" t="s">
        <v>147</v>
      </c>
      <c r="F2270" t="s">
        <v>173</v>
      </c>
      <c r="G2270" t="s">
        <v>149</v>
      </c>
      <c r="H2270" t="s">
        <v>174</v>
      </c>
      <c r="I2270" t="s">
        <v>186</v>
      </c>
      <c r="J2270" t="s">
        <v>152</v>
      </c>
      <c r="K2270" t="s">
        <v>176</v>
      </c>
      <c r="L2270" t="s">
        <v>155</v>
      </c>
      <c r="M2270" t="s">
        <v>155</v>
      </c>
      <c r="N2270" t="n">
        <v>-81.1885</v>
      </c>
      <c r="O2270" t="n">
        <v>35.312</v>
      </c>
      <c r="P2270" t="n">
        <v>7071</v>
      </c>
      <c r="Q2270" t="n">
        <v>7071</v>
      </c>
      <c r="R2270" t="n">
        <v>64.8</v>
      </c>
      <c r="S2270" t="n">
        <v>42.9</v>
      </c>
      <c r="T2270" t="n">
        <v>12</v>
      </c>
      <c r="U2270" t="n">
        <v>8.1</v>
      </c>
      <c r="V2270" t="n">
        <v>0.9</v>
      </c>
      <c r="W2270" t="n">
        <v>0.9</v>
      </c>
      <c r="X2270" t="n">
        <v>61</v>
      </c>
      <c r="Y2270" t="n">
        <v>39</v>
      </c>
      <c r="Z2270" t="n">
        <v>15</v>
      </c>
      <c r="AA2270" t="n">
        <v>215</v>
      </c>
      <c r="AB2270" t="n">
        <v>50.7</v>
      </c>
      <c r="AC2270"/>
      <c r="AD2270"/>
      <c r="AE2270"/>
      <c r="AF2270" t="n">
        <v>441</v>
      </c>
      <c r="AG2270" t="n">
        <v>26</v>
      </c>
      <c r="AH2270" t="n">
        <v>36</v>
      </c>
      <c r="AI2270" t="n">
        <v>8199</v>
      </c>
      <c r="AJ2270" t="n">
        <v>5170</v>
      </c>
      <c r="AK2270" t="n">
        <v>5722</v>
      </c>
      <c r="AL2270" t="n">
        <v>7190</v>
      </c>
      <c r="AM2270" t="n">
        <v>8093</v>
      </c>
      <c r="AN2270" t="n">
        <v>5166</v>
      </c>
      <c r="AO2270" t="n">
        <v>696</v>
      </c>
      <c r="AP2270"/>
      <c r="AQ2270"/>
      <c r="AR2270"/>
    </row>
    <row r="2271">
      <c r="A2271" t="n">
        <v>198598</v>
      </c>
      <c r="B2271" t="s">
        <v>3630</v>
      </c>
      <c r="C2271" t="s">
        <v>3582</v>
      </c>
      <c r="D2271" t="s">
        <v>3570</v>
      </c>
      <c r="E2271" t="s">
        <v>147</v>
      </c>
      <c r="F2271" t="s">
        <v>162</v>
      </c>
      <c r="G2271" t="s">
        <v>163</v>
      </c>
      <c r="H2271" t="s">
        <v>150</v>
      </c>
      <c r="I2271" t="s">
        <v>151</v>
      </c>
      <c r="J2271" t="s">
        <v>164</v>
      </c>
      <c r="K2271" t="s">
        <v>153</v>
      </c>
      <c r="L2271" t="s">
        <v>155</v>
      </c>
      <c r="M2271" t="s">
        <v>155</v>
      </c>
      <c r="N2271" t="n">
        <v>-79.8002</v>
      </c>
      <c r="O2271" t="n">
        <v>36.0711</v>
      </c>
      <c r="P2271" t="n">
        <v>957</v>
      </c>
      <c r="Q2271" t="n">
        <v>827</v>
      </c>
      <c r="R2271" t="n">
        <v>44.1</v>
      </c>
      <c r="S2271" t="n">
        <v>41.1</v>
      </c>
      <c r="T2271" t="n">
        <v>33.5</v>
      </c>
      <c r="U2271" t="n">
        <v>8.1</v>
      </c>
      <c r="V2271" t="n">
        <v>0.5</v>
      </c>
      <c r="W2271" t="n">
        <v>0.1</v>
      </c>
      <c r="X2271" t="n">
        <v>63</v>
      </c>
      <c r="Y2271"/>
      <c r="Z2271" t="n">
        <v>10</v>
      </c>
      <c r="AA2271" t="n">
        <v>223</v>
      </c>
      <c r="AB2271" t="n">
        <v>40.8</v>
      </c>
      <c r="AC2271" t="n">
        <v>223</v>
      </c>
      <c r="AD2271" t="n">
        <v>40.8</v>
      </c>
      <c r="AE2271" t="n">
        <v>31.4</v>
      </c>
      <c r="AF2271" t="n">
        <v>183</v>
      </c>
      <c r="AG2271" t="n">
        <v>45</v>
      </c>
      <c r="AH2271" t="n">
        <v>90</v>
      </c>
      <c r="AI2271" t="n">
        <v>19783</v>
      </c>
      <c r="AJ2271" t="n">
        <v>17131</v>
      </c>
      <c r="AK2271" t="n">
        <v>16279</v>
      </c>
      <c r="AL2271" t="n">
        <v>17363</v>
      </c>
      <c r="AM2271" t="n">
        <v>20492</v>
      </c>
      <c r="AN2271" t="n">
        <v>26481</v>
      </c>
      <c r="AO2271"/>
      <c r="AP2271" t="n">
        <v>116</v>
      </c>
      <c r="AQ2271" t="n">
        <v>43</v>
      </c>
      <c r="AR2271"/>
    </row>
    <row r="2272">
      <c r="A2272" t="n">
        <v>198613</v>
      </c>
      <c r="B2272" t="s">
        <v>3631</v>
      </c>
      <c r="C2272" t="s">
        <v>3582</v>
      </c>
      <c r="D2272" t="s">
        <v>3570</v>
      </c>
      <c r="E2272" t="s">
        <v>147</v>
      </c>
      <c r="F2272" t="s">
        <v>162</v>
      </c>
      <c r="G2272" t="s">
        <v>163</v>
      </c>
      <c r="H2272" t="s">
        <v>150</v>
      </c>
      <c r="I2272" t="s">
        <v>151</v>
      </c>
      <c r="J2272" t="s">
        <v>168</v>
      </c>
      <c r="K2272" t="s">
        <v>179</v>
      </c>
      <c r="L2272" t="s">
        <v>155</v>
      </c>
      <c r="M2272" t="s">
        <v>155</v>
      </c>
      <c r="N2272" t="n">
        <v>-79.8877</v>
      </c>
      <c r="O2272" t="n">
        <v>36.0942</v>
      </c>
      <c r="P2272" t="n">
        <v>1315</v>
      </c>
      <c r="Q2272" t="n">
        <v>1276</v>
      </c>
      <c r="R2272" t="n">
        <v>50.9</v>
      </c>
      <c r="S2272" t="n">
        <v>42.5</v>
      </c>
      <c r="T2272" t="n">
        <v>27.6</v>
      </c>
      <c r="U2272" t="n">
        <v>14.3</v>
      </c>
      <c r="V2272" t="n">
        <v>6.1</v>
      </c>
      <c r="W2272" t="n">
        <v>1.3</v>
      </c>
      <c r="X2272" t="n">
        <v>66</v>
      </c>
      <c r="Y2272"/>
      <c r="Z2272" t="n">
        <v>12</v>
      </c>
      <c r="AA2272" t="n">
        <v>342</v>
      </c>
      <c r="AB2272" t="n">
        <v>47.7</v>
      </c>
      <c r="AC2272" t="n">
        <v>342</v>
      </c>
      <c r="AD2272" t="n">
        <v>47.7</v>
      </c>
      <c r="AE2272" t="n">
        <v>36.8</v>
      </c>
      <c r="AF2272" t="n">
        <v>369</v>
      </c>
      <c r="AG2272" t="n">
        <v>44</v>
      </c>
      <c r="AH2272" t="n">
        <v>87</v>
      </c>
      <c r="AI2272" t="n">
        <v>22620</v>
      </c>
      <c r="AJ2272" t="n">
        <v>20785</v>
      </c>
      <c r="AK2272" t="n">
        <v>24870</v>
      </c>
      <c r="AL2272" t="n">
        <v>25205</v>
      </c>
      <c r="AM2272" t="n">
        <v>30620</v>
      </c>
      <c r="AN2272" t="n">
        <v>25245</v>
      </c>
      <c r="AO2272"/>
      <c r="AP2272" t="n">
        <v>218</v>
      </c>
      <c r="AQ2272" t="n">
        <v>2</v>
      </c>
      <c r="AR2272"/>
    </row>
    <row r="2273">
      <c r="A2273" t="n">
        <v>198622</v>
      </c>
      <c r="B2273" t="s">
        <v>3632</v>
      </c>
      <c r="C2273" t="s">
        <v>3358</v>
      </c>
      <c r="D2273" t="s">
        <v>3570</v>
      </c>
      <c r="E2273" t="s">
        <v>147</v>
      </c>
      <c r="F2273" t="s">
        <v>173</v>
      </c>
      <c r="G2273" t="s">
        <v>149</v>
      </c>
      <c r="H2273" t="s">
        <v>174</v>
      </c>
      <c r="I2273" t="s">
        <v>186</v>
      </c>
      <c r="J2273" t="s">
        <v>238</v>
      </c>
      <c r="K2273" t="s">
        <v>176</v>
      </c>
      <c r="L2273" t="s">
        <v>155</v>
      </c>
      <c r="M2273" t="s">
        <v>155</v>
      </c>
      <c r="N2273" t="n">
        <v>-79.9206</v>
      </c>
      <c r="O2273" t="n">
        <v>35.9985</v>
      </c>
      <c r="P2273" t="n">
        <v>14712</v>
      </c>
      <c r="Q2273" t="n">
        <v>14712</v>
      </c>
      <c r="R2273" t="n">
        <v>58.7</v>
      </c>
      <c r="S2273" t="n">
        <v>38.5</v>
      </c>
      <c r="T2273" t="n">
        <v>34.8</v>
      </c>
      <c r="U2273" t="n">
        <v>13.3</v>
      </c>
      <c r="V2273" t="n">
        <v>5.4</v>
      </c>
      <c r="W2273" t="n">
        <v>0.9</v>
      </c>
      <c r="X2273" t="n">
        <v>63</v>
      </c>
      <c r="Y2273" t="n">
        <v>41</v>
      </c>
      <c r="Z2273" t="n">
        <v>18</v>
      </c>
      <c r="AA2273" t="n">
        <v>861</v>
      </c>
      <c r="AB2273" t="n">
        <v>31.2</v>
      </c>
      <c r="AC2273"/>
      <c r="AD2273"/>
      <c r="AE2273"/>
      <c r="AF2273" t="n">
        <v>653</v>
      </c>
      <c r="AG2273" t="n">
        <v>41</v>
      </c>
      <c r="AH2273" t="n">
        <v>47</v>
      </c>
      <c r="AI2273" t="n">
        <v>13374</v>
      </c>
      <c r="AJ2273" t="n">
        <v>12787</v>
      </c>
      <c r="AK2273" t="n">
        <v>13312</v>
      </c>
      <c r="AL2273" t="n">
        <v>15466</v>
      </c>
      <c r="AM2273" t="n">
        <v>17698</v>
      </c>
      <c r="AN2273" t="n">
        <v>17774</v>
      </c>
      <c r="AO2273" t="n">
        <v>1424</v>
      </c>
      <c r="AP2273"/>
      <c r="AQ2273"/>
      <c r="AR2273"/>
    </row>
    <row r="2274">
      <c r="A2274" t="n">
        <v>198640</v>
      </c>
      <c r="B2274" t="s">
        <v>3633</v>
      </c>
      <c r="C2274" t="s">
        <v>3634</v>
      </c>
      <c r="D2274" t="s">
        <v>3570</v>
      </c>
      <c r="E2274" t="s">
        <v>147</v>
      </c>
      <c r="F2274" t="s">
        <v>173</v>
      </c>
      <c r="G2274" t="s">
        <v>149</v>
      </c>
      <c r="H2274" t="s">
        <v>174</v>
      </c>
      <c r="I2274" t="s">
        <v>205</v>
      </c>
      <c r="J2274" t="s">
        <v>168</v>
      </c>
      <c r="K2274" t="s">
        <v>176</v>
      </c>
      <c r="L2274" t="s">
        <v>155</v>
      </c>
      <c r="M2274" t="s">
        <v>155</v>
      </c>
      <c r="N2274" t="n">
        <v>-77.6177</v>
      </c>
      <c r="O2274" t="n">
        <v>36.4277</v>
      </c>
      <c r="P2274" t="n">
        <v>1415</v>
      </c>
      <c r="Q2274" t="n">
        <v>1415</v>
      </c>
      <c r="R2274" t="n">
        <v>66.6</v>
      </c>
      <c r="S2274" t="n">
        <v>34.1</v>
      </c>
      <c r="T2274" t="n">
        <v>50</v>
      </c>
      <c r="U2274" t="n">
        <v>4.6</v>
      </c>
      <c r="V2274" t="n">
        <v>1.1</v>
      </c>
      <c r="W2274" t="n">
        <v>0.4</v>
      </c>
      <c r="X2274" t="n">
        <v>74</v>
      </c>
      <c r="Y2274" t="n">
        <v>63</v>
      </c>
      <c r="Z2274" t="n">
        <v>11</v>
      </c>
      <c r="AA2274" t="n">
        <v>29</v>
      </c>
      <c r="AB2274" t="n">
        <v>41.4</v>
      </c>
      <c r="AC2274"/>
      <c r="AD2274"/>
      <c r="AE2274"/>
      <c r="AF2274" t="n">
        <v>19</v>
      </c>
      <c r="AG2274" t="n">
        <v>31</v>
      </c>
      <c r="AH2274" t="n">
        <v>35</v>
      </c>
      <c r="AI2274" t="n">
        <v>5002</v>
      </c>
      <c r="AJ2274" t="n">
        <v>4515</v>
      </c>
      <c r="AK2274" t="n">
        <v>3800</v>
      </c>
      <c r="AL2274" t="n">
        <v>3847</v>
      </c>
      <c r="AM2274"/>
      <c r="AN2274"/>
      <c r="AO2274" t="n">
        <v>181</v>
      </c>
      <c r="AP2274"/>
      <c r="AQ2274"/>
      <c r="AR2274"/>
    </row>
    <row r="2275">
      <c r="A2275" t="n">
        <v>198668</v>
      </c>
      <c r="B2275" t="s">
        <v>3635</v>
      </c>
      <c r="C2275" t="s">
        <v>3636</v>
      </c>
      <c r="D2275" t="s">
        <v>3570</v>
      </c>
      <c r="E2275" t="s">
        <v>147</v>
      </c>
      <c r="F2275" t="s">
        <v>173</v>
      </c>
      <c r="G2275" t="s">
        <v>149</v>
      </c>
      <c r="H2275" t="s">
        <v>174</v>
      </c>
      <c r="I2275" t="s">
        <v>205</v>
      </c>
      <c r="J2275" t="s">
        <v>168</v>
      </c>
      <c r="K2275" t="s">
        <v>176</v>
      </c>
      <c r="L2275" t="s">
        <v>155</v>
      </c>
      <c r="M2275" t="s">
        <v>155</v>
      </c>
      <c r="N2275" t="n">
        <v>-82.9279</v>
      </c>
      <c r="O2275" t="n">
        <v>35.5259</v>
      </c>
      <c r="P2275" t="n">
        <v>1712</v>
      </c>
      <c r="Q2275" t="n">
        <v>1712</v>
      </c>
      <c r="R2275" t="n">
        <v>66.5</v>
      </c>
      <c r="S2275" t="n">
        <v>80.5</v>
      </c>
      <c r="T2275" t="n">
        <v>6.2</v>
      </c>
      <c r="U2275" t="n">
        <v>6.6</v>
      </c>
      <c r="V2275" t="n">
        <v>0.9</v>
      </c>
      <c r="W2275" t="n">
        <v>0.1</v>
      </c>
      <c r="X2275" t="n">
        <v>50</v>
      </c>
      <c r="Y2275" t="n">
        <v>49</v>
      </c>
      <c r="Z2275" t="n">
        <v>7</v>
      </c>
      <c r="AA2275" t="n">
        <v>179</v>
      </c>
      <c r="AB2275" t="n">
        <v>44.1</v>
      </c>
      <c r="AC2275"/>
      <c r="AD2275"/>
      <c r="AE2275"/>
      <c r="AF2275" t="n">
        <v>150</v>
      </c>
      <c r="AG2275" t="n">
        <v>31</v>
      </c>
      <c r="AH2275" t="n">
        <v>49</v>
      </c>
      <c r="AI2275" t="n">
        <v>4435</v>
      </c>
      <c r="AJ2275" t="n">
        <v>3187</v>
      </c>
      <c r="AK2275" t="n">
        <v>3296</v>
      </c>
      <c r="AL2275" t="n">
        <v>5836</v>
      </c>
      <c r="AM2275" t="n">
        <v>6530</v>
      </c>
      <c r="AN2275"/>
      <c r="AO2275" t="n">
        <v>202</v>
      </c>
      <c r="AP2275"/>
      <c r="AQ2275"/>
      <c r="AR2275"/>
    </row>
    <row r="2276">
      <c r="A2276" t="n">
        <v>198677</v>
      </c>
      <c r="B2276" t="s">
        <v>3637</v>
      </c>
      <c r="C2276" t="s">
        <v>3638</v>
      </c>
      <c r="D2276" t="s">
        <v>3570</v>
      </c>
      <c r="E2276" t="s">
        <v>147</v>
      </c>
      <c r="F2276" t="s">
        <v>162</v>
      </c>
      <c r="G2276" t="s">
        <v>163</v>
      </c>
      <c r="H2276" t="s">
        <v>150</v>
      </c>
      <c r="I2276" t="s">
        <v>205</v>
      </c>
      <c r="J2276" t="s">
        <v>164</v>
      </c>
      <c r="K2276" t="s">
        <v>209</v>
      </c>
      <c r="L2276" t="s">
        <v>155</v>
      </c>
      <c r="M2276" t="s">
        <v>155</v>
      </c>
      <c r="N2276" t="n">
        <v>-78.6644</v>
      </c>
      <c r="O2276" t="n">
        <v>35.3074</v>
      </c>
      <c r="P2276" t="n">
        <v>36</v>
      </c>
      <c r="Q2276" t="n">
        <v>36</v>
      </c>
      <c r="R2276" t="n">
        <v>47.2</v>
      </c>
      <c r="S2276" t="n">
        <v>55.6</v>
      </c>
      <c r="T2276" t="n">
        <v>41.7</v>
      </c>
      <c r="U2276" t="n">
        <v>2.8</v>
      </c>
      <c r="V2276" t="n">
        <v>0</v>
      </c>
      <c r="W2276" t="n">
        <v>0</v>
      </c>
      <c r="X2276" t="n">
        <v>67</v>
      </c>
      <c r="Y2276" t="n">
        <v>50</v>
      </c>
      <c r="Z2276" t="n">
        <v>2</v>
      </c>
      <c r="AA2276" t="n">
        <v>5</v>
      </c>
      <c r="AB2276" t="n">
        <v>40</v>
      </c>
      <c r="AC2276" t="n">
        <v>4</v>
      </c>
      <c r="AD2276" t="n">
        <v>25</v>
      </c>
      <c r="AE2276" t="n">
        <v>25</v>
      </c>
      <c r="AF2276" t="n">
        <v>4</v>
      </c>
      <c r="AG2276" t="n">
        <v>77</v>
      </c>
      <c r="AH2276" t="n">
        <v>100</v>
      </c>
      <c r="AI2276" t="n">
        <v>14219</v>
      </c>
      <c r="AJ2276" t="n">
        <v>12706</v>
      </c>
      <c r="AK2276" t="n">
        <v>15733</v>
      </c>
      <c r="AL2276"/>
      <c r="AM2276"/>
      <c r="AN2276"/>
      <c r="AO2276" t="n">
        <v>4</v>
      </c>
      <c r="AP2276" t="n">
        <v>5</v>
      </c>
      <c r="AQ2276"/>
      <c r="AR2276"/>
    </row>
    <row r="2277">
      <c r="A2277" t="n">
        <v>198695</v>
      </c>
      <c r="B2277" t="s">
        <v>3639</v>
      </c>
      <c r="C2277" t="s">
        <v>3640</v>
      </c>
      <c r="D2277" t="s">
        <v>3570</v>
      </c>
      <c r="E2277" t="s">
        <v>147</v>
      </c>
      <c r="F2277" t="s">
        <v>162</v>
      </c>
      <c r="G2277" t="s">
        <v>163</v>
      </c>
      <c r="H2277" t="s">
        <v>150</v>
      </c>
      <c r="I2277" t="s">
        <v>151</v>
      </c>
      <c r="J2277" t="s">
        <v>152</v>
      </c>
      <c r="K2277" t="s">
        <v>179</v>
      </c>
      <c r="L2277" t="s">
        <v>155</v>
      </c>
      <c r="M2277" t="s">
        <v>155</v>
      </c>
      <c r="N2277" t="n">
        <v>-79.9947</v>
      </c>
      <c r="O2277" t="n">
        <v>35.972</v>
      </c>
      <c r="P2277" t="n">
        <v>6478</v>
      </c>
      <c r="Q2277" t="n">
        <v>5301</v>
      </c>
      <c r="R2277" t="n">
        <v>54.9</v>
      </c>
      <c r="S2277" t="n">
        <v>75.6</v>
      </c>
      <c r="T2277" t="n">
        <v>7.3</v>
      </c>
      <c r="U2277" t="n">
        <v>7.5</v>
      </c>
      <c r="V2277" t="n">
        <v>2.1</v>
      </c>
      <c r="W2277" t="n">
        <v>1.4</v>
      </c>
      <c r="X2277" t="n">
        <v>84</v>
      </c>
      <c r="Y2277"/>
      <c r="Z2277" t="n">
        <v>17</v>
      </c>
      <c r="AA2277" t="n">
        <v>1110</v>
      </c>
      <c r="AB2277" t="n">
        <v>70</v>
      </c>
      <c r="AC2277" t="n">
        <v>1089</v>
      </c>
      <c r="AD2277" t="n">
        <v>69.4</v>
      </c>
      <c r="AE2277" t="n">
        <v>65.6</v>
      </c>
      <c r="AF2277" t="n">
        <v>1501</v>
      </c>
      <c r="AG2277" t="n">
        <v>11</v>
      </c>
      <c r="AH2277" t="n">
        <v>86</v>
      </c>
      <c r="AI2277" t="n">
        <v>43578</v>
      </c>
      <c r="AJ2277" t="n">
        <v>31504</v>
      </c>
      <c r="AK2277" t="n">
        <v>33524</v>
      </c>
      <c r="AL2277" t="n">
        <v>37597</v>
      </c>
      <c r="AM2277" t="n">
        <v>38651</v>
      </c>
      <c r="AN2277" t="n">
        <v>44082</v>
      </c>
      <c r="AO2277"/>
      <c r="AP2277" t="n">
        <v>1062</v>
      </c>
      <c r="AQ2277" t="n">
        <v>311</v>
      </c>
      <c r="AR2277" t="n">
        <v>133</v>
      </c>
    </row>
    <row r="2278">
      <c r="A2278" t="n">
        <v>198710</v>
      </c>
      <c r="B2278" t="s">
        <v>3641</v>
      </c>
      <c r="C2278" t="s">
        <v>3642</v>
      </c>
      <c r="D2278" t="s">
        <v>3570</v>
      </c>
      <c r="E2278" t="s">
        <v>147</v>
      </c>
      <c r="F2278" t="s">
        <v>173</v>
      </c>
      <c r="G2278" t="s">
        <v>149</v>
      </c>
      <c r="H2278" t="s">
        <v>174</v>
      </c>
      <c r="I2278" t="s">
        <v>175</v>
      </c>
      <c r="J2278" t="s">
        <v>168</v>
      </c>
      <c r="K2278" t="s">
        <v>176</v>
      </c>
      <c r="L2278" t="s">
        <v>155</v>
      </c>
      <c r="M2278" t="s">
        <v>155</v>
      </c>
      <c r="N2278" t="n">
        <v>-81.9119</v>
      </c>
      <c r="O2278" t="n">
        <v>35.3367</v>
      </c>
      <c r="P2278" t="n">
        <v>2535</v>
      </c>
      <c r="Q2278" t="n">
        <v>2535</v>
      </c>
      <c r="R2278" t="n">
        <v>63.6</v>
      </c>
      <c r="S2278" t="n">
        <v>73.3</v>
      </c>
      <c r="T2278" t="n">
        <v>9.6</v>
      </c>
      <c r="U2278" t="n">
        <v>8.7</v>
      </c>
      <c r="V2278" t="n">
        <v>1.1</v>
      </c>
      <c r="W2278" t="n">
        <v>0.5</v>
      </c>
      <c r="X2278" t="n">
        <v>62</v>
      </c>
      <c r="Y2278" t="n">
        <v>47</v>
      </c>
      <c r="Z2278" t="n">
        <v>12</v>
      </c>
      <c r="AA2278" t="n">
        <v>199</v>
      </c>
      <c r="AB2278" t="n">
        <v>48.7</v>
      </c>
      <c r="AC2278"/>
      <c r="AD2278"/>
      <c r="AE2278"/>
      <c r="AF2278" t="n">
        <v>159</v>
      </c>
      <c r="AG2278" t="n">
        <v>34</v>
      </c>
      <c r="AH2278" t="n">
        <v>75</v>
      </c>
      <c r="AI2278" t="n">
        <v>7846</v>
      </c>
      <c r="AJ2278" t="n">
        <v>6480</v>
      </c>
      <c r="AK2278" t="n">
        <v>6105</v>
      </c>
      <c r="AL2278" t="n">
        <v>7574</v>
      </c>
      <c r="AM2278" t="n">
        <v>7821</v>
      </c>
      <c r="AN2278" t="n">
        <v>12282</v>
      </c>
      <c r="AO2278" t="n">
        <v>347</v>
      </c>
      <c r="AP2278"/>
      <c r="AQ2278"/>
      <c r="AR2278"/>
    </row>
    <row r="2279">
      <c r="A2279" t="n">
        <v>198729</v>
      </c>
      <c r="B2279" t="s">
        <v>3643</v>
      </c>
      <c r="C2279" t="s">
        <v>3644</v>
      </c>
      <c r="D2279" t="s">
        <v>3570</v>
      </c>
      <c r="E2279" t="s">
        <v>147</v>
      </c>
      <c r="F2279" t="s">
        <v>173</v>
      </c>
      <c r="G2279" t="s">
        <v>149</v>
      </c>
      <c r="H2279" t="s">
        <v>174</v>
      </c>
      <c r="I2279" t="s">
        <v>205</v>
      </c>
      <c r="J2279" t="s">
        <v>168</v>
      </c>
      <c r="K2279" t="s">
        <v>176</v>
      </c>
      <c r="L2279" t="s">
        <v>155</v>
      </c>
      <c r="M2279" t="s">
        <v>155</v>
      </c>
      <c r="N2279" t="n">
        <v>-77.9776</v>
      </c>
      <c r="O2279" t="n">
        <v>34.9468</v>
      </c>
      <c r="P2279" t="n">
        <v>1634</v>
      </c>
      <c r="Q2279" t="n">
        <v>1634</v>
      </c>
      <c r="R2279" t="n">
        <v>69</v>
      </c>
      <c r="S2279" t="n">
        <v>42.4</v>
      </c>
      <c r="T2279" t="n">
        <v>24.5</v>
      </c>
      <c r="U2279" t="n">
        <v>26.1</v>
      </c>
      <c r="V2279" t="n">
        <v>0.6</v>
      </c>
      <c r="W2279" t="n">
        <v>1.2</v>
      </c>
      <c r="X2279" t="n">
        <v>56</v>
      </c>
      <c r="Y2279" t="n">
        <v>97</v>
      </c>
      <c r="Z2279" t="n">
        <v>9</v>
      </c>
      <c r="AA2279" t="n">
        <v>72</v>
      </c>
      <c r="AB2279" t="n">
        <v>38.9</v>
      </c>
      <c r="AC2279"/>
      <c r="AD2279"/>
      <c r="AE2279"/>
      <c r="AF2279" t="n">
        <v>89</v>
      </c>
      <c r="AG2279" t="n">
        <v>38</v>
      </c>
      <c r="AH2279" t="n">
        <v>97</v>
      </c>
      <c r="AI2279" t="n">
        <v>3851</v>
      </c>
      <c r="AJ2279" t="n">
        <v>2336</v>
      </c>
      <c r="AK2279" t="n">
        <v>3651</v>
      </c>
      <c r="AL2279" t="n">
        <v>5517</v>
      </c>
      <c r="AM2279" t="n">
        <v>8480</v>
      </c>
      <c r="AN2279"/>
      <c r="AO2279" t="n">
        <v>173</v>
      </c>
      <c r="AP2279"/>
      <c r="AQ2279"/>
      <c r="AR2279"/>
    </row>
    <row r="2280">
      <c r="A2280" t="n">
        <v>198756</v>
      </c>
      <c r="B2280" t="s">
        <v>3645</v>
      </c>
      <c r="C2280" t="s">
        <v>3603</v>
      </c>
      <c r="D2280" t="s">
        <v>3570</v>
      </c>
      <c r="E2280" t="s">
        <v>147</v>
      </c>
      <c r="F2280" t="s">
        <v>162</v>
      </c>
      <c r="G2280" t="s">
        <v>163</v>
      </c>
      <c r="H2280" t="s">
        <v>150</v>
      </c>
      <c r="I2280" t="s">
        <v>151</v>
      </c>
      <c r="J2280" t="s">
        <v>168</v>
      </c>
      <c r="K2280" t="s">
        <v>179</v>
      </c>
      <c r="L2280" t="s">
        <v>154</v>
      </c>
      <c r="M2280" t="s">
        <v>155</v>
      </c>
      <c r="N2280" t="n">
        <v>-80.8573</v>
      </c>
      <c r="O2280" t="n">
        <v>35.243</v>
      </c>
      <c r="P2280" t="n">
        <v>1193</v>
      </c>
      <c r="Q2280" t="n">
        <v>1147</v>
      </c>
      <c r="R2280" t="n">
        <v>54</v>
      </c>
      <c r="S2280" t="n">
        <v>0.7</v>
      </c>
      <c r="T2280" t="n">
        <v>77.9</v>
      </c>
      <c r="U2280" t="n">
        <v>0.8</v>
      </c>
      <c r="V2280" t="n">
        <v>0.3</v>
      </c>
      <c r="W2280" t="n">
        <v>0.6</v>
      </c>
      <c r="X2280" t="n">
        <v>63</v>
      </c>
      <c r="Y2280" t="n">
        <v>0</v>
      </c>
      <c r="Z2280" t="n">
        <v>11</v>
      </c>
      <c r="AA2280" t="n">
        <v>331</v>
      </c>
      <c r="AB2280" t="n">
        <v>34.1</v>
      </c>
      <c r="AC2280" t="n">
        <v>331</v>
      </c>
      <c r="AD2280" t="n">
        <v>34.1</v>
      </c>
      <c r="AE2280" t="n">
        <v>24.8</v>
      </c>
      <c r="AF2280" t="n">
        <v>259</v>
      </c>
      <c r="AG2280" t="n">
        <v>68</v>
      </c>
      <c r="AH2280" t="n">
        <v>93</v>
      </c>
      <c r="AI2280" t="n">
        <v>19326</v>
      </c>
      <c r="AJ2280" t="n">
        <v>19693</v>
      </c>
      <c r="AK2280" t="n">
        <v>29425</v>
      </c>
      <c r="AL2280" t="n">
        <v>17959</v>
      </c>
      <c r="AM2280" t="n">
        <v>19673</v>
      </c>
      <c r="AN2280" t="n">
        <v>21063</v>
      </c>
      <c r="AO2280"/>
      <c r="AP2280" t="n">
        <v>180</v>
      </c>
      <c r="AQ2280" t="n">
        <v>20</v>
      </c>
      <c r="AR2280"/>
    </row>
    <row r="2281">
      <c r="A2281" t="n">
        <v>198774</v>
      </c>
      <c r="B2281" t="s">
        <v>3646</v>
      </c>
      <c r="C2281" t="s">
        <v>3647</v>
      </c>
      <c r="D2281" t="s">
        <v>3570</v>
      </c>
      <c r="E2281" t="s">
        <v>147</v>
      </c>
      <c r="F2281" t="s">
        <v>173</v>
      </c>
      <c r="G2281" t="s">
        <v>149</v>
      </c>
      <c r="H2281" t="s">
        <v>174</v>
      </c>
      <c r="I2281" t="s">
        <v>175</v>
      </c>
      <c r="J2281" t="s">
        <v>168</v>
      </c>
      <c r="K2281" t="s">
        <v>176</v>
      </c>
      <c r="L2281" t="s">
        <v>155</v>
      </c>
      <c r="M2281" t="s">
        <v>155</v>
      </c>
      <c r="N2281" t="n">
        <v>-78.3323</v>
      </c>
      <c r="O2281" t="n">
        <v>35.5014</v>
      </c>
      <c r="P2281" t="n">
        <v>5939</v>
      </c>
      <c r="Q2281" t="n">
        <v>5939</v>
      </c>
      <c r="R2281" t="n">
        <v>63.8</v>
      </c>
      <c r="S2281" t="n">
        <v>61</v>
      </c>
      <c r="T2281" t="n">
        <v>14.8</v>
      </c>
      <c r="U2281" t="n">
        <v>18.4</v>
      </c>
      <c r="V2281" t="n">
        <v>1.1</v>
      </c>
      <c r="W2281" t="n">
        <v>0.4</v>
      </c>
      <c r="X2281" t="n">
        <v>61</v>
      </c>
      <c r="Y2281" t="n">
        <v>46</v>
      </c>
      <c r="Z2281" t="n">
        <v>13</v>
      </c>
      <c r="AA2281" t="n">
        <v>445</v>
      </c>
      <c r="AB2281" t="n">
        <v>28.8</v>
      </c>
      <c r="AC2281"/>
      <c r="AD2281"/>
      <c r="AE2281"/>
      <c r="AF2281" t="n">
        <v>291</v>
      </c>
      <c r="AG2281" t="n">
        <v>23</v>
      </c>
      <c r="AH2281" t="n">
        <v>30</v>
      </c>
      <c r="AI2281" t="n">
        <v>5282</v>
      </c>
      <c r="AJ2281" t="n">
        <v>4095</v>
      </c>
      <c r="AK2281" t="n">
        <v>3485</v>
      </c>
      <c r="AL2281" t="n">
        <v>4270</v>
      </c>
      <c r="AM2281" t="n">
        <v>3447</v>
      </c>
      <c r="AN2281"/>
      <c r="AO2281" t="n">
        <v>586</v>
      </c>
      <c r="AP2281"/>
      <c r="AQ2281"/>
      <c r="AR2281"/>
    </row>
    <row r="2282">
      <c r="A2282" t="n">
        <v>198808</v>
      </c>
      <c r="B2282" t="s">
        <v>3648</v>
      </c>
      <c r="C2282" t="s">
        <v>3649</v>
      </c>
      <c r="D2282" t="s">
        <v>3570</v>
      </c>
      <c r="E2282" t="s">
        <v>147</v>
      </c>
      <c r="F2282" t="s">
        <v>162</v>
      </c>
      <c r="G2282" t="s">
        <v>163</v>
      </c>
      <c r="H2282" t="s">
        <v>150</v>
      </c>
      <c r="I2282" t="s">
        <v>205</v>
      </c>
      <c r="J2282" t="s">
        <v>164</v>
      </c>
      <c r="K2282" t="s">
        <v>179</v>
      </c>
      <c r="L2282" t="s">
        <v>155</v>
      </c>
      <c r="M2282" t="s">
        <v>155</v>
      </c>
      <c r="N2282" t="n">
        <v>-81.8734</v>
      </c>
      <c r="O2282" t="n">
        <v>36.1625</v>
      </c>
      <c r="P2282" t="n">
        <v>899</v>
      </c>
      <c r="Q2282" t="n">
        <v>897</v>
      </c>
      <c r="R2282" t="n">
        <v>65.4</v>
      </c>
      <c r="S2282" t="n">
        <v>74.6</v>
      </c>
      <c r="T2282" t="n">
        <v>6.7</v>
      </c>
      <c r="U2282" t="n">
        <v>6.8</v>
      </c>
      <c r="V2282" t="n">
        <v>1.3</v>
      </c>
      <c r="W2282" t="n">
        <v>3.8</v>
      </c>
      <c r="X2282" t="n">
        <v>62</v>
      </c>
      <c r="Y2282"/>
      <c r="Z2282" t="n">
        <v>10</v>
      </c>
      <c r="AA2282" t="n">
        <v>208</v>
      </c>
      <c r="AB2282" t="n">
        <v>44.2</v>
      </c>
      <c r="AC2282" t="n">
        <v>208</v>
      </c>
      <c r="AD2282" t="n">
        <v>44.2</v>
      </c>
      <c r="AE2282" t="n">
        <v>39.9</v>
      </c>
      <c r="AF2282" t="n">
        <v>212</v>
      </c>
      <c r="AG2282" t="n">
        <v>37</v>
      </c>
      <c r="AH2282" t="n">
        <v>97</v>
      </c>
      <c r="AI2282" t="n">
        <v>26009</v>
      </c>
      <c r="AJ2282" t="n">
        <v>18829</v>
      </c>
      <c r="AK2282" t="n">
        <v>21139</v>
      </c>
      <c r="AL2282" t="n">
        <v>20899</v>
      </c>
      <c r="AM2282" t="n">
        <v>26761</v>
      </c>
      <c r="AN2282" t="n">
        <v>29115</v>
      </c>
      <c r="AO2282"/>
      <c r="AP2282" t="n">
        <v>211</v>
      </c>
      <c r="AQ2282"/>
      <c r="AR2282"/>
    </row>
    <row r="2283">
      <c r="A2283" t="n">
        <v>198817</v>
      </c>
      <c r="B2283" t="s">
        <v>3650</v>
      </c>
      <c r="C2283" t="s">
        <v>3651</v>
      </c>
      <c r="D2283" t="s">
        <v>3570</v>
      </c>
      <c r="E2283" t="s">
        <v>147</v>
      </c>
      <c r="F2283" t="s">
        <v>173</v>
      </c>
      <c r="G2283" t="s">
        <v>149</v>
      </c>
      <c r="H2283" t="s">
        <v>174</v>
      </c>
      <c r="I2283" t="s">
        <v>175</v>
      </c>
      <c r="J2283" t="s">
        <v>168</v>
      </c>
      <c r="K2283" t="s">
        <v>176</v>
      </c>
      <c r="L2283" t="s">
        <v>155</v>
      </c>
      <c r="M2283" t="s">
        <v>155</v>
      </c>
      <c r="N2283" t="n">
        <v>-77.5715</v>
      </c>
      <c r="O2283" t="n">
        <v>35.2344</v>
      </c>
      <c r="P2283" t="n">
        <v>3069</v>
      </c>
      <c r="Q2283" t="n">
        <v>3069</v>
      </c>
      <c r="R2283" t="n">
        <v>65.5</v>
      </c>
      <c r="S2283" t="n">
        <v>52.6</v>
      </c>
      <c r="T2283" t="n">
        <v>29.5</v>
      </c>
      <c r="U2283" t="n">
        <v>13.5</v>
      </c>
      <c r="V2283" t="n">
        <v>1.5</v>
      </c>
      <c r="W2283" t="n">
        <v>0</v>
      </c>
      <c r="X2283" t="n">
        <v>57</v>
      </c>
      <c r="Y2283" t="n">
        <v>40</v>
      </c>
      <c r="Z2283" t="n">
        <v>10</v>
      </c>
      <c r="AA2283" t="n">
        <v>101</v>
      </c>
      <c r="AB2283" t="n">
        <v>27.7</v>
      </c>
      <c r="AC2283"/>
      <c r="AD2283"/>
      <c r="AE2283"/>
      <c r="AF2283" t="n">
        <v>122</v>
      </c>
      <c r="AG2283" t="n">
        <v>42</v>
      </c>
      <c r="AH2283" t="n">
        <v>55</v>
      </c>
      <c r="AI2283" t="n">
        <v>5116</v>
      </c>
      <c r="AJ2283" t="n">
        <v>4860</v>
      </c>
      <c r="AK2283" t="n">
        <v>5277</v>
      </c>
      <c r="AL2283" t="n">
        <v>5948</v>
      </c>
      <c r="AM2283" t="n">
        <v>7056</v>
      </c>
      <c r="AN2283"/>
      <c r="AO2283" t="n">
        <v>351</v>
      </c>
      <c r="AP2283"/>
      <c r="AQ2283"/>
      <c r="AR2283"/>
    </row>
    <row r="2284">
      <c r="A2284" t="n">
        <v>198835</v>
      </c>
      <c r="B2284" t="s">
        <v>3652</v>
      </c>
      <c r="C2284" t="s">
        <v>3600</v>
      </c>
      <c r="D2284" t="s">
        <v>3570</v>
      </c>
      <c r="E2284" t="s">
        <v>147</v>
      </c>
      <c r="F2284" t="s">
        <v>162</v>
      </c>
      <c r="G2284" t="s">
        <v>163</v>
      </c>
      <c r="H2284" t="s">
        <v>150</v>
      </c>
      <c r="I2284" t="s">
        <v>151</v>
      </c>
      <c r="J2284" t="s">
        <v>168</v>
      </c>
      <c r="K2284" t="s">
        <v>153</v>
      </c>
      <c r="L2284" t="s">
        <v>155</v>
      </c>
      <c r="M2284" t="s">
        <v>155</v>
      </c>
      <c r="N2284" t="n">
        <v>-81.3276</v>
      </c>
      <c r="O2284" t="n">
        <v>35.74</v>
      </c>
      <c r="P2284" t="n">
        <v>2531</v>
      </c>
      <c r="Q2284" t="n">
        <v>1622</v>
      </c>
      <c r="R2284" t="n">
        <v>56.2</v>
      </c>
      <c r="S2284" t="n">
        <v>61.2</v>
      </c>
      <c r="T2284" t="n">
        <v>13.6</v>
      </c>
      <c r="U2284" t="n">
        <v>5.3</v>
      </c>
      <c r="V2284" t="n">
        <v>2</v>
      </c>
      <c r="W2284" t="n">
        <v>5.4</v>
      </c>
      <c r="X2284" t="n">
        <v>71</v>
      </c>
      <c r="Y2284" t="n">
        <v>23</v>
      </c>
      <c r="Z2284" t="n">
        <v>15</v>
      </c>
      <c r="AA2284" t="n">
        <v>382</v>
      </c>
      <c r="AB2284" t="n">
        <v>51</v>
      </c>
      <c r="AC2284" t="n">
        <v>382</v>
      </c>
      <c r="AD2284" t="n">
        <v>51</v>
      </c>
      <c r="AE2284" t="n">
        <v>41.1</v>
      </c>
      <c r="AF2284" t="n">
        <v>373</v>
      </c>
      <c r="AG2284" t="n">
        <v>40</v>
      </c>
      <c r="AH2284" t="n">
        <v>88</v>
      </c>
      <c r="AI2284" t="n">
        <v>24042</v>
      </c>
      <c r="AJ2284" t="n">
        <v>22289</v>
      </c>
      <c r="AK2284" t="n">
        <v>22427</v>
      </c>
      <c r="AL2284" t="n">
        <v>20065</v>
      </c>
      <c r="AM2284" t="n">
        <v>25754</v>
      </c>
      <c r="AN2284" t="n">
        <v>29067</v>
      </c>
      <c r="AO2284"/>
      <c r="AP2284" t="n">
        <v>304</v>
      </c>
      <c r="AQ2284" t="n">
        <v>284</v>
      </c>
      <c r="AR2284" t="n">
        <v>16</v>
      </c>
    </row>
    <row r="2285">
      <c r="A2285" t="n">
        <v>198844</v>
      </c>
      <c r="B2285" t="s">
        <v>3653</v>
      </c>
      <c r="C2285" t="s">
        <v>3582</v>
      </c>
      <c r="D2285" t="s">
        <v>3570</v>
      </c>
      <c r="E2285" t="s">
        <v>147</v>
      </c>
      <c r="F2285" t="s">
        <v>199</v>
      </c>
      <c r="G2285" t="s">
        <v>189</v>
      </c>
      <c r="H2285" t="s">
        <v>200</v>
      </c>
      <c r="I2285" t="s">
        <v>151</v>
      </c>
      <c r="J2285" t="s">
        <v>164</v>
      </c>
      <c r="K2285"/>
      <c r="L2285" t="s">
        <v>155</v>
      </c>
      <c r="M2285" t="s">
        <v>155</v>
      </c>
      <c r="N2285" t="n">
        <v>-79.8228</v>
      </c>
      <c r="O2285" t="n">
        <v>36.0576</v>
      </c>
      <c r="P2285" t="n">
        <v>138</v>
      </c>
      <c r="Q2285" t="n">
        <v>138</v>
      </c>
      <c r="R2285" t="n">
        <v>97.1</v>
      </c>
      <c r="S2285" t="n">
        <v>66.7</v>
      </c>
      <c r="T2285" t="n">
        <v>16.7</v>
      </c>
      <c r="U2285" t="n">
        <v>11.6</v>
      </c>
      <c r="V2285" t="n">
        <v>0</v>
      </c>
      <c r="W2285" t="n">
        <v>2.9</v>
      </c>
      <c r="X2285" t="n">
        <v>82</v>
      </c>
      <c r="Y2285"/>
      <c r="Z2285" t="n">
        <v>22</v>
      </c>
      <c r="AA2285"/>
      <c r="AB2285"/>
      <c r="AC2285"/>
      <c r="AD2285"/>
      <c r="AE2285"/>
      <c r="AF2285" t="n">
        <v>127</v>
      </c>
      <c r="AG2285" t="n">
        <v>55</v>
      </c>
      <c r="AH2285" t="n">
        <v>55</v>
      </c>
      <c r="AI2285" t="n">
        <v>2921</v>
      </c>
      <c r="AJ2285" t="n">
        <v>2149</v>
      </c>
      <c r="AK2285" t="n">
        <v>3242</v>
      </c>
      <c r="AL2285" t="n">
        <v>5149</v>
      </c>
      <c r="AM2285" t="n">
        <v>6624</v>
      </c>
      <c r="AN2285"/>
      <c r="AO2285"/>
      <c r="AP2285"/>
      <c r="AQ2285"/>
      <c r="AR2285"/>
    </row>
    <row r="2286">
      <c r="A2286" t="n">
        <v>198862</v>
      </c>
      <c r="B2286" t="s">
        <v>3654</v>
      </c>
      <c r="C2286" t="s">
        <v>2217</v>
      </c>
      <c r="D2286" t="s">
        <v>3570</v>
      </c>
      <c r="E2286" t="s">
        <v>147</v>
      </c>
      <c r="F2286" t="s">
        <v>162</v>
      </c>
      <c r="G2286" t="s">
        <v>163</v>
      </c>
      <c r="H2286" t="s">
        <v>150</v>
      </c>
      <c r="I2286" t="s">
        <v>186</v>
      </c>
      <c r="J2286" t="s">
        <v>164</v>
      </c>
      <c r="K2286" t="s">
        <v>179</v>
      </c>
      <c r="L2286" t="s">
        <v>154</v>
      </c>
      <c r="M2286" t="s">
        <v>155</v>
      </c>
      <c r="N2286" t="n">
        <v>-80.484</v>
      </c>
      <c r="O2286" t="n">
        <v>35.6709</v>
      </c>
      <c r="P2286" t="n">
        <v>930</v>
      </c>
      <c r="Q2286" t="n">
        <v>930</v>
      </c>
      <c r="R2286" t="n">
        <v>40.4</v>
      </c>
      <c r="S2286" t="n">
        <v>1.5</v>
      </c>
      <c r="T2286" t="n">
        <v>86.9</v>
      </c>
      <c r="U2286" t="n">
        <v>0.5</v>
      </c>
      <c r="V2286" t="n">
        <v>1.3</v>
      </c>
      <c r="W2286" t="n">
        <v>2.6</v>
      </c>
      <c r="X2286" t="n">
        <v>78</v>
      </c>
      <c r="Y2286" t="n">
        <v>50</v>
      </c>
      <c r="Z2286" t="n">
        <v>13</v>
      </c>
      <c r="AA2286" t="n">
        <v>365</v>
      </c>
      <c r="AB2286" t="n">
        <v>27.1</v>
      </c>
      <c r="AC2286" t="n">
        <v>349</v>
      </c>
      <c r="AD2286" t="n">
        <v>23.8</v>
      </c>
      <c r="AE2286" t="n">
        <v>14</v>
      </c>
      <c r="AF2286" t="n">
        <v>201</v>
      </c>
      <c r="AG2286" t="n">
        <v>84</v>
      </c>
      <c r="AH2286" t="n">
        <v>99</v>
      </c>
      <c r="AI2286" t="n">
        <v>15162</v>
      </c>
      <c r="AJ2286" t="n">
        <v>16621</v>
      </c>
      <c r="AK2286" t="n">
        <v>11018</v>
      </c>
      <c r="AL2286" t="n">
        <v>16327</v>
      </c>
      <c r="AM2286" t="n">
        <v>15544</v>
      </c>
      <c r="AN2286" t="n">
        <v>20006</v>
      </c>
      <c r="AO2286" t="n">
        <v>3</v>
      </c>
      <c r="AP2286" t="n">
        <v>113</v>
      </c>
      <c r="AQ2286"/>
      <c r="AR2286"/>
    </row>
    <row r="2287">
      <c r="A2287" t="n">
        <v>198871</v>
      </c>
      <c r="B2287" t="s">
        <v>3655</v>
      </c>
      <c r="C2287" t="s">
        <v>3656</v>
      </c>
      <c r="D2287" t="s">
        <v>3570</v>
      </c>
      <c r="E2287" t="s">
        <v>147</v>
      </c>
      <c r="F2287" t="s">
        <v>368</v>
      </c>
      <c r="G2287" t="s">
        <v>163</v>
      </c>
      <c r="H2287" t="s">
        <v>174</v>
      </c>
      <c r="I2287" t="s">
        <v>205</v>
      </c>
      <c r="J2287" t="s">
        <v>164</v>
      </c>
      <c r="K2287" t="s">
        <v>176</v>
      </c>
      <c r="L2287" t="s">
        <v>155</v>
      </c>
      <c r="M2287" t="s">
        <v>155</v>
      </c>
      <c r="N2287" t="n">
        <v>-78.299</v>
      </c>
      <c r="O2287" t="n">
        <v>36.105</v>
      </c>
      <c r="P2287" t="n">
        <v>437</v>
      </c>
      <c r="Q2287" t="n">
        <v>437</v>
      </c>
      <c r="R2287" t="n">
        <v>22.7</v>
      </c>
      <c r="S2287" t="n">
        <v>25.6</v>
      </c>
      <c r="T2287" t="n">
        <v>60.4</v>
      </c>
      <c r="U2287" t="n">
        <v>8</v>
      </c>
      <c r="V2287" t="n">
        <v>0.2</v>
      </c>
      <c r="W2287" t="n">
        <v>1.8</v>
      </c>
      <c r="X2287" t="n">
        <v>48</v>
      </c>
      <c r="Y2287" t="n">
        <v>20</v>
      </c>
      <c r="Z2287" t="n">
        <v>15</v>
      </c>
      <c r="AA2287" t="n">
        <v>284</v>
      </c>
      <c r="AB2287" t="n">
        <v>39.4</v>
      </c>
      <c r="AC2287"/>
      <c r="AD2287"/>
      <c r="AE2287"/>
      <c r="AF2287" t="n">
        <v>241</v>
      </c>
      <c r="AG2287" t="n">
        <v>64</v>
      </c>
      <c r="AH2287" t="n">
        <v>100</v>
      </c>
      <c r="AI2287" t="n">
        <v>25326</v>
      </c>
      <c r="AJ2287" t="n">
        <v>19613</v>
      </c>
      <c r="AK2287" t="n">
        <v>19692</v>
      </c>
      <c r="AL2287" t="n">
        <v>26956</v>
      </c>
      <c r="AM2287" t="n">
        <v>30524</v>
      </c>
      <c r="AN2287" t="n">
        <v>31940</v>
      </c>
      <c r="AO2287" t="n">
        <v>107</v>
      </c>
      <c r="AP2287"/>
      <c r="AQ2287"/>
      <c r="AR2287"/>
    </row>
    <row r="2288">
      <c r="A2288" t="n">
        <v>198899</v>
      </c>
      <c r="B2288" t="s">
        <v>3657</v>
      </c>
      <c r="C2288" t="s">
        <v>3658</v>
      </c>
      <c r="D2288" t="s">
        <v>3570</v>
      </c>
      <c r="E2288" t="s">
        <v>147</v>
      </c>
      <c r="F2288" t="s">
        <v>162</v>
      </c>
      <c r="G2288" t="s">
        <v>163</v>
      </c>
      <c r="H2288" t="s">
        <v>150</v>
      </c>
      <c r="I2288" t="s">
        <v>205</v>
      </c>
      <c r="J2288" t="s">
        <v>168</v>
      </c>
      <c r="K2288" t="s">
        <v>179</v>
      </c>
      <c r="L2288" t="s">
        <v>155</v>
      </c>
      <c r="M2288" t="s">
        <v>155</v>
      </c>
      <c r="N2288" t="n">
        <v>-82.5518</v>
      </c>
      <c r="O2288" t="n">
        <v>35.8275</v>
      </c>
      <c r="P2288" t="n">
        <v>1100</v>
      </c>
      <c r="Q2288" t="n">
        <v>1051</v>
      </c>
      <c r="R2288" t="n">
        <v>48.6</v>
      </c>
      <c r="S2288" t="n">
        <v>63.8</v>
      </c>
      <c r="T2288" t="n">
        <v>17.3</v>
      </c>
      <c r="U2288" t="n">
        <v>9</v>
      </c>
      <c r="V2288" t="n">
        <v>0.8</v>
      </c>
      <c r="W2288" t="n">
        <v>5.1</v>
      </c>
      <c r="X2288" t="n">
        <v>61</v>
      </c>
      <c r="Y2288" t="n">
        <v>38</v>
      </c>
      <c r="Z2288" t="n">
        <v>10</v>
      </c>
      <c r="AA2288" t="n">
        <v>353</v>
      </c>
      <c r="AB2288" t="n">
        <v>41.9</v>
      </c>
      <c r="AC2288" t="n">
        <v>353</v>
      </c>
      <c r="AD2288" t="n">
        <v>41.9</v>
      </c>
      <c r="AE2288" t="n">
        <v>34.6</v>
      </c>
      <c r="AF2288" t="n">
        <v>247</v>
      </c>
      <c r="AG2288" t="n">
        <v>42</v>
      </c>
      <c r="AH2288" t="n">
        <v>96</v>
      </c>
      <c r="AI2288" t="n">
        <v>19842</v>
      </c>
      <c r="AJ2288" t="n">
        <v>17372</v>
      </c>
      <c r="AK2288" t="n">
        <v>17337</v>
      </c>
      <c r="AL2288" t="n">
        <v>20703</v>
      </c>
      <c r="AM2288" t="n">
        <v>22308</v>
      </c>
      <c r="AN2288" t="n">
        <v>24291</v>
      </c>
      <c r="AO2288"/>
      <c r="AP2288" t="n">
        <v>192</v>
      </c>
      <c r="AQ2288" t="n">
        <v>28</v>
      </c>
      <c r="AR2288"/>
    </row>
    <row r="2289">
      <c r="A2289" t="n">
        <v>198905</v>
      </c>
      <c r="B2289" t="s">
        <v>3659</v>
      </c>
      <c r="C2289" t="s">
        <v>3660</v>
      </c>
      <c r="D2289" t="s">
        <v>3570</v>
      </c>
      <c r="E2289" t="s">
        <v>147</v>
      </c>
      <c r="F2289" t="s">
        <v>173</v>
      </c>
      <c r="G2289" t="s">
        <v>149</v>
      </c>
      <c r="H2289" t="s">
        <v>174</v>
      </c>
      <c r="I2289" t="s">
        <v>175</v>
      </c>
      <c r="J2289" t="s">
        <v>164</v>
      </c>
      <c r="K2289" t="s">
        <v>176</v>
      </c>
      <c r="L2289" t="s">
        <v>155</v>
      </c>
      <c r="M2289" t="s">
        <v>155</v>
      </c>
      <c r="N2289" t="n">
        <v>-77.0949</v>
      </c>
      <c r="O2289" t="n">
        <v>35.8363</v>
      </c>
      <c r="P2289" t="n">
        <v>990</v>
      </c>
      <c r="Q2289" t="n">
        <v>990</v>
      </c>
      <c r="R2289" t="n">
        <v>67.7</v>
      </c>
      <c r="S2289" t="n">
        <v>51</v>
      </c>
      <c r="T2289" t="n">
        <v>40</v>
      </c>
      <c r="U2289" t="n">
        <v>2.2</v>
      </c>
      <c r="V2289" t="n">
        <v>0.5</v>
      </c>
      <c r="W2289" t="n">
        <v>0.1</v>
      </c>
      <c r="X2289" t="n">
        <v>58</v>
      </c>
      <c r="Y2289" t="n">
        <v>29</v>
      </c>
      <c r="Z2289" t="n">
        <v>11</v>
      </c>
      <c r="AA2289" t="n">
        <v>32</v>
      </c>
      <c r="AB2289" t="n">
        <v>37.5</v>
      </c>
      <c r="AC2289"/>
      <c r="AD2289"/>
      <c r="AE2289"/>
      <c r="AF2289" t="n">
        <v>31</v>
      </c>
      <c r="AG2289" t="n">
        <v>25</v>
      </c>
      <c r="AH2289" t="n">
        <v>36</v>
      </c>
      <c r="AI2289" t="n">
        <v>4188</v>
      </c>
      <c r="AJ2289" t="n">
        <v>3383</v>
      </c>
      <c r="AK2289" t="n">
        <v>3340</v>
      </c>
      <c r="AL2289" t="n">
        <v>2483</v>
      </c>
      <c r="AM2289"/>
      <c r="AN2289"/>
      <c r="AO2289" t="n">
        <v>110</v>
      </c>
      <c r="AP2289"/>
      <c r="AQ2289"/>
      <c r="AR2289"/>
    </row>
    <row r="2290">
      <c r="A2290" t="n">
        <v>198914</v>
      </c>
      <c r="B2290" t="s">
        <v>3661</v>
      </c>
      <c r="C2290" t="s">
        <v>3662</v>
      </c>
      <c r="D2290" t="s">
        <v>3570</v>
      </c>
      <c r="E2290" t="s">
        <v>147</v>
      </c>
      <c r="F2290" t="s">
        <v>173</v>
      </c>
      <c r="G2290" t="s">
        <v>149</v>
      </c>
      <c r="H2290" t="s">
        <v>174</v>
      </c>
      <c r="I2290" t="s">
        <v>205</v>
      </c>
      <c r="J2290" t="s">
        <v>164</v>
      </c>
      <c r="K2290" t="s">
        <v>176</v>
      </c>
      <c r="L2290" t="s">
        <v>155</v>
      </c>
      <c r="M2290" t="s">
        <v>155</v>
      </c>
      <c r="N2290" t="n">
        <v>-82.017</v>
      </c>
      <c r="O2290" t="n">
        <v>35.9345</v>
      </c>
      <c r="P2290" t="n">
        <v>1114</v>
      </c>
      <c r="Q2290" t="n">
        <v>1114</v>
      </c>
      <c r="R2290" t="n">
        <v>57.5</v>
      </c>
      <c r="S2290" t="n">
        <v>86</v>
      </c>
      <c r="T2290" t="n">
        <v>0.7</v>
      </c>
      <c r="U2290" t="n">
        <v>7.1</v>
      </c>
      <c r="V2290" t="n">
        <v>1.3</v>
      </c>
      <c r="W2290" t="n">
        <v>0.2</v>
      </c>
      <c r="X2290" t="n">
        <v>54</v>
      </c>
      <c r="Y2290" t="n">
        <v>37</v>
      </c>
      <c r="Z2290" t="n">
        <v>13</v>
      </c>
      <c r="AA2290" t="n">
        <v>70</v>
      </c>
      <c r="AB2290" t="n">
        <v>48.6</v>
      </c>
      <c r="AC2290"/>
      <c r="AD2290"/>
      <c r="AE2290"/>
      <c r="AF2290" t="n">
        <v>79</v>
      </c>
      <c r="AG2290" t="n">
        <v>26</v>
      </c>
      <c r="AH2290" t="n">
        <v>55</v>
      </c>
      <c r="AI2290" t="n">
        <v>8296</v>
      </c>
      <c r="AJ2290" t="n">
        <v>5033</v>
      </c>
      <c r="AK2290" t="n">
        <v>5252</v>
      </c>
      <c r="AL2290" t="n">
        <v>4973</v>
      </c>
      <c r="AM2290" t="n">
        <v>6314</v>
      </c>
      <c r="AN2290" t="n">
        <v>10806</v>
      </c>
      <c r="AO2290" t="n">
        <v>88</v>
      </c>
      <c r="AP2290"/>
      <c r="AQ2290"/>
      <c r="AR2290"/>
    </row>
    <row r="2291">
      <c r="A2291" t="n">
        <v>198923</v>
      </c>
      <c r="B2291" t="s">
        <v>3663</v>
      </c>
      <c r="C2291" t="s">
        <v>228</v>
      </c>
      <c r="D2291" t="s">
        <v>3570</v>
      </c>
      <c r="E2291" t="s">
        <v>147</v>
      </c>
      <c r="F2291" t="s">
        <v>173</v>
      </c>
      <c r="G2291" t="s">
        <v>149</v>
      </c>
      <c r="H2291" t="s">
        <v>174</v>
      </c>
      <c r="I2291" t="s">
        <v>205</v>
      </c>
      <c r="J2291" t="s">
        <v>168</v>
      </c>
      <c r="K2291" t="s">
        <v>176</v>
      </c>
      <c r="L2291" t="s">
        <v>155</v>
      </c>
      <c r="M2291" t="s">
        <v>155</v>
      </c>
      <c r="N2291" t="n">
        <v>-81.9621</v>
      </c>
      <c r="O2291" t="n">
        <v>35.6563</v>
      </c>
      <c r="P2291" t="n">
        <v>1498</v>
      </c>
      <c r="Q2291" t="n">
        <v>1498</v>
      </c>
      <c r="R2291" t="n">
        <v>62.3</v>
      </c>
      <c r="S2291" t="n">
        <v>74.2</v>
      </c>
      <c r="T2291" t="n">
        <v>4.9</v>
      </c>
      <c r="U2291" t="n">
        <v>9.5</v>
      </c>
      <c r="V2291" t="n">
        <v>1.4</v>
      </c>
      <c r="W2291" t="n">
        <v>0</v>
      </c>
      <c r="X2291" t="n">
        <v>71</v>
      </c>
      <c r="Y2291" t="n">
        <v>66</v>
      </c>
      <c r="Z2291" t="n">
        <v>12</v>
      </c>
      <c r="AA2291" t="n">
        <v>35</v>
      </c>
      <c r="AB2291" t="n">
        <v>57.1</v>
      </c>
      <c r="AC2291"/>
      <c r="AD2291"/>
      <c r="AE2291"/>
      <c r="AF2291" t="n">
        <v>34</v>
      </c>
      <c r="AG2291" t="n">
        <v>37</v>
      </c>
      <c r="AH2291" t="n">
        <v>53</v>
      </c>
      <c r="AI2291" t="n">
        <v>7203</v>
      </c>
      <c r="AJ2291" t="n">
        <v>6913</v>
      </c>
      <c r="AK2291" t="n">
        <v>5158</v>
      </c>
      <c r="AL2291" t="n">
        <v>8399</v>
      </c>
      <c r="AM2291"/>
      <c r="AN2291"/>
      <c r="AO2291" t="n">
        <v>166</v>
      </c>
      <c r="AP2291"/>
      <c r="AQ2291"/>
      <c r="AR2291"/>
    </row>
    <row r="2292">
      <c r="A2292" t="n">
        <v>198950</v>
      </c>
      <c r="B2292" t="s">
        <v>3664</v>
      </c>
      <c r="C2292" t="s">
        <v>3665</v>
      </c>
      <c r="D2292" t="s">
        <v>3570</v>
      </c>
      <c r="E2292" t="s">
        <v>147</v>
      </c>
      <c r="F2292" t="s">
        <v>162</v>
      </c>
      <c r="G2292" t="s">
        <v>163</v>
      </c>
      <c r="H2292" t="s">
        <v>150</v>
      </c>
      <c r="I2292" t="s">
        <v>151</v>
      </c>
      <c r="J2292" t="s">
        <v>168</v>
      </c>
      <c r="K2292" t="s">
        <v>179</v>
      </c>
      <c r="L2292" t="s">
        <v>155</v>
      </c>
      <c r="M2292" t="s">
        <v>155</v>
      </c>
      <c r="N2292" t="n">
        <v>-78.69</v>
      </c>
      <c r="O2292" t="n">
        <v>35.7994</v>
      </c>
      <c r="P2292" t="n">
        <v>1752</v>
      </c>
      <c r="Q2292" t="n">
        <v>1423</v>
      </c>
      <c r="R2292" t="n">
        <v>99.4</v>
      </c>
      <c r="S2292" t="n">
        <v>63.5</v>
      </c>
      <c r="T2292" t="n">
        <v>9.7</v>
      </c>
      <c r="U2292" t="n">
        <v>12.9</v>
      </c>
      <c r="V2292" t="n">
        <v>4.9</v>
      </c>
      <c r="W2292" t="n">
        <v>1.5</v>
      </c>
      <c r="X2292" t="n">
        <v>81</v>
      </c>
      <c r="Y2292" t="n">
        <v>100</v>
      </c>
      <c r="Z2292" t="n">
        <v>10</v>
      </c>
      <c r="AA2292" t="n">
        <v>394</v>
      </c>
      <c r="AB2292" t="n">
        <v>65</v>
      </c>
      <c r="AC2292" t="n">
        <v>394</v>
      </c>
      <c r="AD2292" t="n">
        <v>65</v>
      </c>
      <c r="AE2292" t="n">
        <v>57.9</v>
      </c>
      <c r="AF2292" t="n">
        <v>334</v>
      </c>
      <c r="AG2292" t="n">
        <v>33</v>
      </c>
      <c r="AH2292" t="n">
        <v>96</v>
      </c>
      <c r="AI2292" t="n">
        <v>23405</v>
      </c>
      <c r="AJ2292" t="n">
        <v>14882</v>
      </c>
      <c r="AK2292" t="n">
        <v>14337</v>
      </c>
      <c r="AL2292" t="n">
        <v>17521</v>
      </c>
      <c r="AM2292" t="n">
        <v>22976</v>
      </c>
      <c r="AN2292" t="n">
        <v>28045</v>
      </c>
      <c r="AO2292"/>
      <c r="AP2292" t="n">
        <v>314</v>
      </c>
      <c r="AQ2292" t="n">
        <v>77</v>
      </c>
      <c r="AR2292"/>
    </row>
    <row r="2293">
      <c r="A2293" t="n">
        <v>198969</v>
      </c>
      <c r="B2293" t="s">
        <v>3666</v>
      </c>
      <c r="C2293" t="s">
        <v>356</v>
      </c>
      <c r="D2293" t="s">
        <v>3570</v>
      </c>
      <c r="E2293" t="s">
        <v>147</v>
      </c>
      <c r="F2293" t="s">
        <v>162</v>
      </c>
      <c r="G2293" t="s">
        <v>163</v>
      </c>
      <c r="H2293" t="s">
        <v>150</v>
      </c>
      <c r="I2293" t="s">
        <v>151</v>
      </c>
      <c r="J2293" t="s">
        <v>168</v>
      </c>
      <c r="K2293" t="s">
        <v>153</v>
      </c>
      <c r="L2293" t="s">
        <v>155</v>
      </c>
      <c r="M2293" t="s">
        <v>155</v>
      </c>
      <c r="N2293" t="n">
        <v>-78.8744</v>
      </c>
      <c r="O2293" t="n">
        <v>35.1351</v>
      </c>
      <c r="P2293" t="n">
        <v>1966</v>
      </c>
      <c r="Q2293" t="n">
        <v>1591</v>
      </c>
      <c r="R2293" t="n">
        <v>46.3</v>
      </c>
      <c r="S2293" t="n">
        <v>46.9</v>
      </c>
      <c r="T2293" t="n">
        <v>23.4</v>
      </c>
      <c r="U2293" t="n">
        <v>8.9</v>
      </c>
      <c r="V2293" t="n">
        <v>1.1</v>
      </c>
      <c r="W2293" t="n">
        <v>6</v>
      </c>
      <c r="X2293" t="n">
        <v>65</v>
      </c>
      <c r="Y2293" t="n">
        <v>50</v>
      </c>
      <c r="Z2293" t="n">
        <v>9</v>
      </c>
      <c r="AA2293" t="n">
        <v>401</v>
      </c>
      <c r="AB2293" t="n">
        <v>40.1</v>
      </c>
      <c r="AC2293" t="n">
        <v>400</v>
      </c>
      <c r="AD2293" t="n">
        <v>39.5</v>
      </c>
      <c r="AE2293" t="n">
        <v>26.2</v>
      </c>
      <c r="AF2293" t="n">
        <v>323</v>
      </c>
      <c r="AG2293" t="n">
        <v>39</v>
      </c>
      <c r="AH2293" t="n">
        <v>90</v>
      </c>
      <c r="AI2293" t="n">
        <v>25786</v>
      </c>
      <c r="AJ2293" t="n">
        <v>21803</v>
      </c>
      <c r="AK2293" t="n">
        <v>20432</v>
      </c>
      <c r="AL2293" t="n">
        <v>23113</v>
      </c>
      <c r="AM2293" t="n">
        <v>27208</v>
      </c>
      <c r="AN2293" t="n">
        <v>30198</v>
      </c>
      <c r="AO2293" t="n">
        <v>8</v>
      </c>
      <c r="AP2293" t="n">
        <v>243</v>
      </c>
      <c r="AQ2293" t="n">
        <v>48</v>
      </c>
      <c r="AR2293" t="n">
        <v>69</v>
      </c>
    </row>
    <row r="2294">
      <c r="A2294" t="n">
        <v>198978</v>
      </c>
      <c r="B2294" t="s">
        <v>3667</v>
      </c>
      <c r="C2294" t="s">
        <v>705</v>
      </c>
      <c r="D2294" t="s">
        <v>3570</v>
      </c>
      <c r="E2294" t="s">
        <v>147</v>
      </c>
      <c r="F2294" t="s">
        <v>188</v>
      </c>
      <c r="G2294" t="s">
        <v>189</v>
      </c>
      <c r="H2294" t="s">
        <v>150</v>
      </c>
      <c r="I2294" t="s">
        <v>151</v>
      </c>
      <c r="J2294" t="s">
        <v>164</v>
      </c>
      <c r="K2294" t="s">
        <v>179</v>
      </c>
      <c r="L2294" t="s">
        <v>155</v>
      </c>
      <c r="M2294" t="s">
        <v>155</v>
      </c>
      <c r="N2294" t="n">
        <v>-77.8824</v>
      </c>
      <c r="O2294" t="n">
        <v>34.2428</v>
      </c>
      <c r="P2294" t="n">
        <v>672</v>
      </c>
      <c r="Q2294" t="n">
        <v>672</v>
      </c>
      <c r="R2294" t="n">
        <v>87.4</v>
      </c>
      <c r="S2294" t="n">
        <v>36.6</v>
      </c>
      <c r="T2294" t="n">
        <v>39.7</v>
      </c>
      <c r="U2294" t="n">
        <v>7.6</v>
      </c>
      <c r="V2294" t="n">
        <v>0.1</v>
      </c>
      <c r="W2294" t="n">
        <v>0</v>
      </c>
      <c r="X2294"/>
      <c r="Y2294"/>
      <c r="Z2294" t="n">
        <v>18</v>
      </c>
      <c r="AA2294" t="n">
        <v>1263</v>
      </c>
      <c r="AB2294" t="n">
        <v>18.8</v>
      </c>
      <c r="AC2294" t="n">
        <v>96</v>
      </c>
      <c r="AD2294" t="n">
        <v>5.2</v>
      </c>
      <c r="AE2294" t="n">
        <v>5.2</v>
      </c>
      <c r="AF2294" t="n">
        <v>31</v>
      </c>
      <c r="AG2294" t="n">
        <v>65</v>
      </c>
      <c r="AH2294" t="n">
        <v>89</v>
      </c>
      <c r="AI2294" t="n">
        <v>22769</v>
      </c>
      <c r="AJ2294" t="n">
        <v>22772</v>
      </c>
      <c r="AK2294"/>
      <c r="AL2294"/>
      <c r="AM2294"/>
      <c r="AN2294"/>
      <c r="AO2294" t="n">
        <v>158</v>
      </c>
      <c r="AP2294" t="n">
        <v>50</v>
      </c>
      <c r="AQ2294"/>
      <c r="AR2294"/>
    </row>
    <row r="2295">
      <c r="A2295" t="n">
        <v>198987</v>
      </c>
      <c r="B2295" t="s">
        <v>3668</v>
      </c>
      <c r="C2295" t="s">
        <v>3669</v>
      </c>
      <c r="D2295" t="s">
        <v>3570</v>
      </c>
      <c r="E2295" t="s">
        <v>147</v>
      </c>
      <c r="F2295" t="s">
        <v>173</v>
      </c>
      <c r="G2295" t="s">
        <v>149</v>
      </c>
      <c r="H2295" t="s">
        <v>174</v>
      </c>
      <c r="I2295" t="s">
        <v>175</v>
      </c>
      <c r="J2295" t="s">
        <v>168</v>
      </c>
      <c r="K2295" t="s">
        <v>176</v>
      </c>
      <c r="L2295" t="s">
        <v>155</v>
      </c>
      <c r="M2295" t="s">
        <v>155</v>
      </c>
      <c r="N2295" t="n">
        <v>-80.8941</v>
      </c>
      <c r="O2295" t="n">
        <v>35.7828</v>
      </c>
      <c r="P2295" t="n">
        <v>4087</v>
      </c>
      <c r="Q2295" t="n">
        <v>4087</v>
      </c>
      <c r="R2295" t="n">
        <v>61.6</v>
      </c>
      <c r="S2295" t="n">
        <v>68.8</v>
      </c>
      <c r="T2295" t="n">
        <v>9.1</v>
      </c>
      <c r="U2295" t="n">
        <v>12.5</v>
      </c>
      <c r="V2295" t="n">
        <v>2.9</v>
      </c>
      <c r="W2295" t="n">
        <v>1.1</v>
      </c>
      <c r="X2295" t="n">
        <v>63</v>
      </c>
      <c r="Y2295" t="n">
        <v>38</v>
      </c>
      <c r="Z2295" t="n">
        <v>14</v>
      </c>
      <c r="AA2295" t="n">
        <v>213</v>
      </c>
      <c r="AB2295" t="n">
        <v>16.4</v>
      </c>
      <c r="AC2295"/>
      <c r="AD2295"/>
      <c r="AE2295"/>
      <c r="AF2295" t="n">
        <v>167</v>
      </c>
      <c r="AG2295" t="n">
        <v>21</v>
      </c>
      <c r="AH2295" t="n">
        <v>39</v>
      </c>
      <c r="AI2295" t="n">
        <v>8177</v>
      </c>
      <c r="AJ2295" t="n">
        <v>5152</v>
      </c>
      <c r="AK2295" t="n">
        <v>5518</v>
      </c>
      <c r="AL2295" t="n">
        <v>7593</v>
      </c>
      <c r="AM2295" t="n">
        <v>7158</v>
      </c>
      <c r="AN2295"/>
      <c r="AO2295" t="n">
        <v>402</v>
      </c>
      <c r="AP2295"/>
      <c r="AQ2295"/>
      <c r="AR2295"/>
    </row>
    <row r="2296">
      <c r="A2296" t="n">
        <v>199005</v>
      </c>
      <c r="B2296" t="s">
        <v>3670</v>
      </c>
      <c r="C2296" t="s">
        <v>3665</v>
      </c>
      <c r="D2296" t="s">
        <v>3570</v>
      </c>
      <c r="E2296" t="s">
        <v>147</v>
      </c>
      <c r="F2296" t="s">
        <v>199</v>
      </c>
      <c r="G2296" t="s">
        <v>189</v>
      </c>
      <c r="H2296" t="s">
        <v>200</v>
      </c>
      <c r="I2296" t="s">
        <v>151</v>
      </c>
      <c r="J2296" t="s">
        <v>164</v>
      </c>
      <c r="K2296"/>
      <c r="L2296" t="s">
        <v>155</v>
      </c>
      <c r="M2296" t="s">
        <v>155</v>
      </c>
      <c r="N2296" t="n">
        <v>-78.7424</v>
      </c>
      <c r="O2296" t="n">
        <v>35.7647</v>
      </c>
      <c r="P2296" t="n">
        <v>45</v>
      </c>
      <c r="Q2296" t="n">
        <v>45</v>
      </c>
      <c r="R2296" t="n">
        <v>95.6</v>
      </c>
      <c r="S2296" t="n">
        <v>75.6</v>
      </c>
      <c r="T2296" t="n">
        <v>17.8</v>
      </c>
      <c r="U2296" t="n">
        <v>2.2</v>
      </c>
      <c r="V2296" t="n">
        <v>0</v>
      </c>
      <c r="W2296" t="n">
        <v>0</v>
      </c>
      <c r="X2296" t="n">
        <v>93</v>
      </c>
      <c r="Y2296"/>
      <c r="Z2296" t="n">
        <v>10</v>
      </c>
      <c r="AA2296"/>
      <c r="AB2296"/>
      <c r="AC2296"/>
      <c r="AD2296"/>
      <c r="AE2296"/>
      <c r="AF2296" t="n">
        <v>20</v>
      </c>
      <c r="AG2296" t="n">
        <v>62</v>
      </c>
      <c r="AH2296" t="n">
        <v>62</v>
      </c>
      <c r="AI2296" t="n">
        <v>11144</v>
      </c>
      <c r="AJ2296" t="n">
        <v>14647</v>
      </c>
      <c r="AK2296"/>
      <c r="AL2296"/>
      <c r="AM2296"/>
      <c r="AN2296"/>
      <c r="AO2296"/>
      <c r="AP2296"/>
      <c r="AQ2296"/>
      <c r="AR2296"/>
    </row>
    <row r="2297">
      <c r="A2297" t="n">
        <v>199023</v>
      </c>
      <c r="B2297" t="s">
        <v>3671</v>
      </c>
      <c r="C2297" t="s">
        <v>257</v>
      </c>
      <c r="D2297" t="s">
        <v>3570</v>
      </c>
      <c r="E2297" t="s">
        <v>147</v>
      </c>
      <c r="F2297" t="s">
        <v>173</v>
      </c>
      <c r="G2297" t="s">
        <v>149</v>
      </c>
      <c r="H2297" t="s">
        <v>174</v>
      </c>
      <c r="I2297" t="s">
        <v>205</v>
      </c>
      <c r="J2297" t="s">
        <v>168</v>
      </c>
      <c r="K2297" t="s">
        <v>176</v>
      </c>
      <c r="L2297" t="s">
        <v>155</v>
      </c>
      <c r="M2297" t="s">
        <v>155</v>
      </c>
      <c r="N2297" t="n">
        <v>-79.87</v>
      </c>
      <c r="O2297" t="n">
        <v>35.3671</v>
      </c>
      <c r="P2297" t="n">
        <v>1137</v>
      </c>
      <c r="Q2297" t="n">
        <v>1137</v>
      </c>
      <c r="R2297" t="n">
        <v>53.7</v>
      </c>
      <c r="S2297" t="n">
        <v>50.5</v>
      </c>
      <c r="T2297" t="n">
        <v>17.2</v>
      </c>
      <c r="U2297" t="n">
        <v>26.3</v>
      </c>
      <c r="V2297" t="n">
        <v>2.6</v>
      </c>
      <c r="W2297" t="n">
        <v>0.4</v>
      </c>
      <c r="X2297" t="n">
        <v>63</v>
      </c>
      <c r="Y2297" t="n">
        <v>45</v>
      </c>
      <c r="Z2297" t="n">
        <v>5</v>
      </c>
      <c r="AA2297" t="n">
        <v>52</v>
      </c>
      <c r="AB2297" t="n">
        <v>53.8</v>
      </c>
      <c r="AC2297"/>
      <c r="AD2297"/>
      <c r="AE2297"/>
      <c r="AF2297" t="n">
        <v>41</v>
      </c>
      <c r="AG2297" t="n">
        <v>28</v>
      </c>
      <c r="AH2297" t="n">
        <v>98</v>
      </c>
      <c r="AI2297" t="n">
        <v>9224</v>
      </c>
      <c r="AJ2297" t="n">
        <v>7517</v>
      </c>
      <c r="AK2297" t="n">
        <v>7977</v>
      </c>
      <c r="AL2297" t="n">
        <v>8131</v>
      </c>
      <c r="AM2297" t="n">
        <v>6099</v>
      </c>
      <c r="AN2297"/>
      <c r="AO2297" t="n">
        <v>108</v>
      </c>
      <c r="AP2297"/>
      <c r="AQ2297"/>
      <c r="AR2297"/>
    </row>
    <row r="2298">
      <c r="A2298" t="n">
        <v>199032</v>
      </c>
      <c r="B2298" t="s">
        <v>3672</v>
      </c>
      <c r="C2298" t="s">
        <v>3673</v>
      </c>
      <c r="D2298" t="s">
        <v>3570</v>
      </c>
      <c r="E2298" t="s">
        <v>147</v>
      </c>
      <c r="F2298" t="s">
        <v>162</v>
      </c>
      <c r="G2298" t="s">
        <v>163</v>
      </c>
      <c r="H2298" t="s">
        <v>150</v>
      </c>
      <c r="I2298" t="s">
        <v>186</v>
      </c>
      <c r="J2298" t="s">
        <v>164</v>
      </c>
      <c r="K2298" t="s">
        <v>179</v>
      </c>
      <c r="L2298" t="s">
        <v>155</v>
      </c>
      <c r="M2298" t="s">
        <v>155</v>
      </c>
      <c r="N2298" t="n">
        <v>-82.2976</v>
      </c>
      <c r="O2298" t="n">
        <v>35.6466</v>
      </c>
      <c r="P2298" t="n">
        <v>1133</v>
      </c>
      <c r="Q2298" t="n">
        <v>905</v>
      </c>
      <c r="R2298" t="n">
        <v>46.5</v>
      </c>
      <c r="S2298" t="n">
        <v>54.3</v>
      </c>
      <c r="T2298" t="n">
        <v>11</v>
      </c>
      <c r="U2298" t="n">
        <v>3.3</v>
      </c>
      <c r="V2298" t="n">
        <v>1.1</v>
      </c>
      <c r="W2298" t="n">
        <v>2.2</v>
      </c>
      <c r="X2298" t="n">
        <v>62</v>
      </c>
      <c r="Y2298" t="n">
        <v>0</v>
      </c>
      <c r="Z2298" t="n">
        <v>12</v>
      </c>
      <c r="AA2298" t="n">
        <v>175</v>
      </c>
      <c r="AB2298" t="n">
        <v>40.6</v>
      </c>
      <c r="AC2298" t="n">
        <v>172</v>
      </c>
      <c r="AD2298" t="n">
        <v>41.3</v>
      </c>
      <c r="AE2298" t="n">
        <v>27.9</v>
      </c>
      <c r="AF2298" t="n">
        <v>208</v>
      </c>
      <c r="AG2298" t="n">
        <v>40</v>
      </c>
      <c r="AH2298" t="n">
        <v>93</v>
      </c>
      <c r="AI2298" t="n">
        <v>26294</v>
      </c>
      <c r="AJ2298" t="n">
        <v>21717</v>
      </c>
      <c r="AK2298" t="n">
        <v>23372</v>
      </c>
      <c r="AL2298" t="n">
        <v>26184</v>
      </c>
      <c r="AM2298" t="n">
        <v>28027</v>
      </c>
      <c r="AN2298" t="n">
        <v>29514</v>
      </c>
      <c r="AO2298" t="n">
        <v>5</v>
      </c>
      <c r="AP2298" t="n">
        <v>149</v>
      </c>
      <c r="AQ2298" t="n">
        <v>52</v>
      </c>
      <c r="AR2298"/>
    </row>
    <row r="2299">
      <c r="A2299" t="n">
        <v>199069</v>
      </c>
      <c r="B2299" t="s">
        <v>3674</v>
      </c>
      <c r="C2299" t="s">
        <v>3675</v>
      </c>
      <c r="D2299" t="s">
        <v>3570</v>
      </c>
      <c r="E2299" t="s">
        <v>147</v>
      </c>
      <c r="F2299" t="s">
        <v>162</v>
      </c>
      <c r="G2299" t="s">
        <v>163</v>
      </c>
      <c r="H2299" t="s">
        <v>150</v>
      </c>
      <c r="I2299" t="s">
        <v>205</v>
      </c>
      <c r="J2299" t="s">
        <v>168</v>
      </c>
      <c r="K2299" t="s">
        <v>153</v>
      </c>
      <c r="L2299" t="s">
        <v>155</v>
      </c>
      <c r="M2299" t="s">
        <v>155</v>
      </c>
      <c r="N2299" t="n">
        <v>-78.0694</v>
      </c>
      <c r="O2299" t="n">
        <v>35.2082</v>
      </c>
      <c r="P2299" t="n">
        <v>2680</v>
      </c>
      <c r="Q2299" t="n">
        <v>2413</v>
      </c>
      <c r="R2299" t="n">
        <v>68.3</v>
      </c>
      <c r="S2299" t="n">
        <v>51.7</v>
      </c>
      <c r="T2299" t="n">
        <v>27.4</v>
      </c>
      <c r="U2299" t="n">
        <v>9.6</v>
      </c>
      <c r="V2299" t="n">
        <v>0.5</v>
      </c>
      <c r="W2299" t="n">
        <v>3</v>
      </c>
      <c r="X2299" t="n">
        <v>77</v>
      </c>
      <c r="Y2299" t="n">
        <v>50</v>
      </c>
      <c r="Z2299" t="n">
        <v>19</v>
      </c>
      <c r="AA2299" t="n">
        <v>276</v>
      </c>
      <c r="AB2299" t="n">
        <v>47.5</v>
      </c>
      <c r="AC2299" t="n">
        <v>273</v>
      </c>
      <c r="AD2299" t="n">
        <v>45.8</v>
      </c>
      <c r="AE2299" t="n">
        <v>35.2</v>
      </c>
      <c r="AF2299" t="n">
        <v>254</v>
      </c>
      <c r="AG2299" t="n">
        <v>47</v>
      </c>
      <c r="AH2299" t="n">
        <v>83</v>
      </c>
      <c r="AI2299" t="n">
        <v>17893</v>
      </c>
      <c r="AJ2299" t="n">
        <v>14775</v>
      </c>
      <c r="AK2299" t="n">
        <v>12115</v>
      </c>
      <c r="AL2299" t="n">
        <v>18062</v>
      </c>
      <c r="AM2299" t="n">
        <v>15969</v>
      </c>
      <c r="AN2299" t="n">
        <v>21442</v>
      </c>
      <c r="AO2299" t="n">
        <v>56</v>
      </c>
      <c r="AP2299" t="n">
        <v>447</v>
      </c>
      <c r="AQ2299" t="n">
        <v>100</v>
      </c>
      <c r="AR2299"/>
    </row>
    <row r="2300">
      <c r="A2300" t="n">
        <v>199078</v>
      </c>
      <c r="B2300" t="s">
        <v>3676</v>
      </c>
      <c r="C2300" t="s">
        <v>705</v>
      </c>
      <c r="D2300" t="s">
        <v>3570</v>
      </c>
      <c r="E2300" t="s">
        <v>147</v>
      </c>
      <c r="F2300" t="s">
        <v>199</v>
      </c>
      <c r="G2300" t="s">
        <v>189</v>
      </c>
      <c r="H2300" t="s">
        <v>200</v>
      </c>
      <c r="I2300" t="s">
        <v>151</v>
      </c>
      <c r="J2300" t="s">
        <v>164</v>
      </c>
      <c r="K2300"/>
      <c r="L2300" t="s">
        <v>155</v>
      </c>
      <c r="M2300" t="s">
        <v>155</v>
      </c>
      <c r="N2300" t="n">
        <v>-77.9061</v>
      </c>
      <c r="O2300" t="n">
        <v>34.214</v>
      </c>
      <c r="P2300" t="n">
        <v>238</v>
      </c>
      <c r="Q2300" t="n">
        <v>238</v>
      </c>
      <c r="R2300" t="n">
        <v>90.8</v>
      </c>
      <c r="S2300" t="n">
        <v>63</v>
      </c>
      <c r="T2300" t="n">
        <v>23.1</v>
      </c>
      <c r="U2300" t="n">
        <v>7.1</v>
      </c>
      <c r="V2300" t="n">
        <v>0.4</v>
      </c>
      <c r="W2300" t="n">
        <v>0</v>
      </c>
      <c r="X2300" t="n">
        <v>86</v>
      </c>
      <c r="Y2300"/>
      <c r="Z2300" t="n">
        <v>20</v>
      </c>
      <c r="AA2300"/>
      <c r="AB2300"/>
      <c r="AC2300"/>
      <c r="AD2300"/>
      <c r="AE2300"/>
      <c r="AF2300" t="n">
        <v>43</v>
      </c>
      <c r="AG2300" t="n">
        <v>59</v>
      </c>
      <c r="AH2300" t="n">
        <v>59</v>
      </c>
      <c r="AI2300" t="n">
        <v>13890</v>
      </c>
      <c r="AJ2300" t="n">
        <v>14063</v>
      </c>
      <c r="AK2300"/>
      <c r="AL2300"/>
      <c r="AM2300"/>
      <c r="AN2300"/>
      <c r="AO2300"/>
      <c r="AP2300"/>
      <c r="AQ2300"/>
      <c r="AR2300"/>
    </row>
    <row r="2301">
      <c r="A2301" t="n">
        <v>199087</v>
      </c>
      <c r="B2301" t="s">
        <v>3677</v>
      </c>
      <c r="C2301" t="s">
        <v>3678</v>
      </c>
      <c r="D2301" t="s">
        <v>3570</v>
      </c>
      <c r="E2301" t="s">
        <v>147</v>
      </c>
      <c r="F2301" t="s">
        <v>173</v>
      </c>
      <c r="G2301" t="s">
        <v>149</v>
      </c>
      <c r="H2301" t="s">
        <v>174</v>
      </c>
      <c r="I2301" t="s">
        <v>205</v>
      </c>
      <c r="J2301" t="s">
        <v>168</v>
      </c>
      <c r="K2301" t="s">
        <v>176</v>
      </c>
      <c r="L2301" t="s">
        <v>155</v>
      </c>
      <c r="M2301" t="s">
        <v>155</v>
      </c>
      <c r="N2301" t="n">
        <v>-77.8983</v>
      </c>
      <c r="O2301" t="n">
        <v>35.9768</v>
      </c>
      <c r="P2301" t="n">
        <v>3574</v>
      </c>
      <c r="Q2301" t="n">
        <v>3574</v>
      </c>
      <c r="R2301" t="n">
        <v>61.7</v>
      </c>
      <c r="S2301" t="n">
        <v>46.3</v>
      </c>
      <c r="T2301" t="n">
        <v>34.2</v>
      </c>
      <c r="U2301" t="n">
        <v>11</v>
      </c>
      <c r="V2301" t="n">
        <v>1.6</v>
      </c>
      <c r="W2301" t="n">
        <v>0.8</v>
      </c>
      <c r="X2301" t="n">
        <v>68</v>
      </c>
      <c r="Y2301" t="n">
        <v>49</v>
      </c>
      <c r="Z2301" t="n">
        <v>20</v>
      </c>
      <c r="AA2301" t="n">
        <v>202</v>
      </c>
      <c r="AB2301" t="n">
        <v>52.5</v>
      </c>
      <c r="AC2301"/>
      <c r="AD2301"/>
      <c r="AE2301"/>
      <c r="AF2301" t="n">
        <v>246</v>
      </c>
      <c r="AG2301" t="n">
        <v>29</v>
      </c>
      <c r="AH2301" t="n">
        <v>40</v>
      </c>
      <c r="AI2301" t="n">
        <v>5870</v>
      </c>
      <c r="AJ2301" t="n">
        <v>4060</v>
      </c>
      <c r="AK2301" t="n">
        <v>4737</v>
      </c>
      <c r="AL2301" t="n">
        <v>5386</v>
      </c>
      <c r="AM2301" t="n">
        <v>6651</v>
      </c>
      <c r="AN2301"/>
      <c r="AO2301" t="n">
        <v>385</v>
      </c>
      <c r="AP2301"/>
      <c r="AQ2301"/>
      <c r="AR2301"/>
    </row>
    <row r="2302">
      <c r="A2302" t="n">
        <v>199102</v>
      </c>
      <c r="B2302" t="s">
        <v>3679</v>
      </c>
      <c r="C2302" t="s">
        <v>3582</v>
      </c>
      <c r="D2302" t="s">
        <v>3570</v>
      </c>
      <c r="E2302" t="s">
        <v>147</v>
      </c>
      <c r="F2302" t="s">
        <v>148</v>
      </c>
      <c r="G2302" t="s">
        <v>149</v>
      </c>
      <c r="H2302" t="s">
        <v>150</v>
      </c>
      <c r="I2302" t="s">
        <v>151</v>
      </c>
      <c r="J2302" t="s">
        <v>238</v>
      </c>
      <c r="K2302" t="s">
        <v>159</v>
      </c>
      <c r="L2302" t="s">
        <v>154</v>
      </c>
      <c r="M2302" t="s">
        <v>155</v>
      </c>
      <c r="N2302" t="n">
        <v>-79.7734</v>
      </c>
      <c r="O2302" t="n">
        <v>36.0728</v>
      </c>
      <c r="P2302" t="n">
        <v>14933</v>
      </c>
      <c r="Q2302" t="n">
        <v>13017</v>
      </c>
      <c r="R2302" t="n">
        <v>61.6</v>
      </c>
      <c r="S2302" t="n">
        <v>3.9</v>
      </c>
      <c r="T2302" t="n">
        <v>83.2</v>
      </c>
      <c r="U2302" t="n">
        <v>4.6</v>
      </c>
      <c r="V2302" t="n">
        <v>0.7</v>
      </c>
      <c r="W2302" t="n">
        <v>0.4</v>
      </c>
      <c r="X2302" t="n">
        <v>80</v>
      </c>
      <c r="Y2302" t="n">
        <v>44</v>
      </c>
      <c r="Z2302" t="n">
        <v>20</v>
      </c>
      <c r="AA2302" t="n">
        <v>2278</v>
      </c>
      <c r="AB2302" t="n">
        <v>55.3</v>
      </c>
      <c r="AC2302" t="n">
        <v>2278</v>
      </c>
      <c r="AD2302" t="n">
        <v>55.3</v>
      </c>
      <c r="AE2302" t="n">
        <v>33.7</v>
      </c>
      <c r="AF2302" t="n">
        <v>3036</v>
      </c>
      <c r="AG2302" t="n">
        <v>51</v>
      </c>
      <c r="AH2302" t="n">
        <v>83</v>
      </c>
      <c r="AI2302" t="n">
        <v>10258</v>
      </c>
      <c r="AJ2302" t="n">
        <v>7314</v>
      </c>
      <c r="AK2302" t="n">
        <v>8701</v>
      </c>
      <c r="AL2302" t="n">
        <v>13024</v>
      </c>
      <c r="AM2302" t="n">
        <v>17075</v>
      </c>
      <c r="AN2302" t="n">
        <v>18685</v>
      </c>
      <c r="AO2302"/>
      <c r="AP2302" t="n">
        <v>2044</v>
      </c>
      <c r="AQ2302" t="n">
        <v>414</v>
      </c>
      <c r="AR2302" t="n">
        <v>68</v>
      </c>
    </row>
    <row r="2303">
      <c r="A2303" t="n">
        <v>199111</v>
      </c>
      <c r="B2303" t="s">
        <v>3680</v>
      </c>
      <c r="C2303" t="s">
        <v>3576</v>
      </c>
      <c r="D2303" t="s">
        <v>3570</v>
      </c>
      <c r="E2303" t="s">
        <v>147</v>
      </c>
      <c r="F2303" t="s">
        <v>148</v>
      </c>
      <c r="G2303" t="s">
        <v>149</v>
      </c>
      <c r="H2303" t="s">
        <v>150</v>
      </c>
      <c r="I2303" t="s">
        <v>151</v>
      </c>
      <c r="J2303" t="s">
        <v>168</v>
      </c>
      <c r="K2303" t="s">
        <v>179</v>
      </c>
      <c r="L2303" t="s">
        <v>155</v>
      </c>
      <c r="M2303" t="s">
        <v>155</v>
      </c>
      <c r="N2303" t="n">
        <v>-82.5654</v>
      </c>
      <c r="O2303" t="n">
        <v>35.6171</v>
      </c>
      <c r="P2303" t="n">
        <v>3271</v>
      </c>
      <c r="Q2303" t="n">
        <v>3271</v>
      </c>
      <c r="R2303" t="n">
        <v>58.4</v>
      </c>
      <c r="S2303" t="n">
        <v>74.7</v>
      </c>
      <c r="T2303" t="n">
        <v>4.4</v>
      </c>
      <c r="U2303" t="n">
        <v>8</v>
      </c>
      <c r="V2303" t="n">
        <v>1.8</v>
      </c>
      <c r="W2303" t="n">
        <v>1.7</v>
      </c>
      <c r="X2303" t="n">
        <v>73</v>
      </c>
      <c r="Y2303" t="n">
        <v>50</v>
      </c>
      <c r="Z2303" t="n">
        <v>11</v>
      </c>
      <c r="AA2303" t="n">
        <v>646</v>
      </c>
      <c r="AB2303" t="n">
        <v>55</v>
      </c>
      <c r="AC2303" t="n">
        <v>646</v>
      </c>
      <c r="AD2303" t="n">
        <v>55</v>
      </c>
      <c r="AE2303" t="n">
        <v>40.7</v>
      </c>
      <c r="AF2303" t="n">
        <v>503</v>
      </c>
      <c r="AG2303" t="n">
        <v>31</v>
      </c>
      <c r="AH2303" t="n">
        <v>78</v>
      </c>
      <c r="AI2303" t="n">
        <v>14175</v>
      </c>
      <c r="AJ2303" t="n">
        <v>6513</v>
      </c>
      <c r="AK2303" t="n">
        <v>8674</v>
      </c>
      <c r="AL2303" t="n">
        <v>13105</v>
      </c>
      <c r="AM2303" t="n">
        <v>16977</v>
      </c>
      <c r="AN2303" t="n">
        <v>17721</v>
      </c>
      <c r="AO2303"/>
      <c r="AP2303" t="n">
        <v>653</v>
      </c>
      <c r="AQ2303"/>
      <c r="AR2303"/>
    </row>
    <row r="2304">
      <c r="A2304" t="n">
        <v>199120</v>
      </c>
      <c r="B2304" t="s">
        <v>3681</v>
      </c>
      <c r="C2304" t="s">
        <v>3682</v>
      </c>
      <c r="D2304" t="s">
        <v>3570</v>
      </c>
      <c r="E2304" t="s">
        <v>147</v>
      </c>
      <c r="F2304" t="s">
        <v>148</v>
      </c>
      <c r="G2304" t="s">
        <v>149</v>
      </c>
      <c r="H2304" t="s">
        <v>150</v>
      </c>
      <c r="I2304" t="s">
        <v>151</v>
      </c>
      <c r="J2304" t="s">
        <v>158</v>
      </c>
      <c r="K2304" t="s">
        <v>159</v>
      </c>
      <c r="L2304" t="s">
        <v>155</v>
      </c>
      <c r="M2304" t="s">
        <v>155</v>
      </c>
      <c r="N2304" t="n">
        <v>-79.051</v>
      </c>
      <c r="O2304" t="n">
        <v>35.9118</v>
      </c>
      <c r="P2304" t="n">
        <v>34089</v>
      </c>
      <c r="Q2304" t="n">
        <v>21214</v>
      </c>
      <c r="R2304" t="n">
        <v>59.8</v>
      </c>
      <c r="S2304" t="n">
        <v>54.7</v>
      </c>
      <c r="T2304" t="n">
        <v>8.8</v>
      </c>
      <c r="U2304" t="n">
        <v>9.6</v>
      </c>
      <c r="V2304" t="n">
        <v>13.7</v>
      </c>
      <c r="W2304" t="n">
        <v>5.3</v>
      </c>
      <c r="X2304" t="n">
        <v>97</v>
      </c>
      <c r="Y2304" t="n">
        <v>80</v>
      </c>
      <c r="Z2304" t="n">
        <v>15</v>
      </c>
      <c r="AA2304" t="n">
        <v>4351</v>
      </c>
      <c r="AB2304" t="n">
        <v>92.1</v>
      </c>
      <c r="AC2304" t="n">
        <v>4351</v>
      </c>
      <c r="AD2304" t="n">
        <v>92.1</v>
      </c>
      <c r="AE2304" t="n">
        <v>85.6</v>
      </c>
      <c r="AF2304" t="n">
        <v>4425</v>
      </c>
      <c r="AG2304" t="n">
        <v>20</v>
      </c>
      <c r="AH2304" t="n">
        <v>52</v>
      </c>
      <c r="AI2304" t="n">
        <v>11140</v>
      </c>
      <c r="AJ2304" t="n">
        <v>3165</v>
      </c>
      <c r="AK2304" t="n">
        <v>5143</v>
      </c>
      <c r="AL2304" t="n">
        <v>11220</v>
      </c>
      <c r="AM2304" t="n">
        <v>19106</v>
      </c>
      <c r="AN2304" t="n">
        <v>24077</v>
      </c>
      <c r="AO2304"/>
      <c r="AP2304" t="n">
        <v>4951</v>
      </c>
      <c r="AQ2304" t="n">
        <v>2791</v>
      </c>
      <c r="AR2304" t="n">
        <v>1253</v>
      </c>
    </row>
    <row r="2305">
      <c r="A2305" t="n">
        <v>199139</v>
      </c>
      <c r="B2305" t="s">
        <v>3683</v>
      </c>
      <c r="C2305" t="s">
        <v>3603</v>
      </c>
      <c r="D2305" t="s">
        <v>3570</v>
      </c>
      <c r="E2305" t="s">
        <v>147</v>
      </c>
      <c r="F2305" t="s">
        <v>148</v>
      </c>
      <c r="G2305" t="s">
        <v>149</v>
      </c>
      <c r="H2305" t="s">
        <v>150</v>
      </c>
      <c r="I2305" t="s">
        <v>151</v>
      </c>
      <c r="J2305" t="s">
        <v>158</v>
      </c>
      <c r="K2305" t="s">
        <v>159</v>
      </c>
      <c r="L2305" t="s">
        <v>155</v>
      </c>
      <c r="M2305" t="s">
        <v>155</v>
      </c>
      <c r="N2305" t="n">
        <v>-80.7309</v>
      </c>
      <c r="O2305" t="n">
        <v>35.306</v>
      </c>
      <c r="P2305" t="n">
        <v>33356</v>
      </c>
      <c r="Q2305" t="n">
        <v>25879</v>
      </c>
      <c r="R2305" t="n">
        <v>48.4</v>
      </c>
      <c r="S2305" t="n">
        <v>50</v>
      </c>
      <c r="T2305" t="n">
        <v>17.2</v>
      </c>
      <c r="U2305" t="n">
        <v>13.8</v>
      </c>
      <c r="V2305" t="n">
        <v>9.7</v>
      </c>
      <c r="W2305" t="n">
        <v>2.2</v>
      </c>
      <c r="X2305" t="n">
        <v>85</v>
      </c>
      <c r="Y2305" t="n">
        <v>61</v>
      </c>
      <c r="Z2305" t="n">
        <v>21</v>
      </c>
      <c r="AA2305" t="n">
        <v>3351</v>
      </c>
      <c r="AB2305" t="n">
        <v>67.7</v>
      </c>
      <c r="AC2305" t="n">
        <v>3351</v>
      </c>
      <c r="AD2305" t="n">
        <v>67.7</v>
      </c>
      <c r="AE2305" t="n">
        <v>49.9</v>
      </c>
      <c r="AF2305" t="n">
        <v>4061</v>
      </c>
      <c r="AG2305" t="n">
        <v>34</v>
      </c>
      <c r="AH2305" t="n">
        <v>49</v>
      </c>
      <c r="AI2305" t="n">
        <v>13768</v>
      </c>
      <c r="AJ2305" t="n">
        <v>9010</v>
      </c>
      <c r="AK2305" t="n">
        <v>10492</v>
      </c>
      <c r="AL2305" t="n">
        <v>14014</v>
      </c>
      <c r="AM2305" t="n">
        <v>19139</v>
      </c>
      <c r="AN2305" t="n">
        <v>20740</v>
      </c>
      <c r="AO2305"/>
      <c r="AP2305" t="n">
        <v>5340</v>
      </c>
      <c r="AQ2305" t="n">
        <v>2020</v>
      </c>
      <c r="AR2305" t="n">
        <v>199</v>
      </c>
    </row>
    <row r="2306">
      <c r="A2306" t="n">
        <v>199148</v>
      </c>
      <c r="B2306" t="s">
        <v>3684</v>
      </c>
      <c r="C2306" t="s">
        <v>3582</v>
      </c>
      <c r="D2306" t="s">
        <v>3570</v>
      </c>
      <c r="E2306" t="s">
        <v>147</v>
      </c>
      <c r="F2306" t="s">
        <v>148</v>
      </c>
      <c r="G2306" t="s">
        <v>149</v>
      </c>
      <c r="H2306" t="s">
        <v>150</v>
      </c>
      <c r="I2306" t="s">
        <v>151</v>
      </c>
      <c r="J2306" t="s">
        <v>238</v>
      </c>
      <c r="K2306" t="s">
        <v>159</v>
      </c>
      <c r="L2306" t="s">
        <v>155</v>
      </c>
      <c r="M2306" t="s">
        <v>155</v>
      </c>
      <c r="N2306" t="n">
        <v>-79.8094</v>
      </c>
      <c r="O2306" t="n">
        <v>36.0682</v>
      </c>
      <c r="P2306" t="n">
        <v>19998</v>
      </c>
      <c r="Q2306" t="n">
        <v>15698</v>
      </c>
      <c r="R2306" t="n">
        <v>66.3</v>
      </c>
      <c r="S2306" t="n">
        <v>40.1</v>
      </c>
      <c r="T2306" t="n">
        <v>28.9</v>
      </c>
      <c r="U2306" t="n">
        <v>15.1</v>
      </c>
      <c r="V2306" t="n">
        <v>5.7</v>
      </c>
      <c r="W2306" t="n">
        <v>1.8</v>
      </c>
      <c r="X2306" t="n">
        <v>76</v>
      </c>
      <c r="Y2306" t="n">
        <v>56</v>
      </c>
      <c r="Z2306" t="n">
        <v>17</v>
      </c>
      <c r="AA2306" t="n">
        <v>2767</v>
      </c>
      <c r="AB2306" t="n">
        <v>57.9</v>
      </c>
      <c r="AC2306" t="n">
        <v>2767</v>
      </c>
      <c r="AD2306" t="n">
        <v>57.9</v>
      </c>
      <c r="AE2306" t="n">
        <v>40.3</v>
      </c>
      <c r="AF2306" t="n">
        <v>2318</v>
      </c>
      <c r="AG2306" t="n">
        <v>47</v>
      </c>
      <c r="AH2306" t="n">
        <v>65</v>
      </c>
      <c r="AI2306" t="n">
        <v>10592</v>
      </c>
      <c r="AJ2306" t="n">
        <v>6479</v>
      </c>
      <c r="AK2306" t="n">
        <v>8141</v>
      </c>
      <c r="AL2306" t="n">
        <v>12295</v>
      </c>
      <c r="AM2306" t="n">
        <v>16056</v>
      </c>
      <c r="AN2306" t="n">
        <v>18076</v>
      </c>
      <c r="AO2306"/>
      <c r="AP2306" t="n">
        <v>3296</v>
      </c>
      <c r="AQ2306" t="n">
        <v>1014</v>
      </c>
      <c r="AR2306" t="n">
        <v>225</v>
      </c>
    </row>
    <row r="2307">
      <c r="A2307" t="n">
        <v>199157</v>
      </c>
      <c r="B2307" t="s">
        <v>3685</v>
      </c>
      <c r="C2307" t="s">
        <v>3014</v>
      </c>
      <c r="D2307" t="s">
        <v>3570</v>
      </c>
      <c r="E2307" t="s">
        <v>147</v>
      </c>
      <c r="F2307" t="s">
        <v>148</v>
      </c>
      <c r="G2307" t="s">
        <v>149</v>
      </c>
      <c r="H2307" t="s">
        <v>150</v>
      </c>
      <c r="I2307" t="s">
        <v>151</v>
      </c>
      <c r="J2307" t="s">
        <v>152</v>
      </c>
      <c r="K2307" t="s">
        <v>153</v>
      </c>
      <c r="L2307" t="s">
        <v>154</v>
      </c>
      <c r="M2307" t="s">
        <v>155</v>
      </c>
      <c r="N2307" t="n">
        <v>-78.8986</v>
      </c>
      <c r="O2307" t="n">
        <v>35.9742</v>
      </c>
      <c r="P2307" t="n">
        <v>8456</v>
      </c>
      <c r="Q2307" t="n">
        <v>6309</v>
      </c>
      <c r="R2307" t="n">
        <v>69.7</v>
      </c>
      <c r="S2307" t="n">
        <v>5.2</v>
      </c>
      <c r="T2307" t="n">
        <v>78.6</v>
      </c>
      <c r="U2307" t="n">
        <v>7.2</v>
      </c>
      <c r="V2307" t="n">
        <v>1.6</v>
      </c>
      <c r="W2307" t="n">
        <v>0.2</v>
      </c>
      <c r="X2307" t="n">
        <v>75</v>
      </c>
      <c r="Y2307" t="n">
        <v>71</v>
      </c>
      <c r="Z2307" t="n">
        <v>16</v>
      </c>
      <c r="AA2307" t="n">
        <v>1264</v>
      </c>
      <c r="AB2307" t="n">
        <v>46</v>
      </c>
      <c r="AC2307" t="n">
        <v>1264</v>
      </c>
      <c r="AD2307" t="n">
        <v>46</v>
      </c>
      <c r="AE2307" t="n">
        <v>27.3</v>
      </c>
      <c r="AF2307" t="n">
        <v>1072</v>
      </c>
      <c r="AG2307" t="n">
        <v>57</v>
      </c>
      <c r="AH2307" t="n">
        <v>81</v>
      </c>
      <c r="AI2307" t="n">
        <v>13884</v>
      </c>
      <c r="AJ2307" t="n">
        <v>12136</v>
      </c>
      <c r="AK2307" t="n">
        <v>14482</v>
      </c>
      <c r="AL2307" t="n">
        <v>17688</v>
      </c>
      <c r="AM2307" t="n">
        <v>21713</v>
      </c>
      <c r="AN2307" t="n">
        <v>23621</v>
      </c>
      <c r="AO2307"/>
      <c r="AP2307" t="n">
        <v>967</v>
      </c>
      <c r="AQ2307" t="n">
        <v>521</v>
      </c>
      <c r="AR2307" t="n">
        <v>132</v>
      </c>
    </row>
    <row r="2308">
      <c r="A2308" t="n">
        <v>199184</v>
      </c>
      <c r="B2308" t="s">
        <v>3686</v>
      </c>
      <c r="C2308" t="s">
        <v>3687</v>
      </c>
      <c r="D2308" t="s">
        <v>3570</v>
      </c>
      <c r="E2308" t="s">
        <v>147</v>
      </c>
      <c r="F2308" t="s">
        <v>148</v>
      </c>
      <c r="G2308" t="s">
        <v>149</v>
      </c>
      <c r="H2308" t="s">
        <v>150</v>
      </c>
      <c r="I2308" t="s">
        <v>151</v>
      </c>
      <c r="J2308" t="s">
        <v>168</v>
      </c>
      <c r="K2308" t="s">
        <v>209</v>
      </c>
      <c r="L2308" t="s">
        <v>155</v>
      </c>
      <c r="M2308" t="s">
        <v>155</v>
      </c>
      <c r="N2308" t="n">
        <v>-80.2357</v>
      </c>
      <c r="O2308" t="n">
        <v>36.0762</v>
      </c>
      <c r="P2308" t="n">
        <v>1111</v>
      </c>
      <c r="Q2308" t="n">
        <v>927</v>
      </c>
      <c r="R2308" t="n">
        <v>60.5</v>
      </c>
      <c r="S2308" t="n">
        <v>62.4</v>
      </c>
      <c r="T2308" t="n">
        <v>9.7</v>
      </c>
      <c r="U2308" t="n">
        <v>13.6</v>
      </c>
      <c r="V2308" t="n">
        <v>2.7</v>
      </c>
      <c r="W2308" t="n">
        <v>2.7</v>
      </c>
      <c r="X2308" t="n">
        <v>88</v>
      </c>
      <c r="Y2308"/>
      <c r="Z2308" t="n">
        <v>6</v>
      </c>
      <c r="AA2308" t="n">
        <v>173</v>
      </c>
      <c r="AB2308" t="n">
        <v>79.2</v>
      </c>
      <c r="AC2308" t="n">
        <v>172</v>
      </c>
      <c r="AD2308" t="n">
        <v>79.7</v>
      </c>
      <c r="AE2308" t="n">
        <v>77.3</v>
      </c>
      <c r="AF2308" t="n">
        <v>210</v>
      </c>
      <c r="AG2308" t="n">
        <v>25</v>
      </c>
      <c r="AH2308" t="n">
        <v>67</v>
      </c>
      <c r="AI2308" t="n">
        <v>11163</v>
      </c>
      <c r="AJ2308" t="n">
        <v>4932</v>
      </c>
      <c r="AK2308" t="n">
        <v>6698</v>
      </c>
      <c r="AL2308" t="n">
        <v>10547</v>
      </c>
      <c r="AM2308" t="n">
        <v>21768</v>
      </c>
      <c r="AN2308" t="n">
        <v>24061</v>
      </c>
      <c r="AO2308"/>
      <c r="AP2308" t="n">
        <v>229</v>
      </c>
      <c r="AQ2308" t="n">
        <v>77</v>
      </c>
      <c r="AR2308"/>
    </row>
    <row r="2309">
      <c r="A2309" t="n">
        <v>199193</v>
      </c>
      <c r="B2309" t="s">
        <v>3688</v>
      </c>
      <c r="C2309" t="s">
        <v>3665</v>
      </c>
      <c r="D2309" t="s">
        <v>3570</v>
      </c>
      <c r="E2309" t="s">
        <v>147</v>
      </c>
      <c r="F2309" t="s">
        <v>148</v>
      </c>
      <c r="G2309" t="s">
        <v>149</v>
      </c>
      <c r="H2309" t="s">
        <v>150</v>
      </c>
      <c r="I2309" t="s">
        <v>151</v>
      </c>
      <c r="J2309" t="s">
        <v>158</v>
      </c>
      <c r="K2309" t="s">
        <v>159</v>
      </c>
      <c r="L2309" t="s">
        <v>155</v>
      </c>
      <c r="M2309" t="s">
        <v>155</v>
      </c>
      <c r="N2309" t="n">
        <v>-78.6745</v>
      </c>
      <c r="O2309" t="n">
        <v>35.7851</v>
      </c>
      <c r="P2309" t="n">
        <v>40544</v>
      </c>
      <c r="Q2309" t="n">
        <v>28867</v>
      </c>
      <c r="R2309" t="n">
        <v>49.7</v>
      </c>
      <c r="S2309" t="n">
        <v>66.1</v>
      </c>
      <c r="T2309" t="n">
        <v>6.1</v>
      </c>
      <c r="U2309" t="n">
        <v>8</v>
      </c>
      <c r="V2309" t="n">
        <v>9.3</v>
      </c>
      <c r="W2309" t="n">
        <v>3.1</v>
      </c>
      <c r="X2309" t="n">
        <v>93</v>
      </c>
      <c r="Y2309" t="n">
        <v>69</v>
      </c>
      <c r="Z2309" t="n">
        <v>15</v>
      </c>
      <c r="AA2309" t="n">
        <v>4786</v>
      </c>
      <c r="AB2309" t="n">
        <v>84.6</v>
      </c>
      <c r="AC2309" t="n">
        <v>4647</v>
      </c>
      <c r="AD2309" t="n">
        <v>85.3</v>
      </c>
      <c r="AE2309" t="n">
        <v>67.5</v>
      </c>
      <c r="AF2309" t="n">
        <v>5610</v>
      </c>
      <c r="AG2309" t="n">
        <v>19</v>
      </c>
      <c r="AH2309" t="n">
        <v>51</v>
      </c>
      <c r="AI2309" t="n">
        <v>14860</v>
      </c>
      <c r="AJ2309" t="n">
        <v>6200</v>
      </c>
      <c r="AK2309" t="n">
        <v>8670</v>
      </c>
      <c r="AL2309" t="n">
        <v>13992</v>
      </c>
      <c r="AM2309" t="n">
        <v>20386</v>
      </c>
      <c r="AN2309" t="n">
        <v>24211</v>
      </c>
      <c r="AO2309" t="n">
        <v>69</v>
      </c>
      <c r="AP2309" t="n">
        <v>5968</v>
      </c>
      <c r="AQ2309" t="n">
        <v>2990</v>
      </c>
      <c r="AR2309" t="n">
        <v>646</v>
      </c>
    </row>
    <row r="2310">
      <c r="A2310" t="n">
        <v>199209</v>
      </c>
      <c r="B2310" t="s">
        <v>3689</v>
      </c>
      <c r="C2310" t="s">
        <v>3678</v>
      </c>
      <c r="D2310" t="s">
        <v>3570</v>
      </c>
      <c r="E2310" t="s">
        <v>147</v>
      </c>
      <c r="F2310" t="s">
        <v>162</v>
      </c>
      <c r="G2310" t="s">
        <v>163</v>
      </c>
      <c r="H2310" t="s">
        <v>150</v>
      </c>
      <c r="I2310" t="s">
        <v>151</v>
      </c>
      <c r="J2310" t="s">
        <v>168</v>
      </c>
      <c r="K2310" t="s">
        <v>179</v>
      </c>
      <c r="L2310" t="s">
        <v>155</v>
      </c>
      <c r="M2310" t="s">
        <v>155</v>
      </c>
      <c r="N2310" t="n">
        <v>-77.774</v>
      </c>
      <c r="O2310" t="n">
        <v>36.0197</v>
      </c>
      <c r="P2310" t="n">
        <v>1726</v>
      </c>
      <c r="Q2310" t="n">
        <v>1543</v>
      </c>
      <c r="R2310" t="n">
        <v>52.2</v>
      </c>
      <c r="S2310" t="n">
        <v>24.1</v>
      </c>
      <c r="T2310" t="n">
        <v>38.4</v>
      </c>
      <c r="U2310" t="n">
        <v>3</v>
      </c>
      <c r="V2310" t="n">
        <v>0.6</v>
      </c>
      <c r="W2310" t="n">
        <v>12.4</v>
      </c>
      <c r="X2310" t="n">
        <v>65</v>
      </c>
      <c r="Y2310" t="n">
        <v>67</v>
      </c>
      <c r="Z2310" t="n">
        <v>13</v>
      </c>
      <c r="AA2310" t="n">
        <v>329</v>
      </c>
      <c r="AB2310" t="n">
        <v>40.4</v>
      </c>
      <c r="AC2310" t="n">
        <v>329</v>
      </c>
      <c r="AD2310" t="n">
        <v>39.2</v>
      </c>
      <c r="AE2310" t="n">
        <v>28</v>
      </c>
      <c r="AF2310" t="n">
        <v>246</v>
      </c>
      <c r="AG2310" t="n">
        <v>47</v>
      </c>
      <c r="AH2310" t="n">
        <v>88</v>
      </c>
      <c r="AI2310" t="n">
        <v>19111</v>
      </c>
      <c r="AJ2310" t="n">
        <v>15574</v>
      </c>
      <c r="AK2310" t="n">
        <v>17630</v>
      </c>
      <c r="AL2310" t="n">
        <v>17786</v>
      </c>
      <c r="AM2310" t="n">
        <v>17785</v>
      </c>
      <c r="AN2310" t="n">
        <v>25749</v>
      </c>
      <c r="AO2310"/>
      <c r="AP2310" t="n">
        <v>342</v>
      </c>
      <c r="AQ2310" t="n">
        <v>67</v>
      </c>
      <c r="AR2310"/>
    </row>
    <row r="2311">
      <c r="A2311" t="n">
        <v>199218</v>
      </c>
      <c r="B2311" t="s">
        <v>3690</v>
      </c>
      <c r="C2311" t="s">
        <v>705</v>
      </c>
      <c r="D2311" t="s">
        <v>3570</v>
      </c>
      <c r="E2311" t="s">
        <v>147</v>
      </c>
      <c r="F2311" t="s">
        <v>148</v>
      </c>
      <c r="G2311" t="s">
        <v>149</v>
      </c>
      <c r="H2311" t="s">
        <v>150</v>
      </c>
      <c r="I2311" t="s">
        <v>151</v>
      </c>
      <c r="J2311" t="s">
        <v>238</v>
      </c>
      <c r="K2311" t="s">
        <v>159</v>
      </c>
      <c r="L2311" t="s">
        <v>155</v>
      </c>
      <c r="M2311" t="s">
        <v>155</v>
      </c>
      <c r="N2311" t="n">
        <v>-77.8755</v>
      </c>
      <c r="O2311" t="n">
        <v>34.2252</v>
      </c>
      <c r="P2311" t="n">
        <v>20742</v>
      </c>
      <c r="Q2311" t="n">
        <v>16257</v>
      </c>
      <c r="R2311" t="n">
        <v>65.2</v>
      </c>
      <c r="S2311" t="n">
        <v>77.3</v>
      </c>
      <c r="T2311" t="n">
        <v>4.7</v>
      </c>
      <c r="U2311" t="n">
        <v>8.3</v>
      </c>
      <c r="V2311" t="n">
        <v>1.9</v>
      </c>
      <c r="W2311" t="n">
        <v>2.2</v>
      </c>
      <c r="X2311" t="n">
        <v>85</v>
      </c>
      <c r="Y2311" t="n">
        <v>83</v>
      </c>
      <c r="Z2311" t="n">
        <v>17</v>
      </c>
      <c r="AA2311" t="n">
        <v>2135</v>
      </c>
      <c r="AB2311" t="n">
        <v>70.7</v>
      </c>
      <c r="AC2311" t="n">
        <v>2135</v>
      </c>
      <c r="AD2311" t="n">
        <v>70.7</v>
      </c>
      <c r="AE2311" t="n">
        <v>55.8</v>
      </c>
      <c r="AF2311" t="n">
        <v>2358</v>
      </c>
      <c r="AG2311" t="n">
        <v>24</v>
      </c>
      <c r="AH2311" t="n">
        <v>49</v>
      </c>
      <c r="AI2311" t="n">
        <v>18606</v>
      </c>
      <c r="AJ2311" t="n">
        <v>11837</v>
      </c>
      <c r="AK2311" t="n">
        <v>13891</v>
      </c>
      <c r="AL2311" t="n">
        <v>18377</v>
      </c>
      <c r="AM2311" t="n">
        <v>23374</v>
      </c>
      <c r="AN2311" t="n">
        <v>25018</v>
      </c>
      <c r="AO2311"/>
      <c r="AP2311" t="n">
        <v>3717</v>
      </c>
      <c r="AQ2311" t="n">
        <v>1287</v>
      </c>
      <c r="AR2311" t="n">
        <v>102</v>
      </c>
    </row>
    <row r="2312">
      <c r="A2312" t="n">
        <v>199263</v>
      </c>
      <c r="B2312" t="s">
        <v>3691</v>
      </c>
      <c r="C2312" t="s">
        <v>3692</v>
      </c>
      <c r="D2312" t="s">
        <v>3570</v>
      </c>
      <c r="E2312" t="s">
        <v>147</v>
      </c>
      <c r="F2312" t="s">
        <v>173</v>
      </c>
      <c r="G2312" t="s">
        <v>149</v>
      </c>
      <c r="H2312" t="s">
        <v>174</v>
      </c>
      <c r="I2312" t="s">
        <v>205</v>
      </c>
      <c r="J2312" t="s">
        <v>164</v>
      </c>
      <c r="K2312" t="s">
        <v>176</v>
      </c>
      <c r="L2312" t="s">
        <v>155</v>
      </c>
      <c r="M2312" t="s">
        <v>155</v>
      </c>
      <c r="N2312" t="n">
        <v>-76.8337</v>
      </c>
      <c r="O2312" t="n">
        <v>35.0684</v>
      </c>
      <c r="P2312" t="n">
        <v>511</v>
      </c>
      <c r="Q2312" t="n">
        <v>511</v>
      </c>
      <c r="R2312" t="n">
        <v>67.7</v>
      </c>
      <c r="S2312" t="n">
        <v>58.3</v>
      </c>
      <c r="T2312" t="n">
        <v>25.4</v>
      </c>
      <c r="U2312" t="n">
        <v>7</v>
      </c>
      <c r="V2312" t="n">
        <v>1.4</v>
      </c>
      <c r="W2312" t="n">
        <v>0</v>
      </c>
      <c r="X2312" t="n">
        <v>71</v>
      </c>
      <c r="Y2312" t="n">
        <v>36</v>
      </c>
      <c r="Z2312" t="n">
        <v>4</v>
      </c>
      <c r="AA2312" t="n">
        <v>17</v>
      </c>
      <c r="AB2312" t="n">
        <v>47.1</v>
      </c>
      <c r="AC2312"/>
      <c r="AD2312"/>
      <c r="AE2312"/>
      <c r="AF2312" t="n">
        <v>7</v>
      </c>
      <c r="AG2312" t="n">
        <v>32</v>
      </c>
      <c r="AH2312" t="n">
        <v>41</v>
      </c>
      <c r="AI2312" t="n">
        <v>9430</v>
      </c>
      <c r="AJ2312" t="n">
        <v>7921</v>
      </c>
      <c r="AK2312"/>
      <c r="AL2312" t="n">
        <v>5896</v>
      </c>
      <c r="AM2312" t="n">
        <v>9648</v>
      </c>
      <c r="AN2312"/>
      <c r="AO2312" t="n">
        <v>35</v>
      </c>
      <c r="AP2312"/>
      <c r="AQ2312"/>
      <c r="AR2312"/>
    </row>
    <row r="2313">
      <c r="A2313" t="n">
        <v>199272</v>
      </c>
      <c r="B2313" t="s">
        <v>3693</v>
      </c>
      <c r="C2313" t="s">
        <v>3665</v>
      </c>
      <c r="D2313" t="s">
        <v>3570</v>
      </c>
      <c r="E2313" t="s">
        <v>147</v>
      </c>
      <c r="F2313" t="s">
        <v>162</v>
      </c>
      <c r="G2313" t="s">
        <v>163</v>
      </c>
      <c r="H2313" t="s">
        <v>150</v>
      </c>
      <c r="I2313" t="s">
        <v>151</v>
      </c>
      <c r="J2313" t="s">
        <v>164</v>
      </c>
      <c r="K2313" t="s">
        <v>179</v>
      </c>
      <c r="L2313" t="s">
        <v>155</v>
      </c>
      <c r="M2313" t="s">
        <v>155</v>
      </c>
      <c r="N2313" t="n">
        <v>-78.6377</v>
      </c>
      <c r="O2313" t="n">
        <v>35.7891</v>
      </c>
      <c r="P2313" t="n">
        <v>1071</v>
      </c>
      <c r="Q2313" t="n">
        <v>1071</v>
      </c>
      <c r="R2313" t="n">
        <v>54.1</v>
      </c>
      <c r="S2313" t="n">
        <v>54</v>
      </c>
      <c r="T2313" t="n">
        <v>24.8</v>
      </c>
      <c r="U2313" t="n">
        <v>11.4</v>
      </c>
      <c r="V2313" t="n">
        <v>2.7</v>
      </c>
      <c r="W2313" t="n">
        <v>0.8</v>
      </c>
      <c r="X2313" t="n">
        <v>61</v>
      </c>
      <c r="Y2313"/>
      <c r="Z2313" t="n">
        <v>12</v>
      </c>
      <c r="AA2313" t="n">
        <v>203</v>
      </c>
      <c r="AB2313" t="n">
        <v>44.3</v>
      </c>
      <c r="AC2313" t="n">
        <v>203</v>
      </c>
      <c r="AD2313" t="n">
        <v>44.3</v>
      </c>
      <c r="AE2313" t="n">
        <v>35.5</v>
      </c>
      <c r="AF2313" t="n">
        <v>136</v>
      </c>
      <c r="AG2313" t="n">
        <v>35</v>
      </c>
      <c r="AH2313" t="n">
        <v>81</v>
      </c>
      <c r="AI2313" t="n">
        <v>24503</v>
      </c>
      <c r="AJ2313" t="n">
        <v>15206</v>
      </c>
      <c r="AK2313" t="n">
        <v>18446</v>
      </c>
      <c r="AL2313" t="n">
        <v>22005</v>
      </c>
      <c r="AM2313" t="n">
        <v>26895</v>
      </c>
      <c r="AN2313" t="n">
        <v>32987</v>
      </c>
      <c r="AO2313"/>
      <c r="AP2313" t="n">
        <v>179</v>
      </c>
      <c r="AQ2313"/>
      <c r="AR2313"/>
    </row>
    <row r="2314">
      <c r="A2314" t="n">
        <v>199281</v>
      </c>
      <c r="B2314" t="s">
        <v>3694</v>
      </c>
      <c r="C2314" t="s">
        <v>3695</v>
      </c>
      <c r="D2314" t="s">
        <v>3570</v>
      </c>
      <c r="E2314" t="s">
        <v>147</v>
      </c>
      <c r="F2314" t="s">
        <v>148</v>
      </c>
      <c r="G2314" t="s">
        <v>149</v>
      </c>
      <c r="H2314" t="s">
        <v>150</v>
      </c>
      <c r="I2314" t="s">
        <v>175</v>
      </c>
      <c r="J2314" t="s">
        <v>152</v>
      </c>
      <c r="K2314" t="s">
        <v>153</v>
      </c>
      <c r="L2314" t="s">
        <v>155</v>
      </c>
      <c r="M2314" t="s">
        <v>155</v>
      </c>
      <c r="N2314" t="n">
        <v>-79.2003</v>
      </c>
      <c r="O2314" t="n">
        <v>34.6883</v>
      </c>
      <c r="P2314" t="n">
        <v>9494</v>
      </c>
      <c r="Q2314" t="n">
        <v>6692</v>
      </c>
      <c r="R2314" t="n">
        <v>62.7</v>
      </c>
      <c r="S2314" t="n">
        <v>36.6</v>
      </c>
      <c r="T2314" t="n">
        <v>28.2</v>
      </c>
      <c r="U2314" t="n">
        <v>10.2</v>
      </c>
      <c r="V2314" t="n">
        <v>0.9</v>
      </c>
      <c r="W2314" t="n">
        <v>2.3</v>
      </c>
      <c r="X2314" t="n">
        <v>71</v>
      </c>
      <c r="Y2314" t="n">
        <v>11</v>
      </c>
      <c r="Z2314" t="n">
        <v>14</v>
      </c>
      <c r="AA2314" t="n">
        <v>1022</v>
      </c>
      <c r="AB2314" t="n">
        <v>44.5</v>
      </c>
      <c r="AC2314" t="n">
        <v>1022</v>
      </c>
      <c r="AD2314" t="n">
        <v>44.5</v>
      </c>
      <c r="AE2314" t="n">
        <v>27.6</v>
      </c>
      <c r="AF2314" t="n">
        <v>677</v>
      </c>
      <c r="AG2314" t="n">
        <v>48</v>
      </c>
      <c r="AH2314" t="n">
        <v>64</v>
      </c>
      <c r="AI2314" t="n">
        <v>9687</v>
      </c>
      <c r="AJ2314" t="n">
        <v>7922</v>
      </c>
      <c r="AK2314" t="n">
        <v>9526</v>
      </c>
      <c r="AL2314" t="n">
        <v>10905</v>
      </c>
      <c r="AM2314" t="n">
        <v>13204</v>
      </c>
      <c r="AN2314" t="n">
        <v>15323</v>
      </c>
      <c r="AO2314"/>
      <c r="AP2314" t="n">
        <v>1346</v>
      </c>
      <c r="AQ2314" t="n">
        <v>781</v>
      </c>
      <c r="AR2314"/>
    </row>
    <row r="2315">
      <c r="A2315" t="n">
        <v>199306</v>
      </c>
      <c r="B2315" t="s">
        <v>3696</v>
      </c>
      <c r="C2315" t="s">
        <v>3697</v>
      </c>
      <c r="D2315" t="s">
        <v>3570</v>
      </c>
      <c r="E2315" t="s">
        <v>147</v>
      </c>
      <c r="F2315" t="s">
        <v>162</v>
      </c>
      <c r="G2315" t="s">
        <v>163</v>
      </c>
      <c r="H2315" t="s">
        <v>150</v>
      </c>
      <c r="I2315" t="s">
        <v>205</v>
      </c>
      <c r="J2315" t="s">
        <v>164</v>
      </c>
      <c r="K2315" t="s">
        <v>153</v>
      </c>
      <c r="L2315" t="s">
        <v>155</v>
      </c>
      <c r="M2315" t="s">
        <v>155</v>
      </c>
      <c r="N2315" t="n">
        <v>-80.2832</v>
      </c>
      <c r="O2315" t="n">
        <v>35.4847</v>
      </c>
      <c r="P2315" t="n">
        <v>1169</v>
      </c>
      <c r="Q2315" t="n">
        <v>733</v>
      </c>
      <c r="R2315" t="n">
        <v>53.8</v>
      </c>
      <c r="S2315" t="n">
        <v>57.8</v>
      </c>
      <c r="T2315" t="n">
        <v>21.3</v>
      </c>
      <c r="U2315" t="n">
        <v>11.5</v>
      </c>
      <c r="V2315" t="n">
        <v>0.1</v>
      </c>
      <c r="W2315" t="n">
        <v>2.2</v>
      </c>
      <c r="X2315" t="n">
        <v>68</v>
      </c>
      <c r="Y2315" t="n">
        <v>100</v>
      </c>
      <c r="Z2315" t="n">
        <v>14</v>
      </c>
      <c r="AA2315" t="n">
        <v>277</v>
      </c>
      <c r="AB2315" t="n">
        <v>42.6</v>
      </c>
      <c r="AC2315" t="n">
        <v>277</v>
      </c>
      <c r="AD2315" t="n">
        <v>42.6</v>
      </c>
      <c r="AE2315" t="n">
        <v>33.9</v>
      </c>
      <c r="AF2315" t="n">
        <v>164</v>
      </c>
      <c r="AG2315" t="n">
        <v>56</v>
      </c>
      <c r="AH2315" t="n">
        <v>100</v>
      </c>
      <c r="AI2315" t="n">
        <v>21402</v>
      </c>
      <c r="AJ2315" t="n">
        <v>18581</v>
      </c>
      <c r="AK2315" t="n">
        <v>21569</v>
      </c>
      <c r="AL2315" t="n">
        <v>21842</v>
      </c>
      <c r="AM2315" t="n">
        <v>23089</v>
      </c>
      <c r="AN2315" t="n">
        <v>26673</v>
      </c>
      <c r="AO2315"/>
      <c r="AP2315" t="n">
        <v>186</v>
      </c>
      <c r="AQ2315" t="n">
        <v>135</v>
      </c>
      <c r="AR2315"/>
    </row>
    <row r="2316">
      <c r="A2316" t="n">
        <v>199324</v>
      </c>
      <c r="B2316" t="s">
        <v>3698</v>
      </c>
      <c r="C2316" t="s">
        <v>3699</v>
      </c>
      <c r="D2316" t="s">
        <v>3570</v>
      </c>
      <c r="E2316" t="s">
        <v>147</v>
      </c>
      <c r="F2316" t="s">
        <v>173</v>
      </c>
      <c r="G2316" t="s">
        <v>149</v>
      </c>
      <c r="H2316" t="s">
        <v>174</v>
      </c>
      <c r="I2316" t="s">
        <v>205</v>
      </c>
      <c r="J2316" t="s">
        <v>168</v>
      </c>
      <c r="K2316" t="s">
        <v>176</v>
      </c>
      <c r="L2316" t="s">
        <v>155</v>
      </c>
      <c r="M2316" t="s">
        <v>155</v>
      </c>
      <c r="N2316" t="n">
        <v>-78.9806</v>
      </c>
      <c r="O2316" t="n">
        <v>36.4317</v>
      </c>
      <c r="P2316" t="n">
        <v>1551</v>
      </c>
      <c r="Q2316" t="n">
        <v>1551</v>
      </c>
      <c r="R2316" t="n">
        <v>64.2</v>
      </c>
      <c r="S2316" t="n">
        <v>60.2</v>
      </c>
      <c r="T2316" t="n">
        <v>28.2</v>
      </c>
      <c r="U2316" t="n">
        <v>6.5</v>
      </c>
      <c r="V2316" t="n">
        <v>0.5</v>
      </c>
      <c r="W2316" t="n">
        <v>0.1</v>
      </c>
      <c r="X2316" t="n">
        <v>67</v>
      </c>
      <c r="Y2316" t="n">
        <v>43</v>
      </c>
      <c r="Z2316" t="n">
        <v>12</v>
      </c>
      <c r="AA2316" t="n">
        <v>60</v>
      </c>
      <c r="AB2316" t="n">
        <v>41.7</v>
      </c>
      <c r="AC2316"/>
      <c r="AD2316"/>
      <c r="AE2316"/>
      <c r="AF2316" t="n">
        <v>9</v>
      </c>
      <c r="AG2316" t="n">
        <v>29</v>
      </c>
      <c r="AH2316" t="n">
        <v>45</v>
      </c>
      <c r="AI2316" t="n">
        <v>8281</v>
      </c>
      <c r="AJ2316" t="n">
        <v>5236</v>
      </c>
      <c r="AK2316" t="n">
        <v>5113</v>
      </c>
      <c r="AL2316"/>
      <c r="AM2316"/>
      <c r="AN2316"/>
      <c r="AO2316" t="n">
        <v>215</v>
      </c>
      <c r="AP2316"/>
      <c r="AQ2316"/>
      <c r="AR2316"/>
    </row>
    <row r="2317">
      <c r="A2317" t="n">
        <v>199333</v>
      </c>
      <c r="B2317" t="s">
        <v>3700</v>
      </c>
      <c r="C2317" t="s">
        <v>3701</v>
      </c>
      <c r="D2317" t="s">
        <v>3570</v>
      </c>
      <c r="E2317" t="s">
        <v>147</v>
      </c>
      <c r="F2317" t="s">
        <v>173</v>
      </c>
      <c r="G2317" t="s">
        <v>149</v>
      </c>
      <c r="H2317" t="s">
        <v>174</v>
      </c>
      <c r="I2317" t="s">
        <v>186</v>
      </c>
      <c r="J2317" t="s">
        <v>152</v>
      </c>
      <c r="K2317" t="s">
        <v>176</v>
      </c>
      <c r="L2317" t="s">
        <v>155</v>
      </c>
      <c r="M2317" t="s">
        <v>155</v>
      </c>
      <c r="N2317" t="n">
        <v>-77.4072</v>
      </c>
      <c r="O2317" t="n">
        <v>35.5506</v>
      </c>
      <c r="P2317" t="n">
        <v>10746</v>
      </c>
      <c r="Q2317" t="n">
        <v>10746</v>
      </c>
      <c r="R2317" t="n">
        <v>61.4</v>
      </c>
      <c r="S2317" t="n">
        <v>48.7</v>
      </c>
      <c r="T2317" t="n">
        <v>32.4</v>
      </c>
      <c r="U2317" t="n">
        <v>9.8</v>
      </c>
      <c r="V2317" t="n">
        <v>1.4</v>
      </c>
      <c r="W2317" t="n">
        <v>0.4</v>
      </c>
      <c r="X2317" t="n">
        <v>59</v>
      </c>
      <c r="Y2317" t="n">
        <v>41</v>
      </c>
      <c r="Z2317" t="n">
        <v>13</v>
      </c>
      <c r="AA2317" t="n">
        <v>679</v>
      </c>
      <c r="AB2317" t="n">
        <v>28.4</v>
      </c>
      <c r="AC2317"/>
      <c r="AD2317"/>
      <c r="AE2317"/>
      <c r="AF2317" t="n">
        <v>705</v>
      </c>
      <c r="AG2317" t="n">
        <v>38</v>
      </c>
      <c r="AH2317" t="n">
        <v>48</v>
      </c>
      <c r="AI2317" t="n">
        <v>7834</v>
      </c>
      <c r="AJ2317" t="n">
        <v>6966</v>
      </c>
      <c r="AK2317" t="n">
        <v>6931</v>
      </c>
      <c r="AL2317" t="n">
        <v>7189</v>
      </c>
      <c r="AM2317" t="n">
        <v>10676</v>
      </c>
      <c r="AN2317" t="n">
        <v>11151</v>
      </c>
      <c r="AO2317" t="n">
        <v>1034</v>
      </c>
      <c r="AP2317"/>
      <c r="AQ2317"/>
      <c r="AR2317"/>
    </row>
    <row r="2318">
      <c r="A2318" t="n">
        <v>199412</v>
      </c>
      <c r="B2318" t="s">
        <v>3702</v>
      </c>
      <c r="C2318" t="s">
        <v>3603</v>
      </c>
      <c r="D2318" t="s">
        <v>3570</v>
      </c>
      <c r="E2318" t="s">
        <v>147</v>
      </c>
      <c r="F2318" t="s">
        <v>162</v>
      </c>
      <c r="G2318" t="s">
        <v>163</v>
      </c>
      <c r="H2318" t="s">
        <v>150</v>
      </c>
      <c r="I2318" t="s">
        <v>151</v>
      </c>
      <c r="J2318" t="s">
        <v>168</v>
      </c>
      <c r="K2318" t="s">
        <v>153</v>
      </c>
      <c r="L2318" t="s">
        <v>155</v>
      </c>
      <c r="M2318" t="s">
        <v>155</v>
      </c>
      <c r="N2318" t="n">
        <v>-80.8335</v>
      </c>
      <c r="O2318" t="n">
        <v>35.1891</v>
      </c>
      <c r="P2318" t="n">
        <v>2194</v>
      </c>
      <c r="Q2318" t="n">
        <v>1422</v>
      </c>
      <c r="R2318" t="n">
        <v>64.9</v>
      </c>
      <c r="S2318" t="n">
        <v>52.5</v>
      </c>
      <c r="T2318" t="n">
        <v>14</v>
      </c>
      <c r="U2318" t="n">
        <v>13.2</v>
      </c>
      <c r="V2318" t="n">
        <v>3.4</v>
      </c>
      <c r="W2318" t="n">
        <v>13.2</v>
      </c>
      <c r="X2318" t="n">
        <v>76</v>
      </c>
      <c r="Y2318" t="n">
        <v>0</v>
      </c>
      <c r="Z2318" t="n">
        <v>9</v>
      </c>
      <c r="AA2318" t="n">
        <v>381</v>
      </c>
      <c r="AB2318" t="n">
        <v>65.9</v>
      </c>
      <c r="AC2318" t="n">
        <v>381</v>
      </c>
      <c r="AD2318" t="n">
        <v>65.9</v>
      </c>
      <c r="AE2318" t="n">
        <v>59.8</v>
      </c>
      <c r="AF2318" t="n">
        <v>299</v>
      </c>
      <c r="AG2318" t="n">
        <v>22</v>
      </c>
      <c r="AH2318" t="n">
        <v>95</v>
      </c>
      <c r="AI2318" t="n">
        <v>27178</v>
      </c>
      <c r="AJ2318" t="n">
        <v>17332</v>
      </c>
      <c r="AK2318" t="n">
        <v>23207</v>
      </c>
      <c r="AL2318" t="n">
        <v>24168</v>
      </c>
      <c r="AM2318" t="n">
        <v>28378</v>
      </c>
      <c r="AN2318" t="n">
        <v>31276</v>
      </c>
      <c r="AO2318"/>
      <c r="AP2318" t="n">
        <v>375</v>
      </c>
      <c r="AQ2318" t="n">
        <v>277</v>
      </c>
      <c r="AR2318"/>
    </row>
    <row r="2319">
      <c r="A2319" t="n">
        <v>199421</v>
      </c>
      <c r="B2319" t="s">
        <v>3703</v>
      </c>
      <c r="C2319" t="s">
        <v>3704</v>
      </c>
      <c r="D2319" t="s">
        <v>3570</v>
      </c>
      <c r="E2319" t="s">
        <v>147</v>
      </c>
      <c r="F2319" t="s">
        <v>173</v>
      </c>
      <c r="G2319" t="s">
        <v>149</v>
      </c>
      <c r="H2319" t="s">
        <v>174</v>
      </c>
      <c r="I2319" t="s">
        <v>175</v>
      </c>
      <c r="J2319" t="s">
        <v>168</v>
      </c>
      <c r="K2319" t="s">
        <v>176</v>
      </c>
      <c r="L2319" t="s">
        <v>155</v>
      </c>
      <c r="M2319" t="s">
        <v>155</v>
      </c>
      <c r="N2319" t="n">
        <v>-79.8285</v>
      </c>
      <c r="O2319" t="n">
        <v>35.6728</v>
      </c>
      <c r="P2319" t="n">
        <v>3289</v>
      </c>
      <c r="Q2319" t="n">
        <v>3289</v>
      </c>
      <c r="R2319" t="n">
        <v>65.2</v>
      </c>
      <c r="S2319" t="n">
        <v>65.7</v>
      </c>
      <c r="T2319" t="n">
        <v>5.8</v>
      </c>
      <c r="U2319" t="n">
        <v>19.7</v>
      </c>
      <c r="V2319" t="n">
        <v>1.5</v>
      </c>
      <c r="W2319" t="n">
        <v>0.4</v>
      </c>
      <c r="X2319" t="n">
        <v>78</v>
      </c>
      <c r="Y2319" t="n">
        <v>58</v>
      </c>
      <c r="Z2319" t="n">
        <v>13</v>
      </c>
      <c r="AA2319" t="n">
        <v>196</v>
      </c>
      <c r="AB2319" t="n">
        <v>53.6</v>
      </c>
      <c r="AC2319"/>
      <c r="AD2319"/>
      <c r="AE2319"/>
      <c r="AF2319" t="n">
        <v>171</v>
      </c>
      <c r="AG2319" t="n">
        <v>32</v>
      </c>
      <c r="AH2319" t="n">
        <v>50</v>
      </c>
      <c r="AI2319" t="n">
        <v>8463</v>
      </c>
      <c r="AJ2319" t="n">
        <v>5707</v>
      </c>
      <c r="AK2319" t="n">
        <v>6980</v>
      </c>
      <c r="AL2319" t="n">
        <v>10384</v>
      </c>
      <c r="AM2319" t="n">
        <v>11421</v>
      </c>
      <c r="AN2319"/>
      <c r="AO2319" t="n">
        <v>387</v>
      </c>
      <c r="AP2319"/>
      <c r="AQ2319"/>
      <c r="AR2319"/>
    </row>
    <row r="2320">
      <c r="A2320" t="n">
        <v>199449</v>
      </c>
      <c r="B2320" t="s">
        <v>3705</v>
      </c>
      <c r="C2320" t="s">
        <v>3706</v>
      </c>
      <c r="D2320" t="s">
        <v>3570</v>
      </c>
      <c r="E2320" t="s">
        <v>147</v>
      </c>
      <c r="F2320" t="s">
        <v>173</v>
      </c>
      <c r="G2320" t="s">
        <v>149</v>
      </c>
      <c r="H2320" t="s">
        <v>174</v>
      </c>
      <c r="I2320" t="s">
        <v>175</v>
      </c>
      <c r="J2320" t="s">
        <v>168</v>
      </c>
      <c r="K2320" t="s">
        <v>176</v>
      </c>
      <c r="L2320" t="s">
        <v>155</v>
      </c>
      <c r="M2320" t="s">
        <v>155</v>
      </c>
      <c r="N2320" t="n">
        <v>-79.7096</v>
      </c>
      <c r="O2320" t="n">
        <v>34.9053</v>
      </c>
      <c r="P2320" t="n">
        <v>3018</v>
      </c>
      <c r="Q2320" t="n">
        <v>3018</v>
      </c>
      <c r="R2320" t="n">
        <v>67.3</v>
      </c>
      <c r="S2320" t="n">
        <v>44</v>
      </c>
      <c r="T2320" t="n">
        <v>29.4</v>
      </c>
      <c r="U2320" t="n">
        <v>6.7</v>
      </c>
      <c r="V2320" t="n">
        <v>0.9</v>
      </c>
      <c r="W2320" t="n">
        <v>0.3</v>
      </c>
      <c r="X2320" t="n">
        <v>77</v>
      </c>
      <c r="Y2320" t="n">
        <v>42</v>
      </c>
      <c r="Z2320" t="n">
        <v>13</v>
      </c>
      <c r="AA2320" t="n">
        <v>176</v>
      </c>
      <c r="AB2320" t="n">
        <v>40.9</v>
      </c>
      <c r="AC2320"/>
      <c r="AD2320"/>
      <c r="AE2320"/>
      <c r="AF2320" t="n">
        <v>107</v>
      </c>
      <c r="AG2320" t="n">
        <v>31</v>
      </c>
      <c r="AH2320" t="n">
        <v>89</v>
      </c>
      <c r="AI2320" t="n">
        <v>7459</v>
      </c>
      <c r="AJ2320" t="n">
        <v>5485</v>
      </c>
      <c r="AK2320" t="n">
        <v>6442</v>
      </c>
      <c r="AL2320" t="n">
        <v>6983</v>
      </c>
      <c r="AM2320" t="n">
        <v>7908</v>
      </c>
      <c r="AN2320"/>
      <c r="AO2320" t="n">
        <v>335</v>
      </c>
      <c r="AP2320"/>
      <c r="AQ2320"/>
      <c r="AR2320"/>
    </row>
    <row r="2321">
      <c r="A2321" t="n">
        <v>199458</v>
      </c>
      <c r="B2321" t="s">
        <v>3707</v>
      </c>
      <c r="C2321" t="s">
        <v>3569</v>
      </c>
      <c r="D2321" t="s">
        <v>3570</v>
      </c>
      <c r="E2321" t="s">
        <v>147</v>
      </c>
      <c r="F2321" t="s">
        <v>162</v>
      </c>
      <c r="G2321" t="s">
        <v>163</v>
      </c>
      <c r="H2321" t="s">
        <v>150</v>
      </c>
      <c r="I2321" t="s">
        <v>175</v>
      </c>
      <c r="J2321" t="s">
        <v>164</v>
      </c>
      <c r="K2321" t="s">
        <v>179</v>
      </c>
      <c r="L2321" t="s">
        <v>155</v>
      </c>
      <c r="M2321" t="s">
        <v>155</v>
      </c>
      <c r="N2321" t="n">
        <v>-76.2165</v>
      </c>
      <c r="O2321" t="n">
        <v>36.3038</v>
      </c>
      <c r="P2321" t="n">
        <v>163</v>
      </c>
      <c r="Q2321" t="n">
        <v>163</v>
      </c>
      <c r="R2321" t="n">
        <v>31.9</v>
      </c>
      <c r="S2321" t="n">
        <v>54.6</v>
      </c>
      <c r="T2321" t="n">
        <v>17.2</v>
      </c>
      <c r="U2321" t="n">
        <v>6.7</v>
      </c>
      <c r="V2321" t="n">
        <v>1.2</v>
      </c>
      <c r="W2321" t="n">
        <v>18.4</v>
      </c>
      <c r="X2321" t="n">
        <v>48</v>
      </c>
      <c r="Y2321"/>
      <c r="Z2321" t="n">
        <v>9</v>
      </c>
      <c r="AA2321" t="n">
        <v>54</v>
      </c>
      <c r="AB2321" t="n">
        <v>42.6</v>
      </c>
      <c r="AC2321" t="n">
        <v>49</v>
      </c>
      <c r="AD2321" t="n">
        <v>42.9</v>
      </c>
      <c r="AE2321" t="n">
        <v>34.7</v>
      </c>
      <c r="AF2321" t="n">
        <v>27</v>
      </c>
      <c r="AG2321" t="n">
        <v>47</v>
      </c>
      <c r="AH2321" t="n">
        <v>87</v>
      </c>
      <c r="AI2321" t="n">
        <v>26793</v>
      </c>
      <c r="AJ2321" t="n">
        <v>24091</v>
      </c>
      <c r="AK2321" t="n">
        <v>23462</v>
      </c>
      <c r="AL2321" t="n">
        <v>25011</v>
      </c>
      <c r="AM2321" t="n">
        <v>27848</v>
      </c>
      <c r="AN2321" t="n">
        <v>28589</v>
      </c>
      <c r="AO2321" t="n">
        <v>1</v>
      </c>
      <c r="AP2321" t="n">
        <v>14</v>
      </c>
      <c r="AQ2321"/>
      <c r="AR2321"/>
    </row>
    <row r="2322">
      <c r="A2322" t="n">
        <v>199467</v>
      </c>
      <c r="B2322" t="s">
        <v>3708</v>
      </c>
      <c r="C2322" t="s">
        <v>3709</v>
      </c>
      <c r="D2322" t="s">
        <v>3570</v>
      </c>
      <c r="E2322" t="s">
        <v>147</v>
      </c>
      <c r="F2322" t="s">
        <v>173</v>
      </c>
      <c r="G2322" t="s">
        <v>149</v>
      </c>
      <c r="H2322" t="s">
        <v>174</v>
      </c>
      <c r="I2322" t="s">
        <v>205</v>
      </c>
      <c r="J2322" t="s">
        <v>164</v>
      </c>
      <c r="K2322" t="s">
        <v>176</v>
      </c>
      <c r="L2322" t="s">
        <v>155</v>
      </c>
      <c r="M2322" t="s">
        <v>155</v>
      </c>
      <c r="N2322" t="n">
        <v>-77.0237</v>
      </c>
      <c r="O2322" t="n">
        <v>36.3248</v>
      </c>
      <c r="P2322" t="n">
        <v>811</v>
      </c>
      <c r="Q2322" t="n">
        <v>811</v>
      </c>
      <c r="R2322" t="n">
        <v>70.8</v>
      </c>
      <c r="S2322" t="n">
        <v>30.8</v>
      </c>
      <c r="T2322" t="n">
        <v>61.5</v>
      </c>
      <c r="U2322" t="n">
        <v>2.5</v>
      </c>
      <c r="V2322" t="n">
        <v>0.9</v>
      </c>
      <c r="W2322" t="n">
        <v>0.1</v>
      </c>
      <c r="X2322" t="n">
        <v>69</v>
      </c>
      <c r="Y2322" t="n">
        <v>33</v>
      </c>
      <c r="Z2322" t="n">
        <v>10</v>
      </c>
      <c r="AA2322" t="n">
        <v>14</v>
      </c>
      <c r="AB2322" t="n">
        <v>21.4</v>
      </c>
      <c r="AC2322"/>
      <c r="AD2322"/>
      <c r="AE2322"/>
      <c r="AF2322" t="n">
        <v>13</v>
      </c>
      <c r="AG2322" t="n">
        <v>34</v>
      </c>
      <c r="AH2322" t="n">
        <v>34</v>
      </c>
      <c r="AI2322" t="n">
        <v>8076</v>
      </c>
      <c r="AJ2322" t="n">
        <v>7898</v>
      </c>
      <c r="AK2322" t="n">
        <v>8387</v>
      </c>
      <c r="AL2322"/>
      <c r="AM2322"/>
      <c r="AN2322"/>
      <c r="AO2322" t="n">
        <v>79</v>
      </c>
      <c r="AP2322"/>
      <c r="AQ2322"/>
      <c r="AR2322"/>
    </row>
    <row r="2323">
      <c r="A2323" t="n">
        <v>199476</v>
      </c>
      <c r="B2323" t="s">
        <v>3710</v>
      </c>
      <c r="C2323" t="s">
        <v>3711</v>
      </c>
      <c r="D2323" t="s">
        <v>3570</v>
      </c>
      <c r="E2323" t="s">
        <v>147</v>
      </c>
      <c r="F2323" t="s">
        <v>173</v>
      </c>
      <c r="G2323" t="s">
        <v>149</v>
      </c>
      <c r="H2323" t="s">
        <v>174</v>
      </c>
      <c r="I2323" t="s">
        <v>175</v>
      </c>
      <c r="J2323" t="s">
        <v>168</v>
      </c>
      <c r="K2323" t="s">
        <v>176</v>
      </c>
      <c r="L2323" t="s">
        <v>155</v>
      </c>
      <c r="M2323" t="s">
        <v>155</v>
      </c>
      <c r="N2323" t="n">
        <v>-79.0066</v>
      </c>
      <c r="O2323" t="n">
        <v>34.6752</v>
      </c>
      <c r="P2323" t="n">
        <v>2626</v>
      </c>
      <c r="Q2323" t="n">
        <v>2626</v>
      </c>
      <c r="R2323" t="n">
        <v>71.7</v>
      </c>
      <c r="S2323" t="n">
        <v>20.1</v>
      </c>
      <c r="T2323" t="n">
        <v>20.4</v>
      </c>
      <c r="U2323" t="n">
        <v>12</v>
      </c>
      <c r="V2323" t="n">
        <v>0.6</v>
      </c>
      <c r="W2323" t="n">
        <v>0</v>
      </c>
      <c r="X2323" t="n">
        <v>39</v>
      </c>
      <c r="Y2323" t="n">
        <v>45</v>
      </c>
      <c r="Z2323" t="n">
        <v>16</v>
      </c>
      <c r="AA2323" t="n">
        <v>137</v>
      </c>
      <c r="AB2323" t="n">
        <v>29.9</v>
      </c>
      <c r="AC2323"/>
      <c r="AD2323"/>
      <c r="AE2323"/>
      <c r="AF2323" t="n">
        <v>135</v>
      </c>
      <c r="AG2323" t="n">
        <v>47</v>
      </c>
      <c r="AH2323" t="n">
        <v>88</v>
      </c>
      <c r="AI2323" t="n">
        <v>5592</v>
      </c>
      <c r="AJ2323" t="n">
        <v>4735</v>
      </c>
      <c r="AK2323" t="n">
        <v>5710</v>
      </c>
      <c r="AL2323" t="n">
        <v>7234</v>
      </c>
      <c r="AM2323" t="n">
        <v>8081</v>
      </c>
      <c r="AN2323"/>
      <c r="AO2323" t="n">
        <v>255</v>
      </c>
      <c r="AP2323"/>
      <c r="AQ2323"/>
      <c r="AR2323"/>
    </row>
    <row r="2324">
      <c r="A2324" t="n">
        <v>199485</v>
      </c>
      <c r="B2324" t="s">
        <v>3712</v>
      </c>
      <c r="C2324" t="s">
        <v>3713</v>
      </c>
      <c r="D2324" t="s">
        <v>3570</v>
      </c>
      <c r="E2324" t="s">
        <v>147</v>
      </c>
      <c r="F2324" t="s">
        <v>173</v>
      </c>
      <c r="G2324" t="s">
        <v>149</v>
      </c>
      <c r="H2324" t="s">
        <v>174</v>
      </c>
      <c r="I2324" t="s">
        <v>205</v>
      </c>
      <c r="J2324" t="s">
        <v>168</v>
      </c>
      <c r="K2324" t="s">
        <v>176</v>
      </c>
      <c r="L2324" t="s">
        <v>155</v>
      </c>
      <c r="M2324" t="s">
        <v>155</v>
      </c>
      <c r="N2324" t="n">
        <v>-79.7584</v>
      </c>
      <c r="O2324" t="n">
        <v>36.3887</v>
      </c>
      <c r="P2324" t="n">
        <v>2133</v>
      </c>
      <c r="Q2324" t="n">
        <v>2133</v>
      </c>
      <c r="R2324" t="n">
        <v>64</v>
      </c>
      <c r="S2324" t="n">
        <v>62.3</v>
      </c>
      <c r="T2324" t="n">
        <v>16.5</v>
      </c>
      <c r="U2324" t="n">
        <v>8.7</v>
      </c>
      <c r="V2324" t="n">
        <v>0.8</v>
      </c>
      <c r="W2324" t="n">
        <v>0.6</v>
      </c>
      <c r="X2324" t="n">
        <v>59</v>
      </c>
      <c r="Y2324" t="n">
        <v>56</v>
      </c>
      <c r="Z2324" t="n">
        <v>12</v>
      </c>
      <c r="AA2324" t="n">
        <v>166</v>
      </c>
      <c r="AB2324" t="n">
        <v>28.3</v>
      </c>
      <c r="AC2324"/>
      <c r="AD2324"/>
      <c r="AE2324"/>
      <c r="AF2324" t="n">
        <v>146</v>
      </c>
      <c r="AG2324" t="n">
        <v>44</v>
      </c>
      <c r="AH2324" t="n">
        <v>66</v>
      </c>
      <c r="AI2324" t="n">
        <v>4177</v>
      </c>
      <c r="AJ2324" t="n">
        <v>2578</v>
      </c>
      <c r="AK2324" t="n">
        <v>3265</v>
      </c>
      <c r="AL2324" t="n">
        <v>628</v>
      </c>
      <c r="AM2324" t="n">
        <v>4960</v>
      </c>
      <c r="AN2324" t="n">
        <v>1514</v>
      </c>
      <c r="AO2324" t="n">
        <v>235</v>
      </c>
      <c r="AP2324"/>
      <c r="AQ2324"/>
      <c r="AR2324"/>
    </row>
    <row r="2325">
      <c r="A2325" t="n">
        <v>199494</v>
      </c>
      <c r="B2325" t="s">
        <v>3714</v>
      </c>
      <c r="C2325" t="s">
        <v>2217</v>
      </c>
      <c r="D2325" t="s">
        <v>3570</v>
      </c>
      <c r="E2325" t="s">
        <v>147</v>
      </c>
      <c r="F2325" t="s">
        <v>173</v>
      </c>
      <c r="G2325" t="s">
        <v>149</v>
      </c>
      <c r="H2325" t="s">
        <v>174</v>
      </c>
      <c r="I2325" t="s">
        <v>186</v>
      </c>
      <c r="J2325" t="s">
        <v>152</v>
      </c>
      <c r="K2325" t="s">
        <v>176</v>
      </c>
      <c r="L2325" t="s">
        <v>155</v>
      </c>
      <c r="M2325" t="s">
        <v>155</v>
      </c>
      <c r="N2325" t="n">
        <v>-80.4818</v>
      </c>
      <c r="O2325" t="n">
        <v>35.6394</v>
      </c>
      <c r="P2325" t="n">
        <v>8708</v>
      </c>
      <c r="Q2325" t="n">
        <v>8708</v>
      </c>
      <c r="R2325" t="n">
        <v>62.8</v>
      </c>
      <c r="S2325" t="n">
        <v>51.5</v>
      </c>
      <c r="T2325" t="n">
        <v>20.1</v>
      </c>
      <c r="U2325" t="n">
        <v>14.9</v>
      </c>
      <c r="V2325" t="n">
        <v>3.6</v>
      </c>
      <c r="W2325" t="n">
        <v>1.7</v>
      </c>
      <c r="X2325" t="n">
        <v>57</v>
      </c>
      <c r="Y2325" t="n">
        <v>42</v>
      </c>
      <c r="Z2325" t="n">
        <v>13</v>
      </c>
      <c r="AA2325" t="n">
        <v>546</v>
      </c>
      <c r="AB2325" t="n">
        <v>30</v>
      </c>
      <c r="AC2325"/>
      <c r="AD2325"/>
      <c r="AE2325"/>
      <c r="AF2325" t="n">
        <v>437</v>
      </c>
      <c r="AG2325" t="n">
        <v>28</v>
      </c>
      <c r="AH2325" t="n">
        <v>46</v>
      </c>
      <c r="AI2325" t="n">
        <v>7555</v>
      </c>
      <c r="AJ2325" t="n">
        <v>4131</v>
      </c>
      <c r="AK2325" t="n">
        <v>4686</v>
      </c>
      <c r="AL2325" t="n">
        <v>6201</v>
      </c>
      <c r="AM2325" t="n">
        <v>6669</v>
      </c>
      <c r="AN2325"/>
      <c r="AO2325" t="n">
        <v>802</v>
      </c>
      <c r="AP2325"/>
      <c r="AQ2325"/>
      <c r="AR2325"/>
    </row>
    <row r="2326">
      <c r="A2326" t="n">
        <v>199582</v>
      </c>
      <c r="B2326" t="s">
        <v>3715</v>
      </c>
      <c r="C2326" t="s">
        <v>3665</v>
      </c>
      <c r="D2326" t="s">
        <v>3570</v>
      </c>
      <c r="E2326" t="s">
        <v>147</v>
      </c>
      <c r="F2326" t="s">
        <v>162</v>
      </c>
      <c r="G2326" t="s">
        <v>163</v>
      </c>
      <c r="H2326" t="s">
        <v>150</v>
      </c>
      <c r="I2326" t="s">
        <v>151</v>
      </c>
      <c r="J2326" t="s">
        <v>164</v>
      </c>
      <c r="K2326" t="s">
        <v>179</v>
      </c>
      <c r="L2326" t="s">
        <v>154</v>
      </c>
      <c r="M2326" t="s">
        <v>155</v>
      </c>
      <c r="N2326" t="n">
        <v>-78.6213</v>
      </c>
      <c r="O2326" t="n">
        <v>35.7855</v>
      </c>
      <c r="P2326" t="n">
        <v>1251</v>
      </c>
      <c r="Q2326" t="n">
        <v>1221</v>
      </c>
      <c r="R2326" t="n">
        <v>50</v>
      </c>
      <c r="S2326" t="n">
        <v>2.9</v>
      </c>
      <c r="T2326" t="n">
        <v>86.2</v>
      </c>
      <c r="U2326" t="n">
        <v>4.3</v>
      </c>
      <c r="V2326" t="n">
        <v>0.9</v>
      </c>
      <c r="W2326" t="n">
        <v>3.4</v>
      </c>
      <c r="X2326" t="n">
        <v>53</v>
      </c>
      <c r="Y2326" t="n">
        <v>20</v>
      </c>
      <c r="Z2326" t="n">
        <v>11</v>
      </c>
      <c r="AA2326" t="n">
        <v>337</v>
      </c>
      <c r="AB2326" t="n">
        <v>33.2</v>
      </c>
      <c r="AC2326" t="n">
        <v>337</v>
      </c>
      <c r="AD2326" t="n">
        <v>19.9</v>
      </c>
      <c r="AE2326" t="n">
        <v>13.4</v>
      </c>
      <c r="AF2326" t="n">
        <v>261</v>
      </c>
      <c r="AG2326" t="n">
        <v>52</v>
      </c>
      <c r="AH2326" t="n">
        <v>74</v>
      </c>
      <c r="AI2326" t="n">
        <v>18373</v>
      </c>
      <c r="AJ2326" t="n">
        <v>17346</v>
      </c>
      <c r="AK2326" t="n">
        <v>17116</v>
      </c>
      <c r="AL2326" t="n">
        <v>17866</v>
      </c>
      <c r="AM2326" t="n">
        <v>20317</v>
      </c>
      <c r="AN2326" t="n">
        <v>20861</v>
      </c>
      <c r="AO2326"/>
      <c r="AP2326" t="n">
        <v>100</v>
      </c>
      <c r="AQ2326" t="n">
        <v>8</v>
      </c>
      <c r="AR2326"/>
    </row>
    <row r="2327">
      <c r="A2327" t="n">
        <v>199607</v>
      </c>
      <c r="B2327" t="s">
        <v>3716</v>
      </c>
      <c r="C2327" t="s">
        <v>3625</v>
      </c>
      <c r="D2327" t="s">
        <v>3570</v>
      </c>
      <c r="E2327" t="s">
        <v>147</v>
      </c>
      <c r="F2327" t="s">
        <v>162</v>
      </c>
      <c r="G2327" t="s">
        <v>163</v>
      </c>
      <c r="H2327" t="s">
        <v>150</v>
      </c>
      <c r="I2327" t="s">
        <v>151</v>
      </c>
      <c r="J2327" t="s">
        <v>164</v>
      </c>
      <c r="K2327" t="s">
        <v>179</v>
      </c>
      <c r="L2327" t="s">
        <v>155</v>
      </c>
      <c r="M2327" t="s">
        <v>155</v>
      </c>
      <c r="N2327" t="n">
        <v>-80.2413</v>
      </c>
      <c r="O2327" t="n">
        <v>36.0863</v>
      </c>
      <c r="P2327" t="n">
        <v>544</v>
      </c>
      <c r="Q2327" t="n">
        <v>432</v>
      </c>
      <c r="R2327" t="n">
        <v>98.6</v>
      </c>
      <c r="S2327" t="n">
        <v>46.1</v>
      </c>
      <c r="T2327" t="n">
        <v>14.4</v>
      </c>
      <c r="U2327" t="n">
        <v>17.6</v>
      </c>
      <c r="V2327" t="n">
        <v>1.9</v>
      </c>
      <c r="W2327" t="n">
        <v>0.9</v>
      </c>
      <c r="X2327" t="n">
        <v>67</v>
      </c>
      <c r="Y2327" t="n">
        <v>100</v>
      </c>
      <c r="Z2327" t="n">
        <v>7</v>
      </c>
      <c r="AA2327" t="n">
        <v>160</v>
      </c>
      <c r="AB2327" t="n">
        <v>56.2</v>
      </c>
      <c r="AC2327" t="n">
        <v>160</v>
      </c>
      <c r="AD2327" t="n">
        <v>56.2</v>
      </c>
      <c r="AE2327" t="n">
        <v>51.2</v>
      </c>
      <c r="AF2327" t="n">
        <v>89</v>
      </c>
      <c r="AG2327" t="n">
        <v>49</v>
      </c>
      <c r="AH2327" t="n">
        <v>88</v>
      </c>
      <c r="AI2327" t="n">
        <v>19000</v>
      </c>
      <c r="AJ2327" t="n">
        <v>16009</v>
      </c>
      <c r="AK2327" t="n">
        <v>19467</v>
      </c>
      <c r="AL2327" t="n">
        <v>18561</v>
      </c>
      <c r="AM2327" t="n">
        <v>20207</v>
      </c>
      <c r="AN2327" t="n">
        <v>22832</v>
      </c>
      <c r="AO2327"/>
      <c r="AP2327" t="n">
        <v>82</v>
      </c>
      <c r="AQ2327" t="n">
        <v>37</v>
      </c>
      <c r="AR2327"/>
    </row>
    <row r="2328">
      <c r="A2328" t="n">
        <v>199625</v>
      </c>
      <c r="B2328" t="s">
        <v>3717</v>
      </c>
      <c r="C2328" t="s">
        <v>2741</v>
      </c>
      <c r="D2328" t="s">
        <v>3570</v>
      </c>
      <c r="E2328" t="s">
        <v>147</v>
      </c>
      <c r="F2328" t="s">
        <v>173</v>
      </c>
      <c r="G2328" t="s">
        <v>149</v>
      </c>
      <c r="H2328" t="s">
        <v>174</v>
      </c>
      <c r="I2328" t="s">
        <v>175</v>
      </c>
      <c r="J2328" t="s">
        <v>168</v>
      </c>
      <c r="K2328" t="s">
        <v>176</v>
      </c>
      <c r="L2328" t="s">
        <v>155</v>
      </c>
      <c r="M2328" t="s">
        <v>155</v>
      </c>
      <c r="N2328" t="n">
        <v>-78.3601</v>
      </c>
      <c r="O2328" t="n">
        <v>34.9905</v>
      </c>
      <c r="P2328" t="n">
        <v>2184</v>
      </c>
      <c r="Q2328" t="n">
        <v>2184</v>
      </c>
      <c r="R2328" t="n">
        <v>68.1</v>
      </c>
      <c r="S2328" t="n">
        <v>45.4</v>
      </c>
      <c r="T2328" t="n">
        <v>19</v>
      </c>
      <c r="U2328" t="n">
        <v>29</v>
      </c>
      <c r="V2328" t="n">
        <v>0.5</v>
      </c>
      <c r="W2328" t="n">
        <v>1.1</v>
      </c>
      <c r="X2328" t="n">
        <v>61</v>
      </c>
      <c r="Y2328" t="n">
        <v>40</v>
      </c>
      <c r="Z2328" t="n">
        <v>12</v>
      </c>
      <c r="AA2328" t="n">
        <v>101</v>
      </c>
      <c r="AB2328" t="n">
        <v>52.5</v>
      </c>
      <c r="AC2328"/>
      <c r="AD2328"/>
      <c r="AE2328"/>
      <c r="AF2328" t="n">
        <v>114</v>
      </c>
      <c r="AG2328" t="n">
        <v>50</v>
      </c>
      <c r="AH2328" t="n">
        <v>61</v>
      </c>
      <c r="AI2328" t="n">
        <v>5064</v>
      </c>
      <c r="AJ2328" t="n">
        <v>3374</v>
      </c>
      <c r="AK2328" t="n">
        <v>3737</v>
      </c>
      <c r="AL2328" t="n">
        <v>4877</v>
      </c>
      <c r="AM2328" t="n">
        <v>5856</v>
      </c>
      <c r="AN2328"/>
      <c r="AO2328" t="n">
        <v>280</v>
      </c>
      <c r="AP2328"/>
      <c r="AQ2328"/>
      <c r="AR2328"/>
    </row>
    <row r="2329">
      <c r="A2329" t="n">
        <v>199634</v>
      </c>
      <c r="B2329" t="s">
        <v>3718</v>
      </c>
      <c r="C2329" t="s">
        <v>3719</v>
      </c>
      <c r="D2329" t="s">
        <v>3570</v>
      </c>
      <c r="E2329" t="s">
        <v>147</v>
      </c>
      <c r="F2329" t="s">
        <v>173</v>
      </c>
      <c r="G2329" t="s">
        <v>149</v>
      </c>
      <c r="H2329" t="s">
        <v>174</v>
      </c>
      <c r="I2329" t="s">
        <v>205</v>
      </c>
      <c r="J2329" t="s">
        <v>168</v>
      </c>
      <c r="K2329" t="s">
        <v>176</v>
      </c>
      <c r="L2329" t="s">
        <v>155</v>
      </c>
      <c r="M2329" t="s">
        <v>155</v>
      </c>
      <c r="N2329" t="n">
        <v>-79.4064</v>
      </c>
      <c r="O2329" t="n">
        <v>35.2201</v>
      </c>
      <c r="P2329" t="n">
        <v>4786</v>
      </c>
      <c r="Q2329" t="n">
        <v>4786</v>
      </c>
      <c r="R2329" t="n">
        <v>63.4</v>
      </c>
      <c r="S2329" t="n">
        <v>52.6</v>
      </c>
      <c r="T2329" t="n">
        <v>16.3</v>
      </c>
      <c r="U2329" t="n">
        <v>13.7</v>
      </c>
      <c r="V2329" t="n">
        <v>1.4</v>
      </c>
      <c r="W2329" t="n">
        <v>0.1</v>
      </c>
      <c r="X2329" t="n">
        <v>70</v>
      </c>
      <c r="Y2329" t="n">
        <v>51</v>
      </c>
      <c r="Z2329" t="n">
        <v>13</v>
      </c>
      <c r="AA2329" t="n">
        <v>332</v>
      </c>
      <c r="AB2329" t="n">
        <v>47.9</v>
      </c>
      <c r="AC2329"/>
      <c r="AD2329"/>
      <c r="AE2329"/>
      <c r="AF2329" t="n">
        <v>349</v>
      </c>
      <c r="AG2329" t="n">
        <v>32</v>
      </c>
      <c r="AH2329" t="n">
        <v>49</v>
      </c>
      <c r="AI2329" t="n">
        <v>11169</v>
      </c>
      <c r="AJ2329" t="n">
        <v>7978</v>
      </c>
      <c r="AK2329" t="n">
        <v>8517</v>
      </c>
      <c r="AL2329" t="n">
        <v>9799</v>
      </c>
      <c r="AM2329" t="n">
        <v>10159</v>
      </c>
      <c r="AN2329" t="n">
        <v>13416</v>
      </c>
      <c r="AO2329" t="n">
        <v>585</v>
      </c>
      <c r="AP2329"/>
      <c r="AQ2329"/>
      <c r="AR2329"/>
    </row>
    <row r="2330">
      <c r="A2330" t="n">
        <v>199643</v>
      </c>
      <c r="B2330" t="s">
        <v>3720</v>
      </c>
      <c r="C2330" t="s">
        <v>3665</v>
      </c>
      <c r="D2330" t="s">
        <v>3570</v>
      </c>
      <c r="E2330" t="s">
        <v>147</v>
      </c>
      <c r="F2330" t="s">
        <v>162</v>
      </c>
      <c r="G2330" t="s">
        <v>163</v>
      </c>
      <c r="H2330" t="s">
        <v>150</v>
      </c>
      <c r="I2330" t="s">
        <v>151</v>
      </c>
      <c r="J2330" t="s">
        <v>164</v>
      </c>
      <c r="K2330" t="s">
        <v>179</v>
      </c>
      <c r="L2330" t="s">
        <v>154</v>
      </c>
      <c r="M2330" t="s">
        <v>155</v>
      </c>
      <c r="N2330" t="n">
        <v>-78.6377</v>
      </c>
      <c r="O2330" t="n">
        <v>35.7712</v>
      </c>
      <c r="P2330" t="n">
        <v>1176</v>
      </c>
      <c r="Q2330" t="n">
        <v>1015</v>
      </c>
      <c r="R2330" t="n">
        <v>54.3</v>
      </c>
      <c r="S2330" t="n">
        <v>2.8</v>
      </c>
      <c r="T2330" t="n">
        <v>64.9</v>
      </c>
      <c r="U2330" t="n">
        <v>2.1</v>
      </c>
      <c r="V2330" t="n">
        <v>1.3</v>
      </c>
      <c r="W2330" t="n">
        <v>8.5</v>
      </c>
      <c r="X2330" t="n">
        <v>56</v>
      </c>
      <c r="Y2330" t="n">
        <v>14</v>
      </c>
      <c r="Z2330" t="n">
        <v>11</v>
      </c>
      <c r="AA2330" t="n">
        <v>489</v>
      </c>
      <c r="AB2330" t="n">
        <v>20.2</v>
      </c>
      <c r="AC2330" t="n">
        <v>489</v>
      </c>
      <c r="AD2330" t="n">
        <v>20.2</v>
      </c>
      <c r="AE2330" t="n">
        <v>12.3</v>
      </c>
      <c r="AF2330" t="n">
        <v>193</v>
      </c>
      <c r="AG2330" t="n">
        <v>65</v>
      </c>
      <c r="AH2330" t="n">
        <v>89</v>
      </c>
      <c r="AI2330" t="n">
        <v>14111</v>
      </c>
      <c r="AJ2330" t="n">
        <v>12125</v>
      </c>
      <c r="AK2330" t="n">
        <v>14508</v>
      </c>
      <c r="AL2330" t="n">
        <v>16310</v>
      </c>
      <c r="AM2330" t="n">
        <v>15059</v>
      </c>
      <c r="AN2330" t="n">
        <v>24706</v>
      </c>
      <c r="AO2330"/>
      <c r="AP2330" t="n">
        <v>184</v>
      </c>
      <c r="AQ2330" t="n">
        <v>41</v>
      </c>
      <c r="AR2330"/>
    </row>
    <row r="2331">
      <c r="A2331" t="n">
        <v>199689</v>
      </c>
      <c r="B2331" t="s">
        <v>3721</v>
      </c>
      <c r="C2331" t="s">
        <v>356</v>
      </c>
      <c r="D2331" t="s">
        <v>3570</v>
      </c>
      <c r="E2331" t="s">
        <v>147</v>
      </c>
      <c r="F2331" t="s">
        <v>199</v>
      </c>
      <c r="G2331" t="s">
        <v>189</v>
      </c>
      <c r="H2331" t="s">
        <v>200</v>
      </c>
      <c r="I2331" t="s">
        <v>151</v>
      </c>
      <c r="J2331" t="s">
        <v>164</v>
      </c>
      <c r="K2331"/>
      <c r="L2331" t="s">
        <v>155</v>
      </c>
      <c r="M2331" t="s">
        <v>155</v>
      </c>
      <c r="N2331" t="n">
        <v>-78.9577</v>
      </c>
      <c r="O2331" t="n">
        <v>35.07</v>
      </c>
      <c r="P2331" t="n">
        <v>277</v>
      </c>
      <c r="Q2331" t="n">
        <v>277</v>
      </c>
      <c r="R2331" t="n">
        <v>96.4</v>
      </c>
      <c r="S2331" t="n">
        <v>50.2</v>
      </c>
      <c r="T2331" t="n">
        <v>31</v>
      </c>
      <c r="U2331" t="n">
        <v>9.7</v>
      </c>
      <c r="V2331" t="n">
        <v>0.4</v>
      </c>
      <c r="W2331" t="n">
        <v>0</v>
      </c>
      <c r="X2331" t="n">
        <v>72</v>
      </c>
      <c r="Y2331"/>
      <c r="Z2331" t="n">
        <v>25</v>
      </c>
      <c r="AA2331"/>
      <c r="AB2331"/>
      <c r="AC2331"/>
      <c r="AD2331"/>
      <c r="AE2331"/>
      <c r="AF2331" t="n">
        <v>47</v>
      </c>
      <c r="AG2331" t="n">
        <v>66</v>
      </c>
      <c r="AH2331" t="n">
        <v>68</v>
      </c>
      <c r="AI2331" t="n">
        <v>14400</v>
      </c>
      <c r="AJ2331" t="n">
        <v>14496</v>
      </c>
      <c r="AK2331" t="n">
        <v>13138</v>
      </c>
      <c r="AL2331" t="n">
        <v>15445</v>
      </c>
      <c r="AM2331" t="n">
        <v>19490</v>
      </c>
      <c r="AN2331"/>
      <c r="AO2331"/>
      <c r="AP2331"/>
      <c r="AQ2331"/>
      <c r="AR2331"/>
    </row>
    <row r="2332">
      <c r="A2332" t="n">
        <v>199698</v>
      </c>
      <c r="B2332" t="s">
        <v>3722</v>
      </c>
      <c r="C2332" t="s">
        <v>3723</v>
      </c>
      <c r="D2332" t="s">
        <v>3570</v>
      </c>
      <c r="E2332" t="s">
        <v>147</v>
      </c>
      <c r="F2332" t="s">
        <v>162</v>
      </c>
      <c r="G2332" t="s">
        <v>163</v>
      </c>
      <c r="H2332" t="s">
        <v>150</v>
      </c>
      <c r="I2332" t="s">
        <v>175</v>
      </c>
      <c r="J2332" t="s">
        <v>164</v>
      </c>
      <c r="K2332" t="s">
        <v>179</v>
      </c>
      <c r="L2332" t="s">
        <v>155</v>
      </c>
      <c r="M2332" t="s">
        <v>155</v>
      </c>
      <c r="N2332" t="n">
        <v>-79.4786</v>
      </c>
      <c r="O2332" t="n">
        <v>34.7456</v>
      </c>
      <c r="P2332" t="n">
        <v>893</v>
      </c>
      <c r="Q2332" t="n">
        <v>857</v>
      </c>
      <c r="R2332" t="n">
        <v>56.5</v>
      </c>
      <c r="S2332" t="n">
        <v>26.3</v>
      </c>
      <c r="T2332" t="n">
        <v>17.4</v>
      </c>
      <c r="U2332" t="n">
        <v>9.5</v>
      </c>
      <c r="V2332" t="n">
        <v>1.5</v>
      </c>
      <c r="W2332" t="n">
        <v>5.1</v>
      </c>
      <c r="X2332" t="n">
        <v>51</v>
      </c>
      <c r="Y2332"/>
      <c r="Z2332" t="n">
        <v>14</v>
      </c>
      <c r="AA2332" t="n">
        <v>188</v>
      </c>
      <c r="AB2332" t="n">
        <v>27.1</v>
      </c>
      <c r="AC2332" t="n">
        <v>188</v>
      </c>
      <c r="AD2332" t="n">
        <v>25.5</v>
      </c>
      <c r="AE2332" t="n">
        <v>17.6</v>
      </c>
      <c r="AF2332" t="n">
        <v>176</v>
      </c>
      <c r="AG2332" t="n">
        <v>48</v>
      </c>
      <c r="AH2332" t="n">
        <v>85</v>
      </c>
      <c r="AI2332" t="n">
        <v>31503</v>
      </c>
      <c r="AJ2332" t="n">
        <v>35861</v>
      </c>
      <c r="AK2332" t="n">
        <v>28615</v>
      </c>
      <c r="AL2332" t="n">
        <v>31578</v>
      </c>
      <c r="AM2332" t="n">
        <v>34947</v>
      </c>
      <c r="AN2332" t="n">
        <v>34745</v>
      </c>
      <c r="AO2332"/>
      <c r="AP2332" t="n">
        <v>120</v>
      </c>
      <c r="AQ2332" t="n">
        <v>14</v>
      </c>
      <c r="AR2332"/>
    </row>
    <row r="2333">
      <c r="A2333" t="n">
        <v>199722</v>
      </c>
      <c r="B2333" t="s">
        <v>1858</v>
      </c>
      <c r="C2333" t="s">
        <v>3724</v>
      </c>
      <c r="D2333" t="s">
        <v>3570</v>
      </c>
      <c r="E2333" t="s">
        <v>147</v>
      </c>
      <c r="F2333" t="s">
        <v>173</v>
      </c>
      <c r="G2333" t="s">
        <v>149</v>
      </c>
      <c r="H2333" t="s">
        <v>174</v>
      </c>
      <c r="I2333" t="s">
        <v>205</v>
      </c>
      <c r="J2333" t="s">
        <v>168</v>
      </c>
      <c r="K2333" t="s">
        <v>176</v>
      </c>
      <c r="L2333" t="s">
        <v>155</v>
      </c>
      <c r="M2333" t="s">
        <v>155</v>
      </c>
      <c r="N2333" t="n">
        <v>-78.7834</v>
      </c>
      <c r="O2333" t="n">
        <v>34.3317</v>
      </c>
      <c r="P2333" t="n">
        <v>1848</v>
      </c>
      <c r="Q2333" t="n">
        <v>1848</v>
      </c>
      <c r="R2333" t="n">
        <v>68.9</v>
      </c>
      <c r="S2333" t="n">
        <v>53.9</v>
      </c>
      <c r="T2333" t="n">
        <v>24.1</v>
      </c>
      <c r="U2333" t="n">
        <v>7.8</v>
      </c>
      <c r="V2333" t="n">
        <v>0.5</v>
      </c>
      <c r="W2333" t="n">
        <v>0</v>
      </c>
      <c r="X2333" t="n">
        <v>57</v>
      </c>
      <c r="Y2333" t="n">
        <v>32</v>
      </c>
      <c r="Z2333" t="n">
        <v>14</v>
      </c>
      <c r="AA2333" t="n">
        <v>49</v>
      </c>
      <c r="AB2333" t="n">
        <v>51</v>
      </c>
      <c r="AC2333"/>
      <c r="AD2333"/>
      <c r="AE2333"/>
      <c r="AF2333" t="n">
        <v>54</v>
      </c>
      <c r="AG2333" t="n">
        <v>45</v>
      </c>
      <c r="AH2333" t="n">
        <v>58</v>
      </c>
      <c r="AI2333" t="n">
        <v>5904</v>
      </c>
      <c r="AJ2333" t="n">
        <v>4316</v>
      </c>
      <c r="AK2333" t="n">
        <v>4691</v>
      </c>
      <c r="AL2333" t="n">
        <v>5538</v>
      </c>
      <c r="AM2333" t="n">
        <v>3902</v>
      </c>
      <c r="AN2333"/>
      <c r="AO2333" t="n">
        <v>194</v>
      </c>
      <c r="AP2333"/>
      <c r="AQ2333"/>
      <c r="AR2333"/>
    </row>
    <row r="2334">
      <c r="A2334" t="n">
        <v>199731</v>
      </c>
      <c r="B2334" t="s">
        <v>1860</v>
      </c>
      <c r="C2334" t="s">
        <v>3725</v>
      </c>
      <c r="D2334" t="s">
        <v>3570</v>
      </c>
      <c r="E2334" t="s">
        <v>147</v>
      </c>
      <c r="F2334" t="s">
        <v>173</v>
      </c>
      <c r="G2334" t="s">
        <v>149</v>
      </c>
      <c r="H2334" t="s">
        <v>174</v>
      </c>
      <c r="I2334" t="s">
        <v>175</v>
      </c>
      <c r="J2334" t="s">
        <v>168</v>
      </c>
      <c r="K2334" t="s">
        <v>176</v>
      </c>
      <c r="L2334" t="s">
        <v>155</v>
      </c>
      <c r="M2334" t="s">
        <v>155</v>
      </c>
      <c r="N2334" t="n">
        <v>-83.2071</v>
      </c>
      <c r="O2334" t="n">
        <v>35.3486</v>
      </c>
      <c r="P2334" t="n">
        <v>2955</v>
      </c>
      <c r="Q2334" t="n">
        <v>2955</v>
      </c>
      <c r="R2334" t="n">
        <v>62.9</v>
      </c>
      <c r="S2334" t="n">
        <v>72.2</v>
      </c>
      <c r="T2334" t="n">
        <v>2.2</v>
      </c>
      <c r="U2334" t="n">
        <v>11</v>
      </c>
      <c r="V2334" t="n">
        <v>1.3</v>
      </c>
      <c r="W2334" t="n">
        <v>0.6</v>
      </c>
      <c r="X2334" t="n">
        <v>70</v>
      </c>
      <c r="Y2334" t="n">
        <v>40</v>
      </c>
      <c r="Z2334" t="n">
        <v>11</v>
      </c>
      <c r="AA2334" t="n">
        <v>69</v>
      </c>
      <c r="AB2334" t="n">
        <v>53.6</v>
      </c>
      <c r="AC2334"/>
      <c r="AD2334"/>
      <c r="AE2334"/>
      <c r="AF2334" t="n">
        <v>44</v>
      </c>
      <c r="AG2334" t="n">
        <v>30</v>
      </c>
      <c r="AH2334" t="n">
        <v>73</v>
      </c>
      <c r="AI2334" t="n">
        <v>7131</v>
      </c>
      <c r="AJ2334" t="n">
        <v>4445</v>
      </c>
      <c r="AK2334" t="n">
        <v>6140</v>
      </c>
      <c r="AL2334" t="n">
        <v>4066</v>
      </c>
      <c r="AM2334"/>
      <c r="AN2334"/>
      <c r="AO2334" t="n">
        <v>353</v>
      </c>
      <c r="AP2334"/>
      <c r="AQ2334"/>
      <c r="AR2334"/>
    </row>
    <row r="2335">
      <c r="A2335" t="n">
        <v>199740</v>
      </c>
      <c r="B2335" t="s">
        <v>3726</v>
      </c>
      <c r="C2335" t="s">
        <v>3727</v>
      </c>
      <c r="D2335" t="s">
        <v>3570</v>
      </c>
      <c r="E2335" t="s">
        <v>147</v>
      </c>
      <c r="F2335" t="s">
        <v>173</v>
      </c>
      <c r="G2335" t="s">
        <v>149</v>
      </c>
      <c r="H2335" t="s">
        <v>174</v>
      </c>
      <c r="I2335" t="s">
        <v>175</v>
      </c>
      <c r="J2335" t="s">
        <v>168</v>
      </c>
      <c r="K2335" t="s">
        <v>176</v>
      </c>
      <c r="L2335" t="s">
        <v>155</v>
      </c>
      <c r="M2335" t="s">
        <v>155</v>
      </c>
      <c r="N2335" t="n">
        <v>-80.2363</v>
      </c>
      <c r="O2335" t="n">
        <v>35.3399</v>
      </c>
      <c r="P2335" t="n">
        <v>3396</v>
      </c>
      <c r="Q2335" t="n">
        <v>3396</v>
      </c>
      <c r="R2335" t="n">
        <v>69.8</v>
      </c>
      <c r="S2335" t="n">
        <v>63.6</v>
      </c>
      <c r="T2335" t="n">
        <v>17.8</v>
      </c>
      <c r="U2335" t="n">
        <v>4.7</v>
      </c>
      <c r="V2335" t="n">
        <v>2.7</v>
      </c>
      <c r="W2335" t="n">
        <v>0.6</v>
      </c>
      <c r="X2335" t="n">
        <v>72</v>
      </c>
      <c r="Y2335" t="n">
        <v>52</v>
      </c>
      <c r="Z2335" t="n">
        <v>10</v>
      </c>
      <c r="AA2335" t="n">
        <v>46</v>
      </c>
      <c r="AB2335" t="n">
        <v>71.7</v>
      </c>
      <c r="AC2335"/>
      <c r="AD2335"/>
      <c r="AE2335"/>
      <c r="AF2335" t="n">
        <v>76</v>
      </c>
      <c r="AG2335" t="n">
        <v>31</v>
      </c>
      <c r="AH2335" t="n">
        <v>36</v>
      </c>
      <c r="AI2335" t="n">
        <v>5001</v>
      </c>
      <c r="AJ2335" t="n">
        <v>3027</v>
      </c>
      <c r="AK2335" t="n">
        <v>4513</v>
      </c>
      <c r="AL2335" t="n">
        <v>5252</v>
      </c>
      <c r="AM2335" t="n">
        <v>4786</v>
      </c>
      <c r="AN2335"/>
      <c r="AO2335" t="n">
        <v>332</v>
      </c>
      <c r="AP2335"/>
      <c r="AQ2335"/>
      <c r="AR2335"/>
    </row>
    <row r="2336">
      <c r="A2336" t="n">
        <v>199759</v>
      </c>
      <c r="B2336" t="s">
        <v>3728</v>
      </c>
      <c r="C2336" t="s">
        <v>3729</v>
      </c>
      <c r="D2336" t="s">
        <v>3570</v>
      </c>
      <c r="E2336" t="s">
        <v>147</v>
      </c>
      <c r="F2336" t="s">
        <v>162</v>
      </c>
      <c r="G2336" t="s">
        <v>163</v>
      </c>
      <c r="H2336" t="s">
        <v>150</v>
      </c>
      <c r="I2336" t="s">
        <v>186</v>
      </c>
      <c r="J2336" t="s">
        <v>168</v>
      </c>
      <c r="K2336" t="s">
        <v>159</v>
      </c>
      <c r="L2336" t="s">
        <v>155</v>
      </c>
      <c r="M2336" t="s">
        <v>155</v>
      </c>
      <c r="N2336" t="n">
        <v>-78.5138</v>
      </c>
      <c r="O2336" t="n">
        <v>35.9819</v>
      </c>
      <c r="P2336" t="n">
        <v>3754</v>
      </c>
      <c r="Q2336" t="n">
        <v>1098</v>
      </c>
      <c r="R2336" t="n">
        <v>43.5</v>
      </c>
      <c r="S2336" t="n">
        <v>78.5</v>
      </c>
      <c r="T2336" t="n">
        <v>6.2</v>
      </c>
      <c r="U2336" t="n">
        <v>7.6</v>
      </c>
      <c r="V2336" t="n">
        <v>2.5</v>
      </c>
      <c r="W2336" t="n">
        <v>0.1</v>
      </c>
      <c r="X2336" t="n">
        <v>82</v>
      </c>
      <c r="Y2336" t="n">
        <v>62</v>
      </c>
      <c r="Z2336" t="n">
        <v>11</v>
      </c>
      <c r="AA2336" t="n">
        <v>56</v>
      </c>
      <c r="AB2336" t="n">
        <v>46.4</v>
      </c>
      <c r="AC2336" t="n">
        <v>55</v>
      </c>
      <c r="AD2336" t="n">
        <v>47.3</v>
      </c>
      <c r="AE2336"/>
      <c r="AF2336" t="n">
        <v>12</v>
      </c>
      <c r="AG2336" t="n">
        <v>18</v>
      </c>
      <c r="AH2336" t="n">
        <v>42</v>
      </c>
      <c r="AI2336" t="n">
        <v>11395</v>
      </c>
      <c r="AJ2336" t="n">
        <v>7367</v>
      </c>
      <c r="AK2336" t="n">
        <v>5849</v>
      </c>
      <c r="AL2336"/>
      <c r="AM2336"/>
      <c r="AN2336"/>
      <c r="AO2336" t="n">
        <v>10</v>
      </c>
      <c r="AP2336" t="n">
        <v>96</v>
      </c>
      <c r="AQ2336" t="n">
        <v>346</v>
      </c>
      <c r="AR2336" t="n">
        <v>67</v>
      </c>
    </row>
    <row r="2337">
      <c r="A2337" t="n">
        <v>199768</v>
      </c>
      <c r="B2337" t="s">
        <v>3730</v>
      </c>
      <c r="C2337" t="s">
        <v>3731</v>
      </c>
      <c r="D2337" t="s">
        <v>3570</v>
      </c>
      <c r="E2337" t="s">
        <v>147</v>
      </c>
      <c r="F2337" t="s">
        <v>173</v>
      </c>
      <c r="G2337" t="s">
        <v>149</v>
      </c>
      <c r="H2337" t="s">
        <v>174</v>
      </c>
      <c r="I2337" t="s">
        <v>205</v>
      </c>
      <c r="J2337" t="s">
        <v>168</v>
      </c>
      <c r="K2337" t="s">
        <v>176</v>
      </c>
      <c r="L2337" t="s">
        <v>155</v>
      </c>
      <c r="M2337" t="s">
        <v>155</v>
      </c>
      <c r="N2337" t="n">
        <v>-80.7168</v>
      </c>
      <c r="O2337" t="n">
        <v>36.3843</v>
      </c>
      <c r="P2337" t="n">
        <v>3535</v>
      </c>
      <c r="Q2337" t="n">
        <v>3535</v>
      </c>
      <c r="R2337" t="n">
        <v>61.6</v>
      </c>
      <c r="S2337" t="n">
        <v>71.1</v>
      </c>
      <c r="T2337" t="n">
        <v>3.1</v>
      </c>
      <c r="U2337" t="n">
        <v>18.8</v>
      </c>
      <c r="V2337" t="n">
        <v>0.8</v>
      </c>
      <c r="W2337" t="n">
        <v>0</v>
      </c>
      <c r="X2337" t="n">
        <v>75</v>
      </c>
      <c r="Y2337" t="n">
        <v>59</v>
      </c>
      <c r="Z2337" t="n">
        <v>14</v>
      </c>
      <c r="AA2337" t="n">
        <v>365</v>
      </c>
      <c r="AB2337" t="n">
        <v>7.7</v>
      </c>
      <c r="AC2337"/>
      <c r="AD2337"/>
      <c r="AE2337"/>
      <c r="AF2337" t="n">
        <v>277</v>
      </c>
      <c r="AG2337" t="n">
        <v>25</v>
      </c>
      <c r="AH2337" t="n">
        <v>51</v>
      </c>
      <c r="AI2337" t="n">
        <v>8470</v>
      </c>
      <c r="AJ2337" t="n">
        <v>4197</v>
      </c>
      <c r="AK2337" t="n">
        <v>4426</v>
      </c>
      <c r="AL2337" t="n">
        <v>5803</v>
      </c>
      <c r="AM2337" t="n">
        <v>6464</v>
      </c>
      <c r="AN2337" t="n">
        <v>5308</v>
      </c>
      <c r="AO2337" t="n">
        <v>381</v>
      </c>
      <c r="AP2337"/>
      <c r="AQ2337"/>
      <c r="AR2337"/>
    </row>
    <row r="2338">
      <c r="A2338" t="n">
        <v>199786</v>
      </c>
      <c r="B2338" t="s">
        <v>3732</v>
      </c>
      <c r="C2338" t="s">
        <v>3733</v>
      </c>
      <c r="D2338" t="s">
        <v>3570</v>
      </c>
      <c r="E2338" t="s">
        <v>147</v>
      </c>
      <c r="F2338" t="s">
        <v>173</v>
      </c>
      <c r="G2338" t="s">
        <v>149</v>
      </c>
      <c r="H2338" t="s">
        <v>174</v>
      </c>
      <c r="I2338" t="s">
        <v>186</v>
      </c>
      <c r="J2338" t="s">
        <v>168</v>
      </c>
      <c r="K2338" t="s">
        <v>176</v>
      </c>
      <c r="L2338" t="s">
        <v>155</v>
      </c>
      <c r="M2338" t="s">
        <v>155</v>
      </c>
      <c r="N2338" t="n">
        <v>-79.3577</v>
      </c>
      <c r="O2338" t="n">
        <v>36.0667</v>
      </c>
      <c r="P2338" t="n">
        <v>5424</v>
      </c>
      <c r="Q2338" t="n">
        <v>5424</v>
      </c>
      <c r="R2338" t="n">
        <v>62.3</v>
      </c>
      <c r="S2338" t="n">
        <v>53.3</v>
      </c>
      <c r="T2338" t="n">
        <v>18.6</v>
      </c>
      <c r="U2338" t="n">
        <v>18.4</v>
      </c>
      <c r="V2338" t="n">
        <v>2.4</v>
      </c>
      <c r="W2338" t="n">
        <v>2.7</v>
      </c>
      <c r="X2338" t="n">
        <v>68</v>
      </c>
      <c r="Y2338" t="n">
        <v>48</v>
      </c>
      <c r="Z2338" t="n">
        <v>13</v>
      </c>
      <c r="AA2338" t="n">
        <v>376</v>
      </c>
      <c r="AB2338" t="n">
        <v>29.5</v>
      </c>
      <c r="AC2338"/>
      <c r="AD2338"/>
      <c r="AE2338"/>
      <c r="AF2338" t="n">
        <v>344</v>
      </c>
      <c r="AG2338" t="n">
        <v>25</v>
      </c>
      <c r="AH2338" t="n">
        <v>34</v>
      </c>
      <c r="AI2338" t="n">
        <v>18766</v>
      </c>
      <c r="AJ2338" t="n">
        <v>18278</v>
      </c>
      <c r="AK2338" t="n">
        <v>15498</v>
      </c>
      <c r="AL2338" t="n">
        <v>15938</v>
      </c>
      <c r="AM2338" t="n">
        <v>6891</v>
      </c>
      <c r="AN2338"/>
      <c r="AO2338" t="n">
        <v>744</v>
      </c>
      <c r="AP2338"/>
      <c r="AQ2338"/>
      <c r="AR2338"/>
    </row>
    <row r="2339">
      <c r="A2339" t="n">
        <v>199795</v>
      </c>
      <c r="B2339" t="s">
        <v>3734</v>
      </c>
      <c r="C2339" t="s">
        <v>3735</v>
      </c>
      <c r="D2339" t="s">
        <v>3570</v>
      </c>
      <c r="E2339" t="s">
        <v>147</v>
      </c>
      <c r="F2339" t="s">
        <v>173</v>
      </c>
      <c r="G2339" t="s">
        <v>149</v>
      </c>
      <c r="H2339" t="s">
        <v>174</v>
      </c>
      <c r="I2339" t="s">
        <v>205</v>
      </c>
      <c r="J2339" t="s">
        <v>164</v>
      </c>
      <c r="K2339" t="s">
        <v>176</v>
      </c>
      <c r="L2339" t="s">
        <v>155</v>
      </c>
      <c r="M2339" t="s">
        <v>155</v>
      </c>
      <c r="N2339" t="n">
        <v>-83.9665</v>
      </c>
      <c r="O2339" t="n">
        <v>35.067</v>
      </c>
      <c r="P2339" t="n">
        <v>1265</v>
      </c>
      <c r="Q2339" t="n">
        <v>1265</v>
      </c>
      <c r="R2339" t="n">
        <v>59.5</v>
      </c>
      <c r="S2339" t="n">
        <v>83.8</v>
      </c>
      <c r="T2339" t="n">
        <v>1.8</v>
      </c>
      <c r="U2339" t="n">
        <v>6.3</v>
      </c>
      <c r="V2339" t="n">
        <v>0.9</v>
      </c>
      <c r="W2339" t="n">
        <v>0.2</v>
      </c>
      <c r="X2339" t="n">
        <v>64</v>
      </c>
      <c r="Y2339" t="n">
        <v>67</v>
      </c>
      <c r="Z2339" t="n">
        <v>14</v>
      </c>
      <c r="AA2339" t="n">
        <v>69</v>
      </c>
      <c r="AB2339" t="n">
        <v>53.6</v>
      </c>
      <c r="AC2339"/>
      <c r="AD2339"/>
      <c r="AE2339"/>
      <c r="AF2339" t="n">
        <v>50</v>
      </c>
      <c r="AG2339" t="n">
        <v>30</v>
      </c>
      <c r="AH2339" t="n">
        <v>33</v>
      </c>
      <c r="AI2339" t="n">
        <v>5423</v>
      </c>
      <c r="AJ2339" t="n">
        <v>4190</v>
      </c>
      <c r="AK2339" t="n">
        <v>4137</v>
      </c>
      <c r="AL2339" t="n">
        <v>6037</v>
      </c>
      <c r="AM2339"/>
      <c r="AN2339"/>
      <c r="AO2339" t="n">
        <v>226</v>
      </c>
      <c r="AP2339"/>
      <c r="AQ2339"/>
      <c r="AR2339"/>
    </row>
    <row r="2340">
      <c r="A2340" t="n">
        <v>199838</v>
      </c>
      <c r="B2340" t="s">
        <v>3736</v>
      </c>
      <c r="C2340" t="s">
        <v>2014</v>
      </c>
      <c r="D2340" t="s">
        <v>3570</v>
      </c>
      <c r="E2340" t="s">
        <v>147</v>
      </c>
      <c r="F2340" t="s">
        <v>173</v>
      </c>
      <c r="G2340" t="s">
        <v>149</v>
      </c>
      <c r="H2340" t="s">
        <v>174</v>
      </c>
      <c r="I2340" t="s">
        <v>175</v>
      </c>
      <c r="J2340" t="s">
        <v>168</v>
      </c>
      <c r="K2340" t="s">
        <v>176</v>
      </c>
      <c r="L2340" t="s">
        <v>155</v>
      </c>
      <c r="M2340" t="s">
        <v>155</v>
      </c>
      <c r="N2340" t="n">
        <v>-78.4877</v>
      </c>
      <c r="O2340" t="n">
        <v>36.3239</v>
      </c>
      <c r="P2340" t="n">
        <v>3717</v>
      </c>
      <c r="Q2340" t="n">
        <v>3717</v>
      </c>
      <c r="R2340" t="n">
        <v>67.4</v>
      </c>
      <c r="S2340" t="n">
        <v>41.9</v>
      </c>
      <c r="T2340" t="n">
        <v>33</v>
      </c>
      <c r="U2340" t="n">
        <v>10.5</v>
      </c>
      <c r="V2340" t="n">
        <v>2.2</v>
      </c>
      <c r="W2340" t="n">
        <v>0.6</v>
      </c>
      <c r="X2340" t="n">
        <v>71</v>
      </c>
      <c r="Y2340" t="n">
        <v>42</v>
      </c>
      <c r="Z2340" t="n">
        <v>16</v>
      </c>
      <c r="AA2340" t="n">
        <v>127</v>
      </c>
      <c r="AB2340" t="n">
        <v>47.2</v>
      </c>
      <c r="AC2340"/>
      <c r="AD2340"/>
      <c r="AE2340"/>
      <c r="AF2340" t="n">
        <v>140</v>
      </c>
      <c r="AG2340" t="n">
        <v>31</v>
      </c>
      <c r="AH2340" t="n">
        <v>41</v>
      </c>
      <c r="AI2340" t="n">
        <v>5324</v>
      </c>
      <c r="AJ2340" t="n">
        <v>3490</v>
      </c>
      <c r="AK2340" t="n">
        <v>4717</v>
      </c>
      <c r="AL2340" t="n">
        <v>4860</v>
      </c>
      <c r="AM2340" t="n">
        <v>10708</v>
      </c>
      <c r="AN2340" t="n">
        <v>11371</v>
      </c>
      <c r="AO2340" t="n">
        <v>497</v>
      </c>
      <c r="AP2340"/>
      <c r="AQ2340"/>
      <c r="AR2340"/>
    </row>
    <row r="2341">
      <c r="A2341" t="n">
        <v>199847</v>
      </c>
      <c r="B2341" t="s">
        <v>3737</v>
      </c>
      <c r="C2341" t="s">
        <v>3625</v>
      </c>
      <c r="D2341" t="s">
        <v>3570</v>
      </c>
      <c r="E2341" t="s">
        <v>147</v>
      </c>
      <c r="F2341" t="s">
        <v>162</v>
      </c>
      <c r="G2341" t="s">
        <v>163</v>
      </c>
      <c r="H2341" t="s">
        <v>150</v>
      </c>
      <c r="I2341" t="s">
        <v>151</v>
      </c>
      <c r="J2341" t="s">
        <v>152</v>
      </c>
      <c r="K2341" t="s">
        <v>159</v>
      </c>
      <c r="L2341" t="s">
        <v>155</v>
      </c>
      <c r="M2341" t="s">
        <v>155</v>
      </c>
      <c r="N2341" t="n">
        <v>-80.2774</v>
      </c>
      <c r="O2341" t="n">
        <v>36.1336</v>
      </c>
      <c r="P2341" t="n">
        <v>9739</v>
      </c>
      <c r="Q2341" t="n">
        <v>5622</v>
      </c>
      <c r="R2341" t="n">
        <v>54.6</v>
      </c>
      <c r="S2341" t="n">
        <v>65</v>
      </c>
      <c r="T2341" t="n">
        <v>6.7</v>
      </c>
      <c r="U2341" t="n">
        <v>8.9</v>
      </c>
      <c r="V2341" t="n">
        <v>4.2</v>
      </c>
      <c r="W2341" t="n">
        <v>8.8</v>
      </c>
      <c r="X2341" t="n">
        <v>95</v>
      </c>
      <c r="Y2341"/>
      <c r="Z2341" t="n">
        <v>9</v>
      </c>
      <c r="AA2341" t="n">
        <v>1347</v>
      </c>
      <c r="AB2341" t="n">
        <v>90.9</v>
      </c>
      <c r="AC2341" t="n">
        <v>1347</v>
      </c>
      <c r="AD2341" t="n">
        <v>90.9</v>
      </c>
      <c r="AE2341" t="n">
        <v>86.7</v>
      </c>
      <c r="AF2341" t="n">
        <v>1370</v>
      </c>
      <c r="AG2341" t="n">
        <v>9</v>
      </c>
      <c r="AH2341" t="n">
        <v>42</v>
      </c>
      <c r="AI2341" t="n">
        <v>27790</v>
      </c>
      <c r="AJ2341" t="n">
        <v>11554</v>
      </c>
      <c r="AK2341" t="n">
        <v>6043</v>
      </c>
      <c r="AL2341" t="n">
        <v>12769</v>
      </c>
      <c r="AM2341" t="n">
        <v>19759</v>
      </c>
      <c r="AN2341" t="n">
        <v>54447</v>
      </c>
      <c r="AO2341"/>
      <c r="AP2341" t="n">
        <v>1284</v>
      </c>
      <c r="AQ2341" t="n">
        <v>1211</v>
      </c>
      <c r="AR2341" t="n">
        <v>303</v>
      </c>
    </row>
    <row r="2342">
      <c r="A2342" t="n">
        <v>199856</v>
      </c>
      <c r="B2342" t="s">
        <v>3738</v>
      </c>
      <c r="C2342" t="s">
        <v>3665</v>
      </c>
      <c r="D2342" t="s">
        <v>3570</v>
      </c>
      <c r="E2342" t="s">
        <v>147</v>
      </c>
      <c r="F2342" t="s">
        <v>173</v>
      </c>
      <c r="G2342" t="s">
        <v>149</v>
      </c>
      <c r="H2342" t="s">
        <v>174</v>
      </c>
      <c r="I2342" t="s">
        <v>186</v>
      </c>
      <c r="J2342" t="s">
        <v>158</v>
      </c>
      <c r="K2342" t="s">
        <v>176</v>
      </c>
      <c r="L2342" t="s">
        <v>155</v>
      </c>
      <c r="M2342" t="s">
        <v>155</v>
      </c>
      <c r="N2342" t="n">
        <v>-78.7061</v>
      </c>
      <c r="O2342" t="n">
        <v>35.6502</v>
      </c>
      <c r="P2342" t="n">
        <v>31045</v>
      </c>
      <c r="Q2342" t="n">
        <v>31045</v>
      </c>
      <c r="R2342" t="n">
        <v>55.9</v>
      </c>
      <c r="S2342" t="n">
        <v>46.8</v>
      </c>
      <c r="T2342" t="n">
        <v>21.2</v>
      </c>
      <c r="U2342" t="n">
        <v>15</v>
      </c>
      <c r="V2342" t="n">
        <v>7.7</v>
      </c>
      <c r="W2342" t="n">
        <v>1.7</v>
      </c>
      <c r="X2342" t="n">
        <v>70</v>
      </c>
      <c r="Y2342" t="n">
        <v>50</v>
      </c>
      <c r="Z2342" t="n">
        <v>17</v>
      </c>
      <c r="AA2342" t="n">
        <v>1648</v>
      </c>
      <c r="AB2342" t="n">
        <v>31.4</v>
      </c>
      <c r="AC2342"/>
      <c r="AD2342"/>
      <c r="AE2342"/>
      <c r="AF2342" t="n">
        <v>2030</v>
      </c>
      <c r="AG2342" t="n">
        <v>27</v>
      </c>
      <c r="AH2342" t="n">
        <v>46</v>
      </c>
      <c r="AI2342" t="n">
        <v>8493</v>
      </c>
      <c r="AJ2342" t="n">
        <v>6008</v>
      </c>
      <c r="AK2342" t="n">
        <v>5813</v>
      </c>
      <c r="AL2342" t="n">
        <v>6675</v>
      </c>
      <c r="AM2342" t="n">
        <v>9593</v>
      </c>
      <c r="AN2342" t="n">
        <v>13266</v>
      </c>
      <c r="AO2342" t="n">
        <v>2687</v>
      </c>
      <c r="AP2342"/>
      <c r="AQ2342"/>
      <c r="AR2342"/>
    </row>
    <row r="2343">
      <c r="A2343" t="n">
        <v>199865</v>
      </c>
      <c r="B2343" t="s">
        <v>3739</v>
      </c>
      <c r="C2343" t="s">
        <v>3740</v>
      </c>
      <c r="D2343" t="s">
        <v>3570</v>
      </c>
      <c r="E2343" t="s">
        <v>147</v>
      </c>
      <c r="F2343" t="s">
        <v>162</v>
      </c>
      <c r="G2343" t="s">
        <v>163</v>
      </c>
      <c r="H2343" t="s">
        <v>150</v>
      </c>
      <c r="I2343" t="s">
        <v>205</v>
      </c>
      <c r="J2343" t="s">
        <v>164</v>
      </c>
      <c r="K2343" t="s">
        <v>179</v>
      </c>
      <c r="L2343" t="s">
        <v>155</v>
      </c>
      <c r="M2343" t="s">
        <v>155</v>
      </c>
      <c r="N2343" t="n">
        <v>-82.4426</v>
      </c>
      <c r="O2343" t="n">
        <v>35.6103</v>
      </c>
      <c r="P2343" t="n">
        <v>874</v>
      </c>
      <c r="Q2343" t="n">
        <v>785</v>
      </c>
      <c r="R2343" t="n">
        <v>66.1</v>
      </c>
      <c r="S2343" t="n">
        <v>73.8</v>
      </c>
      <c r="T2343" t="n">
        <v>5.5</v>
      </c>
      <c r="U2343" t="n">
        <v>7.8</v>
      </c>
      <c r="V2343" t="n">
        <v>0.9</v>
      </c>
      <c r="W2343" t="n">
        <v>4.7</v>
      </c>
      <c r="X2343" t="n">
        <v>70</v>
      </c>
      <c r="Y2343"/>
      <c r="Z2343" t="n">
        <v>11</v>
      </c>
      <c r="AA2343" t="n">
        <v>146</v>
      </c>
      <c r="AB2343" t="n">
        <v>43.2</v>
      </c>
      <c r="AC2343" t="n">
        <v>146</v>
      </c>
      <c r="AD2343" t="n">
        <v>43.2</v>
      </c>
      <c r="AE2343" t="n">
        <v>27.4</v>
      </c>
      <c r="AF2343" t="n">
        <v>192</v>
      </c>
      <c r="AG2343" t="n">
        <v>37</v>
      </c>
      <c r="AH2343" t="n">
        <v>96</v>
      </c>
      <c r="AI2343" t="n">
        <v>27913</v>
      </c>
      <c r="AJ2343" t="n">
        <v>19447</v>
      </c>
      <c r="AK2343" t="n">
        <v>19640</v>
      </c>
      <c r="AL2343" t="n">
        <v>15474</v>
      </c>
      <c r="AM2343" t="n">
        <v>25134</v>
      </c>
      <c r="AN2343" t="n">
        <v>31599</v>
      </c>
      <c r="AO2343"/>
      <c r="AP2343" t="n">
        <v>116</v>
      </c>
      <c r="AQ2343" t="n">
        <v>42</v>
      </c>
      <c r="AR2343"/>
    </row>
    <row r="2344">
      <c r="A2344" t="n">
        <v>199883</v>
      </c>
      <c r="B2344" t="s">
        <v>3741</v>
      </c>
      <c r="C2344" t="s">
        <v>3014</v>
      </c>
      <c r="D2344" t="s">
        <v>3570</v>
      </c>
      <c r="E2344" t="s">
        <v>147</v>
      </c>
      <c r="F2344" t="s">
        <v>162</v>
      </c>
      <c r="G2344" t="s">
        <v>163</v>
      </c>
      <c r="H2344" t="s">
        <v>150</v>
      </c>
      <c r="I2344" t="s">
        <v>151</v>
      </c>
      <c r="J2344" t="s">
        <v>164</v>
      </c>
      <c r="K2344"/>
      <c r="L2344" t="s">
        <v>155</v>
      </c>
      <c r="M2344" t="s">
        <v>155</v>
      </c>
      <c r="N2344" t="n">
        <v>-78.9413</v>
      </c>
      <c r="O2344" t="n">
        <v>36.0276</v>
      </c>
      <c r="P2344" t="n">
        <v>184</v>
      </c>
      <c r="Q2344" t="n">
        <v>184</v>
      </c>
      <c r="R2344" t="n">
        <v>87.5</v>
      </c>
      <c r="S2344" t="n">
        <v>57.1</v>
      </c>
      <c r="T2344" t="n">
        <v>25</v>
      </c>
      <c r="U2344" t="n">
        <v>3.3</v>
      </c>
      <c r="V2344" t="n">
        <v>5.4</v>
      </c>
      <c r="W2344" t="n">
        <v>0</v>
      </c>
      <c r="X2344"/>
      <c r="Y2344"/>
      <c r="Z2344" t="n">
        <v>11</v>
      </c>
      <c r="AA2344"/>
      <c r="AB2344"/>
      <c r="AC2344"/>
      <c r="AD2344"/>
      <c r="AE2344"/>
      <c r="AF2344" t="n">
        <v>0</v>
      </c>
      <c r="AG2344" t="n">
        <v>25</v>
      </c>
      <c r="AH2344" t="n">
        <v>33</v>
      </c>
      <c r="AI2344"/>
      <c r="AJ2344"/>
      <c r="AK2344"/>
      <c r="AL2344"/>
      <c r="AM2344"/>
      <c r="AN2344"/>
      <c r="AO2344"/>
      <c r="AP2344" t="n">
        <v>75</v>
      </c>
      <c r="AQ2344"/>
      <c r="AR2344"/>
    </row>
    <row r="2345">
      <c r="A2345" t="n">
        <v>199892</v>
      </c>
      <c r="B2345" t="s">
        <v>3742</v>
      </c>
      <c r="C2345" t="s">
        <v>3743</v>
      </c>
      <c r="D2345" t="s">
        <v>3570</v>
      </c>
      <c r="E2345" t="s">
        <v>147</v>
      </c>
      <c r="F2345" t="s">
        <v>173</v>
      </c>
      <c r="G2345" t="s">
        <v>149</v>
      </c>
      <c r="H2345" t="s">
        <v>174</v>
      </c>
      <c r="I2345" t="s">
        <v>151</v>
      </c>
      <c r="J2345" t="s">
        <v>168</v>
      </c>
      <c r="K2345" t="s">
        <v>176</v>
      </c>
      <c r="L2345" t="s">
        <v>155</v>
      </c>
      <c r="M2345" t="s">
        <v>155</v>
      </c>
      <c r="N2345" t="n">
        <v>-77.9459</v>
      </c>
      <c r="O2345" t="n">
        <v>35.4031</v>
      </c>
      <c r="P2345" t="n">
        <v>3996</v>
      </c>
      <c r="Q2345" t="n">
        <v>3996</v>
      </c>
      <c r="R2345" t="n">
        <v>62.3</v>
      </c>
      <c r="S2345" t="n">
        <v>52.5</v>
      </c>
      <c r="T2345" t="n">
        <v>24</v>
      </c>
      <c r="U2345" t="n">
        <v>17.6</v>
      </c>
      <c r="V2345" t="n">
        <v>1.6</v>
      </c>
      <c r="W2345" t="n">
        <v>0.6</v>
      </c>
      <c r="X2345" t="n">
        <v>70</v>
      </c>
      <c r="Y2345" t="n">
        <v>67</v>
      </c>
      <c r="Z2345" t="n">
        <v>12</v>
      </c>
      <c r="AA2345" t="n">
        <v>152</v>
      </c>
      <c r="AB2345" t="n">
        <v>56.6</v>
      </c>
      <c r="AC2345"/>
      <c r="AD2345"/>
      <c r="AE2345"/>
      <c r="AF2345" t="n">
        <v>147</v>
      </c>
      <c r="AG2345" t="n">
        <v>37</v>
      </c>
      <c r="AH2345" t="n">
        <v>56</v>
      </c>
      <c r="AI2345" t="n">
        <v>3597</v>
      </c>
      <c r="AJ2345" t="n">
        <v>3223</v>
      </c>
      <c r="AK2345" t="n">
        <v>4293</v>
      </c>
      <c r="AL2345" t="n">
        <v>5213</v>
      </c>
      <c r="AM2345" t="n">
        <v>7529</v>
      </c>
      <c r="AN2345"/>
      <c r="AO2345" t="n">
        <v>527</v>
      </c>
      <c r="AP2345"/>
      <c r="AQ2345"/>
      <c r="AR2345"/>
    </row>
    <row r="2346">
      <c r="A2346" t="n">
        <v>199908</v>
      </c>
      <c r="B2346" t="s">
        <v>3744</v>
      </c>
      <c r="C2346" t="s">
        <v>3745</v>
      </c>
      <c r="D2346" t="s">
        <v>3570</v>
      </c>
      <c r="E2346" t="s">
        <v>147</v>
      </c>
      <c r="F2346" t="s">
        <v>173</v>
      </c>
      <c r="G2346" t="s">
        <v>149</v>
      </c>
      <c r="H2346" t="s">
        <v>174</v>
      </c>
      <c r="I2346" t="s">
        <v>151</v>
      </c>
      <c r="J2346" t="s">
        <v>168</v>
      </c>
      <c r="K2346" t="s">
        <v>176</v>
      </c>
      <c r="L2346" t="s">
        <v>155</v>
      </c>
      <c r="M2346" t="s">
        <v>155</v>
      </c>
      <c r="N2346" t="n">
        <v>-81.6873</v>
      </c>
      <c r="O2346" t="n">
        <v>35.7229</v>
      </c>
      <c r="P2346" t="n">
        <v>2330</v>
      </c>
      <c r="Q2346" t="n">
        <v>2330</v>
      </c>
      <c r="R2346" t="n">
        <v>62.1</v>
      </c>
      <c r="S2346" t="n">
        <v>74.3</v>
      </c>
      <c r="T2346" t="n">
        <v>6.4</v>
      </c>
      <c r="U2346" t="n">
        <v>12.5</v>
      </c>
      <c r="V2346" t="n">
        <v>5.1</v>
      </c>
      <c r="W2346" t="n">
        <v>0.3</v>
      </c>
      <c r="X2346" t="n">
        <v>76</v>
      </c>
      <c r="Y2346" t="n">
        <v>44</v>
      </c>
      <c r="Z2346" t="n">
        <v>11</v>
      </c>
      <c r="AA2346" t="n">
        <v>70</v>
      </c>
      <c r="AB2346" t="n">
        <v>35.7</v>
      </c>
      <c r="AC2346"/>
      <c r="AD2346"/>
      <c r="AE2346"/>
      <c r="AF2346" t="n">
        <v>115</v>
      </c>
      <c r="AG2346" t="n">
        <v>33</v>
      </c>
      <c r="AH2346" t="n">
        <v>63</v>
      </c>
      <c r="AI2346" t="n">
        <v>7429</v>
      </c>
      <c r="AJ2346" t="n">
        <v>4915</v>
      </c>
      <c r="AK2346" t="n">
        <v>4763</v>
      </c>
      <c r="AL2346" t="n">
        <v>6749</v>
      </c>
      <c r="AM2346" t="n">
        <v>7474</v>
      </c>
      <c r="AN2346"/>
      <c r="AO2346" t="n">
        <v>285</v>
      </c>
      <c r="AP2346"/>
      <c r="AQ2346"/>
      <c r="AR2346"/>
    </row>
    <row r="2347">
      <c r="A2347" t="n">
        <v>199926</v>
      </c>
      <c r="B2347" t="s">
        <v>3746</v>
      </c>
      <c r="C2347" t="s">
        <v>3747</v>
      </c>
      <c r="D2347" t="s">
        <v>3570</v>
      </c>
      <c r="E2347" t="s">
        <v>147</v>
      </c>
      <c r="F2347" t="s">
        <v>173</v>
      </c>
      <c r="G2347" t="s">
        <v>149</v>
      </c>
      <c r="H2347" t="s">
        <v>174</v>
      </c>
      <c r="I2347" t="s">
        <v>175</v>
      </c>
      <c r="J2347" t="s">
        <v>168</v>
      </c>
      <c r="K2347" t="s">
        <v>176</v>
      </c>
      <c r="L2347" t="s">
        <v>155</v>
      </c>
      <c r="M2347" t="s">
        <v>155</v>
      </c>
      <c r="N2347" t="n">
        <v>-81.183</v>
      </c>
      <c r="O2347" t="n">
        <v>36.1366</v>
      </c>
      <c r="P2347" t="n">
        <v>3028</v>
      </c>
      <c r="Q2347" t="n">
        <v>3028</v>
      </c>
      <c r="R2347" t="n">
        <v>59.1</v>
      </c>
      <c r="S2347" t="n">
        <v>80.2</v>
      </c>
      <c r="T2347" t="n">
        <v>2.8</v>
      </c>
      <c r="U2347" t="n">
        <v>11.3</v>
      </c>
      <c r="V2347" t="n">
        <v>1</v>
      </c>
      <c r="W2347" t="n">
        <v>0.2</v>
      </c>
      <c r="X2347" t="n">
        <v>75</v>
      </c>
      <c r="Y2347" t="n">
        <v>55</v>
      </c>
      <c r="Z2347" t="n">
        <v>8</v>
      </c>
      <c r="AA2347" t="n">
        <v>294</v>
      </c>
      <c r="AB2347" t="n">
        <v>52.4</v>
      </c>
      <c r="AC2347"/>
      <c r="AD2347"/>
      <c r="AE2347"/>
      <c r="AF2347" t="n">
        <v>213</v>
      </c>
      <c r="AG2347" t="n">
        <v>29</v>
      </c>
      <c r="AH2347" t="n">
        <v>54</v>
      </c>
      <c r="AI2347" t="n">
        <v>3190</v>
      </c>
      <c r="AJ2347" t="n">
        <v>-1018</v>
      </c>
      <c r="AK2347" t="n">
        <v>563</v>
      </c>
      <c r="AL2347" t="n">
        <v>1855</v>
      </c>
      <c r="AM2347" t="n">
        <v>982</v>
      </c>
      <c r="AN2347"/>
      <c r="AO2347" t="n">
        <v>423</v>
      </c>
      <c r="AP2347"/>
      <c r="AQ2347"/>
      <c r="AR2347"/>
    </row>
    <row r="2348">
      <c r="A2348" t="n">
        <v>199953</v>
      </c>
      <c r="B2348" t="s">
        <v>3748</v>
      </c>
      <c r="C2348" t="s">
        <v>3578</v>
      </c>
      <c r="D2348" t="s">
        <v>3570</v>
      </c>
      <c r="E2348" t="s">
        <v>147</v>
      </c>
      <c r="F2348" t="s">
        <v>173</v>
      </c>
      <c r="G2348" t="s">
        <v>149</v>
      </c>
      <c r="H2348" t="s">
        <v>174</v>
      </c>
      <c r="I2348" t="s">
        <v>175</v>
      </c>
      <c r="J2348" t="s">
        <v>168</v>
      </c>
      <c r="K2348" t="s">
        <v>176</v>
      </c>
      <c r="L2348" t="s">
        <v>155</v>
      </c>
      <c r="M2348" t="s">
        <v>155</v>
      </c>
      <c r="N2348" t="n">
        <v>-77.8957</v>
      </c>
      <c r="O2348" t="n">
        <v>35.7301</v>
      </c>
      <c r="P2348" t="n">
        <v>2542</v>
      </c>
      <c r="Q2348" t="n">
        <v>2542</v>
      </c>
      <c r="R2348" t="n">
        <v>69.3</v>
      </c>
      <c r="S2348" t="n">
        <v>41.5</v>
      </c>
      <c r="T2348" t="n">
        <v>32.6</v>
      </c>
      <c r="U2348" t="n">
        <v>14.5</v>
      </c>
      <c r="V2348" t="n">
        <v>1.4</v>
      </c>
      <c r="W2348" t="n">
        <v>1.1</v>
      </c>
      <c r="X2348" t="n">
        <v>62</v>
      </c>
      <c r="Y2348" t="n">
        <v>48</v>
      </c>
      <c r="Z2348" t="n">
        <v>9</v>
      </c>
      <c r="AA2348" t="n">
        <v>59</v>
      </c>
      <c r="AB2348" t="n">
        <v>35.6</v>
      </c>
      <c r="AC2348"/>
      <c r="AD2348"/>
      <c r="AE2348"/>
      <c r="AF2348" t="n">
        <v>52</v>
      </c>
      <c r="AG2348" t="n">
        <v>25</v>
      </c>
      <c r="AH2348" t="n">
        <v>41</v>
      </c>
      <c r="AI2348" t="n">
        <v>8059</v>
      </c>
      <c r="AJ2348" t="n">
        <v>6809</v>
      </c>
      <c r="AK2348" t="n">
        <v>6158</v>
      </c>
      <c r="AL2348" t="n">
        <v>7739</v>
      </c>
      <c r="AM2348"/>
      <c r="AN2348"/>
      <c r="AO2348" t="n">
        <v>242</v>
      </c>
      <c r="AP2348"/>
      <c r="AQ2348"/>
      <c r="AR2348"/>
    </row>
    <row r="2349">
      <c r="A2349" t="n">
        <v>199962</v>
      </c>
      <c r="B2349" t="s">
        <v>3749</v>
      </c>
      <c r="C2349" t="s">
        <v>3750</v>
      </c>
      <c r="D2349" t="s">
        <v>3570</v>
      </c>
      <c r="E2349" t="s">
        <v>147</v>
      </c>
      <c r="F2349" t="s">
        <v>162</v>
      </c>
      <c r="G2349" t="s">
        <v>163</v>
      </c>
      <c r="H2349" t="s">
        <v>150</v>
      </c>
      <c r="I2349" t="s">
        <v>186</v>
      </c>
      <c r="J2349" t="s">
        <v>168</v>
      </c>
      <c r="K2349" t="s">
        <v>159</v>
      </c>
      <c r="L2349" t="s">
        <v>155</v>
      </c>
      <c r="M2349" t="s">
        <v>155</v>
      </c>
      <c r="N2349" t="n">
        <v>-80.443</v>
      </c>
      <c r="O2349" t="n">
        <v>34.9861</v>
      </c>
      <c r="P2349" t="n">
        <v>3681</v>
      </c>
      <c r="Q2349" t="n">
        <v>2665</v>
      </c>
      <c r="R2349" t="n">
        <v>59.5</v>
      </c>
      <c r="S2349" t="n">
        <v>44.5</v>
      </c>
      <c r="T2349" t="n">
        <v>23.5</v>
      </c>
      <c r="U2349" t="n">
        <v>8.4</v>
      </c>
      <c r="V2349" t="n">
        <v>1.8</v>
      </c>
      <c r="W2349" t="n">
        <v>8</v>
      </c>
      <c r="X2349" t="n">
        <v>67</v>
      </c>
      <c r="Y2349" t="n">
        <v>0</v>
      </c>
      <c r="Z2349" t="n">
        <v>15</v>
      </c>
      <c r="AA2349" t="n">
        <v>1071</v>
      </c>
      <c r="AB2349" t="n">
        <v>46.8</v>
      </c>
      <c r="AC2349" t="n">
        <v>1071</v>
      </c>
      <c r="AD2349" t="n">
        <v>46.8</v>
      </c>
      <c r="AE2349" t="n">
        <v>36.3</v>
      </c>
      <c r="AF2349" t="n">
        <v>802</v>
      </c>
      <c r="AG2349" t="n">
        <v>41</v>
      </c>
      <c r="AH2349" t="n">
        <v>97</v>
      </c>
      <c r="AI2349" t="n">
        <v>21464</v>
      </c>
      <c r="AJ2349" t="n">
        <v>17966</v>
      </c>
      <c r="AK2349" t="n">
        <v>18094</v>
      </c>
      <c r="AL2349" t="n">
        <v>20089</v>
      </c>
      <c r="AM2349" t="n">
        <v>24083</v>
      </c>
      <c r="AN2349" t="n">
        <v>27692</v>
      </c>
      <c r="AO2349"/>
      <c r="AP2349" t="n">
        <v>500</v>
      </c>
      <c r="AQ2349" t="n">
        <v>148</v>
      </c>
      <c r="AR2349" t="n">
        <v>157</v>
      </c>
    </row>
    <row r="2350">
      <c r="A2350" t="n">
        <v>199971</v>
      </c>
      <c r="B2350" t="s">
        <v>3751</v>
      </c>
      <c r="C2350" t="s">
        <v>3687</v>
      </c>
      <c r="D2350" t="s">
        <v>3570</v>
      </c>
      <c r="E2350" t="s">
        <v>147</v>
      </c>
      <c r="F2350" t="s">
        <v>162</v>
      </c>
      <c r="G2350" t="s">
        <v>163</v>
      </c>
      <c r="H2350" t="s">
        <v>150</v>
      </c>
      <c r="I2350" t="s">
        <v>151</v>
      </c>
      <c r="J2350" t="s">
        <v>164</v>
      </c>
      <c r="K2350" t="s">
        <v>209</v>
      </c>
      <c r="L2350" t="s">
        <v>155</v>
      </c>
      <c r="M2350" t="s">
        <v>155</v>
      </c>
      <c r="N2350" t="n">
        <v>-80.2563</v>
      </c>
      <c r="O2350" t="n">
        <v>36.1462</v>
      </c>
      <c r="P2350" t="n">
        <v>84</v>
      </c>
      <c r="Q2350" t="n">
        <v>55</v>
      </c>
      <c r="R2350" t="n">
        <v>32.7</v>
      </c>
      <c r="S2350" t="n">
        <v>0</v>
      </c>
      <c r="T2350" t="n">
        <v>92.7</v>
      </c>
      <c r="U2350" t="n">
        <v>1.8</v>
      </c>
      <c r="V2350" t="n">
        <v>0</v>
      </c>
      <c r="W2350" t="n">
        <v>0</v>
      </c>
      <c r="X2350" t="n">
        <v>17</v>
      </c>
      <c r="Y2350"/>
      <c r="Z2350" t="n">
        <v>5</v>
      </c>
      <c r="AA2350" t="n">
        <v>7</v>
      </c>
      <c r="AB2350"/>
      <c r="AC2350" t="n">
        <v>7</v>
      </c>
      <c r="AD2350"/>
      <c r="AE2350"/>
      <c r="AF2350" t="n">
        <v>6</v>
      </c>
      <c r="AG2350" t="n">
        <v>100</v>
      </c>
      <c r="AH2350" t="n">
        <v>100</v>
      </c>
      <c r="AI2350" t="n">
        <v>11448</v>
      </c>
      <c r="AJ2350" t="n">
        <v>11448</v>
      </c>
      <c r="AK2350"/>
      <c r="AL2350"/>
      <c r="AM2350"/>
      <c r="AN2350"/>
      <c r="AO2350"/>
      <c r="AP2350" t="n">
        <v>3</v>
      </c>
      <c r="AQ2350" t="n">
        <v>2</v>
      </c>
      <c r="AR2350" t="n">
        <v>1</v>
      </c>
    </row>
    <row r="2351">
      <c r="A2351" t="n">
        <v>199980</v>
      </c>
      <c r="B2351" t="s">
        <v>3752</v>
      </c>
      <c r="C2351" t="s">
        <v>3625</v>
      </c>
      <c r="D2351" t="s">
        <v>3570</v>
      </c>
      <c r="E2351" t="s">
        <v>147</v>
      </c>
      <c r="F2351" t="s">
        <v>199</v>
      </c>
      <c r="G2351" t="s">
        <v>189</v>
      </c>
      <c r="H2351" t="s">
        <v>200</v>
      </c>
      <c r="I2351" t="s">
        <v>151</v>
      </c>
      <c r="J2351" t="s">
        <v>164</v>
      </c>
      <c r="K2351"/>
      <c r="L2351" t="s">
        <v>155</v>
      </c>
      <c r="M2351" t="s">
        <v>155</v>
      </c>
      <c r="N2351" t="n">
        <v>-80.2605</v>
      </c>
      <c r="O2351" t="n">
        <v>36.0672</v>
      </c>
      <c r="P2351" t="n">
        <v>201</v>
      </c>
      <c r="Q2351" t="n">
        <v>201</v>
      </c>
      <c r="R2351" t="n">
        <v>16.9</v>
      </c>
      <c r="S2351" t="n">
        <v>14.9</v>
      </c>
      <c r="T2351" t="n">
        <v>62.2</v>
      </c>
      <c r="U2351" t="n">
        <v>12.4</v>
      </c>
      <c r="V2351" t="n">
        <v>0</v>
      </c>
      <c r="W2351" t="n">
        <v>0</v>
      </c>
      <c r="X2351" t="n">
        <v>67</v>
      </c>
      <c r="Y2351"/>
      <c r="Z2351" t="n">
        <v>22</v>
      </c>
      <c r="AA2351"/>
      <c r="AB2351"/>
      <c r="AC2351"/>
      <c r="AD2351"/>
      <c r="AE2351"/>
      <c r="AF2351" t="n">
        <v>134</v>
      </c>
      <c r="AG2351" t="n">
        <v>71</v>
      </c>
      <c r="AH2351" t="n">
        <v>71</v>
      </c>
      <c r="AI2351" t="n">
        <v>9034</v>
      </c>
      <c r="AJ2351" t="n">
        <v>9085</v>
      </c>
      <c r="AK2351" t="n">
        <v>8866</v>
      </c>
      <c r="AL2351" t="n">
        <v>11379</v>
      </c>
      <c r="AM2351"/>
      <c r="AN2351" t="n">
        <v>14457</v>
      </c>
      <c r="AO2351"/>
      <c r="AP2351"/>
      <c r="AQ2351"/>
      <c r="AR2351"/>
    </row>
    <row r="2352">
      <c r="A2352" t="n">
        <v>199999</v>
      </c>
      <c r="B2352" t="s">
        <v>3753</v>
      </c>
      <c r="C2352" t="s">
        <v>3625</v>
      </c>
      <c r="D2352" t="s">
        <v>3570</v>
      </c>
      <c r="E2352" t="s">
        <v>147</v>
      </c>
      <c r="F2352" t="s">
        <v>148</v>
      </c>
      <c r="G2352" t="s">
        <v>149</v>
      </c>
      <c r="H2352" t="s">
        <v>150</v>
      </c>
      <c r="I2352" t="s">
        <v>151</v>
      </c>
      <c r="J2352" t="s">
        <v>168</v>
      </c>
      <c r="K2352" t="s">
        <v>159</v>
      </c>
      <c r="L2352" t="s">
        <v>154</v>
      </c>
      <c r="M2352" t="s">
        <v>155</v>
      </c>
      <c r="N2352" t="n">
        <v>-80.225</v>
      </c>
      <c r="O2352" t="n">
        <v>36.0896</v>
      </c>
      <c r="P2352" t="n">
        <v>5512</v>
      </c>
      <c r="Q2352" t="n">
        <v>4944</v>
      </c>
      <c r="R2352" t="n">
        <v>75.4</v>
      </c>
      <c r="S2352" t="n">
        <v>7.6</v>
      </c>
      <c r="T2352" t="n">
        <v>79.2</v>
      </c>
      <c r="U2352" t="n">
        <v>4.7</v>
      </c>
      <c r="V2352" t="n">
        <v>0.9</v>
      </c>
      <c r="W2352" t="n">
        <v>0.8</v>
      </c>
      <c r="X2352" t="n">
        <v>75</v>
      </c>
      <c r="Y2352" t="n">
        <v>0</v>
      </c>
      <c r="Z2352" t="n">
        <v>16</v>
      </c>
      <c r="AA2352" t="n">
        <v>933</v>
      </c>
      <c r="AB2352" t="n">
        <v>48.6</v>
      </c>
      <c r="AC2352" t="n">
        <v>933</v>
      </c>
      <c r="AD2352" t="n">
        <v>48.6</v>
      </c>
      <c r="AE2352" t="n">
        <v>33.1</v>
      </c>
      <c r="AF2352" t="n">
        <v>849</v>
      </c>
      <c r="AG2352" t="n">
        <v>61</v>
      </c>
      <c r="AH2352" t="n">
        <v>77</v>
      </c>
      <c r="AI2352" t="n">
        <v>12948</v>
      </c>
      <c r="AJ2352" t="n">
        <v>11012</v>
      </c>
      <c r="AK2352" t="n">
        <v>12586</v>
      </c>
      <c r="AL2352" t="n">
        <v>15668</v>
      </c>
      <c r="AM2352" t="n">
        <v>20214</v>
      </c>
      <c r="AN2352" t="n">
        <v>20815</v>
      </c>
      <c r="AO2352"/>
      <c r="AP2352" t="n">
        <v>913</v>
      </c>
      <c r="AQ2352" t="n">
        <v>126</v>
      </c>
      <c r="AR2352" t="n">
        <v>41</v>
      </c>
    </row>
    <row r="2353">
      <c r="A2353" t="n">
        <v>200004</v>
      </c>
      <c r="B2353" t="s">
        <v>3754</v>
      </c>
      <c r="C2353" t="s">
        <v>3755</v>
      </c>
      <c r="D2353" t="s">
        <v>3570</v>
      </c>
      <c r="E2353" t="s">
        <v>147</v>
      </c>
      <c r="F2353" t="s">
        <v>148</v>
      </c>
      <c r="G2353" t="s">
        <v>149</v>
      </c>
      <c r="H2353" t="s">
        <v>150</v>
      </c>
      <c r="I2353" t="s">
        <v>175</v>
      </c>
      <c r="J2353" t="s">
        <v>238</v>
      </c>
      <c r="K2353" t="s">
        <v>159</v>
      </c>
      <c r="L2353" t="s">
        <v>155</v>
      </c>
      <c r="M2353" t="s">
        <v>155</v>
      </c>
      <c r="N2353" t="n">
        <v>-83.1863</v>
      </c>
      <c r="O2353" t="n">
        <v>35.309</v>
      </c>
      <c r="P2353" t="n">
        <v>13205</v>
      </c>
      <c r="Q2353" t="n">
        <v>11181</v>
      </c>
      <c r="R2353" t="n">
        <v>57.2</v>
      </c>
      <c r="S2353" t="n">
        <v>76</v>
      </c>
      <c r="T2353" t="n">
        <v>6.5</v>
      </c>
      <c r="U2353" t="n">
        <v>7.9</v>
      </c>
      <c r="V2353" t="n">
        <v>1.3</v>
      </c>
      <c r="W2353" t="n">
        <v>2.4</v>
      </c>
      <c r="X2353" t="n">
        <v>76</v>
      </c>
      <c r="Y2353" t="n">
        <v>61</v>
      </c>
      <c r="Z2353" t="n">
        <v>16</v>
      </c>
      <c r="AA2353" t="n">
        <v>1977</v>
      </c>
      <c r="AB2353" t="n">
        <v>59.1</v>
      </c>
      <c r="AC2353" t="n">
        <v>1977</v>
      </c>
      <c r="AD2353" t="n">
        <v>59.1</v>
      </c>
      <c r="AE2353" t="n">
        <v>41.4</v>
      </c>
      <c r="AF2353" t="n">
        <v>1914</v>
      </c>
      <c r="AG2353" t="n">
        <v>33</v>
      </c>
      <c r="AH2353" t="n">
        <v>96</v>
      </c>
      <c r="AI2353" t="n">
        <v>12252</v>
      </c>
      <c r="AJ2353" t="n">
        <v>8571</v>
      </c>
      <c r="AK2353" t="n">
        <v>10277</v>
      </c>
      <c r="AL2353" t="n">
        <v>13085</v>
      </c>
      <c r="AM2353" t="n">
        <v>15140</v>
      </c>
      <c r="AN2353" t="n">
        <v>17958</v>
      </c>
      <c r="AO2353"/>
      <c r="AP2353" t="n">
        <v>2502</v>
      </c>
      <c r="AQ2353" t="n">
        <v>553</v>
      </c>
      <c r="AR2353" t="n">
        <v>79</v>
      </c>
    </row>
    <row r="2354">
      <c r="A2354" t="n">
        <v>200013</v>
      </c>
      <c r="B2354" t="s">
        <v>3756</v>
      </c>
      <c r="C2354" t="s">
        <v>3757</v>
      </c>
      <c r="D2354" t="s">
        <v>3758</v>
      </c>
      <c r="E2354" t="s">
        <v>891</v>
      </c>
      <c r="F2354" t="s">
        <v>188</v>
      </c>
      <c r="G2354" t="s">
        <v>189</v>
      </c>
      <c r="H2354" t="s">
        <v>150</v>
      </c>
      <c r="I2354" t="s">
        <v>151</v>
      </c>
      <c r="J2354" t="s">
        <v>164</v>
      </c>
      <c r="K2354" t="s">
        <v>179</v>
      </c>
      <c r="L2354" t="s">
        <v>155</v>
      </c>
      <c r="M2354" t="s">
        <v>155</v>
      </c>
      <c r="N2354" t="n">
        <v>-96.8489</v>
      </c>
      <c r="O2354" t="n">
        <v>46.8484</v>
      </c>
      <c r="P2354" t="n">
        <v>718</v>
      </c>
      <c r="Q2354" t="n">
        <v>718</v>
      </c>
      <c r="R2354" t="n">
        <v>83.4</v>
      </c>
      <c r="S2354" t="n">
        <v>49.9</v>
      </c>
      <c r="T2354" t="n">
        <v>29.1</v>
      </c>
      <c r="U2354" t="n">
        <v>3.5</v>
      </c>
      <c r="V2354" t="n">
        <v>1.4</v>
      </c>
      <c r="W2354" t="n">
        <v>0</v>
      </c>
      <c r="X2354"/>
      <c r="Y2354"/>
      <c r="Z2354" t="n">
        <v>1</v>
      </c>
      <c r="AA2354" t="n">
        <v>19</v>
      </c>
      <c r="AB2354" t="n">
        <v>57.9</v>
      </c>
      <c r="AC2354"/>
      <c r="AD2354"/>
      <c r="AE2354"/>
      <c r="AF2354" t="n">
        <v>11</v>
      </c>
      <c r="AG2354" t="n">
        <v>46</v>
      </c>
      <c r="AH2354" t="n">
        <v>74</v>
      </c>
      <c r="AI2354" t="n">
        <v>17055</v>
      </c>
      <c r="AJ2354" t="n">
        <v>17602</v>
      </c>
      <c r="AK2354" t="n">
        <v>18300</v>
      </c>
      <c r="AL2354"/>
      <c r="AM2354" t="n">
        <v>24675</v>
      </c>
      <c r="AN2354" t="n">
        <v>14682</v>
      </c>
      <c r="AO2354" t="n">
        <v>156</v>
      </c>
      <c r="AP2354" t="n">
        <v>33</v>
      </c>
      <c r="AQ2354"/>
      <c r="AR2354"/>
    </row>
    <row r="2355">
      <c r="A2355" t="n">
        <v>200022</v>
      </c>
      <c r="B2355" t="s">
        <v>3759</v>
      </c>
      <c r="C2355" t="s">
        <v>3760</v>
      </c>
      <c r="D2355" t="s">
        <v>3758</v>
      </c>
      <c r="E2355" t="s">
        <v>891</v>
      </c>
      <c r="F2355" t="s">
        <v>148</v>
      </c>
      <c r="G2355" t="s">
        <v>149</v>
      </c>
      <c r="H2355" t="s">
        <v>150</v>
      </c>
      <c r="I2355" t="s">
        <v>151</v>
      </c>
      <c r="J2355" t="s">
        <v>168</v>
      </c>
      <c r="K2355" t="s">
        <v>176</v>
      </c>
      <c r="L2355" t="s">
        <v>155</v>
      </c>
      <c r="M2355" t="s">
        <v>155</v>
      </c>
      <c r="N2355" t="n">
        <v>-100.8165</v>
      </c>
      <c r="O2355" t="n">
        <v>46.8215</v>
      </c>
      <c r="P2355" t="n">
        <v>5111</v>
      </c>
      <c r="Q2355" t="n">
        <v>5111</v>
      </c>
      <c r="R2355" t="n">
        <v>48.5</v>
      </c>
      <c r="S2355" t="n">
        <v>70.5</v>
      </c>
      <c r="T2355" t="n">
        <v>2.3</v>
      </c>
      <c r="U2355" t="n">
        <v>4.7</v>
      </c>
      <c r="V2355" t="n">
        <v>0.8</v>
      </c>
      <c r="W2355" t="n">
        <v>0.6</v>
      </c>
      <c r="X2355" t="n">
        <v>71</v>
      </c>
      <c r="Y2355" t="n">
        <v>44</v>
      </c>
      <c r="Z2355" t="n">
        <v>13</v>
      </c>
      <c r="AA2355" t="n">
        <v>762</v>
      </c>
      <c r="AB2355" t="n">
        <v>48</v>
      </c>
      <c r="AC2355"/>
      <c r="AD2355"/>
      <c r="AE2355"/>
      <c r="AF2355" t="n">
        <v>707</v>
      </c>
      <c r="AG2355" t="n">
        <v>14</v>
      </c>
      <c r="AH2355" t="n">
        <v>38</v>
      </c>
      <c r="AI2355" t="n">
        <v>10792</v>
      </c>
      <c r="AJ2355" t="n">
        <v>6499</v>
      </c>
      <c r="AK2355" t="n">
        <v>7726</v>
      </c>
      <c r="AL2355" t="n">
        <v>9658</v>
      </c>
      <c r="AM2355" t="n">
        <v>12736</v>
      </c>
      <c r="AN2355" t="n">
        <v>13615</v>
      </c>
      <c r="AO2355" t="n">
        <v>586</v>
      </c>
      <c r="AP2355" t="n">
        <v>61</v>
      </c>
      <c r="AQ2355"/>
      <c r="AR2355"/>
    </row>
    <row r="2356">
      <c r="A2356" t="n">
        <v>200059</v>
      </c>
      <c r="B2356" t="s">
        <v>3761</v>
      </c>
      <c r="C2356" t="s">
        <v>3762</v>
      </c>
      <c r="D2356" t="s">
        <v>3758</v>
      </c>
      <c r="E2356" t="s">
        <v>891</v>
      </c>
      <c r="F2356" t="s">
        <v>148</v>
      </c>
      <c r="G2356" t="s">
        <v>149</v>
      </c>
      <c r="H2356" t="s">
        <v>150</v>
      </c>
      <c r="I2356" t="s">
        <v>175</v>
      </c>
      <c r="J2356" t="s">
        <v>168</v>
      </c>
      <c r="K2356" t="s">
        <v>179</v>
      </c>
      <c r="L2356" t="s">
        <v>155</v>
      </c>
      <c r="M2356" t="s">
        <v>155</v>
      </c>
      <c r="N2356" t="n">
        <v>-102.7997</v>
      </c>
      <c r="O2356" t="n">
        <v>46.8829</v>
      </c>
      <c r="P2356" t="n">
        <v>1792</v>
      </c>
      <c r="Q2356" t="n">
        <v>1717</v>
      </c>
      <c r="R2356" t="n">
        <v>56.6</v>
      </c>
      <c r="S2356" t="n">
        <v>73.8</v>
      </c>
      <c r="T2356" t="n">
        <v>2.7</v>
      </c>
      <c r="U2356" t="n">
        <v>6.7</v>
      </c>
      <c r="V2356" t="n">
        <v>1</v>
      </c>
      <c r="W2356" t="n">
        <v>2.5</v>
      </c>
      <c r="X2356" t="n">
        <v>60</v>
      </c>
      <c r="Y2356" t="n">
        <v>8</v>
      </c>
      <c r="Z2356" t="n">
        <v>13</v>
      </c>
      <c r="AA2356" t="n">
        <v>189</v>
      </c>
      <c r="AB2356" t="n">
        <v>43.4</v>
      </c>
      <c r="AC2356" t="n">
        <v>153</v>
      </c>
      <c r="AD2356" t="n">
        <v>39.9</v>
      </c>
      <c r="AE2356" t="n">
        <v>19</v>
      </c>
      <c r="AF2356" t="n">
        <v>230</v>
      </c>
      <c r="AG2356" t="n">
        <v>22</v>
      </c>
      <c r="AH2356" t="n">
        <v>71</v>
      </c>
      <c r="AI2356" t="n">
        <v>15490</v>
      </c>
      <c r="AJ2356" t="n">
        <v>11547</v>
      </c>
      <c r="AK2356" t="n">
        <v>11472</v>
      </c>
      <c r="AL2356" t="n">
        <v>13949</v>
      </c>
      <c r="AM2356" t="n">
        <v>17160</v>
      </c>
      <c r="AN2356" t="n">
        <v>17040</v>
      </c>
      <c r="AO2356" t="n">
        <v>41</v>
      </c>
      <c r="AP2356" t="n">
        <v>206</v>
      </c>
      <c r="AQ2356" t="n">
        <v>21</v>
      </c>
      <c r="AR2356"/>
    </row>
    <row r="2357">
      <c r="A2357" t="n">
        <v>200086</v>
      </c>
      <c r="B2357" t="s">
        <v>3763</v>
      </c>
      <c r="C2357" t="s">
        <v>3764</v>
      </c>
      <c r="D2357" t="s">
        <v>3758</v>
      </c>
      <c r="E2357" t="s">
        <v>891</v>
      </c>
      <c r="F2357" t="s">
        <v>148</v>
      </c>
      <c r="G2357" t="s">
        <v>149</v>
      </c>
      <c r="H2357" t="s">
        <v>150</v>
      </c>
      <c r="I2357" t="s">
        <v>205</v>
      </c>
      <c r="J2357" t="s">
        <v>164</v>
      </c>
      <c r="K2357" t="s">
        <v>323</v>
      </c>
      <c r="L2357" t="s">
        <v>155</v>
      </c>
      <c r="M2357" t="s">
        <v>154</v>
      </c>
      <c r="N2357" t="n">
        <v>-102.4728</v>
      </c>
      <c r="O2357" t="n">
        <v>47.9833</v>
      </c>
      <c r="P2357" t="n">
        <v>219</v>
      </c>
      <c r="Q2357" t="n">
        <v>219</v>
      </c>
      <c r="R2357" t="n">
        <v>68.5</v>
      </c>
      <c r="S2357" t="n">
        <v>10</v>
      </c>
      <c r="T2357" t="n">
        <v>5</v>
      </c>
      <c r="U2357" t="n">
        <v>5.9</v>
      </c>
      <c r="V2357" t="n">
        <v>1.8</v>
      </c>
      <c r="W2357" t="n">
        <v>0</v>
      </c>
      <c r="X2357"/>
      <c r="Y2357"/>
      <c r="Z2357" t="n">
        <v>6</v>
      </c>
      <c r="AA2357" t="n">
        <v>41</v>
      </c>
      <c r="AB2357" t="n">
        <v>17.1</v>
      </c>
      <c r="AC2357" t="n">
        <v>1</v>
      </c>
      <c r="AD2357" t="n">
        <v>100</v>
      </c>
      <c r="AE2357" t="n">
        <v>100</v>
      </c>
      <c r="AF2357" t="n">
        <v>16</v>
      </c>
      <c r="AG2357" t="n">
        <v>31</v>
      </c>
      <c r="AH2357" t="n">
        <v>60</v>
      </c>
      <c r="AI2357" t="n">
        <v>3669</v>
      </c>
      <c r="AJ2357" t="n">
        <v>2177</v>
      </c>
      <c r="AK2357"/>
      <c r="AL2357" t="n">
        <v>2594</v>
      </c>
      <c r="AM2357" t="n">
        <v>9011</v>
      </c>
      <c r="AN2357" t="n">
        <v>8561</v>
      </c>
      <c r="AO2357" t="n">
        <v>25</v>
      </c>
      <c r="AP2357" t="n">
        <v>2</v>
      </c>
      <c r="AQ2357"/>
      <c r="AR2357"/>
    </row>
    <row r="2358">
      <c r="A2358" t="n">
        <v>200110</v>
      </c>
      <c r="B2358" t="s">
        <v>3765</v>
      </c>
      <c r="C2358" t="s">
        <v>3766</v>
      </c>
      <c r="D2358" t="s">
        <v>3758</v>
      </c>
      <c r="E2358" t="s">
        <v>891</v>
      </c>
      <c r="F2358" t="s">
        <v>199</v>
      </c>
      <c r="G2358" t="s">
        <v>189</v>
      </c>
      <c r="H2358" t="s">
        <v>200</v>
      </c>
      <c r="I2358" t="s">
        <v>151</v>
      </c>
      <c r="J2358" t="s">
        <v>164</v>
      </c>
      <c r="K2358"/>
      <c r="L2358" t="s">
        <v>155</v>
      </c>
      <c r="M2358" t="s">
        <v>155</v>
      </c>
      <c r="N2358" t="n">
        <v>-97.0444</v>
      </c>
      <c r="O2358" t="n">
        <v>47.9003</v>
      </c>
      <c r="P2358" t="n">
        <v>72</v>
      </c>
      <c r="Q2358" t="n">
        <v>72</v>
      </c>
      <c r="R2358" t="n">
        <v>97.2</v>
      </c>
      <c r="S2358" t="n">
        <v>69.4</v>
      </c>
      <c r="T2358" t="n">
        <v>8.3</v>
      </c>
      <c r="U2358" t="n">
        <v>8.3</v>
      </c>
      <c r="V2358" t="n">
        <v>0</v>
      </c>
      <c r="W2358" t="n">
        <v>0</v>
      </c>
      <c r="X2358" t="n">
        <v>88</v>
      </c>
      <c r="Y2358"/>
      <c r="Z2358" t="n">
        <v>13</v>
      </c>
      <c r="AA2358"/>
      <c r="AB2358"/>
      <c r="AC2358"/>
      <c r="AD2358"/>
      <c r="AE2358"/>
      <c r="AF2358" t="n">
        <v>24</v>
      </c>
      <c r="AG2358" t="n">
        <v>51</v>
      </c>
      <c r="AH2358" t="n">
        <v>51</v>
      </c>
      <c r="AI2358" t="n">
        <v>14003</v>
      </c>
      <c r="AJ2358" t="n">
        <v>13165</v>
      </c>
      <c r="AK2358" t="n">
        <v>13055</v>
      </c>
      <c r="AL2358" t="n">
        <v>16149</v>
      </c>
      <c r="AM2358" t="n">
        <v>16807</v>
      </c>
      <c r="AN2358"/>
      <c r="AO2358"/>
      <c r="AP2358"/>
      <c r="AQ2358"/>
      <c r="AR2358"/>
    </row>
    <row r="2359">
      <c r="A2359" t="n">
        <v>200156</v>
      </c>
      <c r="B2359" t="s">
        <v>3767</v>
      </c>
      <c r="C2359" t="s">
        <v>3358</v>
      </c>
      <c r="D2359" t="s">
        <v>3758</v>
      </c>
      <c r="E2359" t="s">
        <v>891</v>
      </c>
      <c r="F2359" t="s">
        <v>162</v>
      </c>
      <c r="G2359" t="s">
        <v>163</v>
      </c>
      <c r="H2359" t="s">
        <v>150</v>
      </c>
      <c r="I2359" t="s">
        <v>175</v>
      </c>
      <c r="J2359" t="s">
        <v>168</v>
      </c>
      <c r="K2359" t="s">
        <v>153</v>
      </c>
      <c r="L2359" t="s">
        <v>155</v>
      </c>
      <c r="M2359" t="s">
        <v>155</v>
      </c>
      <c r="N2359" t="n">
        <v>-98.6984</v>
      </c>
      <c r="O2359" t="n">
        <v>46.9143</v>
      </c>
      <c r="P2359" t="n">
        <v>1371</v>
      </c>
      <c r="Q2359" t="n">
        <v>1073</v>
      </c>
      <c r="R2359" t="n">
        <v>42.8</v>
      </c>
      <c r="S2359" t="n">
        <v>69</v>
      </c>
      <c r="T2359" t="n">
        <v>3.4</v>
      </c>
      <c r="U2359" t="n">
        <v>10</v>
      </c>
      <c r="V2359" t="n">
        <v>0.7</v>
      </c>
      <c r="W2359" t="n">
        <v>7.7</v>
      </c>
      <c r="X2359" t="n">
        <v>64</v>
      </c>
      <c r="Y2359" t="n">
        <v>0</v>
      </c>
      <c r="Z2359" t="n">
        <v>9</v>
      </c>
      <c r="AA2359" t="n">
        <v>234</v>
      </c>
      <c r="AB2359" t="n">
        <v>44</v>
      </c>
      <c r="AC2359" t="n">
        <v>234</v>
      </c>
      <c r="AD2359" t="n">
        <v>44</v>
      </c>
      <c r="AE2359" t="n">
        <v>31.2</v>
      </c>
      <c r="AF2359" t="n">
        <v>256</v>
      </c>
      <c r="AG2359" t="n">
        <v>26</v>
      </c>
      <c r="AH2359" t="n">
        <v>97</v>
      </c>
      <c r="AI2359" t="n">
        <v>20897</v>
      </c>
      <c r="AJ2359" t="n">
        <v>15596</v>
      </c>
      <c r="AK2359" t="n">
        <v>18178</v>
      </c>
      <c r="AL2359" t="n">
        <v>20174</v>
      </c>
      <c r="AM2359" t="n">
        <v>22157</v>
      </c>
      <c r="AN2359" t="n">
        <v>21810</v>
      </c>
      <c r="AO2359"/>
      <c r="AP2359" t="n">
        <v>167</v>
      </c>
      <c r="AQ2359" t="n">
        <v>61</v>
      </c>
      <c r="AR2359" t="n">
        <v>25</v>
      </c>
    </row>
    <row r="2360">
      <c r="A2360" t="n">
        <v>200192</v>
      </c>
      <c r="B2360" t="s">
        <v>3768</v>
      </c>
      <c r="C2360" t="s">
        <v>3769</v>
      </c>
      <c r="D2360" t="s">
        <v>3758</v>
      </c>
      <c r="E2360" t="s">
        <v>891</v>
      </c>
      <c r="F2360" t="s">
        <v>173</v>
      </c>
      <c r="G2360" t="s">
        <v>149</v>
      </c>
      <c r="H2360" t="s">
        <v>174</v>
      </c>
      <c r="I2360" t="s">
        <v>175</v>
      </c>
      <c r="J2360" t="s">
        <v>168</v>
      </c>
      <c r="K2360" t="s">
        <v>176</v>
      </c>
      <c r="L2360" t="s">
        <v>155</v>
      </c>
      <c r="M2360" t="s">
        <v>155</v>
      </c>
      <c r="N2360" t="n">
        <v>-98.869</v>
      </c>
      <c r="O2360" t="n">
        <v>48.1279</v>
      </c>
      <c r="P2360" t="n">
        <v>2480</v>
      </c>
      <c r="Q2360" t="n">
        <v>2480</v>
      </c>
      <c r="R2360" t="n">
        <v>60</v>
      </c>
      <c r="S2360" t="n">
        <v>69.8</v>
      </c>
      <c r="T2360" t="n">
        <v>2.7</v>
      </c>
      <c r="U2360" t="n">
        <v>4.4</v>
      </c>
      <c r="V2360" t="n">
        <v>0.9</v>
      </c>
      <c r="W2360" t="n">
        <v>3.4</v>
      </c>
      <c r="X2360" t="n">
        <v>65</v>
      </c>
      <c r="Y2360" t="n">
        <v>25</v>
      </c>
      <c r="Z2360" t="n">
        <v>20</v>
      </c>
      <c r="AA2360" t="n">
        <v>170</v>
      </c>
      <c r="AB2360" t="n">
        <v>50.6</v>
      </c>
      <c r="AC2360"/>
      <c r="AD2360"/>
      <c r="AE2360"/>
      <c r="AF2360" t="n">
        <v>173</v>
      </c>
      <c r="AG2360" t="n">
        <v>11</v>
      </c>
      <c r="AH2360" t="n">
        <v>28</v>
      </c>
      <c r="AI2360" t="n">
        <v>10867</v>
      </c>
      <c r="AJ2360" t="n">
        <v>6663</v>
      </c>
      <c r="AK2360" t="n">
        <v>7867</v>
      </c>
      <c r="AL2360" t="n">
        <v>11297</v>
      </c>
      <c r="AM2360" t="n">
        <v>13438</v>
      </c>
      <c r="AN2360" t="n">
        <v>14249</v>
      </c>
      <c r="AO2360" t="n">
        <v>187</v>
      </c>
      <c r="AP2360"/>
      <c r="AQ2360"/>
      <c r="AR2360"/>
    </row>
    <row r="2361">
      <c r="A2361" t="n">
        <v>200208</v>
      </c>
      <c r="B2361" t="s">
        <v>3770</v>
      </c>
      <c r="C2361" t="s">
        <v>3771</v>
      </c>
      <c r="D2361" t="s">
        <v>3758</v>
      </c>
      <c r="E2361" t="s">
        <v>891</v>
      </c>
      <c r="F2361" t="s">
        <v>173</v>
      </c>
      <c r="G2361" t="s">
        <v>149</v>
      </c>
      <c r="H2361" t="s">
        <v>174</v>
      </c>
      <c r="I2361" t="s">
        <v>205</v>
      </c>
      <c r="J2361" t="s">
        <v>164</v>
      </c>
      <c r="K2361" t="s">
        <v>323</v>
      </c>
      <c r="L2361" t="s">
        <v>155</v>
      </c>
      <c r="M2361" t="s">
        <v>154</v>
      </c>
      <c r="N2361" t="n">
        <v>-98.9908</v>
      </c>
      <c r="O2361" t="n">
        <v>47.9781</v>
      </c>
      <c r="P2361" t="n">
        <v>472</v>
      </c>
      <c r="Q2361" t="n">
        <v>472</v>
      </c>
      <c r="R2361" t="n">
        <v>69.9</v>
      </c>
      <c r="S2361" t="n">
        <v>9.3</v>
      </c>
      <c r="T2361" t="n">
        <v>0.2</v>
      </c>
      <c r="U2361" t="n">
        <v>1.5</v>
      </c>
      <c r="V2361" t="n">
        <v>0.2</v>
      </c>
      <c r="W2361" t="n">
        <v>0</v>
      </c>
      <c r="X2361" t="n">
        <v>20</v>
      </c>
      <c r="Y2361" t="n">
        <v>0</v>
      </c>
      <c r="Z2361" t="n">
        <v>11</v>
      </c>
      <c r="AA2361" t="n">
        <v>11</v>
      </c>
      <c r="AB2361" t="n">
        <v>9.1</v>
      </c>
      <c r="AC2361"/>
      <c r="AD2361"/>
      <c r="AE2361"/>
      <c r="AF2361" t="n">
        <v>15</v>
      </c>
      <c r="AG2361" t="n">
        <v>55</v>
      </c>
      <c r="AH2361" t="n">
        <v>66</v>
      </c>
      <c r="AI2361" t="n">
        <v>9127</v>
      </c>
      <c r="AJ2361" t="n">
        <v>8621</v>
      </c>
      <c r="AK2361" t="n">
        <v>9197</v>
      </c>
      <c r="AL2361"/>
      <c r="AM2361" t="n">
        <v>11501</v>
      </c>
      <c r="AN2361"/>
      <c r="AO2361" t="n">
        <v>34</v>
      </c>
      <c r="AP2361"/>
      <c r="AQ2361"/>
      <c r="AR2361"/>
    </row>
    <row r="2362">
      <c r="A2362" t="n">
        <v>200217</v>
      </c>
      <c r="B2362" t="s">
        <v>3772</v>
      </c>
      <c r="C2362" t="s">
        <v>3760</v>
      </c>
      <c r="D2362" t="s">
        <v>3758</v>
      </c>
      <c r="E2362" t="s">
        <v>891</v>
      </c>
      <c r="F2362" t="s">
        <v>162</v>
      </c>
      <c r="G2362" t="s">
        <v>163</v>
      </c>
      <c r="H2362" t="s">
        <v>150</v>
      </c>
      <c r="I2362" t="s">
        <v>205</v>
      </c>
      <c r="J2362" t="s">
        <v>168</v>
      </c>
      <c r="K2362" t="s">
        <v>159</v>
      </c>
      <c r="L2362" t="s">
        <v>155</v>
      </c>
      <c r="M2362" t="s">
        <v>155</v>
      </c>
      <c r="N2362" t="n">
        <v>-100.7527</v>
      </c>
      <c r="O2362" t="n">
        <v>46.7238</v>
      </c>
      <c r="P2362" t="n">
        <v>4514</v>
      </c>
      <c r="Q2362" t="n">
        <v>2826</v>
      </c>
      <c r="R2362" t="n">
        <v>57.8</v>
      </c>
      <c r="S2362" t="n">
        <v>76.6</v>
      </c>
      <c r="T2362" t="n">
        <v>2.3</v>
      </c>
      <c r="U2362" t="n">
        <v>7.1</v>
      </c>
      <c r="V2362" t="n">
        <v>1.5</v>
      </c>
      <c r="W2362" t="n">
        <v>0</v>
      </c>
      <c r="X2362" t="n">
        <v>83</v>
      </c>
      <c r="Y2362" t="n">
        <v>0</v>
      </c>
      <c r="Z2362" t="n">
        <v>10</v>
      </c>
      <c r="AA2362" t="n">
        <v>437</v>
      </c>
      <c r="AB2362" t="n">
        <v>68.2</v>
      </c>
      <c r="AC2362" t="n">
        <v>437</v>
      </c>
      <c r="AD2362" t="n">
        <v>68.2</v>
      </c>
      <c r="AE2362" t="n">
        <v>57.2</v>
      </c>
      <c r="AF2362" t="n">
        <v>457</v>
      </c>
      <c r="AG2362" t="n">
        <v>18</v>
      </c>
      <c r="AH2362" t="n">
        <v>80</v>
      </c>
      <c r="AI2362" t="n">
        <v>19225</v>
      </c>
      <c r="AJ2362" t="n">
        <v>14673</v>
      </c>
      <c r="AK2362" t="n">
        <v>14987</v>
      </c>
      <c r="AL2362" t="n">
        <v>14553</v>
      </c>
      <c r="AM2362" t="n">
        <v>18714</v>
      </c>
      <c r="AN2362" t="n">
        <v>20840</v>
      </c>
      <c r="AO2362"/>
      <c r="AP2362" t="n">
        <v>504</v>
      </c>
      <c r="AQ2362" t="n">
        <v>315</v>
      </c>
      <c r="AR2362" t="n">
        <v>130</v>
      </c>
    </row>
    <row r="2363">
      <c r="A2363" t="n">
        <v>200226</v>
      </c>
      <c r="B2363" t="s">
        <v>3773</v>
      </c>
      <c r="C2363" t="s">
        <v>3774</v>
      </c>
      <c r="D2363" t="s">
        <v>3758</v>
      </c>
      <c r="E2363" t="s">
        <v>891</v>
      </c>
      <c r="F2363" t="s">
        <v>148</v>
      </c>
      <c r="G2363" t="s">
        <v>149</v>
      </c>
      <c r="H2363" t="s">
        <v>150</v>
      </c>
      <c r="I2363" t="s">
        <v>205</v>
      </c>
      <c r="J2363" t="s">
        <v>168</v>
      </c>
      <c r="K2363" t="s">
        <v>179</v>
      </c>
      <c r="L2363" t="s">
        <v>155</v>
      </c>
      <c r="M2363" t="s">
        <v>155</v>
      </c>
      <c r="N2363" t="n">
        <v>-97.3226</v>
      </c>
      <c r="O2363" t="n">
        <v>47.5054</v>
      </c>
      <c r="P2363" t="n">
        <v>1458</v>
      </c>
      <c r="Q2363" t="n">
        <v>1407</v>
      </c>
      <c r="R2363" t="n">
        <v>64.8</v>
      </c>
      <c r="S2363" t="n">
        <v>79.9</v>
      </c>
      <c r="T2363" t="n">
        <v>3.5</v>
      </c>
      <c r="U2363" t="n">
        <v>4.9</v>
      </c>
      <c r="V2363" t="n">
        <v>0.9</v>
      </c>
      <c r="W2363" t="n">
        <v>2.9</v>
      </c>
      <c r="X2363" t="n">
        <v>67</v>
      </c>
      <c r="Y2363"/>
      <c r="Z2363" t="n">
        <v>14</v>
      </c>
      <c r="AA2363" t="n">
        <v>124</v>
      </c>
      <c r="AB2363" t="n">
        <v>40.3</v>
      </c>
      <c r="AC2363" t="n">
        <v>114</v>
      </c>
      <c r="AD2363" t="n">
        <v>42.1</v>
      </c>
      <c r="AE2363" t="n">
        <v>28.1</v>
      </c>
      <c r="AF2363" t="n">
        <v>107</v>
      </c>
      <c r="AG2363" t="n">
        <v>24</v>
      </c>
      <c r="AH2363" t="n">
        <v>54</v>
      </c>
      <c r="AI2363" t="n">
        <v>14050</v>
      </c>
      <c r="AJ2363" t="n">
        <v>10575</v>
      </c>
      <c r="AK2363" t="n">
        <v>9238</v>
      </c>
      <c r="AL2363" t="n">
        <v>14676</v>
      </c>
      <c r="AM2363" t="n">
        <v>16436</v>
      </c>
      <c r="AN2363" t="n">
        <v>16448</v>
      </c>
      <c r="AO2363" t="n">
        <v>14</v>
      </c>
      <c r="AP2363" t="n">
        <v>208</v>
      </c>
      <c r="AQ2363" t="n">
        <v>11</v>
      </c>
      <c r="AR2363"/>
    </row>
    <row r="2364">
      <c r="A2364" t="n">
        <v>200253</v>
      </c>
      <c r="B2364" t="s">
        <v>3775</v>
      </c>
      <c r="C2364" t="s">
        <v>3776</v>
      </c>
      <c r="D2364" t="s">
        <v>3758</v>
      </c>
      <c r="E2364" t="s">
        <v>891</v>
      </c>
      <c r="F2364" t="s">
        <v>148</v>
      </c>
      <c r="G2364" t="s">
        <v>149</v>
      </c>
      <c r="H2364" t="s">
        <v>150</v>
      </c>
      <c r="I2364" t="s">
        <v>151</v>
      </c>
      <c r="J2364" t="s">
        <v>168</v>
      </c>
      <c r="K2364" t="s">
        <v>153</v>
      </c>
      <c r="L2364" t="s">
        <v>155</v>
      </c>
      <c r="M2364" t="s">
        <v>155</v>
      </c>
      <c r="N2364" t="n">
        <v>-101.2986</v>
      </c>
      <c r="O2364" t="n">
        <v>48.247</v>
      </c>
      <c r="P2364" t="n">
        <v>3232</v>
      </c>
      <c r="Q2364" t="n">
        <v>2929</v>
      </c>
      <c r="R2364" t="n">
        <v>63.5</v>
      </c>
      <c r="S2364" t="n">
        <v>67.7</v>
      </c>
      <c r="T2364" t="n">
        <v>4.6</v>
      </c>
      <c r="U2364" t="n">
        <v>8.6</v>
      </c>
      <c r="V2364" t="n">
        <v>1.6</v>
      </c>
      <c r="W2364" t="n">
        <v>8.4</v>
      </c>
      <c r="X2364" t="n">
        <v>72</v>
      </c>
      <c r="Y2364" t="n">
        <v>37</v>
      </c>
      <c r="Z2364" t="n">
        <v>11</v>
      </c>
      <c r="AA2364" t="n">
        <v>335</v>
      </c>
      <c r="AB2364" t="n">
        <v>47.8</v>
      </c>
      <c r="AC2364" t="n">
        <v>335</v>
      </c>
      <c r="AD2364" t="n">
        <v>47.8</v>
      </c>
      <c r="AE2364" t="n">
        <v>28.1</v>
      </c>
      <c r="AF2364" t="n">
        <v>359</v>
      </c>
      <c r="AG2364" t="n">
        <v>24</v>
      </c>
      <c r="AH2364" t="n">
        <v>72</v>
      </c>
      <c r="AI2364" t="n">
        <v>12349</v>
      </c>
      <c r="AJ2364" t="n">
        <v>8840</v>
      </c>
      <c r="AK2364" t="n">
        <v>8874</v>
      </c>
      <c r="AL2364" t="n">
        <v>11464</v>
      </c>
      <c r="AM2364" t="n">
        <v>13885</v>
      </c>
      <c r="AN2364" t="n">
        <v>15562</v>
      </c>
      <c r="AO2364" t="n">
        <v>1</v>
      </c>
      <c r="AP2364" t="n">
        <v>486</v>
      </c>
      <c r="AQ2364" t="n">
        <v>94</v>
      </c>
      <c r="AR2364"/>
    </row>
    <row r="2365">
      <c r="A2365" t="n">
        <v>200280</v>
      </c>
      <c r="B2365" t="s">
        <v>3777</v>
      </c>
      <c r="C2365" t="s">
        <v>3766</v>
      </c>
      <c r="D2365" t="s">
        <v>3758</v>
      </c>
      <c r="E2365" t="s">
        <v>891</v>
      </c>
      <c r="F2365" t="s">
        <v>148</v>
      </c>
      <c r="G2365" t="s">
        <v>149</v>
      </c>
      <c r="H2365" t="s">
        <v>150</v>
      </c>
      <c r="I2365" t="s">
        <v>151</v>
      </c>
      <c r="J2365" t="s">
        <v>238</v>
      </c>
      <c r="K2365" t="s">
        <v>159</v>
      </c>
      <c r="L2365" t="s">
        <v>155</v>
      </c>
      <c r="M2365" t="s">
        <v>155</v>
      </c>
      <c r="N2365" t="n">
        <v>-97.0717</v>
      </c>
      <c r="O2365" t="n">
        <v>47.9217</v>
      </c>
      <c r="P2365" t="n">
        <v>17671</v>
      </c>
      <c r="Q2365" t="n">
        <v>12821</v>
      </c>
      <c r="R2365" t="n">
        <v>44.5</v>
      </c>
      <c r="S2365" t="n">
        <v>69.2</v>
      </c>
      <c r="T2365" t="n">
        <v>2.7</v>
      </c>
      <c r="U2365" t="n">
        <v>5.3</v>
      </c>
      <c r="V2365" t="n">
        <v>3</v>
      </c>
      <c r="W2365" t="n">
        <v>4.4</v>
      </c>
      <c r="X2365" t="n">
        <v>83</v>
      </c>
      <c r="Y2365" t="n">
        <v>38</v>
      </c>
      <c r="Z2365" t="n">
        <v>17</v>
      </c>
      <c r="AA2365" t="n">
        <v>1920</v>
      </c>
      <c r="AB2365" t="n">
        <v>63.3</v>
      </c>
      <c r="AC2365" t="n">
        <v>1920</v>
      </c>
      <c r="AD2365" t="n">
        <v>63.3</v>
      </c>
      <c r="AE2365" t="n">
        <v>42.1</v>
      </c>
      <c r="AF2365" t="n">
        <v>1720</v>
      </c>
      <c r="AG2365" t="n">
        <v>16</v>
      </c>
      <c r="AH2365" t="n">
        <v>56</v>
      </c>
      <c r="AI2365" t="n">
        <v>18227</v>
      </c>
      <c r="AJ2365" t="n">
        <v>13914</v>
      </c>
      <c r="AK2365" t="n">
        <v>13615</v>
      </c>
      <c r="AL2365" t="n">
        <v>18625</v>
      </c>
      <c r="AM2365" t="n">
        <v>19282</v>
      </c>
      <c r="AN2365" t="n">
        <v>20640</v>
      </c>
      <c r="AO2365"/>
      <c r="AP2365" t="n">
        <v>1731</v>
      </c>
      <c r="AQ2365" t="n">
        <v>873</v>
      </c>
      <c r="AR2365" t="n">
        <v>359</v>
      </c>
    </row>
    <row r="2366">
      <c r="A2366" t="n">
        <v>200305</v>
      </c>
      <c r="B2366" t="s">
        <v>3778</v>
      </c>
      <c r="C2366" t="s">
        <v>3779</v>
      </c>
      <c r="D2366" t="s">
        <v>3758</v>
      </c>
      <c r="E2366" t="s">
        <v>891</v>
      </c>
      <c r="F2366" t="s">
        <v>173</v>
      </c>
      <c r="G2366" t="s">
        <v>149</v>
      </c>
      <c r="H2366" t="s">
        <v>174</v>
      </c>
      <c r="I2366" t="s">
        <v>175</v>
      </c>
      <c r="J2366" t="s">
        <v>168</v>
      </c>
      <c r="K2366" t="s">
        <v>176</v>
      </c>
      <c r="L2366" t="s">
        <v>155</v>
      </c>
      <c r="M2366" t="s">
        <v>155</v>
      </c>
      <c r="N2366" t="n">
        <v>-96.6074</v>
      </c>
      <c r="O2366" t="n">
        <v>46.2722</v>
      </c>
      <c r="P2366" t="n">
        <v>3803</v>
      </c>
      <c r="Q2366" t="n">
        <v>3803</v>
      </c>
      <c r="R2366" t="n">
        <v>46.1</v>
      </c>
      <c r="S2366" t="n">
        <v>65</v>
      </c>
      <c r="T2366" t="n">
        <v>4.3</v>
      </c>
      <c r="U2366" t="n">
        <v>2.6</v>
      </c>
      <c r="V2366" t="n">
        <v>0.6</v>
      </c>
      <c r="W2366" t="n">
        <v>0.3</v>
      </c>
      <c r="X2366" t="n">
        <v>71</v>
      </c>
      <c r="Y2366" t="n">
        <v>39</v>
      </c>
      <c r="Z2366" t="n">
        <v>12</v>
      </c>
      <c r="AA2366" t="n">
        <v>613</v>
      </c>
      <c r="AB2366" t="n">
        <v>49.9</v>
      </c>
      <c r="AC2366"/>
      <c r="AD2366"/>
      <c r="AE2366"/>
      <c r="AF2366" t="n">
        <v>669</v>
      </c>
      <c r="AG2366" t="n">
        <v>17</v>
      </c>
      <c r="AH2366" t="n">
        <v>43</v>
      </c>
      <c r="AI2366" t="n">
        <v>10225</v>
      </c>
      <c r="AJ2366" t="n">
        <v>6222</v>
      </c>
      <c r="AK2366" t="n">
        <v>7643</v>
      </c>
      <c r="AL2366" t="n">
        <v>8918</v>
      </c>
      <c r="AM2366" t="n">
        <v>12467</v>
      </c>
      <c r="AN2366" t="n">
        <v>13866</v>
      </c>
      <c r="AO2366" t="n">
        <v>521</v>
      </c>
      <c r="AP2366"/>
      <c r="AQ2366"/>
      <c r="AR2366"/>
    </row>
    <row r="2367">
      <c r="A2367" t="n">
        <v>200314</v>
      </c>
      <c r="B2367" t="s">
        <v>3780</v>
      </c>
      <c r="C2367" t="s">
        <v>3781</v>
      </c>
      <c r="D2367" t="s">
        <v>3758</v>
      </c>
      <c r="E2367" t="s">
        <v>891</v>
      </c>
      <c r="F2367" t="s">
        <v>173</v>
      </c>
      <c r="G2367" t="s">
        <v>149</v>
      </c>
      <c r="H2367" t="s">
        <v>174</v>
      </c>
      <c r="I2367" t="s">
        <v>205</v>
      </c>
      <c r="J2367" t="s">
        <v>168</v>
      </c>
      <c r="K2367" t="s">
        <v>176</v>
      </c>
      <c r="L2367" t="s">
        <v>155</v>
      </c>
      <c r="M2367" t="s">
        <v>155</v>
      </c>
      <c r="N2367" t="n">
        <v>-100.4411</v>
      </c>
      <c r="O2367" t="n">
        <v>48.8325</v>
      </c>
      <c r="P2367" t="n">
        <v>1378</v>
      </c>
      <c r="Q2367" t="n">
        <v>1378</v>
      </c>
      <c r="R2367" t="n">
        <v>63.6</v>
      </c>
      <c r="S2367" t="n">
        <v>75.8</v>
      </c>
      <c r="T2367" t="n">
        <v>3.2</v>
      </c>
      <c r="U2367" t="n">
        <v>5.7</v>
      </c>
      <c r="V2367" t="n">
        <v>0.6</v>
      </c>
      <c r="W2367" t="n">
        <v>4.8</v>
      </c>
      <c r="X2367" t="n">
        <v>70</v>
      </c>
      <c r="Y2367" t="n">
        <v>62</v>
      </c>
      <c r="Z2367" t="n">
        <v>9</v>
      </c>
      <c r="AA2367" t="n">
        <v>103</v>
      </c>
      <c r="AB2367" t="n">
        <v>53.4</v>
      </c>
      <c r="AC2367"/>
      <c r="AD2367"/>
      <c r="AE2367"/>
      <c r="AF2367" t="n">
        <v>97</v>
      </c>
      <c r="AG2367" t="n">
        <v>12</v>
      </c>
      <c r="AH2367" t="n">
        <v>26</v>
      </c>
      <c r="AI2367" t="n">
        <v>10242</v>
      </c>
      <c r="AJ2367" t="n">
        <v>9245</v>
      </c>
      <c r="AK2367" t="n">
        <v>8062</v>
      </c>
      <c r="AL2367" t="n">
        <v>14175</v>
      </c>
      <c r="AM2367" t="n">
        <v>13745</v>
      </c>
      <c r="AN2367" t="n">
        <v>15796</v>
      </c>
      <c r="AO2367" t="n">
        <v>137</v>
      </c>
      <c r="AP2367"/>
      <c r="AQ2367"/>
      <c r="AR2367"/>
    </row>
    <row r="2368">
      <c r="A2368" t="n">
        <v>200332</v>
      </c>
      <c r="B2368" t="s">
        <v>3782</v>
      </c>
      <c r="C2368" t="s">
        <v>3757</v>
      </c>
      <c r="D2368" t="s">
        <v>3758</v>
      </c>
      <c r="E2368" t="s">
        <v>891</v>
      </c>
      <c r="F2368" t="s">
        <v>148</v>
      </c>
      <c r="G2368" t="s">
        <v>149</v>
      </c>
      <c r="H2368" t="s">
        <v>150</v>
      </c>
      <c r="I2368" t="s">
        <v>151</v>
      </c>
      <c r="J2368" t="s">
        <v>238</v>
      </c>
      <c r="K2368" t="s">
        <v>159</v>
      </c>
      <c r="L2368" t="s">
        <v>155</v>
      </c>
      <c r="M2368" t="s">
        <v>155</v>
      </c>
      <c r="N2368" t="n">
        <v>-96.8008</v>
      </c>
      <c r="O2368" t="n">
        <v>46.8931</v>
      </c>
      <c r="P2368" t="n">
        <v>13385</v>
      </c>
      <c r="Q2368" t="n">
        <v>10876</v>
      </c>
      <c r="R2368" t="n">
        <v>50.8</v>
      </c>
      <c r="S2368" t="n">
        <v>85.1</v>
      </c>
      <c r="T2368" t="n">
        <v>3.5</v>
      </c>
      <c r="U2368" t="n">
        <v>3.3</v>
      </c>
      <c r="V2368" t="n">
        <v>1.5</v>
      </c>
      <c r="W2368" t="n">
        <v>1</v>
      </c>
      <c r="X2368" t="n">
        <v>77</v>
      </c>
      <c r="Y2368" t="n">
        <v>43</v>
      </c>
      <c r="Z2368" t="n">
        <v>18</v>
      </c>
      <c r="AA2368" t="n">
        <v>2613</v>
      </c>
      <c r="AB2368" t="n">
        <v>63.7</v>
      </c>
      <c r="AC2368" t="n">
        <v>2613</v>
      </c>
      <c r="AD2368" t="n">
        <v>63.7</v>
      </c>
      <c r="AE2368" t="n">
        <v>44.8</v>
      </c>
      <c r="AF2368" t="n">
        <v>2485</v>
      </c>
      <c r="AG2368" t="n">
        <v>19</v>
      </c>
      <c r="AH2368" t="n">
        <v>69</v>
      </c>
      <c r="AI2368" t="n">
        <v>16461</v>
      </c>
      <c r="AJ2368" t="n">
        <v>10647</v>
      </c>
      <c r="AK2368" t="n">
        <v>12429</v>
      </c>
      <c r="AL2368" t="n">
        <v>14166</v>
      </c>
      <c r="AM2368" t="n">
        <v>17427</v>
      </c>
      <c r="AN2368" t="n">
        <v>19218</v>
      </c>
      <c r="AO2368"/>
      <c r="AP2368" t="n">
        <v>2127</v>
      </c>
      <c r="AQ2368" t="n">
        <v>434</v>
      </c>
      <c r="AR2368" t="n">
        <v>184</v>
      </c>
    </row>
    <row r="2369">
      <c r="A2369" t="n">
        <v>200341</v>
      </c>
      <c r="B2369" t="s">
        <v>3783</v>
      </c>
      <c r="C2369" t="s">
        <v>3784</v>
      </c>
      <c r="D2369" t="s">
        <v>3758</v>
      </c>
      <c r="E2369" t="s">
        <v>891</v>
      </c>
      <c r="F2369" t="s">
        <v>173</v>
      </c>
      <c r="G2369" t="s">
        <v>149</v>
      </c>
      <c r="H2369" t="s">
        <v>174</v>
      </c>
      <c r="I2369" t="s">
        <v>175</v>
      </c>
      <c r="J2369" t="s">
        <v>164</v>
      </c>
      <c r="K2369" t="s">
        <v>176</v>
      </c>
      <c r="L2369" t="s">
        <v>155</v>
      </c>
      <c r="M2369" t="s">
        <v>155</v>
      </c>
      <c r="N2369" t="n">
        <v>-103.6131</v>
      </c>
      <c r="O2369" t="n">
        <v>48.1586</v>
      </c>
      <c r="P2369" t="n">
        <v>1316</v>
      </c>
      <c r="Q2369" t="n">
        <v>1316</v>
      </c>
      <c r="R2369" t="n">
        <v>64.7</v>
      </c>
      <c r="S2369" t="n">
        <v>67.1</v>
      </c>
      <c r="T2369" t="n">
        <v>4.3</v>
      </c>
      <c r="U2369" t="n">
        <v>9.8</v>
      </c>
      <c r="V2369" t="n">
        <v>1.1</v>
      </c>
      <c r="W2369" t="n">
        <v>5.5</v>
      </c>
      <c r="X2369" t="n">
        <v>63</v>
      </c>
      <c r="Y2369" t="n">
        <v>30</v>
      </c>
      <c r="Z2369" t="n">
        <v>17</v>
      </c>
      <c r="AA2369" t="n">
        <v>261</v>
      </c>
      <c r="AB2369" t="n">
        <v>39.5</v>
      </c>
      <c r="AC2369"/>
      <c r="AD2369"/>
      <c r="AE2369"/>
      <c r="AF2369" t="n">
        <v>224</v>
      </c>
      <c r="AG2369" t="n">
        <v>20</v>
      </c>
      <c r="AH2369" t="n">
        <v>62</v>
      </c>
      <c r="AI2369" t="n">
        <v>8621</v>
      </c>
      <c r="AJ2369" t="n">
        <v>4393</v>
      </c>
      <c r="AK2369" t="n">
        <v>3557</v>
      </c>
      <c r="AL2369" t="n">
        <v>8367</v>
      </c>
      <c r="AM2369" t="n">
        <v>11433</v>
      </c>
      <c r="AN2369" t="n">
        <v>12224</v>
      </c>
      <c r="AO2369" t="n">
        <v>180</v>
      </c>
      <c r="AP2369"/>
      <c r="AQ2369"/>
      <c r="AR2369"/>
    </row>
    <row r="2370">
      <c r="A2370" t="n">
        <v>200466</v>
      </c>
      <c r="B2370" t="s">
        <v>3785</v>
      </c>
      <c r="C2370" t="s">
        <v>3786</v>
      </c>
      <c r="D2370" t="s">
        <v>3758</v>
      </c>
      <c r="E2370" t="s">
        <v>891</v>
      </c>
      <c r="F2370" t="s">
        <v>148</v>
      </c>
      <c r="G2370" t="s">
        <v>149</v>
      </c>
      <c r="H2370" t="s">
        <v>150</v>
      </c>
      <c r="I2370" t="s">
        <v>205</v>
      </c>
      <c r="J2370" t="s">
        <v>164</v>
      </c>
      <c r="K2370" t="s">
        <v>323</v>
      </c>
      <c r="L2370" t="s">
        <v>155</v>
      </c>
      <c r="M2370" t="s">
        <v>154</v>
      </c>
      <c r="N2370" t="n">
        <v>-100.6747</v>
      </c>
      <c r="O2370" t="n">
        <v>46.0853</v>
      </c>
      <c r="P2370" t="n">
        <v>355</v>
      </c>
      <c r="Q2370" t="n">
        <v>326</v>
      </c>
      <c r="R2370" t="n">
        <v>56.1</v>
      </c>
      <c r="S2370" t="n">
        <v>7.7</v>
      </c>
      <c r="T2370" t="n">
        <v>0.6</v>
      </c>
      <c r="U2370" t="n">
        <v>0.9</v>
      </c>
      <c r="V2370" t="n">
        <v>0</v>
      </c>
      <c r="W2370" t="n">
        <v>0</v>
      </c>
      <c r="X2370"/>
      <c r="Y2370"/>
      <c r="Z2370" t="n">
        <v>7</v>
      </c>
      <c r="AA2370" t="n">
        <v>67</v>
      </c>
      <c r="AB2370" t="n">
        <v>23.9</v>
      </c>
      <c r="AC2370"/>
      <c r="AD2370"/>
      <c r="AE2370"/>
      <c r="AF2370" t="n">
        <v>46</v>
      </c>
      <c r="AG2370" t="n">
        <v>69</v>
      </c>
      <c r="AH2370" t="n">
        <v>83</v>
      </c>
      <c r="AI2370" t="n">
        <v>4205</v>
      </c>
      <c r="AJ2370" t="n">
        <v>3351</v>
      </c>
      <c r="AK2370" t="n">
        <v>2802</v>
      </c>
      <c r="AL2370" t="n">
        <v>3580</v>
      </c>
      <c r="AM2370" t="n">
        <v>9566</v>
      </c>
      <c r="AN2370"/>
      <c r="AO2370" t="n">
        <v>29</v>
      </c>
      <c r="AP2370" t="n">
        <v>6</v>
      </c>
      <c r="AQ2370" t="n">
        <v>3</v>
      </c>
      <c r="AR2370"/>
    </row>
    <row r="2371">
      <c r="A2371" t="n">
        <v>200484</v>
      </c>
      <c r="B2371" t="s">
        <v>3787</v>
      </c>
      <c r="C2371" t="s">
        <v>3788</v>
      </c>
      <c r="D2371" t="s">
        <v>3758</v>
      </c>
      <c r="E2371" t="s">
        <v>891</v>
      </c>
      <c r="F2371" t="s">
        <v>162</v>
      </c>
      <c r="G2371" t="s">
        <v>163</v>
      </c>
      <c r="H2371" t="s">
        <v>150</v>
      </c>
      <c r="I2371" t="s">
        <v>205</v>
      </c>
      <c r="J2371" t="s">
        <v>164</v>
      </c>
      <c r="K2371" t="s">
        <v>209</v>
      </c>
      <c r="L2371" t="s">
        <v>155</v>
      </c>
      <c r="M2371" t="s">
        <v>155</v>
      </c>
      <c r="N2371" t="n">
        <v>-98.5179</v>
      </c>
      <c r="O2371" t="n">
        <v>46.001</v>
      </c>
      <c r="P2371" t="n">
        <v>284</v>
      </c>
      <c r="Q2371" t="n">
        <v>156</v>
      </c>
      <c r="R2371" t="n">
        <v>50</v>
      </c>
      <c r="S2371" t="n">
        <v>74.4</v>
      </c>
      <c r="T2371" t="n">
        <v>5.1</v>
      </c>
      <c r="U2371" t="n">
        <v>4.5</v>
      </c>
      <c r="V2371" t="n">
        <v>3.2</v>
      </c>
      <c r="W2371" t="n">
        <v>0</v>
      </c>
      <c r="X2371" t="n">
        <v>72</v>
      </c>
      <c r="Y2371" t="n">
        <v>0</v>
      </c>
      <c r="Z2371" t="n">
        <v>9</v>
      </c>
      <c r="AA2371" t="n">
        <v>49</v>
      </c>
      <c r="AB2371" t="n">
        <v>38.8</v>
      </c>
      <c r="AC2371" t="n">
        <v>42</v>
      </c>
      <c r="AD2371" t="n">
        <v>42.9</v>
      </c>
      <c r="AE2371" t="n">
        <v>21.4</v>
      </c>
      <c r="AF2371" t="n">
        <v>25</v>
      </c>
      <c r="AG2371" t="n">
        <v>50</v>
      </c>
      <c r="AH2371" t="n">
        <v>94</v>
      </c>
      <c r="AI2371" t="n">
        <v>20462</v>
      </c>
      <c r="AJ2371" t="n">
        <v>18626</v>
      </c>
      <c r="AK2371" t="n">
        <v>18709</v>
      </c>
      <c r="AL2371" t="n">
        <v>22229</v>
      </c>
      <c r="AM2371" t="n">
        <v>20857</v>
      </c>
      <c r="AN2371" t="n">
        <v>26953</v>
      </c>
      <c r="AO2371" t="n">
        <v>3</v>
      </c>
      <c r="AP2371" t="n">
        <v>26</v>
      </c>
      <c r="AQ2371" t="n">
        <v>24</v>
      </c>
      <c r="AR2371"/>
    </row>
    <row r="2372">
      <c r="A2372" t="n">
        <v>200527</v>
      </c>
      <c r="B2372" t="s">
        <v>3789</v>
      </c>
      <c r="C2372" t="s">
        <v>3790</v>
      </c>
      <c r="D2372" t="s">
        <v>3758</v>
      </c>
      <c r="E2372" t="s">
        <v>891</v>
      </c>
      <c r="F2372" t="s">
        <v>162</v>
      </c>
      <c r="G2372" t="s">
        <v>163</v>
      </c>
      <c r="H2372" t="s">
        <v>150</v>
      </c>
      <c r="I2372" t="s">
        <v>205</v>
      </c>
      <c r="J2372" t="s">
        <v>164</v>
      </c>
      <c r="K2372" t="s">
        <v>323</v>
      </c>
      <c r="L2372" t="s">
        <v>155</v>
      </c>
      <c r="M2372" t="s">
        <v>154</v>
      </c>
      <c r="N2372" t="n">
        <v>-99.7508</v>
      </c>
      <c r="O2372" t="n">
        <v>48.8838</v>
      </c>
      <c r="P2372" t="n">
        <v>925</v>
      </c>
      <c r="Q2372" t="n">
        <v>925</v>
      </c>
      <c r="R2372" t="n">
        <v>62.7</v>
      </c>
      <c r="S2372" t="n">
        <v>2.9</v>
      </c>
      <c r="T2372" t="n">
        <v>0.1</v>
      </c>
      <c r="U2372" t="n">
        <v>0.2</v>
      </c>
      <c r="V2372" t="n">
        <v>0.1</v>
      </c>
      <c r="W2372" t="n">
        <v>0</v>
      </c>
      <c r="X2372" t="n">
        <v>100</v>
      </c>
      <c r="Y2372"/>
      <c r="Z2372" t="n">
        <v>12</v>
      </c>
      <c r="AA2372" t="n">
        <v>123</v>
      </c>
      <c r="AB2372" t="n">
        <v>54.5</v>
      </c>
      <c r="AC2372" t="n">
        <v>12</v>
      </c>
      <c r="AD2372" t="n">
        <v>33.3</v>
      </c>
      <c r="AE2372" t="n">
        <v>16.7</v>
      </c>
      <c r="AF2372" t="n">
        <v>116</v>
      </c>
      <c r="AG2372" t="n">
        <v>58</v>
      </c>
      <c r="AH2372" t="n">
        <v>94</v>
      </c>
      <c r="AI2372" t="n">
        <v>5730</v>
      </c>
      <c r="AJ2372" t="n">
        <v>3237</v>
      </c>
      <c r="AK2372" t="n">
        <v>3401</v>
      </c>
      <c r="AL2372" t="n">
        <v>5012</v>
      </c>
      <c r="AM2372"/>
      <c r="AN2372"/>
      <c r="AO2372" t="n">
        <v>45</v>
      </c>
      <c r="AP2372" t="n">
        <v>15</v>
      </c>
      <c r="AQ2372"/>
      <c r="AR2372"/>
    </row>
    <row r="2373">
      <c r="A2373" t="n">
        <v>200554</v>
      </c>
      <c r="B2373" t="s">
        <v>3791</v>
      </c>
      <c r="C2373" t="s">
        <v>3760</v>
      </c>
      <c r="D2373" t="s">
        <v>3758</v>
      </c>
      <c r="E2373" t="s">
        <v>891</v>
      </c>
      <c r="F2373" t="s">
        <v>162</v>
      </c>
      <c r="G2373" t="s">
        <v>163</v>
      </c>
      <c r="H2373" t="s">
        <v>150</v>
      </c>
      <c r="I2373" t="s">
        <v>186</v>
      </c>
      <c r="J2373" t="s">
        <v>164</v>
      </c>
      <c r="K2373" t="s">
        <v>323</v>
      </c>
      <c r="L2373" t="s">
        <v>155</v>
      </c>
      <c r="M2373" t="s">
        <v>154</v>
      </c>
      <c r="N2373" t="n">
        <v>-100.7551</v>
      </c>
      <c r="O2373" t="n">
        <v>46.7672</v>
      </c>
      <c r="P2373" t="n">
        <v>674</v>
      </c>
      <c r="Q2373" t="n">
        <v>674</v>
      </c>
      <c r="R2373" t="n">
        <v>65.6</v>
      </c>
      <c r="S2373" t="n">
        <v>3.7</v>
      </c>
      <c r="T2373" t="n">
        <v>0.9</v>
      </c>
      <c r="U2373" t="n">
        <v>3.1</v>
      </c>
      <c r="V2373" t="n">
        <v>0</v>
      </c>
      <c r="W2373" t="n">
        <v>0</v>
      </c>
      <c r="X2373"/>
      <c r="Y2373"/>
      <c r="Z2373" t="n">
        <v>12</v>
      </c>
      <c r="AA2373" t="n">
        <v>77</v>
      </c>
      <c r="AB2373" t="n">
        <v>33.8</v>
      </c>
      <c r="AC2373"/>
      <c r="AD2373"/>
      <c r="AE2373"/>
      <c r="AF2373" t="n">
        <v>117</v>
      </c>
      <c r="AG2373" t="n">
        <v>75</v>
      </c>
      <c r="AH2373" t="n">
        <v>98</v>
      </c>
      <c r="AI2373" t="n">
        <v>2541</v>
      </c>
      <c r="AJ2373" t="n">
        <v>2000</v>
      </c>
      <c r="AK2373" t="n">
        <v>1420</v>
      </c>
      <c r="AL2373" t="n">
        <v>1856</v>
      </c>
      <c r="AM2373" t="n">
        <v>5998</v>
      </c>
      <c r="AN2373"/>
      <c r="AO2373" t="n">
        <v>82</v>
      </c>
      <c r="AP2373" t="n">
        <v>26</v>
      </c>
      <c r="AQ2373"/>
      <c r="AR2373"/>
    </row>
    <row r="2374">
      <c r="A2374" t="n">
        <v>200572</v>
      </c>
      <c r="B2374" t="s">
        <v>3792</v>
      </c>
      <c r="C2374" t="s">
        <v>3793</v>
      </c>
      <c r="D2374" t="s">
        <v>3758</v>
      </c>
      <c r="E2374" t="s">
        <v>891</v>
      </c>
      <c r="F2374" t="s">
        <v>148</v>
      </c>
      <c r="G2374" t="s">
        <v>149</v>
      </c>
      <c r="H2374" t="s">
        <v>150</v>
      </c>
      <c r="I2374" t="s">
        <v>175</v>
      </c>
      <c r="J2374" t="s">
        <v>168</v>
      </c>
      <c r="K2374" t="s">
        <v>179</v>
      </c>
      <c r="L2374" t="s">
        <v>155</v>
      </c>
      <c r="M2374" t="s">
        <v>155</v>
      </c>
      <c r="N2374" t="n">
        <v>-98.0039</v>
      </c>
      <c r="O2374" t="n">
        <v>46.9185</v>
      </c>
      <c r="P2374" t="n">
        <v>2037</v>
      </c>
      <c r="Q2374" t="n">
        <v>1857</v>
      </c>
      <c r="R2374" t="n">
        <v>59.7</v>
      </c>
      <c r="S2374" t="n">
        <v>82</v>
      </c>
      <c r="T2374" t="n">
        <v>2.2</v>
      </c>
      <c r="U2374" t="n">
        <v>4.7</v>
      </c>
      <c r="V2374" t="n">
        <v>0.5</v>
      </c>
      <c r="W2374" t="n">
        <v>1.8</v>
      </c>
      <c r="X2374" t="n">
        <v>66</v>
      </c>
      <c r="Y2374" t="n">
        <v>40</v>
      </c>
      <c r="Z2374" t="n">
        <v>12</v>
      </c>
      <c r="AA2374" t="n">
        <v>160</v>
      </c>
      <c r="AB2374" t="n">
        <v>48.1</v>
      </c>
      <c r="AC2374" t="n">
        <v>160</v>
      </c>
      <c r="AD2374" t="n">
        <v>48.1</v>
      </c>
      <c r="AE2374" t="n">
        <v>36.2</v>
      </c>
      <c r="AF2374" t="n">
        <v>185</v>
      </c>
      <c r="AG2374" t="n">
        <v>17</v>
      </c>
      <c r="AH2374" t="n">
        <v>50</v>
      </c>
      <c r="AI2374" t="n">
        <v>13841</v>
      </c>
      <c r="AJ2374" t="n">
        <v>9030</v>
      </c>
      <c r="AK2374" t="n">
        <v>12130</v>
      </c>
      <c r="AL2374" t="n">
        <v>11758</v>
      </c>
      <c r="AM2374" t="n">
        <v>15340</v>
      </c>
      <c r="AN2374" t="n">
        <v>15411</v>
      </c>
      <c r="AO2374" t="n">
        <v>7</v>
      </c>
      <c r="AP2374" t="n">
        <v>233</v>
      </c>
      <c r="AQ2374" t="n">
        <v>36</v>
      </c>
      <c r="AR2374"/>
    </row>
    <row r="2375">
      <c r="A2375" t="n">
        <v>200590</v>
      </c>
      <c r="B2375" t="s">
        <v>3794</v>
      </c>
      <c r="C2375" t="s">
        <v>1597</v>
      </c>
      <c r="D2375" t="s">
        <v>3795</v>
      </c>
      <c r="E2375" t="s">
        <v>1434</v>
      </c>
      <c r="F2375" t="s">
        <v>279</v>
      </c>
      <c r="G2375" t="s">
        <v>189</v>
      </c>
      <c r="H2375" t="s">
        <v>174</v>
      </c>
      <c r="I2375" t="s">
        <v>186</v>
      </c>
      <c r="J2375" t="s">
        <v>164</v>
      </c>
      <c r="K2375" t="s">
        <v>176</v>
      </c>
      <c r="L2375" t="s">
        <v>155</v>
      </c>
      <c r="M2375" t="s">
        <v>155</v>
      </c>
      <c r="N2375" t="n">
        <v>-80.7232</v>
      </c>
      <c r="O2375" t="n">
        <v>41.1869</v>
      </c>
      <c r="P2375" t="n">
        <v>296</v>
      </c>
      <c r="Q2375" t="n">
        <v>296</v>
      </c>
      <c r="R2375" t="n">
        <v>79.4</v>
      </c>
      <c r="S2375" t="n">
        <v>64.5</v>
      </c>
      <c r="T2375" t="n">
        <v>30.4</v>
      </c>
      <c r="U2375" t="n">
        <v>1.7</v>
      </c>
      <c r="V2375" t="n">
        <v>0.7</v>
      </c>
      <c r="W2375" t="n">
        <v>0</v>
      </c>
      <c r="X2375" t="n">
        <v>78</v>
      </c>
      <c r="Y2375" t="n">
        <v>0</v>
      </c>
      <c r="Z2375" t="n">
        <v>8</v>
      </c>
      <c r="AA2375" t="n">
        <v>8</v>
      </c>
      <c r="AB2375" t="n">
        <v>62.5</v>
      </c>
      <c r="AC2375"/>
      <c r="AD2375"/>
      <c r="AE2375"/>
      <c r="AF2375" t="n">
        <v>9</v>
      </c>
      <c r="AG2375" t="n">
        <v>73</v>
      </c>
      <c r="AH2375" t="n">
        <v>86</v>
      </c>
      <c r="AI2375" t="n">
        <v>13775</v>
      </c>
      <c r="AJ2375" t="n">
        <v>13283</v>
      </c>
      <c r="AK2375"/>
      <c r="AL2375" t="n">
        <v>15495</v>
      </c>
      <c r="AM2375"/>
      <c r="AN2375"/>
      <c r="AO2375" t="n">
        <v>45</v>
      </c>
      <c r="AP2375"/>
      <c r="AQ2375"/>
      <c r="AR2375"/>
    </row>
    <row r="2376">
      <c r="A2376" t="n">
        <v>200697</v>
      </c>
      <c r="B2376" t="s">
        <v>3796</v>
      </c>
      <c r="C2376" t="s">
        <v>3797</v>
      </c>
      <c r="D2376" t="s">
        <v>3795</v>
      </c>
      <c r="E2376" t="s">
        <v>760</v>
      </c>
      <c r="F2376" t="s">
        <v>148</v>
      </c>
      <c r="G2376" t="s">
        <v>149</v>
      </c>
      <c r="H2376" t="s">
        <v>150</v>
      </c>
      <c r="I2376" t="s">
        <v>186</v>
      </c>
      <c r="J2376" t="s">
        <v>168</v>
      </c>
      <c r="K2376" t="s">
        <v>159</v>
      </c>
      <c r="L2376" t="s">
        <v>155</v>
      </c>
      <c r="M2376" t="s">
        <v>155</v>
      </c>
      <c r="N2376" t="n">
        <v>-84.0826</v>
      </c>
      <c r="O2376" t="n">
        <v>39.7822</v>
      </c>
      <c r="P2376" t="n">
        <v>1547</v>
      </c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D2376"/>
      <c r="AE2376"/>
      <c r="AF2376"/>
      <c r="AG2376"/>
      <c r="AH2376"/>
      <c r="AI2376"/>
      <c r="AJ2376"/>
      <c r="AK2376"/>
      <c r="AL2376"/>
      <c r="AM2376"/>
      <c r="AN2376"/>
      <c r="AO2376"/>
      <c r="AP2376"/>
      <c r="AQ2376" t="n">
        <v>318</v>
      </c>
      <c r="AR2376" t="n">
        <v>38</v>
      </c>
    </row>
    <row r="2377">
      <c r="A2377" t="n">
        <v>200785</v>
      </c>
      <c r="B2377" t="s">
        <v>3798</v>
      </c>
      <c r="C2377" t="s">
        <v>3799</v>
      </c>
      <c r="D2377" t="s">
        <v>3795</v>
      </c>
      <c r="E2377" t="s">
        <v>1434</v>
      </c>
      <c r="F2377" t="s">
        <v>162</v>
      </c>
      <c r="G2377" t="s">
        <v>163</v>
      </c>
      <c r="H2377" t="s">
        <v>150</v>
      </c>
      <c r="I2377" t="s">
        <v>186</v>
      </c>
      <c r="J2377" t="s">
        <v>164</v>
      </c>
      <c r="K2377" t="s">
        <v>179</v>
      </c>
      <c r="L2377" t="s">
        <v>155</v>
      </c>
      <c r="M2377" t="s">
        <v>155</v>
      </c>
      <c r="N2377" t="n">
        <v>-81.4931</v>
      </c>
      <c r="O2377" t="n">
        <v>41.0282</v>
      </c>
      <c r="P2377" t="n">
        <v>743</v>
      </c>
      <c r="Q2377" t="n">
        <v>743</v>
      </c>
      <c r="R2377" t="n">
        <v>88.8</v>
      </c>
      <c r="S2377" t="n">
        <v>47.1</v>
      </c>
      <c r="T2377" t="n">
        <v>39.4</v>
      </c>
      <c r="U2377" t="n">
        <v>3.4</v>
      </c>
      <c r="V2377" t="n">
        <v>1.9</v>
      </c>
      <c r="W2377" t="n">
        <v>0</v>
      </c>
      <c r="X2377" t="n">
        <v>50</v>
      </c>
      <c r="Y2377" t="n">
        <v>0</v>
      </c>
      <c r="Z2377" t="n">
        <v>13</v>
      </c>
      <c r="AA2377" t="n">
        <v>33</v>
      </c>
      <c r="AB2377" t="n">
        <v>21.2</v>
      </c>
      <c r="AC2377" t="n">
        <v>7</v>
      </c>
      <c r="AD2377" t="n">
        <v>14.3</v>
      </c>
      <c r="AE2377" t="n">
        <v>14.3</v>
      </c>
      <c r="AF2377" t="n">
        <v>42</v>
      </c>
      <c r="AG2377" t="n">
        <v>78</v>
      </c>
      <c r="AH2377" t="n">
        <v>95</v>
      </c>
      <c r="AI2377" t="n">
        <v>20429</v>
      </c>
      <c r="AJ2377" t="n">
        <v>19223</v>
      </c>
      <c r="AK2377" t="n">
        <v>22489</v>
      </c>
      <c r="AL2377" t="n">
        <v>24247</v>
      </c>
      <c r="AM2377" t="n">
        <v>22529</v>
      </c>
      <c r="AN2377" t="n">
        <v>25755</v>
      </c>
      <c r="AO2377" t="n">
        <v>81</v>
      </c>
      <c r="AP2377" t="n">
        <v>20</v>
      </c>
      <c r="AQ2377"/>
      <c r="AR2377"/>
    </row>
    <row r="2378">
      <c r="A2378" t="n">
        <v>200800</v>
      </c>
      <c r="B2378" t="s">
        <v>3800</v>
      </c>
      <c r="C2378" t="s">
        <v>3799</v>
      </c>
      <c r="D2378" t="s">
        <v>3795</v>
      </c>
      <c r="E2378" t="s">
        <v>1434</v>
      </c>
      <c r="F2378" t="s">
        <v>148</v>
      </c>
      <c r="G2378" t="s">
        <v>149</v>
      </c>
      <c r="H2378" t="s">
        <v>150</v>
      </c>
      <c r="I2378" t="s">
        <v>151</v>
      </c>
      <c r="J2378" t="s">
        <v>238</v>
      </c>
      <c r="K2378" t="s">
        <v>159</v>
      </c>
      <c r="L2378" t="s">
        <v>155</v>
      </c>
      <c r="M2378" t="s">
        <v>155</v>
      </c>
      <c r="N2378" t="n">
        <v>-81.5112</v>
      </c>
      <c r="O2378" t="n">
        <v>41.0759</v>
      </c>
      <c r="P2378" t="n">
        <v>15253</v>
      </c>
      <c r="Q2378" t="n">
        <v>12650</v>
      </c>
      <c r="R2378" t="n">
        <v>48.9</v>
      </c>
      <c r="S2378" t="n">
        <v>72.1</v>
      </c>
      <c r="T2378" t="n">
        <v>11.7</v>
      </c>
      <c r="U2378" t="n">
        <v>3.7</v>
      </c>
      <c r="V2378" t="n">
        <v>4</v>
      </c>
      <c r="W2378" t="n">
        <v>1.6</v>
      </c>
      <c r="X2378" t="n">
        <v>73</v>
      </c>
      <c r="Y2378" t="n">
        <v>39</v>
      </c>
      <c r="Z2378" t="n">
        <v>16</v>
      </c>
      <c r="AA2378" t="n">
        <v>3344</v>
      </c>
      <c r="AB2378" t="n">
        <v>48.2</v>
      </c>
      <c r="AC2378" t="n">
        <v>2869</v>
      </c>
      <c r="AD2378" t="n">
        <v>52.6</v>
      </c>
      <c r="AE2378" t="n">
        <v>29.5</v>
      </c>
      <c r="AF2378" t="n">
        <v>2064</v>
      </c>
      <c r="AG2378" t="n">
        <v>29</v>
      </c>
      <c r="AH2378" t="n">
        <v>69</v>
      </c>
      <c r="AI2378" t="n">
        <v>15292</v>
      </c>
      <c r="AJ2378" t="n">
        <v>12469</v>
      </c>
      <c r="AK2378" t="n">
        <v>12319</v>
      </c>
      <c r="AL2378" t="n">
        <v>14771</v>
      </c>
      <c r="AM2378" t="n">
        <v>17982</v>
      </c>
      <c r="AN2378" t="n">
        <v>19698</v>
      </c>
      <c r="AO2378" t="n">
        <v>402</v>
      </c>
      <c r="AP2378" t="n">
        <v>2073</v>
      </c>
      <c r="AQ2378" t="n">
        <v>504</v>
      </c>
      <c r="AR2378" t="n">
        <v>214</v>
      </c>
    </row>
    <row r="2379">
      <c r="A2379" t="n">
        <v>200846</v>
      </c>
      <c r="B2379" t="s">
        <v>3801</v>
      </c>
      <c r="C2379" t="s">
        <v>3802</v>
      </c>
      <c r="D2379" t="s">
        <v>3795</v>
      </c>
      <c r="E2379" t="s">
        <v>1434</v>
      </c>
      <c r="F2379" t="s">
        <v>173</v>
      </c>
      <c r="G2379" t="s">
        <v>149</v>
      </c>
      <c r="H2379" t="s">
        <v>174</v>
      </c>
      <c r="I2379" t="s">
        <v>205</v>
      </c>
      <c r="J2379" t="s">
        <v>168</v>
      </c>
      <c r="K2379" t="s">
        <v>176</v>
      </c>
      <c r="L2379" t="s">
        <v>155</v>
      </c>
      <c r="M2379" t="s">
        <v>155</v>
      </c>
      <c r="N2379" t="n">
        <v>-81.79</v>
      </c>
      <c r="O2379" t="n">
        <v>40.8615</v>
      </c>
      <c r="P2379" t="n">
        <v>1529</v>
      </c>
      <c r="Q2379" t="n">
        <v>1529</v>
      </c>
      <c r="R2379" t="n">
        <v>59.5</v>
      </c>
      <c r="S2379" t="n">
        <v>87.7</v>
      </c>
      <c r="T2379" t="n">
        <v>1.8</v>
      </c>
      <c r="U2379" t="n">
        <v>3.7</v>
      </c>
      <c r="V2379" t="n">
        <v>1.4</v>
      </c>
      <c r="W2379" t="n">
        <v>0.1</v>
      </c>
      <c r="X2379" t="n">
        <v>57</v>
      </c>
      <c r="Y2379" t="n">
        <v>44</v>
      </c>
      <c r="Z2379" t="n">
        <v>32</v>
      </c>
      <c r="AA2379" t="n">
        <v>219</v>
      </c>
      <c r="AB2379" t="n">
        <v>9.6</v>
      </c>
      <c r="AC2379"/>
      <c r="AD2379"/>
      <c r="AE2379"/>
      <c r="AF2379" t="n">
        <v>126</v>
      </c>
      <c r="AG2379" t="n">
        <v>14</v>
      </c>
      <c r="AH2379" t="n">
        <v>32</v>
      </c>
      <c r="AI2379" t="n">
        <v>8559</v>
      </c>
      <c r="AJ2379" t="n">
        <v>7557</v>
      </c>
      <c r="AK2379" t="n">
        <v>9864</v>
      </c>
      <c r="AL2379" t="n">
        <v>8908</v>
      </c>
      <c r="AM2379" t="n">
        <v>12779</v>
      </c>
      <c r="AN2379" t="n">
        <v>14159</v>
      </c>
      <c r="AO2379" t="n">
        <v>59</v>
      </c>
      <c r="AP2379" t="n">
        <v>55</v>
      </c>
      <c r="AQ2379"/>
      <c r="AR2379"/>
    </row>
    <row r="2380">
      <c r="A2380" t="n">
        <v>200873</v>
      </c>
      <c r="B2380" t="s">
        <v>3803</v>
      </c>
      <c r="C2380" t="s">
        <v>2413</v>
      </c>
      <c r="D2380" t="s">
        <v>3795</v>
      </c>
      <c r="E2380" t="s">
        <v>1434</v>
      </c>
      <c r="F2380" t="s">
        <v>162</v>
      </c>
      <c r="G2380" t="s">
        <v>163</v>
      </c>
      <c r="H2380" t="s">
        <v>150</v>
      </c>
      <c r="I2380" t="s">
        <v>205</v>
      </c>
      <c r="J2380" t="s">
        <v>164</v>
      </c>
      <c r="K2380" t="s">
        <v>209</v>
      </c>
      <c r="L2380" t="s">
        <v>155</v>
      </c>
      <c r="M2380" t="s">
        <v>155</v>
      </c>
      <c r="N2380" t="n">
        <v>-80.8612</v>
      </c>
      <c r="O2380" t="n">
        <v>40.8672</v>
      </c>
      <c r="P2380" t="n">
        <v>92</v>
      </c>
      <c r="Q2380" t="n">
        <v>92</v>
      </c>
      <c r="R2380" t="n">
        <v>44.6</v>
      </c>
      <c r="S2380" t="n">
        <v>88</v>
      </c>
      <c r="T2380" t="n">
        <v>2.2</v>
      </c>
      <c r="U2380" t="n">
        <v>0</v>
      </c>
      <c r="V2380" t="n">
        <v>0</v>
      </c>
      <c r="W2380" t="n">
        <v>1.1</v>
      </c>
      <c r="X2380" t="n">
        <v>57</v>
      </c>
      <c r="Y2380"/>
      <c r="Z2380" t="n">
        <v>6</v>
      </c>
      <c r="AA2380" t="n">
        <v>15</v>
      </c>
      <c r="AB2380" t="n">
        <v>40</v>
      </c>
      <c r="AC2380" t="n">
        <v>15</v>
      </c>
      <c r="AD2380" t="n">
        <v>26.7</v>
      </c>
      <c r="AE2380"/>
      <c r="AF2380" t="n">
        <v>15</v>
      </c>
      <c r="AG2380" t="n">
        <v>45</v>
      </c>
      <c r="AH2380" t="n">
        <v>93</v>
      </c>
      <c r="AI2380" t="n">
        <v>7034</v>
      </c>
      <c r="AJ2380" t="n">
        <v>5047</v>
      </c>
      <c r="AK2380" t="n">
        <v>5491</v>
      </c>
      <c r="AL2380" t="n">
        <v>7101</v>
      </c>
      <c r="AM2380" t="n">
        <v>12346</v>
      </c>
      <c r="AN2380"/>
      <c r="AO2380"/>
      <c r="AP2380" t="n">
        <v>7</v>
      </c>
      <c r="AQ2380"/>
      <c r="AR2380"/>
    </row>
    <row r="2381">
      <c r="A2381" t="n">
        <v>201034</v>
      </c>
      <c r="B2381" t="s">
        <v>3804</v>
      </c>
      <c r="C2381" t="s">
        <v>3805</v>
      </c>
      <c r="D2381" t="s">
        <v>3795</v>
      </c>
      <c r="E2381" t="s">
        <v>1434</v>
      </c>
      <c r="F2381" t="s">
        <v>216</v>
      </c>
      <c r="G2381" t="s">
        <v>149</v>
      </c>
      <c r="H2381" t="s">
        <v>200</v>
      </c>
      <c r="I2381" t="s">
        <v>186</v>
      </c>
      <c r="J2381" t="s">
        <v>164</v>
      </c>
      <c r="K2381"/>
      <c r="L2381" t="s">
        <v>155</v>
      </c>
      <c r="M2381" t="s">
        <v>155</v>
      </c>
      <c r="N2381" t="n">
        <v>-84.1492</v>
      </c>
      <c r="O2381" t="n">
        <v>40.693</v>
      </c>
      <c r="P2381" t="n">
        <v>1441</v>
      </c>
      <c r="Q2381" t="n">
        <v>1441</v>
      </c>
      <c r="R2381" t="n">
        <v>52.3</v>
      </c>
      <c r="S2381" t="n">
        <v>77</v>
      </c>
      <c r="T2381" t="n">
        <v>13.7</v>
      </c>
      <c r="U2381" t="n">
        <v>2.7</v>
      </c>
      <c r="V2381" t="n">
        <v>0.8</v>
      </c>
      <c r="W2381" t="n">
        <v>0</v>
      </c>
      <c r="X2381" t="n">
        <v>66</v>
      </c>
      <c r="Y2381" t="n">
        <v>68</v>
      </c>
      <c r="Z2381" t="n">
        <v>4</v>
      </c>
      <c r="AA2381"/>
      <c r="AB2381"/>
      <c r="AC2381"/>
      <c r="AD2381"/>
      <c r="AE2381"/>
      <c r="AF2381" t="n">
        <v>95</v>
      </c>
      <c r="AG2381" t="n">
        <v>10</v>
      </c>
      <c r="AH2381" t="n">
        <v>53</v>
      </c>
      <c r="AI2381" t="n">
        <v>579</v>
      </c>
      <c r="AJ2381"/>
      <c r="AK2381"/>
      <c r="AL2381"/>
      <c r="AM2381"/>
      <c r="AN2381"/>
      <c r="AO2381"/>
      <c r="AP2381"/>
      <c r="AQ2381"/>
      <c r="AR2381"/>
    </row>
    <row r="2382">
      <c r="A2382" t="n">
        <v>201061</v>
      </c>
      <c r="B2382" t="s">
        <v>3806</v>
      </c>
      <c r="C2382" t="s">
        <v>3807</v>
      </c>
      <c r="D2382" t="s">
        <v>3795</v>
      </c>
      <c r="E2382" t="s">
        <v>1434</v>
      </c>
      <c r="F2382" t="s">
        <v>162</v>
      </c>
      <c r="G2382" t="s">
        <v>163</v>
      </c>
      <c r="H2382" t="s">
        <v>150</v>
      </c>
      <c r="I2382" t="s">
        <v>151</v>
      </c>
      <c r="J2382" t="s">
        <v>164</v>
      </c>
      <c r="K2382" t="s">
        <v>209</v>
      </c>
      <c r="L2382" t="s">
        <v>155</v>
      </c>
      <c r="M2382" t="s">
        <v>155</v>
      </c>
      <c r="N2382" t="n">
        <v>-84.5139</v>
      </c>
      <c r="O2382" t="n">
        <v>39.1088</v>
      </c>
      <c r="P2382" t="n">
        <v>276</v>
      </c>
      <c r="Q2382" t="n">
        <v>273</v>
      </c>
      <c r="R2382" t="n">
        <v>74.4</v>
      </c>
      <c r="S2382" t="n">
        <v>61.9</v>
      </c>
      <c r="T2382" t="n">
        <v>21.2</v>
      </c>
      <c r="U2382" t="n">
        <v>4.4</v>
      </c>
      <c r="V2382" t="n">
        <v>1.5</v>
      </c>
      <c r="W2382" t="n">
        <v>1.1</v>
      </c>
      <c r="X2382" t="n">
        <v>62</v>
      </c>
      <c r="Y2382" t="n">
        <v>100</v>
      </c>
      <c r="Z2382" t="n">
        <v>11</v>
      </c>
      <c r="AA2382" t="n">
        <v>27</v>
      </c>
      <c r="AB2382" t="n">
        <v>44.4</v>
      </c>
      <c r="AC2382" t="n">
        <v>27</v>
      </c>
      <c r="AD2382" t="n">
        <v>44.4</v>
      </c>
      <c r="AE2382" t="n">
        <v>33.3</v>
      </c>
      <c r="AF2382" t="n">
        <v>88</v>
      </c>
      <c r="AG2382" t="n">
        <v>48</v>
      </c>
      <c r="AH2382" t="n">
        <v>100</v>
      </c>
      <c r="AI2382" t="n">
        <v>28899</v>
      </c>
      <c r="AJ2382" t="n">
        <v>41956</v>
      </c>
      <c r="AK2382" t="n">
        <v>43783</v>
      </c>
      <c r="AL2382" t="n">
        <v>45726</v>
      </c>
      <c r="AM2382" t="n">
        <v>32677</v>
      </c>
      <c r="AN2382" t="n">
        <v>32576</v>
      </c>
      <c r="AO2382" t="n">
        <v>1</v>
      </c>
      <c r="AP2382" t="n">
        <v>34</v>
      </c>
      <c r="AQ2382" t="n">
        <v>1</v>
      </c>
      <c r="AR2382"/>
    </row>
    <row r="2383">
      <c r="A2383" t="n">
        <v>201098</v>
      </c>
      <c r="B2383" t="s">
        <v>3808</v>
      </c>
      <c r="C2383" t="s">
        <v>1980</v>
      </c>
      <c r="D2383" t="s">
        <v>3795</v>
      </c>
      <c r="E2383" t="s">
        <v>1434</v>
      </c>
      <c r="F2383" t="s">
        <v>216</v>
      </c>
      <c r="G2383" t="s">
        <v>149</v>
      </c>
      <c r="H2383" t="s">
        <v>200</v>
      </c>
      <c r="I2383" t="s">
        <v>205</v>
      </c>
      <c r="J2383" t="s">
        <v>164</v>
      </c>
      <c r="K2383"/>
      <c r="L2383" t="s">
        <v>155</v>
      </c>
      <c r="M2383" t="s">
        <v>155</v>
      </c>
      <c r="N2383" t="n">
        <v>-82.2668</v>
      </c>
      <c r="O2383" t="n">
        <v>40.801</v>
      </c>
      <c r="P2383" t="n">
        <v>47</v>
      </c>
      <c r="Q2383" t="n">
        <v>47</v>
      </c>
      <c r="R2383" t="n">
        <v>59.6</v>
      </c>
      <c r="S2383" t="n">
        <v>83</v>
      </c>
      <c r="T2383" t="n">
        <v>6.4</v>
      </c>
      <c r="U2383" t="n">
        <v>0</v>
      </c>
      <c r="V2383" t="n">
        <v>0</v>
      </c>
      <c r="W2383" t="n">
        <v>0</v>
      </c>
      <c r="X2383" t="n">
        <v>100</v>
      </c>
      <c r="Y2383" t="n">
        <v>100</v>
      </c>
      <c r="Z2383" t="n">
        <v>8</v>
      </c>
      <c r="AA2383"/>
      <c r="AB2383"/>
      <c r="AC2383"/>
      <c r="AD2383"/>
      <c r="AE2383"/>
      <c r="AF2383" t="n">
        <v>6</v>
      </c>
      <c r="AG2383" t="n">
        <v>43</v>
      </c>
      <c r="AH2383" t="n">
        <v>80</v>
      </c>
      <c r="AI2383" t="n">
        <v>13904</v>
      </c>
      <c r="AJ2383" t="n">
        <v>14294</v>
      </c>
      <c r="AK2383" t="n">
        <v>15276</v>
      </c>
      <c r="AL2383" t="n">
        <v>16888</v>
      </c>
      <c r="AM2383"/>
      <c r="AN2383"/>
      <c r="AO2383"/>
      <c r="AP2383"/>
      <c r="AQ2383"/>
      <c r="AR2383"/>
    </row>
    <row r="2384">
      <c r="A2384" t="n">
        <v>201104</v>
      </c>
      <c r="B2384" t="s">
        <v>3809</v>
      </c>
      <c r="C2384" t="s">
        <v>1980</v>
      </c>
      <c r="D2384" t="s">
        <v>3795</v>
      </c>
      <c r="E2384" t="s">
        <v>1434</v>
      </c>
      <c r="F2384" t="s">
        <v>162</v>
      </c>
      <c r="G2384" t="s">
        <v>163</v>
      </c>
      <c r="H2384" t="s">
        <v>150</v>
      </c>
      <c r="I2384" t="s">
        <v>175</v>
      </c>
      <c r="J2384" t="s">
        <v>168</v>
      </c>
      <c r="K2384" t="s">
        <v>153</v>
      </c>
      <c r="L2384" t="s">
        <v>155</v>
      </c>
      <c r="M2384" t="s">
        <v>155</v>
      </c>
      <c r="N2384" t="n">
        <v>-82.3211</v>
      </c>
      <c r="O2384" t="n">
        <v>40.8618</v>
      </c>
      <c r="P2384" t="n">
        <v>5286</v>
      </c>
      <c r="Q2384" t="n">
        <v>3769</v>
      </c>
      <c r="R2384" t="n">
        <v>57.7</v>
      </c>
      <c r="S2384" t="n">
        <v>77.2</v>
      </c>
      <c r="T2384" t="n">
        <v>9.1</v>
      </c>
      <c r="U2384" t="n">
        <v>3.6</v>
      </c>
      <c r="V2384" t="n">
        <v>1.2</v>
      </c>
      <c r="W2384" t="n">
        <v>2.3</v>
      </c>
      <c r="X2384" t="n">
        <v>72</v>
      </c>
      <c r="Y2384" t="n">
        <v>24</v>
      </c>
      <c r="Z2384" t="n">
        <v>15</v>
      </c>
      <c r="AA2384" t="n">
        <v>614</v>
      </c>
      <c r="AB2384" t="n">
        <v>60.6</v>
      </c>
      <c r="AC2384" t="n">
        <v>614</v>
      </c>
      <c r="AD2384" t="n">
        <v>60.6</v>
      </c>
      <c r="AE2384" t="n">
        <v>48.5</v>
      </c>
      <c r="AF2384" t="n">
        <v>486</v>
      </c>
      <c r="AG2384" t="n">
        <v>28</v>
      </c>
      <c r="AH2384" t="n">
        <v>68</v>
      </c>
      <c r="AI2384" t="n">
        <v>21971</v>
      </c>
      <c r="AJ2384" t="n">
        <v>20158</v>
      </c>
      <c r="AK2384" t="n">
        <v>20838</v>
      </c>
      <c r="AL2384" t="n">
        <v>22000</v>
      </c>
      <c r="AM2384" t="n">
        <v>23402</v>
      </c>
      <c r="AN2384" t="n">
        <v>22527</v>
      </c>
      <c r="AO2384" t="n">
        <v>137</v>
      </c>
      <c r="AP2384" t="n">
        <v>542</v>
      </c>
      <c r="AQ2384" t="n">
        <v>381</v>
      </c>
      <c r="AR2384" t="n">
        <v>23</v>
      </c>
    </row>
    <row r="2385">
      <c r="A2385" t="n">
        <v>201131</v>
      </c>
      <c r="B2385" t="s">
        <v>3810</v>
      </c>
      <c r="C2385" t="s">
        <v>3811</v>
      </c>
      <c r="D2385" t="s">
        <v>3795</v>
      </c>
      <c r="E2385" t="s">
        <v>1434</v>
      </c>
      <c r="F2385" t="s">
        <v>216</v>
      </c>
      <c r="G2385" t="s">
        <v>149</v>
      </c>
      <c r="H2385" t="s">
        <v>200</v>
      </c>
      <c r="I2385" t="s">
        <v>205</v>
      </c>
      <c r="J2385" t="s">
        <v>164</v>
      </c>
      <c r="K2385"/>
      <c r="L2385" t="s">
        <v>155</v>
      </c>
      <c r="M2385" t="s">
        <v>155</v>
      </c>
      <c r="N2385" t="n">
        <v>-80.733</v>
      </c>
      <c r="O2385" t="n">
        <v>41.7469</v>
      </c>
      <c r="P2385" t="n">
        <v>167</v>
      </c>
      <c r="Q2385" t="n">
        <v>167</v>
      </c>
      <c r="R2385" t="n">
        <v>65.9</v>
      </c>
      <c r="S2385" t="n">
        <v>88.6</v>
      </c>
      <c r="T2385" t="n">
        <v>3</v>
      </c>
      <c r="U2385" t="n">
        <v>1.8</v>
      </c>
      <c r="V2385" t="n">
        <v>1.2</v>
      </c>
      <c r="W2385" t="n">
        <v>0</v>
      </c>
      <c r="X2385" t="n">
        <v>55</v>
      </c>
      <c r="Y2385" t="n">
        <v>82</v>
      </c>
      <c r="Z2385" t="n">
        <v>10</v>
      </c>
      <c r="AA2385"/>
      <c r="AB2385"/>
      <c r="AC2385"/>
      <c r="AD2385"/>
      <c r="AE2385"/>
      <c r="AF2385" t="n">
        <v>71</v>
      </c>
      <c r="AG2385" t="n">
        <v>26</v>
      </c>
      <c r="AH2385" t="n">
        <v>27</v>
      </c>
      <c r="AI2385" t="n">
        <v>9422</v>
      </c>
      <c r="AJ2385" t="n">
        <v>10416</v>
      </c>
      <c r="AK2385" t="n">
        <v>6278</v>
      </c>
      <c r="AL2385" t="n">
        <v>9867</v>
      </c>
      <c r="AM2385"/>
      <c r="AN2385"/>
      <c r="AO2385"/>
      <c r="AP2385"/>
      <c r="AQ2385"/>
      <c r="AR2385"/>
    </row>
    <row r="2386">
      <c r="A2386" t="n">
        <v>201140</v>
      </c>
      <c r="B2386" t="s">
        <v>3812</v>
      </c>
      <c r="C2386" t="s">
        <v>3807</v>
      </c>
      <c r="D2386" t="s">
        <v>3795</v>
      </c>
      <c r="E2386" t="s">
        <v>1434</v>
      </c>
      <c r="F2386" t="s">
        <v>162</v>
      </c>
      <c r="G2386" t="s">
        <v>163</v>
      </c>
      <c r="H2386" t="s">
        <v>150</v>
      </c>
      <c r="I2386" t="s">
        <v>151</v>
      </c>
      <c r="J2386" t="s">
        <v>164</v>
      </c>
      <c r="K2386" t="s">
        <v>209</v>
      </c>
      <c r="L2386" t="s">
        <v>155</v>
      </c>
      <c r="M2386" t="s">
        <v>155</v>
      </c>
      <c r="N2386" t="n">
        <v>-84.3719</v>
      </c>
      <c r="O2386" t="n">
        <v>39.0829</v>
      </c>
      <c r="P2386" t="n">
        <v>167</v>
      </c>
      <c r="Q2386" t="n">
        <v>46</v>
      </c>
      <c r="R2386" t="n">
        <v>15.2</v>
      </c>
      <c r="S2386" t="n">
        <v>95.7</v>
      </c>
      <c r="T2386" t="n">
        <v>0</v>
      </c>
      <c r="U2386" t="n">
        <v>2.2</v>
      </c>
      <c r="V2386" t="n">
        <v>0</v>
      </c>
      <c r="W2386" t="n">
        <v>0</v>
      </c>
      <c r="X2386"/>
      <c r="Y2386"/>
      <c r="Z2386" t="n">
        <v>8</v>
      </c>
      <c r="AA2386"/>
      <c r="AB2386"/>
      <c r="AC2386"/>
      <c r="AD2386"/>
      <c r="AE2386"/>
      <c r="AF2386" t="n">
        <v>0</v>
      </c>
      <c r="AG2386" t="n">
        <v>0</v>
      </c>
      <c r="AH2386" t="n">
        <v>11</v>
      </c>
      <c r="AI2386"/>
      <c r="AJ2386"/>
      <c r="AK2386"/>
      <c r="AL2386"/>
      <c r="AM2386"/>
      <c r="AN2386"/>
      <c r="AO2386"/>
      <c r="AP2386"/>
      <c r="AQ2386" t="n">
        <v>18</v>
      </c>
      <c r="AR2386"/>
    </row>
    <row r="2387">
      <c r="A2387" t="n">
        <v>201159</v>
      </c>
      <c r="B2387" t="s">
        <v>3813</v>
      </c>
      <c r="C2387" t="s">
        <v>3814</v>
      </c>
      <c r="D2387" t="s">
        <v>3795</v>
      </c>
      <c r="E2387" t="s">
        <v>1434</v>
      </c>
      <c r="F2387" t="s">
        <v>216</v>
      </c>
      <c r="G2387" t="s">
        <v>149</v>
      </c>
      <c r="H2387" t="s">
        <v>200</v>
      </c>
      <c r="I2387" t="s">
        <v>186</v>
      </c>
      <c r="J2387" t="s">
        <v>164</v>
      </c>
      <c r="K2387"/>
      <c r="L2387" t="s">
        <v>155</v>
      </c>
      <c r="M2387" t="s">
        <v>155</v>
      </c>
      <c r="N2387" t="n">
        <v>-81.2438</v>
      </c>
      <c r="O2387" t="n">
        <v>41.6492</v>
      </c>
      <c r="P2387" t="n">
        <v>369</v>
      </c>
      <c r="Q2387" t="n">
        <v>369</v>
      </c>
      <c r="R2387" t="n">
        <v>29.3</v>
      </c>
      <c r="S2387" t="n">
        <v>83.5</v>
      </c>
      <c r="T2387" t="n">
        <v>6.2</v>
      </c>
      <c r="U2387" t="n">
        <v>6.2</v>
      </c>
      <c r="V2387" t="n">
        <v>0.8</v>
      </c>
      <c r="W2387" t="n">
        <v>0</v>
      </c>
      <c r="X2387" t="n">
        <v>87</v>
      </c>
      <c r="Y2387" t="n">
        <v>96</v>
      </c>
      <c r="Z2387" t="n">
        <v>10</v>
      </c>
      <c r="AA2387"/>
      <c r="AB2387"/>
      <c r="AC2387"/>
      <c r="AD2387"/>
      <c r="AE2387"/>
      <c r="AF2387" t="n">
        <v>210</v>
      </c>
      <c r="AG2387" t="n">
        <v>12</v>
      </c>
      <c r="AH2387" t="n">
        <v>37</v>
      </c>
      <c r="AI2387" t="n">
        <v>6805</v>
      </c>
      <c r="AJ2387" t="n">
        <v>6907</v>
      </c>
      <c r="AK2387"/>
      <c r="AL2387" t="n">
        <v>9021</v>
      </c>
      <c r="AM2387"/>
      <c r="AN2387"/>
      <c r="AO2387"/>
      <c r="AP2387"/>
      <c r="AQ2387"/>
      <c r="AR2387"/>
    </row>
    <row r="2388">
      <c r="A2388" t="n">
        <v>201177</v>
      </c>
      <c r="B2388" t="s">
        <v>3815</v>
      </c>
      <c r="C2388" t="s">
        <v>1506</v>
      </c>
      <c r="D2388" t="s">
        <v>3795</v>
      </c>
      <c r="E2388" t="s">
        <v>1434</v>
      </c>
      <c r="F2388" t="s">
        <v>162</v>
      </c>
      <c r="G2388" t="s">
        <v>163</v>
      </c>
      <c r="H2388" t="s">
        <v>150</v>
      </c>
      <c r="I2388" t="s">
        <v>151</v>
      </c>
      <c r="J2388" t="s">
        <v>164</v>
      </c>
      <c r="K2388" t="s">
        <v>209</v>
      </c>
      <c r="L2388" t="s">
        <v>155</v>
      </c>
      <c r="M2388" t="s">
        <v>155</v>
      </c>
      <c r="N2388" t="n">
        <v>-81.4041</v>
      </c>
      <c r="O2388" t="n">
        <v>40.7962</v>
      </c>
      <c r="P2388" t="n">
        <v>318</v>
      </c>
      <c r="Q2388" t="n">
        <v>318</v>
      </c>
      <c r="R2388" t="n">
        <v>92.1</v>
      </c>
      <c r="S2388" t="n">
        <v>80.8</v>
      </c>
      <c r="T2388" t="n">
        <v>8.8</v>
      </c>
      <c r="U2388" t="n">
        <v>2.8</v>
      </c>
      <c r="V2388" t="n">
        <v>1.6</v>
      </c>
      <c r="W2388" t="n">
        <v>0</v>
      </c>
      <c r="X2388" t="n">
        <v>61</v>
      </c>
      <c r="Y2388"/>
      <c r="Z2388" t="n">
        <v>7</v>
      </c>
      <c r="AA2388" t="n">
        <v>27</v>
      </c>
      <c r="AB2388" t="n">
        <v>51.9</v>
      </c>
      <c r="AC2388" t="n">
        <v>7</v>
      </c>
      <c r="AD2388" t="n">
        <v>57.1</v>
      </c>
      <c r="AE2388" t="n">
        <v>57.1</v>
      </c>
      <c r="AF2388" t="n">
        <v>45</v>
      </c>
      <c r="AG2388" t="n">
        <v>37</v>
      </c>
      <c r="AH2388" t="n">
        <v>72</v>
      </c>
      <c r="AI2388" t="n">
        <v>21470</v>
      </c>
      <c r="AJ2388" t="n">
        <v>20049</v>
      </c>
      <c r="AK2388" t="n">
        <v>19483</v>
      </c>
      <c r="AL2388" t="n">
        <v>19329</v>
      </c>
      <c r="AM2388" t="n">
        <v>24682</v>
      </c>
      <c r="AN2388" t="n">
        <v>26427</v>
      </c>
      <c r="AO2388" t="n">
        <v>26</v>
      </c>
      <c r="AP2388" t="n">
        <v>44</v>
      </c>
      <c r="AQ2388"/>
      <c r="AR2388"/>
    </row>
    <row r="2389">
      <c r="A2389" t="n">
        <v>201195</v>
      </c>
      <c r="B2389" t="s">
        <v>3816</v>
      </c>
      <c r="C2389" t="s">
        <v>1984</v>
      </c>
      <c r="D2389" t="s">
        <v>3795</v>
      </c>
      <c r="E2389" t="s">
        <v>1434</v>
      </c>
      <c r="F2389" t="s">
        <v>162</v>
      </c>
      <c r="G2389" t="s">
        <v>163</v>
      </c>
      <c r="H2389" t="s">
        <v>150</v>
      </c>
      <c r="I2389" t="s">
        <v>186</v>
      </c>
      <c r="J2389" t="s">
        <v>168</v>
      </c>
      <c r="K2389" t="s">
        <v>153</v>
      </c>
      <c r="L2389" t="s">
        <v>155</v>
      </c>
      <c r="M2389" t="s">
        <v>155</v>
      </c>
      <c r="N2389" t="n">
        <v>-81.8511</v>
      </c>
      <c r="O2389" t="n">
        <v>41.373</v>
      </c>
      <c r="P2389" t="n">
        <v>3715</v>
      </c>
      <c r="Q2389" t="n">
        <v>2918</v>
      </c>
      <c r="R2389" t="n">
        <v>55.2</v>
      </c>
      <c r="S2389" t="n">
        <v>76.7</v>
      </c>
      <c r="T2389" t="n">
        <v>6.9</v>
      </c>
      <c r="U2389" t="n">
        <v>6.9</v>
      </c>
      <c r="V2389" t="n">
        <v>2.1</v>
      </c>
      <c r="W2389" t="n">
        <v>1.5</v>
      </c>
      <c r="X2389" t="n">
        <v>85</v>
      </c>
      <c r="Y2389" t="n">
        <v>100</v>
      </c>
      <c r="Z2389" t="n">
        <v>9</v>
      </c>
      <c r="AA2389" t="n">
        <v>685</v>
      </c>
      <c r="AB2389" t="n">
        <v>68.6</v>
      </c>
      <c r="AC2389" t="n">
        <v>685</v>
      </c>
      <c r="AD2389" t="n">
        <v>68.6</v>
      </c>
      <c r="AE2389" t="n">
        <v>58.5</v>
      </c>
      <c r="AF2389" t="n">
        <v>642</v>
      </c>
      <c r="AG2389" t="n">
        <v>28</v>
      </c>
      <c r="AH2389" t="n">
        <v>97</v>
      </c>
      <c r="AI2389" t="n">
        <v>28190</v>
      </c>
      <c r="AJ2389" t="n">
        <v>22095</v>
      </c>
      <c r="AK2389" t="n">
        <v>21648</v>
      </c>
      <c r="AL2389" t="n">
        <v>23535</v>
      </c>
      <c r="AM2389" t="n">
        <v>27515</v>
      </c>
      <c r="AN2389" t="n">
        <v>30725</v>
      </c>
      <c r="AO2389"/>
      <c r="AP2389" t="n">
        <v>622</v>
      </c>
      <c r="AQ2389" t="n">
        <v>212</v>
      </c>
      <c r="AR2389"/>
    </row>
    <row r="2390">
      <c r="A2390" t="n">
        <v>201283</v>
      </c>
      <c r="B2390" t="s">
        <v>3817</v>
      </c>
      <c r="C2390" t="s">
        <v>3818</v>
      </c>
      <c r="D2390" t="s">
        <v>3795</v>
      </c>
      <c r="E2390" t="s">
        <v>1434</v>
      </c>
      <c r="F2390" t="s">
        <v>173</v>
      </c>
      <c r="G2390" t="s">
        <v>149</v>
      </c>
      <c r="H2390" t="s">
        <v>174</v>
      </c>
      <c r="I2390" t="s">
        <v>205</v>
      </c>
      <c r="J2390" t="s">
        <v>164</v>
      </c>
      <c r="K2390" t="s">
        <v>176</v>
      </c>
      <c r="L2390" t="s">
        <v>155</v>
      </c>
      <c r="M2390" t="s">
        <v>155</v>
      </c>
      <c r="N2390" t="n">
        <v>-80.9649</v>
      </c>
      <c r="O2390" t="n">
        <v>40.0769</v>
      </c>
      <c r="P2390" t="n">
        <v>897</v>
      </c>
      <c r="Q2390" t="n">
        <v>897</v>
      </c>
      <c r="R2390" t="n">
        <v>65.8</v>
      </c>
      <c r="S2390" t="n">
        <v>92.5</v>
      </c>
      <c r="T2390" t="n">
        <v>1.3</v>
      </c>
      <c r="U2390" t="n">
        <v>2</v>
      </c>
      <c r="V2390" t="n">
        <v>0.7</v>
      </c>
      <c r="W2390" t="n">
        <v>0</v>
      </c>
      <c r="X2390" t="n">
        <v>61</v>
      </c>
      <c r="Y2390" t="n">
        <v>52</v>
      </c>
      <c r="Z2390" t="n">
        <v>13</v>
      </c>
      <c r="AA2390" t="n">
        <v>122</v>
      </c>
      <c r="AB2390" t="n">
        <v>38.5</v>
      </c>
      <c r="AC2390"/>
      <c r="AD2390"/>
      <c r="AE2390"/>
      <c r="AF2390" t="n">
        <v>121</v>
      </c>
      <c r="AG2390" t="n">
        <v>31</v>
      </c>
      <c r="AH2390" t="n">
        <v>47</v>
      </c>
      <c r="AI2390" t="n">
        <v>6260</v>
      </c>
      <c r="AJ2390" t="n">
        <v>4732</v>
      </c>
      <c r="AK2390" t="n">
        <v>5324</v>
      </c>
      <c r="AL2390" t="n">
        <v>6493</v>
      </c>
      <c r="AM2390" t="n">
        <v>8778</v>
      </c>
      <c r="AN2390" t="n">
        <v>7401</v>
      </c>
      <c r="AO2390" t="n">
        <v>115</v>
      </c>
      <c r="AP2390"/>
      <c r="AQ2390"/>
      <c r="AR2390"/>
    </row>
    <row r="2391">
      <c r="A2391" t="n">
        <v>201371</v>
      </c>
      <c r="B2391" t="s">
        <v>3819</v>
      </c>
      <c r="C2391" t="s">
        <v>3820</v>
      </c>
      <c r="D2391" t="s">
        <v>3795</v>
      </c>
      <c r="E2391" t="s">
        <v>1434</v>
      </c>
      <c r="F2391" t="s">
        <v>162</v>
      </c>
      <c r="G2391" t="s">
        <v>163</v>
      </c>
      <c r="H2391" t="s">
        <v>150</v>
      </c>
      <c r="I2391" t="s">
        <v>205</v>
      </c>
      <c r="J2391" t="s">
        <v>164</v>
      </c>
      <c r="K2391" t="s">
        <v>179</v>
      </c>
      <c r="L2391" t="s">
        <v>155</v>
      </c>
      <c r="M2391" t="s">
        <v>155</v>
      </c>
      <c r="N2391" t="n">
        <v>-83.8994</v>
      </c>
      <c r="O2391" t="n">
        <v>40.8956</v>
      </c>
      <c r="P2391" t="n">
        <v>800</v>
      </c>
      <c r="Q2391" t="n">
        <v>686</v>
      </c>
      <c r="R2391" t="n">
        <v>46.6</v>
      </c>
      <c r="S2391" t="n">
        <v>73</v>
      </c>
      <c r="T2391" t="n">
        <v>13.8</v>
      </c>
      <c r="U2391" t="n">
        <v>2.9</v>
      </c>
      <c r="V2391" t="n">
        <v>0.4</v>
      </c>
      <c r="W2391" t="n">
        <v>2.8</v>
      </c>
      <c r="X2391" t="n">
        <v>67</v>
      </c>
      <c r="Y2391"/>
      <c r="Z2391" t="n">
        <v>10</v>
      </c>
      <c r="AA2391" t="n">
        <v>210</v>
      </c>
      <c r="AB2391" t="n">
        <v>49.5</v>
      </c>
      <c r="AC2391" t="n">
        <v>210</v>
      </c>
      <c r="AD2391" t="n">
        <v>49.5</v>
      </c>
      <c r="AE2391" t="n">
        <v>46.7</v>
      </c>
      <c r="AF2391" t="n">
        <v>162</v>
      </c>
      <c r="AG2391" t="n">
        <v>37</v>
      </c>
      <c r="AH2391" t="n">
        <v>96</v>
      </c>
      <c r="AI2391" t="n">
        <v>21299</v>
      </c>
      <c r="AJ2391" t="n">
        <v>16521</v>
      </c>
      <c r="AK2391" t="n">
        <v>16667</v>
      </c>
      <c r="AL2391" t="n">
        <v>18013</v>
      </c>
      <c r="AM2391" t="n">
        <v>23361</v>
      </c>
      <c r="AN2391" t="n">
        <v>13482</v>
      </c>
      <c r="AO2391"/>
      <c r="AP2391" t="n">
        <v>159</v>
      </c>
      <c r="AQ2391" t="n">
        <v>28</v>
      </c>
      <c r="AR2391"/>
    </row>
    <row r="2392">
      <c r="A2392" t="n">
        <v>201432</v>
      </c>
      <c r="B2392" t="s">
        <v>3821</v>
      </c>
      <c r="C2392" t="s">
        <v>3822</v>
      </c>
      <c r="D2392" t="s">
        <v>3795</v>
      </c>
      <c r="E2392" t="s">
        <v>1434</v>
      </c>
      <c r="F2392" t="s">
        <v>148</v>
      </c>
      <c r="G2392" t="s">
        <v>149</v>
      </c>
      <c r="H2392" t="s">
        <v>150</v>
      </c>
      <c r="I2392" t="s">
        <v>205</v>
      </c>
      <c r="J2392" t="s">
        <v>168</v>
      </c>
      <c r="K2392" t="s">
        <v>176</v>
      </c>
      <c r="L2392" t="s">
        <v>155</v>
      </c>
      <c r="M2392" t="s">
        <v>155</v>
      </c>
      <c r="N2392" t="n">
        <v>-82.5943</v>
      </c>
      <c r="O2392" t="n">
        <v>41.3976</v>
      </c>
      <c r="P2392" t="n">
        <v>2295</v>
      </c>
      <c r="Q2392" t="n">
        <v>2295</v>
      </c>
      <c r="R2392" t="n">
        <v>62.7</v>
      </c>
      <c r="S2392" t="n">
        <v>74.4</v>
      </c>
      <c r="T2392" t="n">
        <v>8</v>
      </c>
      <c r="U2392" t="n">
        <v>7.2</v>
      </c>
      <c r="V2392" t="n">
        <v>0.5</v>
      </c>
      <c r="W2392" t="n">
        <v>0</v>
      </c>
      <c r="X2392" t="n">
        <v>56</v>
      </c>
      <c r="Y2392" t="n">
        <v>44</v>
      </c>
      <c r="Z2392" t="n">
        <v>16</v>
      </c>
      <c r="AA2392" t="n">
        <v>364</v>
      </c>
      <c r="AB2392" t="n">
        <v>10.2</v>
      </c>
      <c r="AC2392"/>
      <c r="AD2392"/>
      <c r="AE2392"/>
      <c r="AF2392" t="n">
        <v>479</v>
      </c>
      <c r="AG2392" t="n">
        <v>26</v>
      </c>
      <c r="AH2392" t="n">
        <v>35</v>
      </c>
      <c r="AI2392" t="n">
        <v>16169</v>
      </c>
      <c r="AJ2392" t="n">
        <v>15172</v>
      </c>
      <c r="AK2392" t="n">
        <v>15830</v>
      </c>
      <c r="AL2392" t="n">
        <v>18458</v>
      </c>
      <c r="AM2392" t="n">
        <v>20780</v>
      </c>
      <c r="AN2392" t="n">
        <v>21284</v>
      </c>
      <c r="AO2392" t="n">
        <v>240</v>
      </c>
      <c r="AP2392" t="n">
        <v>54</v>
      </c>
      <c r="AQ2392"/>
      <c r="AR2392"/>
    </row>
    <row r="2393">
      <c r="A2393" t="n">
        <v>201441</v>
      </c>
      <c r="B2393" t="s">
        <v>3823</v>
      </c>
      <c r="C2393" t="s">
        <v>1986</v>
      </c>
      <c r="D2393" t="s">
        <v>3795</v>
      </c>
      <c r="E2393" t="s">
        <v>1434</v>
      </c>
      <c r="F2393" t="s">
        <v>148</v>
      </c>
      <c r="G2393" t="s">
        <v>149</v>
      </c>
      <c r="H2393" t="s">
        <v>150</v>
      </c>
      <c r="I2393" t="s">
        <v>175</v>
      </c>
      <c r="J2393" t="s">
        <v>238</v>
      </c>
      <c r="K2393" t="s">
        <v>159</v>
      </c>
      <c r="L2393" t="s">
        <v>155</v>
      </c>
      <c r="M2393" t="s">
        <v>155</v>
      </c>
      <c r="N2393" t="n">
        <v>-83.6409</v>
      </c>
      <c r="O2393" t="n">
        <v>41.3755</v>
      </c>
      <c r="P2393" t="n">
        <v>19989</v>
      </c>
      <c r="Q2393" t="n">
        <v>15753</v>
      </c>
      <c r="R2393" t="n">
        <v>56.4</v>
      </c>
      <c r="S2393" t="n">
        <v>77.3</v>
      </c>
      <c r="T2393" t="n">
        <v>6.2</v>
      </c>
      <c r="U2393" t="n">
        <v>4.8</v>
      </c>
      <c r="V2393" t="n">
        <v>1.4</v>
      </c>
      <c r="W2393" t="n">
        <v>3.2</v>
      </c>
      <c r="X2393" t="n">
        <v>80</v>
      </c>
      <c r="Y2393" t="n">
        <v>44</v>
      </c>
      <c r="Z2393" t="n">
        <v>17</v>
      </c>
      <c r="AA2393" t="n">
        <v>3285</v>
      </c>
      <c r="AB2393" t="n">
        <v>62.8</v>
      </c>
      <c r="AC2393" t="n">
        <v>3285</v>
      </c>
      <c r="AD2393" t="n">
        <v>62.3</v>
      </c>
      <c r="AE2393" t="n">
        <v>49</v>
      </c>
      <c r="AF2393" t="n">
        <v>2921</v>
      </c>
      <c r="AG2393" t="n">
        <v>23</v>
      </c>
      <c r="AH2393" t="n">
        <v>69</v>
      </c>
      <c r="AI2393" t="n">
        <v>20987</v>
      </c>
      <c r="AJ2393" t="n">
        <v>15611</v>
      </c>
      <c r="AK2393" t="n">
        <v>16496</v>
      </c>
      <c r="AL2393" t="n">
        <v>20316</v>
      </c>
      <c r="AM2393" t="n">
        <v>23010</v>
      </c>
      <c r="AN2393" t="n">
        <v>23945</v>
      </c>
      <c r="AO2393"/>
      <c r="AP2393" t="n">
        <v>2886</v>
      </c>
      <c r="AQ2393" t="n">
        <v>1220</v>
      </c>
      <c r="AR2393" t="n">
        <v>81</v>
      </c>
    </row>
    <row r="2394">
      <c r="A2394" t="n">
        <v>201469</v>
      </c>
      <c r="B2394" t="s">
        <v>3824</v>
      </c>
      <c r="C2394" t="s">
        <v>3825</v>
      </c>
      <c r="D2394" t="s">
        <v>3795</v>
      </c>
      <c r="E2394" t="s">
        <v>1434</v>
      </c>
      <c r="F2394" t="s">
        <v>162</v>
      </c>
      <c r="G2394" t="s">
        <v>163</v>
      </c>
      <c r="H2394" t="s">
        <v>150</v>
      </c>
      <c r="I2394" t="s">
        <v>186</v>
      </c>
      <c r="J2394" t="s">
        <v>164</v>
      </c>
      <c r="K2394" t="s">
        <v>176</v>
      </c>
      <c r="L2394" t="s">
        <v>155</v>
      </c>
      <c r="M2394" t="s">
        <v>155</v>
      </c>
      <c r="N2394" t="n">
        <v>-81.7818</v>
      </c>
      <c r="O2394" t="n">
        <v>41.4046</v>
      </c>
      <c r="P2394" t="n">
        <v>791</v>
      </c>
      <c r="Q2394" t="n">
        <v>791</v>
      </c>
      <c r="R2394" t="n">
        <v>80</v>
      </c>
      <c r="S2394" t="n">
        <v>41.7</v>
      </c>
      <c r="T2394" t="n">
        <v>40.2</v>
      </c>
      <c r="U2394" t="n">
        <v>7.3</v>
      </c>
      <c r="V2394" t="n">
        <v>1.4</v>
      </c>
      <c r="W2394" t="n">
        <v>0.1</v>
      </c>
      <c r="X2394" t="n">
        <v>0</v>
      </c>
      <c r="Y2394"/>
      <c r="Z2394" t="n">
        <v>10</v>
      </c>
      <c r="AA2394" t="n">
        <v>58</v>
      </c>
      <c r="AB2394" t="n">
        <v>20.7</v>
      </c>
      <c r="AC2394"/>
      <c r="AD2394"/>
      <c r="AE2394"/>
      <c r="AF2394" t="n">
        <v>60</v>
      </c>
      <c r="AG2394" t="n">
        <v>68</v>
      </c>
      <c r="AH2394" t="n">
        <v>95</v>
      </c>
      <c r="AI2394" t="n">
        <v>13740</v>
      </c>
      <c r="AJ2394" t="n">
        <v>13837</v>
      </c>
      <c r="AK2394" t="n">
        <v>11134</v>
      </c>
      <c r="AL2394" t="n">
        <v>17647</v>
      </c>
      <c r="AM2394" t="n">
        <v>16627</v>
      </c>
      <c r="AN2394" t="n">
        <v>17535</v>
      </c>
      <c r="AO2394" t="n">
        <v>136</v>
      </c>
      <c r="AP2394" t="n">
        <v>22</v>
      </c>
      <c r="AQ2394"/>
      <c r="AR2394"/>
    </row>
    <row r="2395">
      <c r="A2395" t="n">
        <v>201478</v>
      </c>
      <c r="B2395" t="s">
        <v>3826</v>
      </c>
      <c r="C2395" t="s">
        <v>3827</v>
      </c>
      <c r="D2395" t="s">
        <v>3795</v>
      </c>
      <c r="E2395" t="s">
        <v>1434</v>
      </c>
      <c r="F2395" t="s">
        <v>216</v>
      </c>
      <c r="G2395" t="s">
        <v>149</v>
      </c>
      <c r="H2395" t="s">
        <v>200</v>
      </c>
      <c r="I2395" t="s">
        <v>205</v>
      </c>
      <c r="J2395" t="s">
        <v>164</v>
      </c>
      <c r="K2395"/>
      <c r="L2395" t="s">
        <v>155</v>
      </c>
      <c r="M2395" t="s">
        <v>155</v>
      </c>
      <c r="N2395" t="n">
        <v>-82.388</v>
      </c>
      <c r="O2395" t="n">
        <v>38.8922</v>
      </c>
      <c r="P2395" t="n">
        <v>189</v>
      </c>
      <c r="Q2395" t="n">
        <v>189</v>
      </c>
      <c r="R2395" t="n">
        <v>52.9</v>
      </c>
      <c r="S2395" t="n">
        <v>91</v>
      </c>
      <c r="T2395" t="n">
        <v>2.1</v>
      </c>
      <c r="U2395" t="n">
        <v>1.6</v>
      </c>
      <c r="V2395" t="n">
        <v>0</v>
      </c>
      <c r="W2395" t="n">
        <v>0</v>
      </c>
      <c r="X2395" t="n">
        <v>100</v>
      </c>
      <c r="Y2395"/>
      <c r="Z2395" t="n">
        <v>8</v>
      </c>
      <c r="AA2395"/>
      <c r="AB2395"/>
      <c r="AC2395"/>
      <c r="AD2395"/>
      <c r="AE2395"/>
      <c r="AF2395" t="n">
        <v>126</v>
      </c>
      <c r="AG2395" t="n">
        <v>44</v>
      </c>
      <c r="AH2395" t="n">
        <v>62</v>
      </c>
      <c r="AI2395" t="n">
        <v>10364</v>
      </c>
      <c r="AJ2395" t="n">
        <v>10940</v>
      </c>
      <c r="AK2395" t="n">
        <v>12810</v>
      </c>
      <c r="AL2395" t="n">
        <v>12284</v>
      </c>
      <c r="AM2395" t="n">
        <v>15782</v>
      </c>
      <c r="AN2395" t="n">
        <v>18187</v>
      </c>
      <c r="AO2395"/>
      <c r="AP2395"/>
      <c r="AQ2395"/>
      <c r="AR2395"/>
    </row>
    <row r="2396">
      <c r="A2396" t="n">
        <v>201496</v>
      </c>
      <c r="B2396" t="s">
        <v>3828</v>
      </c>
      <c r="C2396" t="s">
        <v>2118</v>
      </c>
      <c r="D2396" t="s">
        <v>3795</v>
      </c>
      <c r="E2396" t="s">
        <v>1434</v>
      </c>
      <c r="F2396" t="s">
        <v>216</v>
      </c>
      <c r="G2396" t="s">
        <v>149</v>
      </c>
      <c r="H2396" t="s">
        <v>200</v>
      </c>
      <c r="I2396" t="s">
        <v>186</v>
      </c>
      <c r="J2396" t="s">
        <v>164</v>
      </c>
      <c r="K2396"/>
      <c r="L2396" t="s">
        <v>155</v>
      </c>
      <c r="M2396" t="s">
        <v>155</v>
      </c>
      <c r="N2396" t="n">
        <v>-84.4314</v>
      </c>
      <c r="O2396" t="n">
        <v>39.4411</v>
      </c>
      <c r="P2396" t="n">
        <v>789</v>
      </c>
      <c r="Q2396" t="n">
        <v>789</v>
      </c>
      <c r="R2396" t="n">
        <v>40.4</v>
      </c>
      <c r="S2396" t="n">
        <v>67.2</v>
      </c>
      <c r="T2396" t="n">
        <v>17.5</v>
      </c>
      <c r="U2396" t="n">
        <v>4.9</v>
      </c>
      <c r="V2396" t="n">
        <v>4.6</v>
      </c>
      <c r="W2396" t="n">
        <v>0</v>
      </c>
      <c r="X2396" t="n">
        <v>78</v>
      </c>
      <c r="Y2396"/>
      <c r="Z2396" t="n">
        <v>19</v>
      </c>
      <c r="AA2396"/>
      <c r="AB2396"/>
      <c r="AC2396"/>
      <c r="AD2396"/>
      <c r="AE2396"/>
      <c r="AF2396" t="n">
        <v>540</v>
      </c>
      <c r="AG2396" t="n">
        <v>24</v>
      </c>
      <c r="AH2396" t="n">
        <v>72</v>
      </c>
      <c r="AI2396" t="n">
        <v>4580</v>
      </c>
      <c r="AJ2396"/>
      <c r="AK2396"/>
      <c r="AL2396"/>
      <c r="AM2396"/>
      <c r="AN2396"/>
      <c r="AO2396"/>
      <c r="AP2396"/>
      <c r="AQ2396"/>
      <c r="AR2396"/>
    </row>
    <row r="2397">
      <c r="A2397" t="n">
        <v>201539</v>
      </c>
      <c r="B2397" t="s">
        <v>3829</v>
      </c>
      <c r="C2397" t="s">
        <v>1506</v>
      </c>
      <c r="D2397" t="s">
        <v>3795</v>
      </c>
      <c r="E2397" t="s">
        <v>1434</v>
      </c>
      <c r="F2397" t="s">
        <v>216</v>
      </c>
      <c r="G2397" t="s">
        <v>149</v>
      </c>
      <c r="H2397" t="s">
        <v>200</v>
      </c>
      <c r="I2397" t="s">
        <v>151</v>
      </c>
      <c r="J2397" t="s">
        <v>164</v>
      </c>
      <c r="K2397"/>
      <c r="L2397" t="s">
        <v>155</v>
      </c>
      <c r="M2397" t="s">
        <v>155</v>
      </c>
      <c r="N2397" t="n">
        <v>-81.3786</v>
      </c>
      <c r="O2397" t="n">
        <v>40.7997</v>
      </c>
      <c r="P2397" t="n">
        <v>103</v>
      </c>
      <c r="Q2397" t="n">
        <v>103</v>
      </c>
      <c r="R2397" t="n">
        <v>83.5</v>
      </c>
      <c r="S2397" t="n">
        <v>45.6</v>
      </c>
      <c r="T2397" t="n">
        <v>35.9</v>
      </c>
      <c r="U2397" t="n">
        <v>1</v>
      </c>
      <c r="V2397" t="n">
        <v>1</v>
      </c>
      <c r="W2397" t="n">
        <v>0</v>
      </c>
      <c r="X2397" t="n">
        <v>76</v>
      </c>
      <c r="Y2397" t="n">
        <v>100</v>
      </c>
      <c r="Z2397" t="n">
        <v>5</v>
      </c>
      <c r="AA2397"/>
      <c r="AB2397"/>
      <c r="AC2397"/>
      <c r="AD2397"/>
      <c r="AE2397"/>
      <c r="AF2397" t="n">
        <v>21</v>
      </c>
      <c r="AG2397" t="n">
        <v>58</v>
      </c>
      <c r="AH2397" t="n">
        <v>61</v>
      </c>
      <c r="AI2397" t="n">
        <v>15154</v>
      </c>
      <c r="AJ2397" t="n">
        <v>11734</v>
      </c>
      <c r="AK2397" t="n">
        <v>24702</v>
      </c>
      <c r="AL2397" t="n">
        <v>24702</v>
      </c>
      <c r="AM2397"/>
      <c r="AN2397"/>
      <c r="AO2397"/>
      <c r="AP2397"/>
      <c r="AQ2397"/>
      <c r="AR2397"/>
    </row>
    <row r="2398">
      <c r="A2398" t="n">
        <v>201548</v>
      </c>
      <c r="B2398" t="s">
        <v>3830</v>
      </c>
      <c r="C2398" t="s">
        <v>1304</v>
      </c>
      <c r="D2398" t="s">
        <v>3795</v>
      </c>
      <c r="E2398" t="s">
        <v>1434</v>
      </c>
      <c r="F2398" t="s">
        <v>162</v>
      </c>
      <c r="G2398" t="s">
        <v>163</v>
      </c>
      <c r="H2398" t="s">
        <v>150</v>
      </c>
      <c r="I2398" t="s">
        <v>186</v>
      </c>
      <c r="J2398" t="s">
        <v>168</v>
      </c>
      <c r="K2398" t="s">
        <v>153</v>
      </c>
      <c r="L2398" t="s">
        <v>155</v>
      </c>
      <c r="M2398" t="s">
        <v>155</v>
      </c>
      <c r="N2398" t="n">
        <v>-82.9379</v>
      </c>
      <c r="O2398" t="n">
        <v>39.9549</v>
      </c>
      <c r="P2398" t="n">
        <v>3890</v>
      </c>
      <c r="Q2398" t="n">
        <v>2865</v>
      </c>
      <c r="R2398" t="n">
        <v>60.1</v>
      </c>
      <c r="S2398" t="n">
        <v>69.5</v>
      </c>
      <c r="T2398" t="n">
        <v>11.8</v>
      </c>
      <c r="U2398" t="n">
        <v>6.1</v>
      </c>
      <c r="V2398" t="n">
        <v>2.6</v>
      </c>
      <c r="W2398" t="n">
        <v>1.8</v>
      </c>
      <c r="X2398" t="n">
        <v>74</v>
      </c>
      <c r="Y2398"/>
      <c r="Z2398" t="n">
        <v>10</v>
      </c>
      <c r="AA2398" t="n">
        <v>592</v>
      </c>
      <c r="AB2398" t="n">
        <v>65.5</v>
      </c>
      <c r="AC2398" t="n">
        <v>592</v>
      </c>
      <c r="AD2398" t="n">
        <v>65.5</v>
      </c>
      <c r="AE2398" t="n">
        <v>58.8</v>
      </c>
      <c r="AF2398" t="n">
        <v>518</v>
      </c>
      <c r="AG2398" t="n">
        <v>31</v>
      </c>
      <c r="AH2398" t="n">
        <v>94</v>
      </c>
      <c r="AI2398" t="n">
        <v>22480</v>
      </c>
      <c r="AJ2398" t="n">
        <v>20774</v>
      </c>
      <c r="AK2398" t="n">
        <v>19860</v>
      </c>
      <c r="AL2398" t="n">
        <v>22265</v>
      </c>
      <c r="AM2398" t="n">
        <v>24482</v>
      </c>
      <c r="AN2398" t="n">
        <v>27218</v>
      </c>
      <c r="AO2398"/>
      <c r="AP2398" t="n">
        <v>514</v>
      </c>
      <c r="AQ2398" t="n">
        <v>97</v>
      </c>
      <c r="AR2398" t="n">
        <v>128</v>
      </c>
    </row>
    <row r="2399">
      <c r="A2399" t="n">
        <v>201645</v>
      </c>
      <c r="B2399" t="s">
        <v>3831</v>
      </c>
      <c r="C2399" t="s">
        <v>1376</v>
      </c>
      <c r="D2399" t="s">
        <v>3795</v>
      </c>
      <c r="E2399" t="s">
        <v>1434</v>
      </c>
      <c r="F2399" t="s">
        <v>162</v>
      </c>
      <c r="G2399" t="s">
        <v>163</v>
      </c>
      <c r="H2399" t="s">
        <v>150</v>
      </c>
      <c r="I2399" t="s">
        <v>151</v>
      </c>
      <c r="J2399" t="s">
        <v>238</v>
      </c>
      <c r="K2399" t="s">
        <v>159</v>
      </c>
      <c r="L2399" t="s">
        <v>155</v>
      </c>
      <c r="M2399" t="s">
        <v>155</v>
      </c>
      <c r="N2399" t="n">
        <v>-81.6096</v>
      </c>
      <c r="O2399" t="n">
        <v>41.5074</v>
      </c>
      <c r="P2399" t="n">
        <v>12656</v>
      </c>
      <c r="Q2399" t="n">
        <v>6192</v>
      </c>
      <c r="R2399" t="n">
        <v>47.8</v>
      </c>
      <c r="S2399" t="n">
        <v>36.4</v>
      </c>
      <c r="T2399" t="n">
        <v>6.4</v>
      </c>
      <c r="U2399" t="n">
        <v>11.3</v>
      </c>
      <c r="V2399" t="n">
        <v>25.2</v>
      </c>
      <c r="W2399" t="n">
        <v>14.3</v>
      </c>
      <c r="X2399" t="n">
        <v>92</v>
      </c>
      <c r="Y2399"/>
      <c r="Z2399" t="n">
        <v>9</v>
      </c>
      <c r="AA2399" t="n">
        <v>1303</v>
      </c>
      <c r="AB2399" t="n">
        <v>87</v>
      </c>
      <c r="AC2399" t="n">
        <v>1303</v>
      </c>
      <c r="AD2399" t="n">
        <v>87</v>
      </c>
      <c r="AE2399" t="n">
        <v>72</v>
      </c>
      <c r="AF2399" t="n">
        <v>1558</v>
      </c>
      <c r="AG2399" t="n">
        <v>17</v>
      </c>
      <c r="AH2399" t="n">
        <v>83</v>
      </c>
      <c r="AI2399" t="n">
        <v>41351</v>
      </c>
      <c r="AJ2399" t="n">
        <v>19510</v>
      </c>
      <c r="AK2399" t="n">
        <v>18657</v>
      </c>
      <c r="AL2399" t="n">
        <v>19106</v>
      </c>
      <c r="AM2399" t="n">
        <v>33489</v>
      </c>
      <c r="AN2399" t="n">
        <v>49117</v>
      </c>
      <c r="AO2399"/>
      <c r="AP2399" t="n">
        <v>1315</v>
      </c>
      <c r="AQ2399" t="n">
        <v>1516</v>
      </c>
      <c r="AR2399" t="n">
        <v>700</v>
      </c>
    </row>
    <row r="2400">
      <c r="A2400" t="n">
        <v>201654</v>
      </c>
      <c r="B2400" t="s">
        <v>3832</v>
      </c>
      <c r="C2400" t="s">
        <v>3833</v>
      </c>
      <c r="D2400" t="s">
        <v>3795</v>
      </c>
      <c r="E2400" t="s">
        <v>1434</v>
      </c>
      <c r="F2400" t="s">
        <v>162</v>
      </c>
      <c r="G2400" t="s">
        <v>163</v>
      </c>
      <c r="H2400" t="s">
        <v>150</v>
      </c>
      <c r="I2400" t="s">
        <v>205</v>
      </c>
      <c r="J2400" t="s">
        <v>152</v>
      </c>
      <c r="K2400" t="s">
        <v>153</v>
      </c>
      <c r="L2400" t="s">
        <v>155</v>
      </c>
      <c r="M2400" t="s">
        <v>155</v>
      </c>
      <c r="N2400" t="n">
        <v>-83.8147</v>
      </c>
      <c r="O2400" t="n">
        <v>39.7492</v>
      </c>
      <c r="P2400" t="n">
        <v>5519</v>
      </c>
      <c r="Q2400" t="n">
        <v>4985</v>
      </c>
      <c r="R2400" t="n">
        <v>55.2</v>
      </c>
      <c r="S2400" t="n">
        <v>86.8</v>
      </c>
      <c r="T2400" t="n">
        <v>1.4</v>
      </c>
      <c r="U2400" t="n">
        <v>2.9</v>
      </c>
      <c r="V2400" t="n">
        <v>3.2</v>
      </c>
      <c r="W2400" t="n">
        <v>2</v>
      </c>
      <c r="X2400" t="n">
        <v>85</v>
      </c>
      <c r="Y2400" t="n">
        <v>100</v>
      </c>
      <c r="Z2400" t="n">
        <v>15</v>
      </c>
      <c r="AA2400" t="n">
        <v>868</v>
      </c>
      <c r="AB2400" t="n">
        <v>74.3</v>
      </c>
      <c r="AC2400" t="n">
        <v>867</v>
      </c>
      <c r="AD2400" t="n">
        <v>74.3</v>
      </c>
      <c r="AE2400" t="n">
        <v>64.6</v>
      </c>
      <c r="AF2400" t="n">
        <v>1138</v>
      </c>
      <c r="AG2400" t="n">
        <v>15</v>
      </c>
      <c r="AH2400" t="n">
        <v>84</v>
      </c>
      <c r="AI2400" t="n">
        <v>27047</v>
      </c>
      <c r="AJ2400" t="n">
        <v>20956</v>
      </c>
      <c r="AK2400" t="n">
        <v>18952</v>
      </c>
      <c r="AL2400" t="n">
        <v>20141</v>
      </c>
      <c r="AM2400" t="n">
        <v>25138</v>
      </c>
      <c r="AN2400" t="n">
        <v>28319</v>
      </c>
      <c r="AO2400"/>
      <c r="AP2400" t="n">
        <v>846</v>
      </c>
      <c r="AQ2400" t="n">
        <v>113</v>
      </c>
      <c r="AR2400" t="n">
        <v>41</v>
      </c>
    </row>
    <row r="2401">
      <c r="A2401" t="n">
        <v>201672</v>
      </c>
      <c r="B2401" t="s">
        <v>3834</v>
      </c>
      <c r="C2401" t="s">
        <v>1053</v>
      </c>
      <c r="D2401" t="s">
        <v>3795</v>
      </c>
      <c r="E2401" t="s">
        <v>1434</v>
      </c>
      <c r="F2401" t="s">
        <v>148</v>
      </c>
      <c r="G2401" t="s">
        <v>149</v>
      </c>
      <c r="H2401" t="s">
        <v>150</v>
      </c>
      <c r="I2401" t="s">
        <v>186</v>
      </c>
      <c r="J2401" t="s">
        <v>168</v>
      </c>
      <c r="K2401" t="s">
        <v>176</v>
      </c>
      <c r="L2401" t="s">
        <v>155</v>
      </c>
      <c r="M2401" t="s">
        <v>155</v>
      </c>
      <c r="N2401" t="n">
        <v>-82.4474</v>
      </c>
      <c r="O2401" t="n">
        <v>40.0693</v>
      </c>
      <c r="P2401" t="n">
        <v>3942</v>
      </c>
      <c r="Q2401" t="n">
        <v>3942</v>
      </c>
      <c r="R2401" t="n">
        <v>69.1</v>
      </c>
      <c r="S2401" t="n">
        <v>65.7</v>
      </c>
      <c r="T2401" t="n">
        <v>12.2</v>
      </c>
      <c r="U2401" t="n">
        <v>3.8</v>
      </c>
      <c r="V2401" t="n">
        <v>4.5</v>
      </c>
      <c r="W2401" t="n">
        <v>0.1</v>
      </c>
      <c r="X2401"/>
      <c r="Y2401"/>
      <c r="Z2401" t="n">
        <v>16</v>
      </c>
      <c r="AA2401" t="n">
        <v>194</v>
      </c>
      <c r="AB2401" t="n">
        <v>24.2</v>
      </c>
      <c r="AC2401"/>
      <c r="AD2401"/>
      <c r="AE2401"/>
      <c r="AF2401" t="n">
        <v>124</v>
      </c>
      <c r="AG2401" t="n">
        <v>26</v>
      </c>
      <c r="AH2401" t="n">
        <v>44</v>
      </c>
      <c r="AI2401" t="n">
        <v>9439</v>
      </c>
      <c r="AJ2401" t="n">
        <v>8299</v>
      </c>
      <c r="AK2401" t="n">
        <v>9326</v>
      </c>
      <c r="AL2401" t="n">
        <v>10080</v>
      </c>
      <c r="AM2401" t="n">
        <v>14344</v>
      </c>
      <c r="AN2401" t="n">
        <v>13577</v>
      </c>
      <c r="AO2401" t="n">
        <v>348</v>
      </c>
      <c r="AP2401"/>
      <c r="AQ2401"/>
      <c r="AR2401"/>
    </row>
    <row r="2402">
      <c r="A2402" t="n">
        <v>201681</v>
      </c>
      <c r="B2402" t="s">
        <v>3835</v>
      </c>
      <c r="C2402" t="s">
        <v>1925</v>
      </c>
      <c r="D2402" t="s">
        <v>3795</v>
      </c>
      <c r="E2402" t="s">
        <v>1434</v>
      </c>
      <c r="F2402" t="s">
        <v>551</v>
      </c>
      <c r="G2402" t="s">
        <v>163</v>
      </c>
      <c r="H2402" t="s">
        <v>200</v>
      </c>
      <c r="I2402" t="s">
        <v>186</v>
      </c>
      <c r="J2402" t="s">
        <v>164</v>
      </c>
      <c r="K2402"/>
      <c r="L2402" t="s">
        <v>155</v>
      </c>
      <c r="M2402" t="s">
        <v>155</v>
      </c>
      <c r="N2402" t="n">
        <v>-81.657</v>
      </c>
      <c r="O2402" t="n">
        <v>41.3971</v>
      </c>
      <c r="P2402" t="n">
        <v>57</v>
      </c>
      <c r="Q2402" t="n">
        <v>57</v>
      </c>
      <c r="R2402" t="n">
        <v>87.7</v>
      </c>
      <c r="S2402" t="n">
        <v>19.3</v>
      </c>
      <c r="T2402" t="n">
        <v>78.9</v>
      </c>
      <c r="U2402" t="n">
        <v>1.8</v>
      </c>
      <c r="V2402" t="n">
        <v>0</v>
      </c>
      <c r="W2402" t="n">
        <v>0</v>
      </c>
      <c r="X2402" t="n">
        <v>74</v>
      </c>
      <c r="Y2402"/>
      <c r="Z2402" t="n">
        <v>8</v>
      </c>
      <c r="AA2402"/>
      <c r="AB2402"/>
      <c r="AC2402"/>
      <c r="AD2402"/>
      <c r="AE2402"/>
      <c r="AF2402" t="n">
        <v>54</v>
      </c>
      <c r="AG2402" t="n">
        <v>54</v>
      </c>
      <c r="AH2402" t="n">
        <v>100</v>
      </c>
      <c r="AI2402" t="n">
        <v>17938</v>
      </c>
      <c r="AJ2402" t="n">
        <v>19609</v>
      </c>
      <c r="AK2402" t="n">
        <v>23321</v>
      </c>
      <c r="AL2402" t="n">
        <v>24183</v>
      </c>
      <c r="AM2402" t="n">
        <v>24183</v>
      </c>
      <c r="AN2402"/>
      <c r="AO2402"/>
      <c r="AP2402"/>
      <c r="AQ2402"/>
      <c r="AR2402"/>
    </row>
    <row r="2403">
      <c r="A2403" t="n">
        <v>201690</v>
      </c>
      <c r="B2403" t="s">
        <v>3836</v>
      </c>
      <c r="C2403" t="s">
        <v>3837</v>
      </c>
      <c r="D2403" t="s">
        <v>3795</v>
      </c>
      <c r="E2403" t="s">
        <v>1434</v>
      </c>
      <c r="F2403" t="s">
        <v>148</v>
      </c>
      <c r="G2403" t="s">
        <v>149</v>
      </c>
      <c r="H2403" t="s">
        <v>150</v>
      </c>
      <c r="I2403" t="s">
        <v>205</v>
      </c>
      <c r="J2403" t="s">
        <v>168</v>
      </c>
      <c r="K2403" t="s">
        <v>179</v>
      </c>
      <c r="L2403" t="s">
        <v>154</v>
      </c>
      <c r="M2403" t="s">
        <v>155</v>
      </c>
      <c r="N2403" t="n">
        <v>-83.8802</v>
      </c>
      <c r="O2403" t="n">
        <v>39.7158</v>
      </c>
      <c r="P2403" t="n">
        <v>6320</v>
      </c>
      <c r="Q2403" t="n">
        <v>6282</v>
      </c>
      <c r="R2403" t="n">
        <v>69.2</v>
      </c>
      <c r="S2403" t="n">
        <v>25.8</v>
      </c>
      <c r="T2403" t="n">
        <v>33.4</v>
      </c>
      <c r="U2403" t="n">
        <v>12.2</v>
      </c>
      <c r="V2403" t="n">
        <v>2.3</v>
      </c>
      <c r="W2403" t="n">
        <v>2.9</v>
      </c>
      <c r="X2403" t="n">
        <v>51</v>
      </c>
      <c r="Y2403" t="n">
        <v>6</v>
      </c>
      <c r="Z2403" t="n">
        <v>17</v>
      </c>
      <c r="AA2403" t="n">
        <v>661</v>
      </c>
      <c r="AB2403" t="n">
        <v>25.6</v>
      </c>
      <c r="AC2403" t="n">
        <v>661</v>
      </c>
      <c r="AD2403" t="n">
        <v>25.6</v>
      </c>
      <c r="AE2403" t="n">
        <v>13.6</v>
      </c>
      <c r="AF2403" t="n">
        <v>545</v>
      </c>
      <c r="AG2403" t="n">
        <v>42</v>
      </c>
      <c r="AH2403" t="n">
        <v>89</v>
      </c>
      <c r="AI2403" t="n">
        <v>14821</v>
      </c>
      <c r="AJ2403" t="n">
        <v>15607</v>
      </c>
      <c r="AK2403" t="n">
        <v>16661</v>
      </c>
      <c r="AL2403" t="n">
        <v>18187</v>
      </c>
      <c r="AM2403" t="n">
        <v>21211</v>
      </c>
      <c r="AN2403"/>
      <c r="AO2403"/>
      <c r="AP2403" t="n">
        <v>1048</v>
      </c>
      <c r="AQ2403" t="n">
        <v>9</v>
      </c>
      <c r="AR2403"/>
    </row>
    <row r="2404">
      <c r="A2404" t="n">
        <v>201751</v>
      </c>
      <c r="B2404" t="s">
        <v>3838</v>
      </c>
      <c r="C2404" t="s">
        <v>3839</v>
      </c>
      <c r="D2404" t="s">
        <v>3795</v>
      </c>
      <c r="E2404" t="s">
        <v>1434</v>
      </c>
      <c r="F2404" t="s">
        <v>368</v>
      </c>
      <c r="G2404" t="s">
        <v>163</v>
      </c>
      <c r="H2404" t="s">
        <v>174</v>
      </c>
      <c r="I2404" t="s">
        <v>205</v>
      </c>
      <c r="J2404"/>
      <c r="K2404" t="s">
        <v>176</v>
      </c>
      <c r="L2404" t="s">
        <v>155</v>
      </c>
      <c r="M2404" t="s">
        <v>155</v>
      </c>
      <c r="N2404" t="n">
        <v>-83.8872</v>
      </c>
      <c r="O2404" t="n">
        <v>39.2104</v>
      </c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D2404"/>
      <c r="AE2404"/>
      <c r="AF2404"/>
      <c r="AG2404"/>
      <c r="AH2404"/>
      <c r="AI2404"/>
      <c r="AJ2404"/>
      <c r="AK2404"/>
      <c r="AL2404"/>
      <c r="AM2404"/>
      <c r="AN2404"/>
      <c r="AO2404"/>
      <c r="AP2404"/>
      <c r="AQ2404"/>
      <c r="AR2404"/>
    </row>
    <row r="2405">
      <c r="A2405" t="n">
        <v>201803</v>
      </c>
      <c r="B2405" t="s">
        <v>3840</v>
      </c>
      <c r="C2405" t="s">
        <v>3841</v>
      </c>
      <c r="D2405" t="s">
        <v>3795</v>
      </c>
      <c r="E2405" t="s">
        <v>1434</v>
      </c>
      <c r="F2405" t="s">
        <v>216</v>
      </c>
      <c r="G2405" t="s">
        <v>149</v>
      </c>
      <c r="H2405" t="s">
        <v>200</v>
      </c>
      <c r="I2405" t="s">
        <v>151</v>
      </c>
      <c r="J2405" t="s">
        <v>164</v>
      </c>
      <c r="K2405"/>
      <c r="L2405" t="s">
        <v>155</v>
      </c>
      <c r="M2405" t="s">
        <v>155</v>
      </c>
      <c r="N2405" t="n">
        <v>-80.6444</v>
      </c>
      <c r="O2405" t="n">
        <v>41.1008</v>
      </c>
      <c r="P2405" t="n">
        <v>34</v>
      </c>
      <c r="Q2405" t="n">
        <v>34</v>
      </c>
      <c r="R2405" t="n">
        <v>88.2</v>
      </c>
      <c r="S2405" t="n">
        <v>35.3</v>
      </c>
      <c r="T2405" t="n">
        <v>61.8</v>
      </c>
      <c r="U2405" t="n">
        <v>2.9</v>
      </c>
      <c r="V2405" t="n">
        <v>0</v>
      </c>
      <c r="W2405" t="n">
        <v>0</v>
      </c>
      <c r="X2405" t="n">
        <v>100</v>
      </c>
      <c r="Y2405"/>
      <c r="Z2405" t="n">
        <v>4</v>
      </c>
      <c r="AA2405"/>
      <c r="AB2405"/>
      <c r="AC2405"/>
      <c r="AD2405"/>
      <c r="AE2405"/>
      <c r="AF2405" t="n">
        <v>11</v>
      </c>
      <c r="AG2405" t="n">
        <v>91</v>
      </c>
      <c r="AH2405" t="n">
        <v>100</v>
      </c>
      <c r="AI2405" t="n">
        <v>13073</v>
      </c>
      <c r="AJ2405" t="n">
        <v>13932</v>
      </c>
      <c r="AK2405" t="n">
        <v>12718</v>
      </c>
      <c r="AL2405" t="n">
        <v>11689</v>
      </c>
      <c r="AM2405"/>
      <c r="AN2405"/>
      <c r="AO2405"/>
      <c r="AP2405"/>
      <c r="AQ2405"/>
      <c r="AR2405"/>
    </row>
    <row r="2406">
      <c r="A2406" t="n">
        <v>201821</v>
      </c>
      <c r="B2406" t="s">
        <v>3842</v>
      </c>
      <c r="C2406" t="s">
        <v>3807</v>
      </c>
      <c r="D2406" t="s">
        <v>3795</v>
      </c>
      <c r="E2406" t="s">
        <v>1434</v>
      </c>
      <c r="F2406" t="s">
        <v>162</v>
      </c>
      <c r="G2406" t="s">
        <v>163</v>
      </c>
      <c r="H2406" t="s">
        <v>150</v>
      </c>
      <c r="I2406" t="s">
        <v>151</v>
      </c>
      <c r="J2406" t="s">
        <v>164</v>
      </c>
      <c r="K2406" t="s">
        <v>209</v>
      </c>
      <c r="L2406" t="s">
        <v>155</v>
      </c>
      <c r="M2406" t="s">
        <v>155</v>
      </c>
      <c r="N2406" t="n">
        <v>-84.5096</v>
      </c>
      <c r="O2406" t="n">
        <v>39.1218</v>
      </c>
      <c r="P2406" t="n">
        <v>1002</v>
      </c>
      <c r="Q2406" t="n">
        <v>1002</v>
      </c>
      <c r="R2406" t="n">
        <v>92</v>
      </c>
      <c r="S2406" t="n">
        <v>72.2</v>
      </c>
      <c r="T2406" t="n">
        <v>16.5</v>
      </c>
      <c r="U2406" t="n">
        <v>3</v>
      </c>
      <c r="V2406" t="n">
        <v>3.3</v>
      </c>
      <c r="W2406" t="n">
        <v>0</v>
      </c>
      <c r="X2406" t="n">
        <v>60</v>
      </c>
      <c r="Y2406" t="n">
        <v>0</v>
      </c>
      <c r="Z2406" t="n">
        <v>12</v>
      </c>
      <c r="AA2406" t="n">
        <v>75</v>
      </c>
      <c r="AB2406" t="n">
        <v>60</v>
      </c>
      <c r="AC2406" t="n">
        <v>75</v>
      </c>
      <c r="AD2406" t="n">
        <v>58.7</v>
      </c>
      <c r="AE2406" t="n">
        <v>52</v>
      </c>
      <c r="AF2406" t="n">
        <v>99</v>
      </c>
      <c r="AG2406" t="n">
        <v>34</v>
      </c>
      <c r="AH2406" t="n">
        <v>77</v>
      </c>
      <c r="AI2406" t="n">
        <v>18995</v>
      </c>
      <c r="AJ2406" t="n">
        <v>15916</v>
      </c>
      <c r="AK2406" t="n">
        <v>18459</v>
      </c>
      <c r="AL2406" t="n">
        <v>18427</v>
      </c>
      <c r="AM2406" t="n">
        <v>25847</v>
      </c>
      <c r="AN2406" t="n">
        <v>22538</v>
      </c>
      <c r="AO2406" t="n">
        <v>12</v>
      </c>
      <c r="AP2406" t="n">
        <v>217</v>
      </c>
      <c r="AQ2406"/>
      <c r="AR2406"/>
    </row>
    <row r="2407">
      <c r="A2407" t="n">
        <v>201867</v>
      </c>
      <c r="B2407" t="s">
        <v>3843</v>
      </c>
      <c r="C2407" t="s">
        <v>3807</v>
      </c>
      <c r="D2407" t="s">
        <v>3795</v>
      </c>
      <c r="E2407" t="s">
        <v>1434</v>
      </c>
      <c r="F2407" t="s">
        <v>162</v>
      </c>
      <c r="G2407" t="s">
        <v>163</v>
      </c>
      <c r="H2407" t="s">
        <v>150</v>
      </c>
      <c r="I2407" t="s">
        <v>186</v>
      </c>
      <c r="J2407" t="s">
        <v>164</v>
      </c>
      <c r="K2407" t="s">
        <v>209</v>
      </c>
      <c r="L2407" t="s">
        <v>155</v>
      </c>
      <c r="M2407" t="s">
        <v>155</v>
      </c>
      <c r="N2407" t="n">
        <v>-84.5056</v>
      </c>
      <c r="O2407" t="n">
        <v>39.2066</v>
      </c>
      <c r="P2407" t="n">
        <v>122</v>
      </c>
      <c r="Q2407" t="n">
        <v>122</v>
      </c>
      <c r="R2407" t="n">
        <v>82</v>
      </c>
      <c r="S2407" t="n">
        <v>84.4</v>
      </c>
      <c r="T2407" t="n">
        <v>8.2</v>
      </c>
      <c r="U2407" t="n">
        <v>4.9</v>
      </c>
      <c r="V2407" t="n">
        <v>0</v>
      </c>
      <c r="W2407" t="n">
        <v>0</v>
      </c>
      <c r="X2407"/>
      <c r="Y2407"/>
      <c r="Z2407" t="n">
        <v>17</v>
      </c>
      <c r="AA2407"/>
      <c r="AB2407"/>
      <c r="AC2407"/>
      <c r="AD2407"/>
      <c r="AE2407"/>
      <c r="AF2407" t="n">
        <v>0</v>
      </c>
      <c r="AG2407" t="n">
        <v>24</v>
      </c>
      <c r="AH2407" t="n">
        <v>33</v>
      </c>
      <c r="AI2407"/>
      <c r="AJ2407"/>
      <c r="AK2407"/>
      <c r="AL2407"/>
      <c r="AM2407"/>
      <c r="AN2407"/>
      <c r="AO2407" t="n">
        <v>13</v>
      </c>
      <c r="AP2407" t="n">
        <v>56</v>
      </c>
      <c r="AQ2407"/>
      <c r="AR2407"/>
    </row>
    <row r="2408">
      <c r="A2408" t="n">
        <v>201885</v>
      </c>
      <c r="B2408" t="s">
        <v>3844</v>
      </c>
      <c r="C2408" t="s">
        <v>3807</v>
      </c>
      <c r="D2408" t="s">
        <v>3795</v>
      </c>
      <c r="E2408" t="s">
        <v>1434</v>
      </c>
      <c r="F2408" t="s">
        <v>148</v>
      </c>
      <c r="G2408" t="s">
        <v>149</v>
      </c>
      <c r="H2408" t="s">
        <v>150</v>
      </c>
      <c r="I2408" t="s">
        <v>151</v>
      </c>
      <c r="J2408" t="s">
        <v>158</v>
      </c>
      <c r="K2408" t="s">
        <v>159</v>
      </c>
      <c r="L2408" t="s">
        <v>155</v>
      </c>
      <c r="M2408" t="s">
        <v>155</v>
      </c>
      <c r="N2408" t="n">
        <v>-84.5143</v>
      </c>
      <c r="O2408" t="n">
        <v>39.1312</v>
      </c>
      <c r="P2408" t="n">
        <v>49138</v>
      </c>
      <c r="Q2408" t="n">
        <v>34656</v>
      </c>
      <c r="R2408" t="n">
        <v>51.3</v>
      </c>
      <c r="S2408" t="n">
        <v>70.2</v>
      </c>
      <c r="T2408" t="n">
        <v>8.1</v>
      </c>
      <c r="U2408" t="n">
        <v>4.3</v>
      </c>
      <c r="V2408" t="n">
        <v>5.4</v>
      </c>
      <c r="W2408" t="n">
        <v>5.2</v>
      </c>
      <c r="X2408" t="n">
        <v>86</v>
      </c>
      <c r="Y2408" t="n">
        <v>51</v>
      </c>
      <c r="Z2408" t="n">
        <v>19</v>
      </c>
      <c r="AA2408" t="n">
        <v>5349</v>
      </c>
      <c r="AB2408" t="n">
        <v>71.5</v>
      </c>
      <c r="AC2408" t="n">
        <v>5349</v>
      </c>
      <c r="AD2408" t="n">
        <v>71.2</v>
      </c>
      <c r="AE2408" t="n">
        <v>39.4</v>
      </c>
      <c r="AF2408" t="n">
        <v>6278</v>
      </c>
      <c r="AG2408" t="n">
        <v>18</v>
      </c>
      <c r="AH2408" t="n">
        <v>60</v>
      </c>
      <c r="AI2408" t="n">
        <v>21511</v>
      </c>
      <c r="AJ2408" t="n">
        <v>15108</v>
      </c>
      <c r="AK2408" t="n">
        <v>16373</v>
      </c>
      <c r="AL2408" t="n">
        <v>20607</v>
      </c>
      <c r="AM2408" t="n">
        <v>25288</v>
      </c>
      <c r="AN2408" t="n">
        <v>26573</v>
      </c>
      <c r="AO2408" t="n">
        <v>52</v>
      </c>
      <c r="AP2408" t="n">
        <v>6339</v>
      </c>
      <c r="AQ2408" t="n">
        <v>3549</v>
      </c>
      <c r="AR2408" t="n">
        <v>834</v>
      </c>
    </row>
    <row r="2409">
      <c r="A2409" t="n">
        <v>201928</v>
      </c>
      <c r="B2409" t="s">
        <v>3845</v>
      </c>
      <c r="C2409" t="s">
        <v>3807</v>
      </c>
      <c r="D2409" t="s">
        <v>3795</v>
      </c>
      <c r="E2409" t="s">
        <v>1434</v>
      </c>
      <c r="F2409" t="s">
        <v>148</v>
      </c>
      <c r="G2409" t="s">
        <v>149</v>
      </c>
      <c r="H2409" t="s">
        <v>150</v>
      </c>
      <c r="I2409" t="s">
        <v>151</v>
      </c>
      <c r="J2409" t="s">
        <v>152</v>
      </c>
      <c r="K2409" t="s">
        <v>176</v>
      </c>
      <c r="L2409" t="s">
        <v>155</v>
      </c>
      <c r="M2409" t="s">
        <v>155</v>
      </c>
      <c r="N2409" t="n">
        <v>-84.5369</v>
      </c>
      <c r="O2409" t="n">
        <v>39.1499</v>
      </c>
      <c r="P2409" t="n">
        <v>12295</v>
      </c>
      <c r="Q2409" t="n">
        <v>12295</v>
      </c>
      <c r="R2409" t="n">
        <v>60.3</v>
      </c>
      <c r="S2409" t="n">
        <v>54.3</v>
      </c>
      <c r="T2409" t="n">
        <v>22.7</v>
      </c>
      <c r="U2409" t="n">
        <v>4</v>
      </c>
      <c r="V2409" t="n">
        <v>3.3</v>
      </c>
      <c r="W2409" t="n">
        <v>1.7</v>
      </c>
      <c r="X2409" t="n">
        <v>63</v>
      </c>
      <c r="Y2409" t="n">
        <v>50</v>
      </c>
      <c r="Z2409" t="n">
        <v>15</v>
      </c>
      <c r="AA2409" t="n">
        <v>470</v>
      </c>
      <c r="AB2409" t="n">
        <v>20.4</v>
      </c>
      <c r="AC2409"/>
      <c r="AD2409"/>
      <c r="AE2409"/>
      <c r="AF2409" t="n">
        <v>463</v>
      </c>
      <c r="AG2409" t="n">
        <v>30</v>
      </c>
      <c r="AH2409" t="n">
        <v>36</v>
      </c>
      <c r="AI2409" t="n">
        <v>6489</v>
      </c>
      <c r="AJ2409" t="n">
        <v>5920</v>
      </c>
      <c r="AK2409" t="n">
        <v>6127</v>
      </c>
      <c r="AL2409" t="n">
        <v>8018</v>
      </c>
      <c r="AM2409" t="n">
        <v>12544</v>
      </c>
      <c r="AN2409" t="n">
        <v>13736</v>
      </c>
      <c r="AO2409" t="n">
        <v>831</v>
      </c>
      <c r="AP2409" t="n">
        <v>17</v>
      </c>
      <c r="AQ2409"/>
      <c r="AR2409"/>
    </row>
    <row r="2410">
      <c r="A2410" t="n">
        <v>201946</v>
      </c>
      <c r="B2410" t="s">
        <v>3846</v>
      </c>
      <c r="C2410" t="s">
        <v>3335</v>
      </c>
      <c r="D2410" t="s">
        <v>3795</v>
      </c>
      <c r="E2410" t="s">
        <v>1434</v>
      </c>
      <c r="F2410" t="s">
        <v>148</v>
      </c>
      <c r="G2410" t="s">
        <v>149</v>
      </c>
      <c r="H2410" t="s">
        <v>150</v>
      </c>
      <c r="I2410" t="s">
        <v>186</v>
      </c>
      <c r="J2410" t="s">
        <v>152</v>
      </c>
      <c r="K2410" t="s">
        <v>176</v>
      </c>
      <c r="L2410" t="s">
        <v>155</v>
      </c>
      <c r="M2410" t="s">
        <v>155</v>
      </c>
      <c r="N2410" t="n">
        <v>-84.1944</v>
      </c>
      <c r="O2410" t="n">
        <v>39.0806</v>
      </c>
      <c r="P2410" t="n">
        <v>13593</v>
      </c>
      <c r="Q2410" t="n">
        <v>13593</v>
      </c>
      <c r="R2410" t="n">
        <v>58.5</v>
      </c>
      <c r="S2410" t="n">
        <v>70.7</v>
      </c>
      <c r="T2410" t="n">
        <v>9.9</v>
      </c>
      <c r="U2410" t="n">
        <v>4.6</v>
      </c>
      <c r="V2410" t="n">
        <v>4.7</v>
      </c>
      <c r="W2410" t="n">
        <v>2.3</v>
      </c>
      <c r="X2410"/>
      <c r="Y2410"/>
      <c r="Z2410" t="n">
        <v>20</v>
      </c>
      <c r="AA2410" t="n">
        <v>504</v>
      </c>
      <c r="AB2410" t="n">
        <v>24.6</v>
      </c>
      <c r="AC2410"/>
      <c r="AD2410"/>
      <c r="AE2410"/>
      <c r="AF2410" t="n">
        <v>308</v>
      </c>
      <c r="AG2410" t="n">
        <v>11</v>
      </c>
      <c r="AH2410" t="n">
        <v>17</v>
      </c>
      <c r="AI2410" t="n">
        <v>8892</v>
      </c>
      <c r="AJ2410" t="n">
        <v>6868</v>
      </c>
      <c r="AK2410" t="n">
        <v>7196</v>
      </c>
      <c r="AL2410" t="n">
        <v>9561</v>
      </c>
      <c r="AM2410" t="n">
        <v>11817</v>
      </c>
      <c r="AN2410" t="n">
        <v>12710</v>
      </c>
      <c r="AO2410" t="n">
        <v>565</v>
      </c>
      <c r="AP2410" t="n">
        <v>9</v>
      </c>
      <c r="AQ2410"/>
      <c r="AR2410"/>
    </row>
    <row r="2411">
      <c r="A2411" t="n">
        <v>201955</v>
      </c>
      <c r="B2411" t="s">
        <v>3847</v>
      </c>
      <c r="C2411" t="s">
        <v>3848</v>
      </c>
      <c r="D2411" t="s">
        <v>3795</v>
      </c>
      <c r="E2411" t="s">
        <v>1434</v>
      </c>
      <c r="F2411" t="s">
        <v>148</v>
      </c>
      <c r="G2411" t="s">
        <v>149</v>
      </c>
      <c r="H2411" t="s">
        <v>150</v>
      </c>
      <c r="I2411" t="s">
        <v>186</v>
      </c>
      <c r="J2411" t="s">
        <v>152</v>
      </c>
      <c r="K2411" t="s">
        <v>176</v>
      </c>
      <c r="L2411" t="s">
        <v>155</v>
      </c>
      <c r="M2411" t="s">
        <v>155</v>
      </c>
      <c r="N2411" t="n">
        <v>-84.4</v>
      </c>
      <c r="O2411" t="n">
        <v>39.2343</v>
      </c>
      <c r="P2411" t="n">
        <v>10542</v>
      </c>
      <c r="Q2411" t="n">
        <v>10542</v>
      </c>
      <c r="R2411" t="n">
        <v>60.5</v>
      </c>
      <c r="S2411" t="n">
        <v>66.2</v>
      </c>
      <c r="T2411" t="n">
        <v>14.2</v>
      </c>
      <c r="U2411" t="n">
        <v>5.3</v>
      </c>
      <c r="V2411" t="n">
        <v>5.7</v>
      </c>
      <c r="W2411" t="n">
        <v>1.7</v>
      </c>
      <c r="X2411"/>
      <c r="Y2411"/>
      <c r="Z2411" t="n">
        <v>18</v>
      </c>
      <c r="AA2411" t="n">
        <v>1235</v>
      </c>
      <c r="AB2411" t="n">
        <v>15.1</v>
      </c>
      <c r="AC2411"/>
      <c r="AD2411"/>
      <c r="AE2411"/>
      <c r="AF2411" t="n">
        <v>1228</v>
      </c>
      <c r="AG2411" t="n">
        <v>22</v>
      </c>
      <c r="AH2411" t="n">
        <v>35</v>
      </c>
      <c r="AI2411" t="n">
        <v>9388</v>
      </c>
      <c r="AJ2411" t="n">
        <v>6613</v>
      </c>
      <c r="AK2411" t="n">
        <v>7202</v>
      </c>
      <c r="AL2411" t="n">
        <v>10214</v>
      </c>
      <c r="AM2411" t="n">
        <v>12228</v>
      </c>
      <c r="AN2411" t="n">
        <v>12871</v>
      </c>
      <c r="AO2411" t="n">
        <v>702</v>
      </c>
      <c r="AP2411" t="n">
        <v>26</v>
      </c>
      <c r="AQ2411"/>
      <c r="AR2411"/>
    </row>
    <row r="2412">
      <c r="A2412" t="n">
        <v>201964</v>
      </c>
      <c r="B2412" t="s">
        <v>3849</v>
      </c>
      <c r="C2412" t="s">
        <v>3850</v>
      </c>
      <c r="D2412" t="s">
        <v>3795</v>
      </c>
      <c r="E2412" t="s">
        <v>1434</v>
      </c>
      <c r="F2412" t="s">
        <v>162</v>
      </c>
      <c r="G2412" t="s">
        <v>163</v>
      </c>
      <c r="H2412" t="s">
        <v>150</v>
      </c>
      <c r="I2412" t="s">
        <v>205</v>
      </c>
      <c r="J2412" t="s">
        <v>168</v>
      </c>
      <c r="K2412" t="s">
        <v>153</v>
      </c>
      <c r="L2412" t="s">
        <v>155</v>
      </c>
      <c r="M2412" t="s">
        <v>155</v>
      </c>
      <c r="N2412" t="n">
        <v>-82.9049</v>
      </c>
      <c r="O2412" t="n">
        <v>39.6132</v>
      </c>
      <c r="P2412" t="n">
        <v>1893</v>
      </c>
      <c r="Q2412" t="n">
        <v>1693</v>
      </c>
      <c r="R2412" t="n">
        <v>58.9</v>
      </c>
      <c r="S2412" t="n">
        <v>70.3</v>
      </c>
      <c r="T2412" t="n">
        <v>17.5</v>
      </c>
      <c r="U2412" t="n">
        <v>3.5</v>
      </c>
      <c r="V2412" t="n">
        <v>1.9</v>
      </c>
      <c r="W2412" t="n">
        <v>0</v>
      </c>
      <c r="X2412" t="n">
        <v>50</v>
      </c>
      <c r="Y2412" t="n">
        <v>23</v>
      </c>
      <c r="Z2412" t="n">
        <v>11</v>
      </c>
      <c r="AA2412" t="n">
        <v>336</v>
      </c>
      <c r="AB2412" t="n">
        <v>35.7</v>
      </c>
      <c r="AC2412" t="n">
        <v>141</v>
      </c>
      <c r="AD2412" t="n">
        <v>47.5</v>
      </c>
      <c r="AE2412" t="n">
        <v>44.7</v>
      </c>
      <c r="AF2412" t="n">
        <v>103</v>
      </c>
      <c r="AG2412" t="n">
        <v>34</v>
      </c>
      <c r="AH2412" t="n">
        <v>53</v>
      </c>
      <c r="AI2412" t="n">
        <v>21092</v>
      </c>
      <c r="AJ2412" t="n">
        <v>23321</v>
      </c>
      <c r="AK2412" t="n">
        <v>15917</v>
      </c>
      <c r="AL2412" t="n">
        <v>20820</v>
      </c>
      <c r="AM2412" t="n">
        <v>21604</v>
      </c>
      <c r="AN2412" t="n">
        <v>22399</v>
      </c>
      <c r="AO2412" t="n">
        <v>66</v>
      </c>
      <c r="AP2412" t="n">
        <v>205</v>
      </c>
      <c r="AQ2412" t="n">
        <v>78</v>
      </c>
      <c r="AR2412"/>
    </row>
    <row r="2413">
      <c r="A2413" t="n">
        <v>201973</v>
      </c>
      <c r="B2413" t="s">
        <v>3851</v>
      </c>
      <c r="C2413" t="s">
        <v>1569</v>
      </c>
      <c r="D2413" t="s">
        <v>3795</v>
      </c>
      <c r="E2413" t="s">
        <v>1434</v>
      </c>
      <c r="F2413" t="s">
        <v>148</v>
      </c>
      <c r="G2413" t="s">
        <v>149</v>
      </c>
      <c r="H2413" t="s">
        <v>150</v>
      </c>
      <c r="I2413" t="s">
        <v>151</v>
      </c>
      <c r="J2413" t="s">
        <v>168</v>
      </c>
      <c r="K2413" t="s">
        <v>176</v>
      </c>
      <c r="L2413" t="s">
        <v>155</v>
      </c>
      <c r="M2413" t="s">
        <v>155</v>
      </c>
      <c r="N2413" t="n">
        <v>-83.7998</v>
      </c>
      <c r="O2413" t="n">
        <v>39.8964</v>
      </c>
      <c r="P2413" t="n">
        <v>6785</v>
      </c>
      <c r="Q2413" t="n">
        <v>6785</v>
      </c>
      <c r="R2413" t="n">
        <v>65.5</v>
      </c>
      <c r="S2413" t="n">
        <v>71.9</v>
      </c>
      <c r="T2413" t="n">
        <v>14.4</v>
      </c>
      <c r="U2413" t="n">
        <v>4.3</v>
      </c>
      <c r="V2413" t="n">
        <v>1.2</v>
      </c>
      <c r="W2413" t="n">
        <v>0.5</v>
      </c>
      <c r="X2413" t="n">
        <v>50</v>
      </c>
      <c r="Y2413" t="n">
        <v>0</v>
      </c>
      <c r="Z2413" t="n">
        <v>13</v>
      </c>
      <c r="AA2413" t="n">
        <v>215</v>
      </c>
      <c r="AB2413" t="n">
        <v>24.7</v>
      </c>
      <c r="AC2413"/>
      <c r="AD2413"/>
      <c r="AE2413"/>
      <c r="AF2413" t="n">
        <v>213</v>
      </c>
      <c r="AG2413" t="n">
        <v>36</v>
      </c>
      <c r="AH2413" t="n">
        <v>42</v>
      </c>
      <c r="AI2413" t="n">
        <v>8329</v>
      </c>
      <c r="AJ2413" t="n">
        <v>6318</v>
      </c>
      <c r="AK2413" t="n">
        <v>7374</v>
      </c>
      <c r="AL2413" t="n">
        <v>9441</v>
      </c>
      <c r="AM2413" t="n">
        <v>12272</v>
      </c>
      <c r="AN2413" t="n">
        <v>13062</v>
      </c>
      <c r="AO2413" t="n">
        <v>475</v>
      </c>
      <c r="AP2413" t="n">
        <v>3</v>
      </c>
      <c r="AQ2413"/>
      <c r="AR2413"/>
    </row>
    <row r="2414">
      <c r="A2414" t="n">
        <v>202046</v>
      </c>
      <c r="B2414" t="s">
        <v>3852</v>
      </c>
      <c r="C2414" t="s">
        <v>1376</v>
      </c>
      <c r="D2414" t="s">
        <v>3795</v>
      </c>
      <c r="E2414" t="s">
        <v>1434</v>
      </c>
      <c r="F2414" t="s">
        <v>162</v>
      </c>
      <c r="G2414" t="s">
        <v>163</v>
      </c>
      <c r="H2414" t="s">
        <v>150</v>
      </c>
      <c r="I2414" t="s">
        <v>151</v>
      </c>
      <c r="J2414" t="s">
        <v>164</v>
      </c>
      <c r="K2414" t="s">
        <v>209</v>
      </c>
      <c r="L2414" t="s">
        <v>155</v>
      </c>
      <c r="M2414" t="s">
        <v>155</v>
      </c>
      <c r="N2414" t="n">
        <v>-81.6024</v>
      </c>
      <c r="O2414" t="n">
        <v>41.5104</v>
      </c>
      <c r="P2414" t="n">
        <v>588</v>
      </c>
      <c r="Q2414" t="n">
        <v>588</v>
      </c>
      <c r="R2414" t="n">
        <v>72.1</v>
      </c>
      <c r="S2414" t="n">
        <v>67.7</v>
      </c>
      <c r="T2414" t="n">
        <v>9.5</v>
      </c>
      <c r="U2414" t="n">
        <v>9.9</v>
      </c>
      <c r="V2414" t="n">
        <v>3.1</v>
      </c>
      <c r="W2414" t="n">
        <v>1.7</v>
      </c>
      <c r="X2414" t="n">
        <v>86</v>
      </c>
      <c r="Y2414"/>
      <c r="Z2414" t="n">
        <v>9</v>
      </c>
      <c r="AA2414" t="n">
        <v>154</v>
      </c>
      <c r="AB2414" t="n">
        <v>67.5</v>
      </c>
      <c r="AC2414" t="n">
        <v>154</v>
      </c>
      <c r="AD2414" t="n">
        <v>67.5</v>
      </c>
      <c r="AE2414" t="n">
        <v>61</v>
      </c>
      <c r="AF2414" t="n">
        <v>154</v>
      </c>
      <c r="AG2414" t="n">
        <v>38</v>
      </c>
      <c r="AH2414" t="n">
        <v>97</v>
      </c>
      <c r="AI2414" t="n">
        <v>33527</v>
      </c>
      <c r="AJ2414" t="n">
        <v>23681</v>
      </c>
      <c r="AK2414" t="n">
        <v>24660</v>
      </c>
      <c r="AL2414" t="n">
        <v>24259</v>
      </c>
      <c r="AM2414" t="n">
        <v>25440</v>
      </c>
      <c r="AN2414" t="n">
        <v>61310</v>
      </c>
      <c r="AO2414"/>
      <c r="AP2414" t="n">
        <v>111</v>
      </c>
      <c r="AQ2414"/>
      <c r="AR2414"/>
    </row>
    <row r="2415">
      <c r="A2415" t="n">
        <v>202073</v>
      </c>
      <c r="B2415" t="s">
        <v>3853</v>
      </c>
      <c r="C2415" t="s">
        <v>1376</v>
      </c>
      <c r="D2415" t="s">
        <v>3795</v>
      </c>
      <c r="E2415" t="s">
        <v>1434</v>
      </c>
      <c r="F2415" t="s">
        <v>162</v>
      </c>
      <c r="G2415" t="s">
        <v>163</v>
      </c>
      <c r="H2415" t="s">
        <v>150</v>
      </c>
      <c r="I2415" t="s">
        <v>151</v>
      </c>
      <c r="J2415" t="s">
        <v>164</v>
      </c>
      <c r="K2415" t="s">
        <v>209</v>
      </c>
      <c r="L2415" t="s">
        <v>155</v>
      </c>
      <c r="M2415" t="s">
        <v>155</v>
      </c>
      <c r="N2415" t="n">
        <v>-81.6089</v>
      </c>
      <c r="O2415" t="n">
        <v>41.5124</v>
      </c>
      <c r="P2415" t="n">
        <v>349</v>
      </c>
      <c r="Q2415" t="n">
        <v>200</v>
      </c>
      <c r="R2415" t="n">
        <v>50.5</v>
      </c>
      <c r="S2415" t="n">
        <v>45.5</v>
      </c>
      <c r="T2415" t="n">
        <v>4</v>
      </c>
      <c r="U2415" t="n">
        <v>9</v>
      </c>
      <c r="V2415" t="n">
        <v>19.5</v>
      </c>
      <c r="W2415" t="n">
        <v>16</v>
      </c>
      <c r="X2415" t="n">
        <v>98</v>
      </c>
      <c r="Y2415"/>
      <c r="Z2415" t="n">
        <v>6</v>
      </c>
      <c r="AA2415" t="n">
        <v>54</v>
      </c>
      <c r="AB2415" t="n">
        <v>68.5</v>
      </c>
      <c r="AC2415" t="n">
        <v>53</v>
      </c>
      <c r="AD2415" t="n">
        <v>69.8</v>
      </c>
      <c r="AE2415" t="n">
        <v>56.6</v>
      </c>
      <c r="AF2415" t="n">
        <v>37</v>
      </c>
      <c r="AG2415" t="n">
        <v>15</v>
      </c>
      <c r="AH2415" t="n">
        <v>100</v>
      </c>
      <c r="AI2415" t="n">
        <v>36001</v>
      </c>
      <c r="AJ2415" t="n">
        <v>29523</v>
      </c>
      <c r="AK2415" t="n">
        <v>34698</v>
      </c>
      <c r="AL2415" t="n">
        <v>33245</v>
      </c>
      <c r="AM2415" t="n">
        <v>33843</v>
      </c>
      <c r="AN2415" t="n">
        <v>33186</v>
      </c>
      <c r="AO2415"/>
      <c r="AP2415" t="n">
        <v>52</v>
      </c>
      <c r="AQ2415" t="n">
        <v>49</v>
      </c>
      <c r="AR2415" t="n">
        <v>4</v>
      </c>
    </row>
    <row r="2416">
      <c r="A2416" t="n">
        <v>202134</v>
      </c>
      <c r="B2416" t="s">
        <v>3854</v>
      </c>
      <c r="C2416" t="s">
        <v>1376</v>
      </c>
      <c r="D2416" t="s">
        <v>3795</v>
      </c>
      <c r="E2416" t="s">
        <v>1434</v>
      </c>
      <c r="F2416" t="s">
        <v>148</v>
      </c>
      <c r="G2416" t="s">
        <v>149</v>
      </c>
      <c r="H2416" t="s">
        <v>150</v>
      </c>
      <c r="I2416" t="s">
        <v>151</v>
      </c>
      <c r="J2416" t="s">
        <v>238</v>
      </c>
      <c r="K2416" t="s">
        <v>159</v>
      </c>
      <c r="L2416" t="s">
        <v>155</v>
      </c>
      <c r="M2416" t="s">
        <v>155</v>
      </c>
      <c r="N2416" t="n">
        <v>-81.6744</v>
      </c>
      <c r="O2416" t="n">
        <v>41.5023</v>
      </c>
      <c r="P2416" t="n">
        <v>16999</v>
      </c>
      <c r="Q2416" t="n">
        <v>11390</v>
      </c>
      <c r="R2416" t="n">
        <v>54.7</v>
      </c>
      <c r="S2416" t="n">
        <v>59.4</v>
      </c>
      <c r="T2416" t="n">
        <v>17</v>
      </c>
      <c r="U2416" t="n">
        <v>8.2</v>
      </c>
      <c r="V2416" t="n">
        <v>4.2</v>
      </c>
      <c r="W2416" t="n">
        <v>5.4</v>
      </c>
      <c r="X2416" t="n">
        <v>69</v>
      </c>
      <c r="Y2416" t="n">
        <v>44</v>
      </c>
      <c r="Z2416" t="n">
        <v>16</v>
      </c>
      <c r="AA2416" t="n">
        <v>1926</v>
      </c>
      <c r="AB2416" t="n">
        <v>48.9</v>
      </c>
      <c r="AC2416" t="n">
        <v>1926</v>
      </c>
      <c r="AD2416" t="n">
        <v>48.9</v>
      </c>
      <c r="AE2416" t="n">
        <v>33.5</v>
      </c>
      <c r="AF2416" t="n">
        <v>1701</v>
      </c>
      <c r="AG2416" t="n">
        <v>39</v>
      </c>
      <c r="AH2416" t="n">
        <v>72</v>
      </c>
      <c r="AI2416" t="n">
        <v>16307</v>
      </c>
      <c r="AJ2416" t="n">
        <v>13058</v>
      </c>
      <c r="AK2416" t="n">
        <v>14122</v>
      </c>
      <c r="AL2416" t="n">
        <v>16697</v>
      </c>
      <c r="AM2416" t="n">
        <v>19512</v>
      </c>
      <c r="AN2416" t="n">
        <v>22320</v>
      </c>
      <c r="AO2416"/>
      <c r="AP2416" t="n">
        <v>2232</v>
      </c>
      <c r="AQ2416" t="n">
        <v>1390</v>
      </c>
      <c r="AR2416" t="n">
        <v>225</v>
      </c>
    </row>
    <row r="2417">
      <c r="A2417" t="n">
        <v>202152</v>
      </c>
      <c r="B2417" t="s">
        <v>3855</v>
      </c>
      <c r="C2417" t="s">
        <v>3856</v>
      </c>
      <c r="D2417" t="s">
        <v>3795</v>
      </c>
      <c r="E2417" t="s">
        <v>1434</v>
      </c>
      <c r="F2417" t="s">
        <v>216</v>
      </c>
      <c r="G2417" t="s">
        <v>149</v>
      </c>
      <c r="H2417" t="s">
        <v>200</v>
      </c>
      <c r="I2417" t="s">
        <v>205</v>
      </c>
      <c r="J2417" t="s">
        <v>164</v>
      </c>
      <c r="K2417"/>
      <c r="L2417" t="s">
        <v>155</v>
      </c>
      <c r="M2417" t="s">
        <v>155</v>
      </c>
      <c r="N2417" t="n">
        <v>-80.7478</v>
      </c>
      <c r="O2417" t="n">
        <v>40.7681</v>
      </c>
      <c r="P2417" t="n">
        <v>199</v>
      </c>
      <c r="Q2417" t="n">
        <v>199</v>
      </c>
      <c r="R2417" t="n">
        <v>91</v>
      </c>
      <c r="S2417" t="n">
        <v>87.4</v>
      </c>
      <c r="T2417" t="n">
        <v>9</v>
      </c>
      <c r="U2417" t="n">
        <v>2</v>
      </c>
      <c r="V2417" t="n">
        <v>0.5</v>
      </c>
      <c r="W2417" t="n">
        <v>0</v>
      </c>
      <c r="X2417" t="n">
        <v>86</v>
      </c>
      <c r="Y2417"/>
      <c r="Z2417" t="n">
        <v>9</v>
      </c>
      <c r="AA2417"/>
      <c r="AB2417"/>
      <c r="AC2417"/>
      <c r="AD2417"/>
      <c r="AE2417"/>
      <c r="AF2417" t="n">
        <v>84</v>
      </c>
      <c r="AG2417" t="n">
        <v>68</v>
      </c>
      <c r="AH2417" t="n">
        <v>71</v>
      </c>
      <c r="AI2417" t="n">
        <v>11517</v>
      </c>
      <c r="AJ2417" t="n">
        <v>11276</v>
      </c>
      <c r="AK2417" t="n">
        <v>11650</v>
      </c>
      <c r="AL2417" t="n">
        <v>14000</v>
      </c>
      <c r="AM2417"/>
      <c r="AN2417"/>
      <c r="AO2417"/>
      <c r="AP2417"/>
      <c r="AQ2417"/>
      <c r="AR2417"/>
    </row>
    <row r="2418">
      <c r="A2418" t="n">
        <v>202170</v>
      </c>
      <c r="B2418" t="s">
        <v>3857</v>
      </c>
      <c r="C2418" t="s">
        <v>1304</v>
      </c>
      <c r="D2418" t="s">
        <v>3795</v>
      </c>
      <c r="E2418" t="s">
        <v>1434</v>
      </c>
      <c r="F2418" t="s">
        <v>162</v>
      </c>
      <c r="G2418" t="s">
        <v>163</v>
      </c>
      <c r="H2418" t="s">
        <v>150</v>
      </c>
      <c r="I2418" t="s">
        <v>151</v>
      </c>
      <c r="J2418" t="s">
        <v>164</v>
      </c>
      <c r="K2418" t="s">
        <v>209</v>
      </c>
      <c r="L2418" t="s">
        <v>155</v>
      </c>
      <c r="M2418" t="s">
        <v>155</v>
      </c>
      <c r="N2418" t="n">
        <v>-82.9895</v>
      </c>
      <c r="O2418" t="n">
        <v>39.9661</v>
      </c>
      <c r="P2418" t="n">
        <v>996</v>
      </c>
      <c r="Q2418" t="n">
        <v>980</v>
      </c>
      <c r="R2418" t="n">
        <v>70</v>
      </c>
      <c r="S2418" t="n">
        <v>65.9</v>
      </c>
      <c r="T2418" t="n">
        <v>11.1</v>
      </c>
      <c r="U2418" t="n">
        <v>7.9</v>
      </c>
      <c r="V2418" t="n">
        <v>4</v>
      </c>
      <c r="W2418" t="n">
        <v>1.9</v>
      </c>
      <c r="X2418" t="n">
        <v>73</v>
      </c>
      <c r="Y2418"/>
      <c r="Z2418" t="n">
        <v>9</v>
      </c>
      <c r="AA2418" t="n">
        <v>256</v>
      </c>
      <c r="AB2418" t="n">
        <v>61.3</v>
      </c>
      <c r="AC2418" t="n">
        <v>256</v>
      </c>
      <c r="AD2418" t="n">
        <v>61.3</v>
      </c>
      <c r="AE2418" t="n">
        <v>55.5</v>
      </c>
      <c r="AF2418" t="n">
        <v>225</v>
      </c>
      <c r="AG2418" t="n">
        <v>40</v>
      </c>
      <c r="AH2418" t="n">
        <v>97</v>
      </c>
      <c r="AI2418" t="n">
        <v>30900</v>
      </c>
      <c r="AJ2418" t="n">
        <v>22182</v>
      </c>
      <c r="AK2418" t="n">
        <v>30353</v>
      </c>
      <c r="AL2418" t="n">
        <v>31007</v>
      </c>
      <c r="AM2418" t="n">
        <v>33394</v>
      </c>
      <c r="AN2418" t="n">
        <v>34713</v>
      </c>
      <c r="AO2418"/>
      <c r="AP2418" t="n">
        <v>217</v>
      </c>
      <c r="AQ2418" t="n">
        <v>11</v>
      </c>
      <c r="AR2418"/>
    </row>
    <row r="2419">
      <c r="A2419" t="n">
        <v>202222</v>
      </c>
      <c r="B2419" t="s">
        <v>3858</v>
      </c>
      <c r="C2419" t="s">
        <v>1304</v>
      </c>
      <c r="D2419" t="s">
        <v>3795</v>
      </c>
      <c r="E2419" t="s">
        <v>1434</v>
      </c>
      <c r="F2419" t="s">
        <v>173</v>
      </c>
      <c r="G2419" t="s">
        <v>149</v>
      </c>
      <c r="H2419" t="s">
        <v>174</v>
      </c>
      <c r="I2419" t="s">
        <v>151</v>
      </c>
      <c r="J2419" t="s">
        <v>158</v>
      </c>
      <c r="K2419" t="s">
        <v>176</v>
      </c>
      <c r="L2419" t="s">
        <v>155</v>
      </c>
      <c r="M2419" t="s">
        <v>155</v>
      </c>
      <c r="N2419" t="n">
        <v>-82.9877</v>
      </c>
      <c r="O2419" t="n">
        <v>39.9689</v>
      </c>
      <c r="P2419" t="n">
        <v>41228</v>
      </c>
      <c r="Q2419" t="n">
        <v>41228</v>
      </c>
      <c r="R2419" t="n">
        <v>56.3</v>
      </c>
      <c r="S2419" t="n">
        <v>46.7</v>
      </c>
      <c r="T2419" t="n">
        <v>20</v>
      </c>
      <c r="U2419" t="n">
        <v>6.7</v>
      </c>
      <c r="V2419" t="n">
        <v>6.1</v>
      </c>
      <c r="W2419" t="n">
        <v>1.7</v>
      </c>
      <c r="X2419" t="n">
        <v>63</v>
      </c>
      <c r="Y2419" t="n">
        <v>49</v>
      </c>
      <c r="Z2419" t="n">
        <v>18</v>
      </c>
      <c r="AA2419" t="n">
        <v>1975</v>
      </c>
      <c r="AB2419" t="n">
        <v>25.1</v>
      </c>
      <c r="AC2419"/>
      <c r="AD2419"/>
      <c r="AE2419"/>
      <c r="AF2419" t="n">
        <v>1929</v>
      </c>
      <c r="AG2419" t="n">
        <v>26</v>
      </c>
      <c r="AH2419" t="n">
        <v>33</v>
      </c>
      <c r="AI2419" t="n">
        <v>6842</v>
      </c>
      <c r="AJ2419" t="n">
        <v>5386</v>
      </c>
      <c r="AK2419" t="n">
        <v>6139</v>
      </c>
      <c r="AL2419" t="n">
        <v>8179</v>
      </c>
      <c r="AM2419" t="n">
        <v>10662</v>
      </c>
      <c r="AN2419" t="n">
        <v>11476</v>
      </c>
      <c r="AO2419" t="n">
        <v>2395</v>
      </c>
      <c r="AP2419"/>
      <c r="AQ2419"/>
      <c r="AR2419"/>
    </row>
    <row r="2420">
      <c r="A2420" t="n">
        <v>202356</v>
      </c>
      <c r="B2420" t="s">
        <v>3859</v>
      </c>
      <c r="C2420" t="s">
        <v>1376</v>
      </c>
      <c r="D2420" t="s">
        <v>3795</v>
      </c>
      <c r="E2420" t="s">
        <v>1434</v>
      </c>
      <c r="F2420" t="s">
        <v>173</v>
      </c>
      <c r="G2420" t="s">
        <v>149</v>
      </c>
      <c r="H2420" t="s">
        <v>174</v>
      </c>
      <c r="I2420" t="s">
        <v>151</v>
      </c>
      <c r="J2420" t="s">
        <v>238</v>
      </c>
      <c r="K2420" t="s">
        <v>176</v>
      </c>
      <c r="L2420" t="s">
        <v>155</v>
      </c>
      <c r="M2420" t="s">
        <v>155</v>
      </c>
      <c r="N2420" t="n">
        <v>-81.6835</v>
      </c>
      <c r="O2420" t="n">
        <v>41.4949</v>
      </c>
      <c r="P2420" t="n">
        <v>27633</v>
      </c>
      <c r="Q2420" t="n">
        <v>27633</v>
      </c>
      <c r="R2420" t="n">
        <v>55.2</v>
      </c>
      <c r="S2420" t="n">
        <v>56</v>
      </c>
      <c r="T2420" t="n">
        <v>23.4</v>
      </c>
      <c r="U2420" t="n">
        <v>7.4</v>
      </c>
      <c r="V2420" t="n">
        <v>3.3</v>
      </c>
      <c r="W2420" t="n">
        <v>1.9</v>
      </c>
      <c r="X2420" t="n">
        <v>60</v>
      </c>
      <c r="Y2420" t="n">
        <v>44</v>
      </c>
      <c r="Z2420" t="n">
        <v>12</v>
      </c>
      <c r="AA2420" t="n">
        <v>1096</v>
      </c>
      <c r="AB2420" t="n">
        <v>28.6</v>
      </c>
      <c r="AC2420"/>
      <c r="AD2420"/>
      <c r="AE2420"/>
      <c r="AF2420" t="n">
        <v>1213</v>
      </c>
      <c r="AG2420" t="n">
        <v>32</v>
      </c>
      <c r="AH2420" t="n">
        <v>64</v>
      </c>
      <c r="AI2420" t="n">
        <v>4675</v>
      </c>
      <c r="AJ2420" t="n">
        <v>3249</v>
      </c>
      <c r="AK2420" t="n">
        <v>4066</v>
      </c>
      <c r="AL2420" t="n">
        <v>6878</v>
      </c>
      <c r="AM2420" t="n">
        <v>9249</v>
      </c>
      <c r="AN2420" t="n">
        <v>10633</v>
      </c>
      <c r="AO2420" t="n">
        <v>1779</v>
      </c>
      <c r="AP2420"/>
      <c r="AQ2420"/>
      <c r="AR2420"/>
    </row>
    <row r="2421">
      <c r="A2421" t="n">
        <v>202435</v>
      </c>
      <c r="B2421" t="s">
        <v>3441</v>
      </c>
      <c r="C2421" t="s">
        <v>3860</v>
      </c>
      <c r="D2421" t="s">
        <v>3795</v>
      </c>
      <c r="E2421" t="s">
        <v>1434</v>
      </c>
      <c r="F2421" t="s">
        <v>188</v>
      </c>
      <c r="G2421" t="s">
        <v>189</v>
      </c>
      <c r="H2421" t="s">
        <v>150</v>
      </c>
      <c r="I2421" t="s">
        <v>151</v>
      </c>
      <c r="J2421" t="s">
        <v>164</v>
      </c>
      <c r="K2421" t="s">
        <v>176</v>
      </c>
      <c r="L2421" t="s">
        <v>155</v>
      </c>
      <c r="M2421" t="s">
        <v>155</v>
      </c>
      <c r="N2421" t="n">
        <v>-83.5326</v>
      </c>
      <c r="O2421" t="n">
        <v>41.6529</v>
      </c>
      <c r="P2421" t="n">
        <v>168</v>
      </c>
      <c r="Q2421" t="n">
        <v>168</v>
      </c>
      <c r="R2421" t="n">
        <v>74.4</v>
      </c>
      <c r="S2421" t="n">
        <v>23.2</v>
      </c>
      <c r="T2421" t="n">
        <v>39.3</v>
      </c>
      <c r="U2421" t="n">
        <v>1.8</v>
      </c>
      <c r="V2421" t="n">
        <v>1.2</v>
      </c>
      <c r="W2421" t="n">
        <v>27.4</v>
      </c>
      <c r="X2421"/>
      <c r="Y2421"/>
      <c r="Z2421" t="n">
        <v>5</v>
      </c>
      <c r="AA2421" t="n">
        <v>12</v>
      </c>
      <c r="AB2421" t="n">
        <v>8.3</v>
      </c>
      <c r="AC2421"/>
      <c r="AD2421"/>
      <c r="AE2421"/>
      <c r="AF2421" t="n">
        <v>8</v>
      </c>
      <c r="AG2421" t="n">
        <v>61</v>
      </c>
      <c r="AH2421" t="n">
        <v>73</v>
      </c>
      <c r="AI2421" t="n">
        <v>22263</v>
      </c>
      <c r="AJ2421" t="n">
        <v>22263</v>
      </c>
      <c r="AK2421"/>
      <c r="AL2421"/>
      <c r="AM2421"/>
      <c r="AN2421"/>
      <c r="AO2421" t="n">
        <v>17</v>
      </c>
      <c r="AP2421"/>
      <c r="AQ2421"/>
      <c r="AR2421"/>
    </row>
    <row r="2422">
      <c r="A2422" t="n">
        <v>202453</v>
      </c>
      <c r="B2422" t="s">
        <v>3861</v>
      </c>
      <c r="C2422" t="s">
        <v>3862</v>
      </c>
      <c r="D2422" t="s">
        <v>3795</v>
      </c>
      <c r="E2422" t="s">
        <v>1434</v>
      </c>
      <c r="F2422" t="s">
        <v>279</v>
      </c>
      <c r="G2422" t="s">
        <v>189</v>
      </c>
      <c r="H2422" t="s">
        <v>174</v>
      </c>
      <c r="I2422" t="s">
        <v>186</v>
      </c>
      <c r="J2422" t="s">
        <v>164</v>
      </c>
      <c r="K2422"/>
      <c r="L2422" t="s">
        <v>155</v>
      </c>
      <c r="M2422" t="s">
        <v>155</v>
      </c>
      <c r="N2422" t="n">
        <v>-84.223</v>
      </c>
      <c r="O2422" t="n">
        <v>39.6289</v>
      </c>
      <c r="P2422" t="n">
        <v>107</v>
      </c>
      <c r="Q2422" t="n">
        <v>107</v>
      </c>
      <c r="R2422" t="n">
        <v>15</v>
      </c>
      <c r="S2422" t="n">
        <v>35.5</v>
      </c>
      <c r="T2422" t="n">
        <v>51.4</v>
      </c>
      <c r="U2422" t="n">
        <v>6.5</v>
      </c>
      <c r="V2422" t="n">
        <v>0.9</v>
      </c>
      <c r="W2422" t="n">
        <v>0</v>
      </c>
      <c r="X2422" t="n">
        <v>88</v>
      </c>
      <c r="Y2422"/>
      <c r="Z2422" t="n">
        <v>20</v>
      </c>
      <c r="AA2422" t="n">
        <v>45</v>
      </c>
      <c r="AB2422" t="n">
        <v>68.9</v>
      </c>
      <c r="AC2422"/>
      <c r="AD2422"/>
      <c r="AE2422"/>
      <c r="AF2422" t="n">
        <v>54</v>
      </c>
      <c r="AG2422" t="n">
        <v>72</v>
      </c>
      <c r="AH2422" t="n">
        <v>72</v>
      </c>
      <c r="AI2422" t="n">
        <v>14478</v>
      </c>
      <c r="AJ2422" t="n">
        <v>14367</v>
      </c>
      <c r="AK2422" t="n">
        <v>14630</v>
      </c>
      <c r="AL2422" t="n">
        <v>15727</v>
      </c>
      <c r="AM2422"/>
      <c r="AN2422"/>
      <c r="AO2422"/>
      <c r="AP2422"/>
      <c r="AQ2422"/>
      <c r="AR2422"/>
    </row>
    <row r="2423">
      <c r="A2423" t="n">
        <v>202480</v>
      </c>
      <c r="B2423" t="s">
        <v>3863</v>
      </c>
      <c r="C2423" t="s">
        <v>3864</v>
      </c>
      <c r="D2423" t="s">
        <v>3795</v>
      </c>
      <c r="E2423" t="s">
        <v>1434</v>
      </c>
      <c r="F2423" t="s">
        <v>162</v>
      </c>
      <c r="G2423" t="s">
        <v>163</v>
      </c>
      <c r="H2423" t="s">
        <v>150</v>
      </c>
      <c r="I2423" t="s">
        <v>151</v>
      </c>
      <c r="J2423" t="s">
        <v>238</v>
      </c>
      <c r="K2423" t="s">
        <v>159</v>
      </c>
      <c r="L2423" t="s">
        <v>155</v>
      </c>
      <c r="M2423" t="s">
        <v>155</v>
      </c>
      <c r="N2423" t="n">
        <v>-84.1761</v>
      </c>
      <c r="O2423" t="n">
        <v>39.7395</v>
      </c>
      <c r="P2423" t="n">
        <v>12470</v>
      </c>
      <c r="Q2423" t="n">
        <v>8599</v>
      </c>
      <c r="R2423" t="n">
        <v>48</v>
      </c>
      <c r="S2423" t="n">
        <v>78</v>
      </c>
      <c r="T2423" t="n">
        <v>5.2</v>
      </c>
      <c r="U2423" t="n">
        <v>7.1</v>
      </c>
      <c r="V2423" t="n">
        <v>1.7</v>
      </c>
      <c r="W2423" t="n">
        <v>3.5</v>
      </c>
      <c r="X2423" t="n">
        <v>89</v>
      </c>
      <c r="Y2423" t="n">
        <v>60</v>
      </c>
      <c r="Z2423" t="n">
        <v>15</v>
      </c>
      <c r="AA2423" t="n">
        <v>2224</v>
      </c>
      <c r="AB2423" t="n">
        <v>81.5</v>
      </c>
      <c r="AC2423" t="n">
        <v>2224</v>
      </c>
      <c r="AD2423" t="n">
        <v>81.5</v>
      </c>
      <c r="AE2423" t="n">
        <v>66.1</v>
      </c>
      <c r="AF2423" t="n">
        <v>1991</v>
      </c>
      <c r="AG2423" t="n">
        <v>16</v>
      </c>
      <c r="AH2423" t="n">
        <v>93</v>
      </c>
      <c r="AI2423" t="n">
        <v>31551</v>
      </c>
      <c r="AJ2423" t="n">
        <v>25086</v>
      </c>
      <c r="AK2423" t="n">
        <v>25118</v>
      </c>
      <c r="AL2423" t="n">
        <v>26840</v>
      </c>
      <c r="AM2423" t="n">
        <v>31080</v>
      </c>
      <c r="AN2423" t="n">
        <v>34678</v>
      </c>
      <c r="AO2423"/>
      <c r="AP2423" t="n">
        <v>1959</v>
      </c>
      <c r="AQ2423" t="n">
        <v>1176</v>
      </c>
      <c r="AR2423" t="n">
        <v>256</v>
      </c>
    </row>
    <row r="2424">
      <c r="A2424" t="n">
        <v>202514</v>
      </c>
      <c r="B2424" t="s">
        <v>3865</v>
      </c>
      <c r="C2424" t="s">
        <v>3866</v>
      </c>
      <c r="D2424" t="s">
        <v>3795</v>
      </c>
      <c r="E2424" t="s">
        <v>1434</v>
      </c>
      <c r="F2424" t="s">
        <v>162</v>
      </c>
      <c r="G2424" t="s">
        <v>163</v>
      </c>
      <c r="H2424" t="s">
        <v>150</v>
      </c>
      <c r="I2424" t="s">
        <v>175</v>
      </c>
      <c r="J2424" t="s">
        <v>164</v>
      </c>
      <c r="K2424" t="s">
        <v>179</v>
      </c>
      <c r="L2424" t="s">
        <v>155</v>
      </c>
      <c r="M2424" t="s">
        <v>155</v>
      </c>
      <c r="N2424" t="n">
        <v>-84.3571</v>
      </c>
      <c r="O2424" t="n">
        <v>41.2968</v>
      </c>
      <c r="P2424" t="n">
        <v>592</v>
      </c>
      <c r="Q2424" t="n">
        <v>525</v>
      </c>
      <c r="R2424" t="n">
        <v>38.9</v>
      </c>
      <c r="S2424" t="n">
        <v>64.2</v>
      </c>
      <c r="T2424" t="n">
        <v>25</v>
      </c>
      <c r="U2424" t="n">
        <v>7.2</v>
      </c>
      <c r="V2424" t="n">
        <v>0.2</v>
      </c>
      <c r="W2424" t="n">
        <v>0</v>
      </c>
      <c r="X2424" t="n">
        <v>61</v>
      </c>
      <c r="Y2424" t="n">
        <v>67</v>
      </c>
      <c r="Z2424" t="n">
        <v>10</v>
      </c>
      <c r="AA2424" t="n">
        <v>150</v>
      </c>
      <c r="AB2424" t="n">
        <v>36.7</v>
      </c>
      <c r="AC2424" t="n">
        <v>150</v>
      </c>
      <c r="AD2424" t="n">
        <v>36.7</v>
      </c>
      <c r="AE2424" t="n">
        <v>28.7</v>
      </c>
      <c r="AF2424" t="n">
        <v>146</v>
      </c>
      <c r="AG2424" t="n">
        <v>48</v>
      </c>
      <c r="AH2424" t="n">
        <v>96</v>
      </c>
      <c r="AI2424" t="n">
        <v>24098</v>
      </c>
      <c r="AJ2424" t="n">
        <v>19929</v>
      </c>
      <c r="AK2424" t="n">
        <v>21601</v>
      </c>
      <c r="AL2424" t="n">
        <v>24386</v>
      </c>
      <c r="AM2424" t="n">
        <v>24726</v>
      </c>
      <c r="AN2424" t="n">
        <v>28092</v>
      </c>
      <c r="AO2424" t="n">
        <v>2</v>
      </c>
      <c r="AP2424" t="n">
        <v>85</v>
      </c>
      <c r="AQ2424" t="n">
        <v>17</v>
      </c>
      <c r="AR2424"/>
    </row>
    <row r="2425">
      <c r="A2425" t="n">
        <v>202523</v>
      </c>
      <c r="B2425" t="s">
        <v>3867</v>
      </c>
      <c r="C2425" t="s">
        <v>3868</v>
      </c>
      <c r="D2425" t="s">
        <v>3795</v>
      </c>
      <c r="E2425" t="s">
        <v>1434</v>
      </c>
      <c r="F2425" t="s">
        <v>162</v>
      </c>
      <c r="G2425" t="s">
        <v>163</v>
      </c>
      <c r="H2425" t="s">
        <v>150</v>
      </c>
      <c r="I2425" t="s">
        <v>186</v>
      </c>
      <c r="J2425" t="s">
        <v>168</v>
      </c>
      <c r="K2425" t="s">
        <v>179</v>
      </c>
      <c r="L2425" t="s">
        <v>155</v>
      </c>
      <c r="M2425" t="s">
        <v>155</v>
      </c>
      <c r="N2425" t="n">
        <v>-82.5233</v>
      </c>
      <c r="O2425" t="n">
        <v>40.0715</v>
      </c>
      <c r="P2425" t="n">
        <v>2491</v>
      </c>
      <c r="Q2425" t="n">
        <v>2491</v>
      </c>
      <c r="R2425" t="n">
        <v>51.9</v>
      </c>
      <c r="S2425" t="n">
        <v>60.4</v>
      </c>
      <c r="T2425" t="n">
        <v>5.5</v>
      </c>
      <c r="U2425" t="n">
        <v>7</v>
      </c>
      <c r="V2425" t="n">
        <v>3.3</v>
      </c>
      <c r="W2425" t="n">
        <v>17.7</v>
      </c>
      <c r="X2425" t="n">
        <v>89</v>
      </c>
      <c r="Y2425"/>
      <c r="Z2425" t="n">
        <v>9</v>
      </c>
      <c r="AA2425" t="n">
        <v>617</v>
      </c>
      <c r="AB2425" t="n">
        <v>80.1</v>
      </c>
      <c r="AC2425" t="n">
        <v>617</v>
      </c>
      <c r="AD2425" t="n">
        <v>80.1</v>
      </c>
      <c r="AE2425" t="n">
        <v>72.6</v>
      </c>
      <c r="AF2425" t="n">
        <v>706</v>
      </c>
      <c r="AG2425" t="n">
        <v>13</v>
      </c>
      <c r="AH2425" t="n">
        <v>96</v>
      </c>
      <c r="AI2425" t="n">
        <v>42177</v>
      </c>
      <c r="AJ2425" t="n">
        <v>15093</v>
      </c>
      <c r="AK2425" t="n">
        <v>12775</v>
      </c>
      <c r="AL2425" t="n">
        <v>15451</v>
      </c>
      <c r="AM2425" t="n">
        <v>29492</v>
      </c>
      <c r="AN2425" t="n">
        <v>46510</v>
      </c>
      <c r="AO2425"/>
      <c r="AP2425" t="n">
        <v>509</v>
      </c>
      <c r="AQ2425"/>
      <c r="AR2425"/>
    </row>
    <row r="2426">
      <c r="A2426" t="n">
        <v>202648</v>
      </c>
      <c r="B2426" t="s">
        <v>3869</v>
      </c>
      <c r="C2426" t="s">
        <v>3870</v>
      </c>
      <c r="D2426" t="s">
        <v>3795</v>
      </c>
      <c r="E2426" t="s">
        <v>1434</v>
      </c>
      <c r="F2426" t="s">
        <v>173</v>
      </c>
      <c r="G2426" t="s">
        <v>149</v>
      </c>
      <c r="H2426" t="s">
        <v>174</v>
      </c>
      <c r="I2426" t="s">
        <v>205</v>
      </c>
      <c r="J2426" t="s">
        <v>168</v>
      </c>
      <c r="K2426" t="s">
        <v>176</v>
      </c>
      <c r="L2426" t="s">
        <v>155</v>
      </c>
      <c r="M2426" t="s">
        <v>155</v>
      </c>
      <c r="N2426" t="n">
        <v>-84.2124</v>
      </c>
      <c r="O2426" t="n">
        <v>40.1577</v>
      </c>
      <c r="P2426" t="n">
        <v>5591</v>
      </c>
      <c r="Q2426" t="n">
        <v>5591</v>
      </c>
      <c r="R2426" t="n">
        <v>61.8</v>
      </c>
      <c r="S2426" t="n">
        <v>88.3</v>
      </c>
      <c r="T2426" t="n">
        <v>3.2</v>
      </c>
      <c r="U2426" t="n">
        <v>2.2</v>
      </c>
      <c r="V2426" t="n">
        <v>1.1</v>
      </c>
      <c r="W2426" t="n">
        <v>0.1</v>
      </c>
      <c r="X2426" t="n">
        <v>63</v>
      </c>
      <c r="Y2426" t="n">
        <v>48</v>
      </c>
      <c r="Z2426" t="n">
        <v>24</v>
      </c>
      <c r="AA2426" t="n">
        <v>267</v>
      </c>
      <c r="AB2426" t="n">
        <v>31.5</v>
      </c>
      <c r="AC2426"/>
      <c r="AD2426"/>
      <c r="AE2426"/>
      <c r="AF2426" t="n">
        <v>259</v>
      </c>
      <c r="AG2426" t="n">
        <v>17</v>
      </c>
      <c r="AH2426" t="n">
        <v>31</v>
      </c>
      <c r="AI2426" t="n">
        <v>7651</v>
      </c>
      <c r="AJ2426" t="n">
        <v>7927</v>
      </c>
      <c r="AK2426" t="n">
        <v>8349</v>
      </c>
      <c r="AL2426" t="n">
        <v>9325</v>
      </c>
      <c r="AM2426" t="n">
        <v>9319</v>
      </c>
      <c r="AN2426" t="n">
        <v>11503</v>
      </c>
      <c r="AO2426" t="n">
        <v>371</v>
      </c>
      <c r="AP2426"/>
      <c r="AQ2426"/>
      <c r="AR2426"/>
    </row>
    <row r="2427">
      <c r="A2427" t="n">
        <v>202657</v>
      </c>
      <c r="B2427" t="s">
        <v>3871</v>
      </c>
      <c r="C2427" t="s">
        <v>3872</v>
      </c>
      <c r="D2427" t="s">
        <v>3795</v>
      </c>
      <c r="E2427" t="s">
        <v>1434</v>
      </c>
      <c r="F2427" t="s">
        <v>216</v>
      </c>
      <c r="G2427" t="s">
        <v>149</v>
      </c>
      <c r="H2427" t="s">
        <v>200</v>
      </c>
      <c r="I2427" t="s">
        <v>205</v>
      </c>
      <c r="J2427" t="s">
        <v>164</v>
      </c>
      <c r="K2427"/>
      <c r="L2427" t="s">
        <v>155</v>
      </c>
      <c r="M2427" t="s">
        <v>155</v>
      </c>
      <c r="N2427" t="n">
        <v>-82.6304</v>
      </c>
      <c r="O2427" t="n">
        <v>41.3327</v>
      </c>
      <c r="P2427" t="n">
        <v>528</v>
      </c>
      <c r="Q2427" t="n">
        <v>528</v>
      </c>
      <c r="R2427" t="n">
        <v>73.5</v>
      </c>
      <c r="S2427" t="n">
        <v>76.7</v>
      </c>
      <c r="T2427" t="n">
        <v>13.4</v>
      </c>
      <c r="U2427" t="n">
        <v>3.6</v>
      </c>
      <c r="V2427" t="n">
        <v>0.2</v>
      </c>
      <c r="W2427" t="n">
        <v>0</v>
      </c>
      <c r="X2427" t="n">
        <v>95</v>
      </c>
      <c r="Y2427" t="n">
        <v>79</v>
      </c>
      <c r="Z2427" t="n">
        <v>6</v>
      </c>
      <c r="AA2427"/>
      <c r="AB2427"/>
      <c r="AC2427"/>
      <c r="AD2427"/>
      <c r="AE2427"/>
      <c r="AF2427" t="n">
        <v>61</v>
      </c>
      <c r="AG2427" t="n">
        <v>35</v>
      </c>
      <c r="AH2427" t="n">
        <v>39</v>
      </c>
      <c r="AI2427"/>
      <c r="AJ2427"/>
      <c r="AK2427"/>
      <c r="AL2427"/>
      <c r="AM2427"/>
      <c r="AN2427"/>
      <c r="AO2427"/>
      <c r="AP2427"/>
      <c r="AQ2427"/>
      <c r="AR2427"/>
    </row>
    <row r="2428">
      <c r="A2428" t="n">
        <v>202763</v>
      </c>
      <c r="B2428" t="s">
        <v>3873</v>
      </c>
      <c r="C2428" t="s">
        <v>3874</v>
      </c>
      <c r="D2428" t="s">
        <v>3795</v>
      </c>
      <c r="E2428" t="s">
        <v>1434</v>
      </c>
      <c r="F2428" t="s">
        <v>162</v>
      </c>
      <c r="G2428" t="s">
        <v>163</v>
      </c>
      <c r="H2428" t="s">
        <v>150</v>
      </c>
      <c r="I2428" t="s">
        <v>175</v>
      </c>
      <c r="J2428" t="s">
        <v>152</v>
      </c>
      <c r="K2428" t="s">
        <v>159</v>
      </c>
      <c r="L2428" t="s">
        <v>155</v>
      </c>
      <c r="M2428" t="s">
        <v>155</v>
      </c>
      <c r="N2428" t="n">
        <v>-83.6523</v>
      </c>
      <c r="O2428" t="n">
        <v>41.0533</v>
      </c>
      <c r="P2428" t="n">
        <v>5880</v>
      </c>
      <c r="Q2428" t="n">
        <v>4410</v>
      </c>
      <c r="R2428" t="n">
        <v>65.6</v>
      </c>
      <c r="S2428" t="n">
        <v>65.7</v>
      </c>
      <c r="T2428" t="n">
        <v>3.5</v>
      </c>
      <c r="U2428" t="n">
        <v>2.8</v>
      </c>
      <c r="V2428" t="n">
        <v>1.7</v>
      </c>
      <c r="W2428" t="n">
        <v>3.1</v>
      </c>
      <c r="X2428" t="n">
        <v>72</v>
      </c>
      <c r="Y2428" t="n">
        <v>0</v>
      </c>
      <c r="Z2428" t="n">
        <v>13</v>
      </c>
      <c r="AA2428" t="n">
        <v>594</v>
      </c>
      <c r="AB2428" t="n">
        <v>62.6</v>
      </c>
      <c r="AC2428" t="n">
        <v>588</v>
      </c>
      <c r="AD2428" t="n">
        <v>61.6</v>
      </c>
      <c r="AE2428" t="n">
        <v>42.7</v>
      </c>
      <c r="AF2428" t="n">
        <v>667</v>
      </c>
      <c r="AG2428" t="n">
        <v>14</v>
      </c>
      <c r="AH2428" t="n">
        <v>56</v>
      </c>
      <c r="AI2428" t="n">
        <v>26215</v>
      </c>
      <c r="AJ2428" t="n">
        <v>19184</v>
      </c>
      <c r="AK2428" t="n">
        <v>21556</v>
      </c>
      <c r="AL2428" t="n">
        <v>23566</v>
      </c>
      <c r="AM2428" t="n">
        <v>27573</v>
      </c>
      <c r="AN2428" t="n">
        <v>23761</v>
      </c>
      <c r="AO2428" t="n">
        <v>11</v>
      </c>
      <c r="AP2428" t="n">
        <v>388</v>
      </c>
      <c r="AQ2428" t="n">
        <v>237</v>
      </c>
      <c r="AR2428" t="n">
        <v>143</v>
      </c>
    </row>
    <row r="2429">
      <c r="A2429" t="n">
        <v>202806</v>
      </c>
      <c r="B2429" t="s">
        <v>3875</v>
      </c>
      <c r="C2429" t="s">
        <v>1304</v>
      </c>
      <c r="D2429" t="s">
        <v>3795</v>
      </c>
      <c r="E2429" t="s">
        <v>1434</v>
      </c>
      <c r="F2429" t="s">
        <v>162</v>
      </c>
      <c r="G2429" t="s">
        <v>163</v>
      </c>
      <c r="H2429" t="s">
        <v>150</v>
      </c>
      <c r="I2429" t="s">
        <v>151</v>
      </c>
      <c r="J2429" t="s">
        <v>152</v>
      </c>
      <c r="K2429" t="s">
        <v>153</v>
      </c>
      <c r="L2429" t="s">
        <v>155</v>
      </c>
      <c r="M2429" t="s">
        <v>155</v>
      </c>
      <c r="N2429" t="n">
        <v>-82.9904</v>
      </c>
      <c r="O2429" t="n">
        <v>39.9583</v>
      </c>
      <c r="P2429" t="n">
        <v>12197</v>
      </c>
      <c r="Q2429" t="n">
        <v>8705</v>
      </c>
      <c r="R2429" t="n">
        <v>63.1</v>
      </c>
      <c r="S2429" t="n">
        <v>61.7</v>
      </c>
      <c r="T2429" t="n">
        <v>16.5</v>
      </c>
      <c r="U2429" t="n">
        <v>7.9</v>
      </c>
      <c r="V2429" t="n">
        <v>2.3</v>
      </c>
      <c r="W2429" t="n">
        <v>0.2</v>
      </c>
      <c r="X2429" t="n">
        <v>47</v>
      </c>
      <c r="Y2429" t="n">
        <v>29</v>
      </c>
      <c r="Z2429" t="n">
        <v>16</v>
      </c>
      <c r="AA2429" t="n">
        <v>119</v>
      </c>
      <c r="AB2429" t="n">
        <v>30.3</v>
      </c>
      <c r="AC2429" t="n">
        <v>116</v>
      </c>
      <c r="AD2429" t="n">
        <v>31</v>
      </c>
      <c r="AE2429" t="n">
        <v>31</v>
      </c>
      <c r="AF2429" t="n">
        <v>22</v>
      </c>
      <c r="AG2429" t="n">
        <v>33</v>
      </c>
      <c r="AH2429" t="n">
        <v>59</v>
      </c>
      <c r="AI2429" t="n">
        <v>22252</v>
      </c>
      <c r="AJ2429" t="n">
        <v>23466</v>
      </c>
      <c r="AK2429" t="n">
        <v>21170</v>
      </c>
      <c r="AL2429" t="n">
        <v>22204</v>
      </c>
      <c r="AM2429"/>
      <c r="AN2429"/>
      <c r="AO2429" t="n">
        <v>88</v>
      </c>
      <c r="AP2429" t="n">
        <v>1429</v>
      </c>
      <c r="AQ2429" t="n">
        <v>615</v>
      </c>
      <c r="AR2429" t="n">
        <v>38</v>
      </c>
    </row>
    <row r="2430">
      <c r="A2430" t="n">
        <v>202888</v>
      </c>
      <c r="B2430" t="s">
        <v>3876</v>
      </c>
      <c r="C2430" t="s">
        <v>3799</v>
      </c>
      <c r="D2430" t="s">
        <v>3795</v>
      </c>
      <c r="E2430" t="s">
        <v>1434</v>
      </c>
      <c r="F2430" t="s">
        <v>199</v>
      </c>
      <c r="G2430" t="s">
        <v>189</v>
      </c>
      <c r="H2430" t="s">
        <v>200</v>
      </c>
      <c r="I2430" t="s">
        <v>151</v>
      </c>
      <c r="J2430" t="s">
        <v>164</v>
      </c>
      <c r="K2430"/>
      <c r="L2430" t="s">
        <v>155</v>
      </c>
      <c r="M2430" t="s">
        <v>155</v>
      </c>
      <c r="N2430" t="n">
        <v>-81.5762</v>
      </c>
      <c r="O2430" t="n">
        <v>41.1139</v>
      </c>
      <c r="P2430" t="n">
        <v>143</v>
      </c>
      <c r="Q2430" t="n">
        <v>143</v>
      </c>
      <c r="R2430" t="n">
        <v>93</v>
      </c>
      <c r="S2430" t="n">
        <v>28</v>
      </c>
      <c r="T2430" t="n">
        <v>35</v>
      </c>
      <c r="U2430" t="n">
        <v>0.7</v>
      </c>
      <c r="V2430" t="n">
        <v>36.4</v>
      </c>
      <c r="W2430" t="n">
        <v>0</v>
      </c>
      <c r="X2430" t="n">
        <v>6</v>
      </c>
      <c r="Y2430" t="n">
        <v>13</v>
      </c>
      <c r="Z2430" t="n">
        <v>8</v>
      </c>
      <c r="AA2430"/>
      <c r="AB2430"/>
      <c r="AC2430"/>
      <c r="AD2430"/>
      <c r="AE2430"/>
      <c r="AF2430" t="n">
        <v>60</v>
      </c>
      <c r="AG2430" t="n">
        <v>12</v>
      </c>
      <c r="AH2430" t="n">
        <v>12</v>
      </c>
      <c r="AI2430" t="n">
        <v>8754</v>
      </c>
      <c r="AJ2430" t="n">
        <v>7906</v>
      </c>
      <c r="AK2430" t="n">
        <v>12588</v>
      </c>
      <c r="AL2430" t="n">
        <v>12960</v>
      </c>
      <c r="AM2430"/>
      <c r="AN2430"/>
      <c r="AO2430"/>
      <c r="AP2430"/>
      <c r="AQ2430"/>
      <c r="AR2430"/>
    </row>
    <row r="2431">
      <c r="A2431" t="n">
        <v>202903</v>
      </c>
      <c r="B2431" t="s">
        <v>3877</v>
      </c>
      <c r="C2431" t="s">
        <v>3807</v>
      </c>
      <c r="D2431" t="s">
        <v>3795</v>
      </c>
      <c r="E2431" t="s">
        <v>1434</v>
      </c>
      <c r="F2431" t="s">
        <v>162</v>
      </c>
      <c r="G2431" t="s">
        <v>163</v>
      </c>
      <c r="H2431" t="s">
        <v>150</v>
      </c>
      <c r="I2431" t="s">
        <v>151</v>
      </c>
      <c r="J2431" t="s">
        <v>164</v>
      </c>
      <c r="K2431" t="s">
        <v>179</v>
      </c>
      <c r="L2431" t="s">
        <v>155</v>
      </c>
      <c r="M2431" t="s">
        <v>155</v>
      </c>
      <c r="N2431" t="n">
        <v>-84.5057</v>
      </c>
      <c r="O2431" t="n">
        <v>39.1153</v>
      </c>
      <c r="P2431" t="n">
        <v>533</v>
      </c>
      <c r="Q2431" t="n">
        <v>498</v>
      </c>
      <c r="R2431" t="n">
        <v>47.6</v>
      </c>
      <c r="S2431" t="n">
        <v>77.5</v>
      </c>
      <c r="T2431" t="n">
        <v>5</v>
      </c>
      <c r="U2431" t="n">
        <v>5</v>
      </c>
      <c r="V2431" t="n">
        <v>1.2</v>
      </c>
      <c r="W2431" t="n">
        <v>8.8</v>
      </c>
      <c r="X2431" t="n">
        <v>85</v>
      </c>
      <c r="Y2431" t="n">
        <v>100</v>
      </c>
      <c r="Z2431" t="n">
        <v>9</v>
      </c>
      <c r="AA2431" t="n">
        <v>42</v>
      </c>
      <c r="AB2431" t="n">
        <v>50</v>
      </c>
      <c r="AC2431" t="n">
        <v>22</v>
      </c>
      <c r="AD2431" t="n">
        <v>63.6</v>
      </c>
      <c r="AE2431" t="n">
        <v>31.8</v>
      </c>
      <c r="AF2431" t="n">
        <v>52</v>
      </c>
      <c r="AG2431" t="n">
        <v>23</v>
      </c>
      <c r="AH2431" t="n">
        <v>92</v>
      </c>
      <c r="AI2431" t="n">
        <v>7233</v>
      </c>
      <c r="AJ2431" t="n">
        <v>2794</v>
      </c>
      <c r="AK2431" t="n">
        <v>5129</v>
      </c>
      <c r="AL2431" t="n">
        <v>1632</v>
      </c>
      <c r="AM2431"/>
      <c r="AN2431"/>
      <c r="AO2431" t="n">
        <v>7</v>
      </c>
      <c r="AP2431" t="n">
        <v>18</v>
      </c>
      <c r="AQ2431" t="n">
        <v>3</v>
      </c>
      <c r="AR2431"/>
    </row>
    <row r="2432">
      <c r="A2432" t="n">
        <v>202912</v>
      </c>
      <c r="B2432" t="s">
        <v>3878</v>
      </c>
      <c r="C2432" t="s">
        <v>3807</v>
      </c>
      <c r="D2432" t="s">
        <v>3795</v>
      </c>
      <c r="E2432" t="s">
        <v>1434</v>
      </c>
      <c r="F2432" t="s">
        <v>162</v>
      </c>
      <c r="G2432" t="s">
        <v>163</v>
      </c>
      <c r="H2432" t="s">
        <v>150</v>
      </c>
      <c r="I2432" t="s">
        <v>151</v>
      </c>
      <c r="J2432" t="s">
        <v>164</v>
      </c>
      <c r="K2432" t="s">
        <v>209</v>
      </c>
      <c r="L2432" t="s">
        <v>155</v>
      </c>
      <c r="M2432" t="s">
        <v>155</v>
      </c>
      <c r="N2432" t="n">
        <v>-84.5212</v>
      </c>
      <c r="O2432" t="n">
        <v>39.1403</v>
      </c>
      <c r="P2432" t="n">
        <v>502</v>
      </c>
      <c r="Q2432" t="n">
        <v>502</v>
      </c>
      <c r="R2432" t="n">
        <v>91.6</v>
      </c>
      <c r="S2432" t="n">
        <v>54.4</v>
      </c>
      <c r="T2432" t="n">
        <v>28.3</v>
      </c>
      <c r="U2432" t="n">
        <v>5.6</v>
      </c>
      <c r="V2432" t="n">
        <v>1.4</v>
      </c>
      <c r="W2432" t="n">
        <v>0</v>
      </c>
      <c r="X2432"/>
      <c r="Y2432"/>
      <c r="Z2432" t="n">
        <v>9</v>
      </c>
      <c r="AA2432" t="n">
        <v>4</v>
      </c>
      <c r="AB2432" t="n">
        <v>75</v>
      </c>
      <c r="AC2432"/>
      <c r="AD2432"/>
      <c r="AE2432"/>
      <c r="AF2432" t="n">
        <v>12</v>
      </c>
      <c r="AG2432" t="n">
        <v>43</v>
      </c>
      <c r="AH2432" t="n">
        <v>55</v>
      </c>
      <c r="AI2432" t="n">
        <v>19728</v>
      </c>
      <c r="AJ2432" t="n">
        <v>15375</v>
      </c>
      <c r="AK2432"/>
      <c r="AL2432" t="n">
        <v>24586</v>
      </c>
      <c r="AM2432" t="n">
        <v>26345</v>
      </c>
      <c r="AN2432" t="n">
        <v>23998</v>
      </c>
      <c r="AO2432" t="n">
        <v>87</v>
      </c>
      <c r="AP2432" t="n">
        <v>22</v>
      </c>
      <c r="AQ2432"/>
      <c r="AR2432"/>
    </row>
    <row r="2433">
      <c r="A2433" t="n">
        <v>202949</v>
      </c>
      <c r="B2433" t="s">
        <v>3879</v>
      </c>
      <c r="C2433" t="s">
        <v>3807</v>
      </c>
      <c r="D2433" t="s">
        <v>3795</v>
      </c>
      <c r="E2433" t="s">
        <v>1434</v>
      </c>
      <c r="F2433" t="s">
        <v>216</v>
      </c>
      <c r="G2433" t="s">
        <v>149</v>
      </c>
      <c r="H2433" t="s">
        <v>200</v>
      </c>
      <c r="I2433" t="s">
        <v>186</v>
      </c>
      <c r="J2433" t="s">
        <v>164</v>
      </c>
      <c r="K2433"/>
      <c r="L2433" t="s">
        <v>155</v>
      </c>
      <c r="M2433" t="s">
        <v>155</v>
      </c>
      <c r="N2433" t="n">
        <v>-84.4136</v>
      </c>
      <c r="O2433" t="n">
        <v>39.29</v>
      </c>
      <c r="P2433" t="n">
        <v>212</v>
      </c>
      <c r="Q2433" t="n">
        <v>212</v>
      </c>
      <c r="R2433" t="n">
        <v>5.7</v>
      </c>
      <c r="S2433" t="n">
        <v>79.7</v>
      </c>
      <c r="T2433" t="n">
        <v>11.3</v>
      </c>
      <c r="U2433" t="n">
        <v>3.8</v>
      </c>
      <c r="V2433" t="n">
        <v>1.4</v>
      </c>
      <c r="W2433" t="n">
        <v>0</v>
      </c>
      <c r="X2433" t="n">
        <v>91</v>
      </c>
      <c r="Y2433"/>
      <c r="Z2433" t="n">
        <v>15</v>
      </c>
      <c r="AA2433"/>
      <c r="AB2433"/>
      <c r="AC2433"/>
      <c r="AD2433"/>
      <c r="AE2433"/>
      <c r="AF2433" t="n">
        <v>95</v>
      </c>
      <c r="AG2433" t="n">
        <v>31</v>
      </c>
      <c r="AH2433" t="n">
        <v>40</v>
      </c>
      <c r="AI2433" t="n">
        <v>11149</v>
      </c>
      <c r="AJ2433" t="n">
        <v>7050</v>
      </c>
      <c r="AK2433" t="n">
        <v>9904</v>
      </c>
      <c r="AL2433" t="n">
        <v>10606</v>
      </c>
      <c r="AM2433" t="n">
        <v>11824</v>
      </c>
      <c r="AN2433" t="n">
        <v>11824</v>
      </c>
      <c r="AO2433"/>
      <c r="AP2433"/>
      <c r="AQ2433"/>
      <c r="AR2433"/>
    </row>
    <row r="2434">
      <c r="A2434" t="n">
        <v>202985</v>
      </c>
      <c r="B2434" t="s">
        <v>3880</v>
      </c>
      <c r="C2434" t="s">
        <v>2413</v>
      </c>
      <c r="D2434" t="s">
        <v>3795</v>
      </c>
      <c r="E2434" t="s">
        <v>1434</v>
      </c>
      <c r="F2434" t="s">
        <v>216</v>
      </c>
      <c r="G2434" t="s">
        <v>149</v>
      </c>
      <c r="H2434" t="s">
        <v>200</v>
      </c>
      <c r="I2434" t="s">
        <v>175</v>
      </c>
      <c r="J2434" t="s">
        <v>164</v>
      </c>
      <c r="K2434"/>
      <c r="L2434" t="s">
        <v>155</v>
      </c>
      <c r="M2434" t="s">
        <v>155</v>
      </c>
      <c r="N2434" t="n">
        <v>-80.851</v>
      </c>
      <c r="O2434" t="n">
        <v>40.9024</v>
      </c>
      <c r="P2434" t="n">
        <v>47</v>
      </c>
      <c r="Q2434" t="n">
        <v>47</v>
      </c>
      <c r="R2434" t="n">
        <v>93.6</v>
      </c>
      <c r="S2434" t="n">
        <v>72.3</v>
      </c>
      <c r="T2434" t="n">
        <v>19.1</v>
      </c>
      <c r="U2434" t="n">
        <v>2.1</v>
      </c>
      <c r="V2434" t="n">
        <v>0</v>
      </c>
      <c r="W2434" t="n">
        <v>0</v>
      </c>
      <c r="X2434" t="n">
        <v>0</v>
      </c>
      <c r="Y2434" t="n">
        <v>0</v>
      </c>
      <c r="Z2434" t="n">
        <v>6</v>
      </c>
      <c r="AA2434"/>
      <c r="AB2434"/>
      <c r="AC2434"/>
      <c r="AD2434"/>
      <c r="AE2434"/>
      <c r="AF2434" t="n">
        <v>6</v>
      </c>
      <c r="AG2434" t="n">
        <v>55</v>
      </c>
      <c r="AH2434" t="n">
        <v>68</v>
      </c>
      <c r="AI2434" t="n">
        <v>17937</v>
      </c>
      <c r="AJ2434" t="n">
        <v>18496</v>
      </c>
      <c r="AK2434" t="n">
        <v>15071</v>
      </c>
      <c r="AL2434"/>
      <c r="AM2434" t="n">
        <v>26102</v>
      </c>
      <c r="AN2434" t="n">
        <v>27369</v>
      </c>
      <c r="AO2434"/>
      <c r="AP2434"/>
      <c r="AQ2434"/>
      <c r="AR2434"/>
    </row>
    <row r="2435">
      <c r="A2435" t="n">
        <v>203030</v>
      </c>
      <c r="B2435" t="s">
        <v>3881</v>
      </c>
      <c r="C2435" t="s">
        <v>1304</v>
      </c>
      <c r="D2435" t="s">
        <v>3795</v>
      </c>
      <c r="E2435" t="s">
        <v>1434</v>
      </c>
      <c r="F2435" t="s">
        <v>216</v>
      </c>
      <c r="G2435" t="s">
        <v>149</v>
      </c>
      <c r="H2435" t="s">
        <v>200</v>
      </c>
      <c r="I2435" t="s">
        <v>151</v>
      </c>
      <c r="J2435" t="s">
        <v>164</v>
      </c>
      <c r="K2435"/>
      <c r="L2435" t="s">
        <v>155</v>
      </c>
      <c r="M2435" t="s">
        <v>155</v>
      </c>
      <c r="N2435" t="n">
        <v>-82.9806</v>
      </c>
      <c r="O2435" t="n">
        <v>40.0129</v>
      </c>
      <c r="P2435" t="n">
        <v>108</v>
      </c>
      <c r="Q2435" t="n">
        <v>108</v>
      </c>
      <c r="R2435" t="n">
        <v>88.9</v>
      </c>
      <c r="S2435" t="n">
        <v>4.6</v>
      </c>
      <c r="T2435" t="n">
        <v>89.8</v>
      </c>
      <c r="U2435" t="n">
        <v>2.8</v>
      </c>
      <c r="V2435" t="n">
        <v>2.8</v>
      </c>
      <c r="W2435" t="n">
        <v>0</v>
      </c>
      <c r="X2435" t="n">
        <v>83</v>
      </c>
      <c r="Y2435"/>
      <c r="Z2435" t="n">
        <v>9</v>
      </c>
      <c r="AA2435"/>
      <c r="AB2435"/>
      <c r="AC2435"/>
      <c r="AD2435"/>
      <c r="AE2435"/>
      <c r="AF2435" t="n">
        <v>49</v>
      </c>
      <c r="AG2435" t="n">
        <v>72</v>
      </c>
      <c r="AH2435" t="n">
        <v>72</v>
      </c>
      <c r="AI2435" t="n">
        <v>15805</v>
      </c>
      <c r="AJ2435" t="n">
        <v>16273</v>
      </c>
      <c r="AK2435" t="n">
        <v>14485</v>
      </c>
      <c r="AL2435" t="n">
        <v>14108</v>
      </c>
      <c r="AM2435" t="n">
        <v>16830</v>
      </c>
      <c r="AN2435" t="n">
        <v>16644</v>
      </c>
      <c r="AO2435"/>
      <c r="AP2435"/>
      <c r="AQ2435"/>
      <c r="AR2435"/>
    </row>
    <row r="2436">
      <c r="A2436" t="n">
        <v>203067</v>
      </c>
      <c r="B2436" t="s">
        <v>3882</v>
      </c>
      <c r="C2436" t="s">
        <v>3221</v>
      </c>
      <c r="D2436" t="s">
        <v>996</v>
      </c>
      <c r="E2436" t="s">
        <v>997</v>
      </c>
      <c r="F2436" t="s">
        <v>162</v>
      </c>
      <c r="G2436" t="s">
        <v>163</v>
      </c>
      <c r="H2436" t="s">
        <v>150</v>
      </c>
      <c r="I2436" t="s">
        <v>151</v>
      </c>
      <c r="J2436" t="s">
        <v>164</v>
      </c>
      <c r="K2436" t="s">
        <v>209</v>
      </c>
      <c r="L2436" t="s">
        <v>155</v>
      </c>
      <c r="M2436" t="s">
        <v>155</v>
      </c>
      <c r="N2436" t="n">
        <v>-73.9945</v>
      </c>
      <c r="O2436" t="n">
        <v>40.7289</v>
      </c>
      <c r="P2436" t="n">
        <v>379</v>
      </c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 t="n">
        <v>75</v>
      </c>
      <c r="AR2436" t="n">
        <v>3</v>
      </c>
    </row>
    <row r="2437">
      <c r="A2437" t="n">
        <v>203085</v>
      </c>
      <c r="B2437" t="s">
        <v>3883</v>
      </c>
      <c r="C2437" t="s">
        <v>3884</v>
      </c>
      <c r="D2437" t="s">
        <v>3795</v>
      </c>
      <c r="E2437" t="s">
        <v>1434</v>
      </c>
      <c r="F2437" t="s">
        <v>162</v>
      </c>
      <c r="G2437" t="s">
        <v>163</v>
      </c>
      <c r="H2437" t="s">
        <v>150</v>
      </c>
      <c r="I2437" t="s">
        <v>175</v>
      </c>
      <c r="J2437" t="s">
        <v>168</v>
      </c>
      <c r="K2437" t="s">
        <v>153</v>
      </c>
      <c r="L2437" t="s">
        <v>155</v>
      </c>
      <c r="M2437" t="s">
        <v>155</v>
      </c>
      <c r="N2437" t="n">
        <v>-83.1684</v>
      </c>
      <c r="O2437" t="n">
        <v>41.1148</v>
      </c>
      <c r="P2437" t="n">
        <v>1206</v>
      </c>
      <c r="Q2437" t="n">
        <v>980</v>
      </c>
      <c r="R2437" t="n">
        <v>47.2</v>
      </c>
      <c r="S2437" t="n">
        <v>80.5</v>
      </c>
      <c r="T2437" t="n">
        <v>10.3</v>
      </c>
      <c r="U2437" t="n">
        <v>3.1</v>
      </c>
      <c r="V2437" t="n">
        <v>0.5</v>
      </c>
      <c r="W2437" t="n">
        <v>0.5</v>
      </c>
      <c r="X2437" t="n">
        <v>78</v>
      </c>
      <c r="Y2437"/>
      <c r="Z2437" t="n">
        <v>15</v>
      </c>
      <c r="AA2437" t="n">
        <v>319</v>
      </c>
      <c r="AB2437" t="n">
        <v>49.8</v>
      </c>
      <c r="AC2437" t="n">
        <v>319</v>
      </c>
      <c r="AD2437" t="n">
        <v>49.8</v>
      </c>
      <c r="AE2437" t="n">
        <v>43.9</v>
      </c>
      <c r="AF2437" t="n">
        <v>240</v>
      </c>
      <c r="AG2437" t="n">
        <v>29</v>
      </c>
      <c r="AH2437" t="n">
        <v>90</v>
      </c>
      <c r="AI2437" t="n">
        <v>19620</v>
      </c>
      <c r="AJ2437" t="n">
        <v>17559</v>
      </c>
      <c r="AK2437" t="n">
        <v>17150</v>
      </c>
      <c r="AL2437" t="n">
        <v>18704</v>
      </c>
      <c r="AM2437" t="n">
        <v>24983</v>
      </c>
      <c r="AN2437" t="n">
        <v>25316</v>
      </c>
      <c r="AO2437"/>
      <c r="AP2437" t="n">
        <v>222</v>
      </c>
      <c r="AQ2437" t="n">
        <v>62</v>
      </c>
      <c r="AR2437"/>
    </row>
    <row r="2438">
      <c r="A2438" t="n">
        <v>203128</v>
      </c>
      <c r="B2438" t="s">
        <v>3885</v>
      </c>
      <c r="C2438" t="s">
        <v>3886</v>
      </c>
      <c r="D2438" t="s">
        <v>3795</v>
      </c>
      <c r="E2438" t="s">
        <v>1434</v>
      </c>
      <c r="F2438" t="s">
        <v>162</v>
      </c>
      <c r="G2438" t="s">
        <v>163</v>
      </c>
      <c r="H2438" t="s">
        <v>150</v>
      </c>
      <c r="I2438" t="s">
        <v>205</v>
      </c>
      <c r="J2438" t="s">
        <v>168</v>
      </c>
      <c r="K2438" t="s">
        <v>179</v>
      </c>
      <c r="L2438" t="s">
        <v>155</v>
      </c>
      <c r="M2438" t="s">
        <v>155</v>
      </c>
      <c r="N2438" t="n">
        <v>-81.144</v>
      </c>
      <c r="O2438" t="n">
        <v>41.3107</v>
      </c>
      <c r="P2438" t="n">
        <v>1076</v>
      </c>
      <c r="Q2438" t="n">
        <v>1051</v>
      </c>
      <c r="R2438" t="n">
        <v>54</v>
      </c>
      <c r="S2438" t="n">
        <v>43.5</v>
      </c>
      <c r="T2438" t="n">
        <v>7.5</v>
      </c>
      <c r="U2438" t="n">
        <v>7.1</v>
      </c>
      <c r="V2438" t="n">
        <v>0.5</v>
      </c>
      <c r="W2438" t="n">
        <v>1</v>
      </c>
      <c r="X2438" t="n">
        <v>65</v>
      </c>
      <c r="Y2438" t="n">
        <v>100</v>
      </c>
      <c r="Z2438" t="n">
        <v>10</v>
      </c>
      <c r="AA2438" t="n">
        <v>257</v>
      </c>
      <c r="AB2438" t="n">
        <v>59.1</v>
      </c>
      <c r="AC2438" t="n">
        <v>257</v>
      </c>
      <c r="AD2438" t="n">
        <v>59.1</v>
      </c>
      <c r="AE2438" t="n">
        <v>49.8</v>
      </c>
      <c r="AF2438" t="n">
        <v>191</v>
      </c>
      <c r="AG2438" t="n">
        <v>32</v>
      </c>
      <c r="AH2438" t="n">
        <v>70</v>
      </c>
      <c r="AI2438" t="n">
        <v>21362</v>
      </c>
      <c r="AJ2438" t="n">
        <v>17197</v>
      </c>
      <c r="AK2438" t="n">
        <v>15280</v>
      </c>
      <c r="AL2438" t="n">
        <v>19558</v>
      </c>
      <c r="AM2438" t="n">
        <v>23700</v>
      </c>
      <c r="AN2438" t="n">
        <v>25313</v>
      </c>
      <c r="AO2438"/>
      <c r="AP2438" t="n">
        <v>167</v>
      </c>
      <c r="AQ2438" t="n">
        <v>3</v>
      </c>
      <c r="AR2438"/>
    </row>
    <row r="2439">
      <c r="A2439" t="n">
        <v>203146</v>
      </c>
      <c r="B2439" t="s">
        <v>3887</v>
      </c>
      <c r="C2439" t="s">
        <v>257</v>
      </c>
      <c r="D2439" t="s">
        <v>3795</v>
      </c>
      <c r="E2439" t="s">
        <v>1434</v>
      </c>
      <c r="F2439" t="s">
        <v>551</v>
      </c>
      <c r="G2439" t="s">
        <v>163</v>
      </c>
      <c r="H2439" t="s">
        <v>200</v>
      </c>
      <c r="I2439" t="s">
        <v>175</v>
      </c>
      <c r="J2439" t="s">
        <v>164</v>
      </c>
      <c r="K2439"/>
      <c r="L2439" t="s">
        <v>155</v>
      </c>
      <c r="M2439" t="s">
        <v>155</v>
      </c>
      <c r="N2439" t="n">
        <v>-84.2198</v>
      </c>
      <c r="O2439" t="n">
        <v>40.053</v>
      </c>
      <c r="P2439" t="n">
        <v>665</v>
      </c>
      <c r="Q2439" t="n">
        <v>665</v>
      </c>
      <c r="R2439" t="n">
        <v>7.1</v>
      </c>
      <c r="S2439" t="n">
        <v>90.1</v>
      </c>
      <c r="T2439" t="n">
        <v>1.7</v>
      </c>
      <c r="U2439" t="n">
        <v>4.4</v>
      </c>
      <c r="V2439" t="n">
        <v>0.5</v>
      </c>
      <c r="W2439" t="n">
        <v>0</v>
      </c>
      <c r="X2439" t="n">
        <v>95</v>
      </c>
      <c r="Y2439"/>
      <c r="Z2439" t="n">
        <v>12</v>
      </c>
      <c r="AA2439"/>
      <c r="AB2439"/>
      <c r="AC2439"/>
      <c r="AD2439"/>
      <c r="AE2439"/>
      <c r="AF2439" t="n">
        <v>561</v>
      </c>
      <c r="AG2439" t="n">
        <v>23</v>
      </c>
      <c r="AH2439" t="n">
        <v>34</v>
      </c>
      <c r="AI2439" t="n">
        <v>18668</v>
      </c>
      <c r="AJ2439" t="n">
        <v>17602</v>
      </c>
      <c r="AK2439" t="n">
        <v>19422</v>
      </c>
      <c r="AL2439" t="n">
        <v>20395</v>
      </c>
      <c r="AM2439" t="n">
        <v>23332</v>
      </c>
      <c r="AN2439" t="n">
        <v>23923</v>
      </c>
      <c r="AO2439"/>
      <c r="AP2439"/>
      <c r="AQ2439"/>
      <c r="AR2439"/>
    </row>
    <row r="2440">
      <c r="A2440" t="n">
        <v>203155</v>
      </c>
      <c r="B2440" t="s">
        <v>3888</v>
      </c>
      <c r="C2440" t="s">
        <v>3889</v>
      </c>
      <c r="D2440" t="s">
        <v>3795</v>
      </c>
      <c r="E2440" t="s">
        <v>1434</v>
      </c>
      <c r="F2440" t="s">
        <v>173</v>
      </c>
      <c r="G2440" t="s">
        <v>149</v>
      </c>
      <c r="H2440" t="s">
        <v>174</v>
      </c>
      <c r="I2440" t="s">
        <v>205</v>
      </c>
      <c r="J2440" t="s">
        <v>168</v>
      </c>
      <c r="K2440" t="s">
        <v>176</v>
      </c>
      <c r="L2440" t="s">
        <v>155</v>
      </c>
      <c r="M2440" t="s">
        <v>155</v>
      </c>
      <c r="N2440" t="n">
        <v>-82.2208</v>
      </c>
      <c r="O2440" t="n">
        <v>39.442</v>
      </c>
      <c r="P2440" t="n">
        <v>2519</v>
      </c>
      <c r="Q2440" t="n">
        <v>2519</v>
      </c>
      <c r="R2440" t="n">
        <v>48.1</v>
      </c>
      <c r="S2440" t="n">
        <v>76.2</v>
      </c>
      <c r="T2440" t="n">
        <v>13.4</v>
      </c>
      <c r="U2440" t="n">
        <v>2.5</v>
      </c>
      <c r="V2440" t="n">
        <v>0.6</v>
      </c>
      <c r="W2440" t="n">
        <v>1.3</v>
      </c>
      <c r="X2440" t="n">
        <v>45</v>
      </c>
      <c r="Y2440" t="n">
        <v>17</v>
      </c>
      <c r="Z2440" t="n">
        <v>10</v>
      </c>
      <c r="AA2440" t="n">
        <v>555</v>
      </c>
      <c r="AB2440" t="n">
        <v>29</v>
      </c>
      <c r="AC2440"/>
      <c r="AD2440"/>
      <c r="AE2440"/>
      <c r="AF2440" t="n">
        <v>544</v>
      </c>
      <c r="AG2440" t="n">
        <v>46</v>
      </c>
      <c r="AH2440" t="n">
        <v>64</v>
      </c>
      <c r="AI2440" t="n">
        <v>12334</v>
      </c>
      <c r="AJ2440" t="n">
        <v>11187</v>
      </c>
      <c r="AK2440" t="n">
        <v>12309</v>
      </c>
      <c r="AL2440" t="n">
        <v>13970</v>
      </c>
      <c r="AM2440" t="n">
        <v>16303</v>
      </c>
      <c r="AN2440" t="n">
        <v>16749</v>
      </c>
      <c r="AO2440" t="n">
        <v>406</v>
      </c>
      <c r="AP2440"/>
      <c r="AQ2440"/>
      <c r="AR2440"/>
    </row>
    <row r="2441">
      <c r="A2441" t="n">
        <v>203234</v>
      </c>
      <c r="B2441" t="s">
        <v>3890</v>
      </c>
      <c r="C2441" t="s">
        <v>3807</v>
      </c>
      <c r="D2441" t="s">
        <v>3795</v>
      </c>
      <c r="E2441" t="s">
        <v>1434</v>
      </c>
      <c r="F2441" t="s">
        <v>199</v>
      </c>
      <c r="G2441" t="s">
        <v>189</v>
      </c>
      <c r="H2441" t="s">
        <v>200</v>
      </c>
      <c r="I2441" t="s">
        <v>186</v>
      </c>
      <c r="J2441" t="s">
        <v>164</v>
      </c>
      <c r="K2441"/>
      <c r="L2441" t="s">
        <v>155</v>
      </c>
      <c r="M2441" t="s">
        <v>155</v>
      </c>
      <c r="N2441" t="n">
        <v>-84.4529</v>
      </c>
      <c r="O2441" t="n">
        <v>39.286</v>
      </c>
      <c r="P2441" t="n">
        <v>136</v>
      </c>
      <c r="Q2441" t="n">
        <v>136</v>
      </c>
      <c r="R2441" t="n">
        <v>96.3</v>
      </c>
      <c r="S2441" t="n">
        <v>8.8</v>
      </c>
      <c r="T2441" t="n">
        <v>23.5</v>
      </c>
      <c r="U2441" t="n">
        <v>1.5</v>
      </c>
      <c r="V2441" t="n">
        <v>0</v>
      </c>
      <c r="W2441" t="n">
        <v>1.5</v>
      </c>
      <c r="X2441" t="n">
        <v>46</v>
      </c>
      <c r="Y2441"/>
      <c r="Z2441" t="n">
        <v>30</v>
      </c>
      <c r="AA2441"/>
      <c r="AB2441"/>
      <c r="AC2441"/>
      <c r="AD2441"/>
      <c r="AE2441"/>
      <c r="AF2441" t="n">
        <v>60</v>
      </c>
      <c r="AG2441" t="n">
        <v>88</v>
      </c>
      <c r="AH2441" t="n">
        <v>88</v>
      </c>
      <c r="AI2441" t="n">
        <v>20602</v>
      </c>
      <c r="AJ2441" t="n">
        <v>20955</v>
      </c>
      <c r="AK2441" t="n">
        <v>26807</v>
      </c>
      <c r="AL2441" t="n">
        <v>20111</v>
      </c>
      <c r="AM2441"/>
      <c r="AN2441"/>
      <c r="AO2441"/>
      <c r="AP2441"/>
      <c r="AQ2441"/>
      <c r="AR2441"/>
    </row>
    <row r="2442">
      <c r="A2442" t="n">
        <v>203289</v>
      </c>
      <c r="B2442" t="s">
        <v>3891</v>
      </c>
      <c r="C2442" t="s">
        <v>3864</v>
      </c>
      <c r="D2442" t="s">
        <v>3795</v>
      </c>
      <c r="E2442" t="s">
        <v>1434</v>
      </c>
      <c r="F2442" t="s">
        <v>279</v>
      </c>
      <c r="G2442" t="s">
        <v>189</v>
      </c>
      <c r="H2442" t="s">
        <v>174</v>
      </c>
      <c r="I2442" t="s">
        <v>151</v>
      </c>
      <c r="J2442" t="s">
        <v>164</v>
      </c>
      <c r="K2442" t="s">
        <v>176</v>
      </c>
      <c r="L2442" t="s">
        <v>155</v>
      </c>
      <c r="M2442" t="s">
        <v>155</v>
      </c>
      <c r="N2442" t="n">
        <v>-84.1375</v>
      </c>
      <c r="O2442" t="n">
        <v>39.765</v>
      </c>
      <c r="P2442" t="n">
        <v>92</v>
      </c>
      <c r="Q2442" t="n">
        <v>92</v>
      </c>
      <c r="R2442" t="n">
        <v>27.2</v>
      </c>
      <c r="S2442" t="n">
        <v>53.3</v>
      </c>
      <c r="T2442" t="n">
        <v>42.4</v>
      </c>
      <c r="U2442" t="n">
        <v>2.2</v>
      </c>
      <c r="V2442" t="n">
        <v>0</v>
      </c>
      <c r="W2442" t="n">
        <v>0</v>
      </c>
      <c r="X2442" t="n">
        <v>84</v>
      </c>
      <c r="Y2442"/>
      <c r="Z2442" t="n">
        <v>8</v>
      </c>
      <c r="AA2442" t="n">
        <v>21</v>
      </c>
      <c r="AB2442" t="n">
        <v>85.7</v>
      </c>
      <c r="AC2442"/>
      <c r="AD2442"/>
      <c r="AE2442"/>
      <c r="AF2442" t="n">
        <v>19</v>
      </c>
      <c r="AG2442" t="n">
        <v>74</v>
      </c>
      <c r="AH2442" t="n">
        <v>77</v>
      </c>
      <c r="AI2442" t="n">
        <v>17876</v>
      </c>
      <c r="AJ2442" t="n">
        <v>18363</v>
      </c>
      <c r="AK2442" t="n">
        <v>17032</v>
      </c>
      <c r="AL2442"/>
      <c r="AM2442"/>
      <c r="AN2442"/>
      <c r="AO2442" t="n">
        <v>25</v>
      </c>
      <c r="AP2442"/>
      <c r="AQ2442"/>
      <c r="AR2442"/>
    </row>
    <row r="2443">
      <c r="A2443" t="n">
        <v>203331</v>
      </c>
      <c r="B2443" t="s">
        <v>3892</v>
      </c>
      <c r="C2443" t="s">
        <v>3893</v>
      </c>
      <c r="D2443" t="s">
        <v>3795</v>
      </c>
      <c r="E2443" t="s">
        <v>1434</v>
      </c>
      <c r="F2443" t="s">
        <v>173</v>
      </c>
      <c r="G2443" t="s">
        <v>149</v>
      </c>
      <c r="H2443" t="s">
        <v>174</v>
      </c>
      <c r="I2443" t="s">
        <v>151</v>
      </c>
      <c r="J2443" t="s">
        <v>238</v>
      </c>
      <c r="K2443" t="s">
        <v>176</v>
      </c>
      <c r="L2443" t="s">
        <v>155</v>
      </c>
      <c r="M2443" t="s">
        <v>155</v>
      </c>
      <c r="N2443" t="n">
        <v>-80.6688</v>
      </c>
      <c r="O2443" t="n">
        <v>40.3762</v>
      </c>
      <c r="P2443" t="n">
        <v>36533</v>
      </c>
      <c r="Q2443" t="n">
        <v>36533</v>
      </c>
      <c r="R2443" t="n">
        <v>68.7</v>
      </c>
      <c r="S2443" t="n">
        <v>52.7</v>
      </c>
      <c r="T2443" t="n">
        <v>20.6</v>
      </c>
      <c r="U2443" t="n">
        <v>16</v>
      </c>
      <c r="V2443" t="n">
        <v>2.6</v>
      </c>
      <c r="W2443" t="n">
        <v>0</v>
      </c>
      <c r="X2443" t="n">
        <v>57</v>
      </c>
      <c r="Y2443" t="n">
        <v>34</v>
      </c>
      <c r="Z2443" t="n">
        <v>22</v>
      </c>
      <c r="AA2443" t="n">
        <v>1925</v>
      </c>
      <c r="AB2443" t="n">
        <v>29.7</v>
      </c>
      <c r="AC2443"/>
      <c r="AD2443"/>
      <c r="AE2443"/>
      <c r="AF2443" t="n">
        <v>661</v>
      </c>
      <c r="AG2443" t="n">
        <v>30</v>
      </c>
      <c r="AH2443" t="n">
        <v>79</v>
      </c>
      <c r="AI2443" t="n">
        <v>672</v>
      </c>
      <c r="AJ2443" t="n">
        <v>3559</v>
      </c>
      <c r="AK2443" t="n">
        <v>3743</v>
      </c>
      <c r="AL2443" t="n">
        <v>5289</v>
      </c>
      <c r="AM2443" t="n">
        <v>5098</v>
      </c>
      <c r="AN2443" t="n">
        <v>5766</v>
      </c>
      <c r="AO2443" t="n">
        <v>7586</v>
      </c>
      <c r="AP2443"/>
      <c r="AQ2443"/>
      <c r="AR2443"/>
    </row>
    <row r="2444">
      <c r="A2444" t="n">
        <v>203368</v>
      </c>
      <c r="B2444" t="s">
        <v>3894</v>
      </c>
      <c r="C2444" t="s">
        <v>3895</v>
      </c>
      <c r="D2444" t="s">
        <v>3795</v>
      </c>
      <c r="E2444" t="s">
        <v>1434</v>
      </c>
      <c r="F2444" t="s">
        <v>162</v>
      </c>
      <c r="G2444" t="s">
        <v>163</v>
      </c>
      <c r="H2444" t="s">
        <v>150</v>
      </c>
      <c r="I2444" t="s">
        <v>186</v>
      </c>
      <c r="J2444" t="s">
        <v>168</v>
      </c>
      <c r="K2444" t="s">
        <v>153</v>
      </c>
      <c r="L2444" t="s">
        <v>155</v>
      </c>
      <c r="M2444" t="s">
        <v>155</v>
      </c>
      <c r="N2444" t="n">
        <v>-81.5312</v>
      </c>
      <c r="O2444" t="n">
        <v>41.4903</v>
      </c>
      <c r="P2444" t="n">
        <v>3187</v>
      </c>
      <c r="Q2444" t="n">
        <v>2535</v>
      </c>
      <c r="R2444" t="n">
        <v>45.8</v>
      </c>
      <c r="S2444" t="n">
        <v>81.8</v>
      </c>
      <c r="T2444" t="n">
        <v>4.7</v>
      </c>
      <c r="U2444" t="n">
        <v>4.6</v>
      </c>
      <c r="V2444" t="n">
        <v>2.9</v>
      </c>
      <c r="W2444" t="n">
        <v>2.7</v>
      </c>
      <c r="X2444" t="n">
        <v>85</v>
      </c>
      <c r="Y2444"/>
      <c r="Z2444" t="n">
        <v>13</v>
      </c>
      <c r="AA2444" t="n">
        <v>753</v>
      </c>
      <c r="AB2444" t="n">
        <v>76.5</v>
      </c>
      <c r="AC2444" t="n">
        <v>753</v>
      </c>
      <c r="AD2444" t="n">
        <v>76.5</v>
      </c>
      <c r="AE2444" t="n">
        <v>69.3</v>
      </c>
      <c r="AF2444" t="n">
        <v>566</v>
      </c>
      <c r="AG2444" t="n">
        <v>20</v>
      </c>
      <c r="AH2444" t="n">
        <v>97</v>
      </c>
      <c r="AI2444" t="n">
        <v>30790</v>
      </c>
      <c r="AJ2444" t="n">
        <v>22972</v>
      </c>
      <c r="AK2444" t="n">
        <v>21419</v>
      </c>
      <c r="AL2444" t="n">
        <v>22871</v>
      </c>
      <c r="AM2444" t="n">
        <v>28427</v>
      </c>
      <c r="AN2444" t="n">
        <v>32838</v>
      </c>
      <c r="AO2444"/>
      <c r="AP2444" t="n">
        <v>616</v>
      </c>
      <c r="AQ2444" t="n">
        <v>217</v>
      </c>
      <c r="AR2444"/>
    </row>
    <row r="2445">
      <c r="A2445" t="n">
        <v>203386</v>
      </c>
      <c r="B2445" t="s">
        <v>3896</v>
      </c>
      <c r="C2445" t="s">
        <v>3897</v>
      </c>
      <c r="D2445" t="s">
        <v>3795</v>
      </c>
      <c r="E2445" t="s">
        <v>1434</v>
      </c>
      <c r="F2445" t="s">
        <v>279</v>
      </c>
      <c r="G2445" t="s">
        <v>189</v>
      </c>
      <c r="H2445" t="s">
        <v>174</v>
      </c>
      <c r="I2445" t="s">
        <v>186</v>
      </c>
      <c r="J2445" t="s">
        <v>168</v>
      </c>
      <c r="K2445" t="s">
        <v>209</v>
      </c>
      <c r="L2445" t="s">
        <v>155</v>
      </c>
      <c r="M2445" t="s">
        <v>155</v>
      </c>
      <c r="N2445" t="n">
        <v>-82.901</v>
      </c>
      <c r="O2445" t="n">
        <v>40.0844</v>
      </c>
      <c r="P2445" t="n">
        <v>4614</v>
      </c>
      <c r="Q2445" t="n">
        <v>4614</v>
      </c>
      <c r="R2445" t="n">
        <v>93.1</v>
      </c>
      <c r="S2445" t="n">
        <v>32.1</v>
      </c>
      <c r="T2445" t="n">
        <v>53.7</v>
      </c>
      <c r="U2445" t="n">
        <v>2.2</v>
      </c>
      <c r="V2445" t="n">
        <v>1.8</v>
      </c>
      <c r="W2445" t="n">
        <v>0</v>
      </c>
      <c r="X2445" t="n">
        <v>58</v>
      </c>
      <c r="Y2445"/>
      <c r="Z2445" t="n">
        <v>16</v>
      </c>
      <c r="AA2445" t="n">
        <v>98</v>
      </c>
      <c r="AB2445" t="n">
        <v>19.4</v>
      </c>
      <c r="AC2445"/>
      <c r="AD2445"/>
      <c r="AE2445"/>
      <c r="AF2445" t="n">
        <v>198</v>
      </c>
      <c r="AG2445" t="n">
        <v>70</v>
      </c>
      <c r="AH2445" t="n">
        <v>75</v>
      </c>
      <c r="AI2445" t="n">
        <v>29210</v>
      </c>
      <c r="AJ2445" t="n">
        <v>29381</v>
      </c>
      <c r="AK2445" t="n">
        <v>28816</v>
      </c>
      <c r="AL2445" t="n">
        <v>30968</v>
      </c>
      <c r="AM2445" t="n">
        <v>32446</v>
      </c>
      <c r="AN2445" t="n">
        <v>34050</v>
      </c>
      <c r="AO2445" t="n">
        <v>454</v>
      </c>
      <c r="AP2445"/>
      <c r="AQ2445"/>
      <c r="AR2445"/>
    </row>
    <row r="2446">
      <c r="A2446" t="n">
        <v>203438</v>
      </c>
      <c r="B2446" t="s">
        <v>3898</v>
      </c>
      <c r="C2446" t="s">
        <v>1597</v>
      </c>
      <c r="D2446" t="s">
        <v>3795</v>
      </c>
      <c r="E2446" t="s">
        <v>1434</v>
      </c>
      <c r="F2446" t="s">
        <v>279</v>
      </c>
      <c r="G2446" t="s">
        <v>189</v>
      </c>
      <c r="H2446" t="s">
        <v>174</v>
      </c>
      <c r="I2446" t="s">
        <v>186</v>
      </c>
      <c r="J2446" t="s">
        <v>164</v>
      </c>
      <c r="K2446"/>
      <c r="L2446" t="s">
        <v>155</v>
      </c>
      <c r="M2446" t="s">
        <v>155</v>
      </c>
      <c r="N2446" t="n">
        <v>-80.7514</v>
      </c>
      <c r="O2446" t="n">
        <v>41.2133</v>
      </c>
      <c r="P2446" t="n">
        <v>188</v>
      </c>
      <c r="Q2446" t="n">
        <v>188</v>
      </c>
      <c r="R2446" t="n">
        <v>98.9</v>
      </c>
      <c r="S2446" t="n">
        <v>68.1</v>
      </c>
      <c r="T2446" t="n">
        <v>19.7</v>
      </c>
      <c r="U2446" t="n">
        <v>4.8</v>
      </c>
      <c r="V2446" t="n">
        <v>0</v>
      </c>
      <c r="W2446" t="n">
        <v>0</v>
      </c>
      <c r="X2446" t="n">
        <v>82</v>
      </c>
      <c r="Y2446" t="n">
        <v>86</v>
      </c>
      <c r="Z2446" t="n">
        <v>11</v>
      </c>
      <c r="AA2446" t="n">
        <v>27</v>
      </c>
      <c r="AB2446" t="n">
        <v>55.6</v>
      </c>
      <c r="AC2446"/>
      <c r="AD2446"/>
      <c r="AE2446"/>
      <c r="AF2446" t="n">
        <v>35</v>
      </c>
      <c r="AG2446" t="n">
        <v>51</v>
      </c>
      <c r="AH2446" t="n">
        <v>53</v>
      </c>
      <c r="AI2446" t="n">
        <v>15287</v>
      </c>
      <c r="AJ2446" t="n">
        <v>12844</v>
      </c>
      <c r="AK2446" t="n">
        <v>14681</v>
      </c>
      <c r="AL2446"/>
      <c r="AM2446" t="n">
        <v>19789</v>
      </c>
      <c r="AN2446" t="n">
        <v>19789</v>
      </c>
      <c r="AO2446"/>
      <c r="AP2446"/>
      <c r="AQ2446"/>
      <c r="AR2446"/>
    </row>
    <row r="2447">
      <c r="A2447" t="n">
        <v>203447</v>
      </c>
      <c r="B2447" t="s">
        <v>3899</v>
      </c>
      <c r="C2447" t="s">
        <v>3900</v>
      </c>
      <c r="D2447" t="s">
        <v>3795</v>
      </c>
      <c r="E2447" t="s">
        <v>1434</v>
      </c>
      <c r="F2447" t="s">
        <v>148</v>
      </c>
      <c r="G2447" t="s">
        <v>149</v>
      </c>
      <c r="H2447" t="s">
        <v>150</v>
      </c>
      <c r="I2447" t="s">
        <v>175</v>
      </c>
      <c r="J2447" t="s">
        <v>168</v>
      </c>
      <c r="K2447" t="s">
        <v>176</v>
      </c>
      <c r="L2447" t="s">
        <v>155</v>
      </c>
      <c r="M2447" t="s">
        <v>155</v>
      </c>
      <c r="N2447" t="n">
        <v>-80.8304</v>
      </c>
      <c r="O2447" t="n">
        <v>41.8883</v>
      </c>
      <c r="P2447" t="n">
        <v>2858</v>
      </c>
      <c r="Q2447" t="n">
        <v>2858</v>
      </c>
      <c r="R2447" t="n">
        <v>64.1</v>
      </c>
      <c r="S2447" t="n">
        <v>80</v>
      </c>
      <c r="T2447" t="n">
        <v>6.6</v>
      </c>
      <c r="U2447" t="n">
        <v>4.9</v>
      </c>
      <c r="V2447" t="n">
        <v>1.6</v>
      </c>
      <c r="W2447" t="n">
        <v>0.8</v>
      </c>
      <c r="X2447" t="n">
        <v>29</v>
      </c>
      <c r="Y2447" t="n">
        <v>25</v>
      </c>
      <c r="Z2447" t="n">
        <v>22</v>
      </c>
      <c r="AA2447" t="n">
        <v>178</v>
      </c>
      <c r="AB2447" t="n">
        <v>25.8</v>
      </c>
      <c r="AC2447" t="n">
        <v>108</v>
      </c>
      <c r="AD2447"/>
      <c r="AE2447"/>
      <c r="AF2447" t="n">
        <v>87</v>
      </c>
      <c r="AG2447" t="n">
        <v>34</v>
      </c>
      <c r="AH2447" t="n">
        <v>44</v>
      </c>
      <c r="AI2447" t="n">
        <v>10502</v>
      </c>
      <c r="AJ2447" t="n">
        <v>8922</v>
      </c>
      <c r="AK2447" t="n">
        <v>8863</v>
      </c>
      <c r="AL2447" t="n">
        <v>13336</v>
      </c>
      <c r="AM2447" t="n">
        <v>14223</v>
      </c>
      <c r="AN2447" t="n">
        <v>14459</v>
      </c>
      <c r="AO2447" t="n">
        <v>147</v>
      </c>
      <c r="AP2447" t="n">
        <v>22</v>
      </c>
      <c r="AQ2447"/>
      <c r="AR2447"/>
    </row>
    <row r="2448">
      <c r="A2448" t="n">
        <v>203456</v>
      </c>
      <c r="B2448" t="s">
        <v>3901</v>
      </c>
      <c r="C2448" t="s">
        <v>3902</v>
      </c>
      <c r="D2448" t="s">
        <v>3795</v>
      </c>
      <c r="E2448" t="s">
        <v>1434</v>
      </c>
      <c r="F2448" t="s">
        <v>148</v>
      </c>
      <c r="G2448" t="s">
        <v>149</v>
      </c>
      <c r="H2448" t="s">
        <v>150</v>
      </c>
      <c r="I2448" t="s">
        <v>175</v>
      </c>
      <c r="J2448" t="s">
        <v>168</v>
      </c>
      <c r="K2448" t="s">
        <v>176</v>
      </c>
      <c r="L2448" t="s">
        <v>155</v>
      </c>
      <c r="M2448" t="s">
        <v>155</v>
      </c>
      <c r="N2448" t="n">
        <v>-80.5767</v>
      </c>
      <c r="O2448" t="n">
        <v>40.617</v>
      </c>
      <c r="P2448" t="n">
        <v>1955</v>
      </c>
      <c r="Q2448" t="n">
        <v>1955</v>
      </c>
      <c r="R2448" t="n">
        <v>65.4</v>
      </c>
      <c r="S2448" t="n">
        <v>79.9</v>
      </c>
      <c r="T2448" t="n">
        <v>6.8</v>
      </c>
      <c r="U2448" t="n">
        <v>3.4</v>
      </c>
      <c r="V2448" t="n">
        <v>1.9</v>
      </c>
      <c r="W2448" t="n">
        <v>1.2</v>
      </c>
      <c r="X2448" t="n">
        <v>33</v>
      </c>
      <c r="Y2448" t="n">
        <v>50</v>
      </c>
      <c r="Z2448" t="n">
        <v>31</v>
      </c>
      <c r="AA2448" t="n">
        <v>51</v>
      </c>
      <c r="AB2448" t="n">
        <v>9.8</v>
      </c>
      <c r="AC2448" t="n">
        <v>34</v>
      </c>
      <c r="AD2448"/>
      <c r="AE2448"/>
      <c r="AF2448" t="n">
        <v>19</v>
      </c>
      <c r="AG2448" t="n">
        <v>24</v>
      </c>
      <c r="AH2448" t="n">
        <v>34</v>
      </c>
      <c r="AI2448" t="n">
        <v>9788</v>
      </c>
      <c r="AJ2448" t="n">
        <v>7312</v>
      </c>
      <c r="AK2448" t="n">
        <v>9383</v>
      </c>
      <c r="AL2448" t="n">
        <v>11325</v>
      </c>
      <c r="AM2448" t="n">
        <v>13776</v>
      </c>
      <c r="AN2448" t="n">
        <v>13670</v>
      </c>
      <c r="AO2448" t="n">
        <v>60</v>
      </c>
      <c r="AP2448"/>
      <c r="AQ2448"/>
      <c r="AR2448"/>
    </row>
    <row r="2449">
      <c r="A2449" t="n">
        <v>203465</v>
      </c>
      <c r="B2449" t="s">
        <v>3903</v>
      </c>
      <c r="C2449" t="s">
        <v>3904</v>
      </c>
      <c r="D2449" t="s">
        <v>3795</v>
      </c>
      <c r="E2449" t="s">
        <v>1434</v>
      </c>
      <c r="F2449" t="s">
        <v>148</v>
      </c>
      <c r="G2449" t="s">
        <v>149</v>
      </c>
      <c r="H2449" t="s">
        <v>150</v>
      </c>
      <c r="I2449" t="s">
        <v>186</v>
      </c>
      <c r="J2449" t="s">
        <v>168</v>
      </c>
      <c r="K2449" t="s">
        <v>176</v>
      </c>
      <c r="L2449" t="s">
        <v>155</v>
      </c>
      <c r="M2449" t="s">
        <v>155</v>
      </c>
      <c r="N2449" t="n">
        <v>-81.4373</v>
      </c>
      <c r="O2449" t="n">
        <v>40.8686</v>
      </c>
      <c r="P2449" t="n">
        <v>5405</v>
      </c>
      <c r="Q2449" t="n">
        <v>5392</v>
      </c>
      <c r="R2449" t="n">
        <v>64.4</v>
      </c>
      <c r="S2449" t="n">
        <v>79.6</v>
      </c>
      <c r="T2449" t="n">
        <v>7.8</v>
      </c>
      <c r="U2449" t="n">
        <v>3.4</v>
      </c>
      <c r="V2449" t="n">
        <v>1.6</v>
      </c>
      <c r="W2449" t="n">
        <v>0.8</v>
      </c>
      <c r="X2449" t="n">
        <v>53</v>
      </c>
      <c r="Y2449" t="n">
        <v>34</v>
      </c>
      <c r="Z2449" t="n">
        <v>21</v>
      </c>
      <c r="AA2449" t="n">
        <v>526</v>
      </c>
      <c r="AB2449" t="n">
        <v>37.3</v>
      </c>
      <c r="AC2449" t="n">
        <v>520</v>
      </c>
      <c r="AD2449" t="n">
        <v>1.7</v>
      </c>
      <c r="AE2449" t="n">
        <v>0.6</v>
      </c>
      <c r="AF2449" t="n">
        <v>294</v>
      </c>
      <c r="AG2449" t="n">
        <v>29</v>
      </c>
      <c r="AH2449" t="n">
        <v>42</v>
      </c>
      <c r="AI2449" t="n">
        <v>10977</v>
      </c>
      <c r="AJ2449" t="n">
        <v>8024</v>
      </c>
      <c r="AK2449" t="n">
        <v>9366</v>
      </c>
      <c r="AL2449" t="n">
        <v>12043</v>
      </c>
      <c r="AM2449" t="n">
        <v>14275</v>
      </c>
      <c r="AN2449" t="n">
        <v>14719</v>
      </c>
      <c r="AO2449" t="n">
        <v>405</v>
      </c>
      <c r="AP2449" t="n">
        <v>14</v>
      </c>
      <c r="AQ2449"/>
      <c r="AR2449"/>
    </row>
    <row r="2450">
      <c r="A2450" t="n">
        <v>203474</v>
      </c>
      <c r="B2450" t="s">
        <v>3905</v>
      </c>
      <c r="C2450" t="s">
        <v>2531</v>
      </c>
      <c r="D2450" t="s">
        <v>3795</v>
      </c>
      <c r="E2450" t="s">
        <v>1434</v>
      </c>
      <c r="F2450" t="s">
        <v>148</v>
      </c>
      <c r="G2450" t="s">
        <v>149</v>
      </c>
      <c r="H2450" t="s">
        <v>150</v>
      </c>
      <c r="I2450" t="s">
        <v>205</v>
      </c>
      <c r="J2450" t="s">
        <v>168</v>
      </c>
      <c r="K2450" t="s">
        <v>179</v>
      </c>
      <c r="L2450" t="s">
        <v>155</v>
      </c>
      <c r="M2450" t="s">
        <v>155</v>
      </c>
      <c r="N2450" t="n">
        <v>-80.8362</v>
      </c>
      <c r="O2450" t="n">
        <v>41.2787</v>
      </c>
      <c r="P2450" t="n">
        <v>3165</v>
      </c>
      <c r="Q2450" t="n">
        <v>3165</v>
      </c>
      <c r="R2450" t="n">
        <v>62.3</v>
      </c>
      <c r="S2450" t="n">
        <v>80</v>
      </c>
      <c r="T2450" t="n">
        <v>7.7</v>
      </c>
      <c r="U2450" t="n">
        <v>3.2</v>
      </c>
      <c r="V2450" t="n">
        <v>1.7</v>
      </c>
      <c r="W2450" t="n">
        <v>0.5</v>
      </c>
      <c r="X2450" t="n">
        <v>51</v>
      </c>
      <c r="Y2450" t="n">
        <v>39</v>
      </c>
      <c r="Z2450" t="n">
        <v>32</v>
      </c>
      <c r="AA2450" t="n">
        <v>198</v>
      </c>
      <c r="AB2450" t="n">
        <v>26.8</v>
      </c>
      <c r="AC2450" t="n">
        <v>157</v>
      </c>
      <c r="AD2450" t="n">
        <v>0.6</v>
      </c>
      <c r="AE2450" t="n">
        <v>0.6</v>
      </c>
      <c r="AF2450" t="n">
        <v>162</v>
      </c>
      <c r="AG2450" t="n">
        <v>37</v>
      </c>
      <c r="AH2450" t="n">
        <v>55</v>
      </c>
      <c r="AI2450" t="n">
        <v>10075</v>
      </c>
      <c r="AJ2450" t="n">
        <v>8535</v>
      </c>
      <c r="AK2450" t="n">
        <v>9173</v>
      </c>
      <c r="AL2450" t="n">
        <v>11268</v>
      </c>
      <c r="AM2450" t="n">
        <v>14413</v>
      </c>
      <c r="AN2450" t="n">
        <v>14884</v>
      </c>
      <c r="AO2450" t="n">
        <v>151</v>
      </c>
      <c r="AP2450" t="n">
        <v>36</v>
      </c>
      <c r="AQ2450"/>
      <c r="AR2450"/>
    </row>
    <row r="2451">
      <c r="A2451" t="n">
        <v>203483</v>
      </c>
      <c r="B2451" t="s">
        <v>3906</v>
      </c>
      <c r="C2451" t="s">
        <v>3907</v>
      </c>
      <c r="D2451" t="s">
        <v>3795</v>
      </c>
      <c r="E2451" t="s">
        <v>1434</v>
      </c>
      <c r="F2451" t="s">
        <v>148</v>
      </c>
      <c r="G2451" t="s">
        <v>149</v>
      </c>
      <c r="H2451" t="s">
        <v>150</v>
      </c>
      <c r="I2451" t="s">
        <v>175</v>
      </c>
      <c r="J2451" t="s">
        <v>168</v>
      </c>
      <c r="K2451" t="s">
        <v>179</v>
      </c>
      <c r="L2451" t="s">
        <v>155</v>
      </c>
      <c r="M2451" t="s">
        <v>155</v>
      </c>
      <c r="N2451" t="n">
        <v>-81.4077</v>
      </c>
      <c r="O2451" t="n">
        <v>40.4677</v>
      </c>
      <c r="P2451" t="n">
        <v>2898</v>
      </c>
      <c r="Q2451" t="n">
        <v>2898</v>
      </c>
      <c r="R2451" t="n">
        <v>60</v>
      </c>
      <c r="S2451" t="n">
        <v>83.1</v>
      </c>
      <c r="T2451" t="n">
        <v>6.1</v>
      </c>
      <c r="U2451" t="n">
        <v>3.1</v>
      </c>
      <c r="V2451" t="n">
        <v>1.2</v>
      </c>
      <c r="W2451" t="n">
        <v>1</v>
      </c>
      <c r="X2451" t="n">
        <v>60</v>
      </c>
      <c r="Y2451" t="n">
        <v>33</v>
      </c>
      <c r="Z2451" t="n">
        <v>20</v>
      </c>
      <c r="AA2451" t="n">
        <v>248</v>
      </c>
      <c r="AB2451" t="n">
        <v>37.1</v>
      </c>
      <c r="AC2451" t="n">
        <v>165</v>
      </c>
      <c r="AD2451" t="n">
        <v>5.5</v>
      </c>
      <c r="AE2451" t="n">
        <v>0.6</v>
      </c>
      <c r="AF2451" t="n">
        <v>191</v>
      </c>
      <c r="AG2451" t="n">
        <v>31</v>
      </c>
      <c r="AH2451" t="n">
        <v>51</v>
      </c>
      <c r="AI2451" t="n">
        <v>11448</v>
      </c>
      <c r="AJ2451" t="n">
        <v>8621</v>
      </c>
      <c r="AK2451" t="n">
        <v>9148</v>
      </c>
      <c r="AL2451" t="n">
        <v>11515</v>
      </c>
      <c r="AM2451" t="n">
        <v>14869</v>
      </c>
      <c r="AN2451" t="n">
        <v>15380</v>
      </c>
      <c r="AO2451" t="n">
        <v>185</v>
      </c>
      <c r="AP2451" t="n">
        <v>66</v>
      </c>
      <c r="AQ2451"/>
      <c r="AR2451"/>
    </row>
    <row r="2452">
      <c r="A2452" t="n">
        <v>203492</v>
      </c>
      <c r="B2452" t="s">
        <v>3908</v>
      </c>
      <c r="C2452" t="s">
        <v>2413</v>
      </c>
      <c r="D2452" t="s">
        <v>3795</v>
      </c>
      <c r="E2452" t="s">
        <v>1434</v>
      </c>
      <c r="F2452" t="s">
        <v>148</v>
      </c>
      <c r="G2452" t="s">
        <v>149</v>
      </c>
      <c r="H2452" t="s">
        <v>150</v>
      </c>
      <c r="I2452" t="s">
        <v>205</v>
      </c>
      <c r="J2452" t="s">
        <v>168</v>
      </c>
      <c r="K2452" t="s">
        <v>179</v>
      </c>
      <c r="L2452" t="s">
        <v>155</v>
      </c>
      <c r="M2452" t="s">
        <v>155</v>
      </c>
      <c r="N2452" t="n">
        <v>-80.8355</v>
      </c>
      <c r="O2452" t="n">
        <v>40.8641</v>
      </c>
      <c r="P2452" t="n">
        <v>2214</v>
      </c>
      <c r="Q2452" t="n">
        <v>2214</v>
      </c>
      <c r="R2452" t="n">
        <v>71.9</v>
      </c>
      <c r="S2452" t="n">
        <v>83.1</v>
      </c>
      <c r="T2452" t="n">
        <v>5.7</v>
      </c>
      <c r="U2452" t="n">
        <v>3.3</v>
      </c>
      <c r="V2452" t="n">
        <v>1</v>
      </c>
      <c r="W2452" t="n">
        <v>0.8</v>
      </c>
      <c r="X2452" t="n">
        <v>61</v>
      </c>
      <c r="Y2452" t="n">
        <v>33</v>
      </c>
      <c r="Z2452" t="n">
        <v>24</v>
      </c>
      <c r="AA2452" t="n">
        <v>149</v>
      </c>
      <c r="AB2452" t="n">
        <v>28.2</v>
      </c>
      <c r="AC2452" t="n">
        <v>110</v>
      </c>
      <c r="AD2452" t="n">
        <v>1.8</v>
      </c>
      <c r="AE2452" t="n">
        <v>0.9</v>
      </c>
      <c r="AF2452" t="n">
        <v>82</v>
      </c>
      <c r="AG2452" t="n">
        <v>31</v>
      </c>
      <c r="AH2452" t="n">
        <v>47</v>
      </c>
      <c r="AI2452" t="n">
        <v>10796</v>
      </c>
      <c r="AJ2452" t="n">
        <v>8483</v>
      </c>
      <c r="AK2452" t="n">
        <v>9147</v>
      </c>
      <c r="AL2452" t="n">
        <v>12275</v>
      </c>
      <c r="AM2452" t="n">
        <v>14382</v>
      </c>
      <c r="AN2452" t="n">
        <v>14921</v>
      </c>
      <c r="AO2452" t="n">
        <v>101</v>
      </c>
      <c r="AP2452" t="n">
        <v>33</v>
      </c>
      <c r="AQ2452"/>
      <c r="AR2452"/>
    </row>
    <row r="2453">
      <c r="A2453" t="n">
        <v>203517</v>
      </c>
      <c r="B2453" t="s">
        <v>3909</v>
      </c>
      <c r="C2453" t="s">
        <v>3910</v>
      </c>
      <c r="D2453" t="s">
        <v>3795</v>
      </c>
      <c r="E2453" t="s">
        <v>1434</v>
      </c>
      <c r="F2453" t="s">
        <v>148</v>
      </c>
      <c r="G2453" t="s">
        <v>149</v>
      </c>
      <c r="H2453" t="s">
        <v>150</v>
      </c>
      <c r="I2453" t="s">
        <v>186</v>
      </c>
      <c r="J2453" t="s">
        <v>158</v>
      </c>
      <c r="K2453" t="s">
        <v>159</v>
      </c>
      <c r="L2453" t="s">
        <v>155</v>
      </c>
      <c r="M2453" t="s">
        <v>155</v>
      </c>
      <c r="N2453" t="n">
        <v>-81.3425</v>
      </c>
      <c r="O2453" t="n">
        <v>41.1467</v>
      </c>
      <c r="P2453" t="n">
        <v>29863</v>
      </c>
      <c r="Q2453" t="n">
        <v>23408</v>
      </c>
      <c r="R2453" t="n">
        <v>62.3</v>
      </c>
      <c r="S2453" t="n">
        <v>74.7</v>
      </c>
      <c r="T2453" t="n">
        <v>9</v>
      </c>
      <c r="U2453" t="n">
        <v>4.2</v>
      </c>
      <c r="V2453" t="n">
        <v>2.3</v>
      </c>
      <c r="W2453" t="n">
        <v>3.4</v>
      </c>
      <c r="X2453" t="n">
        <v>79</v>
      </c>
      <c r="Y2453" t="n">
        <v>55</v>
      </c>
      <c r="Z2453" t="n">
        <v>21</v>
      </c>
      <c r="AA2453" t="n">
        <v>4232</v>
      </c>
      <c r="AB2453" t="n">
        <v>65.5</v>
      </c>
      <c r="AC2453" t="n">
        <v>4232</v>
      </c>
      <c r="AD2453" t="n">
        <v>65.5</v>
      </c>
      <c r="AE2453" t="n">
        <v>49.3</v>
      </c>
      <c r="AF2453" t="n">
        <v>4251</v>
      </c>
      <c r="AG2453" t="n">
        <v>27</v>
      </c>
      <c r="AH2453" t="n">
        <v>78</v>
      </c>
      <c r="AI2453" t="n">
        <v>20333</v>
      </c>
      <c r="AJ2453" t="n">
        <v>14912</v>
      </c>
      <c r="AK2453" t="n">
        <v>15386</v>
      </c>
      <c r="AL2453" t="n">
        <v>16772</v>
      </c>
      <c r="AM2453" t="n">
        <v>21202</v>
      </c>
      <c r="AN2453" t="n">
        <v>25263</v>
      </c>
      <c r="AO2453"/>
      <c r="AP2453" t="n">
        <v>4527</v>
      </c>
      <c r="AQ2453" t="n">
        <v>1545</v>
      </c>
      <c r="AR2453" t="n">
        <v>287</v>
      </c>
    </row>
    <row r="2454">
      <c r="A2454" t="n">
        <v>203526</v>
      </c>
      <c r="B2454" t="s">
        <v>3911</v>
      </c>
      <c r="C2454" t="s">
        <v>3912</v>
      </c>
      <c r="D2454" t="s">
        <v>3795</v>
      </c>
      <c r="E2454" t="s">
        <v>1434</v>
      </c>
      <c r="F2454" t="s">
        <v>148</v>
      </c>
      <c r="G2454" t="s">
        <v>149</v>
      </c>
      <c r="H2454" t="s">
        <v>150</v>
      </c>
      <c r="I2454" t="s">
        <v>205</v>
      </c>
      <c r="J2454" t="s">
        <v>168</v>
      </c>
      <c r="K2454" t="s">
        <v>176</v>
      </c>
      <c r="L2454" t="s">
        <v>155</v>
      </c>
      <c r="M2454" t="s">
        <v>155</v>
      </c>
      <c r="N2454" t="n">
        <v>-81.1431</v>
      </c>
      <c r="O2454" t="n">
        <v>41.4837</v>
      </c>
      <c r="P2454" t="n">
        <v>3513</v>
      </c>
      <c r="Q2454" t="n">
        <v>3513</v>
      </c>
      <c r="R2454" t="n">
        <v>62.9</v>
      </c>
      <c r="S2454" t="n">
        <v>76.8</v>
      </c>
      <c r="T2454" t="n">
        <v>10.6</v>
      </c>
      <c r="U2454" t="n">
        <v>3.6</v>
      </c>
      <c r="V2454" t="n">
        <v>2.3</v>
      </c>
      <c r="W2454" t="n">
        <v>0.7</v>
      </c>
      <c r="X2454" t="n">
        <v>34</v>
      </c>
      <c r="Y2454" t="n">
        <v>20</v>
      </c>
      <c r="Z2454" t="n">
        <v>28</v>
      </c>
      <c r="AA2454" t="n">
        <v>216</v>
      </c>
      <c r="AB2454" t="n">
        <v>25.9</v>
      </c>
      <c r="AC2454" t="n">
        <v>211</v>
      </c>
      <c r="AD2454" t="n">
        <v>0.5</v>
      </c>
      <c r="AE2454"/>
      <c r="AF2454" t="n">
        <v>198</v>
      </c>
      <c r="AG2454" t="n">
        <v>27</v>
      </c>
      <c r="AH2454" t="n">
        <v>35</v>
      </c>
      <c r="AI2454" t="n">
        <v>10524</v>
      </c>
      <c r="AJ2454" t="n">
        <v>8825</v>
      </c>
      <c r="AK2454" t="n">
        <v>8856</v>
      </c>
      <c r="AL2454" t="n">
        <v>11310</v>
      </c>
      <c r="AM2454" t="n">
        <v>14655</v>
      </c>
      <c r="AN2454" t="n">
        <v>14941</v>
      </c>
      <c r="AO2454" t="n">
        <v>157</v>
      </c>
      <c r="AP2454" t="n">
        <v>8</v>
      </c>
      <c r="AQ2454"/>
      <c r="AR2454"/>
    </row>
    <row r="2455">
      <c r="A2455" t="n">
        <v>203535</v>
      </c>
      <c r="B2455" t="s">
        <v>3913</v>
      </c>
      <c r="C2455" t="s">
        <v>3914</v>
      </c>
      <c r="D2455" t="s">
        <v>3795</v>
      </c>
      <c r="E2455" t="s">
        <v>1434</v>
      </c>
      <c r="F2455" t="s">
        <v>162</v>
      </c>
      <c r="G2455" t="s">
        <v>163</v>
      </c>
      <c r="H2455" t="s">
        <v>150</v>
      </c>
      <c r="I2455" t="s">
        <v>205</v>
      </c>
      <c r="J2455" t="s">
        <v>168</v>
      </c>
      <c r="K2455" t="s">
        <v>179</v>
      </c>
      <c r="L2455" t="s">
        <v>155</v>
      </c>
      <c r="M2455" t="s">
        <v>155</v>
      </c>
      <c r="N2455" t="n">
        <v>-82.398</v>
      </c>
      <c r="O2455" t="n">
        <v>40.3744</v>
      </c>
      <c r="P2455" t="n">
        <v>2834</v>
      </c>
      <c r="Q2455" t="n">
        <v>2834</v>
      </c>
      <c r="R2455" t="n">
        <v>58.4</v>
      </c>
      <c r="S2455" t="n">
        <v>61.1</v>
      </c>
      <c r="T2455" t="n">
        <v>7.7</v>
      </c>
      <c r="U2455" t="n">
        <v>5.6</v>
      </c>
      <c r="V2455" t="n">
        <v>5.4</v>
      </c>
      <c r="W2455" t="n">
        <v>8</v>
      </c>
      <c r="X2455" t="n">
        <v>91</v>
      </c>
      <c r="Y2455"/>
      <c r="Z2455" t="n">
        <v>9</v>
      </c>
      <c r="AA2455" t="n">
        <v>453</v>
      </c>
      <c r="AB2455" t="n">
        <v>86.8</v>
      </c>
      <c r="AC2455" t="n">
        <v>453</v>
      </c>
      <c r="AD2455" t="n">
        <v>86.8</v>
      </c>
      <c r="AE2455" t="n">
        <v>67.1</v>
      </c>
      <c r="AF2455" t="n">
        <v>531</v>
      </c>
      <c r="AG2455" t="n">
        <v>10</v>
      </c>
      <c r="AH2455" t="n">
        <v>79</v>
      </c>
      <c r="AI2455" t="n">
        <v>44470</v>
      </c>
      <c r="AJ2455" t="n">
        <v>8865</v>
      </c>
      <c r="AK2455" t="n">
        <v>11666</v>
      </c>
      <c r="AL2455" t="n">
        <v>13777</v>
      </c>
      <c r="AM2455" t="n">
        <v>22995</v>
      </c>
      <c r="AN2455" t="n">
        <v>45073</v>
      </c>
      <c r="AO2455"/>
      <c r="AP2455" t="n">
        <v>495</v>
      </c>
      <c r="AQ2455"/>
      <c r="AR2455"/>
    </row>
    <row r="2456">
      <c r="A2456" t="n">
        <v>203544</v>
      </c>
      <c r="B2456" t="s">
        <v>3915</v>
      </c>
      <c r="C2456" t="s">
        <v>3916</v>
      </c>
      <c r="D2456" t="s">
        <v>3795</v>
      </c>
      <c r="E2456" t="s">
        <v>1434</v>
      </c>
      <c r="F2456" t="s">
        <v>162</v>
      </c>
      <c r="G2456" t="s">
        <v>163</v>
      </c>
      <c r="H2456" t="s">
        <v>150</v>
      </c>
      <c r="I2456" t="s">
        <v>151</v>
      </c>
      <c r="J2456" t="s">
        <v>164</v>
      </c>
      <c r="K2456" t="s">
        <v>209</v>
      </c>
      <c r="L2456" t="s">
        <v>155</v>
      </c>
      <c r="M2456" t="s">
        <v>155</v>
      </c>
      <c r="N2456" t="n">
        <v>-84.192</v>
      </c>
      <c r="O2456" t="n">
        <v>39.6951</v>
      </c>
      <c r="P2456" t="n">
        <v>1256</v>
      </c>
      <c r="Q2456" t="n">
        <v>950</v>
      </c>
      <c r="R2456" t="n">
        <v>82</v>
      </c>
      <c r="S2456" t="n">
        <v>59.3</v>
      </c>
      <c r="T2456" t="n">
        <v>8.4</v>
      </c>
      <c r="U2456" t="n">
        <v>5.1</v>
      </c>
      <c r="V2456" t="n">
        <v>4.2</v>
      </c>
      <c r="W2456" t="n">
        <v>7.2</v>
      </c>
      <c r="X2456" t="n">
        <v>81</v>
      </c>
      <c r="Y2456" t="n">
        <v>71</v>
      </c>
      <c r="Z2456" t="n">
        <v>9</v>
      </c>
      <c r="AA2456" t="n">
        <v>40</v>
      </c>
      <c r="AB2456" t="n">
        <v>65</v>
      </c>
      <c r="AC2456" t="n">
        <v>35</v>
      </c>
      <c r="AD2456" t="n">
        <v>60</v>
      </c>
      <c r="AE2456" t="n">
        <v>57.1</v>
      </c>
      <c r="AF2456" t="n">
        <v>77</v>
      </c>
      <c r="AG2456" t="n">
        <v>24</v>
      </c>
      <c r="AH2456" t="n">
        <v>67</v>
      </c>
      <c r="AI2456" t="n">
        <v>4048</v>
      </c>
      <c r="AJ2456" t="n">
        <v>13530</v>
      </c>
      <c r="AK2456" t="n">
        <v>12505</v>
      </c>
      <c r="AL2456" t="n">
        <v>13946</v>
      </c>
      <c r="AM2456" t="n">
        <v>14068</v>
      </c>
      <c r="AN2456" t="n">
        <v>21604</v>
      </c>
      <c r="AO2456" t="n">
        <v>17</v>
      </c>
      <c r="AP2456" t="n">
        <v>146</v>
      </c>
      <c r="AQ2456" t="n">
        <v>56</v>
      </c>
      <c r="AR2456" t="n">
        <v>23</v>
      </c>
    </row>
    <row r="2457">
      <c r="A2457" t="n">
        <v>203580</v>
      </c>
      <c r="B2457" t="s">
        <v>3917</v>
      </c>
      <c r="C2457" t="s">
        <v>3918</v>
      </c>
      <c r="D2457" t="s">
        <v>3795</v>
      </c>
      <c r="E2457" t="s">
        <v>1434</v>
      </c>
      <c r="F2457" t="s">
        <v>162</v>
      </c>
      <c r="G2457" t="s">
        <v>163</v>
      </c>
      <c r="H2457" t="s">
        <v>150</v>
      </c>
      <c r="I2457" t="s">
        <v>186</v>
      </c>
      <c r="J2457" t="s">
        <v>164</v>
      </c>
      <c r="K2457" t="s">
        <v>153</v>
      </c>
      <c r="L2457" t="s">
        <v>155</v>
      </c>
      <c r="M2457" t="s">
        <v>155</v>
      </c>
      <c r="N2457" t="n">
        <v>-81.2518</v>
      </c>
      <c r="O2457" t="n">
        <v>41.7178</v>
      </c>
      <c r="P2457" t="n">
        <v>1103</v>
      </c>
      <c r="Q2457" t="n">
        <v>845</v>
      </c>
      <c r="R2457" t="n">
        <v>44</v>
      </c>
      <c r="S2457" t="n">
        <v>59.3</v>
      </c>
      <c r="T2457" t="n">
        <v>11.6</v>
      </c>
      <c r="U2457" t="n">
        <v>7.2</v>
      </c>
      <c r="V2457" t="n">
        <v>0.6</v>
      </c>
      <c r="W2457" t="n">
        <v>3.7</v>
      </c>
      <c r="X2457" t="n">
        <v>66</v>
      </c>
      <c r="Y2457"/>
      <c r="Z2457" t="n">
        <v>12</v>
      </c>
      <c r="AA2457" t="n">
        <v>217</v>
      </c>
      <c r="AB2457" t="n">
        <v>41.9</v>
      </c>
      <c r="AC2457" t="n">
        <v>217</v>
      </c>
      <c r="AD2457" t="n">
        <v>41.9</v>
      </c>
      <c r="AE2457" t="n">
        <v>31.8</v>
      </c>
      <c r="AF2457" t="n">
        <v>225</v>
      </c>
      <c r="AG2457" t="n">
        <v>29</v>
      </c>
      <c r="AH2457" t="n">
        <v>83</v>
      </c>
      <c r="AI2457" t="n">
        <v>22322</v>
      </c>
      <c r="AJ2457" t="n">
        <v>17958</v>
      </c>
      <c r="AK2457" t="n">
        <v>19969</v>
      </c>
      <c r="AL2457" t="n">
        <v>18863</v>
      </c>
      <c r="AM2457" t="n">
        <v>24170</v>
      </c>
      <c r="AN2457" t="n">
        <v>24353</v>
      </c>
      <c r="AO2457"/>
      <c r="AP2457" t="n">
        <v>117</v>
      </c>
      <c r="AQ2457" t="n">
        <v>79</v>
      </c>
      <c r="AR2457"/>
    </row>
    <row r="2458">
      <c r="A2458" t="n">
        <v>203599</v>
      </c>
      <c r="B2458" t="s">
        <v>3919</v>
      </c>
      <c r="C2458" t="s">
        <v>3920</v>
      </c>
      <c r="D2458" t="s">
        <v>3795</v>
      </c>
      <c r="E2458" t="s">
        <v>1434</v>
      </c>
      <c r="F2458" t="s">
        <v>173</v>
      </c>
      <c r="G2458" t="s">
        <v>149</v>
      </c>
      <c r="H2458" t="s">
        <v>174</v>
      </c>
      <c r="I2458" t="s">
        <v>186</v>
      </c>
      <c r="J2458" t="s">
        <v>168</v>
      </c>
      <c r="K2458" t="s">
        <v>176</v>
      </c>
      <c r="L2458" t="s">
        <v>155</v>
      </c>
      <c r="M2458" t="s">
        <v>155</v>
      </c>
      <c r="N2458" t="n">
        <v>-81.3647</v>
      </c>
      <c r="O2458" t="n">
        <v>41.6375</v>
      </c>
      <c r="P2458" t="n">
        <v>6801</v>
      </c>
      <c r="Q2458" t="n">
        <v>6801</v>
      </c>
      <c r="R2458" t="n">
        <v>61.4</v>
      </c>
      <c r="S2458" t="n">
        <v>68.9</v>
      </c>
      <c r="T2458" t="n">
        <v>12.3</v>
      </c>
      <c r="U2458" t="n">
        <v>5.2</v>
      </c>
      <c r="V2458" t="n">
        <v>1.8</v>
      </c>
      <c r="W2458" t="n">
        <v>0.2</v>
      </c>
      <c r="X2458" t="n">
        <v>60</v>
      </c>
      <c r="Y2458" t="n">
        <v>56</v>
      </c>
      <c r="Z2458" t="n">
        <v>11</v>
      </c>
      <c r="AA2458" t="n">
        <v>376</v>
      </c>
      <c r="AB2458" t="n">
        <v>23.1</v>
      </c>
      <c r="AC2458"/>
      <c r="AD2458"/>
      <c r="AE2458"/>
      <c r="AF2458" t="n">
        <v>294</v>
      </c>
      <c r="AG2458" t="n">
        <v>22</v>
      </c>
      <c r="AH2458" t="n">
        <v>31</v>
      </c>
      <c r="AI2458" t="n">
        <v>7501</v>
      </c>
      <c r="AJ2458" t="n">
        <v>6291</v>
      </c>
      <c r="AK2458" t="n">
        <v>6423</v>
      </c>
      <c r="AL2458" t="n">
        <v>7787</v>
      </c>
      <c r="AM2458" t="n">
        <v>11052</v>
      </c>
      <c r="AN2458" t="n">
        <v>11005</v>
      </c>
      <c r="AO2458" t="n">
        <v>693</v>
      </c>
      <c r="AP2458"/>
      <c r="AQ2458"/>
      <c r="AR2458"/>
    </row>
    <row r="2459">
      <c r="A2459" t="n">
        <v>203614</v>
      </c>
      <c r="B2459" t="s">
        <v>3921</v>
      </c>
      <c r="C2459" t="s">
        <v>3922</v>
      </c>
      <c r="D2459" t="s">
        <v>3795</v>
      </c>
      <c r="E2459" t="s">
        <v>1434</v>
      </c>
      <c r="F2459" t="s">
        <v>173</v>
      </c>
      <c r="G2459" t="s">
        <v>149</v>
      </c>
      <c r="H2459" t="s">
        <v>174</v>
      </c>
      <c r="I2459" t="s">
        <v>205</v>
      </c>
      <c r="J2459" t="s">
        <v>164</v>
      </c>
      <c r="K2459"/>
      <c r="L2459" t="s">
        <v>155</v>
      </c>
      <c r="M2459" t="s">
        <v>155</v>
      </c>
      <c r="N2459" t="n">
        <v>-82.4735</v>
      </c>
      <c r="O2459" t="n">
        <v>38.4919</v>
      </c>
      <c r="P2459" t="n">
        <v>484</v>
      </c>
      <c r="Q2459" t="n">
        <v>484</v>
      </c>
      <c r="R2459" t="n">
        <v>70.2</v>
      </c>
      <c r="S2459" t="n">
        <v>97.3</v>
      </c>
      <c r="T2459" t="n">
        <v>2.1</v>
      </c>
      <c r="U2459" t="n">
        <v>0.6</v>
      </c>
      <c r="V2459" t="n">
        <v>0</v>
      </c>
      <c r="W2459" t="n">
        <v>0</v>
      </c>
      <c r="X2459" t="n">
        <v>100</v>
      </c>
      <c r="Y2459"/>
      <c r="Z2459" t="n">
        <v>12</v>
      </c>
      <c r="AA2459" t="n">
        <v>240</v>
      </c>
      <c r="AB2459" t="n">
        <v>60.4</v>
      </c>
      <c r="AC2459"/>
      <c r="AD2459"/>
      <c r="AE2459"/>
      <c r="AF2459" t="n">
        <v>154</v>
      </c>
      <c r="AG2459" t="n">
        <v>68</v>
      </c>
      <c r="AH2459" t="n">
        <v>68</v>
      </c>
      <c r="AI2459" t="n">
        <v>8174</v>
      </c>
      <c r="AJ2459" t="n">
        <v>7852</v>
      </c>
      <c r="AK2459" t="n">
        <v>8232</v>
      </c>
      <c r="AL2459" t="n">
        <v>9073</v>
      </c>
      <c r="AM2459" t="n">
        <v>10092</v>
      </c>
      <c r="AN2459"/>
      <c r="AO2459"/>
      <c r="AP2459"/>
      <c r="AQ2459"/>
      <c r="AR2459"/>
    </row>
    <row r="2460">
      <c r="A2460" t="n">
        <v>203678</v>
      </c>
      <c r="B2460" t="s">
        <v>3923</v>
      </c>
      <c r="C2460" t="s">
        <v>3805</v>
      </c>
      <c r="D2460" t="s">
        <v>3795</v>
      </c>
      <c r="E2460" t="s">
        <v>1434</v>
      </c>
      <c r="F2460" t="s">
        <v>148</v>
      </c>
      <c r="G2460" t="s">
        <v>149</v>
      </c>
      <c r="H2460" t="s">
        <v>150</v>
      </c>
      <c r="I2460" t="s">
        <v>205</v>
      </c>
      <c r="J2460" t="s">
        <v>168</v>
      </c>
      <c r="K2460" t="s">
        <v>176</v>
      </c>
      <c r="L2460" t="s">
        <v>155</v>
      </c>
      <c r="M2460" t="s">
        <v>155</v>
      </c>
      <c r="N2460" t="n">
        <v>-84.0263</v>
      </c>
      <c r="O2460" t="n">
        <v>40.7383</v>
      </c>
      <c r="P2460" t="n">
        <v>4247</v>
      </c>
      <c r="Q2460" t="n">
        <v>4247</v>
      </c>
      <c r="R2460" t="n">
        <v>64.2</v>
      </c>
      <c r="S2460" t="n">
        <v>73.8</v>
      </c>
      <c r="T2460" t="n">
        <v>4.2</v>
      </c>
      <c r="U2460" t="n">
        <v>0.5</v>
      </c>
      <c r="V2460" t="n">
        <v>1.1</v>
      </c>
      <c r="W2460" t="n">
        <v>0</v>
      </c>
      <c r="X2460"/>
      <c r="Y2460"/>
      <c r="Z2460" t="n">
        <v>19</v>
      </c>
      <c r="AA2460" t="n">
        <v>316</v>
      </c>
      <c r="AB2460" t="n">
        <v>32.9</v>
      </c>
      <c r="AC2460"/>
      <c r="AD2460"/>
      <c r="AE2460"/>
      <c r="AF2460" t="n">
        <v>184</v>
      </c>
      <c r="AG2460" t="n">
        <v>15</v>
      </c>
      <c r="AH2460" t="n">
        <v>20</v>
      </c>
      <c r="AI2460" t="n">
        <v>8979</v>
      </c>
      <c r="AJ2460" t="n">
        <v>7808</v>
      </c>
      <c r="AK2460" t="n">
        <v>6839</v>
      </c>
      <c r="AL2460" t="n">
        <v>10588</v>
      </c>
      <c r="AM2460" t="n">
        <v>11966</v>
      </c>
      <c r="AN2460" t="n">
        <v>12989</v>
      </c>
      <c r="AO2460" t="n">
        <v>258</v>
      </c>
      <c r="AP2460"/>
      <c r="AQ2460"/>
      <c r="AR2460"/>
    </row>
    <row r="2461">
      <c r="A2461" t="n">
        <v>203720</v>
      </c>
      <c r="B2461" t="s">
        <v>3924</v>
      </c>
      <c r="C2461" t="s">
        <v>3925</v>
      </c>
      <c r="D2461" t="s">
        <v>3795</v>
      </c>
      <c r="E2461" t="s">
        <v>1434</v>
      </c>
      <c r="F2461" t="s">
        <v>279</v>
      </c>
      <c r="G2461" t="s">
        <v>189</v>
      </c>
      <c r="H2461" t="s">
        <v>174</v>
      </c>
      <c r="I2461" t="s">
        <v>186</v>
      </c>
      <c r="J2461" t="s">
        <v>164</v>
      </c>
      <c r="K2461" t="s">
        <v>176</v>
      </c>
      <c r="L2461" t="s">
        <v>155</v>
      </c>
      <c r="M2461" t="s">
        <v>155</v>
      </c>
      <c r="N2461" t="n">
        <v>-82.0734</v>
      </c>
      <c r="O2461" t="n">
        <v>41.4238</v>
      </c>
      <c r="P2461" t="n">
        <v>322</v>
      </c>
      <c r="Q2461" t="n">
        <v>322</v>
      </c>
      <c r="R2461" t="n">
        <v>43.2</v>
      </c>
      <c r="S2461" t="n">
        <v>35.7</v>
      </c>
      <c r="T2461" t="n">
        <v>33.2</v>
      </c>
      <c r="U2461" t="n">
        <v>22.7</v>
      </c>
      <c r="V2461" t="n">
        <v>0.3</v>
      </c>
      <c r="W2461" t="n">
        <v>0</v>
      </c>
      <c r="X2461" t="n">
        <v>69</v>
      </c>
      <c r="Y2461" t="n">
        <v>33</v>
      </c>
      <c r="Z2461" t="n">
        <v>12</v>
      </c>
      <c r="AA2461" t="n">
        <v>38</v>
      </c>
      <c r="AB2461" t="n">
        <v>71.1</v>
      </c>
      <c r="AC2461"/>
      <c r="AD2461"/>
      <c r="AE2461"/>
      <c r="AF2461" t="n">
        <v>32</v>
      </c>
      <c r="AG2461" t="n">
        <v>85</v>
      </c>
      <c r="AH2461" t="n">
        <v>85</v>
      </c>
      <c r="AI2461" t="n">
        <v>20564</v>
      </c>
      <c r="AJ2461" t="n">
        <v>19527</v>
      </c>
      <c r="AK2461" t="n">
        <v>21000</v>
      </c>
      <c r="AL2461" t="n">
        <v>21731</v>
      </c>
      <c r="AM2461" t="n">
        <v>25041</v>
      </c>
      <c r="AN2461" t="n">
        <v>26223</v>
      </c>
      <c r="AO2461" t="n">
        <v>11</v>
      </c>
      <c r="AP2461"/>
      <c r="AQ2461"/>
      <c r="AR2461"/>
    </row>
    <row r="2462">
      <c r="A2462" t="n">
        <v>203739</v>
      </c>
      <c r="B2462" t="s">
        <v>3926</v>
      </c>
      <c r="C2462" t="s">
        <v>3927</v>
      </c>
      <c r="D2462" t="s">
        <v>3795</v>
      </c>
      <c r="E2462" t="s">
        <v>1434</v>
      </c>
      <c r="F2462" t="s">
        <v>279</v>
      </c>
      <c r="G2462" t="s">
        <v>189</v>
      </c>
      <c r="H2462" t="s">
        <v>174</v>
      </c>
      <c r="I2462" t="s">
        <v>186</v>
      </c>
      <c r="J2462" t="s">
        <v>164</v>
      </c>
      <c r="K2462" t="s">
        <v>176</v>
      </c>
      <c r="L2462" t="s">
        <v>155</v>
      </c>
      <c r="M2462" t="s">
        <v>155</v>
      </c>
      <c r="N2462" t="n">
        <v>-82.6674</v>
      </c>
      <c r="O2462" t="n">
        <v>41.4152</v>
      </c>
      <c r="P2462" t="n">
        <v>85</v>
      </c>
      <c r="Q2462" t="n">
        <v>85</v>
      </c>
      <c r="R2462" t="n">
        <v>84.7</v>
      </c>
      <c r="S2462" t="n">
        <v>49.4</v>
      </c>
      <c r="T2462" t="n">
        <v>22.4</v>
      </c>
      <c r="U2462" t="n">
        <v>10.6</v>
      </c>
      <c r="V2462" t="n">
        <v>0</v>
      </c>
      <c r="W2462" t="n">
        <v>0</v>
      </c>
      <c r="X2462" t="n">
        <v>20</v>
      </c>
      <c r="Y2462" t="n">
        <v>29</v>
      </c>
      <c r="Z2462" t="n">
        <v>4</v>
      </c>
      <c r="AA2462" t="n">
        <v>18</v>
      </c>
      <c r="AB2462" t="n">
        <v>50</v>
      </c>
      <c r="AC2462"/>
      <c r="AD2462"/>
      <c r="AE2462"/>
      <c r="AF2462" t="n">
        <v>5</v>
      </c>
      <c r="AG2462" t="n">
        <v>84</v>
      </c>
      <c r="AH2462" t="n">
        <v>84</v>
      </c>
      <c r="AI2462" t="n">
        <v>28674</v>
      </c>
      <c r="AJ2462" t="n">
        <v>29263</v>
      </c>
      <c r="AK2462" t="n">
        <v>26316</v>
      </c>
      <c r="AL2462"/>
      <c r="AM2462"/>
      <c r="AN2462"/>
      <c r="AO2462" t="n">
        <v>26</v>
      </c>
      <c r="AP2462"/>
      <c r="AQ2462"/>
      <c r="AR2462"/>
    </row>
    <row r="2463">
      <c r="A2463" t="n">
        <v>203748</v>
      </c>
      <c r="B2463" t="s">
        <v>3928</v>
      </c>
      <c r="C2463" t="s">
        <v>3929</v>
      </c>
      <c r="D2463" t="s">
        <v>3795</v>
      </c>
      <c r="E2463" t="s">
        <v>1434</v>
      </c>
      <c r="F2463" t="s">
        <v>148</v>
      </c>
      <c r="G2463" t="s">
        <v>149</v>
      </c>
      <c r="H2463" t="s">
        <v>150</v>
      </c>
      <c r="I2463" t="s">
        <v>186</v>
      </c>
      <c r="J2463" t="s">
        <v>152</v>
      </c>
      <c r="K2463" t="s">
        <v>176</v>
      </c>
      <c r="L2463" t="s">
        <v>155</v>
      </c>
      <c r="M2463" t="s">
        <v>155</v>
      </c>
      <c r="N2463" t="n">
        <v>-82.0735</v>
      </c>
      <c r="O2463" t="n">
        <v>41.4133</v>
      </c>
      <c r="P2463" t="n">
        <v>12355</v>
      </c>
      <c r="Q2463" t="n">
        <v>12355</v>
      </c>
      <c r="R2463" t="n">
        <v>61</v>
      </c>
      <c r="S2463" t="n">
        <v>72</v>
      </c>
      <c r="T2463" t="n">
        <v>9.5</v>
      </c>
      <c r="U2463" t="n">
        <v>10.4</v>
      </c>
      <c r="V2463" t="n">
        <v>1.5</v>
      </c>
      <c r="W2463" t="n">
        <v>0.4</v>
      </c>
      <c r="X2463"/>
      <c r="Y2463"/>
      <c r="Z2463" t="n">
        <v>14</v>
      </c>
      <c r="AA2463" t="n">
        <v>871</v>
      </c>
      <c r="AB2463" t="n">
        <v>32.7</v>
      </c>
      <c r="AC2463"/>
      <c r="AD2463"/>
      <c r="AE2463"/>
      <c r="AF2463" t="n">
        <v>626</v>
      </c>
      <c r="AG2463" t="n">
        <v>27</v>
      </c>
      <c r="AH2463" t="n">
        <v>80</v>
      </c>
      <c r="AI2463" t="n">
        <v>4397</v>
      </c>
      <c r="AJ2463" t="n">
        <v>3258</v>
      </c>
      <c r="AK2463" t="n">
        <v>4692</v>
      </c>
      <c r="AL2463" t="n">
        <v>6151</v>
      </c>
      <c r="AM2463" t="n">
        <v>7495</v>
      </c>
      <c r="AN2463" t="n">
        <v>7548</v>
      </c>
      <c r="AO2463" t="n">
        <v>1192</v>
      </c>
      <c r="AP2463" t="n">
        <v>9</v>
      </c>
      <c r="AQ2463"/>
      <c r="AR2463"/>
    </row>
    <row r="2464">
      <c r="A2464" t="n">
        <v>203757</v>
      </c>
      <c r="B2464" t="s">
        <v>3930</v>
      </c>
      <c r="C2464" t="s">
        <v>3931</v>
      </c>
      <c r="D2464" t="s">
        <v>3795</v>
      </c>
      <c r="E2464" t="s">
        <v>1434</v>
      </c>
      <c r="F2464" t="s">
        <v>162</v>
      </c>
      <c r="G2464" t="s">
        <v>163</v>
      </c>
      <c r="H2464" t="s">
        <v>150</v>
      </c>
      <c r="I2464" t="s">
        <v>186</v>
      </c>
      <c r="J2464" t="s">
        <v>168</v>
      </c>
      <c r="K2464" t="s">
        <v>153</v>
      </c>
      <c r="L2464" t="s">
        <v>155</v>
      </c>
      <c r="M2464" t="s">
        <v>155</v>
      </c>
      <c r="N2464" t="n">
        <v>-83.7061</v>
      </c>
      <c r="O2464" t="n">
        <v>41.71</v>
      </c>
      <c r="P2464" t="n">
        <v>1382</v>
      </c>
      <c r="Q2464" t="n">
        <v>1148</v>
      </c>
      <c r="R2464" t="n">
        <v>57.8</v>
      </c>
      <c r="S2464" t="n">
        <v>68.2</v>
      </c>
      <c r="T2464" t="n">
        <v>13.2</v>
      </c>
      <c r="U2464" t="n">
        <v>8.4</v>
      </c>
      <c r="V2464" t="n">
        <v>0.9</v>
      </c>
      <c r="W2464" t="n">
        <v>5.6</v>
      </c>
      <c r="X2464" t="n">
        <v>64</v>
      </c>
      <c r="Y2464" t="n">
        <v>50</v>
      </c>
      <c r="Z2464" t="n">
        <v>13</v>
      </c>
      <c r="AA2464" t="n">
        <v>210</v>
      </c>
      <c r="AB2464" t="n">
        <v>38.1</v>
      </c>
      <c r="AC2464" t="n">
        <v>210</v>
      </c>
      <c r="AD2464" t="n">
        <v>38.1</v>
      </c>
      <c r="AE2464" t="n">
        <v>38.1</v>
      </c>
      <c r="AF2464" t="n">
        <v>172</v>
      </c>
      <c r="AG2464" t="n">
        <v>27</v>
      </c>
      <c r="AH2464" t="n">
        <v>74</v>
      </c>
      <c r="AI2464" t="n">
        <v>22614</v>
      </c>
      <c r="AJ2464" t="n">
        <v>19638</v>
      </c>
      <c r="AK2464" t="n">
        <v>19602</v>
      </c>
      <c r="AL2464" t="n">
        <v>20610</v>
      </c>
      <c r="AM2464" t="n">
        <v>24654</v>
      </c>
      <c r="AN2464" t="n">
        <v>21690</v>
      </c>
      <c r="AO2464" t="n">
        <v>4</v>
      </c>
      <c r="AP2464" t="n">
        <v>171</v>
      </c>
      <c r="AQ2464" t="n">
        <v>63</v>
      </c>
      <c r="AR2464" t="n">
        <v>3</v>
      </c>
    </row>
    <row r="2465">
      <c r="A2465" t="n">
        <v>203775</v>
      </c>
      <c r="B2465" t="s">
        <v>3932</v>
      </c>
      <c r="C2465" t="s">
        <v>1506</v>
      </c>
      <c r="D2465" t="s">
        <v>3795</v>
      </c>
      <c r="E2465" t="s">
        <v>1434</v>
      </c>
      <c r="F2465" t="s">
        <v>162</v>
      </c>
      <c r="G2465" t="s">
        <v>163</v>
      </c>
      <c r="H2465" t="s">
        <v>150</v>
      </c>
      <c r="I2465" t="s">
        <v>151</v>
      </c>
      <c r="J2465" t="s">
        <v>168</v>
      </c>
      <c r="K2465" t="s">
        <v>153</v>
      </c>
      <c r="L2465" t="s">
        <v>155</v>
      </c>
      <c r="M2465" t="s">
        <v>155</v>
      </c>
      <c r="N2465" t="n">
        <v>-81.3769</v>
      </c>
      <c r="O2465" t="n">
        <v>40.8257</v>
      </c>
      <c r="P2465" t="n">
        <v>1477</v>
      </c>
      <c r="Q2465" t="n">
        <v>1058</v>
      </c>
      <c r="R2465" t="n">
        <v>52.7</v>
      </c>
      <c r="S2465" t="n">
        <v>75.6</v>
      </c>
      <c r="T2465" t="n">
        <v>6.8</v>
      </c>
      <c r="U2465" t="n">
        <v>3.1</v>
      </c>
      <c r="V2465" t="n">
        <v>1.8</v>
      </c>
      <c r="W2465" t="n">
        <v>1.7</v>
      </c>
      <c r="X2465" t="n">
        <v>72</v>
      </c>
      <c r="Y2465" t="n">
        <v>100</v>
      </c>
      <c r="Z2465" t="n">
        <v>12</v>
      </c>
      <c r="AA2465" t="n">
        <v>335</v>
      </c>
      <c r="AB2465" t="n">
        <v>51.3</v>
      </c>
      <c r="AC2465" t="n">
        <v>335</v>
      </c>
      <c r="AD2465" t="n">
        <v>51.3</v>
      </c>
      <c r="AE2465" t="n">
        <v>40.9</v>
      </c>
      <c r="AF2465" t="n">
        <v>209</v>
      </c>
      <c r="AG2465" t="n">
        <v>31</v>
      </c>
      <c r="AH2465" t="n">
        <v>85</v>
      </c>
      <c r="AI2465" t="n">
        <v>23362</v>
      </c>
      <c r="AJ2465" t="n">
        <v>15887</v>
      </c>
      <c r="AK2465" t="n">
        <v>17875</v>
      </c>
      <c r="AL2465" t="n">
        <v>21996</v>
      </c>
      <c r="AM2465" t="n">
        <v>23510</v>
      </c>
      <c r="AN2465" t="n">
        <v>28192</v>
      </c>
      <c r="AO2465" t="n">
        <v>3</v>
      </c>
      <c r="AP2465" t="n">
        <v>197</v>
      </c>
      <c r="AQ2465" t="n">
        <v>114</v>
      </c>
      <c r="AR2465"/>
    </row>
    <row r="2466">
      <c r="A2466" t="n">
        <v>203845</v>
      </c>
      <c r="B2466" t="s">
        <v>3933</v>
      </c>
      <c r="C2466" t="s">
        <v>1348</v>
      </c>
      <c r="D2466" t="s">
        <v>3795</v>
      </c>
      <c r="E2466" t="s">
        <v>1434</v>
      </c>
      <c r="F2466" t="s">
        <v>162</v>
      </c>
      <c r="G2466" t="s">
        <v>163</v>
      </c>
      <c r="H2466" t="s">
        <v>150</v>
      </c>
      <c r="I2466" t="s">
        <v>175</v>
      </c>
      <c r="J2466" t="s">
        <v>168</v>
      </c>
      <c r="K2466" t="s">
        <v>179</v>
      </c>
      <c r="L2466" t="s">
        <v>155</v>
      </c>
      <c r="M2466" t="s">
        <v>155</v>
      </c>
      <c r="N2466" t="n">
        <v>-81.45</v>
      </c>
      <c r="O2466" t="n">
        <v>39.4167</v>
      </c>
      <c r="P2466" t="n">
        <v>1299</v>
      </c>
      <c r="Q2466" t="n">
        <v>1135</v>
      </c>
      <c r="R2466" t="n">
        <v>49.3</v>
      </c>
      <c r="S2466" t="n">
        <v>81.1</v>
      </c>
      <c r="T2466" t="n">
        <v>4.1</v>
      </c>
      <c r="U2466" t="n">
        <v>3.1</v>
      </c>
      <c r="V2466" t="n">
        <v>0.8</v>
      </c>
      <c r="W2466" t="n">
        <v>2.1</v>
      </c>
      <c r="X2466" t="n">
        <v>73</v>
      </c>
      <c r="Y2466" t="n">
        <v>0</v>
      </c>
      <c r="Z2466" t="n">
        <v>9</v>
      </c>
      <c r="AA2466" t="n">
        <v>272</v>
      </c>
      <c r="AB2466" t="n">
        <v>58.1</v>
      </c>
      <c r="AC2466" t="n">
        <v>272</v>
      </c>
      <c r="AD2466" t="n">
        <v>58.1</v>
      </c>
      <c r="AE2466" t="n">
        <v>47.8</v>
      </c>
      <c r="AF2466" t="n">
        <v>320</v>
      </c>
      <c r="AG2466" t="n">
        <v>27</v>
      </c>
      <c r="AH2466" t="n">
        <v>86</v>
      </c>
      <c r="AI2466" t="n">
        <v>21333</v>
      </c>
      <c r="AJ2466" t="n">
        <v>14987</v>
      </c>
      <c r="AK2466" t="n">
        <v>14731</v>
      </c>
      <c r="AL2466" t="n">
        <v>16626</v>
      </c>
      <c r="AM2466" t="n">
        <v>20834</v>
      </c>
      <c r="AN2466" t="n">
        <v>25625</v>
      </c>
      <c r="AO2466" t="n">
        <v>1</v>
      </c>
      <c r="AP2466" t="n">
        <v>267</v>
      </c>
      <c r="AQ2466" t="n">
        <v>42</v>
      </c>
      <c r="AR2466"/>
    </row>
    <row r="2467">
      <c r="A2467" t="n">
        <v>203881</v>
      </c>
      <c r="B2467" t="s">
        <v>3934</v>
      </c>
      <c r="C2467" t="s">
        <v>228</v>
      </c>
      <c r="D2467" t="s">
        <v>3795</v>
      </c>
      <c r="E2467" t="s">
        <v>1434</v>
      </c>
      <c r="F2467" t="s">
        <v>148</v>
      </c>
      <c r="G2467" t="s">
        <v>149</v>
      </c>
      <c r="H2467" t="s">
        <v>150</v>
      </c>
      <c r="I2467" t="s">
        <v>175</v>
      </c>
      <c r="J2467" t="s">
        <v>168</v>
      </c>
      <c r="K2467" t="s">
        <v>176</v>
      </c>
      <c r="L2467" t="s">
        <v>155</v>
      </c>
      <c r="M2467" t="s">
        <v>155</v>
      </c>
      <c r="N2467" t="n">
        <v>-83.0892</v>
      </c>
      <c r="O2467" t="n">
        <v>40.577</v>
      </c>
      <c r="P2467" t="n">
        <v>3730</v>
      </c>
      <c r="Q2467" t="n">
        <v>3730</v>
      </c>
      <c r="R2467" t="n">
        <v>55.2</v>
      </c>
      <c r="S2467" t="n">
        <v>77.5</v>
      </c>
      <c r="T2467" t="n">
        <v>9.2</v>
      </c>
      <c r="U2467" t="n">
        <v>1.5</v>
      </c>
      <c r="V2467" t="n">
        <v>1.6</v>
      </c>
      <c r="W2467" t="n">
        <v>0</v>
      </c>
      <c r="X2467"/>
      <c r="Y2467"/>
      <c r="Z2467" t="n">
        <v>14</v>
      </c>
      <c r="AA2467" t="n">
        <v>103</v>
      </c>
      <c r="AB2467" t="n">
        <v>22.3</v>
      </c>
      <c r="AC2467"/>
      <c r="AD2467"/>
      <c r="AE2467"/>
      <c r="AF2467" t="n">
        <v>139</v>
      </c>
      <c r="AG2467" t="n">
        <v>20</v>
      </c>
      <c r="AH2467" t="n">
        <v>39</v>
      </c>
      <c r="AI2467" t="n">
        <v>7625</v>
      </c>
      <c r="AJ2467" t="n">
        <v>4874</v>
      </c>
      <c r="AK2467" t="n">
        <v>5311</v>
      </c>
      <c r="AL2467" t="n">
        <v>7138</v>
      </c>
      <c r="AM2467" t="n">
        <v>9654</v>
      </c>
      <c r="AN2467" t="n">
        <v>11482</v>
      </c>
      <c r="AO2467" t="n">
        <v>284</v>
      </c>
      <c r="AP2467"/>
      <c r="AQ2467"/>
      <c r="AR2467"/>
    </row>
    <row r="2468">
      <c r="A2468" t="n">
        <v>203942</v>
      </c>
      <c r="B2468" t="s">
        <v>3935</v>
      </c>
      <c r="C2468" t="s">
        <v>3936</v>
      </c>
      <c r="D2468" t="s">
        <v>3795</v>
      </c>
      <c r="E2468" t="s">
        <v>1434</v>
      </c>
      <c r="F2468" t="s">
        <v>216</v>
      </c>
      <c r="G2468" t="s">
        <v>149</v>
      </c>
      <c r="H2468" t="s">
        <v>200</v>
      </c>
      <c r="I2468" t="s">
        <v>205</v>
      </c>
      <c r="J2468" t="s">
        <v>164</v>
      </c>
      <c r="K2468"/>
      <c r="L2468" t="s">
        <v>155</v>
      </c>
      <c r="M2468" t="s">
        <v>155</v>
      </c>
      <c r="N2468" t="n">
        <v>-81.9016</v>
      </c>
      <c r="O2468" t="n">
        <v>41.1551</v>
      </c>
      <c r="P2468" t="n">
        <v>31</v>
      </c>
      <c r="Q2468" t="n">
        <v>31</v>
      </c>
      <c r="R2468" t="n">
        <v>45.2</v>
      </c>
      <c r="S2468" t="n">
        <v>87.1</v>
      </c>
      <c r="T2468" t="n">
        <v>9.7</v>
      </c>
      <c r="U2468" t="n">
        <v>3.2</v>
      </c>
      <c r="V2468" t="n">
        <v>0</v>
      </c>
      <c r="W2468" t="n">
        <v>0</v>
      </c>
      <c r="X2468" t="n">
        <v>100</v>
      </c>
      <c r="Y2468"/>
      <c r="Z2468" t="n">
        <v>7</v>
      </c>
      <c r="AA2468"/>
      <c r="AB2468"/>
      <c r="AC2468"/>
      <c r="AD2468"/>
      <c r="AE2468"/>
      <c r="AF2468" t="n">
        <v>11</v>
      </c>
      <c r="AG2468" t="n">
        <v>39</v>
      </c>
      <c r="AH2468" t="n">
        <v>68</v>
      </c>
      <c r="AI2468" t="n">
        <v>18026</v>
      </c>
      <c r="AJ2468" t="n">
        <v>14961</v>
      </c>
      <c r="AK2468" t="n">
        <v>14961</v>
      </c>
      <c r="AL2468"/>
      <c r="AM2468"/>
      <c r="AN2468"/>
      <c r="AO2468"/>
      <c r="AP2468"/>
      <c r="AQ2468"/>
      <c r="AR2468"/>
    </row>
    <row r="2469">
      <c r="A2469" t="n">
        <v>203960</v>
      </c>
      <c r="B2469" t="s">
        <v>3937</v>
      </c>
      <c r="C2469" t="s">
        <v>3860</v>
      </c>
      <c r="D2469" t="s">
        <v>3795</v>
      </c>
      <c r="E2469" t="s">
        <v>1434</v>
      </c>
      <c r="F2469" t="s">
        <v>162</v>
      </c>
      <c r="G2469" t="s">
        <v>163</v>
      </c>
      <c r="H2469" t="s">
        <v>150</v>
      </c>
      <c r="I2469" t="s">
        <v>151</v>
      </c>
      <c r="J2469" t="s">
        <v>168</v>
      </c>
      <c r="K2469" t="s">
        <v>209</v>
      </c>
      <c r="L2469" t="s">
        <v>155</v>
      </c>
      <c r="M2469" t="s">
        <v>155</v>
      </c>
      <c r="N2469" t="n">
        <v>-83.5525</v>
      </c>
      <c r="O2469" t="n">
        <v>41.6583</v>
      </c>
      <c r="P2469" t="n">
        <v>1707</v>
      </c>
      <c r="Q2469" t="n">
        <v>1509</v>
      </c>
      <c r="R2469" t="n">
        <v>88.2</v>
      </c>
      <c r="S2469" t="n">
        <v>70.5</v>
      </c>
      <c r="T2469" t="n">
        <v>16</v>
      </c>
      <c r="U2469" t="n">
        <v>7.5</v>
      </c>
      <c r="V2469" t="n">
        <v>1.7</v>
      </c>
      <c r="W2469" t="n">
        <v>0</v>
      </c>
      <c r="X2469" t="n">
        <v>86</v>
      </c>
      <c r="Y2469"/>
      <c r="Z2469" t="n">
        <v>7</v>
      </c>
      <c r="AA2469" t="n">
        <v>56</v>
      </c>
      <c r="AB2469" t="n">
        <v>44.6</v>
      </c>
      <c r="AC2469" t="n">
        <v>24</v>
      </c>
      <c r="AD2469" t="n">
        <v>37.5</v>
      </c>
      <c r="AE2469" t="n">
        <v>4.2</v>
      </c>
      <c r="AF2469" t="n">
        <v>32</v>
      </c>
      <c r="AG2469" t="n">
        <v>36</v>
      </c>
      <c r="AH2469" t="n">
        <v>81</v>
      </c>
      <c r="AI2469" t="n">
        <v>15705</v>
      </c>
      <c r="AJ2469" t="n">
        <v>14821</v>
      </c>
      <c r="AK2469"/>
      <c r="AL2469" t="n">
        <v>15609</v>
      </c>
      <c r="AM2469" t="n">
        <v>14767</v>
      </c>
      <c r="AN2469" t="n">
        <v>17382</v>
      </c>
      <c r="AO2469" t="n">
        <v>166</v>
      </c>
      <c r="AP2469" t="n">
        <v>183</v>
      </c>
      <c r="AQ2469" t="n">
        <v>27</v>
      </c>
      <c r="AR2469"/>
    </row>
    <row r="2470">
      <c r="A2470" t="n">
        <v>203997</v>
      </c>
      <c r="B2470" t="s">
        <v>3938</v>
      </c>
      <c r="C2470" t="s">
        <v>3939</v>
      </c>
      <c r="D2470" t="s">
        <v>3795</v>
      </c>
      <c r="E2470" t="s">
        <v>1434</v>
      </c>
      <c r="F2470" t="s">
        <v>162</v>
      </c>
      <c r="G2470" t="s">
        <v>163</v>
      </c>
      <c r="H2470" t="s">
        <v>150</v>
      </c>
      <c r="I2470" t="s">
        <v>186</v>
      </c>
      <c r="J2470" t="s">
        <v>164</v>
      </c>
      <c r="K2470" t="s">
        <v>209</v>
      </c>
      <c r="L2470" t="s">
        <v>155</v>
      </c>
      <c r="M2470" t="s">
        <v>155</v>
      </c>
      <c r="N2470" t="n">
        <v>-83.0601</v>
      </c>
      <c r="O2470" t="n">
        <v>40.2536</v>
      </c>
      <c r="P2470" t="n">
        <v>173</v>
      </c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D2470"/>
      <c r="AE2470"/>
      <c r="AF2470"/>
      <c r="AG2470"/>
      <c r="AH2470"/>
      <c r="AI2470"/>
      <c r="AJ2470"/>
      <c r="AK2470"/>
      <c r="AL2470"/>
      <c r="AM2470"/>
      <c r="AN2470"/>
      <c r="AO2470"/>
      <c r="AP2470"/>
      <c r="AQ2470" t="n">
        <v>26</v>
      </c>
      <c r="AR2470" t="n">
        <v>1</v>
      </c>
    </row>
    <row r="2471">
      <c r="A2471" t="n">
        <v>204006</v>
      </c>
      <c r="B2471" t="s">
        <v>3940</v>
      </c>
      <c r="C2471" t="s">
        <v>3271</v>
      </c>
      <c r="D2471" t="s">
        <v>3795</v>
      </c>
      <c r="E2471" t="s">
        <v>1434</v>
      </c>
      <c r="F2471" t="s">
        <v>148</v>
      </c>
      <c r="G2471" t="s">
        <v>149</v>
      </c>
      <c r="H2471" t="s">
        <v>150</v>
      </c>
      <c r="I2471" t="s">
        <v>186</v>
      </c>
      <c r="J2471" t="s">
        <v>168</v>
      </c>
      <c r="K2471" t="s">
        <v>179</v>
      </c>
      <c r="L2471" t="s">
        <v>155</v>
      </c>
      <c r="M2471" t="s">
        <v>155</v>
      </c>
      <c r="N2471" t="n">
        <v>-84.5634</v>
      </c>
      <c r="O2471" t="n">
        <v>39.3774</v>
      </c>
      <c r="P2471" t="n">
        <v>2697</v>
      </c>
      <c r="Q2471" t="n">
        <v>2677</v>
      </c>
      <c r="R2471" t="n">
        <v>52.6</v>
      </c>
      <c r="S2471" t="n">
        <v>69.4</v>
      </c>
      <c r="T2471" t="n">
        <v>9.1</v>
      </c>
      <c r="U2471" t="n">
        <v>4.9</v>
      </c>
      <c r="V2471" t="n">
        <v>3.4</v>
      </c>
      <c r="W2471" t="n">
        <v>5.8</v>
      </c>
      <c r="X2471" t="n">
        <v>53</v>
      </c>
      <c r="Y2471" t="n">
        <v>38</v>
      </c>
      <c r="Z2471" t="n">
        <v>13</v>
      </c>
      <c r="AA2471" t="n">
        <v>491</v>
      </c>
      <c r="AB2471" t="n">
        <v>21.6</v>
      </c>
      <c r="AC2471" t="n">
        <v>462</v>
      </c>
      <c r="AD2471" t="n">
        <v>19.7</v>
      </c>
      <c r="AE2471" t="n">
        <v>10.4</v>
      </c>
      <c r="AF2471" t="n">
        <v>467</v>
      </c>
      <c r="AG2471" t="n">
        <v>30</v>
      </c>
      <c r="AH2471" t="n">
        <v>43</v>
      </c>
      <c r="AI2471" t="n">
        <v>12407</v>
      </c>
      <c r="AJ2471" t="n">
        <v>10211</v>
      </c>
      <c r="AK2471" t="n">
        <v>10612</v>
      </c>
      <c r="AL2471" t="n">
        <v>13467</v>
      </c>
      <c r="AM2471" t="n">
        <v>15436</v>
      </c>
      <c r="AN2471" t="n">
        <v>15997</v>
      </c>
      <c r="AO2471" t="n">
        <v>123</v>
      </c>
      <c r="AP2471" t="n">
        <v>381</v>
      </c>
      <c r="AQ2471"/>
      <c r="AR2471"/>
    </row>
    <row r="2472">
      <c r="A2472" t="n">
        <v>204015</v>
      </c>
      <c r="B2472" t="s">
        <v>3941</v>
      </c>
      <c r="C2472" t="s">
        <v>1045</v>
      </c>
      <c r="D2472" t="s">
        <v>3795</v>
      </c>
      <c r="E2472" t="s">
        <v>1434</v>
      </c>
      <c r="F2472" t="s">
        <v>148</v>
      </c>
      <c r="G2472" t="s">
        <v>149</v>
      </c>
      <c r="H2472" t="s">
        <v>150</v>
      </c>
      <c r="I2472" t="s">
        <v>186</v>
      </c>
      <c r="J2472" t="s">
        <v>168</v>
      </c>
      <c r="K2472" t="s">
        <v>179</v>
      </c>
      <c r="L2472" t="s">
        <v>155</v>
      </c>
      <c r="M2472" t="s">
        <v>155</v>
      </c>
      <c r="N2472" t="n">
        <v>-84.3572</v>
      </c>
      <c r="O2472" t="n">
        <v>39.5238</v>
      </c>
      <c r="P2472" t="n">
        <v>1536</v>
      </c>
      <c r="Q2472" t="n">
        <v>1536</v>
      </c>
      <c r="R2472" t="n">
        <v>54.9</v>
      </c>
      <c r="S2472" t="n">
        <v>71.3</v>
      </c>
      <c r="T2472" t="n">
        <v>5.8</v>
      </c>
      <c r="U2472" t="n">
        <v>3.8</v>
      </c>
      <c r="V2472" t="n">
        <v>2</v>
      </c>
      <c r="W2472" t="n">
        <v>9.7</v>
      </c>
      <c r="X2472" t="n">
        <v>62</v>
      </c>
      <c r="Y2472" t="n">
        <v>20</v>
      </c>
      <c r="Z2472" t="n">
        <v>16</v>
      </c>
      <c r="AA2472" t="n">
        <v>273</v>
      </c>
      <c r="AB2472" t="n">
        <v>24.5</v>
      </c>
      <c r="AC2472" t="n">
        <v>258</v>
      </c>
      <c r="AD2472" t="n">
        <v>22.1</v>
      </c>
      <c r="AE2472" t="n">
        <v>11.2</v>
      </c>
      <c r="AF2472" t="n">
        <v>164</v>
      </c>
      <c r="AG2472" t="n">
        <v>23</v>
      </c>
      <c r="AH2472" t="n">
        <v>35</v>
      </c>
      <c r="AI2472" t="n">
        <v>13457</v>
      </c>
      <c r="AJ2472" t="n">
        <v>9949</v>
      </c>
      <c r="AK2472" t="n">
        <v>11514</v>
      </c>
      <c r="AL2472" t="n">
        <v>13874</v>
      </c>
      <c r="AM2472" t="n">
        <v>15364</v>
      </c>
      <c r="AN2472" t="n">
        <v>15465</v>
      </c>
      <c r="AO2472" t="n">
        <v>37</v>
      </c>
      <c r="AP2472" t="n">
        <v>152</v>
      </c>
      <c r="AQ2472"/>
      <c r="AR2472"/>
    </row>
    <row r="2473">
      <c r="A2473" t="n">
        <v>204024</v>
      </c>
      <c r="B2473" t="s">
        <v>3942</v>
      </c>
      <c r="C2473" t="s">
        <v>3943</v>
      </c>
      <c r="D2473" t="s">
        <v>3795</v>
      </c>
      <c r="E2473" t="s">
        <v>1434</v>
      </c>
      <c r="F2473" t="s">
        <v>148</v>
      </c>
      <c r="G2473" t="s">
        <v>149</v>
      </c>
      <c r="H2473" t="s">
        <v>150</v>
      </c>
      <c r="I2473" t="s">
        <v>175</v>
      </c>
      <c r="J2473" t="s">
        <v>238</v>
      </c>
      <c r="K2473" t="s">
        <v>159</v>
      </c>
      <c r="L2473" t="s">
        <v>155</v>
      </c>
      <c r="M2473" t="s">
        <v>155</v>
      </c>
      <c r="N2473" t="n">
        <v>-84.733</v>
      </c>
      <c r="O2473" t="n">
        <v>39.5078</v>
      </c>
      <c r="P2473" t="n">
        <v>20436</v>
      </c>
      <c r="Q2473" t="n">
        <v>17604</v>
      </c>
      <c r="R2473" t="n">
        <v>51.5</v>
      </c>
      <c r="S2473" t="n">
        <v>79.1</v>
      </c>
      <c r="T2473" t="n">
        <v>3.1</v>
      </c>
      <c r="U2473" t="n">
        <v>4.8</v>
      </c>
      <c r="V2473" t="n">
        <v>2.7</v>
      </c>
      <c r="W2473" t="n">
        <v>5.1</v>
      </c>
      <c r="X2473" t="n">
        <v>90</v>
      </c>
      <c r="Y2473" t="n">
        <v>100</v>
      </c>
      <c r="Z2473" t="n">
        <v>15</v>
      </c>
      <c r="AA2473" t="n">
        <v>3817</v>
      </c>
      <c r="AB2473" t="n">
        <v>81.8</v>
      </c>
      <c r="AC2473" t="n">
        <v>3817</v>
      </c>
      <c r="AD2473" t="n">
        <v>81.8</v>
      </c>
      <c r="AE2473" t="n">
        <v>73</v>
      </c>
      <c r="AF2473" t="n">
        <v>4028</v>
      </c>
      <c r="AG2473" t="n">
        <v>11</v>
      </c>
      <c r="AH2473" t="n">
        <v>83</v>
      </c>
      <c r="AI2473" t="n">
        <v>27928</v>
      </c>
      <c r="AJ2473" t="n">
        <v>14775</v>
      </c>
      <c r="AK2473" t="n">
        <v>17494</v>
      </c>
      <c r="AL2473" t="n">
        <v>24142</v>
      </c>
      <c r="AM2473" t="n">
        <v>29332</v>
      </c>
      <c r="AN2473" t="n">
        <v>30943</v>
      </c>
      <c r="AO2473"/>
      <c r="AP2473" t="n">
        <v>3983</v>
      </c>
      <c r="AQ2473" t="n">
        <v>884</v>
      </c>
      <c r="AR2473" t="n">
        <v>65</v>
      </c>
    </row>
    <row r="2474">
      <c r="A2474" t="n">
        <v>204121</v>
      </c>
      <c r="B2474" t="s">
        <v>3944</v>
      </c>
      <c r="C2474" t="s">
        <v>3807</v>
      </c>
      <c r="D2474" t="s">
        <v>3795</v>
      </c>
      <c r="E2474" t="s">
        <v>1434</v>
      </c>
      <c r="F2474" t="s">
        <v>279</v>
      </c>
      <c r="G2474" t="s">
        <v>189</v>
      </c>
      <c r="H2474" t="s">
        <v>174</v>
      </c>
      <c r="I2474" t="s">
        <v>151</v>
      </c>
      <c r="J2474" t="s">
        <v>164</v>
      </c>
      <c r="K2474"/>
      <c r="L2474" t="s">
        <v>155</v>
      </c>
      <c r="M2474" t="s">
        <v>155</v>
      </c>
      <c r="N2474" t="n">
        <v>-84.4255</v>
      </c>
      <c r="O2474" t="n">
        <v>39.1828</v>
      </c>
      <c r="P2474" t="n">
        <v>75</v>
      </c>
      <c r="Q2474" t="n">
        <v>75</v>
      </c>
      <c r="R2474" t="n">
        <v>100</v>
      </c>
      <c r="S2474" t="n">
        <v>26.7</v>
      </c>
      <c r="T2474" t="n">
        <v>61.3</v>
      </c>
      <c r="U2474" t="n">
        <v>12</v>
      </c>
      <c r="V2474" t="n">
        <v>0</v>
      </c>
      <c r="W2474" t="n">
        <v>0</v>
      </c>
      <c r="X2474" t="n">
        <v>69</v>
      </c>
      <c r="Y2474" t="n">
        <v>50</v>
      </c>
      <c r="Z2474" t="n">
        <v>20</v>
      </c>
      <c r="AA2474" t="n">
        <v>24</v>
      </c>
      <c r="AB2474" t="n">
        <v>95.8</v>
      </c>
      <c r="AC2474"/>
      <c r="AD2474"/>
      <c r="AE2474"/>
      <c r="AF2474" t="n">
        <v>25</v>
      </c>
      <c r="AG2474" t="n">
        <v>91</v>
      </c>
      <c r="AH2474" t="n">
        <v>91</v>
      </c>
      <c r="AI2474" t="n">
        <v>9962</v>
      </c>
      <c r="AJ2474" t="n">
        <v>9352</v>
      </c>
      <c r="AK2474" t="n">
        <v>12117</v>
      </c>
      <c r="AL2474" t="n">
        <v>13530</v>
      </c>
      <c r="AM2474"/>
      <c r="AN2474"/>
      <c r="AO2474"/>
      <c r="AP2474"/>
      <c r="AQ2474"/>
      <c r="AR2474"/>
    </row>
    <row r="2475">
      <c r="A2475" t="n">
        <v>204158</v>
      </c>
      <c r="B2475" t="s">
        <v>3945</v>
      </c>
      <c r="C2475" t="s">
        <v>3946</v>
      </c>
      <c r="D2475" t="s">
        <v>3795</v>
      </c>
      <c r="E2475" t="s">
        <v>1434</v>
      </c>
      <c r="F2475" t="s">
        <v>216</v>
      </c>
      <c r="G2475" t="s">
        <v>149</v>
      </c>
      <c r="H2475" t="s">
        <v>200</v>
      </c>
      <c r="I2475" t="s">
        <v>186</v>
      </c>
      <c r="J2475" t="s">
        <v>164</v>
      </c>
      <c r="K2475"/>
      <c r="L2475" t="s">
        <v>155</v>
      </c>
      <c r="M2475" t="s">
        <v>155</v>
      </c>
      <c r="N2475" t="n">
        <v>-84.329</v>
      </c>
      <c r="O2475" t="n">
        <v>39.8454</v>
      </c>
      <c r="P2475" t="n">
        <v>152</v>
      </c>
      <c r="Q2475" t="n">
        <v>152</v>
      </c>
      <c r="R2475" t="n">
        <v>77</v>
      </c>
      <c r="S2475" t="n">
        <v>53.9</v>
      </c>
      <c r="T2475" t="n">
        <v>33.6</v>
      </c>
      <c r="U2475" t="n">
        <v>3.3</v>
      </c>
      <c r="V2475" t="n">
        <v>0</v>
      </c>
      <c r="W2475" t="n">
        <v>0</v>
      </c>
      <c r="X2475" t="n">
        <v>86</v>
      </c>
      <c r="Y2475"/>
      <c r="Z2475" t="n">
        <v>3</v>
      </c>
      <c r="AA2475"/>
      <c r="AB2475"/>
      <c r="AC2475"/>
      <c r="AD2475"/>
      <c r="AE2475"/>
      <c r="AF2475" t="n">
        <v>56</v>
      </c>
      <c r="AG2475" t="n">
        <v>38</v>
      </c>
      <c r="AH2475" t="n">
        <v>74</v>
      </c>
      <c r="AI2475"/>
      <c r="AJ2475"/>
      <c r="AK2475"/>
      <c r="AL2475"/>
      <c r="AM2475"/>
      <c r="AN2475"/>
      <c r="AO2475"/>
      <c r="AP2475"/>
      <c r="AQ2475"/>
      <c r="AR2475"/>
    </row>
    <row r="2476">
      <c r="A2476" t="n">
        <v>204176</v>
      </c>
      <c r="B2476" t="s">
        <v>3947</v>
      </c>
      <c r="C2476" t="s">
        <v>1304</v>
      </c>
      <c r="D2476" t="s">
        <v>3795</v>
      </c>
      <c r="E2476" t="s">
        <v>1434</v>
      </c>
      <c r="F2476" t="s">
        <v>162</v>
      </c>
      <c r="G2476" t="s">
        <v>163</v>
      </c>
      <c r="H2476" t="s">
        <v>150</v>
      </c>
      <c r="I2476" t="s">
        <v>151</v>
      </c>
      <c r="J2476" t="s">
        <v>164</v>
      </c>
      <c r="K2476" t="s">
        <v>209</v>
      </c>
      <c r="L2476" t="s">
        <v>155</v>
      </c>
      <c r="M2476" t="s">
        <v>155</v>
      </c>
      <c r="N2476" t="n">
        <v>-83.0215</v>
      </c>
      <c r="O2476" t="n">
        <v>39.9566</v>
      </c>
      <c r="P2476" t="n">
        <v>956</v>
      </c>
      <c r="Q2476" t="n">
        <v>787</v>
      </c>
      <c r="R2476" t="n">
        <v>88.1</v>
      </c>
      <c r="S2476" t="n">
        <v>62</v>
      </c>
      <c r="T2476" t="n">
        <v>22.4</v>
      </c>
      <c r="U2476" t="n">
        <v>3</v>
      </c>
      <c r="V2476" t="n">
        <v>6</v>
      </c>
      <c r="W2476" t="n">
        <v>0</v>
      </c>
      <c r="X2476" t="n">
        <v>83</v>
      </c>
      <c r="Y2476"/>
      <c r="Z2476" t="n">
        <v>9</v>
      </c>
      <c r="AA2476" t="n">
        <v>79</v>
      </c>
      <c r="AB2476" t="n">
        <v>70.9</v>
      </c>
      <c r="AC2476" t="n">
        <v>79</v>
      </c>
      <c r="AD2476" t="n">
        <v>70.9</v>
      </c>
      <c r="AE2476" t="n">
        <v>64.6</v>
      </c>
      <c r="AF2476" t="n">
        <v>29</v>
      </c>
      <c r="AG2476" t="n">
        <v>30</v>
      </c>
      <c r="AH2476" t="n">
        <v>54</v>
      </c>
      <c r="AI2476" t="n">
        <v>11686</v>
      </c>
      <c r="AJ2476" t="n">
        <v>9258</v>
      </c>
      <c r="AK2476" t="n">
        <v>8493</v>
      </c>
      <c r="AL2476" t="n">
        <v>13884</v>
      </c>
      <c r="AM2476" t="n">
        <v>12677</v>
      </c>
      <c r="AN2476" t="n">
        <v>18319</v>
      </c>
      <c r="AO2476"/>
      <c r="AP2476" t="n">
        <v>254</v>
      </c>
      <c r="AQ2476" t="n">
        <v>53</v>
      </c>
      <c r="AR2476" t="n">
        <v>6</v>
      </c>
    </row>
    <row r="2477">
      <c r="A2477" t="n">
        <v>204185</v>
      </c>
      <c r="B2477" t="s">
        <v>3948</v>
      </c>
      <c r="C2477" t="s">
        <v>3949</v>
      </c>
      <c r="D2477" t="s">
        <v>3795</v>
      </c>
      <c r="E2477" t="s">
        <v>1434</v>
      </c>
      <c r="F2477" t="s">
        <v>162</v>
      </c>
      <c r="G2477" t="s">
        <v>163</v>
      </c>
      <c r="H2477" t="s">
        <v>150</v>
      </c>
      <c r="I2477" t="s">
        <v>175</v>
      </c>
      <c r="J2477" t="s">
        <v>168</v>
      </c>
      <c r="K2477" t="s">
        <v>153</v>
      </c>
      <c r="L2477" t="s">
        <v>155</v>
      </c>
      <c r="M2477" t="s">
        <v>155</v>
      </c>
      <c r="N2477" t="n">
        <v>-81.111</v>
      </c>
      <c r="O2477" t="n">
        <v>40.9053</v>
      </c>
      <c r="P2477" t="n">
        <v>2550</v>
      </c>
      <c r="Q2477" t="n">
        <v>2185</v>
      </c>
      <c r="R2477" t="n">
        <v>48.1</v>
      </c>
      <c r="S2477" t="n">
        <v>77.2</v>
      </c>
      <c r="T2477" t="n">
        <v>8.1</v>
      </c>
      <c r="U2477" t="n">
        <v>2.7</v>
      </c>
      <c r="V2477" t="n">
        <v>1.3</v>
      </c>
      <c r="W2477" t="n">
        <v>3</v>
      </c>
      <c r="X2477" t="n">
        <v>71</v>
      </c>
      <c r="Y2477" t="n">
        <v>0</v>
      </c>
      <c r="Z2477" t="n">
        <v>12</v>
      </c>
      <c r="AA2477" t="n">
        <v>538</v>
      </c>
      <c r="AB2477" t="n">
        <v>64.9</v>
      </c>
      <c r="AC2477" t="n">
        <v>538</v>
      </c>
      <c r="AD2477" t="n">
        <v>64.9</v>
      </c>
      <c r="AE2477" t="n">
        <v>55</v>
      </c>
      <c r="AF2477" t="n">
        <v>550</v>
      </c>
      <c r="AG2477" t="n">
        <v>29</v>
      </c>
      <c r="AH2477" t="n">
        <v>97</v>
      </c>
      <c r="AI2477" t="n">
        <v>22835</v>
      </c>
      <c r="AJ2477" t="n">
        <v>18754</v>
      </c>
      <c r="AK2477" t="n">
        <v>18475</v>
      </c>
      <c r="AL2477" t="n">
        <v>20206</v>
      </c>
      <c r="AM2477" t="n">
        <v>22934</v>
      </c>
      <c r="AN2477" t="n">
        <v>25238</v>
      </c>
      <c r="AO2477"/>
      <c r="AP2477" t="n">
        <v>424</v>
      </c>
      <c r="AQ2477" t="n">
        <v>76</v>
      </c>
      <c r="AR2477" t="n">
        <v>30</v>
      </c>
    </row>
    <row r="2478">
      <c r="A2478" t="n">
        <v>204194</v>
      </c>
      <c r="B2478" t="s">
        <v>3950</v>
      </c>
      <c r="C2478" t="s">
        <v>1296</v>
      </c>
      <c r="D2478" t="s">
        <v>3795</v>
      </c>
      <c r="E2478" t="s">
        <v>1434</v>
      </c>
      <c r="F2478" t="s">
        <v>162</v>
      </c>
      <c r="G2478" t="s">
        <v>163</v>
      </c>
      <c r="H2478" t="s">
        <v>150</v>
      </c>
      <c r="I2478" t="s">
        <v>175</v>
      </c>
      <c r="J2478" t="s">
        <v>168</v>
      </c>
      <c r="K2478" t="s">
        <v>153</v>
      </c>
      <c r="L2478" t="s">
        <v>155</v>
      </c>
      <c r="M2478" t="s">
        <v>155</v>
      </c>
      <c r="N2478" t="n">
        <v>-82.4711</v>
      </c>
      <c r="O2478" t="n">
        <v>40.3729</v>
      </c>
      <c r="P2478" t="n">
        <v>2452</v>
      </c>
      <c r="Q2478" t="n">
        <v>1975</v>
      </c>
      <c r="R2478" t="n">
        <v>61.9</v>
      </c>
      <c r="S2478" t="n">
        <v>85.8</v>
      </c>
      <c r="T2478" t="n">
        <v>2.9</v>
      </c>
      <c r="U2478" t="n">
        <v>3</v>
      </c>
      <c r="V2478" t="n">
        <v>1</v>
      </c>
      <c r="W2478" t="n">
        <v>0.8</v>
      </c>
      <c r="X2478" t="n">
        <v>80</v>
      </c>
      <c r="Y2478" t="n">
        <v>100</v>
      </c>
      <c r="Z2478" t="n">
        <v>12</v>
      </c>
      <c r="AA2478" t="n">
        <v>330</v>
      </c>
      <c r="AB2478" t="n">
        <v>63.6</v>
      </c>
      <c r="AC2478" t="n">
        <v>330</v>
      </c>
      <c r="AD2478" t="n">
        <v>63.6</v>
      </c>
      <c r="AE2478" t="n">
        <v>54.8</v>
      </c>
      <c r="AF2478" t="n">
        <v>291</v>
      </c>
      <c r="AG2478" t="n">
        <v>29</v>
      </c>
      <c r="AH2478" t="n">
        <v>77</v>
      </c>
      <c r="AI2478" t="n">
        <v>23293</v>
      </c>
      <c r="AJ2478" t="n">
        <v>17598</v>
      </c>
      <c r="AK2478" t="n">
        <v>17666</v>
      </c>
      <c r="AL2478" t="n">
        <v>19173</v>
      </c>
      <c r="AM2478" t="n">
        <v>22602</v>
      </c>
      <c r="AN2478" t="n">
        <v>26244</v>
      </c>
      <c r="AO2478" t="n">
        <v>14</v>
      </c>
      <c r="AP2478" t="n">
        <v>344</v>
      </c>
      <c r="AQ2478" t="n">
        <v>131</v>
      </c>
      <c r="AR2478"/>
    </row>
    <row r="2479">
      <c r="A2479" t="n">
        <v>204200</v>
      </c>
      <c r="B2479" t="s">
        <v>3951</v>
      </c>
      <c r="C2479" t="s">
        <v>3807</v>
      </c>
      <c r="D2479" t="s">
        <v>3795</v>
      </c>
      <c r="E2479" t="s">
        <v>1434</v>
      </c>
      <c r="F2479" t="s">
        <v>162</v>
      </c>
      <c r="G2479" t="s">
        <v>163</v>
      </c>
      <c r="H2479" t="s">
        <v>150</v>
      </c>
      <c r="I2479" t="s">
        <v>186</v>
      </c>
      <c r="J2479" t="s">
        <v>168</v>
      </c>
      <c r="K2479" t="s">
        <v>159</v>
      </c>
      <c r="L2479" t="s">
        <v>155</v>
      </c>
      <c r="M2479" t="s">
        <v>155</v>
      </c>
      <c r="N2479" t="n">
        <v>-84.6395</v>
      </c>
      <c r="O2479" t="n">
        <v>39.0959</v>
      </c>
      <c r="P2479" t="n">
        <v>2322</v>
      </c>
      <c r="Q2479" t="n">
        <v>1502</v>
      </c>
      <c r="R2479" t="n">
        <v>55.5</v>
      </c>
      <c r="S2479" t="n">
        <v>80</v>
      </c>
      <c r="T2479" t="n">
        <v>9.6</v>
      </c>
      <c r="U2479" t="n">
        <v>3.7</v>
      </c>
      <c r="V2479" t="n">
        <v>1.3</v>
      </c>
      <c r="W2479" t="n">
        <v>0</v>
      </c>
      <c r="X2479" t="n">
        <v>76</v>
      </c>
      <c r="Y2479"/>
      <c r="Z2479" t="n">
        <v>9</v>
      </c>
      <c r="AA2479" t="n">
        <v>276</v>
      </c>
      <c r="AB2479" t="n">
        <v>54.7</v>
      </c>
      <c r="AC2479" t="n">
        <v>276</v>
      </c>
      <c r="AD2479" t="n">
        <v>54.7</v>
      </c>
      <c r="AE2479" t="n">
        <v>44.6</v>
      </c>
      <c r="AF2479" t="n">
        <v>296</v>
      </c>
      <c r="AG2479" t="n">
        <v>27</v>
      </c>
      <c r="AH2479" t="n">
        <v>74</v>
      </c>
      <c r="AI2479" t="n">
        <v>15887</v>
      </c>
      <c r="AJ2479" t="n">
        <v>11206</v>
      </c>
      <c r="AK2479" t="n">
        <v>11412</v>
      </c>
      <c r="AL2479" t="n">
        <v>15526</v>
      </c>
      <c r="AM2479" t="n">
        <v>16001</v>
      </c>
      <c r="AN2479" t="n">
        <v>22642</v>
      </c>
      <c r="AO2479"/>
      <c r="AP2479" t="n">
        <v>220</v>
      </c>
      <c r="AQ2479" t="n">
        <v>177</v>
      </c>
      <c r="AR2479" t="n">
        <v>49</v>
      </c>
    </row>
    <row r="2480">
      <c r="A2480" t="n">
        <v>204255</v>
      </c>
      <c r="B2480" t="s">
        <v>3952</v>
      </c>
      <c r="C2480" t="s">
        <v>3953</v>
      </c>
      <c r="D2480" t="s">
        <v>3795</v>
      </c>
      <c r="E2480" t="s">
        <v>1434</v>
      </c>
      <c r="F2480" t="s">
        <v>148</v>
      </c>
      <c r="G2480" t="s">
        <v>149</v>
      </c>
      <c r="H2480" t="s">
        <v>150</v>
      </c>
      <c r="I2480" t="s">
        <v>175</v>
      </c>
      <c r="J2480" t="s">
        <v>168</v>
      </c>
      <c r="K2480" t="s">
        <v>176</v>
      </c>
      <c r="L2480" t="s">
        <v>155</v>
      </c>
      <c r="M2480" t="s">
        <v>155</v>
      </c>
      <c r="N2480" t="n">
        <v>-82.0312</v>
      </c>
      <c r="O2480" t="n">
        <v>39.9624</v>
      </c>
      <c r="P2480" t="n">
        <v>2028</v>
      </c>
      <c r="Q2480" t="n">
        <v>2028</v>
      </c>
      <c r="R2480" t="n">
        <v>59.6</v>
      </c>
      <c r="S2480" t="n">
        <v>87.2</v>
      </c>
      <c r="T2480" t="n">
        <v>2.1</v>
      </c>
      <c r="U2480" t="n">
        <v>1.6</v>
      </c>
      <c r="V2480" t="n">
        <v>0.6</v>
      </c>
      <c r="W2480" t="n">
        <v>0</v>
      </c>
      <c r="X2480"/>
      <c r="Y2480"/>
      <c r="Z2480" t="n">
        <v>15</v>
      </c>
      <c r="AA2480" t="n">
        <v>202</v>
      </c>
      <c r="AB2480" t="n">
        <v>53</v>
      </c>
      <c r="AC2480"/>
      <c r="AD2480"/>
      <c r="AE2480"/>
      <c r="AF2480" t="n">
        <v>155</v>
      </c>
      <c r="AG2480" t="n">
        <v>18</v>
      </c>
      <c r="AH2480" t="n">
        <v>29</v>
      </c>
      <c r="AI2480" t="n">
        <v>7397</v>
      </c>
      <c r="AJ2480" t="n">
        <v>5563</v>
      </c>
      <c r="AK2480" t="n">
        <v>5904</v>
      </c>
      <c r="AL2480" t="n">
        <v>7427</v>
      </c>
      <c r="AM2480" t="n">
        <v>10823</v>
      </c>
      <c r="AN2480" t="n">
        <v>12349</v>
      </c>
      <c r="AO2480" t="n">
        <v>241</v>
      </c>
      <c r="AP2480" t="n">
        <v>5</v>
      </c>
      <c r="AQ2480"/>
      <c r="AR2480"/>
    </row>
    <row r="2481">
      <c r="A2481" t="n">
        <v>204264</v>
      </c>
      <c r="B2481" t="s">
        <v>3954</v>
      </c>
      <c r="C2481" t="s">
        <v>3955</v>
      </c>
      <c r="D2481" t="s">
        <v>3795</v>
      </c>
      <c r="E2481" t="s">
        <v>1434</v>
      </c>
      <c r="F2481" t="s">
        <v>162</v>
      </c>
      <c r="G2481" t="s">
        <v>163</v>
      </c>
      <c r="H2481" t="s">
        <v>150</v>
      </c>
      <c r="I2481" t="s">
        <v>205</v>
      </c>
      <c r="J2481" t="s">
        <v>168</v>
      </c>
      <c r="K2481" t="s">
        <v>153</v>
      </c>
      <c r="L2481" t="s">
        <v>155</v>
      </c>
      <c r="M2481" t="s">
        <v>155</v>
      </c>
      <c r="N2481" t="n">
        <v>-81.7371</v>
      </c>
      <c r="O2481" t="n">
        <v>39.9966</v>
      </c>
      <c r="P2481" t="n">
        <v>2918</v>
      </c>
      <c r="Q2481" t="n">
        <v>1632</v>
      </c>
      <c r="R2481" t="n">
        <v>55.5</v>
      </c>
      <c r="S2481" t="n">
        <v>78.6</v>
      </c>
      <c r="T2481" t="n">
        <v>7.4</v>
      </c>
      <c r="U2481" t="n">
        <v>2.3</v>
      </c>
      <c r="V2481" t="n">
        <v>0.8</v>
      </c>
      <c r="W2481" t="n">
        <v>0.9</v>
      </c>
      <c r="X2481" t="n">
        <v>69</v>
      </c>
      <c r="Y2481"/>
      <c r="Z2481" t="n">
        <v>13</v>
      </c>
      <c r="AA2481" t="n">
        <v>385</v>
      </c>
      <c r="AB2481" t="n">
        <v>52.7</v>
      </c>
      <c r="AC2481" t="n">
        <v>385</v>
      </c>
      <c r="AD2481" t="n">
        <v>52.7</v>
      </c>
      <c r="AE2481" t="n">
        <v>40.5</v>
      </c>
      <c r="AF2481" t="n">
        <v>412</v>
      </c>
      <c r="AG2481" t="n">
        <v>41</v>
      </c>
      <c r="AH2481" t="n">
        <v>89</v>
      </c>
      <c r="AI2481" t="n">
        <v>20269</v>
      </c>
      <c r="AJ2481" t="n">
        <v>15861</v>
      </c>
      <c r="AK2481" t="n">
        <v>16959</v>
      </c>
      <c r="AL2481" t="n">
        <v>18945</v>
      </c>
      <c r="AM2481" t="n">
        <v>21619</v>
      </c>
      <c r="AN2481" t="n">
        <v>23476</v>
      </c>
      <c r="AO2481"/>
      <c r="AP2481" t="n">
        <v>288</v>
      </c>
      <c r="AQ2481" t="n">
        <v>91</v>
      </c>
      <c r="AR2481"/>
    </row>
    <row r="2482">
      <c r="A2482" t="n">
        <v>204334</v>
      </c>
      <c r="B2482" t="s">
        <v>3956</v>
      </c>
      <c r="C2482" t="s">
        <v>1506</v>
      </c>
      <c r="D2482" t="s">
        <v>3795</v>
      </c>
      <c r="E2482" t="s">
        <v>1434</v>
      </c>
      <c r="F2482" t="s">
        <v>199</v>
      </c>
      <c r="G2482" t="s">
        <v>189</v>
      </c>
      <c r="H2482" t="s">
        <v>200</v>
      </c>
      <c r="I2482" t="s">
        <v>151</v>
      </c>
      <c r="J2482" t="s">
        <v>164</v>
      </c>
      <c r="K2482"/>
      <c r="L2482" t="s">
        <v>155</v>
      </c>
      <c r="M2482" t="s">
        <v>155</v>
      </c>
      <c r="N2482" t="n">
        <v>-81.3923</v>
      </c>
      <c r="O2482" t="n">
        <v>40.8495</v>
      </c>
      <c r="P2482" t="n">
        <v>242</v>
      </c>
      <c r="Q2482" t="n">
        <v>242</v>
      </c>
      <c r="R2482" t="n">
        <v>98.8</v>
      </c>
      <c r="S2482" t="n">
        <v>65.3</v>
      </c>
      <c r="T2482" t="n">
        <v>26.9</v>
      </c>
      <c r="U2482" t="n">
        <v>1.2</v>
      </c>
      <c r="V2482" t="n">
        <v>2.5</v>
      </c>
      <c r="W2482" t="n">
        <v>0</v>
      </c>
      <c r="X2482"/>
      <c r="Y2482" t="n">
        <v>80</v>
      </c>
      <c r="Z2482" t="n">
        <v>7</v>
      </c>
      <c r="AA2482"/>
      <c r="AB2482"/>
      <c r="AC2482"/>
      <c r="AD2482"/>
      <c r="AE2482"/>
      <c r="AF2482" t="n">
        <v>0</v>
      </c>
      <c r="AG2482" t="n">
        <v>50</v>
      </c>
      <c r="AH2482" t="n">
        <v>50</v>
      </c>
      <c r="AI2482"/>
      <c r="AJ2482"/>
      <c r="AK2482"/>
      <c r="AL2482"/>
      <c r="AM2482"/>
      <c r="AN2482"/>
      <c r="AO2482"/>
      <c r="AP2482"/>
      <c r="AQ2482"/>
      <c r="AR2482"/>
    </row>
    <row r="2483">
      <c r="A2483" t="n">
        <v>204422</v>
      </c>
      <c r="B2483" t="s">
        <v>3957</v>
      </c>
      <c r="C2483" t="s">
        <v>3958</v>
      </c>
      <c r="D2483" t="s">
        <v>3795</v>
      </c>
      <c r="E2483" t="s">
        <v>1434</v>
      </c>
      <c r="F2483" t="s">
        <v>148</v>
      </c>
      <c r="G2483" t="s">
        <v>149</v>
      </c>
      <c r="H2483" t="s">
        <v>150</v>
      </c>
      <c r="I2483" t="s">
        <v>205</v>
      </c>
      <c r="J2483" t="s">
        <v>168</v>
      </c>
      <c r="K2483" t="s">
        <v>176</v>
      </c>
      <c r="L2483" t="s">
        <v>155</v>
      </c>
      <c r="M2483" t="s">
        <v>155</v>
      </c>
      <c r="N2483" t="n">
        <v>-82.5816</v>
      </c>
      <c r="O2483" t="n">
        <v>40.7988</v>
      </c>
      <c r="P2483" t="n">
        <v>3082</v>
      </c>
      <c r="Q2483" t="n">
        <v>3082</v>
      </c>
      <c r="R2483" t="n">
        <v>61.5</v>
      </c>
      <c r="S2483" t="n">
        <v>83.8</v>
      </c>
      <c r="T2483" t="n">
        <v>4.4</v>
      </c>
      <c r="U2483" t="n">
        <v>4.2</v>
      </c>
      <c r="V2483" t="n">
        <v>0.7</v>
      </c>
      <c r="W2483" t="n">
        <v>0.2</v>
      </c>
      <c r="X2483" t="n">
        <v>92</v>
      </c>
      <c r="Y2483" t="n">
        <v>67</v>
      </c>
      <c r="Z2483" t="n">
        <v>17</v>
      </c>
      <c r="AA2483" t="n">
        <v>354</v>
      </c>
      <c r="AB2483" t="n">
        <v>34.2</v>
      </c>
      <c r="AC2483"/>
      <c r="AD2483"/>
      <c r="AE2483"/>
      <c r="AF2483" t="n">
        <v>241</v>
      </c>
      <c r="AG2483" t="n">
        <v>24</v>
      </c>
      <c r="AH2483" t="n">
        <v>45</v>
      </c>
      <c r="AI2483" t="n">
        <v>3763</v>
      </c>
      <c r="AJ2483" t="n">
        <v>2937</v>
      </c>
      <c r="AK2483" t="n">
        <v>3585</v>
      </c>
      <c r="AL2483" t="n">
        <v>5088</v>
      </c>
      <c r="AM2483" t="n">
        <v>6809</v>
      </c>
      <c r="AN2483" t="n">
        <v>8327</v>
      </c>
      <c r="AO2483" t="n">
        <v>331</v>
      </c>
      <c r="AP2483" t="n">
        <v>19</v>
      </c>
      <c r="AQ2483"/>
      <c r="AR2483"/>
    </row>
    <row r="2484">
      <c r="A2484" t="n">
        <v>204431</v>
      </c>
      <c r="B2484" t="s">
        <v>3959</v>
      </c>
      <c r="C2484" t="s">
        <v>3960</v>
      </c>
      <c r="D2484" t="s">
        <v>3795</v>
      </c>
      <c r="E2484" t="s">
        <v>1434</v>
      </c>
      <c r="F2484" t="s">
        <v>199</v>
      </c>
      <c r="G2484" t="s">
        <v>189</v>
      </c>
      <c r="H2484" t="s">
        <v>200</v>
      </c>
      <c r="I2484" t="s">
        <v>186</v>
      </c>
      <c r="J2484" t="s">
        <v>164</v>
      </c>
      <c r="K2484"/>
      <c r="L2484" t="s">
        <v>155</v>
      </c>
      <c r="M2484" t="s">
        <v>155</v>
      </c>
      <c r="N2484" t="n">
        <v>-82.1743</v>
      </c>
      <c r="O2484" t="n">
        <v>41.4653</v>
      </c>
      <c r="P2484" t="n">
        <v>69</v>
      </c>
      <c r="Q2484" t="n">
        <v>69</v>
      </c>
      <c r="R2484" t="n">
        <v>75.4</v>
      </c>
      <c r="S2484" t="n">
        <v>29</v>
      </c>
      <c r="T2484" t="n">
        <v>37.7</v>
      </c>
      <c r="U2484" t="n">
        <v>27.5</v>
      </c>
      <c r="V2484" t="n">
        <v>0</v>
      </c>
      <c r="W2484" t="n">
        <v>0</v>
      </c>
      <c r="X2484" t="n">
        <v>57</v>
      </c>
      <c r="Y2484"/>
      <c r="Z2484" t="n">
        <v>12</v>
      </c>
      <c r="AA2484"/>
      <c r="AB2484"/>
      <c r="AC2484"/>
      <c r="AD2484"/>
      <c r="AE2484"/>
      <c r="AF2484" t="n">
        <v>22</v>
      </c>
      <c r="AG2484" t="n">
        <v>26</v>
      </c>
      <c r="AH2484" t="n">
        <v>49</v>
      </c>
      <c r="AI2484" t="n">
        <v>4441</v>
      </c>
      <c r="AJ2484" t="n">
        <v>4464</v>
      </c>
      <c r="AK2484"/>
      <c r="AL2484"/>
      <c r="AM2484"/>
      <c r="AN2484"/>
      <c r="AO2484"/>
      <c r="AP2484"/>
      <c r="AQ2484"/>
      <c r="AR2484"/>
    </row>
    <row r="2485">
      <c r="A2485" t="n">
        <v>204440</v>
      </c>
      <c r="B2485" t="s">
        <v>3961</v>
      </c>
      <c r="C2485" t="s">
        <v>3962</v>
      </c>
      <c r="D2485" t="s">
        <v>3795</v>
      </c>
      <c r="E2485" t="s">
        <v>1434</v>
      </c>
      <c r="F2485" t="s">
        <v>173</v>
      </c>
      <c r="G2485" t="s">
        <v>149</v>
      </c>
      <c r="H2485" t="s">
        <v>174</v>
      </c>
      <c r="I2485" t="s">
        <v>205</v>
      </c>
      <c r="J2485" t="s">
        <v>168</v>
      </c>
      <c r="K2485" t="s">
        <v>176</v>
      </c>
      <c r="L2485" t="s">
        <v>155</v>
      </c>
      <c r="M2485" t="s">
        <v>155</v>
      </c>
      <c r="N2485" t="n">
        <v>-84.2979</v>
      </c>
      <c r="O2485" t="n">
        <v>41.4506</v>
      </c>
      <c r="P2485" t="n">
        <v>6503</v>
      </c>
      <c r="Q2485" t="n">
        <v>6503</v>
      </c>
      <c r="R2485" t="n">
        <v>24.1</v>
      </c>
      <c r="S2485" t="n">
        <v>50</v>
      </c>
      <c r="T2485" t="n">
        <v>2.5</v>
      </c>
      <c r="U2485" t="n">
        <v>6.6</v>
      </c>
      <c r="V2485" t="n">
        <v>0.5</v>
      </c>
      <c r="W2485" t="n">
        <v>0</v>
      </c>
      <c r="X2485" t="n">
        <v>67</v>
      </c>
      <c r="Y2485" t="n">
        <v>63</v>
      </c>
      <c r="Z2485" t="n">
        <v>25</v>
      </c>
      <c r="AA2485" t="n">
        <v>107</v>
      </c>
      <c r="AB2485" t="n">
        <v>46.7</v>
      </c>
      <c r="AC2485"/>
      <c r="AD2485"/>
      <c r="AE2485"/>
      <c r="AF2485" t="n">
        <v>149</v>
      </c>
      <c r="AG2485" t="n">
        <v>11</v>
      </c>
      <c r="AH2485" t="n">
        <v>23</v>
      </c>
      <c r="AI2485" t="n">
        <v>10871</v>
      </c>
      <c r="AJ2485" t="n">
        <v>11449</v>
      </c>
      <c r="AK2485" t="n">
        <v>11620</v>
      </c>
      <c r="AL2485" t="n">
        <v>14783</v>
      </c>
      <c r="AM2485" t="n">
        <v>16862</v>
      </c>
      <c r="AN2485" t="n">
        <v>17468</v>
      </c>
      <c r="AO2485" t="n">
        <v>290</v>
      </c>
      <c r="AP2485"/>
      <c r="AQ2485"/>
      <c r="AR2485"/>
    </row>
    <row r="2486">
      <c r="A2486" t="n">
        <v>204459</v>
      </c>
      <c r="B2486" t="s">
        <v>3963</v>
      </c>
      <c r="C2486" t="s">
        <v>3860</v>
      </c>
      <c r="D2486" t="s">
        <v>3795</v>
      </c>
      <c r="E2486" t="s">
        <v>1434</v>
      </c>
      <c r="F2486" t="s">
        <v>173</v>
      </c>
      <c r="G2486" t="s">
        <v>149</v>
      </c>
      <c r="H2486" t="s">
        <v>174</v>
      </c>
      <c r="I2486" t="s">
        <v>151</v>
      </c>
      <c r="J2486" t="s">
        <v>164</v>
      </c>
      <c r="K2486"/>
      <c r="L2486" t="s">
        <v>155</v>
      </c>
      <c r="M2486" t="s">
        <v>155</v>
      </c>
      <c r="N2486" t="n">
        <v>-83.5909</v>
      </c>
      <c r="O2486" t="n">
        <v>41.6823</v>
      </c>
      <c r="P2486" t="n">
        <v>38</v>
      </c>
      <c r="Q2486" t="n">
        <v>38</v>
      </c>
      <c r="R2486" t="n">
        <v>39.5</v>
      </c>
      <c r="S2486" t="n">
        <v>15.8</v>
      </c>
      <c r="T2486" t="n">
        <v>60.5</v>
      </c>
      <c r="U2486" t="n">
        <v>13.2</v>
      </c>
      <c r="V2486" t="n">
        <v>0</v>
      </c>
      <c r="W2486" t="n">
        <v>0</v>
      </c>
      <c r="X2486" t="n">
        <v>89</v>
      </c>
      <c r="Y2486"/>
      <c r="Z2486" t="n">
        <v>15</v>
      </c>
      <c r="AA2486" t="n">
        <v>28</v>
      </c>
      <c r="AB2486" t="n">
        <v>60.7</v>
      </c>
      <c r="AC2486"/>
      <c r="AD2486"/>
      <c r="AE2486"/>
      <c r="AF2486" t="n">
        <v>26</v>
      </c>
      <c r="AG2486" t="n">
        <v>76</v>
      </c>
      <c r="AH2486" t="n">
        <v>82</v>
      </c>
      <c r="AI2486" t="n">
        <v>12619</v>
      </c>
      <c r="AJ2486" t="n">
        <v>12507</v>
      </c>
      <c r="AK2486" t="n">
        <v>14823</v>
      </c>
      <c r="AL2486"/>
      <c r="AM2486"/>
      <c r="AN2486"/>
      <c r="AO2486"/>
      <c r="AP2486"/>
      <c r="AQ2486"/>
      <c r="AR2486"/>
    </row>
    <row r="2487">
      <c r="A2487" t="n">
        <v>204468</v>
      </c>
      <c r="B2487" t="s">
        <v>3964</v>
      </c>
      <c r="C2487" t="s">
        <v>1376</v>
      </c>
      <c r="D2487" t="s">
        <v>3795</v>
      </c>
      <c r="E2487" t="s">
        <v>1434</v>
      </c>
      <c r="F2487" t="s">
        <v>162</v>
      </c>
      <c r="G2487" t="s">
        <v>163</v>
      </c>
      <c r="H2487" t="s">
        <v>150</v>
      </c>
      <c r="I2487" t="s">
        <v>186</v>
      </c>
      <c r="J2487" t="s">
        <v>168</v>
      </c>
      <c r="K2487" t="s">
        <v>179</v>
      </c>
      <c r="L2487" t="s">
        <v>155</v>
      </c>
      <c r="M2487" t="s">
        <v>155</v>
      </c>
      <c r="N2487" t="n">
        <v>-81.5166</v>
      </c>
      <c r="O2487" t="n">
        <v>41.5069</v>
      </c>
      <c r="P2487" t="n">
        <v>1787</v>
      </c>
      <c r="Q2487" t="n">
        <v>1620</v>
      </c>
      <c r="R2487" t="n">
        <v>55.1</v>
      </c>
      <c r="S2487" t="n">
        <v>52.8</v>
      </c>
      <c r="T2487" t="n">
        <v>24.6</v>
      </c>
      <c r="U2487" t="n">
        <v>4.2</v>
      </c>
      <c r="V2487" t="n">
        <v>0.7</v>
      </c>
      <c r="W2487" t="n">
        <v>8</v>
      </c>
      <c r="X2487" t="n">
        <v>69</v>
      </c>
      <c r="Y2487" t="n">
        <v>100</v>
      </c>
      <c r="Z2487" t="n">
        <v>14</v>
      </c>
      <c r="AA2487" t="n">
        <v>303</v>
      </c>
      <c r="AB2487" t="n">
        <v>36.6</v>
      </c>
      <c r="AC2487" t="n">
        <v>301</v>
      </c>
      <c r="AD2487" t="n">
        <v>35.5</v>
      </c>
      <c r="AE2487" t="n">
        <v>32.6</v>
      </c>
      <c r="AF2487" t="n">
        <v>228</v>
      </c>
      <c r="AG2487" t="n">
        <v>39</v>
      </c>
      <c r="AH2487" t="n">
        <v>96</v>
      </c>
      <c r="AI2487" t="n">
        <v>20606</v>
      </c>
      <c r="AJ2487" t="n">
        <v>18707</v>
      </c>
      <c r="AK2487" t="n">
        <v>14948</v>
      </c>
      <c r="AL2487" t="n">
        <v>18567</v>
      </c>
      <c r="AM2487" t="n">
        <v>21028</v>
      </c>
      <c r="AN2487" t="n">
        <v>25243</v>
      </c>
      <c r="AO2487" t="n">
        <v>3</v>
      </c>
      <c r="AP2487" t="n">
        <v>204</v>
      </c>
      <c r="AQ2487" t="n">
        <v>50</v>
      </c>
      <c r="AR2487"/>
    </row>
    <row r="2488">
      <c r="A2488" t="n">
        <v>204477</v>
      </c>
      <c r="B2488" t="s">
        <v>3965</v>
      </c>
      <c r="C2488" t="s">
        <v>3966</v>
      </c>
      <c r="D2488" t="s">
        <v>3795</v>
      </c>
      <c r="E2488" t="s">
        <v>1434</v>
      </c>
      <c r="F2488" t="s">
        <v>148</v>
      </c>
      <c r="G2488" t="s">
        <v>149</v>
      </c>
      <c r="H2488" t="s">
        <v>150</v>
      </c>
      <c r="I2488" t="s">
        <v>186</v>
      </c>
      <c r="J2488" t="s">
        <v>168</v>
      </c>
      <c r="K2488" t="s">
        <v>209</v>
      </c>
      <c r="L2488" t="s">
        <v>155</v>
      </c>
      <c r="M2488" t="s">
        <v>155</v>
      </c>
      <c r="N2488" t="n">
        <v>-81.2453</v>
      </c>
      <c r="O2488" t="n">
        <v>41.1029</v>
      </c>
      <c r="P2488" t="n">
        <v>999</v>
      </c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D2488"/>
      <c r="AE2488"/>
      <c r="AF2488"/>
      <c r="AG2488"/>
      <c r="AH2488"/>
      <c r="AI2488"/>
      <c r="AJ2488"/>
      <c r="AK2488"/>
      <c r="AL2488"/>
      <c r="AM2488"/>
      <c r="AN2488"/>
      <c r="AO2488"/>
      <c r="AP2488"/>
      <c r="AQ2488" t="n">
        <v>41</v>
      </c>
      <c r="AR2488" t="n">
        <v>231</v>
      </c>
    </row>
    <row r="2489">
      <c r="A2489" t="n">
        <v>204486</v>
      </c>
      <c r="B2489" t="s">
        <v>3967</v>
      </c>
      <c r="C2489" t="s">
        <v>3805</v>
      </c>
      <c r="D2489" t="s">
        <v>3795</v>
      </c>
      <c r="E2489" t="s">
        <v>1434</v>
      </c>
      <c r="F2489" t="s">
        <v>162</v>
      </c>
      <c r="G2489" t="s">
        <v>163</v>
      </c>
      <c r="H2489" t="s">
        <v>150</v>
      </c>
      <c r="I2489" t="s">
        <v>186</v>
      </c>
      <c r="J2489" t="s">
        <v>168</v>
      </c>
      <c r="K2489" t="s">
        <v>179</v>
      </c>
      <c r="L2489" t="s">
        <v>155</v>
      </c>
      <c r="M2489" t="s">
        <v>155</v>
      </c>
      <c r="N2489" t="n">
        <v>-84.157</v>
      </c>
      <c r="O2489" t="n">
        <v>40.7629</v>
      </c>
      <c r="P2489" t="n">
        <v>3200</v>
      </c>
      <c r="Q2489" t="n">
        <v>3136</v>
      </c>
      <c r="R2489" t="n">
        <v>16.1</v>
      </c>
      <c r="S2489" t="n">
        <v>79.2</v>
      </c>
      <c r="T2489" t="n">
        <v>4.6</v>
      </c>
      <c r="U2489" t="n">
        <v>5.5</v>
      </c>
      <c r="V2489" t="n">
        <v>0.8</v>
      </c>
      <c r="W2489" t="n">
        <v>4.5</v>
      </c>
      <c r="X2489" t="n">
        <v>62</v>
      </c>
      <c r="Y2489" t="n">
        <v>0</v>
      </c>
      <c r="Z2489" t="n">
        <v>25</v>
      </c>
      <c r="AA2489" t="n">
        <v>1156</v>
      </c>
      <c r="AB2489" t="n">
        <v>54.2</v>
      </c>
      <c r="AC2489" t="n">
        <v>119</v>
      </c>
      <c r="AD2489" t="n">
        <v>38.7</v>
      </c>
      <c r="AE2489" t="n">
        <v>27.7</v>
      </c>
      <c r="AF2489" t="n">
        <v>891</v>
      </c>
      <c r="AG2489" t="n">
        <v>32</v>
      </c>
      <c r="AH2489" t="n">
        <v>57</v>
      </c>
      <c r="AI2489" t="n">
        <v>18794</v>
      </c>
      <c r="AJ2489" t="n">
        <v>14846</v>
      </c>
      <c r="AK2489" t="n">
        <v>15663</v>
      </c>
      <c r="AL2489" t="n">
        <v>20739</v>
      </c>
      <c r="AM2489" t="n">
        <v>23219</v>
      </c>
      <c r="AN2489" t="n">
        <v>23493</v>
      </c>
      <c r="AO2489" t="n">
        <v>523</v>
      </c>
      <c r="AP2489" t="n">
        <v>124</v>
      </c>
      <c r="AQ2489" t="n">
        <v>30</v>
      </c>
      <c r="AR2489"/>
    </row>
    <row r="2490">
      <c r="A2490" t="n">
        <v>204501</v>
      </c>
      <c r="B2490" t="s">
        <v>3968</v>
      </c>
      <c r="C2490" t="s">
        <v>3969</v>
      </c>
      <c r="D2490" t="s">
        <v>3795</v>
      </c>
      <c r="E2490" t="s">
        <v>1434</v>
      </c>
      <c r="F2490" t="s">
        <v>162</v>
      </c>
      <c r="G2490" t="s">
        <v>163</v>
      </c>
      <c r="H2490" t="s">
        <v>150</v>
      </c>
      <c r="I2490" t="s">
        <v>175</v>
      </c>
      <c r="J2490" t="s">
        <v>168</v>
      </c>
      <c r="K2490" t="s">
        <v>179</v>
      </c>
      <c r="L2490" t="s">
        <v>155</v>
      </c>
      <c r="M2490" t="s">
        <v>155</v>
      </c>
      <c r="N2490" t="n">
        <v>-82.2168</v>
      </c>
      <c r="O2490" t="n">
        <v>41.292</v>
      </c>
      <c r="P2490" t="n">
        <v>4026</v>
      </c>
      <c r="Q2490" t="n">
        <v>4019</v>
      </c>
      <c r="R2490" t="n">
        <v>56.9</v>
      </c>
      <c r="S2490" t="n">
        <v>47.4</v>
      </c>
      <c r="T2490" t="n">
        <v>3.6</v>
      </c>
      <c r="U2490" t="n">
        <v>6.4</v>
      </c>
      <c r="V2490" t="n">
        <v>4.2</v>
      </c>
      <c r="W2490" t="n">
        <v>7.5</v>
      </c>
      <c r="X2490" t="n">
        <v>89</v>
      </c>
      <c r="Y2490"/>
      <c r="Z2490" t="n">
        <v>9</v>
      </c>
      <c r="AA2490" t="n">
        <v>726</v>
      </c>
      <c r="AB2490" t="n">
        <v>79.5</v>
      </c>
      <c r="AC2490" t="n">
        <v>726</v>
      </c>
      <c r="AD2490" t="n">
        <v>79.5</v>
      </c>
      <c r="AE2490" t="n">
        <v>62.9</v>
      </c>
      <c r="AF2490" t="n">
        <v>882</v>
      </c>
      <c r="AG2490" t="n">
        <v>9</v>
      </c>
      <c r="AH2490" t="n">
        <v>94</v>
      </c>
      <c r="AI2490" t="n">
        <v>50484</v>
      </c>
      <c r="AJ2490" t="n">
        <v>19257</v>
      </c>
      <c r="AK2490" t="n">
        <v>13640</v>
      </c>
      <c r="AL2490" t="n">
        <v>23475</v>
      </c>
      <c r="AM2490" t="n">
        <v>36946</v>
      </c>
      <c r="AN2490" t="n">
        <v>48245</v>
      </c>
      <c r="AO2490"/>
      <c r="AP2490" t="n">
        <v>683</v>
      </c>
      <c r="AQ2490"/>
      <c r="AR2490"/>
    </row>
    <row r="2491">
      <c r="A2491" t="n">
        <v>204608</v>
      </c>
      <c r="B2491" t="s">
        <v>3970</v>
      </c>
      <c r="C2491" t="s">
        <v>1376</v>
      </c>
      <c r="D2491" t="s">
        <v>3795</v>
      </c>
      <c r="E2491" t="s">
        <v>1434</v>
      </c>
      <c r="F2491" t="s">
        <v>279</v>
      </c>
      <c r="G2491" t="s">
        <v>189</v>
      </c>
      <c r="H2491" t="s">
        <v>174</v>
      </c>
      <c r="I2491" t="s">
        <v>151</v>
      </c>
      <c r="J2491" t="s">
        <v>164</v>
      </c>
      <c r="K2491" t="s">
        <v>176</v>
      </c>
      <c r="L2491" t="s">
        <v>155</v>
      </c>
      <c r="M2491" t="s">
        <v>155</v>
      </c>
      <c r="N2491" t="n">
        <v>-81.6569</v>
      </c>
      <c r="O2491" t="n">
        <v>41.518</v>
      </c>
      <c r="P2491" t="n">
        <v>399</v>
      </c>
      <c r="Q2491" t="n">
        <v>399</v>
      </c>
      <c r="R2491" t="n">
        <v>11.8</v>
      </c>
      <c r="S2491" t="n">
        <v>62.2</v>
      </c>
      <c r="T2491" t="n">
        <v>15</v>
      </c>
      <c r="U2491" t="n">
        <v>9.3</v>
      </c>
      <c r="V2491" t="n">
        <v>0.3</v>
      </c>
      <c r="W2491" t="n">
        <v>0</v>
      </c>
      <c r="X2491" t="n">
        <v>94</v>
      </c>
      <c r="Y2491"/>
      <c r="Z2491" t="n">
        <v>15</v>
      </c>
      <c r="AA2491" t="n">
        <v>373</v>
      </c>
      <c r="AB2491" t="n">
        <v>71.3</v>
      </c>
      <c r="AC2491"/>
      <c r="AD2491"/>
      <c r="AE2491"/>
      <c r="AF2491" t="n">
        <v>194</v>
      </c>
      <c r="AG2491" t="n">
        <v>48</v>
      </c>
      <c r="AH2491" t="n">
        <v>78</v>
      </c>
      <c r="AI2491" t="n">
        <v>28296</v>
      </c>
      <c r="AJ2491" t="n">
        <v>26677</v>
      </c>
      <c r="AK2491" t="n">
        <v>24886</v>
      </c>
      <c r="AL2491" t="n">
        <v>29930</v>
      </c>
      <c r="AM2491" t="n">
        <v>30760</v>
      </c>
      <c r="AN2491" t="n">
        <v>31144</v>
      </c>
      <c r="AO2491" t="n">
        <v>79</v>
      </c>
      <c r="AP2491"/>
      <c r="AQ2491"/>
      <c r="AR2491"/>
    </row>
    <row r="2492">
      <c r="A2492" t="n">
        <v>204617</v>
      </c>
      <c r="B2492" t="s">
        <v>3971</v>
      </c>
      <c r="C2492" t="s">
        <v>1304</v>
      </c>
      <c r="D2492" t="s">
        <v>3795</v>
      </c>
      <c r="E2492" t="s">
        <v>1434</v>
      </c>
      <c r="F2492" t="s">
        <v>162</v>
      </c>
      <c r="G2492" t="s">
        <v>163</v>
      </c>
      <c r="H2492" t="s">
        <v>150</v>
      </c>
      <c r="I2492" t="s">
        <v>151</v>
      </c>
      <c r="J2492" t="s">
        <v>168</v>
      </c>
      <c r="K2492" t="s">
        <v>153</v>
      </c>
      <c r="L2492" t="s">
        <v>155</v>
      </c>
      <c r="M2492" t="s">
        <v>155</v>
      </c>
      <c r="N2492" t="n">
        <v>-82.9407</v>
      </c>
      <c r="O2492" t="n">
        <v>39.9928</v>
      </c>
      <c r="P2492" t="n">
        <v>1567</v>
      </c>
      <c r="Q2492" t="n">
        <v>953</v>
      </c>
      <c r="R2492" t="n">
        <v>51.6</v>
      </c>
      <c r="S2492" t="n">
        <v>49.1</v>
      </c>
      <c r="T2492" t="n">
        <v>27.7</v>
      </c>
      <c r="U2492" t="n">
        <v>6.8</v>
      </c>
      <c r="V2492" t="n">
        <v>1.5</v>
      </c>
      <c r="W2492" t="n">
        <v>4.5</v>
      </c>
      <c r="X2492" t="n">
        <v>60</v>
      </c>
      <c r="Y2492"/>
      <c r="Z2492" t="n">
        <v>12</v>
      </c>
      <c r="AA2492" t="n">
        <v>238</v>
      </c>
      <c r="AB2492" t="n">
        <v>47.9</v>
      </c>
      <c r="AC2492" t="n">
        <v>222</v>
      </c>
      <c r="AD2492" t="n">
        <v>48.6</v>
      </c>
      <c r="AE2492" t="n">
        <v>40.1</v>
      </c>
      <c r="AF2492" t="n">
        <v>209</v>
      </c>
      <c r="AG2492" t="n">
        <v>39</v>
      </c>
      <c r="AH2492" t="n">
        <v>90</v>
      </c>
      <c r="AI2492" t="n">
        <v>21006</v>
      </c>
      <c r="AJ2492" t="n">
        <v>14348</v>
      </c>
      <c r="AK2492" t="n">
        <v>20009</v>
      </c>
      <c r="AL2492" t="n">
        <v>18897</v>
      </c>
      <c r="AM2492" t="n">
        <v>21582</v>
      </c>
      <c r="AN2492" t="n">
        <v>22204</v>
      </c>
      <c r="AO2492" t="n">
        <v>11</v>
      </c>
      <c r="AP2492" t="n">
        <v>206</v>
      </c>
      <c r="AQ2492" t="n">
        <v>155</v>
      </c>
      <c r="AR2492"/>
    </row>
    <row r="2493">
      <c r="A2493" t="n">
        <v>204635</v>
      </c>
      <c r="B2493" t="s">
        <v>3972</v>
      </c>
      <c r="C2493" t="s">
        <v>3973</v>
      </c>
      <c r="D2493" t="s">
        <v>3795</v>
      </c>
      <c r="E2493" t="s">
        <v>1434</v>
      </c>
      <c r="F2493" t="s">
        <v>162</v>
      </c>
      <c r="G2493" t="s">
        <v>163</v>
      </c>
      <c r="H2493" t="s">
        <v>150</v>
      </c>
      <c r="I2493" t="s">
        <v>175</v>
      </c>
      <c r="J2493" t="s">
        <v>168</v>
      </c>
      <c r="K2493" t="s">
        <v>179</v>
      </c>
      <c r="L2493" t="s">
        <v>155</v>
      </c>
      <c r="M2493" t="s">
        <v>155</v>
      </c>
      <c r="N2493" t="n">
        <v>-83.8274</v>
      </c>
      <c r="O2493" t="n">
        <v>40.7662</v>
      </c>
      <c r="P2493" t="n">
        <v>3062</v>
      </c>
      <c r="Q2493" t="n">
        <v>2613</v>
      </c>
      <c r="R2493" t="n">
        <v>45.8</v>
      </c>
      <c r="S2493" t="n">
        <v>79.4</v>
      </c>
      <c r="T2493" t="n">
        <v>3</v>
      </c>
      <c r="U2493" t="n">
        <v>0.2</v>
      </c>
      <c r="V2493" t="n">
        <v>1.6</v>
      </c>
      <c r="W2493" t="n">
        <v>1.9</v>
      </c>
      <c r="X2493" t="n">
        <v>88</v>
      </c>
      <c r="Y2493"/>
      <c r="Z2493" t="n">
        <v>13</v>
      </c>
      <c r="AA2493" t="n">
        <v>639</v>
      </c>
      <c r="AB2493" t="n">
        <v>74.2</v>
      </c>
      <c r="AC2493" t="n">
        <v>491</v>
      </c>
      <c r="AD2493" t="n">
        <v>70.3</v>
      </c>
      <c r="AE2493" t="n">
        <v>59.3</v>
      </c>
      <c r="AF2493" t="n">
        <v>666</v>
      </c>
      <c r="AG2493" t="n">
        <v>19</v>
      </c>
      <c r="AH2493" t="n">
        <v>91</v>
      </c>
      <c r="AI2493" t="n">
        <v>26396</v>
      </c>
      <c r="AJ2493" t="n">
        <v>20389</v>
      </c>
      <c r="AK2493" t="n">
        <v>21125</v>
      </c>
      <c r="AL2493" t="n">
        <v>22253</v>
      </c>
      <c r="AM2493" t="n">
        <v>26769</v>
      </c>
      <c r="AN2493" t="n">
        <v>29022</v>
      </c>
      <c r="AO2493"/>
      <c r="AP2493" t="n">
        <v>500</v>
      </c>
      <c r="AQ2493" t="n">
        <v>7</v>
      </c>
      <c r="AR2493" t="n">
        <v>171</v>
      </c>
    </row>
    <row r="2494">
      <c r="A2494" t="n">
        <v>204662</v>
      </c>
      <c r="B2494" t="s">
        <v>3974</v>
      </c>
      <c r="C2494" t="s">
        <v>3975</v>
      </c>
      <c r="D2494" t="s">
        <v>3795</v>
      </c>
      <c r="E2494" t="s">
        <v>1434</v>
      </c>
      <c r="F2494" t="s">
        <v>173</v>
      </c>
      <c r="G2494" t="s">
        <v>149</v>
      </c>
      <c r="H2494" t="s">
        <v>174</v>
      </c>
      <c r="I2494" t="s">
        <v>175</v>
      </c>
      <c r="J2494" t="s">
        <v>164</v>
      </c>
      <c r="K2494" t="s">
        <v>176</v>
      </c>
      <c r="L2494" t="s">
        <v>155</v>
      </c>
      <c r="M2494" t="s">
        <v>155</v>
      </c>
      <c r="N2494" t="n">
        <v>-81.9229</v>
      </c>
      <c r="O2494" t="n">
        <v>40.7752</v>
      </c>
      <c r="P2494" t="n">
        <v>475</v>
      </c>
      <c r="Q2494" t="n">
        <v>475</v>
      </c>
      <c r="R2494" t="n">
        <v>58.7</v>
      </c>
      <c r="S2494" t="n">
        <v>93.5</v>
      </c>
      <c r="T2494" t="n">
        <v>0.8</v>
      </c>
      <c r="U2494" t="n">
        <v>1.7</v>
      </c>
      <c r="V2494" t="n">
        <v>0.2</v>
      </c>
      <c r="W2494" t="n">
        <v>0</v>
      </c>
      <c r="X2494" t="n">
        <v>62</v>
      </c>
      <c r="Y2494" t="n">
        <v>50</v>
      </c>
      <c r="Z2494" t="n">
        <v>14</v>
      </c>
      <c r="AA2494" t="n">
        <v>233</v>
      </c>
      <c r="AB2494" t="n">
        <v>41.2</v>
      </c>
      <c r="AC2494"/>
      <c r="AD2494"/>
      <c r="AE2494"/>
      <c r="AF2494" t="n">
        <v>213</v>
      </c>
      <c r="AG2494" t="n">
        <v>26</v>
      </c>
      <c r="AH2494" t="n">
        <v>65</v>
      </c>
      <c r="AI2494" t="n">
        <v>16887</v>
      </c>
      <c r="AJ2494" t="n">
        <v>12891</v>
      </c>
      <c r="AK2494" t="n">
        <v>15467</v>
      </c>
      <c r="AL2494" t="n">
        <v>16638</v>
      </c>
      <c r="AM2494" t="n">
        <v>20005</v>
      </c>
      <c r="AN2494" t="n">
        <v>21840</v>
      </c>
      <c r="AO2494" t="n">
        <v>133</v>
      </c>
      <c r="AP2494"/>
      <c r="AQ2494"/>
      <c r="AR2494"/>
    </row>
    <row r="2495">
      <c r="A2495" t="n">
        <v>204671</v>
      </c>
      <c r="B2495" t="s">
        <v>3976</v>
      </c>
      <c r="C2495" t="s">
        <v>3805</v>
      </c>
      <c r="D2495" t="s">
        <v>3795</v>
      </c>
      <c r="E2495" t="s">
        <v>1434</v>
      </c>
      <c r="F2495" t="s">
        <v>148</v>
      </c>
      <c r="G2495" t="s">
        <v>149</v>
      </c>
      <c r="H2495" t="s">
        <v>150</v>
      </c>
      <c r="I2495" t="s">
        <v>205</v>
      </c>
      <c r="J2495" t="s">
        <v>164</v>
      </c>
      <c r="K2495" t="s">
        <v>179</v>
      </c>
      <c r="L2495" t="s">
        <v>155</v>
      </c>
      <c r="M2495" t="s">
        <v>155</v>
      </c>
      <c r="N2495" t="n">
        <v>-84.0238</v>
      </c>
      <c r="O2495" t="n">
        <v>40.7385</v>
      </c>
      <c r="P2495" t="n">
        <v>983</v>
      </c>
      <c r="Q2495" t="n">
        <v>981</v>
      </c>
      <c r="R2495" t="n">
        <v>55.7</v>
      </c>
      <c r="S2495" t="n">
        <v>78.6</v>
      </c>
      <c r="T2495" t="n">
        <v>6.1</v>
      </c>
      <c r="U2495" t="n">
        <v>3.9</v>
      </c>
      <c r="V2495" t="n">
        <v>2.3</v>
      </c>
      <c r="W2495" t="n">
        <v>0.4</v>
      </c>
      <c r="X2495" t="n">
        <v>43</v>
      </c>
      <c r="Y2495" t="n">
        <v>9</v>
      </c>
      <c r="Z2495" t="n">
        <v>16</v>
      </c>
      <c r="AA2495" t="n">
        <v>315</v>
      </c>
      <c r="AB2495" t="n">
        <v>18.1</v>
      </c>
      <c r="AC2495" t="n">
        <v>315</v>
      </c>
      <c r="AD2495" t="n">
        <v>12.4</v>
      </c>
      <c r="AE2495" t="n">
        <v>7.9</v>
      </c>
      <c r="AF2495" t="n">
        <v>263</v>
      </c>
      <c r="AG2495" t="n">
        <v>31</v>
      </c>
      <c r="AH2495" t="n">
        <v>63</v>
      </c>
      <c r="AI2495" t="n">
        <v>12727</v>
      </c>
      <c r="AJ2495" t="n">
        <v>8405</v>
      </c>
      <c r="AK2495" t="n">
        <v>9869</v>
      </c>
      <c r="AL2495" t="n">
        <v>11281</v>
      </c>
      <c r="AM2495" t="n">
        <v>15239</v>
      </c>
      <c r="AN2495" t="n">
        <v>17138</v>
      </c>
      <c r="AO2495" t="n">
        <v>50</v>
      </c>
      <c r="AP2495" t="n">
        <v>90</v>
      </c>
      <c r="AQ2495"/>
      <c r="AR2495"/>
    </row>
    <row r="2496">
      <c r="A2496" t="n">
        <v>204680</v>
      </c>
      <c r="B2496" t="s">
        <v>3977</v>
      </c>
      <c r="C2496" t="s">
        <v>3958</v>
      </c>
      <c r="D2496" t="s">
        <v>3795</v>
      </c>
      <c r="E2496" t="s">
        <v>1434</v>
      </c>
      <c r="F2496" t="s">
        <v>148</v>
      </c>
      <c r="G2496" t="s">
        <v>149</v>
      </c>
      <c r="H2496" t="s">
        <v>150</v>
      </c>
      <c r="I2496" t="s">
        <v>205</v>
      </c>
      <c r="J2496" t="s">
        <v>164</v>
      </c>
      <c r="K2496" t="s">
        <v>179</v>
      </c>
      <c r="L2496" t="s">
        <v>155</v>
      </c>
      <c r="M2496" t="s">
        <v>155</v>
      </c>
      <c r="N2496" t="n">
        <v>-82.5802</v>
      </c>
      <c r="O2496" t="n">
        <v>40.7965</v>
      </c>
      <c r="P2496" t="n">
        <v>1099</v>
      </c>
      <c r="Q2496" t="n">
        <v>1094</v>
      </c>
      <c r="R2496" t="n">
        <v>55.4</v>
      </c>
      <c r="S2496" t="n">
        <v>73</v>
      </c>
      <c r="T2496" t="n">
        <v>10.9</v>
      </c>
      <c r="U2496" t="n">
        <v>5.2</v>
      </c>
      <c r="V2496" t="n">
        <v>3.7</v>
      </c>
      <c r="W2496" t="n">
        <v>0.3</v>
      </c>
      <c r="X2496" t="n">
        <v>31</v>
      </c>
      <c r="Y2496" t="n">
        <v>50</v>
      </c>
      <c r="Z2496" t="n">
        <v>17</v>
      </c>
      <c r="AA2496" t="n">
        <v>434</v>
      </c>
      <c r="AB2496" t="n">
        <v>14.1</v>
      </c>
      <c r="AC2496" t="n">
        <v>434</v>
      </c>
      <c r="AD2496" t="n">
        <v>7.1</v>
      </c>
      <c r="AE2496" t="n">
        <v>5.1</v>
      </c>
      <c r="AF2496" t="n">
        <v>294</v>
      </c>
      <c r="AG2496" t="n">
        <v>31</v>
      </c>
      <c r="AH2496" t="n">
        <v>57</v>
      </c>
      <c r="AI2496" t="n">
        <v>15920</v>
      </c>
      <c r="AJ2496" t="n">
        <v>13255</v>
      </c>
      <c r="AK2496" t="n">
        <v>14038</v>
      </c>
      <c r="AL2496" t="n">
        <v>14887</v>
      </c>
      <c r="AM2496" t="n">
        <v>18969</v>
      </c>
      <c r="AN2496" t="n">
        <v>21298</v>
      </c>
      <c r="AO2496" t="n">
        <v>212</v>
      </c>
      <c r="AP2496" t="n">
        <v>73</v>
      </c>
      <c r="AQ2496"/>
      <c r="AR2496"/>
    </row>
    <row r="2497">
      <c r="A2497" t="n">
        <v>204699</v>
      </c>
      <c r="B2497" t="s">
        <v>3978</v>
      </c>
      <c r="C2497" t="s">
        <v>228</v>
      </c>
      <c r="D2497" t="s">
        <v>3795</v>
      </c>
      <c r="E2497" t="s">
        <v>1434</v>
      </c>
      <c r="F2497" t="s">
        <v>148</v>
      </c>
      <c r="G2497" t="s">
        <v>149</v>
      </c>
      <c r="H2497" t="s">
        <v>150</v>
      </c>
      <c r="I2497" t="s">
        <v>175</v>
      </c>
      <c r="J2497" t="s">
        <v>164</v>
      </c>
      <c r="K2497" t="s">
        <v>179</v>
      </c>
      <c r="L2497" t="s">
        <v>155</v>
      </c>
      <c r="M2497" t="s">
        <v>155</v>
      </c>
      <c r="N2497" t="n">
        <v>-83.0906</v>
      </c>
      <c r="O2497" t="n">
        <v>40.5778</v>
      </c>
      <c r="P2497" t="n">
        <v>1070</v>
      </c>
      <c r="Q2497" t="n">
        <v>1068</v>
      </c>
      <c r="R2497" t="n">
        <v>49</v>
      </c>
      <c r="S2497" t="n">
        <v>74.7</v>
      </c>
      <c r="T2497" t="n">
        <v>3.9</v>
      </c>
      <c r="U2497" t="n">
        <v>5.1</v>
      </c>
      <c r="V2497" t="n">
        <v>7.2</v>
      </c>
      <c r="W2497" t="n">
        <v>0.8</v>
      </c>
      <c r="X2497" t="n">
        <v>49</v>
      </c>
      <c r="Y2497" t="n">
        <v>50</v>
      </c>
      <c r="Z2497" t="n">
        <v>15</v>
      </c>
      <c r="AA2497" t="n">
        <v>417</v>
      </c>
      <c r="AB2497" t="n">
        <v>25.7</v>
      </c>
      <c r="AC2497" t="n">
        <v>417</v>
      </c>
      <c r="AD2497" t="n">
        <v>8.2</v>
      </c>
      <c r="AE2497" t="n">
        <v>3.4</v>
      </c>
      <c r="AF2497" t="n">
        <v>304</v>
      </c>
      <c r="AG2497" t="n">
        <v>26</v>
      </c>
      <c r="AH2497" t="n">
        <v>71</v>
      </c>
      <c r="AI2497" t="n">
        <v>14514</v>
      </c>
      <c r="AJ2497" t="n">
        <v>7472</v>
      </c>
      <c r="AK2497" t="n">
        <v>8332</v>
      </c>
      <c r="AL2497" t="n">
        <v>11189</v>
      </c>
      <c r="AM2497" t="n">
        <v>14130</v>
      </c>
      <c r="AN2497" t="n">
        <v>15908</v>
      </c>
      <c r="AO2497" t="n">
        <v>151</v>
      </c>
      <c r="AP2497" t="n">
        <v>58</v>
      </c>
      <c r="AQ2497"/>
      <c r="AR2497"/>
    </row>
    <row r="2498">
      <c r="A2498" t="n">
        <v>204705</v>
      </c>
      <c r="B2498" t="s">
        <v>3979</v>
      </c>
      <c r="C2498" t="s">
        <v>1053</v>
      </c>
      <c r="D2498" t="s">
        <v>3795</v>
      </c>
      <c r="E2498" t="s">
        <v>1434</v>
      </c>
      <c r="F2498" t="s">
        <v>148</v>
      </c>
      <c r="G2498" t="s">
        <v>149</v>
      </c>
      <c r="H2498" t="s">
        <v>150</v>
      </c>
      <c r="I2498" t="s">
        <v>186</v>
      </c>
      <c r="J2498" t="s">
        <v>168</v>
      </c>
      <c r="K2498" t="s">
        <v>179</v>
      </c>
      <c r="L2498" t="s">
        <v>155</v>
      </c>
      <c r="M2498" t="s">
        <v>155</v>
      </c>
      <c r="N2498" t="n">
        <v>-82.4474</v>
      </c>
      <c r="O2498" t="n">
        <v>40.0693</v>
      </c>
      <c r="P2498" t="n">
        <v>2744</v>
      </c>
      <c r="Q2498" t="n">
        <v>2744</v>
      </c>
      <c r="R2498" t="n">
        <v>50.7</v>
      </c>
      <c r="S2498" t="n">
        <v>61.9</v>
      </c>
      <c r="T2498" t="n">
        <v>17.7</v>
      </c>
      <c r="U2498" t="n">
        <v>4.9</v>
      </c>
      <c r="V2498" t="n">
        <v>6.8</v>
      </c>
      <c r="W2498" t="n">
        <v>0</v>
      </c>
      <c r="X2498" t="n">
        <v>26</v>
      </c>
      <c r="Y2498" t="n">
        <v>33</v>
      </c>
      <c r="Z2498" t="n">
        <v>28</v>
      </c>
      <c r="AA2498" t="n">
        <v>1334</v>
      </c>
      <c r="AB2498" t="n">
        <v>30.9</v>
      </c>
      <c r="AC2498" t="n">
        <v>1334</v>
      </c>
      <c r="AD2498" t="n">
        <v>5.2</v>
      </c>
      <c r="AE2498" t="n">
        <v>3.3</v>
      </c>
      <c r="AF2498" t="n">
        <v>1105</v>
      </c>
      <c r="AG2498" t="n">
        <v>34</v>
      </c>
      <c r="AH2498" t="n">
        <v>61</v>
      </c>
      <c r="AI2498" t="n">
        <v>13843</v>
      </c>
      <c r="AJ2498" t="n">
        <v>11232</v>
      </c>
      <c r="AK2498" t="n">
        <v>12046</v>
      </c>
      <c r="AL2498" t="n">
        <v>13932</v>
      </c>
      <c r="AM2498" t="n">
        <v>17946</v>
      </c>
      <c r="AN2498" t="n">
        <v>20038</v>
      </c>
      <c r="AO2498" t="n">
        <v>351</v>
      </c>
      <c r="AP2498" t="n">
        <v>100</v>
      </c>
      <c r="AQ2498"/>
      <c r="AR2498"/>
    </row>
    <row r="2499">
      <c r="A2499" t="n">
        <v>204714</v>
      </c>
      <c r="B2499" t="s">
        <v>3980</v>
      </c>
      <c r="C2499" t="s">
        <v>3805</v>
      </c>
      <c r="D2499" t="s">
        <v>3795</v>
      </c>
      <c r="E2499" t="s">
        <v>1434</v>
      </c>
      <c r="F2499" t="s">
        <v>279</v>
      </c>
      <c r="G2499" t="s">
        <v>189</v>
      </c>
      <c r="H2499" t="s">
        <v>174</v>
      </c>
      <c r="I2499" t="s">
        <v>186</v>
      </c>
      <c r="J2499" t="s">
        <v>164</v>
      </c>
      <c r="K2499"/>
      <c r="L2499" t="s">
        <v>155</v>
      </c>
      <c r="M2499" t="s">
        <v>155</v>
      </c>
      <c r="N2499" t="n">
        <v>-84.1644</v>
      </c>
      <c r="O2499" t="n">
        <v>40.7617</v>
      </c>
      <c r="P2499" t="n">
        <v>120</v>
      </c>
      <c r="Q2499" t="n">
        <v>120</v>
      </c>
      <c r="R2499" t="n">
        <v>94.2</v>
      </c>
      <c r="S2499" t="n">
        <v>75</v>
      </c>
      <c r="T2499" t="n">
        <v>12.5</v>
      </c>
      <c r="U2499" t="n">
        <v>1.7</v>
      </c>
      <c r="V2499" t="n">
        <v>0</v>
      </c>
      <c r="W2499" t="n">
        <v>0</v>
      </c>
      <c r="X2499" t="n">
        <v>64</v>
      </c>
      <c r="Y2499"/>
      <c r="Z2499" t="n">
        <v>14</v>
      </c>
      <c r="AA2499" t="n">
        <v>40</v>
      </c>
      <c r="AB2499" t="n">
        <v>60</v>
      </c>
      <c r="AC2499"/>
      <c r="AD2499"/>
      <c r="AE2499"/>
      <c r="AF2499" t="n">
        <v>26</v>
      </c>
      <c r="AG2499" t="n">
        <v>53</v>
      </c>
      <c r="AH2499" t="n">
        <v>55</v>
      </c>
      <c r="AI2499" t="n">
        <v>8614</v>
      </c>
      <c r="AJ2499" t="n">
        <v>5586</v>
      </c>
      <c r="AK2499" t="n">
        <v>6726</v>
      </c>
      <c r="AL2499" t="n">
        <v>10753</v>
      </c>
      <c r="AM2499"/>
      <c r="AN2499" t="n">
        <v>11898</v>
      </c>
      <c r="AO2499"/>
      <c r="AP2499"/>
      <c r="AQ2499"/>
      <c r="AR2499"/>
    </row>
    <row r="2500">
      <c r="A2500" t="n">
        <v>204723</v>
      </c>
      <c r="B2500" t="s">
        <v>3981</v>
      </c>
      <c r="C2500" t="s">
        <v>1304</v>
      </c>
      <c r="D2500" t="s">
        <v>3795</v>
      </c>
      <c r="E2500" t="s">
        <v>1434</v>
      </c>
      <c r="F2500" t="s">
        <v>279</v>
      </c>
      <c r="G2500" t="s">
        <v>189</v>
      </c>
      <c r="H2500" t="s">
        <v>174</v>
      </c>
      <c r="I2500" t="s">
        <v>186</v>
      </c>
      <c r="J2500" t="s">
        <v>164</v>
      </c>
      <c r="K2500"/>
      <c r="L2500" t="s">
        <v>155</v>
      </c>
      <c r="M2500" t="s">
        <v>155</v>
      </c>
      <c r="N2500" t="n">
        <v>-82.8771</v>
      </c>
      <c r="O2500" t="n">
        <v>39.9774</v>
      </c>
      <c r="P2500" t="n">
        <v>384</v>
      </c>
      <c r="Q2500" t="n">
        <v>384</v>
      </c>
      <c r="R2500" t="n">
        <v>20.3</v>
      </c>
      <c r="S2500" t="n">
        <v>26.6</v>
      </c>
      <c r="T2500" t="n">
        <v>57.8</v>
      </c>
      <c r="U2500" t="n">
        <v>3.6</v>
      </c>
      <c r="V2500" t="n">
        <v>2.1</v>
      </c>
      <c r="W2500" t="n">
        <v>0</v>
      </c>
      <c r="X2500" t="n">
        <v>83</v>
      </c>
      <c r="Y2500"/>
      <c r="Z2500" t="n">
        <v>20</v>
      </c>
      <c r="AA2500" t="n">
        <v>133</v>
      </c>
      <c r="AB2500" t="n">
        <v>69.2</v>
      </c>
      <c r="AC2500"/>
      <c r="AD2500"/>
      <c r="AE2500"/>
      <c r="AF2500" t="n">
        <v>130</v>
      </c>
      <c r="AG2500" t="n">
        <v>46</v>
      </c>
      <c r="AH2500" t="n">
        <v>46</v>
      </c>
      <c r="AI2500" t="n">
        <v>14383</v>
      </c>
      <c r="AJ2500" t="n">
        <v>14358</v>
      </c>
      <c r="AK2500" t="n">
        <v>14676</v>
      </c>
      <c r="AL2500" t="n">
        <v>14786</v>
      </c>
      <c r="AM2500"/>
      <c r="AN2500"/>
      <c r="AO2500"/>
      <c r="AP2500"/>
      <c r="AQ2500"/>
      <c r="AR2500"/>
    </row>
    <row r="2501">
      <c r="A2501" t="n">
        <v>204769</v>
      </c>
      <c r="B2501" t="s">
        <v>3982</v>
      </c>
      <c r="C2501" t="s">
        <v>1304</v>
      </c>
      <c r="D2501" t="s">
        <v>3795</v>
      </c>
      <c r="E2501" t="s">
        <v>1434</v>
      </c>
      <c r="F2501" t="s">
        <v>279</v>
      </c>
      <c r="G2501" t="s">
        <v>189</v>
      </c>
      <c r="H2501" t="s">
        <v>174</v>
      </c>
      <c r="I2501" t="s">
        <v>151</v>
      </c>
      <c r="J2501" t="s">
        <v>164</v>
      </c>
      <c r="K2501"/>
      <c r="L2501" t="s">
        <v>155</v>
      </c>
      <c r="M2501" t="s">
        <v>155</v>
      </c>
      <c r="N2501" t="n">
        <v>-83.0181</v>
      </c>
      <c r="O2501" t="n">
        <v>40.0654</v>
      </c>
      <c r="P2501" t="n">
        <v>211</v>
      </c>
      <c r="Q2501" t="n">
        <v>211</v>
      </c>
      <c r="R2501" t="n">
        <v>94.8</v>
      </c>
      <c r="S2501" t="n">
        <v>59.7</v>
      </c>
      <c r="T2501" t="n">
        <v>24.6</v>
      </c>
      <c r="U2501" t="n">
        <v>0.5</v>
      </c>
      <c r="V2501" t="n">
        <v>4.3</v>
      </c>
      <c r="W2501" t="n">
        <v>0</v>
      </c>
      <c r="X2501" t="n">
        <v>79</v>
      </c>
      <c r="Y2501"/>
      <c r="Z2501" t="n">
        <v>17</v>
      </c>
      <c r="AA2501" t="n">
        <v>59</v>
      </c>
      <c r="AB2501" t="n">
        <v>67.8</v>
      </c>
      <c r="AC2501"/>
      <c r="AD2501"/>
      <c r="AE2501"/>
      <c r="AF2501" t="n">
        <v>91</v>
      </c>
      <c r="AG2501" t="n">
        <v>36</v>
      </c>
      <c r="AH2501" t="n">
        <v>56</v>
      </c>
      <c r="AI2501" t="n">
        <v>17891</v>
      </c>
      <c r="AJ2501" t="n">
        <v>18036</v>
      </c>
      <c r="AK2501" t="n">
        <v>18010</v>
      </c>
      <c r="AL2501" t="n">
        <v>21133</v>
      </c>
      <c r="AM2501" t="n">
        <v>19712</v>
      </c>
      <c r="AN2501" t="n">
        <v>19737</v>
      </c>
      <c r="AO2501"/>
      <c r="AP2501"/>
      <c r="AQ2501"/>
      <c r="AR2501"/>
    </row>
    <row r="2502">
      <c r="A2502" t="n">
        <v>204778</v>
      </c>
      <c r="B2502" t="s">
        <v>3983</v>
      </c>
      <c r="C2502" t="s">
        <v>3984</v>
      </c>
      <c r="D2502" t="s">
        <v>3795</v>
      </c>
      <c r="E2502" t="s">
        <v>1434</v>
      </c>
      <c r="F2502" t="s">
        <v>279</v>
      </c>
      <c r="G2502" t="s">
        <v>189</v>
      </c>
      <c r="H2502" t="s">
        <v>174</v>
      </c>
      <c r="I2502" t="s">
        <v>186</v>
      </c>
      <c r="J2502" t="s">
        <v>164</v>
      </c>
      <c r="K2502"/>
      <c r="L2502" t="s">
        <v>155</v>
      </c>
      <c r="M2502" t="s">
        <v>155</v>
      </c>
      <c r="N2502" t="n">
        <v>-82.832</v>
      </c>
      <c r="O2502" t="n">
        <v>39.8566</v>
      </c>
      <c r="P2502" t="n">
        <v>82</v>
      </c>
      <c r="Q2502" t="n">
        <v>82</v>
      </c>
      <c r="R2502" t="n">
        <v>98.8</v>
      </c>
      <c r="S2502" t="n">
        <v>54.9</v>
      </c>
      <c r="T2502" t="n">
        <v>36.6</v>
      </c>
      <c r="U2502" t="n">
        <v>0</v>
      </c>
      <c r="V2502" t="n">
        <v>2.4</v>
      </c>
      <c r="W2502" t="n">
        <v>0</v>
      </c>
      <c r="X2502" t="n">
        <v>80</v>
      </c>
      <c r="Y2502"/>
      <c r="Z2502" t="n">
        <v>13</v>
      </c>
      <c r="AA2502" t="n">
        <v>30</v>
      </c>
      <c r="AB2502" t="n">
        <v>56.7</v>
      </c>
      <c r="AC2502"/>
      <c r="AD2502"/>
      <c r="AE2502"/>
      <c r="AF2502" t="n">
        <v>44</v>
      </c>
      <c r="AG2502" t="n">
        <v>54</v>
      </c>
      <c r="AH2502" t="n">
        <v>67</v>
      </c>
      <c r="AI2502" t="n">
        <v>16887</v>
      </c>
      <c r="AJ2502" t="n">
        <v>16556</v>
      </c>
      <c r="AK2502"/>
      <c r="AL2502" t="n">
        <v>16267</v>
      </c>
      <c r="AM2502"/>
      <c r="AN2502" t="n">
        <v>18457</v>
      </c>
      <c r="AO2502"/>
      <c r="AP2502"/>
      <c r="AQ2502"/>
      <c r="AR2502"/>
    </row>
    <row r="2503">
      <c r="A2503" t="n">
        <v>204796</v>
      </c>
      <c r="B2503" t="s">
        <v>3985</v>
      </c>
      <c r="C2503" t="s">
        <v>1304</v>
      </c>
      <c r="D2503" t="s">
        <v>3795</v>
      </c>
      <c r="E2503" t="s">
        <v>1434</v>
      </c>
      <c r="F2503" t="s">
        <v>148</v>
      </c>
      <c r="G2503" t="s">
        <v>149</v>
      </c>
      <c r="H2503" t="s">
        <v>150</v>
      </c>
      <c r="I2503" t="s">
        <v>151</v>
      </c>
      <c r="J2503" t="s">
        <v>158</v>
      </c>
      <c r="K2503" t="s">
        <v>159</v>
      </c>
      <c r="L2503" t="s">
        <v>155</v>
      </c>
      <c r="M2503" t="s">
        <v>155</v>
      </c>
      <c r="N2503" t="n">
        <v>-83.0075</v>
      </c>
      <c r="O2503" t="n">
        <v>39.9998</v>
      </c>
      <c r="P2503" t="n">
        <v>65551</v>
      </c>
      <c r="Q2503" t="n">
        <v>49382</v>
      </c>
      <c r="R2503" t="n">
        <v>50.2</v>
      </c>
      <c r="S2503" t="n">
        <v>62.6</v>
      </c>
      <c r="T2503" t="n">
        <v>8.2</v>
      </c>
      <c r="U2503" t="n">
        <v>5.4</v>
      </c>
      <c r="V2503" t="n">
        <v>9.1</v>
      </c>
      <c r="W2503" t="n">
        <v>7</v>
      </c>
      <c r="X2503" t="n">
        <v>94</v>
      </c>
      <c r="Y2503" t="n">
        <v>39</v>
      </c>
      <c r="Z2503" t="n">
        <v>18</v>
      </c>
      <c r="AA2503" t="n">
        <v>7197</v>
      </c>
      <c r="AB2503" t="n">
        <v>87.7</v>
      </c>
      <c r="AC2503" t="n">
        <v>7197</v>
      </c>
      <c r="AD2503" t="n">
        <v>87.7</v>
      </c>
      <c r="AE2503" t="n">
        <v>70.8</v>
      </c>
      <c r="AF2503" t="n">
        <v>8027</v>
      </c>
      <c r="AG2503" t="n">
        <v>19</v>
      </c>
      <c r="AH2503" t="n">
        <v>62</v>
      </c>
      <c r="AI2503" t="n">
        <v>19575</v>
      </c>
      <c r="AJ2503" t="n">
        <v>6259</v>
      </c>
      <c r="AK2503" t="n">
        <v>7104</v>
      </c>
      <c r="AL2503" t="n">
        <v>12683</v>
      </c>
      <c r="AM2503" t="n">
        <v>22870</v>
      </c>
      <c r="AN2503" t="n">
        <v>27144</v>
      </c>
      <c r="AO2503" t="n">
        <v>7</v>
      </c>
      <c r="AP2503" t="n">
        <v>10950</v>
      </c>
      <c r="AQ2503" t="n">
        <v>2924</v>
      </c>
      <c r="AR2503" t="n">
        <v>1784</v>
      </c>
    </row>
    <row r="2504">
      <c r="A2504" t="n">
        <v>204802</v>
      </c>
      <c r="B2504" t="s">
        <v>3986</v>
      </c>
      <c r="C2504" t="s">
        <v>3987</v>
      </c>
      <c r="D2504" t="s">
        <v>3795</v>
      </c>
      <c r="E2504" t="s">
        <v>1434</v>
      </c>
      <c r="F2504" t="s">
        <v>148</v>
      </c>
      <c r="G2504" t="s">
        <v>149</v>
      </c>
      <c r="H2504" t="s">
        <v>150</v>
      </c>
      <c r="I2504" t="s">
        <v>205</v>
      </c>
      <c r="J2504" t="s">
        <v>168</v>
      </c>
      <c r="K2504" t="s">
        <v>176</v>
      </c>
      <c r="L2504" t="s">
        <v>155</v>
      </c>
      <c r="M2504" t="s">
        <v>155</v>
      </c>
      <c r="N2504" t="n">
        <v>-80.9761</v>
      </c>
      <c r="O2504" t="n">
        <v>40.0734</v>
      </c>
      <c r="P2504" t="n">
        <v>2129</v>
      </c>
      <c r="Q2504" t="n">
        <v>2129</v>
      </c>
      <c r="R2504" t="n">
        <v>63.8</v>
      </c>
      <c r="S2504" t="n">
        <v>84.5</v>
      </c>
      <c r="T2504" t="n">
        <v>3.7</v>
      </c>
      <c r="U2504" t="n">
        <v>2.1</v>
      </c>
      <c r="V2504" t="n">
        <v>0.9</v>
      </c>
      <c r="W2504" t="n">
        <v>0.4</v>
      </c>
      <c r="X2504" t="n">
        <v>65</v>
      </c>
      <c r="Y2504" t="n">
        <v>100</v>
      </c>
      <c r="Z2504" t="n">
        <v>14</v>
      </c>
      <c r="AA2504" t="n">
        <v>110</v>
      </c>
      <c r="AB2504" t="n">
        <v>20</v>
      </c>
      <c r="AC2504" t="n">
        <v>109</v>
      </c>
      <c r="AD2504" t="n">
        <v>19.3</v>
      </c>
      <c r="AE2504" t="n">
        <v>11.9</v>
      </c>
      <c r="AF2504" t="n">
        <v>84</v>
      </c>
      <c r="AG2504" t="n">
        <v>9</v>
      </c>
      <c r="AH2504" t="n">
        <v>17</v>
      </c>
      <c r="AI2504" t="n">
        <v>3897</v>
      </c>
      <c r="AJ2504" t="n">
        <v>1679</v>
      </c>
      <c r="AK2504" t="n">
        <v>2525</v>
      </c>
      <c r="AL2504" t="n">
        <v>3973</v>
      </c>
      <c r="AM2504" t="n">
        <v>7184</v>
      </c>
      <c r="AN2504" t="n">
        <v>8422</v>
      </c>
      <c r="AO2504" t="n">
        <v>8</v>
      </c>
      <c r="AP2504" t="n">
        <v>30</v>
      </c>
      <c r="AQ2504"/>
      <c r="AR2504"/>
    </row>
    <row r="2505">
      <c r="A2505" t="n">
        <v>204820</v>
      </c>
      <c r="B2505" t="s">
        <v>3988</v>
      </c>
      <c r="C2505" t="s">
        <v>2783</v>
      </c>
      <c r="D2505" t="s">
        <v>3795</v>
      </c>
      <c r="E2505" t="s">
        <v>1434</v>
      </c>
      <c r="F2505" t="s">
        <v>148</v>
      </c>
      <c r="G2505" t="s">
        <v>149</v>
      </c>
      <c r="H2505" t="s">
        <v>150</v>
      </c>
      <c r="I2505" t="s">
        <v>175</v>
      </c>
      <c r="J2505" t="s">
        <v>168</v>
      </c>
      <c r="K2505" t="s">
        <v>176</v>
      </c>
      <c r="L2505" t="s">
        <v>155</v>
      </c>
      <c r="M2505" t="s">
        <v>155</v>
      </c>
      <c r="N2505" t="n">
        <v>-83.0022</v>
      </c>
      <c r="O2505" t="n">
        <v>39.3294</v>
      </c>
      <c r="P2505" t="n">
        <v>3419</v>
      </c>
      <c r="Q2505" t="n">
        <v>3419</v>
      </c>
      <c r="R2505" t="n">
        <v>65</v>
      </c>
      <c r="S2505" t="n">
        <v>83.6</v>
      </c>
      <c r="T2505" t="n">
        <v>3.7</v>
      </c>
      <c r="U2505" t="n">
        <v>2.6</v>
      </c>
      <c r="V2505" t="n">
        <v>1.1</v>
      </c>
      <c r="W2505" t="n">
        <v>0.7</v>
      </c>
      <c r="X2505" t="n">
        <v>64</v>
      </c>
      <c r="Y2505" t="n">
        <v>71</v>
      </c>
      <c r="Z2505" t="n">
        <v>17</v>
      </c>
      <c r="AA2505" t="n">
        <v>305</v>
      </c>
      <c r="AB2505" t="n">
        <v>12.1</v>
      </c>
      <c r="AC2505" t="n">
        <v>223</v>
      </c>
      <c r="AD2505" t="n">
        <v>10.3</v>
      </c>
      <c r="AE2505" t="n">
        <v>8.1</v>
      </c>
      <c r="AF2505" t="n">
        <v>126</v>
      </c>
      <c r="AG2505" t="n">
        <v>16</v>
      </c>
      <c r="AH2505" t="n">
        <v>23</v>
      </c>
      <c r="AI2505" t="n">
        <v>5304</v>
      </c>
      <c r="AJ2505" t="n">
        <v>5248</v>
      </c>
      <c r="AK2505" t="n">
        <v>3025</v>
      </c>
      <c r="AL2505" t="n">
        <v>4870</v>
      </c>
      <c r="AM2505" t="n">
        <v>8260</v>
      </c>
      <c r="AN2505" t="n">
        <v>9595</v>
      </c>
      <c r="AO2505" t="n">
        <v>106</v>
      </c>
      <c r="AP2505" t="n">
        <v>47</v>
      </c>
      <c r="AQ2505"/>
      <c r="AR2505"/>
    </row>
    <row r="2506">
      <c r="A2506" t="n">
        <v>204839</v>
      </c>
      <c r="B2506" t="s">
        <v>3989</v>
      </c>
      <c r="C2506" t="s">
        <v>3990</v>
      </c>
      <c r="D2506" t="s">
        <v>3795</v>
      </c>
      <c r="E2506" t="s">
        <v>1434</v>
      </c>
      <c r="F2506" t="s">
        <v>148</v>
      </c>
      <c r="G2506" t="s">
        <v>149</v>
      </c>
      <c r="H2506" t="s">
        <v>150</v>
      </c>
      <c r="I2506" t="s">
        <v>186</v>
      </c>
      <c r="J2506" t="s">
        <v>168</v>
      </c>
      <c r="K2506" t="s">
        <v>176</v>
      </c>
      <c r="L2506" t="s">
        <v>155</v>
      </c>
      <c r="M2506" t="s">
        <v>155</v>
      </c>
      <c r="N2506" t="n">
        <v>-82.6669</v>
      </c>
      <c r="O2506" t="n">
        <v>38.5248</v>
      </c>
      <c r="P2506" t="n">
        <v>3365</v>
      </c>
      <c r="Q2506" t="n">
        <v>3365</v>
      </c>
      <c r="R2506" t="n">
        <v>65.5</v>
      </c>
      <c r="S2506" t="n">
        <v>83.7</v>
      </c>
      <c r="T2506" t="n">
        <v>3.4</v>
      </c>
      <c r="U2506" t="n">
        <v>2.5</v>
      </c>
      <c r="V2506" t="n">
        <v>0.6</v>
      </c>
      <c r="W2506" t="n">
        <v>0.4</v>
      </c>
      <c r="X2506" t="n">
        <v>63</v>
      </c>
      <c r="Y2506" t="n">
        <v>33</v>
      </c>
      <c r="Z2506" t="n">
        <v>13</v>
      </c>
      <c r="AA2506" t="n">
        <v>197</v>
      </c>
      <c r="AB2506" t="n">
        <v>19.3</v>
      </c>
      <c r="AC2506" t="n">
        <v>112</v>
      </c>
      <c r="AD2506" t="n">
        <v>11.6</v>
      </c>
      <c r="AE2506" t="n">
        <v>9.8</v>
      </c>
      <c r="AF2506" t="n">
        <v>125</v>
      </c>
      <c r="AG2506" t="n">
        <v>12</v>
      </c>
      <c r="AH2506" t="n">
        <v>18</v>
      </c>
      <c r="AI2506" t="n">
        <v>4682</v>
      </c>
      <c r="AJ2506" t="n">
        <v>2860</v>
      </c>
      <c r="AK2506" t="n">
        <v>4266</v>
      </c>
      <c r="AL2506" t="n">
        <v>5819</v>
      </c>
      <c r="AM2506" t="n">
        <v>6961</v>
      </c>
      <c r="AN2506" t="n">
        <v>8697</v>
      </c>
      <c r="AO2506" t="n">
        <v>55</v>
      </c>
      <c r="AP2506" t="n">
        <v>21</v>
      </c>
      <c r="AQ2506"/>
      <c r="AR2506"/>
    </row>
    <row r="2507">
      <c r="A2507" t="n">
        <v>204848</v>
      </c>
      <c r="B2507" t="s">
        <v>3991</v>
      </c>
      <c r="C2507" t="s">
        <v>458</v>
      </c>
      <c r="D2507" t="s">
        <v>3795</v>
      </c>
      <c r="E2507" t="s">
        <v>1434</v>
      </c>
      <c r="F2507" t="s">
        <v>148</v>
      </c>
      <c r="G2507" t="s">
        <v>149</v>
      </c>
      <c r="H2507" t="s">
        <v>150</v>
      </c>
      <c r="I2507" t="s">
        <v>205</v>
      </c>
      <c r="J2507" t="s">
        <v>168</v>
      </c>
      <c r="K2507" t="s">
        <v>176</v>
      </c>
      <c r="L2507" t="s">
        <v>155</v>
      </c>
      <c r="M2507" t="s">
        <v>155</v>
      </c>
      <c r="N2507" t="n">
        <v>-82.5861</v>
      </c>
      <c r="O2507" t="n">
        <v>39.7388</v>
      </c>
      <c r="P2507" t="n">
        <v>3670</v>
      </c>
      <c r="Q2507" t="n">
        <v>3670</v>
      </c>
      <c r="R2507" t="n">
        <v>62.8</v>
      </c>
      <c r="S2507" t="n">
        <v>83.8</v>
      </c>
      <c r="T2507" t="n">
        <v>3.6</v>
      </c>
      <c r="U2507" t="n">
        <v>2.6</v>
      </c>
      <c r="V2507" t="n">
        <v>0.7</v>
      </c>
      <c r="W2507" t="n">
        <v>0.6</v>
      </c>
      <c r="X2507" t="n">
        <v>64</v>
      </c>
      <c r="Y2507" t="n">
        <v>32</v>
      </c>
      <c r="Z2507" t="n">
        <v>16</v>
      </c>
      <c r="AA2507" t="n">
        <v>350</v>
      </c>
      <c r="AB2507" t="n">
        <v>13.7</v>
      </c>
      <c r="AC2507" t="n">
        <v>286</v>
      </c>
      <c r="AD2507" t="n">
        <v>11.2</v>
      </c>
      <c r="AE2507" t="n">
        <v>7.7</v>
      </c>
      <c r="AF2507" t="n">
        <v>154</v>
      </c>
      <c r="AG2507" t="n">
        <v>9</v>
      </c>
      <c r="AH2507" t="n">
        <v>17</v>
      </c>
      <c r="AI2507" t="n">
        <v>4935</v>
      </c>
      <c r="AJ2507" t="n">
        <v>3301</v>
      </c>
      <c r="AK2507" t="n">
        <v>3792</v>
      </c>
      <c r="AL2507" t="n">
        <v>4674</v>
      </c>
      <c r="AM2507" t="n">
        <v>9009</v>
      </c>
      <c r="AN2507" t="n">
        <v>9277</v>
      </c>
      <c r="AO2507" t="n">
        <v>46</v>
      </c>
      <c r="AP2507" t="n">
        <v>69</v>
      </c>
      <c r="AQ2507"/>
      <c r="AR2507"/>
    </row>
    <row r="2508">
      <c r="A2508" t="n">
        <v>204857</v>
      </c>
      <c r="B2508" t="s">
        <v>3992</v>
      </c>
      <c r="C2508" t="s">
        <v>178</v>
      </c>
      <c r="D2508" t="s">
        <v>3795</v>
      </c>
      <c r="E2508" t="s">
        <v>1434</v>
      </c>
      <c r="F2508" t="s">
        <v>148</v>
      </c>
      <c r="G2508" t="s">
        <v>149</v>
      </c>
      <c r="H2508" t="s">
        <v>150</v>
      </c>
      <c r="I2508" t="s">
        <v>175</v>
      </c>
      <c r="J2508" t="s">
        <v>158</v>
      </c>
      <c r="K2508" t="s">
        <v>159</v>
      </c>
      <c r="L2508" t="s">
        <v>155</v>
      </c>
      <c r="M2508" t="s">
        <v>155</v>
      </c>
      <c r="N2508" t="n">
        <v>-82.101</v>
      </c>
      <c r="O2508" t="n">
        <v>39.3268</v>
      </c>
      <c r="P2508" t="n">
        <v>27778</v>
      </c>
      <c r="Q2508" t="n">
        <v>20542</v>
      </c>
      <c r="R2508" t="n">
        <v>62.2</v>
      </c>
      <c r="S2508" t="n">
        <v>80.2</v>
      </c>
      <c r="T2508" t="n">
        <v>6</v>
      </c>
      <c r="U2508" t="n">
        <v>4.6</v>
      </c>
      <c r="V2508" t="n">
        <v>1.9</v>
      </c>
      <c r="W2508" t="n">
        <v>1.2</v>
      </c>
      <c r="X2508" t="n">
        <v>82</v>
      </c>
      <c r="Y2508" t="n">
        <v>57</v>
      </c>
      <c r="Z2508" t="n">
        <v>18</v>
      </c>
      <c r="AA2508" t="n">
        <v>3993</v>
      </c>
      <c r="AB2508" t="n">
        <v>66.4</v>
      </c>
      <c r="AC2508" t="n">
        <v>3991</v>
      </c>
      <c r="AD2508" t="n">
        <v>66.2</v>
      </c>
      <c r="AE2508" t="n">
        <v>52.9</v>
      </c>
      <c r="AF2508" t="n">
        <v>4465</v>
      </c>
      <c r="AG2508" t="n">
        <v>20</v>
      </c>
      <c r="AH2508" t="n">
        <v>66</v>
      </c>
      <c r="AI2508" t="n">
        <v>20550</v>
      </c>
      <c r="AJ2508" t="n">
        <v>13075</v>
      </c>
      <c r="AK2508" t="n">
        <v>14933</v>
      </c>
      <c r="AL2508" t="n">
        <v>18808</v>
      </c>
      <c r="AM2508" t="n">
        <v>22093</v>
      </c>
      <c r="AN2508" t="n">
        <v>23216</v>
      </c>
      <c r="AO2508" t="n">
        <v>128</v>
      </c>
      <c r="AP2508" t="n">
        <v>4604</v>
      </c>
      <c r="AQ2508" t="n">
        <v>2114</v>
      </c>
      <c r="AR2508" t="n">
        <v>434</v>
      </c>
    </row>
    <row r="2509">
      <c r="A2509" t="n">
        <v>204866</v>
      </c>
      <c r="B2509" t="s">
        <v>3993</v>
      </c>
      <c r="C2509" t="s">
        <v>3953</v>
      </c>
      <c r="D2509" t="s">
        <v>3795</v>
      </c>
      <c r="E2509" t="s">
        <v>1434</v>
      </c>
      <c r="F2509" t="s">
        <v>148</v>
      </c>
      <c r="G2509" t="s">
        <v>149</v>
      </c>
      <c r="H2509" t="s">
        <v>150</v>
      </c>
      <c r="I2509" t="s">
        <v>175</v>
      </c>
      <c r="J2509" t="s">
        <v>168</v>
      </c>
      <c r="K2509" t="s">
        <v>176</v>
      </c>
      <c r="L2509" t="s">
        <v>155</v>
      </c>
      <c r="M2509" t="s">
        <v>155</v>
      </c>
      <c r="N2509" t="n">
        <v>-82.0311</v>
      </c>
      <c r="O2509" t="n">
        <v>39.961</v>
      </c>
      <c r="P2509" t="n">
        <v>3420</v>
      </c>
      <c r="Q2509" t="n">
        <v>3420</v>
      </c>
      <c r="R2509" t="n">
        <v>69.9</v>
      </c>
      <c r="S2509" t="n">
        <v>83.4</v>
      </c>
      <c r="T2509" t="n">
        <v>4.3</v>
      </c>
      <c r="U2509" t="n">
        <v>2.5</v>
      </c>
      <c r="V2509" t="n">
        <v>1</v>
      </c>
      <c r="W2509" t="n">
        <v>0.7</v>
      </c>
      <c r="X2509" t="n">
        <v>69</v>
      </c>
      <c r="Y2509" t="n">
        <v>33</v>
      </c>
      <c r="Z2509" t="n">
        <v>12</v>
      </c>
      <c r="AA2509" t="n">
        <v>209</v>
      </c>
      <c r="AB2509" t="n">
        <v>17.7</v>
      </c>
      <c r="AC2509" t="n">
        <v>172</v>
      </c>
      <c r="AD2509" t="n">
        <v>18</v>
      </c>
      <c r="AE2509" t="n">
        <v>12.2</v>
      </c>
      <c r="AF2509" t="n">
        <v>105</v>
      </c>
      <c r="AG2509" t="n">
        <v>10</v>
      </c>
      <c r="AH2509" t="n">
        <v>17</v>
      </c>
      <c r="AI2509" t="n">
        <v>5715</v>
      </c>
      <c r="AJ2509" t="n">
        <v>3965</v>
      </c>
      <c r="AK2509" t="n">
        <v>3341</v>
      </c>
      <c r="AL2509" t="n">
        <v>5939</v>
      </c>
      <c r="AM2509" t="n">
        <v>8095</v>
      </c>
      <c r="AN2509" t="n">
        <v>9879</v>
      </c>
      <c r="AO2509" t="n">
        <v>53</v>
      </c>
      <c r="AP2509" t="n">
        <v>51</v>
      </c>
      <c r="AQ2509"/>
      <c r="AR2509"/>
    </row>
    <row r="2510">
      <c r="A2510" t="n">
        <v>204884</v>
      </c>
      <c r="B2510" t="s">
        <v>3994</v>
      </c>
      <c r="C2510" t="s">
        <v>3902</v>
      </c>
      <c r="D2510" t="s">
        <v>3795</v>
      </c>
      <c r="E2510" t="s">
        <v>1434</v>
      </c>
      <c r="F2510" t="s">
        <v>279</v>
      </c>
      <c r="G2510" t="s">
        <v>189</v>
      </c>
      <c r="H2510" t="s">
        <v>174</v>
      </c>
      <c r="I2510" t="s">
        <v>175</v>
      </c>
      <c r="J2510" t="s">
        <v>164</v>
      </c>
      <c r="K2510" t="s">
        <v>176</v>
      </c>
      <c r="L2510" t="s">
        <v>155</v>
      </c>
      <c r="M2510" t="s">
        <v>155</v>
      </c>
      <c r="N2510" t="n">
        <v>-80.5721</v>
      </c>
      <c r="O2510" t="n">
        <v>40.6796</v>
      </c>
      <c r="P2510" t="n">
        <v>228</v>
      </c>
      <c r="Q2510" t="n">
        <v>228</v>
      </c>
      <c r="R2510" t="n">
        <v>96.1</v>
      </c>
      <c r="S2510" t="n">
        <v>86.8</v>
      </c>
      <c r="T2510" t="n">
        <v>8.8</v>
      </c>
      <c r="U2510" t="n">
        <v>1.3</v>
      </c>
      <c r="V2510" t="n">
        <v>0</v>
      </c>
      <c r="W2510" t="n">
        <v>0</v>
      </c>
      <c r="X2510" t="n">
        <v>75</v>
      </c>
      <c r="Y2510"/>
      <c r="Z2510" t="n">
        <v>10</v>
      </c>
      <c r="AA2510" t="n">
        <v>33</v>
      </c>
      <c r="AB2510" t="n">
        <v>66.7</v>
      </c>
      <c r="AC2510"/>
      <c r="AD2510"/>
      <c r="AE2510"/>
      <c r="AF2510" t="n">
        <v>28</v>
      </c>
      <c r="AG2510" t="n">
        <v>76</v>
      </c>
      <c r="AH2510" t="n">
        <v>92</v>
      </c>
      <c r="AI2510" t="n">
        <v>16597</v>
      </c>
      <c r="AJ2510" t="n">
        <v>15122</v>
      </c>
      <c r="AK2510" t="n">
        <v>17108</v>
      </c>
      <c r="AL2510" t="n">
        <v>18393</v>
      </c>
      <c r="AM2510" t="n">
        <v>20850</v>
      </c>
      <c r="AN2510"/>
      <c r="AO2510" t="n">
        <v>58</v>
      </c>
      <c r="AP2510"/>
      <c r="AQ2510"/>
      <c r="AR2510"/>
    </row>
    <row r="2511">
      <c r="A2511" t="n">
        <v>204893</v>
      </c>
      <c r="B2511" t="s">
        <v>3995</v>
      </c>
      <c r="C2511" t="s">
        <v>3893</v>
      </c>
      <c r="D2511" t="s">
        <v>3795</v>
      </c>
      <c r="E2511" t="s">
        <v>1434</v>
      </c>
      <c r="F2511" t="s">
        <v>368</v>
      </c>
      <c r="G2511" t="s">
        <v>163</v>
      </c>
      <c r="H2511" t="s">
        <v>174</v>
      </c>
      <c r="I2511" t="s">
        <v>151</v>
      </c>
      <c r="J2511" t="s">
        <v>164</v>
      </c>
      <c r="K2511"/>
      <c r="L2511" t="s">
        <v>155</v>
      </c>
      <c r="M2511" t="s">
        <v>155</v>
      </c>
      <c r="N2511" t="n">
        <v>-80.6723</v>
      </c>
      <c r="O2511" t="n">
        <v>40.3763</v>
      </c>
      <c r="P2511" t="n">
        <v>46</v>
      </c>
      <c r="Q2511" t="n">
        <v>46</v>
      </c>
      <c r="R2511" t="n">
        <v>78.3</v>
      </c>
      <c r="S2511" t="n">
        <v>93.5</v>
      </c>
      <c r="T2511" t="n">
        <v>2.2</v>
      </c>
      <c r="U2511" t="n">
        <v>0</v>
      </c>
      <c r="V2511" t="n">
        <v>2.2</v>
      </c>
      <c r="W2511" t="n">
        <v>0</v>
      </c>
      <c r="X2511" t="n">
        <v>60</v>
      </c>
      <c r="Y2511"/>
      <c r="Z2511" t="n">
        <v>3</v>
      </c>
      <c r="AA2511" t="n">
        <v>4</v>
      </c>
      <c r="AB2511" t="n">
        <v>25</v>
      </c>
      <c r="AC2511"/>
      <c r="AD2511"/>
      <c r="AE2511"/>
      <c r="AF2511" t="n">
        <v>5</v>
      </c>
      <c r="AG2511" t="n">
        <v>37</v>
      </c>
      <c r="AH2511" t="n">
        <v>70</v>
      </c>
      <c r="AI2511" t="n">
        <v>6393</v>
      </c>
      <c r="AJ2511" t="n">
        <v>6096</v>
      </c>
      <c r="AK2511"/>
      <c r="AL2511"/>
      <c r="AM2511" t="n">
        <v>9240</v>
      </c>
      <c r="AN2511"/>
      <c r="AO2511"/>
      <c r="AP2511"/>
      <c r="AQ2511"/>
      <c r="AR2511"/>
    </row>
    <row r="2512">
      <c r="A2512" t="n">
        <v>204909</v>
      </c>
      <c r="B2512" t="s">
        <v>3996</v>
      </c>
      <c r="C2512" t="s">
        <v>3939</v>
      </c>
      <c r="D2512" t="s">
        <v>3795</v>
      </c>
      <c r="E2512" t="s">
        <v>1434</v>
      </c>
      <c r="F2512" t="s">
        <v>162</v>
      </c>
      <c r="G2512" t="s">
        <v>163</v>
      </c>
      <c r="H2512" t="s">
        <v>150</v>
      </c>
      <c r="I2512" t="s">
        <v>186</v>
      </c>
      <c r="J2512" t="s">
        <v>168</v>
      </c>
      <c r="K2512" t="s">
        <v>179</v>
      </c>
      <c r="L2512" t="s">
        <v>155</v>
      </c>
      <c r="M2512" t="s">
        <v>155</v>
      </c>
      <c r="N2512" t="n">
        <v>-83.0698</v>
      </c>
      <c r="O2512" t="n">
        <v>40.296</v>
      </c>
      <c r="P2512" t="n">
        <v>1499</v>
      </c>
      <c r="Q2512" t="n">
        <v>1499</v>
      </c>
      <c r="R2512" t="n">
        <v>56.9</v>
      </c>
      <c r="S2512" t="n">
        <v>71.2</v>
      </c>
      <c r="T2512" t="n">
        <v>6.8</v>
      </c>
      <c r="U2512" t="n">
        <v>5.3</v>
      </c>
      <c r="V2512" t="n">
        <v>3.1</v>
      </c>
      <c r="W2512" t="n">
        <v>7.5</v>
      </c>
      <c r="X2512" t="n">
        <v>84</v>
      </c>
      <c r="Y2512"/>
      <c r="Z2512" t="n">
        <v>11</v>
      </c>
      <c r="AA2512" t="n">
        <v>447</v>
      </c>
      <c r="AB2512" t="n">
        <v>61.7</v>
      </c>
      <c r="AC2512" t="n">
        <v>447</v>
      </c>
      <c r="AD2512" t="n">
        <v>61.7</v>
      </c>
      <c r="AE2512" t="n">
        <v>55.5</v>
      </c>
      <c r="AF2512" t="n">
        <v>453</v>
      </c>
      <c r="AG2512" t="n">
        <v>25</v>
      </c>
      <c r="AH2512" t="n">
        <v>99</v>
      </c>
      <c r="AI2512" t="n">
        <v>23826</v>
      </c>
      <c r="AJ2512" t="n">
        <v>14920</v>
      </c>
      <c r="AK2512" t="n">
        <v>13089</v>
      </c>
      <c r="AL2512" t="n">
        <v>15819</v>
      </c>
      <c r="AM2512" t="n">
        <v>17444</v>
      </c>
      <c r="AN2512" t="n">
        <v>30353</v>
      </c>
      <c r="AO2512"/>
      <c r="AP2512" t="n">
        <v>283</v>
      </c>
      <c r="AQ2512"/>
      <c r="AR2512"/>
    </row>
    <row r="2513">
      <c r="A2513" t="n">
        <v>204936</v>
      </c>
      <c r="B2513" t="s">
        <v>3997</v>
      </c>
      <c r="C2513" t="s">
        <v>3897</v>
      </c>
      <c r="D2513" t="s">
        <v>3795</v>
      </c>
      <c r="E2513" t="s">
        <v>1434</v>
      </c>
      <c r="F2513" t="s">
        <v>162</v>
      </c>
      <c r="G2513" t="s">
        <v>163</v>
      </c>
      <c r="H2513" t="s">
        <v>150</v>
      </c>
      <c r="I2513" t="s">
        <v>186</v>
      </c>
      <c r="J2513" t="s">
        <v>168</v>
      </c>
      <c r="K2513" t="s">
        <v>153</v>
      </c>
      <c r="L2513" t="s">
        <v>155</v>
      </c>
      <c r="M2513" t="s">
        <v>155</v>
      </c>
      <c r="N2513" t="n">
        <v>-82.9364</v>
      </c>
      <c r="O2513" t="n">
        <v>40.1253</v>
      </c>
      <c r="P2513" t="n">
        <v>2900</v>
      </c>
      <c r="Q2513" t="n">
        <v>2319</v>
      </c>
      <c r="R2513" t="n">
        <v>59.6</v>
      </c>
      <c r="S2513" t="n">
        <v>70.9</v>
      </c>
      <c r="T2513" t="n">
        <v>10.2</v>
      </c>
      <c r="U2513" t="n">
        <v>6.1</v>
      </c>
      <c r="V2513" t="n">
        <v>3.9</v>
      </c>
      <c r="W2513" t="n">
        <v>0</v>
      </c>
      <c r="X2513" t="n">
        <v>82</v>
      </c>
      <c r="Y2513" t="n">
        <v>50</v>
      </c>
      <c r="Z2513" t="n">
        <v>12</v>
      </c>
      <c r="AA2513" t="n">
        <v>599</v>
      </c>
      <c r="AB2513" t="n">
        <v>68.9</v>
      </c>
      <c r="AC2513" t="n">
        <v>599</v>
      </c>
      <c r="AD2513" t="n">
        <v>68.9</v>
      </c>
      <c r="AE2513" t="n">
        <v>59.8</v>
      </c>
      <c r="AF2513" t="n">
        <v>546</v>
      </c>
      <c r="AG2513" t="n">
        <v>29</v>
      </c>
      <c r="AH2513" t="n">
        <v>95</v>
      </c>
      <c r="AI2513" t="n">
        <v>22242</v>
      </c>
      <c r="AJ2513" t="n">
        <v>16326</v>
      </c>
      <c r="AK2513" t="n">
        <v>15057</v>
      </c>
      <c r="AL2513" t="n">
        <v>20323</v>
      </c>
      <c r="AM2513" t="n">
        <v>23815</v>
      </c>
      <c r="AN2513" t="n">
        <v>25227</v>
      </c>
      <c r="AO2513"/>
      <c r="AP2513" t="n">
        <v>485</v>
      </c>
      <c r="AQ2513" t="n">
        <v>79</v>
      </c>
      <c r="AR2513" t="n">
        <v>34</v>
      </c>
    </row>
    <row r="2514">
      <c r="A2514" t="n">
        <v>204945</v>
      </c>
      <c r="B2514" t="s">
        <v>3998</v>
      </c>
      <c r="C2514" t="s">
        <v>3999</v>
      </c>
      <c r="D2514" t="s">
        <v>3795</v>
      </c>
      <c r="E2514" t="s">
        <v>1434</v>
      </c>
      <c r="F2514" t="s">
        <v>173</v>
      </c>
      <c r="G2514" t="s">
        <v>149</v>
      </c>
      <c r="H2514" t="s">
        <v>174</v>
      </c>
      <c r="I2514" t="s">
        <v>186</v>
      </c>
      <c r="J2514" t="s">
        <v>152</v>
      </c>
      <c r="K2514" t="s">
        <v>176</v>
      </c>
      <c r="L2514" t="s">
        <v>155</v>
      </c>
      <c r="M2514" t="s">
        <v>155</v>
      </c>
      <c r="N2514" t="n">
        <v>-83.5386</v>
      </c>
      <c r="O2514" t="n">
        <v>41.588</v>
      </c>
      <c r="P2514" t="n">
        <v>11259</v>
      </c>
      <c r="Q2514" t="n">
        <v>11259</v>
      </c>
      <c r="R2514" t="n">
        <v>48.7</v>
      </c>
      <c r="S2514" t="n">
        <v>73</v>
      </c>
      <c r="T2514" t="n">
        <v>9.7</v>
      </c>
      <c r="U2514" t="n">
        <v>8.5</v>
      </c>
      <c r="V2514" t="n">
        <v>1.3</v>
      </c>
      <c r="W2514" t="n">
        <v>0.8</v>
      </c>
      <c r="X2514" t="n">
        <v>59</v>
      </c>
      <c r="Y2514" t="n">
        <v>47</v>
      </c>
      <c r="Z2514" t="n">
        <v>14</v>
      </c>
      <c r="AA2514" t="n">
        <v>652</v>
      </c>
      <c r="AB2514" t="n">
        <v>31.6</v>
      </c>
      <c r="AC2514"/>
      <c r="AD2514"/>
      <c r="AE2514"/>
      <c r="AF2514" t="n">
        <v>606</v>
      </c>
      <c r="AG2514" t="n">
        <v>22</v>
      </c>
      <c r="AH2514" t="n">
        <v>29</v>
      </c>
      <c r="AI2514" t="n">
        <v>9294</v>
      </c>
      <c r="AJ2514" t="n">
        <v>8496</v>
      </c>
      <c r="AK2514" t="n">
        <v>8401</v>
      </c>
      <c r="AL2514" t="n">
        <v>10883</v>
      </c>
      <c r="AM2514" t="n">
        <v>12841</v>
      </c>
      <c r="AN2514" t="n">
        <v>12990</v>
      </c>
      <c r="AO2514" t="n">
        <v>803</v>
      </c>
      <c r="AP2514"/>
      <c r="AQ2514"/>
      <c r="AR2514"/>
    </row>
    <row r="2515">
      <c r="A2515" t="n">
        <v>204963</v>
      </c>
      <c r="B2515" t="s">
        <v>4000</v>
      </c>
      <c r="C2515" t="s">
        <v>3027</v>
      </c>
      <c r="D2515" t="s">
        <v>3795</v>
      </c>
      <c r="E2515" t="s">
        <v>1434</v>
      </c>
      <c r="F2515" t="s">
        <v>199</v>
      </c>
      <c r="G2515" t="s">
        <v>189</v>
      </c>
      <c r="H2515" t="s">
        <v>200</v>
      </c>
      <c r="I2515" t="s">
        <v>175</v>
      </c>
      <c r="J2515" t="s">
        <v>164</v>
      </c>
      <c r="K2515"/>
      <c r="L2515" t="s">
        <v>155</v>
      </c>
      <c r="M2515" t="s">
        <v>155</v>
      </c>
      <c r="N2515" t="n">
        <v>-82.9794</v>
      </c>
      <c r="O2515" t="n">
        <v>38.739</v>
      </c>
      <c r="P2515" t="n">
        <v>67</v>
      </c>
      <c r="Q2515" t="n">
        <v>67</v>
      </c>
      <c r="R2515" t="n">
        <v>89.6</v>
      </c>
      <c r="S2515" t="n">
        <v>91</v>
      </c>
      <c r="T2515" t="n">
        <v>3</v>
      </c>
      <c r="U2515" t="n">
        <v>1.5</v>
      </c>
      <c r="V2515" t="n">
        <v>4.5</v>
      </c>
      <c r="W2515" t="n">
        <v>0</v>
      </c>
      <c r="X2515" t="n">
        <v>85</v>
      </c>
      <c r="Y2515"/>
      <c r="Z2515" t="n">
        <v>18</v>
      </c>
      <c r="AA2515"/>
      <c r="AB2515"/>
      <c r="AC2515"/>
      <c r="AD2515"/>
      <c r="AE2515"/>
      <c r="AF2515" t="n">
        <v>52</v>
      </c>
      <c r="AG2515" t="n">
        <v>58</v>
      </c>
      <c r="AH2515" t="n">
        <v>58</v>
      </c>
      <c r="AI2515" t="n">
        <v>16506</v>
      </c>
      <c r="AJ2515" t="n">
        <v>18274</v>
      </c>
      <c r="AK2515" t="n">
        <v>16190</v>
      </c>
      <c r="AL2515" t="n">
        <v>18650</v>
      </c>
      <c r="AM2515" t="n">
        <v>17388</v>
      </c>
      <c r="AN2515"/>
      <c r="AO2515"/>
      <c r="AP2515"/>
      <c r="AQ2515"/>
      <c r="AR2515"/>
    </row>
    <row r="2516">
      <c r="A2516" t="n">
        <v>204981</v>
      </c>
      <c r="B2516" t="s">
        <v>4001</v>
      </c>
      <c r="C2516" t="s">
        <v>4002</v>
      </c>
      <c r="D2516" t="s">
        <v>3795</v>
      </c>
      <c r="E2516" t="s">
        <v>1434</v>
      </c>
      <c r="F2516" t="s">
        <v>216</v>
      </c>
      <c r="G2516" t="s">
        <v>149</v>
      </c>
      <c r="H2516" t="s">
        <v>200</v>
      </c>
      <c r="I2516" t="s">
        <v>186</v>
      </c>
      <c r="J2516" t="s">
        <v>164</v>
      </c>
      <c r="K2516"/>
      <c r="L2516" t="s">
        <v>155</v>
      </c>
      <c r="M2516" t="s">
        <v>155</v>
      </c>
      <c r="N2516" t="n">
        <v>-81.6254</v>
      </c>
      <c r="O2516" t="n">
        <v>41.3446</v>
      </c>
      <c r="P2516" t="n">
        <v>144</v>
      </c>
      <c r="Q2516" t="n">
        <v>144</v>
      </c>
      <c r="R2516" t="n">
        <v>73.6</v>
      </c>
      <c r="S2516" t="n">
        <v>45.1</v>
      </c>
      <c r="T2516" t="n">
        <v>41</v>
      </c>
      <c r="U2516" t="n">
        <v>4.9</v>
      </c>
      <c r="V2516" t="n">
        <v>2.1</v>
      </c>
      <c r="W2516" t="n">
        <v>0</v>
      </c>
      <c r="X2516" t="n">
        <v>80</v>
      </c>
      <c r="Y2516" t="n">
        <v>73</v>
      </c>
      <c r="Z2516" t="n">
        <v>5</v>
      </c>
      <c r="AA2516"/>
      <c r="AB2516"/>
      <c r="AC2516"/>
      <c r="AD2516"/>
      <c r="AE2516"/>
      <c r="AF2516" t="n">
        <v>5</v>
      </c>
      <c r="AG2516" t="n">
        <v>29</v>
      </c>
      <c r="AH2516" t="n">
        <v>85</v>
      </c>
      <c r="AI2516" t="n">
        <v>20438</v>
      </c>
      <c r="AJ2516" t="n">
        <v>20758</v>
      </c>
      <c r="AK2516" t="n">
        <v>19158</v>
      </c>
      <c r="AL2516"/>
      <c r="AM2516"/>
      <c r="AN2516"/>
      <c r="AO2516"/>
      <c r="AP2516"/>
      <c r="AQ2516"/>
      <c r="AR2516"/>
    </row>
    <row r="2517">
      <c r="A2517" t="n">
        <v>204990</v>
      </c>
      <c r="B2517" t="s">
        <v>4003</v>
      </c>
      <c r="C2517" t="s">
        <v>3837</v>
      </c>
      <c r="D2517" t="s">
        <v>3795</v>
      </c>
      <c r="E2517" t="s">
        <v>1434</v>
      </c>
      <c r="F2517" t="s">
        <v>162</v>
      </c>
      <c r="G2517" t="s">
        <v>163</v>
      </c>
      <c r="H2517" t="s">
        <v>150</v>
      </c>
      <c r="I2517" t="s">
        <v>205</v>
      </c>
      <c r="J2517" t="s">
        <v>164</v>
      </c>
      <c r="K2517" t="s">
        <v>209</v>
      </c>
      <c r="L2517" t="s">
        <v>155</v>
      </c>
      <c r="M2517" t="s">
        <v>155</v>
      </c>
      <c r="N2517" t="n">
        <v>-83.8849</v>
      </c>
      <c r="O2517" t="n">
        <v>39.7153</v>
      </c>
      <c r="P2517" t="n">
        <v>208</v>
      </c>
      <c r="Q2517"/>
      <c r="R2517"/>
      <c r="S2517"/>
      <c r="T2517"/>
      <c r="U2517"/>
      <c r="V2517"/>
      <c r="W2517"/>
      <c r="X2517"/>
      <c r="Y2517"/>
      <c r="Z2517"/>
      <c r="AA2517"/>
      <c r="AB2517"/>
      <c r="AC2517"/>
      <c r="AD2517"/>
      <c r="AE2517"/>
      <c r="AF2517"/>
      <c r="AG2517"/>
      <c r="AH2517"/>
      <c r="AI2517"/>
      <c r="AJ2517"/>
      <c r="AK2517"/>
      <c r="AL2517"/>
      <c r="AM2517"/>
      <c r="AN2517"/>
      <c r="AO2517"/>
      <c r="AP2517"/>
      <c r="AQ2517" t="n">
        <v>16</v>
      </c>
      <c r="AR2517" t="n">
        <v>19</v>
      </c>
    </row>
    <row r="2518">
      <c r="A2518" t="n">
        <v>205027</v>
      </c>
      <c r="B2518" t="s">
        <v>4004</v>
      </c>
      <c r="C2518" t="s">
        <v>1304</v>
      </c>
      <c r="D2518" t="s">
        <v>3795</v>
      </c>
      <c r="E2518" t="s">
        <v>1434</v>
      </c>
      <c r="F2518" t="s">
        <v>162</v>
      </c>
      <c r="G2518" t="s">
        <v>163</v>
      </c>
      <c r="H2518" t="s">
        <v>150</v>
      </c>
      <c r="I2518" t="s">
        <v>151</v>
      </c>
      <c r="J2518" t="s">
        <v>164</v>
      </c>
      <c r="K2518" t="s">
        <v>179</v>
      </c>
      <c r="L2518" t="s">
        <v>155</v>
      </c>
      <c r="M2518" t="s">
        <v>155</v>
      </c>
      <c r="N2518" t="n">
        <v>-83.0188</v>
      </c>
      <c r="O2518" t="n">
        <v>40.1207</v>
      </c>
      <c r="P2518" t="n">
        <v>168</v>
      </c>
      <c r="Q2518" t="n">
        <v>36</v>
      </c>
      <c r="R2518" t="n">
        <v>0</v>
      </c>
      <c r="S2518" t="n">
        <v>75</v>
      </c>
      <c r="T2518" t="n">
        <v>8.3</v>
      </c>
      <c r="U2518" t="n">
        <v>8.3</v>
      </c>
      <c r="V2518" t="n">
        <v>0</v>
      </c>
      <c r="W2518" t="n">
        <v>5.6</v>
      </c>
      <c r="X2518" t="n">
        <v>100</v>
      </c>
      <c r="Y2518"/>
      <c r="Z2518" t="n">
        <v>5</v>
      </c>
      <c r="AA2518" t="n">
        <v>11</v>
      </c>
      <c r="AB2518" t="n">
        <v>27.3</v>
      </c>
      <c r="AC2518" t="n">
        <v>11</v>
      </c>
      <c r="AD2518" t="n">
        <v>27.3</v>
      </c>
      <c r="AE2518" t="n">
        <v>27.3</v>
      </c>
      <c r="AF2518" t="n">
        <v>6</v>
      </c>
      <c r="AG2518" t="n">
        <v>9</v>
      </c>
      <c r="AH2518" t="n">
        <v>18</v>
      </c>
      <c r="AI2518"/>
      <c r="AJ2518"/>
      <c r="AK2518"/>
      <c r="AL2518"/>
      <c r="AM2518"/>
      <c r="AN2518"/>
      <c r="AO2518"/>
      <c r="AP2518" t="n">
        <v>9</v>
      </c>
      <c r="AQ2518" t="n">
        <v>3</v>
      </c>
      <c r="AR2518"/>
    </row>
    <row r="2519">
      <c r="A2519" t="n">
        <v>205054</v>
      </c>
      <c r="B2519" t="s">
        <v>4005</v>
      </c>
      <c r="C2519" t="s">
        <v>4006</v>
      </c>
      <c r="D2519" t="s">
        <v>3795</v>
      </c>
      <c r="E2519" t="s">
        <v>1434</v>
      </c>
      <c r="F2519" t="s">
        <v>188</v>
      </c>
      <c r="G2519" t="s">
        <v>189</v>
      </c>
      <c r="H2519" t="s">
        <v>150</v>
      </c>
      <c r="I2519" t="s">
        <v>186</v>
      </c>
      <c r="J2519" t="s">
        <v>164</v>
      </c>
      <c r="K2519" t="s">
        <v>176</v>
      </c>
      <c r="L2519" t="s">
        <v>155</v>
      </c>
      <c r="M2519" t="s">
        <v>155</v>
      </c>
      <c r="N2519" t="n">
        <v>-83.6724</v>
      </c>
      <c r="O2519" t="n">
        <v>41.584</v>
      </c>
      <c r="P2519" t="n">
        <v>787</v>
      </c>
      <c r="Q2519" t="n">
        <v>787</v>
      </c>
      <c r="R2519" t="n">
        <v>91</v>
      </c>
      <c r="S2519" t="n">
        <v>29.4</v>
      </c>
      <c r="T2519" t="n">
        <v>58.4</v>
      </c>
      <c r="U2519" t="n">
        <v>3.6</v>
      </c>
      <c r="V2519" t="n">
        <v>1.5</v>
      </c>
      <c r="W2519" t="n">
        <v>0</v>
      </c>
      <c r="X2519" t="n">
        <v>50</v>
      </c>
      <c r="Y2519"/>
      <c r="Z2519" t="n">
        <v>16</v>
      </c>
      <c r="AA2519" t="n">
        <v>46</v>
      </c>
      <c r="AB2519" t="n">
        <v>67.4</v>
      </c>
      <c r="AC2519"/>
      <c r="AD2519"/>
      <c r="AE2519"/>
      <c r="AF2519" t="n">
        <v>59</v>
      </c>
      <c r="AG2519" t="n">
        <v>73</v>
      </c>
      <c r="AH2519" t="n">
        <v>74</v>
      </c>
      <c r="AI2519" t="n">
        <v>17393</v>
      </c>
      <c r="AJ2519" t="n">
        <v>19438</v>
      </c>
      <c r="AK2519" t="n">
        <v>18292</v>
      </c>
      <c r="AL2519" t="n">
        <v>24047</v>
      </c>
      <c r="AM2519" t="n">
        <v>25499</v>
      </c>
      <c r="AN2519" t="n">
        <v>24700</v>
      </c>
      <c r="AO2519" t="n">
        <v>151</v>
      </c>
      <c r="AP2519"/>
      <c r="AQ2519"/>
      <c r="AR2519"/>
    </row>
    <row r="2520">
      <c r="A2520" t="n">
        <v>205090</v>
      </c>
      <c r="B2520" t="s">
        <v>4007</v>
      </c>
      <c r="C2520" t="s">
        <v>3927</v>
      </c>
      <c r="D2520" t="s">
        <v>3795</v>
      </c>
      <c r="E2520" t="s">
        <v>1434</v>
      </c>
      <c r="F2520" t="s">
        <v>368</v>
      </c>
      <c r="G2520" t="s">
        <v>163</v>
      </c>
      <c r="H2520" t="s">
        <v>174</v>
      </c>
      <c r="I2520" t="s">
        <v>151</v>
      </c>
      <c r="J2520" t="s">
        <v>164</v>
      </c>
      <c r="K2520"/>
      <c r="L2520" t="s">
        <v>155</v>
      </c>
      <c r="M2520" t="s">
        <v>155</v>
      </c>
      <c r="N2520" t="n">
        <v>-82.7119</v>
      </c>
      <c r="O2520" t="n">
        <v>41.4372</v>
      </c>
      <c r="P2520" t="n">
        <v>73</v>
      </c>
      <c r="Q2520" t="n">
        <v>73</v>
      </c>
      <c r="R2520" t="n">
        <v>89</v>
      </c>
      <c r="S2520" t="n">
        <v>82.2</v>
      </c>
      <c r="T2520" t="n">
        <v>5.5</v>
      </c>
      <c r="U2520" t="n">
        <v>5.5</v>
      </c>
      <c r="V2520" t="n">
        <v>0</v>
      </c>
      <c r="W2520" t="n">
        <v>0</v>
      </c>
      <c r="X2520"/>
      <c r="Y2520"/>
      <c r="Z2520" t="n">
        <v>7</v>
      </c>
      <c r="AA2520"/>
      <c r="AB2520"/>
      <c r="AC2520"/>
      <c r="AD2520"/>
      <c r="AE2520"/>
      <c r="AF2520" t="n">
        <v>0</v>
      </c>
      <c r="AG2520" t="n">
        <v>38</v>
      </c>
      <c r="AH2520" t="n">
        <v>69</v>
      </c>
      <c r="AI2520"/>
      <c r="AJ2520"/>
      <c r="AK2520"/>
      <c r="AL2520"/>
      <c r="AM2520"/>
      <c r="AN2520"/>
      <c r="AO2520"/>
      <c r="AP2520"/>
      <c r="AQ2520"/>
      <c r="AR2520"/>
    </row>
    <row r="2521">
      <c r="A2521" t="n">
        <v>205124</v>
      </c>
      <c r="B2521" t="s">
        <v>4008</v>
      </c>
      <c r="C2521" t="s">
        <v>4009</v>
      </c>
      <c r="D2521" t="s">
        <v>3795</v>
      </c>
      <c r="E2521" t="s">
        <v>1434</v>
      </c>
      <c r="F2521" t="s">
        <v>162</v>
      </c>
      <c r="G2521" t="s">
        <v>163</v>
      </c>
      <c r="H2521" t="s">
        <v>150</v>
      </c>
      <c r="I2521" t="s">
        <v>186</v>
      </c>
      <c r="J2521" t="s">
        <v>164</v>
      </c>
      <c r="K2521" t="s">
        <v>209</v>
      </c>
      <c r="L2521" t="s">
        <v>155</v>
      </c>
      <c r="M2521" t="s">
        <v>155</v>
      </c>
      <c r="N2521" t="n">
        <v>-81.4853</v>
      </c>
      <c r="O2521" t="n">
        <v>41.5935</v>
      </c>
      <c r="P2521" t="n">
        <v>69</v>
      </c>
      <c r="Q2521" t="n">
        <v>56</v>
      </c>
      <c r="R2521" t="n">
        <v>0</v>
      </c>
      <c r="S2521" t="n">
        <v>100</v>
      </c>
      <c r="T2521" t="n">
        <v>0</v>
      </c>
      <c r="U2521" t="n">
        <v>0</v>
      </c>
      <c r="V2521" t="n">
        <v>0</v>
      </c>
      <c r="W2521" t="n">
        <v>0</v>
      </c>
      <c r="X2521" t="n">
        <v>88</v>
      </c>
      <c r="Y2521"/>
      <c r="Z2521" t="n">
        <v>11</v>
      </c>
      <c r="AA2521" t="n">
        <v>15</v>
      </c>
      <c r="AB2521" t="n">
        <v>53.3</v>
      </c>
      <c r="AC2521" t="n">
        <v>15</v>
      </c>
      <c r="AD2521" t="n">
        <v>53.3</v>
      </c>
      <c r="AE2521" t="n">
        <v>53.3</v>
      </c>
      <c r="AF2521" t="n">
        <v>27</v>
      </c>
      <c r="AG2521" t="n">
        <v>36</v>
      </c>
      <c r="AH2521" t="n">
        <v>71</v>
      </c>
      <c r="AI2521" t="n">
        <v>11403</v>
      </c>
      <c r="AJ2521" t="n">
        <v>10000</v>
      </c>
      <c r="AK2521" t="n">
        <v>5200</v>
      </c>
      <c r="AL2521" t="n">
        <v>10365</v>
      </c>
      <c r="AM2521" t="n">
        <v>5200</v>
      </c>
      <c r="AN2521"/>
      <c r="AO2521"/>
      <c r="AP2521" t="n">
        <v>9</v>
      </c>
      <c r="AQ2521"/>
      <c r="AR2521"/>
    </row>
    <row r="2522">
      <c r="A2522" t="n">
        <v>205142</v>
      </c>
      <c r="B2522" t="s">
        <v>4010</v>
      </c>
      <c r="C2522" t="s">
        <v>1597</v>
      </c>
      <c r="D2522" t="s">
        <v>3795</v>
      </c>
      <c r="E2522" t="s">
        <v>1434</v>
      </c>
      <c r="F2522" t="s">
        <v>279</v>
      </c>
      <c r="G2522" t="s">
        <v>189</v>
      </c>
      <c r="H2522" t="s">
        <v>174</v>
      </c>
      <c r="I2522" t="s">
        <v>186</v>
      </c>
      <c r="J2522" t="s">
        <v>164</v>
      </c>
      <c r="K2522"/>
      <c r="L2522" t="s">
        <v>155</v>
      </c>
      <c r="M2522" t="s">
        <v>155</v>
      </c>
      <c r="N2522" t="n">
        <v>-80.728</v>
      </c>
      <c r="O2522" t="n">
        <v>41.1975</v>
      </c>
      <c r="P2522" t="n">
        <v>214</v>
      </c>
      <c r="Q2522" t="n">
        <v>214</v>
      </c>
      <c r="R2522" t="n">
        <v>70.6</v>
      </c>
      <c r="S2522" t="n">
        <v>56.5</v>
      </c>
      <c r="T2522" t="n">
        <v>36.9</v>
      </c>
      <c r="U2522" t="n">
        <v>3.7</v>
      </c>
      <c r="V2522" t="n">
        <v>0.5</v>
      </c>
      <c r="W2522" t="n">
        <v>0</v>
      </c>
      <c r="X2522" t="n">
        <v>94</v>
      </c>
      <c r="Y2522" t="n">
        <v>100</v>
      </c>
      <c r="Z2522" t="n">
        <v>14</v>
      </c>
      <c r="AA2522" t="n">
        <v>44</v>
      </c>
      <c r="AB2522" t="n">
        <v>50</v>
      </c>
      <c r="AC2522"/>
      <c r="AD2522"/>
      <c r="AE2522"/>
      <c r="AF2522" t="n">
        <v>47</v>
      </c>
      <c r="AG2522" t="n">
        <v>59</v>
      </c>
      <c r="AH2522" t="n">
        <v>67</v>
      </c>
      <c r="AI2522" t="n">
        <v>19489</v>
      </c>
      <c r="AJ2522" t="n">
        <v>19151</v>
      </c>
      <c r="AK2522"/>
      <c r="AL2522" t="n">
        <v>25231</v>
      </c>
      <c r="AM2522"/>
      <c r="AN2522"/>
      <c r="AO2522"/>
      <c r="AP2522"/>
      <c r="AQ2522"/>
      <c r="AR2522"/>
    </row>
    <row r="2523">
      <c r="A2523" t="n">
        <v>205179</v>
      </c>
      <c r="B2523" t="s">
        <v>4011</v>
      </c>
      <c r="C2523" t="s">
        <v>4012</v>
      </c>
      <c r="D2523" t="s">
        <v>3795</v>
      </c>
      <c r="E2523" t="s">
        <v>1434</v>
      </c>
      <c r="F2523" t="s">
        <v>279</v>
      </c>
      <c r="G2523" t="s">
        <v>189</v>
      </c>
      <c r="H2523" t="s">
        <v>174</v>
      </c>
      <c r="I2523" t="s">
        <v>186</v>
      </c>
      <c r="J2523" t="s">
        <v>164</v>
      </c>
      <c r="K2523" t="s">
        <v>176</v>
      </c>
      <c r="L2523" t="s">
        <v>155</v>
      </c>
      <c r="M2523" t="s">
        <v>155</v>
      </c>
      <c r="N2523" t="n">
        <v>-84.146</v>
      </c>
      <c r="O2523" t="n">
        <v>39.6444</v>
      </c>
      <c r="P2523" t="n">
        <v>618</v>
      </c>
      <c r="Q2523" t="n">
        <v>618</v>
      </c>
      <c r="R2523" t="n">
        <v>80.9</v>
      </c>
      <c r="S2523" t="n">
        <v>53.2</v>
      </c>
      <c r="T2523" t="n">
        <v>38.3</v>
      </c>
      <c r="U2523" t="n">
        <v>1.3</v>
      </c>
      <c r="V2523" t="n">
        <v>1</v>
      </c>
      <c r="W2523" t="n">
        <v>0</v>
      </c>
      <c r="X2523" t="n">
        <v>46</v>
      </c>
      <c r="Y2523" t="n">
        <v>0</v>
      </c>
      <c r="Z2523" t="n">
        <v>5</v>
      </c>
      <c r="AA2523" t="n">
        <v>105</v>
      </c>
      <c r="AB2523" t="n">
        <v>41.9</v>
      </c>
      <c r="AC2523"/>
      <c r="AD2523"/>
      <c r="AE2523"/>
      <c r="AF2523" t="n">
        <v>39</v>
      </c>
      <c r="AG2523" t="n">
        <v>71</v>
      </c>
      <c r="AH2523" t="n">
        <v>78</v>
      </c>
      <c r="AI2523" t="n">
        <v>23674</v>
      </c>
      <c r="AJ2523" t="n">
        <v>22936</v>
      </c>
      <c r="AK2523" t="n">
        <v>24933</v>
      </c>
      <c r="AL2523" t="n">
        <v>27340</v>
      </c>
      <c r="AM2523" t="n">
        <v>27929</v>
      </c>
      <c r="AN2523" t="n">
        <v>31120</v>
      </c>
      <c r="AO2523" t="n">
        <v>75</v>
      </c>
      <c r="AP2523"/>
      <c r="AQ2523"/>
      <c r="AR2523"/>
    </row>
    <row r="2524">
      <c r="A2524" t="n">
        <v>205203</v>
      </c>
      <c r="B2524" t="s">
        <v>4013</v>
      </c>
      <c r="C2524" t="s">
        <v>3827</v>
      </c>
      <c r="D2524" t="s">
        <v>3795</v>
      </c>
      <c r="E2524" t="s">
        <v>1434</v>
      </c>
      <c r="F2524" t="s">
        <v>162</v>
      </c>
      <c r="G2524" t="s">
        <v>163</v>
      </c>
      <c r="H2524" t="s">
        <v>150</v>
      </c>
      <c r="I2524" t="s">
        <v>205</v>
      </c>
      <c r="J2524" t="s">
        <v>168</v>
      </c>
      <c r="K2524" t="s">
        <v>179</v>
      </c>
      <c r="L2524" t="s">
        <v>155</v>
      </c>
      <c r="M2524" t="s">
        <v>155</v>
      </c>
      <c r="N2524" t="n">
        <v>-82.3789</v>
      </c>
      <c r="O2524" t="n">
        <v>38.8818</v>
      </c>
      <c r="P2524" t="n">
        <v>2374</v>
      </c>
      <c r="Q2524" t="n">
        <v>2314</v>
      </c>
      <c r="R2524" t="n">
        <v>63.6</v>
      </c>
      <c r="S2524" t="n">
        <v>77</v>
      </c>
      <c r="T2524" t="n">
        <v>2.3</v>
      </c>
      <c r="U2524" t="n">
        <v>1</v>
      </c>
      <c r="V2524" t="n">
        <v>0.5</v>
      </c>
      <c r="W2524" t="n">
        <v>3.8</v>
      </c>
      <c r="X2524" t="n">
        <v>64</v>
      </c>
      <c r="Y2524" t="n">
        <v>67</v>
      </c>
      <c r="Z2524" t="n">
        <v>15</v>
      </c>
      <c r="AA2524" t="n">
        <v>227</v>
      </c>
      <c r="AB2524" t="n">
        <v>32.2</v>
      </c>
      <c r="AC2524" t="n">
        <v>155</v>
      </c>
      <c r="AD2524" t="n">
        <v>18.1</v>
      </c>
      <c r="AE2524" t="n">
        <v>11</v>
      </c>
      <c r="AF2524" t="n">
        <v>149</v>
      </c>
      <c r="AG2524" t="n">
        <v>36</v>
      </c>
      <c r="AH2524" t="n">
        <v>56</v>
      </c>
      <c r="AI2524" t="n">
        <v>26581</v>
      </c>
      <c r="AJ2524" t="n">
        <v>26495</v>
      </c>
      <c r="AK2524" t="n">
        <v>26881</v>
      </c>
      <c r="AL2524" t="n">
        <v>30154</v>
      </c>
      <c r="AM2524" t="n">
        <v>32843</v>
      </c>
      <c r="AN2524" t="n">
        <v>31973</v>
      </c>
      <c r="AO2524" t="n">
        <v>242</v>
      </c>
      <c r="AP2524" t="n">
        <v>116</v>
      </c>
      <c r="AQ2524" t="n">
        <v>4</v>
      </c>
      <c r="AR2524"/>
    </row>
    <row r="2525">
      <c r="A2525" t="n">
        <v>205391</v>
      </c>
      <c r="B2525" t="s">
        <v>4014</v>
      </c>
      <c r="C2525" t="s">
        <v>3916</v>
      </c>
      <c r="D2525" t="s">
        <v>3795</v>
      </c>
      <c r="E2525" t="s">
        <v>1434</v>
      </c>
      <c r="F2525" t="s">
        <v>188</v>
      </c>
      <c r="G2525" t="s">
        <v>189</v>
      </c>
      <c r="H2525" t="s">
        <v>150</v>
      </c>
      <c r="I2525" t="s">
        <v>151</v>
      </c>
      <c r="J2525" t="s">
        <v>164</v>
      </c>
      <c r="K2525" t="s">
        <v>176</v>
      </c>
      <c r="L2525" t="s">
        <v>155</v>
      </c>
      <c r="M2525" t="s">
        <v>155</v>
      </c>
      <c r="N2525" t="n">
        <v>-84.1343</v>
      </c>
      <c r="O2525" t="n">
        <v>39.6813</v>
      </c>
      <c r="P2525" t="n">
        <v>208</v>
      </c>
      <c r="Q2525" t="n">
        <v>208</v>
      </c>
      <c r="R2525" t="n">
        <v>79.8</v>
      </c>
      <c r="S2525" t="n">
        <v>81.2</v>
      </c>
      <c r="T2525" t="n">
        <v>4.8</v>
      </c>
      <c r="U2525" t="n">
        <v>5.3</v>
      </c>
      <c r="V2525" t="n">
        <v>0.5</v>
      </c>
      <c r="W2525" t="n">
        <v>0</v>
      </c>
      <c r="X2525"/>
      <c r="Y2525"/>
      <c r="Z2525" t="n">
        <v>8</v>
      </c>
      <c r="AA2525" t="n">
        <v>113</v>
      </c>
      <c r="AB2525" t="n">
        <v>61.9</v>
      </c>
      <c r="AC2525"/>
      <c r="AD2525"/>
      <c r="AE2525"/>
      <c r="AF2525" t="n">
        <v>43</v>
      </c>
      <c r="AG2525" t="n">
        <v>47</v>
      </c>
      <c r="AH2525" t="n">
        <v>88</v>
      </c>
      <c r="AI2525" t="n">
        <v>34709</v>
      </c>
      <c r="AJ2525" t="n">
        <v>30563</v>
      </c>
      <c r="AK2525" t="n">
        <v>35945</v>
      </c>
      <c r="AL2525" t="n">
        <v>36539</v>
      </c>
      <c r="AM2525" t="n">
        <v>38527</v>
      </c>
      <c r="AN2525" t="n">
        <v>33911</v>
      </c>
      <c r="AO2525" t="n">
        <v>31</v>
      </c>
      <c r="AP2525" t="n">
        <v>22</v>
      </c>
      <c r="AQ2525"/>
      <c r="AR2525"/>
    </row>
    <row r="2526">
      <c r="A2526" t="n">
        <v>205443</v>
      </c>
      <c r="B2526" t="s">
        <v>4015</v>
      </c>
      <c r="C2526" t="s">
        <v>3027</v>
      </c>
      <c r="D2526" t="s">
        <v>3795</v>
      </c>
      <c r="E2526" t="s">
        <v>1434</v>
      </c>
      <c r="F2526" t="s">
        <v>148</v>
      </c>
      <c r="G2526" t="s">
        <v>149</v>
      </c>
      <c r="H2526" t="s">
        <v>150</v>
      </c>
      <c r="I2526" t="s">
        <v>175</v>
      </c>
      <c r="J2526" t="s">
        <v>168</v>
      </c>
      <c r="K2526" t="s">
        <v>153</v>
      </c>
      <c r="L2526" t="s">
        <v>155</v>
      </c>
      <c r="M2526" t="s">
        <v>155</v>
      </c>
      <c r="N2526" t="n">
        <v>-82.9938</v>
      </c>
      <c r="O2526" t="n">
        <v>38.7309</v>
      </c>
      <c r="P2526" t="n">
        <v>3896</v>
      </c>
      <c r="Q2526" t="n">
        <v>3605</v>
      </c>
      <c r="R2526" t="n">
        <v>58.5</v>
      </c>
      <c r="S2526" t="n">
        <v>61.2</v>
      </c>
      <c r="T2526" t="n">
        <v>3.4</v>
      </c>
      <c r="U2526" t="n">
        <v>0.1</v>
      </c>
      <c r="V2526" t="n">
        <v>0.7</v>
      </c>
      <c r="W2526" t="n">
        <v>2.3</v>
      </c>
      <c r="X2526" t="n">
        <v>71</v>
      </c>
      <c r="Y2526" t="n">
        <v>0</v>
      </c>
      <c r="Z2526" t="n">
        <v>16</v>
      </c>
      <c r="AA2526" t="n">
        <v>684</v>
      </c>
      <c r="AB2526" t="n">
        <v>43</v>
      </c>
      <c r="AC2526" t="n">
        <v>327</v>
      </c>
      <c r="AD2526" t="n">
        <v>46.8</v>
      </c>
      <c r="AE2526" t="n">
        <v>35.2</v>
      </c>
      <c r="AF2526" t="n">
        <v>618</v>
      </c>
      <c r="AG2526" t="n">
        <v>35</v>
      </c>
      <c r="AH2526" t="n">
        <v>86</v>
      </c>
      <c r="AI2526" t="n">
        <v>14815</v>
      </c>
      <c r="AJ2526" t="n">
        <v>13734</v>
      </c>
      <c r="AK2526" t="n">
        <v>13488</v>
      </c>
      <c r="AL2526" t="n">
        <v>15623</v>
      </c>
      <c r="AM2526" t="n">
        <v>18557</v>
      </c>
      <c r="AN2526" t="n">
        <v>19014</v>
      </c>
      <c r="AO2526" t="n">
        <v>182</v>
      </c>
      <c r="AP2526" t="n">
        <v>388</v>
      </c>
      <c r="AQ2526" t="n">
        <v>63</v>
      </c>
      <c r="AR2526" t="n">
        <v>4</v>
      </c>
    </row>
    <row r="2527">
      <c r="A2527" t="n">
        <v>205470</v>
      </c>
      <c r="B2527" t="s">
        <v>4016</v>
      </c>
      <c r="C2527" t="s">
        <v>3864</v>
      </c>
      <c r="D2527" t="s">
        <v>3795</v>
      </c>
      <c r="E2527" t="s">
        <v>1434</v>
      </c>
      <c r="F2527" t="s">
        <v>148</v>
      </c>
      <c r="G2527" t="s">
        <v>149</v>
      </c>
      <c r="H2527" t="s">
        <v>150</v>
      </c>
      <c r="I2527" t="s">
        <v>151</v>
      </c>
      <c r="J2527" t="s">
        <v>238</v>
      </c>
      <c r="K2527" t="s">
        <v>176</v>
      </c>
      <c r="L2527" t="s">
        <v>155</v>
      </c>
      <c r="M2527" t="s">
        <v>155</v>
      </c>
      <c r="N2527" t="n">
        <v>-84.2006</v>
      </c>
      <c r="O2527" t="n">
        <v>39.7576</v>
      </c>
      <c r="P2527" t="n">
        <v>34572</v>
      </c>
      <c r="Q2527" t="n">
        <v>34572</v>
      </c>
      <c r="R2527" t="n">
        <v>51.5</v>
      </c>
      <c r="S2527" t="n">
        <v>62.4</v>
      </c>
      <c r="T2527" t="n">
        <v>15.8</v>
      </c>
      <c r="U2527" t="n">
        <v>4.6</v>
      </c>
      <c r="V2527" t="n">
        <v>3.3</v>
      </c>
      <c r="W2527" t="n">
        <v>1.8</v>
      </c>
      <c r="X2527" t="n">
        <v>100</v>
      </c>
      <c r="Y2527" t="n">
        <v>30</v>
      </c>
      <c r="Z2527" t="n">
        <v>15</v>
      </c>
      <c r="AA2527" t="n">
        <v>1648</v>
      </c>
      <c r="AB2527" t="n">
        <v>31.9</v>
      </c>
      <c r="AC2527"/>
      <c r="AD2527"/>
      <c r="AE2527"/>
      <c r="AF2527" t="n">
        <v>1129</v>
      </c>
      <c r="AG2527" t="n">
        <v>27</v>
      </c>
      <c r="AH2527" t="n">
        <v>50</v>
      </c>
      <c r="AI2527" t="n">
        <v>5824</v>
      </c>
      <c r="AJ2527" t="n">
        <v>3855</v>
      </c>
      <c r="AK2527" t="n">
        <v>4546</v>
      </c>
      <c r="AL2527" t="n">
        <v>6703</v>
      </c>
      <c r="AM2527" t="n">
        <v>8192</v>
      </c>
      <c r="AN2527" t="n">
        <v>8559</v>
      </c>
      <c r="AO2527" t="n">
        <v>1914</v>
      </c>
      <c r="AP2527" t="n">
        <v>7</v>
      </c>
      <c r="AQ2527"/>
      <c r="AR2527"/>
    </row>
    <row r="2528">
      <c r="A2528" t="n">
        <v>205841</v>
      </c>
      <c r="B2528" t="s">
        <v>4017</v>
      </c>
      <c r="C2528" t="s">
        <v>3904</v>
      </c>
      <c r="D2528" t="s">
        <v>3795</v>
      </c>
      <c r="E2528" t="s">
        <v>1434</v>
      </c>
      <c r="F2528" t="s">
        <v>173</v>
      </c>
      <c r="G2528" t="s">
        <v>149</v>
      </c>
      <c r="H2528" t="s">
        <v>174</v>
      </c>
      <c r="I2528" t="s">
        <v>186</v>
      </c>
      <c r="J2528" t="s">
        <v>152</v>
      </c>
      <c r="K2528" t="s">
        <v>176</v>
      </c>
      <c r="L2528" t="s">
        <v>155</v>
      </c>
      <c r="M2528" t="s">
        <v>155</v>
      </c>
      <c r="N2528" t="n">
        <v>-81.439</v>
      </c>
      <c r="O2528" t="n">
        <v>40.8706</v>
      </c>
      <c r="P2528" t="n">
        <v>12680</v>
      </c>
      <c r="Q2528" t="n">
        <v>12680</v>
      </c>
      <c r="R2528" t="n">
        <v>58</v>
      </c>
      <c r="S2528" t="n">
        <v>70.5</v>
      </c>
      <c r="T2528" t="n">
        <v>12.6</v>
      </c>
      <c r="U2528" t="n">
        <v>4.4</v>
      </c>
      <c r="V2528" t="n">
        <v>3</v>
      </c>
      <c r="W2528" t="n">
        <v>0</v>
      </c>
      <c r="X2528" t="n">
        <v>54</v>
      </c>
      <c r="Y2528" t="n">
        <v>38</v>
      </c>
      <c r="Z2528" t="n">
        <v>18</v>
      </c>
      <c r="AA2528" t="n">
        <v>728</v>
      </c>
      <c r="AB2528" t="n">
        <v>22.7</v>
      </c>
      <c r="AC2528"/>
      <c r="AD2528"/>
      <c r="AE2528"/>
      <c r="AF2528" t="n">
        <v>829</v>
      </c>
      <c r="AG2528" t="n">
        <v>27</v>
      </c>
      <c r="AH2528" t="n">
        <v>37</v>
      </c>
      <c r="AI2528" t="n">
        <v>6740</v>
      </c>
      <c r="AJ2528" t="n">
        <v>6629</v>
      </c>
      <c r="AK2528" t="n">
        <v>8176</v>
      </c>
      <c r="AL2528" t="n">
        <v>7716</v>
      </c>
      <c r="AM2528" t="n">
        <v>11165</v>
      </c>
      <c r="AN2528"/>
      <c r="AO2528" t="n">
        <v>979</v>
      </c>
      <c r="AP2528"/>
      <c r="AQ2528"/>
      <c r="AR2528"/>
    </row>
    <row r="2529">
      <c r="A2529" t="n">
        <v>205887</v>
      </c>
      <c r="B2529" t="s">
        <v>4018</v>
      </c>
      <c r="C2529" t="s">
        <v>4006</v>
      </c>
      <c r="D2529" t="s">
        <v>3795</v>
      </c>
      <c r="E2529" t="s">
        <v>1434</v>
      </c>
      <c r="F2529" t="s">
        <v>279</v>
      </c>
      <c r="G2529" t="s">
        <v>189</v>
      </c>
      <c r="H2529" t="s">
        <v>174</v>
      </c>
      <c r="I2529" t="s">
        <v>186</v>
      </c>
      <c r="J2529" t="s">
        <v>164</v>
      </c>
      <c r="K2529" t="s">
        <v>176</v>
      </c>
      <c r="L2529" t="s">
        <v>155</v>
      </c>
      <c r="M2529" t="s">
        <v>155</v>
      </c>
      <c r="N2529" t="n">
        <v>-83.683</v>
      </c>
      <c r="O2529" t="n">
        <v>41.5827</v>
      </c>
      <c r="P2529" t="n">
        <v>983</v>
      </c>
      <c r="Q2529" t="n">
        <v>983</v>
      </c>
      <c r="R2529" t="n">
        <v>86.6</v>
      </c>
      <c r="S2529" t="n">
        <v>43</v>
      </c>
      <c r="T2529" t="n">
        <v>28.7</v>
      </c>
      <c r="U2529" t="n">
        <v>4.3</v>
      </c>
      <c r="V2529" t="n">
        <v>0.3</v>
      </c>
      <c r="W2529" t="n">
        <v>0</v>
      </c>
      <c r="X2529" t="n">
        <v>56</v>
      </c>
      <c r="Y2529"/>
      <c r="Z2529" t="n">
        <v>20</v>
      </c>
      <c r="AA2529" t="n">
        <v>117</v>
      </c>
      <c r="AB2529" t="n">
        <v>55.6</v>
      </c>
      <c r="AC2529"/>
      <c r="AD2529"/>
      <c r="AE2529"/>
      <c r="AF2529" t="n">
        <v>116</v>
      </c>
      <c r="AG2529" t="n">
        <v>75</v>
      </c>
      <c r="AH2529" t="n">
        <v>75</v>
      </c>
      <c r="AI2529" t="n">
        <v>19186</v>
      </c>
      <c r="AJ2529" t="n">
        <v>18902</v>
      </c>
      <c r="AK2529" t="n">
        <v>19795</v>
      </c>
      <c r="AL2529" t="n">
        <v>19983</v>
      </c>
      <c r="AM2529" t="n">
        <v>25129</v>
      </c>
      <c r="AN2529" t="n">
        <v>25129</v>
      </c>
      <c r="AO2529" t="n">
        <v>100</v>
      </c>
      <c r="AP2529"/>
      <c r="AQ2529"/>
      <c r="AR2529"/>
    </row>
    <row r="2530">
      <c r="A2530" t="n">
        <v>205957</v>
      </c>
      <c r="B2530" t="s">
        <v>4019</v>
      </c>
      <c r="C2530" t="s">
        <v>3893</v>
      </c>
      <c r="D2530" t="s">
        <v>3795</v>
      </c>
      <c r="E2530" t="s">
        <v>1434</v>
      </c>
      <c r="F2530" t="s">
        <v>162</v>
      </c>
      <c r="G2530" t="s">
        <v>163</v>
      </c>
      <c r="H2530" t="s">
        <v>150</v>
      </c>
      <c r="I2530" t="s">
        <v>151</v>
      </c>
      <c r="J2530" t="s">
        <v>168</v>
      </c>
      <c r="K2530" t="s">
        <v>153</v>
      </c>
      <c r="L2530" t="s">
        <v>155</v>
      </c>
      <c r="M2530" t="s">
        <v>155</v>
      </c>
      <c r="N2530" t="n">
        <v>-80.6205</v>
      </c>
      <c r="O2530" t="n">
        <v>40.3769</v>
      </c>
      <c r="P2530" t="n">
        <v>4424</v>
      </c>
      <c r="Q2530" t="n">
        <v>3229</v>
      </c>
      <c r="R2530" t="n">
        <v>57.3</v>
      </c>
      <c r="S2530" t="n">
        <v>67.9</v>
      </c>
      <c r="T2530" t="n">
        <v>0.9</v>
      </c>
      <c r="U2530" t="n">
        <v>21.6</v>
      </c>
      <c r="V2530" t="n">
        <v>3</v>
      </c>
      <c r="W2530" t="n">
        <v>1.3</v>
      </c>
      <c r="X2530" t="n">
        <v>88</v>
      </c>
      <c r="Y2530" t="n">
        <v>63</v>
      </c>
      <c r="Z2530" t="n">
        <v>19</v>
      </c>
      <c r="AA2530" t="n">
        <v>467</v>
      </c>
      <c r="AB2530" t="n">
        <v>77.1</v>
      </c>
      <c r="AC2530" t="n">
        <v>428</v>
      </c>
      <c r="AD2530" t="n">
        <v>75.2</v>
      </c>
      <c r="AE2530" t="n">
        <v>67.8</v>
      </c>
      <c r="AF2530" t="n">
        <v>639</v>
      </c>
      <c r="AG2530" t="n">
        <v>21</v>
      </c>
      <c r="AH2530" t="n">
        <v>90</v>
      </c>
      <c r="AI2530" t="n">
        <v>24490</v>
      </c>
      <c r="AJ2530" t="n">
        <v>19180</v>
      </c>
      <c r="AK2530" t="n">
        <v>18481</v>
      </c>
      <c r="AL2530" t="n">
        <v>19272</v>
      </c>
      <c r="AM2530" t="n">
        <v>22360</v>
      </c>
      <c r="AN2530" t="n">
        <v>26319</v>
      </c>
      <c r="AO2530" t="n">
        <v>54</v>
      </c>
      <c r="AP2530" t="n">
        <v>481</v>
      </c>
      <c r="AQ2530" t="n">
        <v>260</v>
      </c>
      <c r="AR2530"/>
    </row>
    <row r="2531">
      <c r="A2531" t="n">
        <v>205966</v>
      </c>
      <c r="B2531" t="s">
        <v>4020</v>
      </c>
      <c r="C2531" t="s">
        <v>1968</v>
      </c>
      <c r="D2531" t="s">
        <v>3795</v>
      </c>
      <c r="E2531" t="s">
        <v>1434</v>
      </c>
      <c r="F2531" t="s">
        <v>173</v>
      </c>
      <c r="G2531" t="s">
        <v>149</v>
      </c>
      <c r="H2531" t="s">
        <v>174</v>
      </c>
      <c r="I2531" t="s">
        <v>175</v>
      </c>
      <c r="J2531" t="s">
        <v>168</v>
      </c>
      <c r="K2531" t="s">
        <v>176</v>
      </c>
      <c r="L2531" t="s">
        <v>155</v>
      </c>
      <c r="M2531" t="s">
        <v>155</v>
      </c>
      <c r="N2531" t="n">
        <v>-83.6141</v>
      </c>
      <c r="O2531" t="n">
        <v>39.2369</v>
      </c>
      <c r="P2531" t="n">
        <v>2724</v>
      </c>
      <c r="Q2531" t="n">
        <v>2724</v>
      </c>
      <c r="R2531" t="n">
        <v>67.2</v>
      </c>
      <c r="S2531" t="n">
        <v>90.2</v>
      </c>
      <c r="T2531" t="n">
        <v>1.7</v>
      </c>
      <c r="U2531" t="n">
        <v>2.1</v>
      </c>
      <c r="V2531" t="n">
        <v>0.7</v>
      </c>
      <c r="W2531" t="n">
        <v>0</v>
      </c>
      <c r="X2531" t="n">
        <v>59</v>
      </c>
      <c r="Y2531" t="n">
        <v>40</v>
      </c>
      <c r="Z2531" t="n">
        <v>18</v>
      </c>
      <c r="AA2531" t="n">
        <v>126</v>
      </c>
      <c r="AB2531" t="n">
        <v>26.2</v>
      </c>
      <c r="AC2531"/>
      <c r="AD2531"/>
      <c r="AE2531"/>
      <c r="AF2531" t="n">
        <v>114</v>
      </c>
      <c r="AG2531" t="n">
        <v>21</v>
      </c>
      <c r="AH2531" t="n">
        <v>26</v>
      </c>
      <c r="AI2531" t="n">
        <v>10764</v>
      </c>
      <c r="AJ2531" t="n">
        <v>9076</v>
      </c>
      <c r="AK2531" t="n">
        <v>10088</v>
      </c>
      <c r="AL2531" t="n">
        <v>11120</v>
      </c>
      <c r="AM2531" t="n">
        <v>14918</v>
      </c>
      <c r="AN2531" t="n">
        <v>15415</v>
      </c>
      <c r="AO2531" t="n">
        <v>214</v>
      </c>
      <c r="AP2531"/>
      <c r="AQ2531"/>
      <c r="AR2531"/>
    </row>
    <row r="2532">
      <c r="A2532" t="n">
        <v>206011</v>
      </c>
      <c r="B2532" t="s">
        <v>4021</v>
      </c>
      <c r="C2532" t="s">
        <v>768</v>
      </c>
      <c r="D2532" t="s">
        <v>3795</v>
      </c>
      <c r="E2532" t="s">
        <v>1434</v>
      </c>
      <c r="F2532" t="s">
        <v>173</v>
      </c>
      <c r="G2532" t="s">
        <v>149</v>
      </c>
      <c r="H2532" t="s">
        <v>174</v>
      </c>
      <c r="I2532" t="s">
        <v>205</v>
      </c>
      <c r="J2532" t="s">
        <v>168</v>
      </c>
      <c r="K2532" t="s">
        <v>176</v>
      </c>
      <c r="L2532" t="s">
        <v>155</v>
      </c>
      <c r="M2532" t="s">
        <v>155</v>
      </c>
      <c r="N2532" t="n">
        <v>-83.1578</v>
      </c>
      <c r="O2532" t="n">
        <v>41.3541</v>
      </c>
      <c r="P2532" t="n">
        <v>2753</v>
      </c>
      <c r="Q2532" t="n">
        <v>2753</v>
      </c>
      <c r="R2532" t="n">
        <v>42.6</v>
      </c>
      <c r="S2532" t="n">
        <v>68.8</v>
      </c>
      <c r="T2532" t="n">
        <v>7.1</v>
      </c>
      <c r="U2532" t="n">
        <v>1.4</v>
      </c>
      <c r="V2532" t="n">
        <v>0.4</v>
      </c>
      <c r="W2532" t="n">
        <v>0.1</v>
      </c>
      <c r="X2532" t="n">
        <v>72</v>
      </c>
      <c r="Y2532" t="n">
        <v>41</v>
      </c>
      <c r="Z2532" t="n">
        <v>14</v>
      </c>
      <c r="AA2532" t="n">
        <v>202</v>
      </c>
      <c r="AB2532" t="n">
        <v>36.1</v>
      </c>
      <c r="AC2532"/>
      <c r="AD2532"/>
      <c r="AE2532"/>
      <c r="AF2532" t="n">
        <v>191</v>
      </c>
      <c r="AG2532" t="n">
        <v>25</v>
      </c>
      <c r="AH2532" t="n">
        <v>36</v>
      </c>
      <c r="AI2532" t="n">
        <v>11510</v>
      </c>
      <c r="AJ2532" t="n">
        <v>10371</v>
      </c>
      <c r="AK2532" t="n">
        <v>10978</v>
      </c>
      <c r="AL2532" t="n">
        <v>12493</v>
      </c>
      <c r="AM2532" t="n">
        <v>13977</v>
      </c>
      <c r="AN2532" t="n">
        <v>13962</v>
      </c>
      <c r="AO2532" t="n">
        <v>201</v>
      </c>
      <c r="AP2532"/>
      <c r="AQ2532"/>
      <c r="AR2532"/>
    </row>
    <row r="2533">
      <c r="A2533" t="n">
        <v>206039</v>
      </c>
      <c r="B2533" t="s">
        <v>4022</v>
      </c>
      <c r="C2533" t="s">
        <v>3884</v>
      </c>
      <c r="D2533" t="s">
        <v>3795</v>
      </c>
      <c r="E2533" t="s">
        <v>1434</v>
      </c>
      <c r="F2533" t="s">
        <v>199</v>
      </c>
      <c r="G2533" t="s">
        <v>189</v>
      </c>
      <c r="H2533" t="s">
        <v>200</v>
      </c>
      <c r="I2533" t="s">
        <v>175</v>
      </c>
      <c r="J2533" t="s">
        <v>164</v>
      </c>
      <c r="K2533"/>
      <c r="L2533" t="s">
        <v>155</v>
      </c>
      <c r="M2533" t="s">
        <v>155</v>
      </c>
      <c r="N2533" t="n">
        <v>-83.1758</v>
      </c>
      <c r="O2533" t="n">
        <v>41.1145</v>
      </c>
      <c r="P2533" t="n">
        <v>48</v>
      </c>
      <c r="Q2533" t="n">
        <v>48</v>
      </c>
      <c r="R2533" t="n">
        <v>97.9</v>
      </c>
      <c r="S2533" t="n">
        <v>83.3</v>
      </c>
      <c r="T2533" t="n">
        <v>10.4</v>
      </c>
      <c r="U2533" t="n">
        <v>4.2</v>
      </c>
      <c r="V2533" t="n">
        <v>2.1</v>
      </c>
      <c r="W2533" t="n">
        <v>0</v>
      </c>
      <c r="X2533" t="n">
        <v>80</v>
      </c>
      <c r="Y2533" t="n">
        <v>86</v>
      </c>
      <c r="Z2533" t="n">
        <v>6</v>
      </c>
      <c r="AA2533"/>
      <c r="AB2533"/>
      <c r="AC2533"/>
      <c r="AD2533"/>
      <c r="AE2533"/>
      <c r="AF2533" t="n">
        <v>36</v>
      </c>
      <c r="AG2533" t="n">
        <v>81</v>
      </c>
      <c r="AH2533" t="n">
        <v>100</v>
      </c>
      <c r="AI2533" t="n">
        <v>10803</v>
      </c>
      <c r="AJ2533" t="n">
        <v>9787</v>
      </c>
      <c r="AK2533" t="n">
        <v>10209</v>
      </c>
      <c r="AL2533" t="n">
        <v>12791</v>
      </c>
      <c r="AM2533"/>
      <c r="AN2533"/>
      <c r="AO2533"/>
      <c r="AP2533"/>
      <c r="AQ2533"/>
      <c r="AR2533"/>
    </row>
    <row r="2534">
      <c r="A2534" t="n">
        <v>206048</v>
      </c>
      <c r="B2534" t="s">
        <v>4023</v>
      </c>
      <c r="C2534" t="s">
        <v>3884</v>
      </c>
      <c r="D2534" t="s">
        <v>3795</v>
      </c>
      <c r="E2534" t="s">
        <v>1434</v>
      </c>
      <c r="F2534" t="s">
        <v>162</v>
      </c>
      <c r="G2534" t="s">
        <v>163</v>
      </c>
      <c r="H2534" t="s">
        <v>150</v>
      </c>
      <c r="I2534" t="s">
        <v>175</v>
      </c>
      <c r="J2534" t="s">
        <v>168</v>
      </c>
      <c r="K2534" t="s">
        <v>153</v>
      </c>
      <c r="L2534" t="s">
        <v>155</v>
      </c>
      <c r="M2534" t="s">
        <v>155</v>
      </c>
      <c r="N2534" t="n">
        <v>-83.1842</v>
      </c>
      <c r="O2534" t="n">
        <v>41.1183</v>
      </c>
      <c r="P2534" t="n">
        <v>4496</v>
      </c>
      <c r="Q2534" t="n">
        <v>3380</v>
      </c>
      <c r="R2534" t="n">
        <v>52.8</v>
      </c>
      <c r="S2534" t="n">
        <v>38.3</v>
      </c>
      <c r="T2534" t="n">
        <v>14.1</v>
      </c>
      <c r="U2534" t="n">
        <v>1.2</v>
      </c>
      <c r="V2534" t="n">
        <v>1.1</v>
      </c>
      <c r="W2534" t="n">
        <v>3.3</v>
      </c>
      <c r="X2534" t="n">
        <v>60</v>
      </c>
      <c r="Y2534" t="n">
        <v>18</v>
      </c>
      <c r="Z2534" t="n">
        <v>20</v>
      </c>
      <c r="AA2534" t="n">
        <v>447</v>
      </c>
      <c r="AB2534" t="n">
        <v>43</v>
      </c>
      <c r="AC2534" t="n">
        <v>447</v>
      </c>
      <c r="AD2534" t="n">
        <v>43</v>
      </c>
      <c r="AE2534" t="n">
        <v>36</v>
      </c>
      <c r="AF2534" t="n">
        <v>496</v>
      </c>
      <c r="AG2534" t="n">
        <v>36</v>
      </c>
      <c r="AH2534" t="n">
        <v>69</v>
      </c>
      <c r="AI2534" t="n">
        <v>24516</v>
      </c>
      <c r="AJ2534" t="n">
        <v>20982</v>
      </c>
      <c r="AK2534" t="n">
        <v>20666</v>
      </c>
      <c r="AL2534" t="n">
        <v>23742</v>
      </c>
      <c r="AM2534" t="n">
        <v>27814</v>
      </c>
      <c r="AN2534" t="n">
        <v>27426</v>
      </c>
      <c r="AO2534"/>
      <c r="AP2534" t="n">
        <v>349</v>
      </c>
      <c r="AQ2534" t="n">
        <v>291</v>
      </c>
      <c r="AR2534" t="n">
        <v>5</v>
      </c>
    </row>
    <row r="2535">
      <c r="A2535" t="n">
        <v>206084</v>
      </c>
      <c r="B2535" t="s">
        <v>4024</v>
      </c>
      <c r="C2535" t="s">
        <v>3860</v>
      </c>
      <c r="D2535" t="s">
        <v>3795</v>
      </c>
      <c r="E2535" t="s">
        <v>1434</v>
      </c>
      <c r="F2535" t="s">
        <v>148</v>
      </c>
      <c r="G2535" t="s">
        <v>149</v>
      </c>
      <c r="H2535" t="s">
        <v>150</v>
      </c>
      <c r="I2535" t="s">
        <v>151</v>
      </c>
      <c r="J2535" t="s">
        <v>238</v>
      </c>
      <c r="K2535" t="s">
        <v>159</v>
      </c>
      <c r="L2535" t="s">
        <v>155</v>
      </c>
      <c r="M2535" t="s">
        <v>155</v>
      </c>
      <c r="N2535" t="n">
        <v>-83.6147</v>
      </c>
      <c r="O2535" t="n">
        <v>41.6606</v>
      </c>
      <c r="P2535" t="n">
        <v>17327</v>
      </c>
      <c r="Q2535" t="n">
        <v>13499</v>
      </c>
      <c r="R2535" t="n">
        <v>52.5</v>
      </c>
      <c r="S2535" t="n">
        <v>66.9</v>
      </c>
      <c r="T2535" t="n">
        <v>9.9</v>
      </c>
      <c r="U2535" t="n">
        <v>6.1</v>
      </c>
      <c r="V2535" t="n">
        <v>3.1</v>
      </c>
      <c r="W2535" t="n">
        <v>6.8</v>
      </c>
      <c r="X2535" t="n">
        <v>76</v>
      </c>
      <c r="Y2535" t="n">
        <v>52</v>
      </c>
      <c r="Z2535" t="n">
        <v>18</v>
      </c>
      <c r="AA2535" t="n">
        <v>3144</v>
      </c>
      <c r="AB2535" t="n">
        <v>55.6</v>
      </c>
      <c r="AC2535" t="n">
        <v>2973</v>
      </c>
      <c r="AD2535" t="n">
        <v>57.7</v>
      </c>
      <c r="AE2535" t="n">
        <v>35.1</v>
      </c>
      <c r="AF2535" t="n">
        <v>2069</v>
      </c>
      <c r="AG2535" t="n">
        <v>26</v>
      </c>
      <c r="AH2535" t="n">
        <v>71</v>
      </c>
      <c r="AI2535" t="n">
        <v>17927</v>
      </c>
      <c r="AJ2535" t="n">
        <v>12763</v>
      </c>
      <c r="AK2535" t="n">
        <v>13774</v>
      </c>
      <c r="AL2535" t="n">
        <v>17553</v>
      </c>
      <c r="AM2535" t="n">
        <v>20182</v>
      </c>
      <c r="AN2535" t="n">
        <v>21594</v>
      </c>
      <c r="AO2535" t="n">
        <v>99</v>
      </c>
      <c r="AP2535" t="n">
        <v>2663</v>
      </c>
      <c r="AQ2535" t="n">
        <v>768</v>
      </c>
      <c r="AR2535" t="n">
        <v>518</v>
      </c>
    </row>
    <row r="2536">
      <c r="A2536" t="n">
        <v>206154</v>
      </c>
      <c r="B2536" t="s">
        <v>4025</v>
      </c>
      <c r="C2536" t="s">
        <v>4026</v>
      </c>
      <c r="D2536" t="s">
        <v>3795</v>
      </c>
      <c r="E2536" t="s">
        <v>1434</v>
      </c>
      <c r="F2536" t="s">
        <v>162</v>
      </c>
      <c r="G2536" t="s">
        <v>163</v>
      </c>
      <c r="H2536" t="s">
        <v>150</v>
      </c>
      <c r="I2536" t="s">
        <v>186</v>
      </c>
      <c r="J2536" t="s">
        <v>164</v>
      </c>
      <c r="K2536" t="s">
        <v>209</v>
      </c>
      <c r="L2536" t="s">
        <v>155</v>
      </c>
      <c r="M2536" t="s">
        <v>155</v>
      </c>
      <c r="N2536" t="n">
        <v>-82.5799</v>
      </c>
      <c r="O2536" t="n">
        <v>38.4262</v>
      </c>
      <c r="P2536" t="n">
        <v>29</v>
      </c>
      <c r="Q2536" t="n">
        <v>28</v>
      </c>
      <c r="R2536" t="n">
        <v>25</v>
      </c>
      <c r="S2536" t="n">
        <v>85.7</v>
      </c>
      <c r="T2536" t="n">
        <v>7.1</v>
      </c>
      <c r="U2536" t="n">
        <v>3.6</v>
      </c>
      <c r="V2536" t="n">
        <v>0</v>
      </c>
      <c r="W2536" t="n">
        <v>0</v>
      </c>
      <c r="X2536"/>
      <c r="Y2536" t="n">
        <v>33</v>
      </c>
      <c r="Z2536" t="n">
        <v>1</v>
      </c>
      <c r="AA2536"/>
      <c r="AB2536"/>
      <c r="AC2536"/>
      <c r="AD2536"/>
      <c r="AE2536"/>
      <c r="AF2536" t="n">
        <v>0</v>
      </c>
      <c r="AG2536" t="n">
        <v>52</v>
      </c>
      <c r="AH2536" t="n">
        <v>76</v>
      </c>
      <c r="AI2536"/>
      <c r="AJ2536"/>
      <c r="AK2536"/>
      <c r="AL2536"/>
      <c r="AM2536"/>
      <c r="AN2536"/>
      <c r="AO2536"/>
      <c r="AP2536"/>
      <c r="AQ2536"/>
      <c r="AR2536"/>
    </row>
    <row r="2537">
      <c r="A2537" t="n">
        <v>206172</v>
      </c>
      <c r="B2537" t="s">
        <v>4027</v>
      </c>
      <c r="C2537" t="s">
        <v>3889</v>
      </c>
      <c r="D2537" t="s">
        <v>3795</v>
      </c>
      <c r="E2537" t="s">
        <v>1434</v>
      </c>
      <c r="F2537" t="s">
        <v>216</v>
      </c>
      <c r="G2537" t="s">
        <v>149</v>
      </c>
      <c r="H2537" t="s">
        <v>200</v>
      </c>
      <c r="I2537" t="s">
        <v>205</v>
      </c>
      <c r="J2537" t="s">
        <v>164</v>
      </c>
      <c r="K2537"/>
      <c r="L2537" t="s">
        <v>155</v>
      </c>
      <c r="M2537" t="s">
        <v>155</v>
      </c>
      <c r="N2537" t="n">
        <v>-82.2106</v>
      </c>
      <c r="O2537" t="n">
        <v>39.4332</v>
      </c>
      <c r="P2537" t="n">
        <v>85</v>
      </c>
      <c r="Q2537" t="n">
        <v>85</v>
      </c>
      <c r="R2537" t="n">
        <v>50.6</v>
      </c>
      <c r="S2537" t="n">
        <v>98.8</v>
      </c>
      <c r="T2537" t="n">
        <v>0</v>
      </c>
      <c r="U2537" t="n">
        <v>0</v>
      </c>
      <c r="V2537" t="n">
        <v>0</v>
      </c>
      <c r="W2537" t="n">
        <v>0</v>
      </c>
      <c r="X2537" t="n">
        <v>54</v>
      </c>
      <c r="Y2537"/>
      <c r="Z2537" t="n">
        <v>9</v>
      </c>
      <c r="AA2537"/>
      <c r="AB2537"/>
      <c r="AC2537"/>
      <c r="AD2537"/>
      <c r="AE2537"/>
      <c r="AF2537" t="n">
        <v>70</v>
      </c>
      <c r="AG2537" t="n">
        <v>14</v>
      </c>
      <c r="AH2537" t="n">
        <v>62</v>
      </c>
      <c r="AI2537" t="n">
        <v>5357</v>
      </c>
      <c r="AJ2537"/>
      <c r="AK2537"/>
      <c r="AL2537"/>
      <c r="AM2537"/>
      <c r="AN2537"/>
      <c r="AO2537"/>
      <c r="AP2537"/>
      <c r="AQ2537"/>
      <c r="AR2537"/>
    </row>
    <row r="2538">
      <c r="A2538" t="n">
        <v>206181</v>
      </c>
      <c r="B2538" t="s">
        <v>4028</v>
      </c>
      <c r="C2538" t="s">
        <v>228</v>
      </c>
      <c r="D2538" t="s">
        <v>3795</v>
      </c>
      <c r="E2538" t="s">
        <v>1434</v>
      </c>
      <c r="F2538" t="s">
        <v>216</v>
      </c>
      <c r="G2538" t="s">
        <v>149</v>
      </c>
      <c r="H2538" t="s">
        <v>200</v>
      </c>
      <c r="I2538" t="s">
        <v>205</v>
      </c>
      <c r="J2538" t="s">
        <v>164</v>
      </c>
      <c r="K2538"/>
      <c r="L2538" t="s">
        <v>155</v>
      </c>
      <c r="M2538" t="s">
        <v>155</v>
      </c>
      <c r="N2538" t="n">
        <v>-83.0698</v>
      </c>
      <c r="O2538" t="n">
        <v>40.5831</v>
      </c>
      <c r="P2538" t="n">
        <v>185</v>
      </c>
      <c r="Q2538" t="n">
        <v>185</v>
      </c>
      <c r="R2538" t="n">
        <v>71.4</v>
      </c>
      <c r="S2538" t="n">
        <v>89.2</v>
      </c>
      <c r="T2538" t="n">
        <v>4.3</v>
      </c>
      <c r="U2538" t="n">
        <v>2.2</v>
      </c>
      <c r="V2538" t="n">
        <v>0.5</v>
      </c>
      <c r="W2538" t="n">
        <v>0</v>
      </c>
      <c r="X2538" t="n">
        <v>100</v>
      </c>
      <c r="Y2538" t="n">
        <v>100</v>
      </c>
      <c r="Z2538" t="n">
        <v>6</v>
      </c>
      <c r="AA2538"/>
      <c r="AB2538"/>
      <c r="AC2538"/>
      <c r="AD2538"/>
      <c r="AE2538"/>
      <c r="AF2538" t="n">
        <v>8</v>
      </c>
      <c r="AG2538" t="n">
        <v>23</v>
      </c>
      <c r="AH2538" t="n">
        <v>30</v>
      </c>
      <c r="AI2538"/>
      <c r="AJ2538"/>
      <c r="AK2538"/>
      <c r="AL2538"/>
      <c r="AM2538"/>
      <c r="AN2538"/>
      <c r="AO2538"/>
      <c r="AP2538"/>
      <c r="AQ2538"/>
      <c r="AR2538"/>
    </row>
    <row r="2539">
      <c r="A2539" t="n">
        <v>206279</v>
      </c>
      <c r="B2539" t="s">
        <v>4029</v>
      </c>
      <c r="C2539" t="s">
        <v>3807</v>
      </c>
      <c r="D2539" t="s">
        <v>3795</v>
      </c>
      <c r="E2539" t="s">
        <v>1434</v>
      </c>
      <c r="F2539" t="s">
        <v>162</v>
      </c>
      <c r="G2539" t="s">
        <v>163</v>
      </c>
      <c r="H2539" t="s">
        <v>150</v>
      </c>
      <c r="I2539" t="s">
        <v>151</v>
      </c>
      <c r="J2539" t="s">
        <v>164</v>
      </c>
      <c r="K2539" t="s">
        <v>153</v>
      </c>
      <c r="L2539" t="s">
        <v>155</v>
      </c>
      <c r="M2539" t="s">
        <v>155</v>
      </c>
      <c r="N2539" t="n">
        <v>-84.4977</v>
      </c>
      <c r="O2539" t="n">
        <v>39.1191</v>
      </c>
      <c r="P2539" t="n">
        <v>1098</v>
      </c>
      <c r="Q2539" t="n">
        <v>694</v>
      </c>
      <c r="R2539" t="n">
        <v>50.7</v>
      </c>
      <c r="S2539" t="n">
        <v>39</v>
      </c>
      <c r="T2539" t="n">
        <v>16.7</v>
      </c>
      <c r="U2539" t="n">
        <v>32.4</v>
      </c>
      <c r="V2539" t="n">
        <v>3.5</v>
      </c>
      <c r="W2539" t="n">
        <v>0</v>
      </c>
      <c r="X2539"/>
      <c r="Y2539"/>
      <c r="Z2539"/>
      <c r="AA2539"/>
      <c r="AB2539"/>
      <c r="AC2539"/>
      <c r="AD2539"/>
      <c r="AE2539"/>
      <c r="AF2539"/>
      <c r="AG2539"/>
      <c r="AH2539"/>
      <c r="AI2539"/>
      <c r="AJ2539"/>
      <c r="AK2539"/>
      <c r="AL2539"/>
      <c r="AM2539"/>
      <c r="AN2539"/>
      <c r="AO2539"/>
      <c r="AP2539" t="n">
        <v>222</v>
      </c>
      <c r="AQ2539" t="n">
        <v>76</v>
      </c>
      <c r="AR2539" t="n">
        <v>8</v>
      </c>
    </row>
    <row r="2540">
      <c r="A2540" t="n">
        <v>206288</v>
      </c>
      <c r="B2540" t="s">
        <v>4030</v>
      </c>
      <c r="C2540" t="s">
        <v>3864</v>
      </c>
      <c r="D2540" t="s">
        <v>3795</v>
      </c>
      <c r="E2540" t="s">
        <v>1434</v>
      </c>
      <c r="F2540" t="s">
        <v>162</v>
      </c>
      <c r="G2540" t="s">
        <v>163</v>
      </c>
      <c r="H2540" t="s">
        <v>150</v>
      </c>
      <c r="I2540" t="s">
        <v>186</v>
      </c>
      <c r="J2540" t="s">
        <v>164</v>
      </c>
      <c r="K2540" t="s">
        <v>209</v>
      </c>
      <c r="L2540" t="s">
        <v>155</v>
      </c>
      <c r="M2540" t="s">
        <v>155</v>
      </c>
      <c r="N2540" t="n">
        <v>-84.2769</v>
      </c>
      <c r="O2540" t="n">
        <v>39.8134</v>
      </c>
      <c r="P2540" t="n">
        <v>547</v>
      </c>
      <c r="Q2540"/>
      <c r="R2540"/>
      <c r="S2540"/>
      <c r="T2540"/>
      <c r="U2540"/>
      <c r="V2540"/>
      <c r="W2540"/>
      <c r="X2540"/>
      <c r="Y2540"/>
      <c r="Z2540"/>
      <c r="AA2540"/>
      <c r="AB2540"/>
      <c r="AC2540"/>
      <c r="AD2540"/>
      <c r="AE2540"/>
      <c r="AF2540"/>
      <c r="AG2540"/>
      <c r="AH2540"/>
      <c r="AI2540"/>
      <c r="AJ2540"/>
      <c r="AK2540"/>
      <c r="AL2540"/>
      <c r="AM2540"/>
      <c r="AN2540"/>
      <c r="AO2540"/>
      <c r="AP2540"/>
      <c r="AQ2540" t="n">
        <v>58</v>
      </c>
      <c r="AR2540" t="n">
        <v>57</v>
      </c>
    </row>
    <row r="2541">
      <c r="A2541" t="n">
        <v>206321</v>
      </c>
      <c r="B2541" t="s">
        <v>4031</v>
      </c>
      <c r="C2541" t="s">
        <v>3870</v>
      </c>
      <c r="D2541" t="s">
        <v>3795</v>
      </c>
      <c r="E2541" t="s">
        <v>1434</v>
      </c>
      <c r="F2541" t="s">
        <v>216</v>
      </c>
      <c r="G2541" t="s">
        <v>149</v>
      </c>
      <c r="H2541" t="s">
        <v>200</v>
      </c>
      <c r="I2541" t="s">
        <v>205</v>
      </c>
      <c r="J2541" t="s">
        <v>164</v>
      </c>
      <c r="K2541"/>
      <c r="L2541" t="s">
        <v>155</v>
      </c>
      <c r="M2541" t="s">
        <v>155</v>
      </c>
      <c r="N2541" t="n">
        <v>-84.2139</v>
      </c>
      <c r="O2541" t="n">
        <v>40.1612</v>
      </c>
      <c r="P2541" t="n">
        <v>113</v>
      </c>
      <c r="Q2541" t="n">
        <v>113</v>
      </c>
      <c r="R2541" t="n">
        <v>69.9</v>
      </c>
      <c r="S2541" t="n">
        <v>80.5</v>
      </c>
      <c r="T2541" t="n">
        <v>8.8</v>
      </c>
      <c r="U2541" t="n">
        <v>6.2</v>
      </c>
      <c r="V2541" t="n">
        <v>0.9</v>
      </c>
      <c r="W2541" t="n">
        <v>0</v>
      </c>
      <c r="X2541" t="n">
        <v>80</v>
      </c>
      <c r="Y2541" t="n">
        <v>70</v>
      </c>
      <c r="Z2541" t="n">
        <v>3</v>
      </c>
      <c r="AA2541"/>
      <c r="AB2541"/>
      <c r="AC2541"/>
      <c r="AD2541"/>
      <c r="AE2541"/>
      <c r="AF2541" t="n">
        <v>13</v>
      </c>
      <c r="AG2541" t="n">
        <v>58</v>
      </c>
      <c r="AH2541" t="n">
        <v>71</v>
      </c>
      <c r="AI2541" t="n">
        <v>15697</v>
      </c>
      <c r="AJ2541" t="n">
        <v>13223</v>
      </c>
      <c r="AK2541" t="n">
        <v>19702</v>
      </c>
      <c r="AL2541"/>
      <c r="AM2541" t="n">
        <v>12042</v>
      </c>
      <c r="AN2541" t="n">
        <v>24592</v>
      </c>
      <c r="AO2541"/>
      <c r="AP2541"/>
      <c r="AQ2541"/>
      <c r="AR2541"/>
    </row>
    <row r="2542">
      <c r="A2542" t="n">
        <v>206349</v>
      </c>
      <c r="B2542" t="s">
        <v>4032</v>
      </c>
      <c r="C2542" t="s">
        <v>4033</v>
      </c>
      <c r="D2542" t="s">
        <v>3795</v>
      </c>
      <c r="E2542" t="s">
        <v>1434</v>
      </c>
      <c r="F2542" t="s">
        <v>162</v>
      </c>
      <c r="G2542" t="s">
        <v>163</v>
      </c>
      <c r="H2542" t="s">
        <v>150</v>
      </c>
      <c r="I2542" t="s">
        <v>186</v>
      </c>
      <c r="J2542" t="s">
        <v>164</v>
      </c>
      <c r="K2542" t="s">
        <v>153</v>
      </c>
      <c r="L2542" t="s">
        <v>155</v>
      </c>
      <c r="M2542" t="s">
        <v>155</v>
      </c>
      <c r="N2542" t="n">
        <v>-81.4651</v>
      </c>
      <c r="O2542" t="n">
        <v>41.497</v>
      </c>
      <c r="P2542" t="n">
        <v>1122</v>
      </c>
      <c r="Q2542" t="n">
        <v>710</v>
      </c>
      <c r="R2542" t="n">
        <v>91.8</v>
      </c>
      <c r="S2542" t="n">
        <v>52.4</v>
      </c>
      <c r="T2542" t="n">
        <v>26.6</v>
      </c>
      <c r="U2542" t="n">
        <v>1.1</v>
      </c>
      <c r="V2542" t="n">
        <v>4.2</v>
      </c>
      <c r="W2542" t="n">
        <v>3.5</v>
      </c>
      <c r="X2542" t="n">
        <v>73</v>
      </c>
      <c r="Y2542"/>
      <c r="Z2542" t="n">
        <v>7</v>
      </c>
      <c r="AA2542" t="n">
        <v>77</v>
      </c>
      <c r="AB2542" t="n">
        <v>53.2</v>
      </c>
      <c r="AC2542" t="n">
        <v>77</v>
      </c>
      <c r="AD2542" t="n">
        <v>53.2</v>
      </c>
      <c r="AE2542" t="n">
        <v>42.9</v>
      </c>
      <c r="AF2542" t="n">
        <v>107</v>
      </c>
      <c r="AG2542" t="n">
        <v>39</v>
      </c>
      <c r="AH2542" t="n">
        <v>79</v>
      </c>
      <c r="AI2542" t="n">
        <v>17678</v>
      </c>
      <c r="AJ2542" t="n">
        <v>12738</v>
      </c>
      <c r="AK2542" t="n">
        <v>14320</v>
      </c>
      <c r="AL2542" t="n">
        <v>20362</v>
      </c>
      <c r="AM2542" t="n">
        <v>19995</v>
      </c>
      <c r="AN2542" t="n">
        <v>24145</v>
      </c>
      <c r="AO2542"/>
      <c r="AP2542" t="n">
        <v>190</v>
      </c>
      <c r="AQ2542" t="n">
        <v>99</v>
      </c>
      <c r="AR2542" t="n">
        <v>6</v>
      </c>
    </row>
    <row r="2543">
      <c r="A2543" t="n">
        <v>206394</v>
      </c>
      <c r="B2543" t="s">
        <v>4034</v>
      </c>
      <c r="C2543" t="s">
        <v>929</v>
      </c>
      <c r="D2543" t="s">
        <v>3795</v>
      </c>
      <c r="E2543" t="s">
        <v>1434</v>
      </c>
      <c r="F2543" t="s">
        <v>188</v>
      </c>
      <c r="G2543" t="s">
        <v>189</v>
      </c>
      <c r="H2543" t="s">
        <v>150</v>
      </c>
      <c r="I2543" t="s">
        <v>186</v>
      </c>
      <c r="J2543" t="s">
        <v>164</v>
      </c>
      <c r="K2543" t="s">
        <v>179</v>
      </c>
      <c r="L2543" t="s">
        <v>155</v>
      </c>
      <c r="M2543" t="s">
        <v>155</v>
      </c>
      <c r="N2543" t="n">
        <v>-81.7698</v>
      </c>
      <c r="O2543" t="n">
        <v>41.4843</v>
      </c>
      <c r="P2543" t="n">
        <v>53</v>
      </c>
      <c r="Q2543" t="n">
        <v>53</v>
      </c>
      <c r="R2543" t="n">
        <v>79.2</v>
      </c>
      <c r="S2543" t="n">
        <v>24.5</v>
      </c>
      <c r="T2543" t="n">
        <v>54.7</v>
      </c>
      <c r="U2543" t="n">
        <v>3.8</v>
      </c>
      <c r="V2543" t="n">
        <v>0</v>
      </c>
      <c r="W2543" t="n">
        <v>0</v>
      </c>
      <c r="X2543"/>
      <c r="Y2543"/>
      <c r="Z2543"/>
      <c r="AA2543"/>
      <c r="AB2543"/>
      <c r="AC2543"/>
      <c r="AD2543"/>
      <c r="AE2543"/>
      <c r="AF2543"/>
      <c r="AG2543"/>
      <c r="AH2543"/>
      <c r="AI2543"/>
      <c r="AJ2543"/>
      <c r="AK2543"/>
      <c r="AL2543"/>
      <c r="AM2543"/>
      <c r="AN2543"/>
      <c r="AO2543" t="n">
        <v>3</v>
      </c>
      <c r="AP2543" t="n">
        <v>3</v>
      </c>
      <c r="AQ2543"/>
      <c r="AR2543"/>
    </row>
    <row r="2544">
      <c r="A2544" t="n">
        <v>206437</v>
      </c>
      <c r="B2544" t="s">
        <v>4035</v>
      </c>
      <c r="C2544" t="s">
        <v>3904</v>
      </c>
      <c r="D2544" t="s">
        <v>3795</v>
      </c>
      <c r="E2544" t="s">
        <v>1434</v>
      </c>
      <c r="F2544" t="s">
        <v>162</v>
      </c>
      <c r="G2544" t="s">
        <v>163</v>
      </c>
      <c r="H2544" t="s">
        <v>150</v>
      </c>
      <c r="I2544" t="s">
        <v>186</v>
      </c>
      <c r="J2544" t="s">
        <v>168</v>
      </c>
      <c r="K2544" t="s">
        <v>159</v>
      </c>
      <c r="L2544" t="s">
        <v>155</v>
      </c>
      <c r="M2544" t="s">
        <v>155</v>
      </c>
      <c r="N2544" t="n">
        <v>-81.3699</v>
      </c>
      <c r="O2544" t="n">
        <v>40.8739</v>
      </c>
      <c r="P2544" t="n">
        <v>2619</v>
      </c>
      <c r="Q2544" t="n">
        <v>1633</v>
      </c>
      <c r="R2544" t="n">
        <v>53.3</v>
      </c>
      <c r="S2544" t="n">
        <v>54.9</v>
      </c>
      <c r="T2544" t="n">
        <v>6</v>
      </c>
      <c r="U2544" t="n">
        <v>2.4</v>
      </c>
      <c r="V2544" t="n">
        <v>1</v>
      </c>
      <c r="W2544" t="n">
        <v>9.2</v>
      </c>
      <c r="X2544" t="n">
        <v>73</v>
      </c>
      <c r="Y2544" t="n">
        <v>0</v>
      </c>
      <c r="Z2544" t="n">
        <v>13</v>
      </c>
      <c r="AA2544" t="n">
        <v>462</v>
      </c>
      <c r="AB2544" t="n">
        <v>61.7</v>
      </c>
      <c r="AC2544" t="n">
        <v>462</v>
      </c>
      <c r="AD2544" t="n">
        <v>61.7</v>
      </c>
      <c r="AE2544" t="n">
        <v>56.5</v>
      </c>
      <c r="AF2544" t="n">
        <v>377</v>
      </c>
      <c r="AG2544" t="n">
        <v>23</v>
      </c>
      <c r="AH2544" t="n">
        <v>80</v>
      </c>
      <c r="AI2544" t="n">
        <v>21009</v>
      </c>
      <c r="AJ2544" t="n">
        <v>14430</v>
      </c>
      <c r="AK2544" t="n">
        <v>15707</v>
      </c>
      <c r="AL2544" t="n">
        <v>19692</v>
      </c>
      <c r="AM2544" t="n">
        <v>21715</v>
      </c>
      <c r="AN2544" t="n">
        <v>23274</v>
      </c>
      <c r="AO2544"/>
      <c r="AP2544" t="n">
        <v>331</v>
      </c>
      <c r="AQ2544" t="n">
        <v>247</v>
      </c>
      <c r="AR2544" t="n">
        <v>37</v>
      </c>
    </row>
    <row r="2545">
      <c r="A2545" t="n">
        <v>206446</v>
      </c>
      <c r="B2545" t="s">
        <v>4036</v>
      </c>
      <c r="C2545" t="s">
        <v>1348</v>
      </c>
      <c r="D2545" t="s">
        <v>3795</v>
      </c>
      <c r="E2545" t="s">
        <v>1434</v>
      </c>
      <c r="F2545" t="s">
        <v>148</v>
      </c>
      <c r="G2545" t="s">
        <v>149</v>
      </c>
      <c r="H2545" t="s">
        <v>150</v>
      </c>
      <c r="I2545" t="s">
        <v>175</v>
      </c>
      <c r="J2545" t="s">
        <v>168</v>
      </c>
      <c r="K2545" t="s">
        <v>176</v>
      </c>
      <c r="L2545" t="s">
        <v>155</v>
      </c>
      <c r="M2545" t="s">
        <v>155</v>
      </c>
      <c r="N2545" t="n">
        <v>-81.4339</v>
      </c>
      <c r="O2545" t="n">
        <v>39.4308</v>
      </c>
      <c r="P2545" t="n">
        <v>2538</v>
      </c>
      <c r="Q2545" t="n">
        <v>2538</v>
      </c>
      <c r="R2545" t="n">
        <v>64.6</v>
      </c>
      <c r="S2545" t="n">
        <v>88.7</v>
      </c>
      <c r="T2545" t="n">
        <v>1.6</v>
      </c>
      <c r="U2545" t="n">
        <v>2.2</v>
      </c>
      <c r="V2545" t="n">
        <v>0.7</v>
      </c>
      <c r="W2545" t="n">
        <v>0.7</v>
      </c>
      <c r="X2545"/>
      <c r="Y2545"/>
      <c r="Z2545" t="n">
        <v>14</v>
      </c>
      <c r="AA2545" t="n">
        <v>218</v>
      </c>
      <c r="AB2545" t="n">
        <v>32.1</v>
      </c>
      <c r="AC2545"/>
      <c r="AD2545"/>
      <c r="AE2545"/>
      <c r="AF2545" t="n">
        <v>136</v>
      </c>
      <c r="AG2545" t="n">
        <v>27</v>
      </c>
      <c r="AH2545" t="n">
        <v>38</v>
      </c>
      <c r="AI2545" t="n">
        <v>7758</v>
      </c>
      <c r="AJ2545" t="n">
        <v>7591</v>
      </c>
      <c r="AK2545" t="n">
        <v>7981</v>
      </c>
      <c r="AL2545" t="n">
        <v>9745</v>
      </c>
      <c r="AM2545" t="n">
        <v>12956</v>
      </c>
      <c r="AN2545" t="n">
        <v>13456</v>
      </c>
      <c r="AO2545" t="n">
        <v>283</v>
      </c>
      <c r="AP2545"/>
      <c r="AQ2545"/>
      <c r="AR2545"/>
    </row>
    <row r="2546">
      <c r="A2546" t="n">
        <v>206491</v>
      </c>
      <c r="B2546" t="s">
        <v>4037</v>
      </c>
      <c r="C2546" t="s">
        <v>3837</v>
      </c>
      <c r="D2546" t="s">
        <v>3795</v>
      </c>
      <c r="E2546" t="s">
        <v>1434</v>
      </c>
      <c r="F2546" t="s">
        <v>162</v>
      </c>
      <c r="G2546" t="s">
        <v>163</v>
      </c>
      <c r="H2546" t="s">
        <v>150</v>
      </c>
      <c r="I2546" t="s">
        <v>205</v>
      </c>
      <c r="J2546" t="s">
        <v>164</v>
      </c>
      <c r="K2546" t="s">
        <v>179</v>
      </c>
      <c r="L2546" t="s">
        <v>154</v>
      </c>
      <c r="M2546" t="s">
        <v>155</v>
      </c>
      <c r="N2546" t="n">
        <v>-83.8806</v>
      </c>
      <c r="O2546" t="n">
        <v>39.7073</v>
      </c>
      <c r="P2546" t="n">
        <v>606</v>
      </c>
      <c r="Q2546" t="n">
        <v>593</v>
      </c>
      <c r="R2546" t="n">
        <v>54.5</v>
      </c>
      <c r="S2546" t="n">
        <v>0.7</v>
      </c>
      <c r="T2546" t="n">
        <v>75.4</v>
      </c>
      <c r="U2546" t="n">
        <v>0</v>
      </c>
      <c r="V2546" t="n">
        <v>0</v>
      </c>
      <c r="W2546" t="n">
        <v>0</v>
      </c>
      <c r="X2546" t="n">
        <v>70</v>
      </c>
      <c r="Y2546" t="n">
        <v>30</v>
      </c>
      <c r="Z2546" t="n">
        <v>12</v>
      </c>
      <c r="AA2546" t="n">
        <v>119</v>
      </c>
      <c r="AB2546" t="n">
        <v>16</v>
      </c>
      <c r="AC2546" t="n">
        <v>119</v>
      </c>
      <c r="AD2546" t="n">
        <v>16</v>
      </c>
      <c r="AE2546" t="n">
        <v>8.4</v>
      </c>
      <c r="AF2546" t="n">
        <v>171</v>
      </c>
      <c r="AG2546" t="n">
        <v>74</v>
      </c>
      <c r="AH2546" t="n">
        <v>94</v>
      </c>
      <c r="AI2546" t="n">
        <v>8222</v>
      </c>
      <c r="AJ2546" t="n">
        <v>5606</v>
      </c>
      <c r="AK2546" t="n">
        <v>9908</v>
      </c>
      <c r="AL2546" t="n">
        <v>10244</v>
      </c>
      <c r="AM2546" t="n">
        <v>10794</v>
      </c>
      <c r="AN2546" t="n">
        <v>13684</v>
      </c>
      <c r="AO2546"/>
      <c r="AP2546" t="n">
        <v>59</v>
      </c>
      <c r="AQ2546" t="n">
        <v>5</v>
      </c>
      <c r="AR2546"/>
    </row>
    <row r="2547">
      <c r="A2547" t="n">
        <v>206507</v>
      </c>
      <c r="B2547" t="s">
        <v>4038</v>
      </c>
      <c r="C2547" t="s">
        <v>705</v>
      </c>
      <c r="D2547" t="s">
        <v>3795</v>
      </c>
      <c r="E2547" t="s">
        <v>1434</v>
      </c>
      <c r="F2547" t="s">
        <v>162</v>
      </c>
      <c r="G2547" t="s">
        <v>163</v>
      </c>
      <c r="H2547" t="s">
        <v>150</v>
      </c>
      <c r="I2547" t="s">
        <v>175</v>
      </c>
      <c r="J2547" t="s">
        <v>164</v>
      </c>
      <c r="K2547" t="s">
        <v>179</v>
      </c>
      <c r="L2547" t="s">
        <v>155</v>
      </c>
      <c r="M2547" t="s">
        <v>155</v>
      </c>
      <c r="N2547" t="n">
        <v>-83.8183</v>
      </c>
      <c r="O2547" t="n">
        <v>39.4447</v>
      </c>
      <c r="P2547" t="n">
        <v>1128</v>
      </c>
      <c r="Q2547" t="n">
        <v>1086</v>
      </c>
      <c r="R2547" t="n">
        <v>54.7</v>
      </c>
      <c r="S2547" t="n">
        <v>75</v>
      </c>
      <c r="T2547" t="n">
        <v>11</v>
      </c>
      <c r="U2547" t="n">
        <v>3.4</v>
      </c>
      <c r="V2547" t="n">
        <v>0.6</v>
      </c>
      <c r="W2547" t="n">
        <v>1.6</v>
      </c>
      <c r="X2547" t="n">
        <v>68</v>
      </c>
      <c r="Y2547"/>
      <c r="Z2547" t="n">
        <v>12</v>
      </c>
      <c r="AA2547" t="n">
        <v>305</v>
      </c>
      <c r="AB2547" t="n">
        <v>55.1</v>
      </c>
      <c r="AC2547" t="n">
        <v>305</v>
      </c>
      <c r="AD2547" t="n">
        <v>55.1</v>
      </c>
      <c r="AE2547" t="n">
        <v>48.9</v>
      </c>
      <c r="AF2547" t="n">
        <v>317</v>
      </c>
      <c r="AG2547" t="n">
        <v>37</v>
      </c>
      <c r="AH2547" t="n">
        <v>96</v>
      </c>
      <c r="AI2547" t="n">
        <v>24915</v>
      </c>
      <c r="AJ2547" t="n">
        <v>13772</v>
      </c>
      <c r="AK2547" t="n">
        <v>18406</v>
      </c>
      <c r="AL2547" t="n">
        <v>25292</v>
      </c>
      <c r="AM2547" t="n">
        <v>26801</v>
      </c>
      <c r="AN2547" t="n">
        <v>26658</v>
      </c>
      <c r="AO2547"/>
      <c r="AP2547" t="n">
        <v>267</v>
      </c>
      <c r="AQ2547" t="n">
        <v>6</v>
      </c>
      <c r="AR2547"/>
    </row>
    <row r="2548">
      <c r="A2548" t="n">
        <v>206516</v>
      </c>
      <c r="B2548" t="s">
        <v>4039</v>
      </c>
      <c r="C2548" t="s">
        <v>3874</v>
      </c>
      <c r="D2548" t="s">
        <v>3795</v>
      </c>
      <c r="E2548" t="s">
        <v>1434</v>
      </c>
      <c r="F2548" t="s">
        <v>162</v>
      </c>
      <c r="G2548" t="s">
        <v>163</v>
      </c>
      <c r="H2548" t="s">
        <v>150</v>
      </c>
      <c r="I2548" t="s">
        <v>175</v>
      </c>
      <c r="J2548" t="s">
        <v>164</v>
      </c>
      <c r="K2548" t="s">
        <v>209</v>
      </c>
      <c r="L2548" t="s">
        <v>155</v>
      </c>
      <c r="M2548" t="s">
        <v>155</v>
      </c>
      <c r="N2548" t="n">
        <v>-83.6507</v>
      </c>
      <c r="O2548" t="n">
        <v>41.0525</v>
      </c>
      <c r="P2548" t="n">
        <v>174</v>
      </c>
      <c r="Q2548"/>
      <c r="R2548"/>
      <c r="S2548"/>
      <c r="T2548"/>
      <c r="U2548"/>
      <c r="V2548"/>
      <c r="W2548"/>
      <c r="X2548"/>
      <c r="Y2548"/>
      <c r="Z2548"/>
      <c r="AA2548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 t="n">
        <v>19</v>
      </c>
      <c r="AR2548"/>
    </row>
    <row r="2549">
      <c r="A2549" t="n">
        <v>206525</v>
      </c>
      <c r="B2549" t="s">
        <v>4040</v>
      </c>
      <c r="C2549" t="s">
        <v>1569</v>
      </c>
      <c r="D2549" t="s">
        <v>3795</v>
      </c>
      <c r="E2549" t="s">
        <v>1434</v>
      </c>
      <c r="F2549" t="s">
        <v>162</v>
      </c>
      <c r="G2549" t="s">
        <v>163</v>
      </c>
      <c r="H2549" t="s">
        <v>150</v>
      </c>
      <c r="I2549" t="s">
        <v>151</v>
      </c>
      <c r="J2549" t="s">
        <v>168</v>
      </c>
      <c r="K2549" t="s">
        <v>179</v>
      </c>
      <c r="L2549" t="s">
        <v>155</v>
      </c>
      <c r="M2549" t="s">
        <v>155</v>
      </c>
      <c r="N2549" t="n">
        <v>-83.8154</v>
      </c>
      <c r="O2549" t="n">
        <v>39.934</v>
      </c>
      <c r="P2549" t="n">
        <v>1384</v>
      </c>
      <c r="Q2549" t="n">
        <v>1313</v>
      </c>
      <c r="R2549" t="n">
        <v>52.1</v>
      </c>
      <c r="S2549" t="n">
        <v>73.2</v>
      </c>
      <c r="T2549" t="n">
        <v>10</v>
      </c>
      <c r="U2549" t="n">
        <v>5.6</v>
      </c>
      <c r="V2549" t="n">
        <v>1.3</v>
      </c>
      <c r="W2549" t="n">
        <v>0.5</v>
      </c>
      <c r="X2549" t="n">
        <v>74</v>
      </c>
      <c r="Y2549"/>
      <c r="Z2549" t="n">
        <v>12</v>
      </c>
      <c r="AA2549" t="n">
        <v>537</v>
      </c>
      <c r="AB2549" t="n">
        <v>53.8</v>
      </c>
      <c r="AC2549" t="n">
        <v>537</v>
      </c>
      <c r="AD2549" t="n">
        <v>53.8</v>
      </c>
      <c r="AE2549" t="n">
        <v>47.3</v>
      </c>
      <c r="AF2549" t="n">
        <v>405</v>
      </c>
      <c r="AG2549" t="n">
        <v>29</v>
      </c>
      <c r="AH2549" t="n">
        <v>96</v>
      </c>
      <c r="AI2549" t="n">
        <v>21457</v>
      </c>
      <c r="AJ2549" t="n">
        <v>13347</v>
      </c>
      <c r="AK2549" t="n">
        <v>14344</v>
      </c>
      <c r="AL2549" t="n">
        <v>17504</v>
      </c>
      <c r="AM2549" t="n">
        <v>22410</v>
      </c>
      <c r="AN2549" t="n">
        <v>24825</v>
      </c>
      <c r="AO2549"/>
      <c r="AP2549" t="n">
        <v>248</v>
      </c>
      <c r="AQ2549" t="n">
        <v>18</v>
      </c>
      <c r="AR2549"/>
    </row>
    <row r="2550">
      <c r="A2550" t="n">
        <v>206589</v>
      </c>
      <c r="B2550" t="s">
        <v>4041</v>
      </c>
      <c r="C2550" t="s">
        <v>3975</v>
      </c>
      <c r="D2550" t="s">
        <v>3795</v>
      </c>
      <c r="E2550" t="s">
        <v>1434</v>
      </c>
      <c r="F2550" t="s">
        <v>162</v>
      </c>
      <c r="G2550" t="s">
        <v>163</v>
      </c>
      <c r="H2550" t="s">
        <v>150</v>
      </c>
      <c r="I2550" t="s">
        <v>175</v>
      </c>
      <c r="J2550" t="s">
        <v>168</v>
      </c>
      <c r="K2550" t="s">
        <v>179</v>
      </c>
      <c r="L2550" t="s">
        <v>155</v>
      </c>
      <c r="M2550" t="s">
        <v>155</v>
      </c>
      <c r="N2550" t="n">
        <v>-81.9347</v>
      </c>
      <c r="O2550" t="n">
        <v>40.8105</v>
      </c>
      <c r="P2550" t="n">
        <v>2061</v>
      </c>
      <c r="Q2550" t="n">
        <v>2061</v>
      </c>
      <c r="R2550" t="n">
        <v>51.8</v>
      </c>
      <c r="S2550" t="n">
        <v>59.1</v>
      </c>
      <c r="T2550" t="n">
        <v>9.7</v>
      </c>
      <c r="U2550" t="n">
        <v>6</v>
      </c>
      <c r="V2550" t="n">
        <v>4</v>
      </c>
      <c r="W2550" t="n">
        <v>15.2</v>
      </c>
      <c r="X2550" t="n">
        <v>81</v>
      </c>
      <c r="Y2550"/>
      <c r="Z2550" t="n">
        <v>10</v>
      </c>
      <c r="AA2550" t="n">
        <v>571</v>
      </c>
      <c r="AB2550" t="n">
        <v>73.6</v>
      </c>
      <c r="AC2550" t="n">
        <v>571</v>
      </c>
      <c r="AD2550" t="n">
        <v>73.6</v>
      </c>
      <c r="AE2550" t="n">
        <v>70.6</v>
      </c>
      <c r="AF2550" t="n">
        <v>578</v>
      </c>
      <c r="AG2550" t="n">
        <v>20</v>
      </c>
      <c r="AH2550" t="n">
        <v>97</v>
      </c>
      <c r="AI2550" t="n">
        <v>29529</v>
      </c>
      <c r="AJ2550" t="n">
        <v>15018</v>
      </c>
      <c r="AK2550" t="n">
        <v>14787</v>
      </c>
      <c r="AL2550" t="n">
        <v>23052</v>
      </c>
      <c r="AM2550" t="n">
        <v>26899</v>
      </c>
      <c r="AN2550" t="n">
        <v>32701</v>
      </c>
      <c r="AO2550"/>
      <c r="AP2550" t="n">
        <v>395</v>
      </c>
      <c r="AQ2550"/>
      <c r="AR2550"/>
    </row>
    <row r="2551">
      <c r="A2551" t="n">
        <v>206604</v>
      </c>
      <c r="B2551" t="s">
        <v>4042</v>
      </c>
      <c r="C2551" t="s">
        <v>3864</v>
      </c>
      <c r="D2551" t="s">
        <v>3795</v>
      </c>
      <c r="E2551" t="s">
        <v>1434</v>
      </c>
      <c r="F2551" t="s">
        <v>148</v>
      </c>
      <c r="G2551" t="s">
        <v>149</v>
      </c>
      <c r="H2551" t="s">
        <v>150</v>
      </c>
      <c r="I2551" t="s">
        <v>186</v>
      </c>
      <c r="J2551" t="s">
        <v>152</v>
      </c>
      <c r="K2551" t="s">
        <v>159</v>
      </c>
      <c r="L2551" t="s">
        <v>155</v>
      </c>
      <c r="M2551" t="s">
        <v>155</v>
      </c>
      <c r="N2551" t="n">
        <v>-84.0649</v>
      </c>
      <c r="O2551" t="n">
        <v>39.7806</v>
      </c>
      <c r="P2551" t="n">
        <v>11558</v>
      </c>
      <c r="Q2551" t="n">
        <v>8256</v>
      </c>
      <c r="R2551" t="n">
        <v>55.4</v>
      </c>
      <c r="S2551" t="n">
        <v>72.3</v>
      </c>
      <c r="T2551" t="n">
        <v>11</v>
      </c>
      <c r="U2551" t="n">
        <v>4.7</v>
      </c>
      <c r="V2551" t="n">
        <v>3.5</v>
      </c>
      <c r="W2551" t="n">
        <v>2.3</v>
      </c>
      <c r="X2551" t="n">
        <v>63</v>
      </c>
      <c r="Y2551" t="n">
        <v>40</v>
      </c>
      <c r="Z2551" t="n">
        <v>15</v>
      </c>
      <c r="AA2551" t="n">
        <v>2100</v>
      </c>
      <c r="AB2551" t="n">
        <v>45.9</v>
      </c>
      <c r="AC2551" t="n">
        <v>2099</v>
      </c>
      <c r="AD2551" t="n">
        <v>45.9</v>
      </c>
      <c r="AE2551" t="n">
        <v>29.4</v>
      </c>
      <c r="AF2551" t="n">
        <v>1235</v>
      </c>
      <c r="AG2551" t="n">
        <v>33</v>
      </c>
      <c r="AH2551" t="n">
        <v>74</v>
      </c>
      <c r="AI2551" t="n">
        <v>15400</v>
      </c>
      <c r="AJ2551" t="n">
        <v>10987</v>
      </c>
      <c r="AK2551" t="n">
        <v>11722</v>
      </c>
      <c r="AL2551" t="n">
        <v>15828</v>
      </c>
      <c r="AM2551" t="n">
        <v>19191</v>
      </c>
      <c r="AN2551" t="n">
        <v>20250</v>
      </c>
      <c r="AO2551"/>
      <c r="AP2551" t="n">
        <v>1461</v>
      </c>
      <c r="AQ2551" t="n">
        <v>849</v>
      </c>
      <c r="AR2551" t="n">
        <v>155</v>
      </c>
    </row>
    <row r="2552">
      <c r="A2552" t="n">
        <v>206613</v>
      </c>
      <c r="B2552" t="s">
        <v>4043</v>
      </c>
      <c r="C2552" t="s">
        <v>4044</v>
      </c>
      <c r="D2552" t="s">
        <v>3795</v>
      </c>
      <c r="E2552" t="s">
        <v>1434</v>
      </c>
      <c r="F2552" t="s">
        <v>148</v>
      </c>
      <c r="G2552" t="s">
        <v>149</v>
      </c>
      <c r="H2552" t="s">
        <v>150</v>
      </c>
      <c r="I2552" t="s">
        <v>205</v>
      </c>
      <c r="J2552" t="s">
        <v>168</v>
      </c>
      <c r="K2552" t="s">
        <v>179</v>
      </c>
      <c r="L2552" t="s">
        <v>155</v>
      </c>
      <c r="M2552" t="s">
        <v>155</v>
      </c>
      <c r="N2552" t="n">
        <v>-84.5092</v>
      </c>
      <c r="O2552" t="n">
        <v>40.5461</v>
      </c>
      <c r="P2552" t="n">
        <v>1629</v>
      </c>
      <c r="Q2552" t="n">
        <v>1628</v>
      </c>
      <c r="R2552" t="n">
        <v>58.9</v>
      </c>
      <c r="S2552" t="n">
        <v>88.3</v>
      </c>
      <c r="T2552" t="n">
        <v>4</v>
      </c>
      <c r="U2552" t="n">
        <v>2.1</v>
      </c>
      <c r="V2552" t="n">
        <v>1.4</v>
      </c>
      <c r="W2552" t="n">
        <v>0.4</v>
      </c>
      <c r="X2552" t="n">
        <v>65</v>
      </c>
      <c r="Y2552" t="n">
        <v>41</v>
      </c>
      <c r="Z2552" t="n">
        <v>13</v>
      </c>
      <c r="AA2552" t="n">
        <v>299</v>
      </c>
      <c r="AB2552" t="n">
        <v>42.5</v>
      </c>
      <c r="AC2552" t="n">
        <v>263</v>
      </c>
      <c r="AD2552" t="n">
        <v>38.8</v>
      </c>
      <c r="AE2552" t="n">
        <v>29.3</v>
      </c>
      <c r="AF2552" t="n">
        <v>244</v>
      </c>
      <c r="AG2552" t="n">
        <v>16</v>
      </c>
      <c r="AH2552" t="n">
        <v>64</v>
      </c>
      <c r="AI2552" t="n">
        <v>12039</v>
      </c>
      <c r="AJ2552" t="n">
        <v>9751</v>
      </c>
      <c r="AK2552" t="n">
        <v>9700</v>
      </c>
      <c r="AL2552" t="n">
        <v>12021</v>
      </c>
      <c r="AM2552" t="n">
        <v>15049</v>
      </c>
      <c r="AN2552" t="n">
        <v>15676</v>
      </c>
      <c r="AO2552" t="n">
        <v>53</v>
      </c>
      <c r="AP2552" t="n">
        <v>164</v>
      </c>
      <c r="AQ2552"/>
      <c r="AR2552"/>
    </row>
    <row r="2553">
      <c r="A2553" t="n">
        <v>206622</v>
      </c>
      <c r="B2553" t="s">
        <v>4045</v>
      </c>
      <c r="C2553" t="s">
        <v>3807</v>
      </c>
      <c r="D2553" t="s">
        <v>3795</v>
      </c>
      <c r="E2553" t="s">
        <v>1434</v>
      </c>
      <c r="F2553" t="s">
        <v>162</v>
      </c>
      <c r="G2553" t="s">
        <v>163</v>
      </c>
      <c r="H2553" t="s">
        <v>150</v>
      </c>
      <c r="I2553" t="s">
        <v>151</v>
      </c>
      <c r="J2553" t="s">
        <v>152</v>
      </c>
      <c r="K2553" t="s">
        <v>159</v>
      </c>
      <c r="L2553" t="s">
        <v>155</v>
      </c>
      <c r="M2553" t="s">
        <v>155</v>
      </c>
      <c r="N2553" t="n">
        <v>-84.4746</v>
      </c>
      <c r="O2553" t="n">
        <v>39.1495</v>
      </c>
      <c r="P2553" t="n">
        <v>7011</v>
      </c>
      <c r="Q2553" t="n">
        <v>5292</v>
      </c>
      <c r="R2553" t="n">
        <v>56</v>
      </c>
      <c r="S2553" t="n">
        <v>73.3</v>
      </c>
      <c r="T2553" t="n">
        <v>11.1</v>
      </c>
      <c r="U2553" t="n">
        <v>6.1</v>
      </c>
      <c r="V2553" t="n">
        <v>2.7</v>
      </c>
      <c r="W2553" t="n">
        <v>1.2</v>
      </c>
      <c r="X2553" t="n">
        <v>83</v>
      </c>
      <c r="Y2553" t="n">
        <v>50</v>
      </c>
      <c r="Z2553" t="n">
        <v>11</v>
      </c>
      <c r="AA2553" t="n">
        <v>1234</v>
      </c>
      <c r="AB2553" t="n">
        <v>70.5</v>
      </c>
      <c r="AC2553" t="n">
        <v>1230</v>
      </c>
      <c r="AD2553" t="n">
        <v>70.5</v>
      </c>
      <c r="AE2553" t="n">
        <v>63.1</v>
      </c>
      <c r="AF2553" t="n">
        <v>1189</v>
      </c>
      <c r="AG2553" t="n">
        <v>14</v>
      </c>
      <c r="AH2553" t="n">
        <v>92</v>
      </c>
      <c r="AI2553" t="n">
        <v>31542</v>
      </c>
      <c r="AJ2553" t="n">
        <v>28499</v>
      </c>
      <c r="AK2553" t="n">
        <v>28563</v>
      </c>
      <c r="AL2553" t="n">
        <v>31527</v>
      </c>
      <c r="AM2553" t="n">
        <v>32456</v>
      </c>
      <c r="AN2553" t="n">
        <v>34548</v>
      </c>
      <c r="AO2553" t="n">
        <v>18</v>
      </c>
      <c r="AP2553" t="n">
        <v>1223</v>
      </c>
      <c r="AQ2553" t="n">
        <v>500</v>
      </c>
      <c r="AR2553" t="n">
        <v>30</v>
      </c>
    </row>
    <row r="2554">
      <c r="A2554" t="n">
        <v>206695</v>
      </c>
      <c r="B2554" t="s">
        <v>4046</v>
      </c>
      <c r="C2554" t="s">
        <v>3841</v>
      </c>
      <c r="D2554" t="s">
        <v>3795</v>
      </c>
      <c r="E2554" t="s">
        <v>1434</v>
      </c>
      <c r="F2554" t="s">
        <v>148</v>
      </c>
      <c r="G2554" t="s">
        <v>149</v>
      </c>
      <c r="H2554" t="s">
        <v>150</v>
      </c>
      <c r="I2554" t="s">
        <v>151</v>
      </c>
      <c r="J2554" t="s">
        <v>238</v>
      </c>
      <c r="K2554" t="s">
        <v>153</v>
      </c>
      <c r="L2554" t="s">
        <v>155</v>
      </c>
      <c r="M2554" t="s">
        <v>155</v>
      </c>
      <c r="N2554" t="n">
        <v>-80.6466</v>
      </c>
      <c r="O2554" t="n">
        <v>41.1049</v>
      </c>
      <c r="P2554" t="n">
        <v>12849</v>
      </c>
      <c r="Q2554" t="n">
        <v>9807</v>
      </c>
      <c r="R2554" t="n">
        <v>55.4</v>
      </c>
      <c r="S2554" t="n">
        <v>73.1</v>
      </c>
      <c r="T2554" t="n">
        <v>8.4</v>
      </c>
      <c r="U2554" t="n">
        <v>4.7</v>
      </c>
      <c r="V2554" t="n">
        <v>1.6</v>
      </c>
      <c r="W2554" t="n">
        <v>4.6</v>
      </c>
      <c r="X2554" t="n">
        <v>77</v>
      </c>
      <c r="Y2554" t="n">
        <v>42</v>
      </c>
      <c r="Z2554" t="n">
        <v>18</v>
      </c>
      <c r="AA2554" t="n">
        <v>2164</v>
      </c>
      <c r="AB2554" t="n">
        <v>52.9</v>
      </c>
      <c r="AC2554" t="n">
        <v>2124</v>
      </c>
      <c r="AD2554" t="n">
        <v>52.7</v>
      </c>
      <c r="AE2554" t="n">
        <v>32.9</v>
      </c>
      <c r="AF2554" t="n">
        <v>1573</v>
      </c>
      <c r="AG2554" t="n">
        <v>33</v>
      </c>
      <c r="AH2554" t="n">
        <v>72</v>
      </c>
      <c r="AI2554" t="n">
        <v>11740</v>
      </c>
      <c r="AJ2554" t="n">
        <v>8053</v>
      </c>
      <c r="AK2554" t="n">
        <v>9286</v>
      </c>
      <c r="AL2554" t="n">
        <v>13171</v>
      </c>
      <c r="AM2554" t="n">
        <v>15906</v>
      </c>
      <c r="AN2554" t="n">
        <v>16329</v>
      </c>
      <c r="AO2554" t="n">
        <v>98</v>
      </c>
      <c r="AP2554" t="n">
        <v>1730</v>
      </c>
      <c r="AQ2554" t="n">
        <v>837</v>
      </c>
      <c r="AR2554" t="n">
        <v>60</v>
      </c>
    </row>
    <row r="2555">
      <c r="A2555" t="n">
        <v>206817</v>
      </c>
      <c r="B2555" t="s">
        <v>4047</v>
      </c>
      <c r="C2555" t="s">
        <v>4048</v>
      </c>
      <c r="D2555" t="s">
        <v>4049</v>
      </c>
      <c r="E2555" t="s">
        <v>283</v>
      </c>
      <c r="F2555" t="s">
        <v>162</v>
      </c>
      <c r="G2555" t="s">
        <v>163</v>
      </c>
      <c r="H2555" t="s">
        <v>150</v>
      </c>
      <c r="I2555" t="s">
        <v>175</v>
      </c>
      <c r="J2555" t="s">
        <v>164</v>
      </c>
      <c r="K2555" t="s">
        <v>179</v>
      </c>
      <c r="L2555" t="s">
        <v>155</v>
      </c>
      <c r="M2555" t="s">
        <v>155</v>
      </c>
      <c r="N2555" t="n">
        <v>-95.334</v>
      </c>
      <c r="O2555" t="n">
        <v>35.7771</v>
      </c>
      <c r="P2555" t="n">
        <v>289</v>
      </c>
      <c r="Q2555" t="n">
        <v>289</v>
      </c>
      <c r="R2555" t="n">
        <v>44.6</v>
      </c>
      <c r="S2555" t="n">
        <v>22.5</v>
      </c>
      <c r="T2555" t="n">
        <v>22.5</v>
      </c>
      <c r="U2555" t="n">
        <v>4.5</v>
      </c>
      <c r="V2555" t="n">
        <v>0</v>
      </c>
      <c r="W2555" t="n">
        <v>4.5</v>
      </c>
      <c r="X2555" t="n">
        <v>31</v>
      </c>
      <c r="Y2555" t="n">
        <v>100</v>
      </c>
      <c r="Z2555" t="n">
        <v>13</v>
      </c>
      <c r="AA2555" t="n">
        <v>335</v>
      </c>
      <c r="AB2555" t="n">
        <v>2.4</v>
      </c>
      <c r="AC2555" t="n">
        <v>300</v>
      </c>
      <c r="AD2555" t="n">
        <v>1.7</v>
      </c>
      <c r="AE2555" t="n">
        <v>1</v>
      </c>
      <c r="AF2555" t="n">
        <v>106</v>
      </c>
      <c r="AG2555" t="n">
        <v>53</v>
      </c>
      <c r="AH2555" t="n">
        <v>83</v>
      </c>
      <c r="AI2555" t="n">
        <v>16970</v>
      </c>
      <c r="AJ2555" t="n">
        <v>11948</v>
      </c>
      <c r="AK2555" t="n">
        <v>9612</v>
      </c>
      <c r="AL2555" t="n">
        <v>13154</v>
      </c>
      <c r="AM2555" t="n">
        <v>15837</v>
      </c>
      <c r="AN2555" t="n">
        <v>18353</v>
      </c>
      <c r="AO2555" t="n">
        <v>7</v>
      </c>
      <c r="AP2555" t="n">
        <v>23</v>
      </c>
      <c r="AQ2555"/>
      <c r="AR2555"/>
    </row>
    <row r="2556">
      <c r="A2556" t="n">
        <v>206835</v>
      </c>
      <c r="B2556" t="s">
        <v>4050</v>
      </c>
      <c r="C2556" t="s">
        <v>4051</v>
      </c>
      <c r="D2556" t="s">
        <v>4049</v>
      </c>
      <c r="E2556" t="s">
        <v>283</v>
      </c>
      <c r="F2556" t="s">
        <v>162</v>
      </c>
      <c r="G2556" t="s">
        <v>163</v>
      </c>
      <c r="H2556" t="s">
        <v>150</v>
      </c>
      <c r="I2556" t="s">
        <v>175</v>
      </c>
      <c r="J2556" t="s">
        <v>164</v>
      </c>
      <c r="K2556" t="s">
        <v>153</v>
      </c>
      <c r="L2556" t="s">
        <v>155</v>
      </c>
      <c r="M2556" t="s">
        <v>155</v>
      </c>
      <c r="N2556" t="n">
        <v>-95.9567</v>
      </c>
      <c r="O2556" t="n">
        <v>36.7175</v>
      </c>
      <c r="P2556" t="n">
        <v>1164</v>
      </c>
      <c r="Q2556" t="n">
        <v>1015</v>
      </c>
      <c r="R2556" t="n">
        <v>47</v>
      </c>
      <c r="S2556" t="n">
        <v>54.8</v>
      </c>
      <c r="T2556" t="n">
        <v>7.5</v>
      </c>
      <c r="U2556" t="n">
        <v>8.4</v>
      </c>
      <c r="V2556" t="n">
        <v>2</v>
      </c>
      <c r="W2556" t="n">
        <v>5.4</v>
      </c>
      <c r="X2556" t="n">
        <v>49</v>
      </c>
      <c r="Y2556"/>
      <c r="Z2556" t="n">
        <v>15</v>
      </c>
      <c r="AA2556" t="n">
        <v>197</v>
      </c>
      <c r="AB2556" t="n">
        <v>28.4</v>
      </c>
      <c r="AC2556" t="n">
        <v>197</v>
      </c>
      <c r="AD2556" t="n">
        <v>28.4</v>
      </c>
      <c r="AE2556" t="n">
        <v>23.4</v>
      </c>
      <c r="AF2556" t="n">
        <v>199</v>
      </c>
      <c r="AG2556" t="n">
        <v>39</v>
      </c>
      <c r="AH2556" t="n">
        <v>88</v>
      </c>
      <c r="AI2556" t="n">
        <v>26811</v>
      </c>
      <c r="AJ2556" t="n">
        <v>24466</v>
      </c>
      <c r="AK2556" t="n">
        <v>22817</v>
      </c>
      <c r="AL2556" t="n">
        <v>25989</v>
      </c>
      <c r="AM2556" t="n">
        <v>29978</v>
      </c>
      <c r="AN2556" t="n">
        <v>30103</v>
      </c>
      <c r="AO2556" t="n">
        <v>14</v>
      </c>
      <c r="AP2556" t="n">
        <v>136</v>
      </c>
      <c r="AQ2556" t="n">
        <v>39</v>
      </c>
      <c r="AR2556"/>
    </row>
    <row r="2557">
      <c r="A2557" t="n">
        <v>206862</v>
      </c>
      <c r="B2557" t="s">
        <v>4052</v>
      </c>
      <c r="C2557" t="s">
        <v>4053</v>
      </c>
      <c r="D2557" t="s">
        <v>4049</v>
      </c>
      <c r="E2557" t="s">
        <v>283</v>
      </c>
      <c r="F2557" t="s">
        <v>162</v>
      </c>
      <c r="G2557" t="s">
        <v>163</v>
      </c>
      <c r="H2557" t="s">
        <v>150</v>
      </c>
      <c r="I2557" t="s">
        <v>186</v>
      </c>
      <c r="J2557" t="s">
        <v>168</v>
      </c>
      <c r="K2557" t="s">
        <v>153</v>
      </c>
      <c r="L2557" t="s">
        <v>155</v>
      </c>
      <c r="M2557" t="s">
        <v>155</v>
      </c>
      <c r="N2557" t="n">
        <v>-97.6295</v>
      </c>
      <c r="O2557" t="n">
        <v>35.5133</v>
      </c>
      <c r="P2557" t="n">
        <v>2744</v>
      </c>
      <c r="Q2557" t="n">
        <v>1686</v>
      </c>
      <c r="R2557" t="n">
        <v>56.3</v>
      </c>
      <c r="S2557" t="n">
        <v>52.9</v>
      </c>
      <c r="T2557" t="n">
        <v>15.5</v>
      </c>
      <c r="U2557" t="n">
        <v>16</v>
      </c>
      <c r="V2557" t="n">
        <v>1.7</v>
      </c>
      <c r="W2557" t="n">
        <v>1.4</v>
      </c>
      <c r="X2557" t="n">
        <v>92</v>
      </c>
      <c r="Y2557"/>
      <c r="Z2557" t="n">
        <v>11</v>
      </c>
      <c r="AA2557" t="n">
        <v>289</v>
      </c>
      <c r="AB2557" t="n">
        <v>48.8</v>
      </c>
      <c r="AC2557" t="n">
        <v>284</v>
      </c>
      <c r="AD2557" t="n">
        <v>36.6</v>
      </c>
      <c r="AE2557" t="n">
        <v>31</v>
      </c>
      <c r="AF2557" t="n">
        <v>257</v>
      </c>
      <c r="AG2557" t="n">
        <v>45</v>
      </c>
      <c r="AH2557" t="n">
        <v>82</v>
      </c>
      <c r="AI2557" t="n">
        <v>19825</v>
      </c>
      <c r="AJ2557" t="n">
        <v>15195</v>
      </c>
      <c r="AK2557" t="n">
        <v>15470</v>
      </c>
      <c r="AL2557" t="n">
        <v>19579</v>
      </c>
      <c r="AM2557" t="n">
        <v>23086</v>
      </c>
      <c r="AN2557" t="n">
        <v>24765</v>
      </c>
      <c r="AO2557" t="n">
        <v>18</v>
      </c>
      <c r="AP2557" t="n">
        <v>343</v>
      </c>
      <c r="AQ2557" t="n">
        <v>223</v>
      </c>
      <c r="AR2557" t="n">
        <v>47</v>
      </c>
    </row>
    <row r="2558">
      <c r="A2558" t="n">
        <v>206905</v>
      </c>
      <c r="B2558" t="s">
        <v>4054</v>
      </c>
      <c r="C2558" t="s">
        <v>3973</v>
      </c>
      <c r="D2558" t="s">
        <v>4049</v>
      </c>
      <c r="E2558" t="s">
        <v>283</v>
      </c>
      <c r="F2558" t="s">
        <v>216</v>
      </c>
      <c r="G2558" t="s">
        <v>149</v>
      </c>
      <c r="H2558" t="s">
        <v>200</v>
      </c>
      <c r="I2558" t="s">
        <v>205</v>
      </c>
      <c r="J2558" t="s">
        <v>164</v>
      </c>
      <c r="K2558"/>
      <c r="L2558" t="s">
        <v>155</v>
      </c>
      <c r="M2558" t="s">
        <v>155</v>
      </c>
      <c r="N2558" t="n">
        <v>-96.6838</v>
      </c>
      <c r="O2558" t="n">
        <v>34.7484</v>
      </c>
      <c r="P2558" t="n">
        <v>305</v>
      </c>
      <c r="Q2558" t="n">
        <v>305</v>
      </c>
      <c r="R2558" t="n">
        <v>41.6</v>
      </c>
      <c r="S2558" t="n">
        <v>49.8</v>
      </c>
      <c r="T2558" t="n">
        <v>1</v>
      </c>
      <c r="U2558" t="n">
        <v>3.6</v>
      </c>
      <c r="V2558" t="n">
        <v>0</v>
      </c>
      <c r="W2558" t="n">
        <v>0</v>
      </c>
      <c r="X2558" t="n">
        <v>100</v>
      </c>
      <c r="Y2558" t="n">
        <v>100</v>
      </c>
      <c r="Z2558" t="n">
        <v>7</v>
      </c>
      <c r="AA2558"/>
      <c r="AB2558"/>
      <c r="AC2558"/>
      <c r="AD2558"/>
      <c r="AE2558"/>
      <c r="AF2558" t="n">
        <v>42</v>
      </c>
      <c r="AG2558" t="n">
        <v>13</v>
      </c>
      <c r="AH2558" t="n">
        <v>17</v>
      </c>
      <c r="AI2558" t="n">
        <v>3130</v>
      </c>
      <c r="AJ2558" t="n">
        <v>1463</v>
      </c>
      <c r="AK2558" t="n">
        <v>8134</v>
      </c>
      <c r="AL2558"/>
      <c r="AM2558"/>
      <c r="AN2558"/>
      <c r="AO2558"/>
      <c r="AP2558"/>
      <c r="AQ2558"/>
      <c r="AR2558"/>
    </row>
    <row r="2559">
      <c r="A2559" t="n">
        <v>206914</v>
      </c>
      <c r="B2559" t="s">
        <v>4055</v>
      </c>
      <c r="C2559" t="s">
        <v>4056</v>
      </c>
      <c r="D2559" t="s">
        <v>4049</v>
      </c>
      <c r="E2559" t="s">
        <v>283</v>
      </c>
      <c r="F2559" t="s">
        <v>148</v>
      </c>
      <c r="G2559" t="s">
        <v>149</v>
      </c>
      <c r="H2559" t="s">
        <v>150</v>
      </c>
      <c r="I2559" t="s">
        <v>151</v>
      </c>
      <c r="J2559" t="s">
        <v>168</v>
      </c>
      <c r="K2559" t="s">
        <v>153</v>
      </c>
      <c r="L2559" t="s">
        <v>155</v>
      </c>
      <c r="M2559" t="s">
        <v>155</v>
      </c>
      <c r="N2559" t="n">
        <v>-98.4342</v>
      </c>
      <c r="O2559" t="n">
        <v>34.6065</v>
      </c>
      <c r="P2559" t="n">
        <v>4157</v>
      </c>
      <c r="Q2559" t="n">
        <v>3757</v>
      </c>
      <c r="R2559" t="n">
        <v>64.3</v>
      </c>
      <c r="S2559" t="n">
        <v>48.9</v>
      </c>
      <c r="T2559" t="n">
        <v>9.8</v>
      </c>
      <c r="U2559" t="n">
        <v>16.9</v>
      </c>
      <c r="V2559" t="n">
        <v>1.9</v>
      </c>
      <c r="W2559" t="n">
        <v>2.2</v>
      </c>
      <c r="X2559" t="n">
        <v>66</v>
      </c>
      <c r="Y2559" t="n">
        <v>43</v>
      </c>
      <c r="Z2559" t="n">
        <v>18</v>
      </c>
      <c r="AA2559" t="n">
        <v>622</v>
      </c>
      <c r="AB2559" t="n">
        <v>21.5</v>
      </c>
      <c r="AC2559" t="n">
        <v>325</v>
      </c>
      <c r="AD2559" t="n">
        <v>28.3</v>
      </c>
      <c r="AE2559" t="n">
        <v>16.9</v>
      </c>
      <c r="AF2559" t="n">
        <v>438</v>
      </c>
      <c r="AG2559" t="n">
        <v>41</v>
      </c>
      <c r="AH2559" t="n">
        <v>78</v>
      </c>
      <c r="AI2559" t="n">
        <v>11094</v>
      </c>
      <c r="AJ2559" t="n">
        <v>8933</v>
      </c>
      <c r="AK2559" t="n">
        <v>10017</v>
      </c>
      <c r="AL2559" t="n">
        <v>11461</v>
      </c>
      <c r="AM2559" t="n">
        <v>16411</v>
      </c>
      <c r="AN2559" t="n">
        <v>16236</v>
      </c>
      <c r="AO2559" t="n">
        <v>210</v>
      </c>
      <c r="AP2559" t="n">
        <v>402</v>
      </c>
      <c r="AQ2559" t="n">
        <v>81</v>
      </c>
      <c r="AR2559"/>
    </row>
    <row r="2560">
      <c r="A2560" t="n">
        <v>206923</v>
      </c>
      <c r="B2560" t="s">
        <v>4057</v>
      </c>
      <c r="C2560" t="s">
        <v>4058</v>
      </c>
      <c r="D2560" t="s">
        <v>4049</v>
      </c>
      <c r="E2560" t="s">
        <v>283</v>
      </c>
      <c r="F2560" t="s">
        <v>173</v>
      </c>
      <c r="G2560" t="s">
        <v>149</v>
      </c>
      <c r="H2560" t="s">
        <v>174</v>
      </c>
      <c r="I2560" t="s">
        <v>175</v>
      </c>
      <c r="J2560" t="s">
        <v>168</v>
      </c>
      <c r="K2560" t="s">
        <v>176</v>
      </c>
      <c r="L2560" t="s">
        <v>155</v>
      </c>
      <c r="M2560" t="s">
        <v>155</v>
      </c>
      <c r="N2560" t="n">
        <v>-94.634</v>
      </c>
      <c r="O2560" t="n">
        <v>35.0392</v>
      </c>
      <c r="P2560" t="n">
        <v>2242</v>
      </c>
      <c r="Q2560" t="n">
        <v>2242</v>
      </c>
      <c r="R2560" t="n">
        <v>68.2</v>
      </c>
      <c r="S2560" t="n">
        <v>47.7</v>
      </c>
      <c r="T2560" t="n">
        <v>1.6</v>
      </c>
      <c r="U2560" t="n">
        <v>8.5</v>
      </c>
      <c r="V2560" t="n">
        <v>1.1</v>
      </c>
      <c r="W2560" t="n">
        <v>0</v>
      </c>
      <c r="X2560" t="n">
        <v>58</v>
      </c>
      <c r="Y2560" t="n">
        <v>40</v>
      </c>
      <c r="Z2560" t="n">
        <v>23</v>
      </c>
      <c r="AA2560" t="n">
        <v>420</v>
      </c>
      <c r="AB2560" t="n">
        <v>41.2</v>
      </c>
      <c r="AC2560"/>
      <c r="AD2560"/>
      <c r="AE2560"/>
      <c r="AF2560" t="n">
        <v>337</v>
      </c>
      <c r="AG2560" t="n">
        <v>49</v>
      </c>
      <c r="AH2560" t="n">
        <v>88</v>
      </c>
      <c r="AI2560" t="n">
        <v>7141</v>
      </c>
      <c r="AJ2560" t="n">
        <v>6351</v>
      </c>
      <c r="AK2560" t="n">
        <v>6502</v>
      </c>
      <c r="AL2560" t="n">
        <v>7624</v>
      </c>
      <c r="AM2560" t="n">
        <v>11921</v>
      </c>
      <c r="AN2560"/>
      <c r="AO2560" t="n">
        <v>336</v>
      </c>
      <c r="AP2560"/>
      <c r="AQ2560"/>
      <c r="AR2560"/>
    </row>
    <row r="2561">
      <c r="A2561" t="n">
        <v>206932</v>
      </c>
      <c r="B2561" t="s">
        <v>4059</v>
      </c>
      <c r="C2561" t="s">
        <v>4060</v>
      </c>
      <c r="D2561" t="s">
        <v>4049</v>
      </c>
      <c r="E2561" t="s">
        <v>283</v>
      </c>
      <c r="F2561" t="s">
        <v>279</v>
      </c>
      <c r="G2561" t="s">
        <v>189</v>
      </c>
      <c r="H2561" t="s">
        <v>174</v>
      </c>
      <c r="I2561" t="s">
        <v>151</v>
      </c>
      <c r="J2561" t="s">
        <v>164</v>
      </c>
      <c r="K2561"/>
      <c r="L2561" t="s">
        <v>155</v>
      </c>
      <c r="M2561" t="s">
        <v>155</v>
      </c>
      <c r="N2561" t="n">
        <v>-97.5602</v>
      </c>
      <c r="O2561" t="n">
        <v>35.6215</v>
      </c>
      <c r="P2561" t="n">
        <v>842</v>
      </c>
      <c r="Q2561" t="n">
        <v>842</v>
      </c>
      <c r="R2561" t="n">
        <v>92</v>
      </c>
      <c r="S2561" t="n">
        <v>35.4</v>
      </c>
      <c r="T2561" t="n">
        <v>27.6</v>
      </c>
      <c r="U2561" t="n">
        <v>17.2</v>
      </c>
      <c r="V2561" t="n">
        <v>1.5</v>
      </c>
      <c r="W2561" t="n">
        <v>0.2</v>
      </c>
      <c r="X2561" t="n">
        <v>63</v>
      </c>
      <c r="Y2561" t="n">
        <v>75</v>
      </c>
      <c r="Z2561" t="n">
        <v>14</v>
      </c>
      <c r="AA2561" t="n">
        <v>88</v>
      </c>
      <c r="AB2561" t="n">
        <v>75</v>
      </c>
      <c r="AC2561"/>
      <c r="AD2561"/>
      <c r="AE2561"/>
      <c r="AF2561" t="n">
        <v>158</v>
      </c>
      <c r="AG2561" t="n">
        <v>70</v>
      </c>
      <c r="AH2561" t="n">
        <v>73</v>
      </c>
      <c r="AI2561"/>
      <c r="AJ2561"/>
      <c r="AK2561"/>
      <c r="AL2561"/>
      <c r="AM2561"/>
      <c r="AN2561"/>
      <c r="AO2561" t="n">
        <v>47</v>
      </c>
      <c r="AP2561"/>
      <c r="AQ2561"/>
      <c r="AR2561"/>
    </row>
    <row r="2562">
      <c r="A2562" t="n">
        <v>206941</v>
      </c>
      <c r="B2562" t="s">
        <v>4061</v>
      </c>
      <c r="C2562" t="s">
        <v>4062</v>
      </c>
      <c r="D2562" t="s">
        <v>4049</v>
      </c>
      <c r="E2562" t="s">
        <v>283</v>
      </c>
      <c r="F2562" t="s">
        <v>148</v>
      </c>
      <c r="G2562" t="s">
        <v>149</v>
      </c>
      <c r="H2562" t="s">
        <v>150</v>
      </c>
      <c r="I2562" t="s">
        <v>186</v>
      </c>
      <c r="J2562" t="s">
        <v>238</v>
      </c>
      <c r="K2562" t="s">
        <v>153</v>
      </c>
      <c r="L2562" t="s">
        <v>155</v>
      </c>
      <c r="M2562" t="s">
        <v>155</v>
      </c>
      <c r="N2562" t="n">
        <v>-97.4715</v>
      </c>
      <c r="O2562" t="n">
        <v>35.6552</v>
      </c>
      <c r="P2562" t="n">
        <v>14355</v>
      </c>
      <c r="Q2562" t="n">
        <v>12498</v>
      </c>
      <c r="R2562" t="n">
        <v>62.3</v>
      </c>
      <c r="S2562" t="n">
        <v>52</v>
      </c>
      <c r="T2562" t="n">
        <v>8.5</v>
      </c>
      <c r="U2562" t="n">
        <v>14.2</v>
      </c>
      <c r="V2562" t="n">
        <v>4.6</v>
      </c>
      <c r="W2562" t="n">
        <v>3.5</v>
      </c>
      <c r="X2562" t="n">
        <v>66</v>
      </c>
      <c r="Y2562" t="n">
        <v>40</v>
      </c>
      <c r="Z2562" t="n">
        <v>17</v>
      </c>
      <c r="AA2562" t="n">
        <v>2072</v>
      </c>
      <c r="AB2562" t="n">
        <v>37.5</v>
      </c>
      <c r="AC2562" t="n">
        <v>1998</v>
      </c>
      <c r="AD2562" t="n">
        <v>37.2</v>
      </c>
      <c r="AE2562" t="n">
        <v>15.2</v>
      </c>
      <c r="AF2562" t="n">
        <v>1483</v>
      </c>
      <c r="AG2562" t="n">
        <v>35</v>
      </c>
      <c r="AH2562" t="n">
        <v>70</v>
      </c>
      <c r="AI2562" t="n">
        <v>18893</v>
      </c>
      <c r="AJ2562" t="n">
        <v>16012</v>
      </c>
      <c r="AK2562" t="n">
        <v>16695</v>
      </c>
      <c r="AL2562" t="n">
        <v>20039</v>
      </c>
      <c r="AM2562" t="n">
        <v>23781</v>
      </c>
      <c r="AN2562" t="n">
        <v>24282</v>
      </c>
      <c r="AO2562" t="n">
        <v>31</v>
      </c>
      <c r="AP2562" t="n">
        <v>2045</v>
      </c>
      <c r="AQ2562" t="n">
        <v>447</v>
      </c>
      <c r="AR2562"/>
    </row>
    <row r="2563">
      <c r="A2563" t="n">
        <v>206996</v>
      </c>
      <c r="B2563" t="s">
        <v>4063</v>
      </c>
      <c r="C2563" t="s">
        <v>3004</v>
      </c>
      <c r="D2563" t="s">
        <v>4049</v>
      </c>
      <c r="E2563" t="s">
        <v>283</v>
      </c>
      <c r="F2563" t="s">
        <v>173</v>
      </c>
      <c r="G2563" t="s">
        <v>149</v>
      </c>
      <c r="H2563" t="s">
        <v>174</v>
      </c>
      <c r="I2563" t="s">
        <v>205</v>
      </c>
      <c r="J2563" t="s">
        <v>168</v>
      </c>
      <c r="K2563" t="s">
        <v>176</v>
      </c>
      <c r="L2563" t="s">
        <v>155</v>
      </c>
      <c r="M2563" t="s">
        <v>155</v>
      </c>
      <c r="N2563" t="n">
        <v>-95.3195</v>
      </c>
      <c r="O2563" t="n">
        <v>35.4929</v>
      </c>
      <c r="P2563" t="n">
        <v>2307</v>
      </c>
      <c r="Q2563" t="n">
        <v>2307</v>
      </c>
      <c r="R2563" t="n">
        <v>71.4</v>
      </c>
      <c r="S2563" t="n">
        <v>40.7</v>
      </c>
      <c r="T2563" t="n">
        <v>5.5</v>
      </c>
      <c r="U2563" t="n">
        <v>6.8</v>
      </c>
      <c r="V2563" t="n">
        <v>0.9</v>
      </c>
      <c r="W2563" t="n">
        <v>5.6</v>
      </c>
      <c r="X2563" t="n">
        <v>67</v>
      </c>
      <c r="Y2563" t="n">
        <v>54</v>
      </c>
      <c r="Z2563" t="n">
        <v>29</v>
      </c>
      <c r="AA2563" t="n">
        <v>413</v>
      </c>
      <c r="AB2563" t="n">
        <v>28.8</v>
      </c>
      <c r="AC2563"/>
      <c r="AD2563"/>
      <c r="AE2563"/>
      <c r="AF2563" t="n">
        <v>300</v>
      </c>
      <c r="AG2563" t="n">
        <v>47</v>
      </c>
      <c r="AH2563" t="n">
        <v>83</v>
      </c>
      <c r="AI2563" t="n">
        <v>11607</v>
      </c>
      <c r="AJ2563" t="n">
        <v>10907</v>
      </c>
      <c r="AK2563" t="n">
        <v>10015</v>
      </c>
      <c r="AL2563" t="n">
        <v>12545</v>
      </c>
      <c r="AM2563" t="n">
        <v>16849</v>
      </c>
      <c r="AN2563" t="n">
        <v>16075</v>
      </c>
      <c r="AO2563" t="n">
        <v>364</v>
      </c>
      <c r="AP2563"/>
      <c r="AQ2563"/>
      <c r="AR2563"/>
    </row>
    <row r="2564">
      <c r="A2564" t="n">
        <v>207041</v>
      </c>
      <c r="B2564" t="s">
        <v>4064</v>
      </c>
      <c r="C2564" t="s">
        <v>3973</v>
      </c>
      <c r="D2564" t="s">
        <v>4049</v>
      </c>
      <c r="E2564" t="s">
        <v>283</v>
      </c>
      <c r="F2564" t="s">
        <v>148</v>
      </c>
      <c r="G2564" t="s">
        <v>149</v>
      </c>
      <c r="H2564" t="s">
        <v>150</v>
      </c>
      <c r="I2564" t="s">
        <v>175</v>
      </c>
      <c r="J2564" t="s">
        <v>168</v>
      </c>
      <c r="K2564" t="s">
        <v>153</v>
      </c>
      <c r="L2564" t="s">
        <v>155</v>
      </c>
      <c r="M2564" t="s">
        <v>155</v>
      </c>
      <c r="N2564" t="n">
        <v>-96.6638</v>
      </c>
      <c r="O2564" t="n">
        <v>34.7719</v>
      </c>
      <c r="P2564" t="n">
        <v>4002</v>
      </c>
      <c r="Q2564" t="n">
        <v>3124</v>
      </c>
      <c r="R2564" t="n">
        <v>60</v>
      </c>
      <c r="S2564" t="n">
        <v>48.5</v>
      </c>
      <c r="T2564" t="n">
        <v>7.6</v>
      </c>
      <c r="U2564" t="n">
        <v>7.5</v>
      </c>
      <c r="V2564" t="n">
        <v>7.1</v>
      </c>
      <c r="W2564" t="n">
        <v>2.7</v>
      </c>
      <c r="X2564" t="n">
        <v>57</v>
      </c>
      <c r="Y2564" t="n">
        <v>40</v>
      </c>
      <c r="Z2564" t="n">
        <v>16</v>
      </c>
      <c r="AA2564" t="n">
        <v>452</v>
      </c>
      <c r="AB2564" t="n">
        <v>32.7</v>
      </c>
      <c r="AC2564" t="n">
        <v>452</v>
      </c>
      <c r="AD2564" t="n">
        <v>32.7</v>
      </c>
      <c r="AE2564" t="n">
        <v>18.8</v>
      </c>
      <c r="AF2564" t="n">
        <v>486</v>
      </c>
      <c r="AG2564" t="n">
        <v>40</v>
      </c>
      <c r="AH2564" t="n">
        <v>83</v>
      </c>
      <c r="AI2564" t="n">
        <v>9355</v>
      </c>
      <c r="AJ2564" t="n">
        <v>6438</v>
      </c>
      <c r="AK2564" t="n">
        <v>7127</v>
      </c>
      <c r="AL2564" t="n">
        <v>10162</v>
      </c>
      <c r="AM2564" t="n">
        <v>14790</v>
      </c>
      <c r="AN2564" t="n">
        <v>14395</v>
      </c>
      <c r="AO2564"/>
      <c r="AP2564" t="n">
        <v>535</v>
      </c>
      <c r="AQ2564" t="n">
        <v>257</v>
      </c>
      <c r="AR2564"/>
    </row>
    <row r="2565">
      <c r="A2565" t="n">
        <v>207050</v>
      </c>
      <c r="B2565" t="s">
        <v>4065</v>
      </c>
      <c r="C2565" t="s">
        <v>4066</v>
      </c>
      <c r="D2565" t="s">
        <v>4049</v>
      </c>
      <c r="E2565" t="s">
        <v>283</v>
      </c>
      <c r="F2565" t="s">
        <v>173</v>
      </c>
      <c r="G2565" t="s">
        <v>149</v>
      </c>
      <c r="H2565" t="s">
        <v>174</v>
      </c>
      <c r="I2565" t="s">
        <v>205</v>
      </c>
      <c r="J2565" t="s">
        <v>168</v>
      </c>
      <c r="K2565" t="s">
        <v>176</v>
      </c>
      <c r="L2565" t="s">
        <v>155</v>
      </c>
      <c r="M2565" t="s">
        <v>155</v>
      </c>
      <c r="N2565" t="n">
        <v>-95.329</v>
      </c>
      <c r="O2565" t="n">
        <v>34.9141</v>
      </c>
      <c r="P2565" t="n">
        <v>1542</v>
      </c>
      <c r="Q2565" t="n">
        <v>1542</v>
      </c>
      <c r="R2565" t="n">
        <v>67.7</v>
      </c>
      <c r="S2565" t="n">
        <v>52.3</v>
      </c>
      <c r="T2565" t="n">
        <v>4.5</v>
      </c>
      <c r="U2565" t="n">
        <v>6.5</v>
      </c>
      <c r="V2565" t="n">
        <v>1.2</v>
      </c>
      <c r="W2565" t="n">
        <v>0</v>
      </c>
      <c r="X2565" t="n">
        <v>57</v>
      </c>
      <c r="Y2565" t="n">
        <v>29</v>
      </c>
      <c r="Z2565" t="n">
        <v>16</v>
      </c>
      <c r="AA2565" t="n">
        <v>224</v>
      </c>
      <c r="AB2565" t="n">
        <v>30.4</v>
      </c>
      <c r="AC2565"/>
      <c r="AD2565"/>
      <c r="AE2565"/>
      <c r="AF2565" t="n">
        <v>231</v>
      </c>
      <c r="AG2565" t="n">
        <v>42</v>
      </c>
      <c r="AH2565" t="n">
        <v>88</v>
      </c>
      <c r="AI2565" t="n">
        <v>11521</v>
      </c>
      <c r="AJ2565" t="n">
        <v>9694</v>
      </c>
      <c r="AK2565" t="n">
        <v>10040</v>
      </c>
      <c r="AL2565" t="n">
        <v>13387</v>
      </c>
      <c r="AM2565" t="n">
        <v>15108</v>
      </c>
      <c r="AN2565" t="n">
        <v>17070</v>
      </c>
      <c r="AO2565" t="n">
        <v>210</v>
      </c>
      <c r="AP2565"/>
      <c r="AQ2565"/>
      <c r="AR2565"/>
    </row>
    <row r="2566">
      <c r="A2566" t="n">
        <v>207069</v>
      </c>
      <c r="B2566" t="s">
        <v>4067</v>
      </c>
      <c r="C2566" t="s">
        <v>4068</v>
      </c>
      <c r="D2566" t="s">
        <v>4049</v>
      </c>
      <c r="E2566" t="s">
        <v>283</v>
      </c>
      <c r="F2566" t="s">
        <v>173</v>
      </c>
      <c r="G2566" t="s">
        <v>149</v>
      </c>
      <c r="H2566" t="s">
        <v>174</v>
      </c>
      <c r="I2566" t="s">
        <v>175</v>
      </c>
      <c r="J2566" t="s">
        <v>168</v>
      </c>
      <c r="K2566" t="s">
        <v>176</v>
      </c>
      <c r="L2566" t="s">
        <v>155</v>
      </c>
      <c r="M2566" t="s">
        <v>155</v>
      </c>
      <c r="N2566" t="n">
        <v>-97.9746</v>
      </c>
      <c r="O2566" t="n">
        <v>35.5185</v>
      </c>
      <c r="P2566" t="n">
        <v>2183</v>
      </c>
      <c r="Q2566" t="n">
        <v>2183</v>
      </c>
      <c r="R2566" t="n">
        <v>63.9</v>
      </c>
      <c r="S2566" t="n">
        <v>66.6</v>
      </c>
      <c r="T2566" t="n">
        <v>3.2</v>
      </c>
      <c r="U2566" t="n">
        <v>12</v>
      </c>
      <c r="V2566" t="n">
        <v>0.8</v>
      </c>
      <c r="W2566" t="n">
        <v>0</v>
      </c>
      <c r="X2566" t="n">
        <v>56</v>
      </c>
      <c r="Y2566" t="n">
        <v>47</v>
      </c>
      <c r="Z2566" t="n">
        <v>20</v>
      </c>
      <c r="AA2566" t="n">
        <v>231</v>
      </c>
      <c r="AB2566" t="n">
        <v>34.2</v>
      </c>
      <c r="AC2566"/>
      <c r="AD2566"/>
      <c r="AE2566"/>
      <c r="AF2566" t="n">
        <v>128</v>
      </c>
      <c r="AG2566" t="n">
        <v>22</v>
      </c>
      <c r="AH2566" t="n">
        <v>82</v>
      </c>
      <c r="AI2566" t="n">
        <v>8040</v>
      </c>
      <c r="AJ2566" t="n">
        <v>4251</v>
      </c>
      <c r="AK2566" t="n">
        <v>4596</v>
      </c>
      <c r="AL2566" t="n">
        <v>10222</v>
      </c>
      <c r="AM2566"/>
      <c r="AN2566"/>
      <c r="AO2566" t="n">
        <v>160</v>
      </c>
      <c r="AP2566"/>
      <c r="AQ2566"/>
      <c r="AR2566"/>
    </row>
    <row r="2567">
      <c r="A2567" t="n">
        <v>207087</v>
      </c>
      <c r="B2567" t="s">
        <v>4069</v>
      </c>
      <c r="C2567" t="s">
        <v>4070</v>
      </c>
      <c r="D2567" t="s">
        <v>4049</v>
      </c>
      <c r="E2567" t="s">
        <v>283</v>
      </c>
      <c r="F2567" t="s">
        <v>199</v>
      </c>
      <c r="G2567" t="s">
        <v>189</v>
      </c>
      <c r="H2567" t="s">
        <v>200</v>
      </c>
      <c r="I2567" t="s">
        <v>151</v>
      </c>
      <c r="J2567" t="s">
        <v>164</v>
      </c>
      <c r="K2567"/>
      <c r="L2567" t="s">
        <v>155</v>
      </c>
      <c r="M2567" t="s">
        <v>155</v>
      </c>
      <c r="N2567" t="n">
        <v>-97.9271</v>
      </c>
      <c r="O2567" t="n">
        <v>36.3933</v>
      </c>
      <c r="P2567" t="n">
        <v>57</v>
      </c>
      <c r="Q2567" t="n">
        <v>57</v>
      </c>
      <c r="R2567" t="n">
        <v>96.5</v>
      </c>
      <c r="S2567" t="n">
        <v>59.6</v>
      </c>
      <c r="T2567" t="n">
        <v>12.3</v>
      </c>
      <c r="U2567" t="n">
        <v>21.1</v>
      </c>
      <c r="V2567" t="n">
        <v>0</v>
      </c>
      <c r="W2567" t="n">
        <v>0</v>
      </c>
      <c r="X2567" t="n">
        <v>16</v>
      </c>
      <c r="Y2567"/>
      <c r="Z2567" t="n">
        <v>12</v>
      </c>
      <c r="AA2567"/>
      <c r="AB2567"/>
      <c r="AC2567"/>
      <c r="AD2567"/>
      <c r="AE2567"/>
      <c r="AF2567" t="n">
        <v>18</v>
      </c>
      <c r="AG2567" t="n">
        <v>60</v>
      </c>
      <c r="AH2567" t="n">
        <v>67</v>
      </c>
      <c r="AI2567" t="n">
        <v>16863</v>
      </c>
      <c r="AJ2567" t="n">
        <v>16854</v>
      </c>
      <c r="AK2567"/>
      <c r="AL2567"/>
      <c r="AM2567"/>
      <c r="AN2567" t="n">
        <v>21937</v>
      </c>
      <c r="AO2567"/>
      <c r="AP2567"/>
      <c r="AQ2567"/>
      <c r="AR2567"/>
    </row>
    <row r="2568">
      <c r="A2568" t="n">
        <v>207102</v>
      </c>
      <c r="B2568" t="s">
        <v>4071</v>
      </c>
      <c r="C2568" t="s">
        <v>4056</v>
      </c>
      <c r="D2568" t="s">
        <v>4049</v>
      </c>
      <c r="E2568" t="s">
        <v>283</v>
      </c>
      <c r="F2568" t="s">
        <v>199</v>
      </c>
      <c r="G2568" t="s">
        <v>189</v>
      </c>
      <c r="H2568" t="s">
        <v>200</v>
      </c>
      <c r="I2568" t="s">
        <v>151</v>
      </c>
      <c r="J2568" t="s">
        <v>164</v>
      </c>
      <c r="K2568"/>
      <c r="L2568" t="s">
        <v>155</v>
      </c>
      <c r="M2568" t="s">
        <v>155</v>
      </c>
      <c r="N2568" t="n">
        <v>-98.4028</v>
      </c>
      <c r="O2568" t="n">
        <v>34.605</v>
      </c>
      <c r="P2568" t="n">
        <v>133</v>
      </c>
      <c r="Q2568" t="n">
        <v>133</v>
      </c>
      <c r="R2568" t="n">
        <v>73.7</v>
      </c>
      <c r="S2568" t="n">
        <v>26.3</v>
      </c>
      <c r="T2568" t="n">
        <v>24.8</v>
      </c>
      <c r="U2568" t="n">
        <v>12</v>
      </c>
      <c r="V2568" t="n">
        <v>0.8</v>
      </c>
      <c r="W2568" t="n">
        <v>0</v>
      </c>
      <c r="X2568" t="n">
        <v>50</v>
      </c>
      <c r="Y2568"/>
      <c r="Z2568" t="n">
        <v>27</v>
      </c>
      <c r="AA2568"/>
      <c r="AB2568"/>
      <c r="AC2568"/>
      <c r="AD2568"/>
      <c r="AE2568"/>
      <c r="AF2568" t="n">
        <v>47</v>
      </c>
      <c r="AG2568" t="n">
        <v>73</v>
      </c>
      <c r="AH2568" t="n">
        <v>73</v>
      </c>
      <c r="AI2568" t="n">
        <v>15247</v>
      </c>
      <c r="AJ2568" t="n">
        <v>14948</v>
      </c>
      <c r="AK2568" t="n">
        <v>17223</v>
      </c>
      <c r="AL2568"/>
      <c r="AM2568"/>
      <c r="AN2568"/>
      <c r="AO2568"/>
      <c r="AP2568"/>
      <c r="AQ2568"/>
      <c r="AR2568"/>
    </row>
    <row r="2569">
      <c r="A2569" t="n">
        <v>207157</v>
      </c>
      <c r="B2569" t="s">
        <v>4072</v>
      </c>
      <c r="C2569" t="s">
        <v>4073</v>
      </c>
      <c r="D2569" t="s">
        <v>4049</v>
      </c>
      <c r="E2569" t="s">
        <v>283</v>
      </c>
      <c r="F2569" t="s">
        <v>162</v>
      </c>
      <c r="G2569" t="s">
        <v>163</v>
      </c>
      <c r="H2569" t="s">
        <v>150</v>
      </c>
      <c r="I2569" t="s">
        <v>186</v>
      </c>
      <c r="J2569" t="s">
        <v>164</v>
      </c>
      <c r="K2569" t="s">
        <v>179</v>
      </c>
      <c r="L2569" t="s">
        <v>155</v>
      </c>
      <c r="M2569" t="s">
        <v>155</v>
      </c>
      <c r="N2569" t="n">
        <v>-97.4911</v>
      </c>
      <c r="O2569" t="n">
        <v>35.3008</v>
      </c>
      <c r="P2569" t="n">
        <v>330</v>
      </c>
      <c r="Q2569" t="n">
        <v>311</v>
      </c>
      <c r="R2569" t="n">
        <v>42.8</v>
      </c>
      <c r="S2569" t="n">
        <v>43.4</v>
      </c>
      <c r="T2569" t="n">
        <v>4.2</v>
      </c>
      <c r="U2569" t="n">
        <v>23.5</v>
      </c>
      <c r="V2569" t="n">
        <v>0</v>
      </c>
      <c r="W2569" t="n">
        <v>9.6</v>
      </c>
      <c r="X2569" t="n">
        <v>57</v>
      </c>
      <c r="Y2569" t="n">
        <v>33</v>
      </c>
      <c r="Z2569" t="n">
        <v>9</v>
      </c>
      <c r="AA2569" t="n">
        <v>73</v>
      </c>
      <c r="AB2569" t="n">
        <v>20.5</v>
      </c>
      <c r="AC2569" t="n">
        <v>65</v>
      </c>
      <c r="AD2569" t="n">
        <v>16.9</v>
      </c>
      <c r="AE2569" t="n">
        <v>4.6</v>
      </c>
      <c r="AF2569" t="n">
        <v>40</v>
      </c>
      <c r="AG2569" t="n">
        <v>39</v>
      </c>
      <c r="AH2569" t="n">
        <v>84</v>
      </c>
      <c r="AI2569" t="n">
        <v>17827</v>
      </c>
      <c r="AJ2569" t="n">
        <v>14874</v>
      </c>
      <c r="AK2569" t="n">
        <v>11041</v>
      </c>
      <c r="AL2569" t="n">
        <v>14749</v>
      </c>
      <c r="AM2569" t="n">
        <v>19657</v>
      </c>
      <c r="AN2569" t="n">
        <v>22133</v>
      </c>
      <c r="AO2569" t="n">
        <v>6</v>
      </c>
      <c r="AP2569" t="n">
        <v>49</v>
      </c>
      <c r="AQ2569" t="n">
        <v>3</v>
      </c>
      <c r="AR2569"/>
    </row>
    <row r="2570">
      <c r="A2570" t="n">
        <v>207209</v>
      </c>
      <c r="B2570" t="s">
        <v>4074</v>
      </c>
      <c r="C2570" t="s">
        <v>4075</v>
      </c>
      <c r="D2570" t="s">
        <v>4049</v>
      </c>
      <c r="E2570" t="s">
        <v>283</v>
      </c>
      <c r="F2570" t="s">
        <v>148</v>
      </c>
      <c r="G2570" t="s">
        <v>149</v>
      </c>
      <c r="H2570" t="s">
        <v>150</v>
      </c>
      <c r="I2570" t="s">
        <v>205</v>
      </c>
      <c r="J2570" t="s">
        <v>168</v>
      </c>
      <c r="K2570" t="s">
        <v>153</v>
      </c>
      <c r="L2570" t="s">
        <v>154</v>
      </c>
      <c r="M2570" t="s">
        <v>155</v>
      </c>
      <c r="N2570" t="n">
        <v>-97.2603</v>
      </c>
      <c r="O2570" t="n">
        <v>35.944</v>
      </c>
      <c r="P2570" t="n">
        <v>2102</v>
      </c>
      <c r="Q2570" t="n">
        <v>1925</v>
      </c>
      <c r="R2570" t="n">
        <v>59.8</v>
      </c>
      <c r="S2570" t="n">
        <v>5.2</v>
      </c>
      <c r="T2570" t="n">
        <v>76.4</v>
      </c>
      <c r="U2570" t="n">
        <v>3.3</v>
      </c>
      <c r="V2570" t="n">
        <v>0.5</v>
      </c>
      <c r="W2570" t="n">
        <v>1.7</v>
      </c>
      <c r="X2570" t="n">
        <v>59</v>
      </c>
      <c r="Y2570" t="n">
        <v>83</v>
      </c>
      <c r="Z2570" t="n">
        <v>16</v>
      </c>
      <c r="AA2570" t="n">
        <v>623</v>
      </c>
      <c r="AB2570" t="n">
        <v>17.5</v>
      </c>
      <c r="AC2570" t="n">
        <v>503</v>
      </c>
      <c r="AD2570" t="n">
        <v>19.5</v>
      </c>
      <c r="AE2570" t="n">
        <v>14.1</v>
      </c>
      <c r="AF2570" t="n">
        <v>544</v>
      </c>
      <c r="AG2570" t="n">
        <v>68</v>
      </c>
      <c r="AH2570" t="n">
        <v>88</v>
      </c>
      <c r="AI2570" t="n">
        <v>10589</v>
      </c>
      <c r="AJ2570" t="n">
        <v>10626</v>
      </c>
      <c r="AK2570" t="n">
        <v>11196</v>
      </c>
      <c r="AL2570" t="n">
        <v>12238</v>
      </c>
      <c r="AM2570" t="n">
        <v>12443</v>
      </c>
      <c r="AN2570" t="n">
        <v>16660</v>
      </c>
      <c r="AO2570" t="n">
        <v>82</v>
      </c>
      <c r="AP2570" t="n">
        <v>201</v>
      </c>
      <c r="AQ2570" t="n">
        <v>17</v>
      </c>
      <c r="AR2570" t="n">
        <v>13</v>
      </c>
    </row>
    <row r="2571">
      <c r="A2571" t="n">
        <v>207236</v>
      </c>
      <c r="B2571" t="s">
        <v>4076</v>
      </c>
      <c r="C2571" t="s">
        <v>4077</v>
      </c>
      <c r="D2571" t="s">
        <v>4049</v>
      </c>
      <c r="E2571" t="s">
        <v>283</v>
      </c>
      <c r="F2571" t="s">
        <v>173</v>
      </c>
      <c r="G2571" t="s">
        <v>149</v>
      </c>
      <c r="H2571" t="s">
        <v>174</v>
      </c>
      <c r="I2571" t="s">
        <v>205</v>
      </c>
      <c r="J2571" t="s">
        <v>168</v>
      </c>
      <c r="K2571" t="s">
        <v>176</v>
      </c>
      <c r="L2571" t="s">
        <v>155</v>
      </c>
      <c r="M2571" t="s">
        <v>155</v>
      </c>
      <c r="N2571" t="n">
        <v>-96.6779</v>
      </c>
      <c r="O2571" t="n">
        <v>34.2229</v>
      </c>
      <c r="P2571" t="n">
        <v>2867</v>
      </c>
      <c r="Q2571" t="n">
        <v>2867</v>
      </c>
      <c r="R2571" t="n">
        <v>70.4</v>
      </c>
      <c r="S2571" t="n">
        <v>64.1</v>
      </c>
      <c r="T2571" t="n">
        <v>1.8</v>
      </c>
      <c r="U2571" t="n">
        <v>11.6</v>
      </c>
      <c r="V2571" t="n">
        <v>0.5</v>
      </c>
      <c r="W2571" t="n">
        <v>0</v>
      </c>
      <c r="X2571" t="n">
        <v>60</v>
      </c>
      <c r="Y2571" t="n">
        <v>43</v>
      </c>
      <c r="Z2571" t="n">
        <v>16</v>
      </c>
      <c r="AA2571" t="n">
        <v>361</v>
      </c>
      <c r="AB2571" t="n">
        <v>30.5</v>
      </c>
      <c r="AC2571"/>
      <c r="AD2571"/>
      <c r="AE2571"/>
      <c r="AF2571" t="n">
        <v>154</v>
      </c>
      <c r="AG2571" t="n">
        <v>29</v>
      </c>
      <c r="AH2571" t="n">
        <v>84</v>
      </c>
      <c r="AI2571" t="n">
        <v>13412</v>
      </c>
      <c r="AJ2571" t="n">
        <v>14627</v>
      </c>
      <c r="AK2571" t="n">
        <v>15133</v>
      </c>
      <c r="AL2571" t="n">
        <v>15735</v>
      </c>
      <c r="AM2571" t="n">
        <v>14519</v>
      </c>
      <c r="AN2571" t="n">
        <v>15460</v>
      </c>
      <c r="AO2571" t="n">
        <v>376</v>
      </c>
      <c r="AP2571"/>
      <c r="AQ2571"/>
      <c r="AR2571"/>
    </row>
    <row r="2572">
      <c r="A2572" t="n">
        <v>207254</v>
      </c>
      <c r="B2572" t="s">
        <v>924</v>
      </c>
      <c r="C2572" t="s">
        <v>4078</v>
      </c>
      <c r="D2572" t="s">
        <v>4049</v>
      </c>
      <c r="E2572" t="s">
        <v>283</v>
      </c>
      <c r="F2572" t="s">
        <v>188</v>
      </c>
      <c r="G2572" t="s">
        <v>189</v>
      </c>
      <c r="H2572" t="s">
        <v>150</v>
      </c>
      <c r="I2572" t="s">
        <v>151</v>
      </c>
      <c r="J2572" t="s">
        <v>164</v>
      </c>
      <c r="K2572" t="s">
        <v>179</v>
      </c>
      <c r="L2572" t="s">
        <v>155</v>
      </c>
      <c r="M2572" t="s">
        <v>155</v>
      </c>
      <c r="N2572" t="n">
        <v>-95.8789</v>
      </c>
      <c r="O2572" t="n">
        <v>36.1766</v>
      </c>
      <c r="P2572" t="n">
        <v>987</v>
      </c>
      <c r="Q2572" t="n">
        <v>987</v>
      </c>
      <c r="R2572" t="n">
        <v>10.9</v>
      </c>
      <c r="S2572" t="n">
        <v>40.2</v>
      </c>
      <c r="T2572" t="n">
        <v>7.9</v>
      </c>
      <c r="U2572" t="n">
        <v>11.1</v>
      </c>
      <c r="V2572" t="n">
        <v>2.3</v>
      </c>
      <c r="W2572" t="n">
        <v>6.2</v>
      </c>
      <c r="X2572" t="n">
        <v>78</v>
      </c>
      <c r="Y2572"/>
      <c r="Z2572" t="n">
        <v>17</v>
      </c>
      <c r="AA2572" t="n">
        <v>382</v>
      </c>
      <c r="AB2572" t="n">
        <v>60.5</v>
      </c>
      <c r="AC2572"/>
      <c r="AD2572"/>
      <c r="AE2572"/>
      <c r="AF2572" t="n">
        <v>127</v>
      </c>
      <c r="AG2572" t="n">
        <v>13</v>
      </c>
      <c r="AH2572" t="n">
        <v>19</v>
      </c>
      <c r="AI2572" t="n">
        <v>29383</v>
      </c>
      <c r="AJ2572" t="n">
        <v>31254</v>
      </c>
      <c r="AK2572" t="n">
        <v>29247</v>
      </c>
      <c r="AL2572" t="n">
        <v>34784</v>
      </c>
      <c r="AM2572" t="n">
        <v>37463</v>
      </c>
      <c r="AN2572"/>
      <c r="AO2572" t="n">
        <v>155</v>
      </c>
      <c r="AP2572" t="n">
        <v>31</v>
      </c>
      <c r="AQ2572"/>
      <c r="AR2572"/>
    </row>
    <row r="2573">
      <c r="A2573" t="n">
        <v>207263</v>
      </c>
      <c r="B2573" t="s">
        <v>4079</v>
      </c>
      <c r="C2573" t="s">
        <v>4080</v>
      </c>
      <c r="D2573" t="s">
        <v>4049</v>
      </c>
      <c r="E2573" t="s">
        <v>283</v>
      </c>
      <c r="F2573" t="s">
        <v>148</v>
      </c>
      <c r="G2573" t="s">
        <v>149</v>
      </c>
      <c r="H2573" t="s">
        <v>150</v>
      </c>
      <c r="I2573" t="s">
        <v>175</v>
      </c>
      <c r="J2573" t="s">
        <v>152</v>
      </c>
      <c r="K2573" t="s">
        <v>153</v>
      </c>
      <c r="L2573" t="s">
        <v>155</v>
      </c>
      <c r="M2573" t="s">
        <v>155</v>
      </c>
      <c r="N2573" t="n">
        <v>-94.9672</v>
      </c>
      <c r="O2573" t="n">
        <v>35.9199</v>
      </c>
      <c r="P2573" t="n">
        <v>8097</v>
      </c>
      <c r="Q2573" t="n">
        <v>6213</v>
      </c>
      <c r="R2573" t="n">
        <v>62.4</v>
      </c>
      <c r="S2573" t="n">
        <v>45.7</v>
      </c>
      <c r="T2573" t="n">
        <v>4.6</v>
      </c>
      <c r="U2573" t="n">
        <v>7.5</v>
      </c>
      <c r="V2573" t="n">
        <v>2.5</v>
      </c>
      <c r="W2573" t="n">
        <v>1.4</v>
      </c>
      <c r="X2573" t="n">
        <v>63</v>
      </c>
      <c r="Y2573" t="n">
        <v>29</v>
      </c>
      <c r="Z2573" t="n">
        <v>17</v>
      </c>
      <c r="AA2573" t="n">
        <v>836</v>
      </c>
      <c r="AB2573" t="n">
        <v>37.2</v>
      </c>
      <c r="AC2573" t="n">
        <v>836</v>
      </c>
      <c r="AD2573" t="n">
        <v>37.2</v>
      </c>
      <c r="AE2573" t="n">
        <v>20.8</v>
      </c>
      <c r="AF2573" t="n">
        <v>686</v>
      </c>
      <c r="AG2573" t="n">
        <v>42</v>
      </c>
      <c r="AH2573" t="n">
        <v>69</v>
      </c>
      <c r="AI2573" t="n">
        <v>11153</v>
      </c>
      <c r="AJ2573" t="n">
        <v>9624</v>
      </c>
      <c r="AK2573" t="n">
        <v>9468</v>
      </c>
      <c r="AL2573" t="n">
        <v>12083</v>
      </c>
      <c r="AM2573" t="n">
        <v>16943</v>
      </c>
      <c r="AN2573" t="n">
        <v>17134</v>
      </c>
      <c r="AO2573"/>
      <c r="AP2573" t="n">
        <v>1224</v>
      </c>
      <c r="AQ2573" t="n">
        <v>444</v>
      </c>
      <c r="AR2573" t="n">
        <v>27</v>
      </c>
    </row>
    <row r="2574">
      <c r="A2574" t="n">
        <v>207281</v>
      </c>
      <c r="B2574" t="s">
        <v>4081</v>
      </c>
      <c r="C2574" t="s">
        <v>4082</v>
      </c>
      <c r="D2574" t="s">
        <v>4049</v>
      </c>
      <c r="E2574" t="s">
        <v>283</v>
      </c>
      <c r="F2574" t="s">
        <v>173</v>
      </c>
      <c r="G2574" t="s">
        <v>149</v>
      </c>
      <c r="H2574" t="s">
        <v>174</v>
      </c>
      <c r="I2574" t="s">
        <v>205</v>
      </c>
      <c r="J2574" t="s">
        <v>168</v>
      </c>
      <c r="K2574" t="s">
        <v>176</v>
      </c>
      <c r="L2574" t="s">
        <v>155</v>
      </c>
      <c r="M2574" t="s">
        <v>155</v>
      </c>
      <c r="N2574" t="n">
        <v>-97.2959</v>
      </c>
      <c r="O2574" t="n">
        <v>36.6786</v>
      </c>
      <c r="P2574" t="n">
        <v>4859</v>
      </c>
      <c r="Q2574" t="n">
        <v>4859</v>
      </c>
      <c r="R2574" t="n">
        <v>62.2</v>
      </c>
      <c r="S2574" t="n">
        <v>60.1</v>
      </c>
      <c r="T2574" t="n">
        <v>6.1</v>
      </c>
      <c r="U2574" t="n">
        <v>8.6</v>
      </c>
      <c r="V2574" t="n">
        <v>1</v>
      </c>
      <c r="W2574" t="n">
        <v>1.6</v>
      </c>
      <c r="X2574" t="n">
        <v>68</v>
      </c>
      <c r="Y2574" t="n">
        <v>42</v>
      </c>
      <c r="Z2574" t="n">
        <v>20</v>
      </c>
      <c r="AA2574" t="n">
        <v>572</v>
      </c>
      <c r="AB2574" t="n">
        <v>40.9</v>
      </c>
      <c r="AC2574"/>
      <c r="AD2574"/>
      <c r="AE2574"/>
      <c r="AF2574" t="n">
        <v>526</v>
      </c>
      <c r="AG2574" t="n">
        <v>30</v>
      </c>
      <c r="AH2574" t="n">
        <v>56</v>
      </c>
      <c r="AI2574" t="n">
        <v>7782</v>
      </c>
      <c r="AJ2574" t="n">
        <v>5902</v>
      </c>
      <c r="AK2574" t="n">
        <v>6774</v>
      </c>
      <c r="AL2574" t="n">
        <v>9451</v>
      </c>
      <c r="AM2574" t="n">
        <v>12850</v>
      </c>
      <c r="AN2574" t="n">
        <v>13100</v>
      </c>
      <c r="AO2574" t="n">
        <v>628</v>
      </c>
      <c r="AP2574"/>
      <c r="AQ2574"/>
      <c r="AR2574"/>
    </row>
    <row r="2575">
      <c r="A2575" t="n">
        <v>207290</v>
      </c>
      <c r="B2575" t="s">
        <v>4083</v>
      </c>
      <c r="C2575" t="s">
        <v>1082</v>
      </c>
      <c r="D2575" t="s">
        <v>4049</v>
      </c>
      <c r="E2575" t="s">
        <v>283</v>
      </c>
      <c r="F2575" t="s">
        <v>173</v>
      </c>
      <c r="G2575" t="s">
        <v>149</v>
      </c>
      <c r="H2575" t="s">
        <v>174</v>
      </c>
      <c r="I2575" t="s">
        <v>175</v>
      </c>
      <c r="J2575" t="s">
        <v>168</v>
      </c>
      <c r="K2575" t="s">
        <v>176</v>
      </c>
      <c r="L2575" t="s">
        <v>155</v>
      </c>
      <c r="M2575" t="s">
        <v>155</v>
      </c>
      <c r="N2575" t="n">
        <v>-94.8672</v>
      </c>
      <c r="O2575" t="n">
        <v>36.8773</v>
      </c>
      <c r="P2575" t="n">
        <v>2127</v>
      </c>
      <c r="Q2575" t="n">
        <v>2127</v>
      </c>
      <c r="R2575" t="n">
        <v>61.4</v>
      </c>
      <c r="S2575" t="n">
        <v>46.2</v>
      </c>
      <c r="T2575" t="n">
        <v>11.3</v>
      </c>
      <c r="U2575" t="n">
        <v>8</v>
      </c>
      <c r="V2575" t="n">
        <v>1</v>
      </c>
      <c r="W2575" t="n">
        <v>3.4</v>
      </c>
      <c r="X2575" t="n">
        <v>51</v>
      </c>
      <c r="Y2575" t="n">
        <v>44</v>
      </c>
      <c r="Z2575" t="n">
        <v>24</v>
      </c>
      <c r="AA2575" t="n">
        <v>530</v>
      </c>
      <c r="AB2575" t="n">
        <v>31.3</v>
      </c>
      <c r="AC2575"/>
      <c r="AD2575"/>
      <c r="AE2575"/>
      <c r="AF2575" t="n">
        <v>506</v>
      </c>
      <c r="AG2575" t="n">
        <v>52</v>
      </c>
      <c r="AH2575" t="n">
        <v>88</v>
      </c>
      <c r="AI2575" t="n">
        <v>11129</v>
      </c>
      <c r="AJ2575" t="n">
        <v>9929</v>
      </c>
      <c r="AK2575" t="n">
        <v>10318</v>
      </c>
      <c r="AL2575" t="n">
        <v>11468</v>
      </c>
      <c r="AM2575" t="n">
        <v>15217</v>
      </c>
      <c r="AN2575" t="n">
        <v>16500</v>
      </c>
      <c r="AO2575" t="n">
        <v>366</v>
      </c>
      <c r="AP2575"/>
      <c r="AQ2575"/>
      <c r="AR2575"/>
    </row>
    <row r="2576">
      <c r="A2576" t="n">
        <v>207306</v>
      </c>
      <c r="B2576" t="s">
        <v>4084</v>
      </c>
      <c r="C2576" t="s">
        <v>4085</v>
      </c>
      <c r="D2576" t="s">
        <v>4049</v>
      </c>
      <c r="E2576" t="s">
        <v>283</v>
      </c>
      <c r="F2576" t="s">
        <v>148</v>
      </c>
      <c r="G2576" t="s">
        <v>149</v>
      </c>
      <c r="H2576" t="s">
        <v>150</v>
      </c>
      <c r="I2576" t="s">
        <v>175</v>
      </c>
      <c r="J2576" t="s">
        <v>168</v>
      </c>
      <c r="K2576" t="s">
        <v>153</v>
      </c>
      <c r="L2576" t="s">
        <v>155</v>
      </c>
      <c r="M2576" t="s">
        <v>155</v>
      </c>
      <c r="N2576" t="n">
        <v>-98.6677</v>
      </c>
      <c r="O2576" t="n">
        <v>36.7967</v>
      </c>
      <c r="P2576" t="n">
        <v>2179</v>
      </c>
      <c r="Q2576" t="n">
        <v>1855</v>
      </c>
      <c r="R2576" t="n">
        <v>60.2</v>
      </c>
      <c r="S2576" t="n">
        <v>62.4</v>
      </c>
      <c r="T2576" t="n">
        <v>5.8</v>
      </c>
      <c r="U2576" t="n">
        <v>14.8</v>
      </c>
      <c r="V2576" t="n">
        <v>0.6</v>
      </c>
      <c r="W2576" t="n">
        <v>1.2</v>
      </c>
      <c r="X2576" t="n">
        <v>65</v>
      </c>
      <c r="Y2576" t="n">
        <v>50</v>
      </c>
      <c r="Z2576" t="n">
        <v>16</v>
      </c>
      <c r="AA2576" t="n">
        <v>319</v>
      </c>
      <c r="AB2576" t="n">
        <v>35.4</v>
      </c>
      <c r="AC2576" t="n">
        <v>319</v>
      </c>
      <c r="AD2576" t="n">
        <v>35.4</v>
      </c>
      <c r="AE2576" t="n">
        <v>24.5</v>
      </c>
      <c r="AF2576" t="n">
        <v>333</v>
      </c>
      <c r="AG2576" t="n">
        <v>41</v>
      </c>
      <c r="AH2576" t="n">
        <v>90</v>
      </c>
      <c r="AI2576" t="n">
        <v>12067</v>
      </c>
      <c r="AJ2576" t="n">
        <v>9050</v>
      </c>
      <c r="AK2576" t="n">
        <v>8936</v>
      </c>
      <c r="AL2576" t="n">
        <v>11315</v>
      </c>
      <c r="AM2576" t="n">
        <v>16731</v>
      </c>
      <c r="AN2576" t="n">
        <v>18614</v>
      </c>
      <c r="AO2576"/>
      <c r="AP2576" t="n">
        <v>312</v>
      </c>
      <c r="AQ2576" t="n">
        <v>53</v>
      </c>
      <c r="AR2576" t="n">
        <v>7</v>
      </c>
    </row>
    <row r="2577">
      <c r="A2577" t="n">
        <v>207315</v>
      </c>
      <c r="B2577" t="s">
        <v>4086</v>
      </c>
      <c r="C2577" t="s">
        <v>4078</v>
      </c>
      <c r="D2577" t="s">
        <v>4049</v>
      </c>
      <c r="E2577" t="s">
        <v>283</v>
      </c>
      <c r="F2577" t="s">
        <v>148</v>
      </c>
      <c r="G2577" t="s">
        <v>149</v>
      </c>
      <c r="H2577" t="s">
        <v>150</v>
      </c>
      <c r="I2577" t="s">
        <v>151</v>
      </c>
      <c r="J2577" t="s">
        <v>168</v>
      </c>
      <c r="K2577" t="s">
        <v>209</v>
      </c>
      <c r="L2577" t="s">
        <v>155</v>
      </c>
      <c r="M2577" t="s">
        <v>155</v>
      </c>
      <c r="N2577" t="n">
        <v>-96.0057</v>
      </c>
      <c r="O2577" t="n">
        <v>36.138</v>
      </c>
      <c r="P2577" t="n">
        <v>1709</v>
      </c>
      <c r="Q2577"/>
      <c r="R2577"/>
      <c r="S2577"/>
      <c r="T2577"/>
      <c r="U2577"/>
      <c r="V2577"/>
      <c r="W2577"/>
      <c r="X2577"/>
      <c r="Y2577"/>
      <c r="Z2577"/>
      <c r="AA2577"/>
      <c r="AB2577"/>
      <c r="AC2577"/>
      <c r="AD2577"/>
      <c r="AE2577"/>
      <c r="AF2577"/>
      <c r="AG2577"/>
      <c r="AH2577"/>
      <c r="AI2577"/>
      <c r="AJ2577"/>
      <c r="AK2577"/>
      <c r="AL2577"/>
      <c r="AM2577"/>
      <c r="AN2577"/>
      <c r="AO2577"/>
      <c r="AP2577"/>
      <c r="AQ2577" t="n">
        <v>280</v>
      </c>
      <c r="AR2577" t="n">
        <v>136</v>
      </c>
    </row>
    <row r="2578">
      <c r="A2578" t="n">
        <v>207324</v>
      </c>
      <c r="B2578" t="s">
        <v>4087</v>
      </c>
      <c r="C2578" t="s">
        <v>4062</v>
      </c>
      <c r="D2578" t="s">
        <v>4049</v>
      </c>
      <c r="E2578" t="s">
        <v>283</v>
      </c>
      <c r="F2578" t="s">
        <v>162</v>
      </c>
      <c r="G2578" t="s">
        <v>163</v>
      </c>
      <c r="H2578" t="s">
        <v>150</v>
      </c>
      <c r="I2578" t="s">
        <v>151</v>
      </c>
      <c r="J2578" t="s">
        <v>168</v>
      </c>
      <c r="K2578" t="s">
        <v>153</v>
      </c>
      <c r="L2578" t="s">
        <v>155</v>
      </c>
      <c r="M2578" t="s">
        <v>155</v>
      </c>
      <c r="N2578" t="n">
        <v>-97.4695</v>
      </c>
      <c r="O2578" t="n">
        <v>35.6114</v>
      </c>
      <c r="P2578" t="n">
        <v>3295</v>
      </c>
      <c r="Q2578" t="n">
        <v>2405</v>
      </c>
      <c r="R2578" t="n">
        <v>58.5</v>
      </c>
      <c r="S2578" t="n">
        <v>61.4</v>
      </c>
      <c r="T2578" t="n">
        <v>7.3</v>
      </c>
      <c r="U2578" t="n">
        <v>8.4</v>
      </c>
      <c r="V2578" t="n">
        <v>1.5</v>
      </c>
      <c r="W2578" t="n">
        <v>9.5</v>
      </c>
      <c r="X2578" t="n">
        <v>77</v>
      </c>
      <c r="Y2578" t="n">
        <v>33</v>
      </c>
      <c r="Z2578" t="n">
        <v>15</v>
      </c>
      <c r="AA2578" t="n">
        <v>513</v>
      </c>
      <c r="AB2578" t="n">
        <v>55.2</v>
      </c>
      <c r="AC2578" t="n">
        <v>513</v>
      </c>
      <c r="AD2578" t="n">
        <v>55.2</v>
      </c>
      <c r="AE2578" t="n">
        <v>43.7</v>
      </c>
      <c r="AF2578" t="n">
        <v>350</v>
      </c>
      <c r="AG2578" t="n">
        <v>30</v>
      </c>
      <c r="AH2578" t="n">
        <v>86</v>
      </c>
      <c r="AI2578" t="n">
        <v>21810</v>
      </c>
      <c r="AJ2578" t="n">
        <v>19109</v>
      </c>
      <c r="AK2578" t="n">
        <v>21651</v>
      </c>
      <c r="AL2578" t="n">
        <v>19389</v>
      </c>
      <c r="AM2578" t="n">
        <v>23256</v>
      </c>
      <c r="AN2578" t="n">
        <v>26413</v>
      </c>
      <c r="AO2578" t="n">
        <v>45</v>
      </c>
      <c r="AP2578" t="n">
        <v>340</v>
      </c>
      <c r="AQ2578" t="n">
        <v>267</v>
      </c>
      <c r="AR2578"/>
    </row>
    <row r="2579">
      <c r="A2579" t="n">
        <v>207342</v>
      </c>
      <c r="B2579" t="s">
        <v>4088</v>
      </c>
      <c r="C2579" t="s">
        <v>4060</v>
      </c>
      <c r="D2579" t="s">
        <v>4049</v>
      </c>
      <c r="E2579" t="s">
        <v>283</v>
      </c>
      <c r="F2579" t="s">
        <v>148</v>
      </c>
      <c r="G2579" t="s">
        <v>149</v>
      </c>
      <c r="H2579" t="s">
        <v>150</v>
      </c>
      <c r="I2579" t="s">
        <v>151</v>
      </c>
      <c r="J2579" t="s">
        <v>168</v>
      </c>
      <c r="K2579" t="s">
        <v>209</v>
      </c>
      <c r="L2579" t="s">
        <v>155</v>
      </c>
      <c r="M2579" t="s">
        <v>155</v>
      </c>
      <c r="N2579" t="n">
        <v>-97.4963</v>
      </c>
      <c r="O2579" t="n">
        <v>35.4793</v>
      </c>
      <c r="P2579" t="n">
        <v>3603</v>
      </c>
      <c r="Q2579" t="n">
        <v>1095</v>
      </c>
      <c r="R2579" t="n">
        <v>89</v>
      </c>
      <c r="S2579" t="n">
        <v>61</v>
      </c>
      <c r="T2579" t="n">
        <v>4.5</v>
      </c>
      <c r="U2579" t="n">
        <v>13</v>
      </c>
      <c r="V2579" t="n">
        <v>7.4</v>
      </c>
      <c r="W2579" t="n">
        <v>0.8</v>
      </c>
      <c r="X2579"/>
      <c r="Y2579"/>
      <c r="Z2579" t="n">
        <v>8</v>
      </c>
      <c r="AA2579"/>
      <c r="AB2579"/>
      <c r="AC2579"/>
      <c r="AD2579"/>
      <c r="AE2579"/>
      <c r="AF2579" t="n">
        <v>0</v>
      </c>
      <c r="AG2579" t="n">
        <v>0</v>
      </c>
      <c r="AH2579" t="n">
        <v>41</v>
      </c>
      <c r="AI2579"/>
      <c r="AJ2579"/>
      <c r="AK2579"/>
      <c r="AL2579"/>
      <c r="AM2579"/>
      <c r="AN2579"/>
      <c r="AO2579"/>
      <c r="AP2579" t="n">
        <v>497</v>
      </c>
      <c r="AQ2579" t="n">
        <v>163</v>
      </c>
      <c r="AR2579" t="n">
        <v>499</v>
      </c>
    </row>
    <row r="2580">
      <c r="A2580" t="n">
        <v>207351</v>
      </c>
      <c r="B2580" t="s">
        <v>4089</v>
      </c>
      <c r="C2580" t="s">
        <v>4090</v>
      </c>
      <c r="D2580" t="s">
        <v>4049</v>
      </c>
      <c r="E2580" t="s">
        <v>283</v>
      </c>
      <c r="F2580" t="s">
        <v>148</v>
      </c>
      <c r="G2580" t="s">
        <v>149</v>
      </c>
      <c r="H2580" t="s">
        <v>150</v>
      </c>
      <c r="I2580" t="s">
        <v>205</v>
      </c>
      <c r="J2580" t="s">
        <v>168</v>
      </c>
      <c r="K2580" t="s">
        <v>179</v>
      </c>
      <c r="L2580" t="s">
        <v>155</v>
      </c>
      <c r="M2580" t="s">
        <v>155</v>
      </c>
      <c r="N2580" t="n">
        <v>-101.6385</v>
      </c>
      <c r="O2580" t="n">
        <v>36.5945</v>
      </c>
      <c r="P2580" t="n">
        <v>1568</v>
      </c>
      <c r="Q2580" t="n">
        <v>1568</v>
      </c>
      <c r="R2580" t="n">
        <v>61.9</v>
      </c>
      <c r="S2580" t="n">
        <v>51.3</v>
      </c>
      <c r="T2580" t="n">
        <v>10.3</v>
      </c>
      <c r="U2580" t="n">
        <v>23.7</v>
      </c>
      <c r="V2580" t="n">
        <v>0.9</v>
      </c>
      <c r="W2580" t="n">
        <v>3.8</v>
      </c>
      <c r="X2580" t="n">
        <v>47</v>
      </c>
      <c r="Y2580" t="n">
        <v>33</v>
      </c>
      <c r="Z2580" t="n">
        <v>19</v>
      </c>
      <c r="AA2580" t="n">
        <v>222</v>
      </c>
      <c r="AB2580" t="n">
        <v>26.1</v>
      </c>
      <c r="AC2580" t="n">
        <v>116</v>
      </c>
      <c r="AD2580" t="n">
        <v>31</v>
      </c>
      <c r="AE2580" t="n">
        <v>19.8</v>
      </c>
      <c r="AF2580" t="n">
        <v>211</v>
      </c>
      <c r="AG2580" t="n">
        <v>44</v>
      </c>
      <c r="AH2580" t="n">
        <v>72</v>
      </c>
      <c r="AI2580" t="n">
        <v>5274</v>
      </c>
      <c r="AJ2580" t="n">
        <v>7372</v>
      </c>
      <c r="AK2580" t="n">
        <v>10224</v>
      </c>
      <c r="AL2580" t="n">
        <v>14356</v>
      </c>
      <c r="AM2580" t="n">
        <v>13933</v>
      </c>
      <c r="AN2580"/>
      <c r="AO2580" t="n">
        <v>70</v>
      </c>
      <c r="AP2580" t="n">
        <v>288</v>
      </c>
      <c r="AQ2580"/>
      <c r="AR2580"/>
    </row>
    <row r="2581">
      <c r="A2581" t="n">
        <v>207388</v>
      </c>
      <c r="B2581" t="s">
        <v>4091</v>
      </c>
      <c r="C2581" t="s">
        <v>4092</v>
      </c>
      <c r="D2581" t="s">
        <v>4049</v>
      </c>
      <c r="E2581" t="s">
        <v>283</v>
      </c>
      <c r="F2581" t="s">
        <v>148</v>
      </c>
      <c r="G2581" t="s">
        <v>149</v>
      </c>
      <c r="H2581" t="s">
        <v>150</v>
      </c>
      <c r="I2581" t="s">
        <v>175</v>
      </c>
      <c r="J2581" t="s">
        <v>158</v>
      </c>
      <c r="K2581" t="s">
        <v>159</v>
      </c>
      <c r="L2581" t="s">
        <v>155</v>
      </c>
      <c r="M2581" t="s">
        <v>155</v>
      </c>
      <c r="N2581" t="n">
        <v>-97.0697</v>
      </c>
      <c r="O2581" t="n">
        <v>36.1231</v>
      </c>
      <c r="P2581" t="n">
        <v>27951</v>
      </c>
      <c r="Q2581" t="n">
        <v>22490</v>
      </c>
      <c r="R2581" t="n">
        <v>52.1</v>
      </c>
      <c r="S2581" t="n">
        <v>66.3</v>
      </c>
      <c r="T2581" t="n">
        <v>4.3</v>
      </c>
      <c r="U2581" t="n">
        <v>9.3</v>
      </c>
      <c r="V2581" t="n">
        <v>2.2</v>
      </c>
      <c r="W2581" t="n">
        <v>2.3</v>
      </c>
      <c r="X2581" t="n">
        <v>84</v>
      </c>
      <c r="Y2581" t="n">
        <v>65</v>
      </c>
      <c r="Z2581" t="n">
        <v>18</v>
      </c>
      <c r="AA2581" t="n">
        <v>3791</v>
      </c>
      <c r="AB2581" t="n">
        <v>65.9</v>
      </c>
      <c r="AC2581" t="n">
        <v>3791</v>
      </c>
      <c r="AD2581" t="n">
        <v>65.9</v>
      </c>
      <c r="AE2581" t="n">
        <v>48.8</v>
      </c>
      <c r="AF2581" t="n">
        <v>4342</v>
      </c>
      <c r="AG2581" t="n">
        <v>26</v>
      </c>
      <c r="AH2581" t="n">
        <v>83</v>
      </c>
      <c r="AI2581" t="n">
        <v>18291</v>
      </c>
      <c r="AJ2581" t="n">
        <v>10690</v>
      </c>
      <c r="AK2581" t="n">
        <v>11606</v>
      </c>
      <c r="AL2581" t="n">
        <v>15274</v>
      </c>
      <c r="AM2581" t="n">
        <v>20860</v>
      </c>
      <c r="AN2581" t="n">
        <v>22650</v>
      </c>
      <c r="AO2581"/>
      <c r="AP2581" t="n">
        <v>4423</v>
      </c>
      <c r="AQ2581" t="n">
        <v>1038</v>
      </c>
      <c r="AR2581" t="n">
        <v>332</v>
      </c>
    </row>
    <row r="2582">
      <c r="A2582" t="n">
        <v>207397</v>
      </c>
      <c r="B2582" t="s">
        <v>4093</v>
      </c>
      <c r="C2582" t="s">
        <v>4060</v>
      </c>
      <c r="D2582" t="s">
        <v>4049</v>
      </c>
      <c r="E2582" t="s">
        <v>283</v>
      </c>
      <c r="F2582" t="s">
        <v>148</v>
      </c>
      <c r="G2582" t="s">
        <v>149</v>
      </c>
      <c r="H2582" t="s">
        <v>150</v>
      </c>
      <c r="I2582" t="s">
        <v>151</v>
      </c>
      <c r="J2582" t="s">
        <v>168</v>
      </c>
      <c r="K2582" t="s">
        <v>176</v>
      </c>
      <c r="L2582" t="s">
        <v>155</v>
      </c>
      <c r="M2582" t="s">
        <v>155</v>
      </c>
      <c r="N2582" t="n">
        <v>-97.582</v>
      </c>
      <c r="O2582" t="n">
        <v>35.475</v>
      </c>
      <c r="P2582" t="n">
        <v>6745</v>
      </c>
      <c r="Q2582" t="n">
        <v>6745</v>
      </c>
      <c r="R2582" t="n">
        <v>63.3</v>
      </c>
      <c r="S2582" t="n">
        <v>53.8</v>
      </c>
      <c r="T2582" t="n">
        <v>11.3</v>
      </c>
      <c r="U2582" t="n">
        <v>16.8</v>
      </c>
      <c r="V2582" t="n">
        <v>3</v>
      </c>
      <c r="W2582" t="n">
        <v>1.4</v>
      </c>
      <c r="X2582"/>
      <c r="Y2582"/>
      <c r="Z2582" t="n">
        <v>16</v>
      </c>
      <c r="AA2582" t="n">
        <v>492</v>
      </c>
      <c r="AB2582" t="n">
        <v>13.2</v>
      </c>
      <c r="AC2582"/>
      <c r="AD2582"/>
      <c r="AE2582"/>
      <c r="AF2582" t="n">
        <v>341</v>
      </c>
      <c r="AG2582" t="n">
        <v>30</v>
      </c>
      <c r="AH2582" t="n">
        <v>35</v>
      </c>
      <c r="AI2582" t="n">
        <v>5347</v>
      </c>
      <c r="AJ2582" t="n">
        <v>5860</v>
      </c>
      <c r="AK2582" t="n">
        <v>5905</v>
      </c>
      <c r="AL2582" t="n">
        <v>5039</v>
      </c>
      <c r="AM2582" t="n">
        <v>12096</v>
      </c>
      <c r="AN2582"/>
      <c r="AO2582" t="n">
        <v>679</v>
      </c>
      <c r="AP2582" t="n">
        <v>17</v>
      </c>
      <c r="AQ2582"/>
      <c r="AR2582"/>
    </row>
    <row r="2583">
      <c r="A2583" t="n">
        <v>207403</v>
      </c>
      <c r="B2583" t="s">
        <v>4094</v>
      </c>
      <c r="C2583" t="s">
        <v>4095</v>
      </c>
      <c r="D2583" t="s">
        <v>4049</v>
      </c>
      <c r="E2583" t="s">
        <v>283</v>
      </c>
      <c r="F2583" t="s">
        <v>162</v>
      </c>
      <c r="G2583" t="s">
        <v>163</v>
      </c>
      <c r="H2583" t="s">
        <v>150</v>
      </c>
      <c r="I2583" t="s">
        <v>175</v>
      </c>
      <c r="J2583" t="s">
        <v>168</v>
      </c>
      <c r="K2583" t="s">
        <v>153</v>
      </c>
      <c r="L2583" t="s">
        <v>155</v>
      </c>
      <c r="M2583" t="s">
        <v>155</v>
      </c>
      <c r="N2583" t="n">
        <v>-96.9325</v>
      </c>
      <c r="O2583" t="n">
        <v>35.3605</v>
      </c>
      <c r="P2583" t="n">
        <v>1500</v>
      </c>
      <c r="Q2583" t="n">
        <v>1405</v>
      </c>
      <c r="R2583" t="n">
        <v>55.2</v>
      </c>
      <c r="S2583" t="n">
        <v>64.2</v>
      </c>
      <c r="T2583" t="n">
        <v>7.2</v>
      </c>
      <c r="U2583" t="n">
        <v>1.8</v>
      </c>
      <c r="V2583" t="n">
        <v>0.9</v>
      </c>
      <c r="W2583" t="n">
        <v>0.9</v>
      </c>
      <c r="X2583" t="n">
        <v>69</v>
      </c>
      <c r="Y2583" t="n">
        <v>0</v>
      </c>
      <c r="Z2583" t="n">
        <v>15</v>
      </c>
      <c r="AA2583" t="n">
        <v>555</v>
      </c>
      <c r="AB2583" t="n">
        <v>49.7</v>
      </c>
      <c r="AC2583" t="n">
        <v>555</v>
      </c>
      <c r="AD2583" t="n">
        <v>49.7</v>
      </c>
      <c r="AE2583" t="n">
        <v>41.1</v>
      </c>
      <c r="AF2583" t="n">
        <v>366</v>
      </c>
      <c r="AG2583" t="n">
        <v>31</v>
      </c>
      <c r="AH2583" t="n">
        <v>98</v>
      </c>
      <c r="AI2583" t="n">
        <v>25099</v>
      </c>
      <c r="AJ2583" t="n">
        <v>20668</v>
      </c>
      <c r="AK2583" t="n">
        <v>18530</v>
      </c>
      <c r="AL2583" t="n">
        <v>24595</v>
      </c>
      <c r="AM2583" t="n">
        <v>24828</v>
      </c>
      <c r="AN2583" t="n">
        <v>27449</v>
      </c>
      <c r="AO2583"/>
      <c r="AP2583" t="n">
        <v>302</v>
      </c>
      <c r="AQ2583" t="n">
        <v>32</v>
      </c>
      <c r="AR2583"/>
    </row>
    <row r="2584">
      <c r="A2584" t="n">
        <v>207449</v>
      </c>
      <c r="B2584" t="s">
        <v>4096</v>
      </c>
      <c r="C2584" t="s">
        <v>4060</v>
      </c>
      <c r="D2584" t="s">
        <v>4049</v>
      </c>
      <c r="E2584" t="s">
        <v>283</v>
      </c>
      <c r="F2584" t="s">
        <v>173</v>
      </c>
      <c r="G2584" t="s">
        <v>149</v>
      </c>
      <c r="H2584" t="s">
        <v>174</v>
      </c>
      <c r="I2584" t="s">
        <v>151</v>
      </c>
      <c r="J2584" t="s">
        <v>238</v>
      </c>
      <c r="K2584" t="s">
        <v>176</v>
      </c>
      <c r="L2584" t="s">
        <v>155</v>
      </c>
      <c r="M2584" t="s">
        <v>155</v>
      </c>
      <c r="N2584" t="n">
        <v>-97.5701</v>
      </c>
      <c r="O2584" t="n">
        <v>35.3877</v>
      </c>
      <c r="P2584" t="n">
        <v>16514</v>
      </c>
      <c r="Q2584" t="n">
        <v>16514</v>
      </c>
      <c r="R2584" t="n">
        <v>64.7</v>
      </c>
      <c r="S2584" t="n">
        <v>45.4</v>
      </c>
      <c r="T2584" t="n">
        <v>10.5</v>
      </c>
      <c r="U2584" t="n">
        <v>19.8</v>
      </c>
      <c r="V2584" t="n">
        <v>5.8</v>
      </c>
      <c r="W2584" t="n">
        <v>1.4</v>
      </c>
      <c r="X2584" t="n">
        <v>56</v>
      </c>
      <c r="Y2584" t="n">
        <v>29</v>
      </c>
      <c r="Z2584" t="n">
        <v>21</v>
      </c>
      <c r="AA2584" t="n">
        <v>861</v>
      </c>
      <c r="AB2584" t="n">
        <v>21.3</v>
      </c>
      <c r="AC2584"/>
      <c r="AD2584"/>
      <c r="AE2584"/>
      <c r="AF2584" t="n">
        <v>796</v>
      </c>
      <c r="AG2584" t="n">
        <v>28</v>
      </c>
      <c r="AH2584" t="n">
        <v>54</v>
      </c>
      <c r="AI2584" t="n">
        <v>6587</v>
      </c>
      <c r="AJ2584" t="n">
        <v>4481</v>
      </c>
      <c r="AK2584" t="n">
        <v>4537</v>
      </c>
      <c r="AL2584" t="n">
        <v>5955</v>
      </c>
      <c r="AM2584" t="n">
        <v>6842</v>
      </c>
      <c r="AN2584" t="n">
        <v>11352</v>
      </c>
      <c r="AO2584" t="n">
        <v>1538</v>
      </c>
      <c r="AP2584"/>
      <c r="AQ2584"/>
      <c r="AR2584"/>
    </row>
    <row r="2585">
      <c r="A2585" t="n">
        <v>207458</v>
      </c>
      <c r="B2585" t="s">
        <v>4097</v>
      </c>
      <c r="C2585" t="s">
        <v>4060</v>
      </c>
      <c r="D2585" t="s">
        <v>4049</v>
      </c>
      <c r="E2585" t="s">
        <v>283</v>
      </c>
      <c r="F2585" t="s">
        <v>162</v>
      </c>
      <c r="G2585" t="s">
        <v>163</v>
      </c>
      <c r="H2585" t="s">
        <v>150</v>
      </c>
      <c r="I2585" t="s">
        <v>151</v>
      </c>
      <c r="J2585" t="s">
        <v>168</v>
      </c>
      <c r="K2585" t="s">
        <v>159</v>
      </c>
      <c r="L2585" t="s">
        <v>155</v>
      </c>
      <c r="M2585" t="s">
        <v>155</v>
      </c>
      <c r="N2585" t="n">
        <v>-97.5412</v>
      </c>
      <c r="O2585" t="n">
        <v>35.4953</v>
      </c>
      <c r="P2585" t="n">
        <v>2898</v>
      </c>
      <c r="Q2585" t="n">
        <v>1469</v>
      </c>
      <c r="R2585" t="n">
        <v>65.7</v>
      </c>
      <c r="S2585" t="n">
        <v>61.3</v>
      </c>
      <c r="T2585" t="n">
        <v>5.8</v>
      </c>
      <c r="U2585" t="n">
        <v>12.8</v>
      </c>
      <c r="V2585" t="n">
        <v>2.9</v>
      </c>
      <c r="W2585" t="n">
        <v>4.3</v>
      </c>
      <c r="X2585" t="n">
        <v>83</v>
      </c>
      <c r="Y2585"/>
      <c r="Z2585" t="n">
        <v>11</v>
      </c>
      <c r="AA2585" t="n">
        <v>296</v>
      </c>
      <c r="AB2585" t="n">
        <v>64.2</v>
      </c>
      <c r="AC2585" t="n">
        <v>295</v>
      </c>
      <c r="AD2585" t="n">
        <v>64.4</v>
      </c>
      <c r="AE2585" t="n">
        <v>62.4</v>
      </c>
      <c r="AF2585" t="n">
        <v>300</v>
      </c>
      <c r="AG2585" t="n">
        <v>23</v>
      </c>
      <c r="AH2585" t="n">
        <v>93</v>
      </c>
      <c r="AI2585" t="n">
        <v>23143</v>
      </c>
      <c r="AJ2585" t="n">
        <v>13408</v>
      </c>
      <c r="AK2585" t="n">
        <v>20156</v>
      </c>
      <c r="AL2585" t="n">
        <v>24574</v>
      </c>
      <c r="AM2585" t="n">
        <v>27115</v>
      </c>
      <c r="AN2585" t="n">
        <v>27694</v>
      </c>
      <c r="AO2585"/>
      <c r="AP2585" t="n">
        <v>344</v>
      </c>
      <c r="AQ2585" t="n">
        <v>270</v>
      </c>
      <c r="AR2585" t="n">
        <v>209</v>
      </c>
    </row>
    <row r="2586">
      <c r="A2586" t="n">
        <v>207500</v>
      </c>
      <c r="B2586" t="s">
        <v>4098</v>
      </c>
      <c r="C2586" t="s">
        <v>4099</v>
      </c>
      <c r="D2586" t="s">
        <v>4049</v>
      </c>
      <c r="E2586" t="s">
        <v>283</v>
      </c>
      <c r="F2586" t="s">
        <v>148</v>
      </c>
      <c r="G2586" t="s">
        <v>149</v>
      </c>
      <c r="H2586" t="s">
        <v>150</v>
      </c>
      <c r="I2586" t="s">
        <v>186</v>
      </c>
      <c r="J2586" t="s">
        <v>158</v>
      </c>
      <c r="K2586" t="s">
        <v>159</v>
      </c>
      <c r="L2586" t="s">
        <v>155</v>
      </c>
      <c r="M2586" t="s">
        <v>155</v>
      </c>
      <c r="N2586" t="n">
        <v>-97.4442</v>
      </c>
      <c r="O2586" t="n">
        <v>35.2094</v>
      </c>
      <c r="P2586" t="n">
        <v>31908</v>
      </c>
      <c r="Q2586" t="n">
        <v>23172</v>
      </c>
      <c r="R2586" t="n">
        <v>51.4</v>
      </c>
      <c r="S2586" t="n">
        <v>56.4</v>
      </c>
      <c r="T2586" t="n">
        <v>4.9</v>
      </c>
      <c r="U2586" t="n">
        <v>13.4</v>
      </c>
      <c r="V2586" t="n">
        <v>7.1</v>
      </c>
      <c r="W2586" t="n">
        <v>3.6</v>
      </c>
      <c r="X2586" t="n">
        <v>89</v>
      </c>
      <c r="Y2586" t="n">
        <v>79</v>
      </c>
      <c r="Z2586" t="n">
        <v>17</v>
      </c>
      <c r="AA2586" t="n">
        <v>3955</v>
      </c>
      <c r="AB2586" t="n">
        <v>75.3</v>
      </c>
      <c r="AC2586" t="n">
        <v>3955</v>
      </c>
      <c r="AD2586" t="n">
        <v>75.3</v>
      </c>
      <c r="AE2586" t="n">
        <v>55.6</v>
      </c>
      <c r="AF2586" t="n">
        <v>4118</v>
      </c>
      <c r="AG2586" t="n">
        <v>24</v>
      </c>
      <c r="AH2586" t="n">
        <v>83</v>
      </c>
      <c r="AI2586" t="n">
        <v>19900</v>
      </c>
      <c r="AJ2586" t="n">
        <v>12555</v>
      </c>
      <c r="AK2586" t="n">
        <v>13730</v>
      </c>
      <c r="AL2586" t="n">
        <v>17551</v>
      </c>
      <c r="AM2586" t="n">
        <v>21593</v>
      </c>
      <c r="AN2586" t="n">
        <v>23842</v>
      </c>
      <c r="AO2586"/>
      <c r="AP2586" t="n">
        <v>4344</v>
      </c>
      <c r="AQ2586" t="n">
        <v>2317</v>
      </c>
      <c r="AR2586" t="n">
        <v>376</v>
      </c>
    </row>
    <row r="2587">
      <c r="A2587" t="n">
        <v>207564</v>
      </c>
      <c r="B2587" t="s">
        <v>4100</v>
      </c>
      <c r="C2587" t="s">
        <v>4101</v>
      </c>
      <c r="D2587" t="s">
        <v>4049</v>
      </c>
      <c r="E2587" t="s">
        <v>283</v>
      </c>
      <c r="F2587" t="s">
        <v>148</v>
      </c>
      <c r="G2587" t="s">
        <v>149</v>
      </c>
      <c r="H2587" t="s">
        <v>150</v>
      </c>
      <c r="I2587" t="s">
        <v>175</v>
      </c>
      <c r="J2587" t="s">
        <v>168</v>
      </c>
      <c r="K2587" t="s">
        <v>179</v>
      </c>
      <c r="L2587" t="s">
        <v>155</v>
      </c>
      <c r="M2587" t="s">
        <v>155</v>
      </c>
      <c r="N2587" t="n">
        <v>-95.9404</v>
      </c>
      <c r="O2587" t="n">
        <v>35.6269</v>
      </c>
      <c r="P2587" t="n">
        <v>3048</v>
      </c>
      <c r="Q2587" t="n">
        <v>3048</v>
      </c>
      <c r="R2587" t="n">
        <v>35.6</v>
      </c>
      <c r="S2587" t="n">
        <v>54.3</v>
      </c>
      <c r="T2587" t="n">
        <v>4</v>
      </c>
      <c r="U2587" t="n">
        <v>8.5</v>
      </c>
      <c r="V2587" t="n">
        <v>1.1</v>
      </c>
      <c r="W2587" t="n">
        <v>0.8</v>
      </c>
      <c r="X2587"/>
      <c r="Y2587"/>
      <c r="Z2587" t="n">
        <v>17</v>
      </c>
      <c r="AA2587" t="n">
        <v>688</v>
      </c>
      <c r="AB2587" t="n">
        <v>42.2</v>
      </c>
      <c r="AC2587"/>
      <c r="AD2587"/>
      <c r="AE2587"/>
      <c r="AF2587" t="n">
        <v>592</v>
      </c>
      <c r="AG2587" t="n">
        <v>40</v>
      </c>
      <c r="AH2587" t="n">
        <v>86</v>
      </c>
      <c r="AI2587" t="n">
        <v>10889</v>
      </c>
      <c r="AJ2587" t="n">
        <v>8334</v>
      </c>
      <c r="AK2587" t="n">
        <v>9625</v>
      </c>
      <c r="AL2587" t="n">
        <v>11920</v>
      </c>
      <c r="AM2587" t="n">
        <v>16411</v>
      </c>
      <c r="AN2587" t="n">
        <v>16749</v>
      </c>
      <c r="AO2587" t="n">
        <v>665</v>
      </c>
      <c r="AP2587" t="n">
        <v>87</v>
      </c>
      <c r="AQ2587"/>
      <c r="AR2587"/>
    </row>
    <row r="2588">
      <c r="A2588" t="n">
        <v>207582</v>
      </c>
      <c r="B2588" t="s">
        <v>4102</v>
      </c>
      <c r="C2588" t="s">
        <v>4078</v>
      </c>
      <c r="D2588" t="s">
        <v>4049</v>
      </c>
      <c r="E2588" t="s">
        <v>283</v>
      </c>
      <c r="F2588" t="s">
        <v>162</v>
      </c>
      <c r="G2588" t="s">
        <v>163</v>
      </c>
      <c r="H2588" t="s">
        <v>150</v>
      </c>
      <c r="I2588" t="s">
        <v>151</v>
      </c>
      <c r="J2588" t="s">
        <v>152</v>
      </c>
      <c r="K2588" t="s">
        <v>153</v>
      </c>
      <c r="L2588" t="s">
        <v>155</v>
      </c>
      <c r="M2588" t="s">
        <v>155</v>
      </c>
      <c r="N2588" t="n">
        <v>-95.9525</v>
      </c>
      <c r="O2588" t="n">
        <v>36.0491</v>
      </c>
      <c r="P2588" t="n">
        <v>5835</v>
      </c>
      <c r="Q2588" t="n">
        <v>4914</v>
      </c>
      <c r="R2588" t="n">
        <v>58.9</v>
      </c>
      <c r="S2588" t="n">
        <v>36.1</v>
      </c>
      <c r="T2588" t="n">
        <v>12.8</v>
      </c>
      <c r="U2588" t="n">
        <v>13.2</v>
      </c>
      <c r="V2588" t="n">
        <v>3.9</v>
      </c>
      <c r="W2588" t="n">
        <v>15.4</v>
      </c>
      <c r="X2588" t="n">
        <v>81</v>
      </c>
      <c r="Y2588" t="n">
        <v>32</v>
      </c>
      <c r="Z2588" t="n">
        <v>17</v>
      </c>
      <c r="AA2588" t="n">
        <v>705</v>
      </c>
      <c r="AB2588" t="n">
        <v>53.9</v>
      </c>
      <c r="AC2588" t="n">
        <v>704</v>
      </c>
      <c r="AD2588" t="n">
        <v>54</v>
      </c>
      <c r="AE2588" t="n">
        <v>48.3</v>
      </c>
      <c r="AF2588" t="n">
        <v>617</v>
      </c>
      <c r="AG2588" t="n">
        <v>34</v>
      </c>
      <c r="AH2588" t="n">
        <v>74</v>
      </c>
      <c r="AI2588" t="n">
        <v>24347</v>
      </c>
      <c r="AJ2588" t="n">
        <v>20412</v>
      </c>
      <c r="AK2588" t="n">
        <v>18625</v>
      </c>
      <c r="AL2588" t="n">
        <v>22588</v>
      </c>
      <c r="AM2588" t="n">
        <v>26615</v>
      </c>
      <c r="AN2588" t="n">
        <v>29477</v>
      </c>
      <c r="AO2588"/>
      <c r="AP2588" t="n">
        <v>533</v>
      </c>
      <c r="AQ2588" t="n">
        <v>157</v>
      </c>
      <c r="AR2588" t="n">
        <v>9</v>
      </c>
    </row>
    <row r="2589">
      <c r="A2589" t="n">
        <v>207661</v>
      </c>
      <c r="B2589" t="s">
        <v>4103</v>
      </c>
      <c r="C2589" t="s">
        <v>4104</v>
      </c>
      <c r="D2589" t="s">
        <v>4049</v>
      </c>
      <c r="E2589" t="s">
        <v>283</v>
      </c>
      <c r="F2589" t="s">
        <v>148</v>
      </c>
      <c r="G2589" t="s">
        <v>149</v>
      </c>
      <c r="H2589" t="s">
        <v>150</v>
      </c>
      <c r="I2589" t="s">
        <v>175</v>
      </c>
      <c r="J2589" t="s">
        <v>168</v>
      </c>
      <c r="K2589" t="s">
        <v>179</v>
      </c>
      <c r="L2589" t="s">
        <v>155</v>
      </c>
      <c r="M2589" t="s">
        <v>155</v>
      </c>
      <c r="N2589" t="n">
        <v>-95.6357</v>
      </c>
      <c r="O2589" t="n">
        <v>36.3214</v>
      </c>
      <c r="P2589" t="n">
        <v>3917</v>
      </c>
      <c r="Q2589" t="n">
        <v>3775</v>
      </c>
      <c r="R2589" t="n">
        <v>58.8</v>
      </c>
      <c r="S2589" t="n">
        <v>51.3</v>
      </c>
      <c r="T2589" t="n">
        <v>3.7</v>
      </c>
      <c r="U2589" t="n">
        <v>7.7</v>
      </c>
      <c r="V2589" t="n">
        <v>2.1</v>
      </c>
      <c r="W2589" t="n">
        <v>2.8</v>
      </c>
      <c r="X2589" t="n">
        <v>64</v>
      </c>
      <c r="Y2589" t="n">
        <v>27</v>
      </c>
      <c r="Z2589" t="n">
        <v>18</v>
      </c>
      <c r="AA2589" t="n">
        <v>555</v>
      </c>
      <c r="AB2589" t="n">
        <v>25.4</v>
      </c>
      <c r="AC2589" t="n">
        <v>354</v>
      </c>
      <c r="AD2589" t="n">
        <v>30.8</v>
      </c>
      <c r="AE2589" t="n">
        <v>18.9</v>
      </c>
      <c r="AF2589" t="n">
        <v>410</v>
      </c>
      <c r="AG2589" t="n">
        <v>38</v>
      </c>
      <c r="AH2589" t="n">
        <v>64</v>
      </c>
      <c r="AI2589" t="n">
        <v>13953</v>
      </c>
      <c r="AJ2589" t="n">
        <v>11564</v>
      </c>
      <c r="AK2589" t="n">
        <v>12635</v>
      </c>
      <c r="AL2589" t="n">
        <v>13848</v>
      </c>
      <c r="AM2589" t="n">
        <v>17915</v>
      </c>
      <c r="AN2589" t="n">
        <v>19633</v>
      </c>
      <c r="AO2589" t="n">
        <v>114</v>
      </c>
      <c r="AP2589" t="n">
        <v>411</v>
      </c>
      <c r="AQ2589" t="n">
        <v>41</v>
      </c>
      <c r="AR2589"/>
    </row>
    <row r="2590">
      <c r="A2590" t="n">
        <v>207670</v>
      </c>
      <c r="B2590" t="s">
        <v>4105</v>
      </c>
      <c r="C2590" t="s">
        <v>4106</v>
      </c>
      <c r="D2590" t="s">
        <v>4049</v>
      </c>
      <c r="E2590" t="s">
        <v>283</v>
      </c>
      <c r="F2590" t="s">
        <v>173</v>
      </c>
      <c r="G2590" t="s">
        <v>149</v>
      </c>
      <c r="H2590" t="s">
        <v>174</v>
      </c>
      <c r="I2590" t="s">
        <v>186</v>
      </c>
      <c r="J2590" t="s">
        <v>152</v>
      </c>
      <c r="K2590" t="s">
        <v>176</v>
      </c>
      <c r="L2590" t="s">
        <v>155</v>
      </c>
      <c r="M2590" t="s">
        <v>155</v>
      </c>
      <c r="N2590" t="n">
        <v>-97.4141</v>
      </c>
      <c r="O2590" t="n">
        <v>35.4437</v>
      </c>
      <c r="P2590" t="n">
        <v>8809</v>
      </c>
      <c r="Q2590" t="n">
        <v>8809</v>
      </c>
      <c r="R2590" t="n">
        <v>64.2</v>
      </c>
      <c r="S2590" t="n">
        <v>49</v>
      </c>
      <c r="T2590" t="n">
        <v>13.7</v>
      </c>
      <c r="U2590" t="n">
        <v>9.5</v>
      </c>
      <c r="V2590" t="n">
        <v>2.4</v>
      </c>
      <c r="W2590" t="n">
        <v>0</v>
      </c>
      <c r="X2590" t="n">
        <v>60</v>
      </c>
      <c r="Y2590" t="n">
        <v>36</v>
      </c>
      <c r="Z2590" t="n">
        <v>21</v>
      </c>
      <c r="AA2590" t="n">
        <v>973</v>
      </c>
      <c r="AB2590" t="n">
        <v>20.8</v>
      </c>
      <c r="AC2590"/>
      <c r="AD2590"/>
      <c r="AE2590"/>
      <c r="AF2590" t="n">
        <v>754</v>
      </c>
      <c r="AG2590" t="n">
        <v>29</v>
      </c>
      <c r="AH2590" t="n">
        <v>83</v>
      </c>
      <c r="AI2590" t="n">
        <v>10867</v>
      </c>
      <c r="AJ2590" t="n">
        <v>9613</v>
      </c>
      <c r="AK2590" t="n">
        <v>10661</v>
      </c>
      <c r="AL2590" t="n">
        <v>12566</v>
      </c>
      <c r="AM2590" t="n">
        <v>14247</v>
      </c>
      <c r="AN2590" t="n">
        <v>14965</v>
      </c>
      <c r="AO2590" t="n">
        <v>706</v>
      </c>
      <c r="AP2590"/>
      <c r="AQ2590"/>
      <c r="AR2590"/>
    </row>
    <row r="2591">
      <c r="A2591" t="n">
        <v>207704</v>
      </c>
      <c r="B2591" t="s">
        <v>4107</v>
      </c>
      <c r="C2591" t="s">
        <v>4108</v>
      </c>
      <c r="D2591" t="s">
        <v>4049</v>
      </c>
      <c r="E2591" t="s">
        <v>283</v>
      </c>
      <c r="F2591" t="s">
        <v>199</v>
      </c>
      <c r="G2591" t="s">
        <v>189</v>
      </c>
      <c r="H2591" t="s">
        <v>200</v>
      </c>
      <c r="I2591" t="s">
        <v>186</v>
      </c>
      <c r="J2591" t="s">
        <v>164</v>
      </c>
      <c r="K2591"/>
      <c r="L2591" t="s">
        <v>155</v>
      </c>
      <c r="M2591" t="s">
        <v>155</v>
      </c>
      <c r="N2591" t="n">
        <v>-95.9752</v>
      </c>
      <c r="O2591" t="n">
        <v>36.0234</v>
      </c>
      <c r="P2591" t="n">
        <v>331</v>
      </c>
      <c r="Q2591" t="n">
        <v>331</v>
      </c>
      <c r="R2591" t="n">
        <v>99.4</v>
      </c>
      <c r="S2591" t="n">
        <v>43.5</v>
      </c>
      <c r="T2591" t="n">
        <v>18.7</v>
      </c>
      <c r="U2591" t="n">
        <v>15.4</v>
      </c>
      <c r="V2591" t="n">
        <v>3.9</v>
      </c>
      <c r="W2591" t="n">
        <v>0.3</v>
      </c>
      <c r="X2591" t="n">
        <v>86</v>
      </c>
      <c r="Y2591" t="n">
        <v>91</v>
      </c>
      <c r="Z2591" t="n">
        <v>10</v>
      </c>
      <c r="AA2591"/>
      <c r="AB2591"/>
      <c r="AC2591"/>
      <c r="AD2591"/>
      <c r="AE2591"/>
      <c r="AF2591" t="n">
        <v>68</v>
      </c>
      <c r="AG2591" t="n">
        <v>53</v>
      </c>
      <c r="AH2591" t="n">
        <v>53</v>
      </c>
      <c r="AI2591" t="n">
        <v>10561</v>
      </c>
      <c r="AJ2591" t="n">
        <v>10081</v>
      </c>
      <c r="AK2591" t="n">
        <v>12259</v>
      </c>
      <c r="AL2591" t="n">
        <v>12510</v>
      </c>
      <c r="AM2591" t="n">
        <v>14541</v>
      </c>
      <c r="AN2591" t="n">
        <v>14635</v>
      </c>
      <c r="AO2591"/>
      <c r="AP2591"/>
      <c r="AQ2591"/>
      <c r="AR2591"/>
    </row>
    <row r="2592">
      <c r="A2592" t="n">
        <v>207722</v>
      </c>
      <c r="B2592" t="s">
        <v>4109</v>
      </c>
      <c r="C2592" t="s">
        <v>4110</v>
      </c>
      <c r="D2592" t="s">
        <v>4049</v>
      </c>
      <c r="E2592" t="s">
        <v>283</v>
      </c>
      <c r="F2592" t="s">
        <v>148</v>
      </c>
      <c r="G2592" t="s">
        <v>149</v>
      </c>
      <c r="H2592" t="s">
        <v>150</v>
      </c>
      <c r="I2592" t="s">
        <v>175</v>
      </c>
      <c r="J2592" t="s">
        <v>164</v>
      </c>
      <c r="K2592" t="s">
        <v>179</v>
      </c>
      <c r="L2592" t="s">
        <v>155</v>
      </c>
      <c r="M2592" t="s">
        <v>155</v>
      </c>
      <c r="N2592" t="n">
        <v>-97.9564</v>
      </c>
      <c r="O2592" t="n">
        <v>35.0314</v>
      </c>
      <c r="P2592" t="n">
        <v>876</v>
      </c>
      <c r="Q2592" t="n">
        <v>876</v>
      </c>
      <c r="R2592" t="n">
        <v>63.8</v>
      </c>
      <c r="S2592" t="n">
        <v>61.5</v>
      </c>
      <c r="T2592" t="n">
        <v>4.9</v>
      </c>
      <c r="U2592" t="n">
        <v>5.5</v>
      </c>
      <c r="V2592" t="n">
        <v>0.9</v>
      </c>
      <c r="W2592" t="n">
        <v>6.7</v>
      </c>
      <c r="X2592" t="n">
        <v>71</v>
      </c>
      <c r="Y2592"/>
      <c r="Z2592" t="n">
        <v>13</v>
      </c>
      <c r="AA2592" t="n">
        <v>182</v>
      </c>
      <c r="AB2592" t="n">
        <v>36.3</v>
      </c>
      <c r="AC2592" t="n">
        <v>182</v>
      </c>
      <c r="AD2592" t="n">
        <v>36.3</v>
      </c>
      <c r="AE2592" t="n">
        <v>26.9</v>
      </c>
      <c r="AF2592" t="n">
        <v>214</v>
      </c>
      <c r="AG2592" t="n">
        <v>47</v>
      </c>
      <c r="AH2592" t="n">
        <v>89</v>
      </c>
      <c r="AI2592" t="n">
        <v>8685</v>
      </c>
      <c r="AJ2592" t="n">
        <v>6445</v>
      </c>
      <c r="AK2592" t="n">
        <v>4105</v>
      </c>
      <c r="AL2592" t="n">
        <v>9684</v>
      </c>
      <c r="AM2592" t="n">
        <v>13794</v>
      </c>
      <c r="AN2592" t="n">
        <v>14515</v>
      </c>
      <c r="AO2592"/>
      <c r="AP2592" t="n">
        <v>161</v>
      </c>
      <c r="AQ2592"/>
      <c r="AR2592"/>
    </row>
    <row r="2593">
      <c r="A2593" t="n">
        <v>207740</v>
      </c>
      <c r="B2593" t="s">
        <v>4111</v>
      </c>
      <c r="C2593" t="s">
        <v>4112</v>
      </c>
      <c r="D2593" t="s">
        <v>4049</v>
      </c>
      <c r="E2593" t="s">
        <v>283</v>
      </c>
      <c r="F2593" t="s">
        <v>173</v>
      </c>
      <c r="G2593" t="s">
        <v>149</v>
      </c>
      <c r="H2593" t="s">
        <v>174</v>
      </c>
      <c r="I2593" t="s">
        <v>175</v>
      </c>
      <c r="J2593" t="s">
        <v>168</v>
      </c>
      <c r="K2593" t="s">
        <v>176</v>
      </c>
      <c r="L2593" t="s">
        <v>155</v>
      </c>
      <c r="M2593" t="s">
        <v>155</v>
      </c>
      <c r="N2593" t="n">
        <v>-96.7049</v>
      </c>
      <c r="O2593" t="n">
        <v>35.2495</v>
      </c>
      <c r="P2593" t="n">
        <v>1955</v>
      </c>
      <c r="Q2593" t="n">
        <v>1955</v>
      </c>
      <c r="R2593" t="n">
        <v>68.7</v>
      </c>
      <c r="S2593" t="n">
        <v>55.2</v>
      </c>
      <c r="T2593" t="n">
        <v>4.6</v>
      </c>
      <c r="U2593" t="n">
        <v>6.8</v>
      </c>
      <c r="V2593" t="n">
        <v>0.8</v>
      </c>
      <c r="W2593" t="n">
        <v>1.3</v>
      </c>
      <c r="X2593" t="n">
        <v>63</v>
      </c>
      <c r="Y2593" t="n">
        <v>67</v>
      </c>
      <c r="Z2593" t="n">
        <v>19</v>
      </c>
      <c r="AA2593" t="n">
        <v>190</v>
      </c>
      <c r="AB2593" t="n">
        <v>28.9</v>
      </c>
      <c r="AC2593"/>
      <c r="AD2593"/>
      <c r="AE2593"/>
      <c r="AF2593" t="n">
        <v>279</v>
      </c>
      <c r="AG2593" t="n">
        <v>36</v>
      </c>
      <c r="AH2593" t="n">
        <v>79</v>
      </c>
      <c r="AI2593" t="n">
        <v>15252</v>
      </c>
      <c r="AJ2593" t="n">
        <v>14105</v>
      </c>
      <c r="AK2593" t="n">
        <v>12823</v>
      </c>
      <c r="AL2593" t="n">
        <v>15777</v>
      </c>
      <c r="AM2593" t="n">
        <v>20371</v>
      </c>
      <c r="AN2593" t="n">
        <v>21657</v>
      </c>
      <c r="AO2593" t="n">
        <v>303</v>
      </c>
      <c r="AP2593"/>
      <c r="AQ2593"/>
      <c r="AR2593"/>
    </row>
    <row r="2594">
      <c r="A2594" t="n">
        <v>207786</v>
      </c>
      <c r="B2594" t="s">
        <v>4113</v>
      </c>
      <c r="C2594" t="s">
        <v>4114</v>
      </c>
      <c r="D2594" t="s">
        <v>4049</v>
      </c>
      <c r="E2594" t="s">
        <v>283</v>
      </c>
      <c r="F2594" t="s">
        <v>199</v>
      </c>
      <c r="G2594" t="s">
        <v>189</v>
      </c>
      <c r="H2594" t="s">
        <v>200</v>
      </c>
      <c r="I2594" t="s">
        <v>175</v>
      </c>
      <c r="J2594" t="s">
        <v>164</v>
      </c>
      <c r="K2594"/>
      <c r="L2594" t="s">
        <v>155</v>
      </c>
      <c r="M2594" t="s">
        <v>155</v>
      </c>
      <c r="N2594" t="n">
        <v>-96.3772</v>
      </c>
      <c r="O2594" t="n">
        <v>33.9912</v>
      </c>
      <c r="P2594" t="n">
        <v>25</v>
      </c>
      <c r="Q2594" t="n">
        <v>25</v>
      </c>
      <c r="R2594" t="n">
        <v>96</v>
      </c>
      <c r="S2594" t="n">
        <v>72</v>
      </c>
      <c r="T2594" t="n">
        <v>0</v>
      </c>
      <c r="U2594" t="n">
        <v>8</v>
      </c>
      <c r="V2594" t="n">
        <v>0</v>
      </c>
      <c r="W2594" t="n">
        <v>0</v>
      </c>
      <c r="X2594" t="n">
        <v>90</v>
      </c>
      <c r="Y2594"/>
      <c r="Z2594" t="n">
        <v>24</v>
      </c>
      <c r="AA2594"/>
      <c r="AB2594"/>
      <c r="AC2594"/>
      <c r="AD2594"/>
      <c r="AE2594"/>
      <c r="AF2594" t="n">
        <v>25</v>
      </c>
      <c r="AG2594" t="n">
        <v>80</v>
      </c>
      <c r="AH2594" t="n">
        <v>80</v>
      </c>
      <c r="AI2594" t="n">
        <v>2350</v>
      </c>
      <c r="AJ2594" t="n">
        <v>2039</v>
      </c>
      <c r="AK2594" t="n">
        <v>5150</v>
      </c>
      <c r="AL2594"/>
      <c r="AM2594"/>
      <c r="AN2594"/>
      <c r="AO2594"/>
      <c r="AP2594"/>
      <c r="AQ2594"/>
      <c r="AR2594"/>
    </row>
    <row r="2595">
      <c r="A2595" t="n">
        <v>207847</v>
      </c>
      <c r="B2595" t="s">
        <v>4115</v>
      </c>
      <c r="C2595" t="s">
        <v>4114</v>
      </c>
      <c r="D2595" t="s">
        <v>4049</v>
      </c>
      <c r="E2595" t="s">
        <v>283</v>
      </c>
      <c r="F2595" t="s">
        <v>148</v>
      </c>
      <c r="G2595" t="s">
        <v>149</v>
      </c>
      <c r="H2595" t="s">
        <v>150</v>
      </c>
      <c r="I2595" t="s">
        <v>175</v>
      </c>
      <c r="J2595" t="s">
        <v>152</v>
      </c>
      <c r="K2595" t="s">
        <v>153</v>
      </c>
      <c r="L2595" t="s">
        <v>155</v>
      </c>
      <c r="M2595" t="s">
        <v>155</v>
      </c>
      <c r="N2595" t="n">
        <v>-96.3769</v>
      </c>
      <c r="O2595" t="n">
        <v>34.0068</v>
      </c>
      <c r="P2595" t="n">
        <v>7152</v>
      </c>
      <c r="Q2595" t="n">
        <v>3523</v>
      </c>
      <c r="R2595" t="n">
        <v>57.5</v>
      </c>
      <c r="S2595" t="n">
        <v>51.5</v>
      </c>
      <c r="T2595" t="n">
        <v>4.7</v>
      </c>
      <c r="U2595" t="n">
        <v>8.4</v>
      </c>
      <c r="V2595" t="n">
        <v>0.7</v>
      </c>
      <c r="W2595" t="n">
        <v>1.8</v>
      </c>
      <c r="X2595" t="n">
        <v>71</v>
      </c>
      <c r="Y2595" t="n">
        <v>30</v>
      </c>
      <c r="Z2595" t="n">
        <v>22</v>
      </c>
      <c r="AA2595" t="n">
        <v>513</v>
      </c>
      <c r="AB2595" t="n">
        <v>33.3</v>
      </c>
      <c r="AC2595" t="n">
        <v>513</v>
      </c>
      <c r="AD2595" t="n">
        <v>33.3</v>
      </c>
      <c r="AE2595" t="n">
        <v>21.4</v>
      </c>
      <c r="AF2595" t="n">
        <v>346</v>
      </c>
      <c r="AG2595" t="n">
        <v>40</v>
      </c>
      <c r="AH2595" t="n">
        <v>80</v>
      </c>
      <c r="AI2595" t="n">
        <v>8064</v>
      </c>
      <c r="AJ2595" t="n">
        <v>6043</v>
      </c>
      <c r="AK2595" t="n">
        <v>5189</v>
      </c>
      <c r="AL2595" t="n">
        <v>7686</v>
      </c>
      <c r="AM2595" t="n">
        <v>9962</v>
      </c>
      <c r="AN2595"/>
      <c r="AO2595"/>
      <c r="AP2595" t="n">
        <v>547</v>
      </c>
      <c r="AQ2595" t="n">
        <v>1196</v>
      </c>
      <c r="AR2595"/>
    </row>
    <row r="2596">
      <c r="A2596" t="n">
        <v>207856</v>
      </c>
      <c r="B2596" t="s">
        <v>4116</v>
      </c>
      <c r="C2596" t="s">
        <v>4053</v>
      </c>
      <c r="D2596" t="s">
        <v>4049</v>
      </c>
      <c r="E2596" t="s">
        <v>283</v>
      </c>
      <c r="F2596" t="s">
        <v>162</v>
      </c>
      <c r="G2596" t="s">
        <v>163</v>
      </c>
      <c r="H2596" t="s">
        <v>150</v>
      </c>
      <c r="I2596" t="s">
        <v>186</v>
      </c>
      <c r="J2596" t="s">
        <v>164</v>
      </c>
      <c r="K2596" t="s">
        <v>179</v>
      </c>
      <c r="L2596" t="s">
        <v>155</v>
      </c>
      <c r="M2596" t="s">
        <v>155</v>
      </c>
      <c r="N2596" t="n">
        <v>-97.6393</v>
      </c>
      <c r="O2596" t="n">
        <v>35.5133</v>
      </c>
      <c r="P2596" t="n">
        <v>449</v>
      </c>
      <c r="Q2596" t="n">
        <v>425</v>
      </c>
      <c r="R2596" t="n">
        <v>42.8</v>
      </c>
      <c r="S2596" t="n">
        <v>44.2</v>
      </c>
      <c r="T2596" t="n">
        <v>13.2</v>
      </c>
      <c r="U2596" t="n">
        <v>8</v>
      </c>
      <c r="V2596" t="n">
        <v>0.7</v>
      </c>
      <c r="W2596" t="n">
        <v>16</v>
      </c>
      <c r="X2596" t="n">
        <v>50</v>
      </c>
      <c r="Y2596" t="n">
        <v>17</v>
      </c>
      <c r="Z2596" t="n">
        <v>12</v>
      </c>
      <c r="AA2596" t="n">
        <v>118</v>
      </c>
      <c r="AB2596" t="n">
        <v>12.7</v>
      </c>
      <c r="AC2596" t="n">
        <v>118</v>
      </c>
      <c r="AD2596" t="n">
        <v>12.7</v>
      </c>
      <c r="AE2596" t="n">
        <v>5.9</v>
      </c>
      <c r="AF2596" t="n">
        <v>110</v>
      </c>
      <c r="AG2596" t="n">
        <v>41</v>
      </c>
      <c r="AH2596" t="n">
        <v>96</v>
      </c>
      <c r="AI2596" t="n">
        <v>20714</v>
      </c>
      <c r="AJ2596" t="n">
        <v>18702</v>
      </c>
      <c r="AK2596" t="n">
        <v>17136</v>
      </c>
      <c r="AL2596" t="n">
        <v>19330</v>
      </c>
      <c r="AM2596" t="n">
        <v>25104</v>
      </c>
      <c r="AN2596" t="n">
        <v>24819</v>
      </c>
      <c r="AO2596" t="n">
        <v>2</v>
      </c>
      <c r="AP2596" t="n">
        <v>60</v>
      </c>
      <c r="AQ2596" t="n">
        <v>9</v>
      </c>
      <c r="AR2596"/>
    </row>
    <row r="2597">
      <c r="A2597" t="n">
        <v>207865</v>
      </c>
      <c r="B2597" t="s">
        <v>4117</v>
      </c>
      <c r="C2597" t="s">
        <v>4118</v>
      </c>
      <c r="D2597" t="s">
        <v>4049</v>
      </c>
      <c r="E2597" t="s">
        <v>283</v>
      </c>
      <c r="F2597" t="s">
        <v>148</v>
      </c>
      <c r="G2597" t="s">
        <v>149</v>
      </c>
      <c r="H2597" t="s">
        <v>150</v>
      </c>
      <c r="I2597" t="s">
        <v>175</v>
      </c>
      <c r="J2597" t="s">
        <v>168</v>
      </c>
      <c r="K2597" t="s">
        <v>153</v>
      </c>
      <c r="L2597" t="s">
        <v>155</v>
      </c>
      <c r="M2597" t="s">
        <v>155</v>
      </c>
      <c r="N2597" t="n">
        <v>-98.7078</v>
      </c>
      <c r="O2597" t="n">
        <v>35.5353</v>
      </c>
      <c r="P2597" t="n">
        <v>5825</v>
      </c>
      <c r="Q2597" t="n">
        <v>4746</v>
      </c>
      <c r="R2597" t="n">
        <v>63.8</v>
      </c>
      <c r="S2597" t="n">
        <v>61.1</v>
      </c>
      <c r="T2597" t="n">
        <v>5.3</v>
      </c>
      <c r="U2597" t="n">
        <v>13.4</v>
      </c>
      <c r="V2597" t="n">
        <v>1.4</v>
      </c>
      <c r="W2597" t="n">
        <v>1.6</v>
      </c>
      <c r="X2597" t="n">
        <v>70</v>
      </c>
      <c r="Y2597" t="n">
        <v>68</v>
      </c>
      <c r="Z2597" t="n">
        <v>19</v>
      </c>
      <c r="AA2597" t="n">
        <v>994</v>
      </c>
      <c r="AB2597" t="n">
        <v>34.7</v>
      </c>
      <c r="AC2597" t="n">
        <v>863</v>
      </c>
      <c r="AD2597" t="n">
        <v>36.2</v>
      </c>
      <c r="AE2597" t="n">
        <v>22.9</v>
      </c>
      <c r="AF2597" t="n">
        <v>720</v>
      </c>
      <c r="AG2597" t="n">
        <v>38</v>
      </c>
      <c r="AH2597" t="n">
        <v>83</v>
      </c>
      <c r="AI2597" t="n">
        <v>14761</v>
      </c>
      <c r="AJ2597" t="n">
        <v>10740</v>
      </c>
      <c r="AK2597" t="n">
        <v>11695</v>
      </c>
      <c r="AL2597" t="n">
        <v>13263</v>
      </c>
      <c r="AM2597" t="n">
        <v>17412</v>
      </c>
      <c r="AN2597" t="n">
        <v>18669</v>
      </c>
      <c r="AO2597" t="n">
        <v>110</v>
      </c>
      <c r="AP2597" t="n">
        <v>878</v>
      </c>
      <c r="AQ2597" t="n">
        <v>287</v>
      </c>
      <c r="AR2597" t="n">
        <v>62</v>
      </c>
    </row>
    <row r="2598">
      <c r="A2598" t="n">
        <v>207935</v>
      </c>
      <c r="B2598" t="s">
        <v>4119</v>
      </c>
      <c r="C2598" t="s">
        <v>4078</v>
      </c>
      <c r="D2598" t="s">
        <v>4049</v>
      </c>
      <c r="E2598" t="s">
        <v>283</v>
      </c>
      <c r="F2598" t="s">
        <v>173</v>
      </c>
      <c r="G2598" t="s">
        <v>149</v>
      </c>
      <c r="H2598" t="s">
        <v>174</v>
      </c>
      <c r="I2598" t="s">
        <v>151</v>
      </c>
      <c r="J2598" t="s">
        <v>238</v>
      </c>
      <c r="K2598" t="s">
        <v>176</v>
      </c>
      <c r="L2598" t="s">
        <v>155</v>
      </c>
      <c r="M2598" t="s">
        <v>155</v>
      </c>
      <c r="N2598" t="n">
        <v>-95.9862</v>
      </c>
      <c r="O2598" t="n">
        <v>36.1476</v>
      </c>
      <c r="P2598" t="n">
        <v>20071</v>
      </c>
      <c r="Q2598" t="n">
        <v>20071</v>
      </c>
      <c r="R2598" t="n">
        <v>63</v>
      </c>
      <c r="S2598" t="n">
        <v>50.5</v>
      </c>
      <c r="T2598" t="n">
        <v>8.4</v>
      </c>
      <c r="U2598" t="n">
        <v>12.4</v>
      </c>
      <c r="V2598" t="n">
        <v>4.7</v>
      </c>
      <c r="W2598" t="n">
        <v>2.1</v>
      </c>
      <c r="X2598" t="n">
        <v>65</v>
      </c>
      <c r="Y2598" t="n">
        <v>41</v>
      </c>
      <c r="Z2598" t="n">
        <v>18</v>
      </c>
      <c r="AA2598" t="n">
        <v>1906</v>
      </c>
      <c r="AB2598" t="n">
        <v>26.8</v>
      </c>
      <c r="AC2598"/>
      <c r="AD2598"/>
      <c r="AE2598"/>
      <c r="AF2598" t="n">
        <v>1818</v>
      </c>
      <c r="AG2598" t="n">
        <v>36</v>
      </c>
      <c r="AH2598" t="n">
        <v>70</v>
      </c>
      <c r="AI2598" t="n">
        <v>5730</v>
      </c>
      <c r="AJ2598" t="n">
        <v>4625</v>
      </c>
      <c r="AK2598" t="n">
        <v>4836</v>
      </c>
      <c r="AL2598" t="n">
        <v>7401</v>
      </c>
      <c r="AM2598" t="n">
        <v>9525</v>
      </c>
      <c r="AN2598" t="n">
        <v>10642</v>
      </c>
      <c r="AO2598" t="n">
        <v>2271</v>
      </c>
      <c r="AP2598"/>
      <c r="AQ2598"/>
      <c r="AR2598"/>
    </row>
    <row r="2599">
      <c r="A2599" t="n">
        <v>207962</v>
      </c>
      <c r="B2599" t="s">
        <v>4120</v>
      </c>
      <c r="C2599" t="s">
        <v>4078</v>
      </c>
      <c r="D2599" t="s">
        <v>4049</v>
      </c>
      <c r="E2599" t="s">
        <v>283</v>
      </c>
      <c r="F2599" t="s">
        <v>279</v>
      </c>
      <c r="G2599" t="s">
        <v>189</v>
      </c>
      <c r="H2599" t="s">
        <v>174</v>
      </c>
      <c r="I2599" t="s">
        <v>151</v>
      </c>
      <c r="J2599" t="s">
        <v>164</v>
      </c>
      <c r="K2599" t="s">
        <v>176</v>
      </c>
      <c r="L2599" t="s">
        <v>155</v>
      </c>
      <c r="M2599" t="s">
        <v>155</v>
      </c>
      <c r="N2599" t="n">
        <v>-95.9544</v>
      </c>
      <c r="O2599" t="n">
        <v>36.1482</v>
      </c>
      <c r="P2599" t="n">
        <v>1448</v>
      </c>
      <c r="Q2599" t="n">
        <v>1448</v>
      </c>
      <c r="R2599" t="n">
        <v>14.7</v>
      </c>
      <c r="S2599" t="n">
        <v>47</v>
      </c>
      <c r="T2599" t="n">
        <v>14.8</v>
      </c>
      <c r="U2599" t="n">
        <v>17.5</v>
      </c>
      <c r="V2599" t="n">
        <v>1.5</v>
      </c>
      <c r="W2599" t="n">
        <v>0</v>
      </c>
      <c r="X2599" t="n">
        <v>63</v>
      </c>
      <c r="Y2599"/>
      <c r="Z2599" t="n">
        <v>30</v>
      </c>
      <c r="AA2599" t="n">
        <v>638</v>
      </c>
      <c r="AB2599" t="n">
        <v>67.1</v>
      </c>
      <c r="AC2599"/>
      <c r="AD2599"/>
      <c r="AE2599"/>
      <c r="AF2599" t="n">
        <v>1057</v>
      </c>
      <c r="AG2599" t="n">
        <v>68</v>
      </c>
      <c r="AH2599" t="n">
        <v>82</v>
      </c>
      <c r="AI2599" t="n">
        <v>32876</v>
      </c>
      <c r="AJ2599" t="n">
        <v>32478</v>
      </c>
      <c r="AK2599" t="n">
        <v>32449</v>
      </c>
      <c r="AL2599" t="n">
        <v>33579</v>
      </c>
      <c r="AM2599" t="n">
        <v>35795</v>
      </c>
      <c r="AN2599" t="n">
        <v>37511</v>
      </c>
      <c r="AO2599" t="n">
        <v>42</v>
      </c>
      <c r="AP2599"/>
      <c r="AQ2599"/>
      <c r="AR2599"/>
    </row>
    <row r="2600">
      <c r="A2600" t="n">
        <v>207971</v>
      </c>
      <c r="B2600" t="s">
        <v>4121</v>
      </c>
      <c r="C2600" t="s">
        <v>4078</v>
      </c>
      <c r="D2600" t="s">
        <v>4049</v>
      </c>
      <c r="E2600" t="s">
        <v>283</v>
      </c>
      <c r="F2600" t="s">
        <v>162</v>
      </c>
      <c r="G2600" t="s">
        <v>163</v>
      </c>
      <c r="H2600" t="s">
        <v>150</v>
      </c>
      <c r="I2600" t="s">
        <v>151</v>
      </c>
      <c r="J2600" t="s">
        <v>168</v>
      </c>
      <c r="K2600" t="s">
        <v>159</v>
      </c>
      <c r="L2600" t="s">
        <v>155</v>
      </c>
      <c r="M2600" t="s">
        <v>155</v>
      </c>
      <c r="N2600" t="n">
        <v>-95.9459</v>
      </c>
      <c r="O2600" t="n">
        <v>36.1523</v>
      </c>
      <c r="P2600" t="n">
        <v>3956</v>
      </c>
      <c r="Q2600" t="n">
        <v>2735</v>
      </c>
      <c r="R2600" t="n">
        <v>50.9</v>
      </c>
      <c r="S2600" t="n">
        <v>49.1</v>
      </c>
      <c r="T2600" t="n">
        <v>8.1</v>
      </c>
      <c r="U2600" t="n">
        <v>12.5</v>
      </c>
      <c r="V2600" t="n">
        <v>6.9</v>
      </c>
      <c r="W2600" t="n">
        <v>6.5</v>
      </c>
      <c r="X2600" t="n">
        <v>85</v>
      </c>
      <c r="Y2600" t="n">
        <v>64</v>
      </c>
      <c r="Z2600" t="n">
        <v>9</v>
      </c>
      <c r="AA2600" t="n">
        <v>738</v>
      </c>
      <c r="AB2600" t="n">
        <v>73.3</v>
      </c>
      <c r="AC2600" t="n">
        <v>738</v>
      </c>
      <c r="AD2600" t="n">
        <v>73.3</v>
      </c>
      <c r="AE2600" t="n">
        <v>61.5</v>
      </c>
      <c r="AF2600" t="n">
        <v>585</v>
      </c>
      <c r="AG2600" t="n">
        <v>26</v>
      </c>
      <c r="AH2600" t="n">
        <v>96</v>
      </c>
      <c r="AI2600" t="n">
        <v>23681</v>
      </c>
      <c r="AJ2600" t="n">
        <v>17809</v>
      </c>
      <c r="AK2600" t="n">
        <v>16984</v>
      </c>
      <c r="AL2600" t="n">
        <v>23340</v>
      </c>
      <c r="AM2600" t="n">
        <v>28462</v>
      </c>
      <c r="AN2600" t="n">
        <v>30755</v>
      </c>
      <c r="AO2600"/>
      <c r="AP2600" t="n">
        <v>684</v>
      </c>
      <c r="AQ2600" t="n">
        <v>267</v>
      </c>
      <c r="AR2600" t="n">
        <v>156</v>
      </c>
    </row>
    <row r="2601">
      <c r="A2601" t="n">
        <v>208035</v>
      </c>
      <c r="B2601" t="s">
        <v>4122</v>
      </c>
      <c r="C2601" t="s">
        <v>4123</v>
      </c>
      <c r="D2601" t="s">
        <v>4049</v>
      </c>
      <c r="E2601" t="s">
        <v>283</v>
      </c>
      <c r="F2601" t="s">
        <v>173</v>
      </c>
      <c r="G2601" t="s">
        <v>149</v>
      </c>
      <c r="H2601" t="s">
        <v>174</v>
      </c>
      <c r="I2601" t="s">
        <v>175</v>
      </c>
      <c r="J2601" t="s">
        <v>168</v>
      </c>
      <c r="K2601" t="s">
        <v>176</v>
      </c>
      <c r="L2601" t="s">
        <v>155</v>
      </c>
      <c r="M2601" t="s">
        <v>155</v>
      </c>
      <c r="N2601" t="n">
        <v>-99.337</v>
      </c>
      <c r="O2601" t="n">
        <v>34.669</v>
      </c>
      <c r="P2601" t="n">
        <v>1665</v>
      </c>
      <c r="Q2601" t="n">
        <v>1665</v>
      </c>
      <c r="R2601" t="n">
        <v>66</v>
      </c>
      <c r="S2601" t="n">
        <v>50.9</v>
      </c>
      <c r="T2601" t="n">
        <v>7.4</v>
      </c>
      <c r="U2601" t="n">
        <v>20.7</v>
      </c>
      <c r="V2601" t="n">
        <v>0.6</v>
      </c>
      <c r="W2601" t="n">
        <v>0</v>
      </c>
      <c r="X2601" t="n">
        <v>59</v>
      </c>
      <c r="Y2601" t="n">
        <v>45</v>
      </c>
      <c r="Z2601" t="n">
        <v>15</v>
      </c>
      <c r="AA2601" t="n">
        <v>201</v>
      </c>
      <c r="AB2601" t="n">
        <v>33.8</v>
      </c>
      <c r="AC2601"/>
      <c r="AD2601"/>
      <c r="AE2601"/>
      <c r="AF2601" t="n">
        <v>233</v>
      </c>
      <c r="AG2601" t="n">
        <v>33</v>
      </c>
      <c r="AH2601" t="n">
        <v>88</v>
      </c>
      <c r="AI2601" t="n">
        <v>10016</v>
      </c>
      <c r="AJ2601" t="n">
        <v>6899</v>
      </c>
      <c r="AK2601" t="n">
        <v>7009</v>
      </c>
      <c r="AL2601" t="n">
        <v>10619</v>
      </c>
      <c r="AM2601" t="n">
        <v>10122</v>
      </c>
      <c r="AN2601"/>
      <c r="AO2601" t="n">
        <v>215</v>
      </c>
      <c r="AP2601"/>
      <c r="AQ2601"/>
      <c r="AR2601"/>
    </row>
    <row r="2602">
      <c r="A2602" t="n">
        <v>208044</v>
      </c>
      <c r="B2602" t="s">
        <v>4124</v>
      </c>
      <c r="C2602" t="s">
        <v>4125</v>
      </c>
      <c r="D2602" t="s">
        <v>4049</v>
      </c>
      <c r="E2602" t="s">
        <v>283</v>
      </c>
      <c r="F2602" t="s">
        <v>199</v>
      </c>
      <c r="G2602" t="s">
        <v>189</v>
      </c>
      <c r="H2602" t="s">
        <v>200</v>
      </c>
      <c r="I2602" t="s">
        <v>175</v>
      </c>
      <c r="J2602" t="s">
        <v>164</v>
      </c>
      <c r="K2602"/>
      <c r="L2602" t="s">
        <v>155</v>
      </c>
      <c r="M2602" t="s">
        <v>155</v>
      </c>
      <c r="N2602" t="n">
        <v>-99.3863</v>
      </c>
      <c r="O2602" t="n">
        <v>36.4349</v>
      </c>
      <c r="P2602" t="n">
        <v>67</v>
      </c>
      <c r="Q2602" t="n">
        <v>67</v>
      </c>
      <c r="R2602" t="n">
        <v>85.1</v>
      </c>
      <c r="S2602" t="n">
        <v>74.6</v>
      </c>
      <c r="T2602" t="n">
        <v>4.5</v>
      </c>
      <c r="U2602" t="n">
        <v>11.9</v>
      </c>
      <c r="V2602" t="n">
        <v>0</v>
      </c>
      <c r="W2602" t="n">
        <v>1.5</v>
      </c>
      <c r="X2602" t="n">
        <v>64</v>
      </c>
      <c r="Y2602"/>
      <c r="Z2602" t="n">
        <v>8</v>
      </c>
      <c r="AA2602"/>
      <c r="AB2602"/>
      <c r="AC2602"/>
      <c r="AD2602"/>
      <c r="AE2602"/>
      <c r="AF2602" t="n">
        <v>20</v>
      </c>
      <c r="AG2602" t="n">
        <v>66</v>
      </c>
      <c r="AH2602" t="n">
        <v>75</v>
      </c>
      <c r="AI2602" t="n">
        <v>18536</v>
      </c>
      <c r="AJ2602" t="n">
        <v>18307</v>
      </c>
      <c r="AK2602" t="n">
        <v>14941</v>
      </c>
      <c r="AL2602" t="n">
        <v>21250</v>
      </c>
      <c r="AM2602"/>
      <c r="AN2602"/>
      <c r="AO2602"/>
      <c r="AP2602"/>
      <c r="AQ2602"/>
      <c r="AR2602"/>
    </row>
    <row r="2603">
      <c r="A2603" t="n">
        <v>208053</v>
      </c>
      <c r="B2603" t="s">
        <v>4126</v>
      </c>
      <c r="C2603" t="s">
        <v>4125</v>
      </c>
      <c r="D2603" t="s">
        <v>4049</v>
      </c>
      <c r="E2603" t="s">
        <v>283</v>
      </c>
      <c r="F2603" t="s">
        <v>216</v>
      </c>
      <c r="G2603" t="s">
        <v>149</v>
      </c>
      <c r="H2603" t="s">
        <v>200</v>
      </c>
      <c r="I2603" t="s">
        <v>205</v>
      </c>
      <c r="J2603" t="s">
        <v>164</v>
      </c>
      <c r="K2603"/>
      <c r="L2603" t="s">
        <v>155</v>
      </c>
      <c r="M2603" t="s">
        <v>155</v>
      </c>
      <c r="N2603" t="n">
        <v>-99.4273</v>
      </c>
      <c r="O2603" t="n">
        <v>36.4062</v>
      </c>
      <c r="P2603" t="n">
        <v>375</v>
      </c>
      <c r="Q2603" t="n">
        <v>375</v>
      </c>
      <c r="R2603" t="n">
        <v>35.5</v>
      </c>
      <c r="S2603" t="n">
        <v>69.6</v>
      </c>
      <c r="T2603" t="n">
        <v>0.8</v>
      </c>
      <c r="U2603" t="n">
        <v>14.1</v>
      </c>
      <c r="V2603" t="n">
        <v>0.5</v>
      </c>
      <c r="W2603" t="n">
        <v>0</v>
      </c>
      <c r="X2603" t="n">
        <v>8</v>
      </c>
      <c r="Y2603" t="n">
        <v>10</v>
      </c>
      <c r="Z2603" t="n">
        <v>15</v>
      </c>
      <c r="AA2603"/>
      <c r="AB2603"/>
      <c r="AC2603"/>
      <c r="AD2603"/>
      <c r="AE2603"/>
      <c r="AF2603" t="n">
        <v>43</v>
      </c>
      <c r="AG2603" t="n">
        <v>7</v>
      </c>
      <c r="AH2603" t="n">
        <v>16</v>
      </c>
      <c r="AI2603" t="n">
        <v>7057</v>
      </c>
      <c r="AJ2603" t="n">
        <v>5713</v>
      </c>
      <c r="AK2603" t="n">
        <v>6595</v>
      </c>
      <c r="AL2603" t="n">
        <v>10207</v>
      </c>
      <c r="AM2603"/>
      <c r="AN2603"/>
      <c r="AO2603"/>
      <c r="AP2603"/>
      <c r="AQ2603"/>
      <c r="AR2603"/>
    </row>
    <row r="2604">
      <c r="A2604" t="n">
        <v>208275</v>
      </c>
      <c r="B2604" t="s">
        <v>4127</v>
      </c>
      <c r="C2604" t="s">
        <v>4128</v>
      </c>
      <c r="D2604" t="s">
        <v>4129</v>
      </c>
      <c r="E2604" t="s">
        <v>267</v>
      </c>
      <c r="F2604" t="s">
        <v>173</v>
      </c>
      <c r="G2604" t="s">
        <v>149</v>
      </c>
      <c r="H2604" t="s">
        <v>174</v>
      </c>
      <c r="I2604" t="s">
        <v>175</v>
      </c>
      <c r="J2604" t="s">
        <v>168</v>
      </c>
      <c r="K2604" t="s">
        <v>176</v>
      </c>
      <c r="L2604" t="s">
        <v>155</v>
      </c>
      <c r="M2604" t="s">
        <v>155</v>
      </c>
      <c r="N2604" t="n">
        <v>-118.8169</v>
      </c>
      <c r="O2604" t="n">
        <v>45.6773</v>
      </c>
      <c r="P2604" t="n">
        <v>2859</v>
      </c>
      <c r="Q2604" t="n">
        <v>2859</v>
      </c>
      <c r="R2604" t="n">
        <v>57.3</v>
      </c>
      <c r="S2604" t="n">
        <v>42.9</v>
      </c>
      <c r="T2604" t="n">
        <v>0.7</v>
      </c>
      <c r="U2604" t="n">
        <v>29.9</v>
      </c>
      <c r="V2604" t="n">
        <v>0.7</v>
      </c>
      <c r="W2604" t="n">
        <v>0</v>
      </c>
      <c r="X2604" t="n">
        <v>51</v>
      </c>
      <c r="Y2604" t="n">
        <v>43</v>
      </c>
      <c r="Z2604" t="n">
        <v>18</v>
      </c>
      <c r="AA2604" t="n">
        <v>158</v>
      </c>
      <c r="AB2604" t="n">
        <v>22.8</v>
      </c>
      <c r="AC2604"/>
      <c r="AD2604"/>
      <c r="AE2604"/>
      <c r="AF2604" t="n">
        <v>184</v>
      </c>
      <c r="AG2604" t="n">
        <v>37</v>
      </c>
      <c r="AH2604" t="n">
        <v>64</v>
      </c>
      <c r="AI2604" t="n">
        <v>12583</v>
      </c>
      <c r="AJ2604" t="n">
        <v>10592</v>
      </c>
      <c r="AK2604" t="n">
        <v>10853</v>
      </c>
      <c r="AL2604" t="n">
        <v>12185</v>
      </c>
      <c r="AM2604" t="n">
        <v>14416</v>
      </c>
      <c r="AN2604" t="n">
        <v>15463</v>
      </c>
      <c r="AO2604" t="n">
        <v>186</v>
      </c>
      <c r="AP2604"/>
      <c r="AQ2604"/>
      <c r="AR2604"/>
    </row>
    <row r="2605">
      <c r="A2605" t="n">
        <v>208318</v>
      </c>
      <c r="B2605" t="s">
        <v>4130</v>
      </c>
      <c r="C2605" t="s">
        <v>4131</v>
      </c>
      <c r="D2605" t="s">
        <v>4129</v>
      </c>
      <c r="E2605" t="s">
        <v>267</v>
      </c>
      <c r="F2605" t="s">
        <v>173</v>
      </c>
      <c r="G2605" t="s">
        <v>149</v>
      </c>
      <c r="H2605" t="s">
        <v>174</v>
      </c>
      <c r="I2605" t="s">
        <v>151</v>
      </c>
      <c r="J2605" t="s">
        <v>168</v>
      </c>
      <c r="K2605" t="s">
        <v>176</v>
      </c>
      <c r="L2605" t="s">
        <v>155</v>
      </c>
      <c r="M2605" t="s">
        <v>155</v>
      </c>
      <c r="N2605" t="n">
        <v>-121.3486</v>
      </c>
      <c r="O2605" t="n">
        <v>44.0714</v>
      </c>
      <c r="P2605" t="n">
        <v>6759</v>
      </c>
      <c r="Q2605" t="n">
        <v>6759</v>
      </c>
      <c r="R2605" t="n">
        <v>53.9</v>
      </c>
      <c r="S2605" t="n">
        <v>58.3</v>
      </c>
      <c r="T2605" t="n">
        <v>0.7</v>
      </c>
      <c r="U2605" t="n">
        <v>14.6</v>
      </c>
      <c r="V2605" t="n">
        <v>1.3</v>
      </c>
      <c r="W2605" t="n">
        <v>0</v>
      </c>
      <c r="X2605" t="n">
        <v>59</v>
      </c>
      <c r="Y2605" t="n">
        <v>42</v>
      </c>
      <c r="Z2605" t="n">
        <v>16</v>
      </c>
      <c r="AA2605" t="n">
        <v>448</v>
      </c>
      <c r="AB2605" t="n">
        <v>24.6</v>
      </c>
      <c r="AC2605"/>
      <c r="AD2605"/>
      <c r="AE2605"/>
      <c r="AF2605" t="n">
        <v>481</v>
      </c>
      <c r="AG2605" t="n">
        <v>24</v>
      </c>
      <c r="AH2605" t="n">
        <v>40</v>
      </c>
      <c r="AI2605" t="n">
        <v>8969</v>
      </c>
      <c r="AJ2605" t="n">
        <v>7752</v>
      </c>
      <c r="AK2605" t="n">
        <v>9727</v>
      </c>
      <c r="AL2605" t="n">
        <v>12300</v>
      </c>
      <c r="AM2605" t="n">
        <v>14315</v>
      </c>
      <c r="AN2605" t="n">
        <v>13603</v>
      </c>
      <c r="AO2605" t="n">
        <v>551</v>
      </c>
      <c r="AP2605"/>
      <c r="AQ2605"/>
      <c r="AR2605"/>
    </row>
    <row r="2606">
      <c r="A2606" t="n">
        <v>208390</v>
      </c>
      <c r="B2606" t="s">
        <v>4132</v>
      </c>
      <c r="C2606" t="s">
        <v>2413</v>
      </c>
      <c r="D2606" t="s">
        <v>4129</v>
      </c>
      <c r="E2606" t="s">
        <v>267</v>
      </c>
      <c r="F2606" t="s">
        <v>148</v>
      </c>
      <c r="G2606" t="s">
        <v>149</v>
      </c>
      <c r="H2606" t="s">
        <v>150</v>
      </c>
      <c r="I2606" t="s">
        <v>186</v>
      </c>
      <c r="J2606" t="s">
        <v>152</v>
      </c>
      <c r="K2606" t="s">
        <v>176</v>
      </c>
      <c r="L2606" t="s">
        <v>155</v>
      </c>
      <c r="M2606" t="s">
        <v>155</v>
      </c>
      <c r="N2606" t="n">
        <v>-122.9781</v>
      </c>
      <c r="O2606" t="n">
        <v>44.9787</v>
      </c>
      <c r="P2606" t="n">
        <v>12541</v>
      </c>
      <c r="Q2606" t="n">
        <v>12541</v>
      </c>
      <c r="R2606" t="n">
        <v>56</v>
      </c>
      <c r="S2606" t="n">
        <v>49.5</v>
      </c>
      <c r="T2606" t="n">
        <v>1.5</v>
      </c>
      <c r="U2606" t="n">
        <v>30.3</v>
      </c>
      <c r="V2606" t="n">
        <v>2.5</v>
      </c>
      <c r="W2606" t="n">
        <v>0.3</v>
      </c>
      <c r="X2606"/>
      <c r="Y2606"/>
      <c r="Z2606" t="n">
        <v>20</v>
      </c>
      <c r="AA2606" t="n">
        <v>1404</v>
      </c>
      <c r="AB2606" t="n">
        <v>22.2</v>
      </c>
      <c r="AC2606"/>
      <c r="AD2606"/>
      <c r="AE2606"/>
      <c r="AF2606" t="n">
        <v>1240</v>
      </c>
      <c r="AG2606" t="n">
        <v>34</v>
      </c>
      <c r="AH2606" t="n">
        <v>49</v>
      </c>
      <c r="AI2606" t="n">
        <v>8455</v>
      </c>
      <c r="AJ2606" t="n">
        <v>6562</v>
      </c>
      <c r="AK2606" t="n">
        <v>7162</v>
      </c>
      <c r="AL2606" t="n">
        <v>8960</v>
      </c>
      <c r="AM2606" t="n">
        <v>12806</v>
      </c>
      <c r="AN2606" t="n">
        <v>14741</v>
      </c>
      <c r="AO2606" t="n">
        <v>987</v>
      </c>
      <c r="AP2606"/>
      <c r="AQ2606"/>
      <c r="AR2606"/>
    </row>
    <row r="2607">
      <c r="A2607" t="n">
        <v>208406</v>
      </c>
      <c r="B2607" t="s">
        <v>4133</v>
      </c>
      <c r="C2607" t="s">
        <v>4134</v>
      </c>
      <c r="D2607" t="s">
        <v>4129</v>
      </c>
      <c r="E2607" t="s">
        <v>267</v>
      </c>
      <c r="F2607" t="s">
        <v>173</v>
      </c>
      <c r="G2607" t="s">
        <v>149</v>
      </c>
      <c r="H2607" t="s">
        <v>174</v>
      </c>
      <c r="I2607" t="s">
        <v>186</v>
      </c>
      <c r="J2607" t="s">
        <v>152</v>
      </c>
      <c r="K2607" t="s">
        <v>176</v>
      </c>
      <c r="L2607" t="s">
        <v>155</v>
      </c>
      <c r="M2607" t="s">
        <v>155</v>
      </c>
      <c r="N2607" t="n">
        <v>-122.5743</v>
      </c>
      <c r="O2607" t="n">
        <v>45.3232</v>
      </c>
      <c r="P2607" t="n">
        <v>10454</v>
      </c>
      <c r="Q2607" t="n">
        <v>10454</v>
      </c>
      <c r="R2607" t="n">
        <v>53.3</v>
      </c>
      <c r="S2607" t="n">
        <v>61.4</v>
      </c>
      <c r="T2607" t="n">
        <v>2</v>
      </c>
      <c r="U2607" t="n">
        <v>16.3</v>
      </c>
      <c r="V2607" t="n">
        <v>5.5</v>
      </c>
      <c r="W2607" t="n">
        <v>0.3</v>
      </c>
      <c r="X2607" t="n">
        <v>59</v>
      </c>
      <c r="Y2607" t="n">
        <v>51</v>
      </c>
      <c r="Z2607" t="n">
        <v>17</v>
      </c>
      <c r="AA2607" t="n">
        <v>616</v>
      </c>
      <c r="AB2607" t="n">
        <v>22.2</v>
      </c>
      <c r="AC2607"/>
      <c r="AD2607"/>
      <c r="AE2607"/>
      <c r="AF2607" t="n">
        <v>618</v>
      </c>
      <c r="AG2607" t="n">
        <v>24</v>
      </c>
      <c r="AH2607" t="n">
        <v>46</v>
      </c>
      <c r="AI2607" t="n">
        <v>4666</v>
      </c>
      <c r="AJ2607" t="n">
        <v>8193</v>
      </c>
      <c r="AK2607" t="n">
        <v>9265</v>
      </c>
      <c r="AL2607" t="n">
        <v>4815</v>
      </c>
      <c r="AM2607" t="n">
        <v>10725</v>
      </c>
      <c r="AN2607" t="n">
        <v>10725</v>
      </c>
      <c r="AO2607" t="n">
        <v>628</v>
      </c>
      <c r="AP2607"/>
      <c r="AQ2607"/>
      <c r="AR2607"/>
    </row>
    <row r="2608">
      <c r="A2608" t="n">
        <v>208415</v>
      </c>
      <c r="B2608" t="s">
        <v>4135</v>
      </c>
      <c r="C2608" t="s">
        <v>3277</v>
      </c>
      <c r="D2608" t="s">
        <v>4129</v>
      </c>
      <c r="E2608" t="s">
        <v>267</v>
      </c>
      <c r="F2608" t="s">
        <v>173</v>
      </c>
      <c r="G2608" t="s">
        <v>149</v>
      </c>
      <c r="H2608" t="s">
        <v>174</v>
      </c>
      <c r="I2608" t="s">
        <v>175</v>
      </c>
      <c r="J2608" t="s">
        <v>164</v>
      </c>
      <c r="K2608" t="s">
        <v>176</v>
      </c>
      <c r="L2608" t="s">
        <v>155</v>
      </c>
      <c r="M2608" t="s">
        <v>155</v>
      </c>
      <c r="N2608" t="n">
        <v>-123.8233</v>
      </c>
      <c r="O2608" t="n">
        <v>46.1831</v>
      </c>
      <c r="P2608" t="n">
        <v>1799</v>
      </c>
      <c r="Q2608" t="n">
        <v>1799</v>
      </c>
      <c r="R2608" t="n">
        <v>50.1</v>
      </c>
      <c r="S2608" t="n">
        <v>43.4</v>
      </c>
      <c r="T2608" t="n">
        <v>0.8</v>
      </c>
      <c r="U2608" t="n">
        <v>14.3</v>
      </c>
      <c r="V2608" t="n">
        <v>0.7</v>
      </c>
      <c r="W2608" t="n">
        <v>0</v>
      </c>
      <c r="X2608" t="n">
        <v>45</v>
      </c>
      <c r="Y2608" t="n">
        <v>33</v>
      </c>
      <c r="Z2608" t="n">
        <v>14</v>
      </c>
      <c r="AA2608" t="n">
        <v>59</v>
      </c>
      <c r="AB2608" t="n">
        <v>23.7</v>
      </c>
      <c r="AC2608"/>
      <c r="AD2608"/>
      <c r="AE2608"/>
      <c r="AF2608" t="n">
        <v>66</v>
      </c>
      <c r="AG2608" t="n">
        <v>38</v>
      </c>
      <c r="AH2608" t="n">
        <v>64</v>
      </c>
      <c r="AI2608" t="n">
        <v>12727</v>
      </c>
      <c r="AJ2608" t="n">
        <v>11112</v>
      </c>
      <c r="AK2608" t="n">
        <v>14967</v>
      </c>
      <c r="AL2608" t="n">
        <v>15917</v>
      </c>
      <c r="AM2608" t="n">
        <v>16106</v>
      </c>
      <c r="AN2608"/>
      <c r="AO2608" t="n">
        <v>75</v>
      </c>
      <c r="AP2608"/>
      <c r="AQ2608"/>
      <c r="AR2608"/>
    </row>
    <row r="2609">
      <c r="A2609" t="n">
        <v>208433</v>
      </c>
      <c r="B2609" t="s">
        <v>4136</v>
      </c>
      <c r="C2609" t="s">
        <v>2413</v>
      </c>
      <c r="D2609" t="s">
        <v>4129</v>
      </c>
      <c r="E2609" t="s">
        <v>267</v>
      </c>
      <c r="F2609" t="s">
        <v>279</v>
      </c>
      <c r="G2609" t="s">
        <v>189</v>
      </c>
      <c r="H2609" t="s">
        <v>174</v>
      </c>
      <c r="I2609" t="s">
        <v>151</v>
      </c>
      <c r="J2609" t="s">
        <v>164</v>
      </c>
      <c r="K2609"/>
      <c r="L2609" t="s">
        <v>155</v>
      </c>
      <c r="M2609" t="s">
        <v>155</v>
      </c>
      <c r="N2609" t="n">
        <v>-122.9816</v>
      </c>
      <c r="O2609" t="n">
        <v>44.9499</v>
      </c>
      <c r="P2609" t="n">
        <v>121</v>
      </c>
      <c r="Q2609" t="n">
        <v>121</v>
      </c>
      <c r="R2609" t="n">
        <v>99.2</v>
      </c>
      <c r="S2609" t="n">
        <v>62.8</v>
      </c>
      <c r="T2609" t="n">
        <v>0</v>
      </c>
      <c r="U2609" t="n">
        <v>28.9</v>
      </c>
      <c r="V2609" t="n">
        <v>1.7</v>
      </c>
      <c r="W2609" t="n">
        <v>0</v>
      </c>
      <c r="X2609" t="n">
        <v>85</v>
      </c>
      <c r="Y2609"/>
      <c r="Z2609" t="n">
        <v>17</v>
      </c>
      <c r="AA2609" t="n">
        <v>57</v>
      </c>
      <c r="AB2609" t="n">
        <v>63.2</v>
      </c>
      <c r="AC2609"/>
      <c r="AD2609"/>
      <c r="AE2609"/>
      <c r="AF2609" t="n">
        <v>75</v>
      </c>
      <c r="AG2609" t="n">
        <v>42</v>
      </c>
      <c r="AH2609" t="n">
        <v>42</v>
      </c>
      <c r="AI2609" t="n">
        <v>11330</v>
      </c>
      <c r="AJ2609" t="n">
        <v>12002</v>
      </c>
      <c r="AK2609" t="n">
        <v>9543</v>
      </c>
      <c r="AL2609" t="n">
        <v>10644</v>
      </c>
      <c r="AM2609"/>
      <c r="AN2609"/>
      <c r="AO2609"/>
      <c r="AP2609"/>
      <c r="AQ2609"/>
      <c r="AR2609"/>
    </row>
    <row r="2610">
      <c r="A2610" t="n">
        <v>208479</v>
      </c>
      <c r="B2610" t="s">
        <v>4137</v>
      </c>
      <c r="C2610" t="s">
        <v>2179</v>
      </c>
      <c r="D2610" t="s">
        <v>4129</v>
      </c>
      <c r="E2610" t="s">
        <v>267</v>
      </c>
      <c r="F2610" t="s">
        <v>279</v>
      </c>
      <c r="G2610" t="s">
        <v>189</v>
      </c>
      <c r="H2610" t="s">
        <v>174</v>
      </c>
      <c r="I2610" t="s">
        <v>151</v>
      </c>
      <c r="J2610" t="s">
        <v>164</v>
      </c>
      <c r="K2610" t="s">
        <v>176</v>
      </c>
      <c r="L2610" t="s">
        <v>155</v>
      </c>
      <c r="M2610" t="s">
        <v>155</v>
      </c>
      <c r="N2610" t="n">
        <v>-122.6507</v>
      </c>
      <c r="O2610" t="n">
        <v>45.5284</v>
      </c>
      <c r="P2610" t="n">
        <v>819</v>
      </c>
      <c r="Q2610" t="n">
        <v>819</v>
      </c>
      <c r="R2610" t="n">
        <v>86.3</v>
      </c>
      <c r="S2610" t="n">
        <v>32.5</v>
      </c>
      <c r="T2610" t="n">
        <v>7.3</v>
      </c>
      <c r="U2610" t="n">
        <v>35.3</v>
      </c>
      <c r="V2610" t="n">
        <v>6</v>
      </c>
      <c r="W2610" t="n">
        <v>0</v>
      </c>
      <c r="X2610" t="n">
        <v>78</v>
      </c>
      <c r="Y2610"/>
      <c r="Z2610" t="n">
        <v>46</v>
      </c>
      <c r="AA2610" t="n">
        <v>406</v>
      </c>
      <c r="AB2610" t="n">
        <v>69.7</v>
      </c>
      <c r="AC2610"/>
      <c r="AD2610"/>
      <c r="AE2610"/>
      <c r="AF2610" t="n">
        <v>348</v>
      </c>
      <c r="AG2610" t="n">
        <v>55</v>
      </c>
      <c r="AH2610" t="n">
        <v>62</v>
      </c>
      <c r="AI2610" t="n">
        <v>23208</v>
      </c>
      <c r="AJ2610" t="n">
        <v>22108</v>
      </c>
      <c r="AK2610" t="n">
        <v>21606</v>
      </c>
      <c r="AL2610" t="n">
        <v>22942</v>
      </c>
      <c r="AM2610" t="n">
        <v>25850</v>
      </c>
      <c r="AN2610" t="n">
        <v>26961</v>
      </c>
      <c r="AO2610" t="n">
        <v>63</v>
      </c>
      <c r="AP2610"/>
      <c r="AQ2610"/>
      <c r="AR2610"/>
    </row>
    <row r="2611">
      <c r="A2611" t="n">
        <v>208512</v>
      </c>
      <c r="B2611" t="s">
        <v>4138</v>
      </c>
      <c r="C2611" t="s">
        <v>2179</v>
      </c>
      <c r="D2611" t="s">
        <v>4129</v>
      </c>
      <c r="E2611" t="s">
        <v>267</v>
      </c>
      <c r="F2611" t="s">
        <v>188</v>
      </c>
      <c r="G2611" t="s">
        <v>189</v>
      </c>
      <c r="H2611" t="s">
        <v>150</v>
      </c>
      <c r="I2611" t="s">
        <v>151</v>
      </c>
      <c r="J2611" t="s">
        <v>164</v>
      </c>
      <c r="K2611" t="s">
        <v>176</v>
      </c>
      <c r="L2611" t="s">
        <v>155</v>
      </c>
      <c r="M2611" t="s">
        <v>155</v>
      </c>
      <c r="N2611" t="n">
        <v>-122.576</v>
      </c>
      <c r="O2611" t="n">
        <v>45.5749</v>
      </c>
      <c r="P2611" t="n">
        <v>653</v>
      </c>
      <c r="Q2611" t="n">
        <v>653</v>
      </c>
      <c r="R2611" t="n">
        <v>85.3</v>
      </c>
      <c r="S2611" t="n">
        <v>48.1</v>
      </c>
      <c r="T2611" t="n">
        <v>12.9</v>
      </c>
      <c r="U2611" t="n">
        <v>11.3</v>
      </c>
      <c r="V2611" t="n">
        <v>7.8</v>
      </c>
      <c r="W2611" t="n">
        <v>6.3</v>
      </c>
      <c r="X2611"/>
      <c r="Y2611"/>
      <c r="Z2611" t="n">
        <v>13</v>
      </c>
      <c r="AA2611" t="n">
        <v>19</v>
      </c>
      <c r="AB2611" t="n">
        <v>78.9</v>
      </c>
      <c r="AC2611"/>
      <c r="AD2611"/>
      <c r="AE2611"/>
      <c r="AF2611" t="n">
        <v>49</v>
      </c>
      <c r="AG2611" t="n">
        <v>39</v>
      </c>
      <c r="AH2611" t="n">
        <v>39</v>
      </c>
      <c r="AI2611" t="n">
        <v>26716</v>
      </c>
      <c r="AJ2611" t="n">
        <v>27261</v>
      </c>
      <c r="AK2611" t="n">
        <v>28386</v>
      </c>
      <c r="AL2611" t="n">
        <v>27800</v>
      </c>
      <c r="AM2611" t="n">
        <v>30035</v>
      </c>
      <c r="AN2611" t="n">
        <v>30997</v>
      </c>
      <c r="AO2611" t="n">
        <v>67</v>
      </c>
      <c r="AP2611" t="n">
        <v>12</v>
      </c>
      <c r="AQ2611"/>
      <c r="AR2611"/>
    </row>
    <row r="2612">
      <c r="A2612" t="n">
        <v>208637</v>
      </c>
      <c r="B2612" t="s">
        <v>4139</v>
      </c>
      <c r="C2612" t="s">
        <v>2179</v>
      </c>
      <c r="D2612" t="s">
        <v>4129</v>
      </c>
      <c r="E2612" t="s">
        <v>267</v>
      </c>
      <c r="F2612" t="s">
        <v>199</v>
      </c>
      <c r="G2612" t="s">
        <v>189</v>
      </c>
      <c r="H2612" t="s">
        <v>200</v>
      </c>
      <c r="I2612" t="s">
        <v>151</v>
      </c>
      <c r="J2612" t="s">
        <v>164</v>
      </c>
      <c r="K2612"/>
      <c r="L2612" t="s">
        <v>155</v>
      </c>
      <c r="M2612" t="s">
        <v>155</v>
      </c>
      <c r="N2612" t="n">
        <v>-122.681</v>
      </c>
      <c r="O2612" t="n">
        <v>45.5134</v>
      </c>
      <c r="P2612" t="n">
        <v>265</v>
      </c>
      <c r="Q2612" t="n">
        <v>265</v>
      </c>
      <c r="R2612" t="n">
        <v>76.6</v>
      </c>
      <c r="S2612" t="n">
        <v>74.7</v>
      </c>
      <c r="T2612" t="n">
        <v>4.2</v>
      </c>
      <c r="U2612" t="n">
        <v>11.3</v>
      </c>
      <c r="V2612" t="n">
        <v>4.2</v>
      </c>
      <c r="W2612" t="n">
        <v>0</v>
      </c>
      <c r="X2612"/>
      <c r="Y2612"/>
      <c r="Z2612" t="n">
        <v>10</v>
      </c>
      <c r="AA2612"/>
      <c r="AB2612"/>
      <c r="AC2612"/>
      <c r="AD2612"/>
      <c r="AE2612"/>
      <c r="AF2612" t="n">
        <v>0</v>
      </c>
      <c r="AG2612" t="n">
        <v>38</v>
      </c>
      <c r="AH2612" t="n">
        <v>43</v>
      </c>
      <c r="AI2612"/>
      <c r="AJ2612"/>
      <c r="AK2612"/>
      <c r="AL2612"/>
      <c r="AM2612"/>
      <c r="AN2612"/>
      <c r="AO2612"/>
      <c r="AP2612"/>
      <c r="AQ2612"/>
      <c r="AR2612"/>
    </row>
    <row r="2613">
      <c r="A2613" t="n">
        <v>208646</v>
      </c>
      <c r="B2613" t="s">
        <v>4140</v>
      </c>
      <c r="C2613" t="s">
        <v>4141</v>
      </c>
      <c r="D2613" t="s">
        <v>4129</v>
      </c>
      <c r="E2613" t="s">
        <v>267</v>
      </c>
      <c r="F2613" t="s">
        <v>148</v>
      </c>
      <c r="G2613" t="s">
        <v>149</v>
      </c>
      <c r="H2613" t="s">
        <v>150</v>
      </c>
      <c r="I2613" t="s">
        <v>175</v>
      </c>
      <c r="J2613" t="s">
        <v>168</v>
      </c>
      <c r="K2613" t="s">
        <v>153</v>
      </c>
      <c r="L2613" t="s">
        <v>155</v>
      </c>
      <c r="M2613" t="s">
        <v>155</v>
      </c>
      <c r="N2613" t="n">
        <v>-118.0925</v>
      </c>
      <c r="O2613" t="n">
        <v>45.3198</v>
      </c>
      <c r="P2613" t="n">
        <v>4626</v>
      </c>
      <c r="Q2613" t="n">
        <v>4042</v>
      </c>
      <c r="R2613" t="n">
        <v>61.1</v>
      </c>
      <c r="S2613" t="n">
        <v>64.8</v>
      </c>
      <c r="T2613" t="n">
        <v>1.8</v>
      </c>
      <c r="U2613" t="n">
        <v>16.2</v>
      </c>
      <c r="V2613" t="n">
        <v>2.4</v>
      </c>
      <c r="W2613" t="n">
        <v>1</v>
      </c>
      <c r="X2613" t="n">
        <v>67</v>
      </c>
      <c r="Y2613" t="n">
        <v>43</v>
      </c>
      <c r="Z2613" t="n">
        <v>14</v>
      </c>
      <c r="AA2613" t="n">
        <v>314</v>
      </c>
      <c r="AB2613" t="n">
        <v>36.6</v>
      </c>
      <c r="AC2613" t="n">
        <v>314</v>
      </c>
      <c r="AD2613" t="n">
        <v>36.6</v>
      </c>
      <c r="AE2613" t="n">
        <v>24.8</v>
      </c>
      <c r="AF2613" t="n">
        <v>245</v>
      </c>
      <c r="AG2613" t="n">
        <v>36</v>
      </c>
      <c r="AH2613" t="n">
        <v>66</v>
      </c>
      <c r="AI2613" t="n">
        <v>17219</v>
      </c>
      <c r="AJ2613" t="n">
        <v>12069</v>
      </c>
      <c r="AK2613" t="n">
        <v>12341</v>
      </c>
      <c r="AL2613" t="n">
        <v>15217</v>
      </c>
      <c r="AM2613" t="n">
        <v>20701</v>
      </c>
      <c r="AN2613" t="n">
        <v>21428</v>
      </c>
      <c r="AO2613"/>
      <c r="AP2613" t="n">
        <v>567</v>
      </c>
      <c r="AQ2613" t="n">
        <v>127</v>
      </c>
      <c r="AR2613"/>
    </row>
    <row r="2614">
      <c r="A2614" t="n">
        <v>208725</v>
      </c>
      <c r="B2614" t="s">
        <v>4142</v>
      </c>
      <c r="C2614" t="s">
        <v>4143</v>
      </c>
      <c r="D2614" t="s">
        <v>4129</v>
      </c>
      <c r="E2614" t="s">
        <v>267</v>
      </c>
      <c r="F2614" t="s">
        <v>162</v>
      </c>
      <c r="G2614" t="s">
        <v>163</v>
      </c>
      <c r="H2614" t="s">
        <v>150</v>
      </c>
      <c r="I2614" t="s">
        <v>151</v>
      </c>
      <c r="J2614" t="s">
        <v>164</v>
      </c>
      <c r="K2614" t="s">
        <v>209</v>
      </c>
      <c r="L2614" t="s">
        <v>155</v>
      </c>
      <c r="M2614" t="s">
        <v>155</v>
      </c>
      <c r="N2614" t="n">
        <v>-123.1536</v>
      </c>
      <c r="O2614" t="n">
        <v>44.0327</v>
      </c>
      <c r="P2614" t="n">
        <v>52</v>
      </c>
      <c r="Q2614" t="n">
        <v>52</v>
      </c>
      <c r="R2614" t="n">
        <v>42.3</v>
      </c>
      <c r="S2614" t="n">
        <v>38.5</v>
      </c>
      <c r="T2614" t="n">
        <v>1.9</v>
      </c>
      <c r="U2614" t="n">
        <v>17.3</v>
      </c>
      <c r="V2614" t="n">
        <v>9.6</v>
      </c>
      <c r="W2614" t="n">
        <v>5.8</v>
      </c>
      <c r="X2614" t="n">
        <v>64</v>
      </c>
      <c r="Y2614"/>
      <c r="Z2614" t="n">
        <v>3</v>
      </c>
      <c r="AA2614" t="n">
        <v>12</v>
      </c>
      <c r="AB2614" t="n">
        <v>25</v>
      </c>
      <c r="AC2614" t="n">
        <v>12</v>
      </c>
      <c r="AD2614" t="n">
        <v>25</v>
      </c>
      <c r="AE2614" t="n">
        <v>25</v>
      </c>
      <c r="AF2614" t="n">
        <v>10</v>
      </c>
      <c r="AG2614" t="n">
        <v>78</v>
      </c>
      <c r="AH2614" t="n">
        <v>100</v>
      </c>
      <c r="AI2614" t="n">
        <v>16858</v>
      </c>
      <c r="AJ2614" t="n">
        <v>20468</v>
      </c>
      <c r="AK2614"/>
      <c r="AL2614"/>
      <c r="AM2614"/>
      <c r="AN2614"/>
      <c r="AO2614" t="n">
        <v>2</v>
      </c>
      <c r="AP2614" t="n">
        <v>5</v>
      </c>
      <c r="AQ2614"/>
      <c r="AR2614"/>
    </row>
    <row r="2615">
      <c r="A2615" t="n">
        <v>208822</v>
      </c>
      <c r="B2615" t="s">
        <v>4144</v>
      </c>
      <c r="C2615" t="s">
        <v>4145</v>
      </c>
      <c r="D2615" t="s">
        <v>4129</v>
      </c>
      <c r="E2615" t="s">
        <v>267</v>
      </c>
      <c r="F2615" t="s">
        <v>162</v>
      </c>
      <c r="G2615" t="s">
        <v>163</v>
      </c>
      <c r="H2615" t="s">
        <v>150</v>
      </c>
      <c r="I2615" t="s">
        <v>175</v>
      </c>
      <c r="J2615" t="s">
        <v>168</v>
      </c>
      <c r="K2615" t="s">
        <v>159</v>
      </c>
      <c r="L2615" t="s">
        <v>155</v>
      </c>
      <c r="M2615" t="s">
        <v>155</v>
      </c>
      <c r="N2615" t="n">
        <v>-122.9675</v>
      </c>
      <c r="O2615" t="n">
        <v>45.3036</v>
      </c>
      <c r="P2615" t="n">
        <v>4903</v>
      </c>
      <c r="Q2615" t="n">
        <v>3031</v>
      </c>
      <c r="R2615" t="n">
        <v>59.1</v>
      </c>
      <c r="S2615" t="n">
        <v>60.3</v>
      </c>
      <c r="T2615" t="n">
        <v>1.9</v>
      </c>
      <c r="U2615" t="n">
        <v>15</v>
      </c>
      <c r="V2615" t="n">
        <v>5.2</v>
      </c>
      <c r="W2615" t="n">
        <v>0.2</v>
      </c>
      <c r="X2615" t="n">
        <v>77</v>
      </c>
      <c r="Y2615"/>
      <c r="Z2615" t="n">
        <v>15</v>
      </c>
      <c r="AA2615" t="n">
        <v>629</v>
      </c>
      <c r="AB2615" t="n">
        <v>68.7</v>
      </c>
      <c r="AC2615" t="n">
        <v>629</v>
      </c>
      <c r="AD2615" t="n">
        <v>68.7</v>
      </c>
      <c r="AE2615" t="n">
        <v>58.2</v>
      </c>
      <c r="AF2615" t="n">
        <v>627</v>
      </c>
      <c r="AG2615" t="n">
        <v>27</v>
      </c>
      <c r="AH2615" t="n">
        <v>91</v>
      </c>
      <c r="AI2615" t="n">
        <v>30649</v>
      </c>
      <c r="AJ2615" t="n">
        <v>19909</v>
      </c>
      <c r="AK2615" t="n">
        <v>23048</v>
      </c>
      <c r="AL2615" t="n">
        <v>25491</v>
      </c>
      <c r="AM2615" t="n">
        <v>29546</v>
      </c>
      <c r="AN2615" t="n">
        <v>34826</v>
      </c>
      <c r="AO2615"/>
      <c r="AP2615" t="n">
        <v>594</v>
      </c>
      <c r="AQ2615" t="n">
        <v>394</v>
      </c>
      <c r="AR2615" t="n">
        <v>175</v>
      </c>
    </row>
    <row r="2616">
      <c r="A2616" t="n">
        <v>208859</v>
      </c>
      <c r="B2616" t="s">
        <v>4146</v>
      </c>
      <c r="C2616" t="s">
        <v>4147</v>
      </c>
      <c r="D2616" t="s">
        <v>4129</v>
      </c>
      <c r="E2616" t="s">
        <v>267</v>
      </c>
      <c r="F2616" t="s">
        <v>279</v>
      </c>
      <c r="G2616" t="s">
        <v>189</v>
      </c>
      <c r="H2616" t="s">
        <v>174</v>
      </c>
      <c r="I2616" t="s">
        <v>151</v>
      </c>
      <c r="J2616" t="s">
        <v>164</v>
      </c>
      <c r="K2616"/>
      <c r="L2616" t="s">
        <v>155</v>
      </c>
      <c r="M2616" t="s">
        <v>155</v>
      </c>
      <c r="N2616" t="n">
        <v>-123.2988</v>
      </c>
      <c r="O2616" t="n">
        <v>42.4353</v>
      </c>
      <c r="P2616" t="n">
        <v>72</v>
      </c>
      <c r="Q2616" t="n">
        <v>72</v>
      </c>
      <c r="R2616" t="n">
        <v>90.3</v>
      </c>
      <c r="S2616" t="n">
        <v>80.6</v>
      </c>
      <c r="T2616" t="n">
        <v>1.4</v>
      </c>
      <c r="U2616" t="n">
        <v>11.1</v>
      </c>
      <c r="V2616" t="n">
        <v>0</v>
      </c>
      <c r="W2616" t="n">
        <v>0</v>
      </c>
      <c r="X2616" t="n">
        <v>89</v>
      </c>
      <c r="Y2616"/>
      <c r="Z2616" t="n">
        <v>6</v>
      </c>
      <c r="AA2616" t="n">
        <v>40</v>
      </c>
      <c r="AB2616" t="n">
        <v>80</v>
      </c>
      <c r="AC2616"/>
      <c r="AD2616"/>
      <c r="AE2616"/>
      <c r="AF2616" t="n">
        <v>47</v>
      </c>
      <c r="AG2616" t="n">
        <v>64</v>
      </c>
      <c r="AH2616" t="n">
        <v>72</v>
      </c>
      <c r="AI2616" t="n">
        <v>12369</v>
      </c>
      <c r="AJ2616" t="n">
        <v>11648</v>
      </c>
      <c r="AK2616" t="n">
        <v>11689</v>
      </c>
      <c r="AL2616" t="n">
        <v>16201</v>
      </c>
      <c r="AM2616"/>
      <c r="AN2616"/>
      <c r="AO2616"/>
      <c r="AP2616"/>
      <c r="AQ2616"/>
      <c r="AR2616"/>
    </row>
    <row r="2617">
      <c r="A2617" t="n">
        <v>209038</v>
      </c>
      <c r="B2617" t="s">
        <v>4148</v>
      </c>
      <c r="C2617" t="s">
        <v>4143</v>
      </c>
      <c r="D2617" t="s">
        <v>4129</v>
      </c>
      <c r="E2617" t="s">
        <v>267</v>
      </c>
      <c r="F2617" t="s">
        <v>173</v>
      </c>
      <c r="G2617" t="s">
        <v>149</v>
      </c>
      <c r="H2617" t="s">
        <v>174</v>
      </c>
      <c r="I2617" t="s">
        <v>186</v>
      </c>
      <c r="J2617" t="s">
        <v>152</v>
      </c>
      <c r="K2617" t="s">
        <v>176</v>
      </c>
      <c r="L2617" t="s">
        <v>155</v>
      </c>
      <c r="M2617" t="s">
        <v>155</v>
      </c>
      <c r="N2617" t="n">
        <v>-123.0326</v>
      </c>
      <c r="O2617" t="n">
        <v>44.0093</v>
      </c>
      <c r="P2617" t="n">
        <v>11433</v>
      </c>
      <c r="Q2617" t="n">
        <v>11433</v>
      </c>
      <c r="R2617" t="n">
        <v>53.6</v>
      </c>
      <c r="S2617" t="n">
        <v>63.2</v>
      </c>
      <c r="T2617" t="n">
        <v>2.1</v>
      </c>
      <c r="U2617" t="n">
        <v>15.8</v>
      </c>
      <c r="V2617" t="n">
        <v>2.9</v>
      </c>
      <c r="W2617" t="n">
        <v>1.7</v>
      </c>
      <c r="X2617" t="n">
        <v>59</v>
      </c>
      <c r="Y2617" t="n">
        <v>47</v>
      </c>
      <c r="Z2617" t="n">
        <v>19</v>
      </c>
      <c r="AA2617" t="n">
        <v>858</v>
      </c>
      <c r="AB2617" t="n">
        <v>21.9</v>
      </c>
      <c r="AC2617"/>
      <c r="AD2617"/>
      <c r="AE2617"/>
      <c r="AF2617" t="n">
        <v>918</v>
      </c>
      <c r="AG2617" t="n">
        <v>29</v>
      </c>
      <c r="AH2617" t="n">
        <v>44</v>
      </c>
      <c r="AI2617" t="n">
        <v>9238</v>
      </c>
      <c r="AJ2617" t="n">
        <v>7427</v>
      </c>
      <c r="AK2617"/>
      <c r="AL2617"/>
      <c r="AM2617"/>
      <c r="AN2617"/>
      <c r="AO2617" t="n">
        <v>990</v>
      </c>
      <c r="AP2617"/>
      <c r="AQ2617"/>
      <c r="AR2617"/>
    </row>
    <row r="2618">
      <c r="A2618" t="n">
        <v>209056</v>
      </c>
      <c r="B2618" t="s">
        <v>4149</v>
      </c>
      <c r="C2618" t="s">
        <v>2179</v>
      </c>
      <c r="D2618" t="s">
        <v>4129</v>
      </c>
      <c r="E2618" t="s">
        <v>267</v>
      </c>
      <c r="F2618" t="s">
        <v>162</v>
      </c>
      <c r="G2618" t="s">
        <v>163</v>
      </c>
      <c r="H2618" t="s">
        <v>150</v>
      </c>
      <c r="I2618" t="s">
        <v>151</v>
      </c>
      <c r="J2618" t="s">
        <v>168</v>
      </c>
      <c r="K2618" t="s">
        <v>179</v>
      </c>
      <c r="L2618" t="s">
        <v>155</v>
      </c>
      <c r="M2618" t="s">
        <v>155</v>
      </c>
      <c r="N2618" t="n">
        <v>-122.6691</v>
      </c>
      <c r="O2618" t="n">
        <v>45.4509</v>
      </c>
      <c r="P2618" t="n">
        <v>3879</v>
      </c>
      <c r="Q2618" t="n">
        <v>2278</v>
      </c>
      <c r="R2618" t="n">
        <v>63.8</v>
      </c>
      <c r="S2618" t="n">
        <v>67</v>
      </c>
      <c r="T2618" t="n">
        <v>2.5</v>
      </c>
      <c r="U2618" t="n">
        <v>10.8</v>
      </c>
      <c r="V2618" t="n">
        <v>4.5</v>
      </c>
      <c r="W2618" t="n">
        <v>5</v>
      </c>
      <c r="X2618" t="n">
        <v>82</v>
      </c>
      <c r="Y2618" t="n">
        <v>33</v>
      </c>
      <c r="Z2618" t="n">
        <v>12</v>
      </c>
      <c r="AA2618" t="n">
        <v>525</v>
      </c>
      <c r="AB2618" t="n">
        <v>71.2</v>
      </c>
      <c r="AC2618" t="n">
        <v>525</v>
      </c>
      <c r="AD2618" t="n">
        <v>71.2</v>
      </c>
      <c r="AE2618" t="n">
        <v>62.5</v>
      </c>
      <c r="AF2618" t="n">
        <v>623</v>
      </c>
      <c r="AG2618" t="n">
        <v>19</v>
      </c>
      <c r="AH2618" t="n">
        <v>98</v>
      </c>
      <c r="AI2618" t="n">
        <v>38247</v>
      </c>
      <c r="AJ2618" t="n">
        <v>17251</v>
      </c>
      <c r="AK2618" t="n">
        <v>20137</v>
      </c>
      <c r="AL2618" t="n">
        <v>25542</v>
      </c>
      <c r="AM2618" t="n">
        <v>31183</v>
      </c>
      <c r="AN2618" t="n">
        <v>43993</v>
      </c>
      <c r="AO2618"/>
      <c r="AP2618" t="n">
        <v>426</v>
      </c>
      <c r="AQ2618" t="n">
        <v>243</v>
      </c>
      <c r="AR2618" t="n">
        <v>181</v>
      </c>
    </row>
    <row r="2619">
      <c r="A2619" t="n">
        <v>209065</v>
      </c>
      <c r="B2619" t="s">
        <v>4150</v>
      </c>
      <c r="C2619" t="s">
        <v>4151</v>
      </c>
      <c r="D2619" t="s">
        <v>4129</v>
      </c>
      <c r="E2619" t="s">
        <v>267</v>
      </c>
      <c r="F2619" t="s">
        <v>162</v>
      </c>
      <c r="G2619" t="s">
        <v>163</v>
      </c>
      <c r="H2619" t="s">
        <v>150</v>
      </c>
      <c r="I2619" t="s">
        <v>175</v>
      </c>
      <c r="J2619" t="s">
        <v>168</v>
      </c>
      <c r="K2619" t="s">
        <v>179</v>
      </c>
      <c r="L2619" t="s">
        <v>155</v>
      </c>
      <c r="M2619" t="s">
        <v>155</v>
      </c>
      <c r="N2619" t="n">
        <v>-123.1996</v>
      </c>
      <c r="O2619" t="n">
        <v>45.2012</v>
      </c>
      <c r="P2619" t="n">
        <v>2018</v>
      </c>
      <c r="Q2619" t="n">
        <v>1949</v>
      </c>
      <c r="R2619" t="n">
        <v>67</v>
      </c>
      <c r="S2619" t="n">
        <v>60.7</v>
      </c>
      <c r="T2619" t="n">
        <v>1.5</v>
      </c>
      <c r="U2619" t="n">
        <v>19</v>
      </c>
      <c r="V2619" t="n">
        <v>6.8</v>
      </c>
      <c r="W2619" t="n">
        <v>2</v>
      </c>
      <c r="X2619" t="n">
        <v>79</v>
      </c>
      <c r="Y2619"/>
      <c r="Z2619" t="n">
        <v>10</v>
      </c>
      <c r="AA2619" t="n">
        <v>396</v>
      </c>
      <c r="AB2619" t="n">
        <v>65.2</v>
      </c>
      <c r="AC2619" t="n">
        <v>396</v>
      </c>
      <c r="AD2619" t="n">
        <v>65.2</v>
      </c>
      <c r="AE2619" t="n">
        <v>55.6</v>
      </c>
      <c r="AF2619" t="n">
        <v>379</v>
      </c>
      <c r="AG2619" t="n">
        <v>28</v>
      </c>
      <c r="AH2619" t="n">
        <v>94</v>
      </c>
      <c r="AI2619" t="n">
        <v>31462</v>
      </c>
      <c r="AJ2619" t="n">
        <v>24625</v>
      </c>
      <c r="AK2619" t="n">
        <v>23985</v>
      </c>
      <c r="AL2619" t="n">
        <v>21378</v>
      </c>
      <c r="AM2619" t="n">
        <v>28268</v>
      </c>
      <c r="AN2619" t="n">
        <v>32957</v>
      </c>
      <c r="AO2619"/>
      <c r="AP2619" t="n">
        <v>530</v>
      </c>
      <c r="AQ2619" t="n">
        <v>26</v>
      </c>
      <c r="AR2619"/>
    </row>
    <row r="2620">
      <c r="A2620" t="n">
        <v>209074</v>
      </c>
      <c r="B2620" t="s">
        <v>4152</v>
      </c>
      <c r="C2620" t="s">
        <v>1275</v>
      </c>
      <c r="D2620" t="s">
        <v>4129</v>
      </c>
      <c r="E2620" t="s">
        <v>267</v>
      </c>
      <c r="F2620" t="s">
        <v>173</v>
      </c>
      <c r="G2620" t="s">
        <v>149</v>
      </c>
      <c r="H2620" t="s">
        <v>174</v>
      </c>
      <c r="I2620" t="s">
        <v>151</v>
      </c>
      <c r="J2620" t="s">
        <v>168</v>
      </c>
      <c r="K2620" t="s">
        <v>176</v>
      </c>
      <c r="L2620" t="s">
        <v>155</v>
      </c>
      <c r="M2620" t="s">
        <v>155</v>
      </c>
      <c r="N2620" t="n">
        <v>-123.114</v>
      </c>
      <c r="O2620" t="n">
        <v>44.5877</v>
      </c>
      <c r="P2620" t="n">
        <v>7881</v>
      </c>
      <c r="Q2620" t="n">
        <v>7881</v>
      </c>
      <c r="R2620" t="n">
        <v>56.4</v>
      </c>
      <c r="S2620" t="n">
        <v>63.2</v>
      </c>
      <c r="T2620" t="n">
        <v>1.2</v>
      </c>
      <c r="U2620" t="n">
        <v>13.4</v>
      </c>
      <c r="V2620" t="n">
        <v>3</v>
      </c>
      <c r="W2620" t="n">
        <v>0.9</v>
      </c>
      <c r="X2620" t="n">
        <v>60</v>
      </c>
      <c r="Y2620" t="n">
        <v>44</v>
      </c>
      <c r="Z2620" t="n">
        <v>17</v>
      </c>
      <c r="AA2620" t="n">
        <v>618</v>
      </c>
      <c r="AB2620" t="n">
        <v>24.9</v>
      </c>
      <c r="AC2620"/>
      <c r="AD2620"/>
      <c r="AE2620"/>
      <c r="AF2620" t="n">
        <v>561</v>
      </c>
      <c r="AG2620" t="n">
        <v>28</v>
      </c>
      <c r="AH2620" t="n">
        <v>45</v>
      </c>
      <c r="AI2620" t="n">
        <v>10759</v>
      </c>
      <c r="AJ2620" t="n">
        <v>7522</v>
      </c>
      <c r="AK2620" t="n">
        <v>8488</v>
      </c>
      <c r="AL2620" t="n">
        <v>11693</v>
      </c>
      <c r="AM2620" t="n">
        <v>14327</v>
      </c>
      <c r="AN2620" t="n">
        <v>14551</v>
      </c>
      <c r="AO2620" t="n">
        <v>579</v>
      </c>
      <c r="AP2620"/>
      <c r="AQ2620"/>
      <c r="AR2620"/>
    </row>
    <row r="2621">
      <c r="A2621" t="n">
        <v>209083</v>
      </c>
      <c r="B2621" t="s">
        <v>4153</v>
      </c>
      <c r="C2621" t="s">
        <v>4154</v>
      </c>
      <c r="D2621" t="s">
        <v>4129</v>
      </c>
      <c r="E2621" t="s">
        <v>267</v>
      </c>
      <c r="F2621" t="s">
        <v>279</v>
      </c>
      <c r="G2621" t="s">
        <v>189</v>
      </c>
      <c r="H2621" t="s">
        <v>174</v>
      </c>
      <c r="I2621" t="s">
        <v>151</v>
      </c>
      <c r="J2621" t="s">
        <v>164</v>
      </c>
      <c r="K2621"/>
      <c r="L2621" t="s">
        <v>155</v>
      </c>
      <c r="M2621" t="s">
        <v>155</v>
      </c>
      <c r="N2621" t="n">
        <v>-122.8057</v>
      </c>
      <c r="O2621" t="n">
        <v>45.4893</v>
      </c>
      <c r="P2621" t="n">
        <v>105</v>
      </c>
      <c r="Q2621" t="n">
        <v>105</v>
      </c>
      <c r="R2621" t="n">
        <v>76.2</v>
      </c>
      <c r="S2621" t="n">
        <v>41.9</v>
      </c>
      <c r="T2621" t="n">
        <v>4.8</v>
      </c>
      <c r="U2621" t="n">
        <v>37.1</v>
      </c>
      <c r="V2621" t="n">
        <v>2.9</v>
      </c>
      <c r="W2621" t="n">
        <v>0</v>
      </c>
      <c r="X2621" t="n">
        <v>81</v>
      </c>
      <c r="Y2621"/>
      <c r="Z2621" t="n">
        <v>8</v>
      </c>
      <c r="AA2621" t="n">
        <v>80</v>
      </c>
      <c r="AB2621" t="n">
        <v>50</v>
      </c>
      <c r="AC2621"/>
      <c r="AD2621"/>
      <c r="AE2621"/>
      <c r="AF2621" t="n">
        <v>61</v>
      </c>
      <c r="AG2621" t="n">
        <v>52</v>
      </c>
      <c r="AH2621" t="n">
        <v>52</v>
      </c>
      <c r="AI2621" t="n">
        <v>20162</v>
      </c>
      <c r="AJ2621" t="n">
        <v>20162</v>
      </c>
      <c r="AK2621"/>
      <c r="AL2621"/>
      <c r="AM2621"/>
      <c r="AN2621"/>
      <c r="AO2621"/>
      <c r="AP2621"/>
      <c r="AQ2621"/>
      <c r="AR2621"/>
    </row>
    <row r="2622">
      <c r="A2622" t="n">
        <v>209153</v>
      </c>
      <c r="B2622" t="s">
        <v>4155</v>
      </c>
      <c r="C2622" t="s">
        <v>2357</v>
      </c>
      <c r="D2622" t="s">
        <v>4129</v>
      </c>
      <c r="E2622" t="s">
        <v>267</v>
      </c>
      <c r="F2622" t="s">
        <v>279</v>
      </c>
      <c r="G2622" t="s">
        <v>189</v>
      </c>
      <c r="H2622" t="s">
        <v>174</v>
      </c>
      <c r="I2622" t="s">
        <v>151</v>
      </c>
      <c r="J2622" t="s">
        <v>164</v>
      </c>
      <c r="K2622"/>
      <c r="L2622" t="s">
        <v>155</v>
      </c>
      <c r="M2622" t="s">
        <v>155</v>
      </c>
      <c r="N2622" t="n">
        <v>-122.8682</v>
      </c>
      <c r="O2622" t="n">
        <v>42.3511</v>
      </c>
      <c r="P2622" t="n">
        <v>61</v>
      </c>
      <c r="Q2622" t="n">
        <v>61</v>
      </c>
      <c r="R2622" t="n">
        <v>88.5</v>
      </c>
      <c r="S2622" t="n">
        <v>59</v>
      </c>
      <c r="T2622" t="n">
        <v>4.9</v>
      </c>
      <c r="U2622" t="n">
        <v>24.6</v>
      </c>
      <c r="V2622" t="n">
        <v>0</v>
      </c>
      <c r="W2622" t="n">
        <v>0</v>
      </c>
      <c r="X2622" t="n">
        <v>83</v>
      </c>
      <c r="Y2622"/>
      <c r="Z2622" t="n">
        <v>6</v>
      </c>
      <c r="AA2622" t="n">
        <v>44</v>
      </c>
      <c r="AB2622" t="n">
        <v>68.2</v>
      </c>
      <c r="AC2622"/>
      <c r="AD2622"/>
      <c r="AE2622"/>
      <c r="AF2622" t="n">
        <v>40</v>
      </c>
      <c r="AG2622" t="n">
        <v>74</v>
      </c>
      <c r="AH2622" t="n">
        <v>79</v>
      </c>
      <c r="AI2622" t="n">
        <v>13798</v>
      </c>
      <c r="AJ2622" t="n">
        <v>13559</v>
      </c>
      <c r="AK2622" t="n">
        <v>13833</v>
      </c>
      <c r="AL2622"/>
      <c r="AM2622" t="n">
        <v>15643</v>
      </c>
      <c r="AN2622"/>
      <c r="AO2622"/>
      <c r="AP2622"/>
      <c r="AQ2622"/>
      <c r="AR2622"/>
    </row>
    <row r="2623">
      <c r="A2623" t="n">
        <v>209205</v>
      </c>
      <c r="B2623" t="s">
        <v>4156</v>
      </c>
      <c r="C2623" t="s">
        <v>4157</v>
      </c>
      <c r="D2623" t="s">
        <v>4129</v>
      </c>
      <c r="E2623" t="s">
        <v>267</v>
      </c>
      <c r="F2623" t="s">
        <v>279</v>
      </c>
      <c r="G2623" t="s">
        <v>189</v>
      </c>
      <c r="H2623" t="s">
        <v>174</v>
      </c>
      <c r="I2623" t="s">
        <v>186</v>
      </c>
      <c r="J2623" t="s">
        <v>164</v>
      </c>
      <c r="K2623"/>
      <c r="L2623" t="s">
        <v>155</v>
      </c>
      <c r="M2623" t="s">
        <v>155</v>
      </c>
      <c r="N2623" t="n">
        <v>-122.5769</v>
      </c>
      <c r="O2623" t="n">
        <v>45.4385</v>
      </c>
      <c r="P2623" t="n">
        <v>74</v>
      </c>
      <c r="Q2623" t="n">
        <v>74</v>
      </c>
      <c r="R2623" t="n">
        <v>97.3</v>
      </c>
      <c r="S2623" t="n">
        <v>74.3</v>
      </c>
      <c r="T2623" t="n">
        <v>1.4</v>
      </c>
      <c r="U2623" t="n">
        <v>10.8</v>
      </c>
      <c r="V2623" t="n">
        <v>0</v>
      </c>
      <c r="W2623" t="n">
        <v>0</v>
      </c>
      <c r="X2623" t="n">
        <v>87</v>
      </c>
      <c r="Y2623"/>
      <c r="Z2623" t="n">
        <v>8</v>
      </c>
      <c r="AA2623" t="n">
        <v>44</v>
      </c>
      <c r="AB2623" t="n">
        <v>47.7</v>
      </c>
      <c r="AC2623"/>
      <c r="AD2623"/>
      <c r="AE2623"/>
      <c r="AF2623" t="n">
        <v>38</v>
      </c>
      <c r="AG2623" t="n">
        <v>59</v>
      </c>
      <c r="AH2623" t="n">
        <v>59</v>
      </c>
      <c r="AI2623" t="n">
        <v>23519</v>
      </c>
      <c r="AJ2623" t="n">
        <v>23519</v>
      </c>
      <c r="AK2623"/>
      <c r="AL2623"/>
      <c r="AM2623"/>
      <c r="AN2623"/>
      <c r="AO2623"/>
      <c r="AP2623"/>
      <c r="AQ2623"/>
      <c r="AR2623"/>
    </row>
    <row r="2624">
      <c r="A2624" t="n">
        <v>209241</v>
      </c>
      <c r="B2624" t="s">
        <v>4158</v>
      </c>
      <c r="C2624" t="s">
        <v>4159</v>
      </c>
      <c r="D2624" t="s">
        <v>4129</v>
      </c>
      <c r="E2624" t="s">
        <v>267</v>
      </c>
      <c r="F2624" t="s">
        <v>162</v>
      </c>
      <c r="G2624" t="s">
        <v>163</v>
      </c>
      <c r="H2624" t="s">
        <v>150</v>
      </c>
      <c r="I2624" t="s">
        <v>205</v>
      </c>
      <c r="J2624" t="s">
        <v>164</v>
      </c>
      <c r="K2624" t="s">
        <v>209</v>
      </c>
      <c r="L2624" t="s">
        <v>155</v>
      </c>
      <c r="M2624" t="s">
        <v>155</v>
      </c>
      <c r="N2624" t="n">
        <v>-122.7754</v>
      </c>
      <c r="O2624" t="n">
        <v>45.0579</v>
      </c>
      <c r="P2624" t="n">
        <v>123</v>
      </c>
      <c r="Q2624" t="n">
        <v>33</v>
      </c>
      <c r="R2624" t="n">
        <v>0</v>
      </c>
      <c r="S2624" t="n">
        <v>30.3</v>
      </c>
      <c r="T2624" t="n">
        <v>0</v>
      </c>
      <c r="U2624" t="n">
        <v>51.5</v>
      </c>
      <c r="V2624" t="n">
        <v>6.1</v>
      </c>
      <c r="W2624" t="n">
        <v>0</v>
      </c>
      <c r="X2624"/>
      <c r="Y2624"/>
      <c r="Z2624" t="n">
        <v>6</v>
      </c>
      <c r="AA2624" t="n">
        <v>9</v>
      </c>
      <c r="AB2624" t="n">
        <v>33.3</v>
      </c>
      <c r="AC2624" t="n">
        <v>9</v>
      </c>
      <c r="AD2624" t="n">
        <v>33.3</v>
      </c>
      <c r="AE2624" t="n">
        <v>33.3</v>
      </c>
      <c r="AF2624" t="n">
        <v>1</v>
      </c>
      <c r="AG2624" t="n">
        <v>21</v>
      </c>
      <c r="AH2624" t="n">
        <v>39</v>
      </c>
      <c r="AI2624"/>
      <c r="AJ2624"/>
      <c r="AK2624"/>
      <c r="AL2624"/>
      <c r="AM2624"/>
      <c r="AN2624"/>
      <c r="AO2624"/>
      <c r="AP2624" t="n">
        <v>8</v>
      </c>
      <c r="AQ2624" t="n">
        <v>18</v>
      </c>
      <c r="AR2624" t="n">
        <v>1</v>
      </c>
    </row>
    <row r="2625">
      <c r="A2625" t="n">
        <v>209250</v>
      </c>
      <c r="B2625" t="s">
        <v>4160</v>
      </c>
      <c r="C2625" t="s">
        <v>4161</v>
      </c>
      <c r="D2625" t="s">
        <v>4129</v>
      </c>
      <c r="E2625" t="s">
        <v>267</v>
      </c>
      <c r="F2625" t="s">
        <v>148</v>
      </c>
      <c r="G2625" t="s">
        <v>149</v>
      </c>
      <c r="H2625" t="s">
        <v>150</v>
      </c>
      <c r="I2625" t="s">
        <v>186</v>
      </c>
      <c r="J2625" t="s">
        <v>152</v>
      </c>
      <c r="K2625" t="s">
        <v>176</v>
      </c>
      <c r="L2625" t="s">
        <v>155</v>
      </c>
      <c r="M2625" t="s">
        <v>155</v>
      </c>
      <c r="N2625" t="n">
        <v>-122.397</v>
      </c>
      <c r="O2625" t="n">
        <v>45.5149</v>
      </c>
      <c r="P2625" t="n">
        <v>11566</v>
      </c>
      <c r="Q2625" t="n">
        <v>11566</v>
      </c>
      <c r="R2625" t="n">
        <v>41.1</v>
      </c>
      <c r="S2625" t="n">
        <v>48</v>
      </c>
      <c r="T2625" t="n">
        <v>3.4</v>
      </c>
      <c r="U2625" t="n">
        <v>19.9</v>
      </c>
      <c r="V2625" t="n">
        <v>6.8</v>
      </c>
      <c r="W2625" t="n">
        <v>0.8</v>
      </c>
      <c r="X2625"/>
      <c r="Y2625"/>
      <c r="Z2625" t="n">
        <v>19</v>
      </c>
      <c r="AA2625" t="n">
        <v>714</v>
      </c>
      <c r="AB2625" t="n">
        <v>26.1</v>
      </c>
      <c r="AC2625"/>
      <c r="AD2625"/>
      <c r="AE2625"/>
      <c r="AF2625" t="n">
        <v>675</v>
      </c>
      <c r="AG2625" t="n">
        <v>21</v>
      </c>
      <c r="AH2625" t="n">
        <v>31</v>
      </c>
      <c r="AI2625" t="n">
        <v>6667</v>
      </c>
      <c r="AJ2625" t="n">
        <v>4193</v>
      </c>
      <c r="AK2625" t="n">
        <v>5610</v>
      </c>
      <c r="AL2625" t="n">
        <v>7561</v>
      </c>
      <c r="AM2625" t="n">
        <v>11220</v>
      </c>
      <c r="AN2625" t="n">
        <v>12483</v>
      </c>
      <c r="AO2625" t="n">
        <v>761</v>
      </c>
      <c r="AP2625"/>
      <c r="AQ2625"/>
      <c r="AR2625"/>
    </row>
    <row r="2626">
      <c r="A2626" t="n">
        <v>209287</v>
      </c>
      <c r="B2626" t="s">
        <v>4162</v>
      </c>
      <c r="C2626" t="s">
        <v>2179</v>
      </c>
      <c r="D2626" t="s">
        <v>4129</v>
      </c>
      <c r="E2626" t="s">
        <v>267</v>
      </c>
      <c r="F2626" t="s">
        <v>162</v>
      </c>
      <c r="G2626" t="s">
        <v>163</v>
      </c>
      <c r="H2626" t="s">
        <v>150</v>
      </c>
      <c r="I2626" t="s">
        <v>151</v>
      </c>
      <c r="J2626" t="s">
        <v>164</v>
      </c>
      <c r="K2626" t="s">
        <v>153</v>
      </c>
      <c r="L2626" t="s">
        <v>155</v>
      </c>
      <c r="M2626" t="s">
        <v>155</v>
      </c>
      <c r="N2626" t="n">
        <v>-122.5756</v>
      </c>
      <c r="O2626" t="n">
        <v>45.5271</v>
      </c>
      <c r="P2626" t="n">
        <v>668</v>
      </c>
      <c r="Q2626" t="n">
        <v>408</v>
      </c>
      <c r="R2626" t="n">
        <v>43.1</v>
      </c>
      <c r="S2626" t="n">
        <v>41.2</v>
      </c>
      <c r="T2626" t="n">
        <v>15.4</v>
      </c>
      <c r="U2626" t="n">
        <v>19.4</v>
      </c>
      <c r="V2626" t="n">
        <v>4.2</v>
      </c>
      <c r="W2626" t="n">
        <v>7.1</v>
      </c>
      <c r="X2626" t="n">
        <v>34</v>
      </c>
      <c r="Y2626"/>
      <c r="Z2626" t="n">
        <v>10</v>
      </c>
      <c r="AA2626" t="n">
        <v>61</v>
      </c>
      <c r="AB2626" t="n">
        <v>50.8</v>
      </c>
      <c r="AC2626" t="n">
        <v>61</v>
      </c>
      <c r="AD2626" t="n">
        <v>50.8</v>
      </c>
      <c r="AE2626" t="n">
        <v>42.6</v>
      </c>
      <c r="AF2626" t="n">
        <v>90</v>
      </c>
      <c r="AG2626" t="n">
        <v>47</v>
      </c>
      <c r="AH2626" t="n">
        <v>95</v>
      </c>
      <c r="AI2626" t="n">
        <v>23072</v>
      </c>
      <c r="AJ2626" t="n">
        <v>21713</v>
      </c>
      <c r="AK2626" t="n">
        <v>20778</v>
      </c>
      <c r="AL2626" t="n">
        <v>23550</v>
      </c>
      <c r="AM2626" t="n">
        <v>28928</v>
      </c>
      <c r="AN2626" t="n">
        <v>26053</v>
      </c>
      <c r="AO2626"/>
      <c r="AP2626" t="n">
        <v>84</v>
      </c>
      <c r="AQ2626" t="n">
        <v>50</v>
      </c>
      <c r="AR2626" t="n">
        <v>5</v>
      </c>
    </row>
    <row r="2627">
      <c r="A2627" t="n">
        <v>209296</v>
      </c>
      <c r="B2627" t="s">
        <v>4163</v>
      </c>
      <c r="C2627" t="s">
        <v>2179</v>
      </c>
      <c r="D2627" t="s">
        <v>4129</v>
      </c>
      <c r="E2627" t="s">
        <v>267</v>
      </c>
      <c r="F2627" t="s">
        <v>162</v>
      </c>
      <c r="G2627" t="s">
        <v>163</v>
      </c>
      <c r="H2627" t="s">
        <v>150</v>
      </c>
      <c r="I2627" t="s">
        <v>151</v>
      </c>
      <c r="J2627" t="s">
        <v>164</v>
      </c>
      <c r="K2627" t="s">
        <v>209</v>
      </c>
      <c r="L2627" t="s">
        <v>155</v>
      </c>
      <c r="M2627" t="s">
        <v>155</v>
      </c>
      <c r="N2627" t="n">
        <v>-122.6766</v>
      </c>
      <c r="O2627" t="n">
        <v>45.5019</v>
      </c>
      <c r="P2627" t="n">
        <v>405</v>
      </c>
      <c r="Q2627" t="n">
        <v>21</v>
      </c>
      <c r="R2627" t="n">
        <v>85.7</v>
      </c>
      <c r="S2627" t="n">
        <v>57.1</v>
      </c>
      <c r="T2627" t="n">
        <v>0</v>
      </c>
      <c r="U2627" t="n">
        <v>4.8</v>
      </c>
      <c r="V2627" t="n">
        <v>0</v>
      </c>
      <c r="W2627" t="n">
        <v>4.8</v>
      </c>
      <c r="X2627"/>
      <c r="Y2627"/>
      <c r="Z2627" t="n">
        <v>9</v>
      </c>
      <c r="AA2627"/>
      <c r="AB2627"/>
      <c r="AC2627"/>
      <c r="AD2627"/>
      <c r="AE2627"/>
      <c r="AF2627" t="n">
        <v>0</v>
      </c>
      <c r="AG2627" t="n">
        <v>75</v>
      </c>
      <c r="AH2627" t="n">
        <v>75</v>
      </c>
      <c r="AI2627"/>
      <c r="AJ2627"/>
      <c r="AK2627"/>
      <c r="AL2627"/>
      <c r="AM2627"/>
      <c r="AN2627"/>
      <c r="AO2627"/>
      <c r="AP2627" t="n">
        <v>9</v>
      </c>
      <c r="AQ2627" t="n">
        <v>82</v>
      </c>
      <c r="AR2627" t="n">
        <v>61</v>
      </c>
    </row>
    <row r="2628">
      <c r="A2628" t="n">
        <v>209409</v>
      </c>
      <c r="B2628" t="s">
        <v>4164</v>
      </c>
      <c r="C2628" t="s">
        <v>4143</v>
      </c>
      <c r="D2628" t="s">
        <v>4129</v>
      </c>
      <c r="E2628" t="s">
        <v>267</v>
      </c>
      <c r="F2628" t="s">
        <v>162</v>
      </c>
      <c r="G2628" t="s">
        <v>163</v>
      </c>
      <c r="H2628" t="s">
        <v>150</v>
      </c>
      <c r="I2628" t="s">
        <v>151</v>
      </c>
      <c r="J2628" t="s">
        <v>164</v>
      </c>
      <c r="K2628" t="s">
        <v>153</v>
      </c>
      <c r="L2628" t="s">
        <v>155</v>
      </c>
      <c r="M2628" t="s">
        <v>155</v>
      </c>
      <c r="N2628" t="n">
        <v>-123.0798</v>
      </c>
      <c r="O2628" t="n">
        <v>44.0475</v>
      </c>
      <c r="P2628" t="n">
        <v>836</v>
      </c>
      <c r="Q2628" t="n">
        <v>604</v>
      </c>
      <c r="R2628" t="n">
        <v>57.1</v>
      </c>
      <c r="S2628" t="n">
        <v>64.1</v>
      </c>
      <c r="T2628" t="n">
        <v>3.3</v>
      </c>
      <c r="U2628" t="n">
        <v>12.4</v>
      </c>
      <c r="V2628" t="n">
        <v>5.3</v>
      </c>
      <c r="W2628" t="n">
        <v>3.3</v>
      </c>
      <c r="X2628" t="n">
        <v>71</v>
      </c>
      <c r="Y2628"/>
      <c r="Z2628" t="n">
        <v>15</v>
      </c>
      <c r="AA2628" t="n">
        <v>102</v>
      </c>
      <c r="AB2628" t="n">
        <v>61.8</v>
      </c>
      <c r="AC2628" t="n">
        <v>101</v>
      </c>
      <c r="AD2628" t="n">
        <v>61.4</v>
      </c>
      <c r="AE2628" t="n">
        <v>55.4</v>
      </c>
      <c r="AF2628" t="n">
        <v>91</v>
      </c>
      <c r="AG2628" t="n">
        <v>34</v>
      </c>
      <c r="AH2628" t="n">
        <v>88</v>
      </c>
      <c r="AI2628" t="n">
        <v>22534</v>
      </c>
      <c r="AJ2628" t="n">
        <v>18377</v>
      </c>
      <c r="AK2628" t="n">
        <v>21119</v>
      </c>
      <c r="AL2628" t="n">
        <v>19732</v>
      </c>
      <c r="AM2628" t="n">
        <v>24304</v>
      </c>
      <c r="AN2628" t="n">
        <v>27182</v>
      </c>
      <c r="AO2628"/>
      <c r="AP2628" t="n">
        <v>129</v>
      </c>
      <c r="AQ2628" t="n">
        <v>73</v>
      </c>
      <c r="AR2628"/>
    </row>
    <row r="2629">
      <c r="A2629" t="n">
        <v>209490</v>
      </c>
      <c r="B2629" t="s">
        <v>4165</v>
      </c>
      <c r="C2629" t="s">
        <v>2179</v>
      </c>
      <c r="D2629" t="s">
        <v>4129</v>
      </c>
      <c r="E2629" t="s">
        <v>267</v>
      </c>
      <c r="F2629" t="s">
        <v>148</v>
      </c>
      <c r="G2629" t="s">
        <v>149</v>
      </c>
      <c r="H2629" t="s">
        <v>150</v>
      </c>
      <c r="I2629" t="s">
        <v>151</v>
      </c>
      <c r="J2629" t="s">
        <v>168</v>
      </c>
      <c r="K2629" t="s">
        <v>209</v>
      </c>
      <c r="L2629" t="s">
        <v>155</v>
      </c>
      <c r="M2629" t="s">
        <v>155</v>
      </c>
      <c r="N2629" t="n">
        <v>-122.6861</v>
      </c>
      <c r="O2629" t="n">
        <v>45.4988</v>
      </c>
      <c r="P2629" t="n">
        <v>3248</v>
      </c>
      <c r="Q2629" t="n">
        <v>890</v>
      </c>
      <c r="R2629" t="n">
        <v>82.2</v>
      </c>
      <c r="S2629" t="n">
        <v>59.3</v>
      </c>
      <c r="T2629" t="n">
        <v>2.8</v>
      </c>
      <c r="U2629" t="n">
        <v>21.9</v>
      </c>
      <c r="V2629" t="n">
        <v>7.1</v>
      </c>
      <c r="W2629" t="n">
        <v>0.4</v>
      </c>
      <c r="X2629"/>
      <c r="Y2629"/>
      <c r="Z2629" t="n">
        <v>10</v>
      </c>
      <c r="AA2629"/>
      <c r="AB2629"/>
      <c r="AC2629"/>
      <c r="AD2629"/>
      <c r="AE2629"/>
      <c r="AF2629" t="n">
        <v>0</v>
      </c>
      <c r="AG2629" t="n">
        <v>28</v>
      </c>
      <c r="AH2629" t="n">
        <v>51</v>
      </c>
      <c r="AI2629"/>
      <c r="AJ2629"/>
      <c r="AK2629"/>
      <c r="AL2629"/>
      <c r="AM2629"/>
      <c r="AN2629"/>
      <c r="AO2629"/>
      <c r="AP2629" t="n">
        <v>373</v>
      </c>
      <c r="AQ2629" t="n">
        <v>283</v>
      </c>
      <c r="AR2629" t="n">
        <v>351</v>
      </c>
    </row>
    <row r="2630">
      <c r="A2630" t="n">
        <v>209506</v>
      </c>
      <c r="B2630" t="s">
        <v>4166</v>
      </c>
      <c r="C2630" t="s">
        <v>4167</v>
      </c>
      <c r="D2630" t="s">
        <v>4129</v>
      </c>
      <c r="E2630" t="s">
        <v>267</v>
      </c>
      <c r="F2630" t="s">
        <v>148</v>
      </c>
      <c r="G2630" t="s">
        <v>149</v>
      </c>
      <c r="H2630" t="s">
        <v>150</v>
      </c>
      <c r="I2630" t="s">
        <v>175</v>
      </c>
      <c r="J2630" t="s">
        <v>152</v>
      </c>
      <c r="K2630" t="s">
        <v>179</v>
      </c>
      <c r="L2630" t="s">
        <v>155</v>
      </c>
      <c r="M2630" t="s">
        <v>155</v>
      </c>
      <c r="N2630" t="n">
        <v>-121.7852</v>
      </c>
      <c r="O2630" t="n">
        <v>42.2572</v>
      </c>
      <c r="P2630" t="n">
        <v>8046</v>
      </c>
      <c r="Q2630" t="n">
        <v>7904</v>
      </c>
      <c r="R2630" t="n">
        <v>54.3</v>
      </c>
      <c r="S2630" t="n">
        <v>62.4</v>
      </c>
      <c r="T2630" t="n">
        <v>2.5</v>
      </c>
      <c r="U2630" t="n">
        <v>15.9</v>
      </c>
      <c r="V2630" t="n">
        <v>10.5</v>
      </c>
      <c r="W2630" t="n">
        <v>1.4</v>
      </c>
      <c r="X2630" t="n">
        <v>73</v>
      </c>
      <c r="Y2630" t="n">
        <v>26</v>
      </c>
      <c r="Z2630" t="n">
        <v>14</v>
      </c>
      <c r="AA2630" t="n">
        <v>303</v>
      </c>
      <c r="AB2630" t="n">
        <v>59.1</v>
      </c>
      <c r="AC2630" t="n">
        <v>302</v>
      </c>
      <c r="AD2630" t="n">
        <v>58.6</v>
      </c>
      <c r="AE2630" t="n">
        <v>26.2</v>
      </c>
      <c r="AF2630" t="n">
        <v>420</v>
      </c>
      <c r="AG2630" t="n">
        <v>19</v>
      </c>
      <c r="AH2630" t="n">
        <v>42</v>
      </c>
      <c r="AI2630" t="n">
        <v>17274</v>
      </c>
      <c r="AJ2630" t="n">
        <v>10338</v>
      </c>
      <c r="AK2630" t="n">
        <v>13417</v>
      </c>
      <c r="AL2630" t="n">
        <v>14959</v>
      </c>
      <c r="AM2630" t="n">
        <v>18975</v>
      </c>
      <c r="AN2630" t="n">
        <v>22085</v>
      </c>
      <c r="AO2630" t="n">
        <v>21</v>
      </c>
      <c r="AP2630" t="n">
        <v>624</v>
      </c>
      <c r="AQ2630" t="n">
        <v>37</v>
      </c>
      <c r="AR2630"/>
    </row>
    <row r="2631">
      <c r="A2631" t="n">
        <v>209542</v>
      </c>
      <c r="B2631" t="s">
        <v>4168</v>
      </c>
      <c r="C2631" t="s">
        <v>4169</v>
      </c>
      <c r="D2631" t="s">
        <v>4129</v>
      </c>
      <c r="E2631" t="s">
        <v>267</v>
      </c>
      <c r="F2631" t="s">
        <v>148</v>
      </c>
      <c r="G2631" t="s">
        <v>149</v>
      </c>
      <c r="H2631" t="s">
        <v>150</v>
      </c>
      <c r="I2631" t="s">
        <v>151</v>
      </c>
      <c r="J2631" t="s">
        <v>158</v>
      </c>
      <c r="K2631" t="s">
        <v>159</v>
      </c>
      <c r="L2631" t="s">
        <v>155</v>
      </c>
      <c r="M2631" t="s">
        <v>155</v>
      </c>
      <c r="N2631" t="n">
        <v>-123.2747</v>
      </c>
      <c r="O2631" t="n">
        <v>44.564</v>
      </c>
      <c r="P2631" t="n">
        <v>41142</v>
      </c>
      <c r="Q2631" t="n">
        <v>34543</v>
      </c>
      <c r="R2631" t="n">
        <v>48.9</v>
      </c>
      <c r="S2631" t="n">
        <v>62.5</v>
      </c>
      <c r="T2631" t="n">
        <v>2.1</v>
      </c>
      <c r="U2631" t="n">
        <v>12.2</v>
      </c>
      <c r="V2631" t="n">
        <v>8.4</v>
      </c>
      <c r="W2631" t="n">
        <v>4.2</v>
      </c>
      <c r="X2631" t="n">
        <v>87</v>
      </c>
      <c r="Y2631" t="n">
        <v>76</v>
      </c>
      <c r="Z2631" t="n">
        <v>20</v>
      </c>
      <c r="AA2631" t="n">
        <v>3418</v>
      </c>
      <c r="AB2631" t="n">
        <v>70.6</v>
      </c>
      <c r="AC2631" t="n">
        <v>3418</v>
      </c>
      <c r="AD2631" t="n">
        <v>70.6</v>
      </c>
      <c r="AE2631" t="n">
        <v>47</v>
      </c>
      <c r="AF2631" t="n">
        <v>4065</v>
      </c>
      <c r="AG2631" t="n">
        <v>22</v>
      </c>
      <c r="AH2631" t="n">
        <v>60</v>
      </c>
      <c r="AI2631" t="n">
        <v>21868</v>
      </c>
      <c r="AJ2631" t="n">
        <v>13219</v>
      </c>
      <c r="AK2631" t="n">
        <v>14376</v>
      </c>
      <c r="AL2631" t="n">
        <v>16992</v>
      </c>
      <c r="AM2631" t="n">
        <v>22243</v>
      </c>
      <c r="AN2631" t="n">
        <v>26447</v>
      </c>
      <c r="AO2631"/>
      <c r="AP2631" t="n">
        <v>5603</v>
      </c>
      <c r="AQ2631" t="n">
        <v>1140</v>
      </c>
      <c r="AR2631" t="n">
        <v>420</v>
      </c>
    </row>
    <row r="2632">
      <c r="A2632" t="n">
        <v>209551</v>
      </c>
      <c r="B2632" t="s">
        <v>4170</v>
      </c>
      <c r="C2632" t="s">
        <v>4143</v>
      </c>
      <c r="D2632" t="s">
        <v>4129</v>
      </c>
      <c r="E2632" t="s">
        <v>267</v>
      </c>
      <c r="F2632" t="s">
        <v>148</v>
      </c>
      <c r="G2632" t="s">
        <v>149</v>
      </c>
      <c r="H2632" t="s">
        <v>150</v>
      </c>
      <c r="I2632" t="s">
        <v>151</v>
      </c>
      <c r="J2632" t="s">
        <v>158</v>
      </c>
      <c r="K2632" t="s">
        <v>159</v>
      </c>
      <c r="L2632" t="s">
        <v>155</v>
      </c>
      <c r="M2632" t="s">
        <v>155</v>
      </c>
      <c r="N2632" t="n">
        <v>-123.0758</v>
      </c>
      <c r="O2632" t="n">
        <v>44.0451</v>
      </c>
      <c r="P2632" t="n">
        <v>25054</v>
      </c>
      <c r="Q2632" t="n">
        <v>21029</v>
      </c>
      <c r="R2632" t="n">
        <v>55.1</v>
      </c>
      <c r="S2632" t="n">
        <v>61.2</v>
      </c>
      <c r="T2632" t="n">
        <v>2.7</v>
      </c>
      <c r="U2632" t="n">
        <v>15.3</v>
      </c>
      <c r="V2632" t="n">
        <v>6.6</v>
      </c>
      <c r="W2632" t="n">
        <v>2.7</v>
      </c>
      <c r="X2632" t="n">
        <v>85</v>
      </c>
      <c r="Y2632" t="n">
        <v>57</v>
      </c>
      <c r="Z2632" t="n">
        <v>20</v>
      </c>
      <c r="AA2632" t="n">
        <v>3860</v>
      </c>
      <c r="AB2632" t="n">
        <v>71.5</v>
      </c>
      <c r="AC2632" t="n">
        <v>3860</v>
      </c>
      <c r="AD2632" t="n">
        <v>71.5</v>
      </c>
      <c r="AE2632" t="n">
        <v>59.3</v>
      </c>
      <c r="AF2632" t="n">
        <v>5230</v>
      </c>
      <c r="AG2632" t="n">
        <v>22</v>
      </c>
      <c r="AH2632" t="n">
        <v>70</v>
      </c>
      <c r="AI2632" t="n">
        <v>23917</v>
      </c>
      <c r="AJ2632" t="n">
        <v>15975</v>
      </c>
      <c r="AK2632" t="n">
        <v>16844</v>
      </c>
      <c r="AL2632" t="n">
        <v>19030</v>
      </c>
      <c r="AM2632" t="n">
        <v>25789</v>
      </c>
      <c r="AN2632" t="n">
        <v>29475</v>
      </c>
      <c r="AO2632"/>
      <c r="AP2632" t="n">
        <v>4015</v>
      </c>
      <c r="AQ2632" t="n">
        <v>953</v>
      </c>
      <c r="AR2632" t="n">
        <v>384</v>
      </c>
    </row>
    <row r="2633">
      <c r="A2633" t="n">
        <v>209603</v>
      </c>
      <c r="B2633" t="s">
        <v>4171</v>
      </c>
      <c r="C2633" t="s">
        <v>2179</v>
      </c>
      <c r="D2633" t="s">
        <v>4129</v>
      </c>
      <c r="E2633" t="s">
        <v>267</v>
      </c>
      <c r="F2633" t="s">
        <v>162</v>
      </c>
      <c r="G2633" t="s">
        <v>163</v>
      </c>
      <c r="H2633" t="s">
        <v>150</v>
      </c>
      <c r="I2633" t="s">
        <v>151</v>
      </c>
      <c r="J2633" t="s">
        <v>164</v>
      </c>
      <c r="K2633"/>
      <c r="L2633" t="s">
        <v>155</v>
      </c>
      <c r="M2633" t="s">
        <v>155</v>
      </c>
      <c r="N2633" t="n">
        <v>-122.6782</v>
      </c>
      <c r="O2633" t="n">
        <v>45.5268</v>
      </c>
      <c r="P2633" t="n">
        <v>517</v>
      </c>
      <c r="Q2633" t="n">
        <v>403</v>
      </c>
      <c r="R2633" t="n">
        <v>76.4</v>
      </c>
      <c r="S2633" t="n">
        <v>62</v>
      </c>
      <c r="T2633" t="n">
        <v>4</v>
      </c>
      <c r="U2633" t="n">
        <v>9.4</v>
      </c>
      <c r="V2633" t="n">
        <v>3.2</v>
      </c>
      <c r="W2633" t="n">
        <v>2</v>
      </c>
      <c r="X2633" t="n">
        <v>63</v>
      </c>
      <c r="Y2633" t="n">
        <v>0</v>
      </c>
      <c r="Z2633" t="n">
        <v>9</v>
      </c>
      <c r="AA2633" t="n">
        <v>81</v>
      </c>
      <c r="AB2633" t="n">
        <v>45.7</v>
      </c>
      <c r="AC2633" t="n">
        <v>81</v>
      </c>
      <c r="AD2633" t="n">
        <v>45.7</v>
      </c>
      <c r="AE2633" t="n">
        <v>33.3</v>
      </c>
      <c r="AF2633" t="n">
        <v>89</v>
      </c>
      <c r="AG2633" t="n">
        <v>44</v>
      </c>
      <c r="AH2633" t="n">
        <v>100</v>
      </c>
      <c r="AI2633" t="n">
        <v>42195</v>
      </c>
      <c r="AJ2633" t="n">
        <v>35104</v>
      </c>
      <c r="AK2633" t="n">
        <v>34711</v>
      </c>
      <c r="AL2633" t="n">
        <v>41713</v>
      </c>
      <c r="AM2633" t="n">
        <v>45643</v>
      </c>
      <c r="AN2633" t="n">
        <v>45596</v>
      </c>
      <c r="AO2633"/>
      <c r="AP2633" t="n">
        <v>80</v>
      </c>
      <c r="AQ2633" t="n">
        <v>52</v>
      </c>
      <c r="AR2633"/>
    </row>
    <row r="2634">
      <c r="A2634" t="n">
        <v>209612</v>
      </c>
      <c r="B2634" t="s">
        <v>4172</v>
      </c>
      <c r="C2634" t="s">
        <v>4173</v>
      </c>
      <c r="D2634" t="s">
        <v>4129</v>
      </c>
      <c r="E2634" t="s">
        <v>267</v>
      </c>
      <c r="F2634" t="s">
        <v>162</v>
      </c>
      <c r="G2634" t="s">
        <v>163</v>
      </c>
      <c r="H2634" t="s">
        <v>150</v>
      </c>
      <c r="I2634" t="s">
        <v>186</v>
      </c>
      <c r="J2634" t="s">
        <v>168</v>
      </c>
      <c r="K2634" t="s">
        <v>159</v>
      </c>
      <c r="L2634" t="s">
        <v>155</v>
      </c>
      <c r="M2634" t="s">
        <v>155</v>
      </c>
      <c r="N2634" t="n">
        <v>-123.1088</v>
      </c>
      <c r="O2634" t="n">
        <v>45.5214</v>
      </c>
      <c r="P2634" t="n">
        <v>3937</v>
      </c>
      <c r="Q2634" t="n">
        <v>1720</v>
      </c>
      <c r="R2634" t="n">
        <v>60.4</v>
      </c>
      <c r="S2634" t="n">
        <v>43.7</v>
      </c>
      <c r="T2634" t="n">
        <v>2</v>
      </c>
      <c r="U2634" t="n">
        <v>18.9</v>
      </c>
      <c r="V2634" t="n">
        <v>13</v>
      </c>
      <c r="W2634" t="n">
        <v>2.6</v>
      </c>
      <c r="X2634" t="n">
        <v>76</v>
      </c>
      <c r="Y2634" t="n">
        <v>100</v>
      </c>
      <c r="Z2634" t="n">
        <v>9</v>
      </c>
      <c r="AA2634" t="n">
        <v>423</v>
      </c>
      <c r="AB2634" t="n">
        <v>64.8</v>
      </c>
      <c r="AC2634" t="n">
        <v>423</v>
      </c>
      <c r="AD2634" t="n">
        <v>64.8</v>
      </c>
      <c r="AE2634" t="n">
        <v>53.4</v>
      </c>
      <c r="AF2634" t="n">
        <v>392</v>
      </c>
      <c r="AG2634" t="n">
        <v>27</v>
      </c>
      <c r="AH2634" t="n">
        <v>89</v>
      </c>
      <c r="AI2634" t="n">
        <v>34809</v>
      </c>
      <c r="AJ2634" t="n">
        <v>22238</v>
      </c>
      <c r="AK2634" t="n">
        <v>25979</v>
      </c>
      <c r="AL2634" t="n">
        <v>28427</v>
      </c>
      <c r="AM2634" t="n">
        <v>36060</v>
      </c>
      <c r="AN2634" t="n">
        <v>40153</v>
      </c>
      <c r="AO2634"/>
      <c r="AP2634" t="n">
        <v>397</v>
      </c>
      <c r="AQ2634" t="n">
        <v>358</v>
      </c>
      <c r="AR2634" t="n">
        <v>400</v>
      </c>
    </row>
    <row r="2635">
      <c r="A2635" t="n">
        <v>209667</v>
      </c>
      <c r="B2635" t="s">
        <v>4174</v>
      </c>
      <c r="C2635" t="s">
        <v>4169</v>
      </c>
      <c r="D2635" t="s">
        <v>4129</v>
      </c>
      <c r="E2635" t="s">
        <v>267</v>
      </c>
      <c r="F2635" t="s">
        <v>279</v>
      </c>
      <c r="G2635" t="s">
        <v>189</v>
      </c>
      <c r="H2635" t="s">
        <v>174</v>
      </c>
      <c r="I2635" t="s">
        <v>151</v>
      </c>
      <c r="J2635" t="s">
        <v>164</v>
      </c>
      <c r="K2635"/>
      <c r="L2635" t="s">
        <v>155</v>
      </c>
      <c r="M2635" t="s">
        <v>155</v>
      </c>
      <c r="N2635" t="n">
        <v>-123.3106</v>
      </c>
      <c r="O2635" t="n">
        <v>44.55</v>
      </c>
      <c r="P2635" t="n">
        <v>126</v>
      </c>
      <c r="Q2635" t="n">
        <v>126</v>
      </c>
      <c r="R2635" t="n">
        <v>92.9</v>
      </c>
      <c r="S2635" t="n">
        <v>65.1</v>
      </c>
      <c r="T2635" t="n">
        <v>0</v>
      </c>
      <c r="U2635" t="n">
        <v>11.9</v>
      </c>
      <c r="V2635" t="n">
        <v>2.4</v>
      </c>
      <c r="W2635" t="n">
        <v>0</v>
      </c>
      <c r="X2635" t="n">
        <v>83</v>
      </c>
      <c r="Y2635"/>
      <c r="Z2635" t="n">
        <v>6</v>
      </c>
      <c r="AA2635" t="n">
        <v>52</v>
      </c>
      <c r="AB2635" t="n">
        <v>78.8</v>
      </c>
      <c r="AC2635"/>
      <c r="AD2635"/>
      <c r="AE2635"/>
      <c r="AF2635" t="n">
        <v>79</v>
      </c>
      <c r="AG2635" t="n">
        <v>43</v>
      </c>
      <c r="AH2635" t="n">
        <v>49</v>
      </c>
      <c r="AI2635" t="n">
        <v>6487</v>
      </c>
      <c r="AJ2635" t="n">
        <v>8404</v>
      </c>
      <c r="AK2635" t="n">
        <v>9946</v>
      </c>
      <c r="AL2635" t="n">
        <v>6890</v>
      </c>
      <c r="AM2635" t="n">
        <v>6071</v>
      </c>
      <c r="AN2635"/>
      <c r="AO2635"/>
      <c r="AP2635"/>
      <c r="AQ2635"/>
      <c r="AR2635"/>
    </row>
    <row r="2636">
      <c r="A2636" t="n">
        <v>209676</v>
      </c>
      <c r="B2636" t="s">
        <v>4175</v>
      </c>
      <c r="C2636" t="s">
        <v>4131</v>
      </c>
      <c r="D2636" t="s">
        <v>4129</v>
      </c>
      <c r="E2636" t="s">
        <v>267</v>
      </c>
      <c r="F2636" t="s">
        <v>279</v>
      </c>
      <c r="G2636" t="s">
        <v>189</v>
      </c>
      <c r="H2636" t="s">
        <v>174</v>
      </c>
      <c r="I2636" t="s">
        <v>151</v>
      </c>
      <c r="J2636" t="s">
        <v>164</v>
      </c>
      <c r="K2636"/>
      <c r="L2636" t="s">
        <v>155</v>
      </c>
      <c r="M2636" t="s">
        <v>155</v>
      </c>
      <c r="N2636" t="n">
        <v>-121.2642</v>
      </c>
      <c r="O2636" t="n">
        <v>44.0636</v>
      </c>
      <c r="P2636" t="n">
        <v>182</v>
      </c>
      <c r="Q2636" t="n">
        <v>182</v>
      </c>
      <c r="R2636" t="n">
        <v>91.8</v>
      </c>
      <c r="S2636" t="n">
        <v>72</v>
      </c>
      <c r="T2636" t="n">
        <v>0</v>
      </c>
      <c r="U2636" t="n">
        <v>13.2</v>
      </c>
      <c r="V2636" t="n">
        <v>0.5</v>
      </c>
      <c r="W2636" t="n">
        <v>0</v>
      </c>
      <c r="X2636" t="n">
        <v>74</v>
      </c>
      <c r="Y2636"/>
      <c r="Z2636" t="n">
        <v>14</v>
      </c>
      <c r="AA2636" t="n">
        <v>88</v>
      </c>
      <c r="AB2636" t="n">
        <v>83</v>
      </c>
      <c r="AC2636"/>
      <c r="AD2636"/>
      <c r="AE2636"/>
      <c r="AF2636" t="n">
        <v>120</v>
      </c>
      <c r="AG2636" t="n">
        <v>53</v>
      </c>
      <c r="AH2636" t="n">
        <v>65</v>
      </c>
      <c r="AI2636" t="n">
        <v>9038</v>
      </c>
      <c r="AJ2636" t="n">
        <v>5728</v>
      </c>
      <c r="AK2636" t="n">
        <v>11933</v>
      </c>
      <c r="AL2636" t="n">
        <v>13141</v>
      </c>
      <c r="AM2636" t="n">
        <v>14166</v>
      </c>
      <c r="AN2636" t="n">
        <v>14794</v>
      </c>
      <c r="AO2636"/>
      <c r="AP2636"/>
      <c r="AQ2636"/>
      <c r="AR2636"/>
    </row>
    <row r="2637">
      <c r="A2637" t="n">
        <v>209694</v>
      </c>
      <c r="B2637" t="s">
        <v>4176</v>
      </c>
      <c r="C2637" t="s">
        <v>2413</v>
      </c>
      <c r="D2637" t="s">
        <v>4129</v>
      </c>
      <c r="E2637" t="s">
        <v>267</v>
      </c>
      <c r="F2637" t="s">
        <v>279</v>
      </c>
      <c r="G2637" t="s">
        <v>189</v>
      </c>
      <c r="H2637" t="s">
        <v>174</v>
      </c>
      <c r="I2637" t="s">
        <v>186</v>
      </c>
      <c r="J2637" t="s">
        <v>164</v>
      </c>
      <c r="K2637"/>
      <c r="L2637" t="s">
        <v>155</v>
      </c>
      <c r="M2637" t="s">
        <v>155</v>
      </c>
      <c r="N2637" t="n">
        <v>-122.982</v>
      </c>
      <c r="O2637" t="n">
        <v>44.9377</v>
      </c>
      <c r="P2637" t="n">
        <v>81</v>
      </c>
      <c r="Q2637" t="n">
        <v>81</v>
      </c>
      <c r="R2637" t="n">
        <v>86.4</v>
      </c>
      <c r="S2637" t="n">
        <v>43.2</v>
      </c>
      <c r="T2637" t="n">
        <v>4.9</v>
      </c>
      <c r="U2637" t="n">
        <v>32.1</v>
      </c>
      <c r="V2637" t="n">
        <v>1.2</v>
      </c>
      <c r="W2637" t="n">
        <v>0</v>
      </c>
      <c r="X2637" t="n">
        <v>90</v>
      </c>
      <c r="Y2637"/>
      <c r="Z2637" t="n">
        <v>7</v>
      </c>
      <c r="AA2637" t="n">
        <v>58</v>
      </c>
      <c r="AB2637" t="n">
        <v>63.8</v>
      </c>
      <c r="AC2637"/>
      <c r="AD2637"/>
      <c r="AE2637"/>
      <c r="AF2637" t="n">
        <v>45</v>
      </c>
      <c r="AG2637" t="n">
        <v>65</v>
      </c>
      <c r="AH2637" t="n">
        <v>72</v>
      </c>
      <c r="AI2637" t="n">
        <v>9080</v>
      </c>
      <c r="AJ2637" t="n">
        <v>9052</v>
      </c>
      <c r="AK2637" t="n">
        <v>9632</v>
      </c>
      <c r="AL2637" t="n">
        <v>9679</v>
      </c>
      <c r="AM2637" t="n">
        <v>16366</v>
      </c>
      <c r="AN2637"/>
      <c r="AO2637"/>
      <c r="AP2637"/>
      <c r="AQ2637"/>
      <c r="AR2637"/>
    </row>
    <row r="2638">
      <c r="A2638" t="n">
        <v>209700</v>
      </c>
      <c r="B2638" t="s">
        <v>4177</v>
      </c>
      <c r="C2638" t="s">
        <v>4157</v>
      </c>
      <c r="D2638" t="s">
        <v>4129</v>
      </c>
      <c r="E2638" t="s">
        <v>267</v>
      </c>
      <c r="F2638" t="s">
        <v>279</v>
      </c>
      <c r="G2638" t="s">
        <v>189</v>
      </c>
      <c r="H2638" t="s">
        <v>174</v>
      </c>
      <c r="I2638" t="s">
        <v>186</v>
      </c>
      <c r="J2638" t="s">
        <v>164</v>
      </c>
      <c r="K2638"/>
      <c r="L2638" t="s">
        <v>155</v>
      </c>
      <c r="M2638" t="s">
        <v>155</v>
      </c>
      <c r="N2638" t="n">
        <v>-122.575</v>
      </c>
      <c r="O2638" t="n">
        <v>45.4354</v>
      </c>
      <c r="P2638" t="n">
        <v>328</v>
      </c>
      <c r="Q2638" t="n">
        <v>328</v>
      </c>
      <c r="R2638" t="n">
        <v>85.4</v>
      </c>
      <c r="S2638" t="n">
        <v>61.6</v>
      </c>
      <c r="T2638" t="n">
        <v>10.1</v>
      </c>
      <c r="U2638" t="n">
        <v>21.6</v>
      </c>
      <c r="V2638" t="n">
        <v>3</v>
      </c>
      <c r="W2638" t="n">
        <v>0</v>
      </c>
      <c r="X2638" t="n">
        <v>97</v>
      </c>
      <c r="Y2638"/>
      <c r="Z2638" t="n">
        <v>20</v>
      </c>
      <c r="AA2638" t="n">
        <v>120</v>
      </c>
      <c r="AB2638" t="n">
        <v>80</v>
      </c>
      <c r="AC2638"/>
      <c r="AD2638"/>
      <c r="AE2638"/>
      <c r="AF2638" t="n">
        <v>119</v>
      </c>
      <c r="AG2638" t="n">
        <v>54</v>
      </c>
      <c r="AH2638" t="n">
        <v>60</v>
      </c>
      <c r="AI2638" t="n">
        <v>9365</v>
      </c>
      <c r="AJ2638" t="n">
        <v>9145</v>
      </c>
      <c r="AK2638" t="n">
        <v>7495</v>
      </c>
      <c r="AL2638" t="n">
        <v>10782</v>
      </c>
      <c r="AM2638" t="n">
        <v>15511</v>
      </c>
      <c r="AN2638" t="n">
        <v>13511</v>
      </c>
      <c r="AO2638"/>
      <c r="AP2638"/>
      <c r="AQ2638"/>
      <c r="AR2638"/>
    </row>
    <row r="2639">
      <c r="A2639" t="n">
        <v>209719</v>
      </c>
      <c r="B2639" t="s">
        <v>4178</v>
      </c>
      <c r="C2639" t="s">
        <v>4179</v>
      </c>
      <c r="D2639" t="s">
        <v>4129</v>
      </c>
      <c r="E2639" t="s">
        <v>267</v>
      </c>
      <c r="F2639" t="s">
        <v>279</v>
      </c>
      <c r="G2639" t="s">
        <v>189</v>
      </c>
      <c r="H2639" t="s">
        <v>174</v>
      </c>
      <c r="I2639" t="s">
        <v>151</v>
      </c>
      <c r="J2639" t="s">
        <v>164</v>
      </c>
      <c r="K2639"/>
      <c r="L2639" t="s">
        <v>155</v>
      </c>
      <c r="M2639" t="s">
        <v>155</v>
      </c>
      <c r="N2639" t="n">
        <v>-122.7666</v>
      </c>
      <c r="O2639" t="n">
        <v>45.434</v>
      </c>
      <c r="P2639" t="n">
        <v>117</v>
      </c>
      <c r="Q2639" t="n">
        <v>117</v>
      </c>
      <c r="R2639" t="n">
        <v>98.3</v>
      </c>
      <c r="S2639" t="n">
        <v>60.7</v>
      </c>
      <c r="T2639" t="n">
        <v>6.8</v>
      </c>
      <c r="U2639" t="n">
        <v>28.2</v>
      </c>
      <c r="V2639" t="n">
        <v>2.6</v>
      </c>
      <c r="W2639" t="n">
        <v>0</v>
      </c>
      <c r="X2639" t="n">
        <v>89</v>
      </c>
      <c r="Y2639"/>
      <c r="Z2639" t="n">
        <v>13</v>
      </c>
      <c r="AA2639" t="n">
        <v>77</v>
      </c>
      <c r="AB2639" t="n">
        <v>55.8</v>
      </c>
      <c r="AC2639"/>
      <c r="AD2639"/>
      <c r="AE2639"/>
      <c r="AF2639" t="n">
        <v>68</v>
      </c>
      <c r="AG2639" t="n">
        <v>62</v>
      </c>
      <c r="AH2639" t="n">
        <v>62</v>
      </c>
      <c r="AI2639" t="n">
        <v>12163</v>
      </c>
      <c r="AJ2639" t="n">
        <v>12163</v>
      </c>
      <c r="AK2639"/>
      <c r="AL2639"/>
      <c r="AM2639"/>
      <c r="AN2639"/>
      <c r="AO2639"/>
      <c r="AP2639"/>
      <c r="AQ2639"/>
      <c r="AR2639"/>
    </row>
    <row r="2640">
      <c r="A2640" t="n">
        <v>209746</v>
      </c>
      <c r="B2640" t="s">
        <v>4180</v>
      </c>
      <c r="C2640" t="s">
        <v>2179</v>
      </c>
      <c r="D2640" t="s">
        <v>4129</v>
      </c>
      <c r="E2640" t="s">
        <v>267</v>
      </c>
      <c r="F2640" t="s">
        <v>173</v>
      </c>
      <c r="G2640" t="s">
        <v>149</v>
      </c>
      <c r="H2640" t="s">
        <v>174</v>
      </c>
      <c r="I2640" t="s">
        <v>151</v>
      </c>
      <c r="J2640" t="s">
        <v>158</v>
      </c>
      <c r="K2640" t="s">
        <v>176</v>
      </c>
      <c r="L2640" t="s">
        <v>155</v>
      </c>
      <c r="M2640" t="s">
        <v>155</v>
      </c>
      <c r="N2640" t="n">
        <v>-122.7309</v>
      </c>
      <c r="O2640" t="n">
        <v>45.4382</v>
      </c>
      <c r="P2640" t="n">
        <v>34158</v>
      </c>
      <c r="Q2640" t="n">
        <v>34158</v>
      </c>
      <c r="R2640" t="n">
        <v>56.9</v>
      </c>
      <c r="S2640" t="n">
        <v>52.5</v>
      </c>
      <c r="T2640" t="n">
        <v>5</v>
      </c>
      <c r="U2640" t="n">
        <v>17.3</v>
      </c>
      <c r="V2640" t="n">
        <v>8.3</v>
      </c>
      <c r="W2640" t="n">
        <v>0.6</v>
      </c>
      <c r="X2640" t="n">
        <v>63</v>
      </c>
      <c r="Y2640" t="n">
        <v>40</v>
      </c>
      <c r="Z2640" t="n">
        <v>18</v>
      </c>
      <c r="AA2640" t="n">
        <v>2435</v>
      </c>
      <c r="AB2640" t="n">
        <v>17.7</v>
      </c>
      <c r="AC2640"/>
      <c r="AD2640"/>
      <c r="AE2640"/>
      <c r="AF2640" t="n">
        <v>2085</v>
      </c>
      <c r="AG2640" t="n">
        <v>31</v>
      </c>
      <c r="AH2640" t="n">
        <v>39</v>
      </c>
      <c r="AI2640" t="n">
        <v>9131</v>
      </c>
      <c r="AJ2640" t="n">
        <v>8626</v>
      </c>
      <c r="AK2640" t="n">
        <v>8932</v>
      </c>
      <c r="AL2640" t="n">
        <v>10708</v>
      </c>
      <c r="AM2640" t="n">
        <v>13879</v>
      </c>
      <c r="AN2640" t="n">
        <v>15645</v>
      </c>
      <c r="AO2640" t="n">
        <v>2742</v>
      </c>
      <c r="AP2640"/>
      <c r="AQ2640"/>
      <c r="AR2640"/>
    </row>
    <row r="2641">
      <c r="A2641" t="n">
        <v>209807</v>
      </c>
      <c r="B2641" t="s">
        <v>4181</v>
      </c>
      <c r="C2641" t="s">
        <v>2179</v>
      </c>
      <c r="D2641" t="s">
        <v>4129</v>
      </c>
      <c r="E2641" t="s">
        <v>267</v>
      </c>
      <c r="F2641" t="s">
        <v>148</v>
      </c>
      <c r="G2641" t="s">
        <v>149</v>
      </c>
      <c r="H2641" t="s">
        <v>150</v>
      </c>
      <c r="I2641" t="s">
        <v>151</v>
      </c>
      <c r="J2641" t="s">
        <v>158</v>
      </c>
      <c r="K2641" t="s">
        <v>159</v>
      </c>
      <c r="L2641" t="s">
        <v>155</v>
      </c>
      <c r="M2641" t="s">
        <v>155</v>
      </c>
      <c r="N2641" t="n">
        <v>-122.6863</v>
      </c>
      <c r="O2641" t="n">
        <v>45.5116</v>
      </c>
      <c r="P2641" t="n">
        <v>26034</v>
      </c>
      <c r="Q2641" t="n">
        <v>20083</v>
      </c>
      <c r="R2641" t="n">
        <v>56.7</v>
      </c>
      <c r="S2641" t="n">
        <v>47.4</v>
      </c>
      <c r="T2641" t="n">
        <v>4.8</v>
      </c>
      <c r="U2641" t="n">
        <v>19.3</v>
      </c>
      <c r="V2641" t="n">
        <v>10</v>
      </c>
      <c r="W2641" t="n">
        <v>3.5</v>
      </c>
      <c r="X2641" t="n">
        <v>75</v>
      </c>
      <c r="Y2641" t="n">
        <v>47</v>
      </c>
      <c r="Z2641" t="n">
        <v>16</v>
      </c>
      <c r="AA2641" t="n">
        <v>1803</v>
      </c>
      <c r="AB2641" t="n">
        <v>53.1</v>
      </c>
      <c r="AC2641" t="n">
        <v>1803</v>
      </c>
      <c r="AD2641" t="n">
        <v>53.1</v>
      </c>
      <c r="AE2641" t="n">
        <v>35.1</v>
      </c>
      <c r="AF2641" t="n">
        <v>1519</v>
      </c>
      <c r="AG2641" t="n">
        <v>40</v>
      </c>
      <c r="AH2641" t="n">
        <v>53</v>
      </c>
      <c r="AI2641" t="n">
        <v>12509</v>
      </c>
      <c r="AJ2641" t="n">
        <v>11558</v>
      </c>
      <c r="AK2641" t="n">
        <v>12186</v>
      </c>
      <c r="AL2641" t="n">
        <v>13162</v>
      </c>
      <c r="AM2641" t="n">
        <v>15351</v>
      </c>
      <c r="AN2641" t="n">
        <v>19412</v>
      </c>
      <c r="AO2641"/>
      <c r="AP2641" t="n">
        <v>3829</v>
      </c>
      <c r="AQ2641" t="n">
        <v>1706</v>
      </c>
      <c r="AR2641" t="n">
        <v>65</v>
      </c>
    </row>
    <row r="2642">
      <c r="A2642" t="n">
        <v>209825</v>
      </c>
      <c r="B2642" t="s">
        <v>4182</v>
      </c>
      <c r="C2642" t="s">
        <v>2179</v>
      </c>
      <c r="D2642" t="s">
        <v>4129</v>
      </c>
      <c r="E2642" t="s">
        <v>267</v>
      </c>
      <c r="F2642" t="s">
        <v>162</v>
      </c>
      <c r="G2642" t="s">
        <v>163</v>
      </c>
      <c r="H2642" t="s">
        <v>150</v>
      </c>
      <c r="I2642" t="s">
        <v>151</v>
      </c>
      <c r="J2642" t="s">
        <v>168</v>
      </c>
      <c r="K2642" t="s">
        <v>153</v>
      </c>
      <c r="L2642" t="s">
        <v>155</v>
      </c>
      <c r="M2642" t="s">
        <v>155</v>
      </c>
      <c r="N2642" t="n">
        <v>-122.7267</v>
      </c>
      <c r="O2642" t="n">
        <v>45.5727</v>
      </c>
      <c r="P2642" t="n">
        <v>4024</v>
      </c>
      <c r="Q2642" t="n">
        <v>3517</v>
      </c>
      <c r="R2642" t="n">
        <v>63.3</v>
      </c>
      <c r="S2642" t="n">
        <v>44.6</v>
      </c>
      <c r="T2642" t="n">
        <v>2.3</v>
      </c>
      <c r="U2642" t="n">
        <v>17.1</v>
      </c>
      <c r="V2642" t="n">
        <v>19.6</v>
      </c>
      <c r="W2642" t="n">
        <v>3.4</v>
      </c>
      <c r="X2642" t="n">
        <v>83</v>
      </c>
      <c r="Y2642" t="n">
        <v>0</v>
      </c>
      <c r="Z2642" t="n">
        <v>9</v>
      </c>
      <c r="AA2642" t="n">
        <v>1001</v>
      </c>
      <c r="AB2642" t="n">
        <v>80.4</v>
      </c>
      <c r="AC2642" t="n">
        <v>1001</v>
      </c>
      <c r="AD2642" t="n">
        <v>80.4</v>
      </c>
      <c r="AE2642" t="n">
        <v>69.3</v>
      </c>
      <c r="AF2642" t="n">
        <v>812</v>
      </c>
      <c r="AG2642" t="n">
        <v>19</v>
      </c>
      <c r="AH2642" t="n">
        <v>99</v>
      </c>
      <c r="AI2642" t="n">
        <v>34951</v>
      </c>
      <c r="AJ2642" t="n">
        <v>24994</v>
      </c>
      <c r="AK2642" t="n">
        <v>28283</v>
      </c>
      <c r="AL2642" t="n">
        <v>32078</v>
      </c>
      <c r="AM2642" t="n">
        <v>40001</v>
      </c>
      <c r="AN2642" t="n">
        <v>43754</v>
      </c>
      <c r="AO2642"/>
      <c r="AP2642" t="n">
        <v>851</v>
      </c>
      <c r="AQ2642" t="n">
        <v>150</v>
      </c>
      <c r="AR2642" t="n">
        <v>23</v>
      </c>
    </row>
    <row r="2643">
      <c r="A2643" t="n">
        <v>209922</v>
      </c>
      <c r="B2643" t="s">
        <v>4183</v>
      </c>
      <c r="C2643" t="s">
        <v>2179</v>
      </c>
      <c r="D2643" t="s">
        <v>4129</v>
      </c>
      <c r="E2643" t="s">
        <v>267</v>
      </c>
      <c r="F2643" t="s">
        <v>162</v>
      </c>
      <c r="G2643" t="s">
        <v>163</v>
      </c>
      <c r="H2643" t="s">
        <v>150</v>
      </c>
      <c r="I2643" t="s">
        <v>151</v>
      </c>
      <c r="J2643" t="s">
        <v>168</v>
      </c>
      <c r="K2643" t="s">
        <v>179</v>
      </c>
      <c r="L2643" t="s">
        <v>155</v>
      </c>
      <c r="M2643" t="s">
        <v>155</v>
      </c>
      <c r="N2643" t="n">
        <v>-122.6303</v>
      </c>
      <c r="O2643" t="n">
        <v>45.481</v>
      </c>
      <c r="P2643" t="n">
        <v>1594</v>
      </c>
      <c r="Q2643" t="n">
        <v>1575</v>
      </c>
      <c r="R2643" t="n">
        <v>58.5</v>
      </c>
      <c r="S2643" t="n">
        <v>59.9</v>
      </c>
      <c r="T2643" t="n">
        <v>1.1</v>
      </c>
      <c r="U2643" t="n">
        <v>11.7</v>
      </c>
      <c r="V2643" t="n">
        <v>7.6</v>
      </c>
      <c r="W2643" t="n">
        <v>8.5</v>
      </c>
      <c r="X2643" t="n">
        <v>86</v>
      </c>
      <c r="Y2643"/>
      <c r="Z2643" t="n">
        <v>9</v>
      </c>
      <c r="AA2643" t="n">
        <v>407</v>
      </c>
      <c r="AB2643" t="n">
        <v>75.9</v>
      </c>
      <c r="AC2643" t="n">
        <v>407</v>
      </c>
      <c r="AD2643" t="n">
        <v>75.9</v>
      </c>
      <c r="AE2643" t="n">
        <v>61.7</v>
      </c>
      <c r="AF2643" t="n">
        <v>394</v>
      </c>
      <c r="AG2643" t="n">
        <v>12</v>
      </c>
      <c r="AH2643" t="n">
        <v>53</v>
      </c>
      <c r="AI2643" t="n">
        <v>36993</v>
      </c>
      <c r="AJ2643" t="n">
        <v>19418</v>
      </c>
      <c r="AK2643" t="n">
        <v>25846</v>
      </c>
      <c r="AL2643" t="n">
        <v>14080</v>
      </c>
      <c r="AM2643" t="n">
        <v>28552</v>
      </c>
      <c r="AN2643" t="n">
        <v>53463</v>
      </c>
      <c r="AO2643"/>
      <c r="AP2643" t="n">
        <v>309</v>
      </c>
      <c r="AQ2643"/>
      <c r="AR2643"/>
    </row>
    <row r="2644">
      <c r="A2644" t="n">
        <v>209940</v>
      </c>
      <c r="B2644" t="s">
        <v>4184</v>
      </c>
      <c r="C2644" t="s">
        <v>4147</v>
      </c>
      <c r="D2644" t="s">
        <v>4129</v>
      </c>
      <c r="E2644" t="s">
        <v>267</v>
      </c>
      <c r="F2644" t="s">
        <v>173</v>
      </c>
      <c r="G2644" t="s">
        <v>149</v>
      </c>
      <c r="H2644" t="s">
        <v>174</v>
      </c>
      <c r="I2644" t="s">
        <v>186</v>
      </c>
      <c r="J2644" t="s">
        <v>168</v>
      </c>
      <c r="K2644" t="s">
        <v>176</v>
      </c>
      <c r="L2644" t="s">
        <v>155</v>
      </c>
      <c r="M2644" t="s">
        <v>155</v>
      </c>
      <c r="N2644" t="n">
        <v>-123.3933</v>
      </c>
      <c r="O2644" t="n">
        <v>42.4122</v>
      </c>
      <c r="P2644" t="n">
        <v>5855</v>
      </c>
      <c r="Q2644" t="n">
        <v>5855</v>
      </c>
      <c r="R2644" t="n">
        <v>57.7</v>
      </c>
      <c r="S2644" t="n">
        <v>64.8</v>
      </c>
      <c r="T2644" t="n">
        <v>1.1</v>
      </c>
      <c r="U2644" t="n">
        <v>22.5</v>
      </c>
      <c r="V2644" t="n">
        <v>1.9</v>
      </c>
      <c r="W2644" t="n">
        <v>0</v>
      </c>
      <c r="X2644" t="n">
        <v>52</v>
      </c>
      <c r="Y2644" t="n">
        <v>37</v>
      </c>
      <c r="Z2644" t="n">
        <v>18</v>
      </c>
      <c r="AA2644" t="n">
        <v>284</v>
      </c>
      <c r="AB2644" t="n">
        <v>12.3</v>
      </c>
      <c r="AC2644"/>
      <c r="AD2644"/>
      <c r="AE2644"/>
      <c r="AF2644" t="n">
        <v>440</v>
      </c>
      <c r="AG2644" t="n">
        <v>43</v>
      </c>
      <c r="AH2644" t="n">
        <v>54</v>
      </c>
      <c r="AI2644" t="n">
        <v>8601</v>
      </c>
      <c r="AJ2644" t="n">
        <v>8069</v>
      </c>
      <c r="AK2644" t="n">
        <v>7625</v>
      </c>
      <c r="AL2644" t="n">
        <v>9571</v>
      </c>
      <c r="AM2644" t="n">
        <v>12279</v>
      </c>
      <c r="AN2644" t="n">
        <v>15685</v>
      </c>
      <c r="AO2644" t="n">
        <v>379</v>
      </c>
      <c r="AP2644"/>
      <c r="AQ2644"/>
      <c r="AR2644"/>
    </row>
    <row r="2645">
      <c r="A2645" t="n">
        <v>210146</v>
      </c>
      <c r="B2645" t="s">
        <v>4185</v>
      </c>
      <c r="C2645" t="s">
        <v>1980</v>
      </c>
      <c r="D2645" t="s">
        <v>4129</v>
      </c>
      <c r="E2645" t="s">
        <v>267</v>
      </c>
      <c r="F2645" t="s">
        <v>148</v>
      </c>
      <c r="G2645" t="s">
        <v>149</v>
      </c>
      <c r="H2645" t="s">
        <v>150</v>
      </c>
      <c r="I2645" t="s">
        <v>186</v>
      </c>
      <c r="J2645" t="s">
        <v>152</v>
      </c>
      <c r="K2645" t="s">
        <v>153</v>
      </c>
      <c r="L2645" t="s">
        <v>155</v>
      </c>
      <c r="M2645" t="s">
        <v>155</v>
      </c>
      <c r="N2645" t="n">
        <v>-122.6951</v>
      </c>
      <c r="O2645" t="n">
        <v>42.1851</v>
      </c>
      <c r="P2645" t="n">
        <v>10699</v>
      </c>
      <c r="Q2645" t="n">
        <v>8776</v>
      </c>
      <c r="R2645" t="n">
        <v>61.2</v>
      </c>
      <c r="S2645" t="n">
        <v>54.4</v>
      </c>
      <c r="T2645" t="n">
        <v>1.9</v>
      </c>
      <c r="U2645" t="n">
        <v>14.7</v>
      </c>
      <c r="V2645" t="n">
        <v>2.3</v>
      </c>
      <c r="W2645" t="n">
        <v>1</v>
      </c>
      <c r="X2645" t="n">
        <v>68</v>
      </c>
      <c r="Y2645" t="n">
        <v>72</v>
      </c>
      <c r="Z2645" t="n">
        <v>23</v>
      </c>
      <c r="AA2645" t="n">
        <v>722</v>
      </c>
      <c r="AB2645" t="n">
        <v>44.2</v>
      </c>
      <c r="AC2645" t="n">
        <v>722</v>
      </c>
      <c r="AD2645" t="n">
        <v>44.2</v>
      </c>
      <c r="AE2645" t="n">
        <v>30.9</v>
      </c>
      <c r="AF2645" t="n">
        <v>525</v>
      </c>
      <c r="AG2645" t="n">
        <v>24</v>
      </c>
      <c r="AH2645" t="n">
        <v>47</v>
      </c>
      <c r="AI2645" t="n">
        <v>17433</v>
      </c>
      <c r="AJ2645" t="n">
        <v>13402</v>
      </c>
      <c r="AK2645" t="n">
        <v>13511</v>
      </c>
      <c r="AL2645" t="n">
        <v>15838</v>
      </c>
      <c r="AM2645" t="n">
        <v>20735</v>
      </c>
      <c r="AN2645" t="n">
        <v>22467</v>
      </c>
      <c r="AO2645"/>
      <c r="AP2645" t="n">
        <v>621</v>
      </c>
      <c r="AQ2645" t="n">
        <v>209</v>
      </c>
      <c r="AR2645"/>
    </row>
    <row r="2646">
      <c r="A2646" t="n">
        <v>210155</v>
      </c>
      <c r="B2646" t="s">
        <v>4186</v>
      </c>
      <c r="C2646" t="s">
        <v>4187</v>
      </c>
      <c r="D2646" t="s">
        <v>4129</v>
      </c>
      <c r="E2646" t="s">
        <v>267</v>
      </c>
      <c r="F2646" t="s">
        <v>173</v>
      </c>
      <c r="G2646" t="s">
        <v>149</v>
      </c>
      <c r="H2646" t="s">
        <v>174</v>
      </c>
      <c r="I2646" t="s">
        <v>175</v>
      </c>
      <c r="J2646" t="s">
        <v>168</v>
      </c>
      <c r="K2646" t="s">
        <v>176</v>
      </c>
      <c r="L2646" t="s">
        <v>155</v>
      </c>
      <c r="M2646" t="s">
        <v>155</v>
      </c>
      <c r="N2646" t="n">
        <v>-124.2522</v>
      </c>
      <c r="O2646" t="n">
        <v>43.3953</v>
      </c>
      <c r="P2646" t="n">
        <v>2080</v>
      </c>
      <c r="Q2646" t="n">
        <v>2080</v>
      </c>
      <c r="R2646" t="n">
        <v>62.5</v>
      </c>
      <c r="S2646" t="n">
        <v>66</v>
      </c>
      <c r="T2646" t="n">
        <v>1.8</v>
      </c>
      <c r="U2646" t="n">
        <v>13.4</v>
      </c>
      <c r="V2646" t="n">
        <v>1.8</v>
      </c>
      <c r="W2646" t="n">
        <v>2.5</v>
      </c>
      <c r="X2646" t="n">
        <v>54</v>
      </c>
      <c r="Y2646" t="n">
        <v>32</v>
      </c>
      <c r="Z2646" t="n">
        <v>13</v>
      </c>
      <c r="AA2646" t="n">
        <v>365</v>
      </c>
      <c r="AB2646" t="n">
        <v>38.1</v>
      </c>
      <c r="AC2646"/>
      <c r="AD2646"/>
      <c r="AE2646"/>
      <c r="AF2646" t="n">
        <v>371</v>
      </c>
      <c r="AG2646" t="n">
        <v>36</v>
      </c>
      <c r="AH2646" t="n">
        <v>65</v>
      </c>
      <c r="AI2646" t="n">
        <v>9331</v>
      </c>
      <c r="AJ2646" t="n">
        <v>7466</v>
      </c>
      <c r="AK2646" t="n">
        <v>7190</v>
      </c>
      <c r="AL2646" t="n">
        <v>8314</v>
      </c>
      <c r="AM2646" t="n">
        <v>12301</v>
      </c>
      <c r="AN2646" t="n">
        <v>12774</v>
      </c>
      <c r="AO2646" t="n">
        <v>295</v>
      </c>
      <c r="AP2646"/>
      <c r="AQ2646"/>
      <c r="AR2646"/>
    </row>
    <row r="2647">
      <c r="A2647" t="n">
        <v>210234</v>
      </c>
      <c r="B2647" t="s">
        <v>4188</v>
      </c>
      <c r="C2647" t="s">
        <v>4189</v>
      </c>
      <c r="D2647" t="s">
        <v>4129</v>
      </c>
      <c r="E2647" t="s">
        <v>267</v>
      </c>
      <c r="F2647" t="s">
        <v>173</v>
      </c>
      <c r="G2647" t="s">
        <v>149</v>
      </c>
      <c r="H2647" t="s">
        <v>174</v>
      </c>
      <c r="I2647" t="s">
        <v>175</v>
      </c>
      <c r="J2647" t="s">
        <v>168</v>
      </c>
      <c r="K2647" t="s">
        <v>176</v>
      </c>
      <c r="L2647" t="s">
        <v>155</v>
      </c>
      <c r="M2647" t="s">
        <v>155</v>
      </c>
      <c r="N2647" t="n">
        <v>-116.9745</v>
      </c>
      <c r="O2647" t="n">
        <v>44.0208</v>
      </c>
      <c r="P2647" t="n">
        <v>2650</v>
      </c>
      <c r="Q2647" t="n">
        <v>2650</v>
      </c>
      <c r="R2647" t="n">
        <v>52.2</v>
      </c>
      <c r="S2647" t="n">
        <v>52.1</v>
      </c>
      <c r="T2647" t="n">
        <v>1.2</v>
      </c>
      <c r="U2647" t="n">
        <v>25.2</v>
      </c>
      <c r="V2647" t="n">
        <v>0.5</v>
      </c>
      <c r="W2647" t="n">
        <v>0.6</v>
      </c>
      <c r="X2647" t="n">
        <v>60</v>
      </c>
      <c r="Y2647" t="n">
        <v>42</v>
      </c>
      <c r="Z2647" t="n">
        <v>17</v>
      </c>
      <c r="AA2647" t="n">
        <v>215</v>
      </c>
      <c r="AB2647" t="n">
        <v>27</v>
      </c>
      <c r="AC2647"/>
      <c r="AD2647"/>
      <c r="AE2647"/>
      <c r="AF2647" t="n">
        <v>196</v>
      </c>
      <c r="AG2647" t="n">
        <v>44</v>
      </c>
      <c r="AH2647" t="n">
        <v>70</v>
      </c>
      <c r="AI2647" t="n">
        <v>8527</v>
      </c>
      <c r="AJ2647" t="n">
        <v>3779</v>
      </c>
      <c r="AK2647" t="n">
        <v>4520</v>
      </c>
      <c r="AL2647" t="n">
        <v>9267</v>
      </c>
      <c r="AM2647" t="n">
        <v>7033</v>
      </c>
      <c r="AN2647" t="n">
        <v>8480</v>
      </c>
      <c r="AO2647" t="n">
        <v>173</v>
      </c>
      <c r="AP2647"/>
      <c r="AQ2647"/>
      <c r="AR2647"/>
    </row>
    <row r="2648">
      <c r="A2648" t="n">
        <v>210270</v>
      </c>
      <c r="B2648" t="s">
        <v>4190</v>
      </c>
      <c r="C2648" t="s">
        <v>4191</v>
      </c>
      <c r="D2648" t="s">
        <v>4129</v>
      </c>
      <c r="E2648" t="s">
        <v>267</v>
      </c>
      <c r="F2648" t="s">
        <v>173</v>
      </c>
      <c r="G2648" t="s">
        <v>149</v>
      </c>
      <c r="H2648" t="s">
        <v>174</v>
      </c>
      <c r="I2648" t="s">
        <v>175</v>
      </c>
      <c r="J2648" t="s">
        <v>168</v>
      </c>
      <c r="K2648" t="s">
        <v>176</v>
      </c>
      <c r="L2648" t="s">
        <v>155</v>
      </c>
      <c r="M2648" t="s">
        <v>155</v>
      </c>
      <c r="N2648" t="n">
        <v>-123.3325</v>
      </c>
      <c r="O2648" t="n">
        <v>43.2893</v>
      </c>
      <c r="P2648" t="n">
        <v>3390</v>
      </c>
      <c r="Q2648" t="n">
        <v>3390</v>
      </c>
      <c r="R2648" t="n">
        <v>63.3</v>
      </c>
      <c r="S2648" t="n">
        <v>70.8</v>
      </c>
      <c r="T2648" t="n">
        <v>1.6</v>
      </c>
      <c r="U2648" t="n">
        <v>13</v>
      </c>
      <c r="V2648" t="n">
        <v>2.1</v>
      </c>
      <c r="W2648" t="n">
        <v>0.3</v>
      </c>
      <c r="X2648" t="n">
        <v>65</v>
      </c>
      <c r="Y2648" t="n">
        <v>45</v>
      </c>
      <c r="Z2648" t="n">
        <v>15</v>
      </c>
      <c r="AA2648" t="n">
        <v>358</v>
      </c>
      <c r="AB2648" t="n">
        <v>31.8</v>
      </c>
      <c r="AC2648"/>
      <c r="AD2648"/>
      <c r="AE2648"/>
      <c r="AF2648" t="n">
        <v>362</v>
      </c>
      <c r="AG2648" t="n">
        <v>32</v>
      </c>
      <c r="AH2648" t="n">
        <v>48</v>
      </c>
      <c r="AI2648" t="n">
        <v>10006</v>
      </c>
      <c r="AJ2648" t="n">
        <v>8930</v>
      </c>
      <c r="AK2648" t="n">
        <v>9840</v>
      </c>
      <c r="AL2648" t="n">
        <v>11675</v>
      </c>
      <c r="AM2648" t="n">
        <v>12810</v>
      </c>
      <c r="AN2648" t="n">
        <v>14581</v>
      </c>
      <c r="AO2648" t="n">
        <v>290</v>
      </c>
      <c r="AP2648"/>
      <c r="AQ2648"/>
      <c r="AR2648"/>
    </row>
    <row r="2649">
      <c r="A2649" t="n">
        <v>210304</v>
      </c>
      <c r="B2649" t="s">
        <v>4192</v>
      </c>
      <c r="C2649" t="s">
        <v>2179</v>
      </c>
      <c r="D2649" t="s">
        <v>4129</v>
      </c>
      <c r="E2649" t="s">
        <v>267</v>
      </c>
      <c r="F2649" t="s">
        <v>162</v>
      </c>
      <c r="G2649" t="s">
        <v>163</v>
      </c>
      <c r="H2649" t="s">
        <v>150</v>
      </c>
      <c r="I2649" t="s">
        <v>151</v>
      </c>
      <c r="J2649" t="s">
        <v>164</v>
      </c>
      <c r="K2649" t="s">
        <v>179</v>
      </c>
      <c r="L2649" t="s">
        <v>155</v>
      </c>
      <c r="M2649" t="s">
        <v>155</v>
      </c>
      <c r="N2649" t="n">
        <v>-122.5925</v>
      </c>
      <c r="O2649" t="n">
        <v>45.5063</v>
      </c>
      <c r="P2649" t="n">
        <v>395</v>
      </c>
      <c r="Q2649" t="n">
        <v>395</v>
      </c>
      <c r="R2649" t="n">
        <v>66.6</v>
      </c>
      <c r="S2649" t="n">
        <v>36.2</v>
      </c>
      <c r="T2649" t="n">
        <v>10.4</v>
      </c>
      <c r="U2649" t="n">
        <v>29.6</v>
      </c>
      <c r="V2649" t="n">
        <v>14.4</v>
      </c>
      <c r="W2649" t="n">
        <v>0</v>
      </c>
      <c r="X2649" t="n">
        <v>77</v>
      </c>
      <c r="Y2649"/>
      <c r="Z2649" t="n">
        <v>10</v>
      </c>
      <c r="AA2649" t="n">
        <v>67</v>
      </c>
      <c r="AB2649" t="n">
        <v>82.1</v>
      </c>
      <c r="AC2649" t="n">
        <v>63</v>
      </c>
      <c r="AD2649" t="n">
        <v>79.4</v>
      </c>
      <c r="AE2649" t="n">
        <v>38.1</v>
      </c>
      <c r="AF2649" t="n">
        <v>45</v>
      </c>
      <c r="AG2649" t="n">
        <v>46</v>
      </c>
      <c r="AH2649" t="n">
        <v>80</v>
      </c>
      <c r="AI2649" t="n">
        <v>18402</v>
      </c>
      <c r="AJ2649" t="n">
        <v>15816</v>
      </c>
      <c r="AK2649" t="n">
        <v>12172</v>
      </c>
      <c r="AL2649" t="n">
        <v>17090</v>
      </c>
      <c r="AM2649" t="n">
        <v>25804</v>
      </c>
      <c r="AN2649" t="n">
        <v>25835</v>
      </c>
      <c r="AO2649" t="n">
        <v>2</v>
      </c>
      <c r="AP2649" t="n">
        <v>134</v>
      </c>
      <c r="AQ2649"/>
      <c r="AR2649"/>
    </row>
    <row r="2650">
      <c r="A2650" t="n">
        <v>210331</v>
      </c>
      <c r="B2650" t="s">
        <v>4193</v>
      </c>
      <c r="C2650" t="s">
        <v>2413</v>
      </c>
      <c r="D2650" t="s">
        <v>4129</v>
      </c>
      <c r="E2650" t="s">
        <v>267</v>
      </c>
      <c r="F2650" t="s">
        <v>162</v>
      </c>
      <c r="G2650" t="s">
        <v>163</v>
      </c>
      <c r="H2650" t="s">
        <v>150</v>
      </c>
      <c r="I2650" t="s">
        <v>151</v>
      </c>
      <c r="J2650" t="s">
        <v>164</v>
      </c>
      <c r="K2650" t="s">
        <v>153</v>
      </c>
      <c r="L2650" t="s">
        <v>155</v>
      </c>
      <c r="M2650" t="s">
        <v>155</v>
      </c>
      <c r="N2650" t="n">
        <v>-122.9611</v>
      </c>
      <c r="O2650" t="n">
        <v>44.8824</v>
      </c>
      <c r="P2650" t="n">
        <v>1171</v>
      </c>
      <c r="Q2650" t="n">
        <v>929</v>
      </c>
      <c r="R2650" t="n">
        <v>53.9</v>
      </c>
      <c r="S2650" t="n">
        <v>55.3</v>
      </c>
      <c r="T2650" t="n">
        <v>2</v>
      </c>
      <c r="U2650" t="n">
        <v>13.2</v>
      </c>
      <c r="V2650" t="n">
        <v>2.4</v>
      </c>
      <c r="W2650" t="n">
        <v>0.5</v>
      </c>
      <c r="X2650" t="n">
        <v>82</v>
      </c>
      <c r="Y2650" t="n">
        <v>17</v>
      </c>
      <c r="Z2650" t="n">
        <v>16</v>
      </c>
      <c r="AA2650" t="n">
        <v>195</v>
      </c>
      <c r="AB2650" t="n">
        <v>61</v>
      </c>
      <c r="AC2650" t="n">
        <v>195</v>
      </c>
      <c r="AD2650" t="n">
        <v>61</v>
      </c>
      <c r="AE2650" t="n">
        <v>56.9</v>
      </c>
      <c r="AF2650" t="n">
        <v>150</v>
      </c>
      <c r="AG2650" t="n">
        <v>28</v>
      </c>
      <c r="AH2650" t="n">
        <v>79</v>
      </c>
      <c r="AI2650" t="n">
        <v>26028</v>
      </c>
      <c r="AJ2650" t="n">
        <v>18196</v>
      </c>
      <c r="AK2650" t="n">
        <v>19113</v>
      </c>
      <c r="AL2650" t="n">
        <v>21052</v>
      </c>
      <c r="AM2650" t="n">
        <v>24879</v>
      </c>
      <c r="AN2650" t="n">
        <v>32241</v>
      </c>
      <c r="AO2650" t="n">
        <v>2</v>
      </c>
      <c r="AP2650" t="n">
        <v>185</v>
      </c>
      <c r="AQ2650" t="n">
        <v>87</v>
      </c>
      <c r="AR2650"/>
    </row>
    <row r="2651">
      <c r="A2651" t="n">
        <v>210368</v>
      </c>
      <c r="B2651" t="s">
        <v>4194</v>
      </c>
      <c r="C2651" t="s">
        <v>2179</v>
      </c>
      <c r="D2651" t="s">
        <v>4129</v>
      </c>
      <c r="E2651" t="s">
        <v>267</v>
      </c>
      <c r="F2651" t="s">
        <v>162</v>
      </c>
      <c r="G2651" t="s">
        <v>163</v>
      </c>
      <c r="H2651" t="s">
        <v>150</v>
      </c>
      <c r="I2651" t="s">
        <v>151</v>
      </c>
      <c r="J2651" t="s">
        <v>164</v>
      </c>
      <c r="K2651" t="s">
        <v>209</v>
      </c>
      <c r="L2651" t="s">
        <v>155</v>
      </c>
      <c r="M2651" t="s">
        <v>155</v>
      </c>
      <c r="N2651" t="n">
        <v>-122.6064</v>
      </c>
      <c r="O2651" t="n">
        <v>45.5121</v>
      </c>
      <c r="P2651" t="n">
        <v>1007</v>
      </c>
      <c r="Q2651"/>
      <c r="R2651"/>
      <c r="S2651"/>
      <c r="T2651"/>
      <c r="U2651"/>
      <c r="V2651"/>
      <c r="W2651"/>
      <c r="X2651"/>
      <c r="Y2651"/>
      <c r="Z2651"/>
      <c r="AA2651"/>
      <c r="AB2651"/>
      <c r="AC2651"/>
      <c r="AD2651"/>
      <c r="AE2651"/>
      <c r="AF2651"/>
      <c r="AG2651"/>
      <c r="AH2651"/>
      <c r="AI2651"/>
      <c r="AJ2651"/>
      <c r="AK2651"/>
      <c r="AL2651"/>
      <c r="AM2651"/>
      <c r="AN2651"/>
      <c r="AO2651"/>
      <c r="AP2651"/>
      <c r="AQ2651" t="n">
        <v>185</v>
      </c>
      <c r="AR2651" t="n">
        <v>17</v>
      </c>
    </row>
    <row r="2652">
      <c r="A2652" t="n">
        <v>210401</v>
      </c>
      <c r="B2652" t="s">
        <v>4195</v>
      </c>
      <c r="C2652" t="s">
        <v>2413</v>
      </c>
      <c r="D2652" t="s">
        <v>4129</v>
      </c>
      <c r="E2652" t="s">
        <v>267</v>
      </c>
      <c r="F2652" t="s">
        <v>162</v>
      </c>
      <c r="G2652" t="s">
        <v>163</v>
      </c>
      <c r="H2652" t="s">
        <v>150</v>
      </c>
      <c r="I2652" t="s">
        <v>151</v>
      </c>
      <c r="J2652" t="s">
        <v>168</v>
      </c>
      <c r="K2652" t="s">
        <v>179</v>
      </c>
      <c r="L2652" t="s">
        <v>155</v>
      </c>
      <c r="M2652" t="s">
        <v>155</v>
      </c>
      <c r="N2652" t="n">
        <v>-123.0305</v>
      </c>
      <c r="O2652" t="n">
        <v>44.9355</v>
      </c>
      <c r="P2652" t="n">
        <v>2069</v>
      </c>
      <c r="Q2652" t="n">
        <v>1469</v>
      </c>
      <c r="R2652" t="n">
        <v>60.2</v>
      </c>
      <c r="S2652" t="n">
        <v>61.9</v>
      </c>
      <c r="T2652" t="n">
        <v>1.7</v>
      </c>
      <c r="U2652" t="n">
        <v>13.9</v>
      </c>
      <c r="V2652" t="n">
        <v>4.5</v>
      </c>
      <c r="W2652" t="n">
        <v>4.3</v>
      </c>
      <c r="X2652" t="n">
        <v>86</v>
      </c>
      <c r="Y2652" t="n">
        <v>100</v>
      </c>
      <c r="Z2652" t="n">
        <v>12</v>
      </c>
      <c r="AA2652" t="n">
        <v>440</v>
      </c>
      <c r="AB2652" t="n">
        <v>72.7</v>
      </c>
      <c r="AC2652" t="n">
        <v>440</v>
      </c>
      <c r="AD2652" t="n">
        <v>72.7</v>
      </c>
      <c r="AE2652" t="n">
        <v>60</v>
      </c>
      <c r="AF2652" t="n">
        <v>523</v>
      </c>
      <c r="AG2652" t="n">
        <v>22</v>
      </c>
      <c r="AH2652" t="n">
        <v>97</v>
      </c>
      <c r="AI2652" t="n">
        <v>27716</v>
      </c>
      <c r="AJ2652" t="n">
        <v>14603</v>
      </c>
      <c r="AK2652" t="n">
        <v>14977</v>
      </c>
      <c r="AL2652" t="n">
        <v>16425</v>
      </c>
      <c r="AM2652" t="n">
        <v>24618</v>
      </c>
      <c r="AN2652" t="n">
        <v>31101</v>
      </c>
      <c r="AO2652"/>
      <c r="AP2652" t="n">
        <v>334</v>
      </c>
      <c r="AQ2652" t="n">
        <v>109</v>
      </c>
      <c r="AR2652" t="n">
        <v>97</v>
      </c>
    </row>
    <row r="2653">
      <c r="A2653" t="n">
        <v>210429</v>
      </c>
      <c r="B2653" t="s">
        <v>4196</v>
      </c>
      <c r="C2653" t="s">
        <v>1585</v>
      </c>
      <c r="D2653" t="s">
        <v>4129</v>
      </c>
      <c r="E2653" t="s">
        <v>267</v>
      </c>
      <c r="F2653" t="s">
        <v>148</v>
      </c>
      <c r="G2653" t="s">
        <v>149</v>
      </c>
      <c r="H2653" t="s">
        <v>150</v>
      </c>
      <c r="I2653" t="s">
        <v>175</v>
      </c>
      <c r="J2653" t="s">
        <v>168</v>
      </c>
      <c r="K2653" t="s">
        <v>153</v>
      </c>
      <c r="L2653" t="s">
        <v>155</v>
      </c>
      <c r="M2653" t="s">
        <v>155</v>
      </c>
      <c r="N2653" t="n">
        <v>-123.2383</v>
      </c>
      <c r="O2653" t="n">
        <v>44.8522</v>
      </c>
      <c r="P2653" t="n">
        <v>6547</v>
      </c>
      <c r="Q2653" t="n">
        <v>5835</v>
      </c>
      <c r="R2653" t="n">
        <v>62.9</v>
      </c>
      <c r="S2653" t="n">
        <v>54</v>
      </c>
      <c r="T2653" t="n">
        <v>2.2</v>
      </c>
      <c r="U2653" t="n">
        <v>23.7</v>
      </c>
      <c r="V2653" t="n">
        <v>3.8</v>
      </c>
      <c r="W2653" t="n">
        <v>1.6</v>
      </c>
      <c r="X2653" t="n">
        <v>76</v>
      </c>
      <c r="Y2653" t="n">
        <v>24</v>
      </c>
      <c r="Z2653" t="n">
        <v>13</v>
      </c>
      <c r="AA2653" t="n">
        <v>754</v>
      </c>
      <c r="AB2653" t="n">
        <v>44.8</v>
      </c>
      <c r="AC2653" t="n">
        <v>754</v>
      </c>
      <c r="AD2653" t="n">
        <v>44.8</v>
      </c>
      <c r="AE2653" t="n">
        <v>30.5</v>
      </c>
      <c r="AF2653" t="n">
        <v>538</v>
      </c>
      <c r="AG2653" t="n">
        <v>40</v>
      </c>
      <c r="AH2653" t="n">
        <v>74</v>
      </c>
      <c r="AI2653" t="n">
        <v>15249</v>
      </c>
      <c r="AJ2653" t="n">
        <v>16131</v>
      </c>
      <c r="AK2653" t="n">
        <v>16040</v>
      </c>
      <c r="AL2653" t="n">
        <v>17265</v>
      </c>
      <c r="AM2653" t="n">
        <v>18989</v>
      </c>
      <c r="AN2653" t="n">
        <v>20906</v>
      </c>
      <c r="AO2653"/>
      <c r="AP2653" t="n">
        <v>844</v>
      </c>
      <c r="AQ2653" t="n">
        <v>176</v>
      </c>
      <c r="AR2653"/>
    </row>
    <row r="2654">
      <c r="A2654" t="n">
        <v>210438</v>
      </c>
      <c r="B2654" t="s">
        <v>4197</v>
      </c>
      <c r="C2654" t="s">
        <v>2179</v>
      </c>
      <c r="D2654" t="s">
        <v>4129</v>
      </c>
      <c r="E2654" t="s">
        <v>267</v>
      </c>
      <c r="F2654" t="s">
        <v>162</v>
      </c>
      <c r="G2654" t="s">
        <v>163</v>
      </c>
      <c r="H2654" t="s">
        <v>150</v>
      </c>
      <c r="I2654" t="s">
        <v>151</v>
      </c>
      <c r="J2654" t="s">
        <v>164</v>
      </c>
      <c r="K2654" t="s">
        <v>159</v>
      </c>
      <c r="L2654" t="s">
        <v>155</v>
      </c>
      <c r="M2654" t="s">
        <v>155</v>
      </c>
      <c r="N2654" t="n">
        <v>-122.5806</v>
      </c>
      <c r="O2654" t="n">
        <v>45.5365</v>
      </c>
      <c r="P2654" t="n">
        <v>1371</v>
      </c>
      <c r="Q2654" t="n">
        <v>21</v>
      </c>
      <c r="R2654" t="n">
        <v>47.6</v>
      </c>
      <c r="S2654" t="n">
        <v>66.7</v>
      </c>
      <c r="T2654" t="n">
        <v>4.8</v>
      </c>
      <c r="U2654" t="n">
        <v>9.5</v>
      </c>
      <c r="V2654" t="n">
        <v>0</v>
      </c>
      <c r="W2654" t="n">
        <v>19</v>
      </c>
      <c r="X2654"/>
      <c r="Y2654"/>
      <c r="Z2654"/>
      <c r="AA2654"/>
      <c r="AB2654"/>
      <c r="AC2654"/>
      <c r="AD2654"/>
      <c r="AE2654"/>
      <c r="AF2654" t="n">
        <v>0</v>
      </c>
      <c r="AG2654" t="n">
        <v>0</v>
      </c>
      <c r="AH2654" t="n">
        <v>0</v>
      </c>
      <c r="AI2654"/>
      <c r="AJ2654"/>
      <c r="AK2654"/>
      <c r="AL2654"/>
      <c r="AM2654"/>
      <c r="AN2654"/>
      <c r="AO2654"/>
      <c r="AP2654" t="n">
        <v>131</v>
      </c>
      <c r="AQ2654" t="n">
        <v>239</v>
      </c>
      <c r="AR2654" t="n">
        <v>184</v>
      </c>
    </row>
    <row r="2655">
      <c r="A2655" t="n">
        <v>210492</v>
      </c>
      <c r="B2655" t="s">
        <v>4198</v>
      </c>
      <c r="C2655" t="s">
        <v>4199</v>
      </c>
      <c r="D2655" t="s">
        <v>4200</v>
      </c>
      <c r="E2655" t="s">
        <v>997</v>
      </c>
      <c r="F2655" t="s">
        <v>162</v>
      </c>
      <c r="G2655" t="s">
        <v>163</v>
      </c>
      <c r="H2655" t="s">
        <v>150</v>
      </c>
      <c r="I2655" t="s">
        <v>186</v>
      </c>
      <c r="J2655" t="s">
        <v>164</v>
      </c>
      <c r="K2655" t="s">
        <v>179</v>
      </c>
      <c r="L2655" t="s">
        <v>155</v>
      </c>
      <c r="M2655" t="s">
        <v>155</v>
      </c>
      <c r="N2655" t="n">
        <v>-75.0608</v>
      </c>
      <c r="O2655" t="n">
        <v>40.1344</v>
      </c>
      <c r="P2655" t="n">
        <v>310</v>
      </c>
      <c r="Q2655" t="n">
        <v>296</v>
      </c>
      <c r="R2655" t="n">
        <v>48.6</v>
      </c>
      <c r="S2655" t="n">
        <v>58.8</v>
      </c>
      <c r="T2655" t="n">
        <v>16.9</v>
      </c>
      <c r="U2655" t="n">
        <v>3.7</v>
      </c>
      <c r="V2655" t="n">
        <v>4.1</v>
      </c>
      <c r="W2655" t="n">
        <v>1.7</v>
      </c>
      <c r="X2655" t="n">
        <v>66</v>
      </c>
      <c r="Y2655" t="n">
        <v>0</v>
      </c>
      <c r="Z2655" t="n">
        <v>8</v>
      </c>
      <c r="AA2655" t="n">
        <v>95</v>
      </c>
      <c r="AB2655" t="n">
        <v>46.3</v>
      </c>
      <c r="AC2655" t="n">
        <v>85</v>
      </c>
      <c r="AD2655" t="n">
        <v>42.4</v>
      </c>
      <c r="AE2655" t="n">
        <v>40</v>
      </c>
      <c r="AF2655" t="n">
        <v>76</v>
      </c>
      <c r="AG2655" t="n">
        <v>46</v>
      </c>
      <c r="AH2655" t="n">
        <v>96</v>
      </c>
      <c r="AI2655" t="n">
        <v>19204</v>
      </c>
      <c r="AJ2655" t="n">
        <v>13261</v>
      </c>
      <c r="AK2655" t="n">
        <v>15448</v>
      </c>
      <c r="AL2655" t="n">
        <v>16549</v>
      </c>
      <c r="AM2655" t="n">
        <v>22132</v>
      </c>
      <c r="AN2655" t="n">
        <v>25939</v>
      </c>
      <c r="AO2655" t="n">
        <v>2</v>
      </c>
      <c r="AP2655" t="n">
        <v>54</v>
      </c>
      <c r="AQ2655"/>
      <c r="AR2655"/>
    </row>
    <row r="2656">
      <c r="A2656" t="n">
        <v>210508</v>
      </c>
      <c r="B2656" t="s">
        <v>4201</v>
      </c>
      <c r="C2656" t="s">
        <v>4202</v>
      </c>
      <c r="D2656" t="s">
        <v>4200</v>
      </c>
      <c r="E2656" t="s">
        <v>997</v>
      </c>
      <c r="F2656" t="s">
        <v>162</v>
      </c>
      <c r="G2656" t="s">
        <v>163</v>
      </c>
      <c r="H2656" t="s">
        <v>150</v>
      </c>
      <c r="I2656" t="s">
        <v>151</v>
      </c>
      <c r="J2656" t="s">
        <v>164</v>
      </c>
      <c r="K2656"/>
      <c r="L2656" t="s">
        <v>155</v>
      </c>
      <c r="M2656" t="s">
        <v>155</v>
      </c>
      <c r="N2656" t="n">
        <v>-75.1737</v>
      </c>
      <c r="O2656" t="n">
        <v>39.948</v>
      </c>
      <c r="P2656" t="n">
        <v>21</v>
      </c>
      <c r="Q2656"/>
      <c r="R2656"/>
      <c r="S2656"/>
      <c r="T2656"/>
      <c r="U2656"/>
      <c r="V2656"/>
      <c r="W2656"/>
      <c r="X2656"/>
      <c r="Y2656"/>
      <c r="Z2656"/>
      <c r="AA2656"/>
      <c r="AB2656"/>
      <c r="AC2656"/>
      <c r="AD2656"/>
      <c r="AE2656"/>
      <c r="AF2656"/>
      <c r="AG2656"/>
      <c r="AH2656"/>
      <c r="AI2656"/>
      <c r="AJ2656"/>
      <c r="AK2656"/>
      <c r="AL2656"/>
      <c r="AM2656"/>
      <c r="AN2656"/>
      <c r="AO2656"/>
      <c r="AP2656"/>
      <c r="AQ2656"/>
      <c r="AR2656"/>
    </row>
    <row r="2657">
      <c r="A2657" t="n">
        <v>210571</v>
      </c>
      <c r="B2657" t="s">
        <v>4203</v>
      </c>
      <c r="C2657" t="s">
        <v>4204</v>
      </c>
      <c r="D2657" t="s">
        <v>4200</v>
      </c>
      <c r="E2657" t="s">
        <v>997</v>
      </c>
      <c r="F2657" t="s">
        <v>162</v>
      </c>
      <c r="G2657" t="s">
        <v>163</v>
      </c>
      <c r="H2657" t="s">
        <v>150</v>
      </c>
      <c r="I2657" t="s">
        <v>151</v>
      </c>
      <c r="J2657" t="s">
        <v>168</v>
      </c>
      <c r="K2657" t="s">
        <v>179</v>
      </c>
      <c r="L2657" t="s">
        <v>155</v>
      </c>
      <c r="M2657" t="s">
        <v>155</v>
      </c>
      <c r="N2657" t="n">
        <v>-75.9097</v>
      </c>
      <c r="O2657" t="n">
        <v>40.3614</v>
      </c>
      <c r="P2657" t="n">
        <v>1777</v>
      </c>
      <c r="Q2657" t="n">
        <v>1458</v>
      </c>
      <c r="R2657" t="n">
        <v>55.1</v>
      </c>
      <c r="S2657" t="n">
        <v>44.6</v>
      </c>
      <c r="T2657" t="n">
        <v>25.2</v>
      </c>
      <c r="U2657" t="n">
        <v>18.2</v>
      </c>
      <c r="V2657" t="n">
        <v>1.9</v>
      </c>
      <c r="W2657" t="n">
        <v>1.1</v>
      </c>
      <c r="X2657" t="n">
        <v>63</v>
      </c>
      <c r="Y2657"/>
      <c r="Z2657" t="n">
        <v>10</v>
      </c>
      <c r="AA2657" t="n">
        <v>465</v>
      </c>
      <c r="AB2657" t="n">
        <v>42.2</v>
      </c>
      <c r="AC2657" t="n">
        <v>465</v>
      </c>
      <c r="AD2657" t="n">
        <v>42.2</v>
      </c>
      <c r="AE2657" t="n">
        <v>41.9</v>
      </c>
      <c r="AF2657" t="n">
        <v>392</v>
      </c>
      <c r="AG2657" t="n">
        <v>50</v>
      </c>
      <c r="AH2657" t="n">
        <v>95</v>
      </c>
      <c r="AI2657" t="n">
        <v>22116</v>
      </c>
      <c r="AJ2657" t="n">
        <v>16982</v>
      </c>
      <c r="AK2657" t="n">
        <v>17524</v>
      </c>
      <c r="AL2657" t="n">
        <v>22071</v>
      </c>
      <c r="AM2657" t="n">
        <v>24273</v>
      </c>
      <c r="AN2657" t="n">
        <v>28680</v>
      </c>
      <c r="AO2657"/>
      <c r="AP2657" t="n">
        <v>228</v>
      </c>
      <c r="AQ2657" t="n">
        <v>20</v>
      </c>
      <c r="AR2657"/>
    </row>
    <row r="2658">
      <c r="A2658" t="n">
        <v>210599</v>
      </c>
      <c r="B2658" t="s">
        <v>4205</v>
      </c>
      <c r="C2658" t="s">
        <v>4206</v>
      </c>
      <c r="D2658" t="s">
        <v>4200</v>
      </c>
      <c r="E2658" t="s">
        <v>997</v>
      </c>
      <c r="F2658" t="s">
        <v>279</v>
      </c>
      <c r="G2658" t="s">
        <v>189</v>
      </c>
      <c r="H2658" t="s">
        <v>174</v>
      </c>
      <c r="I2658" t="s">
        <v>186</v>
      </c>
      <c r="J2658" t="s">
        <v>164</v>
      </c>
      <c r="K2658"/>
      <c r="L2658" t="s">
        <v>155</v>
      </c>
      <c r="M2658" t="s">
        <v>155</v>
      </c>
      <c r="N2658" t="n">
        <v>-75.303</v>
      </c>
      <c r="O2658" t="n">
        <v>39.8661</v>
      </c>
      <c r="P2658" t="n">
        <v>1527</v>
      </c>
      <c r="Q2658" t="n">
        <v>1527</v>
      </c>
      <c r="R2658" t="n">
        <v>44.2</v>
      </c>
      <c r="S2658" t="n">
        <v>8.9</v>
      </c>
      <c r="T2658" t="n">
        <v>77.9</v>
      </c>
      <c r="U2658" t="n">
        <v>6.4</v>
      </c>
      <c r="V2658" t="n">
        <v>1.4</v>
      </c>
      <c r="W2658" t="n">
        <v>0</v>
      </c>
      <c r="X2658" t="n">
        <v>56</v>
      </c>
      <c r="Y2658"/>
      <c r="Z2658" t="n">
        <v>21</v>
      </c>
      <c r="AA2658" t="n">
        <v>624</v>
      </c>
      <c r="AB2658" t="n">
        <v>45.5</v>
      </c>
      <c r="AC2658"/>
      <c r="AD2658"/>
      <c r="AE2658"/>
      <c r="AF2658" t="n">
        <v>561</v>
      </c>
      <c r="AG2658" t="n">
        <v>67</v>
      </c>
      <c r="AH2658" t="n">
        <v>69</v>
      </c>
      <c r="AI2658" t="n">
        <v>19634</v>
      </c>
      <c r="AJ2658" t="n">
        <v>19539</v>
      </c>
      <c r="AK2658" t="n">
        <v>19248</v>
      </c>
      <c r="AL2658" t="n">
        <v>20876</v>
      </c>
      <c r="AM2658" t="n">
        <v>23120</v>
      </c>
      <c r="AN2658" t="n">
        <v>24434</v>
      </c>
      <c r="AO2658" t="n">
        <v>29</v>
      </c>
      <c r="AP2658"/>
      <c r="AQ2658"/>
      <c r="AR2658"/>
    </row>
    <row r="2659">
      <c r="A2659" t="n">
        <v>210605</v>
      </c>
      <c r="B2659" t="s">
        <v>4207</v>
      </c>
      <c r="C2659" t="s">
        <v>4208</v>
      </c>
      <c r="D2659" t="s">
        <v>4200</v>
      </c>
      <c r="E2659" t="s">
        <v>997</v>
      </c>
      <c r="F2659" t="s">
        <v>173</v>
      </c>
      <c r="G2659" t="s">
        <v>149</v>
      </c>
      <c r="H2659" t="s">
        <v>174</v>
      </c>
      <c r="I2659" t="s">
        <v>151</v>
      </c>
      <c r="J2659" t="s">
        <v>238</v>
      </c>
      <c r="K2659" t="s">
        <v>176</v>
      </c>
      <c r="L2659" t="s">
        <v>155</v>
      </c>
      <c r="M2659" t="s">
        <v>155</v>
      </c>
      <c r="N2659" t="n">
        <v>-80.0185</v>
      </c>
      <c r="O2659" t="n">
        <v>40.4509</v>
      </c>
      <c r="P2659" t="n">
        <v>17447</v>
      </c>
      <c r="Q2659" t="n">
        <v>17447</v>
      </c>
      <c r="R2659" t="n">
        <v>53.4</v>
      </c>
      <c r="S2659" t="n">
        <v>61.1</v>
      </c>
      <c r="T2659" t="n">
        <v>14.2</v>
      </c>
      <c r="U2659" t="n">
        <v>3.7</v>
      </c>
      <c r="V2659" t="n">
        <v>5</v>
      </c>
      <c r="W2659" t="n">
        <v>0</v>
      </c>
      <c r="X2659" t="n">
        <v>64</v>
      </c>
      <c r="Y2659" t="n">
        <v>53</v>
      </c>
      <c r="Z2659" t="n">
        <v>17</v>
      </c>
      <c r="AA2659" t="n">
        <v>1473</v>
      </c>
      <c r="AB2659" t="n">
        <v>23.4</v>
      </c>
      <c r="AC2659"/>
      <c r="AD2659"/>
      <c r="AE2659"/>
      <c r="AF2659" t="n">
        <v>1268</v>
      </c>
      <c r="AG2659" t="n">
        <v>29</v>
      </c>
      <c r="AH2659" t="n">
        <v>85</v>
      </c>
      <c r="AI2659" t="n">
        <v>7773</v>
      </c>
      <c r="AJ2659" t="n">
        <v>6510</v>
      </c>
      <c r="AK2659" t="n">
        <v>7414</v>
      </c>
      <c r="AL2659" t="n">
        <v>9633</v>
      </c>
      <c r="AM2659" t="n">
        <v>12758</v>
      </c>
      <c r="AN2659" t="n">
        <v>13905</v>
      </c>
      <c r="AO2659" t="n">
        <v>1573</v>
      </c>
      <c r="AP2659"/>
      <c r="AQ2659"/>
      <c r="AR2659"/>
    </row>
    <row r="2660">
      <c r="A2660" t="n">
        <v>210669</v>
      </c>
      <c r="B2660" t="s">
        <v>4209</v>
      </c>
      <c r="C2660" t="s">
        <v>4210</v>
      </c>
      <c r="D2660" t="s">
        <v>4200</v>
      </c>
      <c r="E2660" t="s">
        <v>997</v>
      </c>
      <c r="F2660" t="s">
        <v>162</v>
      </c>
      <c r="G2660" t="s">
        <v>163</v>
      </c>
      <c r="H2660" t="s">
        <v>150</v>
      </c>
      <c r="I2660" t="s">
        <v>175</v>
      </c>
      <c r="J2660" t="s">
        <v>168</v>
      </c>
      <c r="K2660" t="s">
        <v>179</v>
      </c>
      <c r="L2660" t="s">
        <v>155</v>
      </c>
      <c r="M2660" t="s">
        <v>155</v>
      </c>
      <c r="N2660" t="n">
        <v>-80.1472</v>
      </c>
      <c r="O2660" t="n">
        <v>41.6487</v>
      </c>
      <c r="P2660" t="n">
        <v>1436</v>
      </c>
      <c r="Q2660" t="n">
        <v>1436</v>
      </c>
      <c r="R2660" t="n">
        <v>53</v>
      </c>
      <c r="S2660" t="n">
        <v>65.7</v>
      </c>
      <c r="T2660" t="n">
        <v>7.9</v>
      </c>
      <c r="U2660" t="n">
        <v>8</v>
      </c>
      <c r="V2660" t="n">
        <v>3.2</v>
      </c>
      <c r="W2660" t="n">
        <v>5.3</v>
      </c>
      <c r="X2660" t="n">
        <v>84</v>
      </c>
      <c r="Y2660"/>
      <c r="Z2660" t="n">
        <v>8</v>
      </c>
      <c r="AA2660" t="n">
        <v>481</v>
      </c>
      <c r="AB2660" t="n">
        <v>66.5</v>
      </c>
      <c r="AC2660" t="n">
        <v>481</v>
      </c>
      <c r="AD2660" t="n">
        <v>66.5</v>
      </c>
      <c r="AE2660" t="n">
        <v>59.5</v>
      </c>
      <c r="AF2660" t="n">
        <v>289</v>
      </c>
      <c r="AG2660" t="n">
        <v>25</v>
      </c>
      <c r="AH2660" t="n">
        <v>99</v>
      </c>
      <c r="AI2660" t="n">
        <v>27929</v>
      </c>
      <c r="AJ2660" t="n">
        <v>12227</v>
      </c>
      <c r="AK2660" t="n">
        <v>14616</v>
      </c>
      <c r="AL2660" t="n">
        <v>15476</v>
      </c>
      <c r="AM2660" t="n">
        <v>21833</v>
      </c>
      <c r="AN2660" t="n">
        <v>28466</v>
      </c>
      <c r="AO2660"/>
      <c r="AP2660" t="n">
        <v>369</v>
      </c>
      <c r="AQ2660"/>
      <c r="AR2660"/>
    </row>
    <row r="2661">
      <c r="A2661" t="n">
        <v>210711</v>
      </c>
      <c r="B2661" t="s">
        <v>4211</v>
      </c>
      <c r="C2661" t="s">
        <v>4212</v>
      </c>
      <c r="D2661" t="s">
        <v>4200</v>
      </c>
      <c r="E2661" t="s">
        <v>997</v>
      </c>
      <c r="F2661" t="s">
        <v>199</v>
      </c>
      <c r="G2661" t="s">
        <v>189</v>
      </c>
      <c r="H2661" t="s">
        <v>200</v>
      </c>
      <c r="I2661" t="s">
        <v>186</v>
      </c>
      <c r="J2661" t="s">
        <v>164</v>
      </c>
      <c r="K2661"/>
      <c r="L2661" t="s">
        <v>155</v>
      </c>
      <c r="M2661" t="s">
        <v>155</v>
      </c>
      <c r="N2661" t="n">
        <v>-75.481</v>
      </c>
      <c r="O2661" t="n">
        <v>40.6312</v>
      </c>
      <c r="P2661" t="n">
        <v>185</v>
      </c>
      <c r="Q2661" t="n">
        <v>185</v>
      </c>
      <c r="R2661" t="n">
        <v>98.9</v>
      </c>
      <c r="S2661" t="n">
        <v>34.1</v>
      </c>
      <c r="T2661" t="n">
        <v>16.8</v>
      </c>
      <c r="U2661" t="n">
        <v>43.2</v>
      </c>
      <c r="V2661" t="n">
        <v>0</v>
      </c>
      <c r="W2661" t="n">
        <v>0</v>
      </c>
      <c r="X2661" t="n">
        <v>72</v>
      </c>
      <c r="Y2661"/>
      <c r="Z2661" t="n">
        <v>9</v>
      </c>
      <c r="AA2661"/>
      <c r="AB2661"/>
      <c r="AC2661"/>
      <c r="AD2661"/>
      <c r="AE2661"/>
      <c r="AF2661" t="n">
        <v>155</v>
      </c>
      <c r="AG2661" t="n">
        <v>81</v>
      </c>
      <c r="AH2661" t="n">
        <v>81</v>
      </c>
      <c r="AI2661" t="n">
        <v>15131</v>
      </c>
      <c r="AJ2661" t="n">
        <v>14228</v>
      </c>
      <c r="AK2661" t="n">
        <v>17139</v>
      </c>
      <c r="AL2661"/>
      <c r="AM2661"/>
      <c r="AN2661"/>
      <c r="AO2661"/>
      <c r="AP2661"/>
      <c r="AQ2661"/>
      <c r="AR2661"/>
    </row>
    <row r="2662">
      <c r="A2662" t="n">
        <v>210739</v>
      </c>
      <c r="B2662" t="s">
        <v>4213</v>
      </c>
      <c r="C2662" t="s">
        <v>4214</v>
      </c>
      <c r="D2662" t="s">
        <v>4200</v>
      </c>
      <c r="E2662" t="s">
        <v>997</v>
      </c>
      <c r="F2662" t="s">
        <v>162</v>
      </c>
      <c r="G2662" t="s">
        <v>163</v>
      </c>
      <c r="H2662" t="s">
        <v>150</v>
      </c>
      <c r="I2662" t="s">
        <v>186</v>
      </c>
      <c r="J2662" t="s">
        <v>168</v>
      </c>
      <c r="K2662" t="s">
        <v>159</v>
      </c>
      <c r="L2662" t="s">
        <v>155</v>
      </c>
      <c r="M2662" t="s">
        <v>155</v>
      </c>
      <c r="N2662" t="n">
        <v>-75.3756</v>
      </c>
      <c r="O2662" t="n">
        <v>40.5391</v>
      </c>
      <c r="P2662" t="n">
        <v>3842</v>
      </c>
      <c r="Q2662" t="n">
        <v>2795</v>
      </c>
      <c r="R2662" t="n">
        <v>61.8</v>
      </c>
      <c r="S2662" t="n">
        <v>63.7</v>
      </c>
      <c r="T2662" t="n">
        <v>5.2</v>
      </c>
      <c r="U2662" t="n">
        <v>12.2</v>
      </c>
      <c r="V2662" t="n">
        <v>3.9</v>
      </c>
      <c r="W2662" t="n">
        <v>0.3</v>
      </c>
      <c r="X2662" t="n">
        <v>81</v>
      </c>
      <c r="Y2662" t="n">
        <v>50</v>
      </c>
      <c r="Z2662" t="n">
        <v>11</v>
      </c>
      <c r="AA2662" t="n">
        <v>421</v>
      </c>
      <c r="AB2662" t="n">
        <v>71</v>
      </c>
      <c r="AC2662" t="n">
        <v>421</v>
      </c>
      <c r="AD2662" t="n">
        <v>71</v>
      </c>
      <c r="AE2662" t="n">
        <v>61.5</v>
      </c>
      <c r="AF2662" t="n">
        <v>505</v>
      </c>
      <c r="AG2662" t="n">
        <v>23</v>
      </c>
      <c r="AH2662" t="n">
        <v>90</v>
      </c>
      <c r="AI2662" t="n">
        <v>30524</v>
      </c>
      <c r="AJ2662" t="n">
        <v>22193</v>
      </c>
      <c r="AK2662" t="n">
        <v>23265</v>
      </c>
      <c r="AL2662" t="n">
        <v>25683</v>
      </c>
      <c r="AM2662" t="n">
        <v>30277</v>
      </c>
      <c r="AN2662" t="n">
        <v>33532</v>
      </c>
      <c r="AO2662"/>
      <c r="AP2662" t="n">
        <v>546</v>
      </c>
      <c r="AQ2662" t="n">
        <v>287</v>
      </c>
      <c r="AR2662" t="n">
        <v>27</v>
      </c>
    </row>
    <row r="2663">
      <c r="A2663" t="n">
        <v>210748</v>
      </c>
      <c r="B2663" t="s">
        <v>4215</v>
      </c>
      <c r="C2663" t="s">
        <v>4216</v>
      </c>
      <c r="D2663" t="s">
        <v>4200</v>
      </c>
      <c r="E2663" t="s">
        <v>997</v>
      </c>
      <c r="F2663" t="s">
        <v>199</v>
      </c>
      <c r="G2663" t="s">
        <v>189</v>
      </c>
      <c r="H2663" t="s">
        <v>200</v>
      </c>
      <c r="I2663" t="s">
        <v>151</v>
      </c>
      <c r="J2663" t="s">
        <v>164</v>
      </c>
      <c r="K2663"/>
      <c r="L2663" t="s">
        <v>155</v>
      </c>
      <c r="M2663" t="s">
        <v>155</v>
      </c>
      <c r="N2663" t="n">
        <v>-78.3879</v>
      </c>
      <c r="O2663" t="n">
        <v>40.5019</v>
      </c>
      <c r="P2663" t="n">
        <v>162</v>
      </c>
      <c r="Q2663" t="n">
        <v>162</v>
      </c>
      <c r="R2663" t="n">
        <v>98.1</v>
      </c>
      <c r="S2663" t="n">
        <v>84</v>
      </c>
      <c r="T2663" t="n">
        <v>6.2</v>
      </c>
      <c r="U2663" t="n">
        <v>4.9</v>
      </c>
      <c r="V2663" t="n">
        <v>1.9</v>
      </c>
      <c r="W2663" t="n">
        <v>0</v>
      </c>
      <c r="X2663" t="n">
        <v>100</v>
      </c>
      <c r="Y2663" t="n">
        <v>100</v>
      </c>
      <c r="Z2663" t="n">
        <v>17</v>
      </c>
      <c r="AA2663"/>
      <c r="AB2663"/>
      <c r="AC2663"/>
      <c r="AD2663"/>
      <c r="AE2663"/>
      <c r="AF2663" t="n">
        <v>31</v>
      </c>
      <c r="AG2663" t="n">
        <v>13</v>
      </c>
      <c r="AH2663" t="n">
        <v>13</v>
      </c>
      <c r="AI2663"/>
      <c r="AJ2663" t="n">
        <v>28134</v>
      </c>
      <c r="AK2663" t="n">
        <v>28134</v>
      </c>
      <c r="AL2663" t="n">
        <v>28134</v>
      </c>
      <c r="AM2663" t="n">
        <v>28134</v>
      </c>
      <c r="AN2663" t="n">
        <v>28134</v>
      </c>
      <c r="AO2663"/>
      <c r="AP2663"/>
      <c r="AQ2663"/>
      <c r="AR2663"/>
    </row>
    <row r="2664">
      <c r="A2664" t="n">
        <v>210775</v>
      </c>
      <c r="B2664" t="s">
        <v>4217</v>
      </c>
      <c r="C2664" t="s">
        <v>4204</v>
      </c>
      <c r="D2664" t="s">
        <v>4200</v>
      </c>
      <c r="E2664" t="s">
        <v>997</v>
      </c>
      <c r="F2664" t="s">
        <v>162</v>
      </c>
      <c r="G2664" t="s">
        <v>163</v>
      </c>
      <c r="H2664" t="s">
        <v>150</v>
      </c>
      <c r="I2664" t="s">
        <v>151</v>
      </c>
      <c r="J2664" t="s">
        <v>168</v>
      </c>
      <c r="K2664" t="s">
        <v>159</v>
      </c>
      <c r="L2664" t="s">
        <v>155</v>
      </c>
      <c r="M2664" t="s">
        <v>155</v>
      </c>
      <c r="N2664" t="n">
        <v>-75.9368</v>
      </c>
      <c r="O2664" t="n">
        <v>40.31</v>
      </c>
      <c r="P2664" t="n">
        <v>3117</v>
      </c>
      <c r="Q2664" t="n">
        <v>2584</v>
      </c>
      <c r="R2664" t="n">
        <v>64.6</v>
      </c>
      <c r="S2664" t="n">
        <v>65</v>
      </c>
      <c r="T2664" t="n">
        <v>9.5</v>
      </c>
      <c r="U2664" t="n">
        <v>12.8</v>
      </c>
      <c r="V2664" t="n">
        <v>2.1</v>
      </c>
      <c r="W2664" t="n">
        <v>3.9</v>
      </c>
      <c r="X2664" t="n">
        <v>73</v>
      </c>
      <c r="Y2664"/>
      <c r="Z2664" t="n">
        <v>12</v>
      </c>
      <c r="AA2664" t="n">
        <v>371</v>
      </c>
      <c r="AB2664" t="n">
        <v>58.5</v>
      </c>
      <c r="AC2664" t="n">
        <v>371</v>
      </c>
      <c r="AD2664" t="n">
        <v>58.5</v>
      </c>
      <c r="AE2664" t="n">
        <v>40.7</v>
      </c>
      <c r="AF2664" t="n">
        <v>497</v>
      </c>
      <c r="AG2664" t="n">
        <v>34</v>
      </c>
      <c r="AH2664" t="n">
        <v>87</v>
      </c>
      <c r="AI2664" t="n">
        <v>26166</v>
      </c>
      <c r="AJ2664" t="n">
        <v>27979</v>
      </c>
      <c r="AK2664" t="n">
        <v>27001</v>
      </c>
      <c r="AL2664" t="n">
        <v>26381</v>
      </c>
      <c r="AM2664" t="n">
        <v>27019</v>
      </c>
      <c r="AN2664" t="n">
        <v>30036</v>
      </c>
      <c r="AO2664" t="n">
        <v>79</v>
      </c>
      <c r="AP2664" t="n">
        <v>372</v>
      </c>
      <c r="AQ2664" t="n">
        <v>179</v>
      </c>
      <c r="AR2664" t="n">
        <v>37</v>
      </c>
    </row>
    <row r="2665">
      <c r="A2665" t="n">
        <v>210784</v>
      </c>
      <c r="B2665" t="s">
        <v>4218</v>
      </c>
      <c r="C2665" t="s">
        <v>4219</v>
      </c>
      <c r="D2665" t="s">
        <v>4200</v>
      </c>
      <c r="E2665" t="s">
        <v>997</v>
      </c>
      <c r="F2665" t="s">
        <v>199</v>
      </c>
      <c r="G2665" t="s">
        <v>189</v>
      </c>
      <c r="H2665" t="s">
        <v>200</v>
      </c>
      <c r="I2665" t="s">
        <v>186</v>
      </c>
      <c r="J2665" t="s">
        <v>164</v>
      </c>
      <c r="K2665"/>
      <c r="L2665" t="s">
        <v>155</v>
      </c>
      <c r="M2665" t="s">
        <v>155</v>
      </c>
      <c r="N2665" t="n">
        <v>-75.2222</v>
      </c>
      <c r="O2665" t="n">
        <v>40.1542</v>
      </c>
      <c r="P2665" t="n">
        <v>388</v>
      </c>
      <c r="Q2665" t="n">
        <v>388</v>
      </c>
      <c r="R2665" t="n">
        <v>99</v>
      </c>
      <c r="S2665" t="n">
        <v>38.9</v>
      </c>
      <c r="T2665" t="n">
        <v>33.8</v>
      </c>
      <c r="U2665" t="n">
        <v>18.8</v>
      </c>
      <c r="V2665" t="n">
        <v>1.5</v>
      </c>
      <c r="W2665" t="n">
        <v>0</v>
      </c>
      <c r="X2665" t="n">
        <v>76</v>
      </c>
      <c r="Y2665" t="n">
        <v>75</v>
      </c>
      <c r="Z2665" t="n">
        <v>14</v>
      </c>
      <c r="AA2665"/>
      <c r="AB2665"/>
      <c r="AC2665"/>
      <c r="AD2665"/>
      <c r="AE2665"/>
      <c r="AF2665" t="n">
        <v>310</v>
      </c>
      <c r="AG2665" t="n">
        <v>82</v>
      </c>
      <c r="AH2665" t="n">
        <v>82</v>
      </c>
      <c r="AI2665" t="n">
        <v>16608</v>
      </c>
      <c r="AJ2665" t="n">
        <v>17157</v>
      </c>
      <c r="AK2665" t="n">
        <v>17898</v>
      </c>
      <c r="AL2665"/>
      <c r="AM2665"/>
      <c r="AN2665"/>
      <c r="AO2665"/>
      <c r="AP2665"/>
      <c r="AQ2665"/>
      <c r="AR2665"/>
    </row>
    <row r="2666">
      <c r="A2666" t="n">
        <v>210809</v>
      </c>
      <c r="B2666" t="s">
        <v>4220</v>
      </c>
      <c r="C2666" t="s">
        <v>4221</v>
      </c>
      <c r="D2666" t="s">
        <v>4200</v>
      </c>
      <c r="E2666" t="s">
        <v>997</v>
      </c>
      <c r="F2666" t="s">
        <v>162</v>
      </c>
      <c r="G2666" t="s">
        <v>163</v>
      </c>
      <c r="H2666" t="s">
        <v>150</v>
      </c>
      <c r="I2666" t="s">
        <v>186</v>
      </c>
      <c r="J2666" t="s">
        <v>168</v>
      </c>
      <c r="K2666" t="s">
        <v>209</v>
      </c>
      <c r="L2666" t="s">
        <v>155</v>
      </c>
      <c r="M2666" t="s">
        <v>155</v>
      </c>
      <c r="N2666" t="n">
        <v>-75.3947</v>
      </c>
      <c r="O2666" t="n">
        <v>40.1016</v>
      </c>
      <c r="P2666" t="n">
        <v>14327</v>
      </c>
      <c r="Q2666" t="n">
        <v>13286</v>
      </c>
      <c r="R2666" t="n">
        <v>24.4</v>
      </c>
      <c r="S2666" t="n">
        <v>39.6</v>
      </c>
      <c r="T2666" t="n">
        <v>3.6</v>
      </c>
      <c r="U2666" t="n">
        <v>0.8</v>
      </c>
      <c r="V2666" t="n">
        <v>2.5</v>
      </c>
      <c r="W2666" t="n">
        <v>0.1</v>
      </c>
      <c r="X2666"/>
      <c r="Y2666"/>
      <c r="Z2666" t="n">
        <v>83</v>
      </c>
      <c r="AA2666"/>
      <c r="AB2666"/>
      <c r="AC2666"/>
      <c r="AD2666"/>
      <c r="AE2666"/>
      <c r="AF2666" t="n">
        <v>0</v>
      </c>
      <c r="AG2666" t="n">
        <v>0</v>
      </c>
      <c r="AH2666" t="n">
        <v>5</v>
      </c>
      <c r="AI2666"/>
      <c r="AJ2666"/>
      <c r="AK2666"/>
      <c r="AL2666"/>
      <c r="AM2666"/>
      <c r="AN2666"/>
      <c r="AO2666"/>
      <c r="AP2666"/>
      <c r="AQ2666" t="n">
        <v>18</v>
      </c>
      <c r="AR2666" t="n">
        <v>2</v>
      </c>
    </row>
    <row r="2667">
      <c r="A2667" t="n">
        <v>211006</v>
      </c>
      <c r="B2667" t="s">
        <v>4222</v>
      </c>
      <c r="C2667" t="s">
        <v>4223</v>
      </c>
      <c r="D2667" t="s">
        <v>4200</v>
      </c>
      <c r="E2667" t="s">
        <v>997</v>
      </c>
      <c r="F2667" t="s">
        <v>279</v>
      </c>
      <c r="G2667" t="s">
        <v>189</v>
      </c>
      <c r="H2667" t="s">
        <v>174</v>
      </c>
      <c r="I2667" t="s">
        <v>186</v>
      </c>
      <c r="J2667" t="s">
        <v>164</v>
      </c>
      <c r="K2667"/>
      <c r="L2667" t="s">
        <v>155</v>
      </c>
      <c r="M2667" t="s">
        <v>155</v>
      </c>
      <c r="N2667" t="n">
        <v>-75.6431</v>
      </c>
      <c r="O2667" t="n">
        <v>40.0582</v>
      </c>
      <c r="P2667" t="n">
        <v>558</v>
      </c>
      <c r="Q2667" t="n">
        <v>558</v>
      </c>
      <c r="R2667" t="n">
        <v>7.5</v>
      </c>
      <c r="S2667" t="n">
        <v>52</v>
      </c>
      <c r="T2667" t="n">
        <v>8.2</v>
      </c>
      <c r="U2667" t="n">
        <v>36.6</v>
      </c>
      <c r="V2667" t="n">
        <v>0.9</v>
      </c>
      <c r="W2667" t="n">
        <v>0</v>
      </c>
      <c r="X2667" t="n">
        <v>73</v>
      </c>
      <c r="Y2667" t="n">
        <v>100</v>
      </c>
      <c r="Z2667" t="n">
        <v>19</v>
      </c>
      <c r="AA2667" t="n">
        <v>220</v>
      </c>
      <c r="AB2667" t="n">
        <v>73.6</v>
      </c>
      <c r="AC2667"/>
      <c r="AD2667"/>
      <c r="AE2667"/>
      <c r="AF2667" t="n">
        <v>217</v>
      </c>
      <c r="AG2667" t="n">
        <v>54</v>
      </c>
      <c r="AH2667" t="n">
        <v>63</v>
      </c>
      <c r="AI2667" t="n">
        <v>11395</v>
      </c>
      <c r="AJ2667" t="n">
        <v>10114</v>
      </c>
      <c r="AK2667" t="n">
        <v>11020</v>
      </c>
      <c r="AL2667" t="n">
        <v>12090</v>
      </c>
      <c r="AM2667" t="n">
        <v>15520</v>
      </c>
      <c r="AN2667" t="n">
        <v>20678</v>
      </c>
      <c r="AO2667"/>
      <c r="AP2667"/>
      <c r="AQ2667"/>
      <c r="AR2667"/>
    </row>
    <row r="2668">
      <c r="A2668" t="n">
        <v>211024</v>
      </c>
      <c r="B2668" t="s">
        <v>4224</v>
      </c>
      <c r="C2668" t="s">
        <v>4225</v>
      </c>
      <c r="D2668" t="s">
        <v>4200</v>
      </c>
      <c r="E2668" t="s">
        <v>997</v>
      </c>
      <c r="F2668" t="s">
        <v>162</v>
      </c>
      <c r="G2668" t="s">
        <v>163</v>
      </c>
      <c r="H2668" t="s">
        <v>150</v>
      </c>
      <c r="I2668" t="s">
        <v>186</v>
      </c>
      <c r="J2668" t="s">
        <v>164</v>
      </c>
      <c r="K2668" t="s">
        <v>153</v>
      </c>
      <c r="L2668" t="s">
        <v>155</v>
      </c>
      <c r="M2668" t="s">
        <v>155</v>
      </c>
      <c r="N2668" t="n">
        <v>-75.6855</v>
      </c>
      <c r="O2668" t="n">
        <v>41.4951</v>
      </c>
      <c r="P2668" t="n">
        <v>704</v>
      </c>
      <c r="Q2668" t="n">
        <v>433</v>
      </c>
      <c r="R2668" t="n">
        <v>49.7</v>
      </c>
      <c r="S2668" t="n">
        <v>79.9</v>
      </c>
      <c r="T2668" t="n">
        <v>3.5</v>
      </c>
      <c r="U2668" t="n">
        <v>8.5</v>
      </c>
      <c r="V2668" t="n">
        <v>1.8</v>
      </c>
      <c r="W2668" t="n">
        <v>2.5</v>
      </c>
      <c r="X2668" t="n">
        <v>63</v>
      </c>
      <c r="Y2668" t="n">
        <v>83</v>
      </c>
      <c r="Z2668" t="n">
        <v>9</v>
      </c>
      <c r="AA2668" t="n">
        <v>96</v>
      </c>
      <c r="AB2668" t="n">
        <v>54.2</v>
      </c>
      <c r="AC2668" t="n">
        <v>89</v>
      </c>
      <c r="AD2668" t="n">
        <v>52.8</v>
      </c>
      <c r="AE2668" t="n">
        <v>48.3</v>
      </c>
      <c r="AF2668" t="n">
        <v>62</v>
      </c>
      <c r="AG2668" t="n">
        <v>49</v>
      </c>
      <c r="AH2668" t="n">
        <v>86</v>
      </c>
      <c r="AI2668" t="n">
        <v>23070</v>
      </c>
      <c r="AJ2668" t="n">
        <v>17711</v>
      </c>
      <c r="AK2668" t="n">
        <v>20475</v>
      </c>
      <c r="AL2668" t="n">
        <v>21530</v>
      </c>
      <c r="AM2668" t="n">
        <v>22430</v>
      </c>
      <c r="AN2668" t="n">
        <v>26284</v>
      </c>
      <c r="AO2668" t="n">
        <v>9</v>
      </c>
      <c r="AP2668" t="n">
        <v>94</v>
      </c>
      <c r="AQ2668" t="n">
        <v>62</v>
      </c>
      <c r="AR2668" t="n">
        <v>11</v>
      </c>
    </row>
    <row r="2669">
      <c r="A2669" t="n">
        <v>211079</v>
      </c>
      <c r="B2669" t="s">
        <v>4226</v>
      </c>
      <c r="C2669" t="s">
        <v>4227</v>
      </c>
      <c r="D2669" t="s">
        <v>4200</v>
      </c>
      <c r="E2669" t="s">
        <v>997</v>
      </c>
      <c r="F2669" t="s">
        <v>173</v>
      </c>
      <c r="G2669" t="s">
        <v>149</v>
      </c>
      <c r="H2669" t="s">
        <v>174</v>
      </c>
      <c r="I2669" t="s">
        <v>186</v>
      </c>
      <c r="J2669" t="s">
        <v>168</v>
      </c>
      <c r="K2669" t="s">
        <v>176</v>
      </c>
      <c r="L2669" t="s">
        <v>155</v>
      </c>
      <c r="M2669" t="s">
        <v>155</v>
      </c>
      <c r="N2669" t="n">
        <v>-80.3059</v>
      </c>
      <c r="O2669" t="n">
        <v>40.6556</v>
      </c>
      <c r="P2669" t="n">
        <v>2257</v>
      </c>
      <c r="Q2669" t="n">
        <v>2257</v>
      </c>
      <c r="R2669" t="n">
        <v>62.5</v>
      </c>
      <c r="S2669" t="n">
        <v>80.4</v>
      </c>
      <c r="T2669" t="n">
        <v>7.3</v>
      </c>
      <c r="U2669" t="n">
        <v>3.5</v>
      </c>
      <c r="V2669" t="n">
        <v>1.1</v>
      </c>
      <c r="W2669" t="n">
        <v>0.1</v>
      </c>
      <c r="X2669" t="n">
        <v>59</v>
      </c>
      <c r="Y2669" t="n">
        <v>42</v>
      </c>
      <c r="Z2669" t="n">
        <v>17</v>
      </c>
      <c r="AA2669" t="n">
        <v>208</v>
      </c>
      <c r="AB2669" t="n">
        <v>21.2</v>
      </c>
      <c r="AC2669"/>
      <c r="AD2669"/>
      <c r="AE2669"/>
      <c r="AF2669" t="n">
        <v>231</v>
      </c>
      <c r="AG2669" t="n">
        <v>25</v>
      </c>
      <c r="AH2669" t="n">
        <v>66</v>
      </c>
      <c r="AI2669" t="n">
        <v>5981</v>
      </c>
      <c r="AJ2669" t="n">
        <v>4640</v>
      </c>
      <c r="AK2669" t="n">
        <v>5527</v>
      </c>
      <c r="AL2669" t="n">
        <v>7431</v>
      </c>
      <c r="AM2669" t="n">
        <v>10380</v>
      </c>
      <c r="AN2669" t="n">
        <v>10391</v>
      </c>
      <c r="AO2669" t="n">
        <v>253</v>
      </c>
      <c r="AP2669"/>
      <c r="AQ2669"/>
      <c r="AR2669"/>
    </row>
    <row r="2670">
      <c r="A2670" t="n">
        <v>211088</v>
      </c>
      <c r="B2670" t="s">
        <v>4228</v>
      </c>
      <c r="C2670" t="s">
        <v>4229</v>
      </c>
      <c r="D2670" t="s">
        <v>4200</v>
      </c>
      <c r="E2670" t="s">
        <v>997</v>
      </c>
      <c r="F2670" t="s">
        <v>162</v>
      </c>
      <c r="G2670" t="s">
        <v>163</v>
      </c>
      <c r="H2670" t="s">
        <v>150</v>
      </c>
      <c r="I2670" t="s">
        <v>186</v>
      </c>
      <c r="J2670" t="s">
        <v>168</v>
      </c>
      <c r="K2670" t="s">
        <v>153</v>
      </c>
      <c r="L2670" t="s">
        <v>155</v>
      </c>
      <c r="M2670" t="s">
        <v>155</v>
      </c>
      <c r="N2670" t="n">
        <v>-75.1639</v>
      </c>
      <c r="O2670" t="n">
        <v>40.0926</v>
      </c>
      <c r="P2670" t="n">
        <v>3851</v>
      </c>
      <c r="Q2670" t="n">
        <v>2092</v>
      </c>
      <c r="R2670" t="n">
        <v>64.9</v>
      </c>
      <c r="S2670" t="n">
        <v>55.5</v>
      </c>
      <c r="T2670" t="n">
        <v>15</v>
      </c>
      <c r="U2670" t="n">
        <v>9.3</v>
      </c>
      <c r="V2670" t="n">
        <v>5.4</v>
      </c>
      <c r="W2670" t="n">
        <v>4.5</v>
      </c>
      <c r="X2670" t="n">
        <v>81</v>
      </c>
      <c r="Y2670" t="n">
        <v>100</v>
      </c>
      <c r="Z2670" t="n">
        <v>11</v>
      </c>
      <c r="AA2670" t="n">
        <v>564</v>
      </c>
      <c r="AB2670" t="n">
        <v>64</v>
      </c>
      <c r="AC2670" t="n">
        <v>564</v>
      </c>
      <c r="AD2670" t="n">
        <v>64</v>
      </c>
      <c r="AE2670" t="n">
        <v>59</v>
      </c>
      <c r="AF2670" t="n">
        <v>483</v>
      </c>
      <c r="AG2670" t="n">
        <v>28</v>
      </c>
      <c r="AH2670" t="n">
        <v>87</v>
      </c>
      <c r="AI2670" t="n">
        <v>26994</v>
      </c>
      <c r="AJ2670" t="n">
        <v>18744</v>
      </c>
      <c r="AK2670" t="n">
        <v>20872</v>
      </c>
      <c r="AL2670" t="n">
        <v>21027</v>
      </c>
      <c r="AM2670" t="n">
        <v>27220</v>
      </c>
      <c r="AN2670" t="n">
        <v>31115</v>
      </c>
      <c r="AO2670"/>
      <c r="AP2670" t="n">
        <v>400</v>
      </c>
      <c r="AQ2670" t="n">
        <v>255</v>
      </c>
      <c r="AR2670" t="n">
        <v>222</v>
      </c>
    </row>
    <row r="2671">
      <c r="A2671" t="n">
        <v>211130</v>
      </c>
      <c r="B2671" t="s">
        <v>4230</v>
      </c>
      <c r="C2671" t="s">
        <v>4202</v>
      </c>
      <c r="D2671" t="s">
        <v>4200</v>
      </c>
      <c r="E2671" t="s">
        <v>997</v>
      </c>
      <c r="F2671" t="s">
        <v>162</v>
      </c>
      <c r="G2671" t="s">
        <v>163</v>
      </c>
      <c r="H2671" t="s">
        <v>150</v>
      </c>
      <c r="I2671" t="s">
        <v>151</v>
      </c>
      <c r="J2671" t="s">
        <v>164</v>
      </c>
      <c r="K2671" t="s">
        <v>209</v>
      </c>
      <c r="L2671" t="s">
        <v>155</v>
      </c>
      <c r="M2671" t="s">
        <v>155</v>
      </c>
      <c r="N2671" t="n">
        <v>-75.1501</v>
      </c>
      <c r="O2671" t="n">
        <v>39.959</v>
      </c>
      <c r="P2671" t="n">
        <v>187</v>
      </c>
      <c r="Q2671"/>
      <c r="R2671"/>
      <c r="S2671"/>
      <c r="T2671"/>
      <c r="U2671"/>
      <c r="V2671"/>
      <c r="W2671"/>
      <c r="X2671"/>
      <c r="Y2671"/>
      <c r="Z2671"/>
      <c r="AA2671"/>
      <c r="AB2671"/>
      <c r="AC2671"/>
      <c r="AD2671"/>
      <c r="AE2671"/>
      <c r="AF2671"/>
      <c r="AG2671"/>
      <c r="AH2671"/>
      <c r="AI2671"/>
      <c r="AJ2671"/>
      <c r="AK2671"/>
      <c r="AL2671"/>
      <c r="AM2671"/>
      <c r="AN2671"/>
      <c r="AO2671"/>
      <c r="AP2671"/>
      <c r="AQ2671" t="n">
        <v>46</v>
      </c>
      <c r="AR2671" t="n">
        <v>3</v>
      </c>
    </row>
    <row r="2672">
      <c r="A2672" t="n">
        <v>211273</v>
      </c>
      <c r="B2672" t="s">
        <v>4231</v>
      </c>
      <c r="C2672" t="s">
        <v>4232</v>
      </c>
      <c r="D2672" t="s">
        <v>4200</v>
      </c>
      <c r="E2672" t="s">
        <v>997</v>
      </c>
      <c r="F2672" t="s">
        <v>162</v>
      </c>
      <c r="G2672" t="s">
        <v>163</v>
      </c>
      <c r="H2672" t="s">
        <v>150</v>
      </c>
      <c r="I2672" t="s">
        <v>186</v>
      </c>
      <c r="J2672" t="s">
        <v>168</v>
      </c>
      <c r="K2672" t="s">
        <v>179</v>
      </c>
      <c r="L2672" t="s">
        <v>155</v>
      </c>
      <c r="M2672" t="s">
        <v>155</v>
      </c>
      <c r="N2672" t="n">
        <v>-75.3132</v>
      </c>
      <c r="O2672" t="n">
        <v>40.0274</v>
      </c>
      <c r="P2672" t="n">
        <v>1814</v>
      </c>
      <c r="Q2672" t="n">
        <v>1480</v>
      </c>
      <c r="R2672" t="n">
        <v>100</v>
      </c>
      <c r="S2672" t="n">
        <v>51</v>
      </c>
      <c r="T2672" t="n">
        <v>5</v>
      </c>
      <c r="U2672" t="n">
        <v>10.1</v>
      </c>
      <c r="V2672" t="n">
        <v>10.8</v>
      </c>
      <c r="W2672" t="n">
        <v>14.1</v>
      </c>
      <c r="X2672" t="n">
        <v>90</v>
      </c>
      <c r="Y2672"/>
      <c r="Z2672" t="n">
        <v>8</v>
      </c>
      <c r="AA2672" t="n">
        <v>354</v>
      </c>
      <c r="AB2672" t="n">
        <v>85.6</v>
      </c>
      <c r="AC2672" t="n">
        <v>354</v>
      </c>
      <c r="AD2672" t="n">
        <v>85.6</v>
      </c>
      <c r="AE2672" t="n">
        <v>74.9</v>
      </c>
      <c r="AF2672" t="n">
        <v>396</v>
      </c>
      <c r="AG2672" t="n">
        <v>14</v>
      </c>
      <c r="AH2672" t="n">
        <v>73</v>
      </c>
      <c r="AI2672" t="n">
        <v>39383</v>
      </c>
      <c r="AJ2672" t="n">
        <v>3323</v>
      </c>
      <c r="AK2672" t="n">
        <v>4557</v>
      </c>
      <c r="AL2672" t="n">
        <v>12873</v>
      </c>
      <c r="AM2672" t="n">
        <v>25044</v>
      </c>
      <c r="AN2672" t="n">
        <v>49566</v>
      </c>
      <c r="AO2672"/>
      <c r="AP2672" t="n">
        <v>315</v>
      </c>
      <c r="AQ2672" t="n">
        <v>83</v>
      </c>
      <c r="AR2672" t="n">
        <v>12</v>
      </c>
    </row>
    <row r="2673">
      <c r="A2673" t="n">
        <v>211291</v>
      </c>
      <c r="B2673" t="s">
        <v>4233</v>
      </c>
      <c r="C2673" t="s">
        <v>4234</v>
      </c>
      <c r="D2673" t="s">
        <v>4200</v>
      </c>
      <c r="E2673" t="s">
        <v>997</v>
      </c>
      <c r="F2673" t="s">
        <v>162</v>
      </c>
      <c r="G2673" t="s">
        <v>163</v>
      </c>
      <c r="H2673" t="s">
        <v>150</v>
      </c>
      <c r="I2673" t="s">
        <v>175</v>
      </c>
      <c r="J2673" t="s">
        <v>168</v>
      </c>
      <c r="K2673" t="s">
        <v>179</v>
      </c>
      <c r="L2673" t="s">
        <v>155</v>
      </c>
      <c r="M2673" t="s">
        <v>155</v>
      </c>
      <c r="N2673" t="n">
        <v>-76.8826</v>
      </c>
      <c r="O2673" t="n">
        <v>40.9543</v>
      </c>
      <c r="P2673" t="n">
        <v>3877</v>
      </c>
      <c r="Q2673" t="n">
        <v>3833</v>
      </c>
      <c r="R2673" t="n">
        <v>52</v>
      </c>
      <c r="S2673" t="n">
        <v>75.2</v>
      </c>
      <c r="T2673" t="n">
        <v>4.2</v>
      </c>
      <c r="U2673" t="n">
        <v>7.2</v>
      </c>
      <c r="V2673" t="n">
        <v>4.6</v>
      </c>
      <c r="W2673" t="n">
        <v>5</v>
      </c>
      <c r="X2673" t="n">
        <v>96</v>
      </c>
      <c r="Y2673"/>
      <c r="Z2673" t="n">
        <v>9</v>
      </c>
      <c r="AA2673" t="n">
        <v>973</v>
      </c>
      <c r="AB2673" t="n">
        <v>86.2</v>
      </c>
      <c r="AC2673" t="n">
        <v>973</v>
      </c>
      <c r="AD2673" t="n">
        <v>86.2</v>
      </c>
      <c r="AE2673" t="n">
        <v>81.7</v>
      </c>
      <c r="AF2673" t="n">
        <v>1034</v>
      </c>
      <c r="AG2673" t="n">
        <v>11</v>
      </c>
      <c r="AH2673" t="n">
        <v>59</v>
      </c>
      <c r="AI2673" t="n">
        <v>38486</v>
      </c>
      <c r="AJ2673" t="n">
        <v>21406</v>
      </c>
      <c r="AK2673" t="n">
        <v>19554</v>
      </c>
      <c r="AL2673" t="n">
        <v>20932</v>
      </c>
      <c r="AM2673" t="n">
        <v>36128</v>
      </c>
      <c r="AN2673" t="n">
        <v>55354</v>
      </c>
      <c r="AO2673"/>
      <c r="AP2673" t="n">
        <v>867</v>
      </c>
      <c r="AQ2673" t="n">
        <v>10</v>
      </c>
      <c r="AR2673"/>
    </row>
    <row r="2674">
      <c r="A2674" t="n">
        <v>211307</v>
      </c>
      <c r="B2674" t="s">
        <v>4235</v>
      </c>
      <c r="C2674" t="s">
        <v>4236</v>
      </c>
      <c r="D2674" t="s">
        <v>4200</v>
      </c>
      <c r="E2674" t="s">
        <v>997</v>
      </c>
      <c r="F2674" t="s">
        <v>173</v>
      </c>
      <c r="G2674" t="s">
        <v>149</v>
      </c>
      <c r="H2674" t="s">
        <v>174</v>
      </c>
      <c r="I2674" t="s">
        <v>205</v>
      </c>
      <c r="J2674" t="s">
        <v>152</v>
      </c>
      <c r="K2674" t="s">
        <v>176</v>
      </c>
      <c r="L2674" t="s">
        <v>155</v>
      </c>
      <c r="M2674" t="s">
        <v>155</v>
      </c>
      <c r="N2674" t="n">
        <v>-74.9658</v>
      </c>
      <c r="O2674" t="n">
        <v>40.2391</v>
      </c>
      <c r="P2674" t="n">
        <v>10417</v>
      </c>
      <c r="Q2674" t="n">
        <v>10417</v>
      </c>
      <c r="R2674" t="n">
        <v>58.4</v>
      </c>
      <c r="S2674" t="n">
        <v>70.6</v>
      </c>
      <c r="T2674" t="n">
        <v>6</v>
      </c>
      <c r="U2674" t="n">
        <v>9.8</v>
      </c>
      <c r="V2674" t="n">
        <v>6.9</v>
      </c>
      <c r="W2674" t="n">
        <v>0.2</v>
      </c>
      <c r="X2674" t="n">
        <v>73</v>
      </c>
      <c r="Y2674" t="n">
        <v>56</v>
      </c>
      <c r="Z2674" t="n">
        <v>13</v>
      </c>
      <c r="AA2674" t="n">
        <v>818</v>
      </c>
      <c r="AB2674" t="n">
        <v>28.4</v>
      </c>
      <c r="AC2674"/>
      <c r="AD2674"/>
      <c r="AE2674"/>
      <c r="AF2674" t="n">
        <v>740</v>
      </c>
      <c r="AG2674" t="n">
        <v>22</v>
      </c>
      <c r="AH2674" t="n">
        <v>29</v>
      </c>
      <c r="AI2674" t="n">
        <v>6842</v>
      </c>
      <c r="AJ2674" t="n">
        <v>5209</v>
      </c>
      <c r="AK2674" t="n">
        <v>5857</v>
      </c>
      <c r="AL2674" t="n">
        <v>8132</v>
      </c>
      <c r="AM2674" t="n">
        <v>11392</v>
      </c>
      <c r="AN2674" t="n">
        <v>12864</v>
      </c>
      <c r="AO2674" t="n">
        <v>894</v>
      </c>
      <c r="AP2674"/>
      <c r="AQ2674"/>
      <c r="AR2674"/>
    </row>
    <row r="2675">
      <c r="A2675" t="n">
        <v>211316</v>
      </c>
      <c r="B2675" t="s">
        <v>4237</v>
      </c>
      <c r="C2675" t="s">
        <v>4238</v>
      </c>
      <c r="D2675" t="s">
        <v>4200</v>
      </c>
      <c r="E2675" t="s">
        <v>997</v>
      </c>
      <c r="F2675" t="s">
        <v>199</v>
      </c>
      <c r="G2675" t="s">
        <v>189</v>
      </c>
      <c r="H2675" t="s">
        <v>200</v>
      </c>
      <c r="I2675" t="s">
        <v>186</v>
      </c>
      <c r="J2675" t="s">
        <v>164</v>
      </c>
      <c r="K2675"/>
      <c r="L2675" t="s">
        <v>155</v>
      </c>
      <c r="M2675" t="s">
        <v>155</v>
      </c>
      <c r="N2675" t="n">
        <v>-75.0071</v>
      </c>
      <c r="O2675" t="n">
        <v>40.1664</v>
      </c>
      <c r="P2675" t="n">
        <v>139</v>
      </c>
      <c r="Q2675" t="n">
        <v>139</v>
      </c>
      <c r="R2675" t="n">
        <v>98.6</v>
      </c>
      <c r="S2675" t="n">
        <v>71.9</v>
      </c>
      <c r="T2675" t="n">
        <v>12.9</v>
      </c>
      <c r="U2675" t="n">
        <v>10.1</v>
      </c>
      <c r="V2675" t="n">
        <v>2.2</v>
      </c>
      <c r="W2675" t="n">
        <v>0</v>
      </c>
      <c r="X2675" t="n">
        <v>100</v>
      </c>
      <c r="Y2675" t="n">
        <v>100</v>
      </c>
      <c r="Z2675" t="n">
        <v>15</v>
      </c>
      <c r="AA2675"/>
      <c r="AB2675"/>
      <c r="AC2675"/>
      <c r="AD2675"/>
      <c r="AE2675"/>
      <c r="AF2675" t="n">
        <v>60</v>
      </c>
      <c r="AG2675" t="n">
        <v>29</v>
      </c>
      <c r="AH2675" t="n">
        <v>29</v>
      </c>
      <c r="AI2675" t="n">
        <v>19294</v>
      </c>
      <c r="AJ2675" t="n">
        <v>20792</v>
      </c>
      <c r="AK2675"/>
      <c r="AL2675"/>
      <c r="AM2675"/>
      <c r="AN2675"/>
      <c r="AO2675"/>
      <c r="AP2675"/>
      <c r="AQ2675"/>
      <c r="AR2675"/>
    </row>
    <row r="2676">
      <c r="A2676" t="n">
        <v>211334</v>
      </c>
      <c r="B2676" t="s">
        <v>4239</v>
      </c>
      <c r="C2676" t="s">
        <v>4240</v>
      </c>
      <c r="D2676" t="s">
        <v>4200</v>
      </c>
      <c r="E2676" t="s">
        <v>997</v>
      </c>
      <c r="F2676" t="s">
        <v>199</v>
      </c>
      <c r="G2676" t="s">
        <v>189</v>
      </c>
      <c r="H2676" t="s">
        <v>200</v>
      </c>
      <c r="I2676" t="s">
        <v>175</v>
      </c>
      <c r="J2676" t="s">
        <v>164</v>
      </c>
      <c r="K2676"/>
      <c r="L2676" t="s">
        <v>155</v>
      </c>
      <c r="M2676" t="s">
        <v>155</v>
      </c>
      <c r="N2676" t="n">
        <v>-79.8951</v>
      </c>
      <c r="O2676" t="n">
        <v>40.8592</v>
      </c>
      <c r="P2676" t="n">
        <v>41</v>
      </c>
      <c r="Q2676" t="n">
        <v>41</v>
      </c>
      <c r="R2676" t="n">
        <v>100</v>
      </c>
      <c r="S2676" t="n">
        <v>90.2</v>
      </c>
      <c r="T2676" t="n">
        <v>2.4</v>
      </c>
      <c r="U2676" t="n">
        <v>4.9</v>
      </c>
      <c r="V2676" t="n">
        <v>2.4</v>
      </c>
      <c r="W2676" t="n">
        <v>0</v>
      </c>
      <c r="X2676" t="n">
        <v>95</v>
      </c>
      <c r="Y2676"/>
      <c r="Z2676" t="n">
        <v>8</v>
      </c>
      <c r="AA2676"/>
      <c r="AB2676"/>
      <c r="AC2676"/>
      <c r="AD2676"/>
      <c r="AE2676"/>
      <c r="AF2676" t="n">
        <v>31</v>
      </c>
      <c r="AG2676" t="n">
        <v>22</v>
      </c>
      <c r="AH2676" t="n">
        <v>22</v>
      </c>
      <c r="AI2676" t="n">
        <v>11913</v>
      </c>
      <c r="AJ2676" t="n">
        <v>9841</v>
      </c>
      <c r="AK2676" t="n">
        <v>10841</v>
      </c>
      <c r="AL2676" t="n">
        <v>11417</v>
      </c>
      <c r="AM2676"/>
      <c r="AN2676"/>
      <c r="AO2676"/>
      <c r="AP2676"/>
      <c r="AQ2676"/>
      <c r="AR2676"/>
    </row>
    <row r="2677">
      <c r="A2677" t="n">
        <v>211343</v>
      </c>
      <c r="B2677" t="s">
        <v>4241</v>
      </c>
      <c r="C2677" t="s">
        <v>4240</v>
      </c>
      <c r="D2677" t="s">
        <v>4200</v>
      </c>
      <c r="E2677" t="s">
        <v>997</v>
      </c>
      <c r="F2677" t="s">
        <v>173</v>
      </c>
      <c r="G2677" t="s">
        <v>149</v>
      </c>
      <c r="H2677" t="s">
        <v>174</v>
      </c>
      <c r="I2677" t="s">
        <v>175</v>
      </c>
      <c r="J2677" t="s">
        <v>168</v>
      </c>
      <c r="K2677" t="s">
        <v>176</v>
      </c>
      <c r="L2677" t="s">
        <v>155</v>
      </c>
      <c r="M2677" t="s">
        <v>155</v>
      </c>
      <c r="N2677" t="n">
        <v>-79.9114</v>
      </c>
      <c r="O2677" t="n">
        <v>40.8294</v>
      </c>
      <c r="P2677" t="n">
        <v>3396</v>
      </c>
      <c r="Q2677" t="n">
        <v>3396</v>
      </c>
      <c r="R2677" t="n">
        <v>61.9</v>
      </c>
      <c r="S2677" t="n">
        <v>87.1</v>
      </c>
      <c r="T2677" t="n">
        <v>2.7</v>
      </c>
      <c r="U2677" t="n">
        <v>2.8</v>
      </c>
      <c r="V2677" t="n">
        <v>1.4</v>
      </c>
      <c r="W2677" t="n">
        <v>0.4</v>
      </c>
      <c r="X2677" t="n">
        <v>66</v>
      </c>
      <c r="Y2677" t="n">
        <v>52</v>
      </c>
      <c r="Z2677" t="n">
        <v>11</v>
      </c>
      <c r="AA2677" t="n">
        <v>474</v>
      </c>
      <c r="AB2677" t="n">
        <v>31.2</v>
      </c>
      <c r="AC2677"/>
      <c r="AD2677"/>
      <c r="AE2677"/>
      <c r="AF2677" t="n">
        <v>408</v>
      </c>
      <c r="AG2677" t="n">
        <v>35</v>
      </c>
      <c r="AH2677" t="n">
        <v>59</v>
      </c>
      <c r="AI2677" t="n">
        <v>6928</v>
      </c>
      <c r="AJ2677" t="n">
        <v>2746</v>
      </c>
      <c r="AK2677" t="n">
        <v>3893</v>
      </c>
      <c r="AL2677" t="n">
        <v>6555</v>
      </c>
      <c r="AM2677" t="n">
        <v>10146</v>
      </c>
      <c r="AN2677" t="n">
        <v>10967</v>
      </c>
      <c r="AO2677" t="n">
        <v>370</v>
      </c>
      <c r="AP2677"/>
      <c r="AQ2677"/>
      <c r="AR2677"/>
    </row>
    <row r="2678">
      <c r="A2678" t="n">
        <v>211352</v>
      </c>
      <c r="B2678" t="s">
        <v>4242</v>
      </c>
      <c r="C2678" t="s">
        <v>4243</v>
      </c>
      <c r="D2678" t="s">
        <v>4200</v>
      </c>
      <c r="E2678" t="s">
        <v>997</v>
      </c>
      <c r="F2678" t="s">
        <v>162</v>
      </c>
      <c r="G2678" t="s">
        <v>163</v>
      </c>
      <c r="H2678" t="s">
        <v>150</v>
      </c>
      <c r="I2678" t="s">
        <v>186</v>
      </c>
      <c r="J2678" t="s">
        <v>168</v>
      </c>
      <c r="K2678" t="s">
        <v>153</v>
      </c>
      <c r="L2678" t="s">
        <v>155</v>
      </c>
      <c r="M2678" t="s">
        <v>155</v>
      </c>
      <c r="N2678" t="n">
        <v>-75.3753</v>
      </c>
      <c r="O2678" t="n">
        <v>40.0564</v>
      </c>
      <c r="P2678" t="n">
        <v>1980</v>
      </c>
      <c r="Q2678" t="n">
        <v>1283</v>
      </c>
      <c r="R2678" t="n">
        <v>61</v>
      </c>
      <c r="S2678" t="n">
        <v>53.3</v>
      </c>
      <c r="T2678" t="n">
        <v>21.7</v>
      </c>
      <c r="U2678" t="n">
        <v>12.4</v>
      </c>
      <c r="V2678" t="n">
        <v>2.7</v>
      </c>
      <c r="W2678" t="n">
        <v>1.4</v>
      </c>
      <c r="X2678" t="n">
        <v>46</v>
      </c>
      <c r="Y2678"/>
      <c r="Z2678" t="n">
        <v>9</v>
      </c>
      <c r="AA2678" t="n">
        <v>483</v>
      </c>
      <c r="AB2678" t="n">
        <v>50.5</v>
      </c>
      <c r="AC2678" t="n">
        <v>483</v>
      </c>
      <c r="AD2678" t="n">
        <v>50.5</v>
      </c>
      <c r="AE2678" t="n">
        <v>45.1</v>
      </c>
      <c r="AF2678" t="n">
        <v>282</v>
      </c>
      <c r="AG2678" t="n">
        <v>37</v>
      </c>
      <c r="AH2678" t="n">
        <v>99</v>
      </c>
      <c r="AI2678" t="n">
        <v>24733</v>
      </c>
      <c r="AJ2678" t="n">
        <v>18589</v>
      </c>
      <c r="AK2678" t="n">
        <v>20909</v>
      </c>
      <c r="AL2678" t="n">
        <v>22666</v>
      </c>
      <c r="AM2678" t="n">
        <v>29865</v>
      </c>
      <c r="AN2678" t="n">
        <v>28078</v>
      </c>
      <c r="AO2678"/>
      <c r="AP2678" t="n">
        <v>228</v>
      </c>
      <c r="AQ2678" t="n">
        <v>145</v>
      </c>
      <c r="AR2678" t="n">
        <v>12</v>
      </c>
    </row>
    <row r="2679">
      <c r="A2679" t="n">
        <v>211431</v>
      </c>
      <c r="B2679" t="s">
        <v>4244</v>
      </c>
      <c r="C2679" t="s">
        <v>4208</v>
      </c>
      <c r="D2679" t="s">
        <v>4200</v>
      </c>
      <c r="E2679" t="s">
        <v>997</v>
      </c>
      <c r="F2679" t="s">
        <v>162</v>
      </c>
      <c r="G2679" t="s">
        <v>163</v>
      </c>
      <c r="H2679" t="s">
        <v>150</v>
      </c>
      <c r="I2679" t="s">
        <v>151</v>
      </c>
      <c r="J2679" t="s">
        <v>168</v>
      </c>
      <c r="K2679" t="s">
        <v>153</v>
      </c>
      <c r="L2679" t="s">
        <v>155</v>
      </c>
      <c r="M2679" t="s">
        <v>155</v>
      </c>
      <c r="N2679" t="n">
        <v>-79.9634</v>
      </c>
      <c r="O2679" t="n">
        <v>40.4393</v>
      </c>
      <c r="P2679" t="n">
        <v>3229</v>
      </c>
      <c r="Q2679" t="n">
        <v>2206</v>
      </c>
      <c r="R2679" t="n">
        <v>72.8</v>
      </c>
      <c r="S2679" t="n">
        <v>44</v>
      </c>
      <c r="T2679" t="n">
        <v>12.8</v>
      </c>
      <c r="U2679" t="n">
        <v>2.4</v>
      </c>
      <c r="V2679" t="n">
        <v>2</v>
      </c>
      <c r="W2679" t="n">
        <v>0.5</v>
      </c>
      <c r="X2679" t="n">
        <v>78</v>
      </c>
      <c r="Y2679" t="n">
        <v>67</v>
      </c>
      <c r="Z2679" t="n">
        <v>12</v>
      </c>
      <c r="AA2679" t="n">
        <v>241</v>
      </c>
      <c r="AB2679" t="n">
        <v>55.2</v>
      </c>
      <c r="AC2679" t="n">
        <v>241</v>
      </c>
      <c r="AD2679" t="n">
        <v>55.2</v>
      </c>
      <c r="AE2679" t="n">
        <v>42.7</v>
      </c>
      <c r="AF2679" t="n">
        <v>193</v>
      </c>
      <c r="AG2679" t="n">
        <v>41</v>
      </c>
      <c r="AH2679" t="n">
        <v>82</v>
      </c>
      <c r="AI2679" t="n">
        <v>20561</v>
      </c>
      <c r="AJ2679" t="n">
        <v>16896</v>
      </c>
      <c r="AK2679" t="n">
        <v>16776</v>
      </c>
      <c r="AL2679" t="n">
        <v>19527</v>
      </c>
      <c r="AM2679" t="n">
        <v>22767</v>
      </c>
      <c r="AN2679" t="n">
        <v>23797</v>
      </c>
      <c r="AO2679"/>
      <c r="AP2679" t="n">
        <v>250</v>
      </c>
      <c r="AQ2679" t="n">
        <v>241</v>
      </c>
      <c r="AR2679" t="n">
        <v>23</v>
      </c>
    </row>
    <row r="2680">
      <c r="A2680" t="n">
        <v>211440</v>
      </c>
      <c r="B2680" t="s">
        <v>4245</v>
      </c>
      <c r="C2680" t="s">
        <v>4208</v>
      </c>
      <c r="D2680" t="s">
        <v>4200</v>
      </c>
      <c r="E2680" t="s">
        <v>997</v>
      </c>
      <c r="F2680" t="s">
        <v>162</v>
      </c>
      <c r="G2680" t="s">
        <v>163</v>
      </c>
      <c r="H2680" t="s">
        <v>150</v>
      </c>
      <c r="I2680" t="s">
        <v>151</v>
      </c>
      <c r="J2680" t="s">
        <v>238</v>
      </c>
      <c r="K2680" t="s">
        <v>159</v>
      </c>
      <c r="L2680" t="s">
        <v>155</v>
      </c>
      <c r="M2680" t="s">
        <v>155</v>
      </c>
      <c r="N2680" t="n">
        <v>-79.942</v>
      </c>
      <c r="O2680" t="n">
        <v>40.4436</v>
      </c>
      <c r="P2680" t="n">
        <v>17136</v>
      </c>
      <c r="Q2680" t="n">
        <v>7497</v>
      </c>
      <c r="R2680" t="n">
        <v>49.4</v>
      </c>
      <c r="S2680" t="n">
        <v>21.6</v>
      </c>
      <c r="T2680" t="n">
        <v>4.1</v>
      </c>
      <c r="U2680" t="n">
        <v>10.2</v>
      </c>
      <c r="V2680" t="n">
        <v>32.9</v>
      </c>
      <c r="W2680" t="n">
        <v>19.8</v>
      </c>
      <c r="X2680" t="n">
        <v>97</v>
      </c>
      <c r="Y2680"/>
      <c r="Z2680" t="n">
        <v>5</v>
      </c>
      <c r="AA2680" t="n">
        <v>1671</v>
      </c>
      <c r="AB2680" t="n">
        <v>92.5</v>
      </c>
      <c r="AC2680" t="n">
        <v>1671</v>
      </c>
      <c r="AD2680" t="n">
        <v>92.5</v>
      </c>
      <c r="AE2680" t="n">
        <v>79.1</v>
      </c>
      <c r="AF2680" t="n">
        <v>1716</v>
      </c>
      <c r="AG2680" t="n">
        <v>15</v>
      </c>
      <c r="AH2680" t="n">
        <v>48</v>
      </c>
      <c r="AI2680" t="n">
        <v>32964</v>
      </c>
      <c r="AJ2680" t="n">
        <v>8460</v>
      </c>
      <c r="AK2680" t="n">
        <v>12600</v>
      </c>
      <c r="AL2680" t="n">
        <v>17534</v>
      </c>
      <c r="AM2680" t="n">
        <v>27827</v>
      </c>
      <c r="AN2680" t="n">
        <v>52593</v>
      </c>
      <c r="AO2680"/>
      <c r="AP2680" t="n">
        <v>1494</v>
      </c>
      <c r="AQ2680" t="n">
        <v>4302</v>
      </c>
      <c r="AR2680" t="n">
        <v>332</v>
      </c>
    </row>
    <row r="2681">
      <c r="A2681" t="n">
        <v>211468</v>
      </c>
      <c r="B2681" t="s">
        <v>4246</v>
      </c>
      <c r="C2681" t="s">
        <v>4247</v>
      </c>
      <c r="D2681" t="s">
        <v>4200</v>
      </c>
      <c r="E2681" t="s">
        <v>997</v>
      </c>
      <c r="F2681" t="s">
        <v>162</v>
      </c>
      <c r="G2681" t="s">
        <v>163</v>
      </c>
      <c r="H2681" t="s">
        <v>150</v>
      </c>
      <c r="I2681" t="s">
        <v>151</v>
      </c>
      <c r="J2681" t="s">
        <v>168</v>
      </c>
      <c r="K2681" t="s">
        <v>153</v>
      </c>
      <c r="L2681" t="s">
        <v>155</v>
      </c>
      <c r="M2681" t="s">
        <v>155</v>
      </c>
      <c r="N2681" t="n">
        <v>-75.5192</v>
      </c>
      <c r="O2681" t="n">
        <v>40.5863</v>
      </c>
      <c r="P2681" t="n">
        <v>1644</v>
      </c>
      <c r="Q2681" t="n">
        <v>1174</v>
      </c>
      <c r="R2681" t="n">
        <v>91.7</v>
      </c>
      <c r="S2681" t="n">
        <v>46.8</v>
      </c>
      <c r="T2681" t="n">
        <v>8.3</v>
      </c>
      <c r="U2681" t="n">
        <v>14.5</v>
      </c>
      <c r="V2681" t="n">
        <v>3.4</v>
      </c>
      <c r="W2681" t="n">
        <v>5.4</v>
      </c>
      <c r="X2681" t="n">
        <v>77</v>
      </c>
      <c r="Y2681"/>
      <c r="Z2681" t="n">
        <v>9</v>
      </c>
      <c r="AA2681" t="n">
        <v>213</v>
      </c>
      <c r="AB2681" t="n">
        <v>58.2</v>
      </c>
      <c r="AC2681" t="n">
        <v>213</v>
      </c>
      <c r="AD2681" t="n">
        <v>58.2</v>
      </c>
      <c r="AE2681" t="n">
        <v>46.9</v>
      </c>
      <c r="AF2681" t="n">
        <v>133</v>
      </c>
      <c r="AG2681" t="n">
        <v>39</v>
      </c>
      <c r="AH2681" t="n">
        <v>85</v>
      </c>
      <c r="AI2681" t="n">
        <v>23036</v>
      </c>
      <c r="AJ2681" t="n">
        <v>19765</v>
      </c>
      <c r="AK2681" t="n">
        <v>21696</v>
      </c>
      <c r="AL2681" t="n">
        <v>21105</v>
      </c>
      <c r="AM2681" t="n">
        <v>24635</v>
      </c>
      <c r="AN2681" t="n">
        <v>26406</v>
      </c>
      <c r="AO2681"/>
      <c r="AP2681" t="n">
        <v>255</v>
      </c>
      <c r="AQ2681" t="n">
        <v>101</v>
      </c>
      <c r="AR2681" t="n">
        <v>10</v>
      </c>
    </row>
    <row r="2682">
      <c r="A2682" t="n">
        <v>211477</v>
      </c>
      <c r="B2682" t="s">
        <v>4248</v>
      </c>
      <c r="C2682" t="s">
        <v>4249</v>
      </c>
      <c r="D2682" t="s">
        <v>4200</v>
      </c>
      <c r="E2682" t="s">
        <v>997</v>
      </c>
      <c r="F2682" t="s">
        <v>188</v>
      </c>
      <c r="G2682" t="s">
        <v>189</v>
      </c>
      <c r="H2682" t="s">
        <v>150</v>
      </c>
      <c r="I2682" t="s">
        <v>186</v>
      </c>
      <c r="J2682" t="s">
        <v>164</v>
      </c>
      <c r="K2682" t="s">
        <v>179</v>
      </c>
      <c r="L2682" t="s">
        <v>155</v>
      </c>
      <c r="M2682" t="s">
        <v>155</v>
      </c>
      <c r="N2682" t="n">
        <v>-76.9345</v>
      </c>
      <c r="O2682" t="n">
        <v>40.3049</v>
      </c>
      <c r="P2682" t="n">
        <v>1223</v>
      </c>
      <c r="Q2682" t="n">
        <v>1192</v>
      </c>
      <c r="R2682" t="n">
        <v>68.5</v>
      </c>
      <c r="S2682" t="n">
        <v>47.4</v>
      </c>
      <c r="T2682" t="n">
        <v>16.5</v>
      </c>
      <c r="U2682" t="n">
        <v>11.5</v>
      </c>
      <c r="V2682" t="n">
        <v>3.1</v>
      </c>
      <c r="W2682" t="n">
        <v>3.3</v>
      </c>
      <c r="X2682" t="n">
        <v>64</v>
      </c>
      <c r="Y2682" t="n">
        <v>48</v>
      </c>
      <c r="Z2682" t="n">
        <v>8</v>
      </c>
      <c r="AA2682" t="n">
        <v>90</v>
      </c>
      <c r="AB2682" t="n">
        <v>38.9</v>
      </c>
      <c r="AC2682" t="n">
        <v>52</v>
      </c>
      <c r="AD2682" t="n">
        <v>36.5</v>
      </c>
      <c r="AE2682" t="n">
        <v>34.6</v>
      </c>
      <c r="AF2682" t="n">
        <v>57</v>
      </c>
      <c r="AG2682" t="n">
        <v>43</v>
      </c>
      <c r="AH2682" t="n">
        <v>76</v>
      </c>
      <c r="AI2682" t="n">
        <v>18681</v>
      </c>
      <c r="AJ2682" t="n">
        <v>14591</v>
      </c>
      <c r="AK2682" t="n">
        <v>17974</v>
      </c>
      <c r="AL2682" t="n">
        <v>14769</v>
      </c>
      <c r="AM2682" t="n">
        <v>20097</v>
      </c>
      <c r="AN2682" t="n">
        <v>28251</v>
      </c>
      <c r="AO2682" t="n">
        <v>107</v>
      </c>
      <c r="AP2682" t="n">
        <v>119</v>
      </c>
      <c r="AQ2682" t="n">
        <v>10</v>
      </c>
      <c r="AR2682"/>
    </row>
    <row r="2683">
      <c r="A2683" t="n">
        <v>211556</v>
      </c>
      <c r="B2683" t="s">
        <v>4250</v>
      </c>
      <c r="C2683" t="s">
        <v>4208</v>
      </c>
      <c r="D2683" t="s">
        <v>4200</v>
      </c>
      <c r="E2683" t="s">
        <v>997</v>
      </c>
      <c r="F2683" t="s">
        <v>162</v>
      </c>
      <c r="G2683" t="s">
        <v>163</v>
      </c>
      <c r="H2683" t="s">
        <v>150</v>
      </c>
      <c r="I2683" t="s">
        <v>151</v>
      </c>
      <c r="J2683" t="s">
        <v>168</v>
      </c>
      <c r="K2683" t="s">
        <v>159</v>
      </c>
      <c r="L2683" t="s">
        <v>155</v>
      </c>
      <c r="M2683" t="s">
        <v>155</v>
      </c>
      <c r="N2683" t="n">
        <v>-79.9261</v>
      </c>
      <c r="O2683" t="n">
        <v>40.4484</v>
      </c>
      <c r="P2683" t="n">
        <v>2658</v>
      </c>
      <c r="Q2683" t="n">
        <v>1701</v>
      </c>
      <c r="R2683" t="n">
        <v>73.1</v>
      </c>
      <c r="S2683" t="n">
        <v>57.8</v>
      </c>
      <c r="T2683" t="n">
        <v>4.9</v>
      </c>
      <c r="U2683" t="n">
        <v>4.4</v>
      </c>
      <c r="V2683" t="n">
        <v>3.1</v>
      </c>
      <c r="W2683" t="n">
        <v>3.6</v>
      </c>
      <c r="X2683" t="n">
        <v>79</v>
      </c>
      <c r="Y2683" t="n">
        <v>0</v>
      </c>
      <c r="Z2683" t="n">
        <v>10</v>
      </c>
      <c r="AA2683" t="n">
        <v>284</v>
      </c>
      <c r="AB2683" t="n">
        <v>66.2</v>
      </c>
      <c r="AC2683" t="n">
        <v>284</v>
      </c>
      <c r="AD2683" t="n">
        <v>66.2</v>
      </c>
      <c r="AE2683" t="n">
        <v>59.5</v>
      </c>
      <c r="AF2683" t="n">
        <v>305</v>
      </c>
      <c r="AG2683" t="n">
        <v>21</v>
      </c>
      <c r="AH2683" t="n">
        <v>79</v>
      </c>
      <c r="AI2683" t="n">
        <v>29051</v>
      </c>
      <c r="AJ2683" t="n">
        <v>20839</v>
      </c>
      <c r="AK2683" t="n">
        <v>20621</v>
      </c>
      <c r="AL2683" t="n">
        <v>22983</v>
      </c>
      <c r="AM2683" t="n">
        <v>26245</v>
      </c>
      <c r="AN2683" t="n">
        <v>27814</v>
      </c>
      <c r="AO2683"/>
      <c r="AP2683" t="n">
        <v>266</v>
      </c>
      <c r="AQ2683" t="n">
        <v>230</v>
      </c>
      <c r="AR2683" t="n">
        <v>168</v>
      </c>
    </row>
    <row r="2684">
      <c r="A2684" t="n">
        <v>211583</v>
      </c>
      <c r="B2684" t="s">
        <v>4251</v>
      </c>
      <c r="C2684" t="s">
        <v>4202</v>
      </c>
      <c r="D2684" t="s">
        <v>4200</v>
      </c>
      <c r="E2684" t="s">
        <v>997</v>
      </c>
      <c r="F2684" t="s">
        <v>162</v>
      </c>
      <c r="G2684" t="s">
        <v>163</v>
      </c>
      <c r="H2684" t="s">
        <v>150</v>
      </c>
      <c r="I2684" t="s">
        <v>151</v>
      </c>
      <c r="J2684" t="s">
        <v>168</v>
      </c>
      <c r="K2684" t="s">
        <v>153</v>
      </c>
      <c r="L2684" t="s">
        <v>155</v>
      </c>
      <c r="M2684" t="s">
        <v>155</v>
      </c>
      <c r="N2684" t="n">
        <v>-75.2287</v>
      </c>
      <c r="O2684" t="n">
        <v>40.0868</v>
      </c>
      <c r="P2684" t="n">
        <v>1666</v>
      </c>
      <c r="Q2684" t="n">
        <v>1142</v>
      </c>
      <c r="R2684" t="n">
        <v>60.2</v>
      </c>
      <c r="S2684" t="n">
        <v>30.4</v>
      </c>
      <c r="T2684" t="n">
        <v>29.3</v>
      </c>
      <c r="U2684" t="n">
        <v>11.9</v>
      </c>
      <c r="V2684" t="n">
        <v>1.2</v>
      </c>
      <c r="W2684" t="n">
        <v>2.3</v>
      </c>
      <c r="X2684" t="n">
        <v>67</v>
      </c>
      <c r="Y2684" t="n">
        <v>33</v>
      </c>
      <c r="Z2684" t="n">
        <v>10</v>
      </c>
      <c r="AA2684" t="n">
        <v>205</v>
      </c>
      <c r="AB2684" t="n">
        <v>56.1</v>
      </c>
      <c r="AC2684" t="n">
        <v>205</v>
      </c>
      <c r="AD2684" t="n">
        <v>56.1</v>
      </c>
      <c r="AE2684" t="n">
        <v>41.5</v>
      </c>
      <c r="AF2684" t="n">
        <v>141</v>
      </c>
      <c r="AG2684" t="n">
        <v>47</v>
      </c>
      <c r="AH2684" t="n">
        <v>90</v>
      </c>
      <c r="AI2684" t="n">
        <v>28583</v>
      </c>
      <c r="AJ2684" t="n">
        <v>29262</v>
      </c>
      <c r="AK2684" t="n">
        <v>27217</v>
      </c>
      <c r="AL2684" t="n">
        <v>27238</v>
      </c>
      <c r="AM2684" t="n">
        <v>32638</v>
      </c>
      <c r="AN2684" t="n">
        <v>33080</v>
      </c>
      <c r="AO2684"/>
      <c r="AP2684" t="n">
        <v>227</v>
      </c>
      <c r="AQ2684" t="n">
        <v>130</v>
      </c>
      <c r="AR2684" t="n">
        <v>15</v>
      </c>
    </row>
    <row r="2685">
      <c r="A2685" t="n">
        <v>211608</v>
      </c>
      <c r="B2685" t="s">
        <v>4252</v>
      </c>
      <c r="C2685" t="s">
        <v>4253</v>
      </c>
      <c r="D2685" t="s">
        <v>4200</v>
      </c>
      <c r="E2685" t="s">
        <v>997</v>
      </c>
      <c r="F2685" t="s">
        <v>148</v>
      </c>
      <c r="G2685" t="s">
        <v>149</v>
      </c>
      <c r="H2685" t="s">
        <v>150</v>
      </c>
      <c r="I2685" t="s">
        <v>205</v>
      </c>
      <c r="J2685" t="s">
        <v>164</v>
      </c>
      <c r="K2685" t="s">
        <v>179</v>
      </c>
      <c r="L2685" t="s">
        <v>154</v>
      </c>
      <c r="M2685" t="s">
        <v>155</v>
      </c>
      <c r="N2685" t="n">
        <v>-75.5293</v>
      </c>
      <c r="O2685" t="n">
        <v>39.9323</v>
      </c>
      <c r="P2685" t="n">
        <v>750</v>
      </c>
      <c r="Q2685" t="n">
        <v>750</v>
      </c>
      <c r="R2685" t="n">
        <v>66.4</v>
      </c>
      <c r="S2685" t="n">
        <v>2</v>
      </c>
      <c r="T2685" t="n">
        <v>84.4</v>
      </c>
      <c r="U2685" t="n">
        <v>4.4</v>
      </c>
      <c r="V2685" t="n">
        <v>0.8</v>
      </c>
      <c r="W2685" t="n">
        <v>0.7</v>
      </c>
      <c r="X2685" t="n">
        <v>68</v>
      </c>
      <c r="Y2685" t="n">
        <v>0</v>
      </c>
      <c r="Z2685" t="n">
        <v>15</v>
      </c>
      <c r="AA2685" t="n">
        <v>198</v>
      </c>
      <c r="AB2685" t="n">
        <v>16.2</v>
      </c>
      <c r="AC2685" t="n">
        <v>198</v>
      </c>
      <c r="AD2685" t="n">
        <v>16.2</v>
      </c>
      <c r="AE2685" t="n">
        <v>10.6</v>
      </c>
      <c r="AF2685" t="n">
        <v>192</v>
      </c>
      <c r="AG2685" t="n">
        <v>41</v>
      </c>
      <c r="AH2685" t="n">
        <v>88</v>
      </c>
      <c r="AI2685" t="n">
        <v>8460</v>
      </c>
      <c r="AJ2685" t="n">
        <v>10536</v>
      </c>
      <c r="AK2685" t="n">
        <v>8962</v>
      </c>
      <c r="AL2685" t="n">
        <v>7885</v>
      </c>
      <c r="AM2685" t="n">
        <v>18471</v>
      </c>
      <c r="AN2685"/>
      <c r="AO2685"/>
      <c r="AP2685" t="n">
        <v>80</v>
      </c>
      <c r="AQ2685"/>
      <c r="AR2685"/>
    </row>
    <row r="2686">
      <c r="A2686" t="n">
        <v>211635</v>
      </c>
      <c r="B2686" t="s">
        <v>4254</v>
      </c>
      <c r="C2686" t="s">
        <v>4255</v>
      </c>
      <c r="D2686" t="s">
        <v>4200</v>
      </c>
      <c r="E2686" t="s">
        <v>997</v>
      </c>
      <c r="F2686" t="s">
        <v>368</v>
      </c>
      <c r="G2686" t="s">
        <v>163</v>
      </c>
      <c r="H2686" t="s">
        <v>174</v>
      </c>
      <c r="I2686" t="s">
        <v>186</v>
      </c>
      <c r="J2686" t="s">
        <v>164</v>
      </c>
      <c r="K2686"/>
      <c r="L2686" t="s">
        <v>155</v>
      </c>
      <c r="M2686" t="s">
        <v>155</v>
      </c>
      <c r="N2686" t="n">
        <v>-79.7989</v>
      </c>
      <c r="O2686" t="n">
        <v>40.5732</v>
      </c>
      <c r="P2686" t="n">
        <v>87</v>
      </c>
      <c r="Q2686" t="n">
        <v>87</v>
      </c>
      <c r="R2686" t="n">
        <v>83.9</v>
      </c>
      <c r="S2686" t="n">
        <v>92</v>
      </c>
      <c r="T2686" t="n">
        <v>4.6</v>
      </c>
      <c r="U2686" t="n">
        <v>1.1</v>
      </c>
      <c r="V2686" t="n">
        <v>0</v>
      </c>
      <c r="W2686" t="n">
        <v>0</v>
      </c>
      <c r="X2686" t="n">
        <v>20</v>
      </c>
      <c r="Y2686"/>
      <c r="Z2686" t="n">
        <v>9</v>
      </c>
      <c r="AA2686" t="n">
        <v>6</v>
      </c>
      <c r="AB2686" t="n">
        <v>83.3</v>
      </c>
      <c r="AC2686"/>
      <c r="AD2686"/>
      <c r="AE2686"/>
      <c r="AF2686" t="n">
        <v>3</v>
      </c>
      <c r="AG2686" t="n">
        <v>34</v>
      </c>
      <c r="AH2686" t="n">
        <v>40</v>
      </c>
      <c r="AI2686" t="n">
        <v>24848</v>
      </c>
      <c r="AJ2686" t="n">
        <v>24173</v>
      </c>
      <c r="AK2686"/>
      <c r="AL2686"/>
      <c r="AM2686" t="n">
        <v>27971</v>
      </c>
      <c r="AN2686"/>
      <c r="AO2686"/>
      <c r="AP2686"/>
      <c r="AQ2686"/>
      <c r="AR2686"/>
    </row>
    <row r="2687">
      <c r="A2687" t="n">
        <v>211802</v>
      </c>
      <c r="B2687" t="s">
        <v>4256</v>
      </c>
      <c r="C2687" t="s">
        <v>3332</v>
      </c>
      <c r="D2687" t="s">
        <v>4200</v>
      </c>
      <c r="E2687" t="s">
        <v>997</v>
      </c>
      <c r="F2687" t="s">
        <v>279</v>
      </c>
      <c r="G2687" t="s">
        <v>189</v>
      </c>
      <c r="H2687" t="s">
        <v>174</v>
      </c>
      <c r="I2687" t="s">
        <v>151</v>
      </c>
      <c r="J2687" t="s">
        <v>164</v>
      </c>
      <c r="K2687"/>
      <c r="L2687" t="s">
        <v>155</v>
      </c>
      <c r="M2687" t="s">
        <v>155</v>
      </c>
      <c r="N2687" t="n">
        <v>-78.9184</v>
      </c>
      <c r="O2687" t="n">
        <v>40.3054</v>
      </c>
      <c r="P2687" t="n">
        <v>179</v>
      </c>
      <c r="Q2687" t="n">
        <v>179</v>
      </c>
      <c r="R2687" t="n">
        <v>73.2</v>
      </c>
      <c r="S2687" t="n">
        <v>93.9</v>
      </c>
      <c r="T2687" t="n">
        <v>2.8</v>
      </c>
      <c r="U2687" t="n">
        <v>0</v>
      </c>
      <c r="V2687" t="n">
        <v>1.1</v>
      </c>
      <c r="W2687" t="n">
        <v>0</v>
      </c>
      <c r="X2687" t="n">
        <v>38</v>
      </c>
      <c r="Y2687"/>
      <c r="Z2687" t="n">
        <v>7</v>
      </c>
      <c r="AA2687" t="n">
        <v>33</v>
      </c>
      <c r="AB2687" t="n">
        <v>36.4</v>
      </c>
      <c r="AC2687"/>
      <c r="AD2687"/>
      <c r="AE2687"/>
      <c r="AF2687" t="n">
        <v>17</v>
      </c>
      <c r="AG2687" t="n">
        <v>23</v>
      </c>
      <c r="AH2687" t="n">
        <v>66</v>
      </c>
      <c r="AI2687" t="n">
        <v>14834</v>
      </c>
      <c r="AJ2687" t="n">
        <v>17251</v>
      </c>
      <c r="AK2687" t="n">
        <v>18553</v>
      </c>
      <c r="AL2687" t="n">
        <v>21203</v>
      </c>
      <c r="AM2687" t="n">
        <v>24832</v>
      </c>
      <c r="AN2687" t="n">
        <v>26134</v>
      </c>
      <c r="AO2687"/>
      <c r="AP2687"/>
      <c r="AQ2687"/>
      <c r="AR2687"/>
    </row>
    <row r="2688">
      <c r="A2688" t="n">
        <v>211893</v>
      </c>
      <c r="B2688" t="s">
        <v>4257</v>
      </c>
      <c r="C2688" t="s">
        <v>4202</v>
      </c>
      <c r="D2688" t="s">
        <v>4200</v>
      </c>
      <c r="E2688" t="s">
        <v>997</v>
      </c>
      <c r="F2688" t="s">
        <v>162</v>
      </c>
      <c r="G2688" t="s">
        <v>163</v>
      </c>
      <c r="H2688" t="s">
        <v>150</v>
      </c>
      <c r="I2688" t="s">
        <v>151</v>
      </c>
      <c r="J2688" t="s">
        <v>164</v>
      </c>
      <c r="K2688" t="s">
        <v>209</v>
      </c>
      <c r="L2688" t="s">
        <v>155</v>
      </c>
      <c r="M2688" t="s">
        <v>155</v>
      </c>
      <c r="N2688" t="n">
        <v>-75.1707</v>
      </c>
      <c r="O2688" t="n">
        <v>39.9489</v>
      </c>
      <c r="P2688" t="n">
        <v>152</v>
      </c>
      <c r="Q2688" t="n">
        <v>104</v>
      </c>
      <c r="R2688" t="n">
        <v>40.4</v>
      </c>
      <c r="S2688" t="n">
        <v>37.5</v>
      </c>
      <c r="T2688" t="n">
        <v>2.9</v>
      </c>
      <c r="U2688" t="n">
        <v>2.9</v>
      </c>
      <c r="V2688" t="n">
        <v>12.5</v>
      </c>
      <c r="W2688" t="n">
        <v>44.2</v>
      </c>
      <c r="X2688" t="n">
        <v>97</v>
      </c>
      <c r="Y2688"/>
      <c r="Z2688" t="n">
        <v>2</v>
      </c>
      <c r="AA2688" t="n">
        <v>19</v>
      </c>
      <c r="AB2688" t="n">
        <v>94.7</v>
      </c>
      <c r="AC2688" t="n">
        <v>14</v>
      </c>
      <c r="AD2688" t="n">
        <v>92.9</v>
      </c>
      <c r="AE2688" t="n">
        <v>28.6</v>
      </c>
      <c r="AF2688" t="n">
        <v>33</v>
      </c>
      <c r="AG2688" t="n">
        <v>1</v>
      </c>
      <c r="AH2688" t="n">
        <v>100</v>
      </c>
      <c r="AI2688" t="n">
        <v>21615</v>
      </c>
      <c r="AJ2688"/>
      <c r="AK2688"/>
      <c r="AL2688"/>
      <c r="AM2688"/>
      <c r="AN2688"/>
      <c r="AO2688"/>
      <c r="AP2688" t="n">
        <v>27</v>
      </c>
      <c r="AQ2688" t="n">
        <v>5</v>
      </c>
      <c r="AR2688"/>
    </row>
    <row r="2689">
      <c r="A2689" t="n">
        <v>211927</v>
      </c>
      <c r="B2689" t="s">
        <v>4258</v>
      </c>
      <c r="C2689" t="s">
        <v>4259</v>
      </c>
      <c r="D2689" t="s">
        <v>4200</v>
      </c>
      <c r="E2689" t="s">
        <v>997</v>
      </c>
      <c r="F2689" t="s">
        <v>173</v>
      </c>
      <c r="G2689" t="s">
        <v>149</v>
      </c>
      <c r="H2689" t="s">
        <v>174</v>
      </c>
      <c r="I2689" t="s">
        <v>186</v>
      </c>
      <c r="J2689" t="s">
        <v>152</v>
      </c>
      <c r="K2689" t="s">
        <v>176</v>
      </c>
      <c r="L2689" t="s">
        <v>155</v>
      </c>
      <c r="M2689" t="s">
        <v>155</v>
      </c>
      <c r="N2689" t="n">
        <v>-75.3931</v>
      </c>
      <c r="O2689" t="n">
        <v>39.9667</v>
      </c>
      <c r="P2689" t="n">
        <v>12334</v>
      </c>
      <c r="Q2689" t="n">
        <v>12334</v>
      </c>
      <c r="R2689" t="n">
        <v>61.1</v>
      </c>
      <c r="S2689" t="n">
        <v>48.6</v>
      </c>
      <c r="T2689" t="n">
        <v>27.4</v>
      </c>
      <c r="U2689" t="n">
        <v>7.9</v>
      </c>
      <c r="V2689" t="n">
        <v>6.4</v>
      </c>
      <c r="W2689" t="n">
        <v>0.9</v>
      </c>
      <c r="X2689" t="n">
        <v>61</v>
      </c>
      <c r="Y2689" t="n">
        <v>36</v>
      </c>
      <c r="Z2689" t="n">
        <v>14</v>
      </c>
      <c r="AA2689" t="n">
        <v>591</v>
      </c>
      <c r="AB2689" t="n">
        <v>20.5</v>
      </c>
      <c r="AC2689"/>
      <c r="AD2689"/>
      <c r="AE2689"/>
      <c r="AF2689" t="n">
        <v>622</v>
      </c>
      <c r="AG2689" t="n">
        <v>40</v>
      </c>
      <c r="AH2689" t="n">
        <v>77</v>
      </c>
      <c r="AI2689" t="n">
        <v>7514</v>
      </c>
      <c r="AJ2689" t="n">
        <v>6143</v>
      </c>
      <c r="AK2689" t="n">
        <v>7023</v>
      </c>
      <c r="AL2689" t="n">
        <v>9815</v>
      </c>
      <c r="AM2689" t="n">
        <v>11337</v>
      </c>
      <c r="AN2689" t="n">
        <v>12596</v>
      </c>
      <c r="AO2689" t="n">
        <v>1031</v>
      </c>
      <c r="AP2689"/>
      <c r="AQ2689"/>
      <c r="AR2689"/>
    </row>
    <row r="2690">
      <c r="A2690" t="n">
        <v>211981</v>
      </c>
      <c r="B2690" t="s">
        <v>4260</v>
      </c>
      <c r="C2690" t="s">
        <v>4261</v>
      </c>
      <c r="D2690" t="s">
        <v>4200</v>
      </c>
      <c r="E2690" t="s">
        <v>997</v>
      </c>
      <c r="F2690" t="s">
        <v>162</v>
      </c>
      <c r="G2690" t="s">
        <v>163</v>
      </c>
      <c r="H2690" t="s">
        <v>150</v>
      </c>
      <c r="I2690" t="s">
        <v>186</v>
      </c>
      <c r="J2690" t="s">
        <v>168</v>
      </c>
      <c r="K2690" t="s">
        <v>153</v>
      </c>
      <c r="L2690" t="s">
        <v>155</v>
      </c>
      <c r="M2690" t="s">
        <v>155</v>
      </c>
      <c r="N2690" t="n">
        <v>-75.1585</v>
      </c>
      <c r="O2690" t="n">
        <v>40.2987</v>
      </c>
      <c r="P2690" t="n">
        <v>2752</v>
      </c>
      <c r="Q2690" t="n">
        <v>2049</v>
      </c>
      <c r="R2690" t="n">
        <v>62</v>
      </c>
      <c r="S2690" t="n">
        <v>60.1</v>
      </c>
      <c r="T2690" t="n">
        <v>8.2</v>
      </c>
      <c r="U2690" t="n">
        <v>7.7</v>
      </c>
      <c r="V2690" t="n">
        <v>1.1</v>
      </c>
      <c r="W2690" t="n">
        <v>0</v>
      </c>
      <c r="X2690" t="n">
        <v>66</v>
      </c>
      <c r="Y2690"/>
      <c r="Z2690" t="n">
        <v>14</v>
      </c>
      <c r="AA2690" t="n">
        <v>410</v>
      </c>
      <c r="AB2690" t="n">
        <v>52.2</v>
      </c>
      <c r="AC2690" t="n">
        <v>410</v>
      </c>
      <c r="AD2690" t="n">
        <v>52</v>
      </c>
      <c r="AE2690" t="n">
        <v>41</v>
      </c>
      <c r="AF2690" t="n">
        <v>438</v>
      </c>
      <c r="AG2690" t="n">
        <v>29</v>
      </c>
      <c r="AH2690" t="n">
        <v>88</v>
      </c>
      <c r="AI2690" t="n">
        <v>28401</v>
      </c>
      <c r="AJ2690" t="n">
        <v>20575</v>
      </c>
      <c r="AK2690" t="n">
        <v>22062</v>
      </c>
      <c r="AL2690" t="n">
        <v>24035</v>
      </c>
      <c r="AM2690" t="n">
        <v>28349</v>
      </c>
      <c r="AN2690" t="n">
        <v>31988</v>
      </c>
      <c r="AO2690" t="n">
        <v>4</v>
      </c>
      <c r="AP2690" t="n">
        <v>343</v>
      </c>
      <c r="AQ2690" t="n">
        <v>106</v>
      </c>
      <c r="AR2690" t="n">
        <v>29</v>
      </c>
    </row>
    <row r="2691">
      <c r="A2691" t="n">
        <v>212009</v>
      </c>
      <c r="B2691" t="s">
        <v>4262</v>
      </c>
      <c r="C2691" t="s">
        <v>4263</v>
      </c>
      <c r="D2691" t="s">
        <v>4200</v>
      </c>
      <c r="E2691" t="s">
        <v>997</v>
      </c>
      <c r="F2691" t="s">
        <v>162</v>
      </c>
      <c r="G2691" t="s">
        <v>163</v>
      </c>
      <c r="H2691" t="s">
        <v>150</v>
      </c>
      <c r="I2691" t="s">
        <v>151</v>
      </c>
      <c r="J2691" t="s">
        <v>168</v>
      </c>
      <c r="K2691" t="s">
        <v>179</v>
      </c>
      <c r="L2691" t="s">
        <v>155</v>
      </c>
      <c r="M2691" t="s">
        <v>155</v>
      </c>
      <c r="N2691" t="n">
        <v>-77.1979</v>
      </c>
      <c r="O2691" t="n">
        <v>40.2028</v>
      </c>
      <c r="P2691" t="n">
        <v>2206</v>
      </c>
      <c r="Q2691" t="n">
        <v>2190</v>
      </c>
      <c r="R2691" t="n">
        <v>58.4</v>
      </c>
      <c r="S2691" t="n">
        <v>64.1</v>
      </c>
      <c r="T2691" t="n">
        <v>4.4</v>
      </c>
      <c r="U2691" t="n">
        <v>7.3</v>
      </c>
      <c r="V2691" t="n">
        <v>5.1</v>
      </c>
      <c r="W2691" t="n">
        <v>13.4</v>
      </c>
      <c r="X2691" t="n">
        <v>89</v>
      </c>
      <c r="Y2691"/>
      <c r="Z2691" t="n">
        <v>9</v>
      </c>
      <c r="AA2691" t="n">
        <v>603</v>
      </c>
      <c r="AB2691" t="n">
        <v>83.4</v>
      </c>
      <c r="AC2691" t="n">
        <v>603</v>
      </c>
      <c r="AD2691" t="n">
        <v>83.4</v>
      </c>
      <c r="AE2691" t="n">
        <v>73</v>
      </c>
      <c r="AF2691" t="n">
        <v>577</v>
      </c>
      <c r="AG2691" t="n">
        <v>14</v>
      </c>
      <c r="AH2691" t="n">
        <v>89</v>
      </c>
      <c r="AI2691" t="n">
        <v>40242</v>
      </c>
      <c r="AJ2691" t="n">
        <v>17167</v>
      </c>
      <c r="AK2691" t="n">
        <v>15148</v>
      </c>
      <c r="AL2691" t="n">
        <v>16348</v>
      </c>
      <c r="AM2691" t="n">
        <v>21727</v>
      </c>
      <c r="AN2691" t="n">
        <v>43766</v>
      </c>
      <c r="AO2691"/>
      <c r="AP2691" t="n">
        <v>371</v>
      </c>
      <c r="AQ2691" t="n">
        <v>3</v>
      </c>
      <c r="AR2691"/>
    </row>
    <row r="2692">
      <c r="A2692" t="n">
        <v>212045</v>
      </c>
      <c r="B2692" t="s">
        <v>4264</v>
      </c>
      <c r="C2692" t="s">
        <v>4265</v>
      </c>
      <c r="D2692" t="s">
        <v>4200</v>
      </c>
      <c r="E2692" t="s">
        <v>997</v>
      </c>
      <c r="F2692" t="s">
        <v>279</v>
      </c>
      <c r="G2692" t="s">
        <v>189</v>
      </c>
      <c r="H2692" t="s">
        <v>174</v>
      </c>
      <c r="I2692" t="s">
        <v>175</v>
      </c>
      <c r="J2692" t="s">
        <v>164</v>
      </c>
      <c r="K2692" t="s">
        <v>176</v>
      </c>
      <c r="L2692" t="s">
        <v>155</v>
      </c>
      <c r="M2692" t="s">
        <v>155</v>
      </c>
      <c r="N2692" t="n">
        <v>-79.8885</v>
      </c>
      <c r="O2692" t="n">
        <v>40.1615</v>
      </c>
      <c r="P2692" t="n">
        <v>361</v>
      </c>
      <c r="Q2692" t="n">
        <v>361</v>
      </c>
      <c r="R2692" t="n">
        <v>67</v>
      </c>
      <c r="S2692" t="n">
        <v>77.3</v>
      </c>
      <c r="T2692" t="n">
        <v>8.9</v>
      </c>
      <c r="U2692" t="n">
        <v>6.9</v>
      </c>
      <c r="V2692" t="n">
        <v>0.3</v>
      </c>
      <c r="W2692" t="n">
        <v>0</v>
      </c>
      <c r="X2692" t="n">
        <v>87</v>
      </c>
      <c r="Y2692"/>
      <c r="Z2692" t="n">
        <v>13</v>
      </c>
      <c r="AA2692" t="n">
        <v>82</v>
      </c>
      <c r="AB2692" t="n">
        <v>81.7</v>
      </c>
      <c r="AC2692"/>
      <c r="AD2692"/>
      <c r="AE2692"/>
      <c r="AF2692" t="n">
        <v>75</v>
      </c>
      <c r="AG2692" t="n">
        <v>48</v>
      </c>
      <c r="AH2692" t="n">
        <v>86</v>
      </c>
      <c r="AI2692" t="n">
        <v>24274</v>
      </c>
      <c r="AJ2692" t="n">
        <v>23175</v>
      </c>
      <c r="AK2692" t="n">
        <v>25790</v>
      </c>
      <c r="AL2692" t="n">
        <v>29405</v>
      </c>
      <c r="AM2692" t="n">
        <v>30435</v>
      </c>
      <c r="AN2692" t="n">
        <v>30867</v>
      </c>
      <c r="AO2692" t="n">
        <v>65</v>
      </c>
      <c r="AP2692"/>
      <c r="AQ2692"/>
      <c r="AR2692"/>
    </row>
    <row r="2693">
      <c r="A2693" t="n">
        <v>212054</v>
      </c>
      <c r="B2693" t="s">
        <v>4266</v>
      </c>
      <c r="C2693" t="s">
        <v>4202</v>
      </c>
      <c r="D2693" t="s">
        <v>4200</v>
      </c>
      <c r="E2693" t="s">
        <v>997</v>
      </c>
      <c r="F2693" t="s">
        <v>162</v>
      </c>
      <c r="G2693" t="s">
        <v>163</v>
      </c>
      <c r="H2693" t="s">
        <v>150</v>
      </c>
      <c r="I2693" t="s">
        <v>151</v>
      </c>
      <c r="J2693" t="s">
        <v>158</v>
      </c>
      <c r="K2693" t="s">
        <v>159</v>
      </c>
      <c r="L2693" t="s">
        <v>155</v>
      </c>
      <c r="M2693" t="s">
        <v>155</v>
      </c>
      <c r="N2693" t="n">
        <v>-75.1901</v>
      </c>
      <c r="O2693" t="n">
        <v>39.9552</v>
      </c>
      <c r="P2693" t="n">
        <v>25614</v>
      </c>
      <c r="Q2693" t="n">
        <v>15486</v>
      </c>
      <c r="R2693" t="n">
        <v>49.9</v>
      </c>
      <c r="S2693" t="n">
        <v>44.7</v>
      </c>
      <c r="T2693" t="n">
        <v>8.5</v>
      </c>
      <c r="U2693" t="n">
        <v>7.8</v>
      </c>
      <c r="V2693" t="n">
        <v>22.3</v>
      </c>
      <c r="W2693" t="n">
        <v>9.2</v>
      </c>
      <c r="X2693" t="n">
        <v>90</v>
      </c>
      <c r="Y2693" t="n">
        <v>58</v>
      </c>
      <c r="Z2693" t="n">
        <v>9</v>
      </c>
      <c r="AA2693" t="n">
        <v>3265</v>
      </c>
      <c r="AB2693" t="n">
        <v>77.1</v>
      </c>
      <c r="AC2693" t="n">
        <v>3265</v>
      </c>
      <c r="AD2693" t="n">
        <v>77.1</v>
      </c>
      <c r="AE2693" t="n">
        <v>30.5</v>
      </c>
      <c r="AF2693" t="n">
        <v>2914</v>
      </c>
      <c r="AG2693" t="n">
        <v>25</v>
      </c>
      <c r="AH2693" t="n">
        <v>91</v>
      </c>
      <c r="AI2693" t="n">
        <v>42342</v>
      </c>
      <c r="AJ2693" t="n">
        <v>27737</v>
      </c>
      <c r="AK2693" t="n">
        <v>29749</v>
      </c>
      <c r="AL2693" t="n">
        <v>35842</v>
      </c>
      <c r="AM2693" t="n">
        <v>39204</v>
      </c>
      <c r="AN2693" t="n">
        <v>47490</v>
      </c>
      <c r="AO2693"/>
      <c r="AP2693" t="n">
        <v>3474</v>
      </c>
      <c r="AQ2693" t="n">
        <v>2277</v>
      </c>
      <c r="AR2693" t="n">
        <v>733</v>
      </c>
    </row>
    <row r="2694">
      <c r="A2694" t="n">
        <v>212106</v>
      </c>
      <c r="B2694" t="s">
        <v>4267</v>
      </c>
      <c r="C2694" t="s">
        <v>4208</v>
      </c>
      <c r="D2694" t="s">
        <v>4200</v>
      </c>
      <c r="E2694" t="s">
        <v>997</v>
      </c>
      <c r="F2694" t="s">
        <v>162</v>
      </c>
      <c r="G2694" t="s">
        <v>163</v>
      </c>
      <c r="H2694" t="s">
        <v>150</v>
      </c>
      <c r="I2694" t="s">
        <v>151</v>
      </c>
      <c r="J2694" t="s">
        <v>152</v>
      </c>
      <c r="K2694" t="s">
        <v>159</v>
      </c>
      <c r="L2694" t="s">
        <v>155</v>
      </c>
      <c r="M2694" t="s">
        <v>155</v>
      </c>
      <c r="N2694" t="n">
        <v>-79.9931</v>
      </c>
      <c r="O2694" t="n">
        <v>40.4359</v>
      </c>
      <c r="P2694" t="n">
        <v>9111</v>
      </c>
      <c r="Q2694" t="n">
        <v>5617</v>
      </c>
      <c r="R2694" t="n">
        <v>62.5</v>
      </c>
      <c r="S2694" t="n">
        <v>76.9</v>
      </c>
      <c r="T2694" t="n">
        <v>4.8</v>
      </c>
      <c r="U2694" t="n">
        <v>4.4</v>
      </c>
      <c r="V2694" t="n">
        <v>3.5</v>
      </c>
      <c r="W2694" t="n">
        <v>2.3</v>
      </c>
      <c r="X2694" t="n">
        <v>86</v>
      </c>
      <c r="Y2694" t="n">
        <v>50</v>
      </c>
      <c r="Z2694" t="n">
        <v>12</v>
      </c>
      <c r="AA2694" t="n">
        <v>1558</v>
      </c>
      <c r="AB2694" t="n">
        <v>75.5</v>
      </c>
      <c r="AC2694" t="n">
        <v>1416</v>
      </c>
      <c r="AD2694" t="n">
        <v>74.9</v>
      </c>
      <c r="AE2694" t="n">
        <v>66.7</v>
      </c>
      <c r="AF2694" t="n">
        <v>1439</v>
      </c>
      <c r="AG2694" t="n">
        <v>18</v>
      </c>
      <c r="AH2694" t="n">
        <v>98</v>
      </c>
      <c r="AI2694" t="n">
        <v>35125</v>
      </c>
      <c r="AJ2694" t="n">
        <v>25943</v>
      </c>
      <c r="AK2694" t="n">
        <v>27610</v>
      </c>
      <c r="AL2694" t="n">
        <v>31920</v>
      </c>
      <c r="AM2694" t="n">
        <v>35852</v>
      </c>
      <c r="AN2694" t="n">
        <v>38975</v>
      </c>
      <c r="AO2694"/>
      <c r="AP2694" t="n">
        <v>1334</v>
      </c>
      <c r="AQ2694" t="n">
        <v>636</v>
      </c>
      <c r="AR2694" t="n">
        <v>433</v>
      </c>
    </row>
    <row r="2695">
      <c r="A2695" t="n">
        <v>212115</v>
      </c>
      <c r="B2695" t="s">
        <v>4268</v>
      </c>
      <c r="C2695" t="s">
        <v>4269</v>
      </c>
      <c r="D2695" t="s">
        <v>4200</v>
      </c>
      <c r="E2695" t="s">
        <v>997</v>
      </c>
      <c r="F2695" t="s">
        <v>148</v>
      </c>
      <c r="G2695" t="s">
        <v>149</v>
      </c>
      <c r="H2695" t="s">
        <v>150</v>
      </c>
      <c r="I2695" t="s">
        <v>175</v>
      </c>
      <c r="J2695" t="s">
        <v>152</v>
      </c>
      <c r="K2695" t="s">
        <v>153</v>
      </c>
      <c r="L2695" t="s">
        <v>155</v>
      </c>
      <c r="M2695" t="s">
        <v>155</v>
      </c>
      <c r="N2695" t="n">
        <v>-75.1739</v>
      </c>
      <c r="O2695" t="n">
        <v>40.996</v>
      </c>
      <c r="P2695" t="n">
        <v>5931</v>
      </c>
      <c r="Q2695" t="n">
        <v>4861</v>
      </c>
      <c r="R2695" t="n">
        <v>55.6</v>
      </c>
      <c r="S2695" t="n">
        <v>52.1</v>
      </c>
      <c r="T2695" t="n">
        <v>20</v>
      </c>
      <c r="U2695" t="n">
        <v>18</v>
      </c>
      <c r="V2695" t="n">
        <v>1.9</v>
      </c>
      <c r="W2695" t="n">
        <v>0.9</v>
      </c>
      <c r="X2695" t="n">
        <v>71</v>
      </c>
      <c r="Y2695" t="n">
        <v>33</v>
      </c>
      <c r="Z2695" t="n">
        <v>20</v>
      </c>
      <c r="AA2695" t="n">
        <v>1280</v>
      </c>
      <c r="AB2695" t="n">
        <v>43.8</v>
      </c>
      <c r="AC2695" t="n">
        <v>1280</v>
      </c>
      <c r="AD2695" t="n">
        <v>43.8</v>
      </c>
      <c r="AE2695" t="n">
        <v>27.4</v>
      </c>
      <c r="AF2695" t="n">
        <v>1144</v>
      </c>
      <c r="AG2695" t="n">
        <v>40</v>
      </c>
      <c r="AH2695" t="n">
        <v>75</v>
      </c>
      <c r="AI2695" t="n">
        <v>15318</v>
      </c>
      <c r="AJ2695" t="n">
        <v>12003</v>
      </c>
      <c r="AK2695" t="n">
        <v>12766</v>
      </c>
      <c r="AL2695" t="n">
        <v>15326</v>
      </c>
      <c r="AM2695" t="n">
        <v>18725</v>
      </c>
      <c r="AN2695" t="n">
        <v>19841</v>
      </c>
      <c r="AO2695"/>
      <c r="AP2695" t="n">
        <v>893</v>
      </c>
      <c r="AQ2695" t="n">
        <v>248</v>
      </c>
      <c r="AR2695" t="n">
        <v>18</v>
      </c>
    </row>
    <row r="2696">
      <c r="A2696" t="n">
        <v>212133</v>
      </c>
      <c r="B2696" t="s">
        <v>4270</v>
      </c>
      <c r="C2696" t="s">
        <v>4271</v>
      </c>
      <c r="D2696" t="s">
        <v>4200</v>
      </c>
      <c r="E2696" t="s">
        <v>997</v>
      </c>
      <c r="F2696" t="s">
        <v>162</v>
      </c>
      <c r="G2696" t="s">
        <v>163</v>
      </c>
      <c r="H2696" t="s">
        <v>150</v>
      </c>
      <c r="I2696" t="s">
        <v>186</v>
      </c>
      <c r="J2696" t="s">
        <v>152</v>
      </c>
      <c r="K2696" t="s">
        <v>153</v>
      </c>
      <c r="L2696" t="s">
        <v>155</v>
      </c>
      <c r="M2696" t="s">
        <v>155</v>
      </c>
      <c r="N2696" t="n">
        <v>-75.3703</v>
      </c>
      <c r="O2696" t="n">
        <v>40.0504</v>
      </c>
      <c r="P2696" t="n">
        <v>8087</v>
      </c>
      <c r="Q2696" t="n">
        <v>2247</v>
      </c>
      <c r="R2696" t="n">
        <v>66.2</v>
      </c>
      <c r="S2696" t="n">
        <v>36</v>
      </c>
      <c r="T2696" t="n">
        <v>28.3</v>
      </c>
      <c r="U2696" t="n">
        <v>16.4</v>
      </c>
      <c r="V2696" t="n">
        <v>2</v>
      </c>
      <c r="W2696" t="n">
        <v>2.7</v>
      </c>
      <c r="X2696" t="n">
        <v>71</v>
      </c>
      <c r="Y2696"/>
      <c r="Z2696" t="n">
        <v>19</v>
      </c>
      <c r="AA2696" t="n">
        <v>361</v>
      </c>
      <c r="AB2696" t="n">
        <v>56</v>
      </c>
      <c r="AC2696" t="n">
        <v>305</v>
      </c>
      <c r="AD2696" t="n">
        <v>57.4</v>
      </c>
      <c r="AE2696" t="n">
        <v>50.8</v>
      </c>
      <c r="AF2696" t="n">
        <v>432</v>
      </c>
      <c r="AG2696" t="n">
        <v>36</v>
      </c>
      <c r="AH2696" t="n">
        <v>90</v>
      </c>
      <c r="AI2696" t="n">
        <v>21900</v>
      </c>
      <c r="AJ2696" t="n">
        <v>23050</v>
      </c>
      <c r="AK2696" t="n">
        <v>23039</v>
      </c>
      <c r="AL2696" t="n">
        <v>23123</v>
      </c>
      <c r="AM2696" t="n">
        <v>23638</v>
      </c>
      <c r="AN2696" t="n">
        <v>32882</v>
      </c>
      <c r="AO2696" t="n">
        <v>22</v>
      </c>
      <c r="AP2696" t="n">
        <v>314</v>
      </c>
      <c r="AQ2696" t="n">
        <v>1050</v>
      </c>
      <c r="AR2696" t="n">
        <v>19</v>
      </c>
    </row>
    <row r="2697">
      <c r="A2697" t="n">
        <v>212197</v>
      </c>
      <c r="B2697" t="s">
        <v>4272</v>
      </c>
      <c r="C2697" t="s">
        <v>2003</v>
      </c>
      <c r="D2697" t="s">
        <v>4200</v>
      </c>
      <c r="E2697" t="s">
        <v>997</v>
      </c>
      <c r="F2697" t="s">
        <v>162</v>
      </c>
      <c r="G2697" t="s">
        <v>163</v>
      </c>
      <c r="H2697" t="s">
        <v>150</v>
      </c>
      <c r="I2697" t="s">
        <v>186</v>
      </c>
      <c r="J2697" t="s">
        <v>168</v>
      </c>
      <c r="K2697" t="s">
        <v>153</v>
      </c>
      <c r="L2697" t="s">
        <v>155</v>
      </c>
      <c r="M2697" t="s">
        <v>155</v>
      </c>
      <c r="N2697" t="n">
        <v>-76.5932</v>
      </c>
      <c r="O2697" t="n">
        <v>40.1492</v>
      </c>
      <c r="P2697" t="n">
        <v>2382</v>
      </c>
      <c r="Q2697" t="n">
        <v>1890</v>
      </c>
      <c r="R2697" t="n">
        <v>58.6</v>
      </c>
      <c r="S2697" t="n">
        <v>81.4</v>
      </c>
      <c r="T2697" t="n">
        <v>3.3</v>
      </c>
      <c r="U2697" t="n">
        <v>7.1</v>
      </c>
      <c r="V2697" t="n">
        <v>2.4</v>
      </c>
      <c r="W2697" t="n">
        <v>2.2</v>
      </c>
      <c r="X2697" t="n">
        <v>84</v>
      </c>
      <c r="Y2697" t="n">
        <v>100</v>
      </c>
      <c r="Z2697" t="n">
        <v>12</v>
      </c>
      <c r="AA2697" t="n">
        <v>410</v>
      </c>
      <c r="AB2697" t="n">
        <v>77.1</v>
      </c>
      <c r="AC2697" t="n">
        <v>410</v>
      </c>
      <c r="AD2697" t="n">
        <v>77.1</v>
      </c>
      <c r="AE2697" t="n">
        <v>73.2</v>
      </c>
      <c r="AF2697" t="n">
        <v>462</v>
      </c>
      <c r="AG2697" t="n">
        <v>19</v>
      </c>
      <c r="AH2697" t="n">
        <v>95</v>
      </c>
      <c r="AI2697" t="n">
        <v>27019</v>
      </c>
      <c r="AJ2697" t="n">
        <v>17946</v>
      </c>
      <c r="AK2697" t="n">
        <v>19414</v>
      </c>
      <c r="AL2697" t="n">
        <v>21711</v>
      </c>
      <c r="AM2697" t="n">
        <v>25608</v>
      </c>
      <c r="AN2697" t="n">
        <v>29855</v>
      </c>
      <c r="AO2697" t="n">
        <v>9</v>
      </c>
      <c r="AP2697" t="n">
        <v>386</v>
      </c>
      <c r="AQ2697" t="n">
        <v>126</v>
      </c>
      <c r="AR2697" t="n">
        <v>5</v>
      </c>
    </row>
    <row r="2698">
      <c r="A2698" t="n">
        <v>212230</v>
      </c>
      <c r="B2698" t="s">
        <v>4273</v>
      </c>
      <c r="C2698" t="s">
        <v>1580</v>
      </c>
      <c r="D2698" t="s">
        <v>4200</v>
      </c>
      <c r="E2698" t="s">
        <v>997</v>
      </c>
      <c r="F2698" t="s">
        <v>199</v>
      </c>
      <c r="G2698" t="s">
        <v>189</v>
      </c>
      <c r="H2698" t="s">
        <v>200</v>
      </c>
      <c r="I2698" t="s">
        <v>186</v>
      </c>
      <c r="J2698" t="s">
        <v>164</v>
      </c>
      <c r="K2698"/>
      <c r="L2698" t="s">
        <v>155</v>
      </c>
      <c r="M2698" t="s">
        <v>155</v>
      </c>
      <c r="N2698" t="n">
        <v>-76.4233</v>
      </c>
      <c r="O2698" t="n">
        <v>40.311</v>
      </c>
      <c r="P2698" t="n">
        <v>55</v>
      </c>
      <c r="Q2698" t="n">
        <v>55</v>
      </c>
      <c r="R2698" t="n">
        <v>96.4</v>
      </c>
      <c r="S2698" t="n">
        <v>41.8</v>
      </c>
      <c r="T2698" t="n">
        <v>12.7</v>
      </c>
      <c r="U2698" t="n">
        <v>38.2</v>
      </c>
      <c r="V2698" t="n">
        <v>0</v>
      </c>
      <c r="W2698" t="n">
        <v>0</v>
      </c>
      <c r="X2698" t="n">
        <v>78</v>
      </c>
      <c r="Y2698" t="n">
        <v>100</v>
      </c>
      <c r="Z2698" t="n">
        <v>8</v>
      </c>
      <c r="AA2698"/>
      <c r="AB2698"/>
      <c r="AC2698"/>
      <c r="AD2698"/>
      <c r="AE2698"/>
      <c r="AF2698" t="n">
        <v>32</v>
      </c>
      <c r="AG2698" t="n">
        <v>47</v>
      </c>
      <c r="AH2698" t="n">
        <v>53</v>
      </c>
      <c r="AI2698" t="n">
        <v>17263</v>
      </c>
      <c r="AJ2698" t="n">
        <v>17058</v>
      </c>
      <c r="AK2698" t="n">
        <v>18220</v>
      </c>
      <c r="AL2698" t="n">
        <v>18021</v>
      </c>
      <c r="AM2698" t="n">
        <v>22466</v>
      </c>
      <c r="AN2698" t="n">
        <v>23466</v>
      </c>
      <c r="AO2698"/>
      <c r="AP2698"/>
      <c r="AQ2698"/>
      <c r="AR2698"/>
    </row>
    <row r="2699">
      <c r="A2699" t="n">
        <v>212267</v>
      </c>
      <c r="B2699" t="s">
        <v>4274</v>
      </c>
      <c r="C2699" t="s">
        <v>2975</v>
      </c>
      <c r="D2699" t="s">
        <v>4200</v>
      </c>
      <c r="E2699" t="s">
        <v>997</v>
      </c>
      <c r="F2699" t="s">
        <v>199</v>
      </c>
      <c r="G2699" t="s">
        <v>189</v>
      </c>
      <c r="H2699" t="s">
        <v>200</v>
      </c>
      <c r="I2699" t="s">
        <v>186</v>
      </c>
      <c r="J2699" t="s">
        <v>164</v>
      </c>
      <c r="K2699"/>
      <c r="L2699" t="s">
        <v>155</v>
      </c>
      <c r="M2699" t="s">
        <v>155</v>
      </c>
      <c r="N2699" t="n">
        <v>-76.6747</v>
      </c>
      <c r="O2699" t="n">
        <v>39.9725</v>
      </c>
      <c r="P2699" t="n">
        <v>146</v>
      </c>
      <c r="Q2699" t="n">
        <v>146</v>
      </c>
      <c r="R2699" t="n">
        <v>99.3</v>
      </c>
      <c r="S2699" t="n">
        <v>27.4</v>
      </c>
      <c r="T2699" t="n">
        <v>19.9</v>
      </c>
      <c r="U2699" t="n">
        <v>25.3</v>
      </c>
      <c r="V2699" t="n">
        <v>0</v>
      </c>
      <c r="W2699" t="n">
        <v>0</v>
      </c>
      <c r="X2699" t="n">
        <v>75</v>
      </c>
      <c r="Y2699" t="n">
        <v>60</v>
      </c>
      <c r="Z2699" t="n">
        <v>21</v>
      </c>
      <c r="AA2699"/>
      <c r="AB2699"/>
      <c r="AC2699"/>
      <c r="AD2699"/>
      <c r="AE2699"/>
      <c r="AF2699" t="n">
        <v>48</v>
      </c>
      <c r="AG2699" t="n">
        <v>50</v>
      </c>
      <c r="AH2699" t="n">
        <v>54</v>
      </c>
      <c r="AI2699" t="n">
        <v>17404</v>
      </c>
      <c r="AJ2699" t="n">
        <v>17045</v>
      </c>
      <c r="AK2699" t="n">
        <v>16671</v>
      </c>
      <c r="AL2699" t="n">
        <v>18865</v>
      </c>
      <c r="AM2699" t="n">
        <v>18908</v>
      </c>
      <c r="AN2699" t="n">
        <v>20879</v>
      </c>
      <c r="AO2699"/>
      <c r="AP2699"/>
      <c r="AQ2699"/>
      <c r="AR2699"/>
    </row>
    <row r="2700">
      <c r="A2700" t="n">
        <v>212276</v>
      </c>
      <c r="B2700" t="s">
        <v>4275</v>
      </c>
      <c r="C2700" t="s">
        <v>458</v>
      </c>
      <c r="D2700" t="s">
        <v>4200</v>
      </c>
      <c r="E2700" t="s">
        <v>997</v>
      </c>
      <c r="F2700" t="s">
        <v>199</v>
      </c>
      <c r="G2700" t="s">
        <v>189</v>
      </c>
      <c r="H2700" t="s">
        <v>200</v>
      </c>
      <c r="I2700" t="s">
        <v>186</v>
      </c>
      <c r="J2700" t="s">
        <v>164</v>
      </c>
      <c r="K2700"/>
      <c r="L2700" t="s">
        <v>155</v>
      </c>
      <c r="M2700" t="s">
        <v>155</v>
      </c>
      <c r="N2700" t="n">
        <v>-76.354</v>
      </c>
      <c r="O2700" t="n">
        <v>40.0388</v>
      </c>
      <c r="P2700" t="n">
        <v>123</v>
      </c>
      <c r="Q2700" t="n">
        <v>123</v>
      </c>
      <c r="R2700" t="n">
        <v>94.3</v>
      </c>
      <c r="S2700" t="n">
        <v>30.1</v>
      </c>
      <c r="T2700" t="n">
        <v>16.3</v>
      </c>
      <c r="U2700" t="n">
        <v>40.7</v>
      </c>
      <c r="V2700" t="n">
        <v>4.1</v>
      </c>
      <c r="W2700" t="n">
        <v>0</v>
      </c>
      <c r="X2700" t="n">
        <v>95</v>
      </c>
      <c r="Y2700" t="n">
        <v>67</v>
      </c>
      <c r="Z2700" t="n">
        <v>21</v>
      </c>
      <c r="AA2700"/>
      <c r="AB2700"/>
      <c r="AC2700"/>
      <c r="AD2700"/>
      <c r="AE2700"/>
      <c r="AF2700" t="n">
        <v>56</v>
      </c>
      <c r="AG2700" t="n">
        <v>50</v>
      </c>
      <c r="AH2700" t="n">
        <v>51</v>
      </c>
      <c r="AI2700" t="n">
        <v>15547</v>
      </c>
      <c r="AJ2700" t="n">
        <v>15715</v>
      </c>
      <c r="AK2700" t="n">
        <v>16139</v>
      </c>
      <c r="AL2700" t="n">
        <v>16289</v>
      </c>
      <c r="AM2700" t="n">
        <v>20192</v>
      </c>
      <c r="AN2700" t="n">
        <v>20692</v>
      </c>
      <c r="AO2700"/>
      <c r="AP2700"/>
      <c r="AQ2700"/>
      <c r="AR2700"/>
    </row>
    <row r="2701">
      <c r="A2701" t="n">
        <v>212294</v>
      </c>
      <c r="B2701" t="s">
        <v>4276</v>
      </c>
      <c r="C2701" t="s">
        <v>4277</v>
      </c>
      <c r="D2701" t="s">
        <v>4200</v>
      </c>
      <c r="E2701" t="s">
        <v>997</v>
      </c>
      <c r="F2701" t="s">
        <v>199</v>
      </c>
      <c r="G2701" t="s">
        <v>189</v>
      </c>
      <c r="H2701" t="s">
        <v>200</v>
      </c>
      <c r="I2701" t="s">
        <v>175</v>
      </c>
      <c r="J2701" t="s">
        <v>164</v>
      </c>
      <c r="K2701"/>
      <c r="L2701" t="s">
        <v>155</v>
      </c>
      <c r="M2701" t="s">
        <v>155</v>
      </c>
      <c r="N2701" t="n">
        <v>-76.8159</v>
      </c>
      <c r="O2701" t="n">
        <v>40.8546</v>
      </c>
      <c r="P2701" t="n">
        <v>108</v>
      </c>
      <c r="Q2701" t="n">
        <v>108</v>
      </c>
      <c r="R2701" t="n">
        <v>97.2</v>
      </c>
      <c r="S2701" t="n">
        <v>53.7</v>
      </c>
      <c r="T2701" t="n">
        <v>7.4</v>
      </c>
      <c r="U2701" t="n">
        <v>8.3</v>
      </c>
      <c r="V2701" t="n">
        <v>0</v>
      </c>
      <c r="W2701" t="n">
        <v>0</v>
      </c>
      <c r="X2701" t="n">
        <v>90</v>
      </c>
      <c r="Y2701" t="n">
        <v>100</v>
      </c>
      <c r="Z2701" t="n">
        <v>21</v>
      </c>
      <c r="AA2701"/>
      <c r="AB2701"/>
      <c r="AC2701"/>
      <c r="AD2701"/>
      <c r="AE2701"/>
      <c r="AF2701" t="n">
        <v>53</v>
      </c>
      <c r="AG2701" t="n">
        <v>45</v>
      </c>
      <c r="AH2701" t="n">
        <v>53</v>
      </c>
      <c r="AI2701" t="n">
        <v>17014</v>
      </c>
      <c r="AJ2701" t="n">
        <v>16088</v>
      </c>
      <c r="AK2701" t="n">
        <v>17837</v>
      </c>
      <c r="AL2701" t="n">
        <v>19250</v>
      </c>
      <c r="AM2701" t="n">
        <v>21373</v>
      </c>
      <c r="AN2701" t="n">
        <v>21623</v>
      </c>
      <c r="AO2701"/>
      <c r="AP2701"/>
      <c r="AQ2701"/>
      <c r="AR2701"/>
    </row>
    <row r="2702">
      <c r="A2702" t="n">
        <v>212300</v>
      </c>
      <c r="B2702" t="s">
        <v>4278</v>
      </c>
      <c r="C2702" t="s">
        <v>4279</v>
      </c>
      <c r="D2702" t="s">
        <v>4200</v>
      </c>
      <c r="E2702" t="s">
        <v>997</v>
      </c>
      <c r="F2702" t="s">
        <v>199</v>
      </c>
      <c r="G2702" t="s">
        <v>189</v>
      </c>
      <c r="H2702" t="s">
        <v>200</v>
      </c>
      <c r="I2702" t="s">
        <v>175</v>
      </c>
      <c r="J2702" t="s">
        <v>164</v>
      </c>
      <c r="K2702"/>
      <c r="L2702" t="s">
        <v>155</v>
      </c>
      <c r="M2702" t="s">
        <v>155</v>
      </c>
      <c r="N2702" t="n">
        <v>-76.1864</v>
      </c>
      <c r="O2702" t="n">
        <v>40.7065</v>
      </c>
      <c r="P2702" t="n">
        <v>102</v>
      </c>
      <c r="Q2702" t="n">
        <v>102</v>
      </c>
      <c r="R2702" t="n">
        <v>95.1</v>
      </c>
      <c r="S2702" t="n">
        <v>58.8</v>
      </c>
      <c r="T2702" t="n">
        <v>5.9</v>
      </c>
      <c r="U2702" t="n">
        <v>30.4</v>
      </c>
      <c r="V2702" t="n">
        <v>0</v>
      </c>
      <c r="W2702" t="n">
        <v>0</v>
      </c>
      <c r="X2702" t="n">
        <v>60</v>
      </c>
      <c r="Y2702" t="n">
        <v>50</v>
      </c>
      <c r="Z2702" t="n">
        <v>16</v>
      </c>
      <c r="AA2702"/>
      <c r="AB2702"/>
      <c r="AC2702"/>
      <c r="AD2702"/>
      <c r="AE2702"/>
      <c r="AF2702" t="n">
        <v>77</v>
      </c>
      <c r="AG2702" t="n">
        <v>55</v>
      </c>
      <c r="AH2702" t="n">
        <v>59</v>
      </c>
      <c r="AI2702" t="n">
        <v>16820</v>
      </c>
      <c r="AJ2702" t="n">
        <v>16426</v>
      </c>
      <c r="AK2702" t="n">
        <v>15124</v>
      </c>
      <c r="AL2702" t="n">
        <v>19212</v>
      </c>
      <c r="AM2702" t="n">
        <v>20773</v>
      </c>
      <c r="AN2702" t="n">
        <v>21331</v>
      </c>
      <c r="AO2702"/>
      <c r="AP2702"/>
      <c r="AQ2702"/>
      <c r="AR2702"/>
    </row>
    <row r="2703">
      <c r="A2703" t="n">
        <v>212328</v>
      </c>
      <c r="B2703" t="s">
        <v>4280</v>
      </c>
      <c r="C2703" t="s">
        <v>4212</v>
      </c>
      <c r="D2703" t="s">
        <v>4200</v>
      </c>
      <c r="E2703" t="s">
        <v>997</v>
      </c>
      <c r="F2703" t="s">
        <v>199</v>
      </c>
      <c r="G2703" t="s">
        <v>189</v>
      </c>
      <c r="H2703" t="s">
        <v>200</v>
      </c>
      <c r="I2703" t="s">
        <v>186</v>
      </c>
      <c r="J2703" t="s">
        <v>164</v>
      </c>
      <c r="K2703"/>
      <c r="L2703" t="s">
        <v>155</v>
      </c>
      <c r="M2703" t="s">
        <v>155</v>
      </c>
      <c r="N2703" t="n">
        <v>-75.4855</v>
      </c>
      <c r="O2703" t="n">
        <v>40.6301</v>
      </c>
      <c r="P2703" t="n">
        <v>162</v>
      </c>
      <c r="Q2703" t="n">
        <v>162</v>
      </c>
      <c r="R2703" t="n">
        <v>95.7</v>
      </c>
      <c r="S2703" t="n">
        <v>13</v>
      </c>
      <c r="T2703" t="n">
        <v>11.7</v>
      </c>
      <c r="U2703" t="n">
        <v>32.7</v>
      </c>
      <c r="V2703" t="n">
        <v>1.2</v>
      </c>
      <c r="W2703" t="n">
        <v>0</v>
      </c>
      <c r="X2703" t="n">
        <v>87</v>
      </c>
      <c r="Y2703" t="n">
        <v>50</v>
      </c>
      <c r="Z2703" t="n">
        <v>19</v>
      </c>
      <c r="AA2703"/>
      <c r="AB2703"/>
      <c r="AC2703"/>
      <c r="AD2703"/>
      <c r="AE2703"/>
      <c r="AF2703" t="n">
        <v>62</v>
      </c>
      <c r="AG2703" t="n">
        <v>58</v>
      </c>
      <c r="AH2703" t="n">
        <v>59</v>
      </c>
      <c r="AI2703" t="n">
        <v>17382</v>
      </c>
      <c r="AJ2703" t="n">
        <v>17938</v>
      </c>
      <c r="AK2703" t="n">
        <v>16657</v>
      </c>
      <c r="AL2703" t="n">
        <v>20278</v>
      </c>
      <c r="AM2703" t="n">
        <v>22713</v>
      </c>
      <c r="AN2703" t="n">
        <v>22713</v>
      </c>
      <c r="AO2703"/>
      <c r="AP2703"/>
      <c r="AQ2703"/>
      <c r="AR2703"/>
    </row>
    <row r="2704">
      <c r="A2704" t="n">
        <v>212337</v>
      </c>
      <c r="B2704" t="s">
        <v>4281</v>
      </c>
      <c r="C2704" t="s">
        <v>1342</v>
      </c>
      <c r="D2704" t="s">
        <v>1175</v>
      </c>
      <c r="E2704" t="s">
        <v>147</v>
      </c>
      <c r="F2704" t="s">
        <v>199</v>
      </c>
      <c r="G2704" t="s">
        <v>189</v>
      </c>
      <c r="H2704" t="s">
        <v>200</v>
      </c>
      <c r="I2704" t="s">
        <v>186</v>
      </c>
      <c r="J2704" t="s">
        <v>164</v>
      </c>
      <c r="K2704"/>
      <c r="L2704" t="s">
        <v>155</v>
      </c>
      <c r="M2704" t="s">
        <v>155</v>
      </c>
      <c r="N2704" t="n">
        <v>-84.1219</v>
      </c>
      <c r="O2704" t="n">
        <v>33.9393</v>
      </c>
      <c r="P2704" t="n">
        <v>162</v>
      </c>
      <c r="Q2704" t="n">
        <v>162</v>
      </c>
      <c r="R2704" t="n">
        <v>96.9</v>
      </c>
      <c r="S2704" t="n">
        <v>2.5</v>
      </c>
      <c r="T2704" t="n">
        <v>82.7</v>
      </c>
      <c r="U2704" t="n">
        <v>6.8</v>
      </c>
      <c r="V2704" t="n">
        <v>1.2</v>
      </c>
      <c r="W2704" t="n">
        <v>0</v>
      </c>
      <c r="X2704" t="n">
        <v>65</v>
      </c>
      <c r="Y2704" t="n">
        <v>18</v>
      </c>
      <c r="Z2704" t="n">
        <v>25</v>
      </c>
      <c r="AA2704"/>
      <c r="AB2704"/>
      <c r="AC2704"/>
      <c r="AD2704"/>
      <c r="AE2704"/>
      <c r="AF2704" t="n">
        <v>39</v>
      </c>
      <c r="AG2704" t="n">
        <v>59</v>
      </c>
      <c r="AH2704" t="n">
        <v>60</v>
      </c>
      <c r="AI2704" t="n">
        <v>15076</v>
      </c>
      <c r="AJ2704" t="n">
        <v>13868</v>
      </c>
      <c r="AK2704" t="n">
        <v>16163</v>
      </c>
      <c r="AL2704" t="n">
        <v>16113</v>
      </c>
      <c r="AM2704"/>
      <c r="AN2704" t="n">
        <v>19935</v>
      </c>
      <c r="AO2704"/>
      <c r="AP2704"/>
      <c r="AQ2704"/>
      <c r="AR2704"/>
    </row>
    <row r="2705">
      <c r="A2705" t="n">
        <v>212355</v>
      </c>
      <c r="B2705" t="s">
        <v>4282</v>
      </c>
      <c r="C2705" t="s">
        <v>4283</v>
      </c>
      <c r="D2705" t="s">
        <v>4200</v>
      </c>
      <c r="E2705" t="s">
        <v>997</v>
      </c>
      <c r="F2705" t="s">
        <v>199</v>
      </c>
      <c r="G2705" t="s">
        <v>189</v>
      </c>
      <c r="H2705" t="s">
        <v>200</v>
      </c>
      <c r="I2705" t="s">
        <v>186</v>
      </c>
      <c r="J2705" t="s">
        <v>164</v>
      </c>
      <c r="K2705"/>
      <c r="L2705" t="s">
        <v>155</v>
      </c>
      <c r="M2705" t="s">
        <v>155</v>
      </c>
      <c r="N2705" t="n">
        <v>-75.7017</v>
      </c>
      <c r="O2705" t="n">
        <v>41.3757</v>
      </c>
      <c r="P2705" t="n">
        <v>209</v>
      </c>
      <c r="Q2705" t="n">
        <v>209</v>
      </c>
      <c r="R2705" t="n">
        <v>94.7</v>
      </c>
      <c r="S2705" t="n">
        <v>60.3</v>
      </c>
      <c r="T2705" t="n">
        <v>13.4</v>
      </c>
      <c r="U2705" t="n">
        <v>16.3</v>
      </c>
      <c r="V2705" t="n">
        <v>1</v>
      </c>
      <c r="W2705" t="n">
        <v>0</v>
      </c>
      <c r="X2705" t="n">
        <v>80</v>
      </c>
      <c r="Y2705" t="n">
        <v>76</v>
      </c>
      <c r="Z2705" t="n">
        <v>17</v>
      </c>
      <c r="AA2705"/>
      <c r="AB2705"/>
      <c r="AC2705"/>
      <c r="AD2705"/>
      <c r="AE2705"/>
      <c r="AF2705" t="n">
        <v>75</v>
      </c>
      <c r="AG2705" t="n">
        <v>51</v>
      </c>
      <c r="AH2705" t="n">
        <v>53</v>
      </c>
      <c r="AI2705" t="n">
        <v>17004</v>
      </c>
      <c r="AJ2705" t="n">
        <v>15847</v>
      </c>
      <c r="AK2705" t="n">
        <v>15930</v>
      </c>
      <c r="AL2705" t="n">
        <v>17468</v>
      </c>
      <c r="AM2705" t="n">
        <v>21259</v>
      </c>
      <c r="AN2705" t="n">
        <v>21167</v>
      </c>
      <c r="AO2705"/>
      <c r="AP2705"/>
      <c r="AQ2705"/>
      <c r="AR2705"/>
    </row>
    <row r="2706">
      <c r="A2706" t="n">
        <v>212382</v>
      </c>
      <c r="B2706" t="s">
        <v>4284</v>
      </c>
      <c r="C2706" t="s">
        <v>1640</v>
      </c>
      <c r="D2706" t="s">
        <v>4200</v>
      </c>
      <c r="E2706" t="s">
        <v>997</v>
      </c>
      <c r="F2706" t="s">
        <v>199</v>
      </c>
      <c r="G2706" t="s">
        <v>189</v>
      </c>
      <c r="H2706" t="s">
        <v>200</v>
      </c>
      <c r="I2706" t="s">
        <v>186</v>
      </c>
      <c r="J2706" t="s">
        <v>164</v>
      </c>
      <c r="K2706"/>
      <c r="L2706" t="s">
        <v>155</v>
      </c>
      <c r="M2706" t="s">
        <v>155</v>
      </c>
      <c r="N2706" t="n">
        <v>-76.8288</v>
      </c>
      <c r="O2706" t="n">
        <v>40.2936</v>
      </c>
      <c r="P2706" t="n">
        <v>232</v>
      </c>
      <c r="Q2706" t="n">
        <v>232</v>
      </c>
      <c r="R2706" t="n">
        <v>98.3</v>
      </c>
      <c r="S2706" t="n">
        <v>15.5</v>
      </c>
      <c r="T2706" t="n">
        <v>22.4</v>
      </c>
      <c r="U2706" t="n">
        <v>22</v>
      </c>
      <c r="V2706" t="n">
        <v>5.2</v>
      </c>
      <c r="W2706" t="n">
        <v>0</v>
      </c>
      <c r="X2706" t="n">
        <v>80</v>
      </c>
      <c r="Y2706" t="n">
        <v>69</v>
      </c>
      <c r="Z2706" t="n">
        <v>22</v>
      </c>
      <c r="AA2706"/>
      <c r="AB2706"/>
      <c r="AC2706"/>
      <c r="AD2706"/>
      <c r="AE2706"/>
      <c r="AF2706" t="n">
        <v>70</v>
      </c>
      <c r="AG2706" t="n">
        <v>53</v>
      </c>
      <c r="AH2706" t="n">
        <v>55</v>
      </c>
      <c r="AI2706" t="n">
        <v>16120</v>
      </c>
      <c r="AJ2706" t="n">
        <v>16621</v>
      </c>
      <c r="AK2706" t="n">
        <v>17907</v>
      </c>
      <c r="AL2706" t="n">
        <v>18481</v>
      </c>
      <c r="AM2706" t="n">
        <v>19394</v>
      </c>
      <c r="AN2706" t="n">
        <v>20934</v>
      </c>
      <c r="AO2706"/>
      <c r="AP2706"/>
      <c r="AQ2706"/>
      <c r="AR2706"/>
    </row>
    <row r="2707">
      <c r="A2707" t="n">
        <v>212391</v>
      </c>
      <c r="B2707" t="s">
        <v>4285</v>
      </c>
      <c r="C2707" t="s">
        <v>4204</v>
      </c>
      <c r="D2707" t="s">
        <v>4200</v>
      </c>
      <c r="E2707" t="s">
        <v>997</v>
      </c>
      <c r="F2707" t="s">
        <v>199</v>
      </c>
      <c r="G2707" t="s">
        <v>189</v>
      </c>
      <c r="H2707" t="s">
        <v>200</v>
      </c>
      <c r="I2707" t="s">
        <v>186</v>
      </c>
      <c r="J2707" t="s">
        <v>164</v>
      </c>
      <c r="K2707"/>
      <c r="L2707" t="s">
        <v>155</v>
      </c>
      <c r="M2707" t="s">
        <v>155</v>
      </c>
      <c r="N2707" t="n">
        <v>-75.9275</v>
      </c>
      <c r="O2707" t="n">
        <v>40.3702</v>
      </c>
      <c r="P2707" t="n">
        <v>93</v>
      </c>
      <c r="Q2707" t="n">
        <v>93</v>
      </c>
      <c r="R2707" t="n">
        <v>93.5</v>
      </c>
      <c r="S2707" t="n">
        <v>18.3</v>
      </c>
      <c r="T2707" t="n">
        <v>11.8</v>
      </c>
      <c r="U2707" t="n">
        <v>45.2</v>
      </c>
      <c r="V2707" t="n">
        <v>0</v>
      </c>
      <c r="W2707" t="n">
        <v>0</v>
      </c>
      <c r="X2707" t="n">
        <v>82</v>
      </c>
      <c r="Y2707" t="n">
        <v>60</v>
      </c>
      <c r="Z2707" t="n">
        <v>19</v>
      </c>
      <c r="AA2707"/>
      <c r="AB2707"/>
      <c r="AC2707"/>
      <c r="AD2707"/>
      <c r="AE2707"/>
      <c r="AF2707" t="n">
        <v>22</v>
      </c>
      <c r="AG2707" t="n">
        <v>57</v>
      </c>
      <c r="AH2707" t="n">
        <v>57</v>
      </c>
      <c r="AI2707" t="n">
        <v>16887</v>
      </c>
      <c r="AJ2707" t="n">
        <v>17803</v>
      </c>
      <c r="AK2707" t="n">
        <v>19129</v>
      </c>
      <c r="AL2707" t="n">
        <v>17649</v>
      </c>
      <c r="AM2707" t="n">
        <v>22577</v>
      </c>
      <c r="AN2707" t="n">
        <v>22577</v>
      </c>
      <c r="AO2707"/>
      <c r="AP2707"/>
      <c r="AQ2707"/>
      <c r="AR2707"/>
    </row>
    <row r="2708">
      <c r="A2708" t="n">
        <v>212434</v>
      </c>
      <c r="B2708" t="s">
        <v>4286</v>
      </c>
      <c r="C2708" t="s">
        <v>4287</v>
      </c>
      <c r="D2708" t="s">
        <v>4200</v>
      </c>
      <c r="E2708" t="s">
        <v>997</v>
      </c>
      <c r="F2708" t="s">
        <v>279</v>
      </c>
      <c r="G2708" t="s">
        <v>189</v>
      </c>
      <c r="H2708" t="s">
        <v>174</v>
      </c>
      <c r="I2708" t="s">
        <v>186</v>
      </c>
      <c r="J2708" t="s">
        <v>164</v>
      </c>
      <c r="K2708" t="s">
        <v>176</v>
      </c>
      <c r="L2708" t="s">
        <v>155</v>
      </c>
      <c r="M2708" t="s">
        <v>155</v>
      </c>
      <c r="N2708" t="n">
        <v>-80.1009</v>
      </c>
      <c r="O2708" t="n">
        <v>42.0717</v>
      </c>
      <c r="P2708" t="n">
        <v>265</v>
      </c>
      <c r="Q2708" t="n">
        <v>265</v>
      </c>
      <c r="R2708" t="n">
        <v>18.1</v>
      </c>
      <c r="S2708" t="n">
        <v>84.9</v>
      </c>
      <c r="T2708" t="n">
        <v>9.8</v>
      </c>
      <c r="U2708" t="n">
        <v>3</v>
      </c>
      <c r="V2708" t="n">
        <v>2.3</v>
      </c>
      <c r="W2708" t="n">
        <v>0</v>
      </c>
      <c r="X2708" t="n">
        <v>78</v>
      </c>
      <c r="Y2708"/>
      <c r="Z2708" t="n">
        <v>7</v>
      </c>
      <c r="AA2708" t="n">
        <v>82</v>
      </c>
      <c r="AB2708" t="n">
        <v>84.1</v>
      </c>
      <c r="AC2708"/>
      <c r="AD2708"/>
      <c r="AE2708"/>
      <c r="AF2708" t="n">
        <v>36</v>
      </c>
      <c r="AG2708" t="n">
        <v>51</v>
      </c>
      <c r="AH2708" t="n">
        <v>71</v>
      </c>
      <c r="AI2708" t="n">
        <v>18218</v>
      </c>
      <c r="AJ2708" t="n">
        <v>17917</v>
      </c>
      <c r="AK2708" t="n">
        <v>17548</v>
      </c>
      <c r="AL2708" t="n">
        <v>20954</v>
      </c>
      <c r="AM2708" t="n">
        <v>20664</v>
      </c>
      <c r="AN2708" t="n">
        <v>21617</v>
      </c>
      <c r="AO2708" t="n">
        <v>33</v>
      </c>
      <c r="AP2708"/>
      <c r="AQ2708"/>
      <c r="AR2708"/>
    </row>
    <row r="2709">
      <c r="A2709" t="n">
        <v>212577</v>
      </c>
      <c r="B2709" t="s">
        <v>4288</v>
      </c>
      <c r="C2709" t="s">
        <v>458</v>
      </c>
      <c r="D2709" t="s">
        <v>4200</v>
      </c>
      <c r="E2709" t="s">
        <v>997</v>
      </c>
      <c r="F2709" t="s">
        <v>162</v>
      </c>
      <c r="G2709" t="s">
        <v>163</v>
      </c>
      <c r="H2709" t="s">
        <v>150</v>
      </c>
      <c r="I2709" t="s">
        <v>151</v>
      </c>
      <c r="J2709" t="s">
        <v>168</v>
      </c>
      <c r="K2709" t="s">
        <v>179</v>
      </c>
      <c r="L2709" t="s">
        <v>155</v>
      </c>
      <c r="M2709" t="s">
        <v>155</v>
      </c>
      <c r="N2709" t="n">
        <v>-76.319</v>
      </c>
      <c r="O2709" t="n">
        <v>40.048</v>
      </c>
      <c r="P2709" t="n">
        <v>2070</v>
      </c>
      <c r="Q2709" t="n">
        <v>2070</v>
      </c>
      <c r="R2709" t="n">
        <v>53.5</v>
      </c>
      <c r="S2709" t="n">
        <v>56.4</v>
      </c>
      <c r="T2709" t="n">
        <v>5.6</v>
      </c>
      <c r="U2709" t="n">
        <v>10.5</v>
      </c>
      <c r="V2709" t="n">
        <v>4.4</v>
      </c>
      <c r="W2709" t="n">
        <v>18.9</v>
      </c>
      <c r="X2709" t="n">
        <v>85</v>
      </c>
      <c r="Y2709"/>
      <c r="Z2709" t="n">
        <v>9</v>
      </c>
      <c r="AA2709" t="n">
        <v>644</v>
      </c>
      <c r="AB2709" t="n">
        <v>86</v>
      </c>
      <c r="AC2709" t="n">
        <v>644</v>
      </c>
      <c r="AD2709" t="n">
        <v>86</v>
      </c>
      <c r="AE2709" t="n">
        <v>80.3</v>
      </c>
      <c r="AF2709" t="n">
        <v>487</v>
      </c>
      <c r="AG2709" t="n">
        <v>17</v>
      </c>
      <c r="AH2709" t="n">
        <v>63</v>
      </c>
      <c r="AI2709" t="n">
        <v>37475</v>
      </c>
      <c r="AJ2709" t="n">
        <v>13331</v>
      </c>
      <c r="AK2709" t="n">
        <v>18539</v>
      </c>
      <c r="AL2709" t="n">
        <v>26954</v>
      </c>
      <c r="AM2709" t="n">
        <v>28353</v>
      </c>
      <c r="AN2709" t="n">
        <v>48713</v>
      </c>
      <c r="AO2709"/>
      <c r="AP2709" t="n">
        <v>524</v>
      </c>
      <c r="AQ2709"/>
      <c r="AR2709"/>
    </row>
    <row r="2710">
      <c r="A2710" t="n">
        <v>212601</v>
      </c>
      <c r="B2710" t="s">
        <v>4289</v>
      </c>
      <c r="C2710" t="s">
        <v>4287</v>
      </c>
      <c r="D2710" t="s">
        <v>4200</v>
      </c>
      <c r="E2710" t="s">
        <v>997</v>
      </c>
      <c r="F2710" t="s">
        <v>162</v>
      </c>
      <c r="G2710" t="s">
        <v>163</v>
      </c>
      <c r="H2710" t="s">
        <v>150</v>
      </c>
      <c r="I2710" t="s">
        <v>151</v>
      </c>
      <c r="J2710" t="s">
        <v>168</v>
      </c>
      <c r="K2710" t="s">
        <v>159</v>
      </c>
      <c r="L2710" t="s">
        <v>155</v>
      </c>
      <c r="M2710" t="s">
        <v>155</v>
      </c>
      <c r="N2710" t="n">
        <v>-80.0872</v>
      </c>
      <c r="O2710" t="n">
        <v>42.1284</v>
      </c>
      <c r="P2710" t="n">
        <v>5358</v>
      </c>
      <c r="Q2710" t="n">
        <v>3371</v>
      </c>
      <c r="R2710" t="n">
        <v>58</v>
      </c>
      <c r="S2710" t="n">
        <v>66.2</v>
      </c>
      <c r="T2710" t="n">
        <v>5.6</v>
      </c>
      <c r="U2710" t="n">
        <v>4.5</v>
      </c>
      <c r="V2710" t="n">
        <v>2.8</v>
      </c>
      <c r="W2710" t="n">
        <v>13.3</v>
      </c>
      <c r="X2710" t="n">
        <v>76</v>
      </c>
      <c r="Y2710" t="n">
        <v>0</v>
      </c>
      <c r="Z2710" t="n">
        <v>13</v>
      </c>
      <c r="AA2710" t="n">
        <v>637</v>
      </c>
      <c r="AB2710" t="n">
        <v>69.5</v>
      </c>
      <c r="AC2710" t="n">
        <v>611</v>
      </c>
      <c r="AD2710" t="n">
        <v>70.7</v>
      </c>
      <c r="AE2710" t="n">
        <v>56.1</v>
      </c>
      <c r="AF2710" t="n">
        <v>639</v>
      </c>
      <c r="AG2710" t="n">
        <v>22</v>
      </c>
      <c r="AH2710" t="n">
        <v>77</v>
      </c>
      <c r="AI2710" t="n">
        <v>23942</v>
      </c>
      <c r="AJ2710" t="n">
        <v>16808</v>
      </c>
      <c r="AK2710" t="n">
        <v>17863</v>
      </c>
      <c r="AL2710" t="n">
        <v>21199</v>
      </c>
      <c r="AM2710" t="n">
        <v>25316</v>
      </c>
      <c r="AN2710" t="n">
        <v>25859</v>
      </c>
      <c r="AO2710" t="n">
        <v>9</v>
      </c>
      <c r="AP2710" t="n">
        <v>588</v>
      </c>
      <c r="AQ2710" t="n">
        <v>581</v>
      </c>
      <c r="AR2710" t="n">
        <v>136</v>
      </c>
    </row>
    <row r="2711">
      <c r="A2711" t="n">
        <v>212656</v>
      </c>
      <c r="B2711" t="s">
        <v>4290</v>
      </c>
      <c r="C2711" t="s">
        <v>4291</v>
      </c>
      <c r="D2711" t="s">
        <v>4200</v>
      </c>
      <c r="E2711" t="s">
        <v>997</v>
      </c>
      <c r="F2711" t="s">
        <v>162</v>
      </c>
      <c r="G2711" t="s">
        <v>163</v>
      </c>
      <c r="H2711" t="s">
        <v>150</v>
      </c>
      <c r="I2711" t="s">
        <v>186</v>
      </c>
      <c r="J2711" t="s">
        <v>168</v>
      </c>
      <c r="K2711" t="s">
        <v>153</v>
      </c>
      <c r="L2711" t="s">
        <v>155</v>
      </c>
      <c r="M2711" t="s">
        <v>155</v>
      </c>
      <c r="N2711" t="n">
        <v>-80.3218</v>
      </c>
      <c r="O2711" t="n">
        <v>40.7725</v>
      </c>
      <c r="P2711" t="n">
        <v>1344</v>
      </c>
      <c r="Q2711" t="n">
        <v>1202</v>
      </c>
      <c r="R2711" t="n">
        <v>46.7</v>
      </c>
      <c r="S2711" t="n">
        <v>79.5</v>
      </c>
      <c r="T2711" t="n">
        <v>6</v>
      </c>
      <c r="U2711" t="n">
        <v>3.5</v>
      </c>
      <c r="V2711" t="n">
        <v>1.7</v>
      </c>
      <c r="W2711" t="n">
        <v>2.4</v>
      </c>
      <c r="X2711" t="n">
        <v>81</v>
      </c>
      <c r="Y2711"/>
      <c r="Z2711" t="n">
        <v>12</v>
      </c>
      <c r="AA2711" t="n">
        <v>301</v>
      </c>
      <c r="AB2711" t="n">
        <v>61.5</v>
      </c>
      <c r="AC2711" t="n">
        <v>300</v>
      </c>
      <c r="AD2711" t="n">
        <v>61</v>
      </c>
      <c r="AE2711" t="n">
        <v>52</v>
      </c>
      <c r="AF2711" t="n">
        <v>274</v>
      </c>
      <c r="AG2711" t="n">
        <v>32</v>
      </c>
      <c r="AH2711" t="n">
        <v>75</v>
      </c>
      <c r="AI2711" t="n">
        <v>22145</v>
      </c>
      <c r="AJ2711" t="n">
        <v>18950</v>
      </c>
      <c r="AK2711" t="n">
        <v>15576</v>
      </c>
      <c r="AL2711" t="n">
        <v>17479</v>
      </c>
      <c r="AM2711" t="n">
        <v>21045</v>
      </c>
      <c r="AN2711" t="n">
        <v>24652</v>
      </c>
      <c r="AO2711" t="n">
        <v>1</v>
      </c>
      <c r="AP2711" t="n">
        <v>274</v>
      </c>
      <c r="AQ2711" t="n">
        <v>52</v>
      </c>
      <c r="AR2711"/>
    </row>
    <row r="2712">
      <c r="A2712" t="n">
        <v>212674</v>
      </c>
      <c r="B2712" t="s">
        <v>4292</v>
      </c>
      <c r="C2712" t="s">
        <v>4293</v>
      </c>
      <c r="D2712" t="s">
        <v>4200</v>
      </c>
      <c r="E2712" t="s">
        <v>997</v>
      </c>
      <c r="F2712" t="s">
        <v>162</v>
      </c>
      <c r="G2712" t="s">
        <v>163</v>
      </c>
      <c r="H2712" t="s">
        <v>150</v>
      </c>
      <c r="I2712" t="s">
        <v>175</v>
      </c>
      <c r="J2712" t="s">
        <v>168</v>
      </c>
      <c r="K2712" t="s">
        <v>179</v>
      </c>
      <c r="L2712" t="s">
        <v>155</v>
      </c>
      <c r="M2712" t="s">
        <v>155</v>
      </c>
      <c r="N2712" t="n">
        <v>-77.2368</v>
      </c>
      <c r="O2712" t="n">
        <v>39.8366</v>
      </c>
      <c r="P2712" t="n">
        <v>3174</v>
      </c>
      <c r="Q2712" t="n">
        <v>2394</v>
      </c>
      <c r="R2712" t="n">
        <v>51.9</v>
      </c>
      <c r="S2712" t="n">
        <v>67.3</v>
      </c>
      <c r="T2712" t="n">
        <v>4.6</v>
      </c>
      <c r="U2712" t="n">
        <v>11.2</v>
      </c>
      <c r="V2712" t="n">
        <v>3</v>
      </c>
      <c r="W2712" t="n">
        <v>8</v>
      </c>
      <c r="X2712" t="n">
        <v>90</v>
      </c>
      <c r="Y2712"/>
      <c r="Z2712" t="n">
        <v>10</v>
      </c>
      <c r="AA2712" t="n">
        <v>718</v>
      </c>
      <c r="AB2712" t="n">
        <v>82.7</v>
      </c>
      <c r="AC2712" t="n">
        <v>718</v>
      </c>
      <c r="AD2712" t="n">
        <v>82.7</v>
      </c>
      <c r="AE2712" t="n">
        <v>74.4</v>
      </c>
      <c r="AF2712" t="n">
        <v>644</v>
      </c>
      <c r="AG2712" t="n">
        <v>21</v>
      </c>
      <c r="AH2712" t="n">
        <v>94</v>
      </c>
      <c r="AI2712" t="n">
        <v>35729</v>
      </c>
      <c r="AJ2712" t="n">
        <v>14666</v>
      </c>
      <c r="AK2712" t="n">
        <v>15191</v>
      </c>
      <c r="AL2712" t="n">
        <v>22407</v>
      </c>
      <c r="AM2712" t="n">
        <v>27423</v>
      </c>
      <c r="AN2712" t="n">
        <v>42579</v>
      </c>
      <c r="AO2712"/>
      <c r="AP2712" t="n">
        <v>573</v>
      </c>
      <c r="AQ2712" t="n">
        <v>75</v>
      </c>
      <c r="AR2712"/>
    </row>
    <row r="2713">
      <c r="A2713" t="n">
        <v>212753</v>
      </c>
      <c r="B2713" t="s">
        <v>4294</v>
      </c>
      <c r="C2713" t="s">
        <v>4202</v>
      </c>
      <c r="D2713" t="s">
        <v>4200</v>
      </c>
      <c r="E2713" t="s">
        <v>997</v>
      </c>
      <c r="F2713" t="s">
        <v>199</v>
      </c>
      <c r="G2713" t="s">
        <v>189</v>
      </c>
      <c r="H2713" t="s">
        <v>200</v>
      </c>
      <c r="I2713" t="s">
        <v>151</v>
      </c>
      <c r="J2713" t="s">
        <v>164</v>
      </c>
      <c r="K2713"/>
      <c r="L2713" t="s">
        <v>155</v>
      </c>
      <c r="M2713" t="s">
        <v>155</v>
      </c>
      <c r="N2713" t="n">
        <v>-74.9711</v>
      </c>
      <c r="O2713" t="n">
        <v>40.085</v>
      </c>
      <c r="P2713" t="n">
        <v>130</v>
      </c>
      <c r="Q2713" t="n">
        <v>130</v>
      </c>
      <c r="R2713" t="n">
        <v>97.7</v>
      </c>
      <c r="S2713" t="n">
        <v>15.4</v>
      </c>
      <c r="T2713" t="n">
        <v>37.7</v>
      </c>
      <c r="U2713" t="n">
        <v>25.4</v>
      </c>
      <c r="V2713" t="n">
        <v>0</v>
      </c>
      <c r="W2713" t="n">
        <v>0</v>
      </c>
      <c r="X2713" t="n">
        <v>79</v>
      </c>
      <c r="Y2713" t="n">
        <v>58</v>
      </c>
      <c r="Z2713" t="n">
        <v>18</v>
      </c>
      <c r="AA2713"/>
      <c r="AB2713"/>
      <c r="AC2713"/>
      <c r="AD2713"/>
      <c r="AE2713"/>
      <c r="AF2713" t="n">
        <v>65</v>
      </c>
      <c r="AG2713" t="n">
        <v>46</v>
      </c>
      <c r="AH2713" t="n">
        <v>46</v>
      </c>
      <c r="AI2713" t="n">
        <v>16885</v>
      </c>
      <c r="AJ2713" t="n">
        <v>17321</v>
      </c>
      <c r="AK2713" t="n">
        <v>15563</v>
      </c>
      <c r="AL2713" t="n">
        <v>15488</v>
      </c>
      <c r="AM2713" t="n">
        <v>22783</v>
      </c>
      <c r="AN2713" t="n">
        <v>22783</v>
      </c>
      <c r="AO2713"/>
      <c r="AP2713"/>
      <c r="AQ2713"/>
      <c r="AR2713"/>
    </row>
    <row r="2714">
      <c r="A2714" t="n">
        <v>212771</v>
      </c>
      <c r="B2714" t="s">
        <v>4295</v>
      </c>
      <c r="C2714" t="s">
        <v>1571</v>
      </c>
      <c r="D2714" t="s">
        <v>4200</v>
      </c>
      <c r="E2714" t="s">
        <v>997</v>
      </c>
      <c r="F2714" t="s">
        <v>162</v>
      </c>
      <c r="G2714" t="s">
        <v>163</v>
      </c>
      <c r="H2714" t="s">
        <v>150</v>
      </c>
      <c r="I2714" t="s">
        <v>186</v>
      </c>
      <c r="J2714" t="s">
        <v>164</v>
      </c>
      <c r="K2714" t="s">
        <v>153</v>
      </c>
      <c r="L2714" t="s">
        <v>155</v>
      </c>
      <c r="M2714" t="s">
        <v>155</v>
      </c>
      <c r="N2714" t="n">
        <v>-75.1339</v>
      </c>
      <c r="O2714" t="n">
        <v>40.0672</v>
      </c>
      <c r="P2714" t="n">
        <v>614</v>
      </c>
      <c r="Q2714" t="n">
        <v>235</v>
      </c>
      <c r="R2714" t="n">
        <v>95.7</v>
      </c>
      <c r="S2714" t="n">
        <v>71.5</v>
      </c>
      <c r="T2714" t="n">
        <v>1.3</v>
      </c>
      <c r="U2714" t="n">
        <v>0.4</v>
      </c>
      <c r="V2714" t="n">
        <v>0.9</v>
      </c>
      <c r="W2714" t="n">
        <v>0.9</v>
      </c>
      <c r="X2714"/>
      <c r="Y2714"/>
      <c r="Z2714" t="n">
        <v>12</v>
      </c>
      <c r="AA2714"/>
      <c r="AB2714"/>
      <c r="AC2714"/>
      <c r="AD2714"/>
      <c r="AE2714"/>
      <c r="AF2714" t="n">
        <v>0</v>
      </c>
      <c r="AG2714" t="n">
        <v>1</v>
      </c>
      <c r="AH2714" t="n">
        <v>1</v>
      </c>
      <c r="AI2714"/>
      <c r="AJ2714"/>
      <c r="AK2714"/>
      <c r="AL2714"/>
      <c r="AM2714"/>
      <c r="AN2714"/>
      <c r="AO2714"/>
      <c r="AP2714" t="n">
        <v>56</v>
      </c>
      <c r="AQ2714" t="n">
        <v>81</v>
      </c>
      <c r="AR2714" t="n">
        <v>6</v>
      </c>
    </row>
    <row r="2715">
      <c r="A2715" t="n">
        <v>212805</v>
      </c>
      <c r="B2715" t="s">
        <v>4296</v>
      </c>
      <c r="C2715" t="s">
        <v>4297</v>
      </c>
      <c r="D2715" t="s">
        <v>4200</v>
      </c>
      <c r="E2715" t="s">
        <v>997</v>
      </c>
      <c r="F2715" t="s">
        <v>162</v>
      </c>
      <c r="G2715" t="s">
        <v>163</v>
      </c>
      <c r="H2715" t="s">
        <v>150</v>
      </c>
      <c r="I2715" t="s">
        <v>175</v>
      </c>
      <c r="J2715" t="s">
        <v>168</v>
      </c>
      <c r="K2715" t="s">
        <v>179</v>
      </c>
      <c r="L2715" t="s">
        <v>155</v>
      </c>
      <c r="M2715" t="s">
        <v>155</v>
      </c>
      <c r="N2715" t="n">
        <v>-80.0815</v>
      </c>
      <c r="O2715" t="n">
        <v>41.1558</v>
      </c>
      <c r="P2715" t="n">
        <v>2458</v>
      </c>
      <c r="Q2715" t="n">
        <v>2426</v>
      </c>
      <c r="R2715" t="n">
        <v>48.8</v>
      </c>
      <c r="S2715" t="n">
        <v>90.9</v>
      </c>
      <c r="T2715" t="n">
        <v>0.5</v>
      </c>
      <c r="U2715" t="n">
        <v>0.7</v>
      </c>
      <c r="V2715" t="n">
        <v>2.1</v>
      </c>
      <c r="W2715" t="n">
        <v>1</v>
      </c>
      <c r="X2715" t="n">
        <v>88</v>
      </c>
      <c r="Y2715"/>
      <c r="Z2715" t="n">
        <v>13</v>
      </c>
      <c r="AA2715" t="n">
        <v>636</v>
      </c>
      <c r="AB2715" t="n">
        <v>79.7</v>
      </c>
      <c r="AC2715" t="n">
        <v>636</v>
      </c>
      <c r="AD2715" t="n">
        <v>79.7</v>
      </c>
      <c r="AE2715" t="n">
        <v>75.2</v>
      </c>
      <c r="AF2715" t="n">
        <v>609</v>
      </c>
      <c r="AG2715" t="n">
        <v>0</v>
      </c>
      <c r="AH2715" t="n">
        <v>65</v>
      </c>
      <c r="AI2715" t="n">
        <v>24184</v>
      </c>
      <c r="AJ2715"/>
      <c r="AK2715"/>
      <c r="AL2715"/>
      <c r="AM2715"/>
      <c r="AN2715"/>
      <c r="AO2715"/>
      <c r="AP2715" t="n">
        <v>427</v>
      </c>
      <c r="AQ2715" t="n">
        <v>8</v>
      </c>
      <c r="AR2715"/>
    </row>
    <row r="2716">
      <c r="A2716" t="n">
        <v>212832</v>
      </c>
      <c r="B2716" t="s">
        <v>4298</v>
      </c>
      <c r="C2716" t="s">
        <v>4299</v>
      </c>
      <c r="D2716" t="s">
        <v>4200</v>
      </c>
      <c r="E2716" t="s">
        <v>997</v>
      </c>
      <c r="F2716" t="s">
        <v>162</v>
      </c>
      <c r="G2716" t="s">
        <v>163</v>
      </c>
      <c r="H2716" t="s">
        <v>150</v>
      </c>
      <c r="I2716" t="s">
        <v>186</v>
      </c>
      <c r="J2716" t="s">
        <v>168</v>
      </c>
      <c r="K2716" t="s">
        <v>159</v>
      </c>
      <c r="L2716" t="s">
        <v>155</v>
      </c>
      <c r="M2716" t="s">
        <v>155</v>
      </c>
      <c r="N2716" t="n">
        <v>-75.2372</v>
      </c>
      <c r="O2716" t="n">
        <v>40.1977</v>
      </c>
      <c r="P2716" t="n">
        <v>2433</v>
      </c>
      <c r="Q2716" t="n">
        <v>1590</v>
      </c>
      <c r="R2716" t="n">
        <v>70.9</v>
      </c>
      <c r="S2716" t="n">
        <v>54.2</v>
      </c>
      <c r="T2716" t="n">
        <v>15.6</v>
      </c>
      <c r="U2716" t="n">
        <v>6.2</v>
      </c>
      <c r="V2716" t="n">
        <v>5.8</v>
      </c>
      <c r="W2716" t="n">
        <v>0</v>
      </c>
      <c r="X2716" t="n">
        <v>78</v>
      </c>
      <c r="Y2716"/>
      <c r="Z2716" t="n">
        <v>9</v>
      </c>
      <c r="AA2716" t="n">
        <v>265</v>
      </c>
      <c r="AB2716" t="n">
        <v>58.5</v>
      </c>
      <c r="AC2716" t="n">
        <v>173</v>
      </c>
      <c r="AD2716" t="n">
        <v>66.5</v>
      </c>
      <c r="AE2716" t="n">
        <v>51.4</v>
      </c>
      <c r="AF2716" t="n">
        <v>143</v>
      </c>
      <c r="AG2716" t="n">
        <v>30</v>
      </c>
      <c r="AH2716" t="n">
        <v>76</v>
      </c>
      <c r="AI2716" t="n">
        <v>26733</v>
      </c>
      <c r="AJ2716" t="n">
        <v>20013</v>
      </c>
      <c r="AK2716" t="n">
        <v>20879</v>
      </c>
      <c r="AL2716" t="n">
        <v>25170</v>
      </c>
      <c r="AM2716" t="n">
        <v>32454</v>
      </c>
      <c r="AN2716" t="n">
        <v>30701</v>
      </c>
      <c r="AO2716" t="n">
        <v>6</v>
      </c>
      <c r="AP2716" t="n">
        <v>415</v>
      </c>
      <c r="AQ2716" t="n">
        <v>175</v>
      </c>
      <c r="AR2716" t="n">
        <v>60</v>
      </c>
    </row>
    <row r="2717">
      <c r="A2717" t="n">
        <v>212869</v>
      </c>
      <c r="B2717" t="s">
        <v>4300</v>
      </c>
      <c r="C2717" t="s">
        <v>4232</v>
      </c>
      <c r="D2717" t="s">
        <v>4200</v>
      </c>
      <c r="E2717" t="s">
        <v>997</v>
      </c>
      <c r="F2717" t="s">
        <v>368</v>
      </c>
      <c r="G2717" t="s">
        <v>163</v>
      </c>
      <c r="H2717" t="s">
        <v>174</v>
      </c>
      <c r="I2717" t="s">
        <v>186</v>
      </c>
      <c r="J2717" t="s">
        <v>164</v>
      </c>
      <c r="K2717" t="s">
        <v>176</v>
      </c>
      <c r="L2717" t="s">
        <v>155</v>
      </c>
      <c r="M2717" t="s">
        <v>155</v>
      </c>
      <c r="N2717" t="n">
        <v>-75.3148</v>
      </c>
      <c r="O2717" t="n">
        <v>40.0226</v>
      </c>
      <c r="P2717" t="n">
        <v>1145</v>
      </c>
      <c r="Q2717" t="n">
        <v>1145</v>
      </c>
      <c r="R2717" t="n">
        <v>82.4</v>
      </c>
      <c r="S2717" t="n">
        <v>27.3</v>
      </c>
      <c r="T2717" t="n">
        <v>41.6</v>
      </c>
      <c r="U2717" t="n">
        <v>12.4</v>
      </c>
      <c r="V2717" t="n">
        <v>2.1</v>
      </c>
      <c r="W2717" t="n">
        <v>10.5</v>
      </c>
      <c r="X2717" t="n">
        <v>59</v>
      </c>
      <c r="Y2717" t="n">
        <v>26</v>
      </c>
      <c r="Z2717" t="n">
        <v>7</v>
      </c>
      <c r="AA2717" t="n">
        <v>147</v>
      </c>
      <c r="AB2717" t="n">
        <v>38.8</v>
      </c>
      <c r="AC2717"/>
      <c r="AD2717"/>
      <c r="AE2717"/>
      <c r="AF2717" t="n">
        <v>164</v>
      </c>
      <c r="AG2717" t="n">
        <v>53</v>
      </c>
      <c r="AH2717" t="n">
        <v>82</v>
      </c>
      <c r="AI2717" t="n">
        <v>22246</v>
      </c>
      <c r="AJ2717" t="n">
        <v>22536</v>
      </c>
      <c r="AK2717" t="n">
        <v>20220</v>
      </c>
      <c r="AL2717" t="n">
        <v>27269</v>
      </c>
      <c r="AM2717" t="n">
        <v>31503</v>
      </c>
      <c r="AN2717" t="n">
        <v>34692</v>
      </c>
      <c r="AO2717" t="n">
        <v>299</v>
      </c>
      <c r="AP2717"/>
      <c r="AQ2717"/>
      <c r="AR2717"/>
    </row>
    <row r="2718">
      <c r="A2718" t="n">
        <v>212878</v>
      </c>
      <c r="B2718" t="s">
        <v>4301</v>
      </c>
      <c r="C2718" t="s">
        <v>1640</v>
      </c>
      <c r="D2718" t="s">
        <v>4200</v>
      </c>
      <c r="E2718" t="s">
        <v>997</v>
      </c>
      <c r="F2718" t="s">
        <v>173</v>
      </c>
      <c r="G2718" t="s">
        <v>149</v>
      </c>
      <c r="H2718" t="s">
        <v>174</v>
      </c>
      <c r="I2718" t="s">
        <v>151</v>
      </c>
      <c r="J2718" t="s">
        <v>238</v>
      </c>
      <c r="K2718" t="s">
        <v>176</v>
      </c>
      <c r="L2718" t="s">
        <v>155</v>
      </c>
      <c r="M2718" t="s">
        <v>155</v>
      </c>
      <c r="N2718" t="n">
        <v>-76.8864</v>
      </c>
      <c r="O2718" t="n">
        <v>40.2968</v>
      </c>
      <c r="P2718" t="n">
        <v>18971</v>
      </c>
      <c r="Q2718" t="n">
        <v>18971</v>
      </c>
      <c r="R2718" t="n">
        <v>65.7</v>
      </c>
      <c r="S2718" t="n">
        <v>63.9</v>
      </c>
      <c r="T2718" t="n">
        <v>10</v>
      </c>
      <c r="U2718" t="n">
        <v>12.1</v>
      </c>
      <c r="V2718" t="n">
        <v>5.3</v>
      </c>
      <c r="W2718" t="n">
        <v>1.9</v>
      </c>
      <c r="X2718" t="n">
        <v>59</v>
      </c>
      <c r="Y2718" t="n">
        <v>41</v>
      </c>
      <c r="Z2718" t="n">
        <v>13</v>
      </c>
      <c r="AA2718" t="n">
        <v>886</v>
      </c>
      <c r="AB2718" t="n">
        <v>20.5</v>
      </c>
      <c r="AC2718"/>
      <c r="AD2718"/>
      <c r="AE2718"/>
      <c r="AF2718" t="n">
        <v>823</v>
      </c>
      <c r="AG2718" t="n">
        <v>33</v>
      </c>
      <c r="AH2718" t="n">
        <v>38</v>
      </c>
      <c r="AI2718" t="n">
        <v>9904</v>
      </c>
      <c r="AJ2718" t="n">
        <v>10289</v>
      </c>
      <c r="AK2718" t="n">
        <v>10375</v>
      </c>
      <c r="AL2718" t="n">
        <v>12528</v>
      </c>
      <c r="AM2718" t="n">
        <v>16143</v>
      </c>
      <c r="AN2718" t="n">
        <v>16636</v>
      </c>
      <c r="AO2718" t="n">
        <v>1692</v>
      </c>
      <c r="AP2718"/>
      <c r="AQ2718"/>
      <c r="AR2718"/>
    </row>
    <row r="2719">
      <c r="A2719" t="n">
        <v>212911</v>
      </c>
      <c r="B2719" t="s">
        <v>4302</v>
      </c>
      <c r="C2719" t="s">
        <v>4303</v>
      </c>
      <c r="D2719" t="s">
        <v>4200</v>
      </c>
      <c r="E2719" t="s">
        <v>997</v>
      </c>
      <c r="F2719" t="s">
        <v>162</v>
      </c>
      <c r="G2719" t="s">
        <v>163</v>
      </c>
      <c r="H2719" t="s">
        <v>150</v>
      </c>
      <c r="I2719" t="s">
        <v>186</v>
      </c>
      <c r="J2719" t="s">
        <v>168</v>
      </c>
      <c r="K2719" t="s">
        <v>179</v>
      </c>
      <c r="L2719" t="s">
        <v>155</v>
      </c>
      <c r="M2719" t="s">
        <v>155</v>
      </c>
      <c r="N2719" t="n">
        <v>-75.3052</v>
      </c>
      <c r="O2719" t="n">
        <v>40.0075</v>
      </c>
      <c r="P2719" t="n">
        <v>1482</v>
      </c>
      <c r="Q2719" t="n">
        <v>1482</v>
      </c>
      <c r="R2719" t="n">
        <v>55</v>
      </c>
      <c r="S2719" t="n">
        <v>49.9</v>
      </c>
      <c r="T2719" t="n">
        <v>5.1</v>
      </c>
      <c r="U2719" t="n">
        <v>12.6</v>
      </c>
      <c r="V2719" t="n">
        <v>12.1</v>
      </c>
      <c r="W2719" t="n">
        <v>10.9</v>
      </c>
      <c r="X2719" t="n">
        <v>94</v>
      </c>
      <c r="Y2719"/>
      <c r="Z2719" t="n">
        <v>8</v>
      </c>
      <c r="AA2719" t="n">
        <v>349</v>
      </c>
      <c r="AB2719" t="n">
        <v>89.4</v>
      </c>
      <c r="AC2719" t="n">
        <v>349</v>
      </c>
      <c r="AD2719" t="n">
        <v>89.4</v>
      </c>
      <c r="AE2719" t="n">
        <v>81.9</v>
      </c>
      <c r="AF2719" t="n">
        <v>362</v>
      </c>
      <c r="AG2719" t="n">
        <v>14</v>
      </c>
      <c r="AH2719" t="n">
        <v>43</v>
      </c>
      <c r="AI2719" t="n">
        <v>22828</v>
      </c>
      <c r="AJ2719" t="n">
        <v>3600</v>
      </c>
      <c r="AK2719" t="n">
        <v>3619</v>
      </c>
      <c r="AL2719" t="n">
        <v>15500</v>
      </c>
      <c r="AM2719" t="n">
        <v>19041</v>
      </c>
      <c r="AN2719" t="n">
        <v>44137</v>
      </c>
      <c r="AO2719"/>
      <c r="AP2719" t="n">
        <v>348</v>
      </c>
      <c r="AQ2719"/>
      <c r="AR2719"/>
    </row>
    <row r="2720">
      <c r="A2720" t="n">
        <v>212975</v>
      </c>
      <c r="B2720" t="s">
        <v>4304</v>
      </c>
      <c r="C2720" t="s">
        <v>3332</v>
      </c>
      <c r="D2720" t="s">
        <v>4200</v>
      </c>
      <c r="E2720" t="s">
        <v>997</v>
      </c>
      <c r="F2720" t="s">
        <v>368</v>
      </c>
      <c r="G2720" t="s">
        <v>163</v>
      </c>
      <c r="H2720" t="s">
        <v>174</v>
      </c>
      <c r="I2720" t="s">
        <v>186</v>
      </c>
      <c r="J2720" t="s">
        <v>164</v>
      </c>
      <c r="K2720" t="s">
        <v>176</v>
      </c>
      <c r="L2720" t="s">
        <v>155</v>
      </c>
      <c r="M2720" t="s">
        <v>155</v>
      </c>
      <c r="N2720" t="n">
        <v>-78.947</v>
      </c>
      <c r="O2720" t="n">
        <v>40.3017</v>
      </c>
      <c r="P2720" t="n">
        <v>213</v>
      </c>
      <c r="Q2720" t="n">
        <v>213</v>
      </c>
      <c r="R2720" t="n">
        <v>23.9</v>
      </c>
      <c r="S2720" t="n">
        <v>69</v>
      </c>
      <c r="T2720" t="n">
        <v>14.1</v>
      </c>
      <c r="U2720" t="n">
        <v>1.9</v>
      </c>
      <c r="V2720" t="n">
        <v>0.5</v>
      </c>
      <c r="W2720" t="n">
        <v>0</v>
      </c>
      <c r="X2720" t="n">
        <v>74</v>
      </c>
      <c r="Y2720"/>
      <c r="Z2720" t="n">
        <v>6</v>
      </c>
      <c r="AA2720" t="n">
        <v>39</v>
      </c>
      <c r="AB2720" t="n">
        <v>74.4</v>
      </c>
      <c r="AC2720"/>
      <c r="AD2720"/>
      <c r="AE2720"/>
      <c r="AF2720" t="n">
        <v>39</v>
      </c>
      <c r="AG2720" t="n">
        <v>47</v>
      </c>
      <c r="AH2720" t="n">
        <v>48</v>
      </c>
      <c r="AI2720" t="n">
        <v>12882</v>
      </c>
      <c r="AJ2720" t="n">
        <v>12117</v>
      </c>
      <c r="AK2720" t="n">
        <v>12664</v>
      </c>
      <c r="AL2720" t="n">
        <v>18170</v>
      </c>
      <c r="AM2720" t="n">
        <v>14421</v>
      </c>
      <c r="AN2720"/>
      <c r="AO2720" t="n">
        <v>20</v>
      </c>
      <c r="AP2720"/>
      <c r="AQ2720"/>
      <c r="AR2720"/>
    </row>
    <row r="2721">
      <c r="A2721" t="n">
        <v>212984</v>
      </c>
      <c r="B2721" t="s">
        <v>4305</v>
      </c>
      <c r="C2721" t="s">
        <v>4202</v>
      </c>
      <c r="D2721" t="s">
        <v>4200</v>
      </c>
      <c r="E2721" t="s">
        <v>997</v>
      </c>
      <c r="F2721" t="s">
        <v>162</v>
      </c>
      <c r="G2721" t="s">
        <v>163</v>
      </c>
      <c r="H2721" t="s">
        <v>150</v>
      </c>
      <c r="I2721" t="s">
        <v>151</v>
      </c>
      <c r="J2721" t="s">
        <v>168</v>
      </c>
      <c r="K2721" t="s">
        <v>153</v>
      </c>
      <c r="L2721" t="s">
        <v>155</v>
      </c>
      <c r="M2721" t="s">
        <v>155</v>
      </c>
      <c r="N2721" t="n">
        <v>-74.9865</v>
      </c>
      <c r="O2721" t="n">
        <v>40.0606</v>
      </c>
      <c r="P2721" t="n">
        <v>3437</v>
      </c>
      <c r="Q2721" t="n">
        <v>2342</v>
      </c>
      <c r="R2721" t="n">
        <v>75.4</v>
      </c>
      <c r="S2721" t="n">
        <v>56.2</v>
      </c>
      <c r="T2721" t="n">
        <v>15.8</v>
      </c>
      <c r="U2721" t="n">
        <v>12.1</v>
      </c>
      <c r="V2721" t="n">
        <v>7.3</v>
      </c>
      <c r="W2721" t="n">
        <v>0.9</v>
      </c>
      <c r="X2721" t="n">
        <v>83</v>
      </c>
      <c r="Y2721" t="n">
        <v>0</v>
      </c>
      <c r="Z2721" t="n">
        <v>11</v>
      </c>
      <c r="AA2721" t="n">
        <v>356</v>
      </c>
      <c r="AB2721" t="n">
        <v>60.4</v>
      </c>
      <c r="AC2721" t="n">
        <v>353</v>
      </c>
      <c r="AD2721" t="n">
        <v>58.4</v>
      </c>
      <c r="AE2721" t="n">
        <v>39.4</v>
      </c>
      <c r="AF2721" t="n">
        <v>338</v>
      </c>
      <c r="AG2721" t="n">
        <v>40</v>
      </c>
      <c r="AH2721" t="n">
        <v>90</v>
      </c>
      <c r="AI2721" t="n">
        <v>13016</v>
      </c>
      <c r="AJ2721" t="n">
        <v>8401</v>
      </c>
      <c r="AK2721" t="n">
        <v>8473</v>
      </c>
      <c r="AL2721" t="n">
        <v>11559</v>
      </c>
      <c r="AM2721" t="n">
        <v>15149</v>
      </c>
      <c r="AN2721" t="n">
        <v>17231</v>
      </c>
      <c r="AO2721" t="n">
        <v>17</v>
      </c>
      <c r="AP2721" t="n">
        <v>518</v>
      </c>
      <c r="AQ2721" t="n">
        <v>265</v>
      </c>
      <c r="AR2721" t="n">
        <v>16</v>
      </c>
    </row>
    <row r="2722">
      <c r="A2722" t="n">
        <v>213011</v>
      </c>
      <c r="B2722" t="s">
        <v>4306</v>
      </c>
      <c r="C2722" t="s">
        <v>4307</v>
      </c>
      <c r="D2722" t="s">
        <v>4200</v>
      </c>
      <c r="E2722" t="s">
        <v>997</v>
      </c>
      <c r="F2722" t="s">
        <v>162</v>
      </c>
      <c r="G2722" t="s">
        <v>163</v>
      </c>
      <c r="H2722" t="s">
        <v>150</v>
      </c>
      <c r="I2722" t="s">
        <v>186</v>
      </c>
      <c r="J2722" t="s">
        <v>168</v>
      </c>
      <c r="K2722" t="s">
        <v>159</v>
      </c>
      <c r="L2722" t="s">
        <v>155</v>
      </c>
      <c r="M2722" t="s">
        <v>155</v>
      </c>
      <c r="N2722" t="n">
        <v>-75.5707</v>
      </c>
      <c r="O2722" t="n">
        <v>40.028</v>
      </c>
      <c r="P2722" t="n">
        <v>3154</v>
      </c>
      <c r="Q2722" t="n">
        <v>1950</v>
      </c>
      <c r="R2722" t="n">
        <v>68.6</v>
      </c>
      <c r="S2722" t="n">
        <v>73.6</v>
      </c>
      <c r="T2722" t="n">
        <v>9.3</v>
      </c>
      <c r="U2722" t="n">
        <v>8</v>
      </c>
      <c r="V2722" t="n">
        <v>4.5</v>
      </c>
      <c r="W2722" t="n">
        <v>0.6</v>
      </c>
      <c r="X2722" t="n">
        <v>80</v>
      </c>
      <c r="Y2722" t="n">
        <v>71</v>
      </c>
      <c r="Z2722" t="n">
        <v>10</v>
      </c>
      <c r="AA2722" t="n">
        <v>197</v>
      </c>
      <c r="AB2722" t="n">
        <v>64.5</v>
      </c>
      <c r="AC2722" t="n">
        <v>197</v>
      </c>
      <c r="AD2722" t="n">
        <v>64.5</v>
      </c>
      <c r="AE2722" t="n">
        <v>57.4</v>
      </c>
      <c r="AF2722" t="n">
        <v>200</v>
      </c>
      <c r="AG2722" t="n">
        <v>21</v>
      </c>
      <c r="AH2722" t="n">
        <v>68</v>
      </c>
      <c r="AI2722" t="n">
        <v>29499</v>
      </c>
      <c r="AJ2722" t="n">
        <v>21180</v>
      </c>
      <c r="AK2722" t="n">
        <v>22746</v>
      </c>
      <c r="AL2722" t="n">
        <v>27527</v>
      </c>
      <c r="AM2722" t="n">
        <v>30461</v>
      </c>
      <c r="AN2722" t="n">
        <v>32793</v>
      </c>
      <c r="AO2722" t="n">
        <v>9</v>
      </c>
      <c r="AP2722" t="n">
        <v>282</v>
      </c>
      <c r="AQ2722" t="n">
        <v>132</v>
      </c>
      <c r="AR2722" t="n">
        <v>60</v>
      </c>
    </row>
    <row r="2723">
      <c r="A2723" t="n">
        <v>213020</v>
      </c>
      <c r="B2723" t="s">
        <v>4308</v>
      </c>
      <c r="C2723" t="s">
        <v>4309</v>
      </c>
      <c r="D2723" t="s">
        <v>4200</v>
      </c>
      <c r="E2723" t="s">
        <v>997</v>
      </c>
      <c r="F2723" t="s">
        <v>148</v>
      </c>
      <c r="G2723" t="s">
        <v>149</v>
      </c>
      <c r="H2723" t="s">
        <v>150</v>
      </c>
      <c r="I2723" t="s">
        <v>175</v>
      </c>
      <c r="J2723" t="s">
        <v>152</v>
      </c>
      <c r="K2723" t="s">
        <v>159</v>
      </c>
      <c r="L2723" t="s">
        <v>155</v>
      </c>
      <c r="M2723" t="s">
        <v>155</v>
      </c>
      <c r="N2723" t="n">
        <v>-79.1593</v>
      </c>
      <c r="O2723" t="n">
        <v>40.6175</v>
      </c>
      <c r="P2723" t="n">
        <v>10128</v>
      </c>
      <c r="Q2723" t="n">
        <v>7936</v>
      </c>
      <c r="R2723" t="n">
        <v>59.1</v>
      </c>
      <c r="S2723" t="n">
        <v>72.5</v>
      </c>
      <c r="T2723" t="n">
        <v>9.8</v>
      </c>
      <c r="U2723" t="n">
        <v>4.7</v>
      </c>
      <c r="V2723" t="n">
        <v>1.3</v>
      </c>
      <c r="W2723" t="n">
        <v>1.9</v>
      </c>
      <c r="X2723" t="n">
        <v>71</v>
      </c>
      <c r="Y2723" t="n">
        <v>33</v>
      </c>
      <c r="Z2723" t="n">
        <v>22</v>
      </c>
      <c r="AA2723" t="n">
        <v>2403</v>
      </c>
      <c r="AB2723" t="n">
        <v>52.4</v>
      </c>
      <c r="AC2723" t="n">
        <v>2305</v>
      </c>
      <c r="AD2723" t="n">
        <v>52.8</v>
      </c>
      <c r="AE2723" t="n">
        <v>37.1</v>
      </c>
      <c r="AF2723" t="n">
        <v>1725</v>
      </c>
      <c r="AG2723" t="n">
        <v>36</v>
      </c>
      <c r="AH2723" t="n">
        <v>83</v>
      </c>
      <c r="AI2723" t="n">
        <v>17665</v>
      </c>
      <c r="AJ2723" t="n">
        <v>12696</v>
      </c>
      <c r="AK2723" t="n">
        <v>13245</v>
      </c>
      <c r="AL2723" t="n">
        <v>16425</v>
      </c>
      <c r="AM2723" t="n">
        <v>20800</v>
      </c>
      <c r="AN2723" t="n">
        <v>21502</v>
      </c>
      <c r="AO2723" t="n">
        <v>16</v>
      </c>
      <c r="AP2723" t="n">
        <v>1348</v>
      </c>
      <c r="AQ2723" t="n">
        <v>525</v>
      </c>
      <c r="AR2723" t="n">
        <v>106</v>
      </c>
    </row>
    <row r="2724">
      <c r="A2724" t="n">
        <v>213163</v>
      </c>
      <c r="B2724" t="s">
        <v>4310</v>
      </c>
      <c r="C2724" t="s">
        <v>1061</v>
      </c>
      <c r="D2724" t="s">
        <v>4200</v>
      </c>
      <c r="E2724" t="s">
        <v>997</v>
      </c>
      <c r="F2724" t="s">
        <v>368</v>
      </c>
      <c r="G2724" t="s">
        <v>163</v>
      </c>
      <c r="H2724" t="s">
        <v>174</v>
      </c>
      <c r="I2724" t="s">
        <v>175</v>
      </c>
      <c r="J2724" t="s">
        <v>164</v>
      </c>
      <c r="K2724"/>
      <c r="L2724" t="s">
        <v>155</v>
      </c>
      <c r="M2724" t="s">
        <v>155</v>
      </c>
      <c r="N2724" t="n">
        <v>-80.353</v>
      </c>
      <c r="O2724" t="n">
        <v>41.0265</v>
      </c>
      <c r="P2724" t="n">
        <v>364</v>
      </c>
      <c r="Q2724" t="n">
        <v>364</v>
      </c>
      <c r="R2724" t="n">
        <v>86.5</v>
      </c>
      <c r="S2724" t="n">
        <v>65.7</v>
      </c>
      <c r="T2724" t="n">
        <v>8.2</v>
      </c>
      <c r="U2724" t="n">
        <v>3</v>
      </c>
      <c r="V2724" t="n">
        <v>0.8</v>
      </c>
      <c r="W2724" t="n">
        <v>0</v>
      </c>
      <c r="X2724" t="n">
        <v>55</v>
      </c>
      <c r="Y2724"/>
      <c r="Z2724" t="n">
        <v>12</v>
      </c>
      <c r="AA2724" t="n">
        <v>7</v>
      </c>
      <c r="AB2724" t="n">
        <v>57.1</v>
      </c>
      <c r="AC2724"/>
      <c r="AD2724"/>
      <c r="AE2724"/>
      <c r="AF2724" t="n">
        <v>11</v>
      </c>
      <c r="AG2724" t="n">
        <v>33</v>
      </c>
      <c r="AH2724" t="n">
        <v>43</v>
      </c>
      <c r="AI2724" t="n">
        <v>20253</v>
      </c>
      <c r="AJ2724" t="n">
        <v>18575</v>
      </c>
      <c r="AK2724" t="n">
        <v>19959</v>
      </c>
      <c r="AL2724" t="n">
        <v>24350</v>
      </c>
      <c r="AM2724" t="n">
        <v>28667</v>
      </c>
      <c r="AN2724" t="n">
        <v>21844</v>
      </c>
      <c r="AO2724"/>
      <c r="AP2724"/>
      <c r="AQ2724"/>
      <c r="AR2724"/>
    </row>
    <row r="2725">
      <c r="A2725" t="n">
        <v>213181</v>
      </c>
      <c r="B2725" t="s">
        <v>4311</v>
      </c>
      <c r="C2725" t="s">
        <v>4287</v>
      </c>
      <c r="D2725" t="s">
        <v>4200</v>
      </c>
      <c r="E2725" t="s">
        <v>997</v>
      </c>
      <c r="F2725" t="s">
        <v>279</v>
      </c>
      <c r="G2725" t="s">
        <v>189</v>
      </c>
      <c r="H2725" t="s">
        <v>174</v>
      </c>
      <c r="I2725" t="s">
        <v>186</v>
      </c>
      <c r="J2725" t="s">
        <v>164</v>
      </c>
      <c r="K2725" t="s">
        <v>176</v>
      </c>
      <c r="L2725" t="s">
        <v>155</v>
      </c>
      <c r="M2725" t="s">
        <v>155</v>
      </c>
      <c r="N2725" t="n">
        <v>-80.0918</v>
      </c>
      <c r="O2725" t="n">
        <v>42.0795</v>
      </c>
      <c r="P2725" t="n">
        <v>477</v>
      </c>
      <c r="Q2725" t="n">
        <v>477</v>
      </c>
      <c r="R2725" t="n">
        <v>92.9</v>
      </c>
      <c r="S2725" t="n">
        <v>68.6</v>
      </c>
      <c r="T2725" t="n">
        <v>15.5</v>
      </c>
      <c r="U2725" t="n">
        <v>7.8</v>
      </c>
      <c r="V2725" t="n">
        <v>2.5</v>
      </c>
      <c r="W2725" t="n">
        <v>0</v>
      </c>
      <c r="X2725" t="n">
        <v>68</v>
      </c>
      <c r="Y2725" t="n">
        <v>0</v>
      </c>
      <c r="Z2725" t="n">
        <v>14</v>
      </c>
      <c r="AA2725" t="n">
        <v>294</v>
      </c>
      <c r="AB2725" t="n">
        <v>57.1</v>
      </c>
      <c r="AC2725"/>
      <c r="AD2725"/>
      <c r="AE2725"/>
      <c r="AF2725" t="n">
        <v>289</v>
      </c>
      <c r="AG2725" t="n">
        <v>68</v>
      </c>
      <c r="AH2725" t="n">
        <v>75</v>
      </c>
      <c r="AI2725" t="n">
        <v>18125</v>
      </c>
      <c r="AJ2725" t="n">
        <v>17348</v>
      </c>
      <c r="AK2725" t="n">
        <v>18661</v>
      </c>
      <c r="AL2725" t="n">
        <v>18557</v>
      </c>
      <c r="AM2725" t="n">
        <v>20557</v>
      </c>
      <c r="AN2725" t="n">
        <v>23555</v>
      </c>
      <c r="AO2725" t="n">
        <v>43</v>
      </c>
      <c r="AP2725"/>
      <c r="AQ2725"/>
      <c r="AR2725"/>
    </row>
    <row r="2726">
      <c r="A2726" t="n">
        <v>213233</v>
      </c>
      <c r="B2726" t="s">
        <v>4312</v>
      </c>
      <c r="C2726" t="s">
        <v>4313</v>
      </c>
      <c r="D2726" t="s">
        <v>4200</v>
      </c>
      <c r="E2726" t="s">
        <v>997</v>
      </c>
      <c r="F2726" t="s">
        <v>368</v>
      </c>
      <c r="G2726" t="s">
        <v>163</v>
      </c>
      <c r="H2726" t="s">
        <v>174</v>
      </c>
      <c r="I2726" t="s">
        <v>151</v>
      </c>
      <c r="J2726" t="s">
        <v>164</v>
      </c>
      <c r="K2726" t="s">
        <v>176</v>
      </c>
      <c r="L2726" t="s">
        <v>155</v>
      </c>
      <c r="M2726" t="s">
        <v>155</v>
      </c>
      <c r="N2726" t="n">
        <v>-75.6425</v>
      </c>
      <c r="O2726" t="n">
        <v>41.4504</v>
      </c>
      <c r="P2726" t="n">
        <v>679</v>
      </c>
      <c r="Q2726" t="n">
        <v>679</v>
      </c>
      <c r="R2726" t="n">
        <v>21.4</v>
      </c>
      <c r="S2726" t="n">
        <v>77.8</v>
      </c>
      <c r="T2726" t="n">
        <v>4.4</v>
      </c>
      <c r="U2726" t="n">
        <v>8.2</v>
      </c>
      <c r="V2726" t="n">
        <v>0.7</v>
      </c>
      <c r="W2726" t="n">
        <v>0</v>
      </c>
      <c r="X2726" t="n">
        <v>67</v>
      </c>
      <c r="Y2726" t="n">
        <v>80</v>
      </c>
      <c r="Z2726" t="n">
        <v>12</v>
      </c>
      <c r="AA2726" t="n">
        <v>172</v>
      </c>
      <c r="AB2726" t="n">
        <v>47.1</v>
      </c>
      <c r="AC2726"/>
      <c r="AD2726"/>
      <c r="AE2726"/>
      <c r="AF2726" t="n">
        <v>183</v>
      </c>
      <c r="AG2726" t="n">
        <v>46</v>
      </c>
      <c r="AH2726" t="n">
        <v>58</v>
      </c>
      <c r="AI2726" t="n">
        <v>18135</v>
      </c>
      <c r="AJ2726" t="n">
        <v>18021</v>
      </c>
      <c r="AK2726" t="n">
        <v>19853</v>
      </c>
      <c r="AL2726" t="n">
        <v>21019</v>
      </c>
      <c r="AM2726" t="n">
        <v>22237</v>
      </c>
      <c r="AN2726" t="n">
        <v>22903</v>
      </c>
      <c r="AO2726" t="n">
        <v>174</v>
      </c>
      <c r="AP2726"/>
      <c r="AQ2726"/>
      <c r="AR2726"/>
    </row>
    <row r="2727">
      <c r="A2727" t="n">
        <v>213251</v>
      </c>
      <c r="B2727" t="s">
        <v>4314</v>
      </c>
      <c r="C2727" t="s">
        <v>4315</v>
      </c>
      <c r="D2727" t="s">
        <v>4200</v>
      </c>
      <c r="E2727" t="s">
        <v>997</v>
      </c>
      <c r="F2727" t="s">
        <v>162</v>
      </c>
      <c r="G2727" t="s">
        <v>163</v>
      </c>
      <c r="H2727" t="s">
        <v>150</v>
      </c>
      <c r="I2727" t="s">
        <v>175</v>
      </c>
      <c r="J2727" t="s">
        <v>168</v>
      </c>
      <c r="K2727" t="s">
        <v>179</v>
      </c>
      <c r="L2727" t="s">
        <v>155</v>
      </c>
      <c r="M2727" t="s">
        <v>155</v>
      </c>
      <c r="N2727" t="n">
        <v>-78.0173</v>
      </c>
      <c r="O2727" t="n">
        <v>40.5005</v>
      </c>
      <c r="P2727" t="n">
        <v>1358</v>
      </c>
      <c r="Q2727" t="n">
        <v>1293</v>
      </c>
      <c r="R2727" t="n">
        <v>54.1</v>
      </c>
      <c r="S2727" t="n">
        <v>66.8</v>
      </c>
      <c r="T2727" t="n">
        <v>4.4</v>
      </c>
      <c r="U2727" t="n">
        <v>7.7</v>
      </c>
      <c r="V2727" t="n">
        <v>2.3</v>
      </c>
      <c r="W2727" t="n">
        <v>10.9</v>
      </c>
      <c r="X2727" t="n">
        <v>77</v>
      </c>
      <c r="Y2727"/>
      <c r="Z2727" t="n">
        <v>10</v>
      </c>
      <c r="AA2727" t="n">
        <v>341</v>
      </c>
      <c r="AB2727" t="n">
        <v>68.9</v>
      </c>
      <c r="AC2727" t="n">
        <v>341</v>
      </c>
      <c r="AD2727" t="n">
        <v>68.9</v>
      </c>
      <c r="AE2727" t="n">
        <v>63.9</v>
      </c>
      <c r="AF2727" t="n">
        <v>296</v>
      </c>
      <c r="AG2727" t="n">
        <v>26</v>
      </c>
      <c r="AH2727" t="n">
        <v>95</v>
      </c>
      <c r="AI2727" t="n">
        <v>28925</v>
      </c>
      <c r="AJ2727" t="n">
        <v>18472</v>
      </c>
      <c r="AK2727" t="n">
        <v>22163</v>
      </c>
      <c r="AL2727" t="n">
        <v>24309</v>
      </c>
      <c r="AM2727" t="n">
        <v>25355</v>
      </c>
      <c r="AN2727" t="n">
        <v>34036</v>
      </c>
      <c r="AO2727"/>
      <c r="AP2727" t="n">
        <v>294</v>
      </c>
      <c r="AQ2727" t="n">
        <v>20</v>
      </c>
      <c r="AR2727"/>
    </row>
    <row r="2728">
      <c r="A2728" t="n">
        <v>213303</v>
      </c>
      <c r="B2728" t="s">
        <v>4316</v>
      </c>
      <c r="C2728" t="s">
        <v>4317</v>
      </c>
      <c r="D2728" t="s">
        <v>4200</v>
      </c>
      <c r="E2728" t="s">
        <v>997</v>
      </c>
      <c r="F2728" t="s">
        <v>162</v>
      </c>
      <c r="G2728" t="s">
        <v>163</v>
      </c>
      <c r="H2728" t="s">
        <v>150</v>
      </c>
      <c r="I2728" t="s">
        <v>186</v>
      </c>
      <c r="J2728" t="s">
        <v>168</v>
      </c>
      <c r="K2728" t="s">
        <v>179</v>
      </c>
      <c r="L2728" t="s">
        <v>155</v>
      </c>
      <c r="M2728" t="s">
        <v>155</v>
      </c>
      <c r="N2728" t="n">
        <v>-75.7775</v>
      </c>
      <c r="O2728" t="n">
        <v>41.559</v>
      </c>
      <c r="P2728" t="n">
        <v>1974</v>
      </c>
      <c r="Q2728" t="n">
        <v>1848</v>
      </c>
      <c r="R2728" t="n">
        <v>59.6</v>
      </c>
      <c r="S2728" t="n">
        <v>45</v>
      </c>
      <c r="T2728" t="n">
        <v>8.7</v>
      </c>
      <c r="U2728" t="n">
        <v>7.5</v>
      </c>
      <c r="V2728" t="n">
        <v>0.4</v>
      </c>
      <c r="W2728" t="n">
        <v>0.4</v>
      </c>
      <c r="X2728" t="n">
        <v>61</v>
      </c>
      <c r="Y2728" t="n">
        <v>50</v>
      </c>
      <c r="Z2728" t="n">
        <v>12</v>
      </c>
      <c r="AA2728" t="n">
        <v>311</v>
      </c>
      <c r="AB2728" t="n">
        <v>41.2</v>
      </c>
      <c r="AC2728" t="n">
        <v>289</v>
      </c>
      <c r="AD2728" t="n">
        <v>41.2</v>
      </c>
      <c r="AE2728" t="n">
        <v>28.4</v>
      </c>
      <c r="AF2728" t="n">
        <v>186</v>
      </c>
      <c r="AG2728" t="n">
        <v>45</v>
      </c>
      <c r="AH2728" t="n">
        <v>100</v>
      </c>
      <c r="AI2728" t="n">
        <v>21461</v>
      </c>
      <c r="AJ2728" t="n">
        <v>21257</v>
      </c>
      <c r="AK2728" t="n">
        <v>21196</v>
      </c>
      <c r="AL2728" t="n">
        <v>22731</v>
      </c>
      <c r="AM2728" t="n">
        <v>22623</v>
      </c>
      <c r="AN2728" t="n">
        <v>30181</v>
      </c>
      <c r="AO2728" t="n">
        <v>17</v>
      </c>
      <c r="AP2728" t="n">
        <v>194</v>
      </c>
      <c r="AQ2728" t="n">
        <v>30</v>
      </c>
      <c r="AR2728"/>
    </row>
    <row r="2729">
      <c r="A2729" t="n">
        <v>213321</v>
      </c>
      <c r="B2729" t="s">
        <v>4318</v>
      </c>
      <c r="C2729" t="s">
        <v>4319</v>
      </c>
      <c r="D2729" t="s">
        <v>4200</v>
      </c>
      <c r="E2729" t="s">
        <v>997</v>
      </c>
      <c r="F2729" t="s">
        <v>162</v>
      </c>
      <c r="G2729" t="s">
        <v>163</v>
      </c>
      <c r="H2729" t="s">
        <v>150</v>
      </c>
      <c r="I2729" t="s">
        <v>151</v>
      </c>
      <c r="J2729" t="s">
        <v>168</v>
      </c>
      <c r="K2729" t="s">
        <v>153</v>
      </c>
      <c r="L2729" t="s">
        <v>155</v>
      </c>
      <c r="M2729" t="s">
        <v>155</v>
      </c>
      <c r="N2729" t="n">
        <v>-75.8798</v>
      </c>
      <c r="O2729" t="n">
        <v>41.2501</v>
      </c>
      <c r="P2729" t="n">
        <v>2238</v>
      </c>
      <c r="Q2729" t="n">
        <v>1786</v>
      </c>
      <c r="R2729" t="n">
        <v>50.2</v>
      </c>
      <c r="S2729" t="n">
        <v>73</v>
      </c>
      <c r="T2729" t="n">
        <v>5</v>
      </c>
      <c r="U2729" t="n">
        <v>12.2</v>
      </c>
      <c r="V2729" t="n">
        <v>2.7</v>
      </c>
      <c r="W2729" t="n">
        <v>1.6</v>
      </c>
      <c r="X2729" t="n">
        <v>77</v>
      </c>
      <c r="Y2729" t="n">
        <v>33</v>
      </c>
      <c r="Z2729" t="n">
        <v>11</v>
      </c>
      <c r="AA2729" t="n">
        <v>624</v>
      </c>
      <c r="AB2729" t="n">
        <v>60.1</v>
      </c>
      <c r="AC2729" t="n">
        <v>624</v>
      </c>
      <c r="AD2729" t="n">
        <v>60.1</v>
      </c>
      <c r="AE2729" t="n">
        <v>49.5</v>
      </c>
      <c r="AF2729" t="n">
        <v>363</v>
      </c>
      <c r="AG2729" t="n">
        <v>27</v>
      </c>
      <c r="AH2729" t="n">
        <v>92</v>
      </c>
      <c r="AI2729" t="n">
        <v>25608</v>
      </c>
      <c r="AJ2729" t="n">
        <v>17178</v>
      </c>
      <c r="AK2729" t="n">
        <v>21273</v>
      </c>
      <c r="AL2729" t="n">
        <v>20676</v>
      </c>
      <c r="AM2729" t="n">
        <v>22753</v>
      </c>
      <c r="AN2729" t="n">
        <v>28775</v>
      </c>
      <c r="AO2729"/>
      <c r="AP2729" t="n">
        <v>401</v>
      </c>
      <c r="AQ2729" t="n">
        <v>146</v>
      </c>
      <c r="AR2729"/>
    </row>
    <row r="2730">
      <c r="A2730" t="n">
        <v>213330</v>
      </c>
      <c r="B2730" t="s">
        <v>4320</v>
      </c>
      <c r="C2730" t="s">
        <v>4321</v>
      </c>
      <c r="D2730" t="s">
        <v>4200</v>
      </c>
      <c r="E2730" t="s">
        <v>997</v>
      </c>
      <c r="F2730" t="s">
        <v>199</v>
      </c>
      <c r="G2730" t="s">
        <v>189</v>
      </c>
      <c r="H2730" t="s">
        <v>200</v>
      </c>
      <c r="I2730" t="s">
        <v>175</v>
      </c>
      <c r="J2730" t="s">
        <v>164</v>
      </c>
      <c r="K2730"/>
      <c r="L2730" t="s">
        <v>155</v>
      </c>
      <c r="M2730" t="s">
        <v>155</v>
      </c>
      <c r="N2730" t="n">
        <v>-79.52</v>
      </c>
      <c r="O2730" t="n">
        <v>40.8138</v>
      </c>
      <c r="P2730" t="n">
        <v>42</v>
      </c>
      <c r="Q2730" t="n">
        <v>42</v>
      </c>
      <c r="R2730" t="n">
        <v>97.6</v>
      </c>
      <c r="S2730" t="n">
        <v>95.2</v>
      </c>
      <c r="T2730" t="n">
        <v>0</v>
      </c>
      <c r="U2730" t="n">
        <v>2.4</v>
      </c>
      <c r="V2730" t="n">
        <v>2.4</v>
      </c>
      <c r="W2730" t="n">
        <v>0</v>
      </c>
      <c r="X2730" t="n">
        <v>80</v>
      </c>
      <c r="Y2730"/>
      <c r="Z2730" t="n">
        <v>13</v>
      </c>
      <c r="AA2730"/>
      <c r="AB2730"/>
      <c r="AC2730"/>
      <c r="AD2730"/>
      <c r="AE2730"/>
      <c r="AF2730" t="n">
        <v>23</v>
      </c>
      <c r="AG2730" t="n">
        <v>14</v>
      </c>
      <c r="AH2730" t="n">
        <v>14</v>
      </c>
      <c r="AI2730" t="n">
        <v>8909</v>
      </c>
      <c r="AJ2730" t="n">
        <v>3893</v>
      </c>
      <c r="AK2730" t="n">
        <v>11417</v>
      </c>
      <c r="AL2730"/>
      <c r="AM2730"/>
      <c r="AN2730"/>
      <c r="AO2730"/>
      <c r="AP2730"/>
      <c r="AQ2730"/>
      <c r="AR2730"/>
    </row>
    <row r="2731">
      <c r="A2731" t="n">
        <v>213349</v>
      </c>
      <c r="B2731" t="s">
        <v>4322</v>
      </c>
      <c r="C2731" t="s">
        <v>4323</v>
      </c>
      <c r="D2731" t="s">
        <v>4200</v>
      </c>
      <c r="E2731" t="s">
        <v>997</v>
      </c>
      <c r="F2731" t="s">
        <v>148</v>
      </c>
      <c r="G2731" t="s">
        <v>149</v>
      </c>
      <c r="H2731" t="s">
        <v>150</v>
      </c>
      <c r="I2731" t="s">
        <v>175</v>
      </c>
      <c r="J2731" t="s">
        <v>152</v>
      </c>
      <c r="K2731" t="s">
        <v>153</v>
      </c>
      <c r="L2731" t="s">
        <v>155</v>
      </c>
      <c r="M2731" t="s">
        <v>155</v>
      </c>
      <c r="N2731" t="n">
        <v>-75.7839</v>
      </c>
      <c r="O2731" t="n">
        <v>40.5136</v>
      </c>
      <c r="P2731" t="n">
        <v>8299</v>
      </c>
      <c r="Q2731" t="n">
        <v>6962</v>
      </c>
      <c r="R2731" t="n">
        <v>56.4</v>
      </c>
      <c r="S2731" t="n">
        <v>71.6</v>
      </c>
      <c r="T2731" t="n">
        <v>7.4</v>
      </c>
      <c r="U2731" t="n">
        <v>11.3</v>
      </c>
      <c r="V2731" t="n">
        <v>2.3</v>
      </c>
      <c r="W2731" t="n">
        <v>1</v>
      </c>
      <c r="X2731" t="n">
        <v>75</v>
      </c>
      <c r="Y2731" t="n">
        <v>0</v>
      </c>
      <c r="Z2731" t="n">
        <v>20</v>
      </c>
      <c r="AA2731" t="n">
        <v>1604</v>
      </c>
      <c r="AB2731" t="n">
        <v>54.1</v>
      </c>
      <c r="AC2731" t="n">
        <v>1604</v>
      </c>
      <c r="AD2731" t="n">
        <v>54.1</v>
      </c>
      <c r="AE2731" t="n">
        <v>41.5</v>
      </c>
      <c r="AF2731" t="n">
        <v>1595</v>
      </c>
      <c r="AG2731" t="n">
        <v>31</v>
      </c>
      <c r="AH2731" t="n">
        <v>79</v>
      </c>
      <c r="AI2731" t="n">
        <v>21856</v>
      </c>
      <c r="AJ2731" t="n">
        <v>15925</v>
      </c>
      <c r="AK2731" t="n">
        <v>16284</v>
      </c>
      <c r="AL2731" t="n">
        <v>19303</v>
      </c>
      <c r="AM2731" t="n">
        <v>23642</v>
      </c>
      <c r="AN2731" t="n">
        <v>26196</v>
      </c>
      <c r="AO2731"/>
      <c r="AP2731" t="n">
        <v>1368</v>
      </c>
      <c r="AQ2731" t="n">
        <v>303</v>
      </c>
      <c r="AR2731" t="n">
        <v>13</v>
      </c>
    </row>
    <row r="2732">
      <c r="A2732" t="n">
        <v>213358</v>
      </c>
      <c r="B2732" t="s">
        <v>4324</v>
      </c>
      <c r="C2732" t="s">
        <v>4208</v>
      </c>
      <c r="D2732" t="s">
        <v>4200</v>
      </c>
      <c r="E2732" t="s">
        <v>997</v>
      </c>
      <c r="F2732" t="s">
        <v>162</v>
      </c>
      <c r="G2732" t="s">
        <v>163</v>
      </c>
      <c r="H2732" t="s">
        <v>150</v>
      </c>
      <c r="I2732" t="s">
        <v>186</v>
      </c>
      <c r="J2732" t="s">
        <v>168</v>
      </c>
      <c r="K2732" t="s">
        <v>153</v>
      </c>
      <c r="L2732" t="s">
        <v>155</v>
      </c>
      <c r="M2732" t="s">
        <v>155</v>
      </c>
      <c r="N2732" t="n">
        <v>-80.0149</v>
      </c>
      <c r="O2732" t="n">
        <v>40.5686</v>
      </c>
      <c r="P2732" t="n">
        <v>2412</v>
      </c>
      <c r="Q2732" t="n">
        <v>1895</v>
      </c>
      <c r="R2732" t="n">
        <v>60.2</v>
      </c>
      <c r="S2732" t="n">
        <v>28.1</v>
      </c>
      <c r="T2732" t="n">
        <v>3.9</v>
      </c>
      <c r="U2732" t="n">
        <v>1.7</v>
      </c>
      <c r="V2732" t="n">
        <v>0.8</v>
      </c>
      <c r="W2732" t="n">
        <v>10.1</v>
      </c>
      <c r="X2732" t="n">
        <v>73</v>
      </c>
      <c r="Y2732"/>
      <c r="Z2732" t="n">
        <v>11</v>
      </c>
      <c r="AA2732" t="n">
        <v>222</v>
      </c>
      <c r="AB2732" t="n">
        <v>57.7</v>
      </c>
      <c r="AC2732" t="n">
        <v>217</v>
      </c>
      <c r="AD2732" t="n">
        <v>57.1</v>
      </c>
      <c r="AE2732" t="n">
        <v>48.4</v>
      </c>
      <c r="AF2732" t="n">
        <v>125</v>
      </c>
      <c r="AG2732" t="n">
        <v>14</v>
      </c>
      <c r="AH2732" t="n">
        <v>39</v>
      </c>
      <c r="AI2732" t="n">
        <v>24638</v>
      </c>
      <c r="AJ2732" t="n">
        <v>15477</v>
      </c>
      <c r="AK2732" t="n">
        <v>15334</v>
      </c>
      <c r="AL2732" t="n">
        <v>19339</v>
      </c>
      <c r="AM2732" t="n">
        <v>22819</v>
      </c>
      <c r="AN2732" t="n">
        <v>28932</v>
      </c>
      <c r="AO2732" t="n">
        <v>5</v>
      </c>
      <c r="AP2732" t="n">
        <v>208</v>
      </c>
      <c r="AQ2732" t="n">
        <v>170</v>
      </c>
      <c r="AR2732"/>
    </row>
    <row r="2733">
      <c r="A2733" t="n">
        <v>213367</v>
      </c>
      <c r="B2733" t="s">
        <v>4325</v>
      </c>
      <c r="C2733" t="s">
        <v>4202</v>
      </c>
      <c r="D2733" t="s">
        <v>4200</v>
      </c>
      <c r="E2733" t="s">
        <v>997</v>
      </c>
      <c r="F2733" t="s">
        <v>162</v>
      </c>
      <c r="G2733" t="s">
        <v>163</v>
      </c>
      <c r="H2733" t="s">
        <v>150</v>
      </c>
      <c r="I2733" t="s">
        <v>151</v>
      </c>
      <c r="J2733" t="s">
        <v>168</v>
      </c>
      <c r="K2733" t="s">
        <v>159</v>
      </c>
      <c r="L2733" t="s">
        <v>155</v>
      </c>
      <c r="M2733" t="s">
        <v>155</v>
      </c>
      <c r="N2733" t="n">
        <v>-75.1531</v>
      </c>
      <c r="O2733" t="n">
        <v>40.038</v>
      </c>
      <c r="P2733" t="n">
        <v>5133</v>
      </c>
      <c r="Q2733" t="n">
        <v>3147</v>
      </c>
      <c r="R2733" t="n">
        <v>66.2</v>
      </c>
      <c r="S2733" t="n">
        <v>42</v>
      </c>
      <c r="T2733" t="n">
        <v>27.1</v>
      </c>
      <c r="U2733" t="n">
        <v>16.6</v>
      </c>
      <c r="V2733" t="n">
        <v>5.8</v>
      </c>
      <c r="W2733" t="n">
        <v>3.8</v>
      </c>
      <c r="X2733" t="n">
        <v>69</v>
      </c>
      <c r="Y2733" t="n">
        <v>100</v>
      </c>
      <c r="Z2733" t="n">
        <v>12</v>
      </c>
      <c r="AA2733" t="n">
        <v>1050</v>
      </c>
      <c r="AB2733" t="n">
        <v>57.9</v>
      </c>
      <c r="AC2733" t="n">
        <v>930</v>
      </c>
      <c r="AD2733" t="n">
        <v>58.2</v>
      </c>
      <c r="AE2733" t="n">
        <v>51.8</v>
      </c>
      <c r="AF2733" t="n">
        <v>556</v>
      </c>
      <c r="AG2733" t="n">
        <v>33</v>
      </c>
      <c r="AH2733" t="n">
        <v>74</v>
      </c>
      <c r="AI2733" t="n">
        <v>20119</v>
      </c>
      <c r="AJ2733" t="n">
        <v>18702</v>
      </c>
      <c r="AK2733" t="n">
        <v>17978</v>
      </c>
      <c r="AL2733" t="n">
        <v>21016</v>
      </c>
      <c r="AM2733" t="n">
        <v>26009</v>
      </c>
      <c r="AN2733" t="n">
        <v>26278</v>
      </c>
      <c r="AO2733" t="n">
        <v>23</v>
      </c>
      <c r="AP2733" t="n">
        <v>662</v>
      </c>
      <c r="AQ2733" t="n">
        <v>464</v>
      </c>
      <c r="AR2733" t="n">
        <v>53</v>
      </c>
    </row>
    <row r="2734">
      <c r="A2734" t="n">
        <v>213376</v>
      </c>
      <c r="B2734" t="s">
        <v>4326</v>
      </c>
      <c r="C2734" t="s">
        <v>4313</v>
      </c>
      <c r="D2734" t="s">
        <v>4200</v>
      </c>
      <c r="E2734" t="s">
        <v>997</v>
      </c>
      <c r="F2734" t="s">
        <v>162</v>
      </c>
      <c r="G2734" t="s">
        <v>163</v>
      </c>
      <c r="H2734" t="s">
        <v>150</v>
      </c>
      <c r="I2734" t="s">
        <v>151</v>
      </c>
      <c r="J2734" t="s">
        <v>168</v>
      </c>
      <c r="K2734" t="s">
        <v>179</v>
      </c>
      <c r="L2734" t="s">
        <v>155</v>
      </c>
      <c r="M2734" t="s">
        <v>155</v>
      </c>
      <c r="N2734" t="n">
        <v>-75.659</v>
      </c>
      <c r="O2734" t="n">
        <v>41.4116</v>
      </c>
      <c r="P2734" t="n">
        <v>4380</v>
      </c>
      <c r="Q2734" t="n">
        <v>4380</v>
      </c>
      <c r="R2734" t="n">
        <v>59.4</v>
      </c>
      <c r="S2734" t="n">
        <v>69.2</v>
      </c>
      <c r="T2734" t="n">
        <v>7.9</v>
      </c>
      <c r="U2734" t="n">
        <v>9.5</v>
      </c>
      <c r="V2734" t="n">
        <v>1.3</v>
      </c>
      <c r="W2734" t="n">
        <v>0.3</v>
      </c>
      <c r="X2734" t="n">
        <v>100</v>
      </c>
      <c r="Y2734" t="n">
        <v>100</v>
      </c>
      <c r="Z2734" t="n">
        <v>22</v>
      </c>
      <c r="AA2734" t="n">
        <v>379</v>
      </c>
      <c r="AB2734" t="n">
        <v>37.7</v>
      </c>
      <c r="AC2734" t="n">
        <v>5</v>
      </c>
      <c r="AD2734" t="n">
        <v>20</v>
      </c>
      <c r="AE2734" t="n">
        <v>20</v>
      </c>
      <c r="AF2734" t="n">
        <v>367</v>
      </c>
      <c r="AG2734" t="n">
        <v>58</v>
      </c>
      <c r="AH2734" t="n">
        <v>76</v>
      </c>
      <c r="AI2734" t="n">
        <v>20382</v>
      </c>
      <c r="AJ2734" t="n">
        <v>23309</v>
      </c>
      <c r="AK2734" t="n">
        <v>23546</v>
      </c>
      <c r="AL2734" t="n">
        <v>24822</v>
      </c>
      <c r="AM2734" t="n">
        <v>27336</v>
      </c>
      <c r="AN2734" t="n">
        <v>27586</v>
      </c>
      <c r="AO2734" t="n">
        <v>363</v>
      </c>
      <c r="AP2734" t="n">
        <v>111</v>
      </c>
      <c r="AQ2734"/>
      <c r="AR2734"/>
    </row>
    <row r="2735">
      <c r="A2735" t="n">
        <v>213385</v>
      </c>
      <c r="B2735" t="s">
        <v>4327</v>
      </c>
      <c r="C2735" t="s">
        <v>2425</v>
      </c>
      <c r="D2735" t="s">
        <v>4200</v>
      </c>
      <c r="E2735" t="s">
        <v>997</v>
      </c>
      <c r="F2735" t="s">
        <v>162</v>
      </c>
      <c r="G2735" t="s">
        <v>163</v>
      </c>
      <c r="H2735" t="s">
        <v>150</v>
      </c>
      <c r="I2735" t="s">
        <v>186</v>
      </c>
      <c r="J2735" t="s">
        <v>168</v>
      </c>
      <c r="K2735" t="s">
        <v>179</v>
      </c>
      <c r="L2735" t="s">
        <v>155</v>
      </c>
      <c r="M2735" t="s">
        <v>155</v>
      </c>
      <c r="N2735" t="n">
        <v>-75.2098</v>
      </c>
      <c r="O2735" t="n">
        <v>40.6996</v>
      </c>
      <c r="P2735" t="n">
        <v>2764</v>
      </c>
      <c r="Q2735" t="n">
        <v>2764</v>
      </c>
      <c r="R2735" t="n">
        <v>49.9</v>
      </c>
      <c r="S2735" t="n">
        <v>67.4</v>
      </c>
      <c r="T2735" t="n">
        <v>5.4</v>
      </c>
      <c r="U2735" t="n">
        <v>8.2</v>
      </c>
      <c r="V2735" t="n">
        <v>4.2</v>
      </c>
      <c r="W2735" t="n">
        <v>7.7</v>
      </c>
      <c r="X2735" t="n">
        <v>92</v>
      </c>
      <c r="Y2735"/>
      <c r="Z2735" t="n">
        <v>10</v>
      </c>
      <c r="AA2735" t="n">
        <v>678</v>
      </c>
      <c r="AB2735" t="n">
        <v>88.1</v>
      </c>
      <c r="AC2735" t="n">
        <v>678</v>
      </c>
      <c r="AD2735" t="n">
        <v>88.1</v>
      </c>
      <c r="AE2735" t="n">
        <v>80.2</v>
      </c>
      <c r="AF2735" t="n">
        <v>757</v>
      </c>
      <c r="AG2735" t="n">
        <v>10</v>
      </c>
      <c r="AH2735" t="n">
        <v>58</v>
      </c>
      <c r="AI2735" t="n">
        <v>34728</v>
      </c>
      <c r="AJ2735" t="n">
        <v>11903</v>
      </c>
      <c r="AK2735" t="n">
        <v>5125</v>
      </c>
      <c r="AL2735" t="n">
        <v>11291</v>
      </c>
      <c r="AM2735" t="n">
        <v>23829</v>
      </c>
      <c r="AN2735" t="n">
        <v>49830</v>
      </c>
      <c r="AO2735"/>
      <c r="AP2735" t="n">
        <v>611</v>
      </c>
      <c r="AQ2735"/>
      <c r="AR2735"/>
    </row>
    <row r="2736">
      <c r="A2736" t="n">
        <v>213400</v>
      </c>
      <c r="B2736" t="s">
        <v>4328</v>
      </c>
      <c r="C2736" t="s">
        <v>458</v>
      </c>
      <c r="D2736" t="s">
        <v>4200</v>
      </c>
      <c r="E2736" t="s">
        <v>997</v>
      </c>
      <c r="F2736" t="s">
        <v>162</v>
      </c>
      <c r="G2736" t="s">
        <v>163</v>
      </c>
      <c r="H2736" t="s">
        <v>150</v>
      </c>
      <c r="I2736" t="s">
        <v>186</v>
      </c>
      <c r="J2736" t="s">
        <v>168</v>
      </c>
      <c r="K2736" t="s">
        <v>153</v>
      </c>
      <c r="L2736" t="s">
        <v>155</v>
      </c>
      <c r="M2736" t="s">
        <v>155</v>
      </c>
      <c r="N2736" t="n">
        <v>-76.2878</v>
      </c>
      <c r="O2736" t="n">
        <v>40.0753</v>
      </c>
      <c r="P2736" t="n">
        <v>2668</v>
      </c>
      <c r="Q2736" t="n">
        <v>1867</v>
      </c>
      <c r="R2736" t="n">
        <v>56.3</v>
      </c>
      <c r="S2736" t="n">
        <v>60.3</v>
      </c>
      <c r="T2736" t="n">
        <v>24.9</v>
      </c>
      <c r="U2736" t="n">
        <v>2.6</v>
      </c>
      <c r="V2736" t="n">
        <v>1.4</v>
      </c>
      <c r="W2736" t="n">
        <v>0</v>
      </c>
      <c r="X2736" t="n">
        <v>75</v>
      </c>
      <c r="Y2736" t="n">
        <v>42</v>
      </c>
      <c r="Z2736" t="n">
        <v>18</v>
      </c>
      <c r="AA2736" t="n">
        <v>154</v>
      </c>
      <c r="AB2736" t="n">
        <v>71.4</v>
      </c>
      <c r="AC2736" t="n">
        <v>146</v>
      </c>
      <c r="AD2736" t="n">
        <v>70.5</v>
      </c>
      <c r="AE2736" t="n">
        <v>65.1</v>
      </c>
      <c r="AF2736" t="n">
        <v>167</v>
      </c>
      <c r="AG2736" t="n">
        <v>30</v>
      </c>
      <c r="AH2736" t="n">
        <v>78</v>
      </c>
      <c r="AI2736" t="n">
        <v>22872</v>
      </c>
      <c r="AJ2736" t="n">
        <v>18652</v>
      </c>
      <c r="AK2736" t="n">
        <v>16948</v>
      </c>
      <c r="AL2736" t="n">
        <v>19100</v>
      </c>
      <c r="AM2736" t="n">
        <v>24474</v>
      </c>
      <c r="AN2736" t="n">
        <v>27820</v>
      </c>
      <c r="AO2736" t="n">
        <v>36</v>
      </c>
      <c r="AP2736" t="n">
        <v>265</v>
      </c>
      <c r="AQ2736" t="n">
        <v>106</v>
      </c>
      <c r="AR2736" t="n">
        <v>10</v>
      </c>
    </row>
    <row r="2737">
      <c r="A2737" t="n">
        <v>213446</v>
      </c>
      <c r="B2737" t="s">
        <v>4329</v>
      </c>
      <c r="C2737" t="s">
        <v>458</v>
      </c>
      <c r="D2737" t="s">
        <v>4200</v>
      </c>
      <c r="E2737" t="s">
        <v>997</v>
      </c>
      <c r="F2737" t="s">
        <v>162</v>
      </c>
      <c r="G2737" t="s">
        <v>163</v>
      </c>
      <c r="H2737" t="s">
        <v>150</v>
      </c>
      <c r="I2737" t="s">
        <v>151</v>
      </c>
      <c r="J2737" t="s">
        <v>164</v>
      </c>
      <c r="K2737" t="s">
        <v>209</v>
      </c>
      <c r="L2737" t="s">
        <v>155</v>
      </c>
      <c r="M2737" t="s">
        <v>155</v>
      </c>
      <c r="N2737" t="n">
        <v>-76.3176</v>
      </c>
      <c r="O2737" t="n">
        <v>40.0452</v>
      </c>
      <c r="P2737" t="n">
        <v>78</v>
      </c>
      <c r="Q2737"/>
      <c r="R2737"/>
      <c r="S2737"/>
      <c r="T2737"/>
      <c r="U2737"/>
      <c r="V2737"/>
      <c r="W2737"/>
      <c r="X2737"/>
      <c r="Y2737"/>
      <c r="Z2737"/>
      <c r="AA2737"/>
      <c r="AB2737"/>
      <c r="AC2737"/>
      <c r="AD2737"/>
      <c r="AE2737"/>
      <c r="AF2737"/>
      <c r="AG2737"/>
      <c r="AH2737"/>
      <c r="AI2737"/>
      <c r="AJ2737"/>
      <c r="AK2737"/>
      <c r="AL2737"/>
      <c r="AM2737"/>
      <c r="AN2737"/>
      <c r="AO2737"/>
      <c r="AP2737"/>
      <c r="AQ2737" t="n">
        <v>9</v>
      </c>
      <c r="AR2737" t="n">
        <v>5</v>
      </c>
    </row>
    <row r="2738">
      <c r="A2738" t="n">
        <v>213455</v>
      </c>
      <c r="B2738" t="s">
        <v>4330</v>
      </c>
      <c r="C2738" t="s">
        <v>458</v>
      </c>
      <c r="D2738" t="s">
        <v>4200</v>
      </c>
      <c r="E2738" t="s">
        <v>997</v>
      </c>
      <c r="F2738" t="s">
        <v>199</v>
      </c>
      <c r="G2738" t="s">
        <v>189</v>
      </c>
      <c r="H2738" t="s">
        <v>200</v>
      </c>
      <c r="I2738" t="s">
        <v>186</v>
      </c>
      <c r="J2738" t="s">
        <v>164</v>
      </c>
      <c r="K2738"/>
      <c r="L2738" t="s">
        <v>155</v>
      </c>
      <c r="M2738" t="s">
        <v>155</v>
      </c>
      <c r="N2738" t="n">
        <v>-76.2836</v>
      </c>
      <c r="O2738" t="n">
        <v>40.0407</v>
      </c>
      <c r="P2738" t="n">
        <v>333</v>
      </c>
      <c r="Q2738" t="n">
        <v>333</v>
      </c>
      <c r="R2738" t="n">
        <v>99.1</v>
      </c>
      <c r="S2738" t="n">
        <v>37.2</v>
      </c>
      <c r="T2738" t="n">
        <v>6.6</v>
      </c>
      <c r="U2738" t="n">
        <v>25.8</v>
      </c>
      <c r="V2738" t="n">
        <v>2.4</v>
      </c>
      <c r="W2738" t="n">
        <v>0</v>
      </c>
      <c r="X2738" t="n">
        <v>91</v>
      </c>
      <c r="Y2738" t="n">
        <v>51</v>
      </c>
      <c r="Z2738" t="n">
        <v>20</v>
      </c>
      <c r="AA2738"/>
      <c r="AB2738"/>
      <c r="AC2738"/>
      <c r="AD2738"/>
      <c r="AE2738"/>
      <c r="AF2738" t="n">
        <v>27</v>
      </c>
      <c r="AG2738" t="n">
        <v>26</v>
      </c>
      <c r="AH2738" t="n">
        <v>28</v>
      </c>
      <c r="AI2738" t="n">
        <v>11975</v>
      </c>
      <c r="AJ2738" t="n">
        <v>12291</v>
      </c>
      <c r="AK2738" t="n">
        <v>8570</v>
      </c>
      <c r="AL2738" t="n">
        <v>16002</v>
      </c>
      <c r="AM2738" t="n">
        <v>15421</v>
      </c>
      <c r="AN2738"/>
      <c r="AO2738"/>
      <c r="AP2738"/>
      <c r="AQ2738"/>
      <c r="AR2738"/>
    </row>
    <row r="2739">
      <c r="A2739" t="n">
        <v>213473</v>
      </c>
      <c r="B2739" t="s">
        <v>4331</v>
      </c>
      <c r="C2739" t="s">
        <v>4332</v>
      </c>
      <c r="D2739" t="s">
        <v>4200</v>
      </c>
      <c r="E2739" t="s">
        <v>997</v>
      </c>
      <c r="F2739" t="s">
        <v>279</v>
      </c>
      <c r="G2739" t="s">
        <v>189</v>
      </c>
      <c r="H2739" t="s">
        <v>174</v>
      </c>
      <c r="I2739" t="s">
        <v>186</v>
      </c>
      <c r="J2739" t="s">
        <v>164</v>
      </c>
      <c r="K2739" t="s">
        <v>176</v>
      </c>
      <c r="L2739" t="s">
        <v>155</v>
      </c>
      <c r="M2739" t="s">
        <v>155</v>
      </c>
      <c r="N2739" t="n">
        <v>-75.2847</v>
      </c>
      <c r="O2739" t="n">
        <v>40.2238</v>
      </c>
      <c r="P2739" t="n">
        <v>197</v>
      </c>
      <c r="Q2739" t="n">
        <v>197</v>
      </c>
      <c r="R2739" t="n">
        <v>88.3</v>
      </c>
      <c r="S2739" t="n">
        <v>36.5</v>
      </c>
      <c r="T2739" t="n">
        <v>45.7</v>
      </c>
      <c r="U2739" t="n">
        <v>13.7</v>
      </c>
      <c r="V2739" t="n">
        <v>4.1</v>
      </c>
      <c r="W2739" t="n">
        <v>0</v>
      </c>
      <c r="X2739" t="n">
        <v>78</v>
      </c>
      <c r="Y2739" t="n">
        <v>100</v>
      </c>
      <c r="Z2739" t="n">
        <v>10</v>
      </c>
      <c r="AA2739" t="n">
        <v>23</v>
      </c>
      <c r="AB2739" t="n">
        <v>69.6</v>
      </c>
      <c r="AC2739"/>
      <c r="AD2739"/>
      <c r="AE2739"/>
      <c r="AF2739" t="n">
        <v>9</v>
      </c>
      <c r="AG2739" t="n">
        <v>62</v>
      </c>
      <c r="AH2739" t="n">
        <v>62</v>
      </c>
      <c r="AI2739" t="n">
        <v>25009</v>
      </c>
      <c r="AJ2739" t="n">
        <v>22629</v>
      </c>
      <c r="AK2739" t="n">
        <v>24261</v>
      </c>
      <c r="AL2739" t="n">
        <v>28550</v>
      </c>
      <c r="AM2739" t="n">
        <v>28997</v>
      </c>
      <c r="AN2739"/>
      <c r="AO2739" t="n">
        <v>5</v>
      </c>
      <c r="AP2739"/>
      <c r="AQ2739"/>
      <c r="AR2739"/>
    </row>
    <row r="2740">
      <c r="A2740" t="n">
        <v>213491</v>
      </c>
      <c r="B2740" t="s">
        <v>4333</v>
      </c>
      <c r="C2740" t="s">
        <v>4334</v>
      </c>
      <c r="D2740" t="s">
        <v>4200</v>
      </c>
      <c r="E2740" t="s">
        <v>997</v>
      </c>
      <c r="F2740" t="s">
        <v>199</v>
      </c>
      <c r="G2740" t="s">
        <v>189</v>
      </c>
      <c r="H2740" t="s">
        <v>200</v>
      </c>
      <c r="I2740" t="s">
        <v>186</v>
      </c>
      <c r="J2740" t="s">
        <v>164</v>
      </c>
      <c r="K2740"/>
      <c r="L2740" t="s">
        <v>155</v>
      </c>
      <c r="M2740" t="s">
        <v>155</v>
      </c>
      <c r="N2740" t="n">
        <v>-75.2863</v>
      </c>
      <c r="O2740" t="n">
        <v>40.2433</v>
      </c>
      <c r="P2740" t="n">
        <v>69</v>
      </c>
      <c r="Q2740" t="n">
        <v>69</v>
      </c>
      <c r="R2740" t="n">
        <v>97.1</v>
      </c>
      <c r="S2740" t="n">
        <v>71</v>
      </c>
      <c r="T2740" t="n">
        <v>8.7</v>
      </c>
      <c r="U2740" t="n">
        <v>8.7</v>
      </c>
      <c r="V2740" t="n">
        <v>7.2</v>
      </c>
      <c r="W2740" t="n">
        <v>0</v>
      </c>
      <c r="X2740" t="n">
        <v>89</v>
      </c>
      <c r="Y2740" t="n">
        <v>97</v>
      </c>
      <c r="Z2740" t="n">
        <v>11</v>
      </c>
      <c r="AA2740"/>
      <c r="AB2740"/>
      <c r="AC2740"/>
      <c r="AD2740"/>
      <c r="AE2740"/>
      <c r="AF2740" t="n">
        <v>13</v>
      </c>
      <c r="AG2740" t="n">
        <v>4</v>
      </c>
      <c r="AH2740" t="n">
        <v>10</v>
      </c>
      <c r="AI2740" t="n">
        <v>15065</v>
      </c>
      <c r="AJ2740" t="n">
        <v>15623</v>
      </c>
      <c r="AK2740"/>
      <c r="AL2740" t="n">
        <v>17942</v>
      </c>
      <c r="AM2740"/>
      <c r="AN2740" t="n">
        <v>18554</v>
      </c>
      <c r="AO2740"/>
      <c r="AP2740"/>
      <c r="AQ2740"/>
      <c r="AR2740"/>
    </row>
    <row r="2741">
      <c r="A2741" t="n">
        <v>213507</v>
      </c>
      <c r="B2741" t="s">
        <v>4335</v>
      </c>
      <c r="C2741" t="s">
        <v>4336</v>
      </c>
      <c r="D2741" t="s">
        <v>4200</v>
      </c>
      <c r="E2741" t="s">
        <v>997</v>
      </c>
      <c r="F2741" t="s">
        <v>162</v>
      </c>
      <c r="G2741" t="s">
        <v>163</v>
      </c>
      <c r="H2741" t="s">
        <v>150</v>
      </c>
      <c r="I2741" t="s">
        <v>186</v>
      </c>
      <c r="J2741" t="s">
        <v>168</v>
      </c>
      <c r="K2741" t="s">
        <v>153</v>
      </c>
      <c r="L2741" t="s">
        <v>155</v>
      </c>
      <c r="M2741" t="s">
        <v>155</v>
      </c>
      <c r="N2741" t="n">
        <v>-76.5144</v>
      </c>
      <c r="O2741" t="n">
        <v>40.3306</v>
      </c>
      <c r="P2741" t="n">
        <v>2276</v>
      </c>
      <c r="Q2741" t="n">
        <v>1757</v>
      </c>
      <c r="R2741" t="n">
        <v>54.3</v>
      </c>
      <c r="S2741" t="n">
        <v>82.3</v>
      </c>
      <c r="T2741" t="n">
        <v>3.5</v>
      </c>
      <c r="U2741" t="n">
        <v>6.1</v>
      </c>
      <c r="V2741" t="n">
        <v>2.3</v>
      </c>
      <c r="W2741" t="n">
        <v>0.9</v>
      </c>
      <c r="X2741" t="n">
        <v>83</v>
      </c>
      <c r="Y2741" t="n">
        <v>50</v>
      </c>
      <c r="Z2741" t="n">
        <v>12</v>
      </c>
      <c r="AA2741" t="n">
        <v>462</v>
      </c>
      <c r="AB2741" t="n">
        <v>72.5</v>
      </c>
      <c r="AC2741" t="n">
        <v>462</v>
      </c>
      <c r="AD2741" t="n">
        <v>72.5</v>
      </c>
      <c r="AE2741" t="n">
        <v>64.5</v>
      </c>
      <c r="AF2741" t="n">
        <v>425</v>
      </c>
      <c r="AG2741" t="n">
        <v>22</v>
      </c>
      <c r="AH2741" t="n">
        <v>93</v>
      </c>
      <c r="AI2741" t="n">
        <v>28640</v>
      </c>
      <c r="AJ2741" t="n">
        <v>20164</v>
      </c>
      <c r="AK2741" t="n">
        <v>20997</v>
      </c>
      <c r="AL2741" t="n">
        <v>24785</v>
      </c>
      <c r="AM2741" t="n">
        <v>27538</v>
      </c>
      <c r="AN2741" t="n">
        <v>31143</v>
      </c>
      <c r="AO2741"/>
      <c r="AP2741" t="n">
        <v>377</v>
      </c>
      <c r="AQ2741" t="n">
        <v>126</v>
      </c>
      <c r="AR2741" t="n">
        <v>55</v>
      </c>
    </row>
    <row r="2742">
      <c r="A2742" t="n">
        <v>213525</v>
      </c>
      <c r="B2742" t="s">
        <v>4337</v>
      </c>
      <c r="C2742" t="s">
        <v>4338</v>
      </c>
      <c r="D2742" t="s">
        <v>4200</v>
      </c>
      <c r="E2742" t="s">
        <v>997</v>
      </c>
      <c r="F2742" t="s">
        <v>173</v>
      </c>
      <c r="G2742" t="s">
        <v>149</v>
      </c>
      <c r="H2742" t="s">
        <v>174</v>
      </c>
      <c r="I2742" t="s">
        <v>205</v>
      </c>
      <c r="J2742" t="s">
        <v>152</v>
      </c>
      <c r="K2742" t="s">
        <v>176</v>
      </c>
      <c r="L2742" t="s">
        <v>155</v>
      </c>
      <c r="M2742" t="s">
        <v>155</v>
      </c>
      <c r="N2742" t="n">
        <v>-75.6107</v>
      </c>
      <c r="O2742" t="n">
        <v>40.6647</v>
      </c>
      <c r="P2742" t="n">
        <v>8859</v>
      </c>
      <c r="Q2742" t="n">
        <v>8859</v>
      </c>
      <c r="R2742" t="n">
        <v>64.2</v>
      </c>
      <c r="S2742" t="n">
        <v>54</v>
      </c>
      <c r="T2742" t="n">
        <v>8.2</v>
      </c>
      <c r="U2742" t="n">
        <v>28.1</v>
      </c>
      <c r="V2742" t="n">
        <v>3.2</v>
      </c>
      <c r="W2742" t="n">
        <v>0.2</v>
      </c>
      <c r="X2742" t="n">
        <v>62</v>
      </c>
      <c r="Y2742" t="n">
        <v>45</v>
      </c>
      <c r="Z2742" t="n">
        <v>21</v>
      </c>
      <c r="AA2742" t="n">
        <v>783</v>
      </c>
      <c r="AB2742" t="n">
        <v>28.4</v>
      </c>
      <c r="AC2742"/>
      <c r="AD2742"/>
      <c r="AE2742"/>
      <c r="AF2742" t="n">
        <v>767</v>
      </c>
      <c r="AG2742" t="n">
        <v>33</v>
      </c>
      <c r="AH2742" t="n">
        <v>55</v>
      </c>
      <c r="AI2742" t="n">
        <v>8956</v>
      </c>
      <c r="AJ2742" t="n">
        <v>6941</v>
      </c>
      <c r="AK2742" t="n">
        <v>7817</v>
      </c>
      <c r="AL2742" t="n">
        <v>11309</v>
      </c>
      <c r="AM2742" t="n">
        <v>14094</v>
      </c>
      <c r="AN2742" t="n">
        <v>14856</v>
      </c>
      <c r="AO2742" t="n">
        <v>806</v>
      </c>
      <c r="AP2742"/>
      <c r="AQ2742"/>
      <c r="AR2742"/>
    </row>
    <row r="2743">
      <c r="A2743" t="n">
        <v>213534</v>
      </c>
      <c r="B2743" t="s">
        <v>4339</v>
      </c>
      <c r="C2743" t="s">
        <v>4340</v>
      </c>
      <c r="D2743" t="s">
        <v>4200</v>
      </c>
      <c r="E2743" t="s">
        <v>997</v>
      </c>
      <c r="F2743" t="s">
        <v>279</v>
      </c>
      <c r="G2743" t="s">
        <v>189</v>
      </c>
      <c r="H2743" t="s">
        <v>174</v>
      </c>
      <c r="I2743" t="s">
        <v>186</v>
      </c>
      <c r="J2743" t="s">
        <v>164</v>
      </c>
      <c r="K2743" t="s">
        <v>176</v>
      </c>
      <c r="L2743" t="s">
        <v>155</v>
      </c>
      <c r="M2743" t="s">
        <v>155</v>
      </c>
      <c r="N2743" t="n">
        <v>-75.9789</v>
      </c>
      <c r="O2743" t="n">
        <v>40.3446</v>
      </c>
      <c r="P2743" t="n">
        <v>677</v>
      </c>
      <c r="Q2743" t="n">
        <v>677</v>
      </c>
      <c r="R2743" t="n">
        <v>52</v>
      </c>
      <c r="S2743" t="n">
        <v>30.4</v>
      </c>
      <c r="T2743" t="n">
        <v>11.4</v>
      </c>
      <c r="U2743" t="n">
        <v>50.1</v>
      </c>
      <c r="V2743" t="n">
        <v>0.7</v>
      </c>
      <c r="W2743" t="n">
        <v>0</v>
      </c>
      <c r="X2743" t="n">
        <v>72</v>
      </c>
      <c r="Y2743"/>
      <c r="Z2743" t="n">
        <v>12</v>
      </c>
      <c r="AA2743" t="n">
        <v>227</v>
      </c>
      <c r="AB2743" t="n">
        <v>51.5</v>
      </c>
      <c r="AC2743"/>
      <c r="AD2743"/>
      <c r="AE2743"/>
      <c r="AF2743" t="n">
        <v>267</v>
      </c>
      <c r="AG2743" t="n">
        <v>53</v>
      </c>
      <c r="AH2743" t="n">
        <v>74</v>
      </c>
      <c r="AI2743" t="n">
        <v>4031</v>
      </c>
      <c r="AJ2743"/>
      <c r="AK2743"/>
      <c r="AL2743"/>
      <c r="AM2743"/>
      <c r="AN2743"/>
      <c r="AO2743" t="n">
        <v>55</v>
      </c>
      <c r="AP2743"/>
      <c r="AQ2743"/>
      <c r="AR2743"/>
    </row>
    <row r="2744">
      <c r="A2744" t="n">
        <v>213543</v>
      </c>
      <c r="B2744" t="s">
        <v>4341</v>
      </c>
      <c r="C2744" t="s">
        <v>4342</v>
      </c>
      <c r="D2744" t="s">
        <v>4200</v>
      </c>
      <c r="E2744" t="s">
        <v>997</v>
      </c>
      <c r="F2744" t="s">
        <v>162</v>
      </c>
      <c r="G2744" t="s">
        <v>163</v>
      </c>
      <c r="H2744" t="s">
        <v>150</v>
      </c>
      <c r="I2744" t="s">
        <v>151</v>
      </c>
      <c r="J2744" t="s">
        <v>152</v>
      </c>
      <c r="K2744" t="s">
        <v>159</v>
      </c>
      <c r="L2744" t="s">
        <v>155</v>
      </c>
      <c r="M2744" t="s">
        <v>155</v>
      </c>
      <c r="N2744" t="n">
        <v>-75.3802</v>
      </c>
      <c r="O2744" t="n">
        <v>40.6068</v>
      </c>
      <c r="P2744" t="n">
        <v>7839</v>
      </c>
      <c r="Q2744" t="n">
        <v>5851</v>
      </c>
      <c r="R2744" t="n">
        <v>46</v>
      </c>
      <c r="S2744" t="n">
        <v>58.4</v>
      </c>
      <c r="T2744" t="n">
        <v>5.3</v>
      </c>
      <c r="U2744" t="n">
        <v>10.2</v>
      </c>
      <c r="V2744" t="n">
        <v>10</v>
      </c>
      <c r="W2744" t="n">
        <v>8.1</v>
      </c>
      <c r="X2744" t="n">
        <v>93</v>
      </c>
      <c r="Y2744"/>
      <c r="Z2744" t="n">
        <v>10</v>
      </c>
      <c r="AA2744" t="n">
        <v>1233</v>
      </c>
      <c r="AB2744" t="n">
        <v>89.2</v>
      </c>
      <c r="AC2744" t="n">
        <v>1233</v>
      </c>
      <c r="AD2744" t="n">
        <v>89.2</v>
      </c>
      <c r="AE2744" t="n">
        <v>80.9</v>
      </c>
      <c r="AF2744" t="n">
        <v>1511</v>
      </c>
      <c r="AG2744" t="n">
        <v>18</v>
      </c>
      <c r="AH2744" t="n">
        <v>54</v>
      </c>
      <c r="AI2744" t="n">
        <v>33289</v>
      </c>
      <c r="AJ2744" t="n">
        <v>15440</v>
      </c>
      <c r="AK2744" t="n">
        <v>19398</v>
      </c>
      <c r="AL2744" t="n">
        <v>19495</v>
      </c>
      <c r="AM2744" t="n">
        <v>30179</v>
      </c>
      <c r="AN2744" t="n">
        <v>50046</v>
      </c>
      <c r="AO2744"/>
      <c r="AP2744" t="n">
        <v>1208</v>
      </c>
      <c r="AQ2744" t="n">
        <v>505</v>
      </c>
      <c r="AR2744" t="n">
        <v>94</v>
      </c>
    </row>
    <row r="2745">
      <c r="A2745" t="n">
        <v>213570</v>
      </c>
      <c r="B2745" t="s">
        <v>4343</v>
      </c>
      <c r="C2745" t="s">
        <v>4247</v>
      </c>
      <c r="D2745" t="s">
        <v>4200</v>
      </c>
      <c r="E2745" t="s">
        <v>997</v>
      </c>
      <c r="F2745" t="s">
        <v>279</v>
      </c>
      <c r="G2745" t="s">
        <v>189</v>
      </c>
      <c r="H2745" t="s">
        <v>174</v>
      </c>
      <c r="I2745" t="s">
        <v>186</v>
      </c>
      <c r="J2745" t="s">
        <v>164</v>
      </c>
      <c r="K2745" t="s">
        <v>176</v>
      </c>
      <c r="L2745" t="s">
        <v>155</v>
      </c>
      <c r="M2745" t="s">
        <v>155</v>
      </c>
      <c r="N2745" t="n">
        <v>-75.569</v>
      </c>
      <c r="O2745" t="n">
        <v>40.5919</v>
      </c>
      <c r="P2745" t="n">
        <v>756</v>
      </c>
      <c r="Q2745" t="n">
        <v>756</v>
      </c>
      <c r="R2745" t="n">
        <v>78.3</v>
      </c>
      <c r="S2745" t="n">
        <v>24.6</v>
      </c>
      <c r="T2745" t="n">
        <v>16.7</v>
      </c>
      <c r="U2745" t="n">
        <v>41.5</v>
      </c>
      <c r="V2745" t="n">
        <v>0.5</v>
      </c>
      <c r="W2745" t="n">
        <v>0</v>
      </c>
      <c r="X2745" t="n">
        <v>70</v>
      </c>
      <c r="Y2745"/>
      <c r="Z2745" t="n">
        <v>21</v>
      </c>
      <c r="AA2745" t="n">
        <v>403</v>
      </c>
      <c r="AB2745" t="n">
        <v>59.1</v>
      </c>
      <c r="AC2745"/>
      <c r="AD2745"/>
      <c r="AE2745"/>
      <c r="AF2745" t="n">
        <v>417</v>
      </c>
      <c r="AG2745" t="n">
        <v>64</v>
      </c>
      <c r="AH2745" t="n">
        <v>78</v>
      </c>
      <c r="AI2745" t="n">
        <v>36537</v>
      </c>
      <c r="AJ2745" t="n">
        <v>35792</v>
      </c>
      <c r="AK2745" t="n">
        <v>36103</v>
      </c>
      <c r="AL2745" t="n">
        <v>37365</v>
      </c>
      <c r="AM2745" t="n">
        <v>39061</v>
      </c>
      <c r="AN2745" t="n">
        <v>40161</v>
      </c>
      <c r="AO2745" t="n">
        <v>21</v>
      </c>
      <c r="AP2745"/>
      <c r="AQ2745"/>
      <c r="AR2745"/>
    </row>
    <row r="2746">
      <c r="A2746" t="n">
        <v>213589</v>
      </c>
      <c r="B2746" t="s">
        <v>4344</v>
      </c>
      <c r="C2746" t="s">
        <v>4202</v>
      </c>
      <c r="D2746" t="s">
        <v>4200</v>
      </c>
      <c r="E2746" t="s">
        <v>997</v>
      </c>
      <c r="F2746" t="s">
        <v>279</v>
      </c>
      <c r="G2746" t="s">
        <v>189</v>
      </c>
      <c r="H2746" t="s">
        <v>174</v>
      </c>
      <c r="I2746" t="s">
        <v>151</v>
      </c>
      <c r="J2746" t="s">
        <v>164</v>
      </c>
      <c r="K2746" t="s">
        <v>176</v>
      </c>
      <c r="L2746" t="s">
        <v>155</v>
      </c>
      <c r="M2746" t="s">
        <v>155</v>
      </c>
      <c r="N2746" t="n">
        <v>-74.9997</v>
      </c>
      <c r="O2746" t="n">
        <v>40.0495</v>
      </c>
      <c r="P2746" t="n">
        <v>516</v>
      </c>
      <c r="Q2746" t="n">
        <v>516</v>
      </c>
      <c r="R2746" t="n">
        <v>11.8</v>
      </c>
      <c r="S2746" t="n">
        <v>12.4</v>
      </c>
      <c r="T2746" t="n">
        <v>36.6</v>
      </c>
      <c r="U2746" t="n">
        <v>19</v>
      </c>
      <c r="V2746" t="n">
        <v>1.6</v>
      </c>
      <c r="W2746" t="n">
        <v>0</v>
      </c>
      <c r="X2746" t="n">
        <v>67</v>
      </c>
      <c r="Y2746"/>
      <c r="Z2746" t="n">
        <v>26</v>
      </c>
      <c r="AA2746" t="n">
        <v>234</v>
      </c>
      <c r="AB2746" t="n">
        <v>53.8</v>
      </c>
      <c r="AC2746"/>
      <c r="AD2746"/>
      <c r="AE2746"/>
      <c r="AF2746" t="n">
        <v>295</v>
      </c>
      <c r="AG2746" t="n">
        <v>73</v>
      </c>
      <c r="AH2746" t="n">
        <v>91</v>
      </c>
      <c r="AI2746" t="n">
        <v>28202</v>
      </c>
      <c r="AJ2746" t="n">
        <v>28262</v>
      </c>
      <c r="AK2746" t="n">
        <v>27856</v>
      </c>
      <c r="AL2746" t="n">
        <v>28421</v>
      </c>
      <c r="AM2746" t="n">
        <v>30108</v>
      </c>
      <c r="AN2746" t="n">
        <v>32412</v>
      </c>
      <c r="AO2746" t="n">
        <v>7</v>
      </c>
      <c r="AP2746"/>
      <c r="AQ2746"/>
      <c r="AR2746"/>
    </row>
    <row r="2747">
      <c r="A2747" t="n">
        <v>213598</v>
      </c>
      <c r="B2747" t="s">
        <v>696</v>
      </c>
      <c r="C2747" t="s">
        <v>696</v>
      </c>
      <c r="D2747" t="s">
        <v>4200</v>
      </c>
      <c r="E2747" t="s">
        <v>997</v>
      </c>
      <c r="F2747" t="s">
        <v>148</v>
      </c>
      <c r="G2747" t="s">
        <v>149</v>
      </c>
      <c r="H2747" t="s">
        <v>150</v>
      </c>
      <c r="I2747" t="s">
        <v>186</v>
      </c>
      <c r="J2747" t="s">
        <v>168</v>
      </c>
      <c r="K2747" t="s">
        <v>153</v>
      </c>
      <c r="L2747" t="s">
        <v>154</v>
      </c>
      <c r="M2747" t="s">
        <v>155</v>
      </c>
      <c r="N2747" t="n">
        <v>-75.9265</v>
      </c>
      <c r="O2747" t="n">
        <v>39.8077</v>
      </c>
      <c r="P2747" t="n">
        <v>1946</v>
      </c>
      <c r="Q2747" t="n">
        <v>1790</v>
      </c>
      <c r="R2747" t="n">
        <v>65.9</v>
      </c>
      <c r="S2747" t="n">
        <v>0.9</v>
      </c>
      <c r="T2747" t="n">
        <v>82.1</v>
      </c>
      <c r="U2747" t="n">
        <v>6.8</v>
      </c>
      <c r="V2747" t="n">
        <v>0.1</v>
      </c>
      <c r="W2747" t="n">
        <v>2.7</v>
      </c>
      <c r="X2747" t="n">
        <v>71</v>
      </c>
      <c r="Y2747" t="n">
        <v>75</v>
      </c>
      <c r="Z2747" t="n">
        <v>13</v>
      </c>
      <c r="AA2747" t="n">
        <v>660</v>
      </c>
      <c r="AB2747" t="n">
        <v>52.1</v>
      </c>
      <c r="AC2747" t="n">
        <v>660</v>
      </c>
      <c r="AD2747" t="n">
        <v>52.1</v>
      </c>
      <c r="AE2747" t="n">
        <v>38.9</v>
      </c>
      <c r="AF2747" t="n">
        <v>397</v>
      </c>
      <c r="AG2747" t="n">
        <v>66</v>
      </c>
      <c r="AH2747" t="n">
        <v>90</v>
      </c>
      <c r="AI2747" t="n">
        <v>12910</v>
      </c>
      <c r="AJ2747" t="n">
        <v>11585</v>
      </c>
      <c r="AK2747" t="n">
        <v>11666</v>
      </c>
      <c r="AL2747" t="n">
        <v>12623</v>
      </c>
      <c r="AM2747" t="n">
        <v>18201</v>
      </c>
      <c r="AN2747" t="n">
        <v>16615</v>
      </c>
      <c r="AO2747"/>
      <c r="AP2747" t="n">
        <v>300</v>
      </c>
      <c r="AQ2747" t="n">
        <v>52</v>
      </c>
      <c r="AR2747"/>
    </row>
    <row r="2748">
      <c r="A2748" t="n">
        <v>213622</v>
      </c>
      <c r="B2748" t="s">
        <v>4345</v>
      </c>
      <c r="C2748" t="s">
        <v>4208</v>
      </c>
      <c r="D2748" t="s">
        <v>4200</v>
      </c>
      <c r="E2748" t="s">
        <v>997</v>
      </c>
      <c r="F2748" t="s">
        <v>368</v>
      </c>
      <c r="G2748" t="s">
        <v>163</v>
      </c>
      <c r="H2748" t="s">
        <v>174</v>
      </c>
      <c r="I2748" t="s">
        <v>186</v>
      </c>
      <c r="J2748" t="s">
        <v>164</v>
      </c>
      <c r="K2748"/>
      <c r="L2748" t="s">
        <v>155</v>
      </c>
      <c r="M2748" t="s">
        <v>155</v>
      </c>
      <c r="N2748" t="n">
        <v>-79.8631</v>
      </c>
      <c r="O2748" t="n">
        <v>40.4917</v>
      </c>
      <c r="P2748" t="n">
        <v>114</v>
      </c>
      <c r="Q2748" t="n">
        <v>114</v>
      </c>
      <c r="R2748" t="n">
        <v>84.2</v>
      </c>
      <c r="S2748" t="n">
        <v>67.5</v>
      </c>
      <c r="T2748" t="n">
        <v>9.6</v>
      </c>
      <c r="U2748" t="n">
        <v>1.8</v>
      </c>
      <c r="V2748" t="n">
        <v>0.9</v>
      </c>
      <c r="W2748" t="n">
        <v>0</v>
      </c>
      <c r="X2748" t="n">
        <v>63</v>
      </c>
      <c r="Y2748"/>
      <c r="Z2748" t="n">
        <v>8</v>
      </c>
      <c r="AA2748" t="n">
        <v>4</v>
      </c>
      <c r="AB2748" t="n">
        <v>50</v>
      </c>
      <c r="AC2748"/>
      <c r="AD2748"/>
      <c r="AE2748"/>
      <c r="AF2748" t="n">
        <v>8</v>
      </c>
      <c r="AG2748" t="n">
        <v>31</v>
      </c>
      <c r="AH2748" t="n">
        <v>41</v>
      </c>
      <c r="AI2748" t="n">
        <v>15921</v>
      </c>
      <c r="AJ2748" t="n">
        <v>12310</v>
      </c>
      <c r="AK2748" t="n">
        <v>14141</v>
      </c>
      <c r="AL2748" t="n">
        <v>24924</v>
      </c>
      <c r="AM2748"/>
      <c r="AN2748" t="n">
        <v>25446</v>
      </c>
      <c r="AO2748"/>
      <c r="AP2748"/>
      <c r="AQ2748"/>
      <c r="AR2748"/>
    </row>
    <row r="2749">
      <c r="A2749" t="n">
        <v>213631</v>
      </c>
      <c r="B2749" t="s">
        <v>4346</v>
      </c>
      <c r="C2749" t="s">
        <v>4293</v>
      </c>
      <c r="D2749" t="s">
        <v>4200</v>
      </c>
      <c r="E2749" t="s">
        <v>997</v>
      </c>
      <c r="F2749" t="s">
        <v>162</v>
      </c>
      <c r="G2749" t="s">
        <v>163</v>
      </c>
      <c r="H2749" t="s">
        <v>150</v>
      </c>
      <c r="I2749" t="s">
        <v>175</v>
      </c>
      <c r="J2749" t="s">
        <v>164</v>
      </c>
      <c r="K2749" t="s">
        <v>209</v>
      </c>
      <c r="L2749" t="s">
        <v>155</v>
      </c>
      <c r="M2749" t="s">
        <v>155</v>
      </c>
      <c r="N2749" t="n">
        <v>-77.2441</v>
      </c>
      <c r="O2749" t="n">
        <v>39.8317</v>
      </c>
      <c r="P2749" t="n">
        <v>280</v>
      </c>
      <c r="Q2749"/>
      <c r="R2749"/>
      <c r="S2749"/>
      <c r="T2749"/>
      <c r="U2749"/>
      <c r="V2749"/>
      <c r="W2749"/>
      <c r="X2749"/>
      <c r="Y2749"/>
      <c r="Z2749"/>
      <c r="AA2749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 t="n">
        <v>35</v>
      </c>
      <c r="AR2749" t="n">
        <v>2</v>
      </c>
    </row>
    <row r="2750">
      <c r="A2750" t="n">
        <v>213659</v>
      </c>
      <c r="B2750" t="s">
        <v>4347</v>
      </c>
      <c r="C2750" t="s">
        <v>4348</v>
      </c>
      <c r="D2750" t="s">
        <v>4200</v>
      </c>
      <c r="E2750" t="s">
        <v>997</v>
      </c>
      <c r="F2750" t="s">
        <v>173</v>
      </c>
      <c r="G2750" t="s">
        <v>149</v>
      </c>
      <c r="H2750" t="s">
        <v>174</v>
      </c>
      <c r="I2750" t="s">
        <v>186</v>
      </c>
      <c r="J2750" t="s">
        <v>168</v>
      </c>
      <c r="K2750" t="s">
        <v>176</v>
      </c>
      <c r="L2750" t="s">
        <v>155</v>
      </c>
      <c r="M2750" t="s">
        <v>155</v>
      </c>
      <c r="N2750" t="n">
        <v>-75.9911</v>
      </c>
      <c r="O2750" t="n">
        <v>41.1947</v>
      </c>
      <c r="P2750" t="n">
        <v>6241</v>
      </c>
      <c r="Q2750" t="n">
        <v>6241</v>
      </c>
      <c r="R2750" t="n">
        <v>65.6</v>
      </c>
      <c r="S2750" t="n">
        <v>57</v>
      </c>
      <c r="T2750" t="n">
        <v>5.8</v>
      </c>
      <c r="U2750" t="n">
        <v>19.2</v>
      </c>
      <c r="V2750" t="n">
        <v>1.9</v>
      </c>
      <c r="W2750" t="n">
        <v>0</v>
      </c>
      <c r="X2750" t="n">
        <v>60</v>
      </c>
      <c r="Y2750" t="n">
        <v>42</v>
      </c>
      <c r="Z2750" t="n">
        <v>15</v>
      </c>
      <c r="AA2750" t="n">
        <v>551</v>
      </c>
      <c r="AB2750" t="n">
        <v>21.4</v>
      </c>
      <c r="AC2750"/>
      <c r="AD2750"/>
      <c r="AE2750"/>
      <c r="AF2750" t="n">
        <v>499</v>
      </c>
      <c r="AG2750" t="n">
        <v>35</v>
      </c>
      <c r="AH2750" t="n">
        <v>48</v>
      </c>
      <c r="AI2750" t="n">
        <v>9467</v>
      </c>
      <c r="AJ2750" t="n">
        <v>8623</v>
      </c>
      <c r="AK2750" t="n">
        <v>9347</v>
      </c>
      <c r="AL2750" t="n">
        <v>11956</v>
      </c>
      <c r="AM2750" t="n">
        <v>14962</v>
      </c>
      <c r="AN2750" t="n">
        <v>14782</v>
      </c>
      <c r="AO2750" t="n">
        <v>475</v>
      </c>
      <c r="AP2750"/>
      <c r="AQ2750"/>
      <c r="AR2750"/>
    </row>
    <row r="2751">
      <c r="A2751" t="n">
        <v>213668</v>
      </c>
      <c r="B2751" t="s">
        <v>4349</v>
      </c>
      <c r="C2751" t="s">
        <v>4350</v>
      </c>
      <c r="D2751" t="s">
        <v>4200</v>
      </c>
      <c r="E2751" t="s">
        <v>997</v>
      </c>
      <c r="F2751" t="s">
        <v>162</v>
      </c>
      <c r="G2751" t="s">
        <v>163</v>
      </c>
      <c r="H2751" t="s">
        <v>150</v>
      </c>
      <c r="I2751" t="s">
        <v>151</v>
      </c>
      <c r="J2751" t="s">
        <v>168</v>
      </c>
      <c r="K2751" t="s">
        <v>179</v>
      </c>
      <c r="L2751" t="s">
        <v>155</v>
      </c>
      <c r="M2751" t="s">
        <v>155</v>
      </c>
      <c r="N2751" t="n">
        <v>-77</v>
      </c>
      <c r="O2751" t="n">
        <v>41.2467</v>
      </c>
      <c r="P2751" t="n">
        <v>1094</v>
      </c>
      <c r="Q2751" t="n">
        <v>1094</v>
      </c>
      <c r="R2751" t="n">
        <v>53</v>
      </c>
      <c r="S2751" t="n">
        <v>60.4</v>
      </c>
      <c r="T2751" t="n">
        <v>12.1</v>
      </c>
      <c r="U2751" t="n">
        <v>13.9</v>
      </c>
      <c r="V2751" t="n">
        <v>1.5</v>
      </c>
      <c r="W2751" t="n">
        <v>3.3</v>
      </c>
      <c r="X2751" t="n">
        <v>82</v>
      </c>
      <c r="Y2751"/>
      <c r="Z2751" t="n">
        <v>11</v>
      </c>
      <c r="AA2751" t="n">
        <v>282</v>
      </c>
      <c r="AB2751" t="n">
        <v>59.6</v>
      </c>
      <c r="AC2751" t="n">
        <v>282</v>
      </c>
      <c r="AD2751" t="n">
        <v>59.6</v>
      </c>
      <c r="AE2751" t="n">
        <v>47.9</v>
      </c>
      <c r="AF2751" t="n">
        <v>296</v>
      </c>
      <c r="AG2751" t="n">
        <v>40</v>
      </c>
      <c r="AH2751" t="n">
        <v>99</v>
      </c>
      <c r="AI2751" t="n">
        <v>20733</v>
      </c>
      <c r="AJ2751" t="n">
        <v>10756</v>
      </c>
      <c r="AK2751" t="n">
        <v>15044</v>
      </c>
      <c r="AL2751" t="n">
        <v>16467</v>
      </c>
      <c r="AM2751" t="n">
        <v>20561</v>
      </c>
      <c r="AN2751" t="n">
        <v>26790</v>
      </c>
      <c r="AO2751"/>
      <c r="AP2751" t="n">
        <v>203</v>
      </c>
      <c r="AQ2751"/>
      <c r="AR2751"/>
    </row>
    <row r="2752">
      <c r="A2752" t="n">
        <v>213774</v>
      </c>
      <c r="B2752" t="s">
        <v>4351</v>
      </c>
      <c r="C2752" t="s">
        <v>4352</v>
      </c>
      <c r="D2752" t="s">
        <v>4200</v>
      </c>
      <c r="E2752" t="s">
        <v>997</v>
      </c>
      <c r="F2752" t="s">
        <v>162</v>
      </c>
      <c r="G2752" t="s">
        <v>163</v>
      </c>
      <c r="H2752" t="s">
        <v>150</v>
      </c>
      <c r="I2752" t="s">
        <v>186</v>
      </c>
      <c r="J2752" t="s">
        <v>164</v>
      </c>
      <c r="K2752" t="s">
        <v>176</v>
      </c>
      <c r="L2752" t="s">
        <v>155</v>
      </c>
      <c r="M2752" t="s">
        <v>155</v>
      </c>
      <c r="N2752" t="n">
        <v>-75.1048</v>
      </c>
      <c r="O2752" t="n">
        <v>40.0871</v>
      </c>
      <c r="P2752" t="n">
        <v>674</v>
      </c>
      <c r="Q2752" t="n">
        <v>674</v>
      </c>
      <c r="R2752" t="n">
        <v>70.5</v>
      </c>
      <c r="S2752" t="n">
        <v>43.3</v>
      </c>
      <c r="T2752" t="n">
        <v>26.9</v>
      </c>
      <c r="U2752" t="n">
        <v>20.8</v>
      </c>
      <c r="V2752" t="n">
        <v>3.6</v>
      </c>
      <c r="W2752" t="n">
        <v>0.3</v>
      </c>
      <c r="X2752" t="n">
        <v>33</v>
      </c>
      <c r="Y2752"/>
      <c r="Z2752" t="n">
        <v>12</v>
      </c>
      <c r="AA2752" t="n">
        <v>172</v>
      </c>
      <c r="AB2752" t="n">
        <v>24.4</v>
      </c>
      <c r="AC2752"/>
      <c r="AD2752"/>
      <c r="AE2752"/>
      <c r="AF2752" t="n">
        <v>120</v>
      </c>
      <c r="AG2752" t="n">
        <v>49</v>
      </c>
      <c r="AH2752" t="n">
        <v>72</v>
      </c>
      <c r="AI2752" t="n">
        <v>15983</v>
      </c>
      <c r="AJ2752" t="n">
        <v>14337</v>
      </c>
      <c r="AK2752" t="n">
        <v>14774</v>
      </c>
      <c r="AL2752" t="n">
        <v>17306</v>
      </c>
      <c r="AM2752" t="n">
        <v>24380</v>
      </c>
      <c r="AN2752" t="n">
        <v>24615</v>
      </c>
      <c r="AO2752" t="n">
        <v>72</v>
      </c>
      <c r="AP2752" t="n">
        <v>25</v>
      </c>
      <c r="AQ2752"/>
      <c r="AR2752"/>
    </row>
    <row r="2753">
      <c r="A2753" t="n">
        <v>213826</v>
      </c>
      <c r="B2753" t="s">
        <v>4353</v>
      </c>
      <c r="C2753" t="s">
        <v>4313</v>
      </c>
      <c r="D2753" t="s">
        <v>4200</v>
      </c>
      <c r="E2753" t="s">
        <v>997</v>
      </c>
      <c r="F2753" t="s">
        <v>162</v>
      </c>
      <c r="G2753" t="s">
        <v>163</v>
      </c>
      <c r="H2753" t="s">
        <v>150</v>
      </c>
      <c r="I2753" t="s">
        <v>151</v>
      </c>
      <c r="J2753" t="s">
        <v>168</v>
      </c>
      <c r="K2753" t="s">
        <v>153</v>
      </c>
      <c r="L2753" t="s">
        <v>155</v>
      </c>
      <c r="M2753" t="s">
        <v>155</v>
      </c>
      <c r="N2753" t="n">
        <v>-75.6341</v>
      </c>
      <c r="O2753" t="n">
        <v>41.4346</v>
      </c>
      <c r="P2753" t="n">
        <v>3201</v>
      </c>
      <c r="Q2753" t="n">
        <v>2011</v>
      </c>
      <c r="R2753" t="n">
        <v>68.1</v>
      </c>
      <c r="S2753" t="n">
        <v>73.9</v>
      </c>
      <c r="T2753" t="n">
        <v>3.4</v>
      </c>
      <c r="U2753" t="n">
        <v>9.1</v>
      </c>
      <c r="V2753" t="n">
        <v>2</v>
      </c>
      <c r="W2753" t="n">
        <v>0.7</v>
      </c>
      <c r="X2753" t="n">
        <v>85</v>
      </c>
      <c r="Y2753" t="n">
        <v>0</v>
      </c>
      <c r="Z2753" t="n">
        <v>11</v>
      </c>
      <c r="AA2753" t="n">
        <v>444</v>
      </c>
      <c r="AB2753" t="n">
        <v>72.5</v>
      </c>
      <c r="AC2753" t="n">
        <v>444</v>
      </c>
      <c r="AD2753" t="n">
        <v>72.5</v>
      </c>
      <c r="AE2753" t="n">
        <v>53.8</v>
      </c>
      <c r="AF2753" t="n">
        <v>443</v>
      </c>
      <c r="AG2753" t="n">
        <v>29</v>
      </c>
      <c r="AH2753" t="n">
        <v>93</v>
      </c>
      <c r="AI2753" t="n">
        <v>24712</v>
      </c>
      <c r="AJ2753" t="n">
        <v>19389</v>
      </c>
      <c r="AK2753" t="n">
        <v>20321</v>
      </c>
      <c r="AL2753" t="n">
        <v>18927</v>
      </c>
      <c r="AM2753" t="n">
        <v>23640</v>
      </c>
      <c r="AN2753" t="n">
        <v>26569</v>
      </c>
      <c r="AO2753"/>
      <c r="AP2753" t="n">
        <v>354</v>
      </c>
      <c r="AQ2753" t="n">
        <v>453</v>
      </c>
      <c r="AR2753" t="n">
        <v>10</v>
      </c>
    </row>
    <row r="2754">
      <c r="A2754" t="n">
        <v>213914</v>
      </c>
      <c r="B2754" t="s">
        <v>4354</v>
      </c>
      <c r="C2754" t="s">
        <v>4208</v>
      </c>
      <c r="D2754" t="s">
        <v>4200</v>
      </c>
      <c r="E2754" t="s">
        <v>997</v>
      </c>
      <c r="F2754" t="s">
        <v>279</v>
      </c>
      <c r="G2754" t="s">
        <v>189</v>
      </c>
      <c r="H2754" t="s">
        <v>174</v>
      </c>
      <c r="I2754" t="s">
        <v>151</v>
      </c>
      <c r="J2754" t="s">
        <v>164</v>
      </c>
      <c r="K2754" t="s">
        <v>176</v>
      </c>
      <c r="L2754" t="s">
        <v>155</v>
      </c>
      <c r="M2754" t="s">
        <v>155</v>
      </c>
      <c r="N2754" t="n">
        <v>-80.0002</v>
      </c>
      <c r="O2754" t="n">
        <v>40.4439</v>
      </c>
      <c r="P2754" t="n">
        <v>345</v>
      </c>
      <c r="Q2754" t="n">
        <v>345</v>
      </c>
      <c r="R2754" t="n">
        <v>90.7</v>
      </c>
      <c r="S2754" t="n">
        <v>80.9</v>
      </c>
      <c r="T2754" t="n">
        <v>8.4</v>
      </c>
      <c r="U2754" t="n">
        <v>1.2</v>
      </c>
      <c r="V2754" t="n">
        <v>0.6</v>
      </c>
      <c r="W2754" t="n">
        <v>0</v>
      </c>
      <c r="X2754" t="n">
        <v>76</v>
      </c>
      <c r="Y2754"/>
      <c r="Z2754" t="n">
        <v>15</v>
      </c>
      <c r="AA2754" t="n">
        <v>91</v>
      </c>
      <c r="AB2754" t="n">
        <v>62.6</v>
      </c>
      <c r="AC2754"/>
      <c r="AD2754"/>
      <c r="AE2754"/>
      <c r="AF2754" t="n">
        <v>50</v>
      </c>
      <c r="AG2754" t="n">
        <v>54</v>
      </c>
      <c r="AH2754" t="n">
        <v>74</v>
      </c>
      <c r="AI2754" t="n">
        <v>14164</v>
      </c>
      <c r="AJ2754" t="n">
        <v>11974</v>
      </c>
      <c r="AK2754" t="n">
        <v>18411</v>
      </c>
      <c r="AL2754" t="n">
        <v>17200</v>
      </c>
      <c r="AM2754" t="n">
        <v>22114</v>
      </c>
      <c r="AN2754" t="n">
        <v>23551</v>
      </c>
      <c r="AO2754" t="n">
        <v>141</v>
      </c>
      <c r="AP2754"/>
      <c r="AQ2754"/>
      <c r="AR2754"/>
    </row>
    <row r="2755">
      <c r="A2755" t="n">
        <v>213932</v>
      </c>
      <c r="B2755" t="s">
        <v>4355</v>
      </c>
      <c r="C2755" t="s">
        <v>4202</v>
      </c>
      <c r="D2755" t="s">
        <v>4200</v>
      </c>
      <c r="E2755" t="s">
        <v>997</v>
      </c>
      <c r="F2755" t="s">
        <v>279</v>
      </c>
      <c r="G2755" t="s">
        <v>189</v>
      </c>
      <c r="H2755" t="s">
        <v>174</v>
      </c>
      <c r="I2755" t="s">
        <v>151</v>
      </c>
      <c r="J2755" t="s">
        <v>164</v>
      </c>
      <c r="K2755"/>
      <c r="L2755" t="s">
        <v>155</v>
      </c>
      <c r="M2755" t="s">
        <v>155</v>
      </c>
      <c r="N2755" t="n">
        <v>-75.21</v>
      </c>
      <c r="O2755" t="n">
        <v>40.0289</v>
      </c>
      <c r="P2755" t="n">
        <v>145</v>
      </c>
      <c r="Q2755" t="n">
        <v>145</v>
      </c>
      <c r="R2755" t="n">
        <v>88.3</v>
      </c>
      <c r="S2755" t="n">
        <v>51.7</v>
      </c>
      <c r="T2755" t="n">
        <v>22.8</v>
      </c>
      <c r="U2755" t="n">
        <v>4.8</v>
      </c>
      <c r="V2755" t="n">
        <v>4.8</v>
      </c>
      <c r="W2755" t="n">
        <v>0</v>
      </c>
      <c r="X2755"/>
      <c r="Y2755"/>
      <c r="Z2755" t="n">
        <v>9</v>
      </c>
      <c r="AA2755"/>
      <c r="AB2755"/>
      <c r="AC2755"/>
      <c r="AD2755"/>
      <c r="AE2755"/>
      <c r="AF2755" t="n">
        <v>0</v>
      </c>
      <c r="AG2755" t="n">
        <v>48</v>
      </c>
      <c r="AH2755" t="n">
        <v>48</v>
      </c>
      <c r="AI2755"/>
      <c r="AJ2755"/>
      <c r="AK2755"/>
      <c r="AL2755"/>
      <c r="AM2755"/>
      <c r="AN2755"/>
      <c r="AO2755"/>
      <c r="AP2755"/>
      <c r="AQ2755"/>
      <c r="AR2755"/>
    </row>
    <row r="2756">
      <c r="A2756" t="n">
        <v>213987</v>
      </c>
      <c r="B2756" t="s">
        <v>4356</v>
      </c>
      <c r="C2756" t="s">
        <v>4287</v>
      </c>
      <c r="D2756" t="s">
        <v>4200</v>
      </c>
      <c r="E2756" t="s">
        <v>997</v>
      </c>
      <c r="F2756" t="s">
        <v>162</v>
      </c>
      <c r="G2756" t="s">
        <v>163</v>
      </c>
      <c r="H2756" t="s">
        <v>150</v>
      </c>
      <c r="I2756" t="s">
        <v>151</v>
      </c>
      <c r="J2756" t="s">
        <v>168</v>
      </c>
      <c r="K2756" t="s">
        <v>153</v>
      </c>
      <c r="L2756" t="s">
        <v>155</v>
      </c>
      <c r="M2756" t="s">
        <v>155</v>
      </c>
      <c r="N2756" t="n">
        <v>-80.0534</v>
      </c>
      <c r="O2756" t="n">
        <v>42.1058</v>
      </c>
      <c r="P2756" t="n">
        <v>3434</v>
      </c>
      <c r="Q2756" t="n">
        <v>2966</v>
      </c>
      <c r="R2756" t="n">
        <v>59.5</v>
      </c>
      <c r="S2756" t="n">
        <v>71.6</v>
      </c>
      <c r="T2756" t="n">
        <v>5.9</v>
      </c>
      <c r="U2756" t="n">
        <v>5.2</v>
      </c>
      <c r="V2756" t="n">
        <v>0.9</v>
      </c>
      <c r="W2756" t="n">
        <v>4</v>
      </c>
      <c r="X2756" t="n">
        <v>78</v>
      </c>
      <c r="Y2756" t="n">
        <v>100</v>
      </c>
      <c r="Z2756" t="n">
        <v>15</v>
      </c>
      <c r="AA2756" t="n">
        <v>756</v>
      </c>
      <c r="AB2756" t="n">
        <v>58.7</v>
      </c>
      <c r="AC2756" t="n">
        <v>587</v>
      </c>
      <c r="AD2756" t="n">
        <v>64.7</v>
      </c>
      <c r="AE2756" t="n">
        <v>56.6</v>
      </c>
      <c r="AF2756" t="n">
        <v>548</v>
      </c>
      <c r="AG2756" t="n">
        <v>30</v>
      </c>
      <c r="AH2756" t="n">
        <v>94</v>
      </c>
      <c r="AI2756" t="n">
        <v>26962</v>
      </c>
      <c r="AJ2756" t="n">
        <v>23981</v>
      </c>
      <c r="AK2756" t="n">
        <v>20609</v>
      </c>
      <c r="AL2756" t="n">
        <v>25101</v>
      </c>
      <c r="AM2756" t="n">
        <v>28250</v>
      </c>
      <c r="AN2756" t="n">
        <v>31992</v>
      </c>
      <c r="AO2756" t="n">
        <v>97</v>
      </c>
      <c r="AP2756" t="n">
        <v>489</v>
      </c>
      <c r="AQ2756" t="n">
        <v>204</v>
      </c>
      <c r="AR2756"/>
    </row>
    <row r="2757">
      <c r="A2757" t="n">
        <v>213996</v>
      </c>
      <c r="B2757" t="s">
        <v>4357</v>
      </c>
      <c r="C2757" t="s">
        <v>4358</v>
      </c>
      <c r="D2757" t="s">
        <v>4200</v>
      </c>
      <c r="E2757" t="s">
        <v>997</v>
      </c>
      <c r="F2757" t="s">
        <v>162</v>
      </c>
      <c r="G2757" t="s">
        <v>163</v>
      </c>
      <c r="H2757" t="s">
        <v>150</v>
      </c>
      <c r="I2757" t="s">
        <v>186</v>
      </c>
      <c r="J2757" t="s">
        <v>168</v>
      </c>
      <c r="K2757" t="s">
        <v>153</v>
      </c>
      <c r="L2757" t="s">
        <v>155</v>
      </c>
      <c r="M2757" t="s">
        <v>155</v>
      </c>
      <c r="N2757" t="n">
        <v>-76.9883</v>
      </c>
      <c r="O2757" t="n">
        <v>40.1566</v>
      </c>
      <c r="P2757" t="n">
        <v>3569</v>
      </c>
      <c r="Q2757" t="n">
        <v>2614</v>
      </c>
      <c r="R2757" t="n">
        <v>61.1</v>
      </c>
      <c r="S2757" t="n">
        <v>77.7</v>
      </c>
      <c r="T2757" t="n">
        <v>3.3</v>
      </c>
      <c r="U2757" t="n">
        <v>7.5</v>
      </c>
      <c r="V2757" t="n">
        <v>3.5</v>
      </c>
      <c r="W2757" t="n">
        <v>2.7</v>
      </c>
      <c r="X2757" t="n">
        <v>85</v>
      </c>
      <c r="Y2757"/>
      <c r="Z2757" t="n">
        <v>12</v>
      </c>
      <c r="AA2757" t="n">
        <v>665</v>
      </c>
      <c r="AB2757" t="n">
        <v>78.5</v>
      </c>
      <c r="AC2757" t="n">
        <v>665</v>
      </c>
      <c r="AD2757" t="n">
        <v>78.5</v>
      </c>
      <c r="AE2757" t="n">
        <v>73.8</v>
      </c>
      <c r="AF2757" t="n">
        <v>587</v>
      </c>
      <c r="AG2757" t="n">
        <v>20</v>
      </c>
      <c r="AH2757" t="n">
        <v>94</v>
      </c>
      <c r="AI2757" t="n">
        <v>29882</v>
      </c>
      <c r="AJ2757" t="n">
        <v>23234</v>
      </c>
      <c r="AK2757" t="n">
        <v>23515</v>
      </c>
      <c r="AL2757" t="n">
        <v>22689</v>
      </c>
      <c r="AM2757" t="n">
        <v>27326</v>
      </c>
      <c r="AN2757" t="n">
        <v>31609</v>
      </c>
      <c r="AO2757"/>
      <c r="AP2757" t="n">
        <v>550</v>
      </c>
      <c r="AQ2757" t="n">
        <v>213</v>
      </c>
      <c r="AR2757" t="n">
        <v>42</v>
      </c>
    </row>
    <row r="2758">
      <c r="A2758" t="n">
        <v>214023</v>
      </c>
      <c r="B2758" t="s">
        <v>4359</v>
      </c>
      <c r="C2758" t="s">
        <v>4202</v>
      </c>
      <c r="D2758" t="s">
        <v>4200</v>
      </c>
      <c r="E2758" t="s">
        <v>997</v>
      </c>
      <c r="F2758" t="s">
        <v>368</v>
      </c>
      <c r="G2758" t="s">
        <v>163</v>
      </c>
      <c r="H2758" t="s">
        <v>174</v>
      </c>
      <c r="I2758" t="s">
        <v>151</v>
      </c>
      <c r="J2758" t="s">
        <v>164</v>
      </c>
      <c r="K2758"/>
      <c r="L2758" t="s">
        <v>155</v>
      </c>
      <c r="M2758" t="s">
        <v>155</v>
      </c>
      <c r="N2758" t="n">
        <v>-75.135</v>
      </c>
      <c r="O2758" t="n">
        <v>40.0175</v>
      </c>
      <c r="P2758" t="n">
        <v>15</v>
      </c>
      <c r="Q2758" t="n">
        <v>15</v>
      </c>
      <c r="R2758" t="n">
        <v>66.7</v>
      </c>
      <c r="S2758" t="n">
        <v>0</v>
      </c>
      <c r="T2758" t="n">
        <v>20</v>
      </c>
      <c r="U2758" t="n">
        <v>73.3</v>
      </c>
      <c r="V2758" t="n">
        <v>0</v>
      </c>
      <c r="W2758" t="n">
        <v>0</v>
      </c>
      <c r="X2758" t="n">
        <v>50</v>
      </c>
      <c r="Y2758"/>
      <c r="Z2758" t="n">
        <v>5</v>
      </c>
      <c r="AA2758" t="n">
        <v>2</v>
      </c>
      <c r="AB2758"/>
      <c r="AC2758"/>
      <c r="AD2758"/>
      <c r="AE2758"/>
      <c r="AF2758" t="n">
        <v>2</v>
      </c>
      <c r="AG2758" t="n">
        <v>73</v>
      </c>
      <c r="AH2758" t="n">
        <v>82</v>
      </c>
      <c r="AI2758" t="n">
        <v>15727</v>
      </c>
      <c r="AJ2758" t="n">
        <v>15727</v>
      </c>
      <c r="AK2758"/>
      <c r="AL2758"/>
      <c r="AM2758"/>
      <c r="AN2758"/>
      <c r="AO2758" t="n">
        <v>1</v>
      </c>
      <c r="AP2758"/>
      <c r="AQ2758"/>
      <c r="AR2758"/>
    </row>
    <row r="2759">
      <c r="A2759" t="n">
        <v>214041</v>
      </c>
      <c r="B2759" t="s">
        <v>4360</v>
      </c>
      <c r="C2759" t="s">
        <v>4361</v>
      </c>
      <c r="D2759" t="s">
        <v>4200</v>
      </c>
      <c r="E2759" t="s">
        <v>997</v>
      </c>
      <c r="F2759" t="s">
        <v>148</v>
      </c>
      <c r="G2759" t="s">
        <v>149</v>
      </c>
      <c r="H2759" t="s">
        <v>150</v>
      </c>
      <c r="I2759" t="s">
        <v>186</v>
      </c>
      <c r="J2759" t="s">
        <v>152</v>
      </c>
      <c r="K2759" t="s">
        <v>153</v>
      </c>
      <c r="L2759" t="s">
        <v>155</v>
      </c>
      <c r="M2759" t="s">
        <v>155</v>
      </c>
      <c r="N2759" t="n">
        <v>-76.3574</v>
      </c>
      <c r="O2759" t="n">
        <v>40.0003</v>
      </c>
      <c r="P2759" t="n">
        <v>7858</v>
      </c>
      <c r="Q2759" t="n">
        <v>6469</v>
      </c>
      <c r="R2759" t="n">
        <v>58.8</v>
      </c>
      <c r="S2759" t="n">
        <v>73.7</v>
      </c>
      <c r="T2759" t="n">
        <v>9.1</v>
      </c>
      <c r="U2759" t="n">
        <v>10</v>
      </c>
      <c r="V2759" t="n">
        <v>3.4</v>
      </c>
      <c r="W2759" t="n">
        <v>1.3</v>
      </c>
      <c r="X2759" t="n">
        <v>78</v>
      </c>
      <c r="Y2759" t="n">
        <v>15</v>
      </c>
      <c r="Z2759" t="n">
        <v>19</v>
      </c>
      <c r="AA2759" t="n">
        <v>1342</v>
      </c>
      <c r="AB2759" t="n">
        <v>54.4</v>
      </c>
      <c r="AC2759" t="n">
        <v>1342</v>
      </c>
      <c r="AD2759" t="n">
        <v>54.4</v>
      </c>
      <c r="AE2759" t="n">
        <v>33.7</v>
      </c>
      <c r="AF2759" t="n">
        <v>1150</v>
      </c>
      <c r="AG2759" t="n">
        <v>27</v>
      </c>
      <c r="AH2759" t="n">
        <v>63</v>
      </c>
      <c r="AI2759" t="n">
        <v>20860</v>
      </c>
      <c r="AJ2759" t="n">
        <v>13632</v>
      </c>
      <c r="AK2759" t="n">
        <v>15117</v>
      </c>
      <c r="AL2759" t="n">
        <v>18988</v>
      </c>
      <c r="AM2759" t="n">
        <v>23020</v>
      </c>
      <c r="AN2759" t="n">
        <v>24724</v>
      </c>
      <c r="AO2759" t="n">
        <v>7</v>
      </c>
      <c r="AP2759" t="n">
        <v>1233</v>
      </c>
      <c r="AQ2759" t="n">
        <v>314</v>
      </c>
      <c r="AR2759" t="n">
        <v>15</v>
      </c>
    </row>
    <row r="2760">
      <c r="A2760" t="n">
        <v>214069</v>
      </c>
      <c r="B2760" t="s">
        <v>4362</v>
      </c>
      <c r="C2760" t="s">
        <v>3629</v>
      </c>
      <c r="D2760" t="s">
        <v>4200</v>
      </c>
      <c r="E2760" t="s">
        <v>997</v>
      </c>
      <c r="F2760" t="s">
        <v>162</v>
      </c>
      <c r="G2760" t="s">
        <v>163</v>
      </c>
      <c r="H2760" t="s">
        <v>150</v>
      </c>
      <c r="I2760" t="s">
        <v>186</v>
      </c>
      <c r="J2760" t="s">
        <v>168</v>
      </c>
      <c r="K2760" t="s">
        <v>159</v>
      </c>
      <c r="L2760" t="s">
        <v>155</v>
      </c>
      <c r="M2760" t="s">
        <v>155</v>
      </c>
      <c r="N2760" t="n">
        <v>-75.9715</v>
      </c>
      <c r="O2760" t="n">
        <v>41.3453</v>
      </c>
      <c r="P2760" t="n">
        <v>2423</v>
      </c>
      <c r="Q2760" t="n">
        <v>1890</v>
      </c>
      <c r="R2760" t="n">
        <v>67.3</v>
      </c>
      <c r="S2760" t="n">
        <v>79.5</v>
      </c>
      <c r="T2760" t="n">
        <v>4.1</v>
      </c>
      <c r="U2760" t="n">
        <v>5.2</v>
      </c>
      <c r="V2760" t="n">
        <v>1.3</v>
      </c>
      <c r="W2760" t="n">
        <v>0.1</v>
      </c>
      <c r="X2760" t="n">
        <v>80</v>
      </c>
      <c r="Y2760" t="n">
        <v>50</v>
      </c>
      <c r="Z2760" t="n">
        <v>10</v>
      </c>
      <c r="AA2760" t="n">
        <v>435</v>
      </c>
      <c r="AB2760" t="n">
        <v>69.2</v>
      </c>
      <c r="AC2760" t="n">
        <v>435</v>
      </c>
      <c r="AD2760" t="n">
        <v>69.2</v>
      </c>
      <c r="AE2760" t="n">
        <v>59.3</v>
      </c>
      <c r="AF2760" t="n">
        <v>367</v>
      </c>
      <c r="AG2760" t="n">
        <v>19</v>
      </c>
      <c r="AH2760" t="n">
        <v>78</v>
      </c>
      <c r="AI2760" t="n">
        <v>25090</v>
      </c>
      <c r="AJ2760" t="n">
        <v>19361</v>
      </c>
      <c r="AK2760" t="n">
        <v>14948</v>
      </c>
      <c r="AL2760" t="n">
        <v>21763</v>
      </c>
      <c r="AM2760" t="n">
        <v>27286</v>
      </c>
      <c r="AN2760" t="n">
        <v>29029</v>
      </c>
      <c r="AO2760"/>
      <c r="AP2760" t="n">
        <v>446</v>
      </c>
      <c r="AQ2760" t="n">
        <v>140</v>
      </c>
      <c r="AR2760" t="n">
        <v>51</v>
      </c>
    </row>
    <row r="2761">
      <c r="A2761" t="n">
        <v>214111</v>
      </c>
      <c r="B2761" t="s">
        <v>4363</v>
      </c>
      <c r="C2761" t="s">
        <v>4364</v>
      </c>
      <c r="D2761" t="s">
        <v>4200</v>
      </c>
      <c r="E2761" t="s">
        <v>997</v>
      </c>
      <c r="F2761" t="s">
        <v>173</v>
      </c>
      <c r="G2761" t="s">
        <v>149</v>
      </c>
      <c r="H2761" t="s">
        <v>174</v>
      </c>
      <c r="I2761" t="s">
        <v>186</v>
      </c>
      <c r="J2761" t="s">
        <v>152</v>
      </c>
      <c r="K2761" t="s">
        <v>176</v>
      </c>
      <c r="L2761" t="s">
        <v>155</v>
      </c>
      <c r="M2761" t="s">
        <v>155</v>
      </c>
      <c r="N2761" t="n">
        <v>-75.2761</v>
      </c>
      <c r="O2761" t="n">
        <v>40.1756</v>
      </c>
      <c r="P2761" t="n">
        <v>14955</v>
      </c>
      <c r="Q2761" t="n">
        <v>14955</v>
      </c>
      <c r="R2761" t="n">
        <v>59.5</v>
      </c>
      <c r="S2761" t="n">
        <v>56.3</v>
      </c>
      <c r="T2761" t="n">
        <v>14.1</v>
      </c>
      <c r="U2761" t="n">
        <v>9.3</v>
      </c>
      <c r="V2761" t="n">
        <v>6.9</v>
      </c>
      <c r="W2761" t="n">
        <v>1.6</v>
      </c>
      <c r="X2761" t="n">
        <v>66</v>
      </c>
      <c r="Y2761" t="n">
        <v>49</v>
      </c>
      <c r="Z2761" t="n">
        <v>18</v>
      </c>
      <c r="AA2761" t="n">
        <v>944</v>
      </c>
      <c r="AB2761" t="n">
        <v>23.3</v>
      </c>
      <c r="AC2761"/>
      <c r="AD2761"/>
      <c r="AE2761"/>
      <c r="AF2761" t="n">
        <v>838</v>
      </c>
      <c r="AG2761" t="n">
        <v>29</v>
      </c>
      <c r="AH2761" t="n">
        <v>39</v>
      </c>
      <c r="AI2761" t="n">
        <v>9436</v>
      </c>
      <c r="AJ2761" t="n">
        <v>7468</v>
      </c>
      <c r="AK2761" t="n">
        <v>7928</v>
      </c>
      <c r="AL2761" t="n">
        <v>10740</v>
      </c>
      <c r="AM2761" t="n">
        <v>13537</v>
      </c>
      <c r="AN2761" t="n">
        <v>14453</v>
      </c>
      <c r="AO2761" t="n">
        <v>1098</v>
      </c>
      <c r="AP2761"/>
      <c r="AQ2761"/>
      <c r="AR2761"/>
    </row>
    <row r="2762">
      <c r="A2762" t="n">
        <v>214148</v>
      </c>
      <c r="B2762" t="s">
        <v>4365</v>
      </c>
      <c r="C2762" t="s">
        <v>4202</v>
      </c>
      <c r="D2762" t="s">
        <v>4200</v>
      </c>
      <c r="E2762" t="s">
        <v>997</v>
      </c>
      <c r="F2762" t="s">
        <v>162</v>
      </c>
      <c r="G2762" t="s">
        <v>163</v>
      </c>
      <c r="H2762" t="s">
        <v>150</v>
      </c>
      <c r="I2762" t="s">
        <v>151</v>
      </c>
      <c r="J2762" t="s">
        <v>164</v>
      </c>
      <c r="K2762" t="s">
        <v>209</v>
      </c>
      <c r="L2762" t="s">
        <v>155</v>
      </c>
      <c r="M2762" t="s">
        <v>155</v>
      </c>
      <c r="N2762" t="n">
        <v>-75.1721</v>
      </c>
      <c r="O2762" t="n">
        <v>39.9571</v>
      </c>
      <c r="P2762" t="n">
        <v>381</v>
      </c>
      <c r="Q2762" t="n">
        <v>367</v>
      </c>
      <c r="R2762" t="n">
        <v>100</v>
      </c>
      <c r="S2762" t="n">
        <v>56.1</v>
      </c>
      <c r="T2762" t="n">
        <v>15.3</v>
      </c>
      <c r="U2762" t="n">
        <v>7.1</v>
      </c>
      <c r="V2762" t="n">
        <v>4.9</v>
      </c>
      <c r="W2762" t="n">
        <v>0</v>
      </c>
      <c r="X2762" t="n">
        <v>81</v>
      </c>
      <c r="Y2762"/>
      <c r="Z2762" t="n">
        <v>8</v>
      </c>
      <c r="AA2762" t="n">
        <v>93</v>
      </c>
      <c r="AB2762" t="n">
        <v>63.4</v>
      </c>
      <c r="AC2762" t="n">
        <v>93</v>
      </c>
      <c r="AD2762" t="n">
        <v>63.4</v>
      </c>
      <c r="AE2762" t="n">
        <v>52.7</v>
      </c>
      <c r="AF2762" t="n">
        <v>113</v>
      </c>
      <c r="AG2762" t="n">
        <v>41</v>
      </c>
      <c r="AH2762" t="n">
        <v>100</v>
      </c>
      <c r="AI2762" t="n">
        <v>44371</v>
      </c>
      <c r="AJ2762" t="n">
        <v>39174</v>
      </c>
      <c r="AK2762" t="n">
        <v>36789</v>
      </c>
      <c r="AL2762" t="n">
        <v>47139</v>
      </c>
      <c r="AM2762" t="n">
        <v>46646</v>
      </c>
      <c r="AN2762" t="n">
        <v>46274</v>
      </c>
      <c r="AO2762"/>
      <c r="AP2762" t="n">
        <v>75</v>
      </c>
      <c r="AQ2762" t="n">
        <v>12</v>
      </c>
      <c r="AR2762"/>
    </row>
    <row r="2763">
      <c r="A2763" t="n">
        <v>214157</v>
      </c>
      <c r="B2763" t="s">
        <v>4366</v>
      </c>
      <c r="C2763" t="s">
        <v>4342</v>
      </c>
      <c r="D2763" t="s">
        <v>4200</v>
      </c>
      <c r="E2763" t="s">
        <v>997</v>
      </c>
      <c r="F2763" t="s">
        <v>162</v>
      </c>
      <c r="G2763" t="s">
        <v>163</v>
      </c>
      <c r="H2763" t="s">
        <v>150</v>
      </c>
      <c r="I2763" t="s">
        <v>151</v>
      </c>
      <c r="J2763" t="s">
        <v>168</v>
      </c>
      <c r="K2763" t="s">
        <v>153</v>
      </c>
      <c r="L2763" t="s">
        <v>155</v>
      </c>
      <c r="M2763" t="s">
        <v>155</v>
      </c>
      <c r="N2763" t="n">
        <v>-75.3836</v>
      </c>
      <c r="O2763" t="n">
        <v>40.6309</v>
      </c>
      <c r="P2763" t="n">
        <v>2967</v>
      </c>
      <c r="Q2763" t="n">
        <v>2109</v>
      </c>
      <c r="R2763" t="n">
        <v>61</v>
      </c>
      <c r="S2763" t="n">
        <v>65.5</v>
      </c>
      <c r="T2763" t="n">
        <v>4.4</v>
      </c>
      <c r="U2763" t="n">
        <v>14.4</v>
      </c>
      <c r="V2763" t="n">
        <v>2.4</v>
      </c>
      <c r="W2763" t="n">
        <v>0.9</v>
      </c>
      <c r="X2763" t="n">
        <v>81</v>
      </c>
      <c r="Y2763" t="n">
        <v>0</v>
      </c>
      <c r="Z2763" t="n">
        <v>10</v>
      </c>
      <c r="AA2763" t="n">
        <v>477</v>
      </c>
      <c r="AB2763" t="n">
        <v>71.1</v>
      </c>
      <c r="AC2763" t="n">
        <v>477</v>
      </c>
      <c r="AD2763" t="n">
        <v>71.1</v>
      </c>
      <c r="AE2763" t="n">
        <v>64.8</v>
      </c>
      <c r="AF2763" t="n">
        <v>425</v>
      </c>
      <c r="AG2763" t="n">
        <v>27</v>
      </c>
      <c r="AH2763" t="n">
        <v>89</v>
      </c>
      <c r="AI2763" t="n">
        <v>30720</v>
      </c>
      <c r="AJ2763" t="n">
        <v>26159</v>
      </c>
      <c r="AK2763" t="n">
        <v>25546</v>
      </c>
      <c r="AL2763" t="n">
        <v>27277</v>
      </c>
      <c r="AM2763" t="n">
        <v>29836</v>
      </c>
      <c r="AN2763" t="n">
        <v>33453</v>
      </c>
      <c r="AO2763"/>
      <c r="AP2763" t="n">
        <v>507</v>
      </c>
      <c r="AQ2763" t="n">
        <v>201</v>
      </c>
      <c r="AR2763" t="n">
        <v>14</v>
      </c>
    </row>
    <row r="2764">
      <c r="A2764" t="n">
        <v>214166</v>
      </c>
      <c r="B2764" t="s">
        <v>4367</v>
      </c>
      <c r="C2764" t="s">
        <v>4368</v>
      </c>
      <c r="D2764" t="s">
        <v>4200</v>
      </c>
      <c r="E2764" t="s">
        <v>997</v>
      </c>
      <c r="F2764" t="s">
        <v>162</v>
      </c>
      <c r="G2764" t="s">
        <v>163</v>
      </c>
      <c r="H2764" t="s">
        <v>150</v>
      </c>
      <c r="I2764" t="s">
        <v>175</v>
      </c>
      <c r="J2764" t="s">
        <v>168</v>
      </c>
      <c r="K2764" t="s">
        <v>179</v>
      </c>
      <c r="L2764" t="s">
        <v>155</v>
      </c>
      <c r="M2764" t="s">
        <v>155</v>
      </c>
      <c r="N2764" t="n">
        <v>-78.6009</v>
      </c>
      <c r="O2764" t="n">
        <v>40.4597</v>
      </c>
      <c r="P2764" t="n">
        <v>3021</v>
      </c>
      <c r="Q2764" t="n">
        <v>2988</v>
      </c>
      <c r="R2764" t="n">
        <v>66</v>
      </c>
      <c r="S2764" t="n">
        <v>70.2</v>
      </c>
      <c r="T2764" t="n">
        <v>1.5</v>
      </c>
      <c r="U2764" t="n">
        <v>0.4</v>
      </c>
      <c r="V2764" t="n">
        <v>1.7</v>
      </c>
      <c r="W2764" t="n">
        <v>3</v>
      </c>
      <c r="X2764" t="n">
        <v>71</v>
      </c>
      <c r="Y2764"/>
      <c r="Z2764" t="n">
        <v>12</v>
      </c>
      <c r="AA2764" t="n">
        <v>261</v>
      </c>
      <c r="AB2764" t="n">
        <v>55.6</v>
      </c>
      <c r="AC2764" t="n">
        <v>128</v>
      </c>
      <c r="AD2764" t="n">
        <v>51.6</v>
      </c>
      <c r="AE2764" t="n">
        <v>44.5</v>
      </c>
      <c r="AF2764" t="n">
        <v>295</v>
      </c>
      <c r="AG2764" t="n">
        <v>16</v>
      </c>
      <c r="AH2764" t="n">
        <v>38</v>
      </c>
      <c r="AI2764" t="n">
        <v>20570</v>
      </c>
      <c r="AJ2764" t="n">
        <v>17100</v>
      </c>
      <c r="AK2764" t="n">
        <v>16577</v>
      </c>
      <c r="AL2764" t="n">
        <v>18440</v>
      </c>
      <c r="AM2764" t="n">
        <v>23150</v>
      </c>
      <c r="AN2764" t="n">
        <v>25501</v>
      </c>
      <c r="AO2764" t="n">
        <v>131</v>
      </c>
      <c r="AP2764" t="n">
        <v>137</v>
      </c>
      <c r="AQ2764" t="n">
        <v>17</v>
      </c>
      <c r="AR2764"/>
    </row>
    <row r="2765">
      <c r="A2765" t="n">
        <v>214175</v>
      </c>
      <c r="B2765" t="s">
        <v>4369</v>
      </c>
      <c r="C2765" t="s">
        <v>4247</v>
      </c>
      <c r="D2765" t="s">
        <v>4200</v>
      </c>
      <c r="E2765" t="s">
        <v>997</v>
      </c>
      <c r="F2765" t="s">
        <v>162</v>
      </c>
      <c r="G2765" t="s">
        <v>163</v>
      </c>
      <c r="H2765" t="s">
        <v>150</v>
      </c>
      <c r="I2765" t="s">
        <v>151</v>
      </c>
      <c r="J2765" t="s">
        <v>168</v>
      </c>
      <c r="K2765" t="s">
        <v>179</v>
      </c>
      <c r="L2765" t="s">
        <v>155</v>
      </c>
      <c r="M2765" t="s">
        <v>155</v>
      </c>
      <c r="N2765" t="n">
        <v>-75.5085</v>
      </c>
      <c r="O2765" t="n">
        <v>40.5964</v>
      </c>
      <c r="P2765" t="n">
        <v>2087</v>
      </c>
      <c r="Q2765" t="n">
        <v>2059</v>
      </c>
      <c r="R2765" t="n">
        <v>60.7</v>
      </c>
      <c r="S2765" t="n">
        <v>71</v>
      </c>
      <c r="T2765" t="n">
        <v>4.3</v>
      </c>
      <c r="U2765" t="n">
        <v>11.3</v>
      </c>
      <c r="V2765" t="n">
        <v>3.4</v>
      </c>
      <c r="W2765" t="n">
        <v>1.3</v>
      </c>
      <c r="X2765" t="n">
        <v>89</v>
      </c>
      <c r="Y2765"/>
      <c r="Z2765" t="n">
        <v>8</v>
      </c>
      <c r="AA2765" t="n">
        <v>562</v>
      </c>
      <c r="AB2765" t="n">
        <v>80.2</v>
      </c>
      <c r="AC2765" t="n">
        <v>562</v>
      </c>
      <c r="AD2765" t="n">
        <v>80.2</v>
      </c>
      <c r="AE2765" t="n">
        <v>69.8</v>
      </c>
      <c r="AF2765" t="n">
        <v>420</v>
      </c>
      <c r="AG2765" t="n">
        <v>21</v>
      </c>
      <c r="AH2765" t="n">
        <v>94</v>
      </c>
      <c r="AI2765" t="n">
        <v>31814</v>
      </c>
      <c r="AJ2765" t="n">
        <v>13742</v>
      </c>
      <c r="AK2765" t="n">
        <v>16144</v>
      </c>
      <c r="AL2765" t="n">
        <v>19712</v>
      </c>
      <c r="AM2765" t="n">
        <v>26057</v>
      </c>
      <c r="AN2765" t="n">
        <v>39900</v>
      </c>
      <c r="AO2765"/>
      <c r="AP2765" t="n">
        <v>529</v>
      </c>
      <c r="AQ2765" t="n">
        <v>13</v>
      </c>
      <c r="AR2765"/>
    </row>
    <row r="2766">
      <c r="A2766" t="n">
        <v>214272</v>
      </c>
      <c r="B2766" t="s">
        <v>4370</v>
      </c>
      <c r="C2766" t="s">
        <v>4371</v>
      </c>
      <c r="D2766" t="s">
        <v>4200</v>
      </c>
      <c r="E2766" t="s">
        <v>997</v>
      </c>
      <c r="F2766" t="s">
        <v>162</v>
      </c>
      <c r="G2766" t="s">
        <v>163</v>
      </c>
      <c r="H2766" t="s">
        <v>150</v>
      </c>
      <c r="I2766" t="s">
        <v>186</v>
      </c>
      <c r="J2766" t="s">
        <v>168</v>
      </c>
      <c r="K2766" t="s">
        <v>153</v>
      </c>
      <c r="L2766" t="s">
        <v>155</v>
      </c>
      <c r="M2766" t="s">
        <v>155</v>
      </c>
      <c r="N2766" t="n">
        <v>-75.44</v>
      </c>
      <c r="O2766" t="n">
        <v>39.8749</v>
      </c>
      <c r="P2766" t="n">
        <v>2569</v>
      </c>
      <c r="Q2766" t="n">
        <v>1814</v>
      </c>
      <c r="R2766" t="n">
        <v>61.5</v>
      </c>
      <c r="S2766" t="n">
        <v>52.9</v>
      </c>
      <c r="T2766" t="n">
        <v>28.4</v>
      </c>
      <c r="U2766" t="n">
        <v>8</v>
      </c>
      <c r="V2766" t="n">
        <v>2.7</v>
      </c>
      <c r="W2766" t="n">
        <v>1.2</v>
      </c>
      <c r="X2766" t="n">
        <v>69</v>
      </c>
      <c r="Y2766"/>
      <c r="Z2766" t="n">
        <v>13</v>
      </c>
      <c r="AA2766" t="n">
        <v>360</v>
      </c>
      <c r="AB2766" t="n">
        <v>46.1</v>
      </c>
      <c r="AC2766" t="n">
        <v>360</v>
      </c>
      <c r="AD2766" t="n">
        <v>46.1</v>
      </c>
      <c r="AE2766" t="n">
        <v>30</v>
      </c>
      <c r="AF2766" t="n">
        <v>367</v>
      </c>
      <c r="AG2766" t="n">
        <v>42</v>
      </c>
      <c r="AH2766" t="n">
        <v>86</v>
      </c>
      <c r="AI2766" t="n">
        <v>29298</v>
      </c>
      <c r="AJ2766" t="n">
        <v>25012</v>
      </c>
      <c r="AK2766" t="n">
        <v>25557</v>
      </c>
      <c r="AL2766" t="n">
        <v>27393</v>
      </c>
      <c r="AM2766" t="n">
        <v>31756</v>
      </c>
      <c r="AN2766" t="n">
        <v>34049</v>
      </c>
      <c r="AO2766" t="n">
        <v>1</v>
      </c>
      <c r="AP2766" t="n">
        <v>339</v>
      </c>
      <c r="AQ2766" t="n">
        <v>103</v>
      </c>
      <c r="AR2766" t="n">
        <v>53</v>
      </c>
    </row>
    <row r="2767">
      <c r="A2767" t="n">
        <v>214290</v>
      </c>
      <c r="B2767" t="s">
        <v>4372</v>
      </c>
      <c r="C2767" t="s">
        <v>1061</v>
      </c>
      <c r="D2767" t="s">
        <v>4200</v>
      </c>
      <c r="E2767" t="s">
        <v>997</v>
      </c>
      <c r="F2767" t="s">
        <v>279</v>
      </c>
      <c r="G2767" t="s">
        <v>189</v>
      </c>
      <c r="H2767" t="s">
        <v>174</v>
      </c>
      <c r="I2767" t="s">
        <v>175</v>
      </c>
      <c r="J2767" t="s">
        <v>164</v>
      </c>
      <c r="K2767" t="s">
        <v>176</v>
      </c>
      <c r="L2767" t="s">
        <v>155</v>
      </c>
      <c r="M2767" t="s">
        <v>155</v>
      </c>
      <c r="N2767" t="n">
        <v>-80.4014</v>
      </c>
      <c r="O2767" t="n">
        <v>41.0352</v>
      </c>
      <c r="P2767" t="n">
        <v>925</v>
      </c>
      <c r="Q2767" t="n">
        <v>925</v>
      </c>
      <c r="R2767" t="n">
        <v>9.5</v>
      </c>
      <c r="S2767" t="n">
        <v>78.6</v>
      </c>
      <c r="T2767" t="n">
        <v>15.2</v>
      </c>
      <c r="U2767" t="n">
        <v>2.2</v>
      </c>
      <c r="V2767" t="n">
        <v>0.1</v>
      </c>
      <c r="W2767" t="n">
        <v>0</v>
      </c>
      <c r="X2767" t="n">
        <v>79</v>
      </c>
      <c r="Y2767"/>
      <c r="Z2767" t="n">
        <v>19</v>
      </c>
      <c r="AA2767" t="n">
        <v>385</v>
      </c>
      <c r="AB2767" t="n">
        <v>74.3</v>
      </c>
      <c r="AC2767"/>
      <c r="AD2767"/>
      <c r="AE2767"/>
      <c r="AF2767" t="n">
        <v>349</v>
      </c>
      <c r="AG2767" t="n">
        <v>62</v>
      </c>
      <c r="AH2767" t="n">
        <v>64</v>
      </c>
      <c r="AI2767" t="n">
        <v>6735</v>
      </c>
      <c r="AJ2767" t="n">
        <v>6445</v>
      </c>
      <c r="AK2767" t="n">
        <v>8053</v>
      </c>
      <c r="AL2767" t="n">
        <v>8162</v>
      </c>
      <c r="AM2767"/>
      <c r="AN2767"/>
      <c r="AO2767" t="n">
        <v>191</v>
      </c>
      <c r="AP2767"/>
      <c r="AQ2767"/>
      <c r="AR2767"/>
    </row>
    <row r="2768">
      <c r="A2768" t="n">
        <v>214379</v>
      </c>
      <c r="B2768" t="s">
        <v>4373</v>
      </c>
      <c r="C2768" t="s">
        <v>4342</v>
      </c>
      <c r="D2768" t="s">
        <v>4200</v>
      </c>
      <c r="E2768" t="s">
        <v>997</v>
      </c>
      <c r="F2768" t="s">
        <v>173</v>
      </c>
      <c r="G2768" t="s">
        <v>149</v>
      </c>
      <c r="H2768" t="s">
        <v>174</v>
      </c>
      <c r="I2768" t="s">
        <v>186</v>
      </c>
      <c r="J2768" t="s">
        <v>152</v>
      </c>
      <c r="K2768" t="s">
        <v>176</v>
      </c>
      <c r="L2768" t="s">
        <v>155</v>
      </c>
      <c r="M2768" t="s">
        <v>155</v>
      </c>
      <c r="N2768" t="n">
        <v>-75.3235</v>
      </c>
      <c r="O2768" t="n">
        <v>40.6725</v>
      </c>
      <c r="P2768" t="n">
        <v>11811</v>
      </c>
      <c r="Q2768" t="n">
        <v>11811</v>
      </c>
      <c r="R2768" t="n">
        <v>64.2</v>
      </c>
      <c r="S2768" t="n">
        <v>46</v>
      </c>
      <c r="T2768" t="n">
        <v>12.9</v>
      </c>
      <c r="U2768" t="n">
        <v>21.1</v>
      </c>
      <c r="V2768" t="n">
        <v>3.4</v>
      </c>
      <c r="W2768" t="n">
        <v>0.8</v>
      </c>
      <c r="X2768" t="n">
        <v>65</v>
      </c>
      <c r="Y2768" t="n">
        <v>46</v>
      </c>
      <c r="Z2768" t="n">
        <v>19</v>
      </c>
      <c r="AA2768" t="n">
        <v>1121</v>
      </c>
      <c r="AB2768" t="n">
        <v>21.2</v>
      </c>
      <c r="AC2768"/>
      <c r="AD2768"/>
      <c r="AE2768"/>
      <c r="AF2768" t="n">
        <v>943</v>
      </c>
      <c r="AG2768" t="n">
        <v>38</v>
      </c>
      <c r="AH2768" t="n">
        <v>54</v>
      </c>
      <c r="AI2768" t="n">
        <v>10117</v>
      </c>
      <c r="AJ2768" t="n">
        <v>8432</v>
      </c>
      <c r="AK2768" t="n">
        <v>8833</v>
      </c>
      <c r="AL2768" t="n">
        <v>11938</v>
      </c>
      <c r="AM2768" t="n">
        <v>14596</v>
      </c>
      <c r="AN2768" t="n">
        <v>15777</v>
      </c>
      <c r="AO2768" t="n">
        <v>970</v>
      </c>
      <c r="AP2768"/>
      <c r="AQ2768"/>
      <c r="AR2768"/>
    </row>
    <row r="2769">
      <c r="A2769" t="n">
        <v>214476</v>
      </c>
      <c r="B2769" t="s">
        <v>4374</v>
      </c>
      <c r="C2769" t="s">
        <v>4375</v>
      </c>
      <c r="D2769" t="s">
        <v>4200</v>
      </c>
      <c r="E2769" t="s">
        <v>997</v>
      </c>
      <c r="F2769" t="s">
        <v>551</v>
      </c>
      <c r="G2769" t="s">
        <v>163</v>
      </c>
      <c r="H2769" t="s">
        <v>200</v>
      </c>
      <c r="I2769" t="s">
        <v>186</v>
      </c>
      <c r="J2769" t="s">
        <v>164</v>
      </c>
      <c r="K2769"/>
      <c r="L2769" t="s">
        <v>155</v>
      </c>
      <c r="M2769" t="s">
        <v>155</v>
      </c>
      <c r="N2769" t="n">
        <v>-80.0911</v>
      </c>
      <c r="O2769" t="n">
        <v>40.4724</v>
      </c>
      <c r="P2769" t="n">
        <v>65</v>
      </c>
      <c r="Q2769" t="n">
        <v>65</v>
      </c>
      <c r="R2769" t="n">
        <v>70.8</v>
      </c>
      <c r="S2769" t="n">
        <v>90.8</v>
      </c>
      <c r="T2769" t="n">
        <v>7.7</v>
      </c>
      <c r="U2769" t="n">
        <v>0</v>
      </c>
      <c r="V2769" t="n">
        <v>0</v>
      </c>
      <c r="W2769" t="n">
        <v>0</v>
      </c>
      <c r="X2769" t="n">
        <v>100</v>
      </c>
      <c r="Y2769"/>
      <c r="Z2769" t="n">
        <v>7</v>
      </c>
      <c r="AA2769"/>
      <c r="AB2769"/>
      <c r="AC2769"/>
      <c r="AD2769"/>
      <c r="AE2769"/>
      <c r="AF2769" t="n">
        <v>3</v>
      </c>
      <c r="AG2769" t="n">
        <v>3</v>
      </c>
      <c r="AH2769" t="n">
        <v>8</v>
      </c>
      <c r="AI2769"/>
      <c r="AJ2769"/>
      <c r="AK2769"/>
      <c r="AL2769"/>
      <c r="AM2769"/>
      <c r="AN2769"/>
      <c r="AO2769"/>
      <c r="AP2769"/>
      <c r="AQ2769"/>
      <c r="AR2769"/>
    </row>
    <row r="2770">
      <c r="A2770" t="n">
        <v>214528</v>
      </c>
      <c r="B2770" t="s">
        <v>4376</v>
      </c>
      <c r="C2770" t="s">
        <v>4202</v>
      </c>
      <c r="D2770" t="s">
        <v>4200</v>
      </c>
      <c r="E2770" t="s">
        <v>997</v>
      </c>
      <c r="F2770" t="s">
        <v>551</v>
      </c>
      <c r="G2770" t="s">
        <v>163</v>
      </c>
      <c r="H2770" t="s">
        <v>200</v>
      </c>
      <c r="I2770" t="s">
        <v>151</v>
      </c>
      <c r="J2770" t="s">
        <v>164</v>
      </c>
      <c r="K2770"/>
      <c r="L2770" t="s">
        <v>155</v>
      </c>
      <c r="M2770" t="s">
        <v>155</v>
      </c>
      <c r="N2770" t="n">
        <v>-75.0113</v>
      </c>
      <c r="O2770" t="n">
        <v>40.0903</v>
      </c>
      <c r="P2770" t="n">
        <v>487</v>
      </c>
      <c r="Q2770" t="n">
        <v>487</v>
      </c>
      <c r="R2770" t="n">
        <v>6.2</v>
      </c>
      <c r="S2770" t="n">
        <v>18.5</v>
      </c>
      <c r="T2770" t="n">
        <v>50.7</v>
      </c>
      <c r="U2770" t="n">
        <v>20.7</v>
      </c>
      <c r="V2770" t="n">
        <v>2.5</v>
      </c>
      <c r="W2770" t="n">
        <v>0.2</v>
      </c>
      <c r="X2770" t="n">
        <v>89</v>
      </c>
      <c r="Y2770" t="n">
        <v>50</v>
      </c>
      <c r="Z2770" t="n">
        <v>15</v>
      </c>
      <c r="AA2770"/>
      <c r="AB2770"/>
      <c r="AC2770"/>
      <c r="AD2770"/>
      <c r="AE2770"/>
      <c r="AF2770" t="n">
        <v>142</v>
      </c>
      <c r="AG2770" t="n">
        <v>49</v>
      </c>
      <c r="AH2770" t="n">
        <v>61</v>
      </c>
      <c r="AI2770" t="n">
        <v>17343</v>
      </c>
      <c r="AJ2770" t="n">
        <v>16540</v>
      </c>
      <c r="AK2770" t="n">
        <v>17135</v>
      </c>
      <c r="AL2770" t="n">
        <v>17111</v>
      </c>
      <c r="AM2770" t="n">
        <v>24142</v>
      </c>
      <c r="AN2770" t="n">
        <v>20990</v>
      </c>
      <c r="AO2770"/>
      <c r="AP2770"/>
      <c r="AQ2770"/>
      <c r="AR2770"/>
    </row>
    <row r="2771">
      <c r="A2771" t="n">
        <v>214564</v>
      </c>
      <c r="B2771" t="s">
        <v>4377</v>
      </c>
      <c r="C2771" t="s">
        <v>4378</v>
      </c>
      <c r="D2771" t="s">
        <v>4200</v>
      </c>
      <c r="E2771" t="s">
        <v>997</v>
      </c>
      <c r="F2771" t="s">
        <v>162</v>
      </c>
      <c r="G2771" t="s">
        <v>163</v>
      </c>
      <c r="H2771" t="s">
        <v>150</v>
      </c>
      <c r="I2771" t="s">
        <v>186</v>
      </c>
      <c r="J2771" t="s">
        <v>168</v>
      </c>
      <c r="K2771" t="s">
        <v>209</v>
      </c>
      <c r="L2771" t="s">
        <v>155</v>
      </c>
      <c r="M2771" t="s">
        <v>155</v>
      </c>
      <c r="N2771" t="n">
        <v>-75.1295</v>
      </c>
      <c r="O2771" t="n">
        <v>40.0858</v>
      </c>
      <c r="P2771" t="n">
        <v>1282</v>
      </c>
      <c r="Q2771"/>
      <c r="R2771"/>
      <c r="S2771"/>
      <c r="T2771"/>
      <c r="U2771"/>
      <c r="V2771"/>
      <c r="W2771"/>
      <c r="X2771"/>
      <c r="Y2771"/>
      <c r="Z2771"/>
      <c r="AA2771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 t="n">
        <v>171</v>
      </c>
      <c r="AR2771" t="n">
        <v>206</v>
      </c>
    </row>
    <row r="2772">
      <c r="A2772" t="n">
        <v>214582</v>
      </c>
      <c r="B2772" t="s">
        <v>4379</v>
      </c>
      <c r="C2772" t="s">
        <v>4259</v>
      </c>
      <c r="D2772" t="s">
        <v>4200</v>
      </c>
      <c r="E2772" t="s">
        <v>997</v>
      </c>
      <c r="F2772" t="s">
        <v>162</v>
      </c>
      <c r="G2772" t="s">
        <v>163</v>
      </c>
      <c r="H2772" t="s">
        <v>150</v>
      </c>
      <c r="I2772" t="s">
        <v>186</v>
      </c>
      <c r="J2772" t="s">
        <v>164</v>
      </c>
      <c r="K2772" t="s">
        <v>176</v>
      </c>
      <c r="L2772" t="s">
        <v>155</v>
      </c>
      <c r="M2772" t="s">
        <v>155</v>
      </c>
      <c r="N2772" t="n">
        <v>-75.3889</v>
      </c>
      <c r="O2772" t="n">
        <v>39.9083</v>
      </c>
      <c r="P2772" t="n">
        <v>1329</v>
      </c>
      <c r="Q2772" t="n">
        <v>1329</v>
      </c>
      <c r="R2772" t="n">
        <v>90.5</v>
      </c>
      <c r="S2772" t="n">
        <v>14.9</v>
      </c>
      <c r="T2772" t="n">
        <v>71.1</v>
      </c>
      <c r="U2772" t="n">
        <v>3</v>
      </c>
      <c r="V2772" t="n">
        <v>0.7</v>
      </c>
      <c r="W2772" t="n">
        <v>0.2</v>
      </c>
      <c r="X2772"/>
      <c r="Y2772"/>
      <c r="Z2772" t="n">
        <v>14</v>
      </c>
      <c r="AA2772" t="n">
        <v>89</v>
      </c>
      <c r="AB2772" t="n">
        <v>32.6</v>
      </c>
      <c r="AC2772"/>
      <c r="AD2772"/>
      <c r="AE2772"/>
      <c r="AF2772" t="n">
        <v>68</v>
      </c>
      <c r="AG2772" t="n">
        <v>78</v>
      </c>
      <c r="AH2772" t="n">
        <v>87</v>
      </c>
      <c r="AI2772" t="n">
        <v>16303</v>
      </c>
      <c r="AJ2772" t="n">
        <v>16741</v>
      </c>
      <c r="AK2772" t="n">
        <v>14997</v>
      </c>
      <c r="AL2772" t="n">
        <v>19290</v>
      </c>
      <c r="AM2772"/>
      <c r="AN2772"/>
      <c r="AO2772" t="n">
        <v>46</v>
      </c>
      <c r="AP2772"/>
      <c r="AQ2772"/>
      <c r="AR2772"/>
    </row>
    <row r="2773">
      <c r="A2773" t="n">
        <v>214591</v>
      </c>
      <c r="B2773" t="s">
        <v>4380</v>
      </c>
      <c r="C2773" t="s">
        <v>4287</v>
      </c>
      <c r="D2773" t="s">
        <v>4200</v>
      </c>
      <c r="E2773" t="s">
        <v>997</v>
      </c>
      <c r="F2773" t="s">
        <v>148</v>
      </c>
      <c r="G2773" t="s">
        <v>149</v>
      </c>
      <c r="H2773" t="s">
        <v>150</v>
      </c>
      <c r="I2773" t="s">
        <v>186</v>
      </c>
      <c r="J2773" t="s">
        <v>168</v>
      </c>
      <c r="K2773"/>
      <c r="L2773" t="s">
        <v>155</v>
      </c>
      <c r="M2773" t="s">
        <v>155</v>
      </c>
      <c r="N2773" t="n">
        <v>-79.9838</v>
      </c>
      <c r="O2773" t="n">
        <v>42.1194</v>
      </c>
      <c r="P2773" t="n">
        <v>3536</v>
      </c>
      <c r="Q2773" t="n">
        <v>3397</v>
      </c>
      <c r="R2773" t="n">
        <v>36</v>
      </c>
      <c r="S2773" t="n">
        <v>78</v>
      </c>
      <c r="T2773" t="n">
        <v>3.6</v>
      </c>
      <c r="U2773" t="n">
        <v>4.3</v>
      </c>
      <c r="V2773" t="n">
        <v>4.6</v>
      </c>
      <c r="W2773" t="n">
        <v>4.5</v>
      </c>
      <c r="X2773" t="n">
        <v>82</v>
      </c>
      <c r="Y2773"/>
      <c r="Z2773" t="n">
        <v>12</v>
      </c>
      <c r="AA2773" t="n">
        <v>1046</v>
      </c>
      <c r="AB2773" t="n">
        <v>45.7</v>
      </c>
      <c r="AC2773" t="n">
        <v>1041</v>
      </c>
      <c r="AD2773" t="n">
        <v>45.5</v>
      </c>
      <c r="AE2773" t="n">
        <v>31.6</v>
      </c>
      <c r="AF2773" t="n">
        <v>829</v>
      </c>
      <c r="AG2773" t="n">
        <v>27</v>
      </c>
      <c r="AH2773" t="n">
        <v>71</v>
      </c>
      <c r="AI2773" t="n">
        <v>20964</v>
      </c>
      <c r="AJ2773" t="n">
        <v>14702</v>
      </c>
      <c r="AK2773" t="n">
        <v>14905</v>
      </c>
      <c r="AL2773" t="n">
        <v>19588</v>
      </c>
      <c r="AM2773" t="n">
        <v>25800</v>
      </c>
      <c r="AN2773" t="n">
        <v>29572</v>
      </c>
      <c r="AO2773" t="n">
        <v>24</v>
      </c>
      <c r="AP2773" t="n">
        <v>603</v>
      </c>
      <c r="AQ2773" t="n">
        <v>53</v>
      </c>
      <c r="AR2773"/>
    </row>
    <row r="2774">
      <c r="A2774" t="n">
        <v>214607</v>
      </c>
      <c r="B2774" t="s">
        <v>4381</v>
      </c>
      <c r="C2774" t="s">
        <v>407</v>
      </c>
      <c r="D2774" t="s">
        <v>4200</v>
      </c>
      <c r="E2774" t="s">
        <v>997</v>
      </c>
      <c r="F2774" t="s">
        <v>148</v>
      </c>
      <c r="G2774" t="s">
        <v>149</v>
      </c>
      <c r="H2774" t="s">
        <v>150</v>
      </c>
      <c r="I2774" t="s">
        <v>186</v>
      </c>
      <c r="J2774" t="s">
        <v>164</v>
      </c>
      <c r="K2774"/>
      <c r="L2774" t="s">
        <v>155</v>
      </c>
      <c r="M2774" t="s">
        <v>155</v>
      </c>
      <c r="N2774" t="n">
        <v>-75.5224</v>
      </c>
      <c r="O2774" t="n">
        <v>40.0524</v>
      </c>
      <c r="P2774" t="n">
        <v>310</v>
      </c>
      <c r="Q2774"/>
      <c r="R2774"/>
      <c r="S2774"/>
      <c r="T2774"/>
      <c r="U2774"/>
      <c r="V2774"/>
      <c r="W2774"/>
      <c r="X2774"/>
      <c r="Y2774"/>
      <c r="Z2774"/>
      <c r="AA2774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 t="n">
        <v>125</v>
      </c>
      <c r="AR2774"/>
    </row>
    <row r="2775">
      <c r="A2775" t="n">
        <v>214625</v>
      </c>
      <c r="B2775" t="s">
        <v>4382</v>
      </c>
      <c r="C2775" t="s">
        <v>4383</v>
      </c>
      <c r="D2775" t="s">
        <v>4200</v>
      </c>
      <c r="E2775" t="s">
        <v>997</v>
      </c>
      <c r="F2775" t="s">
        <v>148</v>
      </c>
      <c r="G2775" t="s">
        <v>149</v>
      </c>
      <c r="H2775" t="s">
        <v>150</v>
      </c>
      <c r="I2775" t="s">
        <v>205</v>
      </c>
      <c r="J2775" t="s">
        <v>164</v>
      </c>
      <c r="K2775"/>
      <c r="L2775" t="s">
        <v>155</v>
      </c>
      <c r="M2775" t="s">
        <v>155</v>
      </c>
      <c r="N2775" t="n">
        <v>-79.6975</v>
      </c>
      <c r="O2775" t="n">
        <v>40.5511</v>
      </c>
      <c r="P2775" t="n">
        <v>534</v>
      </c>
      <c r="Q2775" t="n">
        <v>534</v>
      </c>
      <c r="R2775" t="n">
        <v>43.1</v>
      </c>
      <c r="S2775" t="n">
        <v>76.2</v>
      </c>
      <c r="T2775" t="n">
        <v>5.6</v>
      </c>
      <c r="U2775" t="n">
        <v>5.4</v>
      </c>
      <c r="V2775" t="n">
        <v>1.3</v>
      </c>
      <c r="W2775" t="n">
        <v>0.9</v>
      </c>
      <c r="X2775" t="n">
        <v>77</v>
      </c>
      <c r="Y2775"/>
      <c r="Z2775" t="n">
        <v>9</v>
      </c>
      <c r="AA2775" t="n">
        <v>131</v>
      </c>
      <c r="AB2775" t="n">
        <v>24.4</v>
      </c>
      <c r="AC2775" t="n">
        <v>118</v>
      </c>
      <c r="AD2775" t="n">
        <v>20.3</v>
      </c>
      <c r="AE2775" t="n">
        <v>13.6</v>
      </c>
      <c r="AF2775" t="n">
        <v>134</v>
      </c>
      <c r="AG2775" t="n">
        <v>32</v>
      </c>
      <c r="AH2775" t="n">
        <v>81</v>
      </c>
      <c r="AI2775" t="n">
        <v>19294</v>
      </c>
      <c r="AJ2775" t="n">
        <v>12821</v>
      </c>
      <c r="AK2775" t="n">
        <v>15580</v>
      </c>
      <c r="AL2775" t="n">
        <v>18165</v>
      </c>
      <c r="AM2775" t="n">
        <v>22096</v>
      </c>
      <c r="AN2775" t="n">
        <v>24058</v>
      </c>
      <c r="AO2775" t="n">
        <v>15</v>
      </c>
      <c r="AP2775" t="n">
        <v>65</v>
      </c>
      <c r="AQ2775"/>
      <c r="AR2775"/>
    </row>
    <row r="2776">
      <c r="A2776" t="n">
        <v>214634</v>
      </c>
      <c r="B2776" t="s">
        <v>4384</v>
      </c>
      <c r="C2776" t="s">
        <v>4385</v>
      </c>
      <c r="D2776" t="s">
        <v>4200</v>
      </c>
      <c r="E2776" t="s">
        <v>997</v>
      </c>
      <c r="F2776" t="s">
        <v>148</v>
      </c>
      <c r="G2776" t="s">
        <v>149</v>
      </c>
      <c r="H2776" t="s">
        <v>150</v>
      </c>
      <c r="I2776" t="s">
        <v>175</v>
      </c>
      <c r="J2776" t="s">
        <v>164</v>
      </c>
      <c r="K2776"/>
      <c r="L2776" t="s">
        <v>155</v>
      </c>
      <c r="M2776" t="s">
        <v>155</v>
      </c>
      <c r="N2776" t="n">
        <v>-80.5092</v>
      </c>
      <c r="O2776" t="n">
        <v>41.2351</v>
      </c>
      <c r="P2776" t="n">
        <v>348</v>
      </c>
      <c r="Q2776" t="n">
        <v>348</v>
      </c>
      <c r="R2776" t="n">
        <v>70.1</v>
      </c>
      <c r="S2776" t="n">
        <v>59.8</v>
      </c>
      <c r="T2776" t="n">
        <v>10.3</v>
      </c>
      <c r="U2776" t="n">
        <v>2.9</v>
      </c>
      <c r="V2776" t="n">
        <v>0.9</v>
      </c>
      <c r="W2776" t="n">
        <v>0</v>
      </c>
      <c r="X2776" t="n">
        <v>52</v>
      </c>
      <c r="Y2776"/>
      <c r="Z2776" t="n">
        <v>7</v>
      </c>
      <c r="AA2776" t="n">
        <v>61</v>
      </c>
      <c r="AB2776" t="n">
        <v>23</v>
      </c>
      <c r="AC2776" t="n">
        <v>36</v>
      </c>
      <c r="AD2776" t="n">
        <v>11.1</v>
      </c>
      <c r="AE2776" t="n">
        <v>5.6</v>
      </c>
      <c r="AF2776" t="n">
        <v>49</v>
      </c>
      <c r="AG2776" t="n">
        <v>41</v>
      </c>
      <c r="AH2776" t="n">
        <v>97</v>
      </c>
      <c r="AI2776" t="n">
        <v>14895</v>
      </c>
      <c r="AJ2776" t="n">
        <v>9852</v>
      </c>
      <c r="AK2776" t="n">
        <v>12180</v>
      </c>
      <c r="AL2776" t="n">
        <v>17350</v>
      </c>
      <c r="AM2776" t="n">
        <v>20671</v>
      </c>
      <c r="AN2776" t="n">
        <v>21875</v>
      </c>
      <c r="AO2776" t="n">
        <v>13</v>
      </c>
      <c r="AP2776" t="n">
        <v>25</v>
      </c>
      <c r="AQ2776"/>
      <c r="AR2776"/>
    </row>
    <row r="2777">
      <c r="A2777" t="n">
        <v>214643</v>
      </c>
      <c r="B2777" t="s">
        <v>4386</v>
      </c>
      <c r="C2777" t="s">
        <v>3629</v>
      </c>
      <c r="D2777" t="s">
        <v>4200</v>
      </c>
      <c r="E2777" t="s">
        <v>997</v>
      </c>
      <c r="F2777" t="s">
        <v>148</v>
      </c>
      <c r="G2777" t="s">
        <v>149</v>
      </c>
      <c r="H2777" t="s">
        <v>150</v>
      </c>
      <c r="I2777" t="s">
        <v>205</v>
      </c>
      <c r="J2777" t="s">
        <v>164</v>
      </c>
      <c r="K2777"/>
      <c r="L2777" t="s">
        <v>155</v>
      </c>
      <c r="M2777" t="s">
        <v>155</v>
      </c>
      <c r="N2777" t="n">
        <v>-76.0162</v>
      </c>
      <c r="O2777" t="n">
        <v>41.3056</v>
      </c>
      <c r="P2777" t="n">
        <v>413</v>
      </c>
      <c r="Q2777" t="n">
        <v>400</v>
      </c>
      <c r="R2777" t="n">
        <v>35.2</v>
      </c>
      <c r="S2777" t="n">
        <v>75.8</v>
      </c>
      <c r="T2777" t="n">
        <v>10</v>
      </c>
      <c r="U2777" t="n">
        <v>8.2</v>
      </c>
      <c r="V2777" t="n">
        <v>1.2</v>
      </c>
      <c r="W2777" t="n">
        <v>0.5</v>
      </c>
      <c r="X2777" t="n">
        <v>79</v>
      </c>
      <c r="Y2777"/>
      <c r="Z2777" t="n">
        <v>10</v>
      </c>
      <c r="AA2777" t="n">
        <v>102</v>
      </c>
      <c r="AB2777" t="n">
        <v>16.7</v>
      </c>
      <c r="AC2777" t="n">
        <v>100</v>
      </c>
      <c r="AD2777" t="n">
        <v>16</v>
      </c>
      <c r="AE2777" t="n">
        <v>10</v>
      </c>
      <c r="AF2777" t="n">
        <v>127</v>
      </c>
      <c r="AG2777" t="n">
        <v>38</v>
      </c>
      <c r="AH2777" t="n">
        <v>83</v>
      </c>
      <c r="AI2777" t="n">
        <v>16275</v>
      </c>
      <c r="AJ2777" t="n">
        <v>9544</v>
      </c>
      <c r="AK2777" t="n">
        <v>10092</v>
      </c>
      <c r="AL2777" t="n">
        <v>14764</v>
      </c>
      <c r="AM2777" t="n">
        <v>20763</v>
      </c>
      <c r="AN2777" t="n">
        <v>21827</v>
      </c>
      <c r="AO2777" t="n">
        <v>9</v>
      </c>
      <c r="AP2777" t="n">
        <v>38</v>
      </c>
      <c r="AQ2777"/>
      <c r="AR2777"/>
    </row>
    <row r="2778">
      <c r="A2778" t="n">
        <v>214652</v>
      </c>
      <c r="B2778" t="s">
        <v>4387</v>
      </c>
      <c r="C2778" t="s">
        <v>4388</v>
      </c>
      <c r="D2778" t="s">
        <v>4200</v>
      </c>
      <c r="E2778" t="s">
        <v>997</v>
      </c>
      <c r="F2778" t="s">
        <v>148</v>
      </c>
      <c r="G2778" t="s">
        <v>149</v>
      </c>
      <c r="H2778" t="s">
        <v>150</v>
      </c>
      <c r="I2778" t="s">
        <v>186</v>
      </c>
      <c r="J2778" t="s">
        <v>164</v>
      </c>
      <c r="K2778"/>
      <c r="L2778" t="s">
        <v>155</v>
      </c>
      <c r="M2778" t="s">
        <v>155</v>
      </c>
      <c r="N2778" t="n">
        <v>-75.6214</v>
      </c>
      <c r="O2778" t="n">
        <v>41.4398</v>
      </c>
      <c r="P2778" t="n">
        <v>992</v>
      </c>
      <c r="Q2778" t="n">
        <v>991</v>
      </c>
      <c r="R2778" t="n">
        <v>45.2</v>
      </c>
      <c r="S2778" t="n">
        <v>67.2</v>
      </c>
      <c r="T2778" t="n">
        <v>5.1</v>
      </c>
      <c r="U2778" t="n">
        <v>12.7</v>
      </c>
      <c r="V2778" t="n">
        <v>10.1</v>
      </c>
      <c r="W2778" t="n">
        <v>0.8</v>
      </c>
      <c r="X2778" t="n">
        <v>75</v>
      </c>
      <c r="Y2778" t="n">
        <v>0</v>
      </c>
      <c r="Z2778" t="n">
        <v>11</v>
      </c>
      <c r="AA2778" t="n">
        <v>254</v>
      </c>
      <c r="AB2778" t="n">
        <v>31.9</v>
      </c>
      <c r="AC2778" t="n">
        <v>253</v>
      </c>
      <c r="AD2778" t="n">
        <v>31.2</v>
      </c>
      <c r="AE2778" t="n">
        <v>20.9</v>
      </c>
      <c r="AF2778" t="n">
        <v>226</v>
      </c>
      <c r="AG2778" t="n">
        <v>43</v>
      </c>
      <c r="AH2778" t="n">
        <v>77</v>
      </c>
      <c r="AI2778" t="n">
        <v>18239</v>
      </c>
      <c r="AJ2778" t="n">
        <v>14151</v>
      </c>
      <c r="AK2778" t="n">
        <v>13015</v>
      </c>
      <c r="AL2778" t="n">
        <v>19270</v>
      </c>
      <c r="AM2778" t="n">
        <v>21235</v>
      </c>
      <c r="AN2778" t="n">
        <v>24596</v>
      </c>
      <c r="AO2778" t="n">
        <v>10</v>
      </c>
      <c r="AP2778" t="n">
        <v>154</v>
      </c>
      <c r="AQ2778"/>
      <c r="AR2778"/>
    </row>
    <row r="2779">
      <c r="A2779" t="n">
        <v>214670</v>
      </c>
      <c r="B2779" t="s">
        <v>4389</v>
      </c>
      <c r="C2779" t="s">
        <v>4214</v>
      </c>
      <c r="D2779" t="s">
        <v>4200</v>
      </c>
      <c r="E2779" t="s">
        <v>997</v>
      </c>
      <c r="F2779" t="s">
        <v>148</v>
      </c>
      <c r="G2779" t="s">
        <v>149</v>
      </c>
      <c r="H2779" t="s">
        <v>150</v>
      </c>
      <c r="I2779" t="s">
        <v>186</v>
      </c>
      <c r="J2779" t="s">
        <v>164</v>
      </c>
      <c r="K2779"/>
      <c r="L2779" t="s">
        <v>155</v>
      </c>
      <c r="M2779" t="s">
        <v>155</v>
      </c>
      <c r="N2779" t="n">
        <v>-75.4027</v>
      </c>
      <c r="O2779" t="n">
        <v>40.5592</v>
      </c>
      <c r="P2779" t="n">
        <v>994</v>
      </c>
      <c r="Q2779" t="n">
        <v>993</v>
      </c>
      <c r="R2779" t="n">
        <v>42.5</v>
      </c>
      <c r="S2779" t="n">
        <v>52.9</v>
      </c>
      <c r="T2779" t="n">
        <v>7</v>
      </c>
      <c r="U2779" t="n">
        <v>20.9</v>
      </c>
      <c r="V2779" t="n">
        <v>11.2</v>
      </c>
      <c r="W2779" t="n">
        <v>2</v>
      </c>
      <c r="X2779" t="n">
        <v>82</v>
      </c>
      <c r="Y2779" t="n">
        <v>50</v>
      </c>
      <c r="Z2779" t="n">
        <v>15</v>
      </c>
      <c r="AA2779" t="n">
        <v>242</v>
      </c>
      <c r="AB2779" t="n">
        <v>17.4</v>
      </c>
      <c r="AC2779" t="n">
        <v>237</v>
      </c>
      <c r="AD2779" t="n">
        <v>16.9</v>
      </c>
      <c r="AE2779" t="n">
        <v>12.7</v>
      </c>
      <c r="AF2779" t="n">
        <v>263</v>
      </c>
      <c r="AG2779" t="n">
        <v>33</v>
      </c>
      <c r="AH2779" t="n">
        <v>71</v>
      </c>
      <c r="AI2779" t="n">
        <v>19070</v>
      </c>
      <c r="AJ2779" t="n">
        <v>12011</v>
      </c>
      <c r="AK2779" t="n">
        <v>13259</v>
      </c>
      <c r="AL2779" t="n">
        <v>19247</v>
      </c>
      <c r="AM2779" t="n">
        <v>22088</v>
      </c>
      <c r="AN2779" t="n">
        <v>25825</v>
      </c>
      <c r="AO2779" t="n">
        <v>3</v>
      </c>
      <c r="AP2779" t="n">
        <v>116</v>
      </c>
      <c r="AQ2779"/>
      <c r="AR2779"/>
    </row>
    <row r="2780">
      <c r="A2780" t="n">
        <v>214689</v>
      </c>
      <c r="B2780" t="s">
        <v>4390</v>
      </c>
      <c r="C2780" t="s">
        <v>4216</v>
      </c>
      <c r="D2780" t="s">
        <v>4200</v>
      </c>
      <c r="E2780" t="s">
        <v>997</v>
      </c>
      <c r="F2780" t="s">
        <v>148</v>
      </c>
      <c r="G2780" t="s">
        <v>149</v>
      </c>
      <c r="H2780" t="s">
        <v>150</v>
      </c>
      <c r="I2780" t="s">
        <v>151</v>
      </c>
      <c r="J2780" t="s">
        <v>168</v>
      </c>
      <c r="K2780"/>
      <c r="L2780" t="s">
        <v>155</v>
      </c>
      <c r="M2780" t="s">
        <v>155</v>
      </c>
      <c r="N2780" t="n">
        <v>-78.4096</v>
      </c>
      <c r="O2780" t="n">
        <v>40.5418</v>
      </c>
      <c r="P2780" t="n">
        <v>2736</v>
      </c>
      <c r="Q2780" t="n">
        <v>2736</v>
      </c>
      <c r="R2780" t="n">
        <v>47</v>
      </c>
      <c r="S2780" t="n">
        <v>73.2</v>
      </c>
      <c r="T2780" t="n">
        <v>6.1</v>
      </c>
      <c r="U2780" t="n">
        <v>7.5</v>
      </c>
      <c r="V2780" t="n">
        <v>4.1</v>
      </c>
      <c r="W2780" t="n">
        <v>4.1</v>
      </c>
      <c r="X2780" t="n">
        <v>77</v>
      </c>
      <c r="Y2780" t="n">
        <v>25</v>
      </c>
      <c r="Z2780" t="n">
        <v>12</v>
      </c>
      <c r="AA2780" t="n">
        <v>1261</v>
      </c>
      <c r="AB2780" t="n">
        <v>17.8</v>
      </c>
      <c r="AC2780" t="n">
        <v>1255</v>
      </c>
      <c r="AD2780" t="n">
        <v>17.5</v>
      </c>
      <c r="AE2780" t="n">
        <v>13.7</v>
      </c>
      <c r="AF2780" t="n">
        <v>897</v>
      </c>
      <c r="AG2780" t="n">
        <v>26</v>
      </c>
      <c r="AH2780" t="n">
        <v>68</v>
      </c>
      <c r="AI2780" t="n">
        <v>22506</v>
      </c>
      <c r="AJ2780" t="n">
        <v>17269</v>
      </c>
      <c r="AK2780" t="n">
        <v>17288</v>
      </c>
      <c r="AL2780" t="n">
        <v>21857</v>
      </c>
      <c r="AM2780" t="n">
        <v>26446</v>
      </c>
      <c r="AN2780" t="n">
        <v>28543</v>
      </c>
      <c r="AO2780" t="n">
        <v>6</v>
      </c>
      <c r="AP2780" t="n">
        <v>285</v>
      </c>
      <c r="AQ2780"/>
      <c r="AR2780"/>
    </row>
    <row r="2781">
      <c r="A2781" t="n">
        <v>214698</v>
      </c>
      <c r="B2781" t="s">
        <v>4391</v>
      </c>
      <c r="C2781" t="s">
        <v>4227</v>
      </c>
      <c r="D2781" t="s">
        <v>4200</v>
      </c>
      <c r="E2781" t="s">
        <v>997</v>
      </c>
      <c r="F2781" t="s">
        <v>148</v>
      </c>
      <c r="G2781" t="s">
        <v>149</v>
      </c>
      <c r="H2781" t="s">
        <v>150</v>
      </c>
      <c r="I2781" t="s">
        <v>186</v>
      </c>
      <c r="J2781" t="s">
        <v>164</v>
      </c>
      <c r="K2781"/>
      <c r="L2781" t="s">
        <v>155</v>
      </c>
      <c r="M2781" t="s">
        <v>155</v>
      </c>
      <c r="N2781" t="n">
        <v>-80.2963</v>
      </c>
      <c r="O2781" t="n">
        <v>40.6783</v>
      </c>
      <c r="P2781" t="n">
        <v>567</v>
      </c>
      <c r="Q2781" t="n">
        <v>567</v>
      </c>
      <c r="R2781" t="n">
        <v>44.8</v>
      </c>
      <c r="S2781" t="n">
        <v>69.5</v>
      </c>
      <c r="T2781" t="n">
        <v>9</v>
      </c>
      <c r="U2781" t="n">
        <v>8.5</v>
      </c>
      <c r="V2781" t="n">
        <v>2.8</v>
      </c>
      <c r="W2781" t="n">
        <v>1.8</v>
      </c>
      <c r="X2781" t="n">
        <v>76</v>
      </c>
      <c r="Y2781"/>
      <c r="Z2781" t="n">
        <v>11</v>
      </c>
      <c r="AA2781" t="n">
        <v>184</v>
      </c>
      <c r="AB2781" t="n">
        <v>21.2</v>
      </c>
      <c r="AC2781" t="n">
        <v>184</v>
      </c>
      <c r="AD2781" t="n">
        <v>21.2</v>
      </c>
      <c r="AE2781" t="n">
        <v>16.8</v>
      </c>
      <c r="AF2781" t="n">
        <v>168</v>
      </c>
      <c r="AG2781" t="n">
        <v>34</v>
      </c>
      <c r="AH2781" t="n">
        <v>81</v>
      </c>
      <c r="AI2781" t="n">
        <v>19329</v>
      </c>
      <c r="AJ2781" t="n">
        <v>10180</v>
      </c>
      <c r="AK2781" t="n">
        <v>12787</v>
      </c>
      <c r="AL2781" t="n">
        <v>14073</v>
      </c>
      <c r="AM2781" t="n">
        <v>22906</v>
      </c>
      <c r="AN2781" t="n">
        <v>24301</v>
      </c>
      <c r="AO2781"/>
      <c r="AP2781" t="n">
        <v>83</v>
      </c>
      <c r="AQ2781"/>
      <c r="AR2781"/>
    </row>
    <row r="2782">
      <c r="A2782" t="n">
        <v>214704</v>
      </c>
      <c r="B2782" t="s">
        <v>4392</v>
      </c>
      <c r="C2782" t="s">
        <v>4204</v>
      </c>
      <c r="D2782" t="s">
        <v>4200</v>
      </c>
      <c r="E2782" t="s">
        <v>997</v>
      </c>
      <c r="F2782" t="s">
        <v>148</v>
      </c>
      <c r="G2782" t="s">
        <v>149</v>
      </c>
      <c r="H2782" t="s">
        <v>150</v>
      </c>
      <c r="I2782" t="s">
        <v>186</v>
      </c>
      <c r="J2782" t="s">
        <v>168</v>
      </c>
      <c r="K2782"/>
      <c r="L2782" t="s">
        <v>155</v>
      </c>
      <c r="M2782" t="s">
        <v>155</v>
      </c>
      <c r="N2782" t="n">
        <v>-75.9733</v>
      </c>
      <c r="O2782" t="n">
        <v>40.3588</v>
      </c>
      <c r="P2782" t="n">
        <v>2306</v>
      </c>
      <c r="Q2782" t="n">
        <v>2287</v>
      </c>
      <c r="R2782" t="n">
        <v>40.8</v>
      </c>
      <c r="S2782" t="n">
        <v>60.4</v>
      </c>
      <c r="T2782" t="n">
        <v>8</v>
      </c>
      <c r="U2782" t="n">
        <v>14.4</v>
      </c>
      <c r="V2782" t="n">
        <v>6.4</v>
      </c>
      <c r="W2782" t="n">
        <v>3.1</v>
      </c>
      <c r="X2782" t="n">
        <v>77</v>
      </c>
      <c r="Y2782" t="n">
        <v>27</v>
      </c>
      <c r="Z2782" t="n">
        <v>13</v>
      </c>
      <c r="AA2782" t="n">
        <v>680</v>
      </c>
      <c r="AB2782" t="n">
        <v>24.4</v>
      </c>
      <c r="AC2782" t="n">
        <v>667</v>
      </c>
      <c r="AD2782" t="n">
        <v>22.9</v>
      </c>
      <c r="AE2782" t="n">
        <v>16.5</v>
      </c>
      <c r="AF2782" t="n">
        <v>621</v>
      </c>
      <c r="AG2782" t="n">
        <v>29</v>
      </c>
      <c r="AH2782" t="n">
        <v>66</v>
      </c>
      <c r="AI2782" t="n">
        <v>22450</v>
      </c>
      <c r="AJ2782" t="n">
        <v>16721</v>
      </c>
      <c r="AK2782" t="n">
        <v>18801</v>
      </c>
      <c r="AL2782" t="n">
        <v>20924</v>
      </c>
      <c r="AM2782" t="n">
        <v>25326</v>
      </c>
      <c r="AN2782" t="n">
        <v>30196</v>
      </c>
      <c r="AO2782" t="n">
        <v>26</v>
      </c>
      <c r="AP2782" t="n">
        <v>351</v>
      </c>
      <c r="AQ2782"/>
      <c r="AR2782"/>
    </row>
    <row r="2783">
      <c r="A2783" t="n">
        <v>214713</v>
      </c>
      <c r="B2783" t="s">
        <v>4393</v>
      </c>
      <c r="C2783" t="s">
        <v>1045</v>
      </c>
      <c r="D2783" t="s">
        <v>4200</v>
      </c>
      <c r="E2783" t="s">
        <v>997</v>
      </c>
      <c r="F2783" t="s">
        <v>148</v>
      </c>
      <c r="G2783" t="s">
        <v>149</v>
      </c>
      <c r="H2783" t="s">
        <v>150</v>
      </c>
      <c r="I2783" t="s">
        <v>186</v>
      </c>
      <c r="J2783" t="s">
        <v>168</v>
      </c>
      <c r="K2783"/>
      <c r="L2783" t="s">
        <v>155</v>
      </c>
      <c r="M2783" t="s">
        <v>155</v>
      </c>
      <c r="N2783" t="n">
        <v>-76.7412</v>
      </c>
      <c r="O2783" t="n">
        <v>40.2043</v>
      </c>
      <c r="P2783" t="n">
        <v>5026</v>
      </c>
      <c r="Q2783" t="n">
        <v>4400</v>
      </c>
      <c r="R2783" t="n">
        <v>38.1</v>
      </c>
      <c r="S2783" t="n">
        <v>47.6</v>
      </c>
      <c r="T2783" t="n">
        <v>9.5</v>
      </c>
      <c r="U2783" t="n">
        <v>8.7</v>
      </c>
      <c r="V2783" t="n">
        <v>13.2</v>
      </c>
      <c r="W2783" t="n">
        <v>15.2</v>
      </c>
      <c r="X2783" t="n">
        <v>82</v>
      </c>
      <c r="Y2783" t="n">
        <v>50</v>
      </c>
      <c r="Z2783" t="n">
        <v>15</v>
      </c>
      <c r="AA2783" t="n">
        <v>950</v>
      </c>
      <c r="AB2783" t="n">
        <v>29.3</v>
      </c>
      <c r="AC2783" t="n">
        <v>947</v>
      </c>
      <c r="AD2783" t="n">
        <v>29.3</v>
      </c>
      <c r="AE2783" t="n">
        <v>19.3</v>
      </c>
      <c r="AF2783" t="n">
        <v>1189</v>
      </c>
      <c r="AG2783" t="n">
        <v>26</v>
      </c>
      <c r="AH2783" t="n">
        <v>64</v>
      </c>
      <c r="AI2783" t="n">
        <v>22406</v>
      </c>
      <c r="AJ2783" t="n">
        <v>16081</v>
      </c>
      <c r="AK2783" t="n">
        <v>17021</v>
      </c>
      <c r="AL2783" t="n">
        <v>22006</v>
      </c>
      <c r="AM2783" t="n">
        <v>26911</v>
      </c>
      <c r="AN2783" t="n">
        <v>29925</v>
      </c>
      <c r="AO2783" t="n">
        <v>6</v>
      </c>
      <c r="AP2783" t="n">
        <v>706</v>
      </c>
      <c r="AQ2783" t="n">
        <v>187</v>
      </c>
      <c r="AR2783" t="n">
        <v>6</v>
      </c>
    </row>
    <row r="2784">
      <c r="A2784" t="n">
        <v>214731</v>
      </c>
      <c r="B2784" t="s">
        <v>4394</v>
      </c>
      <c r="C2784" t="s">
        <v>4259</v>
      </c>
      <c r="D2784" t="s">
        <v>4200</v>
      </c>
      <c r="E2784" t="s">
        <v>997</v>
      </c>
      <c r="F2784" t="s">
        <v>148</v>
      </c>
      <c r="G2784" t="s">
        <v>149</v>
      </c>
      <c r="H2784" t="s">
        <v>150</v>
      </c>
      <c r="I2784" t="s">
        <v>186</v>
      </c>
      <c r="J2784" t="s">
        <v>168</v>
      </c>
      <c r="K2784"/>
      <c r="L2784" t="s">
        <v>155</v>
      </c>
      <c r="M2784" t="s">
        <v>155</v>
      </c>
      <c r="N2784" t="n">
        <v>-75.4497</v>
      </c>
      <c r="O2784" t="n">
        <v>39.9271</v>
      </c>
      <c r="P2784" t="n">
        <v>1304</v>
      </c>
      <c r="Q2784" t="n">
        <v>1304</v>
      </c>
      <c r="R2784" t="n">
        <v>38.9</v>
      </c>
      <c r="S2784" t="n">
        <v>50.3</v>
      </c>
      <c r="T2784" t="n">
        <v>17.6</v>
      </c>
      <c r="U2784" t="n">
        <v>8.6</v>
      </c>
      <c r="V2784" t="n">
        <v>12.5</v>
      </c>
      <c r="W2784" t="n">
        <v>3.3</v>
      </c>
      <c r="X2784" t="n">
        <v>72</v>
      </c>
      <c r="Y2784" t="n">
        <v>46</v>
      </c>
      <c r="Z2784" t="n">
        <v>14</v>
      </c>
      <c r="AA2784" t="n">
        <v>422</v>
      </c>
      <c r="AB2784" t="n">
        <v>21.3</v>
      </c>
      <c r="AC2784" t="n">
        <v>412</v>
      </c>
      <c r="AD2784" t="n">
        <v>21.1</v>
      </c>
      <c r="AE2784" t="n">
        <v>11.9</v>
      </c>
      <c r="AF2784" t="n">
        <v>385</v>
      </c>
      <c r="AG2784" t="n">
        <v>35</v>
      </c>
      <c r="AH2784" t="n">
        <v>67</v>
      </c>
      <c r="AI2784" t="n">
        <v>21739</v>
      </c>
      <c r="AJ2784" t="n">
        <v>16792</v>
      </c>
      <c r="AK2784" t="n">
        <v>16105</v>
      </c>
      <c r="AL2784" t="n">
        <v>21651</v>
      </c>
      <c r="AM2784" t="n">
        <v>26445</v>
      </c>
      <c r="AN2784" t="n">
        <v>28700</v>
      </c>
      <c r="AO2784"/>
      <c r="AP2784" t="n">
        <v>152</v>
      </c>
      <c r="AQ2784"/>
      <c r="AR2784"/>
    </row>
    <row r="2785">
      <c r="A2785" t="n">
        <v>214740</v>
      </c>
      <c r="B2785" t="s">
        <v>4395</v>
      </c>
      <c r="C2785" t="s">
        <v>4396</v>
      </c>
      <c r="D2785" t="s">
        <v>4200</v>
      </c>
      <c r="E2785" t="s">
        <v>997</v>
      </c>
      <c r="F2785" t="s">
        <v>148</v>
      </c>
      <c r="G2785" t="s">
        <v>149</v>
      </c>
      <c r="H2785" t="s">
        <v>150</v>
      </c>
      <c r="I2785" t="s">
        <v>175</v>
      </c>
      <c r="J2785" t="s">
        <v>164</v>
      </c>
      <c r="K2785"/>
      <c r="L2785" t="s">
        <v>155</v>
      </c>
      <c r="M2785" t="s">
        <v>155</v>
      </c>
      <c r="N2785" t="n">
        <v>-78.7516</v>
      </c>
      <c r="O2785" t="n">
        <v>41.1272</v>
      </c>
      <c r="P2785" t="n">
        <v>410</v>
      </c>
      <c r="Q2785" t="n">
        <v>410</v>
      </c>
      <c r="R2785" t="n">
        <v>44.4</v>
      </c>
      <c r="S2785" t="n">
        <v>90.5</v>
      </c>
      <c r="T2785" t="n">
        <v>1.5</v>
      </c>
      <c r="U2785" t="n">
        <v>2.4</v>
      </c>
      <c r="V2785" t="n">
        <v>1</v>
      </c>
      <c r="W2785" t="n">
        <v>0.2</v>
      </c>
      <c r="X2785" t="n">
        <v>79</v>
      </c>
      <c r="Y2785" t="n">
        <v>0</v>
      </c>
      <c r="Z2785" t="n">
        <v>8</v>
      </c>
      <c r="AA2785" t="n">
        <v>131</v>
      </c>
      <c r="AB2785" t="n">
        <v>29</v>
      </c>
      <c r="AC2785" t="n">
        <v>85</v>
      </c>
      <c r="AD2785" t="n">
        <v>22.4</v>
      </c>
      <c r="AE2785" t="n">
        <v>15.3</v>
      </c>
      <c r="AF2785" t="n">
        <v>97</v>
      </c>
      <c r="AG2785" t="n">
        <v>25</v>
      </c>
      <c r="AH2785" t="n">
        <v>87</v>
      </c>
      <c r="AI2785" t="n">
        <v>18960</v>
      </c>
      <c r="AJ2785" t="n">
        <v>7198</v>
      </c>
      <c r="AK2785" t="n">
        <v>12592</v>
      </c>
      <c r="AL2785" t="n">
        <v>16179</v>
      </c>
      <c r="AM2785" t="n">
        <v>22894</v>
      </c>
      <c r="AN2785" t="n">
        <v>23705</v>
      </c>
      <c r="AO2785" t="n">
        <v>46</v>
      </c>
      <c r="AP2785" t="n">
        <v>34</v>
      </c>
      <c r="AQ2785"/>
      <c r="AR2785"/>
    </row>
    <row r="2786">
      <c r="A2786" t="n">
        <v>214759</v>
      </c>
      <c r="B2786" t="s">
        <v>4397</v>
      </c>
      <c r="C2786" t="s">
        <v>4398</v>
      </c>
      <c r="D2786" t="s">
        <v>4200</v>
      </c>
      <c r="E2786" t="s">
        <v>997</v>
      </c>
      <c r="F2786" t="s">
        <v>148</v>
      </c>
      <c r="G2786" t="s">
        <v>149</v>
      </c>
      <c r="H2786" t="s">
        <v>150</v>
      </c>
      <c r="I2786" t="s">
        <v>205</v>
      </c>
      <c r="J2786" t="s">
        <v>164</v>
      </c>
      <c r="K2786"/>
      <c r="L2786" t="s">
        <v>155</v>
      </c>
      <c r="M2786" t="s">
        <v>155</v>
      </c>
      <c r="N2786" t="n">
        <v>-79.6593</v>
      </c>
      <c r="O2786" t="n">
        <v>39.9465</v>
      </c>
      <c r="P2786" t="n">
        <v>468</v>
      </c>
      <c r="Q2786" t="n">
        <v>468</v>
      </c>
      <c r="R2786" t="n">
        <v>55.1</v>
      </c>
      <c r="S2786" t="n">
        <v>86.8</v>
      </c>
      <c r="T2786" t="n">
        <v>4.9</v>
      </c>
      <c r="U2786" t="n">
        <v>3</v>
      </c>
      <c r="V2786" t="n">
        <v>1.1</v>
      </c>
      <c r="W2786" t="n">
        <v>0</v>
      </c>
      <c r="X2786" t="n">
        <v>74</v>
      </c>
      <c r="Y2786"/>
      <c r="Z2786" t="n">
        <v>9</v>
      </c>
      <c r="AA2786" t="n">
        <v>179</v>
      </c>
      <c r="AB2786" t="n">
        <v>33.5</v>
      </c>
      <c r="AC2786" t="n">
        <v>153</v>
      </c>
      <c r="AD2786" t="n">
        <v>31.4</v>
      </c>
      <c r="AE2786" t="n">
        <v>24.2</v>
      </c>
      <c r="AF2786" t="n">
        <v>102</v>
      </c>
      <c r="AG2786" t="n">
        <v>35</v>
      </c>
      <c r="AH2786" t="n">
        <v>85</v>
      </c>
      <c r="AI2786" t="n">
        <v>18780</v>
      </c>
      <c r="AJ2786" t="n">
        <v>13828</v>
      </c>
      <c r="AK2786" t="n">
        <v>16295</v>
      </c>
      <c r="AL2786" t="n">
        <v>18109</v>
      </c>
      <c r="AM2786" t="n">
        <v>21838</v>
      </c>
      <c r="AN2786" t="n">
        <v>24244</v>
      </c>
      <c r="AO2786" t="n">
        <v>11</v>
      </c>
      <c r="AP2786" t="n">
        <v>78</v>
      </c>
      <c r="AQ2786"/>
      <c r="AR2786"/>
    </row>
    <row r="2787">
      <c r="A2787" t="n">
        <v>214768</v>
      </c>
      <c r="B2787" t="s">
        <v>4399</v>
      </c>
      <c r="C2787" t="s">
        <v>4400</v>
      </c>
      <c r="D2787" t="s">
        <v>4200</v>
      </c>
      <c r="E2787" t="s">
        <v>997</v>
      </c>
      <c r="F2787" t="s">
        <v>148</v>
      </c>
      <c r="G2787" t="s">
        <v>149</v>
      </c>
      <c r="H2787" t="s">
        <v>150</v>
      </c>
      <c r="I2787" t="s">
        <v>186</v>
      </c>
      <c r="J2787" t="s">
        <v>164</v>
      </c>
      <c r="K2787"/>
      <c r="L2787" t="s">
        <v>155</v>
      </c>
      <c r="M2787" t="s">
        <v>155</v>
      </c>
      <c r="N2787" t="n">
        <v>-76.031</v>
      </c>
      <c r="O2787" t="n">
        <v>40.984</v>
      </c>
      <c r="P2787" t="n">
        <v>562</v>
      </c>
      <c r="Q2787" t="n">
        <v>562</v>
      </c>
      <c r="R2787" t="n">
        <v>46.6</v>
      </c>
      <c r="S2787" t="n">
        <v>52.8</v>
      </c>
      <c r="T2787" t="n">
        <v>8</v>
      </c>
      <c r="U2787" t="n">
        <v>22.6</v>
      </c>
      <c r="V2787" t="n">
        <v>3.9</v>
      </c>
      <c r="W2787" t="n">
        <v>1.1</v>
      </c>
      <c r="X2787" t="n">
        <v>72</v>
      </c>
      <c r="Y2787"/>
      <c r="Z2787" t="n">
        <v>11</v>
      </c>
      <c r="AA2787" t="n">
        <v>201</v>
      </c>
      <c r="AB2787" t="n">
        <v>17.9</v>
      </c>
      <c r="AC2787" t="n">
        <v>176</v>
      </c>
      <c r="AD2787" t="n">
        <v>14.2</v>
      </c>
      <c r="AE2787" t="n">
        <v>10.8</v>
      </c>
      <c r="AF2787" t="n">
        <v>149</v>
      </c>
      <c r="AG2787" t="n">
        <v>48</v>
      </c>
      <c r="AH2787" t="n">
        <v>87</v>
      </c>
      <c r="AI2787" t="n">
        <v>19920</v>
      </c>
      <c r="AJ2787" t="n">
        <v>15278</v>
      </c>
      <c r="AK2787" t="n">
        <v>16247</v>
      </c>
      <c r="AL2787" t="n">
        <v>18473</v>
      </c>
      <c r="AM2787" t="n">
        <v>23273</v>
      </c>
      <c r="AN2787" t="n">
        <v>26468</v>
      </c>
      <c r="AO2787" t="n">
        <v>26</v>
      </c>
      <c r="AP2787" t="n">
        <v>45</v>
      </c>
      <c r="AQ2787"/>
      <c r="AR2787"/>
    </row>
    <row r="2788">
      <c r="A2788" t="n">
        <v>214777</v>
      </c>
      <c r="B2788" t="s">
        <v>4401</v>
      </c>
      <c r="C2788" t="s">
        <v>1504</v>
      </c>
      <c r="D2788" t="s">
        <v>4200</v>
      </c>
      <c r="E2788" t="s">
        <v>997</v>
      </c>
      <c r="F2788" t="s">
        <v>148</v>
      </c>
      <c r="G2788" t="s">
        <v>149</v>
      </c>
      <c r="H2788" t="s">
        <v>150</v>
      </c>
      <c r="I2788" t="s">
        <v>151</v>
      </c>
      <c r="J2788" t="s">
        <v>158</v>
      </c>
      <c r="K2788" t="s">
        <v>159</v>
      </c>
      <c r="L2788" t="s">
        <v>155</v>
      </c>
      <c r="M2788" t="s">
        <v>155</v>
      </c>
      <c r="N2788" t="n">
        <v>-77.8628</v>
      </c>
      <c r="O2788" t="n">
        <v>40.7965</v>
      </c>
      <c r="P2788" t="n">
        <v>52693</v>
      </c>
      <c r="Q2788" t="n">
        <v>43729</v>
      </c>
      <c r="R2788" t="n">
        <v>46.5</v>
      </c>
      <c r="S2788" t="n">
        <v>62.2</v>
      </c>
      <c r="T2788" t="n">
        <v>4.5</v>
      </c>
      <c r="U2788" t="n">
        <v>8.3</v>
      </c>
      <c r="V2788" t="n">
        <v>6.9</v>
      </c>
      <c r="W2788" t="n">
        <v>11.5</v>
      </c>
      <c r="X2788" t="n">
        <v>92</v>
      </c>
      <c r="Y2788" t="n">
        <v>72</v>
      </c>
      <c r="Z2788" t="n">
        <v>15</v>
      </c>
      <c r="AA2788" t="n">
        <v>7828</v>
      </c>
      <c r="AB2788" t="n">
        <v>85.7</v>
      </c>
      <c r="AC2788" t="n">
        <v>7828</v>
      </c>
      <c r="AD2788" t="n">
        <v>85.6</v>
      </c>
      <c r="AE2788" t="n">
        <v>70.4</v>
      </c>
      <c r="AF2788" t="n">
        <v>9181</v>
      </c>
      <c r="AG2788" t="n">
        <v>13</v>
      </c>
      <c r="AH2788" t="n">
        <v>49</v>
      </c>
      <c r="AI2788" t="n">
        <v>27450</v>
      </c>
      <c r="AJ2788" t="n">
        <v>19458</v>
      </c>
      <c r="AK2788" t="n">
        <v>19743</v>
      </c>
      <c r="AL2788" t="n">
        <v>26257</v>
      </c>
      <c r="AM2788" t="n">
        <v>33579</v>
      </c>
      <c r="AN2788" t="n">
        <v>37209</v>
      </c>
      <c r="AO2788" t="n">
        <v>5</v>
      </c>
      <c r="AP2788" t="n">
        <v>10189</v>
      </c>
      <c r="AQ2788" t="n">
        <v>1604</v>
      </c>
      <c r="AR2788" t="n">
        <v>1039</v>
      </c>
    </row>
    <row r="2789">
      <c r="A2789" t="n">
        <v>214786</v>
      </c>
      <c r="B2789" t="s">
        <v>4402</v>
      </c>
      <c r="C2789" t="s">
        <v>4403</v>
      </c>
      <c r="D2789" t="s">
        <v>4200</v>
      </c>
      <c r="E2789" t="s">
        <v>997</v>
      </c>
      <c r="F2789" t="s">
        <v>148</v>
      </c>
      <c r="G2789" t="s">
        <v>149</v>
      </c>
      <c r="H2789" t="s">
        <v>150</v>
      </c>
      <c r="I2789" t="s">
        <v>186</v>
      </c>
      <c r="J2789" t="s">
        <v>164</v>
      </c>
      <c r="K2789"/>
      <c r="L2789" t="s">
        <v>155</v>
      </c>
      <c r="M2789" t="s">
        <v>155</v>
      </c>
      <c r="N2789" t="n">
        <v>-79.8274</v>
      </c>
      <c r="O2789" t="n">
        <v>40.3456</v>
      </c>
      <c r="P2789" t="n">
        <v>408</v>
      </c>
      <c r="Q2789" t="n">
        <v>408</v>
      </c>
      <c r="R2789" t="n">
        <v>38.2</v>
      </c>
      <c r="S2789" t="n">
        <v>57.1</v>
      </c>
      <c r="T2789" t="n">
        <v>20.8</v>
      </c>
      <c r="U2789" t="n">
        <v>5.4</v>
      </c>
      <c r="V2789" t="n">
        <v>6.1</v>
      </c>
      <c r="W2789" t="n">
        <v>2</v>
      </c>
      <c r="X2789" t="n">
        <v>69</v>
      </c>
      <c r="Y2789" t="n">
        <v>0</v>
      </c>
      <c r="Z2789" t="n">
        <v>8</v>
      </c>
      <c r="AA2789" t="n">
        <v>113</v>
      </c>
      <c r="AB2789" t="n">
        <v>27.4</v>
      </c>
      <c r="AC2789" t="n">
        <v>113</v>
      </c>
      <c r="AD2789" t="n">
        <v>27.4</v>
      </c>
      <c r="AE2789" t="n">
        <v>20.4</v>
      </c>
      <c r="AF2789" t="n">
        <v>113</v>
      </c>
      <c r="AG2789" t="n">
        <v>44</v>
      </c>
      <c r="AH2789" t="n">
        <v>83</v>
      </c>
      <c r="AI2789" t="n">
        <v>14933</v>
      </c>
      <c r="AJ2789" t="n">
        <v>7681</v>
      </c>
      <c r="AK2789" t="n">
        <v>8901</v>
      </c>
      <c r="AL2789" t="n">
        <v>15905</v>
      </c>
      <c r="AM2789" t="n">
        <v>18848</v>
      </c>
      <c r="AN2789" t="n">
        <v>22642</v>
      </c>
      <c r="AO2789"/>
      <c r="AP2789" t="n">
        <v>39</v>
      </c>
      <c r="AQ2789"/>
      <c r="AR2789"/>
    </row>
    <row r="2790">
      <c r="A2790" t="n">
        <v>214795</v>
      </c>
      <c r="B2790" t="s">
        <v>4404</v>
      </c>
      <c r="C2790" t="s">
        <v>4405</v>
      </c>
      <c r="D2790" t="s">
        <v>4200</v>
      </c>
      <c r="E2790" t="s">
        <v>997</v>
      </c>
      <c r="F2790" t="s">
        <v>148</v>
      </c>
      <c r="G2790" t="s">
        <v>149</v>
      </c>
      <c r="H2790" t="s">
        <v>150</v>
      </c>
      <c r="I2790" t="s">
        <v>205</v>
      </c>
      <c r="J2790" t="s">
        <v>164</v>
      </c>
      <c r="K2790"/>
      <c r="L2790" t="s">
        <v>155</v>
      </c>
      <c r="M2790" t="s">
        <v>155</v>
      </c>
      <c r="N2790" t="n">
        <v>-77.5418</v>
      </c>
      <c r="O2790" t="n">
        <v>39.8422</v>
      </c>
      <c r="P2790" t="n">
        <v>737</v>
      </c>
      <c r="Q2790" t="n">
        <v>737</v>
      </c>
      <c r="R2790" t="n">
        <v>57.5</v>
      </c>
      <c r="S2790" t="n">
        <v>77.9</v>
      </c>
      <c r="T2790" t="n">
        <v>4.3</v>
      </c>
      <c r="U2790" t="n">
        <v>6.9</v>
      </c>
      <c r="V2790" t="n">
        <v>3.4</v>
      </c>
      <c r="W2790" t="n">
        <v>0.8</v>
      </c>
      <c r="X2790" t="n">
        <v>75</v>
      </c>
      <c r="Y2790" t="n">
        <v>0</v>
      </c>
      <c r="Z2790" t="n">
        <v>9</v>
      </c>
      <c r="AA2790" t="n">
        <v>203</v>
      </c>
      <c r="AB2790" t="n">
        <v>25.1</v>
      </c>
      <c r="AC2790" t="n">
        <v>160</v>
      </c>
      <c r="AD2790" t="n">
        <v>17.5</v>
      </c>
      <c r="AE2790" t="n">
        <v>13.8</v>
      </c>
      <c r="AF2790" t="n">
        <v>189</v>
      </c>
      <c r="AG2790" t="n">
        <v>26</v>
      </c>
      <c r="AH2790" t="n">
        <v>80</v>
      </c>
      <c r="AI2790" t="n">
        <v>20294</v>
      </c>
      <c r="AJ2790" t="n">
        <v>11518</v>
      </c>
      <c r="AK2790" t="n">
        <v>13653</v>
      </c>
      <c r="AL2790" t="n">
        <v>17051</v>
      </c>
      <c r="AM2790" t="n">
        <v>23185</v>
      </c>
      <c r="AN2790" t="n">
        <v>26342</v>
      </c>
      <c r="AO2790" t="n">
        <v>54</v>
      </c>
      <c r="AP2790" t="n">
        <v>76</v>
      </c>
      <c r="AQ2790"/>
      <c r="AR2790"/>
    </row>
    <row r="2791">
      <c r="A2791" t="n">
        <v>214801</v>
      </c>
      <c r="B2791" t="s">
        <v>4406</v>
      </c>
      <c r="C2791" t="s">
        <v>4407</v>
      </c>
      <c r="D2791" t="s">
        <v>4200</v>
      </c>
      <c r="E2791" t="s">
        <v>997</v>
      </c>
      <c r="F2791" t="s">
        <v>148</v>
      </c>
      <c r="G2791" t="s">
        <v>149</v>
      </c>
      <c r="H2791" t="s">
        <v>150</v>
      </c>
      <c r="I2791" t="s">
        <v>186</v>
      </c>
      <c r="J2791" t="s">
        <v>168</v>
      </c>
      <c r="K2791"/>
      <c r="L2791" t="s">
        <v>155</v>
      </c>
      <c r="M2791" t="s">
        <v>155</v>
      </c>
      <c r="N2791" t="n">
        <v>-75.1107</v>
      </c>
      <c r="O2791" t="n">
        <v>40.1171</v>
      </c>
      <c r="P2791" t="n">
        <v>3437</v>
      </c>
      <c r="Q2791" t="n">
        <v>3436</v>
      </c>
      <c r="R2791" t="n">
        <v>41.9</v>
      </c>
      <c r="S2791" t="n">
        <v>43.6</v>
      </c>
      <c r="T2791" t="n">
        <v>13.6</v>
      </c>
      <c r="U2791" t="n">
        <v>12.4</v>
      </c>
      <c r="V2791" t="n">
        <v>17.8</v>
      </c>
      <c r="W2791" t="n">
        <v>7.1</v>
      </c>
      <c r="X2791" t="n">
        <v>77</v>
      </c>
      <c r="Y2791" t="n">
        <v>67</v>
      </c>
      <c r="Z2791" t="n">
        <v>14</v>
      </c>
      <c r="AA2791" t="n">
        <v>1044</v>
      </c>
      <c r="AB2791" t="n">
        <v>22.2</v>
      </c>
      <c r="AC2791" t="n">
        <v>1032</v>
      </c>
      <c r="AD2791" t="n">
        <v>21.9</v>
      </c>
      <c r="AE2791" t="n">
        <v>14.5</v>
      </c>
      <c r="AF2791" t="n">
        <v>869</v>
      </c>
      <c r="AG2791" t="n">
        <v>38</v>
      </c>
      <c r="AH2791" t="n">
        <v>69</v>
      </c>
      <c r="AI2791" t="n">
        <v>17561</v>
      </c>
      <c r="AJ2791" t="n">
        <v>12668</v>
      </c>
      <c r="AK2791" t="n">
        <v>12725</v>
      </c>
      <c r="AL2791" t="n">
        <v>17120</v>
      </c>
      <c r="AM2791" t="n">
        <v>23575</v>
      </c>
      <c r="AN2791" t="n">
        <v>26043</v>
      </c>
      <c r="AO2791" t="n">
        <v>14</v>
      </c>
      <c r="AP2791" t="n">
        <v>482</v>
      </c>
      <c r="AQ2791"/>
      <c r="AR2791"/>
    </row>
    <row r="2792">
      <c r="A2792" t="n">
        <v>214810</v>
      </c>
      <c r="B2792" t="s">
        <v>4408</v>
      </c>
      <c r="C2792" t="s">
        <v>4409</v>
      </c>
      <c r="D2792" t="s">
        <v>4200</v>
      </c>
      <c r="E2792" t="s">
        <v>997</v>
      </c>
      <c r="F2792" t="s">
        <v>148</v>
      </c>
      <c r="G2792" t="s">
        <v>149</v>
      </c>
      <c r="H2792" t="s">
        <v>150</v>
      </c>
      <c r="I2792" t="s">
        <v>175</v>
      </c>
      <c r="J2792" t="s">
        <v>164</v>
      </c>
      <c r="K2792"/>
      <c r="L2792" t="s">
        <v>155</v>
      </c>
      <c r="M2792" t="s">
        <v>155</v>
      </c>
      <c r="N2792" t="n">
        <v>-76.1664</v>
      </c>
      <c r="O2792" t="n">
        <v>40.6405</v>
      </c>
      <c r="P2792" t="n">
        <v>716</v>
      </c>
      <c r="Q2792" t="n">
        <v>716</v>
      </c>
      <c r="R2792" t="n">
        <v>63.7</v>
      </c>
      <c r="S2792" t="n">
        <v>65.8</v>
      </c>
      <c r="T2792" t="n">
        <v>10.8</v>
      </c>
      <c r="U2792" t="n">
        <v>7.8</v>
      </c>
      <c r="V2792" t="n">
        <v>2.5</v>
      </c>
      <c r="W2792" t="n">
        <v>0.6</v>
      </c>
      <c r="X2792" t="n">
        <v>82</v>
      </c>
      <c r="Y2792" t="n">
        <v>50</v>
      </c>
      <c r="Z2792" t="n">
        <v>12</v>
      </c>
      <c r="AA2792" t="n">
        <v>174</v>
      </c>
      <c r="AB2792" t="n">
        <v>20.7</v>
      </c>
      <c r="AC2792" t="n">
        <v>148</v>
      </c>
      <c r="AD2792" t="n">
        <v>16.2</v>
      </c>
      <c r="AE2792" t="n">
        <v>11.5</v>
      </c>
      <c r="AF2792" t="n">
        <v>175</v>
      </c>
      <c r="AG2792" t="n">
        <v>38</v>
      </c>
      <c r="AH2792" t="n">
        <v>84</v>
      </c>
      <c r="AI2792" t="n">
        <v>20317</v>
      </c>
      <c r="AJ2792" t="n">
        <v>13752</v>
      </c>
      <c r="AK2792" t="n">
        <v>15885</v>
      </c>
      <c r="AL2792" t="n">
        <v>18182</v>
      </c>
      <c r="AM2792" t="n">
        <v>25192</v>
      </c>
      <c r="AN2792" t="n">
        <v>26569</v>
      </c>
      <c r="AO2792" t="n">
        <v>34</v>
      </c>
      <c r="AP2792" t="n">
        <v>67</v>
      </c>
      <c r="AQ2792"/>
      <c r="AR2792"/>
    </row>
    <row r="2793">
      <c r="A2793" t="n">
        <v>214829</v>
      </c>
      <c r="B2793" t="s">
        <v>4410</v>
      </c>
      <c r="C2793" t="s">
        <v>2975</v>
      </c>
      <c r="D2793" t="s">
        <v>4200</v>
      </c>
      <c r="E2793" t="s">
        <v>997</v>
      </c>
      <c r="F2793" t="s">
        <v>148</v>
      </c>
      <c r="G2793" t="s">
        <v>149</v>
      </c>
      <c r="H2793" t="s">
        <v>150</v>
      </c>
      <c r="I2793" t="s">
        <v>186</v>
      </c>
      <c r="J2793" t="s">
        <v>164</v>
      </c>
      <c r="K2793"/>
      <c r="L2793" t="s">
        <v>155</v>
      </c>
      <c r="M2793" t="s">
        <v>155</v>
      </c>
      <c r="N2793" t="n">
        <v>-76.7035</v>
      </c>
      <c r="O2793" t="n">
        <v>39.9528</v>
      </c>
      <c r="P2793" t="n">
        <v>818</v>
      </c>
      <c r="Q2793" t="n">
        <v>806</v>
      </c>
      <c r="R2793" t="n">
        <v>37.2</v>
      </c>
      <c r="S2793" t="n">
        <v>65.9</v>
      </c>
      <c r="T2793" t="n">
        <v>7.6</v>
      </c>
      <c r="U2793" t="n">
        <v>9.9</v>
      </c>
      <c r="V2793" t="n">
        <v>7.2</v>
      </c>
      <c r="W2793" t="n">
        <v>3.6</v>
      </c>
      <c r="X2793" t="n">
        <v>77</v>
      </c>
      <c r="Y2793" t="n">
        <v>33</v>
      </c>
      <c r="Z2793" t="n">
        <v>12</v>
      </c>
      <c r="AA2793" t="n">
        <v>280</v>
      </c>
      <c r="AB2793" t="n">
        <v>11.4</v>
      </c>
      <c r="AC2793" t="n">
        <v>277</v>
      </c>
      <c r="AD2793" t="n">
        <v>11.6</v>
      </c>
      <c r="AE2793" t="n">
        <v>7.6</v>
      </c>
      <c r="AF2793" t="n">
        <v>189</v>
      </c>
      <c r="AG2793" t="n">
        <v>28</v>
      </c>
      <c r="AH2793" t="n">
        <v>75</v>
      </c>
      <c r="AI2793" t="n">
        <v>19159</v>
      </c>
      <c r="AJ2793" t="n">
        <v>11304</v>
      </c>
      <c r="AK2793" t="n">
        <v>12138</v>
      </c>
      <c r="AL2793" t="n">
        <v>15735</v>
      </c>
      <c r="AM2793" t="n">
        <v>20962</v>
      </c>
      <c r="AN2793" t="n">
        <v>24237</v>
      </c>
      <c r="AO2793" t="n">
        <v>12</v>
      </c>
      <c r="AP2793" t="n">
        <v>82</v>
      </c>
      <c r="AQ2793" t="n">
        <v>7</v>
      </c>
      <c r="AR2793"/>
    </row>
    <row r="2794">
      <c r="A2794" t="n">
        <v>214883</v>
      </c>
      <c r="B2794" t="s">
        <v>4411</v>
      </c>
      <c r="C2794" t="s">
        <v>4202</v>
      </c>
      <c r="D2794" t="s">
        <v>4200</v>
      </c>
      <c r="E2794" t="s">
        <v>997</v>
      </c>
      <c r="F2794" t="s">
        <v>162</v>
      </c>
      <c r="G2794" t="s">
        <v>163</v>
      </c>
      <c r="H2794" t="s">
        <v>150</v>
      </c>
      <c r="I2794" t="s">
        <v>151</v>
      </c>
      <c r="J2794" t="s">
        <v>164</v>
      </c>
      <c r="K2794" t="s">
        <v>179</v>
      </c>
      <c r="L2794" t="s">
        <v>155</v>
      </c>
      <c r="M2794" t="s">
        <v>155</v>
      </c>
      <c r="N2794" t="n">
        <v>-75.1681</v>
      </c>
      <c r="O2794" t="n">
        <v>39.9496</v>
      </c>
      <c r="P2794" t="n">
        <v>1279</v>
      </c>
      <c r="Q2794" t="n">
        <v>1160</v>
      </c>
      <c r="R2794" t="n">
        <v>75.2</v>
      </c>
      <c r="S2794" t="n">
        <v>18.4</v>
      </c>
      <c r="T2794" t="n">
        <v>55.1</v>
      </c>
      <c r="U2794" t="n">
        <v>13</v>
      </c>
      <c r="V2794" t="n">
        <v>2.8</v>
      </c>
      <c r="W2794" t="n">
        <v>0</v>
      </c>
      <c r="X2794" t="n">
        <v>0</v>
      </c>
      <c r="Y2794" t="n">
        <v>75</v>
      </c>
      <c r="Z2794" t="n">
        <v>11</v>
      </c>
      <c r="AA2794" t="n">
        <v>38</v>
      </c>
      <c r="AB2794" t="n">
        <v>5.3</v>
      </c>
      <c r="AC2794"/>
      <c r="AD2794"/>
      <c r="AE2794"/>
      <c r="AF2794" t="n">
        <v>2</v>
      </c>
      <c r="AG2794" t="n">
        <v>52</v>
      </c>
      <c r="AH2794" t="n">
        <v>84</v>
      </c>
      <c r="AI2794" t="n">
        <v>12905</v>
      </c>
      <c r="AJ2794" t="n">
        <v>10378</v>
      </c>
      <c r="AK2794" t="n">
        <v>15432</v>
      </c>
      <c r="AL2794"/>
      <c r="AM2794"/>
      <c r="AN2794"/>
      <c r="AO2794" t="n">
        <v>45</v>
      </c>
      <c r="AP2794" t="n">
        <v>191</v>
      </c>
      <c r="AQ2794" t="n">
        <v>50</v>
      </c>
      <c r="AR2794"/>
    </row>
    <row r="2795">
      <c r="A2795" t="n">
        <v>214892</v>
      </c>
      <c r="B2795" t="s">
        <v>4412</v>
      </c>
      <c r="C2795" t="s">
        <v>1063</v>
      </c>
      <c r="D2795" t="s">
        <v>4200</v>
      </c>
      <c r="E2795" t="s">
        <v>997</v>
      </c>
      <c r="F2795" t="s">
        <v>279</v>
      </c>
      <c r="G2795" t="s">
        <v>189</v>
      </c>
      <c r="H2795" t="s">
        <v>174</v>
      </c>
      <c r="I2795" t="s">
        <v>186</v>
      </c>
      <c r="J2795" t="s">
        <v>164</v>
      </c>
      <c r="K2795" t="s">
        <v>176</v>
      </c>
      <c r="L2795" t="s">
        <v>155</v>
      </c>
      <c r="M2795" t="s">
        <v>155</v>
      </c>
      <c r="N2795" t="n">
        <v>-80.2388</v>
      </c>
      <c r="O2795" t="n">
        <v>40.1824</v>
      </c>
      <c r="P2795" t="n">
        <v>461</v>
      </c>
      <c r="Q2795" t="n">
        <v>461</v>
      </c>
      <c r="R2795" t="n">
        <v>57.5</v>
      </c>
      <c r="S2795" t="n">
        <v>80</v>
      </c>
      <c r="T2795" t="n">
        <v>9.8</v>
      </c>
      <c r="U2795" t="n">
        <v>2.4</v>
      </c>
      <c r="V2795" t="n">
        <v>3.7</v>
      </c>
      <c r="W2795" t="n">
        <v>0</v>
      </c>
      <c r="X2795" t="n">
        <v>90</v>
      </c>
      <c r="Y2795"/>
      <c r="Z2795" t="n">
        <v>5</v>
      </c>
      <c r="AA2795" t="n">
        <v>77</v>
      </c>
      <c r="AB2795" t="n">
        <v>72.7</v>
      </c>
      <c r="AC2795"/>
      <c r="AD2795"/>
      <c r="AE2795"/>
      <c r="AF2795" t="n">
        <v>50</v>
      </c>
      <c r="AG2795" t="n">
        <v>45</v>
      </c>
      <c r="AH2795" t="n">
        <v>47</v>
      </c>
      <c r="AI2795" t="n">
        <v>14409</v>
      </c>
      <c r="AJ2795" t="n">
        <v>14327</v>
      </c>
      <c r="AK2795" t="n">
        <v>15120</v>
      </c>
      <c r="AL2795" t="n">
        <v>17306</v>
      </c>
      <c r="AM2795" t="n">
        <v>22653</v>
      </c>
      <c r="AN2795" t="n">
        <v>22653</v>
      </c>
      <c r="AO2795" t="n">
        <v>32</v>
      </c>
      <c r="AP2795"/>
      <c r="AQ2795"/>
      <c r="AR2795"/>
    </row>
    <row r="2796">
      <c r="A2796" t="n">
        <v>214944</v>
      </c>
      <c r="B2796" t="s">
        <v>4413</v>
      </c>
      <c r="C2796" t="s">
        <v>4414</v>
      </c>
      <c r="D2796" t="s">
        <v>4200</v>
      </c>
      <c r="E2796" t="s">
        <v>997</v>
      </c>
      <c r="F2796" t="s">
        <v>279</v>
      </c>
      <c r="G2796" t="s">
        <v>189</v>
      </c>
      <c r="H2796" t="s">
        <v>174</v>
      </c>
      <c r="I2796" t="s">
        <v>186</v>
      </c>
      <c r="J2796" t="s">
        <v>164</v>
      </c>
      <c r="K2796" t="s">
        <v>176</v>
      </c>
      <c r="L2796" t="s">
        <v>155</v>
      </c>
      <c r="M2796" t="s">
        <v>155</v>
      </c>
      <c r="N2796" t="n">
        <v>-74.871</v>
      </c>
      <c r="O2796" t="n">
        <v>40.098</v>
      </c>
      <c r="P2796" t="n">
        <v>872</v>
      </c>
      <c r="Q2796" t="n">
        <v>872</v>
      </c>
      <c r="R2796" t="n">
        <v>15.9</v>
      </c>
      <c r="S2796" t="n">
        <v>46.6</v>
      </c>
      <c r="T2796" t="n">
        <v>24.5</v>
      </c>
      <c r="U2796" t="n">
        <v>23.9</v>
      </c>
      <c r="V2796" t="n">
        <v>2.1</v>
      </c>
      <c r="W2796" t="n">
        <v>0</v>
      </c>
      <c r="X2796" t="n">
        <v>75</v>
      </c>
      <c r="Y2796"/>
      <c r="Z2796" t="n">
        <v>13</v>
      </c>
      <c r="AA2796" t="n">
        <v>459</v>
      </c>
      <c r="AB2796" t="n">
        <v>78</v>
      </c>
      <c r="AC2796"/>
      <c r="AD2796"/>
      <c r="AE2796"/>
      <c r="AF2796" t="n">
        <v>402</v>
      </c>
      <c r="AG2796" t="n">
        <v>56</v>
      </c>
      <c r="AH2796" t="n">
        <v>64</v>
      </c>
      <c r="AI2796" t="n">
        <v>20689</v>
      </c>
      <c r="AJ2796" t="n">
        <v>19411</v>
      </c>
      <c r="AK2796" t="n">
        <v>19669</v>
      </c>
      <c r="AL2796" t="n">
        <v>22949</v>
      </c>
      <c r="AM2796" t="n">
        <v>24582</v>
      </c>
      <c r="AN2796" t="n">
        <v>24748</v>
      </c>
      <c r="AO2796" t="n">
        <v>28</v>
      </c>
      <c r="AP2796"/>
      <c r="AQ2796"/>
      <c r="AR2796"/>
    </row>
    <row r="2797">
      <c r="A2797" t="n">
        <v>214971</v>
      </c>
      <c r="B2797" t="s">
        <v>4415</v>
      </c>
      <c r="C2797" t="s">
        <v>4202</v>
      </c>
      <c r="D2797" t="s">
        <v>4200</v>
      </c>
      <c r="E2797" t="s">
        <v>997</v>
      </c>
      <c r="F2797" t="s">
        <v>162</v>
      </c>
      <c r="G2797" t="s">
        <v>163</v>
      </c>
      <c r="H2797" t="s">
        <v>150</v>
      </c>
      <c r="I2797" t="s">
        <v>151</v>
      </c>
      <c r="J2797" t="s">
        <v>164</v>
      </c>
      <c r="K2797" t="s">
        <v>209</v>
      </c>
      <c r="L2797" t="s">
        <v>155</v>
      </c>
      <c r="M2797" t="s">
        <v>155</v>
      </c>
      <c r="N2797" t="n">
        <v>-75.1635</v>
      </c>
      <c r="O2797" t="n">
        <v>39.9557</v>
      </c>
      <c r="P2797" t="n">
        <v>182</v>
      </c>
      <c r="Q2797" t="n">
        <v>118</v>
      </c>
      <c r="R2797" t="n">
        <v>68.6</v>
      </c>
      <c r="S2797" t="n">
        <v>55.9</v>
      </c>
      <c r="T2797" t="n">
        <v>9.3</v>
      </c>
      <c r="U2797" t="n">
        <v>10.2</v>
      </c>
      <c r="V2797" t="n">
        <v>5.1</v>
      </c>
      <c r="W2797" t="n">
        <v>9.3</v>
      </c>
      <c r="X2797" t="n">
        <v>83</v>
      </c>
      <c r="Y2797"/>
      <c r="Z2797" t="n">
        <v>5</v>
      </c>
      <c r="AA2797" t="n">
        <v>37</v>
      </c>
      <c r="AB2797" t="n">
        <v>67.6</v>
      </c>
      <c r="AC2797" t="n">
        <v>28</v>
      </c>
      <c r="AD2797" t="n">
        <v>78.6</v>
      </c>
      <c r="AE2797" t="n">
        <v>71.4</v>
      </c>
      <c r="AF2797" t="n">
        <v>19</v>
      </c>
      <c r="AG2797" t="n">
        <v>32</v>
      </c>
      <c r="AH2797" t="n">
        <v>99</v>
      </c>
      <c r="AI2797" t="n">
        <v>45518</v>
      </c>
      <c r="AJ2797" t="n">
        <v>45633</v>
      </c>
      <c r="AK2797" t="n">
        <v>42640</v>
      </c>
      <c r="AL2797" t="n">
        <v>40660</v>
      </c>
      <c r="AM2797" t="n">
        <v>43390</v>
      </c>
      <c r="AN2797" t="n">
        <v>48597</v>
      </c>
      <c r="AO2797"/>
      <c r="AP2797" t="n">
        <v>29</v>
      </c>
      <c r="AQ2797" t="n">
        <v>26</v>
      </c>
      <c r="AR2797"/>
    </row>
    <row r="2798">
      <c r="A2798" t="n">
        <v>215008</v>
      </c>
      <c r="B2798" t="s">
        <v>4416</v>
      </c>
      <c r="C2798" t="s">
        <v>4208</v>
      </c>
      <c r="D2798" t="s">
        <v>4200</v>
      </c>
      <c r="E2798" t="s">
        <v>997</v>
      </c>
      <c r="F2798" t="s">
        <v>279</v>
      </c>
      <c r="G2798" t="s">
        <v>189</v>
      </c>
      <c r="H2798" t="s">
        <v>174</v>
      </c>
      <c r="I2798" t="s">
        <v>186</v>
      </c>
      <c r="J2798" t="s">
        <v>164</v>
      </c>
      <c r="K2798"/>
      <c r="L2798" t="s">
        <v>155</v>
      </c>
      <c r="M2798" t="s">
        <v>155</v>
      </c>
      <c r="N2798" t="n">
        <v>-80.0689</v>
      </c>
      <c r="O2798" t="n">
        <v>40.4967</v>
      </c>
      <c r="P2798" t="n">
        <v>90</v>
      </c>
      <c r="Q2798" t="n">
        <v>90</v>
      </c>
      <c r="R2798" t="n">
        <v>1.1</v>
      </c>
      <c r="S2798" t="n">
        <v>86.7</v>
      </c>
      <c r="T2798" t="n">
        <v>1.1</v>
      </c>
      <c r="U2798" t="n">
        <v>2.2</v>
      </c>
      <c r="V2798" t="n">
        <v>0</v>
      </c>
      <c r="W2798" t="n">
        <v>2.2</v>
      </c>
      <c r="X2798" t="n">
        <v>93</v>
      </c>
      <c r="Y2798"/>
      <c r="Z2798" t="n">
        <v>15</v>
      </c>
      <c r="AA2798" t="n">
        <v>22</v>
      </c>
      <c r="AB2798" t="n">
        <v>77.3</v>
      </c>
      <c r="AC2798"/>
      <c r="AD2798"/>
      <c r="AE2798"/>
      <c r="AF2798" t="n">
        <v>20</v>
      </c>
      <c r="AG2798" t="n">
        <v>38</v>
      </c>
      <c r="AH2798" t="n">
        <v>41</v>
      </c>
      <c r="AI2798" t="n">
        <v>25836</v>
      </c>
      <c r="AJ2798" t="n">
        <v>26091</v>
      </c>
      <c r="AK2798" t="n">
        <v>27323</v>
      </c>
      <c r="AL2798" t="n">
        <v>33109</v>
      </c>
      <c r="AM2798" t="n">
        <v>33109</v>
      </c>
      <c r="AN2798" t="n">
        <v>32791</v>
      </c>
      <c r="AO2798"/>
      <c r="AP2798"/>
      <c r="AQ2798"/>
      <c r="AR2798"/>
    </row>
    <row r="2799">
      <c r="A2799" t="n">
        <v>215044</v>
      </c>
      <c r="B2799" t="s">
        <v>1003</v>
      </c>
      <c r="C2799" t="s">
        <v>4221</v>
      </c>
      <c r="D2799" t="s">
        <v>4200</v>
      </c>
      <c r="E2799" t="s">
        <v>997</v>
      </c>
      <c r="F2799" t="s">
        <v>199</v>
      </c>
      <c r="G2799" t="s">
        <v>189</v>
      </c>
      <c r="H2799" t="s">
        <v>200</v>
      </c>
      <c r="I2799" t="s">
        <v>186</v>
      </c>
      <c r="J2799" t="s">
        <v>164</v>
      </c>
      <c r="K2799"/>
      <c r="L2799" t="s">
        <v>155</v>
      </c>
      <c r="M2799" t="s">
        <v>155</v>
      </c>
      <c r="N2799" t="n">
        <v>-75.3784</v>
      </c>
      <c r="O2799" t="n">
        <v>40.0806</v>
      </c>
      <c r="P2799" t="n">
        <v>279</v>
      </c>
      <c r="Q2799" t="n">
        <v>279</v>
      </c>
      <c r="R2799" t="n">
        <v>88.5</v>
      </c>
      <c r="S2799" t="n">
        <v>30.5</v>
      </c>
      <c r="T2799" t="n">
        <v>50.2</v>
      </c>
      <c r="U2799" t="n">
        <v>11.1</v>
      </c>
      <c r="V2799" t="n">
        <v>2.5</v>
      </c>
      <c r="W2799" t="n">
        <v>0</v>
      </c>
      <c r="X2799" t="n">
        <v>8</v>
      </c>
      <c r="Y2799"/>
      <c r="Z2799" t="n">
        <v>16</v>
      </c>
      <c r="AA2799"/>
      <c r="AB2799"/>
      <c r="AC2799"/>
      <c r="AD2799"/>
      <c r="AE2799"/>
      <c r="AF2799" t="n">
        <v>87</v>
      </c>
      <c r="AG2799" t="n">
        <v>27</v>
      </c>
      <c r="AH2799" t="n">
        <v>27</v>
      </c>
      <c r="AI2799" t="n">
        <v>31832</v>
      </c>
      <c r="AJ2799" t="n">
        <v>32016</v>
      </c>
      <c r="AK2799" t="n">
        <v>34248</v>
      </c>
      <c r="AL2799"/>
      <c r="AM2799"/>
      <c r="AN2799"/>
      <c r="AO2799"/>
      <c r="AP2799"/>
      <c r="AQ2799"/>
      <c r="AR2799"/>
    </row>
    <row r="2800">
      <c r="A2800" t="n">
        <v>215053</v>
      </c>
      <c r="B2800" t="s">
        <v>4417</v>
      </c>
      <c r="C2800" t="s">
        <v>458</v>
      </c>
      <c r="D2800" t="s">
        <v>4200</v>
      </c>
      <c r="E2800" t="s">
        <v>997</v>
      </c>
      <c r="F2800" t="s">
        <v>162</v>
      </c>
      <c r="G2800" t="s">
        <v>163</v>
      </c>
      <c r="H2800" t="s">
        <v>150</v>
      </c>
      <c r="I2800" t="s">
        <v>151</v>
      </c>
      <c r="J2800" t="s">
        <v>164</v>
      </c>
      <c r="K2800" t="s">
        <v>209</v>
      </c>
      <c r="L2800" t="s">
        <v>155</v>
      </c>
      <c r="M2800" t="s">
        <v>155</v>
      </c>
      <c r="N2800" t="n">
        <v>-76.3088</v>
      </c>
      <c r="O2800" t="n">
        <v>40.0412</v>
      </c>
      <c r="P2800" t="n">
        <v>258</v>
      </c>
      <c r="Q2800" t="n">
        <v>258</v>
      </c>
      <c r="R2800" t="n">
        <v>70.5</v>
      </c>
      <c r="S2800" t="n">
        <v>70.9</v>
      </c>
      <c r="T2800" t="n">
        <v>12.8</v>
      </c>
      <c r="U2800" t="n">
        <v>1.9</v>
      </c>
      <c r="V2800" t="n">
        <v>6.2</v>
      </c>
      <c r="W2800" t="n">
        <v>0</v>
      </c>
      <c r="X2800" t="n">
        <v>83</v>
      </c>
      <c r="Y2800" t="n">
        <v>33</v>
      </c>
      <c r="Z2800" t="n">
        <v>9</v>
      </c>
      <c r="AA2800" t="n">
        <v>69</v>
      </c>
      <c r="AB2800" t="n">
        <v>63.8</v>
      </c>
      <c r="AC2800" t="n">
        <v>69</v>
      </c>
      <c r="AD2800" t="n">
        <v>63.8</v>
      </c>
      <c r="AE2800" t="n">
        <v>63.8</v>
      </c>
      <c r="AF2800" t="n">
        <v>64</v>
      </c>
      <c r="AG2800" t="n">
        <v>46</v>
      </c>
      <c r="AH2800" t="n">
        <v>97</v>
      </c>
      <c r="AI2800" t="n">
        <v>30437</v>
      </c>
      <c r="AJ2800" t="n">
        <v>24506</v>
      </c>
      <c r="AK2800" t="n">
        <v>24698</v>
      </c>
      <c r="AL2800" t="n">
        <v>30147</v>
      </c>
      <c r="AM2800" t="n">
        <v>31900</v>
      </c>
      <c r="AN2800" t="n">
        <v>35035</v>
      </c>
      <c r="AO2800"/>
      <c r="AP2800" t="n">
        <v>51</v>
      </c>
      <c r="AQ2800"/>
      <c r="AR2800"/>
    </row>
    <row r="2801">
      <c r="A2801" t="n">
        <v>215062</v>
      </c>
      <c r="B2801" t="s">
        <v>4418</v>
      </c>
      <c r="C2801" t="s">
        <v>4202</v>
      </c>
      <c r="D2801" t="s">
        <v>4200</v>
      </c>
      <c r="E2801" t="s">
        <v>997</v>
      </c>
      <c r="F2801" t="s">
        <v>162</v>
      </c>
      <c r="G2801" t="s">
        <v>163</v>
      </c>
      <c r="H2801" t="s">
        <v>150</v>
      </c>
      <c r="I2801" t="s">
        <v>151</v>
      </c>
      <c r="J2801" t="s">
        <v>158</v>
      </c>
      <c r="K2801" t="s">
        <v>159</v>
      </c>
      <c r="L2801" t="s">
        <v>155</v>
      </c>
      <c r="M2801" t="s">
        <v>155</v>
      </c>
      <c r="N2801" t="n">
        <v>-75.1939</v>
      </c>
      <c r="O2801" t="n">
        <v>39.9509</v>
      </c>
      <c r="P2801" t="n">
        <v>32205</v>
      </c>
      <c r="Q2801" t="n">
        <v>12929</v>
      </c>
      <c r="R2801" t="n">
        <v>54.8</v>
      </c>
      <c r="S2801" t="n">
        <v>31.2</v>
      </c>
      <c r="T2801" t="n">
        <v>8</v>
      </c>
      <c r="U2801" t="n">
        <v>9.7</v>
      </c>
      <c r="V2801" t="n">
        <v>25.6</v>
      </c>
      <c r="W2801" t="n">
        <v>13.7</v>
      </c>
      <c r="X2801" t="n">
        <v>98</v>
      </c>
      <c r="Y2801"/>
      <c r="Z2801" t="n">
        <v>8</v>
      </c>
      <c r="AA2801" t="n">
        <v>2412</v>
      </c>
      <c r="AB2801" t="n">
        <v>96.8</v>
      </c>
      <c r="AC2801" t="n">
        <v>2412</v>
      </c>
      <c r="AD2801" t="n">
        <v>96.8</v>
      </c>
      <c r="AE2801" t="n">
        <v>88.1</v>
      </c>
      <c r="AF2801" t="n">
        <v>2415</v>
      </c>
      <c r="AG2801" t="n">
        <v>16</v>
      </c>
      <c r="AH2801" t="n">
        <v>51</v>
      </c>
      <c r="AI2801" t="n">
        <v>26017</v>
      </c>
      <c r="AJ2801" t="n">
        <v>1026</v>
      </c>
      <c r="AK2801" t="n">
        <v>4759</v>
      </c>
      <c r="AL2801" t="n">
        <v>17585</v>
      </c>
      <c r="AM2801" t="n">
        <v>29302</v>
      </c>
      <c r="AN2801" t="n">
        <v>57603</v>
      </c>
      <c r="AO2801"/>
      <c r="AP2801" t="n">
        <v>2599</v>
      </c>
      <c r="AQ2801" t="n">
        <v>5469</v>
      </c>
      <c r="AR2801" t="n">
        <v>1334</v>
      </c>
    </row>
    <row r="2802">
      <c r="A2802" t="n">
        <v>215105</v>
      </c>
      <c r="B2802" t="s">
        <v>4419</v>
      </c>
      <c r="C2802" t="s">
        <v>4202</v>
      </c>
      <c r="D2802" t="s">
        <v>4200</v>
      </c>
      <c r="E2802" t="s">
        <v>997</v>
      </c>
      <c r="F2802" t="s">
        <v>162</v>
      </c>
      <c r="G2802" t="s">
        <v>163</v>
      </c>
      <c r="H2802" t="s">
        <v>150</v>
      </c>
      <c r="I2802" t="s">
        <v>151</v>
      </c>
      <c r="J2802" t="s">
        <v>168</v>
      </c>
      <c r="K2802" t="s">
        <v>209</v>
      </c>
      <c r="L2802" t="s">
        <v>155</v>
      </c>
      <c r="M2802" t="s">
        <v>155</v>
      </c>
      <c r="N2802" t="n">
        <v>-75.1659</v>
      </c>
      <c r="O2802" t="n">
        <v>39.946</v>
      </c>
      <c r="P2802" t="n">
        <v>1478</v>
      </c>
      <c r="Q2802" t="n">
        <v>1229</v>
      </c>
      <c r="R2802" t="n">
        <v>65</v>
      </c>
      <c r="S2802" t="n">
        <v>49.2</v>
      </c>
      <c r="T2802" t="n">
        <v>21.2</v>
      </c>
      <c r="U2802" t="n">
        <v>14.2</v>
      </c>
      <c r="V2802" t="n">
        <v>4</v>
      </c>
      <c r="W2802" t="n">
        <v>1.9</v>
      </c>
      <c r="X2802" t="n">
        <v>81</v>
      </c>
      <c r="Y2802"/>
      <c r="Z2802" t="n">
        <v>7</v>
      </c>
      <c r="AA2802" t="n">
        <v>409</v>
      </c>
      <c r="AB2802" t="n">
        <v>69.2</v>
      </c>
      <c r="AC2802" t="n">
        <v>409</v>
      </c>
      <c r="AD2802" t="n">
        <v>69.2</v>
      </c>
      <c r="AE2802" t="n">
        <v>58.4</v>
      </c>
      <c r="AF2802" t="n">
        <v>182</v>
      </c>
      <c r="AG2802" t="n">
        <v>33</v>
      </c>
      <c r="AH2802" t="n">
        <v>99</v>
      </c>
      <c r="AI2802" t="n">
        <v>44510</v>
      </c>
      <c r="AJ2802" t="n">
        <v>42104</v>
      </c>
      <c r="AK2802" t="n">
        <v>41675</v>
      </c>
      <c r="AL2802" t="n">
        <v>43345</v>
      </c>
      <c r="AM2802" t="n">
        <v>43590</v>
      </c>
      <c r="AN2802" t="n">
        <v>46757</v>
      </c>
      <c r="AO2802"/>
      <c r="AP2802" t="n">
        <v>326</v>
      </c>
      <c r="AQ2802" t="n">
        <v>72</v>
      </c>
      <c r="AR2802" t="n">
        <v>1</v>
      </c>
    </row>
    <row r="2803">
      <c r="A2803" t="n">
        <v>215114</v>
      </c>
      <c r="B2803" t="s">
        <v>4420</v>
      </c>
      <c r="C2803" t="s">
        <v>4421</v>
      </c>
      <c r="D2803" t="s">
        <v>4200</v>
      </c>
      <c r="E2803" t="s">
        <v>997</v>
      </c>
      <c r="F2803" t="s">
        <v>162</v>
      </c>
      <c r="G2803" t="s">
        <v>163</v>
      </c>
      <c r="H2803" t="s">
        <v>150</v>
      </c>
      <c r="I2803" t="s">
        <v>186</v>
      </c>
      <c r="J2803" t="s">
        <v>168</v>
      </c>
      <c r="K2803" t="s">
        <v>153</v>
      </c>
      <c r="L2803" t="s">
        <v>155</v>
      </c>
      <c r="M2803" t="s">
        <v>155</v>
      </c>
      <c r="N2803" t="n">
        <v>-74.9095</v>
      </c>
      <c r="O2803" t="n">
        <v>40.1658</v>
      </c>
      <c r="P2803" t="n">
        <v>1724</v>
      </c>
      <c r="Q2803" t="n">
        <v>1431</v>
      </c>
      <c r="R2803" t="n">
        <v>51.8</v>
      </c>
      <c r="S2803" t="n">
        <v>49.3</v>
      </c>
      <c r="T2803" t="n">
        <v>5.2</v>
      </c>
      <c r="U2803" t="n">
        <v>2.3</v>
      </c>
      <c r="V2803" t="n">
        <v>2.6</v>
      </c>
      <c r="W2803" t="n">
        <v>3.6</v>
      </c>
      <c r="X2803" t="n">
        <v>84</v>
      </c>
      <c r="Y2803" t="n">
        <v>0</v>
      </c>
      <c r="Z2803" t="n">
        <v>11</v>
      </c>
      <c r="AA2803" t="n">
        <v>155</v>
      </c>
      <c r="AB2803" t="n">
        <v>65.2</v>
      </c>
      <c r="AC2803" t="n">
        <v>154</v>
      </c>
      <c r="AD2803" t="n">
        <v>64.3</v>
      </c>
      <c r="AE2803" t="n">
        <v>30.5</v>
      </c>
      <c r="AF2803" t="n">
        <v>200</v>
      </c>
      <c r="AG2803" t="n">
        <v>30</v>
      </c>
      <c r="AH2803" t="n">
        <v>80</v>
      </c>
      <c r="AI2803" t="n">
        <v>27603</v>
      </c>
      <c r="AJ2803" t="n">
        <v>24409</v>
      </c>
      <c r="AK2803" t="n">
        <v>26083</v>
      </c>
      <c r="AL2803" t="n">
        <v>29663</v>
      </c>
      <c r="AM2803" t="n">
        <v>29409</v>
      </c>
      <c r="AN2803" t="n">
        <v>32037</v>
      </c>
      <c r="AO2803" t="n">
        <v>11</v>
      </c>
      <c r="AP2803" t="n">
        <v>158</v>
      </c>
      <c r="AQ2803" t="n">
        <v>102</v>
      </c>
      <c r="AR2803"/>
    </row>
    <row r="2804">
      <c r="A2804" t="n">
        <v>215123</v>
      </c>
      <c r="B2804" t="s">
        <v>4422</v>
      </c>
      <c r="C2804" t="s">
        <v>4202</v>
      </c>
      <c r="D2804" t="s">
        <v>4200</v>
      </c>
      <c r="E2804" t="s">
        <v>997</v>
      </c>
      <c r="F2804" t="s">
        <v>162</v>
      </c>
      <c r="G2804" t="s">
        <v>163</v>
      </c>
      <c r="H2804" t="s">
        <v>150</v>
      </c>
      <c r="I2804" t="s">
        <v>151</v>
      </c>
      <c r="J2804" t="s">
        <v>168</v>
      </c>
      <c r="K2804" t="s">
        <v>209</v>
      </c>
      <c r="L2804" t="s">
        <v>155</v>
      </c>
      <c r="M2804" t="s">
        <v>155</v>
      </c>
      <c r="N2804" t="n">
        <v>-75.2161</v>
      </c>
      <c r="O2804" t="n">
        <v>40.0049</v>
      </c>
      <c r="P2804" t="n">
        <v>3227</v>
      </c>
      <c r="Q2804"/>
      <c r="R2804"/>
      <c r="S2804"/>
      <c r="T2804"/>
      <c r="U2804"/>
      <c r="V2804"/>
      <c r="W2804"/>
      <c r="X2804"/>
      <c r="Y2804"/>
      <c r="Z2804"/>
      <c r="AA2804"/>
      <c r="AB2804"/>
      <c r="AC2804"/>
      <c r="AD2804"/>
      <c r="AE2804"/>
      <c r="AF2804"/>
      <c r="AG2804"/>
      <c r="AH2804"/>
      <c r="AI2804"/>
      <c r="AJ2804"/>
      <c r="AK2804"/>
      <c r="AL2804"/>
      <c r="AM2804"/>
      <c r="AN2804"/>
      <c r="AO2804"/>
      <c r="AP2804"/>
      <c r="AQ2804" t="n">
        <v>277</v>
      </c>
      <c r="AR2804" t="n">
        <v>565</v>
      </c>
    </row>
    <row r="2805">
      <c r="A2805" t="n">
        <v>215239</v>
      </c>
      <c r="B2805" t="s">
        <v>4423</v>
      </c>
      <c r="C2805" t="s">
        <v>4202</v>
      </c>
      <c r="D2805" t="s">
        <v>4200</v>
      </c>
      <c r="E2805" t="s">
        <v>997</v>
      </c>
      <c r="F2805" t="s">
        <v>173</v>
      </c>
      <c r="G2805" t="s">
        <v>149</v>
      </c>
      <c r="H2805" t="s">
        <v>174</v>
      </c>
      <c r="I2805" t="s">
        <v>151</v>
      </c>
      <c r="J2805" t="s">
        <v>238</v>
      </c>
      <c r="K2805" t="s">
        <v>176</v>
      </c>
      <c r="L2805" t="s">
        <v>155</v>
      </c>
      <c r="M2805" t="s">
        <v>155</v>
      </c>
      <c r="N2805" t="n">
        <v>-75.1656</v>
      </c>
      <c r="O2805" t="n">
        <v>39.9625</v>
      </c>
      <c r="P2805" t="n">
        <v>16769</v>
      </c>
      <c r="Q2805" t="n">
        <v>16769</v>
      </c>
      <c r="R2805" t="n">
        <v>66.8</v>
      </c>
      <c r="S2805" t="n">
        <v>20.2</v>
      </c>
      <c r="T2805" t="n">
        <v>43.8</v>
      </c>
      <c r="U2805" t="n">
        <v>16.4</v>
      </c>
      <c r="V2805" t="n">
        <v>9.6</v>
      </c>
      <c r="W2805" t="n">
        <v>3.4</v>
      </c>
      <c r="X2805" t="n">
        <v>57</v>
      </c>
      <c r="Y2805" t="n">
        <v>41</v>
      </c>
      <c r="Z2805" t="n">
        <v>14</v>
      </c>
      <c r="AA2805" t="n">
        <v>1154</v>
      </c>
      <c r="AB2805" t="n">
        <v>19.7</v>
      </c>
      <c r="AC2805"/>
      <c r="AD2805"/>
      <c r="AE2805"/>
      <c r="AF2805" t="n">
        <v>1324</v>
      </c>
      <c r="AG2805" t="n">
        <v>53</v>
      </c>
      <c r="AH2805" t="n">
        <v>76</v>
      </c>
      <c r="AI2805" t="n">
        <v>11171</v>
      </c>
      <c r="AJ2805" t="n">
        <v>12031</v>
      </c>
      <c r="AK2805" t="n">
        <v>13411</v>
      </c>
      <c r="AL2805" t="n">
        <v>15993</v>
      </c>
      <c r="AM2805" t="n">
        <v>18501</v>
      </c>
      <c r="AN2805" t="n">
        <v>19006</v>
      </c>
      <c r="AO2805" t="n">
        <v>1558</v>
      </c>
      <c r="AP2805"/>
      <c r="AQ2805"/>
      <c r="AR2805"/>
    </row>
    <row r="2806">
      <c r="A2806" t="n">
        <v>215266</v>
      </c>
      <c r="B2806" t="s">
        <v>4424</v>
      </c>
      <c r="C2806" t="s">
        <v>4425</v>
      </c>
      <c r="D2806" t="s">
        <v>4200</v>
      </c>
      <c r="E2806" t="s">
        <v>997</v>
      </c>
      <c r="F2806" t="s">
        <v>148</v>
      </c>
      <c r="G2806" t="s">
        <v>149</v>
      </c>
      <c r="H2806" t="s">
        <v>150</v>
      </c>
      <c r="I2806" t="s">
        <v>175</v>
      </c>
      <c r="J2806" t="s">
        <v>168</v>
      </c>
      <c r="K2806" t="s">
        <v>179</v>
      </c>
      <c r="L2806" t="s">
        <v>155</v>
      </c>
      <c r="M2806" t="s">
        <v>155</v>
      </c>
      <c r="N2806" t="n">
        <v>-78.6737</v>
      </c>
      <c r="O2806" t="n">
        <v>41.9434</v>
      </c>
      <c r="P2806" t="n">
        <v>2184</v>
      </c>
      <c r="Q2806" t="n">
        <v>2184</v>
      </c>
      <c r="R2806" t="n">
        <v>57.7</v>
      </c>
      <c r="S2806" t="n">
        <v>39.4</v>
      </c>
      <c r="T2806" t="n">
        <v>6.8</v>
      </c>
      <c r="U2806" t="n">
        <v>3.3</v>
      </c>
      <c r="V2806" t="n">
        <v>2.4</v>
      </c>
      <c r="W2806" t="n">
        <v>1.6</v>
      </c>
      <c r="X2806" t="n">
        <v>61</v>
      </c>
      <c r="Y2806" t="n">
        <v>0</v>
      </c>
      <c r="Z2806" t="n">
        <v>12</v>
      </c>
      <c r="AA2806" t="n">
        <v>343</v>
      </c>
      <c r="AB2806" t="n">
        <v>43.4</v>
      </c>
      <c r="AC2806" t="n">
        <v>284</v>
      </c>
      <c r="AD2806" t="n">
        <v>47.2</v>
      </c>
      <c r="AE2806" t="n">
        <v>39.1</v>
      </c>
      <c r="AF2806" t="n">
        <v>296</v>
      </c>
      <c r="AG2806" t="n">
        <v>46</v>
      </c>
      <c r="AH2806" t="n">
        <v>96</v>
      </c>
      <c r="AI2806" t="n">
        <v>17015</v>
      </c>
      <c r="AJ2806" t="n">
        <v>11352</v>
      </c>
      <c r="AK2806" t="n">
        <v>11294</v>
      </c>
      <c r="AL2806" t="n">
        <v>14898</v>
      </c>
      <c r="AM2806" t="n">
        <v>21611</v>
      </c>
      <c r="AN2806" t="n">
        <v>23283</v>
      </c>
      <c r="AO2806" t="n">
        <v>21</v>
      </c>
      <c r="AP2806" t="n">
        <v>189</v>
      </c>
      <c r="AQ2806"/>
      <c r="AR2806"/>
    </row>
    <row r="2807">
      <c r="A2807" t="n">
        <v>215275</v>
      </c>
      <c r="B2807" t="s">
        <v>4426</v>
      </c>
      <c r="C2807" t="s">
        <v>4427</v>
      </c>
      <c r="D2807" t="s">
        <v>4200</v>
      </c>
      <c r="E2807" t="s">
        <v>997</v>
      </c>
      <c r="F2807" t="s">
        <v>148</v>
      </c>
      <c r="G2807" t="s">
        <v>149</v>
      </c>
      <c r="H2807" t="s">
        <v>150</v>
      </c>
      <c r="I2807" t="s">
        <v>186</v>
      </c>
      <c r="J2807" t="s">
        <v>168</v>
      </c>
      <c r="K2807" t="s">
        <v>179</v>
      </c>
      <c r="L2807" t="s">
        <v>155</v>
      </c>
      <c r="M2807" t="s">
        <v>155</v>
      </c>
      <c r="N2807" t="n">
        <v>-79.5327</v>
      </c>
      <c r="O2807" t="n">
        <v>40.2764</v>
      </c>
      <c r="P2807" t="n">
        <v>1394</v>
      </c>
      <c r="Q2807" t="n">
        <v>1394</v>
      </c>
      <c r="R2807" t="n">
        <v>57.7</v>
      </c>
      <c r="S2807" t="n">
        <v>76.1</v>
      </c>
      <c r="T2807" t="n">
        <v>7</v>
      </c>
      <c r="U2807" t="n">
        <v>5.1</v>
      </c>
      <c r="V2807" t="n">
        <v>4.2</v>
      </c>
      <c r="W2807" t="n">
        <v>1.4</v>
      </c>
      <c r="X2807" t="n">
        <v>68</v>
      </c>
      <c r="Y2807"/>
      <c r="Z2807" t="n">
        <v>15</v>
      </c>
      <c r="AA2807" t="n">
        <v>429</v>
      </c>
      <c r="AB2807" t="n">
        <v>39.6</v>
      </c>
      <c r="AC2807" t="n">
        <v>429</v>
      </c>
      <c r="AD2807" t="n">
        <v>39.6</v>
      </c>
      <c r="AE2807" t="n">
        <v>29.6</v>
      </c>
      <c r="AF2807" t="n">
        <v>409</v>
      </c>
      <c r="AG2807" t="n">
        <v>38</v>
      </c>
      <c r="AH2807" t="n">
        <v>96</v>
      </c>
      <c r="AI2807" t="n">
        <v>17196</v>
      </c>
      <c r="AJ2807" t="n">
        <v>8336</v>
      </c>
      <c r="AK2807" t="n">
        <v>12027</v>
      </c>
      <c r="AL2807" t="n">
        <v>16358</v>
      </c>
      <c r="AM2807" t="n">
        <v>22085</v>
      </c>
      <c r="AN2807" t="n">
        <v>22761</v>
      </c>
      <c r="AO2807"/>
      <c r="AP2807" t="n">
        <v>244</v>
      </c>
      <c r="AQ2807"/>
      <c r="AR2807"/>
    </row>
    <row r="2808">
      <c r="A2808" t="n">
        <v>215284</v>
      </c>
      <c r="B2808" t="s">
        <v>4428</v>
      </c>
      <c r="C2808" t="s">
        <v>3332</v>
      </c>
      <c r="D2808" t="s">
        <v>4200</v>
      </c>
      <c r="E2808" t="s">
        <v>997</v>
      </c>
      <c r="F2808" t="s">
        <v>148</v>
      </c>
      <c r="G2808" t="s">
        <v>149</v>
      </c>
      <c r="H2808" t="s">
        <v>150</v>
      </c>
      <c r="I2808" t="s">
        <v>186</v>
      </c>
      <c r="J2808" t="s">
        <v>168</v>
      </c>
      <c r="K2808" t="s">
        <v>179</v>
      </c>
      <c r="L2808" t="s">
        <v>155</v>
      </c>
      <c r="M2808" t="s">
        <v>155</v>
      </c>
      <c r="N2808" t="n">
        <v>-78.8342</v>
      </c>
      <c r="O2808" t="n">
        <v>40.266</v>
      </c>
      <c r="P2808" t="n">
        <v>2133</v>
      </c>
      <c r="Q2808" t="n">
        <v>2133</v>
      </c>
      <c r="R2808" t="n">
        <v>44.1</v>
      </c>
      <c r="S2808" t="n">
        <v>75.1</v>
      </c>
      <c r="T2808" t="n">
        <v>4.9</v>
      </c>
      <c r="U2808" t="n">
        <v>5.2</v>
      </c>
      <c r="V2808" t="n">
        <v>2.9</v>
      </c>
      <c r="W2808" t="n">
        <v>1.6</v>
      </c>
      <c r="X2808" t="n">
        <v>76</v>
      </c>
      <c r="Y2808"/>
      <c r="Z2808" t="n">
        <v>14</v>
      </c>
      <c r="AA2808" t="n">
        <v>769</v>
      </c>
      <c r="AB2808" t="n">
        <v>53.4</v>
      </c>
      <c r="AC2808" t="n">
        <v>762</v>
      </c>
      <c r="AD2808" t="n">
        <v>53.5</v>
      </c>
      <c r="AE2808" t="n">
        <v>38.5</v>
      </c>
      <c r="AF2808" t="n">
        <v>517</v>
      </c>
      <c r="AG2808" t="n">
        <v>29</v>
      </c>
      <c r="AH2808" t="n">
        <v>98</v>
      </c>
      <c r="AI2808" t="n">
        <v>17909</v>
      </c>
      <c r="AJ2808" t="n">
        <v>10031</v>
      </c>
      <c r="AK2808" t="n">
        <v>12642</v>
      </c>
      <c r="AL2808" t="n">
        <v>17645</v>
      </c>
      <c r="AM2808" t="n">
        <v>22346</v>
      </c>
      <c r="AN2808" t="n">
        <v>23540</v>
      </c>
      <c r="AO2808" t="n">
        <v>9</v>
      </c>
      <c r="AP2808" t="n">
        <v>399</v>
      </c>
      <c r="AQ2808"/>
      <c r="AR2808"/>
    </row>
    <row r="2809">
      <c r="A2809" t="n">
        <v>215293</v>
      </c>
      <c r="B2809" t="s">
        <v>4429</v>
      </c>
      <c r="C2809" t="s">
        <v>4208</v>
      </c>
      <c r="D2809" t="s">
        <v>4200</v>
      </c>
      <c r="E2809" t="s">
        <v>997</v>
      </c>
      <c r="F2809" t="s">
        <v>148</v>
      </c>
      <c r="G2809" t="s">
        <v>149</v>
      </c>
      <c r="H2809" t="s">
        <v>150</v>
      </c>
      <c r="I2809" t="s">
        <v>151</v>
      </c>
      <c r="J2809" t="s">
        <v>158</v>
      </c>
      <c r="K2809" t="s">
        <v>159</v>
      </c>
      <c r="L2809" t="s">
        <v>155</v>
      </c>
      <c r="M2809" t="s">
        <v>155</v>
      </c>
      <c r="N2809" t="n">
        <v>-79.9533</v>
      </c>
      <c r="O2809" t="n">
        <v>40.4444</v>
      </c>
      <c r="P2809" t="n">
        <v>35659</v>
      </c>
      <c r="Q2809" t="n">
        <v>25319</v>
      </c>
      <c r="R2809" t="n">
        <v>57.4</v>
      </c>
      <c r="S2809" t="n">
        <v>64.9</v>
      </c>
      <c r="T2809" t="n">
        <v>5.4</v>
      </c>
      <c r="U2809" t="n">
        <v>6.4</v>
      </c>
      <c r="V2809" t="n">
        <v>12.6</v>
      </c>
      <c r="W2809" t="n">
        <v>4.1</v>
      </c>
      <c r="X2809" t="n">
        <v>92</v>
      </c>
      <c r="Y2809" t="n">
        <v>75</v>
      </c>
      <c r="Z2809" t="n">
        <v>13</v>
      </c>
      <c r="AA2809" t="n">
        <v>4004</v>
      </c>
      <c r="AB2809" t="n">
        <v>84.3</v>
      </c>
      <c r="AC2809" t="n">
        <v>4004</v>
      </c>
      <c r="AD2809" t="n">
        <v>84.3</v>
      </c>
      <c r="AE2809" t="n">
        <v>70.8</v>
      </c>
      <c r="AF2809" t="n">
        <v>4386</v>
      </c>
      <c r="AG2809" t="n">
        <v>14</v>
      </c>
      <c r="AH2809" t="n">
        <v>69</v>
      </c>
      <c r="AI2809" t="n">
        <v>24338</v>
      </c>
      <c r="AJ2809" t="n">
        <v>17007</v>
      </c>
      <c r="AK2809" t="n">
        <v>18397</v>
      </c>
      <c r="AL2809" t="n">
        <v>26179</v>
      </c>
      <c r="AM2809" t="n">
        <v>31931</v>
      </c>
      <c r="AN2809" t="n">
        <v>34824</v>
      </c>
      <c r="AO2809" t="n">
        <v>25</v>
      </c>
      <c r="AP2809" t="n">
        <v>4506</v>
      </c>
      <c r="AQ2809" t="n">
        <v>1942</v>
      </c>
      <c r="AR2809" t="n">
        <v>1166</v>
      </c>
    </row>
    <row r="2810">
      <c r="A2810" t="n">
        <v>215309</v>
      </c>
      <c r="B2810" t="s">
        <v>4430</v>
      </c>
      <c r="C2810" t="s">
        <v>4431</v>
      </c>
      <c r="D2810" t="s">
        <v>4200</v>
      </c>
      <c r="E2810" t="s">
        <v>997</v>
      </c>
      <c r="F2810" t="s">
        <v>173</v>
      </c>
      <c r="G2810" t="s">
        <v>149</v>
      </c>
      <c r="H2810" t="s">
        <v>174</v>
      </c>
      <c r="I2810" t="s">
        <v>175</v>
      </c>
      <c r="J2810" t="s">
        <v>164</v>
      </c>
      <c r="K2810" t="s">
        <v>176</v>
      </c>
      <c r="L2810" t="s">
        <v>155</v>
      </c>
      <c r="M2810" t="s">
        <v>155</v>
      </c>
      <c r="N2810" t="n">
        <v>-79.6642</v>
      </c>
      <c r="O2810" t="n">
        <v>41.6287</v>
      </c>
      <c r="P2810" t="n">
        <v>23</v>
      </c>
      <c r="Q2810" t="n">
        <v>23</v>
      </c>
      <c r="R2810" t="n">
        <v>87</v>
      </c>
      <c r="S2810" t="n">
        <v>95.7</v>
      </c>
      <c r="T2810" t="n">
        <v>0</v>
      </c>
      <c r="U2810" t="n">
        <v>0</v>
      </c>
      <c r="V2810" t="n">
        <v>4.3</v>
      </c>
      <c r="W2810" t="n">
        <v>0</v>
      </c>
      <c r="X2810" t="n">
        <v>43</v>
      </c>
      <c r="Y2810"/>
      <c r="Z2810" t="n">
        <v>3</v>
      </c>
      <c r="AA2810" t="n">
        <v>1</v>
      </c>
      <c r="AB2810"/>
      <c r="AC2810"/>
      <c r="AD2810"/>
      <c r="AE2810"/>
      <c r="AF2810" t="n">
        <v>7</v>
      </c>
      <c r="AG2810" t="n">
        <v>52</v>
      </c>
      <c r="AH2810" t="n">
        <v>100</v>
      </c>
      <c r="AI2810" t="n">
        <v>13371</v>
      </c>
      <c r="AJ2810" t="n">
        <v>4095</v>
      </c>
      <c r="AK2810"/>
      <c r="AL2810" t="n">
        <v>21265</v>
      </c>
      <c r="AM2810" t="n">
        <v>15190</v>
      </c>
      <c r="AN2810" t="n">
        <v>18265</v>
      </c>
      <c r="AO2810" t="n">
        <v>7</v>
      </c>
      <c r="AP2810"/>
      <c r="AQ2810"/>
      <c r="AR2810"/>
    </row>
    <row r="2811">
      <c r="A2811" t="n">
        <v>215336</v>
      </c>
      <c r="B2811" t="s">
        <v>4432</v>
      </c>
      <c r="C2811" t="s">
        <v>4291</v>
      </c>
      <c r="D2811" t="s">
        <v>4200</v>
      </c>
      <c r="E2811" t="s">
        <v>997</v>
      </c>
      <c r="F2811" t="s">
        <v>199</v>
      </c>
      <c r="G2811" t="s">
        <v>189</v>
      </c>
      <c r="H2811" t="s">
        <v>200</v>
      </c>
      <c r="I2811" t="s">
        <v>186</v>
      </c>
      <c r="J2811" t="s">
        <v>164</v>
      </c>
      <c r="K2811"/>
      <c r="L2811" t="s">
        <v>155</v>
      </c>
      <c r="M2811" t="s">
        <v>155</v>
      </c>
      <c r="N2811" t="n">
        <v>-80.3203</v>
      </c>
      <c r="O2811" t="n">
        <v>40.7542</v>
      </c>
      <c r="P2811" t="n">
        <v>45</v>
      </c>
      <c r="Q2811" t="n">
        <v>45</v>
      </c>
      <c r="R2811" t="n">
        <v>100</v>
      </c>
      <c r="S2811" t="n">
        <v>53.3</v>
      </c>
      <c r="T2811" t="n">
        <v>40</v>
      </c>
      <c r="U2811" t="n">
        <v>0</v>
      </c>
      <c r="V2811" t="n">
        <v>2.2</v>
      </c>
      <c r="W2811" t="n">
        <v>0</v>
      </c>
      <c r="X2811"/>
      <c r="Y2811"/>
      <c r="Z2811"/>
      <c r="AA2811"/>
      <c r="AB2811"/>
      <c r="AC2811"/>
      <c r="AD2811"/>
      <c r="AE2811"/>
      <c r="AF2811" t="n">
        <v>15</v>
      </c>
      <c r="AG2811" t="n">
        <v>27</v>
      </c>
      <c r="AH2811" t="n">
        <v>27</v>
      </c>
      <c r="AI2811" t="n">
        <v>15101</v>
      </c>
      <c r="AJ2811" t="n">
        <v>15042</v>
      </c>
      <c r="AK2811" t="n">
        <v>15489</v>
      </c>
      <c r="AL2811" t="n">
        <v>14403</v>
      </c>
      <c r="AM2811"/>
      <c r="AN2811"/>
      <c r="AO2811"/>
      <c r="AP2811"/>
      <c r="AQ2811"/>
      <c r="AR2811"/>
    </row>
    <row r="2812">
      <c r="A2812" t="n">
        <v>215381</v>
      </c>
      <c r="B2812" t="s">
        <v>4433</v>
      </c>
      <c r="C2812" t="s">
        <v>4434</v>
      </c>
      <c r="D2812" t="s">
        <v>4200</v>
      </c>
      <c r="E2812" t="s">
        <v>997</v>
      </c>
      <c r="F2812" t="s">
        <v>368</v>
      </c>
      <c r="G2812" t="s">
        <v>163</v>
      </c>
      <c r="H2812" t="s">
        <v>174</v>
      </c>
      <c r="I2812" t="s">
        <v>186</v>
      </c>
      <c r="J2812" t="s">
        <v>164</v>
      </c>
      <c r="K2812" t="s">
        <v>176</v>
      </c>
      <c r="L2812" t="s">
        <v>155</v>
      </c>
      <c r="M2812" t="s">
        <v>155</v>
      </c>
      <c r="N2812" t="n">
        <v>-79.9266</v>
      </c>
      <c r="O2812" t="n">
        <v>40.3508</v>
      </c>
      <c r="P2812" t="n">
        <v>848</v>
      </c>
      <c r="Q2812" t="n">
        <v>848</v>
      </c>
      <c r="R2812" t="n">
        <v>6.5</v>
      </c>
      <c r="S2812" t="n">
        <v>79</v>
      </c>
      <c r="T2812" t="n">
        <v>6.5</v>
      </c>
      <c r="U2812" t="n">
        <v>5.7</v>
      </c>
      <c r="V2812" t="n">
        <v>2.7</v>
      </c>
      <c r="W2812" t="n">
        <v>0.9</v>
      </c>
      <c r="X2812" t="n">
        <v>78</v>
      </c>
      <c r="Y2812"/>
      <c r="Z2812" t="n">
        <v>15</v>
      </c>
      <c r="AA2812" t="n">
        <v>141</v>
      </c>
      <c r="AB2812" t="n">
        <v>58.9</v>
      </c>
      <c r="AC2812"/>
      <c r="AD2812"/>
      <c r="AE2812"/>
      <c r="AF2812" t="n">
        <v>190</v>
      </c>
      <c r="AG2812" t="n">
        <v>38</v>
      </c>
      <c r="AH2812" t="n">
        <v>56</v>
      </c>
      <c r="AI2812" t="n">
        <v>29065</v>
      </c>
      <c r="AJ2812" t="n">
        <v>27738</v>
      </c>
      <c r="AK2812" t="n">
        <v>29084</v>
      </c>
      <c r="AL2812" t="n">
        <v>31410</v>
      </c>
      <c r="AM2812" t="n">
        <v>34688</v>
      </c>
      <c r="AN2812" t="n">
        <v>35151</v>
      </c>
      <c r="AO2812" t="n">
        <v>150</v>
      </c>
      <c r="AP2812"/>
      <c r="AQ2812"/>
      <c r="AR2812"/>
    </row>
    <row r="2813">
      <c r="A2813" t="n">
        <v>215390</v>
      </c>
      <c r="B2813" t="s">
        <v>4435</v>
      </c>
      <c r="C2813" t="s">
        <v>4208</v>
      </c>
      <c r="D2813" t="s">
        <v>4200</v>
      </c>
      <c r="E2813" t="s">
        <v>997</v>
      </c>
      <c r="F2813" t="s">
        <v>368</v>
      </c>
      <c r="G2813" t="s">
        <v>163</v>
      </c>
      <c r="H2813" t="s">
        <v>174</v>
      </c>
      <c r="I2813" t="s">
        <v>151</v>
      </c>
      <c r="J2813" t="s">
        <v>164</v>
      </c>
      <c r="K2813" t="s">
        <v>176</v>
      </c>
      <c r="L2813" t="s">
        <v>155</v>
      </c>
      <c r="M2813" t="s">
        <v>155</v>
      </c>
      <c r="N2813" t="n">
        <v>-79.9305</v>
      </c>
      <c r="O2813" t="n">
        <v>40.4592</v>
      </c>
      <c r="P2813" t="n">
        <v>417</v>
      </c>
      <c r="Q2813" t="n">
        <v>417</v>
      </c>
      <c r="R2813" t="n">
        <v>74.3</v>
      </c>
      <c r="S2813" t="n">
        <v>81.5</v>
      </c>
      <c r="T2813" t="n">
        <v>10.6</v>
      </c>
      <c r="U2813" t="n">
        <v>2.6</v>
      </c>
      <c r="V2813" t="n">
        <v>0.7</v>
      </c>
      <c r="W2813" t="n">
        <v>0</v>
      </c>
      <c r="X2813" t="n">
        <v>74</v>
      </c>
      <c r="Y2813" t="n">
        <v>70</v>
      </c>
      <c r="Z2813" t="n">
        <v>13</v>
      </c>
      <c r="AA2813" t="n">
        <v>26</v>
      </c>
      <c r="AB2813" t="n">
        <v>92.3</v>
      </c>
      <c r="AC2813"/>
      <c r="AD2813"/>
      <c r="AE2813"/>
      <c r="AF2813" t="n">
        <v>44</v>
      </c>
      <c r="AG2813" t="n">
        <v>25</v>
      </c>
      <c r="AH2813" t="n">
        <v>41</v>
      </c>
      <c r="AI2813"/>
      <c r="AJ2813"/>
      <c r="AK2813"/>
      <c r="AL2813"/>
      <c r="AM2813"/>
      <c r="AN2813"/>
      <c r="AO2813" t="n">
        <v>75</v>
      </c>
      <c r="AP2813"/>
      <c r="AQ2813"/>
      <c r="AR2813"/>
    </row>
    <row r="2814">
      <c r="A2814" t="n">
        <v>215415</v>
      </c>
      <c r="B2814" t="s">
        <v>4436</v>
      </c>
      <c r="C2814" t="s">
        <v>4437</v>
      </c>
      <c r="D2814" t="s">
        <v>4200</v>
      </c>
      <c r="E2814" t="s">
        <v>997</v>
      </c>
      <c r="F2814" t="s">
        <v>162</v>
      </c>
      <c r="G2814" t="s">
        <v>163</v>
      </c>
      <c r="H2814" t="s">
        <v>150</v>
      </c>
      <c r="I2814" t="s">
        <v>186</v>
      </c>
      <c r="J2814" t="s">
        <v>164</v>
      </c>
      <c r="K2814" t="s">
        <v>176</v>
      </c>
      <c r="L2814" t="s">
        <v>155</v>
      </c>
      <c r="M2814" t="s">
        <v>155</v>
      </c>
      <c r="N2814" t="n">
        <v>-80.1894</v>
      </c>
      <c r="O2814" t="n">
        <v>40.4247</v>
      </c>
      <c r="P2814" t="n">
        <v>1424</v>
      </c>
      <c r="Q2814" t="n">
        <v>1424</v>
      </c>
      <c r="R2814" t="n">
        <v>39.5</v>
      </c>
      <c r="S2814" t="n">
        <v>69.7</v>
      </c>
      <c r="T2814" t="n">
        <v>9.8</v>
      </c>
      <c r="U2814" t="n">
        <v>1.9</v>
      </c>
      <c r="V2814" t="n">
        <v>1.1</v>
      </c>
      <c r="W2814" t="n">
        <v>0.3</v>
      </c>
      <c r="X2814" t="n">
        <v>92</v>
      </c>
      <c r="Y2814"/>
      <c r="Z2814" t="n">
        <v>12</v>
      </c>
      <c r="AA2814" t="n">
        <v>614</v>
      </c>
      <c r="AB2814" t="n">
        <v>53.1</v>
      </c>
      <c r="AC2814" t="n">
        <v>19</v>
      </c>
      <c r="AD2814" t="n">
        <v>73.7</v>
      </c>
      <c r="AE2814" t="n">
        <v>73.7</v>
      </c>
      <c r="AF2814" t="n">
        <v>323</v>
      </c>
      <c r="AG2814" t="n">
        <v>45</v>
      </c>
      <c r="AH2814" t="n">
        <v>89</v>
      </c>
      <c r="AI2814" t="n">
        <v>26196</v>
      </c>
      <c r="AJ2814" t="n">
        <v>21690</v>
      </c>
      <c r="AK2814" t="n">
        <v>22588</v>
      </c>
      <c r="AL2814" t="n">
        <v>25871</v>
      </c>
      <c r="AM2814" t="n">
        <v>28656</v>
      </c>
      <c r="AN2814" t="n">
        <v>30726</v>
      </c>
      <c r="AO2814" t="n">
        <v>265</v>
      </c>
      <c r="AP2814" t="n">
        <v>60</v>
      </c>
      <c r="AQ2814"/>
      <c r="AR2814"/>
    </row>
    <row r="2815">
      <c r="A2815" t="n">
        <v>215424</v>
      </c>
      <c r="B2815" t="s">
        <v>4438</v>
      </c>
      <c r="C2815" t="s">
        <v>4208</v>
      </c>
      <c r="D2815" t="s">
        <v>4200</v>
      </c>
      <c r="E2815" t="s">
        <v>997</v>
      </c>
      <c r="F2815" t="s">
        <v>162</v>
      </c>
      <c r="G2815" t="s">
        <v>163</v>
      </c>
      <c r="H2815" t="s">
        <v>150</v>
      </c>
      <c r="I2815" t="s">
        <v>151</v>
      </c>
      <c r="J2815" t="s">
        <v>164</v>
      </c>
      <c r="K2815" t="s">
        <v>209</v>
      </c>
      <c r="L2815" t="s">
        <v>155</v>
      </c>
      <c r="M2815" t="s">
        <v>155</v>
      </c>
      <c r="N2815" t="n">
        <v>-79.9214</v>
      </c>
      <c r="O2815" t="n">
        <v>40.4673</v>
      </c>
      <c r="P2815" t="n">
        <v>236</v>
      </c>
      <c r="Q2815"/>
      <c r="R2815"/>
      <c r="S2815"/>
      <c r="T2815"/>
      <c r="U2815"/>
      <c r="V2815"/>
      <c r="W2815"/>
      <c r="X2815"/>
      <c r="Y2815"/>
      <c r="Z2815"/>
      <c r="AA2815"/>
      <c r="AB2815"/>
      <c r="AC2815"/>
      <c r="AD2815"/>
      <c r="AE2815"/>
      <c r="AF2815"/>
      <c r="AG2815"/>
      <c r="AH2815"/>
      <c r="AI2815"/>
      <c r="AJ2815"/>
      <c r="AK2815"/>
      <c r="AL2815"/>
      <c r="AM2815"/>
      <c r="AN2815"/>
      <c r="AO2815"/>
      <c r="AP2815"/>
      <c r="AQ2815" t="n">
        <v>31</v>
      </c>
      <c r="AR2815" t="n">
        <v>7</v>
      </c>
    </row>
    <row r="2816">
      <c r="A2816" t="n">
        <v>215442</v>
      </c>
      <c r="B2816" t="s">
        <v>4439</v>
      </c>
      <c r="C2816" t="s">
        <v>4208</v>
      </c>
      <c r="D2816" t="s">
        <v>4200</v>
      </c>
      <c r="E2816" t="s">
        <v>997</v>
      </c>
      <c r="F2816" t="s">
        <v>162</v>
      </c>
      <c r="G2816" t="s">
        <v>163</v>
      </c>
      <c r="H2816" t="s">
        <v>150</v>
      </c>
      <c r="I2816" t="s">
        <v>151</v>
      </c>
      <c r="J2816" t="s">
        <v>168</v>
      </c>
      <c r="K2816" t="s">
        <v>159</v>
      </c>
      <c r="L2816" t="s">
        <v>155</v>
      </c>
      <c r="M2816" t="s">
        <v>155</v>
      </c>
      <c r="N2816" t="n">
        <v>-80.0021</v>
      </c>
      <c r="O2816" t="n">
        <v>40.4388</v>
      </c>
      <c r="P2816" t="n">
        <v>4042</v>
      </c>
      <c r="Q2816" t="n">
        <v>2728</v>
      </c>
      <c r="R2816" t="n">
        <v>62.8</v>
      </c>
      <c r="S2816" t="n">
        <v>64.3</v>
      </c>
      <c r="T2816" t="n">
        <v>12.6</v>
      </c>
      <c r="U2816" t="n">
        <v>9.4</v>
      </c>
      <c r="V2816" t="n">
        <v>1.9</v>
      </c>
      <c r="W2816" t="n">
        <v>3</v>
      </c>
      <c r="X2816" t="n">
        <v>71</v>
      </c>
      <c r="Y2816" t="n">
        <v>75</v>
      </c>
      <c r="Z2816" t="n">
        <v>12</v>
      </c>
      <c r="AA2816" t="n">
        <v>633</v>
      </c>
      <c r="AB2816" t="n">
        <v>59.6</v>
      </c>
      <c r="AC2816" t="n">
        <v>633</v>
      </c>
      <c r="AD2816" t="n">
        <v>59.4</v>
      </c>
      <c r="AE2816" t="n">
        <v>51.5</v>
      </c>
      <c r="AF2816" t="n">
        <v>553</v>
      </c>
      <c r="AG2816" t="n">
        <v>37</v>
      </c>
      <c r="AH2816" t="n">
        <v>95</v>
      </c>
      <c r="AI2816" t="n">
        <v>25477</v>
      </c>
      <c r="AJ2816" t="n">
        <v>18999</v>
      </c>
      <c r="AK2816" t="n">
        <v>22027</v>
      </c>
      <c r="AL2816" t="n">
        <v>23522</v>
      </c>
      <c r="AM2816" t="n">
        <v>24599</v>
      </c>
      <c r="AN2816" t="n">
        <v>29375</v>
      </c>
      <c r="AO2816"/>
      <c r="AP2816" t="n">
        <v>524</v>
      </c>
      <c r="AQ2816" t="n">
        <v>258</v>
      </c>
      <c r="AR2816" t="n">
        <v>59</v>
      </c>
    </row>
    <row r="2817">
      <c r="A2817" t="n">
        <v>215479</v>
      </c>
      <c r="B2817" t="s">
        <v>4440</v>
      </c>
      <c r="C2817" t="s">
        <v>4279</v>
      </c>
      <c r="D2817" t="s">
        <v>4200</v>
      </c>
      <c r="E2817" t="s">
        <v>997</v>
      </c>
      <c r="F2817" t="s">
        <v>368</v>
      </c>
      <c r="G2817" t="s">
        <v>163</v>
      </c>
      <c r="H2817" t="s">
        <v>174</v>
      </c>
      <c r="I2817" t="s">
        <v>175</v>
      </c>
      <c r="J2817" t="s">
        <v>164</v>
      </c>
      <c r="K2817"/>
      <c r="L2817" t="s">
        <v>155</v>
      </c>
      <c r="M2817" t="s">
        <v>155</v>
      </c>
      <c r="N2817" t="n">
        <v>-76.1892</v>
      </c>
      <c r="O2817" t="n">
        <v>40.6839</v>
      </c>
      <c r="P2817" t="n">
        <v>68</v>
      </c>
      <c r="Q2817" t="n">
        <v>68</v>
      </c>
      <c r="R2817" t="n">
        <v>83.8</v>
      </c>
      <c r="S2817" t="n">
        <v>94.1</v>
      </c>
      <c r="T2817" t="n">
        <v>4.4</v>
      </c>
      <c r="U2817" t="n">
        <v>1.5</v>
      </c>
      <c r="V2817" t="n">
        <v>0</v>
      </c>
      <c r="W2817" t="n">
        <v>0</v>
      </c>
      <c r="X2817"/>
      <c r="Y2817"/>
      <c r="Z2817" t="n">
        <v>6</v>
      </c>
      <c r="AA2817"/>
      <c r="AB2817"/>
      <c r="AC2817"/>
      <c r="AD2817"/>
      <c r="AE2817"/>
      <c r="AF2817" t="n">
        <v>0</v>
      </c>
      <c r="AG2817" t="n">
        <v>42</v>
      </c>
      <c r="AH2817" t="n">
        <v>64</v>
      </c>
      <c r="AI2817"/>
      <c r="AJ2817"/>
      <c r="AK2817"/>
      <c r="AL2817"/>
      <c r="AM2817"/>
      <c r="AN2817"/>
      <c r="AO2817"/>
      <c r="AP2817"/>
      <c r="AQ2817"/>
      <c r="AR2817"/>
    </row>
    <row r="2818">
      <c r="A2818" t="n">
        <v>215530</v>
      </c>
      <c r="B2818" t="s">
        <v>4441</v>
      </c>
      <c r="C2818" t="s">
        <v>4216</v>
      </c>
      <c r="D2818" t="s">
        <v>4200</v>
      </c>
      <c r="E2818" t="s">
        <v>997</v>
      </c>
      <c r="F2818" t="s">
        <v>199</v>
      </c>
      <c r="G2818" t="s">
        <v>189</v>
      </c>
      <c r="H2818" t="s">
        <v>200</v>
      </c>
      <c r="I2818" t="s">
        <v>186</v>
      </c>
      <c r="J2818" t="s">
        <v>164</v>
      </c>
      <c r="K2818"/>
      <c r="L2818" t="s">
        <v>155</v>
      </c>
      <c r="M2818" t="s">
        <v>155</v>
      </c>
      <c r="N2818" t="n">
        <v>-78.4041</v>
      </c>
      <c r="O2818" t="n">
        <v>40.4679</v>
      </c>
      <c r="P2818" t="n">
        <v>84</v>
      </c>
      <c r="Q2818" t="n">
        <v>84</v>
      </c>
      <c r="R2818" t="n">
        <v>100</v>
      </c>
      <c r="S2818" t="n">
        <v>96.4</v>
      </c>
      <c r="T2818" t="n">
        <v>2.4</v>
      </c>
      <c r="U2818" t="n">
        <v>1.2</v>
      </c>
      <c r="V2818" t="n">
        <v>0</v>
      </c>
      <c r="W2818" t="n">
        <v>0</v>
      </c>
      <c r="X2818" t="n">
        <v>100</v>
      </c>
      <c r="Y2818" t="n">
        <v>100</v>
      </c>
      <c r="Z2818" t="n">
        <v>11</v>
      </c>
      <c r="AA2818"/>
      <c r="AB2818"/>
      <c r="AC2818"/>
      <c r="AD2818"/>
      <c r="AE2818"/>
      <c r="AF2818" t="n">
        <v>26</v>
      </c>
      <c r="AG2818" t="n">
        <v>36</v>
      </c>
      <c r="AH2818" t="n">
        <v>40</v>
      </c>
      <c r="AI2818" t="n">
        <v>17568</v>
      </c>
      <c r="AJ2818" t="n">
        <v>18322</v>
      </c>
      <c r="AK2818" t="n">
        <v>18988</v>
      </c>
      <c r="AL2818" t="n">
        <v>21088</v>
      </c>
      <c r="AM2818" t="n">
        <v>23833</v>
      </c>
      <c r="AN2818" t="n">
        <v>23833</v>
      </c>
      <c r="AO2818"/>
      <c r="AP2818"/>
      <c r="AQ2818"/>
      <c r="AR2818"/>
    </row>
    <row r="2819">
      <c r="A2819" t="n">
        <v>215585</v>
      </c>
      <c r="B2819" t="s">
        <v>4442</v>
      </c>
      <c r="C2819" t="s">
        <v>4204</v>
      </c>
      <c r="D2819" t="s">
        <v>4200</v>
      </c>
      <c r="E2819" t="s">
        <v>997</v>
      </c>
      <c r="F2819" t="s">
        <v>173</v>
      </c>
      <c r="G2819" t="s">
        <v>149</v>
      </c>
      <c r="H2819" t="s">
        <v>174</v>
      </c>
      <c r="I2819" t="s">
        <v>151</v>
      </c>
      <c r="J2819" t="s">
        <v>168</v>
      </c>
      <c r="K2819" t="s">
        <v>176</v>
      </c>
      <c r="L2819" t="s">
        <v>155</v>
      </c>
      <c r="M2819" t="s">
        <v>155</v>
      </c>
      <c r="N2819" t="n">
        <v>-75.9351</v>
      </c>
      <c r="O2819" t="n">
        <v>40.3349</v>
      </c>
      <c r="P2819" t="n">
        <v>6383</v>
      </c>
      <c r="Q2819" t="n">
        <v>6383</v>
      </c>
      <c r="R2819" t="n">
        <v>65.5</v>
      </c>
      <c r="S2819" t="n">
        <v>45.8</v>
      </c>
      <c r="T2819" t="n">
        <v>8.9</v>
      </c>
      <c r="U2819" t="n">
        <v>38.6</v>
      </c>
      <c r="V2819" t="n">
        <v>2.2</v>
      </c>
      <c r="W2819" t="n">
        <v>0.3</v>
      </c>
      <c r="X2819" t="n">
        <v>64</v>
      </c>
      <c r="Y2819" t="n">
        <v>45</v>
      </c>
      <c r="Z2819" t="n">
        <v>20</v>
      </c>
      <c r="AA2819" t="n">
        <v>340</v>
      </c>
      <c r="AB2819" t="n">
        <v>25.6</v>
      </c>
      <c r="AC2819"/>
      <c r="AD2819"/>
      <c r="AE2819"/>
      <c r="AF2819" t="n">
        <v>314</v>
      </c>
      <c r="AG2819" t="n">
        <v>43</v>
      </c>
      <c r="AH2819" t="n">
        <v>55</v>
      </c>
      <c r="AI2819" t="n">
        <v>8869</v>
      </c>
      <c r="AJ2819" t="n">
        <v>6980</v>
      </c>
      <c r="AK2819" t="n">
        <v>6502</v>
      </c>
      <c r="AL2819" t="n">
        <v>8278</v>
      </c>
      <c r="AM2819" t="n">
        <v>10947</v>
      </c>
      <c r="AN2819" t="n">
        <v>13943</v>
      </c>
      <c r="AO2819" t="n">
        <v>445</v>
      </c>
      <c r="AP2819"/>
      <c r="AQ2819"/>
      <c r="AR2819"/>
    </row>
    <row r="2820">
      <c r="A2820" t="n">
        <v>215594</v>
      </c>
      <c r="B2820" t="s">
        <v>4443</v>
      </c>
      <c r="C2820" t="s">
        <v>4204</v>
      </c>
      <c r="D2820" t="s">
        <v>4200</v>
      </c>
      <c r="E2820" t="s">
        <v>997</v>
      </c>
      <c r="F2820" t="s">
        <v>368</v>
      </c>
      <c r="G2820" t="s">
        <v>163</v>
      </c>
      <c r="H2820" t="s">
        <v>174</v>
      </c>
      <c r="I2820" t="s">
        <v>151</v>
      </c>
      <c r="J2820" t="s">
        <v>164</v>
      </c>
      <c r="K2820"/>
      <c r="L2820" t="s">
        <v>155</v>
      </c>
      <c r="M2820" t="s">
        <v>155</v>
      </c>
      <c r="N2820" t="n">
        <v>-75.9505</v>
      </c>
      <c r="O2820" t="n">
        <v>40.3261</v>
      </c>
      <c r="P2820" t="n">
        <v>305</v>
      </c>
      <c r="Q2820" t="n">
        <v>305</v>
      </c>
      <c r="R2820" t="n">
        <v>81.3</v>
      </c>
      <c r="S2820" t="n">
        <v>71.1</v>
      </c>
      <c r="T2820" t="n">
        <v>6.2</v>
      </c>
      <c r="U2820" t="n">
        <v>16.1</v>
      </c>
      <c r="V2820" t="n">
        <v>3</v>
      </c>
      <c r="W2820" t="n">
        <v>0</v>
      </c>
      <c r="X2820" t="n">
        <v>89</v>
      </c>
      <c r="Y2820" t="n">
        <v>67</v>
      </c>
      <c r="Z2820" t="n">
        <v>7</v>
      </c>
      <c r="AA2820" t="n">
        <v>29</v>
      </c>
      <c r="AB2820" t="n">
        <v>27.6</v>
      </c>
      <c r="AC2820"/>
      <c r="AD2820"/>
      <c r="AE2820"/>
      <c r="AF2820" t="n">
        <v>9</v>
      </c>
      <c r="AG2820" t="n">
        <v>38</v>
      </c>
      <c r="AH2820" t="n">
        <v>67</v>
      </c>
      <c r="AI2820" t="n">
        <v>16689</v>
      </c>
      <c r="AJ2820"/>
      <c r="AK2820" t="n">
        <v>11887</v>
      </c>
      <c r="AL2820" t="n">
        <v>18546</v>
      </c>
      <c r="AM2820" t="n">
        <v>21255</v>
      </c>
      <c r="AN2820" t="n">
        <v>22775</v>
      </c>
      <c r="AO2820"/>
      <c r="AP2820"/>
      <c r="AQ2820"/>
      <c r="AR2820"/>
    </row>
    <row r="2821">
      <c r="A2821" t="n">
        <v>215619</v>
      </c>
      <c r="B2821" t="s">
        <v>4444</v>
      </c>
      <c r="C2821" t="s">
        <v>4445</v>
      </c>
      <c r="D2821" t="s">
        <v>4200</v>
      </c>
      <c r="E2821" t="s">
        <v>997</v>
      </c>
      <c r="F2821" t="s">
        <v>162</v>
      </c>
      <c r="G2821" t="s">
        <v>163</v>
      </c>
      <c r="H2821" t="s">
        <v>150</v>
      </c>
      <c r="I2821" t="s">
        <v>186</v>
      </c>
      <c r="J2821" t="s">
        <v>164</v>
      </c>
      <c r="K2821" t="s">
        <v>209</v>
      </c>
      <c r="L2821" t="s">
        <v>155</v>
      </c>
      <c r="M2821" t="s">
        <v>155</v>
      </c>
      <c r="N2821" t="n">
        <v>-75.1495</v>
      </c>
      <c r="O2821" t="n">
        <v>40.0877</v>
      </c>
      <c r="P2821" t="n">
        <v>48</v>
      </c>
      <c r="Q2821"/>
      <c r="R2821"/>
      <c r="S2821"/>
      <c r="T2821"/>
      <c r="U2821"/>
      <c r="V2821"/>
      <c r="W2821"/>
      <c r="X2821"/>
      <c r="Y2821"/>
      <c r="Z2821"/>
      <c r="AA2821"/>
      <c r="AB2821"/>
      <c r="AC2821"/>
      <c r="AD2821"/>
      <c r="AE2821"/>
      <c r="AF2821"/>
      <c r="AG2821"/>
      <c r="AH2821"/>
      <c r="AI2821"/>
      <c r="AJ2821"/>
      <c r="AK2821"/>
      <c r="AL2821"/>
      <c r="AM2821"/>
      <c r="AN2821"/>
      <c r="AO2821"/>
      <c r="AP2821"/>
      <c r="AQ2821" t="n">
        <v>6</v>
      </c>
      <c r="AR2821"/>
    </row>
    <row r="2822">
      <c r="A2822" t="n">
        <v>215637</v>
      </c>
      <c r="B2822" t="s">
        <v>4446</v>
      </c>
      <c r="C2822" t="s">
        <v>4202</v>
      </c>
      <c r="D2822" t="s">
        <v>4200</v>
      </c>
      <c r="E2822" t="s">
        <v>997</v>
      </c>
      <c r="F2822" t="s">
        <v>188</v>
      </c>
      <c r="G2822" t="s">
        <v>189</v>
      </c>
      <c r="H2822" t="s">
        <v>150</v>
      </c>
      <c r="I2822" t="s">
        <v>151</v>
      </c>
      <c r="J2822" t="s">
        <v>164</v>
      </c>
      <c r="K2822" t="s">
        <v>209</v>
      </c>
      <c r="L2822" t="s">
        <v>155</v>
      </c>
      <c r="M2822" t="s">
        <v>155</v>
      </c>
      <c r="N2822" t="n">
        <v>-75.2075</v>
      </c>
      <c r="O2822" t="n">
        <v>39.9551</v>
      </c>
      <c r="P2822" t="n">
        <v>325</v>
      </c>
      <c r="Q2822" t="n">
        <v>325</v>
      </c>
      <c r="R2822" t="n">
        <v>48.9</v>
      </c>
      <c r="S2822" t="n">
        <v>38.2</v>
      </c>
      <c r="T2822" t="n">
        <v>20</v>
      </c>
      <c r="U2822" t="n">
        <v>7.7</v>
      </c>
      <c r="V2822" t="n">
        <v>2.8</v>
      </c>
      <c r="W2822" t="n">
        <v>0</v>
      </c>
      <c r="X2822" t="n">
        <v>36</v>
      </c>
      <c r="Y2822"/>
      <c r="Z2822" t="n">
        <v>20</v>
      </c>
      <c r="AA2822" t="n">
        <v>110</v>
      </c>
      <c r="AB2822" t="n">
        <v>60</v>
      </c>
      <c r="AC2822"/>
      <c r="AD2822"/>
      <c r="AE2822"/>
      <c r="AF2822" t="n">
        <v>72</v>
      </c>
      <c r="AG2822" t="n">
        <v>33</v>
      </c>
      <c r="AH2822" t="n">
        <v>33</v>
      </c>
      <c r="AI2822" t="n">
        <v>31989</v>
      </c>
      <c r="AJ2822" t="n">
        <v>32533</v>
      </c>
      <c r="AK2822" t="n">
        <v>33145</v>
      </c>
      <c r="AL2822" t="n">
        <v>34114</v>
      </c>
      <c r="AM2822" t="n">
        <v>33823</v>
      </c>
      <c r="AN2822" t="n">
        <v>34088</v>
      </c>
      <c r="AO2822" t="n">
        <v>82</v>
      </c>
      <c r="AP2822" t="n">
        <v>30</v>
      </c>
      <c r="AQ2822"/>
      <c r="AR2822"/>
    </row>
    <row r="2823">
      <c r="A2823" t="n">
        <v>215655</v>
      </c>
      <c r="B2823" t="s">
        <v>4447</v>
      </c>
      <c r="C2823" t="s">
        <v>4448</v>
      </c>
      <c r="D2823" t="s">
        <v>4200</v>
      </c>
      <c r="E2823" t="s">
        <v>997</v>
      </c>
      <c r="F2823" t="s">
        <v>162</v>
      </c>
      <c r="G2823" t="s">
        <v>163</v>
      </c>
      <c r="H2823" t="s">
        <v>150</v>
      </c>
      <c r="I2823" t="s">
        <v>186</v>
      </c>
      <c r="J2823" t="s">
        <v>168</v>
      </c>
      <c r="K2823" t="s">
        <v>159</v>
      </c>
      <c r="L2823" t="s">
        <v>155</v>
      </c>
      <c r="M2823" t="s">
        <v>155</v>
      </c>
      <c r="N2823" t="n">
        <v>-80.2105</v>
      </c>
      <c r="O2823" t="n">
        <v>40.5204</v>
      </c>
      <c r="P2823" t="n">
        <v>4979</v>
      </c>
      <c r="Q2823" t="n">
        <v>3928</v>
      </c>
      <c r="R2823" t="n">
        <v>45.8</v>
      </c>
      <c r="S2823" t="n">
        <v>63</v>
      </c>
      <c r="T2823" t="n">
        <v>5.8</v>
      </c>
      <c r="U2823" t="n">
        <v>2.1</v>
      </c>
      <c r="V2823" t="n">
        <v>1.2</v>
      </c>
      <c r="W2823" t="n">
        <v>4.8</v>
      </c>
      <c r="X2823" t="n">
        <v>84</v>
      </c>
      <c r="Y2823" t="n">
        <v>67</v>
      </c>
      <c r="Z2823" t="n">
        <v>14</v>
      </c>
      <c r="AA2823" t="n">
        <v>868</v>
      </c>
      <c r="AB2823" t="n">
        <v>65.6</v>
      </c>
      <c r="AC2823" t="n">
        <v>868</v>
      </c>
      <c r="AD2823" t="n">
        <v>65.6</v>
      </c>
      <c r="AE2823" t="n">
        <v>53.1</v>
      </c>
      <c r="AF2823" t="n">
        <v>591</v>
      </c>
      <c r="AG2823" t="n">
        <v>22</v>
      </c>
      <c r="AH2823" t="n">
        <v>74</v>
      </c>
      <c r="AI2823" t="n">
        <v>26215</v>
      </c>
      <c r="AJ2823" t="n">
        <v>22158</v>
      </c>
      <c r="AK2823" t="n">
        <v>19989</v>
      </c>
      <c r="AL2823" t="n">
        <v>21568</v>
      </c>
      <c r="AM2823" t="n">
        <v>26392</v>
      </c>
      <c r="AN2823" t="n">
        <v>30770</v>
      </c>
      <c r="AO2823"/>
      <c r="AP2823" t="n">
        <v>621</v>
      </c>
      <c r="AQ2823" t="n">
        <v>287</v>
      </c>
      <c r="AR2823" t="n">
        <v>54</v>
      </c>
    </row>
    <row r="2824">
      <c r="A2824" t="n">
        <v>215682</v>
      </c>
      <c r="B2824" t="s">
        <v>4449</v>
      </c>
      <c r="C2824" t="s">
        <v>4208</v>
      </c>
      <c r="D2824" t="s">
        <v>4200</v>
      </c>
      <c r="E2824" t="s">
        <v>997</v>
      </c>
      <c r="F2824" t="s">
        <v>368</v>
      </c>
      <c r="G2824" t="s">
        <v>163</v>
      </c>
      <c r="H2824" t="s">
        <v>174</v>
      </c>
      <c r="I2824" t="s">
        <v>186</v>
      </c>
      <c r="J2824" t="s">
        <v>164</v>
      </c>
      <c r="K2824" t="s">
        <v>176</v>
      </c>
      <c r="L2824" t="s">
        <v>155</v>
      </c>
      <c r="M2824" t="s">
        <v>155</v>
      </c>
      <c r="N2824" t="n">
        <v>-80.1039</v>
      </c>
      <c r="O2824" t="n">
        <v>40.452</v>
      </c>
      <c r="P2824" t="n">
        <v>628</v>
      </c>
      <c r="Q2824" t="n">
        <v>628</v>
      </c>
      <c r="R2824" t="n">
        <v>12.4</v>
      </c>
      <c r="S2824" t="n">
        <v>77.1</v>
      </c>
      <c r="T2824" t="n">
        <v>12.7</v>
      </c>
      <c r="U2824" t="n">
        <v>2.7</v>
      </c>
      <c r="V2824" t="n">
        <v>0.3</v>
      </c>
      <c r="W2824" t="n">
        <v>0</v>
      </c>
      <c r="X2824" t="n">
        <v>88</v>
      </c>
      <c r="Y2824"/>
      <c r="Z2824" t="n">
        <v>15</v>
      </c>
      <c r="AA2824" t="n">
        <v>91</v>
      </c>
      <c r="AB2824" t="n">
        <v>80.2</v>
      </c>
      <c r="AC2824"/>
      <c r="AD2824"/>
      <c r="AE2824"/>
      <c r="AF2824" t="n">
        <v>121</v>
      </c>
      <c r="AG2824" t="n">
        <v>56</v>
      </c>
      <c r="AH2824" t="n">
        <v>89</v>
      </c>
      <c r="AI2824" t="n">
        <v>15372</v>
      </c>
      <c r="AJ2824" t="n">
        <v>9014</v>
      </c>
      <c r="AK2824" t="n">
        <v>10310</v>
      </c>
      <c r="AL2824" t="n">
        <v>16738</v>
      </c>
      <c r="AM2824" t="n">
        <v>20785</v>
      </c>
      <c r="AN2824" t="n">
        <v>26635</v>
      </c>
      <c r="AO2824" t="n">
        <v>197</v>
      </c>
      <c r="AP2824"/>
      <c r="AQ2824"/>
      <c r="AR2824"/>
    </row>
    <row r="2825">
      <c r="A2825" t="n">
        <v>215691</v>
      </c>
      <c r="B2825" t="s">
        <v>4450</v>
      </c>
      <c r="C2825" t="s">
        <v>4451</v>
      </c>
      <c r="D2825" t="s">
        <v>4200</v>
      </c>
      <c r="E2825" t="s">
        <v>997</v>
      </c>
      <c r="F2825" t="s">
        <v>162</v>
      </c>
      <c r="G2825" t="s">
        <v>163</v>
      </c>
      <c r="H2825" t="s">
        <v>150</v>
      </c>
      <c r="I2825" t="s">
        <v>186</v>
      </c>
      <c r="J2825" t="s">
        <v>164</v>
      </c>
      <c r="K2825" t="s">
        <v>153</v>
      </c>
      <c r="L2825" t="s">
        <v>155</v>
      </c>
      <c r="M2825" t="s">
        <v>155</v>
      </c>
      <c r="N2825" t="n">
        <v>-75.3292</v>
      </c>
      <c r="O2825" t="n">
        <v>40.0334</v>
      </c>
      <c r="P2825" t="n">
        <v>935</v>
      </c>
      <c r="Q2825" t="n">
        <v>529</v>
      </c>
      <c r="R2825" t="n">
        <v>52.9</v>
      </c>
      <c r="S2825" t="n">
        <v>27.4</v>
      </c>
      <c r="T2825" t="n">
        <v>26.1</v>
      </c>
      <c r="U2825" t="n">
        <v>11.9</v>
      </c>
      <c r="V2825" t="n">
        <v>2.8</v>
      </c>
      <c r="W2825" t="n">
        <v>0.6</v>
      </c>
      <c r="X2825" t="n">
        <v>67</v>
      </c>
      <c r="Y2825" t="n">
        <v>50</v>
      </c>
      <c r="Z2825" t="n">
        <v>13</v>
      </c>
      <c r="AA2825" t="n">
        <v>138</v>
      </c>
      <c r="AB2825" t="n">
        <v>43.5</v>
      </c>
      <c r="AC2825" t="n">
        <v>138</v>
      </c>
      <c r="AD2825" t="n">
        <v>34.1</v>
      </c>
      <c r="AE2825" t="n">
        <v>8.7</v>
      </c>
      <c r="AF2825" t="n">
        <v>78</v>
      </c>
      <c r="AG2825" t="n">
        <v>39</v>
      </c>
      <c r="AH2825" t="n">
        <v>72</v>
      </c>
      <c r="AI2825" t="n">
        <v>19297</v>
      </c>
      <c r="AJ2825" t="n">
        <v>6915</v>
      </c>
      <c r="AK2825" t="n">
        <v>10438</v>
      </c>
      <c r="AL2825" t="n">
        <v>21085</v>
      </c>
      <c r="AM2825" t="n">
        <v>24812</v>
      </c>
      <c r="AN2825" t="n">
        <v>29681</v>
      </c>
      <c r="AO2825" t="n">
        <v>2</v>
      </c>
      <c r="AP2825" t="n">
        <v>99</v>
      </c>
      <c r="AQ2825" t="n">
        <v>74</v>
      </c>
      <c r="AR2825"/>
    </row>
    <row r="2826">
      <c r="A2826" t="n">
        <v>215743</v>
      </c>
      <c r="B2826" t="s">
        <v>4452</v>
      </c>
      <c r="C2826" t="s">
        <v>4453</v>
      </c>
      <c r="D2826" t="s">
        <v>4200</v>
      </c>
      <c r="E2826" t="s">
        <v>997</v>
      </c>
      <c r="F2826" t="s">
        <v>162</v>
      </c>
      <c r="G2826" t="s">
        <v>163</v>
      </c>
      <c r="H2826" t="s">
        <v>150</v>
      </c>
      <c r="I2826" t="s">
        <v>205</v>
      </c>
      <c r="J2826" t="s">
        <v>168</v>
      </c>
      <c r="K2826" t="s">
        <v>153</v>
      </c>
      <c r="L2826" t="s">
        <v>155</v>
      </c>
      <c r="M2826" t="s">
        <v>155</v>
      </c>
      <c r="N2826" t="n">
        <v>-78.639</v>
      </c>
      <c r="O2826" t="n">
        <v>40.5067</v>
      </c>
      <c r="P2826" t="n">
        <v>3269</v>
      </c>
      <c r="Q2826" t="n">
        <v>2729</v>
      </c>
      <c r="R2826" t="n">
        <v>61.7</v>
      </c>
      <c r="S2826" t="n">
        <v>81.1</v>
      </c>
      <c r="T2826" t="n">
        <v>4.7</v>
      </c>
      <c r="U2826" t="n">
        <v>1</v>
      </c>
      <c r="V2826" t="n">
        <v>2</v>
      </c>
      <c r="W2826" t="n">
        <v>0.1</v>
      </c>
      <c r="X2826" t="n">
        <v>88</v>
      </c>
      <c r="Y2826"/>
      <c r="Z2826" t="n">
        <v>14</v>
      </c>
      <c r="AA2826" t="n">
        <v>367</v>
      </c>
      <c r="AB2826" t="n">
        <v>72.8</v>
      </c>
      <c r="AC2826" t="n">
        <v>366</v>
      </c>
      <c r="AD2826" t="n">
        <v>72.4</v>
      </c>
      <c r="AE2826" t="n">
        <v>65.8</v>
      </c>
      <c r="AF2826" t="n">
        <v>327</v>
      </c>
      <c r="AG2826" t="n">
        <v>18</v>
      </c>
      <c r="AH2826" t="n">
        <v>65</v>
      </c>
      <c r="AI2826" t="n">
        <v>27421</v>
      </c>
      <c r="AJ2826" t="n">
        <v>13256</v>
      </c>
      <c r="AK2826" t="n">
        <v>10865</v>
      </c>
      <c r="AL2826" t="n">
        <v>12775</v>
      </c>
      <c r="AM2826" t="n">
        <v>18657</v>
      </c>
      <c r="AN2826" t="n">
        <v>24390</v>
      </c>
      <c r="AO2826" t="n">
        <v>14</v>
      </c>
      <c r="AP2826" t="n">
        <v>392</v>
      </c>
      <c r="AQ2826" t="n">
        <v>223</v>
      </c>
      <c r="AR2826" t="n">
        <v>21</v>
      </c>
    </row>
    <row r="2827">
      <c r="A2827" t="n">
        <v>215770</v>
      </c>
      <c r="B2827" t="s">
        <v>4454</v>
      </c>
      <c r="C2827" t="s">
        <v>4202</v>
      </c>
      <c r="D2827" t="s">
        <v>4200</v>
      </c>
      <c r="E2827" t="s">
        <v>997</v>
      </c>
      <c r="F2827" t="s">
        <v>162</v>
      </c>
      <c r="G2827" t="s">
        <v>163</v>
      </c>
      <c r="H2827" t="s">
        <v>150</v>
      </c>
      <c r="I2827" t="s">
        <v>151</v>
      </c>
      <c r="J2827" t="s">
        <v>152</v>
      </c>
      <c r="K2827" t="s">
        <v>153</v>
      </c>
      <c r="L2827" t="s">
        <v>155</v>
      </c>
      <c r="M2827" t="s">
        <v>155</v>
      </c>
      <c r="N2827" t="n">
        <v>-75.2383</v>
      </c>
      <c r="O2827" t="n">
        <v>39.9944</v>
      </c>
      <c r="P2827" t="n">
        <v>8647</v>
      </c>
      <c r="Q2827" t="n">
        <v>5344</v>
      </c>
      <c r="R2827" t="n">
        <v>54.7</v>
      </c>
      <c r="S2827" t="n">
        <v>65.4</v>
      </c>
      <c r="T2827" t="n">
        <v>7.3</v>
      </c>
      <c r="U2827" t="n">
        <v>9.1</v>
      </c>
      <c r="V2827" t="n">
        <v>10.6</v>
      </c>
      <c r="W2827" t="n">
        <v>2.3</v>
      </c>
      <c r="X2827" t="n">
        <v>88</v>
      </c>
      <c r="Y2827" t="n">
        <v>100</v>
      </c>
      <c r="Z2827" t="n">
        <v>10</v>
      </c>
      <c r="AA2827" t="n">
        <v>1428</v>
      </c>
      <c r="AB2827" t="n">
        <v>79.8</v>
      </c>
      <c r="AC2827" t="n">
        <v>1428</v>
      </c>
      <c r="AD2827" t="n">
        <v>79.8</v>
      </c>
      <c r="AE2827" t="n">
        <v>74.6</v>
      </c>
      <c r="AF2827" t="n">
        <v>1095</v>
      </c>
      <c r="AG2827" t="n">
        <v>18</v>
      </c>
      <c r="AH2827" t="n">
        <v>94</v>
      </c>
      <c r="AI2827" t="n">
        <v>36392</v>
      </c>
      <c r="AJ2827" t="n">
        <v>30742</v>
      </c>
      <c r="AK2827" t="n">
        <v>33882</v>
      </c>
      <c r="AL2827" t="n">
        <v>33514</v>
      </c>
      <c r="AM2827" t="n">
        <v>37264</v>
      </c>
      <c r="AN2827" t="n">
        <v>36689</v>
      </c>
      <c r="AO2827"/>
      <c r="AP2827" t="n">
        <v>1392</v>
      </c>
      <c r="AQ2827" t="n">
        <v>1069</v>
      </c>
      <c r="AR2827" t="n">
        <v>231</v>
      </c>
    </row>
    <row r="2828">
      <c r="A2828" t="n">
        <v>215798</v>
      </c>
      <c r="B2828" t="s">
        <v>4455</v>
      </c>
      <c r="C2828" t="s">
        <v>4456</v>
      </c>
      <c r="D2828" t="s">
        <v>4200</v>
      </c>
      <c r="E2828" t="s">
        <v>997</v>
      </c>
      <c r="F2828" t="s">
        <v>162</v>
      </c>
      <c r="G2828" t="s">
        <v>163</v>
      </c>
      <c r="H2828" t="s">
        <v>150</v>
      </c>
      <c r="I2828" t="s">
        <v>186</v>
      </c>
      <c r="J2828" t="s">
        <v>168</v>
      </c>
      <c r="K2828" t="s">
        <v>179</v>
      </c>
      <c r="L2828" t="s">
        <v>155</v>
      </c>
      <c r="M2828" t="s">
        <v>155</v>
      </c>
      <c r="N2828" t="n">
        <v>-79.4038</v>
      </c>
      <c r="O2828" t="n">
        <v>40.2926</v>
      </c>
      <c r="P2828" t="n">
        <v>1654</v>
      </c>
      <c r="Q2828" t="n">
        <v>1418</v>
      </c>
      <c r="R2828" t="n">
        <v>42.2</v>
      </c>
      <c r="S2828" t="n">
        <v>80.7</v>
      </c>
      <c r="T2828" t="n">
        <v>5.4</v>
      </c>
      <c r="U2828" t="n">
        <v>4.8</v>
      </c>
      <c r="V2828" t="n">
        <v>1.5</v>
      </c>
      <c r="W2828" t="n">
        <v>2</v>
      </c>
      <c r="X2828" t="n">
        <v>85</v>
      </c>
      <c r="Y2828"/>
      <c r="Z2828" t="n">
        <v>10</v>
      </c>
      <c r="AA2828" t="n">
        <v>456</v>
      </c>
      <c r="AB2828" t="n">
        <v>72.1</v>
      </c>
      <c r="AC2828" t="n">
        <v>456</v>
      </c>
      <c r="AD2828" t="n">
        <v>72.1</v>
      </c>
      <c r="AE2828" t="n">
        <v>64.3</v>
      </c>
      <c r="AF2828" t="n">
        <v>342</v>
      </c>
      <c r="AG2828" t="n">
        <v>27</v>
      </c>
      <c r="AH2828" t="n">
        <v>99</v>
      </c>
      <c r="AI2828" t="n">
        <v>23857</v>
      </c>
      <c r="AJ2828" t="n">
        <v>14467</v>
      </c>
      <c r="AK2828" t="n">
        <v>18208</v>
      </c>
      <c r="AL2828" t="n">
        <v>19912</v>
      </c>
      <c r="AM2828" t="n">
        <v>25298</v>
      </c>
      <c r="AN2828" t="n">
        <v>27734</v>
      </c>
      <c r="AO2828"/>
      <c r="AP2828" t="n">
        <v>286</v>
      </c>
      <c r="AQ2828" t="n">
        <v>32</v>
      </c>
      <c r="AR2828" t="n">
        <v>30</v>
      </c>
    </row>
    <row r="2829">
      <c r="A2829" t="n">
        <v>215813</v>
      </c>
      <c r="B2829" t="s">
        <v>4457</v>
      </c>
      <c r="C2829" t="s">
        <v>4456</v>
      </c>
      <c r="D2829" t="s">
        <v>4200</v>
      </c>
      <c r="E2829" t="s">
        <v>997</v>
      </c>
      <c r="F2829" t="s">
        <v>162</v>
      </c>
      <c r="G2829" t="s">
        <v>163</v>
      </c>
      <c r="H2829" t="s">
        <v>150</v>
      </c>
      <c r="I2829" t="s">
        <v>186</v>
      </c>
      <c r="J2829" t="s">
        <v>164</v>
      </c>
      <c r="K2829" t="s">
        <v>209</v>
      </c>
      <c r="L2829" t="s">
        <v>155</v>
      </c>
      <c r="M2829" t="s">
        <v>155</v>
      </c>
      <c r="N2829" t="n">
        <v>-79.4038</v>
      </c>
      <c r="O2829" t="n">
        <v>40.2926</v>
      </c>
      <c r="P2829" t="n">
        <v>92</v>
      </c>
      <c r="Q2829"/>
      <c r="R2829"/>
      <c r="S2829"/>
      <c r="T2829"/>
      <c r="U2829"/>
      <c r="V2829"/>
      <c r="W2829"/>
      <c r="X2829"/>
      <c r="Y2829"/>
      <c r="Z2829"/>
      <c r="AA2829"/>
      <c r="AB2829"/>
      <c r="AC2829"/>
      <c r="AD2829"/>
      <c r="AE2829"/>
      <c r="AF2829"/>
      <c r="AG2829"/>
      <c r="AH2829"/>
      <c r="AI2829"/>
      <c r="AJ2829"/>
      <c r="AK2829"/>
      <c r="AL2829"/>
      <c r="AM2829"/>
      <c r="AN2829"/>
      <c r="AO2829"/>
      <c r="AP2829"/>
      <c r="AQ2829" t="n">
        <v>16</v>
      </c>
      <c r="AR2829"/>
    </row>
    <row r="2830">
      <c r="A2830" t="n">
        <v>215886</v>
      </c>
      <c r="B2830" t="s">
        <v>4458</v>
      </c>
      <c r="C2830" t="s">
        <v>4459</v>
      </c>
      <c r="D2830" t="s">
        <v>4200</v>
      </c>
      <c r="E2830" t="s">
        <v>997</v>
      </c>
      <c r="F2830" t="s">
        <v>216</v>
      </c>
      <c r="G2830" t="s">
        <v>149</v>
      </c>
      <c r="H2830" t="s">
        <v>200</v>
      </c>
      <c r="I2830" t="s">
        <v>175</v>
      </c>
      <c r="J2830" t="s">
        <v>164</v>
      </c>
      <c r="K2830"/>
      <c r="L2830" t="s">
        <v>155</v>
      </c>
      <c r="M2830" t="s">
        <v>155</v>
      </c>
      <c r="N2830" t="n">
        <v>-76.2294</v>
      </c>
      <c r="O2830" t="n">
        <v>40.7757</v>
      </c>
      <c r="P2830" t="n">
        <v>59</v>
      </c>
      <c r="Q2830" t="n">
        <v>59</v>
      </c>
      <c r="R2830" t="n">
        <v>64.4</v>
      </c>
      <c r="S2830" t="n">
        <v>81.4</v>
      </c>
      <c r="T2830" t="n">
        <v>5.1</v>
      </c>
      <c r="U2830" t="n">
        <v>10.2</v>
      </c>
      <c r="V2830" t="n">
        <v>0</v>
      </c>
      <c r="W2830" t="n">
        <v>0</v>
      </c>
      <c r="X2830" t="n">
        <v>100</v>
      </c>
      <c r="Y2830" t="n">
        <v>100</v>
      </c>
      <c r="Z2830" t="n">
        <v>6</v>
      </c>
      <c r="AA2830"/>
      <c r="AB2830"/>
      <c r="AC2830"/>
      <c r="AD2830"/>
      <c r="AE2830"/>
      <c r="AF2830" t="n">
        <v>23</v>
      </c>
      <c r="AG2830" t="n">
        <v>39</v>
      </c>
      <c r="AH2830" t="n">
        <v>92</v>
      </c>
      <c r="AI2830" t="n">
        <v>3569</v>
      </c>
      <c r="AJ2830" t="n">
        <v>5588</v>
      </c>
      <c r="AK2830" t="n">
        <v>5693</v>
      </c>
      <c r="AL2830"/>
      <c r="AM2830"/>
      <c r="AN2830"/>
      <c r="AO2830"/>
      <c r="AP2830"/>
      <c r="AQ2830"/>
      <c r="AR2830"/>
    </row>
    <row r="2831">
      <c r="A2831" t="n">
        <v>215929</v>
      </c>
      <c r="B2831" t="s">
        <v>4460</v>
      </c>
      <c r="C2831" t="s">
        <v>4313</v>
      </c>
      <c r="D2831" t="s">
        <v>4200</v>
      </c>
      <c r="E2831" t="s">
        <v>997</v>
      </c>
      <c r="F2831" t="s">
        <v>162</v>
      </c>
      <c r="G2831" t="s">
        <v>163</v>
      </c>
      <c r="H2831" t="s">
        <v>150</v>
      </c>
      <c r="I2831" t="s">
        <v>151</v>
      </c>
      <c r="J2831" t="s">
        <v>168</v>
      </c>
      <c r="K2831" t="s">
        <v>153</v>
      </c>
      <c r="L2831" t="s">
        <v>155</v>
      </c>
      <c r="M2831" t="s">
        <v>155</v>
      </c>
      <c r="N2831" t="n">
        <v>-75.6569</v>
      </c>
      <c r="O2831" t="n">
        <v>41.4066</v>
      </c>
      <c r="P2831" t="n">
        <v>5139</v>
      </c>
      <c r="Q2831" t="n">
        <v>3751</v>
      </c>
      <c r="R2831" t="n">
        <v>56.3</v>
      </c>
      <c r="S2831" t="n">
        <v>74</v>
      </c>
      <c r="T2831" t="n">
        <v>3.4</v>
      </c>
      <c r="U2831" t="n">
        <v>11.8</v>
      </c>
      <c r="V2831" t="n">
        <v>3.5</v>
      </c>
      <c r="W2831" t="n">
        <v>1</v>
      </c>
      <c r="X2831" t="n">
        <v>87</v>
      </c>
      <c r="Y2831" t="n">
        <v>79</v>
      </c>
      <c r="Z2831" t="n">
        <v>13</v>
      </c>
      <c r="AA2831" t="n">
        <v>901</v>
      </c>
      <c r="AB2831" t="n">
        <v>80.8</v>
      </c>
      <c r="AC2831" t="n">
        <v>901</v>
      </c>
      <c r="AD2831" t="n">
        <v>80.8</v>
      </c>
      <c r="AE2831" t="n">
        <v>76.1</v>
      </c>
      <c r="AF2831" t="n">
        <v>1043</v>
      </c>
      <c r="AG2831" t="n">
        <v>22</v>
      </c>
      <c r="AH2831" t="n">
        <v>94</v>
      </c>
      <c r="AI2831" t="n">
        <v>32100</v>
      </c>
      <c r="AJ2831" t="n">
        <v>17968</v>
      </c>
      <c r="AK2831" t="n">
        <v>17920</v>
      </c>
      <c r="AL2831" t="n">
        <v>24999</v>
      </c>
      <c r="AM2831" t="n">
        <v>29978</v>
      </c>
      <c r="AN2831" t="n">
        <v>38306</v>
      </c>
      <c r="AO2831" t="n">
        <v>1</v>
      </c>
      <c r="AP2831" t="n">
        <v>872</v>
      </c>
      <c r="AQ2831" t="n">
        <v>421</v>
      </c>
      <c r="AR2831" t="n">
        <v>78</v>
      </c>
    </row>
    <row r="2832">
      <c r="A2832" t="n">
        <v>215947</v>
      </c>
      <c r="B2832" t="s">
        <v>4461</v>
      </c>
      <c r="C2832" t="s">
        <v>4427</v>
      </c>
      <c r="D2832" t="s">
        <v>4200</v>
      </c>
      <c r="E2832" t="s">
        <v>997</v>
      </c>
      <c r="F2832" t="s">
        <v>162</v>
      </c>
      <c r="G2832" t="s">
        <v>163</v>
      </c>
      <c r="H2832" t="s">
        <v>150</v>
      </c>
      <c r="I2832" t="s">
        <v>186</v>
      </c>
      <c r="J2832" t="s">
        <v>168</v>
      </c>
      <c r="K2832" t="s">
        <v>153</v>
      </c>
      <c r="L2832" t="s">
        <v>155</v>
      </c>
      <c r="M2832" t="s">
        <v>155</v>
      </c>
      <c r="N2832" t="n">
        <v>-79.5574</v>
      </c>
      <c r="O2832" t="n">
        <v>40.3094</v>
      </c>
      <c r="P2832" t="n">
        <v>3820</v>
      </c>
      <c r="Q2832" t="n">
        <v>3279</v>
      </c>
      <c r="R2832" t="n">
        <v>61.5</v>
      </c>
      <c r="S2832" t="n">
        <v>68.3</v>
      </c>
      <c r="T2832" t="n">
        <v>6</v>
      </c>
      <c r="U2832" t="n">
        <v>3.4</v>
      </c>
      <c r="V2832" t="n">
        <v>1.6</v>
      </c>
      <c r="W2832" t="n">
        <v>1.3</v>
      </c>
      <c r="X2832" t="n">
        <v>80</v>
      </c>
      <c r="Y2832"/>
      <c r="Z2832" t="n">
        <v>13</v>
      </c>
      <c r="AA2832" t="n">
        <v>424</v>
      </c>
      <c r="AB2832" t="n">
        <v>71</v>
      </c>
      <c r="AC2832" t="n">
        <v>424</v>
      </c>
      <c r="AD2832" t="n">
        <v>71</v>
      </c>
      <c r="AE2832" t="n">
        <v>60.8</v>
      </c>
      <c r="AF2832" t="n">
        <v>384</v>
      </c>
      <c r="AG2832" t="n">
        <v>30</v>
      </c>
      <c r="AH2832" t="n">
        <v>96</v>
      </c>
      <c r="AI2832" t="n">
        <v>23732</v>
      </c>
      <c r="AJ2832" t="n">
        <v>14651</v>
      </c>
      <c r="AK2832" t="n">
        <v>15307</v>
      </c>
      <c r="AL2832" t="n">
        <v>18474</v>
      </c>
      <c r="AM2832" t="n">
        <v>22424</v>
      </c>
      <c r="AN2832" t="n">
        <v>28577</v>
      </c>
      <c r="AO2832"/>
      <c r="AP2832" t="n">
        <v>348</v>
      </c>
      <c r="AQ2832" t="n">
        <v>177</v>
      </c>
      <c r="AR2832"/>
    </row>
    <row r="2833">
      <c r="A2833" t="n">
        <v>215974</v>
      </c>
      <c r="B2833" t="s">
        <v>4462</v>
      </c>
      <c r="C2833" t="s">
        <v>4208</v>
      </c>
      <c r="D2833" t="s">
        <v>4200</v>
      </c>
      <c r="E2833" t="s">
        <v>997</v>
      </c>
      <c r="F2833" t="s">
        <v>368</v>
      </c>
      <c r="G2833" t="s">
        <v>163</v>
      </c>
      <c r="H2833" t="s">
        <v>174</v>
      </c>
      <c r="I2833" t="s">
        <v>151</v>
      </c>
      <c r="J2833" t="s">
        <v>164</v>
      </c>
      <c r="K2833"/>
      <c r="L2833" t="s">
        <v>155</v>
      </c>
      <c r="M2833" t="s">
        <v>155</v>
      </c>
      <c r="N2833" t="n">
        <v>-79.9395</v>
      </c>
      <c r="O2833" t="n">
        <v>40.4548</v>
      </c>
      <c r="P2833" t="n">
        <v>614</v>
      </c>
      <c r="Q2833" t="n">
        <v>614</v>
      </c>
      <c r="R2833" t="n">
        <v>85.5</v>
      </c>
      <c r="S2833" t="n">
        <v>68.7</v>
      </c>
      <c r="T2833" t="n">
        <v>16.9</v>
      </c>
      <c r="U2833" t="n">
        <v>6.2</v>
      </c>
      <c r="V2833" t="n">
        <v>2.8</v>
      </c>
      <c r="W2833" t="n">
        <v>0.2</v>
      </c>
      <c r="X2833" t="n">
        <v>27</v>
      </c>
      <c r="Y2833" t="n">
        <v>33</v>
      </c>
      <c r="Z2833" t="n">
        <v>8</v>
      </c>
      <c r="AA2833" t="n">
        <v>7</v>
      </c>
      <c r="AB2833" t="n">
        <v>42.9</v>
      </c>
      <c r="AC2833"/>
      <c r="AD2833"/>
      <c r="AE2833"/>
      <c r="AF2833" t="n">
        <v>11</v>
      </c>
      <c r="AG2833" t="n">
        <v>27</v>
      </c>
      <c r="AH2833" t="n">
        <v>46</v>
      </c>
      <c r="AI2833" t="n">
        <v>21756</v>
      </c>
      <c r="AJ2833" t="n">
        <v>19770</v>
      </c>
      <c r="AK2833" t="n">
        <v>24262</v>
      </c>
      <c r="AL2833"/>
      <c r="AM2833"/>
      <c r="AN2833" t="n">
        <v>26534</v>
      </c>
      <c r="AO2833"/>
      <c r="AP2833"/>
      <c r="AQ2833"/>
      <c r="AR2833"/>
    </row>
    <row r="2834">
      <c r="A2834" t="n">
        <v>215983</v>
      </c>
      <c r="B2834" t="s">
        <v>4463</v>
      </c>
      <c r="C2834" t="s">
        <v>4385</v>
      </c>
      <c r="D2834" t="s">
        <v>4200</v>
      </c>
      <c r="E2834" t="s">
        <v>997</v>
      </c>
      <c r="F2834" t="s">
        <v>199</v>
      </c>
      <c r="G2834" t="s">
        <v>189</v>
      </c>
      <c r="H2834" t="s">
        <v>200</v>
      </c>
      <c r="I2834" t="s">
        <v>175</v>
      </c>
      <c r="J2834" t="s">
        <v>164</v>
      </c>
      <c r="K2834"/>
      <c r="L2834" t="s">
        <v>155</v>
      </c>
      <c r="M2834" t="s">
        <v>155</v>
      </c>
      <c r="N2834" t="n">
        <v>-80.4972</v>
      </c>
      <c r="O2834" t="n">
        <v>41.2326</v>
      </c>
      <c r="P2834" t="n">
        <v>81</v>
      </c>
      <c r="Q2834" t="n">
        <v>81</v>
      </c>
      <c r="R2834" t="n">
        <v>86.4</v>
      </c>
      <c r="S2834" t="n">
        <v>86.4</v>
      </c>
      <c r="T2834" t="n">
        <v>4.9</v>
      </c>
      <c r="U2834" t="n">
        <v>1.2</v>
      </c>
      <c r="V2834" t="n">
        <v>1.2</v>
      </c>
      <c r="W2834" t="n">
        <v>0</v>
      </c>
      <c r="X2834"/>
      <c r="Y2834"/>
      <c r="Z2834" t="n">
        <v>6</v>
      </c>
      <c r="AA2834"/>
      <c r="AB2834"/>
      <c r="AC2834"/>
      <c r="AD2834"/>
      <c r="AE2834"/>
      <c r="AF2834" t="n">
        <v>0</v>
      </c>
      <c r="AG2834" t="n">
        <v>41</v>
      </c>
      <c r="AH2834" t="n">
        <v>63</v>
      </c>
      <c r="AI2834"/>
      <c r="AJ2834"/>
      <c r="AK2834"/>
      <c r="AL2834"/>
      <c r="AM2834"/>
      <c r="AN2834"/>
      <c r="AO2834"/>
      <c r="AP2834"/>
      <c r="AQ2834"/>
      <c r="AR2834"/>
    </row>
    <row r="2835">
      <c r="A2835" t="n">
        <v>215992</v>
      </c>
      <c r="B2835" t="s">
        <v>4464</v>
      </c>
      <c r="C2835" t="s">
        <v>4465</v>
      </c>
      <c r="D2835" t="s">
        <v>4200</v>
      </c>
      <c r="E2835" t="s">
        <v>997</v>
      </c>
      <c r="F2835" t="s">
        <v>279</v>
      </c>
      <c r="G2835" t="s">
        <v>189</v>
      </c>
      <c r="H2835" t="s">
        <v>174</v>
      </c>
      <c r="I2835" t="s">
        <v>205</v>
      </c>
      <c r="J2835" t="s">
        <v>164</v>
      </c>
      <c r="K2835" t="s">
        <v>176</v>
      </c>
      <c r="L2835" t="s">
        <v>155</v>
      </c>
      <c r="M2835" t="s">
        <v>155</v>
      </c>
      <c r="N2835" t="n">
        <v>-80.4639</v>
      </c>
      <c r="O2835" t="n">
        <v>41.1899</v>
      </c>
      <c r="P2835" t="n">
        <v>212</v>
      </c>
      <c r="Q2835" t="n">
        <v>212</v>
      </c>
      <c r="R2835" t="n">
        <v>65.1</v>
      </c>
      <c r="S2835" t="n">
        <v>74.1</v>
      </c>
      <c r="T2835" t="n">
        <v>15.1</v>
      </c>
      <c r="U2835" t="n">
        <v>2.4</v>
      </c>
      <c r="V2835" t="n">
        <v>0</v>
      </c>
      <c r="W2835" t="n">
        <v>0</v>
      </c>
      <c r="X2835" t="n">
        <v>81</v>
      </c>
      <c r="Y2835"/>
      <c r="Z2835" t="n">
        <v>10</v>
      </c>
      <c r="AA2835" t="n">
        <v>31</v>
      </c>
      <c r="AB2835" t="n">
        <v>74.2</v>
      </c>
      <c r="AC2835"/>
      <c r="AD2835"/>
      <c r="AE2835"/>
      <c r="AF2835" t="n">
        <v>57</v>
      </c>
      <c r="AG2835" t="n">
        <v>63</v>
      </c>
      <c r="AH2835" t="n">
        <v>90</v>
      </c>
      <c r="AI2835" t="n">
        <v>8930</v>
      </c>
      <c r="AJ2835" t="n">
        <v>7385</v>
      </c>
      <c r="AK2835" t="n">
        <v>4779</v>
      </c>
      <c r="AL2835" t="n">
        <v>10844</v>
      </c>
      <c r="AM2835" t="n">
        <v>14594</v>
      </c>
      <c r="AN2835" t="n">
        <v>13459</v>
      </c>
      <c r="AO2835" t="n">
        <v>31</v>
      </c>
      <c r="AP2835"/>
      <c r="AQ2835"/>
      <c r="AR2835"/>
    </row>
    <row r="2836">
      <c r="A2836" t="n">
        <v>216010</v>
      </c>
      <c r="B2836" t="s">
        <v>4466</v>
      </c>
      <c r="C2836" t="s">
        <v>4467</v>
      </c>
      <c r="D2836" t="s">
        <v>4200</v>
      </c>
      <c r="E2836" t="s">
        <v>997</v>
      </c>
      <c r="F2836" t="s">
        <v>148</v>
      </c>
      <c r="G2836" t="s">
        <v>149</v>
      </c>
      <c r="H2836" t="s">
        <v>150</v>
      </c>
      <c r="I2836" t="s">
        <v>175</v>
      </c>
      <c r="J2836" t="s">
        <v>152</v>
      </c>
      <c r="K2836" t="s">
        <v>153</v>
      </c>
      <c r="L2836" t="s">
        <v>155</v>
      </c>
      <c r="M2836" t="s">
        <v>155</v>
      </c>
      <c r="N2836" t="n">
        <v>-77.5223</v>
      </c>
      <c r="O2836" t="n">
        <v>40.0579</v>
      </c>
      <c r="P2836" t="n">
        <v>5812</v>
      </c>
      <c r="Q2836" t="n">
        <v>4829</v>
      </c>
      <c r="R2836" t="n">
        <v>52.1</v>
      </c>
      <c r="S2836" t="n">
        <v>72.6</v>
      </c>
      <c r="T2836" t="n">
        <v>12.5</v>
      </c>
      <c r="U2836" t="n">
        <v>7.1</v>
      </c>
      <c r="V2836" t="n">
        <v>1.6</v>
      </c>
      <c r="W2836" t="n">
        <v>0.8</v>
      </c>
      <c r="X2836" t="n">
        <v>76</v>
      </c>
      <c r="Y2836" t="n">
        <v>50</v>
      </c>
      <c r="Z2836" t="n">
        <v>18</v>
      </c>
      <c r="AA2836" t="n">
        <v>1209</v>
      </c>
      <c r="AB2836" t="n">
        <v>51.6</v>
      </c>
      <c r="AC2836" t="n">
        <v>1209</v>
      </c>
      <c r="AD2836" t="n">
        <v>51.6</v>
      </c>
      <c r="AE2836" t="n">
        <v>35.7</v>
      </c>
      <c r="AF2836" t="n">
        <v>1077</v>
      </c>
      <c r="AG2836" t="n">
        <v>30</v>
      </c>
      <c r="AH2836" t="n">
        <v>76</v>
      </c>
      <c r="AI2836" t="n">
        <v>23344</v>
      </c>
      <c r="AJ2836" t="n">
        <v>18253</v>
      </c>
      <c r="AK2836" t="n">
        <v>18505</v>
      </c>
      <c r="AL2836" t="n">
        <v>21912</v>
      </c>
      <c r="AM2836" t="n">
        <v>26492</v>
      </c>
      <c r="AN2836" t="n">
        <v>27250</v>
      </c>
      <c r="AO2836"/>
      <c r="AP2836" t="n">
        <v>930</v>
      </c>
      <c r="AQ2836" t="n">
        <v>253</v>
      </c>
      <c r="AR2836" t="n">
        <v>13</v>
      </c>
    </row>
    <row r="2837">
      <c r="A2837" t="n">
        <v>216038</v>
      </c>
      <c r="B2837" t="s">
        <v>4468</v>
      </c>
      <c r="C2837" t="s">
        <v>4469</v>
      </c>
      <c r="D2837" t="s">
        <v>4200</v>
      </c>
      <c r="E2837" t="s">
        <v>997</v>
      </c>
      <c r="F2837" t="s">
        <v>148</v>
      </c>
      <c r="G2837" t="s">
        <v>149</v>
      </c>
      <c r="H2837" t="s">
        <v>150</v>
      </c>
      <c r="I2837" t="s">
        <v>175</v>
      </c>
      <c r="J2837" t="s">
        <v>152</v>
      </c>
      <c r="K2837" t="s">
        <v>153</v>
      </c>
      <c r="L2837" t="s">
        <v>155</v>
      </c>
      <c r="M2837" t="s">
        <v>155</v>
      </c>
      <c r="N2837" t="n">
        <v>-80.046</v>
      </c>
      <c r="O2837" t="n">
        <v>41.0627</v>
      </c>
      <c r="P2837" t="n">
        <v>9547</v>
      </c>
      <c r="Q2837" t="n">
        <v>7437</v>
      </c>
      <c r="R2837" t="n">
        <v>55.7</v>
      </c>
      <c r="S2837" t="n">
        <v>83.4</v>
      </c>
      <c r="T2837" t="n">
        <v>4.6</v>
      </c>
      <c r="U2837" t="n">
        <v>2.9</v>
      </c>
      <c r="V2837" t="n">
        <v>1</v>
      </c>
      <c r="W2837" t="n">
        <v>2.3</v>
      </c>
      <c r="X2837" t="n">
        <v>81</v>
      </c>
      <c r="Y2837" t="n">
        <v>0</v>
      </c>
      <c r="Z2837" t="n">
        <v>20</v>
      </c>
      <c r="AA2837" t="n">
        <v>1581</v>
      </c>
      <c r="AB2837" t="n">
        <v>65.9</v>
      </c>
      <c r="AC2837" t="n">
        <v>1581</v>
      </c>
      <c r="AD2837" t="n">
        <v>65.9</v>
      </c>
      <c r="AE2837" t="n">
        <v>53</v>
      </c>
      <c r="AF2837" t="n">
        <v>1459</v>
      </c>
      <c r="AG2837" t="n">
        <v>28</v>
      </c>
      <c r="AH2837" t="n">
        <v>70</v>
      </c>
      <c r="AI2837" t="n">
        <v>18407</v>
      </c>
      <c r="AJ2837" t="n">
        <v>12762</v>
      </c>
      <c r="AK2837" t="n">
        <v>13805</v>
      </c>
      <c r="AL2837" t="n">
        <v>18007</v>
      </c>
      <c r="AM2837" t="n">
        <v>22001</v>
      </c>
      <c r="AN2837" t="n">
        <v>23422</v>
      </c>
      <c r="AO2837"/>
      <c r="AP2837" t="n">
        <v>1778</v>
      </c>
      <c r="AQ2837" t="n">
        <v>471</v>
      </c>
      <c r="AR2837" t="n">
        <v>91</v>
      </c>
    </row>
    <row r="2838">
      <c r="A2838" t="n">
        <v>216047</v>
      </c>
      <c r="B2838" t="s">
        <v>4470</v>
      </c>
      <c r="C2838" t="s">
        <v>4471</v>
      </c>
      <c r="D2838" t="s">
        <v>4200</v>
      </c>
      <c r="E2838" t="s">
        <v>997</v>
      </c>
      <c r="F2838" t="s">
        <v>162</v>
      </c>
      <c r="G2838" t="s">
        <v>163</v>
      </c>
      <c r="H2838" t="s">
        <v>150</v>
      </c>
      <c r="I2838" t="s">
        <v>186</v>
      </c>
      <c r="J2838" t="s">
        <v>164</v>
      </c>
      <c r="K2838" t="s">
        <v>209</v>
      </c>
      <c r="L2838" t="s">
        <v>155</v>
      </c>
      <c r="M2838" t="s">
        <v>155</v>
      </c>
      <c r="N2838" t="n">
        <v>-75.2557</v>
      </c>
      <c r="O2838" t="n">
        <v>39.9913</v>
      </c>
      <c r="P2838" t="n">
        <v>206</v>
      </c>
      <c r="Q2838" t="n">
        <v>43</v>
      </c>
      <c r="R2838" t="n">
        <v>0</v>
      </c>
      <c r="S2838" t="n">
        <v>60.5</v>
      </c>
      <c r="T2838" t="n">
        <v>4.7</v>
      </c>
      <c r="U2838" t="n">
        <v>23.3</v>
      </c>
      <c r="V2838" t="n">
        <v>7</v>
      </c>
      <c r="W2838" t="n">
        <v>0</v>
      </c>
      <c r="X2838" t="n">
        <v>100</v>
      </c>
      <c r="Y2838"/>
      <c r="Z2838" t="n">
        <v>4</v>
      </c>
      <c r="AA2838" t="n">
        <v>9</v>
      </c>
      <c r="AB2838" t="n">
        <v>44.4</v>
      </c>
      <c r="AC2838" t="n">
        <v>9</v>
      </c>
      <c r="AD2838" t="n">
        <v>44.4</v>
      </c>
      <c r="AE2838" t="n">
        <v>11.1</v>
      </c>
      <c r="AF2838" t="n">
        <v>3</v>
      </c>
      <c r="AG2838" t="n">
        <v>13</v>
      </c>
      <c r="AH2838" t="n">
        <v>19</v>
      </c>
      <c r="AI2838" t="n">
        <v>32698</v>
      </c>
      <c r="AJ2838" t="n">
        <v>32698</v>
      </c>
      <c r="AK2838"/>
      <c r="AL2838"/>
      <c r="AM2838" t="n">
        <v>44853</v>
      </c>
      <c r="AN2838"/>
      <c r="AO2838"/>
      <c r="AP2838" t="n">
        <v>8</v>
      </c>
      <c r="AQ2838" t="n">
        <v>30</v>
      </c>
      <c r="AR2838"/>
    </row>
    <row r="2839">
      <c r="A2839" t="n">
        <v>216074</v>
      </c>
      <c r="B2839" t="s">
        <v>4472</v>
      </c>
      <c r="C2839" t="s">
        <v>4208</v>
      </c>
      <c r="D2839" t="s">
        <v>4200</v>
      </c>
      <c r="E2839" t="s">
        <v>997</v>
      </c>
      <c r="F2839" t="s">
        <v>199</v>
      </c>
      <c r="G2839" t="s">
        <v>189</v>
      </c>
      <c r="H2839" t="s">
        <v>200</v>
      </c>
      <c r="I2839" t="s">
        <v>186</v>
      </c>
      <c r="J2839" t="s">
        <v>164</v>
      </c>
      <c r="K2839"/>
      <c r="L2839" t="s">
        <v>155</v>
      </c>
      <c r="M2839" t="s">
        <v>155</v>
      </c>
      <c r="N2839" t="n">
        <v>-80.0415</v>
      </c>
      <c r="O2839" t="n">
        <v>40.3893</v>
      </c>
      <c r="P2839" t="n">
        <v>399</v>
      </c>
      <c r="Q2839" t="n">
        <v>399</v>
      </c>
      <c r="R2839" t="n">
        <v>99</v>
      </c>
      <c r="S2839" t="n">
        <v>67.4</v>
      </c>
      <c r="T2839" t="n">
        <v>28.1</v>
      </c>
      <c r="U2839" t="n">
        <v>0.3</v>
      </c>
      <c r="V2839" t="n">
        <v>1.8</v>
      </c>
      <c r="W2839" t="n">
        <v>0</v>
      </c>
      <c r="X2839" t="n">
        <v>100</v>
      </c>
      <c r="Y2839" t="n">
        <v>100</v>
      </c>
      <c r="Z2839" t="n">
        <v>8</v>
      </c>
      <c r="AA2839"/>
      <c r="AB2839"/>
      <c r="AC2839"/>
      <c r="AD2839"/>
      <c r="AE2839"/>
      <c r="AF2839" t="n">
        <v>219</v>
      </c>
      <c r="AG2839" t="n">
        <v>10</v>
      </c>
      <c r="AH2839" t="n">
        <v>13</v>
      </c>
      <c r="AI2839" t="n">
        <v>5248</v>
      </c>
      <c r="AJ2839" t="n">
        <v>5312</v>
      </c>
      <c r="AK2839" t="n">
        <v>6838</v>
      </c>
      <c r="AL2839"/>
      <c r="AM2839"/>
      <c r="AN2839"/>
      <c r="AO2839"/>
      <c r="AP2839"/>
      <c r="AQ2839"/>
      <c r="AR2839"/>
    </row>
    <row r="2840">
      <c r="A2840" t="n">
        <v>216083</v>
      </c>
      <c r="B2840" t="s">
        <v>4473</v>
      </c>
      <c r="C2840" t="s">
        <v>4474</v>
      </c>
      <c r="D2840" t="s">
        <v>4200</v>
      </c>
      <c r="E2840" t="s">
        <v>997</v>
      </c>
      <c r="F2840" t="s">
        <v>279</v>
      </c>
      <c r="G2840" t="s">
        <v>189</v>
      </c>
      <c r="H2840" t="s">
        <v>174</v>
      </c>
      <c r="I2840" t="s">
        <v>151</v>
      </c>
      <c r="J2840" t="s">
        <v>164</v>
      </c>
      <c r="K2840" t="s">
        <v>176</v>
      </c>
      <c r="L2840" t="s">
        <v>155</v>
      </c>
      <c r="M2840" t="s">
        <v>155</v>
      </c>
      <c r="N2840" t="n">
        <v>-77.8555</v>
      </c>
      <c r="O2840" t="n">
        <v>40.775</v>
      </c>
      <c r="P2840" t="n">
        <v>329</v>
      </c>
      <c r="Q2840" t="n">
        <v>329</v>
      </c>
      <c r="R2840" t="n">
        <v>62.9</v>
      </c>
      <c r="S2840" t="n">
        <v>92.4</v>
      </c>
      <c r="T2840" t="n">
        <v>1.2</v>
      </c>
      <c r="U2840" t="n">
        <v>4.3</v>
      </c>
      <c r="V2840" t="n">
        <v>1.2</v>
      </c>
      <c r="W2840" t="n">
        <v>0</v>
      </c>
      <c r="X2840" t="n">
        <v>81</v>
      </c>
      <c r="Y2840" t="n">
        <v>67</v>
      </c>
      <c r="Z2840" t="n">
        <v>8</v>
      </c>
      <c r="AA2840" t="n">
        <v>76</v>
      </c>
      <c r="AB2840" t="n">
        <v>60.5</v>
      </c>
      <c r="AC2840"/>
      <c r="AD2840"/>
      <c r="AE2840"/>
      <c r="AF2840" t="n">
        <v>67</v>
      </c>
      <c r="AG2840" t="n">
        <v>48</v>
      </c>
      <c r="AH2840" t="n">
        <v>70</v>
      </c>
      <c r="AI2840" t="n">
        <v>22311</v>
      </c>
      <c r="AJ2840" t="n">
        <v>20315</v>
      </c>
      <c r="AK2840" t="n">
        <v>19387</v>
      </c>
      <c r="AL2840" t="n">
        <v>25801</v>
      </c>
      <c r="AM2840" t="n">
        <v>31165</v>
      </c>
      <c r="AN2840" t="n">
        <v>31643</v>
      </c>
      <c r="AO2840" t="n">
        <v>86</v>
      </c>
      <c r="AP2840"/>
      <c r="AQ2840"/>
      <c r="AR2840"/>
    </row>
    <row r="2841">
      <c r="A2841" t="n">
        <v>216162</v>
      </c>
      <c r="B2841" t="s">
        <v>4475</v>
      </c>
      <c r="C2841" t="s">
        <v>4342</v>
      </c>
      <c r="D2841" t="s">
        <v>4200</v>
      </c>
      <c r="E2841" t="s">
        <v>997</v>
      </c>
      <c r="F2841" t="s">
        <v>551</v>
      </c>
      <c r="G2841" t="s">
        <v>163</v>
      </c>
      <c r="H2841" t="s">
        <v>200</v>
      </c>
      <c r="I2841" t="s">
        <v>186</v>
      </c>
      <c r="J2841" t="s">
        <v>164</v>
      </c>
      <c r="K2841"/>
      <c r="L2841" t="s">
        <v>155</v>
      </c>
      <c r="M2841" t="s">
        <v>155</v>
      </c>
      <c r="N2841" t="n">
        <v>-75.3945</v>
      </c>
      <c r="O2841" t="n">
        <v>40.6071</v>
      </c>
      <c r="P2841" t="n">
        <v>464</v>
      </c>
      <c r="Q2841" t="n">
        <v>464</v>
      </c>
      <c r="R2841" t="n">
        <v>89.4</v>
      </c>
      <c r="S2841" t="n">
        <v>73.5</v>
      </c>
      <c r="T2841" t="n">
        <v>11</v>
      </c>
      <c r="U2841" t="n">
        <v>15.1</v>
      </c>
      <c r="V2841" t="n">
        <v>0.2</v>
      </c>
      <c r="W2841" t="n">
        <v>0</v>
      </c>
      <c r="X2841"/>
      <c r="Y2841"/>
      <c r="Z2841" t="n">
        <v>10</v>
      </c>
      <c r="AA2841"/>
      <c r="AB2841"/>
      <c r="AC2841"/>
      <c r="AD2841"/>
      <c r="AE2841"/>
      <c r="AF2841" t="n">
        <v>0</v>
      </c>
      <c r="AG2841" t="n">
        <v>42</v>
      </c>
      <c r="AH2841" t="n">
        <v>54</v>
      </c>
      <c r="AI2841"/>
      <c r="AJ2841"/>
      <c r="AK2841"/>
      <c r="AL2841"/>
      <c r="AM2841"/>
      <c r="AN2841"/>
      <c r="AO2841"/>
      <c r="AP2841"/>
      <c r="AQ2841"/>
      <c r="AR2841"/>
    </row>
    <row r="2842">
      <c r="A2842" t="n">
        <v>216223</v>
      </c>
      <c r="B2842" t="s">
        <v>4476</v>
      </c>
      <c r="C2842" t="s">
        <v>4477</v>
      </c>
      <c r="D2842" t="s">
        <v>4200</v>
      </c>
      <c r="E2842" t="s">
        <v>997</v>
      </c>
      <c r="F2842" t="s">
        <v>199</v>
      </c>
      <c r="G2842" t="s">
        <v>189</v>
      </c>
      <c r="H2842" t="s">
        <v>200</v>
      </c>
      <c r="I2842" t="s">
        <v>175</v>
      </c>
      <c r="J2842" t="s">
        <v>164</v>
      </c>
      <c r="K2842"/>
      <c r="L2842" t="s">
        <v>155</v>
      </c>
      <c r="M2842" t="s">
        <v>155</v>
      </c>
      <c r="N2842" t="n">
        <v>-75.2239</v>
      </c>
      <c r="O2842" t="n">
        <v>40.9896</v>
      </c>
      <c r="P2842" t="n">
        <v>80</v>
      </c>
      <c r="Q2842" t="n">
        <v>80</v>
      </c>
      <c r="R2842" t="n">
        <v>98.8</v>
      </c>
      <c r="S2842" t="n">
        <v>33.8</v>
      </c>
      <c r="T2842" t="n">
        <v>27.5</v>
      </c>
      <c r="U2842" t="n">
        <v>27.5</v>
      </c>
      <c r="V2842" t="n">
        <v>0</v>
      </c>
      <c r="W2842" t="n">
        <v>0</v>
      </c>
      <c r="X2842" t="n">
        <v>75</v>
      </c>
      <c r="Y2842"/>
      <c r="Z2842" t="n">
        <v>13</v>
      </c>
      <c r="AA2842"/>
      <c r="AB2842"/>
      <c r="AC2842"/>
      <c r="AD2842"/>
      <c r="AE2842"/>
      <c r="AF2842" t="n">
        <v>46</v>
      </c>
      <c r="AG2842" t="n">
        <v>68</v>
      </c>
      <c r="AH2842" t="n">
        <v>68</v>
      </c>
      <c r="AI2842" t="n">
        <v>19532</v>
      </c>
      <c r="AJ2842" t="n">
        <v>18771</v>
      </c>
      <c r="AK2842" t="n">
        <v>20771</v>
      </c>
      <c r="AL2842" t="n">
        <v>21438</v>
      </c>
      <c r="AM2842"/>
      <c r="AN2842"/>
      <c r="AO2842"/>
      <c r="AP2842"/>
      <c r="AQ2842"/>
      <c r="AR2842"/>
    </row>
    <row r="2843">
      <c r="A2843" t="n">
        <v>216278</v>
      </c>
      <c r="B2843" t="s">
        <v>4478</v>
      </c>
      <c r="C2843" t="s">
        <v>4479</v>
      </c>
      <c r="D2843" t="s">
        <v>4200</v>
      </c>
      <c r="E2843" t="s">
        <v>997</v>
      </c>
      <c r="F2843" t="s">
        <v>162</v>
      </c>
      <c r="G2843" t="s">
        <v>163</v>
      </c>
      <c r="H2843" t="s">
        <v>150</v>
      </c>
      <c r="I2843" t="s">
        <v>175</v>
      </c>
      <c r="J2843" t="s">
        <v>168</v>
      </c>
      <c r="K2843" t="s">
        <v>179</v>
      </c>
      <c r="L2843" t="s">
        <v>155</v>
      </c>
      <c r="M2843" t="s">
        <v>155</v>
      </c>
      <c r="N2843" t="n">
        <v>-76.8753</v>
      </c>
      <c r="O2843" t="n">
        <v>40.7975</v>
      </c>
      <c r="P2843" t="n">
        <v>2935</v>
      </c>
      <c r="Q2843" t="n">
        <v>2926</v>
      </c>
      <c r="R2843" t="n">
        <v>56.8</v>
      </c>
      <c r="S2843" t="n">
        <v>74.9</v>
      </c>
      <c r="T2843" t="n">
        <v>5.9</v>
      </c>
      <c r="U2843" t="n">
        <v>6.3</v>
      </c>
      <c r="V2843" t="n">
        <v>1.6</v>
      </c>
      <c r="W2843" t="n">
        <v>1.1</v>
      </c>
      <c r="X2843" t="n">
        <v>73</v>
      </c>
      <c r="Y2843"/>
      <c r="Z2843" t="n">
        <v>13</v>
      </c>
      <c r="AA2843" t="n">
        <v>633</v>
      </c>
      <c r="AB2843" t="n">
        <v>74.1</v>
      </c>
      <c r="AC2843" t="n">
        <v>633</v>
      </c>
      <c r="AD2843" t="n">
        <v>74.1</v>
      </c>
      <c r="AE2843" t="n">
        <v>66.5</v>
      </c>
      <c r="AF2843" t="n">
        <v>578</v>
      </c>
      <c r="AG2843" t="n">
        <v>24</v>
      </c>
      <c r="AH2843" t="n">
        <v>95</v>
      </c>
      <c r="AI2843" t="n">
        <v>27258</v>
      </c>
      <c r="AJ2843" t="n">
        <v>20251</v>
      </c>
      <c r="AK2843" t="n">
        <v>17536</v>
      </c>
      <c r="AL2843" t="n">
        <v>24048</v>
      </c>
      <c r="AM2843" t="n">
        <v>25432</v>
      </c>
      <c r="AN2843" t="n">
        <v>30833</v>
      </c>
      <c r="AO2843"/>
      <c r="AP2843" t="n">
        <v>534</v>
      </c>
      <c r="AQ2843" t="n">
        <v>5</v>
      </c>
      <c r="AR2843"/>
    </row>
    <row r="2844">
      <c r="A2844" t="n">
        <v>216287</v>
      </c>
      <c r="B2844" t="s">
        <v>4480</v>
      </c>
      <c r="C2844" t="s">
        <v>4481</v>
      </c>
      <c r="D2844" t="s">
        <v>4200</v>
      </c>
      <c r="E2844" t="s">
        <v>997</v>
      </c>
      <c r="F2844" t="s">
        <v>162</v>
      </c>
      <c r="G2844" t="s">
        <v>163</v>
      </c>
      <c r="H2844" t="s">
        <v>150</v>
      </c>
      <c r="I2844" t="s">
        <v>186</v>
      </c>
      <c r="J2844" t="s">
        <v>168</v>
      </c>
      <c r="K2844" t="s">
        <v>179</v>
      </c>
      <c r="L2844" t="s">
        <v>155</v>
      </c>
      <c r="M2844" t="s">
        <v>155</v>
      </c>
      <c r="N2844" t="n">
        <v>-75.3543</v>
      </c>
      <c r="O2844" t="n">
        <v>39.9052</v>
      </c>
      <c r="P2844" t="n">
        <v>1713</v>
      </c>
      <c r="Q2844" t="n">
        <v>1713</v>
      </c>
      <c r="R2844" t="n">
        <v>52.1</v>
      </c>
      <c r="S2844" t="n">
        <v>31.6</v>
      </c>
      <c r="T2844" t="n">
        <v>8.8</v>
      </c>
      <c r="U2844" t="n">
        <v>14.2</v>
      </c>
      <c r="V2844" t="n">
        <v>17.9</v>
      </c>
      <c r="W2844" t="n">
        <v>14</v>
      </c>
      <c r="X2844" t="n">
        <v>97</v>
      </c>
      <c r="Y2844"/>
      <c r="Z2844" t="n">
        <v>8</v>
      </c>
      <c r="AA2844" t="n">
        <v>392</v>
      </c>
      <c r="AB2844" t="n">
        <v>94.1</v>
      </c>
      <c r="AC2844" t="n">
        <v>392</v>
      </c>
      <c r="AD2844" t="n">
        <v>94.1</v>
      </c>
      <c r="AE2844" t="n">
        <v>76.3</v>
      </c>
      <c r="AF2844" t="n">
        <v>433</v>
      </c>
      <c r="AG2844" t="n">
        <v>20</v>
      </c>
      <c r="AH2844" t="n">
        <v>57</v>
      </c>
      <c r="AI2844" t="n">
        <v>17930</v>
      </c>
      <c r="AJ2844" t="n">
        <v>8580</v>
      </c>
      <c r="AK2844" t="n">
        <v>5592</v>
      </c>
      <c r="AL2844" t="n">
        <v>8292</v>
      </c>
      <c r="AM2844" t="n">
        <v>20977</v>
      </c>
      <c r="AN2844" t="n">
        <v>47429</v>
      </c>
      <c r="AO2844"/>
      <c r="AP2844" t="n">
        <v>391</v>
      </c>
      <c r="AQ2844"/>
      <c r="AR2844"/>
    </row>
    <row r="2845">
      <c r="A2845" t="n">
        <v>216296</v>
      </c>
      <c r="B2845" t="s">
        <v>4482</v>
      </c>
      <c r="C2845" t="s">
        <v>458</v>
      </c>
      <c r="D2845" t="s">
        <v>4200</v>
      </c>
      <c r="E2845" t="s">
        <v>997</v>
      </c>
      <c r="F2845" t="s">
        <v>173</v>
      </c>
      <c r="G2845" t="s">
        <v>149</v>
      </c>
      <c r="H2845" t="s">
        <v>174</v>
      </c>
      <c r="I2845" t="s">
        <v>151</v>
      </c>
      <c r="J2845" t="s">
        <v>168</v>
      </c>
      <c r="K2845" t="s">
        <v>176</v>
      </c>
      <c r="L2845" t="s">
        <v>155</v>
      </c>
      <c r="M2845" t="s">
        <v>155</v>
      </c>
      <c r="N2845" t="n">
        <v>-76.2887</v>
      </c>
      <c r="O2845" t="n">
        <v>40.038</v>
      </c>
      <c r="P2845" t="n">
        <v>1407</v>
      </c>
      <c r="Q2845" t="n">
        <v>1407</v>
      </c>
      <c r="R2845" t="n">
        <v>9.2</v>
      </c>
      <c r="S2845" t="n">
        <v>67.2</v>
      </c>
      <c r="T2845" t="n">
        <v>11.9</v>
      </c>
      <c r="U2845" t="n">
        <v>14.4</v>
      </c>
      <c r="V2845" t="n">
        <v>1.3</v>
      </c>
      <c r="W2845" t="n">
        <v>0.4</v>
      </c>
      <c r="X2845" t="n">
        <v>80</v>
      </c>
      <c r="Y2845" t="n">
        <v>100</v>
      </c>
      <c r="Z2845" t="n">
        <v>16</v>
      </c>
      <c r="AA2845" t="n">
        <v>485</v>
      </c>
      <c r="AB2845" t="n">
        <v>60</v>
      </c>
      <c r="AC2845"/>
      <c r="AD2845"/>
      <c r="AE2845"/>
      <c r="AF2845" t="n">
        <v>553</v>
      </c>
      <c r="AG2845" t="n">
        <v>41</v>
      </c>
      <c r="AH2845" t="n">
        <v>56</v>
      </c>
      <c r="AI2845" t="n">
        <v>5866</v>
      </c>
      <c r="AJ2845" t="n">
        <v>3142</v>
      </c>
      <c r="AK2845" t="n">
        <v>4020</v>
      </c>
      <c r="AL2845" t="n">
        <v>9842</v>
      </c>
      <c r="AM2845" t="n">
        <v>15071</v>
      </c>
      <c r="AN2845" t="n">
        <v>16903</v>
      </c>
      <c r="AO2845" t="n">
        <v>485</v>
      </c>
      <c r="AP2845"/>
      <c r="AQ2845"/>
      <c r="AR2845"/>
    </row>
    <row r="2846">
      <c r="A2846" t="n">
        <v>216311</v>
      </c>
      <c r="B2846" t="s">
        <v>4483</v>
      </c>
      <c r="C2846" t="s">
        <v>4202</v>
      </c>
      <c r="D2846" t="s">
        <v>4200</v>
      </c>
      <c r="E2846" t="s">
        <v>997</v>
      </c>
      <c r="F2846" t="s">
        <v>162</v>
      </c>
      <c r="G2846" t="s">
        <v>163</v>
      </c>
      <c r="H2846" t="s">
        <v>150</v>
      </c>
      <c r="I2846" t="s">
        <v>151</v>
      </c>
      <c r="J2846" t="s">
        <v>164</v>
      </c>
      <c r="K2846" t="s">
        <v>209</v>
      </c>
      <c r="L2846" t="s">
        <v>155</v>
      </c>
      <c r="M2846" t="s">
        <v>155</v>
      </c>
      <c r="N2846" t="n">
        <v>-75.248</v>
      </c>
      <c r="O2846" t="n">
        <v>39.9892</v>
      </c>
      <c r="P2846" t="n">
        <v>127</v>
      </c>
      <c r="Q2846" t="n">
        <v>127</v>
      </c>
      <c r="R2846" t="n">
        <v>0</v>
      </c>
      <c r="S2846" t="n">
        <v>96.9</v>
      </c>
      <c r="T2846" t="n">
        <v>0</v>
      </c>
      <c r="U2846" t="n">
        <v>0</v>
      </c>
      <c r="V2846" t="n">
        <v>0</v>
      </c>
      <c r="W2846" t="n">
        <v>3.1</v>
      </c>
      <c r="X2846" t="n">
        <v>91</v>
      </c>
      <c r="Y2846"/>
      <c r="Z2846" t="n">
        <v>15</v>
      </c>
      <c r="AA2846" t="n">
        <v>38</v>
      </c>
      <c r="AB2846" t="n">
        <v>81.6</v>
      </c>
      <c r="AC2846" t="n">
        <v>38</v>
      </c>
      <c r="AD2846" t="n">
        <v>81.6</v>
      </c>
      <c r="AE2846" t="n">
        <v>81.6</v>
      </c>
      <c r="AF2846" t="n">
        <v>33</v>
      </c>
      <c r="AG2846" t="n">
        <v>28</v>
      </c>
      <c r="AH2846" t="n">
        <v>67</v>
      </c>
      <c r="AI2846" t="n">
        <v>11018</v>
      </c>
      <c r="AJ2846" t="n">
        <v>7500</v>
      </c>
      <c r="AK2846" t="n">
        <v>10900</v>
      </c>
      <c r="AL2846"/>
      <c r="AM2846" t="n">
        <v>10650</v>
      </c>
      <c r="AN2846"/>
      <c r="AO2846"/>
      <c r="AP2846" t="n">
        <v>28</v>
      </c>
      <c r="AQ2846"/>
      <c r="AR2846"/>
    </row>
    <row r="2847">
      <c r="A2847" t="n">
        <v>216339</v>
      </c>
      <c r="B2847" t="s">
        <v>4484</v>
      </c>
      <c r="C2847" t="s">
        <v>4202</v>
      </c>
      <c r="D2847" t="s">
        <v>4200</v>
      </c>
      <c r="E2847" t="s">
        <v>997</v>
      </c>
      <c r="F2847" t="s">
        <v>148</v>
      </c>
      <c r="G2847" t="s">
        <v>149</v>
      </c>
      <c r="H2847" t="s">
        <v>150</v>
      </c>
      <c r="I2847" t="s">
        <v>151</v>
      </c>
      <c r="J2847" t="s">
        <v>158</v>
      </c>
      <c r="K2847" t="s">
        <v>159</v>
      </c>
      <c r="L2847" t="s">
        <v>155</v>
      </c>
      <c r="M2847" t="s">
        <v>155</v>
      </c>
      <c r="N2847" t="n">
        <v>-75.1569</v>
      </c>
      <c r="O2847" t="n">
        <v>39.9805</v>
      </c>
      <c r="P2847" t="n">
        <v>35985</v>
      </c>
      <c r="Q2847" t="n">
        <v>25896</v>
      </c>
      <c r="R2847" t="n">
        <v>55.7</v>
      </c>
      <c r="S2847" t="n">
        <v>48.9</v>
      </c>
      <c r="T2847" t="n">
        <v>16.1</v>
      </c>
      <c r="U2847" t="n">
        <v>9.3</v>
      </c>
      <c r="V2847" t="n">
        <v>13.6</v>
      </c>
      <c r="W2847" t="n">
        <v>3.8</v>
      </c>
      <c r="X2847" t="n">
        <v>83</v>
      </c>
      <c r="Y2847" t="n">
        <v>66</v>
      </c>
      <c r="Z2847" t="n">
        <v>12</v>
      </c>
      <c r="AA2847" t="n">
        <v>5139</v>
      </c>
      <c r="AB2847" t="n">
        <v>74.7</v>
      </c>
      <c r="AC2847" t="n">
        <v>5139</v>
      </c>
      <c r="AD2847" t="n">
        <v>74.7</v>
      </c>
      <c r="AE2847" t="n">
        <v>57.4</v>
      </c>
      <c r="AF2847" t="n">
        <v>4614</v>
      </c>
      <c r="AG2847" t="n">
        <v>30</v>
      </c>
      <c r="AH2847" t="n">
        <v>76</v>
      </c>
      <c r="AI2847" t="n">
        <v>29641</v>
      </c>
      <c r="AJ2847" t="n">
        <v>23080</v>
      </c>
      <c r="AK2847" t="n">
        <v>24278</v>
      </c>
      <c r="AL2847" t="n">
        <v>28493</v>
      </c>
      <c r="AM2847" t="n">
        <v>31578</v>
      </c>
      <c r="AN2847" t="n">
        <v>34632</v>
      </c>
      <c r="AO2847" t="n">
        <v>3</v>
      </c>
      <c r="AP2847" t="n">
        <v>5567</v>
      </c>
      <c r="AQ2847" t="n">
        <v>1809</v>
      </c>
      <c r="AR2847" t="n">
        <v>1075</v>
      </c>
    </row>
    <row r="2848">
      <c r="A2848" t="n">
        <v>216348</v>
      </c>
      <c r="B2848" t="s">
        <v>4485</v>
      </c>
      <c r="C2848" t="s">
        <v>4364</v>
      </c>
      <c r="D2848" t="s">
        <v>4200</v>
      </c>
      <c r="E2848" t="s">
        <v>997</v>
      </c>
      <c r="F2848" t="s">
        <v>162</v>
      </c>
      <c r="G2848" t="s">
        <v>163</v>
      </c>
      <c r="H2848" t="s">
        <v>150</v>
      </c>
      <c r="I2848" t="s">
        <v>186</v>
      </c>
      <c r="J2848" t="s">
        <v>164</v>
      </c>
      <c r="K2848" t="s">
        <v>209</v>
      </c>
      <c r="L2848" t="s">
        <v>155</v>
      </c>
      <c r="M2848" t="s">
        <v>155</v>
      </c>
      <c r="N2848" t="n">
        <v>-75.2901</v>
      </c>
      <c r="O2848" t="n">
        <v>40.1689</v>
      </c>
      <c r="P2848" t="n">
        <v>43</v>
      </c>
      <c r="Q2848"/>
      <c r="R2848"/>
      <c r="S2848"/>
      <c r="T2848"/>
      <c r="U2848"/>
      <c r="V2848"/>
      <c r="W2848"/>
      <c r="X2848"/>
      <c r="Y2848"/>
      <c r="Z2848"/>
      <c r="AA2848"/>
      <c r="AB2848"/>
      <c r="AC2848"/>
      <c r="AD2848"/>
      <c r="AE2848"/>
      <c r="AF2848"/>
      <c r="AG2848"/>
      <c r="AH2848"/>
      <c r="AI2848"/>
      <c r="AJ2848"/>
      <c r="AK2848"/>
      <c r="AL2848"/>
      <c r="AM2848"/>
      <c r="AN2848"/>
      <c r="AO2848"/>
      <c r="AP2848"/>
      <c r="AQ2848" t="n">
        <v>4</v>
      </c>
      <c r="AR2848"/>
    </row>
    <row r="2849">
      <c r="A2849" t="n">
        <v>216357</v>
      </c>
      <c r="B2849" t="s">
        <v>4486</v>
      </c>
      <c r="C2849" t="s">
        <v>1508</v>
      </c>
      <c r="D2849" t="s">
        <v>4200</v>
      </c>
      <c r="E2849" t="s">
        <v>997</v>
      </c>
      <c r="F2849" t="s">
        <v>162</v>
      </c>
      <c r="G2849" t="s">
        <v>163</v>
      </c>
      <c r="H2849" t="s">
        <v>150</v>
      </c>
      <c r="I2849" t="s">
        <v>175</v>
      </c>
      <c r="J2849" t="s">
        <v>164</v>
      </c>
      <c r="K2849" t="s">
        <v>179</v>
      </c>
      <c r="L2849" t="s">
        <v>155</v>
      </c>
      <c r="M2849" t="s">
        <v>155</v>
      </c>
      <c r="N2849" t="n">
        <v>-80.3844</v>
      </c>
      <c r="O2849" t="n">
        <v>41.4135</v>
      </c>
      <c r="P2849" t="n">
        <v>993</v>
      </c>
      <c r="Q2849" t="n">
        <v>860</v>
      </c>
      <c r="R2849" t="n">
        <v>50.2</v>
      </c>
      <c r="S2849" t="n">
        <v>75.3</v>
      </c>
      <c r="T2849" t="n">
        <v>10.7</v>
      </c>
      <c r="U2849" t="n">
        <v>2.6</v>
      </c>
      <c r="V2849" t="n">
        <v>2.8</v>
      </c>
      <c r="W2849" t="n">
        <v>0</v>
      </c>
      <c r="X2849" t="n">
        <v>71</v>
      </c>
      <c r="Y2849"/>
      <c r="Z2849" t="n">
        <v>12</v>
      </c>
      <c r="AA2849" t="n">
        <v>186</v>
      </c>
      <c r="AB2849" t="n">
        <v>43.5</v>
      </c>
      <c r="AC2849" t="n">
        <v>185</v>
      </c>
      <c r="AD2849" t="n">
        <v>42.7</v>
      </c>
      <c r="AE2849" t="n">
        <v>23.8</v>
      </c>
      <c r="AF2849" t="n">
        <v>228</v>
      </c>
      <c r="AG2849" t="n">
        <v>39</v>
      </c>
      <c r="AH2849" t="n">
        <v>100</v>
      </c>
      <c r="AI2849" t="n">
        <v>22490</v>
      </c>
      <c r="AJ2849" t="n">
        <v>19731</v>
      </c>
      <c r="AK2849" t="n">
        <v>19783</v>
      </c>
      <c r="AL2849" t="n">
        <v>22513</v>
      </c>
      <c r="AM2849" t="n">
        <v>24095</v>
      </c>
      <c r="AN2849" t="n">
        <v>26196</v>
      </c>
      <c r="AO2849" t="n">
        <v>3</v>
      </c>
      <c r="AP2849" t="n">
        <v>136</v>
      </c>
      <c r="AQ2849" t="n">
        <v>15</v>
      </c>
      <c r="AR2849"/>
    </row>
    <row r="2850">
      <c r="A2850" t="n">
        <v>216366</v>
      </c>
      <c r="B2850" t="s">
        <v>4487</v>
      </c>
      <c r="C2850" t="s">
        <v>4202</v>
      </c>
      <c r="D2850" t="s">
        <v>4200</v>
      </c>
      <c r="E2850" t="s">
        <v>997</v>
      </c>
      <c r="F2850" t="s">
        <v>162</v>
      </c>
      <c r="G2850" t="s">
        <v>163</v>
      </c>
      <c r="H2850" t="s">
        <v>150</v>
      </c>
      <c r="I2850" t="s">
        <v>151</v>
      </c>
      <c r="J2850" t="s">
        <v>152</v>
      </c>
      <c r="K2850" t="s">
        <v>159</v>
      </c>
      <c r="L2850" t="s">
        <v>155</v>
      </c>
      <c r="M2850" t="s">
        <v>155</v>
      </c>
      <c r="N2850" t="n">
        <v>-75.1583</v>
      </c>
      <c r="O2850" t="n">
        <v>39.9483</v>
      </c>
      <c r="P2850" t="n">
        <v>9492</v>
      </c>
      <c r="Q2850" t="n">
        <v>4174</v>
      </c>
      <c r="R2850" t="n">
        <v>74.4</v>
      </c>
      <c r="S2850" t="n">
        <v>48.8</v>
      </c>
      <c r="T2850" t="n">
        <v>15</v>
      </c>
      <c r="U2850" t="n">
        <v>11.7</v>
      </c>
      <c r="V2850" t="n">
        <v>14.4</v>
      </c>
      <c r="W2850" t="n">
        <v>2.3</v>
      </c>
      <c r="X2850" t="n">
        <v>82</v>
      </c>
      <c r="Y2850" t="n">
        <v>100</v>
      </c>
      <c r="Z2850" t="n">
        <v>13</v>
      </c>
      <c r="AA2850" t="n">
        <v>481</v>
      </c>
      <c r="AB2850" t="n">
        <v>68.2</v>
      </c>
      <c r="AC2850" t="n">
        <v>481</v>
      </c>
      <c r="AD2850" t="n">
        <v>68.2</v>
      </c>
      <c r="AE2850" t="n">
        <v>54.3</v>
      </c>
      <c r="AF2850" t="n">
        <v>756</v>
      </c>
      <c r="AG2850" t="n">
        <v>34</v>
      </c>
      <c r="AH2850" t="n">
        <v>87</v>
      </c>
      <c r="AI2850" t="n">
        <v>29097</v>
      </c>
      <c r="AJ2850" t="n">
        <v>20809</v>
      </c>
      <c r="AK2850" t="n">
        <v>20445</v>
      </c>
      <c r="AL2850" t="n">
        <v>24652</v>
      </c>
      <c r="AM2850" t="n">
        <v>29949</v>
      </c>
      <c r="AN2850" t="n">
        <v>34317</v>
      </c>
      <c r="AO2850" t="n">
        <v>27</v>
      </c>
      <c r="AP2850" t="n">
        <v>1065</v>
      </c>
      <c r="AQ2850" t="n">
        <v>884</v>
      </c>
      <c r="AR2850" t="n">
        <v>504</v>
      </c>
    </row>
    <row r="2851">
      <c r="A2851" t="n">
        <v>216436</v>
      </c>
      <c r="B2851" t="s">
        <v>4488</v>
      </c>
      <c r="C2851" t="s">
        <v>4208</v>
      </c>
      <c r="D2851" t="s">
        <v>4200</v>
      </c>
      <c r="E2851" t="s">
        <v>997</v>
      </c>
      <c r="F2851" t="s">
        <v>279</v>
      </c>
      <c r="G2851" t="s">
        <v>189</v>
      </c>
      <c r="H2851" t="s">
        <v>174</v>
      </c>
      <c r="I2851" t="s">
        <v>151</v>
      </c>
      <c r="J2851" t="s">
        <v>164</v>
      </c>
      <c r="K2851" t="s">
        <v>176</v>
      </c>
      <c r="L2851" t="s">
        <v>155</v>
      </c>
      <c r="M2851" t="s">
        <v>155</v>
      </c>
      <c r="N2851" t="n">
        <v>-80.0128</v>
      </c>
      <c r="O2851" t="n">
        <v>40.462</v>
      </c>
      <c r="P2851" t="n">
        <v>178</v>
      </c>
      <c r="Q2851" t="n">
        <v>178</v>
      </c>
      <c r="R2851" t="n">
        <v>11.8</v>
      </c>
      <c r="S2851" t="n">
        <v>52.8</v>
      </c>
      <c r="T2851" t="n">
        <v>36.5</v>
      </c>
      <c r="U2851" t="n">
        <v>3.9</v>
      </c>
      <c r="V2851" t="n">
        <v>0</v>
      </c>
      <c r="W2851" t="n">
        <v>0</v>
      </c>
      <c r="X2851" t="n">
        <v>87</v>
      </c>
      <c r="Y2851"/>
      <c r="Z2851" t="n">
        <v>7</v>
      </c>
      <c r="AA2851" t="n">
        <v>29</v>
      </c>
      <c r="AB2851" t="n">
        <v>58.6</v>
      </c>
      <c r="AC2851"/>
      <c r="AD2851"/>
      <c r="AE2851"/>
      <c r="AF2851" t="n">
        <v>23</v>
      </c>
      <c r="AG2851" t="n">
        <v>60</v>
      </c>
      <c r="AH2851" t="n">
        <v>75</v>
      </c>
      <c r="AI2851" t="n">
        <v>20392</v>
      </c>
      <c r="AJ2851" t="n">
        <v>20633</v>
      </c>
      <c r="AK2851" t="n">
        <v>10198</v>
      </c>
      <c r="AL2851" t="n">
        <v>19648</v>
      </c>
      <c r="AM2851" t="n">
        <v>22698</v>
      </c>
      <c r="AN2851" t="n">
        <v>25173</v>
      </c>
      <c r="AO2851" t="n">
        <v>56</v>
      </c>
      <c r="AP2851"/>
      <c r="AQ2851"/>
      <c r="AR2851"/>
    </row>
    <row r="2852">
      <c r="A2852" t="n">
        <v>216445</v>
      </c>
      <c r="B2852" t="s">
        <v>4489</v>
      </c>
      <c r="C2852" t="s">
        <v>4427</v>
      </c>
      <c r="D2852" t="s">
        <v>4200</v>
      </c>
      <c r="E2852" t="s">
        <v>997</v>
      </c>
      <c r="F2852" t="s">
        <v>279</v>
      </c>
      <c r="G2852" t="s">
        <v>189</v>
      </c>
      <c r="H2852" t="s">
        <v>174</v>
      </c>
      <c r="I2852" t="s">
        <v>186</v>
      </c>
      <c r="J2852" t="s">
        <v>164</v>
      </c>
      <c r="K2852" t="s">
        <v>176</v>
      </c>
      <c r="L2852" t="s">
        <v>155</v>
      </c>
      <c r="M2852" t="s">
        <v>155</v>
      </c>
      <c r="N2852" t="n">
        <v>-79.5395</v>
      </c>
      <c r="O2852" t="n">
        <v>40.3032</v>
      </c>
      <c r="P2852" t="n">
        <v>160</v>
      </c>
      <c r="Q2852" t="n">
        <v>160</v>
      </c>
      <c r="R2852" t="n">
        <v>7.5</v>
      </c>
      <c r="S2852" t="n">
        <v>93.1</v>
      </c>
      <c r="T2852" t="n">
        <v>3.1</v>
      </c>
      <c r="U2852" t="n">
        <v>1.2</v>
      </c>
      <c r="V2852" t="n">
        <v>0</v>
      </c>
      <c r="W2852" t="n">
        <v>0</v>
      </c>
      <c r="X2852" t="n">
        <v>78</v>
      </c>
      <c r="Y2852"/>
      <c r="Z2852" t="n">
        <v>8</v>
      </c>
      <c r="AA2852" t="n">
        <v>35</v>
      </c>
      <c r="AB2852" t="n">
        <v>80</v>
      </c>
      <c r="AC2852"/>
      <c r="AD2852"/>
      <c r="AE2852"/>
      <c r="AF2852" t="n">
        <v>27</v>
      </c>
      <c r="AG2852" t="n">
        <v>41</v>
      </c>
      <c r="AH2852" t="n">
        <v>64</v>
      </c>
      <c r="AI2852" t="n">
        <v>20880</v>
      </c>
      <c r="AJ2852" t="n">
        <v>20443</v>
      </c>
      <c r="AK2852" t="n">
        <v>19992</v>
      </c>
      <c r="AL2852" t="n">
        <v>20230</v>
      </c>
      <c r="AM2852" t="n">
        <v>27387</v>
      </c>
      <c r="AN2852" t="n">
        <v>26527</v>
      </c>
      <c r="AO2852" t="n">
        <v>64</v>
      </c>
      <c r="AP2852"/>
      <c r="AQ2852"/>
      <c r="AR2852"/>
    </row>
    <row r="2853">
      <c r="A2853" t="n">
        <v>216454</v>
      </c>
      <c r="B2853" t="s">
        <v>4490</v>
      </c>
      <c r="C2853" t="s">
        <v>4491</v>
      </c>
      <c r="D2853" t="s">
        <v>4200</v>
      </c>
      <c r="E2853" t="s">
        <v>997</v>
      </c>
      <c r="F2853" t="s">
        <v>279</v>
      </c>
      <c r="G2853" t="s">
        <v>189</v>
      </c>
      <c r="H2853" t="s">
        <v>174</v>
      </c>
      <c r="I2853" t="s">
        <v>205</v>
      </c>
      <c r="J2853" t="s">
        <v>164</v>
      </c>
      <c r="K2853" t="s">
        <v>176</v>
      </c>
      <c r="L2853" t="s">
        <v>155</v>
      </c>
      <c r="M2853" t="s">
        <v>155</v>
      </c>
      <c r="N2853" t="n">
        <v>-78.7959</v>
      </c>
      <c r="O2853" t="n">
        <v>41.148</v>
      </c>
      <c r="P2853" t="n">
        <v>143</v>
      </c>
      <c r="Q2853" t="n">
        <v>143</v>
      </c>
      <c r="R2853" t="n">
        <v>11.2</v>
      </c>
      <c r="S2853" t="n">
        <v>94.4</v>
      </c>
      <c r="T2853" t="n">
        <v>1.4</v>
      </c>
      <c r="U2853" t="n">
        <v>2.1</v>
      </c>
      <c r="V2853" t="n">
        <v>1.4</v>
      </c>
      <c r="W2853" t="n">
        <v>0</v>
      </c>
      <c r="X2853" t="n">
        <v>88</v>
      </c>
      <c r="Y2853"/>
      <c r="Z2853" t="n">
        <v>2</v>
      </c>
      <c r="AA2853" t="n">
        <v>36</v>
      </c>
      <c r="AB2853" t="n">
        <v>66.7</v>
      </c>
      <c r="AC2853"/>
      <c r="AD2853"/>
      <c r="AE2853"/>
      <c r="AF2853" t="n">
        <v>24</v>
      </c>
      <c r="AG2853" t="n">
        <v>56</v>
      </c>
      <c r="AH2853" t="n">
        <v>86</v>
      </c>
      <c r="AI2853" t="n">
        <v>18004</v>
      </c>
      <c r="AJ2853" t="n">
        <v>16922</v>
      </c>
      <c r="AK2853" t="n">
        <v>19406</v>
      </c>
      <c r="AL2853" t="n">
        <v>20563</v>
      </c>
      <c r="AM2853" t="n">
        <v>22163</v>
      </c>
      <c r="AN2853" t="n">
        <v>27266</v>
      </c>
      <c r="AO2853" t="n">
        <v>42</v>
      </c>
      <c r="AP2853"/>
      <c r="AQ2853"/>
      <c r="AR2853"/>
    </row>
    <row r="2854">
      <c r="A2854" t="n">
        <v>216463</v>
      </c>
      <c r="B2854" t="s">
        <v>4492</v>
      </c>
      <c r="C2854" t="s">
        <v>4493</v>
      </c>
      <c r="D2854" t="s">
        <v>4200</v>
      </c>
      <c r="E2854" t="s">
        <v>997</v>
      </c>
      <c r="F2854" t="s">
        <v>162</v>
      </c>
      <c r="G2854" t="s">
        <v>163</v>
      </c>
      <c r="H2854" t="s">
        <v>150</v>
      </c>
      <c r="I2854" t="s">
        <v>186</v>
      </c>
      <c r="J2854" t="s">
        <v>164</v>
      </c>
      <c r="K2854" t="s">
        <v>209</v>
      </c>
      <c r="L2854" t="s">
        <v>155</v>
      </c>
      <c r="M2854" t="s">
        <v>155</v>
      </c>
      <c r="N2854" t="n">
        <v>-80.2302</v>
      </c>
      <c r="O2854" t="n">
        <v>40.5934</v>
      </c>
      <c r="P2854" t="n">
        <v>318</v>
      </c>
      <c r="Q2854"/>
      <c r="R2854"/>
      <c r="S2854"/>
      <c r="T2854"/>
      <c r="U2854"/>
      <c r="V2854"/>
      <c r="W2854"/>
      <c r="X2854"/>
      <c r="Y2854"/>
      <c r="Z2854"/>
      <c r="AA2854"/>
      <c r="AB2854"/>
      <c r="AC2854"/>
      <c r="AD2854"/>
      <c r="AE2854"/>
      <c r="AF2854"/>
      <c r="AG2854"/>
      <c r="AH2854"/>
      <c r="AI2854"/>
      <c r="AJ2854"/>
      <c r="AK2854"/>
      <c r="AL2854"/>
      <c r="AM2854"/>
      <c r="AN2854"/>
      <c r="AO2854"/>
      <c r="AP2854"/>
      <c r="AQ2854" t="n">
        <v>26</v>
      </c>
      <c r="AR2854" t="n">
        <v>2</v>
      </c>
    </row>
    <row r="2855">
      <c r="A2855" t="n">
        <v>216524</v>
      </c>
      <c r="B2855" t="s">
        <v>4494</v>
      </c>
      <c r="C2855" t="s">
        <v>2676</v>
      </c>
      <c r="D2855" t="s">
        <v>4200</v>
      </c>
      <c r="E2855" t="s">
        <v>997</v>
      </c>
      <c r="F2855" t="s">
        <v>162</v>
      </c>
      <c r="G2855" t="s">
        <v>163</v>
      </c>
      <c r="H2855" t="s">
        <v>150</v>
      </c>
      <c r="I2855" t="s">
        <v>186</v>
      </c>
      <c r="J2855" t="s">
        <v>168</v>
      </c>
      <c r="K2855" t="s">
        <v>179</v>
      </c>
      <c r="L2855" t="s">
        <v>155</v>
      </c>
      <c r="M2855" t="s">
        <v>155</v>
      </c>
      <c r="N2855" t="n">
        <v>-75.4565</v>
      </c>
      <c r="O2855" t="n">
        <v>40.193</v>
      </c>
      <c r="P2855" t="n">
        <v>1562</v>
      </c>
      <c r="Q2855" t="n">
        <v>1562</v>
      </c>
      <c r="R2855" t="n">
        <v>48</v>
      </c>
      <c r="S2855" t="n">
        <v>74.3</v>
      </c>
      <c r="T2855" t="n">
        <v>7.2</v>
      </c>
      <c r="U2855" t="n">
        <v>7.4</v>
      </c>
      <c r="V2855" t="n">
        <v>3.5</v>
      </c>
      <c r="W2855" t="n">
        <v>0.6</v>
      </c>
      <c r="X2855" t="n">
        <v>84</v>
      </c>
      <c r="Y2855"/>
      <c r="Z2855" t="n">
        <v>9</v>
      </c>
      <c r="AA2855" t="n">
        <v>402</v>
      </c>
      <c r="AB2855" t="n">
        <v>76.6</v>
      </c>
      <c r="AC2855" t="n">
        <v>402</v>
      </c>
      <c r="AD2855" t="n">
        <v>76.6</v>
      </c>
      <c r="AE2855" t="n">
        <v>68.9</v>
      </c>
      <c r="AF2855" t="n">
        <v>381</v>
      </c>
      <c r="AG2855" t="n">
        <v>20</v>
      </c>
      <c r="AH2855" t="n">
        <v>98</v>
      </c>
      <c r="AI2855" t="n">
        <v>31625</v>
      </c>
      <c r="AJ2855" t="n">
        <v>21992</v>
      </c>
      <c r="AK2855" t="n">
        <v>22573</v>
      </c>
      <c r="AL2855" t="n">
        <v>27644</v>
      </c>
      <c r="AM2855" t="n">
        <v>28852</v>
      </c>
      <c r="AN2855" t="n">
        <v>34705</v>
      </c>
      <c r="AO2855"/>
      <c r="AP2855" t="n">
        <v>355</v>
      </c>
      <c r="AQ2855"/>
      <c r="AR2855"/>
    </row>
    <row r="2856">
      <c r="A2856" t="n">
        <v>216542</v>
      </c>
      <c r="B2856" t="s">
        <v>4495</v>
      </c>
      <c r="C2856" t="s">
        <v>4496</v>
      </c>
      <c r="D2856" t="s">
        <v>4200</v>
      </c>
      <c r="E2856" t="s">
        <v>997</v>
      </c>
      <c r="F2856" t="s">
        <v>162</v>
      </c>
      <c r="G2856" t="s">
        <v>163</v>
      </c>
      <c r="H2856" t="s">
        <v>150</v>
      </c>
      <c r="I2856" t="s">
        <v>186</v>
      </c>
      <c r="J2856" t="s">
        <v>164</v>
      </c>
      <c r="K2856" t="s">
        <v>179</v>
      </c>
      <c r="L2856" t="s">
        <v>155</v>
      </c>
      <c r="M2856" t="s">
        <v>155</v>
      </c>
      <c r="N2856" t="n">
        <v>-75.5469</v>
      </c>
      <c r="O2856" t="n">
        <v>40.1178</v>
      </c>
      <c r="P2856" t="n">
        <v>694</v>
      </c>
      <c r="Q2856" t="n">
        <v>558</v>
      </c>
      <c r="R2856" t="n">
        <v>51.8</v>
      </c>
      <c r="S2856" t="n">
        <v>47.5</v>
      </c>
      <c r="T2856" t="n">
        <v>15.6</v>
      </c>
      <c r="U2856" t="n">
        <v>24.7</v>
      </c>
      <c r="V2856" t="n">
        <v>2.3</v>
      </c>
      <c r="W2856" t="n">
        <v>4.7</v>
      </c>
      <c r="X2856" t="n">
        <v>70</v>
      </c>
      <c r="Y2856"/>
      <c r="Z2856" t="n">
        <v>11</v>
      </c>
      <c r="AA2856" t="n">
        <v>98</v>
      </c>
      <c r="AB2856" t="n">
        <v>56.1</v>
      </c>
      <c r="AC2856" t="n">
        <v>97</v>
      </c>
      <c r="AD2856" t="n">
        <v>55.7</v>
      </c>
      <c r="AE2856" t="n">
        <v>46.4</v>
      </c>
      <c r="AF2856" t="n">
        <v>131</v>
      </c>
      <c r="AG2856" t="n">
        <v>51</v>
      </c>
      <c r="AH2856" t="n">
        <v>91</v>
      </c>
      <c r="AI2856" t="n">
        <v>27854</v>
      </c>
      <c r="AJ2856" t="n">
        <v>22957</v>
      </c>
      <c r="AK2856" t="n">
        <v>26349</v>
      </c>
      <c r="AL2856" t="n">
        <v>27104</v>
      </c>
      <c r="AM2856" t="n">
        <v>28860</v>
      </c>
      <c r="AN2856" t="n">
        <v>30639</v>
      </c>
      <c r="AO2856" t="n">
        <v>1</v>
      </c>
      <c r="AP2856" t="n">
        <v>63</v>
      </c>
      <c r="AQ2856" t="n">
        <v>35</v>
      </c>
      <c r="AR2856"/>
    </row>
    <row r="2857">
      <c r="A2857" t="n">
        <v>216551</v>
      </c>
      <c r="B2857" t="s">
        <v>4497</v>
      </c>
      <c r="C2857" t="s">
        <v>2971</v>
      </c>
      <c r="D2857" t="s">
        <v>4200</v>
      </c>
      <c r="E2857" t="s">
        <v>997</v>
      </c>
      <c r="F2857" t="s">
        <v>368</v>
      </c>
      <c r="G2857" t="s">
        <v>163</v>
      </c>
      <c r="H2857" t="s">
        <v>174</v>
      </c>
      <c r="I2857" t="s">
        <v>186</v>
      </c>
      <c r="J2857" t="s">
        <v>164</v>
      </c>
      <c r="K2857" t="s">
        <v>176</v>
      </c>
      <c r="L2857" t="s">
        <v>155</v>
      </c>
      <c r="M2857" t="s">
        <v>155</v>
      </c>
      <c r="N2857" t="n">
        <v>-75.3821</v>
      </c>
      <c r="O2857" t="n">
        <v>40.0537</v>
      </c>
      <c r="P2857" t="n">
        <v>87</v>
      </c>
      <c r="Q2857" t="n">
        <v>87</v>
      </c>
      <c r="R2857" t="n">
        <v>18.4</v>
      </c>
      <c r="S2857" t="n">
        <v>69</v>
      </c>
      <c r="T2857" t="n">
        <v>9.2</v>
      </c>
      <c r="U2857" t="n">
        <v>8</v>
      </c>
      <c r="V2857" t="n">
        <v>5.7</v>
      </c>
      <c r="W2857" t="n">
        <v>2.3</v>
      </c>
      <c r="X2857" t="n">
        <v>92</v>
      </c>
      <c r="Y2857"/>
      <c r="Z2857" t="n">
        <v>10</v>
      </c>
      <c r="AA2857" t="n">
        <v>35</v>
      </c>
      <c r="AB2857" t="n">
        <v>94.3</v>
      </c>
      <c r="AC2857"/>
      <c r="AD2857"/>
      <c r="AE2857"/>
      <c r="AF2857" t="n">
        <v>36</v>
      </c>
      <c r="AG2857" t="n">
        <v>30</v>
      </c>
      <c r="AH2857" t="n">
        <v>100</v>
      </c>
      <c r="AI2857" t="n">
        <v>28985</v>
      </c>
      <c r="AJ2857" t="n">
        <v>18596</v>
      </c>
      <c r="AK2857" t="n">
        <v>22278</v>
      </c>
      <c r="AL2857" t="n">
        <v>28830</v>
      </c>
      <c r="AM2857" t="n">
        <v>20178</v>
      </c>
      <c r="AN2857" t="n">
        <v>15175</v>
      </c>
      <c r="AO2857" t="n">
        <v>37</v>
      </c>
      <c r="AP2857"/>
      <c r="AQ2857"/>
      <c r="AR2857"/>
    </row>
    <row r="2858">
      <c r="A2858" t="n">
        <v>216579</v>
      </c>
      <c r="B2858" t="s">
        <v>4498</v>
      </c>
      <c r="C2858" t="s">
        <v>4499</v>
      </c>
      <c r="D2858" t="s">
        <v>4200</v>
      </c>
      <c r="E2858" t="s">
        <v>997</v>
      </c>
      <c r="F2858" t="s">
        <v>199</v>
      </c>
      <c r="G2858" t="s">
        <v>189</v>
      </c>
      <c r="H2858" t="s">
        <v>200</v>
      </c>
      <c r="I2858" t="s">
        <v>186</v>
      </c>
      <c r="J2858" t="s">
        <v>164</v>
      </c>
      <c r="K2858"/>
      <c r="L2858" t="s">
        <v>155</v>
      </c>
      <c r="M2858" t="s">
        <v>155</v>
      </c>
      <c r="N2858" t="n">
        <v>-75.2731</v>
      </c>
      <c r="O2858" t="n">
        <v>39.9087</v>
      </c>
      <c r="P2858" t="n">
        <v>133</v>
      </c>
      <c r="Q2858" t="n">
        <v>133</v>
      </c>
      <c r="R2858" t="n">
        <v>95.5</v>
      </c>
      <c r="S2858" t="n">
        <v>61.7</v>
      </c>
      <c r="T2858" t="n">
        <v>33.8</v>
      </c>
      <c r="U2858" t="n">
        <v>2.3</v>
      </c>
      <c r="V2858" t="n">
        <v>0</v>
      </c>
      <c r="W2858" t="n">
        <v>0</v>
      </c>
      <c r="X2858" t="n">
        <v>89</v>
      </c>
      <c r="Y2858"/>
      <c r="Z2858" t="n">
        <v>14</v>
      </c>
      <c r="AA2858"/>
      <c r="AB2858"/>
      <c r="AC2858"/>
      <c r="AD2858"/>
      <c r="AE2858"/>
      <c r="AF2858" t="n">
        <v>80</v>
      </c>
      <c r="AG2858" t="n">
        <v>44</v>
      </c>
      <c r="AH2858" t="n">
        <v>57</v>
      </c>
      <c r="AI2858" t="n">
        <v>18184</v>
      </c>
      <c r="AJ2858" t="n">
        <v>18201</v>
      </c>
      <c r="AK2858" t="n">
        <v>17406</v>
      </c>
      <c r="AL2858" t="n">
        <v>17323</v>
      </c>
      <c r="AM2858" t="n">
        <v>17344</v>
      </c>
      <c r="AN2858" t="n">
        <v>21908</v>
      </c>
      <c r="AO2858"/>
      <c r="AP2858"/>
      <c r="AQ2858"/>
      <c r="AR2858"/>
    </row>
    <row r="2859">
      <c r="A2859" t="n">
        <v>216597</v>
      </c>
      <c r="B2859" t="s">
        <v>4500</v>
      </c>
      <c r="C2859" t="s">
        <v>4501</v>
      </c>
      <c r="D2859" t="s">
        <v>4200</v>
      </c>
      <c r="E2859" t="s">
        <v>997</v>
      </c>
      <c r="F2859" t="s">
        <v>162</v>
      </c>
      <c r="G2859" t="s">
        <v>163</v>
      </c>
      <c r="H2859" t="s">
        <v>150</v>
      </c>
      <c r="I2859" t="s">
        <v>186</v>
      </c>
      <c r="J2859" t="s">
        <v>238</v>
      </c>
      <c r="K2859" t="s">
        <v>159</v>
      </c>
      <c r="L2859" t="s">
        <v>155</v>
      </c>
      <c r="M2859" t="s">
        <v>155</v>
      </c>
      <c r="N2859" t="n">
        <v>-75.3405</v>
      </c>
      <c r="O2859" t="n">
        <v>40.0365</v>
      </c>
      <c r="P2859" t="n">
        <v>11571</v>
      </c>
      <c r="Q2859" t="n">
        <v>7447</v>
      </c>
      <c r="R2859" t="n">
        <v>54.4</v>
      </c>
      <c r="S2859" t="n">
        <v>68.4</v>
      </c>
      <c r="T2859" t="n">
        <v>5.9</v>
      </c>
      <c r="U2859" t="n">
        <v>10.6</v>
      </c>
      <c r="V2859" t="n">
        <v>7.3</v>
      </c>
      <c r="W2859" t="n">
        <v>2.1</v>
      </c>
      <c r="X2859" t="n">
        <v>95</v>
      </c>
      <c r="Y2859" t="n">
        <v>93</v>
      </c>
      <c r="Z2859" t="n">
        <v>10</v>
      </c>
      <c r="AA2859" t="n">
        <v>1713</v>
      </c>
      <c r="AB2859" t="n">
        <v>92.4</v>
      </c>
      <c r="AC2859" t="n">
        <v>1713</v>
      </c>
      <c r="AD2859" t="n">
        <v>92.4</v>
      </c>
      <c r="AE2859" t="n">
        <v>90.4</v>
      </c>
      <c r="AF2859" t="n">
        <v>1762</v>
      </c>
      <c r="AG2859" t="n">
        <v>12</v>
      </c>
      <c r="AH2859" t="n">
        <v>49</v>
      </c>
      <c r="AI2859" t="n">
        <v>37946</v>
      </c>
      <c r="AJ2859" t="n">
        <v>16914</v>
      </c>
      <c r="AK2859" t="n">
        <v>31248</v>
      </c>
      <c r="AL2859" t="n">
        <v>25786</v>
      </c>
      <c r="AM2859" t="n">
        <v>34285</v>
      </c>
      <c r="AN2859" t="n">
        <v>60637</v>
      </c>
      <c r="AO2859" t="n">
        <v>5</v>
      </c>
      <c r="AP2859" t="n">
        <v>1771</v>
      </c>
      <c r="AQ2859" t="n">
        <v>1231</v>
      </c>
      <c r="AR2859" t="n">
        <v>238</v>
      </c>
    </row>
    <row r="2860">
      <c r="A2860" t="n">
        <v>216630</v>
      </c>
      <c r="B2860" t="s">
        <v>4502</v>
      </c>
      <c r="C2860" t="s">
        <v>1063</v>
      </c>
      <c r="D2860" t="s">
        <v>4200</v>
      </c>
      <c r="E2860" t="s">
        <v>997</v>
      </c>
      <c r="F2860" t="s">
        <v>368</v>
      </c>
      <c r="G2860" t="s">
        <v>163</v>
      </c>
      <c r="H2860" t="s">
        <v>174</v>
      </c>
      <c r="I2860" t="s">
        <v>186</v>
      </c>
      <c r="J2860" t="s">
        <v>164</v>
      </c>
      <c r="K2860"/>
      <c r="L2860" t="s">
        <v>155</v>
      </c>
      <c r="M2860" t="s">
        <v>155</v>
      </c>
      <c r="N2860" t="n">
        <v>-80.2457</v>
      </c>
      <c r="O2860" t="n">
        <v>40.184</v>
      </c>
      <c r="P2860" t="n">
        <v>70</v>
      </c>
      <c r="Q2860" t="n">
        <v>70</v>
      </c>
      <c r="R2860" t="n">
        <v>81.4</v>
      </c>
      <c r="S2860" t="n">
        <v>94.3</v>
      </c>
      <c r="T2860" t="n">
        <v>1.4</v>
      </c>
      <c r="U2860" t="n">
        <v>0</v>
      </c>
      <c r="V2860" t="n">
        <v>1.4</v>
      </c>
      <c r="W2860" t="n">
        <v>0</v>
      </c>
      <c r="X2860"/>
      <c r="Y2860"/>
      <c r="Z2860" t="n">
        <v>6</v>
      </c>
      <c r="AA2860"/>
      <c r="AB2860"/>
      <c r="AC2860"/>
      <c r="AD2860"/>
      <c r="AE2860"/>
      <c r="AF2860" t="n">
        <v>0</v>
      </c>
      <c r="AG2860" t="n">
        <v>36</v>
      </c>
      <c r="AH2860" t="n">
        <v>42</v>
      </c>
      <c r="AI2860"/>
      <c r="AJ2860"/>
      <c r="AK2860"/>
      <c r="AL2860"/>
      <c r="AM2860"/>
      <c r="AN2860"/>
      <c r="AO2860"/>
      <c r="AP2860"/>
      <c r="AQ2860"/>
      <c r="AR2860"/>
    </row>
    <row r="2861">
      <c r="A2861" t="n">
        <v>216667</v>
      </c>
      <c r="B2861" t="s">
        <v>4503</v>
      </c>
      <c r="C2861" t="s">
        <v>1063</v>
      </c>
      <c r="D2861" t="s">
        <v>4200</v>
      </c>
      <c r="E2861" t="s">
        <v>997</v>
      </c>
      <c r="F2861" t="s">
        <v>162</v>
      </c>
      <c r="G2861" t="s">
        <v>163</v>
      </c>
      <c r="H2861" t="s">
        <v>150</v>
      </c>
      <c r="I2861" t="s">
        <v>186</v>
      </c>
      <c r="J2861" t="s">
        <v>168</v>
      </c>
      <c r="K2861" t="s">
        <v>179</v>
      </c>
      <c r="L2861" t="s">
        <v>155</v>
      </c>
      <c r="M2861" t="s">
        <v>155</v>
      </c>
      <c r="N2861" t="n">
        <v>-80.2405</v>
      </c>
      <c r="O2861" t="n">
        <v>40.1706</v>
      </c>
      <c r="P2861" t="n">
        <v>1179</v>
      </c>
      <c r="Q2861" t="n">
        <v>1177</v>
      </c>
      <c r="R2861" t="n">
        <v>47.5</v>
      </c>
      <c r="S2861" t="n">
        <v>76.1</v>
      </c>
      <c r="T2861" t="n">
        <v>7.3</v>
      </c>
      <c r="U2861" t="n">
        <v>5.4</v>
      </c>
      <c r="V2861" t="n">
        <v>1.7</v>
      </c>
      <c r="W2861" t="n">
        <v>2.3</v>
      </c>
      <c r="X2861" t="n">
        <v>82</v>
      </c>
      <c r="Y2861"/>
      <c r="Z2861" t="n">
        <v>10</v>
      </c>
      <c r="AA2861" t="n">
        <v>339</v>
      </c>
      <c r="AB2861" t="n">
        <v>71.4</v>
      </c>
      <c r="AC2861" t="n">
        <v>339</v>
      </c>
      <c r="AD2861" t="n">
        <v>71.4</v>
      </c>
      <c r="AE2861" t="n">
        <v>62.5</v>
      </c>
      <c r="AF2861" t="n">
        <v>348</v>
      </c>
      <c r="AG2861" t="n">
        <v>29</v>
      </c>
      <c r="AH2861" t="n">
        <v>100</v>
      </c>
      <c r="AI2861" t="n">
        <v>26051</v>
      </c>
      <c r="AJ2861" t="n">
        <v>21102</v>
      </c>
      <c r="AK2861" t="n">
        <v>21978</v>
      </c>
      <c r="AL2861" t="n">
        <v>22139</v>
      </c>
      <c r="AM2861" t="n">
        <v>27151</v>
      </c>
      <c r="AN2861" t="n">
        <v>28860</v>
      </c>
      <c r="AO2861"/>
      <c r="AP2861" t="n">
        <v>219</v>
      </c>
      <c r="AQ2861" t="n">
        <v>1</v>
      </c>
      <c r="AR2861"/>
    </row>
    <row r="2862">
      <c r="A2862" t="n">
        <v>216694</v>
      </c>
      <c r="B2862" t="s">
        <v>4504</v>
      </c>
      <c r="C2862" t="s">
        <v>4505</v>
      </c>
      <c r="D2862" t="s">
        <v>4200</v>
      </c>
      <c r="E2862" t="s">
        <v>997</v>
      </c>
      <c r="F2862" t="s">
        <v>162</v>
      </c>
      <c r="G2862" t="s">
        <v>163</v>
      </c>
      <c r="H2862" t="s">
        <v>150</v>
      </c>
      <c r="I2862" t="s">
        <v>175</v>
      </c>
      <c r="J2862" t="s">
        <v>168</v>
      </c>
      <c r="K2862" t="s">
        <v>153</v>
      </c>
      <c r="L2862" t="s">
        <v>155</v>
      </c>
      <c r="M2862" t="s">
        <v>155</v>
      </c>
      <c r="N2862" t="n">
        <v>-80.1862</v>
      </c>
      <c r="O2862" t="n">
        <v>39.8999</v>
      </c>
      <c r="P2862" t="n">
        <v>1503</v>
      </c>
      <c r="Q2862" t="n">
        <v>1176</v>
      </c>
      <c r="R2862" t="n">
        <v>57.4</v>
      </c>
      <c r="S2862" t="n">
        <v>81</v>
      </c>
      <c r="T2862" t="n">
        <v>4.7</v>
      </c>
      <c r="U2862" t="n">
        <v>3.8</v>
      </c>
      <c r="V2862" t="n">
        <v>0.4</v>
      </c>
      <c r="W2862" t="n">
        <v>0.4</v>
      </c>
      <c r="X2862" t="n">
        <v>72</v>
      </c>
      <c r="Y2862"/>
      <c r="Z2862" t="n">
        <v>10</v>
      </c>
      <c r="AA2862" t="n">
        <v>400</v>
      </c>
      <c r="AB2862" t="n">
        <v>60.5</v>
      </c>
      <c r="AC2862" t="n">
        <v>400</v>
      </c>
      <c r="AD2862" t="n">
        <v>60.5</v>
      </c>
      <c r="AE2862" t="n">
        <v>54</v>
      </c>
      <c r="AF2862" t="n">
        <v>299</v>
      </c>
      <c r="AG2862" t="n">
        <v>31</v>
      </c>
      <c r="AH2862" t="n">
        <v>96</v>
      </c>
      <c r="AI2862" t="n">
        <v>22837</v>
      </c>
      <c r="AJ2862" t="n">
        <v>19790</v>
      </c>
      <c r="AK2862" t="n">
        <v>23018</v>
      </c>
      <c r="AL2862" t="n">
        <v>25354</v>
      </c>
      <c r="AM2862" t="n">
        <v>25404</v>
      </c>
      <c r="AN2862" t="n">
        <v>28697</v>
      </c>
      <c r="AO2862" t="n">
        <v>1</v>
      </c>
      <c r="AP2862" t="n">
        <v>259</v>
      </c>
      <c r="AQ2862" t="n">
        <v>100</v>
      </c>
      <c r="AR2862" t="n">
        <v>10</v>
      </c>
    </row>
    <row r="2863">
      <c r="A2863" t="n">
        <v>216746</v>
      </c>
      <c r="B2863" t="s">
        <v>4506</v>
      </c>
      <c r="C2863" t="s">
        <v>4247</v>
      </c>
      <c r="D2863" t="s">
        <v>4200</v>
      </c>
      <c r="E2863" t="s">
        <v>997</v>
      </c>
      <c r="F2863" t="s">
        <v>199</v>
      </c>
      <c r="G2863" t="s">
        <v>189</v>
      </c>
      <c r="H2863" t="s">
        <v>200</v>
      </c>
      <c r="I2863" t="s">
        <v>151</v>
      </c>
      <c r="J2863" t="s">
        <v>164</v>
      </c>
      <c r="K2863"/>
      <c r="L2863" t="s">
        <v>155</v>
      </c>
      <c r="M2863" t="s">
        <v>155</v>
      </c>
      <c r="N2863" t="n">
        <v>-75.4473</v>
      </c>
      <c r="O2863" t="n">
        <v>40.6265</v>
      </c>
      <c r="P2863" t="n">
        <v>86</v>
      </c>
      <c r="Q2863" t="n">
        <v>86</v>
      </c>
      <c r="R2863" t="n">
        <v>9.3</v>
      </c>
      <c r="S2863" t="n">
        <v>79.1</v>
      </c>
      <c r="T2863" t="n">
        <v>7</v>
      </c>
      <c r="U2863" t="n">
        <v>14</v>
      </c>
      <c r="V2863" t="n">
        <v>0</v>
      </c>
      <c r="W2863" t="n">
        <v>0</v>
      </c>
      <c r="X2863" t="n">
        <v>100</v>
      </c>
      <c r="Y2863" t="n">
        <v>100</v>
      </c>
      <c r="Z2863" t="n">
        <v>15</v>
      </c>
      <c r="AA2863"/>
      <c r="AB2863"/>
      <c r="AC2863"/>
      <c r="AD2863"/>
      <c r="AE2863"/>
      <c r="AF2863" t="n">
        <v>71</v>
      </c>
      <c r="AG2863" t="n">
        <v>31</v>
      </c>
      <c r="AH2863" t="n">
        <v>38</v>
      </c>
      <c r="AI2863" t="n">
        <v>22661</v>
      </c>
      <c r="AJ2863" t="n">
        <v>22288</v>
      </c>
      <c r="AK2863" t="n">
        <v>20193</v>
      </c>
      <c r="AL2863" t="n">
        <v>26798</v>
      </c>
      <c r="AM2863" t="n">
        <v>28618</v>
      </c>
      <c r="AN2863" t="n">
        <v>28618</v>
      </c>
      <c r="AO2863"/>
      <c r="AP2863"/>
      <c r="AQ2863"/>
      <c r="AR2863"/>
    </row>
    <row r="2864">
      <c r="A2864" t="n">
        <v>216764</v>
      </c>
      <c r="B2864" t="s">
        <v>4507</v>
      </c>
      <c r="C2864" t="s">
        <v>4508</v>
      </c>
      <c r="D2864" t="s">
        <v>4200</v>
      </c>
      <c r="E2864" t="s">
        <v>997</v>
      </c>
      <c r="F2864" t="s">
        <v>148</v>
      </c>
      <c r="G2864" t="s">
        <v>149</v>
      </c>
      <c r="H2864" t="s">
        <v>150</v>
      </c>
      <c r="I2864" t="s">
        <v>186</v>
      </c>
      <c r="J2864" t="s">
        <v>238</v>
      </c>
      <c r="K2864" t="s">
        <v>159</v>
      </c>
      <c r="L2864" t="s">
        <v>155</v>
      </c>
      <c r="M2864" t="s">
        <v>155</v>
      </c>
      <c r="N2864" t="n">
        <v>-75.5981</v>
      </c>
      <c r="O2864" t="n">
        <v>39.9534</v>
      </c>
      <c r="P2864" t="n">
        <v>19021</v>
      </c>
      <c r="Q2864" t="n">
        <v>15623</v>
      </c>
      <c r="R2864" t="n">
        <v>58.7</v>
      </c>
      <c r="S2864" t="n">
        <v>72.8</v>
      </c>
      <c r="T2864" t="n">
        <v>11.5</v>
      </c>
      <c r="U2864" t="n">
        <v>7.2</v>
      </c>
      <c r="V2864" t="n">
        <v>3.4</v>
      </c>
      <c r="W2864" t="n">
        <v>0.2</v>
      </c>
      <c r="X2864" t="n">
        <v>84</v>
      </c>
      <c r="Y2864" t="n">
        <v>50</v>
      </c>
      <c r="Z2864" t="n">
        <v>20</v>
      </c>
      <c r="AA2864" t="n">
        <v>2619</v>
      </c>
      <c r="AB2864" t="n">
        <v>69.8</v>
      </c>
      <c r="AC2864" t="n">
        <v>2619</v>
      </c>
      <c r="AD2864" t="n">
        <v>69.8</v>
      </c>
      <c r="AE2864" t="n">
        <v>52.6</v>
      </c>
      <c r="AF2864" t="n">
        <v>2984</v>
      </c>
      <c r="AG2864" t="n">
        <v>24</v>
      </c>
      <c r="AH2864" t="n">
        <v>58</v>
      </c>
      <c r="AI2864" t="n">
        <v>21684</v>
      </c>
      <c r="AJ2864" t="n">
        <v>16800</v>
      </c>
      <c r="AK2864" t="n">
        <v>17340</v>
      </c>
      <c r="AL2864" t="n">
        <v>20275</v>
      </c>
      <c r="AM2864" t="n">
        <v>24846</v>
      </c>
      <c r="AN2864" t="n">
        <v>26575</v>
      </c>
      <c r="AO2864"/>
      <c r="AP2864" t="n">
        <v>3247</v>
      </c>
      <c r="AQ2864" t="n">
        <v>1041</v>
      </c>
      <c r="AR2864" t="n">
        <v>61</v>
      </c>
    </row>
    <row r="2865">
      <c r="A2865" t="n">
        <v>216773</v>
      </c>
      <c r="B2865" t="s">
        <v>4509</v>
      </c>
      <c r="C2865" t="s">
        <v>4208</v>
      </c>
      <c r="D2865" t="s">
        <v>4200</v>
      </c>
      <c r="E2865" t="s">
        <v>997</v>
      </c>
      <c r="F2865" t="s">
        <v>368</v>
      </c>
      <c r="G2865" t="s">
        <v>163</v>
      </c>
      <c r="H2865" t="s">
        <v>174</v>
      </c>
      <c r="I2865" t="s">
        <v>151</v>
      </c>
      <c r="J2865" t="s">
        <v>164</v>
      </c>
      <c r="K2865"/>
      <c r="L2865" t="s">
        <v>155</v>
      </c>
      <c r="M2865" t="s">
        <v>155</v>
      </c>
      <c r="N2865" t="n">
        <v>-79.9451</v>
      </c>
      <c r="O2865" t="n">
        <v>40.4621</v>
      </c>
      <c r="P2865" t="n">
        <v>122</v>
      </c>
      <c r="Q2865" t="n">
        <v>122</v>
      </c>
      <c r="R2865" t="n">
        <v>84.4</v>
      </c>
      <c r="S2865" t="n">
        <v>71.3</v>
      </c>
      <c r="T2865" t="n">
        <v>15.6</v>
      </c>
      <c r="U2865" t="n">
        <v>4.9</v>
      </c>
      <c r="V2865" t="n">
        <v>4.1</v>
      </c>
      <c r="W2865" t="n">
        <v>0</v>
      </c>
      <c r="X2865" t="n">
        <v>55</v>
      </c>
      <c r="Y2865"/>
      <c r="Z2865" t="n">
        <v>12</v>
      </c>
      <c r="AA2865" t="n">
        <v>19</v>
      </c>
      <c r="AB2865" t="n">
        <v>68.4</v>
      </c>
      <c r="AC2865"/>
      <c r="AD2865"/>
      <c r="AE2865"/>
      <c r="AF2865" t="n">
        <v>11</v>
      </c>
      <c r="AG2865" t="n">
        <v>38</v>
      </c>
      <c r="AH2865" t="n">
        <v>71</v>
      </c>
      <c r="AI2865" t="n">
        <v>15916</v>
      </c>
      <c r="AJ2865" t="n">
        <v>16073</v>
      </c>
      <c r="AK2865" t="n">
        <v>12832</v>
      </c>
      <c r="AL2865" t="n">
        <v>17128</v>
      </c>
      <c r="AM2865"/>
      <c r="AN2865" t="n">
        <v>23696</v>
      </c>
      <c r="AO2865"/>
      <c r="AP2865"/>
      <c r="AQ2865"/>
      <c r="AR2865"/>
    </row>
    <row r="2866">
      <c r="A2866" t="n">
        <v>216807</v>
      </c>
      <c r="B2866" t="s">
        <v>2882</v>
      </c>
      <c r="C2866" t="s">
        <v>4510</v>
      </c>
      <c r="D2866" t="s">
        <v>4200</v>
      </c>
      <c r="E2866" t="s">
        <v>997</v>
      </c>
      <c r="F2866" t="s">
        <v>162</v>
      </c>
      <c r="G2866" t="s">
        <v>163</v>
      </c>
      <c r="H2866" t="s">
        <v>150</v>
      </c>
      <c r="I2866" t="s">
        <v>205</v>
      </c>
      <c r="J2866" t="s">
        <v>168</v>
      </c>
      <c r="K2866" t="s">
        <v>179</v>
      </c>
      <c r="L2866" t="s">
        <v>155</v>
      </c>
      <c r="M2866" t="s">
        <v>155</v>
      </c>
      <c r="N2866" t="n">
        <v>-80.331</v>
      </c>
      <c r="O2866" t="n">
        <v>41.1193</v>
      </c>
      <c r="P2866" t="n">
        <v>1232</v>
      </c>
      <c r="Q2866" t="n">
        <v>1179</v>
      </c>
      <c r="R2866" t="n">
        <v>55.6</v>
      </c>
      <c r="S2866" t="n">
        <v>76.6</v>
      </c>
      <c r="T2866" t="n">
        <v>5.5</v>
      </c>
      <c r="U2866" t="n">
        <v>3.6</v>
      </c>
      <c r="V2866" t="n">
        <v>0.9</v>
      </c>
      <c r="W2866" t="n">
        <v>0.2</v>
      </c>
      <c r="X2866" t="n">
        <v>83</v>
      </c>
      <c r="Y2866"/>
      <c r="Z2866" t="n">
        <v>12</v>
      </c>
      <c r="AA2866" t="n">
        <v>331</v>
      </c>
      <c r="AB2866" t="n">
        <v>65.9</v>
      </c>
      <c r="AC2866" t="n">
        <v>331</v>
      </c>
      <c r="AD2866" t="n">
        <v>65.9</v>
      </c>
      <c r="AE2866" t="n">
        <v>61.3</v>
      </c>
      <c r="AF2866" t="n">
        <v>285</v>
      </c>
      <c r="AG2866" t="n">
        <v>25</v>
      </c>
      <c r="AH2866" t="n">
        <v>89</v>
      </c>
      <c r="AI2866" t="n">
        <v>21089</v>
      </c>
      <c r="AJ2866" t="n">
        <v>19065</v>
      </c>
      <c r="AK2866" t="n">
        <v>14941</v>
      </c>
      <c r="AL2866" t="n">
        <v>19699</v>
      </c>
      <c r="AM2866" t="n">
        <v>20739</v>
      </c>
      <c r="AN2866" t="n">
        <v>23986</v>
      </c>
      <c r="AO2866"/>
      <c r="AP2866" t="n">
        <v>183</v>
      </c>
      <c r="AQ2866" t="n">
        <v>23</v>
      </c>
      <c r="AR2866"/>
    </row>
    <row r="2867">
      <c r="A2867" t="n">
        <v>216816</v>
      </c>
      <c r="B2867" t="s">
        <v>4511</v>
      </c>
      <c r="C2867" t="s">
        <v>4229</v>
      </c>
      <c r="D2867" t="s">
        <v>4200</v>
      </c>
      <c r="E2867" t="s">
        <v>997</v>
      </c>
      <c r="F2867" t="s">
        <v>162</v>
      </c>
      <c r="G2867" t="s">
        <v>163</v>
      </c>
      <c r="H2867" t="s">
        <v>150</v>
      </c>
      <c r="I2867" t="s">
        <v>186</v>
      </c>
      <c r="J2867" t="s">
        <v>168</v>
      </c>
      <c r="K2867" t="s">
        <v>209</v>
      </c>
      <c r="L2867" t="s">
        <v>155</v>
      </c>
      <c r="M2867" t="s">
        <v>155</v>
      </c>
      <c r="N2867" t="n">
        <v>-75.1763</v>
      </c>
      <c r="O2867" t="n">
        <v>40.0981</v>
      </c>
      <c r="P2867" t="n">
        <v>1175</v>
      </c>
      <c r="Q2867"/>
      <c r="R2867"/>
      <c r="S2867"/>
      <c r="T2867"/>
      <c r="U2867"/>
      <c r="V2867"/>
      <c r="W2867"/>
      <c r="X2867"/>
      <c r="Y2867"/>
      <c r="Z2867"/>
      <c r="AA2867"/>
      <c r="AB2867"/>
      <c r="AC2867"/>
      <c r="AD2867"/>
      <c r="AE2867"/>
      <c r="AF2867"/>
      <c r="AG2867"/>
      <c r="AH2867"/>
      <c r="AI2867"/>
      <c r="AJ2867"/>
      <c r="AK2867"/>
      <c r="AL2867"/>
      <c r="AM2867"/>
      <c r="AN2867"/>
      <c r="AO2867"/>
      <c r="AP2867"/>
      <c r="AQ2867" t="n">
        <v>149</v>
      </c>
      <c r="AR2867" t="n">
        <v>13</v>
      </c>
    </row>
    <row r="2868">
      <c r="A2868" t="n">
        <v>216825</v>
      </c>
      <c r="B2868" t="s">
        <v>4512</v>
      </c>
      <c r="C2868" t="s">
        <v>4513</v>
      </c>
      <c r="D2868" t="s">
        <v>4200</v>
      </c>
      <c r="E2868" t="s">
        <v>997</v>
      </c>
      <c r="F2868" t="s">
        <v>173</v>
      </c>
      <c r="G2868" t="s">
        <v>149</v>
      </c>
      <c r="H2868" t="s">
        <v>174</v>
      </c>
      <c r="I2868" t="s">
        <v>186</v>
      </c>
      <c r="J2868" t="s">
        <v>168</v>
      </c>
      <c r="K2868" t="s">
        <v>176</v>
      </c>
      <c r="L2868" t="s">
        <v>155</v>
      </c>
      <c r="M2868" t="s">
        <v>155</v>
      </c>
      <c r="N2868" t="n">
        <v>-79.5649</v>
      </c>
      <c r="O2868" t="n">
        <v>40.2343</v>
      </c>
      <c r="P2868" t="n">
        <v>5497</v>
      </c>
      <c r="Q2868" t="n">
        <v>5497</v>
      </c>
      <c r="R2868" t="n">
        <v>65.8</v>
      </c>
      <c r="S2868" t="n">
        <v>79.1</v>
      </c>
      <c r="T2868" t="n">
        <v>3.3</v>
      </c>
      <c r="U2868" t="n">
        <v>2.2</v>
      </c>
      <c r="V2868" t="n">
        <v>1.2</v>
      </c>
      <c r="W2868" t="n">
        <v>0.3</v>
      </c>
      <c r="X2868" t="n">
        <v>60</v>
      </c>
      <c r="Y2868" t="n">
        <v>46</v>
      </c>
      <c r="Z2868" t="n">
        <v>15</v>
      </c>
      <c r="AA2868" t="n">
        <v>414</v>
      </c>
      <c r="AB2868" t="n">
        <v>25.4</v>
      </c>
      <c r="AC2868"/>
      <c r="AD2868"/>
      <c r="AE2868"/>
      <c r="AF2868" t="n">
        <v>424</v>
      </c>
      <c r="AG2868" t="n">
        <v>28</v>
      </c>
      <c r="AH2868" t="n">
        <v>37</v>
      </c>
      <c r="AI2868" t="n">
        <v>5111</v>
      </c>
      <c r="AJ2868" t="n">
        <v>4128</v>
      </c>
      <c r="AK2868" t="n">
        <v>4820</v>
      </c>
      <c r="AL2868" t="n">
        <v>7067</v>
      </c>
      <c r="AM2868" t="n">
        <v>9866</v>
      </c>
      <c r="AN2868" t="n">
        <v>10373</v>
      </c>
      <c r="AO2868" t="n">
        <v>500</v>
      </c>
      <c r="AP2868"/>
      <c r="AQ2868"/>
      <c r="AR2868"/>
    </row>
    <row r="2869">
      <c r="A2869" t="n">
        <v>216852</v>
      </c>
      <c r="B2869" t="s">
        <v>4514</v>
      </c>
      <c r="C2869" t="s">
        <v>3561</v>
      </c>
      <c r="D2869" t="s">
        <v>4200</v>
      </c>
      <c r="E2869" t="s">
        <v>997</v>
      </c>
      <c r="F2869" t="s">
        <v>162</v>
      </c>
      <c r="G2869" t="s">
        <v>163</v>
      </c>
      <c r="H2869" t="s">
        <v>150</v>
      </c>
      <c r="I2869" t="s">
        <v>186</v>
      </c>
      <c r="J2869" t="s">
        <v>152</v>
      </c>
      <c r="K2869" t="s">
        <v>159</v>
      </c>
      <c r="L2869" t="s">
        <v>155</v>
      </c>
      <c r="M2869" t="s">
        <v>155</v>
      </c>
      <c r="N2869" t="n">
        <v>-75.3554</v>
      </c>
      <c r="O2869" t="n">
        <v>39.8617</v>
      </c>
      <c r="P2869" t="n">
        <v>6184</v>
      </c>
      <c r="Q2869" t="n">
        <v>2742</v>
      </c>
      <c r="R2869" t="n">
        <v>59</v>
      </c>
      <c r="S2869" t="n">
        <v>63.7</v>
      </c>
      <c r="T2869" t="n">
        <v>18.7</v>
      </c>
      <c r="U2869" t="n">
        <v>6.2</v>
      </c>
      <c r="V2869" t="n">
        <v>4</v>
      </c>
      <c r="W2869" t="n">
        <v>1.8</v>
      </c>
      <c r="X2869" t="n">
        <v>78</v>
      </c>
      <c r="Y2869" t="n">
        <v>67</v>
      </c>
      <c r="Z2869" t="n">
        <v>11</v>
      </c>
      <c r="AA2869" t="n">
        <v>770</v>
      </c>
      <c r="AB2869" t="n">
        <v>63.5</v>
      </c>
      <c r="AC2869" t="n">
        <v>770</v>
      </c>
      <c r="AD2869" t="n">
        <v>63.5</v>
      </c>
      <c r="AE2869" t="n">
        <v>55.7</v>
      </c>
      <c r="AF2869" t="n">
        <v>533</v>
      </c>
      <c r="AG2869" t="n">
        <v>25</v>
      </c>
      <c r="AH2869" t="n">
        <v>89</v>
      </c>
      <c r="AI2869" t="n">
        <v>30720</v>
      </c>
      <c r="AJ2869" t="n">
        <v>25328</v>
      </c>
      <c r="AK2869" t="n">
        <v>25620</v>
      </c>
      <c r="AL2869" t="n">
        <v>28722</v>
      </c>
      <c r="AM2869" t="n">
        <v>31013</v>
      </c>
      <c r="AN2869" t="n">
        <v>34560</v>
      </c>
      <c r="AO2869" t="n">
        <v>15</v>
      </c>
      <c r="AP2869" t="n">
        <v>664</v>
      </c>
      <c r="AQ2869" t="n">
        <v>576</v>
      </c>
      <c r="AR2869" t="n">
        <v>416</v>
      </c>
    </row>
    <row r="2870">
      <c r="A2870" t="n">
        <v>216931</v>
      </c>
      <c r="B2870" t="s">
        <v>4515</v>
      </c>
      <c r="C2870" t="s">
        <v>4319</v>
      </c>
      <c r="D2870" t="s">
        <v>4200</v>
      </c>
      <c r="E2870" t="s">
        <v>997</v>
      </c>
      <c r="F2870" t="s">
        <v>162</v>
      </c>
      <c r="G2870" t="s">
        <v>163</v>
      </c>
      <c r="H2870" t="s">
        <v>150</v>
      </c>
      <c r="I2870" t="s">
        <v>151</v>
      </c>
      <c r="J2870" t="s">
        <v>152</v>
      </c>
      <c r="K2870" t="s">
        <v>159</v>
      </c>
      <c r="L2870" t="s">
        <v>155</v>
      </c>
      <c r="M2870" t="s">
        <v>155</v>
      </c>
      <c r="N2870" t="n">
        <v>-75.8903</v>
      </c>
      <c r="O2870" t="n">
        <v>41.2442</v>
      </c>
      <c r="P2870" t="n">
        <v>6993</v>
      </c>
      <c r="Q2870" t="n">
        <v>2286</v>
      </c>
      <c r="R2870" t="n">
        <v>53.1</v>
      </c>
      <c r="S2870" t="n">
        <v>70.8</v>
      </c>
      <c r="T2870" t="n">
        <v>4.9</v>
      </c>
      <c r="U2870" t="n">
        <v>9.9</v>
      </c>
      <c r="V2870" t="n">
        <v>2.8</v>
      </c>
      <c r="W2870" t="n">
        <v>5.3</v>
      </c>
      <c r="X2870" t="n">
        <v>73</v>
      </c>
      <c r="Y2870" t="n">
        <v>36</v>
      </c>
      <c r="Z2870" t="n">
        <v>13</v>
      </c>
      <c r="AA2870" t="n">
        <v>580</v>
      </c>
      <c r="AB2870" t="n">
        <v>60.3</v>
      </c>
      <c r="AC2870" t="n">
        <v>580</v>
      </c>
      <c r="AD2870" t="n">
        <v>60.3</v>
      </c>
      <c r="AE2870" t="n">
        <v>49.1</v>
      </c>
      <c r="AF2870" t="n">
        <v>464</v>
      </c>
      <c r="AG2870" t="n">
        <v>30</v>
      </c>
      <c r="AH2870" t="n">
        <v>85</v>
      </c>
      <c r="AI2870" t="n">
        <v>28508</v>
      </c>
      <c r="AJ2870" t="n">
        <v>23760</v>
      </c>
      <c r="AK2870" t="n">
        <v>24199</v>
      </c>
      <c r="AL2870" t="n">
        <v>26339</v>
      </c>
      <c r="AM2870" t="n">
        <v>29365</v>
      </c>
      <c r="AN2870" t="n">
        <v>31745</v>
      </c>
      <c r="AO2870"/>
      <c r="AP2870" t="n">
        <v>476</v>
      </c>
      <c r="AQ2870" t="n">
        <v>737</v>
      </c>
      <c r="AR2870" t="n">
        <v>114</v>
      </c>
    </row>
    <row r="2871">
      <c r="A2871" t="n">
        <v>216940</v>
      </c>
      <c r="B2871" t="s">
        <v>4516</v>
      </c>
      <c r="C2871" t="s">
        <v>4259</v>
      </c>
      <c r="D2871" t="s">
        <v>4200</v>
      </c>
      <c r="E2871" t="s">
        <v>997</v>
      </c>
      <c r="F2871" t="s">
        <v>368</v>
      </c>
      <c r="G2871" t="s">
        <v>163</v>
      </c>
      <c r="H2871" t="s">
        <v>174</v>
      </c>
      <c r="I2871" t="s">
        <v>186</v>
      </c>
      <c r="J2871" t="s">
        <v>164</v>
      </c>
      <c r="K2871" t="s">
        <v>176</v>
      </c>
      <c r="L2871" t="s">
        <v>155</v>
      </c>
      <c r="M2871" t="s">
        <v>155</v>
      </c>
      <c r="N2871" t="n">
        <v>-75.422</v>
      </c>
      <c r="O2871" t="n">
        <v>39.9081</v>
      </c>
      <c r="P2871" t="n">
        <v>279</v>
      </c>
      <c r="Q2871" t="n">
        <v>279</v>
      </c>
      <c r="R2871" t="n">
        <v>0</v>
      </c>
      <c r="S2871" t="n">
        <v>72</v>
      </c>
      <c r="T2871" t="n">
        <v>17.6</v>
      </c>
      <c r="U2871" t="n">
        <v>6.5</v>
      </c>
      <c r="V2871" t="n">
        <v>0.4</v>
      </c>
      <c r="W2871" t="n">
        <v>0</v>
      </c>
      <c r="X2871" t="n">
        <v>83</v>
      </c>
      <c r="Y2871"/>
      <c r="Z2871" t="n">
        <v>12</v>
      </c>
      <c r="AA2871" t="n">
        <v>93</v>
      </c>
      <c r="AB2871" t="n">
        <v>65.6</v>
      </c>
      <c r="AC2871"/>
      <c r="AD2871"/>
      <c r="AE2871"/>
      <c r="AF2871" t="n">
        <v>116</v>
      </c>
      <c r="AG2871" t="n">
        <v>59</v>
      </c>
      <c r="AH2871" t="n">
        <v>100</v>
      </c>
      <c r="AI2871" t="n">
        <v>1421</v>
      </c>
      <c r="AJ2871" t="n">
        <v>1421</v>
      </c>
      <c r="AK2871" t="n">
        <v>1421</v>
      </c>
      <c r="AL2871" t="n">
        <v>1421</v>
      </c>
      <c r="AM2871" t="n">
        <v>1421</v>
      </c>
      <c r="AN2871"/>
      <c r="AO2871" t="n">
        <v>67</v>
      </c>
      <c r="AP2871"/>
      <c r="AQ2871"/>
      <c r="AR2871"/>
    </row>
    <row r="2872">
      <c r="A2872" t="n">
        <v>217013</v>
      </c>
      <c r="B2872" t="s">
        <v>4517</v>
      </c>
      <c r="C2872" t="s">
        <v>4518</v>
      </c>
      <c r="D2872" t="s">
        <v>4200</v>
      </c>
      <c r="E2872" t="s">
        <v>997</v>
      </c>
      <c r="F2872" t="s">
        <v>162</v>
      </c>
      <c r="G2872" t="s">
        <v>163</v>
      </c>
      <c r="H2872" t="s">
        <v>150</v>
      </c>
      <c r="I2872" t="s">
        <v>151</v>
      </c>
      <c r="J2872" t="s">
        <v>168</v>
      </c>
      <c r="K2872" t="s">
        <v>153</v>
      </c>
      <c r="L2872" t="s">
        <v>155</v>
      </c>
      <c r="M2872" t="s">
        <v>155</v>
      </c>
      <c r="N2872" t="n">
        <v>-77.6507</v>
      </c>
      <c r="O2872" t="n">
        <v>39.9497</v>
      </c>
      <c r="P2872" t="n">
        <v>2169</v>
      </c>
      <c r="Q2872" t="n">
        <v>1237</v>
      </c>
      <c r="R2872" t="n">
        <v>74.6</v>
      </c>
      <c r="S2872" t="n">
        <v>76.8</v>
      </c>
      <c r="T2872" t="n">
        <v>7.8</v>
      </c>
      <c r="U2872" t="n">
        <v>5.3</v>
      </c>
      <c r="V2872" t="n">
        <v>1.1</v>
      </c>
      <c r="W2872" t="n">
        <v>2.3</v>
      </c>
      <c r="X2872" t="n">
        <v>77</v>
      </c>
      <c r="Y2872"/>
      <c r="Z2872" t="n">
        <v>12</v>
      </c>
      <c r="AA2872" t="n">
        <v>164</v>
      </c>
      <c r="AB2872" t="n">
        <v>51.8</v>
      </c>
      <c r="AC2872" t="n">
        <v>164</v>
      </c>
      <c r="AD2872" t="n">
        <v>51.8</v>
      </c>
      <c r="AE2872" t="n">
        <v>43.3</v>
      </c>
      <c r="AF2872" t="n">
        <v>136</v>
      </c>
      <c r="AG2872" t="n">
        <v>27</v>
      </c>
      <c r="AH2872" t="n">
        <v>52</v>
      </c>
      <c r="AI2872" t="n">
        <v>21567</v>
      </c>
      <c r="AJ2872" t="n">
        <v>14381</v>
      </c>
      <c r="AK2872" t="n">
        <v>10250</v>
      </c>
      <c r="AL2872" t="n">
        <v>17122</v>
      </c>
      <c r="AM2872" t="n">
        <v>22602</v>
      </c>
      <c r="AN2872" t="n">
        <v>28575</v>
      </c>
      <c r="AO2872" t="n">
        <v>2</v>
      </c>
      <c r="AP2872" t="n">
        <v>169</v>
      </c>
      <c r="AQ2872" t="n">
        <v>123</v>
      </c>
      <c r="AR2872"/>
    </row>
    <row r="2873">
      <c r="A2873" t="n">
        <v>217040</v>
      </c>
      <c r="B2873" t="s">
        <v>4519</v>
      </c>
      <c r="C2873" t="s">
        <v>4313</v>
      </c>
      <c r="D2873" t="s">
        <v>4200</v>
      </c>
      <c r="E2873" t="s">
        <v>997</v>
      </c>
      <c r="F2873" t="s">
        <v>162</v>
      </c>
      <c r="G2873" t="s">
        <v>163</v>
      </c>
      <c r="H2873" t="s">
        <v>150</v>
      </c>
      <c r="I2873" t="s">
        <v>151</v>
      </c>
      <c r="J2873" t="s">
        <v>164</v>
      </c>
      <c r="K2873" t="s">
        <v>209</v>
      </c>
      <c r="L2873" t="s">
        <v>155</v>
      </c>
      <c r="M2873" t="s">
        <v>155</v>
      </c>
      <c r="N2873" t="n">
        <v>-75.6562</v>
      </c>
      <c r="O2873" t="n">
        <v>41.3949</v>
      </c>
      <c r="P2873" t="n">
        <v>40</v>
      </c>
      <c r="Q2873" t="n">
        <v>38</v>
      </c>
      <c r="R2873" t="n">
        <v>0</v>
      </c>
      <c r="S2873" t="n">
        <v>100</v>
      </c>
      <c r="T2873" t="n">
        <v>0</v>
      </c>
      <c r="U2873" t="n">
        <v>0</v>
      </c>
      <c r="V2873" t="n">
        <v>0</v>
      </c>
      <c r="W2873" t="n">
        <v>0</v>
      </c>
      <c r="X2873" t="n">
        <v>100</v>
      </c>
      <c r="Y2873"/>
      <c r="Z2873" t="n">
        <v>10</v>
      </c>
      <c r="AA2873" t="n">
        <v>4</v>
      </c>
      <c r="AB2873" t="n">
        <v>75</v>
      </c>
      <c r="AC2873" t="n">
        <v>4</v>
      </c>
      <c r="AD2873"/>
      <c r="AE2873"/>
      <c r="AF2873" t="n">
        <v>9</v>
      </c>
      <c r="AG2873" t="n">
        <v>37</v>
      </c>
      <c r="AH2873" t="n">
        <v>94</v>
      </c>
      <c r="AI2873" t="n">
        <v>8354</v>
      </c>
      <c r="AJ2873" t="n">
        <v>6994</v>
      </c>
      <c r="AK2873" t="n">
        <v>6027</v>
      </c>
      <c r="AL2873"/>
      <c r="AM2873"/>
      <c r="AN2873"/>
      <c r="AO2873" t="n">
        <v>12</v>
      </c>
      <c r="AP2873"/>
      <c r="AQ2873"/>
      <c r="AR2873"/>
    </row>
    <row r="2874">
      <c r="A2874" t="n">
        <v>217059</v>
      </c>
      <c r="B2874" t="s">
        <v>4520</v>
      </c>
      <c r="C2874" t="s">
        <v>2975</v>
      </c>
      <c r="D2874" t="s">
        <v>4200</v>
      </c>
      <c r="E2874" t="s">
        <v>997</v>
      </c>
      <c r="F2874" t="s">
        <v>162</v>
      </c>
      <c r="G2874" t="s">
        <v>163</v>
      </c>
      <c r="H2874" t="s">
        <v>150</v>
      </c>
      <c r="I2874" t="s">
        <v>186</v>
      </c>
      <c r="J2874" t="s">
        <v>168</v>
      </c>
      <c r="K2874" t="s">
        <v>153</v>
      </c>
      <c r="L2874" t="s">
        <v>155</v>
      </c>
      <c r="M2874" t="s">
        <v>155</v>
      </c>
      <c r="N2874" t="n">
        <v>-76.728</v>
      </c>
      <c r="O2874" t="n">
        <v>39.9461</v>
      </c>
      <c r="P2874" t="n">
        <v>4207</v>
      </c>
      <c r="Q2874" t="n">
        <v>3715</v>
      </c>
      <c r="R2874" t="n">
        <v>56</v>
      </c>
      <c r="S2874" t="n">
        <v>71.8</v>
      </c>
      <c r="T2874" t="n">
        <v>6.4</v>
      </c>
      <c r="U2874" t="n">
        <v>8.6</v>
      </c>
      <c r="V2874" t="n">
        <v>2</v>
      </c>
      <c r="W2874" t="n">
        <v>1</v>
      </c>
      <c r="X2874" t="n">
        <v>77</v>
      </c>
      <c r="Y2874" t="n">
        <v>100</v>
      </c>
      <c r="Z2874" t="n">
        <v>13</v>
      </c>
      <c r="AA2874" t="n">
        <v>991</v>
      </c>
      <c r="AB2874" t="n">
        <v>59.7</v>
      </c>
      <c r="AC2874" t="n">
        <v>991</v>
      </c>
      <c r="AD2874" t="n">
        <v>59.5</v>
      </c>
      <c r="AE2874" t="n">
        <v>43.1</v>
      </c>
      <c r="AF2874" t="n">
        <v>745</v>
      </c>
      <c r="AG2874" t="n">
        <v>25</v>
      </c>
      <c r="AH2874" t="n">
        <v>89</v>
      </c>
      <c r="AI2874" t="n">
        <v>21036</v>
      </c>
      <c r="AJ2874" t="n">
        <v>14792</v>
      </c>
      <c r="AK2874" t="n">
        <v>15129</v>
      </c>
      <c r="AL2874" t="n">
        <v>18388</v>
      </c>
      <c r="AM2874" t="n">
        <v>21010</v>
      </c>
      <c r="AN2874" t="n">
        <v>24092</v>
      </c>
      <c r="AO2874" t="n">
        <v>6</v>
      </c>
      <c r="AP2874" t="n">
        <v>766</v>
      </c>
      <c r="AQ2874" t="n">
        <v>81</v>
      </c>
      <c r="AR2874" t="n">
        <v>16</v>
      </c>
    </row>
    <row r="2875">
      <c r="A2875" t="n">
        <v>217077</v>
      </c>
      <c r="B2875" t="s">
        <v>4521</v>
      </c>
      <c r="C2875" t="s">
        <v>2975</v>
      </c>
      <c r="D2875" t="s">
        <v>4200</v>
      </c>
      <c r="E2875" t="s">
        <v>997</v>
      </c>
      <c r="F2875" t="s">
        <v>279</v>
      </c>
      <c r="G2875" t="s">
        <v>189</v>
      </c>
      <c r="H2875" t="s">
        <v>174</v>
      </c>
      <c r="I2875" t="s">
        <v>186</v>
      </c>
      <c r="J2875" t="s">
        <v>164</v>
      </c>
      <c r="K2875" t="s">
        <v>176</v>
      </c>
      <c r="L2875" t="s">
        <v>155</v>
      </c>
      <c r="M2875" t="s">
        <v>155</v>
      </c>
      <c r="N2875" t="n">
        <v>-76.6603</v>
      </c>
      <c r="O2875" t="n">
        <v>39.9924</v>
      </c>
      <c r="P2875" t="n">
        <v>947</v>
      </c>
      <c r="Q2875" t="n">
        <v>947</v>
      </c>
      <c r="R2875" t="n">
        <v>65.6</v>
      </c>
      <c r="S2875" t="n">
        <v>52.8</v>
      </c>
      <c r="T2875" t="n">
        <v>11.4</v>
      </c>
      <c r="U2875" t="n">
        <v>15.5</v>
      </c>
      <c r="V2875" t="n">
        <v>3.2</v>
      </c>
      <c r="W2875" t="n">
        <v>0</v>
      </c>
      <c r="X2875" t="n">
        <v>61</v>
      </c>
      <c r="Y2875"/>
      <c r="Z2875" t="n">
        <v>9</v>
      </c>
      <c r="AA2875" t="n">
        <v>431</v>
      </c>
      <c r="AB2875" t="n">
        <v>40.8</v>
      </c>
      <c r="AC2875"/>
      <c r="AD2875"/>
      <c r="AE2875"/>
      <c r="AF2875" t="n">
        <v>450</v>
      </c>
      <c r="AG2875" t="n">
        <v>65</v>
      </c>
      <c r="AH2875" t="n">
        <v>90</v>
      </c>
      <c r="AI2875" t="n">
        <v>11824</v>
      </c>
      <c r="AJ2875" t="n">
        <v>17802</v>
      </c>
      <c r="AK2875" t="n">
        <v>17056</v>
      </c>
      <c r="AL2875" t="n">
        <v>17768</v>
      </c>
      <c r="AM2875" t="n">
        <v>18116</v>
      </c>
      <c r="AN2875" t="n">
        <v>18220</v>
      </c>
      <c r="AO2875" t="n">
        <v>106</v>
      </c>
      <c r="AP2875"/>
      <c r="AQ2875"/>
      <c r="AR2875"/>
    </row>
    <row r="2876">
      <c r="A2876" t="n">
        <v>217156</v>
      </c>
      <c r="B2876" t="s">
        <v>4522</v>
      </c>
      <c r="C2876" t="s">
        <v>4523</v>
      </c>
      <c r="D2876" t="s">
        <v>4524</v>
      </c>
      <c r="E2876" t="s">
        <v>993</v>
      </c>
      <c r="F2876" t="s">
        <v>162</v>
      </c>
      <c r="G2876" t="s">
        <v>163</v>
      </c>
      <c r="H2876" t="s">
        <v>150</v>
      </c>
      <c r="I2876" t="s">
        <v>151</v>
      </c>
      <c r="J2876" t="s">
        <v>238</v>
      </c>
      <c r="K2876" t="s">
        <v>159</v>
      </c>
      <c r="L2876" t="s">
        <v>155</v>
      </c>
      <c r="M2876" t="s">
        <v>155</v>
      </c>
      <c r="N2876" t="n">
        <v>-71.4039</v>
      </c>
      <c r="O2876" t="n">
        <v>41.8262</v>
      </c>
      <c r="P2876" t="n">
        <v>11766</v>
      </c>
      <c r="Q2876" t="n">
        <v>8026</v>
      </c>
      <c r="R2876" t="n">
        <v>52.2</v>
      </c>
      <c r="S2876" t="n">
        <v>35.6</v>
      </c>
      <c r="T2876" t="n">
        <v>7.8</v>
      </c>
      <c r="U2876" t="n">
        <v>11.1</v>
      </c>
      <c r="V2876" t="n">
        <v>17.9</v>
      </c>
      <c r="W2876" t="n">
        <v>14.9</v>
      </c>
      <c r="X2876" t="n">
        <v>99</v>
      </c>
      <c r="Y2876"/>
      <c r="Z2876" t="n">
        <v>6</v>
      </c>
      <c r="AA2876" t="n">
        <v>1629</v>
      </c>
      <c r="AB2876" t="n">
        <v>95.9</v>
      </c>
      <c r="AC2876" t="n">
        <v>1629</v>
      </c>
      <c r="AD2876" t="n">
        <v>95.9</v>
      </c>
      <c r="AE2876" t="n">
        <v>80.4</v>
      </c>
      <c r="AF2876" t="n">
        <v>1717</v>
      </c>
      <c r="AG2876" t="n">
        <v>13</v>
      </c>
      <c r="AH2876" t="n">
        <v>48</v>
      </c>
      <c r="AI2876" t="n">
        <v>26608</v>
      </c>
      <c r="AJ2876" t="n">
        <v>-2158</v>
      </c>
      <c r="AK2876" t="n">
        <v>2273</v>
      </c>
      <c r="AL2876" t="n">
        <v>7757</v>
      </c>
      <c r="AM2876" t="n">
        <v>19526</v>
      </c>
      <c r="AN2876" t="n">
        <v>45823</v>
      </c>
      <c r="AO2876"/>
      <c r="AP2876" t="n">
        <v>1682</v>
      </c>
      <c r="AQ2876" t="n">
        <v>981</v>
      </c>
      <c r="AR2876" t="n">
        <v>381</v>
      </c>
    </row>
    <row r="2877">
      <c r="A2877" t="n">
        <v>217165</v>
      </c>
      <c r="B2877" t="s">
        <v>4525</v>
      </c>
      <c r="C2877" t="s">
        <v>3647</v>
      </c>
      <c r="D2877" t="s">
        <v>4524</v>
      </c>
      <c r="E2877" t="s">
        <v>993</v>
      </c>
      <c r="F2877" t="s">
        <v>162</v>
      </c>
      <c r="G2877" t="s">
        <v>163</v>
      </c>
      <c r="H2877" t="s">
        <v>150</v>
      </c>
      <c r="I2877" t="s">
        <v>186</v>
      </c>
      <c r="J2877" t="s">
        <v>168</v>
      </c>
      <c r="K2877" t="s">
        <v>153</v>
      </c>
      <c r="L2877" t="s">
        <v>155</v>
      </c>
      <c r="M2877" t="s">
        <v>155</v>
      </c>
      <c r="N2877" t="n">
        <v>-71.5395</v>
      </c>
      <c r="O2877" t="n">
        <v>41.9201</v>
      </c>
      <c r="P2877" t="n">
        <v>3861</v>
      </c>
      <c r="Q2877" t="n">
        <v>3306</v>
      </c>
      <c r="R2877" t="n">
        <v>36.2</v>
      </c>
      <c r="S2877" t="n">
        <v>74.4</v>
      </c>
      <c r="T2877" t="n">
        <v>4.3</v>
      </c>
      <c r="U2877" t="n">
        <v>7.4</v>
      </c>
      <c r="V2877" t="n">
        <v>3.6</v>
      </c>
      <c r="W2877" t="n">
        <v>5.7</v>
      </c>
      <c r="X2877" t="n">
        <v>87</v>
      </c>
      <c r="Y2877"/>
      <c r="Z2877" t="n">
        <v>13</v>
      </c>
      <c r="AA2877" t="n">
        <v>892</v>
      </c>
      <c r="AB2877" t="n">
        <v>80.6</v>
      </c>
      <c r="AC2877" t="n">
        <v>892</v>
      </c>
      <c r="AD2877" t="n">
        <v>80.6</v>
      </c>
      <c r="AE2877" t="n">
        <v>78.1</v>
      </c>
      <c r="AF2877" t="n">
        <v>964</v>
      </c>
      <c r="AG2877" t="n">
        <v>11</v>
      </c>
      <c r="AH2877" t="n">
        <v>94</v>
      </c>
      <c r="AI2877" t="n">
        <v>40612</v>
      </c>
      <c r="AJ2877" t="n">
        <v>33555</v>
      </c>
      <c r="AK2877" t="n">
        <v>36310</v>
      </c>
      <c r="AL2877" t="n">
        <v>38987</v>
      </c>
      <c r="AM2877" t="n">
        <v>41023</v>
      </c>
      <c r="AN2877" t="n">
        <v>42552</v>
      </c>
      <c r="AO2877"/>
      <c r="AP2877" t="n">
        <v>776</v>
      </c>
      <c r="AQ2877" t="n">
        <v>219</v>
      </c>
      <c r="AR2877"/>
    </row>
    <row r="2878">
      <c r="A2878" t="n">
        <v>217235</v>
      </c>
      <c r="B2878" t="s">
        <v>4526</v>
      </c>
      <c r="C2878" t="s">
        <v>4523</v>
      </c>
      <c r="D2878" t="s">
        <v>4524</v>
      </c>
      <c r="E2878" t="s">
        <v>993</v>
      </c>
      <c r="F2878" t="s">
        <v>162</v>
      </c>
      <c r="G2878" t="s">
        <v>163</v>
      </c>
      <c r="H2878" t="s">
        <v>150</v>
      </c>
      <c r="I2878" t="s">
        <v>151</v>
      </c>
      <c r="J2878" t="s">
        <v>168</v>
      </c>
      <c r="K2878" t="s">
        <v>153</v>
      </c>
      <c r="L2878" t="s">
        <v>155</v>
      </c>
      <c r="M2878" t="s">
        <v>155</v>
      </c>
      <c r="N2878" t="n">
        <v>-71.4128</v>
      </c>
      <c r="O2878" t="n">
        <v>41.82</v>
      </c>
      <c r="P2878" t="n">
        <v>4935</v>
      </c>
      <c r="Q2878" t="n">
        <v>4469</v>
      </c>
      <c r="R2878" t="n">
        <v>61.2</v>
      </c>
      <c r="S2878" t="n">
        <v>57.6</v>
      </c>
      <c r="T2878" t="n">
        <v>11</v>
      </c>
      <c r="U2878" t="n">
        <v>15.5</v>
      </c>
      <c r="V2878" t="n">
        <v>3.8</v>
      </c>
      <c r="W2878" t="n">
        <v>4.3</v>
      </c>
      <c r="X2878" t="n">
        <v>76</v>
      </c>
      <c r="Y2878" t="n">
        <v>11</v>
      </c>
      <c r="Z2878" t="n">
        <v>13</v>
      </c>
      <c r="AA2878" t="n">
        <v>1609</v>
      </c>
      <c r="AB2878" t="n">
        <v>54.9</v>
      </c>
      <c r="AC2878" t="n">
        <v>1466</v>
      </c>
      <c r="AD2878" t="n">
        <v>49.2</v>
      </c>
      <c r="AE2878" t="n">
        <v>42.4</v>
      </c>
      <c r="AF2878" t="n">
        <v>970</v>
      </c>
      <c r="AG2878" t="n">
        <v>30</v>
      </c>
      <c r="AH2878" t="n">
        <v>98</v>
      </c>
      <c r="AI2878" t="n">
        <v>33480</v>
      </c>
      <c r="AJ2878" t="n">
        <v>28488</v>
      </c>
      <c r="AK2878" t="n">
        <v>29394</v>
      </c>
      <c r="AL2878" t="n">
        <v>31538</v>
      </c>
      <c r="AM2878" t="n">
        <v>33740</v>
      </c>
      <c r="AN2878" t="n">
        <v>35008</v>
      </c>
      <c r="AO2878" t="n">
        <v>242</v>
      </c>
      <c r="AP2878" t="n">
        <v>826</v>
      </c>
      <c r="AQ2878" t="n">
        <v>150</v>
      </c>
      <c r="AR2878" t="n">
        <v>30</v>
      </c>
    </row>
    <row r="2879">
      <c r="A2879" t="n">
        <v>217305</v>
      </c>
      <c r="B2879" t="s">
        <v>4527</v>
      </c>
      <c r="C2879" t="s">
        <v>4528</v>
      </c>
      <c r="D2879" t="s">
        <v>4524</v>
      </c>
      <c r="E2879" t="s">
        <v>993</v>
      </c>
      <c r="F2879" t="s">
        <v>162</v>
      </c>
      <c r="G2879" t="s">
        <v>163</v>
      </c>
      <c r="H2879" t="s">
        <v>150</v>
      </c>
      <c r="I2879" t="s">
        <v>186</v>
      </c>
      <c r="J2879" t="s">
        <v>168</v>
      </c>
      <c r="K2879" t="s">
        <v>153</v>
      </c>
      <c r="L2879" t="s">
        <v>155</v>
      </c>
      <c r="M2879" t="s">
        <v>155</v>
      </c>
      <c r="N2879" t="n">
        <v>-71.5029</v>
      </c>
      <c r="O2879" t="n">
        <v>41.6618</v>
      </c>
      <c r="P2879" t="n">
        <v>2469</v>
      </c>
      <c r="Q2879" t="n">
        <v>2279</v>
      </c>
      <c r="R2879" t="n">
        <v>40.5</v>
      </c>
      <c r="S2879" t="n">
        <v>57.7</v>
      </c>
      <c r="T2879" t="n">
        <v>9.9</v>
      </c>
      <c r="U2879" t="n">
        <v>13.3</v>
      </c>
      <c r="V2879" t="n">
        <v>2.8</v>
      </c>
      <c r="W2879" t="n">
        <v>0.6</v>
      </c>
      <c r="X2879" t="n">
        <v>24</v>
      </c>
      <c r="Y2879"/>
      <c r="Z2879" t="n">
        <v>12</v>
      </c>
      <c r="AA2879" t="n">
        <v>522</v>
      </c>
      <c r="AB2879" t="n">
        <v>57.5</v>
      </c>
      <c r="AC2879"/>
      <c r="AD2879"/>
      <c r="AE2879"/>
      <c r="AF2879" t="n">
        <v>439</v>
      </c>
      <c r="AG2879" t="n">
        <v>44</v>
      </c>
      <c r="AH2879" t="n">
        <v>78</v>
      </c>
      <c r="AI2879" t="n">
        <v>36714</v>
      </c>
      <c r="AJ2879" t="n">
        <v>32517</v>
      </c>
      <c r="AK2879" t="n">
        <v>32193</v>
      </c>
      <c r="AL2879" t="n">
        <v>34465</v>
      </c>
      <c r="AM2879" t="n">
        <v>39536</v>
      </c>
      <c r="AN2879" t="n">
        <v>44582</v>
      </c>
      <c r="AO2879" t="n">
        <v>533</v>
      </c>
      <c r="AP2879" t="n">
        <v>213</v>
      </c>
      <c r="AQ2879" t="n">
        <v>61</v>
      </c>
      <c r="AR2879" t="n">
        <v>2</v>
      </c>
    </row>
    <row r="2880">
      <c r="A2880" t="n">
        <v>217323</v>
      </c>
      <c r="B2880" t="s">
        <v>4529</v>
      </c>
      <c r="C2880" t="s">
        <v>4530</v>
      </c>
      <c r="D2880" t="s">
        <v>4524</v>
      </c>
      <c r="E2880" t="s">
        <v>993</v>
      </c>
      <c r="F2880" t="s">
        <v>199</v>
      </c>
      <c r="G2880" t="s">
        <v>189</v>
      </c>
      <c r="H2880" t="s">
        <v>200</v>
      </c>
      <c r="I2880" t="s">
        <v>186</v>
      </c>
      <c r="J2880" t="s">
        <v>164</v>
      </c>
      <c r="K2880"/>
      <c r="L2880" t="s">
        <v>155</v>
      </c>
      <c r="M2880" t="s">
        <v>155</v>
      </c>
      <c r="N2880" t="n">
        <v>-71.4059</v>
      </c>
      <c r="O2880" t="n">
        <v>41.8803</v>
      </c>
      <c r="P2880" t="n">
        <v>1327</v>
      </c>
      <c r="Q2880" t="n">
        <v>1327</v>
      </c>
      <c r="R2880" t="n">
        <v>8.6</v>
      </c>
      <c r="S2880" t="n">
        <v>25.2</v>
      </c>
      <c r="T2880" t="n">
        <v>26.9</v>
      </c>
      <c r="U2880" t="n">
        <v>45.7</v>
      </c>
      <c r="V2880" t="n">
        <v>0.5</v>
      </c>
      <c r="W2880" t="n">
        <v>0</v>
      </c>
      <c r="X2880" t="n">
        <v>66</v>
      </c>
      <c r="Y2880"/>
      <c r="Z2880" t="n">
        <v>10</v>
      </c>
      <c r="AA2880"/>
      <c r="AB2880"/>
      <c r="AC2880"/>
      <c r="AD2880"/>
      <c r="AE2880"/>
      <c r="AF2880" t="n">
        <v>873</v>
      </c>
      <c r="AG2880" t="n">
        <v>77</v>
      </c>
      <c r="AH2880" t="n">
        <v>77</v>
      </c>
      <c r="AI2880" t="n">
        <v>14731</v>
      </c>
      <c r="AJ2880" t="n">
        <v>14849</v>
      </c>
      <c r="AK2880" t="n">
        <v>15784</v>
      </c>
      <c r="AL2880" t="n">
        <v>16142</v>
      </c>
      <c r="AM2880" t="n">
        <v>17535</v>
      </c>
      <c r="AN2880" t="n">
        <v>19111</v>
      </c>
      <c r="AO2880"/>
      <c r="AP2880"/>
      <c r="AQ2880"/>
      <c r="AR2880"/>
    </row>
    <row r="2881">
      <c r="A2881" t="n">
        <v>217402</v>
      </c>
      <c r="B2881" t="s">
        <v>4531</v>
      </c>
      <c r="C2881" t="s">
        <v>4523</v>
      </c>
      <c r="D2881" t="s">
        <v>4524</v>
      </c>
      <c r="E2881" t="s">
        <v>993</v>
      </c>
      <c r="F2881" t="s">
        <v>162</v>
      </c>
      <c r="G2881" t="s">
        <v>163</v>
      </c>
      <c r="H2881" t="s">
        <v>150</v>
      </c>
      <c r="I2881" t="s">
        <v>151</v>
      </c>
      <c r="J2881" t="s">
        <v>168</v>
      </c>
      <c r="K2881" t="s">
        <v>153</v>
      </c>
      <c r="L2881" t="s">
        <v>155</v>
      </c>
      <c r="M2881" t="s">
        <v>155</v>
      </c>
      <c r="N2881" t="n">
        <v>-71.4374</v>
      </c>
      <c r="O2881" t="n">
        <v>41.8427</v>
      </c>
      <c r="P2881" t="n">
        <v>5035</v>
      </c>
      <c r="Q2881" t="n">
        <v>4447</v>
      </c>
      <c r="R2881" t="n">
        <v>54.1</v>
      </c>
      <c r="S2881" t="n">
        <v>77.2</v>
      </c>
      <c r="T2881" t="n">
        <v>3.6</v>
      </c>
      <c r="U2881" t="n">
        <v>9.1</v>
      </c>
      <c r="V2881" t="n">
        <v>1.7</v>
      </c>
      <c r="W2881" t="n">
        <v>1.6</v>
      </c>
      <c r="X2881" t="n">
        <v>91</v>
      </c>
      <c r="Y2881" t="n">
        <v>50</v>
      </c>
      <c r="Z2881" t="n">
        <v>11</v>
      </c>
      <c r="AA2881" t="n">
        <v>1062</v>
      </c>
      <c r="AB2881" t="n">
        <v>87.9</v>
      </c>
      <c r="AC2881" t="n">
        <v>1062</v>
      </c>
      <c r="AD2881" t="n">
        <v>87.9</v>
      </c>
      <c r="AE2881" t="n">
        <v>86.3</v>
      </c>
      <c r="AF2881" t="n">
        <v>1154</v>
      </c>
      <c r="AG2881" t="n">
        <v>13</v>
      </c>
      <c r="AH2881" t="n">
        <v>78</v>
      </c>
      <c r="AI2881" t="n">
        <v>46645</v>
      </c>
      <c r="AJ2881" t="n">
        <v>26070</v>
      </c>
      <c r="AK2881" t="n">
        <v>23408</v>
      </c>
      <c r="AL2881" t="n">
        <v>24086</v>
      </c>
      <c r="AM2881" t="n">
        <v>33480</v>
      </c>
      <c r="AN2881" t="n">
        <v>53195</v>
      </c>
      <c r="AO2881" t="n">
        <v>6</v>
      </c>
      <c r="AP2881" t="n">
        <v>957</v>
      </c>
      <c r="AQ2881" t="n">
        <v>254</v>
      </c>
      <c r="AR2881"/>
    </row>
    <row r="2882">
      <c r="A2882" t="n">
        <v>217420</v>
      </c>
      <c r="B2882" t="s">
        <v>4532</v>
      </c>
      <c r="C2882" t="s">
        <v>4523</v>
      </c>
      <c r="D2882" t="s">
        <v>4524</v>
      </c>
      <c r="E2882" t="s">
        <v>993</v>
      </c>
      <c r="F2882" t="s">
        <v>148</v>
      </c>
      <c r="G2882" t="s">
        <v>149</v>
      </c>
      <c r="H2882" t="s">
        <v>150</v>
      </c>
      <c r="I2882" t="s">
        <v>186</v>
      </c>
      <c r="J2882" t="s">
        <v>152</v>
      </c>
      <c r="K2882" t="s">
        <v>153</v>
      </c>
      <c r="L2882" t="s">
        <v>155</v>
      </c>
      <c r="M2882" t="s">
        <v>155</v>
      </c>
      <c r="N2882" t="n">
        <v>-71.4656</v>
      </c>
      <c r="O2882" t="n">
        <v>41.8424</v>
      </c>
      <c r="P2882" t="n">
        <v>10012</v>
      </c>
      <c r="Q2882" t="n">
        <v>8659</v>
      </c>
      <c r="R2882" t="n">
        <v>64.6</v>
      </c>
      <c r="S2882" t="n">
        <v>48.5</v>
      </c>
      <c r="T2882" t="n">
        <v>7.9</v>
      </c>
      <c r="U2882" t="n">
        <v>20.7</v>
      </c>
      <c r="V2882" t="n">
        <v>3</v>
      </c>
      <c r="W2882" t="n">
        <v>0.1</v>
      </c>
      <c r="X2882" t="n">
        <v>74</v>
      </c>
      <c r="Y2882" t="n">
        <v>40</v>
      </c>
      <c r="Z2882" t="n">
        <v>14</v>
      </c>
      <c r="AA2882" t="n">
        <v>1022</v>
      </c>
      <c r="AB2882" t="n">
        <v>46.2</v>
      </c>
      <c r="AC2882" t="n">
        <v>1022</v>
      </c>
      <c r="AD2882" t="n">
        <v>46.2</v>
      </c>
      <c r="AE2882" t="n">
        <v>23.2</v>
      </c>
      <c r="AF2882" t="n">
        <v>655</v>
      </c>
      <c r="AG2882" t="n">
        <v>41</v>
      </c>
      <c r="AH2882" t="n">
        <v>67</v>
      </c>
      <c r="AI2882" t="n">
        <v>11549</v>
      </c>
      <c r="AJ2882" t="n">
        <v>7674</v>
      </c>
      <c r="AK2882" t="n">
        <v>8507</v>
      </c>
      <c r="AL2882" t="n">
        <v>11290</v>
      </c>
      <c r="AM2882" t="n">
        <v>15107</v>
      </c>
      <c r="AN2882" t="n">
        <v>16800</v>
      </c>
      <c r="AO2882"/>
      <c r="AP2882" t="n">
        <v>1048</v>
      </c>
      <c r="AQ2882" t="n">
        <v>326</v>
      </c>
      <c r="AR2882" t="n">
        <v>11</v>
      </c>
    </row>
    <row r="2883">
      <c r="A2883" t="n">
        <v>217475</v>
      </c>
      <c r="B2883" t="s">
        <v>4533</v>
      </c>
      <c r="C2883" t="s">
        <v>4534</v>
      </c>
      <c r="D2883" t="s">
        <v>4524</v>
      </c>
      <c r="E2883" t="s">
        <v>993</v>
      </c>
      <c r="F2883" t="s">
        <v>173</v>
      </c>
      <c r="G2883" t="s">
        <v>149</v>
      </c>
      <c r="H2883" t="s">
        <v>174</v>
      </c>
      <c r="I2883" t="s">
        <v>151</v>
      </c>
      <c r="J2883" t="s">
        <v>238</v>
      </c>
      <c r="K2883" t="s">
        <v>176</v>
      </c>
      <c r="L2883" t="s">
        <v>155</v>
      </c>
      <c r="M2883" t="s">
        <v>155</v>
      </c>
      <c r="N2883" t="n">
        <v>-71.4815</v>
      </c>
      <c r="O2883" t="n">
        <v>41.7128</v>
      </c>
      <c r="P2883" t="n">
        <v>16371</v>
      </c>
      <c r="Q2883" t="n">
        <v>16371</v>
      </c>
      <c r="R2883" t="n">
        <v>61.5</v>
      </c>
      <c r="S2883" t="n">
        <v>47.2</v>
      </c>
      <c r="T2883" t="n">
        <v>11.2</v>
      </c>
      <c r="U2883" t="n">
        <v>27.1</v>
      </c>
      <c r="V2883" t="n">
        <v>2.8</v>
      </c>
      <c r="W2883" t="n">
        <v>0.2</v>
      </c>
      <c r="X2883" t="n">
        <v>60</v>
      </c>
      <c r="Y2883" t="n">
        <v>38</v>
      </c>
      <c r="Z2883" t="n">
        <v>15</v>
      </c>
      <c r="AA2883" t="n">
        <v>2496</v>
      </c>
      <c r="AB2883" t="n">
        <v>25</v>
      </c>
      <c r="AC2883"/>
      <c r="AD2883"/>
      <c r="AE2883"/>
      <c r="AF2883" t="n">
        <v>2329</v>
      </c>
      <c r="AG2883" t="n">
        <v>43</v>
      </c>
      <c r="AH2883" t="n">
        <v>69</v>
      </c>
      <c r="AI2883" t="n">
        <v>5375</v>
      </c>
      <c r="AJ2883" t="n">
        <v>4873</v>
      </c>
      <c r="AK2883" t="n">
        <v>5379</v>
      </c>
      <c r="AL2883" t="n">
        <v>5716</v>
      </c>
      <c r="AM2883" t="n">
        <v>5625</v>
      </c>
      <c r="AN2883" t="n">
        <v>6659</v>
      </c>
      <c r="AO2883" t="n">
        <v>1769</v>
      </c>
      <c r="AP2883"/>
      <c r="AQ2883"/>
      <c r="AR2883"/>
    </row>
    <row r="2884">
      <c r="A2884" t="n">
        <v>217484</v>
      </c>
      <c r="B2884" t="s">
        <v>4535</v>
      </c>
      <c r="C2884" t="s">
        <v>4536</v>
      </c>
      <c r="D2884" t="s">
        <v>4524</v>
      </c>
      <c r="E2884" t="s">
        <v>993</v>
      </c>
      <c r="F2884" t="s">
        <v>148</v>
      </c>
      <c r="G2884" t="s">
        <v>149</v>
      </c>
      <c r="H2884" t="s">
        <v>150</v>
      </c>
      <c r="I2884" t="s">
        <v>186</v>
      </c>
      <c r="J2884" t="s">
        <v>238</v>
      </c>
      <c r="K2884" t="s">
        <v>159</v>
      </c>
      <c r="L2884" t="s">
        <v>155</v>
      </c>
      <c r="M2884" t="s">
        <v>155</v>
      </c>
      <c r="N2884" t="n">
        <v>-71.5274</v>
      </c>
      <c r="O2884" t="n">
        <v>41.4847</v>
      </c>
      <c r="P2884" t="n">
        <v>20653</v>
      </c>
      <c r="Q2884" t="n">
        <v>17493</v>
      </c>
      <c r="R2884" t="n">
        <v>55.6</v>
      </c>
      <c r="S2884" t="n">
        <v>70.5</v>
      </c>
      <c r="T2884" t="n">
        <v>5.4</v>
      </c>
      <c r="U2884" t="n">
        <v>11.4</v>
      </c>
      <c r="V2884" t="n">
        <v>3.5</v>
      </c>
      <c r="W2884" t="n">
        <v>1.6</v>
      </c>
      <c r="X2884" t="n">
        <v>84</v>
      </c>
      <c r="Y2884" t="n">
        <v>44</v>
      </c>
      <c r="Z2884" t="n">
        <v>17</v>
      </c>
      <c r="AA2884" t="n">
        <v>3297</v>
      </c>
      <c r="AB2884" t="n">
        <v>71</v>
      </c>
      <c r="AC2884" t="n">
        <v>3164</v>
      </c>
      <c r="AD2884" t="n">
        <v>70.1</v>
      </c>
      <c r="AE2884" t="n">
        <v>56.5</v>
      </c>
      <c r="AF2884" t="n">
        <v>3404</v>
      </c>
      <c r="AG2884" t="n">
        <v>21</v>
      </c>
      <c r="AH2884" t="n">
        <v>82</v>
      </c>
      <c r="AI2884" t="n">
        <v>20964</v>
      </c>
      <c r="AJ2884" t="n">
        <v>12930</v>
      </c>
      <c r="AK2884" t="n">
        <v>12326</v>
      </c>
      <c r="AL2884" t="n">
        <v>16578</v>
      </c>
      <c r="AM2884" t="n">
        <v>22524</v>
      </c>
      <c r="AN2884" t="n">
        <v>27213</v>
      </c>
      <c r="AO2884"/>
      <c r="AP2884" t="n">
        <v>3110</v>
      </c>
      <c r="AQ2884" t="n">
        <v>630</v>
      </c>
      <c r="AR2884" t="n">
        <v>256</v>
      </c>
    </row>
    <row r="2885">
      <c r="A2885" t="n">
        <v>217493</v>
      </c>
      <c r="B2885" t="s">
        <v>4537</v>
      </c>
      <c r="C2885" t="s">
        <v>4523</v>
      </c>
      <c r="D2885" t="s">
        <v>4524</v>
      </c>
      <c r="E2885" t="s">
        <v>993</v>
      </c>
      <c r="F2885" t="s">
        <v>162</v>
      </c>
      <c r="G2885" t="s">
        <v>163</v>
      </c>
      <c r="H2885" t="s">
        <v>150</v>
      </c>
      <c r="I2885" t="s">
        <v>151</v>
      </c>
      <c r="J2885" t="s">
        <v>168</v>
      </c>
      <c r="K2885" t="s">
        <v>153</v>
      </c>
      <c r="L2885" t="s">
        <v>155</v>
      </c>
      <c r="M2885" t="s">
        <v>155</v>
      </c>
      <c r="N2885" t="n">
        <v>-71.4093</v>
      </c>
      <c r="O2885" t="n">
        <v>41.8271</v>
      </c>
      <c r="P2885" t="n">
        <v>2706</v>
      </c>
      <c r="Q2885" t="n">
        <v>2165</v>
      </c>
      <c r="R2885" t="n">
        <v>67.2</v>
      </c>
      <c r="S2885" t="n">
        <v>22.5</v>
      </c>
      <c r="T2885" t="n">
        <v>4.4</v>
      </c>
      <c r="U2885" t="n">
        <v>8.4</v>
      </c>
      <c r="V2885" t="n">
        <v>22.5</v>
      </c>
      <c r="W2885" t="n">
        <v>34.3</v>
      </c>
      <c r="X2885" t="n">
        <v>93</v>
      </c>
      <c r="Y2885"/>
      <c r="Z2885" t="n">
        <v>8</v>
      </c>
      <c r="AA2885" t="n">
        <v>451</v>
      </c>
      <c r="AB2885" t="n">
        <v>88.5</v>
      </c>
      <c r="AC2885" t="n">
        <v>451</v>
      </c>
      <c r="AD2885" t="n">
        <v>88.5</v>
      </c>
      <c r="AE2885" t="n">
        <v>58.3</v>
      </c>
      <c r="AF2885" t="n">
        <v>481</v>
      </c>
      <c r="AG2885" t="n">
        <v>14</v>
      </c>
      <c r="AH2885" t="n">
        <v>35</v>
      </c>
      <c r="AI2885" t="n">
        <v>42106</v>
      </c>
      <c r="AJ2885" t="n">
        <v>33653</v>
      </c>
      <c r="AK2885" t="n">
        <v>31023</v>
      </c>
      <c r="AL2885" t="n">
        <v>36834</v>
      </c>
      <c r="AM2885" t="n">
        <v>46882</v>
      </c>
      <c r="AN2885" t="n">
        <v>60428</v>
      </c>
      <c r="AO2885"/>
      <c r="AP2885" t="n">
        <v>533</v>
      </c>
      <c r="AQ2885" t="n">
        <v>274</v>
      </c>
      <c r="AR2885"/>
    </row>
    <row r="2886">
      <c r="A2886" t="n">
        <v>217518</v>
      </c>
      <c r="B2886" t="s">
        <v>4538</v>
      </c>
      <c r="C2886" t="s">
        <v>4414</v>
      </c>
      <c r="D2886" t="s">
        <v>4524</v>
      </c>
      <c r="E2886" t="s">
        <v>993</v>
      </c>
      <c r="F2886" t="s">
        <v>162</v>
      </c>
      <c r="G2886" t="s">
        <v>163</v>
      </c>
      <c r="H2886" t="s">
        <v>150</v>
      </c>
      <c r="I2886" t="s">
        <v>186</v>
      </c>
      <c r="J2886" t="s">
        <v>168</v>
      </c>
      <c r="K2886" t="s">
        <v>153</v>
      </c>
      <c r="L2886" t="s">
        <v>155</v>
      </c>
      <c r="M2886" t="s">
        <v>155</v>
      </c>
      <c r="N2886" t="n">
        <v>-71.2604</v>
      </c>
      <c r="O2886" t="n">
        <v>41.6502</v>
      </c>
      <c r="P2886" t="n">
        <v>5007</v>
      </c>
      <c r="Q2886" t="n">
        <v>4655</v>
      </c>
      <c r="R2886" t="n">
        <v>49.5</v>
      </c>
      <c r="S2886" t="n">
        <v>71.1</v>
      </c>
      <c r="T2886" t="n">
        <v>3.8</v>
      </c>
      <c r="U2886" t="n">
        <v>10.3</v>
      </c>
      <c r="V2886" t="n">
        <v>2.5</v>
      </c>
      <c r="W2886" t="n">
        <v>1</v>
      </c>
      <c r="X2886" t="n">
        <v>79</v>
      </c>
      <c r="Y2886" t="n">
        <v>40</v>
      </c>
      <c r="Z2886" t="n">
        <v>12</v>
      </c>
      <c r="AA2886" t="n">
        <v>1135</v>
      </c>
      <c r="AB2886" t="n">
        <v>66.6</v>
      </c>
      <c r="AC2886" t="n">
        <v>1135</v>
      </c>
      <c r="AD2886" t="n">
        <v>66.6</v>
      </c>
      <c r="AE2886" t="n">
        <v>61.9</v>
      </c>
      <c r="AF2886" t="n">
        <v>1057</v>
      </c>
      <c r="AG2886" t="n">
        <v>16</v>
      </c>
      <c r="AH2886" t="n">
        <v>94</v>
      </c>
      <c r="AI2886" t="n">
        <v>37936</v>
      </c>
      <c r="AJ2886" t="n">
        <v>29475</v>
      </c>
      <c r="AK2886" t="n">
        <v>29765</v>
      </c>
      <c r="AL2886" t="n">
        <v>34861</v>
      </c>
      <c r="AM2886" t="n">
        <v>38086</v>
      </c>
      <c r="AN2886" t="n">
        <v>41052</v>
      </c>
      <c r="AO2886" t="n">
        <v>55</v>
      </c>
      <c r="AP2886" t="n">
        <v>902</v>
      </c>
      <c r="AQ2886" t="n">
        <v>140</v>
      </c>
      <c r="AR2886"/>
    </row>
    <row r="2887">
      <c r="A2887" t="n">
        <v>217536</v>
      </c>
      <c r="B2887" t="s">
        <v>4539</v>
      </c>
      <c r="C2887" t="s">
        <v>4540</v>
      </c>
      <c r="D2887" t="s">
        <v>4524</v>
      </c>
      <c r="E2887" t="s">
        <v>993</v>
      </c>
      <c r="F2887" t="s">
        <v>162</v>
      </c>
      <c r="G2887" t="s">
        <v>163</v>
      </c>
      <c r="H2887" t="s">
        <v>150</v>
      </c>
      <c r="I2887" t="s">
        <v>186</v>
      </c>
      <c r="J2887" t="s">
        <v>168</v>
      </c>
      <c r="K2887" t="s">
        <v>153</v>
      </c>
      <c r="L2887" t="s">
        <v>155</v>
      </c>
      <c r="M2887" t="s">
        <v>155</v>
      </c>
      <c r="N2887" t="n">
        <v>-71.3012</v>
      </c>
      <c r="O2887" t="n">
        <v>41.4715</v>
      </c>
      <c r="P2887" t="n">
        <v>3132</v>
      </c>
      <c r="Q2887" t="n">
        <v>2276</v>
      </c>
      <c r="R2887" t="n">
        <v>69.1</v>
      </c>
      <c r="S2887" t="n">
        <v>78.6</v>
      </c>
      <c r="T2887" t="n">
        <v>1.6</v>
      </c>
      <c r="U2887" t="n">
        <v>8.9</v>
      </c>
      <c r="V2887" t="n">
        <v>1.3</v>
      </c>
      <c r="W2887" t="n">
        <v>3</v>
      </c>
      <c r="X2887" t="n">
        <v>85</v>
      </c>
      <c r="Y2887"/>
      <c r="Z2887" t="n">
        <v>12</v>
      </c>
      <c r="AA2887" t="n">
        <v>590</v>
      </c>
      <c r="AB2887" t="n">
        <v>74.9</v>
      </c>
      <c r="AC2887" t="n">
        <v>590</v>
      </c>
      <c r="AD2887" t="n">
        <v>74.9</v>
      </c>
      <c r="AE2887" t="n">
        <v>68.5</v>
      </c>
      <c r="AF2887" t="n">
        <v>592</v>
      </c>
      <c r="AG2887" t="n">
        <v>15</v>
      </c>
      <c r="AH2887" t="n">
        <v>97</v>
      </c>
      <c r="AI2887" t="n">
        <v>37794</v>
      </c>
      <c r="AJ2887" t="n">
        <v>27575</v>
      </c>
      <c r="AK2887" t="n">
        <v>29451</v>
      </c>
      <c r="AL2887" t="n">
        <v>29769</v>
      </c>
      <c r="AM2887" t="n">
        <v>34113</v>
      </c>
      <c r="AN2887" t="n">
        <v>38585</v>
      </c>
      <c r="AO2887"/>
      <c r="AP2887" t="n">
        <v>548</v>
      </c>
      <c r="AQ2887" t="n">
        <v>186</v>
      </c>
      <c r="AR2887" t="n">
        <v>8</v>
      </c>
    </row>
    <row r="2888">
      <c r="A2888" t="n">
        <v>217581</v>
      </c>
      <c r="B2888" t="s">
        <v>4541</v>
      </c>
      <c r="C2888" t="s">
        <v>4523</v>
      </c>
      <c r="D2888" t="s">
        <v>4524</v>
      </c>
      <c r="E2888" t="s">
        <v>993</v>
      </c>
      <c r="F2888" t="s">
        <v>199</v>
      </c>
      <c r="G2888" t="s">
        <v>189</v>
      </c>
      <c r="H2888" t="s">
        <v>200</v>
      </c>
      <c r="I2888" t="s">
        <v>151</v>
      </c>
      <c r="J2888" t="s">
        <v>164</v>
      </c>
      <c r="K2888"/>
      <c r="L2888" t="s">
        <v>155</v>
      </c>
      <c r="M2888" t="s">
        <v>155</v>
      </c>
      <c r="N2888" t="n">
        <v>-71.4224</v>
      </c>
      <c r="O2888" t="n">
        <v>41.8217</v>
      </c>
      <c r="P2888" t="n">
        <v>254</v>
      </c>
      <c r="Q2888" t="n">
        <v>254</v>
      </c>
      <c r="R2888" t="n">
        <v>99.2</v>
      </c>
      <c r="S2888" t="n">
        <v>27.2</v>
      </c>
      <c r="T2888" t="n">
        <v>15.4</v>
      </c>
      <c r="U2888" t="n">
        <v>39</v>
      </c>
      <c r="V2888" t="n">
        <v>0.8</v>
      </c>
      <c r="W2888" t="n">
        <v>0</v>
      </c>
      <c r="X2888" t="n">
        <v>81</v>
      </c>
      <c r="Y2888" t="n">
        <v>69</v>
      </c>
      <c r="Z2888" t="n">
        <v>16</v>
      </c>
      <c r="AA2888"/>
      <c r="AB2888"/>
      <c r="AC2888"/>
      <c r="AD2888"/>
      <c r="AE2888"/>
      <c r="AF2888" t="n">
        <v>81</v>
      </c>
      <c r="AG2888" t="n">
        <v>51</v>
      </c>
      <c r="AH2888" t="n">
        <v>52</v>
      </c>
      <c r="AI2888" t="n">
        <v>18515</v>
      </c>
      <c r="AJ2888" t="n">
        <v>18615</v>
      </c>
      <c r="AK2888" t="n">
        <v>19243</v>
      </c>
      <c r="AL2888" t="n">
        <v>22462</v>
      </c>
      <c r="AM2888" t="n">
        <v>21946</v>
      </c>
      <c r="AN2888" t="n">
        <v>23885</v>
      </c>
      <c r="AO2888"/>
      <c r="AP2888"/>
      <c r="AQ2888"/>
      <c r="AR2888"/>
    </row>
    <row r="2889">
      <c r="A2889" t="n">
        <v>217606</v>
      </c>
      <c r="B2889" t="s">
        <v>4542</v>
      </c>
      <c r="C2889" t="s">
        <v>2400</v>
      </c>
      <c r="D2889" t="s">
        <v>2276</v>
      </c>
      <c r="E2889" t="s">
        <v>993</v>
      </c>
      <c r="F2889" t="s">
        <v>162</v>
      </c>
      <c r="G2889" t="s">
        <v>163</v>
      </c>
      <c r="H2889" t="s">
        <v>150</v>
      </c>
      <c r="I2889" t="s">
        <v>186</v>
      </c>
      <c r="J2889" t="s">
        <v>164</v>
      </c>
      <c r="K2889" t="s">
        <v>209</v>
      </c>
      <c r="L2889" t="s">
        <v>155</v>
      </c>
      <c r="M2889" t="s">
        <v>155</v>
      </c>
      <c r="N2889" t="n">
        <v>-71.0793</v>
      </c>
      <c r="O2889" t="n">
        <v>42.7654</v>
      </c>
      <c r="P2889" t="n">
        <v>267</v>
      </c>
      <c r="Q2889" t="n">
        <v>213</v>
      </c>
      <c r="R2889" t="n">
        <v>48.4</v>
      </c>
      <c r="S2889" t="n">
        <v>66.2</v>
      </c>
      <c r="T2889" t="n">
        <v>11.7</v>
      </c>
      <c r="U2889" t="n">
        <v>10.8</v>
      </c>
      <c r="V2889" t="n">
        <v>0.5</v>
      </c>
      <c r="W2889" t="n">
        <v>3.3</v>
      </c>
      <c r="X2889" t="n">
        <v>19</v>
      </c>
      <c r="Y2889" t="n">
        <v>29</v>
      </c>
      <c r="Z2889" t="n">
        <v>9</v>
      </c>
      <c r="AA2889" t="n">
        <v>59</v>
      </c>
      <c r="AB2889" t="n">
        <v>50.8</v>
      </c>
      <c r="AC2889" t="n">
        <v>56</v>
      </c>
      <c r="AD2889" t="n">
        <v>46.4</v>
      </c>
      <c r="AE2889" t="n">
        <v>42.9</v>
      </c>
      <c r="AF2889" t="n">
        <v>28</v>
      </c>
      <c r="AG2889" t="n">
        <v>63</v>
      </c>
      <c r="AH2889" t="n">
        <v>94</v>
      </c>
      <c r="AI2889" t="n">
        <v>26469</v>
      </c>
      <c r="AJ2889" t="n">
        <v>26358</v>
      </c>
      <c r="AK2889" t="n">
        <v>27698</v>
      </c>
      <c r="AL2889" t="n">
        <v>29152</v>
      </c>
      <c r="AM2889" t="n">
        <v>29636</v>
      </c>
      <c r="AN2889" t="n">
        <v>25559</v>
      </c>
      <c r="AO2889" t="n">
        <v>4</v>
      </c>
      <c r="AP2889" t="n">
        <v>23</v>
      </c>
      <c r="AQ2889" t="n">
        <v>8</v>
      </c>
      <c r="AR2889"/>
    </row>
    <row r="2890">
      <c r="A2890" t="n">
        <v>217615</v>
      </c>
      <c r="B2890" t="s">
        <v>4543</v>
      </c>
      <c r="C2890" t="s">
        <v>4544</v>
      </c>
      <c r="D2890" t="s">
        <v>4545</v>
      </c>
      <c r="E2890" t="s">
        <v>147</v>
      </c>
      <c r="F2890" t="s">
        <v>173</v>
      </c>
      <c r="G2890" t="s">
        <v>149</v>
      </c>
      <c r="H2890" t="s">
        <v>174</v>
      </c>
      <c r="I2890" t="s">
        <v>186</v>
      </c>
      <c r="J2890" t="s">
        <v>168</v>
      </c>
      <c r="K2890" t="s">
        <v>176</v>
      </c>
      <c r="L2890" t="s">
        <v>155</v>
      </c>
      <c r="M2890" t="s">
        <v>155</v>
      </c>
      <c r="N2890" t="n">
        <v>-81.8417</v>
      </c>
      <c r="O2890" t="n">
        <v>33.5338</v>
      </c>
      <c r="P2890" t="n">
        <v>2923</v>
      </c>
      <c r="Q2890" t="n">
        <v>2923</v>
      </c>
      <c r="R2890" t="n">
        <v>65.3</v>
      </c>
      <c r="S2890" t="n">
        <v>50.5</v>
      </c>
      <c r="T2890" t="n">
        <v>36.4</v>
      </c>
      <c r="U2890" t="n">
        <v>9.2</v>
      </c>
      <c r="V2890" t="n">
        <v>1.5</v>
      </c>
      <c r="W2890" t="n">
        <v>0</v>
      </c>
      <c r="X2890" t="n">
        <v>57</v>
      </c>
      <c r="Y2890" t="n">
        <v>44</v>
      </c>
      <c r="Z2890" t="n">
        <v>13</v>
      </c>
      <c r="AA2890" t="n">
        <v>193</v>
      </c>
      <c r="AB2890" t="n">
        <v>18.7</v>
      </c>
      <c r="AC2890"/>
      <c r="AD2890"/>
      <c r="AE2890"/>
      <c r="AF2890" t="n">
        <v>277</v>
      </c>
      <c r="AG2890" t="n">
        <v>45</v>
      </c>
      <c r="AH2890" t="n">
        <v>86</v>
      </c>
      <c r="AI2890" t="n">
        <v>5848</v>
      </c>
      <c r="AJ2890" t="n">
        <v>4653</v>
      </c>
      <c r="AK2890" t="n">
        <v>6044</v>
      </c>
      <c r="AL2890" t="n">
        <v>6104</v>
      </c>
      <c r="AM2890" t="n">
        <v>9906</v>
      </c>
      <c r="AN2890"/>
      <c r="AO2890" t="n">
        <v>252</v>
      </c>
      <c r="AP2890"/>
      <c r="AQ2890"/>
      <c r="AR2890"/>
    </row>
    <row r="2891">
      <c r="A2891" t="n">
        <v>217624</v>
      </c>
      <c r="B2891" t="s">
        <v>4546</v>
      </c>
      <c r="C2891" t="s">
        <v>2031</v>
      </c>
      <c r="D2891" t="s">
        <v>4545</v>
      </c>
      <c r="E2891" t="s">
        <v>147</v>
      </c>
      <c r="F2891" t="s">
        <v>162</v>
      </c>
      <c r="G2891" t="s">
        <v>163</v>
      </c>
      <c r="H2891" t="s">
        <v>150</v>
      </c>
      <c r="I2891" t="s">
        <v>151</v>
      </c>
      <c r="J2891" t="s">
        <v>164</v>
      </c>
      <c r="K2891" t="s">
        <v>179</v>
      </c>
      <c r="L2891" t="s">
        <v>154</v>
      </c>
      <c r="M2891" t="s">
        <v>155</v>
      </c>
      <c r="N2891" t="n">
        <v>-81.02</v>
      </c>
      <c r="O2891" t="n">
        <v>34.0103</v>
      </c>
      <c r="P2891" t="n">
        <v>796</v>
      </c>
      <c r="Q2891" t="n">
        <v>707</v>
      </c>
      <c r="R2891" t="n">
        <v>42.6</v>
      </c>
      <c r="S2891" t="n">
        <v>0.3</v>
      </c>
      <c r="T2891" t="n">
        <v>93.6</v>
      </c>
      <c r="U2891" t="n">
        <v>1.1</v>
      </c>
      <c r="V2891" t="n">
        <v>0.3</v>
      </c>
      <c r="W2891" t="n">
        <v>1.3</v>
      </c>
      <c r="X2891" t="n">
        <v>90</v>
      </c>
      <c r="Y2891" t="n">
        <v>20</v>
      </c>
      <c r="Z2891" t="n">
        <v>16</v>
      </c>
      <c r="AA2891" t="n">
        <v>189</v>
      </c>
      <c r="AB2891" t="n">
        <v>13.2</v>
      </c>
      <c r="AC2891" t="n">
        <v>189</v>
      </c>
      <c r="AD2891" t="n">
        <v>13.2</v>
      </c>
      <c r="AE2891" t="n">
        <v>6.9</v>
      </c>
      <c r="AF2891" t="n">
        <v>169</v>
      </c>
      <c r="AG2891" t="n">
        <v>80</v>
      </c>
      <c r="AH2891" t="n">
        <v>95</v>
      </c>
      <c r="AI2891" t="n">
        <v>11058</v>
      </c>
      <c r="AJ2891" t="n">
        <v>10536</v>
      </c>
      <c r="AK2891" t="n">
        <v>11286</v>
      </c>
      <c r="AL2891" t="n">
        <v>10701</v>
      </c>
      <c r="AM2891" t="n">
        <v>14024</v>
      </c>
      <c r="AN2891" t="n">
        <v>12718</v>
      </c>
      <c r="AO2891"/>
      <c r="AP2891" t="n">
        <v>83</v>
      </c>
      <c r="AQ2891" t="n">
        <v>15</v>
      </c>
      <c r="AR2891"/>
    </row>
    <row r="2892">
      <c r="A2892" t="n">
        <v>217633</v>
      </c>
      <c r="B2892" t="s">
        <v>1672</v>
      </c>
      <c r="C2892" t="s">
        <v>1673</v>
      </c>
      <c r="D2892" t="s">
        <v>4545</v>
      </c>
      <c r="E2892" t="s">
        <v>147</v>
      </c>
      <c r="F2892" t="s">
        <v>162</v>
      </c>
      <c r="G2892" t="s">
        <v>163</v>
      </c>
      <c r="H2892" t="s">
        <v>150</v>
      </c>
      <c r="I2892" t="s">
        <v>151</v>
      </c>
      <c r="J2892" t="s">
        <v>168</v>
      </c>
      <c r="K2892" t="s">
        <v>153</v>
      </c>
      <c r="L2892" t="s">
        <v>155</v>
      </c>
      <c r="M2892" t="s">
        <v>155</v>
      </c>
      <c r="N2892" t="n">
        <v>-82.6404</v>
      </c>
      <c r="O2892" t="n">
        <v>34.5152</v>
      </c>
      <c r="P2892" t="n">
        <v>4602</v>
      </c>
      <c r="Q2892" t="n">
        <v>3511</v>
      </c>
      <c r="R2892" t="n">
        <v>66.8</v>
      </c>
      <c r="S2892" t="n">
        <v>82.5</v>
      </c>
      <c r="T2892" t="n">
        <v>5.3</v>
      </c>
      <c r="U2892" t="n">
        <v>4.9</v>
      </c>
      <c r="V2892" t="n">
        <v>1.8</v>
      </c>
      <c r="W2892" t="n">
        <v>1.9</v>
      </c>
      <c r="X2892" t="n">
        <v>82</v>
      </c>
      <c r="Y2892" t="n">
        <v>0</v>
      </c>
      <c r="Z2892" t="n">
        <v>15</v>
      </c>
      <c r="AA2892" t="n">
        <v>679</v>
      </c>
      <c r="AB2892" t="n">
        <v>71</v>
      </c>
      <c r="AC2892" t="n">
        <v>679</v>
      </c>
      <c r="AD2892" t="n">
        <v>68.2</v>
      </c>
      <c r="AE2892" t="n">
        <v>61.6</v>
      </c>
      <c r="AF2892" t="n">
        <v>796</v>
      </c>
      <c r="AG2892" t="n">
        <v>22</v>
      </c>
      <c r="AH2892" t="n">
        <v>88</v>
      </c>
      <c r="AI2892" t="n">
        <v>22222</v>
      </c>
      <c r="AJ2892" t="n">
        <v>17528</v>
      </c>
      <c r="AK2892" t="n">
        <v>17693</v>
      </c>
      <c r="AL2892" t="n">
        <v>28002</v>
      </c>
      <c r="AM2892" t="n">
        <v>25171</v>
      </c>
      <c r="AN2892" t="n">
        <v>35665</v>
      </c>
      <c r="AO2892"/>
      <c r="AP2892" t="n">
        <v>634</v>
      </c>
      <c r="AQ2892" t="n">
        <v>280</v>
      </c>
      <c r="AR2892" t="n">
        <v>41</v>
      </c>
    </row>
    <row r="2893">
      <c r="A2893" t="n">
        <v>217688</v>
      </c>
      <c r="B2893" t="s">
        <v>4547</v>
      </c>
      <c r="C2893" t="s">
        <v>1492</v>
      </c>
      <c r="D2893" t="s">
        <v>4545</v>
      </c>
      <c r="E2893" t="s">
        <v>147</v>
      </c>
      <c r="F2893" t="s">
        <v>162</v>
      </c>
      <c r="G2893" t="s">
        <v>163</v>
      </c>
      <c r="H2893" t="s">
        <v>150</v>
      </c>
      <c r="I2893" t="s">
        <v>151</v>
      </c>
      <c r="J2893" t="s">
        <v>168</v>
      </c>
      <c r="K2893" t="s">
        <v>153</v>
      </c>
      <c r="L2893" t="s">
        <v>155</v>
      </c>
      <c r="M2893" t="s">
        <v>155</v>
      </c>
      <c r="N2893" t="n">
        <v>-80.0726</v>
      </c>
      <c r="O2893" t="n">
        <v>32.983</v>
      </c>
      <c r="P2893" t="n">
        <v>4155</v>
      </c>
      <c r="Q2893" t="n">
        <v>3403</v>
      </c>
      <c r="R2893" t="n">
        <v>64.6</v>
      </c>
      <c r="S2893" t="n">
        <v>49.2</v>
      </c>
      <c r="T2893" t="n">
        <v>17</v>
      </c>
      <c r="U2893" t="n">
        <v>6.4</v>
      </c>
      <c r="V2893" t="n">
        <v>1.3</v>
      </c>
      <c r="W2893" t="n">
        <v>2</v>
      </c>
      <c r="X2893" t="n">
        <v>62</v>
      </c>
      <c r="Y2893" t="n">
        <v>0</v>
      </c>
      <c r="Z2893" t="n">
        <v>13</v>
      </c>
      <c r="AA2893" t="n">
        <v>634</v>
      </c>
      <c r="AB2893" t="n">
        <v>48.6</v>
      </c>
      <c r="AC2893" t="n">
        <v>634</v>
      </c>
      <c r="AD2893" t="n">
        <v>48.6</v>
      </c>
      <c r="AE2893" t="n">
        <v>41.2</v>
      </c>
      <c r="AF2893" t="n">
        <v>723</v>
      </c>
      <c r="AG2893" t="n">
        <v>35</v>
      </c>
      <c r="AH2893" t="n">
        <v>89</v>
      </c>
      <c r="AI2893" t="n">
        <v>21347</v>
      </c>
      <c r="AJ2893" t="n">
        <v>19840</v>
      </c>
      <c r="AK2893" t="n">
        <v>19236</v>
      </c>
      <c r="AL2893" t="n">
        <v>22405</v>
      </c>
      <c r="AM2893" t="n">
        <v>23957</v>
      </c>
      <c r="AN2893" t="n">
        <v>23804</v>
      </c>
      <c r="AO2893"/>
      <c r="AP2893" t="n">
        <v>483</v>
      </c>
      <c r="AQ2893" t="n">
        <v>187</v>
      </c>
      <c r="AR2893" t="n">
        <v>41</v>
      </c>
    </row>
    <row r="2894">
      <c r="A2894" t="n">
        <v>217712</v>
      </c>
      <c r="B2894" t="s">
        <v>4548</v>
      </c>
      <c r="C2894" t="s">
        <v>4549</v>
      </c>
      <c r="D2894" t="s">
        <v>4545</v>
      </c>
      <c r="E2894" t="s">
        <v>147</v>
      </c>
      <c r="F2894" t="s">
        <v>173</v>
      </c>
      <c r="G2894" t="s">
        <v>149</v>
      </c>
      <c r="H2894" t="s">
        <v>174</v>
      </c>
      <c r="I2894" t="s">
        <v>151</v>
      </c>
      <c r="J2894" t="s">
        <v>168</v>
      </c>
      <c r="K2894" t="s">
        <v>176</v>
      </c>
      <c r="L2894" t="s">
        <v>155</v>
      </c>
      <c r="M2894" t="s">
        <v>155</v>
      </c>
      <c r="N2894" t="n">
        <v>-80.6895</v>
      </c>
      <c r="O2894" t="n">
        <v>32.4202</v>
      </c>
      <c r="P2894" t="n">
        <v>3151</v>
      </c>
      <c r="Q2894" t="n">
        <v>3151</v>
      </c>
      <c r="R2894" t="n">
        <v>70.3</v>
      </c>
      <c r="S2894" t="n">
        <v>45.8</v>
      </c>
      <c r="T2894" t="n">
        <v>29</v>
      </c>
      <c r="U2894" t="n">
        <v>17.5</v>
      </c>
      <c r="V2894" t="n">
        <v>1.2</v>
      </c>
      <c r="W2894" t="n">
        <v>0</v>
      </c>
      <c r="X2894" t="n">
        <v>60</v>
      </c>
      <c r="Y2894" t="n">
        <v>37</v>
      </c>
      <c r="Z2894" t="n">
        <v>12</v>
      </c>
      <c r="AA2894" t="n">
        <v>157</v>
      </c>
      <c r="AB2894" t="n">
        <v>12.1</v>
      </c>
      <c r="AC2894"/>
      <c r="AD2894"/>
      <c r="AE2894"/>
      <c r="AF2894" t="n">
        <v>153</v>
      </c>
      <c r="AG2894" t="n">
        <v>34</v>
      </c>
      <c r="AH2894" t="n">
        <v>98</v>
      </c>
      <c r="AI2894" t="n">
        <v>7723</v>
      </c>
      <c r="AJ2894" t="n">
        <v>5787</v>
      </c>
      <c r="AK2894" t="n">
        <v>6585</v>
      </c>
      <c r="AL2894" t="n">
        <v>11267</v>
      </c>
      <c r="AM2894"/>
      <c r="AN2894"/>
      <c r="AO2894" t="n">
        <v>184</v>
      </c>
      <c r="AP2894"/>
      <c r="AQ2894"/>
      <c r="AR2894"/>
    </row>
    <row r="2895">
      <c r="A2895" t="n">
        <v>217721</v>
      </c>
      <c r="B2895" t="s">
        <v>4550</v>
      </c>
      <c r="C2895" t="s">
        <v>2031</v>
      </c>
      <c r="D2895" t="s">
        <v>4545</v>
      </c>
      <c r="E2895" t="s">
        <v>147</v>
      </c>
      <c r="F2895" t="s">
        <v>162</v>
      </c>
      <c r="G2895" t="s">
        <v>163</v>
      </c>
      <c r="H2895" t="s">
        <v>150</v>
      </c>
      <c r="I2895" t="s">
        <v>151</v>
      </c>
      <c r="J2895" t="s">
        <v>168</v>
      </c>
      <c r="K2895" t="s">
        <v>179</v>
      </c>
      <c r="L2895" t="s">
        <v>154</v>
      </c>
      <c r="M2895" t="s">
        <v>155</v>
      </c>
      <c r="N2895" t="n">
        <v>-81.0204</v>
      </c>
      <c r="O2895" t="n">
        <v>34.0129</v>
      </c>
      <c r="P2895" t="n">
        <v>2176</v>
      </c>
      <c r="Q2895" t="n">
        <v>2090</v>
      </c>
      <c r="R2895" t="n">
        <v>53.9</v>
      </c>
      <c r="S2895" t="n">
        <v>1</v>
      </c>
      <c r="T2895" t="n">
        <v>78.4</v>
      </c>
      <c r="U2895" t="n">
        <v>2.6</v>
      </c>
      <c r="V2895" t="n">
        <v>0.1</v>
      </c>
      <c r="W2895" t="n">
        <v>14.3</v>
      </c>
      <c r="X2895" t="n">
        <v>65</v>
      </c>
      <c r="Y2895"/>
      <c r="Z2895" t="n">
        <v>14</v>
      </c>
      <c r="AA2895" t="n">
        <v>558</v>
      </c>
      <c r="AB2895" t="n">
        <v>21.1</v>
      </c>
      <c r="AC2895" t="n">
        <v>558</v>
      </c>
      <c r="AD2895" t="n">
        <v>21.1</v>
      </c>
      <c r="AE2895" t="n">
        <v>14.7</v>
      </c>
      <c r="AF2895" t="n">
        <v>377</v>
      </c>
      <c r="AG2895" t="n">
        <v>63</v>
      </c>
      <c r="AH2895" t="n">
        <v>91</v>
      </c>
      <c r="AI2895" t="n">
        <v>18146</v>
      </c>
      <c r="AJ2895" t="n">
        <v>16807</v>
      </c>
      <c r="AK2895" t="n">
        <v>17415</v>
      </c>
      <c r="AL2895" t="n">
        <v>19763</v>
      </c>
      <c r="AM2895" t="n">
        <v>19885</v>
      </c>
      <c r="AN2895" t="n">
        <v>24076</v>
      </c>
      <c r="AO2895"/>
      <c r="AP2895" t="n">
        <v>331</v>
      </c>
      <c r="AQ2895" t="n">
        <v>23</v>
      </c>
      <c r="AR2895"/>
    </row>
    <row r="2896">
      <c r="A2896" t="n">
        <v>217749</v>
      </c>
      <c r="B2896" t="s">
        <v>4551</v>
      </c>
      <c r="C2896" t="s">
        <v>1508</v>
      </c>
      <c r="D2896" t="s">
        <v>4545</v>
      </c>
      <c r="E2896" t="s">
        <v>147</v>
      </c>
      <c r="F2896" t="s">
        <v>162</v>
      </c>
      <c r="G2896" t="s">
        <v>163</v>
      </c>
      <c r="H2896" t="s">
        <v>150</v>
      </c>
      <c r="I2896" t="s">
        <v>151</v>
      </c>
      <c r="J2896" t="s">
        <v>168</v>
      </c>
      <c r="K2896" t="s">
        <v>153</v>
      </c>
      <c r="L2896" t="s">
        <v>155</v>
      </c>
      <c r="M2896" t="s">
        <v>155</v>
      </c>
      <c r="N2896" t="n">
        <v>-82.3658</v>
      </c>
      <c r="O2896" t="n">
        <v>34.874</v>
      </c>
      <c r="P2896" t="n">
        <v>3618</v>
      </c>
      <c r="Q2896" t="n">
        <v>3033</v>
      </c>
      <c r="R2896" t="n">
        <v>55.5</v>
      </c>
      <c r="S2896" t="n">
        <v>70.2</v>
      </c>
      <c r="T2896" t="n">
        <v>1.7</v>
      </c>
      <c r="U2896" t="n">
        <v>7.4</v>
      </c>
      <c r="V2896" t="n">
        <v>3.1</v>
      </c>
      <c r="W2896" t="n">
        <v>6</v>
      </c>
      <c r="X2896" t="n">
        <v>81</v>
      </c>
      <c r="Y2896" t="n">
        <v>33</v>
      </c>
      <c r="Z2896" t="n">
        <v>13</v>
      </c>
      <c r="AA2896" t="n">
        <v>589</v>
      </c>
      <c r="AB2896" t="n">
        <v>69.6</v>
      </c>
      <c r="AC2896" t="n">
        <v>548</v>
      </c>
      <c r="AD2896" t="n">
        <v>69.7</v>
      </c>
      <c r="AE2896" t="n">
        <v>59.7</v>
      </c>
      <c r="AF2896" t="n">
        <v>576</v>
      </c>
      <c r="AG2896" t="n">
        <v>29</v>
      </c>
      <c r="AH2896" t="n">
        <v>83</v>
      </c>
      <c r="AI2896" t="n">
        <v>19773</v>
      </c>
      <c r="AJ2896" t="n">
        <v>14037</v>
      </c>
      <c r="AK2896" t="n">
        <v>15494</v>
      </c>
      <c r="AL2896" t="n">
        <v>16625</v>
      </c>
      <c r="AM2896" t="n">
        <v>20194</v>
      </c>
      <c r="AN2896" t="n">
        <v>23916</v>
      </c>
      <c r="AO2896" t="n">
        <v>45</v>
      </c>
      <c r="AP2896" t="n">
        <v>544</v>
      </c>
      <c r="AQ2896" t="n">
        <v>94</v>
      </c>
      <c r="AR2896" t="n">
        <v>3</v>
      </c>
    </row>
    <row r="2897">
      <c r="A2897" t="n">
        <v>217776</v>
      </c>
      <c r="B2897" t="s">
        <v>4552</v>
      </c>
      <c r="C2897" t="s">
        <v>4553</v>
      </c>
      <c r="D2897" t="s">
        <v>4545</v>
      </c>
      <c r="E2897" t="s">
        <v>147</v>
      </c>
      <c r="F2897" t="s">
        <v>162</v>
      </c>
      <c r="G2897" t="s">
        <v>163</v>
      </c>
      <c r="H2897" t="s">
        <v>150</v>
      </c>
      <c r="I2897" t="s">
        <v>186</v>
      </c>
      <c r="J2897" t="s">
        <v>168</v>
      </c>
      <c r="K2897" t="s">
        <v>153</v>
      </c>
      <c r="L2897" t="s">
        <v>155</v>
      </c>
      <c r="M2897" t="s">
        <v>155</v>
      </c>
      <c r="N2897" t="n">
        <v>-82.7616</v>
      </c>
      <c r="O2897" t="n">
        <v>34.7281</v>
      </c>
      <c r="P2897" t="n">
        <v>1335</v>
      </c>
      <c r="Q2897" t="n">
        <v>1006</v>
      </c>
      <c r="R2897" t="n">
        <v>63.8</v>
      </c>
      <c r="S2897" t="n">
        <v>65.1</v>
      </c>
      <c r="T2897" t="n">
        <v>16</v>
      </c>
      <c r="U2897" t="n">
        <v>6.3</v>
      </c>
      <c r="V2897" t="n">
        <v>0.7</v>
      </c>
      <c r="W2897" t="n">
        <v>0.4</v>
      </c>
      <c r="X2897" t="n">
        <v>66</v>
      </c>
      <c r="Y2897" t="n">
        <v>100</v>
      </c>
      <c r="Z2897" t="n">
        <v>12</v>
      </c>
      <c r="AA2897" t="n">
        <v>198</v>
      </c>
      <c r="AB2897" t="n">
        <v>52</v>
      </c>
      <c r="AC2897" t="n">
        <v>190</v>
      </c>
      <c r="AD2897" t="n">
        <v>53.2</v>
      </c>
      <c r="AE2897" t="n">
        <v>43.2</v>
      </c>
      <c r="AF2897" t="n">
        <v>144</v>
      </c>
      <c r="AG2897" t="n">
        <v>29</v>
      </c>
      <c r="AH2897" t="n">
        <v>87</v>
      </c>
      <c r="AI2897" t="n">
        <v>20336</v>
      </c>
      <c r="AJ2897" t="n">
        <v>15936</v>
      </c>
      <c r="AK2897" t="n">
        <v>17234</v>
      </c>
      <c r="AL2897" t="n">
        <v>20474</v>
      </c>
      <c r="AM2897" t="n">
        <v>19436</v>
      </c>
      <c r="AN2897" t="n">
        <v>24758</v>
      </c>
      <c r="AO2897" t="n">
        <v>11</v>
      </c>
      <c r="AP2897" t="n">
        <v>199</v>
      </c>
      <c r="AQ2897" t="n">
        <v>54</v>
      </c>
      <c r="AR2897" t="n">
        <v>21</v>
      </c>
    </row>
    <row r="2898">
      <c r="A2898" t="n">
        <v>217794</v>
      </c>
      <c r="B2898" t="s">
        <v>4554</v>
      </c>
      <c r="C2898" t="s">
        <v>1492</v>
      </c>
      <c r="D2898" t="s">
        <v>4545</v>
      </c>
      <c r="E2898" t="s">
        <v>147</v>
      </c>
      <c r="F2898" t="s">
        <v>199</v>
      </c>
      <c r="G2898" t="s">
        <v>189</v>
      </c>
      <c r="H2898" t="s">
        <v>200</v>
      </c>
      <c r="I2898" t="s">
        <v>151</v>
      </c>
      <c r="J2898" t="s">
        <v>164</v>
      </c>
      <c r="K2898"/>
      <c r="L2898" t="s">
        <v>155</v>
      </c>
      <c r="M2898" t="s">
        <v>155</v>
      </c>
      <c r="N2898" t="n">
        <v>-80.112</v>
      </c>
      <c r="O2898" t="n">
        <v>32.9178</v>
      </c>
      <c r="P2898" t="n">
        <v>180</v>
      </c>
      <c r="Q2898" t="n">
        <v>180</v>
      </c>
      <c r="R2898" t="n">
        <v>98.3</v>
      </c>
      <c r="S2898" t="n">
        <v>20.6</v>
      </c>
      <c r="T2898" t="n">
        <v>62.8</v>
      </c>
      <c r="U2898" t="n">
        <v>9.4</v>
      </c>
      <c r="V2898" t="n">
        <v>1.1</v>
      </c>
      <c r="W2898" t="n">
        <v>0</v>
      </c>
      <c r="X2898" t="n">
        <v>79</v>
      </c>
      <c r="Y2898" t="n">
        <v>44</v>
      </c>
      <c r="Z2898" t="n">
        <v>15</v>
      </c>
      <c r="AA2898"/>
      <c r="AB2898"/>
      <c r="AC2898"/>
      <c r="AD2898"/>
      <c r="AE2898"/>
      <c r="AF2898" t="n">
        <v>80</v>
      </c>
      <c r="AG2898" t="n">
        <v>36</v>
      </c>
      <c r="AH2898" t="n">
        <v>36</v>
      </c>
      <c r="AI2898" t="n">
        <v>14674</v>
      </c>
      <c r="AJ2898" t="n">
        <v>15145</v>
      </c>
      <c r="AK2898" t="n">
        <v>15212</v>
      </c>
      <c r="AL2898" t="n">
        <v>15830</v>
      </c>
      <c r="AM2898" t="n">
        <v>17068</v>
      </c>
      <c r="AN2898"/>
      <c r="AO2898"/>
      <c r="AP2898"/>
      <c r="AQ2898"/>
      <c r="AR2898"/>
    </row>
    <row r="2899">
      <c r="A2899" t="n">
        <v>217819</v>
      </c>
      <c r="B2899" t="s">
        <v>4555</v>
      </c>
      <c r="C2899" t="s">
        <v>1492</v>
      </c>
      <c r="D2899" t="s">
        <v>4545</v>
      </c>
      <c r="E2899" t="s">
        <v>147</v>
      </c>
      <c r="F2899" t="s">
        <v>148</v>
      </c>
      <c r="G2899" t="s">
        <v>149</v>
      </c>
      <c r="H2899" t="s">
        <v>150</v>
      </c>
      <c r="I2899" t="s">
        <v>151</v>
      </c>
      <c r="J2899" t="s">
        <v>238</v>
      </c>
      <c r="K2899" t="s">
        <v>153</v>
      </c>
      <c r="L2899" t="s">
        <v>155</v>
      </c>
      <c r="M2899" t="s">
        <v>155</v>
      </c>
      <c r="N2899" t="n">
        <v>-79.9398</v>
      </c>
      <c r="O2899" t="n">
        <v>32.7842</v>
      </c>
      <c r="P2899" t="n">
        <v>12560</v>
      </c>
      <c r="Q2899" t="n">
        <v>10794</v>
      </c>
      <c r="R2899" t="n">
        <v>66.3</v>
      </c>
      <c r="S2899" t="n">
        <v>78</v>
      </c>
      <c r="T2899" t="n">
        <v>6.1</v>
      </c>
      <c r="U2899" t="n">
        <v>7</v>
      </c>
      <c r="V2899" t="n">
        <v>2</v>
      </c>
      <c r="W2899" t="n">
        <v>1.1</v>
      </c>
      <c r="X2899" t="n">
        <v>82</v>
      </c>
      <c r="Y2899" t="n">
        <v>50</v>
      </c>
      <c r="Z2899" t="n">
        <v>16</v>
      </c>
      <c r="AA2899" t="n">
        <v>1836</v>
      </c>
      <c r="AB2899" t="n">
        <v>65</v>
      </c>
      <c r="AC2899" t="n">
        <v>1836</v>
      </c>
      <c r="AD2899" t="n">
        <v>65</v>
      </c>
      <c r="AE2899" t="n">
        <v>56</v>
      </c>
      <c r="AF2899" t="n">
        <v>2204</v>
      </c>
      <c r="AG2899" t="n">
        <v>19</v>
      </c>
      <c r="AH2899" t="n">
        <v>64</v>
      </c>
      <c r="AI2899" t="n">
        <v>20806</v>
      </c>
      <c r="AJ2899" t="n">
        <v>13017</v>
      </c>
      <c r="AK2899" t="n">
        <v>13418</v>
      </c>
      <c r="AL2899" t="n">
        <v>18049</v>
      </c>
      <c r="AM2899" t="n">
        <v>23178</v>
      </c>
      <c r="AN2899" t="n">
        <v>24730</v>
      </c>
      <c r="AO2899"/>
      <c r="AP2899" t="n">
        <v>1901</v>
      </c>
      <c r="AQ2899" t="n">
        <v>234</v>
      </c>
      <c r="AR2899"/>
    </row>
    <row r="2900">
      <c r="A2900" t="n">
        <v>217828</v>
      </c>
      <c r="B2900" t="s">
        <v>4556</v>
      </c>
      <c r="C2900" t="s">
        <v>4557</v>
      </c>
      <c r="D2900" t="s">
        <v>4545</v>
      </c>
      <c r="E2900" t="s">
        <v>147</v>
      </c>
      <c r="F2900" t="s">
        <v>199</v>
      </c>
      <c r="G2900" t="s">
        <v>189</v>
      </c>
      <c r="H2900" t="s">
        <v>200</v>
      </c>
      <c r="I2900" t="s">
        <v>175</v>
      </c>
      <c r="J2900" t="s">
        <v>164</v>
      </c>
      <c r="K2900"/>
      <c r="L2900" t="s">
        <v>155</v>
      </c>
      <c r="M2900" t="s">
        <v>155</v>
      </c>
      <c r="N2900" t="n">
        <v>-82.1389</v>
      </c>
      <c r="O2900" t="n">
        <v>34.2126</v>
      </c>
      <c r="P2900" t="n">
        <v>60</v>
      </c>
      <c r="Q2900" t="n">
        <v>60</v>
      </c>
      <c r="R2900" t="n">
        <v>96.7</v>
      </c>
      <c r="S2900" t="n">
        <v>33.3</v>
      </c>
      <c r="T2900" t="n">
        <v>63.3</v>
      </c>
      <c r="U2900" t="n">
        <v>1.7</v>
      </c>
      <c r="V2900" t="n">
        <v>0</v>
      </c>
      <c r="W2900" t="n">
        <v>0</v>
      </c>
      <c r="X2900" t="n">
        <v>65</v>
      </c>
      <c r="Y2900" t="n">
        <v>75</v>
      </c>
      <c r="Z2900" t="n">
        <v>17</v>
      </c>
      <c r="AA2900"/>
      <c r="AB2900"/>
      <c r="AC2900"/>
      <c r="AD2900"/>
      <c r="AE2900"/>
      <c r="AF2900" t="n">
        <v>45</v>
      </c>
      <c r="AG2900" t="n">
        <v>70</v>
      </c>
      <c r="AH2900" t="n">
        <v>70</v>
      </c>
      <c r="AI2900" t="n">
        <v>12857</v>
      </c>
      <c r="AJ2900" t="n">
        <v>14031</v>
      </c>
      <c r="AK2900" t="n">
        <v>14473</v>
      </c>
      <c r="AL2900"/>
      <c r="AM2900"/>
      <c r="AN2900"/>
      <c r="AO2900"/>
      <c r="AP2900"/>
      <c r="AQ2900"/>
      <c r="AR2900"/>
    </row>
    <row r="2901">
      <c r="A2901" t="n">
        <v>217837</v>
      </c>
      <c r="B2901" t="s">
        <v>4558</v>
      </c>
      <c r="C2901" t="s">
        <v>4559</v>
      </c>
      <c r="D2901" t="s">
        <v>4545</v>
      </c>
      <c r="E2901" t="s">
        <v>147</v>
      </c>
      <c r="F2901" t="s">
        <v>173</v>
      </c>
      <c r="G2901" t="s">
        <v>149</v>
      </c>
      <c r="H2901" t="s">
        <v>174</v>
      </c>
      <c r="I2901" t="s">
        <v>205</v>
      </c>
      <c r="J2901" t="s">
        <v>168</v>
      </c>
      <c r="K2901" t="s">
        <v>176</v>
      </c>
      <c r="L2901" t="s">
        <v>155</v>
      </c>
      <c r="M2901" t="s">
        <v>155</v>
      </c>
      <c r="N2901" t="n">
        <v>-79.9392</v>
      </c>
      <c r="O2901" t="n">
        <v>34.6982</v>
      </c>
      <c r="P2901" t="n">
        <v>2253</v>
      </c>
      <c r="Q2901" t="n">
        <v>2253</v>
      </c>
      <c r="R2901" t="n">
        <v>67.7</v>
      </c>
      <c r="S2901" t="n">
        <v>38.7</v>
      </c>
      <c r="T2901" t="n">
        <v>50.7</v>
      </c>
      <c r="U2901" t="n">
        <v>4</v>
      </c>
      <c r="V2901" t="n">
        <v>0.8</v>
      </c>
      <c r="W2901" t="n">
        <v>0</v>
      </c>
      <c r="X2901" t="n">
        <v>59</v>
      </c>
      <c r="Y2901" t="n">
        <v>27</v>
      </c>
      <c r="Z2901" t="n">
        <v>12</v>
      </c>
      <c r="AA2901" t="n">
        <v>83</v>
      </c>
      <c r="AB2901" t="n">
        <v>34.9</v>
      </c>
      <c r="AC2901"/>
      <c r="AD2901"/>
      <c r="AE2901"/>
      <c r="AF2901" t="n">
        <v>79</v>
      </c>
      <c r="AG2901" t="n">
        <v>33</v>
      </c>
      <c r="AH2901" t="n">
        <v>68</v>
      </c>
      <c r="AI2901" t="n">
        <v>7833</v>
      </c>
      <c r="AJ2901" t="n">
        <v>8064</v>
      </c>
      <c r="AK2901" t="n">
        <v>7063</v>
      </c>
      <c r="AL2901" t="n">
        <v>6929</v>
      </c>
      <c r="AM2901" t="n">
        <v>7530</v>
      </c>
      <c r="AN2901" t="n">
        <v>9402</v>
      </c>
      <c r="AO2901" t="n">
        <v>117</v>
      </c>
      <c r="AP2901"/>
      <c r="AQ2901"/>
      <c r="AR2901"/>
    </row>
    <row r="2902">
      <c r="A2902" t="n">
        <v>217864</v>
      </c>
      <c r="B2902" t="s">
        <v>4560</v>
      </c>
      <c r="C2902" t="s">
        <v>1492</v>
      </c>
      <c r="D2902" t="s">
        <v>4545</v>
      </c>
      <c r="E2902" t="s">
        <v>147</v>
      </c>
      <c r="F2902" t="s">
        <v>148</v>
      </c>
      <c r="G2902" t="s">
        <v>149</v>
      </c>
      <c r="H2902" t="s">
        <v>150</v>
      </c>
      <c r="I2902" t="s">
        <v>151</v>
      </c>
      <c r="J2902" t="s">
        <v>168</v>
      </c>
      <c r="K2902" t="s">
        <v>153</v>
      </c>
      <c r="L2902" t="s">
        <v>155</v>
      </c>
      <c r="M2902" t="s">
        <v>155</v>
      </c>
      <c r="N2902" t="n">
        <v>-79.9588</v>
      </c>
      <c r="O2902" t="n">
        <v>32.7972</v>
      </c>
      <c r="P2902" t="n">
        <v>4446</v>
      </c>
      <c r="Q2902" t="n">
        <v>2932</v>
      </c>
      <c r="R2902" t="n">
        <v>15.9</v>
      </c>
      <c r="S2902" t="n">
        <v>75</v>
      </c>
      <c r="T2902" t="n">
        <v>7.3</v>
      </c>
      <c r="U2902" t="n">
        <v>7.8</v>
      </c>
      <c r="V2902" t="n">
        <v>1.9</v>
      </c>
      <c r="W2902" t="n">
        <v>1</v>
      </c>
      <c r="X2902" t="n">
        <v>88</v>
      </c>
      <c r="Y2902" t="n">
        <v>0</v>
      </c>
      <c r="Z2902" t="n">
        <v>11</v>
      </c>
      <c r="AA2902" t="n">
        <v>677</v>
      </c>
      <c r="AB2902" t="n">
        <v>72.8</v>
      </c>
      <c r="AC2902" t="n">
        <v>677</v>
      </c>
      <c r="AD2902" t="n">
        <v>72.8</v>
      </c>
      <c r="AE2902" t="n">
        <v>63.5</v>
      </c>
      <c r="AF2902" t="n">
        <v>676</v>
      </c>
      <c r="AG2902" t="n">
        <v>19</v>
      </c>
      <c r="AH2902" t="n">
        <v>71</v>
      </c>
      <c r="AI2902" t="n">
        <v>21041</v>
      </c>
      <c r="AJ2902" t="n">
        <v>12055</v>
      </c>
      <c r="AK2902" t="n">
        <v>15292</v>
      </c>
      <c r="AL2902" t="n">
        <v>18467</v>
      </c>
      <c r="AM2902" t="n">
        <v>23921</v>
      </c>
      <c r="AN2902" t="n">
        <v>24725</v>
      </c>
      <c r="AO2902"/>
      <c r="AP2902" t="n">
        <v>683</v>
      </c>
      <c r="AQ2902" t="n">
        <v>354</v>
      </c>
      <c r="AR2902"/>
    </row>
    <row r="2903">
      <c r="A2903" t="n">
        <v>217873</v>
      </c>
      <c r="B2903" t="s">
        <v>4561</v>
      </c>
      <c r="C2903" t="s">
        <v>3318</v>
      </c>
      <c r="D2903" t="s">
        <v>4545</v>
      </c>
      <c r="E2903" t="s">
        <v>147</v>
      </c>
      <c r="F2903" t="s">
        <v>162</v>
      </c>
      <c r="G2903" t="s">
        <v>163</v>
      </c>
      <c r="H2903" t="s">
        <v>150</v>
      </c>
      <c r="I2903" t="s">
        <v>175</v>
      </c>
      <c r="J2903" t="s">
        <v>168</v>
      </c>
      <c r="K2903" t="s">
        <v>179</v>
      </c>
      <c r="L2903" t="s">
        <v>154</v>
      </c>
      <c r="M2903" t="s">
        <v>155</v>
      </c>
      <c r="N2903" t="n">
        <v>-80.8543</v>
      </c>
      <c r="O2903" t="n">
        <v>33.4984</v>
      </c>
      <c r="P2903" t="n">
        <v>2097</v>
      </c>
      <c r="Q2903" t="n">
        <v>1965</v>
      </c>
      <c r="R2903" t="n">
        <v>68.8</v>
      </c>
      <c r="S2903" t="n">
        <v>3.6</v>
      </c>
      <c r="T2903" t="n">
        <v>92</v>
      </c>
      <c r="U2903" t="n">
        <v>1.1</v>
      </c>
      <c r="V2903" t="n">
        <v>0.5</v>
      </c>
      <c r="W2903" t="n">
        <v>1.8</v>
      </c>
      <c r="X2903" t="n">
        <v>79</v>
      </c>
      <c r="Y2903"/>
      <c r="Z2903" t="n">
        <v>13</v>
      </c>
      <c r="AA2903" t="n">
        <v>519</v>
      </c>
      <c r="AB2903" t="n">
        <v>49.1</v>
      </c>
      <c r="AC2903" t="n">
        <v>519</v>
      </c>
      <c r="AD2903" t="n">
        <v>49.1</v>
      </c>
      <c r="AE2903" t="n">
        <v>35.8</v>
      </c>
      <c r="AF2903" t="n">
        <v>384</v>
      </c>
      <c r="AG2903" t="n">
        <v>73</v>
      </c>
      <c r="AH2903" t="n">
        <v>97</v>
      </c>
      <c r="AI2903" t="n">
        <v>21232</v>
      </c>
      <c r="AJ2903" t="n">
        <v>19663</v>
      </c>
      <c r="AK2903" t="n">
        <v>21021</v>
      </c>
      <c r="AL2903" t="n">
        <v>25768</v>
      </c>
      <c r="AM2903" t="n">
        <v>25952</v>
      </c>
      <c r="AN2903" t="n">
        <v>26086</v>
      </c>
      <c r="AO2903"/>
      <c r="AP2903" t="n">
        <v>334</v>
      </c>
      <c r="AQ2903" t="n">
        <v>30</v>
      </c>
      <c r="AR2903"/>
    </row>
    <row r="2904">
      <c r="A2904" t="n">
        <v>217882</v>
      </c>
      <c r="B2904" t="s">
        <v>4562</v>
      </c>
      <c r="C2904" t="s">
        <v>4563</v>
      </c>
      <c r="D2904" t="s">
        <v>4545</v>
      </c>
      <c r="E2904" t="s">
        <v>147</v>
      </c>
      <c r="F2904" t="s">
        <v>148</v>
      </c>
      <c r="G2904" t="s">
        <v>149</v>
      </c>
      <c r="H2904" t="s">
        <v>150</v>
      </c>
      <c r="I2904" t="s">
        <v>186</v>
      </c>
      <c r="J2904" t="s">
        <v>158</v>
      </c>
      <c r="K2904" t="s">
        <v>159</v>
      </c>
      <c r="L2904" t="s">
        <v>155</v>
      </c>
      <c r="M2904" t="s">
        <v>155</v>
      </c>
      <c r="N2904" t="n">
        <v>-82.8351</v>
      </c>
      <c r="O2904" t="n">
        <v>34.6794</v>
      </c>
      <c r="P2904" t="n">
        <v>31228</v>
      </c>
      <c r="Q2904" t="n">
        <v>24215</v>
      </c>
      <c r="R2904" t="n">
        <v>51.4</v>
      </c>
      <c r="S2904" t="n">
        <v>76.1</v>
      </c>
      <c r="T2904" t="n">
        <v>5.6</v>
      </c>
      <c r="U2904" t="n">
        <v>7.7</v>
      </c>
      <c r="V2904" t="n">
        <v>3</v>
      </c>
      <c r="W2904" t="n">
        <v>1.8</v>
      </c>
      <c r="X2904" t="n">
        <v>93</v>
      </c>
      <c r="Y2904" t="n">
        <v>69</v>
      </c>
      <c r="Z2904" t="n">
        <v>16</v>
      </c>
      <c r="AA2904" t="n">
        <v>3644</v>
      </c>
      <c r="AB2904" t="n">
        <v>87.9</v>
      </c>
      <c r="AC2904" t="n">
        <v>3644</v>
      </c>
      <c r="AD2904" t="n">
        <v>87.9</v>
      </c>
      <c r="AE2904" t="n">
        <v>68.1</v>
      </c>
      <c r="AF2904" t="n">
        <v>4589</v>
      </c>
      <c r="AG2904" t="n">
        <v>15</v>
      </c>
      <c r="AH2904" t="n">
        <v>75</v>
      </c>
      <c r="AI2904" t="n">
        <v>24408</v>
      </c>
      <c r="AJ2904" t="n">
        <v>14212</v>
      </c>
      <c r="AK2904" t="n">
        <v>14857</v>
      </c>
      <c r="AL2904" t="n">
        <v>19988</v>
      </c>
      <c r="AM2904" t="n">
        <v>24020</v>
      </c>
      <c r="AN2904" t="n">
        <v>27348</v>
      </c>
      <c r="AO2904"/>
      <c r="AP2904" t="n">
        <v>5189</v>
      </c>
      <c r="AQ2904" t="n">
        <v>1794</v>
      </c>
      <c r="AR2904" t="n">
        <v>285</v>
      </c>
    </row>
    <row r="2905">
      <c r="A2905" t="n">
        <v>217891</v>
      </c>
      <c r="B2905" t="s">
        <v>4564</v>
      </c>
      <c r="C2905" t="s">
        <v>4565</v>
      </c>
      <c r="D2905" t="s">
        <v>4545</v>
      </c>
      <c r="E2905" t="s">
        <v>147</v>
      </c>
      <c r="F2905" t="s">
        <v>162</v>
      </c>
      <c r="G2905" t="s">
        <v>163</v>
      </c>
      <c r="H2905" t="s">
        <v>150</v>
      </c>
      <c r="I2905" t="s">
        <v>151</v>
      </c>
      <c r="J2905" t="s">
        <v>164</v>
      </c>
      <c r="K2905" t="s">
        <v>179</v>
      </c>
      <c r="L2905" t="s">
        <v>154</v>
      </c>
      <c r="M2905" t="s">
        <v>155</v>
      </c>
      <c r="N2905" t="n">
        <v>-81.0435</v>
      </c>
      <c r="O2905" t="n">
        <v>34.9137</v>
      </c>
      <c r="P2905" t="n">
        <v>215</v>
      </c>
      <c r="Q2905" t="n">
        <v>215</v>
      </c>
      <c r="R2905" t="n">
        <v>57.2</v>
      </c>
      <c r="S2905" t="n">
        <v>2.3</v>
      </c>
      <c r="T2905" t="n">
        <v>89.3</v>
      </c>
      <c r="U2905" t="n">
        <v>0</v>
      </c>
      <c r="V2905" t="n">
        <v>0.5</v>
      </c>
      <c r="W2905" t="n">
        <v>0</v>
      </c>
      <c r="X2905" t="n">
        <v>36</v>
      </c>
      <c r="Y2905"/>
      <c r="Z2905" t="n">
        <v>10</v>
      </c>
      <c r="AA2905" t="n">
        <v>45</v>
      </c>
      <c r="AB2905" t="n">
        <v>11.1</v>
      </c>
      <c r="AC2905" t="n">
        <v>6</v>
      </c>
      <c r="AD2905"/>
      <c r="AE2905"/>
      <c r="AF2905" t="n">
        <v>55</v>
      </c>
      <c r="AG2905" t="n">
        <v>76</v>
      </c>
      <c r="AH2905" t="n">
        <v>93</v>
      </c>
      <c r="AI2905" t="n">
        <v>13418</v>
      </c>
      <c r="AJ2905" t="n">
        <v>14378</v>
      </c>
      <c r="AK2905" t="n">
        <v>16089</v>
      </c>
      <c r="AL2905" t="n">
        <v>12849</v>
      </c>
      <c r="AM2905" t="n">
        <v>13919</v>
      </c>
      <c r="AN2905" t="n">
        <v>15514</v>
      </c>
      <c r="AO2905" t="n">
        <v>4</v>
      </c>
      <c r="AP2905" t="n">
        <v>12</v>
      </c>
      <c r="AQ2905"/>
      <c r="AR2905"/>
    </row>
    <row r="2906">
      <c r="A2906" t="n">
        <v>217907</v>
      </c>
      <c r="B2906" t="s">
        <v>4566</v>
      </c>
      <c r="C2906" t="s">
        <v>4567</v>
      </c>
      <c r="D2906" t="s">
        <v>4545</v>
      </c>
      <c r="E2906" t="s">
        <v>147</v>
      </c>
      <c r="F2906" t="s">
        <v>162</v>
      </c>
      <c r="G2906" t="s">
        <v>163</v>
      </c>
      <c r="H2906" t="s">
        <v>150</v>
      </c>
      <c r="I2906" t="s">
        <v>175</v>
      </c>
      <c r="J2906" t="s">
        <v>168</v>
      </c>
      <c r="K2906" t="s">
        <v>153</v>
      </c>
      <c r="L2906" t="s">
        <v>155</v>
      </c>
      <c r="M2906" t="s">
        <v>155</v>
      </c>
      <c r="N2906" t="n">
        <v>-80.0704</v>
      </c>
      <c r="O2906" t="n">
        <v>34.377</v>
      </c>
      <c r="P2906" t="n">
        <v>1506</v>
      </c>
      <c r="Q2906" t="n">
        <v>1374</v>
      </c>
      <c r="R2906" t="n">
        <v>58.6</v>
      </c>
      <c r="S2906" t="n">
        <v>48.7</v>
      </c>
      <c r="T2906" t="n">
        <v>23.2</v>
      </c>
      <c r="U2906" t="n">
        <v>0.9</v>
      </c>
      <c r="V2906" t="n">
        <v>3.5</v>
      </c>
      <c r="W2906" t="n">
        <v>4.5</v>
      </c>
      <c r="X2906" t="n">
        <v>63</v>
      </c>
      <c r="Y2906"/>
      <c r="Z2906" t="n">
        <v>12</v>
      </c>
      <c r="AA2906" t="n">
        <v>208</v>
      </c>
      <c r="AB2906" t="n">
        <v>34.6</v>
      </c>
      <c r="AC2906" t="n">
        <v>208</v>
      </c>
      <c r="AD2906" t="n">
        <v>34.6</v>
      </c>
      <c r="AE2906" t="n">
        <v>30.8</v>
      </c>
      <c r="AF2906" t="n">
        <v>187</v>
      </c>
      <c r="AG2906" t="n">
        <v>29</v>
      </c>
      <c r="AH2906" t="n">
        <v>72</v>
      </c>
      <c r="AI2906" t="n">
        <v>18910</v>
      </c>
      <c r="AJ2906" t="n">
        <v>16478</v>
      </c>
      <c r="AK2906" t="n">
        <v>16411</v>
      </c>
      <c r="AL2906" t="n">
        <v>16242</v>
      </c>
      <c r="AM2906" t="n">
        <v>19634</v>
      </c>
      <c r="AN2906" t="n">
        <v>19982</v>
      </c>
      <c r="AO2906"/>
      <c r="AP2906" t="n">
        <v>191</v>
      </c>
      <c r="AQ2906" t="n">
        <v>47</v>
      </c>
      <c r="AR2906"/>
    </row>
    <row r="2907">
      <c r="A2907" t="n">
        <v>217925</v>
      </c>
      <c r="B2907" t="s">
        <v>4568</v>
      </c>
      <c r="C2907" t="s">
        <v>2031</v>
      </c>
      <c r="D2907" t="s">
        <v>4545</v>
      </c>
      <c r="E2907" t="s">
        <v>147</v>
      </c>
      <c r="F2907" t="s">
        <v>162</v>
      </c>
      <c r="G2907" t="s">
        <v>163</v>
      </c>
      <c r="H2907" t="s">
        <v>150</v>
      </c>
      <c r="I2907" t="s">
        <v>151</v>
      </c>
      <c r="J2907" t="s">
        <v>168</v>
      </c>
      <c r="K2907" t="s">
        <v>153</v>
      </c>
      <c r="L2907" t="s">
        <v>155</v>
      </c>
      <c r="M2907" t="s">
        <v>155</v>
      </c>
      <c r="N2907" t="n">
        <v>-81.0744</v>
      </c>
      <c r="O2907" t="n">
        <v>34.0755</v>
      </c>
      <c r="P2907" t="n">
        <v>3514</v>
      </c>
      <c r="Q2907" t="n">
        <v>1219</v>
      </c>
      <c r="R2907" t="n">
        <v>51.4</v>
      </c>
      <c r="S2907" t="n">
        <v>61.1</v>
      </c>
      <c r="T2907" t="n">
        <v>15.8</v>
      </c>
      <c r="U2907" t="n">
        <v>1.6</v>
      </c>
      <c r="V2907" t="n">
        <v>1.7</v>
      </c>
      <c r="W2907" t="n">
        <v>5</v>
      </c>
      <c r="X2907" t="n">
        <v>66</v>
      </c>
      <c r="Y2907" t="n">
        <v>10</v>
      </c>
      <c r="Z2907" t="n">
        <v>13</v>
      </c>
      <c r="AA2907" t="n">
        <v>87</v>
      </c>
      <c r="AB2907" t="n">
        <v>65.5</v>
      </c>
      <c r="AC2907" t="n">
        <v>84</v>
      </c>
      <c r="AD2907" t="n">
        <v>66.7</v>
      </c>
      <c r="AE2907" t="n">
        <v>63.1</v>
      </c>
      <c r="AF2907" t="n">
        <v>162</v>
      </c>
      <c r="AG2907" t="n">
        <v>28</v>
      </c>
      <c r="AH2907" t="n">
        <v>57</v>
      </c>
      <c r="AI2907" t="n">
        <v>21320</v>
      </c>
      <c r="AJ2907" t="n">
        <v>17430</v>
      </c>
      <c r="AK2907" t="n">
        <v>21740</v>
      </c>
      <c r="AL2907" t="n">
        <v>15633</v>
      </c>
      <c r="AM2907" t="n">
        <v>24406</v>
      </c>
      <c r="AN2907" t="n">
        <v>27598</v>
      </c>
      <c r="AO2907" t="n">
        <v>24</v>
      </c>
      <c r="AP2907" t="n">
        <v>177</v>
      </c>
      <c r="AQ2907" t="n">
        <v>335</v>
      </c>
      <c r="AR2907" t="n">
        <v>68</v>
      </c>
    </row>
    <row r="2908">
      <c r="A2908" t="n">
        <v>217934</v>
      </c>
      <c r="B2908" t="s">
        <v>593</v>
      </c>
      <c r="C2908" t="s">
        <v>2031</v>
      </c>
      <c r="D2908" t="s">
        <v>4545</v>
      </c>
      <c r="E2908" t="s">
        <v>147</v>
      </c>
      <c r="F2908" t="s">
        <v>162</v>
      </c>
      <c r="G2908" t="s">
        <v>163</v>
      </c>
      <c r="H2908" t="s">
        <v>150</v>
      </c>
      <c r="I2908" t="s">
        <v>151</v>
      </c>
      <c r="J2908" t="s">
        <v>168</v>
      </c>
      <c r="K2908" t="s">
        <v>153</v>
      </c>
      <c r="L2908" t="s">
        <v>155</v>
      </c>
      <c r="M2908" t="s">
        <v>155</v>
      </c>
      <c r="N2908" t="n">
        <v>-81.03</v>
      </c>
      <c r="O2908" t="n">
        <v>34.0456</v>
      </c>
      <c r="P2908" t="n">
        <v>2138</v>
      </c>
      <c r="Q2908" t="n">
        <v>1498</v>
      </c>
      <c r="R2908" t="n">
        <v>84</v>
      </c>
      <c r="S2908" t="n">
        <v>38.1</v>
      </c>
      <c r="T2908" t="n">
        <v>34.4</v>
      </c>
      <c r="U2908" t="n">
        <v>10.1</v>
      </c>
      <c r="V2908" t="n">
        <v>1.7</v>
      </c>
      <c r="W2908" t="n">
        <v>0.7</v>
      </c>
      <c r="X2908" t="n">
        <v>53</v>
      </c>
      <c r="Y2908" t="n">
        <v>45</v>
      </c>
      <c r="Z2908" t="n">
        <v>11</v>
      </c>
      <c r="AA2908" t="n">
        <v>159</v>
      </c>
      <c r="AB2908" t="n">
        <v>53.5</v>
      </c>
      <c r="AC2908" t="n">
        <v>159</v>
      </c>
      <c r="AD2908" t="n">
        <v>53.5</v>
      </c>
      <c r="AE2908" t="n">
        <v>48.4</v>
      </c>
      <c r="AF2908" t="n">
        <v>184</v>
      </c>
      <c r="AG2908" t="n">
        <v>53</v>
      </c>
      <c r="AH2908" t="n">
        <v>88</v>
      </c>
      <c r="AI2908" t="n">
        <v>23920</v>
      </c>
      <c r="AJ2908" t="n">
        <v>23126</v>
      </c>
      <c r="AK2908" t="n">
        <v>20687</v>
      </c>
      <c r="AL2908" t="n">
        <v>22849</v>
      </c>
      <c r="AM2908" t="n">
        <v>26163</v>
      </c>
      <c r="AN2908" t="n">
        <v>27106</v>
      </c>
      <c r="AO2908"/>
      <c r="AP2908" t="n">
        <v>221</v>
      </c>
      <c r="AQ2908" t="n">
        <v>234</v>
      </c>
      <c r="AR2908"/>
    </row>
    <row r="2909">
      <c r="A2909" t="n">
        <v>217961</v>
      </c>
      <c r="B2909" t="s">
        <v>4569</v>
      </c>
      <c r="C2909" t="s">
        <v>4570</v>
      </c>
      <c r="D2909" t="s">
        <v>4545</v>
      </c>
      <c r="E2909" t="s">
        <v>147</v>
      </c>
      <c r="F2909" t="s">
        <v>162</v>
      </c>
      <c r="G2909" t="s">
        <v>163</v>
      </c>
      <c r="H2909" t="s">
        <v>150</v>
      </c>
      <c r="I2909" t="s">
        <v>151</v>
      </c>
      <c r="J2909" t="s">
        <v>168</v>
      </c>
      <c r="K2909" t="s">
        <v>153</v>
      </c>
      <c r="L2909" t="s">
        <v>155</v>
      </c>
      <c r="M2909" t="s">
        <v>155</v>
      </c>
      <c r="N2909" t="n">
        <v>-81.9179</v>
      </c>
      <c r="O2909" t="n">
        <v>34.9555</v>
      </c>
      <c r="P2909" t="n">
        <v>2391</v>
      </c>
      <c r="Q2909" t="n">
        <v>848</v>
      </c>
      <c r="R2909" t="n">
        <v>78.4</v>
      </c>
      <c r="S2909" t="n">
        <v>53.9</v>
      </c>
      <c r="T2909" t="n">
        <v>13</v>
      </c>
      <c r="U2909" t="n">
        <v>11.1</v>
      </c>
      <c r="V2909" t="n">
        <v>3.3</v>
      </c>
      <c r="W2909" t="n">
        <v>6.5</v>
      </c>
      <c r="X2909" t="n">
        <v>68</v>
      </c>
      <c r="Y2909"/>
      <c r="Z2909" t="n">
        <v>12</v>
      </c>
      <c r="AA2909" t="n">
        <v>259</v>
      </c>
      <c r="AB2909" t="n">
        <v>47.1</v>
      </c>
      <c r="AC2909" t="n">
        <v>259</v>
      </c>
      <c r="AD2909" t="n">
        <v>47.1</v>
      </c>
      <c r="AE2909" t="n">
        <v>42.5</v>
      </c>
      <c r="AF2909" t="n">
        <v>219</v>
      </c>
      <c r="AG2909" t="n">
        <v>41</v>
      </c>
      <c r="AH2909" t="n">
        <v>96</v>
      </c>
      <c r="AI2909" t="n">
        <v>19438</v>
      </c>
      <c r="AJ2909" t="n">
        <v>16427</v>
      </c>
      <c r="AK2909" t="n">
        <v>17984</v>
      </c>
      <c r="AL2909" t="n">
        <v>18624</v>
      </c>
      <c r="AM2909" t="n">
        <v>20988</v>
      </c>
      <c r="AN2909" t="n">
        <v>23303</v>
      </c>
      <c r="AO2909"/>
      <c r="AP2909" t="n">
        <v>125</v>
      </c>
      <c r="AQ2909" t="n">
        <v>87</v>
      </c>
      <c r="AR2909" t="n">
        <v>16</v>
      </c>
    </row>
    <row r="2910">
      <c r="A2910" t="n">
        <v>217989</v>
      </c>
      <c r="B2910" t="s">
        <v>4571</v>
      </c>
      <c r="C2910" t="s">
        <v>4572</v>
      </c>
      <c r="D2910" t="s">
        <v>4545</v>
      </c>
      <c r="E2910" t="s">
        <v>147</v>
      </c>
      <c r="F2910" t="s">
        <v>173</v>
      </c>
      <c r="G2910" t="s">
        <v>149</v>
      </c>
      <c r="H2910" t="s">
        <v>174</v>
      </c>
      <c r="I2910" t="s">
        <v>205</v>
      </c>
      <c r="J2910" t="s">
        <v>164</v>
      </c>
      <c r="K2910" t="s">
        <v>176</v>
      </c>
      <c r="L2910" t="s">
        <v>154</v>
      </c>
      <c r="M2910" t="s">
        <v>155</v>
      </c>
      <c r="N2910" t="n">
        <v>-81.1236</v>
      </c>
      <c r="O2910" t="n">
        <v>33.3134</v>
      </c>
      <c r="P2910" t="n">
        <v>1000</v>
      </c>
      <c r="Q2910" t="n">
        <v>1000</v>
      </c>
      <c r="R2910" t="n">
        <v>59.8</v>
      </c>
      <c r="S2910" t="n">
        <v>20</v>
      </c>
      <c r="T2910" t="n">
        <v>74.6</v>
      </c>
      <c r="U2910" t="n">
        <v>3.3</v>
      </c>
      <c r="V2910" t="n">
        <v>0.5</v>
      </c>
      <c r="W2910" t="n">
        <v>0</v>
      </c>
      <c r="X2910" t="n">
        <v>52</v>
      </c>
      <c r="Y2910" t="n">
        <v>48</v>
      </c>
      <c r="Z2910" t="n">
        <v>15</v>
      </c>
      <c r="AA2910" t="n">
        <v>58</v>
      </c>
      <c r="AB2910" t="n">
        <v>13.8</v>
      </c>
      <c r="AC2910"/>
      <c r="AD2910"/>
      <c r="AE2910"/>
      <c r="AF2910" t="n">
        <v>160</v>
      </c>
      <c r="AG2910" t="n">
        <v>40</v>
      </c>
      <c r="AH2910" t="n">
        <v>87</v>
      </c>
      <c r="AI2910" t="n">
        <v>20583</v>
      </c>
      <c r="AJ2910" t="n">
        <v>20038</v>
      </c>
      <c r="AK2910" t="n">
        <v>19120</v>
      </c>
      <c r="AL2910" t="n">
        <v>22962</v>
      </c>
      <c r="AM2910" t="n">
        <v>25045</v>
      </c>
      <c r="AN2910"/>
      <c r="AO2910" t="n">
        <v>6</v>
      </c>
      <c r="AP2910"/>
      <c r="AQ2910"/>
      <c r="AR2910"/>
    </row>
    <row r="2911">
      <c r="A2911" t="n">
        <v>217998</v>
      </c>
      <c r="B2911" t="s">
        <v>4573</v>
      </c>
      <c r="C2911" t="s">
        <v>4574</v>
      </c>
      <c r="D2911" t="s">
        <v>4545</v>
      </c>
      <c r="E2911" t="s">
        <v>147</v>
      </c>
      <c r="F2911" t="s">
        <v>162</v>
      </c>
      <c r="G2911" t="s">
        <v>163</v>
      </c>
      <c r="H2911" t="s">
        <v>150</v>
      </c>
      <c r="I2911" t="s">
        <v>205</v>
      </c>
      <c r="J2911" t="s">
        <v>164</v>
      </c>
      <c r="K2911" t="s">
        <v>159</v>
      </c>
      <c r="L2911" t="s">
        <v>155</v>
      </c>
      <c r="M2911" t="s">
        <v>155</v>
      </c>
      <c r="N2911" t="n">
        <v>-82.391</v>
      </c>
      <c r="O2911" t="n">
        <v>34.3321</v>
      </c>
      <c r="P2911" t="n">
        <v>1204</v>
      </c>
      <c r="Q2911" t="n">
        <v>963</v>
      </c>
      <c r="R2911" t="n">
        <v>35.8</v>
      </c>
      <c r="S2911" t="n">
        <v>45.3</v>
      </c>
      <c r="T2911" t="n">
        <v>22.5</v>
      </c>
      <c r="U2911" t="n">
        <v>6.6</v>
      </c>
      <c r="V2911" t="n">
        <v>1.5</v>
      </c>
      <c r="W2911" t="n">
        <v>0</v>
      </c>
      <c r="X2911" t="n">
        <v>63</v>
      </c>
      <c r="Y2911" t="n">
        <v>54</v>
      </c>
      <c r="Z2911" t="n">
        <v>15</v>
      </c>
      <c r="AA2911" t="n">
        <v>177</v>
      </c>
      <c r="AB2911" t="n">
        <v>48.6</v>
      </c>
      <c r="AC2911" t="n">
        <v>177</v>
      </c>
      <c r="AD2911" t="n">
        <v>48.6</v>
      </c>
      <c r="AE2911" t="n">
        <v>44.1</v>
      </c>
      <c r="AF2911" t="n">
        <v>269</v>
      </c>
      <c r="AG2911" t="n">
        <v>40</v>
      </c>
      <c r="AH2911" t="n">
        <v>99</v>
      </c>
      <c r="AI2911" t="n">
        <v>21982</v>
      </c>
      <c r="AJ2911" t="n">
        <v>21857</v>
      </c>
      <c r="AK2911" t="n">
        <v>16145</v>
      </c>
      <c r="AL2911" t="n">
        <v>20343</v>
      </c>
      <c r="AM2911" t="n">
        <v>24856</v>
      </c>
      <c r="AN2911" t="n">
        <v>24471</v>
      </c>
      <c r="AO2911"/>
      <c r="AP2911" t="n">
        <v>123</v>
      </c>
      <c r="AQ2911" t="n">
        <v>21</v>
      </c>
      <c r="AR2911" t="n">
        <v>12</v>
      </c>
    </row>
    <row r="2912">
      <c r="A2912" t="n">
        <v>218025</v>
      </c>
      <c r="B2912" t="s">
        <v>4575</v>
      </c>
      <c r="C2912" t="s">
        <v>212</v>
      </c>
      <c r="D2912" t="s">
        <v>4545</v>
      </c>
      <c r="E2912" t="s">
        <v>147</v>
      </c>
      <c r="F2912" t="s">
        <v>173</v>
      </c>
      <c r="G2912" t="s">
        <v>149</v>
      </c>
      <c r="H2912" t="s">
        <v>174</v>
      </c>
      <c r="I2912" t="s">
        <v>205</v>
      </c>
      <c r="J2912" t="s">
        <v>168</v>
      </c>
      <c r="K2912" t="s">
        <v>176</v>
      </c>
      <c r="L2912" t="s">
        <v>155</v>
      </c>
      <c r="M2912" t="s">
        <v>155</v>
      </c>
      <c r="N2912" t="n">
        <v>-79.8147</v>
      </c>
      <c r="O2912" t="n">
        <v>34.2439</v>
      </c>
      <c r="P2912" t="n">
        <v>4040</v>
      </c>
      <c r="Q2912" t="n">
        <v>4040</v>
      </c>
      <c r="R2912" t="n">
        <v>64.8</v>
      </c>
      <c r="S2912" t="n">
        <v>40.3</v>
      </c>
      <c r="T2912" t="n">
        <v>42.2</v>
      </c>
      <c r="U2912" t="n">
        <v>1.1</v>
      </c>
      <c r="V2912" t="n">
        <v>1</v>
      </c>
      <c r="W2912" t="n">
        <v>0</v>
      </c>
      <c r="X2912" t="n">
        <v>59</v>
      </c>
      <c r="Y2912" t="n">
        <v>40</v>
      </c>
      <c r="Z2912" t="n">
        <v>19</v>
      </c>
      <c r="AA2912" t="n">
        <v>383</v>
      </c>
      <c r="AB2912" t="n">
        <v>20.1</v>
      </c>
      <c r="AC2912"/>
      <c r="AD2912"/>
      <c r="AE2912"/>
      <c r="AF2912" t="n">
        <v>428</v>
      </c>
      <c r="AG2912" t="n">
        <v>45</v>
      </c>
      <c r="AH2912" t="n">
        <v>87</v>
      </c>
      <c r="AI2912" t="n">
        <v>1598</v>
      </c>
      <c r="AJ2912" t="n">
        <v>208</v>
      </c>
      <c r="AK2912" t="n">
        <v>471</v>
      </c>
      <c r="AL2912" t="n">
        <v>1508</v>
      </c>
      <c r="AM2912" t="n">
        <v>3089</v>
      </c>
      <c r="AN2912" t="n">
        <v>4064</v>
      </c>
      <c r="AO2912" t="n">
        <v>387</v>
      </c>
      <c r="AP2912"/>
      <c r="AQ2912"/>
      <c r="AR2912"/>
    </row>
    <row r="2913">
      <c r="A2913" t="n">
        <v>218061</v>
      </c>
      <c r="B2913" t="s">
        <v>4576</v>
      </c>
      <c r="C2913" t="s">
        <v>212</v>
      </c>
      <c r="D2913" t="s">
        <v>4545</v>
      </c>
      <c r="E2913" t="s">
        <v>147</v>
      </c>
      <c r="F2913" t="s">
        <v>148</v>
      </c>
      <c r="G2913" t="s">
        <v>149</v>
      </c>
      <c r="H2913" t="s">
        <v>150</v>
      </c>
      <c r="I2913" t="s">
        <v>205</v>
      </c>
      <c r="J2913" t="s">
        <v>168</v>
      </c>
      <c r="K2913" t="s">
        <v>153</v>
      </c>
      <c r="L2913" t="s">
        <v>155</v>
      </c>
      <c r="M2913" t="s">
        <v>155</v>
      </c>
      <c r="N2913" t="n">
        <v>-79.6529</v>
      </c>
      <c r="O2913" t="n">
        <v>34.1898</v>
      </c>
      <c r="P2913" t="n">
        <v>4628</v>
      </c>
      <c r="Q2913" t="n">
        <v>4077</v>
      </c>
      <c r="R2913" t="n">
        <v>64.8</v>
      </c>
      <c r="S2913" t="n">
        <v>51</v>
      </c>
      <c r="T2913" t="n">
        <v>34.5</v>
      </c>
      <c r="U2913" t="n">
        <v>4.3</v>
      </c>
      <c r="V2913" t="n">
        <v>2</v>
      </c>
      <c r="W2913" t="n">
        <v>2</v>
      </c>
      <c r="X2913" t="n">
        <v>69</v>
      </c>
      <c r="Y2913" t="n">
        <v>100</v>
      </c>
      <c r="Z2913" t="n">
        <v>12</v>
      </c>
      <c r="AA2913" t="n">
        <v>688</v>
      </c>
      <c r="AB2913" t="n">
        <v>42.7</v>
      </c>
      <c r="AC2913" t="n">
        <v>688</v>
      </c>
      <c r="AD2913" t="n">
        <v>42.7</v>
      </c>
      <c r="AE2913" t="n">
        <v>26.6</v>
      </c>
      <c r="AF2913" t="n">
        <v>611</v>
      </c>
      <c r="AG2913" t="n">
        <v>39</v>
      </c>
      <c r="AH2913" t="n">
        <v>70</v>
      </c>
      <c r="AI2913" t="n">
        <v>11231</v>
      </c>
      <c r="AJ2913" t="n">
        <v>10670</v>
      </c>
      <c r="AK2913" t="n">
        <v>12892</v>
      </c>
      <c r="AL2913" t="n">
        <v>15205</v>
      </c>
      <c r="AM2913" t="n">
        <v>17514</v>
      </c>
      <c r="AN2913" t="n">
        <v>17623</v>
      </c>
      <c r="AO2913"/>
      <c r="AP2913" t="n">
        <v>487</v>
      </c>
      <c r="AQ2913" t="n">
        <v>140</v>
      </c>
      <c r="AR2913" t="n">
        <v>6</v>
      </c>
    </row>
    <row r="2914">
      <c r="A2914" t="n">
        <v>218070</v>
      </c>
      <c r="B2914" t="s">
        <v>4577</v>
      </c>
      <c r="C2914" t="s">
        <v>1508</v>
      </c>
      <c r="D2914" t="s">
        <v>4545</v>
      </c>
      <c r="E2914" t="s">
        <v>147</v>
      </c>
      <c r="F2914" t="s">
        <v>162</v>
      </c>
      <c r="G2914" t="s">
        <v>163</v>
      </c>
      <c r="H2914" t="s">
        <v>150</v>
      </c>
      <c r="I2914" t="s">
        <v>186</v>
      </c>
      <c r="J2914" t="s">
        <v>168</v>
      </c>
      <c r="K2914" t="s">
        <v>179</v>
      </c>
      <c r="L2914" t="s">
        <v>155</v>
      </c>
      <c r="M2914" t="s">
        <v>155</v>
      </c>
      <c r="N2914" t="n">
        <v>-82.4405</v>
      </c>
      <c r="O2914" t="n">
        <v>34.9247</v>
      </c>
      <c r="P2914" t="n">
        <v>2523</v>
      </c>
      <c r="Q2914" t="n">
        <v>2296</v>
      </c>
      <c r="R2914" t="n">
        <v>58.5</v>
      </c>
      <c r="S2914" t="n">
        <v>76.3</v>
      </c>
      <c r="T2914" t="n">
        <v>5.9</v>
      </c>
      <c r="U2914" t="n">
        <v>6.1</v>
      </c>
      <c r="V2914" t="n">
        <v>3.7</v>
      </c>
      <c r="W2914" t="n">
        <v>3.5</v>
      </c>
      <c r="X2914" t="n">
        <v>91</v>
      </c>
      <c r="Y2914"/>
      <c r="Z2914" t="n">
        <v>9</v>
      </c>
      <c r="AA2914" t="n">
        <v>697</v>
      </c>
      <c r="AB2914" t="n">
        <v>81.5</v>
      </c>
      <c r="AC2914" t="n">
        <v>697</v>
      </c>
      <c r="AD2914" t="n">
        <v>81.5</v>
      </c>
      <c r="AE2914" t="n">
        <v>74.3</v>
      </c>
      <c r="AF2914" t="n">
        <v>647</v>
      </c>
      <c r="AG2914" t="n">
        <v>11</v>
      </c>
      <c r="AH2914" t="n">
        <v>97</v>
      </c>
      <c r="AI2914" t="n">
        <v>32901</v>
      </c>
      <c r="AJ2914" t="n">
        <v>16190</v>
      </c>
      <c r="AK2914" t="n">
        <v>16294</v>
      </c>
      <c r="AL2914" t="n">
        <v>24978</v>
      </c>
      <c r="AM2914" t="n">
        <v>29927</v>
      </c>
      <c r="AN2914" t="n">
        <v>37271</v>
      </c>
      <c r="AO2914"/>
      <c r="AP2914" t="n">
        <v>509</v>
      </c>
      <c r="AQ2914" t="n">
        <v>60</v>
      </c>
      <c r="AR2914"/>
    </row>
    <row r="2915">
      <c r="A2915" t="n">
        <v>218113</v>
      </c>
      <c r="B2915" t="s">
        <v>4578</v>
      </c>
      <c r="C2915" t="s">
        <v>1508</v>
      </c>
      <c r="D2915" t="s">
        <v>4545</v>
      </c>
      <c r="E2915" t="s">
        <v>147</v>
      </c>
      <c r="F2915" t="s">
        <v>148</v>
      </c>
      <c r="G2915" t="s">
        <v>149</v>
      </c>
      <c r="H2915" t="s">
        <v>150</v>
      </c>
      <c r="I2915" t="s">
        <v>151</v>
      </c>
      <c r="J2915" t="s">
        <v>238</v>
      </c>
      <c r="K2915" t="s">
        <v>176</v>
      </c>
      <c r="L2915" t="s">
        <v>155</v>
      </c>
      <c r="M2915" t="s">
        <v>155</v>
      </c>
      <c r="N2915" t="n">
        <v>-82.3712</v>
      </c>
      <c r="O2915" t="n">
        <v>34.8262</v>
      </c>
      <c r="P2915" t="n">
        <v>15170</v>
      </c>
      <c r="Q2915" t="n">
        <v>15170</v>
      </c>
      <c r="R2915" t="n">
        <v>60.4</v>
      </c>
      <c r="S2915" t="n">
        <v>56.2</v>
      </c>
      <c r="T2915" t="n">
        <v>19.3</v>
      </c>
      <c r="U2915" t="n">
        <v>13.5</v>
      </c>
      <c r="V2915" t="n">
        <v>2.8</v>
      </c>
      <c r="W2915" t="n">
        <v>0.5</v>
      </c>
      <c r="X2915"/>
      <c r="Y2915"/>
      <c r="Z2915" t="n">
        <v>15</v>
      </c>
      <c r="AA2915" t="n">
        <v>1671</v>
      </c>
      <c r="AB2915" t="n">
        <v>17.6</v>
      </c>
      <c r="AC2915"/>
      <c r="AD2915"/>
      <c r="AE2915"/>
      <c r="AF2915" t="n">
        <v>1450</v>
      </c>
      <c r="AG2915" t="n">
        <v>33</v>
      </c>
      <c r="AH2915" t="n">
        <v>89</v>
      </c>
      <c r="AI2915" t="n">
        <v>6267</v>
      </c>
      <c r="AJ2915" t="n">
        <v>5888</v>
      </c>
      <c r="AK2915" t="n">
        <v>6059</v>
      </c>
      <c r="AL2915" t="n">
        <v>7359</v>
      </c>
      <c r="AM2915" t="n">
        <v>8111</v>
      </c>
      <c r="AN2915" t="n">
        <v>5333</v>
      </c>
      <c r="AO2915" t="n">
        <v>1164</v>
      </c>
      <c r="AP2915" t="n">
        <v>8</v>
      </c>
      <c r="AQ2915"/>
      <c r="AR2915"/>
    </row>
    <row r="2916">
      <c r="A2916" t="n">
        <v>218140</v>
      </c>
      <c r="B2916" t="s">
        <v>4579</v>
      </c>
      <c r="C2916" t="s">
        <v>372</v>
      </c>
      <c r="D2916" t="s">
        <v>4545</v>
      </c>
      <c r="E2916" t="s">
        <v>147</v>
      </c>
      <c r="F2916" t="s">
        <v>173</v>
      </c>
      <c r="G2916" t="s">
        <v>149</v>
      </c>
      <c r="H2916" t="s">
        <v>174</v>
      </c>
      <c r="I2916" t="s">
        <v>151</v>
      </c>
      <c r="J2916" t="s">
        <v>152</v>
      </c>
      <c r="K2916" t="s">
        <v>176</v>
      </c>
      <c r="L2916" t="s">
        <v>155</v>
      </c>
      <c r="M2916" t="s">
        <v>155</v>
      </c>
      <c r="N2916" t="n">
        <v>-79.0036</v>
      </c>
      <c r="O2916" t="n">
        <v>33.7961</v>
      </c>
      <c r="P2916" t="n">
        <v>10168</v>
      </c>
      <c r="Q2916" t="n">
        <v>10168</v>
      </c>
      <c r="R2916" t="n">
        <v>65.4</v>
      </c>
      <c r="S2916" t="n">
        <v>62.3</v>
      </c>
      <c r="T2916" t="n">
        <v>21.5</v>
      </c>
      <c r="U2916" t="n">
        <v>8.7</v>
      </c>
      <c r="V2916" t="n">
        <v>1.4</v>
      </c>
      <c r="W2916" t="n">
        <v>0.2</v>
      </c>
      <c r="X2916" t="n">
        <v>59</v>
      </c>
      <c r="Y2916" t="n">
        <v>36</v>
      </c>
      <c r="Z2916" t="n">
        <v>20</v>
      </c>
      <c r="AA2916" t="n">
        <v>947</v>
      </c>
      <c r="AB2916" t="n">
        <v>28.2</v>
      </c>
      <c r="AC2916"/>
      <c r="AD2916"/>
      <c r="AE2916"/>
      <c r="AF2916" t="n">
        <v>829</v>
      </c>
      <c r="AG2916" t="n">
        <v>39</v>
      </c>
      <c r="AH2916" t="n">
        <v>76</v>
      </c>
      <c r="AI2916" t="n">
        <v>5406</v>
      </c>
      <c r="AJ2916" t="n">
        <v>2520</v>
      </c>
      <c r="AK2916" t="n">
        <v>3657</v>
      </c>
      <c r="AL2916" t="n">
        <v>4770</v>
      </c>
      <c r="AM2916" t="n">
        <v>7147</v>
      </c>
      <c r="AN2916" t="n">
        <v>7415</v>
      </c>
      <c r="AO2916" t="n">
        <v>874</v>
      </c>
      <c r="AP2916"/>
      <c r="AQ2916"/>
      <c r="AR2916"/>
    </row>
    <row r="2917">
      <c r="A2917" t="n">
        <v>218159</v>
      </c>
      <c r="B2917" t="s">
        <v>4580</v>
      </c>
      <c r="C2917" t="s">
        <v>4581</v>
      </c>
      <c r="D2917" t="s">
        <v>4545</v>
      </c>
      <c r="E2917" t="s">
        <v>147</v>
      </c>
      <c r="F2917" t="s">
        <v>199</v>
      </c>
      <c r="G2917" t="s">
        <v>189</v>
      </c>
      <c r="H2917" t="s">
        <v>200</v>
      </c>
      <c r="I2917" t="s">
        <v>186</v>
      </c>
      <c r="J2917" t="s">
        <v>164</v>
      </c>
      <c r="K2917"/>
      <c r="L2917" t="s">
        <v>155</v>
      </c>
      <c r="M2917" t="s">
        <v>155</v>
      </c>
      <c r="N2917" t="n">
        <v>-81.9579</v>
      </c>
      <c r="O2917" t="n">
        <v>33.4976</v>
      </c>
      <c r="P2917" t="n">
        <v>214</v>
      </c>
      <c r="Q2917" t="n">
        <v>214</v>
      </c>
      <c r="R2917" t="n">
        <v>96.7</v>
      </c>
      <c r="S2917" t="n">
        <v>33.6</v>
      </c>
      <c r="T2917" t="n">
        <v>62.6</v>
      </c>
      <c r="U2917" t="n">
        <v>3.3</v>
      </c>
      <c r="V2917" t="n">
        <v>0.5</v>
      </c>
      <c r="W2917" t="n">
        <v>0</v>
      </c>
      <c r="X2917" t="n">
        <v>81</v>
      </c>
      <c r="Y2917" t="n">
        <v>100</v>
      </c>
      <c r="Z2917" t="n">
        <v>20</v>
      </c>
      <c r="AA2917"/>
      <c r="AB2917"/>
      <c r="AC2917"/>
      <c r="AD2917"/>
      <c r="AE2917"/>
      <c r="AF2917" t="n">
        <v>49</v>
      </c>
      <c r="AG2917" t="n">
        <v>74</v>
      </c>
      <c r="AH2917" t="n">
        <v>77</v>
      </c>
      <c r="AI2917" t="n">
        <v>17770</v>
      </c>
      <c r="AJ2917" t="n">
        <v>17188</v>
      </c>
      <c r="AK2917" t="n">
        <v>15923</v>
      </c>
      <c r="AL2917" t="n">
        <v>19074</v>
      </c>
      <c r="AM2917" t="n">
        <v>20025</v>
      </c>
      <c r="AN2917" t="n">
        <v>22728</v>
      </c>
      <c r="AO2917"/>
      <c r="AP2917"/>
      <c r="AQ2917"/>
      <c r="AR2917"/>
    </row>
    <row r="2918">
      <c r="A2918" t="n">
        <v>218195</v>
      </c>
      <c r="B2918" t="s">
        <v>4582</v>
      </c>
      <c r="C2918" t="s">
        <v>2031</v>
      </c>
      <c r="D2918" t="s">
        <v>4545</v>
      </c>
      <c r="E2918" t="s">
        <v>147</v>
      </c>
      <c r="F2918" t="s">
        <v>199</v>
      </c>
      <c r="G2918" t="s">
        <v>189</v>
      </c>
      <c r="H2918" t="s">
        <v>200</v>
      </c>
      <c r="I2918" t="s">
        <v>186</v>
      </c>
      <c r="J2918" t="s">
        <v>164</v>
      </c>
      <c r="K2918"/>
      <c r="L2918" t="s">
        <v>155</v>
      </c>
      <c r="M2918" t="s">
        <v>155</v>
      </c>
      <c r="N2918" t="n">
        <v>-81.133</v>
      </c>
      <c r="O2918" t="n">
        <v>34.0453</v>
      </c>
      <c r="P2918" t="n">
        <v>211</v>
      </c>
      <c r="Q2918" t="n">
        <v>211</v>
      </c>
      <c r="R2918" t="n">
        <v>96.7</v>
      </c>
      <c r="S2918" t="n">
        <v>27.5</v>
      </c>
      <c r="T2918" t="n">
        <v>67.3</v>
      </c>
      <c r="U2918" t="n">
        <v>4.3</v>
      </c>
      <c r="V2918" t="n">
        <v>0.9</v>
      </c>
      <c r="W2918" t="n">
        <v>0</v>
      </c>
      <c r="X2918" t="n">
        <v>70</v>
      </c>
      <c r="Y2918" t="n">
        <v>100</v>
      </c>
      <c r="Z2918" t="n">
        <v>20</v>
      </c>
      <c r="AA2918"/>
      <c r="AB2918"/>
      <c r="AC2918"/>
      <c r="AD2918"/>
      <c r="AE2918"/>
      <c r="AF2918" t="n">
        <v>43</v>
      </c>
      <c r="AG2918" t="n">
        <v>83</v>
      </c>
      <c r="AH2918" t="n">
        <v>84</v>
      </c>
      <c r="AI2918" t="n">
        <v>16640</v>
      </c>
      <c r="AJ2918" t="n">
        <v>16658</v>
      </c>
      <c r="AK2918" t="n">
        <v>15787</v>
      </c>
      <c r="AL2918" t="n">
        <v>17562</v>
      </c>
      <c r="AM2918" t="n">
        <v>21107</v>
      </c>
      <c r="AN2918"/>
      <c r="AO2918"/>
      <c r="AP2918"/>
      <c r="AQ2918"/>
      <c r="AR2918"/>
    </row>
    <row r="2919">
      <c r="A2919" t="n">
        <v>218229</v>
      </c>
      <c r="B2919" t="s">
        <v>4583</v>
      </c>
      <c r="C2919" t="s">
        <v>4557</v>
      </c>
      <c r="D2919" t="s">
        <v>4545</v>
      </c>
      <c r="E2919" t="s">
        <v>147</v>
      </c>
      <c r="F2919" t="s">
        <v>148</v>
      </c>
      <c r="G2919" t="s">
        <v>149</v>
      </c>
      <c r="H2919" t="s">
        <v>150</v>
      </c>
      <c r="I2919" t="s">
        <v>175</v>
      </c>
      <c r="J2919" t="s">
        <v>168</v>
      </c>
      <c r="K2919" t="s">
        <v>179</v>
      </c>
      <c r="L2919" t="s">
        <v>155</v>
      </c>
      <c r="M2919" t="s">
        <v>155</v>
      </c>
      <c r="N2919" t="n">
        <v>-82.1647</v>
      </c>
      <c r="O2919" t="n">
        <v>34.1999</v>
      </c>
      <c r="P2919" t="n">
        <v>4659</v>
      </c>
      <c r="Q2919" t="n">
        <v>3847</v>
      </c>
      <c r="R2919" t="n">
        <v>67.6</v>
      </c>
      <c r="S2919" t="n">
        <v>65.2</v>
      </c>
      <c r="T2919" t="n">
        <v>23.5</v>
      </c>
      <c r="U2919" t="n">
        <v>2</v>
      </c>
      <c r="V2919" t="n">
        <v>0.3</v>
      </c>
      <c r="W2919" t="n">
        <v>2.4</v>
      </c>
      <c r="X2919" t="n">
        <v>69</v>
      </c>
      <c r="Y2919" t="n">
        <v>25</v>
      </c>
      <c r="Z2919" t="n">
        <v>17</v>
      </c>
      <c r="AA2919" t="n">
        <v>765</v>
      </c>
      <c r="AB2919" t="n">
        <v>48.8</v>
      </c>
      <c r="AC2919" t="n">
        <v>765</v>
      </c>
      <c r="AD2919" t="n">
        <v>48.8</v>
      </c>
      <c r="AE2919" t="n">
        <v>34.6</v>
      </c>
      <c r="AF2919" t="n">
        <v>841</v>
      </c>
      <c r="AG2919" t="n">
        <v>40</v>
      </c>
      <c r="AH2919" t="n">
        <v>82</v>
      </c>
      <c r="AI2919" t="n">
        <v>14657</v>
      </c>
      <c r="AJ2919" t="n">
        <v>11868</v>
      </c>
      <c r="AK2919" t="n">
        <v>11130</v>
      </c>
      <c r="AL2919" t="n">
        <v>14297</v>
      </c>
      <c r="AM2919" t="n">
        <v>16757</v>
      </c>
      <c r="AN2919" t="n">
        <v>17836</v>
      </c>
      <c r="AO2919"/>
      <c r="AP2919" t="n">
        <v>665</v>
      </c>
      <c r="AQ2919" t="n">
        <v>143</v>
      </c>
      <c r="AR2919"/>
    </row>
    <row r="2920">
      <c r="A2920" t="n">
        <v>218238</v>
      </c>
      <c r="B2920" t="s">
        <v>4584</v>
      </c>
      <c r="C2920" t="s">
        <v>4585</v>
      </c>
      <c r="D2920" t="s">
        <v>4545</v>
      </c>
      <c r="E2920" t="s">
        <v>147</v>
      </c>
      <c r="F2920" t="s">
        <v>162</v>
      </c>
      <c r="G2920" t="s">
        <v>163</v>
      </c>
      <c r="H2920" t="s">
        <v>150</v>
      </c>
      <c r="I2920" t="s">
        <v>175</v>
      </c>
      <c r="J2920" t="s">
        <v>168</v>
      </c>
      <c r="K2920" t="s">
        <v>179</v>
      </c>
      <c r="L2920" t="s">
        <v>155</v>
      </c>
      <c r="M2920" t="s">
        <v>155</v>
      </c>
      <c r="N2920" t="n">
        <v>-81.6492</v>
      </c>
      <c r="O2920" t="n">
        <v>35.0571</v>
      </c>
      <c r="P2920" t="n">
        <v>2053</v>
      </c>
      <c r="Q2920" t="n">
        <v>1789</v>
      </c>
      <c r="R2920" t="n">
        <v>52.4</v>
      </c>
      <c r="S2920" t="n">
        <v>43.7</v>
      </c>
      <c r="T2920" t="n">
        <v>30.6</v>
      </c>
      <c r="U2920" t="n">
        <v>6.4</v>
      </c>
      <c r="V2920" t="n">
        <v>0.9</v>
      </c>
      <c r="W2920" t="n">
        <v>4.8</v>
      </c>
      <c r="X2920" t="n">
        <v>64</v>
      </c>
      <c r="Y2920" t="n">
        <v>60</v>
      </c>
      <c r="Z2920" t="n">
        <v>11</v>
      </c>
      <c r="AA2920" t="n">
        <v>341</v>
      </c>
      <c r="AB2920" t="n">
        <v>27.6</v>
      </c>
      <c r="AC2920" t="n">
        <v>335</v>
      </c>
      <c r="AD2920" t="n">
        <v>26</v>
      </c>
      <c r="AE2920" t="n">
        <v>20</v>
      </c>
      <c r="AF2920" t="n">
        <v>316</v>
      </c>
      <c r="AG2920" t="n">
        <v>43</v>
      </c>
      <c r="AH2920" t="n">
        <v>90</v>
      </c>
      <c r="AI2920" t="n">
        <v>21177</v>
      </c>
      <c r="AJ2920" t="n">
        <v>17648</v>
      </c>
      <c r="AK2920" t="n">
        <v>18035</v>
      </c>
      <c r="AL2920" t="n">
        <v>21930</v>
      </c>
      <c r="AM2920" t="n">
        <v>20986</v>
      </c>
      <c r="AN2920" t="n">
        <v>24483</v>
      </c>
      <c r="AO2920" t="n">
        <v>29</v>
      </c>
      <c r="AP2920" t="n">
        <v>358</v>
      </c>
      <c r="AQ2920" t="n">
        <v>97</v>
      </c>
      <c r="AR2920"/>
    </row>
    <row r="2921">
      <c r="A2921" t="n">
        <v>218335</v>
      </c>
      <c r="B2921" t="s">
        <v>4586</v>
      </c>
      <c r="C2921" t="s">
        <v>1492</v>
      </c>
      <c r="D2921" t="s">
        <v>4545</v>
      </c>
      <c r="E2921" t="s">
        <v>147</v>
      </c>
      <c r="F2921" t="s">
        <v>148</v>
      </c>
      <c r="G2921" t="s">
        <v>149</v>
      </c>
      <c r="H2921" t="s">
        <v>150</v>
      </c>
      <c r="I2921" t="s">
        <v>151</v>
      </c>
      <c r="J2921" t="s">
        <v>168</v>
      </c>
      <c r="K2921" t="s">
        <v>209</v>
      </c>
      <c r="L2921" t="s">
        <v>155</v>
      </c>
      <c r="M2921" t="s">
        <v>155</v>
      </c>
      <c r="N2921" t="n">
        <v>-79.9472</v>
      </c>
      <c r="O2921" t="n">
        <v>32.7844</v>
      </c>
      <c r="P2921" t="n">
        <v>3667</v>
      </c>
      <c r="Q2921" t="n">
        <v>386</v>
      </c>
      <c r="R2921" t="n">
        <v>88.9</v>
      </c>
      <c r="S2921" t="n">
        <v>74.9</v>
      </c>
      <c r="T2921" t="n">
        <v>12.2</v>
      </c>
      <c r="U2921" t="n">
        <v>4.9</v>
      </c>
      <c r="V2921" t="n">
        <v>2.3</v>
      </c>
      <c r="W2921" t="n">
        <v>0</v>
      </c>
      <c r="X2921"/>
      <c r="Y2921"/>
      <c r="Z2921" t="n">
        <v>8</v>
      </c>
      <c r="AA2921"/>
      <c r="AB2921"/>
      <c r="AC2921"/>
      <c r="AD2921"/>
      <c r="AE2921"/>
      <c r="AF2921" t="n">
        <v>0</v>
      </c>
      <c r="AG2921" t="n">
        <v>12</v>
      </c>
      <c r="AH2921" t="n">
        <v>45</v>
      </c>
      <c r="AI2921"/>
      <c r="AJ2921"/>
      <c r="AK2921"/>
      <c r="AL2921"/>
      <c r="AM2921"/>
      <c r="AN2921"/>
      <c r="AO2921"/>
      <c r="AP2921" t="n">
        <v>203</v>
      </c>
      <c r="AQ2921" t="n">
        <v>333</v>
      </c>
      <c r="AR2921" t="n">
        <v>566</v>
      </c>
    </row>
    <row r="2922">
      <c r="A2922" t="n">
        <v>218353</v>
      </c>
      <c r="B2922" t="s">
        <v>4587</v>
      </c>
      <c r="C2922" t="s">
        <v>4588</v>
      </c>
      <c r="D2922" t="s">
        <v>4545</v>
      </c>
      <c r="E2922" t="s">
        <v>147</v>
      </c>
      <c r="F2922" t="s">
        <v>173</v>
      </c>
      <c r="G2922" t="s">
        <v>149</v>
      </c>
      <c r="H2922" t="s">
        <v>174</v>
      </c>
      <c r="I2922" t="s">
        <v>186</v>
      </c>
      <c r="J2922" t="s">
        <v>152</v>
      </c>
      <c r="K2922" t="s">
        <v>176</v>
      </c>
      <c r="L2922" t="s">
        <v>155</v>
      </c>
      <c r="M2922" t="s">
        <v>155</v>
      </c>
      <c r="N2922" t="n">
        <v>-81.1158</v>
      </c>
      <c r="O2922" t="n">
        <v>33.9493</v>
      </c>
      <c r="P2922" t="n">
        <v>12632</v>
      </c>
      <c r="Q2922" t="n">
        <v>12632</v>
      </c>
      <c r="R2922" t="n">
        <v>63.9</v>
      </c>
      <c r="S2922" t="n">
        <v>41.6</v>
      </c>
      <c r="T2922" t="n">
        <v>36.7</v>
      </c>
      <c r="U2922" t="n">
        <v>7.7</v>
      </c>
      <c r="V2922" t="n">
        <v>2</v>
      </c>
      <c r="W2922" t="n">
        <v>0</v>
      </c>
      <c r="X2922" t="n">
        <v>43</v>
      </c>
      <c r="Y2922" t="n">
        <v>36</v>
      </c>
      <c r="Z2922" t="n">
        <v>16</v>
      </c>
      <c r="AA2922" t="n">
        <v>1328</v>
      </c>
      <c r="AB2922" t="n">
        <v>16.3</v>
      </c>
      <c r="AC2922"/>
      <c r="AD2922"/>
      <c r="AE2922"/>
      <c r="AF2922" t="n">
        <v>1433</v>
      </c>
      <c r="AG2922" t="n">
        <v>39</v>
      </c>
      <c r="AH2922" t="n">
        <v>93</v>
      </c>
      <c r="AI2922" t="n">
        <v>5433</v>
      </c>
      <c r="AJ2922" t="n">
        <v>4839</v>
      </c>
      <c r="AK2922" t="n">
        <v>3522</v>
      </c>
      <c r="AL2922" t="n">
        <v>6031</v>
      </c>
      <c r="AM2922" t="n">
        <v>6717</v>
      </c>
      <c r="AN2922" t="n">
        <v>6552</v>
      </c>
      <c r="AO2922" t="n">
        <v>863</v>
      </c>
      <c r="AP2922"/>
      <c r="AQ2922"/>
      <c r="AR2922"/>
    </row>
    <row r="2923">
      <c r="A2923" t="n">
        <v>218399</v>
      </c>
      <c r="B2923" t="s">
        <v>4589</v>
      </c>
      <c r="C2923" t="s">
        <v>4590</v>
      </c>
      <c r="D2923" t="s">
        <v>4545</v>
      </c>
      <c r="E2923" t="s">
        <v>147</v>
      </c>
      <c r="F2923" t="s">
        <v>162</v>
      </c>
      <c r="G2923" t="s">
        <v>163</v>
      </c>
      <c r="H2923" t="s">
        <v>150</v>
      </c>
      <c r="I2923" t="s">
        <v>151</v>
      </c>
      <c r="J2923" t="s">
        <v>164</v>
      </c>
      <c r="K2923" t="s">
        <v>179</v>
      </c>
      <c r="L2923" t="s">
        <v>154</v>
      </c>
      <c r="M2923" t="s">
        <v>155</v>
      </c>
      <c r="N2923" t="n">
        <v>-80.3462</v>
      </c>
      <c r="O2923" t="n">
        <v>33.9386</v>
      </c>
      <c r="P2923" t="n">
        <v>508</v>
      </c>
      <c r="Q2923" t="n">
        <v>508</v>
      </c>
      <c r="R2923" t="n">
        <v>52.8</v>
      </c>
      <c r="S2923" t="n">
        <v>1.2</v>
      </c>
      <c r="T2923" t="n">
        <v>93.3</v>
      </c>
      <c r="U2923" t="n">
        <v>2</v>
      </c>
      <c r="V2923" t="n">
        <v>0</v>
      </c>
      <c r="W2923" t="n">
        <v>0.2</v>
      </c>
      <c r="X2923" t="n">
        <v>47</v>
      </c>
      <c r="Y2923"/>
      <c r="Z2923" t="n">
        <v>10</v>
      </c>
      <c r="AA2923" t="n">
        <v>235</v>
      </c>
      <c r="AB2923" t="n">
        <v>20.4</v>
      </c>
      <c r="AC2923" t="n">
        <v>235</v>
      </c>
      <c r="AD2923" t="n">
        <v>20.4</v>
      </c>
      <c r="AE2923" t="n">
        <v>6.8</v>
      </c>
      <c r="AF2923" t="n">
        <v>118</v>
      </c>
      <c r="AG2923" t="n">
        <v>82</v>
      </c>
      <c r="AH2923" t="n">
        <v>97</v>
      </c>
      <c r="AI2923" t="n">
        <v>20397</v>
      </c>
      <c r="AJ2923" t="n">
        <v>19687</v>
      </c>
      <c r="AK2923" t="n">
        <v>20984</v>
      </c>
      <c r="AL2923" t="n">
        <v>22795</v>
      </c>
      <c r="AM2923" t="n">
        <v>20558</v>
      </c>
      <c r="AN2923"/>
      <c r="AO2923"/>
      <c r="AP2923" t="n">
        <v>76</v>
      </c>
      <c r="AQ2923"/>
      <c r="AR2923"/>
    </row>
    <row r="2924">
      <c r="A2924" t="n">
        <v>218414</v>
      </c>
      <c r="B2924" t="s">
        <v>4591</v>
      </c>
      <c r="C2924" t="s">
        <v>4592</v>
      </c>
      <c r="D2924" t="s">
        <v>4545</v>
      </c>
      <c r="E2924" t="s">
        <v>147</v>
      </c>
      <c r="F2924" t="s">
        <v>162</v>
      </c>
      <c r="G2924" t="s">
        <v>163</v>
      </c>
      <c r="H2924" t="s">
        <v>150</v>
      </c>
      <c r="I2924" t="s">
        <v>175</v>
      </c>
      <c r="J2924" t="s">
        <v>168</v>
      </c>
      <c r="K2924" t="s">
        <v>179</v>
      </c>
      <c r="L2924" t="s">
        <v>155</v>
      </c>
      <c r="M2924" t="s">
        <v>155</v>
      </c>
      <c r="N2924" t="n">
        <v>-81.6198</v>
      </c>
      <c r="O2924" t="n">
        <v>34.2859</v>
      </c>
      <c r="P2924" t="n">
        <v>1414</v>
      </c>
      <c r="Q2924" t="n">
        <v>1387</v>
      </c>
      <c r="R2924" t="n">
        <v>44.3</v>
      </c>
      <c r="S2924" t="n">
        <v>43.7</v>
      </c>
      <c r="T2924" t="n">
        <v>32.8</v>
      </c>
      <c r="U2924" t="n">
        <v>4.5</v>
      </c>
      <c r="V2924" t="n">
        <v>0.6</v>
      </c>
      <c r="W2924" t="n">
        <v>6.9</v>
      </c>
      <c r="X2924" t="n">
        <v>70</v>
      </c>
      <c r="Y2924"/>
      <c r="Z2924" t="n">
        <v>14</v>
      </c>
      <c r="AA2924" t="n">
        <v>356</v>
      </c>
      <c r="AB2924" t="n">
        <v>44.4</v>
      </c>
      <c r="AC2924" t="n">
        <v>356</v>
      </c>
      <c r="AD2924" t="n">
        <v>44.4</v>
      </c>
      <c r="AE2924" t="n">
        <v>33.7</v>
      </c>
      <c r="AF2924" t="n">
        <v>408</v>
      </c>
      <c r="AG2924" t="n">
        <v>49</v>
      </c>
      <c r="AH2924" t="n">
        <v>99</v>
      </c>
      <c r="AI2924" t="n">
        <v>20941</v>
      </c>
      <c r="AJ2924" t="n">
        <v>18692</v>
      </c>
      <c r="AK2924" t="n">
        <v>18786</v>
      </c>
      <c r="AL2924" t="n">
        <v>22439</v>
      </c>
      <c r="AM2924" t="n">
        <v>18277</v>
      </c>
      <c r="AN2924" t="n">
        <v>23338</v>
      </c>
      <c r="AO2924"/>
      <c r="AP2924" t="n">
        <v>204</v>
      </c>
      <c r="AQ2924" t="n">
        <v>7</v>
      </c>
      <c r="AR2924"/>
    </row>
    <row r="2925">
      <c r="A2925" t="n">
        <v>218441</v>
      </c>
      <c r="B2925" t="s">
        <v>4593</v>
      </c>
      <c r="C2925" t="s">
        <v>4594</v>
      </c>
      <c r="D2925" t="s">
        <v>4545</v>
      </c>
      <c r="E2925" t="s">
        <v>147</v>
      </c>
      <c r="F2925" t="s">
        <v>162</v>
      </c>
      <c r="G2925" t="s">
        <v>163</v>
      </c>
      <c r="H2925" t="s">
        <v>150</v>
      </c>
      <c r="I2925" t="s">
        <v>205</v>
      </c>
      <c r="J2925" t="s">
        <v>168</v>
      </c>
      <c r="K2925" t="s">
        <v>153</v>
      </c>
      <c r="L2925" t="s">
        <v>155</v>
      </c>
      <c r="M2925" t="s">
        <v>155</v>
      </c>
      <c r="N2925" t="n">
        <v>-82.3703</v>
      </c>
      <c r="O2925" t="n">
        <v>35.0698</v>
      </c>
      <c r="P2925" t="n">
        <v>2465</v>
      </c>
      <c r="Q2925" t="n">
        <v>2094</v>
      </c>
      <c r="R2925" t="n">
        <v>53.2</v>
      </c>
      <c r="S2925" t="n">
        <v>63.1</v>
      </c>
      <c r="T2925" t="n">
        <v>9.9</v>
      </c>
      <c r="U2925" t="n">
        <v>4.8</v>
      </c>
      <c r="V2925" t="n">
        <v>0.8</v>
      </c>
      <c r="W2925" t="n">
        <v>1.2</v>
      </c>
      <c r="X2925" t="n">
        <v>69</v>
      </c>
      <c r="Y2925" t="n">
        <v>29</v>
      </c>
      <c r="Z2925" t="n">
        <v>13</v>
      </c>
      <c r="AA2925" t="n">
        <v>530</v>
      </c>
      <c r="AB2925" t="n">
        <v>54.9</v>
      </c>
      <c r="AC2925" t="n">
        <v>530</v>
      </c>
      <c r="AD2925" t="n">
        <v>54.9</v>
      </c>
      <c r="AE2925" t="n">
        <v>46.4</v>
      </c>
      <c r="AF2925" t="n">
        <v>487</v>
      </c>
      <c r="AG2925" t="n">
        <v>32</v>
      </c>
      <c r="AH2925" t="n">
        <v>87</v>
      </c>
      <c r="AI2925" t="n">
        <v>20264</v>
      </c>
      <c r="AJ2925" t="n">
        <v>18890</v>
      </c>
      <c r="AK2925" t="n">
        <v>18746</v>
      </c>
      <c r="AL2925" t="n">
        <v>18576</v>
      </c>
      <c r="AM2925" t="n">
        <v>21681</v>
      </c>
      <c r="AN2925" t="n">
        <v>23740</v>
      </c>
      <c r="AO2925"/>
      <c r="AP2925" t="n">
        <v>328</v>
      </c>
      <c r="AQ2925" t="n">
        <v>101</v>
      </c>
      <c r="AR2925" t="n">
        <v>12</v>
      </c>
    </row>
    <row r="2926">
      <c r="A2926" t="n">
        <v>218487</v>
      </c>
      <c r="B2926" t="s">
        <v>4595</v>
      </c>
      <c r="C2926" t="s">
        <v>3318</v>
      </c>
      <c r="D2926" t="s">
        <v>4545</v>
      </c>
      <c r="E2926" t="s">
        <v>147</v>
      </c>
      <c r="F2926" t="s">
        <v>173</v>
      </c>
      <c r="G2926" t="s">
        <v>149</v>
      </c>
      <c r="H2926" t="s">
        <v>174</v>
      </c>
      <c r="I2926" t="s">
        <v>175</v>
      </c>
      <c r="J2926" t="s">
        <v>168</v>
      </c>
      <c r="K2926" t="s">
        <v>176</v>
      </c>
      <c r="L2926" t="s">
        <v>155</v>
      </c>
      <c r="M2926" t="s">
        <v>155</v>
      </c>
      <c r="N2926" t="n">
        <v>-80.8293</v>
      </c>
      <c r="O2926" t="n">
        <v>33.5448</v>
      </c>
      <c r="P2926" t="n">
        <v>2897</v>
      </c>
      <c r="Q2926" t="n">
        <v>2897</v>
      </c>
      <c r="R2926" t="n">
        <v>69.7</v>
      </c>
      <c r="S2926" t="n">
        <v>34.7</v>
      </c>
      <c r="T2926" t="n">
        <v>57.6</v>
      </c>
      <c r="U2926" t="n">
        <v>3.5</v>
      </c>
      <c r="V2926" t="n">
        <v>1.1</v>
      </c>
      <c r="W2926" t="n">
        <v>0</v>
      </c>
      <c r="X2926" t="n">
        <v>67</v>
      </c>
      <c r="Y2926" t="n">
        <v>42</v>
      </c>
      <c r="Z2926" t="n">
        <v>16</v>
      </c>
      <c r="AA2926" t="n">
        <v>178</v>
      </c>
      <c r="AB2926" t="n">
        <v>40.4</v>
      </c>
      <c r="AC2926"/>
      <c r="AD2926"/>
      <c r="AE2926"/>
      <c r="AF2926" t="n">
        <v>177</v>
      </c>
      <c r="AG2926" t="n">
        <v>43</v>
      </c>
      <c r="AH2926" t="n">
        <v>96</v>
      </c>
      <c r="AI2926" t="n">
        <v>6609</v>
      </c>
      <c r="AJ2926" t="n">
        <v>5606</v>
      </c>
      <c r="AK2926" t="n">
        <v>5010</v>
      </c>
      <c r="AL2926" t="n">
        <v>6659</v>
      </c>
      <c r="AM2926" t="n">
        <v>9771</v>
      </c>
      <c r="AN2926" t="n">
        <v>8836</v>
      </c>
      <c r="AO2926" t="n">
        <v>219</v>
      </c>
      <c r="AP2926"/>
      <c r="AQ2926"/>
      <c r="AR2926"/>
    </row>
    <row r="2927">
      <c r="A2927" t="n">
        <v>218520</v>
      </c>
      <c r="B2927" t="s">
        <v>4596</v>
      </c>
      <c r="C2927" t="s">
        <v>4557</v>
      </c>
      <c r="D2927" t="s">
        <v>4545</v>
      </c>
      <c r="E2927" t="s">
        <v>147</v>
      </c>
      <c r="F2927" t="s">
        <v>173</v>
      </c>
      <c r="G2927" t="s">
        <v>149</v>
      </c>
      <c r="H2927" t="s">
        <v>174</v>
      </c>
      <c r="I2927" t="s">
        <v>175</v>
      </c>
      <c r="J2927" t="s">
        <v>168</v>
      </c>
      <c r="K2927" t="s">
        <v>176</v>
      </c>
      <c r="L2927" t="s">
        <v>155</v>
      </c>
      <c r="M2927" t="s">
        <v>155</v>
      </c>
      <c r="N2927" t="n">
        <v>-82.1206</v>
      </c>
      <c r="O2927" t="n">
        <v>34.2074</v>
      </c>
      <c r="P2927" t="n">
        <v>7099</v>
      </c>
      <c r="Q2927" t="n">
        <v>7099</v>
      </c>
      <c r="R2927" t="n">
        <v>68.8</v>
      </c>
      <c r="S2927" t="n">
        <v>52</v>
      </c>
      <c r="T2927" t="n">
        <v>36</v>
      </c>
      <c r="U2927" t="n">
        <v>6.7</v>
      </c>
      <c r="V2927" t="n">
        <v>0.7</v>
      </c>
      <c r="W2927" t="n">
        <v>0</v>
      </c>
      <c r="X2927" t="n">
        <v>57</v>
      </c>
      <c r="Y2927" t="n">
        <v>34</v>
      </c>
      <c r="Z2927" t="n">
        <v>18</v>
      </c>
      <c r="AA2927" t="n">
        <v>501</v>
      </c>
      <c r="AB2927" t="n">
        <v>33.3</v>
      </c>
      <c r="AC2927"/>
      <c r="AD2927"/>
      <c r="AE2927"/>
      <c r="AF2927" t="n">
        <v>576</v>
      </c>
      <c r="AG2927" t="n">
        <v>48</v>
      </c>
      <c r="AH2927" t="n">
        <v>92</v>
      </c>
      <c r="AI2927" t="n">
        <v>11126</v>
      </c>
      <c r="AJ2927" t="n">
        <v>10778</v>
      </c>
      <c r="AK2927" t="n">
        <v>10509</v>
      </c>
      <c r="AL2927" t="n">
        <v>11097</v>
      </c>
      <c r="AM2927" t="n">
        <v>12539</v>
      </c>
      <c r="AN2927" t="n">
        <v>14497</v>
      </c>
      <c r="AO2927" t="n">
        <v>628</v>
      </c>
      <c r="AP2927"/>
      <c r="AQ2927"/>
      <c r="AR2927"/>
    </row>
    <row r="2928">
      <c r="A2928" t="n">
        <v>218539</v>
      </c>
      <c r="B2928" t="s">
        <v>4597</v>
      </c>
      <c r="C2928" t="s">
        <v>2741</v>
      </c>
      <c r="D2928" t="s">
        <v>4545</v>
      </c>
      <c r="E2928" t="s">
        <v>147</v>
      </c>
      <c r="F2928" t="s">
        <v>162</v>
      </c>
      <c r="G2928" t="s">
        <v>163</v>
      </c>
      <c r="H2928" t="s">
        <v>150</v>
      </c>
      <c r="I2928" t="s">
        <v>175</v>
      </c>
      <c r="J2928" t="s">
        <v>168</v>
      </c>
      <c r="K2928" t="s">
        <v>179</v>
      </c>
      <c r="L2928" t="s">
        <v>155</v>
      </c>
      <c r="M2928" t="s">
        <v>155</v>
      </c>
      <c r="N2928" t="n">
        <v>-81.8745</v>
      </c>
      <c r="O2928" t="n">
        <v>34.4658</v>
      </c>
      <c r="P2928" t="n">
        <v>1330</v>
      </c>
      <c r="Q2928" t="n">
        <v>1043</v>
      </c>
      <c r="R2928" t="n">
        <v>51.2</v>
      </c>
      <c r="S2928" t="n">
        <v>63.5</v>
      </c>
      <c r="T2928" t="n">
        <v>18.5</v>
      </c>
      <c r="U2928" t="n">
        <v>5.9</v>
      </c>
      <c r="V2928" t="n">
        <v>1.9</v>
      </c>
      <c r="W2928" t="n">
        <v>4.9</v>
      </c>
      <c r="X2928" t="n">
        <v>74</v>
      </c>
      <c r="Y2928"/>
      <c r="Z2928" t="n">
        <v>11</v>
      </c>
      <c r="AA2928" t="n">
        <v>273</v>
      </c>
      <c r="AB2928" t="n">
        <v>61.9</v>
      </c>
      <c r="AC2928" t="n">
        <v>273</v>
      </c>
      <c r="AD2928" t="n">
        <v>57.5</v>
      </c>
      <c r="AE2928" t="n">
        <v>48.7</v>
      </c>
      <c r="AF2928" t="n">
        <v>269</v>
      </c>
      <c r="AG2928" t="n">
        <v>28</v>
      </c>
      <c r="AH2928" t="n">
        <v>92</v>
      </c>
      <c r="AI2928" t="n">
        <v>20058</v>
      </c>
      <c r="AJ2928" t="n">
        <v>17786</v>
      </c>
      <c r="AK2928" t="n">
        <v>15964</v>
      </c>
      <c r="AL2928" t="n">
        <v>20293</v>
      </c>
      <c r="AM2928" t="n">
        <v>21742</v>
      </c>
      <c r="AN2928" t="n">
        <v>26955</v>
      </c>
      <c r="AO2928"/>
      <c r="AP2928" t="n">
        <v>224</v>
      </c>
      <c r="AQ2928" t="n">
        <v>33</v>
      </c>
      <c r="AR2928" t="n">
        <v>41</v>
      </c>
    </row>
    <row r="2929">
      <c r="A2929" t="n">
        <v>218645</v>
      </c>
      <c r="B2929" t="s">
        <v>4598</v>
      </c>
      <c r="C2929" t="s">
        <v>4599</v>
      </c>
      <c r="D2929" t="s">
        <v>4545</v>
      </c>
      <c r="E2929" t="s">
        <v>147</v>
      </c>
      <c r="F2929" t="s">
        <v>148</v>
      </c>
      <c r="G2929" t="s">
        <v>149</v>
      </c>
      <c r="H2929" t="s">
        <v>150</v>
      </c>
      <c r="I2929" t="s">
        <v>186</v>
      </c>
      <c r="J2929" t="s">
        <v>168</v>
      </c>
      <c r="K2929" t="s">
        <v>153</v>
      </c>
      <c r="L2929" t="s">
        <v>155</v>
      </c>
      <c r="M2929" t="s">
        <v>155</v>
      </c>
      <c r="N2929" t="n">
        <v>-81.7676</v>
      </c>
      <c r="O2929" t="n">
        <v>33.5727</v>
      </c>
      <c r="P2929" t="n">
        <v>4764</v>
      </c>
      <c r="Q2929" t="n">
        <v>3586</v>
      </c>
      <c r="R2929" t="n">
        <v>63.6</v>
      </c>
      <c r="S2929" t="n">
        <v>61</v>
      </c>
      <c r="T2929" t="n">
        <v>22.2</v>
      </c>
      <c r="U2929" t="n">
        <v>7.3</v>
      </c>
      <c r="V2929" t="n">
        <v>1.6</v>
      </c>
      <c r="W2929" t="n">
        <v>1.5</v>
      </c>
      <c r="X2929" t="n">
        <v>64</v>
      </c>
      <c r="Y2929" t="n">
        <v>50</v>
      </c>
      <c r="Z2929" t="n">
        <v>15</v>
      </c>
      <c r="AA2929" t="n">
        <v>566</v>
      </c>
      <c r="AB2929" t="n">
        <v>40.1</v>
      </c>
      <c r="AC2929" t="n">
        <v>566</v>
      </c>
      <c r="AD2929" t="n">
        <v>40.1</v>
      </c>
      <c r="AE2929" t="n">
        <v>24.6</v>
      </c>
      <c r="AF2929" t="n">
        <v>548</v>
      </c>
      <c r="AG2929" t="n">
        <v>37</v>
      </c>
      <c r="AH2929" t="n">
        <v>87</v>
      </c>
      <c r="AI2929" t="n">
        <v>11697</v>
      </c>
      <c r="AJ2929" t="n">
        <v>7618</v>
      </c>
      <c r="AK2929" t="n">
        <v>10107</v>
      </c>
      <c r="AL2929" t="n">
        <v>12688</v>
      </c>
      <c r="AM2929" t="n">
        <v>16097</v>
      </c>
      <c r="AN2929" t="n">
        <v>16708</v>
      </c>
      <c r="AO2929"/>
      <c r="AP2929" t="n">
        <v>569</v>
      </c>
      <c r="AQ2929" t="n">
        <v>244</v>
      </c>
      <c r="AR2929"/>
    </row>
    <row r="2930">
      <c r="A2930" t="n">
        <v>218654</v>
      </c>
      <c r="B2930" t="s">
        <v>4600</v>
      </c>
      <c r="C2930" t="s">
        <v>3820</v>
      </c>
      <c r="D2930" t="s">
        <v>4545</v>
      </c>
      <c r="E2930" t="s">
        <v>147</v>
      </c>
      <c r="F2930" t="s">
        <v>148</v>
      </c>
      <c r="G2930" t="s">
        <v>149</v>
      </c>
      <c r="H2930" t="s">
        <v>150</v>
      </c>
      <c r="I2930" t="s">
        <v>175</v>
      </c>
      <c r="J2930" t="s">
        <v>168</v>
      </c>
      <c r="K2930" t="s">
        <v>179</v>
      </c>
      <c r="L2930" t="s">
        <v>155</v>
      </c>
      <c r="M2930" t="s">
        <v>155</v>
      </c>
      <c r="N2930" t="n">
        <v>-80.9736</v>
      </c>
      <c r="O2930" t="n">
        <v>32.3033</v>
      </c>
      <c r="P2930" t="n">
        <v>2531</v>
      </c>
      <c r="Q2930" t="n">
        <v>2445</v>
      </c>
      <c r="R2930" t="n">
        <v>67.2</v>
      </c>
      <c r="S2930" t="n">
        <v>61</v>
      </c>
      <c r="T2930" t="n">
        <v>19.6</v>
      </c>
      <c r="U2930" t="n">
        <v>10.7</v>
      </c>
      <c r="V2930" t="n">
        <v>0.9</v>
      </c>
      <c r="W2930" t="n">
        <v>2.3</v>
      </c>
      <c r="X2930" t="n">
        <v>61</v>
      </c>
      <c r="Y2930" t="n">
        <v>14</v>
      </c>
      <c r="Z2930" t="n">
        <v>14</v>
      </c>
      <c r="AA2930" t="n">
        <v>482</v>
      </c>
      <c r="AB2930" t="n">
        <v>38.6</v>
      </c>
      <c r="AC2930" t="n">
        <v>482</v>
      </c>
      <c r="AD2930" t="n">
        <v>38.6</v>
      </c>
      <c r="AE2930" t="n">
        <v>28.8</v>
      </c>
      <c r="AF2930" t="n">
        <v>469</v>
      </c>
      <c r="AG2930" t="n">
        <v>40</v>
      </c>
      <c r="AH2930" t="n">
        <v>71</v>
      </c>
      <c r="AI2930" t="n">
        <v>15781</v>
      </c>
      <c r="AJ2930" t="n">
        <v>11858</v>
      </c>
      <c r="AK2930" t="n">
        <v>12806</v>
      </c>
      <c r="AL2930" t="n">
        <v>15774</v>
      </c>
      <c r="AM2930" t="n">
        <v>18369</v>
      </c>
      <c r="AN2930" t="n">
        <v>19971</v>
      </c>
      <c r="AO2930" t="n">
        <v>2</v>
      </c>
      <c r="AP2930" t="n">
        <v>375</v>
      </c>
      <c r="AQ2930" t="n">
        <v>11</v>
      </c>
      <c r="AR2930"/>
    </row>
    <row r="2931">
      <c r="A2931" t="n">
        <v>218663</v>
      </c>
      <c r="B2931" t="s">
        <v>4601</v>
      </c>
      <c r="C2931" t="s">
        <v>2031</v>
      </c>
      <c r="D2931" t="s">
        <v>4545</v>
      </c>
      <c r="E2931" t="s">
        <v>147</v>
      </c>
      <c r="F2931" t="s">
        <v>148</v>
      </c>
      <c r="G2931" t="s">
        <v>149</v>
      </c>
      <c r="H2931" t="s">
        <v>150</v>
      </c>
      <c r="I2931" t="s">
        <v>151</v>
      </c>
      <c r="J2931" t="s">
        <v>158</v>
      </c>
      <c r="K2931" t="s">
        <v>159</v>
      </c>
      <c r="L2931" t="s">
        <v>155</v>
      </c>
      <c r="M2931" t="s">
        <v>155</v>
      </c>
      <c r="N2931" t="n">
        <v>-81.0269</v>
      </c>
      <c r="O2931" t="n">
        <v>33.9968</v>
      </c>
      <c r="P2931" t="n">
        <v>38804</v>
      </c>
      <c r="Q2931" t="n">
        <v>29034</v>
      </c>
      <c r="R2931" t="n">
        <v>55.7</v>
      </c>
      <c r="S2931" t="n">
        <v>72.1</v>
      </c>
      <c r="T2931" t="n">
        <v>9.5</v>
      </c>
      <c r="U2931" t="n">
        <v>5.8</v>
      </c>
      <c r="V2931" t="n">
        <v>4.2</v>
      </c>
      <c r="W2931" t="n">
        <v>2.9</v>
      </c>
      <c r="X2931" t="n">
        <v>91</v>
      </c>
      <c r="Y2931" t="n">
        <v>86</v>
      </c>
      <c r="Z2931" t="n">
        <v>18</v>
      </c>
      <c r="AA2931" t="n">
        <v>5869</v>
      </c>
      <c r="AB2931" t="n">
        <v>77.7</v>
      </c>
      <c r="AC2931" t="n">
        <v>5869</v>
      </c>
      <c r="AD2931" t="n">
        <v>77.7</v>
      </c>
      <c r="AE2931" t="n">
        <v>68.7</v>
      </c>
      <c r="AF2931" t="n">
        <v>6567</v>
      </c>
      <c r="AG2931" t="n">
        <v>19</v>
      </c>
      <c r="AH2931" t="n">
        <v>79</v>
      </c>
      <c r="AI2931" t="n">
        <v>26068</v>
      </c>
      <c r="AJ2931" t="n">
        <v>14421</v>
      </c>
      <c r="AK2931" t="n">
        <v>17602</v>
      </c>
      <c r="AL2931" t="n">
        <v>22744</v>
      </c>
      <c r="AM2931" t="n">
        <v>26936</v>
      </c>
      <c r="AN2931" t="n">
        <v>29493</v>
      </c>
      <c r="AO2931"/>
      <c r="AP2931" t="n">
        <v>6478</v>
      </c>
      <c r="AQ2931" t="n">
        <v>1827</v>
      </c>
      <c r="AR2931" t="n">
        <v>920</v>
      </c>
    </row>
    <row r="2932">
      <c r="A2932" t="n">
        <v>218672</v>
      </c>
      <c r="B2932" t="s">
        <v>4602</v>
      </c>
      <c r="C2932" t="s">
        <v>458</v>
      </c>
      <c r="D2932" t="s">
        <v>4545</v>
      </c>
      <c r="E2932" t="s">
        <v>147</v>
      </c>
      <c r="F2932" t="s">
        <v>173</v>
      </c>
      <c r="G2932" t="s">
        <v>149</v>
      </c>
      <c r="H2932" t="s">
        <v>174</v>
      </c>
      <c r="I2932" t="s">
        <v>175</v>
      </c>
      <c r="J2932" t="s">
        <v>168</v>
      </c>
      <c r="K2932" t="s">
        <v>176</v>
      </c>
      <c r="L2932" t="s">
        <v>155</v>
      </c>
      <c r="M2932" t="s">
        <v>155</v>
      </c>
      <c r="N2932" t="n">
        <v>-80.7871</v>
      </c>
      <c r="O2932" t="n">
        <v>34.7363</v>
      </c>
      <c r="P2932" t="n">
        <v>2796</v>
      </c>
      <c r="Q2932" t="n">
        <v>2796</v>
      </c>
      <c r="R2932" t="n">
        <v>59.8</v>
      </c>
      <c r="S2932" t="n">
        <v>64.9</v>
      </c>
      <c r="T2932" t="n">
        <v>14.4</v>
      </c>
      <c r="U2932" t="n">
        <v>8.1</v>
      </c>
      <c r="V2932" t="n">
        <v>3.1</v>
      </c>
      <c r="W2932" t="n">
        <v>0.5</v>
      </c>
      <c r="X2932" t="n">
        <v>38</v>
      </c>
      <c r="Y2932" t="n">
        <v>14</v>
      </c>
      <c r="Z2932" t="n">
        <v>20</v>
      </c>
      <c r="AA2932" t="n">
        <v>329</v>
      </c>
      <c r="AB2932" t="n">
        <v>29.5</v>
      </c>
      <c r="AC2932"/>
      <c r="AD2932"/>
      <c r="AE2932"/>
      <c r="AF2932" t="n">
        <v>334</v>
      </c>
      <c r="AG2932" t="n">
        <v>14</v>
      </c>
      <c r="AH2932" t="n">
        <v>83</v>
      </c>
      <c r="AI2932" t="n">
        <v>10510</v>
      </c>
      <c r="AJ2932" t="n">
        <v>6491</v>
      </c>
      <c r="AK2932" t="n">
        <v>6974</v>
      </c>
      <c r="AL2932" t="n">
        <v>11940</v>
      </c>
      <c r="AM2932" t="n">
        <v>13432</v>
      </c>
      <c r="AN2932" t="n">
        <v>13636</v>
      </c>
      <c r="AO2932" t="n">
        <v>150</v>
      </c>
      <c r="AP2932"/>
      <c r="AQ2932"/>
      <c r="AR2932"/>
    </row>
    <row r="2933">
      <c r="A2933" t="n">
        <v>218681</v>
      </c>
      <c r="B2933" t="s">
        <v>4603</v>
      </c>
      <c r="C2933" t="s">
        <v>2507</v>
      </c>
      <c r="D2933" t="s">
        <v>4545</v>
      </c>
      <c r="E2933" t="s">
        <v>147</v>
      </c>
      <c r="F2933" t="s">
        <v>173</v>
      </c>
      <c r="G2933" t="s">
        <v>149</v>
      </c>
      <c r="H2933" t="s">
        <v>174</v>
      </c>
      <c r="I2933" t="s">
        <v>205</v>
      </c>
      <c r="J2933" t="s">
        <v>164</v>
      </c>
      <c r="K2933" t="s">
        <v>176</v>
      </c>
      <c r="L2933" t="s">
        <v>155</v>
      </c>
      <c r="M2933" t="s">
        <v>155</v>
      </c>
      <c r="N2933" t="n">
        <v>-81.3018</v>
      </c>
      <c r="O2933" t="n">
        <v>33.0143</v>
      </c>
      <c r="P2933" t="n">
        <v>1040</v>
      </c>
      <c r="Q2933" t="n">
        <v>1040</v>
      </c>
      <c r="R2933" t="n">
        <v>60.6</v>
      </c>
      <c r="S2933" t="n">
        <v>50.7</v>
      </c>
      <c r="T2933" t="n">
        <v>24.3</v>
      </c>
      <c r="U2933" t="n">
        <v>4.8</v>
      </c>
      <c r="V2933" t="n">
        <v>1.2</v>
      </c>
      <c r="W2933" t="n">
        <v>2.2</v>
      </c>
      <c r="X2933" t="n">
        <v>37</v>
      </c>
      <c r="Y2933" t="n">
        <v>14</v>
      </c>
      <c r="Z2933" t="n">
        <v>15</v>
      </c>
      <c r="AA2933" t="n">
        <v>206</v>
      </c>
      <c r="AB2933" t="n">
        <v>21.8</v>
      </c>
      <c r="AC2933"/>
      <c r="AD2933"/>
      <c r="AE2933"/>
      <c r="AF2933" t="n">
        <v>128</v>
      </c>
      <c r="AG2933" t="n">
        <v>20</v>
      </c>
      <c r="AH2933" t="n">
        <v>91</v>
      </c>
      <c r="AI2933" t="n">
        <v>13201</v>
      </c>
      <c r="AJ2933" t="n">
        <v>9570</v>
      </c>
      <c r="AK2933" t="n">
        <v>11058</v>
      </c>
      <c r="AL2933" t="n">
        <v>13679</v>
      </c>
      <c r="AM2933" t="n">
        <v>15660</v>
      </c>
      <c r="AN2933" t="n">
        <v>17841</v>
      </c>
      <c r="AO2933" t="n">
        <v>78</v>
      </c>
      <c r="AP2933"/>
      <c r="AQ2933"/>
      <c r="AR2933"/>
    </row>
    <row r="2934">
      <c r="A2934" t="n">
        <v>218690</v>
      </c>
      <c r="B2934" t="s">
        <v>4604</v>
      </c>
      <c r="C2934" t="s">
        <v>4590</v>
      </c>
      <c r="D2934" t="s">
        <v>4545</v>
      </c>
      <c r="E2934" t="s">
        <v>147</v>
      </c>
      <c r="F2934" t="s">
        <v>173</v>
      </c>
      <c r="G2934" t="s">
        <v>149</v>
      </c>
      <c r="H2934" t="s">
        <v>174</v>
      </c>
      <c r="I2934" t="s">
        <v>151</v>
      </c>
      <c r="J2934" t="s">
        <v>168</v>
      </c>
      <c r="K2934" t="s">
        <v>176</v>
      </c>
      <c r="L2934" t="s">
        <v>155</v>
      </c>
      <c r="M2934" t="s">
        <v>155</v>
      </c>
      <c r="N2934" t="n">
        <v>-80.3735</v>
      </c>
      <c r="O2934" t="n">
        <v>33.9347</v>
      </c>
      <c r="P2934" t="n">
        <v>1890</v>
      </c>
      <c r="Q2934" t="n">
        <v>1890</v>
      </c>
      <c r="R2934" t="n">
        <v>56.3</v>
      </c>
      <c r="S2934" t="n">
        <v>59.2</v>
      </c>
      <c r="T2934" t="n">
        <v>21.5</v>
      </c>
      <c r="U2934" t="n">
        <v>7.9</v>
      </c>
      <c r="V2934" t="n">
        <v>2.4</v>
      </c>
      <c r="W2934" t="n">
        <v>1.6</v>
      </c>
      <c r="X2934" t="n">
        <v>58</v>
      </c>
      <c r="Y2934" t="n">
        <v>18</v>
      </c>
      <c r="Z2934" t="n">
        <v>18</v>
      </c>
      <c r="AA2934" t="n">
        <v>230</v>
      </c>
      <c r="AB2934" t="n">
        <v>36.1</v>
      </c>
      <c r="AC2934"/>
      <c r="AD2934"/>
      <c r="AE2934"/>
      <c r="AF2934" t="n">
        <v>196</v>
      </c>
      <c r="AG2934" t="n">
        <v>16</v>
      </c>
      <c r="AH2934" t="n">
        <v>87</v>
      </c>
      <c r="AI2934" t="n">
        <v>10143</v>
      </c>
      <c r="AJ2934" t="n">
        <v>6024</v>
      </c>
      <c r="AK2934" t="n">
        <v>7692</v>
      </c>
      <c r="AL2934" t="n">
        <v>9803</v>
      </c>
      <c r="AM2934" t="n">
        <v>13369</v>
      </c>
      <c r="AN2934" t="n">
        <v>14270</v>
      </c>
      <c r="AO2934" t="n">
        <v>163</v>
      </c>
      <c r="AP2934"/>
      <c r="AQ2934"/>
      <c r="AR2934"/>
    </row>
    <row r="2935">
      <c r="A2935" t="n">
        <v>218706</v>
      </c>
      <c r="B2935" t="s">
        <v>4605</v>
      </c>
      <c r="C2935" t="s">
        <v>2796</v>
      </c>
      <c r="D2935" t="s">
        <v>4545</v>
      </c>
      <c r="E2935" t="s">
        <v>147</v>
      </c>
      <c r="F2935" t="s">
        <v>173</v>
      </c>
      <c r="G2935" t="s">
        <v>149</v>
      </c>
      <c r="H2935" t="s">
        <v>174</v>
      </c>
      <c r="I2935" t="s">
        <v>175</v>
      </c>
      <c r="J2935" t="s">
        <v>168</v>
      </c>
      <c r="K2935" t="s">
        <v>176</v>
      </c>
      <c r="L2935" t="s">
        <v>155</v>
      </c>
      <c r="M2935" t="s">
        <v>155</v>
      </c>
      <c r="N2935" t="n">
        <v>-81.621</v>
      </c>
      <c r="O2935" t="n">
        <v>34.7178</v>
      </c>
      <c r="P2935" t="n">
        <v>1530</v>
      </c>
      <c r="Q2935" t="n">
        <v>1530</v>
      </c>
      <c r="R2935" t="n">
        <v>55.4</v>
      </c>
      <c r="S2935" t="n">
        <v>68.4</v>
      </c>
      <c r="T2935" t="n">
        <v>13.7</v>
      </c>
      <c r="U2935" t="n">
        <v>6.2</v>
      </c>
      <c r="V2935" t="n">
        <v>1.6</v>
      </c>
      <c r="W2935" t="n">
        <v>1</v>
      </c>
      <c r="X2935" t="n">
        <v>66</v>
      </c>
      <c r="Y2935" t="n">
        <v>75</v>
      </c>
      <c r="Z2935" t="n">
        <v>17</v>
      </c>
      <c r="AA2935" t="n">
        <v>128</v>
      </c>
      <c r="AB2935" t="n">
        <v>37.5</v>
      </c>
      <c r="AC2935"/>
      <c r="AD2935"/>
      <c r="AE2935"/>
      <c r="AF2935" t="n">
        <v>106</v>
      </c>
      <c r="AG2935" t="n">
        <v>11</v>
      </c>
      <c r="AH2935" t="n">
        <v>90</v>
      </c>
      <c r="AI2935" t="n">
        <v>11734</v>
      </c>
      <c r="AJ2935" t="n">
        <v>7131</v>
      </c>
      <c r="AK2935" t="n">
        <v>9654</v>
      </c>
      <c r="AL2935" t="n">
        <v>11714</v>
      </c>
      <c r="AM2935" t="n">
        <v>14597</v>
      </c>
      <c r="AN2935" t="n">
        <v>15813</v>
      </c>
      <c r="AO2935" t="n">
        <v>99</v>
      </c>
      <c r="AP2935"/>
      <c r="AQ2935"/>
      <c r="AR2935"/>
    </row>
    <row r="2936">
      <c r="A2936" t="n">
        <v>218724</v>
      </c>
      <c r="B2936" t="s">
        <v>4606</v>
      </c>
      <c r="C2936" t="s">
        <v>372</v>
      </c>
      <c r="D2936" t="s">
        <v>4545</v>
      </c>
      <c r="E2936" t="s">
        <v>147</v>
      </c>
      <c r="F2936" t="s">
        <v>148</v>
      </c>
      <c r="G2936" t="s">
        <v>149</v>
      </c>
      <c r="H2936" t="s">
        <v>150</v>
      </c>
      <c r="I2936" t="s">
        <v>151</v>
      </c>
      <c r="J2936" t="s">
        <v>238</v>
      </c>
      <c r="K2936" t="s">
        <v>153</v>
      </c>
      <c r="L2936" t="s">
        <v>155</v>
      </c>
      <c r="M2936" t="s">
        <v>155</v>
      </c>
      <c r="N2936" t="n">
        <v>-79.0118</v>
      </c>
      <c r="O2936" t="n">
        <v>33.795</v>
      </c>
      <c r="P2936" t="n">
        <v>11171</v>
      </c>
      <c r="Q2936" t="n">
        <v>10406</v>
      </c>
      <c r="R2936" t="n">
        <v>54.6</v>
      </c>
      <c r="S2936" t="n">
        <v>68.7</v>
      </c>
      <c r="T2936" t="n">
        <v>14.1</v>
      </c>
      <c r="U2936" t="n">
        <v>6.2</v>
      </c>
      <c r="V2936" t="n">
        <v>1.2</v>
      </c>
      <c r="W2936" t="n">
        <v>0.9</v>
      </c>
      <c r="X2936" t="n">
        <v>76</v>
      </c>
      <c r="Y2936" t="n">
        <v>11</v>
      </c>
      <c r="Z2936" t="n">
        <v>16</v>
      </c>
      <c r="AA2936" t="n">
        <v>2380</v>
      </c>
      <c r="AB2936" t="n">
        <v>50.8</v>
      </c>
      <c r="AC2936" t="n">
        <v>2380</v>
      </c>
      <c r="AD2936" t="n">
        <v>50.8</v>
      </c>
      <c r="AE2936" t="n">
        <v>40.2</v>
      </c>
      <c r="AF2936" t="n">
        <v>2653</v>
      </c>
      <c r="AG2936" t="n">
        <v>27</v>
      </c>
      <c r="AH2936" t="n">
        <v>76</v>
      </c>
      <c r="AI2936" t="n">
        <v>14453</v>
      </c>
      <c r="AJ2936" t="n">
        <v>9222</v>
      </c>
      <c r="AK2936" t="n">
        <v>9749</v>
      </c>
      <c r="AL2936" t="n">
        <v>13209</v>
      </c>
      <c r="AM2936" t="n">
        <v>17527</v>
      </c>
      <c r="AN2936" t="n">
        <v>18612</v>
      </c>
      <c r="AO2936"/>
      <c r="AP2936" t="n">
        <v>1826</v>
      </c>
      <c r="AQ2936" t="n">
        <v>258</v>
      </c>
      <c r="AR2936" t="n">
        <v>23</v>
      </c>
    </row>
    <row r="2937">
      <c r="A2937" t="n">
        <v>218733</v>
      </c>
      <c r="B2937" t="s">
        <v>4607</v>
      </c>
      <c r="C2937" t="s">
        <v>3318</v>
      </c>
      <c r="D2937" t="s">
        <v>4545</v>
      </c>
      <c r="E2937" t="s">
        <v>147</v>
      </c>
      <c r="F2937" t="s">
        <v>148</v>
      </c>
      <c r="G2937" t="s">
        <v>149</v>
      </c>
      <c r="H2937" t="s">
        <v>150</v>
      </c>
      <c r="I2937" t="s">
        <v>175</v>
      </c>
      <c r="J2937" t="s">
        <v>168</v>
      </c>
      <c r="K2937" t="s">
        <v>153</v>
      </c>
      <c r="L2937" t="s">
        <v>154</v>
      </c>
      <c r="M2937" t="s">
        <v>155</v>
      </c>
      <c r="N2937" t="n">
        <v>-80.8487</v>
      </c>
      <c r="O2937" t="n">
        <v>33.498</v>
      </c>
      <c r="P2937" t="n">
        <v>3019</v>
      </c>
      <c r="Q2937" t="n">
        <v>2677</v>
      </c>
      <c r="R2937" t="n">
        <v>53.5</v>
      </c>
      <c r="S2937" t="n">
        <v>2</v>
      </c>
      <c r="T2937" t="n">
        <v>89.5</v>
      </c>
      <c r="U2937" t="n">
        <v>0.6</v>
      </c>
      <c r="V2937" t="n">
        <v>0.2</v>
      </c>
      <c r="W2937" t="n">
        <v>0</v>
      </c>
      <c r="X2937" t="n">
        <v>59</v>
      </c>
      <c r="Y2937" t="n">
        <v>11</v>
      </c>
      <c r="Z2937" t="n">
        <v>19</v>
      </c>
      <c r="AA2937" t="n">
        <v>561</v>
      </c>
      <c r="AB2937" t="n">
        <v>29.4</v>
      </c>
      <c r="AC2937" t="n">
        <v>561</v>
      </c>
      <c r="AD2937" t="n">
        <v>29.4</v>
      </c>
      <c r="AE2937" t="n">
        <v>14.1</v>
      </c>
      <c r="AF2937" t="n">
        <v>817</v>
      </c>
      <c r="AG2937" t="n">
        <v>68</v>
      </c>
      <c r="AH2937" t="n">
        <v>83</v>
      </c>
      <c r="AI2937" t="n">
        <v>17928</v>
      </c>
      <c r="AJ2937" t="n">
        <v>17089</v>
      </c>
      <c r="AK2937" t="n">
        <v>17509</v>
      </c>
      <c r="AL2937" t="n">
        <v>19611</v>
      </c>
      <c r="AM2937" t="n">
        <v>24555</v>
      </c>
      <c r="AN2937" t="n">
        <v>25130</v>
      </c>
      <c r="AO2937"/>
      <c r="AP2937" t="n">
        <v>232</v>
      </c>
      <c r="AQ2937" t="n">
        <v>52</v>
      </c>
      <c r="AR2937" t="n">
        <v>25</v>
      </c>
    </row>
    <row r="2938">
      <c r="A2938" t="n">
        <v>218742</v>
      </c>
      <c r="B2938" t="s">
        <v>4608</v>
      </c>
      <c r="C2938" t="s">
        <v>4570</v>
      </c>
      <c r="D2938" t="s">
        <v>4545</v>
      </c>
      <c r="E2938" t="s">
        <v>147</v>
      </c>
      <c r="F2938" t="s">
        <v>148</v>
      </c>
      <c r="G2938" t="s">
        <v>149</v>
      </c>
      <c r="H2938" t="s">
        <v>150</v>
      </c>
      <c r="I2938" t="s">
        <v>186</v>
      </c>
      <c r="J2938" t="s">
        <v>168</v>
      </c>
      <c r="K2938" t="s">
        <v>179</v>
      </c>
      <c r="L2938" t="s">
        <v>155</v>
      </c>
      <c r="M2938" t="s">
        <v>155</v>
      </c>
      <c r="N2938" t="n">
        <v>-81.9706</v>
      </c>
      <c r="O2938" t="n">
        <v>34.9964</v>
      </c>
      <c r="P2938" t="n">
        <v>5861</v>
      </c>
      <c r="Q2938" t="n">
        <v>5221</v>
      </c>
      <c r="R2938" t="n">
        <v>66.9</v>
      </c>
      <c r="S2938" t="n">
        <v>47.9</v>
      </c>
      <c r="T2938" t="n">
        <v>31.6</v>
      </c>
      <c r="U2938" t="n">
        <v>8.2</v>
      </c>
      <c r="V2938" t="n">
        <v>3.4</v>
      </c>
      <c r="W2938" t="n">
        <v>1.3</v>
      </c>
      <c r="X2938" t="n">
        <v>69</v>
      </c>
      <c r="Y2938" t="n">
        <v>67</v>
      </c>
      <c r="Z2938" t="n">
        <v>15</v>
      </c>
      <c r="AA2938" t="n">
        <v>877</v>
      </c>
      <c r="AB2938" t="n">
        <v>42.4</v>
      </c>
      <c r="AC2938" t="n">
        <v>877</v>
      </c>
      <c r="AD2938" t="n">
        <v>42.4</v>
      </c>
      <c r="AE2938" t="n">
        <v>28.2</v>
      </c>
      <c r="AF2938" t="n">
        <v>685</v>
      </c>
      <c r="AG2938" t="n">
        <v>45</v>
      </c>
      <c r="AH2938" t="n">
        <v>73</v>
      </c>
      <c r="AI2938" t="n">
        <v>13794</v>
      </c>
      <c r="AJ2938" t="n">
        <v>11021</v>
      </c>
      <c r="AK2938" t="n">
        <v>12164</v>
      </c>
      <c r="AL2938" t="n">
        <v>13876</v>
      </c>
      <c r="AM2938" t="n">
        <v>17711</v>
      </c>
      <c r="AN2938" t="n">
        <v>20030</v>
      </c>
      <c r="AO2938"/>
      <c r="AP2938" t="n">
        <v>1055</v>
      </c>
      <c r="AQ2938" t="n">
        <v>109</v>
      </c>
      <c r="AR2938"/>
    </row>
    <row r="2939">
      <c r="A2939" t="n">
        <v>218751</v>
      </c>
      <c r="B2939" t="s">
        <v>4609</v>
      </c>
      <c r="C2939" t="s">
        <v>4570</v>
      </c>
      <c r="D2939" t="s">
        <v>4545</v>
      </c>
      <c r="E2939" t="s">
        <v>147</v>
      </c>
      <c r="F2939" t="s">
        <v>162</v>
      </c>
      <c r="G2939" t="s">
        <v>163</v>
      </c>
      <c r="H2939" t="s">
        <v>150</v>
      </c>
      <c r="I2939" t="s">
        <v>186</v>
      </c>
      <c r="J2939" t="s">
        <v>164</v>
      </c>
      <c r="K2939" t="s">
        <v>209</v>
      </c>
      <c r="L2939" t="s">
        <v>155</v>
      </c>
      <c r="M2939" t="s">
        <v>155</v>
      </c>
      <c r="N2939" t="n">
        <v>-81.9859</v>
      </c>
      <c r="O2939" t="n">
        <v>35.0146</v>
      </c>
      <c r="P2939" t="n">
        <v>448</v>
      </c>
      <c r="Q2939"/>
      <c r="R2939"/>
      <c r="S2939"/>
      <c r="T2939"/>
      <c r="U2939"/>
      <c r="V2939"/>
      <c r="W2939"/>
      <c r="X2939"/>
      <c r="Y2939"/>
      <c r="Z2939"/>
      <c r="AA2939"/>
      <c r="AB2939"/>
      <c r="AC2939"/>
      <c r="AD2939"/>
      <c r="AE2939"/>
      <c r="AF2939"/>
      <c r="AG2939"/>
      <c r="AH2939"/>
      <c r="AI2939"/>
      <c r="AJ2939"/>
      <c r="AK2939"/>
      <c r="AL2939"/>
      <c r="AM2939"/>
      <c r="AN2939"/>
      <c r="AO2939"/>
      <c r="AP2939"/>
      <c r="AQ2939"/>
      <c r="AR2939" t="n">
        <v>97</v>
      </c>
    </row>
    <row r="2940">
      <c r="A2940" t="n">
        <v>218821</v>
      </c>
      <c r="B2940" t="s">
        <v>4610</v>
      </c>
      <c r="C2940" t="s">
        <v>4570</v>
      </c>
      <c r="D2940" t="s">
        <v>4545</v>
      </c>
      <c r="E2940" t="s">
        <v>147</v>
      </c>
      <c r="F2940" t="s">
        <v>162</v>
      </c>
      <c r="G2940" t="s">
        <v>163</v>
      </c>
      <c r="H2940" t="s">
        <v>150</v>
      </c>
      <c r="I2940" t="s">
        <v>186</v>
      </c>
      <c r="J2940" t="s">
        <v>168</v>
      </c>
      <c r="K2940" t="s">
        <v>176</v>
      </c>
      <c r="L2940" t="s">
        <v>155</v>
      </c>
      <c r="M2940" t="s">
        <v>155</v>
      </c>
      <c r="N2940" t="n">
        <v>-81.9709</v>
      </c>
      <c r="O2940" t="n">
        <v>34.9551</v>
      </c>
      <c r="P2940" t="n">
        <v>1170</v>
      </c>
      <c r="Q2940" t="n">
        <v>1170</v>
      </c>
      <c r="R2940" t="n">
        <v>54.8</v>
      </c>
      <c r="S2940" t="n">
        <v>44.5</v>
      </c>
      <c r="T2940" t="n">
        <v>36.7</v>
      </c>
      <c r="U2940" t="n">
        <v>11.6</v>
      </c>
      <c r="V2940" t="n">
        <v>0.7</v>
      </c>
      <c r="W2940" t="n">
        <v>0.6</v>
      </c>
      <c r="X2940"/>
      <c r="Y2940"/>
      <c r="Z2940" t="n">
        <v>17</v>
      </c>
      <c r="AA2940" t="n">
        <v>467</v>
      </c>
      <c r="AB2940" t="n">
        <v>38.3</v>
      </c>
      <c r="AC2940"/>
      <c r="AD2940"/>
      <c r="AE2940"/>
      <c r="AF2940" t="n">
        <v>484</v>
      </c>
      <c r="AG2940" t="n">
        <v>60</v>
      </c>
      <c r="AH2940" t="n">
        <v>96</v>
      </c>
      <c r="AI2940" t="n">
        <v>16556</v>
      </c>
      <c r="AJ2940" t="n">
        <v>16009</v>
      </c>
      <c r="AK2940" t="n">
        <v>15515</v>
      </c>
      <c r="AL2940" t="n">
        <v>16225</v>
      </c>
      <c r="AM2940" t="n">
        <v>17303</v>
      </c>
      <c r="AN2940" t="n">
        <v>18590</v>
      </c>
      <c r="AO2940" t="n">
        <v>197</v>
      </c>
      <c r="AP2940" t="n">
        <v>38</v>
      </c>
      <c r="AQ2940"/>
      <c r="AR2940"/>
    </row>
    <row r="2941">
      <c r="A2941" t="n">
        <v>218830</v>
      </c>
      <c r="B2941" t="s">
        <v>4611</v>
      </c>
      <c r="C2941" t="s">
        <v>4570</v>
      </c>
      <c r="D2941" t="s">
        <v>4545</v>
      </c>
      <c r="E2941" t="s">
        <v>147</v>
      </c>
      <c r="F2941" t="s">
        <v>173</v>
      </c>
      <c r="G2941" t="s">
        <v>149</v>
      </c>
      <c r="H2941" t="s">
        <v>174</v>
      </c>
      <c r="I2941" t="s">
        <v>186</v>
      </c>
      <c r="J2941" t="s">
        <v>152</v>
      </c>
      <c r="K2941" t="s">
        <v>176</v>
      </c>
      <c r="L2941" t="s">
        <v>155</v>
      </c>
      <c r="M2941" t="s">
        <v>155</v>
      </c>
      <c r="N2941" t="n">
        <v>-81.9898</v>
      </c>
      <c r="O2941" t="n">
        <v>34.9746</v>
      </c>
      <c r="P2941" t="n">
        <v>8353</v>
      </c>
      <c r="Q2941" t="n">
        <v>8353</v>
      </c>
      <c r="R2941" t="n">
        <v>63</v>
      </c>
      <c r="S2941" t="n">
        <v>55.7</v>
      </c>
      <c r="T2941" t="n">
        <v>23.7</v>
      </c>
      <c r="U2941" t="n">
        <v>10.8</v>
      </c>
      <c r="V2941" t="n">
        <v>3.1</v>
      </c>
      <c r="W2941" t="n">
        <v>0</v>
      </c>
      <c r="X2941" t="n">
        <v>63</v>
      </c>
      <c r="Y2941" t="n">
        <v>40</v>
      </c>
      <c r="Z2941" t="n">
        <v>16</v>
      </c>
      <c r="AA2941" t="n">
        <v>553</v>
      </c>
      <c r="AB2941" t="n">
        <v>30</v>
      </c>
      <c r="AC2941"/>
      <c r="AD2941"/>
      <c r="AE2941"/>
      <c r="AF2941" t="n">
        <v>770</v>
      </c>
      <c r="AG2941" t="n">
        <v>38</v>
      </c>
      <c r="AH2941" t="n">
        <v>88</v>
      </c>
      <c r="AI2941" t="n">
        <v>7330</v>
      </c>
      <c r="AJ2941" t="n">
        <v>6365</v>
      </c>
      <c r="AK2941" t="n">
        <v>5560</v>
      </c>
      <c r="AL2941" t="n">
        <v>7623</v>
      </c>
      <c r="AM2941" t="n">
        <v>8274</v>
      </c>
      <c r="AN2941"/>
      <c r="AO2941" t="n">
        <v>668</v>
      </c>
      <c r="AP2941"/>
      <c r="AQ2941"/>
      <c r="AR2941"/>
    </row>
    <row r="2942">
      <c r="A2942" t="n">
        <v>218858</v>
      </c>
      <c r="B2942" t="s">
        <v>4612</v>
      </c>
      <c r="C2942" t="s">
        <v>4590</v>
      </c>
      <c r="D2942" t="s">
        <v>4545</v>
      </c>
      <c r="E2942" t="s">
        <v>147</v>
      </c>
      <c r="F2942" t="s">
        <v>173</v>
      </c>
      <c r="G2942" t="s">
        <v>149</v>
      </c>
      <c r="H2942" t="s">
        <v>174</v>
      </c>
      <c r="I2942" t="s">
        <v>151</v>
      </c>
      <c r="J2942" t="s">
        <v>168</v>
      </c>
      <c r="K2942" t="s">
        <v>176</v>
      </c>
      <c r="L2942" t="s">
        <v>155</v>
      </c>
      <c r="M2942" t="s">
        <v>155</v>
      </c>
      <c r="N2942" t="n">
        <v>-80.371</v>
      </c>
      <c r="O2942" t="n">
        <v>33.9333</v>
      </c>
      <c r="P2942" t="n">
        <v>4489</v>
      </c>
      <c r="Q2942" t="n">
        <v>4489</v>
      </c>
      <c r="R2942" t="n">
        <v>71.5</v>
      </c>
      <c r="S2942" t="n">
        <v>44.1</v>
      </c>
      <c r="T2942" t="n">
        <v>45.2</v>
      </c>
      <c r="U2942" t="n">
        <v>5.4</v>
      </c>
      <c r="V2942" t="n">
        <v>0.9</v>
      </c>
      <c r="W2942" t="n">
        <v>0</v>
      </c>
      <c r="X2942" t="n">
        <v>54</v>
      </c>
      <c r="Y2942" t="n">
        <v>26</v>
      </c>
      <c r="Z2942" t="n">
        <v>15</v>
      </c>
      <c r="AA2942" t="n">
        <v>357</v>
      </c>
      <c r="AB2942" t="n">
        <v>30.8</v>
      </c>
      <c r="AC2942"/>
      <c r="AD2942"/>
      <c r="AE2942"/>
      <c r="AF2942" t="n">
        <v>368</v>
      </c>
      <c r="AG2942" t="n">
        <v>44</v>
      </c>
      <c r="AH2942" t="n">
        <v>91</v>
      </c>
      <c r="AI2942" t="n">
        <v>5519</v>
      </c>
      <c r="AJ2942" t="n">
        <v>5394</v>
      </c>
      <c r="AK2942" t="n">
        <v>4789</v>
      </c>
      <c r="AL2942" t="n">
        <v>3922</v>
      </c>
      <c r="AM2942" t="n">
        <v>5300</v>
      </c>
      <c r="AN2942"/>
      <c r="AO2942" t="n">
        <v>371</v>
      </c>
      <c r="AP2942"/>
      <c r="AQ2942"/>
      <c r="AR2942"/>
    </row>
    <row r="2943">
      <c r="A2943" t="n">
        <v>218885</v>
      </c>
      <c r="B2943" t="s">
        <v>4613</v>
      </c>
      <c r="C2943" t="s">
        <v>4128</v>
      </c>
      <c r="D2943" t="s">
        <v>4545</v>
      </c>
      <c r="E2943" t="s">
        <v>147</v>
      </c>
      <c r="F2943" t="s">
        <v>173</v>
      </c>
      <c r="G2943" t="s">
        <v>149</v>
      </c>
      <c r="H2943" t="s">
        <v>174</v>
      </c>
      <c r="I2943" t="s">
        <v>186</v>
      </c>
      <c r="J2943" t="s">
        <v>152</v>
      </c>
      <c r="K2943" t="s">
        <v>176</v>
      </c>
      <c r="L2943" t="s">
        <v>155</v>
      </c>
      <c r="M2943" t="s">
        <v>155</v>
      </c>
      <c r="N2943" t="n">
        <v>-82.792</v>
      </c>
      <c r="O2943" t="n">
        <v>34.6419</v>
      </c>
      <c r="P2943" t="n">
        <v>7243</v>
      </c>
      <c r="Q2943" t="n">
        <v>7243</v>
      </c>
      <c r="R2943" t="n">
        <v>54.4</v>
      </c>
      <c r="S2943" t="n">
        <v>75.1</v>
      </c>
      <c r="T2943" t="n">
        <v>10.1</v>
      </c>
      <c r="U2943" t="n">
        <v>7.2</v>
      </c>
      <c r="V2943" t="n">
        <v>1.4</v>
      </c>
      <c r="W2943" t="n">
        <v>0</v>
      </c>
      <c r="X2943" t="n">
        <v>53</v>
      </c>
      <c r="Y2943" t="n">
        <v>49</v>
      </c>
      <c r="Z2943" t="n">
        <v>19</v>
      </c>
      <c r="AA2943" t="n">
        <v>1829</v>
      </c>
      <c r="AB2943" t="n">
        <v>39.1</v>
      </c>
      <c r="AC2943"/>
      <c r="AD2943"/>
      <c r="AE2943"/>
      <c r="AF2943" t="n">
        <v>1877</v>
      </c>
      <c r="AG2943" t="n">
        <v>40</v>
      </c>
      <c r="AH2943" t="n">
        <v>86</v>
      </c>
      <c r="AI2943" t="n">
        <v>7726</v>
      </c>
      <c r="AJ2943" t="n">
        <v>4316</v>
      </c>
      <c r="AK2943" t="n">
        <v>5218</v>
      </c>
      <c r="AL2943" t="n">
        <v>6704</v>
      </c>
      <c r="AM2943" t="n">
        <v>7971</v>
      </c>
      <c r="AN2943" t="n">
        <v>8527</v>
      </c>
      <c r="AO2943" t="n">
        <v>863</v>
      </c>
      <c r="AP2943"/>
      <c r="AQ2943"/>
      <c r="AR2943"/>
    </row>
    <row r="2944">
      <c r="A2944" t="n">
        <v>218894</v>
      </c>
      <c r="B2944" t="s">
        <v>4614</v>
      </c>
      <c r="C2944" t="s">
        <v>1492</v>
      </c>
      <c r="D2944" t="s">
        <v>4545</v>
      </c>
      <c r="E2944" t="s">
        <v>147</v>
      </c>
      <c r="F2944" t="s">
        <v>173</v>
      </c>
      <c r="G2944" t="s">
        <v>149</v>
      </c>
      <c r="H2944" t="s">
        <v>174</v>
      </c>
      <c r="I2944" t="s">
        <v>151</v>
      </c>
      <c r="J2944" t="s">
        <v>238</v>
      </c>
      <c r="K2944" t="s">
        <v>176</v>
      </c>
      <c r="L2944" t="s">
        <v>155</v>
      </c>
      <c r="M2944" t="s">
        <v>155</v>
      </c>
      <c r="N2944" t="n">
        <v>-80.0313</v>
      </c>
      <c r="O2944" t="n">
        <v>32.9288</v>
      </c>
      <c r="P2944" t="n">
        <v>18427</v>
      </c>
      <c r="Q2944" t="n">
        <v>18427</v>
      </c>
      <c r="R2944" t="n">
        <v>63.3</v>
      </c>
      <c r="S2944" t="n">
        <v>53.3</v>
      </c>
      <c r="T2944" t="n">
        <v>27.1</v>
      </c>
      <c r="U2944" t="n">
        <v>8.5</v>
      </c>
      <c r="V2944" t="n">
        <v>2.1</v>
      </c>
      <c r="W2944" t="n">
        <v>0</v>
      </c>
      <c r="X2944" t="n">
        <v>68</v>
      </c>
      <c r="Y2944" t="n">
        <v>36</v>
      </c>
      <c r="Z2944" t="n">
        <v>23</v>
      </c>
      <c r="AA2944" t="n">
        <v>1169</v>
      </c>
      <c r="AB2944" t="n">
        <v>28.7</v>
      </c>
      <c r="AC2944"/>
      <c r="AD2944"/>
      <c r="AE2944"/>
      <c r="AF2944" t="n">
        <v>1123</v>
      </c>
      <c r="AG2944" t="n">
        <v>27</v>
      </c>
      <c r="AH2944" t="n">
        <v>79</v>
      </c>
      <c r="AI2944" t="n">
        <v>-1475</v>
      </c>
      <c r="AJ2944" t="n">
        <v>-4034</v>
      </c>
      <c r="AK2944" t="n">
        <v>-4533</v>
      </c>
      <c r="AL2944" t="n">
        <v>-2209</v>
      </c>
      <c r="AM2944" t="n">
        <v>335</v>
      </c>
      <c r="AN2944" t="n">
        <v>2562</v>
      </c>
      <c r="AO2944" t="n">
        <v>1383</v>
      </c>
      <c r="AP2944"/>
      <c r="AQ2944"/>
      <c r="AR2944"/>
    </row>
    <row r="2945">
      <c r="A2945" t="n">
        <v>218919</v>
      </c>
      <c r="B2945" t="s">
        <v>4615</v>
      </c>
      <c r="C2945" t="s">
        <v>4572</v>
      </c>
      <c r="D2945" t="s">
        <v>4545</v>
      </c>
      <c r="E2945" t="s">
        <v>147</v>
      </c>
      <c r="F2945" t="s">
        <v>162</v>
      </c>
      <c r="G2945" t="s">
        <v>163</v>
      </c>
      <c r="H2945" t="s">
        <v>150</v>
      </c>
      <c r="I2945" t="s">
        <v>205</v>
      </c>
      <c r="J2945" t="s">
        <v>164</v>
      </c>
      <c r="K2945" t="s">
        <v>179</v>
      </c>
      <c r="L2945" t="s">
        <v>154</v>
      </c>
      <c r="M2945" t="s">
        <v>155</v>
      </c>
      <c r="N2945" t="n">
        <v>-81.1279</v>
      </c>
      <c r="O2945" t="n">
        <v>33.3072</v>
      </c>
      <c r="P2945" t="n">
        <v>533</v>
      </c>
      <c r="Q2945" t="n">
        <v>496</v>
      </c>
      <c r="R2945" t="n">
        <v>55</v>
      </c>
      <c r="S2945" t="n">
        <v>0.2</v>
      </c>
      <c r="T2945" t="n">
        <v>92.5</v>
      </c>
      <c r="U2945" t="n">
        <v>0.2</v>
      </c>
      <c r="V2945" t="n">
        <v>0</v>
      </c>
      <c r="W2945" t="n">
        <v>7.1</v>
      </c>
      <c r="X2945" t="n">
        <v>63</v>
      </c>
      <c r="Y2945" t="n">
        <v>47</v>
      </c>
      <c r="Z2945" t="n">
        <v>10</v>
      </c>
      <c r="AA2945" t="n">
        <v>172</v>
      </c>
      <c r="AB2945" t="n">
        <v>37.8</v>
      </c>
      <c r="AC2945" t="n">
        <v>172</v>
      </c>
      <c r="AD2945" t="n">
        <v>31.4</v>
      </c>
      <c r="AE2945" t="n">
        <v>26.7</v>
      </c>
      <c r="AF2945" t="n">
        <v>120</v>
      </c>
      <c r="AG2945" t="n">
        <v>77</v>
      </c>
      <c r="AH2945" t="n">
        <v>93</v>
      </c>
      <c r="AI2945" t="n">
        <v>15747</v>
      </c>
      <c r="AJ2945" t="n">
        <v>15081</v>
      </c>
      <c r="AK2945" t="n">
        <v>13624</v>
      </c>
      <c r="AL2945" t="n">
        <v>17558</v>
      </c>
      <c r="AM2945" t="n">
        <v>18316</v>
      </c>
      <c r="AN2945" t="n">
        <v>24543</v>
      </c>
      <c r="AO2945"/>
      <c r="AP2945" t="n">
        <v>70</v>
      </c>
      <c r="AQ2945" t="n">
        <v>8</v>
      </c>
      <c r="AR2945"/>
    </row>
    <row r="2946">
      <c r="A2946" t="n">
        <v>218955</v>
      </c>
      <c r="B2946" t="s">
        <v>4616</v>
      </c>
      <c r="C2946" t="s">
        <v>4617</v>
      </c>
      <c r="D2946" t="s">
        <v>4545</v>
      </c>
      <c r="E2946" t="s">
        <v>147</v>
      </c>
      <c r="F2946" t="s">
        <v>173</v>
      </c>
      <c r="G2946" t="s">
        <v>149</v>
      </c>
      <c r="H2946" t="s">
        <v>174</v>
      </c>
      <c r="I2946" t="s">
        <v>175</v>
      </c>
      <c r="J2946" t="s">
        <v>164</v>
      </c>
      <c r="K2946" t="s">
        <v>176</v>
      </c>
      <c r="L2946" t="s">
        <v>155</v>
      </c>
      <c r="M2946" t="s">
        <v>155</v>
      </c>
      <c r="N2946" t="n">
        <v>-79.818</v>
      </c>
      <c r="O2946" t="n">
        <v>33.6571</v>
      </c>
      <c r="P2946" t="n">
        <v>943</v>
      </c>
      <c r="Q2946" t="n">
        <v>943</v>
      </c>
      <c r="R2946" t="n">
        <v>69.7</v>
      </c>
      <c r="S2946" t="n">
        <v>28.8</v>
      </c>
      <c r="T2946" t="n">
        <v>67.8</v>
      </c>
      <c r="U2946" t="n">
        <v>1</v>
      </c>
      <c r="V2946" t="n">
        <v>0.3</v>
      </c>
      <c r="W2946" t="n">
        <v>0</v>
      </c>
      <c r="X2946" t="n">
        <v>62</v>
      </c>
      <c r="Y2946" t="n">
        <v>32</v>
      </c>
      <c r="Z2946" t="n">
        <v>11</v>
      </c>
      <c r="AA2946" t="n">
        <v>33</v>
      </c>
      <c r="AB2946" t="n">
        <v>21.2</v>
      </c>
      <c r="AC2946"/>
      <c r="AD2946"/>
      <c r="AE2946"/>
      <c r="AF2946" t="n">
        <v>42</v>
      </c>
      <c r="AG2946" t="n">
        <v>40</v>
      </c>
      <c r="AH2946" t="n">
        <v>92</v>
      </c>
      <c r="AI2946" t="n">
        <v>7321</v>
      </c>
      <c r="AJ2946" t="n">
        <v>5521</v>
      </c>
      <c r="AK2946" t="n">
        <v>6671</v>
      </c>
      <c r="AL2946" t="n">
        <v>8365</v>
      </c>
      <c r="AM2946"/>
      <c r="AN2946"/>
      <c r="AO2946" t="n">
        <v>54</v>
      </c>
      <c r="AP2946"/>
      <c r="AQ2946"/>
      <c r="AR2946"/>
    </row>
    <row r="2947">
      <c r="A2947" t="n">
        <v>218964</v>
      </c>
      <c r="B2947" t="s">
        <v>4618</v>
      </c>
      <c r="C2947" t="s">
        <v>4565</v>
      </c>
      <c r="D2947" t="s">
        <v>4545</v>
      </c>
      <c r="E2947" t="s">
        <v>147</v>
      </c>
      <c r="F2947" t="s">
        <v>148</v>
      </c>
      <c r="G2947" t="s">
        <v>149</v>
      </c>
      <c r="H2947" t="s">
        <v>150</v>
      </c>
      <c r="I2947" t="s">
        <v>151</v>
      </c>
      <c r="J2947" t="s">
        <v>168</v>
      </c>
      <c r="K2947" t="s">
        <v>153</v>
      </c>
      <c r="L2947" t="s">
        <v>155</v>
      </c>
      <c r="M2947" t="s">
        <v>155</v>
      </c>
      <c r="N2947" t="n">
        <v>-81.0314</v>
      </c>
      <c r="O2947" t="n">
        <v>34.9415</v>
      </c>
      <c r="P2947" t="n">
        <v>5559</v>
      </c>
      <c r="Q2947" t="n">
        <v>4264</v>
      </c>
      <c r="R2947" t="n">
        <v>66.2</v>
      </c>
      <c r="S2947" t="n">
        <v>53.4</v>
      </c>
      <c r="T2947" t="n">
        <v>29.9</v>
      </c>
      <c r="U2947" t="n">
        <v>7.7</v>
      </c>
      <c r="V2947" t="n">
        <v>2.1</v>
      </c>
      <c r="W2947" t="n">
        <v>1.5</v>
      </c>
      <c r="X2947" t="n">
        <v>73</v>
      </c>
      <c r="Y2947" t="n">
        <v>50</v>
      </c>
      <c r="Z2947" t="n">
        <v>12</v>
      </c>
      <c r="AA2947" t="n">
        <v>1047</v>
      </c>
      <c r="AB2947" t="n">
        <v>61.2</v>
      </c>
      <c r="AC2947" t="n">
        <v>1047</v>
      </c>
      <c r="AD2947" t="n">
        <v>61.2</v>
      </c>
      <c r="AE2947" t="n">
        <v>51.3</v>
      </c>
      <c r="AF2947" t="n">
        <v>707</v>
      </c>
      <c r="AG2947" t="n">
        <v>39</v>
      </c>
      <c r="AH2947" t="n">
        <v>83</v>
      </c>
      <c r="AI2947" t="n">
        <v>16838</v>
      </c>
      <c r="AJ2947" t="n">
        <v>13361</v>
      </c>
      <c r="AK2947" t="n">
        <v>13395</v>
      </c>
      <c r="AL2947" t="n">
        <v>16762</v>
      </c>
      <c r="AM2947" t="n">
        <v>19267</v>
      </c>
      <c r="AN2947" t="n">
        <v>20653</v>
      </c>
      <c r="AO2947"/>
      <c r="AP2947" t="n">
        <v>798</v>
      </c>
      <c r="AQ2947" t="n">
        <v>420</v>
      </c>
      <c r="AR2947"/>
    </row>
    <row r="2948">
      <c r="A2948" t="n">
        <v>218973</v>
      </c>
      <c r="B2948" t="s">
        <v>4619</v>
      </c>
      <c r="C2948" t="s">
        <v>4570</v>
      </c>
      <c r="D2948" t="s">
        <v>4545</v>
      </c>
      <c r="E2948" t="s">
        <v>147</v>
      </c>
      <c r="F2948" t="s">
        <v>162</v>
      </c>
      <c r="G2948" t="s">
        <v>163</v>
      </c>
      <c r="H2948" t="s">
        <v>150</v>
      </c>
      <c r="I2948" t="s">
        <v>151</v>
      </c>
      <c r="J2948" t="s">
        <v>168</v>
      </c>
      <c r="K2948" t="s">
        <v>179</v>
      </c>
      <c r="L2948" t="s">
        <v>155</v>
      </c>
      <c r="M2948" t="s">
        <v>155</v>
      </c>
      <c r="N2948" t="n">
        <v>-81.9336</v>
      </c>
      <c r="O2948" t="n">
        <v>34.9594</v>
      </c>
      <c r="P2948" t="n">
        <v>1863</v>
      </c>
      <c r="Q2948" t="n">
        <v>1863</v>
      </c>
      <c r="R2948" t="n">
        <v>52</v>
      </c>
      <c r="S2948" t="n">
        <v>79.5</v>
      </c>
      <c r="T2948" t="n">
        <v>7</v>
      </c>
      <c r="U2948" t="n">
        <v>5.6</v>
      </c>
      <c r="V2948" t="n">
        <v>2.1</v>
      </c>
      <c r="W2948" t="n">
        <v>1.8</v>
      </c>
      <c r="X2948" t="n">
        <v>90</v>
      </c>
      <c r="Y2948"/>
      <c r="Z2948" t="n">
        <v>12</v>
      </c>
      <c r="AA2948" t="n">
        <v>452</v>
      </c>
      <c r="AB2948" t="n">
        <v>80.8</v>
      </c>
      <c r="AC2948" t="n">
        <v>452</v>
      </c>
      <c r="AD2948" t="n">
        <v>80.8</v>
      </c>
      <c r="AE2948" t="n">
        <v>76.8</v>
      </c>
      <c r="AF2948" t="n">
        <v>507</v>
      </c>
      <c r="AG2948" t="n">
        <v>15</v>
      </c>
      <c r="AH2948" t="n">
        <v>97</v>
      </c>
      <c r="AI2948" t="n">
        <v>31061</v>
      </c>
      <c r="AJ2948" t="n">
        <v>14804</v>
      </c>
      <c r="AK2948" t="n">
        <v>22105</v>
      </c>
      <c r="AL2948" t="n">
        <v>22432</v>
      </c>
      <c r="AM2948" t="n">
        <v>28109</v>
      </c>
      <c r="AN2948" t="n">
        <v>34845</v>
      </c>
      <c r="AO2948"/>
      <c r="AP2948" t="n">
        <v>409</v>
      </c>
      <c r="AQ2948"/>
      <c r="AR2948"/>
    </row>
    <row r="2949">
      <c r="A2949" t="n">
        <v>218991</v>
      </c>
      <c r="B2949" t="s">
        <v>4620</v>
      </c>
      <c r="C2949" t="s">
        <v>4565</v>
      </c>
      <c r="D2949" t="s">
        <v>4545</v>
      </c>
      <c r="E2949" t="s">
        <v>147</v>
      </c>
      <c r="F2949" t="s">
        <v>173</v>
      </c>
      <c r="G2949" t="s">
        <v>149</v>
      </c>
      <c r="H2949" t="s">
        <v>174</v>
      </c>
      <c r="I2949" t="s">
        <v>151</v>
      </c>
      <c r="J2949" t="s">
        <v>168</v>
      </c>
      <c r="K2949" t="s">
        <v>176</v>
      </c>
      <c r="L2949" t="s">
        <v>155</v>
      </c>
      <c r="M2949" t="s">
        <v>155</v>
      </c>
      <c r="N2949" t="n">
        <v>-80.9953</v>
      </c>
      <c r="O2949" t="n">
        <v>34.9344</v>
      </c>
      <c r="P2949" t="n">
        <v>6218</v>
      </c>
      <c r="Q2949" t="n">
        <v>6218</v>
      </c>
      <c r="R2949" t="n">
        <v>60.2</v>
      </c>
      <c r="S2949" t="n">
        <v>56.4</v>
      </c>
      <c r="T2949" t="n">
        <v>23.4</v>
      </c>
      <c r="U2949" t="n">
        <v>9.4</v>
      </c>
      <c r="V2949" t="n">
        <v>1.6</v>
      </c>
      <c r="W2949" t="n">
        <v>0</v>
      </c>
      <c r="X2949" t="n">
        <v>64</v>
      </c>
      <c r="Y2949" t="n">
        <v>27</v>
      </c>
      <c r="Z2949" t="n">
        <v>19</v>
      </c>
      <c r="AA2949" t="n">
        <v>663</v>
      </c>
      <c r="AB2949" t="n">
        <v>32.4</v>
      </c>
      <c r="AC2949"/>
      <c r="AD2949"/>
      <c r="AE2949"/>
      <c r="AF2949" t="n">
        <v>666</v>
      </c>
      <c r="AG2949" t="n">
        <v>32</v>
      </c>
      <c r="AH2949" t="n">
        <v>88</v>
      </c>
      <c r="AI2949" t="n">
        <v>6489</v>
      </c>
      <c r="AJ2949" t="n">
        <v>3954</v>
      </c>
      <c r="AK2949" t="n">
        <v>4336</v>
      </c>
      <c r="AL2949" t="n">
        <v>6003</v>
      </c>
      <c r="AM2949" t="n">
        <v>8462</v>
      </c>
      <c r="AN2949" t="n">
        <v>10784</v>
      </c>
      <c r="AO2949" t="n">
        <v>586</v>
      </c>
      <c r="AP2949"/>
      <c r="AQ2949"/>
      <c r="AR2949"/>
    </row>
    <row r="2950">
      <c r="A2950" t="n">
        <v>219000</v>
      </c>
      <c r="B2950" t="s">
        <v>4621</v>
      </c>
      <c r="C2950" t="s">
        <v>4622</v>
      </c>
      <c r="D2950" t="s">
        <v>4623</v>
      </c>
      <c r="E2950" t="s">
        <v>891</v>
      </c>
      <c r="F2950" t="s">
        <v>162</v>
      </c>
      <c r="G2950" t="s">
        <v>163</v>
      </c>
      <c r="H2950" t="s">
        <v>150</v>
      </c>
      <c r="I2950" t="s">
        <v>151</v>
      </c>
      <c r="J2950" t="s">
        <v>168</v>
      </c>
      <c r="K2950" t="s">
        <v>153</v>
      </c>
      <c r="L2950" t="s">
        <v>155</v>
      </c>
      <c r="M2950" t="s">
        <v>155</v>
      </c>
      <c r="N2950" t="n">
        <v>-96.737</v>
      </c>
      <c r="O2950" t="n">
        <v>43.5251</v>
      </c>
      <c r="P2950" t="n">
        <v>2590</v>
      </c>
      <c r="Q2950" t="n">
        <v>2147</v>
      </c>
      <c r="R2950" t="n">
        <v>62.8</v>
      </c>
      <c r="S2950" t="n">
        <v>68.9</v>
      </c>
      <c r="T2950" t="n">
        <v>2.8</v>
      </c>
      <c r="U2950" t="n">
        <v>3.7</v>
      </c>
      <c r="V2950" t="n">
        <v>2</v>
      </c>
      <c r="W2950" t="n">
        <v>10.4</v>
      </c>
      <c r="X2950" t="n">
        <v>84</v>
      </c>
      <c r="Y2950"/>
      <c r="Z2950" t="n">
        <v>11</v>
      </c>
      <c r="AA2950" t="n">
        <v>480</v>
      </c>
      <c r="AB2950" t="n">
        <v>75.6</v>
      </c>
      <c r="AC2950" t="n">
        <v>480</v>
      </c>
      <c r="AD2950" t="n">
        <v>75.6</v>
      </c>
      <c r="AE2950" t="n">
        <v>59.6</v>
      </c>
      <c r="AF2950" t="n">
        <v>553</v>
      </c>
      <c r="AG2950" t="n">
        <v>16</v>
      </c>
      <c r="AH2950" t="n">
        <v>96</v>
      </c>
      <c r="AI2950" t="n">
        <v>25280</v>
      </c>
      <c r="AJ2950" t="n">
        <v>20552</v>
      </c>
      <c r="AK2950" t="n">
        <v>18948</v>
      </c>
      <c r="AL2950" t="n">
        <v>22479</v>
      </c>
      <c r="AM2950" t="n">
        <v>26689</v>
      </c>
      <c r="AN2950" t="n">
        <v>26388</v>
      </c>
      <c r="AO2950"/>
      <c r="AP2950" t="n">
        <v>381</v>
      </c>
      <c r="AQ2950" t="n">
        <v>190</v>
      </c>
      <c r="AR2950"/>
    </row>
    <row r="2951">
      <c r="A2951" t="n">
        <v>219037</v>
      </c>
      <c r="B2951" t="s">
        <v>4624</v>
      </c>
      <c r="C2951" t="s">
        <v>4625</v>
      </c>
      <c r="D2951" t="s">
        <v>4623</v>
      </c>
      <c r="E2951" t="s">
        <v>891</v>
      </c>
      <c r="F2951" t="s">
        <v>199</v>
      </c>
      <c r="G2951" t="s">
        <v>189</v>
      </c>
      <c r="H2951" t="s">
        <v>200</v>
      </c>
      <c r="I2951" t="s">
        <v>151</v>
      </c>
      <c r="J2951" t="s">
        <v>164</v>
      </c>
      <c r="K2951"/>
      <c r="L2951" t="s">
        <v>155</v>
      </c>
      <c r="M2951" t="s">
        <v>155</v>
      </c>
      <c r="N2951" t="n">
        <v>-103.1945</v>
      </c>
      <c r="O2951" t="n">
        <v>44.0863</v>
      </c>
      <c r="P2951" t="n">
        <v>100</v>
      </c>
      <c r="Q2951" t="n">
        <v>100</v>
      </c>
      <c r="R2951" t="n">
        <v>98</v>
      </c>
      <c r="S2951" t="n">
        <v>72</v>
      </c>
      <c r="T2951" t="n">
        <v>1</v>
      </c>
      <c r="U2951" t="n">
        <v>2</v>
      </c>
      <c r="V2951" t="n">
        <v>2</v>
      </c>
      <c r="W2951" t="n">
        <v>0</v>
      </c>
      <c r="X2951" t="n">
        <v>58</v>
      </c>
      <c r="Y2951" t="n">
        <v>100</v>
      </c>
      <c r="Z2951" t="n">
        <v>12</v>
      </c>
      <c r="AA2951"/>
      <c r="AB2951"/>
      <c r="AC2951"/>
      <c r="AD2951"/>
      <c r="AE2951"/>
      <c r="AF2951" t="n">
        <v>27</v>
      </c>
      <c r="AG2951" t="n">
        <v>50</v>
      </c>
      <c r="AH2951" t="n">
        <v>50</v>
      </c>
      <c r="AI2951" t="n">
        <v>13145</v>
      </c>
      <c r="AJ2951" t="n">
        <v>12415</v>
      </c>
      <c r="AK2951"/>
      <c r="AL2951" t="n">
        <v>19694</v>
      </c>
      <c r="AM2951" t="n">
        <v>18446</v>
      </c>
      <c r="AN2951" t="n">
        <v>19694</v>
      </c>
      <c r="AO2951"/>
      <c r="AP2951"/>
      <c r="AQ2951"/>
      <c r="AR2951"/>
    </row>
    <row r="2952">
      <c r="A2952" t="n">
        <v>219046</v>
      </c>
      <c r="B2952" t="s">
        <v>4626</v>
      </c>
      <c r="C2952" t="s">
        <v>4627</v>
      </c>
      <c r="D2952" t="s">
        <v>4623</v>
      </c>
      <c r="E2952" t="s">
        <v>891</v>
      </c>
      <c r="F2952" t="s">
        <v>148</v>
      </c>
      <c r="G2952" t="s">
        <v>149</v>
      </c>
      <c r="H2952" t="s">
        <v>150</v>
      </c>
      <c r="I2952" t="s">
        <v>175</v>
      </c>
      <c r="J2952" t="s">
        <v>168</v>
      </c>
      <c r="K2952" t="s">
        <v>153</v>
      </c>
      <c r="L2952" t="s">
        <v>155</v>
      </c>
      <c r="M2952" t="s">
        <v>155</v>
      </c>
      <c r="N2952" t="n">
        <v>-103.871</v>
      </c>
      <c r="O2952" t="n">
        <v>44.4949</v>
      </c>
      <c r="P2952" t="n">
        <v>5614</v>
      </c>
      <c r="Q2952" t="n">
        <v>4950</v>
      </c>
      <c r="R2952" t="n">
        <v>61</v>
      </c>
      <c r="S2952" t="n">
        <v>83.4</v>
      </c>
      <c r="T2952" t="n">
        <v>1.3</v>
      </c>
      <c r="U2952" t="n">
        <v>3.8</v>
      </c>
      <c r="V2952" t="n">
        <v>0.9</v>
      </c>
      <c r="W2952" t="n">
        <v>1.9</v>
      </c>
      <c r="X2952" t="n">
        <v>72</v>
      </c>
      <c r="Y2952" t="n">
        <v>63</v>
      </c>
      <c r="Z2952" t="n">
        <v>17</v>
      </c>
      <c r="AA2952" t="n">
        <v>508</v>
      </c>
      <c r="AB2952" t="n">
        <v>38.6</v>
      </c>
      <c r="AC2952" t="n">
        <v>455</v>
      </c>
      <c r="AD2952" t="n">
        <v>40.2</v>
      </c>
      <c r="AE2952" t="n">
        <v>25.5</v>
      </c>
      <c r="AF2952" t="n">
        <v>444</v>
      </c>
      <c r="AG2952" t="n">
        <v>18</v>
      </c>
      <c r="AH2952" t="n">
        <v>39</v>
      </c>
      <c r="AI2952" t="n">
        <v>16474</v>
      </c>
      <c r="AJ2952" t="n">
        <v>12475</v>
      </c>
      <c r="AK2952" t="n">
        <v>13564</v>
      </c>
      <c r="AL2952" t="n">
        <v>17864</v>
      </c>
      <c r="AM2952" t="n">
        <v>19145</v>
      </c>
      <c r="AN2952" t="n">
        <v>19987</v>
      </c>
      <c r="AO2952" t="n">
        <v>48</v>
      </c>
      <c r="AP2952" t="n">
        <v>368</v>
      </c>
      <c r="AQ2952" t="n">
        <v>60</v>
      </c>
      <c r="AR2952"/>
    </row>
    <row r="2953">
      <c r="A2953" t="n">
        <v>219082</v>
      </c>
      <c r="B2953" t="s">
        <v>4628</v>
      </c>
      <c r="C2953" t="s">
        <v>1191</v>
      </c>
      <c r="D2953" t="s">
        <v>4623</v>
      </c>
      <c r="E2953" t="s">
        <v>891</v>
      </c>
      <c r="F2953" t="s">
        <v>148</v>
      </c>
      <c r="G2953" t="s">
        <v>149</v>
      </c>
      <c r="H2953" t="s">
        <v>150</v>
      </c>
      <c r="I2953" t="s">
        <v>175</v>
      </c>
      <c r="J2953" t="s">
        <v>168</v>
      </c>
      <c r="K2953" t="s">
        <v>153</v>
      </c>
      <c r="L2953" t="s">
        <v>155</v>
      </c>
      <c r="M2953" t="s">
        <v>155</v>
      </c>
      <c r="N2953" t="n">
        <v>-97.1134</v>
      </c>
      <c r="O2953" t="n">
        <v>44.013</v>
      </c>
      <c r="P2953" t="n">
        <v>4866</v>
      </c>
      <c r="Q2953" t="n">
        <v>3848</v>
      </c>
      <c r="R2953" t="n">
        <v>40.4</v>
      </c>
      <c r="S2953" t="n">
        <v>82</v>
      </c>
      <c r="T2953" t="n">
        <v>2.9</v>
      </c>
      <c r="U2953" t="n">
        <v>4.3</v>
      </c>
      <c r="V2953" t="n">
        <v>1.9</v>
      </c>
      <c r="W2953" t="n">
        <v>2.4</v>
      </c>
      <c r="X2953" t="n">
        <v>75</v>
      </c>
      <c r="Y2953" t="n">
        <v>50</v>
      </c>
      <c r="Z2953" t="n">
        <v>19</v>
      </c>
      <c r="AA2953" t="n">
        <v>359</v>
      </c>
      <c r="AB2953" t="n">
        <v>49.3</v>
      </c>
      <c r="AC2953" t="n">
        <v>354</v>
      </c>
      <c r="AD2953" t="n">
        <v>47.7</v>
      </c>
      <c r="AE2953" t="n">
        <v>35.3</v>
      </c>
      <c r="AF2953" t="n">
        <v>363</v>
      </c>
      <c r="AG2953" t="n">
        <v>16</v>
      </c>
      <c r="AH2953" t="n">
        <v>44</v>
      </c>
      <c r="AI2953" t="n">
        <v>19115</v>
      </c>
      <c r="AJ2953" t="n">
        <v>15948</v>
      </c>
      <c r="AK2953" t="n">
        <v>16778</v>
      </c>
      <c r="AL2953" t="n">
        <v>20432</v>
      </c>
      <c r="AM2953" t="n">
        <v>21975</v>
      </c>
      <c r="AN2953" t="n">
        <v>21121</v>
      </c>
      <c r="AO2953" t="n">
        <v>62</v>
      </c>
      <c r="AP2953" t="n">
        <v>334</v>
      </c>
      <c r="AQ2953" t="n">
        <v>149</v>
      </c>
      <c r="AR2953" t="n">
        <v>11</v>
      </c>
    </row>
    <row r="2954">
      <c r="A2954" t="n">
        <v>219091</v>
      </c>
      <c r="B2954" t="s">
        <v>4629</v>
      </c>
      <c r="C2954" t="s">
        <v>4630</v>
      </c>
      <c r="D2954" t="s">
        <v>4623</v>
      </c>
      <c r="E2954" t="s">
        <v>891</v>
      </c>
      <c r="F2954" t="s">
        <v>162</v>
      </c>
      <c r="G2954" t="s">
        <v>163</v>
      </c>
      <c r="H2954" t="s">
        <v>150</v>
      </c>
      <c r="I2954" t="s">
        <v>175</v>
      </c>
      <c r="J2954" t="s">
        <v>164</v>
      </c>
      <c r="K2954" t="s">
        <v>179</v>
      </c>
      <c r="L2954" t="s">
        <v>155</v>
      </c>
      <c r="M2954" t="s">
        <v>155</v>
      </c>
      <c r="N2954" t="n">
        <v>-98.0312</v>
      </c>
      <c r="O2954" t="n">
        <v>43.6974</v>
      </c>
      <c r="P2954" t="n">
        <v>994</v>
      </c>
      <c r="Q2954" t="n">
        <v>806</v>
      </c>
      <c r="R2954" t="n">
        <v>55.5</v>
      </c>
      <c r="S2954" t="n">
        <v>82.5</v>
      </c>
      <c r="T2954" t="n">
        <v>1.4</v>
      </c>
      <c r="U2954" t="n">
        <v>5.8</v>
      </c>
      <c r="V2954" t="n">
        <v>0.7</v>
      </c>
      <c r="W2954" t="n">
        <v>2.4</v>
      </c>
      <c r="X2954" t="n">
        <v>69</v>
      </c>
      <c r="Y2954" t="n">
        <v>90</v>
      </c>
      <c r="Z2954" t="n">
        <v>12</v>
      </c>
      <c r="AA2954" t="n">
        <v>168</v>
      </c>
      <c r="AB2954" t="n">
        <v>46.4</v>
      </c>
      <c r="AC2954" t="n">
        <v>167</v>
      </c>
      <c r="AD2954" t="n">
        <v>39.5</v>
      </c>
      <c r="AE2954" t="n">
        <v>34.7</v>
      </c>
      <c r="AF2954" t="n">
        <v>164</v>
      </c>
      <c r="AG2954" t="n">
        <v>26</v>
      </c>
      <c r="AH2954" t="n">
        <v>94</v>
      </c>
      <c r="AI2954" t="n">
        <v>21901</v>
      </c>
      <c r="AJ2954" t="n">
        <v>14366</v>
      </c>
      <c r="AK2954" t="n">
        <v>14704</v>
      </c>
      <c r="AL2954" t="n">
        <v>17457</v>
      </c>
      <c r="AM2954" t="n">
        <v>20297</v>
      </c>
      <c r="AN2954" t="n">
        <v>21215</v>
      </c>
      <c r="AO2954" t="n">
        <v>9</v>
      </c>
      <c r="AP2954" t="n">
        <v>142</v>
      </c>
      <c r="AQ2954" t="n">
        <v>68</v>
      </c>
      <c r="AR2954"/>
    </row>
    <row r="2955">
      <c r="A2955" t="n">
        <v>219125</v>
      </c>
      <c r="B2955" t="s">
        <v>4631</v>
      </c>
      <c r="C2955" t="s">
        <v>4625</v>
      </c>
      <c r="D2955" t="s">
        <v>4623</v>
      </c>
      <c r="E2955" t="s">
        <v>891</v>
      </c>
      <c r="F2955" t="s">
        <v>199</v>
      </c>
      <c r="G2955" t="s">
        <v>189</v>
      </c>
      <c r="H2955" t="s">
        <v>200</v>
      </c>
      <c r="I2955" t="s">
        <v>151</v>
      </c>
      <c r="J2955" t="s">
        <v>164</v>
      </c>
      <c r="K2955"/>
      <c r="L2955" t="s">
        <v>155</v>
      </c>
      <c r="M2955" t="s">
        <v>155</v>
      </c>
      <c r="N2955" t="n">
        <v>-103.2228</v>
      </c>
      <c r="O2955" t="n">
        <v>44.082</v>
      </c>
      <c r="P2955" t="n">
        <v>110</v>
      </c>
      <c r="Q2955" t="n">
        <v>110</v>
      </c>
      <c r="R2955" t="n">
        <v>96.4</v>
      </c>
      <c r="S2955" t="n">
        <v>72.7</v>
      </c>
      <c r="T2955" t="n">
        <v>1.8</v>
      </c>
      <c r="U2955" t="n">
        <v>0.9</v>
      </c>
      <c r="V2955" t="n">
        <v>0.9</v>
      </c>
      <c r="W2955" t="n">
        <v>0.9</v>
      </c>
      <c r="X2955" t="n">
        <v>90</v>
      </c>
      <c r="Y2955"/>
      <c r="Z2955" t="n">
        <v>12</v>
      </c>
      <c r="AA2955"/>
      <c r="AB2955"/>
      <c r="AC2955"/>
      <c r="AD2955"/>
      <c r="AE2955"/>
      <c r="AF2955" t="n">
        <v>31</v>
      </c>
      <c r="AG2955" t="n">
        <v>64</v>
      </c>
      <c r="AH2955" t="n">
        <v>91</v>
      </c>
      <c r="AI2955" t="n">
        <v>19793</v>
      </c>
      <c r="AJ2955" t="n">
        <v>19304</v>
      </c>
      <c r="AK2955" t="n">
        <v>19633</v>
      </c>
      <c r="AL2955"/>
      <c r="AM2955" t="n">
        <v>24933</v>
      </c>
      <c r="AN2955" t="n">
        <v>26528</v>
      </c>
      <c r="AO2955"/>
      <c r="AP2955"/>
      <c r="AQ2955"/>
      <c r="AR2955"/>
    </row>
    <row r="2956">
      <c r="A2956" t="n">
        <v>219143</v>
      </c>
      <c r="B2956" t="s">
        <v>4632</v>
      </c>
      <c r="C2956" t="s">
        <v>3361</v>
      </c>
      <c r="D2956" t="s">
        <v>4623</v>
      </c>
      <c r="E2956" t="s">
        <v>891</v>
      </c>
      <c r="F2956" t="s">
        <v>173</v>
      </c>
      <c r="G2956" t="s">
        <v>149</v>
      </c>
      <c r="H2956" t="s">
        <v>174</v>
      </c>
      <c r="I2956" t="s">
        <v>175</v>
      </c>
      <c r="J2956" t="s">
        <v>168</v>
      </c>
      <c r="K2956" t="s">
        <v>176</v>
      </c>
      <c r="L2956" t="s">
        <v>155</v>
      </c>
      <c r="M2956" t="s">
        <v>155</v>
      </c>
      <c r="N2956" t="n">
        <v>-97.0952</v>
      </c>
      <c r="O2956" t="n">
        <v>44.9017</v>
      </c>
      <c r="P2956" t="n">
        <v>2655</v>
      </c>
      <c r="Q2956" t="n">
        <v>2655</v>
      </c>
      <c r="R2956" t="n">
        <v>51.5</v>
      </c>
      <c r="S2956" t="n">
        <v>90.5</v>
      </c>
      <c r="T2956" t="n">
        <v>1.1</v>
      </c>
      <c r="U2956" t="n">
        <v>1.7</v>
      </c>
      <c r="V2956" t="n">
        <v>0.9</v>
      </c>
      <c r="W2956" t="n">
        <v>0.2</v>
      </c>
      <c r="X2956" t="n">
        <v>83</v>
      </c>
      <c r="Y2956" t="n">
        <v>69</v>
      </c>
      <c r="Z2956" t="n">
        <v>17</v>
      </c>
      <c r="AA2956" t="n">
        <v>582</v>
      </c>
      <c r="AB2956" t="n">
        <v>63.9</v>
      </c>
      <c r="AC2956"/>
      <c r="AD2956"/>
      <c r="AE2956"/>
      <c r="AF2956" t="n">
        <v>604</v>
      </c>
      <c r="AG2956" t="n">
        <v>26</v>
      </c>
      <c r="AH2956" t="n">
        <v>55</v>
      </c>
      <c r="AI2956" t="n">
        <v>12554</v>
      </c>
      <c r="AJ2956" t="n">
        <v>10281</v>
      </c>
      <c r="AK2956" t="n">
        <v>11773</v>
      </c>
      <c r="AL2956" t="n">
        <v>14034</v>
      </c>
      <c r="AM2956" t="n">
        <v>16925</v>
      </c>
      <c r="AN2956" t="n">
        <v>17310</v>
      </c>
      <c r="AO2956" t="n">
        <v>626</v>
      </c>
      <c r="AP2956"/>
      <c r="AQ2956"/>
      <c r="AR2956"/>
    </row>
    <row r="2957">
      <c r="A2957" t="n">
        <v>219170</v>
      </c>
      <c r="B2957" t="s">
        <v>4633</v>
      </c>
      <c r="C2957" t="s">
        <v>4622</v>
      </c>
      <c r="D2957" t="s">
        <v>4623</v>
      </c>
      <c r="E2957" t="s">
        <v>891</v>
      </c>
      <c r="F2957" t="s">
        <v>368</v>
      </c>
      <c r="G2957" t="s">
        <v>163</v>
      </c>
      <c r="H2957" t="s">
        <v>174</v>
      </c>
      <c r="I2957" t="s">
        <v>151</v>
      </c>
      <c r="J2957" t="s">
        <v>164</v>
      </c>
      <c r="K2957"/>
      <c r="L2957" t="s">
        <v>155</v>
      </c>
      <c r="M2957" t="s">
        <v>155</v>
      </c>
      <c r="N2957" t="n">
        <v>-96.7156</v>
      </c>
      <c r="O2957" t="n">
        <v>43.534</v>
      </c>
      <c r="P2957" t="n">
        <v>35</v>
      </c>
      <c r="Q2957" t="n">
        <v>35</v>
      </c>
      <c r="R2957" t="n">
        <v>91.4</v>
      </c>
      <c r="S2957" t="n">
        <v>91.4</v>
      </c>
      <c r="T2957" t="n">
        <v>2.9</v>
      </c>
      <c r="U2957" t="n">
        <v>0</v>
      </c>
      <c r="V2957" t="n">
        <v>2.9</v>
      </c>
      <c r="W2957" t="n">
        <v>0</v>
      </c>
      <c r="X2957"/>
      <c r="Y2957"/>
      <c r="Z2957"/>
      <c r="AA2957"/>
      <c r="AB2957"/>
      <c r="AC2957"/>
      <c r="AD2957"/>
      <c r="AE2957"/>
      <c r="AF2957"/>
      <c r="AG2957"/>
      <c r="AH2957"/>
      <c r="AI2957"/>
      <c r="AJ2957"/>
      <c r="AK2957"/>
      <c r="AL2957"/>
      <c r="AM2957"/>
      <c r="AN2957"/>
      <c r="AO2957"/>
      <c r="AP2957"/>
      <c r="AQ2957"/>
      <c r="AR2957"/>
    </row>
    <row r="2958">
      <c r="A2958" t="n">
        <v>219189</v>
      </c>
      <c r="B2958" t="s">
        <v>4634</v>
      </c>
      <c r="C2958" t="s">
        <v>4630</v>
      </c>
      <c r="D2958" t="s">
        <v>4623</v>
      </c>
      <c r="E2958" t="s">
        <v>891</v>
      </c>
      <c r="F2958" t="s">
        <v>173</v>
      </c>
      <c r="G2958" t="s">
        <v>149</v>
      </c>
      <c r="H2958" t="s">
        <v>174</v>
      </c>
      <c r="I2958" t="s">
        <v>175</v>
      </c>
      <c r="J2958" t="s">
        <v>168</v>
      </c>
      <c r="K2958" t="s">
        <v>176</v>
      </c>
      <c r="L2958" t="s">
        <v>155</v>
      </c>
      <c r="M2958" t="s">
        <v>155</v>
      </c>
      <c r="N2958" t="n">
        <v>-98.0025</v>
      </c>
      <c r="O2958" t="n">
        <v>43.6887</v>
      </c>
      <c r="P2958" t="n">
        <v>1407</v>
      </c>
      <c r="Q2958" t="n">
        <v>1407</v>
      </c>
      <c r="R2958" t="n">
        <v>36.3</v>
      </c>
      <c r="S2958" t="n">
        <v>89.6</v>
      </c>
      <c r="T2958" t="n">
        <v>0.3</v>
      </c>
      <c r="U2958" t="n">
        <v>2.1</v>
      </c>
      <c r="V2958" t="n">
        <v>0.9</v>
      </c>
      <c r="W2958" t="n">
        <v>0.1</v>
      </c>
      <c r="X2958" t="n">
        <v>84</v>
      </c>
      <c r="Y2958" t="n">
        <v>85</v>
      </c>
      <c r="Z2958" t="n">
        <v>12</v>
      </c>
      <c r="AA2958" t="n">
        <v>362</v>
      </c>
      <c r="AB2958" t="n">
        <v>70.7</v>
      </c>
      <c r="AC2958"/>
      <c r="AD2958"/>
      <c r="AE2958"/>
      <c r="AF2958" t="n">
        <v>406</v>
      </c>
      <c r="AG2958" t="n">
        <v>30</v>
      </c>
      <c r="AH2958" t="n">
        <v>57</v>
      </c>
      <c r="AI2958" t="n">
        <v>12868</v>
      </c>
      <c r="AJ2958" t="n">
        <v>9796</v>
      </c>
      <c r="AK2958" t="n">
        <v>10958</v>
      </c>
      <c r="AL2958" t="n">
        <v>13876</v>
      </c>
      <c r="AM2958" t="n">
        <v>15835</v>
      </c>
      <c r="AN2958" t="n">
        <v>15920</v>
      </c>
      <c r="AO2958" t="n">
        <v>352</v>
      </c>
      <c r="AP2958"/>
      <c r="AQ2958"/>
      <c r="AR2958"/>
    </row>
    <row r="2959">
      <c r="A2959" t="n">
        <v>219198</v>
      </c>
      <c r="B2959" t="s">
        <v>4635</v>
      </c>
      <c r="C2959" t="s">
        <v>4636</v>
      </c>
      <c r="D2959" t="s">
        <v>4623</v>
      </c>
      <c r="E2959" t="s">
        <v>891</v>
      </c>
      <c r="F2959" t="s">
        <v>162</v>
      </c>
      <c r="G2959" t="s">
        <v>163</v>
      </c>
      <c r="H2959" t="s">
        <v>150</v>
      </c>
      <c r="I2959" t="s">
        <v>175</v>
      </c>
      <c r="J2959" t="s">
        <v>168</v>
      </c>
      <c r="K2959" t="s">
        <v>153</v>
      </c>
      <c r="L2959" t="s">
        <v>155</v>
      </c>
      <c r="M2959" t="s">
        <v>155</v>
      </c>
      <c r="N2959" t="n">
        <v>-97.4099</v>
      </c>
      <c r="O2959" t="n">
        <v>42.8745</v>
      </c>
      <c r="P2959" t="n">
        <v>1717</v>
      </c>
      <c r="Q2959" t="n">
        <v>1425</v>
      </c>
      <c r="R2959" t="n">
        <v>51.6</v>
      </c>
      <c r="S2959" t="n">
        <v>78</v>
      </c>
      <c r="T2959" t="n">
        <v>4.7</v>
      </c>
      <c r="U2959" t="n">
        <v>5</v>
      </c>
      <c r="V2959" t="n">
        <v>1.1</v>
      </c>
      <c r="W2959" t="n">
        <v>2.7</v>
      </c>
      <c r="X2959" t="n">
        <v>70</v>
      </c>
      <c r="Y2959"/>
      <c r="Z2959" t="n">
        <v>12</v>
      </c>
      <c r="AA2959" t="n">
        <v>109</v>
      </c>
      <c r="AB2959" t="n">
        <v>60.6</v>
      </c>
      <c r="AC2959" t="n">
        <v>109</v>
      </c>
      <c r="AD2959" t="n">
        <v>59.6</v>
      </c>
      <c r="AE2959" t="n">
        <v>50.5</v>
      </c>
      <c r="AF2959" t="n">
        <v>152</v>
      </c>
      <c r="AG2959" t="n">
        <v>19</v>
      </c>
      <c r="AH2959" t="n">
        <v>57</v>
      </c>
      <c r="AI2959" t="n">
        <v>23163</v>
      </c>
      <c r="AJ2959" t="n">
        <v>18894</v>
      </c>
      <c r="AK2959" t="n">
        <v>20254</v>
      </c>
      <c r="AL2959" t="n">
        <v>25226</v>
      </c>
      <c r="AM2959" t="n">
        <v>25340</v>
      </c>
      <c r="AN2959" t="n">
        <v>25145</v>
      </c>
      <c r="AO2959" t="n">
        <v>6</v>
      </c>
      <c r="AP2959" t="n">
        <v>129</v>
      </c>
      <c r="AQ2959" t="n">
        <v>29</v>
      </c>
      <c r="AR2959" t="n">
        <v>31</v>
      </c>
    </row>
    <row r="2960">
      <c r="A2960" t="n">
        <v>219204</v>
      </c>
      <c r="B2960" t="s">
        <v>4637</v>
      </c>
      <c r="C2960" t="s">
        <v>4625</v>
      </c>
      <c r="D2960" t="s">
        <v>4623</v>
      </c>
      <c r="E2960" t="s">
        <v>891</v>
      </c>
      <c r="F2960" t="s">
        <v>188</v>
      </c>
      <c r="G2960" t="s">
        <v>189</v>
      </c>
      <c r="H2960" t="s">
        <v>150</v>
      </c>
      <c r="I2960" t="s">
        <v>151</v>
      </c>
      <c r="J2960" t="s">
        <v>168</v>
      </c>
      <c r="K2960" t="s">
        <v>159</v>
      </c>
      <c r="L2960" t="s">
        <v>155</v>
      </c>
      <c r="M2960" t="s">
        <v>155</v>
      </c>
      <c r="N2960" t="n">
        <v>-103.2502</v>
      </c>
      <c r="O2960" t="n">
        <v>44.0315</v>
      </c>
      <c r="P2960" t="n">
        <v>1876</v>
      </c>
      <c r="Q2960" t="n">
        <v>1559</v>
      </c>
      <c r="R2960" t="n">
        <v>52.4</v>
      </c>
      <c r="S2960" t="n">
        <v>41.6</v>
      </c>
      <c r="T2960" t="n">
        <v>27</v>
      </c>
      <c r="U2960" t="n">
        <v>16.2</v>
      </c>
      <c r="V2960" t="n">
        <v>1.7</v>
      </c>
      <c r="W2960" t="n">
        <v>0</v>
      </c>
      <c r="X2960" t="n">
        <v>67</v>
      </c>
      <c r="Y2960" t="n">
        <v>22</v>
      </c>
      <c r="Z2960" t="n">
        <v>6</v>
      </c>
      <c r="AA2960" t="n">
        <v>5</v>
      </c>
      <c r="AB2960" t="n">
        <v>60</v>
      </c>
      <c r="AC2960" t="n">
        <v>3</v>
      </c>
      <c r="AD2960" t="n">
        <v>33.3</v>
      </c>
      <c r="AE2960"/>
      <c r="AF2960" t="n">
        <v>6</v>
      </c>
      <c r="AG2960" t="n">
        <v>57</v>
      </c>
      <c r="AH2960" t="n">
        <v>61</v>
      </c>
      <c r="AI2960" t="n">
        <v>22086</v>
      </c>
      <c r="AJ2960" t="n">
        <v>22086</v>
      </c>
      <c r="AK2960"/>
      <c r="AL2960"/>
      <c r="AM2960"/>
      <c r="AN2960"/>
      <c r="AO2960" t="n">
        <v>49</v>
      </c>
      <c r="AP2960" t="n">
        <v>146</v>
      </c>
      <c r="AQ2960" t="n">
        <v>75</v>
      </c>
      <c r="AR2960" t="n">
        <v>7</v>
      </c>
    </row>
    <row r="2961">
      <c r="A2961" t="n">
        <v>219240</v>
      </c>
      <c r="B2961" t="s">
        <v>4638</v>
      </c>
      <c r="C2961" t="s">
        <v>4622</v>
      </c>
      <c r="D2961" t="s">
        <v>4623</v>
      </c>
      <c r="E2961" t="s">
        <v>891</v>
      </c>
      <c r="F2961" t="s">
        <v>162</v>
      </c>
      <c r="G2961" t="s">
        <v>163</v>
      </c>
      <c r="H2961" t="s">
        <v>150</v>
      </c>
      <c r="I2961" t="s">
        <v>151</v>
      </c>
      <c r="J2961" t="s">
        <v>168</v>
      </c>
      <c r="K2961" t="s">
        <v>209</v>
      </c>
      <c r="L2961" t="s">
        <v>155</v>
      </c>
      <c r="M2961" t="s">
        <v>155</v>
      </c>
      <c r="N2961" t="n">
        <v>-96.7359</v>
      </c>
      <c r="O2961" t="n">
        <v>43.5254</v>
      </c>
      <c r="P2961" t="n">
        <v>1166</v>
      </c>
      <c r="Q2961" t="n">
        <v>47</v>
      </c>
      <c r="R2961" t="n">
        <v>44.7</v>
      </c>
      <c r="S2961" t="n">
        <v>87.2</v>
      </c>
      <c r="T2961" t="n">
        <v>2.1</v>
      </c>
      <c r="U2961" t="n">
        <v>2.1</v>
      </c>
      <c r="V2961" t="n">
        <v>4.3</v>
      </c>
      <c r="W2961" t="n">
        <v>0</v>
      </c>
      <c r="X2961"/>
      <c r="Y2961" t="n">
        <v>100</v>
      </c>
      <c r="Z2961" t="n">
        <v>8</v>
      </c>
      <c r="AA2961"/>
      <c r="AB2961"/>
      <c r="AC2961"/>
      <c r="AD2961"/>
      <c r="AE2961"/>
      <c r="AF2961" t="n">
        <v>1</v>
      </c>
      <c r="AG2961" t="n">
        <v>0</v>
      </c>
      <c r="AH2961" t="n">
        <v>0</v>
      </c>
      <c r="AI2961"/>
      <c r="AJ2961"/>
      <c r="AK2961"/>
      <c r="AL2961"/>
      <c r="AM2961"/>
      <c r="AN2961"/>
      <c r="AO2961"/>
      <c r="AP2961" t="n">
        <v>10</v>
      </c>
      <c r="AQ2961" t="n">
        <v>138</v>
      </c>
      <c r="AR2961" t="n">
        <v>20</v>
      </c>
    </row>
    <row r="2962">
      <c r="A2962" t="n">
        <v>219259</v>
      </c>
      <c r="B2962" t="s">
        <v>4639</v>
      </c>
      <c r="C2962" t="s">
        <v>2763</v>
      </c>
      <c r="D2962" t="s">
        <v>4623</v>
      </c>
      <c r="E2962" t="s">
        <v>891</v>
      </c>
      <c r="F2962" t="s">
        <v>148</v>
      </c>
      <c r="G2962" t="s">
        <v>149</v>
      </c>
      <c r="H2962" t="s">
        <v>150</v>
      </c>
      <c r="I2962" t="s">
        <v>175</v>
      </c>
      <c r="J2962" t="s">
        <v>168</v>
      </c>
      <c r="K2962" t="s">
        <v>153</v>
      </c>
      <c r="L2962" t="s">
        <v>155</v>
      </c>
      <c r="M2962" t="s">
        <v>155</v>
      </c>
      <c r="N2962" t="n">
        <v>-98.4847</v>
      </c>
      <c r="O2962" t="n">
        <v>45.4508</v>
      </c>
      <c r="P2962" t="n">
        <v>5311</v>
      </c>
      <c r="Q2962" t="n">
        <v>4365</v>
      </c>
      <c r="R2962" t="n">
        <v>61.2</v>
      </c>
      <c r="S2962" t="n">
        <v>83.2</v>
      </c>
      <c r="T2962" t="n">
        <v>2.4</v>
      </c>
      <c r="U2962" t="n">
        <v>3.7</v>
      </c>
      <c r="V2962" t="n">
        <v>1.9</v>
      </c>
      <c r="W2962" t="n">
        <v>3</v>
      </c>
      <c r="X2962" t="n">
        <v>75</v>
      </c>
      <c r="Y2962" t="n">
        <v>50</v>
      </c>
      <c r="Z2962" t="n">
        <v>17</v>
      </c>
      <c r="AA2962" t="n">
        <v>312</v>
      </c>
      <c r="AB2962" t="n">
        <v>52.2</v>
      </c>
      <c r="AC2962" t="n">
        <v>269</v>
      </c>
      <c r="AD2962" t="n">
        <v>54.6</v>
      </c>
      <c r="AE2962" t="n">
        <v>31.6</v>
      </c>
      <c r="AF2962" t="n">
        <v>280</v>
      </c>
      <c r="AG2962" t="n">
        <v>12</v>
      </c>
      <c r="AH2962" t="n">
        <v>36</v>
      </c>
      <c r="AI2962" t="n">
        <v>16873</v>
      </c>
      <c r="AJ2962" t="n">
        <v>13560</v>
      </c>
      <c r="AK2962" t="n">
        <v>14226</v>
      </c>
      <c r="AL2962" t="n">
        <v>16444</v>
      </c>
      <c r="AM2962" t="n">
        <v>19236</v>
      </c>
      <c r="AN2962" t="n">
        <v>18673</v>
      </c>
      <c r="AO2962" t="n">
        <v>29</v>
      </c>
      <c r="AP2962" t="n">
        <v>276</v>
      </c>
      <c r="AQ2962" t="n">
        <v>113</v>
      </c>
      <c r="AR2962"/>
    </row>
    <row r="2963">
      <c r="A2963" t="n">
        <v>219277</v>
      </c>
      <c r="B2963" t="s">
        <v>4640</v>
      </c>
      <c r="C2963" t="s">
        <v>4641</v>
      </c>
      <c r="D2963" t="s">
        <v>4623</v>
      </c>
      <c r="E2963" t="s">
        <v>891</v>
      </c>
      <c r="F2963" t="s">
        <v>148</v>
      </c>
      <c r="G2963" t="s">
        <v>149</v>
      </c>
      <c r="H2963" t="s">
        <v>150</v>
      </c>
      <c r="I2963" t="s">
        <v>205</v>
      </c>
      <c r="J2963" t="s">
        <v>168</v>
      </c>
      <c r="K2963" t="s">
        <v>323</v>
      </c>
      <c r="L2963" t="s">
        <v>155</v>
      </c>
      <c r="M2963" t="s">
        <v>154</v>
      </c>
      <c r="N2963" t="n">
        <v>-102.2403</v>
      </c>
      <c r="O2963" t="n">
        <v>43.3668</v>
      </c>
      <c r="P2963" t="n">
        <v>1546</v>
      </c>
      <c r="Q2963" t="n">
        <v>1510</v>
      </c>
      <c r="R2963" t="n">
        <v>71.1</v>
      </c>
      <c r="S2963" t="n">
        <v>3.6</v>
      </c>
      <c r="T2963" t="n">
        <v>0.2</v>
      </c>
      <c r="U2963" t="n">
        <v>0.6</v>
      </c>
      <c r="V2963" t="n">
        <v>0.3</v>
      </c>
      <c r="W2963" t="n">
        <v>0</v>
      </c>
      <c r="X2963" t="n">
        <v>54</v>
      </c>
      <c r="Y2963" t="n">
        <v>43</v>
      </c>
      <c r="Z2963" t="n">
        <v>11</v>
      </c>
      <c r="AA2963" t="n">
        <v>96</v>
      </c>
      <c r="AB2963" t="n">
        <v>11.5</v>
      </c>
      <c r="AC2963" t="n">
        <v>55</v>
      </c>
      <c r="AD2963" t="n">
        <v>3.6</v>
      </c>
      <c r="AE2963"/>
      <c r="AF2963" t="n">
        <v>56</v>
      </c>
      <c r="AG2963" t="n">
        <v>47</v>
      </c>
      <c r="AH2963" t="n">
        <v>100</v>
      </c>
      <c r="AI2963" t="n">
        <v>3563</v>
      </c>
      <c r="AJ2963" t="n">
        <v>2188</v>
      </c>
      <c r="AK2963" t="n">
        <v>-686</v>
      </c>
      <c r="AL2963" t="n">
        <v>5749</v>
      </c>
      <c r="AM2963"/>
      <c r="AN2963"/>
      <c r="AO2963" t="n">
        <v>93</v>
      </c>
      <c r="AP2963" t="n">
        <v>46</v>
      </c>
      <c r="AQ2963" t="n">
        <v>7</v>
      </c>
      <c r="AR2963"/>
    </row>
    <row r="2964">
      <c r="A2964" t="n">
        <v>219338</v>
      </c>
      <c r="B2964" t="s">
        <v>4642</v>
      </c>
      <c r="C2964" t="s">
        <v>4636</v>
      </c>
      <c r="D2964" t="s">
        <v>4623</v>
      </c>
      <c r="E2964" t="s">
        <v>891</v>
      </c>
      <c r="F2964" t="s">
        <v>368</v>
      </c>
      <c r="G2964" t="s">
        <v>163</v>
      </c>
      <c r="H2964" t="s">
        <v>174</v>
      </c>
      <c r="I2964" t="s">
        <v>175</v>
      </c>
      <c r="J2964" t="s">
        <v>164</v>
      </c>
      <c r="K2964"/>
      <c r="L2964" t="s">
        <v>155</v>
      </c>
      <c r="M2964" t="s">
        <v>155</v>
      </c>
      <c r="N2964" t="n">
        <v>-97.4079</v>
      </c>
      <c r="O2964" t="n">
        <v>42.8724</v>
      </c>
      <c r="P2964"/>
      <c r="Q2964"/>
      <c r="R2964"/>
      <c r="S2964"/>
      <c r="T2964"/>
      <c r="U2964"/>
      <c r="V2964"/>
      <c r="W2964"/>
      <c r="X2964"/>
      <c r="Y2964"/>
      <c r="Z2964"/>
      <c r="AA2964"/>
      <c r="AB2964"/>
      <c r="AC2964"/>
      <c r="AD2964"/>
      <c r="AE2964"/>
      <c r="AF2964"/>
      <c r="AG2964"/>
      <c r="AH2964"/>
      <c r="AI2964"/>
      <c r="AJ2964"/>
      <c r="AK2964"/>
      <c r="AL2964"/>
      <c r="AM2964"/>
      <c r="AN2964"/>
      <c r="AO2964"/>
      <c r="AP2964"/>
      <c r="AQ2964"/>
      <c r="AR2964"/>
    </row>
    <row r="2965">
      <c r="A2965" t="n">
        <v>219347</v>
      </c>
      <c r="B2965" t="s">
        <v>4643</v>
      </c>
      <c r="C2965" t="s">
        <v>4625</v>
      </c>
      <c r="D2965" t="s">
        <v>4623</v>
      </c>
      <c r="E2965" t="s">
        <v>891</v>
      </c>
      <c r="F2965" t="s">
        <v>148</v>
      </c>
      <c r="G2965" t="s">
        <v>149</v>
      </c>
      <c r="H2965" t="s">
        <v>150</v>
      </c>
      <c r="I2965" t="s">
        <v>151</v>
      </c>
      <c r="J2965" t="s">
        <v>168</v>
      </c>
      <c r="K2965" t="s">
        <v>153</v>
      </c>
      <c r="L2965" t="s">
        <v>155</v>
      </c>
      <c r="M2965" t="s">
        <v>155</v>
      </c>
      <c r="N2965" t="n">
        <v>-103.2058</v>
      </c>
      <c r="O2965" t="n">
        <v>44.0754</v>
      </c>
      <c r="P2965" t="n">
        <v>2942</v>
      </c>
      <c r="Q2965" t="n">
        <v>2526</v>
      </c>
      <c r="R2965" t="n">
        <v>26.6</v>
      </c>
      <c r="S2965" t="n">
        <v>81.4</v>
      </c>
      <c r="T2965" t="n">
        <v>1.5</v>
      </c>
      <c r="U2965" t="n">
        <v>5.6</v>
      </c>
      <c r="V2965" t="n">
        <v>1.6</v>
      </c>
      <c r="W2965" t="n">
        <v>2.6</v>
      </c>
      <c r="X2965" t="n">
        <v>84</v>
      </c>
      <c r="Y2965" t="n">
        <v>40</v>
      </c>
      <c r="Z2965" t="n">
        <v>12</v>
      </c>
      <c r="AA2965" t="n">
        <v>459</v>
      </c>
      <c r="AB2965" t="n">
        <v>58.2</v>
      </c>
      <c r="AC2965" t="n">
        <v>457</v>
      </c>
      <c r="AD2965" t="n">
        <v>57.5</v>
      </c>
      <c r="AE2965" t="n">
        <v>26.9</v>
      </c>
      <c r="AF2965" t="n">
        <v>523</v>
      </c>
      <c r="AG2965" t="n">
        <v>16</v>
      </c>
      <c r="AH2965" t="n">
        <v>65</v>
      </c>
      <c r="AI2965" t="n">
        <v>20243</v>
      </c>
      <c r="AJ2965" t="n">
        <v>15481</v>
      </c>
      <c r="AK2965" t="n">
        <v>17330</v>
      </c>
      <c r="AL2965" t="n">
        <v>20041</v>
      </c>
      <c r="AM2965" t="n">
        <v>21496</v>
      </c>
      <c r="AN2965" t="n">
        <v>22179</v>
      </c>
      <c r="AO2965" t="n">
        <v>2</v>
      </c>
      <c r="AP2965" t="n">
        <v>377</v>
      </c>
      <c r="AQ2965" t="n">
        <v>131</v>
      </c>
      <c r="AR2965" t="n">
        <v>16</v>
      </c>
    </row>
    <row r="2966">
      <c r="A2966" t="n">
        <v>219356</v>
      </c>
      <c r="B2966" t="s">
        <v>4644</v>
      </c>
      <c r="C2966" t="s">
        <v>4645</v>
      </c>
      <c r="D2966" t="s">
        <v>4623</v>
      </c>
      <c r="E2966" t="s">
        <v>891</v>
      </c>
      <c r="F2966" t="s">
        <v>148</v>
      </c>
      <c r="G2966" t="s">
        <v>149</v>
      </c>
      <c r="H2966" t="s">
        <v>150</v>
      </c>
      <c r="I2966" t="s">
        <v>175</v>
      </c>
      <c r="J2966" t="s">
        <v>238</v>
      </c>
      <c r="K2966" t="s">
        <v>159</v>
      </c>
      <c r="L2966" t="s">
        <v>155</v>
      </c>
      <c r="M2966" t="s">
        <v>155</v>
      </c>
      <c r="N2966" t="n">
        <v>-96.7821</v>
      </c>
      <c r="O2966" t="n">
        <v>44.3175</v>
      </c>
      <c r="P2966" t="n">
        <v>13616</v>
      </c>
      <c r="Q2966" t="n">
        <v>11843</v>
      </c>
      <c r="R2966" t="n">
        <v>56.7</v>
      </c>
      <c r="S2966" t="n">
        <v>85.4</v>
      </c>
      <c r="T2966" t="n">
        <v>1.7</v>
      </c>
      <c r="U2966" t="n">
        <v>3</v>
      </c>
      <c r="V2966" t="n">
        <v>1.3</v>
      </c>
      <c r="W2966" t="n">
        <v>2.7</v>
      </c>
      <c r="X2966" t="n">
        <v>83</v>
      </c>
      <c r="Y2966" t="n">
        <v>53</v>
      </c>
      <c r="Z2966" t="n">
        <v>17</v>
      </c>
      <c r="AA2966" t="n">
        <v>2200</v>
      </c>
      <c r="AB2966" t="n">
        <v>59.6</v>
      </c>
      <c r="AC2966" t="n">
        <v>2163</v>
      </c>
      <c r="AD2966" t="n">
        <v>58.9</v>
      </c>
      <c r="AE2966" t="n">
        <v>42.3</v>
      </c>
      <c r="AF2966" t="n">
        <v>2124</v>
      </c>
      <c r="AG2966" t="n">
        <v>16</v>
      </c>
      <c r="AH2966" t="n">
        <v>64</v>
      </c>
      <c r="AI2966" t="n">
        <v>18233</v>
      </c>
      <c r="AJ2966" t="n">
        <v>12517</v>
      </c>
      <c r="AK2966" t="n">
        <v>14297</v>
      </c>
      <c r="AL2966" t="n">
        <v>17811</v>
      </c>
      <c r="AM2966" t="n">
        <v>19424</v>
      </c>
      <c r="AN2966" t="n">
        <v>20048</v>
      </c>
      <c r="AO2966" t="n">
        <v>123</v>
      </c>
      <c r="AP2966" t="n">
        <v>1794</v>
      </c>
      <c r="AQ2966" t="n">
        <v>334</v>
      </c>
      <c r="AR2966" t="n">
        <v>116</v>
      </c>
    </row>
    <row r="2967">
      <c r="A2967" t="n">
        <v>219374</v>
      </c>
      <c r="B2967" t="s">
        <v>4646</v>
      </c>
      <c r="C2967" t="s">
        <v>4647</v>
      </c>
      <c r="D2967" t="s">
        <v>4623</v>
      </c>
      <c r="E2967" t="s">
        <v>891</v>
      </c>
      <c r="F2967" t="s">
        <v>148</v>
      </c>
      <c r="G2967" t="s">
        <v>149</v>
      </c>
      <c r="H2967" t="s">
        <v>150</v>
      </c>
      <c r="I2967" t="s">
        <v>205</v>
      </c>
      <c r="J2967" t="s">
        <v>164</v>
      </c>
      <c r="K2967" t="s">
        <v>323</v>
      </c>
      <c r="L2967" t="s">
        <v>155</v>
      </c>
      <c r="M2967" t="s">
        <v>154</v>
      </c>
      <c r="N2967" t="n">
        <v>-100.6225</v>
      </c>
      <c r="O2967" t="n">
        <v>43.2989</v>
      </c>
      <c r="P2967" t="n">
        <v>1200</v>
      </c>
      <c r="Q2967" t="n">
        <v>1004</v>
      </c>
      <c r="R2967" t="n">
        <v>76.6</v>
      </c>
      <c r="S2967" t="n">
        <v>8.5</v>
      </c>
      <c r="T2967" t="n">
        <v>0</v>
      </c>
      <c r="U2967" t="n">
        <v>0</v>
      </c>
      <c r="V2967" t="n">
        <v>0</v>
      </c>
      <c r="W2967" t="n">
        <v>0</v>
      </c>
      <c r="X2967" t="n">
        <v>100</v>
      </c>
      <c r="Y2967" t="n">
        <v>67</v>
      </c>
      <c r="Z2967" t="n">
        <v>16</v>
      </c>
      <c r="AA2967" t="n">
        <v>19</v>
      </c>
      <c r="AB2967"/>
      <c r="AC2967" t="n">
        <v>1</v>
      </c>
      <c r="AD2967"/>
      <c r="AE2967"/>
      <c r="AF2967" t="n">
        <v>20</v>
      </c>
      <c r="AG2967" t="n">
        <v>52</v>
      </c>
      <c r="AH2967" t="n">
        <v>62</v>
      </c>
      <c r="AI2967" t="n">
        <v>7439</v>
      </c>
      <c r="AJ2967" t="n">
        <v>6024</v>
      </c>
      <c r="AK2967" t="n">
        <v>9188</v>
      </c>
      <c r="AL2967" t="n">
        <v>11797</v>
      </c>
      <c r="AM2967"/>
      <c r="AN2967"/>
      <c r="AO2967" t="n">
        <v>42</v>
      </c>
      <c r="AP2967" t="n">
        <v>43</v>
      </c>
      <c r="AQ2967" t="n">
        <v>20</v>
      </c>
      <c r="AR2967"/>
    </row>
    <row r="2968">
      <c r="A2968" t="n">
        <v>219383</v>
      </c>
      <c r="B2968" t="s">
        <v>4648</v>
      </c>
      <c r="C2968" t="s">
        <v>4622</v>
      </c>
      <c r="D2968" t="s">
        <v>4623</v>
      </c>
      <c r="E2968" t="s">
        <v>891</v>
      </c>
      <c r="F2968" t="s">
        <v>162</v>
      </c>
      <c r="G2968" t="s">
        <v>163</v>
      </c>
      <c r="H2968" t="s">
        <v>150</v>
      </c>
      <c r="I2968" t="s">
        <v>151</v>
      </c>
      <c r="J2968" t="s">
        <v>168</v>
      </c>
      <c r="K2968" t="s">
        <v>153</v>
      </c>
      <c r="L2968" t="s">
        <v>155</v>
      </c>
      <c r="M2968" t="s">
        <v>155</v>
      </c>
      <c r="N2968" t="n">
        <v>-96.7382</v>
      </c>
      <c r="O2968" t="n">
        <v>43.5316</v>
      </c>
      <c r="P2968" t="n">
        <v>1835</v>
      </c>
      <c r="Q2968" t="n">
        <v>1483</v>
      </c>
      <c r="R2968" t="n">
        <v>61.4</v>
      </c>
      <c r="S2968" t="n">
        <v>79.1</v>
      </c>
      <c r="T2968" t="n">
        <v>5.5</v>
      </c>
      <c r="U2968" t="n">
        <v>4</v>
      </c>
      <c r="V2968" t="n">
        <v>1.2</v>
      </c>
      <c r="W2968" t="n">
        <v>0.7</v>
      </c>
      <c r="X2968" t="n">
        <v>75</v>
      </c>
      <c r="Y2968" t="n">
        <v>83</v>
      </c>
      <c r="Z2968" t="n">
        <v>17</v>
      </c>
      <c r="AA2968" t="n">
        <v>276</v>
      </c>
      <c r="AB2968" t="n">
        <v>60.5</v>
      </c>
      <c r="AC2968" t="n">
        <v>268</v>
      </c>
      <c r="AD2968" t="n">
        <v>60.1</v>
      </c>
      <c r="AE2968" t="n">
        <v>51.1</v>
      </c>
      <c r="AF2968" t="n">
        <v>302</v>
      </c>
      <c r="AG2968" t="n">
        <v>29</v>
      </c>
      <c r="AH2968" t="n">
        <v>91</v>
      </c>
      <c r="AI2968" t="n">
        <v>21049</v>
      </c>
      <c r="AJ2968" t="n">
        <v>17733</v>
      </c>
      <c r="AK2968" t="n">
        <v>16406</v>
      </c>
      <c r="AL2968" t="n">
        <v>18201</v>
      </c>
      <c r="AM2968" t="n">
        <v>21244</v>
      </c>
      <c r="AN2968" t="n">
        <v>23609</v>
      </c>
      <c r="AO2968" t="n">
        <v>9</v>
      </c>
      <c r="AP2968" t="n">
        <v>306</v>
      </c>
      <c r="AQ2968" t="n">
        <v>109</v>
      </c>
      <c r="AR2968"/>
    </row>
    <row r="2969">
      <c r="A2969" t="n">
        <v>219392</v>
      </c>
      <c r="B2969" t="s">
        <v>4649</v>
      </c>
      <c r="C2969" t="s">
        <v>4622</v>
      </c>
      <c r="D2969" t="s">
        <v>4623</v>
      </c>
      <c r="E2969" t="s">
        <v>891</v>
      </c>
      <c r="F2969" t="s">
        <v>368</v>
      </c>
      <c r="G2969" t="s">
        <v>163</v>
      </c>
      <c r="H2969" t="s">
        <v>174</v>
      </c>
      <c r="I2969" t="s">
        <v>151</v>
      </c>
      <c r="J2969" t="s">
        <v>164</v>
      </c>
      <c r="K2969"/>
      <c r="L2969" t="s">
        <v>155</v>
      </c>
      <c r="M2969" t="s">
        <v>155</v>
      </c>
      <c r="N2969" t="n">
        <v>-96.7434</v>
      </c>
      <c r="O2969" t="n">
        <v>43.5356</v>
      </c>
      <c r="P2969" t="n">
        <v>27</v>
      </c>
      <c r="Q2969" t="n">
        <v>27</v>
      </c>
      <c r="R2969" t="n">
        <v>85.2</v>
      </c>
      <c r="S2969" t="n">
        <v>92.6</v>
      </c>
      <c r="T2969" t="n">
        <v>0</v>
      </c>
      <c r="U2969" t="n">
        <v>0</v>
      </c>
      <c r="V2969" t="n">
        <v>0</v>
      </c>
      <c r="W2969" t="n">
        <v>0</v>
      </c>
      <c r="X2969"/>
      <c r="Y2969"/>
      <c r="Z2969" t="n">
        <v>4</v>
      </c>
      <c r="AA2969"/>
      <c r="AB2969"/>
      <c r="AC2969"/>
      <c r="AD2969"/>
      <c r="AE2969"/>
      <c r="AF2969" t="n">
        <v>0</v>
      </c>
      <c r="AG2969" t="n">
        <v>0</v>
      </c>
      <c r="AH2969" t="n">
        <v>0</v>
      </c>
      <c r="AI2969"/>
      <c r="AJ2969"/>
      <c r="AK2969"/>
      <c r="AL2969"/>
      <c r="AM2969"/>
      <c r="AN2969"/>
      <c r="AO2969"/>
      <c r="AP2969"/>
      <c r="AQ2969"/>
      <c r="AR2969"/>
    </row>
    <row r="2970">
      <c r="A2970" t="n">
        <v>219408</v>
      </c>
      <c r="B2970" t="s">
        <v>4650</v>
      </c>
      <c r="C2970" t="s">
        <v>4651</v>
      </c>
      <c r="D2970" t="s">
        <v>4623</v>
      </c>
      <c r="E2970" t="s">
        <v>891</v>
      </c>
      <c r="F2970" t="s">
        <v>148</v>
      </c>
      <c r="G2970" t="s">
        <v>149</v>
      </c>
      <c r="H2970" t="s">
        <v>150</v>
      </c>
      <c r="I2970" t="s">
        <v>205</v>
      </c>
      <c r="J2970" t="s">
        <v>164</v>
      </c>
      <c r="K2970" t="s">
        <v>323</v>
      </c>
      <c r="L2970" t="s">
        <v>155</v>
      </c>
      <c r="M2970" t="s">
        <v>154</v>
      </c>
      <c r="N2970" t="n">
        <v>-97.0608</v>
      </c>
      <c r="O2970" t="n">
        <v>45.5627</v>
      </c>
      <c r="P2970" t="n">
        <v>261</v>
      </c>
      <c r="Q2970" t="n">
        <v>261</v>
      </c>
      <c r="R2970" t="n">
        <v>64</v>
      </c>
      <c r="S2970" t="n">
        <v>10</v>
      </c>
      <c r="T2970" t="n">
        <v>1.9</v>
      </c>
      <c r="U2970" t="n">
        <v>0</v>
      </c>
      <c r="V2970" t="n">
        <v>0</v>
      </c>
      <c r="W2970" t="n">
        <v>0</v>
      </c>
      <c r="X2970"/>
      <c r="Y2970"/>
      <c r="Z2970" t="n">
        <v>7</v>
      </c>
      <c r="AA2970" t="n">
        <v>54</v>
      </c>
      <c r="AB2970" t="n">
        <v>13</v>
      </c>
      <c r="AC2970"/>
      <c r="AD2970"/>
      <c r="AE2970"/>
      <c r="AF2970" t="n">
        <v>16</v>
      </c>
      <c r="AG2970" t="n">
        <v>58</v>
      </c>
      <c r="AH2970" t="n">
        <v>91</v>
      </c>
      <c r="AI2970" t="n">
        <v>3284</v>
      </c>
      <c r="AJ2970" t="n">
        <v>778</v>
      </c>
      <c r="AK2970" t="n">
        <v>6807</v>
      </c>
      <c r="AL2970" t="n">
        <v>5716</v>
      </c>
      <c r="AM2970"/>
      <c r="AN2970"/>
      <c r="AO2970" t="n">
        <v>22</v>
      </c>
      <c r="AP2970" t="n">
        <v>3</v>
      </c>
      <c r="AQ2970"/>
      <c r="AR2970"/>
    </row>
    <row r="2971">
      <c r="A2971" t="n">
        <v>219426</v>
      </c>
      <c r="B2971" t="s">
        <v>4652</v>
      </c>
      <c r="C2971" t="s">
        <v>4622</v>
      </c>
      <c r="D2971" t="s">
        <v>4623</v>
      </c>
      <c r="E2971" t="s">
        <v>891</v>
      </c>
      <c r="F2971" t="s">
        <v>173</v>
      </c>
      <c r="G2971" t="s">
        <v>149</v>
      </c>
      <c r="H2971" t="s">
        <v>174</v>
      </c>
      <c r="I2971" t="s">
        <v>151</v>
      </c>
      <c r="J2971" t="s">
        <v>168</v>
      </c>
      <c r="K2971" t="s">
        <v>176</v>
      </c>
      <c r="L2971" t="s">
        <v>155</v>
      </c>
      <c r="M2971" t="s">
        <v>155</v>
      </c>
      <c r="N2971" t="n">
        <v>-96.7802</v>
      </c>
      <c r="O2971" t="n">
        <v>43.5704</v>
      </c>
      <c r="P2971" t="n">
        <v>3115</v>
      </c>
      <c r="Q2971" t="n">
        <v>3115</v>
      </c>
      <c r="R2971" t="n">
        <v>55.4</v>
      </c>
      <c r="S2971" t="n">
        <v>76.6</v>
      </c>
      <c r="T2971" t="n">
        <v>6.5</v>
      </c>
      <c r="U2971" t="n">
        <v>3.5</v>
      </c>
      <c r="V2971" t="n">
        <v>2</v>
      </c>
      <c r="W2971" t="n">
        <v>0.1</v>
      </c>
      <c r="X2971" t="n">
        <v>71</v>
      </c>
      <c r="Y2971" t="n">
        <v>65</v>
      </c>
      <c r="Z2971" t="n">
        <v>11</v>
      </c>
      <c r="AA2971" t="n">
        <v>478</v>
      </c>
      <c r="AB2971" t="n">
        <v>50.8</v>
      </c>
      <c r="AC2971"/>
      <c r="AD2971"/>
      <c r="AE2971"/>
      <c r="AF2971" t="n">
        <v>522</v>
      </c>
      <c r="AG2971" t="n">
        <v>32</v>
      </c>
      <c r="AH2971" t="n">
        <v>42</v>
      </c>
      <c r="AI2971" t="n">
        <v>15265</v>
      </c>
      <c r="AJ2971" t="n">
        <v>14893</v>
      </c>
      <c r="AK2971" t="n">
        <v>15579</v>
      </c>
      <c r="AL2971" t="n">
        <v>16103</v>
      </c>
      <c r="AM2971" t="n">
        <v>17834</v>
      </c>
      <c r="AN2971" t="n">
        <v>19037</v>
      </c>
      <c r="AO2971" t="n">
        <v>542</v>
      </c>
      <c r="AP2971"/>
      <c r="AQ2971"/>
      <c r="AR2971"/>
    </row>
    <row r="2972">
      <c r="A2972" t="n">
        <v>219453</v>
      </c>
      <c r="B2972" t="s">
        <v>4653</v>
      </c>
      <c r="C2972" t="s">
        <v>4622</v>
      </c>
      <c r="D2972" t="s">
        <v>4623</v>
      </c>
      <c r="E2972" t="s">
        <v>891</v>
      </c>
      <c r="F2972" t="s">
        <v>199</v>
      </c>
      <c r="G2972" t="s">
        <v>189</v>
      </c>
      <c r="H2972" t="s">
        <v>200</v>
      </c>
      <c r="I2972" t="s">
        <v>151</v>
      </c>
      <c r="J2972" t="s">
        <v>164</v>
      </c>
      <c r="K2972"/>
      <c r="L2972" t="s">
        <v>155</v>
      </c>
      <c r="M2972" t="s">
        <v>155</v>
      </c>
      <c r="N2972" t="n">
        <v>-96.7463</v>
      </c>
      <c r="O2972" t="n">
        <v>43.555</v>
      </c>
      <c r="P2972" t="n">
        <v>207</v>
      </c>
      <c r="Q2972" t="n">
        <v>207</v>
      </c>
      <c r="R2972" t="n">
        <v>98.6</v>
      </c>
      <c r="S2972" t="n">
        <v>76.8</v>
      </c>
      <c r="T2972" t="n">
        <v>3.9</v>
      </c>
      <c r="U2972" t="n">
        <v>7.2</v>
      </c>
      <c r="V2972" t="n">
        <v>1.9</v>
      </c>
      <c r="W2972" t="n">
        <v>0</v>
      </c>
      <c r="X2972" t="n">
        <v>82</v>
      </c>
      <c r="Y2972"/>
      <c r="Z2972" t="n">
        <v>11</v>
      </c>
      <c r="AA2972"/>
      <c r="AB2972"/>
      <c r="AC2972"/>
      <c r="AD2972"/>
      <c r="AE2972"/>
      <c r="AF2972" t="n">
        <v>64</v>
      </c>
      <c r="AG2972" t="n">
        <v>29</v>
      </c>
      <c r="AH2972" t="n">
        <v>38</v>
      </c>
      <c r="AI2972" t="n">
        <v>14890</v>
      </c>
      <c r="AJ2972" t="n">
        <v>12747</v>
      </c>
      <c r="AK2972"/>
      <c r="AL2972" t="n">
        <v>14567</v>
      </c>
      <c r="AM2972" t="n">
        <v>17893</v>
      </c>
      <c r="AN2972" t="n">
        <v>18015</v>
      </c>
      <c r="AO2972"/>
      <c r="AP2972"/>
      <c r="AQ2972"/>
      <c r="AR2972"/>
    </row>
    <row r="2973">
      <c r="A2973" t="n">
        <v>219471</v>
      </c>
      <c r="B2973" t="s">
        <v>4654</v>
      </c>
      <c r="C2973" t="s">
        <v>4655</v>
      </c>
      <c r="D2973" t="s">
        <v>4623</v>
      </c>
      <c r="E2973" t="s">
        <v>891</v>
      </c>
      <c r="F2973" t="s">
        <v>148</v>
      </c>
      <c r="G2973" t="s">
        <v>149</v>
      </c>
      <c r="H2973" t="s">
        <v>150</v>
      </c>
      <c r="I2973" t="s">
        <v>175</v>
      </c>
      <c r="J2973" t="s">
        <v>152</v>
      </c>
      <c r="K2973" t="s">
        <v>159</v>
      </c>
      <c r="L2973" t="s">
        <v>155</v>
      </c>
      <c r="M2973" t="s">
        <v>155</v>
      </c>
      <c r="N2973" t="n">
        <v>-96.9253</v>
      </c>
      <c r="O2973" t="n">
        <v>42.786</v>
      </c>
      <c r="P2973" t="n">
        <v>12453</v>
      </c>
      <c r="Q2973" t="n">
        <v>8847</v>
      </c>
      <c r="R2973" t="n">
        <v>63.8</v>
      </c>
      <c r="S2973" t="n">
        <v>80.9</v>
      </c>
      <c r="T2973" t="n">
        <v>3.3</v>
      </c>
      <c r="U2973" t="n">
        <v>4.6</v>
      </c>
      <c r="V2973" t="n">
        <v>1.3</v>
      </c>
      <c r="W2973" t="n">
        <v>2</v>
      </c>
      <c r="X2973" t="n">
        <v>80</v>
      </c>
      <c r="Y2973" t="n">
        <v>51</v>
      </c>
      <c r="Z2973" t="n">
        <v>14</v>
      </c>
      <c r="AA2973" t="n">
        <v>1203</v>
      </c>
      <c r="AB2973" t="n">
        <v>61.4</v>
      </c>
      <c r="AC2973" t="n">
        <v>1185</v>
      </c>
      <c r="AD2973" t="n">
        <v>61.1</v>
      </c>
      <c r="AE2973" t="n">
        <v>48.2</v>
      </c>
      <c r="AF2973" t="n">
        <v>1262</v>
      </c>
      <c r="AG2973" t="n">
        <v>18</v>
      </c>
      <c r="AH2973" t="n">
        <v>52</v>
      </c>
      <c r="AI2973" t="n">
        <v>18466</v>
      </c>
      <c r="AJ2973" t="n">
        <v>13687</v>
      </c>
      <c r="AK2973" t="n">
        <v>16400</v>
      </c>
      <c r="AL2973" t="n">
        <v>18608</v>
      </c>
      <c r="AM2973" t="n">
        <v>21259</v>
      </c>
      <c r="AN2973" t="n">
        <v>21432</v>
      </c>
      <c r="AO2973" t="n">
        <v>24</v>
      </c>
      <c r="AP2973" t="n">
        <v>1149</v>
      </c>
      <c r="AQ2973" t="n">
        <v>530</v>
      </c>
      <c r="AR2973" t="n">
        <v>258</v>
      </c>
    </row>
    <row r="2974">
      <c r="A2974" t="n">
        <v>219480</v>
      </c>
      <c r="B2974" t="s">
        <v>4656</v>
      </c>
      <c r="C2974" t="s">
        <v>4625</v>
      </c>
      <c r="D2974" t="s">
        <v>4623</v>
      </c>
      <c r="E2974" t="s">
        <v>891</v>
      </c>
      <c r="F2974" t="s">
        <v>173</v>
      </c>
      <c r="G2974" t="s">
        <v>149</v>
      </c>
      <c r="H2974" t="s">
        <v>174</v>
      </c>
      <c r="I2974" t="s">
        <v>151</v>
      </c>
      <c r="J2974" t="s">
        <v>168</v>
      </c>
      <c r="K2974" t="s">
        <v>176</v>
      </c>
      <c r="L2974" t="s">
        <v>155</v>
      </c>
      <c r="M2974" t="s">
        <v>155</v>
      </c>
      <c r="N2974" t="n">
        <v>-103.1795</v>
      </c>
      <c r="O2974" t="n">
        <v>44.0766</v>
      </c>
      <c r="P2974" t="n">
        <v>1831</v>
      </c>
      <c r="Q2974" t="n">
        <v>1831</v>
      </c>
      <c r="R2974" t="n">
        <v>57.8</v>
      </c>
      <c r="S2974" t="n">
        <v>78.8</v>
      </c>
      <c r="T2974" t="n">
        <v>1.2</v>
      </c>
      <c r="U2974" t="n">
        <v>3.2</v>
      </c>
      <c r="V2974" t="n">
        <v>1.6</v>
      </c>
      <c r="W2974" t="n">
        <v>0.1</v>
      </c>
      <c r="X2974" t="n">
        <v>67</v>
      </c>
      <c r="Y2974" t="n">
        <v>53</v>
      </c>
      <c r="Z2974" t="n">
        <v>10</v>
      </c>
      <c r="AA2974" t="n">
        <v>162</v>
      </c>
      <c r="AB2974" t="n">
        <v>53.1</v>
      </c>
      <c r="AC2974"/>
      <c r="AD2974"/>
      <c r="AE2974"/>
      <c r="AF2974" t="n">
        <v>153</v>
      </c>
      <c r="AG2974" t="n">
        <v>28</v>
      </c>
      <c r="AH2974" t="n">
        <v>41</v>
      </c>
      <c r="AI2974" t="n">
        <v>13723</v>
      </c>
      <c r="AJ2974" t="n">
        <v>11321</v>
      </c>
      <c r="AK2974" t="n">
        <v>14375</v>
      </c>
      <c r="AL2974" t="n">
        <v>16398</v>
      </c>
      <c r="AM2974" t="n">
        <v>20725</v>
      </c>
      <c r="AN2974" t="n">
        <v>19914</v>
      </c>
      <c r="AO2974" t="n">
        <v>239</v>
      </c>
      <c r="AP2974"/>
      <c r="AQ2974"/>
      <c r="AR2974"/>
    </row>
    <row r="2975">
      <c r="A2975" t="n">
        <v>219505</v>
      </c>
      <c r="B2975" t="s">
        <v>4657</v>
      </c>
      <c r="C2975" t="s">
        <v>4658</v>
      </c>
      <c r="D2975" t="s">
        <v>4659</v>
      </c>
      <c r="E2975" t="s">
        <v>147</v>
      </c>
      <c r="F2975" t="s">
        <v>162</v>
      </c>
      <c r="G2975" t="s">
        <v>163</v>
      </c>
      <c r="H2975" t="s">
        <v>150</v>
      </c>
      <c r="I2975" t="s">
        <v>151</v>
      </c>
      <c r="J2975" t="s">
        <v>164</v>
      </c>
      <c r="K2975" t="s">
        <v>179</v>
      </c>
      <c r="L2975" t="s">
        <v>154</v>
      </c>
      <c r="M2975" t="s">
        <v>155</v>
      </c>
      <c r="N2975" t="n">
        <v>-86.7899</v>
      </c>
      <c r="O2975" t="n">
        <v>36.2026</v>
      </c>
      <c r="P2975" t="n">
        <v>51</v>
      </c>
      <c r="Q2975" t="n">
        <v>51</v>
      </c>
      <c r="R2975" t="n">
        <v>37.3</v>
      </c>
      <c r="S2975" t="n">
        <v>0</v>
      </c>
      <c r="T2975" t="n">
        <v>94.1</v>
      </c>
      <c r="U2975" t="n">
        <v>2</v>
      </c>
      <c r="V2975" t="n">
        <v>0</v>
      </c>
      <c r="W2975" t="n">
        <v>3.9</v>
      </c>
      <c r="X2975" t="n">
        <v>80</v>
      </c>
      <c r="Y2975"/>
      <c r="Z2975" t="n">
        <v>5</v>
      </c>
      <c r="AA2975" t="n">
        <v>9</v>
      </c>
      <c r="AB2975" t="n">
        <v>33.3</v>
      </c>
      <c r="AC2975" t="n">
        <v>9</v>
      </c>
      <c r="AD2975" t="n">
        <v>33.3</v>
      </c>
      <c r="AE2975"/>
      <c r="AF2975" t="n">
        <v>5</v>
      </c>
      <c r="AG2975" t="n">
        <v>68</v>
      </c>
      <c r="AH2975" t="n">
        <v>98</v>
      </c>
      <c r="AI2975" t="n">
        <v>18124</v>
      </c>
      <c r="AJ2975" t="n">
        <v>18655</v>
      </c>
      <c r="AK2975" t="n">
        <v>20252</v>
      </c>
      <c r="AL2975"/>
      <c r="AM2975"/>
      <c r="AN2975"/>
      <c r="AO2975" t="n">
        <v>1</v>
      </c>
      <c r="AP2975" t="n">
        <v>8</v>
      </c>
      <c r="AQ2975"/>
      <c r="AR2975"/>
    </row>
    <row r="2976">
      <c r="A2976" t="n">
        <v>219587</v>
      </c>
      <c r="B2976" t="s">
        <v>4660</v>
      </c>
      <c r="C2976" t="s">
        <v>3872</v>
      </c>
      <c r="D2976" t="s">
        <v>4659</v>
      </c>
      <c r="E2976" t="s">
        <v>147</v>
      </c>
      <c r="F2976" t="s">
        <v>199</v>
      </c>
      <c r="G2976" t="s">
        <v>189</v>
      </c>
      <c r="H2976" t="s">
        <v>200</v>
      </c>
      <c r="I2976" t="s">
        <v>175</v>
      </c>
      <c r="J2976" t="s">
        <v>164</v>
      </c>
      <c r="K2976"/>
      <c r="L2976" t="s">
        <v>155</v>
      </c>
      <c r="M2976" t="s">
        <v>155</v>
      </c>
      <c r="N2976" t="n">
        <v>-88.7601</v>
      </c>
      <c r="O2976" t="n">
        <v>35.9192</v>
      </c>
      <c r="P2976" t="n">
        <v>95</v>
      </c>
      <c r="Q2976" t="n">
        <v>95</v>
      </c>
      <c r="R2976" t="n">
        <v>100</v>
      </c>
      <c r="S2976" t="n">
        <v>94.7</v>
      </c>
      <c r="T2976" t="n">
        <v>2.1</v>
      </c>
      <c r="U2976" t="n">
        <v>1.1</v>
      </c>
      <c r="V2976" t="n">
        <v>0</v>
      </c>
      <c r="W2976" t="n">
        <v>0</v>
      </c>
      <c r="X2976" t="n">
        <v>94</v>
      </c>
      <c r="Y2976"/>
      <c r="Z2976" t="n">
        <v>13</v>
      </c>
      <c r="AA2976"/>
      <c r="AB2976"/>
      <c r="AC2976"/>
      <c r="AD2976"/>
      <c r="AE2976"/>
      <c r="AF2976" t="n">
        <v>42</v>
      </c>
      <c r="AG2976" t="n">
        <v>59</v>
      </c>
      <c r="AH2976" t="n">
        <v>100</v>
      </c>
      <c r="AI2976" t="n">
        <v>13292</v>
      </c>
      <c r="AJ2976" t="n">
        <v>9851</v>
      </c>
      <c r="AK2976" t="n">
        <v>10378</v>
      </c>
      <c r="AL2976" t="n">
        <v>10727</v>
      </c>
      <c r="AM2976" t="n">
        <v>10810</v>
      </c>
      <c r="AN2976" t="n">
        <v>14400</v>
      </c>
      <c r="AO2976"/>
      <c r="AP2976"/>
      <c r="AQ2976"/>
      <c r="AR2976"/>
    </row>
    <row r="2977">
      <c r="A2977" t="n">
        <v>219596</v>
      </c>
      <c r="B2977" t="s">
        <v>4661</v>
      </c>
      <c r="C2977" t="s">
        <v>178</v>
      </c>
      <c r="D2977" t="s">
        <v>4659</v>
      </c>
      <c r="E2977" t="s">
        <v>147</v>
      </c>
      <c r="F2977" t="s">
        <v>173</v>
      </c>
      <c r="G2977" t="s">
        <v>149</v>
      </c>
      <c r="H2977" t="s">
        <v>174</v>
      </c>
      <c r="I2977" t="s">
        <v>175</v>
      </c>
      <c r="J2977" t="s">
        <v>164</v>
      </c>
      <c r="K2977"/>
      <c r="L2977" t="s">
        <v>155</v>
      </c>
      <c r="M2977" t="s">
        <v>155</v>
      </c>
      <c r="N2977" t="n">
        <v>-84.6305</v>
      </c>
      <c r="O2977" t="n">
        <v>35.4429</v>
      </c>
      <c r="P2977" t="n">
        <v>557</v>
      </c>
      <c r="Q2977" t="n">
        <v>557</v>
      </c>
      <c r="R2977" t="n">
        <v>19</v>
      </c>
      <c r="S2977" t="n">
        <v>82.8</v>
      </c>
      <c r="T2977" t="n">
        <v>3.6</v>
      </c>
      <c r="U2977" t="n">
        <v>7.5</v>
      </c>
      <c r="V2977" t="n">
        <v>0.2</v>
      </c>
      <c r="W2977" t="n">
        <v>0</v>
      </c>
      <c r="X2977" t="n">
        <v>65</v>
      </c>
      <c r="Y2977"/>
      <c r="Z2977" t="n">
        <v>25</v>
      </c>
      <c r="AA2977" t="n">
        <v>99</v>
      </c>
      <c r="AB2977" t="n">
        <v>57.6</v>
      </c>
      <c r="AC2977"/>
      <c r="AD2977"/>
      <c r="AE2977"/>
      <c r="AF2977" t="n">
        <v>85</v>
      </c>
      <c r="AG2977" t="n">
        <v>32</v>
      </c>
      <c r="AH2977" t="n">
        <v>93</v>
      </c>
      <c r="AI2977" t="n">
        <v>4913</v>
      </c>
      <c r="AJ2977" t="n">
        <v>4672</v>
      </c>
      <c r="AK2977" t="n">
        <v>2538</v>
      </c>
      <c r="AL2977" t="n">
        <v>3417</v>
      </c>
      <c r="AM2977"/>
      <c r="AN2977"/>
      <c r="AO2977"/>
      <c r="AP2977"/>
      <c r="AQ2977"/>
      <c r="AR2977"/>
    </row>
    <row r="2978">
      <c r="A2978" t="n">
        <v>219602</v>
      </c>
      <c r="B2978" t="s">
        <v>4662</v>
      </c>
      <c r="C2978" t="s">
        <v>411</v>
      </c>
      <c r="D2978" t="s">
        <v>4659</v>
      </c>
      <c r="E2978" t="s">
        <v>147</v>
      </c>
      <c r="F2978" t="s">
        <v>148</v>
      </c>
      <c r="G2978" t="s">
        <v>149</v>
      </c>
      <c r="H2978" t="s">
        <v>150</v>
      </c>
      <c r="I2978" t="s">
        <v>151</v>
      </c>
      <c r="J2978" t="s">
        <v>152</v>
      </c>
      <c r="K2978" t="s">
        <v>153</v>
      </c>
      <c r="L2978" t="s">
        <v>155</v>
      </c>
      <c r="M2978" t="s">
        <v>155</v>
      </c>
      <c r="N2978" t="n">
        <v>-87.3541</v>
      </c>
      <c r="O2978" t="n">
        <v>36.5333</v>
      </c>
      <c r="P2978" t="n">
        <v>11318</v>
      </c>
      <c r="Q2978" t="n">
        <v>9723</v>
      </c>
      <c r="R2978" t="n">
        <v>58.4</v>
      </c>
      <c r="S2978" t="n">
        <v>54</v>
      </c>
      <c r="T2978" t="n">
        <v>19.2</v>
      </c>
      <c r="U2978" t="n">
        <v>11.2</v>
      </c>
      <c r="V2978" t="n">
        <v>2.6</v>
      </c>
      <c r="W2978" t="n">
        <v>0.9</v>
      </c>
      <c r="X2978" t="n">
        <v>67</v>
      </c>
      <c r="Y2978" t="n">
        <v>21</v>
      </c>
      <c r="Z2978" t="n">
        <v>15</v>
      </c>
      <c r="AA2978" t="n">
        <v>1755</v>
      </c>
      <c r="AB2978" t="n">
        <v>44.5</v>
      </c>
      <c r="AC2978" t="n">
        <v>1047</v>
      </c>
      <c r="AD2978" t="n">
        <v>42.5</v>
      </c>
      <c r="AE2978" t="n">
        <v>26.9</v>
      </c>
      <c r="AF2978" t="n">
        <v>1322</v>
      </c>
      <c r="AG2978" t="n">
        <v>46</v>
      </c>
      <c r="AH2978" t="n">
        <v>89</v>
      </c>
      <c r="AI2978" t="n">
        <v>14679</v>
      </c>
      <c r="AJ2978" t="n">
        <v>12559</v>
      </c>
      <c r="AK2978" t="n">
        <v>12983</v>
      </c>
      <c r="AL2978" t="n">
        <v>16365</v>
      </c>
      <c r="AM2978" t="n">
        <v>19443</v>
      </c>
      <c r="AN2978" t="n">
        <v>19140</v>
      </c>
      <c r="AO2978" t="n">
        <v>1120</v>
      </c>
      <c r="AP2978" t="n">
        <v>1402</v>
      </c>
      <c r="AQ2978" t="n">
        <v>518</v>
      </c>
      <c r="AR2978" t="n">
        <v>10</v>
      </c>
    </row>
    <row r="2979">
      <c r="A2979" t="n">
        <v>219639</v>
      </c>
      <c r="B2979" t="s">
        <v>4663</v>
      </c>
      <c r="C2979" t="s">
        <v>4664</v>
      </c>
      <c r="D2979" t="s">
        <v>4659</v>
      </c>
      <c r="E2979" t="s">
        <v>147</v>
      </c>
      <c r="F2979" t="s">
        <v>162</v>
      </c>
      <c r="G2979" t="s">
        <v>163</v>
      </c>
      <c r="H2979" t="s">
        <v>150</v>
      </c>
      <c r="I2979" t="s">
        <v>151</v>
      </c>
      <c r="J2979" t="s">
        <v>164</v>
      </c>
      <c r="K2979" t="s">
        <v>209</v>
      </c>
      <c r="L2979" t="s">
        <v>155</v>
      </c>
      <c r="M2979" t="s">
        <v>155</v>
      </c>
      <c r="N2979" t="n">
        <v>-90.0275</v>
      </c>
      <c r="O2979" t="n">
        <v>35.1384</v>
      </c>
      <c r="P2979" t="n">
        <v>893</v>
      </c>
      <c r="Q2979" t="n">
        <v>869</v>
      </c>
      <c r="R2979" t="n">
        <v>91.6</v>
      </c>
      <c r="S2979" t="n">
        <v>42</v>
      </c>
      <c r="T2979" t="n">
        <v>44.4</v>
      </c>
      <c r="U2979" t="n">
        <v>4.9</v>
      </c>
      <c r="V2979" t="n">
        <v>2.4</v>
      </c>
      <c r="W2979" t="n">
        <v>0</v>
      </c>
      <c r="X2979" t="n">
        <v>53</v>
      </c>
      <c r="Y2979" t="n">
        <v>50</v>
      </c>
      <c r="Z2979" t="n">
        <v>6</v>
      </c>
      <c r="AA2979" t="n">
        <v>80</v>
      </c>
      <c r="AB2979" t="n">
        <v>53.8</v>
      </c>
      <c r="AC2979" t="n">
        <v>80</v>
      </c>
      <c r="AD2979" t="n">
        <v>50</v>
      </c>
      <c r="AE2979" t="n">
        <v>32.5</v>
      </c>
      <c r="AF2979" t="n">
        <v>36</v>
      </c>
      <c r="AG2979" t="n">
        <v>47</v>
      </c>
      <c r="AH2979" t="n">
        <v>89</v>
      </c>
      <c r="AI2979" t="n">
        <v>15395</v>
      </c>
      <c r="AJ2979" t="n">
        <v>12765</v>
      </c>
      <c r="AK2979" t="n">
        <v>13450</v>
      </c>
      <c r="AL2979" t="n">
        <v>15299</v>
      </c>
      <c r="AM2979" t="n">
        <v>15626</v>
      </c>
      <c r="AN2979" t="n">
        <v>12549</v>
      </c>
      <c r="AO2979" t="n">
        <v>25</v>
      </c>
      <c r="AP2979" t="n">
        <v>199</v>
      </c>
      <c r="AQ2979"/>
      <c r="AR2979" t="n">
        <v>2</v>
      </c>
    </row>
    <row r="2980">
      <c r="A2980" t="n">
        <v>219709</v>
      </c>
      <c r="B2980" t="s">
        <v>4665</v>
      </c>
      <c r="C2980" t="s">
        <v>4658</v>
      </c>
      <c r="D2980" t="s">
        <v>4659</v>
      </c>
      <c r="E2980" t="s">
        <v>147</v>
      </c>
      <c r="F2980" t="s">
        <v>162</v>
      </c>
      <c r="G2980" t="s">
        <v>163</v>
      </c>
      <c r="H2980" t="s">
        <v>150</v>
      </c>
      <c r="I2980" t="s">
        <v>151</v>
      </c>
      <c r="J2980" t="s">
        <v>152</v>
      </c>
      <c r="K2980" t="s">
        <v>159</v>
      </c>
      <c r="L2980" t="s">
        <v>155</v>
      </c>
      <c r="M2980" t="s">
        <v>155</v>
      </c>
      <c r="N2980" t="n">
        <v>-86.7948</v>
      </c>
      <c r="O2980" t="n">
        <v>36.1356</v>
      </c>
      <c r="P2980" t="n">
        <v>9526</v>
      </c>
      <c r="Q2980" t="n">
        <v>7796</v>
      </c>
      <c r="R2980" t="n">
        <v>65.9</v>
      </c>
      <c r="S2980" t="n">
        <v>76.6</v>
      </c>
      <c r="T2980" t="n">
        <v>5.3</v>
      </c>
      <c r="U2980" t="n">
        <v>8.5</v>
      </c>
      <c r="V2980" t="n">
        <v>2.8</v>
      </c>
      <c r="W2980" t="n">
        <v>1</v>
      </c>
      <c r="X2980" t="n">
        <v>84</v>
      </c>
      <c r="Y2980" t="n">
        <v>0</v>
      </c>
      <c r="Z2980" t="n">
        <v>12</v>
      </c>
      <c r="AA2980" t="n">
        <v>1604</v>
      </c>
      <c r="AB2980" t="n">
        <v>71.7</v>
      </c>
      <c r="AC2980" t="n">
        <v>1594</v>
      </c>
      <c r="AD2980" t="n">
        <v>71.5</v>
      </c>
      <c r="AE2980" t="n">
        <v>61.2</v>
      </c>
      <c r="AF2980" t="n">
        <v>1910</v>
      </c>
      <c r="AG2980" t="n">
        <v>19</v>
      </c>
      <c r="AH2980" t="n">
        <v>83</v>
      </c>
      <c r="AI2980" t="n">
        <v>37558</v>
      </c>
      <c r="AJ2980" t="n">
        <v>19516</v>
      </c>
      <c r="AK2980" t="n">
        <v>23270</v>
      </c>
      <c r="AL2980" t="n">
        <v>27345</v>
      </c>
      <c r="AM2980" t="n">
        <v>33191</v>
      </c>
      <c r="AN2980" t="n">
        <v>42908</v>
      </c>
      <c r="AO2980"/>
      <c r="AP2980" t="n">
        <v>1522</v>
      </c>
      <c r="AQ2980" t="n">
        <v>312</v>
      </c>
      <c r="AR2980" t="n">
        <v>268</v>
      </c>
    </row>
    <row r="2981">
      <c r="A2981" t="n">
        <v>219718</v>
      </c>
      <c r="B2981" t="s">
        <v>1676</v>
      </c>
      <c r="C2981" t="s">
        <v>4666</v>
      </c>
      <c r="D2981" t="s">
        <v>4659</v>
      </c>
      <c r="E2981" t="s">
        <v>147</v>
      </c>
      <c r="F2981" t="s">
        <v>162</v>
      </c>
      <c r="G2981" t="s">
        <v>163</v>
      </c>
      <c r="H2981" t="s">
        <v>150</v>
      </c>
      <c r="I2981" t="s">
        <v>175</v>
      </c>
      <c r="J2981" t="s">
        <v>168</v>
      </c>
      <c r="K2981" t="s">
        <v>153</v>
      </c>
      <c r="L2981" t="s">
        <v>155</v>
      </c>
      <c r="M2981" t="s">
        <v>155</v>
      </c>
      <c r="N2981" t="n">
        <v>-88.5168</v>
      </c>
      <c r="O2981" t="n">
        <v>36.1378</v>
      </c>
      <c r="P2981" t="n">
        <v>5586</v>
      </c>
      <c r="Q2981" t="n">
        <v>4936</v>
      </c>
      <c r="R2981" t="n">
        <v>57</v>
      </c>
      <c r="S2981" t="n">
        <v>52.5</v>
      </c>
      <c r="T2981" t="n">
        <v>32.7</v>
      </c>
      <c r="U2981" t="n">
        <v>4.3</v>
      </c>
      <c r="V2981" t="n">
        <v>0.8</v>
      </c>
      <c r="W2981" t="n">
        <v>2.6</v>
      </c>
      <c r="X2981" t="n">
        <v>59</v>
      </c>
      <c r="Y2981" t="n">
        <v>13</v>
      </c>
      <c r="Z2981" t="n">
        <v>17</v>
      </c>
      <c r="AA2981" t="n">
        <v>447</v>
      </c>
      <c r="AB2981" t="n">
        <v>34.9</v>
      </c>
      <c r="AC2981" t="n">
        <v>447</v>
      </c>
      <c r="AD2981"/>
      <c r="AE2981"/>
      <c r="AF2981" t="n">
        <v>296</v>
      </c>
      <c r="AG2981" t="n">
        <v>31</v>
      </c>
      <c r="AH2981" t="n">
        <v>83</v>
      </c>
      <c r="AI2981" t="n">
        <v>20606</v>
      </c>
      <c r="AJ2981" t="n">
        <v>22495</v>
      </c>
      <c r="AK2981" t="n">
        <v>21013</v>
      </c>
      <c r="AL2981" t="n">
        <v>21838</v>
      </c>
      <c r="AM2981" t="n">
        <v>21825</v>
      </c>
      <c r="AN2981" t="n">
        <v>19450</v>
      </c>
      <c r="AO2981" t="n">
        <v>291</v>
      </c>
      <c r="AP2981" t="n">
        <v>793</v>
      </c>
      <c r="AQ2981" t="n">
        <v>203</v>
      </c>
      <c r="AR2981"/>
    </row>
    <row r="2982">
      <c r="A2982" t="n">
        <v>219790</v>
      </c>
      <c r="B2982" t="s">
        <v>4667</v>
      </c>
      <c r="C2982" t="s">
        <v>3864</v>
      </c>
      <c r="D2982" t="s">
        <v>4659</v>
      </c>
      <c r="E2982" t="s">
        <v>147</v>
      </c>
      <c r="F2982" t="s">
        <v>162</v>
      </c>
      <c r="G2982" t="s">
        <v>163</v>
      </c>
      <c r="H2982" t="s">
        <v>150</v>
      </c>
      <c r="I2982" t="s">
        <v>175</v>
      </c>
      <c r="J2982" t="s">
        <v>168</v>
      </c>
      <c r="K2982" t="s">
        <v>153</v>
      </c>
      <c r="L2982" t="s">
        <v>155</v>
      </c>
      <c r="M2982" t="s">
        <v>155</v>
      </c>
      <c r="N2982" t="n">
        <v>-84.9996</v>
      </c>
      <c r="O2982" t="n">
        <v>35.4972</v>
      </c>
      <c r="P2982" t="n">
        <v>2596</v>
      </c>
      <c r="Q2982" t="n">
        <v>2333</v>
      </c>
      <c r="R2982" t="n">
        <v>53</v>
      </c>
      <c r="S2982" t="n">
        <v>81.9</v>
      </c>
      <c r="T2982" t="n">
        <v>3.6</v>
      </c>
      <c r="U2982" t="n">
        <v>3.7</v>
      </c>
      <c r="V2982" t="n">
        <v>1.5</v>
      </c>
      <c r="W2982" t="n">
        <v>1.9</v>
      </c>
      <c r="X2982" t="n">
        <v>65</v>
      </c>
      <c r="Y2982"/>
      <c r="Z2982" t="n">
        <v>13</v>
      </c>
      <c r="AA2982" t="n">
        <v>177</v>
      </c>
      <c r="AB2982" t="n">
        <v>55.9</v>
      </c>
      <c r="AC2982" t="n">
        <v>163</v>
      </c>
      <c r="AD2982" t="n">
        <v>54</v>
      </c>
      <c r="AE2982" t="n">
        <v>47.2</v>
      </c>
      <c r="AF2982" t="n">
        <v>218</v>
      </c>
      <c r="AG2982" t="n">
        <v>22</v>
      </c>
      <c r="AH2982" t="n">
        <v>52</v>
      </c>
      <c r="AI2982" t="n">
        <v>17105</v>
      </c>
      <c r="AJ2982" t="n">
        <v>12480</v>
      </c>
      <c r="AK2982" t="n">
        <v>13126</v>
      </c>
      <c r="AL2982" t="n">
        <v>15443</v>
      </c>
      <c r="AM2982" t="n">
        <v>18709</v>
      </c>
      <c r="AN2982" t="n">
        <v>20893</v>
      </c>
      <c r="AO2982" t="n">
        <v>4</v>
      </c>
      <c r="AP2982" t="n">
        <v>141</v>
      </c>
      <c r="AQ2982" t="n">
        <v>45</v>
      </c>
      <c r="AR2982"/>
    </row>
    <row r="2983">
      <c r="A2983" t="n">
        <v>219806</v>
      </c>
      <c r="B2983" t="s">
        <v>4668</v>
      </c>
      <c r="C2983" t="s">
        <v>2817</v>
      </c>
      <c r="D2983" t="s">
        <v>4659</v>
      </c>
      <c r="E2983" t="s">
        <v>147</v>
      </c>
      <c r="F2983" t="s">
        <v>162</v>
      </c>
      <c r="G2983" t="s">
        <v>163</v>
      </c>
      <c r="H2983" t="s">
        <v>150</v>
      </c>
      <c r="I2983" t="s">
        <v>186</v>
      </c>
      <c r="J2983" t="s">
        <v>168</v>
      </c>
      <c r="K2983" t="s">
        <v>159</v>
      </c>
      <c r="L2983" t="s">
        <v>155</v>
      </c>
      <c r="M2983" t="s">
        <v>155</v>
      </c>
      <c r="N2983" t="n">
        <v>-83.4917</v>
      </c>
      <c r="O2983" t="n">
        <v>36.1229</v>
      </c>
      <c r="P2983" t="n">
        <v>3162</v>
      </c>
      <c r="Q2983" t="n">
        <v>1684</v>
      </c>
      <c r="R2983" t="n">
        <v>55.7</v>
      </c>
      <c r="S2983" t="n">
        <v>74.2</v>
      </c>
      <c r="T2983" t="n">
        <v>8.6</v>
      </c>
      <c r="U2983" t="n">
        <v>5.8</v>
      </c>
      <c r="V2983" t="n">
        <v>1</v>
      </c>
      <c r="W2983" t="n">
        <v>4.8</v>
      </c>
      <c r="X2983" t="n">
        <v>74</v>
      </c>
      <c r="Y2983" t="n">
        <v>0</v>
      </c>
      <c r="Z2983" t="n">
        <v>12</v>
      </c>
      <c r="AA2983" t="n">
        <v>394</v>
      </c>
      <c r="AB2983" t="n">
        <v>46.4</v>
      </c>
      <c r="AC2983" t="n">
        <v>335</v>
      </c>
      <c r="AD2983" t="n">
        <v>46.6</v>
      </c>
      <c r="AE2983" t="n">
        <v>42.1</v>
      </c>
      <c r="AF2983" t="n">
        <v>299</v>
      </c>
      <c r="AG2983" t="n">
        <v>39</v>
      </c>
      <c r="AH2983" t="n">
        <v>98</v>
      </c>
      <c r="AI2983" t="n">
        <v>19755</v>
      </c>
      <c r="AJ2983" t="n">
        <v>15134</v>
      </c>
      <c r="AK2983" t="n">
        <v>15829</v>
      </c>
      <c r="AL2983" t="n">
        <v>17326</v>
      </c>
      <c r="AM2983" t="n">
        <v>24387</v>
      </c>
      <c r="AN2983" t="n">
        <v>25010</v>
      </c>
      <c r="AO2983" t="n">
        <v>36</v>
      </c>
      <c r="AP2983" t="n">
        <v>372</v>
      </c>
      <c r="AQ2983" t="n">
        <v>313</v>
      </c>
      <c r="AR2983" t="n">
        <v>58</v>
      </c>
    </row>
    <row r="2984">
      <c r="A2984" t="n">
        <v>219824</v>
      </c>
      <c r="B2984" t="s">
        <v>4669</v>
      </c>
      <c r="C2984" t="s">
        <v>4670</v>
      </c>
      <c r="D2984" t="s">
        <v>4659</v>
      </c>
      <c r="E2984" t="s">
        <v>147</v>
      </c>
      <c r="F2984" t="s">
        <v>173</v>
      </c>
      <c r="G2984" t="s">
        <v>149</v>
      </c>
      <c r="H2984" t="s">
        <v>174</v>
      </c>
      <c r="I2984" t="s">
        <v>151</v>
      </c>
      <c r="J2984" t="s">
        <v>152</v>
      </c>
      <c r="K2984" t="s">
        <v>176</v>
      </c>
      <c r="L2984" t="s">
        <v>155</v>
      </c>
      <c r="M2984" t="s">
        <v>155</v>
      </c>
      <c r="N2984" t="n">
        <v>-85.2374</v>
      </c>
      <c r="O2984" t="n">
        <v>35.1002</v>
      </c>
      <c r="P2984" t="n">
        <v>8361</v>
      </c>
      <c r="Q2984" t="n">
        <v>8361</v>
      </c>
      <c r="R2984" t="n">
        <v>62.5</v>
      </c>
      <c r="S2984" t="n">
        <v>67.1</v>
      </c>
      <c r="T2984" t="n">
        <v>14.8</v>
      </c>
      <c r="U2984" t="n">
        <v>9.7</v>
      </c>
      <c r="V2984" t="n">
        <v>2.3</v>
      </c>
      <c r="W2984" t="n">
        <v>0.5</v>
      </c>
      <c r="X2984" t="n">
        <v>59</v>
      </c>
      <c r="Y2984" t="n">
        <v>28</v>
      </c>
      <c r="Z2984" t="n">
        <v>14</v>
      </c>
      <c r="AA2984" t="n">
        <v>1240</v>
      </c>
      <c r="AB2984" t="n">
        <v>21.9</v>
      </c>
      <c r="AC2984"/>
      <c r="AD2984"/>
      <c r="AE2984"/>
      <c r="AF2984" t="n">
        <v>1209</v>
      </c>
      <c r="AG2984" t="n">
        <v>35</v>
      </c>
      <c r="AH2984" t="n">
        <v>85</v>
      </c>
      <c r="AI2984" t="n">
        <v>6151</v>
      </c>
      <c r="AJ2984" t="n">
        <v>5205</v>
      </c>
      <c r="AK2984" t="n">
        <v>5197</v>
      </c>
      <c r="AL2984" t="n">
        <v>7047</v>
      </c>
      <c r="AM2984" t="n">
        <v>9077</v>
      </c>
      <c r="AN2984" t="n">
        <v>9054</v>
      </c>
      <c r="AO2984" t="n">
        <v>983</v>
      </c>
      <c r="AP2984"/>
      <c r="AQ2984"/>
      <c r="AR2984"/>
    </row>
    <row r="2985">
      <c r="A2985" t="n">
        <v>219833</v>
      </c>
      <c r="B2985" t="s">
        <v>4671</v>
      </c>
      <c r="C2985" t="s">
        <v>4664</v>
      </c>
      <c r="D2985" t="s">
        <v>4659</v>
      </c>
      <c r="E2985" t="s">
        <v>147</v>
      </c>
      <c r="F2985" t="s">
        <v>162</v>
      </c>
      <c r="G2985" t="s">
        <v>163</v>
      </c>
      <c r="H2985" t="s">
        <v>150</v>
      </c>
      <c r="I2985" t="s">
        <v>151</v>
      </c>
      <c r="J2985" t="s">
        <v>168</v>
      </c>
      <c r="K2985" t="s">
        <v>153</v>
      </c>
      <c r="L2985" t="s">
        <v>155</v>
      </c>
      <c r="M2985" t="s">
        <v>155</v>
      </c>
      <c r="N2985" t="n">
        <v>-89.9832</v>
      </c>
      <c r="O2985" t="n">
        <v>35.1274</v>
      </c>
      <c r="P2985" t="n">
        <v>2493</v>
      </c>
      <c r="Q2985" t="n">
        <v>1420</v>
      </c>
      <c r="R2985" t="n">
        <v>55.6</v>
      </c>
      <c r="S2985" t="n">
        <v>27.3</v>
      </c>
      <c r="T2985" t="n">
        <v>23.2</v>
      </c>
      <c r="U2985" t="n">
        <v>13</v>
      </c>
      <c r="V2985" t="n">
        <v>2.6</v>
      </c>
      <c r="W2985" t="n">
        <v>4.8</v>
      </c>
      <c r="X2985" t="n">
        <v>73</v>
      </c>
      <c r="Y2985"/>
      <c r="Z2985" t="n">
        <v>9</v>
      </c>
      <c r="AA2985" t="n">
        <v>384</v>
      </c>
      <c r="AB2985" t="n">
        <v>56</v>
      </c>
      <c r="AC2985" t="n">
        <v>384</v>
      </c>
      <c r="AD2985" t="n">
        <v>56</v>
      </c>
      <c r="AE2985" t="n">
        <v>40.6</v>
      </c>
      <c r="AF2985" t="n">
        <v>175</v>
      </c>
      <c r="AG2985" t="n">
        <v>31</v>
      </c>
      <c r="AH2985" t="n">
        <v>96</v>
      </c>
      <c r="AI2985" t="n">
        <v>17068</v>
      </c>
      <c r="AJ2985" t="n">
        <v>8886</v>
      </c>
      <c r="AK2985" t="n">
        <v>13157</v>
      </c>
      <c r="AL2985" t="n">
        <v>12547</v>
      </c>
      <c r="AM2985" t="n">
        <v>11622</v>
      </c>
      <c r="AN2985" t="n">
        <v>9103</v>
      </c>
      <c r="AO2985" t="n">
        <v>2</v>
      </c>
      <c r="AP2985" t="n">
        <v>291</v>
      </c>
      <c r="AQ2985" t="n">
        <v>377</v>
      </c>
      <c r="AR2985"/>
    </row>
    <row r="2986">
      <c r="A2986" t="n">
        <v>219842</v>
      </c>
      <c r="B2986" t="s">
        <v>4672</v>
      </c>
      <c r="C2986" t="s">
        <v>1376</v>
      </c>
      <c r="D2986" t="s">
        <v>4659</v>
      </c>
      <c r="E2986" t="s">
        <v>147</v>
      </c>
      <c r="F2986" t="s">
        <v>162</v>
      </c>
      <c r="G2986" t="s">
        <v>163</v>
      </c>
      <c r="H2986" t="s">
        <v>150</v>
      </c>
      <c r="I2986" t="s">
        <v>151</v>
      </c>
      <c r="J2986" t="s">
        <v>164</v>
      </c>
      <c r="K2986" t="s">
        <v>209</v>
      </c>
      <c r="L2986" t="s">
        <v>155</v>
      </c>
      <c r="M2986" t="s">
        <v>155</v>
      </c>
      <c r="N2986" t="n">
        <v>-84.8683</v>
      </c>
      <c r="O2986" t="n">
        <v>35.1625</v>
      </c>
      <c r="P2986" t="n">
        <v>678</v>
      </c>
      <c r="Q2986" t="n">
        <v>173</v>
      </c>
      <c r="R2986" t="n">
        <v>42.8</v>
      </c>
      <c r="S2986" t="n">
        <v>19.1</v>
      </c>
      <c r="T2986" t="n">
        <v>12.7</v>
      </c>
      <c r="U2986" t="n">
        <v>46.8</v>
      </c>
      <c r="V2986" t="n">
        <v>0</v>
      </c>
      <c r="W2986" t="n">
        <v>19.1</v>
      </c>
      <c r="X2986"/>
      <c r="Y2986"/>
      <c r="Z2986" t="n">
        <v>16</v>
      </c>
      <c r="AA2986"/>
      <c r="AB2986"/>
      <c r="AC2986"/>
      <c r="AD2986"/>
      <c r="AE2986"/>
      <c r="AF2986" t="n">
        <v>0</v>
      </c>
      <c r="AG2986" t="n">
        <v>0</v>
      </c>
      <c r="AH2986" t="n">
        <v>0</v>
      </c>
      <c r="AI2986"/>
      <c r="AJ2986"/>
      <c r="AK2986"/>
      <c r="AL2986"/>
      <c r="AM2986"/>
      <c r="AN2986"/>
      <c r="AO2986"/>
      <c r="AP2986"/>
      <c r="AQ2986" t="n">
        <v>68</v>
      </c>
      <c r="AR2986" t="n">
        <v>32</v>
      </c>
    </row>
    <row r="2987">
      <c r="A2987" t="n">
        <v>219851</v>
      </c>
      <c r="B2987" t="s">
        <v>4673</v>
      </c>
      <c r="C2987" t="s">
        <v>411</v>
      </c>
      <c r="D2987" t="s">
        <v>4659</v>
      </c>
      <c r="E2987" t="s">
        <v>147</v>
      </c>
      <c r="F2987" t="s">
        <v>199</v>
      </c>
      <c r="G2987" t="s">
        <v>189</v>
      </c>
      <c r="H2987" t="s">
        <v>200</v>
      </c>
      <c r="I2987" t="s">
        <v>151</v>
      </c>
      <c r="J2987" t="s">
        <v>164</v>
      </c>
      <c r="K2987"/>
      <c r="L2987" t="s">
        <v>155</v>
      </c>
      <c r="M2987" t="s">
        <v>155</v>
      </c>
      <c r="N2987" t="n">
        <v>-87.3628</v>
      </c>
      <c r="O2987" t="n">
        <v>36.5214</v>
      </c>
      <c r="P2987" t="n">
        <v>84</v>
      </c>
      <c r="Q2987" t="n">
        <v>84</v>
      </c>
      <c r="R2987" t="n">
        <v>94</v>
      </c>
      <c r="S2987" t="n">
        <v>47.6</v>
      </c>
      <c r="T2987" t="n">
        <v>29.8</v>
      </c>
      <c r="U2987" t="n">
        <v>7.1</v>
      </c>
      <c r="V2987" t="n">
        <v>0</v>
      </c>
      <c r="W2987" t="n">
        <v>0</v>
      </c>
      <c r="X2987" t="n">
        <v>76</v>
      </c>
      <c r="Y2987"/>
      <c r="Z2987" t="n">
        <v>10</v>
      </c>
      <c r="AA2987"/>
      <c r="AB2987"/>
      <c r="AC2987"/>
      <c r="AD2987"/>
      <c r="AE2987"/>
      <c r="AF2987" t="n">
        <v>56</v>
      </c>
      <c r="AG2987" t="n">
        <v>77</v>
      </c>
      <c r="AH2987" t="n">
        <v>77</v>
      </c>
      <c r="AI2987" t="n">
        <v>15978</v>
      </c>
      <c r="AJ2987" t="n">
        <v>15274</v>
      </c>
      <c r="AK2987" t="n">
        <v>15383</v>
      </c>
      <c r="AL2987" t="n">
        <v>18033</v>
      </c>
      <c r="AM2987" t="n">
        <v>21437</v>
      </c>
      <c r="AN2987" t="n">
        <v>21437</v>
      </c>
      <c r="AO2987"/>
      <c r="AP2987"/>
      <c r="AQ2987"/>
      <c r="AR2987"/>
    </row>
    <row r="2988">
      <c r="A2988" t="n">
        <v>219879</v>
      </c>
      <c r="B2988" t="s">
        <v>4674</v>
      </c>
      <c r="C2988" t="s">
        <v>1376</v>
      </c>
      <c r="D2988" t="s">
        <v>4659</v>
      </c>
      <c r="E2988" t="s">
        <v>147</v>
      </c>
      <c r="F2988" t="s">
        <v>173</v>
      </c>
      <c r="G2988" t="s">
        <v>149</v>
      </c>
      <c r="H2988" t="s">
        <v>174</v>
      </c>
      <c r="I2988" t="s">
        <v>151</v>
      </c>
      <c r="J2988" t="s">
        <v>168</v>
      </c>
      <c r="K2988" t="s">
        <v>176</v>
      </c>
      <c r="L2988" t="s">
        <v>155</v>
      </c>
      <c r="M2988" t="s">
        <v>155</v>
      </c>
      <c r="N2988" t="n">
        <v>-84.8793</v>
      </c>
      <c r="O2988" t="n">
        <v>35.2001</v>
      </c>
      <c r="P2988" t="n">
        <v>3865</v>
      </c>
      <c r="Q2988" t="n">
        <v>3865</v>
      </c>
      <c r="R2988" t="n">
        <v>56</v>
      </c>
      <c r="S2988" t="n">
        <v>80.9</v>
      </c>
      <c r="T2988" t="n">
        <v>5.5</v>
      </c>
      <c r="U2988" t="n">
        <v>8.2</v>
      </c>
      <c r="V2988" t="n">
        <v>1.2</v>
      </c>
      <c r="W2988" t="n">
        <v>0.1</v>
      </c>
      <c r="X2988" t="n">
        <v>54</v>
      </c>
      <c r="Y2988" t="n">
        <v>42</v>
      </c>
      <c r="Z2988" t="n">
        <v>19</v>
      </c>
      <c r="AA2988" t="n">
        <v>692</v>
      </c>
      <c r="AB2988" t="n">
        <v>29</v>
      </c>
      <c r="AC2988"/>
      <c r="AD2988"/>
      <c r="AE2988"/>
      <c r="AF2988" t="n">
        <v>692</v>
      </c>
      <c r="AG2988" t="n">
        <v>29</v>
      </c>
      <c r="AH2988" t="n">
        <v>86</v>
      </c>
      <c r="AI2988" t="n">
        <v>6922</v>
      </c>
      <c r="AJ2988" t="n">
        <v>5338</v>
      </c>
      <c r="AK2988" t="n">
        <v>5340</v>
      </c>
      <c r="AL2988" t="n">
        <v>7867</v>
      </c>
      <c r="AM2988" t="n">
        <v>8787</v>
      </c>
      <c r="AN2988" t="n">
        <v>10168</v>
      </c>
      <c r="AO2988" t="n">
        <v>472</v>
      </c>
      <c r="AP2988"/>
      <c r="AQ2988"/>
      <c r="AR2988"/>
    </row>
    <row r="2989">
      <c r="A2989" t="n">
        <v>219888</v>
      </c>
      <c r="B2989" t="s">
        <v>4675</v>
      </c>
      <c r="C2989" t="s">
        <v>2031</v>
      </c>
      <c r="D2989" t="s">
        <v>4659</v>
      </c>
      <c r="E2989" t="s">
        <v>147</v>
      </c>
      <c r="F2989" t="s">
        <v>173</v>
      </c>
      <c r="G2989" t="s">
        <v>149</v>
      </c>
      <c r="H2989" t="s">
        <v>174</v>
      </c>
      <c r="I2989" t="s">
        <v>175</v>
      </c>
      <c r="J2989" t="s">
        <v>152</v>
      </c>
      <c r="K2989" t="s">
        <v>176</v>
      </c>
      <c r="L2989" t="s">
        <v>155</v>
      </c>
      <c r="M2989" t="s">
        <v>155</v>
      </c>
      <c r="N2989" t="n">
        <v>-87.1019</v>
      </c>
      <c r="O2989" t="n">
        <v>35.6168</v>
      </c>
      <c r="P2989" t="n">
        <v>6803</v>
      </c>
      <c r="Q2989" t="n">
        <v>6803</v>
      </c>
      <c r="R2989" t="n">
        <v>61.9</v>
      </c>
      <c r="S2989" t="n">
        <v>76.4</v>
      </c>
      <c r="T2989" t="n">
        <v>6.1</v>
      </c>
      <c r="U2989" t="n">
        <v>8.2</v>
      </c>
      <c r="V2989" t="n">
        <v>2.5</v>
      </c>
      <c r="W2989" t="n">
        <v>0.3</v>
      </c>
      <c r="X2989" t="n">
        <v>58</v>
      </c>
      <c r="Y2989" t="n">
        <v>54</v>
      </c>
      <c r="Z2989" t="n">
        <v>19</v>
      </c>
      <c r="AA2989" t="n">
        <v>1326</v>
      </c>
      <c r="AB2989" t="n">
        <v>30.8</v>
      </c>
      <c r="AC2989"/>
      <c r="AD2989"/>
      <c r="AE2989"/>
      <c r="AF2989" t="n">
        <v>1120</v>
      </c>
      <c r="AG2989" t="n">
        <v>30</v>
      </c>
      <c r="AH2989" t="n">
        <v>57</v>
      </c>
      <c r="AI2989" t="n">
        <v>7378</v>
      </c>
      <c r="AJ2989" t="n">
        <v>3657</v>
      </c>
      <c r="AK2989" t="n">
        <v>4253</v>
      </c>
      <c r="AL2989" t="n">
        <v>6240</v>
      </c>
      <c r="AM2989" t="n">
        <v>7240</v>
      </c>
      <c r="AN2989"/>
      <c r="AO2989" t="n">
        <v>812</v>
      </c>
      <c r="AP2989"/>
      <c r="AQ2989"/>
      <c r="AR2989"/>
    </row>
    <row r="2990">
      <c r="A2990" t="n">
        <v>219903</v>
      </c>
      <c r="B2990" t="s">
        <v>4676</v>
      </c>
      <c r="C2990" t="s">
        <v>4664</v>
      </c>
      <c r="D2990" t="s">
        <v>4659</v>
      </c>
      <c r="E2990" t="s">
        <v>147</v>
      </c>
      <c r="F2990" t="s">
        <v>279</v>
      </c>
      <c r="G2990" t="s">
        <v>189</v>
      </c>
      <c r="H2990" t="s">
        <v>174</v>
      </c>
      <c r="I2990" t="s">
        <v>151</v>
      </c>
      <c r="J2990" t="s">
        <v>164</v>
      </c>
      <c r="K2990" t="s">
        <v>176</v>
      </c>
      <c r="L2990" t="s">
        <v>155</v>
      </c>
      <c r="M2990" t="s">
        <v>155</v>
      </c>
      <c r="N2990" t="n">
        <v>-89.8917</v>
      </c>
      <c r="O2990" t="n">
        <v>35.1129</v>
      </c>
      <c r="P2990" t="n">
        <v>2382</v>
      </c>
      <c r="Q2990" t="n">
        <v>2382</v>
      </c>
      <c r="R2990" t="n">
        <v>91.1</v>
      </c>
      <c r="S2990" t="n">
        <v>8.5</v>
      </c>
      <c r="T2990" t="n">
        <v>53.6</v>
      </c>
      <c r="U2990" t="n">
        <v>4.5</v>
      </c>
      <c r="V2990" t="n">
        <v>0.3</v>
      </c>
      <c r="W2990" t="n">
        <v>0</v>
      </c>
      <c r="X2990" t="n">
        <v>64</v>
      </c>
      <c r="Y2990"/>
      <c r="Z2990" t="n">
        <v>34</v>
      </c>
      <c r="AA2990" t="n">
        <v>1135</v>
      </c>
      <c r="AB2990" t="n">
        <v>51.1</v>
      </c>
      <c r="AC2990"/>
      <c r="AD2990"/>
      <c r="AE2990"/>
      <c r="AF2990" t="n">
        <v>1167</v>
      </c>
      <c r="AG2990" t="n">
        <v>74</v>
      </c>
      <c r="AH2990" t="n">
        <v>81</v>
      </c>
      <c r="AI2990" t="n">
        <v>21475</v>
      </c>
      <c r="AJ2990" t="n">
        <v>21399</v>
      </c>
      <c r="AK2990" t="n">
        <v>21142</v>
      </c>
      <c r="AL2990" t="n">
        <v>23390</v>
      </c>
      <c r="AM2990" t="n">
        <v>26384</v>
      </c>
      <c r="AN2990" t="n">
        <v>26384</v>
      </c>
      <c r="AO2990" t="n">
        <v>218</v>
      </c>
      <c r="AP2990"/>
      <c r="AQ2990"/>
      <c r="AR2990"/>
    </row>
    <row r="2991">
      <c r="A2991" t="n">
        <v>219949</v>
      </c>
      <c r="B2991" t="s">
        <v>4677</v>
      </c>
      <c r="C2991" t="s">
        <v>1580</v>
      </c>
      <c r="D2991" t="s">
        <v>4659</v>
      </c>
      <c r="E2991" t="s">
        <v>147</v>
      </c>
      <c r="F2991" t="s">
        <v>162</v>
      </c>
      <c r="G2991" t="s">
        <v>163</v>
      </c>
      <c r="H2991" t="s">
        <v>150</v>
      </c>
      <c r="I2991" t="s">
        <v>175</v>
      </c>
      <c r="J2991" t="s">
        <v>168</v>
      </c>
      <c r="K2991" t="s">
        <v>153</v>
      </c>
      <c r="L2991" t="s">
        <v>155</v>
      </c>
      <c r="M2991" t="s">
        <v>155</v>
      </c>
      <c r="N2991" t="n">
        <v>-86.2988</v>
      </c>
      <c r="O2991" t="n">
        <v>36.2045</v>
      </c>
      <c r="P2991" t="n">
        <v>2894</v>
      </c>
      <c r="Q2991" t="n">
        <v>2516</v>
      </c>
      <c r="R2991" t="n">
        <v>57.8</v>
      </c>
      <c r="S2991" t="n">
        <v>56.7</v>
      </c>
      <c r="T2991" t="n">
        <v>10.2</v>
      </c>
      <c r="U2991" t="n">
        <v>7</v>
      </c>
      <c r="V2991" t="n">
        <v>1.5</v>
      </c>
      <c r="W2991" t="n">
        <v>4.3</v>
      </c>
      <c r="X2991" t="n">
        <v>62</v>
      </c>
      <c r="Y2991" t="n">
        <v>29</v>
      </c>
      <c r="Z2991" t="n">
        <v>18</v>
      </c>
      <c r="AA2991" t="n">
        <v>562</v>
      </c>
      <c r="AB2991" t="n">
        <v>47</v>
      </c>
      <c r="AC2991" t="n">
        <v>209</v>
      </c>
      <c r="AD2991" t="n">
        <v>41.6</v>
      </c>
      <c r="AE2991" t="n">
        <v>29.7</v>
      </c>
      <c r="AF2991" t="n">
        <v>623</v>
      </c>
      <c r="AG2991" t="n">
        <v>33</v>
      </c>
      <c r="AH2991" t="n">
        <v>100</v>
      </c>
      <c r="AI2991" t="n">
        <v>17669</v>
      </c>
      <c r="AJ2991" t="n">
        <v>16827</v>
      </c>
      <c r="AK2991" t="n">
        <v>18220</v>
      </c>
      <c r="AL2991" t="n">
        <v>17891</v>
      </c>
      <c r="AM2991" t="n">
        <v>19155</v>
      </c>
      <c r="AN2991" t="n">
        <v>23937</v>
      </c>
      <c r="AO2991" t="n">
        <v>266</v>
      </c>
      <c r="AP2991" t="n">
        <v>313</v>
      </c>
      <c r="AQ2991" t="n">
        <v>144</v>
      </c>
      <c r="AR2991"/>
    </row>
    <row r="2992">
      <c r="A2992" t="n">
        <v>219976</v>
      </c>
      <c r="B2992" t="s">
        <v>4678</v>
      </c>
      <c r="C2992" t="s">
        <v>4658</v>
      </c>
      <c r="D2992" t="s">
        <v>4659</v>
      </c>
      <c r="E2992" t="s">
        <v>147</v>
      </c>
      <c r="F2992" t="s">
        <v>162</v>
      </c>
      <c r="G2992" t="s">
        <v>163</v>
      </c>
      <c r="H2992" t="s">
        <v>150</v>
      </c>
      <c r="I2992" t="s">
        <v>151</v>
      </c>
      <c r="J2992" t="s">
        <v>152</v>
      </c>
      <c r="K2992" t="s">
        <v>159</v>
      </c>
      <c r="L2992" t="s">
        <v>155</v>
      </c>
      <c r="M2992" t="s">
        <v>155</v>
      </c>
      <c r="N2992" t="n">
        <v>-86.7998</v>
      </c>
      <c r="O2992" t="n">
        <v>36.1063</v>
      </c>
      <c r="P2992" t="n">
        <v>5690</v>
      </c>
      <c r="Q2992" t="n">
        <v>3508</v>
      </c>
      <c r="R2992" t="n">
        <v>61.5</v>
      </c>
      <c r="S2992" t="n">
        <v>70.4</v>
      </c>
      <c r="T2992" t="n">
        <v>7.4</v>
      </c>
      <c r="U2992" t="n">
        <v>9.6</v>
      </c>
      <c r="V2992" t="n">
        <v>3.3</v>
      </c>
      <c r="W2992" t="n">
        <v>2.9</v>
      </c>
      <c r="X2992" t="n">
        <v>86</v>
      </c>
      <c r="Y2992" t="n">
        <v>67</v>
      </c>
      <c r="Z2992" t="n">
        <v>13</v>
      </c>
      <c r="AA2992" t="n">
        <v>639</v>
      </c>
      <c r="AB2992" t="n">
        <v>68.7</v>
      </c>
      <c r="AC2992" t="n">
        <v>639</v>
      </c>
      <c r="AD2992" t="n">
        <v>68.7</v>
      </c>
      <c r="AE2992" t="n">
        <v>60.7</v>
      </c>
      <c r="AF2992" t="n">
        <v>696</v>
      </c>
      <c r="AG2992" t="n">
        <v>21</v>
      </c>
      <c r="AH2992" t="n">
        <v>96</v>
      </c>
      <c r="AI2992" t="n">
        <v>27386</v>
      </c>
      <c r="AJ2992" t="n">
        <v>21886</v>
      </c>
      <c r="AK2992" t="n">
        <v>18642</v>
      </c>
      <c r="AL2992" t="n">
        <v>23820</v>
      </c>
      <c r="AM2992" t="n">
        <v>26322</v>
      </c>
      <c r="AN2992" t="n">
        <v>30873</v>
      </c>
      <c r="AO2992"/>
      <c r="AP2992" t="n">
        <v>659</v>
      </c>
      <c r="AQ2992" t="n">
        <v>653</v>
      </c>
      <c r="AR2992" t="n">
        <v>143</v>
      </c>
    </row>
    <row r="2993">
      <c r="A2993" t="n">
        <v>219994</v>
      </c>
      <c r="B2993" t="s">
        <v>4679</v>
      </c>
      <c r="C2993" t="s">
        <v>4680</v>
      </c>
      <c r="D2993" t="s">
        <v>4659</v>
      </c>
      <c r="E2993" t="s">
        <v>147</v>
      </c>
      <c r="F2993" t="s">
        <v>173</v>
      </c>
      <c r="G2993" t="s">
        <v>149</v>
      </c>
      <c r="H2993" t="s">
        <v>174</v>
      </c>
      <c r="I2993" t="s">
        <v>205</v>
      </c>
      <c r="J2993" t="s">
        <v>168</v>
      </c>
      <c r="K2993"/>
      <c r="L2993" t="s">
        <v>155</v>
      </c>
      <c r="M2993" t="s">
        <v>155</v>
      </c>
      <c r="N2993" t="n">
        <v>-87.3665</v>
      </c>
      <c r="O2993" t="n">
        <v>36.0505</v>
      </c>
      <c r="P2993" t="n">
        <v>1287</v>
      </c>
      <c r="Q2993" t="n">
        <v>1287</v>
      </c>
      <c r="R2993" t="n">
        <v>33.9</v>
      </c>
      <c r="S2993" t="n">
        <v>67.9</v>
      </c>
      <c r="T2993" t="n">
        <v>12.7</v>
      </c>
      <c r="U2993" t="n">
        <v>8.5</v>
      </c>
      <c r="V2993" t="n">
        <v>0.4</v>
      </c>
      <c r="W2993" t="n">
        <v>0.4</v>
      </c>
      <c r="X2993" t="n">
        <v>71</v>
      </c>
      <c r="Y2993" t="n">
        <v>67</v>
      </c>
      <c r="Z2993" t="n">
        <v>19</v>
      </c>
      <c r="AA2993" t="n">
        <v>268</v>
      </c>
      <c r="AB2993" t="n">
        <v>76.5</v>
      </c>
      <c r="AC2993"/>
      <c r="AD2993"/>
      <c r="AE2993"/>
      <c r="AF2993" t="n">
        <v>299</v>
      </c>
      <c r="AG2993" t="n">
        <v>40</v>
      </c>
      <c r="AH2993" t="n">
        <v>93</v>
      </c>
      <c r="AI2993" t="n">
        <v>9189</v>
      </c>
      <c r="AJ2993" t="n">
        <v>7880</v>
      </c>
      <c r="AK2993" t="n">
        <v>9126</v>
      </c>
      <c r="AL2993" t="n">
        <v>9235</v>
      </c>
      <c r="AM2993"/>
      <c r="AN2993"/>
      <c r="AO2993"/>
      <c r="AP2993"/>
      <c r="AQ2993"/>
      <c r="AR2993"/>
    </row>
    <row r="2994">
      <c r="A2994" t="n">
        <v>220057</v>
      </c>
      <c r="B2994" t="s">
        <v>4681</v>
      </c>
      <c r="C2994" t="s">
        <v>4682</v>
      </c>
      <c r="D2994" t="s">
        <v>4659</v>
      </c>
      <c r="E2994" t="s">
        <v>147</v>
      </c>
      <c r="F2994" t="s">
        <v>173</v>
      </c>
      <c r="G2994" t="s">
        <v>149</v>
      </c>
      <c r="H2994" t="s">
        <v>174</v>
      </c>
      <c r="I2994" t="s">
        <v>175</v>
      </c>
      <c r="J2994" t="s">
        <v>168</v>
      </c>
      <c r="K2994" t="s">
        <v>176</v>
      </c>
      <c r="L2994" t="s">
        <v>155</v>
      </c>
      <c r="M2994" t="s">
        <v>155</v>
      </c>
      <c r="N2994" t="n">
        <v>-89.3908</v>
      </c>
      <c r="O2994" t="n">
        <v>36.0476</v>
      </c>
      <c r="P2994" t="n">
        <v>3635</v>
      </c>
      <c r="Q2994" t="n">
        <v>3635</v>
      </c>
      <c r="R2994" t="n">
        <v>68.3</v>
      </c>
      <c r="S2994" t="n">
        <v>69.2</v>
      </c>
      <c r="T2994" t="n">
        <v>20.4</v>
      </c>
      <c r="U2994" t="n">
        <v>4.4</v>
      </c>
      <c r="V2994" t="n">
        <v>0.7</v>
      </c>
      <c r="W2994" t="n">
        <v>0</v>
      </c>
      <c r="X2994" t="n">
        <v>58</v>
      </c>
      <c r="Y2994" t="n">
        <v>43</v>
      </c>
      <c r="Z2994" t="n">
        <v>27</v>
      </c>
      <c r="AA2994" t="n">
        <v>481</v>
      </c>
      <c r="AB2994" t="n">
        <v>27.4</v>
      </c>
      <c r="AC2994"/>
      <c r="AD2994"/>
      <c r="AE2994"/>
      <c r="AF2994" t="n">
        <v>442</v>
      </c>
      <c r="AG2994" t="n">
        <v>37</v>
      </c>
      <c r="AH2994" t="n">
        <v>96</v>
      </c>
      <c r="AI2994" t="n">
        <v>5295</v>
      </c>
      <c r="AJ2994" t="n">
        <v>3618</v>
      </c>
      <c r="AK2994" t="n">
        <v>3446</v>
      </c>
      <c r="AL2994" t="n">
        <v>5973</v>
      </c>
      <c r="AM2994" t="n">
        <v>6746</v>
      </c>
      <c r="AN2994" t="n">
        <v>12761</v>
      </c>
      <c r="AO2994" t="n">
        <v>368</v>
      </c>
      <c r="AP2994"/>
      <c r="AQ2994"/>
      <c r="AR2994"/>
    </row>
    <row r="2995">
      <c r="A2995" t="n">
        <v>220075</v>
      </c>
      <c r="B2995" t="s">
        <v>4683</v>
      </c>
      <c r="C2995" t="s">
        <v>4684</v>
      </c>
      <c r="D2995" t="s">
        <v>4659</v>
      </c>
      <c r="E2995" t="s">
        <v>147</v>
      </c>
      <c r="F2995" t="s">
        <v>148</v>
      </c>
      <c r="G2995" t="s">
        <v>149</v>
      </c>
      <c r="H2995" t="s">
        <v>150</v>
      </c>
      <c r="I2995" t="s">
        <v>151</v>
      </c>
      <c r="J2995" t="s">
        <v>238</v>
      </c>
      <c r="K2995" t="s">
        <v>159</v>
      </c>
      <c r="L2995" t="s">
        <v>155</v>
      </c>
      <c r="M2995" t="s">
        <v>155</v>
      </c>
      <c r="N2995" t="n">
        <v>-82.367</v>
      </c>
      <c r="O2995" t="n">
        <v>36.3016</v>
      </c>
      <c r="P2995" t="n">
        <v>15271</v>
      </c>
      <c r="Q2995" t="n">
        <v>11917</v>
      </c>
      <c r="R2995" t="n">
        <v>61.5</v>
      </c>
      <c r="S2995" t="n">
        <v>73.5</v>
      </c>
      <c r="T2995" t="n">
        <v>6.6</v>
      </c>
      <c r="U2995" t="n">
        <v>3.9</v>
      </c>
      <c r="V2995" t="n">
        <v>2.2</v>
      </c>
      <c r="W2995" t="n">
        <v>1.6</v>
      </c>
      <c r="X2995" t="n">
        <v>74</v>
      </c>
      <c r="Y2995" t="n">
        <v>59</v>
      </c>
      <c r="Z2995" t="n">
        <v>18</v>
      </c>
      <c r="AA2995" t="n">
        <v>2033</v>
      </c>
      <c r="AB2995" t="n">
        <v>49.9</v>
      </c>
      <c r="AC2995" t="n">
        <v>2033</v>
      </c>
      <c r="AD2995" t="n">
        <v>49.9</v>
      </c>
      <c r="AE2995" t="n">
        <v>34.4</v>
      </c>
      <c r="AF2995" t="n">
        <v>2007</v>
      </c>
      <c r="AG2995" t="n">
        <v>35</v>
      </c>
      <c r="AH2995" t="n">
        <v>84</v>
      </c>
      <c r="AI2995" t="n">
        <v>16033</v>
      </c>
      <c r="AJ2995" t="n">
        <v>13158</v>
      </c>
      <c r="AK2995" t="n">
        <v>13625</v>
      </c>
      <c r="AL2995" t="n">
        <v>16944</v>
      </c>
      <c r="AM2995" t="n">
        <v>19753</v>
      </c>
      <c r="AN2995" t="n">
        <v>20907</v>
      </c>
      <c r="AO2995"/>
      <c r="AP2995" t="n">
        <v>2431</v>
      </c>
      <c r="AQ2995" t="n">
        <v>642</v>
      </c>
      <c r="AR2995" t="n">
        <v>289</v>
      </c>
    </row>
    <row r="2996">
      <c r="A2996" t="n">
        <v>220118</v>
      </c>
      <c r="B2996" t="s">
        <v>4685</v>
      </c>
      <c r="C2996" t="s">
        <v>4670</v>
      </c>
      <c r="D2996" t="s">
        <v>4659</v>
      </c>
      <c r="E2996" t="s">
        <v>147</v>
      </c>
      <c r="F2996" t="s">
        <v>279</v>
      </c>
      <c r="G2996" t="s">
        <v>189</v>
      </c>
      <c r="H2996" t="s">
        <v>174</v>
      </c>
      <c r="I2996" t="s">
        <v>151</v>
      </c>
      <c r="J2996" t="s">
        <v>164</v>
      </c>
      <c r="K2996" t="s">
        <v>176</v>
      </c>
      <c r="L2996" t="s">
        <v>155</v>
      </c>
      <c r="M2996" t="s">
        <v>155</v>
      </c>
      <c r="N2996" t="n">
        <v>-85.2381</v>
      </c>
      <c r="O2996" t="n">
        <v>35.1331</v>
      </c>
      <c r="P2996" t="n">
        <v>274</v>
      </c>
      <c r="Q2996" t="n">
        <v>274</v>
      </c>
      <c r="R2996" t="n">
        <v>93.8</v>
      </c>
      <c r="S2996" t="n">
        <v>56.6</v>
      </c>
      <c r="T2996" t="n">
        <v>32.5</v>
      </c>
      <c r="U2996" t="n">
        <v>9.9</v>
      </c>
      <c r="V2996" t="n">
        <v>1.1</v>
      </c>
      <c r="W2996" t="n">
        <v>0</v>
      </c>
      <c r="X2996" t="n">
        <v>31</v>
      </c>
      <c r="Y2996"/>
      <c r="Z2996" t="n">
        <v>22</v>
      </c>
      <c r="AA2996" t="n">
        <v>87</v>
      </c>
      <c r="AB2996" t="n">
        <v>87.4</v>
      </c>
      <c r="AC2996"/>
      <c r="AD2996"/>
      <c r="AE2996"/>
      <c r="AF2996" t="n">
        <v>70</v>
      </c>
      <c r="AG2996" t="n">
        <v>90</v>
      </c>
      <c r="AH2996" t="n">
        <v>94</v>
      </c>
      <c r="AI2996" t="n">
        <v>28357</v>
      </c>
      <c r="AJ2996" t="n">
        <v>28724</v>
      </c>
      <c r="AK2996" t="n">
        <v>28773</v>
      </c>
      <c r="AL2996" t="n">
        <v>28723</v>
      </c>
      <c r="AM2996"/>
      <c r="AN2996"/>
      <c r="AO2996" t="n">
        <v>14</v>
      </c>
      <c r="AP2996"/>
      <c r="AQ2996"/>
      <c r="AR2996"/>
    </row>
    <row r="2997">
      <c r="A2997" t="n">
        <v>220127</v>
      </c>
      <c r="B2997" t="s">
        <v>4686</v>
      </c>
      <c r="C2997" t="s">
        <v>4687</v>
      </c>
      <c r="D2997" t="s">
        <v>4659</v>
      </c>
      <c r="E2997" t="s">
        <v>147</v>
      </c>
      <c r="F2997" t="s">
        <v>173</v>
      </c>
      <c r="G2997" t="s">
        <v>149</v>
      </c>
      <c r="H2997" t="s">
        <v>174</v>
      </c>
      <c r="I2997" t="s">
        <v>186</v>
      </c>
      <c r="J2997" t="s">
        <v>168</v>
      </c>
      <c r="K2997"/>
      <c r="L2997" t="s">
        <v>155</v>
      </c>
      <c r="M2997" t="s">
        <v>155</v>
      </c>
      <c r="N2997" t="n">
        <v>-82.1782</v>
      </c>
      <c r="O2997" t="n">
        <v>36.366</v>
      </c>
      <c r="P2997" t="n">
        <v>891</v>
      </c>
      <c r="Q2997" t="n">
        <v>891</v>
      </c>
      <c r="R2997" t="n">
        <v>40.5</v>
      </c>
      <c r="S2997" t="n">
        <v>83.4</v>
      </c>
      <c r="T2997" t="n">
        <v>3.6</v>
      </c>
      <c r="U2997" t="n">
        <v>5.4</v>
      </c>
      <c r="V2997" t="n">
        <v>0</v>
      </c>
      <c r="W2997" t="n">
        <v>0.2</v>
      </c>
      <c r="X2997" t="n">
        <v>80</v>
      </c>
      <c r="Y2997" t="n">
        <v>100</v>
      </c>
      <c r="Z2997" t="n">
        <v>17</v>
      </c>
      <c r="AA2997" t="n">
        <v>178</v>
      </c>
      <c r="AB2997" t="n">
        <v>78.7</v>
      </c>
      <c r="AC2997"/>
      <c r="AD2997"/>
      <c r="AE2997"/>
      <c r="AF2997" t="n">
        <v>211</v>
      </c>
      <c r="AG2997" t="n">
        <v>49</v>
      </c>
      <c r="AH2997" t="n">
        <v>93</v>
      </c>
      <c r="AI2997" t="n">
        <v>9694</v>
      </c>
      <c r="AJ2997" t="n">
        <v>7986</v>
      </c>
      <c r="AK2997" t="n">
        <v>9673</v>
      </c>
      <c r="AL2997" t="n">
        <v>10226</v>
      </c>
      <c r="AM2997"/>
      <c r="AN2997" t="n">
        <v>10955</v>
      </c>
      <c r="AO2997"/>
      <c r="AP2997"/>
      <c r="AQ2997"/>
      <c r="AR2997"/>
    </row>
    <row r="2998">
      <c r="A2998" t="n">
        <v>220163</v>
      </c>
      <c r="B2998" t="s">
        <v>4688</v>
      </c>
      <c r="C2998" t="s">
        <v>356</v>
      </c>
      <c r="D2998" t="s">
        <v>4659</v>
      </c>
      <c r="E2998" t="s">
        <v>147</v>
      </c>
      <c r="F2998" t="s">
        <v>199</v>
      </c>
      <c r="G2998" t="s">
        <v>189</v>
      </c>
      <c r="H2998" t="s">
        <v>200</v>
      </c>
      <c r="I2998" t="s">
        <v>175</v>
      </c>
      <c r="J2998" t="s">
        <v>164</v>
      </c>
      <c r="K2998"/>
      <c r="L2998" t="s">
        <v>155</v>
      </c>
      <c r="M2998" t="s">
        <v>155</v>
      </c>
      <c r="N2998" t="n">
        <v>-86.5769</v>
      </c>
      <c r="O2998" t="n">
        <v>35.1534</v>
      </c>
      <c r="P2998" t="n">
        <v>98</v>
      </c>
      <c r="Q2998" t="n">
        <v>98</v>
      </c>
      <c r="R2998" t="n">
        <v>96.9</v>
      </c>
      <c r="S2998" t="n">
        <v>83.7</v>
      </c>
      <c r="T2998" t="n">
        <v>9.2</v>
      </c>
      <c r="U2998" t="n">
        <v>4.1</v>
      </c>
      <c r="V2998" t="n">
        <v>2</v>
      </c>
      <c r="W2998" t="n">
        <v>0</v>
      </c>
      <c r="X2998" t="n">
        <v>84</v>
      </c>
      <c r="Y2998" t="n">
        <v>62</v>
      </c>
      <c r="Z2998" t="n">
        <v>15</v>
      </c>
      <c r="AA2998"/>
      <c r="AB2998"/>
      <c r="AC2998"/>
      <c r="AD2998"/>
      <c r="AE2998"/>
      <c r="AF2998" t="n">
        <v>31</v>
      </c>
      <c r="AG2998" t="n">
        <v>61</v>
      </c>
      <c r="AH2998" t="n">
        <v>85</v>
      </c>
      <c r="AI2998" t="n">
        <v>15827</v>
      </c>
      <c r="AJ2998" t="n">
        <v>16093</v>
      </c>
      <c r="AK2998" t="n">
        <v>16937</v>
      </c>
      <c r="AL2998"/>
      <c r="AM2998"/>
      <c r="AN2998"/>
      <c r="AO2998"/>
      <c r="AP2998"/>
      <c r="AQ2998"/>
      <c r="AR2998"/>
    </row>
    <row r="2999">
      <c r="A2999" t="n">
        <v>220181</v>
      </c>
      <c r="B2999" t="s">
        <v>4689</v>
      </c>
      <c r="C2999" t="s">
        <v>4658</v>
      </c>
      <c r="D2999" t="s">
        <v>4659</v>
      </c>
      <c r="E2999" t="s">
        <v>147</v>
      </c>
      <c r="F2999" t="s">
        <v>162</v>
      </c>
      <c r="G2999" t="s">
        <v>163</v>
      </c>
      <c r="H2999" t="s">
        <v>150</v>
      </c>
      <c r="I2999" t="s">
        <v>151</v>
      </c>
      <c r="J2999" t="s">
        <v>168</v>
      </c>
      <c r="K2999" t="s">
        <v>179</v>
      </c>
      <c r="L2999" t="s">
        <v>154</v>
      </c>
      <c r="M2999" t="s">
        <v>155</v>
      </c>
      <c r="N2999" t="n">
        <v>-86.8048</v>
      </c>
      <c r="O2999" t="n">
        <v>36.1671</v>
      </c>
      <c r="P2999" t="n">
        <v>1096</v>
      </c>
      <c r="Q2999" t="n">
        <v>1045</v>
      </c>
      <c r="R2999" t="n">
        <v>68</v>
      </c>
      <c r="S2999" t="n">
        <v>0.3</v>
      </c>
      <c r="T2999" t="n">
        <v>72.8</v>
      </c>
      <c r="U2999" t="n">
        <v>1.8</v>
      </c>
      <c r="V2999" t="n">
        <v>0.2</v>
      </c>
      <c r="W2999" t="n">
        <v>15.9</v>
      </c>
      <c r="X2999" t="n">
        <v>73</v>
      </c>
      <c r="Y2999" t="n">
        <v>60</v>
      </c>
      <c r="Z2999" t="n">
        <v>11</v>
      </c>
      <c r="AA2999" t="n">
        <v>154</v>
      </c>
      <c r="AB2999" t="n">
        <v>43.5</v>
      </c>
      <c r="AC2999" t="n">
        <v>154</v>
      </c>
      <c r="AD2999" t="n">
        <v>43.5</v>
      </c>
      <c r="AE2999" t="n">
        <v>39</v>
      </c>
      <c r="AF2999" t="n">
        <v>299</v>
      </c>
      <c r="AG2999" t="n">
        <v>48</v>
      </c>
      <c r="AH2999" t="n">
        <v>96</v>
      </c>
      <c r="AI2999" t="n">
        <v>19836</v>
      </c>
      <c r="AJ2999" t="n">
        <v>21410</v>
      </c>
      <c r="AK2999" t="n">
        <v>24865</v>
      </c>
      <c r="AL2999" t="n">
        <v>27075</v>
      </c>
      <c r="AM2999" t="n">
        <v>35437</v>
      </c>
      <c r="AN2999" t="n">
        <v>30281</v>
      </c>
      <c r="AO2999"/>
      <c r="AP2999" t="n">
        <v>129</v>
      </c>
      <c r="AQ2999" t="n">
        <v>2</v>
      </c>
      <c r="AR2999"/>
    </row>
    <row r="3000">
      <c r="A3000" t="n">
        <v>220206</v>
      </c>
      <c r="B3000" t="s">
        <v>4690</v>
      </c>
      <c r="C3000" t="s">
        <v>4691</v>
      </c>
      <c r="D3000" t="s">
        <v>4659</v>
      </c>
      <c r="E3000" t="s">
        <v>147</v>
      </c>
      <c r="F3000" t="s">
        <v>162</v>
      </c>
      <c r="G3000" t="s">
        <v>163</v>
      </c>
      <c r="H3000" t="s">
        <v>150</v>
      </c>
      <c r="I3000" t="s">
        <v>186</v>
      </c>
      <c r="J3000" t="s">
        <v>164</v>
      </c>
      <c r="K3000" t="s">
        <v>179</v>
      </c>
      <c r="L3000" t="s">
        <v>155</v>
      </c>
      <c r="M3000" t="s">
        <v>155</v>
      </c>
      <c r="N3000" t="n">
        <v>-86.5492</v>
      </c>
      <c r="O3000" t="n">
        <v>36.3672</v>
      </c>
      <c r="P3000" t="n">
        <v>426</v>
      </c>
      <c r="Q3000" t="n">
        <v>380</v>
      </c>
      <c r="R3000" t="n">
        <v>49.7</v>
      </c>
      <c r="S3000" t="n">
        <v>78.2</v>
      </c>
      <c r="T3000" t="n">
        <v>5.8</v>
      </c>
      <c r="U3000" t="n">
        <v>4.2</v>
      </c>
      <c r="V3000" t="n">
        <v>1.6</v>
      </c>
      <c r="W3000" t="n">
        <v>0.5</v>
      </c>
      <c r="X3000" t="n">
        <v>65</v>
      </c>
      <c r="Y3000"/>
      <c r="Z3000" t="n">
        <v>9</v>
      </c>
      <c r="AA3000" t="n">
        <v>70</v>
      </c>
      <c r="AB3000" t="n">
        <v>61.4</v>
      </c>
      <c r="AC3000" t="n">
        <v>36</v>
      </c>
      <c r="AD3000" t="n">
        <v>58.3</v>
      </c>
      <c r="AE3000" t="n">
        <v>47.2</v>
      </c>
      <c r="AF3000" t="n">
        <v>50</v>
      </c>
      <c r="AG3000" t="n">
        <v>27</v>
      </c>
      <c r="AH3000" t="n">
        <v>82</v>
      </c>
      <c r="AI3000" t="n">
        <v>19214</v>
      </c>
      <c r="AJ3000" t="n">
        <v>17437</v>
      </c>
      <c r="AK3000" t="n">
        <v>13190</v>
      </c>
      <c r="AL3000" t="n">
        <v>17584</v>
      </c>
      <c r="AM3000" t="n">
        <v>25594</v>
      </c>
      <c r="AN3000" t="n">
        <v>24365</v>
      </c>
      <c r="AO3000" t="n">
        <v>13</v>
      </c>
      <c r="AP3000" t="n">
        <v>47</v>
      </c>
      <c r="AQ3000" t="n">
        <v>17</v>
      </c>
      <c r="AR3000"/>
    </row>
    <row r="3001">
      <c r="A3001" t="n">
        <v>220215</v>
      </c>
      <c r="B3001" t="s">
        <v>4692</v>
      </c>
      <c r="C3001" t="s">
        <v>2014</v>
      </c>
      <c r="D3001" t="s">
        <v>4659</v>
      </c>
      <c r="E3001" t="s">
        <v>147</v>
      </c>
      <c r="F3001" t="s">
        <v>162</v>
      </c>
      <c r="G3001" t="s">
        <v>163</v>
      </c>
      <c r="H3001" t="s">
        <v>150</v>
      </c>
      <c r="I3001" t="s">
        <v>175</v>
      </c>
      <c r="J3001" t="s">
        <v>168</v>
      </c>
      <c r="K3001" t="s">
        <v>153</v>
      </c>
      <c r="L3001" t="s">
        <v>155</v>
      </c>
      <c r="M3001" t="s">
        <v>155</v>
      </c>
      <c r="N3001" t="n">
        <v>-88.638</v>
      </c>
      <c r="O3001" t="n">
        <v>35.4406</v>
      </c>
      <c r="P3001" t="n">
        <v>2484</v>
      </c>
      <c r="Q3001" t="n">
        <v>1952</v>
      </c>
      <c r="R3001" t="n">
        <v>56.8</v>
      </c>
      <c r="S3001" t="n">
        <v>86.2</v>
      </c>
      <c r="T3001" t="n">
        <v>3.5</v>
      </c>
      <c r="U3001" t="n">
        <v>0.2</v>
      </c>
      <c r="V3001" t="n">
        <v>1.2</v>
      </c>
      <c r="W3001" t="n">
        <v>1.9</v>
      </c>
      <c r="X3001" t="n">
        <v>81</v>
      </c>
      <c r="Y3001"/>
      <c r="Z3001" t="n">
        <v>13</v>
      </c>
      <c r="AA3001" t="n">
        <v>313</v>
      </c>
      <c r="AB3001" t="n">
        <v>68.4</v>
      </c>
      <c r="AC3001" t="n">
        <v>313</v>
      </c>
      <c r="AD3001" t="n">
        <v>68.4</v>
      </c>
      <c r="AE3001" t="n">
        <v>59.1</v>
      </c>
      <c r="AF3001" t="n">
        <v>331</v>
      </c>
      <c r="AG3001" t="n">
        <v>22</v>
      </c>
      <c r="AH3001" t="n">
        <v>93</v>
      </c>
      <c r="AI3001" t="n">
        <v>18267</v>
      </c>
      <c r="AJ3001" t="n">
        <v>15478</v>
      </c>
      <c r="AK3001" t="n">
        <v>16267</v>
      </c>
      <c r="AL3001" t="n">
        <v>19533</v>
      </c>
      <c r="AM3001" t="n">
        <v>22611</v>
      </c>
      <c r="AN3001" t="n">
        <v>23201</v>
      </c>
      <c r="AO3001" t="n">
        <v>20</v>
      </c>
      <c r="AP3001" t="n">
        <v>282</v>
      </c>
      <c r="AQ3001" t="n">
        <v>85</v>
      </c>
      <c r="AR3001" t="n">
        <v>24</v>
      </c>
    </row>
    <row r="3002">
      <c r="A3002" t="n">
        <v>220251</v>
      </c>
      <c r="B3002" t="s">
        <v>4693</v>
      </c>
      <c r="C3002" t="s">
        <v>4694</v>
      </c>
      <c r="D3002" t="s">
        <v>4659</v>
      </c>
      <c r="E3002" t="s">
        <v>147</v>
      </c>
      <c r="F3002" t="s">
        <v>173</v>
      </c>
      <c r="G3002" t="s">
        <v>149</v>
      </c>
      <c r="H3002" t="s">
        <v>174</v>
      </c>
      <c r="I3002" t="s">
        <v>205</v>
      </c>
      <c r="J3002" t="s">
        <v>164</v>
      </c>
      <c r="K3002"/>
      <c r="L3002" t="s">
        <v>155</v>
      </c>
      <c r="M3002" t="s">
        <v>155</v>
      </c>
      <c r="N3002" t="n">
        <v>-84.5179</v>
      </c>
      <c r="O3002" t="n">
        <v>35.9661</v>
      </c>
      <c r="P3002" t="n">
        <v>826</v>
      </c>
      <c r="Q3002" t="n">
        <v>826</v>
      </c>
      <c r="R3002" t="n">
        <v>39</v>
      </c>
      <c r="S3002" t="n">
        <v>80</v>
      </c>
      <c r="T3002" t="n">
        <v>2.4</v>
      </c>
      <c r="U3002" t="n">
        <v>7.5</v>
      </c>
      <c r="V3002" t="n">
        <v>1.1</v>
      </c>
      <c r="W3002" t="n">
        <v>0.2</v>
      </c>
      <c r="X3002" t="n">
        <v>79</v>
      </c>
      <c r="Y3002" t="n">
        <v>0</v>
      </c>
      <c r="Z3002" t="n">
        <v>20</v>
      </c>
      <c r="AA3002" t="n">
        <v>83</v>
      </c>
      <c r="AB3002" t="n">
        <v>71.1</v>
      </c>
      <c r="AC3002"/>
      <c r="AD3002"/>
      <c r="AE3002"/>
      <c r="AF3002" t="n">
        <v>88</v>
      </c>
      <c r="AG3002" t="n">
        <v>21</v>
      </c>
      <c r="AH3002" t="n">
        <v>96</v>
      </c>
      <c r="AI3002" t="n">
        <v>10129</v>
      </c>
      <c r="AJ3002" t="n">
        <v>13345</v>
      </c>
      <c r="AK3002" t="n">
        <v>6914</v>
      </c>
      <c r="AL3002"/>
      <c r="AM3002"/>
      <c r="AN3002"/>
      <c r="AO3002"/>
      <c r="AP3002"/>
      <c r="AQ3002"/>
      <c r="AR3002"/>
    </row>
    <row r="3003">
      <c r="A3003" t="n">
        <v>220279</v>
      </c>
      <c r="B3003" t="s">
        <v>4695</v>
      </c>
      <c r="C3003" t="s">
        <v>4567</v>
      </c>
      <c r="D3003" t="s">
        <v>4659</v>
      </c>
      <c r="E3003" t="s">
        <v>147</v>
      </c>
      <c r="F3003" t="s">
        <v>173</v>
      </c>
      <c r="G3003" t="s">
        <v>149</v>
      </c>
      <c r="H3003" t="s">
        <v>174</v>
      </c>
      <c r="I3003" t="s">
        <v>205</v>
      </c>
      <c r="J3003" t="s">
        <v>164</v>
      </c>
      <c r="K3003"/>
      <c r="L3003" t="s">
        <v>155</v>
      </c>
      <c r="M3003" t="s">
        <v>155</v>
      </c>
      <c r="N3003" t="n">
        <v>-86.1437</v>
      </c>
      <c r="O3003" t="n">
        <v>36.3872</v>
      </c>
      <c r="P3003" t="n">
        <v>919</v>
      </c>
      <c r="Q3003" t="n">
        <v>919</v>
      </c>
      <c r="R3003" t="n">
        <v>32.6</v>
      </c>
      <c r="S3003" t="n">
        <v>62.1</v>
      </c>
      <c r="T3003" t="n">
        <v>4.1</v>
      </c>
      <c r="U3003" t="n">
        <v>4.9</v>
      </c>
      <c r="V3003" t="n">
        <v>0.4</v>
      </c>
      <c r="W3003" t="n">
        <v>0.3</v>
      </c>
      <c r="X3003" t="n">
        <v>89</v>
      </c>
      <c r="Y3003" t="n">
        <v>86</v>
      </c>
      <c r="Z3003" t="n">
        <v>13</v>
      </c>
      <c r="AA3003" t="n">
        <v>104</v>
      </c>
      <c r="AB3003" t="n">
        <v>76</v>
      </c>
      <c r="AC3003"/>
      <c r="AD3003"/>
      <c r="AE3003"/>
      <c r="AF3003" t="n">
        <v>99</v>
      </c>
      <c r="AG3003" t="n">
        <v>19</v>
      </c>
      <c r="AH3003" t="n">
        <v>97</v>
      </c>
      <c r="AI3003" t="n">
        <v>6507</v>
      </c>
      <c r="AJ3003" t="n">
        <v>4342</v>
      </c>
      <c r="AK3003" t="n">
        <v>2951</v>
      </c>
      <c r="AL3003" t="n">
        <v>4780</v>
      </c>
      <c r="AM3003" t="n">
        <v>8491</v>
      </c>
      <c r="AN3003"/>
      <c r="AO3003"/>
      <c r="AP3003"/>
      <c r="AQ3003"/>
      <c r="AR3003"/>
    </row>
    <row r="3004">
      <c r="A3004" t="n">
        <v>220321</v>
      </c>
      <c r="B3004" t="s">
        <v>4696</v>
      </c>
      <c r="C3004" t="s">
        <v>4697</v>
      </c>
      <c r="D3004" t="s">
        <v>4659</v>
      </c>
      <c r="E3004" t="s">
        <v>147</v>
      </c>
      <c r="F3004" t="s">
        <v>173</v>
      </c>
      <c r="G3004" t="s">
        <v>149</v>
      </c>
      <c r="H3004" t="s">
        <v>174</v>
      </c>
      <c r="I3004" t="s">
        <v>205</v>
      </c>
      <c r="J3004" t="s">
        <v>168</v>
      </c>
      <c r="K3004"/>
      <c r="L3004" t="s">
        <v>155</v>
      </c>
      <c r="M3004" t="s">
        <v>155</v>
      </c>
      <c r="N3004" t="n">
        <v>-87.5738</v>
      </c>
      <c r="O3004" t="n">
        <v>35.5517</v>
      </c>
      <c r="P3004" t="n">
        <v>1287</v>
      </c>
      <c r="Q3004" t="n">
        <v>1287</v>
      </c>
      <c r="R3004" t="n">
        <v>54.5</v>
      </c>
      <c r="S3004" t="n">
        <v>75.9</v>
      </c>
      <c r="T3004" t="n">
        <v>6.7</v>
      </c>
      <c r="U3004" t="n">
        <v>5.7</v>
      </c>
      <c r="V3004" t="n">
        <v>0.9</v>
      </c>
      <c r="W3004" t="n">
        <v>0.5</v>
      </c>
      <c r="X3004" t="n">
        <v>87</v>
      </c>
      <c r="Y3004" t="n">
        <v>33</v>
      </c>
      <c r="Z3004" t="n">
        <v>20</v>
      </c>
      <c r="AA3004" t="n">
        <v>132</v>
      </c>
      <c r="AB3004" t="n">
        <v>50</v>
      </c>
      <c r="AC3004"/>
      <c r="AD3004"/>
      <c r="AE3004"/>
      <c r="AF3004" t="n">
        <v>141</v>
      </c>
      <c r="AG3004" t="n">
        <v>25</v>
      </c>
      <c r="AH3004" t="n">
        <v>97</v>
      </c>
      <c r="AI3004" t="n">
        <v>10042</v>
      </c>
      <c r="AJ3004" t="n">
        <v>10375</v>
      </c>
      <c r="AK3004"/>
      <c r="AL3004" t="n">
        <v>9524</v>
      </c>
      <c r="AM3004"/>
      <c r="AN3004"/>
      <c r="AO3004"/>
      <c r="AP3004"/>
      <c r="AQ3004"/>
      <c r="AR3004"/>
    </row>
    <row r="3005">
      <c r="A3005" t="n">
        <v>220394</v>
      </c>
      <c r="B3005" t="s">
        <v>4698</v>
      </c>
      <c r="C3005" t="s">
        <v>4699</v>
      </c>
      <c r="D3005" t="s">
        <v>4659</v>
      </c>
      <c r="E3005" t="s">
        <v>147</v>
      </c>
      <c r="F3005" t="s">
        <v>173</v>
      </c>
      <c r="G3005" t="s">
        <v>149</v>
      </c>
      <c r="H3005" t="s">
        <v>174</v>
      </c>
      <c r="I3005" t="s">
        <v>175</v>
      </c>
      <c r="J3005" t="s">
        <v>164</v>
      </c>
      <c r="K3005"/>
      <c r="L3005" t="s">
        <v>155</v>
      </c>
      <c r="M3005" t="s">
        <v>155</v>
      </c>
      <c r="N3005" t="n">
        <v>-84.2089</v>
      </c>
      <c r="O3005" t="n">
        <v>36.3175</v>
      </c>
      <c r="P3005" t="n">
        <v>447</v>
      </c>
      <c r="Q3005" t="n">
        <v>447</v>
      </c>
      <c r="R3005" t="n">
        <v>37.4</v>
      </c>
      <c r="S3005" t="n">
        <v>94.2</v>
      </c>
      <c r="T3005" t="n">
        <v>0</v>
      </c>
      <c r="U3005" t="n">
        <v>0.9</v>
      </c>
      <c r="V3005" t="n">
        <v>0</v>
      </c>
      <c r="W3005" t="n">
        <v>0</v>
      </c>
      <c r="X3005" t="n">
        <v>79</v>
      </c>
      <c r="Y3005" t="n">
        <v>0</v>
      </c>
      <c r="Z3005" t="n">
        <v>15</v>
      </c>
      <c r="AA3005" t="n">
        <v>79</v>
      </c>
      <c r="AB3005" t="n">
        <v>79.7</v>
      </c>
      <c r="AC3005"/>
      <c r="AD3005"/>
      <c r="AE3005"/>
      <c r="AF3005" t="n">
        <v>119</v>
      </c>
      <c r="AG3005" t="n">
        <v>47</v>
      </c>
      <c r="AH3005" t="n">
        <v>99</v>
      </c>
      <c r="AI3005" t="n">
        <v>5661</v>
      </c>
      <c r="AJ3005" t="n">
        <v>5984</v>
      </c>
      <c r="AK3005" t="n">
        <v>4682</v>
      </c>
      <c r="AL3005" t="n">
        <v>4288</v>
      </c>
      <c r="AM3005" t="n">
        <v>7765</v>
      </c>
      <c r="AN3005"/>
      <c r="AO3005"/>
      <c r="AP3005"/>
      <c r="AQ3005"/>
      <c r="AR3005"/>
    </row>
    <row r="3006">
      <c r="A3006" t="n">
        <v>220400</v>
      </c>
      <c r="B3006" t="s">
        <v>4700</v>
      </c>
      <c r="C3006" t="s">
        <v>2022</v>
      </c>
      <c r="D3006" t="s">
        <v>4659</v>
      </c>
      <c r="E3006" t="s">
        <v>147</v>
      </c>
      <c r="F3006" t="s">
        <v>173</v>
      </c>
      <c r="G3006" t="s">
        <v>149</v>
      </c>
      <c r="H3006" t="s">
        <v>174</v>
      </c>
      <c r="I3006" t="s">
        <v>151</v>
      </c>
      <c r="J3006" t="s">
        <v>168</v>
      </c>
      <c r="K3006" t="s">
        <v>176</v>
      </c>
      <c r="L3006" t="s">
        <v>155</v>
      </c>
      <c r="M3006" t="s">
        <v>155</v>
      </c>
      <c r="N3006" t="n">
        <v>-88.78</v>
      </c>
      <c r="O3006" t="n">
        <v>35.6456</v>
      </c>
      <c r="P3006" t="n">
        <v>4699</v>
      </c>
      <c r="Q3006" t="n">
        <v>4699</v>
      </c>
      <c r="R3006" t="n">
        <v>68.8</v>
      </c>
      <c r="S3006" t="n">
        <v>67.5</v>
      </c>
      <c r="T3006" t="n">
        <v>19.4</v>
      </c>
      <c r="U3006" t="n">
        <v>3.5</v>
      </c>
      <c r="V3006" t="n">
        <v>0.9</v>
      </c>
      <c r="W3006" t="n">
        <v>0.2</v>
      </c>
      <c r="X3006" t="n">
        <v>44</v>
      </c>
      <c r="Y3006" t="n">
        <v>42</v>
      </c>
      <c r="Z3006" t="n">
        <v>22</v>
      </c>
      <c r="AA3006" t="n">
        <v>813</v>
      </c>
      <c r="AB3006" t="n">
        <v>20</v>
      </c>
      <c r="AC3006"/>
      <c r="AD3006"/>
      <c r="AE3006"/>
      <c r="AF3006" t="n">
        <v>690</v>
      </c>
      <c r="AG3006" t="n">
        <v>41</v>
      </c>
      <c r="AH3006" t="n">
        <v>89</v>
      </c>
      <c r="AI3006" t="n">
        <v>8204</v>
      </c>
      <c r="AJ3006" t="n">
        <v>7058</v>
      </c>
      <c r="AK3006" t="n">
        <v>6869</v>
      </c>
      <c r="AL3006" t="n">
        <v>8067</v>
      </c>
      <c r="AM3006" t="n">
        <v>10143</v>
      </c>
      <c r="AN3006"/>
      <c r="AO3006" t="n">
        <v>531</v>
      </c>
      <c r="AP3006"/>
      <c r="AQ3006"/>
      <c r="AR3006"/>
    </row>
    <row r="3007">
      <c r="A3007" t="n">
        <v>220464</v>
      </c>
      <c r="B3007" t="s">
        <v>4701</v>
      </c>
      <c r="C3007" t="s">
        <v>4658</v>
      </c>
      <c r="D3007" t="s">
        <v>4659</v>
      </c>
      <c r="E3007" t="s">
        <v>147</v>
      </c>
      <c r="F3007" t="s">
        <v>368</v>
      </c>
      <c r="G3007" t="s">
        <v>163</v>
      </c>
      <c r="H3007" t="s">
        <v>174</v>
      </c>
      <c r="I3007" t="s">
        <v>151</v>
      </c>
      <c r="J3007" t="s">
        <v>164</v>
      </c>
      <c r="K3007" t="s">
        <v>176</v>
      </c>
      <c r="L3007" t="s">
        <v>155</v>
      </c>
      <c r="M3007" t="s">
        <v>155</v>
      </c>
      <c r="N3007" t="n">
        <v>-86.7948</v>
      </c>
      <c r="O3007" t="n">
        <v>36.1566</v>
      </c>
      <c r="P3007" t="n">
        <v>252</v>
      </c>
      <c r="Q3007" t="n">
        <v>252</v>
      </c>
      <c r="R3007" t="n">
        <v>61.9</v>
      </c>
      <c r="S3007" t="n">
        <v>82.1</v>
      </c>
      <c r="T3007" t="n">
        <v>13.9</v>
      </c>
      <c r="U3007" t="n">
        <v>2.8</v>
      </c>
      <c r="V3007" t="n">
        <v>0</v>
      </c>
      <c r="W3007" t="n">
        <v>0</v>
      </c>
      <c r="X3007" t="n">
        <v>36</v>
      </c>
      <c r="Y3007"/>
      <c r="Z3007" t="n">
        <v>14</v>
      </c>
      <c r="AA3007" t="n">
        <v>13</v>
      </c>
      <c r="AB3007" t="n">
        <v>30.8</v>
      </c>
      <c r="AC3007"/>
      <c r="AD3007"/>
      <c r="AE3007"/>
      <c r="AF3007" t="n">
        <v>14</v>
      </c>
      <c r="AG3007" t="n">
        <v>36</v>
      </c>
      <c r="AH3007" t="n">
        <v>44</v>
      </c>
      <c r="AI3007" t="n">
        <v>21014</v>
      </c>
      <c r="AJ3007" t="n">
        <v>17061</v>
      </c>
      <c r="AK3007" t="n">
        <v>16942</v>
      </c>
      <c r="AL3007" t="n">
        <v>22966</v>
      </c>
      <c r="AM3007"/>
      <c r="AN3007" t="n">
        <v>26245</v>
      </c>
      <c r="AO3007" t="n">
        <v>55</v>
      </c>
      <c r="AP3007"/>
      <c r="AQ3007"/>
      <c r="AR3007"/>
    </row>
    <row r="3008">
      <c r="A3008" t="n">
        <v>220473</v>
      </c>
      <c r="B3008" t="s">
        <v>4702</v>
      </c>
      <c r="C3008" t="s">
        <v>4703</v>
      </c>
      <c r="D3008" t="s">
        <v>4659</v>
      </c>
      <c r="E3008" t="s">
        <v>147</v>
      </c>
      <c r="F3008" t="s">
        <v>162</v>
      </c>
      <c r="G3008" t="s">
        <v>163</v>
      </c>
      <c r="H3008" t="s">
        <v>150</v>
      </c>
      <c r="I3008" t="s">
        <v>205</v>
      </c>
      <c r="J3008" t="s">
        <v>164</v>
      </c>
      <c r="K3008" t="s">
        <v>153</v>
      </c>
      <c r="L3008" t="s">
        <v>155</v>
      </c>
      <c r="M3008" t="s">
        <v>155</v>
      </c>
      <c r="N3008" t="n">
        <v>-83.7503</v>
      </c>
      <c r="O3008" t="n">
        <v>35.9372</v>
      </c>
      <c r="P3008" t="n">
        <v>1142</v>
      </c>
      <c r="Q3008" t="n">
        <v>776</v>
      </c>
      <c r="R3008" t="n">
        <v>52.8</v>
      </c>
      <c r="S3008" t="n">
        <v>80.4</v>
      </c>
      <c r="T3008" t="n">
        <v>4.3</v>
      </c>
      <c r="U3008" t="n">
        <v>3.7</v>
      </c>
      <c r="V3008" t="n">
        <v>0.5</v>
      </c>
      <c r="W3008" t="n">
        <v>3.4</v>
      </c>
      <c r="X3008" t="n">
        <v>74</v>
      </c>
      <c r="Y3008" t="n">
        <v>50</v>
      </c>
      <c r="Z3008" t="n">
        <v>11</v>
      </c>
      <c r="AA3008" t="n">
        <v>148</v>
      </c>
      <c r="AB3008" t="n">
        <v>62.2</v>
      </c>
      <c r="AC3008" t="n">
        <v>142</v>
      </c>
      <c r="AD3008" t="n">
        <v>62.7</v>
      </c>
      <c r="AE3008" t="n">
        <v>56.3</v>
      </c>
      <c r="AF3008" t="n">
        <v>155</v>
      </c>
      <c r="AG3008" t="n">
        <v>38</v>
      </c>
      <c r="AH3008" t="n">
        <v>86</v>
      </c>
      <c r="AI3008" t="n">
        <v>20713</v>
      </c>
      <c r="AJ3008" t="n">
        <v>14271</v>
      </c>
      <c r="AK3008" t="n">
        <v>17570</v>
      </c>
      <c r="AL3008" t="n">
        <v>18930</v>
      </c>
      <c r="AM3008" t="n">
        <v>22121</v>
      </c>
      <c r="AN3008" t="n">
        <v>23774</v>
      </c>
      <c r="AO3008" t="n">
        <v>18</v>
      </c>
      <c r="AP3008" t="n">
        <v>133</v>
      </c>
      <c r="AQ3008" t="n">
        <v>97</v>
      </c>
      <c r="AR3008" t="n">
        <v>6</v>
      </c>
    </row>
    <row r="3009">
      <c r="A3009" t="n">
        <v>220491</v>
      </c>
      <c r="B3009" t="s">
        <v>4704</v>
      </c>
      <c r="C3009" t="s">
        <v>3605</v>
      </c>
      <c r="D3009" t="s">
        <v>4659</v>
      </c>
      <c r="E3009" t="s">
        <v>147</v>
      </c>
      <c r="F3009" t="s">
        <v>199</v>
      </c>
      <c r="G3009" t="s">
        <v>189</v>
      </c>
      <c r="H3009" t="s">
        <v>200</v>
      </c>
      <c r="I3009" t="s">
        <v>151</v>
      </c>
      <c r="J3009" t="s">
        <v>164</v>
      </c>
      <c r="K3009"/>
      <c r="L3009" t="s">
        <v>155</v>
      </c>
      <c r="M3009" t="s">
        <v>155</v>
      </c>
      <c r="N3009" t="n">
        <v>-86.4207</v>
      </c>
      <c r="O3009" t="n">
        <v>35.8491</v>
      </c>
      <c r="P3009" t="n">
        <v>392</v>
      </c>
      <c r="Q3009" t="n">
        <v>392</v>
      </c>
      <c r="R3009" t="n">
        <v>97.7</v>
      </c>
      <c r="S3009" t="n">
        <v>49.5</v>
      </c>
      <c r="T3009" t="n">
        <v>30.6</v>
      </c>
      <c r="U3009" t="n">
        <v>8.2</v>
      </c>
      <c r="V3009" t="n">
        <v>2</v>
      </c>
      <c r="W3009" t="n">
        <v>0.3</v>
      </c>
      <c r="X3009" t="n">
        <v>89</v>
      </c>
      <c r="Y3009" t="n">
        <v>67</v>
      </c>
      <c r="Z3009" t="n">
        <v>16</v>
      </c>
      <c r="AA3009"/>
      <c r="AB3009"/>
      <c r="AC3009"/>
      <c r="AD3009"/>
      <c r="AE3009"/>
      <c r="AF3009" t="n">
        <v>81</v>
      </c>
      <c r="AG3009" t="n">
        <v>44</v>
      </c>
      <c r="AH3009" t="n">
        <v>44</v>
      </c>
      <c r="AI3009" t="n">
        <v>19946</v>
      </c>
      <c r="AJ3009" t="n">
        <v>20915</v>
      </c>
      <c r="AK3009"/>
      <c r="AL3009"/>
      <c r="AM3009"/>
      <c r="AN3009"/>
      <c r="AO3009"/>
      <c r="AP3009"/>
      <c r="AQ3009"/>
      <c r="AR3009"/>
    </row>
    <row r="3010">
      <c r="A3010" t="n">
        <v>220516</v>
      </c>
      <c r="B3010" t="s">
        <v>4705</v>
      </c>
      <c r="C3010" t="s">
        <v>4414</v>
      </c>
      <c r="D3010" t="s">
        <v>4659</v>
      </c>
      <c r="E3010" t="s">
        <v>147</v>
      </c>
      <c r="F3010" t="s">
        <v>162</v>
      </c>
      <c r="G3010" t="s">
        <v>163</v>
      </c>
      <c r="H3010" t="s">
        <v>150</v>
      </c>
      <c r="I3010" t="s">
        <v>151</v>
      </c>
      <c r="J3010" t="s">
        <v>168</v>
      </c>
      <c r="K3010" t="s">
        <v>153</v>
      </c>
      <c r="L3010" t="s">
        <v>155</v>
      </c>
      <c r="M3010" t="s">
        <v>155</v>
      </c>
      <c r="N3010" t="n">
        <v>-82.1594</v>
      </c>
      <c r="O3010" t="n">
        <v>36.5853</v>
      </c>
      <c r="P3010" t="n">
        <v>1816</v>
      </c>
      <c r="Q3010" t="n">
        <v>1421</v>
      </c>
      <c r="R3010" t="n">
        <v>63.4</v>
      </c>
      <c r="S3010" t="n">
        <v>79</v>
      </c>
      <c r="T3010" t="n">
        <v>6</v>
      </c>
      <c r="U3010" t="n">
        <v>3.9</v>
      </c>
      <c r="V3010" t="n">
        <v>1.3</v>
      </c>
      <c r="W3010" t="n">
        <v>4.1</v>
      </c>
      <c r="X3010" t="n">
        <v>60</v>
      </c>
      <c r="Y3010" t="n">
        <v>20</v>
      </c>
      <c r="Z3010" t="n">
        <v>12</v>
      </c>
      <c r="AA3010" t="n">
        <v>196</v>
      </c>
      <c r="AB3010" t="n">
        <v>46.4</v>
      </c>
      <c r="AC3010" t="n">
        <v>190</v>
      </c>
      <c r="AD3010" t="n">
        <v>47.4</v>
      </c>
      <c r="AE3010" t="n">
        <v>41.6</v>
      </c>
      <c r="AF3010" t="n">
        <v>147</v>
      </c>
      <c r="AG3010" t="n">
        <v>42</v>
      </c>
      <c r="AH3010" t="n">
        <v>80</v>
      </c>
      <c r="AI3010" t="n">
        <v>23282</v>
      </c>
      <c r="AJ3010" t="n">
        <v>22300</v>
      </c>
      <c r="AK3010" t="n">
        <v>19281</v>
      </c>
      <c r="AL3010" t="n">
        <v>21500</v>
      </c>
      <c r="AM3010" t="n">
        <v>28318</v>
      </c>
      <c r="AN3010" t="n">
        <v>26331</v>
      </c>
      <c r="AO3010" t="n">
        <v>4</v>
      </c>
      <c r="AP3010" t="n">
        <v>364</v>
      </c>
      <c r="AQ3010" t="n">
        <v>176</v>
      </c>
      <c r="AR3010" t="n">
        <v>2</v>
      </c>
    </row>
    <row r="3011">
      <c r="A3011" t="n">
        <v>220552</v>
      </c>
      <c r="B3011" t="s">
        <v>4706</v>
      </c>
      <c r="C3011" t="s">
        <v>4703</v>
      </c>
      <c r="D3011" t="s">
        <v>4659</v>
      </c>
      <c r="E3011" t="s">
        <v>147</v>
      </c>
      <c r="F3011" t="s">
        <v>188</v>
      </c>
      <c r="G3011" t="s">
        <v>189</v>
      </c>
      <c r="H3011" t="s">
        <v>150</v>
      </c>
      <c r="I3011" t="s">
        <v>151</v>
      </c>
      <c r="J3011" t="s">
        <v>152</v>
      </c>
      <c r="K3011" t="s">
        <v>159</v>
      </c>
      <c r="L3011" t="s">
        <v>155</v>
      </c>
      <c r="M3011" t="s">
        <v>155</v>
      </c>
      <c r="N3011" t="n">
        <v>-83.9736</v>
      </c>
      <c r="O3011" t="n">
        <v>35.9583</v>
      </c>
      <c r="P3011" t="n">
        <v>12808</v>
      </c>
      <c r="Q3011" t="n">
        <v>10708</v>
      </c>
      <c r="R3011" t="n">
        <v>86.8</v>
      </c>
      <c r="S3011" t="n">
        <v>48.4</v>
      </c>
      <c r="T3011" t="n">
        <v>36.9</v>
      </c>
      <c r="U3011" t="n">
        <v>2.9</v>
      </c>
      <c r="V3011" t="n">
        <v>1.7</v>
      </c>
      <c r="W3011" t="n">
        <v>3.4</v>
      </c>
      <c r="X3011" t="n">
        <v>62</v>
      </c>
      <c r="Y3011" t="n">
        <v>38</v>
      </c>
      <c r="Z3011" t="n">
        <v>23</v>
      </c>
      <c r="AA3011" t="n">
        <v>267</v>
      </c>
      <c r="AB3011" t="n">
        <v>36.7</v>
      </c>
      <c r="AC3011" t="n">
        <v>40</v>
      </c>
      <c r="AD3011" t="n">
        <v>27.5</v>
      </c>
      <c r="AE3011" t="n">
        <v>25</v>
      </c>
      <c r="AF3011" t="n">
        <v>510</v>
      </c>
      <c r="AG3011" t="n">
        <v>50</v>
      </c>
      <c r="AH3011" t="n">
        <v>65</v>
      </c>
      <c r="AI3011" t="n">
        <v>16584</v>
      </c>
      <c r="AJ3011" t="n">
        <v>16059</v>
      </c>
      <c r="AK3011" t="n">
        <v>17219</v>
      </c>
      <c r="AL3011" t="n">
        <v>18193</v>
      </c>
      <c r="AM3011" t="n">
        <v>23707</v>
      </c>
      <c r="AN3011" t="n">
        <v>26550</v>
      </c>
      <c r="AO3011" t="n">
        <v>1227</v>
      </c>
      <c r="AP3011" t="n">
        <v>471</v>
      </c>
      <c r="AQ3011" t="n">
        <v>308</v>
      </c>
      <c r="AR3011" t="n">
        <v>263</v>
      </c>
    </row>
    <row r="3012">
      <c r="A3012" t="n">
        <v>220598</v>
      </c>
      <c r="B3012" t="s">
        <v>4707</v>
      </c>
      <c r="C3012" t="s">
        <v>2022</v>
      </c>
      <c r="D3012" t="s">
        <v>4659</v>
      </c>
      <c r="E3012" t="s">
        <v>147</v>
      </c>
      <c r="F3012" t="s">
        <v>162</v>
      </c>
      <c r="G3012" t="s">
        <v>163</v>
      </c>
      <c r="H3012" t="s">
        <v>150</v>
      </c>
      <c r="I3012" t="s">
        <v>151</v>
      </c>
      <c r="J3012" t="s">
        <v>164</v>
      </c>
      <c r="K3012" t="s">
        <v>179</v>
      </c>
      <c r="L3012" t="s">
        <v>154</v>
      </c>
      <c r="M3012" t="s">
        <v>155</v>
      </c>
      <c r="N3012" t="n">
        <v>-88.8065</v>
      </c>
      <c r="O3012" t="n">
        <v>35.6274</v>
      </c>
      <c r="P3012" t="n">
        <v>1195</v>
      </c>
      <c r="Q3012" t="n">
        <v>1195</v>
      </c>
      <c r="R3012" t="n">
        <v>41.8</v>
      </c>
      <c r="S3012" t="n">
        <v>1.5</v>
      </c>
      <c r="T3012" t="n">
        <v>71.9</v>
      </c>
      <c r="U3012" t="n">
        <v>1.9</v>
      </c>
      <c r="V3012" t="n">
        <v>0</v>
      </c>
      <c r="W3012" t="n">
        <v>0.3</v>
      </c>
      <c r="X3012" t="n">
        <v>45</v>
      </c>
      <c r="Y3012" t="n">
        <v>33</v>
      </c>
      <c r="Z3012" t="n">
        <v>17</v>
      </c>
      <c r="AA3012" t="n">
        <v>417</v>
      </c>
      <c r="AB3012" t="n">
        <v>17</v>
      </c>
      <c r="AC3012" t="n">
        <v>417</v>
      </c>
      <c r="AD3012" t="n">
        <v>17</v>
      </c>
      <c r="AE3012" t="n">
        <v>12</v>
      </c>
      <c r="AF3012" t="n">
        <v>313</v>
      </c>
      <c r="AG3012" t="n">
        <v>79</v>
      </c>
      <c r="AH3012" t="n">
        <v>91</v>
      </c>
      <c r="AI3012" t="n">
        <v>13384</v>
      </c>
      <c r="AJ3012" t="n">
        <v>14494</v>
      </c>
      <c r="AK3012"/>
      <c r="AL3012"/>
      <c r="AM3012"/>
      <c r="AN3012"/>
      <c r="AO3012" t="n">
        <v>3</v>
      </c>
      <c r="AP3012" t="n">
        <v>143</v>
      </c>
      <c r="AQ3012"/>
      <c r="AR3012"/>
    </row>
    <row r="3013">
      <c r="A3013" t="n">
        <v>220604</v>
      </c>
      <c r="B3013" t="s">
        <v>4708</v>
      </c>
      <c r="C3013" t="s">
        <v>4664</v>
      </c>
      <c r="D3013" t="s">
        <v>4659</v>
      </c>
      <c r="E3013" t="s">
        <v>147</v>
      </c>
      <c r="F3013" t="s">
        <v>162</v>
      </c>
      <c r="G3013" t="s">
        <v>163</v>
      </c>
      <c r="H3013" t="s">
        <v>150</v>
      </c>
      <c r="I3013" t="s">
        <v>151</v>
      </c>
      <c r="J3013" t="s">
        <v>164</v>
      </c>
      <c r="K3013" t="s">
        <v>179</v>
      </c>
      <c r="L3013" t="s">
        <v>154</v>
      </c>
      <c r="M3013" t="s">
        <v>155</v>
      </c>
      <c r="N3013" t="n">
        <v>-90.0341</v>
      </c>
      <c r="O3013" t="n">
        <v>35.1186</v>
      </c>
      <c r="P3013" t="n">
        <v>748</v>
      </c>
      <c r="Q3013" t="n">
        <v>748</v>
      </c>
      <c r="R3013" t="n">
        <v>64.2</v>
      </c>
      <c r="S3013" t="n">
        <v>0.7</v>
      </c>
      <c r="T3013" t="n">
        <v>94.9</v>
      </c>
      <c r="U3013" t="n">
        <v>1.7</v>
      </c>
      <c r="V3013" t="n">
        <v>0</v>
      </c>
      <c r="W3013" t="n">
        <v>2.5</v>
      </c>
      <c r="X3013" t="n">
        <v>60</v>
      </c>
      <c r="Y3013" t="n">
        <v>43</v>
      </c>
      <c r="Z3013" t="n">
        <v>9</v>
      </c>
      <c r="AA3013" t="n">
        <v>166</v>
      </c>
      <c r="AB3013" t="n">
        <v>24.7</v>
      </c>
      <c r="AC3013" t="n">
        <v>148</v>
      </c>
      <c r="AD3013" t="n">
        <v>25</v>
      </c>
      <c r="AE3013" t="n">
        <v>8.1</v>
      </c>
      <c r="AF3013" t="n">
        <v>114</v>
      </c>
      <c r="AG3013" t="n">
        <v>71</v>
      </c>
      <c r="AH3013" t="n">
        <v>87</v>
      </c>
      <c r="AI3013" t="n">
        <v>8362</v>
      </c>
      <c r="AJ3013" t="n">
        <v>8457</v>
      </c>
      <c r="AK3013" t="n">
        <v>9131</v>
      </c>
      <c r="AL3013" t="n">
        <v>9198</v>
      </c>
      <c r="AM3013" t="n">
        <v>9342</v>
      </c>
      <c r="AN3013"/>
      <c r="AO3013" t="n">
        <v>4</v>
      </c>
      <c r="AP3013" t="n">
        <v>114</v>
      </c>
      <c r="AQ3013"/>
      <c r="AR3013"/>
    </row>
    <row r="3014">
      <c r="A3014" t="n">
        <v>220613</v>
      </c>
      <c r="B3014" t="s">
        <v>4709</v>
      </c>
      <c r="C3014" t="s">
        <v>1376</v>
      </c>
      <c r="D3014" t="s">
        <v>4659</v>
      </c>
      <c r="E3014" t="s">
        <v>147</v>
      </c>
      <c r="F3014" t="s">
        <v>162</v>
      </c>
      <c r="G3014" t="s">
        <v>163</v>
      </c>
      <c r="H3014" t="s">
        <v>150</v>
      </c>
      <c r="I3014" t="s">
        <v>151</v>
      </c>
      <c r="J3014" t="s">
        <v>168</v>
      </c>
      <c r="K3014" t="s">
        <v>153</v>
      </c>
      <c r="L3014" t="s">
        <v>155</v>
      </c>
      <c r="M3014" t="s">
        <v>155</v>
      </c>
      <c r="N3014" t="n">
        <v>-84.8714</v>
      </c>
      <c r="O3014" t="n">
        <v>35.166</v>
      </c>
      <c r="P3014" t="n">
        <v>4569</v>
      </c>
      <c r="Q3014" t="n">
        <v>3994</v>
      </c>
      <c r="R3014" t="n">
        <v>60.5</v>
      </c>
      <c r="S3014" t="n">
        <v>74.4</v>
      </c>
      <c r="T3014" t="n">
        <v>4.8</v>
      </c>
      <c r="U3014" t="n">
        <v>1.5</v>
      </c>
      <c r="V3014" t="n">
        <v>1.5</v>
      </c>
      <c r="W3014" t="n">
        <v>2.2</v>
      </c>
      <c r="X3014" t="n">
        <v>81</v>
      </c>
      <c r="Y3014" t="n">
        <v>0</v>
      </c>
      <c r="Z3014" t="n">
        <v>12</v>
      </c>
      <c r="AA3014" t="n">
        <v>895</v>
      </c>
      <c r="AB3014" t="n">
        <v>60.7</v>
      </c>
      <c r="AC3014" t="n">
        <v>895</v>
      </c>
      <c r="AD3014" t="n">
        <v>60.7</v>
      </c>
      <c r="AE3014" t="n">
        <v>48.6</v>
      </c>
      <c r="AF3014" t="n">
        <v>516</v>
      </c>
      <c r="AG3014" t="n">
        <v>27</v>
      </c>
      <c r="AH3014" t="n">
        <v>76</v>
      </c>
      <c r="AI3014" t="n">
        <v>20222</v>
      </c>
      <c r="AJ3014" t="n">
        <v>13887</v>
      </c>
      <c r="AK3014" t="n">
        <v>13815</v>
      </c>
      <c r="AL3014" t="n">
        <v>16890</v>
      </c>
      <c r="AM3014" t="n">
        <v>23697</v>
      </c>
      <c r="AN3014" t="n">
        <v>26299</v>
      </c>
      <c r="AO3014" t="n">
        <v>23</v>
      </c>
      <c r="AP3014" t="n">
        <v>793</v>
      </c>
      <c r="AQ3014" t="n">
        <v>179</v>
      </c>
      <c r="AR3014" t="n">
        <v>12</v>
      </c>
    </row>
    <row r="3015">
      <c r="A3015" t="n">
        <v>220631</v>
      </c>
      <c r="B3015" t="s">
        <v>4710</v>
      </c>
      <c r="C3015" t="s">
        <v>4711</v>
      </c>
      <c r="D3015" t="s">
        <v>4659</v>
      </c>
      <c r="E3015" t="s">
        <v>147</v>
      </c>
      <c r="F3015" t="s">
        <v>162</v>
      </c>
      <c r="G3015" t="s">
        <v>163</v>
      </c>
      <c r="H3015" t="s">
        <v>150</v>
      </c>
      <c r="I3015" t="s">
        <v>175</v>
      </c>
      <c r="J3015" t="s">
        <v>152</v>
      </c>
      <c r="K3015" t="s">
        <v>159</v>
      </c>
      <c r="L3015" t="s">
        <v>155</v>
      </c>
      <c r="M3015" t="s">
        <v>155</v>
      </c>
      <c r="N3015" t="n">
        <v>-83.6602</v>
      </c>
      <c r="O3015" t="n">
        <v>36.5785</v>
      </c>
      <c r="P3015" t="n">
        <v>6018</v>
      </c>
      <c r="Q3015" t="n">
        <v>1729</v>
      </c>
      <c r="R3015" t="n">
        <v>70.1</v>
      </c>
      <c r="S3015" t="n">
        <v>74.8</v>
      </c>
      <c r="T3015" t="n">
        <v>6</v>
      </c>
      <c r="U3015" t="n">
        <v>5.3</v>
      </c>
      <c r="V3015" t="n">
        <v>2.8</v>
      </c>
      <c r="W3015" t="n">
        <v>5.8</v>
      </c>
      <c r="X3015" t="n">
        <v>69</v>
      </c>
      <c r="Y3015" t="n">
        <v>60</v>
      </c>
      <c r="Z3015" t="n">
        <v>9</v>
      </c>
      <c r="AA3015" t="n">
        <v>306</v>
      </c>
      <c r="AB3015" t="n">
        <v>53.9</v>
      </c>
      <c r="AC3015" t="n">
        <v>268</v>
      </c>
      <c r="AD3015" t="n">
        <v>50</v>
      </c>
      <c r="AE3015" t="n">
        <v>38.8</v>
      </c>
      <c r="AF3015" t="n">
        <v>312</v>
      </c>
      <c r="AG3015" t="n">
        <v>36</v>
      </c>
      <c r="AH3015" t="n">
        <v>91</v>
      </c>
      <c r="AI3015" t="n">
        <v>19401</v>
      </c>
      <c r="AJ3015" t="n">
        <v>14423</v>
      </c>
      <c r="AK3015" t="n">
        <v>12970</v>
      </c>
      <c r="AL3015" t="n">
        <v>19591</v>
      </c>
      <c r="AM3015" t="n">
        <v>22243</v>
      </c>
      <c r="AN3015" t="n">
        <v>25680</v>
      </c>
      <c r="AO3015" t="n">
        <v>110</v>
      </c>
      <c r="AP3015" t="n">
        <v>281</v>
      </c>
      <c r="AQ3015" t="n">
        <v>383</v>
      </c>
      <c r="AR3015" t="n">
        <v>559</v>
      </c>
    </row>
    <row r="3016">
      <c r="A3016" t="n">
        <v>220640</v>
      </c>
      <c r="B3016" t="s">
        <v>4712</v>
      </c>
      <c r="C3016" t="s">
        <v>224</v>
      </c>
      <c r="D3016" t="s">
        <v>4659</v>
      </c>
      <c r="E3016" t="s">
        <v>147</v>
      </c>
      <c r="F3016" t="s">
        <v>173</v>
      </c>
      <c r="G3016" t="s">
        <v>149</v>
      </c>
      <c r="H3016" t="s">
        <v>174</v>
      </c>
      <c r="I3016" t="s">
        <v>205</v>
      </c>
      <c r="J3016" t="s">
        <v>168</v>
      </c>
      <c r="K3016"/>
      <c r="L3016" t="s">
        <v>155</v>
      </c>
      <c r="M3016" t="s">
        <v>155</v>
      </c>
      <c r="N3016" t="n">
        <v>-85.3172</v>
      </c>
      <c r="O3016" t="n">
        <v>36.3959</v>
      </c>
      <c r="P3016" t="n">
        <v>1806</v>
      </c>
      <c r="Q3016" t="n">
        <v>1806</v>
      </c>
      <c r="R3016" t="n">
        <v>39.5</v>
      </c>
      <c r="S3016" t="n">
        <v>78</v>
      </c>
      <c r="T3016" t="n">
        <v>1.4</v>
      </c>
      <c r="U3016" t="n">
        <v>8.8</v>
      </c>
      <c r="V3016" t="n">
        <v>0.8</v>
      </c>
      <c r="W3016" t="n">
        <v>0.9</v>
      </c>
      <c r="X3016" t="n">
        <v>73</v>
      </c>
      <c r="Y3016" t="n">
        <v>40</v>
      </c>
      <c r="Z3016" t="n">
        <v>25</v>
      </c>
      <c r="AA3016" t="n">
        <v>105</v>
      </c>
      <c r="AB3016" t="n">
        <v>73.3</v>
      </c>
      <c r="AC3016"/>
      <c r="AD3016"/>
      <c r="AE3016"/>
      <c r="AF3016" t="n">
        <v>126</v>
      </c>
      <c r="AG3016" t="n">
        <v>18</v>
      </c>
      <c r="AH3016" t="n">
        <v>95</v>
      </c>
      <c r="AI3016" t="n">
        <v>12526</v>
      </c>
      <c r="AJ3016" t="n">
        <v>11346</v>
      </c>
      <c r="AK3016" t="n">
        <v>10744</v>
      </c>
      <c r="AL3016" t="n">
        <v>13026</v>
      </c>
      <c r="AM3016" t="n">
        <v>15257</v>
      </c>
      <c r="AN3016"/>
      <c r="AO3016"/>
      <c r="AP3016"/>
      <c r="AQ3016"/>
      <c r="AR3016"/>
    </row>
    <row r="3017">
      <c r="A3017" t="n">
        <v>220701</v>
      </c>
      <c r="B3017" t="s">
        <v>4713</v>
      </c>
      <c r="C3017" t="s">
        <v>4714</v>
      </c>
      <c r="D3017" t="s">
        <v>4659</v>
      </c>
      <c r="E3017" t="s">
        <v>147</v>
      </c>
      <c r="F3017" t="s">
        <v>148</v>
      </c>
      <c r="G3017" t="s">
        <v>149</v>
      </c>
      <c r="H3017" t="s">
        <v>150</v>
      </c>
      <c r="I3017" t="s">
        <v>175</v>
      </c>
      <c r="J3017" t="s">
        <v>164</v>
      </c>
      <c r="K3017" t="s">
        <v>179</v>
      </c>
      <c r="L3017" t="s">
        <v>155</v>
      </c>
      <c r="M3017" t="s">
        <v>155</v>
      </c>
      <c r="N3017" t="n">
        <v>-87.0357</v>
      </c>
      <c r="O3017" t="n">
        <v>35.201</v>
      </c>
      <c r="P3017" t="n">
        <v>1040</v>
      </c>
      <c r="Q3017" t="n">
        <v>996</v>
      </c>
      <c r="R3017" t="n">
        <v>59.9</v>
      </c>
      <c r="S3017" t="n">
        <v>74.7</v>
      </c>
      <c r="T3017" t="n">
        <v>6.3</v>
      </c>
      <c r="U3017" t="n">
        <v>4.5</v>
      </c>
      <c r="V3017" t="n">
        <v>1</v>
      </c>
      <c r="W3017" t="n">
        <v>6.5</v>
      </c>
      <c r="X3017" t="n">
        <v>64</v>
      </c>
      <c r="Y3017" t="n">
        <v>100</v>
      </c>
      <c r="Z3017" t="n">
        <v>13</v>
      </c>
      <c r="AA3017" t="n">
        <v>244</v>
      </c>
      <c r="AB3017" t="n">
        <v>35.7</v>
      </c>
      <c r="AC3017" t="n">
        <v>244</v>
      </c>
      <c r="AD3017" t="n">
        <v>33.6</v>
      </c>
      <c r="AE3017" t="n">
        <v>26.6</v>
      </c>
      <c r="AF3017" t="n">
        <v>207</v>
      </c>
      <c r="AG3017" t="n">
        <v>33</v>
      </c>
      <c r="AH3017" t="n">
        <v>99</v>
      </c>
      <c r="AI3017" t="n">
        <v>15642</v>
      </c>
      <c r="AJ3017" t="n">
        <v>10377</v>
      </c>
      <c r="AK3017" t="n">
        <v>13291</v>
      </c>
      <c r="AL3017" t="n">
        <v>15701</v>
      </c>
      <c r="AM3017" t="n">
        <v>18790</v>
      </c>
      <c r="AN3017" t="n">
        <v>18352</v>
      </c>
      <c r="AO3017" t="n">
        <v>9</v>
      </c>
      <c r="AP3017" t="n">
        <v>117</v>
      </c>
      <c r="AQ3017" t="n">
        <v>21</v>
      </c>
      <c r="AR3017"/>
    </row>
    <row r="3018">
      <c r="A3018" t="n">
        <v>220710</v>
      </c>
      <c r="B3018" t="s">
        <v>4715</v>
      </c>
      <c r="C3018" t="s">
        <v>2847</v>
      </c>
      <c r="D3018" t="s">
        <v>4659</v>
      </c>
      <c r="E3018" t="s">
        <v>147</v>
      </c>
      <c r="F3018" t="s">
        <v>162</v>
      </c>
      <c r="G3018" t="s">
        <v>163</v>
      </c>
      <c r="H3018" t="s">
        <v>150</v>
      </c>
      <c r="I3018" t="s">
        <v>186</v>
      </c>
      <c r="J3018" t="s">
        <v>168</v>
      </c>
      <c r="K3018" t="s">
        <v>179</v>
      </c>
      <c r="L3018" t="s">
        <v>155</v>
      </c>
      <c r="M3018" t="s">
        <v>155</v>
      </c>
      <c r="N3018" t="n">
        <v>-83.9642</v>
      </c>
      <c r="O3018" t="n">
        <v>35.7515</v>
      </c>
      <c r="P3018" t="n">
        <v>1167</v>
      </c>
      <c r="Q3018" t="n">
        <v>1159</v>
      </c>
      <c r="R3018" t="n">
        <v>54.1</v>
      </c>
      <c r="S3018" t="n">
        <v>67.2</v>
      </c>
      <c r="T3018" t="n">
        <v>8.7</v>
      </c>
      <c r="U3018" t="n">
        <v>5</v>
      </c>
      <c r="V3018" t="n">
        <v>1.1</v>
      </c>
      <c r="W3018" t="n">
        <v>5.6</v>
      </c>
      <c r="X3018" t="n">
        <v>69</v>
      </c>
      <c r="Y3018" t="n">
        <v>0</v>
      </c>
      <c r="Z3018" t="n">
        <v>12</v>
      </c>
      <c r="AA3018" t="n">
        <v>301</v>
      </c>
      <c r="AB3018" t="n">
        <v>47.2</v>
      </c>
      <c r="AC3018" t="n">
        <v>301</v>
      </c>
      <c r="AD3018" t="n">
        <v>47.2</v>
      </c>
      <c r="AE3018" t="n">
        <v>38.5</v>
      </c>
      <c r="AF3018" t="n">
        <v>279</v>
      </c>
      <c r="AG3018" t="n">
        <v>35</v>
      </c>
      <c r="AH3018" t="n">
        <v>99</v>
      </c>
      <c r="AI3018" t="n">
        <v>20990</v>
      </c>
      <c r="AJ3018" t="n">
        <v>15787</v>
      </c>
      <c r="AK3018" t="n">
        <v>17122</v>
      </c>
      <c r="AL3018" t="n">
        <v>19434</v>
      </c>
      <c r="AM3018" t="n">
        <v>23500</v>
      </c>
      <c r="AN3018" t="n">
        <v>26602</v>
      </c>
      <c r="AO3018"/>
      <c r="AP3018" t="n">
        <v>175</v>
      </c>
      <c r="AQ3018" t="n">
        <v>3</v>
      </c>
      <c r="AR3018"/>
    </row>
    <row r="3019">
      <c r="A3019" t="n">
        <v>220756</v>
      </c>
      <c r="B3019" t="s">
        <v>4716</v>
      </c>
      <c r="C3019" t="s">
        <v>4666</v>
      </c>
      <c r="D3019" t="s">
        <v>4659</v>
      </c>
      <c r="E3019" t="s">
        <v>147</v>
      </c>
      <c r="F3019" t="s">
        <v>173</v>
      </c>
      <c r="G3019" t="s">
        <v>149</v>
      </c>
      <c r="H3019" t="s">
        <v>174</v>
      </c>
      <c r="I3019" t="s">
        <v>205</v>
      </c>
      <c r="J3019" t="s">
        <v>164</v>
      </c>
      <c r="K3019"/>
      <c r="L3019" t="s">
        <v>155</v>
      </c>
      <c r="M3019" t="s">
        <v>155</v>
      </c>
      <c r="N3019" t="n">
        <v>-88.4926</v>
      </c>
      <c r="O3019" t="n">
        <v>36.137</v>
      </c>
      <c r="P3019" t="n">
        <v>197</v>
      </c>
      <c r="Q3019" t="n">
        <v>197</v>
      </c>
      <c r="R3019" t="n">
        <v>12.7</v>
      </c>
      <c r="S3019" t="n">
        <v>86.8</v>
      </c>
      <c r="T3019" t="n">
        <v>5.1</v>
      </c>
      <c r="U3019" t="n">
        <v>3.6</v>
      </c>
      <c r="V3019" t="n">
        <v>0</v>
      </c>
      <c r="W3019" t="n">
        <v>0</v>
      </c>
      <c r="X3019" t="n">
        <v>79</v>
      </c>
      <c r="Y3019"/>
      <c r="Z3019" t="n">
        <v>14</v>
      </c>
      <c r="AA3019" t="n">
        <v>48</v>
      </c>
      <c r="AB3019" t="n">
        <v>62.5</v>
      </c>
      <c r="AC3019"/>
      <c r="AD3019"/>
      <c r="AE3019"/>
      <c r="AF3019" t="n">
        <v>76</v>
      </c>
      <c r="AG3019" t="n">
        <v>50</v>
      </c>
      <c r="AH3019" t="n">
        <v>98</v>
      </c>
      <c r="AI3019" t="n">
        <v>3921</v>
      </c>
      <c r="AJ3019" t="n">
        <v>2247</v>
      </c>
      <c r="AK3019" t="n">
        <v>1585</v>
      </c>
      <c r="AL3019" t="n">
        <v>3107</v>
      </c>
      <c r="AM3019"/>
      <c r="AN3019"/>
      <c r="AO3019"/>
      <c r="AP3019"/>
      <c r="AQ3019"/>
      <c r="AR3019"/>
    </row>
    <row r="3020">
      <c r="A3020" t="n">
        <v>220765</v>
      </c>
      <c r="B3020" t="s">
        <v>4717</v>
      </c>
      <c r="C3020" t="s">
        <v>4718</v>
      </c>
      <c r="D3020" t="s">
        <v>4659</v>
      </c>
      <c r="E3020" t="s">
        <v>147</v>
      </c>
      <c r="F3020" t="s">
        <v>199</v>
      </c>
      <c r="G3020" t="s">
        <v>189</v>
      </c>
      <c r="H3020" t="s">
        <v>200</v>
      </c>
      <c r="I3020" t="s">
        <v>175</v>
      </c>
      <c r="J3020" t="s">
        <v>164</v>
      </c>
      <c r="K3020"/>
      <c r="L3020" t="s">
        <v>155</v>
      </c>
      <c r="M3020" t="s">
        <v>155</v>
      </c>
      <c r="N3020" t="n">
        <v>-85.4856</v>
      </c>
      <c r="O3020" t="n">
        <v>36.1765</v>
      </c>
      <c r="P3020" t="n">
        <v>468</v>
      </c>
      <c r="Q3020" t="n">
        <v>468</v>
      </c>
      <c r="R3020" t="n">
        <v>78.6</v>
      </c>
      <c r="S3020" t="n">
        <v>43.2</v>
      </c>
      <c r="T3020" t="n">
        <v>38</v>
      </c>
      <c r="U3020" t="n">
        <v>9.4</v>
      </c>
      <c r="V3020" t="n">
        <v>0.9</v>
      </c>
      <c r="W3020" t="n">
        <v>0</v>
      </c>
      <c r="X3020" t="n">
        <v>57</v>
      </c>
      <c r="Y3020" t="n">
        <v>43</v>
      </c>
      <c r="Z3020" t="n">
        <v>20</v>
      </c>
      <c r="AA3020"/>
      <c r="AB3020"/>
      <c r="AC3020"/>
      <c r="AD3020"/>
      <c r="AE3020"/>
      <c r="AF3020" t="n">
        <v>196</v>
      </c>
      <c r="AG3020" t="n">
        <v>83</v>
      </c>
      <c r="AH3020" t="n">
        <v>83</v>
      </c>
      <c r="AI3020" t="n">
        <v>13546</v>
      </c>
      <c r="AJ3020" t="n">
        <v>13136</v>
      </c>
      <c r="AK3020" t="n">
        <v>14085</v>
      </c>
      <c r="AL3020" t="n">
        <v>15688</v>
      </c>
      <c r="AM3020"/>
      <c r="AN3020" t="n">
        <v>16808</v>
      </c>
      <c r="AO3020"/>
      <c r="AP3020"/>
      <c r="AQ3020"/>
      <c r="AR3020"/>
    </row>
    <row r="3021">
      <c r="A3021" t="n">
        <v>220792</v>
      </c>
      <c r="B3021" t="s">
        <v>4719</v>
      </c>
      <c r="C3021" t="s">
        <v>4658</v>
      </c>
      <c r="D3021" t="s">
        <v>4659</v>
      </c>
      <c r="E3021" t="s">
        <v>147</v>
      </c>
      <c r="F3021" t="s">
        <v>162</v>
      </c>
      <c r="G3021" t="s">
        <v>163</v>
      </c>
      <c r="H3021" t="s">
        <v>150</v>
      </c>
      <c r="I3021" t="s">
        <v>151</v>
      </c>
      <c r="J3021" t="s">
        <v>168</v>
      </c>
      <c r="K3021" t="s">
        <v>209</v>
      </c>
      <c r="L3021" t="s">
        <v>154</v>
      </c>
      <c r="M3021" t="s">
        <v>155</v>
      </c>
      <c r="N3021" t="n">
        <v>-86.8074</v>
      </c>
      <c r="O3021" t="n">
        <v>36.1655</v>
      </c>
      <c r="P3021" t="n">
        <v>997</v>
      </c>
      <c r="Q3021"/>
      <c r="R3021"/>
      <c r="S3021"/>
      <c r="T3021"/>
      <c r="U3021"/>
      <c r="V3021"/>
      <c r="W3021"/>
      <c r="X3021"/>
      <c r="Y3021"/>
      <c r="Z3021"/>
      <c r="AA3021"/>
      <c r="AB3021"/>
      <c r="AC3021"/>
      <c r="AD3021"/>
      <c r="AE3021"/>
      <c r="AF3021"/>
      <c r="AG3021"/>
      <c r="AH3021"/>
      <c r="AI3021"/>
      <c r="AJ3021"/>
      <c r="AK3021"/>
      <c r="AL3021"/>
      <c r="AM3021"/>
      <c r="AN3021"/>
      <c r="AO3021"/>
      <c r="AP3021"/>
      <c r="AQ3021" t="n">
        <v>111</v>
      </c>
      <c r="AR3021" t="n">
        <v>189</v>
      </c>
    </row>
    <row r="3022">
      <c r="A3022" t="n">
        <v>220853</v>
      </c>
      <c r="B3022" t="s">
        <v>4720</v>
      </c>
      <c r="C3022" t="s">
        <v>4664</v>
      </c>
      <c r="D3022" t="s">
        <v>4659</v>
      </c>
      <c r="E3022" t="s">
        <v>147</v>
      </c>
      <c r="F3022" t="s">
        <v>173</v>
      </c>
      <c r="G3022" t="s">
        <v>149</v>
      </c>
      <c r="H3022" t="s">
        <v>174</v>
      </c>
      <c r="I3022" t="s">
        <v>151</v>
      </c>
      <c r="J3022" t="s">
        <v>168</v>
      </c>
      <c r="K3022"/>
      <c r="L3022" t="s">
        <v>155</v>
      </c>
      <c r="M3022" t="s">
        <v>155</v>
      </c>
      <c r="N3022" t="n">
        <v>-90.0392</v>
      </c>
      <c r="O3022" t="n">
        <v>35.1503</v>
      </c>
      <c r="P3022" t="n">
        <v>2055</v>
      </c>
      <c r="Q3022" t="n">
        <v>2055</v>
      </c>
      <c r="R3022" t="n">
        <v>33.2</v>
      </c>
      <c r="S3022" t="n">
        <v>26.2</v>
      </c>
      <c r="T3022" t="n">
        <v>49</v>
      </c>
      <c r="U3022" t="n">
        <v>5.9</v>
      </c>
      <c r="V3022" t="n">
        <v>3.9</v>
      </c>
      <c r="W3022" t="n">
        <v>0.8</v>
      </c>
      <c r="X3022" t="n">
        <v>67</v>
      </c>
      <c r="Y3022" t="n">
        <v>60</v>
      </c>
      <c r="Z3022" t="n">
        <v>20</v>
      </c>
      <c r="AA3022" t="n">
        <v>312</v>
      </c>
      <c r="AB3022" t="n">
        <v>40.1</v>
      </c>
      <c r="AC3022"/>
      <c r="AD3022"/>
      <c r="AE3022"/>
      <c r="AF3022" t="n">
        <v>370</v>
      </c>
      <c r="AG3022" t="n">
        <v>44</v>
      </c>
      <c r="AH3022" t="n">
        <v>87</v>
      </c>
      <c r="AI3022" t="n">
        <v>9744</v>
      </c>
      <c r="AJ3022" t="n">
        <v>8179</v>
      </c>
      <c r="AK3022" t="n">
        <v>5622</v>
      </c>
      <c r="AL3022" t="n">
        <v>9017</v>
      </c>
      <c r="AM3022"/>
      <c r="AN3022"/>
      <c r="AO3022"/>
      <c r="AP3022"/>
      <c r="AQ3022"/>
      <c r="AR3022"/>
    </row>
    <row r="3023">
      <c r="A3023" t="n">
        <v>220862</v>
      </c>
      <c r="B3023" t="s">
        <v>4721</v>
      </c>
      <c r="C3023" t="s">
        <v>4664</v>
      </c>
      <c r="D3023" t="s">
        <v>4659</v>
      </c>
      <c r="E3023" t="s">
        <v>147</v>
      </c>
      <c r="F3023" t="s">
        <v>148</v>
      </c>
      <c r="G3023" t="s">
        <v>149</v>
      </c>
      <c r="H3023" t="s">
        <v>150</v>
      </c>
      <c r="I3023" t="s">
        <v>151</v>
      </c>
      <c r="J3023" t="s">
        <v>158</v>
      </c>
      <c r="K3023" t="s">
        <v>159</v>
      </c>
      <c r="L3023" t="s">
        <v>155</v>
      </c>
      <c r="M3023" t="s">
        <v>155</v>
      </c>
      <c r="N3023" t="n">
        <v>-89.9381</v>
      </c>
      <c r="O3023" t="n">
        <v>35.1189</v>
      </c>
      <c r="P3023" t="n">
        <v>25421</v>
      </c>
      <c r="Q3023" t="n">
        <v>19184</v>
      </c>
      <c r="R3023" t="n">
        <v>60.8</v>
      </c>
      <c r="S3023" t="n">
        <v>41.3</v>
      </c>
      <c r="T3023" t="n">
        <v>37.7</v>
      </c>
      <c r="U3023" t="n">
        <v>9</v>
      </c>
      <c r="V3023" t="n">
        <v>5</v>
      </c>
      <c r="W3023" t="n">
        <v>1.3</v>
      </c>
      <c r="X3023" t="n">
        <v>71</v>
      </c>
      <c r="Y3023" t="n">
        <v>55</v>
      </c>
      <c r="Z3023" t="n">
        <v>17</v>
      </c>
      <c r="AA3023" t="n">
        <v>2606</v>
      </c>
      <c r="AB3023" t="n">
        <v>49.4</v>
      </c>
      <c r="AC3023" t="n">
        <v>2606</v>
      </c>
      <c r="AD3023" t="n">
        <v>49.4</v>
      </c>
      <c r="AE3023" t="n">
        <v>30.9</v>
      </c>
      <c r="AF3023" t="n">
        <v>2322</v>
      </c>
      <c r="AG3023" t="n">
        <v>40</v>
      </c>
      <c r="AH3023" t="n">
        <v>83</v>
      </c>
      <c r="AI3023" t="n">
        <v>13656</v>
      </c>
      <c r="AJ3023" t="n">
        <v>10985</v>
      </c>
      <c r="AK3023" t="n">
        <v>12003</v>
      </c>
      <c r="AL3023" t="n">
        <v>15357</v>
      </c>
      <c r="AM3023" t="n">
        <v>18600</v>
      </c>
      <c r="AN3023" t="n">
        <v>19252</v>
      </c>
      <c r="AO3023"/>
      <c r="AP3023" t="n">
        <v>2923</v>
      </c>
      <c r="AQ3023" t="n">
        <v>1380</v>
      </c>
      <c r="AR3023" t="n">
        <v>256</v>
      </c>
    </row>
    <row r="3024">
      <c r="A3024" t="n">
        <v>220871</v>
      </c>
      <c r="B3024" t="s">
        <v>4722</v>
      </c>
      <c r="C3024" t="s">
        <v>4664</v>
      </c>
      <c r="D3024" t="s">
        <v>4659</v>
      </c>
      <c r="E3024" t="s">
        <v>147</v>
      </c>
      <c r="F3024" t="s">
        <v>162</v>
      </c>
      <c r="G3024" t="s">
        <v>163</v>
      </c>
      <c r="H3024" t="s">
        <v>150</v>
      </c>
      <c r="I3024" t="s">
        <v>151</v>
      </c>
      <c r="J3024" t="s">
        <v>164</v>
      </c>
      <c r="K3024" t="s">
        <v>209</v>
      </c>
      <c r="L3024" t="s">
        <v>155</v>
      </c>
      <c r="M3024" t="s">
        <v>155</v>
      </c>
      <c r="N3024" t="n">
        <v>-89.9827</v>
      </c>
      <c r="O3024" t="n">
        <v>35.1331</v>
      </c>
      <c r="P3024" t="n">
        <v>314</v>
      </c>
      <c r="Q3024"/>
      <c r="R3024"/>
      <c r="S3024"/>
      <c r="T3024"/>
      <c r="U3024"/>
      <c r="V3024"/>
      <c r="W3024"/>
      <c r="X3024"/>
      <c r="Y3024"/>
      <c r="Z3024"/>
      <c r="AA3024"/>
      <c r="AB3024"/>
      <c r="AC3024"/>
      <c r="AD3024"/>
      <c r="AE3024"/>
      <c r="AF3024"/>
      <c r="AG3024"/>
      <c r="AH3024"/>
      <c r="AI3024"/>
      <c r="AJ3024"/>
      <c r="AK3024"/>
      <c r="AL3024"/>
      <c r="AM3024"/>
      <c r="AN3024"/>
      <c r="AO3024"/>
      <c r="AP3024"/>
      <c r="AQ3024" t="n">
        <v>17</v>
      </c>
      <c r="AR3024" t="n">
        <v>12</v>
      </c>
    </row>
    <row r="3025">
      <c r="A3025" t="n">
        <v>220978</v>
      </c>
      <c r="B3025" t="s">
        <v>4723</v>
      </c>
      <c r="C3025" t="s">
        <v>3605</v>
      </c>
      <c r="D3025" t="s">
        <v>4659</v>
      </c>
      <c r="E3025" t="s">
        <v>147</v>
      </c>
      <c r="F3025" t="s">
        <v>148</v>
      </c>
      <c r="G3025" t="s">
        <v>149</v>
      </c>
      <c r="H3025" t="s">
        <v>150</v>
      </c>
      <c r="I3025" t="s">
        <v>151</v>
      </c>
      <c r="J3025" t="s">
        <v>158</v>
      </c>
      <c r="K3025" t="s">
        <v>159</v>
      </c>
      <c r="L3025" t="s">
        <v>155</v>
      </c>
      <c r="M3025" t="s">
        <v>155</v>
      </c>
      <c r="N3025" t="n">
        <v>-86.3606</v>
      </c>
      <c r="O3025" t="n">
        <v>35.848</v>
      </c>
      <c r="P3025" t="n">
        <v>23369</v>
      </c>
      <c r="Q3025" t="n">
        <v>19866</v>
      </c>
      <c r="R3025" t="n">
        <v>53.4</v>
      </c>
      <c r="S3025" t="n">
        <v>64.3</v>
      </c>
      <c r="T3025" t="n">
        <v>14.3</v>
      </c>
      <c r="U3025" t="n">
        <v>8.4</v>
      </c>
      <c r="V3025" t="n">
        <v>4.4</v>
      </c>
      <c r="W3025" t="n">
        <v>3.1</v>
      </c>
      <c r="X3025" t="n">
        <v>78</v>
      </c>
      <c r="Y3025" t="n">
        <v>66</v>
      </c>
      <c r="Z3025" t="n">
        <v>17</v>
      </c>
      <c r="AA3025" t="n">
        <v>2976</v>
      </c>
      <c r="AB3025" t="n">
        <v>54</v>
      </c>
      <c r="AC3025" t="n">
        <v>2976</v>
      </c>
      <c r="AD3025" t="n">
        <v>54</v>
      </c>
      <c r="AE3025" t="n">
        <v>37.9</v>
      </c>
      <c r="AF3025" t="n">
        <v>2761</v>
      </c>
      <c r="AG3025" t="n">
        <v>31</v>
      </c>
      <c r="AH3025" t="n">
        <v>77</v>
      </c>
      <c r="AI3025" t="n">
        <v>12700</v>
      </c>
      <c r="AJ3025" t="n">
        <v>8371</v>
      </c>
      <c r="AK3025" t="n">
        <v>9462</v>
      </c>
      <c r="AL3025" t="n">
        <v>12840</v>
      </c>
      <c r="AM3025" t="n">
        <v>17052</v>
      </c>
      <c r="AN3025" t="n">
        <v>17620</v>
      </c>
      <c r="AO3025"/>
      <c r="AP3025" t="n">
        <v>3825</v>
      </c>
      <c r="AQ3025" t="n">
        <v>926</v>
      </c>
      <c r="AR3025" t="n">
        <v>49</v>
      </c>
    </row>
    <row r="3026">
      <c r="A3026" t="n">
        <v>220996</v>
      </c>
      <c r="B3026" t="s">
        <v>4724</v>
      </c>
      <c r="C3026" t="s">
        <v>1191</v>
      </c>
      <c r="D3026" t="s">
        <v>4659</v>
      </c>
      <c r="E3026" t="s">
        <v>147</v>
      </c>
      <c r="F3026" t="s">
        <v>162</v>
      </c>
      <c r="G3026" t="s">
        <v>163</v>
      </c>
      <c r="H3026" t="s">
        <v>150</v>
      </c>
      <c r="I3026" t="s">
        <v>151</v>
      </c>
      <c r="J3026" t="s">
        <v>164</v>
      </c>
      <c r="K3026" t="s">
        <v>209</v>
      </c>
      <c r="L3026" t="s">
        <v>155</v>
      </c>
      <c r="M3026" t="s">
        <v>155</v>
      </c>
      <c r="N3026" t="n">
        <v>-86.6839</v>
      </c>
      <c r="O3026" t="n">
        <v>36.2534</v>
      </c>
      <c r="P3026" t="n">
        <v>513</v>
      </c>
      <c r="Q3026"/>
      <c r="R3026"/>
      <c r="S3026"/>
      <c r="T3026"/>
      <c r="U3026"/>
      <c r="V3026"/>
      <c r="W3026"/>
      <c r="X3026"/>
      <c r="Y3026"/>
      <c r="Z3026"/>
      <c r="AA3026"/>
      <c r="AB3026"/>
      <c r="AC3026"/>
      <c r="AD3026"/>
      <c r="AE3026"/>
      <c r="AF3026"/>
      <c r="AG3026"/>
      <c r="AH3026"/>
      <c r="AI3026"/>
      <c r="AJ3026"/>
      <c r="AK3026"/>
      <c r="AL3026"/>
      <c r="AM3026"/>
      <c r="AN3026"/>
      <c r="AO3026"/>
      <c r="AP3026"/>
      <c r="AQ3026"/>
      <c r="AR3026" t="n">
        <v>75</v>
      </c>
    </row>
    <row r="3027">
      <c r="A3027" t="n">
        <v>221050</v>
      </c>
      <c r="B3027" t="s">
        <v>4725</v>
      </c>
      <c r="C3027" t="s">
        <v>3127</v>
      </c>
      <c r="D3027" t="s">
        <v>4659</v>
      </c>
      <c r="E3027" t="s">
        <v>147</v>
      </c>
      <c r="F3027" t="s">
        <v>173</v>
      </c>
      <c r="G3027" t="s">
        <v>149</v>
      </c>
      <c r="H3027" t="s">
        <v>174</v>
      </c>
      <c r="I3027" t="s">
        <v>151</v>
      </c>
      <c r="J3027" t="s">
        <v>164</v>
      </c>
      <c r="K3027"/>
      <c r="L3027" t="s">
        <v>155</v>
      </c>
      <c r="M3027" t="s">
        <v>155</v>
      </c>
      <c r="N3027" t="n">
        <v>-83.2995</v>
      </c>
      <c r="O3027" t="n">
        <v>36.2046</v>
      </c>
      <c r="P3027" t="n">
        <v>1388</v>
      </c>
      <c r="Q3027" t="n">
        <v>1388</v>
      </c>
      <c r="R3027" t="n">
        <v>25.4</v>
      </c>
      <c r="S3027" t="n">
        <v>86.2</v>
      </c>
      <c r="T3027" t="n">
        <v>2.2</v>
      </c>
      <c r="U3027" t="n">
        <v>8.1</v>
      </c>
      <c r="V3027" t="n">
        <v>0.3</v>
      </c>
      <c r="W3027" t="n">
        <v>0.3</v>
      </c>
      <c r="X3027" t="n">
        <v>89</v>
      </c>
      <c r="Y3027" t="n">
        <v>67</v>
      </c>
      <c r="Z3027" t="n">
        <v>20</v>
      </c>
      <c r="AA3027" t="n">
        <v>237</v>
      </c>
      <c r="AB3027" t="n">
        <v>76.4</v>
      </c>
      <c r="AC3027"/>
      <c r="AD3027"/>
      <c r="AE3027"/>
      <c r="AF3027" t="n">
        <v>289</v>
      </c>
      <c r="AG3027" t="n">
        <v>40</v>
      </c>
      <c r="AH3027" t="n">
        <v>93</v>
      </c>
      <c r="AI3027" t="n">
        <v>10264</v>
      </c>
      <c r="AJ3027" t="n">
        <v>10280</v>
      </c>
      <c r="AK3027" t="n">
        <v>8539</v>
      </c>
      <c r="AL3027" t="n">
        <v>9183</v>
      </c>
      <c r="AM3027"/>
      <c r="AN3027"/>
      <c r="AO3027"/>
      <c r="AP3027"/>
      <c r="AQ3027"/>
      <c r="AR3027"/>
    </row>
    <row r="3028">
      <c r="A3028" t="n">
        <v>221096</v>
      </c>
      <c r="B3028" t="s">
        <v>4726</v>
      </c>
      <c r="C3028" t="s">
        <v>4727</v>
      </c>
      <c r="D3028" t="s">
        <v>4659</v>
      </c>
      <c r="E3028" t="s">
        <v>147</v>
      </c>
      <c r="F3028" t="s">
        <v>173</v>
      </c>
      <c r="G3028" t="s">
        <v>149</v>
      </c>
      <c r="H3028" t="s">
        <v>174</v>
      </c>
      <c r="I3028" t="s">
        <v>205</v>
      </c>
      <c r="J3028" t="s">
        <v>152</v>
      </c>
      <c r="K3028" t="s">
        <v>176</v>
      </c>
      <c r="L3028" t="s">
        <v>155</v>
      </c>
      <c r="M3028" t="s">
        <v>155</v>
      </c>
      <c r="N3028" t="n">
        <v>-86.2992</v>
      </c>
      <c r="O3028" t="n">
        <v>35.3659</v>
      </c>
      <c r="P3028" t="n">
        <v>7104</v>
      </c>
      <c r="Q3028" t="n">
        <v>7104</v>
      </c>
      <c r="R3028" t="n">
        <v>63.1</v>
      </c>
      <c r="S3028" t="n">
        <v>70.1</v>
      </c>
      <c r="T3028" t="n">
        <v>10.1</v>
      </c>
      <c r="U3028" t="n">
        <v>10.9</v>
      </c>
      <c r="V3028" t="n">
        <v>2.6</v>
      </c>
      <c r="W3028" t="n">
        <v>0.3</v>
      </c>
      <c r="X3028" t="n">
        <v>58</v>
      </c>
      <c r="Y3028" t="n">
        <v>47</v>
      </c>
      <c r="Z3028" t="n">
        <v>21</v>
      </c>
      <c r="AA3028" t="n">
        <v>1485</v>
      </c>
      <c r="AB3028" t="n">
        <v>28.7</v>
      </c>
      <c r="AC3028"/>
      <c r="AD3028"/>
      <c r="AE3028"/>
      <c r="AF3028" t="n">
        <v>1434</v>
      </c>
      <c r="AG3028" t="n">
        <v>29</v>
      </c>
      <c r="AH3028" t="n">
        <v>88</v>
      </c>
      <c r="AI3028" t="n">
        <v>12063</v>
      </c>
      <c r="AJ3028" t="n">
        <v>9783</v>
      </c>
      <c r="AK3028" t="n">
        <v>10004</v>
      </c>
      <c r="AL3028" t="n">
        <v>11688</v>
      </c>
      <c r="AM3028" t="n">
        <v>12861</v>
      </c>
      <c r="AN3028" t="n">
        <v>15182</v>
      </c>
      <c r="AO3028" t="n">
        <v>922</v>
      </c>
      <c r="AP3028"/>
      <c r="AQ3028"/>
      <c r="AR3028"/>
    </row>
    <row r="3029">
      <c r="A3029" t="n">
        <v>221102</v>
      </c>
      <c r="B3029" t="s">
        <v>4728</v>
      </c>
      <c r="C3029" t="s">
        <v>3605</v>
      </c>
      <c r="D3029" t="s">
        <v>4659</v>
      </c>
      <c r="E3029" t="s">
        <v>147</v>
      </c>
      <c r="F3029" t="s">
        <v>173</v>
      </c>
      <c r="G3029" t="s">
        <v>149</v>
      </c>
      <c r="H3029" t="s">
        <v>174</v>
      </c>
      <c r="I3029" t="s">
        <v>151</v>
      </c>
      <c r="J3029" t="s">
        <v>164</v>
      </c>
      <c r="K3029"/>
      <c r="L3029" t="s">
        <v>155</v>
      </c>
      <c r="M3029" t="s">
        <v>155</v>
      </c>
      <c r="N3029" t="n">
        <v>-86.4103</v>
      </c>
      <c r="O3029" t="n">
        <v>35.8457</v>
      </c>
      <c r="P3029" t="n">
        <v>940</v>
      </c>
      <c r="Q3029" t="n">
        <v>940</v>
      </c>
      <c r="R3029" t="n">
        <v>31</v>
      </c>
      <c r="S3029" t="n">
        <v>62.8</v>
      </c>
      <c r="T3029" t="n">
        <v>10.9</v>
      </c>
      <c r="U3029" t="n">
        <v>10.2</v>
      </c>
      <c r="V3029" t="n">
        <v>3.8</v>
      </c>
      <c r="W3029" t="n">
        <v>1.4</v>
      </c>
      <c r="X3029" t="n">
        <v>82</v>
      </c>
      <c r="Y3029" t="n">
        <v>78</v>
      </c>
      <c r="Z3029" t="n">
        <v>20</v>
      </c>
      <c r="AA3029" t="n">
        <v>186</v>
      </c>
      <c r="AB3029" t="n">
        <v>74.2</v>
      </c>
      <c r="AC3029"/>
      <c r="AD3029"/>
      <c r="AE3029"/>
      <c r="AF3029" t="n">
        <v>274</v>
      </c>
      <c r="AG3029" t="n">
        <v>46</v>
      </c>
      <c r="AH3029" t="n">
        <v>88</v>
      </c>
      <c r="AI3029" t="n">
        <v>8549</v>
      </c>
      <c r="AJ3029" t="n">
        <v>5972</v>
      </c>
      <c r="AK3029" t="n">
        <v>7629</v>
      </c>
      <c r="AL3029" t="n">
        <v>8509</v>
      </c>
      <c r="AM3029" t="n">
        <v>8341</v>
      </c>
      <c r="AN3029"/>
      <c r="AO3029"/>
      <c r="AP3029"/>
      <c r="AQ3029"/>
      <c r="AR3029"/>
    </row>
    <row r="3030">
      <c r="A3030" t="n">
        <v>221148</v>
      </c>
      <c r="B3030" t="s">
        <v>4729</v>
      </c>
      <c r="C3030" t="s">
        <v>4658</v>
      </c>
      <c r="D3030" t="s">
        <v>4659</v>
      </c>
      <c r="E3030" t="s">
        <v>147</v>
      </c>
      <c r="F3030" t="s">
        <v>279</v>
      </c>
      <c r="G3030" t="s">
        <v>189</v>
      </c>
      <c r="H3030" t="s">
        <v>174</v>
      </c>
      <c r="I3030" t="s">
        <v>151</v>
      </c>
      <c r="J3030" t="s">
        <v>168</v>
      </c>
      <c r="K3030" t="s">
        <v>176</v>
      </c>
      <c r="L3030" t="s">
        <v>155</v>
      </c>
      <c r="M3030" t="s">
        <v>155</v>
      </c>
      <c r="N3030" t="n">
        <v>-86.744</v>
      </c>
      <c r="O3030" t="n">
        <v>36.1944</v>
      </c>
      <c r="P3030" t="n">
        <v>1833</v>
      </c>
      <c r="Q3030" t="n">
        <v>1833</v>
      </c>
      <c r="R3030" t="n">
        <v>8.3</v>
      </c>
      <c r="S3030" t="n">
        <v>54</v>
      </c>
      <c r="T3030" t="n">
        <v>28.4</v>
      </c>
      <c r="U3030" t="n">
        <v>12</v>
      </c>
      <c r="V3030" t="n">
        <v>0.5</v>
      </c>
      <c r="W3030" t="n">
        <v>0</v>
      </c>
      <c r="X3030" t="n">
        <v>80</v>
      </c>
      <c r="Y3030"/>
      <c r="Z3030" t="n">
        <v>22</v>
      </c>
      <c r="AA3030" t="n">
        <v>1061</v>
      </c>
      <c r="AB3030" t="n">
        <v>63.9</v>
      </c>
      <c r="AC3030"/>
      <c r="AD3030"/>
      <c r="AE3030"/>
      <c r="AF3030" t="n">
        <v>928</v>
      </c>
      <c r="AG3030" t="n">
        <v>54</v>
      </c>
      <c r="AH3030" t="n">
        <v>82</v>
      </c>
      <c r="AI3030" t="n">
        <v>28127</v>
      </c>
      <c r="AJ3030" t="n">
        <v>26430</v>
      </c>
      <c r="AK3030" t="n">
        <v>26335</v>
      </c>
      <c r="AL3030" t="n">
        <v>29295</v>
      </c>
      <c r="AM3030" t="n">
        <v>30700</v>
      </c>
      <c r="AN3030" t="n">
        <v>31233</v>
      </c>
      <c r="AO3030" t="n">
        <v>36</v>
      </c>
      <c r="AP3030"/>
      <c r="AQ3030"/>
      <c r="AR3030"/>
    </row>
    <row r="3031">
      <c r="A3031" t="n">
        <v>221184</v>
      </c>
      <c r="B3031" t="s">
        <v>4730</v>
      </c>
      <c r="C3031" t="s">
        <v>4658</v>
      </c>
      <c r="D3031" t="s">
        <v>4659</v>
      </c>
      <c r="E3031" t="s">
        <v>147</v>
      </c>
      <c r="F3031" t="s">
        <v>173</v>
      </c>
      <c r="G3031" t="s">
        <v>149</v>
      </c>
      <c r="H3031" t="s">
        <v>174</v>
      </c>
      <c r="I3031" t="s">
        <v>151</v>
      </c>
      <c r="J3031" t="s">
        <v>152</v>
      </c>
      <c r="K3031" t="s">
        <v>176</v>
      </c>
      <c r="L3031" t="s">
        <v>155</v>
      </c>
      <c r="M3031" t="s">
        <v>155</v>
      </c>
      <c r="N3031" t="n">
        <v>-86.8573</v>
      </c>
      <c r="O3031" t="n">
        <v>36.1349</v>
      </c>
      <c r="P3031" t="n">
        <v>8905</v>
      </c>
      <c r="Q3031" t="n">
        <v>8905</v>
      </c>
      <c r="R3031" t="n">
        <v>63.2</v>
      </c>
      <c r="S3031" t="n">
        <v>47.9</v>
      </c>
      <c r="T3031" t="n">
        <v>27.6</v>
      </c>
      <c r="U3031" t="n">
        <v>12</v>
      </c>
      <c r="V3031" t="n">
        <v>4.2</v>
      </c>
      <c r="W3031" t="n">
        <v>0.7</v>
      </c>
      <c r="X3031" t="n">
        <v>43</v>
      </c>
      <c r="Y3031" t="n">
        <v>42</v>
      </c>
      <c r="Z3031" t="n">
        <v>20</v>
      </c>
      <c r="AA3031" t="n">
        <v>1123</v>
      </c>
      <c r="AB3031" t="n">
        <v>17</v>
      </c>
      <c r="AC3031"/>
      <c r="AD3031"/>
      <c r="AE3031"/>
      <c r="AF3031" t="n">
        <v>1158</v>
      </c>
      <c r="AG3031" t="n">
        <v>33</v>
      </c>
      <c r="AH3031" t="n">
        <v>80</v>
      </c>
      <c r="AI3031" t="n">
        <v>6519</v>
      </c>
      <c r="AJ3031" t="n">
        <v>5582</v>
      </c>
      <c r="AK3031" t="n">
        <v>5983</v>
      </c>
      <c r="AL3031" t="n">
        <v>7507</v>
      </c>
      <c r="AM3031" t="n">
        <v>9999</v>
      </c>
      <c r="AN3031" t="n">
        <v>11893</v>
      </c>
      <c r="AO3031" t="n">
        <v>825</v>
      </c>
      <c r="AP3031"/>
      <c r="AQ3031"/>
      <c r="AR3031"/>
    </row>
    <row r="3032">
      <c r="A3032" t="n">
        <v>221236</v>
      </c>
      <c r="B3032" t="s">
        <v>4731</v>
      </c>
      <c r="C3032" t="s">
        <v>4732</v>
      </c>
      <c r="D3032" t="s">
        <v>4659</v>
      </c>
      <c r="E3032" t="s">
        <v>147</v>
      </c>
      <c r="F3032" t="s">
        <v>173</v>
      </c>
      <c r="G3032" t="s">
        <v>149</v>
      </c>
      <c r="H3032" t="s">
        <v>174</v>
      </c>
      <c r="I3032" t="s">
        <v>205</v>
      </c>
      <c r="J3032" t="s">
        <v>168</v>
      </c>
      <c r="K3032"/>
      <c r="L3032" t="s">
        <v>155</v>
      </c>
      <c r="M3032" t="s">
        <v>155</v>
      </c>
      <c r="N3032" t="n">
        <v>-89.2576</v>
      </c>
      <c r="O3032" t="n">
        <v>36.1201</v>
      </c>
      <c r="P3032" t="n">
        <v>2068</v>
      </c>
      <c r="Q3032" t="n">
        <v>2068</v>
      </c>
      <c r="R3032" t="n">
        <v>34.1</v>
      </c>
      <c r="S3032" t="n">
        <v>59.6</v>
      </c>
      <c r="T3032" t="n">
        <v>22.2</v>
      </c>
      <c r="U3032" t="n">
        <v>7.7</v>
      </c>
      <c r="V3032" t="n">
        <v>0</v>
      </c>
      <c r="W3032" t="n">
        <v>0.1</v>
      </c>
      <c r="X3032" t="n">
        <v>68</v>
      </c>
      <c r="Y3032" t="n">
        <v>78</v>
      </c>
      <c r="Z3032" t="n">
        <v>21</v>
      </c>
      <c r="AA3032" t="n">
        <v>265</v>
      </c>
      <c r="AB3032" t="n">
        <v>64.5</v>
      </c>
      <c r="AC3032"/>
      <c r="AD3032"/>
      <c r="AE3032"/>
      <c r="AF3032" t="n">
        <v>235</v>
      </c>
      <c r="AG3032" t="n">
        <v>32</v>
      </c>
      <c r="AH3032" t="n">
        <v>97</v>
      </c>
      <c r="AI3032" t="n">
        <v>10903</v>
      </c>
      <c r="AJ3032" t="n">
        <v>9438</v>
      </c>
      <c r="AK3032" t="n">
        <v>11507</v>
      </c>
      <c r="AL3032" t="n">
        <v>15709</v>
      </c>
      <c r="AM3032" t="n">
        <v>15109</v>
      </c>
      <c r="AN3032"/>
      <c r="AO3032"/>
      <c r="AP3032"/>
      <c r="AQ3032"/>
      <c r="AR3032"/>
    </row>
    <row r="3033">
      <c r="A3033" t="n">
        <v>221281</v>
      </c>
      <c r="B3033" t="s">
        <v>4733</v>
      </c>
      <c r="C3033" t="s">
        <v>4734</v>
      </c>
      <c r="D3033" t="s">
        <v>4659</v>
      </c>
      <c r="E3033" t="s">
        <v>147</v>
      </c>
      <c r="F3033" t="s">
        <v>173</v>
      </c>
      <c r="G3033" t="s">
        <v>149</v>
      </c>
      <c r="H3033" t="s">
        <v>174</v>
      </c>
      <c r="I3033" t="s">
        <v>175</v>
      </c>
      <c r="J3033" t="s">
        <v>164</v>
      </c>
      <c r="K3033"/>
      <c r="L3033" t="s">
        <v>155</v>
      </c>
      <c r="M3033" t="s">
        <v>155</v>
      </c>
      <c r="N3033" t="n">
        <v>-88.2964</v>
      </c>
      <c r="O3033" t="n">
        <v>36.2964</v>
      </c>
      <c r="P3033" t="n">
        <v>390</v>
      </c>
      <c r="Q3033" t="n">
        <v>390</v>
      </c>
      <c r="R3033" t="n">
        <v>54.1</v>
      </c>
      <c r="S3033" t="n">
        <v>79.5</v>
      </c>
      <c r="T3033" t="n">
        <v>7.2</v>
      </c>
      <c r="U3033" t="n">
        <v>4.1</v>
      </c>
      <c r="V3033" t="n">
        <v>0.5</v>
      </c>
      <c r="W3033" t="n">
        <v>0.5</v>
      </c>
      <c r="X3033" t="n">
        <v>71</v>
      </c>
      <c r="Y3033"/>
      <c r="Z3033" t="n">
        <v>12</v>
      </c>
      <c r="AA3033" t="n">
        <v>70</v>
      </c>
      <c r="AB3033" t="n">
        <v>67.1</v>
      </c>
      <c r="AC3033"/>
      <c r="AD3033"/>
      <c r="AE3033"/>
      <c r="AF3033" t="n">
        <v>72</v>
      </c>
      <c r="AG3033" t="n">
        <v>53</v>
      </c>
      <c r="AH3033" t="n">
        <v>98</v>
      </c>
      <c r="AI3033" t="n">
        <v>7107</v>
      </c>
      <c r="AJ3033" t="n">
        <v>6087</v>
      </c>
      <c r="AK3033" t="n">
        <v>9059</v>
      </c>
      <c r="AL3033" t="n">
        <v>6442</v>
      </c>
      <c r="AM3033"/>
      <c r="AN3033"/>
      <c r="AO3033"/>
      <c r="AP3033"/>
      <c r="AQ3033"/>
      <c r="AR3033"/>
    </row>
    <row r="3034">
      <c r="A3034" t="n">
        <v>221333</v>
      </c>
      <c r="B3034" t="s">
        <v>4735</v>
      </c>
      <c r="C3034" t="s">
        <v>4714</v>
      </c>
      <c r="D3034" t="s">
        <v>4659</v>
      </c>
      <c r="E3034" t="s">
        <v>147</v>
      </c>
      <c r="F3034" t="s">
        <v>173</v>
      </c>
      <c r="G3034" t="s">
        <v>149</v>
      </c>
      <c r="H3034" t="s">
        <v>174</v>
      </c>
      <c r="I3034" t="s">
        <v>175</v>
      </c>
      <c r="J3034" t="s">
        <v>164</v>
      </c>
      <c r="K3034"/>
      <c r="L3034" t="s">
        <v>155</v>
      </c>
      <c r="M3034" t="s">
        <v>155</v>
      </c>
      <c r="N3034" t="n">
        <v>-87.0078</v>
      </c>
      <c r="O3034" t="n">
        <v>35.1913</v>
      </c>
      <c r="P3034" t="n">
        <v>826</v>
      </c>
      <c r="Q3034" t="n">
        <v>826</v>
      </c>
      <c r="R3034" t="n">
        <v>24.9</v>
      </c>
      <c r="S3034" t="n">
        <v>77.4</v>
      </c>
      <c r="T3034" t="n">
        <v>4.8</v>
      </c>
      <c r="U3034" t="n">
        <v>7</v>
      </c>
      <c r="V3034" t="n">
        <v>0.4</v>
      </c>
      <c r="W3034" t="n">
        <v>0</v>
      </c>
      <c r="X3034" t="n">
        <v>83</v>
      </c>
      <c r="Y3034" t="n">
        <v>76</v>
      </c>
      <c r="Z3034" t="n">
        <v>12</v>
      </c>
      <c r="AA3034" t="n">
        <v>82</v>
      </c>
      <c r="AB3034" t="n">
        <v>69.5</v>
      </c>
      <c r="AC3034"/>
      <c r="AD3034"/>
      <c r="AE3034"/>
      <c r="AF3034" t="n">
        <v>99</v>
      </c>
      <c r="AG3034" t="n">
        <v>25</v>
      </c>
      <c r="AH3034" t="n">
        <v>98</v>
      </c>
      <c r="AI3034" t="n">
        <v>9666</v>
      </c>
      <c r="AJ3034" t="n">
        <v>7606</v>
      </c>
      <c r="AK3034" t="n">
        <v>9634</v>
      </c>
      <c r="AL3034" t="n">
        <v>10564</v>
      </c>
      <c r="AM3034" t="n">
        <v>12085</v>
      </c>
      <c r="AN3034"/>
      <c r="AO3034"/>
      <c r="AP3034"/>
      <c r="AQ3034"/>
      <c r="AR3034"/>
    </row>
    <row r="3035">
      <c r="A3035" t="n">
        <v>221351</v>
      </c>
      <c r="B3035" t="s">
        <v>4736</v>
      </c>
      <c r="C3035" t="s">
        <v>4664</v>
      </c>
      <c r="D3035" t="s">
        <v>4659</v>
      </c>
      <c r="E3035" t="s">
        <v>147</v>
      </c>
      <c r="F3035" t="s">
        <v>162</v>
      </c>
      <c r="G3035" t="s">
        <v>163</v>
      </c>
      <c r="H3035" t="s">
        <v>150</v>
      </c>
      <c r="I3035" t="s">
        <v>151</v>
      </c>
      <c r="J3035" t="s">
        <v>168</v>
      </c>
      <c r="K3035" t="s">
        <v>179</v>
      </c>
      <c r="L3035" t="s">
        <v>155</v>
      </c>
      <c r="M3035" t="s">
        <v>155</v>
      </c>
      <c r="N3035" t="n">
        <v>-89.9908</v>
      </c>
      <c r="O3035" t="n">
        <v>35.1544</v>
      </c>
      <c r="P3035" t="n">
        <v>2131</v>
      </c>
      <c r="Q3035" t="n">
        <v>2111</v>
      </c>
      <c r="R3035" t="n">
        <v>59.1</v>
      </c>
      <c r="S3035" t="n">
        <v>61.3</v>
      </c>
      <c r="T3035" t="n">
        <v>9.2</v>
      </c>
      <c r="U3035" t="n">
        <v>6.4</v>
      </c>
      <c r="V3035" t="n">
        <v>7.3</v>
      </c>
      <c r="W3035" t="n">
        <v>6.4</v>
      </c>
      <c r="X3035" t="n">
        <v>91</v>
      </c>
      <c r="Y3035"/>
      <c r="Z3035" t="n">
        <v>11</v>
      </c>
      <c r="AA3035" t="n">
        <v>512</v>
      </c>
      <c r="AB3035" t="n">
        <v>81.6</v>
      </c>
      <c r="AC3035" t="n">
        <v>512</v>
      </c>
      <c r="AD3035" t="n">
        <v>81.6</v>
      </c>
      <c r="AE3035" t="n">
        <v>76.6</v>
      </c>
      <c r="AF3035" t="n">
        <v>478</v>
      </c>
      <c r="AG3035" t="n">
        <v>15</v>
      </c>
      <c r="AH3035" t="n">
        <v>97</v>
      </c>
      <c r="AI3035" t="n">
        <v>30590</v>
      </c>
      <c r="AJ3035" t="n">
        <v>12814</v>
      </c>
      <c r="AK3035" t="n">
        <v>13319</v>
      </c>
      <c r="AL3035" t="n">
        <v>16317</v>
      </c>
      <c r="AM3035" t="n">
        <v>23056</v>
      </c>
      <c r="AN3035" t="n">
        <v>33764</v>
      </c>
      <c r="AO3035"/>
      <c r="AP3035" t="n">
        <v>469</v>
      </c>
      <c r="AQ3035" t="n">
        <v>12</v>
      </c>
      <c r="AR3035"/>
    </row>
    <row r="3036">
      <c r="A3036" t="n">
        <v>221397</v>
      </c>
      <c r="B3036" t="s">
        <v>4737</v>
      </c>
      <c r="C3036" t="s">
        <v>4694</v>
      </c>
      <c r="D3036" t="s">
        <v>4659</v>
      </c>
      <c r="E3036" t="s">
        <v>147</v>
      </c>
      <c r="F3036" t="s">
        <v>173</v>
      </c>
      <c r="G3036" t="s">
        <v>149</v>
      </c>
      <c r="H3036" t="s">
        <v>174</v>
      </c>
      <c r="I3036" t="s">
        <v>175</v>
      </c>
      <c r="J3036" t="s">
        <v>168</v>
      </c>
      <c r="K3036" t="s">
        <v>176</v>
      </c>
      <c r="L3036" t="s">
        <v>155</v>
      </c>
      <c r="M3036" t="s">
        <v>155</v>
      </c>
      <c r="N3036" t="n">
        <v>-84.6201</v>
      </c>
      <c r="O3036" t="n">
        <v>35.8809</v>
      </c>
      <c r="P3036" t="n">
        <v>5897</v>
      </c>
      <c r="Q3036" t="n">
        <v>5897</v>
      </c>
      <c r="R3036" t="n">
        <v>65.5</v>
      </c>
      <c r="S3036" t="n">
        <v>81.9</v>
      </c>
      <c r="T3036" t="n">
        <v>2.3</v>
      </c>
      <c r="U3036" t="n">
        <v>4.5</v>
      </c>
      <c r="V3036" t="n">
        <v>1</v>
      </c>
      <c r="W3036" t="n">
        <v>0.3</v>
      </c>
      <c r="X3036" t="n">
        <v>61</v>
      </c>
      <c r="Y3036" t="n">
        <v>45</v>
      </c>
      <c r="Z3036" t="n">
        <v>19</v>
      </c>
      <c r="AA3036" t="n">
        <v>837</v>
      </c>
      <c r="AB3036" t="n">
        <v>32.1</v>
      </c>
      <c r="AC3036"/>
      <c r="AD3036"/>
      <c r="AE3036"/>
      <c r="AF3036" t="n">
        <v>896</v>
      </c>
      <c r="AG3036" t="n">
        <v>26</v>
      </c>
      <c r="AH3036" t="n">
        <v>81</v>
      </c>
      <c r="AI3036" t="n">
        <v>3466</v>
      </c>
      <c r="AJ3036" t="n">
        <v>4781</v>
      </c>
      <c r="AK3036" t="n">
        <v>6047</v>
      </c>
      <c r="AL3036" t="n">
        <v>7994</v>
      </c>
      <c r="AM3036" t="n">
        <v>9455</v>
      </c>
      <c r="AN3036" t="n">
        <v>9194</v>
      </c>
      <c r="AO3036" t="n">
        <v>776</v>
      </c>
      <c r="AP3036"/>
      <c r="AQ3036"/>
      <c r="AR3036"/>
    </row>
    <row r="3037">
      <c r="A3037" t="n">
        <v>221430</v>
      </c>
      <c r="B3037" t="s">
        <v>4738</v>
      </c>
      <c r="C3037" t="s">
        <v>4739</v>
      </c>
      <c r="D3037" t="s">
        <v>4659</v>
      </c>
      <c r="E3037" t="s">
        <v>147</v>
      </c>
      <c r="F3037" t="s">
        <v>173</v>
      </c>
      <c r="G3037" t="s">
        <v>149</v>
      </c>
      <c r="H3037" t="s">
        <v>174</v>
      </c>
      <c r="I3037" t="s">
        <v>205</v>
      </c>
      <c r="J3037" t="s">
        <v>168</v>
      </c>
      <c r="K3037"/>
      <c r="L3037" t="s">
        <v>155</v>
      </c>
      <c r="M3037" t="s">
        <v>155</v>
      </c>
      <c r="N3037" t="n">
        <v>-88.3192</v>
      </c>
      <c r="O3037" t="n">
        <v>35.2215</v>
      </c>
      <c r="P3037" t="n">
        <v>2068</v>
      </c>
      <c r="Q3037" t="n">
        <v>2068</v>
      </c>
      <c r="R3037" t="n">
        <v>33.7</v>
      </c>
      <c r="S3037" t="n">
        <v>80.1</v>
      </c>
      <c r="T3037" t="n">
        <v>4.4</v>
      </c>
      <c r="U3037" t="n">
        <v>4.8</v>
      </c>
      <c r="V3037" t="n">
        <v>0</v>
      </c>
      <c r="W3037" t="n">
        <v>0.3</v>
      </c>
      <c r="X3037" t="n">
        <v>76</v>
      </c>
      <c r="Y3037" t="n">
        <v>73</v>
      </c>
      <c r="Z3037" t="n">
        <v>21</v>
      </c>
      <c r="AA3037" t="n">
        <v>117</v>
      </c>
      <c r="AB3037" t="n">
        <v>62.4</v>
      </c>
      <c r="AC3037"/>
      <c r="AD3037"/>
      <c r="AE3037"/>
      <c r="AF3037" t="n">
        <v>133</v>
      </c>
      <c r="AG3037" t="n">
        <v>15</v>
      </c>
      <c r="AH3037" t="n">
        <v>97</v>
      </c>
      <c r="AI3037" t="n">
        <v>2640</v>
      </c>
      <c r="AJ3037" t="n">
        <v>-439</v>
      </c>
      <c r="AK3037" t="n">
        <v>-1056</v>
      </c>
      <c r="AL3037" t="n">
        <v>704</v>
      </c>
      <c r="AM3037"/>
      <c r="AN3037"/>
      <c r="AO3037"/>
      <c r="AP3037"/>
      <c r="AQ3037"/>
      <c r="AR3037"/>
    </row>
    <row r="3038">
      <c r="A3038" t="n">
        <v>221485</v>
      </c>
      <c r="B3038" t="s">
        <v>4740</v>
      </c>
      <c r="C3038" t="s">
        <v>4664</v>
      </c>
      <c r="D3038" t="s">
        <v>4659</v>
      </c>
      <c r="E3038" t="s">
        <v>147</v>
      </c>
      <c r="F3038" t="s">
        <v>173</v>
      </c>
      <c r="G3038" t="s">
        <v>149</v>
      </c>
      <c r="H3038" t="s">
        <v>174</v>
      </c>
      <c r="I3038" t="s">
        <v>151</v>
      </c>
      <c r="J3038" t="s">
        <v>152</v>
      </c>
      <c r="K3038" t="s">
        <v>176</v>
      </c>
      <c r="L3038" t="s">
        <v>155</v>
      </c>
      <c r="M3038" t="s">
        <v>155</v>
      </c>
      <c r="N3038" t="n">
        <v>-89.8663</v>
      </c>
      <c r="O3038" t="n">
        <v>35.1613</v>
      </c>
      <c r="P3038" t="n">
        <v>9346</v>
      </c>
      <c r="Q3038" t="n">
        <v>9346</v>
      </c>
      <c r="R3038" t="n">
        <v>64.3</v>
      </c>
      <c r="S3038" t="n">
        <v>21.5</v>
      </c>
      <c r="T3038" t="n">
        <v>62.5</v>
      </c>
      <c r="U3038" t="n">
        <v>8.7</v>
      </c>
      <c r="V3038" t="n">
        <v>1.9</v>
      </c>
      <c r="W3038" t="n">
        <v>0.6</v>
      </c>
      <c r="X3038" t="n">
        <v>53</v>
      </c>
      <c r="Y3038" t="n">
        <v>25</v>
      </c>
      <c r="Z3038" t="n">
        <v>19</v>
      </c>
      <c r="AA3038" t="n">
        <v>1132</v>
      </c>
      <c r="AB3038" t="n">
        <v>19.3</v>
      </c>
      <c r="AC3038"/>
      <c r="AD3038"/>
      <c r="AE3038"/>
      <c r="AF3038" t="n">
        <v>1012</v>
      </c>
      <c r="AG3038" t="n">
        <v>42</v>
      </c>
      <c r="AH3038" t="n">
        <v>82</v>
      </c>
      <c r="AI3038" t="n">
        <v>5078</v>
      </c>
      <c r="AJ3038" t="n">
        <v>4016</v>
      </c>
      <c r="AK3038" t="n">
        <v>4071</v>
      </c>
      <c r="AL3038" t="n">
        <v>6875</v>
      </c>
      <c r="AM3038" t="n">
        <v>8042</v>
      </c>
      <c r="AN3038" t="n">
        <v>4481</v>
      </c>
      <c r="AO3038" t="n">
        <v>837</v>
      </c>
      <c r="AP3038"/>
      <c r="AQ3038"/>
      <c r="AR3038"/>
    </row>
    <row r="3039">
      <c r="A3039" t="n">
        <v>221494</v>
      </c>
      <c r="B3039" t="s">
        <v>4741</v>
      </c>
      <c r="C3039" t="s">
        <v>4742</v>
      </c>
      <c r="D3039" t="s">
        <v>4659</v>
      </c>
      <c r="E3039" t="s">
        <v>147</v>
      </c>
      <c r="F3039" t="s">
        <v>173</v>
      </c>
      <c r="G3039" t="s">
        <v>149</v>
      </c>
      <c r="H3039" t="s">
        <v>174</v>
      </c>
      <c r="I3039" t="s">
        <v>175</v>
      </c>
      <c r="J3039" t="s">
        <v>164</v>
      </c>
      <c r="K3039"/>
      <c r="L3039" t="s">
        <v>155</v>
      </c>
      <c r="M3039" t="s">
        <v>155</v>
      </c>
      <c r="N3039" t="n">
        <v>-86.4211</v>
      </c>
      <c r="O3039" t="n">
        <v>35.4857</v>
      </c>
      <c r="P3039" t="n">
        <v>651</v>
      </c>
      <c r="Q3039" t="n">
        <v>651</v>
      </c>
      <c r="R3039" t="n">
        <v>18</v>
      </c>
      <c r="S3039" t="n">
        <v>79.7</v>
      </c>
      <c r="T3039" t="n">
        <v>5.1</v>
      </c>
      <c r="U3039" t="n">
        <v>9.1</v>
      </c>
      <c r="V3039" t="n">
        <v>0.3</v>
      </c>
      <c r="W3039" t="n">
        <v>0.8</v>
      </c>
      <c r="X3039" t="n">
        <v>90</v>
      </c>
      <c r="Y3039" t="n">
        <v>71</v>
      </c>
      <c r="Z3039" t="n">
        <v>20</v>
      </c>
      <c r="AA3039" t="n">
        <v>194</v>
      </c>
      <c r="AB3039" t="n">
        <v>68</v>
      </c>
      <c r="AC3039"/>
      <c r="AD3039"/>
      <c r="AE3039"/>
      <c r="AF3039" t="n">
        <v>145</v>
      </c>
      <c r="AG3039" t="n">
        <v>42</v>
      </c>
      <c r="AH3039" t="n">
        <v>94</v>
      </c>
      <c r="AI3039" t="n">
        <v>7003</v>
      </c>
      <c r="AJ3039" t="n">
        <v>5121</v>
      </c>
      <c r="AK3039" t="n">
        <v>4561</v>
      </c>
      <c r="AL3039" t="n">
        <v>6152</v>
      </c>
      <c r="AM3039"/>
      <c r="AN3039"/>
      <c r="AO3039"/>
      <c r="AP3039"/>
      <c r="AQ3039"/>
      <c r="AR3039"/>
    </row>
    <row r="3040">
      <c r="A3040" t="n">
        <v>221519</v>
      </c>
      <c r="B3040" t="s">
        <v>4743</v>
      </c>
      <c r="C3040" t="s">
        <v>4744</v>
      </c>
      <c r="D3040" t="s">
        <v>4659</v>
      </c>
      <c r="E3040" t="s">
        <v>147</v>
      </c>
      <c r="F3040" t="s">
        <v>162</v>
      </c>
      <c r="G3040" t="s">
        <v>163</v>
      </c>
      <c r="H3040" t="s">
        <v>150</v>
      </c>
      <c r="I3040" t="s">
        <v>205</v>
      </c>
      <c r="J3040" t="s">
        <v>168</v>
      </c>
      <c r="K3040" t="s">
        <v>179</v>
      </c>
      <c r="L3040" t="s">
        <v>155</v>
      </c>
      <c r="M3040" t="s">
        <v>155</v>
      </c>
      <c r="N3040" t="n">
        <v>-85.9202</v>
      </c>
      <c r="O3040" t="n">
        <v>35.2047</v>
      </c>
      <c r="P3040" t="n">
        <v>1892</v>
      </c>
      <c r="Q3040" t="n">
        <v>1730</v>
      </c>
      <c r="R3040" t="n">
        <v>53.8</v>
      </c>
      <c r="S3040" t="n">
        <v>80.6</v>
      </c>
      <c r="T3040" t="n">
        <v>3.9</v>
      </c>
      <c r="U3040" t="n">
        <v>6.3</v>
      </c>
      <c r="V3040" t="n">
        <v>1.2</v>
      </c>
      <c r="W3040" t="n">
        <v>4.6</v>
      </c>
      <c r="X3040" t="n">
        <v>88</v>
      </c>
      <c r="Y3040"/>
      <c r="Z3040" t="n">
        <v>9</v>
      </c>
      <c r="AA3040" t="n">
        <v>448</v>
      </c>
      <c r="AB3040" t="n">
        <v>82.4</v>
      </c>
      <c r="AC3040" t="n">
        <v>448</v>
      </c>
      <c r="AD3040" t="n">
        <v>82.4</v>
      </c>
      <c r="AE3040" t="n">
        <v>74.1</v>
      </c>
      <c r="AF3040" t="n">
        <v>416</v>
      </c>
      <c r="AG3040" t="n">
        <v>15</v>
      </c>
      <c r="AH3040" t="n">
        <v>95</v>
      </c>
      <c r="AI3040" t="n">
        <v>33616</v>
      </c>
      <c r="AJ3040" t="n">
        <v>10970</v>
      </c>
      <c r="AK3040" t="n">
        <v>14429</v>
      </c>
      <c r="AL3040" t="n">
        <v>18421</v>
      </c>
      <c r="AM3040" t="n">
        <v>26923</v>
      </c>
      <c r="AN3040" t="n">
        <v>37122</v>
      </c>
      <c r="AO3040"/>
      <c r="AP3040" t="n">
        <v>376</v>
      </c>
      <c r="AQ3040" t="n">
        <v>41</v>
      </c>
      <c r="AR3040" t="n">
        <v>1</v>
      </c>
    </row>
    <row r="3041">
      <c r="A3041" t="n">
        <v>221582</v>
      </c>
      <c r="B3041" t="s">
        <v>4745</v>
      </c>
      <c r="C3041" t="s">
        <v>166</v>
      </c>
      <c r="D3041" t="s">
        <v>4659</v>
      </c>
      <c r="E3041" t="s">
        <v>147</v>
      </c>
      <c r="F3041" t="s">
        <v>173</v>
      </c>
      <c r="G3041" t="s">
        <v>149</v>
      </c>
      <c r="H3041" t="s">
        <v>174</v>
      </c>
      <c r="I3041" t="s">
        <v>205</v>
      </c>
      <c r="J3041" t="s">
        <v>164</v>
      </c>
      <c r="K3041"/>
      <c r="L3041" t="s">
        <v>155</v>
      </c>
      <c r="M3041" t="s">
        <v>155</v>
      </c>
      <c r="N3041" t="n">
        <v>-84.5283</v>
      </c>
      <c r="O3041" t="n">
        <v>36.4082</v>
      </c>
      <c r="P3041" t="n">
        <v>675</v>
      </c>
      <c r="Q3041" t="n">
        <v>675</v>
      </c>
      <c r="R3041" t="n">
        <v>27.4</v>
      </c>
      <c r="S3041" t="n">
        <v>64.6</v>
      </c>
      <c r="T3041" t="n">
        <v>0.6</v>
      </c>
      <c r="U3041" t="n">
        <v>1.3</v>
      </c>
      <c r="V3041" t="n">
        <v>0</v>
      </c>
      <c r="W3041" t="n">
        <v>0</v>
      </c>
      <c r="X3041" t="n">
        <v>84</v>
      </c>
      <c r="Y3041" t="n">
        <v>88</v>
      </c>
      <c r="Z3041" t="n">
        <v>7</v>
      </c>
      <c r="AA3041" t="n">
        <v>100</v>
      </c>
      <c r="AB3041" t="n">
        <v>70</v>
      </c>
      <c r="AC3041"/>
      <c r="AD3041"/>
      <c r="AE3041"/>
      <c r="AF3041" t="n">
        <v>126</v>
      </c>
      <c r="AG3041" t="n">
        <v>31</v>
      </c>
      <c r="AH3041" t="n">
        <v>94</v>
      </c>
      <c r="AI3041" t="n">
        <v>11891</v>
      </c>
      <c r="AJ3041" t="n">
        <v>10156</v>
      </c>
      <c r="AK3041" t="n">
        <v>9841</v>
      </c>
      <c r="AL3041" t="n">
        <v>12224</v>
      </c>
      <c r="AM3041" t="n">
        <v>12989</v>
      </c>
      <c r="AN3041"/>
      <c r="AO3041"/>
      <c r="AP3041"/>
      <c r="AQ3041"/>
      <c r="AR3041"/>
    </row>
    <row r="3042">
      <c r="A3042" t="n">
        <v>221591</v>
      </c>
      <c r="B3042" t="s">
        <v>4746</v>
      </c>
      <c r="C3042" t="s">
        <v>4747</v>
      </c>
      <c r="D3042" t="s">
        <v>4659</v>
      </c>
      <c r="E3042" t="s">
        <v>147</v>
      </c>
      <c r="F3042" t="s">
        <v>173</v>
      </c>
      <c r="G3042" t="s">
        <v>149</v>
      </c>
      <c r="H3042" t="s">
        <v>174</v>
      </c>
      <c r="I3042" t="s">
        <v>175</v>
      </c>
      <c r="J3042" t="s">
        <v>164</v>
      </c>
      <c r="K3042"/>
      <c r="L3042" t="s">
        <v>155</v>
      </c>
      <c r="M3042" t="s">
        <v>155</v>
      </c>
      <c r="N3042" t="n">
        <v>-85.0391</v>
      </c>
      <c r="O3042" t="n">
        <v>35.9466</v>
      </c>
      <c r="P3042" t="n">
        <v>759</v>
      </c>
      <c r="Q3042" t="n">
        <v>759</v>
      </c>
      <c r="R3042" t="n">
        <v>31.5</v>
      </c>
      <c r="S3042" t="n">
        <v>88</v>
      </c>
      <c r="T3042" t="n">
        <v>0.9</v>
      </c>
      <c r="U3042" t="n">
        <v>5.4</v>
      </c>
      <c r="V3042" t="n">
        <v>0.4</v>
      </c>
      <c r="W3042" t="n">
        <v>0.1</v>
      </c>
      <c r="X3042" t="n">
        <v>96</v>
      </c>
      <c r="Y3042" t="n">
        <v>64</v>
      </c>
      <c r="Z3042" t="n">
        <v>20</v>
      </c>
      <c r="AA3042" t="n">
        <v>157</v>
      </c>
      <c r="AB3042" t="n">
        <v>81.5</v>
      </c>
      <c r="AC3042"/>
      <c r="AD3042"/>
      <c r="AE3042"/>
      <c r="AF3042" t="n">
        <v>122</v>
      </c>
      <c r="AG3042" t="n">
        <v>42</v>
      </c>
      <c r="AH3042" t="n">
        <v>97</v>
      </c>
      <c r="AI3042" t="n">
        <v>6335</v>
      </c>
      <c r="AJ3042" t="n">
        <v>6833</v>
      </c>
      <c r="AK3042" t="n">
        <v>12152</v>
      </c>
      <c r="AL3042" t="n">
        <v>15247</v>
      </c>
      <c r="AM3042"/>
      <c r="AN3042"/>
      <c r="AO3042"/>
      <c r="AP3042"/>
      <c r="AQ3042"/>
      <c r="AR3042"/>
    </row>
    <row r="3043">
      <c r="A3043" t="n">
        <v>221607</v>
      </c>
      <c r="B3043" t="s">
        <v>4748</v>
      </c>
      <c r="C3043" t="s">
        <v>4151</v>
      </c>
      <c r="D3043" t="s">
        <v>4659</v>
      </c>
      <c r="E3043" t="s">
        <v>147</v>
      </c>
      <c r="F3043" t="s">
        <v>173</v>
      </c>
      <c r="G3043" t="s">
        <v>149</v>
      </c>
      <c r="H3043" t="s">
        <v>174</v>
      </c>
      <c r="I3043" t="s">
        <v>175</v>
      </c>
      <c r="J3043" t="s">
        <v>164</v>
      </c>
      <c r="K3043"/>
      <c r="L3043" t="s">
        <v>155</v>
      </c>
      <c r="M3043" t="s">
        <v>155</v>
      </c>
      <c r="N3043" t="n">
        <v>-85.7453</v>
      </c>
      <c r="O3043" t="n">
        <v>35.7014</v>
      </c>
      <c r="P3043" t="n">
        <v>829</v>
      </c>
      <c r="Q3043" t="n">
        <v>829</v>
      </c>
      <c r="R3043" t="n">
        <v>28.5</v>
      </c>
      <c r="S3043" t="n">
        <v>76</v>
      </c>
      <c r="T3043" t="n">
        <v>1.6</v>
      </c>
      <c r="U3043" t="n">
        <v>12.2</v>
      </c>
      <c r="V3043" t="n">
        <v>0.1</v>
      </c>
      <c r="W3043" t="n">
        <v>0.2</v>
      </c>
      <c r="X3043" t="n">
        <v>80</v>
      </c>
      <c r="Y3043" t="n">
        <v>67</v>
      </c>
      <c r="Z3043" t="n">
        <v>15</v>
      </c>
      <c r="AA3043" t="n">
        <v>66</v>
      </c>
      <c r="AB3043" t="n">
        <v>66.7</v>
      </c>
      <c r="AC3043"/>
      <c r="AD3043"/>
      <c r="AE3043"/>
      <c r="AF3043" t="n">
        <v>93</v>
      </c>
      <c r="AG3043" t="n">
        <v>30</v>
      </c>
      <c r="AH3043" t="n">
        <v>33</v>
      </c>
      <c r="AI3043" t="n">
        <v>8487</v>
      </c>
      <c r="AJ3043" t="n">
        <v>3906</v>
      </c>
      <c r="AK3043" t="n">
        <v>5505</v>
      </c>
      <c r="AL3043" t="n">
        <v>7786</v>
      </c>
      <c r="AM3043"/>
      <c r="AN3043"/>
      <c r="AO3043"/>
      <c r="AP3043"/>
      <c r="AQ3043"/>
      <c r="AR3043"/>
    </row>
    <row r="3044">
      <c r="A3044" t="n">
        <v>221616</v>
      </c>
      <c r="B3044" t="s">
        <v>4749</v>
      </c>
      <c r="C3044" t="s">
        <v>2022</v>
      </c>
      <c r="D3044" t="s">
        <v>4659</v>
      </c>
      <c r="E3044" t="s">
        <v>147</v>
      </c>
      <c r="F3044" t="s">
        <v>173</v>
      </c>
      <c r="G3044" t="s">
        <v>149</v>
      </c>
      <c r="H3044" t="s">
        <v>174</v>
      </c>
      <c r="I3044" t="s">
        <v>205</v>
      </c>
      <c r="J3044" t="s">
        <v>168</v>
      </c>
      <c r="K3044"/>
      <c r="L3044" t="s">
        <v>155</v>
      </c>
      <c r="M3044" t="s">
        <v>155</v>
      </c>
      <c r="N3044" t="n">
        <v>-88.9198</v>
      </c>
      <c r="O3044" t="n">
        <v>35.6068</v>
      </c>
      <c r="P3044" t="n">
        <v>3052</v>
      </c>
      <c r="Q3044" t="n">
        <v>3052</v>
      </c>
      <c r="R3044" t="n">
        <v>37.4</v>
      </c>
      <c r="S3044" t="n">
        <v>44.2</v>
      </c>
      <c r="T3044" t="n">
        <v>34.7</v>
      </c>
      <c r="U3044" t="n">
        <v>7</v>
      </c>
      <c r="V3044" t="n">
        <v>0.5</v>
      </c>
      <c r="W3044" t="n">
        <v>0.6</v>
      </c>
      <c r="X3044" t="n">
        <v>82</v>
      </c>
      <c r="Y3044" t="n">
        <v>17</v>
      </c>
      <c r="Z3044" t="n">
        <v>15</v>
      </c>
      <c r="AA3044" t="n">
        <v>188</v>
      </c>
      <c r="AB3044" t="n">
        <v>74.5</v>
      </c>
      <c r="AC3044"/>
      <c r="AD3044"/>
      <c r="AE3044"/>
      <c r="AF3044" t="n">
        <v>246</v>
      </c>
      <c r="AG3044" t="n">
        <v>15</v>
      </c>
      <c r="AH3044" t="n">
        <v>98</v>
      </c>
      <c r="AI3044" t="n">
        <v>10412</v>
      </c>
      <c r="AJ3044" t="n">
        <v>9181</v>
      </c>
      <c r="AK3044" t="n">
        <v>10569</v>
      </c>
      <c r="AL3044"/>
      <c r="AM3044"/>
      <c r="AN3044"/>
      <c r="AO3044"/>
      <c r="AP3044"/>
      <c r="AQ3044"/>
      <c r="AR3044"/>
    </row>
    <row r="3045">
      <c r="A3045" t="n">
        <v>221625</v>
      </c>
      <c r="B3045" t="s">
        <v>4750</v>
      </c>
      <c r="C3045" t="s">
        <v>4703</v>
      </c>
      <c r="D3045" t="s">
        <v>4659</v>
      </c>
      <c r="E3045" t="s">
        <v>147</v>
      </c>
      <c r="F3045" t="s">
        <v>173</v>
      </c>
      <c r="G3045" t="s">
        <v>149</v>
      </c>
      <c r="H3045" t="s">
        <v>174</v>
      </c>
      <c r="I3045" t="s">
        <v>151</v>
      </c>
      <c r="J3045" t="s">
        <v>168</v>
      </c>
      <c r="K3045"/>
      <c r="L3045" t="s">
        <v>155</v>
      </c>
      <c r="M3045" t="s">
        <v>155</v>
      </c>
      <c r="N3045" t="n">
        <v>-83.9642</v>
      </c>
      <c r="O3045" t="n">
        <v>35.957</v>
      </c>
      <c r="P3045" t="n">
        <v>2008</v>
      </c>
      <c r="Q3045" t="n">
        <v>2008</v>
      </c>
      <c r="R3045" t="n">
        <v>36</v>
      </c>
      <c r="S3045" t="n">
        <v>72.7</v>
      </c>
      <c r="T3045" t="n">
        <v>8.1</v>
      </c>
      <c r="U3045" t="n">
        <v>7.2</v>
      </c>
      <c r="V3045" t="n">
        <v>0.4</v>
      </c>
      <c r="W3045" t="n">
        <v>0.8</v>
      </c>
      <c r="X3045" t="n">
        <v>74</v>
      </c>
      <c r="Y3045" t="n">
        <v>57</v>
      </c>
      <c r="Z3045" t="n">
        <v>20</v>
      </c>
      <c r="AA3045" t="n">
        <v>335</v>
      </c>
      <c r="AB3045" t="n">
        <v>70.4</v>
      </c>
      <c r="AC3045"/>
      <c r="AD3045"/>
      <c r="AE3045"/>
      <c r="AF3045" t="n">
        <v>374</v>
      </c>
      <c r="AG3045" t="n">
        <v>30</v>
      </c>
      <c r="AH3045" t="n">
        <v>91</v>
      </c>
      <c r="AI3045" t="n">
        <v>10112</v>
      </c>
      <c r="AJ3045" t="n">
        <v>7642</v>
      </c>
      <c r="AK3045" t="n">
        <v>6141</v>
      </c>
      <c r="AL3045" t="n">
        <v>10571</v>
      </c>
      <c r="AM3045" t="n">
        <v>9503</v>
      </c>
      <c r="AN3045"/>
      <c r="AO3045"/>
      <c r="AP3045"/>
      <c r="AQ3045"/>
      <c r="AR3045"/>
    </row>
    <row r="3046">
      <c r="A3046" t="n">
        <v>221643</v>
      </c>
      <c r="B3046" t="s">
        <v>4751</v>
      </c>
      <c r="C3046" t="s">
        <v>4703</v>
      </c>
      <c r="D3046" t="s">
        <v>4659</v>
      </c>
      <c r="E3046" t="s">
        <v>147</v>
      </c>
      <c r="F3046" t="s">
        <v>173</v>
      </c>
      <c r="G3046" t="s">
        <v>149</v>
      </c>
      <c r="H3046" t="s">
        <v>174</v>
      </c>
      <c r="I3046" t="s">
        <v>186</v>
      </c>
      <c r="J3046" t="s">
        <v>152</v>
      </c>
      <c r="K3046" t="s">
        <v>176</v>
      </c>
      <c r="L3046" t="s">
        <v>155</v>
      </c>
      <c r="M3046" t="s">
        <v>155</v>
      </c>
      <c r="N3046" t="n">
        <v>-84.1665</v>
      </c>
      <c r="O3046" t="n">
        <v>35.9483</v>
      </c>
      <c r="P3046" t="n">
        <v>11470</v>
      </c>
      <c r="Q3046" t="n">
        <v>11470</v>
      </c>
      <c r="R3046" t="n">
        <v>53.7</v>
      </c>
      <c r="S3046" t="n">
        <v>78.1</v>
      </c>
      <c r="T3046" t="n">
        <v>5.9</v>
      </c>
      <c r="U3046" t="n">
        <v>7.1</v>
      </c>
      <c r="V3046" t="n">
        <v>3</v>
      </c>
      <c r="W3046" t="n">
        <v>0.6</v>
      </c>
      <c r="X3046" t="n">
        <v>57</v>
      </c>
      <c r="Y3046" t="n">
        <v>52</v>
      </c>
      <c r="Z3046" t="n">
        <v>18</v>
      </c>
      <c r="AA3046" t="n">
        <v>1909</v>
      </c>
      <c r="AB3046" t="n">
        <v>27.7</v>
      </c>
      <c r="AC3046"/>
      <c r="AD3046"/>
      <c r="AE3046"/>
      <c r="AF3046" t="n">
        <v>1913</v>
      </c>
      <c r="AG3046" t="n">
        <v>25</v>
      </c>
      <c r="AH3046" t="n">
        <v>73</v>
      </c>
      <c r="AI3046" t="n">
        <v>6692</v>
      </c>
      <c r="AJ3046" t="n">
        <v>4377</v>
      </c>
      <c r="AK3046" t="n">
        <v>4736</v>
      </c>
      <c r="AL3046" t="n">
        <v>6905</v>
      </c>
      <c r="AM3046" t="n">
        <v>7623</v>
      </c>
      <c r="AN3046" t="n">
        <v>9902</v>
      </c>
      <c r="AO3046" t="n">
        <v>1370</v>
      </c>
      <c r="AP3046"/>
      <c r="AQ3046"/>
      <c r="AR3046"/>
    </row>
    <row r="3047">
      <c r="A3047" t="n">
        <v>221661</v>
      </c>
      <c r="B3047" t="s">
        <v>4752</v>
      </c>
      <c r="C3047" t="s">
        <v>4753</v>
      </c>
      <c r="D3047" t="s">
        <v>4659</v>
      </c>
      <c r="E3047" t="s">
        <v>147</v>
      </c>
      <c r="F3047" t="s">
        <v>162</v>
      </c>
      <c r="G3047" t="s">
        <v>163</v>
      </c>
      <c r="H3047" t="s">
        <v>150</v>
      </c>
      <c r="I3047" t="s">
        <v>186</v>
      </c>
      <c r="J3047" t="s">
        <v>168</v>
      </c>
      <c r="K3047" t="s">
        <v>153</v>
      </c>
      <c r="L3047" t="s">
        <v>155</v>
      </c>
      <c r="M3047" t="s">
        <v>155</v>
      </c>
      <c r="N3047" t="n">
        <v>-85.0521</v>
      </c>
      <c r="O3047" t="n">
        <v>35.0483</v>
      </c>
      <c r="P3047" t="n">
        <v>4126</v>
      </c>
      <c r="Q3047" t="n">
        <v>3702</v>
      </c>
      <c r="R3047" t="n">
        <v>54.6</v>
      </c>
      <c r="S3047" t="n">
        <v>39.9</v>
      </c>
      <c r="T3047" t="n">
        <v>6.6</v>
      </c>
      <c r="U3047" t="n">
        <v>27</v>
      </c>
      <c r="V3047" t="n">
        <v>12.3</v>
      </c>
      <c r="W3047" t="n">
        <v>6.4</v>
      </c>
      <c r="X3047" t="n">
        <v>82</v>
      </c>
      <c r="Y3047" t="n">
        <v>71</v>
      </c>
      <c r="Z3047" t="n">
        <v>16</v>
      </c>
      <c r="AA3047" t="n">
        <v>560</v>
      </c>
      <c r="AB3047" t="n">
        <v>51.4</v>
      </c>
      <c r="AC3047" t="n">
        <v>436</v>
      </c>
      <c r="AD3047" t="n">
        <v>61.9</v>
      </c>
      <c r="AE3047" t="n">
        <v>38.1</v>
      </c>
      <c r="AF3047" t="n">
        <v>619</v>
      </c>
      <c r="AG3047" t="n">
        <v>31</v>
      </c>
      <c r="AH3047" t="n">
        <v>90</v>
      </c>
      <c r="AI3047" t="n">
        <v>25374</v>
      </c>
      <c r="AJ3047" t="n">
        <v>19100</v>
      </c>
      <c r="AK3047" t="n">
        <v>20914</v>
      </c>
      <c r="AL3047" t="n">
        <v>23907</v>
      </c>
      <c r="AM3047" t="n">
        <v>27508</v>
      </c>
      <c r="AN3047" t="n">
        <v>29508</v>
      </c>
      <c r="AO3047" t="n">
        <v>141</v>
      </c>
      <c r="AP3047" t="n">
        <v>348</v>
      </c>
      <c r="AQ3047" t="n">
        <v>89</v>
      </c>
      <c r="AR3047" t="n">
        <v>7</v>
      </c>
    </row>
    <row r="3048">
      <c r="A3048" t="n">
        <v>221670</v>
      </c>
      <c r="B3048" t="s">
        <v>4754</v>
      </c>
      <c r="C3048" t="s">
        <v>4664</v>
      </c>
      <c r="D3048" t="s">
        <v>4659</v>
      </c>
      <c r="E3048" t="s">
        <v>147</v>
      </c>
      <c r="F3048" t="s">
        <v>162</v>
      </c>
      <c r="G3048" t="s">
        <v>163</v>
      </c>
      <c r="H3048" t="s">
        <v>150</v>
      </c>
      <c r="I3048" t="s">
        <v>151</v>
      </c>
      <c r="J3048" t="s">
        <v>164</v>
      </c>
      <c r="K3048" t="s">
        <v>209</v>
      </c>
      <c r="L3048" t="s">
        <v>155</v>
      </c>
      <c r="M3048" t="s">
        <v>155</v>
      </c>
      <c r="N3048" t="n">
        <v>-90.0199</v>
      </c>
      <c r="O3048" t="n">
        <v>35.1383</v>
      </c>
      <c r="P3048" t="n">
        <v>540</v>
      </c>
      <c r="Q3048"/>
      <c r="R3048"/>
      <c r="S3048"/>
      <c r="T3048"/>
      <c r="U3048"/>
      <c r="V3048"/>
      <c r="W3048"/>
      <c r="X3048"/>
      <c r="Y3048"/>
      <c r="Z3048"/>
      <c r="AA3048"/>
      <c r="AB3048"/>
      <c r="AC3048"/>
      <c r="AD3048"/>
      <c r="AE3048"/>
      <c r="AF3048"/>
      <c r="AG3048"/>
      <c r="AH3048"/>
      <c r="AI3048"/>
      <c r="AJ3048"/>
      <c r="AK3048"/>
      <c r="AL3048"/>
      <c r="AM3048"/>
      <c r="AN3048"/>
      <c r="AO3048"/>
      <c r="AP3048"/>
      <c r="AQ3048"/>
      <c r="AR3048" t="n">
        <v>128</v>
      </c>
    </row>
    <row r="3049">
      <c r="A3049" t="n">
        <v>221731</v>
      </c>
      <c r="B3049" t="s">
        <v>4755</v>
      </c>
      <c r="C3049" t="s">
        <v>178</v>
      </c>
      <c r="D3049" t="s">
        <v>4659</v>
      </c>
      <c r="E3049" t="s">
        <v>147</v>
      </c>
      <c r="F3049" t="s">
        <v>162</v>
      </c>
      <c r="G3049" t="s">
        <v>163</v>
      </c>
      <c r="H3049" t="s">
        <v>150</v>
      </c>
      <c r="I3049" t="s">
        <v>175</v>
      </c>
      <c r="J3049" t="s">
        <v>168</v>
      </c>
      <c r="K3049" t="s">
        <v>179</v>
      </c>
      <c r="L3049" t="s">
        <v>155</v>
      </c>
      <c r="M3049" t="s">
        <v>155</v>
      </c>
      <c r="N3049" t="n">
        <v>-84.5927</v>
      </c>
      <c r="O3049" t="n">
        <v>35.4463</v>
      </c>
      <c r="P3049" t="n">
        <v>1200</v>
      </c>
      <c r="Q3049" t="n">
        <v>1021</v>
      </c>
      <c r="R3049" t="n">
        <v>61.7</v>
      </c>
      <c r="S3049" t="n">
        <v>73.3</v>
      </c>
      <c r="T3049" t="n">
        <v>6.6</v>
      </c>
      <c r="U3049" t="n">
        <v>5.7</v>
      </c>
      <c r="V3049" t="n">
        <v>1.1</v>
      </c>
      <c r="W3049" t="n">
        <v>6.9</v>
      </c>
      <c r="X3049" t="n">
        <v>64</v>
      </c>
      <c r="Y3049"/>
      <c r="Z3049" t="n">
        <v>12</v>
      </c>
      <c r="AA3049" t="n">
        <v>204</v>
      </c>
      <c r="AB3049" t="n">
        <v>43.6</v>
      </c>
      <c r="AC3049" t="n">
        <v>204</v>
      </c>
      <c r="AD3049" t="n">
        <v>43.6</v>
      </c>
      <c r="AE3049" t="n">
        <v>34.8</v>
      </c>
      <c r="AF3049" t="n">
        <v>197</v>
      </c>
      <c r="AG3049" t="n">
        <v>38</v>
      </c>
      <c r="AH3049" t="n">
        <v>94</v>
      </c>
      <c r="AI3049" t="n">
        <v>16414</v>
      </c>
      <c r="AJ3049" t="n">
        <v>11734</v>
      </c>
      <c r="AK3049" t="n">
        <v>11881</v>
      </c>
      <c r="AL3049" t="n">
        <v>14610</v>
      </c>
      <c r="AM3049" t="n">
        <v>17049</v>
      </c>
      <c r="AN3049" t="n">
        <v>17797</v>
      </c>
      <c r="AO3049"/>
      <c r="AP3049" t="n">
        <v>272</v>
      </c>
      <c r="AQ3049" t="n">
        <v>57</v>
      </c>
      <c r="AR3049"/>
    </row>
    <row r="3050">
      <c r="A3050" t="n">
        <v>221740</v>
      </c>
      <c r="B3050" t="s">
        <v>4756</v>
      </c>
      <c r="C3050" t="s">
        <v>4670</v>
      </c>
      <c r="D3050" t="s">
        <v>4659</v>
      </c>
      <c r="E3050" t="s">
        <v>147</v>
      </c>
      <c r="F3050" t="s">
        <v>148</v>
      </c>
      <c r="G3050" t="s">
        <v>149</v>
      </c>
      <c r="H3050" t="s">
        <v>150</v>
      </c>
      <c r="I3050" t="s">
        <v>151</v>
      </c>
      <c r="J3050" t="s">
        <v>238</v>
      </c>
      <c r="K3050" t="s">
        <v>159</v>
      </c>
      <c r="L3050" t="s">
        <v>155</v>
      </c>
      <c r="M3050" t="s">
        <v>155</v>
      </c>
      <c r="N3050" t="n">
        <v>-85.3002</v>
      </c>
      <c r="O3050" t="n">
        <v>35.0475</v>
      </c>
      <c r="P3050" t="n">
        <v>12225</v>
      </c>
      <c r="Q3050" t="n">
        <v>10550</v>
      </c>
      <c r="R3050" t="n">
        <v>57.5</v>
      </c>
      <c r="S3050" t="n">
        <v>73.2</v>
      </c>
      <c r="T3050" t="n">
        <v>9.8</v>
      </c>
      <c r="U3050" t="n">
        <v>6</v>
      </c>
      <c r="V3050" t="n">
        <v>2.8</v>
      </c>
      <c r="W3050" t="n">
        <v>0.7</v>
      </c>
      <c r="X3050" t="n">
        <v>74</v>
      </c>
      <c r="Y3050" t="n">
        <v>35</v>
      </c>
      <c r="Z3050" t="n">
        <v>17</v>
      </c>
      <c r="AA3050" t="n">
        <v>2134</v>
      </c>
      <c r="AB3050" t="n">
        <v>53.1</v>
      </c>
      <c r="AC3050" t="n">
        <v>2134</v>
      </c>
      <c r="AD3050" t="n">
        <v>53.1</v>
      </c>
      <c r="AE3050" t="n">
        <v>35</v>
      </c>
      <c r="AF3050" t="n">
        <v>2229</v>
      </c>
      <c r="AG3050" t="n">
        <v>32</v>
      </c>
      <c r="AH3050" t="n">
        <v>81</v>
      </c>
      <c r="AI3050" t="n">
        <v>13801</v>
      </c>
      <c r="AJ3050" t="n">
        <v>8492</v>
      </c>
      <c r="AK3050" t="n">
        <v>9682</v>
      </c>
      <c r="AL3050" t="n">
        <v>12478</v>
      </c>
      <c r="AM3050" t="n">
        <v>17332</v>
      </c>
      <c r="AN3050" t="n">
        <v>16862</v>
      </c>
      <c r="AO3050"/>
      <c r="AP3050" t="n">
        <v>2116</v>
      </c>
      <c r="AQ3050" t="n">
        <v>397</v>
      </c>
      <c r="AR3050" t="n">
        <v>81</v>
      </c>
    </row>
    <row r="3051">
      <c r="A3051" t="n">
        <v>221759</v>
      </c>
      <c r="B3051" t="s">
        <v>4757</v>
      </c>
      <c r="C3051" t="s">
        <v>4703</v>
      </c>
      <c r="D3051" t="s">
        <v>4659</v>
      </c>
      <c r="E3051" t="s">
        <v>147</v>
      </c>
      <c r="F3051" t="s">
        <v>148</v>
      </c>
      <c r="G3051" t="s">
        <v>149</v>
      </c>
      <c r="H3051" t="s">
        <v>150</v>
      </c>
      <c r="I3051" t="s">
        <v>151</v>
      </c>
      <c r="J3051" t="s">
        <v>158</v>
      </c>
      <c r="K3051" t="s">
        <v>159</v>
      </c>
      <c r="L3051" t="s">
        <v>155</v>
      </c>
      <c r="M3051" t="s">
        <v>155</v>
      </c>
      <c r="N3051" t="n">
        <v>-83.9259</v>
      </c>
      <c r="O3051" t="n">
        <v>35.9521</v>
      </c>
      <c r="P3051" t="n">
        <v>36950</v>
      </c>
      <c r="Q3051" t="n">
        <v>28925</v>
      </c>
      <c r="R3051" t="n">
        <v>54.1</v>
      </c>
      <c r="S3051" t="n">
        <v>78.6</v>
      </c>
      <c r="T3051" t="n">
        <v>4.7</v>
      </c>
      <c r="U3051" t="n">
        <v>6</v>
      </c>
      <c r="V3051" t="n">
        <v>3.7</v>
      </c>
      <c r="W3051" t="n">
        <v>0.9</v>
      </c>
      <c r="X3051" t="n">
        <v>91</v>
      </c>
      <c r="Y3051" t="n">
        <v>94</v>
      </c>
      <c r="Z3051" t="n">
        <v>18</v>
      </c>
      <c r="AA3051" t="n">
        <v>4883</v>
      </c>
      <c r="AB3051" t="n">
        <v>73.5</v>
      </c>
      <c r="AC3051" t="n">
        <v>4883</v>
      </c>
      <c r="AD3051" t="n">
        <v>73.5</v>
      </c>
      <c r="AE3051" t="n">
        <v>55.6</v>
      </c>
      <c r="AF3051" t="n">
        <v>6828</v>
      </c>
      <c r="AG3051" t="n">
        <v>21</v>
      </c>
      <c r="AH3051" t="n">
        <v>75</v>
      </c>
      <c r="AI3051" t="n">
        <v>20885</v>
      </c>
      <c r="AJ3051" t="n">
        <v>9397</v>
      </c>
      <c r="AK3051" t="n">
        <v>12714</v>
      </c>
      <c r="AL3051" t="n">
        <v>18820</v>
      </c>
      <c r="AM3051" t="n">
        <v>23297</v>
      </c>
      <c r="AN3051" t="n">
        <v>25438</v>
      </c>
      <c r="AO3051"/>
      <c r="AP3051" t="n">
        <v>5522</v>
      </c>
      <c r="AQ3051" t="n">
        <v>1852</v>
      </c>
      <c r="AR3051" t="n">
        <v>633</v>
      </c>
    </row>
    <row r="3052">
      <c r="A3052" t="n">
        <v>221768</v>
      </c>
      <c r="B3052" t="s">
        <v>4758</v>
      </c>
      <c r="C3052" t="s">
        <v>4759</v>
      </c>
      <c r="D3052" t="s">
        <v>4659</v>
      </c>
      <c r="E3052" t="s">
        <v>147</v>
      </c>
      <c r="F3052" t="s">
        <v>148</v>
      </c>
      <c r="G3052" t="s">
        <v>149</v>
      </c>
      <c r="H3052" t="s">
        <v>150</v>
      </c>
      <c r="I3052" t="s">
        <v>175</v>
      </c>
      <c r="J3052" t="s">
        <v>152</v>
      </c>
      <c r="K3052" t="s">
        <v>153</v>
      </c>
      <c r="L3052" t="s">
        <v>155</v>
      </c>
      <c r="M3052" t="s">
        <v>155</v>
      </c>
      <c r="N3052" t="n">
        <v>-88.8642</v>
      </c>
      <c r="O3052" t="n">
        <v>36.3403</v>
      </c>
      <c r="P3052" t="n">
        <v>8124</v>
      </c>
      <c r="Q3052" t="n">
        <v>7069</v>
      </c>
      <c r="R3052" t="n">
        <v>62.4</v>
      </c>
      <c r="S3052" t="n">
        <v>77.6</v>
      </c>
      <c r="T3052" t="n">
        <v>12.6</v>
      </c>
      <c r="U3052" t="n">
        <v>4.4</v>
      </c>
      <c r="V3052" t="n">
        <v>1.3</v>
      </c>
      <c r="W3052" t="n">
        <v>0.5</v>
      </c>
      <c r="X3052" t="n">
        <v>73</v>
      </c>
      <c r="Y3052" t="n">
        <v>33</v>
      </c>
      <c r="Z3052" t="n">
        <v>15</v>
      </c>
      <c r="AA3052" t="n">
        <v>1045</v>
      </c>
      <c r="AB3052" t="n">
        <v>54.8</v>
      </c>
      <c r="AC3052" t="n">
        <v>1045</v>
      </c>
      <c r="AD3052" t="n">
        <v>54.8</v>
      </c>
      <c r="AE3052" t="n">
        <v>39.4</v>
      </c>
      <c r="AF3052" t="n">
        <v>1101</v>
      </c>
      <c r="AG3052" t="n">
        <v>34</v>
      </c>
      <c r="AH3052" t="n">
        <v>90</v>
      </c>
      <c r="AI3052" t="n">
        <v>11151</v>
      </c>
      <c r="AJ3052" t="n">
        <v>6949</v>
      </c>
      <c r="AK3052" t="n">
        <v>8583</v>
      </c>
      <c r="AL3052" t="n">
        <v>12457</v>
      </c>
      <c r="AM3052" t="n">
        <v>14476</v>
      </c>
      <c r="AN3052" t="n">
        <v>15325</v>
      </c>
      <c r="AO3052"/>
      <c r="AP3052" t="n">
        <v>1006</v>
      </c>
      <c r="AQ3052" t="n">
        <v>275</v>
      </c>
      <c r="AR3052"/>
    </row>
    <row r="3053">
      <c r="A3053" t="n">
        <v>221829</v>
      </c>
      <c r="B3053" t="s">
        <v>4760</v>
      </c>
      <c r="C3053" t="s">
        <v>4703</v>
      </c>
      <c r="D3053" t="s">
        <v>4659</v>
      </c>
      <c r="E3053" t="s">
        <v>147</v>
      </c>
      <c r="F3053" t="s">
        <v>199</v>
      </c>
      <c r="G3053" t="s">
        <v>189</v>
      </c>
      <c r="H3053" t="s">
        <v>200</v>
      </c>
      <c r="I3053" t="s">
        <v>151</v>
      </c>
      <c r="J3053" t="s">
        <v>164</v>
      </c>
      <c r="K3053"/>
      <c r="L3053" t="s">
        <v>155</v>
      </c>
      <c r="M3053" t="s">
        <v>155</v>
      </c>
      <c r="N3053" t="n">
        <v>-83.9951</v>
      </c>
      <c r="O3053" t="n">
        <v>35.9744</v>
      </c>
      <c r="P3053" t="n">
        <v>492</v>
      </c>
      <c r="Q3053" t="n">
        <v>492</v>
      </c>
      <c r="R3053" t="n">
        <v>97</v>
      </c>
      <c r="S3053" t="n">
        <v>91.9</v>
      </c>
      <c r="T3053" t="n">
        <v>2.8</v>
      </c>
      <c r="U3053" t="n">
        <v>4.3</v>
      </c>
      <c r="V3053" t="n">
        <v>0.2</v>
      </c>
      <c r="W3053" t="n">
        <v>0</v>
      </c>
      <c r="X3053" t="n">
        <v>64</v>
      </c>
      <c r="Y3053"/>
      <c r="Z3053" t="n">
        <v>20</v>
      </c>
      <c r="AA3053"/>
      <c r="AB3053"/>
      <c r="AC3053"/>
      <c r="AD3053"/>
      <c r="AE3053"/>
      <c r="AF3053" t="n">
        <v>272</v>
      </c>
      <c r="AG3053" t="n">
        <v>26</v>
      </c>
      <c r="AH3053" t="n">
        <v>26</v>
      </c>
      <c r="AI3053" t="n">
        <v>9235</v>
      </c>
      <c r="AJ3053" t="n">
        <v>9405</v>
      </c>
      <c r="AK3053" t="n">
        <v>9579</v>
      </c>
      <c r="AL3053" t="n">
        <v>14993</v>
      </c>
      <c r="AM3053" t="n">
        <v>13784</v>
      </c>
      <c r="AN3053" t="n">
        <v>16180</v>
      </c>
      <c r="AO3053"/>
      <c r="AP3053"/>
      <c r="AQ3053"/>
      <c r="AR3053"/>
    </row>
    <row r="3054">
      <c r="A3054" t="n">
        <v>221838</v>
      </c>
      <c r="B3054" t="s">
        <v>4761</v>
      </c>
      <c r="C3054" t="s">
        <v>4658</v>
      </c>
      <c r="D3054" t="s">
        <v>4659</v>
      </c>
      <c r="E3054" t="s">
        <v>147</v>
      </c>
      <c r="F3054" t="s">
        <v>148</v>
      </c>
      <c r="G3054" t="s">
        <v>149</v>
      </c>
      <c r="H3054" t="s">
        <v>150</v>
      </c>
      <c r="I3054" t="s">
        <v>151</v>
      </c>
      <c r="J3054" t="s">
        <v>152</v>
      </c>
      <c r="K3054" t="s">
        <v>159</v>
      </c>
      <c r="L3054" t="s">
        <v>154</v>
      </c>
      <c r="M3054" t="s">
        <v>155</v>
      </c>
      <c r="N3054" t="n">
        <v>-86.8283</v>
      </c>
      <c r="O3054" t="n">
        <v>36.1663</v>
      </c>
      <c r="P3054" t="n">
        <v>9997</v>
      </c>
      <c r="Q3054" t="n">
        <v>8092</v>
      </c>
      <c r="R3054" t="n">
        <v>65.4</v>
      </c>
      <c r="S3054" t="n">
        <v>5.7</v>
      </c>
      <c r="T3054" t="n">
        <v>84.3</v>
      </c>
      <c r="U3054" t="n">
        <v>2.6</v>
      </c>
      <c r="V3054" t="n">
        <v>0.8</v>
      </c>
      <c r="W3054" t="n">
        <v>3.2</v>
      </c>
      <c r="X3054" t="n">
        <v>60</v>
      </c>
      <c r="Y3054" t="n">
        <v>25</v>
      </c>
      <c r="Z3054" t="n">
        <v>13</v>
      </c>
      <c r="AA3054" t="n">
        <v>1529</v>
      </c>
      <c r="AB3054" t="n">
        <v>33</v>
      </c>
      <c r="AC3054" t="n">
        <v>1399</v>
      </c>
      <c r="AD3054" t="n">
        <v>33.5</v>
      </c>
      <c r="AE3054" t="n">
        <v>21.2</v>
      </c>
      <c r="AF3054" t="n">
        <v>3548</v>
      </c>
      <c r="AG3054" t="n">
        <v>52</v>
      </c>
      <c r="AH3054" t="n">
        <v>88</v>
      </c>
      <c r="AI3054" t="n">
        <v>9231</v>
      </c>
      <c r="AJ3054" t="n">
        <v>9239</v>
      </c>
      <c r="AK3054" t="n">
        <v>9436</v>
      </c>
      <c r="AL3054" t="n">
        <v>11079</v>
      </c>
      <c r="AM3054" t="n">
        <v>16738</v>
      </c>
      <c r="AN3054" t="n">
        <v>16378</v>
      </c>
      <c r="AO3054" t="n">
        <v>20</v>
      </c>
      <c r="AP3054" t="n">
        <v>751</v>
      </c>
      <c r="AQ3054" t="n">
        <v>374</v>
      </c>
      <c r="AR3054" t="n">
        <v>79</v>
      </c>
    </row>
    <row r="3055">
      <c r="A3055" t="n">
        <v>221847</v>
      </c>
      <c r="B3055" t="s">
        <v>4762</v>
      </c>
      <c r="C3055" t="s">
        <v>4718</v>
      </c>
      <c r="D3055" t="s">
        <v>4659</v>
      </c>
      <c r="E3055" t="s">
        <v>147</v>
      </c>
      <c r="F3055" t="s">
        <v>148</v>
      </c>
      <c r="G3055" t="s">
        <v>149</v>
      </c>
      <c r="H3055" t="s">
        <v>150</v>
      </c>
      <c r="I3055" t="s">
        <v>175</v>
      </c>
      <c r="J3055" t="s">
        <v>238</v>
      </c>
      <c r="K3055" t="s">
        <v>159</v>
      </c>
      <c r="L3055" t="s">
        <v>155</v>
      </c>
      <c r="M3055" t="s">
        <v>155</v>
      </c>
      <c r="N3055" t="n">
        <v>-85.504</v>
      </c>
      <c r="O3055" t="n">
        <v>36.1748</v>
      </c>
      <c r="P3055" t="n">
        <v>10903</v>
      </c>
      <c r="Q3055" t="n">
        <v>9344</v>
      </c>
      <c r="R3055" t="n">
        <v>45.9</v>
      </c>
      <c r="S3055" t="n">
        <v>80.5</v>
      </c>
      <c r="T3055" t="n">
        <v>4.5</v>
      </c>
      <c r="U3055" t="n">
        <v>5</v>
      </c>
      <c r="V3055" t="n">
        <v>2.5</v>
      </c>
      <c r="W3055" t="n">
        <v>2</v>
      </c>
      <c r="X3055" t="n">
        <v>77</v>
      </c>
      <c r="Y3055" t="n">
        <v>100</v>
      </c>
      <c r="Z3055" t="n">
        <v>16</v>
      </c>
      <c r="AA3055" t="n">
        <v>1750</v>
      </c>
      <c r="AB3055" t="n">
        <v>54.2</v>
      </c>
      <c r="AC3055" t="n">
        <v>1750</v>
      </c>
      <c r="AD3055" t="n">
        <v>54.2</v>
      </c>
      <c r="AE3055" t="n">
        <v>35.4</v>
      </c>
      <c r="AF3055" t="n">
        <v>2047</v>
      </c>
      <c r="AG3055" t="n">
        <v>31</v>
      </c>
      <c r="AH3055" t="n">
        <v>81</v>
      </c>
      <c r="AI3055" t="n">
        <v>15138</v>
      </c>
      <c r="AJ3055" t="n">
        <v>9641</v>
      </c>
      <c r="AK3055" t="n">
        <v>11325</v>
      </c>
      <c r="AL3055" t="n">
        <v>14405</v>
      </c>
      <c r="AM3055" t="n">
        <v>17795</v>
      </c>
      <c r="AN3055" t="n">
        <v>18329</v>
      </c>
      <c r="AO3055"/>
      <c r="AP3055" t="n">
        <v>1771</v>
      </c>
      <c r="AQ3055" t="n">
        <v>545</v>
      </c>
      <c r="AR3055" t="n">
        <v>40</v>
      </c>
    </row>
    <row r="3056">
      <c r="A3056" t="n">
        <v>221892</v>
      </c>
      <c r="B3056" t="s">
        <v>4763</v>
      </c>
      <c r="C3056" t="s">
        <v>4658</v>
      </c>
      <c r="D3056" t="s">
        <v>4659</v>
      </c>
      <c r="E3056" t="s">
        <v>147</v>
      </c>
      <c r="F3056" t="s">
        <v>162</v>
      </c>
      <c r="G3056" t="s">
        <v>163</v>
      </c>
      <c r="H3056" t="s">
        <v>150</v>
      </c>
      <c r="I3056" t="s">
        <v>151</v>
      </c>
      <c r="J3056" t="s">
        <v>168</v>
      </c>
      <c r="K3056" t="s">
        <v>159</v>
      </c>
      <c r="L3056" t="s">
        <v>155</v>
      </c>
      <c r="M3056" t="s">
        <v>155</v>
      </c>
      <c r="N3056" t="n">
        <v>-86.7542</v>
      </c>
      <c r="O3056" t="n">
        <v>36.1413</v>
      </c>
      <c r="P3056" t="n">
        <v>4216</v>
      </c>
      <c r="Q3056" t="n">
        <v>2080</v>
      </c>
      <c r="R3056" t="n">
        <v>61.6</v>
      </c>
      <c r="S3056" t="n">
        <v>56.1</v>
      </c>
      <c r="T3056" t="n">
        <v>11.8</v>
      </c>
      <c r="U3056" t="n">
        <v>12.3</v>
      </c>
      <c r="V3056" t="n">
        <v>2</v>
      </c>
      <c r="W3056" t="n">
        <v>9.8</v>
      </c>
      <c r="X3056" t="n">
        <v>75</v>
      </c>
      <c r="Y3056" t="n">
        <v>62</v>
      </c>
      <c r="Z3056" t="n">
        <v>22</v>
      </c>
      <c r="AA3056" t="n">
        <v>405</v>
      </c>
      <c r="AB3056" t="n">
        <v>54.8</v>
      </c>
      <c r="AC3056" t="n">
        <v>380</v>
      </c>
      <c r="AD3056" t="n">
        <v>54.2</v>
      </c>
      <c r="AE3056" t="n">
        <v>46.3</v>
      </c>
      <c r="AF3056" t="n">
        <v>365</v>
      </c>
      <c r="AG3056" t="n">
        <v>30</v>
      </c>
      <c r="AH3056" t="n">
        <v>89</v>
      </c>
      <c r="AI3056" t="n">
        <v>16222</v>
      </c>
      <c r="AJ3056" t="n">
        <v>11013</v>
      </c>
      <c r="AK3056" t="n">
        <v>11298</v>
      </c>
      <c r="AL3056" t="n">
        <v>12303</v>
      </c>
      <c r="AM3056" t="n">
        <v>17725</v>
      </c>
      <c r="AN3056" t="n">
        <v>19093</v>
      </c>
      <c r="AO3056" t="n">
        <v>25</v>
      </c>
      <c r="AP3056" t="n">
        <v>380</v>
      </c>
      <c r="AQ3056" t="n">
        <v>427</v>
      </c>
      <c r="AR3056" t="n">
        <v>153</v>
      </c>
    </row>
    <row r="3057">
      <c r="A3057" t="n">
        <v>221908</v>
      </c>
      <c r="B3057" t="s">
        <v>4764</v>
      </c>
      <c r="C3057" t="s">
        <v>4765</v>
      </c>
      <c r="D3057" t="s">
        <v>4659</v>
      </c>
      <c r="E3057" t="s">
        <v>147</v>
      </c>
      <c r="F3057" t="s">
        <v>173</v>
      </c>
      <c r="G3057" t="s">
        <v>149</v>
      </c>
      <c r="H3057" t="s">
        <v>174</v>
      </c>
      <c r="I3057" t="s">
        <v>205</v>
      </c>
      <c r="J3057" t="s">
        <v>152</v>
      </c>
      <c r="K3057" t="s">
        <v>176</v>
      </c>
      <c r="L3057" t="s">
        <v>155</v>
      </c>
      <c r="M3057" t="s">
        <v>155</v>
      </c>
      <c r="N3057" t="n">
        <v>-82.4089</v>
      </c>
      <c r="O3057" t="n">
        <v>36.485</v>
      </c>
      <c r="P3057" t="n">
        <v>6613</v>
      </c>
      <c r="Q3057" t="n">
        <v>6613</v>
      </c>
      <c r="R3057" t="n">
        <v>53.3</v>
      </c>
      <c r="S3057" t="n">
        <v>86.3</v>
      </c>
      <c r="T3057" t="n">
        <v>2.6</v>
      </c>
      <c r="U3057" t="n">
        <v>4.7</v>
      </c>
      <c r="V3057" t="n">
        <v>0.9</v>
      </c>
      <c r="W3057" t="n">
        <v>0.1</v>
      </c>
      <c r="X3057" t="n">
        <v>58</v>
      </c>
      <c r="Y3057" t="n">
        <v>67</v>
      </c>
      <c r="Z3057" t="n">
        <v>20</v>
      </c>
      <c r="AA3057" t="n">
        <v>1078</v>
      </c>
      <c r="AB3057" t="n">
        <v>32.2</v>
      </c>
      <c r="AC3057"/>
      <c r="AD3057"/>
      <c r="AE3057"/>
      <c r="AF3057" t="n">
        <v>1008</v>
      </c>
      <c r="AG3057" t="n">
        <v>38</v>
      </c>
      <c r="AH3057" t="n">
        <v>87</v>
      </c>
      <c r="AI3057" t="n">
        <v>6819</v>
      </c>
      <c r="AJ3057" t="n">
        <v>5462</v>
      </c>
      <c r="AK3057" t="n">
        <v>5837</v>
      </c>
      <c r="AL3057" t="n">
        <v>7478</v>
      </c>
      <c r="AM3057" t="n">
        <v>8336</v>
      </c>
      <c r="AN3057" t="n">
        <v>2112</v>
      </c>
      <c r="AO3057" t="n">
        <v>819</v>
      </c>
      <c r="AP3057"/>
      <c r="AQ3057"/>
      <c r="AR3057"/>
    </row>
    <row r="3058">
      <c r="A3058" t="n">
        <v>221953</v>
      </c>
      <c r="B3058" t="s">
        <v>4766</v>
      </c>
      <c r="C3058" t="s">
        <v>4767</v>
      </c>
      <c r="D3058" t="s">
        <v>4659</v>
      </c>
      <c r="E3058" t="s">
        <v>147</v>
      </c>
      <c r="F3058" t="s">
        <v>162</v>
      </c>
      <c r="G3058" t="s">
        <v>163</v>
      </c>
      <c r="H3058" t="s">
        <v>150</v>
      </c>
      <c r="I3058" t="s">
        <v>175</v>
      </c>
      <c r="J3058" t="s">
        <v>168</v>
      </c>
      <c r="K3058" t="s">
        <v>153</v>
      </c>
      <c r="L3058" t="s">
        <v>155</v>
      </c>
      <c r="M3058" t="s">
        <v>155</v>
      </c>
      <c r="N3058" t="n">
        <v>-82.7608</v>
      </c>
      <c r="O3058" t="n">
        <v>36.1724</v>
      </c>
      <c r="P3058" t="n">
        <v>1379</v>
      </c>
      <c r="Q3058" t="n">
        <v>1186</v>
      </c>
      <c r="R3058" t="n">
        <v>51</v>
      </c>
      <c r="S3058" t="n">
        <v>39.1</v>
      </c>
      <c r="T3058" t="n">
        <v>5.6</v>
      </c>
      <c r="U3058" t="n">
        <v>3</v>
      </c>
      <c r="V3058" t="n">
        <v>0.3</v>
      </c>
      <c r="W3058" t="n">
        <v>6.8</v>
      </c>
      <c r="X3058" t="n">
        <v>58</v>
      </c>
      <c r="Y3058" t="n">
        <v>55</v>
      </c>
      <c r="Z3058" t="n">
        <v>18</v>
      </c>
      <c r="AA3058" t="n">
        <v>334</v>
      </c>
      <c r="AB3058" t="n">
        <v>30.5</v>
      </c>
      <c r="AC3058" t="n">
        <v>334</v>
      </c>
      <c r="AD3058" t="n">
        <v>30.5</v>
      </c>
      <c r="AE3058" t="n">
        <v>20.7</v>
      </c>
      <c r="AF3058" t="n">
        <v>118</v>
      </c>
      <c r="AG3058" t="n">
        <v>45</v>
      </c>
      <c r="AH3058" t="n">
        <v>93</v>
      </c>
      <c r="AI3058" t="n">
        <v>22961</v>
      </c>
      <c r="AJ3058" t="n">
        <v>18818</v>
      </c>
      <c r="AK3058" t="n">
        <v>18160</v>
      </c>
      <c r="AL3058" t="n">
        <v>21842</v>
      </c>
      <c r="AM3058" t="n">
        <v>27678</v>
      </c>
      <c r="AN3058" t="n">
        <v>26388</v>
      </c>
      <c r="AO3058" t="n">
        <v>38</v>
      </c>
      <c r="AP3058" t="n">
        <v>232</v>
      </c>
      <c r="AQ3058" t="n">
        <v>124</v>
      </c>
      <c r="AR3058"/>
    </row>
    <row r="3059">
      <c r="A3059" t="n">
        <v>221971</v>
      </c>
      <c r="B3059" t="s">
        <v>4768</v>
      </c>
      <c r="C3059" t="s">
        <v>2022</v>
      </c>
      <c r="D3059" t="s">
        <v>4659</v>
      </c>
      <c r="E3059" t="s">
        <v>147</v>
      </c>
      <c r="F3059" t="s">
        <v>162</v>
      </c>
      <c r="G3059" t="s">
        <v>163</v>
      </c>
      <c r="H3059" t="s">
        <v>150</v>
      </c>
      <c r="I3059" t="s">
        <v>151</v>
      </c>
      <c r="J3059" t="s">
        <v>168</v>
      </c>
      <c r="K3059" t="s">
        <v>159</v>
      </c>
      <c r="L3059" t="s">
        <v>155</v>
      </c>
      <c r="M3059" t="s">
        <v>155</v>
      </c>
      <c r="N3059" t="n">
        <v>-88.8585</v>
      </c>
      <c r="O3059" t="n">
        <v>35.6769</v>
      </c>
      <c r="P3059" t="n">
        <v>3183</v>
      </c>
      <c r="Q3059" t="n">
        <v>2133</v>
      </c>
      <c r="R3059" t="n">
        <v>63.7</v>
      </c>
      <c r="S3059" t="n">
        <v>63.9</v>
      </c>
      <c r="T3059" t="n">
        <v>15</v>
      </c>
      <c r="U3059" t="n">
        <v>1.1</v>
      </c>
      <c r="V3059" t="n">
        <v>2</v>
      </c>
      <c r="W3059" t="n">
        <v>1.7</v>
      </c>
      <c r="X3059" t="n">
        <v>87</v>
      </c>
      <c r="Y3059" t="n">
        <v>57</v>
      </c>
      <c r="Z3059" t="n">
        <v>8</v>
      </c>
      <c r="AA3059" t="n">
        <v>337</v>
      </c>
      <c r="AB3059" t="n">
        <v>70.9</v>
      </c>
      <c r="AC3059" t="n">
        <v>336</v>
      </c>
      <c r="AD3059" t="n">
        <v>70.8</v>
      </c>
      <c r="AE3059" t="n">
        <v>65.2</v>
      </c>
      <c r="AF3059" t="n">
        <v>327</v>
      </c>
      <c r="AG3059" t="n">
        <v>25</v>
      </c>
      <c r="AH3059" t="n">
        <v>83</v>
      </c>
      <c r="AI3059" t="n">
        <v>27191</v>
      </c>
      <c r="AJ3059" t="n">
        <v>24793</v>
      </c>
      <c r="AK3059" t="n">
        <v>21812</v>
      </c>
      <c r="AL3059" t="n">
        <v>25531</v>
      </c>
      <c r="AM3059" t="n">
        <v>27440</v>
      </c>
      <c r="AN3059" t="n">
        <v>29835</v>
      </c>
      <c r="AO3059" t="n">
        <v>22</v>
      </c>
      <c r="AP3059" t="n">
        <v>404</v>
      </c>
      <c r="AQ3059" t="n">
        <v>259</v>
      </c>
      <c r="AR3059" t="n">
        <v>90</v>
      </c>
    </row>
    <row r="3060">
      <c r="A3060" t="n">
        <v>221999</v>
      </c>
      <c r="B3060" t="s">
        <v>4769</v>
      </c>
      <c r="C3060" t="s">
        <v>4658</v>
      </c>
      <c r="D3060" t="s">
        <v>4659</v>
      </c>
      <c r="E3060" t="s">
        <v>147</v>
      </c>
      <c r="F3060" t="s">
        <v>162</v>
      </c>
      <c r="G3060" t="s">
        <v>163</v>
      </c>
      <c r="H3060" t="s">
        <v>150</v>
      </c>
      <c r="I3060" t="s">
        <v>151</v>
      </c>
      <c r="J3060" t="s">
        <v>238</v>
      </c>
      <c r="K3060" t="s">
        <v>159</v>
      </c>
      <c r="L3060" t="s">
        <v>155</v>
      </c>
      <c r="M3060" t="s">
        <v>155</v>
      </c>
      <c r="N3060" t="n">
        <v>-86.8034</v>
      </c>
      <c r="O3060" t="n">
        <v>36.1466</v>
      </c>
      <c r="P3060" t="n">
        <v>14693</v>
      </c>
      <c r="Q3060" t="n">
        <v>7284</v>
      </c>
      <c r="R3060" t="n">
        <v>51.6</v>
      </c>
      <c r="S3060" t="n">
        <v>40.4</v>
      </c>
      <c r="T3060" t="n">
        <v>10.6</v>
      </c>
      <c r="U3060" t="n">
        <v>11</v>
      </c>
      <c r="V3060" t="n">
        <v>17.5</v>
      </c>
      <c r="W3060" t="n">
        <v>10.2</v>
      </c>
      <c r="X3060" t="n">
        <v>96</v>
      </c>
      <c r="Y3060" t="n">
        <v>100</v>
      </c>
      <c r="Z3060" t="n">
        <v>7</v>
      </c>
      <c r="AA3060" t="n">
        <v>1600</v>
      </c>
      <c r="AB3060" t="n">
        <v>92.7</v>
      </c>
      <c r="AC3060" t="n">
        <v>1600</v>
      </c>
      <c r="AD3060" t="n">
        <v>92.7</v>
      </c>
      <c r="AE3060" t="n">
        <v>87.2</v>
      </c>
      <c r="AF3060" t="n">
        <v>1617</v>
      </c>
      <c r="AG3060" t="n">
        <v>19</v>
      </c>
      <c r="AH3060" t="n">
        <v>66</v>
      </c>
      <c r="AI3060" t="n">
        <v>26689</v>
      </c>
      <c r="AJ3060" t="n">
        <v>5797</v>
      </c>
      <c r="AK3060" t="n">
        <v>4729</v>
      </c>
      <c r="AL3060" t="n">
        <v>6211</v>
      </c>
      <c r="AM3060" t="n">
        <v>14780</v>
      </c>
      <c r="AN3060" t="n">
        <v>42754</v>
      </c>
      <c r="AO3060"/>
      <c r="AP3060" t="n">
        <v>1820</v>
      </c>
      <c r="AQ3060" t="n">
        <v>1792</v>
      </c>
      <c r="AR3060" t="n">
        <v>886</v>
      </c>
    </row>
    <row r="3061">
      <c r="A3061" t="n">
        <v>222053</v>
      </c>
      <c r="B3061" t="s">
        <v>4770</v>
      </c>
      <c r="C3061" t="s">
        <v>4691</v>
      </c>
      <c r="D3061" t="s">
        <v>4659</v>
      </c>
      <c r="E3061" t="s">
        <v>147</v>
      </c>
      <c r="F3061" t="s">
        <v>173</v>
      </c>
      <c r="G3061" t="s">
        <v>149</v>
      </c>
      <c r="H3061" t="s">
        <v>174</v>
      </c>
      <c r="I3061" t="s">
        <v>186</v>
      </c>
      <c r="J3061" t="s">
        <v>152</v>
      </c>
      <c r="K3061" t="s">
        <v>176</v>
      </c>
      <c r="L3061" t="s">
        <v>155</v>
      </c>
      <c r="M3061" t="s">
        <v>155</v>
      </c>
      <c r="N3061" t="n">
        <v>-86.4971</v>
      </c>
      <c r="O3061" t="n">
        <v>36.3625</v>
      </c>
      <c r="P3061" t="n">
        <v>9155</v>
      </c>
      <c r="Q3061" t="n">
        <v>9155</v>
      </c>
      <c r="R3061" t="n">
        <v>61.8</v>
      </c>
      <c r="S3061" t="n">
        <v>73.5</v>
      </c>
      <c r="T3061" t="n">
        <v>8.2</v>
      </c>
      <c r="U3061" t="n">
        <v>8.3</v>
      </c>
      <c r="V3061" t="n">
        <v>1.6</v>
      </c>
      <c r="W3061" t="n">
        <v>0.4</v>
      </c>
      <c r="X3061" t="n">
        <v>50</v>
      </c>
      <c r="Y3061" t="n">
        <v>38</v>
      </c>
      <c r="Z3061" t="n">
        <v>19</v>
      </c>
      <c r="AA3061" t="n">
        <v>1748</v>
      </c>
      <c r="AB3061" t="n">
        <v>24.3</v>
      </c>
      <c r="AC3061"/>
      <c r="AD3061"/>
      <c r="AE3061"/>
      <c r="AF3061" t="n">
        <v>1442</v>
      </c>
      <c r="AG3061" t="n">
        <v>31</v>
      </c>
      <c r="AH3061" t="n">
        <v>57</v>
      </c>
      <c r="AI3061" t="n">
        <v>6483</v>
      </c>
      <c r="AJ3061" t="n">
        <v>9253</v>
      </c>
      <c r="AK3061" t="n">
        <v>10403</v>
      </c>
      <c r="AL3061" t="n">
        <v>12603</v>
      </c>
      <c r="AM3061" t="n">
        <v>12797</v>
      </c>
      <c r="AN3061" t="n">
        <v>11922</v>
      </c>
      <c r="AO3061" t="n">
        <v>1145</v>
      </c>
      <c r="AP3061"/>
      <c r="AQ3061"/>
      <c r="AR3061"/>
    </row>
    <row r="3062">
      <c r="A3062" t="n">
        <v>222062</v>
      </c>
      <c r="B3062" t="s">
        <v>4771</v>
      </c>
      <c r="C3062" t="s">
        <v>3127</v>
      </c>
      <c r="D3062" t="s">
        <v>4659</v>
      </c>
      <c r="E3062" t="s">
        <v>147</v>
      </c>
      <c r="F3062" t="s">
        <v>173</v>
      </c>
      <c r="G3062" t="s">
        <v>149</v>
      </c>
      <c r="H3062" t="s">
        <v>174</v>
      </c>
      <c r="I3062" t="s">
        <v>151</v>
      </c>
      <c r="J3062" t="s">
        <v>152</v>
      </c>
      <c r="K3062" t="s">
        <v>176</v>
      </c>
      <c r="L3062" t="s">
        <v>155</v>
      </c>
      <c r="M3062" t="s">
        <v>155</v>
      </c>
      <c r="N3062" t="n">
        <v>-83.2625</v>
      </c>
      <c r="O3062" t="n">
        <v>36.2132</v>
      </c>
      <c r="P3062" t="n">
        <v>6732</v>
      </c>
      <c r="Q3062" t="n">
        <v>6732</v>
      </c>
      <c r="R3062" t="n">
        <v>64</v>
      </c>
      <c r="S3062" t="n">
        <v>84.6</v>
      </c>
      <c r="T3062" t="n">
        <v>2.2</v>
      </c>
      <c r="U3062" t="n">
        <v>7.7</v>
      </c>
      <c r="V3062" t="n">
        <v>1.4</v>
      </c>
      <c r="W3062" t="n">
        <v>0.5</v>
      </c>
      <c r="X3062" t="n">
        <v>58</v>
      </c>
      <c r="Y3062" t="n">
        <v>50</v>
      </c>
      <c r="Z3062" t="n">
        <v>18</v>
      </c>
      <c r="AA3062" t="n">
        <v>1236</v>
      </c>
      <c r="AB3062" t="n">
        <v>36</v>
      </c>
      <c r="AC3062"/>
      <c r="AD3062"/>
      <c r="AE3062"/>
      <c r="AF3062" t="n">
        <v>1228</v>
      </c>
      <c r="AG3062" t="n">
        <v>28</v>
      </c>
      <c r="AH3062" t="n">
        <v>90</v>
      </c>
      <c r="AI3062" t="n">
        <v>5290</v>
      </c>
      <c r="AJ3062" t="n">
        <v>3816</v>
      </c>
      <c r="AK3062" t="n">
        <v>3264</v>
      </c>
      <c r="AL3062" t="n">
        <v>5781</v>
      </c>
      <c r="AM3062" t="n">
        <v>6860</v>
      </c>
      <c r="AN3062" t="n">
        <v>132</v>
      </c>
      <c r="AO3062" t="n">
        <v>874</v>
      </c>
      <c r="AP3062"/>
      <c r="AQ3062"/>
      <c r="AR3062"/>
    </row>
    <row r="3063">
      <c r="A3063" t="n">
        <v>222105</v>
      </c>
      <c r="B3063" t="s">
        <v>4772</v>
      </c>
      <c r="C3063" t="s">
        <v>4664</v>
      </c>
      <c r="D3063" t="s">
        <v>4659</v>
      </c>
      <c r="E3063" t="s">
        <v>147</v>
      </c>
      <c r="F3063" t="s">
        <v>368</v>
      </c>
      <c r="G3063" t="s">
        <v>163</v>
      </c>
      <c r="H3063" t="s">
        <v>174</v>
      </c>
      <c r="I3063" t="s">
        <v>151</v>
      </c>
      <c r="J3063" t="s">
        <v>164</v>
      </c>
      <c r="K3063" t="s">
        <v>176</v>
      </c>
      <c r="L3063" t="s">
        <v>155</v>
      </c>
      <c r="M3063" t="s">
        <v>155</v>
      </c>
      <c r="N3063" t="n">
        <v>-90.0201</v>
      </c>
      <c r="O3063" t="n">
        <v>35.1449</v>
      </c>
      <c r="P3063" t="n">
        <v>564</v>
      </c>
      <c r="Q3063" t="n">
        <v>564</v>
      </c>
      <c r="R3063" t="n">
        <v>8.3</v>
      </c>
      <c r="S3063" t="n">
        <v>32.8</v>
      </c>
      <c r="T3063" t="n">
        <v>49.6</v>
      </c>
      <c r="U3063" t="n">
        <v>9.9</v>
      </c>
      <c r="V3063" t="n">
        <v>3.2</v>
      </c>
      <c r="W3063" t="n">
        <v>0</v>
      </c>
      <c r="X3063" t="n">
        <v>64</v>
      </c>
      <c r="Y3063" t="n">
        <v>56</v>
      </c>
      <c r="Z3063" t="n">
        <v>11</v>
      </c>
      <c r="AA3063" t="n">
        <v>57</v>
      </c>
      <c r="AB3063" t="n">
        <v>47.4</v>
      </c>
      <c r="AC3063"/>
      <c r="AD3063"/>
      <c r="AE3063"/>
      <c r="AF3063" t="n">
        <v>61</v>
      </c>
      <c r="AG3063" t="n">
        <v>36</v>
      </c>
      <c r="AH3063" t="n">
        <v>82</v>
      </c>
      <c r="AI3063" t="n">
        <v>17351</v>
      </c>
      <c r="AJ3063" t="n">
        <v>15293</v>
      </c>
      <c r="AK3063"/>
      <c r="AL3063" t="n">
        <v>16285</v>
      </c>
      <c r="AM3063"/>
      <c r="AN3063"/>
      <c r="AO3063" t="n">
        <v>23</v>
      </c>
      <c r="AP3063"/>
      <c r="AQ3063"/>
      <c r="AR3063"/>
    </row>
    <row r="3064">
      <c r="A3064" t="n">
        <v>222178</v>
      </c>
      <c r="B3064" t="s">
        <v>4773</v>
      </c>
      <c r="C3064" t="s">
        <v>4774</v>
      </c>
      <c r="D3064" t="s">
        <v>4775</v>
      </c>
      <c r="E3064" t="s">
        <v>283</v>
      </c>
      <c r="F3064" t="s">
        <v>162</v>
      </c>
      <c r="G3064" t="s">
        <v>163</v>
      </c>
      <c r="H3064" t="s">
        <v>150</v>
      </c>
      <c r="I3064" t="s">
        <v>151</v>
      </c>
      <c r="J3064" t="s">
        <v>152</v>
      </c>
      <c r="K3064" t="s">
        <v>159</v>
      </c>
      <c r="L3064" t="s">
        <v>155</v>
      </c>
      <c r="M3064" t="s">
        <v>155</v>
      </c>
      <c r="N3064" t="n">
        <v>-99.7098</v>
      </c>
      <c r="O3064" t="n">
        <v>32.4689</v>
      </c>
      <c r="P3064" t="n">
        <v>5764</v>
      </c>
      <c r="Q3064" t="n">
        <v>3381</v>
      </c>
      <c r="R3064" t="n">
        <v>61.3</v>
      </c>
      <c r="S3064" t="n">
        <v>63.3</v>
      </c>
      <c r="T3064" t="n">
        <v>7.2</v>
      </c>
      <c r="U3064" t="n">
        <v>17.6</v>
      </c>
      <c r="V3064" t="n">
        <v>2</v>
      </c>
      <c r="W3064" t="n">
        <v>3.9</v>
      </c>
      <c r="X3064" t="n">
        <v>80</v>
      </c>
      <c r="Y3064"/>
      <c r="Z3064" t="n">
        <v>13</v>
      </c>
      <c r="AA3064" t="n">
        <v>940</v>
      </c>
      <c r="AB3064" t="n">
        <v>60.2</v>
      </c>
      <c r="AC3064" t="n">
        <v>940</v>
      </c>
      <c r="AD3064" t="n">
        <v>60.2</v>
      </c>
      <c r="AE3064" t="n">
        <v>46</v>
      </c>
      <c r="AF3064" t="n">
        <v>894</v>
      </c>
      <c r="AG3064" t="n">
        <v>22</v>
      </c>
      <c r="AH3064" t="n">
        <v>97</v>
      </c>
      <c r="AI3064" t="n">
        <v>28311</v>
      </c>
      <c r="AJ3064" t="n">
        <v>22928</v>
      </c>
      <c r="AK3064" t="n">
        <v>24199</v>
      </c>
      <c r="AL3064" t="n">
        <v>24921</v>
      </c>
      <c r="AM3064" t="n">
        <v>27540</v>
      </c>
      <c r="AN3064" t="n">
        <v>32121</v>
      </c>
      <c r="AO3064" t="n">
        <v>6</v>
      </c>
      <c r="AP3064" t="n">
        <v>604</v>
      </c>
      <c r="AQ3064" t="n">
        <v>393</v>
      </c>
      <c r="AR3064" t="n">
        <v>90</v>
      </c>
    </row>
    <row r="3065">
      <c r="A3065" t="n">
        <v>222567</v>
      </c>
      <c r="B3065" t="s">
        <v>4776</v>
      </c>
      <c r="C3065" t="s">
        <v>4777</v>
      </c>
      <c r="D3065" t="s">
        <v>4775</v>
      </c>
      <c r="E3065" t="s">
        <v>283</v>
      </c>
      <c r="F3065" t="s">
        <v>173</v>
      </c>
      <c r="G3065" t="s">
        <v>149</v>
      </c>
      <c r="H3065" t="s">
        <v>174</v>
      </c>
      <c r="I3065" t="s">
        <v>186</v>
      </c>
      <c r="J3065" t="s">
        <v>152</v>
      </c>
      <c r="K3065" t="s">
        <v>176</v>
      </c>
      <c r="L3065" t="s">
        <v>155</v>
      </c>
      <c r="M3065" t="s">
        <v>155</v>
      </c>
      <c r="N3065" t="n">
        <v>-95.2407</v>
      </c>
      <c r="O3065" t="n">
        <v>29.3962</v>
      </c>
      <c r="P3065" t="n">
        <v>7653</v>
      </c>
      <c r="Q3065" t="n">
        <v>7653</v>
      </c>
      <c r="R3065" t="n">
        <v>57.9</v>
      </c>
      <c r="S3065" t="n">
        <v>32.6</v>
      </c>
      <c r="T3065" t="n">
        <v>16.5</v>
      </c>
      <c r="U3065" t="n">
        <v>37.5</v>
      </c>
      <c r="V3065" t="n">
        <v>9.6</v>
      </c>
      <c r="W3065" t="n">
        <v>0.8</v>
      </c>
      <c r="X3065" t="n">
        <v>69</v>
      </c>
      <c r="Y3065" t="n">
        <v>52</v>
      </c>
      <c r="Z3065" t="n">
        <v>16</v>
      </c>
      <c r="AA3065" t="n">
        <v>310</v>
      </c>
      <c r="AB3065" t="n">
        <v>33.5</v>
      </c>
      <c r="AC3065"/>
      <c r="AD3065"/>
      <c r="AE3065"/>
      <c r="AF3065" t="n">
        <v>229</v>
      </c>
      <c r="AG3065" t="n">
        <v>23</v>
      </c>
      <c r="AH3065" t="n">
        <v>31</v>
      </c>
      <c r="AI3065" t="n">
        <v>5121</v>
      </c>
      <c r="AJ3065" t="n">
        <v>3238</v>
      </c>
      <c r="AK3065" t="n">
        <v>3744</v>
      </c>
      <c r="AL3065" t="n">
        <v>6298</v>
      </c>
      <c r="AM3065" t="n">
        <v>6007</v>
      </c>
      <c r="AN3065" t="n">
        <v>6151</v>
      </c>
      <c r="AO3065" t="n">
        <v>831</v>
      </c>
      <c r="AP3065"/>
      <c r="AQ3065"/>
      <c r="AR3065"/>
    </row>
    <row r="3066">
      <c r="A3066" t="n">
        <v>222576</v>
      </c>
      <c r="B3066" t="s">
        <v>4778</v>
      </c>
      <c r="C3066" t="s">
        <v>4779</v>
      </c>
      <c r="D3066" t="s">
        <v>4775</v>
      </c>
      <c r="E3066" t="s">
        <v>283</v>
      </c>
      <c r="F3066" t="s">
        <v>173</v>
      </c>
      <c r="G3066" t="s">
        <v>149</v>
      </c>
      <c r="H3066" t="s">
        <v>174</v>
      </c>
      <c r="I3066" t="s">
        <v>151</v>
      </c>
      <c r="J3066" t="s">
        <v>152</v>
      </c>
      <c r="K3066" t="s">
        <v>176</v>
      </c>
      <c r="L3066" t="s">
        <v>155</v>
      </c>
      <c r="M3066" t="s">
        <v>155</v>
      </c>
      <c r="N3066" t="n">
        <v>-101.847</v>
      </c>
      <c r="O3066" t="n">
        <v>35.1878</v>
      </c>
      <c r="P3066" t="n">
        <v>11564</v>
      </c>
      <c r="Q3066" t="n">
        <v>11564</v>
      </c>
      <c r="R3066" t="n">
        <v>64.4</v>
      </c>
      <c r="S3066" t="n">
        <v>39.7</v>
      </c>
      <c r="T3066" t="n">
        <v>6.3</v>
      </c>
      <c r="U3066" t="n">
        <v>45</v>
      </c>
      <c r="V3066" t="n">
        <v>2.9</v>
      </c>
      <c r="W3066" t="n">
        <v>0</v>
      </c>
      <c r="X3066" t="n">
        <v>68</v>
      </c>
      <c r="Y3066" t="n">
        <v>47</v>
      </c>
      <c r="Z3066" t="n">
        <v>27</v>
      </c>
      <c r="AA3066" t="n">
        <v>933</v>
      </c>
      <c r="AB3066" t="n">
        <v>30.7</v>
      </c>
      <c r="AC3066"/>
      <c r="AD3066"/>
      <c r="AE3066"/>
      <c r="AF3066" t="n">
        <v>1082</v>
      </c>
      <c r="AG3066" t="n">
        <v>44</v>
      </c>
      <c r="AH3066" t="n">
        <v>50</v>
      </c>
      <c r="AI3066" t="n">
        <v>6079</v>
      </c>
      <c r="AJ3066" t="n">
        <v>5289</v>
      </c>
      <c r="AK3066" t="n">
        <v>5674</v>
      </c>
      <c r="AL3066" t="n">
        <v>7796</v>
      </c>
      <c r="AM3066" t="n">
        <v>8927</v>
      </c>
      <c r="AN3066" t="n">
        <v>9662</v>
      </c>
      <c r="AO3066" t="n">
        <v>1220</v>
      </c>
      <c r="AP3066"/>
      <c r="AQ3066"/>
      <c r="AR3066"/>
    </row>
    <row r="3067">
      <c r="A3067" t="n">
        <v>222628</v>
      </c>
      <c r="B3067" t="s">
        <v>4780</v>
      </c>
      <c r="C3067" t="s">
        <v>4781</v>
      </c>
      <c r="D3067" t="s">
        <v>4775</v>
      </c>
      <c r="E3067" t="s">
        <v>283</v>
      </c>
      <c r="F3067" t="s">
        <v>162</v>
      </c>
      <c r="G3067" t="s">
        <v>163</v>
      </c>
      <c r="H3067" t="s">
        <v>150</v>
      </c>
      <c r="I3067" t="s">
        <v>186</v>
      </c>
      <c r="J3067" t="s">
        <v>164</v>
      </c>
      <c r="K3067" t="s">
        <v>153</v>
      </c>
      <c r="L3067" t="s">
        <v>155</v>
      </c>
      <c r="M3067" t="s">
        <v>155</v>
      </c>
      <c r="N3067" t="n">
        <v>-96.653</v>
      </c>
      <c r="O3067" t="n">
        <v>32.8599</v>
      </c>
      <c r="P3067" t="n">
        <v>1398</v>
      </c>
      <c r="Q3067" t="n">
        <v>203</v>
      </c>
      <c r="R3067" t="n">
        <v>63.5</v>
      </c>
      <c r="S3067" t="n">
        <v>27.6</v>
      </c>
      <c r="T3067" t="n">
        <v>26.1</v>
      </c>
      <c r="U3067" t="n">
        <v>15.3</v>
      </c>
      <c r="V3067" t="n">
        <v>16.3</v>
      </c>
      <c r="W3067" t="n">
        <v>11.8</v>
      </c>
      <c r="X3067"/>
      <c r="Y3067"/>
      <c r="Z3067" t="n">
        <v>9</v>
      </c>
      <c r="AA3067"/>
      <c r="AB3067"/>
      <c r="AC3067"/>
      <c r="AD3067"/>
      <c r="AE3067"/>
      <c r="AF3067" t="n">
        <v>0</v>
      </c>
      <c r="AG3067" t="n">
        <v>23</v>
      </c>
      <c r="AH3067" t="n">
        <v>23</v>
      </c>
      <c r="AI3067"/>
      <c r="AJ3067"/>
      <c r="AK3067"/>
      <c r="AL3067"/>
      <c r="AM3067"/>
      <c r="AN3067"/>
      <c r="AO3067"/>
      <c r="AP3067" t="n">
        <v>51</v>
      </c>
      <c r="AQ3067" t="n">
        <v>259</v>
      </c>
      <c r="AR3067"/>
    </row>
    <row r="3068">
      <c r="A3068" t="n">
        <v>222822</v>
      </c>
      <c r="B3068" t="s">
        <v>4782</v>
      </c>
      <c r="C3068" t="s">
        <v>4783</v>
      </c>
      <c r="D3068" t="s">
        <v>4775</v>
      </c>
      <c r="E3068" t="s">
        <v>283</v>
      </c>
      <c r="F3068" t="s">
        <v>173</v>
      </c>
      <c r="G3068" t="s">
        <v>149</v>
      </c>
      <c r="H3068" t="s">
        <v>174</v>
      </c>
      <c r="I3068" t="s">
        <v>175</v>
      </c>
      <c r="J3068" t="s">
        <v>168</v>
      </c>
      <c r="K3068" t="s">
        <v>176</v>
      </c>
      <c r="L3068" t="s">
        <v>155</v>
      </c>
      <c r="M3068" t="s">
        <v>155</v>
      </c>
      <c r="N3068" t="n">
        <v>-94.7316</v>
      </c>
      <c r="O3068" t="n">
        <v>31.2874</v>
      </c>
      <c r="P3068" t="n">
        <v>5388</v>
      </c>
      <c r="Q3068" t="n">
        <v>5388</v>
      </c>
      <c r="R3068" t="n">
        <v>65.3</v>
      </c>
      <c r="S3068" t="n">
        <v>46.8</v>
      </c>
      <c r="T3068" t="n">
        <v>14.5</v>
      </c>
      <c r="U3068" t="n">
        <v>30.4</v>
      </c>
      <c r="V3068" t="n">
        <v>1.1</v>
      </c>
      <c r="W3068" t="n">
        <v>1.8</v>
      </c>
      <c r="X3068" t="n">
        <v>52</v>
      </c>
      <c r="Y3068" t="n">
        <v>28</v>
      </c>
      <c r="Z3068" t="n">
        <v>17</v>
      </c>
      <c r="AA3068" t="n">
        <v>461</v>
      </c>
      <c r="AB3068" t="n">
        <v>27.3</v>
      </c>
      <c r="AC3068"/>
      <c r="AD3068"/>
      <c r="AE3068"/>
      <c r="AF3068" t="n">
        <v>531</v>
      </c>
      <c r="AG3068" t="n">
        <v>39</v>
      </c>
      <c r="AH3068" t="n">
        <v>86</v>
      </c>
      <c r="AI3068" t="n">
        <v>10010</v>
      </c>
      <c r="AJ3068" t="n">
        <v>8533</v>
      </c>
      <c r="AK3068" t="n">
        <v>8656</v>
      </c>
      <c r="AL3068" t="n">
        <v>10630</v>
      </c>
      <c r="AM3068" t="n">
        <v>10070</v>
      </c>
      <c r="AN3068"/>
      <c r="AO3068" t="n">
        <v>425</v>
      </c>
      <c r="AP3068"/>
      <c r="AQ3068"/>
      <c r="AR3068"/>
    </row>
    <row r="3069">
      <c r="A3069" t="n">
        <v>222831</v>
      </c>
      <c r="B3069" t="s">
        <v>4784</v>
      </c>
      <c r="C3069" t="s">
        <v>4785</v>
      </c>
      <c r="D3069" t="s">
        <v>4775</v>
      </c>
      <c r="E3069" t="s">
        <v>283</v>
      </c>
      <c r="F3069" t="s">
        <v>148</v>
      </c>
      <c r="G3069" t="s">
        <v>149</v>
      </c>
      <c r="H3069" t="s">
        <v>150</v>
      </c>
      <c r="I3069" t="s">
        <v>151</v>
      </c>
      <c r="J3069" t="s">
        <v>238</v>
      </c>
      <c r="K3069" t="s">
        <v>153</v>
      </c>
      <c r="L3069" t="s">
        <v>155</v>
      </c>
      <c r="M3069" t="s">
        <v>155</v>
      </c>
      <c r="N3069" t="n">
        <v>-100.4651</v>
      </c>
      <c r="O3069" t="n">
        <v>31.4409</v>
      </c>
      <c r="P3069" t="n">
        <v>12151</v>
      </c>
      <c r="Q3069" t="n">
        <v>10030</v>
      </c>
      <c r="R3069" t="n">
        <v>57.9</v>
      </c>
      <c r="S3069" t="n">
        <v>49.9</v>
      </c>
      <c r="T3069" t="n">
        <v>4.6</v>
      </c>
      <c r="U3069" t="n">
        <v>37.4</v>
      </c>
      <c r="V3069" t="n">
        <v>1.5</v>
      </c>
      <c r="W3069" t="n">
        <v>2.6</v>
      </c>
      <c r="X3069" t="n">
        <v>72</v>
      </c>
      <c r="Y3069" t="n">
        <v>38</v>
      </c>
      <c r="Z3069" t="n">
        <v>18</v>
      </c>
      <c r="AA3069" t="n">
        <v>1559</v>
      </c>
      <c r="AB3069" t="n">
        <v>40.7</v>
      </c>
      <c r="AC3069" t="n">
        <v>1559</v>
      </c>
      <c r="AD3069" t="n">
        <v>40.7</v>
      </c>
      <c r="AE3069" t="n">
        <v>29.2</v>
      </c>
      <c r="AF3069" t="n">
        <v>1215</v>
      </c>
      <c r="AG3069" t="n">
        <v>27</v>
      </c>
      <c r="AH3069" t="n">
        <v>52</v>
      </c>
      <c r="AI3069" t="n">
        <v>12518</v>
      </c>
      <c r="AJ3069" t="n">
        <v>9347</v>
      </c>
      <c r="AK3069" t="n">
        <v>10377</v>
      </c>
      <c r="AL3069" t="n">
        <v>13147</v>
      </c>
      <c r="AM3069" t="n">
        <v>18224</v>
      </c>
      <c r="AN3069" t="n">
        <v>20902</v>
      </c>
      <c r="AO3069"/>
      <c r="AP3069" t="n">
        <v>1124</v>
      </c>
      <c r="AQ3069" t="n">
        <v>659</v>
      </c>
      <c r="AR3069" t="n">
        <v>27</v>
      </c>
    </row>
    <row r="3070">
      <c r="A3070" t="n">
        <v>222877</v>
      </c>
      <c r="B3070" t="s">
        <v>4786</v>
      </c>
      <c r="C3070" t="s">
        <v>4787</v>
      </c>
      <c r="D3070" t="s">
        <v>4775</v>
      </c>
      <c r="E3070" t="s">
        <v>283</v>
      </c>
      <c r="F3070" t="s">
        <v>162</v>
      </c>
      <c r="G3070" t="s">
        <v>163</v>
      </c>
      <c r="H3070" t="s">
        <v>150</v>
      </c>
      <c r="I3070" t="s">
        <v>151</v>
      </c>
      <c r="J3070" t="s">
        <v>164</v>
      </c>
      <c r="K3070" t="s">
        <v>179</v>
      </c>
      <c r="L3070" t="s">
        <v>155</v>
      </c>
      <c r="M3070" t="s">
        <v>155</v>
      </c>
      <c r="N3070" t="n">
        <v>-97.156</v>
      </c>
      <c r="O3070" t="n">
        <v>32.7395</v>
      </c>
      <c r="P3070" t="n">
        <v>239</v>
      </c>
      <c r="Q3070" t="n">
        <v>237</v>
      </c>
      <c r="R3070" t="n">
        <v>35.9</v>
      </c>
      <c r="S3070" t="n">
        <v>46</v>
      </c>
      <c r="T3070" t="n">
        <v>19.8</v>
      </c>
      <c r="U3070" t="n">
        <v>28.3</v>
      </c>
      <c r="V3070" t="n">
        <v>3</v>
      </c>
      <c r="W3070" t="n">
        <v>0</v>
      </c>
      <c r="X3070" t="n">
        <v>44</v>
      </c>
      <c r="Y3070"/>
      <c r="Z3070" t="n">
        <v>18</v>
      </c>
      <c r="AA3070" t="n">
        <v>22</v>
      </c>
      <c r="AB3070" t="n">
        <v>4.5</v>
      </c>
      <c r="AC3070" t="n">
        <v>22</v>
      </c>
      <c r="AD3070" t="n">
        <v>4.5</v>
      </c>
      <c r="AE3070"/>
      <c r="AF3070" t="n">
        <v>130</v>
      </c>
      <c r="AG3070" t="n">
        <v>55</v>
      </c>
      <c r="AH3070" t="n">
        <v>85</v>
      </c>
      <c r="AI3070" t="n">
        <v>26503</v>
      </c>
      <c r="AJ3070" t="n">
        <v>24353</v>
      </c>
      <c r="AK3070" t="n">
        <v>25963</v>
      </c>
      <c r="AL3070" t="n">
        <v>31779</v>
      </c>
      <c r="AM3070" t="n">
        <v>32224</v>
      </c>
      <c r="AN3070" t="n">
        <v>31647</v>
      </c>
      <c r="AO3070"/>
      <c r="AP3070" t="n">
        <v>20</v>
      </c>
      <c r="AQ3070"/>
      <c r="AR3070"/>
    </row>
    <row r="3071">
      <c r="A3071" t="n">
        <v>222886</v>
      </c>
      <c r="B3071" t="s">
        <v>4788</v>
      </c>
      <c r="C3071" t="s">
        <v>4789</v>
      </c>
      <c r="D3071" t="s">
        <v>4775</v>
      </c>
      <c r="E3071" t="s">
        <v>283</v>
      </c>
      <c r="F3071" t="s">
        <v>279</v>
      </c>
      <c r="G3071" t="s">
        <v>189</v>
      </c>
      <c r="H3071" t="s">
        <v>174</v>
      </c>
      <c r="I3071" t="s">
        <v>186</v>
      </c>
      <c r="J3071" t="s">
        <v>164</v>
      </c>
      <c r="K3071"/>
      <c r="L3071" t="s">
        <v>155</v>
      </c>
      <c r="M3071" t="s">
        <v>155</v>
      </c>
      <c r="N3071" t="n">
        <v>-97.0528</v>
      </c>
      <c r="O3071" t="n">
        <v>32.7724</v>
      </c>
      <c r="P3071" t="n">
        <v>541</v>
      </c>
      <c r="Q3071" t="n">
        <v>541</v>
      </c>
      <c r="R3071" t="n">
        <v>93.7</v>
      </c>
      <c r="S3071" t="n">
        <v>29.2</v>
      </c>
      <c r="T3071" t="n">
        <v>42.1</v>
      </c>
      <c r="U3071" t="n">
        <v>26.2</v>
      </c>
      <c r="V3071" t="n">
        <v>1.7</v>
      </c>
      <c r="W3071" t="n">
        <v>0.2</v>
      </c>
      <c r="X3071" t="n">
        <v>75</v>
      </c>
      <c r="Y3071"/>
      <c r="Z3071" t="n">
        <v>32</v>
      </c>
      <c r="AA3071" t="n">
        <v>498</v>
      </c>
      <c r="AB3071" t="n">
        <v>78.1</v>
      </c>
      <c r="AC3071"/>
      <c r="AD3071"/>
      <c r="AE3071"/>
      <c r="AF3071" t="n">
        <v>448</v>
      </c>
      <c r="AG3071" t="n">
        <v>57</v>
      </c>
      <c r="AH3071" t="n">
        <v>60</v>
      </c>
      <c r="AI3071" t="n">
        <v>24471</v>
      </c>
      <c r="AJ3071" t="n">
        <v>23978</v>
      </c>
      <c r="AK3071" t="n">
        <v>25703</v>
      </c>
      <c r="AL3071" t="n">
        <v>25986</v>
      </c>
      <c r="AM3071" t="n">
        <v>26743</v>
      </c>
      <c r="AN3071"/>
      <c r="AO3071"/>
      <c r="AP3071"/>
      <c r="AQ3071"/>
      <c r="AR3071"/>
    </row>
    <row r="3072">
      <c r="A3072" t="n">
        <v>222983</v>
      </c>
      <c r="B3072" t="s">
        <v>4790</v>
      </c>
      <c r="C3072" t="s">
        <v>4791</v>
      </c>
      <c r="D3072" t="s">
        <v>4775</v>
      </c>
      <c r="E3072" t="s">
        <v>283</v>
      </c>
      <c r="F3072" t="s">
        <v>162</v>
      </c>
      <c r="G3072" t="s">
        <v>163</v>
      </c>
      <c r="H3072" t="s">
        <v>150</v>
      </c>
      <c r="I3072" t="s">
        <v>151</v>
      </c>
      <c r="J3072" t="s">
        <v>168</v>
      </c>
      <c r="K3072" t="s">
        <v>179</v>
      </c>
      <c r="L3072" t="s">
        <v>155</v>
      </c>
      <c r="M3072" t="s">
        <v>155</v>
      </c>
      <c r="N3072" t="n">
        <v>-96.5963</v>
      </c>
      <c r="O3072" t="n">
        <v>33.6463</v>
      </c>
      <c r="P3072" t="n">
        <v>1208</v>
      </c>
      <c r="Q3072" t="n">
        <v>1192</v>
      </c>
      <c r="R3072" t="n">
        <v>50.3</v>
      </c>
      <c r="S3072" t="n">
        <v>48.6</v>
      </c>
      <c r="T3072" t="n">
        <v>7.2</v>
      </c>
      <c r="U3072" t="n">
        <v>26.2</v>
      </c>
      <c r="V3072" t="n">
        <v>12</v>
      </c>
      <c r="W3072" t="n">
        <v>1.1</v>
      </c>
      <c r="X3072" t="n">
        <v>80</v>
      </c>
      <c r="Y3072"/>
      <c r="Z3072" t="n">
        <v>11</v>
      </c>
      <c r="AA3072" t="n">
        <v>331</v>
      </c>
      <c r="AB3072" t="n">
        <v>69.5</v>
      </c>
      <c r="AC3072" t="n">
        <v>331</v>
      </c>
      <c r="AD3072" t="n">
        <v>69.5</v>
      </c>
      <c r="AE3072" t="n">
        <v>64.7</v>
      </c>
      <c r="AF3072" t="n">
        <v>330</v>
      </c>
      <c r="AG3072" t="n">
        <v>30</v>
      </c>
      <c r="AH3072" t="n">
        <v>100</v>
      </c>
      <c r="AI3072" t="n">
        <v>24777</v>
      </c>
      <c r="AJ3072" t="n">
        <v>19701</v>
      </c>
      <c r="AK3072" t="n">
        <v>18021</v>
      </c>
      <c r="AL3072" t="n">
        <v>22351</v>
      </c>
      <c r="AM3072" t="n">
        <v>28185</v>
      </c>
      <c r="AN3072" t="n">
        <v>27503</v>
      </c>
      <c r="AO3072"/>
      <c r="AP3072" t="n">
        <v>285</v>
      </c>
      <c r="AQ3072" t="n">
        <v>15</v>
      </c>
      <c r="AR3072"/>
    </row>
    <row r="3073">
      <c r="A3073" t="n">
        <v>222992</v>
      </c>
      <c r="B3073" t="s">
        <v>4792</v>
      </c>
      <c r="C3073" t="s">
        <v>2602</v>
      </c>
      <c r="D3073" t="s">
        <v>4775</v>
      </c>
      <c r="E3073" t="s">
        <v>283</v>
      </c>
      <c r="F3073" t="s">
        <v>148</v>
      </c>
      <c r="G3073" t="s">
        <v>149</v>
      </c>
      <c r="H3073" t="s">
        <v>150</v>
      </c>
      <c r="I3073" t="s">
        <v>151</v>
      </c>
      <c r="J3073" t="s">
        <v>158</v>
      </c>
      <c r="K3073" t="s">
        <v>176</v>
      </c>
      <c r="L3073" t="s">
        <v>155</v>
      </c>
      <c r="M3073" t="s">
        <v>155</v>
      </c>
      <c r="N3073" t="n">
        <v>-97.7138</v>
      </c>
      <c r="O3073" t="n">
        <v>30.3263</v>
      </c>
      <c r="P3073" t="n">
        <v>56011</v>
      </c>
      <c r="Q3073" t="n">
        <v>56011</v>
      </c>
      <c r="R3073" t="n">
        <v>57.3</v>
      </c>
      <c r="S3073" t="n">
        <v>38.8</v>
      </c>
      <c r="T3073" t="n">
        <v>8.4</v>
      </c>
      <c r="U3073" t="n">
        <v>37.5</v>
      </c>
      <c r="V3073" t="n">
        <v>10.1</v>
      </c>
      <c r="W3073" t="n">
        <v>1.2</v>
      </c>
      <c r="X3073"/>
      <c r="Y3073"/>
      <c r="Z3073" t="n">
        <v>18</v>
      </c>
      <c r="AA3073" t="n">
        <v>2344</v>
      </c>
      <c r="AB3073" t="n">
        <v>18</v>
      </c>
      <c r="AC3073"/>
      <c r="AD3073"/>
      <c r="AE3073"/>
      <c r="AF3073" t="n">
        <v>2142</v>
      </c>
      <c r="AG3073" t="n">
        <v>23</v>
      </c>
      <c r="AH3073" t="n">
        <v>34</v>
      </c>
      <c r="AI3073" t="n">
        <v>3502</v>
      </c>
      <c r="AJ3073" t="n">
        <v>1278</v>
      </c>
      <c r="AK3073" t="n">
        <v>2317</v>
      </c>
      <c r="AL3073" t="n">
        <v>6695</v>
      </c>
      <c r="AM3073" t="n">
        <v>10426</v>
      </c>
      <c r="AN3073" t="n">
        <v>10908</v>
      </c>
      <c r="AO3073" t="n">
        <v>4239</v>
      </c>
      <c r="AP3073" t="n">
        <v>77</v>
      </c>
      <c r="AQ3073"/>
      <c r="AR3073"/>
    </row>
    <row r="3074">
      <c r="A3074" t="n">
        <v>223001</v>
      </c>
      <c r="B3074" t="s">
        <v>4793</v>
      </c>
      <c r="C3074" t="s">
        <v>2602</v>
      </c>
      <c r="D3074" t="s">
        <v>4775</v>
      </c>
      <c r="E3074" t="s">
        <v>283</v>
      </c>
      <c r="F3074" t="s">
        <v>162</v>
      </c>
      <c r="G3074" t="s">
        <v>163</v>
      </c>
      <c r="H3074" t="s">
        <v>150</v>
      </c>
      <c r="I3074" t="s">
        <v>151</v>
      </c>
      <c r="J3074" t="s">
        <v>164</v>
      </c>
      <c r="K3074" t="s">
        <v>209</v>
      </c>
      <c r="L3074" t="s">
        <v>155</v>
      </c>
      <c r="M3074" t="s">
        <v>155</v>
      </c>
      <c r="N3074" t="n">
        <v>-97.737</v>
      </c>
      <c r="O3074" t="n">
        <v>30.292</v>
      </c>
      <c r="P3074" t="n">
        <v>177</v>
      </c>
      <c r="Q3074"/>
      <c r="R3074"/>
      <c r="S3074"/>
      <c r="T3074"/>
      <c r="U3074"/>
      <c r="V3074"/>
      <c r="W3074"/>
      <c r="X3074"/>
      <c r="Y3074"/>
      <c r="Z3074"/>
      <c r="AA3074"/>
      <c r="AB3074"/>
      <c r="AC3074"/>
      <c r="AD3074"/>
      <c r="AE3074"/>
      <c r="AF3074"/>
      <c r="AG3074"/>
      <c r="AH3074"/>
      <c r="AI3074"/>
      <c r="AJ3074"/>
      <c r="AK3074"/>
      <c r="AL3074"/>
      <c r="AM3074"/>
      <c r="AN3074"/>
      <c r="AO3074"/>
      <c r="AP3074"/>
      <c r="AQ3074" t="n">
        <v>34</v>
      </c>
      <c r="AR3074" t="n">
        <v>8</v>
      </c>
    </row>
    <row r="3075">
      <c r="A3075" t="n">
        <v>223056</v>
      </c>
      <c r="B3075" t="s">
        <v>4794</v>
      </c>
      <c r="C3075" t="s">
        <v>2602</v>
      </c>
      <c r="D3075" t="s">
        <v>4775</v>
      </c>
      <c r="E3075" t="s">
        <v>283</v>
      </c>
      <c r="F3075" t="s">
        <v>199</v>
      </c>
      <c r="G3075" t="s">
        <v>189</v>
      </c>
      <c r="H3075" t="s">
        <v>200</v>
      </c>
      <c r="I3075" t="s">
        <v>151</v>
      </c>
      <c r="J3075" t="s">
        <v>164</v>
      </c>
      <c r="K3075"/>
      <c r="L3075" t="s">
        <v>155</v>
      </c>
      <c r="M3075" t="s">
        <v>155</v>
      </c>
      <c r="N3075" t="n">
        <v>-97.7831</v>
      </c>
      <c r="O3075" t="n">
        <v>30.2417</v>
      </c>
      <c r="P3075" t="n">
        <v>81</v>
      </c>
      <c r="Q3075" t="n">
        <v>81</v>
      </c>
      <c r="R3075" t="n">
        <v>100</v>
      </c>
      <c r="S3075" t="n">
        <v>42</v>
      </c>
      <c r="T3075" t="n">
        <v>4.9</v>
      </c>
      <c r="U3075" t="n">
        <v>40.7</v>
      </c>
      <c r="V3075" t="n">
        <v>1.2</v>
      </c>
      <c r="W3075" t="n">
        <v>0</v>
      </c>
      <c r="X3075" t="n">
        <v>73</v>
      </c>
      <c r="Y3075"/>
      <c r="Z3075" t="n">
        <v>20</v>
      </c>
      <c r="AA3075"/>
      <c r="AB3075"/>
      <c r="AC3075"/>
      <c r="AD3075"/>
      <c r="AE3075"/>
      <c r="AF3075" t="n">
        <v>44</v>
      </c>
      <c r="AG3075" t="n">
        <v>53</v>
      </c>
      <c r="AH3075" t="n">
        <v>53</v>
      </c>
      <c r="AI3075" t="n">
        <v>16390</v>
      </c>
      <c r="AJ3075" t="n">
        <v>16593</v>
      </c>
      <c r="AK3075" t="n">
        <v>17214</v>
      </c>
      <c r="AL3075" t="n">
        <v>16335</v>
      </c>
      <c r="AM3075" t="n">
        <v>20044</v>
      </c>
      <c r="AN3075" t="n">
        <v>20044</v>
      </c>
      <c r="AO3075"/>
      <c r="AP3075"/>
      <c r="AQ3075"/>
      <c r="AR3075"/>
    </row>
    <row r="3076">
      <c r="A3076" t="n">
        <v>223083</v>
      </c>
      <c r="B3076" t="s">
        <v>4795</v>
      </c>
      <c r="C3076" t="s">
        <v>4796</v>
      </c>
      <c r="D3076" t="s">
        <v>4775</v>
      </c>
      <c r="E3076" t="s">
        <v>283</v>
      </c>
      <c r="F3076" t="s">
        <v>188</v>
      </c>
      <c r="G3076" t="s">
        <v>189</v>
      </c>
      <c r="H3076" t="s">
        <v>150</v>
      </c>
      <c r="I3076" t="s">
        <v>151</v>
      </c>
      <c r="J3076" t="s">
        <v>164</v>
      </c>
      <c r="K3076" t="s">
        <v>209</v>
      </c>
      <c r="L3076" t="s">
        <v>155</v>
      </c>
      <c r="M3076" t="s">
        <v>155</v>
      </c>
      <c r="N3076" t="n">
        <v>-98.5675</v>
      </c>
      <c r="O3076" t="n">
        <v>29.5171</v>
      </c>
      <c r="P3076" t="n">
        <v>772</v>
      </c>
      <c r="Q3076" t="n">
        <v>772</v>
      </c>
      <c r="R3076" t="n">
        <v>84.6</v>
      </c>
      <c r="S3076" t="n">
        <v>18.5</v>
      </c>
      <c r="T3076" t="n">
        <v>5.6</v>
      </c>
      <c r="U3076" t="n">
        <v>20.5</v>
      </c>
      <c r="V3076" t="n">
        <v>4.1</v>
      </c>
      <c r="W3076" t="n">
        <v>0</v>
      </c>
      <c r="X3076"/>
      <c r="Y3076"/>
      <c r="Z3076" t="n">
        <v>8</v>
      </c>
      <c r="AA3076"/>
      <c r="AB3076"/>
      <c r="AC3076"/>
      <c r="AD3076"/>
      <c r="AE3076"/>
      <c r="AF3076" t="n">
        <v>0</v>
      </c>
      <c r="AG3076" t="n">
        <v>52</v>
      </c>
      <c r="AH3076" t="n">
        <v>67</v>
      </c>
      <c r="AI3076"/>
      <c r="AJ3076"/>
      <c r="AK3076"/>
      <c r="AL3076"/>
      <c r="AM3076"/>
      <c r="AN3076"/>
      <c r="AO3076" t="n">
        <v>245</v>
      </c>
      <c r="AP3076" t="n">
        <v>9</v>
      </c>
      <c r="AQ3076"/>
      <c r="AR3076"/>
    </row>
    <row r="3077">
      <c r="A3077" t="n">
        <v>223117</v>
      </c>
      <c r="B3077" t="s">
        <v>4797</v>
      </c>
      <c r="C3077" t="s">
        <v>218</v>
      </c>
      <c r="D3077" t="s">
        <v>4775</v>
      </c>
      <c r="E3077" t="s">
        <v>283</v>
      </c>
      <c r="F3077" t="s">
        <v>162</v>
      </c>
      <c r="G3077" t="s">
        <v>163</v>
      </c>
      <c r="H3077" t="s">
        <v>150</v>
      </c>
      <c r="I3077" t="s">
        <v>175</v>
      </c>
      <c r="J3077" t="s">
        <v>164</v>
      </c>
      <c r="K3077" t="s">
        <v>209</v>
      </c>
      <c r="L3077" t="s">
        <v>155</v>
      </c>
      <c r="M3077" t="s">
        <v>155</v>
      </c>
      <c r="N3077" t="n">
        <v>-95.2555</v>
      </c>
      <c r="O3077" t="n">
        <v>31.979</v>
      </c>
      <c r="P3077" t="n">
        <v>143</v>
      </c>
      <c r="Q3077" t="n">
        <v>74</v>
      </c>
      <c r="R3077" t="n">
        <v>21.6</v>
      </c>
      <c r="S3077" t="n">
        <v>52.7</v>
      </c>
      <c r="T3077" t="n">
        <v>20.3</v>
      </c>
      <c r="U3077" t="n">
        <v>17.6</v>
      </c>
      <c r="V3077" t="n">
        <v>1.4</v>
      </c>
      <c r="W3077" t="n">
        <v>1.4</v>
      </c>
      <c r="X3077"/>
      <c r="Y3077" t="n">
        <v>54</v>
      </c>
      <c r="Z3077" t="n">
        <v>3</v>
      </c>
      <c r="AA3077"/>
      <c r="AB3077"/>
      <c r="AC3077"/>
      <c r="AD3077"/>
      <c r="AE3077"/>
      <c r="AF3077" t="n">
        <v>0</v>
      </c>
      <c r="AG3077" t="n">
        <v>34</v>
      </c>
      <c r="AH3077" t="n">
        <v>85</v>
      </c>
      <c r="AI3077"/>
      <c r="AJ3077"/>
      <c r="AK3077"/>
      <c r="AL3077"/>
      <c r="AM3077"/>
      <c r="AN3077"/>
      <c r="AO3077"/>
      <c r="AP3077" t="n">
        <v>3</v>
      </c>
      <c r="AQ3077" t="n">
        <v>16</v>
      </c>
      <c r="AR3077"/>
    </row>
    <row r="3078">
      <c r="A3078" t="n">
        <v>223223</v>
      </c>
      <c r="B3078" t="s">
        <v>4798</v>
      </c>
      <c r="C3078" t="s">
        <v>4799</v>
      </c>
      <c r="D3078" t="s">
        <v>4775</v>
      </c>
      <c r="E3078" t="s">
        <v>283</v>
      </c>
      <c r="F3078" t="s">
        <v>162</v>
      </c>
      <c r="G3078" t="s">
        <v>163</v>
      </c>
      <c r="H3078" t="s">
        <v>150</v>
      </c>
      <c r="I3078" t="s">
        <v>151</v>
      </c>
      <c r="J3078" t="s">
        <v>168</v>
      </c>
      <c r="K3078" t="s">
        <v>209</v>
      </c>
      <c r="L3078" t="s">
        <v>155</v>
      </c>
      <c r="M3078" t="s">
        <v>155</v>
      </c>
      <c r="N3078" t="n">
        <v>-95.3957</v>
      </c>
      <c r="O3078" t="n">
        <v>29.7106</v>
      </c>
      <c r="P3078" t="n">
        <v>1717</v>
      </c>
      <c r="Q3078"/>
      <c r="R3078"/>
      <c r="S3078"/>
      <c r="T3078"/>
      <c r="U3078"/>
      <c r="V3078"/>
      <c r="W3078"/>
      <c r="X3078"/>
      <c r="Y3078"/>
      <c r="Z3078"/>
      <c r="AA3078"/>
      <c r="AB3078"/>
      <c r="AC3078"/>
      <c r="AD3078"/>
      <c r="AE3078"/>
      <c r="AF3078"/>
      <c r="AG3078"/>
      <c r="AH3078"/>
      <c r="AI3078"/>
      <c r="AJ3078"/>
      <c r="AK3078"/>
      <c r="AL3078"/>
      <c r="AM3078"/>
      <c r="AN3078"/>
      <c r="AO3078"/>
      <c r="AP3078"/>
      <c r="AQ3078" t="n">
        <v>77</v>
      </c>
      <c r="AR3078" t="n">
        <v>274</v>
      </c>
    </row>
    <row r="3079">
      <c r="A3079" t="n">
        <v>223232</v>
      </c>
      <c r="B3079" t="s">
        <v>4800</v>
      </c>
      <c r="C3079" t="s">
        <v>1300</v>
      </c>
      <c r="D3079" t="s">
        <v>4775</v>
      </c>
      <c r="E3079" t="s">
        <v>283</v>
      </c>
      <c r="F3079" t="s">
        <v>162</v>
      </c>
      <c r="G3079" t="s">
        <v>163</v>
      </c>
      <c r="H3079" t="s">
        <v>150</v>
      </c>
      <c r="I3079" t="s">
        <v>151</v>
      </c>
      <c r="J3079" t="s">
        <v>158</v>
      </c>
      <c r="K3079" t="s">
        <v>159</v>
      </c>
      <c r="L3079" t="s">
        <v>155</v>
      </c>
      <c r="M3079" t="s">
        <v>155</v>
      </c>
      <c r="N3079" t="n">
        <v>-97.121</v>
      </c>
      <c r="O3079" t="n">
        <v>31.5469</v>
      </c>
      <c r="P3079" t="n">
        <v>23152</v>
      </c>
      <c r="Q3079" t="n">
        <v>16109</v>
      </c>
      <c r="R3079" t="n">
        <v>59.7</v>
      </c>
      <c r="S3079" t="n">
        <v>60.4</v>
      </c>
      <c r="T3079" t="n">
        <v>5</v>
      </c>
      <c r="U3079" t="n">
        <v>16.2</v>
      </c>
      <c r="V3079" t="n">
        <v>8.7</v>
      </c>
      <c r="W3079" t="n">
        <v>3.7</v>
      </c>
      <c r="X3079" t="n">
        <v>91</v>
      </c>
      <c r="Y3079" t="n">
        <v>80</v>
      </c>
      <c r="Z3079" t="n">
        <v>15</v>
      </c>
      <c r="AA3079" t="n">
        <v>3316</v>
      </c>
      <c r="AB3079" t="n">
        <v>80.2</v>
      </c>
      <c r="AC3079" t="n">
        <v>3316</v>
      </c>
      <c r="AD3079" t="n">
        <v>80.2</v>
      </c>
      <c r="AE3079" t="n">
        <v>69.7</v>
      </c>
      <c r="AF3079" t="n">
        <v>3286</v>
      </c>
      <c r="AG3079" t="n">
        <v>13</v>
      </c>
      <c r="AH3079" t="n">
        <v>90</v>
      </c>
      <c r="AI3079" t="n">
        <v>49727</v>
      </c>
      <c r="AJ3079" t="n">
        <v>30674</v>
      </c>
      <c r="AK3079" t="n">
        <v>30348</v>
      </c>
      <c r="AL3079" t="n">
        <v>32236</v>
      </c>
      <c r="AM3079" t="n">
        <v>37708</v>
      </c>
      <c r="AN3079" t="n">
        <v>47442</v>
      </c>
      <c r="AO3079"/>
      <c r="AP3079" t="n">
        <v>3409</v>
      </c>
      <c r="AQ3079" t="n">
        <v>1313</v>
      </c>
      <c r="AR3079" t="n">
        <v>715</v>
      </c>
    </row>
    <row r="3080">
      <c r="A3080" t="n">
        <v>223320</v>
      </c>
      <c r="B3080" t="s">
        <v>4801</v>
      </c>
      <c r="C3080" t="s">
        <v>4802</v>
      </c>
      <c r="D3080" t="s">
        <v>4775</v>
      </c>
      <c r="E3080" t="s">
        <v>283</v>
      </c>
      <c r="F3080" t="s">
        <v>173</v>
      </c>
      <c r="G3080" t="s">
        <v>149</v>
      </c>
      <c r="H3080" t="s">
        <v>174</v>
      </c>
      <c r="I3080" t="s">
        <v>175</v>
      </c>
      <c r="J3080" t="s">
        <v>168</v>
      </c>
      <c r="K3080" t="s">
        <v>176</v>
      </c>
      <c r="L3080" t="s">
        <v>155</v>
      </c>
      <c r="M3080" t="s">
        <v>155</v>
      </c>
      <c r="N3080" t="n">
        <v>-97.7559</v>
      </c>
      <c r="O3080" t="n">
        <v>28.4352</v>
      </c>
      <c r="P3080" t="n">
        <v>5091</v>
      </c>
      <c r="Q3080" t="n">
        <v>5091</v>
      </c>
      <c r="R3080" t="n">
        <v>65.2</v>
      </c>
      <c r="S3080" t="n">
        <v>16.6</v>
      </c>
      <c r="T3080" t="n">
        <v>2.3</v>
      </c>
      <c r="U3080" t="n">
        <v>78.1</v>
      </c>
      <c r="V3080" t="n">
        <v>0.7</v>
      </c>
      <c r="W3080" t="n">
        <v>0</v>
      </c>
      <c r="X3080" t="n">
        <v>43</v>
      </c>
      <c r="Y3080" t="n">
        <v>49</v>
      </c>
      <c r="Z3080" t="n">
        <v>23</v>
      </c>
      <c r="AA3080" t="n">
        <v>652</v>
      </c>
      <c r="AB3080" t="n">
        <v>11</v>
      </c>
      <c r="AC3080"/>
      <c r="AD3080"/>
      <c r="AE3080"/>
      <c r="AF3080" t="n">
        <v>293</v>
      </c>
      <c r="AG3080" t="n">
        <v>28</v>
      </c>
      <c r="AH3080" t="n">
        <v>86</v>
      </c>
      <c r="AI3080" t="n">
        <v>4040</v>
      </c>
      <c r="AJ3080" t="n">
        <v>2627</v>
      </c>
      <c r="AK3080" t="n">
        <v>3366</v>
      </c>
      <c r="AL3080" t="n">
        <v>5762</v>
      </c>
      <c r="AM3080" t="n">
        <v>9158</v>
      </c>
      <c r="AN3080" t="n">
        <v>9469</v>
      </c>
      <c r="AO3080" t="n">
        <v>448</v>
      </c>
      <c r="AP3080"/>
      <c r="AQ3080"/>
      <c r="AR3080"/>
    </row>
    <row r="3081">
      <c r="A3081" t="n">
        <v>223427</v>
      </c>
      <c r="B3081" t="s">
        <v>4803</v>
      </c>
      <c r="C3081" t="s">
        <v>4804</v>
      </c>
      <c r="D3081" t="s">
        <v>4775</v>
      </c>
      <c r="E3081" t="s">
        <v>283</v>
      </c>
      <c r="F3081" t="s">
        <v>173</v>
      </c>
      <c r="G3081" t="s">
        <v>149</v>
      </c>
      <c r="H3081" t="s">
        <v>174</v>
      </c>
      <c r="I3081" t="s">
        <v>175</v>
      </c>
      <c r="J3081" t="s">
        <v>238</v>
      </c>
      <c r="K3081" t="s">
        <v>176</v>
      </c>
      <c r="L3081" t="s">
        <v>155</v>
      </c>
      <c r="M3081" t="s">
        <v>155</v>
      </c>
      <c r="N3081" t="n">
        <v>-96.4085</v>
      </c>
      <c r="O3081" t="n">
        <v>30.1605</v>
      </c>
      <c r="P3081" t="n">
        <v>35384</v>
      </c>
      <c r="Q3081" t="n">
        <v>35384</v>
      </c>
      <c r="R3081" t="n">
        <v>51.5</v>
      </c>
      <c r="S3081" t="n">
        <v>59.1</v>
      </c>
      <c r="T3081" t="n">
        <v>6.3</v>
      </c>
      <c r="U3081" t="n">
        <v>23.3</v>
      </c>
      <c r="V3081" t="n">
        <v>3.6</v>
      </c>
      <c r="W3081" t="n">
        <v>0.5</v>
      </c>
      <c r="X3081" t="n">
        <v>56</v>
      </c>
      <c r="Y3081" t="n">
        <v>50</v>
      </c>
      <c r="Z3081" t="n">
        <v>36</v>
      </c>
      <c r="AA3081" t="n">
        <v>3226</v>
      </c>
      <c r="AB3081" t="n">
        <v>11</v>
      </c>
      <c r="AC3081"/>
      <c r="AD3081"/>
      <c r="AE3081"/>
      <c r="AF3081" t="n">
        <v>3533</v>
      </c>
      <c r="AG3081" t="n">
        <v>20</v>
      </c>
      <c r="AH3081" t="n">
        <v>29</v>
      </c>
      <c r="AI3081" t="n">
        <v>12910</v>
      </c>
      <c r="AJ3081" t="n">
        <v>15891</v>
      </c>
      <c r="AK3081" t="n">
        <v>16445</v>
      </c>
      <c r="AL3081" t="n">
        <v>17910</v>
      </c>
      <c r="AM3081" t="n">
        <v>19002</v>
      </c>
      <c r="AN3081" t="n">
        <v>19123</v>
      </c>
      <c r="AO3081" t="n">
        <v>1925</v>
      </c>
      <c r="AP3081"/>
      <c r="AQ3081"/>
      <c r="AR3081"/>
    </row>
    <row r="3082">
      <c r="A3082" t="n">
        <v>223463</v>
      </c>
      <c r="B3082" t="s">
        <v>4805</v>
      </c>
      <c r="C3082" t="s">
        <v>3629</v>
      </c>
      <c r="D3082" t="s">
        <v>4775</v>
      </c>
      <c r="E3082" t="s">
        <v>283</v>
      </c>
      <c r="F3082" t="s">
        <v>162</v>
      </c>
      <c r="G3082" t="s">
        <v>163</v>
      </c>
      <c r="H3082" t="s">
        <v>150</v>
      </c>
      <c r="I3082" t="s">
        <v>151</v>
      </c>
      <c r="J3082" t="s">
        <v>164</v>
      </c>
      <c r="K3082" t="s">
        <v>176</v>
      </c>
      <c r="L3082" t="s">
        <v>155</v>
      </c>
      <c r="M3082" t="s">
        <v>155</v>
      </c>
      <c r="N3082" t="n">
        <v>-96.733</v>
      </c>
      <c r="O3082" t="n">
        <v>32.9121</v>
      </c>
      <c r="P3082" t="n">
        <v>446</v>
      </c>
      <c r="Q3082" t="n">
        <v>446</v>
      </c>
      <c r="R3082" t="n">
        <v>70.2</v>
      </c>
      <c r="S3082" t="n">
        <v>11.4</v>
      </c>
      <c r="T3082" t="n">
        <v>45.5</v>
      </c>
      <c r="U3082" t="n">
        <v>37.9</v>
      </c>
      <c r="V3082" t="n">
        <v>1.1</v>
      </c>
      <c r="W3082" t="n">
        <v>0</v>
      </c>
      <c r="X3082" t="n">
        <v>50</v>
      </c>
      <c r="Y3082"/>
      <c r="Z3082" t="n">
        <v>17</v>
      </c>
      <c r="AA3082" t="n">
        <v>755</v>
      </c>
      <c r="AB3082" t="n">
        <v>37.6</v>
      </c>
      <c r="AC3082" t="n">
        <v>15</v>
      </c>
      <c r="AD3082" t="n">
        <v>33.3</v>
      </c>
      <c r="AE3082" t="n">
        <v>33.3</v>
      </c>
      <c r="AF3082" t="n">
        <v>115</v>
      </c>
      <c r="AG3082" t="n">
        <v>92</v>
      </c>
      <c r="AH3082" t="n">
        <v>93</v>
      </c>
      <c r="AI3082" t="n">
        <v>27674</v>
      </c>
      <c r="AJ3082" t="n">
        <v>27681</v>
      </c>
      <c r="AK3082" t="n">
        <v>27737</v>
      </c>
      <c r="AL3082" t="n">
        <v>28409</v>
      </c>
      <c r="AM3082" t="n">
        <v>32756</v>
      </c>
      <c r="AN3082"/>
      <c r="AO3082" t="n">
        <v>28</v>
      </c>
      <c r="AP3082" t="n">
        <v>3</v>
      </c>
      <c r="AQ3082"/>
      <c r="AR3082"/>
    </row>
    <row r="3083">
      <c r="A3083" t="n">
        <v>223472</v>
      </c>
      <c r="B3083" t="s">
        <v>4806</v>
      </c>
      <c r="C3083" t="s">
        <v>4799</v>
      </c>
      <c r="D3083" t="s">
        <v>4775</v>
      </c>
      <c r="E3083" t="s">
        <v>283</v>
      </c>
      <c r="F3083" t="s">
        <v>279</v>
      </c>
      <c r="G3083" t="s">
        <v>189</v>
      </c>
      <c r="H3083" t="s">
        <v>174</v>
      </c>
      <c r="I3083" t="s">
        <v>151</v>
      </c>
      <c r="J3083" t="s">
        <v>164</v>
      </c>
      <c r="K3083" t="s">
        <v>176</v>
      </c>
      <c r="L3083" t="s">
        <v>155</v>
      </c>
      <c r="M3083" t="s">
        <v>155</v>
      </c>
      <c r="N3083" t="n">
        <v>-95.4555</v>
      </c>
      <c r="O3083" t="n">
        <v>29.7289</v>
      </c>
      <c r="P3083" t="n">
        <v>360</v>
      </c>
      <c r="Q3083" t="n">
        <v>360</v>
      </c>
      <c r="R3083" t="n">
        <v>88.3</v>
      </c>
      <c r="S3083" t="n">
        <v>31.9</v>
      </c>
      <c r="T3083" t="n">
        <v>14.4</v>
      </c>
      <c r="U3083" t="n">
        <v>40.8</v>
      </c>
      <c r="V3083" t="n">
        <v>1.4</v>
      </c>
      <c r="W3083" t="n">
        <v>0</v>
      </c>
      <c r="X3083" t="n">
        <v>76</v>
      </c>
      <c r="Y3083"/>
      <c r="Z3083" t="n">
        <v>16</v>
      </c>
      <c r="AA3083" t="n">
        <v>20</v>
      </c>
      <c r="AB3083" t="n">
        <v>60</v>
      </c>
      <c r="AC3083"/>
      <c r="AD3083"/>
      <c r="AE3083"/>
      <c r="AF3083" t="n">
        <v>21</v>
      </c>
      <c r="AG3083" t="n">
        <v>54</v>
      </c>
      <c r="AH3083" t="n">
        <v>69</v>
      </c>
      <c r="AI3083" t="n">
        <v>14793</v>
      </c>
      <c r="AJ3083" t="n">
        <v>13631</v>
      </c>
      <c r="AK3083" t="n">
        <v>12839</v>
      </c>
      <c r="AL3083" t="n">
        <v>17787</v>
      </c>
      <c r="AM3083" t="n">
        <v>19498</v>
      </c>
      <c r="AN3083" t="n">
        <v>19784</v>
      </c>
      <c r="AO3083" t="n">
        <v>134</v>
      </c>
      <c r="AP3083"/>
      <c r="AQ3083"/>
      <c r="AR3083"/>
    </row>
    <row r="3084">
      <c r="A3084" t="n">
        <v>223506</v>
      </c>
      <c r="B3084" t="s">
        <v>4807</v>
      </c>
      <c r="C3084" t="s">
        <v>4808</v>
      </c>
      <c r="D3084" t="s">
        <v>4775</v>
      </c>
      <c r="E3084" t="s">
        <v>283</v>
      </c>
      <c r="F3084" t="s">
        <v>148</v>
      </c>
      <c r="G3084" t="s">
        <v>149</v>
      </c>
      <c r="H3084" t="s">
        <v>150</v>
      </c>
      <c r="I3084" t="s">
        <v>186</v>
      </c>
      <c r="J3084" t="s">
        <v>168</v>
      </c>
      <c r="K3084" t="s">
        <v>176</v>
      </c>
      <c r="L3084" t="s">
        <v>155</v>
      </c>
      <c r="M3084" t="s">
        <v>155</v>
      </c>
      <c r="N3084" t="n">
        <v>-95.4093</v>
      </c>
      <c r="O3084" t="n">
        <v>29.0486</v>
      </c>
      <c r="P3084" t="n">
        <v>5641</v>
      </c>
      <c r="Q3084" t="n">
        <v>5641</v>
      </c>
      <c r="R3084" t="n">
        <v>53.9</v>
      </c>
      <c r="S3084" t="n">
        <v>39.6</v>
      </c>
      <c r="T3084" t="n">
        <v>6.6</v>
      </c>
      <c r="U3084" t="n">
        <v>45.2</v>
      </c>
      <c r="V3084" t="n">
        <v>1.6</v>
      </c>
      <c r="W3084" t="n">
        <v>0.1</v>
      </c>
      <c r="X3084" t="n">
        <v>100</v>
      </c>
      <c r="Y3084" t="n">
        <v>100</v>
      </c>
      <c r="Z3084" t="n">
        <v>19</v>
      </c>
      <c r="AA3084" t="n">
        <v>300</v>
      </c>
      <c r="AB3084" t="n">
        <v>38.7</v>
      </c>
      <c r="AC3084"/>
      <c r="AD3084"/>
      <c r="AE3084"/>
      <c r="AF3084" t="n">
        <v>399</v>
      </c>
      <c r="AG3084" t="n">
        <v>18</v>
      </c>
      <c r="AH3084" t="n">
        <v>35</v>
      </c>
      <c r="AI3084" t="n">
        <v>5659</v>
      </c>
      <c r="AJ3084" t="n">
        <v>1772</v>
      </c>
      <c r="AK3084" t="n">
        <v>2696</v>
      </c>
      <c r="AL3084" t="n">
        <v>4761</v>
      </c>
      <c r="AM3084" t="n">
        <v>6850</v>
      </c>
      <c r="AN3084"/>
      <c r="AO3084" t="n">
        <v>536</v>
      </c>
      <c r="AP3084" t="n">
        <v>72</v>
      </c>
      <c r="AQ3084"/>
      <c r="AR3084"/>
    </row>
    <row r="3085">
      <c r="A3085" t="n">
        <v>223816</v>
      </c>
      <c r="B3085" t="s">
        <v>4809</v>
      </c>
      <c r="C3085" t="s">
        <v>4810</v>
      </c>
      <c r="D3085" t="s">
        <v>4775</v>
      </c>
      <c r="E3085" t="s">
        <v>283</v>
      </c>
      <c r="F3085" t="s">
        <v>173</v>
      </c>
      <c r="G3085" t="s">
        <v>149</v>
      </c>
      <c r="H3085" t="s">
        <v>174</v>
      </c>
      <c r="I3085" t="s">
        <v>186</v>
      </c>
      <c r="J3085" t="s">
        <v>152</v>
      </c>
      <c r="K3085" t="s">
        <v>176</v>
      </c>
      <c r="L3085" t="s">
        <v>155</v>
      </c>
      <c r="M3085" t="s">
        <v>155</v>
      </c>
      <c r="N3085" t="n">
        <v>-97.8108</v>
      </c>
      <c r="O3085" t="n">
        <v>31.1205</v>
      </c>
      <c r="P3085" t="n">
        <v>14843</v>
      </c>
      <c r="Q3085" t="n">
        <v>14843</v>
      </c>
      <c r="R3085" t="n">
        <v>52.7</v>
      </c>
      <c r="S3085" t="n">
        <v>29.9</v>
      </c>
      <c r="T3085" t="n">
        <v>25.3</v>
      </c>
      <c r="U3085" t="n">
        <v>30.1</v>
      </c>
      <c r="V3085" t="n">
        <v>4.1</v>
      </c>
      <c r="W3085" t="n">
        <v>0.1</v>
      </c>
      <c r="X3085" t="n">
        <v>53</v>
      </c>
      <c r="Y3085" t="n">
        <v>43</v>
      </c>
      <c r="Z3085" t="n">
        <v>14</v>
      </c>
      <c r="AA3085" t="n">
        <v>362</v>
      </c>
      <c r="AB3085" t="n">
        <v>14.6</v>
      </c>
      <c r="AC3085"/>
      <c r="AD3085"/>
      <c r="AE3085"/>
      <c r="AF3085" t="n">
        <v>366</v>
      </c>
      <c r="AG3085" t="n">
        <v>31</v>
      </c>
      <c r="AH3085" t="n">
        <v>36</v>
      </c>
      <c r="AI3085" t="n">
        <v>6128</v>
      </c>
      <c r="AJ3085" t="n">
        <v>5742</v>
      </c>
      <c r="AK3085" t="n">
        <v>5082</v>
      </c>
      <c r="AL3085" t="n">
        <v>8249</v>
      </c>
      <c r="AM3085" t="n">
        <v>9861</v>
      </c>
      <c r="AN3085" t="n">
        <v>10641</v>
      </c>
      <c r="AO3085" t="n">
        <v>1249</v>
      </c>
      <c r="AP3085"/>
      <c r="AQ3085"/>
      <c r="AR3085"/>
    </row>
    <row r="3086">
      <c r="A3086" t="n">
        <v>223852</v>
      </c>
      <c r="B3086" t="s">
        <v>4811</v>
      </c>
      <c r="C3086" t="s">
        <v>4812</v>
      </c>
      <c r="D3086" t="s">
        <v>4775</v>
      </c>
      <c r="E3086" t="s">
        <v>283</v>
      </c>
      <c r="F3086" t="s">
        <v>199</v>
      </c>
      <c r="G3086" t="s">
        <v>189</v>
      </c>
      <c r="H3086" t="s">
        <v>200</v>
      </c>
      <c r="I3086" t="s">
        <v>151</v>
      </c>
      <c r="J3086" t="s">
        <v>164</v>
      </c>
      <c r="K3086"/>
      <c r="L3086" t="s">
        <v>155</v>
      </c>
      <c r="M3086" t="s">
        <v>155</v>
      </c>
      <c r="N3086" t="n">
        <v>-96.3401</v>
      </c>
      <c r="O3086" t="n">
        <v>30.6528</v>
      </c>
      <c r="P3086" t="n">
        <v>103</v>
      </c>
      <c r="Q3086" t="n">
        <v>103</v>
      </c>
      <c r="R3086" t="n">
        <v>100</v>
      </c>
      <c r="S3086" t="n">
        <v>67</v>
      </c>
      <c r="T3086" t="n">
        <v>6.8</v>
      </c>
      <c r="U3086" t="n">
        <v>15.5</v>
      </c>
      <c r="V3086" t="n">
        <v>0</v>
      </c>
      <c r="W3086" t="n">
        <v>0</v>
      </c>
      <c r="X3086" t="n">
        <v>86</v>
      </c>
      <c r="Y3086"/>
      <c r="Z3086" t="n">
        <v>8</v>
      </c>
      <c r="AA3086"/>
      <c r="AB3086"/>
      <c r="AC3086"/>
      <c r="AD3086"/>
      <c r="AE3086"/>
      <c r="AF3086" t="n">
        <v>52</v>
      </c>
      <c r="AG3086" t="n">
        <v>41</v>
      </c>
      <c r="AH3086" t="n">
        <v>41</v>
      </c>
      <c r="AI3086" t="n">
        <v>21124</v>
      </c>
      <c r="AJ3086" t="n">
        <v>20357</v>
      </c>
      <c r="AK3086" t="n">
        <v>22480</v>
      </c>
      <c r="AL3086" t="n">
        <v>24351</v>
      </c>
      <c r="AM3086"/>
      <c r="AN3086"/>
      <c r="AO3086"/>
      <c r="AP3086"/>
      <c r="AQ3086"/>
      <c r="AR3086"/>
    </row>
    <row r="3087">
      <c r="A3087" t="n">
        <v>223898</v>
      </c>
      <c r="B3087" t="s">
        <v>4813</v>
      </c>
      <c r="C3087" t="s">
        <v>4814</v>
      </c>
      <c r="D3087" t="s">
        <v>4775</v>
      </c>
      <c r="E3087" t="s">
        <v>283</v>
      </c>
      <c r="F3087" t="s">
        <v>173</v>
      </c>
      <c r="G3087" t="s">
        <v>149</v>
      </c>
      <c r="H3087" t="s">
        <v>174</v>
      </c>
      <c r="I3087" t="s">
        <v>205</v>
      </c>
      <c r="J3087" t="s">
        <v>168</v>
      </c>
      <c r="K3087" t="s">
        <v>176</v>
      </c>
      <c r="L3087" t="s">
        <v>155</v>
      </c>
      <c r="M3087" t="s">
        <v>155</v>
      </c>
      <c r="N3087" t="n">
        <v>-98.9852</v>
      </c>
      <c r="O3087" t="n">
        <v>32.4011</v>
      </c>
      <c r="P3087" t="n">
        <v>4042</v>
      </c>
      <c r="Q3087" t="n">
        <v>4042</v>
      </c>
      <c r="R3087" t="n">
        <v>63.7</v>
      </c>
      <c r="S3087" t="n">
        <v>52.8</v>
      </c>
      <c r="T3087" t="n">
        <v>8.5</v>
      </c>
      <c r="U3087" t="n">
        <v>27.9</v>
      </c>
      <c r="V3087" t="n">
        <v>1.3</v>
      </c>
      <c r="W3087" t="n">
        <v>0.2</v>
      </c>
      <c r="X3087" t="n">
        <v>57</v>
      </c>
      <c r="Y3087" t="n">
        <v>63</v>
      </c>
      <c r="Z3087" t="n">
        <v>15</v>
      </c>
      <c r="AA3087" t="n">
        <v>327</v>
      </c>
      <c r="AB3087" t="n">
        <v>30.6</v>
      </c>
      <c r="AC3087"/>
      <c r="AD3087"/>
      <c r="AE3087"/>
      <c r="AF3087" t="n">
        <v>289</v>
      </c>
      <c r="AG3087" t="n">
        <v>24</v>
      </c>
      <c r="AH3087" t="n">
        <v>42</v>
      </c>
      <c r="AI3087" t="n">
        <v>10038</v>
      </c>
      <c r="AJ3087" t="n">
        <v>8820</v>
      </c>
      <c r="AK3087" t="n">
        <v>8836</v>
      </c>
      <c r="AL3087" t="n">
        <v>10228</v>
      </c>
      <c r="AM3087" t="n">
        <v>8402</v>
      </c>
      <c r="AN3087"/>
      <c r="AO3087" t="n">
        <v>379</v>
      </c>
      <c r="AP3087"/>
      <c r="AQ3087"/>
      <c r="AR3087"/>
    </row>
    <row r="3088">
      <c r="A3088" t="n">
        <v>223922</v>
      </c>
      <c r="B3088" t="s">
        <v>4815</v>
      </c>
      <c r="C3088" t="s">
        <v>4816</v>
      </c>
      <c r="D3088" t="s">
        <v>4775</v>
      </c>
      <c r="E3088" t="s">
        <v>283</v>
      </c>
      <c r="F3088" t="s">
        <v>173</v>
      </c>
      <c r="G3088" t="s">
        <v>149</v>
      </c>
      <c r="H3088" t="s">
        <v>174</v>
      </c>
      <c r="I3088" t="s">
        <v>205</v>
      </c>
      <c r="J3088" t="s">
        <v>168</v>
      </c>
      <c r="K3088" t="s">
        <v>176</v>
      </c>
      <c r="L3088" t="s">
        <v>155</v>
      </c>
      <c r="M3088" t="s">
        <v>155</v>
      </c>
      <c r="N3088" t="n">
        <v>-100.9024</v>
      </c>
      <c r="O3088" t="n">
        <v>34.9446</v>
      </c>
      <c r="P3088" t="n">
        <v>2974</v>
      </c>
      <c r="Q3088" t="n">
        <v>2974</v>
      </c>
      <c r="R3088" t="n">
        <v>48.7</v>
      </c>
      <c r="S3088" t="n">
        <v>45.6</v>
      </c>
      <c r="T3088" t="n">
        <v>19.6</v>
      </c>
      <c r="U3088" t="n">
        <v>18.1</v>
      </c>
      <c r="V3088" t="n">
        <v>0.6</v>
      </c>
      <c r="W3088" t="n">
        <v>2.3</v>
      </c>
      <c r="X3088" t="n">
        <v>59</v>
      </c>
      <c r="Y3088" t="n">
        <v>54</v>
      </c>
      <c r="Z3088" t="n">
        <v>20</v>
      </c>
      <c r="AA3088" t="n">
        <v>297</v>
      </c>
      <c r="AB3088" t="n">
        <v>60.6</v>
      </c>
      <c r="AC3088"/>
      <c r="AD3088"/>
      <c r="AE3088"/>
      <c r="AF3088" t="n">
        <v>154</v>
      </c>
      <c r="AG3088" t="n">
        <v>21</v>
      </c>
      <c r="AH3088" t="n">
        <v>53</v>
      </c>
      <c r="AI3088" t="n">
        <v>9476</v>
      </c>
      <c r="AJ3088" t="n">
        <v>7237</v>
      </c>
      <c r="AK3088" t="n">
        <v>5740</v>
      </c>
      <c r="AL3088" t="n">
        <v>8440</v>
      </c>
      <c r="AM3088" t="n">
        <v>12681</v>
      </c>
      <c r="AN3088" t="n">
        <v>13356</v>
      </c>
      <c r="AO3088" t="n">
        <v>138</v>
      </c>
      <c r="AP3088"/>
      <c r="AQ3088"/>
      <c r="AR3088"/>
    </row>
    <row r="3089">
      <c r="A3089" t="n">
        <v>224004</v>
      </c>
      <c r="B3089" t="s">
        <v>4817</v>
      </c>
      <c r="C3089" t="s">
        <v>2602</v>
      </c>
      <c r="D3089" t="s">
        <v>4775</v>
      </c>
      <c r="E3089" t="s">
        <v>283</v>
      </c>
      <c r="F3089" t="s">
        <v>162</v>
      </c>
      <c r="G3089" t="s">
        <v>163</v>
      </c>
      <c r="H3089" t="s">
        <v>150</v>
      </c>
      <c r="I3089" t="s">
        <v>151</v>
      </c>
      <c r="J3089" t="s">
        <v>168</v>
      </c>
      <c r="K3089" t="s">
        <v>153</v>
      </c>
      <c r="L3089" t="s">
        <v>155</v>
      </c>
      <c r="M3089" t="s">
        <v>155</v>
      </c>
      <c r="N3089" t="n">
        <v>-97.8357</v>
      </c>
      <c r="O3089" t="n">
        <v>30.4202</v>
      </c>
      <c r="P3089" t="n">
        <v>2298</v>
      </c>
      <c r="Q3089" t="n">
        <v>1889</v>
      </c>
      <c r="R3089" t="n">
        <v>70</v>
      </c>
      <c r="S3089" t="n">
        <v>36.6</v>
      </c>
      <c r="T3089" t="n">
        <v>14.3</v>
      </c>
      <c r="U3089" t="n">
        <v>34.3</v>
      </c>
      <c r="V3089" t="n">
        <v>6.7</v>
      </c>
      <c r="W3089" t="n">
        <v>0</v>
      </c>
      <c r="X3089" t="n">
        <v>63</v>
      </c>
      <c r="Y3089" t="n">
        <v>0</v>
      </c>
      <c r="Z3089" t="n">
        <v>16</v>
      </c>
      <c r="AA3089" t="n">
        <v>274</v>
      </c>
      <c r="AB3089" t="n">
        <v>40.5</v>
      </c>
      <c r="AC3089" t="n">
        <v>274</v>
      </c>
      <c r="AD3089" t="n">
        <v>40.5</v>
      </c>
      <c r="AE3089" t="n">
        <v>27.4</v>
      </c>
      <c r="AF3089" t="n">
        <v>183</v>
      </c>
      <c r="AG3089" t="n">
        <v>40</v>
      </c>
      <c r="AH3089" t="n">
        <v>77</v>
      </c>
      <c r="AI3089" t="n">
        <v>23621</v>
      </c>
      <c r="AJ3089" t="n">
        <v>16380</v>
      </c>
      <c r="AK3089" t="n">
        <v>18269</v>
      </c>
      <c r="AL3089" t="n">
        <v>20148</v>
      </c>
      <c r="AM3089" t="n">
        <v>26629</v>
      </c>
      <c r="AN3089" t="n">
        <v>31244</v>
      </c>
      <c r="AO3089"/>
      <c r="AP3089" t="n">
        <v>499</v>
      </c>
      <c r="AQ3089" t="n">
        <v>164</v>
      </c>
      <c r="AR3089" t="n">
        <v>11</v>
      </c>
    </row>
    <row r="3090">
      <c r="A3090" t="n">
        <v>224013</v>
      </c>
      <c r="B3090" t="s">
        <v>4818</v>
      </c>
      <c r="C3090" t="s">
        <v>4819</v>
      </c>
      <c r="D3090" t="s">
        <v>4775</v>
      </c>
      <c r="E3090" t="s">
        <v>283</v>
      </c>
      <c r="F3090" t="s">
        <v>199</v>
      </c>
      <c r="G3090" t="s">
        <v>189</v>
      </c>
      <c r="H3090" t="s">
        <v>200</v>
      </c>
      <c r="I3090" t="s">
        <v>175</v>
      </c>
      <c r="J3090" t="s">
        <v>164</v>
      </c>
      <c r="K3090"/>
      <c r="L3090" t="s">
        <v>155</v>
      </c>
      <c r="M3090" t="s">
        <v>155</v>
      </c>
      <c r="N3090" t="n">
        <v>-99.1504</v>
      </c>
      <c r="O3090" t="n">
        <v>30.0551</v>
      </c>
      <c r="P3090" t="n">
        <v>41</v>
      </c>
      <c r="Q3090" t="n">
        <v>41</v>
      </c>
      <c r="R3090" t="n">
        <v>95.1</v>
      </c>
      <c r="S3090" t="n">
        <v>65.9</v>
      </c>
      <c r="T3090" t="n">
        <v>2.4</v>
      </c>
      <c r="U3090" t="n">
        <v>31.7</v>
      </c>
      <c r="V3090" t="n">
        <v>0</v>
      </c>
      <c r="W3090" t="n">
        <v>0</v>
      </c>
      <c r="X3090" t="n">
        <v>63</v>
      </c>
      <c r="Y3090"/>
      <c r="Z3090" t="n">
        <v>15</v>
      </c>
      <c r="AA3090"/>
      <c r="AB3090"/>
      <c r="AC3090"/>
      <c r="AD3090"/>
      <c r="AE3090"/>
      <c r="AF3090" t="n">
        <v>38</v>
      </c>
      <c r="AG3090" t="n">
        <v>72</v>
      </c>
      <c r="AH3090" t="n">
        <v>72</v>
      </c>
      <c r="AI3090" t="n">
        <v>17826</v>
      </c>
      <c r="AJ3090" t="n">
        <v>17458</v>
      </c>
      <c r="AK3090" t="n">
        <v>17786</v>
      </c>
      <c r="AL3090" t="n">
        <v>15734</v>
      </c>
      <c r="AM3090"/>
      <c r="AN3090" t="n">
        <v>22604</v>
      </c>
      <c r="AO3090"/>
      <c r="AP3090"/>
      <c r="AQ3090"/>
      <c r="AR3090"/>
    </row>
    <row r="3091">
      <c r="A3091" t="n">
        <v>224110</v>
      </c>
      <c r="B3091" t="s">
        <v>4820</v>
      </c>
      <c r="C3091" t="s">
        <v>1136</v>
      </c>
      <c r="D3091" t="s">
        <v>4775</v>
      </c>
      <c r="E3091" t="s">
        <v>283</v>
      </c>
      <c r="F3091" t="s">
        <v>173</v>
      </c>
      <c r="G3091" t="s">
        <v>149</v>
      </c>
      <c r="H3091" t="s">
        <v>174</v>
      </c>
      <c r="I3091" t="s">
        <v>175</v>
      </c>
      <c r="J3091" t="s">
        <v>152</v>
      </c>
      <c r="K3091" t="s">
        <v>176</v>
      </c>
      <c r="L3091" t="s">
        <v>155</v>
      </c>
      <c r="M3091" t="s">
        <v>155</v>
      </c>
      <c r="N3091" t="n">
        <v>-97.1658</v>
      </c>
      <c r="O3091" t="n">
        <v>33.6188</v>
      </c>
      <c r="P3091" t="n">
        <v>11191</v>
      </c>
      <c r="Q3091" t="n">
        <v>11191</v>
      </c>
      <c r="R3091" t="n">
        <v>58.5</v>
      </c>
      <c r="S3091" t="n">
        <v>50.6</v>
      </c>
      <c r="T3091" t="n">
        <v>9.7</v>
      </c>
      <c r="U3091" t="n">
        <v>24.8</v>
      </c>
      <c r="V3091" t="n">
        <v>5.1</v>
      </c>
      <c r="W3091" t="n">
        <v>2.5</v>
      </c>
      <c r="X3091" t="n">
        <v>65</v>
      </c>
      <c r="Y3091" t="n">
        <v>48</v>
      </c>
      <c r="Z3091" t="n">
        <v>19</v>
      </c>
      <c r="AA3091" t="n">
        <v>520</v>
      </c>
      <c r="AB3091" t="n">
        <v>34.6</v>
      </c>
      <c r="AC3091"/>
      <c r="AD3091"/>
      <c r="AE3091"/>
      <c r="AF3091" t="n">
        <v>675</v>
      </c>
      <c r="AG3091" t="n">
        <v>20</v>
      </c>
      <c r="AH3091" t="n">
        <v>41</v>
      </c>
      <c r="AI3091" t="n">
        <v>5639</v>
      </c>
      <c r="AJ3091" t="n">
        <v>5747</v>
      </c>
      <c r="AK3091" t="n">
        <v>5379</v>
      </c>
      <c r="AL3091" t="n">
        <v>6712</v>
      </c>
      <c r="AM3091" t="n">
        <v>9482</v>
      </c>
      <c r="AN3091" t="n">
        <v>9959</v>
      </c>
      <c r="AO3091" t="n">
        <v>1100</v>
      </c>
      <c r="AP3091"/>
      <c r="AQ3091"/>
      <c r="AR3091"/>
    </row>
    <row r="3092">
      <c r="A3092" t="n">
        <v>224147</v>
      </c>
      <c r="B3092" t="s">
        <v>4821</v>
      </c>
      <c r="C3092" t="s">
        <v>4822</v>
      </c>
      <c r="D3092" t="s">
        <v>4775</v>
      </c>
      <c r="E3092" t="s">
        <v>283</v>
      </c>
      <c r="F3092" t="s">
        <v>148</v>
      </c>
      <c r="G3092" t="s">
        <v>149</v>
      </c>
      <c r="H3092" t="s">
        <v>150</v>
      </c>
      <c r="I3092" t="s">
        <v>151</v>
      </c>
      <c r="J3092" t="s">
        <v>238</v>
      </c>
      <c r="K3092" t="s">
        <v>159</v>
      </c>
      <c r="L3092" t="s">
        <v>155</v>
      </c>
      <c r="M3092" t="s">
        <v>155</v>
      </c>
      <c r="N3092" t="n">
        <v>-97.324</v>
      </c>
      <c r="O3092" t="n">
        <v>27.7137</v>
      </c>
      <c r="P3092" t="n">
        <v>13671</v>
      </c>
      <c r="Q3092" t="n">
        <v>8998</v>
      </c>
      <c r="R3092" t="n">
        <v>61</v>
      </c>
      <c r="S3092" t="n">
        <v>34.3</v>
      </c>
      <c r="T3092" t="n">
        <v>3.7</v>
      </c>
      <c r="U3092" t="n">
        <v>52.6</v>
      </c>
      <c r="V3092" t="n">
        <v>2.7</v>
      </c>
      <c r="W3092" t="n">
        <v>2</v>
      </c>
      <c r="X3092" t="n">
        <v>58</v>
      </c>
      <c r="Y3092" t="n">
        <v>53</v>
      </c>
      <c r="Z3092" t="n">
        <v>18</v>
      </c>
      <c r="AA3092" t="n">
        <v>2223</v>
      </c>
      <c r="AB3092" t="n">
        <v>33.7</v>
      </c>
      <c r="AC3092" t="n">
        <v>2223</v>
      </c>
      <c r="AD3092" t="n">
        <v>33.7</v>
      </c>
      <c r="AE3092" t="n">
        <v>19.7</v>
      </c>
      <c r="AF3092" t="n">
        <v>1901</v>
      </c>
      <c r="AG3092" t="n">
        <v>40</v>
      </c>
      <c r="AH3092" t="n">
        <v>61</v>
      </c>
      <c r="AI3092" t="n">
        <v>14991</v>
      </c>
      <c r="AJ3092" t="n">
        <v>10936</v>
      </c>
      <c r="AK3092" t="n">
        <v>11543</v>
      </c>
      <c r="AL3092" t="n">
        <v>14374</v>
      </c>
      <c r="AM3092" t="n">
        <v>19660</v>
      </c>
      <c r="AN3092" t="n">
        <v>22683</v>
      </c>
      <c r="AO3092"/>
      <c r="AP3092" t="n">
        <v>1691</v>
      </c>
      <c r="AQ3092" t="n">
        <v>1206</v>
      </c>
      <c r="AR3092" t="n">
        <v>51</v>
      </c>
    </row>
    <row r="3093">
      <c r="A3093" t="n">
        <v>224156</v>
      </c>
      <c r="B3093" t="s">
        <v>4823</v>
      </c>
      <c r="C3093" t="s">
        <v>1382</v>
      </c>
      <c r="D3093" t="s">
        <v>4775</v>
      </c>
      <c r="E3093" t="s">
        <v>283</v>
      </c>
      <c r="F3093" t="s">
        <v>199</v>
      </c>
      <c r="G3093" t="s">
        <v>189</v>
      </c>
      <c r="H3093" t="s">
        <v>200</v>
      </c>
      <c r="I3093" t="s">
        <v>186</v>
      </c>
      <c r="J3093" t="s">
        <v>164</v>
      </c>
      <c r="K3093"/>
      <c r="L3093" t="s">
        <v>155</v>
      </c>
      <c r="M3093" t="s">
        <v>155</v>
      </c>
      <c r="N3093" t="n">
        <v>-96.8435</v>
      </c>
      <c r="O3093" t="n">
        <v>32.9733</v>
      </c>
      <c r="P3093" t="n">
        <v>438</v>
      </c>
      <c r="Q3093" t="n">
        <v>438</v>
      </c>
      <c r="R3093" t="n">
        <v>96.1</v>
      </c>
      <c r="S3093" t="n">
        <v>26.5</v>
      </c>
      <c r="T3093" t="n">
        <v>20.1</v>
      </c>
      <c r="U3093" t="n">
        <v>19.6</v>
      </c>
      <c r="V3093" t="n">
        <v>0.5</v>
      </c>
      <c r="W3093" t="n">
        <v>0</v>
      </c>
      <c r="X3093" t="n">
        <v>89</v>
      </c>
      <c r="Y3093" t="n">
        <v>60</v>
      </c>
      <c r="Z3093" t="n">
        <v>20</v>
      </c>
      <c r="AA3093"/>
      <c r="AB3093"/>
      <c r="AC3093"/>
      <c r="AD3093"/>
      <c r="AE3093"/>
      <c r="AF3093" t="n">
        <v>81</v>
      </c>
      <c r="AG3093" t="n">
        <v>37</v>
      </c>
      <c r="AH3093" t="n">
        <v>43</v>
      </c>
      <c r="AI3093" t="n">
        <v>27489</v>
      </c>
      <c r="AJ3093" t="n">
        <v>25118</v>
      </c>
      <c r="AK3093" t="n">
        <v>27431</v>
      </c>
      <c r="AL3093" t="n">
        <v>27694</v>
      </c>
      <c r="AM3093" t="n">
        <v>30409</v>
      </c>
      <c r="AN3093" t="n">
        <v>32576</v>
      </c>
      <c r="AO3093"/>
      <c r="AP3093"/>
      <c r="AQ3093"/>
      <c r="AR3093"/>
    </row>
    <row r="3094">
      <c r="A3094" t="n">
        <v>224226</v>
      </c>
      <c r="B3094" t="s">
        <v>4824</v>
      </c>
      <c r="C3094" t="s">
        <v>3629</v>
      </c>
      <c r="D3094" t="s">
        <v>4775</v>
      </c>
      <c r="E3094" t="s">
        <v>283</v>
      </c>
      <c r="F3094" t="s">
        <v>162</v>
      </c>
      <c r="G3094" t="s">
        <v>163</v>
      </c>
      <c r="H3094" t="s">
        <v>150</v>
      </c>
      <c r="I3094" t="s">
        <v>151</v>
      </c>
      <c r="J3094" t="s">
        <v>168</v>
      </c>
      <c r="K3094" t="s">
        <v>159</v>
      </c>
      <c r="L3094" t="s">
        <v>155</v>
      </c>
      <c r="M3094" t="s">
        <v>155</v>
      </c>
      <c r="N3094" t="n">
        <v>-96.947</v>
      </c>
      <c r="O3094" t="n">
        <v>32.71</v>
      </c>
      <c r="P3094" t="n">
        <v>5034</v>
      </c>
      <c r="Q3094" t="n">
        <v>3356</v>
      </c>
      <c r="R3094" t="n">
        <v>57.9</v>
      </c>
      <c r="S3094" t="n">
        <v>54.7</v>
      </c>
      <c r="T3094" t="n">
        <v>10.5</v>
      </c>
      <c r="U3094" t="n">
        <v>15.3</v>
      </c>
      <c r="V3094" t="n">
        <v>2.5</v>
      </c>
      <c r="W3094" t="n">
        <v>5.4</v>
      </c>
      <c r="X3094" t="n">
        <v>64</v>
      </c>
      <c r="Y3094" t="n">
        <v>13</v>
      </c>
      <c r="Z3094" t="n">
        <v>16</v>
      </c>
      <c r="AA3094" t="n">
        <v>538</v>
      </c>
      <c r="AB3094" t="n">
        <v>60.4</v>
      </c>
      <c r="AC3094" t="n">
        <v>507</v>
      </c>
      <c r="AD3094" t="n">
        <v>59.6</v>
      </c>
      <c r="AE3094" t="n">
        <v>45.8</v>
      </c>
      <c r="AF3094" t="n">
        <v>748</v>
      </c>
      <c r="AG3094" t="n">
        <v>24</v>
      </c>
      <c r="AH3094" t="n">
        <v>87</v>
      </c>
      <c r="AI3094" t="n">
        <v>30275</v>
      </c>
      <c r="AJ3094" t="n">
        <v>28693</v>
      </c>
      <c r="AK3094" t="n">
        <v>25864</v>
      </c>
      <c r="AL3094" t="n">
        <v>27340</v>
      </c>
      <c r="AM3094" t="n">
        <v>30289</v>
      </c>
      <c r="AN3094" t="n">
        <v>33949</v>
      </c>
      <c r="AO3094" t="n">
        <v>4</v>
      </c>
      <c r="AP3094" t="n">
        <v>543</v>
      </c>
      <c r="AQ3094" t="n">
        <v>384</v>
      </c>
      <c r="AR3094" t="n">
        <v>46</v>
      </c>
    </row>
    <row r="3095">
      <c r="A3095" t="n">
        <v>224244</v>
      </c>
      <c r="B3095" t="s">
        <v>4825</v>
      </c>
      <c r="C3095" t="s">
        <v>3629</v>
      </c>
      <c r="D3095" t="s">
        <v>4775</v>
      </c>
      <c r="E3095" t="s">
        <v>283</v>
      </c>
      <c r="F3095" t="s">
        <v>162</v>
      </c>
      <c r="G3095" t="s">
        <v>163</v>
      </c>
      <c r="H3095" t="s">
        <v>150</v>
      </c>
      <c r="I3095" t="s">
        <v>186</v>
      </c>
      <c r="J3095" t="s">
        <v>164</v>
      </c>
      <c r="K3095" t="s">
        <v>179</v>
      </c>
      <c r="L3095" t="s">
        <v>155</v>
      </c>
      <c r="M3095" t="s">
        <v>155</v>
      </c>
      <c r="N3095" t="n">
        <v>-96.8871</v>
      </c>
      <c r="O3095" t="n">
        <v>32.9137</v>
      </c>
      <c r="P3095" t="n">
        <v>268</v>
      </c>
      <c r="Q3095" t="n">
        <v>268</v>
      </c>
      <c r="R3095" t="n">
        <v>38.4</v>
      </c>
      <c r="S3095" t="n">
        <v>39.9</v>
      </c>
      <c r="T3095" t="n">
        <v>19.4</v>
      </c>
      <c r="U3095" t="n">
        <v>18.7</v>
      </c>
      <c r="V3095" t="n">
        <v>0.4</v>
      </c>
      <c r="W3095" t="n">
        <v>0</v>
      </c>
      <c r="X3095" t="n">
        <v>39</v>
      </c>
      <c r="Y3095" t="n">
        <v>0</v>
      </c>
      <c r="Z3095" t="n">
        <v>13</v>
      </c>
      <c r="AA3095" t="n">
        <v>46</v>
      </c>
      <c r="AB3095" t="n">
        <v>23.9</v>
      </c>
      <c r="AC3095" t="n">
        <v>44</v>
      </c>
      <c r="AD3095" t="n">
        <v>25</v>
      </c>
      <c r="AE3095" t="n">
        <v>15.9</v>
      </c>
      <c r="AF3095" t="n">
        <v>78</v>
      </c>
      <c r="AG3095" t="n">
        <v>52</v>
      </c>
      <c r="AH3095" t="n">
        <v>98</v>
      </c>
      <c r="AI3095" t="n">
        <v>22463</v>
      </c>
      <c r="AJ3095" t="n">
        <v>21705</v>
      </c>
      <c r="AK3095" t="n">
        <v>20642</v>
      </c>
      <c r="AL3095" t="n">
        <v>22517</v>
      </c>
      <c r="AM3095" t="n">
        <v>23043</v>
      </c>
      <c r="AN3095" t="n">
        <v>24553</v>
      </c>
      <c r="AO3095" t="n">
        <v>5</v>
      </c>
      <c r="AP3095" t="n">
        <v>31</v>
      </c>
      <c r="AQ3095"/>
      <c r="AR3095"/>
    </row>
    <row r="3096">
      <c r="A3096" t="n">
        <v>224271</v>
      </c>
      <c r="B3096" t="s">
        <v>4826</v>
      </c>
      <c r="C3096" t="s">
        <v>3629</v>
      </c>
      <c r="D3096" t="s">
        <v>4775</v>
      </c>
      <c r="E3096" t="s">
        <v>283</v>
      </c>
      <c r="F3096" t="s">
        <v>368</v>
      </c>
      <c r="G3096" t="s">
        <v>163</v>
      </c>
      <c r="H3096" t="s">
        <v>174</v>
      </c>
      <c r="I3096" t="s">
        <v>151</v>
      </c>
      <c r="J3096" t="s">
        <v>164</v>
      </c>
      <c r="K3096" t="s">
        <v>176</v>
      </c>
      <c r="L3096" t="s">
        <v>155</v>
      </c>
      <c r="M3096" t="s">
        <v>155</v>
      </c>
      <c r="N3096" t="n">
        <v>-96.6834</v>
      </c>
      <c r="O3096" t="n">
        <v>32.7714</v>
      </c>
      <c r="P3096" t="n">
        <v>959</v>
      </c>
      <c r="Q3096" t="n">
        <v>959</v>
      </c>
      <c r="R3096" t="n">
        <v>75.2</v>
      </c>
      <c r="S3096" t="n">
        <v>57.5</v>
      </c>
      <c r="T3096" t="n">
        <v>19.4</v>
      </c>
      <c r="U3096" t="n">
        <v>16.4</v>
      </c>
      <c r="V3096" t="n">
        <v>0.9</v>
      </c>
      <c r="W3096" t="n">
        <v>0.1</v>
      </c>
      <c r="X3096" t="n">
        <v>21</v>
      </c>
      <c r="Y3096" t="n">
        <v>39</v>
      </c>
      <c r="Z3096" t="n">
        <v>23</v>
      </c>
      <c r="AA3096" t="n">
        <v>104</v>
      </c>
      <c r="AB3096" t="n">
        <v>26</v>
      </c>
      <c r="AC3096"/>
      <c r="AD3096"/>
      <c r="AE3096"/>
      <c r="AF3096" t="n">
        <v>152</v>
      </c>
      <c r="AG3096" t="n">
        <v>47</v>
      </c>
      <c r="AH3096" t="n">
        <v>47</v>
      </c>
      <c r="AI3096" t="n">
        <v>19555</v>
      </c>
      <c r="AJ3096" t="n">
        <v>19905</v>
      </c>
      <c r="AK3096" t="n">
        <v>19756</v>
      </c>
      <c r="AL3096" t="n">
        <v>18978</v>
      </c>
      <c r="AM3096" t="n">
        <v>21593</v>
      </c>
      <c r="AN3096"/>
      <c r="AO3096" t="n">
        <v>104</v>
      </c>
      <c r="AP3096"/>
      <c r="AQ3096"/>
      <c r="AR3096"/>
    </row>
    <row r="3097">
      <c r="A3097" t="n">
        <v>224305</v>
      </c>
      <c r="B3097" t="s">
        <v>4827</v>
      </c>
      <c r="C3097" t="s">
        <v>3629</v>
      </c>
      <c r="D3097" t="s">
        <v>4775</v>
      </c>
      <c r="E3097" t="s">
        <v>283</v>
      </c>
      <c r="F3097" t="s">
        <v>162</v>
      </c>
      <c r="G3097" t="s">
        <v>163</v>
      </c>
      <c r="H3097" t="s">
        <v>150</v>
      </c>
      <c r="I3097" t="s">
        <v>151</v>
      </c>
      <c r="J3097" t="s">
        <v>168</v>
      </c>
      <c r="K3097" t="s">
        <v>209</v>
      </c>
      <c r="L3097" t="s">
        <v>155</v>
      </c>
      <c r="M3097" t="s">
        <v>155</v>
      </c>
      <c r="N3097" t="n">
        <v>-96.7805</v>
      </c>
      <c r="O3097" t="n">
        <v>32.7954</v>
      </c>
      <c r="P3097" t="n">
        <v>3063</v>
      </c>
      <c r="Q3097"/>
      <c r="R3097"/>
      <c r="S3097"/>
      <c r="T3097"/>
      <c r="U3097"/>
      <c r="V3097"/>
      <c r="W3097"/>
      <c r="X3097"/>
      <c r="Y3097"/>
      <c r="Z3097"/>
      <c r="AA3097"/>
      <c r="AB3097"/>
      <c r="AC3097"/>
      <c r="AD3097"/>
      <c r="AE3097"/>
      <c r="AF3097"/>
      <c r="AG3097"/>
      <c r="AH3097"/>
      <c r="AI3097"/>
      <c r="AJ3097"/>
      <c r="AK3097"/>
      <c r="AL3097"/>
      <c r="AM3097"/>
      <c r="AN3097"/>
      <c r="AO3097"/>
      <c r="AP3097"/>
      <c r="AQ3097" t="n">
        <v>441</v>
      </c>
      <c r="AR3097" t="n">
        <v>28</v>
      </c>
    </row>
    <row r="3098">
      <c r="A3098" t="n">
        <v>224323</v>
      </c>
      <c r="B3098" t="s">
        <v>4828</v>
      </c>
      <c r="C3098" t="s">
        <v>4829</v>
      </c>
      <c r="D3098" t="s">
        <v>4775</v>
      </c>
      <c r="E3098" t="s">
        <v>283</v>
      </c>
      <c r="F3098" t="s">
        <v>162</v>
      </c>
      <c r="G3098" t="s">
        <v>163</v>
      </c>
      <c r="H3098" t="s">
        <v>150</v>
      </c>
      <c r="I3098" t="s">
        <v>151</v>
      </c>
      <c r="J3098" t="s">
        <v>168</v>
      </c>
      <c r="K3098" t="s">
        <v>153</v>
      </c>
      <c r="L3098" t="s">
        <v>155</v>
      </c>
      <c r="M3098" t="s">
        <v>155</v>
      </c>
      <c r="N3098" t="n">
        <v>-96.9195</v>
      </c>
      <c r="O3098" t="n">
        <v>32.8462</v>
      </c>
      <c r="P3098" t="n">
        <v>2674</v>
      </c>
      <c r="Q3098" t="n">
        <v>1550</v>
      </c>
      <c r="R3098" t="n">
        <v>56</v>
      </c>
      <c r="S3098" t="n">
        <v>57.9</v>
      </c>
      <c r="T3098" t="n">
        <v>2.4</v>
      </c>
      <c r="U3098" t="n">
        <v>26.3</v>
      </c>
      <c r="V3098" t="n">
        <v>6.6</v>
      </c>
      <c r="W3098" t="n">
        <v>2.1</v>
      </c>
      <c r="X3098" t="n">
        <v>81</v>
      </c>
      <c r="Y3098" t="n">
        <v>100</v>
      </c>
      <c r="Z3098" t="n">
        <v>11</v>
      </c>
      <c r="AA3098" t="n">
        <v>419</v>
      </c>
      <c r="AB3098" t="n">
        <v>68</v>
      </c>
      <c r="AC3098" t="n">
        <v>419</v>
      </c>
      <c r="AD3098" t="n">
        <v>68</v>
      </c>
      <c r="AE3098" t="n">
        <v>62.3</v>
      </c>
      <c r="AF3098" t="n">
        <v>403</v>
      </c>
      <c r="AG3098" t="n">
        <v>26</v>
      </c>
      <c r="AH3098" t="n">
        <v>99</v>
      </c>
      <c r="AI3098" t="n">
        <v>31221</v>
      </c>
      <c r="AJ3098" t="n">
        <v>14372</v>
      </c>
      <c r="AK3098" t="n">
        <v>14535</v>
      </c>
      <c r="AL3098" t="n">
        <v>18311</v>
      </c>
      <c r="AM3098" t="n">
        <v>22936</v>
      </c>
      <c r="AN3098" t="n">
        <v>34646</v>
      </c>
      <c r="AO3098"/>
      <c r="AP3098" t="n">
        <v>298</v>
      </c>
      <c r="AQ3098" t="n">
        <v>291</v>
      </c>
      <c r="AR3098" t="n">
        <v>14</v>
      </c>
    </row>
    <row r="3099">
      <c r="A3099" t="n">
        <v>224350</v>
      </c>
      <c r="B3099" t="s">
        <v>4830</v>
      </c>
      <c r="C3099" t="s">
        <v>4822</v>
      </c>
      <c r="D3099" t="s">
        <v>4775</v>
      </c>
      <c r="E3099" t="s">
        <v>283</v>
      </c>
      <c r="F3099" t="s">
        <v>148</v>
      </c>
      <c r="G3099" t="s">
        <v>149</v>
      </c>
      <c r="H3099" t="s">
        <v>150</v>
      </c>
      <c r="I3099" t="s">
        <v>151</v>
      </c>
      <c r="J3099" t="s">
        <v>152</v>
      </c>
      <c r="K3099" t="s">
        <v>176</v>
      </c>
      <c r="L3099" t="s">
        <v>155</v>
      </c>
      <c r="M3099" t="s">
        <v>155</v>
      </c>
      <c r="N3099" t="n">
        <v>-97.4076</v>
      </c>
      <c r="O3099" t="n">
        <v>27.7636</v>
      </c>
      <c r="P3099" t="n">
        <v>13384</v>
      </c>
      <c r="Q3099" t="n">
        <v>13384</v>
      </c>
      <c r="R3099" t="n">
        <v>58.8</v>
      </c>
      <c r="S3099" t="n">
        <v>20.2</v>
      </c>
      <c r="T3099" t="n">
        <v>2.3</v>
      </c>
      <c r="U3099" t="n">
        <v>70.9</v>
      </c>
      <c r="V3099" t="n">
        <v>2.2</v>
      </c>
      <c r="W3099" t="n">
        <v>2.1</v>
      </c>
      <c r="X3099"/>
      <c r="Y3099"/>
      <c r="Z3099" t="n">
        <v>12</v>
      </c>
      <c r="AA3099" t="n">
        <v>500</v>
      </c>
      <c r="AB3099" t="n">
        <v>12.8</v>
      </c>
      <c r="AC3099"/>
      <c r="AD3099"/>
      <c r="AE3099"/>
      <c r="AF3099" t="n">
        <v>286</v>
      </c>
      <c r="AG3099" t="n">
        <v>33</v>
      </c>
      <c r="AH3099" t="n">
        <v>44</v>
      </c>
      <c r="AI3099" t="n">
        <v>4322</v>
      </c>
      <c r="AJ3099" t="n">
        <v>3320</v>
      </c>
      <c r="AK3099" t="n">
        <v>3840</v>
      </c>
      <c r="AL3099" t="n">
        <v>6768</v>
      </c>
      <c r="AM3099" t="n">
        <v>8141</v>
      </c>
      <c r="AN3099" t="n">
        <v>12022</v>
      </c>
      <c r="AO3099" t="n">
        <v>1078</v>
      </c>
      <c r="AP3099" t="n">
        <v>14</v>
      </c>
      <c r="AQ3099"/>
      <c r="AR3099"/>
    </row>
    <row r="3100">
      <c r="A3100" t="n">
        <v>224527</v>
      </c>
      <c r="B3100" t="s">
        <v>4831</v>
      </c>
      <c r="C3100" t="s">
        <v>2690</v>
      </c>
      <c r="D3100" t="s">
        <v>4775</v>
      </c>
      <c r="E3100" t="s">
        <v>283</v>
      </c>
      <c r="F3100" t="s">
        <v>162</v>
      </c>
      <c r="G3100" t="s">
        <v>163</v>
      </c>
      <c r="H3100" t="s">
        <v>150</v>
      </c>
      <c r="I3100" t="s">
        <v>175</v>
      </c>
      <c r="J3100" t="s">
        <v>168</v>
      </c>
      <c r="K3100" t="s">
        <v>153</v>
      </c>
      <c r="L3100" t="s">
        <v>155</v>
      </c>
      <c r="M3100" t="s">
        <v>155</v>
      </c>
      <c r="N3100" t="n">
        <v>-94.3745</v>
      </c>
      <c r="O3100" t="n">
        <v>32.5578</v>
      </c>
      <c r="P3100" t="n">
        <v>1932</v>
      </c>
      <c r="Q3100" t="n">
        <v>1698</v>
      </c>
      <c r="R3100" t="n">
        <v>53.8</v>
      </c>
      <c r="S3100" t="n">
        <v>61.8</v>
      </c>
      <c r="T3100" t="n">
        <v>17.5</v>
      </c>
      <c r="U3100" t="n">
        <v>12.7</v>
      </c>
      <c r="V3100" t="n">
        <v>1.4</v>
      </c>
      <c r="W3100" t="n">
        <v>1.1</v>
      </c>
      <c r="X3100" t="n">
        <v>69</v>
      </c>
      <c r="Y3100" t="n">
        <v>0</v>
      </c>
      <c r="Z3100" t="n">
        <v>15</v>
      </c>
      <c r="AA3100" t="n">
        <v>419</v>
      </c>
      <c r="AB3100" t="n">
        <v>48</v>
      </c>
      <c r="AC3100" t="n">
        <v>419</v>
      </c>
      <c r="AD3100" t="n">
        <v>48</v>
      </c>
      <c r="AE3100" t="n">
        <v>42</v>
      </c>
      <c r="AF3100" t="n">
        <v>389</v>
      </c>
      <c r="AG3100" t="n">
        <v>31</v>
      </c>
      <c r="AH3100" t="n">
        <v>80</v>
      </c>
      <c r="AI3100" t="n">
        <v>24388</v>
      </c>
      <c r="AJ3100" t="n">
        <v>20306</v>
      </c>
      <c r="AK3100" t="n">
        <v>21898</v>
      </c>
      <c r="AL3100" t="n">
        <v>22088</v>
      </c>
      <c r="AM3100" t="n">
        <v>24843</v>
      </c>
      <c r="AN3100" t="n">
        <v>27661</v>
      </c>
      <c r="AO3100"/>
      <c r="AP3100" t="n">
        <v>263</v>
      </c>
      <c r="AQ3100" t="n">
        <v>66</v>
      </c>
      <c r="AR3100"/>
    </row>
    <row r="3101">
      <c r="A3101" t="n">
        <v>224545</v>
      </c>
      <c r="B3101" t="s">
        <v>4832</v>
      </c>
      <c r="C3101" t="s">
        <v>4833</v>
      </c>
      <c r="D3101" t="s">
        <v>4775</v>
      </c>
      <c r="E3101" t="s">
        <v>283</v>
      </c>
      <c r="F3101" t="s">
        <v>148</v>
      </c>
      <c r="G3101" t="s">
        <v>149</v>
      </c>
      <c r="H3101" t="s">
        <v>150</v>
      </c>
      <c r="I3101" t="s">
        <v>151</v>
      </c>
      <c r="J3101" t="s">
        <v>168</v>
      </c>
      <c r="K3101" t="s">
        <v>153</v>
      </c>
      <c r="L3101" t="s">
        <v>155</v>
      </c>
      <c r="M3101" t="s">
        <v>155</v>
      </c>
      <c r="N3101" t="n">
        <v>-94.1036</v>
      </c>
      <c r="O3101" t="n">
        <v>33.4905</v>
      </c>
      <c r="P3101" t="n">
        <v>2546</v>
      </c>
      <c r="Q3101" t="n">
        <v>2090</v>
      </c>
      <c r="R3101" t="n">
        <v>62.2</v>
      </c>
      <c r="S3101" t="n">
        <v>50.5</v>
      </c>
      <c r="T3101" t="n">
        <v>18.4</v>
      </c>
      <c r="U3101" t="n">
        <v>17.6</v>
      </c>
      <c r="V3101" t="n">
        <v>1.3</v>
      </c>
      <c r="W3101" t="n">
        <v>5.4</v>
      </c>
      <c r="X3101" t="n">
        <v>60</v>
      </c>
      <c r="Y3101" t="n">
        <v>50</v>
      </c>
      <c r="Z3101" t="n">
        <v>13</v>
      </c>
      <c r="AA3101" t="n">
        <v>234</v>
      </c>
      <c r="AB3101" t="n">
        <v>31.2</v>
      </c>
      <c r="AC3101" t="n">
        <v>234</v>
      </c>
      <c r="AD3101" t="n">
        <v>28.2</v>
      </c>
      <c r="AE3101" t="n">
        <v>16.7</v>
      </c>
      <c r="AF3101" t="n">
        <v>288</v>
      </c>
      <c r="AG3101" t="n">
        <v>51</v>
      </c>
      <c r="AH3101" t="n">
        <v>85</v>
      </c>
      <c r="AI3101" t="n">
        <v>13320</v>
      </c>
      <c r="AJ3101" t="n">
        <v>9919</v>
      </c>
      <c r="AK3101" t="n">
        <v>10334</v>
      </c>
      <c r="AL3101" t="n">
        <v>11213</v>
      </c>
      <c r="AM3101" t="n">
        <v>15899</v>
      </c>
      <c r="AN3101" t="n">
        <v>19831</v>
      </c>
      <c r="AO3101"/>
      <c r="AP3101" t="n">
        <v>367</v>
      </c>
      <c r="AQ3101" t="n">
        <v>98</v>
      </c>
      <c r="AR3101" t="n">
        <v>6</v>
      </c>
    </row>
    <row r="3102">
      <c r="A3102" t="n">
        <v>224554</v>
      </c>
      <c r="B3102" t="s">
        <v>4834</v>
      </c>
      <c r="C3102" t="s">
        <v>4835</v>
      </c>
      <c r="D3102" t="s">
        <v>4775</v>
      </c>
      <c r="E3102" t="s">
        <v>283</v>
      </c>
      <c r="F3102" t="s">
        <v>148</v>
      </c>
      <c r="G3102" t="s">
        <v>149</v>
      </c>
      <c r="H3102" t="s">
        <v>150</v>
      </c>
      <c r="I3102" t="s">
        <v>175</v>
      </c>
      <c r="J3102" t="s">
        <v>238</v>
      </c>
      <c r="K3102" t="s">
        <v>159</v>
      </c>
      <c r="L3102" t="s">
        <v>155</v>
      </c>
      <c r="M3102" t="s">
        <v>155</v>
      </c>
      <c r="N3102" t="n">
        <v>-95.9046</v>
      </c>
      <c r="O3102" t="n">
        <v>33.2421</v>
      </c>
      <c r="P3102" t="n">
        <v>14047</v>
      </c>
      <c r="Q3102" t="n">
        <v>9034</v>
      </c>
      <c r="R3102" t="n">
        <v>59.8</v>
      </c>
      <c r="S3102" t="n">
        <v>42.3</v>
      </c>
      <c r="T3102" t="n">
        <v>18.4</v>
      </c>
      <c r="U3102" t="n">
        <v>24.4</v>
      </c>
      <c r="V3102" t="n">
        <v>2.4</v>
      </c>
      <c r="W3102" t="n">
        <v>1.7</v>
      </c>
      <c r="X3102" t="n">
        <v>63</v>
      </c>
      <c r="Y3102" t="n">
        <v>35</v>
      </c>
      <c r="Z3102" t="n">
        <v>19</v>
      </c>
      <c r="AA3102" t="n">
        <v>860</v>
      </c>
      <c r="AB3102" t="n">
        <v>45.9</v>
      </c>
      <c r="AC3102" t="n">
        <v>860</v>
      </c>
      <c r="AD3102" t="n">
        <v>45.9</v>
      </c>
      <c r="AE3102" t="n">
        <v>32.2</v>
      </c>
      <c r="AF3102" t="n">
        <v>823</v>
      </c>
      <c r="AG3102" t="n">
        <v>40</v>
      </c>
      <c r="AH3102" t="n">
        <v>70</v>
      </c>
      <c r="AI3102" t="n">
        <v>11902</v>
      </c>
      <c r="AJ3102" t="n">
        <v>8709</v>
      </c>
      <c r="AK3102" t="n">
        <v>8290</v>
      </c>
      <c r="AL3102" t="n">
        <v>11193</v>
      </c>
      <c r="AM3102" t="n">
        <v>17954</v>
      </c>
      <c r="AN3102" t="n">
        <v>20442</v>
      </c>
      <c r="AO3102"/>
      <c r="AP3102" t="n">
        <v>1809</v>
      </c>
      <c r="AQ3102" t="n">
        <v>1472</v>
      </c>
      <c r="AR3102" t="n">
        <v>59</v>
      </c>
    </row>
    <row r="3103">
      <c r="A3103" t="n">
        <v>224615</v>
      </c>
      <c r="B3103" t="s">
        <v>4836</v>
      </c>
      <c r="C3103" t="s">
        <v>3629</v>
      </c>
      <c r="D3103" t="s">
        <v>4775</v>
      </c>
      <c r="E3103" t="s">
        <v>283</v>
      </c>
      <c r="F3103" t="s">
        <v>148</v>
      </c>
      <c r="G3103" t="s">
        <v>149</v>
      </c>
      <c r="H3103" t="s">
        <v>150</v>
      </c>
      <c r="I3103" t="s">
        <v>151</v>
      </c>
      <c r="J3103" t="s">
        <v>158</v>
      </c>
      <c r="K3103" t="s">
        <v>176</v>
      </c>
      <c r="L3103" t="s">
        <v>155</v>
      </c>
      <c r="M3103" t="s">
        <v>155</v>
      </c>
      <c r="N3103" t="n">
        <v>-96.794</v>
      </c>
      <c r="O3103" t="n">
        <v>32.7663</v>
      </c>
      <c r="P3103" t="n">
        <v>99774</v>
      </c>
      <c r="Q3103" t="n">
        <v>99774</v>
      </c>
      <c r="R3103" t="n">
        <v>59.1</v>
      </c>
      <c r="S3103" t="n">
        <v>17</v>
      </c>
      <c r="T3103" t="n">
        <v>20.1</v>
      </c>
      <c r="U3103" t="n">
        <v>45.6</v>
      </c>
      <c r="V3103" t="n">
        <v>9</v>
      </c>
      <c r="W3103" t="n">
        <v>2</v>
      </c>
      <c r="X3103" t="n">
        <v>89</v>
      </c>
      <c r="Y3103" t="n">
        <v>67</v>
      </c>
      <c r="Z3103" t="n">
        <v>23</v>
      </c>
      <c r="AA3103" t="n">
        <v>2319</v>
      </c>
      <c r="AB3103" t="n">
        <v>35.5</v>
      </c>
      <c r="AC3103"/>
      <c r="AD3103"/>
      <c r="AE3103"/>
      <c r="AF3103" t="n">
        <v>2709</v>
      </c>
      <c r="AG3103" t="n">
        <v>23</v>
      </c>
      <c r="AH3103" t="n">
        <v>28</v>
      </c>
      <c r="AI3103" t="n">
        <v>4068</v>
      </c>
      <c r="AJ3103" t="n">
        <v>3002</v>
      </c>
      <c r="AK3103" t="n">
        <v>3836</v>
      </c>
      <c r="AL3103" t="n">
        <v>5974</v>
      </c>
      <c r="AM3103" t="n">
        <v>7869</v>
      </c>
      <c r="AN3103" t="n">
        <v>9399</v>
      </c>
      <c r="AO3103" t="n">
        <v>7534</v>
      </c>
      <c r="AP3103" t="n">
        <v>84</v>
      </c>
      <c r="AQ3103"/>
      <c r="AR3103"/>
    </row>
    <row r="3104">
      <c r="A3104" t="n">
        <v>224642</v>
      </c>
      <c r="B3104" t="s">
        <v>4837</v>
      </c>
      <c r="C3104" t="s">
        <v>4838</v>
      </c>
      <c r="D3104" t="s">
        <v>4775</v>
      </c>
      <c r="E3104" t="s">
        <v>283</v>
      </c>
      <c r="F3104" t="s">
        <v>173</v>
      </c>
      <c r="G3104" t="s">
        <v>149</v>
      </c>
      <c r="H3104" t="s">
        <v>174</v>
      </c>
      <c r="I3104" t="s">
        <v>151</v>
      </c>
      <c r="J3104" t="s">
        <v>158</v>
      </c>
      <c r="K3104" t="s">
        <v>176</v>
      </c>
      <c r="L3104" t="s">
        <v>155</v>
      </c>
      <c r="M3104" t="s">
        <v>155</v>
      </c>
      <c r="N3104" t="n">
        <v>-106.3736</v>
      </c>
      <c r="O3104" t="n">
        <v>31.7734</v>
      </c>
      <c r="P3104" t="n">
        <v>31907</v>
      </c>
      <c r="Q3104" t="n">
        <v>31907</v>
      </c>
      <c r="R3104" t="n">
        <v>57.7</v>
      </c>
      <c r="S3104" t="n">
        <v>5.1</v>
      </c>
      <c r="T3104" t="n">
        <v>1.7</v>
      </c>
      <c r="U3104" t="n">
        <v>84.1</v>
      </c>
      <c r="V3104" t="n">
        <v>0.7</v>
      </c>
      <c r="W3104" t="n">
        <v>1.2</v>
      </c>
      <c r="X3104" t="n">
        <v>64</v>
      </c>
      <c r="Y3104" t="n">
        <v>55</v>
      </c>
      <c r="Z3104" t="n">
        <v>22</v>
      </c>
      <c r="AA3104" t="n">
        <v>2138</v>
      </c>
      <c r="AB3104" t="n">
        <v>22</v>
      </c>
      <c r="AC3104"/>
      <c r="AD3104"/>
      <c r="AE3104"/>
      <c r="AF3104" t="n">
        <v>2558</v>
      </c>
      <c r="AG3104" t="n">
        <v>36</v>
      </c>
      <c r="AH3104" t="n">
        <v>77</v>
      </c>
      <c r="AI3104" t="n">
        <v>4360</v>
      </c>
      <c r="AJ3104" t="n">
        <v>3358</v>
      </c>
      <c r="AK3104" t="n">
        <v>3831</v>
      </c>
      <c r="AL3104" t="n">
        <v>6485</v>
      </c>
      <c r="AM3104" t="n">
        <v>9408</v>
      </c>
      <c r="AN3104" t="n">
        <v>12258</v>
      </c>
      <c r="AO3104" t="n">
        <v>3318</v>
      </c>
      <c r="AP3104"/>
      <c r="AQ3104"/>
      <c r="AR3104"/>
    </row>
    <row r="3105">
      <c r="A3105" t="n">
        <v>224660</v>
      </c>
      <c r="B3105" t="s">
        <v>4839</v>
      </c>
      <c r="C3105" t="s">
        <v>4838</v>
      </c>
      <c r="D3105" t="s">
        <v>4775</v>
      </c>
      <c r="E3105" t="s">
        <v>283</v>
      </c>
      <c r="F3105" t="s">
        <v>188</v>
      </c>
      <c r="G3105" t="s">
        <v>189</v>
      </c>
      <c r="H3105" t="s">
        <v>150</v>
      </c>
      <c r="I3105" t="s">
        <v>151</v>
      </c>
      <c r="J3105" t="s">
        <v>164</v>
      </c>
      <c r="K3105" t="s">
        <v>176</v>
      </c>
      <c r="L3105" t="s">
        <v>155</v>
      </c>
      <c r="M3105" t="s">
        <v>155</v>
      </c>
      <c r="N3105" t="n">
        <v>-106.4259</v>
      </c>
      <c r="O3105" t="n">
        <v>31.8778</v>
      </c>
      <c r="P3105" t="n">
        <v>829</v>
      </c>
      <c r="Q3105" t="n">
        <v>809</v>
      </c>
      <c r="R3105" t="n">
        <v>49.1</v>
      </c>
      <c r="S3105" t="n">
        <v>19.4</v>
      </c>
      <c r="T3105" t="n">
        <v>6.8</v>
      </c>
      <c r="U3105" t="n">
        <v>61.2</v>
      </c>
      <c r="V3105" t="n">
        <v>0.9</v>
      </c>
      <c r="W3105" t="n">
        <v>0</v>
      </c>
      <c r="X3105" t="n">
        <v>88</v>
      </c>
      <c r="Y3105" t="n">
        <v>75</v>
      </c>
      <c r="Z3105" t="n">
        <v>30</v>
      </c>
      <c r="AA3105" t="n">
        <v>336</v>
      </c>
      <c r="AB3105" t="n">
        <v>67.9</v>
      </c>
      <c r="AC3105" t="n">
        <v>30</v>
      </c>
      <c r="AD3105" t="n">
        <v>43.3</v>
      </c>
      <c r="AE3105" t="n">
        <v>43.3</v>
      </c>
      <c r="AF3105" t="n">
        <v>306</v>
      </c>
      <c r="AG3105" t="n">
        <v>47</v>
      </c>
      <c r="AH3105" t="n">
        <v>51</v>
      </c>
      <c r="AI3105" t="n">
        <v>29837</v>
      </c>
      <c r="AJ3105" t="n">
        <v>29257</v>
      </c>
      <c r="AK3105" t="n">
        <v>29742</v>
      </c>
      <c r="AL3105" t="n">
        <v>30493</v>
      </c>
      <c r="AM3105" t="n">
        <v>31355</v>
      </c>
      <c r="AN3105" t="n">
        <v>31611</v>
      </c>
      <c r="AO3105" t="n">
        <v>93</v>
      </c>
      <c r="AP3105" t="n">
        <v>41</v>
      </c>
      <c r="AQ3105" t="n">
        <v>6</v>
      </c>
      <c r="AR3105"/>
    </row>
    <row r="3106">
      <c r="A3106" t="n">
        <v>224679</v>
      </c>
      <c r="B3106" t="s">
        <v>4839</v>
      </c>
      <c r="C3106" t="s">
        <v>4838</v>
      </c>
      <c r="D3106" t="s">
        <v>4775</v>
      </c>
      <c r="E3106" t="s">
        <v>283</v>
      </c>
      <c r="F3106" t="s">
        <v>188</v>
      </c>
      <c r="G3106" t="s">
        <v>189</v>
      </c>
      <c r="H3106" t="s">
        <v>150</v>
      </c>
      <c r="I3106" t="s">
        <v>151</v>
      </c>
      <c r="J3106" t="s">
        <v>168</v>
      </c>
      <c r="K3106" t="s">
        <v>176</v>
      </c>
      <c r="L3106" t="s">
        <v>155</v>
      </c>
      <c r="M3106" t="s">
        <v>155</v>
      </c>
      <c r="N3106" t="n">
        <v>-106.3193</v>
      </c>
      <c r="O3106" t="n">
        <v>31.676</v>
      </c>
      <c r="P3106" t="n">
        <v>2036</v>
      </c>
      <c r="Q3106" t="n">
        <v>2036</v>
      </c>
      <c r="R3106" t="n">
        <v>15</v>
      </c>
      <c r="S3106" t="n">
        <v>15.8</v>
      </c>
      <c r="T3106" t="n">
        <v>3.7</v>
      </c>
      <c r="U3106" t="n">
        <v>71.1</v>
      </c>
      <c r="V3106" t="n">
        <v>0.6</v>
      </c>
      <c r="W3106" t="n">
        <v>0</v>
      </c>
      <c r="X3106" t="n">
        <v>83</v>
      </c>
      <c r="Y3106" t="n">
        <v>44</v>
      </c>
      <c r="Z3106" t="n">
        <v>30</v>
      </c>
      <c r="AA3106" t="n">
        <v>704</v>
      </c>
      <c r="AB3106" t="n">
        <v>71.3</v>
      </c>
      <c r="AC3106" t="n">
        <v>19</v>
      </c>
      <c r="AD3106" t="n">
        <v>68.4</v>
      </c>
      <c r="AE3106" t="n">
        <v>68.4</v>
      </c>
      <c r="AF3106" t="n">
        <v>498</v>
      </c>
      <c r="AG3106" t="n">
        <v>16</v>
      </c>
      <c r="AH3106" t="n">
        <v>34</v>
      </c>
      <c r="AI3106" t="n">
        <v>5799</v>
      </c>
      <c r="AJ3106"/>
      <c r="AK3106"/>
      <c r="AL3106"/>
      <c r="AM3106"/>
      <c r="AN3106"/>
      <c r="AO3106" t="n">
        <v>274</v>
      </c>
      <c r="AP3106" t="n">
        <v>29</v>
      </c>
      <c r="AQ3106"/>
      <c r="AR3106"/>
    </row>
    <row r="3107">
      <c r="A3107" t="n">
        <v>224712</v>
      </c>
      <c r="B3107" t="s">
        <v>4840</v>
      </c>
      <c r="C3107" t="s">
        <v>2602</v>
      </c>
      <c r="D3107" t="s">
        <v>4775</v>
      </c>
      <c r="E3107" t="s">
        <v>283</v>
      </c>
      <c r="F3107" t="s">
        <v>162</v>
      </c>
      <c r="G3107" t="s">
        <v>163</v>
      </c>
      <c r="H3107" t="s">
        <v>150</v>
      </c>
      <c r="I3107" t="s">
        <v>151</v>
      </c>
      <c r="J3107" t="s">
        <v>164</v>
      </c>
      <c r="K3107" t="s">
        <v>209</v>
      </c>
      <c r="L3107" t="s">
        <v>155</v>
      </c>
      <c r="M3107" t="s">
        <v>155</v>
      </c>
      <c r="N3107" t="n">
        <v>-97.7327</v>
      </c>
      <c r="O3107" t="n">
        <v>30.2931</v>
      </c>
      <c r="P3107" t="n">
        <v>115</v>
      </c>
      <c r="Q3107"/>
      <c r="R3107"/>
      <c r="S3107"/>
      <c r="T3107"/>
      <c r="U3107"/>
      <c r="V3107"/>
      <c r="W3107"/>
      <c r="X3107"/>
      <c r="Y3107"/>
      <c r="Z3107"/>
      <c r="AA3107"/>
      <c r="AB3107"/>
      <c r="AC3107"/>
      <c r="AD3107"/>
      <c r="AE3107"/>
      <c r="AF3107"/>
      <c r="AG3107"/>
      <c r="AH3107"/>
      <c r="AI3107"/>
      <c r="AJ3107"/>
      <c r="AK3107"/>
      <c r="AL3107"/>
      <c r="AM3107"/>
      <c r="AN3107"/>
      <c r="AO3107"/>
      <c r="AP3107"/>
      <c r="AQ3107" t="n">
        <v>34</v>
      </c>
      <c r="AR3107"/>
    </row>
    <row r="3108">
      <c r="A3108" t="n">
        <v>224758</v>
      </c>
      <c r="B3108" t="s">
        <v>4841</v>
      </c>
      <c r="C3108" t="s">
        <v>4779</v>
      </c>
      <c r="D3108" t="s">
        <v>4775</v>
      </c>
      <c r="E3108" t="s">
        <v>283</v>
      </c>
      <c r="F3108" t="s">
        <v>199</v>
      </c>
      <c r="G3108" t="s">
        <v>189</v>
      </c>
      <c r="H3108" t="s">
        <v>200</v>
      </c>
      <c r="I3108" t="s">
        <v>151</v>
      </c>
      <c r="J3108" t="s">
        <v>164</v>
      </c>
      <c r="K3108"/>
      <c r="L3108" t="s">
        <v>155</v>
      </c>
      <c r="M3108" t="s">
        <v>155</v>
      </c>
      <c r="N3108" t="n">
        <v>-101.8813</v>
      </c>
      <c r="O3108" t="n">
        <v>35.1836</v>
      </c>
      <c r="P3108" t="n">
        <v>45</v>
      </c>
      <c r="Q3108" t="n">
        <v>45</v>
      </c>
      <c r="R3108" t="n">
        <v>93.3</v>
      </c>
      <c r="S3108" t="n">
        <v>51.1</v>
      </c>
      <c r="T3108" t="n">
        <v>4.4</v>
      </c>
      <c r="U3108" t="n">
        <v>40</v>
      </c>
      <c r="V3108" t="n">
        <v>2.2</v>
      </c>
      <c r="W3108" t="n">
        <v>0</v>
      </c>
      <c r="X3108" t="n">
        <v>83</v>
      </c>
      <c r="Y3108" t="n">
        <v>100</v>
      </c>
      <c r="Z3108" t="n">
        <v>7</v>
      </c>
      <c r="AA3108"/>
      <c r="AB3108"/>
      <c r="AC3108"/>
      <c r="AD3108"/>
      <c r="AE3108"/>
      <c r="AF3108" t="n">
        <v>19</v>
      </c>
      <c r="AG3108" t="n">
        <v>69</v>
      </c>
      <c r="AH3108" t="n">
        <v>69</v>
      </c>
      <c r="AI3108" t="n">
        <v>14583</v>
      </c>
      <c r="AJ3108" t="n">
        <v>13023</v>
      </c>
      <c r="AK3108" t="n">
        <v>13857</v>
      </c>
      <c r="AL3108" t="n">
        <v>19761</v>
      </c>
      <c r="AM3108"/>
      <c r="AN3108" t="n">
        <v>19761</v>
      </c>
      <c r="AO3108"/>
      <c r="AP3108"/>
      <c r="AQ3108"/>
      <c r="AR3108"/>
    </row>
    <row r="3109">
      <c r="A3109" t="n">
        <v>224828</v>
      </c>
      <c r="B3109" t="s">
        <v>4842</v>
      </c>
      <c r="C3109" t="s">
        <v>4843</v>
      </c>
      <c r="D3109" t="s">
        <v>4775</v>
      </c>
      <c r="E3109" t="s">
        <v>283</v>
      </c>
      <c r="F3109" t="s">
        <v>199</v>
      </c>
      <c r="G3109" t="s">
        <v>189</v>
      </c>
      <c r="H3109" t="s">
        <v>200</v>
      </c>
      <c r="I3109" t="s">
        <v>151</v>
      </c>
      <c r="J3109" t="s">
        <v>164</v>
      </c>
      <c r="K3109"/>
      <c r="L3109" t="s">
        <v>155</v>
      </c>
      <c r="M3109" t="s">
        <v>155</v>
      </c>
      <c r="N3109" t="n">
        <v>-97.4207</v>
      </c>
      <c r="O3109" t="n">
        <v>32.8234</v>
      </c>
      <c r="P3109" t="n">
        <v>127</v>
      </c>
      <c r="Q3109" t="n">
        <v>127</v>
      </c>
      <c r="R3109" t="n">
        <v>99.2</v>
      </c>
      <c r="S3109" t="n">
        <v>64.6</v>
      </c>
      <c r="T3109" t="n">
        <v>2.4</v>
      </c>
      <c r="U3109" t="n">
        <v>20.5</v>
      </c>
      <c r="V3109" t="n">
        <v>1.6</v>
      </c>
      <c r="W3109" t="n">
        <v>0</v>
      </c>
      <c r="X3109" t="n">
        <v>50</v>
      </c>
      <c r="Y3109" t="n">
        <v>67</v>
      </c>
      <c r="Z3109" t="n">
        <v>10</v>
      </c>
      <c r="AA3109"/>
      <c r="AB3109"/>
      <c r="AC3109"/>
      <c r="AD3109"/>
      <c r="AE3109"/>
      <c r="AF3109" t="n">
        <v>37</v>
      </c>
      <c r="AG3109" t="n">
        <v>49</v>
      </c>
      <c r="AH3109" t="n">
        <v>54</v>
      </c>
      <c r="AI3109" t="n">
        <v>17444</v>
      </c>
      <c r="AJ3109" t="n">
        <v>18377</v>
      </c>
      <c r="AK3109"/>
      <c r="AL3109"/>
      <c r="AM3109"/>
      <c r="AN3109"/>
      <c r="AO3109"/>
      <c r="AP3109"/>
      <c r="AQ3109"/>
      <c r="AR3109"/>
    </row>
    <row r="3110">
      <c r="A3110" t="n">
        <v>224891</v>
      </c>
      <c r="B3110" t="s">
        <v>4844</v>
      </c>
      <c r="C3110" t="s">
        <v>4845</v>
      </c>
      <c r="D3110" t="s">
        <v>4775</v>
      </c>
      <c r="E3110" t="s">
        <v>283</v>
      </c>
      <c r="F3110" t="s">
        <v>173</v>
      </c>
      <c r="G3110" t="s">
        <v>149</v>
      </c>
      <c r="H3110" t="s">
        <v>174</v>
      </c>
      <c r="I3110" t="s">
        <v>175</v>
      </c>
      <c r="J3110" t="s">
        <v>168</v>
      </c>
      <c r="K3110" t="s">
        <v>176</v>
      </c>
      <c r="L3110" t="s">
        <v>155</v>
      </c>
      <c r="M3110" t="s">
        <v>155</v>
      </c>
      <c r="N3110" t="n">
        <v>-101.406</v>
      </c>
      <c r="O3110" t="n">
        <v>35.6578</v>
      </c>
      <c r="P3110" t="n">
        <v>1984</v>
      </c>
      <c r="Q3110" t="n">
        <v>1984</v>
      </c>
      <c r="R3110" t="n">
        <v>54</v>
      </c>
      <c r="S3110" t="n">
        <v>44.6</v>
      </c>
      <c r="T3110" t="n">
        <v>2</v>
      </c>
      <c r="U3110" t="n">
        <v>33.4</v>
      </c>
      <c r="V3110" t="n">
        <v>0.6</v>
      </c>
      <c r="W3110" t="n">
        <v>1.1</v>
      </c>
      <c r="X3110" t="n">
        <v>45</v>
      </c>
      <c r="Y3110" t="n">
        <v>44</v>
      </c>
      <c r="Z3110" t="n">
        <v>24</v>
      </c>
      <c r="AA3110" t="n">
        <v>209</v>
      </c>
      <c r="AB3110" t="n">
        <v>33.5</v>
      </c>
      <c r="AC3110"/>
      <c r="AD3110"/>
      <c r="AE3110"/>
      <c r="AF3110" t="n">
        <v>207</v>
      </c>
      <c r="AG3110" t="n">
        <v>24</v>
      </c>
      <c r="AH3110" t="n">
        <v>49</v>
      </c>
      <c r="AI3110" t="n">
        <v>12303</v>
      </c>
      <c r="AJ3110" t="n">
        <v>10787</v>
      </c>
      <c r="AK3110" t="n">
        <v>9600</v>
      </c>
      <c r="AL3110" t="n">
        <v>11728</v>
      </c>
      <c r="AM3110" t="n">
        <v>12322</v>
      </c>
      <c r="AN3110" t="n">
        <v>12768</v>
      </c>
      <c r="AO3110" t="n">
        <v>136</v>
      </c>
      <c r="AP3110"/>
      <c r="AQ3110"/>
      <c r="AR3110"/>
    </row>
    <row r="3111">
      <c r="A3111" t="n">
        <v>224961</v>
      </c>
      <c r="B3111" t="s">
        <v>4846</v>
      </c>
      <c r="C3111" t="s">
        <v>4847</v>
      </c>
      <c r="D3111" t="s">
        <v>4775</v>
      </c>
      <c r="E3111" t="s">
        <v>283</v>
      </c>
      <c r="F3111" t="s">
        <v>148</v>
      </c>
      <c r="G3111" t="s">
        <v>149</v>
      </c>
      <c r="H3111" t="s">
        <v>150</v>
      </c>
      <c r="I3111" t="s">
        <v>151</v>
      </c>
      <c r="J3111" t="s">
        <v>168</v>
      </c>
      <c r="K3111" t="s">
        <v>176</v>
      </c>
      <c r="L3111" t="s">
        <v>155</v>
      </c>
      <c r="M3111" t="s">
        <v>155</v>
      </c>
      <c r="N3111" t="n">
        <v>-94.8077</v>
      </c>
      <c r="O3111" t="n">
        <v>29.2847</v>
      </c>
      <c r="P3111" t="n">
        <v>2724</v>
      </c>
      <c r="Q3111" t="n">
        <v>2724</v>
      </c>
      <c r="R3111" t="n">
        <v>65.6</v>
      </c>
      <c r="S3111" t="n">
        <v>33.2</v>
      </c>
      <c r="T3111" t="n">
        <v>16.4</v>
      </c>
      <c r="U3111" t="n">
        <v>40.9</v>
      </c>
      <c r="V3111" t="n">
        <v>2.7</v>
      </c>
      <c r="W3111" t="n">
        <v>0.4</v>
      </c>
      <c r="X3111"/>
      <c r="Y3111"/>
      <c r="Z3111" t="n">
        <v>14</v>
      </c>
      <c r="AA3111" t="n">
        <v>136</v>
      </c>
      <c r="AB3111" t="n">
        <v>32.4</v>
      </c>
      <c r="AC3111"/>
      <c r="AD3111"/>
      <c r="AE3111"/>
      <c r="AF3111" t="n">
        <v>208</v>
      </c>
      <c r="AG3111" t="n">
        <v>42</v>
      </c>
      <c r="AH3111" t="n">
        <v>58</v>
      </c>
      <c r="AI3111" t="n">
        <v>8085</v>
      </c>
      <c r="AJ3111" t="n">
        <v>7495</v>
      </c>
      <c r="AK3111" t="n">
        <v>7228</v>
      </c>
      <c r="AL3111" t="n">
        <v>9470</v>
      </c>
      <c r="AM3111" t="n">
        <v>11019</v>
      </c>
      <c r="AN3111" t="n">
        <v>13543</v>
      </c>
      <c r="AO3111" t="n">
        <v>330</v>
      </c>
      <c r="AP3111" t="n">
        <v>22</v>
      </c>
      <c r="AQ3111"/>
      <c r="AR3111"/>
    </row>
    <row r="3112">
      <c r="A3112" t="n">
        <v>225043</v>
      </c>
      <c r="B3112" t="s">
        <v>4848</v>
      </c>
      <c r="C3112" t="s">
        <v>4849</v>
      </c>
      <c r="D3112" t="s">
        <v>4775</v>
      </c>
      <c r="E3112" t="s">
        <v>283</v>
      </c>
      <c r="F3112" t="s">
        <v>199</v>
      </c>
      <c r="G3112" t="s">
        <v>189</v>
      </c>
      <c r="H3112" t="s">
        <v>200</v>
      </c>
      <c r="I3112" t="s">
        <v>151</v>
      </c>
      <c r="J3112" t="s">
        <v>164</v>
      </c>
      <c r="K3112"/>
      <c r="L3112" t="s">
        <v>155</v>
      </c>
      <c r="M3112" t="s">
        <v>155</v>
      </c>
      <c r="N3112" t="n">
        <v>-96.7683</v>
      </c>
      <c r="O3112" t="n">
        <v>32.774</v>
      </c>
      <c r="P3112" t="n">
        <v>24</v>
      </c>
      <c r="Q3112" t="n">
        <v>24</v>
      </c>
      <c r="R3112" t="n">
        <v>20.8</v>
      </c>
      <c r="S3112" t="n">
        <v>0</v>
      </c>
      <c r="T3112" t="n">
        <v>95.8</v>
      </c>
      <c r="U3112" t="n">
        <v>0</v>
      </c>
      <c r="V3112" t="n">
        <v>0</v>
      </c>
      <c r="W3112" t="n">
        <v>0</v>
      </c>
      <c r="X3112" t="n">
        <v>13</v>
      </c>
      <c r="Y3112"/>
      <c r="Z3112" t="n">
        <v>4</v>
      </c>
      <c r="AA3112"/>
      <c r="AB3112"/>
      <c r="AC3112"/>
      <c r="AD3112"/>
      <c r="AE3112"/>
      <c r="AF3112" t="n">
        <v>24</v>
      </c>
      <c r="AG3112" t="n">
        <v>54</v>
      </c>
      <c r="AH3112" t="n">
        <v>54</v>
      </c>
      <c r="AI3112" t="n">
        <v>17327</v>
      </c>
      <c r="AJ3112" t="n">
        <v>17490</v>
      </c>
      <c r="AK3112"/>
      <c r="AL3112"/>
      <c r="AM3112"/>
      <c r="AN3112"/>
      <c r="AO3112"/>
      <c r="AP3112"/>
      <c r="AQ3112"/>
      <c r="AR3112"/>
    </row>
    <row r="3113">
      <c r="A3113" t="n">
        <v>225070</v>
      </c>
      <c r="B3113" t="s">
        <v>4850</v>
      </c>
      <c r="C3113" t="s">
        <v>4851</v>
      </c>
      <c r="D3113" t="s">
        <v>4775</v>
      </c>
      <c r="E3113" t="s">
        <v>283</v>
      </c>
      <c r="F3113" t="s">
        <v>148</v>
      </c>
      <c r="G3113" t="s">
        <v>149</v>
      </c>
      <c r="H3113" t="s">
        <v>150</v>
      </c>
      <c r="I3113" t="s">
        <v>205</v>
      </c>
      <c r="J3113" t="s">
        <v>168</v>
      </c>
      <c r="K3113" t="s">
        <v>176</v>
      </c>
      <c r="L3113" t="s">
        <v>155</v>
      </c>
      <c r="M3113" t="s">
        <v>155</v>
      </c>
      <c r="N3113" t="n">
        <v>-96.6339</v>
      </c>
      <c r="O3113" t="n">
        <v>33.7057</v>
      </c>
      <c r="P3113" t="n">
        <v>4735</v>
      </c>
      <c r="Q3113" t="n">
        <v>4735</v>
      </c>
      <c r="R3113" t="n">
        <v>64.8</v>
      </c>
      <c r="S3113" t="n">
        <v>61.9</v>
      </c>
      <c r="T3113" t="n">
        <v>11.7</v>
      </c>
      <c r="U3113" t="n">
        <v>18.9</v>
      </c>
      <c r="V3113" t="n">
        <v>2.4</v>
      </c>
      <c r="W3113" t="n">
        <v>0.2</v>
      </c>
      <c r="X3113" t="n">
        <v>67</v>
      </c>
      <c r="Y3113"/>
      <c r="Z3113" t="n">
        <v>20</v>
      </c>
      <c r="AA3113" t="n">
        <v>548</v>
      </c>
      <c r="AB3113" t="n">
        <v>20.1</v>
      </c>
      <c r="AC3113"/>
      <c r="AD3113"/>
      <c r="AE3113"/>
      <c r="AF3113" t="n">
        <v>404</v>
      </c>
      <c r="AG3113" t="n">
        <v>31</v>
      </c>
      <c r="AH3113" t="n">
        <v>57</v>
      </c>
      <c r="AI3113" t="n">
        <v>6394</v>
      </c>
      <c r="AJ3113" t="n">
        <v>3744</v>
      </c>
      <c r="AK3113" t="n">
        <v>4640</v>
      </c>
      <c r="AL3113" t="n">
        <v>6643</v>
      </c>
      <c r="AM3113" t="n">
        <v>10213</v>
      </c>
      <c r="AN3113" t="n">
        <v>12011</v>
      </c>
      <c r="AO3113" t="n">
        <v>555</v>
      </c>
      <c r="AP3113" t="n">
        <v>50</v>
      </c>
      <c r="AQ3113"/>
      <c r="AR3113"/>
    </row>
    <row r="3114">
      <c r="A3114" t="n">
        <v>225201</v>
      </c>
      <c r="B3114" t="s">
        <v>4852</v>
      </c>
      <c r="C3114" t="s">
        <v>4796</v>
      </c>
      <c r="D3114" t="s">
        <v>4775</v>
      </c>
      <c r="E3114" t="s">
        <v>283</v>
      </c>
      <c r="F3114" t="s">
        <v>162</v>
      </c>
      <c r="G3114" t="s">
        <v>163</v>
      </c>
      <c r="H3114" t="s">
        <v>150</v>
      </c>
      <c r="I3114" t="s">
        <v>151</v>
      </c>
      <c r="J3114" t="s">
        <v>164</v>
      </c>
      <c r="K3114" t="s">
        <v>179</v>
      </c>
      <c r="L3114" t="s">
        <v>155</v>
      </c>
      <c r="M3114" t="s">
        <v>155</v>
      </c>
      <c r="N3114" t="n">
        <v>-98.6858</v>
      </c>
      <c r="O3114" t="n">
        <v>29.4669</v>
      </c>
      <c r="P3114" t="n">
        <v>1212</v>
      </c>
      <c r="Q3114" t="n">
        <v>1072</v>
      </c>
      <c r="R3114" t="n">
        <v>36.1</v>
      </c>
      <c r="S3114" t="n">
        <v>24.9</v>
      </c>
      <c r="T3114" t="n">
        <v>10.4</v>
      </c>
      <c r="U3114" t="n">
        <v>49.6</v>
      </c>
      <c r="V3114" t="n">
        <v>3</v>
      </c>
      <c r="W3114" t="n">
        <v>0</v>
      </c>
      <c r="X3114" t="n">
        <v>68</v>
      </c>
      <c r="Y3114"/>
      <c r="Z3114" t="n">
        <v>13</v>
      </c>
      <c r="AA3114" t="n">
        <v>353</v>
      </c>
      <c r="AB3114" t="n">
        <v>68.3</v>
      </c>
      <c r="AC3114" t="n">
        <v>101</v>
      </c>
      <c r="AD3114" t="n">
        <v>58.4</v>
      </c>
      <c r="AE3114" t="n">
        <v>58.4</v>
      </c>
      <c r="AF3114" t="n">
        <v>201</v>
      </c>
      <c r="AG3114" t="n">
        <v>50</v>
      </c>
      <c r="AH3114" t="n">
        <v>58</v>
      </c>
      <c r="AI3114" t="n">
        <v>10153</v>
      </c>
      <c r="AJ3114" t="n">
        <v>9387</v>
      </c>
      <c r="AK3114" t="n">
        <v>9799</v>
      </c>
      <c r="AL3114" t="n">
        <v>11096</v>
      </c>
      <c r="AM3114" t="n">
        <v>15398</v>
      </c>
      <c r="AN3114" t="n">
        <v>14922</v>
      </c>
      <c r="AO3114" t="n">
        <v>128</v>
      </c>
      <c r="AP3114" t="n">
        <v>153</v>
      </c>
      <c r="AQ3114" t="n">
        <v>64</v>
      </c>
      <c r="AR3114"/>
    </row>
    <row r="3115">
      <c r="A3115" t="n">
        <v>225247</v>
      </c>
      <c r="B3115" t="s">
        <v>4853</v>
      </c>
      <c r="C3115" t="s">
        <v>4774</v>
      </c>
      <c r="D3115" t="s">
        <v>4775</v>
      </c>
      <c r="E3115" t="s">
        <v>283</v>
      </c>
      <c r="F3115" t="s">
        <v>162</v>
      </c>
      <c r="G3115" t="s">
        <v>163</v>
      </c>
      <c r="H3115" t="s">
        <v>150</v>
      </c>
      <c r="I3115" t="s">
        <v>151</v>
      </c>
      <c r="J3115" t="s">
        <v>168</v>
      </c>
      <c r="K3115" t="s">
        <v>159</v>
      </c>
      <c r="L3115" t="s">
        <v>155</v>
      </c>
      <c r="M3115" t="s">
        <v>155</v>
      </c>
      <c r="N3115" t="n">
        <v>-99.7356</v>
      </c>
      <c r="O3115" t="n">
        <v>32.4764</v>
      </c>
      <c r="P3115" t="n">
        <v>1906</v>
      </c>
      <c r="Q3115" t="n">
        <v>1440</v>
      </c>
      <c r="R3115" t="n">
        <v>52</v>
      </c>
      <c r="S3115" t="n">
        <v>53.1</v>
      </c>
      <c r="T3115" t="n">
        <v>11.2</v>
      </c>
      <c r="U3115" t="n">
        <v>27</v>
      </c>
      <c r="V3115" t="n">
        <v>1.2</v>
      </c>
      <c r="W3115" t="n">
        <v>3</v>
      </c>
      <c r="X3115" t="n">
        <v>65</v>
      </c>
      <c r="Y3115" t="n">
        <v>100</v>
      </c>
      <c r="Z3115" t="n">
        <v>15</v>
      </c>
      <c r="AA3115" t="n">
        <v>454</v>
      </c>
      <c r="AB3115" t="n">
        <v>49.6</v>
      </c>
      <c r="AC3115" t="n">
        <v>454</v>
      </c>
      <c r="AD3115" t="n">
        <v>49.6</v>
      </c>
      <c r="AE3115" t="n">
        <v>38.8</v>
      </c>
      <c r="AF3115" t="n">
        <v>349</v>
      </c>
      <c r="AG3115" t="n">
        <v>38</v>
      </c>
      <c r="AH3115" t="n">
        <v>97</v>
      </c>
      <c r="AI3115" t="n">
        <v>21321</v>
      </c>
      <c r="AJ3115" t="n">
        <v>14534</v>
      </c>
      <c r="AK3115" t="n">
        <v>15981</v>
      </c>
      <c r="AL3115" t="n">
        <v>18485</v>
      </c>
      <c r="AM3115" t="n">
        <v>20982</v>
      </c>
      <c r="AN3115" t="n">
        <v>26442</v>
      </c>
      <c r="AO3115"/>
      <c r="AP3115" t="n">
        <v>280</v>
      </c>
      <c r="AQ3115" t="n">
        <v>130</v>
      </c>
      <c r="AR3115" t="n">
        <v>47</v>
      </c>
    </row>
    <row r="3116">
      <c r="A3116" t="n">
        <v>225308</v>
      </c>
      <c r="B3116" t="s">
        <v>4854</v>
      </c>
      <c r="C3116" t="s">
        <v>178</v>
      </c>
      <c r="D3116" t="s">
        <v>4775</v>
      </c>
      <c r="E3116" t="s">
        <v>283</v>
      </c>
      <c r="F3116" t="s">
        <v>148</v>
      </c>
      <c r="G3116" t="s">
        <v>149</v>
      </c>
      <c r="H3116" t="s">
        <v>150</v>
      </c>
      <c r="I3116" t="s">
        <v>175</v>
      </c>
      <c r="J3116" t="s">
        <v>152</v>
      </c>
      <c r="K3116" t="s">
        <v>176</v>
      </c>
      <c r="L3116" t="s">
        <v>155</v>
      </c>
      <c r="M3116" t="s">
        <v>155</v>
      </c>
      <c r="N3116" t="n">
        <v>-95.8585</v>
      </c>
      <c r="O3116" t="n">
        <v>32.1966</v>
      </c>
      <c r="P3116" t="n">
        <v>7518</v>
      </c>
      <c r="Q3116" t="n">
        <v>7518</v>
      </c>
      <c r="R3116" t="n">
        <v>59.3</v>
      </c>
      <c r="S3116" t="n">
        <v>51.9</v>
      </c>
      <c r="T3116" t="n">
        <v>14</v>
      </c>
      <c r="U3116" t="n">
        <v>26.9</v>
      </c>
      <c r="V3116" t="n">
        <v>0.8</v>
      </c>
      <c r="W3116" t="n">
        <v>0.9</v>
      </c>
      <c r="X3116"/>
      <c r="Y3116"/>
      <c r="Z3116" t="n">
        <v>16</v>
      </c>
      <c r="AA3116" t="n">
        <v>664</v>
      </c>
      <c r="AB3116" t="n">
        <v>23.9</v>
      </c>
      <c r="AC3116"/>
      <c r="AD3116"/>
      <c r="AE3116"/>
      <c r="AF3116" t="n">
        <v>462</v>
      </c>
      <c r="AG3116" t="n">
        <v>30</v>
      </c>
      <c r="AH3116" t="n">
        <v>64</v>
      </c>
      <c r="AI3116" t="n">
        <v>4327</v>
      </c>
      <c r="AJ3116" t="n">
        <v>1714</v>
      </c>
      <c r="AK3116" t="n">
        <v>2725</v>
      </c>
      <c r="AL3116" t="n">
        <v>5880</v>
      </c>
      <c r="AM3116" t="n">
        <v>10876</v>
      </c>
      <c r="AN3116" t="n">
        <v>12899</v>
      </c>
      <c r="AO3116" t="n">
        <v>913</v>
      </c>
      <c r="AP3116" t="n">
        <v>30</v>
      </c>
      <c r="AQ3116"/>
      <c r="AR3116"/>
    </row>
    <row r="3117">
      <c r="A3117" t="n">
        <v>225371</v>
      </c>
      <c r="B3117" t="s">
        <v>4855</v>
      </c>
      <c r="C3117" t="s">
        <v>1968</v>
      </c>
      <c r="D3117" t="s">
        <v>4775</v>
      </c>
      <c r="E3117" t="s">
        <v>283</v>
      </c>
      <c r="F3117" t="s">
        <v>173</v>
      </c>
      <c r="G3117" t="s">
        <v>149</v>
      </c>
      <c r="H3117" t="s">
        <v>174</v>
      </c>
      <c r="I3117" t="s">
        <v>175</v>
      </c>
      <c r="J3117" t="s">
        <v>168</v>
      </c>
      <c r="K3117" t="s">
        <v>176</v>
      </c>
      <c r="L3117" t="s">
        <v>155</v>
      </c>
      <c r="M3117" t="s">
        <v>155</v>
      </c>
      <c r="N3117" t="n">
        <v>-97.0883</v>
      </c>
      <c r="O3117" t="n">
        <v>32.0109</v>
      </c>
      <c r="P3117" t="n">
        <v>4707</v>
      </c>
      <c r="Q3117" t="n">
        <v>4707</v>
      </c>
      <c r="R3117" t="n">
        <v>61.6</v>
      </c>
      <c r="S3117" t="n">
        <v>54.1</v>
      </c>
      <c r="T3117" t="n">
        <v>6</v>
      </c>
      <c r="U3117" t="n">
        <v>27.6</v>
      </c>
      <c r="V3117" t="n">
        <v>1.4</v>
      </c>
      <c r="W3117" t="n">
        <v>1.4</v>
      </c>
      <c r="X3117" t="n">
        <v>55</v>
      </c>
      <c r="Y3117" t="n">
        <v>44</v>
      </c>
      <c r="Z3117" t="n">
        <v>18</v>
      </c>
      <c r="AA3117" t="n">
        <v>403</v>
      </c>
      <c r="AB3117" t="n">
        <v>28</v>
      </c>
      <c r="AC3117"/>
      <c r="AD3117"/>
      <c r="AE3117"/>
      <c r="AF3117" t="n">
        <v>242</v>
      </c>
      <c r="AG3117" t="n">
        <v>30</v>
      </c>
      <c r="AH3117" t="n">
        <v>93</v>
      </c>
      <c r="AI3117" t="n">
        <v>6651</v>
      </c>
      <c r="AJ3117" t="n">
        <v>4058</v>
      </c>
      <c r="AK3117" t="n">
        <v>4734</v>
      </c>
      <c r="AL3117" t="n">
        <v>7270</v>
      </c>
      <c r="AM3117" t="n">
        <v>11111</v>
      </c>
      <c r="AN3117" t="n">
        <v>11288</v>
      </c>
      <c r="AO3117" t="n">
        <v>376</v>
      </c>
      <c r="AP3117"/>
      <c r="AQ3117"/>
      <c r="AR3117"/>
    </row>
    <row r="3118">
      <c r="A3118" t="n">
        <v>225399</v>
      </c>
      <c r="B3118" t="s">
        <v>4856</v>
      </c>
      <c r="C3118" t="s">
        <v>4799</v>
      </c>
      <c r="D3118" t="s">
        <v>4775</v>
      </c>
      <c r="E3118" t="s">
        <v>283</v>
      </c>
      <c r="F3118" t="s">
        <v>162</v>
      </c>
      <c r="G3118" t="s">
        <v>163</v>
      </c>
      <c r="H3118" t="s">
        <v>150</v>
      </c>
      <c r="I3118" t="s">
        <v>151</v>
      </c>
      <c r="J3118" t="s">
        <v>168</v>
      </c>
      <c r="K3118" t="s">
        <v>153</v>
      </c>
      <c r="L3118" t="s">
        <v>155</v>
      </c>
      <c r="M3118" t="s">
        <v>155</v>
      </c>
      <c r="N3118" t="n">
        <v>-95.516</v>
      </c>
      <c r="O3118" t="n">
        <v>29.6938</v>
      </c>
      <c r="P3118" t="n">
        <v>5455</v>
      </c>
      <c r="Q3118" t="n">
        <v>3499</v>
      </c>
      <c r="R3118" t="n">
        <v>63.2</v>
      </c>
      <c r="S3118" t="n">
        <v>19.5</v>
      </c>
      <c r="T3118" t="n">
        <v>24.9</v>
      </c>
      <c r="U3118" t="n">
        <v>35.1</v>
      </c>
      <c r="V3118" t="n">
        <v>6.2</v>
      </c>
      <c r="W3118" t="n">
        <v>3.8</v>
      </c>
      <c r="X3118" t="n">
        <v>69</v>
      </c>
      <c r="Y3118" t="n">
        <v>35</v>
      </c>
      <c r="Z3118" t="n">
        <v>18</v>
      </c>
      <c r="AA3118" t="n">
        <v>510</v>
      </c>
      <c r="AB3118" t="n">
        <v>49.8</v>
      </c>
      <c r="AC3118" t="n">
        <v>510</v>
      </c>
      <c r="AD3118" t="n">
        <v>49.8</v>
      </c>
      <c r="AE3118" t="n">
        <v>37.1</v>
      </c>
      <c r="AF3118" t="n">
        <v>684</v>
      </c>
      <c r="AG3118" t="n">
        <v>54</v>
      </c>
      <c r="AH3118" t="n">
        <v>93</v>
      </c>
      <c r="AI3118" t="n">
        <v>20530</v>
      </c>
      <c r="AJ3118" t="n">
        <v>17782</v>
      </c>
      <c r="AK3118" t="n">
        <v>17020</v>
      </c>
      <c r="AL3118" t="n">
        <v>20618</v>
      </c>
      <c r="AM3118" t="n">
        <v>23711</v>
      </c>
      <c r="AN3118" t="n">
        <v>27103</v>
      </c>
      <c r="AO3118"/>
      <c r="AP3118" t="n">
        <v>518</v>
      </c>
      <c r="AQ3118" t="n">
        <v>406</v>
      </c>
      <c r="AR3118" t="n">
        <v>19</v>
      </c>
    </row>
    <row r="3119">
      <c r="A3119" t="n">
        <v>225414</v>
      </c>
      <c r="B3119" t="s">
        <v>4857</v>
      </c>
      <c r="C3119" t="s">
        <v>4799</v>
      </c>
      <c r="D3119" t="s">
        <v>4775</v>
      </c>
      <c r="E3119" t="s">
        <v>283</v>
      </c>
      <c r="F3119" t="s">
        <v>148</v>
      </c>
      <c r="G3119" t="s">
        <v>149</v>
      </c>
      <c r="H3119" t="s">
        <v>150</v>
      </c>
      <c r="I3119" t="s">
        <v>151</v>
      </c>
      <c r="J3119" t="s">
        <v>152</v>
      </c>
      <c r="K3119" t="s">
        <v>159</v>
      </c>
      <c r="L3119" t="s">
        <v>155</v>
      </c>
      <c r="M3119" t="s">
        <v>155</v>
      </c>
      <c r="N3119" t="n">
        <v>-95.0981</v>
      </c>
      <c r="O3119" t="n">
        <v>29.5825</v>
      </c>
      <c r="P3119" t="n">
        <v>10463</v>
      </c>
      <c r="Q3119" t="n">
        <v>7592</v>
      </c>
      <c r="R3119" t="n">
        <v>63.3</v>
      </c>
      <c r="S3119" t="n">
        <v>31.2</v>
      </c>
      <c r="T3119" t="n">
        <v>6.7</v>
      </c>
      <c r="U3119" t="n">
        <v>47.7</v>
      </c>
      <c r="V3119" t="n">
        <v>7.3</v>
      </c>
      <c r="W3119" t="n">
        <v>2.7</v>
      </c>
      <c r="X3119" t="n">
        <v>75</v>
      </c>
      <c r="Y3119" t="n">
        <v>56</v>
      </c>
      <c r="Z3119" t="n">
        <v>19</v>
      </c>
      <c r="AA3119" t="n">
        <v>234</v>
      </c>
      <c r="AB3119" t="n">
        <v>50.9</v>
      </c>
      <c r="AC3119" t="n">
        <v>234</v>
      </c>
      <c r="AD3119" t="n">
        <v>50.9</v>
      </c>
      <c r="AE3119" t="n">
        <v>26.1</v>
      </c>
      <c r="AF3119" t="n">
        <v>291</v>
      </c>
      <c r="AG3119" t="n">
        <v>44</v>
      </c>
      <c r="AH3119" t="n">
        <v>58</v>
      </c>
      <c r="AI3119" t="n">
        <v>10488</v>
      </c>
      <c r="AJ3119" t="n">
        <v>7818</v>
      </c>
      <c r="AK3119" t="n">
        <v>6760</v>
      </c>
      <c r="AL3119" t="n">
        <v>9994</v>
      </c>
      <c r="AM3119" t="n">
        <v>19555</v>
      </c>
      <c r="AN3119" t="n">
        <v>22367</v>
      </c>
      <c r="AO3119"/>
      <c r="AP3119" t="n">
        <v>1549</v>
      </c>
      <c r="AQ3119" t="n">
        <v>891</v>
      </c>
      <c r="AR3119" t="n">
        <v>35</v>
      </c>
    </row>
    <row r="3120">
      <c r="A3120" t="n">
        <v>225423</v>
      </c>
      <c r="B3120" t="s">
        <v>4858</v>
      </c>
      <c r="C3120" t="s">
        <v>4799</v>
      </c>
      <c r="D3120" t="s">
        <v>4775</v>
      </c>
      <c r="E3120" t="s">
        <v>283</v>
      </c>
      <c r="F3120" t="s">
        <v>148</v>
      </c>
      <c r="G3120" t="s">
        <v>149</v>
      </c>
      <c r="H3120" t="s">
        <v>150</v>
      </c>
      <c r="I3120" t="s">
        <v>151</v>
      </c>
      <c r="J3120" t="s">
        <v>158</v>
      </c>
      <c r="K3120" t="s">
        <v>176</v>
      </c>
      <c r="L3120" t="s">
        <v>155</v>
      </c>
      <c r="M3120" t="s">
        <v>155</v>
      </c>
      <c r="N3120" t="n">
        <v>-95.3773</v>
      </c>
      <c r="O3120" t="n">
        <v>29.7421</v>
      </c>
      <c r="P3120" t="n">
        <v>68706</v>
      </c>
      <c r="Q3120" t="n">
        <v>68706</v>
      </c>
      <c r="R3120" t="n">
        <v>59.5</v>
      </c>
      <c r="S3120" t="n">
        <v>12</v>
      </c>
      <c r="T3120" t="n">
        <v>27</v>
      </c>
      <c r="U3120" t="n">
        <v>36</v>
      </c>
      <c r="V3120" t="n">
        <v>11.1</v>
      </c>
      <c r="W3120" t="n">
        <v>7.8</v>
      </c>
      <c r="X3120"/>
      <c r="Y3120"/>
      <c r="Z3120" t="n">
        <v>20</v>
      </c>
      <c r="AA3120" t="n">
        <v>3847</v>
      </c>
      <c r="AB3120" t="n">
        <v>17</v>
      </c>
      <c r="AC3120"/>
      <c r="AD3120"/>
      <c r="AE3120"/>
      <c r="AF3120" t="n">
        <v>4176</v>
      </c>
      <c r="AG3120" t="n">
        <v>37</v>
      </c>
      <c r="AH3120" t="n">
        <v>39</v>
      </c>
      <c r="AI3120" t="n">
        <v>6033</v>
      </c>
      <c r="AJ3120" t="n">
        <v>5937</v>
      </c>
      <c r="AK3120" t="n">
        <v>6606</v>
      </c>
      <c r="AL3120" t="n">
        <v>8980</v>
      </c>
      <c r="AM3120" t="n">
        <v>10633</v>
      </c>
      <c r="AN3120" t="n">
        <v>11372</v>
      </c>
      <c r="AO3120" t="n">
        <v>5211</v>
      </c>
      <c r="AP3120"/>
      <c r="AQ3120"/>
      <c r="AR3120"/>
    </row>
    <row r="3121">
      <c r="A3121" t="n">
        <v>225432</v>
      </c>
      <c r="B3121" t="s">
        <v>4859</v>
      </c>
      <c r="C3121" t="s">
        <v>4799</v>
      </c>
      <c r="D3121" t="s">
        <v>4775</v>
      </c>
      <c r="E3121" t="s">
        <v>283</v>
      </c>
      <c r="F3121" t="s">
        <v>148</v>
      </c>
      <c r="G3121" t="s">
        <v>149</v>
      </c>
      <c r="H3121" t="s">
        <v>150</v>
      </c>
      <c r="I3121" t="s">
        <v>151</v>
      </c>
      <c r="J3121" t="s">
        <v>238</v>
      </c>
      <c r="K3121" t="s">
        <v>153</v>
      </c>
      <c r="L3121" t="s">
        <v>155</v>
      </c>
      <c r="M3121" t="s">
        <v>155</v>
      </c>
      <c r="N3121" t="n">
        <v>-95.3593</v>
      </c>
      <c r="O3121" t="n">
        <v>29.7661</v>
      </c>
      <c r="P3121" t="n">
        <v>17295</v>
      </c>
      <c r="Q3121" t="n">
        <v>15483</v>
      </c>
      <c r="R3121" t="n">
        <v>62.9</v>
      </c>
      <c r="S3121" t="n">
        <v>12</v>
      </c>
      <c r="T3121" t="n">
        <v>18</v>
      </c>
      <c r="U3121" t="n">
        <v>55.8</v>
      </c>
      <c r="V3121" t="n">
        <v>8.7</v>
      </c>
      <c r="W3121" t="n">
        <v>2.2</v>
      </c>
      <c r="X3121" t="n">
        <v>67</v>
      </c>
      <c r="Y3121" t="n">
        <v>47</v>
      </c>
      <c r="Z3121" t="n">
        <v>18</v>
      </c>
      <c r="AA3121" t="n">
        <v>853</v>
      </c>
      <c r="AB3121" t="n">
        <v>33.8</v>
      </c>
      <c r="AC3121" t="n">
        <v>853</v>
      </c>
      <c r="AD3121" t="n">
        <v>33.8</v>
      </c>
      <c r="AE3121" t="n">
        <v>14.5</v>
      </c>
      <c r="AF3121" t="n">
        <v>1210</v>
      </c>
      <c r="AG3121" t="n">
        <v>52</v>
      </c>
      <c r="AH3121" t="n">
        <v>77</v>
      </c>
      <c r="AI3121" t="n">
        <v>14269</v>
      </c>
      <c r="AJ3121" t="n">
        <v>13486</v>
      </c>
      <c r="AK3121" t="n">
        <v>13911</v>
      </c>
      <c r="AL3121" t="n">
        <v>16332</v>
      </c>
      <c r="AM3121" t="n">
        <v>19673</v>
      </c>
      <c r="AN3121" t="n">
        <v>22498</v>
      </c>
      <c r="AO3121"/>
      <c r="AP3121" t="n">
        <v>2820</v>
      </c>
      <c r="AQ3121" t="n">
        <v>581</v>
      </c>
      <c r="AR3121"/>
    </row>
    <row r="3122">
      <c r="A3122" t="n">
        <v>225502</v>
      </c>
      <c r="B3122" t="s">
        <v>4860</v>
      </c>
      <c r="C3122" t="s">
        <v>4861</v>
      </c>
      <c r="D3122" t="s">
        <v>4775</v>
      </c>
      <c r="E3122" t="s">
        <v>283</v>
      </c>
      <c r="F3122" t="s">
        <v>148</v>
      </c>
      <c r="G3122" t="s">
        <v>149</v>
      </c>
      <c r="H3122" t="s">
        <v>150</v>
      </c>
      <c r="I3122" t="s">
        <v>151</v>
      </c>
      <c r="J3122" t="s">
        <v>168</v>
      </c>
      <c r="K3122" t="s">
        <v>153</v>
      </c>
      <c r="L3122" t="s">
        <v>155</v>
      </c>
      <c r="M3122" t="s">
        <v>155</v>
      </c>
      <c r="N3122" t="n">
        <v>-96.9763</v>
      </c>
      <c r="O3122" t="n">
        <v>28.8162</v>
      </c>
      <c r="P3122" t="n">
        <v>5137</v>
      </c>
      <c r="Q3122" t="n">
        <v>3597</v>
      </c>
      <c r="R3122" t="n">
        <v>64</v>
      </c>
      <c r="S3122" t="n">
        <v>28.2</v>
      </c>
      <c r="T3122" t="n">
        <v>13.8</v>
      </c>
      <c r="U3122" t="n">
        <v>44.2</v>
      </c>
      <c r="V3122" t="n">
        <v>6.6</v>
      </c>
      <c r="W3122" t="n">
        <v>3</v>
      </c>
      <c r="X3122" t="n">
        <v>61</v>
      </c>
      <c r="Y3122" t="n">
        <v>48</v>
      </c>
      <c r="Z3122" t="n">
        <v>14</v>
      </c>
      <c r="AA3122" t="n">
        <v>279</v>
      </c>
      <c r="AB3122" t="n">
        <v>26.5</v>
      </c>
      <c r="AC3122" t="n">
        <v>279</v>
      </c>
      <c r="AD3122" t="n">
        <v>26.5</v>
      </c>
      <c r="AE3122" t="n">
        <v>12.2</v>
      </c>
      <c r="AF3122" t="n">
        <v>173</v>
      </c>
      <c r="AG3122" t="n">
        <v>44</v>
      </c>
      <c r="AH3122" t="n">
        <v>68</v>
      </c>
      <c r="AI3122" t="n">
        <v>9912</v>
      </c>
      <c r="AJ3122" t="n">
        <v>6329</v>
      </c>
      <c r="AK3122" t="n">
        <v>6764</v>
      </c>
      <c r="AL3122" t="n">
        <v>6767</v>
      </c>
      <c r="AM3122" t="n">
        <v>15553</v>
      </c>
      <c r="AN3122" t="n">
        <v>20307</v>
      </c>
      <c r="AO3122"/>
      <c r="AP3122" t="n">
        <v>742</v>
      </c>
      <c r="AQ3122" t="n">
        <v>503</v>
      </c>
      <c r="AR3122"/>
    </row>
    <row r="3123">
      <c r="A3123" t="n">
        <v>225511</v>
      </c>
      <c r="B3123" t="s">
        <v>4862</v>
      </c>
      <c r="C3123" t="s">
        <v>4799</v>
      </c>
      <c r="D3123" t="s">
        <v>4775</v>
      </c>
      <c r="E3123" t="s">
        <v>283</v>
      </c>
      <c r="F3123" t="s">
        <v>148</v>
      </c>
      <c r="G3123" t="s">
        <v>149</v>
      </c>
      <c r="H3123" t="s">
        <v>150</v>
      </c>
      <c r="I3123" t="s">
        <v>151</v>
      </c>
      <c r="J3123" t="s">
        <v>158</v>
      </c>
      <c r="K3123" t="s">
        <v>159</v>
      </c>
      <c r="L3123" t="s">
        <v>155</v>
      </c>
      <c r="M3123" t="s">
        <v>155</v>
      </c>
      <c r="N3123" t="n">
        <v>-95.3435</v>
      </c>
      <c r="O3123" t="n">
        <v>29.7204</v>
      </c>
      <c r="P3123" t="n">
        <v>52007</v>
      </c>
      <c r="Q3123" t="n">
        <v>42050</v>
      </c>
      <c r="R3123" t="n">
        <v>51.9</v>
      </c>
      <c r="S3123" t="n">
        <v>18.8</v>
      </c>
      <c r="T3123" t="n">
        <v>11.3</v>
      </c>
      <c r="U3123" t="n">
        <v>37.1</v>
      </c>
      <c r="V3123" t="n">
        <v>23.5</v>
      </c>
      <c r="W3123" t="n">
        <v>4.6</v>
      </c>
      <c r="X3123" t="n">
        <v>86</v>
      </c>
      <c r="Y3123" t="n">
        <v>73</v>
      </c>
      <c r="Z3123" t="n">
        <v>21</v>
      </c>
      <c r="AA3123" t="n">
        <v>4741</v>
      </c>
      <c r="AB3123" t="n">
        <v>64.9</v>
      </c>
      <c r="AC3123" t="n">
        <v>4741</v>
      </c>
      <c r="AD3123" t="n">
        <v>64.9</v>
      </c>
      <c r="AE3123" t="n">
        <v>44.5</v>
      </c>
      <c r="AF3123" t="n">
        <v>5102</v>
      </c>
      <c r="AG3123" t="n">
        <v>41</v>
      </c>
      <c r="AH3123" t="n">
        <v>62</v>
      </c>
      <c r="AI3123" t="n">
        <v>13738</v>
      </c>
      <c r="AJ3123" t="n">
        <v>10327</v>
      </c>
      <c r="AK3123" t="n">
        <v>10690</v>
      </c>
      <c r="AL3123" t="n">
        <v>12613</v>
      </c>
      <c r="AM3123" t="n">
        <v>19459</v>
      </c>
      <c r="AN3123" t="n">
        <v>22969</v>
      </c>
      <c r="AO3123"/>
      <c r="AP3123" t="n">
        <v>7966</v>
      </c>
      <c r="AQ3123" t="n">
        <v>2276</v>
      </c>
      <c r="AR3123" t="n">
        <v>860</v>
      </c>
    </row>
    <row r="3124">
      <c r="A3124" t="n">
        <v>225520</v>
      </c>
      <c r="B3124" t="s">
        <v>4863</v>
      </c>
      <c r="C3124" t="s">
        <v>4864</v>
      </c>
      <c r="D3124" t="s">
        <v>4775</v>
      </c>
      <c r="E3124" t="s">
        <v>283</v>
      </c>
      <c r="F3124" t="s">
        <v>173</v>
      </c>
      <c r="G3124" t="s">
        <v>149</v>
      </c>
      <c r="H3124" t="s">
        <v>174</v>
      </c>
      <c r="I3124" t="s">
        <v>175</v>
      </c>
      <c r="J3124" t="s">
        <v>168</v>
      </c>
      <c r="K3124" t="s">
        <v>176</v>
      </c>
      <c r="L3124" t="s">
        <v>155</v>
      </c>
      <c r="M3124" t="s">
        <v>155</v>
      </c>
      <c r="N3124" t="n">
        <v>-101.4501</v>
      </c>
      <c r="O3124" t="n">
        <v>32.2523</v>
      </c>
      <c r="P3124" t="n">
        <v>5192</v>
      </c>
      <c r="Q3124" t="n">
        <v>5192</v>
      </c>
      <c r="R3124" t="n">
        <v>60.8</v>
      </c>
      <c r="S3124" t="n">
        <v>42.2</v>
      </c>
      <c r="T3124" t="n">
        <v>3.2</v>
      </c>
      <c r="U3124" t="n">
        <v>49.6</v>
      </c>
      <c r="V3124" t="n">
        <v>1.2</v>
      </c>
      <c r="W3124" t="n">
        <v>0.8</v>
      </c>
      <c r="X3124" t="n">
        <v>60</v>
      </c>
      <c r="Y3124" t="n">
        <v>45</v>
      </c>
      <c r="Z3124" t="n">
        <v>25</v>
      </c>
      <c r="AA3124" t="n">
        <v>322</v>
      </c>
      <c r="AB3124" t="n">
        <v>35.7</v>
      </c>
      <c r="AC3124"/>
      <c r="AD3124"/>
      <c r="AE3124"/>
      <c r="AF3124" t="n">
        <v>345</v>
      </c>
      <c r="AG3124" t="n">
        <v>19</v>
      </c>
      <c r="AH3124" t="n">
        <v>73</v>
      </c>
      <c r="AI3124" t="n">
        <v>8998</v>
      </c>
      <c r="AJ3124" t="n">
        <v>6683</v>
      </c>
      <c r="AK3124" t="n">
        <v>7400</v>
      </c>
      <c r="AL3124" t="n">
        <v>9713</v>
      </c>
      <c r="AM3124" t="n">
        <v>10341</v>
      </c>
      <c r="AN3124" t="n">
        <v>12936</v>
      </c>
      <c r="AO3124" t="n">
        <v>446</v>
      </c>
      <c r="AP3124"/>
      <c r="AQ3124"/>
      <c r="AR3124"/>
    </row>
    <row r="3125">
      <c r="A3125" t="n">
        <v>225548</v>
      </c>
      <c r="B3125" t="s">
        <v>4865</v>
      </c>
      <c r="C3125" t="s">
        <v>4866</v>
      </c>
      <c r="D3125" t="s">
        <v>4775</v>
      </c>
      <c r="E3125" t="s">
        <v>283</v>
      </c>
      <c r="F3125" t="s">
        <v>162</v>
      </c>
      <c r="G3125" t="s">
        <v>163</v>
      </c>
      <c r="H3125" t="s">
        <v>150</v>
      </c>
      <c r="I3125" t="s">
        <v>175</v>
      </c>
      <c r="J3125" t="s">
        <v>164</v>
      </c>
      <c r="K3125" t="s">
        <v>179</v>
      </c>
      <c r="L3125" t="s">
        <v>155</v>
      </c>
      <c r="M3125" t="s">
        <v>155</v>
      </c>
      <c r="N3125" t="n">
        <v>-98.9852</v>
      </c>
      <c r="O3125" t="n">
        <v>31.7165</v>
      </c>
      <c r="P3125" t="n">
        <v>942</v>
      </c>
      <c r="Q3125" t="n">
        <v>860</v>
      </c>
      <c r="R3125" t="n">
        <v>45.1</v>
      </c>
      <c r="S3125" t="n">
        <v>51.3</v>
      </c>
      <c r="T3125" t="n">
        <v>10.3</v>
      </c>
      <c r="U3125" t="n">
        <v>26.5</v>
      </c>
      <c r="V3125" t="n">
        <v>0.9</v>
      </c>
      <c r="W3125" t="n">
        <v>0.1</v>
      </c>
      <c r="X3125" t="n">
        <v>55</v>
      </c>
      <c r="Y3125" t="n">
        <v>50</v>
      </c>
      <c r="Z3125" t="n">
        <v>10</v>
      </c>
      <c r="AA3125" t="n">
        <v>241</v>
      </c>
      <c r="AB3125" t="n">
        <v>31.1</v>
      </c>
      <c r="AC3125" t="n">
        <v>241</v>
      </c>
      <c r="AD3125" t="n">
        <v>31.1</v>
      </c>
      <c r="AE3125" t="n">
        <v>24.9</v>
      </c>
      <c r="AF3125" t="n">
        <v>208</v>
      </c>
      <c r="AG3125" t="n">
        <v>42</v>
      </c>
      <c r="AH3125" t="n">
        <v>91</v>
      </c>
      <c r="AI3125" t="n">
        <v>25768</v>
      </c>
      <c r="AJ3125" t="n">
        <v>20589</v>
      </c>
      <c r="AK3125" t="n">
        <v>22305</v>
      </c>
      <c r="AL3125" t="n">
        <v>26844</v>
      </c>
      <c r="AM3125" t="n">
        <v>29620</v>
      </c>
      <c r="AN3125" t="n">
        <v>29652</v>
      </c>
      <c r="AO3125" t="n">
        <v>1</v>
      </c>
      <c r="AP3125" t="n">
        <v>117</v>
      </c>
      <c r="AQ3125" t="n">
        <v>33</v>
      </c>
      <c r="AR3125"/>
    </row>
    <row r="3126">
      <c r="A3126" t="n">
        <v>225575</v>
      </c>
      <c r="B3126" t="s">
        <v>4867</v>
      </c>
      <c r="C3126" t="s">
        <v>2602</v>
      </c>
      <c r="D3126" t="s">
        <v>4775</v>
      </c>
      <c r="E3126" t="s">
        <v>283</v>
      </c>
      <c r="F3126" t="s">
        <v>162</v>
      </c>
      <c r="G3126" t="s">
        <v>163</v>
      </c>
      <c r="H3126" t="s">
        <v>150</v>
      </c>
      <c r="I3126" t="s">
        <v>151</v>
      </c>
      <c r="J3126" t="s">
        <v>168</v>
      </c>
      <c r="K3126" t="s">
        <v>179</v>
      </c>
      <c r="L3126" t="s">
        <v>154</v>
      </c>
      <c r="M3126" t="s">
        <v>155</v>
      </c>
      <c r="N3126" t="n">
        <v>-97.7217</v>
      </c>
      <c r="O3126" t="n">
        <v>30.2647</v>
      </c>
      <c r="P3126" t="n">
        <v>1614</v>
      </c>
      <c r="Q3126" t="n">
        <v>1578</v>
      </c>
      <c r="R3126" t="n">
        <v>60.6</v>
      </c>
      <c r="S3126" t="n">
        <v>10.3</v>
      </c>
      <c r="T3126" t="n">
        <v>63.1</v>
      </c>
      <c r="U3126" t="n">
        <v>15.6</v>
      </c>
      <c r="V3126" t="n">
        <v>0.5</v>
      </c>
      <c r="W3126" t="n">
        <v>3.2</v>
      </c>
      <c r="X3126" t="n">
        <v>51</v>
      </c>
      <c r="Y3126" t="n">
        <v>0</v>
      </c>
      <c r="Z3126" t="n">
        <v>16</v>
      </c>
      <c r="AA3126" t="n">
        <v>183</v>
      </c>
      <c r="AB3126" t="n">
        <v>36.1</v>
      </c>
      <c r="AC3126" t="n">
        <v>183</v>
      </c>
      <c r="AD3126" t="n">
        <v>33.3</v>
      </c>
      <c r="AE3126" t="n">
        <v>29.5</v>
      </c>
      <c r="AF3126" t="n">
        <v>188</v>
      </c>
      <c r="AG3126" t="n">
        <v>62</v>
      </c>
      <c r="AH3126" t="n">
        <v>88</v>
      </c>
      <c r="AI3126" t="n">
        <v>19638</v>
      </c>
      <c r="AJ3126" t="n">
        <v>19481</v>
      </c>
      <c r="AK3126" t="n">
        <v>19707</v>
      </c>
      <c r="AL3126" t="n">
        <v>21716</v>
      </c>
      <c r="AM3126" t="n">
        <v>22434</v>
      </c>
      <c r="AN3126" t="n">
        <v>22836</v>
      </c>
      <c r="AO3126" t="n">
        <v>39</v>
      </c>
      <c r="AP3126" t="n">
        <v>145</v>
      </c>
      <c r="AQ3126" t="n">
        <v>10</v>
      </c>
      <c r="AR3126"/>
    </row>
    <row r="3127">
      <c r="A3127" t="n">
        <v>225627</v>
      </c>
      <c r="B3127" t="s">
        <v>4868</v>
      </c>
      <c r="C3127" t="s">
        <v>4796</v>
      </c>
      <c r="D3127" t="s">
        <v>4775</v>
      </c>
      <c r="E3127" t="s">
        <v>283</v>
      </c>
      <c r="F3127" t="s">
        <v>162</v>
      </c>
      <c r="G3127" t="s">
        <v>163</v>
      </c>
      <c r="H3127" t="s">
        <v>150</v>
      </c>
      <c r="I3127" t="s">
        <v>151</v>
      </c>
      <c r="J3127" t="s">
        <v>152</v>
      </c>
      <c r="K3127" t="s">
        <v>159</v>
      </c>
      <c r="L3127" t="s">
        <v>155</v>
      </c>
      <c r="M3127" t="s">
        <v>155</v>
      </c>
      <c r="N3127" t="n">
        <v>-98.4658</v>
      </c>
      <c r="O3127" t="n">
        <v>29.4671</v>
      </c>
      <c r="P3127" t="n">
        <v>8870</v>
      </c>
      <c r="Q3127" t="n">
        <v>5741</v>
      </c>
      <c r="R3127" t="n">
        <v>63.8</v>
      </c>
      <c r="S3127" t="n">
        <v>15.4</v>
      </c>
      <c r="T3127" t="n">
        <v>7.2</v>
      </c>
      <c r="U3127" t="n">
        <v>57.9</v>
      </c>
      <c r="V3127" t="n">
        <v>2.3</v>
      </c>
      <c r="W3127" t="n">
        <v>4.9</v>
      </c>
      <c r="X3127" t="n">
        <v>72</v>
      </c>
      <c r="Y3127" t="n">
        <v>14</v>
      </c>
      <c r="Z3127" t="n">
        <v>12</v>
      </c>
      <c r="AA3127" t="n">
        <v>789</v>
      </c>
      <c r="AB3127" t="n">
        <v>51.8</v>
      </c>
      <c r="AC3127" t="n">
        <v>712</v>
      </c>
      <c r="AD3127" t="n">
        <v>52.5</v>
      </c>
      <c r="AE3127" t="n">
        <v>36.1</v>
      </c>
      <c r="AF3127" t="n">
        <v>956</v>
      </c>
      <c r="AG3127" t="n">
        <v>43</v>
      </c>
      <c r="AH3127" t="n">
        <v>84</v>
      </c>
      <c r="AI3127" t="n">
        <v>21246</v>
      </c>
      <c r="AJ3127" t="n">
        <v>17434</v>
      </c>
      <c r="AK3127" t="n">
        <v>18203</v>
      </c>
      <c r="AL3127" t="n">
        <v>20732</v>
      </c>
      <c r="AM3127" t="n">
        <v>23772</v>
      </c>
      <c r="AN3127" t="n">
        <v>28584</v>
      </c>
      <c r="AO3127" t="n">
        <v>10</v>
      </c>
      <c r="AP3127" t="n">
        <v>1046</v>
      </c>
      <c r="AQ3127" t="n">
        <v>591</v>
      </c>
      <c r="AR3127" t="n">
        <v>409</v>
      </c>
    </row>
    <row r="3128">
      <c r="A3128" t="n">
        <v>225876</v>
      </c>
      <c r="B3128" t="s">
        <v>4869</v>
      </c>
      <c r="C3128" t="s">
        <v>218</v>
      </c>
      <c r="D3128" t="s">
        <v>4775</v>
      </c>
      <c r="E3128" t="s">
        <v>283</v>
      </c>
      <c r="F3128" t="s">
        <v>368</v>
      </c>
      <c r="G3128" t="s">
        <v>163</v>
      </c>
      <c r="H3128" t="s">
        <v>174</v>
      </c>
      <c r="I3128" t="s">
        <v>175</v>
      </c>
      <c r="J3128" t="s">
        <v>164</v>
      </c>
      <c r="K3128" t="s">
        <v>176</v>
      </c>
      <c r="L3128" t="s">
        <v>155</v>
      </c>
      <c r="M3128" t="s">
        <v>155</v>
      </c>
      <c r="N3128" t="n">
        <v>-95.2813</v>
      </c>
      <c r="O3128" t="n">
        <v>31.9658</v>
      </c>
      <c r="P3128" t="n">
        <v>1153</v>
      </c>
      <c r="Q3128" t="n">
        <v>1153</v>
      </c>
      <c r="R3128" t="n">
        <v>51.2</v>
      </c>
      <c r="S3128" t="n">
        <v>22.2</v>
      </c>
      <c r="T3128" t="n">
        <v>16.2</v>
      </c>
      <c r="U3128" t="n">
        <v>23.5</v>
      </c>
      <c r="V3128" t="n">
        <v>1</v>
      </c>
      <c r="W3128" t="n">
        <v>2</v>
      </c>
      <c r="X3128" t="n">
        <v>50</v>
      </c>
      <c r="Y3128" t="n">
        <v>57</v>
      </c>
      <c r="Z3128" t="n">
        <v>15</v>
      </c>
      <c r="AA3128" t="n">
        <v>119</v>
      </c>
      <c r="AB3128" t="n">
        <v>42</v>
      </c>
      <c r="AC3128"/>
      <c r="AD3128"/>
      <c r="AE3128"/>
      <c r="AF3128" t="n">
        <v>113</v>
      </c>
      <c r="AG3128" t="n">
        <v>24</v>
      </c>
      <c r="AH3128" t="n">
        <v>41</v>
      </c>
      <c r="AI3128" t="n">
        <v>11368</v>
      </c>
      <c r="AJ3128" t="n">
        <v>11457</v>
      </c>
      <c r="AK3128" t="n">
        <v>11855</v>
      </c>
      <c r="AL3128" t="n">
        <v>14910</v>
      </c>
      <c r="AM3128"/>
      <c r="AN3128"/>
      <c r="AO3128" t="n">
        <v>52</v>
      </c>
      <c r="AP3128"/>
      <c r="AQ3128"/>
      <c r="AR3128"/>
    </row>
    <row r="3129">
      <c r="A3129" t="n">
        <v>225885</v>
      </c>
      <c r="B3129" t="s">
        <v>4870</v>
      </c>
      <c r="C3129" t="s">
        <v>4871</v>
      </c>
      <c r="D3129" t="s">
        <v>4775</v>
      </c>
      <c r="E3129" t="s">
        <v>283</v>
      </c>
      <c r="F3129" t="s">
        <v>162</v>
      </c>
      <c r="G3129" t="s">
        <v>163</v>
      </c>
      <c r="H3129" t="s">
        <v>150</v>
      </c>
      <c r="I3129" t="s">
        <v>205</v>
      </c>
      <c r="J3129" t="s">
        <v>164</v>
      </c>
      <c r="K3129" t="s">
        <v>179</v>
      </c>
      <c r="L3129" t="s">
        <v>154</v>
      </c>
      <c r="M3129" t="s">
        <v>155</v>
      </c>
      <c r="N3129" t="n">
        <v>-95.1815</v>
      </c>
      <c r="O3129" t="n">
        <v>32.5879</v>
      </c>
      <c r="P3129" t="n">
        <v>892</v>
      </c>
      <c r="Q3129" t="n">
        <v>892</v>
      </c>
      <c r="R3129" t="n">
        <v>54.7</v>
      </c>
      <c r="S3129" t="n">
        <v>1.8</v>
      </c>
      <c r="T3129" t="n">
        <v>73.7</v>
      </c>
      <c r="U3129" t="n">
        <v>17.2</v>
      </c>
      <c r="V3129" t="n">
        <v>0.1</v>
      </c>
      <c r="W3129" t="n">
        <v>2.1</v>
      </c>
      <c r="X3129" t="n">
        <v>49</v>
      </c>
      <c r="Y3129"/>
      <c r="Z3129" t="n">
        <v>10</v>
      </c>
      <c r="AA3129" t="n">
        <v>252</v>
      </c>
      <c r="AB3129" t="n">
        <v>15.1</v>
      </c>
      <c r="AC3129" t="n">
        <v>252</v>
      </c>
      <c r="AD3129" t="n">
        <v>15.1</v>
      </c>
      <c r="AE3129" t="n">
        <v>11.9</v>
      </c>
      <c r="AF3129" t="n">
        <v>151</v>
      </c>
      <c r="AG3129" t="n">
        <v>52</v>
      </c>
      <c r="AH3129" t="n">
        <v>69</v>
      </c>
      <c r="AI3129" t="n">
        <v>10674</v>
      </c>
      <c r="AJ3129" t="n">
        <v>8342</v>
      </c>
      <c r="AK3129" t="n">
        <v>10067</v>
      </c>
      <c r="AL3129" t="n">
        <v>11035</v>
      </c>
      <c r="AM3129" t="n">
        <v>15463</v>
      </c>
      <c r="AN3129" t="n">
        <v>16092</v>
      </c>
      <c r="AO3129"/>
      <c r="AP3129" t="n">
        <v>132</v>
      </c>
      <c r="AQ3129"/>
      <c r="AR3129"/>
    </row>
    <row r="3130">
      <c r="A3130" t="n">
        <v>225991</v>
      </c>
      <c r="B3130" t="s">
        <v>4872</v>
      </c>
      <c r="C3130" t="s">
        <v>3629</v>
      </c>
      <c r="D3130" t="s">
        <v>4775</v>
      </c>
      <c r="E3130" t="s">
        <v>283</v>
      </c>
      <c r="F3130" t="s">
        <v>279</v>
      </c>
      <c r="G3130" t="s">
        <v>189</v>
      </c>
      <c r="H3130" t="s">
        <v>174</v>
      </c>
      <c r="I3130" t="s">
        <v>151</v>
      </c>
      <c r="J3130" t="s">
        <v>164</v>
      </c>
      <c r="K3130" t="s">
        <v>176</v>
      </c>
      <c r="L3130" t="s">
        <v>155</v>
      </c>
      <c r="M3130" t="s">
        <v>155</v>
      </c>
      <c r="N3130" t="n">
        <v>-96.842</v>
      </c>
      <c r="O3130" t="n">
        <v>32.8083</v>
      </c>
      <c r="P3130" t="n">
        <v>148</v>
      </c>
      <c r="Q3130" t="n">
        <v>148</v>
      </c>
      <c r="R3130" t="n">
        <v>43.9</v>
      </c>
      <c r="S3130" t="n">
        <v>20.9</v>
      </c>
      <c r="T3130" t="n">
        <v>51.4</v>
      </c>
      <c r="U3130" t="n">
        <v>19.6</v>
      </c>
      <c r="V3130" t="n">
        <v>2</v>
      </c>
      <c r="W3130" t="n">
        <v>0.7</v>
      </c>
      <c r="X3130" t="n">
        <v>59</v>
      </c>
      <c r="Y3130"/>
      <c r="Z3130" t="n">
        <v>10</v>
      </c>
      <c r="AA3130" t="n">
        <v>50</v>
      </c>
      <c r="AB3130" t="n">
        <v>72</v>
      </c>
      <c r="AC3130"/>
      <c r="AD3130"/>
      <c r="AE3130"/>
      <c r="AF3130" t="n">
        <v>17</v>
      </c>
      <c r="AG3130" t="n">
        <v>60</v>
      </c>
      <c r="AH3130" t="n">
        <v>60</v>
      </c>
      <c r="AI3130" t="n">
        <v>24148</v>
      </c>
      <c r="AJ3130" t="n">
        <v>23906</v>
      </c>
      <c r="AK3130" t="n">
        <v>24631</v>
      </c>
      <c r="AL3130"/>
      <c r="AM3130"/>
      <c r="AN3130"/>
      <c r="AO3130" t="n">
        <v>54</v>
      </c>
      <c r="AP3130"/>
      <c r="AQ3130"/>
      <c r="AR3130"/>
    </row>
    <row r="3131">
      <c r="A3131" t="n">
        <v>226019</v>
      </c>
      <c r="B3131" t="s">
        <v>4873</v>
      </c>
      <c r="C3131" t="s">
        <v>4874</v>
      </c>
      <c r="D3131" t="s">
        <v>4775</v>
      </c>
      <c r="E3131" t="s">
        <v>283</v>
      </c>
      <c r="F3131" t="s">
        <v>173</v>
      </c>
      <c r="G3131" t="s">
        <v>149</v>
      </c>
      <c r="H3131" t="s">
        <v>174</v>
      </c>
      <c r="I3131" t="s">
        <v>175</v>
      </c>
      <c r="J3131" t="s">
        <v>152</v>
      </c>
      <c r="K3131" t="s">
        <v>176</v>
      </c>
      <c r="L3131" t="s">
        <v>155</v>
      </c>
      <c r="M3131" t="s">
        <v>155</v>
      </c>
      <c r="N3131" t="n">
        <v>-94.8715</v>
      </c>
      <c r="O3131" t="n">
        <v>32.3778</v>
      </c>
      <c r="P3131" t="n">
        <v>6905</v>
      </c>
      <c r="Q3131" t="n">
        <v>6905</v>
      </c>
      <c r="R3131" t="n">
        <v>60.2</v>
      </c>
      <c r="S3131" t="n">
        <v>46.6</v>
      </c>
      <c r="T3131" t="n">
        <v>19.4</v>
      </c>
      <c r="U3131" t="n">
        <v>24.8</v>
      </c>
      <c r="V3131" t="n">
        <v>1.3</v>
      </c>
      <c r="W3131" t="n">
        <v>1.5</v>
      </c>
      <c r="X3131" t="n">
        <v>70</v>
      </c>
      <c r="Y3131" t="n">
        <v>37</v>
      </c>
      <c r="Z3131" t="n">
        <v>21</v>
      </c>
      <c r="AA3131" t="n">
        <v>708</v>
      </c>
      <c r="AB3131" t="n">
        <v>33.3</v>
      </c>
      <c r="AC3131"/>
      <c r="AD3131"/>
      <c r="AE3131"/>
      <c r="AF3131" t="n">
        <v>723</v>
      </c>
      <c r="AG3131" t="n">
        <v>37</v>
      </c>
      <c r="AH3131" t="n">
        <v>62</v>
      </c>
      <c r="AI3131" t="n">
        <v>7832</v>
      </c>
      <c r="AJ3131" t="n">
        <v>5092</v>
      </c>
      <c r="AK3131" t="n">
        <v>6282</v>
      </c>
      <c r="AL3131" t="n">
        <v>8905</v>
      </c>
      <c r="AM3131" t="n">
        <v>12386</v>
      </c>
      <c r="AN3131" t="n">
        <v>13356</v>
      </c>
      <c r="AO3131" t="n">
        <v>657</v>
      </c>
      <c r="AP3131"/>
      <c r="AQ3131"/>
      <c r="AR3131"/>
    </row>
    <row r="3132">
      <c r="A3132" t="n">
        <v>226091</v>
      </c>
      <c r="B3132" t="s">
        <v>4875</v>
      </c>
      <c r="C3132" t="s">
        <v>4876</v>
      </c>
      <c r="D3132" t="s">
        <v>4775</v>
      </c>
      <c r="E3132" t="s">
        <v>283</v>
      </c>
      <c r="F3132" t="s">
        <v>148</v>
      </c>
      <c r="G3132" t="s">
        <v>149</v>
      </c>
      <c r="H3132" t="s">
        <v>150</v>
      </c>
      <c r="I3132" t="s">
        <v>151</v>
      </c>
      <c r="J3132" t="s">
        <v>238</v>
      </c>
      <c r="K3132" t="s">
        <v>159</v>
      </c>
      <c r="L3132" t="s">
        <v>155</v>
      </c>
      <c r="M3132" t="s">
        <v>155</v>
      </c>
      <c r="N3132" t="n">
        <v>-94.0722</v>
      </c>
      <c r="O3132" t="n">
        <v>30.0427</v>
      </c>
      <c r="P3132" t="n">
        <v>21648</v>
      </c>
      <c r="Q3132" t="n">
        <v>9546</v>
      </c>
      <c r="R3132" t="n">
        <v>59.8</v>
      </c>
      <c r="S3132" t="n">
        <v>39.3</v>
      </c>
      <c r="T3132" t="n">
        <v>27.4</v>
      </c>
      <c r="U3132" t="n">
        <v>23.4</v>
      </c>
      <c r="V3132" t="n">
        <v>4.9</v>
      </c>
      <c r="W3132" t="n">
        <v>1.5</v>
      </c>
      <c r="X3132" t="n">
        <v>61</v>
      </c>
      <c r="Y3132" t="n">
        <v>37</v>
      </c>
      <c r="Z3132" t="n">
        <v>18</v>
      </c>
      <c r="AA3132" t="n">
        <v>1447</v>
      </c>
      <c r="AB3132" t="n">
        <v>37.2</v>
      </c>
      <c r="AC3132" t="n">
        <v>1447</v>
      </c>
      <c r="AD3132" t="n">
        <v>37.2</v>
      </c>
      <c r="AE3132" t="n">
        <v>18.4</v>
      </c>
      <c r="AF3132" t="n">
        <v>1369</v>
      </c>
      <c r="AG3132" t="n">
        <v>44</v>
      </c>
      <c r="AH3132" t="n">
        <v>72</v>
      </c>
      <c r="AI3132" t="n">
        <v>10999</v>
      </c>
      <c r="AJ3132" t="n">
        <v>9565</v>
      </c>
      <c r="AK3132" t="n">
        <v>10103</v>
      </c>
      <c r="AL3132" t="n">
        <v>12281</v>
      </c>
      <c r="AM3132" t="n">
        <v>16562</v>
      </c>
      <c r="AN3132" t="n">
        <v>18473</v>
      </c>
      <c r="AO3132"/>
      <c r="AP3132" t="n">
        <v>1553</v>
      </c>
      <c r="AQ3132" t="n">
        <v>3316</v>
      </c>
      <c r="AR3132" t="n">
        <v>74</v>
      </c>
    </row>
    <row r="3133">
      <c r="A3133" t="n">
        <v>226107</v>
      </c>
      <c r="B3133" t="s">
        <v>4877</v>
      </c>
      <c r="C3133" t="s">
        <v>570</v>
      </c>
      <c r="D3133" t="s">
        <v>4775</v>
      </c>
      <c r="E3133" t="s">
        <v>283</v>
      </c>
      <c r="F3133" t="s">
        <v>173</v>
      </c>
      <c r="G3133" t="s">
        <v>149</v>
      </c>
      <c r="H3133" t="s">
        <v>174</v>
      </c>
      <c r="I3133" t="s">
        <v>175</v>
      </c>
      <c r="J3133" t="s">
        <v>168</v>
      </c>
      <c r="K3133" t="s">
        <v>176</v>
      </c>
      <c r="L3133" t="s">
        <v>155</v>
      </c>
      <c r="M3133" t="s">
        <v>155</v>
      </c>
      <c r="N3133" t="n">
        <v>-93.7322</v>
      </c>
      <c r="O3133" t="n">
        <v>30.0922</v>
      </c>
      <c r="P3133" t="n">
        <v>3383</v>
      </c>
      <c r="Q3133" t="n">
        <v>3383</v>
      </c>
      <c r="R3133" t="n">
        <v>68.5</v>
      </c>
      <c r="S3133" t="n">
        <v>68.8</v>
      </c>
      <c r="T3133" t="n">
        <v>17.1</v>
      </c>
      <c r="U3133" t="n">
        <v>11.7</v>
      </c>
      <c r="V3133" t="n">
        <v>1.4</v>
      </c>
      <c r="W3133" t="n">
        <v>0</v>
      </c>
      <c r="X3133" t="n">
        <v>64</v>
      </c>
      <c r="Y3133" t="n">
        <v>40</v>
      </c>
      <c r="Z3133" t="n">
        <v>23</v>
      </c>
      <c r="AA3133" t="n">
        <v>269</v>
      </c>
      <c r="AB3133" t="n">
        <v>31.2</v>
      </c>
      <c r="AC3133"/>
      <c r="AD3133"/>
      <c r="AE3133"/>
      <c r="AF3133" t="n">
        <v>244</v>
      </c>
      <c r="AG3133" t="n">
        <v>24</v>
      </c>
      <c r="AH3133" t="n">
        <v>37</v>
      </c>
      <c r="AI3133" t="n">
        <v>1265</v>
      </c>
      <c r="AJ3133" t="n">
        <v>560</v>
      </c>
      <c r="AK3133" t="n">
        <v>4033</v>
      </c>
      <c r="AL3133" t="n">
        <v>1424</v>
      </c>
      <c r="AM3133" t="n">
        <v>4610</v>
      </c>
      <c r="AN3133" t="n">
        <v>7109</v>
      </c>
      <c r="AO3133" t="n">
        <v>285</v>
      </c>
      <c r="AP3133"/>
      <c r="AQ3133"/>
      <c r="AR3133"/>
    </row>
    <row r="3134">
      <c r="A3134" t="n">
        <v>226116</v>
      </c>
      <c r="B3134" t="s">
        <v>4878</v>
      </c>
      <c r="C3134" t="s">
        <v>4879</v>
      </c>
      <c r="D3134" t="s">
        <v>4775</v>
      </c>
      <c r="E3134" t="s">
        <v>283</v>
      </c>
      <c r="F3134" t="s">
        <v>173</v>
      </c>
      <c r="G3134" t="s">
        <v>149</v>
      </c>
      <c r="H3134" t="s">
        <v>174</v>
      </c>
      <c r="I3134" t="s">
        <v>151</v>
      </c>
      <c r="J3134" t="s">
        <v>168</v>
      </c>
      <c r="K3134" t="s">
        <v>176</v>
      </c>
      <c r="L3134" t="s">
        <v>155</v>
      </c>
      <c r="M3134" t="s">
        <v>155</v>
      </c>
      <c r="N3134" t="n">
        <v>-93.9259</v>
      </c>
      <c r="O3134" t="n">
        <v>29.8804</v>
      </c>
      <c r="P3134" t="n">
        <v>3328</v>
      </c>
      <c r="Q3134" t="n">
        <v>3328</v>
      </c>
      <c r="R3134" t="n">
        <v>63.3</v>
      </c>
      <c r="S3134" t="n">
        <v>24.4</v>
      </c>
      <c r="T3134" t="n">
        <v>29.4</v>
      </c>
      <c r="U3134" t="n">
        <v>39.2</v>
      </c>
      <c r="V3134" t="n">
        <v>4.2</v>
      </c>
      <c r="W3134" t="n">
        <v>0.1</v>
      </c>
      <c r="X3134" t="n">
        <v>63</v>
      </c>
      <c r="Y3134" t="n">
        <v>41</v>
      </c>
      <c r="Z3134" t="n">
        <v>22</v>
      </c>
      <c r="AA3134" t="n">
        <v>245</v>
      </c>
      <c r="AB3134" t="n">
        <v>30.2</v>
      </c>
      <c r="AC3134"/>
      <c r="AD3134"/>
      <c r="AE3134"/>
      <c r="AF3134" t="n">
        <v>216</v>
      </c>
      <c r="AG3134" t="n">
        <v>29</v>
      </c>
      <c r="AH3134" t="n">
        <v>36</v>
      </c>
      <c r="AI3134" t="n">
        <v>4386</v>
      </c>
      <c r="AJ3134" t="n">
        <v>3572</v>
      </c>
      <c r="AK3134" t="n">
        <v>3937</v>
      </c>
      <c r="AL3134" t="n">
        <v>5828</v>
      </c>
      <c r="AM3134" t="n">
        <v>8837</v>
      </c>
      <c r="AN3134" t="n">
        <v>9136</v>
      </c>
      <c r="AO3134" t="n">
        <v>344</v>
      </c>
      <c r="AP3134"/>
      <c r="AQ3134"/>
      <c r="AR3134"/>
    </row>
    <row r="3135">
      <c r="A3135" t="n">
        <v>226125</v>
      </c>
      <c r="B3135" t="s">
        <v>4880</v>
      </c>
      <c r="C3135" t="s">
        <v>4881</v>
      </c>
      <c r="D3135" t="s">
        <v>4775</v>
      </c>
      <c r="E3135" t="s">
        <v>283</v>
      </c>
      <c r="F3135" t="s">
        <v>199</v>
      </c>
      <c r="G3135" t="s">
        <v>189</v>
      </c>
      <c r="H3135" t="s">
        <v>200</v>
      </c>
      <c r="I3135" t="s">
        <v>151</v>
      </c>
      <c r="J3135" t="s">
        <v>164</v>
      </c>
      <c r="K3135"/>
      <c r="L3135" t="s">
        <v>155</v>
      </c>
      <c r="M3135" t="s">
        <v>155</v>
      </c>
      <c r="N3135" t="n">
        <v>-99.4808</v>
      </c>
      <c r="O3135" t="n">
        <v>27.5238</v>
      </c>
      <c r="P3135" t="n">
        <v>191</v>
      </c>
      <c r="Q3135" t="n">
        <v>191</v>
      </c>
      <c r="R3135" t="n">
        <v>94.2</v>
      </c>
      <c r="S3135" t="n">
        <v>0</v>
      </c>
      <c r="T3135" t="n">
        <v>0</v>
      </c>
      <c r="U3135" t="n">
        <v>100</v>
      </c>
      <c r="V3135" t="n">
        <v>0</v>
      </c>
      <c r="W3135" t="n">
        <v>0</v>
      </c>
      <c r="X3135"/>
      <c r="Y3135"/>
      <c r="Z3135"/>
      <c r="AA3135"/>
      <c r="AB3135"/>
      <c r="AC3135"/>
      <c r="AD3135"/>
      <c r="AE3135"/>
      <c r="AF3135"/>
      <c r="AG3135"/>
      <c r="AH3135"/>
      <c r="AI3135"/>
      <c r="AJ3135"/>
      <c r="AK3135"/>
      <c r="AL3135"/>
      <c r="AM3135"/>
      <c r="AN3135"/>
      <c r="AO3135"/>
      <c r="AP3135"/>
      <c r="AQ3135"/>
      <c r="AR3135"/>
    </row>
    <row r="3136">
      <c r="A3136" t="n">
        <v>226134</v>
      </c>
      <c r="B3136" t="s">
        <v>4882</v>
      </c>
      <c r="C3136" t="s">
        <v>4881</v>
      </c>
      <c r="D3136" t="s">
        <v>4775</v>
      </c>
      <c r="E3136" t="s">
        <v>283</v>
      </c>
      <c r="F3136" t="s">
        <v>148</v>
      </c>
      <c r="G3136" t="s">
        <v>149</v>
      </c>
      <c r="H3136" t="s">
        <v>150</v>
      </c>
      <c r="I3136" t="s">
        <v>151</v>
      </c>
      <c r="J3136" t="s">
        <v>238</v>
      </c>
      <c r="K3136" t="s">
        <v>176</v>
      </c>
      <c r="L3136" t="s">
        <v>155</v>
      </c>
      <c r="M3136" t="s">
        <v>155</v>
      </c>
      <c r="N3136" t="n">
        <v>-99.5208</v>
      </c>
      <c r="O3136" t="n">
        <v>27.5065</v>
      </c>
      <c r="P3136" t="n">
        <v>12701</v>
      </c>
      <c r="Q3136" t="n">
        <v>12701</v>
      </c>
      <c r="R3136" t="n">
        <v>57.6</v>
      </c>
      <c r="S3136" t="n">
        <v>1.8</v>
      </c>
      <c r="T3136" t="n">
        <v>0.1</v>
      </c>
      <c r="U3136" t="n">
        <v>95.9</v>
      </c>
      <c r="V3136" t="n">
        <v>0.2</v>
      </c>
      <c r="W3136" t="n">
        <v>0.1</v>
      </c>
      <c r="X3136"/>
      <c r="Y3136"/>
      <c r="Z3136" t="n">
        <v>30</v>
      </c>
      <c r="AA3136" t="n">
        <v>943</v>
      </c>
      <c r="AB3136" t="n">
        <v>30.5</v>
      </c>
      <c r="AC3136"/>
      <c r="AD3136"/>
      <c r="AE3136"/>
      <c r="AF3136" t="n">
        <v>929</v>
      </c>
      <c r="AG3136" t="n">
        <v>38</v>
      </c>
      <c r="AH3136" t="n">
        <v>43</v>
      </c>
      <c r="AI3136" t="n">
        <v>5053</v>
      </c>
      <c r="AJ3136" t="n">
        <v>4877</v>
      </c>
      <c r="AK3136" t="n">
        <v>5432</v>
      </c>
      <c r="AL3136" t="n">
        <v>7620</v>
      </c>
      <c r="AM3136" t="n">
        <v>9344</v>
      </c>
      <c r="AN3136"/>
      <c r="AO3136" t="n">
        <v>1114</v>
      </c>
      <c r="AP3136" t="n">
        <v>63</v>
      </c>
      <c r="AQ3136"/>
      <c r="AR3136"/>
    </row>
    <row r="3137">
      <c r="A3137" t="n">
        <v>226152</v>
      </c>
      <c r="B3137" t="s">
        <v>4883</v>
      </c>
      <c r="C3137" t="s">
        <v>4881</v>
      </c>
      <c r="D3137" t="s">
        <v>4775</v>
      </c>
      <c r="E3137" t="s">
        <v>283</v>
      </c>
      <c r="F3137" t="s">
        <v>148</v>
      </c>
      <c r="G3137" t="s">
        <v>149</v>
      </c>
      <c r="H3137" t="s">
        <v>150</v>
      </c>
      <c r="I3137" t="s">
        <v>151</v>
      </c>
      <c r="J3137" t="s">
        <v>152</v>
      </c>
      <c r="K3137" t="s">
        <v>153</v>
      </c>
      <c r="L3137" t="s">
        <v>155</v>
      </c>
      <c r="M3137" t="s">
        <v>155</v>
      </c>
      <c r="N3137" t="n">
        <v>-99.436</v>
      </c>
      <c r="O3137" t="n">
        <v>27.5712</v>
      </c>
      <c r="P3137" t="n">
        <v>9968</v>
      </c>
      <c r="Q3137" t="n">
        <v>7844</v>
      </c>
      <c r="R3137" t="n">
        <v>61.5</v>
      </c>
      <c r="S3137" t="n">
        <v>2.1</v>
      </c>
      <c r="T3137" t="n">
        <v>0.4</v>
      </c>
      <c r="U3137" t="n">
        <v>92</v>
      </c>
      <c r="V3137" t="n">
        <v>0.3</v>
      </c>
      <c r="W3137" t="n">
        <v>4.6</v>
      </c>
      <c r="X3137" t="n">
        <v>74</v>
      </c>
      <c r="Y3137" t="n">
        <v>55</v>
      </c>
      <c r="Z3137" t="n">
        <v>21</v>
      </c>
      <c r="AA3137" t="n">
        <v>1116</v>
      </c>
      <c r="AB3137" t="n">
        <v>48.9</v>
      </c>
      <c r="AC3137" t="n">
        <v>1116</v>
      </c>
      <c r="AD3137" t="n">
        <v>48.9</v>
      </c>
      <c r="AE3137" t="n">
        <v>27.9</v>
      </c>
      <c r="AF3137" t="n">
        <v>1277</v>
      </c>
      <c r="AG3137" t="n">
        <v>63</v>
      </c>
      <c r="AH3137" t="n">
        <v>83</v>
      </c>
      <c r="AI3137" t="n">
        <v>3833</v>
      </c>
      <c r="AJ3137" t="n">
        <v>2677</v>
      </c>
      <c r="AK3137" t="n">
        <v>2734</v>
      </c>
      <c r="AL3137" t="n">
        <v>2791</v>
      </c>
      <c r="AM3137" t="n">
        <v>5119</v>
      </c>
      <c r="AN3137" t="n">
        <v>8972</v>
      </c>
      <c r="AO3137"/>
      <c r="AP3137" t="n">
        <v>1288</v>
      </c>
      <c r="AQ3137" t="n">
        <v>649</v>
      </c>
      <c r="AR3137" t="n">
        <v>3</v>
      </c>
    </row>
    <row r="3138">
      <c r="A3138" t="n">
        <v>226204</v>
      </c>
      <c r="B3138" t="s">
        <v>4884</v>
      </c>
      <c r="C3138" t="s">
        <v>4885</v>
      </c>
      <c r="D3138" t="s">
        <v>4775</v>
      </c>
      <c r="E3138" t="s">
        <v>283</v>
      </c>
      <c r="F3138" t="s">
        <v>173</v>
      </c>
      <c r="G3138" t="s">
        <v>149</v>
      </c>
      <c r="H3138" t="s">
        <v>174</v>
      </c>
      <c r="I3138" t="s">
        <v>151</v>
      </c>
      <c r="J3138" t="s">
        <v>152</v>
      </c>
      <c r="K3138" t="s">
        <v>176</v>
      </c>
      <c r="L3138" t="s">
        <v>155</v>
      </c>
      <c r="M3138" t="s">
        <v>155</v>
      </c>
      <c r="N3138" t="n">
        <v>-94.9782</v>
      </c>
      <c r="O3138" t="n">
        <v>29.7325</v>
      </c>
      <c r="P3138" t="n">
        <v>10774</v>
      </c>
      <c r="Q3138" t="n">
        <v>10774</v>
      </c>
      <c r="R3138" t="n">
        <v>49.2</v>
      </c>
      <c r="S3138" t="n">
        <v>31.1</v>
      </c>
      <c r="T3138" t="n">
        <v>15.3</v>
      </c>
      <c r="U3138" t="n">
        <v>45.4</v>
      </c>
      <c r="V3138" t="n">
        <v>1.8</v>
      </c>
      <c r="W3138" t="n">
        <v>0.1</v>
      </c>
      <c r="X3138" t="n">
        <v>69</v>
      </c>
      <c r="Y3138" t="n">
        <v>52</v>
      </c>
      <c r="Z3138" t="n">
        <v>30</v>
      </c>
      <c r="AA3138" t="n">
        <v>505</v>
      </c>
      <c r="AB3138" t="n">
        <v>18.8</v>
      </c>
      <c r="AC3138"/>
      <c r="AD3138"/>
      <c r="AE3138"/>
      <c r="AF3138" t="n">
        <v>359</v>
      </c>
      <c r="AG3138" t="n">
        <v>32</v>
      </c>
      <c r="AH3138" t="n">
        <v>47</v>
      </c>
      <c r="AI3138" t="n">
        <v>7515</v>
      </c>
      <c r="AJ3138" t="n">
        <v>7575</v>
      </c>
      <c r="AK3138" t="n">
        <v>6970</v>
      </c>
      <c r="AL3138" t="n">
        <v>7388</v>
      </c>
      <c r="AM3138" t="n">
        <v>8154</v>
      </c>
      <c r="AN3138" t="n">
        <v>7866</v>
      </c>
      <c r="AO3138" t="n">
        <v>1052</v>
      </c>
      <c r="AP3138"/>
      <c r="AQ3138"/>
      <c r="AR3138"/>
    </row>
    <row r="3139">
      <c r="A3139" t="n">
        <v>226231</v>
      </c>
      <c r="B3139" t="s">
        <v>4886</v>
      </c>
      <c r="C3139" t="s">
        <v>4887</v>
      </c>
      <c r="D3139" t="s">
        <v>4775</v>
      </c>
      <c r="E3139" t="s">
        <v>283</v>
      </c>
      <c r="F3139" t="s">
        <v>162</v>
      </c>
      <c r="G3139" t="s">
        <v>163</v>
      </c>
      <c r="H3139" t="s">
        <v>150</v>
      </c>
      <c r="I3139" t="s">
        <v>151</v>
      </c>
      <c r="J3139" t="s">
        <v>168</v>
      </c>
      <c r="K3139" t="s">
        <v>153</v>
      </c>
      <c r="L3139" t="s">
        <v>155</v>
      </c>
      <c r="M3139" t="s">
        <v>155</v>
      </c>
      <c r="N3139" t="n">
        <v>-94.7264</v>
      </c>
      <c r="O3139" t="n">
        <v>32.4663</v>
      </c>
      <c r="P3139" t="n">
        <v>4137</v>
      </c>
      <c r="Q3139" t="n">
        <v>3881</v>
      </c>
      <c r="R3139" t="n">
        <v>47.1</v>
      </c>
      <c r="S3139" t="n">
        <v>33.9</v>
      </c>
      <c r="T3139" t="n">
        <v>3.3</v>
      </c>
      <c r="U3139" t="n">
        <v>9.3</v>
      </c>
      <c r="V3139" t="n">
        <v>1.1</v>
      </c>
      <c r="W3139" t="n">
        <v>3.8</v>
      </c>
      <c r="X3139" t="n">
        <v>81</v>
      </c>
      <c r="Y3139" t="n">
        <v>50</v>
      </c>
      <c r="Z3139" t="n">
        <v>11</v>
      </c>
      <c r="AA3139" t="n">
        <v>288</v>
      </c>
      <c r="AB3139" t="n">
        <v>61.1</v>
      </c>
      <c r="AC3139" t="n">
        <v>288</v>
      </c>
      <c r="AD3139" t="n">
        <v>60.8</v>
      </c>
      <c r="AE3139" t="n">
        <v>51.7</v>
      </c>
      <c r="AF3139" t="n">
        <v>299</v>
      </c>
      <c r="AG3139" t="n">
        <v>13</v>
      </c>
      <c r="AH3139" t="n">
        <v>43</v>
      </c>
      <c r="AI3139" t="n">
        <v>27007</v>
      </c>
      <c r="AJ3139" t="n">
        <v>19589</v>
      </c>
      <c r="AK3139" t="n">
        <v>21319</v>
      </c>
      <c r="AL3139" t="n">
        <v>24073</v>
      </c>
      <c r="AM3139" t="n">
        <v>26469</v>
      </c>
      <c r="AN3139" t="n">
        <v>29482</v>
      </c>
      <c r="AO3139" t="n">
        <v>16</v>
      </c>
      <c r="AP3139" t="n">
        <v>381</v>
      </c>
      <c r="AQ3139" t="n">
        <v>74</v>
      </c>
      <c r="AR3139"/>
    </row>
    <row r="3140">
      <c r="A3140" t="n">
        <v>226277</v>
      </c>
      <c r="B3140" t="s">
        <v>4888</v>
      </c>
      <c r="C3140" t="s">
        <v>4789</v>
      </c>
      <c r="D3140" t="s">
        <v>4775</v>
      </c>
      <c r="E3140" t="s">
        <v>283</v>
      </c>
      <c r="F3140" t="s">
        <v>279</v>
      </c>
      <c r="G3140" t="s">
        <v>189</v>
      </c>
      <c r="H3140" t="s">
        <v>174</v>
      </c>
      <c r="I3140" t="s">
        <v>186</v>
      </c>
      <c r="J3140" t="s">
        <v>168</v>
      </c>
      <c r="K3140" t="s">
        <v>176</v>
      </c>
      <c r="L3140" t="s">
        <v>155</v>
      </c>
      <c r="M3140" t="s">
        <v>155</v>
      </c>
      <c r="N3140" t="n">
        <v>-97.0564</v>
      </c>
      <c r="O3140" t="n">
        <v>32.7017</v>
      </c>
      <c r="P3140" t="n">
        <v>1945</v>
      </c>
      <c r="Q3140" t="n">
        <v>1945</v>
      </c>
      <c r="R3140" t="n">
        <v>8.5</v>
      </c>
      <c r="S3140" t="n">
        <v>22.8</v>
      </c>
      <c r="T3140" t="n">
        <v>18.9</v>
      </c>
      <c r="U3140" t="n">
        <v>43</v>
      </c>
      <c r="V3140" t="n">
        <v>1.5</v>
      </c>
      <c r="W3140" t="n">
        <v>0</v>
      </c>
      <c r="X3140" t="n">
        <v>80</v>
      </c>
      <c r="Y3140"/>
      <c r="Z3140" t="n">
        <v>22</v>
      </c>
      <c r="AA3140" t="n">
        <v>1006</v>
      </c>
      <c r="AB3140" t="n">
        <v>72.4</v>
      </c>
      <c r="AC3140"/>
      <c r="AD3140"/>
      <c r="AE3140"/>
      <c r="AF3140" t="n">
        <v>1106</v>
      </c>
      <c r="AG3140" t="n">
        <v>59</v>
      </c>
      <c r="AH3140" t="n">
        <v>81</v>
      </c>
      <c r="AI3140" t="n">
        <v>31034</v>
      </c>
      <c r="AJ3140" t="n">
        <v>29763</v>
      </c>
      <c r="AK3140" t="n">
        <v>29781</v>
      </c>
      <c r="AL3140" t="n">
        <v>30633</v>
      </c>
      <c r="AM3140" t="n">
        <v>33947</v>
      </c>
      <c r="AN3140" t="n">
        <v>32985</v>
      </c>
      <c r="AO3140" t="n">
        <v>2</v>
      </c>
      <c r="AP3140"/>
      <c r="AQ3140"/>
      <c r="AR3140"/>
    </row>
    <row r="3141">
      <c r="A3141" t="n">
        <v>226383</v>
      </c>
      <c r="B3141" t="s">
        <v>4889</v>
      </c>
      <c r="C3141" t="s">
        <v>4890</v>
      </c>
      <c r="D3141" t="s">
        <v>4775</v>
      </c>
      <c r="E3141" t="s">
        <v>283</v>
      </c>
      <c r="F3141" t="s">
        <v>162</v>
      </c>
      <c r="G3141" t="s">
        <v>163</v>
      </c>
      <c r="H3141" t="s">
        <v>150</v>
      </c>
      <c r="I3141" t="s">
        <v>151</v>
      </c>
      <c r="J3141" t="s">
        <v>168</v>
      </c>
      <c r="K3141" t="s">
        <v>153</v>
      </c>
      <c r="L3141" t="s">
        <v>155</v>
      </c>
      <c r="M3141" t="s">
        <v>155</v>
      </c>
      <c r="N3141" t="n">
        <v>-101.9344</v>
      </c>
      <c r="O3141" t="n">
        <v>33.576</v>
      </c>
      <c r="P3141" t="n">
        <v>1770</v>
      </c>
      <c r="Q3141" t="n">
        <v>1432</v>
      </c>
      <c r="R3141" t="n">
        <v>62.4</v>
      </c>
      <c r="S3141" t="n">
        <v>63.5</v>
      </c>
      <c r="T3141" t="n">
        <v>5</v>
      </c>
      <c r="U3141" t="n">
        <v>23.3</v>
      </c>
      <c r="V3141" t="n">
        <v>1.5</v>
      </c>
      <c r="W3141" t="n">
        <v>1.3</v>
      </c>
      <c r="X3141" t="n">
        <v>74</v>
      </c>
      <c r="Y3141" t="n">
        <v>67</v>
      </c>
      <c r="Z3141" t="n">
        <v>12</v>
      </c>
      <c r="AA3141" t="n">
        <v>310</v>
      </c>
      <c r="AB3141" t="n">
        <v>48.7</v>
      </c>
      <c r="AC3141" t="n">
        <v>310</v>
      </c>
      <c r="AD3141" t="n">
        <v>48.7</v>
      </c>
      <c r="AE3141" t="n">
        <v>30.3</v>
      </c>
      <c r="AF3141" t="n">
        <v>276</v>
      </c>
      <c r="AG3141" t="n">
        <v>33</v>
      </c>
      <c r="AH3141" t="n">
        <v>87</v>
      </c>
      <c r="AI3141" t="n">
        <v>25351</v>
      </c>
      <c r="AJ3141" t="n">
        <v>23241</v>
      </c>
      <c r="AK3141" t="n">
        <v>22721</v>
      </c>
      <c r="AL3141" t="n">
        <v>26392</v>
      </c>
      <c r="AM3141" t="n">
        <v>26478</v>
      </c>
      <c r="AN3141" t="n">
        <v>26977</v>
      </c>
      <c r="AO3141"/>
      <c r="AP3141" t="n">
        <v>261</v>
      </c>
      <c r="AQ3141" t="n">
        <v>77</v>
      </c>
      <c r="AR3141"/>
    </row>
    <row r="3142">
      <c r="A3142" t="n">
        <v>226408</v>
      </c>
      <c r="B3142" t="s">
        <v>4891</v>
      </c>
      <c r="C3142" t="s">
        <v>4892</v>
      </c>
      <c r="D3142" t="s">
        <v>4775</v>
      </c>
      <c r="E3142" t="s">
        <v>283</v>
      </c>
      <c r="F3142" t="s">
        <v>148</v>
      </c>
      <c r="G3142" t="s">
        <v>149</v>
      </c>
      <c r="H3142" t="s">
        <v>150</v>
      </c>
      <c r="I3142" t="s">
        <v>151</v>
      </c>
      <c r="J3142" t="s">
        <v>168</v>
      </c>
      <c r="K3142" t="s">
        <v>176</v>
      </c>
      <c r="L3142" t="s">
        <v>155</v>
      </c>
      <c r="M3142" t="s">
        <v>155</v>
      </c>
      <c r="N3142" t="n">
        <v>-94.9996</v>
      </c>
      <c r="O3142" t="n">
        <v>29.3958</v>
      </c>
      <c r="P3142" t="n">
        <v>5733</v>
      </c>
      <c r="Q3142" t="n">
        <v>5733</v>
      </c>
      <c r="R3142" t="n">
        <v>61.2</v>
      </c>
      <c r="S3142" t="n">
        <v>38.3</v>
      </c>
      <c r="T3142" t="n">
        <v>15.9</v>
      </c>
      <c r="U3142" t="n">
        <v>36.3</v>
      </c>
      <c r="V3142" t="n">
        <v>3.1</v>
      </c>
      <c r="W3142" t="n">
        <v>0.1</v>
      </c>
      <c r="X3142"/>
      <c r="Y3142"/>
      <c r="Z3142" t="n">
        <v>18</v>
      </c>
      <c r="AA3142" t="n">
        <v>315</v>
      </c>
      <c r="AB3142" t="n">
        <v>28.3</v>
      </c>
      <c r="AC3142"/>
      <c r="AD3142"/>
      <c r="AE3142"/>
      <c r="AF3142" t="n">
        <v>413</v>
      </c>
      <c r="AG3142" t="n">
        <v>28</v>
      </c>
      <c r="AH3142" t="n">
        <v>46</v>
      </c>
      <c r="AI3142" t="n">
        <v>3442</v>
      </c>
      <c r="AJ3142" t="n">
        <v>1975</v>
      </c>
      <c r="AK3142"/>
      <c r="AL3142"/>
      <c r="AM3142"/>
      <c r="AN3142"/>
      <c r="AO3142" t="n">
        <v>535</v>
      </c>
      <c r="AP3142" t="n">
        <v>8</v>
      </c>
      <c r="AQ3142"/>
      <c r="AR3142"/>
    </row>
    <row r="3143">
      <c r="A3143" t="n">
        <v>226471</v>
      </c>
      <c r="B3143" t="s">
        <v>4893</v>
      </c>
      <c r="C3143" t="s">
        <v>4894</v>
      </c>
      <c r="D3143" t="s">
        <v>4775</v>
      </c>
      <c r="E3143" t="s">
        <v>283</v>
      </c>
      <c r="F3143" t="s">
        <v>162</v>
      </c>
      <c r="G3143" t="s">
        <v>163</v>
      </c>
      <c r="H3143" t="s">
        <v>150</v>
      </c>
      <c r="I3143" t="s">
        <v>186</v>
      </c>
      <c r="J3143" t="s">
        <v>168</v>
      </c>
      <c r="K3143" t="s">
        <v>159</v>
      </c>
      <c r="L3143" t="s">
        <v>155</v>
      </c>
      <c r="M3143" t="s">
        <v>155</v>
      </c>
      <c r="N3143" t="n">
        <v>-97.4635</v>
      </c>
      <c r="O3143" t="n">
        <v>31.0668</v>
      </c>
      <c r="P3143" t="n">
        <v>3854</v>
      </c>
      <c r="Q3143" t="n">
        <v>3214</v>
      </c>
      <c r="R3143" t="n">
        <v>64.1</v>
      </c>
      <c r="S3143" t="n">
        <v>52.7</v>
      </c>
      <c r="T3143" t="n">
        <v>13.7</v>
      </c>
      <c r="U3143" t="n">
        <v>25.6</v>
      </c>
      <c r="V3143" t="n">
        <v>1.7</v>
      </c>
      <c r="W3143" t="n">
        <v>0.8</v>
      </c>
      <c r="X3143" t="n">
        <v>68</v>
      </c>
      <c r="Y3143"/>
      <c r="Z3143" t="n">
        <v>17</v>
      </c>
      <c r="AA3143" t="n">
        <v>751</v>
      </c>
      <c r="AB3143" t="n">
        <v>53.4</v>
      </c>
      <c r="AC3143" t="n">
        <v>751</v>
      </c>
      <c r="AD3143" t="n">
        <v>53.4</v>
      </c>
      <c r="AE3143" t="n">
        <v>38.3</v>
      </c>
      <c r="AF3143" t="n">
        <v>744</v>
      </c>
      <c r="AG3143" t="n">
        <v>37</v>
      </c>
      <c r="AH3143" t="n">
        <v>94</v>
      </c>
      <c r="AI3143" t="n">
        <v>29904</v>
      </c>
      <c r="AJ3143" t="n">
        <v>25906</v>
      </c>
      <c r="AK3143" t="n">
        <v>25332</v>
      </c>
      <c r="AL3143" t="n">
        <v>25729</v>
      </c>
      <c r="AM3143" t="n">
        <v>28686</v>
      </c>
      <c r="AN3143" t="n">
        <v>33693</v>
      </c>
      <c r="AO3143"/>
      <c r="AP3143" t="n">
        <v>628</v>
      </c>
      <c r="AQ3143" t="n">
        <v>203</v>
      </c>
      <c r="AR3143" t="n">
        <v>41</v>
      </c>
    </row>
    <row r="3144">
      <c r="A3144" t="n">
        <v>226578</v>
      </c>
      <c r="B3144" t="s">
        <v>4895</v>
      </c>
      <c r="C3144" t="s">
        <v>1300</v>
      </c>
      <c r="D3144" t="s">
        <v>4775</v>
      </c>
      <c r="E3144" t="s">
        <v>283</v>
      </c>
      <c r="F3144" t="s">
        <v>173</v>
      </c>
      <c r="G3144" t="s">
        <v>149</v>
      </c>
      <c r="H3144" t="s">
        <v>174</v>
      </c>
      <c r="I3144" t="s">
        <v>151</v>
      </c>
      <c r="J3144" t="s">
        <v>152</v>
      </c>
      <c r="K3144" t="s">
        <v>176</v>
      </c>
      <c r="L3144" t="s">
        <v>155</v>
      </c>
      <c r="M3144" t="s">
        <v>155</v>
      </c>
      <c r="N3144" t="n">
        <v>-97.1712</v>
      </c>
      <c r="O3144" t="n">
        <v>31.5895</v>
      </c>
      <c r="P3144" t="n">
        <v>10886</v>
      </c>
      <c r="Q3144" t="n">
        <v>10886</v>
      </c>
      <c r="R3144" t="n">
        <v>67.6</v>
      </c>
      <c r="S3144" t="n">
        <v>48</v>
      </c>
      <c r="T3144" t="n">
        <v>11.6</v>
      </c>
      <c r="U3144" t="n">
        <v>30.9</v>
      </c>
      <c r="V3144" t="n">
        <v>3.6</v>
      </c>
      <c r="W3144" t="n">
        <v>0.7</v>
      </c>
      <c r="X3144" t="n">
        <v>66</v>
      </c>
      <c r="Y3144" t="n">
        <v>52</v>
      </c>
      <c r="Z3144" t="n">
        <v>15</v>
      </c>
      <c r="AA3144" t="n">
        <v>564</v>
      </c>
      <c r="AB3144" t="n">
        <v>35.3</v>
      </c>
      <c r="AC3144"/>
      <c r="AD3144"/>
      <c r="AE3144"/>
      <c r="AF3144" t="n">
        <v>683</v>
      </c>
      <c r="AG3144" t="n">
        <v>39</v>
      </c>
      <c r="AH3144" t="n">
        <v>100</v>
      </c>
      <c r="AI3144" t="n">
        <v>5785</v>
      </c>
      <c r="AJ3144" t="n">
        <v>6099</v>
      </c>
      <c r="AK3144" t="n">
        <v>9217</v>
      </c>
      <c r="AL3144" t="n">
        <v>8883</v>
      </c>
      <c r="AM3144" t="n">
        <v>12757</v>
      </c>
      <c r="AN3144"/>
      <c r="AO3144" t="n">
        <v>1011</v>
      </c>
      <c r="AP3144"/>
      <c r="AQ3144"/>
      <c r="AR3144"/>
    </row>
    <row r="3145">
      <c r="A3145" t="n">
        <v>226587</v>
      </c>
      <c r="B3145" t="s">
        <v>4896</v>
      </c>
      <c r="C3145" t="s">
        <v>4774</v>
      </c>
      <c r="D3145" t="s">
        <v>4775</v>
      </c>
      <c r="E3145" t="s">
        <v>283</v>
      </c>
      <c r="F3145" t="s">
        <v>162</v>
      </c>
      <c r="G3145" t="s">
        <v>163</v>
      </c>
      <c r="H3145" t="s">
        <v>150</v>
      </c>
      <c r="I3145" t="s">
        <v>151</v>
      </c>
      <c r="J3145" t="s">
        <v>168</v>
      </c>
      <c r="K3145" t="s">
        <v>179</v>
      </c>
      <c r="L3145" t="s">
        <v>155</v>
      </c>
      <c r="M3145" t="s">
        <v>155</v>
      </c>
      <c r="N3145" t="n">
        <v>-99.7487</v>
      </c>
      <c r="O3145" t="n">
        <v>32.4298</v>
      </c>
      <c r="P3145" t="n">
        <v>1585</v>
      </c>
      <c r="Q3145" t="n">
        <v>1575</v>
      </c>
      <c r="R3145" t="n">
        <v>48.8</v>
      </c>
      <c r="S3145" t="n">
        <v>39.1</v>
      </c>
      <c r="T3145" t="n">
        <v>13.4</v>
      </c>
      <c r="U3145" t="n">
        <v>37.3</v>
      </c>
      <c r="V3145" t="n">
        <v>3.8</v>
      </c>
      <c r="W3145" t="n">
        <v>2</v>
      </c>
      <c r="X3145" t="n">
        <v>65</v>
      </c>
      <c r="Y3145" t="n">
        <v>50</v>
      </c>
      <c r="Z3145" t="n">
        <v>13</v>
      </c>
      <c r="AA3145" t="n">
        <v>246</v>
      </c>
      <c r="AB3145" t="n">
        <v>38.6</v>
      </c>
      <c r="AC3145" t="n">
        <v>246</v>
      </c>
      <c r="AD3145" t="n">
        <v>38.6</v>
      </c>
      <c r="AE3145" t="n">
        <v>27.2</v>
      </c>
      <c r="AF3145" t="n">
        <v>274</v>
      </c>
      <c r="AG3145" t="n">
        <v>45</v>
      </c>
      <c r="AH3145" t="n">
        <v>84</v>
      </c>
      <c r="AI3145" t="n">
        <v>20817</v>
      </c>
      <c r="AJ3145" t="n">
        <v>14614</v>
      </c>
      <c r="AK3145" t="n">
        <v>15608</v>
      </c>
      <c r="AL3145" t="n">
        <v>18512</v>
      </c>
      <c r="AM3145" t="n">
        <v>23689</v>
      </c>
      <c r="AN3145" t="n">
        <v>28964</v>
      </c>
      <c r="AO3145"/>
      <c r="AP3145" t="n">
        <v>202</v>
      </c>
      <c r="AQ3145" t="n">
        <v>5</v>
      </c>
      <c r="AR3145"/>
    </row>
    <row r="3146">
      <c r="A3146" t="n">
        <v>226675</v>
      </c>
      <c r="B3146" t="s">
        <v>4897</v>
      </c>
      <c r="C3146" t="s">
        <v>4890</v>
      </c>
      <c r="D3146" t="s">
        <v>4775</v>
      </c>
      <c r="E3146" t="s">
        <v>283</v>
      </c>
      <c r="F3146" t="s">
        <v>368</v>
      </c>
      <c r="G3146" t="s">
        <v>163</v>
      </c>
      <c r="H3146" t="s">
        <v>174</v>
      </c>
      <c r="I3146" t="s">
        <v>151</v>
      </c>
      <c r="J3146" t="s">
        <v>164</v>
      </c>
      <c r="K3146"/>
      <c r="L3146" t="s">
        <v>155</v>
      </c>
      <c r="M3146" t="s">
        <v>155</v>
      </c>
      <c r="N3146" t="n">
        <v>-101.9379</v>
      </c>
      <c r="O3146" t="n">
        <v>33.5757</v>
      </c>
      <c r="P3146" t="n">
        <v>449</v>
      </c>
      <c r="Q3146" t="n">
        <v>449</v>
      </c>
      <c r="R3146" t="n">
        <v>84.4</v>
      </c>
      <c r="S3146" t="n">
        <v>40.5</v>
      </c>
      <c r="T3146" t="n">
        <v>4.7</v>
      </c>
      <c r="U3146" t="n">
        <v>34.5</v>
      </c>
      <c r="V3146" t="n">
        <v>4.7</v>
      </c>
      <c r="W3146" t="n">
        <v>0</v>
      </c>
      <c r="X3146"/>
      <c r="Y3146"/>
      <c r="Z3146" t="n">
        <v>8</v>
      </c>
      <c r="AA3146"/>
      <c r="AB3146"/>
      <c r="AC3146"/>
      <c r="AD3146"/>
      <c r="AE3146"/>
      <c r="AF3146" t="n">
        <v>0</v>
      </c>
      <c r="AG3146" t="n">
        <v>42</v>
      </c>
      <c r="AH3146" t="n">
        <v>78</v>
      </c>
      <c r="AI3146"/>
      <c r="AJ3146"/>
      <c r="AK3146"/>
      <c r="AL3146"/>
      <c r="AM3146"/>
      <c r="AN3146"/>
      <c r="AO3146"/>
      <c r="AP3146"/>
      <c r="AQ3146"/>
      <c r="AR3146"/>
    </row>
    <row r="3147">
      <c r="A3147" t="n">
        <v>226806</v>
      </c>
      <c r="B3147" t="s">
        <v>4898</v>
      </c>
      <c r="C3147" t="s">
        <v>2557</v>
      </c>
      <c r="D3147" t="s">
        <v>4775</v>
      </c>
      <c r="E3147" t="s">
        <v>283</v>
      </c>
      <c r="F3147" t="s">
        <v>148</v>
      </c>
      <c r="G3147" t="s">
        <v>149</v>
      </c>
      <c r="H3147" t="s">
        <v>150</v>
      </c>
      <c r="I3147" t="s">
        <v>151</v>
      </c>
      <c r="J3147" t="s">
        <v>152</v>
      </c>
      <c r="K3147" t="s">
        <v>176</v>
      </c>
      <c r="L3147" t="s">
        <v>155</v>
      </c>
      <c r="M3147" t="s">
        <v>155</v>
      </c>
      <c r="N3147" t="n">
        <v>-102.1062</v>
      </c>
      <c r="O3147" t="n">
        <v>32.0296</v>
      </c>
      <c r="P3147" t="n">
        <v>7661</v>
      </c>
      <c r="Q3147" t="n">
        <v>7661</v>
      </c>
      <c r="R3147" t="n">
        <v>59.9</v>
      </c>
      <c r="S3147" t="n">
        <v>31</v>
      </c>
      <c r="T3147" t="n">
        <v>5</v>
      </c>
      <c r="U3147" t="n">
        <v>52.6</v>
      </c>
      <c r="V3147" t="n">
        <v>2.8</v>
      </c>
      <c r="W3147" t="n">
        <v>3</v>
      </c>
      <c r="X3147"/>
      <c r="Y3147"/>
      <c r="Z3147" t="n">
        <v>13</v>
      </c>
      <c r="AA3147" t="n">
        <v>543</v>
      </c>
      <c r="AB3147" t="n">
        <v>17.1</v>
      </c>
      <c r="AC3147"/>
      <c r="AD3147"/>
      <c r="AE3147"/>
      <c r="AF3147" t="n">
        <v>525</v>
      </c>
      <c r="AG3147" t="n">
        <v>19</v>
      </c>
      <c r="AH3147" t="n">
        <v>39</v>
      </c>
      <c r="AI3147" t="n">
        <v>6396</v>
      </c>
      <c r="AJ3147" t="n">
        <v>4315</v>
      </c>
      <c r="AK3147" t="n">
        <v>6263</v>
      </c>
      <c r="AL3147" t="n">
        <v>8193</v>
      </c>
      <c r="AM3147" t="n">
        <v>10208</v>
      </c>
      <c r="AN3147"/>
      <c r="AO3147" t="n">
        <v>503</v>
      </c>
      <c r="AP3147" t="n">
        <v>13</v>
      </c>
      <c r="AQ3147"/>
      <c r="AR3147"/>
    </row>
    <row r="3148">
      <c r="A3148" t="n">
        <v>226833</v>
      </c>
      <c r="B3148" t="s">
        <v>4899</v>
      </c>
      <c r="C3148" t="s">
        <v>4900</v>
      </c>
      <c r="D3148" t="s">
        <v>4775</v>
      </c>
      <c r="E3148" t="s">
        <v>283</v>
      </c>
      <c r="F3148" t="s">
        <v>148</v>
      </c>
      <c r="G3148" t="s">
        <v>149</v>
      </c>
      <c r="H3148" t="s">
        <v>150</v>
      </c>
      <c r="I3148" t="s">
        <v>151</v>
      </c>
      <c r="J3148" t="s">
        <v>152</v>
      </c>
      <c r="K3148" t="s">
        <v>153</v>
      </c>
      <c r="L3148" t="s">
        <v>155</v>
      </c>
      <c r="M3148" t="s">
        <v>155</v>
      </c>
      <c r="N3148" t="n">
        <v>-98.5194</v>
      </c>
      <c r="O3148" t="n">
        <v>33.8748</v>
      </c>
      <c r="P3148" t="n">
        <v>6843</v>
      </c>
      <c r="Q3148" t="n">
        <v>5604</v>
      </c>
      <c r="R3148" t="n">
        <v>62.8</v>
      </c>
      <c r="S3148" t="n">
        <v>46.1</v>
      </c>
      <c r="T3148" t="n">
        <v>15.2</v>
      </c>
      <c r="U3148" t="n">
        <v>23.8</v>
      </c>
      <c r="V3148" t="n">
        <v>4.6</v>
      </c>
      <c r="W3148" t="n">
        <v>4</v>
      </c>
      <c r="X3148" t="n">
        <v>63</v>
      </c>
      <c r="Y3148" t="n">
        <v>57</v>
      </c>
      <c r="Z3148" t="n">
        <v>16</v>
      </c>
      <c r="AA3148" t="n">
        <v>814</v>
      </c>
      <c r="AB3148" t="n">
        <v>41.3</v>
      </c>
      <c r="AC3148" t="n">
        <v>814</v>
      </c>
      <c r="AD3148" t="n">
        <v>41.3</v>
      </c>
      <c r="AE3148" t="n">
        <v>22.6</v>
      </c>
      <c r="AF3148" t="n">
        <v>773</v>
      </c>
      <c r="AG3148" t="n">
        <v>40</v>
      </c>
      <c r="AH3148" t="n">
        <v>82</v>
      </c>
      <c r="AI3148" t="n">
        <v>11798</v>
      </c>
      <c r="AJ3148" t="n">
        <v>9575</v>
      </c>
      <c r="AK3148" t="n">
        <v>9990</v>
      </c>
      <c r="AL3148" t="n">
        <v>11235</v>
      </c>
      <c r="AM3148" t="n">
        <v>17458</v>
      </c>
      <c r="AN3148" t="n">
        <v>18593</v>
      </c>
      <c r="AO3148"/>
      <c r="AP3148" t="n">
        <v>1161</v>
      </c>
      <c r="AQ3148" t="n">
        <v>235</v>
      </c>
      <c r="AR3148"/>
    </row>
    <row r="3149">
      <c r="A3149" t="n">
        <v>226860</v>
      </c>
      <c r="B3149" t="s">
        <v>4901</v>
      </c>
      <c r="C3149" t="s">
        <v>4902</v>
      </c>
      <c r="D3149" t="s">
        <v>4775</v>
      </c>
      <c r="E3149" t="s">
        <v>283</v>
      </c>
      <c r="F3149" t="s">
        <v>199</v>
      </c>
      <c r="G3149" t="s">
        <v>189</v>
      </c>
      <c r="H3149" t="s">
        <v>200</v>
      </c>
      <c r="I3149" t="s">
        <v>151</v>
      </c>
      <c r="J3149" t="s">
        <v>164</v>
      </c>
      <c r="K3149"/>
      <c r="L3149" t="s">
        <v>155</v>
      </c>
      <c r="M3149" t="s">
        <v>155</v>
      </c>
      <c r="N3149" t="n">
        <v>-98.101</v>
      </c>
      <c r="O3149" t="n">
        <v>29.6983</v>
      </c>
      <c r="P3149" t="n">
        <v>73</v>
      </c>
      <c r="Q3149" t="n">
        <v>73</v>
      </c>
      <c r="R3149" t="n">
        <v>97.3</v>
      </c>
      <c r="S3149" t="n">
        <v>52.1</v>
      </c>
      <c r="T3149" t="n">
        <v>2.7</v>
      </c>
      <c r="U3149" t="n">
        <v>43.8</v>
      </c>
      <c r="V3149" t="n">
        <v>0</v>
      </c>
      <c r="W3149" t="n">
        <v>0</v>
      </c>
      <c r="X3149" t="n">
        <v>100</v>
      </c>
      <c r="Y3149"/>
      <c r="Z3149" t="n">
        <v>10</v>
      </c>
      <c r="AA3149"/>
      <c r="AB3149"/>
      <c r="AC3149"/>
      <c r="AD3149"/>
      <c r="AE3149"/>
      <c r="AF3149" t="n">
        <v>48</v>
      </c>
      <c r="AG3149" t="n">
        <v>27</v>
      </c>
      <c r="AH3149" t="n">
        <v>27</v>
      </c>
      <c r="AI3149" t="n">
        <v>10612</v>
      </c>
      <c r="AJ3149" t="n">
        <v>10612</v>
      </c>
      <c r="AK3149"/>
      <c r="AL3149"/>
      <c r="AM3149"/>
      <c r="AN3149"/>
      <c r="AO3149"/>
      <c r="AP3149"/>
      <c r="AQ3149"/>
      <c r="AR3149"/>
    </row>
    <row r="3150">
      <c r="A3150" t="n">
        <v>226879</v>
      </c>
      <c r="B3150" t="s">
        <v>4903</v>
      </c>
      <c r="C3150" t="s">
        <v>3629</v>
      </c>
      <c r="D3150" t="s">
        <v>4775</v>
      </c>
      <c r="E3150" t="s">
        <v>283</v>
      </c>
      <c r="F3150" t="s">
        <v>188</v>
      </c>
      <c r="G3150" t="s">
        <v>189</v>
      </c>
      <c r="H3150" t="s">
        <v>150</v>
      </c>
      <c r="I3150" t="s">
        <v>151</v>
      </c>
      <c r="J3150" t="s">
        <v>164</v>
      </c>
      <c r="K3150" t="s">
        <v>179</v>
      </c>
      <c r="L3150" t="s">
        <v>155</v>
      </c>
      <c r="M3150" t="s">
        <v>155</v>
      </c>
      <c r="N3150" t="n">
        <v>-96.8195</v>
      </c>
      <c r="O3150" t="n">
        <v>32.8009</v>
      </c>
      <c r="P3150" t="n">
        <v>248</v>
      </c>
      <c r="Q3150" t="n">
        <v>248</v>
      </c>
      <c r="R3150" t="n">
        <v>85.5</v>
      </c>
      <c r="S3150" t="n">
        <v>26.2</v>
      </c>
      <c r="T3150" t="n">
        <v>40.3</v>
      </c>
      <c r="U3150" t="n">
        <v>25.8</v>
      </c>
      <c r="V3150" t="n">
        <v>3.6</v>
      </c>
      <c r="W3150" t="n">
        <v>0.4</v>
      </c>
      <c r="X3150" t="n">
        <v>100</v>
      </c>
      <c r="Y3150" t="n">
        <v>100</v>
      </c>
      <c r="Z3150" t="n">
        <v>8</v>
      </c>
      <c r="AA3150" t="n">
        <v>11</v>
      </c>
      <c r="AB3150" t="n">
        <v>45.5</v>
      </c>
      <c r="AC3150" t="n">
        <v>3</v>
      </c>
      <c r="AD3150" t="n">
        <v>33.3</v>
      </c>
      <c r="AE3150" t="n">
        <v>33.3</v>
      </c>
      <c r="AF3150" t="n">
        <v>14</v>
      </c>
      <c r="AG3150" t="n">
        <v>68</v>
      </c>
      <c r="AH3150" t="n">
        <v>68</v>
      </c>
      <c r="AI3150" t="n">
        <v>21023</v>
      </c>
      <c r="AJ3150" t="n">
        <v>20224</v>
      </c>
      <c r="AK3150" t="n">
        <v>27036</v>
      </c>
      <c r="AL3150"/>
      <c r="AM3150" t="n">
        <v>28347</v>
      </c>
      <c r="AN3150" t="n">
        <v>28347</v>
      </c>
      <c r="AO3150" t="n">
        <v>24</v>
      </c>
      <c r="AP3150" t="n">
        <v>20</v>
      </c>
      <c r="AQ3150"/>
      <c r="AR3150"/>
    </row>
    <row r="3151">
      <c r="A3151" t="n">
        <v>226903</v>
      </c>
      <c r="B3151" t="s">
        <v>4904</v>
      </c>
      <c r="C3151" t="s">
        <v>2602</v>
      </c>
      <c r="D3151" t="s">
        <v>4775</v>
      </c>
      <c r="E3151" t="s">
        <v>283</v>
      </c>
      <c r="F3151" t="s">
        <v>279</v>
      </c>
      <c r="G3151" t="s">
        <v>189</v>
      </c>
      <c r="H3151" t="s">
        <v>174</v>
      </c>
      <c r="I3151" t="s">
        <v>151</v>
      </c>
      <c r="J3151" t="s">
        <v>168</v>
      </c>
      <c r="K3151" t="s">
        <v>176</v>
      </c>
      <c r="L3151" t="s">
        <v>155</v>
      </c>
      <c r="M3151" t="s">
        <v>155</v>
      </c>
      <c r="N3151" t="n">
        <v>-97.7843</v>
      </c>
      <c r="O3151" t="n">
        <v>30.2267</v>
      </c>
      <c r="P3151" t="n">
        <v>1943</v>
      </c>
      <c r="Q3151" t="n">
        <v>1943</v>
      </c>
      <c r="R3151" t="n">
        <v>59.7</v>
      </c>
      <c r="S3151" t="n">
        <v>28.4</v>
      </c>
      <c r="T3151" t="n">
        <v>23.8</v>
      </c>
      <c r="U3151" t="n">
        <v>38.5</v>
      </c>
      <c r="V3151" t="n">
        <v>0.9</v>
      </c>
      <c r="W3151" t="n">
        <v>0</v>
      </c>
      <c r="X3151" t="n">
        <v>61</v>
      </c>
      <c r="Y3151"/>
      <c r="Z3151" t="n">
        <v>25</v>
      </c>
      <c r="AA3151" t="n">
        <v>679</v>
      </c>
      <c r="AB3151" t="n">
        <v>51.5</v>
      </c>
      <c r="AC3151"/>
      <c r="AD3151"/>
      <c r="AE3151"/>
      <c r="AF3151" t="n">
        <v>850</v>
      </c>
      <c r="AG3151" t="n">
        <v>65</v>
      </c>
      <c r="AH3151" t="n">
        <v>77</v>
      </c>
      <c r="AI3151" t="n">
        <v>23259</v>
      </c>
      <c r="AJ3151" t="n">
        <v>23439</v>
      </c>
      <c r="AK3151" t="n">
        <v>23118</v>
      </c>
      <c r="AL3151" t="n">
        <v>24228</v>
      </c>
      <c r="AM3151"/>
      <c r="AN3151" t="n">
        <v>25118</v>
      </c>
      <c r="AO3151" t="n">
        <v>20</v>
      </c>
      <c r="AP3151"/>
      <c r="AQ3151"/>
      <c r="AR3151"/>
    </row>
    <row r="3152">
      <c r="A3152" t="n">
        <v>227058</v>
      </c>
      <c r="B3152" t="s">
        <v>4905</v>
      </c>
      <c r="C3152" t="s">
        <v>4829</v>
      </c>
      <c r="D3152" t="s">
        <v>4775</v>
      </c>
      <c r="E3152" t="s">
        <v>283</v>
      </c>
      <c r="F3152" t="s">
        <v>199</v>
      </c>
      <c r="G3152" t="s">
        <v>189</v>
      </c>
      <c r="H3152" t="s">
        <v>200</v>
      </c>
      <c r="I3152" t="s">
        <v>151</v>
      </c>
      <c r="J3152" t="s">
        <v>164</v>
      </c>
      <c r="K3152"/>
      <c r="L3152" t="s">
        <v>155</v>
      </c>
      <c r="M3152" t="s">
        <v>155</v>
      </c>
      <c r="N3152" t="n">
        <v>-96.9831</v>
      </c>
      <c r="O3152" t="n">
        <v>32.8295</v>
      </c>
      <c r="P3152" t="n">
        <v>197</v>
      </c>
      <c r="Q3152" t="n">
        <v>197</v>
      </c>
      <c r="R3152" t="n">
        <v>99.5</v>
      </c>
      <c r="S3152" t="n">
        <v>11.7</v>
      </c>
      <c r="T3152" t="n">
        <v>40.6</v>
      </c>
      <c r="U3152" t="n">
        <v>37.1</v>
      </c>
      <c r="V3152" t="n">
        <v>5.1</v>
      </c>
      <c r="W3152" t="n">
        <v>4.1</v>
      </c>
      <c r="X3152" t="n">
        <v>60</v>
      </c>
      <c r="Y3152"/>
      <c r="Z3152" t="n">
        <v>10</v>
      </c>
      <c r="AA3152"/>
      <c r="AB3152"/>
      <c r="AC3152"/>
      <c r="AD3152"/>
      <c r="AE3152"/>
      <c r="AF3152" t="n">
        <v>41</v>
      </c>
      <c r="AG3152" t="n">
        <v>56</v>
      </c>
      <c r="AH3152" t="n">
        <v>61</v>
      </c>
      <c r="AI3152" t="n">
        <v>18626</v>
      </c>
      <c r="AJ3152" t="n">
        <v>17447</v>
      </c>
      <c r="AK3152" t="n">
        <v>17643</v>
      </c>
      <c r="AL3152" t="n">
        <v>20224</v>
      </c>
      <c r="AM3152"/>
      <c r="AN3152"/>
      <c r="AO3152"/>
      <c r="AP3152"/>
      <c r="AQ3152"/>
      <c r="AR3152"/>
    </row>
    <row r="3153">
      <c r="A3153" t="n">
        <v>227146</v>
      </c>
      <c r="B3153" t="s">
        <v>4906</v>
      </c>
      <c r="C3153" t="s">
        <v>4907</v>
      </c>
      <c r="D3153" t="s">
        <v>4775</v>
      </c>
      <c r="E3153" t="s">
        <v>283</v>
      </c>
      <c r="F3153" t="s">
        <v>148</v>
      </c>
      <c r="G3153" t="s">
        <v>149</v>
      </c>
      <c r="H3153" t="s">
        <v>150</v>
      </c>
      <c r="I3153" t="s">
        <v>175</v>
      </c>
      <c r="J3153" t="s">
        <v>152</v>
      </c>
      <c r="K3153" t="s">
        <v>176</v>
      </c>
      <c r="L3153" t="s">
        <v>155</v>
      </c>
      <c r="M3153" t="s">
        <v>155</v>
      </c>
      <c r="N3153" t="n">
        <v>-96.4987</v>
      </c>
      <c r="O3153" t="n">
        <v>32.0761</v>
      </c>
      <c r="P3153" t="n">
        <v>8160</v>
      </c>
      <c r="Q3153" t="n">
        <v>8160</v>
      </c>
      <c r="R3153" t="n">
        <v>60.7</v>
      </c>
      <c r="S3153" t="n">
        <v>55.7</v>
      </c>
      <c r="T3153" t="n">
        <v>17.3</v>
      </c>
      <c r="U3153" t="n">
        <v>17.3</v>
      </c>
      <c r="V3153" t="n">
        <v>1.1</v>
      </c>
      <c r="W3153" t="n">
        <v>0.6</v>
      </c>
      <c r="X3153"/>
      <c r="Y3153"/>
      <c r="Z3153" t="n">
        <v>20</v>
      </c>
      <c r="AA3153" t="n">
        <v>1098</v>
      </c>
      <c r="AB3153" t="n">
        <v>24</v>
      </c>
      <c r="AC3153"/>
      <c r="AD3153"/>
      <c r="AE3153"/>
      <c r="AF3153" t="n">
        <v>833</v>
      </c>
      <c r="AG3153" t="n">
        <v>32</v>
      </c>
      <c r="AH3153" t="n">
        <v>44</v>
      </c>
      <c r="AI3153" t="n">
        <v>12099</v>
      </c>
      <c r="AJ3153" t="n">
        <v>13879</v>
      </c>
      <c r="AK3153" t="n">
        <v>14505</v>
      </c>
      <c r="AL3153" t="n">
        <v>15368</v>
      </c>
      <c r="AM3153" t="n">
        <v>17364</v>
      </c>
      <c r="AN3153" t="n">
        <v>15747</v>
      </c>
      <c r="AO3153" t="n">
        <v>840</v>
      </c>
      <c r="AP3153"/>
      <c r="AQ3153"/>
      <c r="AR3153"/>
    </row>
    <row r="3154">
      <c r="A3154" t="n">
        <v>227182</v>
      </c>
      <c r="B3154" t="s">
        <v>4908</v>
      </c>
      <c r="C3154" t="s">
        <v>4909</v>
      </c>
      <c r="D3154" t="s">
        <v>4775</v>
      </c>
      <c r="E3154" t="s">
        <v>283</v>
      </c>
      <c r="F3154" t="s">
        <v>148</v>
      </c>
      <c r="G3154" t="s">
        <v>149</v>
      </c>
      <c r="H3154" t="s">
        <v>150</v>
      </c>
      <c r="I3154" t="s">
        <v>151</v>
      </c>
      <c r="J3154" t="s">
        <v>158</v>
      </c>
      <c r="K3154" t="s">
        <v>176</v>
      </c>
      <c r="L3154" t="s">
        <v>155</v>
      </c>
      <c r="M3154" t="s">
        <v>155</v>
      </c>
      <c r="N3154" t="n">
        <v>-95.4881</v>
      </c>
      <c r="O3154" t="n">
        <v>30.1874</v>
      </c>
      <c r="P3154" t="n">
        <v>103845</v>
      </c>
      <c r="Q3154" t="n">
        <v>103845</v>
      </c>
      <c r="R3154" t="n">
        <v>59.7</v>
      </c>
      <c r="S3154" t="n">
        <v>28.1</v>
      </c>
      <c r="T3154" t="n">
        <v>14</v>
      </c>
      <c r="U3154" t="n">
        <v>39.2</v>
      </c>
      <c r="V3154" t="n">
        <v>8.2</v>
      </c>
      <c r="W3154" t="n">
        <v>3.1</v>
      </c>
      <c r="X3154"/>
      <c r="Y3154"/>
      <c r="Z3154" t="n">
        <v>22</v>
      </c>
      <c r="AA3154" t="n">
        <v>6486</v>
      </c>
      <c r="AB3154" t="n">
        <v>18.5</v>
      </c>
      <c r="AC3154"/>
      <c r="AD3154"/>
      <c r="AE3154"/>
      <c r="AF3154" t="n">
        <v>5414</v>
      </c>
      <c r="AG3154" t="n">
        <v>23</v>
      </c>
      <c r="AH3154" t="n">
        <v>74</v>
      </c>
      <c r="AI3154" t="n">
        <v>11049</v>
      </c>
      <c r="AJ3154" t="n">
        <v>8245</v>
      </c>
      <c r="AK3154" t="n">
        <v>8862</v>
      </c>
      <c r="AL3154" t="n">
        <v>10373</v>
      </c>
      <c r="AM3154" t="n">
        <v>12310</v>
      </c>
      <c r="AN3154" t="n">
        <v>14153</v>
      </c>
      <c r="AO3154" t="n">
        <v>8598</v>
      </c>
      <c r="AP3154" t="n">
        <v>176</v>
      </c>
      <c r="AQ3154"/>
      <c r="AR3154"/>
    </row>
    <row r="3155">
      <c r="A3155" t="n">
        <v>227216</v>
      </c>
      <c r="B3155" t="s">
        <v>4910</v>
      </c>
      <c r="C3155" t="s">
        <v>4911</v>
      </c>
      <c r="D3155" t="s">
        <v>4775</v>
      </c>
      <c r="E3155" t="s">
        <v>283</v>
      </c>
      <c r="F3155" t="s">
        <v>148</v>
      </c>
      <c r="G3155" t="s">
        <v>149</v>
      </c>
      <c r="H3155" t="s">
        <v>150</v>
      </c>
      <c r="I3155" t="s">
        <v>151</v>
      </c>
      <c r="J3155" t="s">
        <v>158</v>
      </c>
      <c r="K3155" t="s">
        <v>159</v>
      </c>
      <c r="L3155" t="s">
        <v>155</v>
      </c>
      <c r="M3155" t="s">
        <v>155</v>
      </c>
      <c r="N3155" t="n">
        <v>-97.1484</v>
      </c>
      <c r="O3155" t="n">
        <v>33.2112</v>
      </c>
      <c r="P3155" t="n">
        <v>52260</v>
      </c>
      <c r="Q3155" t="n">
        <v>37529</v>
      </c>
      <c r="R3155" t="n">
        <v>53.9</v>
      </c>
      <c r="S3155" t="n">
        <v>38.1</v>
      </c>
      <c r="T3155" t="n">
        <v>15.4</v>
      </c>
      <c r="U3155" t="n">
        <v>28.6</v>
      </c>
      <c r="V3155" t="n">
        <v>8</v>
      </c>
      <c r="W3155" t="n">
        <v>3.7</v>
      </c>
      <c r="X3155" t="n">
        <v>77</v>
      </c>
      <c r="Y3155" t="n">
        <v>55</v>
      </c>
      <c r="Z3155" t="n">
        <v>23</v>
      </c>
      <c r="AA3155" t="n">
        <v>4699</v>
      </c>
      <c r="AB3155" t="n">
        <v>59.6</v>
      </c>
      <c r="AC3155" t="n">
        <v>4699</v>
      </c>
      <c r="AD3155" t="n">
        <v>59.6</v>
      </c>
      <c r="AE3155" t="n">
        <v>43</v>
      </c>
      <c r="AF3155" t="n">
        <v>6224</v>
      </c>
      <c r="AG3155" t="n">
        <v>36</v>
      </c>
      <c r="AH3155" t="n">
        <v>64</v>
      </c>
      <c r="AI3155" t="n">
        <v>14675</v>
      </c>
      <c r="AJ3155" t="n">
        <v>10816</v>
      </c>
      <c r="AK3155" t="n">
        <v>11452</v>
      </c>
      <c r="AL3155" t="n">
        <v>13489</v>
      </c>
      <c r="AM3155" t="n">
        <v>18573</v>
      </c>
      <c r="AN3155" t="n">
        <v>21829</v>
      </c>
      <c r="AO3155"/>
      <c r="AP3155" t="n">
        <v>7680</v>
      </c>
      <c r="AQ3155" t="n">
        <v>4238</v>
      </c>
      <c r="AR3155" t="n">
        <v>310</v>
      </c>
    </row>
    <row r="3156">
      <c r="A3156" t="n">
        <v>227225</v>
      </c>
      <c r="B3156" t="s">
        <v>4912</v>
      </c>
      <c r="C3156" t="s">
        <v>2469</v>
      </c>
      <c r="D3156" t="s">
        <v>4775</v>
      </c>
      <c r="E3156" t="s">
        <v>283</v>
      </c>
      <c r="F3156" t="s">
        <v>173</v>
      </c>
      <c r="G3156" t="s">
        <v>149</v>
      </c>
      <c r="H3156" t="s">
        <v>174</v>
      </c>
      <c r="I3156" t="s">
        <v>205</v>
      </c>
      <c r="J3156" t="s">
        <v>168</v>
      </c>
      <c r="K3156" t="s">
        <v>176</v>
      </c>
      <c r="L3156" t="s">
        <v>155</v>
      </c>
      <c r="M3156" t="s">
        <v>155</v>
      </c>
      <c r="N3156" t="n">
        <v>-94.8819</v>
      </c>
      <c r="O3156" t="n">
        <v>33.1049</v>
      </c>
      <c r="P3156" t="n">
        <v>4033</v>
      </c>
      <c r="Q3156" t="n">
        <v>4033</v>
      </c>
      <c r="R3156" t="n">
        <v>63.7</v>
      </c>
      <c r="S3156" t="n">
        <v>48.4</v>
      </c>
      <c r="T3156" t="n">
        <v>11.2</v>
      </c>
      <c r="U3156" t="n">
        <v>33.3</v>
      </c>
      <c r="V3156" t="n">
        <v>1.7</v>
      </c>
      <c r="W3156" t="n">
        <v>2.2</v>
      </c>
      <c r="X3156" t="n">
        <v>71</v>
      </c>
      <c r="Y3156" t="n">
        <v>42</v>
      </c>
      <c r="Z3156" t="n">
        <v>17</v>
      </c>
      <c r="AA3156" t="n">
        <v>332</v>
      </c>
      <c r="AB3156" t="n">
        <v>32.5</v>
      </c>
      <c r="AC3156"/>
      <c r="AD3156"/>
      <c r="AE3156"/>
      <c r="AF3156" t="n">
        <v>408</v>
      </c>
      <c r="AG3156" t="n">
        <v>49</v>
      </c>
      <c r="AH3156" t="n">
        <v>56</v>
      </c>
      <c r="AI3156" t="n">
        <v>8749</v>
      </c>
      <c r="AJ3156" t="n">
        <v>7720</v>
      </c>
      <c r="AK3156" t="n">
        <v>8434</v>
      </c>
      <c r="AL3156" t="n">
        <v>10024</v>
      </c>
      <c r="AM3156" t="n">
        <v>10865</v>
      </c>
      <c r="AN3156" t="n">
        <v>11773</v>
      </c>
      <c r="AO3156" t="n">
        <v>384</v>
      </c>
      <c r="AP3156"/>
      <c r="AQ3156"/>
      <c r="AR3156"/>
    </row>
    <row r="3157">
      <c r="A3157" t="n">
        <v>227289</v>
      </c>
      <c r="B3157" t="s">
        <v>4913</v>
      </c>
      <c r="C3157" t="s">
        <v>4796</v>
      </c>
      <c r="D3157" t="s">
        <v>4775</v>
      </c>
      <c r="E3157" t="s">
        <v>283</v>
      </c>
      <c r="F3157" t="s">
        <v>162</v>
      </c>
      <c r="G3157" t="s">
        <v>163</v>
      </c>
      <c r="H3157" t="s">
        <v>150</v>
      </c>
      <c r="I3157" t="s">
        <v>151</v>
      </c>
      <c r="J3157" t="s">
        <v>164</v>
      </c>
      <c r="K3157" t="s">
        <v>209</v>
      </c>
      <c r="L3157" t="s">
        <v>155</v>
      </c>
      <c r="M3157" t="s">
        <v>155</v>
      </c>
      <c r="N3157" t="n">
        <v>-98.5031</v>
      </c>
      <c r="O3157" t="n">
        <v>29.5054</v>
      </c>
      <c r="P3157" t="n">
        <v>212</v>
      </c>
      <c r="Q3157"/>
      <c r="R3157"/>
      <c r="S3157"/>
      <c r="T3157"/>
      <c r="U3157"/>
      <c r="V3157"/>
      <c r="W3157"/>
      <c r="X3157"/>
      <c r="Y3157"/>
      <c r="Z3157"/>
      <c r="AA3157"/>
      <c r="AB3157"/>
      <c r="AC3157"/>
      <c r="AD3157"/>
      <c r="AE3157"/>
      <c r="AF3157"/>
      <c r="AG3157"/>
      <c r="AH3157"/>
      <c r="AI3157"/>
      <c r="AJ3157"/>
      <c r="AK3157"/>
      <c r="AL3157"/>
      <c r="AM3157"/>
      <c r="AN3157"/>
      <c r="AO3157"/>
      <c r="AP3157"/>
      <c r="AQ3157" t="n">
        <v>34</v>
      </c>
      <c r="AR3157" t="n">
        <v>6</v>
      </c>
    </row>
    <row r="3158">
      <c r="A3158" t="n">
        <v>227298</v>
      </c>
      <c r="B3158" t="s">
        <v>4914</v>
      </c>
      <c r="C3158" t="s">
        <v>4799</v>
      </c>
      <c r="D3158" t="s">
        <v>4775</v>
      </c>
      <c r="E3158" t="s">
        <v>283</v>
      </c>
      <c r="F3158" t="s">
        <v>199</v>
      </c>
      <c r="G3158" t="s">
        <v>189</v>
      </c>
      <c r="H3158" t="s">
        <v>200</v>
      </c>
      <c r="I3158" t="s">
        <v>151</v>
      </c>
      <c r="J3158" t="s">
        <v>164</v>
      </c>
      <c r="K3158"/>
      <c r="L3158" t="s">
        <v>155</v>
      </c>
      <c r="M3158" t="s">
        <v>155</v>
      </c>
      <c r="N3158" t="n">
        <v>-95.5703</v>
      </c>
      <c r="O3158" t="n">
        <v>29.6655</v>
      </c>
      <c r="P3158" t="n">
        <v>334</v>
      </c>
      <c r="Q3158" t="n">
        <v>334</v>
      </c>
      <c r="R3158" t="n">
        <v>5.1</v>
      </c>
      <c r="S3158" t="n">
        <v>55.1</v>
      </c>
      <c r="T3158" t="n">
        <v>15</v>
      </c>
      <c r="U3158" t="n">
        <v>21</v>
      </c>
      <c r="V3158" t="n">
        <v>0.9</v>
      </c>
      <c r="W3158" t="n">
        <v>0</v>
      </c>
      <c r="X3158"/>
      <c r="Y3158"/>
      <c r="Z3158" t="n">
        <v>30</v>
      </c>
      <c r="AA3158"/>
      <c r="AB3158"/>
      <c r="AC3158"/>
      <c r="AD3158"/>
      <c r="AE3158"/>
      <c r="AF3158" t="n">
        <v>197</v>
      </c>
      <c r="AG3158" t="n">
        <v>47</v>
      </c>
      <c r="AH3158" t="n">
        <v>54</v>
      </c>
      <c r="AI3158" t="n">
        <v>28211</v>
      </c>
      <c r="AJ3158" t="n">
        <v>28301</v>
      </c>
      <c r="AK3158" t="n">
        <v>31080</v>
      </c>
      <c r="AL3158" t="n">
        <v>33541</v>
      </c>
      <c r="AM3158" t="n">
        <v>34700</v>
      </c>
      <c r="AN3158" t="n">
        <v>34700</v>
      </c>
      <c r="AO3158"/>
      <c r="AP3158"/>
      <c r="AQ3158"/>
      <c r="AR3158"/>
    </row>
    <row r="3159">
      <c r="A3159" t="n">
        <v>227304</v>
      </c>
      <c r="B3159" t="s">
        <v>4915</v>
      </c>
      <c r="C3159" t="s">
        <v>4916</v>
      </c>
      <c r="D3159" t="s">
        <v>4775</v>
      </c>
      <c r="E3159" t="s">
        <v>283</v>
      </c>
      <c r="F3159" t="s">
        <v>148</v>
      </c>
      <c r="G3159" t="s">
        <v>149</v>
      </c>
      <c r="H3159" t="s">
        <v>150</v>
      </c>
      <c r="I3159" t="s">
        <v>151</v>
      </c>
      <c r="J3159" t="s">
        <v>152</v>
      </c>
      <c r="K3159" t="s">
        <v>176</v>
      </c>
      <c r="L3159" t="s">
        <v>155</v>
      </c>
      <c r="M3159" t="s">
        <v>155</v>
      </c>
      <c r="N3159" t="n">
        <v>-102.3835</v>
      </c>
      <c r="O3159" t="n">
        <v>31.8668</v>
      </c>
      <c r="P3159" t="n">
        <v>11985</v>
      </c>
      <c r="Q3159" t="n">
        <v>11985</v>
      </c>
      <c r="R3159" t="n">
        <v>58.3</v>
      </c>
      <c r="S3159" t="n">
        <v>22.4</v>
      </c>
      <c r="T3159" t="n">
        <v>7.9</v>
      </c>
      <c r="U3159" t="n">
        <v>61.1</v>
      </c>
      <c r="V3159" t="n">
        <v>1.4</v>
      </c>
      <c r="W3159" t="n">
        <v>0.2</v>
      </c>
      <c r="X3159" t="n">
        <v>61</v>
      </c>
      <c r="Y3159" t="n">
        <v>43</v>
      </c>
      <c r="Z3159" t="n">
        <v>24</v>
      </c>
      <c r="AA3159" t="n">
        <v>569</v>
      </c>
      <c r="AB3159" t="n">
        <v>27.9</v>
      </c>
      <c r="AC3159"/>
      <c r="AD3159"/>
      <c r="AE3159"/>
      <c r="AF3159" t="n">
        <v>582</v>
      </c>
      <c r="AG3159" t="n">
        <v>26</v>
      </c>
      <c r="AH3159" t="n">
        <v>39</v>
      </c>
      <c r="AI3159" t="n">
        <v>4300</v>
      </c>
      <c r="AJ3159" t="n">
        <v>9124</v>
      </c>
      <c r="AK3159" t="n">
        <v>9356</v>
      </c>
      <c r="AL3159" t="n">
        <v>10320</v>
      </c>
      <c r="AM3159" t="n">
        <v>10256</v>
      </c>
      <c r="AN3159" t="n">
        <v>8867</v>
      </c>
      <c r="AO3159" t="n">
        <v>1113</v>
      </c>
      <c r="AP3159" t="n">
        <v>60</v>
      </c>
      <c r="AQ3159"/>
      <c r="AR3159"/>
    </row>
    <row r="3160">
      <c r="A3160" t="n">
        <v>227313</v>
      </c>
      <c r="B3160" t="s">
        <v>4917</v>
      </c>
      <c r="C3160" t="s">
        <v>4787</v>
      </c>
      <c r="D3160" t="s">
        <v>4775</v>
      </c>
      <c r="E3160" t="s">
        <v>283</v>
      </c>
      <c r="F3160" t="s">
        <v>199</v>
      </c>
      <c r="G3160" t="s">
        <v>189</v>
      </c>
      <c r="H3160" t="s">
        <v>200</v>
      </c>
      <c r="I3160" t="s">
        <v>186</v>
      </c>
      <c r="J3160" t="s">
        <v>164</v>
      </c>
      <c r="K3160"/>
      <c r="L3160" t="s">
        <v>155</v>
      </c>
      <c r="M3160" t="s">
        <v>155</v>
      </c>
      <c r="N3160" t="n">
        <v>-97.1409</v>
      </c>
      <c r="O3160" t="n">
        <v>32.7207</v>
      </c>
      <c r="P3160" t="n">
        <v>589</v>
      </c>
      <c r="Q3160" t="n">
        <v>589</v>
      </c>
      <c r="R3160" t="n">
        <v>98.1</v>
      </c>
      <c r="S3160" t="n">
        <v>14.1</v>
      </c>
      <c r="T3160" t="n">
        <v>47.5</v>
      </c>
      <c r="U3160" t="n">
        <v>31.6</v>
      </c>
      <c r="V3160" t="n">
        <v>0.8</v>
      </c>
      <c r="W3160" t="n">
        <v>0</v>
      </c>
      <c r="X3160" t="n">
        <v>85</v>
      </c>
      <c r="Y3160" t="n">
        <v>56</v>
      </c>
      <c r="Z3160" t="n">
        <v>10</v>
      </c>
      <c r="AA3160"/>
      <c r="AB3160"/>
      <c r="AC3160"/>
      <c r="AD3160"/>
      <c r="AE3160"/>
      <c r="AF3160" t="n">
        <v>160</v>
      </c>
      <c r="AG3160" t="n">
        <v>69</v>
      </c>
      <c r="AH3160" t="n">
        <v>72</v>
      </c>
      <c r="AI3160" t="n">
        <v>19141</v>
      </c>
      <c r="AJ3160" t="n">
        <v>20096</v>
      </c>
      <c r="AK3160" t="n">
        <v>23394</v>
      </c>
      <c r="AL3160" t="n">
        <v>24214</v>
      </c>
      <c r="AM3160" t="n">
        <v>24297</v>
      </c>
      <c r="AN3160" t="n">
        <v>25113</v>
      </c>
      <c r="AO3160"/>
      <c r="AP3160"/>
      <c r="AQ3160"/>
      <c r="AR3160"/>
    </row>
    <row r="3161">
      <c r="A3161" t="n">
        <v>227322</v>
      </c>
      <c r="B3161" t="s">
        <v>4918</v>
      </c>
      <c r="C3161" t="s">
        <v>4919</v>
      </c>
      <c r="D3161" t="s">
        <v>4775</v>
      </c>
      <c r="E3161" t="s">
        <v>283</v>
      </c>
      <c r="F3161" t="s">
        <v>199</v>
      </c>
      <c r="G3161" t="s">
        <v>189</v>
      </c>
      <c r="H3161" t="s">
        <v>200</v>
      </c>
      <c r="I3161" t="s">
        <v>151</v>
      </c>
      <c r="J3161" t="s">
        <v>164</v>
      </c>
      <c r="K3161"/>
      <c r="L3161" t="s">
        <v>155</v>
      </c>
      <c r="M3161" t="s">
        <v>155</v>
      </c>
      <c r="N3161" t="n">
        <v>-97.4177</v>
      </c>
      <c r="O3161" t="n">
        <v>32.6817</v>
      </c>
      <c r="P3161" t="n">
        <v>769</v>
      </c>
      <c r="Q3161" t="n">
        <v>769</v>
      </c>
      <c r="R3161" t="n">
        <v>98.6</v>
      </c>
      <c r="S3161" t="n">
        <v>35.5</v>
      </c>
      <c r="T3161" t="n">
        <v>24.6</v>
      </c>
      <c r="U3161" t="n">
        <v>31.5</v>
      </c>
      <c r="V3161" t="n">
        <v>0.4</v>
      </c>
      <c r="W3161" t="n">
        <v>0</v>
      </c>
      <c r="X3161" t="n">
        <v>98</v>
      </c>
      <c r="Y3161" t="n">
        <v>69</v>
      </c>
      <c r="Z3161" t="n">
        <v>18</v>
      </c>
      <c r="AA3161"/>
      <c r="AB3161"/>
      <c r="AC3161"/>
      <c r="AD3161"/>
      <c r="AE3161"/>
      <c r="AF3161" t="n">
        <v>236</v>
      </c>
      <c r="AG3161" t="n">
        <v>67</v>
      </c>
      <c r="AH3161" t="n">
        <v>70</v>
      </c>
      <c r="AI3161" t="n">
        <v>19232</v>
      </c>
      <c r="AJ3161" t="n">
        <v>19017</v>
      </c>
      <c r="AK3161" t="n">
        <v>19860</v>
      </c>
      <c r="AL3161" t="n">
        <v>20222</v>
      </c>
      <c r="AM3161" t="n">
        <v>21248</v>
      </c>
      <c r="AN3161" t="n">
        <v>24170</v>
      </c>
      <c r="AO3161"/>
      <c r="AP3161"/>
      <c r="AQ3161"/>
      <c r="AR3161"/>
    </row>
    <row r="3162">
      <c r="A3162" t="n">
        <v>227331</v>
      </c>
      <c r="B3162" t="s">
        <v>4920</v>
      </c>
      <c r="C3162" t="s">
        <v>4796</v>
      </c>
      <c r="D3162" t="s">
        <v>4775</v>
      </c>
      <c r="E3162" t="s">
        <v>283</v>
      </c>
      <c r="F3162" t="s">
        <v>162</v>
      </c>
      <c r="G3162" t="s">
        <v>163</v>
      </c>
      <c r="H3162" t="s">
        <v>150</v>
      </c>
      <c r="I3162" t="s">
        <v>151</v>
      </c>
      <c r="J3162" t="s">
        <v>168</v>
      </c>
      <c r="K3162" t="s">
        <v>159</v>
      </c>
      <c r="L3162" t="s">
        <v>155</v>
      </c>
      <c r="M3162" t="s">
        <v>155</v>
      </c>
      <c r="N3162" t="n">
        <v>-98.5436</v>
      </c>
      <c r="O3162" t="n">
        <v>29.4262</v>
      </c>
      <c r="P3162" t="n">
        <v>2743</v>
      </c>
      <c r="Q3162" t="n">
        <v>1299</v>
      </c>
      <c r="R3162" t="n">
        <v>66.7</v>
      </c>
      <c r="S3162" t="n">
        <v>8.7</v>
      </c>
      <c r="T3162" t="n">
        <v>7.2</v>
      </c>
      <c r="U3162" t="n">
        <v>74.1</v>
      </c>
      <c r="V3162" t="n">
        <v>0.6</v>
      </c>
      <c r="W3162" t="n">
        <v>2.2</v>
      </c>
      <c r="X3162" t="n">
        <v>58</v>
      </c>
      <c r="Y3162" t="n">
        <v>38</v>
      </c>
      <c r="Z3162" t="n">
        <v>11</v>
      </c>
      <c r="AA3162" t="n">
        <v>337</v>
      </c>
      <c r="AB3162" t="n">
        <v>42.4</v>
      </c>
      <c r="AC3162" t="n">
        <v>337</v>
      </c>
      <c r="AD3162" t="n">
        <v>42.4</v>
      </c>
      <c r="AE3162" t="n">
        <v>32.9</v>
      </c>
      <c r="AF3162" t="n">
        <v>288</v>
      </c>
      <c r="AG3162" t="n">
        <v>57</v>
      </c>
      <c r="AH3162" t="n">
        <v>94</v>
      </c>
      <c r="AI3162" t="n">
        <v>17961</v>
      </c>
      <c r="AJ3162" t="n">
        <v>17664</v>
      </c>
      <c r="AK3162" t="n">
        <v>24620</v>
      </c>
      <c r="AL3162" t="n">
        <v>16021</v>
      </c>
      <c r="AM3162" t="n">
        <v>14902</v>
      </c>
      <c r="AN3162" t="n">
        <v>19614</v>
      </c>
      <c r="AO3162"/>
      <c r="AP3162" t="n">
        <v>271</v>
      </c>
      <c r="AQ3162" t="n">
        <v>357</v>
      </c>
      <c r="AR3162" t="n">
        <v>47</v>
      </c>
    </row>
    <row r="3163">
      <c r="A3163" t="n">
        <v>227368</v>
      </c>
      <c r="B3163" t="s">
        <v>4921</v>
      </c>
      <c r="C3163" t="s">
        <v>4922</v>
      </c>
      <c r="D3163" t="s">
        <v>4775</v>
      </c>
      <c r="E3163" t="s">
        <v>283</v>
      </c>
      <c r="F3163" t="s">
        <v>148</v>
      </c>
      <c r="G3163" t="s">
        <v>149</v>
      </c>
      <c r="H3163" t="s">
        <v>150</v>
      </c>
      <c r="I3163" t="s">
        <v>151</v>
      </c>
      <c r="J3163" t="s">
        <v>158</v>
      </c>
      <c r="K3163" t="s">
        <v>159</v>
      </c>
      <c r="L3163" t="s">
        <v>155</v>
      </c>
      <c r="M3163" t="s">
        <v>155</v>
      </c>
      <c r="N3163" t="n">
        <v>-98.1736</v>
      </c>
      <c r="O3163" t="n">
        <v>26.3068</v>
      </c>
      <c r="P3163" t="n">
        <v>47231</v>
      </c>
      <c r="Q3163" t="n">
        <v>39953</v>
      </c>
      <c r="R3163" t="n">
        <v>59.4</v>
      </c>
      <c r="S3163" t="n">
        <v>2.1</v>
      </c>
      <c r="T3163" t="n">
        <v>0.5</v>
      </c>
      <c r="U3163" t="n">
        <v>93.5</v>
      </c>
      <c r="V3163" t="n">
        <v>1</v>
      </c>
      <c r="W3163" t="n">
        <v>1.7</v>
      </c>
      <c r="X3163" t="n">
        <v>79</v>
      </c>
      <c r="Y3163" t="n">
        <v>63</v>
      </c>
      <c r="Z3163" t="n">
        <v>19</v>
      </c>
      <c r="AA3163" t="n">
        <v>4189</v>
      </c>
      <c r="AB3163" t="n">
        <v>49.3</v>
      </c>
      <c r="AC3163" t="n">
        <v>4189</v>
      </c>
      <c r="AD3163" t="n">
        <v>49.3</v>
      </c>
      <c r="AE3163" t="n">
        <v>29.4</v>
      </c>
      <c r="AF3163" t="n">
        <v>4596</v>
      </c>
      <c r="AG3163" t="n">
        <v>64</v>
      </c>
      <c r="AH3163" t="n">
        <v>82</v>
      </c>
      <c r="AI3163" t="n">
        <v>6978</v>
      </c>
      <c r="AJ3163" t="n">
        <v>5006</v>
      </c>
      <c r="AK3163" t="n">
        <v>5775</v>
      </c>
      <c r="AL3163" t="n">
        <v>7695</v>
      </c>
      <c r="AM3163" t="n">
        <v>13104</v>
      </c>
      <c r="AN3163" t="n">
        <v>16528</v>
      </c>
      <c r="AO3163"/>
      <c r="AP3163" t="n">
        <v>4810</v>
      </c>
      <c r="AQ3163" t="n">
        <v>1990</v>
      </c>
      <c r="AR3163" t="n">
        <v>90</v>
      </c>
    </row>
    <row r="3164">
      <c r="A3164" t="n">
        <v>227377</v>
      </c>
      <c r="B3164" t="s">
        <v>4923</v>
      </c>
      <c r="C3164" t="s">
        <v>4924</v>
      </c>
      <c r="D3164" t="s">
        <v>4775</v>
      </c>
      <c r="E3164" t="s">
        <v>283</v>
      </c>
      <c r="F3164" t="s">
        <v>173</v>
      </c>
      <c r="G3164" t="s">
        <v>149</v>
      </c>
      <c r="H3164" t="s">
        <v>174</v>
      </c>
      <c r="I3164" t="s">
        <v>151</v>
      </c>
      <c r="J3164" t="s">
        <v>152</v>
      </c>
      <c r="K3164" t="s">
        <v>176</v>
      </c>
      <c r="L3164" t="s">
        <v>155</v>
      </c>
      <c r="M3164" t="s">
        <v>155</v>
      </c>
      <c r="N3164" t="n">
        <v>-97.4922</v>
      </c>
      <c r="O3164" t="n">
        <v>25.8996</v>
      </c>
      <c r="P3164" t="n">
        <v>10342</v>
      </c>
      <c r="Q3164" t="n">
        <v>10342</v>
      </c>
      <c r="R3164" t="n">
        <v>57.6</v>
      </c>
      <c r="S3164" t="n">
        <v>2.5</v>
      </c>
      <c r="T3164" t="n">
        <v>0.1</v>
      </c>
      <c r="U3164" t="n">
        <v>89.4</v>
      </c>
      <c r="V3164" t="n">
        <v>0.3</v>
      </c>
      <c r="W3164" t="n">
        <v>0.2</v>
      </c>
      <c r="X3164" t="n">
        <v>64</v>
      </c>
      <c r="Y3164" t="n">
        <v>45</v>
      </c>
      <c r="Z3164" t="n">
        <v>24</v>
      </c>
      <c r="AA3164" t="n">
        <v>683</v>
      </c>
      <c r="AB3164" t="n">
        <v>26.8</v>
      </c>
      <c r="AC3164"/>
      <c r="AD3164"/>
      <c r="AE3164"/>
      <c r="AF3164" t="n">
        <v>504</v>
      </c>
      <c r="AG3164" t="n">
        <v>31</v>
      </c>
      <c r="AH3164" t="n">
        <v>47</v>
      </c>
      <c r="AI3164" t="n">
        <v>5085</v>
      </c>
      <c r="AJ3164" t="n">
        <v>4139</v>
      </c>
      <c r="AK3164" t="n">
        <v>6053</v>
      </c>
      <c r="AL3164" t="n">
        <v>8340</v>
      </c>
      <c r="AM3164" t="n">
        <v>10489</v>
      </c>
      <c r="AN3164" t="n">
        <v>11487</v>
      </c>
      <c r="AO3164" t="n">
        <v>977</v>
      </c>
      <c r="AP3164"/>
      <c r="AQ3164"/>
      <c r="AR3164"/>
    </row>
    <row r="3165">
      <c r="A3165" t="n">
        <v>227386</v>
      </c>
      <c r="B3165" t="s">
        <v>4925</v>
      </c>
      <c r="C3165" t="s">
        <v>4926</v>
      </c>
      <c r="D3165" t="s">
        <v>4775</v>
      </c>
      <c r="E3165" t="s">
        <v>283</v>
      </c>
      <c r="F3165" t="s">
        <v>173</v>
      </c>
      <c r="G3165" t="s">
        <v>149</v>
      </c>
      <c r="H3165" t="s">
        <v>174</v>
      </c>
      <c r="I3165" t="s">
        <v>175</v>
      </c>
      <c r="J3165" t="s">
        <v>168</v>
      </c>
      <c r="K3165" t="s">
        <v>176</v>
      </c>
      <c r="L3165" t="s">
        <v>155</v>
      </c>
      <c r="M3165" t="s">
        <v>155</v>
      </c>
      <c r="N3165" t="n">
        <v>-94.3564</v>
      </c>
      <c r="O3165" t="n">
        <v>32.1562</v>
      </c>
      <c r="P3165" t="n">
        <v>3123</v>
      </c>
      <c r="Q3165" t="n">
        <v>3123</v>
      </c>
      <c r="R3165" t="n">
        <v>68.1</v>
      </c>
      <c r="S3165" t="n">
        <v>56.3</v>
      </c>
      <c r="T3165" t="n">
        <v>19.3</v>
      </c>
      <c r="U3165" t="n">
        <v>19.4</v>
      </c>
      <c r="V3165" t="n">
        <v>0.9</v>
      </c>
      <c r="W3165" t="n">
        <v>1</v>
      </c>
      <c r="X3165" t="n">
        <v>57</v>
      </c>
      <c r="Y3165" t="n">
        <v>40</v>
      </c>
      <c r="Z3165" t="n">
        <v>12</v>
      </c>
      <c r="AA3165" t="n">
        <v>299</v>
      </c>
      <c r="AB3165" t="n">
        <v>40.8</v>
      </c>
      <c r="AC3165"/>
      <c r="AD3165"/>
      <c r="AE3165"/>
      <c r="AF3165" t="n">
        <v>265</v>
      </c>
      <c r="AG3165" t="n">
        <v>32</v>
      </c>
      <c r="AH3165" t="n">
        <v>86</v>
      </c>
      <c r="AI3165" t="n">
        <v>6451</v>
      </c>
      <c r="AJ3165" t="n">
        <v>6434</v>
      </c>
      <c r="AK3165" t="n">
        <v>7066</v>
      </c>
      <c r="AL3165" t="n">
        <v>9880</v>
      </c>
      <c r="AM3165" t="n">
        <v>9527</v>
      </c>
      <c r="AN3165" t="n">
        <v>8414</v>
      </c>
      <c r="AO3165" t="n">
        <v>377</v>
      </c>
      <c r="AP3165"/>
      <c r="AQ3165"/>
      <c r="AR3165"/>
    </row>
    <row r="3166">
      <c r="A3166" t="n">
        <v>227401</v>
      </c>
      <c r="B3166" t="s">
        <v>4927</v>
      </c>
      <c r="C3166" t="s">
        <v>4734</v>
      </c>
      <c r="D3166" t="s">
        <v>4775</v>
      </c>
      <c r="E3166" t="s">
        <v>283</v>
      </c>
      <c r="F3166" t="s">
        <v>173</v>
      </c>
      <c r="G3166" t="s">
        <v>149</v>
      </c>
      <c r="H3166" t="s">
        <v>174</v>
      </c>
      <c r="I3166" t="s">
        <v>175</v>
      </c>
      <c r="J3166" t="s">
        <v>168</v>
      </c>
      <c r="K3166" t="s">
        <v>176</v>
      </c>
      <c r="L3166" t="s">
        <v>155</v>
      </c>
      <c r="M3166" t="s">
        <v>155</v>
      </c>
      <c r="N3166" t="n">
        <v>-95.5292</v>
      </c>
      <c r="O3166" t="n">
        <v>33.6509</v>
      </c>
      <c r="P3166" t="n">
        <v>6433</v>
      </c>
      <c r="Q3166" t="n">
        <v>6433</v>
      </c>
      <c r="R3166" t="n">
        <v>64.1</v>
      </c>
      <c r="S3166" t="n">
        <v>60.3</v>
      </c>
      <c r="T3166" t="n">
        <v>10.6</v>
      </c>
      <c r="U3166" t="n">
        <v>21.1</v>
      </c>
      <c r="V3166" t="n">
        <v>1.2</v>
      </c>
      <c r="W3166" t="n">
        <v>0.9</v>
      </c>
      <c r="X3166" t="n">
        <v>54</v>
      </c>
      <c r="Y3166" t="n">
        <v>36</v>
      </c>
      <c r="Z3166" t="n">
        <v>25</v>
      </c>
      <c r="AA3166" t="n">
        <v>557</v>
      </c>
      <c r="AB3166" t="n">
        <v>36.6</v>
      </c>
      <c r="AC3166"/>
      <c r="AD3166"/>
      <c r="AE3166"/>
      <c r="AF3166" t="n">
        <v>535</v>
      </c>
      <c r="AG3166" t="n">
        <v>23</v>
      </c>
      <c r="AH3166" t="n">
        <v>35</v>
      </c>
      <c r="AI3166" t="n">
        <v>7118</v>
      </c>
      <c r="AJ3166" t="n">
        <v>5954</v>
      </c>
      <c r="AK3166" t="n">
        <v>7365</v>
      </c>
      <c r="AL3166" t="n">
        <v>8191</v>
      </c>
      <c r="AM3166" t="n">
        <v>9041</v>
      </c>
      <c r="AN3166"/>
      <c r="AO3166" t="n">
        <v>612</v>
      </c>
      <c r="AP3166"/>
      <c r="AQ3166"/>
      <c r="AR3166"/>
    </row>
    <row r="3167">
      <c r="A3167" t="n">
        <v>227429</v>
      </c>
      <c r="B3167" t="s">
        <v>4928</v>
      </c>
      <c r="C3167" t="s">
        <v>3629</v>
      </c>
      <c r="D3167" t="s">
        <v>4775</v>
      </c>
      <c r="E3167" t="s">
        <v>283</v>
      </c>
      <c r="F3167" t="s">
        <v>162</v>
      </c>
      <c r="G3167" t="s">
        <v>163</v>
      </c>
      <c r="H3167" t="s">
        <v>150</v>
      </c>
      <c r="I3167" t="s">
        <v>151</v>
      </c>
      <c r="J3167" t="s">
        <v>164</v>
      </c>
      <c r="K3167" t="s">
        <v>179</v>
      </c>
      <c r="L3167" t="s">
        <v>154</v>
      </c>
      <c r="M3167" t="s">
        <v>155</v>
      </c>
      <c r="N3167" t="n">
        <v>-96.7558</v>
      </c>
      <c r="O3167" t="n">
        <v>32.6788</v>
      </c>
      <c r="P3167" t="n">
        <v>1238</v>
      </c>
      <c r="Q3167" t="n">
        <v>1237</v>
      </c>
      <c r="R3167" t="n">
        <v>67.9</v>
      </c>
      <c r="S3167" t="n">
        <v>22.6</v>
      </c>
      <c r="T3167" t="n">
        <v>48.7</v>
      </c>
      <c r="U3167" t="n">
        <v>7.7</v>
      </c>
      <c r="V3167" t="n">
        <v>1.1</v>
      </c>
      <c r="W3167" t="n">
        <v>0.3</v>
      </c>
      <c r="X3167" t="n">
        <v>56</v>
      </c>
      <c r="Y3167"/>
      <c r="Z3167" t="n">
        <v>20</v>
      </c>
      <c r="AA3167" t="n">
        <v>147</v>
      </c>
      <c r="AB3167" t="n">
        <v>38.1</v>
      </c>
      <c r="AC3167" t="n">
        <v>147</v>
      </c>
      <c r="AD3167" t="n">
        <v>38.1</v>
      </c>
      <c r="AE3167" t="n">
        <v>32.7</v>
      </c>
      <c r="AF3167" t="n">
        <v>56</v>
      </c>
      <c r="AG3167" t="n">
        <v>70</v>
      </c>
      <c r="AH3167" t="n">
        <v>84</v>
      </c>
      <c r="AI3167" t="n">
        <v>18118</v>
      </c>
      <c r="AJ3167" t="n">
        <v>18812</v>
      </c>
      <c r="AK3167" t="n">
        <v>19446</v>
      </c>
      <c r="AL3167" t="n">
        <v>19547</v>
      </c>
      <c r="AM3167" t="n">
        <v>22322</v>
      </c>
      <c r="AN3167" t="n">
        <v>24500</v>
      </c>
      <c r="AO3167"/>
      <c r="AP3167" t="n">
        <v>62</v>
      </c>
      <c r="AQ3167"/>
      <c r="AR3167"/>
    </row>
    <row r="3168">
      <c r="A3168" t="n">
        <v>227526</v>
      </c>
      <c r="B3168" t="s">
        <v>4929</v>
      </c>
      <c r="C3168" t="s">
        <v>4930</v>
      </c>
      <c r="D3168" t="s">
        <v>4775</v>
      </c>
      <c r="E3168" t="s">
        <v>283</v>
      </c>
      <c r="F3168" t="s">
        <v>148</v>
      </c>
      <c r="G3168" t="s">
        <v>149</v>
      </c>
      <c r="H3168" t="s">
        <v>150</v>
      </c>
      <c r="I3168" t="s">
        <v>205</v>
      </c>
      <c r="J3168" t="s">
        <v>152</v>
      </c>
      <c r="K3168" t="s">
        <v>159</v>
      </c>
      <c r="L3168" t="s">
        <v>154</v>
      </c>
      <c r="M3168" t="s">
        <v>155</v>
      </c>
      <c r="N3168" t="n">
        <v>-95.9895</v>
      </c>
      <c r="O3168" t="n">
        <v>30.0924</v>
      </c>
      <c r="P3168" t="n">
        <v>10095</v>
      </c>
      <c r="Q3168" t="n">
        <v>8831</v>
      </c>
      <c r="R3168" t="n">
        <v>67.5</v>
      </c>
      <c r="S3168" t="n">
        <v>1.2</v>
      </c>
      <c r="T3168" t="n">
        <v>85</v>
      </c>
      <c r="U3168" t="n">
        <v>8.3</v>
      </c>
      <c r="V3168" t="n">
        <v>0.9</v>
      </c>
      <c r="W3168" t="n">
        <v>1.1</v>
      </c>
      <c r="X3168" t="n">
        <v>74</v>
      </c>
      <c r="Y3168" t="n">
        <v>36</v>
      </c>
      <c r="Z3168" t="n">
        <v>16</v>
      </c>
      <c r="AA3168" t="n">
        <v>2087</v>
      </c>
      <c r="AB3168" t="n">
        <v>43.2</v>
      </c>
      <c r="AC3168" t="n">
        <v>2087</v>
      </c>
      <c r="AD3168" t="n">
        <v>43.2</v>
      </c>
      <c r="AE3168" t="n">
        <v>19.3</v>
      </c>
      <c r="AF3168" t="n">
        <v>1554</v>
      </c>
      <c r="AG3168" t="n">
        <v>62</v>
      </c>
      <c r="AH3168" t="n">
        <v>92</v>
      </c>
      <c r="AI3168" t="n">
        <v>14065</v>
      </c>
      <c r="AJ3168" t="n">
        <v>9605</v>
      </c>
      <c r="AK3168" t="n">
        <v>10487</v>
      </c>
      <c r="AL3168" t="n">
        <v>17552</v>
      </c>
      <c r="AM3168" t="n">
        <v>20779</v>
      </c>
      <c r="AN3168" t="n">
        <v>23032</v>
      </c>
      <c r="AO3168"/>
      <c r="AP3168" t="n">
        <v>1421</v>
      </c>
      <c r="AQ3168" t="n">
        <v>295</v>
      </c>
      <c r="AR3168" t="n">
        <v>26</v>
      </c>
    </row>
    <row r="3169">
      <c r="A3169" t="n">
        <v>227687</v>
      </c>
      <c r="B3169" t="s">
        <v>4931</v>
      </c>
      <c r="C3169" t="s">
        <v>4932</v>
      </c>
      <c r="D3169" t="s">
        <v>4775</v>
      </c>
      <c r="E3169" t="s">
        <v>283</v>
      </c>
      <c r="F3169" t="s">
        <v>173</v>
      </c>
      <c r="G3169" t="s">
        <v>149</v>
      </c>
      <c r="H3169" t="s">
        <v>174</v>
      </c>
      <c r="I3169" t="s">
        <v>205</v>
      </c>
      <c r="J3169" t="s">
        <v>168</v>
      </c>
      <c r="K3169" t="s">
        <v>176</v>
      </c>
      <c r="L3169" t="s">
        <v>155</v>
      </c>
      <c r="M3169" t="s">
        <v>155</v>
      </c>
      <c r="N3169" t="n">
        <v>-98.6852</v>
      </c>
      <c r="O3169" t="n">
        <v>32.4568</v>
      </c>
      <c r="P3169" t="n">
        <v>2893</v>
      </c>
      <c r="Q3169" t="n">
        <v>2893</v>
      </c>
      <c r="R3169" t="n">
        <v>56.1</v>
      </c>
      <c r="S3169" t="n">
        <v>57.6</v>
      </c>
      <c r="T3169" t="n">
        <v>3.8</v>
      </c>
      <c r="U3169" t="n">
        <v>31.9</v>
      </c>
      <c r="V3169" t="n">
        <v>0.9</v>
      </c>
      <c r="W3169" t="n">
        <v>1.8</v>
      </c>
      <c r="X3169" t="n">
        <v>52</v>
      </c>
      <c r="Y3169" t="n">
        <v>23</v>
      </c>
      <c r="Z3169" t="n">
        <v>20</v>
      </c>
      <c r="AA3169" t="n">
        <v>286</v>
      </c>
      <c r="AB3169" t="n">
        <v>34.6</v>
      </c>
      <c r="AC3169"/>
      <c r="AD3169"/>
      <c r="AE3169"/>
      <c r="AF3169" t="n">
        <v>255</v>
      </c>
      <c r="AG3169" t="n">
        <v>18</v>
      </c>
      <c r="AH3169" t="n">
        <v>43</v>
      </c>
      <c r="AI3169" t="n">
        <v>6666</v>
      </c>
      <c r="AJ3169" t="n">
        <v>5768</v>
      </c>
      <c r="AK3169" t="n">
        <v>6778</v>
      </c>
      <c r="AL3169" t="n">
        <v>7657</v>
      </c>
      <c r="AM3169" t="n">
        <v>10350</v>
      </c>
      <c r="AN3169"/>
      <c r="AO3169" t="n">
        <v>231</v>
      </c>
      <c r="AP3169"/>
      <c r="AQ3169"/>
      <c r="AR3169"/>
    </row>
    <row r="3170">
      <c r="A3170" t="n">
        <v>227748</v>
      </c>
      <c r="B3170" t="s">
        <v>4933</v>
      </c>
      <c r="C3170" t="s">
        <v>4799</v>
      </c>
      <c r="D3170" t="s">
        <v>4775</v>
      </c>
      <c r="E3170" t="s">
        <v>283</v>
      </c>
      <c r="F3170" t="s">
        <v>279</v>
      </c>
      <c r="G3170" t="s">
        <v>189</v>
      </c>
      <c r="H3170" t="s">
        <v>174</v>
      </c>
      <c r="I3170" t="s">
        <v>151</v>
      </c>
      <c r="J3170" t="s">
        <v>164</v>
      </c>
      <c r="K3170"/>
      <c r="L3170" t="s">
        <v>155</v>
      </c>
      <c r="M3170" t="s">
        <v>155</v>
      </c>
      <c r="N3170" t="n">
        <v>-95.2826</v>
      </c>
      <c r="O3170" t="n">
        <v>29.6585</v>
      </c>
      <c r="P3170" t="n">
        <v>398</v>
      </c>
      <c r="Q3170" t="n">
        <v>398</v>
      </c>
      <c r="R3170" t="n">
        <v>8.3</v>
      </c>
      <c r="S3170" t="n">
        <v>23.4</v>
      </c>
      <c r="T3170" t="n">
        <v>20.1</v>
      </c>
      <c r="U3170" t="n">
        <v>39.4</v>
      </c>
      <c r="V3170" t="n">
        <v>13.6</v>
      </c>
      <c r="W3170" t="n">
        <v>0</v>
      </c>
      <c r="X3170" t="n">
        <v>85</v>
      </c>
      <c r="Y3170"/>
      <c r="Z3170" t="n">
        <v>14</v>
      </c>
      <c r="AA3170" t="n">
        <v>27</v>
      </c>
      <c r="AB3170" t="n">
        <v>51.9</v>
      </c>
      <c r="AC3170"/>
      <c r="AD3170"/>
      <c r="AE3170"/>
      <c r="AF3170" t="n">
        <v>39</v>
      </c>
      <c r="AG3170" t="n">
        <v>66</v>
      </c>
      <c r="AH3170" t="n">
        <v>69</v>
      </c>
      <c r="AI3170" t="n">
        <v>22735</v>
      </c>
      <c r="AJ3170" t="n">
        <v>21644</v>
      </c>
      <c r="AK3170" t="n">
        <v>22863</v>
      </c>
      <c r="AL3170" t="n">
        <v>24279</v>
      </c>
      <c r="AM3170" t="n">
        <v>27724</v>
      </c>
      <c r="AN3170"/>
      <c r="AO3170"/>
      <c r="AP3170"/>
      <c r="AQ3170"/>
      <c r="AR3170"/>
    </row>
    <row r="3171">
      <c r="A3171" t="n">
        <v>227757</v>
      </c>
      <c r="B3171" t="s">
        <v>4934</v>
      </c>
      <c r="C3171" t="s">
        <v>4799</v>
      </c>
      <c r="D3171" t="s">
        <v>4775</v>
      </c>
      <c r="E3171" t="s">
        <v>283</v>
      </c>
      <c r="F3171" t="s">
        <v>162</v>
      </c>
      <c r="G3171" t="s">
        <v>163</v>
      </c>
      <c r="H3171" t="s">
        <v>150</v>
      </c>
      <c r="I3171" t="s">
        <v>151</v>
      </c>
      <c r="J3171" t="s">
        <v>152</v>
      </c>
      <c r="K3171" t="s">
        <v>159</v>
      </c>
      <c r="L3171" t="s">
        <v>155</v>
      </c>
      <c r="M3171" t="s">
        <v>155</v>
      </c>
      <c r="N3171" t="n">
        <v>-95.402</v>
      </c>
      <c r="O3171" t="n">
        <v>29.7179</v>
      </c>
      <c r="P3171" t="n">
        <v>9185</v>
      </c>
      <c r="Q3171" t="n">
        <v>4712</v>
      </c>
      <c r="R3171" t="n">
        <v>48.6</v>
      </c>
      <c r="S3171" t="n">
        <v>28.2</v>
      </c>
      <c r="T3171" t="n">
        <v>8.3</v>
      </c>
      <c r="U3171" t="n">
        <v>15.6</v>
      </c>
      <c r="V3171" t="n">
        <v>28.6</v>
      </c>
      <c r="W3171" t="n">
        <v>12.8</v>
      </c>
      <c r="X3171" t="n">
        <v>98</v>
      </c>
      <c r="Y3171"/>
      <c r="Z3171" t="n">
        <v>6</v>
      </c>
      <c r="AA3171" t="n">
        <v>1043</v>
      </c>
      <c r="AB3171" t="n">
        <v>95.7</v>
      </c>
      <c r="AC3171" t="n">
        <v>1043</v>
      </c>
      <c r="AD3171" t="n">
        <v>95.7</v>
      </c>
      <c r="AE3171" t="n">
        <v>89.4</v>
      </c>
      <c r="AF3171" t="n">
        <v>1201</v>
      </c>
      <c r="AG3171" t="n">
        <v>16</v>
      </c>
      <c r="AH3171" t="n">
        <v>63</v>
      </c>
      <c r="AI3171" t="n">
        <v>20587</v>
      </c>
      <c r="AJ3171" t="n">
        <v>3221</v>
      </c>
      <c r="AK3171" t="n">
        <v>3666</v>
      </c>
      <c r="AL3171" t="n">
        <v>1348</v>
      </c>
      <c r="AM3171" t="n">
        <v>18783</v>
      </c>
      <c r="AN3171" t="n">
        <v>39303</v>
      </c>
      <c r="AO3171"/>
      <c r="AP3171" t="n">
        <v>1003</v>
      </c>
      <c r="AQ3171" t="n">
        <v>1417</v>
      </c>
      <c r="AR3171" t="n">
        <v>257</v>
      </c>
    </row>
    <row r="3172">
      <c r="A3172" t="n">
        <v>227845</v>
      </c>
      <c r="B3172" t="s">
        <v>4935</v>
      </c>
      <c r="C3172" t="s">
        <v>2602</v>
      </c>
      <c r="D3172" t="s">
        <v>4775</v>
      </c>
      <c r="E3172" t="s">
        <v>283</v>
      </c>
      <c r="F3172" t="s">
        <v>162</v>
      </c>
      <c r="G3172" t="s">
        <v>163</v>
      </c>
      <c r="H3172" t="s">
        <v>150</v>
      </c>
      <c r="I3172" t="s">
        <v>151</v>
      </c>
      <c r="J3172" t="s">
        <v>168</v>
      </c>
      <c r="K3172" t="s">
        <v>153</v>
      </c>
      <c r="L3172" t="s">
        <v>155</v>
      </c>
      <c r="M3172" t="s">
        <v>155</v>
      </c>
      <c r="N3172" t="n">
        <v>-97.755</v>
      </c>
      <c r="O3172" t="n">
        <v>30.2296</v>
      </c>
      <c r="P3172" t="n">
        <v>3757</v>
      </c>
      <c r="Q3172" t="n">
        <v>2920</v>
      </c>
      <c r="R3172" t="n">
        <v>61.6</v>
      </c>
      <c r="S3172" t="n">
        <v>32.2</v>
      </c>
      <c r="T3172" t="n">
        <v>3.6</v>
      </c>
      <c r="U3172" t="n">
        <v>51.1</v>
      </c>
      <c r="V3172" t="n">
        <v>2.7</v>
      </c>
      <c r="W3172" t="n">
        <v>6.5</v>
      </c>
      <c r="X3172" t="n">
        <v>78</v>
      </c>
      <c r="Y3172"/>
      <c r="Z3172" t="n">
        <v>13</v>
      </c>
      <c r="AA3172" t="n">
        <v>790</v>
      </c>
      <c r="AB3172" t="n">
        <v>64.2</v>
      </c>
      <c r="AC3172" t="n">
        <v>790</v>
      </c>
      <c r="AD3172" t="n">
        <v>64.2</v>
      </c>
      <c r="AE3172" t="n">
        <v>54.4</v>
      </c>
      <c r="AF3172" t="n">
        <v>640</v>
      </c>
      <c r="AG3172" t="n">
        <v>39</v>
      </c>
      <c r="AH3172" t="n">
        <v>94</v>
      </c>
      <c r="AI3172" t="n">
        <v>28351</v>
      </c>
      <c r="AJ3172" t="n">
        <v>18740</v>
      </c>
      <c r="AK3172" t="n">
        <v>20775</v>
      </c>
      <c r="AL3172" t="n">
        <v>22064</v>
      </c>
      <c r="AM3172" t="n">
        <v>26084</v>
      </c>
      <c r="AN3172" t="n">
        <v>35487</v>
      </c>
      <c r="AO3172"/>
      <c r="AP3172" t="n">
        <v>648</v>
      </c>
      <c r="AQ3172" t="n">
        <v>249</v>
      </c>
      <c r="AR3172" t="n">
        <v>12</v>
      </c>
    </row>
    <row r="3173">
      <c r="A3173" t="n">
        <v>227854</v>
      </c>
      <c r="B3173" t="s">
        <v>4936</v>
      </c>
      <c r="C3173" t="s">
        <v>4796</v>
      </c>
      <c r="D3173" t="s">
        <v>4775</v>
      </c>
      <c r="E3173" t="s">
        <v>283</v>
      </c>
      <c r="F3173" t="s">
        <v>173</v>
      </c>
      <c r="G3173" t="s">
        <v>149</v>
      </c>
      <c r="H3173" t="s">
        <v>174</v>
      </c>
      <c r="I3173" t="s">
        <v>151</v>
      </c>
      <c r="J3173" t="s">
        <v>238</v>
      </c>
      <c r="K3173" t="s">
        <v>176</v>
      </c>
      <c r="L3173" t="s">
        <v>154</v>
      </c>
      <c r="M3173" t="s">
        <v>155</v>
      </c>
      <c r="N3173" t="n">
        <v>-98.4533</v>
      </c>
      <c r="O3173" t="n">
        <v>29.4151</v>
      </c>
      <c r="P3173" t="n">
        <v>20966</v>
      </c>
      <c r="Q3173" t="n">
        <v>20966</v>
      </c>
      <c r="R3173" t="n">
        <v>59.2</v>
      </c>
      <c r="S3173" t="n">
        <v>17.2</v>
      </c>
      <c r="T3173" t="n">
        <v>9.3</v>
      </c>
      <c r="U3173" t="n">
        <v>64.9</v>
      </c>
      <c r="V3173" t="n">
        <v>2.4</v>
      </c>
      <c r="W3173" t="n">
        <v>0.1</v>
      </c>
      <c r="X3173" t="n">
        <v>63</v>
      </c>
      <c r="Y3173" t="n">
        <v>33</v>
      </c>
      <c r="Z3173" t="n">
        <v>20</v>
      </c>
      <c r="AA3173" t="n">
        <v>362</v>
      </c>
      <c r="AB3173" t="n">
        <v>34.5</v>
      </c>
      <c r="AC3173"/>
      <c r="AD3173"/>
      <c r="AE3173"/>
      <c r="AF3173" t="n">
        <v>456</v>
      </c>
      <c r="AG3173" t="n">
        <v>21</v>
      </c>
      <c r="AH3173" t="n">
        <v>33</v>
      </c>
      <c r="AI3173" t="n">
        <v>5472</v>
      </c>
      <c r="AJ3173" t="n">
        <v>3950</v>
      </c>
      <c r="AK3173" t="n">
        <v>5259</v>
      </c>
      <c r="AL3173" t="n">
        <v>6666</v>
      </c>
      <c r="AM3173" t="n">
        <v>9735</v>
      </c>
      <c r="AN3173" t="n">
        <v>11406</v>
      </c>
      <c r="AO3173" t="n">
        <v>1135</v>
      </c>
      <c r="AP3173"/>
      <c r="AQ3173"/>
      <c r="AR3173"/>
    </row>
    <row r="3174">
      <c r="A3174" t="n">
        <v>227863</v>
      </c>
      <c r="B3174" t="s">
        <v>2683</v>
      </c>
      <c r="C3174" t="s">
        <v>4799</v>
      </c>
      <c r="D3174" t="s">
        <v>4775</v>
      </c>
      <c r="E3174" t="s">
        <v>283</v>
      </c>
      <c r="F3174" t="s">
        <v>162</v>
      </c>
      <c r="G3174" t="s">
        <v>163</v>
      </c>
      <c r="H3174" t="s">
        <v>150</v>
      </c>
      <c r="I3174" t="s">
        <v>151</v>
      </c>
      <c r="J3174" t="s">
        <v>168</v>
      </c>
      <c r="K3174" t="s">
        <v>159</v>
      </c>
      <c r="L3174" t="s">
        <v>155</v>
      </c>
      <c r="M3174" t="s">
        <v>155</v>
      </c>
      <c r="N3174" t="n">
        <v>-95.3931</v>
      </c>
      <c r="O3174" t="n">
        <v>29.7364</v>
      </c>
      <c r="P3174" t="n">
        <v>4228</v>
      </c>
      <c r="Q3174" t="n">
        <v>3073</v>
      </c>
      <c r="R3174" t="n">
        <v>56.4</v>
      </c>
      <c r="S3174" t="n">
        <v>21.5</v>
      </c>
      <c r="T3174" t="n">
        <v>8.3</v>
      </c>
      <c r="U3174" t="n">
        <v>47.6</v>
      </c>
      <c r="V3174" t="n">
        <v>10.8</v>
      </c>
      <c r="W3174" t="n">
        <v>4.4</v>
      </c>
      <c r="X3174" t="n">
        <v>73</v>
      </c>
      <c r="Y3174" t="n">
        <v>44</v>
      </c>
      <c r="Z3174" t="n">
        <v>15</v>
      </c>
      <c r="AA3174" t="n">
        <v>290</v>
      </c>
      <c r="AB3174" t="n">
        <v>68.6</v>
      </c>
      <c r="AC3174" t="n">
        <v>290</v>
      </c>
      <c r="AD3174" t="n">
        <v>68.6</v>
      </c>
      <c r="AE3174" t="n">
        <v>48.3</v>
      </c>
      <c r="AF3174" t="n">
        <v>502</v>
      </c>
      <c r="AG3174" t="n">
        <v>38</v>
      </c>
      <c r="AH3174" t="n">
        <v>73</v>
      </c>
      <c r="AI3174" t="n">
        <v>20469</v>
      </c>
      <c r="AJ3174" t="n">
        <v>17830</v>
      </c>
      <c r="AK3174" t="n">
        <v>17460</v>
      </c>
      <c r="AL3174" t="n">
        <v>16635</v>
      </c>
      <c r="AM3174" t="n">
        <v>19337</v>
      </c>
      <c r="AN3174" t="n">
        <v>26466</v>
      </c>
      <c r="AO3174" t="n">
        <v>44</v>
      </c>
      <c r="AP3174" t="n">
        <v>603</v>
      </c>
      <c r="AQ3174" t="n">
        <v>388</v>
      </c>
      <c r="AR3174" t="n">
        <v>36</v>
      </c>
    </row>
    <row r="3175">
      <c r="A3175" t="n">
        <v>227881</v>
      </c>
      <c r="B3175" t="s">
        <v>4937</v>
      </c>
      <c r="C3175" t="s">
        <v>166</v>
      </c>
      <c r="D3175" t="s">
        <v>4775</v>
      </c>
      <c r="E3175" t="s">
        <v>283</v>
      </c>
      <c r="F3175" t="s">
        <v>148</v>
      </c>
      <c r="G3175" t="s">
        <v>149</v>
      </c>
      <c r="H3175" t="s">
        <v>150</v>
      </c>
      <c r="I3175" t="s">
        <v>175</v>
      </c>
      <c r="J3175" t="s">
        <v>158</v>
      </c>
      <c r="K3175" t="s">
        <v>159</v>
      </c>
      <c r="L3175" t="s">
        <v>155</v>
      </c>
      <c r="M3175" t="s">
        <v>155</v>
      </c>
      <c r="N3175" t="n">
        <v>-95.5462</v>
      </c>
      <c r="O3175" t="n">
        <v>30.7147</v>
      </c>
      <c r="P3175" t="n">
        <v>23907</v>
      </c>
      <c r="Q3175" t="n">
        <v>20021</v>
      </c>
      <c r="R3175" t="n">
        <v>63.1</v>
      </c>
      <c r="S3175" t="n">
        <v>47.2</v>
      </c>
      <c r="T3175" t="n">
        <v>16.6</v>
      </c>
      <c r="U3175" t="n">
        <v>26.7</v>
      </c>
      <c r="V3175" t="n">
        <v>2.2</v>
      </c>
      <c r="W3175" t="n">
        <v>0.9</v>
      </c>
      <c r="X3175" t="n">
        <v>75</v>
      </c>
      <c r="Y3175" t="n">
        <v>65</v>
      </c>
      <c r="Z3175" t="n">
        <v>20</v>
      </c>
      <c r="AA3175" t="n">
        <v>2780</v>
      </c>
      <c r="AB3175" t="n">
        <v>55.1</v>
      </c>
      <c r="AC3175" t="n">
        <v>2780</v>
      </c>
      <c r="AD3175" t="n">
        <v>55.1</v>
      </c>
      <c r="AE3175" t="n">
        <v>35.2</v>
      </c>
      <c r="AF3175" t="n">
        <v>3221</v>
      </c>
      <c r="AG3175" t="n">
        <v>40</v>
      </c>
      <c r="AH3175" t="n">
        <v>69</v>
      </c>
      <c r="AI3175" t="n">
        <v>14556</v>
      </c>
      <c r="AJ3175" t="n">
        <v>11736</v>
      </c>
      <c r="AK3175" t="n">
        <v>12541</v>
      </c>
      <c r="AL3175" t="n">
        <v>15419</v>
      </c>
      <c r="AM3175" t="n">
        <v>21551</v>
      </c>
      <c r="AN3175" t="n">
        <v>23198</v>
      </c>
      <c r="AO3175"/>
      <c r="AP3175" t="n">
        <v>4150</v>
      </c>
      <c r="AQ3175" t="n">
        <v>1010</v>
      </c>
      <c r="AR3175" t="n">
        <v>64</v>
      </c>
    </row>
    <row r="3176">
      <c r="A3176" t="n">
        <v>227924</v>
      </c>
      <c r="B3176" t="s">
        <v>4938</v>
      </c>
      <c r="C3176" t="s">
        <v>4796</v>
      </c>
      <c r="D3176" t="s">
        <v>4775</v>
      </c>
      <c r="E3176" t="s">
        <v>283</v>
      </c>
      <c r="F3176" t="s">
        <v>148</v>
      </c>
      <c r="G3176" t="s">
        <v>149</v>
      </c>
      <c r="H3176" t="s">
        <v>150</v>
      </c>
      <c r="I3176" t="s">
        <v>151</v>
      </c>
      <c r="J3176" t="s">
        <v>238</v>
      </c>
      <c r="K3176" t="s">
        <v>176</v>
      </c>
      <c r="L3176" t="s">
        <v>155</v>
      </c>
      <c r="M3176" t="s">
        <v>155</v>
      </c>
      <c r="N3176" t="n">
        <v>-98.4976</v>
      </c>
      <c r="O3176" t="n">
        <v>29.4463</v>
      </c>
      <c r="P3176" t="n">
        <v>28151</v>
      </c>
      <c r="Q3176" t="n">
        <v>28151</v>
      </c>
      <c r="R3176" t="n">
        <v>61.4</v>
      </c>
      <c r="S3176" t="n">
        <v>17.9</v>
      </c>
      <c r="T3176" t="n">
        <v>7.4</v>
      </c>
      <c r="U3176" t="n">
        <v>68.1</v>
      </c>
      <c r="V3176" t="n">
        <v>2.5</v>
      </c>
      <c r="W3176" t="n">
        <v>0.4</v>
      </c>
      <c r="X3176"/>
      <c r="Y3176"/>
      <c r="Z3176" t="n">
        <v>26</v>
      </c>
      <c r="AA3176" t="n">
        <v>825</v>
      </c>
      <c r="AB3176" t="n">
        <v>22.1</v>
      </c>
      <c r="AC3176"/>
      <c r="AD3176"/>
      <c r="AE3176"/>
      <c r="AF3176" t="n">
        <v>1553</v>
      </c>
      <c r="AG3176" t="n">
        <v>34</v>
      </c>
      <c r="AH3176" t="n">
        <v>47</v>
      </c>
      <c r="AI3176" t="n">
        <v>5832</v>
      </c>
      <c r="AJ3176" t="n">
        <v>4617</v>
      </c>
      <c r="AK3176" t="n">
        <v>5433</v>
      </c>
      <c r="AL3176" t="n">
        <v>6895</v>
      </c>
      <c r="AM3176" t="n">
        <v>8106</v>
      </c>
      <c r="AN3176" t="n">
        <v>11576</v>
      </c>
      <c r="AO3176" t="n">
        <v>2168</v>
      </c>
      <c r="AP3176" t="n">
        <v>20</v>
      </c>
      <c r="AQ3176"/>
      <c r="AR3176"/>
    </row>
    <row r="3177">
      <c r="A3177" t="n">
        <v>227979</v>
      </c>
      <c r="B3177" t="s">
        <v>4939</v>
      </c>
      <c r="C3177" t="s">
        <v>460</v>
      </c>
      <c r="D3177" t="s">
        <v>4775</v>
      </c>
      <c r="E3177" t="s">
        <v>283</v>
      </c>
      <c r="F3177" t="s">
        <v>148</v>
      </c>
      <c r="G3177" t="s">
        <v>149</v>
      </c>
      <c r="H3177" t="s">
        <v>150</v>
      </c>
      <c r="I3177" t="s">
        <v>151</v>
      </c>
      <c r="J3177" t="s">
        <v>158</v>
      </c>
      <c r="K3177" t="s">
        <v>176</v>
      </c>
      <c r="L3177" t="s">
        <v>155</v>
      </c>
      <c r="M3177" t="s">
        <v>155</v>
      </c>
      <c r="N3177" t="n">
        <v>-95.1147</v>
      </c>
      <c r="O3177" t="n">
        <v>29.66</v>
      </c>
      <c r="P3177" t="n">
        <v>41309</v>
      </c>
      <c r="Q3177" t="n">
        <v>41309</v>
      </c>
      <c r="R3177" t="n">
        <v>59.9</v>
      </c>
      <c r="S3177" t="n">
        <v>18.5</v>
      </c>
      <c r="T3177" t="n">
        <v>9.5</v>
      </c>
      <c r="U3177" t="n">
        <v>60.2</v>
      </c>
      <c r="V3177" t="n">
        <v>5.6</v>
      </c>
      <c r="W3177" t="n">
        <v>1.9</v>
      </c>
      <c r="X3177"/>
      <c r="Y3177"/>
      <c r="Z3177" t="n">
        <v>25</v>
      </c>
      <c r="AA3177" t="n">
        <v>2338</v>
      </c>
      <c r="AB3177" t="n">
        <v>34.4</v>
      </c>
      <c r="AC3177"/>
      <c r="AD3177"/>
      <c r="AE3177"/>
      <c r="AF3177" t="n">
        <v>3824</v>
      </c>
      <c r="AG3177" t="n">
        <v>30</v>
      </c>
      <c r="AH3177" t="n">
        <v>54</v>
      </c>
      <c r="AI3177" t="n">
        <v>7674</v>
      </c>
      <c r="AJ3177" t="n">
        <v>6159</v>
      </c>
      <c r="AK3177" t="n">
        <v>7226</v>
      </c>
      <c r="AL3177" t="n">
        <v>10279</v>
      </c>
      <c r="AM3177" t="n">
        <v>12380</v>
      </c>
      <c r="AN3177" t="n">
        <v>14374</v>
      </c>
      <c r="AO3177" t="n">
        <v>4890</v>
      </c>
      <c r="AP3177" t="n">
        <v>33</v>
      </c>
      <c r="AQ3177"/>
      <c r="AR3177"/>
    </row>
    <row r="3178">
      <c r="A3178" t="n">
        <v>228042</v>
      </c>
      <c r="B3178" t="s">
        <v>4940</v>
      </c>
      <c r="C3178" t="s">
        <v>4819</v>
      </c>
      <c r="D3178" t="s">
        <v>4775</v>
      </c>
      <c r="E3178" t="s">
        <v>283</v>
      </c>
      <c r="F3178" t="s">
        <v>162</v>
      </c>
      <c r="G3178" t="s">
        <v>163</v>
      </c>
      <c r="H3178" t="s">
        <v>150</v>
      </c>
      <c r="I3178" t="s">
        <v>175</v>
      </c>
      <c r="J3178" t="s">
        <v>168</v>
      </c>
      <c r="K3178" t="s">
        <v>153</v>
      </c>
      <c r="L3178" t="s">
        <v>155</v>
      </c>
      <c r="M3178" t="s">
        <v>155</v>
      </c>
      <c r="N3178" t="n">
        <v>-99.1306</v>
      </c>
      <c r="O3178" t="n">
        <v>30.0315</v>
      </c>
      <c r="P3178" t="n">
        <v>1386</v>
      </c>
      <c r="Q3178" t="n">
        <v>1182</v>
      </c>
      <c r="R3178" t="n">
        <v>57.6</v>
      </c>
      <c r="S3178" t="n">
        <v>49.2</v>
      </c>
      <c r="T3178" t="n">
        <v>5.2</v>
      </c>
      <c r="U3178" t="n">
        <v>39.2</v>
      </c>
      <c r="V3178" t="n">
        <v>0.9</v>
      </c>
      <c r="W3178" t="n">
        <v>1.2</v>
      </c>
      <c r="X3178" t="n">
        <v>72</v>
      </c>
      <c r="Y3178" t="n">
        <v>100</v>
      </c>
      <c r="Z3178" t="n">
        <v>15</v>
      </c>
      <c r="AA3178" t="n">
        <v>341</v>
      </c>
      <c r="AB3178" t="n">
        <v>43.7</v>
      </c>
      <c r="AC3178" t="n">
        <v>341</v>
      </c>
      <c r="AD3178" t="n">
        <v>43.1</v>
      </c>
      <c r="AE3178" t="n">
        <v>37.8</v>
      </c>
      <c r="AF3178" t="n">
        <v>372</v>
      </c>
      <c r="AG3178" t="n">
        <v>44</v>
      </c>
      <c r="AH3178" t="n">
        <v>94</v>
      </c>
      <c r="AI3178" t="n">
        <v>21786</v>
      </c>
      <c r="AJ3178" t="n">
        <v>16646</v>
      </c>
      <c r="AK3178" t="n">
        <v>16584</v>
      </c>
      <c r="AL3178" t="n">
        <v>21461</v>
      </c>
      <c r="AM3178" t="n">
        <v>25656</v>
      </c>
      <c r="AN3178" t="n">
        <v>27675</v>
      </c>
      <c r="AO3178" t="n">
        <v>3</v>
      </c>
      <c r="AP3178" t="n">
        <v>193</v>
      </c>
      <c r="AQ3178" t="n">
        <v>56</v>
      </c>
      <c r="AR3178"/>
    </row>
    <row r="3179">
      <c r="A3179" t="n">
        <v>228088</v>
      </c>
      <c r="B3179" t="s">
        <v>4941</v>
      </c>
      <c r="C3179" t="s">
        <v>4942</v>
      </c>
      <c r="D3179" t="s">
        <v>4775</v>
      </c>
      <c r="E3179" t="s">
        <v>283</v>
      </c>
      <c r="F3179" t="s">
        <v>199</v>
      </c>
      <c r="G3179" t="s">
        <v>189</v>
      </c>
      <c r="H3179" t="s">
        <v>200</v>
      </c>
      <c r="I3179" t="s">
        <v>175</v>
      </c>
      <c r="J3179" t="s">
        <v>164</v>
      </c>
      <c r="K3179"/>
      <c r="L3179" t="s">
        <v>155</v>
      </c>
      <c r="M3179" t="s">
        <v>155</v>
      </c>
      <c r="N3179" t="n">
        <v>-97.9644</v>
      </c>
      <c r="O3179" t="n">
        <v>29.5691</v>
      </c>
      <c r="P3179" t="n">
        <v>71</v>
      </c>
      <c r="Q3179" t="n">
        <v>71</v>
      </c>
      <c r="R3179" t="n">
        <v>100</v>
      </c>
      <c r="S3179" t="n">
        <v>52.1</v>
      </c>
      <c r="T3179" t="n">
        <v>1.4</v>
      </c>
      <c r="U3179" t="n">
        <v>42.3</v>
      </c>
      <c r="V3179" t="n">
        <v>0</v>
      </c>
      <c r="W3179" t="n">
        <v>2.8</v>
      </c>
      <c r="X3179" t="n">
        <v>80</v>
      </c>
      <c r="Y3179"/>
      <c r="Z3179" t="n">
        <v>13</v>
      </c>
      <c r="AA3179"/>
      <c r="AB3179"/>
      <c r="AC3179"/>
      <c r="AD3179"/>
      <c r="AE3179"/>
      <c r="AF3179" t="n">
        <v>24</v>
      </c>
      <c r="AG3179" t="n">
        <v>45</v>
      </c>
      <c r="AH3179" t="n">
        <v>45</v>
      </c>
      <c r="AI3179" t="n">
        <v>16585</v>
      </c>
      <c r="AJ3179" t="n">
        <v>16406</v>
      </c>
      <c r="AK3179" t="n">
        <v>17782</v>
      </c>
      <c r="AL3179" t="n">
        <v>17216</v>
      </c>
      <c r="AM3179" t="n">
        <v>22463</v>
      </c>
      <c r="AN3179" t="n">
        <v>22463</v>
      </c>
      <c r="AO3179"/>
      <c r="AP3179"/>
      <c r="AQ3179"/>
      <c r="AR3179"/>
    </row>
    <row r="3180">
      <c r="A3180" t="n">
        <v>228149</v>
      </c>
      <c r="B3180" t="s">
        <v>4943</v>
      </c>
      <c r="C3180" t="s">
        <v>4796</v>
      </c>
      <c r="D3180" t="s">
        <v>4775</v>
      </c>
      <c r="E3180" t="s">
        <v>283</v>
      </c>
      <c r="F3180" t="s">
        <v>162</v>
      </c>
      <c r="G3180" t="s">
        <v>163</v>
      </c>
      <c r="H3180" t="s">
        <v>150</v>
      </c>
      <c r="I3180" t="s">
        <v>151</v>
      </c>
      <c r="J3180" t="s">
        <v>168</v>
      </c>
      <c r="K3180" t="s">
        <v>153</v>
      </c>
      <c r="L3180" t="s">
        <v>155</v>
      </c>
      <c r="M3180" t="s">
        <v>155</v>
      </c>
      <c r="N3180" t="n">
        <v>-98.5628</v>
      </c>
      <c r="O3180" t="n">
        <v>29.4532</v>
      </c>
      <c r="P3180" t="n">
        <v>3804</v>
      </c>
      <c r="Q3180" t="n">
        <v>2340</v>
      </c>
      <c r="R3180" t="n">
        <v>58.6</v>
      </c>
      <c r="S3180" t="n">
        <v>22.8</v>
      </c>
      <c r="T3180" t="n">
        <v>2.7</v>
      </c>
      <c r="U3180" t="n">
        <v>52.1</v>
      </c>
      <c r="V3180" t="n">
        <v>2.7</v>
      </c>
      <c r="W3180" t="n">
        <v>6.2</v>
      </c>
      <c r="X3180" t="n">
        <v>67</v>
      </c>
      <c r="Y3180"/>
      <c r="Z3180" t="n">
        <v>10</v>
      </c>
      <c r="AA3180" t="n">
        <v>643</v>
      </c>
      <c r="AB3180" t="n">
        <v>58.8</v>
      </c>
      <c r="AC3180" t="n">
        <v>643</v>
      </c>
      <c r="AD3180" t="n">
        <v>58.8</v>
      </c>
      <c r="AE3180" t="n">
        <v>5.9</v>
      </c>
      <c r="AF3180" t="n">
        <v>529</v>
      </c>
      <c r="AG3180" t="n">
        <v>42</v>
      </c>
      <c r="AH3180" t="n">
        <v>96</v>
      </c>
      <c r="AI3180" t="n">
        <v>20562</v>
      </c>
      <c r="AJ3180" t="n">
        <v>19965</v>
      </c>
      <c r="AK3180" t="n">
        <v>19516</v>
      </c>
      <c r="AL3180" t="n">
        <v>19998</v>
      </c>
      <c r="AM3180" t="n">
        <v>23906</v>
      </c>
      <c r="AN3180" t="n">
        <v>23038</v>
      </c>
      <c r="AO3180"/>
      <c r="AP3180" t="n">
        <v>421</v>
      </c>
      <c r="AQ3180" t="n">
        <v>186</v>
      </c>
      <c r="AR3180" t="n">
        <v>213</v>
      </c>
    </row>
    <row r="3181">
      <c r="A3181" t="n">
        <v>228158</v>
      </c>
      <c r="B3181" t="s">
        <v>4944</v>
      </c>
      <c r="C3181" t="s">
        <v>4945</v>
      </c>
      <c r="D3181" t="s">
        <v>4775</v>
      </c>
      <c r="E3181" t="s">
        <v>283</v>
      </c>
      <c r="F3181" t="s">
        <v>173</v>
      </c>
      <c r="G3181" t="s">
        <v>149</v>
      </c>
      <c r="H3181" t="s">
        <v>174</v>
      </c>
      <c r="I3181" t="s">
        <v>175</v>
      </c>
      <c r="J3181" t="s">
        <v>152</v>
      </c>
      <c r="K3181" t="s">
        <v>176</v>
      </c>
      <c r="L3181" t="s">
        <v>155</v>
      </c>
      <c r="M3181" t="s">
        <v>155</v>
      </c>
      <c r="N3181" t="n">
        <v>-102.3651</v>
      </c>
      <c r="O3181" t="n">
        <v>33.5759</v>
      </c>
      <c r="P3181" t="n">
        <v>11925</v>
      </c>
      <c r="Q3181" t="n">
        <v>11925</v>
      </c>
      <c r="R3181" t="n">
        <v>59.3</v>
      </c>
      <c r="S3181" t="n">
        <v>40.7</v>
      </c>
      <c r="T3181" t="n">
        <v>6.4</v>
      </c>
      <c r="U3181" t="n">
        <v>49</v>
      </c>
      <c r="V3181" t="n">
        <v>2</v>
      </c>
      <c r="W3181" t="n">
        <v>0.2</v>
      </c>
      <c r="X3181" t="n">
        <v>47</v>
      </c>
      <c r="Y3181" t="n">
        <v>30</v>
      </c>
      <c r="Z3181" t="n">
        <v>16</v>
      </c>
      <c r="AA3181" t="n">
        <v>1345</v>
      </c>
      <c r="AB3181" t="n">
        <v>25.2</v>
      </c>
      <c r="AC3181"/>
      <c r="AD3181"/>
      <c r="AE3181"/>
      <c r="AF3181" t="n">
        <v>1101</v>
      </c>
      <c r="AG3181" t="n">
        <v>40</v>
      </c>
      <c r="AH3181" t="n">
        <v>52</v>
      </c>
      <c r="AI3181" t="n">
        <v>6790</v>
      </c>
      <c r="AJ3181" t="n">
        <v>5610</v>
      </c>
      <c r="AK3181" t="n">
        <v>6429</v>
      </c>
      <c r="AL3181" t="n">
        <v>9249</v>
      </c>
      <c r="AM3181" t="n">
        <v>11474</v>
      </c>
      <c r="AN3181" t="n">
        <v>11874</v>
      </c>
      <c r="AO3181" t="n">
        <v>982</v>
      </c>
      <c r="AP3181"/>
      <c r="AQ3181"/>
      <c r="AR3181"/>
    </row>
    <row r="3182">
      <c r="A3182" t="n">
        <v>228185</v>
      </c>
      <c r="B3182" t="s">
        <v>4946</v>
      </c>
      <c r="C3182" t="s">
        <v>4822</v>
      </c>
      <c r="D3182" t="s">
        <v>4775</v>
      </c>
      <c r="E3182" t="s">
        <v>283</v>
      </c>
      <c r="F3182" t="s">
        <v>199</v>
      </c>
      <c r="G3182" t="s">
        <v>189</v>
      </c>
      <c r="H3182" t="s">
        <v>200</v>
      </c>
      <c r="I3182" t="s">
        <v>151</v>
      </c>
      <c r="J3182" t="s">
        <v>164</v>
      </c>
      <c r="K3182"/>
      <c r="L3182" t="s">
        <v>155</v>
      </c>
      <c r="M3182" t="s">
        <v>155</v>
      </c>
      <c r="N3182" t="n">
        <v>-97.4172</v>
      </c>
      <c r="O3182" t="n">
        <v>27.7549</v>
      </c>
      <c r="P3182" t="n">
        <v>28</v>
      </c>
      <c r="Q3182" t="n">
        <v>28</v>
      </c>
      <c r="R3182" t="n">
        <v>25</v>
      </c>
      <c r="S3182" t="n">
        <v>0</v>
      </c>
      <c r="T3182" t="n">
        <v>0</v>
      </c>
      <c r="U3182" t="n">
        <v>100</v>
      </c>
      <c r="V3182" t="n">
        <v>0</v>
      </c>
      <c r="W3182" t="n">
        <v>0</v>
      </c>
      <c r="X3182" t="n">
        <v>38</v>
      </c>
      <c r="Y3182"/>
      <c r="Z3182" t="n">
        <v>20</v>
      </c>
      <c r="AA3182"/>
      <c r="AB3182"/>
      <c r="AC3182"/>
      <c r="AD3182"/>
      <c r="AE3182"/>
      <c r="AF3182" t="n">
        <v>8</v>
      </c>
      <c r="AG3182" t="n">
        <v>82</v>
      </c>
      <c r="AH3182" t="n">
        <v>82</v>
      </c>
      <c r="AI3182" t="n">
        <v>6965</v>
      </c>
      <c r="AJ3182" t="n">
        <v>6670</v>
      </c>
      <c r="AK3182" t="n">
        <v>9028</v>
      </c>
      <c r="AL3182"/>
      <c r="AM3182"/>
      <c r="AN3182"/>
      <c r="AO3182"/>
      <c r="AP3182"/>
      <c r="AQ3182"/>
      <c r="AR3182"/>
    </row>
    <row r="3183">
      <c r="A3183" t="n">
        <v>228194</v>
      </c>
      <c r="B3183" t="s">
        <v>4947</v>
      </c>
      <c r="C3183" t="s">
        <v>4799</v>
      </c>
      <c r="D3183" t="s">
        <v>4775</v>
      </c>
      <c r="E3183" t="s">
        <v>283</v>
      </c>
      <c r="F3183" t="s">
        <v>162</v>
      </c>
      <c r="G3183" t="s">
        <v>163</v>
      </c>
      <c r="H3183" t="s">
        <v>150</v>
      </c>
      <c r="I3183" t="s">
        <v>151</v>
      </c>
      <c r="J3183" t="s">
        <v>168</v>
      </c>
      <c r="K3183" t="s">
        <v>209</v>
      </c>
      <c r="L3183" t="s">
        <v>155</v>
      </c>
      <c r="M3183" t="s">
        <v>155</v>
      </c>
      <c r="N3183" t="n">
        <v>-95.3645</v>
      </c>
      <c r="O3183" t="n">
        <v>29.7532</v>
      </c>
      <c r="P3183" t="n">
        <v>1072</v>
      </c>
      <c r="Q3183"/>
      <c r="R3183"/>
      <c r="S3183"/>
      <c r="T3183"/>
      <c r="U3183"/>
      <c r="V3183"/>
      <c r="W3183"/>
      <c r="X3183"/>
      <c r="Y3183"/>
      <c r="Z3183"/>
      <c r="AA3183"/>
      <c r="AB3183"/>
      <c r="AC3183"/>
      <c r="AD3183"/>
      <c r="AE3183"/>
      <c r="AF3183"/>
      <c r="AG3183"/>
      <c r="AH3183"/>
      <c r="AI3183"/>
      <c r="AJ3183"/>
      <c r="AK3183"/>
      <c r="AL3183"/>
      <c r="AM3183"/>
      <c r="AN3183"/>
      <c r="AO3183"/>
      <c r="AP3183"/>
      <c r="AQ3183"/>
      <c r="AR3183" t="n">
        <v>283</v>
      </c>
    </row>
    <row r="3184">
      <c r="A3184" t="n">
        <v>228200</v>
      </c>
      <c r="B3184" t="s">
        <v>4948</v>
      </c>
      <c r="C3184" t="s">
        <v>4949</v>
      </c>
      <c r="D3184" t="s">
        <v>4775</v>
      </c>
      <c r="E3184" t="s">
        <v>283</v>
      </c>
      <c r="F3184" t="s">
        <v>199</v>
      </c>
      <c r="G3184" t="s">
        <v>189</v>
      </c>
      <c r="H3184" t="s">
        <v>200</v>
      </c>
      <c r="I3184" t="s">
        <v>186</v>
      </c>
      <c r="J3184" t="s">
        <v>164</v>
      </c>
      <c r="K3184"/>
      <c r="L3184" t="s">
        <v>155</v>
      </c>
      <c r="M3184" t="s">
        <v>155</v>
      </c>
      <c r="N3184" t="n">
        <v>-98.0061</v>
      </c>
      <c r="O3184" t="n">
        <v>26.1766</v>
      </c>
      <c r="P3184" t="n">
        <v>668</v>
      </c>
      <c r="Q3184" t="n">
        <v>668</v>
      </c>
      <c r="R3184" t="n">
        <v>53.7</v>
      </c>
      <c r="S3184" t="n">
        <v>2.2</v>
      </c>
      <c r="T3184" t="n">
        <v>0.6</v>
      </c>
      <c r="U3184" t="n">
        <v>93.9</v>
      </c>
      <c r="V3184" t="n">
        <v>0.1</v>
      </c>
      <c r="W3184" t="n">
        <v>0</v>
      </c>
      <c r="X3184" t="n">
        <v>80</v>
      </c>
      <c r="Y3184" t="n">
        <v>0</v>
      </c>
      <c r="Z3184" t="n">
        <v>13</v>
      </c>
      <c r="AA3184"/>
      <c r="AB3184"/>
      <c r="AC3184"/>
      <c r="AD3184"/>
      <c r="AE3184"/>
      <c r="AF3184" t="n">
        <v>266</v>
      </c>
      <c r="AG3184" t="n">
        <v>84</v>
      </c>
      <c r="AH3184" t="n">
        <v>91</v>
      </c>
      <c r="AI3184" t="n">
        <v>18801</v>
      </c>
      <c r="AJ3184" t="n">
        <v>18954</v>
      </c>
      <c r="AK3184" t="n">
        <v>17971</v>
      </c>
      <c r="AL3184" t="n">
        <v>21920</v>
      </c>
      <c r="AM3184" t="n">
        <v>24655</v>
      </c>
      <c r="AN3184" t="n">
        <v>24655</v>
      </c>
      <c r="AO3184"/>
      <c r="AP3184"/>
      <c r="AQ3184"/>
      <c r="AR3184"/>
    </row>
    <row r="3185">
      <c r="A3185" t="n">
        <v>228219</v>
      </c>
      <c r="B3185" t="s">
        <v>4950</v>
      </c>
      <c r="C3185" t="s">
        <v>4951</v>
      </c>
      <c r="D3185" t="s">
        <v>4775</v>
      </c>
      <c r="E3185" t="s">
        <v>283</v>
      </c>
      <c r="F3185" t="s">
        <v>199</v>
      </c>
      <c r="G3185" t="s">
        <v>189</v>
      </c>
      <c r="H3185" t="s">
        <v>200</v>
      </c>
      <c r="I3185" t="s">
        <v>151</v>
      </c>
      <c r="J3185" t="s">
        <v>164</v>
      </c>
      <c r="K3185"/>
      <c r="L3185" t="s">
        <v>155</v>
      </c>
      <c r="M3185" t="s">
        <v>155</v>
      </c>
      <c r="N3185" t="n">
        <v>-98.2383</v>
      </c>
      <c r="O3185" t="n">
        <v>26.1885</v>
      </c>
      <c r="P3185" t="n">
        <v>781</v>
      </c>
      <c r="Q3185" t="n">
        <v>781</v>
      </c>
      <c r="R3185" t="n">
        <v>56</v>
      </c>
      <c r="S3185" t="n">
        <v>13.2</v>
      </c>
      <c r="T3185" t="n">
        <v>0.8</v>
      </c>
      <c r="U3185" t="n">
        <v>84.4</v>
      </c>
      <c r="V3185" t="n">
        <v>0.1</v>
      </c>
      <c r="W3185" t="n">
        <v>0</v>
      </c>
      <c r="X3185" t="n">
        <v>62</v>
      </c>
      <c r="Y3185" t="n">
        <v>0</v>
      </c>
      <c r="Z3185" t="n">
        <v>19</v>
      </c>
      <c r="AA3185"/>
      <c r="AB3185"/>
      <c r="AC3185"/>
      <c r="AD3185"/>
      <c r="AE3185"/>
      <c r="AF3185" t="n">
        <v>304</v>
      </c>
      <c r="AG3185" t="n">
        <v>74</v>
      </c>
      <c r="AH3185" t="n">
        <v>85</v>
      </c>
      <c r="AI3185" t="n">
        <v>21344</v>
      </c>
      <c r="AJ3185" t="n">
        <v>21419</v>
      </c>
      <c r="AK3185" t="n">
        <v>21358</v>
      </c>
      <c r="AL3185" t="n">
        <v>21742</v>
      </c>
      <c r="AM3185" t="n">
        <v>25890</v>
      </c>
      <c r="AN3185" t="n">
        <v>25890</v>
      </c>
      <c r="AO3185"/>
      <c r="AP3185"/>
      <c r="AQ3185"/>
      <c r="AR3185"/>
    </row>
    <row r="3186">
      <c r="A3186" t="n">
        <v>228246</v>
      </c>
      <c r="B3186" t="s">
        <v>4952</v>
      </c>
      <c r="C3186" t="s">
        <v>3629</v>
      </c>
      <c r="D3186" t="s">
        <v>4775</v>
      </c>
      <c r="E3186" t="s">
        <v>283</v>
      </c>
      <c r="F3186" t="s">
        <v>162</v>
      </c>
      <c r="G3186" t="s">
        <v>163</v>
      </c>
      <c r="H3186" t="s">
        <v>150</v>
      </c>
      <c r="I3186" t="s">
        <v>186</v>
      </c>
      <c r="J3186" t="s">
        <v>238</v>
      </c>
      <c r="K3186" t="s">
        <v>159</v>
      </c>
      <c r="L3186" t="s">
        <v>155</v>
      </c>
      <c r="M3186" t="s">
        <v>155</v>
      </c>
      <c r="N3186" t="n">
        <v>-96.7834</v>
      </c>
      <c r="O3186" t="n">
        <v>32.8436</v>
      </c>
      <c r="P3186" t="n">
        <v>13332</v>
      </c>
      <c r="Q3186" t="n">
        <v>7529</v>
      </c>
      <c r="R3186" t="n">
        <v>50.5</v>
      </c>
      <c r="S3186" t="n">
        <v>59.9</v>
      </c>
      <c r="T3186" t="n">
        <v>5.2</v>
      </c>
      <c r="U3186" t="n">
        <v>14.9</v>
      </c>
      <c r="V3186" t="n">
        <v>8.4</v>
      </c>
      <c r="W3186" t="n">
        <v>4.2</v>
      </c>
      <c r="X3186" t="n">
        <v>90</v>
      </c>
      <c r="Y3186" t="n">
        <v>33</v>
      </c>
      <c r="Z3186" t="n">
        <v>11</v>
      </c>
      <c r="AA3186" t="n">
        <v>1421</v>
      </c>
      <c r="AB3186" t="n">
        <v>83.3</v>
      </c>
      <c r="AC3186" t="n">
        <v>1421</v>
      </c>
      <c r="AD3186" t="n">
        <v>83.3</v>
      </c>
      <c r="AE3186" t="n">
        <v>76.4</v>
      </c>
      <c r="AF3186" t="n">
        <v>1636</v>
      </c>
      <c r="AG3186" t="n">
        <v>12</v>
      </c>
      <c r="AH3186" t="n">
        <v>70</v>
      </c>
      <c r="AI3186" t="n">
        <v>45792</v>
      </c>
      <c r="AJ3186" t="n">
        <v>30165</v>
      </c>
      <c r="AK3186" t="n">
        <v>16581</v>
      </c>
      <c r="AL3186" t="n">
        <v>24746</v>
      </c>
      <c r="AM3186" t="n">
        <v>37145</v>
      </c>
      <c r="AN3186" t="n">
        <v>57595</v>
      </c>
      <c r="AO3186"/>
      <c r="AP3186" t="n">
        <v>1680</v>
      </c>
      <c r="AQ3186" t="n">
        <v>1870</v>
      </c>
      <c r="AR3186" t="n">
        <v>360</v>
      </c>
    </row>
    <row r="3187">
      <c r="A3187" t="n">
        <v>228282</v>
      </c>
      <c r="B3187" t="s">
        <v>4953</v>
      </c>
      <c r="C3187" t="s">
        <v>4796</v>
      </c>
      <c r="D3187" t="s">
        <v>4775</v>
      </c>
      <c r="E3187" t="s">
        <v>283</v>
      </c>
      <c r="F3187" t="s">
        <v>199</v>
      </c>
      <c r="G3187" t="s">
        <v>189</v>
      </c>
      <c r="H3187" t="s">
        <v>200</v>
      </c>
      <c r="I3187" t="s">
        <v>151</v>
      </c>
      <c r="J3187" t="s">
        <v>164</v>
      </c>
      <c r="K3187"/>
      <c r="L3187" t="s">
        <v>155</v>
      </c>
      <c r="M3187" t="s">
        <v>155</v>
      </c>
      <c r="N3187" t="n">
        <v>-98.4958</v>
      </c>
      <c r="O3187" t="n">
        <v>29.358</v>
      </c>
      <c r="P3187" t="n">
        <v>86</v>
      </c>
      <c r="Q3187" t="n">
        <v>86</v>
      </c>
      <c r="R3187" t="n">
        <v>83.7</v>
      </c>
      <c r="S3187" t="n">
        <v>24.4</v>
      </c>
      <c r="T3187" t="n">
        <v>12.8</v>
      </c>
      <c r="U3187" t="n">
        <v>57</v>
      </c>
      <c r="V3187" t="n">
        <v>5.8</v>
      </c>
      <c r="W3187" t="n">
        <v>0</v>
      </c>
      <c r="X3187" t="n">
        <v>75</v>
      </c>
      <c r="Y3187"/>
      <c r="Z3187" t="n">
        <v>9</v>
      </c>
      <c r="AA3187"/>
      <c r="AB3187"/>
      <c r="AC3187"/>
      <c r="AD3187"/>
      <c r="AE3187"/>
      <c r="AF3187" t="n">
        <v>86</v>
      </c>
      <c r="AG3187" t="n">
        <v>95</v>
      </c>
      <c r="AH3187" t="n">
        <v>98</v>
      </c>
      <c r="AI3187" t="n">
        <v>22508</v>
      </c>
      <c r="AJ3187" t="n">
        <v>22416</v>
      </c>
      <c r="AK3187" t="n">
        <v>23216</v>
      </c>
      <c r="AL3187"/>
      <c r="AM3187"/>
      <c r="AN3187"/>
      <c r="AO3187"/>
      <c r="AP3187"/>
      <c r="AQ3187"/>
      <c r="AR3187"/>
    </row>
    <row r="3188">
      <c r="A3188" t="n">
        <v>228316</v>
      </c>
      <c r="B3188" t="s">
        <v>4954</v>
      </c>
      <c r="C3188" t="s">
        <v>4955</v>
      </c>
      <c r="D3188" t="s">
        <v>4775</v>
      </c>
      <c r="E3188" t="s">
        <v>283</v>
      </c>
      <c r="F3188" t="s">
        <v>173</v>
      </c>
      <c r="G3188" t="s">
        <v>149</v>
      </c>
      <c r="H3188" t="s">
        <v>174</v>
      </c>
      <c r="I3188" t="s">
        <v>175</v>
      </c>
      <c r="J3188" t="s">
        <v>152</v>
      </c>
      <c r="K3188" t="s">
        <v>176</v>
      </c>
      <c r="L3188" t="s">
        <v>155</v>
      </c>
      <c r="M3188" t="s">
        <v>155</v>
      </c>
      <c r="N3188" t="n">
        <v>-99.7412</v>
      </c>
      <c r="O3188" t="n">
        <v>29.2197</v>
      </c>
      <c r="P3188" t="n">
        <v>8243</v>
      </c>
      <c r="Q3188" t="n">
        <v>8243</v>
      </c>
      <c r="R3188" t="n">
        <v>57.1</v>
      </c>
      <c r="S3188" t="n">
        <v>8.5</v>
      </c>
      <c r="T3188" t="n">
        <v>0.6</v>
      </c>
      <c r="U3188" t="n">
        <v>88.3</v>
      </c>
      <c r="V3188" t="n">
        <v>0.4</v>
      </c>
      <c r="W3188" t="n">
        <v>0</v>
      </c>
      <c r="X3188" t="n">
        <v>61</v>
      </c>
      <c r="Y3188" t="n">
        <v>43</v>
      </c>
      <c r="Z3188" t="n">
        <v>27</v>
      </c>
      <c r="AA3188" t="n">
        <v>570</v>
      </c>
      <c r="AB3188" t="n">
        <v>33.3</v>
      </c>
      <c r="AC3188"/>
      <c r="AD3188"/>
      <c r="AE3188"/>
      <c r="AF3188" t="n">
        <v>656</v>
      </c>
      <c r="AG3188" t="n">
        <v>36</v>
      </c>
      <c r="AH3188" t="n">
        <v>48</v>
      </c>
      <c r="AI3188" t="n">
        <v>7037</v>
      </c>
      <c r="AJ3188" t="n">
        <v>6755</v>
      </c>
      <c r="AK3188" t="n">
        <v>7765</v>
      </c>
      <c r="AL3188" t="n">
        <v>9518</v>
      </c>
      <c r="AM3188" t="n">
        <v>11974</v>
      </c>
      <c r="AN3188" t="n">
        <v>13579</v>
      </c>
      <c r="AO3188" t="n">
        <v>642</v>
      </c>
      <c r="AP3188"/>
      <c r="AQ3188"/>
      <c r="AR3188"/>
    </row>
    <row r="3189">
      <c r="A3189" t="n">
        <v>228325</v>
      </c>
      <c r="B3189" t="s">
        <v>4956</v>
      </c>
      <c r="C3189" t="s">
        <v>4957</v>
      </c>
      <c r="D3189" t="s">
        <v>4775</v>
      </c>
      <c r="E3189" t="s">
        <v>283</v>
      </c>
      <c r="F3189" t="s">
        <v>162</v>
      </c>
      <c r="G3189" t="s">
        <v>163</v>
      </c>
      <c r="H3189" t="s">
        <v>150</v>
      </c>
      <c r="I3189" t="s">
        <v>186</v>
      </c>
      <c r="J3189" t="s">
        <v>168</v>
      </c>
      <c r="K3189" t="s">
        <v>153</v>
      </c>
      <c r="L3189" t="s">
        <v>155</v>
      </c>
      <c r="M3189" t="s">
        <v>155</v>
      </c>
      <c r="N3189" t="n">
        <v>-96.8535</v>
      </c>
      <c r="O3189" t="n">
        <v>32.4044</v>
      </c>
      <c r="P3189" t="n">
        <v>2108</v>
      </c>
      <c r="Q3189" t="n">
        <v>1709</v>
      </c>
      <c r="R3189" t="n">
        <v>51</v>
      </c>
      <c r="S3189" t="n">
        <v>51.8</v>
      </c>
      <c r="T3189" t="n">
        <v>13.7</v>
      </c>
      <c r="U3189" t="n">
        <v>24.9</v>
      </c>
      <c r="V3189" t="n">
        <v>1.1</v>
      </c>
      <c r="W3189" t="n">
        <v>0.8</v>
      </c>
      <c r="X3189" t="n">
        <v>81</v>
      </c>
      <c r="Y3189" t="n">
        <v>0</v>
      </c>
      <c r="Z3189" t="n">
        <v>15</v>
      </c>
      <c r="AA3189" t="n">
        <v>318</v>
      </c>
      <c r="AB3189" t="n">
        <v>35.5</v>
      </c>
      <c r="AC3189" t="n">
        <v>188</v>
      </c>
      <c r="AD3189" t="n">
        <v>42</v>
      </c>
      <c r="AE3189" t="n">
        <v>30.3</v>
      </c>
      <c r="AF3189" t="n">
        <v>298</v>
      </c>
      <c r="AG3189" t="n">
        <v>49</v>
      </c>
      <c r="AH3189" t="n">
        <v>88</v>
      </c>
      <c r="AI3189" t="n">
        <v>19834</v>
      </c>
      <c r="AJ3189" t="n">
        <v>16990</v>
      </c>
      <c r="AK3189" t="n">
        <v>17898</v>
      </c>
      <c r="AL3189" t="n">
        <v>19915</v>
      </c>
      <c r="AM3189" t="n">
        <v>21796</v>
      </c>
      <c r="AN3189" t="n">
        <v>22351</v>
      </c>
      <c r="AO3189" t="n">
        <v>202</v>
      </c>
      <c r="AP3189" t="n">
        <v>261</v>
      </c>
      <c r="AQ3189" t="n">
        <v>73</v>
      </c>
      <c r="AR3189" t="n">
        <v>1</v>
      </c>
    </row>
    <row r="3190">
      <c r="A3190" t="n">
        <v>228343</v>
      </c>
      <c r="B3190" t="s">
        <v>4958</v>
      </c>
      <c r="C3190" t="s">
        <v>2007</v>
      </c>
      <c r="D3190" t="s">
        <v>4775</v>
      </c>
      <c r="E3190" t="s">
        <v>283</v>
      </c>
      <c r="F3190" t="s">
        <v>162</v>
      </c>
      <c r="G3190" t="s">
        <v>163</v>
      </c>
      <c r="H3190" t="s">
        <v>150</v>
      </c>
      <c r="I3190" t="s">
        <v>151</v>
      </c>
      <c r="J3190" t="s">
        <v>168</v>
      </c>
      <c r="K3190" t="s">
        <v>179</v>
      </c>
      <c r="L3190" t="s">
        <v>155</v>
      </c>
      <c r="M3190" t="s">
        <v>155</v>
      </c>
      <c r="N3190" t="n">
        <v>-97.6657</v>
      </c>
      <c r="O3190" t="n">
        <v>30.6343</v>
      </c>
      <c r="P3190" t="n">
        <v>1524</v>
      </c>
      <c r="Q3190" t="n">
        <v>1524</v>
      </c>
      <c r="R3190" t="n">
        <v>53.9</v>
      </c>
      <c r="S3190" t="n">
        <v>55.8</v>
      </c>
      <c r="T3190" t="n">
        <v>5.4</v>
      </c>
      <c r="U3190" t="n">
        <v>27</v>
      </c>
      <c r="V3190" t="n">
        <v>4</v>
      </c>
      <c r="W3190" t="n">
        <v>2</v>
      </c>
      <c r="X3190" t="n">
        <v>83</v>
      </c>
      <c r="Y3190"/>
      <c r="Z3190" t="n">
        <v>11</v>
      </c>
      <c r="AA3190" t="n">
        <v>362</v>
      </c>
      <c r="AB3190" t="n">
        <v>69.3</v>
      </c>
      <c r="AC3190" t="n">
        <v>362</v>
      </c>
      <c r="AD3190" t="n">
        <v>69.3</v>
      </c>
      <c r="AE3190" t="n">
        <v>61</v>
      </c>
      <c r="AF3190" t="n">
        <v>436</v>
      </c>
      <c r="AG3190" t="n">
        <v>23</v>
      </c>
      <c r="AH3190" t="n">
        <v>97</v>
      </c>
      <c r="AI3190" t="n">
        <v>30687</v>
      </c>
      <c r="AJ3190" t="n">
        <v>18791</v>
      </c>
      <c r="AK3190" t="n">
        <v>21567</v>
      </c>
      <c r="AL3190" t="n">
        <v>24800</v>
      </c>
      <c r="AM3190" t="n">
        <v>27434</v>
      </c>
      <c r="AN3190" t="n">
        <v>33832</v>
      </c>
      <c r="AO3190"/>
      <c r="AP3190" t="n">
        <v>394</v>
      </c>
      <c r="AQ3190"/>
      <c r="AR3190"/>
    </row>
    <row r="3191">
      <c r="A3191" t="n">
        <v>228431</v>
      </c>
      <c r="B3191" t="s">
        <v>4959</v>
      </c>
      <c r="C3191" t="s">
        <v>4960</v>
      </c>
      <c r="D3191" t="s">
        <v>4775</v>
      </c>
      <c r="E3191" t="s">
        <v>283</v>
      </c>
      <c r="F3191" t="s">
        <v>148</v>
      </c>
      <c r="G3191" t="s">
        <v>149</v>
      </c>
      <c r="H3191" t="s">
        <v>150</v>
      </c>
      <c r="I3191" t="s">
        <v>175</v>
      </c>
      <c r="J3191" t="s">
        <v>238</v>
      </c>
      <c r="K3191" t="s">
        <v>153</v>
      </c>
      <c r="L3191" t="s">
        <v>155</v>
      </c>
      <c r="M3191" t="s">
        <v>155</v>
      </c>
      <c r="N3191" t="n">
        <v>-94.6491</v>
      </c>
      <c r="O3191" t="n">
        <v>31.6211</v>
      </c>
      <c r="P3191" t="n">
        <v>12740</v>
      </c>
      <c r="Q3191" t="n">
        <v>10933</v>
      </c>
      <c r="R3191" t="n">
        <v>62.9</v>
      </c>
      <c r="S3191" t="n">
        <v>58.1</v>
      </c>
      <c r="T3191" t="n">
        <v>12.2</v>
      </c>
      <c r="U3191" t="n">
        <v>21.1</v>
      </c>
      <c r="V3191" t="n">
        <v>1.2</v>
      </c>
      <c r="W3191" t="n">
        <v>0.7</v>
      </c>
      <c r="X3191" t="n">
        <v>71</v>
      </c>
      <c r="Y3191" t="n">
        <v>48</v>
      </c>
      <c r="Z3191" t="n">
        <v>15</v>
      </c>
      <c r="AA3191" t="n">
        <v>2317</v>
      </c>
      <c r="AB3191" t="n">
        <v>51.7</v>
      </c>
      <c r="AC3191" t="n">
        <v>2317</v>
      </c>
      <c r="AD3191" t="n">
        <v>51.7</v>
      </c>
      <c r="AE3191" t="n">
        <v>38.4</v>
      </c>
      <c r="AF3191" t="n">
        <v>1839</v>
      </c>
      <c r="AG3191" t="n">
        <v>37</v>
      </c>
      <c r="AH3191" t="n">
        <v>63</v>
      </c>
      <c r="AI3191" t="n">
        <v>15498</v>
      </c>
      <c r="AJ3191" t="n">
        <v>11426</v>
      </c>
      <c r="AK3191" t="n">
        <v>11174</v>
      </c>
      <c r="AL3191" t="n">
        <v>14068</v>
      </c>
      <c r="AM3191" t="n">
        <v>18985</v>
      </c>
      <c r="AN3191" t="n">
        <v>21940</v>
      </c>
      <c r="AO3191"/>
      <c r="AP3191" t="n">
        <v>2107</v>
      </c>
      <c r="AQ3191" t="n">
        <v>562</v>
      </c>
      <c r="AR3191" t="n">
        <v>6</v>
      </c>
    </row>
    <row r="3192">
      <c r="A3192" t="n">
        <v>228459</v>
      </c>
      <c r="B3192" t="s">
        <v>4961</v>
      </c>
      <c r="C3192" t="s">
        <v>789</v>
      </c>
      <c r="D3192" t="s">
        <v>4775</v>
      </c>
      <c r="E3192" t="s">
        <v>283</v>
      </c>
      <c r="F3192" t="s">
        <v>148</v>
      </c>
      <c r="G3192" t="s">
        <v>149</v>
      </c>
      <c r="H3192" t="s">
        <v>150</v>
      </c>
      <c r="I3192" t="s">
        <v>151</v>
      </c>
      <c r="J3192" t="s">
        <v>158</v>
      </c>
      <c r="K3192" t="s">
        <v>159</v>
      </c>
      <c r="L3192" t="s">
        <v>155</v>
      </c>
      <c r="M3192" t="s">
        <v>155</v>
      </c>
      <c r="N3192" t="n">
        <v>-97.943</v>
      </c>
      <c r="O3192" t="n">
        <v>29.8889</v>
      </c>
      <c r="P3192" t="n">
        <v>41676</v>
      </c>
      <c r="Q3192" t="n">
        <v>36613</v>
      </c>
      <c r="R3192" t="n">
        <v>59.6</v>
      </c>
      <c r="S3192" t="n">
        <v>40.2</v>
      </c>
      <c r="T3192" t="n">
        <v>9.4</v>
      </c>
      <c r="U3192" t="n">
        <v>41.8</v>
      </c>
      <c r="V3192" t="n">
        <v>2.7</v>
      </c>
      <c r="W3192" t="n">
        <v>0.6</v>
      </c>
      <c r="X3192" t="n">
        <v>78</v>
      </c>
      <c r="Y3192" t="n">
        <v>46</v>
      </c>
      <c r="Z3192" t="n">
        <v>21</v>
      </c>
      <c r="AA3192" t="n">
        <v>5724</v>
      </c>
      <c r="AB3192" t="n">
        <v>56.2</v>
      </c>
      <c r="AC3192" t="n">
        <v>5724</v>
      </c>
      <c r="AD3192" t="n">
        <v>56.2</v>
      </c>
      <c r="AE3192" t="n">
        <v>36.7</v>
      </c>
      <c r="AF3192" t="n">
        <v>7307</v>
      </c>
      <c r="AG3192" t="n">
        <v>36</v>
      </c>
      <c r="AH3192" t="n">
        <v>58</v>
      </c>
      <c r="AI3192" t="n">
        <v>15307</v>
      </c>
      <c r="AJ3192" t="n">
        <v>12144</v>
      </c>
      <c r="AK3192" t="n">
        <v>12576</v>
      </c>
      <c r="AL3192" t="n">
        <v>16117</v>
      </c>
      <c r="AM3192" t="n">
        <v>21528</v>
      </c>
      <c r="AN3192" t="n">
        <v>23150</v>
      </c>
      <c r="AO3192"/>
      <c r="AP3192" t="n">
        <v>6991</v>
      </c>
      <c r="AQ3192" t="n">
        <v>1458</v>
      </c>
      <c r="AR3192" t="n">
        <v>96</v>
      </c>
    </row>
    <row r="3193">
      <c r="A3193" t="n">
        <v>228468</v>
      </c>
      <c r="B3193" t="s">
        <v>4962</v>
      </c>
      <c r="C3193" t="s">
        <v>3002</v>
      </c>
      <c r="D3193" t="s">
        <v>4775</v>
      </c>
      <c r="E3193" t="s">
        <v>283</v>
      </c>
      <c r="F3193" t="s">
        <v>162</v>
      </c>
      <c r="G3193" t="s">
        <v>163</v>
      </c>
      <c r="H3193" t="s">
        <v>150</v>
      </c>
      <c r="I3193" t="s">
        <v>175</v>
      </c>
      <c r="J3193" t="s">
        <v>164</v>
      </c>
      <c r="K3193" t="s">
        <v>179</v>
      </c>
      <c r="L3193" t="s">
        <v>155</v>
      </c>
      <c r="M3193" t="s">
        <v>155</v>
      </c>
      <c r="N3193" t="n">
        <v>-97.327</v>
      </c>
      <c r="O3193" t="n">
        <v>32.3976</v>
      </c>
      <c r="P3193" t="n">
        <v>912</v>
      </c>
      <c r="Q3193" t="n">
        <v>890</v>
      </c>
      <c r="R3193" t="n">
        <v>59.3</v>
      </c>
      <c r="S3193" t="n">
        <v>25.1</v>
      </c>
      <c r="T3193" t="n">
        <v>11.3</v>
      </c>
      <c r="U3193" t="n">
        <v>46.6</v>
      </c>
      <c r="V3193" t="n">
        <v>6.5</v>
      </c>
      <c r="W3193" t="n">
        <v>3.4</v>
      </c>
      <c r="X3193" t="n">
        <v>70</v>
      </c>
      <c r="Y3193" t="n">
        <v>50</v>
      </c>
      <c r="Z3193" t="n">
        <v>12</v>
      </c>
      <c r="AA3193" t="n">
        <v>129</v>
      </c>
      <c r="AB3193" t="n">
        <v>41.1</v>
      </c>
      <c r="AC3193" t="n">
        <v>129</v>
      </c>
      <c r="AD3193" t="n">
        <v>38.8</v>
      </c>
      <c r="AE3193" t="n">
        <v>26.4</v>
      </c>
      <c r="AF3193" t="n">
        <v>124</v>
      </c>
      <c r="AG3193" t="n">
        <v>39</v>
      </c>
      <c r="AH3193" t="n">
        <v>76</v>
      </c>
      <c r="AI3193" t="n">
        <v>20198</v>
      </c>
      <c r="AJ3193" t="n">
        <v>17482</v>
      </c>
      <c r="AK3193" t="n">
        <v>18600</v>
      </c>
      <c r="AL3193" t="n">
        <v>21435</v>
      </c>
      <c r="AM3193" t="n">
        <v>22112</v>
      </c>
      <c r="AN3193" t="n">
        <v>24537</v>
      </c>
      <c r="AO3193" t="n">
        <v>1</v>
      </c>
      <c r="AP3193" t="n">
        <v>142</v>
      </c>
      <c r="AQ3193" t="n">
        <v>3</v>
      </c>
      <c r="AR3193"/>
    </row>
    <row r="3194">
      <c r="A3194" t="n">
        <v>228486</v>
      </c>
      <c r="B3194" t="s">
        <v>4963</v>
      </c>
      <c r="C3194" t="s">
        <v>4964</v>
      </c>
      <c r="D3194" t="s">
        <v>4775</v>
      </c>
      <c r="E3194" t="s">
        <v>283</v>
      </c>
      <c r="F3194" t="s">
        <v>162</v>
      </c>
      <c r="G3194" t="s">
        <v>163</v>
      </c>
      <c r="H3194" t="s">
        <v>150</v>
      </c>
      <c r="I3194" t="s">
        <v>175</v>
      </c>
      <c r="J3194" t="s">
        <v>164</v>
      </c>
      <c r="K3194" t="s">
        <v>176</v>
      </c>
      <c r="L3194" t="s">
        <v>154</v>
      </c>
      <c r="M3194" t="s">
        <v>155</v>
      </c>
      <c r="N3194" t="n">
        <v>-96.2856</v>
      </c>
      <c r="O3194" t="n">
        <v>32.7355</v>
      </c>
      <c r="P3194" t="n">
        <v>134</v>
      </c>
      <c r="Q3194" t="n">
        <v>134</v>
      </c>
      <c r="R3194" t="n">
        <v>44.8</v>
      </c>
      <c r="S3194" t="n">
        <v>1.5</v>
      </c>
      <c r="T3194" t="n">
        <v>83.6</v>
      </c>
      <c r="U3194" t="n">
        <v>4.5</v>
      </c>
      <c r="V3194" t="n">
        <v>0</v>
      </c>
      <c r="W3194" t="n">
        <v>0</v>
      </c>
      <c r="X3194"/>
      <c r="Y3194"/>
      <c r="Z3194" t="n">
        <v>15</v>
      </c>
      <c r="AA3194" t="n">
        <v>61</v>
      </c>
      <c r="AB3194" t="n">
        <v>49.2</v>
      </c>
      <c r="AC3194" t="n">
        <v>2</v>
      </c>
      <c r="AD3194" t="n">
        <v>100</v>
      </c>
      <c r="AE3194" t="n">
        <v>100</v>
      </c>
      <c r="AF3194" t="n">
        <v>39</v>
      </c>
      <c r="AG3194" t="n">
        <v>91</v>
      </c>
      <c r="AH3194" t="n">
        <v>100</v>
      </c>
      <c r="AI3194" t="n">
        <v>15275</v>
      </c>
      <c r="AJ3194" t="n">
        <v>16612</v>
      </c>
      <c r="AK3194" t="n">
        <v>16700</v>
      </c>
      <c r="AL3194" t="n">
        <v>16701</v>
      </c>
      <c r="AM3194" t="n">
        <v>17675</v>
      </c>
      <c r="AN3194" t="n">
        <v>18374</v>
      </c>
      <c r="AO3194" t="n">
        <v>18</v>
      </c>
      <c r="AP3194" t="n">
        <v>1</v>
      </c>
      <c r="AQ3194"/>
      <c r="AR3194"/>
    </row>
    <row r="3195">
      <c r="A3195" t="n">
        <v>228501</v>
      </c>
      <c r="B3195" t="s">
        <v>4965</v>
      </c>
      <c r="C3195" t="s">
        <v>4966</v>
      </c>
      <c r="D3195" t="s">
        <v>4775</v>
      </c>
      <c r="E3195" t="s">
        <v>283</v>
      </c>
      <c r="F3195" t="s">
        <v>148</v>
      </c>
      <c r="G3195" t="s">
        <v>149</v>
      </c>
      <c r="H3195" t="s">
        <v>150</v>
      </c>
      <c r="I3195" t="s">
        <v>175</v>
      </c>
      <c r="J3195" t="s">
        <v>168</v>
      </c>
      <c r="K3195" t="s">
        <v>153</v>
      </c>
      <c r="L3195" t="s">
        <v>155</v>
      </c>
      <c r="M3195" t="s">
        <v>155</v>
      </c>
      <c r="N3195" t="n">
        <v>-103.6515</v>
      </c>
      <c r="O3195" t="n">
        <v>30.3631</v>
      </c>
      <c r="P3195" t="n">
        <v>2441</v>
      </c>
      <c r="Q3195" t="n">
        <v>1826</v>
      </c>
      <c r="R3195" t="n">
        <v>59</v>
      </c>
      <c r="S3195" t="n">
        <v>20.6</v>
      </c>
      <c r="T3195" t="n">
        <v>6.2</v>
      </c>
      <c r="U3195" t="n">
        <v>69.5</v>
      </c>
      <c r="V3195" t="n">
        <v>0.3</v>
      </c>
      <c r="W3195" t="n">
        <v>0.1</v>
      </c>
      <c r="X3195" t="n">
        <v>58</v>
      </c>
      <c r="Y3195" t="n">
        <v>22</v>
      </c>
      <c r="Z3195" t="n">
        <v>11</v>
      </c>
      <c r="AA3195" t="n">
        <v>328</v>
      </c>
      <c r="AB3195" t="n">
        <v>27.4</v>
      </c>
      <c r="AC3195" t="n">
        <v>328</v>
      </c>
      <c r="AD3195" t="n">
        <v>27.4</v>
      </c>
      <c r="AE3195" t="n">
        <v>17.1</v>
      </c>
      <c r="AF3195" t="n">
        <v>240</v>
      </c>
      <c r="AG3195" t="n">
        <v>52</v>
      </c>
      <c r="AH3195" t="n">
        <v>69</v>
      </c>
      <c r="AI3195" t="n">
        <v>12240</v>
      </c>
      <c r="AJ3195" t="n">
        <v>6209</v>
      </c>
      <c r="AK3195" t="n">
        <v>9462</v>
      </c>
      <c r="AL3195" t="n">
        <v>10614</v>
      </c>
      <c r="AM3195" t="n">
        <v>18084</v>
      </c>
      <c r="AN3195" t="n">
        <v>20654</v>
      </c>
      <c r="AO3195"/>
      <c r="AP3195" t="n">
        <v>362</v>
      </c>
      <c r="AQ3195" t="n">
        <v>162</v>
      </c>
      <c r="AR3195"/>
    </row>
    <row r="3196">
      <c r="A3196" t="n">
        <v>228529</v>
      </c>
      <c r="B3196" t="s">
        <v>4967</v>
      </c>
      <c r="C3196" t="s">
        <v>4968</v>
      </c>
      <c r="D3196" t="s">
        <v>4775</v>
      </c>
      <c r="E3196" t="s">
        <v>283</v>
      </c>
      <c r="F3196" t="s">
        <v>148</v>
      </c>
      <c r="G3196" t="s">
        <v>149</v>
      </c>
      <c r="H3196" t="s">
        <v>150</v>
      </c>
      <c r="I3196" t="s">
        <v>175</v>
      </c>
      <c r="J3196" t="s">
        <v>238</v>
      </c>
      <c r="K3196" t="s">
        <v>159</v>
      </c>
      <c r="L3196" t="s">
        <v>155</v>
      </c>
      <c r="M3196" t="s">
        <v>155</v>
      </c>
      <c r="N3196" t="n">
        <v>-98.219</v>
      </c>
      <c r="O3196" t="n">
        <v>32.2178</v>
      </c>
      <c r="P3196" t="n">
        <v>17448</v>
      </c>
      <c r="Q3196" t="n">
        <v>14650</v>
      </c>
      <c r="R3196" t="n">
        <v>62.6</v>
      </c>
      <c r="S3196" t="n">
        <v>62.6</v>
      </c>
      <c r="T3196" t="n">
        <v>6.8</v>
      </c>
      <c r="U3196" t="n">
        <v>23.4</v>
      </c>
      <c r="V3196" t="n">
        <v>1.1</v>
      </c>
      <c r="W3196" t="n">
        <v>0.7</v>
      </c>
      <c r="X3196" t="n">
        <v>74</v>
      </c>
      <c r="Y3196" t="n">
        <v>73</v>
      </c>
      <c r="Z3196" t="n">
        <v>18</v>
      </c>
      <c r="AA3196" t="n">
        <v>1743</v>
      </c>
      <c r="AB3196" t="n">
        <v>51.2</v>
      </c>
      <c r="AC3196" t="n">
        <v>1743</v>
      </c>
      <c r="AD3196" t="n">
        <v>51.2</v>
      </c>
      <c r="AE3196" t="n">
        <v>34.6</v>
      </c>
      <c r="AF3196" t="n">
        <v>2247</v>
      </c>
      <c r="AG3196" t="n">
        <v>37</v>
      </c>
      <c r="AH3196" t="n">
        <v>74</v>
      </c>
      <c r="AI3196" t="n">
        <v>15363</v>
      </c>
      <c r="AJ3196" t="n">
        <v>15477</v>
      </c>
      <c r="AK3196" t="n">
        <v>16966</v>
      </c>
      <c r="AL3196" t="n">
        <v>20599</v>
      </c>
      <c r="AM3196" t="n">
        <v>22714</v>
      </c>
      <c r="AN3196" t="n">
        <v>22981</v>
      </c>
      <c r="AO3196" t="n">
        <v>25</v>
      </c>
      <c r="AP3196" t="n">
        <v>2767</v>
      </c>
      <c r="AQ3196" t="n">
        <v>803</v>
      </c>
      <c r="AR3196" t="n">
        <v>38</v>
      </c>
    </row>
    <row r="3197">
      <c r="A3197" t="n">
        <v>228547</v>
      </c>
      <c r="B3197" t="s">
        <v>4969</v>
      </c>
      <c r="C3197" t="s">
        <v>4919</v>
      </c>
      <c r="D3197" t="s">
        <v>4775</v>
      </c>
      <c r="E3197" t="s">
        <v>283</v>
      </c>
      <c r="F3197" t="s">
        <v>173</v>
      </c>
      <c r="G3197" t="s">
        <v>149</v>
      </c>
      <c r="H3197" t="s">
        <v>174</v>
      </c>
      <c r="I3197" t="s">
        <v>151</v>
      </c>
      <c r="J3197" t="s">
        <v>158</v>
      </c>
      <c r="K3197" t="s">
        <v>176</v>
      </c>
      <c r="L3197" t="s">
        <v>155</v>
      </c>
      <c r="M3197" t="s">
        <v>155</v>
      </c>
      <c r="N3197" t="n">
        <v>-97.3371</v>
      </c>
      <c r="O3197" t="n">
        <v>32.7574</v>
      </c>
      <c r="P3197" t="n">
        <v>63140</v>
      </c>
      <c r="Q3197" t="n">
        <v>63140</v>
      </c>
      <c r="R3197" t="n">
        <v>58.7</v>
      </c>
      <c r="S3197" t="n">
        <v>28.7</v>
      </c>
      <c r="T3197" t="n">
        <v>18</v>
      </c>
      <c r="U3197" t="n">
        <v>34.2</v>
      </c>
      <c r="V3197" t="n">
        <v>6.9</v>
      </c>
      <c r="W3197" t="n">
        <v>1.5</v>
      </c>
      <c r="X3197" t="n">
        <v>71</v>
      </c>
      <c r="Y3197" t="n">
        <v>59</v>
      </c>
      <c r="Z3197" t="n">
        <v>18</v>
      </c>
      <c r="AA3197" t="n">
        <v>2172</v>
      </c>
      <c r="AB3197" t="n">
        <v>25.6</v>
      </c>
      <c r="AC3197"/>
      <c r="AD3197"/>
      <c r="AE3197"/>
      <c r="AF3197" t="n">
        <v>2099</v>
      </c>
      <c r="AG3197" t="n">
        <v>27</v>
      </c>
      <c r="AH3197" t="n">
        <v>33</v>
      </c>
      <c r="AI3197" t="n">
        <v>6350</v>
      </c>
      <c r="AJ3197" t="n">
        <v>4970</v>
      </c>
      <c r="AK3197" t="n">
        <v>5682</v>
      </c>
      <c r="AL3197" t="n">
        <v>7618</v>
      </c>
      <c r="AM3197" t="n">
        <v>9513</v>
      </c>
      <c r="AN3197" t="n">
        <v>11273</v>
      </c>
      <c r="AO3197" t="n">
        <v>5462</v>
      </c>
      <c r="AP3197"/>
      <c r="AQ3197"/>
      <c r="AR3197"/>
    </row>
    <row r="3198">
      <c r="A3198" t="n">
        <v>228608</v>
      </c>
      <c r="B3198" t="s">
        <v>4970</v>
      </c>
      <c r="C3198" t="s">
        <v>4971</v>
      </c>
      <c r="D3198" t="s">
        <v>4775</v>
      </c>
      <c r="E3198" t="s">
        <v>283</v>
      </c>
      <c r="F3198" t="s">
        <v>173</v>
      </c>
      <c r="G3198" t="s">
        <v>149</v>
      </c>
      <c r="H3198" t="s">
        <v>174</v>
      </c>
      <c r="I3198" t="s">
        <v>151</v>
      </c>
      <c r="J3198" t="s">
        <v>168</v>
      </c>
      <c r="K3198" t="s">
        <v>176</v>
      </c>
      <c r="L3198" t="s">
        <v>155</v>
      </c>
      <c r="M3198" t="s">
        <v>155</v>
      </c>
      <c r="N3198" t="n">
        <v>-97.3505</v>
      </c>
      <c r="O3198" t="n">
        <v>31.0707</v>
      </c>
      <c r="P3198" t="n">
        <v>6209</v>
      </c>
      <c r="Q3198" t="n">
        <v>6209</v>
      </c>
      <c r="R3198" t="n">
        <v>66.7</v>
      </c>
      <c r="S3198" t="n">
        <v>41.1</v>
      </c>
      <c r="T3198" t="n">
        <v>14.5</v>
      </c>
      <c r="U3198" t="n">
        <v>32.4</v>
      </c>
      <c r="V3198" t="n">
        <v>2.2</v>
      </c>
      <c r="W3198" t="n">
        <v>0</v>
      </c>
      <c r="X3198" t="n">
        <v>64</v>
      </c>
      <c r="Y3198" t="n">
        <v>37</v>
      </c>
      <c r="Z3198" t="n">
        <v>14</v>
      </c>
      <c r="AA3198" t="n">
        <v>362</v>
      </c>
      <c r="AB3198" t="n">
        <v>27.1</v>
      </c>
      <c r="AC3198"/>
      <c r="AD3198"/>
      <c r="AE3198"/>
      <c r="AF3198" t="n">
        <v>362</v>
      </c>
      <c r="AG3198" t="n">
        <v>40</v>
      </c>
      <c r="AH3198" t="n">
        <v>82</v>
      </c>
      <c r="AI3198" t="n">
        <v>8869</v>
      </c>
      <c r="AJ3198" t="n">
        <v>4774</v>
      </c>
      <c r="AK3198" t="n">
        <v>5329</v>
      </c>
      <c r="AL3198" t="n">
        <v>6983</v>
      </c>
      <c r="AM3198" t="n">
        <v>8703</v>
      </c>
      <c r="AN3198" t="n">
        <v>10880</v>
      </c>
      <c r="AO3198" t="n">
        <v>1145</v>
      </c>
      <c r="AP3198"/>
      <c r="AQ3198"/>
      <c r="AR3198"/>
    </row>
    <row r="3199">
      <c r="A3199" t="n">
        <v>228635</v>
      </c>
      <c r="B3199" t="s">
        <v>4972</v>
      </c>
      <c r="C3199" t="s">
        <v>3629</v>
      </c>
      <c r="D3199" t="s">
        <v>4775</v>
      </c>
      <c r="E3199" t="s">
        <v>283</v>
      </c>
      <c r="F3199" t="s">
        <v>148</v>
      </c>
      <c r="G3199" t="s">
        <v>149</v>
      </c>
      <c r="H3199" t="s">
        <v>150</v>
      </c>
      <c r="I3199" t="s">
        <v>151</v>
      </c>
      <c r="J3199" t="s">
        <v>168</v>
      </c>
      <c r="K3199" t="s">
        <v>209</v>
      </c>
      <c r="L3199" t="s">
        <v>155</v>
      </c>
      <c r="M3199" t="s">
        <v>155</v>
      </c>
      <c r="N3199" t="n">
        <v>-96.8412</v>
      </c>
      <c r="O3199" t="n">
        <v>32.8123</v>
      </c>
      <c r="P3199" t="n">
        <v>2671</v>
      </c>
      <c r="Q3199"/>
      <c r="R3199"/>
      <c r="S3199"/>
      <c r="T3199"/>
      <c r="U3199"/>
      <c r="V3199"/>
      <c r="W3199"/>
      <c r="X3199"/>
      <c r="Y3199"/>
      <c r="Z3199"/>
      <c r="AA3199"/>
      <c r="AB3199"/>
      <c r="AC3199"/>
      <c r="AD3199"/>
      <c r="AE3199"/>
      <c r="AF3199"/>
      <c r="AG3199"/>
      <c r="AH3199"/>
      <c r="AI3199"/>
      <c r="AJ3199"/>
      <c r="AK3199"/>
      <c r="AL3199"/>
      <c r="AM3199"/>
      <c r="AN3199"/>
      <c r="AO3199"/>
      <c r="AP3199"/>
      <c r="AQ3199" t="n">
        <v>93</v>
      </c>
      <c r="AR3199" t="n">
        <v>358</v>
      </c>
    </row>
    <row r="3200">
      <c r="A3200" t="n">
        <v>228644</v>
      </c>
      <c r="B3200" t="s">
        <v>4973</v>
      </c>
      <c r="C3200" t="s">
        <v>4796</v>
      </c>
      <c r="D3200" t="s">
        <v>4775</v>
      </c>
      <c r="E3200" t="s">
        <v>283</v>
      </c>
      <c r="F3200" t="s">
        <v>148</v>
      </c>
      <c r="G3200" t="s">
        <v>149</v>
      </c>
      <c r="H3200" t="s">
        <v>150</v>
      </c>
      <c r="I3200" t="s">
        <v>151</v>
      </c>
      <c r="J3200" t="s">
        <v>168</v>
      </c>
      <c r="K3200" t="s">
        <v>209</v>
      </c>
      <c r="L3200" t="s">
        <v>155</v>
      </c>
      <c r="M3200" t="s">
        <v>155</v>
      </c>
      <c r="N3200" t="n">
        <v>-98.5757</v>
      </c>
      <c r="O3200" t="n">
        <v>29.5081</v>
      </c>
      <c r="P3200" t="n">
        <v>4225</v>
      </c>
      <c r="Q3200" t="n">
        <v>1240</v>
      </c>
      <c r="R3200" t="n">
        <v>64</v>
      </c>
      <c r="S3200" t="n">
        <v>26</v>
      </c>
      <c r="T3200" t="n">
        <v>5.6</v>
      </c>
      <c r="U3200" t="n">
        <v>58.4</v>
      </c>
      <c r="V3200" t="n">
        <v>6.2</v>
      </c>
      <c r="W3200" t="n">
        <v>0.2</v>
      </c>
      <c r="X3200"/>
      <c r="Y3200"/>
      <c r="Z3200" t="n">
        <v>6</v>
      </c>
      <c r="AA3200"/>
      <c r="AB3200"/>
      <c r="AC3200"/>
      <c r="AD3200"/>
      <c r="AE3200"/>
      <c r="AF3200" t="n">
        <v>0</v>
      </c>
      <c r="AG3200" t="n">
        <v>35</v>
      </c>
      <c r="AH3200" t="n">
        <v>69</v>
      </c>
      <c r="AI3200"/>
      <c r="AJ3200"/>
      <c r="AK3200"/>
      <c r="AL3200"/>
      <c r="AM3200"/>
      <c r="AN3200"/>
      <c r="AO3200"/>
      <c r="AP3200" t="n">
        <v>370</v>
      </c>
      <c r="AQ3200" t="n">
        <v>208</v>
      </c>
      <c r="AR3200" t="n">
        <v>495</v>
      </c>
    </row>
    <row r="3201">
      <c r="A3201" t="n">
        <v>228653</v>
      </c>
      <c r="B3201" t="s">
        <v>4974</v>
      </c>
      <c r="C3201" t="s">
        <v>4847</v>
      </c>
      <c r="D3201" t="s">
        <v>4775</v>
      </c>
      <c r="E3201" t="s">
        <v>283</v>
      </c>
      <c r="F3201" t="s">
        <v>148</v>
      </c>
      <c r="G3201" t="s">
        <v>149</v>
      </c>
      <c r="H3201" t="s">
        <v>150</v>
      </c>
      <c r="I3201" t="s">
        <v>151</v>
      </c>
      <c r="J3201" t="s">
        <v>168</v>
      </c>
      <c r="K3201" t="s">
        <v>209</v>
      </c>
      <c r="L3201" t="s">
        <v>155</v>
      </c>
      <c r="M3201" t="s">
        <v>155</v>
      </c>
      <c r="N3201" t="n">
        <v>-94.776</v>
      </c>
      <c r="O3201" t="n">
        <v>29.3108</v>
      </c>
      <c r="P3201" t="n">
        <v>4169</v>
      </c>
      <c r="Q3201" t="n">
        <v>854</v>
      </c>
      <c r="R3201" t="n">
        <v>81.7</v>
      </c>
      <c r="S3201" t="n">
        <v>34.5</v>
      </c>
      <c r="T3201" t="n">
        <v>9.5</v>
      </c>
      <c r="U3201" t="n">
        <v>26</v>
      </c>
      <c r="V3201" t="n">
        <v>25.9</v>
      </c>
      <c r="W3201" t="n">
        <v>0.6</v>
      </c>
      <c r="X3201"/>
      <c r="Y3201"/>
      <c r="Z3201" t="n">
        <v>10</v>
      </c>
      <c r="AA3201"/>
      <c r="AB3201"/>
      <c r="AC3201"/>
      <c r="AD3201"/>
      <c r="AE3201"/>
      <c r="AF3201" t="n">
        <v>0</v>
      </c>
      <c r="AG3201" t="n">
        <v>21</v>
      </c>
      <c r="AH3201" t="n">
        <v>61</v>
      </c>
      <c r="AI3201"/>
      <c r="AJ3201"/>
      <c r="AK3201"/>
      <c r="AL3201"/>
      <c r="AM3201"/>
      <c r="AN3201"/>
      <c r="AO3201"/>
      <c r="AP3201" t="n">
        <v>354</v>
      </c>
      <c r="AQ3201" t="n">
        <v>359</v>
      </c>
      <c r="AR3201" t="n">
        <v>456</v>
      </c>
    </row>
    <row r="3202">
      <c r="A3202" t="n">
        <v>228699</v>
      </c>
      <c r="B3202" t="s">
        <v>4975</v>
      </c>
      <c r="C3202" t="s">
        <v>4833</v>
      </c>
      <c r="D3202" t="s">
        <v>4775</v>
      </c>
      <c r="E3202" t="s">
        <v>283</v>
      </c>
      <c r="F3202" t="s">
        <v>173</v>
      </c>
      <c r="G3202" t="s">
        <v>149</v>
      </c>
      <c r="H3202" t="s">
        <v>174</v>
      </c>
      <c r="I3202" t="s">
        <v>151</v>
      </c>
      <c r="J3202" t="s">
        <v>168</v>
      </c>
      <c r="K3202" t="s">
        <v>176</v>
      </c>
      <c r="L3202" t="s">
        <v>155</v>
      </c>
      <c r="M3202" t="s">
        <v>155</v>
      </c>
      <c r="N3202" t="n">
        <v>-94.078</v>
      </c>
      <c r="O3202" t="n">
        <v>33.4419</v>
      </c>
      <c r="P3202" t="n">
        <v>4737</v>
      </c>
      <c r="Q3202" t="n">
        <v>4737</v>
      </c>
      <c r="R3202" t="n">
        <v>63.2</v>
      </c>
      <c r="S3202" t="n">
        <v>57.6</v>
      </c>
      <c r="T3202" t="n">
        <v>23.8</v>
      </c>
      <c r="U3202" t="n">
        <v>10.3</v>
      </c>
      <c r="V3202" t="n">
        <v>1.2</v>
      </c>
      <c r="W3202" t="n">
        <v>1.1</v>
      </c>
      <c r="X3202" t="n">
        <v>49</v>
      </c>
      <c r="Y3202" t="n">
        <v>42</v>
      </c>
      <c r="Z3202" t="n">
        <v>21</v>
      </c>
      <c r="AA3202" t="n">
        <v>315</v>
      </c>
      <c r="AB3202" t="n">
        <v>36.2</v>
      </c>
      <c r="AC3202"/>
      <c r="AD3202"/>
      <c r="AE3202"/>
      <c r="AF3202" t="n">
        <v>235</v>
      </c>
      <c r="AG3202" t="n">
        <v>28</v>
      </c>
      <c r="AH3202" t="n">
        <v>34</v>
      </c>
      <c r="AI3202" t="n">
        <v>7071</v>
      </c>
      <c r="AJ3202" t="n">
        <v>6517</v>
      </c>
      <c r="AK3202" t="n">
        <v>6155</v>
      </c>
      <c r="AL3202" t="n">
        <v>8721</v>
      </c>
      <c r="AM3202" t="n">
        <v>11667</v>
      </c>
      <c r="AN3202" t="n">
        <v>13380</v>
      </c>
      <c r="AO3202" t="n">
        <v>437</v>
      </c>
      <c r="AP3202"/>
      <c r="AQ3202"/>
      <c r="AR3202"/>
    </row>
    <row r="3203">
      <c r="A3203" t="n">
        <v>228705</v>
      </c>
      <c r="B3203" t="s">
        <v>4976</v>
      </c>
      <c r="C3203" t="s">
        <v>4977</v>
      </c>
      <c r="D3203" t="s">
        <v>4775</v>
      </c>
      <c r="E3203" t="s">
        <v>283</v>
      </c>
      <c r="F3203" t="s">
        <v>148</v>
      </c>
      <c r="G3203" t="s">
        <v>149</v>
      </c>
      <c r="H3203" t="s">
        <v>150</v>
      </c>
      <c r="I3203" t="s">
        <v>175</v>
      </c>
      <c r="J3203" t="s">
        <v>152</v>
      </c>
      <c r="K3203" t="s">
        <v>159</v>
      </c>
      <c r="L3203" t="s">
        <v>155</v>
      </c>
      <c r="M3203" t="s">
        <v>155</v>
      </c>
      <c r="N3203" t="n">
        <v>-97.8824</v>
      </c>
      <c r="O3203" t="n">
        <v>27.5252</v>
      </c>
      <c r="P3203" t="n">
        <v>7003</v>
      </c>
      <c r="Q3203" t="n">
        <v>5385</v>
      </c>
      <c r="R3203" t="n">
        <v>51.4</v>
      </c>
      <c r="S3203" t="n">
        <v>14.8</v>
      </c>
      <c r="T3203" t="n">
        <v>4.3</v>
      </c>
      <c r="U3203" t="n">
        <v>75.3</v>
      </c>
      <c r="V3203" t="n">
        <v>0.9</v>
      </c>
      <c r="W3203" t="n">
        <v>3.1</v>
      </c>
      <c r="X3203" t="n">
        <v>67</v>
      </c>
      <c r="Y3203" t="n">
        <v>33</v>
      </c>
      <c r="Z3203" t="n">
        <v>16</v>
      </c>
      <c r="AA3203" t="n">
        <v>1077</v>
      </c>
      <c r="AB3203" t="n">
        <v>45.6</v>
      </c>
      <c r="AC3203" t="n">
        <v>1077</v>
      </c>
      <c r="AD3203" t="n">
        <v>45.6</v>
      </c>
      <c r="AE3203" t="n">
        <v>25.7</v>
      </c>
      <c r="AF3203" t="n">
        <v>1066</v>
      </c>
      <c r="AG3203" t="n">
        <v>55</v>
      </c>
      <c r="AH3203" t="n">
        <v>76</v>
      </c>
      <c r="AI3203" t="n">
        <v>10474</v>
      </c>
      <c r="AJ3203" t="n">
        <v>8028</v>
      </c>
      <c r="AK3203" t="n">
        <v>8470</v>
      </c>
      <c r="AL3203" t="n">
        <v>11410</v>
      </c>
      <c r="AM3203" t="n">
        <v>15502</v>
      </c>
      <c r="AN3203" t="n">
        <v>17903</v>
      </c>
      <c r="AO3203"/>
      <c r="AP3203" t="n">
        <v>887</v>
      </c>
      <c r="AQ3203" t="n">
        <v>523</v>
      </c>
      <c r="AR3203" t="n">
        <v>21</v>
      </c>
    </row>
    <row r="3204">
      <c r="A3204" t="n">
        <v>228723</v>
      </c>
      <c r="B3204" t="s">
        <v>4978</v>
      </c>
      <c r="C3204" t="s">
        <v>4979</v>
      </c>
      <c r="D3204" t="s">
        <v>4775</v>
      </c>
      <c r="E3204" t="s">
        <v>283</v>
      </c>
      <c r="F3204" t="s">
        <v>148</v>
      </c>
      <c r="G3204" t="s">
        <v>149</v>
      </c>
      <c r="H3204" t="s">
        <v>150</v>
      </c>
      <c r="I3204" t="s">
        <v>151</v>
      </c>
      <c r="J3204" t="s">
        <v>158</v>
      </c>
      <c r="K3204" t="s">
        <v>159</v>
      </c>
      <c r="L3204" t="s">
        <v>155</v>
      </c>
      <c r="M3204" t="s">
        <v>155</v>
      </c>
      <c r="N3204" t="n">
        <v>-96.3365</v>
      </c>
      <c r="O3204" t="n">
        <v>30.6187</v>
      </c>
      <c r="P3204" t="n">
        <v>78501</v>
      </c>
      <c r="Q3204" t="n">
        <v>60118</v>
      </c>
      <c r="R3204" t="n">
        <v>46.7</v>
      </c>
      <c r="S3204" t="n">
        <v>55.4</v>
      </c>
      <c r="T3204" t="n">
        <v>2.4</v>
      </c>
      <c r="U3204" t="n">
        <v>25.4</v>
      </c>
      <c r="V3204" t="n">
        <v>11.1</v>
      </c>
      <c r="W3204" t="n">
        <v>1.4</v>
      </c>
      <c r="X3204" t="n">
        <v>94</v>
      </c>
      <c r="Y3204" t="n">
        <v>93</v>
      </c>
      <c r="Z3204" t="n">
        <v>19</v>
      </c>
      <c r="AA3204" t="n">
        <v>10096</v>
      </c>
      <c r="AB3204" t="n">
        <v>83.8</v>
      </c>
      <c r="AC3204" t="n">
        <v>10096</v>
      </c>
      <c r="AD3204" t="n">
        <v>83.8</v>
      </c>
      <c r="AE3204" t="n">
        <v>60.8</v>
      </c>
      <c r="AF3204" t="n">
        <v>11382</v>
      </c>
      <c r="AG3204" t="n">
        <v>19</v>
      </c>
      <c r="AH3204" t="n">
        <v>57</v>
      </c>
      <c r="AI3204" t="n">
        <v>21610</v>
      </c>
      <c r="AJ3204" t="n">
        <v>12273</v>
      </c>
      <c r="AK3204" t="n">
        <v>12597</v>
      </c>
      <c r="AL3204" t="n">
        <v>18685</v>
      </c>
      <c r="AM3204" t="n">
        <v>26336</v>
      </c>
      <c r="AN3204" t="n">
        <v>29548</v>
      </c>
      <c r="AO3204"/>
      <c r="AP3204" t="n">
        <v>13240</v>
      </c>
      <c r="AQ3204" t="n">
        <v>4242</v>
      </c>
      <c r="AR3204" t="n">
        <v>1481</v>
      </c>
    </row>
    <row r="3205">
      <c r="A3205" t="n">
        <v>228769</v>
      </c>
      <c r="B3205" t="s">
        <v>4980</v>
      </c>
      <c r="C3205" t="s">
        <v>4787</v>
      </c>
      <c r="D3205" t="s">
        <v>4775</v>
      </c>
      <c r="E3205" t="s">
        <v>283</v>
      </c>
      <c r="F3205" t="s">
        <v>148</v>
      </c>
      <c r="G3205" t="s">
        <v>149</v>
      </c>
      <c r="H3205" t="s">
        <v>150</v>
      </c>
      <c r="I3205" t="s">
        <v>151</v>
      </c>
      <c r="J3205" t="s">
        <v>158</v>
      </c>
      <c r="K3205" t="s">
        <v>159</v>
      </c>
      <c r="L3205" t="s">
        <v>155</v>
      </c>
      <c r="M3205" t="s">
        <v>155</v>
      </c>
      <c r="N3205" t="n">
        <v>-97.113</v>
      </c>
      <c r="O3205" t="n">
        <v>32.7297</v>
      </c>
      <c r="P3205" t="n">
        <v>54487</v>
      </c>
      <c r="Q3205" t="n">
        <v>37854</v>
      </c>
      <c r="R3205" t="n">
        <v>62.3</v>
      </c>
      <c r="S3205" t="n">
        <v>25.8</v>
      </c>
      <c r="T3205" t="n">
        <v>15.8</v>
      </c>
      <c r="U3205" t="n">
        <v>36.8</v>
      </c>
      <c r="V3205" t="n">
        <v>13.4</v>
      </c>
      <c r="W3205" t="n">
        <v>3.2</v>
      </c>
      <c r="X3205" t="n">
        <v>73</v>
      </c>
      <c r="Y3205" t="n">
        <v>21</v>
      </c>
      <c r="Z3205" t="n">
        <v>23</v>
      </c>
      <c r="AA3205" t="n">
        <v>3153</v>
      </c>
      <c r="AB3205" t="n">
        <v>56.5</v>
      </c>
      <c r="AC3205" t="n">
        <v>3153</v>
      </c>
      <c r="AD3205" t="n">
        <v>56.5</v>
      </c>
      <c r="AE3205" t="n">
        <v>35.4</v>
      </c>
      <c r="AF3205" t="n">
        <v>4310</v>
      </c>
      <c r="AG3205" t="n">
        <v>40</v>
      </c>
      <c r="AH3205" t="n">
        <v>64</v>
      </c>
      <c r="AI3205" t="n">
        <v>14956</v>
      </c>
      <c r="AJ3205" t="n">
        <v>13535</v>
      </c>
      <c r="AK3205" t="n">
        <v>13225</v>
      </c>
      <c r="AL3205" t="n">
        <v>14602</v>
      </c>
      <c r="AM3205" t="n">
        <v>20025</v>
      </c>
      <c r="AN3205" t="n">
        <v>22617</v>
      </c>
      <c r="AO3205"/>
      <c r="AP3205" t="n">
        <v>6954</v>
      </c>
      <c r="AQ3205" t="n">
        <v>5085</v>
      </c>
      <c r="AR3205" t="n">
        <v>275</v>
      </c>
    </row>
    <row r="3206">
      <c r="A3206" t="n">
        <v>228778</v>
      </c>
      <c r="B3206" t="s">
        <v>4981</v>
      </c>
      <c r="C3206" t="s">
        <v>2602</v>
      </c>
      <c r="D3206" t="s">
        <v>4775</v>
      </c>
      <c r="E3206" t="s">
        <v>283</v>
      </c>
      <c r="F3206" t="s">
        <v>148</v>
      </c>
      <c r="G3206" t="s">
        <v>149</v>
      </c>
      <c r="H3206" t="s">
        <v>150</v>
      </c>
      <c r="I3206" t="s">
        <v>151</v>
      </c>
      <c r="J3206" t="s">
        <v>158</v>
      </c>
      <c r="K3206" t="s">
        <v>159</v>
      </c>
      <c r="L3206" t="s">
        <v>155</v>
      </c>
      <c r="M3206" t="s">
        <v>155</v>
      </c>
      <c r="N3206" t="n">
        <v>-97.7383</v>
      </c>
      <c r="O3206" t="n">
        <v>30.2828</v>
      </c>
      <c r="P3206" t="n">
        <v>55710</v>
      </c>
      <c r="Q3206" t="n">
        <v>43718</v>
      </c>
      <c r="R3206" t="n">
        <v>57</v>
      </c>
      <c r="S3206" t="n">
        <v>33.4</v>
      </c>
      <c r="T3206" t="n">
        <v>4.5</v>
      </c>
      <c r="U3206" t="n">
        <v>27.9</v>
      </c>
      <c r="V3206" t="n">
        <v>23.9</v>
      </c>
      <c r="W3206" t="n">
        <v>5</v>
      </c>
      <c r="X3206" t="n">
        <v>96</v>
      </c>
      <c r="Y3206" t="n">
        <v>86</v>
      </c>
      <c r="Z3206" t="n">
        <v>18</v>
      </c>
      <c r="AA3206" t="n">
        <v>8238</v>
      </c>
      <c r="AB3206" t="n">
        <v>87.6</v>
      </c>
      <c r="AC3206" t="n">
        <v>8238</v>
      </c>
      <c r="AD3206" t="n">
        <v>87.6</v>
      </c>
      <c r="AE3206" t="n">
        <v>72.8</v>
      </c>
      <c r="AF3206" t="n">
        <v>8979</v>
      </c>
      <c r="AG3206" t="n">
        <v>25</v>
      </c>
      <c r="AH3206" t="n">
        <v>51</v>
      </c>
      <c r="AI3206" t="n">
        <v>18036</v>
      </c>
      <c r="AJ3206" t="n">
        <v>12972</v>
      </c>
      <c r="AK3206" t="n">
        <v>15543</v>
      </c>
      <c r="AL3206" t="n">
        <v>18618</v>
      </c>
      <c r="AM3206" t="n">
        <v>25697</v>
      </c>
      <c r="AN3206" t="n">
        <v>28972</v>
      </c>
      <c r="AO3206"/>
      <c r="AP3206" t="n">
        <v>9532</v>
      </c>
      <c r="AQ3206" t="n">
        <v>3366</v>
      </c>
      <c r="AR3206" t="n">
        <v>1291</v>
      </c>
    </row>
    <row r="3207">
      <c r="A3207" t="n">
        <v>228787</v>
      </c>
      <c r="B3207" t="s">
        <v>4982</v>
      </c>
      <c r="C3207" t="s">
        <v>4983</v>
      </c>
      <c r="D3207" t="s">
        <v>4775</v>
      </c>
      <c r="E3207" t="s">
        <v>283</v>
      </c>
      <c r="F3207" t="s">
        <v>148</v>
      </c>
      <c r="G3207" t="s">
        <v>149</v>
      </c>
      <c r="H3207" t="s">
        <v>150</v>
      </c>
      <c r="I3207" t="s">
        <v>151</v>
      </c>
      <c r="J3207" t="s">
        <v>158</v>
      </c>
      <c r="K3207" t="s">
        <v>159</v>
      </c>
      <c r="L3207" t="s">
        <v>155</v>
      </c>
      <c r="M3207" t="s">
        <v>155</v>
      </c>
      <c r="N3207" t="n">
        <v>-96.7497</v>
      </c>
      <c r="O3207" t="n">
        <v>32.9847</v>
      </c>
      <c r="P3207" t="n">
        <v>34317</v>
      </c>
      <c r="Q3207" t="n">
        <v>22941</v>
      </c>
      <c r="R3207" t="n">
        <v>43.5</v>
      </c>
      <c r="S3207" t="n">
        <v>24.4</v>
      </c>
      <c r="T3207" t="n">
        <v>5.7</v>
      </c>
      <c r="U3207" t="n">
        <v>18.2</v>
      </c>
      <c r="V3207" t="n">
        <v>40.5</v>
      </c>
      <c r="W3207" t="n">
        <v>4.2</v>
      </c>
      <c r="X3207" t="n">
        <v>88</v>
      </c>
      <c r="Y3207" t="n">
        <v>76</v>
      </c>
      <c r="Z3207" t="n">
        <v>27</v>
      </c>
      <c r="AA3207" t="n">
        <v>3085</v>
      </c>
      <c r="AB3207" t="n">
        <v>70.8</v>
      </c>
      <c r="AC3207" t="n">
        <v>3085</v>
      </c>
      <c r="AD3207" t="n">
        <v>70.8</v>
      </c>
      <c r="AE3207" t="n">
        <v>55.6</v>
      </c>
      <c r="AF3207" t="n">
        <v>3933</v>
      </c>
      <c r="AG3207" t="n">
        <v>30</v>
      </c>
      <c r="AH3207" t="n">
        <v>65</v>
      </c>
      <c r="AI3207" t="n">
        <v>13464</v>
      </c>
      <c r="AJ3207" t="n">
        <v>11089</v>
      </c>
      <c r="AK3207" t="n">
        <v>11910</v>
      </c>
      <c r="AL3207" t="n">
        <v>14813</v>
      </c>
      <c r="AM3207" t="n">
        <v>21886</v>
      </c>
      <c r="AN3207" t="n">
        <v>25491</v>
      </c>
      <c r="AO3207"/>
      <c r="AP3207" t="n">
        <v>5146</v>
      </c>
      <c r="AQ3207" t="n">
        <v>3648</v>
      </c>
      <c r="AR3207" t="n">
        <v>260</v>
      </c>
    </row>
    <row r="3208">
      <c r="A3208" t="n">
        <v>228796</v>
      </c>
      <c r="B3208" t="s">
        <v>4984</v>
      </c>
      <c r="C3208" t="s">
        <v>4838</v>
      </c>
      <c r="D3208" t="s">
        <v>4775</v>
      </c>
      <c r="E3208" t="s">
        <v>283</v>
      </c>
      <c r="F3208" t="s">
        <v>148</v>
      </c>
      <c r="G3208" t="s">
        <v>149</v>
      </c>
      <c r="H3208" t="s">
        <v>150</v>
      </c>
      <c r="I3208" t="s">
        <v>151</v>
      </c>
      <c r="J3208" t="s">
        <v>158</v>
      </c>
      <c r="K3208" t="s">
        <v>159</v>
      </c>
      <c r="L3208" t="s">
        <v>155</v>
      </c>
      <c r="M3208" t="s">
        <v>155</v>
      </c>
      <c r="N3208" t="n">
        <v>-106.5041</v>
      </c>
      <c r="O3208" t="n">
        <v>31.7702</v>
      </c>
      <c r="P3208" t="n">
        <v>28323</v>
      </c>
      <c r="Q3208" t="n">
        <v>23509</v>
      </c>
      <c r="R3208" t="n">
        <v>55.3</v>
      </c>
      <c r="S3208" t="n">
        <v>4.3</v>
      </c>
      <c r="T3208" t="n">
        <v>2</v>
      </c>
      <c r="U3208" t="n">
        <v>87.2</v>
      </c>
      <c r="V3208" t="n">
        <v>0.7</v>
      </c>
      <c r="W3208" t="n">
        <v>3.7</v>
      </c>
      <c r="X3208" t="n">
        <v>77</v>
      </c>
      <c r="Y3208" t="n">
        <v>64</v>
      </c>
      <c r="Z3208" t="n">
        <v>20</v>
      </c>
      <c r="AA3208" t="n">
        <v>3084</v>
      </c>
      <c r="AB3208" t="n">
        <v>45.9</v>
      </c>
      <c r="AC3208" t="n">
        <v>3084</v>
      </c>
      <c r="AD3208" t="n">
        <v>45.9</v>
      </c>
      <c r="AE3208" t="n">
        <v>21</v>
      </c>
      <c r="AF3208" t="n">
        <v>2971</v>
      </c>
      <c r="AG3208" t="n">
        <v>61</v>
      </c>
      <c r="AH3208" t="n">
        <v>72</v>
      </c>
      <c r="AI3208" t="n">
        <v>10333</v>
      </c>
      <c r="AJ3208" t="n">
        <v>9413</v>
      </c>
      <c r="AK3208" t="n">
        <v>9876</v>
      </c>
      <c r="AL3208" t="n">
        <v>11289</v>
      </c>
      <c r="AM3208" t="n">
        <v>16289</v>
      </c>
      <c r="AN3208" t="n">
        <v>18978</v>
      </c>
      <c r="AO3208"/>
      <c r="AP3208" t="n">
        <v>3840</v>
      </c>
      <c r="AQ3208" t="n">
        <v>1253</v>
      </c>
      <c r="AR3208" t="n">
        <v>236</v>
      </c>
    </row>
    <row r="3209">
      <c r="A3209" t="n">
        <v>228802</v>
      </c>
      <c r="B3209" t="s">
        <v>4985</v>
      </c>
      <c r="C3209" t="s">
        <v>4986</v>
      </c>
      <c r="D3209" t="s">
        <v>4775</v>
      </c>
      <c r="E3209" t="s">
        <v>283</v>
      </c>
      <c r="F3209" t="s">
        <v>148</v>
      </c>
      <c r="G3209" t="s">
        <v>149</v>
      </c>
      <c r="H3209" t="s">
        <v>150</v>
      </c>
      <c r="I3209" t="s">
        <v>151</v>
      </c>
      <c r="J3209" t="s">
        <v>152</v>
      </c>
      <c r="K3209" t="s">
        <v>159</v>
      </c>
      <c r="L3209" t="s">
        <v>155</v>
      </c>
      <c r="M3209" t="s">
        <v>155</v>
      </c>
      <c r="N3209" t="n">
        <v>-95.2543</v>
      </c>
      <c r="O3209" t="n">
        <v>32.3158</v>
      </c>
      <c r="P3209" t="n">
        <v>11335</v>
      </c>
      <c r="Q3209" t="n">
        <v>8231</v>
      </c>
      <c r="R3209" t="n">
        <v>62.1</v>
      </c>
      <c r="S3209" t="n">
        <v>51.2</v>
      </c>
      <c r="T3209" t="n">
        <v>11</v>
      </c>
      <c r="U3209" t="n">
        <v>25.7</v>
      </c>
      <c r="V3209" t="n">
        <v>4.7</v>
      </c>
      <c r="W3209" t="n">
        <v>1.8</v>
      </c>
      <c r="X3209" t="n">
        <v>73</v>
      </c>
      <c r="Y3209" t="n">
        <v>25</v>
      </c>
      <c r="Z3209" t="n">
        <v>17</v>
      </c>
      <c r="AA3209" t="n">
        <v>650</v>
      </c>
      <c r="AB3209" t="n">
        <v>46.8</v>
      </c>
      <c r="AC3209" t="n">
        <v>650</v>
      </c>
      <c r="AD3209" t="n">
        <v>46.8</v>
      </c>
      <c r="AE3209" t="n">
        <v>36.3</v>
      </c>
      <c r="AF3209" t="n">
        <v>975</v>
      </c>
      <c r="AG3209" t="n">
        <v>38</v>
      </c>
      <c r="AH3209" t="n">
        <v>65</v>
      </c>
      <c r="AI3209" t="n">
        <v>14043</v>
      </c>
      <c r="AJ3209" t="n">
        <v>11040</v>
      </c>
      <c r="AK3209" t="n">
        <v>10398</v>
      </c>
      <c r="AL3209" t="n">
        <v>13583</v>
      </c>
      <c r="AM3209" t="n">
        <v>19056</v>
      </c>
      <c r="AN3209" t="n">
        <v>21450</v>
      </c>
      <c r="AO3209"/>
      <c r="AP3209" t="n">
        <v>1823</v>
      </c>
      <c r="AQ3209" t="n">
        <v>866</v>
      </c>
      <c r="AR3209" t="n">
        <v>68</v>
      </c>
    </row>
    <row r="3210">
      <c r="A3210" t="n">
        <v>228866</v>
      </c>
      <c r="B3210" t="s">
        <v>4987</v>
      </c>
      <c r="C3210" t="s">
        <v>460</v>
      </c>
      <c r="D3210" t="s">
        <v>4775</v>
      </c>
      <c r="E3210" t="s">
        <v>283</v>
      </c>
      <c r="F3210" t="s">
        <v>162</v>
      </c>
      <c r="G3210" t="s">
        <v>163</v>
      </c>
      <c r="H3210" t="s">
        <v>150</v>
      </c>
      <c r="I3210" t="s">
        <v>151</v>
      </c>
      <c r="J3210" t="s">
        <v>164</v>
      </c>
      <c r="K3210" t="s">
        <v>209</v>
      </c>
      <c r="L3210" t="s">
        <v>155</v>
      </c>
      <c r="M3210" t="s">
        <v>155</v>
      </c>
      <c r="N3210" t="n">
        <v>-95.1501</v>
      </c>
      <c r="O3210" t="n">
        <v>29.6637</v>
      </c>
      <c r="P3210" t="n">
        <v>283</v>
      </c>
      <c r="Q3210"/>
      <c r="R3210"/>
      <c r="S3210"/>
      <c r="T3210"/>
      <c r="U3210"/>
      <c r="V3210"/>
      <c r="W3210"/>
      <c r="X3210"/>
      <c r="Y3210"/>
      <c r="Z3210"/>
      <c r="AA3210"/>
      <c r="AB3210"/>
      <c r="AC3210"/>
      <c r="AD3210"/>
      <c r="AE3210"/>
      <c r="AF3210"/>
      <c r="AG3210"/>
      <c r="AH3210"/>
      <c r="AI3210"/>
      <c r="AJ3210"/>
      <c r="AK3210"/>
      <c r="AL3210"/>
      <c r="AM3210"/>
      <c r="AN3210"/>
      <c r="AO3210"/>
      <c r="AP3210"/>
      <c r="AQ3210"/>
      <c r="AR3210" t="n">
        <v>66</v>
      </c>
    </row>
    <row r="3211">
      <c r="A3211" t="n">
        <v>228875</v>
      </c>
      <c r="B3211" t="s">
        <v>4988</v>
      </c>
      <c r="C3211" t="s">
        <v>4919</v>
      </c>
      <c r="D3211" t="s">
        <v>4775</v>
      </c>
      <c r="E3211" t="s">
        <v>283</v>
      </c>
      <c r="F3211" t="s">
        <v>162</v>
      </c>
      <c r="G3211" t="s">
        <v>163</v>
      </c>
      <c r="H3211" t="s">
        <v>150</v>
      </c>
      <c r="I3211" t="s">
        <v>151</v>
      </c>
      <c r="J3211" t="s">
        <v>238</v>
      </c>
      <c r="K3211" t="s">
        <v>159</v>
      </c>
      <c r="L3211" t="s">
        <v>155</v>
      </c>
      <c r="M3211" t="s">
        <v>155</v>
      </c>
      <c r="N3211" t="n">
        <v>-97.3648</v>
      </c>
      <c r="O3211" t="n">
        <v>32.7096</v>
      </c>
      <c r="P3211" t="n">
        <v>12870</v>
      </c>
      <c r="Q3211" t="n">
        <v>10858</v>
      </c>
      <c r="R3211" t="n">
        <v>61.4</v>
      </c>
      <c r="S3211" t="n">
        <v>64.9</v>
      </c>
      <c r="T3211" t="n">
        <v>4.5</v>
      </c>
      <c r="U3211" t="n">
        <v>17.1</v>
      </c>
      <c r="V3211" t="n">
        <v>2.2</v>
      </c>
      <c r="W3211" t="n">
        <v>4.9</v>
      </c>
      <c r="X3211" t="n">
        <v>94</v>
      </c>
      <c r="Y3211" t="n">
        <v>86</v>
      </c>
      <c r="Z3211" t="n">
        <v>14</v>
      </c>
      <c r="AA3211" t="n">
        <v>1966</v>
      </c>
      <c r="AB3211" t="n">
        <v>85.6</v>
      </c>
      <c r="AC3211" t="n">
        <v>1948</v>
      </c>
      <c r="AD3211" t="n">
        <v>85.5</v>
      </c>
      <c r="AE3211" t="n">
        <v>73.8</v>
      </c>
      <c r="AF3211" t="n">
        <v>2484</v>
      </c>
      <c r="AG3211" t="n">
        <v>13</v>
      </c>
      <c r="AH3211" t="n">
        <v>81</v>
      </c>
      <c r="AI3211" t="n">
        <v>39005</v>
      </c>
      <c r="AJ3211" t="n">
        <v>15531</v>
      </c>
      <c r="AK3211" t="n">
        <v>12341</v>
      </c>
      <c r="AL3211" t="n">
        <v>18714</v>
      </c>
      <c r="AM3211" t="n">
        <v>32933</v>
      </c>
      <c r="AN3211" t="n">
        <v>49598</v>
      </c>
      <c r="AO3211"/>
      <c r="AP3211" t="n">
        <v>2362</v>
      </c>
      <c r="AQ3211" t="n">
        <v>492</v>
      </c>
      <c r="AR3211" t="n">
        <v>200</v>
      </c>
    </row>
    <row r="3212">
      <c r="A3212" t="n">
        <v>228884</v>
      </c>
      <c r="B3212" t="s">
        <v>4989</v>
      </c>
      <c r="C3212" t="s">
        <v>4986</v>
      </c>
      <c r="D3212" t="s">
        <v>4775</v>
      </c>
      <c r="E3212" t="s">
        <v>283</v>
      </c>
      <c r="F3212" t="s">
        <v>162</v>
      </c>
      <c r="G3212" t="s">
        <v>163</v>
      </c>
      <c r="H3212" t="s">
        <v>150</v>
      </c>
      <c r="I3212" t="s">
        <v>151</v>
      </c>
      <c r="J3212" t="s">
        <v>164</v>
      </c>
      <c r="K3212" t="s">
        <v>179</v>
      </c>
      <c r="L3212" t="s">
        <v>154</v>
      </c>
      <c r="M3212" t="s">
        <v>155</v>
      </c>
      <c r="N3212" t="n">
        <v>-95.3125</v>
      </c>
      <c r="O3212" t="n">
        <v>32.3746</v>
      </c>
      <c r="P3212" t="n">
        <v>872</v>
      </c>
      <c r="Q3212" t="n">
        <v>872</v>
      </c>
      <c r="R3212" t="n">
        <v>37.2</v>
      </c>
      <c r="S3212" t="n">
        <v>0.7</v>
      </c>
      <c r="T3212" t="n">
        <v>90.4</v>
      </c>
      <c r="U3212" t="n">
        <v>7.3</v>
      </c>
      <c r="V3212" t="n">
        <v>0.2</v>
      </c>
      <c r="W3212" t="n">
        <v>1.4</v>
      </c>
      <c r="X3212" t="n">
        <v>60</v>
      </c>
      <c r="Y3212"/>
      <c r="Z3212" t="n">
        <v>23</v>
      </c>
      <c r="AA3212" t="n">
        <v>262</v>
      </c>
      <c r="AB3212" t="n">
        <v>10.7</v>
      </c>
      <c r="AC3212" t="n">
        <v>262</v>
      </c>
      <c r="AD3212" t="n">
        <v>10.3</v>
      </c>
      <c r="AE3212" t="n">
        <v>6.9</v>
      </c>
      <c r="AF3212" t="n">
        <v>134</v>
      </c>
      <c r="AG3212" t="n">
        <v>85</v>
      </c>
      <c r="AH3212" t="n">
        <v>96</v>
      </c>
      <c r="AI3212" t="n">
        <v>10901</v>
      </c>
      <c r="AJ3212" t="n">
        <v>10966</v>
      </c>
      <c r="AK3212" t="n">
        <v>11282</v>
      </c>
      <c r="AL3212" t="n">
        <v>8403</v>
      </c>
      <c r="AM3212"/>
      <c r="AN3212"/>
      <c r="AO3212" t="n">
        <v>9</v>
      </c>
      <c r="AP3212" t="n">
        <v>94</v>
      </c>
      <c r="AQ3212"/>
      <c r="AR3212"/>
    </row>
    <row r="3213">
      <c r="A3213" t="n">
        <v>228909</v>
      </c>
      <c r="B3213" t="s">
        <v>4990</v>
      </c>
      <c r="C3213" t="s">
        <v>4919</v>
      </c>
      <c r="D3213" t="s">
        <v>4775</v>
      </c>
      <c r="E3213" t="s">
        <v>283</v>
      </c>
      <c r="F3213" t="s">
        <v>148</v>
      </c>
      <c r="G3213" t="s">
        <v>149</v>
      </c>
      <c r="H3213" t="s">
        <v>150</v>
      </c>
      <c r="I3213" t="s">
        <v>151</v>
      </c>
      <c r="J3213" t="s">
        <v>168</v>
      </c>
      <c r="K3213" t="s">
        <v>209</v>
      </c>
      <c r="L3213" t="s">
        <v>155</v>
      </c>
      <c r="M3213" t="s">
        <v>155</v>
      </c>
      <c r="N3213" t="n">
        <v>-97.3691</v>
      </c>
      <c r="O3213" t="n">
        <v>32.7499</v>
      </c>
      <c r="P3213" t="n">
        <v>2648</v>
      </c>
      <c r="Q3213" t="n">
        <v>11</v>
      </c>
      <c r="R3213" t="n">
        <v>54.5</v>
      </c>
      <c r="S3213" t="n">
        <v>27.3</v>
      </c>
      <c r="T3213" t="n">
        <v>27.3</v>
      </c>
      <c r="U3213" t="n">
        <v>9.1</v>
      </c>
      <c r="V3213" t="n">
        <v>18.2</v>
      </c>
      <c r="W3213" t="n">
        <v>0</v>
      </c>
      <c r="X3213"/>
      <c r="Y3213"/>
      <c r="Z3213" t="n">
        <v>6</v>
      </c>
      <c r="AA3213"/>
      <c r="AB3213"/>
      <c r="AC3213"/>
      <c r="AD3213"/>
      <c r="AE3213"/>
      <c r="AF3213" t="n">
        <v>0</v>
      </c>
      <c r="AG3213" t="n">
        <v>20</v>
      </c>
      <c r="AH3213" t="n">
        <v>40</v>
      </c>
      <c r="AI3213"/>
      <c r="AJ3213"/>
      <c r="AK3213"/>
      <c r="AL3213"/>
      <c r="AM3213"/>
      <c r="AN3213"/>
      <c r="AO3213"/>
      <c r="AP3213"/>
      <c r="AQ3213" t="n">
        <v>479</v>
      </c>
      <c r="AR3213" t="n">
        <v>351</v>
      </c>
    </row>
    <row r="3214">
      <c r="A3214" t="n">
        <v>228981</v>
      </c>
      <c r="B3214" t="s">
        <v>4991</v>
      </c>
      <c r="C3214" t="s">
        <v>4942</v>
      </c>
      <c r="D3214" t="s">
        <v>4775</v>
      </c>
      <c r="E3214" t="s">
        <v>283</v>
      </c>
      <c r="F3214" t="s">
        <v>162</v>
      </c>
      <c r="G3214" t="s">
        <v>163</v>
      </c>
      <c r="H3214" t="s">
        <v>150</v>
      </c>
      <c r="I3214" t="s">
        <v>175</v>
      </c>
      <c r="J3214" t="s">
        <v>168</v>
      </c>
      <c r="K3214" t="s">
        <v>179</v>
      </c>
      <c r="L3214" t="s">
        <v>155</v>
      </c>
      <c r="M3214" t="s">
        <v>155</v>
      </c>
      <c r="N3214" t="n">
        <v>-97.9827</v>
      </c>
      <c r="O3214" t="n">
        <v>29.5733</v>
      </c>
      <c r="P3214" t="n">
        <v>1574</v>
      </c>
      <c r="Q3214" t="n">
        <v>1474</v>
      </c>
      <c r="R3214" t="n">
        <v>53.2</v>
      </c>
      <c r="S3214" t="n">
        <v>40.7</v>
      </c>
      <c r="T3214" t="n">
        <v>10.7</v>
      </c>
      <c r="U3214" t="n">
        <v>41.1</v>
      </c>
      <c r="V3214" t="n">
        <v>1.6</v>
      </c>
      <c r="W3214" t="n">
        <v>0.3</v>
      </c>
      <c r="X3214" t="n">
        <v>67</v>
      </c>
      <c r="Y3214"/>
      <c r="Z3214" t="n">
        <v>10</v>
      </c>
      <c r="AA3214" t="n">
        <v>415</v>
      </c>
      <c r="AB3214" t="n">
        <v>55.2</v>
      </c>
      <c r="AC3214" t="n">
        <v>415</v>
      </c>
      <c r="AD3214" t="n">
        <v>55.2</v>
      </c>
      <c r="AE3214" t="n">
        <v>34.2</v>
      </c>
      <c r="AF3214" t="n">
        <v>346</v>
      </c>
      <c r="AG3214" t="n">
        <v>38</v>
      </c>
      <c r="AH3214" t="n">
        <v>96</v>
      </c>
      <c r="AI3214" t="n">
        <v>23600</v>
      </c>
      <c r="AJ3214" t="n">
        <v>20458</v>
      </c>
      <c r="AK3214" t="n">
        <v>20270</v>
      </c>
      <c r="AL3214" t="n">
        <v>22551</v>
      </c>
      <c r="AM3214" t="n">
        <v>22601</v>
      </c>
      <c r="AN3214" t="n">
        <v>26533</v>
      </c>
      <c r="AO3214"/>
      <c r="AP3214" t="n">
        <v>357</v>
      </c>
      <c r="AQ3214" t="n">
        <v>41</v>
      </c>
      <c r="AR3214"/>
    </row>
    <row r="3215">
      <c r="A3215" t="n">
        <v>229018</v>
      </c>
      <c r="B3215" t="s">
        <v>4992</v>
      </c>
      <c r="C3215" t="s">
        <v>4916</v>
      </c>
      <c r="D3215" t="s">
        <v>4775</v>
      </c>
      <c r="E3215" t="s">
        <v>283</v>
      </c>
      <c r="F3215" t="s">
        <v>148</v>
      </c>
      <c r="G3215" t="s">
        <v>149</v>
      </c>
      <c r="H3215" t="s">
        <v>150</v>
      </c>
      <c r="I3215" t="s">
        <v>151</v>
      </c>
      <c r="J3215" t="s">
        <v>152</v>
      </c>
      <c r="K3215" t="s">
        <v>153</v>
      </c>
      <c r="L3215" t="s">
        <v>155</v>
      </c>
      <c r="M3215" t="s">
        <v>155</v>
      </c>
      <c r="N3215" t="n">
        <v>-102.3296</v>
      </c>
      <c r="O3215" t="n">
        <v>31.8895</v>
      </c>
      <c r="P3215" t="n">
        <v>7456</v>
      </c>
      <c r="Q3215" t="n">
        <v>5695</v>
      </c>
      <c r="R3215" t="n">
        <v>61.7</v>
      </c>
      <c r="S3215" t="n">
        <v>29</v>
      </c>
      <c r="T3215" t="n">
        <v>7.3</v>
      </c>
      <c r="U3215" t="n">
        <v>51.7</v>
      </c>
      <c r="V3215" t="n">
        <v>2.2</v>
      </c>
      <c r="W3215" t="n">
        <v>5.1</v>
      </c>
      <c r="X3215" t="n">
        <v>61</v>
      </c>
      <c r="Y3215" t="n">
        <v>38</v>
      </c>
      <c r="Z3215" t="n">
        <v>20</v>
      </c>
      <c r="AA3215" t="n">
        <v>449</v>
      </c>
      <c r="AB3215" t="n">
        <v>43</v>
      </c>
      <c r="AC3215" t="n">
        <v>449</v>
      </c>
      <c r="AD3215" t="n">
        <v>43</v>
      </c>
      <c r="AE3215" t="n">
        <v>28.1</v>
      </c>
      <c r="AF3215" t="n">
        <v>634</v>
      </c>
      <c r="AG3215" t="n">
        <v>36</v>
      </c>
      <c r="AH3215" t="n">
        <v>63</v>
      </c>
      <c r="AI3215" t="n">
        <v>10143</v>
      </c>
      <c r="AJ3215" t="n">
        <v>7684</v>
      </c>
      <c r="AK3215" t="n">
        <v>7920</v>
      </c>
      <c r="AL3215" t="n">
        <v>9055</v>
      </c>
      <c r="AM3215" t="n">
        <v>11317</v>
      </c>
      <c r="AN3215" t="n">
        <v>16113</v>
      </c>
      <c r="AO3215"/>
      <c r="AP3215" t="n">
        <v>855</v>
      </c>
      <c r="AQ3215" t="n">
        <v>441</v>
      </c>
      <c r="AR3215"/>
    </row>
    <row r="3216">
      <c r="A3216" t="n">
        <v>229027</v>
      </c>
      <c r="B3216" t="s">
        <v>4993</v>
      </c>
      <c r="C3216" t="s">
        <v>4796</v>
      </c>
      <c r="D3216" t="s">
        <v>4775</v>
      </c>
      <c r="E3216" t="s">
        <v>283</v>
      </c>
      <c r="F3216" t="s">
        <v>148</v>
      </c>
      <c r="G3216" t="s">
        <v>149</v>
      </c>
      <c r="H3216" t="s">
        <v>150</v>
      </c>
      <c r="I3216" t="s">
        <v>151</v>
      </c>
      <c r="J3216" t="s">
        <v>158</v>
      </c>
      <c r="K3216" t="s">
        <v>159</v>
      </c>
      <c r="L3216" t="s">
        <v>155</v>
      </c>
      <c r="M3216" t="s">
        <v>155</v>
      </c>
      <c r="N3216" t="n">
        <v>-98.6207</v>
      </c>
      <c r="O3216" t="n">
        <v>29.5837</v>
      </c>
      <c r="P3216" t="n">
        <v>38728</v>
      </c>
      <c r="Q3216" t="n">
        <v>33259</v>
      </c>
      <c r="R3216" t="n">
        <v>52.1</v>
      </c>
      <c r="S3216" t="n">
        <v>20</v>
      </c>
      <c r="T3216" t="n">
        <v>8.1</v>
      </c>
      <c r="U3216" t="n">
        <v>60.3</v>
      </c>
      <c r="V3216" t="n">
        <v>5.5</v>
      </c>
      <c r="W3216" t="n">
        <v>1.3</v>
      </c>
      <c r="X3216" t="n">
        <v>79</v>
      </c>
      <c r="Y3216" t="n">
        <v>40</v>
      </c>
      <c r="Z3216" t="n">
        <v>25</v>
      </c>
      <c r="AA3216" t="n">
        <v>4944</v>
      </c>
      <c r="AB3216" t="n">
        <v>51.2</v>
      </c>
      <c r="AC3216" t="n">
        <v>4944</v>
      </c>
      <c r="AD3216" t="n">
        <v>51.2</v>
      </c>
      <c r="AE3216" t="n">
        <v>31.9</v>
      </c>
      <c r="AF3216" t="n">
        <v>4617</v>
      </c>
      <c r="AG3216" t="n">
        <v>42</v>
      </c>
      <c r="AH3216" t="n">
        <v>70</v>
      </c>
      <c r="AI3216" t="n">
        <v>10831</v>
      </c>
      <c r="AJ3216" t="n">
        <v>7802</v>
      </c>
      <c r="AK3216" t="n">
        <v>7976</v>
      </c>
      <c r="AL3216" t="n">
        <v>9699</v>
      </c>
      <c r="AM3216" t="n">
        <v>15948</v>
      </c>
      <c r="AN3216" t="n">
        <v>19758</v>
      </c>
      <c r="AO3216"/>
      <c r="AP3216" t="n">
        <v>5866</v>
      </c>
      <c r="AQ3216" t="n">
        <v>1483</v>
      </c>
      <c r="AR3216" t="n">
        <v>147</v>
      </c>
    </row>
    <row r="3217">
      <c r="A3217" t="n">
        <v>229063</v>
      </c>
      <c r="B3217" t="s">
        <v>4994</v>
      </c>
      <c r="C3217" t="s">
        <v>4799</v>
      </c>
      <c r="D3217" t="s">
        <v>4775</v>
      </c>
      <c r="E3217" t="s">
        <v>283</v>
      </c>
      <c r="F3217" t="s">
        <v>148</v>
      </c>
      <c r="G3217" t="s">
        <v>149</v>
      </c>
      <c r="H3217" t="s">
        <v>150</v>
      </c>
      <c r="I3217" t="s">
        <v>151</v>
      </c>
      <c r="J3217" t="s">
        <v>152</v>
      </c>
      <c r="K3217" t="s">
        <v>159</v>
      </c>
      <c r="L3217" t="s">
        <v>154</v>
      </c>
      <c r="M3217" t="s">
        <v>155</v>
      </c>
      <c r="N3217" t="n">
        <v>-95.3611</v>
      </c>
      <c r="O3217" t="n">
        <v>29.721</v>
      </c>
      <c r="P3217" t="n">
        <v>9571</v>
      </c>
      <c r="Q3217" t="n">
        <v>7580</v>
      </c>
      <c r="R3217" t="n">
        <v>64.4</v>
      </c>
      <c r="S3217" t="n">
        <v>0.8</v>
      </c>
      <c r="T3217" t="n">
        <v>84.6</v>
      </c>
      <c r="U3217" t="n">
        <v>7.9</v>
      </c>
      <c r="V3217" t="n">
        <v>0.9</v>
      </c>
      <c r="W3217" t="n">
        <v>1.6</v>
      </c>
      <c r="X3217" t="n">
        <v>57</v>
      </c>
      <c r="Y3217" t="n">
        <v>16</v>
      </c>
      <c r="Z3217" t="n">
        <v>16</v>
      </c>
      <c r="AA3217" t="n">
        <v>1755</v>
      </c>
      <c r="AB3217" t="n">
        <v>19.9</v>
      </c>
      <c r="AC3217" t="n">
        <v>1755</v>
      </c>
      <c r="AD3217" t="n">
        <v>19.9</v>
      </c>
      <c r="AE3217" t="n">
        <v>5.9</v>
      </c>
      <c r="AF3217" t="n">
        <v>2139</v>
      </c>
      <c r="AG3217" t="n">
        <v>71</v>
      </c>
      <c r="AH3217" t="n">
        <v>88</v>
      </c>
      <c r="AI3217" t="n">
        <v>15021</v>
      </c>
      <c r="AJ3217" t="n">
        <v>19738</v>
      </c>
      <c r="AK3217" t="n">
        <v>19676</v>
      </c>
      <c r="AL3217" t="n">
        <v>19237</v>
      </c>
      <c r="AM3217"/>
      <c r="AN3217"/>
      <c r="AO3217"/>
      <c r="AP3217" t="n">
        <v>908</v>
      </c>
      <c r="AQ3217" t="n">
        <v>265</v>
      </c>
      <c r="AR3217" t="n">
        <v>237</v>
      </c>
    </row>
    <row r="3218">
      <c r="A3218" t="n">
        <v>229115</v>
      </c>
      <c r="B3218" t="s">
        <v>4995</v>
      </c>
      <c r="C3218" t="s">
        <v>4890</v>
      </c>
      <c r="D3218" t="s">
        <v>4775</v>
      </c>
      <c r="E3218" t="s">
        <v>283</v>
      </c>
      <c r="F3218" t="s">
        <v>148</v>
      </c>
      <c r="G3218" t="s">
        <v>149</v>
      </c>
      <c r="H3218" t="s">
        <v>150</v>
      </c>
      <c r="I3218" t="s">
        <v>151</v>
      </c>
      <c r="J3218" t="s">
        <v>158</v>
      </c>
      <c r="K3218" t="s">
        <v>159</v>
      </c>
      <c r="L3218" t="s">
        <v>155</v>
      </c>
      <c r="M3218" t="s">
        <v>155</v>
      </c>
      <c r="N3218" t="n">
        <v>-101.8748</v>
      </c>
      <c r="O3218" t="n">
        <v>33.5834</v>
      </c>
      <c r="P3218" t="n">
        <v>43357</v>
      </c>
      <c r="Q3218" t="n">
        <v>34406</v>
      </c>
      <c r="R3218" t="n">
        <v>49.5</v>
      </c>
      <c r="S3218" t="n">
        <v>53.8</v>
      </c>
      <c r="T3218" t="n">
        <v>6.3</v>
      </c>
      <c r="U3218" t="n">
        <v>29.2</v>
      </c>
      <c r="V3218" t="n">
        <v>3.1</v>
      </c>
      <c r="W3218" t="n">
        <v>1.8</v>
      </c>
      <c r="X3218" t="n">
        <v>85</v>
      </c>
      <c r="Y3218" t="n">
        <v>52</v>
      </c>
      <c r="Z3218" t="n">
        <v>21</v>
      </c>
      <c r="AA3218" t="n">
        <v>5782</v>
      </c>
      <c r="AB3218" t="n">
        <v>67.5</v>
      </c>
      <c r="AC3218" t="n">
        <v>5782</v>
      </c>
      <c r="AD3218" t="n">
        <v>64.4</v>
      </c>
      <c r="AE3218" t="n">
        <v>44.5</v>
      </c>
      <c r="AF3218" t="n">
        <v>6691</v>
      </c>
      <c r="AG3218" t="n">
        <v>26</v>
      </c>
      <c r="AH3218" t="n">
        <v>67</v>
      </c>
      <c r="AI3218" t="n">
        <v>16773</v>
      </c>
      <c r="AJ3218" t="n">
        <v>13922</v>
      </c>
      <c r="AK3218" t="n">
        <v>15173</v>
      </c>
      <c r="AL3218" t="n">
        <v>18376</v>
      </c>
      <c r="AM3218" t="n">
        <v>23239</v>
      </c>
      <c r="AN3218" t="n">
        <v>24903</v>
      </c>
      <c r="AO3218"/>
      <c r="AP3218" t="n">
        <v>7111</v>
      </c>
      <c r="AQ3218" t="n">
        <v>2098</v>
      </c>
      <c r="AR3218" t="n">
        <v>565</v>
      </c>
    </row>
    <row r="3219">
      <c r="A3219" t="n">
        <v>229160</v>
      </c>
      <c r="B3219" t="s">
        <v>4996</v>
      </c>
      <c r="C3219" t="s">
        <v>4919</v>
      </c>
      <c r="D3219" t="s">
        <v>4775</v>
      </c>
      <c r="E3219" t="s">
        <v>283</v>
      </c>
      <c r="F3219" t="s">
        <v>162</v>
      </c>
      <c r="G3219" t="s">
        <v>163</v>
      </c>
      <c r="H3219" t="s">
        <v>150</v>
      </c>
      <c r="I3219" t="s">
        <v>151</v>
      </c>
      <c r="J3219" t="s">
        <v>168</v>
      </c>
      <c r="K3219" t="s">
        <v>159</v>
      </c>
      <c r="L3219" t="s">
        <v>155</v>
      </c>
      <c r="M3219" t="s">
        <v>155</v>
      </c>
      <c r="N3219" t="n">
        <v>-97.2796</v>
      </c>
      <c r="O3219" t="n">
        <v>32.733</v>
      </c>
      <c r="P3219" t="n">
        <v>2979</v>
      </c>
      <c r="Q3219" t="n">
        <v>2187</v>
      </c>
      <c r="R3219" t="n">
        <v>54.2</v>
      </c>
      <c r="S3219" t="n">
        <v>26.2</v>
      </c>
      <c r="T3219" t="n">
        <v>21.8</v>
      </c>
      <c r="U3219" t="n">
        <v>29.6</v>
      </c>
      <c r="V3219" t="n">
        <v>1.6</v>
      </c>
      <c r="W3219" t="n">
        <v>14.2</v>
      </c>
      <c r="X3219" t="n">
        <v>63</v>
      </c>
      <c r="Y3219" t="n">
        <v>67</v>
      </c>
      <c r="Z3219" t="n">
        <v>13</v>
      </c>
      <c r="AA3219" t="n">
        <v>306</v>
      </c>
      <c r="AB3219" t="n">
        <v>32.4</v>
      </c>
      <c r="AC3219" t="n">
        <v>306</v>
      </c>
      <c r="AD3219" t="n">
        <v>32.4</v>
      </c>
      <c r="AE3219" t="n">
        <v>22.5</v>
      </c>
      <c r="AF3219" t="n">
        <v>461</v>
      </c>
      <c r="AG3219" t="n">
        <v>41</v>
      </c>
      <c r="AH3219" t="n">
        <v>81</v>
      </c>
      <c r="AI3219" t="n">
        <v>21169</v>
      </c>
      <c r="AJ3219" t="n">
        <v>17583</v>
      </c>
      <c r="AK3219" t="n">
        <v>18037</v>
      </c>
      <c r="AL3219" t="n">
        <v>19764</v>
      </c>
      <c r="AM3219" t="n">
        <v>23783</v>
      </c>
      <c r="AN3219" t="n">
        <v>26015</v>
      </c>
      <c r="AO3219"/>
      <c r="AP3219" t="n">
        <v>311</v>
      </c>
      <c r="AQ3219" t="n">
        <v>143</v>
      </c>
      <c r="AR3219" t="n">
        <v>147</v>
      </c>
    </row>
    <row r="3220">
      <c r="A3220" t="n">
        <v>229179</v>
      </c>
      <c r="B3220" t="s">
        <v>4997</v>
      </c>
      <c r="C3220" t="s">
        <v>4911</v>
      </c>
      <c r="D3220" t="s">
        <v>4775</v>
      </c>
      <c r="E3220" t="s">
        <v>283</v>
      </c>
      <c r="F3220" t="s">
        <v>148</v>
      </c>
      <c r="G3220" t="s">
        <v>149</v>
      </c>
      <c r="H3220" t="s">
        <v>150</v>
      </c>
      <c r="I3220" t="s">
        <v>151</v>
      </c>
      <c r="J3220" t="s">
        <v>238</v>
      </c>
      <c r="K3220" t="s">
        <v>159</v>
      </c>
      <c r="L3220" t="s">
        <v>155</v>
      </c>
      <c r="M3220" t="s">
        <v>155</v>
      </c>
      <c r="N3220" t="n">
        <v>-97.1278</v>
      </c>
      <c r="O3220" t="n">
        <v>33.2262</v>
      </c>
      <c r="P3220" t="n">
        <v>19829</v>
      </c>
      <c r="Q3220" t="n">
        <v>12081</v>
      </c>
      <c r="R3220" t="n">
        <v>87.4</v>
      </c>
      <c r="S3220" t="n">
        <v>32.6</v>
      </c>
      <c r="T3220" t="n">
        <v>17.3</v>
      </c>
      <c r="U3220" t="n">
        <v>33.7</v>
      </c>
      <c r="V3220" t="n">
        <v>9.2</v>
      </c>
      <c r="W3220" t="n">
        <v>1.6</v>
      </c>
      <c r="X3220" t="n">
        <v>74</v>
      </c>
      <c r="Y3220" t="n">
        <v>50</v>
      </c>
      <c r="Z3220" t="n">
        <v>17</v>
      </c>
      <c r="AA3220" t="n">
        <v>1244</v>
      </c>
      <c r="AB3220" t="n">
        <v>44.2</v>
      </c>
      <c r="AC3220" t="n">
        <v>1244</v>
      </c>
      <c r="AD3220" t="n">
        <v>44.2</v>
      </c>
      <c r="AE3220" t="n">
        <v>27.5</v>
      </c>
      <c r="AF3220" t="n">
        <v>1318</v>
      </c>
      <c r="AG3220" t="n">
        <v>40</v>
      </c>
      <c r="AH3220" t="n">
        <v>66</v>
      </c>
      <c r="AI3220" t="n">
        <v>10763</v>
      </c>
      <c r="AJ3220" t="n">
        <v>8378</v>
      </c>
      <c r="AK3220" t="n">
        <v>8345</v>
      </c>
      <c r="AL3220" t="n">
        <v>11121</v>
      </c>
      <c r="AM3220" t="n">
        <v>15974</v>
      </c>
      <c r="AN3220" t="n">
        <v>17856</v>
      </c>
      <c r="AO3220"/>
      <c r="AP3220" t="n">
        <v>2119</v>
      </c>
      <c r="AQ3220" t="n">
        <v>1637</v>
      </c>
      <c r="AR3220" t="n">
        <v>342</v>
      </c>
    </row>
    <row r="3221">
      <c r="A3221" t="n">
        <v>229267</v>
      </c>
      <c r="B3221" t="s">
        <v>4998</v>
      </c>
      <c r="C3221" t="s">
        <v>4796</v>
      </c>
      <c r="D3221" t="s">
        <v>4775</v>
      </c>
      <c r="E3221" t="s">
        <v>283</v>
      </c>
      <c r="F3221" t="s">
        <v>162</v>
      </c>
      <c r="G3221" t="s">
        <v>163</v>
      </c>
      <c r="H3221" t="s">
        <v>150</v>
      </c>
      <c r="I3221" t="s">
        <v>151</v>
      </c>
      <c r="J3221" t="s">
        <v>168</v>
      </c>
      <c r="K3221" t="s">
        <v>179</v>
      </c>
      <c r="L3221" t="s">
        <v>155</v>
      </c>
      <c r="M3221" t="s">
        <v>155</v>
      </c>
      <c r="N3221" t="n">
        <v>-98.4819</v>
      </c>
      <c r="O3221" t="n">
        <v>29.4627</v>
      </c>
      <c r="P3221" t="n">
        <v>2762</v>
      </c>
      <c r="Q3221" t="n">
        <v>2558</v>
      </c>
      <c r="R3221" t="n">
        <v>53.3</v>
      </c>
      <c r="S3221" t="n">
        <v>53.5</v>
      </c>
      <c r="T3221" t="n">
        <v>4.2</v>
      </c>
      <c r="U3221" t="n">
        <v>24</v>
      </c>
      <c r="V3221" t="n">
        <v>7.7</v>
      </c>
      <c r="W3221" t="n">
        <v>5.2</v>
      </c>
      <c r="X3221" t="n">
        <v>92</v>
      </c>
      <c r="Y3221"/>
      <c r="Z3221" t="n">
        <v>9</v>
      </c>
      <c r="AA3221" t="n">
        <v>642</v>
      </c>
      <c r="AB3221" t="n">
        <v>81.9</v>
      </c>
      <c r="AC3221" t="n">
        <v>642</v>
      </c>
      <c r="AD3221" t="n">
        <v>81.9</v>
      </c>
      <c r="AE3221" t="n">
        <v>73.4</v>
      </c>
      <c r="AF3221" t="n">
        <v>655</v>
      </c>
      <c r="AG3221" t="n">
        <v>16</v>
      </c>
      <c r="AH3221" t="n">
        <v>97</v>
      </c>
      <c r="AI3221" t="n">
        <v>32264</v>
      </c>
      <c r="AJ3221" t="n">
        <v>14184</v>
      </c>
      <c r="AK3221" t="n">
        <v>12334</v>
      </c>
      <c r="AL3221" t="n">
        <v>15774</v>
      </c>
      <c r="AM3221" t="n">
        <v>24156</v>
      </c>
      <c r="AN3221" t="n">
        <v>35186</v>
      </c>
      <c r="AO3221"/>
      <c r="AP3221" t="n">
        <v>576</v>
      </c>
      <c r="AQ3221" t="n">
        <v>99</v>
      </c>
      <c r="AR3221"/>
    </row>
    <row r="3222">
      <c r="A3222" t="n">
        <v>229300</v>
      </c>
      <c r="B3222" t="s">
        <v>4999</v>
      </c>
      <c r="C3222" t="s">
        <v>4799</v>
      </c>
      <c r="D3222" t="s">
        <v>4775</v>
      </c>
      <c r="E3222" t="s">
        <v>283</v>
      </c>
      <c r="F3222" t="s">
        <v>148</v>
      </c>
      <c r="G3222" t="s">
        <v>149</v>
      </c>
      <c r="H3222" t="s">
        <v>150</v>
      </c>
      <c r="I3222" t="s">
        <v>151</v>
      </c>
      <c r="J3222" t="s">
        <v>152</v>
      </c>
      <c r="K3222" t="s">
        <v>209</v>
      </c>
      <c r="L3222" t="s">
        <v>155</v>
      </c>
      <c r="M3222" t="s">
        <v>155</v>
      </c>
      <c r="N3222" t="n">
        <v>-95.4032</v>
      </c>
      <c r="O3222" t="n">
        <v>29.7029</v>
      </c>
      <c r="P3222" t="n">
        <v>6182</v>
      </c>
      <c r="Q3222" t="n">
        <v>757</v>
      </c>
      <c r="R3222" t="n">
        <v>86.3</v>
      </c>
      <c r="S3222" t="n">
        <v>20.9</v>
      </c>
      <c r="T3222" t="n">
        <v>14.1</v>
      </c>
      <c r="U3222" t="n">
        <v>29.3</v>
      </c>
      <c r="V3222" t="n">
        <v>28.9</v>
      </c>
      <c r="W3222" t="n">
        <v>0.7</v>
      </c>
      <c r="X3222"/>
      <c r="Y3222"/>
      <c r="Z3222" t="n">
        <v>5</v>
      </c>
      <c r="AA3222"/>
      <c r="AB3222"/>
      <c r="AC3222"/>
      <c r="AD3222"/>
      <c r="AE3222"/>
      <c r="AF3222" t="n">
        <v>0</v>
      </c>
      <c r="AG3222" t="n">
        <v>43</v>
      </c>
      <c r="AH3222" t="n">
        <v>62</v>
      </c>
      <c r="AI3222"/>
      <c r="AJ3222"/>
      <c r="AK3222"/>
      <c r="AL3222"/>
      <c r="AM3222"/>
      <c r="AN3222"/>
      <c r="AO3222"/>
      <c r="AP3222" t="n">
        <v>375</v>
      </c>
      <c r="AQ3222" t="n">
        <v>752</v>
      </c>
      <c r="AR3222" t="n">
        <v>574</v>
      </c>
    </row>
    <row r="3223">
      <c r="A3223" t="n">
        <v>229337</v>
      </c>
      <c r="B3223" t="s">
        <v>5000</v>
      </c>
      <c r="C3223" t="s">
        <v>4890</v>
      </c>
      <c r="D3223" t="s">
        <v>4775</v>
      </c>
      <c r="E3223" t="s">
        <v>283</v>
      </c>
      <c r="F3223" t="s">
        <v>148</v>
      </c>
      <c r="G3223" t="s">
        <v>149</v>
      </c>
      <c r="H3223" t="s">
        <v>150</v>
      </c>
      <c r="I3223" t="s">
        <v>151</v>
      </c>
      <c r="J3223" t="s">
        <v>168</v>
      </c>
      <c r="K3223" t="s">
        <v>209</v>
      </c>
      <c r="L3223" t="s">
        <v>155</v>
      </c>
      <c r="M3223" t="s">
        <v>155</v>
      </c>
      <c r="N3223" t="n">
        <v>-101.8919</v>
      </c>
      <c r="O3223" t="n">
        <v>33.5893</v>
      </c>
      <c r="P3223" t="n">
        <v>7336</v>
      </c>
      <c r="Q3223" t="n">
        <v>2504</v>
      </c>
      <c r="R3223" t="n">
        <v>87</v>
      </c>
      <c r="S3223" t="n">
        <v>51.5</v>
      </c>
      <c r="T3223" t="n">
        <v>9.7</v>
      </c>
      <c r="U3223" t="n">
        <v>31.9</v>
      </c>
      <c r="V3223" t="n">
        <v>5</v>
      </c>
      <c r="W3223" t="n">
        <v>0.2</v>
      </c>
      <c r="X3223"/>
      <c r="Y3223"/>
      <c r="Z3223" t="n">
        <v>7</v>
      </c>
      <c r="AA3223"/>
      <c r="AB3223"/>
      <c r="AC3223"/>
      <c r="AD3223"/>
      <c r="AE3223"/>
      <c r="AF3223" t="n">
        <v>0</v>
      </c>
      <c r="AG3223" t="n">
        <v>14</v>
      </c>
      <c r="AH3223" t="n">
        <v>56</v>
      </c>
      <c r="AI3223"/>
      <c r="AJ3223"/>
      <c r="AK3223"/>
      <c r="AL3223"/>
      <c r="AM3223"/>
      <c r="AN3223"/>
      <c r="AO3223"/>
      <c r="AP3223" t="n">
        <v>1108</v>
      </c>
      <c r="AQ3223" t="n">
        <v>749</v>
      </c>
      <c r="AR3223" t="n">
        <v>523</v>
      </c>
    </row>
    <row r="3224">
      <c r="A3224" t="n">
        <v>229355</v>
      </c>
      <c r="B3224" t="s">
        <v>5001</v>
      </c>
      <c r="C3224" t="s">
        <v>4986</v>
      </c>
      <c r="D3224" t="s">
        <v>4775</v>
      </c>
      <c r="E3224" t="s">
        <v>283</v>
      </c>
      <c r="F3224" t="s">
        <v>148</v>
      </c>
      <c r="G3224" t="s">
        <v>149</v>
      </c>
      <c r="H3224" t="s">
        <v>150</v>
      </c>
      <c r="I3224" t="s">
        <v>151</v>
      </c>
      <c r="J3224" t="s">
        <v>238</v>
      </c>
      <c r="K3224" t="s">
        <v>176</v>
      </c>
      <c r="L3224" t="s">
        <v>155</v>
      </c>
      <c r="M3224" t="s">
        <v>155</v>
      </c>
      <c r="N3224" t="n">
        <v>-95.2841</v>
      </c>
      <c r="O3224" t="n">
        <v>32.336</v>
      </c>
      <c r="P3224" t="n">
        <v>15756</v>
      </c>
      <c r="Q3224" t="n">
        <v>15756</v>
      </c>
      <c r="R3224" t="n">
        <v>62.4</v>
      </c>
      <c r="S3224" t="n">
        <v>47.2</v>
      </c>
      <c r="T3224" t="n">
        <v>16</v>
      </c>
      <c r="U3224" t="n">
        <v>25.9</v>
      </c>
      <c r="V3224" t="n">
        <v>1.8</v>
      </c>
      <c r="W3224" t="n">
        <v>1.3</v>
      </c>
      <c r="X3224" t="n">
        <v>61</v>
      </c>
      <c r="Y3224" t="n">
        <v>42</v>
      </c>
      <c r="Z3224" t="n">
        <v>18</v>
      </c>
      <c r="AA3224" t="n">
        <v>2428</v>
      </c>
      <c r="AB3224" t="n">
        <v>26.7</v>
      </c>
      <c r="AC3224"/>
      <c r="AD3224"/>
      <c r="AE3224"/>
      <c r="AF3224" t="n">
        <v>2058</v>
      </c>
      <c r="AG3224" t="n">
        <v>36</v>
      </c>
      <c r="AH3224" t="n">
        <v>47</v>
      </c>
      <c r="AI3224" t="n">
        <v>9148</v>
      </c>
      <c r="AJ3224" t="n">
        <v>8333</v>
      </c>
      <c r="AK3224" t="n">
        <v>9395</v>
      </c>
      <c r="AL3224" t="n">
        <v>12009</v>
      </c>
      <c r="AM3224" t="n">
        <v>14228</v>
      </c>
      <c r="AN3224" t="n">
        <v>14382</v>
      </c>
      <c r="AO3224" t="n">
        <v>1666</v>
      </c>
      <c r="AP3224" t="n">
        <v>30</v>
      </c>
      <c r="AQ3224"/>
      <c r="AR3224"/>
    </row>
    <row r="3225">
      <c r="A3225" t="n">
        <v>229416</v>
      </c>
      <c r="B3225" t="s">
        <v>5002</v>
      </c>
      <c r="C3225" t="s">
        <v>4799</v>
      </c>
      <c r="D3225" t="s">
        <v>4775</v>
      </c>
      <c r="E3225" t="s">
        <v>283</v>
      </c>
      <c r="F3225" t="s">
        <v>279</v>
      </c>
      <c r="G3225" t="s">
        <v>189</v>
      </c>
      <c r="H3225" t="s">
        <v>174</v>
      </c>
      <c r="I3225" t="s">
        <v>151</v>
      </c>
      <c r="J3225" t="s">
        <v>168</v>
      </c>
      <c r="K3225"/>
      <c r="L3225" t="s">
        <v>155</v>
      </c>
      <c r="M3225" t="s">
        <v>155</v>
      </c>
      <c r="N3225" t="n">
        <v>-95.4121</v>
      </c>
      <c r="O3225" t="n">
        <v>29.9905</v>
      </c>
      <c r="P3225" t="n">
        <v>2592</v>
      </c>
      <c r="Q3225" t="n">
        <v>2592</v>
      </c>
      <c r="R3225" t="n">
        <v>5.1</v>
      </c>
      <c r="S3225" t="n">
        <v>20.4</v>
      </c>
      <c r="T3225" t="n">
        <v>13.1</v>
      </c>
      <c r="U3225" t="n">
        <v>43.3</v>
      </c>
      <c r="V3225" t="n">
        <v>1.6</v>
      </c>
      <c r="W3225" t="n">
        <v>0.2</v>
      </c>
      <c r="X3225" t="n">
        <v>72</v>
      </c>
      <c r="Y3225"/>
      <c r="Z3225" t="n">
        <v>33</v>
      </c>
      <c r="AA3225" t="n">
        <v>1103</v>
      </c>
      <c r="AB3225" t="n">
        <v>56.7</v>
      </c>
      <c r="AC3225"/>
      <c r="AD3225"/>
      <c r="AE3225"/>
      <c r="AF3225" t="n">
        <v>956</v>
      </c>
      <c r="AG3225" t="n">
        <v>56</v>
      </c>
      <c r="AH3225" t="n">
        <v>80</v>
      </c>
      <c r="AI3225" t="n">
        <v>20303</v>
      </c>
      <c r="AJ3225" t="n">
        <v>19366</v>
      </c>
      <c r="AK3225" t="n">
        <v>19141</v>
      </c>
      <c r="AL3225" t="n">
        <v>22585</v>
      </c>
      <c r="AM3225" t="n">
        <v>26112</v>
      </c>
      <c r="AN3225" t="n">
        <v>25458</v>
      </c>
      <c r="AO3225" t="n">
        <v>730</v>
      </c>
      <c r="AP3225"/>
      <c r="AQ3225"/>
      <c r="AR3225"/>
    </row>
    <row r="3226">
      <c r="A3226" t="n">
        <v>229425</v>
      </c>
      <c r="B3226" t="s">
        <v>5003</v>
      </c>
      <c r="C3226" t="s">
        <v>4951</v>
      </c>
      <c r="D3226" t="s">
        <v>4775</v>
      </c>
      <c r="E3226" t="s">
        <v>283</v>
      </c>
      <c r="F3226" t="s">
        <v>199</v>
      </c>
      <c r="G3226" t="s">
        <v>189</v>
      </c>
      <c r="H3226" t="s">
        <v>200</v>
      </c>
      <c r="I3226" t="s">
        <v>151</v>
      </c>
      <c r="J3226" t="s">
        <v>164</v>
      </c>
      <c r="K3226"/>
      <c r="L3226" t="s">
        <v>155</v>
      </c>
      <c r="M3226" t="s">
        <v>155</v>
      </c>
      <c r="N3226" t="n">
        <v>-98.2179</v>
      </c>
      <c r="O3226" t="n">
        <v>26.2794</v>
      </c>
      <c r="P3226" t="n">
        <v>228</v>
      </c>
      <c r="Q3226" t="n">
        <v>228</v>
      </c>
      <c r="R3226" t="n">
        <v>98.2</v>
      </c>
      <c r="S3226" t="n">
        <v>0</v>
      </c>
      <c r="T3226" t="n">
        <v>0</v>
      </c>
      <c r="U3226" t="n">
        <v>100</v>
      </c>
      <c r="V3226" t="n">
        <v>0</v>
      </c>
      <c r="W3226" t="n">
        <v>0</v>
      </c>
      <c r="X3226" t="n">
        <v>73</v>
      </c>
      <c r="Y3226" t="n">
        <v>70</v>
      </c>
      <c r="Z3226" t="n">
        <v>7</v>
      </c>
      <c r="AA3226"/>
      <c r="AB3226"/>
      <c r="AC3226"/>
      <c r="AD3226"/>
      <c r="AE3226"/>
      <c r="AF3226" t="n">
        <v>14</v>
      </c>
      <c r="AG3226" t="n">
        <v>94</v>
      </c>
      <c r="AH3226" t="n">
        <v>94</v>
      </c>
      <c r="AI3226" t="n">
        <v>11720</v>
      </c>
      <c r="AJ3226" t="n">
        <v>11720</v>
      </c>
      <c r="AK3226"/>
      <c r="AL3226"/>
      <c r="AM3226"/>
      <c r="AN3226"/>
      <c r="AO3226"/>
      <c r="AP3226"/>
      <c r="AQ3226"/>
      <c r="AR3226"/>
    </row>
    <row r="3227">
      <c r="A3227" t="n">
        <v>229504</v>
      </c>
      <c r="B3227" t="s">
        <v>5004</v>
      </c>
      <c r="C3227" t="s">
        <v>5005</v>
      </c>
      <c r="D3227" t="s">
        <v>4775</v>
      </c>
      <c r="E3227" t="s">
        <v>283</v>
      </c>
      <c r="F3227" t="s">
        <v>173</v>
      </c>
      <c r="G3227" t="s">
        <v>149</v>
      </c>
      <c r="H3227" t="s">
        <v>174</v>
      </c>
      <c r="I3227" t="s">
        <v>175</v>
      </c>
      <c r="J3227" t="s">
        <v>168</v>
      </c>
      <c r="K3227" t="s">
        <v>176</v>
      </c>
      <c r="L3227" t="s">
        <v>155</v>
      </c>
      <c r="M3227" t="s">
        <v>155</v>
      </c>
      <c r="N3227" t="n">
        <v>-99.3191</v>
      </c>
      <c r="O3227" t="n">
        <v>34.1593</v>
      </c>
      <c r="P3227" t="n">
        <v>2991</v>
      </c>
      <c r="Q3227" t="n">
        <v>2991</v>
      </c>
      <c r="R3227" t="n">
        <v>64.4</v>
      </c>
      <c r="S3227" t="n">
        <v>54.5</v>
      </c>
      <c r="T3227" t="n">
        <v>7.7</v>
      </c>
      <c r="U3227" t="n">
        <v>28</v>
      </c>
      <c r="V3227" t="n">
        <v>2.5</v>
      </c>
      <c r="W3227" t="n">
        <v>0.2</v>
      </c>
      <c r="X3227" t="n">
        <v>37</v>
      </c>
      <c r="Y3227" t="n">
        <v>45</v>
      </c>
      <c r="Z3227" t="n">
        <v>12</v>
      </c>
      <c r="AA3227" t="n">
        <v>244</v>
      </c>
      <c r="AB3227" t="n">
        <v>18.4</v>
      </c>
      <c r="AC3227"/>
      <c r="AD3227"/>
      <c r="AE3227"/>
      <c r="AF3227" t="n">
        <v>161</v>
      </c>
      <c r="AG3227" t="n">
        <v>38</v>
      </c>
      <c r="AH3227" t="n">
        <v>81</v>
      </c>
      <c r="AI3227" t="n">
        <v>5752</v>
      </c>
      <c r="AJ3227" t="n">
        <v>4583</v>
      </c>
      <c r="AK3227" t="n">
        <v>5437</v>
      </c>
      <c r="AL3227" t="n">
        <v>7901</v>
      </c>
      <c r="AM3227" t="n">
        <v>12260</v>
      </c>
      <c r="AN3227" t="n">
        <v>11776</v>
      </c>
      <c r="AO3227" t="n">
        <v>245</v>
      </c>
      <c r="AP3227"/>
      <c r="AQ3227"/>
      <c r="AR3227"/>
    </row>
    <row r="3228">
      <c r="A3228" t="n">
        <v>229522</v>
      </c>
      <c r="B3228" t="s">
        <v>5006</v>
      </c>
      <c r="C3228" t="s">
        <v>4861</v>
      </c>
      <c r="D3228" t="s">
        <v>4775</v>
      </c>
      <c r="E3228" t="s">
        <v>283</v>
      </c>
      <c r="F3228" t="s">
        <v>199</v>
      </c>
      <c r="G3228" t="s">
        <v>189</v>
      </c>
      <c r="H3228" t="s">
        <v>200</v>
      </c>
      <c r="I3228" t="s">
        <v>151</v>
      </c>
      <c r="J3228" t="s">
        <v>164</v>
      </c>
      <c r="K3228"/>
      <c r="L3228" t="s">
        <v>155</v>
      </c>
      <c r="M3228" t="s">
        <v>155</v>
      </c>
      <c r="N3228" t="n">
        <v>-96.9909</v>
      </c>
      <c r="O3228" t="n">
        <v>28.8079</v>
      </c>
      <c r="P3228" t="n">
        <v>148</v>
      </c>
      <c r="Q3228" t="n">
        <v>148</v>
      </c>
      <c r="R3228" t="n">
        <v>89.9</v>
      </c>
      <c r="S3228" t="n">
        <v>22.3</v>
      </c>
      <c r="T3228" t="n">
        <v>14.2</v>
      </c>
      <c r="U3228" t="n">
        <v>54.1</v>
      </c>
      <c r="V3228" t="n">
        <v>0</v>
      </c>
      <c r="W3228" t="n">
        <v>0</v>
      </c>
      <c r="X3228" t="n">
        <v>85</v>
      </c>
      <c r="Y3228" t="n">
        <v>86</v>
      </c>
      <c r="Z3228" t="n">
        <v>14</v>
      </c>
      <c r="AA3228"/>
      <c r="AB3228"/>
      <c r="AC3228"/>
      <c r="AD3228"/>
      <c r="AE3228"/>
      <c r="AF3228" t="n">
        <v>81</v>
      </c>
      <c r="AG3228" t="n">
        <v>63</v>
      </c>
      <c r="AH3228" t="n">
        <v>63</v>
      </c>
      <c r="AI3228" t="n">
        <v>15670</v>
      </c>
      <c r="AJ3228" t="n">
        <v>15509</v>
      </c>
      <c r="AK3228" t="n">
        <v>15414</v>
      </c>
      <c r="AL3228" t="n">
        <v>18632</v>
      </c>
      <c r="AM3228" t="n">
        <v>20052</v>
      </c>
      <c r="AN3228" t="n">
        <v>20052</v>
      </c>
      <c r="AO3228"/>
      <c r="AP3228"/>
      <c r="AQ3228"/>
      <c r="AR3228"/>
    </row>
    <row r="3229">
      <c r="A3229" t="n">
        <v>229540</v>
      </c>
      <c r="B3229" t="s">
        <v>5007</v>
      </c>
      <c r="C3229" t="s">
        <v>4861</v>
      </c>
      <c r="D3229" t="s">
        <v>4775</v>
      </c>
      <c r="E3229" t="s">
        <v>283</v>
      </c>
      <c r="F3229" t="s">
        <v>173</v>
      </c>
      <c r="G3229" t="s">
        <v>149</v>
      </c>
      <c r="H3229" t="s">
        <v>174</v>
      </c>
      <c r="I3229" t="s">
        <v>151</v>
      </c>
      <c r="J3229" t="s">
        <v>168</v>
      </c>
      <c r="K3229" t="s">
        <v>176</v>
      </c>
      <c r="L3229" t="s">
        <v>155</v>
      </c>
      <c r="M3229" t="s">
        <v>155</v>
      </c>
      <c r="N3229" t="n">
        <v>-96.9792</v>
      </c>
      <c r="O3229" t="n">
        <v>28.8164</v>
      </c>
      <c r="P3229" t="n">
        <v>3943</v>
      </c>
      <c r="Q3229" t="n">
        <v>3943</v>
      </c>
      <c r="R3229" t="n">
        <v>68</v>
      </c>
      <c r="S3229" t="n">
        <v>35.8</v>
      </c>
      <c r="T3229" t="n">
        <v>6.2</v>
      </c>
      <c r="U3229" t="n">
        <v>52</v>
      </c>
      <c r="V3229" t="n">
        <v>2.2</v>
      </c>
      <c r="W3229" t="n">
        <v>0.3</v>
      </c>
      <c r="X3229" t="n">
        <v>65</v>
      </c>
      <c r="Y3229" t="n">
        <v>55</v>
      </c>
      <c r="Z3229" t="n">
        <v>14</v>
      </c>
      <c r="AA3229" t="n">
        <v>315</v>
      </c>
      <c r="AB3229" t="n">
        <v>24.8</v>
      </c>
      <c r="AC3229"/>
      <c r="AD3229"/>
      <c r="AE3229"/>
      <c r="AF3229" t="n">
        <v>290</v>
      </c>
      <c r="AG3229" t="n">
        <v>33</v>
      </c>
      <c r="AH3229" t="n">
        <v>45</v>
      </c>
      <c r="AI3229" t="n">
        <v>4999</v>
      </c>
      <c r="AJ3229" t="n">
        <v>3490</v>
      </c>
      <c r="AK3229" t="n">
        <v>4491</v>
      </c>
      <c r="AL3229" t="n">
        <v>6320</v>
      </c>
      <c r="AM3229" t="n">
        <v>8804</v>
      </c>
      <c r="AN3229"/>
      <c r="AO3229" t="n">
        <v>338</v>
      </c>
      <c r="AP3229"/>
      <c r="AQ3229"/>
      <c r="AR3229"/>
    </row>
    <row r="3230">
      <c r="A3230" t="n">
        <v>229656</v>
      </c>
      <c r="B3230" t="s">
        <v>5008</v>
      </c>
      <c r="C3230" t="s">
        <v>4951</v>
      </c>
      <c r="D3230" t="s">
        <v>4775</v>
      </c>
      <c r="E3230" t="s">
        <v>283</v>
      </c>
      <c r="F3230" t="s">
        <v>199</v>
      </c>
      <c r="G3230" t="s">
        <v>189</v>
      </c>
      <c r="H3230" t="s">
        <v>200</v>
      </c>
      <c r="I3230" t="s">
        <v>151</v>
      </c>
      <c r="J3230" t="s">
        <v>164</v>
      </c>
      <c r="K3230"/>
      <c r="L3230" t="s">
        <v>155</v>
      </c>
      <c r="M3230" t="s">
        <v>155</v>
      </c>
      <c r="N3230" t="n">
        <v>-98.223</v>
      </c>
      <c r="O3230" t="n">
        <v>26.2327</v>
      </c>
      <c r="P3230" t="n">
        <v>535</v>
      </c>
      <c r="Q3230" t="n">
        <v>535</v>
      </c>
      <c r="R3230" t="n">
        <v>96.3</v>
      </c>
      <c r="S3230" t="n">
        <v>8.6</v>
      </c>
      <c r="T3230" t="n">
        <v>4.5</v>
      </c>
      <c r="U3230" t="n">
        <v>84.9</v>
      </c>
      <c r="V3230" t="n">
        <v>0</v>
      </c>
      <c r="W3230" t="n">
        <v>0.2</v>
      </c>
      <c r="X3230" t="n">
        <v>75</v>
      </c>
      <c r="Y3230" t="n">
        <v>71</v>
      </c>
      <c r="Z3230" t="n">
        <v>16</v>
      </c>
      <c r="AA3230"/>
      <c r="AB3230"/>
      <c r="AC3230"/>
      <c r="AD3230"/>
      <c r="AE3230"/>
      <c r="AF3230" t="n">
        <v>11</v>
      </c>
      <c r="AG3230" t="n">
        <v>74</v>
      </c>
      <c r="AH3230" t="n">
        <v>74</v>
      </c>
      <c r="AI3230" t="n">
        <v>26326</v>
      </c>
      <c r="AJ3230" t="n">
        <v>26326</v>
      </c>
      <c r="AK3230"/>
      <c r="AL3230"/>
      <c r="AM3230"/>
      <c r="AN3230"/>
      <c r="AO3230"/>
      <c r="AP3230"/>
      <c r="AQ3230"/>
      <c r="AR3230"/>
    </row>
    <row r="3231">
      <c r="A3231" t="n">
        <v>229780</v>
      </c>
      <c r="B3231" t="s">
        <v>5009</v>
      </c>
      <c r="C3231" t="s">
        <v>5010</v>
      </c>
      <c r="D3231" t="s">
        <v>4775</v>
      </c>
      <c r="E3231" t="s">
        <v>283</v>
      </c>
      <c r="F3231" t="s">
        <v>162</v>
      </c>
      <c r="G3231" t="s">
        <v>163</v>
      </c>
      <c r="H3231" t="s">
        <v>150</v>
      </c>
      <c r="I3231" t="s">
        <v>175</v>
      </c>
      <c r="J3231" t="s">
        <v>168</v>
      </c>
      <c r="K3231" t="s">
        <v>153</v>
      </c>
      <c r="L3231" t="s">
        <v>155</v>
      </c>
      <c r="M3231" t="s">
        <v>155</v>
      </c>
      <c r="N3231" t="n">
        <v>-101.73</v>
      </c>
      <c r="O3231" t="n">
        <v>34.1877</v>
      </c>
      <c r="P3231" t="n">
        <v>3823</v>
      </c>
      <c r="Q3231" t="n">
        <v>2883</v>
      </c>
      <c r="R3231" t="n">
        <v>52.4</v>
      </c>
      <c r="S3231" t="n">
        <v>28.6</v>
      </c>
      <c r="T3231" t="n">
        <v>14.7</v>
      </c>
      <c r="U3231" t="n">
        <v>32.2</v>
      </c>
      <c r="V3231" t="n">
        <v>1.8</v>
      </c>
      <c r="W3231" t="n">
        <v>2.1</v>
      </c>
      <c r="X3231" t="n">
        <v>48</v>
      </c>
      <c r="Y3231" t="n">
        <v>54</v>
      </c>
      <c r="Z3231" t="n">
        <v>10</v>
      </c>
      <c r="AA3231" t="n">
        <v>271</v>
      </c>
      <c r="AB3231" t="n">
        <v>19.2</v>
      </c>
      <c r="AC3231" t="n">
        <v>271</v>
      </c>
      <c r="AD3231" t="n">
        <v>19.2</v>
      </c>
      <c r="AE3231" t="n">
        <v>9.2</v>
      </c>
      <c r="AF3231" t="n">
        <v>245</v>
      </c>
      <c r="AG3231" t="n">
        <v>40</v>
      </c>
      <c r="AH3231" t="n">
        <v>61</v>
      </c>
      <c r="AI3231" t="n">
        <v>20222</v>
      </c>
      <c r="AJ3231" t="n">
        <v>18610</v>
      </c>
      <c r="AK3231" t="n">
        <v>18314</v>
      </c>
      <c r="AL3231" t="n">
        <v>20654</v>
      </c>
      <c r="AM3231" t="n">
        <v>22676</v>
      </c>
      <c r="AN3231" t="n">
        <v>23518</v>
      </c>
      <c r="AO3231" t="n">
        <v>96</v>
      </c>
      <c r="AP3231" t="n">
        <v>504</v>
      </c>
      <c r="AQ3231" t="n">
        <v>242</v>
      </c>
      <c r="AR3231" t="n">
        <v>8</v>
      </c>
    </row>
    <row r="3232">
      <c r="A3232" t="n">
        <v>229799</v>
      </c>
      <c r="B3232" t="s">
        <v>5011</v>
      </c>
      <c r="C3232" t="s">
        <v>4118</v>
      </c>
      <c r="D3232" t="s">
        <v>4775</v>
      </c>
      <c r="E3232" t="s">
        <v>283</v>
      </c>
      <c r="F3232" t="s">
        <v>148</v>
      </c>
      <c r="G3232" t="s">
        <v>149</v>
      </c>
      <c r="H3232" t="s">
        <v>150</v>
      </c>
      <c r="I3232" t="s">
        <v>175</v>
      </c>
      <c r="J3232" t="s">
        <v>152</v>
      </c>
      <c r="K3232" t="s">
        <v>176</v>
      </c>
      <c r="L3232" t="s">
        <v>155</v>
      </c>
      <c r="M3232" t="s">
        <v>155</v>
      </c>
      <c r="N3232" t="n">
        <v>-97.7926</v>
      </c>
      <c r="O3232" t="n">
        <v>32.7413</v>
      </c>
      <c r="P3232" t="n">
        <v>7094</v>
      </c>
      <c r="Q3232" t="n">
        <v>7094</v>
      </c>
      <c r="R3232" t="n">
        <v>64.4</v>
      </c>
      <c r="S3232" t="n">
        <v>67.2</v>
      </c>
      <c r="T3232" t="n">
        <v>2.9</v>
      </c>
      <c r="U3232" t="n">
        <v>22.5</v>
      </c>
      <c r="V3232" t="n">
        <v>1.4</v>
      </c>
      <c r="W3232" t="n">
        <v>0.1</v>
      </c>
      <c r="X3232"/>
      <c r="Y3232"/>
      <c r="Z3232" t="n">
        <v>15</v>
      </c>
      <c r="AA3232" t="n">
        <v>876</v>
      </c>
      <c r="AB3232" t="n">
        <v>22.8</v>
      </c>
      <c r="AC3232"/>
      <c r="AD3232"/>
      <c r="AE3232"/>
      <c r="AF3232" t="n">
        <v>347</v>
      </c>
      <c r="AG3232" t="n">
        <v>19</v>
      </c>
      <c r="AH3232" t="n">
        <v>41</v>
      </c>
      <c r="AI3232" t="n">
        <v>8264</v>
      </c>
      <c r="AJ3232" t="n">
        <v>6851</v>
      </c>
      <c r="AK3232" t="n">
        <v>7678</v>
      </c>
      <c r="AL3232" t="n">
        <v>9586</v>
      </c>
      <c r="AM3232" t="n">
        <v>12503</v>
      </c>
      <c r="AN3232" t="n">
        <v>13673</v>
      </c>
      <c r="AO3232" t="n">
        <v>812</v>
      </c>
      <c r="AP3232" t="n">
        <v>22</v>
      </c>
      <c r="AQ3232"/>
      <c r="AR3232"/>
    </row>
    <row r="3233">
      <c r="A3233" t="n">
        <v>229814</v>
      </c>
      <c r="B3233" t="s">
        <v>5012</v>
      </c>
      <c r="C3233" t="s">
        <v>5013</v>
      </c>
      <c r="D3233" t="s">
        <v>4775</v>
      </c>
      <c r="E3233" t="s">
        <v>283</v>
      </c>
      <c r="F3233" t="s">
        <v>148</v>
      </c>
      <c r="G3233" t="s">
        <v>149</v>
      </c>
      <c r="H3233" t="s">
        <v>150</v>
      </c>
      <c r="I3233" t="s">
        <v>175</v>
      </c>
      <c r="J3233" t="s">
        <v>152</v>
      </c>
      <c r="K3233" t="s">
        <v>153</v>
      </c>
      <c r="L3233" t="s">
        <v>155</v>
      </c>
      <c r="M3233" t="s">
        <v>155</v>
      </c>
      <c r="N3233" t="n">
        <v>-101.9147</v>
      </c>
      <c r="O3233" t="n">
        <v>34.9828</v>
      </c>
      <c r="P3233" t="n">
        <v>10667</v>
      </c>
      <c r="Q3233" t="n">
        <v>7772</v>
      </c>
      <c r="R3233" t="n">
        <v>58.8</v>
      </c>
      <c r="S3233" t="n">
        <v>52</v>
      </c>
      <c r="T3233" t="n">
        <v>4.4</v>
      </c>
      <c r="U3233" t="n">
        <v>33.7</v>
      </c>
      <c r="V3233" t="n">
        <v>1.8</v>
      </c>
      <c r="W3233" t="n">
        <v>1.2</v>
      </c>
      <c r="X3233" t="n">
        <v>67</v>
      </c>
      <c r="Y3233" t="n">
        <v>46</v>
      </c>
      <c r="Z3233" t="n">
        <v>18</v>
      </c>
      <c r="AA3233" t="n">
        <v>1228</v>
      </c>
      <c r="AB3233" t="n">
        <v>47.3</v>
      </c>
      <c r="AC3233" t="n">
        <v>1228</v>
      </c>
      <c r="AD3233" t="n">
        <v>47.3</v>
      </c>
      <c r="AE3233" t="n">
        <v>13.9</v>
      </c>
      <c r="AF3233" t="n">
        <v>1254</v>
      </c>
      <c r="AG3233" t="n">
        <v>39</v>
      </c>
      <c r="AH3233" t="n">
        <v>75</v>
      </c>
      <c r="AI3233" t="n">
        <v>17182</v>
      </c>
      <c r="AJ3233" t="n">
        <v>17085</v>
      </c>
      <c r="AK3233" t="n">
        <v>17997</v>
      </c>
      <c r="AL3233" t="n">
        <v>20915</v>
      </c>
      <c r="AM3233" t="n">
        <v>23058</v>
      </c>
      <c r="AN3233" t="n">
        <v>23378</v>
      </c>
      <c r="AO3233"/>
      <c r="AP3233" t="n">
        <v>1446</v>
      </c>
      <c r="AQ3233" t="n">
        <v>578</v>
      </c>
      <c r="AR3233" t="n">
        <v>16</v>
      </c>
    </row>
    <row r="3234">
      <c r="A3234" t="n">
        <v>229832</v>
      </c>
      <c r="B3234" t="s">
        <v>5014</v>
      </c>
      <c r="C3234" t="s">
        <v>5015</v>
      </c>
      <c r="D3234" t="s">
        <v>4775</v>
      </c>
      <c r="E3234" t="s">
        <v>283</v>
      </c>
      <c r="F3234" t="s">
        <v>173</v>
      </c>
      <c r="G3234" t="s">
        <v>149</v>
      </c>
      <c r="H3234" t="s">
        <v>174</v>
      </c>
      <c r="I3234" t="s">
        <v>175</v>
      </c>
      <c r="J3234" t="s">
        <v>168</v>
      </c>
      <c r="K3234" t="s">
        <v>176</v>
      </c>
      <c r="L3234" t="s">
        <v>155</v>
      </c>
      <c r="M3234" t="s">
        <v>155</v>
      </c>
      <c r="N3234" t="n">
        <v>-100.9149</v>
      </c>
      <c r="O3234" t="n">
        <v>32.6785</v>
      </c>
      <c r="P3234" t="n">
        <v>3276</v>
      </c>
      <c r="Q3234" t="n">
        <v>3276</v>
      </c>
      <c r="R3234" t="n">
        <v>47.1</v>
      </c>
      <c r="S3234" t="n">
        <v>51.3</v>
      </c>
      <c r="T3234" t="n">
        <v>3.2</v>
      </c>
      <c r="U3234" t="n">
        <v>30.2</v>
      </c>
      <c r="V3234" t="n">
        <v>9.4</v>
      </c>
      <c r="W3234" t="n">
        <v>3.2</v>
      </c>
      <c r="X3234" t="n">
        <v>68</v>
      </c>
      <c r="Y3234" t="n">
        <v>62</v>
      </c>
      <c r="Z3234" t="n">
        <v>19</v>
      </c>
      <c r="AA3234" t="n">
        <v>205</v>
      </c>
      <c r="AB3234" t="n">
        <v>58.5</v>
      </c>
      <c r="AC3234"/>
      <c r="AD3234"/>
      <c r="AE3234"/>
      <c r="AF3234" t="n">
        <v>157</v>
      </c>
      <c r="AG3234" t="n">
        <v>8</v>
      </c>
      <c r="AH3234" t="n">
        <v>25</v>
      </c>
      <c r="AI3234" t="n">
        <v>7135</v>
      </c>
      <c r="AJ3234" t="n">
        <v>2542</v>
      </c>
      <c r="AK3234" t="n">
        <v>4325</v>
      </c>
      <c r="AL3234" t="n">
        <v>6047</v>
      </c>
      <c r="AM3234"/>
      <c r="AN3234"/>
      <c r="AO3234" t="n">
        <v>237</v>
      </c>
      <c r="AP3234"/>
      <c r="AQ3234"/>
      <c r="AR3234"/>
    </row>
    <row r="3235">
      <c r="A3235" t="n">
        <v>229841</v>
      </c>
      <c r="B3235" t="s">
        <v>5016</v>
      </c>
      <c r="C3235" t="s">
        <v>5017</v>
      </c>
      <c r="D3235" t="s">
        <v>4775</v>
      </c>
      <c r="E3235" t="s">
        <v>283</v>
      </c>
      <c r="F3235" t="s">
        <v>173</v>
      </c>
      <c r="G3235" t="s">
        <v>149</v>
      </c>
      <c r="H3235" t="s">
        <v>174</v>
      </c>
      <c r="I3235" t="s">
        <v>175</v>
      </c>
      <c r="J3235" t="s">
        <v>152</v>
      </c>
      <c r="K3235" t="s">
        <v>176</v>
      </c>
      <c r="L3235" t="s">
        <v>155</v>
      </c>
      <c r="M3235" t="s">
        <v>155</v>
      </c>
      <c r="N3235" t="n">
        <v>-96.0858</v>
      </c>
      <c r="O3235" t="n">
        <v>29.3238</v>
      </c>
      <c r="P3235" t="n">
        <v>7344</v>
      </c>
      <c r="Q3235" t="n">
        <v>7344</v>
      </c>
      <c r="R3235" t="n">
        <v>57.7</v>
      </c>
      <c r="S3235" t="n">
        <v>27.6</v>
      </c>
      <c r="T3235" t="n">
        <v>12.4</v>
      </c>
      <c r="U3235" t="n">
        <v>43.2</v>
      </c>
      <c r="V3235" t="n">
        <v>14.5</v>
      </c>
      <c r="W3235" t="n">
        <v>0</v>
      </c>
      <c r="X3235" t="n">
        <v>74</v>
      </c>
      <c r="Y3235" t="n">
        <v>54</v>
      </c>
      <c r="Z3235" t="n">
        <v>17</v>
      </c>
      <c r="AA3235" t="n">
        <v>984</v>
      </c>
      <c r="AB3235" t="n">
        <v>19.6</v>
      </c>
      <c r="AC3235"/>
      <c r="AD3235"/>
      <c r="AE3235"/>
      <c r="AF3235" t="n">
        <v>1064</v>
      </c>
      <c r="AG3235" t="n">
        <v>27</v>
      </c>
      <c r="AH3235" t="n">
        <v>40</v>
      </c>
      <c r="AI3235" t="n">
        <v>4095</v>
      </c>
      <c r="AJ3235" t="n">
        <v>2465</v>
      </c>
      <c r="AK3235" t="n">
        <v>2553</v>
      </c>
      <c r="AL3235" t="n">
        <v>5857</v>
      </c>
      <c r="AM3235" t="n">
        <v>8962</v>
      </c>
      <c r="AN3235" t="n">
        <v>9925</v>
      </c>
      <c r="AO3235" t="n">
        <v>721</v>
      </c>
      <c r="AP3235"/>
      <c r="AQ3235"/>
      <c r="AR3235"/>
    </row>
    <row r="3236">
      <c r="A3236" t="n">
        <v>229887</v>
      </c>
      <c r="B3236" t="s">
        <v>5018</v>
      </c>
      <c r="C3236" t="s">
        <v>2690</v>
      </c>
      <c r="D3236" t="s">
        <v>4775</v>
      </c>
      <c r="E3236" t="s">
        <v>283</v>
      </c>
      <c r="F3236" t="s">
        <v>162</v>
      </c>
      <c r="G3236" t="s">
        <v>163</v>
      </c>
      <c r="H3236" t="s">
        <v>150</v>
      </c>
      <c r="I3236" t="s">
        <v>175</v>
      </c>
      <c r="J3236" t="s">
        <v>164</v>
      </c>
      <c r="K3236" t="s">
        <v>179</v>
      </c>
      <c r="L3236" t="s">
        <v>154</v>
      </c>
      <c r="M3236" t="s">
        <v>155</v>
      </c>
      <c r="N3236" t="n">
        <v>-94.3768</v>
      </c>
      <c r="O3236" t="n">
        <v>32.5376</v>
      </c>
      <c r="P3236" t="n">
        <v>798</v>
      </c>
      <c r="Q3236" t="n">
        <v>798</v>
      </c>
      <c r="R3236" t="n">
        <v>51</v>
      </c>
      <c r="S3236" t="n">
        <v>9.3</v>
      </c>
      <c r="T3236" t="n">
        <v>83.2</v>
      </c>
      <c r="U3236" t="n">
        <v>3.9</v>
      </c>
      <c r="V3236" t="n">
        <v>0.1</v>
      </c>
      <c r="W3236" t="n">
        <v>1.9</v>
      </c>
      <c r="X3236" t="n">
        <v>32</v>
      </c>
      <c r="Y3236" t="n">
        <v>25</v>
      </c>
      <c r="Z3236" t="n">
        <v>18</v>
      </c>
      <c r="AA3236" t="n">
        <v>175</v>
      </c>
      <c r="AB3236" t="n">
        <v>20</v>
      </c>
      <c r="AC3236" t="n">
        <v>175</v>
      </c>
      <c r="AD3236" t="n">
        <v>20</v>
      </c>
      <c r="AE3236" t="n">
        <v>13.7</v>
      </c>
      <c r="AF3236" t="n">
        <v>240</v>
      </c>
      <c r="AG3236" t="n">
        <v>77</v>
      </c>
      <c r="AH3236" t="n">
        <v>91</v>
      </c>
      <c r="AI3236" t="n">
        <v>10290</v>
      </c>
      <c r="AJ3236" t="n">
        <v>8970</v>
      </c>
      <c r="AK3236" t="n">
        <v>9926</v>
      </c>
      <c r="AL3236" t="n">
        <v>12198</v>
      </c>
      <c r="AM3236" t="n">
        <v>13826</v>
      </c>
      <c r="AN3236" t="n">
        <v>17272</v>
      </c>
      <c r="AO3236"/>
      <c r="AP3236" t="n">
        <v>94</v>
      </c>
      <c r="AQ3236"/>
      <c r="AR3236"/>
    </row>
    <row r="3237">
      <c r="A3237" t="n">
        <v>230010</v>
      </c>
      <c r="B3237" t="s">
        <v>5019</v>
      </c>
      <c r="C3237" t="s">
        <v>5020</v>
      </c>
      <c r="D3237" t="s">
        <v>5021</v>
      </c>
      <c r="E3237" t="s">
        <v>914</v>
      </c>
      <c r="F3237" t="s">
        <v>216</v>
      </c>
      <c r="G3237" t="s">
        <v>149</v>
      </c>
      <c r="H3237" t="s">
        <v>200</v>
      </c>
      <c r="I3237" t="s">
        <v>151</v>
      </c>
      <c r="J3237" t="s">
        <v>168</v>
      </c>
      <c r="K3237"/>
      <c r="L3237" t="s">
        <v>155</v>
      </c>
      <c r="M3237" t="s">
        <v>155</v>
      </c>
      <c r="N3237" t="n">
        <v>-111.8506</v>
      </c>
      <c r="O3237" t="n">
        <v>41.7562</v>
      </c>
      <c r="P3237" t="n">
        <v>2401</v>
      </c>
      <c r="Q3237" t="n">
        <v>2401</v>
      </c>
      <c r="R3237" t="n">
        <v>43.7</v>
      </c>
      <c r="S3237" t="n">
        <v>79.9</v>
      </c>
      <c r="T3237" t="n">
        <v>0.7</v>
      </c>
      <c r="U3237" t="n">
        <v>13</v>
      </c>
      <c r="V3237" t="n">
        <v>1.2</v>
      </c>
      <c r="W3237" t="n">
        <v>0</v>
      </c>
      <c r="X3237" t="n">
        <v>89</v>
      </c>
      <c r="Y3237" t="n">
        <v>59</v>
      </c>
      <c r="Z3237" t="n">
        <v>16</v>
      </c>
      <c r="AA3237"/>
      <c r="AB3237"/>
      <c r="AC3237"/>
      <c r="AD3237"/>
      <c r="AE3237"/>
      <c r="AF3237" t="n">
        <v>322</v>
      </c>
      <c r="AG3237" t="n">
        <v>10</v>
      </c>
      <c r="AH3237" t="n">
        <v>24</v>
      </c>
      <c r="AI3237" t="n">
        <v>2785</v>
      </c>
      <c r="AJ3237" t="n">
        <v>2785</v>
      </c>
      <c r="AK3237"/>
      <c r="AL3237"/>
      <c r="AM3237"/>
      <c r="AN3237"/>
      <c r="AO3237"/>
      <c r="AP3237"/>
      <c r="AQ3237"/>
      <c r="AR3237"/>
    </row>
    <row r="3238">
      <c r="A3238" t="n">
        <v>230038</v>
      </c>
      <c r="B3238" t="s">
        <v>5022</v>
      </c>
      <c r="C3238" t="s">
        <v>5023</v>
      </c>
      <c r="D3238" t="s">
        <v>5021</v>
      </c>
      <c r="E3238" t="s">
        <v>914</v>
      </c>
      <c r="F3238" t="s">
        <v>162</v>
      </c>
      <c r="G3238" t="s">
        <v>163</v>
      </c>
      <c r="H3238" t="s">
        <v>150</v>
      </c>
      <c r="I3238" t="s">
        <v>151</v>
      </c>
      <c r="J3238" t="s">
        <v>158</v>
      </c>
      <c r="K3238" t="s">
        <v>159</v>
      </c>
      <c r="L3238" t="s">
        <v>155</v>
      </c>
      <c r="M3238" t="s">
        <v>155</v>
      </c>
      <c r="N3238" t="n">
        <v>-111.6493</v>
      </c>
      <c r="O3238" t="n">
        <v>40.2509</v>
      </c>
      <c r="P3238" t="n">
        <v>41238</v>
      </c>
      <c r="Q3238" t="n">
        <v>37940</v>
      </c>
      <c r="R3238" t="n">
        <v>52.5</v>
      </c>
      <c r="S3238" t="n">
        <v>72.6</v>
      </c>
      <c r="T3238" t="n">
        <v>0.4</v>
      </c>
      <c r="U3238" t="n">
        <v>7.3</v>
      </c>
      <c r="V3238" t="n">
        <v>1.6</v>
      </c>
      <c r="W3238" t="n">
        <v>12.3</v>
      </c>
      <c r="X3238" t="n">
        <v>89</v>
      </c>
      <c r="Y3238" t="n">
        <v>78</v>
      </c>
      <c r="Z3238" t="n">
        <v>21</v>
      </c>
      <c r="AA3238" t="n">
        <v>4075</v>
      </c>
      <c r="AB3238" t="n">
        <v>82.2</v>
      </c>
      <c r="AC3238" t="n">
        <v>4075</v>
      </c>
      <c r="AD3238" t="n">
        <v>82.2</v>
      </c>
      <c r="AE3238" t="n">
        <v>28.1</v>
      </c>
      <c r="AF3238" t="n">
        <v>5360</v>
      </c>
      <c r="AG3238" t="n">
        <v>32</v>
      </c>
      <c r="AH3238" t="n">
        <v>72</v>
      </c>
      <c r="AI3238" t="n">
        <v>14643</v>
      </c>
      <c r="AJ3238" t="n">
        <v>9531</v>
      </c>
      <c r="AK3238" t="n">
        <v>10224</v>
      </c>
      <c r="AL3238" t="n">
        <v>12374</v>
      </c>
      <c r="AM3238" t="n">
        <v>16389</v>
      </c>
      <c r="AN3238" t="n">
        <v>20042</v>
      </c>
      <c r="AO3238"/>
      <c r="AP3238" t="n">
        <v>6638</v>
      </c>
      <c r="AQ3238" t="n">
        <v>1119</v>
      </c>
      <c r="AR3238" t="n">
        <v>218</v>
      </c>
    </row>
    <row r="3239">
      <c r="A3239" t="n">
        <v>230047</v>
      </c>
      <c r="B3239" t="s">
        <v>5024</v>
      </c>
      <c r="C3239" t="s">
        <v>5025</v>
      </c>
      <c r="D3239" t="s">
        <v>1387</v>
      </c>
      <c r="E3239" t="s">
        <v>267</v>
      </c>
      <c r="F3239" t="s">
        <v>162</v>
      </c>
      <c r="G3239" t="s">
        <v>163</v>
      </c>
      <c r="H3239" t="s">
        <v>150</v>
      </c>
      <c r="I3239" t="s">
        <v>175</v>
      </c>
      <c r="J3239" t="s">
        <v>168</v>
      </c>
      <c r="K3239" t="s">
        <v>179</v>
      </c>
      <c r="L3239" t="s">
        <v>155</v>
      </c>
      <c r="M3239" t="s">
        <v>155</v>
      </c>
      <c r="N3239" t="n">
        <v>-157.9266</v>
      </c>
      <c r="O3239" t="n">
        <v>21.6421</v>
      </c>
      <c r="P3239" t="n">
        <v>3338</v>
      </c>
      <c r="Q3239" t="n">
        <v>3338</v>
      </c>
      <c r="R3239" t="n">
        <v>59.1</v>
      </c>
      <c r="S3239" t="n">
        <v>23.7</v>
      </c>
      <c r="T3239" t="n">
        <v>0.3</v>
      </c>
      <c r="U3239" t="n">
        <v>6.5</v>
      </c>
      <c r="V3239" t="n">
        <v>6.5</v>
      </c>
      <c r="W3239" t="n">
        <v>44.8</v>
      </c>
      <c r="X3239" t="n">
        <v>67</v>
      </c>
      <c r="Y3239" t="n">
        <v>0</v>
      </c>
      <c r="Z3239" t="n">
        <v>16</v>
      </c>
      <c r="AA3239" t="n">
        <v>467</v>
      </c>
      <c r="AB3239" t="n">
        <v>54.4</v>
      </c>
      <c r="AC3239" t="n">
        <v>467</v>
      </c>
      <c r="AD3239" t="n">
        <v>47.8</v>
      </c>
      <c r="AE3239" t="n">
        <v>27.4</v>
      </c>
      <c r="AF3239" t="n">
        <v>340</v>
      </c>
      <c r="AG3239" t="n">
        <v>30</v>
      </c>
      <c r="AH3239" t="n">
        <v>82</v>
      </c>
      <c r="AI3239" t="n">
        <v>17887</v>
      </c>
      <c r="AJ3239" t="n">
        <v>13884</v>
      </c>
      <c r="AK3239"/>
      <c r="AL3239"/>
      <c r="AM3239"/>
      <c r="AN3239"/>
      <c r="AO3239" t="n">
        <v>45</v>
      </c>
      <c r="AP3239" t="n">
        <v>563</v>
      </c>
      <c r="AQ3239"/>
      <c r="AR3239"/>
    </row>
    <row r="3240">
      <c r="A3240" t="n">
        <v>230065</v>
      </c>
      <c r="B3240" t="s">
        <v>5026</v>
      </c>
      <c r="C3240" t="s">
        <v>2043</v>
      </c>
      <c r="D3240" t="s">
        <v>5021</v>
      </c>
      <c r="E3240" t="s">
        <v>914</v>
      </c>
      <c r="F3240" t="s">
        <v>199</v>
      </c>
      <c r="G3240" t="s">
        <v>189</v>
      </c>
      <c r="H3240" t="s">
        <v>200</v>
      </c>
      <c r="I3240" t="s">
        <v>151</v>
      </c>
      <c r="J3240" t="s">
        <v>164</v>
      </c>
      <c r="K3240"/>
      <c r="L3240" t="s">
        <v>155</v>
      </c>
      <c r="M3240" t="s">
        <v>155</v>
      </c>
      <c r="N3240" t="n">
        <v>-111.8878</v>
      </c>
      <c r="O3240" t="n">
        <v>40.6457</v>
      </c>
      <c r="P3240" t="n">
        <v>505</v>
      </c>
      <c r="Q3240" t="n">
        <v>505</v>
      </c>
      <c r="R3240" t="n">
        <v>98.2</v>
      </c>
      <c r="S3240" t="n">
        <v>51.1</v>
      </c>
      <c r="T3240" t="n">
        <v>2.8</v>
      </c>
      <c r="U3240" t="n">
        <v>38.4</v>
      </c>
      <c r="V3240" t="n">
        <v>3.2</v>
      </c>
      <c r="W3240" t="n">
        <v>0.4</v>
      </c>
      <c r="X3240" t="n">
        <v>98</v>
      </c>
      <c r="Y3240" t="n">
        <v>99</v>
      </c>
      <c r="Z3240" t="n">
        <v>12</v>
      </c>
      <c r="AA3240"/>
      <c r="AB3240"/>
      <c r="AC3240"/>
      <c r="AD3240"/>
      <c r="AE3240"/>
      <c r="AF3240" t="n">
        <v>74</v>
      </c>
      <c r="AG3240" t="n">
        <v>32</v>
      </c>
      <c r="AH3240" t="n">
        <v>33</v>
      </c>
      <c r="AI3240"/>
      <c r="AJ3240"/>
      <c r="AK3240"/>
      <c r="AL3240"/>
      <c r="AM3240"/>
      <c r="AN3240"/>
      <c r="AO3240"/>
      <c r="AP3240"/>
      <c r="AQ3240"/>
      <c r="AR3240"/>
    </row>
    <row r="3241">
      <c r="A3241" t="n">
        <v>230144</v>
      </c>
      <c r="B3241" t="s">
        <v>5027</v>
      </c>
      <c r="C3241" t="s">
        <v>5028</v>
      </c>
      <c r="D3241" t="s">
        <v>5021</v>
      </c>
      <c r="E3241" t="s">
        <v>914</v>
      </c>
      <c r="F3241" t="s">
        <v>199</v>
      </c>
      <c r="G3241" t="s">
        <v>189</v>
      </c>
      <c r="H3241" t="s">
        <v>200</v>
      </c>
      <c r="I3241" t="s">
        <v>186</v>
      </c>
      <c r="J3241" t="s">
        <v>164</v>
      </c>
      <c r="K3241"/>
      <c r="L3241" t="s">
        <v>155</v>
      </c>
      <c r="M3241" t="s">
        <v>155</v>
      </c>
      <c r="N3241" t="n">
        <v>-111.8517</v>
      </c>
      <c r="O3241" t="n">
        <v>40.5644</v>
      </c>
      <c r="P3241" t="n">
        <v>136</v>
      </c>
      <c r="Q3241" t="n">
        <v>136</v>
      </c>
      <c r="R3241" t="n">
        <v>99.3</v>
      </c>
      <c r="S3241" t="n">
        <v>80.9</v>
      </c>
      <c r="T3241" t="n">
        <v>0.7</v>
      </c>
      <c r="U3241" t="n">
        <v>10.3</v>
      </c>
      <c r="V3241" t="n">
        <v>0.7</v>
      </c>
      <c r="W3241" t="n">
        <v>0</v>
      </c>
      <c r="X3241" t="n">
        <v>86</v>
      </c>
      <c r="Y3241"/>
      <c r="Z3241" t="n">
        <v>9</v>
      </c>
      <c r="AA3241"/>
      <c r="AB3241"/>
      <c r="AC3241"/>
      <c r="AD3241"/>
      <c r="AE3241"/>
      <c r="AF3241" t="n">
        <v>43</v>
      </c>
      <c r="AG3241" t="n">
        <v>52</v>
      </c>
      <c r="AH3241" t="n">
        <v>52</v>
      </c>
      <c r="AI3241" t="n">
        <v>17946</v>
      </c>
      <c r="AJ3241" t="n">
        <v>19888</v>
      </c>
      <c r="AK3241"/>
      <c r="AL3241" t="n">
        <v>23761</v>
      </c>
      <c r="AM3241"/>
      <c r="AN3241"/>
      <c r="AO3241"/>
      <c r="AP3241"/>
      <c r="AQ3241"/>
      <c r="AR3241"/>
    </row>
    <row r="3242">
      <c r="A3242" t="n">
        <v>230162</v>
      </c>
      <c r="B3242" t="s">
        <v>5029</v>
      </c>
      <c r="C3242" t="s">
        <v>5030</v>
      </c>
      <c r="D3242" t="s">
        <v>5021</v>
      </c>
      <c r="E3242" t="s">
        <v>914</v>
      </c>
      <c r="F3242" t="s">
        <v>216</v>
      </c>
      <c r="G3242" t="s">
        <v>149</v>
      </c>
      <c r="H3242" t="s">
        <v>200</v>
      </c>
      <c r="I3242" t="s">
        <v>186</v>
      </c>
      <c r="J3242" t="s">
        <v>168</v>
      </c>
      <c r="K3242"/>
      <c r="L3242" t="s">
        <v>155</v>
      </c>
      <c r="M3242" t="s">
        <v>155</v>
      </c>
      <c r="N3242" t="n">
        <v>-111.9252</v>
      </c>
      <c r="O3242" t="n">
        <v>41.029</v>
      </c>
      <c r="P3242" t="n">
        <v>5480</v>
      </c>
      <c r="Q3242" t="n">
        <v>5480</v>
      </c>
      <c r="R3242" t="n">
        <v>39.3</v>
      </c>
      <c r="S3242" t="n">
        <v>73.7</v>
      </c>
      <c r="T3242" t="n">
        <v>1.9</v>
      </c>
      <c r="U3242" t="n">
        <v>16</v>
      </c>
      <c r="V3242" t="n">
        <v>1.2</v>
      </c>
      <c r="W3242" t="n">
        <v>0</v>
      </c>
      <c r="X3242" t="n">
        <v>64</v>
      </c>
      <c r="Y3242" t="n">
        <v>54</v>
      </c>
      <c r="Z3242" t="n">
        <v>10</v>
      </c>
      <c r="AA3242"/>
      <c r="AB3242"/>
      <c r="AC3242"/>
      <c r="AD3242"/>
      <c r="AE3242"/>
      <c r="AF3242" t="n">
        <v>254</v>
      </c>
      <c r="AG3242" t="n">
        <v>9</v>
      </c>
      <c r="AH3242" t="n">
        <v>26</v>
      </c>
      <c r="AI3242" t="n">
        <v>10885</v>
      </c>
      <c r="AJ3242" t="n">
        <v>10181</v>
      </c>
      <c r="AK3242" t="n">
        <v>9841</v>
      </c>
      <c r="AL3242"/>
      <c r="AM3242"/>
      <c r="AN3242" t="n">
        <v>12405</v>
      </c>
      <c r="AO3242"/>
      <c r="AP3242"/>
      <c r="AQ3242"/>
      <c r="AR3242"/>
    </row>
    <row r="3243">
      <c r="A3243" t="n">
        <v>230171</v>
      </c>
      <c r="B3243" t="s">
        <v>5031</v>
      </c>
      <c r="C3243" t="s">
        <v>5032</v>
      </c>
      <c r="D3243" t="s">
        <v>5021</v>
      </c>
      <c r="E3243" t="s">
        <v>914</v>
      </c>
      <c r="F3243" t="s">
        <v>148</v>
      </c>
      <c r="G3243" t="s">
        <v>149</v>
      </c>
      <c r="H3243" t="s">
        <v>150</v>
      </c>
      <c r="I3243" t="s">
        <v>151</v>
      </c>
      <c r="J3243" t="s">
        <v>238</v>
      </c>
      <c r="K3243" t="s">
        <v>179</v>
      </c>
      <c r="L3243" t="s">
        <v>155</v>
      </c>
      <c r="M3243" t="s">
        <v>155</v>
      </c>
      <c r="N3243" t="n">
        <v>-113.5659</v>
      </c>
      <c r="O3243" t="n">
        <v>37.1028</v>
      </c>
      <c r="P3243" t="n">
        <v>14509</v>
      </c>
      <c r="Q3243" t="n">
        <v>14427</v>
      </c>
      <c r="R3243" t="n">
        <v>57.3</v>
      </c>
      <c r="S3243" t="n">
        <v>75.4</v>
      </c>
      <c r="T3243" t="n">
        <v>1.5</v>
      </c>
      <c r="U3243" t="n">
        <v>12.7</v>
      </c>
      <c r="V3243" t="n">
        <v>1.2</v>
      </c>
      <c r="W3243" t="n">
        <v>1.5</v>
      </c>
      <c r="X3243" t="n">
        <v>63</v>
      </c>
      <c r="Y3243" t="n">
        <v>29</v>
      </c>
      <c r="Z3243" t="n">
        <v>22</v>
      </c>
      <c r="AA3243" t="n">
        <v>1967</v>
      </c>
      <c r="AB3243" t="n">
        <v>34.2</v>
      </c>
      <c r="AC3243" t="n">
        <v>1307</v>
      </c>
      <c r="AD3243" t="n">
        <v>24.2</v>
      </c>
      <c r="AE3243" t="n">
        <v>13.5</v>
      </c>
      <c r="AF3243" t="n">
        <v>2155</v>
      </c>
      <c r="AG3243" t="n">
        <v>22</v>
      </c>
      <c r="AH3243" t="n">
        <v>52</v>
      </c>
      <c r="AI3243" t="n">
        <v>15488</v>
      </c>
      <c r="AJ3243" t="n">
        <v>11977</v>
      </c>
      <c r="AK3243" t="n">
        <v>12352</v>
      </c>
      <c r="AL3243" t="n">
        <v>14697</v>
      </c>
      <c r="AM3243" t="n">
        <v>18288</v>
      </c>
      <c r="AN3243" t="n">
        <v>19640</v>
      </c>
      <c r="AO3243" t="n">
        <v>968</v>
      </c>
      <c r="AP3243" t="n">
        <v>1204</v>
      </c>
      <c r="AQ3243" t="n">
        <v>46</v>
      </c>
      <c r="AR3243"/>
    </row>
    <row r="3244">
      <c r="A3244" t="n">
        <v>230199</v>
      </c>
      <c r="B3244" t="s">
        <v>5033</v>
      </c>
      <c r="C3244" t="s">
        <v>5034</v>
      </c>
      <c r="D3244" t="s">
        <v>5021</v>
      </c>
      <c r="E3244" t="s">
        <v>914</v>
      </c>
      <c r="F3244" t="s">
        <v>279</v>
      </c>
      <c r="G3244" t="s">
        <v>189</v>
      </c>
      <c r="H3244" t="s">
        <v>174</v>
      </c>
      <c r="I3244" t="s">
        <v>175</v>
      </c>
      <c r="J3244" t="s">
        <v>164</v>
      </c>
      <c r="K3244"/>
      <c r="L3244" t="s">
        <v>155</v>
      </c>
      <c r="M3244" t="s">
        <v>155</v>
      </c>
      <c r="N3244" t="n">
        <v>-113.0644</v>
      </c>
      <c r="O3244" t="n">
        <v>37.6799</v>
      </c>
      <c r="P3244" t="n">
        <v>90</v>
      </c>
      <c r="Q3244" t="n">
        <v>90</v>
      </c>
      <c r="R3244" t="n">
        <v>91.1</v>
      </c>
      <c r="S3244" t="n">
        <v>80</v>
      </c>
      <c r="T3244" t="n">
        <v>0</v>
      </c>
      <c r="U3244" t="n">
        <v>12.2</v>
      </c>
      <c r="V3244" t="n">
        <v>0</v>
      </c>
      <c r="W3244" t="n">
        <v>0</v>
      </c>
      <c r="X3244" t="n">
        <v>78</v>
      </c>
      <c r="Y3244"/>
      <c r="Z3244" t="n">
        <v>16</v>
      </c>
      <c r="AA3244" t="n">
        <v>53</v>
      </c>
      <c r="AB3244" t="n">
        <v>84.9</v>
      </c>
      <c r="AC3244"/>
      <c r="AD3244"/>
      <c r="AE3244"/>
      <c r="AF3244" t="n">
        <v>61</v>
      </c>
      <c r="AG3244" t="n">
        <v>33</v>
      </c>
      <c r="AH3244" t="n">
        <v>33</v>
      </c>
      <c r="AI3244" t="n">
        <v>13641</v>
      </c>
      <c r="AJ3244" t="n">
        <v>13300</v>
      </c>
      <c r="AK3244" t="n">
        <v>13329</v>
      </c>
      <c r="AL3244" t="n">
        <v>13275</v>
      </c>
      <c r="AM3244" t="n">
        <v>14150</v>
      </c>
      <c r="AN3244"/>
      <c r="AO3244"/>
      <c r="AP3244"/>
      <c r="AQ3244"/>
      <c r="AR3244"/>
    </row>
    <row r="3245">
      <c r="A3245" t="n">
        <v>230205</v>
      </c>
      <c r="B3245" t="s">
        <v>5035</v>
      </c>
      <c r="C3245" t="s">
        <v>5032</v>
      </c>
      <c r="D3245" t="s">
        <v>5021</v>
      </c>
      <c r="E3245" t="s">
        <v>914</v>
      </c>
      <c r="F3245" t="s">
        <v>279</v>
      </c>
      <c r="G3245" t="s">
        <v>189</v>
      </c>
      <c r="H3245" t="s">
        <v>174</v>
      </c>
      <c r="I3245" t="s">
        <v>151</v>
      </c>
      <c r="J3245" t="s">
        <v>164</v>
      </c>
      <c r="K3245"/>
      <c r="L3245" t="s">
        <v>155</v>
      </c>
      <c r="M3245" t="s">
        <v>155</v>
      </c>
      <c r="N3245" t="n">
        <v>-113.5614</v>
      </c>
      <c r="O3245" t="n">
        <v>37.1077</v>
      </c>
      <c r="P3245" t="n">
        <v>87</v>
      </c>
      <c r="Q3245" t="n">
        <v>87</v>
      </c>
      <c r="R3245" t="n">
        <v>90.8</v>
      </c>
      <c r="S3245" t="n">
        <v>86.2</v>
      </c>
      <c r="T3245" t="n">
        <v>2.3</v>
      </c>
      <c r="U3245" t="n">
        <v>8</v>
      </c>
      <c r="V3245" t="n">
        <v>1.1</v>
      </c>
      <c r="W3245" t="n">
        <v>0</v>
      </c>
      <c r="X3245" t="n">
        <v>100</v>
      </c>
      <c r="Y3245" t="n">
        <v>100</v>
      </c>
      <c r="Z3245" t="n">
        <v>20</v>
      </c>
      <c r="AA3245" t="n">
        <v>14</v>
      </c>
      <c r="AB3245" t="n">
        <v>92.9</v>
      </c>
      <c r="AC3245"/>
      <c r="AD3245"/>
      <c r="AE3245"/>
      <c r="AF3245" t="n">
        <v>73</v>
      </c>
      <c r="AG3245" t="n">
        <v>28</v>
      </c>
      <c r="AH3245" t="n">
        <v>28</v>
      </c>
      <c r="AI3245" t="n">
        <v>8327</v>
      </c>
      <c r="AJ3245" t="n">
        <v>8513</v>
      </c>
      <c r="AK3245"/>
      <c r="AL3245"/>
      <c r="AM3245"/>
      <c r="AN3245"/>
      <c r="AO3245"/>
      <c r="AP3245"/>
      <c r="AQ3245"/>
      <c r="AR3245"/>
    </row>
    <row r="3246">
      <c r="A3246" t="n">
        <v>230214</v>
      </c>
      <c r="B3246" t="s">
        <v>5036</v>
      </c>
      <c r="C3246" t="s">
        <v>5037</v>
      </c>
      <c r="D3246" t="s">
        <v>5021</v>
      </c>
      <c r="E3246" t="s">
        <v>914</v>
      </c>
      <c r="F3246" t="s">
        <v>199</v>
      </c>
      <c r="G3246" t="s">
        <v>189</v>
      </c>
      <c r="H3246" t="s">
        <v>200</v>
      </c>
      <c r="I3246" t="s">
        <v>186</v>
      </c>
      <c r="J3246" t="s">
        <v>164</v>
      </c>
      <c r="K3246"/>
      <c r="L3246" t="s">
        <v>155</v>
      </c>
      <c r="M3246" t="s">
        <v>155</v>
      </c>
      <c r="N3246" t="n">
        <v>-111.8351</v>
      </c>
      <c r="O3246" t="n">
        <v>40.6666</v>
      </c>
      <c r="P3246" t="n">
        <v>441</v>
      </c>
      <c r="Q3246" t="n">
        <v>441</v>
      </c>
      <c r="R3246" t="n">
        <v>84.6</v>
      </c>
      <c r="S3246" t="n">
        <v>59.9</v>
      </c>
      <c r="T3246" t="n">
        <v>3.4</v>
      </c>
      <c r="U3246" t="n">
        <v>22.9</v>
      </c>
      <c r="V3246" t="n">
        <v>0.5</v>
      </c>
      <c r="W3246" t="n">
        <v>0.2</v>
      </c>
      <c r="X3246" t="n">
        <v>89</v>
      </c>
      <c r="Y3246" t="n">
        <v>87</v>
      </c>
      <c r="Z3246" t="n">
        <v>18</v>
      </c>
      <c r="AA3246"/>
      <c r="AB3246"/>
      <c r="AC3246"/>
      <c r="AD3246"/>
      <c r="AE3246"/>
      <c r="AF3246" t="n">
        <v>20</v>
      </c>
      <c r="AG3246" t="n">
        <v>42</v>
      </c>
      <c r="AH3246" t="n">
        <v>44</v>
      </c>
      <c r="AI3246" t="n">
        <v>12258</v>
      </c>
      <c r="AJ3246" t="n">
        <v>10776</v>
      </c>
      <c r="AK3246" t="n">
        <v>10776</v>
      </c>
      <c r="AL3246" t="n">
        <v>14648</v>
      </c>
      <c r="AM3246" t="n">
        <v>17671</v>
      </c>
      <c r="AN3246"/>
      <c r="AO3246"/>
      <c r="AP3246"/>
      <c r="AQ3246"/>
      <c r="AR3246"/>
    </row>
    <row r="3247">
      <c r="A3247" t="n">
        <v>230366</v>
      </c>
      <c r="B3247" t="s">
        <v>5038</v>
      </c>
      <c r="C3247" t="s">
        <v>2043</v>
      </c>
      <c r="D3247" t="s">
        <v>5021</v>
      </c>
      <c r="E3247" t="s">
        <v>914</v>
      </c>
      <c r="F3247" t="s">
        <v>188</v>
      </c>
      <c r="G3247" t="s">
        <v>189</v>
      </c>
      <c r="H3247" t="s">
        <v>150</v>
      </c>
      <c r="I3247" t="s">
        <v>151</v>
      </c>
      <c r="J3247" t="s">
        <v>164</v>
      </c>
      <c r="K3247" t="s">
        <v>209</v>
      </c>
      <c r="L3247" t="s">
        <v>155</v>
      </c>
      <c r="M3247" t="s">
        <v>155</v>
      </c>
      <c r="N3247" t="n">
        <v>-111.9036</v>
      </c>
      <c r="O3247" t="n">
        <v>40.65</v>
      </c>
      <c r="P3247" t="n">
        <v>425</v>
      </c>
      <c r="Q3247" t="n">
        <v>379</v>
      </c>
      <c r="R3247" t="n">
        <v>84.4</v>
      </c>
      <c r="S3247" t="n">
        <v>52.5</v>
      </c>
      <c r="T3247" t="n">
        <v>7.7</v>
      </c>
      <c r="U3247" t="n">
        <v>17.2</v>
      </c>
      <c r="V3247" t="n">
        <v>3.7</v>
      </c>
      <c r="W3247" t="n">
        <v>0</v>
      </c>
      <c r="X3247" t="n">
        <v>67</v>
      </c>
      <c r="Y3247"/>
      <c r="Z3247" t="n">
        <v>22</v>
      </c>
      <c r="AA3247" t="n">
        <v>36</v>
      </c>
      <c r="AB3247" t="n">
        <v>52.8</v>
      </c>
      <c r="AC3247" t="n">
        <v>18</v>
      </c>
      <c r="AD3247" t="n">
        <v>44.4</v>
      </c>
      <c r="AE3247" t="n">
        <v>38.9</v>
      </c>
      <c r="AF3247" t="n">
        <v>10</v>
      </c>
      <c r="AG3247" t="n">
        <v>48</v>
      </c>
      <c r="AH3247" t="n">
        <v>77</v>
      </c>
      <c r="AI3247" t="n">
        <v>19185</v>
      </c>
      <c r="AJ3247" t="n">
        <v>29106</v>
      </c>
      <c r="AK3247" t="n">
        <v>28304</v>
      </c>
      <c r="AL3247"/>
      <c r="AM3247"/>
      <c r="AN3247"/>
      <c r="AO3247"/>
      <c r="AP3247" t="n">
        <v>58</v>
      </c>
      <c r="AQ3247" t="n">
        <v>12</v>
      </c>
      <c r="AR3247"/>
    </row>
    <row r="3248">
      <c r="A3248" t="n">
        <v>230418</v>
      </c>
      <c r="B3248" t="s">
        <v>5039</v>
      </c>
      <c r="C3248" t="s">
        <v>5040</v>
      </c>
      <c r="D3248" t="s">
        <v>5021</v>
      </c>
      <c r="E3248" t="s">
        <v>914</v>
      </c>
      <c r="F3248" t="s">
        <v>162</v>
      </c>
      <c r="G3248" t="s">
        <v>163</v>
      </c>
      <c r="H3248" t="s">
        <v>150</v>
      </c>
      <c r="I3248" t="s">
        <v>151</v>
      </c>
      <c r="J3248" t="s">
        <v>152</v>
      </c>
      <c r="K3248" t="s">
        <v>176</v>
      </c>
      <c r="L3248" t="s">
        <v>155</v>
      </c>
      <c r="M3248" t="s">
        <v>155</v>
      </c>
      <c r="N3248" t="n">
        <v>-111.9002</v>
      </c>
      <c r="O3248" t="n">
        <v>40.7711</v>
      </c>
      <c r="P3248" t="n">
        <v>7916</v>
      </c>
      <c r="Q3248" t="n">
        <v>7916</v>
      </c>
      <c r="R3248" t="n">
        <v>52.4</v>
      </c>
      <c r="S3248" t="n">
        <v>34.4</v>
      </c>
      <c r="T3248" t="n">
        <v>0.9</v>
      </c>
      <c r="U3248" t="n">
        <v>2.9</v>
      </c>
      <c r="V3248" t="n">
        <v>0.9</v>
      </c>
      <c r="W3248" t="n">
        <v>53.2</v>
      </c>
      <c r="X3248" t="n">
        <v>61</v>
      </c>
      <c r="Y3248" t="n">
        <v>47</v>
      </c>
      <c r="Z3248" t="n">
        <v>20</v>
      </c>
      <c r="AA3248" t="n">
        <v>341</v>
      </c>
      <c r="AB3248" t="n">
        <v>31.1</v>
      </c>
      <c r="AC3248"/>
      <c r="AD3248"/>
      <c r="AE3248"/>
      <c r="AF3248" t="n">
        <v>274</v>
      </c>
      <c r="AG3248" t="n">
        <v>11</v>
      </c>
      <c r="AH3248" t="n">
        <v>27</v>
      </c>
      <c r="AI3248" t="n">
        <v>11329</v>
      </c>
      <c r="AJ3248" t="n">
        <v>8570</v>
      </c>
      <c r="AK3248" t="n">
        <v>9601</v>
      </c>
      <c r="AL3248" t="n">
        <v>11426</v>
      </c>
      <c r="AM3248" t="n">
        <v>12257</v>
      </c>
      <c r="AN3248" t="n">
        <v>13892</v>
      </c>
      <c r="AO3248" t="n">
        <v>282</v>
      </c>
      <c r="AP3248" t="n">
        <v>40</v>
      </c>
      <c r="AQ3248"/>
      <c r="AR3248"/>
    </row>
    <row r="3249">
      <c r="A3249" t="n">
        <v>230490</v>
      </c>
      <c r="B3249" t="s">
        <v>5041</v>
      </c>
      <c r="C3249" t="s">
        <v>5042</v>
      </c>
      <c r="D3249" t="s">
        <v>5021</v>
      </c>
      <c r="E3249" t="s">
        <v>914</v>
      </c>
      <c r="F3249" t="s">
        <v>216</v>
      </c>
      <c r="G3249" t="s">
        <v>149</v>
      </c>
      <c r="H3249" t="s">
        <v>200</v>
      </c>
      <c r="I3249" t="s">
        <v>151</v>
      </c>
      <c r="J3249" t="s">
        <v>168</v>
      </c>
      <c r="K3249"/>
      <c r="L3249" t="s">
        <v>155</v>
      </c>
      <c r="M3249" t="s">
        <v>155</v>
      </c>
      <c r="N3249" t="n">
        <v>-111.9648</v>
      </c>
      <c r="O3249" t="n">
        <v>41.2643</v>
      </c>
      <c r="P3249" t="n">
        <v>4719</v>
      </c>
      <c r="Q3249" t="n">
        <v>4719</v>
      </c>
      <c r="R3249" t="n">
        <v>42.3</v>
      </c>
      <c r="S3249" t="n">
        <v>61.8</v>
      </c>
      <c r="T3249" t="n">
        <v>1.9</v>
      </c>
      <c r="U3249" t="n">
        <v>30.9</v>
      </c>
      <c r="V3249" t="n">
        <v>1.2</v>
      </c>
      <c r="W3249" t="n">
        <v>0</v>
      </c>
      <c r="X3249" t="n">
        <v>73</v>
      </c>
      <c r="Y3249" t="n">
        <v>48</v>
      </c>
      <c r="Z3249" t="n">
        <v>13</v>
      </c>
      <c r="AA3249"/>
      <c r="AB3249"/>
      <c r="AC3249"/>
      <c r="AD3249"/>
      <c r="AE3249"/>
      <c r="AF3249" t="n">
        <v>168</v>
      </c>
      <c r="AG3249" t="n">
        <v>11</v>
      </c>
      <c r="AH3249" t="n">
        <v>45</v>
      </c>
      <c r="AI3249" t="n">
        <v>8450</v>
      </c>
      <c r="AJ3249"/>
      <c r="AK3249" t="n">
        <v>1614</v>
      </c>
      <c r="AL3249"/>
      <c r="AM3249"/>
      <c r="AN3249"/>
      <c r="AO3249"/>
      <c r="AP3249"/>
      <c r="AQ3249"/>
      <c r="AR3249"/>
    </row>
    <row r="3250">
      <c r="A3250" t="n">
        <v>230597</v>
      </c>
      <c r="B3250" t="s">
        <v>5043</v>
      </c>
      <c r="C3250" t="s">
        <v>5044</v>
      </c>
      <c r="D3250" t="s">
        <v>5021</v>
      </c>
      <c r="E3250" t="s">
        <v>914</v>
      </c>
      <c r="F3250" t="s">
        <v>148</v>
      </c>
      <c r="G3250" t="s">
        <v>149</v>
      </c>
      <c r="H3250" t="s">
        <v>150</v>
      </c>
      <c r="I3250" t="s">
        <v>175</v>
      </c>
      <c r="J3250" t="s">
        <v>152</v>
      </c>
      <c r="K3250" t="s">
        <v>176</v>
      </c>
      <c r="L3250" t="s">
        <v>155</v>
      </c>
      <c r="M3250" t="s">
        <v>155</v>
      </c>
      <c r="N3250" t="n">
        <v>-111.583</v>
      </c>
      <c r="O3250" t="n">
        <v>39.3602</v>
      </c>
      <c r="P3250" t="n">
        <v>7160</v>
      </c>
      <c r="Q3250" t="n">
        <v>7160</v>
      </c>
      <c r="R3250" t="n">
        <v>53.5</v>
      </c>
      <c r="S3250" t="n">
        <v>75.1</v>
      </c>
      <c r="T3250" t="n">
        <v>2.4</v>
      </c>
      <c r="U3250" t="n">
        <v>12.7</v>
      </c>
      <c r="V3250" t="n">
        <v>0.5</v>
      </c>
      <c r="W3250" t="n">
        <v>4.7</v>
      </c>
      <c r="X3250" t="n">
        <v>40</v>
      </c>
      <c r="Y3250"/>
      <c r="Z3250" t="n">
        <v>21</v>
      </c>
      <c r="AA3250" t="n">
        <v>1224</v>
      </c>
      <c r="AB3250" t="n">
        <v>46.7</v>
      </c>
      <c r="AC3250" t="n">
        <v>17</v>
      </c>
      <c r="AD3250"/>
      <c r="AE3250"/>
      <c r="AF3250" t="n">
        <v>1636</v>
      </c>
      <c r="AG3250" t="n">
        <v>21</v>
      </c>
      <c r="AH3250" t="n">
        <v>43</v>
      </c>
      <c r="AI3250" t="n">
        <v>7258</v>
      </c>
      <c r="AJ3250" t="n">
        <v>5671</v>
      </c>
      <c r="AK3250" t="n">
        <v>2950</v>
      </c>
      <c r="AL3250" t="n">
        <v>5202</v>
      </c>
      <c r="AM3250" t="n">
        <v>9432</v>
      </c>
      <c r="AN3250" t="n">
        <v>10636</v>
      </c>
      <c r="AO3250" t="n">
        <v>1008</v>
      </c>
      <c r="AP3250" t="n">
        <v>33</v>
      </c>
      <c r="AQ3250"/>
      <c r="AR3250"/>
    </row>
    <row r="3251">
      <c r="A3251" t="n">
        <v>230603</v>
      </c>
      <c r="B3251" t="s">
        <v>5045</v>
      </c>
      <c r="C3251" t="s">
        <v>5034</v>
      </c>
      <c r="D3251" t="s">
        <v>5021</v>
      </c>
      <c r="E3251" t="s">
        <v>914</v>
      </c>
      <c r="F3251" t="s">
        <v>148</v>
      </c>
      <c r="G3251" t="s">
        <v>149</v>
      </c>
      <c r="H3251" t="s">
        <v>150</v>
      </c>
      <c r="I3251" t="s">
        <v>175</v>
      </c>
      <c r="J3251" t="s">
        <v>238</v>
      </c>
      <c r="K3251" t="s">
        <v>153</v>
      </c>
      <c r="L3251" t="s">
        <v>155</v>
      </c>
      <c r="M3251" t="s">
        <v>155</v>
      </c>
      <c r="N3251" t="n">
        <v>-113.0701</v>
      </c>
      <c r="O3251" t="n">
        <v>37.6746</v>
      </c>
      <c r="P3251" t="n">
        <v>21159</v>
      </c>
      <c r="Q3251" t="n">
        <v>18712</v>
      </c>
      <c r="R3251" t="n">
        <v>62.4</v>
      </c>
      <c r="S3251" t="n">
        <v>68.9</v>
      </c>
      <c r="T3251" t="n">
        <v>1.6</v>
      </c>
      <c r="U3251" t="n">
        <v>7.2</v>
      </c>
      <c r="V3251" t="n">
        <v>1.7</v>
      </c>
      <c r="W3251" t="n">
        <v>4</v>
      </c>
      <c r="X3251" t="n">
        <v>74</v>
      </c>
      <c r="Y3251" t="n">
        <v>38</v>
      </c>
      <c r="Z3251" t="n">
        <v>22</v>
      </c>
      <c r="AA3251" t="n">
        <v>1624</v>
      </c>
      <c r="AB3251" t="n">
        <v>59</v>
      </c>
      <c r="AC3251" t="n">
        <v>1482</v>
      </c>
      <c r="AD3251" t="n">
        <v>50.5</v>
      </c>
      <c r="AE3251" t="n">
        <v>33.1</v>
      </c>
      <c r="AF3251" t="n">
        <v>2057</v>
      </c>
      <c r="AG3251" t="n">
        <v>24</v>
      </c>
      <c r="AH3251" t="n">
        <v>60</v>
      </c>
      <c r="AI3251" t="n">
        <v>12375</v>
      </c>
      <c r="AJ3251" t="n">
        <v>7156</v>
      </c>
      <c r="AK3251" t="n">
        <v>8339</v>
      </c>
      <c r="AL3251" t="n">
        <v>11243</v>
      </c>
      <c r="AM3251" t="n">
        <v>14197</v>
      </c>
      <c r="AN3251" t="n">
        <v>15580</v>
      </c>
      <c r="AO3251" t="n">
        <v>1705</v>
      </c>
      <c r="AP3251" t="n">
        <v>1567</v>
      </c>
      <c r="AQ3251" t="n">
        <v>720</v>
      </c>
      <c r="AR3251"/>
    </row>
    <row r="3252">
      <c r="A3252" t="n">
        <v>230676</v>
      </c>
      <c r="B3252" t="s">
        <v>5046</v>
      </c>
      <c r="C3252" t="s">
        <v>5047</v>
      </c>
      <c r="D3252" t="s">
        <v>5021</v>
      </c>
      <c r="E3252" t="s">
        <v>914</v>
      </c>
      <c r="F3252" t="s">
        <v>216</v>
      </c>
      <c r="G3252" t="s">
        <v>149</v>
      </c>
      <c r="H3252" t="s">
        <v>200</v>
      </c>
      <c r="I3252" t="s">
        <v>175</v>
      </c>
      <c r="J3252" t="s">
        <v>168</v>
      </c>
      <c r="K3252"/>
      <c r="L3252" t="s">
        <v>155</v>
      </c>
      <c r="M3252" t="s">
        <v>155</v>
      </c>
      <c r="N3252" t="n">
        <v>-109.9753</v>
      </c>
      <c r="O3252" t="n">
        <v>40.2991</v>
      </c>
      <c r="P3252" t="n">
        <v>2084</v>
      </c>
      <c r="Q3252" t="n">
        <v>2084</v>
      </c>
      <c r="R3252" t="n">
        <v>31</v>
      </c>
      <c r="S3252" t="n">
        <v>82</v>
      </c>
      <c r="T3252" t="n">
        <v>0.6</v>
      </c>
      <c r="U3252" t="n">
        <v>9.5</v>
      </c>
      <c r="V3252" t="n">
        <v>0.6</v>
      </c>
      <c r="W3252" t="n">
        <v>0</v>
      </c>
      <c r="X3252" t="n">
        <v>89</v>
      </c>
      <c r="Y3252" t="n">
        <v>65</v>
      </c>
      <c r="Z3252" t="n">
        <v>8</v>
      </c>
      <c r="AA3252"/>
      <c r="AB3252"/>
      <c r="AC3252"/>
      <c r="AD3252"/>
      <c r="AE3252"/>
      <c r="AF3252" t="n">
        <v>201</v>
      </c>
      <c r="AG3252" t="n">
        <v>1</v>
      </c>
      <c r="AH3252" t="n">
        <v>27</v>
      </c>
      <c r="AI3252" t="n">
        <v>5415</v>
      </c>
      <c r="AJ3252"/>
      <c r="AK3252"/>
      <c r="AL3252"/>
      <c r="AM3252"/>
      <c r="AN3252"/>
      <c r="AO3252"/>
      <c r="AP3252"/>
      <c r="AQ3252"/>
      <c r="AR3252"/>
    </row>
    <row r="3253">
      <c r="A3253" t="n">
        <v>230728</v>
      </c>
      <c r="B3253" t="s">
        <v>5048</v>
      </c>
      <c r="C3253" t="s">
        <v>5020</v>
      </c>
      <c r="D3253" t="s">
        <v>5021</v>
      </c>
      <c r="E3253" t="s">
        <v>914</v>
      </c>
      <c r="F3253" t="s">
        <v>148</v>
      </c>
      <c r="G3253" t="s">
        <v>149</v>
      </c>
      <c r="H3253" t="s">
        <v>150</v>
      </c>
      <c r="I3253" t="s">
        <v>151</v>
      </c>
      <c r="J3253" t="s">
        <v>158</v>
      </c>
      <c r="K3253" t="s">
        <v>159</v>
      </c>
      <c r="L3253" t="s">
        <v>155</v>
      </c>
      <c r="M3253" t="s">
        <v>155</v>
      </c>
      <c r="N3253" t="n">
        <v>-111.8139</v>
      </c>
      <c r="O3253" t="n">
        <v>41.7407</v>
      </c>
      <c r="P3253" t="n">
        <v>33389</v>
      </c>
      <c r="Q3253" t="n">
        <v>29775</v>
      </c>
      <c r="R3253" t="n">
        <v>55</v>
      </c>
      <c r="S3253" t="n">
        <v>81.4</v>
      </c>
      <c r="T3253" t="n">
        <v>0.7</v>
      </c>
      <c r="U3253" t="n">
        <v>6.8</v>
      </c>
      <c r="V3253" t="n">
        <v>0.9</v>
      </c>
      <c r="W3253" t="n">
        <v>0.7</v>
      </c>
      <c r="X3253" t="n">
        <v>74</v>
      </c>
      <c r="Y3253" t="n">
        <v>44</v>
      </c>
      <c r="Z3253" t="n">
        <v>19</v>
      </c>
      <c r="AA3253" t="n">
        <v>3573</v>
      </c>
      <c r="AB3253" t="n">
        <v>57.3</v>
      </c>
      <c r="AC3253" t="n">
        <v>3026</v>
      </c>
      <c r="AD3253" t="n">
        <v>55.4</v>
      </c>
      <c r="AE3253" t="n">
        <v>30.4</v>
      </c>
      <c r="AF3253" t="n">
        <v>4168</v>
      </c>
      <c r="AG3253" t="n">
        <v>26</v>
      </c>
      <c r="AH3253" t="n">
        <v>56</v>
      </c>
      <c r="AI3253" t="n">
        <v>15825</v>
      </c>
      <c r="AJ3253" t="n">
        <v>9601</v>
      </c>
      <c r="AK3253" t="n">
        <v>9966</v>
      </c>
      <c r="AL3253" t="n">
        <v>11599</v>
      </c>
      <c r="AM3253" t="n">
        <v>14825</v>
      </c>
      <c r="AN3253" t="n">
        <v>17671</v>
      </c>
      <c r="AO3253" t="n">
        <v>1101</v>
      </c>
      <c r="AP3253" t="n">
        <v>4024</v>
      </c>
      <c r="AQ3253" t="n">
        <v>910</v>
      </c>
      <c r="AR3253" t="n">
        <v>118</v>
      </c>
    </row>
    <row r="3254">
      <c r="A3254" t="n">
        <v>230737</v>
      </c>
      <c r="B3254" t="s">
        <v>5049</v>
      </c>
      <c r="C3254" t="s">
        <v>5050</v>
      </c>
      <c r="D3254" t="s">
        <v>5021</v>
      </c>
      <c r="E3254" t="s">
        <v>914</v>
      </c>
      <c r="F3254" t="s">
        <v>148</v>
      </c>
      <c r="G3254" t="s">
        <v>149</v>
      </c>
      <c r="H3254" t="s">
        <v>150</v>
      </c>
      <c r="I3254" t="s">
        <v>151</v>
      </c>
      <c r="J3254" t="s">
        <v>158</v>
      </c>
      <c r="K3254" t="s">
        <v>153</v>
      </c>
      <c r="L3254" t="s">
        <v>155</v>
      </c>
      <c r="M3254" t="s">
        <v>155</v>
      </c>
      <c r="N3254" t="n">
        <v>-111.7165</v>
      </c>
      <c r="O3254" t="n">
        <v>40.2811</v>
      </c>
      <c r="P3254" t="n">
        <v>54501</v>
      </c>
      <c r="Q3254" t="n">
        <v>53432</v>
      </c>
      <c r="R3254" t="n">
        <v>50.7</v>
      </c>
      <c r="S3254" t="n">
        <v>77.3</v>
      </c>
      <c r="T3254" t="n">
        <v>0.9</v>
      </c>
      <c r="U3254" t="n">
        <v>12.3</v>
      </c>
      <c r="V3254" t="n">
        <v>1.3</v>
      </c>
      <c r="W3254" t="n">
        <v>1.6</v>
      </c>
      <c r="X3254" t="n">
        <v>70</v>
      </c>
      <c r="Y3254" t="n">
        <v>49</v>
      </c>
      <c r="Z3254" t="n">
        <v>28</v>
      </c>
      <c r="AA3254" t="n">
        <v>2585</v>
      </c>
      <c r="AB3254" t="n">
        <v>40.7</v>
      </c>
      <c r="AC3254" t="n">
        <v>1521</v>
      </c>
      <c r="AD3254" t="n">
        <v>37</v>
      </c>
      <c r="AE3254" t="n">
        <v>17.2</v>
      </c>
      <c r="AF3254" t="n">
        <v>3358</v>
      </c>
      <c r="AG3254" t="n">
        <v>23</v>
      </c>
      <c r="AH3254" t="n">
        <v>59</v>
      </c>
      <c r="AI3254" t="n">
        <v>8650</v>
      </c>
      <c r="AJ3254" t="n">
        <v>6381</v>
      </c>
      <c r="AK3254" t="n">
        <v>7303</v>
      </c>
      <c r="AL3254" t="n">
        <v>8871</v>
      </c>
      <c r="AM3254" t="n">
        <v>11410</v>
      </c>
      <c r="AN3254" t="n">
        <v>14064</v>
      </c>
      <c r="AO3254" t="n">
        <v>2642</v>
      </c>
      <c r="AP3254" t="n">
        <v>4073</v>
      </c>
      <c r="AQ3254" t="n">
        <v>422</v>
      </c>
      <c r="AR3254"/>
    </row>
    <row r="3255">
      <c r="A3255" t="n">
        <v>230746</v>
      </c>
      <c r="B3255" t="s">
        <v>5051</v>
      </c>
      <c r="C3255" t="s">
        <v>5040</v>
      </c>
      <c r="D3255" t="s">
        <v>5021</v>
      </c>
      <c r="E3255" t="s">
        <v>914</v>
      </c>
      <c r="F3255" t="s">
        <v>173</v>
      </c>
      <c r="G3255" t="s">
        <v>149</v>
      </c>
      <c r="H3255" t="s">
        <v>174</v>
      </c>
      <c r="I3255" t="s">
        <v>186</v>
      </c>
      <c r="J3255" t="s">
        <v>158</v>
      </c>
      <c r="K3255" t="s">
        <v>176</v>
      </c>
      <c r="L3255" t="s">
        <v>155</v>
      </c>
      <c r="M3255" t="s">
        <v>155</v>
      </c>
      <c r="N3255" t="n">
        <v>-111.9428</v>
      </c>
      <c r="O3255" t="n">
        <v>40.6716</v>
      </c>
      <c r="P3255" t="n">
        <v>36778</v>
      </c>
      <c r="Q3255" t="n">
        <v>36778</v>
      </c>
      <c r="R3255" t="n">
        <v>54.6</v>
      </c>
      <c r="S3255" t="n">
        <v>61</v>
      </c>
      <c r="T3255" t="n">
        <v>2.4</v>
      </c>
      <c r="U3255" t="n">
        <v>21</v>
      </c>
      <c r="V3255" t="n">
        <v>3.8</v>
      </c>
      <c r="W3255" t="n">
        <v>1.2</v>
      </c>
      <c r="X3255" t="n">
        <v>58</v>
      </c>
      <c r="Y3255" t="n">
        <v>44</v>
      </c>
      <c r="Z3255" t="n">
        <v>17</v>
      </c>
      <c r="AA3255" t="n">
        <v>1574</v>
      </c>
      <c r="AB3255" t="n">
        <v>29.7</v>
      </c>
      <c r="AC3255"/>
      <c r="AD3255"/>
      <c r="AE3255"/>
      <c r="AF3255" t="n">
        <v>1491</v>
      </c>
      <c r="AG3255" t="n">
        <v>16</v>
      </c>
      <c r="AH3255" t="n">
        <v>68</v>
      </c>
      <c r="AI3255" t="n">
        <v>8853</v>
      </c>
      <c r="AJ3255" t="n">
        <v>6148</v>
      </c>
      <c r="AK3255" t="n">
        <v>7157</v>
      </c>
      <c r="AL3255" t="n">
        <v>8839</v>
      </c>
      <c r="AM3255" t="n">
        <v>11194</v>
      </c>
      <c r="AN3255" t="n">
        <v>12805</v>
      </c>
      <c r="AO3255" t="n">
        <v>2766</v>
      </c>
      <c r="AP3255"/>
      <c r="AQ3255"/>
      <c r="AR3255"/>
    </row>
    <row r="3256">
      <c r="A3256" t="n">
        <v>230764</v>
      </c>
      <c r="B3256" t="s">
        <v>5052</v>
      </c>
      <c r="C3256" t="s">
        <v>5040</v>
      </c>
      <c r="D3256" t="s">
        <v>5021</v>
      </c>
      <c r="E3256" t="s">
        <v>914</v>
      </c>
      <c r="F3256" t="s">
        <v>148</v>
      </c>
      <c r="G3256" t="s">
        <v>149</v>
      </c>
      <c r="H3256" t="s">
        <v>150</v>
      </c>
      <c r="I3256" t="s">
        <v>151</v>
      </c>
      <c r="J3256" t="s">
        <v>158</v>
      </c>
      <c r="K3256" t="s">
        <v>159</v>
      </c>
      <c r="L3256" t="s">
        <v>155</v>
      </c>
      <c r="M3256" t="s">
        <v>155</v>
      </c>
      <c r="N3256" t="n">
        <v>-111.846</v>
      </c>
      <c r="O3256" t="n">
        <v>40.7625</v>
      </c>
      <c r="P3256" t="n">
        <v>40455</v>
      </c>
      <c r="Q3256" t="n">
        <v>31253</v>
      </c>
      <c r="R3256" t="n">
        <v>49.8</v>
      </c>
      <c r="S3256" t="n">
        <v>60.9</v>
      </c>
      <c r="T3256" t="n">
        <v>1.4</v>
      </c>
      <c r="U3256" t="n">
        <v>13.9</v>
      </c>
      <c r="V3256" t="n">
        <v>7.4</v>
      </c>
      <c r="W3256" t="n">
        <v>5.8</v>
      </c>
      <c r="X3256" t="n">
        <v>85</v>
      </c>
      <c r="Y3256" t="n">
        <v>62</v>
      </c>
      <c r="Z3256" t="n">
        <v>18</v>
      </c>
      <c r="AA3256" t="n">
        <v>3696</v>
      </c>
      <c r="AB3256" t="n">
        <v>63.9</v>
      </c>
      <c r="AC3256" t="n">
        <v>3696</v>
      </c>
      <c r="AD3256" t="n">
        <v>63.9</v>
      </c>
      <c r="AE3256" t="n">
        <v>34.3</v>
      </c>
      <c r="AF3256" t="n">
        <v>5294</v>
      </c>
      <c r="AG3256" t="n">
        <v>20</v>
      </c>
      <c r="AH3256" t="n">
        <v>60</v>
      </c>
      <c r="AI3256" t="n">
        <v>13341</v>
      </c>
      <c r="AJ3256" t="n">
        <v>10447</v>
      </c>
      <c r="AK3256" t="n">
        <v>10667</v>
      </c>
      <c r="AL3256" t="n">
        <v>12398</v>
      </c>
      <c r="AM3256" t="n">
        <v>16886</v>
      </c>
      <c r="AN3256" t="n">
        <v>17278</v>
      </c>
      <c r="AO3256"/>
      <c r="AP3256" t="n">
        <v>5116</v>
      </c>
      <c r="AQ3256" t="n">
        <v>2407</v>
      </c>
      <c r="AR3256" t="n">
        <v>863</v>
      </c>
    </row>
    <row r="3257">
      <c r="A3257" t="n">
        <v>230782</v>
      </c>
      <c r="B3257" t="s">
        <v>5053</v>
      </c>
      <c r="C3257" t="s">
        <v>5042</v>
      </c>
      <c r="D3257" t="s">
        <v>5021</v>
      </c>
      <c r="E3257" t="s">
        <v>914</v>
      </c>
      <c r="F3257" t="s">
        <v>148</v>
      </c>
      <c r="G3257" t="s">
        <v>149</v>
      </c>
      <c r="H3257" t="s">
        <v>150</v>
      </c>
      <c r="I3257" t="s">
        <v>151</v>
      </c>
      <c r="J3257" t="s">
        <v>158</v>
      </c>
      <c r="K3257" t="s">
        <v>153</v>
      </c>
      <c r="L3257" t="s">
        <v>155</v>
      </c>
      <c r="M3257" t="s">
        <v>155</v>
      </c>
      <c r="N3257" t="n">
        <v>-111.9448</v>
      </c>
      <c r="O3257" t="n">
        <v>41.1926</v>
      </c>
      <c r="P3257" t="n">
        <v>37309</v>
      </c>
      <c r="Q3257" t="n">
        <v>36064</v>
      </c>
      <c r="R3257" t="n">
        <v>55.8</v>
      </c>
      <c r="S3257" t="n">
        <v>74</v>
      </c>
      <c r="T3257" t="n">
        <v>1.5</v>
      </c>
      <c r="U3257" t="n">
        <v>11.9</v>
      </c>
      <c r="V3257" t="n">
        <v>1.8</v>
      </c>
      <c r="W3257" t="n">
        <v>1.1</v>
      </c>
      <c r="X3257" t="n">
        <v>67</v>
      </c>
      <c r="Y3257" t="n">
        <v>47</v>
      </c>
      <c r="Z3257" t="n">
        <v>20</v>
      </c>
      <c r="AA3257" t="n">
        <v>2201</v>
      </c>
      <c r="AB3257" t="n">
        <v>43</v>
      </c>
      <c r="AC3257" t="n">
        <v>1606</v>
      </c>
      <c r="AD3257" t="n">
        <v>46</v>
      </c>
      <c r="AE3257" t="n">
        <v>22.9</v>
      </c>
      <c r="AF3257" t="n">
        <v>2285</v>
      </c>
      <c r="AG3257" t="n">
        <v>16</v>
      </c>
      <c r="AH3257" t="n">
        <v>36</v>
      </c>
      <c r="AI3257" t="n">
        <v>11572</v>
      </c>
      <c r="AJ3257" t="n">
        <v>8396</v>
      </c>
      <c r="AK3257" t="n">
        <v>8834</v>
      </c>
      <c r="AL3257" t="n">
        <v>11076</v>
      </c>
      <c r="AM3257" t="n">
        <v>13379</v>
      </c>
      <c r="AN3257" t="n">
        <v>14750</v>
      </c>
      <c r="AO3257" t="n">
        <v>3063</v>
      </c>
      <c r="AP3257" t="n">
        <v>2501</v>
      </c>
      <c r="AQ3257" t="n">
        <v>418</v>
      </c>
      <c r="AR3257" t="n">
        <v>34</v>
      </c>
    </row>
    <row r="3258">
      <c r="A3258" t="n">
        <v>230807</v>
      </c>
      <c r="B3258" t="s">
        <v>5054</v>
      </c>
      <c r="C3258" t="s">
        <v>5040</v>
      </c>
      <c r="D3258" t="s">
        <v>5021</v>
      </c>
      <c r="E3258" t="s">
        <v>914</v>
      </c>
      <c r="F3258" t="s">
        <v>162</v>
      </c>
      <c r="G3258" t="s">
        <v>163</v>
      </c>
      <c r="H3258" t="s">
        <v>150</v>
      </c>
      <c r="I3258" t="s">
        <v>151</v>
      </c>
      <c r="J3258" t="s">
        <v>168</v>
      </c>
      <c r="K3258" t="s">
        <v>153</v>
      </c>
      <c r="L3258" t="s">
        <v>155</v>
      </c>
      <c r="M3258" t="s">
        <v>155</v>
      </c>
      <c r="N3258" t="n">
        <v>-111.8558</v>
      </c>
      <c r="O3258" t="n">
        <v>40.7308</v>
      </c>
      <c r="P3258" t="n">
        <v>1499</v>
      </c>
      <c r="Q3258" t="n">
        <v>1114</v>
      </c>
      <c r="R3258" t="n">
        <v>61</v>
      </c>
      <c r="S3258" t="n">
        <v>65.4</v>
      </c>
      <c r="T3258" t="n">
        <v>1.5</v>
      </c>
      <c r="U3258" t="n">
        <v>12.2</v>
      </c>
      <c r="V3258" t="n">
        <v>2.5</v>
      </c>
      <c r="W3258" t="n">
        <v>5</v>
      </c>
      <c r="X3258" t="n">
        <v>76</v>
      </c>
      <c r="Y3258"/>
      <c r="Z3258" t="n">
        <v>8</v>
      </c>
      <c r="AA3258" t="n">
        <v>359</v>
      </c>
      <c r="AB3258" t="n">
        <v>69.4</v>
      </c>
      <c r="AC3258" t="n">
        <v>359</v>
      </c>
      <c r="AD3258" t="n">
        <v>69.4</v>
      </c>
      <c r="AE3258" t="n">
        <v>58.5</v>
      </c>
      <c r="AF3258" t="n">
        <v>191</v>
      </c>
      <c r="AG3258" t="n">
        <v>25</v>
      </c>
      <c r="AH3258" t="n">
        <v>97</v>
      </c>
      <c r="AI3258" t="n">
        <v>28156</v>
      </c>
      <c r="AJ3258" t="n">
        <v>17947</v>
      </c>
      <c r="AK3258" t="n">
        <v>19820</v>
      </c>
      <c r="AL3258" t="n">
        <v>21345</v>
      </c>
      <c r="AM3258" t="n">
        <v>26189</v>
      </c>
      <c r="AN3258" t="n">
        <v>30467</v>
      </c>
      <c r="AO3258"/>
      <c r="AP3258" t="n">
        <v>327</v>
      </c>
      <c r="AQ3258" t="n">
        <v>130</v>
      </c>
      <c r="AR3258" t="n">
        <v>6</v>
      </c>
    </row>
    <row r="3259">
      <c r="A3259" t="n">
        <v>230816</v>
      </c>
      <c r="B3259" t="s">
        <v>5055</v>
      </c>
      <c r="C3259" t="s">
        <v>5056</v>
      </c>
      <c r="D3259" t="s">
        <v>5057</v>
      </c>
      <c r="E3259" t="s">
        <v>993</v>
      </c>
      <c r="F3259" t="s">
        <v>162</v>
      </c>
      <c r="G3259" t="s">
        <v>163</v>
      </c>
      <c r="H3259" t="s">
        <v>150</v>
      </c>
      <c r="I3259" t="s">
        <v>175</v>
      </c>
      <c r="J3259" t="s">
        <v>164</v>
      </c>
      <c r="K3259" t="s">
        <v>179</v>
      </c>
      <c r="L3259" t="s">
        <v>155</v>
      </c>
      <c r="M3259" t="s">
        <v>155</v>
      </c>
      <c r="N3259" t="n">
        <v>-73.2378</v>
      </c>
      <c r="O3259" t="n">
        <v>42.9195</v>
      </c>
      <c r="P3259" t="n">
        <v>948</v>
      </c>
      <c r="Q3259" t="n">
        <v>820</v>
      </c>
      <c r="R3259" t="n">
        <v>67.2</v>
      </c>
      <c r="S3259" t="n">
        <v>62.6</v>
      </c>
      <c r="T3259" t="n">
        <v>2.9</v>
      </c>
      <c r="U3259" t="n">
        <v>9.9</v>
      </c>
      <c r="V3259" t="n">
        <v>1.3</v>
      </c>
      <c r="W3259" t="n">
        <v>14.9</v>
      </c>
      <c r="X3259" t="n">
        <v>85</v>
      </c>
      <c r="Y3259"/>
      <c r="Z3259" t="n">
        <v>9</v>
      </c>
      <c r="AA3259" t="n">
        <v>219</v>
      </c>
      <c r="AB3259" t="n">
        <v>66.7</v>
      </c>
      <c r="AC3259" t="n">
        <v>219</v>
      </c>
      <c r="AD3259" t="n">
        <v>66.7</v>
      </c>
      <c r="AE3259" t="n">
        <v>51.1</v>
      </c>
      <c r="AF3259" t="n">
        <v>215</v>
      </c>
      <c r="AG3259" t="n">
        <v>21</v>
      </c>
      <c r="AH3259" t="n">
        <v>91</v>
      </c>
      <c r="AI3259" t="n">
        <v>35108</v>
      </c>
      <c r="AJ3259" t="n">
        <v>18950</v>
      </c>
      <c r="AK3259" t="n">
        <v>18334</v>
      </c>
      <c r="AL3259" t="n">
        <v>26325</v>
      </c>
      <c r="AM3259" t="n">
        <v>30794</v>
      </c>
      <c r="AN3259" t="n">
        <v>43365</v>
      </c>
      <c r="AO3259" t="n">
        <v>9</v>
      </c>
      <c r="AP3259" t="n">
        <v>151</v>
      </c>
      <c r="AQ3259" t="n">
        <v>60</v>
      </c>
      <c r="AR3259"/>
    </row>
    <row r="3260">
      <c r="A3260" t="n">
        <v>230852</v>
      </c>
      <c r="B3260" t="s">
        <v>5058</v>
      </c>
      <c r="C3260" t="s">
        <v>5059</v>
      </c>
      <c r="D3260" t="s">
        <v>5057</v>
      </c>
      <c r="E3260" t="s">
        <v>993</v>
      </c>
      <c r="F3260" t="s">
        <v>162</v>
      </c>
      <c r="G3260" t="s">
        <v>163</v>
      </c>
      <c r="H3260" t="s">
        <v>150</v>
      </c>
      <c r="I3260" t="s">
        <v>151</v>
      </c>
      <c r="J3260" t="s">
        <v>168</v>
      </c>
      <c r="K3260" t="s">
        <v>153</v>
      </c>
      <c r="L3260" t="s">
        <v>155</v>
      </c>
      <c r="M3260" t="s">
        <v>155</v>
      </c>
      <c r="N3260" t="n">
        <v>-73.2027</v>
      </c>
      <c r="O3260" t="n">
        <v>44.4733</v>
      </c>
      <c r="P3260" t="n">
        <v>4781</v>
      </c>
      <c r="Q3260" t="n">
        <v>3938</v>
      </c>
      <c r="R3260" t="n">
        <v>39.1</v>
      </c>
      <c r="S3260" t="n">
        <v>66.6</v>
      </c>
      <c r="T3260" t="n">
        <v>7.6</v>
      </c>
      <c r="U3260" t="n">
        <v>10.1</v>
      </c>
      <c r="V3260" t="n">
        <v>4.2</v>
      </c>
      <c r="W3260" t="n">
        <v>0.2</v>
      </c>
      <c r="X3260" t="n">
        <v>77</v>
      </c>
      <c r="Y3260" t="n">
        <v>73</v>
      </c>
      <c r="Z3260" t="n">
        <v>13</v>
      </c>
      <c r="AA3260" t="n">
        <v>584</v>
      </c>
      <c r="AB3260" t="n">
        <v>63</v>
      </c>
      <c r="AC3260" t="n">
        <v>584</v>
      </c>
      <c r="AD3260" t="n">
        <v>63</v>
      </c>
      <c r="AE3260" t="n">
        <v>53.3</v>
      </c>
      <c r="AF3260" t="n">
        <v>560</v>
      </c>
      <c r="AG3260" t="n">
        <v>23</v>
      </c>
      <c r="AH3260" t="n">
        <v>68</v>
      </c>
      <c r="AI3260" t="n">
        <v>36846</v>
      </c>
      <c r="AJ3260" t="n">
        <v>26378</v>
      </c>
      <c r="AK3260" t="n">
        <v>26755</v>
      </c>
      <c r="AL3260" t="n">
        <v>33025</v>
      </c>
      <c r="AM3260" t="n">
        <v>35867</v>
      </c>
      <c r="AN3260" t="n">
        <v>40631</v>
      </c>
      <c r="AO3260" t="n">
        <v>48</v>
      </c>
      <c r="AP3260" t="n">
        <v>678</v>
      </c>
      <c r="AQ3260" t="n">
        <v>283</v>
      </c>
      <c r="AR3260"/>
    </row>
    <row r="3261">
      <c r="A3261" t="n">
        <v>230861</v>
      </c>
      <c r="B3261" t="s">
        <v>5060</v>
      </c>
      <c r="C3261" t="s">
        <v>5061</v>
      </c>
      <c r="D3261" t="s">
        <v>5057</v>
      </c>
      <c r="E3261" t="s">
        <v>993</v>
      </c>
      <c r="F3261" t="s">
        <v>173</v>
      </c>
      <c r="G3261" t="s">
        <v>149</v>
      </c>
      <c r="H3261" t="s">
        <v>174</v>
      </c>
      <c r="I3261" t="s">
        <v>205</v>
      </c>
      <c r="J3261" t="s">
        <v>152</v>
      </c>
      <c r="K3261" t="s">
        <v>176</v>
      </c>
      <c r="L3261" t="s">
        <v>155</v>
      </c>
      <c r="M3261" t="s">
        <v>155</v>
      </c>
      <c r="N3261" t="n">
        <v>-72.5738</v>
      </c>
      <c r="O3261" t="n">
        <v>44.2808</v>
      </c>
      <c r="P3261" t="n">
        <v>9353</v>
      </c>
      <c r="Q3261" t="n">
        <v>9353</v>
      </c>
      <c r="R3261" t="n">
        <v>69.7</v>
      </c>
      <c r="S3261" t="n">
        <v>81.6</v>
      </c>
      <c r="T3261" t="n">
        <v>3.4</v>
      </c>
      <c r="U3261" t="n">
        <v>3.9</v>
      </c>
      <c r="V3261" t="n">
        <v>2.5</v>
      </c>
      <c r="W3261" t="n">
        <v>0.9</v>
      </c>
      <c r="X3261" t="n">
        <v>43</v>
      </c>
      <c r="Y3261" t="n">
        <v>34</v>
      </c>
      <c r="Z3261" t="n">
        <v>20</v>
      </c>
      <c r="AA3261" t="n">
        <v>161</v>
      </c>
      <c r="AB3261" t="n">
        <v>26.1</v>
      </c>
      <c r="AC3261"/>
      <c r="AD3261"/>
      <c r="AE3261"/>
      <c r="AF3261" t="n">
        <v>158</v>
      </c>
      <c r="AG3261" t="n">
        <v>28</v>
      </c>
      <c r="AH3261" t="n">
        <v>53</v>
      </c>
      <c r="AI3261" t="n">
        <v>10064</v>
      </c>
      <c r="AJ3261" t="n">
        <v>9547</v>
      </c>
      <c r="AK3261" t="n">
        <v>10464</v>
      </c>
      <c r="AL3261" t="n">
        <v>10173</v>
      </c>
      <c r="AM3261" t="n">
        <v>14772</v>
      </c>
      <c r="AN3261" t="n">
        <v>16717</v>
      </c>
      <c r="AO3261" t="n">
        <v>393</v>
      </c>
      <c r="AP3261"/>
      <c r="AQ3261"/>
      <c r="AR3261"/>
    </row>
    <row r="3262">
      <c r="A3262" t="n">
        <v>230889</v>
      </c>
      <c r="B3262" t="s">
        <v>5062</v>
      </c>
      <c r="C3262" t="s">
        <v>3108</v>
      </c>
      <c r="D3262" t="s">
        <v>5057</v>
      </c>
      <c r="E3262" t="s">
        <v>993</v>
      </c>
      <c r="F3262" t="s">
        <v>162</v>
      </c>
      <c r="G3262" t="s">
        <v>163</v>
      </c>
      <c r="H3262" t="s">
        <v>150</v>
      </c>
      <c r="I3262" t="s">
        <v>205</v>
      </c>
      <c r="J3262" t="s">
        <v>164</v>
      </c>
      <c r="K3262" t="s">
        <v>153</v>
      </c>
      <c r="L3262" t="s">
        <v>155</v>
      </c>
      <c r="M3262" t="s">
        <v>155</v>
      </c>
      <c r="N3262" t="n">
        <v>-72.4384</v>
      </c>
      <c r="O3262" t="n">
        <v>44.2791</v>
      </c>
      <c r="P3262" t="n">
        <v>409</v>
      </c>
      <c r="Q3262" t="n">
        <v>142</v>
      </c>
      <c r="R3262" t="n">
        <v>68.3</v>
      </c>
      <c r="S3262" t="n">
        <v>54.2</v>
      </c>
      <c r="T3262" t="n">
        <v>8.5</v>
      </c>
      <c r="U3262" t="n">
        <v>5.6</v>
      </c>
      <c r="V3262" t="n">
        <v>0.7</v>
      </c>
      <c r="W3262" t="n">
        <v>0</v>
      </c>
      <c r="X3262" t="n">
        <v>100</v>
      </c>
      <c r="Y3262"/>
      <c r="Z3262" t="n">
        <v>7</v>
      </c>
      <c r="AA3262" t="n">
        <v>4</v>
      </c>
      <c r="AB3262" t="n">
        <v>75</v>
      </c>
      <c r="AC3262" t="n">
        <v>4</v>
      </c>
      <c r="AD3262" t="n">
        <v>75</v>
      </c>
      <c r="AE3262" t="n">
        <v>50</v>
      </c>
      <c r="AF3262" t="n">
        <v>11</v>
      </c>
      <c r="AG3262" t="n">
        <v>53</v>
      </c>
      <c r="AH3262" t="n">
        <v>79</v>
      </c>
      <c r="AI3262" t="n">
        <v>29344</v>
      </c>
      <c r="AJ3262" t="n">
        <v>27429</v>
      </c>
      <c r="AK3262"/>
      <c r="AL3262"/>
      <c r="AM3262"/>
      <c r="AN3262" t="n">
        <v>35596</v>
      </c>
      <c r="AO3262"/>
      <c r="AP3262" t="n">
        <v>50</v>
      </c>
      <c r="AQ3262" t="n">
        <v>100</v>
      </c>
      <c r="AR3262"/>
    </row>
    <row r="3263">
      <c r="A3263" t="n">
        <v>230959</v>
      </c>
      <c r="B3263" t="s">
        <v>5063</v>
      </c>
      <c r="C3263" t="s">
        <v>5064</v>
      </c>
      <c r="D3263" t="s">
        <v>5057</v>
      </c>
      <c r="E3263" t="s">
        <v>993</v>
      </c>
      <c r="F3263" t="s">
        <v>162</v>
      </c>
      <c r="G3263" t="s">
        <v>163</v>
      </c>
      <c r="H3263" t="s">
        <v>150</v>
      </c>
      <c r="I3263" t="s">
        <v>175</v>
      </c>
      <c r="J3263" t="s">
        <v>168</v>
      </c>
      <c r="K3263" t="s">
        <v>179</v>
      </c>
      <c r="L3263" t="s">
        <v>155</v>
      </c>
      <c r="M3263" t="s">
        <v>155</v>
      </c>
      <c r="N3263" t="n">
        <v>-73.1761</v>
      </c>
      <c r="O3263" t="n">
        <v>44.0091</v>
      </c>
      <c r="P3263" t="n">
        <v>4813</v>
      </c>
      <c r="Q3263" t="n">
        <v>4137</v>
      </c>
      <c r="R3263" t="n">
        <v>54.4</v>
      </c>
      <c r="S3263" t="n">
        <v>52.3</v>
      </c>
      <c r="T3263" t="n">
        <v>4.5</v>
      </c>
      <c r="U3263" t="n">
        <v>10</v>
      </c>
      <c r="V3263" t="n">
        <v>6.9</v>
      </c>
      <c r="W3263" t="n">
        <v>11.1</v>
      </c>
      <c r="X3263" t="n">
        <v>94</v>
      </c>
      <c r="Y3263"/>
      <c r="Z3263" t="n">
        <v>9</v>
      </c>
      <c r="AA3263" t="n">
        <v>634</v>
      </c>
      <c r="AB3263" t="n">
        <v>92.6</v>
      </c>
      <c r="AC3263" t="n">
        <v>634</v>
      </c>
      <c r="AD3263" t="n">
        <v>92.6</v>
      </c>
      <c r="AE3263" t="n">
        <v>71</v>
      </c>
      <c r="AF3263" t="n">
        <v>639</v>
      </c>
      <c r="AG3263" t="n">
        <v>17</v>
      </c>
      <c r="AH3263" t="n">
        <v>47</v>
      </c>
      <c r="AI3263" t="n">
        <v>22912</v>
      </c>
      <c r="AJ3263" t="n">
        <v>10270</v>
      </c>
      <c r="AK3263" t="n">
        <v>8548</v>
      </c>
      <c r="AL3263" t="n">
        <v>14741</v>
      </c>
      <c r="AM3263" t="n">
        <v>22228</v>
      </c>
      <c r="AN3263" t="n">
        <v>48804</v>
      </c>
      <c r="AO3263"/>
      <c r="AP3263" t="n">
        <v>611</v>
      </c>
      <c r="AQ3263" t="n">
        <v>201</v>
      </c>
      <c r="AR3263" t="n">
        <v>4</v>
      </c>
    </row>
    <row r="3264">
      <c r="A3264" t="n">
        <v>230995</v>
      </c>
      <c r="B3264" t="s">
        <v>5065</v>
      </c>
      <c r="C3264" t="s">
        <v>2612</v>
      </c>
      <c r="D3264" t="s">
        <v>5057</v>
      </c>
      <c r="E3264" t="s">
        <v>993</v>
      </c>
      <c r="F3264" t="s">
        <v>162</v>
      </c>
      <c r="G3264" t="s">
        <v>163</v>
      </c>
      <c r="H3264" t="s">
        <v>150</v>
      </c>
      <c r="I3264" t="s">
        <v>205</v>
      </c>
      <c r="J3264" t="s">
        <v>168</v>
      </c>
      <c r="K3264" t="s">
        <v>153</v>
      </c>
      <c r="L3264" t="s">
        <v>155</v>
      </c>
      <c r="M3264" t="s">
        <v>155</v>
      </c>
      <c r="N3264" t="n">
        <v>-72.6598</v>
      </c>
      <c r="O3264" t="n">
        <v>44.1402</v>
      </c>
      <c r="P3264" t="n">
        <v>4800</v>
      </c>
      <c r="Q3264" t="n">
        <v>3893</v>
      </c>
      <c r="R3264" t="n">
        <v>26.3</v>
      </c>
      <c r="S3264" t="n">
        <v>66.6</v>
      </c>
      <c r="T3264" t="n">
        <v>5.1</v>
      </c>
      <c r="U3264" t="n">
        <v>9.4</v>
      </c>
      <c r="V3264" t="n">
        <v>3</v>
      </c>
      <c r="W3264" t="n">
        <v>6.5</v>
      </c>
      <c r="X3264" t="n">
        <v>69</v>
      </c>
      <c r="Y3264" t="n">
        <v>24</v>
      </c>
      <c r="Z3264" t="n">
        <v>12</v>
      </c>
      <c r="AA3264" t="n">
        <v>680</v>
      </c>
      <c r="AB3264" t="n">
        <v>61</v>
      </c>
      <c r="AC3264" t="n">
        <v>680</v>
      </c>
      <c r="AD3264" t="n">
        <v>61</v>
      </c>
      <c r="AE3264" t="n">
        <v>53.8</v>
      </c>
      <c r="AF3264" t="n">
        <v>549</v>
      </c>
      <c r="AG3264" t="n">
        <v>24</v>
      </c>
      <c r="AH3264" t="n">
        <v>93</v>
      </c>
      <c r="AI3264" t="n">
        <v>28196</v>
      </c>
      <c r="AJ3264" t="n">
        <v>19842</v>
      </c>
      <c r="AK3264" t="n">
        <v>20895</v>
      </c>
      <c r="AL3264" t="n">
        <v>22423</v>
      </c>
      <c r="AM3264" t="n">
        <v>25197</v>
      </c>
      <c r="AN3264" t="n">
        <v>31555</v>
      </c>
      <c r="AO3264"/>
      <c r="AP3264" t="n">
        <v>709</v>
      </c>
      <c r="AQ3264" t="n">
        <v>312</v>
      </c>
      <c r="AR3264"/>
    </row>
    <row r="3265">
      <c r="A3265" t="n">
        <v>231004</v>
      </c>
      <c r="B3265" t="s">
        <v>5066</v>
      </c>
      <c r="C3265" t="s">
        <v>3784</v>
      </c>
      <c r="D3265" t="s">
        <v>5057</v>
      </c>
      <c r="E3265" t="s">
        <v>993</v>
      </c>
      <c r="F3265" t="s">
        <v>199</v>
      </c>
      <c r="G3265" t="s">
        <v>189</v>
      </c>
      <c r="H3265" t="s">
        <v>200</v>
      </c>
      <c r="I3265" t="s">
        <v>186</v>
      </c>
      <c r="J3265" t="s">
        <v>164</v>
      </c>
      <c r="K3265"/>
      <c r="L3265" t="s">
        <v>155</v>
      </c>
      <c r="M3265" t="s">
        <v>155</v>
      </c>
      <c r="N3265" t="n">
        <v>-73.1027</v>
      </c>
      <c r="O3265" t="n">
        <v>44.4472</v>
      </c>
      <c r="P3265" t="n">
        <v>140</v>
      </c>
      <c r="Q3265" t="n">
        <v>140</v>
      </c>
      <c r="R3265" t="n">
        <v>93.6</v>
      </c>
      <c r="S3265" t="n">
        <v>88.6</v>
      </c>
      <c r="T3265" t="n">
        <v>3.6</v>
      </c>
      <c r="U3265" t="n">
        <v>2.9</v>
      </c>
      <c r="V3265" t="n">
        <v>0.7</v>
      </c>
      <c r="W3265" t="n">
        <v>0</v>
      </c>
      <c r="X3265" t="n">
        <v>95</v>
      </c>
      <c r="Y3265"/>
      <c r="Z3265" t="n">
        <v>16</v>
      </c>
      <c r="AA3265"/>
      <c r="AB3265"/>
      <c r="AC3265"/>
      <c r="AD3265"/>
      <c r="AE3265"/>
      <c r="AF3265" t="n">
        <v>66</v>
      </c>
      <c r="AG3265" t="n">
        <v>33</v>
      </c>
      <c r="AH3265" t="n">
        <v>69</v>
      </c>
      <c r="AI3265" t="n">
        <v>24478</v>
      </c>
      <c r="AJ3265" t="n">
        <v>22249</v>
      </c>
      <c r="AK3265" t="n">
        <v>25248</v>
      </c>
      <c r="AL3265" t="n">
        <v>25286</v>
      </c>
      <c r="AM3265" t="n">
        <v>29902</v>
      </c>
      <c r="AN3265" t="n">
        <v>30600</v>
      </c>
      <c r="AO3265"/>
      <c r="AP3265"/>
      <c r="AQ3265"/>
      <c r="AR3265"/>
    </row>
    <row r="3266">
      <c r="A3266" t="n">
        <v>231059</v>
      </c>
      <c r="B3266" t="s">
        <v>5067</v>
      </c>
      <c r="C3266" t="s">
        <v>5068</v>
      </c>
      <c r="D3266" t="s">
        <v>5057</v>
      </c>
      <c r="E3266" t="s">
        <v>993</v>
      </c>
      <c r="F3266" t="s">
        <v>162</v>
      </c>
      <c r="G3266" t="s">
        <v>163</v>
      </c>
      <c r="H3266" t="s">
        <v>150</v>
      </c>
      <c r="I3266" t="s">
        <v>186</v>
      </c>
      <c r="J3266" t="s">
        <v>168</v>
      </c>
      <c r="K3266" t="s">
        <v>179</v>
      </c>
      <c r="L3266" t="s">
        <v>155</v>
      </c>
      <c r="M3266" t="s">
        <v>155</v>
      </c>
      <c r="N3266" t="n">
        <v>-73.1671</v>
      </c>
      <c r="O3266" t="n">
        <v>44.4946</v>
      </c>
      <c r="P3266" t="n">
        <v>1945</v>
      </c>
      <c r="Q3266" t="n">
        <v>1481</v>
      </c>
      <c r="R3266" t="n">
        <v>54.3</v>
      </c>
      <c r="S3266" t="n">
        <v>81.9</v>
      </c>
      <c r="T3266" t="n">
        <v>2.7</v>
      </c>
      <c r="U3266" t="n">
        <v>5.3</v>
      </c>
      <c r="V3266" t="n">
        <v>2</v>
      </c>
      <c r="W3266" t="n">
        <v>3.6</v>
      </c>
      <c r="X3266" t="n">
        <v>84</v>
      </c>
      <c r="Y3266"/>
      <c r="Z3266" t="n">
        <v>10</v>
      </c>
      <c r="AA3266" t="n">
        <v>408</v>
      </c>
      <c r="AB3266" t="n">
        <v>68.9</v>
      </c>
      <c r="AC3266" t="n">
        <v>408</v>
      </c>
      <c r="AD3266" t="n">
        <v>68.9</v>
      </c>
      <c r="AE3266" t="n">
        <v>62.7</v>
      </c>
      <c r="AF3266" t="n">
        <v>258</v>
      </c>
      <c r="AG3266" t="n">
        <v>18</v>
      </c>
      <c r="AH3266" t="n">
        <v>99</v>
      </c>
      <c r="AI3266" t="n">
        <v>30806</v>
      </c>
      <c r="AJ3266" t="n">
        <v>18855</v>
      </c>
      <c r="AK3266" t="n">
        <v>19637</v>
      </c>
      <c r="AL3266" t="n">
        <v>24230</v>
      </c>
      <c r="AM3266" t="n">
        <v>27761</v>
      </c>
      <c r="AN3266" t="n">
        <v>34664</v>
      </c>
      <c r="AO3266"/>
      <c r="AP3266" t="n">
        <v>309</v>
      </c>
      <c r="AQ3266" t="n">
        <v>57</v>
      </c>
      <c r="AR3266"/>
    </row>
    <row r="3267">
      <c r="A3267" t="n">
        <v>231068</v>
      </c>
      <c r="B3267" t="s">
        <v>5069</v>
      </c>
      <c r="C3267" t="s">
        <v>5070</v>
      </c>
      <c r="D3267" t="s">
        <v>5057</v>
      </c>
      <c r="E3267" t="s">
        <v>993</v>
      </c>
      <c r="F3267" t="s">
        <v>162</v>
      </c>
      <c r="G3267" t="s">
        <v>163</v>
      </c>
      <c r="H3267" t="s">
        <v>150</v>
      </c>
      <c r="I3267" t="s">
        <v>205</v>
      </c>
      <c r="J3267" t="s">
        <v>164</v>
      </c>
      <c r="K3267" t="s">
        <v>153</v>
      </c>
      <c r="L3267" t="s">
        <v>155</v>
      </c>
      <c r="M3267" t="s">
        <v>155</v>
      </c>
      <c r="N3267" t="n">
        <v>-72.5674</v>
      </c>
      <c r="O3267" t="n">
        <v>42.891</v>
      </c>
      <c r="P3267" t="n">
        <v>1414</v>
      </c>
      <c r="Q3267" t="n">
        <v>1305</v>
      </c>
      <c r="R3267" t="n">
        <v>74.3</v>
      </c>
      <c r="S3267" t="n">
        <v>53.9</v>
      </c>
      <c r="T3267" t="n">
        <v>8.8</v>
      </c>
      <c r="U3267" t="n">
        <v>12</v>
      </c>
      <c r="V3267" t="n">
        <v>12.2</v>
      </c>
      <c r="W3267" t="n">
        <v>3.5</v>
      </c>
      <c r="X3267"/>
      <c r="Y3267"/>
      <c r="Z3267" t="n">
        <v>12</v>
      </c>
      <c r="AA3267"/>
      <c r="AB3267"/>
      <c r="AC3267"/>
      <c r="AD3267"/>
      <c r="AE3267"/>
      <c r="AF3267" t="n">
        <v>0</v>
      </c>
      <c r="AG3267" t="n">
        <v>0</v>
      </c>
      <c r="AH3267" t="n">
        <v>34</v>
      </c>
      <c r="AI3267"/>
      <c r="AJ3267"/>
      <c r="AK3267"/>
      <c r="AL3267"/>
      <c r="AM3267"/>
      <c r="AN3267"/>
      <c r="AO3267"/>
      <c r="AP3267"/>
      <c r="AQ3267" t="n">
        <v>47</v>
      </c>
      <c r="AR3267"/>
    </row>
    <row r="3268">
      <c r="A3268" t="n">
        <v>231095</v>
      </c>
      <c r="B3268" t="s">
        <v>1966</v>
      </c>
      <c r="C3268" t="s">
        <v>5071</v>
      </c>
      <c r="D3268" t="s">
        <v>5057</v>
      </c>
      <c r="E3268" t="s">
        <v>993</v>
      </c>
      <c r="F3268" t="s">
        <v>162</v>
      </c>
      <c r="G3268" t="s">
        <v>163</v>
      </c>
      <c r="H3268" t="s">
        <v>150</v>
      </c>
      <c r="I3268" t="s">
        <v>205</v>
      </c>
      <c r="J3268" t="s">
        <v>164</v>
      </c>
      <c r="K3268" t="s">
        <v>179</v>
      </c>
      <c r="L3268" t="s">
        <v>155</v>
      </c>
      <c r="M3268" t="s">
        <v>155</v>
      </c>
      <c r="N3268" t="n">
        <v>-72.3824</v>
      </c>
      <c r="O3268" t="n">
        <v>44.6523</v>
      </c>
      <c r="P3268" t="n">
        <v>115</v>
      </c>
      <c r="Q3268" t="n">
        <v>115</v>
      </c>
      <c r="R3268" t="n">
        <v>56.5</v>
      </c>
      <c r="S3268" t="n">
        <v>68.7</v>
      </c>
      <c r="T3268" t="n">
        <v>2.6</v>
      </c>
      <c r="U3268" t="n">
        <v>6.1</v>
      </c>
      <c r="V3268" t="n">
        <v>4.3</v>
      </c>
      <c r="W3268" t="n">
        <v>4.3</v>
      </c>
      <c r="X3268" t="n">
        <v>30</v>
      </c>
      <c r="Y3268"/>
      <c r="Z3268" t="n">
        <v>9</v>
      </c>
      <c r="AA3268" t="n">
        <v>28</v>
      </c>
      <c r="AB3268" t="n">
        <v>42.9</v>
      </c>
      <c r="AC3268" t="n">
        <v>28</v>
      </c>
      <c r="AD3268" t="n">
        <v>42.9</v>
      </c>
      <c r="AE3268" t="n">
        <v>28.6</v>
      </c>
      <c r="AF3268" t="n">
        <v>10</v>
      </c>
      <c r="AG3268" t="n">
        <v>35</v>
      </c>
      <c r="AH3268" t="n">
        <v>87</v>
      </c>
      <c r="AI3268" t="n">
        <v>30785</v>
      </c>
      <c r="AJ3268"/>
      <c r="AK3268" t="n">
        <v>13954</v>
      </c>
      <c r="AL3268" t="n">
        <v>32290</v>
      </c>
      <c r="AM3268" t="n">
        <v>40040</v>
      </c>
      <c r="AN3268" t="n">
        <v>33820</v>
      </c>
      <c r="AO3268"/>
      <c r="AP3268" t="n">
        <v>31</v>
      </c>
      <c r="AQ3268"/>
      <c r="AR3268"/>
    </row>
    <row r="3269">
      <c r="A3269" t="n">
        <v>231147</v>
      </c>
      <c r="B3269" t="s">
        <v>5072</v>
      </c>
      <c r="C3269" t="s">
        <v>5073</v>
      </c>
      <c r="D3269" t="s">
        <v>5057</v>
      </c>
      <c r="E3269" t="s">
        <v>993</v>
      </c>
      <c r="F3269" t="s">
        <v>162</v>
      </c>
      <c r="G3269" t="s">
        <v>163</v>
      </c>
      <c r="H3269" t="s">
        <v>150</v>
      </c>
      <c r="I3269" t="s">
        <v>205</v>
      </c>
      <c r="J3269" t="s">
        <v>164</v>
      </c>
      <c r="K3269" t="s">
        <v>209</v>
      </c>
      <c r="L3269" t="s">
        <v>155</v>
      </c>
      <c r="M3269" t="s">
        <v>155</v>
      </c>
      <c r="N3269" t="n">
        <v>-72.5209</v>
      </c>
      <c r="O3269" t="n">
        <v>43.8214</v>
      </c>
      <c r="P3269" t="n">
        <v>813</v>
      </c>
      <c r="Q3269"/>
      <c r="R3269"/>
      <c r="S3269"/>
      <c r="T3269"/>
      <c r="U3269"/>
      <c r="V3269"/>
      <c r="W3269"/>
      <c r="X3269"/>
      <c r="Y3269"/>
      <c r="Z3269"/>
      <c r="AA3269"/>
      <c r="AB3269"/>
      <c r="AC3269"/>
      <c r="AD3269"/>
      <c r="AE3269"/>
      <c r="AF3269"/>
      <c r="AG3269"/>
      <c r="AH3269"/>
      <c r="AI3269"/>
      <c r="AJ3269"/>
      <c r="AK3269"/>
      <c r="AL3269"/>
      <c r="AM3269"/>
      <c r="AN3269"/>
      <c r="AO3269"/>
      <c r="AP3269"/>
      <c r="AQ3269" t="n">
        <v>123</v>
      </c>
      <c r="AR3269" t="n">
        <v>113</v>
      </c>
    </row>
    <row r="3270">
      <c r="A3270" t="n">
        <v>231165</v>
      </c>
      <c r="B3270" t="s">
        <v>5074</v>
      </c>
      <c r="C3270" t="s">
        <v>3065</v>
      </c>
      <c r="D3270" t="s">
        <v>5057</v>
      </c>
      <c r="E3270" t="s">
        <v>993</v>
      </c>
      <c r="F3270" t="s">
        <v>148</v>
      </c>
      <c r="G3270" t="s">
        <v>149</v>
      </c>
      <c r="H3270" t="s">
        <v>150</v>
      </c>
      <c r="I3270" t="s">
        <v>205</v>
      </c>
      <c r="J3270" t="s">
        <v>152</v>
      </c>
      <c r="K3270" t="s">
        <v>179</v>
      </c>
      <c r="L3270" t="s">
        <v>155</v>
      </c>
      <c r="M3270" t="s">
        <v>155</v>
      </c>
      <c r="N3270" t="n">
        <v>-72.6045</v>
      </c>
      <c r="O3270" t="n">
        <v>43.9396</v>
      </c>
      <c r="P3270" t="n">
        <v>7540</v>
      </c>
      <c r="Q3270" t="n">
        <v>5522</v>
      </c>
      <c r="R3270" t="n">
        <v>56.5</v>
      </c>
      <c r="S3270" t="n">
        <v>78.1</v>
      </c>
      <c r="T3270" t="n">
        <v>3.7</v>
      </c>
      <c r="U3270" t="n">
        <v>4</v>
      </c>
      <c r="V3270" t="n">
        <v>1.6</v>
      </c>
      <c r="W3270" t="n">
        <v>2.7</v>
      </c>
      <c r="X3270" t="n">
        <v>67</v>
      </c>
      <c r="Y3270" t="n">
        <v>36</v>
      </c>
      <c r="Z3270" t="n">
        <v>9</v>
      </c>
      <c r="AA3270" t="n">
        <v>993</v>
      </c>
      <c r="AB3270" t="n">
        <v>48.9</v>
      </c>
      <c r="AC3270" t="n">
        <v>865</v>
      </c>
      <c r="AD3270" t="n">
        <v>45</v>
      </c>
      <c r="AE3270" t="n">
        <v>32.1</v>
      </c>
      <c r="AF3270" t="n">
        <v>797</v>
      </c>
      <c r="AG3270" t="n">
        <v>31</v>
      </c>
      <c r="AH3270" t="n">
        <v>79</v>
      </c>
      <c r="AI3270" t="n">
        <v>21253</v>
      </c>
      <c r="AJ3270" t="n">
        <v>16958</v>
      </c>
      <c r="AK3270" t="n">
        <v>16623</v>
      </c>
      <c r="AL3270" t="n">
        <v>19809</v>
      </c>
      <c r="AM3270" t="n">
        <v>24115</v>
      </c>
      <c r="AN3270" t="n">
        <v>26240</v>
      </c>
      <c r="AO3270" t="n">
        <v>309</v>
      </c>
      <c r="AP3270" t="n">
        <v>719</v>
      </c>
      <c r="AQ3270" t="n">
        <v>129</v>
      </c>
      <c r="AR3270"/>
    </row>
    <row r="3271">
      <c r="A3271" t="n">
        <v>231174</v>
      </c>
      <c r="B3271" t="s">
        <v>5075</v>
      </c>
      <c r="C3271" t="s">
        <v>5059</v>
      </c>
      <c r="D3271" t="s">
        <v>5057</v>
      </c>
      <c r="E3271" t="s">
        <v>993</v>
      </c>
      <c r="F3271" t="s">
        <v>148</v>
      </c>
      <c r="G3271" t="s">
        <v>149</v>
      </c>
      <c r="H3271" t="s">
        <v>150</v>
      </c>
      <c r="I3271" t="s">
        <v>151</v>
      </c>
      <c r="J3271" t="s">
        <v>238</v>
      </c>
      <c r="K3271" t="s">
        <v>159</v>
      </c>
      <c r="L3271" t="s">
        <v>155</v>
      </c>
      <c r="M3271" t="s">
        <v>155</v>
      </c>
      <c r="N3271" t="n">
        <v>-73.1966</v>
      </c>
      <c r="O3271" t="n">
        <v>44.4773</v>
      </c>
      <c r="P3271" t="n">
        <v>16101</v>
      </c>
      <c r="Q3271" t="n">
        <v>13591</v>
      </c>
      <c r="R3271" t="n">
        <v>63.3</v>
      </c>
      <c r="S3271" t="n">
        <v>82.5</v>
      </c>
      <c r="T3271" t="n">
        <v>1.2</v>
      </c>
      <c r="U3271" t="n">
        <v>4.7</v>
      </c>
      <c r="V3271" t="n">
        <v>3.1</v>
      </c>
      <c r="W3271" t="n">
        <v>1.6</v>
      </c>
      <c r="X3271" t="n">
        <v>88</v>
      </c>
      <c r="Y3271" t="n">
        <v>77</v>
      </c>
      <c r="Z3271" t="n">
        <v>17</v>
      </c>
      <c r="AA3271" t="n">
        <v>2621</v>
      </c>
      <c r="AB3271" t="n">
        <v>78.6</v>
      </c>
      <c r="AC3271" t="n">
        <v>2621</v>
      </c>
      <c r="AD3271" t="n">
        <v>78.6</v>
      </c>
      <c r="AE3271" t="n">
        <v>69.9</v>
      </c>
      <c r="AF3271" t="n">
        <v>2988</v>
      </c>
      <c r="AG3271" t="n">
        <v>13</v>
      </c>
      <c r="AH3271" t="n">
        <v>88</v>
      </c>
      <c r="AI3271" t="n">
        <v>22062</v>
      </c>
      <c r="AJ3271" t="n">
        <v>11958</v>
      </c>
      <c r="AK3271" t="n">
        <v>13113</v>
      </c>
      <c r="AL3271" t="n">
        <v>17261</v>
      </c>
      <c r="AM3271" t="n">
        <v>22233</v>
      </c>
      <c r="AN3271" t="n">
        <v>28049</v>
      </c>
      <c r="AO3271"/>
      <c r="AP3271" t="n">
        <v>2560</v>
      </c>
      <c r="AQ3271" t="n">
        <v>491</v>
      </c>
      <c r="AR3271" t="n">
        <v>245</v>
      </c>
    </row>
    <row r="3272">
      <c r="A3272" t="n">
        <v>231280</v>
      </c>
      <c r="B3272" t="s">
        <v>5076</v>
      </c>
      <c r="C3272" t="s">
        <v>5077</v>
      </c>
      <c r="D3272" t="s">
        <v>5078</v>
      </c>
      <c r="E3272" t="s">
        <v>147</v>
      </c>
      <c r="F3272" t="s">
        <v>199</v>
      </c>
      <c r="G3272" t="s">
        <v>189</v>
      </c>
      <c r="H3272" t="s">
        <v>200</v>
      </c>
      <c r="I3272" t="s">
        <v>151</v>
      </c>
      <c r="J3272" t="s">
        <v>164</v>
      </c>
      <c r="K3272"/>
      <c r="L3272" t="s">
        <v>155</v>
      </c>
      <c r="M3272" t="s">
        <v>155</v>
      </c>
      <c r="N3272" t="n">
        <v>-79.9576</v>
      </c>
      <c r="O3272" t="n">
        <v>37.2553</v>
      </c>
      <c r="P3272" t="n">
        <v>163</v>
      </c>
      <c r="Q3272" t="n">
        <v>163</v>
      </c>
      <c r="R3272" t="n">
        <v>98.2</v>
      </c>
      <c r="S3272" t="n">
        <v>50.3</v>
      </c>
      <c r="T3272" t="n">
        <v>8.6</v>
      </c>
      <c r="U3272" t="n">
        <v>3.7</v>
      </c>
      <c r="V3272" t="n">
        <v>1.8</v>
      </c>
      <c r="W3272" t="n">
        <v>0</v>
      </c>
      <c r="X3272" t="n">
        <v>78</v>
      </c>
      <c r="Y3272" t="n">
        <v>100</v>
      </c>
      <c r="Z3272" t="n">
        <v>13</v>
      </c>
      <c r="AA3272"/>
      <c r="AB3272"/>
      <c r="AC3272"/>
      <c r="AD3272"/>
      <c r="AE3272"/>
      <c r="AF3272" t="n">
        <v>52</v>
      </c>
      <c r="AG3272" t="n">
        <v>59</v>
      </c>
      <c r="AH3272" t="n">
        <v>60</v>
      </c>
      <c r="AI3272" t="n">
        <v>15746</v>
      </c>
      <c r="AJ3272" t="n">
        <v>14997</v>
      </c>
      <c r="AK3272" t="n">
        <v>18182</v>
      </c>
      <c r="AL3272" t="n">
        <v>19101</v>
      </c>
      <c r="AM3272" t="n">
        <v>20569</v>
      </c>
      <c r="AN3272" t="n">
        <v>19377</v>
      </c>
      <c r="AO3272"/>
      <c r="AP3272"/>
      <c r="AQ3272"/>
      <c r="AR3272"/>
    </row>
    <row r="3273">
      <c r="A3273" t="n">
        <v>231411</v>
      </c>
      <c r="B3273" t="s">
        <v>5079</v>
      </c>
      <c r="C3273" t="s">
        <v>5080</v>
      </c>
      <c r="D3273" t="s">
        <v>5078</v>
      </c>
      <c r="E3273" t="s">
        <v>147</v>
      </c>
      <c r="F3273" t="s">
        <v>279</v>
      </c>
      <c r="G3273" t="s">
        <v>189</v>
      </c>
      <c r="H3273" t="s">
        <v>174</v>
      </c>
      <c r="I3273" t="s">
        <v>151</v>
      </c>
      <c r="J3273" t="s">
        <v>164</v>
      </c>
      <c r="K3273" t="s">
        <v>176</v>
      </c>
      <c r="L3273" t="s">
        <v>155</v>
      </c>
      <c r="M3273" t="s">
        <v>155</v>
      </c>
      <c r="N3273" t="n">
        <v>-76.1823</v>
      </c>
      <c r="O3273" t="n">
        <v>36.8414</v>
      </c>
      <c r="P3273" t="n">
        <v>637</v>
      </c>
      <c r="Q3273" t="n">
        <v>637</v>
      </c>
      <c r="R3273" t="n">
        <v>9.9</v>
      </c>
      <c r="S3273" t="n">
        <v>41</v>
      </c>
      <c r="T3273" t="n">
        <v>36.7</v>
      </c>
      <c r="U3273" t="n">
        <v>11.6</v>
      </c>
      <c r="V3273" t="n">
        <v>1.4</v>
      </c>
      <c r="W3273" t="n">
        <v>0.3</v>
      </c>
      <c r="X3273" t="n">
        <v>81</v>
      </c>
      <c r="Y3273"/>
      <c r="Z3273" t="n">
        <v>13</v>
      </c>
      <c r="AA3273" t="n">
        <v>137</v>
      </c>
      <c r="AB3273" t="n">
        <v>73</v>
      </c>
      <c r="AC3273"/>
      <c r="AD3273"/>
      <c r="AE3273"/>
      <c r="AF3273" t="n">
        <v>191</v>
      </c>
      <c r="AG3273" t="n">
        <v>36</v>
      </c>
      <c r="AH3273" t="n">
        <v>47</v>
      </c>
      <c r="AI3273" t="n">
        <v>19127</v>
      </c>
      <c r="AJ3273" t="n">
        <v>15870</v>
      </c>
      <c r="AK3273" t="n">
        <v>15119</v>
      </c>
      <c r="AL3273" t="n">
        <v>20814</v>
      </c>
      <c r="AM3273" t="n">
        <v>23435</v>
      </c>
      <c r="AN3273" t="n">
        <v>24004</v>
      </c>
      <c r="AO3273" t="n">
        <v>40</v>
      </c>
      <c r="AP3273"/>
      <c r="AQ3273"/>
      <c r="AR3273"/>
    </row>
    <row r="3274">
      <c r="A3274" t="n">
        <v>231420</v>
      </c>
      <c r="B3274" t="s">
        <v>5081</v>
      </c>
      <c r="C3274" t="s">
        <v>1482</v>
      </c>
      <c r="D3274" t="s">
        <v>5078</v>
      </c>
      <c r="E3274" t="s">
        <v>147</v>
      </c>
      <c r="F3274" t="s">
        <v>162</v>
      </c>
      <c r="G3274" t="s">
        <v>163</v>
      </c>
      <c r="H3274" t="s">
        <v>150</v>
      </c>
      <c r="I3274" t="s">
        <v>175</v>
      </c>
      <c r="J3274" t="s">
        <v>168</v>
      </c>
      <c r="K3274" t="s">
        <v>153</v>
      </c>
      <c r="L3274" t="s">
        <v>155</v>
      </c>
      <c r="M3274" t="s">
        <v>155</v>
      </c>
      <c r="N3274" t="n">
        <v>-79.4132</v>
      </c>
      <c r="O3274" t="n">
        <v>36.5773</v>
      </c>
      <c r="P3274" t="n">
        <v>1656</v>
      </c>
      <c r="Q3274" t="n">
        <v>1331</v>
      </c>
      <c r="R3274" t="n">
        <v>49.7</v>
      </c>
      <c r="S3274" t="n">
        <v>48.5</v>
      </c>
      <c r="T3274" t="n">
        <v>29</v>
      </c>
      <c r="U3274" t="n">
        <v>4.5</v>
      </c>
      <c r="V3274" t="n">
        <v>1.3</v>
      </c>
      <c r="W3274" t="n">
        <v>7.4</v>
      </c>
      <c r="X3274" t="n">
        <v>59</v>
      </c>
      <c r="Y3274" t="n">
        <v>33</v>
      </c>
      <c r="Z3274" t="n">
        <v>13</v>
      </c>
      <c r="AA3274" t="n">
        <v>280</v>
      </c>
      <c r="AB3274" t="n">
        <v>43.6</v>
      </c>
      <c r="AC3274" t="n">
        <v>280</v>
      </c>
      <c r="AD3274" t="n">
        <v>43.6</v>
      </c>
      <c r="AE3274" t="n">
        <v>31.1</v>
      </c>
      <c r="AF3274" t="n">
        <v>249</v>
      </c>
      <c r="AG3274" t="n">
        <v>39</v>
      </c>
      <c r="AH3274" t="n">
        <v>85</v>
      </c>
      <c r="AI3274" t="n">
        <v>24091</v>
      </c>
      <c r="AJ3274" t="n">
        <v>21743</v>
      </c>
      <c r="AK3274" t="n">
        <v>22129</v>
      </c>
      <c r="AL3274" t="n">
        <v>19655</v>
      </c>
      <c r="AM3274" t="n">
        <v>24859</v>
      </c>
      <c r="AN3274" t="n">
        <v>27470</v>
      </c>
      <c r="AO3274" t="n">
        <v>4</v>
      </c>
      <c r="AP3274" t="n">
        <v>262</v>
      </c>
      <c r="AQ3274" t="n">
        <v>75</v>
      </c>
      <c r="AR3274"/>
    </row>
    <row r="3275">
      <c r="A3275" t="n">
        <v>231536</v>
      </c>
      <c r="B3275" t="s">
        <v>3585</v>
      </c>
      <c r="C3275" t="s">
        <v>5082</v>
      </c>
      <c r="D3275" t="s">
        <v>5078</v>
      </c>
      <c r="E3275" t="s">
        <v>147</v>
      </c>
      <c r="F3275" t="s">
        <v>173</v>
      </c>
      <c r="G3275" t="s">
        <v>149</v>
      </c>
      <c r="H3275" t="s">
        <v>174</v>
      </c>
      <c r="I3275" t="s">
        <v>205</v>
      </c>
      <c r="J3275" t="s">
        <v>168</v>
      </c>
      <c r="K3275" t="s">
        <v>176</v>
      </c>
      <c r="L3275" t="s">
        <v>155</v>
      </c>
      <c r="M3275" t="s">
        <v>155</v>
      </c>
      <c r="N3275" t="n">
        <v>-78.9375</v>
      </c>
      <c r="O3275" t="n">
        <v>38.2791</v>
      </c>
      <c r="P3275" t="n">
        <v>4944</v>
      </c>
      <c r="Q3275" t="n">
        <v>4944</v>
      </c>
      <c r="R3275" t="n">
        <v>59.7</v>
      </c>
      <c r="S3275" t="n">
        <v>68.4</v>
      </c>
      <c r="T3275" t="n">
        <v>5.8</v>
      </c>
      <c r="U3275" t="n">
        <v>12.5</v>
      </c>
      <c r="V3275" t="n">
        <v>2.5</v>
      </c>
      <c r="W3275" t="n">
        <v>1.4</v>
      </c>
      <c r="X3275" t="n">
        <v>58</v>
      </c>
      <c r="Y3275" t="n">
        <v>42</v>
      </c>
      <c r="Z3275" t="n">
        <v>21</v>
      </c>
      <c r="AA3275" t="n">
        <v>326</v>
      </c>
      <c r="AB3275" t="n">
        <v>33.7</v>
      </c>
      <c r="AC3275"/>
      <c r="AD3275"/>
      <c r="AE3275"/>
      <c r="AF3275" t="n">
        <v>449</v>
      </c>
      <c r="AG3275" t="n">
        <v>33</v>
      </c>
      <c r="AH3275" t="n">
        <v>42</v>
      </c>
      <c r="AI3275" t="n">
        <v>8936</v>
      </c>
      <c r="AJ3275" t="n">
        <v>7367</v>
      </c>
      <c r="AK3275" t="n">
        <v>8743</v>
      </c>
      <c r="AL3275" t="n">
        <v>8777</v>
      </c>
      <c r="AM3275" t="n">
        <v>11425</v>
      </c>
      <c r="AN3275" t="n">
        <v>15437</v>
      </c>
      <c r="AO3275" t="n">
        <v>393</v>
      </c>
      <c r="AP3275"/>
      <c r="AQ3275"/>
      <c r="AR3275"/>
    </row>
    <row r="3276">
      <c r="A3276" t="n">
        <v>231554</v>
      </c>
      <c r="B3276" t="s">
        <v>5083</v>
      </c>
      <c r="C3276" t="s">
        <v>5084</v>
      </c>
      <c r="D3276" t="s">
        <v>5078</v>
      </c>
      <c r="E3276" t="s">
        <v>147</v>
      </c>
      <c r="F3276" t="s">
        <v>162</v>
      </c>
      <c r="G3276" t="s">
        <v>163</v>
      </c>
      <c r="H3276" t="s">
        <v>150</v>
      </c>
      <c r="I3276" t="s">
        <v>175</v>
      </c>
      <c r="J3276" t="s">
        <v>164</v>
      </c>
      <c r="K3276" t="s">
        <v>153</v>
      </c>
      <c r="L3276" t="s">
        <v>155</v>
      </c>
      <c r="M3276" t="s">
        <v>155</v>
      </c>
      <c r="N3276" t="n">
        <v>-81.2462</v>
      </c>
      <c r="O3276" t="n">
        <v>37.2446</v>
      </c>
      <c r="P3276" t="n">
        <v>1171</v>
      </c>
      <c r="Q3276" t="n">
        <v>826</v>
      </c>
      <c r="R3276" t="n">
        <v>50.8</v>
      </c>
      <c r="S3276" t="n">
        <v>62.5</v>
      </c>
      <c r="T3276" t="n">
        <v>17.7</v>
      </c>
      <c r="U3276" t="n">
        <v>4.1</v>
      </c>
      <c r="V3276" t="n">
        <v>0.4</v>
      </c>
      <c r="W3276" t="n">
        <v>1.7</v>
      </c>
      <c r="X3276" t="n">
        <v>49</v>
      </c>
      <c r="Y3276" t="n">
        <v>0</v>
      </c>
      <c r="Z3276" t="n">
        <v>15</v>
      </c>
      <c r="AA3276" t="n">
        <v>210</v>
      </c>
      <c r="AB3276" t="n">
        <v>27.1</v>
      </c>
      <c r="AC3276" t="n">
        <v>210</v>
      </c>
      <c r="AD3276" t="n">
        <v>27.1</v>
      </c>
      <c r="AE3276" t="n">
        <v>19</v>
      </c>
      <c r="AF3276" t="n">
        <v>142</v>
      </c>
      <c r="AG3276" t="n">
        <v>46</v>
      </c>
      <c r="AH3276" t="n">
        <v>84</v>
      </c>
      <c r="AI3276" t="n">
        <v>22191</v>
      </c>
      <c r="AJ3276" t="n">
        <v>22017</v>
      </c>
      <c r="AK3276" t="n">
        <v>22146</v>
      </c>
      <c r="AL3276" t="n">
        <v>20952</v>
      </c>
      <c r="AM3276" t="n">
        <v>21214</v>
      </c>
      <c r="AN3276" t="n">
        <v>23958</v>
      </c>
      <c r="AO3276" t="n">
        <v>30</v>
      </c>
      <c r="AP3276" t="n">
        <v>146</v>
      </c>
      <c r="AQ3276" t="n">
        <v>164</v>
      </c>
      <c r="AR3276"/>
    </row>
    <row r="3277">
      <c r="A3277" t="n">
        <v>231581</v>
      </c>
      <c r="B3277" t="s">
        <v>5085</v>
      </c>
      <c r="C3277" t="s">
        <v>2307</v>
      </c>
      <c r="D3277" t="s">
        <v>5078</v>
      </c>
      <c r="E3277" t="s">
        <v>147</v>
      </c>
      <c r="F3277" t="s">
        <v>162</v>
      </c>
      <c r="G3277" t="s">
        <v>163</v>
      </c>
      <c r="H3277" t="s">
        <v>150</v>
      </c>
      <c r="I3277" t="s">
        <v>186</v>
      </c>
      <c r="J3277" t="s">
        <v>168</v>
      </c>
      <c r="K3277" t="s">
        <v>179</v>
      </c>
      <c r="L3277" t="s">
        <v>155</v>
      </c>
      <c r="M3277" t="s">
        <v>155</v>
      </c>
      <c r="N3277" t="n">
        <v>-78.969</v>
      </c>
      <c r="O3277" t="n">
        <v>38.3785</v>
      </c>
      <c r="P3277" t="n">
        <v>1461</v>
      </c>
      <c r="Q3277" t="n">
        <v>1411</v>
      </c>
      <c r="R3277" t="n">
        <v>51.7</v>
      </c>
      <c r="S3277" t="n">
        <v>66.8</v>
      </c>
      <c r="T3277" t="n">
        <v>11.9</v>
      </c>
      <c r="U3277" t="n">
        <v>7.4</v>
      </c>
      <c r="V3277" t="n">
        <v>1.3</v>
      </c>
      <c r="W3277" t="n">
        <v>2.4</v>
      </c>
      <c r="X3277" t="n">
        <v>77</v>
      </c>
      <c r="Y3277"/>
      <c r="Z3277" t="n">
        <v>12</v>
      </c>
      <c r="AA3277" t="n">
        <v>534</v>
      </c>
      <c r="AB3277" t="n">
        <v>49.4</v>
      </c>
      <c r="AC3277" t="n">
        <v>534</v>
      </c>
      <c r="AD3277" t="n">
        <v>49.4</v>
      </c>
      <c r="AE3277" t="n">
        <v>42.9</v>
      </c>
      <c r="AF3277" t="n">
        <v>422</v>
      </c>
      <c r="AG3277" t="n">
        <v>29</v>
      </c>
      <c r="AH3277" t="n">
        <v>100</v>
      </c>
      <c r="AI3277" t="n">
        <v>19660</v>
      </c>
      <c r="AJ3277" t="n">
        <v>14410</v>
      </c>
      <c r="AK3277" t="n">
        <v>19132</v>
      </c>
      <c r="AL3277" t="n">
        <v>21102</v>
      </c>
      <c r="AM3277" t="n">
        <v>21317</v>
      </c>
      <c r="AN3277" t="n">
        <v>21465</v>
      </c>
      <c r="AO3277"/>
      <c r="AP3277" t="n">
        <v>328</v>
      </c>
      <c r="AQ3277" t="n">
        <v>26</v>
      </c>
      <c r="AR3277"/>
    </row>
    <row r="3278">
      <c r="A3278" t="n">
        <v>231624</v>
      </c>
      <c r="B3278" t="s">
        <v>5086</v>
      </c>
      <c r="C3278" t="s">
        <v>2000</v>
      </c>
      <c r="D3278" t="s">
        <v>5078</v>
      </c>
      <c r="E3278" t="s">
        <v>147</v>
      </c>
      <c r="F3278" t="s">
        <v>148</v>
      </c>
      <c r="G3278" t="s">
        <v>149</v>
      </c>
      <c r="H3278" t="s">
        <v>150</v>
      </c>
      <c r="I3278" t="s">
        <v>186</v>
      </c>
      <c r="J3278" t="s">
        <v>152</v>
      </c>
      <c r="K3278" t="s">
        <v>159</v>
      </c>
      <c r="L3278" t="s">
        <v>155</v>
      </c>
      <c r="M3278" t="s">
        <v>155</v>
      </c>
      <c r="N3278" t="n">
        <v>-76.7082</v>
      </c>
      <c r="O3278" t="n">
        <v>37.2695</v>
      </c>
      <c r="P3278" t="n">
        <v>10856</v>
      </c>
      <c r="Q3278" t="n">
        <v>7359</v>
      </c>
      <c r="R3278" t="n">
        <v>58.4</v>
      </c>
      <c r="S3278" t="n">
        <v>60.4</v>
      </c>
      <c r="T3278" t="n">
        <v>5.9</v>
      </c>
      <c r="U3278" t="n">
        <v>8.6</v>
      </c>
      <c r="V3278" t="n">
        <v>11.2</v>
      </c>
      <c r="W3278" t="n">
        <v>4.4</v>
      </c>
      <c r="X3278" t="n">
        <v>95</v>
      </c>
      <c r="Y3278"/>
      <c r="Z3278" t="n">
        <v>13</v>
      </c>
      <c r="AA3278" t="n">
        <v>1524</v>
      </c>
      <c r="AB3278" t="n">
        <v>91</v>
      </c>
      <c r="AC3278" t="n">
        <v>1524</v>
      </c>
      <c r="AD3278" t="n">
        <v>91</v>
      </c>
      <c r="AE3278" t="n">
        <v>85.7</v>
      </c>
      <c r="AF3278" t="n">
        <v>1642</v>
      </c>
      <c r="AG3278" t="n">
        <v>12</v>
      </c>
      <c r="AH3278" t="n">
        <v>50</v>
      </c>
      <c r="AI3278" t="n">
        <v>20422</v>
      </c>
      <c r="AJ3278" t="n">
        <v>6616</v>
      </c>
      <c r="AK3278" t="n">
        <v>6407</v>
      </c>
      <c r="AL3278" t="n">
        <v>12603</v>
      </c>
      <c r="AM3278" t="n">
        <v>20439</v>
      </c>
      <c r="AN3278" t="n">
        <v>35264</v>
      </c>
      <c r="AO3278"/>
      <c r="AP3278" t="n">
        <v>1597</v>
      </c>
      <c r="AQ3278" t="n">
        <v>959</v>
      </c>
      <c r="AR3278" t="n">
        <v>283</v>
      </c>
    </row>
    <row r="3279">
      <c r="A3279" t="n">
        <v>231651</v>
      </c>
      <c r="B3279" t="s">
        <v>5087</v>
      </c>
      <c r="C3279" t="s">
        <v>5080</v>
      </c>
      <c r="D3279" t="s">
        <v>5078</v>
      </c>
      <c r="E3279" t="s">
        <v>147</v>
      </c>
      <c r="F3279" t="s">
        <v>162</v>
      </c>
      <c r="G3279" t="s">
        <v>163</v>
      </c>
      <c r="H3279" t="s">
        <v>150</v>
      </c>
      <c r="I3279" t="s">
        <v>151</v>
      </c>
      <c r="J3279" t="s">
        <v>238</v>
      </c>
      <c r="K3279" t="s">
        <v>159</v>
      </c>
      <c r="L3279" t="s">
        <v>155</v>
      </c>
      <c r="M3279" t="s">
        <v>155</v>
      </c>
      <c r="N3279" t="n">
        <v>-76.1946</v>
      </c>
      <c r="O3279" t="n">
        <v>36.8012</v>
      </c>
      <c r="P3279" t="n">
        <v>13625</v>
      </c>
      <c r="Q3279" t="n">
        <v>6223</v>
      </c>
      <c r="R3279" t="n">
        <v>61.6</v>
      </c>
      <c r="S3279" t="n">
        <v>45.3</v>
      </c>
      <c r="T3279" t="n">
        <v>26.8</v>
      </c>
      <c r="U3279" t="n">
        <v>11.1</v>
      </c>
      <c r="V3279" t="n">
        <v>1.7</v>
      </c>
      <c r="W3279" t="n">
        <v>0.5</v>
      </c>
      <c r="X3279" t="n">
        <v>66</v>
      </c>
      <c r="Y3279" t="n">
        <v>23</v>
      </c>
      <c r="Z3279" t="n">
        <v>20</v>
      </c>
      <c r="AA3279" t="n">
        <v>281</v>
      </c>
      <c r="AB3279" t="n">
        <v>54.1</v>
      </c>
      <c r="AC3279" t="n">
        <v>275</v>
      </c>
      <c r="AD3279" t="n">
        <v>53.5</v>
      </c>
      <c r="AE3279" t="n">
        <v>42.9</v>
      </c>
      <c r="AF3279" t="n">
        <v>351</v>
      </c>
      <c r="AG3279" t="n">
        <v>48</v>
      </c>
      <c r="AH3279" t="n">
        <v>72</v>
      </c>
      <c r="AI3279" t="n">
        <v>18314</v>
      </c>
      <c r="AJ3279" t="n">
        <v>18843</v>
      </c>
      <c r="AK3279" t="n">
        <v>18644</v>
      </c>
      <c r="AL3279" t="n">
        <v>16647</v>
      </c>
      <c r="AM3279" t="n">
        <v>20261</v>
      </c>
      <c r="AN3279" t="n">
        <v>18990</v>
      </c>
      <c r="AO3279" t="n">
        <v>25</v>
      </c>
      <c r="AP3279" t="n">
        <v>632</v>
      </c>
      <c r="AQ3279" t="n">
        <v>1087</v>
      </c>
      <c r="AR3279" t="n">
        <v>550</v>
      </c>
    </row>
    <row r="3280">
      <c r="A3280" t="n">
        <v>231688</v>
      </c>
      <c r="B3280" t="s">
        <v>3835</v>
      </c>
      <c r="C3280" t="s">
        <v>2960</v>
      </c>
      <c r="D3280" t="s">
        <v>5078</v>
      </c>
      <c r="E3280" t="s">
        <v>147</v>
      </c>
      <c r="F3280" t="s">
        <v>216</v>
      </c>
      <c r="G3280" t="s">
        <v>149</v>
      </c>
      <c r="H3280" t="s">
        <v>200</v>
      </c>
      <c r="I3280" t="s">
        <v>151</v>
      </c>
      <c r="J3280" t="s">
        <v>164</v>
      </c>
      <c r="K3280"/>
      <c r="L3280" t="s">
        <v>155</v>
      </c>
      <c r="M3280" t="s">
        <v>155</v>
      </c>
      <c r="N3280" t="n">
        <v>-76.2103</v>
      </c>
      <c r="O3280" t="n">
        <v>36.8693</v>
      </c>
      <c r="P3280" t="n">
        <v>37</v>
      </c>
      <c r="Q3280" t="n">
        <v>37</v>
      </c>
      <c r="R3280" t="n">
        <v>89.2</v>
      </c>
      <c r="S3280" t="n">
        <v>18.9</v>
      </c>
      <c r="T3280" t="n">
        <v>78.4</v>
      </c>
      <c r="U3280" t="n">
        <v>0</v>
      </c>
      <c r="V3280" t="n">
        <v>2.7</v>
      </c>
      <c r="W3280" t="n">
        <v>0</v>
      </c>
      <c r="X3280" t="n">
        <v>73</v>
      </c>
      <c r="Y3280" t="n">
        <v>100</v>
      </c>
      <c r="Z3280" t="n">
        <v>13</v>
      </c>
      <c r="AA3280"/>
      <c r="AB3280"/>
      <c r="AC3280"/>
      <c r="AD3280"/>
      <c r="AE3280"/>
      <c r="AF3280" t="n">
        <v>12</v>
      </c>
      <c r="AG3280" t="n">
        <v>30</v>
      </c>
      <c r="AH3280" t="n">
        <v>30</v>
      </c>
      <c r="AI3280" t="n">
        <v>7152</v>
      </c>
      <c r="AJ3280" t="n">
        <v>7152</v>
      </c>
      <c r="AK3280"/>
      <c r="AL3280"/>
      <c r="AM3280"/>
      <c r="AN3280"/>
      <c r="AO3280"/>
      <c r="AP3280"/>
      <c r="AQ3280"/>
      <c r="AR3280"/>
    </row>
    <row r="3281">
      <c r="A3281" t="n">
        <v>231697</v>
      </c>
      <c r="B3281" t="s">
        <v>5088</v>
      </c>
      <c r="C3281" t="s">
        <v>5089</v>
      </c>
      <c r="D3281" t="s">
        <v>5078</v>
      </c>
      <c r="E3281" t="s">
        <v>147</v>
      </c>
      <c r="F3281" t="s">
        <v>173</v>
      </c>
      <c r="G3281" t="s">
        <v>149</v>
      </c>
      <c r="H3281" t="s">
        <v>174</v>
      </c>
      <c r="I3281" t="s">
        <v>151</v>
      </c>
      <c r="J3281" t="s">
        <v>168</v>
      </c>
      <c r="K3281" t="s">
        <v>176</v>
      </c>
      <c r="L3281" t="s">
        <v>155</v>
      </c>
      <c r="M3281" t="s">
        <v>155</v>
      </c>
      <c r="N3281" t="n">
        <v>-79.1842</v>
      </c>
      <c r="O3281" t="n">
        <v>37.3588</v>
      </c>
      <c r="P3281" t="n">
        <v>4434</v>
      </c>
      <c r="Q3281" t="n">
        <v>4434</v>
      </c>
      <c r="R3281" t="n">
        <v>59.1</v>
      </c>
      <c r="S3281" t="n">
        <v>64.5</v>
      </c>
      <c r="T3281" t="n">
        <v>18.3</v>
      </c>
      <c r="U3281" t="n">
        <v>5.1</v>
      </c>
      <c r="V3281" t="n">
        <v>2.2</v>
      </c>
      <c r="W3281" t="n">
        <v>0.8</v>
      </c>
      <c r="X3281" t="n">
        <v>69</v>
      </c>
      <c r="Y3281" t="n">
        <v>48</v>
      </c>
      <c r="Z3281" t="n">
        <v>17</v>
      </c>
      <c r="AA3281" t="n">
        <v>298</v>
      </c>
      <c r="AB3281" t="n">
        <v>41.3</v>
      </c>
      <c r="AC3281"/>
      <c r="AD3281"/>
      <c r="AE3281"/>
      <c r="AF3281" t="n">
        <v>263</v>
      </c>
      <c r="AG3281" t="n">
        <v>33</v>
      </c>
      <c r="AH3281" t="n">
        <v>42</v>
      </c>
      <c r="AI3281" t="n">
        <v>5653</v>
      </c>
      <c r="AJ3281" t="n">
        <v>4329</v>
      </c>
      <c r="AK3281" t="n">
        <v>5305</v>
      </c>
      <c r="AL3281" t="n">
        <v>6821</v>
      </c>
      <c r="AM3281" t="n">
        <v>8184</v>
      </c>
      <c r="AN3281" t="n">
        <v>11438</v>
      </c>
      <c r="AO3281" t="n">
        <v>387</v>
      </c>
      <c r="AP3281"/>
      <c r="AQ3281"/>
      <c r="AR3281"/>
    </row>
    <row r="3282">
      <c r="A3282" t="n">
        <v>231712</v>
      </c>
      <c r="B3282" t="s">
        <v>5090</v>
      </c>
      <c r="C3282" t="s">
        <v>5091</v>
      </c>
      <c r="D3282" t="s">
        <v>5078</v>
      </c>
      <c r="E3282" t="s">
        <v>147</v>
      </c>
      <c r="F3282" t="s">
        <v>148</v>
      </c>
      <c r="G3282" t="s">
        <v>149</v>
      </c>
      <c r="H3282" t="s">
        <v>150</v>
      </c>
      <c r="I3282" t="s">
        <v>151</v>
      </c>
      <c r="J3282" t="s">
        <v>168</v>
      </c>
      <c r="K3282" t="s">
        <v>153</v>
      </c>
      <c r="L3282" t="s">
        <v>155</v>
      </c>
      <c r="M3282" t="s">
        <v>155</v>
      </c>
      <c r="N3282" t="n">
        <v>-76.4944</v>
      </c>
      <c r="O3282" t="n">
        <v>37.0625</v>
      </c>
      <c r="P3282" t="n">
        <v>4703</v>
      </c>
      <c r="Q3282" t="n">
        <v>4586</v>
      </c>
      <c r="R3282" t="n">
        <v>53.5</v>
      </c>
      <c r="S3282" t="n">
        <v>73.4</v>
      </c>
      <c r="T3282" t="n">
        <v>8</v>
      </c>
      <c r="U3282" t="n">
        <v>7.8</v>
      </c>
      <c r="V3282" t="n">
        <v>4</v>
      </c>
      <c r="W3282" t="n">
        <v>0.4</v>
      </c>
      <c r="X3282" t="n">
        <v>83</v>
      </c>
      <c r="Y3282"/>
      <c r="Z3282" t="n">
        <v>13</v>
      </c>
      <c r="AA3282" t="n">
        <v>1292</v>
      </c>
      <c r="AB3282" t="n">
        <v>75.1</v>
      </c>
      <c r="AC3282" t="n">
        <v>1292</v>
      </c>
      <c r="AD3282" t="n">
        <v>75.1</v>
      </c>
      <c r="AE3282" t="n">
        <v>66</v>
      </c>
      <c r="AF3282" t="n">
        <v>1161</v>
      </c>
      <c r="AG3282" t="n">
        <v>15</v>
      </c>
      <c r="AH3282" t="n">
        <v>58</v>
      </c>
      <c r="AI3282" t="n">
        <v>22864</v>
      </c>
      <c r="AJ3282" t="n">
        <v>9652</v>
      </c>
      <c r="AK3282" t="n">
        <v>11509</v>
      </c>
      <c r="AL3282" t="n">
        <v>15030</v>
      </c>
      <c r="AM3282" t="n">
        <v>24931</v>
      </c>
      <c r="AN3282" t="n">
        <v>30024</v>
      </c>
      <c r="AO3282"/>
      <c r="AP3282" t="n">
        <v>1053</v>
      </c>
      <c r="AQ3282" t="n">
        <v>90</v>
      </c>
      <c r="AR3282"/>
    </row>
    <row r="3283">
      <c r="A3283" t="n">
        <v>231785</v>
      </c>
      <c r="B3283" t="s">
        <v>5092</v>
      </c>
      <c r="C3283" t="s">
        <v>5080</v>
      </c>
      <c r="D3283" t="s">
        <v>5078</v>
      </c>
      <c r="E3283" t="s">
        <v>147</v>
      </c>
      <c r="F3283" t="s">
        <v>162</v>
      </c>
      <c r="G3283" t="s">
        <v>163</v>
      </c>
      <c r="H3283" t="s">
        <v>150</v>
      </c>
      <c r="I3283" t="s">
        <v>151</v>
      </c>
      <c r="J3283" t="s">
        <v>168</v>
      </c>
      <c r="K3283" t="s">
        <v>176</v>
      </c>
      <c r="L3283" t="s">
        <v>155</v>
      </c>
      <c r="M3283" t="s">
        <v>155</v>
      </c>
      <c r="N3283" t="n">
        <v>-76.1382</v>
      </c>
      <c r="O3283" t="n">
        <v>36.8278</v>
      </c>
      <c r="P3283" t="n">
        <v>2001</v>
      </c>
      <c r="Q3283" t="n">
        <v>2001</v>
      </c>
      <c r="R3283" t="n">
        <v>83.1</v>
      </c>
      <c r="S3283" t="n">
        <v>23.6</v>
      </c>
      <c r="T3283" t="n">
        <v>60.7</v>
      </c>
      <c r="U3283" t="n">
        <v>6</v>
      </c>
      <c r="V3283" t="n">
        <v>1.4</v>
      </c>
      <c r="W3283" t="n">
        <v>0</v>
      </c>
      <c r="X3283" t="n">
        <v>40</v>
      </c>
      <c r="Y3283" t="n">
        <v>0</v>
      </c>
      <c r="Z3283" t="n">
        <v>19</v>
      </c>
      <c r="AA3283" t="n">
        <v>121</v>
      </c>
      <c r="AB3283" t="n">
        <v>28.1</v>
      </c>
      <c r="AC3283"/>
      <c r="AD3283"/>
      <c r="AE3283"/>
      <c r="AF3283" t="n">
        <v>132</v>
      </c>
      <c r="AG3283" t="n">
        <v>62</v>
      </c>
      <c r="AH3283" t="n">
        <v>90</v>
      </c>
      <c r="AI3283" t="n">
        <v>11607</v>
      </c>
      <c r="AJ3283" t="n">
        <v>12058</v>
      </c>
      <c r="AK3283" t="n">
        <v>6618</v>
      </c>
      <c r="AL3283" t="n">
        <v>14371</v>
      </c>
      <c r="AM3283" t="n">
        <v>19956</v>
      </c>
      <c r="AN3283" t="n">
        <v>10928</v>
      </c>
      <c r="AO3283" t="n">
        <v>295</v>
      </c>
      <c r="AP3283" t="n">
        <v>34</v>
      </c>
      <c r="AQ3283"/>
      <c r="AR3283"/>
    </row>
    <row r="3284">
      <c r="A3284" t="n">
        <v>231873</v>
      </c>
      <c r="B3284" t="s">
        <v>5093</v>
      </c>
      <c r="C3284" t="s">
        <v>5094</v>
      </c>
      <c r="D3284" t="s">
        <v>5078</v>
      </c>
      <c r="E3284" t="s">
        <v>147</v>
      </c>
      <c r="F3284" t="s">
        <v>173</v>
      </c>
      <c r="G3284" t="s">
        <v>149</v>
      </c>
      <c r="H3284" t="s">
        <v>174</v>
      </c>
      <c r="I3284" t="s">
        <v>205</v>
      </c>
      <c r="J3284" t="s">
        <v>168</v>
      </c>
      <c r="K3284" t="s">
        <v>176</v>
      </c>
      <c r="L3284" t="s">
        <v>155</v>
      </c>
      <c r="M3284" t="s">
        <v>155</v>
      </c>
      <c r="N3284" t="n">
        <v>-79.8525</v>
      </c>
      <c r="O3284" t="n">
        <v>37.8123</v>
      </c>
      <c r="P3284" t="n">
        <v>1274</v>
      </c>
      <c r="Q3284" t="n">
        <v>1274</v>
      </c>
      <c r="R3284" t="n">
        <v>56.5</v>
      </c>
      <c r="S3284" t="n">
        <v>81.7</v>
      </c>
      <c r="T3284" t="n">
        <v>5.6</v>
      </c>
      <c r="U3284" t="n">
        <v>4</v>
      </c>
      <c r="V3284" t="n">
        <v>1.5</v>
      </c>
      <c r="W3284" t="n">
        <v>1</v>
      </c>
      <c r="X3284" t="n">
        <v>68</v>
      </c>
      <c r="Y3284" t="n">
        <v>48</v>
      </c>
      <c r="Z3284" t="n">
        <v>18</v>
      </c>
      <c r="AA3284" t="n">
        <v>116</v>
      </c>
      <c r="AB3284" t="n">
        <v>45.7</v>
      </c>
      <c r="AC3284"/>
      <c r="AD3284"/>
      <c r="AE3284"/>
      <c r="AF3284" t="n">
        <v>120</v>
      </c>
      <c r="AG3284" t="n">
        <v>24</v>
      </c>
      <c r="AH3284" t="n">
        <v>39</v>
      </c>
      <c r="AI3284" t="n">
        <v>6595</v>
      </c>
      <c r="AJ3284" t="n">
        <v>5101</v>
      </c>
      <c r="AK3284" t="n">
        <v>4978</v>
      </c>
      <c r="AL3284" t="n">
        <v>7422</v>
      </c>
      <c r="AM3284" t="n">
        <v>12865</v>
      </c>
      <c r="AN3284" t="n">
        <v>10972</v>
      </c>
      <c r="AO3284" t="n">
        <v>122</v>
      </c>
      <c r="AP3284"/>
      <c r="AQ3284"/>
      <c r="AR3284"/>
    </row>
    <row r="3285">
      <c r="A3285" t="n">
        <v>231882</v>
      </c>
      <c r="B3285" t="s">
        <v>5095</v>
      </c>
      <c r="C3285" t="s">
        <v>1482</v>
      </c>
      <c r="D3285" t="s">
        <v>5078</v>
      </c>
      <c r="E3285" t="s">
        <v>147</v>
      </c>
      <c r="F3285" t="s">
        <v>173</v>
      </c>
      <c r="G3285" t="s">
        <v>149</v>
      </c>
      <c r="H3285" t="s">
        <v>174</v>
      </c>
      <c r="I3285" t="s">
        <v>175</v>
      </c>
      <c r="J3285" t="s">
        <v>168</v>
      </c>
      <c r="K3285" t="s">
        <v>176</v>
      </c>
      <c r="L3285" t="s">
        <v>155</v>
      </c>
      <c r="M3285" t="s">
        <v>155</v>
      </c>
      <c r="N3285" t="n">
        <v>-79.4088</v>
      </c>
      <c r="O3285" t="n">
        <v>36.5653</v>
      </c>
      <c r="P3285" t="n">
        <v>3141</v>
      </c>
      <c r="Q3285" t="n">
        <v>3141</v>
      </c>
      <c r="R3285" t="n">
        <v>58.7</v>
      </c>
      <c r="S3285" t="n">
        <v>57.2</v>
      </c>
      <c r="T3285" t="n">
        <v>30.1</v>
      </c>
      <c r="U3285" t="n">
        <v>5.5</v>
      </c>
      <c r="V3285" t="n">
        <v>1.1</v>
      </c>
      <c r="W3285" t="n">
        <v>1.1</v>
      </c>
      <c r="X3285" t="n">
        <v>62</v>
      </c>
      <c r="Y3285" t="n">
        <v>34</v>
      </c>
      <c r="Z3285" t="n">
        <v>21</v>
      </c>
      <c r="AA3285" t="n">
        <v>257</v>
      </c>
      <c r="AB3285" t="n">
        <v>38.1</v>
      </c>
      <c r="AC3285"/>
      <c r="AD3285"/>
      <c r="AE3285"/>
      <c r="AF3285" t="n">
        <v>257</v>
      </c>
      <c r="AG3285" t="n">
        <v>37</v>
      </c>
      <c r="AH3285" t="n">
        <v>45</v>
      </c>
      <c r="AI3285" t="n">
        <v>7221</v>
      </c>
      <c r="AJ3285" t="n">
        <v>6555</v>
      </c>
      <c r="AK3285" t="n">
        <v>5969</v>
      </c>
      <c r="AL3285" t="n">
        <v>9177</v>
      </c>
      <c r="AM3285" t="n">
        <v>12859</v>
      </c>
      <c r="AN3285" t="n">
        <v>14060</v>
      </c>
      <c r="AO3285" t="n">
        <v>138</v>
      </c>
      <c r="AP3285"/>
      <c r="AQ3285"/>
      <c r="AR3285"/>
    </row>
    <row r="3286">
      <c r="A3286" t="n">
        <v>231970</v>
      </c>
      <c r="B3286" t="s">
        <v>5096</v>
      </c>
      <c r="C3286" t="s">
        <v>2960</v>
      </c>
      <c r="D3286" t="s">
        <v>5078</v>
      </c>
      <c r="E3286" t="s">
        <v>147</v>
      </c>
      <c r="F3286" t="s">
        <v>148</v>
      </c>
      <c r="G3286" t="s">
        <v>149</v>
      </c>
      <c r="H3286" t="s">
        <v>150</v>
      </c>
      <c r="I3286" t="s">
        <v>151</v>
      </c>
      <c r="J3286" t="s">
        <v>168</v>
      </c>
      <c r="K3286" t="s">
        <v>209</v>
      </c>
      <c r="L3286" t="s">
        <v>155</v>
      </c>
      <c r="M3286" t="s">
        <v>155</v>
      </c>
      <c r="N3286" t="n">
        <v>-76.3021</v>
      </c>
      <c r="O3286" t="n">
        <v>36.86</v>
      </c>
      <c r="P3286" t="n">
        <v>1474</v>
      </c>
      <c r="Q3286"/>
      <c r="R3286"/>
      <c r="S3286"/>
      <c r="T3286"/>
      <c r="U3286"/>
      <c r="V3286"/>
      <c r="W3286"/>
      <c r="X3286"/>
      <c r="Y3286"/>
      <c r="Z3286"/>
      <c r="AA3286"/>
      <c r="AB3286"/>
      <c r="AC3286"/>
      <c r="AD3286"/>
      <c r="AE3286"/>
      <c r="AF3286"/>
      <c r="AG3286"/>
      <c r="AH3286"/>
      <c r="AI3286"/>
      <c r="AJ3286"/>
      <c r="AK3286"/>
      <c r="AL3286"/>
      <c r="AM3286"/>
      <c r="AN3286"/>
      <c r="AO3286"/>
      <c r="AP3286"/>
      <c r="AQ3286" t="n">
        <v>284</v>
      </c>
      <c r="AR3286" t="n">
        <v>184</v>
      </c>
    </row>
    <row r="3287">
      <c r="A3287" t="n">
        <v>232016</v>
      </c>
      <c r="B3287" t="s">
        <v>5097</v>
      </c>
      <c r="C3287" t="s">
        <v>5080</v>
      </c>
      <c r="D3287" t="s">
        <v>5078</v>
      </c>
      <c r="E3287" t="s">
        <v>147</v>
      </c>
      <c r="F3287" t="s">
        <v>279</v>
      </c>
      <c r="G3287" t="s">
        <v>189</v>
      </c>
      <c r="H3287" t="s">
        <v>174</v>
      </c>
      <c r="I3287" t="s">
        <v>151</v>
      </c>
      <c r="J3287" t="s">
        <v>164</v>
      </c>
      <c r="K3287" t="s">
        <v>179</v>
      </c>
      <c r="L3287" t="s">
        <v>155</v>
      </c>
      <c r="M3287" t="s">
        <v>155</v>
      </c>
      <c r="N3287" t="n">
        <v>-76.0645</v>
      </c>
      <c r="O3287" t="n">
        <v>36.8376</v>
      </c>
      <c r="P3287" t="n">
        <v>164</v>
      </c>
      <c r="Q3287" t="n">
        <v>164</v>
      </c>
      <c r="R3287" t="n">
        <v>63.4</v>
      </c>
      <c r="S3287" t="n">
        <v>22.6</v>
      </c>
      <c r="T3287" t="n">
        <v>52.4</v>
      </c>
      <c r="U3287" t="n">
        <v>10.4</v>
      </c>
      <c r="V3287" t="n">
        <v>1.2</v>
      </c>
      <c r="W3287" t="n">
        <v>0</v>
      </c>
      <c r="X3287" t="n">
        <v>71</v>
      </c>
      <c r="Y3287"/>
      <c r="Z3287" t="n">
        <v>7</v>
      </c>
      <c r="AA3287" t="n">
        <v>6</v>
      </c>
      <c r="AB3287" t="n">
        <v>50</v>
      </c>
      <c r="AC3287"/>
      <c r="AD3287"/>
      <c r="AE3287"/>
      <c r="AF3287" t="n">
        <v>17</v>
      </c>
      <c r="AG3287" t="n">
        <v>71</v>
      </c>
      <c r="AH3287" t="n">
        <v>75</v>
      </c>
      <c r="AI3287" t="n">
        <v>26790</v>
      </c>
      <c r="AJ3287" t="n">
        <v>26894</v>
      </c>
      <c r="AK3287" t="n">
        <v>27943</v>
      </c>
      <c r="AL3287" t="n">
        <v>32123</v>
      </c>
      <c r="AM3287"/>
      <c r="AN3287"/>
      <c r="AO3287" t="n">
        <v>18</v>
      </c>
      <c r="AP3287"/>
      <c r="AQ3287"/>
      <c r="AR3287"/>
    </row>
    <row r="3288">
      <c r="A3288" t="n">
        <v>232025</v>
      </c>
      <c r="B3288" t="s">
        <v>5098</v>
      </c>
      <c r="C3288" t="s">
        <v>5099</v>
      </c>
      <c r="D3288" t="s">
        <v>5078</v>
      </c>
      <c r="E3288" t="s">
        <v>147</v>
      </c>
      <c r="F3288" t="s">
        <v>162</v>
      </c>
      <c r="G3288" t="s">
        <v>163</v>
      </c>
      <c r="H3288" t="s">
        <v>150</v>
      </c>
      <c r="I3288" t="s">
        <v>205</v>
      </c>
      <c r="J3288" t="s">
        <v>168</v>
      </c>
      <c r="K3288" t="s">
        <v>153</v>
      </c>
      <c r="L3288" t="s">
        <v>155</v>
      </c>
      <c r="M3288" t="s">
        <v>155</v>
      </c>
      <c r="N3288" t="n">
        <v>-81.8291</v>
      </c>
      <c r="O3288" t="n">
        <v>36.7729</v>
      </c>
      <c r="P3288" t="n">
        <v>1459</v>
      </c>
      <c r="Q3288" t="n">
        <v>1146</v>
      </c>
      <c r="R3288" t="n">
        <v>50.7</v>
      </c>
      <c r="S3288" t="n">
        <v>71.9</v>
      </c>
      <c r="T3288" t="n">
        <v>14.3</v>
      </c>
      <c r="U3288" t="n">
        <v>3.2</v>
      </c>
      <c r="V3288" t="n">
        <v>1.4</v>
      </c>
      <c r="W3288" t="n">
        <v>1</v>
      </c>
      <c r="X3288" t="n">
        <v>69</v>
      </c>
      <c r="Y3288"/>
      <c r="Z3288" t="n">
        <v>12</v>
      </c>
      <c r="AA3288" t="n">
        <v>253</v>
      </c>
      <c r="AB3288" t="n">
        <v>53.8</v>
      </c>
      <c r="AC3288" t="n">
        <v>253</v>
      </c>
      <c r="AD3288" t="n">
        <v>53.8</v>
      </c>
      <c r="AE3288" t="n">
        <v>44.7</v>
      </c>
      <c r="AF3288" t="n">
        <v>347</v>
      </c>
      <c r="AG3288" t="n">
        <v>41</v>
      </c>
      <c r="AH3288" t="n">
        <v>96</v>
      </c>
      <c r="AI3288" t="n">
        <v>21714</v>
      </c>
      <c r="AJ3288" t="n">
        <v>17348</v>
      </c>
      <c r="AK3288" t="n">
        <v>20308</v>
      </c>
      <c r="AL3288" t="n">
        <v>19781</v>
      </c>
      <c r="AM3288" t="n">
        <v>21071</v>
      </c>
      <c r="AN3288" t="n">
        <v>23722</v>
      </c>
      <c r="AO3288"/>
      <c r="AP3288" t="n">
        <v>185</v>
      </c>
      <c r="AQ3288" t="n">
        <v>44</v>
      </c>
      <c r="AR3288" t="n">
        <v>32</v>
      </c>
    </row>
    <row r="3289">
      <c r="A3289" t="n">
        <v>232043</v>
      </c>
      <c r="B3289" t="s">
        <v>5100</v>
      </c>
      <c r="C3289" t="s">
        <v>5101</v>
      </c>
      <c r="D3289" t="s">
        <v>5078</v>
      </c>
      <c r="E3289" t="s">
        <v>147</v>
      </c>
      <c r="F3289" t="s">
        <v>162</v>
      </c>
      <c r="G3289" t="s">
        <v>163</v>
      </c>
      <c r="H3289" t="s">
        <v>150</v>
      </c>
      <c r="I3289" t="s">
        <v>151</v>
      </c>
      <c r="J3289" t="s">
        <v>168</v>
      </c>
      <c r="K3289" t="s">
        <v>153</v>
      </c>
      <c r="L3289" t="s">
        <v>155</v>
      </c>
      <c r="M3289" t="s">
        <v>155</v>
      </c>
      <c r="N3289" t="n">
        <v>-78.8803</v>
      </c>
      <c r="O3289" t="n">
        <v>38.4711</v>
      </c>
      <c r="P3289" t="n">
        <v>1619</v>
      </c>
      <c r="Q3289" t="n">
        <v>975</v>
      </c>
      <c r="R3289" t="n">
        <v>57.3</v>
      </c>
      <c r="S3289" t="n">
        <v>60</v>
      </c>
      <c r="T3289" t="n">
        <v>10.1</v>
      </c>
      <c r="U3289" t="n">
        <v>9.4</v>
      </c>
      <c r="V3289" t="n">
        <v>2.3</v>
      </c>
      <c r="W3289" t="n">
        <v>6.1</v>
      </c>
      <c r="X3289" t="n">
        <v>76</v>
      </c>
      <c r="Y3289"/>
      <c r="Z3289" t="n">
        <v>10</v>
      </c>
      <c r="AA3289" t="n">
        <v>189</v>
      </c>
      <c r="AB3289" t="n">
        <v>47.1</v>
      </c>
      <c r="AC3289" t="n">
        <v>189</v>
      </c>
      <c r="AD3289" t="n">
        <v>47.1</v>
      </c>
      <c r="AE3289" t="n">
        <v>33.9</v>
      </c>
      <c r="AF3289" t="n">
        <v>203</v>
      </c>
      <c r="AG3289" t="n">
        <v>27</v>
      </c>
      <c r="AH3289" t="n">
        <v>86</v>
      </c>
      <c r="AI3289" t="n">
        <v>24710</v>
      </c>
      <c r="AJ3289" t="n">
        <v>16418</v>
      </c>
      <c r="AK3289" t="n">
        <v>14081</v>
      </c>
      <c r="AL3289" t="n">
        <v>21592</v>
      </c>
      <c r="AM3289" t="n">
        <v>26047</v>
      </c>
      <c r="AN3289" t="n">
        <v>31526</v>
      </c>
      <c r="AO3289" t="n">
        <v>2</v>
      </c>
      <c r="AP3289" t="n">
        <v>227</v>
      </c>
      <c r="AQ3289" t="n">
        <v>90</v>
      </c>
      <c r="AR3289"/>
    </row>
    <row r="3290">
      <c r="A3290" t="n">
        <v>232052</v>
      </c>
      <c r="B3290" t="s">
        <v>5102</v>
      </c>
      <c r="C3290" t="s">
        <v>5103</v>
      </c>
      <c r="D3290" t="s">
        <v>5078</v>
      </c>
      <c r="E3290" t="s">
        <v>147</v>
      </c>
      <c r="F3290" t="s">
        <v>173</v>
      </c>
      <c r="G3290" t="s">
        <v>149</v>
      </c>
      <c r="H3290" t="s">
        <v>174</v>
      </c>
      <c r="I3290" t="s">
        <v>205</v>
      </c>
      <c r="J3290" t="s">
        <v>164</v>
      </c>
      <c r="K3290" t="s">
        <v>176</v>
      </c>
      <c r="L3290" t="s">
        <v>155</v>
      </c>
      <c r="M3290" t="s">
        <v>155</v>
      </c>
      <c r="N3290" t="n">
        <v>-75.7511</v>
      </c>
      <c r="O3290" t="n">
        <v>37.6397</v>
      </c>
      <c r="P3290" t="n">
        <v>901</v>
      </c>
      <c r="Q3290" t="n">
        <v>901</v>
      </c>
      <c r="R3290" t="n">
        <v>59.9</v>
      </c>
      <c r="S3290" t="n">
        <v>44.7</v>
      </c>
      <c r="T3290" t="n">
        <v>28.1</v>
      </c>
      <c r="U3290" t="n">
        <v>15.8</v>
      </c>
      <c r="V3290" t="n">
        <v>1.2</v>
      </c>
      <c r="W3290" t="n">
        <v>2.6</v>
      </c>
      <c r="X3290" t="n">
        <v>67</v>
      </c>
      <c r="Y3290" t="n">
        <v>25</v>
      </c>
      <c r="Z3290" t="n">
        <v>19</v>
      </c>
      <c r="AA3290" t="n">
        <v>69</v>
      </c>
      <c r="AB3290" t="n">
        <v>36.2</v>
      </c>
      <c r="AC3290"/>
      <c r="AD3290"/>
      <c r="AE3290"/>
      <c r="AF3290" t="n">
        <v>66</v>
      </c>
      <c r="AG3290" t="n">
        <v>37</v>
      </c>
      <c r="AH3290" t="n">
        <v>51</v>
      </c>
      <c r="AI3290" t="n">
        <v>5584</v>
      </c>
      <c r="AJ3290" t="n">
        <v>4821</v>
      </c>
      <c r="AK3290" t="n">
        <v>4563</v>
      </c>
      <c r="AL3290" t="n">
        <v>5760</v>
      </c>
      <c r="AM3290" t="n">
        <v>10019</v>
      </c>
      <c r="AN3290"/>
      <c r="AO3290" t="n">
        <v>52</v>
      </c>
      <c r="AP3290"/>
      <c r="AQ3290"/>
      <c r="AR3290"/>
    </row>
    <row r="3291">
      <c r="A3291" t="n">
        <v>232089</v>
      </c>
      <c r="B3291" t="s">
        <v>5104</v>
      </c>
      <c r="C3291" t="s">
        <v>5105</v>
      </c>
      <c r="D3291" t="s">
        <v>5078</v>
      </c>
      <c r="E3291" t="s">
        <v>147</v>
      </c>
      <c r="F3291" t="s">
        <v>162</v>
      </c>
      <c r="G3291" t="s">
        <v>163</v>
      </c>
      <c r="H3291" t="s">
        <v>150</v>
      </c>
      <c r="I3291" t="s">
        <v>205</v>
      </c>
      <c r="J3291" t="s">
        <v>164</v>
      </c>
      <c r="K3291" t="s">
        <v>179</v>
      </c>
      <c r="L3291" t="s">
        <v>155</v>
      </c>
      <c r="M3291" t="s">
        <v>155</v>
      </c>
      <c r="N3291" t="n">
        <v>-80.0206</v>
      </c>
      <c r="O3291" t="n">
        <v>36.9264</v>
      </c>
      <c r="P3291" t="n">
        <v>989</v>
      </c>
      <c r="Q3291" t="n">
        <v>962</v>
      </c>
      <c r="R3291" t="n">
        <v>41</v>
      </c>
      <c r="S3291" t="n">
        <v>46</v>
      </c>
      <c r="T3291" t="n">
        <v>20</v>
      </c>
      <c r="U3291" t="n">
        <v>6.1</v>
      </c>
      <c r="V3291" t="n">
        <v>0.5</v>
      </c>
      <c r="W3291" t="n">
        <v>2</v>
      </c>
      <c r="X3291" t="n">
        <v>59</v>
      </c>
      <c r="Y3291"/>
      <c r="Z3291" t="n">
        <v>11</v>
      </c>
      <c r="AA3291" t="n">
        <v>350</v>
      </c>
      <c r="AB3291" t="n">
        <v>28.9</v>
      </c>
      <c r="AC3291" t="n">
        <v>350</v>
      </c>
      <c r="AD3291" t="n">
        <v>28.9</v>
      </c>
      <c r="AE3291" t="n">
        <v>22</v>
      </c>
      <c r="AF3291" t="n">
        <v>187</v>
      </c>
      <c r="AG3291" t="n">
        <v>47</v>
      </c>
      <c r="AH3291" t="n">
        <v>94</v>
      </c>
      <c r="AI3291" t="n">
        <v>22521</v>
      </c>
      <c r="AJ3291" t="n">
        <v>18607</v>
      </c>
      <c r="AK3291" t="n">
        <v>18625</v>
      </c>
      <c r="AL3291" t="n">
        <v>20145</v>
      </c>
      <c r="AM3291" t="n">
        <v>25397</v>
      </c>
      <c r="AN3291" t="n">
        <v>28515</v>
      </c>
      <c r="AO3291"/>
      <c r="AP3291" t="n">
        <v>186</v>
      </c>
      <c r="AQ3291" t="n">
        <v>2</v>
      </c>
      <c r="AR3291"/>
    </row>
    <row r="3292">
      <c r="A3292" t="n">
        <v>232186</v>
      </c>
      <c r="B3292" t="s">
        <v>5106</v>
      </c>
      <c r="C3292" t="s">
        <v>5107</v>
      </c>
      <c r="D3292" t="s">
        <v>5078</v>
      </c>
      <c r="E3292" t="s">
        <v>147</v>
      </c>
      <c r="F3292" t="s">
        <v>148</v>
      </c>
      <c r="G3292" t="s">
        <v>149</v>
      </c>
      <c r="H3292" t="s">
        <v>150</v>
      </c>
      <c r="I3292" t="s">
        <v>186</v>
      </c>
      <c r="J3292" t="s">
        <v>158</v>
      </c>
      <c r="K3292" t="s">
        <v>159</v>
      </c>
      <c r="L3292" t="s">
        <v>155</v>
      </c>
      <c r="M3292" t="s">
        <v>155</v>
      </c>
      <c r="N3292" t="n">
        <v>-77.3071</v>
      </c>
      <c r="O3292" t="n">
        <v>38.832</v>
      </c>
      <c r="P3292" t="n">
        <v>47916</v>
      </c>
      <c r="Q3292" t="n">
        <v>32848</v>
      </c>
      <c r="R3292" t="n">
        <v>49.9</v>
      </c>
      <c r="S3292" t="n">
        <v>34.3</v>
      </c>
      <c r="T3292" t="n">
        <v>11.9</v>
      </c>
      <c r="U3292" t="n">
        <v>16.7</v>
      </c>
      <c r="V3292" t="n">
        <v>22.5</v>
      </c>
      <c r="W3292" t="n">
        <v>5.3</v>
      </c>
      <c r="X3292" t="n">
        <v>87</v>
      </c>
      <c r="Y3292" t="n">
        <v>66</v>
      </c>
      <c r="Z3292" t="n">
        <v>16</v>
      </c>
      <c r="AA3292" t="n">
        <v>3439</v>
      </c>
      <c r="AB3292" t="n">
        <v>69.3</v>
      </c>
      <c r="AC3292" t="n">
        <v>3439</v>
      </c>
      <c r="AD3292" t="n">
        <v>69.3</v>
      </c>
      <c r="AE3292" t="n">
        <v>47.7</v>
      </c>
      <c r="AF3292" t="n">
        <v>4007</v>
      </c>
      <c r="AG3292" t="n">
        <v>30</v>
      </c>
      <c r="AH3292" t="n">
        <v>59</v>
      </c>
      <c r="AI3292" t="n">
        <v>18900</v>
      </c>
      <c r="AJ3292" t="n">
        <v>12197</v>
      </c>
      <c r="AK3292" t="n">
        <v>13383</v>
      </c>
      <c r="AL3292" t="n">
        <v>16296</v>
      </c>
      <c r="AM3292" t="n">
        <v>20394</v>
      </c>
      <c r="AN3292" t="n">
        <v>25247</v>
      </c>
      <c r="AO3292"/>
      <c r="AP3292" t="n">
        <v>6044</v>
      </c>
      <c r="AQ3292" t="n">
        <v>3379</v>
      </c>
      <c r="AR3292" t="n">
        <v>484</v>
      </c>
    </row>
    <row r="3293">
      <c r="A3293" t="n">
        <v>232195</v>
      </c>
      <c r="B3293" t="s">
        <v>5108</v>
      </c>
      <c r="C3293" t="s">
        <v>5109</v>
      </c>
      <c r="D3293" t="s">
        <v>5078</v>
      </c>
      <c r="E3293" t="s">
        <v>147</v>
      </c>
      <c r="F3293" t="s">
        <v>173</v>
      </c>
      <c r="G3293" t="s">
        <v>149</v>
      </c>
      <c r="H3293" t="s">
        <v>174</v>
      </c>
      <c r="I3293" t="s">
        <v>205</v>
      </c>
      <c r="J3293" t="s">
        <v>152</v>
      </c>
      <c r="K3293" t="s">
        <v>176</v>
      </c>
      <c r="L3293" t="s">
        <v>155</v>
      </c>
      <c r="M3293" t="s">
        <v>155</v>
      </c>
      <c r="N3293" t="n">
        <v>-77.7801</v>
      </c>
      <c r="O3293" t="n">
        <v>38.3755</v>
      </c>
      <c r="P3293" t="n">
        <v>10655</v>
      </c>
      <c r="Q3293" t="n">
        <v>10655</v>
      </c>
      <c r="R3293" t="n">
        <v>62.9</v>
      </c>
      <c r="S3293" t="n">
        <v>52.7</v>
      </c>
      <c r="T3293" t="n">
        <v>17.1</v>
      </c>
      <c r="U3293" t="n">
        <v>14.7</v>
      </c>
      <c r="V3293" t="n">
        <v>3.8</v>
      </c>
      <c r="W3293" t="n">
        <v>0.9</v>
      </c>
      <c r="X3293" t="n">
        <v>70</v>
      </c>
      <c r="Y3293" t="n">
        <v>49</v>
      </c>
      <c r="Z3293" t="n">
        <v>24</v>
      </c>
      <c r="AA3293" t="n">
        <v>747</v>
      </c>
      <c r="AB3293" t="n">
        <v>36.8</v>
      </c>
      <c r="AC3293"/>
      <c r="AD3293"/>
      <c r="AE3293"/>
      <c r="AF3293" t="n">
        <v>733</v>
      </c>
      <c r="AG3293" t="n">
        <v>25</v>
      </c>
      <c r="AH3293" t="n">
        <v>37</v>
      </c>
      <c r="AI3293" t="n">
        <v>5996</v>
      </c>
      <c r="AJ3293" t="n">
        <v>4585</v>
      </c>
      <c r="AK3293" t="n">
        <v>5408</v>
      </c>
      <c r="AL3293" t="n">
        <v>7350</v>
      </c>
      <c r="AM3293" t="n">
        <v>9517</v>
      </c>
      <c r="AN3293" t="n">
        <v>12271</v>
      </c>
      <c r="AO3293" t="n">
        <v>978</v>
      </c>
      <c r="AP3293"/>
      <c r="AQ3293"/>
      <c r="AR3293"/>
    </row>
    <row r="3294">
      <c r="A3294" t="n">
        <v>232256</v>
      </c>
      <c r="B3294" t="s">
        <v>5110</v>
      </c>
      <c r="C3294" t="s">
        <v>5111</v>
      </c>
      <c r="D3294" t="s">
        <v>5078</v>
      </c>
      <c r="E3294" t="s">
        <v>147</v>
      </c>
      <c r="F3294" t="s">
        <v>162</v>
      </c>
      <c r="G3294" t="s">
        <v>163</v>
      </c>
      <c r="H3294" t="s">
        <v>150</v>
      </c>
      <c r="I3294" t="s">
        <v>205</v>
      </c>
      <c r="J3294" t="s">
        <v>164</v>
      </c>
      <c r="K3294" t="s">
        <v>179</v>
      </c>
      <c r="L3294" t="s">
        <v>155</v>
      </c>
      <c r="M3294" t="s">
        <v>155</v>
      </c>
      <c r="N3294" t="n">
        <v>-78.4642</v>
      </c>
      <c r="O3294" t="n">
        <v>37.2406</v>
      </c>
      <c r="P3294" t="n">
        <v>878</v>
      </c>
      <c r="Q3294" t="n">
        <v>878</v>
      </c>
      <c r="R3294" t="n">
        <v>0.9</v>
      </c>
      <c r="S3294" t="n">
        <v>77.1</v>
      </c>
      <c r="T3294" t="n">
        <v>7.4</v>
      </c>
      <c r="U3294" t="n">
        <v>6.2</v>
      </c>
      <c r="V3294" t="n">
        <v>1.3</v>
      </c>
      <c r="W3294" t="n">
        <v>0.2</v>
      </c>
      <c r="X3294" t="n">
        <v>85</v>
      </c>
      <c r="Y3294"/>
      <c r="Z3294" t="n">
        <v>9</v>
      </c>
      <c r="AA3294" t="n">
        <v>311</v>
      </c>
      <c r="AB3294" t="n">
        <v>65.3</v>
      </c>
      <c r="AC3294" t="n">
        <v>311</v>
      </c>
      <c r="AD3294" t="n">
        <v>65.3</v>
      </c>
      <c r="AE3294" t="n">
        <v>59.5</v>
      </c>
      <c r="AF3294" t="n">
        <v>279</v>
      </c>
      <c r="AG3294" t="n">
        <v>22</v>
      </c>
      <c r="AH3294" t="n">
        <v>99</v>
      </c>
      <c r="AI3294" t="n">
        <v>29578</v>
      </c>
      <c r="AJ3294" t="n">
        <v>12552</v>
      </c>
      <c r="AK3294" t="n">
        <v>12732</v>
      </c>
      <c r="AL3294" t="n">
        <v>23831</v>
      </c>
      <c r="AM3294" t="n">
        <v>22295</v>
      </c>
      <c r="AN3294" t="n">
        <v>33760</v>
      </c>
      <c r="AO3294"/>
      <c r="AP3294" t="n">
        <v>150</v>
      </c>
      <c r="AQ3294"/>
      <c r="AR3294"/>
    </row>
    <row r="3295">
      <c r="A3295" t="n">
        <v>232265</v>
      </c>
      <c r="B3295" t="s">
        <v>5112</v>
      </c>
      <c r="C3295" t="s">
        <v>5113</v>
      </c>
      <c r="D3295" t="s">
        <v>5078</v>
      </c>
      <c r="E3295" t="s">
        <v>147</v>
      </c>
      <c r="F3295" t="s">
        <v>162</v>
      </c>
      <c r="G3295" t="s">
        <v>163</v>
      </c>
      <c r="H3295" t="s">
        <v>150</v>
      </c>
      <c r="I3295" t="s">
        <v>186</v>
      </c>
      <c r="J3295" t="s">
        <v>168</v>
      </c>
      <c r="K3295" t="s">
        <v>159</v>
      </c>
      <c r="L3295" t="s">
        <v>154</v>
      </c>
      <c r="M3295" t="s">
        <v>155</v>
      </c>
      <c r="N3295" t="n">
        <v>-76.3392</v>
      </c>
      <c r="O3295" t="n">
        <v>37.0199</v>
      </c>
      <c r="P3295" t="n">
        <v>3842</v>
      </c>
      <c r="Q3295" t="n">
        <v>3322</v>
      </c>
      <c r="R3295" t="n">
        <v>65.4</v>
      </c>
      <c r="S3295" t="n">
        <v>1</v>
      </c>
      <c r="T3295" t="n">
        <v>95.6</v>
      </c>
      <c r="U3295" t="n">
        <v>0.8</v>
      </c>
      <c r="V3295" t="n">
        <v>0.2</v>
      </c>
      <c r="W3295" t="n">
        <v>1.3</v>
      </c>
      <c r="X3295" t="n">
        <v>85</v>
      </c>
      <c r="Y3295" t="n">
        <v>50</v>
      </c>
      <c r="Z3295" t="n">
        <v>15</v>
      </c>
      <c r="AA3295" t="n">
        <v>1015</v>
      </c>
      <c r="AB3295" t="n">
        <v>55.7</v>
      </c>
      <c r="AC3295" t="n">
        <v>1015</v>
      </c>
      <c r="AD3295" t="n">
        <v>55.7</v>
      </c>
      <c r="AE3295" t="n">
        <v>36.3</v>
      </c>
      <c r="AF3295" t="n">
        <v>806</v>
      </c>
      <c r="AG3295" t="n">
        <v>38</v>
      </c>
      <c r="AH3295" t="n">
        <v>82</v>
      </c>
      <c r="AI3295" t="n">
        <v>28576</v>
      </c>
      <c r="AJ3295" t="n">
        <v>29338</v>
      </c>
      <c r="AK3295" t="n">
        <v>30636</v>
      </c>
      <c r="AL3295" t="n">
        <v>32980</v>
      </c>
      <c r="AM3295"/>
      <c r="AN3295" t="n">
        <v>44119</v>
      </c>
      <c r="AO3295" t="n">
        <v>6</v>
      </c>
      <c r="AP3295" t="n">
        <v>452</v>
      </c>
      <c r="AQ3295" t="n">
        <v>77</v>
      </c>
      <c r="AR3295" t="n">
        <v>33</v>
      </c>
    </row>
    <row r="3296">
      <c r="A3296" t="n">
        <v>232308</v>
      </c>
      <c r="B3296" t="s">
        <v>5114</v>
      </c>
      <c r="C3296" t="s">
        <v>5077</v>
      </c>
      <c r="D3296" t="s">
        <v>5078</v>
      </c>
      <c r="E3296" t="s">
        <v>147</v>
      </c>
      <c r="F3296" t="s">
        <v>162</v>
      </c>
      <c r="G3296" t="s">
        <v>163</v>
      </c>
      <c r="H3296" t="s">
        <v>150</v>
      </c>
      <c r="I3296" t="s">
        <v>186</v>
      </c>
      <c r="J3296" t="s">
        <v>164</v>
      </c>
      <c r="K3296" t="s">
        <v>179</v>
      </c>
      <c r="L3296" t="s">
        <v>155</v>
      </c>
      <c r="M3296" t="s">
        <v>155</v>
      </c>
      <c r="N3296" t="n">
        <v>-79.9433</v>
      </c>
      <c r="O3296" t="n">
        <v>37.3542</v>
      </c>
      <c r="P3296" t="n">
        <v>992</v>
      </c>
      <c r="Q3296" t="n">
        <v>708</v>
      </c>
      <c r="R3296" t="n">
        <v>100</v>
      </c>
      <c r="S3296" t="n">
        <v>57.8</v>
      </c>
      <c r="T3296" t="n">
        <v>14.5</v>
      </c>
      <c r="U3296" t="n">
        <v>9.3</v>
      </c>
      <c r="V3296" t="n">
        <v>1.1</v>
      </c>
      <c r="W3296" t="n">
        <v>8.9</v>
      </c>
      <c r="X3296" t="n">
        <v>74</v>
      </c>
      <c r="Y3296"/>
      <c r="Z3296" t="n">
        <v>8</v>
      </c>
      <c r="AA3296" t="n">
        <v>155</v>
      </c>
      <c r="AB3296" t="n">
        <v>69.7</v>
      </c>
      <c r="AC3296" t="n">
        <v>155</v>
      </c>
      <c r="AD3296" t="n">
        <v>67.7</v>
      </c>
      <c r="AE3296" t="n">
        <v>61.3</v>
      </c>
      <c r="AF3296" t="n">
        <v>211</v>
      </c>
      <c r="AG3296" t="n">
        <v>33</v>
      </c>
      <c r="AH3296" t="n">
        <v>100</v>
      </c>
      <c r="AI3296" t="n">
        <v>23444</v>
      </c>
      <c r="AJ3296" t="n">
        <v>16579</v>
      </c>
      <c r="AK3296" t="n">
        <v>18974</v>
      </c>
      <c r="AL3296" t="n">
        <v>24291</v>
      </c>
      <c r="AM3296" t="n">
        <v>23733</v>
      </c>
      <c r="AN3296" t="n">
        <v>26329</v>
      </c>
      <c r="AO3296"/>
      <c r="AP3296" t="n">
        <v>150</v>
      </c>
      <c r="AQ3296" t="n">
        <v>48</v>
      </c>
      <c r="AR3296"/>
    </row>
    <row r="3297">
      <c r="A3297" t="n">
        <v>232414</v>
      </c>
      <c r="B3297" t="s">
        <v>5115</v>
      </c>
      <c r="C3297" t="s">
        <v>1444</v>
      </c>
      <c r="D3297" t="s">
        <v>5078</v>
      </c>
      <c r="E3297" t="s">
        <v>147</v>
      </c>
      <c r="F3297" t="s">
        <v>173</v>
      </c>
      <c r="G3297" t="s">
        <v>149</v>
      </c>
      <c r="H3297" t="s">
        <v>174</v>
      </c>
      <c r="I3297" t="s">
        <v>186</v>
      </c>
      <c r="J3297" t="s">
        <v>152</v>
      </c>
      <c r="K3297" t="s">
        <v>176</v>
      </c>
      <c r="L3297" t="s">
        <v>155</v>
      </c>
      <c r="M3297" t="s">
        <v>155</v>
      </c>
      <c r="N3297" t="n">
        <v>-77.4739</v>
      </c>
      <c r="O3297" t="n">
        <v>37.6368</v>
      </c>
      <c r="P3297" t="n">
        <v>10717</v>
      </c>
      <c r="Q3297" t="n">
        <v>10717</v>
      </c>
      <c r="R3297" t="n">
        <v>60.7</v>
      </c>
      <c r="S3297" t="n">
        <v>46.1</v>
      </c>
      <c r="T3297" t="n">
        <v>28.6</v>
      </c>
      <c r="U3297" t="n">
        <v>8.3</v>
      </c>
      <c r="V3297" t="n">
        <v>6.7</v>
      </c>
      <c r="W3297" t="n">
        <v>2.5</v>
      </c>
      <c r="X3297" t="n">
        <v>64</v>
      </c>
      <c r="Y3297" t="n">
        <v>39</v>
      </c>
      <c r="Z3297" t="n">
        <v>21</v>
      </c>
      <c r="AA3297" t="n">
        <v>522</v>
      </c>
      <c r="AB3297" t="n">
        <v>30.3</v>
      </c>
      <c r="AC3297"/>
      <c r="AD3297"/>
      <c r="AE3297"/>
      <c r="AF3297" t="n">
        <v>570</v>
      </c>
      <c r="AG3297" t="n">
        <v>30</v>
      </c>
      <c r="AH3297" t="n">
        <v>47</v>
      </c>
      <c r="AI3297" t="n">
        <v>5101</v>
      </c>
      <c r="AJ3297" t="n">
        <v>3773</v>
      </c>
      <c r="AK3297" t="n">
        <v>4023</v>
      </c>
      <c r="AL3297" t="n">
        <v>5199</v>
      </c>
      <c r="AM3297" t="n">
        <v>7731</v>
      </c>
      <c r="AN3297" t="n">
        <v>11919</v>
      </c>
      <c r="AO3297" t="n">
        <v>1034</v>
      </c>
      <c r="AP3297"/>
      <c r="AQ3297"/>
      <c r="AR3297"/>
    </row>
    <row r="3298">
      <c r="A3298" t="n">
        <v>232423</v>
      </c>
      <c r="B3298" t="s">
        <v>5116</v>
      </c>
      <c r="C3298" t="s">
        <v>5101</v>
      </c>
      <c r="D3298" t="s">
        <v>5078</v>
      </c>
      <c r="E3298" t="s">
        <v>147</v>
      </c>
      <c r="F3298" t="s">
        <v>148</v>
      </c>
      <c r="G3298" t="s">
        <v>149</v>
      </c>
      <c r="H3298" t="s">
        <v>150</v>
      </c>
      <c r="I3298" t="s">
        <v>151</v>
      </c>
      <c r="J3298" t="s">
        <v>158</v>
      </c>
      <c r="K3298" t="s">
        <v>159</v>
      </c>
      <c r="L3298" t="s">
        <v>155</v>
      </c>
      <c r="M3298" t="s">
        <v>155</v>
      </c>
      <c r="N3298" t="n">
        <v>-78.8705</v>
      </c>
      <c r="O3298" t="n">
        <v>38.4363</v>
      </c>
      <c r="P3298" t="n">
        <v>24300</v>
      </c>
      <c r="Q3298" t="n">
        <v>22178</v>
      </c>
      <c r="R3298" t="n">
        <v>56.5</v>
      </c>
      <c r="S3298" t="n">
        <v>73.7</v>
      </c>
      <c r="T3298" t="n">
        <v>4.8</v>
      </c>
      <c r="U3298" t="n">
        <v>7.6</v>
      </c>
      <c r="V3298" t="n">
        <v>5.3</v>
      </c>
      <c r="W3298" t="n">
        <v>1</v>
      </c>
      <c r="X3298" t="n">
        <v>90</v>
      </c>
      <c r="Y3298" t="n">
        <v>100</v>
      </c>
      <c r="Z3298" t="n">
        <v>17</v>
      </c>
      <c r="AA3298" t="n">
        <v>4658</v>
      </c>
      <c r="AB3298" t="n">
        <v>80.9</v>
      </c>
      <c r="AC3298" t="n">
        <v>4658</v>
      </c>
      <c r="AD3298" t="n">
        <v>80.9</v>
      </c>
      <c r="AE3298" t="n">
        <v>66.9</v>
      </c>
      <c r="AF3298" t="n">
        <v>4859</v>
      </c>
      <c r="AG3298" t="n">
        <v>17</v>
      </c>
      <c r="AH3298" t="n">
        <v>88</v>
      </c>
      <c r="AI3298" t="n">
        <v>26317</v>
      </c>
      <c r="AJ3298" t="n">
        <v>10582</v>
      </c>
      <c r="AK3298" t="n">
        <v>12172</v>
      </c>
      <c r="AL3298" t="n">
        <v>17150</v>
      </c>
      <c r="AM3298" t="n">
        <v>23171</v>
      </c>
      <c r="AN3298" t="n">
        <v>28869</v>
      </c>
      <c r="AO3298"/>
      <c r="AP3298" t="n">
        <v>4433</v>
      </c>
      <c r="AQ3298" t="n">
        <v>739</v>
      </c>
      <c r="AR3298" t="n">
        <v>40</v>
      </c>
    </row>
    <row r="3299">
      <c r="A3299" t="n">
        <v>232450</v>
      </c>
      <c r="B3299" t="s">
        <v>5117</v>
      </c>
      <c r="C3299" t="s">
        <v>3561</v>
      </c>
      <c r="D3299" t="s">
        <v>5078</v>
      </c>
      <c r="E3299" t="s">
        <v>147</v>
      </c>
      <c r="F3299" t="s">
        <v>173</v>
      </c>
      <c r="G3299" t="s">
        <v>149</v>
      </c>
      <c r="H3299" t="s">
        <v>174</v>
      </c>
      <c r="I3299" t="s">
        <v>186</v>
      </c>
      <c r="J3299" t="s">
        <v>152</v>
      </c>
      <c r="K3299" t="s">
        <v>176</v>
      </c>
      <c r="L3299" t="s">
        <v>155</v>
      </c>
      <c r="M3299" t="s">
        <v>155</v>
      </c>
      <c r="N3299" t="n">
        <v>-77.4079</v>
      </c>
      <c r="O3299" t="n">
        <v>37.3463</v>
      </c>
      <c r="P3299" t="n">
        <v>11787</v>
      </c>
      <c r="Q3299" t="n">
        <v>11787</v>
      </c>
      <c r="R3299" t="n">
        <v>58.9</v>
      </c>
      <c r="S3299" t="n">
        <v>52.7</v>
      </c>
      <c r="T3299" t="n">
        <v>22.2</v>
      </c>
      <c r="U3299" t="n">
        <v>11.8</v>
      </c>
      <c r="V3299" t="n">
        <v>4</v>
      </c>
      <c r="W3299" t="n">
        <v>1</v>
      </c>
      <c r="X3299" t="n">
        <v>64</v>
      </c>
      <c r="Y3299" t="n">
        <v>45</v>
      </c>
      <c r="Z3299" t="n">
        <v>22</v>
      </c>
      <c r="AA3299" t="n">
        <v>700</v>
      </c>
      <c r="AB3299" t="n">
        <v>38.7</v>
      </c>
      <c r="AC3299"/>
      <c r="AD3299"/>
      <c r="AE3299"/>
      <c r="AF3299" t="n">
        <v>742</v>
      </c>
      <c r="AG3299" t="n">
        <v>21</v>
      </c>
      <c r="AH3299" t="n">
        <v>29</v>
      </c>
      <c r="AI3299" t="n">
        <v>5693</v>
      </c>
      <c r="AJ3299" t="n">
        <v>4203</v>
      </c>
      <c r="AK3299" t="n">
        <v>4689</v>
      </c>
      <c r="AL3299" t="n">
        <v>6345</v>
      </c>
      <c r="AM3299" t="n">
        <v>7974</v>
      </c>
      <c r="AN3299" t="n">
        <v>11264</v>
      </c>
      <c r="AO3299" t="n">
        <v>869</v>
      </c>
      <c r="AP3299"/>
      <c r="AQ3299"/>
      <c r="AR3299"/>
    </row>
    <row r="3300">
      <c r="A3300" t="n">
        <v>232557</v>
      </c>
      <c r="B3300" t="s">
        <v>5118</v>
      </c>
      <c r="C3300" t="s">
        <v>5089</v>
      </c>
      <c r="D3300" t="s">
        <v>5078</v>
      </c>
      <c r="E3300" t="s">
        <v>147</v>
      </c>
      <c r="F3300" t="s">
        <v>162</v>
      </c>
      <c r="G3300" t="s">
        <v>163</v>
      </c>
      <c r="H3300" t="s">
        <v>150</v>
      </c>
      <c r="I3300" t="s">
        <v>151</v>
      </c>
      <c r="J3300" t="s">
        <v>158</v>
      </c>
      <c r="K3300" t="s">
        <v>159</v>
      </c>
      <c r="L3300" t="s">
        <v>155</v>
      </c>
      <c r="M3300" t="s">
        <v>155</v>
      </c>
      <c r="N3300" t="n">
        <v>-79.1822</v>
      </c>
      <c r="O3300" t="n">
        <v>37.3502</v>
      </c>
      <c r="P3300" t="n">
        <v>138745</v>
      </c>
      <c r="Q3300" t="n">
        <v>70898</v>
      </c>
      <c r="R3300" t="n">
        <v>55.1</v>
      </c>
      <c r="S3300" t="n">
        <v>53.5</v>
      </c>
      <c r="T3300" t="n">
        <v>10.1</v>
      </c>
      <c r="U3300" t="n">
        <v>7.9</v>
      </c>
      <c r="V3300" t="n">
        <v>1.6</v>
      </c>
      <c r="W3300" t="n">
        <v>0.7</v>
      </c>
      <c r="X3300" t="n">
        <v>79</v>
      </c>
      <c r="Y3300" t="n">
        <v>24</v>
      </c>
      <c r="Z3300" t="n">
        <v>18</v>
      </c>
      <c r="AA3300" t="n">
        <v>3412</v>
      </c>
      <c r="AB3300" t="n">
        <v>63.5</v>
      </c>
      <c r="AC3300" t="n">
        <v>3210</v>
      </c>
      <c r="AD3300" t="n">
        <v>65.5</v>
      </c>
      <c r="AE3300" t="n">
        <v>52.2</v>
      </c>
      <c r="AF3300" t="n">
        <v>4688</v>
      </c>
      <c r="AG3300" t="n">
        <v>39</v>
      </c>
      <c r="AH3300" t="n">
        <v>82</v>
      </c>
      <c r="AI3300" t="n">
        <v>29692</v>
      </c>
      <c r="AJ3300" t="n">
        <v>30504</v>
      </c>
      <c r="AK3300" t="n">
        <v>28423</v>
      </c>
      <c r="AL3300" t="n">
        <v>26312</v>
      </c>
      <c r="AM3300" t="n">
        <v>28290</v>
      </c>
      <c r="AN3300" t="n">
        <v>31028</v>
      </c>
      <c r="AO3300" t="n">
        <v>1242</v>
      </c>
      <c r="AP3300" t="n">
        <v>10040</v>
      </c>
      <c r="AQ3300" t="n">
        <v>9980</v>
      </c>
      <c r="AR3300" t="n">
        <v>2201</v>
      </c>
    </row>
    <row r="3301">
      <c r="A3301" t="n">
        <v>232566</v>
      </c>
      <c r="B3301" t="s">
        <v>5119</v>
      </c>
      <c r="C3301" t="s">
        <v>5120</v>
      </c>
      <c r="D3301" t="s">
        <v>5078</v>
      </c>
      <c r="E3301" t="s">
        <v>147</v>
      </c>
      <c r="F3301" t="s">
        <v>148</v>
      </c>
      <c r="G3301" t="s">
        <v>149</v>
      </c>
      <c r="H3301" t="s">
        <v>150</v>
      </c>
      <c r="I3301" t="s">
        <v>175</v>
      </c>
      <c r="J3301" t="s">
        <v>168</v>
      </c>
      <c r="K3301" t="s">
        <v>153</v>
      </c>
      <c r="L3301" t="s">
        <v>155</v>
      </c>
      <c r="M3301" t="s">
        <v>155</v>
      </c>
      <c r="N3301" t="n">
        <v>-78.397</v>
      </c>
      <c r="O3301" t="n">
        <v>37.298</v>
      </c>
      <c r="P3301" t="n">
        <v>5948</v>
      </c>
      <c r="Q3301" t="n">
        <v>4281</v>
      </c>
      <c r="R3301" t="n">
        <v>68.7</v>
      </c>
      <c r="S3301" t="n">
        <v>64.9</v>
      </c>
      <c r="T3301" t="n">
        <v>10.8</v>
      </c>
      <c r="U3301" t="n">
        <v>6.7</v>
      </c>
      <c r="V3301" t="n">
        <v>6.7</v>
      </c>
      <c r="W3301" t="n">
        <v>2.2</v>
      </c>
      <c r="X3301" t="n">
        <v>78</v>
      </c>
      <c r="Y3301" t="n">
        <v>82</v>
      </c>
      <c r="Z3301" t="n">
        <v>14</v>
      </c>
      <c r="AA3301" t="n">
        <v>1013</v>
      </c>
      <c r="AB3301" t="n">
        <v>61.6</v>
      </c>
      <c r="AC3301" t="n">
        <v>1013</v>
      </c>
      <c r="AD3301" t="n">
        <v>61.6</v>
      </c>
      <c r="AE3301" t="n">
        <v>46.7</v>
      </c>
      <c r="AF3301" t="n">
        <v>783</v>
      </c>
      <c r="AG3301" t="n">
        <v>26</v>
      </c>
      <c r="AH3301" t="n">
        <v>90</v>
      </c>
      <c r="AI3301" t="n">
        <v>22900</v>
      </c>
      <c r="AJ3301" t="n">
        <v>14546</v>
      </c>
      <c r="AK3301" t="n">
        <v>15727</v>
      </c>
      <c r="AL3301" t="n">
        <v>18489</v>
      </c>
      <c r="AM3301" t="n">
        <v>22915</v>
      </c>
      <c r="AN3301" t="n">
        <v>26405</v>
      </c>
      <c r="AO3301"/>
      <c r="AP3301" t="n">
        <v>713</v>
      </c>
      <c r="AQ3301" t="n">
        <v>426</v>
      </c>
      <c r="AR3301"/>
    </row>
    <row r="3302">
      <c r="A3302" t="n">
        <v>232575</v>
      </c>
      <c r="B3302" t="s">
        <v>5121</v>
      </c>
      <c r="C3302" t="s">
        <v>1045</v>
      </c>
      <c r="D3302" t="s">
        <v>5078</v>
      </c>
      <c r="E3302" t="s">
        <v>147</v>
      </c>
      <c r="F3302" t="s">
        <v>173</v>
      </c>
      <c r="G3302" t="s">
        <v>149</v>
      </c>
      <c r="H3302" t="s">
        <v>174</v>
      </c>
      <c r="I3302" t="s">
        <v>205</v>
      </c>
      <c r="J3302" t="s">
        <v>152</v>
      </c>
      <c r="K3302" t="s">
        <v>176</v>
      </c>
      <c r="L3302" t="s">
        <v>155</v>
      </c>
      <c r="M3302" t="s">
        <v>155</v>
      </c>
      <c r="N3302" t="n">
        <v>-78.2673</v>
      </c>
      <c r="O3302" t="n">
        <v>39.036</v>
      </c>
      <c r="P3302" t="n">
        <v>7549</v>
      </c>
      <c r="Q3302" t="n">
        <v>7549</v>
      </c>
      <c r="R3302" t="n">
        <v>62.6</v>
      </c>
      <c r="S3302" t="n">
        <v>67.9</v>
      </c>
      <c r="T3302" t="n">
        <v>5.1</v>
      </c>
      <c r="U3302" t="n">
        <v>13.9</v>
      </c>
      <c r="V3302" t="n">
        <v>2.5</v>
      </c>
      <c r="W3302" t="n">
        <v>1.2</v>
      </c>
      <c r="X3302" t="n">
        <v>69</v>
      </c>
      <c r="Y3302" t="n">
        <v>46</v>
      </c>
      <c r="Z3302" t="n">
        <v>27</v>
      </c>
      <c r="AA3302" t="n">
        <v>531</v>
      </c>
      <c r="AB3302" t="n">
        <v>38.8</v>
      </c>
      <c r="AC3302"/>
      <c r="AD3302"/>
      <c r="AE3302"/>
      <c r="AF3302" t="n">
        <v>517</v>
      </c>
      <c r="AG3302" t="n">
        <v>18</v>
      </c>
      <c r="AH3302" t="n">
        <v>30</v>
      </c>
      <c r="AI3302" t="n">
        <v>6153</v>
      </c>
      <c r="AJ3302" t="n">
        <v>4461</v>
      </c>
      <c r="AK3302" t="n">
        <v>4867</v>
      </c>
      <c r="AL3302" t="n">
        <v>6034</v>
      </c>
      <c r="AM3302" t="n">
        <v>6676</v>
      </c>
      <c r="AN3302" t="n">
        <v>11197</v>
      </c>
      <c r="AO3302" t="n">
        <v>725</v>
      </c>
      <c r="AP3302"/>
      <c r="AQ3302"/>
      <c r="AR3302"/>
    </row>
    <row r="3303">
      <c r="A3303" t="n">
        <v>232609</v>
      </c>
      <c r="B3303" t="s">
        <v>5122</v>
      </c>
      <c r="C3303" t="s">
        <v>5089</v>
      </c>
      <c r="D3303" t="s">
        <v>5078</v>
      </c>
      <c r="E3303" t="s">
        <v>147</v>
      </c>
      <c r="F3303" t="s">
        <v>162</v>
      </c>
      <c r="G3303" t="s">
        <v>163</v>
      </c>
      <c r="H3303" t="s">
        <v>150</v>
      </c>
      <c r="I3303" t="s">
        <v>151</v>
      </c>
      <c r="J3303" t="s">
        <v>168</v>
      </c>
      <c r="K3303" t="s">
        <v>159</v>
      </c>
      <c r="L3303" t="s">
        <v>155</v>
      </c>
      <c r="M3303" t="s">
        <v>155</v>
      </c>
      <c r="N3303" t="n">
        <v>-79.1817</v>
      </c>
      <c r="O3303" t="n">
        <v>37.3998</v>
      </c>
      <c r="P3303" t="n">
        <v>3393</v>
      </c>
      <c r="Q3303" t="n">
        <v>1991</v>
      </c>
      <c r="R3303" t="n">
        <v>63.2</v>
      </c>
      <c r="S3303" t="n">
        <v>65.3</v>
      </c>
      <c r="T3303" t="n">
        <v>11.1</v>
      </c>
      <c r="U3303" t="n">
        <v>7.5</v>
      </c>
      <c r="V3303" t="n">
        <v>1.6</v>
      </c>
      <c r="W3303" t="n">
        <v>2</v>
      </c>
      <c r="X3303" t="n">
        <v>76</v>
      </c>
      <c r="Y3303"/>
      <c r="Z3303" t="n">
        <v>11</v>
      </c>
      <c r="AA3303" t="n">
        <v>542</v>
      </c>
      <c r="AB3303" t="n">
        <v>61.6</v>
      </c>
      <c r="AC3303" t="n">
        <v>542</v>
      </c>
      <c r="AD3303" t="n">
        <v>61.6</v>
      </c>
      <c r="AE3303" t="n">
        <v>53.9</v>
      </c>
      <c r="AF3303" t="n">
        <v>403</v>
      </c>
      <c r="AG3303" t="n">
        <v>27</v>
      </c>
      <c r="AH3303" t="n">
        <v>92</v>
      </c>
      <c r="AI3303" t="n">
        <v>22921</v>
      </c>
      <c r="AJ3303" t="n">
        <v>18308</v>
      </c>
      <c r="AK3303" t="n">
        <v>18616</v>
      </c>
      <c r="AL3303" t="n">
        <v>19432</v>
      </c>
      <c r="AM3303" t="n">
        <v>19594</v>
      </c>
      <c r="AN3303" t="n">
        <v>21490</v>
      </c>
      <c r="AO3303"/>
      <c r="AP3303" t="n">
        <v>347</v>
      </c>
      <c r="AQ3303" t="n">
        <v>159</v>
      </c>
      <c r="AR3303" t="n">
        <v>367</v>
      </c>
    </row>
    <row r="3304">
      <c r="A3304" t="n">
        <v>232618</v>
      </c>
      <c r="B3304" t="s">
        <v>5123</v>
      </c>
      <c r="C3304" t="s">
        <v>5089</v>
      </c>
      <c r="D3304" t="s">
        <v>5078</v>
      </c>
      <c r="E3304" t="s">
        <v>147</v>
      </c>
      <c r="F3304" t="s">
        <v>162</v>
      </c>
      <c r="G3304" t="s">
        <v>163</v>
      </c>
      <c r="H3304" t="s">
        <v>150</v>
      </c>
      <c r="I3304" t="s">
        <v>151</v>
      </c>
      <c r="J3304" t="s">
        <v>164</v>
      </c>
      <c r="K3304" t="s">
        <v>209</v>
      </c>
      <c r="L3304" t="s">
        <v>155</v>
      </c>
      <c r="M3304" t="s">
        <v>155</v>
      </c>
      <c r="N3304" t="n">
        <v>-79.1741</v>
      </c>
      <c r="O3304" t="n">
        <v>37.4051</v>
      </c>
      <c r="P3304" t="n">
        <v>292</v>
      </c>
      <c r="Q3304" t="n">
        <v>292</v>
      </c>
      <c r="R3304" t="n">
        <v>86.6</v>
      </c>
      <c r="S3304" t="n">
        <v>46.9</v>
      </c>
      <c r="T3304" t="n">
        <v>8.6</v>
      </c>
      <c r="U3304" t="n">
        <v>0.3</v>
      </c>
      <c r="V3304" t="n">
        <v>0.7</v>
      </c>
      <c r="W3304" t="n">
        <v>0</v>
      </c>
      <c r="X3304" t="n">
        <v>100</v>
      </c>
      <c r="Y3304" t="n">
        <v>0</v>
      </c>
      <c r="Z3304" t="n">
        <v>6</v>
      </c>
      <c r="AA3304" t="n">
        <v>1</v>
      </c>
      <c r="AB3304" t="n">
        <v>100</v>
      </c>
      <c r="AC3304"/>
      <c r="AD3304"/>
      <c r="AE3304"/>
      <c r="AF3304" t="n">
        <v>3</v>
      </c>
      <c r="AG3304" t="n">
        <v>44</v>
      </c>
      <c r="AH3304" t="n">
        <v>77</v>
      </c>
      <c r="AI3304" t="n">
        <v>24868</v>
      </c>
      <c r="AJ3304" t="n">
        <v>20791</v>
      </c>
      <c r="AK3304" t="n">
        <v>22291</v>
      </c>
      <c r="AL3304"/>
      <c r="AM3304" t="n">
        <v>31521</v>
      </c>
      <c r="AN3304"/>
      <c r="AO3304" t="n">
        <v>84</v>
      </c>
      <c r="AP3304" t="n">
        <v>11</v>
      </c>
      <c r="AQ3304"/>
      <c r="AR3304"/>
    </row>
    <row r="3305">
      <c r="A3305" t="n">
        <v>232672</v>
      </c>
      <c r="B3305" t="s">
        <v>5124</v>
      </c>
      <c r="C3305" t="s">
        <v>5125</v>
      </c>
      <c r="D3305" t="s">
        <v>5078</v>
      </c>
      <c r="E3305" t="s">
        <v>147</v>
      </c>
      <c r="F3305" t="s">
        <v>162</v>
      </c>
      <c r="G3305" t="s">
        <v>163</v>
      </c>
      <c r="H3305" t="s">
        <v>150</v>
      </c>
      <c r="I3305" t="s">
        <v>151</v>
      </c>
      <c r="J3305" t="s">
        <v>168</v>
      </c>
      <c r="K3305" t="s">
        <v>159</v>
      </c>
      <c r="L3305" t="s">
        <v>155</v>
      </c>
      <c r="M3305" t="s">
        <v>155</v>
      </c>
      <c r="N3305" t="n">
        <v>-79.0693</v>
      </c>
      <c r="O3305" t="n">
        <v>38.1539</v>
      </c>
      <c r="P3305" t="n">
        <v>2200</v>
      </c>
      <c r="Q3305" t="n">
        <v>1394</v>
      </c>
      <c r="R3305" t="n">
        <v>78.3</v>
      </c>
      <c r="S3305" t="n">
        <v>50.8</v>
      </c>
      <c r="T3305" t="n">
        <v>25.6</v>
      </c>
      <c r="U3305" t="n">
        <v>7.7</v>
      </c>
      <c r="V3305" t="n">
        <v>1.4</v>
      </c>
      <c r="W3305" t="n">
        <v>1.9</v>
      </c>
      <c r="X3305" t="n">
        <v>61</v>
      </c>
      <c r="Y3305" t="n">
        <v>100</v>
      </c>
      <c r="Z3305" t="n">
        <v>14</v>
      </c>
      <c r="AA3305" t="n">
        <v>106</v>
      </c>
      <c r="AB3305" t="n">
        <v>55.7</v>
      </c>
      <c r="AC3305" t="n">
        <v>106</v>
      </c>
      <c r="AD3305" t="n">
        <v>55.7</v>
      </c>
      <c r="AE3305" t="n">
        <v>40.6</v>
      </c>
      <c r="AF3305" t="n">
        <v>263</v>
      </c>
      <c r="AG3305" t="n">
        <v>48</v>
      </c>
      <c r="AH3305" t="n">
        <v>85</v>
      </c>
      <c r="AI3305" t="n">
        <v>18838</v>
      </c>
      <c r="AJ3305" t="n">
        <v>15996</v>
      </c>
      <c r="AK3305" t="n">
        <v>14762</v>
      </c>
      <c r="AL3305" t="n">
        <v>16899</v>
      </c>
      <c r="AM3305" t="n">
        <v>21736</v>
      </c>
      <c r="AN3305" t="n">
        <v>23106</v>
      </c>
      <c r="AO3305"/>
      <c r="AP3305" t="n">
        <v>301</v>
      </c>
      <c r="AQ3305" t="n">
        <v>228</v>
      </c>
      <c r="AR3305" t="n">
        <v>63</v>
      </c>
    </row>
    <row r="3306">
      <c r="A3306" t="n">
        <v>232681</v>
      </c>
      <c r="B3306" t="s">
        <v>5126</v>
      </c>
      <c r="C3306" t="s">
        <v>5127</v>
      </c>
      <c r="D3306" t="s">
        <v>5078</v>
      </c>
      <c r="E3306" t="s">
        <v>147</v>
      </c>
      <c r="F3306" t="s">
        <v>148</v>
      </c>
      <c r="G3306" t="s">
        <v>149</v>
      </c>
      <c r="H3306" t="s">
        <v>150</v>
      </c>
      <c r="I3306" t="s">
        <v>186</v>
      </c>
      <c r="J3306" t="s">
        <v>168</v>
      </c>
      <c r="K3306" t="s">
        <v>179</v>
      </c>
      <c r="L3306" t="s">
        <v>155</v>
      </c>
      <c r="M3306" t="s">
        <v>155</v>
      </c>
      <c r="N3306" t="n">
        <v>-77.4761</v>
      </c>
      <c r="O3306" t="n">
        <v>38.3025</v>
      </c>
      <c r="P3306" t="n">
        <v>4112</v>
      </c>
      <c r="Q3306" t="n">
        <v>3814</v>
      </c>
      <c r="R3306" t="n">
        <v>63.3</v>
      </c>
      <c r="S3306" t="n">
        <v>63.2</v>
      </c>
      <c r="T3306" t="n">
        <v>8</v>
      </c>
      <c r="U3306" t="n">
        <v>11.8</v>
      </c>
      <c r="V3306" t="n">
        <v>4.3</v>
      </c>
      <c r="W3306" t="n">
        <v>2.6</v>
      </c>
      <c r="X3306" t="n">
        <v>82</v>
      </c>
      <c r="Y3306" t="n">
        <v>88</v>
      </c>
      <c r="Z3306" t="n">
        <v>13</v>
      </c>
      <c r="AA3306" t="n">
        <v>932</v>
      </c>
      <c r="AB3306" t="n">
        <v>67.4</v>
      </c>
      <c r="AC3306" t="n">
        <v>932</v>
      </c>
      <c r="AD3306" t="n">
        <v>67.4</v>
      </c>
      <c r="AE3306" t="n">
        <v>57.9</v>
      </c>
      <c r="AF3306" t="n">
        <v>732</v>
      </c>
      <c r="AG3306" t="n">
        <v>20</v>
      </c>
      <c r="AH3306" t="n">
        <v>71</v>
      </c>
      <c r="AI3306" t="n">
        <v>21615</v>
      </c>
      <c r="AJ3306" t="n">
        <v>11137</v>
      </c>
      <c r="AK3306" t="n">
        <v>12388</v>
      </c>
      <c r="AL3306" t="n">
        <v>19886</v>
      </c>
      <c r="AM3306" t="n">
        <v>26300</v>
      </c>
      <c r="AN3306" t="n">
        <v>29234</v>
      </c>
      <c r="AO3306"/>
      <c r="AP3306" t="n">
        <v>832</v>
      </c>
      <c r="AQ3306" t="n">
        <v>133</v>
      </c>
      <c r="AR3306"/>
    </row>
    <row r="3307">
      <c r="A3307" t="n">
        <v>232706</v>
      </c>
      <c r="B3307" t="s">
        <v>5128</v>
      </c>
      <c r="C3307" t="s">
        <v>4787</v>
      </c>
      <c r="D3307" t="s">
        <v>5078</v>
      </c>
      <c r="E3307" t="s">
        <v>147</v>
      </c>
      <c r="F3307" t="s">
        <v>162</v>
      </c>
      <c r="G3307" t="s">
        <v>163</v>
      </c>
      <c r="H3307" t="s">
        <v>150</v>
      </c>
      <c r="I3307" t="s">
        <v>151</v>
      </c>
      <c r="J3307" t="s">
        <v>168</v>
      </c>
      <c r="K3307" t="s">
        <v>159</v>
      </c>
      <c r="L3307" t="s">
        <v>155</v>
      </c>
      <c r="M3307" t="s">
        <v>155</v>
      </c>
      <c r="N3307" t="n">
        <v>-77.1288</v>
      </c>
      <c r="O3307" t="n">
        <v>38.9056</v>
      </c>
      <c r="P3307" t="n">
        <v>4430</v>
      </c>
      <c r="Q3307" t="n">
        <v>2710</v>
      </c>
      <c r="R3307" t="n">
        <v>55.9</v>
      </c>
      <c r="S3307" t="n">
        <v>28.4</v>
      </c>
      <c r="T3307" t="n">
        <v>14.1</v>
      </c>
      <c r="U3307" t="n">
        <v>33.5</v>
      </c>
      <c r="V3307" t="n">
        <v>5.8</v>
      </c>
      <c r="W3307" t="n">
        <v>9.9</v>
      </c>
      <c r="X3307" t="n">
        <v>76</v>
      </c>
      <c r="Y3307" t="n">
        <v>0</v>
      </c>
      <c r="Z3307" t="n">
        <v>13</v>
      </c>
      <c r="AA3307" t="n">
        <v>399</v>
      </c>
      <c r="AB3307" t="n">
        <v>57.9</v>
      </c>
      <c r="AC3307" t="n">
        <v>399</v>
      </c>
      <c r="AD3307" t="n">
        <v>57.9</v>
      </c>
      <c r="AE3307" t="n">
        <v>47.6</v>
      </c>
      <c r="AF3307" t="n">
        <v>350</v>
      </c>
      <c r="AG3307" t="n">
        <v>22</v>
      </c>
      <c r="AH3307" t="n">
        <v>67</v>
      </c>
      <c r="AI3307" t="n">
        <v>28147</v>
      </c>
      <c r="AJ3307" t="n">
        <v>21888</v>
      </c>
      <c r="AK3307" t="n">
        <v>23980</v>
      </c>
      <c r="AL3307" t="n">
        <v>24661</v>
      </c>
      <c r="AM3307" t="n">
        <v>29865</v>
      </c>
      <c r="AN3307" t="n">
        <v>28619</v>
      </c>
      <c r="AO3307"/>
      <c r="AP3307" t="n">
        <v>466</v>
      </c>
      <c r="AQ3307" t="n">
        <v>310</v>
      </c>
      <c r="AR3307" t="n">
        <v>121</v>
      </c>
    </row>
    <row r="3308">
      <c r="A3308" t="n">
        <v>232724</v>
      </c>
      <c r="B3308" t="s">
        <v>5129</v>
      </c>
      <c r="C3308" t="s">
        <v>1482</v>
      </c>
      <c r="D3308" t="s">
        <v>5078</v>
      </c>
      <c r="E3308" t="s">
        <v>147</v>
      </c>
      <c r="F3308" t="s">
        <v>279</v>
      </c>
      <c r="G3308" t="s">
        <v>189</v>
      </c>
      <c r="H3308" t="s">
        <v>174</v>
      </c>
      <c r="I3308" t="s">
        <v>175</v>
      </c>
      <c r="J3308" t="s">
        <v>164</v>
      </c>
      <c r="K3308" t="s">
        <v>176</v>
      </c>
      <c r="L3308" t="s">
        <v>155</v>
      </c>
      <c r="M3308" t="s">
        <v>155</v>
      </c>
      <c r="N3308" t="n">
        <v>-79.4053</v>
      </c>
      <c r="O3308" t="n">
        <v>36.578</v>
      </c>
      <c r="P3308" t="n">
        <v>59</v>
      </c>
      <c r="Q3308" t="n">
        <v>59</v>
      </c>
      <c r="R3308" t="n">
        <v>91.5</v>
      </c>
      <c r="S3308" t="n">
        <v>86.4</v>
      </c>
      <c r="T3308" t="n">
        <v>8.5</v>
      </c>
      <c r="U3308" t="n">
        <v>3.4</v>
      </c>
      <c r="V3308" t="n">
        <v>1.7</v>
      </c>
      <c r="W3308" t="n">
        <v>0</v>
      </c>
      <c r="X3308"/>
      <c r="Y3308"/>
      <c r="Z3308" t="n">
        <v>3</v>
      </c>
      <c r="AA3308"/>
      <c r="AB3308"/>
      <c r="AC3308"/>
      <c r="AD3308"/>
      <c r="AE3308"/>
      <c r="AF3308" t="n">
        <v>0</v>
      </c>
      <c r="AG3308" t="n">
        <v>30</v>
      </c>
      <c r="AH3308" t="n">
        <v>30</v>
      </c>
      <c r="AI3308"/>
      <c r="AJ3308"/>
      <c r="AK3308"/>
      <c r="AL3308"/>
      <c r="AM3308"/>
      <c r="AN3308"/>
      <c r="AO3308" t="n">
        <v>12</v>
      </c>
      <c r="AP3308"/>
      <c r="AQ3308"/>
      <c r="AR3308"/>
    </row>
    <row r="3309">
      <c r="A3309" t="n">
        <v>232788</v>
      </c>
      <c r="B3309" t="s">
        <v>5130</v>
      </c>
      <c r="C3309" t="s">
        <v>5131</v>
      </c>
      <c r="D3309" t="s">
        <v>5078</v>
      </c>
      <c r="E3309" t="s">
        <v>147</v>
      </c>
      <c r="F3309" t="s">
        <v>173</v>
      </c>
      <c r="G3309" t="s">
        <v>149</v>
      </c>
      <c r="H3309" t="s">
        <v>174</v>
      </c>
      <c r="I3309" t="s">
        <v>175</v>
      </c>
      <c r="J3309" t="s">
        <v>168</v>
      </c>
      <c r="K3309" t="s">
        <v>176</v>
      </c>
      <c r="L3309" t="s">
        <v>155</v>
      </c>
      <c r="M3309" t="s">
        <v>155</v>
      </c>
      <c r="N3309" t="n">
        <v>-82.7583</v>
      </c>
      <c r="O3309" t="n">
        <v>36.8544</v>
      </c>
      <c r="P3309" t="n">
        <v>2631</v>
      </c>
      <c r="Q3309" t="n">
        <v>2631</v>
      </c>
      <c r="R3309" t="n">
        <v>61</v>
      </c>
      <c r="S3309" t="n">
        <v>92.1</v>
      </c>
      <c r="T3309" t="n">
        <v>1.8</v>
      </c>
      <c r="U3309" t="n">
        <v>2</v>
      </c>
      <c r="V3309" t="n">
        <v>0.5</v>
      </c>
      <c r="W3309" t="n">
        <v>0.1</v>
      </c>
      <c r="X3309" t="n">
        <v>70</v>
      </c>
      <c r="Y3309" t="n">
        <v>45</v>
      </c>
      <c r="Z3309" t="n">
        <v>20</v>
      </c>
      <c r="AA3309" t="n">
        <v>281</v>
      </c>
      <c r="AB3309" t="n">
        <v>53</v>
      </c>
      <c r="AC3309"/>
      <c r="AD3309"/>
      <c r="AE3309"/>
      <c r="AF3309" t="n">
        <v>247</v>
      </c>
      <c r="AG3309" t="n">
        <v>41</v>
      </c>
      <c r="AH3309" t="n">
        <v>54</v>
      </c>
      <c r="AI3309" t="n">
        <v>7900</v>
      </c>
      <c r="AJ3309" t="n">
        <v>7015</v>
      </c>
      <c r="AK3309" t="n">
        <v>7027</v>
      </c>
      <c r="AL3309" t="n">
        <v>8008</v>
      </c>
      <c r="AM3309" t="n">
        <v>8686</v>
      </c>
      <c r="AN3309"/>
      <c r="AO3309" t="n">
        <v>243</v>
      </c>
      <c r="AP3309"/>
      <c r="AQ3309"/>
      <c r="AR3309"/>
    </row>
    <row r="3310">
      <c r="A3310" t="n">
        <v>232797</v>
      </c>
      <c r="B3310" t="s">
        <v>5132</v>
      </c>
      <c r="C3310" t="s">
        <v>2413</v>
      </c>
      <c r="D3310" t="s">
        <v>5078</v>
      </c>
      <c r="E3310" t="s">
        <v>147</v>
      </c>
      <c r="F3310" t="s">
        <v>188</v>
      </c>
      <c r="G3310" t="s">
        <v>189</v>
      </c>
      <c r="H3310" t="s">
        <v>150</v>
      </c>
      <c r="I3310" t="s">
        <v>186</v>
      </c>
      <c r="J3310" t="s">
        <v>164</v>
      </c>
      <c r="K3310" t="s">
        <v>179</v>
      </c>
      <c r="L3310" t="s">
        <v>155</v>
      </c>
      <c r="M3310" t="s">
        <v>155</v>
      </c>
      <c r="N3310" t="n">
        <v>-80.0236</v>
      </c>
      <c r="O3310" t="n">
        <v>37.2997</v>
      </c>
      <c r="P3310" t="n">
        <v>1350</v>
      </c>
      <c r="Q3310" t="n">
        <v>1131</v>
      </c>
      <c r="R3310" t="n">
        <v>84.7</v>
      </c>
      <c r="S3310" t="n">
        <v>43.1</v>
      </c>
      <c r="T3310" t="n">
        <v>42.1</v>
      </c>
      <c r="U3310" t="n">
        <v>0.9</v>
      </c>
      <c r="V3310" t="n">
        <v>5.1</v>
      </c>
      <c r="W3310" t="n">
        <v>0.3</v>
      </c>
      <c r="X3310" t="n">
        <v>71</v>
      </c>
      <c r="Y3310" t="n">
        <v>0</v>
      </c>
      <c r="Z3310" t="n">
        <v>11</v>
      </c>
      <c r="AA3310" t="n">
        <v>57</v>
      </c>
      <c r="AB3310" t="n">
        <v>26.3</v>
      </c>
      <c r="AC3310"/>
      <c r="AD3310"/>
      <c r="AE3310"/>
      <c r="AF3310" t="n">
        <v>18</v>
      </c>
      <c r="AG3310" t="n">
        <v>71</v>
      </c>
      <c r="AH3310" t="n">
        <v>74</v>
      </c>
      <c r="AI3310" t="n">
        <v>19988</v>
      </c>
      <c r="AJ3310" t="n">
        <v>19989</v>
      </c>
      <c r="AK3310" t="n">
        <v>21616</v>
      </c>
      <c r="AL3310" t="n">
        <v>20392</v>
      </c>
      <c r="AM3310"/>
      <c r="AN3310"/>
      <c r="AO3310" t="n">
        <v>64</v>
      </c>
      <c r="AP3310" t="n">
        <v>23</v>
      </c>
      <c r="AQ3310" t="n">
        <v>46</v>
      </c>
      <c r="AR3310"/>
    </row>
    <row r="3311">
      <c r="A3311" t="n">
        <v>232867</v>
      </c>
      <c r="B3311" t="s">
        <v>5133</v>
      </c>
      <c r="C3311" t="s">
        <v>3584</v>
      </c>
      <c r="D3311" t="s">
        <v>5078</v>
      </c>
      <c r="E3311" t="s">
        <v>147</v>
      </c>
      <c r="F3311" t="s">
        <v>173</v>
      </c>
      <c r="G3311" t="s">
        <v>149</v>
      </c>
      <c r="H3311" t="s">
        <v>174</v>
      </c>
      <c r="I3311" t="s">
        <v>175</v>
      </c>
      <c r="J3311" t="s">
        <v>168</v>
      </c>
      <c r="K3311" t="s">
        <v>176</v>
      </c>
      <c r="L3311" t="s">
        <v>155</v>
      </c>
      <c r="M3311" t="s">
        <v>155</v>
      </c>
      <c r="N3311" t="n">
        <v>-80.696</v>
      </c>
      <c r="O3311" t="n">
        <v>37.1052</v>
      </c>
      <c r="P3311" t="n">
        <v>5699</v>
      </c>
      <c r="Q3311" t="n">
        <v>5699</v>
      </c>
      <c r="R3311" t="n">
        <v>48</v>
      </c>
      <c r="S3311" t="n">
        <v>78</v>
      </c>
      <c r="T3311" t="n">
        <v>4.5</v>
      </c>
      <c r="U3311" t="n">
        <v>5.2</v>
      </c>
      <c r="V3311" t="n">
        <v>3.4</v>
      </c>
      <c r="W3311" t="n">
        <v>2.1</v>
      </c>
      <c r="X3311" t="n">
        <v>68</v>
      </c>
      <c r="Y3311" t="n">
        <v>41</v>
      </c>
      <c r="Z3311" t="n">
        <v>32</v>
      </c>
      <c r="AA3311" t="n">
        <v>438</v>
      </c>
      <c r="AB3311" t="n">
        <v>43.8</v>
      </c>
      <c r="AC3311"/>
      <c r="AD3311"/>
      <c r="AE3311"/>
      <c r="AF3311" t="n">
        <v>447</v>
      </c>
      <c r="AG3311" t="n">
        <v>21</v>
      </c>
      <c r="AH3311" t="n">
        <v>37</v>
      </c>
      <c r="AI3311" t="n">
        <v>6929</v>
      </c>
      <c r="AJ3311" t="n">
        <v>4844</v>
      </c>
      <c r="AK3311" t="n">
        <v>5329</v>
      </c>
      <c r="AL3311" t="n">
        <v>7776</v>
      </c>
      <c r="AM3311" t="n">
        <v>9013</v>
      </c>
      <c r="AN3311" t="n">
        <v>11685</v>
      </c>
      <c r="AO3311" t="n">
        <v>449</v>
      </c>
      <c r="AP3311"/>
      <c r="AQ3311"/>
      <c r="AR3311"/>
    </row>
    <row r="3312">
      <c r="A3312" t="n">
        <v>232885</v>
      </c>
      <c r="B3312" t="s">
        <v>5134</v>
      </c>
      <c r="C3312" t="s">
        <v>3922</v>
      </c>
      <c r="D3312" t="s">
        <v>5078</v>
      </c>
      <c r="E3312" t="s">
        <v>147</v>
      </c>
      <c r="F3312" t="s">
        <v>162</v>
      </c>
      <c r="G3312" t="s">
        <v>163</v>
      </c>
      <c r="H3312" t="s">
        <v>150</v>
      </c>
      <c r="I3312" t="s">
        <v>151</v>
      </c>
      <c r="J3312" t="s">
        <v>164</v>
      </c>
      <c r="K3312" t="s">
        <v>209</v>
      </c>
      <c r="L3312" t="s">
        <v>155</v>
      </c>
      <c r="M3312" t="s">
        <v>155</v>
      </c>
      <c r="N3312" t="n">
        <v>-76.2433</v>
      </c>
      <c r="O3312" t="n">
        <v>36.777</v>
      </c>
      <c r="P3312" t="n">
        <v>515</v>
      </c>
      <c r="Q3312" t="n">
        <v>434</v>
      </c>
      <c r="R3312" t="n">
        <v>93.5</v>
      </c>
      <c r="S3312" t="n">
        <v>56.9</v>
      </c>
      <c r="T3312" t="n">
        <v>16.8</v>
      </c>
      <c r="U3312" t="n">
        <v>7.1</v>
      </c>
      <c r="V3312" t="n">
        <v>11.3</v>
      </c>
      <c r="W3312" t="n">
        <v>0</v>
      </c>
      <c r="X3312"/>
      <c r="Y3312"/>
      <c r="Z3312" t="n">
        <v>7</v>
      </c>
      <c r="AA3312"/>
      <c r="AB3312"/>
      <c r="AC3312"/>
      <c r="AD3312"/>
      <c r="AE3312"/>
      <c r="AF3312" t="n">
        <v>0</v>
      </c>
      <c r="AG3312" t="n">
        <v>34</v>
      </c>
      <c r="AH3312" t="n">
        <v>64</v>
      </c>
      <c r="AI3312"/>
      <c r="AJ3312"/>
      <c r="AK3312"/>
      <c r="AL3312"/>
      <c r="AM3312"/>
      <c r="AN3312"/>
      <c r="AO3312" t="n">
        <v>35</v>
      </c>
      <c r="AP3312" t="n">
        <v>91</v>
      </c>
      <c r="AQ3312" t="n">
        <v>30</v>
      </c>
      <c r="AR3312"/>
    </row>
    <row r="3313">
      <c r="A3313" t="n">
        <v>232919</v>
      </c>
      <c r="B3313" t="s">
        <v>5135</v>
      </c>
      <c r="C3313" t="s">
        <v>2960</v>
      </c>
      <c r="D3313" t="s">
        <v>5078</v>
      </c>
      <c r="E3313" t="s">
        <v>147</v>
      </c>
      <c r="F3313" t="s">
        <v>199</v>
      </c>
      <c r="G3313" t="s">
        <v>189</v>
      </c>
      <c r="H3313" t="s">
        <v>200</v>
      </c>
      <c r="I3313" t="s">
        <v>151</v>
      </c>
      <c r="J3313" t="s">
        <v>164</v>
      </c>
      <c r="K3313"/>
      <c r="L3313" t="s">
        <v>155</v>
      </c>
      <c r="M3313" t="s">
        <v>155</v>
      </c>
      <c r="N3313" t="n">
        <v>-76.2342</v>
      </c>
      <c r="O3313" t="n">
        <v>36.8663</v>
      </c>
      <c r="P3313" t="n">
        <v>1258</v>
      </c>
      <c r="Q3313" t="n">
        <v>1258</v>
      </c>
      <c r="R3313" t="n">
        <v>13.7</v>
      </c>
      <c r="S3313" t="n">
        <v>30.4</v>
      </c>
      <c r="T3313" t="n">
        <v>49.5</v>
      </c>
      <c r="U3313" t="n">
        <v>9.3</v>
      </c>
      <c r="V3313" t="n">
        <v>1.7</v>
      </c>
      <c r="W3313" t="n">
        <v>0.2</v>
      </c>
      <c r="X3313" t="n">
        <v>69</v>
      </c>
      <c r="Y3313"/>
      <c r="Z3313" t="n">
        <v>10</v>
      </c>
      <c r="AA3313"/>
      <c r="AB3313"/>
      <c r="AC3313"/>
      <c r="AD3313"/>
      <c r="AE3313"/>
      <c r="AF3313" t="n">
        <v>157</v>
      </c>
      <c r="AG3313" t="n">
        <v>69</v>
      </c>
      <c r="AH3313" t="n">
        <v>69</v>
      </c>
      <c r="AI3313" t="n">
        <v>23843</v>
      </c>
      <c r="AJ3313" t="n">
        <v>24051</v>
      </c>
      <c r="AK3313" t="n">
        <v>24754</v>
      </c>
      <c r="AL3313" t="n">
        <v>25742</v>
      </c>
      <c r="AM3313" t="n">
        <v>24398</v>
      </c>
      <c r="AN3313" t="n">
        <v>29882</v>
      </c>
      <c r="AO3313"/>
      <c r="AP3313"/>
      <c r="AQ3313"/>
      <c r="AR3313"/>
    </row>
    <row r="3314">
      <c r="A3314" t="n">
        <v>232937</v>
      </c>
      <c r="B3314" t="s">
        <v>5136</v>
      </c>
      <c r="C3314" t="s">
        <v>2960</v>
      </c>
      <c r="D3314" t="s">
        <v>5078</v>
      </c>
      <c r="E3314" t="s">
        <v>147</v>
      </c>
      <c r="F3314" t="s">
        <v>148</v>
      </c>
      <c r="G3314" t="s">
        <v>149</v>
      </c>
      <c r="H3314" t="s">
        <v>150</v>
      </c>
      <c r="I3314" t="s">
        <v>151</v>
      </c>
      <c r="J3314" t="s">
        <v>152</v>
      </c>
      <c r="K3314" t="s">
        <v>153</v>
      </c>
      <c r="L3314" t="s">
        <v>154</v>
      </c>
      <c r="M3314" t="s">
        <v>155</v>
      </c>
      <c r="N3314" t="n">
        <v>-76.2614</v>
      </c>
      <c r="O3314" t="n">
        <v>36.8484</v>
      </c>
      <c r="P3314" t="n">
        <v>6370</v>
      </c>
      <c r="Q3314" t="n">
        <v>5816</v>
      </c>
      <c r="R3314" t="n">
        <v>67</v>
      </c>
      <c r="S3314" t="n">
        <v>2.2</v>
      </c>
      <c r="T3314" t="n">
        <v>82.8</v>
      </c>
      <c r="U3314" t="n">
        <v>4.7</v>
      </c>
      <c r="V3314" t="n">
        <v>0.3</v>
      </c>
      <c r="W3314" t="n">
        <v>0.5</v>
      </c>
      <c r="X3314" t="n">
        <v>72</v>
      </c>
      <c r="Y3314"/>
      <c r="Z3314" t="n">
        <v>18</v>
      </c>
      <c r="AA3314" t="n">
        <v>1010</v>
      </c>
      <c r="AB3314" t="n">
        <v>32.7</v>
      </c>
      <c r="AC3314" t="n">
        <v>1001</v>
      </c>
      <c r="AD3314" t="n">
        <v>32.8</v>
      </c>
      <c r="AE3314" t="n">
        <v>7.6</v>
      </c>
      <c r="AF3314" t="n">
        <v>1195</v>
      </c>
      <c r="AG3314" t="n">
        <v>62</v>
      </c>
      <c r="AH3314" t="n">
        <v>80</v>
      </c>
      <c r="AI3314" t="n">
        <v>12272</v>
      </c>
      <c r="AJ3314" t="n">
        <v>11099</v>
      </c>
      <c r="AK3314" t="n">
        <v>12836</v>
      </c>
      <c r="AL3314" t="n">
        <v>13868</v>
      </c>
      <c r="AM3314" t="n">
        <v>14235</v>
      </c>
      <c r="AN3314" t="n">
        <v>18020</v>
      </c>
      <c r="AO3314" t="n">
        <v>1</v>
      </c>
      <c r="AP3314" t="n">
        <v>781</v>
      </c>
      <c r="AQ3314" t="n">
        <v>128</v>
      </c>
      <c r="AR3314" t="n">
        <v>10</v>
      </c>
    </row>
    <row r="3315">
      <c r="A3315" t="n">
        <v>232946</v>
      </c>
      <c r="B3315" t="s">
        <v>5137</v>
      </c>
      <c r="C3315" t="s">
        <v>5138</v>
      </c>
      <c r="D3315" t="s">
        <v>5078</v>
      </c>
      <c r="E3315" t="s">
        <v>147</v>
      </c>
      <c r="F3315" t="s">
        <v>173</v>
      </c>
      <c r="G3315" t="s">
        <v>149</v>
      </c>
      <c r="H3315" t="s">
        <v>174</v>
      </c>
      <c r="I3315" t="s">
        <v>186</v>
      </c>
      <c r="J3315" t="s">
        <v>158</v>
      </c>
      <c r="K3315" t="s">
        <v>176</v>
      </c>
      <c r="L3315" t="s">
        <v>155</v>
      </c>
      <c r="M3315" t="s">
        <v>155</v>
      </c>
      <c r="N3315" t="n">
        <v>-77.2367</v>
      </c>
      <c r="O3315" t="n">
        <v>38.8334</v>
      </c>
      <c r="P3315" t="n">
        <v>71176</v>
      </c>
      <c r="Q3315" t="n">
        <v>71176</v>
      </c>
      <c r="R3315" t="n">
        <v>52.1</v>
      </c>
      <c r="S3315" t="n">
        <v>33.9</v>
      </c>
      <c r="T3315" t="n">
        <v>14</v>
      </c>
      <c r="U3315" t="n">
        <v>21.8</v>
      </c>
      <c r="V3315" t="n">
        <v>16.4</v>
      </c>
      <c r="W3315" t="n">
        <v>3.9</v>
      </c>
      <c r="X3315" t="n">
        <v>72</v>
      </c>
      <c r="Y3315" t="n">
        <v>46</v>
      </c>
      <c r="Z3315" t="n">
        <v>30</v>
      </c>
      <c r="AA3315" t="n">
        <v>4974</v>
      </c>
      <c r="AB3315" t="n">
        <v>37.3</v>
      </c>
      <c r="AC3315"/>
      <c r="AD3315"/>
      <c r="AE3315"/>
      <c r="AF3315" t="n">
        <v>4817</v>
      </c>
      <c r="AG3315" t="n">
        <v>20</v>
      </c>
      <c r="AH3315" t="n">
        <v>25</v>
      </c>
      <c r="AI3315" t="n">
        <v>8242</v>
      </c>
      <c r="AJ3315" t="n">
        <v>6294</v>
      </c>
      <c r="AK3315" t="n">
        <v>6978</v>
      </c>
      <c r="AL3315" t="n">
        <v>10033</v>
      </c>
      <c r="AM3315" t="n">
        <v>13405</v>
      </c>
      <c r="AN3315" t="n">
        <v>15414</v>
      </c>
      <c r="AO3315" t="n">
        <v>5407</v>
      </c>
      <c r="AP3315"/>
      <c r="AQ3315"/>
      <c r="AR3315"/>
    </row>
    <row r="3316">
      <c r="A3316" t="n">
        <v>232982</v>
      </c>
      <c r="B3316" t="s">
        <v>5139</v>
      </c>
      <c r="C3316" t="s">
        <v>2960</v>
      </c>
      <c r="D3316" t="s">
        <v>5078</v>
      </c>
      <c r="E3316" t="s">
        <v>147</v>
      </c>
      <c r="F3316" t="s">
        <v>148</v>
      </c>
      <c r="G3316" t="s">
        <v>149</v>
      </c>
      <c r="H3316" t="s">
        <v>150</v>
      </c>
      <c r="I3316" t="s">
        <v>151</v>
      </c>
      <c r="J3316" t="s">
        <v>158</v>
      </c>
      <c r="K3316" t="s">
        <v>159</v>
      </c>
      <c r="L3316" t="s">
        <v>155</v>
      </c>
      <c r="M3316" t="s">
        <v>155</v>
      </c>
      <c r="N3316" t="n">
        <v>-76.3067</v>
      </c>
      <c r="O3316" t="n">
        <v>36.8864</v>
      </c>
      <c r="P3316" t="n">
        <v>26975</v>
      </c>
      <c r="Q3316" t="n">
        <v>21027</v>
      </c>
      <c r="R3316" t="n">
        <v>55.1</v>
      </c>
      <c r="S3316" t="n">
        <v>42.2</v>
      </c>
      <c r="T3316" t="n">
        <v>31.7</v>
      </c>
      <c r="U3316" t="n">
        <v>10.2</v>
      </c>
      <c r="V3316" t="n">
        <v>5.1</v>
      </c>
      <c r="W3316" t="n">
        <v>1.2</v>
      </c>
      <c r="X3316" t="n">
        <v>76</v>
      </c>
      <c r="Y3316" t="n">
        <v>36</v>
      </c>
      <c r="Z3316" t="n">
        <v>15</v>
      </c>
      <c r="AA3316" t="n">
        <v>2850</v>
      </c>
      <c r="AB3316" t="n">
        <v>44.4</v>
      </c>
      <c r="AC3316" t="n">
        <v>2850</v>
      </c>
      <c r="AD3316" t="n">
        <v>44.4</v>
      </c>
      <c r="AE3316" t="n">
        <v>25.8</v>
      </c>
      <c r="AF3316" t="n">
        <v>3023</v>
      </c>
      <c r="AG3316" t="n">
        <v>37</v>
      </c>
      <c r="AH3316" t="n">
        <v>64</v>
      </c>
      <c r="AI3316" t="n">
        <v>16150</v>
      </c>
      <c r="AJ3316" t="n">
        <v>9627</v>
      </c>
      <c r="AK3316" t="n">
        <v>9883</v>
      </c>
      <c r="AL3316" t="n">
        <v>13142</v>
      </c>
      <c r="AM3316" t="n">
        <v>18121</v>
      </c>
      <c r="AN3316" t="n">
        <v>22658</v>
      </c>
      <c r="AO3316"/>
      <c r="AP3316" t="n">
        <v>3496</v>
      </c>
      <c r="AQ3316" t="n">
        <v>1098</v>
      </c>
      <c r="AR3316" t="n">
        <v>223</v>
      </c>
    </row>
    <row r="3317">
      <c r="A3317" t="n">
        <v>233019</v>
      </c>
      <c r="B3317" t="s">
        <v>5140</v>
      </c>
      <c r="C3317" t="s">
        <v>5141</v>
      </c>
      <c r="D3317" t="s">
        <v>5078</v>
      </c>
      <c r="E3317" t="s">
        <v>147</v>
      </c>
      <c r="F3317" t="s">
        <v>173</v>
      </c>
      <c r="G3317" t="s">
        <v>149</v>
      </c>
      <c r="H3317" t="s">
        <v>174</v>
      </c>
      <c r="I3317" t="s">
        <v>205</v>
      </c>
      <c r="J3317" t="s">
        <v>168</v>
      </c>
      <c r="K3317" t="s">
        <v>176</v>
      </c>
      <c r="L3317" t="s">
        <v>155</v>
      </c>
      <c r="M3317" t="s">
        <v>155</v>
      </c>
      <c r="N3317" t="n">
        <v>-79.8711</v>
      </c>
      <c r="O3317" t="n">
        <v>36.7379</v>
      </c>
      <c r="P3317" t="n">
        <v>2348</v>
      </c>
      <c r="Q3317" t="n">
        <v>2348</v>
      </c>
      <c r="R3317" t="n">
        <v>57.6</v>
      </c>
      <c r="S3317" t="n">
        <v>57</v>
      </c>
      <c r="T3317" t="n">
        <v>22.1</v>
      </c>
      <c r="U3317" t="n">
        <v>10.7</v>
      </c>
      <c r="V3317" t="n">
        <v>0.7</v>
      </c>
      <c r="W3317" t="n">
        <v>2.5</v>
      </c>
      <c r="X3317" t="n">
        <v>68</v>
      </c>
      <c r="Y3317" t="n">
        <v>40</v>
      </c>
      <c r="Z3317" t="n">
        <v>19</v>
      </c>
      <c r="AA3317" t="n">
        <v>333</v>
      </c>
      <c r="AB3317" t="n">
        <v>45.3</v>
      </c>
      <c r="AC3317"/>
      <c r="AD3317"/>
      <c r="AE3317"/>
      <c r="AF3317" t="n">
        <v>377</v>
      </c>
      <c r="AG3317" t="n">
        <v>46</v>
      </c>
      <c r="AH3317" t="n">
        <v>58</v>
      </c>
      <c r="AI3317" t="n">
        <v>3591</v>
      </c>
      <c r="AJ3317" t="n">
        <v>2934</v>
      </c>
      <c r="AK3317" t="n">
        <v>2777</v>
      </c>
      <c r="AL3317" t="n">
        <v>5632</v>
      </c>
      <c r="AM3317" t="n">
        <v>9249</v>
      </c>
      <c r="AN3317"/>
      <c r="AO3317" t="n">
        <v>349</v>
      </c>
      <c r="AP3317"/>
      <c r="AQ3317"/>
      <c r="AR3317"/>
    </row>
    <row r="3318">
      <c r="A3318" t="n">
        <v>233037</v>
      </c>
      <c r="B3318" t="s">
        <v>5142</v>
      </c>
      <c r="C3318" t="s">
        <v>1697</v>
      </c>
      <c r="D3318" t="s">
        <v>5078</v>
      </c>
      <c r="E3318" t="s">
        <v>147</v>
      </c>
      <c r="F3318" t="s">
        <v>173</v>
      </c>
      <c r="G3318" t="s">
        <v>149</v>
      </c>
      <c r="H3318" t="s">
        <v>174</v>
      </c>
      <c r="I3318" t="s">
        <v>175</v>
      </c>
      <c r="J3318" t="s">
        <v>168</v>
      </c>
      <c r="K3318" t="s">
        <v>176</v>
      </c>
      <c r="L3318" t="s">
        <v>155</v>
      </c>
      <c r="M3318" t="s">
        <v>155</v>
      </c>
      <c r="N3318" t="n">
        <v>-76.9376</v>
      </c>
      <c r="O3318" t="n">
        <v>36.6745</v>
      </c>
      <c r="P3318" t="n">
        <v>1645</v>
      </c>
      <c r="Q3318" t="n">
        <v>1645</v>
      </c>
      <c r="R3318" t="n">
        <v>63.8</v>
      </c>
      <c r="S3318" t="n">
        <v>48</v>
      </c>
      <c r="T3318" t="n">
        <v>36.5</v>
      </c>
      <c r="U3318" t="n">
        <v>4.1</v>
      </c>
      <c r="V3318" t="n">
        <v>1.6</v>
      </c>
      <c r="W3318" t="n">
        <v>0.7</v>
      </c>
      <c r="X3318" t="n">
        <v>60</v>
      </c>
      <c r="Y3318" t="n">
        <v>40</v>
      </c>
      <c r="Z3318" t="n">
        <v>18</v>
      </c>
      <c r="AA3318" t="n">
        <v>89</v>
      </c>
      <c r="AB3318" t="n">
        <v>22.5</v>
      </c>
      <c r="AC3318"/>
      <c r="AD3318"/>
      <c r="AE3318"/>
      <c r="AF3318" t="n">
        <v>106</v>
      </c>
      <c r="AG3318" t="n">
        <v>27</v>
      </c>
      <c r="AH3318" t="n">
        <v>34</v>
      </c>
      <c r="AI3318" t="n">
        <v>5150</v>
      </c>
      <c r="AJ3318" t="n">
        <v>3804</v>
      </c>
      <c r="AK3318" t="n">
        <v>4099</v>
      </c>
      <c r="AL3318" t="n">
        <v>6456</v>
      </c>
      <c r="AM3318" t="n">
        <v>10879</v>
      </c>
      <c r="AN3318" t="n">
        <v>11678</v>
      </c>
      <c r="AO3318" t="n">
        <v>117</v>
      </c>
      <c r="AP3318"/>
      <c r="AQ3318"/>
      <c r="AR3318"/>
    </row>
    <row r="3319">
      <c r="A3319" t="n">
        <v>233082</v>
      </c>
      <c r="B3319" t="s">
        <v>5143</v>
      </c>
      <c r="C3319" t="s">
        <v>5144</v>
      </c>
      <c r="D3319" t="s">
        <v>5078</v>
      </c>
      <c r="E3319" t="s">
        <v>147</v>
      </c>
      <c r="F3319" t="s">
        <v>368</v>
      </c>
      <c r="G3319" t="s">
        <v>163</v>
      </c>
      <c r="H3319" t="s">
        <v>174</v>
      </c>
      <c r="I3319" t="s">
        <v>186</v>
      </c>
      <c r="J3319" t="s">
        <v>164</v>
      </c>
      <c r="K3319" t="s">
        <v>176</v>
      </c>
      <c r="L3319" t="s">
        <v>155</v>
      </c>
      <c r="M3319" t="s">
        <v>155</v>
      </c>
      <c r="N3319" t="n">
        <v>-77.4003</v>
      </c>
      <c r="O3319" t="n">
        <v>37.2677</v>
      </c>
      <c r="P3319" t="n">
        <v>130</v>
      </c>
      <c r="Q3319" t="n">
        <v>130</v>
      </c>
      <c r="R3319" t="n">
        <v>92.3</v>
      </c>
      <c r="S3319" t="n">
        <v>72.3</v>
      </c>
      <c r="T3319" t="n">
        <v>18.5</v>
      </c>
      <c r="U3319" t="n">
        <v>2.3</v>
      </c>
      <c r="V3319" t="n">
        <v>0.8</v>
      </c>
      <c r="W3319" t="n">
        <v>0</v>
      </c>
      <c r="X3319"/>
      <c r="Y3319"/>
      <c r="Z3319" t="n">
        <v>4</v>
      </c>
      <c r="AA3319"/>
      <c r="AB3319"/>
      <c r="AC3319"/>
      <c r="AD3319"/>
      <c r="AE3319"/>
      <c r="AF3319" t="n">
        <v>0</v>
      </c>
      <c r="AG3319" t="n">
        <v>31</v>
      </c>
      <c r="AH3319" t="n">
        <v>65</v>
      </c>
      <c r="AI3319"/>
      <c r="AJ3319"/>
      <c r="AK3319"/>
      <c r="AL3319"/>
      <c r="AM3319"/>
      <c r="AN3319"/>
      <c r="AO3319" t="n">
        <v>54</v>
      </c>
      <c r="AP3319"/>
      <c r="AQ3319"/>
      <c r="AR3319"/>
    </row>
    <row r="3320">
      <c r="A3320" t="n">
        <v>233116</v>
      </c>
      <c r="B3320" t="s">
        <v>5145</v>
      </c>
      <c r="C3320" t="s">
        <v>5146</v>
      </c>
      <c r="D3320" t="s">
        <v>5078</v>
      </c>
      <c r="E3320" t="s">
        <v>147</v>
      </c>
      <c r="F3320" t="s">
        <v>173</v>
      </c>
      <c r="G3320" t="s">
        <v>149</v>
      </c>
      <c r="H3320" t="s">
        <v>174</v>
      </c>
      <c r="I3320" t="s">
        <v>186</v>
      </c>
      <c r="J3320" t="s">
        <v>152</v>
      </c>
      <c r="K3320" t="s">
        <v>176</v>
      </c>
      <c r="L3320" t="s">
        <v>155</v>
      </c>
      <c r="M3320" t="s">
        <v>155</v>
      </c>
      <c r="N3320" t="n">
        <v>-78.4837</v>
      </c>
      <c r="O3320" t="n">
        <v>38.0069</v>
      </c>
      <c r="P3320" t="n">
        <v>6488</v>
      </c>
      <c r="Q3320" t="n">
        <v>6488</v>
      </c>
      <c r="R3320" t="n">
        <v>58.7</v>
      </c>
      <c r="S3320" t="n">
        <v>61.8</v>
      </c>
      <c r="T3320" t="n">
        <v>12.2</v>
      </c>
      <c r="U3320" t="n">
        <v>9.7</v>
      </c>
      <c r="V3320" t="n">
        <v>4.3</v>
      </c>
      <c r="W3320" t="n">
        <v>1.4</v>
      </c>
      <c r="X3320" t="n">
        <v>66</v>
      </c>
      <c r="Y3320" t="n">
        <v>46</v>
      </c>
      <c r="Z3320" t="n">
        <v>20</v>
      </c>
      <c r="AA3320" t="n">
        <v>376</v>
      </c>
      <c r="AB3320" t="n">
        <v>35.1</v>
      </c>
      <c r="AC3320"/>
      <c r="AD3320"/>
      <c r="AE3320"/>
      <c r="AF3320" t="n">
        <v>326</v>
      </c>
      <c r="AG3320" t="n">
        <v>25</v>
      </c>
      <c r="AH3320" t="n">
        <v>34</v>
      </c>
      <c r="AI3320" t="n">
        <v>6458</v>
      </c>
      <c r="AJ3320" t="n">
        <v>5544</v>
      </c>
      <c r="AK3320" t="n">
        <v>4760</v>
      </c>
      <c r="AL3320" t="n">
        <v>7490</v>
      </c>
      <c r="AM3320" t="n">
        <v>9467</v>
      </c>
      <c r="AN3320" t="n">
        <v>11586</v>
      </c>
      <c r="AO3320" t="n">
        <v>471</v>
      </c>
      <c r="AP3320"/>
      <c r="AQ3320"/>
      <c r="AR3320"/>
    </row>
    <row r="3321">
      <c r="A3321" t="n">
        <v>233277</v>
      </c>
      <c r="B3321" t="s">
        <v>5147</v>
      </c>
      <c r="C3321" t="s">
        <v>5148</v>
      </c>
      <c r="D3321" t="s">
        <v>5078</v>
      </c>
      <c r="E3321" t="s">
        <v>147</v>
      </c>
      <c r="F3321" t="s">
        <v>148</v>
      </c>
      <c r="G3321" t="s">
        <v>149</v>
      </c>
      <c r="H3321" t="s">
        <v>150</v>
      </c>
      <c r="I3321" t="s">
        <v>175</v>
      </c>
      <c r="J3321" t="s">
        <v>152</v>
      </c>
      <c r="K3321" t="s">
        <v>159</v>
      </c>
      <c r="L3321" t="s">
        <v>155</v>
      </c>
      <c r="M3321" t="s">
        <v>155</v>
      </c>
      <c r="N3321" t="n">
        <v>-80.5497</v>
      </c>
      <c r="O3321" t="n">
        <v>37.1369</v>
      </c>
      <c r="P3321" t="n">
        <v>8921</v>
      </c>
      <c r="Q3321" t="n">
        <v>6573</v>
      </c>
      <c r="R3321" t="n">
        <v>62.7</v>
      </c>
      <c r="S3321" t="n">
        <v>65</v>
      </c>
      <c r="T3321" t="n">
        <v>14.7</v>
      </c>
      <c r="U3321" t="n">
        <v>8.8</v>
      </c>
      <c r="V3321" t="n">
        <v>1.5</v>
      </c>
      <c r="W3321" t="n">
        <v>1</v>
      </c>
      <c r="X3321" t="n">
        <v>73</v>
      </c>
      <c r="Y3321" t="n">
        <v>100</v>
      </c>
      <c r="Z3321" t="n">
        <v>12</v>
      </c>
      <c r="AA3321" t="n">
        <v>1842</v>
      </c>
      <c r="AB3321" t="n">
        <v>49.6</v>
      </c>
      <c r="AC3321" t="n">
        <v>1842</v>
      </c>
      <c r="AD3321" t="n">
        <v>49.6</v>
      </c>
      <c r="AE3321" t="n">
        <v>34.4</v>
      </c>
      <c r="AF3321" t="n">
        <v>1222</v>
      </c>
      <c r="AG3321" t="n">
        <v>35</v>
      </c>
      <c r="AH3321" t="n">
        <v>92</v>
      </c>
      <c r="AI3321" t="n">
        <v>18282</v>
      </c>
      <c r="AJ3321" t="n">
        <v>11289</v>
      </c>
      <c r="AK3321" t="n">
        <v>11883</v>
      </c>
      <c r="AL3321" t="n">
        <v>14533</v>
      </c>
      <c r="AM3321" t="n">
        <v>20204</v>
      </c>
      <c r="AN3321" t="n">
        <v>22537</v>
      </c>
      <c r="AO3321" t="n">
        <v>13</v>
      </c>
      <c r="AP3321" t="n">
        <v>1534</v>
      </c>
      <c r="AQ3321" t="n">
        <v>475</v>
      </c>
      <c r="AR3321" t="n">
        <v>71</v>
      </c>
    </row>
    <row r="3322">
      <c r="A3322" t="n">
        <v>233286</v>
      </c>
      <c r="B3322" t="s">
        <v>5149</v>
      </c>
      <c r="C3322" t="s">
        <v>5089</v>
      </c>
      <c r="D3322" t="s">
        <v>5078</v>
      </c>
      <c r="E3322" t="s">
        <v>147</v>
      </c>
      <c r="F3322" t="s">
        <v>199</v>
      </c>
      <c r="G3322" t="s">
        <v>189</v>
      </c>
      <c r="H3322" t="s">
        <v>200</v>
      </c>
      <c r="I3322" t="s">
        <v>151</v>
      </c>
      <c r="J3322" t="s">
        <v>164</v>
      </c>
      <c r="K3322"/>
      <c r="L3322" t="s">
        <v>155</v>
      </c>
      <c r="M3322" t="s">
        <v>155</v>
      </c>
      <c r="N3322" t="n">
        <v>-79.1681</v>
      </c>
      <c r="O3322" t="n">
        <v>37.3608</v>
      </c>
      <c r="P3322" t="n">
        <v>217</v>
      </c>
      <c r="Q3322" t="n">
        <v>217</v>
      </c>
      <c r="R3322" t="n">
        <v>83.9</v>
      </c>
      <c r="S3322" t="n">
        <v>44.2</v>
      </c>
      <c r="T3322" t="n">
        <v>46.5</v>
      </c>
      <c r="U3322" t="n">
        <v>2.3</v>
      </c>
      <c r="V3322" t="n">
        <v>4.6</v>
      </c>
      <c r="W3322" t="n">
        <v>0</v>
      </c>
      <c r="X3322" t="n">
        <v>63</v>
      </c>
      <c r="Y3322"/>
      <c r="Z3322" t="n">
        <v>17</v>
      </c>
      <c r="AA3322"/>
      <c r="AB3322"/>
      <c r="AC3322"/>
      <c r="AD3322"/>
      <c r="AE3322"/>
      <c r="AF3322" t="n">
        <v>48</v>
      </c>
      <c r="AG3322" t="n">
        <v>61</v>
      </c>
      <c r="AH3322" t="n">
        <v>61</v>
      </c>
      <c r="AI3322" t="n">
        <v>20595</v>
      </c>
      <c r="AJ3322" t="n">
        <v>19722</v>
      </c>
      <c r="AK3322" t="n">
        <v>18853</v>
      </c>
      <c r="AL3322" t="n">
        <v>22072</v>
      </c>
      <c r="AM3322" t="n">
        <v>23463</v>
      </c>
      <c r="AN3322" t="n">
        <v>25748</v>
      </c>
      <c r="AO3322"/>
      <c r="AP3322"/>
      <c r="AQ3322"/>
      <c r="AR3322"/>
    </row>
    <row r="3323">
      <c r="A3323" t="n">
        <v>233295</v>
      </c>
      <c r="B3323" t="s">
        <v>5150</v>
      </c>
      <c r="C3323" t="s">
        <v>1980</v>
      </c>
      <c r="D3323" t="s">
        <v>5078</v>
      </c>
      <c r="E3323" t="s">
        <v>147</v>
      </c>
      <c r="F3323" t="s">
        <v>162</v>
      </c>
      <c r="G3323" t="s">
        <v>163</v>
      </c>
      <c r="H3323" t="s">
        <v>150</v>
      </c>
      <c r="I3323" t="s">
        <v>186</v>
      </c>
      <c r="J3323" t="s">
        <v>168</v>
      </c>
      <c r="K3323" t="s">
        <v>179</v>
      </c>
      <c r="L3323" t="s">
        <v>155</v>
      </c>
      <c r="M3323" t="s">
        <v>155</v>
      </c>
      <c r="N3323" t="n">
        <v>-77.4784</v>
      </c>
      <c r="O3323" t="n">
        <v>37.7604</v>
      </c>
      <c r="P3323" t="n">
        <v>1536</v>
      </c>
      <c r="Q3323" t="n">
        <v>1512</v>
      </c>
      <c r="R3323" t="n">
        <v>54.4</v>
      </c>
      <c r="S3323" t="n">
        <v>74.8</v>
      </c>
      <c r="T3323" t="n">
        <v>8.5</v>
      </c>
      <c r="U3323" t="n">
        <v>5.2</v>
      </c>
      <c r="V3323" t="n">
        <v>2.2</v>
      </c>
      <c r="W3323" t="n">
        <v>2.2</v>
      </c>
      <c r="X3323" t="n">
        <v>81</v>
      </c>
      <c r="Y3323" t="n">
        <v>0</v>
      </c>
      <c r="Z3323" t="n">
        <v>10</v>
      </c>
      <c r="AA3323" t="n">
        <v>374</v>
      </c>
      <c r="AB3323" t="n">
        <v>74.6</v>
      </c>
      <c r="AC3323" t="n">
        <v>374</v>
      </c>
      <c r="AD3323" t="n">
        <v>74.6</v>
      </c>
      <c r="AE3323" t="n">
        <v>67.6</v>
      </c>
      <c r="AF3323" t="n">
        <v>414</v>
      </c>
      <c r="AG3323" t="n">
        <v>20</v>
      </c>
      <c r="AH3323" t="n">
        <v>98</v>
      </c>
      <c r="AI3323" t="n">
        <v>29058</v>
      </c>
      <c r="AJ3323" t="n">
        <v>20959</v>
      </c>
      <c r="AK3323" t="n">
        <v>24278</v>
      </c>
      <c r="AL3323" t="n">
        <v>28921</v>
      </c>
      <c r="AM3323" t="n">
        <v>28916</v>
      </c>
      <c r="AN3323" t="n">
        <v>29417</v>
      </c>
      <c r="AO3323"/>
      <c r="AP3323" t="n">
        <v>329</v>
      </c>
      <c r="AQ3323"/>
      <c r="AR3323"/>
    </row>
    <row r="3324">
      <c r="A3324" t="n">
        <v>233301</v>
      </c>
      <c r="B3324" t="s">
        <v>5151</v>
      </c>
      <c r="C3324" t="s">
        <v>5089</v>
      </c>
      <c r="D3324" t="s">
        <v>5078</v>
      </c>
      <c r="E3324" t="s">
        <v>147</v>
      </c>
      <c r="F3324" t="s">
        <v>162</v>
      </c>
      <c r="G3324" t="s">
        <v>163</v>
      </c>
      <c r="H3324" t="s">
        <v>150</v>
      </c>
      <c r="I3324" t="s">
        <v>151</v>
      </c>
      <c r="J3324" t="s">
        <v>164</v>
      </c>
      <c r="K3324" t="s">
        <v>179</v>
      </c>
      <c r="L3324" t="s">
        <v>155</v>
      </c>
      <c r="M3324" t="s">
        <v>155</v>
      </c>
      <c r="N3324" t="n">
        <v>-79.1719</v>
      </c>
      <c r="O3324" t="n">
        <v>37.4373</v>
      </c>
      <c r="P3324" t="n">
        <v>790</v>
      </c>
      <c r="Q3324" t="n">
        <v>695</v>
      </c>
      <c r="R3324" t="n">
        <v>60</v>
      </c>
      <c r="S3324" t="n">
        <v>60.6</v>
      </c>
      <c r="T3324" t="n">
        <v>18</v>
      </c>
      <c r="U3324" t="n">
        <v>6.8</v>
      </c>
      <c r="V3324" t="n">
        <v>4.9</v>
      </c>
      <c r="W3324" t="n">
        <v>3.3</v>
      </c>
      <c r="X3324" t="n">
        <v>68</v>
      </c>
      <c r="Y3324"/>
      <c r="Z3324" t="n">
        <v>7</v>
      </c>
      <c r="AA3324" t="n">
        <v>202</v>
      </c>
      <c r="AB3324" t="n">
        <v>51.5</v>
      </c>
      <c r="AC3324" t="n">
        <v>202</v>
      </c>
      <c r="AD3324" t="n">
        <v>51.5</v>
      </c>
      <c r="AE3324" t="n">
        <v>39.1</v>
      </c>
      <c r="AF3324" t="n">
        <v>147</v>
      </c>
      <c r="AG3324" t="n">
        <v>41</v>
      </c>
      <c r="AH3324" t="n">
        <v>96</v>
      </c>
      <c r="AI3324" t="n">
        <v>20856</v>
      </c>
      <c r="AJ3324" t="n">
        <v>16931</v>
      </c>
      <c r="AK3324" t="n">
        <v>16767</v>
      </c>
      <c r="AL3324" t="n">
        <v>17824</v>
      </c>
      <c r="AM3324" t="n">
        <v>22362</v>
      </c>
      <c r="AN3324" t="n">
        <v>18740</v>
      </c>
      <c r="AO3324"/>
      <c r="AP3324" t="n">
        <v>92</v>
      </c>
      <c r="AQ3324" t="n">
        <v>39</v>
      </c>
      <c r="AR3324"/>
    </row>
    <row r="3325">
      <c r="A3325" t="n">
        <v>233310</v>
      </c>
      <c r="B3325" t="s">
        <v>5152</v>
      </c>
      <c r="C3325" t="s">
        <v>5153</v>
      </c>
      <c r="D3325" t="s">
        <v>5078</v>
      </c>
      <c r="E3325" t="s">
        <v>147</v>
      </c>
      <c r="F3325" t="s">
        <v>173</v>
      </c>
      <c r="G3325" t="s">
        <v>149</v>
      </c>
      <c r="H3325" t="s">
        <v>174</v>
      </c>
      <c r="I3325" t="s">
        <v>205</v>
      </c>
      <c r="J3325" t="s">
        <v>168</v>
      </c>
      <c r="K3325" t="s">
        <v>176</v>
      </c>
      <c r="L3325" t="s">
        <v>155</v>
      </c>
      <c r="M3325" t="s">
        <v>155</v>
      </c>
      <c r="N3325" t="n">
        <v>-76.6239</v>
      </c>
      <c r="O3325" t="n">
        <v>37.5644</v>
      </c>
      <c r="P3325" t="n">
        <v>3394</v>
      </c>
      <c r="Q3325" t="n">
        <v>3394</v>
      </c>
      <c r="R3325" t="n">
        <v>63.9</v>
      </c>
      <c r="S3325" t="n">
        <v>61.1</v>
      </c>
      <c r="T3325" t="n">
        <v>20.3</v>
      </c>
      <c r="U3325" t="n">
        <v>6.5</v>
      </c>
      <c r="V3325" t="n">
        <v>1.3</v>
      </c>
      <c r="W3325" t="n">
        <v>0.8</v>
      </c>
      <c r="X3325" t="n">
        <v>56</v>
      </c>
      <c r="Y3325" t="n">
        <v>48</v>
      </c>
      <c r="Z3325" t="n">
        <v>22</v>
      </c>
      <c r="AA3325" t="n">
        <v>124</v>
      </c>
      <c r="AB3325" t="n">
        <v>39.5</v>
      </c>
      <c r="AC3325"/>
      <c r="AD3325"/>
      <c r="AE3325"/>
      <c r="AF3325" t="n">
        <v>164</v>
      </c>
      <c r="AG3325" t="n">
        <v>25</v>
      </c>
      <c r="AH3325" t="n">
        <v>37</v>
      </c>
      <c r="AI3325" t="n">
        <v>6550</v>
      </c>
      <c r="AJ3325" t="n">
        <v>4763</v>
      </c>
      <c r="AK3325" t="n">
        <v>4929</v>
      </c>
      <c r="AL3325" t="n">
        <v>6777</v>
      </c>
      <c r="AM3325" t="n">
        <v>6574</v>
      </c>
      <c r="AN3325"/>
      <c r="AO3325" t="n">
        <v>241</v>
      </c>
      <c r="AP3325"/>
      <c r="AQ3325"/>
      <c r="AR3325"/>
    </row>
    <row r="3326">
      <c r="A3326" t="n">
        <v>233329</v>
      </c>
      <c r="B3326" t="s">
        <v>5154</v>
      </c>
      <c r="C3326" t="s">
        <v>2960</v>
      </c>
      <c r="D3326" t="s">
        <v>5078</v>
      </c>
      <c r="E3326" t="s">
        <v>147</v>
      </c>
      <c r="F3326" t="s">
        <v>279</v>
      </c>
      <c r="G3326" t="s">
        <v>189</v>
      </c>
      <c r="H3326" t="s">
        <v>174</v>
      </c>
      <c r="I3326" t="s">
        <v>151</v>
      </c>
      <c r="J3326" t="s">
        <v>164</v>
      </c>
      <c r="K3326" t="s">
        <v>176</v>
      </c>
      <c r="L3326" t="s">
        <v>155</v>
      </c>
      <c r="M3326" t="s">
        <v>155</v>
      </c>
      <c r="N3326" t="n">
        <v>-76.1902</v>
      </c>
      <c r="O3326" t="n">
        <v>36.847</v>
      </c>
      <c r="P3326" t="n">
        <v>597</v>
      </c>
      <c r="Q3326" t="n">
        <v>597</v>
      </c>
      <c r="R3326" t="n">
        <v>92.3</v>
      </c>
      <c r="S3326" t="n">
        <v>10.7</v>
      </c>
      <c r="T3326" t="n">
        <v>75</v>
      </c>
      <c r="U3326" t="n">
        <v>3.4</v>
      </c>
      <c r="V3326" t="n">
        <v>2.7</v>
      </c>
      <c r="W3326" t="n">
        <v>0</v>
      </c>
      <c r="X3326" t="n">
        <v>29</v>
      </c>
      <c r="Y3326"/>
      <c r="Z3326" t="n">
        <v>24</v>
      </c>
      <c r="AA3326" t="n">
        <v>86</v>
      </c>
      <c r="AB3326" t="n">
        <v>32.6</v>
      </c>
      <c r="AC3326"/>
      <c r="AD3326"/>
      <c r="AE3326"/>
      <c r="AF3326" t="n">
        <v>28</v>
      </c>
      <c r="AG3326" t="n">
        <v>66</v>
      </c>
      <c r="AH3326" t="n">
        <v>69</v>
      </c>
      <c r="AI3326" t="n">
        <v>28385</v>
      </c>
      <c r="AJ3326" t="n">
        <v>28979</v>
      </c>
      <c r="AK3326" t="n">
        <v>29287</v>
      </c>
      <c r="AL3326" t="n">
        <v>28646</v>
      </c>
      <c r="AM3326" t="n">
        <v>31551</v>
      </c>
      <c r="AN3326" t="n">
        <v>35941</v>
      </c>
      <c r="AO3326" t="n">
        <v>52</v>
      </c>
      <c r="AP3326"/>
      <c r="AQ3326"/>
      <c r="AR3326"/>
    </row>
    <row r="3327">
      <c r="A3327" t="n">
        <v>233338</v>
      </c>
      <c r="B3327" t="s">
        <v>5155</v>
      </c>
      <c r="C3327" t="s">
        <v>5156</v>
      </c>
      <c r="D3327" t="s">
        <v>5078</v>
      </c>
      <c r="E3327" t="s">
        <v>147</v>
      </c>
      <c r="F3327" t="s">
        <v>173</v>
      </c>
      <c r="G3327" t="s">
        <v>149</v>
      </c>
      <c r="H3327" t="s">
        <v>174</v>
      </c>
      <c r="I3327" t="s">
        <v>205</v>
      </c>
      <c r="J3327" t="s">
        <v>168</v>
      </c>
      <c r="K3327" t="s">
        <v>176</v>
      </c>
      <c r="L3327" t="s">
        <v>155</v>
      </c>
      <c r="M3327" t="s">
        <v>155</v>
      </c>
      <c r="N3327" t="n">
        <v>-77.3999</v>
      </c>
      <c r="O3327" t="n">
        <v>37.157</v>
      </c>
      <c r="P3327" t="n">
        <v>2499</v>
      </c>
      <c r="Q3327" t="n">
        <v>2499</v>
      </c>
      <c r="R3327" t="n">
        <v>56.1</v>
      </c>
      <c r="S3327" t="n">
        <v>44.3</v>
      </c>
      <c r="T3327" t="n">
        <v>21.4</v>
      </c>
      <c r="U3327" t="n">
        <v>5.8</v>
      </c>
      <c r="V3327" t="n">
        <v>16</v>
      </c>
      <c r="W3327" t="n">
        <v>1.1</v>
      </c>
      <c r="X3327" t="n">
        <v>59</v>
      </c>
      <c r="Y3327" t="n">
        <v>33</v>
      </c>
      <c r="Z3327" t="n">
        <v>25</v>
      </c>
      <c r="AA3327" t="n">
        <v>450</v>
      </c>
      <c r="AB3327" t="n">
        <v>20.9</v>
      </c>
      <c r="AC3327"/>
      <c r="AD3327"/>
      <c r="AE3327"/>
      <c r="AF3327" t="n">
        <v>317</v>
      </c>
      <c r="AG3327" t="n">
        <v>14</v>
      </c>
      <c r="AH3327" t="n">
        <v>22</v>
      </c>
      <c r="AI3327" t="n">
        <v>8242</v>
      </c>
      <c r="AJ3327" t="n">
        <v>4899</v>
      </c>
      <c r="AK3327" t="n">
        <v>5174</v>
      </c>
      <c r="AL3327" t="n">
        <v>7603</v>
      </c>
      <c r="AM3327" t="n">
        <v>13936</v>
      </c>
      <c r="AN3327" t="n">
        <v>17733</v>
      </c>
      <c r="AO3327" t="n">
        <v>162</v>
      </c>
      <c r="AP3327"/>
      <c r="AQ3327"/>
      <c r="AR3327"/>
    </row>
    <row r="3328">
      <c r="A3328" t="n">
        <v>233356</v>
      </c>
      <c r="B3328" t="s">
        <v>5157</v>
      </c>
      <c r="C3328" t="s">
        <v>1444</v>
      </c>
      <c r="D3328" t="s">
        <v>5078</v>
      </c>
      <c r="E3328" t="s">
        <v>147</v>
      </c>
      <c r="F3328" t="s">
        <v>162</v>
      </c>
      <c r="G3328" t="s">
        <v>163</v>
      </c>
      <c r="H3328" t="s">
        <v>150</v>
      </c>
      <c r="I3328" t="s">
        <v>186</v>
      </c>
      <c r="J3328" t="s">
        <v>164</v>
      </c>
      <c r="K3328" t="s">
        <v>209</v>
      </c>
      <c r="L3328" t="s">
        <v>155</v>
      </c>
      <c r="M3328" t="s">
        <v>155</v>
      </c>
      <c r="N3328" t="n">
        <v>-77.4336</v>
      </c>
      <c r="O3328" t="n">
        <v>37.6467</v>
      </c>
      <c r="P3328" t="n">
        <v>594</v>
      </c>
      <c r="Q3328" t="n">
        <v>594</v>
      </c>
      <c r="R3328" t="n">
        <v>91.2</v>
      </c>
      <c r="S3328" t="n">
        <v>63.8</v>
      </c>
      <c r="T3328" t="n">
        <v>22.9</v>
      </c>
      <c r="U3328" t="n">
        <v>1</v>
      </c>
      <c r="V3328" t="n">
        <v>6.6</v>
      </c>
      <c r="W3328" t="n">
        <v>0</v>
      </c>
      <c r="X3328"/>
      <c r="Y3328"/>
      <c r="Z3328" t="n">
        <v>10</v>
      </c>
      <c r="AA3328"/>
      <c r="AB3328"/>
      <c r="AC3328"/>
      <c r="AD3328"/>
      <c r="AE3328"/>
      <c r="AF3328" t="n">
        <v>0</v>
      </c>
      <c r="AG3328" t="n">
        <v>21</v>
      </c>
      <c r="AH3328" t="n">
        <v>63</v>
      </c>
      <c r="AI3328"/>
      <c r="AJ3328"/>
      <c r="AK3328"/>
      <c r="AL3328"/>
      <c r="AM3328"/>
      <c r="AN3328"/>
      <c r="AO3328"/>
      <c r="AP3328" t="n">
        <v>145</v>
      </c>
      <c r="AQ3328"/>
      <c r="AR3328"/>
    </row>
    <row r="3329">
      <c r="A3329" t="n">
        <v>233374</v>
      </c>
      <c r="B3329" t="s">
        <v>5158</v>
      </c>
      <c r="C3329" t="s">
        <v>5158</v>
      </c>
      <c r="D3329" t="s">
        <v>5078</v>
      </c>
      <c r="E3329" t="s">
        <v>147</v>
      </c>
      <c r="F3329" t="s">
        <v>162</v>
      </c>
      <c r="G3329" t="s">
        <v>163</v>
      </c>
      <c r="H3329" t="s">
        <v>150</v>
      </c>
      <c r="I3329" t="s">
        <v>151</v>
      </c>
      <c r="J3329" t="s">
        <v>168</v>
      </c>
      <c r="K3329" t="s">
        <v>179</v>
      </c>
      <c r="L3329" t="s">
        <v>155</v>
      </c>
      <c r="M3329" t="s">
        <v>155</v>
      </c>
      <c r="N3329" t="n">
        <v>-77.5388</v>
      </c>
      <c r="O3329" t="n">
        <v>37.5774</v>
      </c>
      <c r="P3329" t="n">
        <v>4492</v>
      </c>
      <c r="Q3329" t="n">
        <v>3603</v>
      </c>
      <c r="R3329" t="n">
        <v>54.6</v>
      </c>
      <c r="S3329" t="n">
        <v>59.6</v>
      </c>
      <c r="T3329" t="n">
        <v>6.2</v>
      </c>
      <c r="U3329" t="n">
        <v>10</v>
      </c>
      <c r="V3329" t="n">
        <v>6.1</v>
      </c>
      <c r="W3329" t="n">
        <v>11.4</v>
      </c>
      <c r="X3329" t="n">
        <v>93</v>
      </c>
      <c r="Y3329" t="n">
        <v>100</v>
      </c>
      <c r="Z3329" t="n">
        <v>7</v>
      </c>
      <c r="AA3329" t="n">
        <v>798</v>
      </c>
      <c r="AB3329" t="n">
        <v>87.8</v>
      </c>
      <c r="AC3329" t="n">
        <v>798</v>
      </c>
      <c r="AD3329" t="n">
        <v>87.8</v>
      </c>
      <c r="AE3329" t="n">
        <v>82.5</v>
      </c>
      <c r="AF3329" t="n">
        <v>850</v>
      </c>
      <c r="AG3329" t="n">
        <v>18</v>
      </c>
      <c r="AH3329" t="n">
        <v>75</v>
      </c>
      <c r="AI3329" t="n">
        <v>35263</v>
      </c>
      <c r="AJ3329" t="n">
        <v>11026</v>
      </c>
      <c r="AK3329" t="n">
        <v>18646</v>
      </c>
      <c r="AL3329" t="n">
        <v>15818</v>
      </c>
      <c r="AM3329" t="n">
        <v>27086</v>
      </c>
      <c r="AN3329" t="n">
        <v>47669</v>
      </c>
      <c r="AO3329"/>
      <c r="AP3329" t="n">
        <v>804</v>
      </c>
      <c r="AQ3329" t="n">
        <v>96</v>
      </c>
      <c r="AR3329" t="n">
        <v>151</v>
      </c>
    </row>
    <row r="3330">
      <c r="A3330" t="n">
        <v>233408</v>
      </c>
      <c r="B3330" t="s">
        <v>5159</v>
      </c>
      <c r="C3330" t="s">
        <v>5091</v>
      </c>
      <c r="D3330" t="s">
        <v>5078</v>
      </c>
      <c r="E3330" t="s">
        <v>147</v>
      </c>
      <c r="F3330" t="s">
        <v>162</v>
      </c>
      <c r="G3330" t="s">
        <v>163</v>
      </c>
      <c r="H3330" t="s">
        <v>150</v>
      </c>
      <c r="I3330" t="s">
        <v>151</v>
      </c>
      <c r="J3330" t="s">
        <v>164</v>
      </c>
      <c r="K3330" t="s">
        <v>176</v>
      </c>
      <c r="L3330" t="s">
        <v>155</v>
      </c>
      <c r="M3330" t="s">
        <v>155</v>
      </c>
      <c r="N3330" t="n">
        <v>-76.4562</v>
      </c>
      <c r="O3330" t="n">
        <v>37.035</v>
      </c>
      <c r="P3330" t="n">
        <v>410</v>
      </c>
      <c r="Q3330" t="n">
        <v>410</v>
      </c>
      <c r="R3330" t="n">
        <v>88.8</v>
      </c>
      <c r="S3330" t="n">
        <v>59.5</v>
      </c>
      <c r="T3330" t="n">
        <v>23.9</v>
      </c>
      <c r="U3330" t="n">
        <v>6.3</v>
      </c>
      <c r="V3330" t="n">
        <v>2.7</v>
      </c>
      <c r="W3330" t="n">
        <v>0</v>
      </c>
      <c r="X3330"/>
      <c r="Y3330"/>
      <c r="Z3330" t="n">
        <v>12</v>
      </c>
      <c r="AA3330" t="n">
        <v>8</v>
      </c>
      <c r="AB3330" t="n">
        <v>62.5</v>
      </c>
      <c r="AC3330"/>
      <c r="AD3330"/>
      <c r="AE3330"/>
      <c r="AF3330" t="n">
        <v>11</v>
      </c>
      <c r="AG3330" t="n">
        <v>48</v>
      </c>
      <c r="AH3330" t="n">
        <v>56</v>
      </c>
      <c r="AI3330" t="n">
        <v>23596</v>
      </c>
      <c r="AJ3330" t="n">
        <v>25596</v>
      </c>
      <c r="AK3330"/>
      <c r="AL3330"/>
      <c r="AM3330"/>
      <c r="AN3330"/>
      <c r="AO3330" t="n">
        <v>105</v>
      </c>
      <c r="AP3330" t="n">
        <v>25</v>
      </c>
      <c r="AQ3330"/>
      <c r="AR3330"/>
    </row>
    <row r="3331">
      <c r="A3331" t="n">
        <v>233426</v>
      </c>
      <c r="B3331" t="s">
        <v>5160</v>
      </c>
      <c r="C3331" t="s">
        <v>2413</v>
      </c>
      <c r="D3331" t="s">
        <v>5078</v>
      </c>
      <c r="E3331" t="s">
        <v>147</v>
      </c>
      <c r="F3331" t="s">
        <v>162</v>
      </c>
      <c r="G3331" t="s">
        <v>163</v>
      </c>
      <c r="H3331" t="s">
        <v>150</v>
      </c>
      <c r="I3331" t="s">
        <v>186</v>
      </c>
      <c r="J3331" t="s">
        <v>168</v>
      </c>
      <c r="K3331" t="s">
        <v>179</v>
      </c>
      <c r="L3331" t="s">
        <v>155</v>
      </c>
      <c r="M3331" t="s">
        <v>155</v>
      </c>
      <c r="N3331" t="n">
        <v>-80.0555</v>
      </c>
      <c r="O3331" t="n">
        <v>37.2949</v>
      </c>
      <c r="P3331" t="n">
        <v>1874</v>
      </c>
      <c r="Q3331" t="n">
        <v>1874</v>
      </c>
      <c r="R3331" t="n">
        <v>53.9</v>
      </c>
      <c r="S3331" t="n">
        <v>79.5</v>
      </c>
      <c r="T3331" t="n">
        <v>5.2</v>
      </c>
      <c r="U3331" t="n">
        <v>6.5</v>
      </c>
      <c r="V3331" t="n">
        <v>1.9</v>
      </c>
      <c r="W3331" t="n">
        <v>2.7</v>
      </c>
      <c r="X3331" t="n">
        <v>78</v>
      </c>
      <c r="Y3331"/>
      <c r="Z3331" t="n">
        <v>11</v>
      </c>
      <c r="AA3331" t="n">
        <v>557</v>
      </c>
      <c r="AB3331" t="n">
        <v>65.9</v>
      </c>
      <c r="AC3331" t="n">
        <v>557</v>
      </c>
      <c r="AD3331" t="n">
        <v>65.9</v>
      </c>
      <c r="AE3331" t="n">
        <v>57.1</v>
      </c>
      <c r="AF3331" t="n">
        <v>502</v>
      </c>
      <c r="AG3331" t="n">
        <v>24</v>
      </c>
      <c r="AH3331" t="n">
        <v>97</v>
      </c>
      <c r="AI3331" t="n">
        <v>27695</v>
      </c>
      <c r="AJ3331" t="n">
        <v>20269</v>
      </c>
      <c r="AK3331" t="n">
        <v>19396</v>
      </c>
      <c r="AL3331" t="n">
        <v>24279</v>
      </c>
      <c r="AM3331" t="n">
        <v>26939</v>
      </c>
      <c r="AN3331" t="n">
        <v>32137</v>
      </c>
      <c r="AO3331"/>
      <c r="AP3331" t="n">
        <v>416</v>
      </c>
      <c r="AQ3331"/>
      <c r="AR3331"/>
    </row>
    <row r="3332">
      <c r="A3332" t="n">
        <v>233480</v>
      </c>
      <c r="B3332" t="s">
        <v>5161</v>
      </c>
      <c r="C3332" t="s">
        <v>1444</v>
      </c>
      <c r="D3332" t="s">
        <v>5078</v>
      </c>
      <c r="E3332" t="s">
        <v>147</v>
      </c>
      <c r="F3332" t="s">
        <v>368</v>
      </c>
      <c r="G3332" t="s">
        <v>163</v>
      </c>
      <c r="H3332" t="s">
        <v>174</v>
      </c>
      <c r="I3332" t="s">
        <v>186</v>
      </c>
      <c r="J3332" t="s">
        <v>164</v>
      </c>
      <c r="K3332"/>
      <c r="L3332" t="s">
        <v>155</v>
      </c>
      <c r="M3332" t="s">
        <v>155</v>
      </c>
      <c r="N3332" t="n">
        <v>-77.4336</v>
      </c>
      <c r="O3332" t="n">
        <v>37.6467</v>
      </c>
      <c r="P3332" t="n">
        <v>27</v>
      </c>
      <c r="Q3332" t="n">
        <v>27</v>
      </c>
      <c r="R3332" t="n">
        <v>77.8</v>
      </c>
      <c r="S3332" t="n">
        <v>92.6</v>
      </c>
      <c r="T3332" t="n">
        <v>3.7</v>
      </c>
      <c r="U3332" t="n">
        <v>0</v>
      </c>
      <c r="V3332" t="n">
        <v>3.7</v>
      </c>
      <c r="W3332" t="n">
        <v>0</v>
      </c>
      <c r="X3332"/>
      <c r="Y3332"/>
      <c r="Z3332" t="n">
        <v>8</v>
      </c>
      <c r="AA3332"/>
      <c r="AB3332"/>
      <c r="AC3332"/>
      <c r="AD3332"/>
      <c r="AE3332"/>
      <c r="AF3332" t="n">
        <v>0</v>
      </c>
      <c r="AG3332" t="n">
        <v>22</v>
      </c>
      <c r="AH3332" t="n">
        <v>26</v>
      </c>
      <c r="AI3332"/>
      <c r="AJ3332"/>
      <c r="AK3332"/>
      <c r="AL3332"/>
      <c r="AM3332"/>
      <c r="AN3332"/>
      <c r="AO3332"/>
      <c r="AP3332"/>
      <c r="AQ3332"/>
      <c r="AR3332"/>
    </row>
    <row r="3333">
      <c r="A3333" t="n">
        <v>233541</v>
      </c>
      <c r="B3333" t="s">
        <v>5162</v>
      </c>
      <c r="C3333" t="s">
        <v>5163</v>
      </c>
      <c r="D3333" t="s">
        <v>5078</v>
      </c>
      <c r="E3333" t="s">
        <v>147</v>
      </c>
      <c r="F3333" t="s">
        <v>162</v>
      </c>
      <c r="G3333" t="s">
        <v>163</v>
      </c>
      <c r="H3333" t="s">
        <v>150</v>
      </c>
      <c r="I3333" t="s">
        <v>151</v>
      </c>
      <c r="J3333" t="s">
        <v>168</v>
      </c>
      <c r="K3333" t="s">
        <v>159</v>
      </c>
      <c r="L3333" t="s">
        <v>155</v>
      </c>
      <c r="M3333" t="s">
        <v>155</v>
      </c>
      <c r="N3333" t="n">
        <v>-78.1574</v>
      </c>
      <c r="O3333" t="n">
        <v>39.1674</v>
      </c>
      <c r="P3333" t="n">
        <v>5698</v>
      </c>
      <c r="Q3333" t="n">
        <v>2905</v>
      </c>
      <c r="R3333" t="n">
        <v>61.6</v>
      </c>
      <c r="S3333" t="n">
        <v>59.1</v>
      </c>
      <c r="T3333" t="n">
        <v>8.2</v>
      </c>
      <c r="U3333" t="n">
        <v>9.7</v>
      </c>
      <c r="V3333" t="n">
        <v>4.2</v>
      </c>
      <c r="W3333" t="n">
        <v>0.7</v>
      </c>
      <c r="X3333" t="n">
        <v>82</v>
      </c>
      <c r="Y3333"/>
      <c r="Z3333" t="n">
        <v>11</v>
      </c>
      <c r="AA3333" t="n">
        <v>438</v>
      </c>
      <c r="AB3333" t="n">
        <v>70.5</v>
      </c>
      <c r="AC3333" t="n">
        <v>438</v>
      </c>
      <c r="AD3333" t="n">
        <v>70.3</v>
      </c>
      <c r="AE3333" t="n">
        <v>61</v>
      </c>
      <c r="AF3333" t="n">
        <v>475</v>
      </c>
      <c r="AG3333" t="n">
        <v>19</v>
      </c>
      <c r="AH3333" t="n">
        <v>84</v>
      </c>
      <c r="AI3333" t="n">
        <v>26400</v>
      </c>
      <c r="AJ3333" t="n">
        <v>21803</v>
      </c>
      <c r="AK3333" t="n">
        <v>24419</v>
      </c>
      <c r="AL3333" t="n">
        <v>25951</v>
      </c>
      <c r="AM3333" t="n">
        <v>30797</v>
      </c>
      <c r="AN3333" t="n">
        <v>34304</v>
      </c>
      <c r="AO3333"/>
      <c r="AP3333" t="n">
        <v>486</v>
      </c>
      <c r="AQ3333" t="n">
        <v>271</v>
      </c>
      <c r="AR3333" t="n">
        <v>266</v>
      </c>
    </row>
    <row r="3334">
      <c r="A3334" t="n">
        <v>233602</v>
      </c>
      <c r="B3334" t="s">
        <v>5164</v>
      </c>
      <c r="C3334" t="s">
        <v>5165</v>
      </c>
      <c r="D3334" t="s">
        <v>3570</v>
      </c>
      <c r="E3334" t="s">
        <v>147</v>
      </c>
      <c r="F3334" t="s">
        <v>162</v>
      </c>
      <c r="G3334" t="s">
        <v>163</v>
      </c>
      <c r="H3334" t="s">
        <v>150</v>
      </c>
      <c r="I3334" t="s">
        <v>205</v>
      </c>
      <c r="J3334" t="s">
        <v>164</v>
      </c>
      <c r="K3334" t="s">
        <v>209</v>
      </c>
      <c r="L3334" t="s">
        <v>155</v>
      </c>
      <c r="M3334" t="s">
        <v>155</v>
      </c>
      <c r="N3334" t="n">
        <v>-78.4164</v>
      </c>
      <c r="O3334" t="n">
        <v>35.8002</v>
      </c>
      <c r="P3334" t="n">
        <v>78</v>
      </c>
      <c r="Q3334" t="n">
        <v>78</v>
      </c>
      <c r="R3334" t="n">
        <v>41</v>
      </c>
      <c r="S3334" t="n">
        <v>89.7</v>
      </c>
      <c r="T3334" t="n">
        <v>0</v>
      </c>
      <c r="U3334" t="n">
        <v>7.7</v>
      </c>
      <c r="V3334" t="n">
        <v>1.3</v>
      </c>
      <c r="W3334" t="n">
        <v>0</v>
      </c>
      <c r="X3334" t="n">
        <v>93</v>
      </c>
      <c r="Y3334"/>
      <c r="Z3334" t="n">
        <v>8</v>
      </c>
      <c r="AA3334" t="n">
        <v>22</v>
      </c>
      <c r="AB3334" t="n">
        <v>54.5</v>
      </c>
      <c r="AC3334" t="n">
        <v>20</v>
      </c>
      <c r="AD3334" t="n">
        <v>55</v>
      </c>
      <c r="AE3334" t="n">
        <v>40</v>
      </c>
      <c r="AF3334" t="n">
        <v>21</v>
      </c>
      <c r="AG3334" t="n">
        <v>36</v>
      </c>
      <c r="AH3334" t="n">
        <v>95</v>
      </c>
      <c r="AI3334" t="n">
        <v>14423</v>
      </c>
      <c r="AJ3334" t="n">
        <v>12681</v>
      </c>
      <c r="AK3334" t="n">
        <v>15155</v>
      </c>
      <c r="AL3334" t="n">
        <v>19643</v>
      </c>
      <c r="AM3334"/>
      <c r="AN3334"/>
      <c r="AO3334" t="n">
        <v>2</v>
      </c>
      <c r="AP3334" t="n">
        <v>14</v>
      </c>
      <c r="AQ3334"/>
      <c r="AR3334"/>
    </row>
    <row r="3335">
      <c r="A3335" t="n">
        <v>233611</v>
      </c>
      <c r="B3335" t="s">
        <v>5166</v>
      </c>
      <c r="C3335" t="s">
        <v>5167</v>
      </c>
      <c r="D3335" t="s">
        <v>5078</v>
      </c>
      <c r="E3335" t="s">
        <v>147</v>
      </c>
      <c r="F3335" t="s">
        <v>162</v>
      </c>
      <c r="G3335" t="s">
        <v>163</v>
      </c>
      <c r="H3335" t="s">
        <v>150</v>
      </c>
      <c r="I3335" t="s">
        <v>175</v>
      </c>
      <c r="J3335" t="s">
        <v>164</v>
      </c>
      <c r="K3335" t="s">
        <v>179</v>
      </c>
      <c r="L3335" t="s">
        <v>155</v>
      </c>
      <c r="M3335" t="s">
        <v>155</v>
      </c>
      <c r="N3335" t="n">
        <v>-79.3504</v>
      </c>
      <c r="O3335" t="n">
        <v>37.7404</v>
      </c>
      <c r="P3335" t="n">
        <v>1127</v>
      </c>
      <c r="Q3335" t="n">
        <v>1127</v>
      </c>
      <c r="R3335" t="n">
        <v>47.1</v>
      </c>
      <c r="S3335" t="n">
        <v>73.7</v>
      </c>
      <c r="T3335" t="n">
        <v>3.8</v>
      </c>
      <c r="U3335" t="n">
        <v>8.3</v>
      </c>
      <c r="V3335" t="n">
        <v>1.2</v>
      </c>
      <c r="W3335" t="n">
        <v>2</v>
      </c>
      <c r="X3335" t="n">
        <v>82</v>
      </c>
      <c r="Y3335" t="n">
        <v>100</v>
      </c>
      <c r="Z3335" t="n">
        <v>17</v>
      </c>
      <c r="AA3335" t="n">
        <v>269</v>
      </c>
      <c r="AB3335" t="n">
        <v>38.3</v>
      </c>
      <c r="AC3335" t="n">
        <v>269</v>
      </c>
      <c r="AD3335" t="n">
        <v>38.3</v>
      </c>
      <c r="AE3335" t="n">
        <v>20.8</v>
      </c>
      <c r="AF3335" t="n">
        <v>294</v>
      </c>
      <c r="AG3335" t="n">
        <v>43</v>
      </c>
      <c r="AH3335" t="n">
        <v>99</v>
      </c>
      <c r="AI3335" t="n">
        <v>25440</v>
      </c>
      <c r="AJ3335" t="n">
        <v>20722</v>
      </c>
      <c r="AK3335" t="n">
        <v>21345</v>
      </c>
      <c r="AL3335" t="n">
        <v>23925</v>
      </c>
      <c r="AM3335" t="n">
        <v>25350</v>
      </c>
      <c r="AN3335" t="n">
        <v>26686</v>
      </c>
      <c r="AO3335"/>
      <c r="AP3335" t="n">
        <v>195</v>
      </c>
      <c r="AQ3335"/>
      <c r="AR3335"/>
    </row>
    <row r="3336">
      <c r="A3336" t="n">
        <v>233639</v>
      </c>
      <c r="B3336" t="s">
        <v>5168</v>
      </c>
      <c r="C3336" t="s">
        <v>5169</v>
      </c>
      <c r="D3336" t="s">
        <v>5078</v>
      </c>
      <c r="E3336" t="s">
        <v>147</v>
      </c>
      <c r="F3336" t="s">
        <v>173</v>
      </c>
      <c r="G3336" t="s">
        <v>149</v>
      </c>
      <c r="H3336" t="s">
        <v>174</v>
      </c>
      <c r="I3336" t="s">
        <v>205</v>
      </c>
      <c r="J3336" t="s">
        <v>168</v>
      </c>
      <c r="K3336" t="s">
        <v>176</v>
      </c>
      <c r="L3336" t="s">
        <v>155</v>
      </c>
      <c r="M3336" t="s">
        <v>155</v>
      </c>
      <c r="N3336" t="n">
        <v>-77.918</v>
      </c>
      <c r="O3336" t="n">
        <v>36.8391</v>
      </c>
      <c r="P3336" t="n">
        <v>4112</v>
      </c>
      <c r="Q3336" t="n">
        <v>4112</v>
      </c>
      <c r="R3336" t="n">
        <v>65.8</v>
      </c>
      <c r="S3336" t="n">
        <v>49.2</v>
      </c>
      <c r="T3336" t="n">
        <v>37.1</v>
      </c>
      <c r="U3336" t="n">
        <v>5.6</v>
      </c>
      <c r="V3336" t="n">
        <v>0.9</v>
      </c>
      <c r="W3336" t="n">
        <v>0.9</v>
      </c>
      <c r="X3336" t="n">
        <v>59</v>
      </c>
      <c r="Y3336" t="n">
        <v>45</v>
      </c>
      <c r="Z3336" t="n">
        <v>25</v>
      </c>
      <c r="AA3336" t="n">
        <v>167</v>
      </c>
      <c r="AB3336" t="n">
        <v>34.7</v>
      </c>
      <c r="AC3336"/>
      <c r="AD3336"/>
      <c r="AE3336"/>
      <c r="AF3336" t="n">
        <v>193</v>
      </c>
      <c r="AG3336" t="n">
        <v>34</v>
      </c>
      <c r="AH3336" t="n">
        <v>41</v>
      </c>
      <c r="AI3336" t="n">
        <v>6565</v>
      </c>
      <c r="AJ3336" t="n">
        <v>5734</v>
      </c>
      <c r="AK3336" t="n">
        <v>6641</v>
      </c>
      <c r="AL3336" t="n">
        <v>7153</v>
      </c>
      <c r="AM3336" t="n">
        <v>5274</v>
      </c>
      <c r="AN3336"/>
      <c r="AO3336" t="n">
        <v>422</v>
      </c>
      <c r="AP3336"/>
      <c r="AQ3336"/>
      <c r="AR3336"/>
    </row>
    <row r="3337">
      <c r="A3337" t="n">
        <v>233648</v>
      </c>
      <c r="B3337" t="s">
        <v>5170</v>
      </c>
      <c r="C3337" t="s">
        <v>5171</v>
      </c>
      <c r="D3337" t="s">
        <v>5078</v>
      </c>
      <c r="E3337" t="s">
        <v>147</v>
      </c>
      <c r="F3337" t="s">
        <v>173</v>
      </c>
      <c r="G3337" t="s">
        <v>149</v>
      </c>
      <c r="H3337" t="s">
        <v>174</v>
      </c>
      <c r="I3337" t="s">
        <v>205</v>
      </c>
      <c r="J3337" t="s">
        <v>168</v>
      </c>
      <c r="K3337" t="s">
        <v>176</v>
      </c>
      <c r="L3337" t="s">
        <v>155</v>
      </c>
      <c r="M3337" t="s">
        <v>155</v>
      </c>
      <c r="N3337" t="n">
        <v>-81.7967</v>
      </c>
      <c r="O3337" t="n">
        <v>37.0062</v>
      </c>
      <c r="P3337" t="n">
        <v>2945</v>
      </c>
      <c r="Q3337" t="n">
        <v>2945</v>
      </c>
      <c r="R3337" t="n">
        <v>62.9</v>
      </c>
      <c r="S3337" t="n">
        <v>89.3</v>
      </c>
      <c r="T3337" t="n">
        <v>3.4</v>
      </c>
      <c r="U3337" t="n">
        <v>1.9</v>
      </c>
      <c r="V3337" t="n">
        <v>1</v>
      </c>
      <c r="W3337" t="n">
        <v>0.6</v>
      </c>
      <c r="X3337" t="n">
        <v>61</v>
      </c>
      <c r="Y3337" t="n">
        <v>38</v>
      </c>
      <c r="Z3337" t="n">
        <v>19</v>
      </c>
      <c r="AA3337" t="n">
        <v>370</v>
      </c>
      <c r="AB3337" t="n">
        <v>43.8</v>
      </c>
      <c r="AC3337"/>
      <c r="AD3337"/>
      <c r="AE3337"/>
      <c r="AF3337" t="n">
        <v>369</v>
      </c>
      <c r="AG3337" t="n">
        <v>45</v>
      </c>
      <c r="AH3337" t="n">
        <v>68</v>
      </c>
      <c r="AI3337" t="n">
        <v>9217</v>
      </c>
      <c r="AJ3337" t="n">
        <v>8660</v>
      </c>
      <c r="AK3337" t="n">
        <v>8621</v>
      </c>
      <c r="AL3337" t="n">
        <v>9655</v>
      </c>
      <c r="AM3337" t="n">
        <v>8936</v>
      </c>
      <c r="AN3337"/>
      <c r="AO3337" t="n">
        <v>279</v>
      </c>
      <c r="AP3337"/>
      <c r="AQ3337"/>
      <c r="AR3337"/>
    </row>
    <row r="3338">
      <c r="A3338" t="n">
        <v>233666</v>
      </c>
      <c r="B3338" t="s">
        <v>5172</v>
      </c>
      <c r="C3338" t="s">
        <v>5125</v>
      </c>
      <c r="D3338" t="s">
        <v>5078</v>
      </c>
      <c r="E3338" t="s">
        <v>147</v>
      </c>
      <c r="F3338" t="s">
        <v>199</v>
      </c>
      <c r="G3338" t="s">
        <v>189</v>
      </c>
      <c r="H3338" t="s">
        <v>200</v>
      </c>
      <c r="I3338" t="s">
        <v>151</v>
      </c>
      <c r="J3338" t="s">
        <v>164</v>
      </c>
      <c r="K3338"/>
      <c r="L3338" t="s">
        <v>155</v>
      </c>
      <c r="M3338" t="s">
        <v>155</v>
      </c>
      <c r="N3338" t="n">
        <v>-79.0708</v>
      </c>
      <c r="O3338" t="n">
        <v>38.1495</v>
      </c>
      <c r="P3338" t="n">
        <v>32</v>
      </c>
      <c r="Q3338" t="n">
        <v>32</v>
      </c>
      <c r="R3338" t="n">
        <v>90.6</v>
      </c>
      <c r="S3338" t="n">
        <v>81.2</v>
      </c>
      <c r="T3338" t="n">
        <v>15.6</v>
      </c>
      <c r="U3338" t="n">
        <v>3.1</v>
      </c>
      <c r="V3338" t="n">
        <v>0</v>
      </c>
      <c r="W3338" t="n">
        <v>0</v>
      </c>
      <c r="X3338" t="n">
        <v>100</v>
      </c>
      <c r="Y3338" t="n">
        <v>100</v>
      </c>
      <c r="Z3338" t="n">
        <v>12</v>
      </c>
      <c r="AA3338"/>
      <c r="AB3338"/>
      <c r="AC3338"/>
      <c r="AD3338"/>
      <c r="AE3338"/>
      <c r="AF3338" t="n">
        <v>23</v>
      </c>
      <c r="AG3338" t="n">
        <v>53</v>
      </c>
      <c r="AH3338" t="n">
        <v>66</v>
      </c>
      <c r="AI3338" t="n">
        <v>11649</v>
      </c>
      <c r="AJ3338" t="n">
        <v>10022</v>
      </c>
      <c r="AK3338" t="n">
        <v>12464</v>
      </c>
      <c r="AL3338" t="n">
        <v>15721</v>
      </c>
      <c r="AM3338" t="n">
        <v>14697</v>
      </c>
      <c r="AN3338" t="n">
        <v>15054</v>
      </c>
      <c r="AO3338"/>
      <c r="AP3338"/>
      <c r="AQ3338"/>
      <c r="AR3338"/>
    </row>
    <row r="3339">
      <c r="A3339" t="n">
        <v>233684</v>
      </c>
      <c r="B3339" t="s">
        <v>5173</v>
      </c>
      <c r="C3339" t="s">
        <v>4787</v>
      </c>
      <c r="D3339" t="s">
        <v>5078</v>
      </c>
      <c r="E3339" t="s">
        <v>147</v>
      </c>
      <c r="F3339" t="s">
        <v>188</v>
      </c>
      <c r="G3339" t="s">
        <v>189</v>
      </c>
      <c r="H3339" t="s">
        <v>150</v>
      </c>
      <c r="I3339" t="s">
        <v>151</v>
      </c>
      <c r="J3339" t="s">
        <v>168</v>
      </c>
      <c r="K3339" t="s">
        <v>153</v>
      </c>
      <c r="L3339" t="s">
        <v>155</v>
      </c>
      <c r="M3339" t="s">
        <v>155</v>
      </c>
      <c r="N3339" t="n">
        <v>-77.0853</v>
      </c>
      <c r="O3339" t="n">
        <v>38.891</v>
      </c>
      <c r="P3339" t="n">
        <v>3858</v>
      </c>
      <c r="Q3339" t="n">
        <v>3255</v>
      </c>
      <c r="R3339" t="n">
        <v>66.4</v>
      </c>
      <c r="S3339" t="n">
        <v>25.7</v>
      </c>
      <c r="T3339" t="n">
        <v>53.6</v>
      </c>
      <c r="U3339" t="n">
        <v>9</v>
      </c>
      <c r="V3339" t="n">
        <v>4</v>
      </c>
      <c r="W3339" t="n">
        <v>0.6</v>
      </c>
      <c r="X3339" t="n">
        <v>50</v>
      </c>
      <c r="Y3339" t="n">
        <v>27</v>
      </c>
      <c r="Z3339" t="n">
        <v>39</v>
      </c>
      <c r="AA3339" t="n">
        <v>15</v>
      </c>
      <c r="AB3339" t="n">
        <v>13.3</v>
      </c>
      <c r="AC3339" t="n">
        <v>13</v>
      </c>
      <c r="AD3339"/>
      <c r="AE3339"/>
      <c r="AF3339" t="n">
        <v>2</v>
      </c>
      <c r="AG3339" t="n">
        <v>55</v>
      </c>
      <c r="AH3339" t="n">
        <v>73</v>
      </c>
      <c r="AI3339" t="n">
        <v>14963</v>
      </c>
      <c r="AJ3339"/>
      <c r="AK3339"/>
      <c r="AL3339"/>
      <c r="AM3339"/>
      <c r="AN3339"/>
      <c r="AO3339" t="n">
        <v>149</v>
      </c>
      <c r="AP3339" t="n">
        <v>507</v>
      </c>
      <c r="AQ3339" t="n">
        <v>236</v>
      </c>
      <c r="AR3339"/>
    </row>
    <row r="3340">
      <c r="A3340" t="n">
        <v>233718</v>
      </c>
      <c r="B3340" t="s">
        <v>5174</v>
      </c>
      <c r="C3340" t="s">
        <v>5175</v>
      </c>
      <c r="D3340" t="s">
        <v>5078</v>
      </c>
      <c r="E3340" t="s">
        <v>147</v>
      </c>
      <c r="F3340" t="s">
        <v>162</v>
      </c>
      <c r="G3340" t="s">
        <v>163</v>
      </c>
      <c r="H3340" t="s">
        <v>150</v>
      </c>
      <c r="I3340" t="s">
        <v>205</v>
      </c>
      <c r="J3340" t="s">
        <v>164</v>
      </c>
      <c r="K3340" t="s">
        <v>179</v>
      </c>
      <c r="L3340" t="s">
        <v>155</v>
      </c>
      <c r="M3340" t="s">
        <v>155</v>
      </c>
      <c r="N3340" t="n">
        <v>-79.081</v>
      </c>
      <c r="O3340" t="n">
        <v>37.5567</v>
      </c>
      <c r="P3340" t="n">
        <v>474</v>
      </c>
      <c r="Q3340" t="n">
        <v>471</v>
      </c>
      <c r="R3340" t="n">
        <v>100</v>
      </c>
      <c r="S3340" t="n">
        <v>66.9</v>
      </c>
      <c r="T3340" t="n">
        <v>8.3</v>
      </c>
      <c r="U3340" t="n">
        <v>4.7</v>
      </c>
      <c r="V3340" t="n">
        <v>2.5</v>
      </c>
      <c r="W3340" t="n">
        <v>10.6</v>
      </c>
      <c r="X3340" t="n">
        <v>77</v>
      </c>
      <c r="Y3340"/>
      <c r="Z3340" t="n">
        <v>9</v>
      </c>
      <c r="AA3340" t="n">
        <v>79</v>
      </c>
      <c r="AB3340" t="n">
        <v>48.1</v>
      </c>
      <c r="AC3340" t="n">
        <v>79</v>
      </c>
      <c r="AD3340" t="n">
        <v>48.1</v>
      </c>
      <c r="AE3340" t="n">
        <v>46.8</v>
      </c>
      <c r="AF3340" t="n">
        <v>154</v>
      </c>
      <c r="AG3340" t="n">
        <v>31</v>
      </c>
      <c r="AH3340" t="n">
        <v>98</v>
      </c>
      <c r="AI3340" t="n">
        <v>25598</v>
      </c>
      <c r="AJ3340" t="n">
        <v>16674</v>
      </c>
      <c r="AK3340" t="n">
        <v>18456</v>
      </c>
      <c r="AL3340" t="n">
        <v>20468</v>
      </c>
      <c r="AM3340" t="n">
        <v>26738</v>
      </c>
      <c r="AN3340" t="n">
        <v>31184</v>
      </c>
      <c r="AO3340"/>
      <c r="AP3340" t="n">
        <v>72</v>
      </c>
      <c r="AQ3340" t="n">
        <v>3</v>
      </c>
      <c r="AR3340"/>
    </row>
    <row r="3341">
      <c r="A3341" t="n">
        <v>233754</v>
      </c>
      <c r="B3341" t="s">
        <v>5176</v>
      </c>
      <c r="C3341" t="s">
        <v>5113</v>
      </c>
      <c r="D3341" t="s">
        <v>5078</v>
      </c>
      <c r="E3341" t="s">
        <v>147</v>
      </c>
      <c r="F3341" t="s">
        <v>173</v>
      </c>
      <c r="G3341" t="s">
        <v>149</v>
      </c>
      <c r="H3341" t="s">
        <v>174</v>
      </c>
      <c r="I3341" t="s">
        <v>186</v>
      </c>
      <c r="J3341" t="s">
        <v>152</v>
      </c>
      <c r="K3341" t="s">
        <v>176</v>
      </c>
      <c r="L3341" t="s">
        <v>155</v>
      </c>
      <c r="M3341" t="s">
        <v>155</v>
      </c>
      <c r="N3341" t="n">
        <v>-76.42</v>
      </c>
      <c r="O3341" t="n">
        <v>37.0638</v>
      </c>
      <c r="P3341" t="n">
        <v>8676</v>
      </c>
      <c r="Q3341" t="n">
        <v>8676</v>
      </c>
      <c r="R3341" t="n">
        <v>58.1</v>
      </c>
      <c r="S3341" t="n">
        <v>44.6</v>
      </c>
      <c r="T3341" t="n">
        <v>27.7</v>
      </c>
      <c r="U3341" t="n">
        <v>9.9</v>
      </c>
      <c r="V3341" t="n">
        <v>5.2</v>
      </c>
      <c r="W3341" t="n">
        <v>1</v>
      </c>
      <c r="X3341" t="n">
        <v>59</v>
      </c>
      <c r="Y3341" t="n">
        <v>43</v>
      </c>
      <c r="Z3341" t="n">
        <v>22</v>
      </c>
      <c r="AA3341" t="n">
        <v>536</v>
      </c>
      <c r="AB3341" t="n">
        <v>34.1</v>
      </c>
      <c r="AC3341"/>
      <c r="AD3341"/>
      <c r="AE3341"/>
      <c r="AF3341" t="n">
        <v>512</v>
      </c>
      <c r="AG3341" t="n">
        <v>29</v>
      </c>
      <c r="AH3341" t="n">
        <v>35</v>
      </c>
      <c r="AI3341" t="n">
        <v>6120</v>
      </c>
      <c r="AJ3341" t="n">
        <v>4560</v>
      </c>
      <c r="AK3341" t="n">
        <v>5756</v>
      </c>
      <c r="AL3341" t="n">
        <v>7705</v>
      </c>
      <c r="AM3341" t="n">
        <v>9984</v>
      </c>
      <c r="AN3341" t="n">
        <v>12479</v>
      </c>
      <c r="AO3341" t="n">
        <v>655</v>
      </c>
      <c r="AP3341"/>
      <c r="AQ3341"/>
      <c r="AR3341"/>
    </row>
    <row r="3342">
      <c r="A3342" t="n">
        <v>233772</v>
      </c>
      <c r="B3342" t="s">
        <v>5177</v>
      </c>
      <c r="C3342" t="s">
        <v>2960</v>
      </c>
      <c r="D3342" t="s">
        <v>5078</v>
      </c>
      <c r="E3342" t="s">
        <v>147</v>
      </c>
      <c r="F3342" t="s">
        <v>173</v>
      </c>
      <c r="G3342" t="s">
        <v>149</v>
      </c>
      <c r="H3342" t="s">
        <v>174</v>
      </c>
      <c r="I3342" t="s">
        <v>151</v>
      </c>
      <c r="J3342" t="s">
        <v>238</v>
      </c>
      <c r="K3342" t="s">
        <v>176</v>
      </c>
      <c r="L3342" t="s">
        <v>155</v>
      </c>
      <c r="M3342" t="s">
        <v>155</v>
      </c>
      <c r="N3342" t="n">
        <v>-76.2914</v>
      </c>
      <c r="O3342" t="n">
        <v>36.8501</v>
      </c>
      <c r="P3342" t="n">
        <v>23433</v>
      </c>
      <c r="Q3342" t="n">
        <v>23433</v>
      </c>
      <c r="R3342" t="n">
        <v>58.9</v>
      </c>
      <c r="S3342" t="n">
        <v>44.6</v>
      </c>
      <c r="T3342" t="n">
        <v>29.5</v>
      </c>
      <c r="U3342" t="n">
        <v>10.1</v>
      </c>
      <c r="V3342" t="n">
        <v>4.8</v>
      </c>
      <c r="W3342" t="n">
        <v>0.8</v>
      </c>
      <c r="X3342" t="n">
        <v>56</v>
      </c>
      <c r="Y3342" t="n">
        <v>36</v>
      </c>
      <c r="Z3342" t="n">
        <v>21</v>
      </c>
      <c r="AA3342" t="n">
        <v>1632</v>
      </c>
      <c r="AB3342" t="n">
        <v>30.1</v>
      </c>
      <c r="AC3342"/>
      <c r="AD3342"/>
      <c r="AE3342"/>
      <c r="AF3342" t="n">
        <v>1489</v>
      </c>
      <c r="AG3342" t="n">
        <v>29</v>
      </c>
      <c r="AH3342" t="n">
        <v>89</v>
      </c>
      <c r="AI3342" t="n">
        <v>7599</v>
      </c>
      <c r="AJ3342" t="n">
        <v>6245</v>
      </c>
      <c r="AK3342" t="n">
        <v>6997</v>
      </c>
      <c r="AL3342" t="n">
        <v>8811</v>
      </c>
      <c r="AM3342" t="n">
        <v>12637</v>
      </c>
      <c r="AN3342" t="n">
        <v>14612</v>
      </c>
      <c r="AO3342" t="n">
        <v>2102</v>
      </c>
      <c r="AP3342"/>
      <c r="AQ3342"/>
      <c r="AR3342"/>
    </row>
    <row r="3343">
      <c r="A3343" t="n">
        <v>233842</v>
      </c>
      <c r="B3343" t="s">
        <v>5178</v>
      </c>
      <c r="C3343" t="s">
        <v>1444</v>
      </c>
      <c r="D3343" t="s">
        <v>5078</v>
      </c>
      <c r="E3343" t="s">
        <v>147</v>
      </c>
      <c r="F3343" t="s">
        <v>162</v>
      </c>
      <c r="G3343" t="s">
        <v>163</v>
      </c>
      <c r="H3343" t="s">
        <v>150</v>
      </c>
      <c r="I3343" t="s">
        <v>151</v>
      </c>
      <c r="J3343" t="s">
        <v>164</v>
      </c>
      <c r="K3343" t="s">
        <v>209</v>
      </c>
      <c r="L3343" t="s">
        <v>155</v>
      </c>
      <c r="M3343" t="s">
        <v>155</v>
      </c>
      <c r="N3343" t="n">
        <v>-77.4493</v>
      </c>
      <c r="O3343" t="n">
        <v>37.5789</v>
      </c>
      <c r="P3343" t="n">
        <v>195</v>
      </c>
      <c r="Q3343"/>
      <c r="R3343"/>
      <c r="S3343"/>
      <c r="T3343"/>
      <c r="U3343"/>
      <c r="V3343"/>
      <c r="W3343"/>
      <c r="X3343"/>
      <c r="Y3343"/>
      <c r="Z3343"/>
      <c r="AA3343"/>
      <c r="AB3343"/>
      <c r="AC3343"/>
      <c r="AD3343"/>
      <c r="AE3343"/>
      <c r="AF3343"/>
      <c r="AG3343"/>
      <c r="AH3343"/>
      <c r="AI3343"/>
      <c r="AJ3343"/>
      <c r="AK3343"/>
      <c r="AL3343"/>
      <c r="AM3343"/>
      <c r="AN3343"/>
      <c r="AO3343"/>
      <c r="AP3343"/>
      <c r="AQ3343" t="n">
        <v>35</v>
      </c>
      <c r="AR3343" t="n">
        <v>12</v>
      </c>
    </row>
    <row r="3344">
      <c r="A3344" t="n">
        <v>233897</v>
      </c>
      <c r="B3344" t="s">
        <v>5179</v>
      </c>
      <c r="C3344" t="s">
        <v>5180</v>
      </c>
      <c r="D3344" t="s">
        <v>5078</v>
      </c>
      <c r="E3344" t="s">
        <v>147</v>
      </c>
      <c r="F3344" t="s">
        <v>148</v>
      </c>
      <c r="G3344" t="s">
        <v>149</v>
      </c>
      <c r="H3344" t="s">
        <v>150</v>
      </c>
      <c r="I3344" t="s">
        <v>175</v>
      </c>
      <c r="J3344" t="s">
        <v>168</v>
      </c>
      <c r="K3344" t="s">
        <v>179</v>
      </c>
      <c r="L3344" t="s">
        <v>155</v>
      </c>
      <c r="M3344" t="s">
        <v>155</v>
      </c>
      <c r="N3344" t="n">
        <v>-82.5597</v>
      </c>
      <c r="O3344" t="n">
        <v>36.9706</v>
      </c>
      <c r="P3344" t="n">
        <v>2807</v>
      </c>
      <c r="Q3344" t="n">
        <v>2807</v>
      </c>
      <c r="R3344" t="n">
        <v>64.4</v>
      </c>
      <c r="S3344" t="n">
        <v>65.4</v>
      </c>
      <c r="T3344" t="n">
        <v>12.3</v>
      </c>
      <c r="U3344" t="n">
        <v>2.5</v>
      </c>
      <c r="V3344" t="n">
        <v>1.8</v>
      </c>
      <c r="W3344" t="n">
        <v>0</v>
      </c>
      <c r="X3344" t="n">
        <v>73</v>
      </c>
      <c r="Y3344" t="n">
        <v>100</v>
      </c>
      <c r="Z3344" t="n">
        <v>13</v>
      </c>
      <c r="AA3344" t="n">
        <v>261</v>
      </c>
      <c r="AB3344" t="n">
        <v>49.8</v>
      </c>
      <c r="AC3344" t="n">
        <v>261</v>
      </c>
      <c r="AD3344" t="n">
        <v>49.8</v>
      </c>
      <c r="AE3344" t="n">
        <v>33.3</v>
      </c>
      <c r="AF3344" t="n">
        <v>250</v>
      </c>
      <c r="AG3344" t="n">
        <v>33</v>
      </c>
      <c r="AH3344" t="n">
        <v>62</v>
      </c>
      <c r="AI3344" t="n">
        <v>10409</v>
      </c>
      <c r="AJ3344" t="n">
        <v>15634</v>
      </c>
      <c r="AK3344" t="n">
        <v>6448</v>
      </c>
      <c r="AL3344" t="n">
        <v>7159</v>
      </c>
      <c r="AM3344" t="n">
        <v>9605</v>
      </c>
      <c r="AN3344" t="n">
        <v>11647</v>
      </c>
      <c r="AO3344"/>
      <c r="AP3344" t="n">
        <v>217</v>
      </c>
      <c r="AQ3344"/>
      <c r="AR3344"/>
    </row>
    <row r="3345">
      <c r="A3345" t="n">
        <v>233903</v>
      </c>
      <c r="B3345" t="s">
        <v>5181</v>
      </c>
      <c r="C3345" t="s">
        <v>5182</v>
      </c>
      <c r="D3345" t="s">
        <v>5078</v>
      </c>
      <c r="E3345" t="s">
        <v>147</v>
      </c>
      <c r="F3345" t="s">
        <v>173</v>
      </c>
      <c r="G3345" t="s">
        <v>149</v>
      </c>
      <c r="H3345" t="s">
        <v>174</v>
      </c>
      <c r="I3345" t="s">
        <v>186</v>
      </c>
      <c r="J3345" t="s">
        <v>168</v>
      </c>
      <c r="K3345" t="s">
        <v>176</v>
      </c>
      <c r="L3345" t="s">
        <v>155</v>
      </c>
      <c r="M3345" t="s">
        <v>155</v>
      </c>
      <c r="N3345" t="n">
        <v>-82.0011</v>
      </c>
      <c r="O3345" t="n">
        <v>36.6989</v>
      </c>
      <c r="P3345" t="n">
        <v>2669</v>
      </c>
      <c r="Q3345" t="n">
        <v>2669</v>
      </c>
      <c r="R3345" t="n">
        <v>61.9</v>
      </c>
      <c r="S3345" t="n">
        <v>88.8</v>
      </c>
      <c r="T3345" t="n">
        <v>2.7</v>
      </c>
      <c r="U3345" t="n">
        <v>3.2</v>
      </c>
      <c r="V3345" t="n">
        <v>1</v>
      </c>
      <c r="W3345" t="n">
        <v>0.4</v>
      </c>
      <c r="X3345" t="n">
        <v>61</v>
      </c>
      <c r="Y3345" t="n">
        <v>38</v>
      </c>
      <c r="Z3345" t="n">
        <v>18</v>
      </c>
      <c r="AA3345" t="n">
        <v>266</v>
      </c>
      <c r="AB3345" t="n">
        <v>41.7</v>
      </c>
      <c r="AC3345"/>
      <c r="AD3345"/>
      <c r="AE3345"/>
      <c r="AF3345" t="n">
        <v>244</v>
      </c>
      <c r="AG3345" t="n">
        <v>42</v>
      </c>
      <c r="AH3345" t="n">
        <v>58</v>
      </c>
      <c r="AI3345" t="n">
        <v>5613</v>
      </c>
      <c r="AJ3345" t="n">
        <v>4811</v>
      </c>
      <c r="AK3345" t="n">
        <v>4877</v>
      </c>
      <c r="AL3345" t="n">
        <v>6057</v>
      </c>
      <c r="AM3345" t="n">
        <v>6509</v>
      </c>
      <c r="AN3345"/>
      <c r="AO3345" t="n">
        <v>284</v>
      </c>
      <c r="AP3345"/>
      <c r="AQ3345"/>
      <c r="AR3345"/>
    </row>
    <row r="3346">
      <c r="A3346" t="n">
        <v>233921</v>
      </c>
      <c r="B3346" t="s">
        <v>5183</v>
      </c>
      <c r="C3346" t="s">
        <v>5184</v>
      </c>
      <c r="D3346" t="s">
        <v>5078</v>
      </c>
      <c r="E3346" t="s">
        <v>147</v>
      </c>
      <c r="F3346" t="s">
        <v>148</v>
      </c>
      <c r="G3346" t="s">
        <v>149</v>
      </c>
      <c r="H3346" t="s">
        <v>150</v>
      </c>
      <c r="I3346" t="s">
        <v>151</v>
      </c>
      <c r="J3346" t="s">
        <v>158</v>
      </c>
      <c r="K3346" t="s">
        <v>159</v>
      </c>
      <c r="L3346" t="s">
        <v>155</v>
      </c>
      <c r="M3346" t="s">
        <v>155</v>
      </c>
      <c r="N3346" t="n">
        <v>-80.4237</v>
      </c>
      <c r="O3346" t="n">
        <v>37.229</v>
      </c>
      <c r="P3346" t="n">
        <v>40514</v>
      </c>
      <c r="Q3346" t="n">
        <v>31675</v>
      </c>
      <c r="R3346" t="n">
        <v>42.6</v>
      </c>
      <c r="S3346" t="n">
        <v>59.4</v>
      </c>
      <c r="T3346" t="n">
        <v>6</v>
      </c>
      <c r="U3346" t="n">
        <v>9.5</v>
      </c>
      <c r="V3346" t="n">
        <v>12.3</v>
      </c>
      <c r="W3346" t="n">
        <v>4.7</v>
      </c>
      <c r="X3346" t="n">
        <v>92</v>
      </c>
      <c r="Y3346" t="n">
        <v>75</v>
      </c>
      <c r="Z3346" t="n">
        <v>17</v>
      </c>
      <c r="AA3346" t="n">
        <v>6829</v>
      </c>
      <c r="AB3346" t="n">
        <v>86.3</v>
      </c>
      <c r="AC3346" t="n">
        <v>6766</v>
      </c>
      <c r="AD3346" t="n">
        <v>86.4</v>
      </c>
      <c r="AE3346" t="n">
        <v>69.1</v>
      </c>
      <c r="AF3346" t="n">
        <v>7158</v>
      </c>
      <c r="AG3346" t="n">
        <v>15</v>
      </c>
      <c r="AH3346" t="n">
        <v>52</v>
      </c>
      <c r="AI3346" t="n">
        <v>22205</v>
      </c>
      <c r="AJ3346" t="n">
        <v>13536</v>
      </c>
      <c r="AK3346" t="n">
        <v>14891</v>
      </c>
      <c r="AL3346" t="n">
        <v>19660</v>
      </c>
      <c r="AM3346" t="n">
        <v>26533</v>
      </c>
      <c r="AN3346" t="n">
        <v>30568</v>
      </c>
      <c r="AO3346" t="n">
        <v>34</v>
      </c>
      <c r="AP3346" t="n">
        <v>7403</v>
      </c>
      <c r="AQ3346" t="n">
        <v>1793</v>
      </c>
      <c r="AR3346" t="n">
        <v>674</v>
      </c>
    </row>
    <row r="3347">
      <c r="A3347" t="n">
        <v>233949</v>
      </c>
      <c r="B3347" t="s">
        <v>5185</v>
      </c>
      <c r="C3347" t="s">
        <v>5077</v>
      </c>
      <c r="D3347" t="s">
        <v>5078</v>
      </c>
      <c r="E3347" t="s">
        <v>147</v>
      </c>
      <c r="F3347" t="s">
        <v>173</v>
      </c>
      <c r="G3347" t="s">
        <v>149</v>
      </c>
      <c r="H3347" t="s">
        <v>174</v>
      </c>
      <c r="I3347" t="s">
        <v>151</v>
      </c>
      <c r="J3347" t="s">
        <v>152</v>
      </c>
      <c r="K3347" t="s">
        <v>176</v>
      </c>
      <c r="L3347" t="s">
        <v>155</v>
      </c>
      <c r="M3347" t="s">
        <v>155</v>
      </c>
      <c r="N3347" t="n">
        <v>-79.973</v>
      </c>
      <c r="O3347" t="n">
        <v>37.245</v>
      </c>
      <c r="P3347" t="n">
        <v>8097</v>
      </c>
      <c r="Q3347" t="n">
        <v>8097</v>
      </c>
      <c r="R3347" t="n">
        <v>56</v>
      </c>
      <c r="S3347" t="n">
        <v>68.6</v>
      </c>
      <c r="T3347" t="n">
        <v>11.3</v>
      </c>
      <c r="U3347" t="n">
        <v>6.7</v>
      </c>
      <c r="V3347" t="n">
        <v>4.3</v>
      </c>
      <c r="W3347" t="n">
        <v>1.3</v>
      </c>
      <c r="X3347" t="n">
        <v>65</v>
      </c>
      <c r="Y3347" t="n">
        <v>40</v>
      </c>
      <c r="Z3347" t="n">
        <v>23</v>
      </c>
      <c r="AA3347" t="n">
        <v>636</v>
      </c>
      <c r="AB3347" t="n">
        <v>40.6</v>
      </c>
      <c r="AC3347"/>
      <c r="AD3347"/>
      <c r="AE3347"/>
      <c r="AF3347" t="n">
        <v>676</v>
      </c>
      <c r="AG3347" t="n">
        <v>30</v>
      </c>
      <c r="AH3347" t="n">
        <v>44</v>
      </c>
      <c r="AI3347" t="n">
        <v>5961</v>
      </c>
      <c r="AJ3347" t="n">
        <v>4735</v>
      </c>
      <c r="AK3347" t="n">
        <v>5260</v>
      </c>
      <c r="AL3347" t="n">
        <v>6893</v>
      </c>
      <c r="AM3347" t="n">
        <v>9545</v>
      </c>
      <c r="AN3347" t="n">
        <v>9383</v>
      </c>
      <c r="AO3347" t="n">
        <v>584</v>
      </c>
      <c r="AP3347"/>
      <c r="AQ3347"/>
      <c r="AR3347"/>
    </row>
    <row r="3348">
      <c r="A3348" t="n">
        <v>234030</v>
      </c>
      <c r="B3348" t="s">
        <v>5186</v>
      </c>
      <c r="C3348" t="s">
        <v>1444</v>
      </c>
      <c r="D3348" t="s">
        <v>5078</v>
      </c>
      <c r="E3348" t="s">
        <v>147</v>
      </c>
      <c r="F3348" t="s">
        <v>148</v>
      </c>
      <c r="G3348" t="s">
        <v>149</v>
      </c>
      <c r="H3348" t="s">
        <v>150</v>
      </c>
      <c r="I3348" t="s">
        <v>151</v>
      </c>
      <c r="J3348" t="s">
        <v>158</v>
      </c>
      <c r="K3348" t="s">
        <v>159</v>
      </c>
      <c r="L3348" t="s">
        <v>155</v>
      </c>
      <c r="M3348" t="s">
        <v>155</v>
      </c>
      <c r="N3348" t="n">
        <v>-77.4527</v>
      </c>
      <c r="O3348" t="n">
        <v>37.5496</v>
      </c>
      <c r="P3348" t="n">
        <v>30796</v>
      </c>
      <c r="Q3348" t="n">
        <v>22683</v>
      </c>
      <c r="R3348" t="n">
        <v>63.2</v>
      </c>
      <c r="S3348" t="n">
        <v>41.5</v>
      </c>
      <c r="T3348" t="n">
        <v>20.4</v>
      </c>
      <c r="U3348" t="n">
        <v>10.8</v>
      </c>
      <c r="V3348" t="n">
        <v>14.1</v>
      </c>
      <c r="W3348" t="n">
        <v>2.3</v>
      </c>
      <c r="X3348" t="n">
        <v>86</v>
      </c>
      <c r="Y3348" t="n">
        <v>66</v>
      </c>
      <c r="Z3348" t="n">
        <v>17</v>
      </c>
      <c r="AA3348" t="n">
        <v>4110</v>
      </c>
      <c r="AB3348" t="n">
        <v>65.4</v>
      </c>
      <c r="AC3348" t="n">
        <v>4110</v>
      </c>
      <c r="AD3348" t="n">
        <v>65.4</v>
      </c>
      <c r="AE3348" t="n">
        <v>46.8</v>
      </c>
      <c r="AF3348" t="n">
        <v>4120</v>
      </c>
      <c r="AG3348" t="n">
        <v>30</v>
      </c>
      <c r="AH3348" t="n">
        <v>98</v>
      </c>
      <c r="AI3348" t="n">
        <v>22852</v>
      </c>
      <c r="AJ3348" t="n">
        <v>12830</v>
      </c>
      <c r="AK3348" t="n">
        <v>13612</v>
      </c>
      <c r="AL3348" t="n">
        <v>16455</v>
      </c>
      <c r="AM3348" t="n">
        <v>20633</v>
      </c>
      <c r="AN3348" t="n">
        <v>28474</v>
      </c>
      <c r="AO3348"/>
      <c r="AP3348" t="n">
        <v>4543</v>
      </c>
      <c r="AQ3348" t="n">
        <v>1463</v>
      </c>
      <c r="AR3348" t="n">
        <v>775</v>
      </c>
    </row>
    <row r="3349">
      <c r="A3349" t="n">
        <v>234076</v>
      </c>
      <c r="B3349" t="s">
        <v>5187</v>
      </c>
      <c r="C3349" t="s">
        <v>5146</v>
      </c>
      <c r="D3349" t="s">
        <v>5078</v>
      </c>
      <c r="E3349" t="s">
        <v>147</v>
      </c>
      <c r="F3349" t="s">
        <v>148</v>
      </c>
      <c r="G3349" t="s">
        <v>149</v>
      </c>
      <c r="H3349" t="s">
        <v>150</v>
      </c>
      <c r="I3349" t="s">
        <v>186</v>
      </c>
      <c r="J3349" t="s">
        <v>158</v>
      </c>
      <c r="K3349" t="s">
        <v>159</v>
      </c>
      <c r="L3349" t="s">
        <v>155</v>
      </c>
      <c r="M3349" t="s">
        <v>155</v>
      </c>
      <c r="N3349" t="n">
        <v>-78.5034</v>
      </c>
      <c r="O3349" t="n">
        <v>38.0357</v>
      </c>
      <c r="P3349" t="n">
        <v>30044</v>
      </c>
      <c r="Q3349" t="n">
        <v>19791</v>
      </c>
      <c r="R3349" t="n">
        <v>55.3</v>
      </c>
      <c r="S3349" t="n">
        <v>51.8</v>
      </c>
      <c r="T3349" t="n">
        <v>7.6</v>
      </c>
      <c r="U3349" t="n">
        <v>7.1</v>
      </c>
      <c r="V3349" t="n">
        <v>16.9</v>
      </c>
      <c r="W3349" t="n">
        <v>4.6</v>
      </c>
      <c r="X3349" t="n">
        <v>97</v>
      </c>
      <c r="Y3349"/>
      <c r="Z3349" t="n">
        <v>15</v>
      </c>
      <c r="AA3349" t="n">
        <v>3787</v>
      </c>
      <c r="AB3349" t="n">
        <v>95.3</v>
      </c>
      <c r="AC3349" t="n">
        <v>3787</v>
      </c>
      <c r="AD3349" t="n">
        <v>95.3</v>
      </c>
      <c r="AE3349" t="n">
        <v>91.8</v>
      </c>
      <c r="AF3349" t="n">
        <v>4021</v>
      </c>
      <c r="AG3349" t="n">
        <v>14</v>
      </c>
      <c r="AH3349" t="n">
        <v>42</v>
      </c>
      <c r="AI3349" t="n">
        <v>17831</v>
      </c>
      <c r="AJ3349" t="n">
        <v>10123</v>
      </c>
      <c r="AK3349" t="n">
        <v>8842</v>
      </c>
      <c r="AL3349" t="n">
        <v>14658</v>
      </c>
      <c r="AM3349" t="n">
        <v>24023</v>
      </c>
      <c r="AN3349" t="n">
        <v>34777</v>
      </c>
      <c r="AO3349"/>
      <c r="AP3349" t="n">
        <v>4426</v>
      </c>
      <c r="AQ3349" t="n">
        <v>2441</v>
      </c>
      <c r="AR3349" t="n">
        <v>866</v>
      </c>
    </row>
    <row r="3350">
      <c r="A3350" t="n">
        <v>234085</v>
      </c>
      <c r="B3350" t="s">
        <v>5188</v>
      </c>
      <c r="C3350" t="s">
        <v>1993</v>
      </c>
      <c r="D3350" t="s">
        <v>5078</v>
      </c>
      <c r="E3350" t="s">
        <v>147</v>
      </c>
      <c r="F3350" t="s">
        <v>148</v>
      </c>
      <c r="G3350" t="s">
        <v>149</v>
      </c>
      <c r="H3350" t="s">
        <v>150</v>
      </c>
      <c r="I3350" t="s">
        <v>175</v>
      </c>
      <c r="J3350" t="s">
        <v>168</v>
      </c>
      <c r="K3350" t="s">
        <v>179</v>
      </c>
      <c r="L3350" t="s">
        <v>155</v>
      </c>
      <c r="M3350" t="s">
        <v>155</v>
      </c>
      <c r="N3350" t="n">
        <v>-79.4371</v>
      </c>
      <c r="O3350" t="n">
        <v>37.7896</v>
      </c>
      <c r="P3350" t="n">
        <v>1521</v>
      </c>
      <c r="Q3350" t="n">
        <v>1521</v>
      </c>
      <c r="R3350" t="n">
        <v>13.3</v>
      </c>
      <c r="S3350" t="n">
        <v>74.1</v>
      </c>
      <c r="T3350" t="n">
        <v>6.7</v>
      </c>
      <c r="U3350" t="n">
        <v>8.2</v>
      </c>
      <c r="V3350" t="n">
        <v>4.8</v>
      </c>
      <c r="W3350" t="n">
        <v>1.8</v>
      </c>
      <c r="X3350" t="n">
        <v>84</v>
      </c>
      <c r="Y3350"/>
      <c r="Z3350" t="n">
        <v>10</v>
      </c>
      <c r="AA3350" t="n">
        <v>423</v>
      </c>
      <c r="AB3350" t="n">
        <v>81.8</v>
      </c>
      <c r="AC3350" t="n">
        <v>423</v>
      </c>
      <c r="AD3350" t="n">
        <v>81.8</v>
      </c>
      <c r="AE3350" t="n">
        <v>71.6</v>
      </c>
      <c r="AF3350" t="n">
        <v>364</v>
      </c>
      <c r="AG3350" t="n">
        <v>16</v>
      </c>
      <c r="AH3350" t="n">
        <v>71</v>
      </c>
      <c r="AI3350" t="n">
        <v>17229</v>
      </c>
      <c r="AJ3350" t="n">
        <v>3152</v>
      </c>
      <c r="AK3350" t="n">
        <v>5980</v>
      </c>
      <c r="AL3350" t="n">
        <v>10551</v>
      </c>
      <c r="AM3350" t="n">
        <v>16055</v>
      </c>
      <c r="AN3350" t="n">
        <v>25359</v>
      </c>
      <c r="AO3350"/>
      <c r="AP3350" t="n">
        <v>347</v>
      </c>
      <c r="AQ3350"/>
      <c r="AR3350"/>
    </row>
    <row r="3351">
      <c r="A3351" t="n">
        <v>234119</v>
      </c>
      <c r="B3351" t="s">
        <v>5189</v>
      </c>
      <c r="C3351" t="s">
        <v>5113</v>
      </c>
      <c r="D3351" t="s">
        <v>5078</v>
      </c>
      <c r="E3351" t="s">
        <v>147</v>
      </c>
      <c r="F3351" t="s">
        <v>199</v>
      </c>
      <c r="G3351" t="s">
        <v>189</v>
      </c>
      <c r="H3351" t="s">
        <v>200</v>
      </c>
      <c r="I3351" t="s">
        <v>186</v>
      </c>
      <c r="J3351" t="s">
        <v>164</v>
      </c>
      <c r="K3351"/>
      <c r="L3351" t="s">
        <v>155</v>
      </c>
      <c r="M3351" t="s">
        <v>155</v>
      </c>
      <c r="N3351" t="n">
        <v>-76.4259</v>
      </c>
      <c r="O3351" t="n">
        <v>37.0269</v>
      </c>
      <c r="P3351" t="n">
        <v>231</v>
      </c>
      <c r="Q3351" t="n">
        <v>231</v>
      </c>
      <c r="R3351" t="n">
        <v>57.1</v>
      </c>
      <c r="S3351" t="n">
        <v>3.9</v>
      </c>
      <c r="T3351" t="n">
        <v>88.7</v>
      </c>
      <c r="U3351" t="n">
        <v>3.5</v>
      </c>
      <c r="V3351" t="n">
        <v>0</v>
      </c>
      <c r="W3351" t="n">
        <v>0</v>
      </c>
      <c r="X3351" t="n">
        <v>100</v>
      </c>
      <c r="Y3351" t="n">
        <v>33</v>
      </c>
      <c r="Z3351" t="n">
        <v>17</v>
      </c>
      <c r="AA3351"/>
      <c r="AB3351"/>
      <c r="AC3351"/>
      <c r="AD3351"/>
      <c r="AE3351"/>
      <c r="AF3351" t="n">
        <v>2</v>
      </c>
      <c r="AG3351" t="n">
        <v>37</v>
      </c>
      <c r="AH3351" t="n">
        <v>37</v>
      </c>
      <c r="AI3351" t="n">
        <v>19593</v>
      </c>
      <c r="AJ3351" t="n">
        <v>19593</v>
      </c>
      <c r="AK3351"/>
      <c r="AL3351"/>
      <c r="AM3351"/>
      <c r="AN3351"/>
      <c r="AO3351"/>
      <c r="AP3351"/>
      <c r="AQ3351"/>
      <c r="AR3351"/>
    </row>
    <row r="3352">
      <c r="A3352" t="n">
        <v>234137</v>
      </c>
      <c r="B3352" t="s">
        <v>5190</v>
      </c>
      <c r="C3352" t="s">
        <v>5089</v>
      </c>
      <c r="D3352" t="s">
        <v>5078</v>
      </c>
      <c r="E3352" t="s">
        <v>147</v>
      </c>
      <c r="F3352" t="s">
        <v>162</v>
      </c>
      <c r="G3352" t="s">
        <v>163</v>
      </c>
      <c r="H3352" t="s">
        <v>150</v>
      </c>
      <c r="I3352" t="s">
        <v>151</v>
      </c>
      <c r="J3352" t="s">
        <v>164</v>
      </c>
      <c r="K3352" t="s">
        <v>179</v>
      </c>
      <c r="L3352" t="s">
        <v>154</v>
      </c>
      <c r="M3352" t="s">
        <v>155</v>
      </c>
      <c r="N3352" t="n">
        <v>-79.1516</v>
      </c>
      <c r="O3352" t="n">
        <v>37.3952</v>
      </c>
      <c r="P3352" t="n">
        <v>1167</v>
      </c>
      <c r="Q3352" t="n">
        <v>480</v>
      </c>
      <c r="R3352" t="n">
        <v>51.7</v>
      </c>
      <c r="S3352" t="n">
        <v>8.3</v>
      </c>
      <c r="T3352" t="n">
        <v>77.3</v>
      </c>
      <c r="U3352" t="n">
        <v>3.1</v>
      </c>
      <c r="V3352" t="n">
        <v>2.3</v>
      </c>
      <c r="W3352" t="n">
        <v>0</v>
      </c>
      <c r="X3352" t="n">
        <v>75</v>
      </c>
      <c r="Y3352"/>
      <c r="Z3352" t="n">
        <v>12</v>
      </c>
      <c r="AA3352" t="n">
        <v>69</v>
      </c>
      <c r="AB3352" t="n">
        <v>26.1</v>
      </c>
      <c r="AC3352" t="n">
        <v>69</v>
      </c>
      <c r="AD3352" t="n">
        <v>21.7</v>
      </c>
      <c r="AE3352" t="n">
        <v>5.8</v>
      </c>
      <c r="AF3352" t="n">
        <v>63</v>
      </c>
      <c r="AG3352" t="n">
        <v>79</v>
      </c>
      <c r="AH3352" t="n">
        <v>86</v>
      </c>
      <c r="AI3352" t="n">
        <v>17734</v>
      </c>
      <c r="AJ3352" t="n">
        <v>17007</v>
      </c>
      <c r="AK3352" t="n">
        <v>17084</v>
      </c>
      <c r="AL3352" t="n">
        <v>20797</v>
      </c>
      <c r="AM3352" t="n">
        <v>21581</v>
      </c>
      <c r="AN3352" t="n">
        <v>20348</v>
      </c>
      <c r="AO3352" t="n">
        <v>4</v>
      </c>
      <c r="AP3352" t="n">
        <v>6</v>
      </c>
      <c r="AQ3352" t="n">
        <v>10</v>
      </c>
      <c r="AR3352" t="n">
        <v>183</v>
      </c>
    </row>
    <row r="3353">
      <c r="A3353" t="n">
        <v>234155</v>
      </c>
      <c r="B3353" t="s">
        <v>5191</v>
      </c>
      <c r="C3353" t="s">
        <v>5192</v>
      </c>
      <c r="D3353" t="s">
        <v>5078</v>
      </c>
      <c r="E3353" t="s">
        <v>147</v>
      </c>
      <c r="F3353" t="s">
        <v>148</v>
      </c>
      <c r="G3353" t="s">
        <v>149</v>
      </c>
      <c r="H3353" t="s">
        <v>150</v>
      </c>
      <c r="I3353" t="s">
        <v>186</v>
      </c>
      <c r="J3353" t="s">
        <v>152</v>
      </c>
      <c r="K3353" t="s">
        <v>153</v>
      </c>
      <c r="L3353" t="s">
        <v>154</v>
      </c>
      <c r="M3353" t="s">
        <v>155</v>
      </c>
      <c r="N3353" t="n">
        <v>-77.419</v>
      </c>
      <c r="O3353" t="n">
        <v>37.2347</v>
      </c>
      <c r="P3353" t="n">
        <v>5347</v>
      </c>
      <c r="Q3353" t="n">
        <v>4952</v>
      </c>
      <c r="R3353" t="n">
        <v>54.7</v>
      </c>
      <c r="S3353" t="n">
        <v>1.9</v>
      </c>
      <c r="T3353" t="n">
        <v>90.6</v>
      </c>
      <c r="U3353" t="n">
        <v>1.3</v>
      </c>
      <c r="V3353" t="n">
        <v>1.7</v>
      </c>
      <c r="W3353" t="n">
        <v>0.5</v>
      </c>
      <c r="X3353" t="n">
        <v>71</v>
      </c>
      <c r="Y3353" t="n">
        <v>75</v>
      </c>
      <c r="Z3353" t="n">
        <v>13</v>
      </c>
      <c r="AA3353" t="n">
        <v>1083</v>
      </c>
      <c r="AB3353" t="n">
        <v>40.7</v>
      </c>
      <c r="AC3353" t="n">
        <v>1083</v>
      </c>
      <c r="AD3353" t="n">
        <v>40.7</v>
      </c>
      <c r="AE3353" t="n">
        <v>27.1</v>
      </c>
      <c r="AF3353" t="n">
        <v>1376</v>
      </c>
      <c r="AG3353" t="n">
        <v>71</v>
      </c>
      <c r="AH3353" t="n">
        <v>91</v>
      </c>
      <c r="AI3353" t="n">
        <v>16184</v>
      </c>
      <c r="AJ3353" t="n">
        <v>12432</v>
      </c>
      <c r="AK3353" t="n">
        <v>13665</v>
      </c>
      <c r="AL3353" t="n">
        <v>17511</v>
      </c>
      <c r="AM3353" t="n">
        <v>19774</v>
      </c>
      <c r="AN3353" t="n">
        <v>22390</v>
      </c>
      <c r="AO3353"/>
      <c r="AP3353" t="n">
        <v>608</v>
      </c>
      <c r="AQ3353" t="n">
        <v>88</v>
      </c>
      <c r="AR3353" t="n">
        <v>27</v>
      </c>
    </row>
    <row r="3354">
      <c r="A3354" t="n">
        <v>234164</v>
      </c>
      <c r="B3354" t="s">
        <v>5193</v>
      </c>
      <c r="C3354" t="s">
        <v>1444</v>
      </c>
      <c r="D3354" t="s">
        <v>5078</v>
      </c>
      <c r="E3354" t="s">
        <v>147</v>
      </c>
      <c r="F3354" t="s">
        <v>162</v>
      </c>
      <c r="G3354" t="s">
        <v>163</v>
      </c>
      <c r="H3354" t="s">
        <v>150</v>
      </c>
      <c r="I3354" t="s">
        <v>151</v>
      </c>
      <c r="J3354" t="s">
        <v>168</v>
      </c>
      <c r="K3354" t="s">
        <v>179</v>
      </c>
      <c r="L3354" t="s">
        <v>154</v>
      </c>
      <c r="M3354" t="s">
        <v>155</v>
      </c>
      <c r="N3354" t="n">
        <v>-77.4509</v>
      </c>
      <c r="O3354" t="n">
        <v>37.5624</v>
      </c>
      <c r="P3354" t="n">
        <v>2201</v>
      </c>
      <c r="Q3354" t="n">
        <v>1504</v>
      </c>
      <c r="R3354" t="n">
        <v>54.3</v>
      </c>
      <c r="S3354" t="n">
        <v>1.1</v>
      </c>
      <c r="T3354" t="n">
        <v>77.3</v>
      </c>
      <c r="U3354" t="n">
        <v>1.9</v>
      </c>
      <c r="V3354" t="n">
        <v>0.3</v>
      </c>
      <c r="W3354" t="n">
        <v>2.1</v>
      </c>
      <c r="X3354" t="n">
        <v>62</v>
      </c>
      <c r="Y3354" t="n">
        <v>21</v>
      </c>
      <c r="Z3354" t="n">
        <v>22</v>
      </c>
      <c r="AA3354" t="n">
        <v>392</v>
      </c>
      <c r="AB3354" t="n">
        <v>41.3</v>
      </c>
      <c r="AC3354" t="n">
        <v>392</v>
      </c>
      <c r="AD3354" t="n">
        <v>41.3</v>
      </c>
      <c r="AE3354" t="n">
        <v>27.6</v>
      </c>
      <c r="AF3354" t="n">
        <v>296</v>
      </c>
      <c r="AG3354" t="n">
        <v>51</v>
      </c>
      <c r="AH3354" t="n">
        <v>67</v>
      </c>
      <c r="AI3354" t="n">
        <v>20207</v>
      </c>
      <c r="AJ3354" t="n">
        <v>17272</v>
      </c>
      <c r="AK3354" t="n">
        <v>20536</v>
      </c>
      <c r="AL3354" t="n">
        <v>22097</v>
      </c>
      <c r="AM3354" t="n">
        <v>24665</v>
      </c>
      <c r="AN3354" t="n">
        <v>21677</v>
      </c>
      <c r="AO3354"/>
      <c r="AP3354" t="n">
        <v>128</v>
      </c>
      <c r="AQ3354" t="n">
        <v>90</v>
      </c>
      <c r="AR3354" t="n">
        <v>14</v>
      </c>
    </row>
    <row r="3355">
      <c r="A3355" t="n">
        <v>234173</v>
      </c>
      <c r="B3355" t="s">
        <v>5194</v>
      </c>
      <c r="C3355" t="s">
        <v>5080</v>
      </c>
      <c r="D3355" t="s">
        <v>5078</v>
      </c>
      <c r="E3355" t="s">
        <v>147</v>
      </c>
      <c r="F3355" t="s">
        <v>162</v>
      </c>
      <c r="G3355" t="s">
        <v>163</v>
      </c>
      <c r="H3355" t="s">
        <v>150</v>
      </c>
      <c r="I3355" t="s">
        <v>151</v>
      </c>
      <c r="J3355" t="s">
        <v>168</v>
      </c>
      <c r="K3355" t="s">
        <v>179</v>
      </c>
      <c r="L3355" t="s">
        <v>155</v>
      </c>
      <c r="M3355" t="s">
        <v>155</v>
      </c>
      <c r="N3355" t="n">
        <v>-76.1861</v>
      </c>
      <c r="O3355" t="n">
        <v>36.8684</v>
      </c>
      <c r="P3355" t="n">
        <v>1793</v>
      </c>
      <c r="Q3355" t="n">
        <v>1676</v>
      </c>
      <c r="R3355" t="n">
        <v>56.2</v>
      </c>
      <c r="S3355" t="n">
        <v>43.7</v>
      </c>
      <c r="T3355" t="n">
        <v>20.5</v>
      </c>
      <c r="U3355" t="n">
        <v>8.3</v>
      </c>
      <c r="V3355" t="n">
        <v>2.4</v>
      </c>
      <c r="W3355" t="n">
        <v>2.3</v>
      </c>
      <c r="X3355" t="n">
        <v>67</v>
      </c>
      <c r="Y3355" t="n">
        <v>0</v>
      </c>
      <c r="Z3355" t="n">
        <v>13</v>
      </c>
      <c r="AA3355" t="n">
        <v>422</v>
      </c>
      <c r="AB3355" t="n">
        <v>49.1</v>
      </c>
      <c r="AC3355" t="n">
        <v>422</v>
      </c>
      <c r="AD3355" t="n">
        <v>49.1</v>
      </c>
      <c r="AE3355" t="n">
        <v>42.9</v>
      </c>
      <c r="AF3355" t="n">
        <v>280</v>
      </c>
      <c r="AG3355" t="n">
        <v>26</v>
      </c>
      <c r="AH3355" t="n">
        <v>76</v>
      </c>
      <c r="AI3355" t="n">
        <v>21862</v>
      </c>
      <c r="AJ3355" t="n">
        <v>18365</v>
      </c>
      <c r="AK3355" t="n">
        <v>15471</v>
      </c>
      <c r="AL3355" t="n">
        <v>18364</v>
      </c>
      <c r="AM3355" t="n">
        <v>23470</v>
      </c>
      <c r="AN3355" t="n">
        <v>25187</v>
      </c>
      <c r="AO3355"/>
      <c r="AP3355" t="n">
        <v>253</v>
      </c>
      <c r="AQ3355" t="n">
        <v>38</v>
      </c>
      <c r="AR3355"/>
    </row>
    <row r="3356">
      <c r="A3356" t="n">
        <v>234207</v>
      </c>
      <c r="B3356" t="s">
        <v>5195</v>
      </c>
      <c r="C3356" t="s">
        <v>1993</v>
      </c>
      <c r="D3356" t="s">
        <v>5078</v>
      </c>
      <c r="E3356" t="s">
        <v>147</v>
      </c>
      <c r="F3356" t="s">
        <v>162</v>
      </c>
      <c r="G3356" t="s">
        <v>163</v>
      </c>
      <c r="H3356" t="s">
        <v>150</v>
      </c>
      <c r="I3356" t="s">
        <v>175</v>
      </c>
      <c r="J3356" t="s">
        <v>168</v>
      </c>
      <c r="K3356" t="s">
        <v>179</v>
      </c>
      <c r="L3356" t="s">
        <v>155</v>
      </c>
      <c r="M3356" t="s">
        <v>155</v>
      </c>
      <c r="N3356" t="n">
        <v>-79.443</v>
      </c>
      <c r="O3356" t="n">
        <v>37.7889</v>
      </c>
      <c r="P3356" t="n">
        <v>2255</v>
      </c>
      <c r="Q3356" t="n">
        <v>1876</v>
      </c>
      <c r="R3356" t="n">
        <v>50.8</v>
      </c>
      <c r="S3356" t="n">
        <v>72</v>
      </c>
      <c r="T3356" t="n">
        <v>4</v>
      </c>
      <c r="U3356" t="n">
        <v>7.9</v>
      </c>
      <c r="V3356" t="n">
        <v>4</v>
      </c>
      <c r="W3356" t="n">
        <v>6.6</v>
      </c>
      <c r="X3356" t="n">
        <v>95</v>
      </c>
      <c r="Y3356"/>
      <c r="Z3356" t="n">
        <v>8</v>
      </c>
      <c r="AA3356" t="n">
        <v>471</v>
      </c>
      <c r="AB3356" t="n">
        <v>94.9</v>
      </c>
      <c r="AC3356" t="n">
        <v>471</v>
      </c>
      <c r="AD3356" t="n">
        <v>94.9</v>
      </c>
      <c r="AE3356" t="n">
        <v>91.5</v>
      </c>
      <c r="AF3356" t="n">
        <v>476</v>
      </c>
      <c r="AG3356" t="n">
        <v>11</v>
      </c>
      <c r="AH3356" t="n">
        <v>64</v>
      </c>
      <c r="AI3356" t="n">
        <v>24667</v>
      </c>
      <c r="AJ3356" t="n">
        <v>76</v>
      </c>
      <c r="AK3356" t="n">
        <v>887</v>
      </c>
      <c r="AL3356" t="n">
        <v>6983</v>
      </c>
      <c r="AM3356" t="n">
        <v>9222</v>
      </c>
      <c r="AN3356" t="n">
        <v>42745</v>
      </c>
      <c r="AO3356"/>
      <c r="AP3356" t="n">
        <v>453</v>
      </c>
      <c r="AQ3356"/>
      <c r="AR3356" t="n">
        <v>107</v>
      </c>
    </row>
    <row r="3357">
      <c r="A3357" t="n">
        <v>234377</v>
      </c>
      <c r="B3357" t="s">
        <v>5196</v>
      </c>
      <c r="C3357" t="s">
        <v>5197</v>
      </c>
      <c r="D3357" t="s">
        <v>5078</v>
      </c>
      <c r="E3357" t="s">
        <v>147</v>
      </c>
      <c r="F3357" t="s">
        <v>173</v>
      </c>
      <c r="G3357" t="s">
        <v>149</v>
      </c>
      <c r="H3357" t="s">
        <v>174</v>
      </c>
      <c r="I3357" t="s">
        <v>175</v>
      </c>
      <c r="J3357" t="s">
        <v>168</v>
      </c>
      <c r="K3357" t="s">
        <v>176</v>
      </c>
      <c r="L3357" t="s">
        <v>155</v>
      </c>
      <c r="M3357" t="s">
        <v>155</v>
      </c>
      <c r="N3357" t="n">
        <v>-81.0712</v>
      </c>
      <c r="O3357" t="n">
        <v>36.9573</v>
      </c>
      <c r="P3357" t="n">
        <v>2833</v>
      </c>
      <c r="Q3357" t="n">
        <v>2833</v>
      </c>
      <c r="R3357" t="n">
        <v>61.5</v>
      </c>
      <c r="S3357" t="n">
        <v>86.1</v>
      </c>
      <c r="T3357" t="n">
        <v>2.9</v>
      </c>
      <c r="U3357" t="n">
        <v>6.5</v>
      </c>
      <c r="V3357" t="n">
        <v>0.6</v>
      </c>
      <c r="W3357" t="n">
        <v>0.3</v>
      </c>
      <c r="X3357" t="n">
        <v>66</v>
      </c>
      <c r="Y3357" t="n">
        <v>52</v>
      </c>
      <c r="Z3357" t="n">
        <v>23</v>
      </c>
      <c r="AA3357" t="n">
        <v>243</v>
      </c>
      <c r="AB3357" t="n">
        <v>45.3</v>
      </c>
      <c r="AC3357"/>
      <c r="AD3357"/>
      <c r="AE3357"/>
      <c r="AF3357" t="n">
        <v>249</v>
      </c>
      <c r="AG3357" t="n">
        <v>32</v>
      </c>
      <c r="AH3357" t="n">
        <v>47</v>
      </c>
      <c r="AI3357" t="n">
        <v>5174</v>
      </c>
      <c r="AJ3357" t="n">
        <v>3038</v>
      </c>
      <c r="AK3357" t="n">
        <v>3875</v>
      </c>
      <c r="AL3357" t="n">
        <v>5948</v>
      </c>
      <c r="AM3357" t="n">
        <v>8014</v>
      </c>
      <c r="AN3357" t="n">
        <v>11715</v>
      </c>
      <c r="AO3357" t="n">
        <v>295</v>
      </c>
      <c r="AP3357"/>
      <c r="AQ3357"/>
      <c r="AR3357"/>
    </row>
    <row r="3358">
      <c r="A3358" t="n">
        <v>234669</v>
      </c>
      <c r="B3358" t="s">
        <v>5198</v>
      </c>
      <c r="C3358" t="s">
        <v>2928</v>
      </c>
      <c r="D3358" t="s">
        <v>5199</v>
      </c>
      <c r="E3358" t="s">
        <v>267</v>
      </c>
      <c r="F3358" t="s">
        <v>148</v>
      </c>
      <c r="G3358" t="s">
        <v>149</v>
      </c>
      <c r="H3358" t="s">
        <v>150</v>
      </c>
      <c r="I3358" t="s">
        <v>151</v>
      </c>
      <c r="J3358" t="s">
        <v>238</v>
      </c>
      <c r="K3358" t="s">
        <v>179</v>
      </c>
      <c r="L3358" t="s">
        <v>155</v>
      </c>
      <c r="M3358" t="s">
        <v>155</v>
      </c>
      <c r="N3358" t="n">
        <v>-122.1501</v>
      </c>
      <c r="O3358" t="n">
        <v>47.584</v>
      </c>
      <c r="P3358" t="n">
        <v>16959</v>
      </c>
      <c r="Q3358" t="n">
        <v>16959</v>
      </c>
      <c r="R3358" t="n">
        <v>56.4</v>
      </c>
      <c r="S3358" t="n">
        <v>37</v>
      </c>
      <c r="T3358" t="n">
        <v>4.6</v>
      </c>
      <c r="U3358" t="n">
        <v>10.7</v>
      </c>
      <c r="V3358" t="n">
        <v>23.5</v>
      </c>
      <c r="W3358" t="n">
        <v>6.4</v>
      </c>
      <c r="X3358"/>
      <c r="Y3358"/>
      <c r="Z3358" t="n">
        <v>15</v>
      </c>
      <c r="AA3358" t="n">
        <v>812</v>
      </c>
      <c r="AB3358" t="n">
        <v>33.5</v>
      </c>
      <c r="AC3358"/>
      <c r="AD3358"/>
      <c r="AE3358"/>
      <c r="AF3358" t="n">
        <v>979</v>
      </c>
      <c r="AG3358" t="n">
        <v>10</v>
      </c>
      <c r="AH3358" t="n">
        <v>19</v>
      </c>
      <c r="AI3358" t="n">
        <v>11926</v>
      </c>
      <c r="AJ3358" t="n">
        <v>9806</v>
      </c>
      <c r="AK3358" t="n">
        <v>9558</v>
      </c>
      <c r="AL3358" t="n">
        <v>13100</v>
      </c>
      <c r="AM3358" t="n">
        <v>15408</v>
      </c>
      <c r="AN3358" t="n">
        <v>19621</v>
      </c>
      <c r="AO3358" t="n">
        <v>1367</v>
      </c>
      <c r="AP3358" t="n">
        <v>317</v>
      </c>
      <c r="AQ3358"/>
      <c r="AR3358"/>
    </row>
    <row r="3359">
      <c r="A3359" t="n">
        <v>234696</v>
      </c>
      <c r="B3359" t="s">
        <v>5200</v>
      </c>
      <c r="C3359" t="s">
        <v>5201</v>
      </c>
      <c r="D3359" t="s">
        <v>5199</v>
      </c>
      <c r="E3359" t="s">
        <v>267</v>
      </c>
      <c r="F3359" t="s">
        <v>148</v>
      </c>
      <c r="G3359" t="s">
        <v>149</v>
      </c>
      <c r="H3359" t="s">
        <v>150</v>
      </c>
      <c r="I3359" t="s">
        <v>151</v>
      </c>
      <c r="J3359" t="s">
        <v>168</v>
      </c>
      <c r="K3359" t="s">
        <v>176</v>
      </c>
      <c r="L3359" t="s">
        <v>155</v>
      </c>
      <c r="M3359" t="s">
        <v>155</v>
      </c>
      <c r="N3359" t="n">
        <v>-122.5122</v>
      </c>
      <c r="O3359" t="n">
        <v>48.7662</v>
      </c>
      <c r="P3359" t="n">
        <v>2568</v>
      </c>
      <c r="Q3359" t="n">
        <v>2568</v>
      </c>
      <c r="R3359" t="n">
        <v>53.5</v>
      </c>
      <c r="S3359" t="n">
        <v>56.2</v>
      </c>
      <c r="T3359" t="n">
        <v>1.4</v>
      </c>
      <c r="U3359" t="n">
        <v>14.1</v>
      </c>
      <c r="V3359" t="n">
        <v>5.1</v>
      </c>
      <c r="W3359" t="n">
        <v>0.2</v>
      </c>
      <c r="X3359"/>
      <c r="Y3359"/>
      <c r="Z3359" t="n">
        <v>23</v>
      </c>
      <c r="AA3359" t="n">
        <v>33</v>
      </c>
      <c r="AB3359" t="n">
        <v>45.5</v>
      </c>
      <c r="AC3359"/>
      <c r="AD3359"/>
      <c r="AE3359"/>
      <c r="AF3359" t="n">
        <v>250</v>
      </c>
      <c r="AG3359" t="n">
        <v>31</v>
      </c>
      <c r="AH3359" t="n">
        <v>63</v>
      </c>
      <c r="AI3359" t="n">
        <v>7517</v>
      </c>
      <c r="AJ3359" t="n">
        <v>2121</v>
      </c>
      <c r="AK3359" t="n">
        <v>6945</v>
      </c>
      <c r="AL3359" t="n">
        <v>7399</v>
      </c>
      <c r="AM3359" t="n">
        <v>11503</v>
      </c>
      <c r="AN3359" t="n">
        <v>14885</v>
      </c>
      <c r="AO3359" t="n">
        <v>360</v>
      </c>
      <c r="AP3359" t="n">
        <v>14</v>
      </c>
      <c r="AQ3359"/>
      <c r="AR3359"/>
    </row>
    <row r="3360">
      <c r="A3360" t="n">
        <v>234711</v>
      </c>
      <c r="B3360" t="s">
        <v>5202</v>
      </c>
      <c r="C3360" t="s">
        <v>5203</v>
      </c>
      <c r="D3360" t="s">
        <v>5199</v>
      </c>
      <c r="E3360" t="s">
        <v>267</v>
      </c>
      <c r="F3360" t="s">
        <v>148</v>
      </c>
      <c r="G3360" t="s">
        <v>149</v>
      </c>
      <c r="H3360" t="s">
        <v>150</v>
      </c>
      <c r="I3360" t="s">
        <v>175</v>
      </c>
      <c r="J3360" t="s">
        <v>168</v>
      </c>
      <c r="K3360" t="s">
        <v>176</v>
      </c>
      <c r="L3360" t="s">
        <v>155</v>
      </c>
      <c r="M3360" t="s">
        <v>155</v>
      </c>
      <c r="N3360" t="n">
        <v>-119.3257</v>
      </c>
      <c r="O3360" t="n">
        <v>47.1837</v>
      </c>
      <c r="P3360" t="n">
        <v>2584</v>
      </c>
      <c r="Q3360" t="n">
        <v>2584</v>
      </c>
      <c r="R3360" t="n">
        <v>53.9</v>
      </c>
      <c r="S3360" t="n">
        <v>43.9</v>
      </c>
      <c r="T3360" t="n">
        <v>1.1</v>
      </c>
      <c r="U3360" t="n">
        <v>44.5</v>
      </c>
      <c r="V3360" t="n">
        <v>1.1</v>
      </c>
      <c r="W3360" t="n">
        <v>0</v>
      </c>
      <c r="X3360"/>
      <c r="Y3360"/>
      <c r="Z3360" t="n">
        <v>16</v>
      </c>
      <c r="AA3360" t="n">
        <v>300</v>
      </c>
      <c r="AB3360" t="n">
        <v>36.7</v>
      </c>
      <c r="AC3360"/>
      <c r="AD3360"/>
      <c r="AE3360"/>
      <c r="AF3360" t="n">
        <v>330</v>
      </c>
      <c r="AG3360" t="n">
        <v>29</v>
      </c>
      <c r="AH3360" t="n">
        <v>52</v>
      </c>
      <c r="AI3360" t="n">
        <v>12650</v>
      </c>
      <c r="AJ3360" t="n">
        <v>9385</v>
      </c>
      <c r="AK3360" t="n">
        <v>10043</v>
      </c>
      <c r="AL3360" t="n">
        <v>12029</v>
      </c>
      <c r="AM3360" t="n">
        <v>12906</v>
      </c>
      <c r="AN3360" t="n">
        <v>18407</v>
      </c>
      <c r="AO3360" t="n">
        <v>396</v>
      </c>
      <c r="AP3360" t="n">
        <v>24</v>
      </c>
      <c r="AQ3360"/>
      <c r="AR3360"/>
    </row>
    <row r="3361">
      <c r="A3361" t="n">
        <v>234827</v>
      </c>
      <c r="B3361" t="s">
        <v>5204</v>
      </c>
      <c r="C3361" t="s">
        <v>5205</v>
      </c>
      <c r="D3361" t="s">
        <v>5199</v>
      </c>
      <c r="E3361" t="s">
        <v>267</v>
      </c>
      <c r="F3361" t="s">
        <v>148</v>
      </c>
      <c r="G3361" t="s">
        <v>149</v>
      </c>
      <c r="H3361" t="s">
        <v>150</v>
      </c>
      <c r="I3361" t="s">
        <v>175</v>
      </c>
      <c r="J3361" t="s">
        <v>152</v>
      </c>
      <c r="K3361" t="s">
        <v>153</v>
      </c>
      <c r="L3361" t="s">
        <v>155</v>
      </c>
      <c r="M3361" t="s">
        <v>155</v>
      </c>
      <c r="N3361" t="n">
        <v>-120.5384</v>
      </c>
      <c r="O3361" t="n">
        <v>47.0027</v>
      </c>
      <c r="P3361" t="n">
        <v>19286</v>
      </c>
      <c r="Q3361" t="n">
        <v>18416</v>
      </c>
      <c r="R3361" t="n">
        <v>53.6</v>
      </c>
      <c r="S3361" t="n">
        <v>53.5</v>
      </c>
      <c r="T3361" t="n">
        <v>3.6</v>
      </c>
      <c r="U3361" t="n">
        <v>21.9</v>
      </c>
      <c r="V3361" t="n">
        <v>5</v>
      </c>
      <c r="W3361" t="n">
        <v>1.9</v>
      </c>
      <c r="X3361" t="n">
        <v>69</v>
      </c>
      <c r="Y3361" t="n">
        <v>52</v>
      </c>
      <c r="Z3361" t="n">
        <v>17</v>
      </c>
      <c r="AA3361" t="n">
        <v>1681</v>
      </c>
      <c r="AB3361" t="n">
        <v>49.9</v>
      </c>
      <c r="AC3361" t="n">
        <v>1681</v>
      </c>
      <c r="AD3361" t="n">
        <v>49.9</v>
      </c>
      <c r="AE3361" t="n">
        <v>32.4</v>
      </c>
      <c r="AF3361" t="n">
        <v>1402</v>
      </c>
      <c r="AG3361" t="n">
        <v>31</v>
      </c>
      <c r="AH3361" t="n">
        <v>65</v>
      </c>
      <c r="AI3361" t="n">
        <v>15558</v>
      </c>
      <c r="AJ3361" t="n">
        <v>7978</v>
      </c>
      <c r="AK3361" t="n">
        <v>11430</v>
      </c>
      <c r="AL3361" t="n">
        <v>15182</v>
      </c>
      <c r="AM3361" t="n">
        <v>18886</v>
      </c>
      <c r="AN3361" t="n">
        <v>22366</v>
      </c>
      <c r="AO3361"/>
      <c r="AP3361" t="n">
        <v>2078</v>
      </c>
      <c r="AQ3361" t="n">
        <v>255</v>
      </c>
      <c r="AR3361"/>
    </row>
    <row r="3362">
      <c r="A3362" t="n">
        <v>234845</v>
      </c>
      <c r="B3362" t="s">
        <v>5206</v>
      </c>
      <c r="C3362" t="s">
        <v>1548</v>
      </c>
      <c r="D3362" t="s">
        <v>5199</v>
      </c>
      <c r="E3362" t="s">
        <v>267</v>
      </c>
      <c r="F3362" t="s">
        <v>148</v>
      </c>
      <c r="G3362" t="s">
        <v>149</v>
      </c>
      <c r="H3362" t="s">
        <v>150</v>
      </c>
      <c r="I3362" t="s">
        <v>175</v>
      </c>
      <c r="J3362" t="s">
        <v>168</v>
      </c>
      <c r="K3362" t="s">
        <v>179</v>
      </c>
      <c r="L3362" t="s">
        <v>155</v>
      </c>
      <c r="M3362" t="s">
        <v>155</v>
      </c>
      <c r="N3362" t="n">
        <v>-122.9606</v>
      </c>
      <c r="O3362" t="n">
        <v>46.715</v>
      </c>
      <c r="P3362" t="n">
        <v>3324</v>
      </c>
      <c r="Q3362" t="n">
        <v>3324</v>
      </c>
      <c r="R3362" t="n">
        <v>57.1</v>
      </c>
      <c r="S3362" t="n">
        <v>59</v>
      </c>
      <c r="T3362" t="n">
        <v>3.6</v>
      </c>
      <c r="U3362" t="n">
        <v>16</v>
      </c>
      <c r="V3362" t="n">
        <v>1.6</v>
      </c>
      <c r="W3362" t="n">
        <v>0.2</v>
      </c>
      <c r="X3362"/>
      <c r="Y3362"/>
      <c r="Z3362" t="n">
        <v>15</v>
      </c>
      <c r="AA3362" t="n">
        <v>323</v>
      </c>
      <c r="AB3362" t="n">
        <v>45.8</v>
      </c>
      <c r="AC3362"/>
      <c r="AD3362"/>
      <c r="AE3362"/>
      <c r="AF3362" t="n">
        <v>389</v>
      </c>
      <c r="AG3362" t="n">
        <v>21</v>
      </c>
      <c r="AH3362" t="n">
        <v>40</v>
      </c>
      <c r="AI3362" t="n">
        <v>12280</v>
      </c>
      <c r="AJ3362" t="n">
        <v>7196</v>
      </c>
      <c r="AK3362" t="n">
        <v>7525</v>
      </c>
      <c r="AL3362" t="n">
        <v>10081</v>
      </c>
      <c r="AM3362" t="n">
        <v>9045</v>
      </c>
      <c r="AN3362" t="n">
        <v>8039</v>
      </c>
      <c r="AO3362" t="n">
        <v>352</v>
      </c>
      <c r="AP3362" t="n">
        <v>54</v>
      </c>
      <c r="AQ3362"/>
      <c r="AR3362"/>
    </row>
    <row r="3363">
      <c r="A3363" t="n">
        <v>234915</v>
      </c>
      <c r="B3363" t="s">
        <v>5207</v>
      </c>
      <c r="C3363" t="s">
        <v>5208</v>
      </c>
      <c r="D3363" t="s">
        <v>5199</v>
      </c>
      <c r="E3363" t="s">
        <v>267</v>
      </c>
      <c r="F3363" t="s">
        <v>162</v>
      </c>
      <c r="G3363" t="s">
        <v>163</v>
      </c>
      <c r="H3363" t="s">
        <v>150</v>
      </c>
      <c r="I3363" t="s">
        <v>151</v>
      </c>
      <c r="J3363" t="s">
        <v>168</v>
      </c>
      <c r="K3363" t="s">
        <v>159</v>
      </c>
      <c r="L3363" t="s">
        <v>155</v>
      </c>
      <c r="M3363" t="s">
        <v>155</v>
      </c>
      <c r="N3363" t="n">
        <v>-122.3446</v>
      </c>
      <c r="O3363" t="n">
        <v>47.6174</v>
      </c>
      <c r="P3363" t="n">
        <v>3093</v>
      </c>
      <c r="Q3363" t="n">
        <v>1870</v>
      </c>
      <c r="R3363" t="n">
        <v>56.6</v>
      </c>
      <c r="S3363" t="n">
        <v>22.5</v>
      </c>
      <c r="T3363" t="n">
        <v>6.8</v>
      </c>
      <c r="U3363" t="n">
        <v>7</v>
      </c>
      <c r="V3363" t="n">
        <v>7.1</v>
      </c>
      <c r="W3363" t="n">
        <v>3.7</v>
      </c>
      <c r="X3363" t="n">
        <v>0</v>
      </c>
      <c r="Y3363" t="n">
        <v>22</v>
      </c>
      <c r="Z3363" t="n">
        <v>9</v>
      </c>
      <c r="AA3363" t="n">
        <v>12</v>
      </c>
      <c r="AB3363" t="n">
        <v>16.7</v>
      </c>
      <c r="AC3363" t="n">
        <v>5</v>
      </c>
      <c r="AD3363"/>
      <c r="AE3363"/>
      <c r="AF3363" t="n">
        <v>2</v>
      </c>
      <c r="AG3363" t="n">
        <v>13</v>
      </c>
      <c r="AH3363" t="n">
        <v>22</v>
      </c>
      <c r="AI3363"/>
      <c r="AJ3363"/>
      <c r="AK3363" t="n">
        <v>35049</v>
      </c>
      <c r="AL3363"/>
      <c r="AM3363"/>
      <c r="AN3363"/>
      <c r="AO3363" t="n">
        <v>14</v>
      </c>
      <c r="AP3363" t="n">
        <v>182</v>
      </c>
      <c r="AQ3363" t="n">
        <v>261</v>
      </c>
      <c r="AR3363" t="n">
        <v>30</v>
      </c>
    </row>
    <row r="3364">
      <c r="A3364" t="n">
        <v>234924</v>
      </c>
      <c r="B3364" t="s">
        <v>5209</v>
      </c>
      <c r="C3364" t="s">
        <v>5210</v>
      </c>
      <c r="D3364" t="s">
        <v>5199</v>
      </c>
      <c r="E3364" t="s">
        <v>267</v>
      </c>
      <c r="F3364" t="s">
        <v>199</v>
      </c>
      <c r="G3364" t="s">
        <v>189</v>
      </c>
      <c r="H3364" t="s">
        <v>200</v>
      </c>
      <c r="I3364" t="s">
        <v>151</v>
      </c>
      <c r="J3364" t="s">
        <v>164</v>
      </c>
      <c r="K3364"/>
      <c r="L3364" t="s">
        <v>155</v>
      </c>
      <c r="M3364" t="s">
        <v>155</v>
      </c>
      <c r="N3364" t="n">
        <v>-119.2461</v>
      </c>
      <c r="O3364" t="n">
        <v>46.2263</v>
      </c>
      <c r="P3364" t="n">
        <v>488</v>
      </c>
      <c r="Q3364" t="n">
        <v>488</v>
      </c>
      <c r="R3364" t="n">
        <v>86.7</v>
      </c>
      <c r="S3364" t="n">
        <v>38.3</v>
      </c>
      <c r="T3364" t="n">
        <v>1.4</v>
      </c>
      <c r="U3364" t="n">
        <v>42.2</v>
      </c>
      <c r="V3364" t="n">
        <v>0.8</v>
      </c>
      <c r="W3364" t="n">
        <v>0.6</v>
      </c>
      <c r="X3364" t="n">
        <v>93</v>
      </c>
      <c r="Y3364"/>
      <c r="Z3364" t="n">
        <v>14</v>
      </c>
      <c r="AA3364"/>
      <c r="AB3364"/>
      <c r="AC3364"/>
      <c r="AD3364"/>
      <c r="AE3364"/>
      <c r="AF3364" t="n">
        <v>158</v>
      </c>
      <c r="AG3364" t="n">
        <v>63</v>
      </c>
      <c r="AH3364" t="n">
        <v>64</v>
      </c>
      <c r="AI3364" t="n">
        <v>26008</v>
      </c>
      <c r="AJ3364" t="n">
        <v>25739</v>
      </c>
      <c r="AK3364" t="n">
        <v>27287</v>
      </c>
      <c r="AL3364" t="n">
        <v>28278</v>
      </c>
      <c r="AM3364" t="n">
        <v>31786</v>
      </c>
      <c r="AN3364" t="n">
        <v>31786</v>
      </c>
      <c r="AO3364"/>
      <c r="AP3364"/>
      <c r="AQ3364"/>
      <c r="AR3364"/>
    </row>
    <row r="3365">
      <c r="A3365" t="n">
        <v>234933</v>
      </c>
      <c r="B3365" t="s">
        <v>5211</v>
      </c>
      <c r="C3365" t="s">
        <v>5212</v>
      </c>
      <c r="D3365" t="s">
        <v>5199</v>
      </c>
      <c r="E3365" t="s">
        <v>267</v>
      </c>
      <c r="F3365" t="s">
        <v>148</v>
      </c>
      <c r="G3365" t="s">
        <v>149</v>
      </c>
      <c r="H3365" t="s">
        <v>150</v>
      </c>
      <c r="I3365" t="s">
        <v>151</v>
      </c>
      <c r="J3365" t="s">
        <v>152</v>
      </c>
      <c r="K3365" t="s">
        <v>176</v>
      </c>
      <c r="L3365" t="s">
        <v>155</v>
      </c>
      <c r="M3365" t="s">
        <v>155</v>
      </c>
      <c r="N3365" t="n">
        <v>-122.6513</v>
      </c>
      <c r="O3365" t="n">
        <v>45.6361</v>
      </c>
      <c r="P3365" t="n">
        <v>9068</v>
      </c>
      <c r="Q3365" t="n">
        <v>9068</v>
      </c>
      <c r="R3365" t="n">
        <v>59.8</v>
      </c>
      <c r="S3365" t="n">
        <v>61.9</v>
      </c>
      <c r="T3365" t="n">
        <v>2.9</v>
      </c>
      <c r="U3365" t="n">
        <v>15.3</v>
      </c>
      <c r="V3365" t="n">
        <v>6</v>
      </c>
      <c r="W3365" t="n">
        <v>0.7</v>
      </c>
      <c r="X3365"/>
      <c r="Y3365"/>
      <c r="Z3365" t="n">
        <v>12</v>
      </c>
      <c r="AA3365" t="n">
        <v>999</v>
      </c>
      <c r="AB3365" t="n">
        <v>35.7</v>
      </c>
      <c r="AC3365"/>
      <c r="AD3365"/>
      <c r="AE3365"/>
      <c r="AF3365" t="n">
        <v>1029</v>
      </c>
      <c r="AG3365" t="n">
        <v>22</v>
      </c>
      <c r="AH3365" t="n">
        <v>37</v>
      </c>
      <c r="AI3365" t="n">
        <v>11547</v>
      </c>
      <c r="AJ3365" t="n">
        <v>8031</v>
      </c>
      <c r="AK3365" t="n">
        <v>8468</v>
      </c>
      <c r="AL3365" t="n">
        <v>10892</v>
      </c>
      <c r="AM3365" t="n">
        <v>14631</v>
      </c>
      <c r="AN3365" t="n">
        <v>16036</v>
      </c>
      <c r="AO3365" t="n">
        <v>1151</v>
      </c>
      <c r="AP3365" t="n">
        <v>62</v>
      </c>
      <c r="AQ3365"/>
      <c r="AR3365"/>
    </row>
    <row r="3366">
      <c r="A3366" t="n">
        <v>234951</v>
      </c>
      <c r="B3366" t="s">
        <v>5213</v>
      </c>
      <c r="C3366" t="s">
        <v>929</v>
      </c>
      <c r="D3366" t="s">
        <v>5199</v>
      </c>
      <c r="E3366" t="s">
        <v>267</v>
      </c>
      <c r="F3366" t="s">
        <v>148</v>
      </c>
      <c r="G3366" t="s">
        <v>149</v>
      </c>
      <c r="H3366" t="s">
        <v>150</v>
      </c>
      <c r="I3366" t="s">
        <v>151</v>
      </c>
      <c r="J3366" t="s">
        <v>168</v>
      </c>
      <c r="K3366" t="s">
        <v>176</v>
      </c>
      <c r="L3366" t="s">
        <v>155</v>
      </c>
      <c r="M3366" t="s">
        <v>155</v>
      </c>
      <c r="N3366" t="n">
        <v>-122.4979</v>
      </c>
      <c r="O3366" t="n">
        <v>47.1761</v>
      </c>
      <c r="P3366" t="n">
        <v>4286</v>
      </c>
      <c r="Q3366" t="n">
        <v>4286</v>
      </c>
      <c r="R3366" t="n">
        <v>61.8</v>
      </c>
      <c r="S3366" t="n">
        <v>44.4</v>
      </c>
      <c r="T3366" t="n">
        <v>12.9</v>
      </c>
      <c r="U3366" t="n">
        <v>15.1</v>
      </c>
      <c r="V3366" t="n">
        <v>6.9</v>
      </c>
      <c r="W3366" t="n">
        <v>0.6</v>
      </c>
      <c r="X3366"/>
      <c r="Y3366"/>
      <c r="Z3366" t="n">
        <v>22</v>
      </c>
      <c r="AA3366" t="n">
        <v>241</v>
      </c>
      <c r="AB3366" t="n">
        <v>40.7</v>
      </c>
      <c r="AC3366"/>
      <c r="AD3366"/>
      <c r="AE3366"/>
      <c r="AF3366" t="n">
        <v>282</v>
      </c>
      <c r="AG3366" t="n">
        <v>18</v>
      </c>
      <c r="AH3366" t="n">
        <v>31</v>
      </c>
      <c r="AI3366" t="n">
        <v>6216</v>
      </c>
      <c r="AJ3366" t="n">
        <v>3264</v>
      </c>
      <c r="AK3366" t="n">
        <v>3328</v>
      </c>
      <c r="AL3366" t="n">
        <v>3365</v>
      </c>
      <c r="AM3366" t="n">
        <v>9998</v>
      </c>
      <c r="AN3366" t="n">
        <v>13974</v>
      </c>
      <c r="AO3366" t="n">
        <v>416</v>
      </c>
      <c r="AP3366" t="n">
        <v>17</v>
      </c>
      <c r="AQ3366"/>
      <c r="AR3366"/>
    </row>
    <row r="3367">
      <c r="A3367" t="n">
        <v>234979</v>
      </c>
      <c r="B3367" t="s">
        <v>5214</v>
      </c>
      <c r="C3367" t="s">
        <v>5215</v>
      </c>
      <c r="D3367" t="s">
        <v>5199</v>
      </c>
      <c r="E3367" t="s">
        <v>267</v>
      </c>
      <c r="F3367" t="s">
        <v>148</v>
      </c>
      <c r="G3367" t="s">
        <v>149</v>
      </c>
      <c r="H3367" t="s">
        <v>150</v>
      </c>
      <c r="I3367" t="s">
        <v>186</v>
      </c>
      <c r="J3367" t="s">
        <v>152</v>
      </c>
      <c r="K3367" t="s">
        <v>179</v>
      </c>
      <c r="L3367" t="s">
        <v>155</v>
      </c>
      <c r="M3367" t="s">
        <v>155</v>
      </c>
      <c r="N3367" t="n">
        <v>-119.121</v>
      </c>
      <c r="O3367" t="n">
        <v>46.2522</v>
      </c>
      <c r="P3367" t="n">
        <v>8250</v>
      </c>
      <c r="Q3367" t="n">
        <v>8250</v>
      </c>
      <c r="R3367" t="n">
        <v>56.2</v>
      </c>
      <c r="S3367" t="n">
        <v>41.2</v>
      </c>
      <c r="T3367" t="n">
        <v>1.4</v>
      </c>
      <c r="U3367" t="n">
        <v>46.2</v>
      </c>
      <c r="V3367" t="n">
        <v>2.4</v>
      </c>
      <c r="W3367" t="n">
        <v>0.1</v>
      </c>
      <c r="X3367"/>
      <c r="Y3367"/>
      <c r="Z3367" t="n">
        <v>19</v>
      </c>
      <c r="AA3367" t="n">
        <v>933</v>
      </c>
      <c r="AB3367" t="n">
        <v>27.7</v>
      </c>
      <c r="AC3367"/>
      <c r="AD3367"/>
      <c r="AE3367"/>
      <c r="AF3367" t="n">
        <v>1031</v>
      </c>
      <c r="AG3367" t="n">
        <v>24</v>
      </c>
      <c r="AH3367" t="n">
        <v>44</v>
      </c>
      <c r="AI3367" t="n">
        <v>10348</v>
      </c>
      <c r="AJ3367" t="n">
        <v>7480</v>
      </c>
      <c r="AK3367" t="n">
        <v>7965</v>
      </c>
      <c r="AL3367" t="n">
        <v>8973</v>
      </c>
      <c r="AM3367" t="n">
        <v>10305</v>
      </c>
      <c r="AN3367" t="n">
        <v>16108</v>
      </c>
      <c r="AO3367" t="n">
        <v>1090</v>
      </c>
      <c r="AP3367" t="n">
        <v>161</v>
      </c>
      <c r="AQ3367"/>
      <c r="AR3367"/>
    </row>
    <row r="3368">
      <c r="A3368" t="n">
        <v>235024</v>
      </c>
      <c r="B3368" t="s">
        <v>5216</v>
      </c>
      <c r="C3368" t="s">
        <v>5208</v>
      </c>
      <c r="D3368" t="s">
        <v>5199</v>
      </c>
      <c r="E3368" t="s">
        <v>267</v>
      </c>
      <c r="F3368" t="s">
        <v>162</v>
      </c>
      <c r="G3368" t="s">
        <v>163</v>
      </c>
      <c r="H3368" t="s">
        <v>150</v>
      </c>
      <c r="I3368" t="s">
        <v>151</v>
      </c>
      <c r="J3368" t="s">
        <v>164</v>
      </c>
      <c r="K3368" t="s">
        <v>209</v>
      </c>
      <c r="L3368" t="s">
        <v>155</v>
      </c>
      <c r="M3368" t="s">
        <v>155</v>
      </c>
      <c r="N3368" t="n">
        <v>-122.3362</v>
      </c>
      <c r="O3368" t="n">
        <v>47.6182</v>
      </c>
      <c r="P3368" t="n">
        <v>458</v>
      </c>
      <c r="Q3368" t="n">
        <v>458</v>
      </c>
      <c r="R3368" t="n">
        <v>65.5</v>
      </c>
      <c r="S3368" t="n">
        <v>63.5</v>
      </c>
      <c r="T3368" t="n">
        <v>4.8</v>
      </c>
      <c r="U3368" t="n">
        <v>2.6</v>
      </c>
      <c r="V3368" t="n">
        <v>4.1</v>
      </c>
      <c r="W3368" t="n">
        <v>2.8</v>
      </c>
      <c r="X3368" t="n">
        <v>69</v>
      </c>
      <c r="Y3368"/>
      <c r="Z3368" t="n">
        <v>6</v>
      </c>
      <c r="AA3368" t="n">
        <v>177</v>
      </c>
      <c r="AB3368" t="n">
        <v>52</v>
      </c>
      <c r="AC3368" t="n">
        <v>177</v>
      </c>
      <c r="AD3368" t="n">
        <v>52</v>
      </c>
      <c r="AE3368" t="n">
        <v>51.4</v>
      </c>
      <c r="AF3368" t="n">
        <v>124</v>
      </c>
      <c r="AG3368" t="n">
        <v>30</v>
      </c>
      <c r="AH3368" t="n">
        <v>93</v>
      </c>
      <c r="AI3368" t="n">
        <v>40164</v>
      </c>
      <c r="AJ3368" t="n">
        <v>28155</v>
      </c>
      <c r="AK3368" t="n">
        <v>30948</v>
      </c>
      <c r="AL3368" t="n">
        <v>36693</v>
      </c>
      <c r="AM3368" t="n">
        <v>40853</v>
      </c>
      <c r="AN3368" t="n">
        <v>44405</v>
      </c>
      <c r="AO3368"/>
      <c r="AP3368" t="n">
        <v>74</v>
      </c>
      <c r="AQ3368"/>
      <c r="AR3368"/>
    </row>
    <row r="3369">
      <c r="A3369" t="n">
        <v>235088</v>
      </c>
      <c r="B3369" t="s">
        <v>5217</v>
      </c>
      <c r="C3369" t="s">
        <v>5208</v>
      </c>
      <c r="D3369" t="s">
        <v>5199</v>
      </c>
      <c r="E3369" t="s">
        <v>267</v>
      </c>
      <c r="F3369" t="s">
        <v>199</v>
      </c>
      <c r="G3369" t="s">
        <v>189</v>
      </c>
      <c r="H3369" t="s">
        <v>200</v>
      </c>
      <c r="I3369" t="s">
        <v>151</v>
      </c>
      <c r="J3369" t="s">
        <v>164</v>
      </c>
      <c r="K3369"/>
      <c r="L3369" t="s">
        <v>155</v>
      </c>
      <c r="M3369" t="s">
        <v>155</v>
      </c>
      <c r="N3369" t="n">
        <v>-122.3409</v>
      </c>
      <c r="O3369" t="n">
        <v>47.6474</v>
      </c>
      <c r="P3369" t="n">
        <v>453</v>
      </c>
      <c r="Q3369" t="n">
        <v>453</v>
      </c>
      <c r="R3369" t="n">
        <v>5.3</v>
      </c>
      <c r="S3369" t="n">
        <v>62.5</v>
      </c>
      <c r="T3369" t="n">
        <v>2.9</v>
      </c>
      <c r="U3369" t="n">
        <v>17.7</v>
      </c>
      <c r="V3369" t="n">
        <v>1.8</v>
      </c>
      <c r="W3369" t="n">
        <v>0</v>
      </c>
      <c r="X3369" t="n">
        <v>100</v>
      </c>
      <c r="Y3369"/>
      <c r="Z3369" t="n">
        <v>16</v>
      </c>
      <c r="AA3369"/>
      <c r="AB3369"/>
      <c r="AC3369"/>
      <c r="AD3369"/>
      <c r="AE3369"/>
      <c r="AF3369" t="n">
        <v>292</v>
      </c>
      <c r="AG3369" t="n">
        <v>37</v>
      </c>
      <c r="AH3369" t="n">
        <v>45</v>
      </c>
      <c r="AI3369" t="n">
        <v>39233</v>
      </c>
      <c r="AJ3369" t="n">
        <v>39130</v>
      </c>
      <c r="AK3369" t="n">
        <v>41262</v>
      </c>
      <c r="AL3369" t="n">
        <v>40644</v>
      </c>
      <c r="AM3369" t="n">
        <v>43579</v>
      </c>
      <c r="AN3369" t="n">
        <v>43687</v>
      </c>
      <c r="AO3369"/>
      <c r="AP3369"/>
      <c r="AQ3369"/>
      <c r="AR3369"/>
    </row>
    <row r="3370">
      <c r="A3370" t="n">
        <v>235097</v>
      </c>
      <c r="B3370" t="s">
        <v>5218</v>
      </c>
      <c r="C3370" t="s">
        <v>5219</v>
      </c>
      <c r="D3370" t="s">
        <v>5199</v>
      </c>
      <c r="E3370" t="s">
        <v>267</v>
      </c>
      <c r="F3370" t="s">
        <v>148</v>
      </c>
      <c r="G3370" t="s">
        <v>149</v>
      </c>
      <c r="H3370" t="s">
        <v>150</v>
      </c>
      <c r="I3370" t="s">
        <v>175</v>
      </c>
      <c r="J3370" t="s">
        <v>238</v>
      </c>
      <c r="K3370" t="s">
        <v>153</v>
      </c>
      <c r="L3370" t="s">
        <v>155</v>
      </c>
      <c r="M3370" t="s">
        <v>155</v>
      </c>
      <c r="N3370" t="n">
        <v>-117.5838</v>
      </c>
      <c r="O3370" t="n">
        <v>47.4907</v>
      </c>
      <c r="P3370" t="n">
        <v>17265</v>
      </c>
      <c r="Q3370" t="n">
        <v>12307</v>
      </c>
      <c r="R3370" t="n">
        <v>56.8</v>
      </c>
      <c r="S3370" t="n">
        <v>56.9</v>
      </c>
      <c r="T3370" t="n">
        <v>3.7</v>
      </c>
      <c r="U3370" t="n">
        <v>14.5</v>
      </c>
      <c r="V3370" t="n">
        <v>2.6</v>
      </c>
      <c r="W3370" t="n">
        <v>0.5</v>
      </c>
      <c r="X3370" t="n">
        <v>67</v>
      </c>
      <c r="Y3370" t="n">
        <v>28</v>
      </c>
      <c r="Z3370" t="n">
        <v>20</v>
      </c>
      <c r="AA3370" t="n">
        <v>1612</v>
      </c>
      <c r="AB3370" t="n">
        <v>47.2</v>
      </c>
      <c r="AC3370" t="n">
        <v>1612</v>
      </c>
      <c r="AD3370" t="n">
        <v>47.2</v>
      </c>
      <c r="AE3370" t="n">
        <v>29.5</v>
      </c>
      <c r="AF3370" t="n">
        <v>1338</v>
      </c>
      <c r="AG3370" t="n">
        <v>35</v>
      </c>
      <c r="AH3370" t="n">
        <v>68</v>
      </c>
      <c r="AI3370" t="n">
        <v>13786</v>
      </c>
      <c r="AJ3370" t="n">
        <v>8578</v>
      </c>
      <c r="AK3370" t="n">
        <v>8788</v>
      </c>
      <c r="AL3370" t="n">
        <v>12004</v>
      </c>
      <c r="AM3370" t="n">
        <v>18464</v>
      </c>
      <c r="AN3370" t="n">
        <v>20564</v>
      </c>
      <c r="AO3370"/>
      <c r="AP3370" t="n">
        <v>1762</v>
      </c>
      <c r="AQ3370" t="n">
        <v>1152</v>
      </c>
      <c r="AR3370" t="n">
        <v>39</v>
      </c>
    </row>
    <row r="3371">
      <c r="A3371" t="n">
        <v>235103</v>
      </c>
      <c r="B3371" t="s">
        <v>5220</v>
      </c>
      <c r="C3371" t="s">
        <v>5221</v>
      </c>
      <c r="D3371" t="s">
        <v>5199</v>
      </c>
      <c r="E3371" t="s">
        <v>267</v>
      </c>
      <c r="F3371" t="s">
        <v>148</v>
      </c>
      <c r="G3371" t="s">
        <v>149</v>
      </c>
      <c r="H3371" t="s">
        <v>150</v>
      </c>
      <c r="I3371" t="s">
        <v>186</v>
      </c>
      <c r="J3371" t="s">
        <v>152</v>
      </c>
      <c r="K3371" t="s">
        <v>176</v>
      </c>
      <c r="L3371" t="s">
        <v>155</v>
      </c>
      <c r="M3371" t="s">
        <v>155</v>
      </c>
      <c r="N3371" t="n">
        <v>-122.3276</v>
      </c>
      <c r="O3371" t="n">
        <v>47.8164</v>
      </c>
      <c r="P3371" t="n">
        <v>9553</v>
      </c>
      <c r="Q3371" t="n">
        <v>9553</v>
      </c>
      <c r="R3371" t="n">
        <v>54.3</v>
      </c>
      <c r="S3371" t="n">
        <v>38.9</v>
      </c>
      <c r="T3371" t="n">
        <v>8.8</v>
      </c>
      <c r="U3371" t="n">
        <v>13</v>
      </c>
      <c r="V3371" t="n">
        <v>16.1</v>
      </c>
      <c r="W3371" t="n">
        <v>7.2</v>
      </c>
      <c r="X3371"/>
      <c r="Y3371"/>
      <c r="Z3371" t="n">
        <v>12</v>
      </c>
      <c r="AA3371" t="n">
        <v>371</v>
      </c>
      <c r="AB3371" t="n">
        <v>33.2</v>
      </c>
      <c r="AC3371"/>
      <c r="AD3371"/>
      <c r="AE3371"/>
      <c r="AF3371" t="n">
        <v>475</v>
      </c>
      <c r="AG3371" t="n">
        <v>15</v>
      </c>
      <c r="AH3371" t="n">
        <v>26</v>
      </c>
      <c r="AI3371" t="n">
        <v>14049</v>
      </c>
      <c r="AJ3371" t="n">
        <v>12686</v>
      </c>
      <c r="AK3371" t="n">
        <v>12004</v>
      </c>
      <c r="AL3371" t="n">
        <v>14089</v>
      </c>
      <c r="AM3371" t="n">
        <v>18161</v>
      </c>
      <c r="AN3371" t="n">
        <v>18878</v>
      </c>
      <c r="AO3371" t="n">
        <v>595</v>
      </c>
      <c r="AP3371" t="n">
        <v>9</v>
      </c>
      <c r="AQ3371"/>
      <c r="AR3371"/>
    </row>
    <row r="3372">
      <c r="A3372" t="n">
        <v>235149</v>
      </c>
      <c r="B3372" t="s">
        <v>5222</v>
      </c>
      <c r="C3372" t="s">
        <v>5223</v>
      </c>
      <c r="D3372" t="s">
        <v>5199</v>
      </c>
      <c r="E3372" t="s">
        <v>267</v>
      </c>
      <c r="F3372" t="s">
        <v>148</v>
      </c>
      <c r="G3372" t="s">
        <v>149</v>
      </c>
      <c r="H3372" t="s">
        <v>150</v>
      </c>
      <c r="I3372" t="s">
        <v>151</v>
      </c>
      <c r="J3372" t="s">
        <v>152</v>
      </c>
      <c r="K3372" t="s">
        <v>176</v>
      </c>
      <c r="L3372" t="s">
        <v>155</v>
      </c>
      <c r="M3372" t="s">
        <v>155</v>
      </c>
      <c r="N3372" t="n">
        <v>-122.2047</v>
      </c>
      <c r="O3372" t="n">
        <v>48.0066</v>
      </c>
      <c r="P3372" t="n">
        <v>11575</v>
      </c>
      <c r="Q3372" t="n">
        <v>11575</v>
      </c>
      <c r="R3372" t="n">
        <v>56.9</v>
      </c>
      <c r="S3372" t="n">
        <v>51.7</v>
      </c>
      <c r="T3372" t="n">
        <v>4</v>
      </c>
      <c r="U3372" t="n">
        <v>15.7</v>
      </c>
      <c r="V3372" t="n">
        <v>9.2</v>
      </c>
      <c r="W3372" t="n">
        <v>1.7</v>
      </c>
      <c r="X3372"/>
      <c r="Y3372"/>
      <c r="Z3372" t="n">
        <v>16</v>
      </c>
      <c r="AA3372" t="n">
        <v>724</v>
      </c>
      <c r="AB3372" t="n">
        <v>38.3</v>
      </c>
      <c r="AC3372"/>
      <c r="AD3372"/>
      <c r="AE3372"/>
      <c r="AF3372" t="n">
        <v>817</v>
      </c>
      <c r="AG3372" t="n">
        <v>16</v>
      </c>
      <c r="AH3372" t="n">
        <v>30</v>
      </c>
      <c r="AI3372" t="n">
        <v>13184</v>
      </c>
      <c r="AJ3372" t="n">
        <v>9104</v>
      </c>
      <c r="AK3372" t="n">
        <v>10039</v>
      </c>
      <c r="AL3372" t="n">
        <v>12332</v>
      </c>
      <c r="AM3372" t="n">
        <v>15191</v>
      </c>
      <c r="AN3372" t="n">
        <v>17603</v>
      </c>
      <c r="AO3372" t="n">
        <v>1141</v>
      </c>
      <c r="AP3372"/>
      <c r="AQ3372"/>
      <c r="AR3372"/>
    </row>
    <row r="3373">
      <c r="A3373" t="n">
        <v>235167</v>
      </c>
      <c r="B3373" t="s">
        <v>5224</v>
      </c>
      <c r="C3373" t="s">
        <v>5225</v>
      </c>
      <c r="D3373" t="s">
        <v>5199</v>
      </c>
      <c r="E3373" t="s">
        <v>267</v>
      </c>
      <c r="F3373" t="s">
        <v>148</v>
      </c>
      <c r="G3373" t="s">
        <v>149</v>
      </c>
      <c r="H3373" t="s">
        <v>150</v>
      </c>
      <c r="I3373" t="s">
        <v>186</v>
      </c>
      <c r="J3373" t="s">
        <v>168</v>
      </c>
      <c r="K3373" t="s">
        <v>153</v>
      </c>
      <c r="L3373" t="s">
        <v>155</v>
      </c>
      <c r="M3373" t="s">
        <v>155</v>
      </c>
      <c r="N3373" t="n">
        <v>-122.9775</v>
      </c>
      <c r="O3373" t="n">
        <v>47.0738</v>
      </c>
      <c r="P3373" t="n">
        <v>2638</v>
      </c>
      <c r="Q3373" t="n">
        <v>2336</v>
      </c>
      <c r="R3373" t="n">
        <v>61.4</v>
      </c>
      <c r="S3373" t="n">
        <v>59.9</v>
      </c>
      <c r="T3373" t="n">
        <v>5.7</v>
      </c>
      <c r="U3373" t="n">
        <v>13.4</v>
      </c>
      <c r="V3373" t="n">
        <v>3.2</v>
      </c>
      <c r="W3373" t="n">
        <v>0</v>
      </c>
      <c r="X3373" t="n">
        <v>68</v>
      </c>
      <c r="Y3373" t="n">
        <v>30</v>
      </c>
      <c r="Z3373" t="n">
        <v>20</v>
      </c>
      <c r="AA3373" t="n">
        <v>505</v>
      </c>
      <c r="AB3373" t="n">
        <v>43.6</v>
      </c>
      <c r="AC3373" t="n">
        <v>505</v>
      </c>
      <c r="AD3373" t="n">
        <v>43.6</v>
      </c>
      <c r="AE3373" t="n">
        <v>34.5</v>
      </c>
      <c r="AF3373" t="n">
        <v>263</v>
      </c>
      <c r="AG3373" t="n">
        <v>41</v>
      </c>
      <c r="AH3373" t="n">
        <v>57</v>
      </c>
      <c r="AI3373" t="n">
        <v>18480</v>
      </c>
      <c r="AJ3373" t="n">
        <v>19969</v>
      </c>
      <c r="AK3373" t="n">
        <v>20956</v>
      </c>
      <c r="AL3373" t="n">
        <v>24430</v>
      </c>
      <c r="AM3373" t="n">
        <v>25683</v>
      </c>
      <c r="AN3373" t="n">
        <v>25934</v>
      </c>
      <c r="AO3373"/>
      <c r="AP3373" t="n">
        <v>458</v>
      </c>
      <c r="AQ3373" t="n">
        <v>104</v>
      </c>
      <c r="AR3373"/>
    </row>
    <row r="3374">
      <c r="A3374" t="n">
        <v>235237</v>
      </c>
      <c r="B3374" t="s">
        <v>5226</v>
      </c>
      <c r="C3374" t="s">
        <v>929</v>
      </c>
      <c r="D3374" t="s">
        <v>5199</v>
      </c>
      <c r="E3374" t="s">
        <v>267</v>
      </c>
      <c r="F3374" t="s">
        <v>148</v>
      </c>
      <c r="G3374" t="s">
        <v>149</v>
      </c>
      <c r="H3374" t="s">
        <v>150</v>
      </c>
      <c r="I3374" t="s">
        <v>151</v>
      </c>
      <c r="J3374" t="s">
        <v>152</v>
      </c>
      <c r="K3374" t="s">
        <v>176</v>
      </c>
      <c r="L3374" t="s">
        <v>155</v>
      </c>
      <c r="M3374" t="s">
        <v>155</v>
      </c>
      <c r="N3374" t="n">
        <v>-122.5709</v>
      </c>
      <c r="O3374" t="n">
        <v>47.1721</v>
      </c>
      <c r="P3374" t="n">
        <v>10153</v>
      </c>
      <c r="Q3374" t="n">
        <v>10153</v>
      </c>
      <c r="R3374" t="n">
        <v>62.1</v>
      </c>
      <c r="S3374" t="n">
        <v>44</v>
      </c>
      <c r="T3374" t="n">
        <v>10</v>
      </c>
      <c r="U3374" t="n">
        <v>18.4</v>
      </c>
      <c r="V3374" t="n">
        <v>8.1</v>
      </c>
      <c r="W3374" t="n">
        <v>2</v>
      </c>
      <c r="X3374"/>
      <c r="Y3374"/>
      <c r="Z3374" t="n">
        <v>20</v>
      </c>
      <c r="AA3374" t="n">
        <v>727</v>
      </c>
      <c r="AB3374" t="n">
        <v>31.2</v>
      </c>
      <c r="AC3374"/>
      <c r="AD3374"/>
      <c r="AE3374"/>
      <c r="AF3374" t="n">
        <v>1064</v>
      </c>
      <c r="AG3374" t="n">
        <v>20</v>
      </c>
      <c r="AH3374" t="n">
        <v>29</v>
      </c>
      <c r="AI3374" t="n">
        <v>10851</v>
      </c>
      <c r="AJ3374" t="n">
        <v>8248</v>
      </c>
      <c r="AK3374" t="n">
        <v>8417</v>
      </c>
      <c r="AL3374" t="n">
        <v>10579</v>
      </c>
      <c r="AM3374" t="n">
        <v>14936</v>
      </c>
      <c r="AN3374" t="n">
        <v>16315</v>
      </c>
      <c r="AO3374" t="n">
        <v>1556</v>
      </c>
      <c r="AP3374" t="n">
        <v>69</v>
      </c>
      <c r="AQ3374"/>
      <c r="AR3374"/>
    </row>
    <row r="3375">
      <c r="A3375" t="n">
        <v>235307</v>
      </c>
      <c r="B3375" t="s">
        <v>5227</v>
      </c>
      <c r="C3375" t="s">
        <v>5228</v>
      </c>
      <c r="D3375" t="s">
        <v>5199</v>
      </c>
      <c r="E3375" t="s">
        <v>267</v>
      </c>
      <c r="F3375" t="s">
        <v>199</v>
      </c>
      <c r="G3375" t="s">
        <v>189</v>
      </c>
      <c r="H3375" t="s">
        <v>200</v>
      </c>
      <c r="I3375" t="s">
        <v>151</v>
      </c>
      <c r="J3375" t="s">
        <v>164</v>
      </c>
      <c r="K3375"/>
      <c r="L3375" t="s">
        <v>155</v>
      </c>
      <c r="M3375" t="s">
        <v>155</v>
      </c>
      <c r="N3375" t="n">
        <v>-117.4165</v>
      </c>
      <c r="O3375" t="n">
        <v>47.6577</v>
      </c>
      <c r="P3375" t="n">
        <v>164</v>
      </c>
      <c r="Q3375" t="n">
        <v>164</v>
      </c>
      <c r="R3375" t="n">
        <v>95.1</v>
      </c>
      <c r="S3375" t="n">
        <v>64.6</v>
      </c>
      <c r="T3375" t="n">
        <v>5.5</v>
      </c>
      <c r="U3375" t="n">
        <v>4.9</v>
      </c>
      <c r="V3375" t="n">
        <v>0.6</v>
      </c>
      <c r="W3375" t="n">
        <v>0</v>
      </c>
      <c r="X3375" t="n">
        <v>87</v>
      </c>
      <c r="Y3375"/>
      <c r="Z3375" t="n">
        <v>17</v>
      </c>
      <c r="AA3375"/>
      <c r="AB3375"/>
      <c r="AC3375"/>
      <c r="AD3375"/>
      <c r="AE3375"/>
      <c r="AF3375" t="n">
        <v>52</v>
      </c>
      <c r="AG3375" t="n">
        <v>37</v>
      </c>
      <c r="AH3375" t="n">
        <v>55</v>
      </c>
      <c r="AI3375" t="n">
        <v>11359</v>
      </c>
      <c r="AJ3375" t="n">
        <v>9949</v>
      </c>
      <c r="AK3375" t="n">
        <v>6983</v>
      </c>
      <c r="AL3375" t="n">
        <v>8866</v>
      </c>
      <c r="AM3375"/>
      <c r="AN3375" t="n">
        <v>16593</v>
      </c>
      <c r="AO3375"/>
      <c r="AP3375"/>
      <c r="AQ3375"/>
      <c r="AR3375"/>
    </row>
    <row r="3376">
      <c r="A3376" t="n">
        <v>235316</v>
      </c>
      <c r="B3376" t="s">
        <v>5229</v>
      </c>
      <c r="C3376" t="s">
        <v>5228</v>
      </c>
      <c r="D3376" t="s">
        <v>5199</v>
      </c>
      <c r="E3376" t="s">
        <v>267</v>
      </c>
      <c r="F3376" t="s">
        <v>162</v>
      </c>
      <c r="G3376" t="s">
        <v>163</v>
      </c>
      <c r="H3376" t="s">
        <v>150</v>
      </c>
      <c r="I3376" t="s">
        <v>151</v>
      </c>
      <c r="J3376" t="s">
        <v>152</v>
      </c>
      <c r="K3376" t="s">
        <v>159</v>
      </c>
      <c r="L3376" t="s">
        <v>155</v>
      </c>
      <c r="M3376" t="s">
        <v>155</v>
      </c>
      <c r="N3376" t="n">
        <v>-117.4006</v>
      </c>
      <c r="O3376" t="n">
        <v>47.6665</v>
      </c>
      <c r="P3376" t="n">
        <v>8130</v>
      </c>
      <c r="Q3376" t="n">
        <v>5453</v>
      </c>
      <c r="R3376" t="n">
        <v>53.9</v>
      </c>
      <c r="S3376" t="n">
        <v>64.1</v>
      </c>
      <c r="T3376" t="n">
        <v>1.2</v>
      </c>
      <c r="U3376" t="n">
        <v>12.5</v>
      </c>
      <c r="V3376" t="n">
        <v>6.6</v>
      </c>
      <c r="W3376" t="n">
        <v>4</v>
      </c>
      <c r="X3376" t="n">
        <v>94</v>
      </c>
      <c r="Y3376" t="n">
        <v>100</v>
      </c>
      <c r="Z3376" t="n">
        <v>12</v>
      </c>
      <c r="AA3376" t="n">
        <v>1257</v>
      </c>
      <c r="AB3376" t="n">
        <v>86.9</v>
      </c>
      <c r="AC3376" t="n">
        <v>1257</v>
      </c>
      <c r="AD3376" t="n">
        <v>86.9</v>
      </c>
      <c r="AE3376" t="n">
        <v>77.6</v>
      </c>
      <c r="AF3376" t="n">
        <v>1216</v>
      </c>
      <c r="AG3376" t="n">
        <v>13</v>
      </c>
      <c r="AH3376" t="n">
        <v>98</v>
      </c>
      <c r="AI3376" t="n">
        <v>40295</v>
      </c>
      <c r="AJ3376" t="n">
        <v>23364</v>
      </c>
      <c r="AK3376" t="n">
        <v>22330</v>
      </c>
      <c r="AL3376" t="n">
        <v>25096</v>
      </c>
      <c r="AM3376" t="n">
        <v>35623</v>
      </c>
      <c r="AN3376" t="n">
        <v>43615</v>
      </c>
      <c r="AO3376"/>
      <c r="AP3376" t="n">
        <v>1177</v>
      </c>
      <c r="AQ3376" t="n">
        <v>674</v>
      </c>
      <c r="AR3376" t="n">
        <v>196</v>
      </c>
    </row>
    <row r="3377">
      <c r="A3377" t="n">
        <v>235334</v>
      </c>
      <c r="B3377" t="s">
        <v>5230</v>
      </c>
      <c r="C3377" t="s">
        <v>2763</v>
      </c>
      <c r="D3377" t="s">
        <v>5199</v>
      </c>
      <c r="E3377" t="s">
        <v>267</v>
      </c>
      <c r="F3377" t="s">
        <v>148</v>
      </c>
      <c r="G3377" t="s">
        <v>149</v>
      </c>
      <c r="H3377" t="s">
        <v>150</v>
      </c>
      <c r="I3377" t="s">
        <v>205</v>
      </c>
      <c r="J3377" t="s">
        <v>168</v>
      </c>
      <c r="K3377" t="s">
        <v>176</v>
      </c>
      <c r="L3377" t="s">
        <v>155</v>
      </c>
      <c r="M3377" t="s">
        <v>155</v>
      </c>
      <c r="N3377" t="n">
        <v>-123.8031</v>
      </c>
      <c r="O3377" t="n">
        <v>46.9539</v>
      </c>
      <c r="P3377" t="n">
        <v>2157</v>
      </c>
      <c r="Q3377" t="n">
        <v>2157</v>
      </c>
      <c r="R3377" t="n">
        <v>50.7</v>
      </c>
      <c r="S3377" t="n">
        <v>58.4</v>
      </c>
      <c r="T3377" t="n">
        <v>3.7</v>
      </c>
      <c r="U3377" t="n">
        <v>16.3</v>
      </c>
      <c r="V3377" t="n">
        <v>2.1</v>
      </c>
      <c r="W3377" t="n">
        <v>0</v>
      </c>
      <c r="X3377"/>
      <c r="Y3377"/>
      <c r="Z3377" t="n">
        <v>14</v>
      </c>
      <c r="AA3377" t="n">
        <v>301</v>
      </c>
      <c r="AB3377" t="n">
        <v>31.6</v>
      </c>
      <c r="AC3377"/>
      <c r="AD3377"/>
      <c r="AE3377"/>
      <c r="AF3377" t="n">
        <v>241</v>
      </c>
      <c r="AG3377" t="n">
        <v>28</v>
      </c>
      <c r="AH3377" t="n">
        <v>64</v>
      </c>
      <c r="AI3377" t="n">
        <v>6475</v>
      </c>
      <c r="AJ3377" t="n">
        <v>1557</v>
      </c>
      <c r="AK3377" t="n">
        <v>3536</v>
      </c>
      <c r="AL3377" t="n">
        <v>4969</v>
      </c>
      <c r="AM3377" t="n">
        <v>5259</v>
      </c>
      <c r="AN3377" t="n">
        <v>9110</v>
      </c>
      <c r="AO3377" t="n">
        <v>311</v>
      </c>
      <c r="AP3377" t="n">
        <v>28</v>
      </c>
      <c r="AQ3377"/>
      <c r="AR3377"/>
    </row>
    <row r="3378">
      <c r="A3378" t="n">
        <v>235343</v>
      </c>
      <c r="B3378" t="s">
        <v>5231</v>
      </c>
      <c r="C3378" t="s">
        <v>182</v>
      </c>
      <c r="D3378" t="s">
        <v>5199</v>
      </c>
      <c r="E3378" t="s">
        <v>267</v>
      </c>
      <c r="F3378" t="s">
        <v>148</v>
      </c>
      <c r="G3378" t="s">
        <v>149</v>
      </c>
      <c r="H3378" t="s">
        <v>150</v>
      </c>
      <c r="I3378" t="s">
        <v>151</v>
      </c>
      <c r="J3378" t="s">
        <v>152</v>
      </c>
      <c r="K3378" t="s">
        <v>179</v>
      </c>
      <c r="L3378" t="s">
        <v>155</v>
      </c>
      <c r="M3378" t="s">
        <v>155</v>
      </c>
      <c r="N3378" t="n">
        <v>-122.1758</v>
      </c>
      <c r="O3378" t="n">
        <v>47.3136</v>
      </c>
      <c r="P3378" t="n">
        <v>9349</v>
      </c>
      <c r="Q3378" t="n">
        <v>9349</v>
      </c>
      <c r="R3378" t="n">
        <v>51.8</v>
      </c>
      <c r="S3378" t="n">
        <v>35.2</v>
      </c>
      <c r="T3378" t="n">
        <v>8.4</v>
      </c>
      <c r="U3378" t="n">
        <v>13.3</v>
      </c>
      <c r="V3378" t="n">
        <v>13.9</v>
      </c>
      <c r="W3378" t="n">
        <v>10.3</v>
      </c>
      <c r="X3378"/>
      <c r="Y3378"/>
      <c r="Z3378" t="n">
        <v>11</v>
      </c>
      <c r="AA3378" t="n">
        <v>643</v>
      </c>
      <c r="AB3378" t="n">
        <v>41.2</v>
      </c>
      <c r="AC3378"/>
      <c r="AD3378"/>
      <c r="AE3378"/>
      <c r="AF3378" t="n">
        <v>665</v>
      </c>
      <c r="AG3378" t="n">
        <v>19</v>
      </c>
      <c r="AH3378" t="n">
        <v>34</v>
      </c>
      <c r="AI3378" t="n">
        <v>13621</v>
      </c>
      <c r="AJ3378" t="n">
        <v>10534</v>
      </c>
      <c r="AK3378" t="n">
        <v>11801</v>
      </c>
      <c r="AL3378" t="n">
        <v>13329</v>
      </c>
      <c r="AM3378" t="n">
        <v>15074</v>
      </c>
      <c r="AN3378" t="n">
        <v>19968</v>
      </c>
      <c r="AO3378" t="n">
        <v>1234</v>
      </c>
      <c r="AP3378" t="n">
        <v>189</v>
      </c>
      <c r="AQ3378"/>
      <c r="AR3378"/>
    </row>
    <row r="3379">
      <c r="A3379" t="n">
        <v>235352</v>
      </c>
      <c r="B3379" t="s">
        <v>5232</v>
      </c>
      <c r="C3379" t="s">
        <v>5233</v>
      </c>
      <c r="D3379" t="s">
        <v>5199</v>
      </c>
      <c r="E3379" t="s">
        <v>267</v>
      </c>
      <c r="F3379" t="s">
        <v>199</v>
      </c>
      <c r="G3379" t="s">
        <v>189</v>
      </c>
      <c r="H3379" t="s">
        <v>200</v>
      </c>
      <c r="I3379" t="s">
        <v>186</v>
      </c>
      <c r="J3379" t="s">
        <v>164</v>
      </c>
      <c r="K3379"/>
      <c r="L3379" t="s">
        <v>155</v>
      </c>
      <c r="M3379" t="s">
        <v>155</v>
      </c>
      <c r="N3379" t="n">
        <v>-122.3445</v>
      </c>
      <c r="O3379" t="n">
        <v>47.7617</v>
      </c>
      <c r="P3379" t="n">
        <v>168</v>
      </c>
      <c r="Q3379" t="n">
        <v>168</v>
      </c>
      <c r="R3379" t="n">
        <v>80.4</v>
      </c>
      <c r="S3379" t="n">
        <v>47.6</v>
      </c>
      <c r="T3379" t="n">
        <v>11.9</v>
      </c>
      <c r="U3379" t="n">
        <v>19</v>
      </c>
      <c r="V3379" t="n">
        <v>7.7</v>
      </c>
      <c r="W3379" t="n">
        <v>0</v>
      </c>
      <c r="X3379" t="n">
        <v>76</v>
      </c>
      <c r="Y3379"/>
      <c r="Z3379" t="n">
        <v>20</v>
      </c>
      <c r="AA3379"/>
      <c r="AB3379"/>
      <c r="AC3379"/>
      <c r="AD3379"/>
      <c r="AE3379"/>
      <c r="AF3379" t="n">
        <v>60</v>
      </c>
      <c r="AG3379" t="n">
        <v>35</v>
      </c>
      <c r="AH3379" t="n">
        <v>42</v>
      </c>
      <c r="AI3379" t="n">
        <v>17230</v>
      </c>
      <c r="AJ3379" t="n">
        <v>18668</v>
      </c>
      <c r="AK3379"/>
      <c r="AL3379"/>
      <c r="AM3379"/>
      <c r="AN3379"/>
      <c r="AO3379"/>
      <c r="AP3379"/>
      <c r="AQ3379"/>
      <c r="AR3379"/>
    </row>
    <row r="3380">
      <c r="A3380" t="n">
        <v>235422</v>
      </c>
      <c r="B3380" t="s">
        <v>5234</v>
      </c>
      <c r="C3380" t="s">
        <v>5235</v>
      </c>
      <c r="D3380" t="s">
        <v>5199</v>
      </c>
      <c r="E3380" t="s">
        <v>267</v>
      </c>
      <c r="F3380" t="s">
        <v>162</v>
      </c>
      <c r="G3380" t="s">
        <v>163</v>
      </c>
      <c r="H3380" t="s">
        <v>150</v>
      </c>
      <c r="I3380" t="s">
        <v>205</v>
      </c>
      <c r="J3380" t="s">
        <v>164</v>
      </c>
      <c r="K3380" t="s">
        <v>153</v>
      </c>
      <c r="L3380" t="s">
        <v>155</v>
      </c>
      <c r="M3380" t="s">
        <v>155</v>
      </c>
      <c r="N3380" t="n">
        <v>-120.395</v>
      </c>
      <c r="O3380" t="n">
        <v>46.3748</v>
      </c>
      <c r="P3380" t="n">
        <v>980</v>
      </c>
      <c r="Q3380" t="n">
        <v>881</v>
      </c>
      <c r="R3380" t="n">
        <v>75.4</v>
      </c>
      <c r="S3380" t="n">
        <v>8.5</v>
      </c>
      <c r="T3380" t="n">
        <v>0.7</v>
      </c>
      <c r="U3380" t="n">
        <v>73.4</v>
      </c>
      <c r="V3380" t="n">
        <v>0.7</v>
      </c>
      <c r="W3380" t="n">
        <v>0.1</v>
      </c>
      <c r="X3380" t="n">
        <v>58</v>
      </c>
      <c r="Y3380" t="n">
        <v>33</v>
      </c>
      <c r="Z3380" t="n">
        <v>7</v>
      </c>
      <c r="AA3380" t="n">
        <v>108</v>
      </c>
      <c r="AB3380" t="n">
        <v>39.8</v>
      </c>
      <c r="AC3380" t="n">
        <v>107</v>
      </c>
      <c r="AD3380" t="n">
        <v>40.2</v>
      </c>
      <c r="AE3380" t="n">
        <v>23.4</v>
      </c>
      <c r="AF3380" t="n">
        <v>128</v>
      </c>
      <c r="AG3380" t="n">
        <v>63</v>
      </c>
      <c r="AH3380" t="n">
        <v>96</v>
      </c>
      <c r="AI3380" t="n">
        <v>11934</v>
      </c>
      <c r="AJ3380" t="n">
        <v>10713</v>
      </c>
      <c r="AK3380" t="n">
        <v>12202</v>
      </c>
      <c r="AL3380" t="n">
        <v>12511</v>
      </c>
      <c r="AM3380" t="n">
        <v>13275</v>
      </c>
      <c r="AN3380" t="n">
        <v>18198</v>
      </c>
      <c r="AO3380" t="n">
        <v>4</v>
      </c>
      <c r="AP3380" t="n">
        <v>186</v>
      </c>
      <c r="AQ3380" t="n">
        <v>29</v>
      </c>
      <c r="AR3380"/>
    </row>
    <row r="3381">
      <c r="A3381" t="n">
        <v>235431</v>
      </c>
      <c r="B3381" t="s">
        <v>5236</v>
      </c>
      <c r="C3381" t="s">
        <v>1792</v>
      </c>
      <c r="D3381" t="s">
        <v>5199</v>
      </c>
      <c r="E3381" t="s">
        <v>267</v>
      </c>
      <c r="F3381" t="s">
        <v>148</v>
      </c>
      <c r="G3381" t="s">
        <v>149</v>
      </c>
      <c r="H3381" t="s">
        <v>150</v>
      </c>
      <c r="I3381" t="s">
        <v>186</v>
      </c>
      <c r="J3381" t="s">
        <v>152</v>
      </c>
      <c r="K3381" t="s">
        <v>176</v>
      </c>
      <c r="L3381" t="s">
        <v>155</v>
      </c>
      <c r="M3381" t="s">
        <v>155</v>
      </c>
      <c r="N3381" t="n">
        <v>-122.3031</v>
      </c>
      <c r="O3381" t="n">
        <v>47.3882</v>
      </c>
      <c r="P3381" t="n">
        <v>7048</v>
      </c>
      <c r="Q3381" t="n">
        <v>7048</v>
      </c>
      <c r="R3381" t="n">
        <v>63.5</v>
      </c>
      <c r="S3381" t="n">
        <v>22.7</v>
      </c>
      <c r="T3381" t="n">
        <v>20</v>
      </c>
      <c r="U3381" t="n">
        <v>18.6</v>
      </c>
      <c r="V3381" t="n">
        <v>19</v>
      </c>
      <c r="W3381" t="n">
        <v>5</v>
      </c>
      <c r="X3381"/>
      <c r="Y3381"/>
      <c r="Z3381" t="n">
        <v>15</v>
      </c>
      <c r="AA3381" t="n">
        <v>435</v>
      </c>
      <c r="AB3381" t="n">
        <v>38.6</v>
      </c>
      <c r="AC3381"/>
      <c r="AD3381"/>
      <c r="AE3381"/>
      <c r="AF3381" t="n">
        <v>525</v>
      </c>
      <c r="AG3381" t="n">
        <v>17</v>
      </c>
      <c r="AH3381" t="n">
        <v>37</v>
      </c>
      <c r="AI3381" t="n">
        <v>13467</v>
      </c>
      <c r="AJ3381" t="n">
        <v>9875</v>
      </c>
      <c r="AK3381" t="n">
        <v>10004</v>
      </c>
      <c r="AL3381" t="n">
        <v>14012</v>
      </c>
      <c r="AM3381" t="n">
        <v>11413</v>
      </c>
      <c r="AN3381" t="n">
        <v>19642</v>
      </c>
      <c r="AO3381" t="n">
        <v>779</v>
      </c>
      <c r="AP3381" t="n">
        <v>84</v>
      </c>
      <c r="AQ3381"/>
      <c r="AR3381"/>
    </row>
    <row r="3382">
      <c r="A3382" t="n">
        <v>235501</v>
      </c>
      <c r="B3382" t="s">
        <v>5237</v>
      </c>
      <c r="C3382" t="s">
        <v>5212</v>
      </c>
      <c r="D3382" t="s">
        <v>5199</v>
      </c>
      <c r="E3382" t="s">
        <v>267</v>
      </c>
      <c r="F3382" t="s">
        <v>199</v>
      </c>
      <c r="G3382" t="s">
        <v>189</v>
      </c>
      <c r="H3382" t="s">
        <v>200</v>
      </c>
      <c r="I3382" t="s">
        <v>151</v>
      </c>
      <c r="J3382" t="s">
        <v>164</v>
      </c>
      <c r="K3382"/>
      <c r="L3382" t="s">
        <v>155</v>
      </c>
      <c r="M3382" t="s">
        <v>155</v>
      </c>
      <c r="N3382" t="n">
        <v>-122.6398</v>
      </c>
      <c r="O3382" t="n">
        <v>45.6279</v>
      </c>
      <c r="P3382" t="n">
        <v>526</v>
      </c>
      <c r="Q3382" t="n">
        <v>526</v>
      </c>
      <c r="R3382" t="n">
        <v>60.1</v>
      </c>
      <c r="S3382" t="n">
        <v>33.5</v>
      </c>
      <c r="T3382" t="n">
        <v>17.3</v>
      </c>
      <c r="U3382" t="n">
        <v>19</v>
      </c>
      <c r="V3382" t="n">
        <v>1.1</v>
      </c>
      <c r="W3382" t="n">
        <v>0</v>
      </c>
      <c r="X3382" t="n">
        <v>63</v>
      </c>
      <c r="Y3382"/>
      <c r="Z3382" t="n">
        <v>13</v>
      </c>
      <c r="AA3382"/>
      <c r="AB3382"/>
      <c r="AC3382"/>
      <c r="AD3382"/>
      <c r="AE3382"/>
      <c r="AF3382" t="n">
        <v>319</v>
      </c>
      <c r="AG3382" t="n">
        <v>64</v>
      </c>
      <c r="AH3382" t="n">
        <v>75</v>
      </c>
      <c r="AI3382" t="n">
        <v>25872</v>
      </c>
      <c r="AJ3382" t="n">
        <v>25538</v>
      </c>
      <c r="AK3382" t="n">
        <v>25863</v>
      </c>
      <c r="AL3382" t="n">
        <v>27166</v>
      </c>
      <c r="AM3382" t="n">
        <v>28714</v>
      </c>
      <c r="AN3382" t="n">
        <v>28676</v>
      </c>
      <c r="AO3382"/>
      <c r="AP3382"/>
      <c r="AQ3382"/>
      <c r="AR3382"/>
    </row>
    <row r="3383">
      <c r="A3383" t="n">
        <v>235547</v>
      </c>
      <c r="B3383" t="s">
        <v>5238</v>
      </c>
      <c r="C3383" t="s">
        <v>5239</v>
      </c>
      <c r="D3383" t="s">
        <v>5199</v>
      </c>
      <c r="E3383" t="s">
        <v>267</v>
      </c>
      <c r="F3383" t="s">
        <v>162</v>
      </c>
      <c r="G3383" t="s">
        <v>163</v>
      </c>
      <c r="H3383" t="s">
        <v>150</v>
      </c>
      <c r="I3383" t="s">
        <v>186</v>
      </c>
      <c r="J3383" t="s">
        <v>164</v>
      </c>
      <c r="K3383" t="s">
        <v>159</v>
      </c>
      <c r="L3383" t="s">
        <v>155</v>
      </c>
      <c r="M3383" t="s">
        <v>155</v>
      </c>
      <c r="N3383" t="n">
        <v>-122.2517</v>
      </c>
      <c r="O3383" t="n">
        <v>47.7299</v>
      </c>
      <c r="P3383" t="n">
        <v>830</v>
      </c>
      <c r="Q3383" t="n">
        <v>88</v>
      </c>
      <c r="R3383" t="n">
        <v>86.4</v>
      </c>
      <c r="S3383" t="n">
        <v>76.1</v>
      </c>
      <c r="T3383" t="n">
        <v>1.1</v>
      </c>
      <c r="U3383" t="n">
        <v>5.7</v>
      </c>
      <c r="V3383" t="n">
        <v>3.4</v>
      </c>
      <c r="W3383" t="n">
        <v>1.1</v>
      </c>
      <c r="X3383"/>
      <c r="Y3383"/>
      <c r="Z3383" t="n">
        <v>9</v>
      </c>
      <c r="AA3383"/>
      <c r="AB3383"/>
      <c r="AC3383"/>
      <c r="AD3383"/>
      <c r="AE3383"/>
      <c r="AF3383" t="n">
        <v>0</v>
      </c>
      <c r="AG3383" t="n">
        <v>38</v>
      </c>
      <c r="AH3383" t="n">
        <v>72</v>
      </c>
      <c r="AI3383"/>
      <c r="AJ3383"/>
      <c r="AK3383"/>
      <c r="AL3383"/>
      <c r="AM3383"/>
      <c r="AN3383"/>
      <c r="AO3383"/>
      <c r="AP3383" t="n">
        <v>27</v>
      </c>
      <c r="AQ3383" t="n">
        <v>84</v>
      </c>
      <c r="AR3383" t="n">
        <v>105</v>
      </c>
    </row>
    <row r="3384">
      <c r="A3384" t="n">
        <v>235671</v>
      </c>
      <c r="B3384" t="s">
        <v>5240</v>
      </c>
      <c r="C3384" t="s">
        <v>5241</v>
      </c>
      <c r="D3384" t="s">
        <v>5199</v>
      </c>
      <c r="E3384" t="s">
        <v>267</v>
      </c>
      <c r="F3384" t="s">
        <v>173</v>
      </c>
      <c r="G3384" t="s">
        <v>149</v>
      </c>
      <c r="H3384" t="s">
        <v>174</v>
      </c>
      <c r="I3384" t="s">
        <v>151</v>
      </c>
      <c r="J3384" t="s">
        <v>168</v>
      </c>
      <c r="K3384" t="s">
        <v>176</v>
      </c>
      <c r="L3384" t="s">
        <v>155</v>
      </c>
      <c r="M3384" t="s">
        <v>155</v>
      </c>
      <c r="N3384" t="n">
        <v>-122.4468</v>
      </c>
      <c r="O3384" t="n">
        <v>47.2517</v>
      </c>
      <c r="P3384" t="n">
        <v>6574</v>
      </c>
      <c r="Q3384" t="n">
        <v>6574</v>
      </c>
      <c r="R3384" t="n">
        <v>37.4</v>
      </c>
      <c r="S3384" t="n">
        <v>49.6</v>
      </c>
      <c r="T3384" t="n">
        <v>6.4</v>
      </c>
      <c r="U3384" t="n">
        <v>12.2</v>
      </c>
      <c r="V3384" t="n">
        <v>7.7</v>
      </c>
      <c r="W3384" t="n">
        <v>0.1</v>
      </c>
      <c r="X3384" t="n">
        <v>64</v>
      </c>
      <c r="Y3384" t="n">
        <v>71</v>
      </c>
      <c r="Z3384" t="n">
        <v>21</v>
      </c>
      <c r="AA3384" t="n">
        <v>184</v>
      </c>
      <c r="AB3384" t="n">
        <v>29.9</v>
      </c>
      <c r="AC3384"/>
      <c r="AD3384"/>
      <c r="AE3384"/>
      <c r="AF3384" t="n">
        <v>236</v>
      </c>
      <c r="AG3384" t="n">
        <v>9</v>
      </c>
      <c r="AH3384" t="n">
        <v>17</v>
      </c>
      <c r="AI3384" t="n">
        <v>6434</v>
      </c>
      <c r="AJ3384" t="n">
        <v>3340</v>
      </c>
      <c r="AK3384" t="n">
        <v>2319</v>
      </c>
      <c r="AL3384" t="n">
        <v>6006</v>
      </c>
      <c r="AM3384" t="n">
        <v>7572</v>
      </c>
      <c r="AN3384" t="n">
        <v>13718</v>
      </c>
      <c r="AO3384" t="n">
        <v>323</v>
      </c>
      <c r="AP3384"/>
      <c r="AQ3384"/>
      <c r="AR3384"/>
    </row>
    <row r="3385">
      <c r="A3385" t="n">
        <v>235699</v>
      </c>
      <c r="B3385" t="s">
        <v>5242</v>
      </c>
      <c r="C3385" t="s">
        <v>5243</v>
      </c>
      <c r="D3385" t="s">
        <v>5199</v>
      </c>
      <c r="E3385" t="s">
        <v>267</v>
      </c>
      <c r="F3385" t="s">
        <v>148</v>
      </c>
      <c r="G3385" t="s">
        <v>149</v>
      </c>
      <c r="H3385" t="s">
        <v>150</v>
      </c>
      <c r="I3385" t="s">
        <v>186</v>
      </c>
      <c r="J3385" t="s">
        <v>168</v>
      </c>
      <c r="K3385" t="s">
        <v>179</v>
      </c>
      <c r="L3385" t="s">
        <v>155</v>
      </c>
      <c r="M3385" t="s">
        <v>155</v>
      </c>
      <c r="N3385" t="n">
        <v>-122.1671</v>
      </c>
      <c r="O3385" t="n">
        <v>47.7051</v>
      </c>
      <c r="P3385" t="n">
        <v>4320</v>
      </c>
      <c r="Q3385" t="n">
        <v>4320</v>
      </c>
      <c r="R3385" t="n">
        <v>59.9</v>
      </c>
      <c r="S3385" t="n">
        <v>43.8</v>
      </c>
      <c r="T3385" t="n">
        <v>5.7</v>
      </c>
      <c r="U3385" t="n">
        <v>14.9</v>
      </c>
      <c r="V3385" t="n">
        <v>12.8</v>
      </c>
      <c r="W3385" t="n">
        <v>4.6</v>
      </c>
      <c r="X3385"/>
      <c r="Y3385"/>
      <c r="Z3385" t="n">
        <v>17</v>
      </c>
      <c r="AA3385" t="n">
        <v>133</v>
      </c>
      <c r="AB3385" t="n">
        <v>39.8</v>
      </c>
      <c r="AC3385"/>
      <c r="AD3385"/>
      <c r="AE3385"/>
      <c r="AF3385" t="n">
        <v>271</v>
      </c>
      <c r="AG3385" t="n">
        <v>12</v>
      </c>
      <c r="AH3385" t="n">
        <v>30</v>
      </c>
      <c r="AI3385" t="n">
        <v>8545</v>
      </c>
      <c r="AJ3385" t="n">
        <v>4219</v>
      </c>
      <c r="AK3385" t="n">
        <v>3827</v>
      </c>
      <c r="AL3385" t="n">
        <v>8977</v>
      </c>
      <c r="AM3385" t="n">
        <v>10820</v>
      </c>
      <c r="AN3385" t="n">
        <v>15351</v>
      </c>
      <c r="AO3385" t="n">
        <v>409</v>
      </c>
      <c r="AP3385" t="n">
        <v>119</v>
      </c>
      <c r="AQ3385"/>
      <c r="AR3385"/>
    </row>
    <row r="3386">
      <c r="A3386" t="n">
        <v>235750</v>
      </c>
      <c r="B3386" t="s">
        <v>5244</v>
      </c>
      <c r="C3386" t="s">
        <v>4887</v>
      </c>
      <c r="D3386" t="s">
        <v>5199</v>
      </c>
      <c r="E3386" t="s">
        <v>267</v>
      </c>
      <c r="F3386" t="s">
        <v>148</v>
      </c>
      <c r="G3386" t="s">
        <v>149</v>
      </c>
      <c r="H3386" t="s">
        <v>150</v>
      </c>
      <c r="I3386" t="s">
        <v>151</v>
      </c>
      <c r="J3386" t="s">
        <v>168</v>
      </c>
      <c r="K3386" t="s">
        <v>176</v>
      </c>
      <c r="L3386" t="s">
        <v>155</v>
      </c>
      <c r="M3386" t="s">
        <v>155</v>
      </c>
      <c r="N3386" t="n">
        <v>-122.9359</v>
      </c>
      <c r="O3386" t="n">
        <v>46.1421</v>
      </c>
      <c r="P3386" t="n">
        <v>3338</v>
      </c>
      <c r="Q3386" t="n">
        <v>3338</v>
      </c>
      <c r="R3386" t="n">
        <v>70.6</v>
      </c>
      <c r="S3386" t="n">
        <v>70.1</v>
      </c>
      <c r="T3386" t="n">
        <v>2</v>
      </c>
      <c r="U3386" t="n">
        <v>12.7</v>
      </c>
      <c r="V3386" t="n">
        <v>2.7</v>
      </c>
      <c r="W3386" t="n">
        <v>0.9</v>
      </c>
      <c r="X3386"/>
      <c r="Y3386"/>
      <c r="Z3386" t="n">
        <v>13</v>
      </c>
      <c r="AA3386" t="n">
        <v>228</v>
      </c>
      <c r="AB3386" t="n">
        <v>25</v>
      </c>
      <c r="AC3386"/>
      <c r="AD3386"/>
      <c r="AE3386"/>
      <c r="AF3386" t="n">
        <v>353</v>
      </c>
      <c r="AG3386" t="n">
        <v>31</v>
      </c>
      <c r="AH3386" t="n">
        <v>77</v>
      </c>
      <c r="AI3386" t="n">
        <v>10613</v>
      </c>
      <c r="AJ3386" t="n">
        <v>6427</v>
      </c>
      <c r="AK3386" t="n">
        <v>8037</v>
      </c>
      <c r="AL3386" t="n">
        <v>9265</v>
      </c>
      <c r="AM3386" t="n">
        <v>14179</v>
      </c>
      <c r="AN3386" t="n">
        <v>15683</v>
      </c>
      <c r="AO3386" t="n">
        <v>477</v>
      </c>
      <c r="AP3386" t="n">
        <v>56</v>
      </c>
      <c r="AQ3386"/>
      <c r="AR3386"/>
    </row>
    <row r="3387">
      <c r="A3387" t="n">
        <v>236018</v>
      </c>
      <c r="B3387" t="s">
        <v>5245</v>
      </c>
      <c r="C3387" t="s">
        <v>5241</v>
      </c>
      <c r="D3387" t="s">
        <v>5199</v>
      </c>
      <c r="E3387" t="s">
        <v>267</v>
      </c>
      <c r="F3387" t="s">
        <v>199</v>
      </c>
      <c r="G3387" t="s">
        <v>189</v>
      </c>
      <c r="H3387" t="s">
        <v>200</v>
      </c>
      <c r="I3387" t="s">
        <v>151</v>
      </c>
      <c r="J3387" t="s">
        <v>164</v>
      </c>
      <c r="K3387"/>
      <c r="L3387" t="s">
        <v>155</v>
      </c>
      <c r="M3387" t="s">
        <v>155</v>
      </c>
      <c r="N3387" t="n">
        <v>-122.4834</v>
      </c>
      <c r="O3387" t="n">
        <v>47.2084</v>
      </c>
      <c r="P3387" t="n">
        <v>132</v>
      </c>
      <c r="Q3387" t="n">
        <v>132</v>
      </c>
      <c r="R3387" t="n">
        <v>59.8</v>
      </c>
      <c r="S3387" t="n">
        <v>16.7</v>
      </c>
      <c r="T3387" t="n">
        <v>43.2</v>
      </c>
      <c r="U3387" t="n">
        <v>11.4</v>
      </c>
      <c r="V3387" t="n">
        <v>4.5</v>
      </c>
      <c r="W3387" t="n">
        <v>0</v>
      </c>
      <c r="X3387"/>
      <c r="Y3387"/>
      <c r="Z3387" t="n">
        <v>10</v>
      </c>
      <c r="AA3387"/>
      <c r="AB3387"/>
      <c r="AC3387"/>
      <c r="AD3387"/>
      <c r="AE3387"/>
      <c r="AF3387" t="n">
        <v>0</v>
      </c>
      <c r="AG3387" t="n">
        <v>17</v>
      </c>
      <c r="AH3387" t="n">
        <v>17</v>
      </c>
      <c r="AI3387"/>
      <c r="AJ3387"/>
      <c r="AK3387"/>
      <c r="AL3387"/>
      <c r="AM3387"/>
      <c r="AN3387"/>
      <c r="AO3387"/>
      <c r="AP3387"/>
      <c r="AQ3387"/>
      <c r="AR3387"/>
    </row>
    <row r="3388">
      <c r="A3388" t="n">
        <v>236072</v>
      </c>
      <c r="B3388" t="s">
        <v>5246</v>
      </c>
      <c r="C3388" t="s">
        <v>5208</v>
      </c>
      <c r="D3388" t="s">
        <v>5199</v>
      </c>
      <c r="E3388" t="s">
        <v>267</v>
      </c>
      <c r="F3388" t="s">
        <v>148</v>
      </c>
      <c r="G3388" t="s">
        <v>149</v>
      </c>
      <c r="H3388" t="s">
        <v>150</v>
      </c>
      <c r="I3388" t="s">
        <v>151</v>
      </c>
      <c r="J3388" t="s">
        <v>152</v>
      </c>
      <c r="K3388" t="s">
        <v>179</v>
      </c>
      <c r="L3388" t="s">
        <v>155</v>
      </c>
      <c r="M3388" t="s">
        <v>155</v>
      </c>
      <c r="N3388" t="n">
        <v>-122.3336</v>
      </c>
      <c r="O3388" t="n">
        <v>47.6984</v>
      </c>
      <c r="P3388" t="n">
        <v>7707</v>
      </c>
      <c r="Q3388" t="n">
        <v>7707</v>
      </c>
      <c r="R3388" t="n">
        <v>60.7</v>
      </c>
      <c r="S3388" t="n">
        <v>38.1</v>
      </c>
      <c r="T3388" t="n">
        <v>10.9</v>
      </c>
      <c r="U3388" t="n">
        <v>12.9</v>
      </c>
      <c r="V3388" t="n">
        <v>11.2</v>
      </c>
      <c r="W3388" t="n">
        <v>3.6</v>
      </c>
      <c r="X3388"/>
      <c r="Y3388"/>
      <c r="Z3388" t="n">
        <v>17</v>
      </c>
      <c r="AA3388" t="n">
        <v>185</v>
      </c>
      <c r="AB3388" t="n">
        <v>32.4</v>
      </c>
      <c r="AC3388"/>
      <c r="AD3388"/>
      <c r="AE3388"/>
      <c r="AF3388" t="n">
        <v>434</v>
      </c>
      <c r="AG3388" t="n">
        <v>14</v>
      </c>
      <c r="AH3388" t="n">
        <v>38</v>
      </c>
      <c r="AI3388" t="n">
        <v>10864</v>
      </c>
      <c r="AJ3388" t="n">
        <v>7776</v>
      </c>
      <c r="AK3388" t="n">
        <v>7002</v>
      </c>
      <c r="AL3388" t="n">
        <v>9872</v>
      </c>
      <c r="AM3388" t="n">
        <v>14819</v>
      </c>
      <c r="AN3388" t="n">
        <v>16377</v>
      </c>
      <c r="AO3388" t="n">
        <v>334</v>
      </c>
      <c r="AP3388" t="n">
        <v>126</v>
      </c>
      <c r="AQ3388"/>
      <c r="AR3388"/>
    </row>
    <row r="3389">
      <c r="A3389" t="n">
        <v>236133</v>
      </c>
      <c r="B3389" t="s">
        <v>5247</v>
      </c>
      <c r="C3389" t="s">
        <v>5243</v>
      </c>
      <c r="D3389" t="s">
        <v>5199</v>
      </c>
      <c r="E3389" t="s">
        <v>267</v>
      </c>
      <c r="F3389" t="s">
        <v>162</v>
      </c>
      <c r="G3389" t="s">
        <v>163</v>
      </c>
      <c r="H3389" t="s">
        <v>150</v>
      </c>
      <c r="I3389" t="s">
        <v>186</v>
      </c>
      <c r="J3389" t="s">
        <v>164</v>
      </c>
      <c r="K3389" t="s">
        <v>153</v>
      </c>
      <c r="L3389" t="s">
        <v>155</v>
      </c>
      <c r="M3389" t="s">
        <v>155</v>
      </c>
      <c r="N3389" t="n">
        <v>-122.1928</v>
      </c>
      <c r="O3389" t="n">
        <v>47.6579</v>
      </c>
      <c r="P3389" t="n">
        <v>1128</v>
      </c>
      <c r="Q3389" t="n">
        <v>786</v>
      </c>
      <c r="R3389" t="n">
        <v>65.5</v>
      </c>
      <c r="S3389" t="n">
        <v>57.1</v>
      </c>
      <c r="T3389" t="n">
        <v>5.9</v>
      </c>
      <c r="U3389" t="n">
        <v>12.6</v>
      </c>
      <c r="V3389" t="n">
        <v>4.5</v>
      </c>
      <c r="W3389" t="n">
        <v>10.9</v>
      </c>
      <c r="X3389" t="n">
        <v>73</v>
      </c>
      <c r="Y3389" t="n">
        <v>100</v>
      </c>
      <c r="Z3389" t="n">
        <v>9</v>
      </c>
      <c r="AA3389" t="n">
        <v>189</v>
      </c>
      <c r="AB3389" t="n">
        <v>63.5</v>
      </c>
      <c r="AC3389" t="n">
        <v>188</v>
      </c>
      <c r="AD3389" t="n">
        <v>62.8</v>
      </c>
      <c r="AE3389" t="n">
        <v>58</v>
      </c>
      <c r="AF3389" t="n">
        <v>151</v>
      </c>
      <c r="AG3389" t="n">
        <v>23</v>
      </c>
      <c r="AH3389" t="n">
        <v>92</v>
      </c>
      <c r="AI3389" t="n">
        <v>25917</v>
      </c>
      <c r="AJ3389" t="n">
        <v>14935</v>
      </c>
      <c r="AK3389" t="n">
        <v>15418</v>
      </c>
      <c r="AL3389" t="n">
        <v>19757</v>
      </c>
      <c r="AM3389" t="n">
        <v>25518</v>
      </c>
      <c r="AN3389" t="n">
        <v>31535</v>
      </c>
      <c r="AO3389" t="n">
        <v>2</v>
      </c>
      <c r="AP3389" t="n">
        <v>190</v>
      </c>
      <c r="AQ3389" t="n">
        <v>121</v>
      </c>
      <c r="AR3389" t="n">
        <v>22</v>
      </c>
    </row>
    <row r="3390">
      <c r="A3390" t="n">
        <v>236188</v>
      </c>
      <c r="B3390" t="s">
        <v>5248</v>
      </c>
      <c r="C3390" t="s">
        <v>5249</v>
      </c>
      <c r="D3390" t="s">
        <v>5199</v>
      </c>
      <c r="E3390" t="s">
        <v>267</v>
      </c>
      <c r="F3390" t="s">
        <v>148</v>
      </c>
      <c r="G3390" t="s">
        <v>149</v>
      </c>
      <c r="H3390" t="s">
        <v>150</v>
      </c>
      <c r="I3390" t="s">
        <v>151</v>
      </c>
      <c r="J3390" t="s">
        <v>152</v>
      </c>
      <c r="K3390" t="s">
        <v>176</v>
      </c>
      <c r="L3390" t="s">
        <v>155</v>
      </c>
      <c r="M3390" t="s">
        <v>155</v>
      </c>
      <c r="N3390" t="n">
        <v>-122.6351</v>
      </c>
      <c r="O3390" t="n">
        <v>47.5748</v>
      </c>
      <c r="P3390" t="n">
        <v>7378</v>
      </c>
      <c r="Q3390" t="n">
        <v>7378</v>
      </c>
      <c r="R3390" t="n">
        <v>54.8</v>
      </c>
      <c r="S3390" t="n">
        <v>55.2</v>
      </c>
      <c r="T3390" t="n">
        <v>3.7</v>
      </c>
      <c r="U3390" t="n">
        <v>12</v>
      </c>
      <c r="V3390" t="n">
        <v>7.4</v>
      </c>
      <c r="W3390" t="n">
        <v>0.9</v>
      </c>
      <c r="X3390"/>
      <c r="Y3390"/>
      <c r="Z3390" t="n">
        <v>19</v>
      </c>
      <c r="AA3390" t="n">
        <v>432</v>
      </c>
      <c r="AB3390" t="n">
        <v>34</v>
      </c>
      <c r="AC3390"/>
      <c r="AD3390"/>
      <c r="AE3390"/>
      <c r="AF3390" t="n">
        <v>581</v>
      </c>
      <c r="AG3390" t="n">
        <v>16</v>
      </c>
      <c r="AH3390" t="n">
        <v>34</v>
      </c>
      <c r="AI3390" t="n">
        <v>11105</v>
      </c>
      <c r="AJ3390" t="n">
        <v>5352</v>
      </c>
      <c r="AK3390" t="n">
        <v>6386</v>
      </c>
      <c r="AL3390" t="n">
        <v>9655</v>
      </c>
      <c r="AM3390" t="n">
        <v>11184</v>
      </c>
      <c r="AN3390" t="n">
        <v>13478</v>
      </c>
      <c r="AO3390" t="n">
        <v>1097</v>
      </c>
      <c r="AP3390" t="n">
        <v>60</v>
      </c>
      <c r="AQ3390"/>
      <c r="AR3390"/>
    </row>
    <row r="3391">
      <c r="A3391" t="n">
        <v>236212</v>
      </c>
      <c r="B3391" t="s">
        <v>5250</v>
      </c>
      <c r="C3391" t="s">
        <v>5251</v>
      </c>
      <c r="D3391" t="s">
        <v>5199</v>
      </c>
      <c r="E3391" t="s">
        <v>267</v>
      </c>
      <c r="F3391" t="s">
        <v>368</v>
      </c>
      <c r="G3391" t="s">
        <v>163</v>
      </c>
      <c r="H3391" t="s">
        <v>174</v>
      </c>
      <c r="I3391" t="s">
        <v>151</v>
      </c>
      <c r="J3391" t="s">
        <v>164</v>
      </c>
      <c r="K3391" t="s">
        <v>176</v>
      </c>
      <c r="L3391" t="s">
        <v>155</v>
      </c>
      <c r="M3391" t="s">
        <v>155</v>
      </c>
      <c r="N3391" t="n">
        <v>-120.538</v>
      </c>
      <c r="O3391" t="n">
        <v>46.5715</v>
      </c>
      <c r="P3391" t="n">
        <v>1308</v>
      </c>
      <c r="Q3391" t="n">
        <v>1308</v>
      </c>
      <c r="R3391" t="n">
        <v>16.5</v>
      </c>
      <c r="S3391" t="n">
        <v>32.3</v>
      </c>
      <c r="T3391" t="n">
        <v>1.1</v>
      </c>
      <c r="U3391" t="n">
        <v>58.9</v>
      </c>
      <c r="V3391" t="n">
        <v>1</v>
      </c>
      <c r="W3391" t="n">
        <v>1.6</v>
      </c>
      <c r="X3391" t="n">
        <v>89</v>
      </c>
      <c r="Y3391"/>
      <c r="Z3391" t="n">
        <v>17</v>
      </c>
      <c r="AA3391" t="n">
        <v>415</v>
      </c>
      <c r="AB3391" t="n">
        <v>76.9</v>
      </c>
      <c r="AC3391"/>
      <c r="AD3391"/>
      <c r="AE3391"/>
      <c r="AF3391" t="n">
        <v>503</v>
      </c>
      <c r="AG3391" t="n">
        <v>49</v>
      </c>
      <c r="AH3391" t="n">
        <v>79</v>
      </c>
      <c r="AI3391" t="n">
        <v>21784</v>
      </c>
      <c r="AJ3391" t="n">
        <v>21804</v>
      </c>
      <c r="AK3391" t="n">
        <v>21150</v>
      </c>
      <c r="AL3391" t="n">
        <v>21551</v>
      </c>
      <c r="AM3391" t="n">
        <v>28203</v>
      </c>
      <c r="AN3391" t="n">
        <v>27638</v>
      </c>
      <c r="AO3391" t="n">
        <v>56</v>
      </c>
      <c r="AP3391"/>
      <c r="AQ3391"/>
      <c r="AR3391"/>
    </row>
    <row r="3392">
      <c r="A3392" t="n">
        <v>236230</v>
      </c>
      <c r="B3392" t="s">
        <v>5252</v>
      </c>
      <c r="C3392" t="s">
        <v>5241</v>
      </c>
      <c r="D3392" t="s">
        <v>5199</v>
      </c>
      <c r="E3392" t="s">
        <v>267</v>
      </c>
      <c r="F3392" t="s">
        <v>162</v>
      </c>
      <c r="G3392" t="s">
        <v>163</v>
      </c>
      <c r="H3392" t="s">
        <v>150</v>
      </c>
      <c r="I3392" t="s">
        <v>186</v>
      </c>
      <c r="J3392" t="s">
        <v>168</v>
      </c>
      <c r="K3392" t="s">
        <v>153</v>
      </c>
      <c r="L3392" t="s">
        <v>155</v>
      </c>
      <c r="M3392" t="s">
        <v>155</v>
      </c>
      <c r="N3392" t="n">
        <v>-122.4404</v>
      </c>
      <c r="O3392" t="n">
        <v>47.1452</v>
      </c>
      <c r="P3392" t="n">
        <v>3055</v>
      </c>
      <c r="Q3392" t="n">
        <v>2506</v>
      </c>
      <c r="R3392" t="n">
        <v>63.6</v>
      </c>
      <c r="S3392" t="n">
        <v>50</v>
      </c>
      <c r="T3392" t="n">
        <v>4.5</v>
      </c>
      <c r="U3392" t="n">
        <v>17.5</v>
      </c>
      <c r="V3392" t="n">
        <v>11.5</v>
      </c>
      <c r="W3392" t="n">
        <v>1.9</v>
      </c>
      <c r="X3392" t="n">
        <v>79</v>
      </c>
      <c r="Y3392"/>
      <c r="Z3392" t="n">
        <v>12</v>
      </c>
      <c r="AA3392" t="n">
        <v>617</v>
      </c>
      <c r="AB3392" t="n">
        <v>71</v>
      </c>
      <c r="AC3392" t="n">
        <v>617</v>
      </c>
      <c r="AD3392" t="n">
        <v>71</v>
      </c>
      <c r="AE3392" t="n">
        <v>50.6</v>
      </c>
      <c r="AF3392" t="n">
        <v>526</v>
      </c>
      <c r="AG3392" t="n">
        <v>33</v>
      </c>
      <c r="AH3392" t="n">
        <v>96</v>
      </c>
      <c r="AI3392" t="n">
        <v>23841</v>
      </c>
      <c r="AJ3392" t="n">
        <v>13847</v>
      </c>
      <c r="AK3392" t="n">
        <v>13035</v>
      </c>
      <c r="AL3392" t="n">
        <v>18653</v>
      </c>
      <c r="AM3392" t="n">
        <v>24898</v>
      </c>
      <c r="AN3392" t="n">
        <v>29289</v>
      </c>
      <c r="AO3392"/>
      <c r="AP3392" t="n">
        <v>579</v>
      </c>
      <c r="AQ3392" t="n">
        <v>173</v>
      </c>
      <c r="AR3392" t="n">
        <v>17</v>
      </c>
    </row>
    <row r="3393">
      <c r="A3393" t="n">
        <v>236258</v>
      </c>
      <c r="B3393" t="s">
        <v>5253</v>
      </c>
      <c r="C3393" t="s">
        <v>5254</v>
      </c>
      <c r="D3393" t="s">
        <v>5199</v>
      </c>
      <c r="E3393" t="s">
        <v>267</v>
      </c>
      <c r="F3393" t="s">
        <v>148</v>
      </c>
      <c r="G3393" t="s">
        <v>149</v>
      </c>
      <c r="H3393" t="s">
        <v>150</v>
      </c>
      <c r="I3393" t="s">
        <v>175</v>
      </c>
      <c r="J3393" t="s">
        <v>168</v>
      </c>
      <c r="K3393" t="s">
        <v>176</v>
      </c>
      <c r="L3393" t="s">
        <v>155</v>
      </c>
      <c r="M3393" t="s">
        <v>155</v>
      </c>
      <c r="N3393" t="n">
        <v>-123.4129</v>
      </c>
      <c r="O3393" t="n">
        <v>48.1013</v>
      </c>
      <c r="P3393" t="n">
        <v>2309</v>
      </c>
      <c r="Q3393" t="n">
        <v>2309</v>
      </c>
      <c r="R3393" t="n">
        <v>62.4</v>
      </c>
      <c r="S3393" t="n">
        <v>58.5</v>
      </c>
      <c r="T3393" t="n">
        <v>3.2</v>
      </c>
      <c r="U3393" t="n">
        <v>11.3</v>
      </c>
      <c r="V3393" t="n">
        <v>2.8</v>
      </c>
      <c r="W3393" t="n">
        <v>1.9</v>
      </c>
      <c r="X3393"/>
      <c r="Y3393"/>
      <c r="Z3393" t="n">
        <v>14</v>
      </c>
      <c r="AA3393" t="n">
        <v>192</v>
      </c>
      <c r="AB3393" t="n">
        <v>40.6</v>
      </c>
      <c r="AC3393"/>
      <c r="AD3393"/>
      <c r="AE3393"/>
      <c r="AF3393" t="n">
        <v>161</v>
      </c>
      <c r="AG3393" t="n">
        <v>31</v>
      </c>
      <c r="AH3393" t="n">
        <v>49</v>
      </c>
      <c r="AI3393" t="n">
        <v>6525</v>
      </c>
      <c r="AJ3393" t="n">
        <v>3080</v>
      </c>
      <c r="AK3393" t="n">
        <v>2384</v>
      </c>
      <c r="AL3393" t="n">
        <v>6829</v>
      </c>
      <c r="AM3393" t="n">
        <v>11112</v>
      </c>
      <c r="AN3393" t="n">
        <v>12892</v>
      </c>
      <c r="AO3393" t="n">
        <v>302</v>
      </c>
      <c r="AP3393" t="n">
        <v>14</v>
      </c>
      <c r="AQ3393"/>
      <c r="AR3393"/>
    </row>
    <row r="3394">
      <c r="A3394" t="n">
        <v>236328</v>
      </c>
      <c r="B3394" t="s">
        <v>5255</v>
      </c>
      <c r="C3394" t="s">
        <v>5241</v>
      </c>
      <c r="D3394" t="s">
        <v>5199</v>
      </c>
      <c r="E3394" t="s">
        <v>267</v>
      </c>
      <c r="F3394" t="s">
        <v>162</v>
      </c>
      <c r="G3394" t="s">
        <v>163</v>
      </c>
      <c r="H3394" t="s">
        <v>150</v>
      </c>
      <c r="I3394" t="s">
        <v>151</v>
      </c>
      <c r="J3394" t="s">
        <v>168</v>
      </c>
      <c r="K3394" t="s">
        <v>179</v>
      </c>
      <c r="L3394" t="s">
        <v>155</v>
      </c>
      <c r="M3394" t="s">
        <v>155</v>
      </c>
      <c r="N3394" t="n">
        <v>-122.479</v>
      </c>
      <c r="O3394" t="n">
        <v>47.2631</v>
      </c>
      <c r="P3394" t="n">
        <v>2121</v>
      </c>
      <c r="Q3394" t="n">
        <v>1769</v>
      </c>
      <c r="R3394" t="n">
        <v>57.4</v>
      </c>
      <c r="S3394" t="n">
        <v>65.3</v>
      </c>
      <c r="T3394" t="n">
        <v>3.1</v>
      </c>
      <c r="U3394" t="n">
        <v>11.5</v>
      </c>
      <c r="V3394" t="n">
        <v>7</v>
      </c>
      <c r="W3394" t="n">
        <v>0.6</v>
      </c>
      <c r="X3394" t="n">
        <v>80</v>
      </c>
      <c r="Y3394"/>
      <c r="Z3394" t="n">
        <v>10</v>
      </c>
      <c r="AA3394" t="n">
        <v>589</v>
      </c>
      <c r="AB3394" t="n">
        <v>67.9</v>
      </c>
      <c r="AC3394" t="n">
        <v>589</v>
      </c>
      <c r="AD3394" t="n">
        <v>67.9</v>
      </c>
      <c r="AE3394" t="n">
        <v>59.9</v>
      </c>
      <c r="AF3394" t="n">
        <v>405</v>
      </c>
      <c r="AG3394" t="n">
        <v>17</v>
      </c>
      <c r="AH3394" t="n">
        <v>98</v>
      </c>
      <c r="AI3394" t="n">
        <v>42301</v>
      </c>
      <c r="AJ3394" t="n">
        <v>28409</v>
      </c>
      <c r="AK3394" t="n">
        <v>29663</v>
      </c>
      <c r="AL3394" t="n">
        <v>33336</v>
      </c>
      <c r="AM3394" t="n">
        <v>37880</v>
      </c>
      <c r="AN3394" t="n">
        <v>45996</v>
      </c>
      <c r="AO3394"/>
      <c r="AP3394" t="n">
        <v>460</v>
      </c>
      <c r="AQ3394" t="n">
        <v>72</v>
      </c>
      <c r="AR3394" t="n">
        <v>56</v>
      </c>
    </row>
    <row r="3395">
      <c r="A3395" t="n">
        <v>236382</v>
      </c>
      <c r="B3395" t="s">
        <v>5256</v>
      </c>
      <c r="C3395" t="s">
        <v>5257</v>
      </c>
      <c r="D3395" t="s">
        <v>5199</v>
      </c>
      <c r="E3395" t="s">
        <v>267</v>
      </c>
      <c r="F3395" t="s">
        <v>148</v>
      </c>
      <c r="G3395" t="s">
        <v>149</v>
      </c>
      <c r="H3395" t="s">
        <v>150</v>
      </c>
      <c r="I3395" t="s">
        <v>151</v>
      </c>
      <c r="J3395" t="s">
        <v>168</v>
      </c>
      <c r="K3395" t="s">
        <v>176</v>
      </c>
      <c r="L3395" t="s">
        <v>155</v>
      </c>
      <c r="M3395" t="s">
        <v>155</v>
      </c>
      <c r="N3395" t="n">
        <v>-122.1763</v>
      </c>
      <c r="O3395" t="n">
        <v>47.4892</v>
      </c>
      <c r="P3395" t="n">
        <v>4949</v>
      </c>
      <c r="Q3395" t="n">
        <v>4949</v>
      </c>
      <c r="R3395" t="n">
        <v>32.4</v>
      </c>
      <c r="S3395" t="n">
        <v>27</v>
      </c>
      <c r="T3395" t="n">
        <v>11.6</v>
      </c>
      <c r="U3395" t="n">
        <v>15.8</v>
      </c>
      <c r="V3395" t="n">
        <v>11.9</v>
      </c>
      <c r="W3395" t="n">
        <v>0.3</v>
      </c>
      <c r="X3395"/>
      <c r="Y3395"/>
      <c r="Z3395" t="n">
        <v>14</v>
      </c>
      <c r="AA3395" t="n">
        <v>180</v>
      </c>
      <c r="AB3395" t="n">
        <v>55</v>
      </c>
      <c r="AC3395" t="n">
        <v>9</v>
      </c>
      <c r="AD3395" t="n">
        <v>77.8</v>
      </c>
      <c r="AE3395" t="n">
        <v>55.6</v>
      </c>
      <c r="AF3395" t="n">
        <v>224</v>
      </c>
      <c r="AG3395" t="n">
        <v>18</v>
      </c>
      <c r="AH3395" t="n">
        <v>32</v>
      </c>
      <c r="AI3395" t="n">
        <v>7621</v>
      </c>
      <c r="AJ3395" t="n">
        <v>4050</v>
      </c>
      <c r="AK3395" t="n">
        <v>4344</v>
      </c>
      <c r="AL3395" t="n">
        <v>8250</v>
      </c>
      <c r="AM3395" t="n">
        <v>13031</v>
      </c>
      <c r="AN3395" t="n">
        <v>13962</v>
      </c>
      <c r="AO3395" t="n">
        <v>233</v>
      </c>
      <c r="AP3395" t="n">
        <v>20</v>
      </c>
      <c r="AQ3395"/>
      <c r="AR3395"/>
    </row>
    <row r="3396">
      <c r="A3396" t="n">
        <v>236452</v>
      </c>
      <c r="B3396" t="s">
        <v>5258</v>
      </c>
      <c r="C3396" t="s">
        <v>5259</v>
      </c>
      <c r="D3396" t="s">
        <v>5199</v>
      </c>
      <c r="E3396" t="s">
        <v>267</v>
      </c>
      <c r="F3396" t="s">
        <v>162</v>
      </c>
      <c r="G3396" t="s">
        <v>163</v>
      </c>
      <c r="H3396" t="s">
        <v>150</v>
      </c>
      <c r="I3396" t="s">
        <v>151</v>
      </c>
      <c r="J3396" t="s">
        <v>168</v>
      </c>
      <c r="K3396" t="s">
        <v>153</v>
      </c>
      <c r="L3396" t="s">
        <v>155</v>
      </c>
      <c r="M3396" t="s">
        <v>155</v>
      </c>
      <c r="N3396" t="n">
        <v>-122.8164</v>
      </c>
      <c r="O3396" t="n">
        <v>47.0411</v>
      </c>
      <c r="P3396" t="n">
        <v>1848</v>
      </c>
      <c r="Q3396" t="n">
        <v>1534</v>
      </c>
      <c r="R3396" t="n">
        <v>56.6</v>
      </c>
      <c r="S3396" t="n">
        <v>37.2</v>
      </c>
      <c r="T3396" t="n">
        <v>8</v>
      </c>
      <c r="U3396" t="n">
        <v>22</v>
      </c>
      <c r="V3396" t="n">
        <v>10.8</v>
      </c>
      <c r="W3396" t="n">
        <v>2.3</v>
      </c>
      <c r="X3396" t="n">
        <v>73</v>
      </c>
      <c r="Y3396" t="n">
        <v>0</v>
      </c>
      <c r="Z3396" t="n">
        <v>10</v>
      </c>
      <c r="AA3396" t="n">
        <v>275</v>
      </c>
      <c r="AB3396" t="n">
        <v>57.1</v>
      </c>
      <c r="AC3396" t="n">
        <v>275</v>
      </c>
      <c r="AD3396" t="n">
        <v>57.1</v>
      </c>
      <c r="AE3396" t="n">
        <v>41.1</v>
      </c>
      <c r="AF3396" t="n">
        <v>292</v>
      </c>
      <c r="AG3396" t="n">
        <v>40</v>
      </c>
      <c r="AH3396" t="n">
        <v>87</v>
      </c>
      <c r="AI3396" t="n">
        <v>22779</v>
      </c>
      <c r="AJ3396" t="n">
        <v>15233</v>
      </c>
      <c r="AK3396" t="n">
        <v>20657</v>
      </c>
      <c r="AL3396" t="n">
        <v>19090</v>
      </c>
      <c r="AM3396" t="n">
        <v>25956</v>
      </c>
      <c r="AN3396" t="n">
        <v>29720</v>
      </c>
      <c r="AO3396"/>
      <c r="AP3396" t="n">
        <v>318</v>
      </c>
      <c r="AQ3396" t="n">
        <v>93</v>
      </c>
      <c r="AR3396" t="n">
        <v>9</v>
      </c>
    </row>
    <row r="3397">
      <c r="A3397" t="n">
        <v>236504</v>
      </c>
      <c r="B3397" t="s">
        <v>5260</v>
      </c>
      <c r="C3397" t="s">
        <v>5208</v>
      </c>
      <c r="D3397" t="s">
        <v>5199</v>
      </c>
      <c r="E3397" t="s">
        <v>267</v>
      </c>
      <c r="F3397" t="s">
        <v>148</v>
      </c>
      <c r="G3397" t="s">
        <v>149</v>
      </c>
      <c r="H3397" t="s">
        <v>150</v>
      </c>
      <c r="I3397" t="s">
        <v>151</v>
      </c>
      <c r="J3397" t="s">
        <v>152</v>
      </c>
      <c r="K3397" t="s">
        <v>176</v>
      </c>
      <c r="L3397" t="s">
        <v>155</v>
      </c>
      <c r="M3397" t="s">
        <v>155</v>
      </c>
      <c r="N3397" t="n">
        <v>-122.3527</v>
      </c>
      <c r="O3397" t="n">
        <v>47.5475</v>
      </c>
      <c r="P3397" t="n">
        <v>7517</v>
      </c>
      <c r="Q3397" t="n">
        <v>7517</v>
      </c>
      <c r="R3397" t="n">
        <v>28.4</v>
      </c>
      <c r="S3397" t="n">
        <v>36.8</v>
      </c>
      <c r="T3397" t="n">
        <v>10.7</v>
      </c>
      <c r="U3397" t="n">
        <v>13.1</v>
      </c>
      <c r="V3397" t="n">
        <v>10.1</v>
      </c>
      <c r="W3397" t="n">
        <v>2</v>
      </c>
      <c r="X3397"/>
      <c r="Y3397"/>
      <c r="Z3397" t="n">
        <v>31</v>
      </c>
      <c r="AA3397" t="n">
        <v>160</v>
      </c>
      <c r="AB3397" t="n">
        <v>26.2</v>
      </c>
      <c r="AC3397"/>
      <c r="AD3397"/>
      <c r="AE3397"/>
      <c r="AF3397" t="n">
        <v>367</v>
      </c>
      <c r="AG3397" t="n">
        <v>10</v>
      </c>
      <c r="AH3397" t="n">
        <v>20</v>
      </c>
      <c r="AI3397" t="n">
        <v>8596</v>
      </c>
      <c r="AJ3397" t="n">
        <v>6149</v>
      </c>
      <c r="AK3397" t="n">
        <v>7592</v>
      </c>
      <c r="AL3397" t="n">
        <v>7748</v>
      </c>
      <c r="AM3397" t="n">
        <v>5822</v>
      </c>
      <c r="AN3397"/>
      <c r="AO3397" t="n">
        <v>399</v>
      </c>
      <c r="AP3397" t="n">
        <v>21</v>
      </c>
      <c r="AQ3397"/>
      <c r="AR3397"/>
    </row>
    <row r="3398">
      <c r="A3398" t="n">
        <v>236513</v>
      </c>
      <c r="B3398" t="s">
        <v>5261</v>
      </c>
      <c r="C3398" t="s">
        <v>5208</v>
      </c>
      <c r="D3398" t="s">
        <v>5199</v>
      </c>
      <c r="E3398" t="s">
        <v>267</v>
      </c>
      <c r="F3398" t="s">
        <v>148</v>
      </c>
      <c r="G3398" t="s">
        <v>149</v>
      </c>
      <c r="H3398" t="s">
        <v>150</v>
      </c>
      <c r="I3398" t="s">
        <v>151</v>
      </c>
      <c r="J3398" t="s">
        <v>152</v>
      </c>
      <c r="K3398" t="s">
        <v>176</v>
      </c>
      <c r="L3398" t="s">
        <v>155</v>
      </c>
      <c r="M3398" t="s">
        <v>155</v>
      </c>
      <c r="N3398" t="n">
        <v>-122.3212</v>
      </c>
      <c r="O3398" t="n">
        <v>47.6167</v>
      </c>
      <c r="P3398" t="n">
        <v>8115</v>
      </c>
      <c r="Q3398" t="n">
        <v>8115</v>
      </c>
      <c r="R3398" t="n">
        <v>58.3</v>
      </c>
      <c r="S3398" t="n">
        <v>26.8</v>
      </c>
      <c r="T3398" t="n">
        <v>16.7</v>
      </c>
      <c r="U3398" t="n">
        <v>11</v>
      </c>
      <c r="V3398" t="n">
        <v>17.1</v>
      </c>
      <c r="W3398" t="n">
        <v>11.1</v>
      </c>
      <c r="X3398"/>
      <c r="Y3398"/>
      <c r="Z3398" t="n">
        <v>18</v>
      </c>
      <c r="AA3398" t="n">
        <v>277</v>
      </c>
      <c r="AB3398" t="n">
        <v>31.4</v>
      </c>
      <c r="AC3398"/>
      <c r="AD3398"/>
      <c r="AE3398"/>
      <c r="AF3398" t="n">
        <v>662</v>
      </c>
      <c r="AG3398" t="n">
        <v>21</v>
      </c>
      <c r="AH3398" t="n">
        <v>60</v>
      </c>
      <c r="AI3398" t="n">
        <v>8093</v>
      </c>
      <c r="AJ3398" t="n">
        <v>5808</v>
      </c>
      <c r="AK3398" t="n">
        <v>5570</v>
      </c>
      <c r="AL3398" t="n">
        <v>9070</v>
      </c>
      <c r="AM3398" t="n">
        <v>7563</v>
      </c>
      <c r="AN3398" t="n">
        <v>10224</v>
      </c>
      <c r="AO3398" t="n">
        <v>797</v>
      </c>
      <c r="AP3398" t="n">
        <v>76</v>
      </c>
      <c r="AQ3398"/>
      <c r="AR3398"/>
    </row>
    <row r="3399">
      <c r="A3399" t="n">
        <v>236577</v>
      </c>
      <c r="B3399" t="s">
        <v>5262</v>
      </c>
      <c r="C3399" t="s">
        <v>5208</v>
      </c>
      <c r="D3399" t="s">
        <v>5199</v>
      </c>
      <c r="E3399" t="s">
        <v>267</v>
      </c>
      <c r="F3399" t="s">
        <v>162</v>
      </c>
      <c r="G3399" t="s">
        <v>163</v>
      </c>
      <c r="H3399" t="s">
        <v>150</v>
      </c>
      <c r="I3399" t="s">
        <v>151</v>
      </c>
      <c r="J3399" t="s">
        <v>168</v>
      </c>
      <c r="K3399" t="s">
        <v>159</v>
      </c>
      <c r="L3399" t="s">
        <v>155</v>
      </c>
      <c r="M3399" t="s">
        <v>155</v>
      </c>
      <c r="N3399" t="n">
        <v>-122.3617</v>
      </c>
      <c r="O3399" t="n">
        <v>47.6502</v>
      </c>
      <c r="P3399" t="n">
        <v>3514</v>
      </c>
      <c r="Q3399" t="n">
        <v>2682</v>
      </c>
      <c r="R3399" t="n">
        <v>66.6</v>
      </c>
      <c r="S3399" t="n">
        <v>39.6</v>
      </c>
      <c r="T3399" t="n">
        <v>7.6</v>
      </c>
      <c r="U3399" t="n">
        <v>17</v>
      </c>
      <c r="V3399" t="n">
        <v>15.1</v>
      </c>
      <c r="W3399" t="n">
        <v>6.4</v>
      </c>
      <c r="X3399" t="n">
        <v>75</v>
      </c>
      <c r="Y3399" t="n">
        <v>67</v>
      </c>
      <c r="Z3399" t="n">
        <v>10</v>
      </c>
      <c r="AA3399" t="n">
        <v>642</v>
      </c>
      <c r="AB3399" t="n">
        <v>62.1</v>
      </c>
      <c r="AC3399" t="n">
        <v>642</v>
      </c>
      <c r="AD3399" t="n">
        <v>62.1</v>
      </c>
      <c r="AE3399" t="n">
        <v>45.6</v>
      </c>
      <c r="AF3399" t="n">
        <v>532</v>
      </c>
      <c r="AG3399" t="n">
        <v>33</v>
      </c>
      <c r="AH3399" t="n">
        <v>96</v>
      </c>
      <c r="AI3399" t="n">
        <v>26155</v>
      </c>
      <c r="AJ3399" t="n">
        <v>19348</v>
      </c>
      <c r="AK3399" t="n">
        <v>18024</v>
      </c>
      <c r="AL3399" t="n">
        <v>23893</v>
      </c>
      <c r="AM3399" t="n">
        <v>29476</v>
      </c>
      <c r="AN3399" t="n">
        <v>32524</v>
      </c>
      <c r="AO3399"/>
      <c r="AP3399" t="n">
        <v>582</v>
      </c>
      <c r="AQ3399" t="n">
        <v>222</v>
      </c>
      <c r="AR3399" t="n">
        <v>49</v>
      </c>
    </row>
    <row r="3400">
      <c r="A3400" t="n">
        <v>236595</v>
      </c>
      <c r="B3400" t="s">
        <v>5263</v>
      </c>
      <c r="C3400" t="s">
        <v>5208</v>
      </c>
      <c r="D3400" t="s">
        <v>5199</v>
      </c>
      <c r="E3400" t="s">
        <v>267</v>
      </c>
      <c r="F3400" t="s">
        <v>162</v>
      </c>
      <c r="G3400" t="s">
        <v>163</v>
      </c>
      <c r="H3400" t="s">
        <v>150</v>
      </c>
      <c r="I3400" t="s">
        <v>151</v>
      </c>
      <c r="J3400" t="s">
        <v>152</v>
      </c>
      <c r="K3400" t="s">
        <v>159</v>
      </c>
      <c r="L3400" t="s">
        <v>155</v>
      </c>
      <c r="M3400" t="s">
        <v>155</v>
      </c>
      <c r="N3400" t="n">
        <v>-122.3189</v>
      </c>
      <c r="O3400" t="n">
        <v>47.6089</v>
      </c>
      <c r="P3400" t="n">
        <v>7954</v>
      </c>
      <c r="Q3400" t="n">
        <v>4439</v>
      </c>
      <c r="R3400" t="n">
        <v>60.9</v>
      </c>
      <c r="S3400" t="n">
        <v>33.8</v>
      </c>
      <c r="T3400" t="n">
        <v>5.4</v>
      </c>
      <c r="U3400" t="n">
        <v>14.4</v>
      </c>
      <c r="V3400" t="n">
        <v>25</v>
      </c>
      <c r="W3400" t="n">
        <v>9.4</v>
      </c>
      <c r="X3400" t="n">
        <v>85</v>
      </c>
      <c r="Y3400" t="n">
        <v>71</v>
      </c>
      <c r="Z3400" t="n">
        <v>10</v>
      </c>
      <c r="AA3400" t="n">
        <v>948</v>
      </c>
      <c r="AB3400" t="n">
        <v>73.3</v>
      </c>
      <c r="AC3400" t="n">
        <v>948</v>
      </c>
      <c r="AD3400" t="n">
        <v>73.3</v>
      </c>
      <c r="AE3400" t="n">
        <v>65.5</v>
      </c>
      <c r="AF3400" t="n">
        <v>987</v>
      </c>
      <c r="AG3400" t="n">
        <v>22</v>
      </c>
      <c r="AH3400" t="n">
        <v>95</v>
      </c>
      <c r="AI3400" t="n">
        <v>37103</v>
      </c>
      <c r="AJ3400" t="n">
        <v>23374</v>
      </c>
      <c r="AK3400" t="n">
        <v>24900</v>
      </c>
      <c r="AL3400" t="n">
        <v>30151</v>
      </c>
      <c r="AM3400" t="n">
        <v>38105</v>
      </c>
      <c r="AN3400" t="n">
        <v>42970</v>
      </c>
      <c r="AO3400"/>
      <c r="AP3400" t="n">
        <v>1127</v>
      </c>
      <c r="AQ3400" t="n">
        <v>785</v>
      </c>
      <c r="AR3400" t="n">
        <v>308</v>
      </c>
    </row>
    <row r="3401">
      <c r="A3401" t="n">
        <v>236610</v>
      </c>
      <c r="B3401" t="s">
        <v>5264</v>
      </c>
      <c r="C3401" t="s">
        <v>5233</v>
      </c>
      <c r="D3401" t="s">
        <v>5199</v>
      </c>
      <c r="E3401" t="s">
        <v>267</v>
      </c>
      <c r="F3401" t="s">
        <v>173</v>
      </c>
      <c r="G3401" t="s">
        <v>149</v>
      </c>
      <c r="H3401" t="s">
        <v>174</v>
      </c>
      <c r="I3401" t="s">
        <v>186</v>
      </c>
      <c r="J3401" t="s">
        <v>168</v>
      </c>
      <c r="K3401" t="s">
        <v>176</v>
      </c>
      <c r="L3401" t="s">
        <v>155</v>
      </c>
      <c r="M3401" t="s">
        <v>155</v>
      </c>
      <c r="N3401" t="n">
        <v>-122.3586</v>
      </c>
      <c r="O3401" t="n">
        <v>47.7474</v>
      </c>
      <c r="P3401" t="n">
        <v>6830</v>
      </c>
      <c r="Q3401" t="n">
        <v>6830</v>
      </c>
      <c r="R3401" t="n">
        <v>58.5</v>
      </c>
      <c r="S3401" t="n">
        <v>37.1</v>
      </c>
      <c r="T3401" t="n">
        <v>8.5</v>
      </c>
      <c r="U3401" t="n">
        <v>11</v>
      </c>
      <c r="V3401" t="n">
        <v>14.1</v>
      </c>
      <c r="W3401" t="n">
        <v>12</v>
      </c>
      <c r="X3401" t="n">
        <v>54</v>
      </c>
      <c r="Y3401" t="n">
        <v>43</v>
      </c>
      <c r="Z3401" t="n">
        <v>14</v>
      </c>
      <c r="AA3401" t="n">
        <v>256</v>
      </c>
      <c r="AB3401" t="n">
        <v>32.4</v>
      </c>
      <c r="AC3401"/>
      <c r="AD3401"/>
      <c r="AE3401"/>
      <c r="AF3401" t="n">
        <v>367</v>
      </c>
      <c r="AG3401" t="n">
        <v>13</v>
      </c>
      <c r="AH3401" t="n">
        <v>28</v>
      </c>
      <c r="AI3401" t="n">
        <v>11767</v>
      </c>
      <c r="AJ3401" t="n">
        <v>8661</v>
      </c>
      <c r="AK3401" t="n">
        <v>8042</v>
      </c>
      <c r="AL3401" t="n">
        <v>12972</v>
      </c>
      <c r="AM3401" t="n">
        <v>13853</v>
      </c>
      <c r="AN3401" t="n">
        <v>18258</v>
      </c>
      <c r="AO3401" t="n">
        <v>712</v>
      </c>
      <c r="AP3401"/>
      <c r="AQ3401"/>
      <c r="AR3401"/>
    </row>
    <row r="3402">
      <c r="A3402" t="n">
        <v>236638</v>
      </c>
      <c r="B3402" t="s">
        <v>5265</v>
      </c>
      <c r="C3402" t="s">
        <v>1296</v>
      </c>
      <c r="D3402" t="s">
        <v>5199</v>
      </c>
      <c r="E3402" t="s">
        <v>267</v>
      </c>
      <c r="F3402" t="s">
        <v>148</v>
      </c>
      <c r="G3402" t="s">
        <v>149</v>
      </c>
      <c r="H3402" t="s">
        <v>150</v>
      </c>
      <c r="I3402" t="s">
        <v>151</v>
      </c>
      <c r="J3402" t="s">
        <v>168</v>
      </c>
      <c r="K3402" t="s">
        <v>176</v>
      </c>
      <c r="L3402" t="s">
        <v>155</v>
      </c>
      <c r="M3402" t="s">
        <v>155</v>
      </c>
      <c r="N3402" t="n">
        <v>-122.3089</v>
      </c>
      <c r="O3402" t="n">
        <v>48.4372</v>
      </c>
      <c r="P3402" t="n">
        <v>5949</v>
      </c>
      <c r="Q3402" t="n">
        <v>5949</v>
      </c>
      <c r="R3402" t="n">
        <v>54.6</v>
      </c>
      <c r="S3402" t="n">
        <v>50</v>
      </c>
      <c r="T3402" t="n">
        <v>1.9</v>
      </c>
      <c r="U3402" t="n">
        <v>29.4</v>
      </c>
      <c r="V3402" t="n">
        <v>3.3</v>
      </c>
      <c r="W3402" t="n">
        <v>0.8</v>
      </c>
      <c r="X3402"/>
      <c r="Y3402"/>
      <c r="Z3402" t="n">
        <v>17</v>
      </c>
      <c r="AA3402" t="n">
        <v>500</v>
      </c>
      <c r="AB3402" t="n">
        <v>33.6</v>
      </c>
      <c r="AC3402"/>
      <c r="AD3402"/>
      <c r="AE3402"/>
      <c r="AF3402" t="n">
        <v>598</v>
      </c>
      <c r="AG3402" t="n">
        <v>28</v>
      </c>
      <c r="AH3402" t="n">
        <v>47</v>
      </c>
      <c r="AI3402" t="n">
        <v>8365</v>
      </c>
      <c r="AJ3402" t="n">
        <v>4672</v>
      </c>
      <c r="AK3402" t="n">
        <v>6000</v>
      </c>
      <c r="AL3402" t="n">
        <v>5980</v>
      </c>
      <c r="AM3402" t="n">
        <v>9822</v>
      </c>
      <c r="AN3402" t="n">
        <v>12437</v>
      </c>
      <c r="AO3402" t="n">
        <v>584</v>
      </c>
      <c r="AP3402" t="n">
        <v>23</v>
      </c>
      <c r="AQ3402"/>
      <c r="AR3402"/>
    </row>
    <row r="3403">
      <c r="A3403" t="n">
        <v>236656</v>
      </c>
      <c r="B3403" t="s">
        <v>5266</v>
      </c>
      <c r="C3403" t="s">
        <v>5225</v>
      </c>
      <c r="D3403" t="s">
        <v>5199</v>
      </c>
      <c r="E3403" t="s">
        <v>267</v>
      </c>
      <c r="F3403" t="s">
        <v>173</v>
      </c>
      <c r="G3403" t="s">
        <v>149</v>
      </c>
      <c r="H3403" t="s">
        <v>174</v>
      </c>
      <c r="I3403" t="s">
        <v>151</v>
      </c>
      <c r="J3403" t="s">
        <v>168</v>
      </c>
      <c r="K3403" t="s">
        <v>176</v>
      </c>
      <c r="L3403" t="s">
        <v>155</v>
      </c>
      <c r="M3403" t="s">
        <v>155</v>
      </c>
      <c r="N3403" t="n">
        <v>-122.9296</v>
      </c>
      <c r="O3403" t="n">
        <v>47.0237</v>
      </c>
      <c r="P3403" t="n">
        <v>6079</v>
      </c>
      <c r="Q3403" t="n">
        <v>6079</v>
      </c>
      <c r="R3403" t="n">
        <v>60.2</v>
      </c>
      <c r="S3403" t="n">
        <v>53.4</v>
      </c>
      <c r="T3403" t="n">
        <v>3.8</v>
      </c>
      <c r="U3403" t="n">
        <v>14.9</v>
      </c>
      <c r="V3403" t="n">
        <v>7.1</v>
      </c>
      <c r="W3403" t="n">
        <v>1.5</v>
      </c>
      <c r="X3403" t="n">
        <v>59</v>
      </c>
      <c r="Y3403" t="n">
        <v>47</v>
      </c>
      <c r="Z3403" t="n">
        <v>16</v>
      </c>
      <c r="AA3403" t="n">
        <v>419</v>
      </c>
      <c r="AB3403" t="n">
        <v>42</v>
      </c>
      <c r="AC3403"/>
      <c r="AD3403"/>
      <c r="AE3403"/>
      <c r="AF3403" t="n">
        <v>584</v>
      </c>
      <c r="AG3403" t="n">
        <v>23</v>
      </c>
      <c r="AH3403" t="n">
        <v>41</v>
      </c>
      <c r="AI3403" t="n">
        <v>11896</v>
      </c>
      <c r="AJ3403" t="n">
        <v>8414</v>
      </c>
      <c r="AK3403" t="n">
        <v>7796</v>
      </c>
      <c r="AL3403" t="n">
        <v>9415</v>
      </c>
      <c r="AM3403" t="n">
        <v>11385</v>
      </c>
      <c r="AN3403" t="n">
        <v>16913</v>
      </c>
      <c r="AO3403" t="n">
        <v>810</v>
      </c>
      <c r="AP3403"/>
      <c r="AQ3403"/>
      <c r="AR3403"/>
    </row>
    <row r="3404">
      <c r="A3404" t="n">
        <v>236692</v>
      </c>
      <c r="B3404" t="s">
        <v>5267</v>
      </c>
      <c r="C3404" t="s">
        <v>5228</v>
      </c>
      <c r="D3404" t="s">
        <v>5199</v>
      </c>
      <c r="E3404" t="s">
        <v>267</v>
      </c>
      <c r="F3404" t="s">
        <v>148</v>
      </c>
      <c r="G3404" t="s">
        <v>149</v>
      </c>
      <c r="H3404" t="s">
        <v>150</v>
      </c>
      <c r="I3404" t="s">
        <v>151</v>
      </c>
      <c r="J3404" t="s">
        <v>152</v>
      </c>
      <c r="K3404" t="s">
        <v>176</v>
      </c>
      <c r="L3404" t="s">
        <v>155</v>
      </c>
      <c r="M3404" t="s">
        <v>155</v>
      </c>
      <c r="N3404" t="n">
        <v>-117.3601</v>
      </c>
      <c r="O3404" t="n">
        <v>47.674</v>
      </c>
      <c r="P3404" t="n">
        <v>9031</v>
      </c>
      <c r="Q3404" t="n">
        <v>9031</v>
      </c>
      <c r="R3404" t="n">
        <v>52.9</v>
      </c>
      <c r="S3404" t="n">
        <v>55.4</v>
      </c>
      <c r="T3404" t="n">
        <v>3.4</v>
      </c>
      <c r="U3404" t="n">
        <v>10.4</v>
      </c>
      <c r="V3404" t="n">
        <v>2.1</v>
      </c>
      <c r="W3404" t="n">
        <v>0.6</v>
      </c>
      <c r="X3404"/>
      <c r="Y3404"/>
      <c r="Z3404" t="n">
        <v>17</v>
      </c>
      <c r="AA3404" t="n">
        <v>832</v>
      </c>
      <c r="AB3404" t="n">
        <v>37.3</v>
      </c>
      <c r="AC3404"/>
      <c r="AD3404"/>
      <c r="AE3404"/>
      <c r="AF3404" t="n">
        <v>934</v>
      </c>
      <c r="AG3404" t="n">
        <v>28</v>
      </c>
      <c r="AH3404" t="n">
        <v>44</v>
      </c>
      <c r="AI3404" t="n">
        <v>6773</v>
      </c>
      <c r="AJ3404" t="n">
        <v>3951</v>
      </c>
      <c r="AK3404" t="n">
        <v>5152</v>
      </c>
      <c r="AL3404" t="n">
        <v>7773</v>
      </c>
      <c r="AM3404" t="n">
        <v>12382</v>
      </c>
      <c r="AN3404" t="n">
        <v>13615</v>
      </c>
      <c r="AO3404" t="n">
        <v>1059</v>
      </c>
      <c r="AP3404" t="n">
        <v>19</v>
      </c>
      <c r="AQ3404"/>
      <c r="AR3404"/>
    </row>
    <row r="3405">
      <c r="A3405" t="n">
        <v>236708</v>
      </c>
      <c r="B3405" t="s">
        <v>5268</v>
      </c>
      <c r="C3405" t="s">
        <v>5228</v>
      </c>
      <c r="D3405" t="s">
        <v>5199</v>
      </c>
      <c r="E3405" t="s">
        <v>267</v>
      </c>
      <c r="F3405" t="s">
        <v>148</v>
      </c>
      <c r="G3405" t="s">
        <v>149</v>
      </c>
      <c r="H3405" t="s">
        <v>150</v>
      </c>
      <c r="I3405" t="s">
        <v>151</v>
      </c>
      <c r="J3405" t="s">
        <v>168</v>
      </c>
      <c r="K3405" t="s">
        <v>176</v>
      </c>
      <c r="L3405" t="s">
        <v>155</v>
      </c>
      <c r="M3405" t="s">
        <v>155</v>
      </c>
      <c r="N3405" t="n">
        <v>-117.4635</v>
      </c>
      <c r="O3405" t="n">
        <v>47.6767</v>
      </c>
      <c r="P3405" t="n">
        <v>5221</v>
      </c>
      <c r="Q3405" t="n">
        <v>5221</v>
      </c>
      <c r="R3405" t="n">
        <v>59.9</v>
      </c>
      <c r="S3405" t="n">
        <v>67.8</v>
      </c>
      <c r="T3405" t="n">
        <v>2.7</v>
      </c>
      <c r="U3405" t="n">
        <v>10.5</v>
      </c>
      <c r="V3405" t="n">
        <v>2.8</v>
      </c>
      <c r="W3405" t="n">
        <v>1.3</v>
      </c>
      <c r="X3405"/>
      <c r="Y3405"/>
      <c r="Z3405" t="n">
        <v>14</v>
      </c>
      <c r="AA3405" t="n">
        <v>1030</v>
      </c>
      <c r="AB3405" t="n">
        <v>30.4</v>
      </c>
      <c r="AC3405"/>
      <c r="AD3405"/>
      <c r="AE3405"/>
      <c r="AF3405" t="n">
        <v>844</v>
      </c>
      <c r="AG3405" t="n">
        <v>29</v>
      </c>
      <c r="AH3405" t="n">
        <v>50</v>
      </c>
      <c r="AI3405" t="n">
        <v>8679</v>
      </c>
      <c r="AJ3405" t="n">
        <v>5315</v>
      </c>
      <c r="AK3405" t="n">
        <v>6233</v>
      </c>
      <c r="AL3405" t="n">
        <v>8661</v>
      </c>
      <c r="AM3405" t="n">
        <v>12532</v>
      </c>
      <c r="AN3405" t="n">
        <v>13726</v>
      </c>
      <c r="AO3405" t="n">
        <v>870</v>
      </c>
      <c r="AP3405" t="n">
        <v>19</v>
      </c>
      <c r="AQ3405"/>
      <c r="AR3405"/>
    </row>
    <row r="3406">
      <c r="A3406" t="n">
        <v>236744</v>
      </c>
      <c r="B3406" t="s">
        <v>5269</v>
      </c>
      <c r="C3406" t="s">
        <v>4887</v>
      </c>
      <c r="D3406" t="s">
        <v>5199</v>
      </c>
      <c r="E3406" t="s">
        <v>267</v>
      </c>
      <c r="F3406" t="s">
        <v>199</v>
      </c>
      <c r="G3406" t="s">
        <v>189</v>
      </c>
      <c r="H3406" t="s">
        <v>200</v>
      </c>
      <c r="I3406" t="s">
        <v>151</v>
      </c>
      <c r="J3406" t="s">
        <v>164</v>
      </c>
      <c r="K3406"/>
      <c r="L3406" t="s">
        <v>155</v>
      </c>
      <c r="M3406" t="s">
        <v>155</v>
      </c>
      <c r="N3406" t="n">
        <v>-122.9346</v>
      </c>
      <c r="O3406" t="n">
        <v>46.136</v>
      </c>
      <c r="P3406" t="n">
        <v>75</v>
      </c>
      <c r="Q3406" t="n">
        <v>75</v>
      </c>
      <c r="R3406" t="n">
        <v>97.3</v>
      </c>
      <c r="S3406" t="n">
        <v>89.3</v>
      </c>
      <c r="T3406" t="n">
        <v>0</v>
      </c>
      <c r="U3406" t="n">
        <v>9.3</v>
      </c>
      <c r="V3406" t="n">
        <v>0</v>
      </c>
      <c r="W3406" t="n">
        <v>0</v>
      </c>
      <c r="X3406" t="n">
        <v>100</v>
      </c>
      <c r="Y3406"/>
      <c r="Z3406" t="n">
        <v>18</v>
      </c>
      <c r="AA3406"/>
      <c r="AB3406"/>
      <c r="AC3406"/>
      <c r="AD3406"/>
      <c r="AE3406"/>
      <c r="AF3406" t="n">
        <v>31</v>
      </c>
      <c r="AG3406" t="n">
        <v>63</v>
      </c>
      <c r="AH3406" t="n">
        <v>76</v>
      </c>
      <c r="AI3406" t="n">
        <v>7941</v>
      </c>
      <c r="AJ3406" t="n">
        <v>8301</v>
      </c>
      <c r="AK3406" t="n">
        <v>5896</v>
      </c>
      <c r="AL3406" t="n">
        <v>6206</v>
      </c>
      <c r="AM3406"/>
      <c r="AN3406" t="n">
        <v>13791</v>
      </c>
      <c r="AO3406"/>
      <c r="AP3406"/>
      <c r="AQ3406"/>
      <c r="AR3406"/>
    </row>
    <row r="3407">
      <c r="A3407" t="n">
        <v>236753</v>
      </c>
      <c r="B3407" t="s">
        <v>5270</v>
      </c>
      <c r="C3407" t="s">
        <v>5241</v>
      </c>
      <c r="D3407" t="s">
        <v>5199</v>
      </c>
      <c r="E3407" t="s">
        <v>267</v>
      </c>
      <c r="F3407" t="s">
        <v>148</v>
      </c>
      <c r="G3407" t="s">
        <v>149</v>
      </c>
      <c r="H3407" t="s">
        <v>150</v>
      </c>
      <c r="I3407" t="s">
        <v>151</v>
      </c>
      <c r="J3407" t="s">
        <v>152</v>
      </c>
      <c r="K3407" t="s">
        <v>176</v>
      </c>
      <c r="L3407" t="s">
        <v>155</v>
      </c>
      <c r="M3407" t="s">
        <v>155</v>
      </c>
      <c r="N3407" t="n">
        <v>-122.5248</v>
      </c>
      <c r="O3407" t="n">
        <v>47.2446</v>
      </c>
      <c r="P3407" t="n">
        <v>8204</v>
      </c>
      <c r="Q3407" t="n">
        <v>8204</v>
      </c>
      <c r="R3407" t="n">
        <v>65</v>
      </c>
      <c r="S3407" t="n">
        <v>41.3</v>
      </c>
      <c r="T3407" t="n">
        <v>9.2</v>
      </c>
      <c r="U3407" t="n">
        <v>17.1</v>
      </c>
      <c r="V3407" t="n">
        <v>9.3</v>
      </c>
      <c r="W3407" t="n">
        <v>3</v>
      </c>
      <c r="X3407"/>
      <c r="Y3407"/>
      <c r="Z3407" t="n">
        <v>16</v>
      </c>
      <c r="AA3407" t="n">
        <v>711</v>
      </c>
      <c r="AB3407" t="n">
        <v>32.8</v>
      </c>
      <c r="AC3407"/>
      <c r="AD3407"/>
      <c r="AE3407"/>
      <c r="AF3407" t="n">
        <v>948</v>
      </c>
      <c r="AG3407" t="n">
        <v>24</v>
      </c>
      <c r="AH3407" t="n">
        <v>40</v>
      </c>
      <c r="AI3407" t="n">
        <v>10648</v>
      </c>
      <c r="AJ3407" t="n">
        <v>7917</v>
      </c>
      <c r="AK3407" t="n">
        <v>9186</v>
      </c>
      <c r="AL3407" t="n">
        <v>9903</v>
      </c>
      <c r="AM3407" t="n">
        <v>13275</v>
      </c>
      <c r="AN3407" t="n">
        <v>15824</v>
      </c>
      <c r="AO3407" t="n">
        <v>940</v>
      </c>
      <c r="AP3407" t="n">
        <v>45</v>
      </c>
      <c r="AQ3407"/>
      <c r="AR3407"/>
    </row>
    <row r="3408">
      <c r="A3408" t="n">
        <v>236887</v>
      </c>
      <c r="B3408" t="s">
        <v>5271</v>
      </c>
      <c r="C3408" t="s">
        <v>5272</v>
      </c>
      <c r="D3408" t="s">
        <v>5199</v>
      </c>
      <c r="E3408" t="s">
        <v>267</v>
      </c>
      <c r="F3408" t="s">
        <v>148</v>
      </c>
      <c r="G3408" t="s">
        <v>149</v>
      </c>
      <c r="H3408" t="s">
        <v>150</v>
      </c>
      <c r="I3408" t="s">
        <v>151</v>
      </c>
      <c r="J3408" t="s">
        <v>168</v>
      </c>
      <c r="K3408" t="s">
        <v>176</v>
      </c>
      <c r="L3408" t="s">
        <v>155</v>
      </c>
      <c r="M3408" t="s">
        <v>155</v>
      </c>
      <c r="N3408" t="n">
        <v>-118.2765</v>
      </c>
      <c r="O3408" t="n">
        <v>46.0786</v>
      </c>
      <c r="P3408" t="n">
        <v>3920</v>
      </c>
      <c r="Q3408" t="n">
        <v>3920</v>
      </c>
      <c r="R3408" t="n">
        <v>45.2</v>
      </c>
      <c r="S3408" t="n">
        <v>52.8</v>
      </c>
      <c r="T3408" t="n">
        <v>6.6</v>
      </c>
      <c r="U3408" t="n">
        <v>25.9</v>
      </c>
      <c r="V3408" t="n">
        <v>1.5</v>
      </c>
      <c r="W3408" t="n">
        <v>0.2</v>
      </c>
      <c r="X3408"/>
      <c r="Y3408"/>
      <c r="Z3408" t="n">
        <v>19</v>
      </c>
      <c r="AA3408" t="n">
        <v>413</v>
      </c>
      <c r="AB3408" t="n">
        <v>47.5</v>
      </c>
      <c r="AC3408"/>
      <c r="AD3408"/>
      <c r="AE3408"/>
      <c r="AF3408" t="n">
        <v>387</v>
      </c>
      <c r="AG3408" t="n">
        <v>29</v>
      </c>
      <c r="AH3408" t="n">
        <v>50</v>
      </c>
      <c r="AI3408" t="n">
        <v>10645</v>
      </c>
      <c r="AJ3408" t="n">
        <v>6527</v>
      </c>
      <c r="AK3408" t="n">
        <v>8085</v>
      </c>
      <c r="AL3408" t="n">
        <v>8869</v>
      </c>
      <c r="AM3408" t="n">
        <v>13073</v>
      </c>
      <c r="AN3408" t="n">
        <v>15953</v>
      </c>
      <c r="AO3408" t="n">
        <v>519</v>
      </c>
      <c r="AP3408" t="n">
        <v>33</v>
      </c>
      <c r="AQ3408"/>
      <c r="AR3408"/>
    </row>
    <row r="3409">
      <c r="A3409" t="n">
        <v>236896</v>
      </c>
      <c r="B3409" t="s">
        <v>5273</v>
      </c>
      <c r="C3409" t="s">
        <v>5274</v>
      </c>
      <c r="D3409" t="s">
        <v>5199</v>
      </c>
      <c r="E3409" t="s">
        <v>267</v>
      </c>
      <c r="F3409" t="s">
        <v>162</v>
      </c>
      <c r="G3409" t="s">
        <v>163</v>
      </c>
      <c r="H3409" t="s">
        <v>150</v>
      </c>
      <c r="I3409" t="s">
        <v>186</v>
      </c>
      <c r="J3409" t="s">
        <v>168</v>
      </c>
      <c r="K3409" t="s">
        <v>153</v>
      </c>
      <c r="L3409" t="s">
        <v>155</v>
      </c>
      <c r="M3409" t="s">
        <v>155</v>
      </c>
      <c r="N3409" t="n">
        <v>-118.3896</v>
      </c>
      <c r="O3409" t="n">
        <v>46.0481</v>
      </c>
      <c r="P3409" t="n">
        <v>1684</v>
      </c>
      <c r="Q3409" t="n">
        <v>1445</v>
      </c>
      <c r="R3409" t="n">
        <v>48.8</v>
      </c>
      <c r="S3409" t="n">
        <v>52</v>
      </c>
      <c r="T3409" t="n">
        <v>3</v>
      </c>
      <c r="U3409" t="n">
        <v>20.8</v>
      </c>
      <c r="V3409" t="n">
        <v>5.3</v>
      </c>
      <c r="W3409" t="n">
        <v>7.8</v>
      </c>
      <c r="X3409" t="n">
        <v>84</v>
      </c>
      <c r="Y3409"/>
      <c r="Z3409" t="n">
        <v>13</v>
      </c>
      <c r="AA3409" t="n">
        <v>332</v>
      </c>
      <c r="AB3409" t="n">
        <v>64.2</v>
      </c>
      <c r="AC3409" t="n">
        <v>328</v>
      </c>
      <c r="AD3409" t="n">
        <v>62.5</v>
      </c>
      <c r="AE3409" t="n">
        <v>39.9</v>
      </c>
      <c r="AF3409" t="n">
        <v>296</v>
      </c>
      <c r="AG3409" t="n">
        <v>25</v>
      </c>
      <c r="AH3409" t="n">
        <v>89</v>
      </c>
      <c r="AI3409" t="n">
        <v>26001</v>
      </c>
      <c r="AJ3409" t="n">
        <v>17833</v>
      </c>
      <c r="AK3409" t="n">
        <v>17578</v>
      </c>
      <c r="AL3409" t="n">
        <v>21728</v>
      </c>
      <c r="AM3409" t="n">
        <v>25322</v>
      </c>
      <c r="AN3409" t="n">
        <v>28840</v>
      </c>
      <c r="AO3409" t="n">
        <v>20</v>
      </c>
      <c r="AP3409" t="n">
        <v>354</v>
      </c>
      <c r="AQ3409" t="n">
        <v>77</v>
      </c>
      <c r="AR3409" t="n">
        <v>12</v>
      </c>
    </row>
    <row r="3410">
      <c r="A3410" t="n">
        <v>236939</v>
      </c>
      <c r="B3410" t="s">
        <v>5275</v>
      </c>
      <c r="C3410" t="s">
        <v>5276</v>
      </c>
      <c r="D3410" t="s">
        <v>5199</v>
      </c>
      <c r="E3410" t="s">
        <v>267</v>
      </c>
      <c r="F3410" t="s">
        <v>148</v>
      </c>
      <c r="G3410" t="s">
        <v>149</v>
      </c>
      <c r="H3410" t="s">
        <v>150</v>
      </c>
      <c r="I3410" t="s">
        <v>175</v>
      </c>
      <c r="J3410" t="s">
        <v>158</v>
      </c>
      <c r="K3410" t="s">
        <v>159</v>
      </c>
      <c r="L3410" t="s">
        <v>155</v>
      </c>
      <c r="M3410" t="s">
        <v>155</v>
      </c>
      <c r="N3410" t="n">
        <v>-117.1582</v>
      </c>
      <c r="O3410" t="n">
        <v>46.7304</v>
      </c>
      <c r="P3410" t="n">
        <v>30919</v>
      </c>
      <c r="Q3410" t="n">
        <v>25137</v>
      </c>
      <c r="R3410" t="n">
        <v>53.7</v>
      </c>
      <c r="S3410" t="n">
        <v>59</v>
      </c>
      <c r="T3410" t="n">
        <v>2.9</v>
      </c>
      <c r="U3410" t="n">
        <v>16.6</v>
      </c>
      <c r="V3410" t="n">
        <v>6.9</v>
      </c>
      <c r="W3410" t="n">
        <v>3.6</v>
      </c>
      <c r="X3410" t="n">
        <v>80</v>
      </c>
      <c r="Y3410" t="n">
        <v>53</v>
      </c>
      <c r="Z3410" t="n">
        <v>15</v>
      </c>
      <c r="AA3410" t="n">
        <v>4523</v>
      </c>
      <c r="AB3410" t="n">
        <v>61.6</v>
      </c>
      <c r="AC3410" t="n">
        <v>4523</v>
      </c>
      <c r="AD3410" t="n">
        <v>61.6</v>
      </c>
      <c r="AE3410" t="n">
        <v>42.5</v>
      </c>
      <c r="AF3410" t="n">
        <v>3897</v>
      </c>
      <c r="AG3410" t="n">
        <v>26</v>
      </c>
      <c r="AH3410" t="n">
        <v>66</v>
      </c>
      <c r="AI3410" t="n">
        <v>18155</v>
      </c>
      <c r="AJ3410" t="n">
        <v>7147</v>
      </c>
      <c r="AK3410" t="n">
        <v>8723</v>
      </c>
      <c r="AL3410" t="n">
        <v>12308</v>
      </c>
      <c r="AM3410" t="n">
        <v>19445</v>
      </c>
      <c r="AN3410" t="n">
        <v>24472</v>
      </c>
      <c r="AO3410"/>
      <c r="AP3410" t="n">
        <v>5734</v>
      </c>
      <c r="AQ3410" t="n">
        <v>1070</v>
      </c>
      <c r="AR3410" t="n">
        <v>617</v>
      </c>
    </row>
    <row r="3411">
      <c r="A3411" t="n">
        <v>236948</v>
      </c>
      <c r="B3411" t="s">
        <v>5277</v>
      </c>
      <c r="C3411" t="s">
        <v>5208</v>
      </c>
      <c r="D3411" t="s">
        <v>5199</v>
      </c>
      <c r="E3411" t="s">
        <v>267</v>
      </c>
      <c r="F3411" t="s">
        <v>148</v>
      </c>
      <c r="G3411" t="s">
        <v>149</v>
      </c>
      <c r="H3411" t="s">
        <v>150</v>
      </c>
      <c r="I3411" t="s">
        <v>151</v>
      </c>
      <c r="J3411" t="s">
        <v>158</v>
      </c>
      <c r="K3411" t="s">
        <v>159</v>
      </c>
      <c r="L3411" t="s">
        <v>155</v>
      </c>
      <c r="M3411" t="s">
        <v>155</v>
      </c>
      <c r="N3411" t="n">
        <v>-122.3051</v>
      </c>
      <c r="O3411" t="n">
        <v>47.6554</v>
      </c>
      <c r="P3411" t="n">
        <v>57633</v>
      </c>
      <c r="Q3411" t="n">
        <v>39850</v>
      </c>
      <c r="R3411" t="n">
        <v>50.9</v>
      </c>
      <c r="S3411" t="n">
        <v>29.8</v>
      </c>
      <c r="T3411" t="n">
        <v>3.2</v>
      </c>
      <c r="U3411" t="n">
        <v>8.3</v>
      </c>
      <c r="V3411" t="n">
        <v>23.1</v>
      </c>
      <c r="W3411" t="n">
        <v>12.1</v>
      </c>
      <c r="X3411" t="n">
        <v>95</v>
      </c>
      <c r="Y3411" t="n">
        <v>83</v>
      </c>
      <c r="Z3411" t="n">
        <v>20</v>
      </c>
      <c r="AA3411" t="n">
        <v>6713</v>
      </c>
      <c r="AB3411" t="n">
        <v>83.7</v>
      </c>
      <c r="AC3411" t="n">
        <v>6713</v>
      </c>
      <c r="AD3411" t="n">
        <v>83.7</v>
      </c>
      <c r="AE3411" t="n">
        <v>70.9</v>
      </c>
      <c r="AF3411" t="n">
        <v>7311</v>
      </c>
      <c r="AG3411" t="n">
        <v>15</v>
      </c>
      <c r="AH3411" t="n">
        <v>39</v>
      </c>
      <c r="AI3411" t="n">
        <v>11023</v>
      </c>
      <c r="AJ3411" t="n">
        <v>6398</v>
      </c>
      <c r="AK3411" t="n">
        <v>6601</v>
      </c>
      <c r="AL3411" t="n">
        <v>7817</v>
      </c>
      <c r="AM3411" t="n">
        <v>17234</v>
      </c>
      <c r="AN3411" t="n">
        <v>28383</v>
      </c>
      <c r="AO3411"/>
      <c r="AP3411" t="n">
        <v>8085</v>
      </c>
      <c r="AQ3411" t="n">
        <v>4728</v>
      </c>
      <c r="AR3411" t="n">
        <v>1464</v>
      </c>
    </row>
    <row r="3412">
      <c r="A3412" t="n">
        <v>236975</v>
      </c>
      <c r="B3412" t="s">
        <v>5278</v>
      </c>
      <c r="C3412" t="s">
        <v>5279</v>
      </c>
      <c r="D3412" t="s">
        <v>5199</v>
      </c>
      <c r="E3412" t="s">
        <v>267</v>
      </c>
      <c r="F3412" t="s">
        <v>148</v>
      </c>
      <c r="G3412" t="s">
        <v>149</v>
      </c>
      <c r="H3412" t="s">
        <v>150</v>
      </c>
      <c r="I3412" t="s">
        <v>151</v>
      </c>
      <c r="J3412" t="s">
        <v>168</v>
      </c>
      <c r="K3412" t="s">
        <v>176</v>
      </c>
      <c r="L3412" t="s">
        <v>155</v>
      </c>
      <c r="M3412" t="s">
        <v>155</v>
      </c>
      <c r="N3412" t="n">
        <v>-120.3372</v>
      </c>
      <c r="O3412" t="n">
        <v>47.4312</v>
      </c>
      <c r="P3412" t="n">
        <v>3518</v>
      </c>
      <c r="Q3412" t="n">
        <v>3518</v>
      </c>
      <c r="R3412" t="n">
        <v>65.2</v>
      </c>
      <c r="S3412" t="n">
        <v>39.7</v>
      </c>
      <c r="T3412" t="n">
        <v>1</v>
      </c>
      <c r="U3412" t="n">
        <v>40.1</v>
      </c>
      <c r="V3412" t="n">
        <v>1.5</v>
      </c>
      <c r="W3412" t="n">
        <v>0.1</v>
      </c>
      <c r="X3412"/>
      <c r="Y3412"/>
      <c r="Z3412" t="n">
        <v>14</v>
      </c>
      <c r="AA3412" t="n">
        <v>402</v>
      </c>
      <c r="AB3412" t="n">
        <v>39.6</v>
      </c>
      <c r="AC3412"/>
      <c r="AD3412"/>
      <c r="AE3412"/>
      <c r="AF3412" t="n">
        <v>463</v>
      </c>
      <c r="AG3412" t="n">
        <v>27</v>
      </c>
      <c r="AH3412" t="n">
        <v>45</v>
      </c>
      <c r="AI3412" t="n">
        <v>11977</v>
      </c>
      <c r="AJ3412" t="n">
        <v>8791</v>
      </c>
      <c r="AK3412" t="n">
        <v>9496</v>
      </c>
      <c r="AL3412" t="n">
        <v>12650</v>
      </c>
      <c r="AM3412" t="n">
        <v>16566</v>
      </c>
      <c r="AN3412" t="n">
        <v>17815</v>
      </c>
      <c r="AO3412" t="n">
        <v>591</v>
      </c>
      <c r="AP3412" t="n">
        <v>26</v>
      </c>
      <c r="AQ3412"/>
      <c r="AR3412"/>
    </row>
    <row r="3413">
      <c r="A3413" t="n">
        <v>237011</v>
      </c>
      <c r="B3413" t="s">
        <v>5280</v>
      </c>
      <c r="C3413" t="s">
        <v>5201</v>
      </c>
      <c r="D3413" t="s">
        <v>5199</v>
      </c>
      <c r="E3413" t="s">
        <v>267</v>
      </c>
      <c r="F3413" t="s">
        <v>148</v>
      </c>
      <c r="G3413" t="s">
        <v>149</v>
      </c>
      <c r="H3413" t="s">
        <v>150</v>
      </c>
      <c r="I3413" t="s">
        <v>151</v>
      </c>
      <c r="J3413" t="s">
        <v>238</v>
      </c>
      <c r="K3413" t="s">
        <v>153</v>
      </c>
      <c r="L3413" t="s">
        <v>155</v>
      </c>
      <c r="M3413" t="s">
        <v>155</v>
      </c>
      <c r="N3413" t="n">
        <v>-122.4857</v>
      </c>
      <c r="O3413" t="n">
        <v>48.7378</v>
      </c>
      <c r="P3413" t="n">
        <v>16309</v>
      </c>
      <c r="Q3413" t="n">
        <v>15150</v>
      </c>
      <c r="R3413" t="n">
        <v>57.1</v>
      </c>
      <c r="S3413" t="n">
        <v>67.6</v>
      </c>
      <c r="T3413" t="n">
        <v>2</v>
      </c>
      <c r="U3413" t="n">
        <v>10.6</v>
      </c>
      <c r="V3413" t="n">
        <v>5.9</v>
      </c>
      <c r="W3413" t="n">
        <v>1.3</v>
      </c>
      <c r="X3413" t="n">
        <v>80</v>
      </c>
      <c r="Y3413" t="n">
        <v>49</v>
      </c>
      <c r="Z3413" t="n">
        <v>17</v>
      </c>
      <c r="AA3413" t="n">
        <v>3071</v>
      </c>
      <c r="AB3413" t="n">
        <v>65.5</v>
      </c>
      <c r="AC3413" t="n">
        <v>3071</v>
      </c>
      <c r="AD3413" t="n">
        <v>65.5</v>
      </c>
      <c r="AE3413" t="n">
        <v>42</v>
      </c>
      <c r="AF3413" t="n">
        <v>3143</v>
      </c>
      <c r="AG3413" t="n">
        <v>21</v>
      </c>
      <c r="AH3413" t="n">
        <v>59</v>
      </c>
      <c r="AI3413" t="n">
        <v>22096</v>
      </c>
      <c r="AJ3413" t="n">
        <v>11416</v>
      </c>
      <c r="AK3413" t="n">
        <v>12741</v>
      </c>
      <c r="AL3413" t="n">
        <v>16177</v>
      </c>
      <c r="AM3413" t="n">
        <v>21581</v>
      </c>
      <c r="AN3413" t="n">
        <v>25698</v>
      </c>
      <c r="AO3413"/>
      <c r="AP3413" t="n">
        <v>3225</v>
      </c>
      <c r="AQ3413" t="n">
        <v>286</v>
      </c>
      <c r="AR3413" t="n">
        <v>5</v>
      </c>
    </row>
    <row r="3414">
      <c r="A3414" t="n">
        <v>237039</v>
      </c>
      <c r="B3414" t="s">
        <v>5281</v>
      </c>
      <c r="C3414" t="s">
        <v>5201</v>
      </c>
      <c r="D3414" t="s">
        <v>5199</v>
      </c>
      <c r="E3414" t="s">
        <v>267</v>
      </c>
      <c r="F3414" t="s">
        <v>148</v>
      </c>
      <c r="G3414" t="s">
        <v>149</v>
      </c>
      <c r="H3414" t="s">
        <v>150</v>
      </c>
      <c r="I3414" t="s">
        <v>151</v>
      </c>
      <c r="J3414" t="s">
        <v>168</v>
      </c>
      <c r="K3414" t="s">
        <v>176</v>
      </c>
      <c r="L3414" t="s">
        <v>155</v>
      </c>
      <c r="M3414" t="s">
        <v>155</v>
      </c>
      <c r="N3414" t="n">
        <v>-122.4933</v>
      </c>
      <c r="O3414" t="n">
        <v>48.7939</v>
      </c>
      <c r="P3414" t="n">
        <v>4825</v>
      </c>
      <c r="Q3414" t="n">
        <v>4825</v>
      </c>
      <c r="R3414" t="n">
        <v>56.8</v>
      </c>
      <c r="S3414" t="n">
        <v>56.3</v>
      </c>
      <c r="T3414" t="n">
        <v>1.9</v>
      </c>
      <c r="U3414" t="n">
        <v>13.1</v>
      </c>
      <c r="V3414" t="n">
        <v>5.7</v>
      </c>
      <c r="W3414" t="n">
        <v>3.9</v>
      </c>
      <c r="X3414"/>
      <c r="Y3414"/>
      <c r="Z3414" t="n">
        <v>12</v>
      </c>
      <c r="AA3414" t="n">
        <v>280</v>
      </c>
      <c r="AB3414" t="n">
        <v>36.4</v>
      </c>
      <c r="AC3414"/>
      <c r="AD3414"/>
      <c r="AE3414"/>
      <c r="AF3414" t="n">
        <v>314</v>
      </c>
      <c r="AG3414" t="n">
        <v>19</v>
      </c>
      <c r="AH3414" t="n">
        <v>40</v>
      </c>
      <c r="AI3414" t="n">
        <v>11629</v>
      </c>
      <c r="AJ3414" t="n">
        <v>8666</v>
      </c>
      <c r="AK3414" t="n">
        <v>8510</v>
      </c>
      <c r="AL3414" t="n">
        <v>11745</v>
      </c>
      <c r="AM3414" t="n">
        <v>17893</v>
      </c>
      <c r="AN3414" t="n">
        <v>15888</v>
      </c>
      <c r="AO3414" t="n">
        <v>660</v>
      </c>
      <c r="AP3414" t="n">
        <v>27</v>
      </c>
      <c r="AQ3414"/>
      <c r="AR3414"/>
    </row>
    <row r="3415">
      <c r="A3415" t="n">
        <v>237057</v>
      </c>
      <c r="B3415" t="s">
        <v>5282</v>
      </c>
      <c r="C3415" t="s">
        <v>5272</v>
      </c>
      <c r="D3415" t="s">
        <v>5199</v>
      </c>
      <c r="E3415" t="s">
        <v>267</v>
      </c>
      <c r="F3415" t="s">
        <v>162</v>
      </c>
      <c r="G3415" t="s">
        <v>163</v>
      </c>
      <c r="H3415" t="s">
        <v>150</v>
      </c>
      <c r="I3415" t="s">
        <v>151</v>
      </c>
      <c r="J3415" t="s">
        <v>168</v>
      </c>
      <c r="K3415" t="s">
        <v>179</v>
      </c>
      <c r="L3415" t="s">
        <v>155</v>
      </c>
      <c r="M3415" t="s">
        <v>155</v>
      </c>
      <c r="N3415" t="n">
        <v>-118.3315</v>
      </c>
      <c r="O3415" t="n">
        <v>46.0698</v>
      </c>
      <c r="P3415" t="n">
        <v>1560</v>
      </c>
      <c r="Q3415" t="n">
        <v>1560</v>
      </c>
      <c r="R3415" t="n">
        <v>56.2</v>
      </c>
      <c r="S3415" t="n">
        <v>59.7</v>
      </c>
      <c r="T3415" t="n">
        <v>2.5</v>
      </c>
      <c r="U3415" t="n">
        <v>9.3</v>
      </c>
      <c r="V3415" t="n">
        <v>6.2</v>
      </c>
      <c r="W3415" t="n">
        <v>11.9</v>
      </c>
      <c r="X3415" t="n">
        <v>89</v>
      </c>
      <c r="Y3415"/>
      <c r="Z3415" t="n">
        <v>10</v>
      </c>
      <c r="AA3415" t="n">
        <v>389</v>
      </c>
      <c r="AB3415" t="n">
        <v>81</v>
      </c>
      <c r="AC3415" t="n">
        <v>389</v>
      </c>
      <c r="AD3415" t="n">
        <v>81</v>
      </c>
      <c r="AE3415" t="n">
        <v>68.1</v>
      </c>
      <c r="AF3415" t="n">
        <v>336</v>
      </c>
      <c r="AG3415" t="n">
        <v>15</v>
      </c>
      <c r="AH3415" t="n">
        <v>90</v>
      </c>
      <c r="AI3415" t="n">
        <v>41601</v>
      </c>
      <c r="AJ3415" t="n">
        <v>19307</v>
      </c>
      <c r="AK3415" t="n">
        <v>19724</v>
      </c>
      <c r="AL3415" t="n">
        <v>28426</v>
      </c>
      <c r="AM3415" t="n">
        <v>27829</v>
      </c>
      <c r="AN3415" t="n">
        <v>47254</v>
      </c>
      <c r="AO3415"/>
      <c r="AP3415" t="n">
        <v>355</v>
      </c>
      <c r="AQ3415"/>
      <c r="AR3415"/>
    </row>
    <row r="3416">
      <c r="A3416" t="n">
        <v>237066</v>
      </c>
      <c r="B3416" t="s">
        <v>5283</v>
      </c>
      <c r="C3416" t="s">
        <v>5228</v>
      </c>
      <c r="D3416" t="s">
        <v>5199</v>
      </c>
      <c r="E3416" t="s">
        <v>267</v>
      </c>
      <c r="F3416" t="s">
        <v>162</v>
      </c>
      <c r="G3416" t="s">
        <v>163</v>
      </c>
      <c r="H3416" t="s">
        <v>150</v>
      </c>
      <c r="I3416" t="s">
        <v>186</v>
      </c>
      <c r="J3416" t="s">
        <v>168</v>
      </c>
      <c r="K3416" t="s">
        <v>153</v>
      </c>
      <c r="L3416" t="s">
        <v>155</v>
      </c>
      <c r="M3416" t="s">
        <v>155</v>
      </c>
      <c r="N3416" t="n">
        <v>-117.4167</v>
      </c>
      <c r="O3416" t="n">
        <v>47.7534</v>
      </c>
      <c r="P3416" t="n">
        <v>2659</v>
      </c>
      <c r="Q3416" t="n">
        <v>2194</v>
      </c>
      <c r="R3416" t="n">
        <v>58.6</v>
      </c>
      <c r="S3416" t="n">
        <v>62.4</v>
      </c>
      <c r="T3416" t="n">
        <v>2.7</v>
      </c>
      <c r="U3416" t="n">
        <v>12.6</v>
      </c>
      <c r="V3416" t="n">
        <v>4.3</v>
      </c>
      <c r="W3416" t="n">
        <v>5.7</v>
      </c>
      <c r="X3416" t="n">
        <v>80</v>
      </c>
      <c r="Y3416" t="n">
        <v>100</v>
      </c>
      <c r="Z3416" t="n">
        <v>10</v>
      </c>
      <c r="AA3416" t="n">
        <v>503</v>
      </c>
      <c r="AB3416" t="n">
        <v>68.4</v>
      </c>
      <c r="AC3416" t="n">
        <v>503</v>
      </c>
      <c r="AD3416" t="n">
        <v>68.4</v>
      </c>
      <c r="AE3416" t="n">
        <v>60.2</v>
      </c>
      <c r="AF3416" t="n">
        <v>453</v>
      </c>
      <c r="AG3416" t="n">
        <v>28</v>
      </c>
      <c r="AH3416" t="n">
        <v>94</v>
      </c>
      <c r="AI3416" t="n">
        <v>27491</v>
      </c>
      <c r="AJ3416" t="n">
        <v>16492</v>
      </c>
      <c r="AK3416" t="n">
        <v>17727</v>
      </c>
      <c r="AL3416" t="n">
        <v>20336</v>
      </c>
      <c r="AM3416" t="n">
        <v>29657</v>
      </c>
      <c r="AN3416" t="n">
        <v>33339</v>
      </c>
      <c r="AO3416"/>
      <c r="AP3416" t="n">
        <v>558</v>
      </c>
      <c r="AQ3416" t="n">
        <v>173</v>
      </c>
      <c r="AR3416"/>
    </row>
    <row r="3417">
      <c r="A3417" t="n">
        <v>237109</v>
      </c>
      <c r="B3417" t="s">
        <v>5284</v>
      </c>
      <c r="C3417" t="s">
        <v>5251</v>
      </c>
      <c r="D3417" t="s">
        <v>5199</v>
      </c>
      <c r="E3417" t="s">
        <v>267</v>
      </c>
      <c r="F3417" t="s">
        <v>148</v>
      </c>
      <c r="G3417" t="s">
        <v>149</v>
      </c>
      <c r="H3417" t="s">
        <v>150</v>
      </c>
      <c r="I3417" t="s">
        <v>151</v>
      </c>
      <c r="J3417" t="s">
        <v>168</v>
      </c>
      <c r="K3417" t="s">
        <v>176</v>
      </c>
      <c r="L3417" t="s">
        <v>155</v>
      </c>
      <c r="M3417" t="s">
        <v>155</v>
      </c>
      <c r="N3417" t="n">
        <v>-120.5285</v>
      </c>
      <c r="O3417" t="n">
        <v>46.5861</v>
      </c>
      <c r="P3417" t="n">
        <v>4711</v>
      </c>
      <c r="Q3417" t="n">
        <v>4711</v>
      </c>
      <c r="R3417" t="n">
        <v>70</v>
      </c>
      <c r="S3417" t="n">
        <v>28.7</v>
      </c>
      <c r="T3417" t="n">
        <v>0.9</v>
      </c>
      <c r="U3417" t="n">
        <v>58.9</v>
      </c>
      <c r="V3417" t="n">
        <v>1.4</v>
      </c>
      <c r="W3417" t="n">
        <v>0.3</v>
      </c>
      <c r="X3417"/>
      <c r="Y3417"/>
      <c r="Z3417" t="n">
        <v>14</v>
      </c>
      <c r="AA3417" t="n">
        <v>308</v>
      </c>
      <c r="AB3417" t="n">
        <v>33.8</v>
      </c>
      <c r="AC3417"/>
      <c r="AD3417"/>
      <c r="AE3417"/>
      <c r="AF3417" t="n">
        <v>545</v>
      </c>
      <c r="AG3417" t="n">
        <v>38</v>
      </c>
      <c r="AH3417" t="n">
        <v>65</v>
      </c>
      <c r="AI3417" t="n">
        <v>12326</v>
      </c>
      <c r="AJ3417" t="n">
        <v>9106</v>
      </c>
      <c r="AK3417" t="n">
        <v>9655</v>
      </c>
      <c r="AL3417" t="n">
        <v>11646</v>
      </c>
      <c r="AM3417" t="n">
        <v>14200</v>
      </c>
      <c r="AN3417" t="n">
        <v>17344</v>
      </c>
      <c r="AO3417" t="n">
        <v>603</v>
      </c>
      <c r="AP3417" t="n">
        <v>88</v>
      </c>
      <c r="AQ3417"/>
      <c r="AR3417"/>
    </row>
    <row r="3418">
      <c r="A3418" t="n">
        <v>237127</v>
      </c>
      <c r="B3418" t="s">
        <v>5285</v>
      </c>
      <c r="C3418" t="s">
        <v>5286</v>
      </c>
      <c r="D3418" t="s">
        <v>1975</v>
      </c>
      <c r="E3418" t="s">
        <v>147</v>
      </c>
      <c r="F3418" t="s">
        <v>199</v>
      </c>
      <c r="G3418" t="s">
        <v>189</v>
      </c>
      <c r="H3418" t="s">
        <v>200</v>
      </c>
      <c r="I3418" t="s">
        <v>205</v>
      </c>
      <c r="J3418" t="s">
        <v>164</v>
      </c>
      <c r="K3418"/>
      <c r="L3418" t="s">
        <v>155</v>
      </c>
      <c r="M3418" t="s">
        <v>155</v>
      </c>
      <c r="N3418" t="n">
        <v>-82.2668</v>
      </c>
      <c r="O3418" t="n">
        <v>37.6245</v>
      </c>
      <c r="P3418" t="n">
        <v>61</v>
      </c>
      <c r="Q3418" t="n">
        <v>61</v>
      </c>
      <c r="R3418" t="n">
        <v>100</v>
      </c>
      <c r="S3418" t="n">
        <v>100</v>
      </c>
      <c r="T3418" t="n">
        <v>0</v>
      </c>
      <c r="U3418" t="n">
        <v>0</v>
      </c>
      <c r="V3418" t="n">
        <v>0</v>
      </c>
      <c r="W3418" t="n">
        <v>0</v>
      </c>
      <c r="X3418" t="n">
        <v>100</v>
      </c>
      <c r="Y3418"/>
      <c r="Z3418" t="n">
        <v>20</v>
      </c>
      <c r="AA3418"/>
      <c r="AB3418"/>
      <c r="AC3418"/>
      <c r="AD3418"/>
      <c r="AE3418"/>
      <c r="AF3418" t="n">
        <v>17</v>
      </c>
      <c r="AG3418" t="n">
        <v>82</v>
      </c>
      <c r="AH3418" t="n">
        <v>82</v>
      </c>
      <c r="AI3418" t="n">
        <v>13366</v>
      </c>
      <c r="AJ3418" t="n">
        <v>12770</v>
      </c>
      <c r="AK3418" t="n">
        <v>13926</v>
      </c>
      <c r="AL3418" t="n">
        <v>15193</v>
      </c>
      <c r="AM3418" t="n">
        <v>14621</v>
      </c>
      <c r="AN3418"/>
      <c r="AO3418"/>
      <c r="AP3418"/>
      <c r="AQ3418"/>
      <c r="AR3418"/>
    </row>
    <row r="3419">
      <c r="A3419" t="n">
        <v>237136</v>
      </c>
      <c r="B3419" t="s">
        <v>5287</v>
      </c>
      <c r="C3419" t="s">
        <v>5288</v>
      </c>
      <c r="D3419" t="s">
        <v>5289</v>
      </c>
      <c r="E3419" t="s">
        <v>147</v>
      </c>
      <c r="F3419" t="s">
        <v>162</v>
      </c>
      <c r="G3419" t="s">
        <v>163</v>
      </c>
      <c r="H3419" t="s">
        <v>150</v>
      </c>
      <c r="I3419" t="s">
        <v>186</v>
      </c>
      <c r="J3419" t="s">
        <v>164</v>
      </c>
      <c r="K3419" t="s">
        <v>209</v>
      </c>
      <c r="L3419" t="s">
        <v>155</v>
      </c>
      <c r="M3419" t="s">
        <v>155</v>
      </c>
      <c r="N3419" t="n">
        <v>-81.1989</v>
      </c>
      <c r="O3419" t="n">
        <v>37.8533</v>
      </c>
      <c r="P3419" t="n">
        <v>273</v>
      </c>
      <c r="Q3419" t="n">
        <v>252</v>
      </c>
      <c r="R3419" t="n">
        <v>47.2</v>
      </c>
      <c r="S3419" t="n">
        <v>79.8</v>
      </c>
      <c r="T3419" t="n">
        <v>1.6</v>
      </c>
      <c r="U3419" t="n">
        <v>0.4</v>
      </c>
      <c r="V3419" t="n">
        <v>0.8</v>
      </c>
      <c r="W3419" t="n">
        <v>2.4</v>
      </c>
      <c r="X3419" t="n">
        <v>85</v>
      </c>
      <c r="Y3419" t="n">
        <v>100</v>
      </c>
      <c r="Z3419" t="n">
        <v>8</v>
      </c>
      <c r="AA3419" t="n">
        <v>41</v>
      </c>
      <c r="AB3419" t="n">
        <v>75.6</v>
      </c>
      <c r="AC3419" t="n">
        <v>33</v>
      </c>
      <c r="AD3419" t="n">
        <v>69.7</v>
      </c>
      <c r="AE3419" t="n">
        <v>57.6</v>
      </c>
      <c r="AF3419" t="n">
        <v>31</v>
      </c>
      <c r="AG3419" t="n">
        <v>41</v>
      </c>
      <c r="AH3419" t="n">
        <v>75</v>
      </c>
      <c r="AI3419" t="n">
        <v>18749</v>
      </c>
      <c r="AJ3419" t="n">
        <v>16089</v>
      </c>
      <c r="AK3419" t="n">
        <v>16437</v>
      </c>
      <c r="AL3419" t="n">
        <v>19260</v>
      </c>
      <c r="AM3419" t="n">
        <v>3591</v>
      </c>
      <c r="AN3419" t="n">
        <v>21851</v>
      </c>
      <c r="AO3419" t="n">
        <v>5</v>
      </c>
      <c r="AP3419" t="n">
        <v>38</v>
      </c>
      <c r="AQ3419" t="n">
        <v>4</v>
      </c>
      <c r="AR3419"/>
    </row>
    <row r="3420">
      <c r="A3420" t="n">
        <v>237145</v>
      </c>
      <c r="B3420" t="s">
        <v>5290</v>
      </c>
      <c r="C3420" t="s">
        <v>5291</v>
      </c>
      <c r="D3420" t="s">
        <v>5289</v>
      </c>
      <c r="E3420" t="s">
        <v>147</v>
      </c>
      <c r="F3420" t="s">
        <v>551</v>
      </c>
      <c r="G3420" t="s">
        <v>163</v>
      </c>
      <c r="H3420" t="s">
        <v>200</v>
      </c>
      <c r="I3420" t="s">
        <v>175</v>
      </c>
      <c r="J3420" t="s">
        <v>164</v>
      </c>
      <c r="K3420"/>
      <c r="L3420" t="s">
        <v>155</v>
      </c>
      <c r="M3420" t="s">
        <v>155</v>
      </c>
      <c r="N3420" t="n">
        <v>-80.7524</v>
      </c>
      <c r="O3420" t="n">
        <v>39.9461</v>
      </c>
      <c r="P3420" t="n">
        <v>27</v>
      </c>
      <c r="Q3420" t="n">
        <v>27</v>
      </c>
      <c r="R3420" t="n">
        <v>92.6</v>
      </c>
      <c r="S3420" t="n">
        <v>100</v>
      </c>
      <c r="T3420" t="n">
        <v>0</v>
      </c>
      <c r="U3420" t="n">
        <v>0</v>
      </c>
      <c r="V3420" t="n">
        <v>0</v>
      </c>
      <c r="W3420" t="n">
        <v>0</v>
      </c>
      <c r="X3420" t="n">
        <v>100</v>
      </c>
      <c r="Y3420"/>
      <c r="Z3420" t="n">
        <v>8</v>
      </c>
      <c r="AA3420"/>
      <c r="AB3420"/>
      <c r="AC3420"/>
      <c r="AD3420"/>
      <c r="AE3420"/>
      <c r="AF3420" t="n">
        <v>13</v>
      </c>
      <c r="AG3420" t="n">
        <v>48</v>
      </c>
      <c r="AH3420" t="n">
        <v>48</v>
      </c>
      <c r="AI3420" t="n">
        <v>9956</v>
      </c>
      <c r="AJ3420" t="n">
        <v>11239</v>
      </c>
      <c r="AK3420" t="n">
        <v>9743</v>
      </c>
      <c r="AL3420"/>
      <c r="AM3420"/>
      <c r="AN3420"/>
      <c r="AO3420"/>
      <c r="AP3420"/>
      <c r="AQ3420"/>
      <c r="AR3420"/>
    </row>
    <row r="3421">
      <c r="A3421" t="n">
        <v>237172</v>
      </c>
      <c r="B3421" t="s">
        <v>5292</v>
      </c>
      <c r="C3421" t="s">
        <v>5293</v>
      </c>
      <c r="D3421" t="s">
        <v>5289</v>
      </c>
      <c r="E3421" t="s">
        <v>147</v>
      </c>
      <c r="F3421" t="s">
        <v>216</v>
      </c>
      <c r="G3421" t="s">
        <v>149</v>
      </c>
      <c r="H3421" t="s">
        <v>200</v>
      </c>
      <c r="I3421" t="s">
        <v>186</v>
      </c>
      <c r="J3421" t="s">
        <v>164</v>
      </c>
      <c r="K3421"/>
      <c r="L3421" t="s">
        <v>155</v>
      </c>
      <c r="M3421" t="s">
        <v>155</v>
      </c>
      <c r="N3421" t="n">
        <v>-81.7535</v>
      </c>
      <c r="O3421" t="n">
        <v>38.3672</v>
      </c>
      <c r="P3421" t="n">
        <v>85</v>
      </c>
      <c r="Q3421" t="n">
        <v>85</v>
      </c>
      <c r="R3421" t="n">
        <v>36.5</v>
      </c>
      <c r="S3421" t="n">
        <v>87.1</v>
      </c>
      <c r="T3421" t="n">
        <v>10.6</v>
      </c>
      <c r="U3421" t="n">
        <v>0</v>
      </c>
      <c r="V3421" t="n">
        <v>1.2</v>
      </c>
      <c r="W3421" t="n">
        <v>0</v>
      </c>
      <c r="X3421" t="n">
        <v>86</v>
      </c>
      <c r="Y3421" t="n">
        <v>67</v>
      </c>
      <c r="Z3421" t="n">
        <v>13</v>
      </c>
      <c r="AA3421"/>
      <c r="AB3421"/>
      <c r="AC3421"/>
      <c r="AD3421"/>
      <c r="AE3421"/>
      <c r="AF3421" t="n">
        <v>36</v>
      </c>
      <c r="AG3421" t="n">
        <v>54</v>
      </c>
      <c r="AH3421" t="n">
        <v>92</v>
      </c>
      <c r="AI3421" t="n">
        <v>8109</v>
      </c>
      <c r="AJ3421" t="n">
        <v>824</v>
      </c>
      <c r="AK3421"/>
      <c r="AL3421" t="n">
        <v>7509</v>
      </c>
      <c r="AM3421"/>
      <c r="AN3421"/>
      <c r="AO3421"/>
      <c r="AP3421"/>
      <c r="AQ3421"/>
      <c r="AR3421"/>
    </row>
    <row r="3422">
      <c r="A3422" t="n">
        <v>237181</v>
      </c>
      <c r="B3422" t="s">
        <v>1885</v>
      </c>
      <c r="C3422" t="s">
        <v>4053</v>
      </c>
      <c r="D3422" t="s">
        <v>5289</v>
      </c>
      <c r="E3422" t="s">
        <v>147</v>
      </c>
      <c r="F3422" t="s">
        <v>162</v>
      </c>
      <c r="G3422" t="s">
        <v>163</v>
      </c>
      <c r="H3422" t="s">
        <v>150</v>
      </c>
      <c r="I3422" t="s">
        <v>205</v>
      </c>
      <c r="J3422" t="s">
        <v>164</v>
      </c>
      <c r="K3422" t="s">
        <v>179</v>
      </c>
      <c r="L3422" t="s">
        <v>155</v>
      </c>
      <c r="M3422" t="s">
        <v>155</v>
      </c>
      <c r="N3422" t="n">
        <v>-80.5601</v>
      </c>
      <c r="O3422" t="n">
        <v>40.2058</v>
      </c>
      <c r="P3422" t="n">
        <v>639</v>
      </c>
      <c r="Q3422" t="n">
        <v>616</v>
      </c>
      <c r="R3422" t="n">
        <v>44.3</v>
      </c>
      <c r="S3422" t="n">
        <v>51.8</v>
      </c>
      <c r="T3422" t="n">
        <v>14.9</v>
      </c>
      <c r="U3422" t="n">
        <v>6.3</v>
      </c>
      <c r="V3422" t="n">
        <v>0.2</v>
      </c>
      <c r="W3422" t="n">
        <v>10.9</v>
      </c>
      <c r="X3422" t="n">
        <v>63</v>
      </c>
      <c r="Y3422"/>
      <c r="Z3422" t="n">
        <v>12</v>
      </c>
      <c r="AA3422" t="n">
        <v>160</v>
      </c>
      <c r="AB3422" t="n">
        <v>46.2</v>
      </c>
      <c r="AC3422" t="n">
        <v>160</v>
      </c>
      <c r="AD3422" t="n">
        <v>46.2</v>
      </c>
      <c r="AE3422" t="n">
        <v>39.4</v>
      </c>
      <c r="AF3422" t="n">
        <v>176</v>
      </c>
      <c r="AG3422" t="n">
        <v>41</v>
      </c>
      <c r="AH3422" t="n">
        <v>98</v>
      </c>
      <c r="AI3422" t="n">
        <v>16844</v>
      </c>
      <c r="AJ3422" t="n">
        <v>9618</v>
      </c>
      <c r="AK3422" t="n">
        <v>10220</v>
      </c>
      <c r="AL3422" t="n">
        <v>14911</v>
      </c>
      <c r="AM3422" t="n">
        <v>20457</v>
      </c>
      <c r="AN3422" t="n">
        <v>23711</v>
      </c>
      <c r="AO3422"/>
      <c r="AP3422" t="n">
        <v>102</v>
      </c>
      <c r="AQ3422" t="n">
        <v>9</v>
      </c>
      <c r="AR3422"/>
    </row>
    <row r="3423">
      <c r="A3423" t="n">
        <v>237215</v>
      </c>
      <c r="B3423" t="s">
        <v>5294</v>
      </c>
      <c r="C3423" t="s">
        <v>5084</v>
      </c>
      <c r="D3423" t="s">
        <v>5289</v>
      </c>
      <c r="E3423" t="s">
        <v>147</v>
      </c>
      <c r="F3423" t="s">
        <v>148</v>
      </c>
      <c r="G3423" t="s">
        <v>149</v>
      </c>
      <c r="H3423" t="s">
        <v>150</v>
      </c>
      <c r="I3423" t="s">
        <v>175</v>
      </c>
      <c r="J3423" t="s">
        <v>168</v>
      </c>
      <c r="K3423" t="s">
        <v>179</v>
      </c>
      <c r="L3423" t="s">
        <v>154</v>
      </c>
      <c r="M3423" t="s">
        <v>155</v>
      </c>
      <c r="N3423" t="n">
        <v>-81.239</v>
      </c>
      <c r="O3423" t="n">
        <v>37.2657</v>
      </c>
      <c r="P3423" t="n">
        <v>1479</v>
      </c>
      <c r="Q3423" t="n">
        <v>1455</v>
      </c>
      <c r="R3423" t="n">
        <v>59.5</v>
      </c>
      <c r="S3423" t="n">
        <v>76.9</v>
      </c>
      <c r="T3423" t="n">
        <v>13.7</v>
      </c>
      <c r="U3423" t="n">
        <v>3.5</v>
      </c>
      <c r="V3423" t="n">
        <v>0.3</v>
      </c>
      <c r="W3423" t="n">
        <v>0.8</v>
      </c>
      <c r="X3423" t="n">
        <v>55</v>
      </c>
      <c r="Y3423" t="n">
        <v>13</v>
      </c>
      <c r="Z3423" t="n">
        <v>17</v>
      </c>
      <c r="AA3423" t="n">
        <v>217</v>
      </c>
      <c r="AB3423" t="n">
        <v>34.6</v>
      </c>
      <c r="AC3423" t="n">
        <v>126</v>
      </c>
      <c r="AD3423" t="n">
        <v>34.9</v>
      </c>
      <c r="AE3423" t="n">
        <v>20.6</v>
      </c>
      <c r="AF3423" t="n">
        <v>285</v>
      </c>
      <c r="AG3423" t="n">
        <v>41</v>
      </c>
      <c r="AH3423" t="n">
        <v>77</v>
      </c>
      <c r="AI3423" t="n">
        <v>14500</v>
      </c>
      <c r="AJ3423" t="n">
        <v>10971</v>
      </c>
      <c r="AK3423" t="n">
        <v>11213</v>
      </c>
      <c r="AL3423" t="n">
        <v>11772</v>
      </c>
      <c r="AM3423" t="n">
        <v>16204</v>
      </c>
      <c r="AN3423" t="n">
        <v>15428</v>
      </c>
      <c r="AO3423" t="n">
        <v>101</v>
      </c>
      <c r="AP3423" t="n">
        <v>120</v>
      </c>
      <c r="AQ3423"/>
      <c r="AR3423"/>
    </row>
    <row r="3424">
      <c r="A3424" t="n">
        <v>237242</v>
      </c>
      <c r="B3424" t="s">
        <v>5295</v>
      </c>
      <c r="C3424" t="s">
        <v>1710</v>
      </c>
      <c r="D3424" t="s">
        <v>5289</v>
      </c>
      <c r="E3424" t="s">
        <v>147</v>
      </c>
      <c r="F3424" t="s">
        <v>216</v>
      </c>
      <c r="G3424" t="s">
        <v>149</v>
      </c>
      <c r="H3424" t="s">
        <v>200</v>
      </c>
      <c r="I3424" t="s">
        <v>186</v>
      </c>
      <c r="J3424" t="s">
        <v>164</v>
      </c>
      <c r="K3424"/>
      <c r="L3424" t="s">
        <v>155</v>
      </c>
      <c r="M3424" t="s">
        <v>155</v>
      </c>
      <c r="N3424" t="n">
        <v>-82.3724</v>
      </c>
      <c r="O3424" t="n">
        <v>38.4032</v>
      </c>
      <c r="P3424" t="n">
        <v>93</v>
      </c>
      <c r="Q3424" t="n">
        <v>93</v>
      </c>
      <c r="R3424" t="n">
        <v>37.6</v>
      </c>
      <c r="S3424" t="n">
        <v>86</v>
      </c>
      <c r="T3424" t="n">
        <v>9.7</v>
      </c>
      <c r="U3424" t="n">
        <v>0</v>
      </c>
      <c r="V3424" t="n">
        <v>1.1</v>
      </c>
      <c r="W3424" t="n">
        <v>0</v>
      </c>
      <c r="X3424" t="n">
        <v>17</v>
      </c>
      <c r="Y3424" t="n">
        <v>0</v>
      </c>
      <c r="Z3424" t="n">
        <v>6</v>
      </c>
      <c r="AA3424"/>
      <c r="AB3424"/>
      <c r="AC3424"/>
      <c r="AD3424"/>
      <c r="AE3424"/>
      <c r="AF3424" t="n">
        <v>28</v>
      </c>
      <c r="AG3424" t="n">
        <v>52</v>
      </c>
      <c r="AH3424" t="n">
        <v>100</v>
      </c>
      <c r="AI3424" t="n">
        <v>644</v>
      </c>
      <c r="AJ3424" t="n">
        <v>869</v>
      </c>
      <c r="AK3424"/>
      <c r="AL3424"/>
      <c r="AM3424"/>
      <c r="AN3424"/>
      <c r="AO3424"/>
      <c r="AP3424"/>
      <c r="AQ3424"/>
      <c r="AR3424"/>
    </row>
    <row r="3425">
      <c r="A3425" t="n">
        <v>237303</v>
      </c>
      <c r="B3425" t="s">
        <v>5296</v>
      </c>
      <c r="C3425" t="s">
        <v>1492</v>
      </c>
      <c r="D3425" t="s">
        <v>5289</v>
      </c>
      <c r="E3425" t="s">
        <v>147</v>
      </c>
      <c r="F3425" t="s">
        <v>279</v>
      </c>
      <c r="G3425" t="s">
        <v>189</v>
      </c>
      <c r="H3425" t="s">
        <v>174</v>
      </c>
      <c r="I3425" t="s">
        <v>151</v>
      </c>
      <c r="J3425" t="s">
        <v>164</v>
      </c>
      <c r="K3425"/>
      <c r="L3425" t="s">
        <v>155</v>
      </c>
      <c r="M3425" t="s">
        <v>155</v>
      </c>
      <c r="N3425" t="n">
        <v>-81.5786</v>
      </c>
      <c r="O3425" t="n">
        <v>38.3177</v>
      </c>
      <c r="P3425" t="n">
        <v>90</v>
      </c>
      <c r="Q3425" t="n">
        <v>90</v>
      </c>
      <c r="R3425" t="n">
        <v>57.8</v>
      </c>
      <c r="S3425" t="n">
        <v>70</v>
      </c>
      <c r="T3425" t="n">
        <v>20</v>
      </c>
      <c r="U3425" t="n">
        <v>1.1</v>
      </c>
      <c r="V3425" t="n">
        <v>0</v>
      </c>
      <c r="W3425" t="n">
        <v>0</v>
      </c>
      <c r="X3425" t="n">
        <v>71</v>
      </c>
      <c r="Y3425"/>
      <c r="Z3425" t="n">
        <v>8</v>
      </c>
      <c r="AA3425" t="n">
        <v>54</v>
      </c>
      <c r="AB3425" t="n">
        <v>50</v>
      </c>
      <c r="AC3425"/>
      <c r="AD3425"/>
      <c r="AE3425"/>
      <c r="AF3425" t="n">
        <v>44</v>
      </c>
      <c r="AG3425" t="n">
        <v>72</v>
      </c>
      <c r="AH3425" t="n">
        <v>74</v>
      </c>
      <c r="AI3425" t="n">
        <v>10746</v>
      </c>
      <c r="AJ3425" t="n">
        <v>11141</v>
      </c>
      <c r="AK3425" t="n">
        <v>9314</v>
      </c>
      <c r="AL3425"/>
      <c r="AM3425" t="n">
        <v>16678</v>
      </c>
      <c r="AN3425" t="n">
        <v>16678</v>
      </c>
      <c r="AO3425"/>
      <c r="AP3425"/>
      <c r="AQ3425"/>
      <c r="AR3425"/>
    </row>
    <row r="3426">
      <c r="A3426" t="n">
        <v>237312</v>
      </c>
      <c r="B3426" t="s">
        <v>5297</v>
      </c>
      <c r="C3426" t="s">
        <v>1492</v>
      </c>
      <c r="D3426" t="s">
        <v>5289</v>
      </c>
      <c r="E3426" t="s">
        <v>147</v>
      </c>
      <c r="F3426" t="s">
        <v>162</v>
      </c>
      <c r="G3426" t="s">
        <v>163</v>
      </c>
      <c r="H3426" t="s">
        <v>150</v>
      </c>
      <c r="I3426" t="s">
        <v>151</v>
      </c>
      <c r="J3426" t="s">
        <v>168</v>
      </c>
      <c r="K3426" t="s">
        <v>159</v>
      </c>
      <c r="L3426" t="s">
        <v>155</v>
      </c>
      <c r="M3426" t="s">
        <v>155</v>
      </c>
      <c r="N3426" t="n">
        <v>-81.6162</v>
      </c>
      <c r="O3426" t="n">
        <v>38.3334</v>
      </c>
      <c r="P3426" t="n">
        <v>4303</v>
      </c>
      <c r="Q3426" t="n">
        <v>3335</v>
      </c>
      <c r="R3426" t="n">
        <v>37.3</v>
      </c>
      <c r="S3426" t="n">
        <v>67.7</v>
      </c>
      <c r="T3426" t="n">
        <v>9.5</v>
      </c>
      <c r="U3426" t="n">
        <v>6.9</v>
      </c>
      <c r="V3426" t="n">
        <v>1.8</v>
      </c>
      <c r="W3426" t="n">
        <v>4.7</v>
      </c>
      <c r="X3426" t="n">
        <v>69</v>
      </c>
      <c r="Y3426" t="n">
        <v>37</v>
      </c>
      <c r="Z3426" t="n">
        <v>15</v>
      </c>
      <c r="AA3426" t="n">
        <v>341</v>
      </c>
      <c r="AB3426" t="n">
        <v>46.3</v>
      </c>
      <c r="AC3426" t="n">
        <v>321</v>
      </c>
      <c r="AD3426" t="n">
        <v>46.1</v>
      </c>
      <c r="AE3426" t="n">
        <v>39.3</v>
      </c>
      <c r="AF3426" t="n">
        <v>236</v>
      </c>
      <c r="AG3426" t="n">
        <v>29</v>
      </c>
      <c r="AH3426" t="n">
        <v>57</v>
      </c>
      <c r="AI3426" t="n">
        <v>21100</v>
      </c>
      <c r="AJ3426" t="n">
        <v>20938</v>
      </c>
      <c r="AK3426" t="n">
        <v>21646</v>
      </c>
      <c r="AL3426" t="n">
        <v>21133</v>
      </c>
      <c r="AM3426" t="n">
        <v>22526</v>
      </c>
      <c r="AN3426" t="n">
        <v>23451</v>
      </c>
      <c r="AO3426" t="n">
        <v>145</v>
      </c>
      <c r="AP3426" t="n">
        <v>570</v>
      </c>
      <c r="AQ3426" t="n">
        <v>201</v>
      </c>
      <c r="AR3426" t="n">
        <v>68</v>
      </c>
    </row>
    <row r="3427">
      <c r="A3427" t="n">
        <v>237321</v>
      </c>
      <c r="B3427" t="s">
        <v>5298</v>
      </c>
      <c r="C3427" t="s">
        <v>5299</v>
      </c>
      <c r="D3427" t="s">
        <v>5289</v>
      </c>
      <c r="E3427" t="s">
        <v>147</v>
      </c>
      <c r="F3427" t="s">
        <v>279</v>
      </c>
      <c r="G3427" t="s">
        <v>189</v>
      </c>
      <c r="H3427" t="s">
        <v>174</v>
      </c>
      <c r="I3427" t="s">
        <v>175</v>
      </c>
      <c r="J3427" t="s">
        <v>164</v>
      </c>
      <c r="K3427"/>
      <c r="L3427" t="s">
        <v>155</v>
      </c>
      <c r="M3427" t="s">
        <v>155</v>
      </c>
      <c r="N3427" t="n">
        <v>-80.3391</v>
      </c>
      <c r="O3427" t="n">
        <v>39.2799</v>
      </c>
      <c r="P3427" t="n">
        <v>104</v>
      </c>
      <c r="Q3427" t="n">
        <v>104</v>
      </c>
      <c r="R3427" t="n">
        <v>92.3</v>
      </c>
      <c r="S3427" t="n">
        <v>92.3</v>
      </c>
      <c r="T3427" t="n">
        <v>5.8</v>
      </c>
      <c r="U3427" t="n">
        <v>1</v>
      </c>
      <c r="V3427" t="n">
        <v>1</v>
      </c>
      <c r="W3427" t="n">
        <v>0</v>
      </c>
      <c r="X3427" t="n">
        <v>80</v>
      </c>
      <c r="Y3427"/>
      <c r="Z3427" t="n">
        <v>12</v>
      </c>
      <c r="AA3427" t="n">
        <v>28</v>
      </c>
      <c r="AB3427" t="n">
        <v>75</v>
      </c>
      <c r="AC3427"/>
      <c r="AD3427"/>
      <c r="AE3427"/>
      <c r="AF3427" t="n">
        <v>35</v>
      </c>
      <c r="AG3427" t="n">
        <v>75</v>
      </c>
      <c r="AH3427" t="n">
        <v>75</v>
      </c>
      <c r="AI3427" t="n">
        <v>10849</v>
      </c>
      <c r="AJ3427" t="n">
        <v>10044</v>
      </c>
      <c r="AK3427" t="n">
        <v>12035</v>
      </c>
      <c r="AL3427" t="n">
        <v>12317</v>
      </c>
      <c r="AM3427"/>
      <c r="AN3427"/>
      <c r="AO3427"/>
      <c r="AP3427"/>
      <c r="AQ3427"/>
      <c r="AR3427"/>
    </row>
    <row r="3428">
      <c r="A3428" t="n">
        <v>237330</v>
      </c>
      <c r="B3428" t="s">
        <v>5300</v>
      </c>
      <c r="C3428" t="s">
        <v>178</v>
      </c>
      <c r="D3428" t="s">
        <v>5289</v>
      </c>
      <c r="E3428" t="s">
        <v>147</v>
      </c>
      <c r="F3428" t="s">
        <v>148</v>
      </c>
      <c r="G3428" t="s">
        <v>149</v>
      </c>
      <c r="H3428" t="s">
        <v>150</v>
      </c>
      <c r="I3428" t="s">
        <v>205</v>
      </c>
      <c r="J3428" t="s">
        <v>168</v>
      </c>
      <c r="K3428" t="s">
        <v>153</v>
      </c>
      <c r="L3428" t="s">
        <v>155</v>
      </c>
      <c r="M3428" t="s">
        <v>155</v>
      </c>
      <c r="N3428" t="n">
        <v>-81.0067</v>
      </c>
      <c r="O3428" t="n">
        <v>37.4237</v>
      </c>
      <c r="P3428" t="n">
        <v>2167</v>
      </c>
      <c r="Q3428" t="n">
        <v>1637</v>
      </c>
      <c r="R3428" t="n">
        <v>59.5</v>
      </c>
      <c r="S3428" t="n">
        <v>79.1</v>
      </c>
      <c r="T3428" t="n">
        <v>8.5</v>
      </c>
      <c r="U3428" t="n">
        <v>0.8</v>
      </c>
      <c r="V3428" t="n">
        <v>0.5</v>
      </c>
      <c r="W3428" t="n">
        <v>4.9</v>
      </c>
      <c r="X3428" t="n">
        <v>49</v>
      </c>
      <c r="Y3428" t="n">
        <v>20</v>
      </c>
      <c r="Z3428" t="n">
        <v>15</v>
      </c>
      <c r="AA3428" t="n">
        <v>426</v>
      </c>
      <c r="AB3428" t="n">
        <v>42.3</v>
      </c>
      <c r="AC3428" t="n">
        <v>426</v>
      </c>
      <c r="AD3428" t="n">
        <v>42.3</v>
      </c>
      <c r="AE3428" t="n">
        <v>32.4</v>
      </c>
      <c r="AF3428" t="n">
        <v>365</v>
      </c>
      <c r="AG3428" t="n">
        <v>47</v>
      </c>
      <c r="AH3428" t="n">
        <v>88</v>
      </c>
      <c r="AI3428" t="n">
        <v>10630</v>
      </c>
      <c r="AJ3428" t="n">
        <v>8292</v>
      </c>
      <c r="AK3428" t="n">
        <v>9307</v>
      </c>
      <c r="AL3428" t="n">
        <v>10904</v>
      </c>
      <c r="AM3428" t="n">
        <v>13948</v>
      </c>
      <c r="AN3428" t="n">
        <v>13256</v>
      </c>
      <c r="AO3428"/>
      <c r="AP3428" t="n">
        <v>297</v>
      </c>
      <c r="AQ3428" t="n">
        <v>141</v>
      </c>
      <c r="AR3428"/>
    </row>
    <row r="3429">
      <c r="A3429" t="n">
        <v>237358</v>
      </c>
      <c r="B3429" t="s">
        <v>5301</v>
      </c>
      <c r="C3429" t="s">
        <v>5302</v>
      </c>
      <c r="D3429" t="s">
        <v>5289</v>
      </c>
      <c r="E3429" t="s">
        <v>147</v>
      </c>
      <c r="F3429" t="s">
        <v>162</v>
      </c>
      <c r="G3429" t="s">
        <v>163</v>
      </c>
      <c r="H3429" t="s">
        <v>150</v>
      </c>
      <c r="I3429" t="s">
        <v>175</v>
      </c>
      <c r="J3429" t="s">
        <v>164</v>
      </c>
      <c r="K3429" t="s">
        <v>179</v>
      </c>
      <c r="L3429" t="s">
        <v>155</v>
      </c>
      <c r="M3429" t="s">
        <v>155</v>
      </c>
      <c r="N3429" t="n">
        <v>-79.846</v>
      </c>
      <c r="O3429" t="n">
        <v>38.9312</v>
      </c>
      <c r="P3429" t="n">
        <v>746</v>
      </c>
      <c r="Q3429" t="n">
        <v>746</v>
      </c>
      <c r="R3429" t="n">
        <v>60.9</v>
      </c>
      <c r="S3429" t="n">
        <v>48.3</v>
      </c>
      <c r="T3429" t="n">
        <v>4.8</v>
      </c>
      <c r="U3429" t="n">
        <v>3.2</v>
      </c>
      <c r="V3429" t="n">
        <v>1.2</v>
      </c>
      <c r="W3429" t="n">
        <v>7.2</v>
      </c>
      <c r="X3429" t="n">
        <v>58</v>
      </c>
      <c r="Y3429" t="n">
        <v>100</v>
      </c>
      <c r="Z3429" t="n">
        <v>11</v>
      </c>
      <c r="AA3429" t="n">
        <v>235</v>
      </c>
      <c r="AB3429" t="n">
        <v>36.6</v>
      </c>
      <c r="AC3429" t="n">
        <v>181</v>
      </c>
      <c r="AD3429" t="n">
        <v>36.5</v>
      </c>
      <c r="AE3429" t="n">
        <v>29.8</v>
      </c>
      <c r="AF3429" t="n">
        <v>179</v>
      </c>
      <c r="AG3429" t="n">
        <v>40</v>
      </c>
      <c r="AH3429" t="n">
        <v>99</v>
      </c>
      <c r="AI3429" t="n">
        <v>19762</v>
      </c>
      <c r="AJ3429" t="n">
        <v>17780</v>
      </c>
      <c r="AK3429" t="n">
        <v>15228</v>
      </c>
      <c r="AL3429" t="n">
        <v>18783</v>
      </c>
      <c r="AM3429" t="n">
        <v>22902</v>
      </c>
      <c r="AN3429" t="n">
        <v>21729</v>
      </c>
      <c r="AO3429" t="n">
        <v>20</v>
      </c>
      <c r="AP3429" t="n">
        <v>133</v>
      </c>
      <c r="AQ3429"/>
      <c r="AR3429"/>
    </row>
    <row r="3430">
      <c r="A3430" t="n">
        <v>237367</v>
      </c>
      <c r="B3430" t="s">
        <v>5303</v>
      </c>
      <c r="C3430" t="s">
        <v>5304</v>
      </c>
      <c r="D3430" t="s">
        <v>5289</v>
      </c>
      <c r="E3430" t="s">
        <v>147</v>
      </c>
      <c r="F3430" t="s">
        <v>148</v>
      </c>
      <c r="G3430" t="s">
        <v>149</v>
      </c>
      <c r="H3430" t="s">
        <v>150</v>
      </c>
      <c r="I3430" t="s">
        <v>175</v>
      </c>
      <c r="J3430" t="s">
        <v>168</v>
      </c>
      <c r="K3430" t="s">
        <v>153</v>
      </c>
      <c r="L3430" t="s">
        <v>155</v>
      </c>
      <c r="M3430" t="s">
        <v>155</v>
      </c>
      <c r="N3430" t="n">
        <v>-80.1624</v>
      </c>
      <c r="O3430" t="n">
        <v>39.4831</v>
      </c>
      <c r="P3430" t="n">
        <v>3865</v>
      </c>
      <c r="Q3430" t="n">
        <v>3498</v>
      </c>
      <c r="R3430" t="n">
        <v>58.3</v>
      </c>
      <c r="S3430" t="n">
        <v>86</v>
      </c>
      <c r="T3430" t="n">
        <v>4.9</v>
      </c>
      <c r="U3430" t="n">
        <v>0.8</v>
      </c>
      <c r="V3430" t="n">
        <v>1</v>
      </c>
      <c r="W3430" t="n">
        <v>0</v>
      </c>
      <c r="X3430" t="n">
        <v>64</v>
      </c>
      <c r="Y3430" t="n">
        <v>20</v>
      </c>
      <c r="Z3430" t="n">
        <v>12</v>
      </c>
      <c r="AA3430" t="n">
        <v>745</v>
      </c>
      <c r="AB3430" t="n">
        <v>48.3</v>
      </c>
      <c r="AC3430" t="n">
        <v>745</v>
      </c>
      <c r="AD3430" t="n">
        <v>45.2</v>
      </c>
      <c r="AE3430" t="n">
        <v>31.7</v>
      </c>
      <c r="AF3430" t="n">
        <v>681</v>
      </c>
      <c r="AG3430" t="n">
        <v>33</v>
      </c>
      <c r="AH3430" t="n">
        <v>68</v>
      </c>
      <c r="AI3430" t="n">
        <v>10993</v>
      </c>
      <c r="AJ3430" t="n">
        <v>8019</v>
      </c>
      <c r="AK3430" t="n">
        <v>8713</v>
      </c>
      <c r="AL3430" t="n">
        <v>9166</v>
      </c>
      <c r="AM3430" t="n">
        <v>10588</v>
      </c>
      <c r="AN3430" t="n">
        <v>9661</v>
      </c>
      <c r="AO3430" t="n">
        <v>145</v>
      </c>
      <c r="AP3430" t="n">
        <v>515</v>
      </c>
      <c r="AQ3430" t="n">
        <v>104</v>
      </c>
      <c r="AR3430"/>
    </row>
    <row r="3431">
      <c r="A3431" t="n">
        <v>237385</v>
      </c>
      <c r="B3431" t="s">
        <v>5305</v>
      </c>
      <c r="C3431" t="s">
        <v>5306</v>
      </c>
      <c r="D3431" t="s">
        <v>5289</v>
      </c>
      <c r="E3431" t="s">
        <v>147</v>
      </c>
      <c r="F3431" t="s">
        <v>148</v>
      </c>
      <c r="G3431" t="s">
        <v>149</v>
      </c>
      <c r="H3431" t="s">
        <v>150</v>
      </c>
      <c r="I3431" t="s">
        <v>205</v>
      </c>
      <c r="J3431" t="s">
        <v>168</v>
      </c>
      <c r="K3431" t="s">
        <v>179</v>
      </c>
      <c r="L3431" t="s">
        <v>155</v>
      </c>
      <c r="M3431" t="s">
        <v>155</v>
      </c>
      <c r="N3431" t="n">
        <v>-80.8343</v>
      </c>
      <c r="O3431" t="n">
        <v>38.9355</v>
      </c>
      <c r="P3431" t="n">
        <v>2386</v>
      </c>
      <c r="Q3431" t="n">
        <v>2354</v>
      </c>
      <c r="R3431" t="n">
        <v>48.2</v>
      </c>
      <c r="S3431" t="n">
        <v>78.5</v>
      </c>
      <c r="T3431" t="n">
        <v>11.5</v>
      </c>
      <c r="U3431" t="n">
        <v>3.1</v>
      </c>
      <c r="V3431" t="n">
        <v>0.3</v>
      </c>
      <c r="W3431" t="n">
        <v>1.6</v>
      </c>
      <c r="X3431" t="n">
        <v>63</v>
      </c>
      <c r="Y3431" t="n">
        <v>33</v>
      </c>
      <c r="Z3431" t="n">
        <v>15</v>
      </c>
      <c r="AA3431" t="n">
        <v>293</v>
      </c>
      <c r="AB3431" t="n">
        <v>35.5</v>
      </c>
      <c r="AC3431" t="n">
        <v>236</v>
      </c>
      <c r="AD3431" t="n">
        <v>38.6</v>
      </c>
      <c r="AE3431" t="n">
        <v>27.5</v>
      </c>
      <c r="AF3431" t="n">
        <v>281</v>
      </c>
      <c r="AG3431" t="n">
        <v>42</v>
      </c>
      <c r="AH3431" t="n">
        <v>67</v>
      </c>
      <c r="AI3431" t="n">
        <v>16745</v>
      </c>
      <c r="AJ3431" t="n">
        <v>12878</v>
      </c>
      <c r="AK3431" t="n">
        <v>13426</v>
      </c>
      <c r="AL3431" t="n">
        <v>16460</v>
      </c>
      <c r="AM3431" t="n">
        <v>20348</v>
      </c>
      <c r="AN3431" t="n">
        <v>20355</v>
      </c>
      <c r="AO3431" t="n">
        <v>107</v>
      </c>
      <c r="AP3431" t="n">
        <v>164</v>
      </c>
      <c r="AQ3431"/>
      <c r="AR3431"/>
    </row>
    <row r="3432">
      <c r="A3432" t="n">
        <v>237437</v>
      </c>
      <c r="B3432" t="s">
        <v>5307</v>
      </c>
      <c r="C3432" t="s">
        <v>1710</v>
      </c>
      <c r="D3432" t="s">
        <v>5289</v>
      </c>
      <c r="E3432" t="s">
        <v>147</v>
      </c>
      <c r="F3432" t="s">
        <v>368</v>
      </c>
      <c r="G3432" t="s">
        <v>163</v>
      </c>
      <c r="H3432" t="s">
        <v>174</v>
      </c>
      <c r="I3432" t="s">
        <v>151</v>
      </c>
      <c r="J3432" t="s">
        <v>164</v>
      </c>
      <c r="K3432" t="s">
        <v>176</v>
      </c>
      <c r="L3432" t="s">
        <v>155</v>
      </c>
      <c r="M3432" t="s">
        <v>155</v>
      </c>
      <c r="N3432" t="n">
        <v>-82.4432</v>
      </c>
      <c r="O3432" t="n">
        <v>38.4197</v>
      </c>
      <c r="P3432" t="n">
        <v>303</v>
      </c>
      <c r="Q3432" t="n">
        <v>303</v>
      </c>
      <c r="R3432" t="n">
        <v>77.9</v>
      </c>
      <c r="S3432" t="n">
        <v>80.2</v>
      </c>
      <c r="T3432" t="n">
        <v>13.2</v>
      </c>
      <c r="U3432" t="n">
        <v>0.7</v>
      </c>
      <c r="V3432" t="n">
        <v>0</v>
      </c>
      <c r="W3432" t="n">
        <v>0</v>
      </c>
      <c r="X3432" t="n">
        <v>80</v>
      </c>
      <c r="Y3432" t="n">
        <v>100</v>
      </c>
      <c r="Z3432" t="n">
        <v>25</v>
      </c>
      <c r="AA3432" t="n">
        <v>24</v>
      </c>
      <c r="AB3432" t="n">
        <v>12.5</v>
      </c>
      <c r="AC3432"/>
      <c r="AD3432"/>
      <c r="AE3432"/>
      <c r="AF3432" t="n">
        <v>20</v>
      </c>
      <c r="AG3432" t="n">
        <v>87</v>
      </c>
      <c r="AH3432" t="n">
        <v>92</v>
      </c>
      <c r="AI3432" t="n">
        <v>10729</v>
      </c>
      <c r="AJ3432" t="n">
        <v>10758</v>
      </c>
      <c r="AK3432" t="n">
        <v>10243</v>
      </c>
      <c r="AL3432"/>
      <c r="AM3432"/>
      <c r="AN3432"/>
      <c r="AO3432" t="n">
        <v>31</v>
      </c>
      <c r="AP3432"/>
      <c r="AQ3432"/>
      <c r="AR3432"/>
    </row>
    <row r="3433">
      <c r="A3433" t="n">
        <v>237473</v>
      </c>
      <c r="B3433" t="s">
        <v>5308</v>
      </c>
      <c r="C3433" t="s">
        <v>5309</v>
      </c>
      <c r="D3433" t="s">
        <v>5289</v>
      </c>
      <c r="E3433" t="s">
        <v>147</v>
      </c>
      <c r="F3433" t="s">
        <v>216</v>
      </c>
      <c r="G3433" t="s">
        <v>149</v>
      </c>
      <c r="H3433" t="s">
        <v>200</v>
      </c>
      <c r="I3433" t="s">
        <v>205</v>
      </c>
      <c r="J3433" t="s">
        <v>164</v>
      </c>
      <c r="K3433"/>
      <c r="L3433" t="s">
        <v>155</v>
      </c>
      <c r="M3433" t="s">
        <v>155</v>
      </c>
      <c r="N3433" t="n">
        <v>-77.9786</v>
      </c>
      <c r="O3433" t="n">
        <v>39.5328</v>
      </c>
      <c r="P3433" t="n">
        <v>140</v>
      </c>
      <c r="Q3433" t="n">
        <v>140</v>
      </c>
      <c r="R3433" t="n">
        <v>22.9</v>
      </c>
      <c r="S3433" t="n">
        <v>76.4</v>
      </c>
      <c r="T3433" t="n">
        <v>14.3</v>
      </c>
      <c r="U3433" t="n">
        <v>6.4</v>
      </c>
      <c r="V3433" t="n">
        <v>0.7</v>
      </c>
      <c r="W3433" t="n">
        <v>0</v>
      </c>
      <c r="X3433" t="n">
        <v>93</v>
      </c>
      <c r="Y3433"/>
      <c r="Z3433" t="n">
        <v>16</v>
      </c>
      <c r="AA3433"/>
      <c r="AB3433"/>
      <c r="AC3433"/>
      <c r="AD3433"/>
      <c r="AE3433"/>
      <c r="AF3433" t="n">
        <v>56</v>
      </c>
      <c r="AG3433" t="n">
        <v>30</v>
      </c>
      <c r="AH3433" t="n">
        <v>90</v>
      </c>
      <c r="AI3433" t="n">
        <v>12026</v>
      </c>
      <c r="AJ3433" t="n">
        <v>12100</v>
      </c>
      <c r="AK3433" t="n">
        <v>13098</v>
      </c>
      <c r="AL3433" t="n">
        <v>10668</v>
      </c>
      <c r="AM3433"/>
      <c r="AN3433"/>
      <c r="AO3433"/>
      <c r="AP3433"/>
      <c r="AQ3433"/>
      <c r="AR3433"/>
    </row>
    <row r="3434">
      <c r="A3434" t="n">
        <v>237491</v>
      </c>
      <c r="B3434" t="s">
        <v>5310</v>
      </c>
      <c r="C3434" t="s">
        <v>5311</v>
      </c>
      <c r="D3434" t="s">
        <v>5289</v>
      </c>
      <c r="E3434" t="s">
        <v>147</v>
      </c>
      <c r="F3434" t="s">
        <v>216</v>
      </c>
      <c r="G3434" t="s">
        <v>149</v>
      </c>
      <c r="H3434" t="s">
        <v>200</v>
      </c>
      <c r="I3434" t="s">
        <v>205</v>
      </c>
      <c r="J3434" t="s">
        <v>164</v>
      </c>
      <c r="K3434"/>
      <c r="L3434" t="s">
        <v>155</v>
      </c>
      <c r="M3434" t="s">
        <v>155</v>
      </c>
      <c r="N3434" t="n">
        <v>-81.9429</v>
      </c>
      <c r="O3434" t="n">
        <v>37.8269</v>
      </c>
      <c r="P3434" t="n">
        <v>34</v>
      </c>
      <c r="Q3434" t="n">
        <v>34</v>
      </c>
      <c r="R3434" t="n">
        <v>82.4</v>
      </c>
      <c r="S3434" t="n">
        <v>100</v>
      </c>
      <c r="T3434" t="n">
        <v>0</v>
      </c>
      <c r="U3434" t="n">
        <v>0</v>
      </c>
      <c r="V3434" t="n">
        <v>0</v>
      </c>
      <c r="W3434" t="n">
        <v>0</v>
      </c>
      <c r="X3434" t="n">
        <v>20</v>
      </c>
      <c r="Y3434"/>
      <c r="Z3434" t="n">
        <v>9</v>
      </c>
      <c r="AA3434"/>
      <c r="AB3434"/>
      <c r="AC3434"/>
      <c r="AD3434"/>
      <c r="AE3434"/>
      <c r="AF3434" t="n">
        <v>18</v>
      </c>
      <c r="AG3434" t="n">
        <v>85</v>
      </c>
      <c r="AH3434" t="n">
        <v>100</v>
      </c>
      <c r="AI3434" t="n">
        <v>504</v>
      </c>
      <c r="AJ3434" t="n">
        <v>425</v>
      </c>
      <c r="AK3434" t="n">
        <v>4368</v>
      </c>
      <c r="AL3434"/>
      <c r="AM3434"/>
      <c r="AN3434"/>
      <c r="AO3434"/>
      <c r="AP3434"/>
      <c r="AQ3434"/>
      <c r="AR3434"/>
    </row>
    <row r="3435">
      <c r="A3435" t="n">
        <v>237525</v>
      </c>
      <c r="B3435" t="s">
        <v>5312</v>
      </c>
      <c r="C3435" t="s">
        <v>1710</v>
      </c>
      <c r="D3435" t="s">
        <v>5289</v>
      </c>
      <c r="E3435" t="s">
        <v>147</v>
      </c>
      <c r="F3435" t="s">
        <v>148</v>
      </c>
      <c r="G3435" t="s">
        <v>149</v>
      </c>
      <c r="H3435" t="s">
        <v>150</v>
      </c>
      <c r="I3435" t="s">
        <v>151</v>
      </c>
      <c r="J3435" t="s">
        <v>238</v>
      </c>
      <c r="K3435" t="s">
        <v>159</v>
      </c>
      <c r="L3435" t="s">
        <v>155</v>
      </c>
      <c r="M3435" t="s">
        <v>155</v>
      </c>
      <c r="N3435" t="n">
        <v>-82.429</v>
      </c>
      <c r="O3435" t="n">
        <v>38.4225</v>
      </c>
      <c r="P3435" t="n">
        <v>12739</v>
      </c>
      <c r="Q3435" t="n">
        <v>9147</v>
      </c>
      <c r="R3435" t="n">
        <v>57.3</v>
      </c>
      <c r="S3435" t="n">
        <v>82.5</v>
      </c>
      <c r="T3435" t="n">
        <v>5.5</v>
      </c>
      <c r="U3435" t="n">
        <v>2.3</v>
      </c>
      <c r="V3435" t="n">
        <v>1.4</v>
      </c>
      <c r="W3435" t="n">
        <v>1.2</v>
      </c>
      <c r="X3435" t="n">
        <v>79</v>
      </c>
      <c r="Y3435" t="n">
        <v>42</v>
      </c>
      <c r="Z3435" t="n">
        <v>15</v>
      </c>
      <c r="AA3435" t="n">
        <v>1791</v>
      </c>
      <c r="AB3435" t="n">
        <v>48.7</v>
      </c>
      <c r="AC3435" t="n">
        <v>1749</v>
      </c>
      <c r="AD3435" t="n">
        <v>48.5</v>
      </c>
      <c r="AE3435" t="n">
        <v>33.5</v>
      </c>
      <c r="AF3435" t="n">
        <v>1522</v>
      </c>
      <c r="AG3435" t="n">
        <v>38</v>
      </c>
      <c r="AH3435" t="n">
        <v>79</v>
      </c>
      <c r="AI3435" t="n">
        <v>9734</v>
      </c>
      <c r="AJ3435" t="n">
        <v>4820</v>
      </c>
      <c r="AK3435" t="n">
        <v>5572</v>
      </c>
      <c r="AL3435" t="n">
        <v>7970</v>
      </c>
      <c r="AM3435" t="n">
        <v>12243</v>
      </c>
      <c r="AN3435" t="n">
        <v>15496</v>
      </c>
      <c r="AO3435" t="n">
        <v>127</v>
      </c>
      <c r="AP3435" t="n">
        <v>1416</v>
      </c>
      <c r="AQ3435" t="n">
        <v>686</v>
      </c>
      <c r="AR3435" t="n">
        <v>233</v>
      </c>
    </row>
    <row r="3436">
      <c r="A3436" t="n">
        <v>237543</v>
      </c>
      <c r="B3436" t="s">
        <v>5313</v>
      </c>
      <c r="C3436" t="s">
        <v>3124</v>
      </c>
      <c r="D3436" t="s">
        <v>5289</v>
      </c>
      <c r="E3436" t="s">
        <v>147</v>
      </c>
      <c r="F3436" t="s">
        <v>173</v>
      </c>
      <c r="G3436" t="s">
        <v>149</v>
      </c>
      <c r="H3436" t="s">
        <v>174</v>
      </c>
      <c r="I3436" t="s">
        <v>175</v>
      </c>
      <c r="J3436" t="s">
        <v>164</v>
      </c>
      <c r="K3436"/>
      <c r="L3436" t="s">
        <v>155</v>
      </c>
      <c r="M3436" t="s">
        <v>155</v>
      </c>
      <c r="N3436" t="n">
        <v>-81.1046</v>
      </c>
      <c r="O3436" t="n">
        <v>37.36</v>
      </c>
      <c r="P3436" t="n">
        <v>126</v>
      </c>
      <c r="Q3436" t="n">
        <v>126</v>
      </c>
      <c r="R3436" t="n">
        <v>75.4</v>
      </c>
      <c r="S3436" t="n">
        <v>78.6</v>
      </c>
      <c r="T3436" t="n">
        <v>20.6</v>
      </c>
      <c r="U3436" t="n">
        <v>0.8</v>
      </c>
      <c r="V3436" t="n">
        <v>0</v>
      </c>
      <c r="W3436" t="n">
        <v>0</v>
      </c>
      <c r="X3436" t="n">
        <v>77</v>
      </c>
      <c r="Y3436" t="n">
        <v>81</v>
      </c>
      <c r="Z3436" t="n">
        <v>10</v>
      </c>
      <c r="AA3436" t="n">
        <v>28</v>
      </c>
      <c r="AB3436" t="n">
        <v>82.1</v>
      </c>
      <c r="AC3436"/>
      <c r="AD3436"/>
      <c r="AE3436"/>
      <c r="AF3436" t="n">
        <v>32</v>
      </c>
      <c r="AG3436" t="n">
        <v>47</v>
      </c>
      <c r="AH3436" t="n">
        <v>70</v>
      </c>
      <c r="AI3436" t="n">
        <v>3430</v>
      </c>
      <c r="AJ3436" t="n">
        <v>2850</v>
      </c>
      <c r="AK3436" t="n">
        <v>4467</v>
      </c>
      <c r="AL3436"/>
      <c r="AM3436"/>
      <c r="AN3436"/>
      <c r="AO3436"/>
      <c r="AP3436"/>
      <c r="AQ3436"/>
      <c r="AR3436"/>
    </row>
    <row r="3437">
      <c r="A3437" t="n">
        <v>237561</v>
      </c>
      <c r="B3437" t="s">
        <v>5314</v>
      </c>
      <c r="C3437" t="s">
        <v>5315</v>
      </c>
      <c r="D3437" t="s">
        <v>5289</v>
      </c>
      <c r="E3437" t="s">
        <v>147</v>
      </c>
      <c r="F3437" t="s">
        <v>216</v>
      </c>
      <c r="G3437" t="s">
        <v>149</v>
      </c>
      <c r="H3437" t="s">
        <v>200</v>
      </c>
      <c r="I3437" t="s">
        <v>151</v>
      </c>
      <c r="J3437" t="s">
        <v>164</v>
      </c>
      <c r="K3437"/>
      <c r="L3437" t="s">
        <v>155</v>
      </c>
      <c r="M3437" t="s">
        <v>155</v>
      </c>
      <c r="N3437" t="n">
        <v>-79.9573</v>
      </c>
      <c r="O3437" t="n">
        <v>39.6112</v>
      </c>
      <c r="P3437" t="n">
        <v>62</v>
      </c>
      <c r="Q3437" t="n">
        <v>62</v>
      </c>
      <c r="R3437" t="n">
        <v>69.4</v>
      </c>
      <c r="S3437" t="n">
        <v>83.9</v>
      </c>
      <c r="T3437" t="n">
        <v>12.9</v>
      </c>
      <c r="U3437" t="n">
        <v>1.6</v>
      </c>
      <c r="V3437" t="n">
        <v>1.6</v>
      </c>
      <c r="W3437" t="n">
        <v>0</v>
      </c>
      <c r="X3437" t="n">
        <v>95</v>
      </c>
      <c r="Y3437"/>
      <c r="Z3437" t="n">
        <v>10</v>
      </c>
      <c r="AA3437"/>
      <c r="AB3437"/>
      <c r="AC3437"/>
      <c r="AD3437"/>
      <c r="AE3437"/>
      <c r="AF3437" t="n">
        <v>24</v>
      </c>
      <c r="AG3437" t="n">
        <v>39</v>
      </c>
      <c r="AH3437" t="n">
        <v>68</v>
      </c>
      <c r="AI3437" t="n">
        <v>4865</v>
      </c>
      <c r="AJ3437" t="n">
        <v>2144</v>
      </c>
      <c r="AK3437"/>
      <c r="AL3437" t="n">
        <v>6972</v>
      </c>
      <c r="AM3437"/>
      <c r="AN3437"/>
      <c r="AO3437"/>
      <c r="AP3437"/>
      <c r="AQ3437"/>
      <c r="AR3437"/>
    </row>
    <row r="3438">
      <c r="A3438" t="n">
        <v>237570</v>
      </c>
      <c r="B3438" t="s">
        <v>5316</v>
      </c>
      <c r="C3438" t="s">
        <v>5315</v>
      </c>
      <c r="D3438" t="s">
        <v>5289</v>
      </c>
      <c r="E3438" t="s">
        <v>147</v>
      </c>
      <c r="F3438" t="s">
        <v>279</v>
      </c>
      <c r="G3438" t="s">
        <v>189</v>
      </c>
      <c r="H3438" t="s">
        <v>174</v>
      </c>
      <c r="I3438" t="s">
        <v>151</v>
      </c>
      <c r="J3438" t="s">
        <v>164</v>
      </c>
      <c r="K3438"/>
      <c r="L3438" t="s">
        <v>155</v>
      </c>
      <c r="M3438" t="s">
        <v>155</v>
      </c>
      <c r="N3438" t="n">
        <v>-79.9546</v>
      </c>
      <c r="O3438" t="n">
        <v>39.6289</v>
      </c>
      <c r="P3438" t="n">
        <v>127</v>
      </c>
      <c r="Q3438" t="n">
        <v>127</v>
      </c>
      <c r="R3438" t="n">
        <v>97.6</v>
      </c>
      <c r="S3438" t="n">
        <v>86.6</v>
      </c>
      <c r="T3438" t="n">
        <v>5.5</v>
      </c>
      <c r="U3438" t="n">
        <v>1.6</v>
      </c>
      <c r="V3438" t="n">
        <v>0.8</v>
      </c>
      <c r="W3438" t="n">
        <v>0</v>
      </c>
      <c r="X3438" t="n">
        <v>86</v>
      </c>
      <c r="Y3438"/>
      <c r="Z3438" t="n">
        <v>8</v>
      </c>
      <c r="AA3438" t="n">
        <v>39</v>
      </c>
      <c r="AB3438" t="n">
        <v>76.9</v>
      </c>
      <c r="AC3438"/>
      <c r="AD3438"/>
      <c r="AE3438"/>
      <c r="AF3438" t="n">
        <v>41</v>
      </c>
      <c r="AG3438" t="n">
        <v>54</v>
      </c>
      <c r="AH3438" t="n">
        <v>54</v>
      </c>
      <c r="AI3438" t="n">
        <v>11040</v>
      </c>
      <c r="AJ3438" t="n">
        <v>9292</v>
      </c>
      <c r="AK3438" t="n">
        <v>9944</v>
      </c>
      <c r="AL3438" t="n">
        <v>12205</v>
      </c>
      <c r="AM3438" t="n">
        <v>14464</v>
      </c>
      <c r="AN3438" t="n">
        <v>14464</v>
      </c>
      <c r="AO3438"/>
      <c r="AP3438"/>
      <c r="AQ3438"/>
      <c r="AR3438"/>
    </row>
    <row r="3439">
      <c r="A3439" t="n">
        <v>237598</v>
      </c>
      <c r="B3439" t="s">
        <v>5317</v>
      </c>
      <c r="C3439" t="s">
        <v>5318</v>
      </c>
      <c r="D3439" t="s">
        <v>5289</v>
      </c>
      <c r="E3439" t="s">
        <v>147</v>
      </c>
      <c r="F3439" t="s">
        <v>279</v>
      </c>
      <c r="G3439" t="s">
        <v>189</v>
      </c>
      <c r="H3439" t="s">
        <v>174</v>
      </c>
      <c r="I3439" t="s">
        <v>151</v>
      </c>
      <c r="J3439" t="s">
        <v>164</v>
      </c>
      <c r="K3439" t="s">
        <v>176</v>
      </c>
      <c r="L3439" t="s">
        <v>155</v>
      </c>
      <c r="M3439" t="s">
        <v>155</v>
      </c>
      <c r="N3439" t="n">
        <v>-81.5488</v>
      </c>
      <c r="O3439" t="n">
        <v>39.2738</v>
      </c>
      <c r="P3439" t="n">
        <v>30</v>
      </c>
      <c r="Q3439" t="n">
        <v>30</v>
      </c>
      <c r="R3439" t="n">
        <v>83.3</v>
      </c>
      <c r="S3439" t="n">
        <v>90</v>
      </c>
      <c r="T3439" t="n">
        <v>6.7</v>
      </c>
      <c r="U3439" t="n">
        <v>0</v>
      </c>
      <c r="V3439" t="n">
        <v>0</v>
      </c>
      <c r="W3439" t="n">
        <v>0</v>
      </c>
      <c r="X3439"/>
      <c r="Y3439"/>
      <c r="Z3439"/>
      <c r="AA3439" t="n">
        <v>6</v>
      </c>
      <c r="AB3439" t="n">
        <v>83.3</v>
      </c>
      <c r="AC3439"/>
      <c r="AD3439"/>
      <c r="AE3439"/>
      <c r="AF3439" t="n">
        <v>2</v>
      </c>
      <c r="AG3439" t="n">
        <v>90</v>
      </c>
      <c r="AH3439" t="n">
        <v>100</v>
      </c>
      <c r="AI3439" t="n">
        <v>16395</v>
      </c>
      <c r="AJ3439" t="n">
        <v>16395</v>
      </c>
      <c r="AK3439"/>
      <c r="AL3439"/>
      <c r="AM3439"/>
      <c r="AN3439"/>
      <c r="AO3439" t="n">
        <v>3</v>
      </c>
      <c r="AP3439"/>
      <c r="AQ3439"/>
      <c r="AR3439"/>
    </row>
    <row r="3440">
      <c r="A3440" t="n">
        <v>237686</v>
      </c>
      <c r="B3440" t="s">
        <v>5319</v>
      </c>
      <c r="C3440" t="s">
        <v>5318</v>
      </c>
      <c r="D3440" t="s">
        <v>5289</v>
      </c>
      <c r="E3440" t="s">
        <v>147</v>
      </c>
      <c r="F3440" t="s">
        <v>148</v>
      </c>
      <c r="G3440" t="s">
        <v>149</v>
      </c>
      <c r="H3440" t="s">
        <v>150</v>
      </c>
      <c r="I3440" t="s">
        <v>205</v>
      </c>
      <c r="J3440" t="s">
        <v>168</v>
      </c>
      <c r="K3440" t="s">
        <v>179</v>
      </c>
      <c r="L3440" t="s">
        <v>155</v>
      </c>
      <c r="M3440" t="s">
        <v>155</v>
      </c>
      <c r="N3440" t="n">
        <v>-81.5062</v>
      </c>
      <c r="O3440" t="n">
        <v>39.2164</v>
      </c>
      <c r="P3440" t="n">
        <v>2765</v>
      </c>
      <c r="Q3440" t="n">
        <v>2765</v>
      </c>
      <c r="R3440" t="n">
        <v>63.7</v>
      </c>
      <c r="S3440" t="n">
        <v>89.9</v>
      </c>
      <c r="T3440" t="n">
        <v>1.3</v>
      </c>
      <c r="U3440" t="n">
        <v>1.6</v>
      </c>
      <c r="V3440" t="n">
        <v>0.5</v>
      </c>
      <c r="W3440" t="n">
        <v>2.6</v>
      </c>
      <c r="X3440"/>
      <c r="Y3440"/>
      <c r="Z3440" t="n">
        <v>15</v>
      </c>
      <c r="AA3440" t="n">
        <v>330</v>
      </c>
      <c r="AB3440" t="n">
        <v>30.6</v>
      </c>
      <c r="AC3440"/>
      <c r="AD3440"/>
      <c r="AE3440"/>
      <c r="AF3440" t="n">
        <v>247</v>
      </c>
      <c r="AG3440" t="n">
        <v>30</v>
      </c>
      <c r="AH3440" t="n">
        <v>48</v>
      </c>
      <c r="AI3440" t="n">
        <v>3536</v>
      </c>
      <c r="AJ3440" t="n">
        <v>1859</v>
      </c>
      <c r="AK3440" t="n">
        <v>3225</v>
      </c>
      <c r="AL3440" t="n">
        <v>4538</v>
      </c>
      <c r="AM3440" t="n">
        <v>7713</v>
      </c>
      <c r="AN3440" t="n">
        <v>9367</v>
      </c>
      <c r="AO3440" t="n">
        <v>285</v>
      </c>
      <c r="AP3440" t="n">
        <v>159</v>
      </c>
      <c r="AQ3440"/>
      <c r="AR3440"/>
    </row>
    <row r="3441">
      <c r="A3441" t="n">
        <v>237701</v>
      </c>
      <c r="B3441" t="s">
        <v>5320</v>
      </c>
      <c r="C3441" t="s">
        <v>5321</v>
      </c>
      <c r="D3441" t="s">
        <v>5289</v>
      </c>
      <c r="E3441" t="s">
        <v>147</v>
      </c>
      <c r="F3441" t="s">
        <v>148</v>
      </c>
      <c r="G3441" t="s">
        <v>149</v>
      </c>
      <c r="H3441" t="s">
        <v>150</v>
      </c>
      <c r="I3441" t="s">
        <v>175</v>
      </c>
      <c r="J3441" t="s">
        <v>168</v>
      </c>
      <c r="K3441" t="s">
        <v>179</v>
      </c>
      <c r="L3441" t="s">
        <v>155</v>
      </c>
      <c r="M3441" t="s">
        <v>155</v>
      </c>
      <c r="N3441" t="n">
        <v>-78.9814</v>
      </c>
      <c r="O3441" t="n">
        <v>39.4383</v>
      </c>
      <c r="P3441" t="n">
        <v>1398</v>
      </c>
      <c r="Q3441" t="n">
        <v>1398</v>
      </c>
      <c r="R3441" t="n">
        <v>57.6</v>
      </c>
      <c r="S3441" t="n">
        <v>82.5</v>
      </c>
      <c r="T3441" t="n">
        <v>4.3</v>
      </c>
      <c r="U3441" t="n">
        <v>3.4</v>
      </c>
      <c r="V3441" t="n">
        <v>0.6</v>
      </c>
      <c r="W3441" t="n">
        <v>0.9</v>
      </c>
      <c r="X3441" t="n">
        <v>60</v>
      </c>
      <c r="Y3441" t="n">
        <v>0</v>
      </c>
      <c r="Z3441" t="n">
        <v>17</v>
      </c>
      <c r="AA3441" t="n">
        <v>589</v>
      </c>
      <c r="AB3441" t="n">
        <v>26</v>
      </c>
      <c r="AC3441"/>
      <c r="AD3441"/>
      <c r="AE3441"/>
      <c r="AF3441" t="n">
        <v>393</v>
      </c>
      <c r="AG3441" t="n">
        <v>39</v>
      </c>
      <c r="AH3441" t="n">
        <v>69</v>
      </c>
      <c r="AI3441" t="n">
        <v>7685</v>
      </c>
      <c r="AJ3441" t="n">
        <v>5309</v>
      </c>
      <c r="AK3441" t="n">
        <v>5317</v>
      </c>
      <c r="AL3441" t="n">
        <v>8738</v>
      </c>
      <c r="AM3441" t="n">
        <v>10946</v>
      </c>
      <c r="AN3441" t="n">
        <v>12317</v>
      </c>
      <c r="AO3441" t="n">
        <v>216</v>
      </c>
      <c r="AP3441" t="n">
        <v>33</v>
      </c>
      <c r="AQ3441"/>
      <c r="AR3441"/>
    </row>
    <row r="3442">
      <c r="A3442" t="n">
        <v>237729</v>
      </c>
      <c r="B3442" t="s">
        <v>5322</v>
      </c>
      <c r="C3442" t="s">
        <v>5323</v>
      </c>
      <c r="D3442" t="s">
        <v>5289</v>
      </c>
      <c r="E3442" t="s">
        <v>147</v>
      </c>
      <c r="F3442" t="s">
        <v>216</v>
      </c>
      <c r="G3442" t="s">
        <v>149</v>
      </c>
      <c r="H3442" t="s">
        <v>200</v>
      </c>
      <c r="I3442" t="s">
        <v>151</v>
      </c>
      <c r="J3442" t="s">
        <v>164</v>
      </c>
      <c r="K3442"/>
      <c r="L3442" t="s">
        <v>155</v>
      </c>
      <c r="M3442" t="s">
        <v>155</v>
      </c>
      <c r="N3442" t="n">
        <v>-81.1654</v>
      </c>
      <c r="O3442" t="n">
        <v>37.7953</v>
      </c>
      <c r="P3442" t="n">
        <v>212</v>
      </c>
      <c r="Q3442" t="n">
        <v>212</v>
      </c>
      <c r="R3442" t="n">
        <v>69.3</v>
      </c>
      <c r="S3442" t="n">
        <v>92.5</v>
      </c>
      <c r="T3442" t="n">
        <v>6.1</v>
      </c>
      <c r="U3442" t="n">
        <v>0</v>
      </c>
      <c r="V3442" t="n">
        <v>0</v>
      </c>
      <c r="W3442" t="n">
        <v>0</v>
      </c>
      <c r="X3442" t="n">
        <v>80</v>
      </c>
      <c r="Y3442" t="n">
        <v>80</v>
      </c>
      <c r="Z3442" t="n">
        <v>10</v>
      </c>
      <c r="AA3442"/>
      <c r="AB3442"/>
      <c r="AC3442"/>
      <c r="AD3442"/>
      <c r="AE3442"/>
      <c r="AF3442" t="n">
        <v>49</v>
      </c>
      <c r="AG3442" t="n">
        <v>39</v>
      </c>
      <c r="AH3442" t="n">
        <v>91</v>
      </c>
      <c r="AI3442" t="n">
        <v>4271</v>
      </c>
      <c r="AJ3442" t="n">
        <v>2836</v>
      </c>
      <c r="AK3442" t="n">
        <v>3025</v>
      </c>
      <c r="AL3442" t="n">
        <v>4021</v>
      </c>
      <c r="AM3442"/>
      <c r="AN3442"/>
      <c r="AO3442"/>
      <c r="AP3442"/>
      <c r="AQ3442"/>
      <c r="AR3442"/>
    </row>
    <row r="3443">
      <c r="A3443" t="n">
        <v>237783</v>
      </c>
      <c r="B3443" t="s">
        <v>5324</v>
      </c>
      <c r="C3443" t="s">
        <v>2413</v>
      </c>
      <c r="D3443" t="s">
        <v>5289</v>
      </c>
      <c r="E3443" t="s">
        <v>147</v>
      </c>
      <c r="F3443" t="s">
        <v>188</v>
      </c>
      <c r="G3443" t="s">
        <v>189</v>
      </c>
      <c r="H3443" t="s">
        <v>150</v>
      </c>
      <c r="I3443" t="s">
        <v>205</v>
      </c>
      <c r="J3443" t="s">
        <v>164</v>
      </c>
      <c r="K3443" t="s">
        <v>153</v>
      </c>
      <c r="L3443" t="s">
        <v>155</v>
      </c>
      <c r="M3443" t="s">
        <v>155</v>
      </c>
      <c r="N3443" t="n">
        <v>-80.5718</v>
      </c>
      <c r="O3443" t="n">
        <v>39.2886</v>
      </c>
      <c r="P3443" t="n">
        <v>1450</v>
      </c>
      <c r="Q3443" t="n">
        <v>1093</v>
      </c>
      <c r="R3443" t="n">
        <v>55.4</v>
      </c>
      <c r="S3443" t="n">
        <v>45.2</v>
      </c>
      <c r="T3443" t="n">
        <v>21.3</v>
      </c>
      <c r="U3443" t="n">
        <v>6.9</v>
      </c>
      <c r="V3443" t="n">
        <v>0.8</v>
      </c>
      <c r="W3443" t="n">
        <v>14.5</v>
      </c>
      <c r="X3443" t="n">
        <v>52</v>
      </c>
      <c r="Y3443" t="n">
        <v>2</v>
      </c>
      <c r="Z3443" t="n">
        <v>16</v>
      </c>
      <c r="AA3443" t="n">
        <v>337</v>
      </c>
      <c r="AB3443" t="n">
        <v>27.3</v>
      </c>
      <c r="AC3443" t="n">
        <v>228</v>
      </c>
      <c r="AD3443" t="n">
        <v>21.9</v>
      </c>
      <c r="AE3443" t="n">
        <v>21.5</v>
      </c>
      <c r="AF3443" t="n">
        <v>143</v>
      </c>
      <c r="AG3443" t="n">
        <v>51</v>
      </c>
      <c r="AH3443" t="n">
        <v>75</v>
      </c>
      <c r="AI3443" t="n">
        <v>11626</v>
      </c>
      <c r="AJ3443" t="n">
        <v>12462</v>
      </c>
      <c r="AK3443" t="n">
        <v>14635</v>
      </c>
      <c r="AL3443" t="n">
        <v>15427</v>
      </c>
      <c r="AM3443" t="n">
        <v>15442</v>
      </c>
      <c r="AN3443" t="n">
        <v>16258</v>
      </c>
      <c r="AO3443" t="n">
        <v>55</v>
      </c>
      <c r="AP3443" t="n">
        <v>83</v>
      </c>
      <c r="AQ3443" t="n">
        <v>104</v>
      </c>
      <c r="AR3443"/>
    </row>
    <row r="3444">
      <c r="A3444" t="n">
        <v>237792</v>
      </c>
      <c r="B3444" t="s">
        <v>5325</v>
      </c>
      <c r="C3444" t="s">
        <v>5326</v>
      </c>
      <c r="D3444" t="s">
        <v>5289</v>
      </c>
      <c r="E3444" t="s">
        <v>147</v>
      </c>
      <c r="F3444" t="s">
        <v>148</v>
      </c>
      <c r="G3444" t="s">
        <v>149</v>
      </c>
      <c r="H3444" t="s">
        <v>150</v>
      </c>
      <c r="I3444" t="s">
        <v>205</v>
      </c>
      <c r="J3444" t="s">
        <v>168</v>
      </c>
      <c r="K3444" t="s">
        <v>153</v>
      </c>
      <c r="L3444" t="s">
        <v>155</v>
      </c>
      <c r="M3444" t="s">
        <v>155</v>
      </c>
      <c r="N3444" t="n">
        <v>-77.8041</v>
      </c>
      <c r="O3444" t="n">
        <v>39.4331</v>
      </c>
      <c r="P3444" t="n">
        <v>4252</v>
      </c>
      <c r="Q3444" t="n">
        <v>2987</v>
      </c>
      <c r="R3444" t="n">
        <v>61.4</v>
      </c>
      <c r="S3444" t="n">
        <v>72.6</v>
      </c>
      <c r="T3444" t="n">
        <v>7.7</v>
      </c>
      <c r="U3444" t="n">
        <v>7.5</v>
      </c>
      <c r="V3444" t="n">
        <v>2</v>
      </c>
      <c r="W3444" t="n">
        <v>1.3</v>
      </c>
      <c r="X3444" t="n">
        <v>72</v>
      </c>
      <c r="Y3444" t="n">
        <v>78</v>
      </c>
      <c r="Z3444" t="n">
        <v>16</v>
      </c>
      <c r="AA3444" t="n">
        <v>590</v>
      </c>
      <c r="AB3444" t="n">
        <v>49.5</v>
      </c>
      <c r="AC3444" t="n">
        <v>590</v>
      </c>
      <c r="AD3444" t="n">
        <v>49.5</v>
      </c>
      <c r="AE3444" t="n">
        <v>33.2</v>
      </c>
      <c r="AF3444" t="n">
        <v>545</v>
      </c>
      <c r="AG3444" t="n">
        <v>27</v>
      </c>
      <c r="AH3444" t="n">
        <v>64</v>
      </c>
      <c r="AI3444" t="n">
        <v>12651</v>
      </c>
      <c r="AJ3444" t="n">
        <v>7488</v>
      </c>
      <c r="AK3444" t="n">
        <v>9838</v>
      </c>
      <c r="AL3444" t="n">
        <v>12068</v>
      </c>
      <c r="AM3444" t="n">
        <v>15412</v>
      </c>
      <c r="AN3444" t="n">
        <v>16778</v>
      </c>
      <c r="AO3444"/>
      <c r="AP3444" t="n">
        <v>506</v>
      </c>
      <c r="AQ3444" t="n">
        <v>62</v>
      </c>
      <c r="AR3444" t="n">
        <v>14</v>
      </c>
    </row>
    <row r="3445">
      <c r="A3445" t="n">
        <v>237817</v>
      </c>
      <c r="B3445" t="s">
        <v>5327</v>
      </c>
      <c r="C3445" t="s">
        <v>5020</v>
      </c>
      <c r="D3445" t="s">
        <v>5289</v>
      </c>
      <c r="E3445" t="s">
        <v>147</v>
      </c>
      <c r="F3445" t="s">
        <v>173</v>
      </c>
      <c r="G3445" t="s">
        <v>149</v>
      </c>
      <c r="H3445" t="s">
        <v>174</v>
      </c>
      <c r="I3445" t="s">
        <v>175</v>
      </c>
      <c r="J3445" t="s">
        <v>168</v>
      </c>
      <c r="K3445" t="s">
        <v>176</v>
      </c>
      <c r="L3445" t="s">
        <v>155</v>
      </c>
      <c r="M3445" t="s">
        <v>155</v>
      </c>
      <c r="N3445" t="n">
        <v>-82.023</v>
      </c>
      <c r="O3445" t="n">
        <v>37.8518</v>
      </c>
      <c r="P3445" t="n">
        <v>1647</v>
      </c>
      <c r="Q3445" t="n">
        <v>1647</v>
      </c>
      <c r="R3445" t="n">
        <v>69.7</v>
      </c>
      <c r="S3445" t="n">
        <v>96.1</v>
      </c>
      <c r="T3445" t="n">
        <v>1</v>
      </c>
      <c r="U3445" t="n">
        <v>1.3</v>
      </c>
      <c r="V3445" t="n">
        <v>0.2</v>
      </c>
      <c r="W3445" t="n">
        <v>0</v>
      </c>
      <c r="X3445" t="n">
        <v>57</v>
      </c>
      <c r="Y3445" t="n">
        <v>44</v>
      </c>
      <c r="Z3445" t="n">
        <v>17</v>
      </c>
      <c r="AA3445" t="n">
        <v>408</v>
      </c>
      <c r="AB3445" t="n">
        <v>25</v>
      </c>
      <c r="AC3445"/>
      <c r="AD3445"/>
      <c r="AE3445"/>
      <c r="AF3445" t="n">
        <v>299</v>
      </c>
      <c r="AG3445" t="n">
        <v>52</v>
      </c>
      <c r="AH3445" t="n">
        <v>85</v>
      </c>
      <c r="AI3445" t="n">
        <v>8262</v>
      </c>
      <c r="AJ3445" t="n">
        <v>7019</v>
      </c>
      <c r="AK3445" t="n">
        <v>7405</v>
      </c>
      <c r="AL3445" t="n">
        <v>10103</v>
      </c>
      <c r="AM3445" t="n">
        <v>10968</v>
      </c>
      <c r="AN3445" t="n">
        <v>15575</v>
      </c>
      <c r="AO3445" t="n">
        <v>282</v>
      </c>
      <c r="AP3445"/>
      <c r="AQ3445"/>
      <c r="AR3445"/>
    </row>
    <row r="3446">
      <c r="A3446" t="n">
        <v>237844</v>
      </c>
      <c r="B3446" t="s">
        <v>5328</v>
      </c>
      <c r="C3446" t="s">
        <v>5329</v>
      </c>
      <c r="D3446" t="s">
        <v>5289</v>
      </c>
      <c r="E3446" t="s">
        <v>147</v>
      </c>
      <c r="F3446" t="s">
        <v>173</v>
      </c>
      <c r="G3446" t="s">
        <v>149</v>
      </c>
      <c r="H3446" t="s">
        <v>174</v>
      </c>
      <c r="I3446" t="s">
        <v>175</v>
      </c>
      <c r="J3446" t="s">
        <v>164</v>
      </c>
      <c r="K3446"/>
      <c r="L3446" t="s">
        <v>155</v>
      </c>
      <c r="M3446" t="s">
        <v>155</v>
      </c>
      <c r="N3446" t="n">
        <v>-80.2253</v>
      </c>
      <c r="O3446" t="n">
        <v>39.0019</v>
      </c>
      <c r="P3446" t="n">
        <v>135</v>
      </c>
      <c r="Q3446" t="n">
        <v>135</v>
      </c>
      <c r="R3446" t="n">
        <v>50.4</v>
      </c>
      <c r="S3446" t="n">
        <v>97</v>
      </c>
      <c r="T3446" t="n">
        <v>3</v>
      </c>
      <c r="U3446" t="n">
        <v>0</v>
      </c>
      <c r="V3446" t="n">
        <v>0</v>
      </c>
      <c r="W3446" t="n">
        <v>0</v>
      </c>
      <c r="X3446" t="n">
        <v>89</v>
      </c>
      <c r="Y3446"/>
      <c r="Z3446" t="n">
        <v>21</v>
      </c>
      <c r="AA3446" t="n">
        <v>110</v>
      </c>
      <c r="AB3446" t="n">
        <v>99.1</v>
      </c>
      <c r="AC3446"/>
      <c r="AD3446"/>
      <c r="AE3446"/>
      <c r="AF3446" t="n">
        <v>130</v>
      </c>
      <c r="AG3446" t="n">
        <v>96</v>
      </c>
      <c r="AH3446" t="n">
        <v>98</v>
      </c>
      <c r="AI3446" t="n">
        <v>2101</v>
      </c>
      <c r="AJ3446" t="n">
        <v>2259</v>
      </c>
      <c r="AK3446" t="n">
        <v>2268</v>
      </c>
      <c r="AL3446" t="n">
        <v>2310</v>
      </c>
      <c r="AM3446"/>
      <c r="AN3446"/>
      <c r="AO3446"/>
      <c r="AP3446"/>
      <c r="AQ3446"/>
      <c r="AR3446"/>
    </row>
    <row r="3447">
      <c r="A3447" t="n">
        <v>237880</v>
      </c>
      <c r="B3447" t="s">
        <v>5330</v>
      </c>
      <c r="C3447" t="s">
        <v>4234</v>
      </c>
      <c r="D3447" t="s">
        <v>5289</v>
      </c>
      <c r="E3447" t="s">
        <v>147</v>
      </c>
      <c r="F3447" t="s">
        <v>148</v>
      </c>
      <c r="G3447" t="s">
        <v>149</v>
      </c>
      <c r="H3447" t="s">
        <v>150</v>
      </c>
      <c r="I3447" t="s">
        <v>175</v>
      </c>
      <c r="J3447" t="s">
        <v>164</v>
      </c>
      <c r="K3447" t="s">
        <v>209</v>
      </c>
      <c r="L3447" t="s">
        <v>155</v>
      </c>
      <c r="M3447" t="s">
        <v>155</v>
      </c>
      <c r="N3447" t="n">
        <v>-80.4378</v>
      </c>
      <c r="O3447" t="n">
        <v>37.8043</v>
      </c>
      <c r="P3447" t="n">
        <v>793</v>
      </c>
      <c r="Q3447"/>
      <c r="R3447"/>
      <c r="S3447"/>
      <c r="T3447"/>
      <c r="U3447"/>
      <c r="V3447"/>
      <c r="W3447"/>
      <c r="X3447"/>
      <c r="Y3447"/>
      <c r="Z3447"/>
      <c r="AA3447"/>
      <c r="AB3447"/>
      <c r="AC3447"/>
      <c r="AD3447"/>
      <c r="AE3447"/>
      <c r="AF3447"/>
      <c r="AG3447"/>
      <c r="AH3447"/>
      <c r="AI3447"/>
      <c r="AJ3447"/>
      <c r="AK3447"/>
      <c r="AL3447"/>
      <c r="AM3447"/>
      <c r="AN3447"/>
      <c r="AO3447"/>
      <c r="AP3447"/>
      <c r="AQ3447"/>
      <c r="AR3447" t="n">
        <v>181</v>
      </c>
    </row>
    <row r="3448">
      <c r="A3448" t="n">
        <v>237899</v>
      </c>
      <c r="B3448" t="s">
        <v>5331</v>
      </c>
      <c r="C3448" t="s">
        <v>5332</v>
      </c>
      <c r="D3448" t="s">
        <v>5289</v>
      </c>
      <c r="E3448" t="s">
        <v>147</v>
      </c>
      <c r="F3448" t="s">
        <v>148</v>
      </c>
      <c r="G3448" t="s">
        <v>149</v>
      </c>
      <c r="H3448" t="s">
        <v>150</v>
      </c>
      <c r="I3448" t="s">
        <v>186</v>
      </c>
      <c r="J3448" t="s">
        <v>168</v>
      </c>
      <c r="K3448" t="s">
        <v>153</v>
      </c>
      <c r="L3448" t="s">
        <v>154</v>
      </c>
      <c r="M3448" t="s">
        <v>155</v>
      </c>
      <c r="N3448" t="n">
        <v>-81.765</v>
      </c>
      <c r="O3448" t="n">
        <v>38.3805</v>
      </c>
      <c r="P3448" t="n">
        <v>4438</v>
      </c>
      <c r="Q3448" t="n">
        <v>4248</v>
      </c>
      <c r="R3448" t="n">
        <v>58.5</v>
      </c>
      <c r="S3448" t="n">
        <v>73.6</v>
      </c>
      <c r="T3448" t="n">
        <v>7.6</v>
      </c>
      <c r="U3448" t="n">
        <v>1.6</v>
      </c>
      <c r="V3448" t="n">
        <v>1.5</v>
      </c>
      <c r="W3448" t="n">
        <v>1.3</v>
      </c>
      <c r="X3448" t="n">
        <v>63</v>
      </c>
      <c r="Y3448" t="n">
        <v>20</v>
      </c>
      <c r="Z3448" t="n">
        <v>12</v>
      </c>
      <c r="AA3448" t="n">
        <v>373</v>
      </c>
      <c r="AB3448" t="n">
        <v>33.5</v>
      </c>
      <c r="AC3448" t="n">
        <v>373</v>
      </c>
      <c r="AD3448" t="n">
        <v>33.5</v>
      </c>
      <c r="AE3448" t="n">
        <v>24.9</v>
      </c>
      <c r="AF3448" t="n">
        <v>321</v>
      </c>
      <c r="AG3448" t="n">
        <v>18</v>
      </c>
      <c r="AH3448" t="n">
        <v>29</v>
      </c>
      <c r="AI3448" t="n">
        <v>10878</v>
      </c>
      <c r="AJ3448" t="n">
        <v>8962</v>
      </c>
      <c r="AK3448" t="n">
        <v>11652</v>
      </c>
      <c r="AL3448" t="n">
        <v>12283</v>
      </c>
      <c r="AM3448" t="n">
        <v>13633</v>
      </c>
      <c r="AN3448"/>
      <c r="AO3448"/>
      <c r="AP3448" t="n">
        <v>278</v>
      </c>
      <c r="AQ3448" t="n">
        <v>69</v>
      </c>
      <c r="AR3448"/>
    </row>
    <row r="3449">
      <c r="A3449" t="n">
        <v>237905</v>
      </c>
      <c r="B3449" t="s">
        <v>5333</v>
      </c>
      <c r="C3449" t="s">
        <v>5315</v>
      </c>
      <c r="D3449" t="s">
        <v>5289</v>
      </c>
      <c r="E3449" t="s">
        <v>147</v>
      </c>
      <c r="F3449" t="s">
        <v>162</v>
      </c>
      <c r="G3449" t="s">
        <v>163</v>
      </c>
      <c r="H3449" t="s">
        <v>150</v>
      </c>
      <c r="I3449" t="s">
        <v>151</v>
      </c>
      <c r="J3449" t="s">
        <v>164</v>
      </c>
      <c r="K3449"/>
      <c r="L3449" t="s">
        <v>155</v>
      </c>
      <c r="M3449" t="s">
        <v>155</v>
      </c>
      <c r="N3449" t="n">
        <v>-79.958</v>
      </c>
      <c r="O3449" t="n">
        <v>39.6543</v>
      </c>
      <c r="P3449" t="n">
        <v>61</v>
      </c>
      <c r="Q3449" t="n">
        <v>55</v>
      </c>
      <c r="R3449" t="n">
        <v>78.2</v>
      </c>
      <c r="S3449" t="n">
        <v>100</v>
      </c>
      <c r="T3449" t="n">
        <v>0</v>
      </c>
      <c r="U3449" t="n">
        <v>0</v>
      </c>
      <c r="V3449" t="n">
        <v>0</v>
      </c>
      <c r="W3449" t="n">
        <v>0</v>
      </c>
      <c r="X3449"/>
      <c r="Y3449"/>
      <c r="Z3449" t="n">
        <v>6</v>
      </c>
      <c r="AA3449"/>
      <c r="AB3449"/>
      <c r="AC3449"/>
      <c r="AD3449"/>
      <c r="AE3449"/>
      <c r="AF3449" t="n">
        <v>0</v>
      </c>
      <c r="AG3449" t="n">
        <v>11</v>
      </c>
      <c r="AH3449" t="n">
        <v>11</v>
      </c>
      <c r="AI3449"/>
      <c r="AJ3449"/>
      <c r="AK3449"/>
      <c r="AL3449"/>
      <c r="AM3449"/>
      <c r="AN3449"/>
      <c r="AO3449"/>
      <c r="AP3449"/>
      <c r="AQ3449"/>
      <c r="AR3449"/>
    </row>
    <row r="3450">
      <c r="A3450" t="n">
        <v>237932</v>
      </c>
      <c r="B3450" t="s">
        <v>5334</v>
      </c>
      <c r="C3450" t="s">
        <v>5335</v>
      </c>
      <c r="D3450" t="s">
        <v>5289</v>
      </c>
      <c r="E3450" t="s">
        <v>147</v>
      </c>
      <c r="F3450" t="s">
        <v>148</v>
      </c>
      <c r="G3450" t="s">
        <v>149</v>
      </c>
      <c r="H3450" t="s">
        <v>150</v>
      </c>
      <c r="I3450" t="s">
        <v>205</v>
      </c>
      <c r="J3450" t="s">
        <v>168</v>
      </c>
      <c r="K3450" t="s">
        <v>153</v>
      </c>
      <c r="L3450" t="s">
        <v>155</v>
      </c>
      <c r="M3450" t="s">
        <v>155</v>
      </c>
      <c r="N3450" t="n">
        <v>-80.6023</v>
      </c>
      <c r="O3450" t="n">
        <v>40.1644</v>
      </c>
      <c r="P3450" t="n">
        <v>2503</v>
      </c>
      <c r="Q3450" t="n">
        <v>2031</v>
      </c>
      <c r="R3450" t="n">
        <v>62.7</v>
      </c>
      <c r="S3450" t="n">
        <v>79.2</v>
      </c>
      <c r="T3450" t="n">
        <v>4.1</v>
      </c>
      <c r="U3450" t="n">
        <v>0.1</v>
      </c>
      <c r="V3450" t="n">
        <v>0.7</v>
      </c>
      <c r="W3450" t="n">
        <v>3.4</v>
      </c>
      <c r="X3450" t="n">
        <v>69</v>
      </c>
      <c r="Y3450" t="n">
        <v>17</v>
      </c>
      <c r="Z3450" t="n">
        <v>12</v>
      </c>
      <c r="AA3450" t="n">
        <v>485</v>
      </c>
      <c r="AB3450" t="n">
        <v>60.6</v>
      </c>
      <c r="AC3450" t="n">
        <v>450</v>
      </c>
      <c r="AD3450" t="n">
        <v>55.8</v>
      </c>
      <c r="AE3450" t="n">
        <v>42.4</v>
      </c>
      <c r="AF3450" t="n">
        <v>424</v>
      </c>
      <c r="AG3450" t="n">
        <v>32</v>
      </c>
      <c r="AH3450" t="n">
        <v>68</v>
      </c>
      <c r="AI3450" t="n">
        <v>14203</v>
      </c>
      <c r="AJ3450" t="n">
        <v>13368</v>
      </c>
      <c r="AK3450" t="n">
        <v>14580</v>
      </c>
      <c r="AL3450" t="n">
        <v>16744</v>
      </c>
      <c r="AM3450" t="n">
        <v>19852</v>
      </c>
      <c r="AN3450" t="n">
        <v>19090</v>
      </c>
      <c r="AO3450" t="n">
        <v>34</v>
      </c>
      <c r="AP3450" t="n">
        <v>365</v>
      </c>
      <c r="AQ3450" t="n">
        <v>144</v>
      </c>
      <c r="AR3450"/>
    </row>
    <row r="3451">
      <c r="A3451" t="n">
        <v>237950</v>
      </c>
      <c r="B3451" t="s">
        <v>5336</v>
      </c>
      <c r="C3451" t="s">
        <v>5323</v>
      </c>
      <c r="D3451" t="s">
        <v>5289</v>
      </c>
      <c r="E3451" t="s">
        <v>147</v>
      </c>
      <c r="F3451" t="s">
        <v>148</v>
      </c>
      <c r="G3451" t="s">
        <v>149</v>
      </c>
      <c r="H3451" t="s">
        <v>150</v>
      </c>
      <c r="I3451" t="s">
        <v>151</v>
      </c>
      <c r="J3451" t="s">
        <v>168</v>
      </c>
      <c r="K3451" t="s">
        <v>179</v>
      </c>
      <c r="L3451" t="s">
        <v>155</v>
      </c>
      <c r="M3451" t="s">
        <v>155</v>
      </c>
      <c r="N3451" t="n">
        <v>-81.1841</v>
      </c>
      <c r="O3451" t="n">
        <v>37.7759</v>
      </c>
      <c r="P3451" t="n">
        <v>1691</v>
      </c>
      <c r="Q3451" t="n">
        <v>1691</v>
      </c>
      <c r="R3451" t="n">
        <v>48.3</v>
      </c>
      <c r="S3451" t="n">
        <v>79.2</v>
      </c>
      <c r="T3451" t="n">
        <v>4.1</v>
      </c>
      <c r="U3451" t="n">
        <v>2.7</v>
      </c>
      <c r="V3451" t="n">
        <v>1.2</v>
      </c>
      <c r="W3451" t="n">
        <v>6.2</v>
      </c>
      <c r="X3451" t="n">
        <v>61</v>
      </c>
      <c r="Y3451" t="n">
        <v>100</v>
      </c>
      <c r="Z3451" t="n">
        <v>12</v>
      </c>
      <c r="AA3451" t="n">
        <v>335</v>
      </c>
      <c r="AB3451" t="n">
        <v>36.1</v>
      </c>
      <c r="AC3451" t="n">
        <v>335</v>
      </c>
      <c r="AD3451" t="n">
        <v>36.1</v>
      </c>
      <c r="AE3451" t="n">
        <v>24.8</v>
      </c>
      <c r="AF3451" t="n">
        <v>307</v>
      </c>
      <c r="AG3451" t="n">
        <v>24</v>
      </c>
      <c r="AH3451" t="n">
        <v>58</v>
      </c>
      <c r="AI3451" t="n">
        <v>11015</v>
      </c>
      <c r="AJ3451" t="n">
        <v>6947</v>
      </c>
      <c r="AK3451" t="n">
        <v>8865</v>
      </c>
      <c r="AL3451" t="n">
        <v>9532</v>
      </c>
      <c r="AM3451" t="n">
        <v>12351</v>
      </c>
      <c r="AN3451" t="n">
        <v>14408</v>
      </c>
      <c r="AO3451"/>
      <c r="AP3451" t="n">
        <v>163</v>
      </c>
      <c r="AQ3451"/>
      <c r="AR3451"/>
    </row>
    <row r="3452">
      <c r="A3452" t="n">
        <v>237969</v>
      </c>
      <c r="B3452" t="s">
        <v>5337</v>
      </c>
      <c r="C3452" t="s">
        <v>5329</v>
      </c>
      <c r="D3452" t="s">
        <v>5289</v>
      </c>
      <c r="E3452" t="s">
        <v>147</v>
      </c>
      <c r="F3452" t="s">
        <v>162</v>
      </c>
      <c r="G3452" t="s">
        <v>163</v>
      </c>
      <c r="H3452" t="s">
        <v>150</v>
      </c>
      <c r="I3452" t="s">
        <v>175</v>
      </c>
      <c r="J3452" t="s">
        <v>164</v>
      </c>
      <c r="K3452" t="s">
        <v>179</v>
      </c>
      <c r="L3452" t="s">
        <v>155</v>
      </c>
      <c r="M3452" t="s">
        <v>155</v>
      </c>
      <c r="N3452" t="n">
        <v>-80.219</v>
      </c>
      <c r="O3452" t="n">
        <v>38.9907</v>
      </c>
      <c r="P3452" t="n">
        <v>1002</v>
      </c>
      <c r="Q3452" t="n">
        <v>925</v>
      </c>
      <c r="R3452" t="n">
        <v>51.7</v>
      </c>
      <c r="S3452" t="n">
        <v>68.3</v>
      </c>
      <c r="T3452" t="n">
        <v>14.3</v>
      </c>
      <c r="U3452" t="n">
        <v>4.6</v>
      </c>
      <c r="V3452" t="n">
        <v>1.1</v>
      </c>
      <c r="W3452" t="n">
        <v>6.3</v>
      </c>
      <c r="X3452" t="n">
        <v>68</v>
      </c>
      <c r="Y3452"/>
      <c r="Z3452" t="n">
        <v>13</v>
      </c>
      <c r="AA3452" t="n">
        <v>366</v>
      </c>
      <c r="AB3452" t="n">
        <v>49.5</v>
      </c>
      <c r="AC3452" t="n">
        <v>366</v>
      </c>
      <c r="AD3452" t="n">
        <v>49.5</v>
      </c>
      <c r="AE3452" t="n">
        <v>38.5</v>
      </c>
      <c r="AF3452" t="n">
        <v>275</v>
      </c>
      <c r="AG3452" t="n">
        <v>37</v>
      </c>
      <c r="AH3452" t="n">
        <v>99</v>
      </c>
      <c r="AI3452" t="n">
        <v>20093</v>
      </c>
      <c r="AJ3452" t="n">
        <v>12553</v>
      </c>
      <c r="AK3452" t="n">
        <v>13597</v>
      </c>
      <c r="AL3452" t="n">
        <v>16406</v>
      </c>
      <c r="AM3452" t="n">
        <v>19593</v>
      </c>
      <c r="AN3452" t="n">
        <v>24477</v>
      </c>
      <c r="AO3452"/>
      <c r="AP3452" t="n">
        <v>194</v>
      </c>
      <c r="AQ3452" t="n">
        <v>46</v>
      </c>
      <c r="AR3452" t="n">
        <v>4</v>
      </c>
    </row>
    <row r="3453">
      <c r="A3453" t="n">
        <v>237987</v>
      </c>
      <c r="B3453" t="s">
        <v>5338</v>
      </c>
      <c r="C3453" t="s">
        <v>5339</v>
      </c>
      <c r="D3453" t="s">
        <v>5289</v>
      </c>
      <c r="E3453" t="s">
        <v>147</v>
      </c>
      <c r="F3453" t="s">
        <v>279</v>
      </c>
      <c r="G3453" t="s">
        <v>189</v>
      </c>
      <c r="H3453" t="s">
        <v>174</v>
      </c>
      <c r="I3453" t="s">
        <v>186</v>
      </c>
      <c r="J3453" t="s">
        <v>164</v>
      </c>
      <c r="K3453" t="s">
        <v>176</v>
      </c>
      <c r="L3453" t="s">
        <v>155</v>
      </c>
      <c r="M3453" t="s">
        <v>155</v>
      </c>
      <c r="N3453" t="n">
        <v>-81.7897</v>
      </c>
      <c r="O3453" t="n">
        <v>38.423</v>
      </c>
      <c r="P3453" t="n">
        <v>384</v>
      </c>
      <c r="Q3453" t="n">
        <v>384</v>
      </c>
      <c r="R3453" t="n">
        <v>86.2</v>
      </c>
      <c r="S3453" t="n">
        <v>88</v>
      </c>
      <c r="T3453" t="n">
        <v>7.8</v>
      </c>
      <c r="U3453" t="n">
        <v>0.8</v>
      </c>
      <c r="V3453" t="n">
        <v>0</v>
      </c>
      <c r="W3453" t="n">
        <v>0</v>
      </c>
      <c r="X3453" t="n">
        <v>84</v>
      </c>
      <c r="Y3453"/>
      <c r="Z3453" t="n">
        <v>18</v>
      </c>
      <c r="AA3453" t="n">
        <v>47</v>
      </c>
      <c r="AB3453" t="n">
        <v>76.6</v>
      </c>
      <c r="AC3453"/>
      <c r="AD3453"/>
      <c r="AE3453"/>
      <c r="AF3453" t="n">
        <v>25</v>
      </c>
      <c r="AG3453" t="n">
        <v>73</v>
      </c>
      <c r="AH3453" t="n">
        <v>97</v>
      </c>
      <c r="AI3453" t="n">
        <v>12127</v>
      </c>
      <c r="AJ3453" t="n">
        <v>9277</v>
      </c>
      <c r="AK3453" t="n">
        <v>14111</v>
      </c>
      <c r="AL3453" t="n">
        <v>17000</v>
      </c>
      <c r="AM3453" t="n">
        <v>21245</v>
      </c>
      <c r="AN3453"/>
      <c r="AO3453" t="n">
        <v>88</v>
      </c>
      <c r="AP3453"/>
      <c r="AQ3453"/>
      <c r="AR3453"/>
    </row>
    <row r="3454">
      <c r="A3454" t="n">
        <v>237996</v>
      </c>
      <c r="B3454" t="s">
        <v>5340</v>
      </c>
      <c r="C3454" t="s">
        <v>5315</v>
      </c>
      <c r="D3454" t="s">
        <v>5289</v>
      </c>
      <c r="E3454" t="s">
        <v>147</v>
      </c>
      <c r="F3454" t="s">
        <v>188</v>
      </c>
      <c r="G3454" t="s">
        <v>189</v>
      </c>
      <c r="H3454" t="s">
        <v>150</v>
      </c>
      <c r="I3454" t="s">
        <v>151</v>
      </c>
      <c r="J3454" t="s">
        <v>164</v>
      </c>
      <c r="K3454" t="s">
        <v>176</v>
      </c>
      <c r="L3454" t="s">
        <v>155</v>
      </c>
      <c r="M3454" t="s">
        <v>155</v>
      </c>
      <c r="N3454" t="n">
        <v>-79.955</v>
      </c>
      <c r="O3454" t="n">
        <v>39.6325</v>
      </c>
      <c r="P3454" t="n">
        <v>843</v>
      </c>
      <c r="Q3454" t="n">
        <v>843</v>
      </c>
      <c r="R3454" t="n">
        <v>84</v>
      </c>
      <c r="S3454" t="n">
        <v>91</v>
      </c>
      <c r="T3454" t="n">
        <v>4.2</v>
      </c>
      <c r="U3454" t="n">
        <v>1.2</v>
      </c>
      <c r="V3454" t="n">
        <v>0.8</v>
      </c>
      <c r="W3454" t="n">
        <v>0</v>
      </c>
      <c r="X3454"/>
      <c r="Y3454"/>
      <c r="Z3454" t="n">
        <v>17</v>
      </c>
      <c r="AA3454" t="n">
        <v>83</v>
      </c>
      <c r="AB3454" t="n">
        <v>59</v>
      </c>
      <c r="AC3454"/>
      <c r="AD3454"/>
      <c r="AE3454"/>
      <c r="AF3454" t="n">
        <v>51</v>
      </c>
      <c r="AG3454" t="n">
        <v>68</v>
      </c>
      <c r="AH3454" t="n">
        <v>93</v>
      </c>
      <c r="AI3454" t="n">
        <v>15418</v>
      </c>
      <c r="AJ3454" t="n">
        <v>14222</v>
      </c>
      <c r="AK3454" t="n">
        <v>16016</v>
      </c>
      <c r="AL3454" t="n">
        <v>17960</v>
      </c>
      <c r="AM3454" t="n">
        <v>23486</v>
      </c>
      <c r="AN3454" t="n">
        <v>23986</v>
      </c>
      <c r="AO3454" t="n">
        <v>274</v>
      </c>
      <c r="AP3454"/>
      <c r="AQ3454"/>
      <c r="AR3454"/>
    </row>
    <row r="3455">
      <c r="A3455" t="n">
        <v>238005</v>
      </c>
      <c r="B3455" t="s">
        <v>5341</v>
      </c>
      <c r="C3455" t="s">
        <v>5309</v>
      </c>
      <c r="D3455" t="s">
        <v>5289</v>
      </c>
      <c r="E3455" t="s">
        <v>147</v>
      </c>
      <c r="F3455" t="s">
        <v>279</v>
      </c>
      <c r="G3455" t="s">
        <v>189</v>
      </c>
      <c r="H3455" t="s">
        <v>174</v>
      </c>
      <c r="I3455" t="s">
        <v>151</v>
      </c>
      <c r="J3455" t="s">
        <v>164</v>
      </c>
      <c r="K3455"/>
      <c r="L3455" t="s">
        <v>155</v>
      </c>
      <c r="M3455" t="s">
        <v>155</v>
      </c>
      <c r="N3455" t="n">
        <v>-77.9655</v>
      </c>
      <c r="O3455" t="n">
        <v>39.4564</v>
      </c>
      <c r="P3455" t="n">
        <v>128</v>
      </c>
      <c r="Q3455" t="n">
        <v>128</v>
      </c>
      <c r="R3455" t="n">
        <v>88.3</v>
      </c>
      <c r="S3455" t="n">
        <v>48.4</v>
      </c>
      <c r="T3455" t="n">
        <v>37.5</v>
      </c>
      <c r="U3455" t="n">
        <v>11.7</v>
      </c>
      <c r="V3455" t="n">
        <v>2.3</v>
      </c>
      <c r="W3455" t="n">
        <v>0</v>
      </c>
      <c r="X3455" t="n">
        <v>87</v>
      </c>
      <c r="Y3455"/>
      <c r="Z3455" t="n">
        <v>18</v>
      </c>
      <c r="AA3455" t="n">
        <v>85</v>
      </c>
      <c r="AB3455" t="n">
        <v>76.5</v>
      </c>
      <c r="AC3455"/>
      <c r="AD3455"/>
      <c r="AE3455"/>
      <c r="AF3455" t="n">
        <v>85</v>
      </c>
      <c r="AG3455" t="n">
        <v>85</v>
      </c>
      <c r="AH3455" t="n">
        <v>85</v>
      </c>
      <c r="AI3455" t="n">
        <v>14581</v>
      </c>
      <c r="AJ3455" t="n">
        <v>11311</v>
      </c>
      <c r="AK3455" t="n">
        <v>17080</v>
      </c>
      <c r="AL3455" t="n">
        <v>19764</v>
      </c>
      <c r="AM3455" t="n">
        <v>20598</v>
      </c>
      <c r="AN3455" t="n">
        <v>20948</v>
      </c>
      <c r="AO3455"/>
      <c r="AP3455"/>
      <c r="AQ3455"/>
      <c r="AR3455"/>
    </row>
    <row r="3456">
      <c r="A3456" t="n">
        <v>238014</v>
      </c>
      <c r="B3456" t="s">
        <v>5342</v>
      </c>
      <c r="C3456" t="s">
        <v>5343</v>
      </c>
      <c r="D3456" t="s">
        <v>5289</v>
      </c>
      <c r="E3456" t="s">
        <v>147</v>
      </c>
      <c r="F3456" t="s">
        <v>173</v>
      </c>
      <c r="G3456" t="s">
        <v>149</v>
      </c>
      <c r="H3456" t="s">
        <v>174</v>
      </c>
      <c r="I3456" t="s">
        <v>151</v>
      </c>
      <c r="J3456" t="s">
        <v>168</v>
      </c>
      <c r="K3456" t="s">
        <v>176</v>
      </c>
      <c r="L3456" t="s">
        <v>155</v>
      </c>
      <c r="M3456" t="s">
        <v>155</v>
      </c>
      <c r="N3456" t="n">
        <v>-80.7213</v>
      </c>
      <c r="O3456" t="n">
        <v>40.0633</v>
      </c>
      <c r="P3456" t="n">
        <v>1824</v>
      </c>
      <c r="Q3456" t="n">
        <v>1824</v>
      </c>
      <c r="R3456" t="n">
        <v>66.7</v>
      </c>
      <c r="S3456" t="n">
        <v>90.5</v>
      </c>
      <c r="T3456" t="n">
        <v>2.2</v>
      </c>
      <c r="U3456" t="n">
        <v>1.9</v>
      </c>
      <c r="V3456" t="n">
        <v>0.9</v>
      </c>
      <c r="W3456" t="n">
        <v>0.3</v>
      </c>
      <c r="X3456" t="n">
        <v>53</v>
      </c>
      <c r="Y3456" t="n">
        <v>34</v>
      </c>
      <c r="Z3456" t="n">
        <v>11</v>
      </c>
      <c r="AA3456" t="n">
        <v>233</v>
      </c>
      <c r="AB3456" t="n">
        <v>29.6</v>
      </c>
      <c r="AC3456"/>
      <c r="AD3456"/>
      <c r="AE3456"/>
      <c r="AF3456" t="n">
        <v>217</v>
      </c>
      <c r="AG3456" t="n">
        <v>42</v>
      </c>
      <c r="AH3456" t="n">
        <v>57</v>
      </c>
      <c r="AI3456" t="n">
        <v>3998</v>
      </c>
      <c r="AJ3456" t="n">
        <v>2297</v>
      </c>
      <c r="AK3456" t="n">
        <v>2008</v>
      </c>
      <c r="AL3456" t="n">
        <v>5128</v>
      </c>
      <c r="AM3456" t="n">
        <v>9197</v>
      </c>
      <c r="AN3456" t="n">
        <v>8054</v>
      </c>
      <c r="AO3456" t="n">
        <v>210</v>
      </c>
      <c r="AP3456"/>
      <c r="AQ3456"/>
      <c r="AR3456"/>
    </row>
    <row r="3457">
      <c r="A3457" t="n">
        <v>238032</v>
      </c>
      <c r="B3457" t="s">
        <v>5344</v>
      </c>
      <c r="C3457" t="s">
        <v>5315</v>
      </c>
      <c r="D3457" t="s">
        <v>5289</v>
      </c>
      <c r="E3457" t="s">
        <v>147</v>
      </c>
      <c r="F3457" t="s">
        <v>148</v>
      </c>
      <c r="G3457" t="s">
        <v>149</v>
      </c>
      <c r="H3457" t="s">
        <v>150</v>
      </c>
      <c r="I3457" t="s">
        <v>151</v>
      </c>
      <c r="J3457" t="s">
        <v>158</v>
      </c>
      <c r="K3457" t="s">
        <v>159</v>
      </c>
      <c r="L3457" t="s">
        <v>155</v>
      </c>
      <c r="M3457" t="s">
        <v>155</v>
      </c>
      <c r="N3457" t="n">
        <v>-79.9544</v>
      </c>
      <c r="O3457" t="n">
        <v>39.6344</v>
      </c>
      <c r="P3457" t="n">
        <v>27398</v>
      </c>
      <c r="Q3457" t="n">
        <v>20653</v>
      </c>
      <c r="R3457" t="n">
        <v>51.9</v>
      </c>
      <c r="S3457" t="n">
        <v>81.1</v>
      </c>
      <c r="T3457" t="n">
        <v>3.4</v>
      </c>
      <c r="U3457" t="n">
        <v>4.2</v>
      </c>
      <c r="V3457" t="n">
        <v>1.7</v>
      </c>
      <c r="W3457" t="n">
        <v>2.6</v>
      </c>
      <c r="X3457" t="n">
        <v>81</v>
      </c>
      <c r="Y3457" t="n">
        <v>20</v>
      </c>
      <c r="Z3457" t="n">
        <v>17</v>
      </c>
      <c r="AA3457" t="n">
        <v>5211</v>
      </c>
      <c r="AB3457" t="n">
        <v>61.2</v>
      </c>
      <c r="AC3457" t="n">
        <v>5211</v>
      </c>
      <c r="AD3457" t="n">
        <v>60.3</v>
      </c>
      <c r="AE3457" t="n">
        <v>43.3</v>
      </c>
      <c r="AF3457" t="n">
        <v>4588</v>
      </c>
      <c r="AG3457" t="n">
        <v>20</v>
      </c>
      <c r="AH3457" t="n">
        <v>75</v>
      </c>
      <c r="AI3457" t="n">
        <v>13691</v>
      </c>
      <c r="AJ3457" t="n">
        <v>9217</v>
      </c>
      <c r="AK3457" t="n">
        <v>10199</v>
      </c>
      <c r="AL3457" t="n">
        <v>12379</v>
      </c>
      <c r="AM3457" t="n">
        <v>15708</v>
      </c>
      <c r="AN3457" t="n">
        <v>17130</v>
      </c>
      <c r="AO3457"/>
      <c r="AP3457" t="n">
        <v>4230</v>
      </c>
      <c r="AQ3457" t="n">
        <v>1440</v>
      </c>
      <c r="AR3457" t="n">
        <v>604</v>
      </c>
    </row>
    <row r="3458">
      <c r="A3458" t="n">
        <v>238078</v>
      </c>
      <c r="B3458" t="s">
        <v>5345</v>
      </c>
      <c r="C3458" t="s">
        <v>5343</v>
      </c>
      <c r="D3458" t="s">
        <v>5289</v>
      </c>
      <c r="E3458" t="s">
        <v>147</v>
      </c>
      <c r="F3458" t="s">
        <v>162</v>
      </c>
      <c r="G3458" t="s">
        <v>163</v>
      </c>
      <c r="H3458" t="s">
        <v>150</v>
      </c>
      <c r="I3458" t="s">
        <v>151</v>
      </c>
      <c r="J3458" t="s">
        <v>164</v>
      </c>
      <c r="K3458" t="s">
        <v>153</v>
      </c>
      <c r="L3458" t="s">
        <v>155</v>
      </c>
      <c r="M3458" t="s">
        <v>155</v>
      </c>
      <c r="N3458" t="n">
        <v>-80.6908</v>
      </c>
      <c r="O3458" t="n">
        <v>40.0709</v>
      </c>
      <c r="P3458" t="n">
        <v>888</v>
      </c>
      <c r="Q3458" t="n">
        <v>630</v>
      </c>
      <c r="R3458" t="n">
        <v>40</v>
      </c>
      <c r="S3458" t="n">
        <v>28.7</v>
      </c>
      <c r="T3458" t="n">
        <v>13.5</v>
      </c>
      <c r="U3458" t="n">
        <v>0.5</v>
      </c>
      <c r="V3458" t="n">
        <v>1.4</v>
      </c>
      <c r="W3458" t="n">
        <v>5.9</v>
      </c>
      <c r="X3458" t="n">
        <v>66</v>
      </c>
      <c r="Y3458"/>
      <c r="Z3458" t="n">
        <v>14</v>
      </c>
      <c r="AA3458" t="n">
        <v>181</v>
      </c>
      <c r="AB3458" t="n">
        <v>32</v>
      </c>
      <c r="AC3458" t="n">
        <v>181</v>
      </c>
      <c r="AD3458" t="n">
        <v>32</v>
      </c>
      <c r="AE3458" t="n">
        <v>26.5</v>
      </c>
      <c r="AF3458" t="n">
        <v>230</v>
      </c>
      <c r="AG3458" t="n">
        <v>25</v>
      </c>
      <c r="AH3458" t="n">
        <v>78</v>
      </c>
      <c r="AI3458" t="n">
        <v>19164</v>
      </c>
      <c r="AJ3458" t="n">
        <v>14139</v>
      </c>
      <c r="AK3458" t="n">
        <v>13524</v>
      </c>
      <c r="AL3458" t="n">
        <v>19257</v>
      </c>
      <c r="AM3458" t="n">
        <v>21265</v>
      </c>
      <c r="AN3458" t="n">
        <v>22026</v>
      </c>
      <c r="AO3458"/>
      <c r="AP3458" t="n">
        <v>77</v>
      </c>
      <c r="AQ3458" t="n">
        <v>22</v>
      </c>
      <c r="AR3458" t="n">
        <v>37</v>
      </c>
    </row>
    <row r="3459">
      <c r="A3459" t="n">
        <v>238096</v>
      </c>
      <c r="B3459" t="s">
        <v>5346</v>
      </c>
      <c r="C3459" t="s">
        <v>5318</v>
      </c>
      <c r="D3459" t="s">
        <v>5289</v>
      </c>
      <c r="E3459" t="s">
        <v>147</v>
      </c>
      <c r="F3459" t="s">
        <v>216</v>
      </c>
      <c r="G3459" t="s">
        <v>149</v>
      </c>
      <c r="H3459" t="s">
        <v>200</v>
      </c>
      <c r="I3459" t="s">
        <v>151</v>
      </c>
      <c r="J3459" t="s">
        <v>164</v>
      </c>
      <c r="K3459"/>
      <c r="L3459" t="s">
        <v>155</v>
      </c>
      <c r="M3459" t="s">
        <v>155</v>
      </c>
      <c r="N3459" t="n">
        <v>-81.548</v>
      </c>
      <c r="O3459" t="n">
        <v>39.2426</v>
      </c>
      <c r="P3459" t="n">
        <v>30</v>
      </c>
      <c r="Q3459" t="n">
        <v>30</v>
      </c>
      <c r="R3459" t="n">
        <v>93.3</v>
      </c>
      <c r="S3459" t="n">
        <v>96.7</v>
      </c>
      <c r="T3459" t="n">
        <v>3.3</v>
      </c>
      <c r="U3459" t="n">
        <v>0</v>
      </c>
      <c r="V3459" t="n">
        <v>0</v>
      </c>
      <c r="W3459" t="n">
        <v>0</v>
      </c>
      <c r="X3459" t="n">
        <v>100</v>
      </c>
      <c r="Y3459"/>
      <c r="Z3459" t="n">
        <v>9</v>
      </c>
      <c r="AA3459"/>
      <c r="AB3459"/>
      <c r="AC3459"/>
      <c r="AD3459"/>
      <c r="AE3459"/>
      <c r="AF3459" t="n">
        <v>1</v>
      </c>
      <c r="AG3459" t="n">
        <v>80</v>
      </c>
      <c r="AH3459" t="n">
        <v>97</v>
      </c>
      <c r="AI3459" t="n">
        <v>5787</v>
      </c>
      <c r="AJ3459"/>
      <c r="AK3459"/>
      <c r="AL3459"/>
      <c r="AM3459"/>
      <c r="AN3459"/>
      <c r="AO3459"/>
      <c r="AP3459"/>
      <c r="AQ3459"/>
      <c r="AR3459"/>
    </row>
    <row r="3460">
      <c r="A3460" t="n">
        <v>238175</v>
      </c>
      <c r="B3460" t="s">
        <v>5347</v>
      </c>
      <c r="C3460" t="s">
        <v>2346</v>
      </c>
      <c r="D3460" t="s">
        <v>5348</v>
      </c>
      <c r="E3460" t="s">
        <v>1434</v>
      </c>
      <c r="F3460" t="s">
        <v>279</v>
      </c>
      <c r="G3460" t="s">
        <v>189</v>
      </c>
      <c r="H3460" t="s">
        <v>174</v>
      </c>
      <c r="I3460" t="s">
        <v>186</v>
      </c>
      <c r="J3460" t="s">
        <v>164</v>
      </c>
      <c r="K3460"/>
      <c r="L3460" t="s">
        <v>155</v>
      </c>
      <c r="M3460" t="s">
        <v>155</v>
      </c>
      <c r="N3460" t="n">
        <v>-88.0499</v>
      </c>
      <c r="O3460" t="n">
        <v>42.9699</v>
      </c>
      <c r="P3460" t="n">
        <v>184</v>
      </c>
      <c r="Q3460" t="n">
        <v>184</v>
      </c>
      <c r="R3460" t="n">
        <v>98.9</v>
      </c>
      <c r="S3460" t="n">
        <v>62.5</v>
      </c>
      <c r="T3460" t="n">
        <v>4.3</v>
      </c>
      <c r="U3460" t="n">
        <v>21.7</v>
      </c>
      <c r="V3460" t="n">
        <v>6</v>
      </c>
      <c r="W3460" t="n">
        <v>0</v>
      </c>
      <c r="X3460" t="n">
        <v>100</v>
      </c>
      <c r="Y3460"/>
      <c r="Z3460" t="n">
        <v>14</v>
      </c>
      <c r="AA3460" t="n">
        <v>59</v>
      </c>
      <c r="AB3460" t="n">
        <v>79.7</v>
      </c>
      <c r="AC3460"/>
      <c r="AD3460"/>
      <c r="AE3460"/>
      <c r="AF3460" t="n">
        <v>92</v>
      </c>
      <c r="AG3460" t="n">
        <v>48</v>
      </c>
      <c r="AH3460" t="n">
        <v>55</v>
      </c>
      <c r="AI3460" t="n">
        <v>11346</v>
      </c>
      <c r="AJ3460" t="n">
        <v>10988</v>
      </c>
      <c r="AK3460" t="n">
        <v>13325</v>
      </c>
      <c r="AL3460" t="n">
        <v>13519</v>
      </c>
      <c r="AM3460" t="n">
        <v>15282</v>
      </c>
      <c r="AN3460" t="n">
        <v>15761</v>
      </c>
      <c r="AO3460"/>
      <c r="AP3460"/>
      <c r="AQ3460"/>
      <c r="AR3460"/>
    </row>
    <row r="3461">
      <c r="A3461" t="n">
        <v>238193</v>
      </c>
      <c r="B3461" t="s">
        <v>5349</v>
      </c>
      <c r="C3461" t="s">
        <v>5350</v>
      </c>
      <c r="D3461" t="s">
        <v>5348</v>
      </c>
      <c r="E3461" t="s">
        <v>1434</v>
      </c>
      <c r="F3461" t="s">
        <v>162</v>
      </c>
      <c r="G3461" t="s">
        <v>163</v>
      </c>
      <c r="H3461" t="s">
        <v>150</v>
      </c>
      <c r="I3461" t="s">
        <v>151</v>
      </c>
      <c r="J3461" t="s">
        <v>168</v>
      </c>
      <c r="K3461" t="s">
        <v>153</v>
      </c>
      <c r="L3461" t="s">
        <v>155</v>
      </c>
      <c r="M3461" t="s">
        <v>155</v>
      </c>
      <c r="N3461" t="n">
        <v>-87.9652</v>
      </c>
      <c r="O3461" t="n">
        <v>42.9828</v>
      </c>
      <c r="P3461" t="n">
        <v>2002</v>
      </c>
      <c r="Q3461" t="n">
        <v>961</v>
      </c>
      <c r="R3461" t="n">
        <v>96.4</v>
      </c>
      <c r="S3461" t="n">
        <v>33.5</v>
      </c>
      <c r="T3461" t="n">
        <v>18.1</v>
      </c>
      <c r="U3461" t="n">
        <v>34.5</v>
      </c>
      <c r="V3461" t="n">
        <v>4.9</v>
      </c>
      <c r="W3461" t="n">
        <v>1.4</v>
      </c>
      <c r="X3461" t="n">
        <v>79</v>
      </c>
      <c r="Y3461"/>
      <c r="Z3461" t="n">
        <v>10</v>
      </c>
      <c r="AA3461" t="n">
        <v>196</v>
      </c>
      <c r="AB3461" t="n">
        <v>50.5</v>
      </c>
      <c r="AC3461" t="n">
        <v>187</v>
      </c>
      <c r="AD3461" t="n">
        <v>51.9</v>
      </c>
      <c r="AE3461" t="n">
        <v>35.8</v>
      </c>
      <c r="AF3461" t="n">
        <v>133</v>
      </c>
      <c r="AG3461" t="n">
        <v>49</v>
      </c>
      <c r="AH3461" t="n">
        <v>82</v>
      </c>
      <c r="AI3461" t="n">
        <v>17884</v>
      </c>
      <c r="AJ3461" t="n">
        <v>15889</v>
      </c>
      <c r="AK3461" t="n">
        <v>15885</v>
      </c>
      <c r="AL3461" t="n">
        <v>19307</v>
      </c>
      <c r="AM3461" t="n">
        <v>17449</v>
      </c>
      <c r="AN3461" t="n">
        <v>17577</v>
      </c>
      <c r="AO3461" t="n">
        <v>7</v>
      </c>
      <c r="AP3461" t="n">
        <v>213</v>
      </c>
      <c r="AQ3461" t="n">
        <v>316</v>
      </c>
      <c r="AR3461" t="n">
        <v>43</v>
      </c>
    </row>
    <row r="3462">
      <c r="A3462" t="n">
        <v>238263</v>
      </c>
      <c r="B3462" t="s">
        <v>5351</v>
      </c>
      <c r="C3462" t="s">
        <v>1191</v>
      </c>
      <c r="D3462" t="s">
        <v>5348</v>
      </c>
      <c r="E3462" t="s">
        <v>1434</v>
      </c>
      <c r="F3462" t="s">
        <v>148</v>
      </c>
      <c r="G3462" t="s">
        <v>149</v>
      </c>
      <c r="H3462" t="s">
        <v>150</v>
      </c>
      <c r="I3462" t="s">
        <v>151</v>
      </c>
      <c r="J3462" t="s">
        <v>238</v>
      </c>
      <c r="K3462" t="s">
        <v>176</v>
      </c>
      <c r="L3462" t="s">
        <v>155</v>
      </c>
      <c r="M3462" t="s">
        <v>155</v>
      </c>
      <c r="N3462" t="n">
        <v>-89.3279</v>
      </c>
      <c r="O3462" t="n">
        <v>43.1218</v>
      </c>
      <c r="P3462" t="n">
        <v>17010</v>
      </c>
      <c r="Q3462" t="n">
        <v>16948</v>
      </c>
      <c r="R3462" t="n">
        <v>55.6</v>
      </c>
      <c r="S3462" t="n">
        <v>62.1</v>
      </c>
      <c r="T3462" t="n">
        <v>7.5</v>
      </c>
      <c r="U3462" t="n">
        <v>14.2</v>
      </c>
      <c r="V3462" t="n">
        <v>4.6</v>
      </c>
      <c r="W3462" t="n">
        <v>1.3</v>
      </c>
      <c r="X3462"/>
      <c r="Y3462"/>
      <c r="Z3462" t="n">
        <v>12</v>
      </c>
      <c r="AA3462" t="n">
        <v>716</v>
      </c>
      <c r="AB3462" t="n">
        <v>26.3</v>
      </c>
      <c r="AC3462"/>
      <c r="AD3462"/>
      <c r="AE3462"/>
      <c r="AF3462" t="n">
        <v>742</v>
      </c>
      <c r="AG3462" t="n">
        <v>19</v>
      </c>
      <c r="AH3462" t="n">
        <v>26</v>
      </c>
      <c r="AI3462" t="n">
        <v>12175</v>
      </c>
      <c r="AJ3462" t="n">
        <v>10392</v>
      </c>
      <c r="AK3462" t="n">
        <v>10928</v>
      </c>
      <c r="AL3462" t="n">
        <v>13608</v>
      </c>
      <c r="AM3462" t="n">
        <v>16479</v>
      </c>
      <c r="AN3462" t="n">
        <v>17037</v>
      </c>
      <c r="AO3462" t="n">
        <v>1224</v>
      </c>
      <c r="AP3462"/>
      <c r="AQ3462"/>
      <c r="AR3462"/>
    </row>
    <row r="3463">
      <c r="A3463" t="n">
        <v>238324</v>
      </c>
      <c r="B3463" t="s">
        <v>5352</v>
      </c>
      <c r="C3463" t="s">
        <v>5353</v>
      </c>
      <c r="D3463" t="s">
        <v>5348</v>
      </c>
      <c r="E3463" t="s">
        <v>1434</v>
      </c>
      <c r="F3463" t="s">
        <v>162</v>
      </c>
      <c r="G3463" t="s">
        <v>163</v>
      </c>
      <c r="H3463" t="s">
        <v>150</v>
      </c>
      <c r="I3463" t="s">
        <v>186</v>
      </c>
      <c r="J3463" t="s">
        <v>164</v>
      </c>
      <c r="K3463" t="s">
        <v>209</v>
      </c>
      <c r="L3463" t="s">
        <v>155</v>
      </c>
      <c r="M3463" t="s">
        <v>155</v>
      </c>
      <c r="N3463" t="n">
        <v>-87.9217</v>
      </c>
      <c r="O3463" t="n">
        <v>44.4683</v>
      </c>
      <c r="P3463" t="n">
        <v>931</v>
      </c>
      <c r="Q3463" t="n">
        <v>701</v>
      </c>
      <c r="R3463" t="n">
        <v>84.9</v>
      </c>
      <c r="S3463" t="n">
        <v>86.6</v>
      </c>
      <c r="T3463" t="n">
        <v>0.9</v>
      </c>
      <c r="U3463" t="n">
        <v>2.1</v>
      </c>
      <c r="V3463" t="n">
        <v>2.4</v>
      </c>
      <c r="W3463" t="n">
        <v>0</v>
      </c>
      <c r="X3463" t="n">
        <v>91</v>
      </c>
      <c r="Y3463" t="n">
        <v>0</v>
      </c>
      <c r="Z3463" t="n">
        <v>8</v>
      </c>
      <c r="AA3463" t="n">
        <v>35</v>
      </c>
      <c r="AB3463" t="n">
        <v>74.3</v>
      </c>
      <c r="AC3463" t="n">
        <v>35</v>
      </c>
      <c r="AD3463" t="n">
        <v>74.3</v>
      </c>
      <c r="AE3463" t="n">
        <v>71.4</v>
      </c>
      <c r="AF3463" t="n">
        <v>46</v>
      </c>
      <c r="AG3463" t="n">
        <v>13</v>
      </c>
      <c r="AH3463" t="n">
        <v>61</v>
      </c>
      <c r="AI3463" t="n">
        <v>27998</v>
      </c>
      <c r="AJ3463" t="n">
        <v>18390</v>
      </c>
      <c r="AK3463" t="n">
        <v>17817</v>
      </c>
      <c r="AL3463" t="n">
        <v>31125</v>
      </c>
      <c r="AM3463" t="n">
        <v>29775</v>
      </c>
      <c r="AN3463" t="n">
        <v>30610</v>
      </c>
      <c r="AO3463"/>
      <c r="AP3463" t="n">
        <v>118</v>
      </c>
      <c r="AQ3463" t="n">
        <v>28</v>
      </c>
      <c r="AR3463" t="n">
        <v>8</v>
      </c>
    </row>
    <row r="3464">
      <c r="A3464" t="n">
        <v>238333</v>
      </c>
      <c r="B3464" t="s">
        <v>5354</v>
      </c>
      <c r="C3464" t="s">
        <v>1951</v>
      </c>
      <c r="D3464" t="s">
        <v>5348</v>
      </c>
      <c r="E3464" t="s">
        <v>1434</v>
      </c>
      <c r="F3464" t="s">
        <v>162</v>
      </c>
      <c r="G3464" t="s">
        <v>163</v>
      </c>
      <c r="H3464" t="s">
        <v>150</v>
      </c>
      <c r="I3464" t="s">
        <v>151</v>
      </c>
      <c r="J3464" t="s">
        <v>164</v>
      </c>
      <c r="K3464" t="s">
        <v>179</v>
      </c>
      <c r="L3464" t="s">
        <v>155</v>
      </c>
      <c r="M3464" t="s">
        <v>155</v>
      </c>
      <c r="N3464" t="n">
        <v>-89.0293</v>
      </c>
      <c r="O3464" t="n">
        <v>42.504</v>
      </c>
      <c r="P3464" t="n">
        <v>1082</v>
      </c>
      <c r="Q3464" t="n">
        <v>1082</v>
      </c>
      <c r="R3464" t="n">
        <v>53.1</v>
      </c>
      <c r="S3464" t="n">
        <v>50.2</v>
      </c>
      <c r="T3464" t="n">
        <v>8.5</v>
      </c>
      <c r="U3464" t="n">
        <v>15.4</v>
      </c>
      <c r="V3464" t="n">
        <v>4</v>
      </c>
      <c r="W3464" t="n">
        <v>14.9</v>
      </c>
      <c r="X3464" t="n">
        <v>86</v>
      </c>
      <c r="Y3464"/>
      <c r="Z3464" t="n">
        <v>11</v>
      </c>
      <c r="AA3464" t="n">
        <v>323</v>
      </c>
      <c r="AB3464" t="n">
        <v>67.2</v>
      </c>
      <c r="AC3464" t="n">
        <v>323</v>
      </c>
      <c r="AD3464" t="n">
        <v>67.2</v>
      </c>
      <c r="AE3464" t="n">
        <v>57</v>
      </c>
      <c r="AF3464" t="n">
        <v>232</v>
      </c>
      <c r="AG3464" t="n">
        <v>29</v>
      </c>
      <c r="AH3464" t="n">
        <v>93</v>
      </c>
      <c r="AI3464" t="n">
        <v>24941</v>
      </c>
      <c r="AJ3464" t="n">
        <v>16637</v>
      </c>
      <c r="AK3464" t="n">
        <v>17610</v>
      </c>
      <c r="AL3464" t="n">
        <v>18491</v>
      </c>
      <c r="AM3464" t="n">
        <v>25700</v>
      </c>
      <c r="AN3464" t="n">
        <v>28465</v>
      </c>
      <c r="AO3464"/>
      <c r="AP3464" t="n">
        <v>211</v>
      </c>
      <c r="AQ3464"/>
      <c r="AR3464"/>
    </row>
    <row r="3465">
      <c r="A3465" t="n">
        <v>238397</v>
      </c>
      <c r="B3465" t="s">
        <v>5355</v>
      </c>
      <c r="C3465" t="s">
        <v>5356</v>
      </c>
      <c r="D3465" t="s">
        <v>5348</v>
      </c>
      <c r="E3465" t="s">
        <v>1434</v>
      </c>
      <c r="F3465" t="s">
        <v>173</v>
      </c>
      <c r="G3465" t="s">
        <v>149</v>
      </c>
      <c r="H3465" t="s">
        <v>174</v>
      </c>
      <c r="I3465" t="s">
        <v>186</v>
      </c>
      <c r="J3465" t="s">
        <v>168</v>
      </c>
      <c r="K3465" t="s">
        <v>176</v>
      </c>
      <c r="L3465" t="s">
        <v>155</v>
      </c>
      <c r="M3465" t="s">
        <v>155</v>
      </c>
      <c r="N3465" t="n">
        <v>-89.0163</v>
      </c>
      <c r="O3465" t="n">
        <v>42.5932</v>
      </c>
      <c r="P3465" t="n">
        <v>5422</v>
      </c>
      <c r="Q3465" t="n">
        <v>5422</v>
      </c>
      <c r="R3465" t="n">
        <v>60.4</v>
      </c>
      <c r="S3465" t="n">
        <v>70.3</v>
      </c>
      <c r="T3465" t="n">
        <v>5.5</v>
      </c>
      <c r="U3465" t="n">
        <v>13.3</v>
      </c>
      <c r="V3465" t="n">
        <v>1.8</v>
      </c>
      <c r="W3465" t="n">
        <v>0.6</v>
      </c>
      <c r="X3465" t="n">
        <v>65</v>
      </c>
      <c r="Y3465" t="n">
        <v>57</v>
      </c>
      <c r="Z3465" t="n">
        <v>11</v>
      </c>
      <c r="AA3465" t="n">
        <v>176</v>
      </c>
      <c r="AB3465" t="n">
        <v>30.1</v>
      </c>
      <c r="AC3465"/>
      <c r="AD3465"/>
      <c r="AE3465"/>
      <c r="AF3465" t="n">
        <v>235</v>
      </c>
      <c r="AG3465" t="n">
        <v>36</v>
      </c>
      <c r="AH3465" t="n">
        <v>90</v>
      </c>
      <c r="AI3465" t="n">
        <v>9582</v>
      </c>
      <c r="AJ3465" t="n">
        <v>8256</v>
      </c>
      <c r="AK3465" t="n">
        <v>10120</v>
      </c>
      <c r="AL3465" t="n">
        <v>11565</v>
      </c>
      <c r="AM3465" t="n">
        <v>15082</v>
      </c>
      <c r="AN3465" t="n">
        <v>14926</v>
      </c>
      <c r="AO3465" t="n">
        <v>255</v>
      </c>
      <c r="AP3465"/>
      <c r="AQ3465"/>
      <c r="AR3465"/>
    </row>
    <row r="3466">
      <c r="A3466" t="n">
        <v>238458</v>
      </c>
      <c r="B3466" t="s">
        <v>5357</v>
      </c>
      <c r="C3466" t="s">
        <v>5358</v>
      </c>
      <c r="D3466" t="s">
        <v>5348</v>
      </c>
      <c r="E3466" t="s">
        <v>1434</v>
      </c>
      <c r="F3466" t="s">
        <v>162</v>
      </c>
      <c r="G3466" t="s">
        <v>163</v>
      </c>
      <c r="H3466" t="s">
        <v>150</v>
      </c>
      <c r="I3466" t="s">
        <v>151</v>
      </c>
      <c r="J3466" t="s">
        <v>168</v>
      </c>
      <c r="K3466" t="s">
        <v>153</v>
      </c>
      <c r="L3466" t="s">
        <v>155</v>
      </c>
      <c r="M3466" t="s">
        <v>155</v>
      </c>
      <c r="N3466" t="n">
        <v>-88.2281</v>
      </c>
      <c r="O3466" t="n">
        <v>43.0045</v>
      </c>
      <c r="P3466" t="n">
        <v>3527</v>
      </c>
      <c r="Q3466" t="n">
        <v>2886</v>
      </c>
      <c r="R3466" t="n">
        <v>66.8</v>
      </c>
      <c r="S3466" t="n">
        <v>71.6</v>
      </c>
      <c r="T3466" t="n">
        <v>2.4</v>
      </c>
      <c r="U3466" t="n">
        <v>10.4</v>
      </c>
      <c r="V3466" t="n">
        <v>3.3</v>
      </c>
      <c r="W3466" t="n">
        <v>2.5</v>
      </c>
      <c r="X3466" t="n">
        <v>79</v>
      </c>
      <c r="Y3466" t="n">
        <v>17</v>
      </c>
      <c r="Z3466" t="n">
        <v>13</v>
      </c>
      <c r="AA3466" t="n">
        <v>717</v>
      </c>
      <c r="AB3466" t="n">
        <v>69.6</v>
      </c>
      <c r="AC3466" t="n">
        <v>717</v>
      </c>
      <c r="AD3466" t="n">
        <v>69.6</v>
      </c>
      <c r="AE3466" t="n">
        <v>58.7</v>
      </c>
      <c r="AF3466" t="n">
        <v>668</v>
      </c>
      <c r="AG3466" t="n">
        <v>22</v>
      </c>
      <c r="AH3466" t="n">
        <v>95</v>
      </c>
      <c r="AI3466" t="n">
        <v>25171</v>
      </c>
      <c r="AJ3466" t="n">
        <v>18992</v>
      </c>
      <c r="AK3466" t="n">
        <v>18701</v>
      </c>
      <c r="AL3466" t="n">
        <v>22720</v>
      </c>
      <c r="AM3466" t="n">
        <v>25198</v>
      </c>
      <c r="AN3466" t="n">
        <v>27395</v>
      </c>
      <c r="AO3466"/>
      <c r="AP3466" t="n">
        <v>675</v>
      </c>
      <c r="AQ3466" t="n">
        <v>144</v>
      </c>
      <c r="AR3466" t="n">
        <v>76</v>
      </c>
    </row>
    <row r="3467">
      <c r="A3467" t="n">
        <v>238476</v>
      </c>
      <c r="B3467" t="s">
        <v>5359</v>
      </c>
      <c r="C3467" t="s">
        <v>5360</v>
      </c>
      <c r="D3467" t="s">
        <v>5348</v>
      </c>
      <c r="E3467" t="s">
        <v>1434</v>
      </c>
      <c r="F3467" t="s">
        <v>162</v>
      </c>
      <c r="G3467" t="s">
        <v>163</v>
      </c>
      <c r="H3467" t="s">
        <v>150</v>
      </c>
      <c r="I3467" t="s">
        <v>151</v>
      </c>
      <c r="J3467" t="s">
        <v>168</v>
      </c>
      <c r="K3467" t="s">
        <v>153</v>
      </c>
      <c r="L3467" t="s">
        <v>155</v>
      </c>
      <c r="M3467" t="s">
        <v>155</v>
      </c>
      <c r="N3467" t="n">
        <v>-87.8209</v>
      </c>
      <c r="O3467" t="n">
        <v>42.623</v>
      </c>
      <c r="P3467" t="n">
        <v>2801</v>
      </c>
      <c r="Q3467" t="n">
        <v>2651</v>
      </c>
      <c r="R3467" t="n">
        <v>55.2</v>
      </c>
      <c r="S3467" t="n">
        <v>68.4</v>
      </c>
      <c r="T3467" t="n">
        <v>5.5</v>
      </c>
      <c r="U3467" t="n">
        <v>15.5</v>
      </c>
      <c r="V3467" t="n">
        <v>2.2</v>
      </c>
      <c r="W3467" t="n">
        <v>1.1</v>
      </c>
      <c r="X3467" t="n">
        <v>82</v>
      </c>
      <c r="Y3467" t="n">
        <v>0</v>
      </c>
      <c r="Z3467" t="n">
        <v>13</v>
      </c>
      <c r="AA3467" t="n">
        <v>704</v>
      </c>
      <c r="AB3467" t="n">
        <v>60.5</v>
      </c>
      <c r="AC3467" t="n">
        <v>704</v>
      </c>
      <c r="AD3467" t="n">
        <v>60.5</v>
      </c>
      <c r="AE3467" t="n">
        <v>52.3</v>
      </c>
      <c r="AF3467" t="n">
        <v>729</v>
      </c>
      <c r="AG3467" t="n">
        <v>26</v>
      </c>
      <c r="AH3467" t="n">
        <v>96</v>
      </c>
      <c r="AI3467" t="n">
        <v>24962</v>
      </c>
      <c r="AJ3467" t="n">
        <v>18307</v>
      </c>
      <c r="AK3467" t="n">
        <v>20228</v>
      </c>
      <c r="AL3467" t="n">
        <v>22692</v>
      </c>
      <c r="AM3467" t="n">
        <v>25465</v>
      </c>
      <c r="AN3467" t="n">
        <v>27527</v>
      </c>
      <c r="AO3467"/>
      <c r="AP3467" t="n">
        <v>558</v>
      </c>
      <c r="AQ3467" t="n">
        <v>59</v>
      </c>
      <c r="AR3467"/>
    </row>
    <row r="3468">
      <c r="A3468" t="n">
        <v>238616</v>
      </c>
      <c r="B3468" t="s">
        <v>5361</v>
      </c>
      <c r="C3468" t="s">
        <v>5362</v>
      </c>
      <c r="D3468" t="s">
        <v>5348</v>
      </c>
      <c r="E3468" t="s">
        <v>1434</v>
      </c>
      <c r="F3468" t="s">
        <v>162</v>
      </c>
      <c r="G3468" t="s">
        <v>163</v>
      </c>
      <c r="H3468" t="s">
        <v>150</v>
      </c>
      <c r="I3468" t="s">
        <v>186</v>
      </c>
      <c r="J3468" t="s">
        <v>152</v>
      </c>
      <c r="K3468" t="s">
        <v>159</v>
      </c>
      <c r="L3468" t="s">
        <v>155</v>
      </c>
      <c r="M3468" t="s">
        <v>155</v>
      </c>
      <c r="N3468" t="n">
        <v>-87.9155</v>
      </c>
      <c r="O3468" t="n">
        <v>43.2534</v>
      </c>
      <c r="P3468" t="n">
        <v>6376</v>
      </c>
      <c r="Q3468" t="n">
        <v>3274</v>
      </c>
      <c r="R3468" t="n">
        <v>63.7</v>
      </c>
      <c r="S3468" t="n">
        <v>65.3</v>
      </c>
      <c r="T3468" t="n">
        <v>8.9</v>
      </c>
      <c r="U3468" t="n">
        <v>5.8</v>
      </c>
      <c r="V3468" t="n">
        <v>4.6</v>
      </c>
      <c r="W3468" t="n">
        <v>6.1</v>
      </c>
      <c r="X3468" t="n">
        <v>78</v>
      </c>
      <c r="Y3468" t="n">
        <v>0</v>
      </c>
      <c r="Z3468" t="n">
        <v>12</v>
      </c>
      <c r="AA3468" t="n">
        <v>566</v>
      </c>
      <c r="AB3468" t="n">
        <v>64.3</v>
      </c>
      <c r="AC3468" t="n">
        <v>557</v>
      </c>
      <c r="AD3468" t="n">
        <v>64.3</v>
      </c>
      <c r="AE3468" t="n">
        <v>55.5</v>
      </c>
      <c r="AF3468" t="n">
        <v>413</v>
      </c>
      <c r="AG3468" t="n">
        <v>22</v>
      </c>
      <c r="AH3468" t="n">
        <v>74</v>
      </c>
      <c r="AI3468" t="n">
        <v>28060</v>
      </c>
      <c r="AJ3468" t="n">
        <v>19323</v>
      </c>
      <c r="AK3468" t="n">
        <v>21547</v>
      </c>
      <c r="AL3468" t="n">
        <v>24914</v>
      </c>
      <c r="AM3468" t="n">
        <v>26823</v>
      </c>
      <c r="AN3468" t="n">
        <v>29439</v>
      </c>
      <c r="AO3468" t="n">
        <v>2</v>
      </c>
      <c r="AP3468" t="n">
        <v>520</v>
      </c>
      <c r="AQ3468" t="n">
        <v>572</v>
      </c>
      <c r="AR3468" t="n">
        <v>105</v>
      </c>
    </row>
    <row r="3469">
      <c r="A3469" t="n">
        <v>238661</v>
      </c>
      <c r="B3469" t="s">
        <v>5363</v>
      </c>
      <c r="C3469" t="s">
        <v>1191</v>
      </c>
      <c r="D3469" t="s">
        <v>5348</v>
      </c>
      <c r="E3469" t="s">
        <v>1434</v>
      </c>
      <c r="F3469" t="s">
        <v>162</v>
      </c>
      <c r="G3469" t="s">
        <v>163</v>
      </c>
      <c r="H3469" t="s">
        <v>150</v>
      </c>
      <c r="I3469" t="s">
        <v>151</v>
      </c>
      <c r="J3469" t="s">
        <v>168</v>
      </c>
      <c r="K3469" t="s">
        <v>159</v>
      </c>
      <c r="L3469" t="s">
        <v>155</v>
      </c>
      <c r="M3469" t="s">
        <v>155</v>
      </c>
      <c r="N3469" t="n">
        <v>-89.4229</v>
      </c>
      <c r="O3469" t="n">
        <v>43.0571</v>
      </c>
      <c r="P3469" t="n">
        <v>2078</v>
      </c>
      <c r="Q3469" t="n">
        <v>1292</v>
      </c>
      <c r="R3469" t="n">
        <v>65.3</v>
      </c>
      <c r="S3469" t="n">
        <v>75.5</v>
      </c>
      <c r="T3469" t="n">
        <v>4.3</v>
      </c>
      <c r="U3469" t="n">
        <v>11.1</v>
      </c>
      <c r="V3469" t="n">
        <v>1.9</v>
      </c>
      <c r="W3469" t="n">
        <v>1.2</v>
      </c>
      <c r="X3469" t="n">
        <v>75</v>
      </c>
      <c r="Y3469" t="n">
        <v>50</v>
      </c>
      <c r="Z3469" t="n">
        <v>13</v>
      </c>
      <c r="AA3469" t="n">
        <v>279</v>
      </c>
      <c r="AB3469" t="n">
        <v>67.4</v>
      </c>
      <c r="AC3469" t="n">
        <v>279</v>
      </c>
      <c r="AD3469" t="n">
        <v>67.4</v>
      </c>
      <c r="AE3469" t="n">
        <v>46.6</v>
      </c>
      <c r="AF3469" t="n">
        <v>239</v>
      </c>
      <c r="AG3469" t="n">
        <v>23</v>
      </c>
      <c r="AH3469" t="n">
        <v>89</v>
      </c>
      <c r="AI3469" t="n">
        <v>26692</v>
      </c>
      <c r="AJ3469" t="n">
        <v>20926</v>
      </c>
      <c r="AK3469" t="n">
        <v>21345</v>
      </c>
      <c r="AL3469" t="n">
        <v>20806</v>
      </c>
      <c r="AM3469" t="n">
        <v>26982</v>
      </c>
      <c r="AN3469" t="n">
        <v>29049</v>
      </c>
      <c r="AO3469"/>
      <c r="AP3469" t="n">
        <v>305</v>
      </c>
      <c r="AQ3469" t="n">
        <v>142</v>
      </c>
      <c r="AR3469" t="n">
        <v>16</v>
      </c>
    </row>
    <row r="3470">
      <c r="A3470" t="n">
        <v>238722</v>
      </c>
      <c r="B3470" t="s">
        <v>5364</v>
      </c>
      <c r="C3470" t="s">
        <v>5365</v>
      </c>
      <c r="D3470" t="s">
        <v>5348</v>
      </c>
      <c r="E3470" t="s">
        <v>1434</v>
      </c>
      <c r="F3470" t="s">
        <v>173</v>
      </c>
      <c r="G3470" t="s">
        <v>149</v>
      </c>
      <c r="H3470" t="s">
        <v>174</v>
      </c>
      <c r="I3470" t="s">
        <v>186</v>
      </c>
      <c r="J3470" t="s">
        <v>238</v>
      </c>
      <c r="K3470" t="s">
        <v>176</v>
      </c>
      <c r="L3470" t="s">
        <v>155</v>
      </c>
      <c r="M3470" t="s">
        <v>155</v>
      </c>
      <c r="N3470" t="n">
        <v>-88.4589</v>
      </c>
      <c r="O3470" t="n">
        <v>44.2832</v>
      </c>
      <c r="P3470" t="n">
        <v>17579</v>
      </c>
      <c r="Q3470" t="n">
        <v>17579</v>
      </c>
      <c r="R3470" t="n">
        <v>44.1</v>
      </c>
      <c r="S3470" t="n">
        <v>70.1</v>
      </c>
      <c r="T3470" t="n">
        <v>2.7</v>
      </c>
      <c r="U3470" t="n">
        <v>5.7</v>
      </c>
      <c r="V3470" t="n">
        <v>4</v>
      </c>
      <c r="W3470" t="n">
        <v>0.6</v>
      </c>
      <c r="X3470" t="n">
        <v>68</v>
      </c>
      <c r="Y3470" t="n">
        <v>59</v>
      </c>
      <c r="Z3470" t="n">
        <v>13</v>
      </c>
      <c r="AA3470" t="n">
        <v>220</v>
      </c>
      <c r="AB3470" t="n">
        <v>61.4</v>
      </c>
      <c r="AC3470"/>
      <c r="AD3470"/>
      <c r="AE3470"/>
      <c r="AF3470" t="n">
        <v>283</v>
      </c>
      <c r="AG3470" t="n">
        <v>12</v>
      </c>
      <c r="AH3470" t="n">
        <v>15</v>
      </c>
      <c r="AI3470" t="n">
        <v>10187</v>
      </c>
      <c r="AJ3470" t="n">
        <v>8559</v>
      </c>
      <c r="AK3470" t="n">
        <v>8609</v>
      </c>
      <c r="AL3470" t="n">
        <v>12347</v>
      </c>
      <c r="AM3470" t="n">
        <v>14816</v>
      </c>
      <c r="AN3470" t="n">
        <v>15456</v>
      </c>
      <c r="AO3470" t="n">
        <v>950</v>
      </c>
      <c r="AP3470"/>
      <c r="AQ3470"/>
      <c r="AR3470"/>
    </row>
    <row r="3471">
      <c r="A3471" t="n">
        <v>238759</v>
      </c>
      <c r="B3471" t="s">
        <v>5366</v>
      </c>
      <c r="C3471" t="s">
        <v>5360</v>
      </c>
      <c r="D3471" t="s">
        <v>5348</v>
      </c>
      <c r="E3471" t="s">
        <v>1434</v>
      </c>
      <c r="F3471" t="s">
        <v>173</v>
      </c>
      <c r="G3471" t="s">
        <v>149</v>
      </c>
      <c r="H3471" t="s">
        <v>174</v>
      </c>
      <c r="I3471" t="s">
        <v>151</v>
      </c>
      <c r="J3471" t="s">
        <v>238</v>
      </c>
      <c r="K3471" t="s">
        <v>176</v>
      </c>
      <c r="L3471" t="s">
        <v>155</v>
      </c>
      <c r="M3471" t="s">
        <v>155</v>
      </c>
      <c r="N3471" t="n">
        <v>-87.8467</v>
      </c>
      <c r="O3471" t="n">
        <v>42.6057</v>
      </c>
      <c r="P3471" t="n">
        <v>14215</v>
      </c>
      <c r="Q3471" t="n">
        <v>14215</v>
      </c>
      <c r="R3471" t="n">
        <v>52.7</v>
      </c>
      <c r="S3471" t="n">
        <v>56.8</v>
      </c>
      <c r="T3471" t="n">
        <v>8.7</v>
      </c>
      <c r="U3471" t="n">
        <v>22.9</v>
      </c>
      <c r="V3471" t="n">
        <v>1.6</v>
      </c>
      <c r="W3471" t="n">
        <v>0.1</v>
      </c>
      <c r="X3471" t="n">
        <v>74</v>
      </c>
      <c r="Y3471" t="n">
        <v>41</v>
      </c>
      <c r="Z3471" t="n">
        <v>14</v>
      </c>
      <c r="AA3471" t="n">
        <v>369</v>
      </c>
      <c r="AB3471" t="n">
        <v>46.6</v>
      </c>
      <c r="AC3471"/>
      <c r="AD3471"/>
      <c r="AE3471"/>
      <c r="AF3471" t="n">
        <v>345</v>
      </c>
      <c r="AG3471" t="n">
        <v>22</v>
      </c>
      <c r="AH3471" t="n">
        <v>27</v>
      </c>
      <c r="AI3471" t="n">
        <v>7902</v>
      </c>
      <c r="AJ3471" t="n">
        <v>6774</v>
      </c>
      <c r="AK3471" t="n">
        <v>7947</v>
      </c>
      <c r="AL3471" t="n">
        <v>10632</v>
      </c>
      <c r="AM3471" t="n">
        <v>13607</v>
      </c>
      <c r="AN3471" t="n">
        <v>14379</v>
      </c>
      <c r="AO3471" t="n">
        <v>691</v>
      </c>
      <c r="AP3471"/>
      <c r="AQ3471"/>
      <c r="AR3471"/>
    </row>
    <row r="3472">
      <c r="A3472" t="n">
        <v>238810</v>
      </c>
      <c r="B3472" t="s">
        <v>5367</v>
      </c>
      <c r="C3472" t="s">
        <v>5368</v>
      </c>
      <c r="D3472" t="s">
        <v>5348</v>
      </c>
      <c r="E3472" t="s">
        <v>1434</v>
      </c>
      <c r="F3472" t="s">
        <v>279</v>
      </c>
      <c r="G3472" t="s">
        <v>189</v>
      </c>
      <c r="H3472" t="s">
        <v>174</v>
      </c>
      <c r="I3472" t="s">
        <v>186</v>
      </c>
      <c r="J3472" t="s">
        <v>164</v>
      </c>
      <c r="K3472"/>
      <c r="L3472" t="s">
        <v>155</v>
      </c>
      <c r="M3472" t="s">
        <v>155</v>
      </c>
      <c r="N3472" t="n">
        <v>-91.4617</v>
      </c>
      <c r="O3472" t="n">
        <v>44.7834</v>
      </c>
      <c r="P3472" t="n">
        <v>107</v>
      </c>
      <c r="Q3472" t="n">
        <v>107</v>
      </c>
      <c r="R3472" t="n">
        <v>90.7</v>
      </c>
      <c r="S3472" t="n">
        <v>88.8</v>
      </c>
      <c r="T3472" t="n">
        <v>5.6</v>
      </c>
      <c r="U3472" t="n">
        <v>0</v>
      </c>
      <c r="V3472" t="n">
        <v>1.9</v>
      </c>
      <c r="W3472" t="n">
        <v>0</v>
      </c>
      <c r="X3472" t="n">
        <v>100</v>
      </c>
      <c r="Y3472" t="n">
        <v>67</v>
      </c>
      <c r="Z3472" t="n">
        <v>5</v>
      </c>
      <c r="AA3472" t="n">
        <v>11</v>
      </c>
      <c r="AB3472" t="n">
        <v>81.8</v>
      </c>
      <c r="AC3472"/>
      <c r="AD3472"/>
      <c r="AE3472"/>
      <c r="AF3472" t="n">
        <v>17</v>
      </c>
      <c r="AG3472" t="n">
        <v>40</v>
      </c>
      <c r="AH3472" t="n">
        <v>42</v>
      </c>
      <c r="AI3472" t="n">
        <v>17668</v>
      </c>
      <c r="AJ3472" t="n">
        <v>17786</v>
      </c>
      <c r="AK3472" t="n">
        <v>17887</v>
      </c>
      <c r="AL3472" t="n">
        <v>23207</v>
      </c>
      <c r="AM3472" t="n">
        <v>23207</v>
      </c>
      <c r="AN3472" t="n">
        <v>23207</v>
      </c>
      <c r="AO3472"/>
      <c r="AP3472"/>
      <c r="AQ3472"/>
      <c r="AR3472"/>
    </row>
    <row r="3473">
      <c r="A3473" t="n">
        <v>238980</v>
      </c>
      <c r="B3473" t="s">
        <v>5369</v>
      </c>
      <c r="C3473" t="s">
        <v>3018</v>
      </c>
      <c r="D3473" t="s">
        <v>5348</v>
      </c>
      <c r="E3473" t="s">
        <v>1434</v>
      </c>
      <c r="F3473" t="s">
        <v>162</v>
      </c>
      <c r="G3473" t="s">
        <v>163</v>
      </c>
      <c r="H3473" t="s">
        <v>150</v>
      </c>
      <c r="I3473" t="s">
        <v>205</v>
      </c>
      <c r="J3473" t="s">
        <v>168</v>
      </c>
      <c r="K3473" t="s">
        <v>153</v>
      </c>
      <c r="L3473" t="s">
        <v>155</v>
      </c>
      <c r="M3473" t="s">
        <v>155</v>
      </c>
      <c r="N3473" t="n">
        <v>-87.8834</v>
      </c>
      <c r="O3473" t="n">
        <v>43.8416</v>
      </c>
      <c r="P3473" t="n">
        <v>2905</v>
      </c>
      <c r="Q3473" t="n">
        <v>2226</v>
      </c>
      <c r="R3473" t="n">
        <v>56.9</v>
      </c>
      <c r="S3473" t="n">
        <v>68.6</v>
      </c>
      <c r="T3473" t="n">
        <v>6.6</v>
      </c>
      <c r="U3473" t="n">
        <v>8</v>
      </c>
      <c r="V3473" t="n">
        <v>5.1</v>
      </c>
      <c r="W3473" t="n">
        <v>1.1</v>
      </c>
      <c r="X3473" t="n">
        <v>67</v>
      </c>
      <c r="Y3473" t="n">
        <v>50</v>
      </c>
      <c r="Z3473" t="n">
        <v>13</v>
      </c>
      <c r="AA3473" t="n">
        <v>174</v>
      </c>
      <c r="AB3473" t="n">
        <v>55.7</v>
      </c>
      <c r="AC3473" t="n">
        <v>174</v>
      </c>
      <c r="AD3473" t="n">
        <v>55.7</v>
      </c>
      <c r="AE3473" t="n">
        <v>50</v>
      </c>
      <c r="AF3473" t="n">
        <v>224</v>
      </c>
      <c r="AG3473" t="n">
        <v>29</v>
      </c>
      <c r="AH3473" t="n">
        <v>55</v>
      </c>
      <c r="AI3473" t="n">
        <v>22593</v>
      </c>
      <c r="AJ3473" t="n">
        <v>17150</v>
      </c>
      <c r="AK3473" t="n">
        <v>21083</v>
      </c>
      <c r="AL3473" t="n">
        <v>14130</v>
      </c>
      <c r="AM3473" t="n">
        <v>24082</v>
      </c>
      <c r="AN3473" t="n">
        <v>27389</v>
      </c>
      <c r="AO3473" t="n">
        <v>2</v>
      </c>
      <c r="AP3473" t="n">
        <v>371</v>
      </c>
      <c r="AQ3473" t="n">
        <v>196</v>
      </c>
      <c r="AR3473"/>
    </row>
    <row r="3474">
      <c r="A3474" t="n">
        <v>239008</v>
      </c>
      <c r="B3474" t="s">
        <v>5370</v>
      </c>
      <c r="C3474" t="s">
        <v>1376</v>
      </c>
      <c r="D3474" t="s">
        <v>5348</v>
      </c>
      <c r="E3474" t="s">
        <v>1434</v>
      </c>
      <c r="F3474" t="s">
        <v>173</v>
      </c>
      <c r="G3474" t="s">
        <v>149</v>
      </c>
      <c r="H3474" t="s">
        <v>174</v>
      </c>
      <c r="I3474" t="s">
        <v>205</v>
      </c>
      <c r="J3474" t="s">
        <v>168</v>
      </c>
      <c r="K3474" t="s">
        <v>176</v>
      </c>
      <c r="L3474" t="s">
        <v>155</v>
      </c>
      <c r="M3474" t="s">
        <v>155</v>
      </c>
      <c r="N3474" t="n">
        <v>-87.7545</v>
      </c>
      <c r="O3474" t="n">
        <v>43.9248</v>
      </c>
      <c r="P3474" t="n">
        <v>4871</v>
      </c>
      <c r="Q3474" t="n">
        <v>4871</v>
      </c>
      <c r="R3474" t="n">
        <v>47.7</v>
      </c>
      <c r="S3474" t="n">
        <v>75.1</v>
      </c>
      <c r="T3474" t="n">
        <v>2.8</v>
      </c>
      <c r="U3474" t="n">
        <v>9.2</v>
      </c>
      <c r="V3474" t="n">
        <v>7.8</v>
      </c>
      <c r="W3474" t="n">
        <v>0</v>
      </c>
      <c r="X3474" t="n">
        <v>70</v>
      </c>
      <c r="Y3474" t="n">
        <v>65</v>
      </c>
      <c r="Z3474" t="n">
        <v>13</v>
      </c>
      <c r="AA3474" t="n">
        <v>208</v>
      </c>
      <c r="AB3474" t="n">
        <v>42.8</v>
      </c>
      <c r="AC3474"/>
      <c r="AD3474"/>
      <c r="AE3474"/>
      <c r="AF3474" t="n">
        <v>135</v>
      </c>
      <c r="AG3474" t="n">
        <v>18</v>
      </c>
      <c r="AH3474" t="n">
        <v>28</v>
      </c>
      <c r="AI3474" t="n">
        <v>8821</v>
      </c>
      <c r="AJ3474" t="n">
        <v>6851</v>
      </c>
      <c r="AK3474" t="n">
        <v>7381</v>
      </c>
      <c r="AL3474" t="n">
        <v>8442</v>
      </c>
      <c r="AM3474" t="n">
        <v>13114</v>
      </c>
      <c r="AN3474" t="n">
        <v>13632</v>
      </c>
      <c r="AO3474" t="n">
        <v>239</v>
      </c>
      <c r="AP3474"/>
      <c r="AQ3474"/>
      <c r="AR3474"/>
    </row>
    <row r="3475">
      <c r="A3475" t="n">
        <v>239017</v>
      </c>
      <c r="B3475" t="s">
        <v>5371</v>
      </c>
      <c r="C3475" t="s">
        <v>5365</v>
      </c>
      <c r="D3475" t="s">
        <v>5348</v>
      </c>
      <c r="E3475" t="s">
        <v>1434</v>
      </c>
      <c r="F3475" t="s">
        <v>162</v>
      </c>
      <c r="G3475" t="s">
        <v>163</v>
      </c>
      <c r="H3475" t="s">
        <v>150</v>
      </c>
      <c r="I3475" t="s">
        <v>151</v>
      </c>
      <c r="J3475" t="s">
        <v>168</v>
      </c>
      <c r="K3475" t="s">
        <v>179</v>
      </c>
      <c r="L3475" t="s">
        <v>155</v>
      </c>
      <c r="M3475" t="s">
        <v>155</v>
      </c>
      <c r="N3475" t="n">
        <v>-88.3978</v>
      </c>
      <c r="O3475" t="n">
        <v>44.2613</v>
      </c>
      <c r="P3475" t="n">
        <v>1530</v>
      </c>
      <c r="Q3475" t="n">
        <v>1530</v>
      </c>
      <c r="R3475" t="n">
        <v>54.2</v>
      </c>
      <c r="S3475" t="n">
        <v>60.1</v>
      </c>
      <c r="T3475" t="n">
        <v>3.9</v>
      </c>
      <c r="U3475" t="n">
        <v>11.3</v>
      </c>
      <c r="V3475" t="n">
        <v>5.6</v>
      </c>
      <c r="W3475" t="n">
        <v>12.2</v>
      </c>
      <c r="X3475" t="n">
        <v>87</v>
      </c>
      <c r="Y3475"/>
      <c r="Z3475" t="n">
        <v>7</v>
      </c>
      <c r="AA3475" t="n">
        <v>352</v>
      </c>
      <c r="AB3475" t="n">
        <v>76.4</v>
      </c>
      <c r="AC3475" t="n">
        <v>352</v>
      </c>
      <c r="AD3475" t="n">
        <v>76.4</v>
      </c>
      <c r="AE3475" t="n">
        <v>58.8</v>
      </c>
      <c r="AF3475" t="n">
        <v>364</v>
      </c>
      <c r="AG3475" t="n">
        <v>21</v>
      </c>
      <c r="AH3475" t="n">
        <v>98</v>
      </c>
      <c r="AI3475" t="n">
        <v>27393</v>
      </c>
      <c r="AJ3475" t="n">
        <v>12025</v>
      </c>
      <c r="AK3475" t="n">
        <v>14498</v>
      </c>
      <c r="AL3475" t="n">
        <v>17215</v>
      </c>
      <c r="AM3475" t="n">
        <v>22712</v>
      </c>
      <c r="AN3475" t="n">
        <v>32492</v>
      </c>
      <c r="AO3475"/>
      <c r="AP3475" t="n">
        <v>326</v>
      </c>
      <c r="AQ3475"/>
      <c r="AR3475"/>
    </row>
    <row r="3476">
      <c r="A3476" t="n">
        <v>239071</v>
      </c>
      <c r="B3476" t="s">
        <v>5372</v>
      </c>
      <c r="C3476" t="s">
        <v>3361</v>
      </c>
      <c r="D3476" t="s">
        <v>5348</v>
      </c>
      <c r="E3476" t="s">
        <v>1434</v>
      </c>
      <c r="F3476" t="s">
        <v>162</v>
      </c>
      <c r="G3476" t="s">
        <v>163</v>
      </c>
      <c r="H3476" t="s">
        <v>150</v>
      </c>
      <c r="I3476" t="s">
        <v>175</v>
      </c>
      <c r="J3476" t="s">
        <v>164</v>
      </c>
      <c r="K3476" t="s">
        <v>153</v>
      </c>
      <c r="L3476" t="s">
        <v>155</v>
      </c>
      <c r="M3476" t="s">
        <v>155</v>
      </c>
      <c r="N3476" t="n">
        <v>-88.737</v>
      </c>
      <c r="O3476" t="n">
        <v>43.195</v>
      </c>
      <c r="P3476" t="n">
        <v>1436</v>
      </c>
      <c r="Q3476" t="n">
        <v>1055</v>
      </c>
      <c r="R3476" t="n">
        <v>57.9</v>
      </c>
      <c r="S3476" t="n">
        <v>83.2</v>
      </c>
      <c r="T3476" t="n">
        <v>1.8</v>
      </c>
      <c r="U3476" t="n">
        <v>5.6</v>
      </c>
      <c r="V3476" t="n">
        <v>2.6</v>
      </c>
      <c r="W3476" t="n">
        <v>0.9</v>
      </c>
      <c r="X3476" t="n">
        <v>76</v>
      </c>
      <c r="Y3476" t="n">
        <v>67</v>
      </c>
      <c r="Z3476" t="n">
        <v>10</v>
      </c>
      <c r="AA3476" t="n">
        <v>137</v>
      </c>
      <c r="AB3476" t="n">
        <v>65.7</v>
      </c>
      <c r="AC3476" t="n">
        <v>125</v>
      </c>
      <c r="AD3476" t="n">
        <v>61.6</v>
      </c>
      <c r="AE3476" t="n">
        <v>47.2</v>
      </c>
      <c r="AF3476" t="n">
        <v>141</v>
      </c>
      <c r="AG3476" t="n">
        <v>34</v>
      </c>
      <c r="AH3476" t="n">
        <v>64</v>
      </c>
      <c r="AI3476" t="n">
        <v>26001</v>
      </c>
      <c r="AJ3476" t="n">
        <v>23056</v>
      </c>
      <c r="AK3476" t="n">
        <v>21143</v>
      </c>
      <c r="AL3476" t="n">
        <v>22427</v>
      </c>
      <c r="AM3476" t="n">
        <v>29013</v>
      </c>
      <c r="AN3476" t="n">
        <v>30558</v>
      </c>
      <c r="AO3476" t="n">
        <v>22</v>
      </c>
      <c r="AP3476" t="n">
        <v>94</v>
      </c>
      <c r="AQ3476" t="n">
        <v>96</v>
      </c>
      <c r="AR3476" t="n">
        <v>5</v>
      </c>
    </row>
    <row r="3477">
      <c r="A3477" t="n">
        <v>239080</v>
      </c>
      <c r="B3477" t="s">
        <v>1736</v>
      </c>
      <c r="C3477" t="s">
        <v>5373</v>
      </c>
      <c r="D3477" t="s">
        <v>5348</v>
      </c>
      <c r="E3477" t="s">
        <v>1434</v>
      </c>
      <c r="F3477" t="s">
        <v>162</v>
      </c>
      <c r="G3477" t="s">
        <v>163</v>
      </c>
      <c r="H3477" t="s">
        <v>150</v>
      </c>
      <c r="I3477" t="s">
        <v>151</v>
      </c>
      <c r="J3477" t="s">
        <v>168</v>
      </c>
      <c r="K3477" t="s">
        <v>153</v>
      </c>
      <c r="L3477" t="s">
        <v>155</v>
      </c>
      <c r="M3477" t="s">
        <v>155</v>
      </c>
      <c r="N3477" t="n">
        <v>-88.4206</v>
      </c>
      <c r="O3477" t="n">
        <v>43.7774</v>
      </c>
      <c r="P3477" t="n">
        <v>1804</v>
      </c>
      <c r="Q3477" t="n">
        <v>1445</v>
      </c>
      <c r="R3477" t="n">
        <v>67.1</v>
      </c>
      <c r="S3477" t="n">
        <v>66.3</v>
      </c>
      <c r="T3477" t="n">
        <v>6</v>
      </c>
      <c r="U3477" t="n">
        <v>7.8</v>
      </c>
      <c r="V3477" t="n">
        <v>1.5</v>
      </c>
      <c r="W3477" t="n">
        <v>3.9</v>
      </c>
      <c r="X3477" t="n">
        <v>62</v>
      </c>
      <c r="Y3477" t="n">
        <v>40</v>
      </c>
      <c r="Z3477" t="n">
        <v>12</v>
      </c>
      <c r="AA3477" t="n">
        <v>352</v>
      </c>
      <c r="AB3477" t="n">
        <v>41.2</v>
      </c>
      <c r="AC3477" t="n">
        <v>352</v>
      </c>
      <c r="AD3477" t="n">
        <v>41.2</v>
      </c>
      <c r="AE3477" t="n">
        <v>30.1</v>
      </c>
      <c r="AF3477" t="n">
        <v>213</v>
      </c>
      <c r="AG3477" t="n">
        <v>32</v>
      </c>
      <c r="AH3477" t="n">
        <v>100</v>
      </c>
      <c r="AI3477" t="n">
        <v>23552</v>
      </c>
      <c r="AJ3477" t="n">
        <v>24155</v>
      </c>
      <c r="AK3477" t="n">
        <v>21978</v>
      </c>
      <c r="AL3477" t="n">
        <v>20296</v>
      </c>
      <c r="AM3477" t="n">
        <v>21839</v>
      </c>
      <c r="AN3477" t="n">
        <v>24866</v>
      </c>
      <c r="AO3477"/>
      <c r="AP3477" t="n">
        <v>287</v>
      </c>
      <c r="AQ3477" t="n">
        <v>87</v>
      </c>
      <c r="AR3477"/>
    </row>
    <row r="3478">
      <c r="A3478" t="n">
        <v>239105</v>
      </c>
      <c r="B3478" t="s">
        <v>5374</v>
      </c>
      <c r="C3478" t="s">
        <v>5350</v>
      </c>
      <c r="D3478" t="s">
        <v>5348</v>
      </c>
      <c r="E3478" t="s">
        <v>1434</v>
      </c>
      <c r="F3478" t="s">
        <v>162</v>
      </c>
      <c r="G3478" t="s">
        <v>163</v>
      </c>
      <c r="H3478" t="s">
        <v>150</v>
      </c>
      <c r="I3478" t="s">
        <v>151</v>
      </c>
      <c r="J3478" t="s">
        <v>238</v>
      </c>
      <c r="K3478" t="s">
        <v>159</v>
      </c>
      <c r="L3478" t="s">
        <v>155</v>
      </c>
      <c r="M3478" t="s">
        <v>155</v>
      </c>
      <c r="N3478" t="n">
        <v>-87.928</v>
      </c>
      <c r="O3478" t="n">
        <v>43.039</v>
      </c>
      <c r="P3478" t="n">
        <v>12017</v>
      </c>
      <c r="Q3478" t="n">
        <v>7927</v>
      </c>
      <c r="R3478" t="n">
        <v>54.9</v>
      </c>
      <c r="S3478" t="n">
        <v>66.1</v>
      </c>
      <c r="T3478" t="n">
        <v>5.5</v>
      </c>
      <c r="U3478" t="n">
        <v>15.1</v>
      </c>
      <c r="V3478" t="n">
        <v>6.1</v>
      </c>
      <c r="W3478" t="n">
        <v>2.2</v>
      </c>
      <c r="X3478" t="n">
        <v>91</v>
      </c>
      <c r="Y3478" t="n">
        <v>67</v>
      </c>
      <c r="Z3478" t="n">
        <v>13</v>
      </c>
      <c r="AA3478" t="n">
        <v>2021</v>
      </c>
      <c r="AB3478" t="n">
        <v>80.1</v>
      </c>
      <c r="AC3478" t="n">
        <v>2021</v>
      </c>
      <c r="AD3478" t="n">
        <v>80.1</v>
      </c>
      <c r="AE3478" t="n">
        <v>65.8</v>
      </c>
      <c r="AF3478" t="n">
        <v>1977</v>
      </c>
      <c r="AG3478" t="n">
        <v>19</v>
      </c>
      <c r="AH3478" t="n">
        <v>95</v>
      </c>
      <c r="AI3478" t="n">
        <v>32031</v>
      </c>
      <c r="AJ3478" t="n">
        <v>18364</v>
      </c>
      <c r="AK3478" t="n">
        <v>18903</v>
      </c>
      <c r="AL3478" t="n">
        <v>24176</v>
      </c>
      <c r="AM3478" t="n">
        <v>30974</v>
      </c>
      <c r="AN3478" t="n">
        <v>34465</v>
      </c>
      <c r="AO3478"/>
      <c r="AP3478" t="n">
        <v>1869</v>
      </c>
      <c r="AQ3478" t="n">
        <v>850</v>
      </c>
      <c r="AR3478" t="n">
        <v>464</v>
      </c>
    </row>
    <row r="3479">
      <c r="A3479" t="n">
        <v>239169</v>
      </c>
      <c r="B3479" t="s">
        <v>5375</v>
      </c>
      <c r="C3479" t="s">
        <v>5350</v>
      </c>
      <c r="D3479" t="s">
        <v>5348</v>
      </c>
      <c r="E3479" t="s">
        <v>1434</v>
      </c>
      <c r="F3479" t="s">
        <v>162</v>
      </c>
      <c r="G3479" t="s">
        <v>163</v>
      </c>
      <c r="H3479" t="s">
        <v>150</v>
      </c>
      <c r="I3479" t="s">
        <v>186</v>
      </c>
      <c r="J3479" t="s">
        <v>168</v>
      </c>
      <c r="K3479" t="s">
        <v>209</v>
      </c>
      <c r="L3479" t="s">
        <v>155</v>
      </c>
      <c r="M3479" t="s">
        <v>155</v>
      </c>
      <c r="N3479" t="n">
        <v>-88.0227</v>
      </c>
      <c r="O3479" t="n">
        <v>43.0445</v>
      </c>
      <c r="P3479" t="n">
        <v>1644</v>
      </c>
      <c r="Q3479"/>
      <c r="R3479"/>
      <c r="S3479"/>
      <c r="T3479"/>
      <c r="U3479"/>
      <c r="V3479"/>
      <c r="W3479"/>
      <c r="X3479"/>
      <c r="Y3479"/>
      <c r="Z3479"/>
      <c r="AA3479"/>
      <c r="AB3479"/>
      <c r="AC3479"/>
      <c r="AD3479"/>
      <c r="AE3479"/>
      <c r="AF3479"/>
      <c r="AG3479"/>
      <c r="AH3479"/>
      <c r="AI3479"/>
      <c r="AJ3479"/>
      <c r="AK3479"/>
      <c r="AL3479"/>
      <c r="AM3479"/>
      <c r="AN3479"/>
      <c r="AO3479"/>
      <c r="AP3479"/>
      <c r="AQ3479" t="n">
        <v>72</v>
      </c>
      <c r="AR3479" t="n">
        <v>315</v>
      </c>
    </row>
    <row r="3480">
      <c r="A3480" t="n">
        <v>239220</v>
      </c>
      <c r="B3480" t="s">
        <v>5376</v>
      </c>
      <c r="C3480" t="s">
        <v>5377</v>
      </c>
      <c r="D3480" t="s">
        <v>5348</v>
      </c>
      <c r="E3480" t="s">
        <v>1434</v>
      </c>
      <c r="F3480" t="s">
        <v>173</v>
      </c>
      <c r="G3480" t="s">
        <v>149</v>
      </c>
      <c r="H3480" t="s">
        <v>174</v>
      </c>
      <c r="I3480" t="s">
        <v>175</v>
      </c>
      <c r="J3480" t="s">
        <v>168</v>
      </c>
      <c r="K3480" t="s">
        <v>176</v>
      </c>
      <c r="L3480" t="s">
        <v>155</v>
      </c>
      <c r="M3480" t="s">
        <v>155</v>
      </c>
      <c r="N3480" t="n">
        <v>-89.7838</v>
      </c>
      <c r="O3480" t="n">
        <v>44.3911</v>
      </c>
      <c r="P3480" t="n">
        <v>5387</v>
      </c>
      <c r="Q3480" t="n">
        <v>5387</v>
      </c>
      <c r="R3480" t="n">
        <v>53.2</v>
      </c>
      <c r="S3480" t="n">
        <v>83.2</v>
      </c>
      <c r="T3480" t="n">
        <v>1.7</v>
      </c>
      <c r="U3480" t="n">
        <v>4.4</v>
      </c>
      <c r="V3480" t="n">
        <v>2.8</v>
      </c>
      <c r="W3480" t="n">
        <v>0</v>
      </c>
      <c r="X3480" t="n">
        <v>65</v>
      </c>
      <c r="Y3480" t="n">
        <v>62</v>
      </c>
      <c r="Z3480" t="n">
        <v>12</v>
      </c>
      <c r="AA3480" t="n">
        <v>222</v>
      </c>
      <c r="AB3480" t="n">
        <v>54.1</v>
      </c>
      <c r="AC3480"/>
      <c r="AD3480"/>
      <c r="AE3480"/>
      <c r="AF3480" t="n">
        <v>203</v>
      </c>
      <c r="AG3480" t="n">
        <v>24</v>
      </c>
      <c r="AH3480" t="n">
        <v>34</v>
      </c>
      <c r="AI3480" t="n">
        <v>10303</v>
      </c>
      <c r="AJ3480" t="n">
        <v>9252</v>
      </c>
      <c r="AK3480" t="n">
        <v>9115</v>
      </c>
      <c r="AL3480" t="n">
        <v>11381</v>
      </c>
      <c r="AM3480" t="n">
        <v>14502</v>
      </c>
      <c r="AN3480" t="n">
        <v>15269</v>
      </c>
      <c r="AO3480" t="n">
        <v>271</v>
      </c>
      <c r="AP3480"/>
      <c r="AQ3480"/>
      <c r="AR3480"/>
    </row>
    <row r="3481">
      <c r="A3481" t="n">
        <v>239248</v>
      </c>
      <c r="B3481" t="s">
        <v>5378</v>
      </c>
      <c r="C3481" t="s">
        <v>5350</v>
      </c>
      <c r="D3481" t="s">
        <v>5348</v>
      </c>
      <c r="E3481" t="s">
        <v>1434</v>
      </c>
      <c r="F3481" t="s">
        <v>173</v>
      </c>
      <c r="G3481" t="s">
        <v>149</v>
      </c>
      <c r="H3481" t="s">
        <v>174</v>
      </c>
      <c r="I3481" t="s">
        <v>151</v>
      </c>
      <c r="J3481" t="s">
        <v>238</v>
      </c>
      <c r="K3481" t="s">
        <v>176</v>
      </c>
      <c r="L3481" t="s">
        <v>155</v>
      </c>
      <c r="M3481" t="s">
        <v>155</v>
      </c>
      <c r="N3481" t="n">
        <v>-87.9208</v>
      </c>
      <c r="O3481" t="n">
        <v>43.0436</v>
      </c>
      <c r="P3481" t="n">
        <v>20670</v>
      </c>
      <c r="Q3481" t="n">
        <v>20670</v>
      </c>
      <c r="R3481" t="n">
        <v>59</v>
      </c>
      <c r="S3481" t="n">
        <v>31</v>
      </c>
      <c r="T3481" t="n">
        <v>26.4</v>
      </c>
      <c r="U3481" t="n">
        <v>17.1</v>
      </c>
      <c r="V3481" t="n">
        <v>4.8</v>
      </c>
      <c r="W3481" t="n">
        <v>0.6</v>
      </c>
      <c r="X3481" t="n">
        <v>61</v>
      </c>
      <c r="Y3481" t="n">
        <v>48</v>
      </c>
      <c r="Z3481" t="n">
        <v>10</v>
      </c>
      <c r="AA3481" t="n">
        <v>826</v>
      </c>
      <c r="AB3481" t="n">
        <v>24.7</v>
      </c>
      <c r="AC3481"/>
      <c r="AD3481"/>
      <c r="AE3481"/>
      <c r="AF3481" t="n">
        <v>928</v>
      </c>
      <c r="AG3481" t="n">
        <v>41</v>
      </c>
      <c r="AH3481" t="n">
        <v>65</v>
      </c>
      <c r="AI3481" t="n">
        <v>9047</v>
      </c>
      <c r="AJ3481" t="n">
        <v>8129</v>
      </c>
      <c r="AK3481" t="n">
        <v>8484</v>
      </c>
      <c r="AL3481" t="n">
        <v>10820</v>
      </c>
      <c r="AM3481" t="n">
        <v>15033</v>
      </c>
      <c r="AN3481" t="n">
        <v>16973</v>
      </c>
      <c r="AO3481" t="n">
        <v>1227</v>
      </c>
      <c r="AP3481"/>
      <c r="AQ3481"/>
      <c r="AR3481"/>
    </row>
    <row r="3482">
      <c r="A3482" t="n">
        <v>239309</v>
      </c>
      <c r="B3482" t="s">
        <v>5379</v>
      </c>
      <c r="C3482" t="s">
        <v>5350</v>
      </c>
      <c r="D3482" t="s">
        <v>5348</v>
      </c>
      <c r="E3482" t="s">
        <v>1434</v>
      </c>
      <c r="F3482" t="s">
        <v>162</v>
      </c>
      <c r="G3482" t="s">
        <v>163</v>
      </c>
      <c r="H3482" t="s">
        <v>150</v>
      </c>
      <c r="I3482" t="s">
        <v>151</v>
      </c>
      <c r="J3482" t="s">
        <v>164</v>
      </c>
      <c r="K3482" t="s">
        <v>209</v>
      </c>
      <c r="L3482" t="s">
        <v>155</v>
      </c>
      <c r="M3482" t="s">
        <v>155</v>
      </c>
      <c r="N3482" t="n">
        <v>-87.9079</v>
      </c>
      <c r="O3482" t="n">
        <v>43.0309</v>
      </c>
      <c r="P3482" t="n">
        <v>947</v>
      </c>
      <c r="Q3482" t="n">
        <v>947</v>
      </c>
      <c r="R3482" t="n">
        <v>78.4</v>
      </c>
      <c r="S3482" t="n">
        <v>64.1</v>
      </c>
      <c r="T3482" t="n">
        <v>5.1</v>
      </c>
      <c r="U3482" t="n">
        <v>17.1</v>
      </c>
      <c r="V3482" t="n">
        <v>5.2</v>
      </c>
      <c r="W3482" t="n">
        <v>0.2</v>
      </c>
      <c r="X3482" t="n">
        <v>84</v>
      </c>
      <c r="Y3482"/>
      <c r="Z3482" t="n">
        <v>11</v>
      </c>
      <c r="AA3482" t="n">
        <v>196</v>
      </c>
      <c r="AB3482" t="n">
        <v>63.3</v>
      </c>
      <c r="AC3482" t="n">
        <v>196</v>
      </c>
      <c r="AD3482" t="n">
        <v>63.3</v>
      </c>
      <c r="AE3482" t="n">
        <v>52.6</v>
      </c>
      <c r="AF3482" t="n">
        <v>221</v>
      </c>
      <c r="AG3482" t="n">
        <v>36</v>
      </c>
      <c r="AH3482" t="n">
        <v>100</v>
      </c>
      <c r="AI3482" t="n">
        <v>28024</v>
      </c>
      <c r="AJ3482" t="n">
        <v>23183</v>
      </c>
      <c r="AK3482" t="n">
        <v>22634</v>
      </c>
      <c r="AL3482" t="n">
        <v>23112</v>
      </c>
      <c r="AM3482" t="n">
        <v>29328</v>
      </c>
      <c r="AN3482" t="n">
        <v>32135</v>
      </c>
      <c r="AO3482"/>
      <c r="AP3482" t="n">
        <v>191</v>
      </c>
      <c r="AQ3482"/>
      <c r="AR3482"/>
    </row>
    <row r="3483">
      <c r="A3483" t="n">
        <v>239318</v>
      </c>
      <c r="B3483" t="s">
        <v>5380</v>
      </c>
      <c r="C3483" t="s">
        <v>5350</v>
      </c>
      <c r="D3483" t="s">
        <v>5348</v>
      </c>
      <c r="E3483" t="s">
        <v>1434</v>
      </c>
      <c r="F3483" t="s">
        <v>162</v>
      </c>
      <c r="G3483" t="s">
        <v>163</v>
      </c>
      <c r="H3483" t="s">
        <v>150</v>
      </c>
      <c r="I3483" t="s">
        <v>151</v>
      </c>
      <c r="J3483" t="s">
        <v>168</v>
      </c>
      <c r="K3483" t="s">
        <v>153</v>
      </c>
      <c r="L3483" t="s">
        <v>155</v>
      </c>
      <c r="M3483" t="s">
        <v>155</v>
      </c>
      <c r="N3483" t="n">
        <v>-87.9077</v>
      </c>
      <c r="O3483" t="n">
        <v>43.0454</v>
      </c>
      <c r="P3483" t="n">
        <v>2808</v>
      </c>
      <c r="Q3483" t="n">
        <v>2627</v>
      </c>
      <c r="R3483" t="n">
        <v>28</v>
      </c>
      <c r="S3483" t="n">
        <v>68.9</v>
      </c>
      <c r="T3483" t="n">
        <v>2.6</v>
      </c>
      <c r="U3483" t="n">
        <v>9.2</v>
      </c>
      <c r="V3483" t="n">
        <v>5.7</v>
      </c>
      <c r="W3483" t="n">
        <v>4.1</v>
      </c>
      <c r="X3483" t="n">
        <v>83</v>
      </c>
      <c r="Y3483"/>
      <c r="Z3483" t="n">
        <v>12</v>
      </c>
      <c r="AA3483" t="n">
        <v>513</v>
      </c>
      <c r="AB3483" t="n">
        <v>71.5</v>
      </c>
      <c r="AC3483" t="n">
        <v>513</v>
      </c>
      <c r="AD3483" t="n">
        <v>71.5</v>
      </c>
      <c r="AE3483" t="n">
        <v>49.7</v>
      </c>
      <c r="AF3483" t="n">
        <v>672</v>
      </c>
      <c r="AG3483" t="n">
        <v>23</v>
      </c>
      <c r="AH3483" t="n">
        <v>98</v>
      </c>
      <c r="AI3483" t="n">
        <v>26122</v>
      </c>
      <c r="AJ3483" t="n">
        <v>14869</v>
      </c>
      <c r="AK3483" t="n">
        <v>15403</v>
      </c>
      <c r="AL3483" t="n">
        <v>17233</v>
      </c>
      <c r="AM3483" t="n">
        <v>22123</v>
      </c>
      <c r="AN3483" t="n">
        <v>31207</v>
      </c>
      <c r="AO3483"/>
      <c r="AP3483" t="n">
        <v>547</v>
      </c>
      <c r="AQ3483" t="n">
        <v>91</v>
      </c>
      <c r="AR3483"/>
    </row>
    <row r="3484">
      <c r="A3484" t="n">
        <v>239372</v>
      </c>
      <c r="B3484" t="s">
        <v>5381</v>
      </c>
      <c r="C3484" t="s">
        <v>5382</v>
      </c>
      <c r="D3484" t="s">
        <v>5348</v>
      </c>
      <c r="E3484" t="s">
        <v>1434</v>
      </c>
      <c r="F3484" t="s">
        <v>173</v>
      </c>
      <c r="G3484" t="s">
        <v>149</v>
      </c>
      <c r="H3484" t="s">
        <v>174</v>
      </c>
      <c r="I3484" t="s">
        <v>151</v>
      </c>
      <c r="J3484" t="s">
        <v>168</v>
      </c>
      <c r="K3484" t="s">
        <v>176</v>
      </c>
      <c r="L3484" t="s">
        <v>155</v>
      </c>
      <c r="M3484" t="s">
        <v>155</v>
      </c>
      <c r="N3484" t="n">
        <v>-88.4177</v>
      </c>
      <c r="O3484" t="n">
        <v>43.7852</v>
      </c>
      <c r="P3484" t="n">
        <v>7113</v>
      </c>
      <c r="Q3484" t="n">
        <v>7113</v>
      </c>
      <c r="R3484" t="n">
        <v>51.4</v>
      </c>
      <c r="S3484" t="n">
        <v>74.3</v>
      </c>
      <c r="T3484" t="n">
        <v>4.5</v>
      </c>
      <c r="U3484" t="n">
        <v>7.9</v>
      </c>
      <c r="V3484" t="n">
        <v>1.4</v>
      </c>
      <c r="W3484" t="n">
        <v>0.5</v>
      </c>
      <c r="X3484" t="n">
        <v>75</v>
      </c>
      <c r="Y3484" t="n">
        <v>68</v>
      </c>
      <c r="Z3484" t="n">
        <v>12</v>
      </c>
      <c r="AA3484" t="n">
        <v>299</v>
      </c>
      <c r="AB3484" t="n">
        <v>49.8</v>
      </c>
      <c r="AC3484"/>
      <c r="AD3484"/>
      <c r="AE3484"/>
      <c r="AF3484" t="n">
        <v>279</v>
      </c>
      <c r="AG3484" t="n">
        <v>20</v>
      </c>
      <c r="AH3484" t="n">
        <v>32</v>
      </c>
      <c r="AI3484" t="n">
        <v>10074</v>
      </c>
      <c r="AJ3484" t="n">
        <v>6494</v>
      </c>
      <c r="AK3484" t="n">
        <v>6852</v>
      </c>
      <c r="AL3484" t="n">
        <v>10983</v>
      </c>
      <c r="AM3484" t="n">
        <v>13165</v>
      </c>
      <c r="AN3484" t="n">
        <v>13763</v>
      </c>
      <c r="AO3484" t="n">
        <v>363</v>
      </c>
      <c r="AP3484"/>
      <c r="AQ3484"/>
      <c r="AR3484"/>
    </row>
    <row r="3485">
      <c r="A3485" t="n">
        <v>239390</v>
      </c>
      <c r="B3485" t="s">
        <v>5383</v>
      </c>
      <c r="C3485" t="s">
        <v>5350</v>
      </c>
      <c r="D3485" t="s">
        <v>5348</v>
      </c>
      <c r="E3485" t="s">
        <v>1434</v>
      </c>
      <c r="F3485" t="s">
        <v>162</v>
      </c>
      <c r="G3485" t="s">
        <v>163</v>
      </c>
      <c r="H3485" t="s">
        <v>150</v>
      </c>
      <c r="I3485" t="s">
        <v>151</v>
      </c>
      <c r="J3485" t="s">
        <v>168</v>
      </c>
      <c r="K3485" t="s">
        <v>153</v>
      </c>
      <c r="L3485" t="s">
        <v>155</v>
      </c>
      <c r="M3485" t="s">
        <v>155</v>
      </c>
      <c r="N3485" t="n">
        <v>-88.0307</v>
      </c>
      <c r="O3485" t="n">
        <v>43.0725</v>
      </c>
      <c r="P3485" t="n">
        <v>1525</v>
      </c>
      <c r="Q3485" t="n">
        <v>934</v>
      </c>
      <c r="R3485" t="n">
        <v>99.4</v>
      </c>
      <c r="S3485" t="n">
        <v>33.1</v>
      </c>
      <c r="T3485" t="n">
        <v>21.4</v>
      </c>
      <c r="U3485" t="n">
        <v>29.9</v>
      </c>
      <c r="V3485" t="n">
        <v>9</v>
      </c>
      <c r="W3485" t="n">
        <v>0.9</v>
      </c>
      <c r="X3485" t="n">
        <v>66</v>
      </c>
      <c r="Y3485"/>
      <c r="Z3485" t="n">
        <v>10</v>
      </c>
      <c r="AA3485" t="n">
        <v>124</v>
      </c>
      <c r="AB3485" t="n">
        <v>58.9</v>
      </c>
      <c r="AC3485" t="n">
        <v>124</v>
      </c>
      <c r="AD3485" t="n">
        <v>58.9</v>
      </c>
      <c r="AE3485" t="n">
        <v>50</v>
      </c>
      <c r="AF3485" t="n">
        <v>155</v>
      </c>
      <c r="AG3485" t="n">
        <v>58</v>
      </c>
      <c r="AH3485" t="n">
        <v>89</v>
      </c>
      <c r="AI3485" t="n">
        <v>19409</v>
      </c>
      <c r="AJ3485" t="n">
        <v>17470</v>
      </c>
      <c r="AK3485" t="n">
        <v>17079</v>
      </c>
      <c r="AL3485" t="n">
        <v>18312</v>
      </c>
      <c r="AM3485" t="n">
        <v>20665</v>
      </c>
      <c r="AN3485" t="n">
        <v>20654</v>
      </c>
      <c r="AO3485"/>
      <c r="AP3485" t="n">
        <v>100</v>
      </c>
      <c r="AQ3485" t="n">
        <v>148</v>
      </c>
      <c r="AR3485" t="n">
        <v>22</v>
      </c>
    </row>
    <row r="3486">
      <c r="A3486" t="n">
        <v>239424</v>
      </c>
      <c r="B3486" t="s">
        <v>5384</v>
      </c>
      <c r="C3486" t="s">
        <v>5385</v>
      </c>
      <c r="D3486" t="s">
        <v>5348</v>
      </c>
      <c r="E3486" t="s">
        <v>1434</v>
      </c>
      <c r="F3486" t="s">
        <v>162</v>
      </c>
      <c r="G3486" t="s">
        <v>163</v>
      </c>
      <c r="H3486" t="s">
        <v>150</v>
      </c>
      <c r="I3486" t="s">
        <v>186</v>
      </c>
      <c r="J3486" t="s">
        <v>164</v>
      </c>
      <c r="K3486" t="s">
        <v>209</v>
      </c>
      <c r="L3486" t="s">
        <v>155</v>
      </c>
      <c r="M3486" t="s">
        <v>155</v>
      </c>
      <c r="N3486" t="n">
        <v>-88.4237</v>
      </c>
      <c r="O3486" t="n">
        <v>43.0822</v>
      </c>
      <c r="P3486" t="n">
        <v>163</v>
      </c>
      <c r="Q3486"/>
      <c r="R3486"/>
      <c r="S3486"/>
      <c r="T3486"/>
      <c r="U3486"/>
      <c r="V3486"/>
      <c r="W3486"/>
      <c r="X3486"/>
      <c r="Y3486"/>
      <c r="Z3486"/>
      <c r="AA3486"/>
      <c r="AB3486"/>
      <c r="AC3486"/>
      <c r="AD3486"/>
      <c r="AE3486"/>
      <c r="AF3486"/>
      <c r="AG3486"/>
      <c r="AH3486"/>
      <c r="AI3486"/>
      <c r="AJ3486"/>
      <c r="AK3486"/>
      <c r="AL3486"/>
      <c r="AM3486"/>
      <c r="AN3486"/>
      <c r="AO3486"/>
      <c r="AP3486"/>
      <c r="AQ3486" t="n">
        <v>19</v>
      </c>
      <c r="AR3486"/>
    </row>
    <row r="3487">
      <c r="A3487" t="n">
        <v>239442</v>
      </c>
      <c r="B3487" t="s">
        <v>5386</v>
      </c>
      <c r="C3487" t="s">
        <v>5387</v>
      </c>
      <c r="D3487" t="s">
        <v>5348</v>
      </c>
      <c r="E3487" t="s">
        <v>1434</v>
      </c>
      <c r="F3487" t="s">
        <v>173</v>
      </c>
      <c r="G3487" t="s">
        <v>149</v>
      </c>
      <c r="H3487" t="s">
        <v>174</v>
      </c>
      <c r="I3487" t="s">
        <v>205</v>
      </c>
      <c r="J3487" t="s">
        <v>168</v>
      </c>
      <c r="K3487" t="s">
        <v>176</v>
      </c>
      <c r="L3487" t="s">
        <v>155</v>
      </c>
      <c r="M3487" t="s">
        <v>155</v>
      </c>
      <c r="N3487" t="n">
        <v>-89.4251</v>
      </c>
      <c r="O3487" t="n">
        <v>45.6095</v>
      </c>
      <c r="P3487" t="n">
        <v>1752</v>
      </c>
      <c r="Q3487" t="n">
        <v>1752</v>
      </c>
      <c r="R3487" t="n">
        <v>60.7</v>
      </c>
      <c r="S3487" t="n">
        <v>79.9</v>
      </c>
      <c r="T3487" t="n">
        <v>1.6</v>
      </c>
      <c r="U3487" t="n">
        <v>4.6</v>
      </c>
      <c r="V3487" t="n">
        <v>1.7</v>
      </c>
      <c r="W3487" t="n">
        <v>0</v>
      </c>
      <c r="X3487" t="n">
        <v>48</v>
      </c>
      <c r="Y3487" t="n">
        <v>50</v>
      </c>
      <c r="Z3487" t="n">
        <v>7</v>
      </c>
      <c r="AA3487" t="n">
        <v>86</v>
      </c>
      <c r="AB3487" t="n">
        <v>45.3</v>
      </c>
      <c r="AC3487"/>
      <c r="AD3487"/>
      <c r="AE3487"/>
      <c r="AF3487" t="n">
        <v>60</v>
      </c>
      <c r="AG3487" t="n">
        <v>25</v>
      </c>
      <c r="AH3487" t="n">
        <v>40</v>
      </c>
      <c r="AI3487" t="n">
        <v>8939</v>
      </c>
      <c r="AJ3487" t="n">
        <v>5740</v>
      </c>
      <c r="AK3487" t="n">
        <v>7484</v>
      </c>
      <c r="AL3487" t="n">
        <v>10506</v>
      </c>
      <c r="AM3487" t="n">
        <v>12912</v>
      </c>
      <c r="AN3487" t="n">
        <v>13710</v>
      </c>
      <c r="AO3487" t="n">
        <v>144</v>
      </c>
      <c r="AP3487"/>
      <c r="AQ3487"/>
      <c r="AR3487"/>
    </row>
    <row r="3488">
      <c r="A3488" t="n">
        <v>239460</v>
      </c>
      <c r="B3488" t="s">
        <v>5388</v>
      </c>
      <c r="C3488" t="s">
        <v>5389</v>
      </c>
      <c r="D3488" t="s">
        <v>5348</v>
      </c>
      <c r="E3488" t="s">
        <v>1434</v>
      </c>
      <c r="F3488" t="s">
        <v>173</v>
      </c>
      <c r="G3488" t="s">
        <v>149</v>
      </c>
      <c r="H3488" t="s">
        <v>174</v>
      </c>
      <c r="I3488" t="s">
        <v>151</v>
      </c>
      <c r="J3488" t="s">
        <v>152</v>
      </c>
      <c r="K3488" t="s">
        <v>176</v>
      </c>
      <c r="L3488" t="s">
        <v>155</v>
      </c>
      <c r="M3488" t="s">
        <v>155</v>
      </c>
      <c r="N3488" t="n">
        <v>-89.6464</v>
      </c>
      <c r="O3488" t="n">
        <v>44.9865</v>
      </c>
      <c r="P3488" t="n">
        <v>8631</v>
      </c>
      <c r="Q3488" t="n">
        <v>8631</v>
      </c>
      <c r="R3488" t="n">
        <v>57.6</v>
      </c>
      <c r="S3488" t="n">
        <v>77.7</v>
      </c>
      <c r="T3488" t="n">
        <v>1.6</v>
      </c>
      <c r="U3488" t="n">
        <v>5.4</v>
      </c>
      <c r="V3488" t="n">
        <v>5.4</v>
      </c>
      <c r="W3488" t="n">
        <v>0</v>
      </c>
      <c r="X3488" t="n">
        <v>74</v>
      </c>
      <c r="Y3488" t="n">
        <v>42</v>
      </c>
      <c r="Z3488" t="n">
        <v>16</v>
      </c>
      <c r="AA3488" t="n">
        <v>190</v>
      </c>
      <c r="AB3488" t="n">
        <v>48.9</v>
      </c>
      <c r="AC3488"/>
      <c r="AD3488"/>
      <c r="AE3488"/>
      <c r="AF3488" t="n">
        <v>180</v>
      </c>
      <c r="AG3488" t="n">
        <v>17</v>
      </c>
      <c r="AH3488" t="n">
        <v>23</v>
      </c>
      <c r="AI3488" t="n">
        <v>11047</v>
      </c>
      <c r="AJ3488" t="n">
        <v>11547</v>
      </c>
      <c r="AK3488" t="n">
        <v>11323</v>
      </c>
      <c r="AL3488" t="n">
        <v>10143</v>
      </c>
      <c r="AM3488" t="n">
        <v>15346</v>
      </c>
      <c r="AN3488"/>
      <c r="AO3488" t="n">
        <v>447</v>
      </c>
      <c r="AP3488"/>
      <c r="AQ3488"/>
      <c r="AR3488"/>
    </row>
    <row r="3489">
      <c r="A3489" t="n">
        <v>239488</v>
      </c>
      <c r="B3489" t="s">
        <v>5390</v>
      </c>
      <c r="C3489" t="s">
        <v>5353</v>
      </c>
      <c r="D3489" t="s">
        <v>5348</v>
      </c>
      <c r="E3489" t="s">
        <v>1434</v>
      </c>
      <c r="F3489" t="s">
        <v>173</v>
      </c>
      <c r="G3489" t="s">
        <v>149</v>
      </c>
      <c r="H3489" t="s">
        <v>174</v>
      </c>
      <c r="I3489" t="s">
        <v>151</v>
      </c>
      <c r="J3489" t="s">
        <v>238</v>
      </c>
      <c r="K3489" t="s">
        <v>176</v>
      </c>
      <c r="L3489" t="s">
        <v>155</v>
      </c>
      <c r="M3489" t="s">
        <v>155</v>
      </c>
      <c r="N3489" t="n">
        <v>-88.1057</v>
      </c>
      <c r="O3489" t="n">
        <v>44.5265</v>
      </c>
      <c r="P3489" t="n">
        <v>15271</v>
      </c>
      <c r="Q3489" t="n">
        <v>15271</v>
      </c>
      <c r="R3489" t="n">
        <v>51.2</v>
      </c>
      <c r="S3489" t="n">
        <v>77.7</v>
      </c>
      <c r="T3489" t="n">
        <v>3.3</v>
      </c>
      <c r="U3489" t="n">
        <v>9.7</v>
      </c>
      <c r="V3489" t="n">
        <v>3.4</v>
      </c>
      <c r="W3489" t="n">
        <v>0</v>
      </c>
      <c r="X3489" t="n">
        <v>77</v>
      </c>
      <c r="Y3489" t="n">
        <v>59</v>
      </c>
      <c r="Z3489" t="n">
        <v>16</v>
      </c>
      <c r="AA3489" t="n">
        <v>713</v>
      </c>
      <c r="AB3489" t="n">
        <v>46.1</v>
      </c>
      <c r="AC3489"/>
      <c r="AD3489"/>
      <c r="AE3489"/>
      <c r="AF3489" t="n">
        <v>739</v>
      </c>
      <c r="AG3489" t="n">
        <v>17</v>
      </c>
      <c r="AH3489" t="n">
        <v>24</v>
      </c>
      <c r="AI3489" t="n">
        <v>9533</v>
      </c>
      <c r="AJ3489" t="n">
        <v>7816</v>
      </c>
      <c r="AK3489" t="n">
        <v>8560</v>
      </c>
      <c r="AL3489" t="n">
        <v>11474</v>
      </c>
      <c r="AM3489" t="n">
        <v>14715</v>
      </c>
      <c r="AN3489" t="n">
        <v>15267</v>
      </c>
      <c r="AO3489" t="n">
        <v>898</v>
      </c>
      <c r="AP3489"/>
      <c r="AQ3489"/>
      <c r="AR3489"/>
    </row>
    <row r="3490">
      <c r="A3490" t="n">
        <v>239512</v>
      </c>
      <c r="B3490" t="s">
        <v>5391</v>
      </c>
      <c r="C3490" t="s">
        <v>1980</v>
      </c>
      <c r="D3490" t="s">
        <v>5348</v>
      </c>
      <c r="E3490" t="s">
        <v>1434</v>
      </c>
      <c r="F3490" t="s">
        <v>162</v>
      </c>
      <c r="G3490" t="s">
        <v>163</v>
      </c>
      <c r="H3490" t="s">
        <v>150</v>
      </c>
      <c r="I3490" t="s">
        <v>175</v>
      </c>
      <c r="J3490" t="s">
        <v>164</v>
      </c>
      <c r="K3490" t="s">
        <v>179</v>
      </c>
      <c r="L3490" t="s">
        <v>155</v>
      </c>
      <c r="M3490" t="s">
        <v>155</v>
      </c>
      <c r="N3490" t="n">
        <v>-90.8748</v>
      </c>
      <c r="O3490" t="n">
        <v>46.5791</v>
      </c>
      <c r="P3490" t="n">
        <v>536</v>
      </c>
      <c r="Q3490" t="n">
        <v>536</v>
      </c>
      <c r="R3490" t="n">
        <v>53</v>
      </c>
      <c r="S3490" t="n">
        <v>71.1</v>
      </c>
      <c r="T3490" t="n">
        <v>3.9</v>
      </c>
      <c r="U3490" t="n">
        <v>8.8</v>
      </c>
      <c r="V3490" t="n">
        <v>0.6</v>
      </c>
      <c r="W3490" t="n">
        <v>6.5</v>
      </c>
      <c r="X3490" t="n">
        <v>71</v>
      </c>
      <c r="Y3490"/>
      <c r="Z3490" t="n">
        <v>8</v>
      </c>
      <c r="AA3490" t="n">
        <v>187</v>
      </c>
      <c r="AB3490" t="n">
        <v>43.3</v>
      </c>
      <c r="AC3490" t="n">
        <v>187</v>
      </c>
      <c r="AD3490" t="n">
        <v>43.3</v>
      </c>
      <c r="AE3490" t="n">
        <v>36.9</v>
      </c>
      <c r="AF3490" t="n">
        <v>122</v>
      </c>
      <c r="AG3490" t="n">
        <v>32</v>
      </c>
      <c r="AH3490" t="n">
        <v>98</v>
      </c>
      <c r="AI3490" t="n">
        <v>24020</v>
      </c>
      <c r="AJ3490" t="n">
        <v>17367</v>
      </c>
      <c r="AK3490" t="n">
        <v>18357</v>
      </c>
      <c r="AL3490" t="n">
        <v>20256</v>
      </c>
      <c r="AM3490" t="n">
        <v>22840</v>
      </c>
      <c r="AN3490" t="n">
        <v>27084</v>
      </c>
      <c r="AO3490"/>
      <c r="AP3490" t="n">
        <v>109</v>
      </c>
      <c r="AQ3490"/>
      <c r="AR3490"/>
    </row>
    <row r="3491">
      <c r="A3491" t="n">
        <v>239628</v>
      </c>
      <c r="B3491" t="s">
        <v>5392</v>
      </c>
      <c r="C3491" t="s">
        <v>5393</v>
      </c>
      <c r="D3491" t="s">
        <v>5348</v>
      </c>
      <c r="E3491" t="s">
        <v>1434</v>
      </c>
      <c r="F3491" t="s">
        <v>162</v>
      </c>
      <c r="G3491" t="s">
        <v>163</v>
      </c>
      <c r="H3491" t="s">
        <v>150</v>
      </c>
      <c r="I3491" t="s">
        <v>175</v>
      </c>
      <c r="J3491" t="s">
        <v>164</v>
      </c>
      <c r="K3491" t="s">
        <v>179</v>
      </c>
      <c r="L3491" t="s">
        <v>155</v>
      </c>
      <c r="M3491" t="s">
        <v>155</v>
      </c>
      <c r="N3491" t="n">
        <v>-88.8423</v>
      </c>
      <c r="O3491" t="n">
        <v>43.8441</v>
      </c>
      <c r="P3491" t="n">
        <v>775</v>
      </c>
      <c r="Q3491" t="n">
        <v>775</v>
      </c>
      <c r="R3491" t="n">
        <v>49.2</v>
      </c>
      <c r="S3491" t="n">
        <v>78.8</v>
      </c>
      <c r="T3491" t="n">
        <v>4</v>
      </c>
      <c r="U3491" t="n">
        <v>10.6</v>
      </c>
      <c r="V3491" t="n">
        <v>1.8</v>
      </c>
      <c r="W3491" t="n">
        <v>1.4</v>
      </c>
      <c r="X3491" t="n">
        <v>76</v>
      </c>
      <c r="Y3491"/>
      <c r="Z3491" t="n">
        <v>12</v>
      </c>
      <c r="AA3491" t="n">
        <v>232</v>
      </c>
      <c r="AB3491" t="n">
        <v>59.9</v>
      </c>
      <c r="AC3491" t="n">
        <v>232</v>
      </c>
      <c r="AD3491" t="n">
        <v>59.9</v>
      </c>
      <c r="AE3491" t="n">
        <v>54.3</v>
      </c>
      <c r="AF3491" t="n">
        <v>196</v>
      </c>
      <c r="AG3491" t="n">
        <v>33</v>
      </c>
      <c r="AH3491" t="n">
        <v>98</v>
      </c>
      <c r="AI3491" t="n">
        <v>22557</v>
      </c>
      <c r="AJ3491" t="n">
        <v>13478</v>
      </c>
      <c r="AK3491" t="n">
        <v>13038</v>
      </c>
      <c r="AL3491" t="n">
        <v>17763</v>
      </c>
      <c r="AM3491" t="n">
        <v>22858</v>
      </c>
      <c r="AN3491" t="n">
        <v>29200</v>
      </c>
      <c r="AO3491"/>
      <c r="AP3491" t="n">
        <v>166</v>
      </c>
      <c r="AQ3491"/>
      <c r="AR3491"/>
    </row>
    <row r="3492">
      <c r="A3492" t="n">
        <v>239637</v>
      </c>
      <c r="B3492" t="s">
        <v>5394</v>
      </c>
      <c r="C3492" t="s">
        <v>1697</v>
      </c>
      <c r="D3492" t="s">
        <v>5348</v>
      </c>
      <c r="E3492" t="s">
        <v>1434</v>
      </c>
      <c r="F3492" t="s">
        <v>162</v>
      </c>
      <c r="G3492" t="s">
        <v>163</v>
      </c>
      <c r="H3492" t="s">
        <v>150</v>
      </c>
      <c r="I3492" t="s">
        <v>186</v>
      </c>
      <c r="J3492" t="s">
        <v>164</v>
      </c>
      <c r="K3492" t="s">
        <v>209</v>
      </c>
      <c r="L3492" t="s">
        <v>155</v>
      </c>
      <c r="M3492" t="s">
        <v>155</v>
      </c>
      <c r="N3492" t="n">
        <v>-88.0444</v>
      </c>
      <c r="O3492" t="n">
        <v>42.9108</v>
      </c>
      <c r="P3492" t="n">
        <v>124</v>
      </c>
      <c r="Q3492"/>
      <c r="R3492"/>
      <c r="S3492"/>
      <c r="T3492"/>
      <c r="U3492"/>
      <c r="V3492"/>
      <c r="W3492"/>
      <c r="X3492"/>
      <c r="Y3492"/>
      <c r="Z3492"/>
      <c r="AA3492"/>
      <c r="AB3492"/>
      <c r="AC3492"/>
      <c r="AD3492"/>
      <c r="AE3492"/>
      <c r="AF3492"/>
      <c r="AG3492"/>
      <c r="AH3492"/>
      <c r="AI3492"/>
      <c r="AJ3492"/>
      <c r="AK3492"/>
      <c r="AL3492"/>
      <c r="AM3492"/>
      <c r="AN3492"/>
      <c r="AO3492"/>
      <c r="AP3492"/>
      <c r="AQ3492" t="n">
        <v>20</v>
      </c>
      <c r="AR3492"/>
    </row>
    <row r="3493">
      <c r="A3493" t="n">
        <v>239716</v>
      </c>
      <c r="B3493" t="s">
        <v>5395</v>
      </c>
      <c r="C3493" t="s">
        <v>5396</v>
      </c>
      <c r="D3493" t="s">
        <v>5348</v>
      </c>
      <c r="E3493" t="s">
        <v>1434</v>
      </c>
      <c r="F3493" t="s">
        <v>162</v>
      </c>
      <c r="G3493" t="s">
        <v>163</v>
      </c>
      <c r="H3493" t="s">
        <v>150</v>
      </c>
      <c r="I3493" t="s">
        <v>186</v>
      </c>
      <c r="J3493" t="s">
        <v>168</v>
      </c>
      <c r="K3493" t="s">
        <v>179</v>
      </c>
      <c r="L3493" t="s">
        <v>155</v>
      </c>
      <c r="M3493" t="s">
        <v>155</v>
      </c>
      <c r="N3493" t="n">
        <v>-88.0678</v>
      </c>
      <c r="O3493" t="n">
        <v>44.4448</v>
      </c>
      <c r="P3493" t="n">
        <v>2323</v>
      </c>
      <c r="Q3493" t="n">
        <v>2237</v>
      </c>
      <c r="R3493" t="n">
        <v>56.5</v>
      </c>
      <c r="S3493" t="n">
        <v>83.6</v>
      </c>
      <c r="T3493" t="n">
        <v>1.4</v>
      </c>
      <c r="U3493" t="n">
        <v>5.2</v>
      </c>
      <c r="V3493" t="n">
        <v>1.7</v>
      </c>
      <c r="W3493" t="n">
        <v>1.7</v>
      </c>
      <c r="X3493" t="n">
        <v>82</v>
      </c>
      <c r="Y3493"/>
      <c r="Z3493" t="n">
        <v>12</v>
      </c>
      <c r="AA3493" t="n">
        <v>526</v>
      </c>
      <c r="AB3493" t="n">
        <v>73.6</v>
      </c>
      <c r="AC3493" t="n">
        <v>517</v>
      </c>
      <c r="AD3493" t="n">
        <v>74.1</v>
      </c>
      <c r="AE3493" t="n">
        <v>67.1</v>
      </c>
      <c r="AF3493" t="n">
        <v>476</v>
      </c>
      <c r="AG3493" t="n">
        <v>14</v>
      </c>
      <c r="AH3493" t="n">
        <v>80</v>
      </c>
      <c r="AI3493" t="n">
        <v>27236</v>
      </c>
      <c r="AJ3493" t="n">
        <v>19944</v>
      </c>
      <c r="AK3493" t="n">
        <v>20300</v>
      </c>
      <c r="AL3493" t="n">
        <v>19828</v>
      </c>
      <c r="AM3493" t="n">
        <v>26035</v>
      </c>
      <c r="AN3493" t="n">
        <v>30490</v>
      </c>
      <c r="AO3493"/>
      <c r="AP3493" t="n">
        <v>390</v>
      </c>
      <c r="AQ3493" t="n">
        <v>16</v>
      </c>
      <c r="AR3493"/>
    </row>
    <row r="3494">
      <c r="A3494" t="n">
        <v>239877</v>
      </c>
      <c r="B3494" t="s">
        <v>5397</v>
      </c>
      <c r="C3494" t="s">
        <v>5389</v>
      </c>
      <c r="D3494" t="s">
        <v>5348</v>
      </c>
      <c r="E3494" t="s">
        <v>1434</v>
      </c>
      <c r="F3494" t="s">
        <v>199</v>
      </c>
      <c r="G3494" t="s">
        <v>189</v>
      </c>
      <c r="H3494" t="s">
        <v>200</v>
      </c>
      <c r="I3494" t="s">
        <v>151</v>
      </c>
      <c r="J3494" t="s">
        <v>164</v>
      </c>
      <c r="K3494"/>
      <c r="L3494" t="s">
        <v>155</v>
      </c>
      <c r="M3494" t="s">
        <v>155</v>
      </c>
      <c r="N3494" t="n">
        <v>-89.6181</v>
      </c>
      <c r="O3494" t="n">
        <v>44.9369</v>
      </c>
      <c r="P3494" t="n">
        <v>80</v>
      </c>
      <c r="Q3494" t="n">
        <v>80</v>
      </c>
      <c r="R3494" t="n">
        <v>98.8</v>
      </c>
      <c r="S3494" t="n">
        <v>81.2</v>
      </c>
      <c r="T3494" t="n">
        <v>1.2</v>
      </c>
      <c r="U3494" t="n">
        <v>6.2</v>
      </c>
      <c r="V3494" t="n">
        <v>10</v>
      </c>
      <c r="W3494" t="n">
        <v>0</v>
      </c>
      <c r="X3494" t="n">
        <v>100</v>
      </c>
      <c r="Y3494" t="n">
        <v>100</v>
      </c>
      <c r="Z3494" t="n">
        <v>13</v>
      </c>
      <c r="AA3494"/>
      <c r="AB3494"/>
      <c r="AC3494"/>
      <c r="AD3494"/>
      <c r="AE3494"/>
      <c r="AF3494" t="n">
        <v>23</v>
      </c>
      <c r="AG3494" t="n">
        <v>34</v>
      </c>
      <c r="AH3494" t="n">
        <v>44</v>
      </c>
      <c r="AI3494" t="n">
        <v>8104</v>
      </c>
      <c r="AJ3494" t="n">
        <v>5501</v>
      </c>
      <c r="AK3494" t="n">
        <v>14600</v>
      </c>
      <c r="AL3494" t="n">
        <v>8856</v>
      </c>
      <c r="AM3494"/>
      <c r="AN3494" t="n">
        <v>17155</v>
      </c>
      <c r="AO3494"/>
      <c r="AP3494"/>
      <c r="AQ3494"/>
      <c r="AR3494"/>
    </row>
    <row r="3495">
      <c r="A3495" t="n">
        <v>239910</v>
      </c>
      <c r="B3495" t="s">
        <v>5398</v>
      </c>
      <c r="C3495" t="s">
        <v>5399</v>
      </c>
      <c r="D3495" t="s">
        <v>5348</v>
      </c>
      <c r="E3495" t="s">
        <v>1434</v>
      </c>
      <c r="F3495" t="s">
        <v>173</v>
      </c>
      <c r="G3495" t="s">
        <v>149</v>
      </c>
      <c r="H3495" t="s">
        <v>174</v>
      </c>
      <c r="I3495" t="s">
        <v>205</v>
      </c>
      <c r="J3495" t="s">
        <v>168</v>
      </c>
      <c r="K3495" t="s">
        <v>176</v>
      </c>
      <c r="L3495" t="s">
        <v>155</v>
      </c>
      <c r="M3495" t="s">
        <v>155</v>
      </c>
      <c r="N3495" t="n">
        <v>-90.6377</v>
      </c>
      <c r="O3495" t="n">
        <v>42.9762</v>
      </c>
      <c r="P3495" t="n">
        <v>3733</v>
      </c>
      <c r="Q3495" t="n">
        <v>3733</v>
      </c>
      <c r="R3495" t="n">
        <v>59.3</v>
      </c>
      <c r="S3495" t="n">
        <v>84.4</v>
      </c>
      <c r="T3495" t="n">
        <v>3.9</v>
      </c>
      <c r="U3495" t="n">
        <v>2.7</v>
      </c>
      <c r="V3495" t="n">
        <v>0.9</v>
      </c>
      <c r="W3495" t="n">
        <v>0</v>
      </c>
      <c r="X3495" t="n">
        <v>72</v>
      </c>
      <c r="Y3495" t="n">
        <v>59</v>
      </c>
      <c r="Z3495" t="n">
        <v>13</v>
      </c>
      <c r="AA3495" t="n">
        <v>270</v>
      </c>
      <c r="AB3495" t="n">
        <v>54.1</v>
      </c>
      <c r="AC3495"/>
      <c r="AD3495"/>
      <c r="AE3495"/>
      <c r="AF3495" t="n">
        <v>258</v>
      </c>
      <c r="AG3495" t="n">
        <v>20</v>
      </c>
      <c r="AH3495" t="n">
        <v>32</v>
      </c>
      <c r="AI3495" t="n">
        <v>10617</v>
      </c>
      <c r="AJ3495" t="n">
        <v>7569</v>
      </c>
      <c r="AK3495" t="n">
        <v>7745</v>
      </c>
      <c r="AL3495" t="n">
        <v>10682</v>
      </c>
      <c r="AM3495" t="n">
        <v>14133</v>
      </c>
      <c r="AN3495" t="n">
        <v>14277</v>
      </c>
      <c r="AO3495" t="n">
        <v>249</v>
      </c>
      <c r="AP3495"/>
      <c r="AQ3495"/>
      <c r="AR3495"/>
    </row>
    <row r="3496">
      <c r="A3496" t="n">
        <v>240107</v>
      </c>
      <c r="B3496" t="s">
        <v>5400</v>
      </c>
      <c r="C3496" t="s">
        <v>5401</v>
      </c>
      <c r="D3496" t="s">
        <v>5348</v>
      </c>
      <c r="E3496" t="s">
        <v>1434</v>
      </c>
      <c r="F3496" t="s">
        <v>162</v>
      </c>
      <c r="G3496" t="s">
        <v>163</v>
      </c>
      <c r="H3496" t="s">
        <v>150</v>
      </c>
      <c r="I3496" t="s">
        <v>151</v>
      </c>
      <c r="J3496" t="s">
        <v>168</v>
      </c>
      <c r="K3496" t="s">
        <v>153</v>
      </c>
      <c r="L3496" t="s">
        <v>155</v>
      </c>
      <c r="M3496" t="s">
        <v>155</v>
      </c>
      <c r="N3496" t="n">
        <v>-91.2443</v>
      </c>
      <c r="O3496" t="n">
        <v>43.8031</v>
      </c>
      <c r="P3496" t="n">
        <v>2917</v>
      </c>
      <c r="Q3496" t="n">
        <v>1650</v>
      </c>
      <c r="R3496" t="n">
        <v>76.2</v>
      </c>
      <c r="S3496" t="n">
        <v>79.2</v>
      </c>
      <c r="T3496" t="n">
        <v>5.9</v>
      </c>
      <c r="U3496" t="n">
        <v>7.6</v>
      </c>
      <c r="V3496" t="n">
        <v>1.9</v>
      </c>
      <c r="W3496" t="n">
        <v>0.7</v>
      </c>
      <c r="X3496" t="n">
        <v>70</v>
      </c>
      <c r="Y3496"/>
      <c r="Z3496" t="n">
        <v>12</v>
      </c>
      <c r="AA3496" t="n">
        <v>287</v>
      </c>
      <c r="AB3496" t="n">
        <v>65.2</v>
      </c>
      <c r="AC3496" t="n">
        <v>287</v>
      </c>
      <c r="AD3496" t="n">
        <v>65.2</v>
      </c>
      <c r="AE3496" t="n">
        <v>49.8</v>
      </c>
      <c r="AF3496" t="n">
        <v>235</v>
      </c>
      <c r="AG3496" t="n">
        <v>22</v>
      </c>
      <c r="AH3496" t="n">
        <v>82</v>
      </c>
      <c r="AI3496" t="n">
        <v>23901</v>
      </c>
      <c r="AJ3496" t="n">
        <v>15779</v>
      </c>
      <c r="AK3496" t="n">
        <v>19129</v>
      </c>
      <c r="AL3496" t="n">
        <v>20165</v>
      </c>
      <c r="AM3496" t="n">
        <v>21629</v>
      </c>
      <c r="AN3496" t="n">
        <v>26575</v>
      </c>
      <c r="AO3496"/>
      <c r="AP3496" t="n">
        <v>364</v>
      </c>
      <c r="AQ3496" t="n">
        <v>247</v>
      </c>
      <c r="AR3496" t="n">
        <v>30</v>
      </c>
    </row>
    <row r="3497">
      <c r="A3497" t="n">
        <v>240116</v>
      </c>
      <c r="B3497" t="s">
        <v>5402</v>
      </c>
      <c r="C3497" t="s">
        <v>5368</v>
      </c>
      <c r="D3497" t="s">
        <v>5348</v>
      </c>
      <c r="E3497" t="s">
        <v>1434</v>
      </c>
      <c r="F3497" t="s">
        <v>173</v>
      </c>
      <c r="G3497" t="s">
        <v>149</v>
      </c>
      <c r="H3497" t="s">
        <v>174</v>
      </c>
      <c r="I3497" t="s">
        <v>151</v>
      </c>
      <c r="J3497" t="s">
        <v>152</v>
      </c>
      <c r="K3497" t="s">
        <v>176</v>
      </c>
      <c r="L3497" t="s">
        <v>155</v>
      </c>
      <c r="M3497" t="s">
        <v>155</v>
      </c>
      <c r="N3497" t="n">
        <v>-91.5057</v>
      </c>
      <c r="O3497" t="n">
        <v>44.7949</v>
      </c>
      <c r="P3497" t="n">
        <v>12784</v>
      </c>
      <c r="Q3497" t="n">
        <v>12784</v>
      </c>
      <c r="R3497" t="n">
        <v>53.9</v>
      </c>
      <c r="S3497" t="n">
        <v>82</v>
      </c>
      <c r="T3497" t="n">
        <v>2.1</v>
      </c>
      <c r="U3497" t="n">
        <v>3.9</v>
      </c>
      <c r="V3497" t="n">
        <v>3</v>
      </c>
      <c r="W3497" t="n">
        <v>0</v>
      </c>
      <c r="X3497" t="n">
        <v>70</v>
      </c>
      <c r="Y3497" t="n">
        <v>60</v>
      </c>
      <c r="Z3497" t="n">
        <v>13</v>
      </c>
      <c r="AA3497" t="n">
        <v>650</v>
      </c>
      <c r="AB3497" t="n">
        <v>46.3</v>
      </c>
      <c r="AC3497"/>
      <c r="AD3497"/>
      <c r="AE3497"/>
      <c r="AF3497" t="n">
        <v>671</v>
      </c>
      <c r="AG3497" t="n">
        <v>17</v>
      </c>
      <c r="AH3497" t="n">
        <v>24</v>
      </c>
      <c r="AI3497" t="n">
        <v>10766</v>
      </c>
      <c r="AJ3497" t="n">
        <v>9656</v>
      </c>
      <c r="AK3497" t="n">
        <v>10020</v>
      </c>
      <c r="AL3497" t="n">
        <v>12577</v>
      </c>
      <c r="AM3497" t="n">
        <v>15465</v>
      </c>
      <c r="AN3497" t="n">
        <v>15979</v>
      </c>
      <c r="AO3497" t="n">
        <v>754</v>
      </c>
      <c r="AP3497"/>
      <c r="AQ3497"/>
      <c r="AR3497"/>
    </row>
    <row r="3498">
      <c r="A3498" t="n">
        <v>240125</v>
      </c>
      <c r="B3498" t="s">
        <v>5403</v>
      </c>
      <c r="C3498" t="s">
        <v>5404</v>
      </c>
      <c r="D3498" t="s">
        <v>5348</v>
      </c>
      <c r="E3498" t="s">
        <v>1434</v>
      </c>
      <c r="F3498" t="s">
        <v>173</v>
      </c>
      <c r="G3498" t="s">
        <v>149</v>
      </c>
      <c r="H3498" t="s">
        <v>174</v>
      </c>
      <c r="I3498" t="s">
        <v>186</v>
      </c>
      <c r="J3498" t="s">
        <v>152</v>
      </c>
      <c r="K3498" t="s">
        <v>176</v>
      </c>
      <c r="L3498" t="s">
        <v>155</v>
      </c>
      <c r="M3498" t="s">
        <v>155</v>
      </c>
      <c r="N3498" t="n">
        <v>-88.2563</v>
      </c>
      <c r="O3498" t="n">
        <v>43.0714</v>
      </c>
      <c r="P3498" t="n">
        <v>10929</v>
      </c>
      <c r="Q3498" t="n">
        <v>10929</v>
      </c>
      <c r="R3498" t="n">
        <v>48.5</v>
      </c>
      <c r="S3498" t="n">
        <v>68.5</v>
      </c>
      <c r="T3498" t="n">
        <v>5.6</v>
      </c>
      <c r="U3498" t="n">
        <v>9.7</v>
      </c>
      <c r="V3498" t="n">
        <v>3.8</v>
      </c>
      <c r="W3498" t="n">
        <v>0.2</v>
      </c>
      <c r="X3498" t="n">
        <v>81</v>
      </c>
      <c r="Y3498" t="n">
        <v>73</v>
      </c>
      <c r="Z3498" t="n">
        <v>20</v>
      </c>
      <c r="AA3498" t="n">
        <v>286</v>
      </c>
      <c r="AB3498" t="n">
        <v>46.2</v>
      </c>
      <c r="AC3498"/>
      <c r="AD3498"/>
      <c r="AE3498"/>
      <c r="AF3498" t="n">
        <v>319</v>
      </c>
      <c r="AG3498" t="n">
        <v>11</v>
      </c>
      <c r="AH3498" t="n">
        <v>15</v>
      </c>
      <c r="AI3498" t="n">
        <v>10214</v>
      </c>
      <c r="AJ3498" t="n">
        <v>6866</v>
      </c>
      <c r="AK3498" t="n">
        <v>8852</v>
      </c>
      <c r="AL3498" t="n">
        <v>9612</v>
      </c>
      <c r="AM3498" t="n">
        <v>12844</v>
      </c>
      <c r="AN3498" t="n">
        <v>13013</v>
      </c>
      <c r="AO3498" t="n">
        <v>588</v>
      </c>
      <c r="AP3498"/>
      <c r="AQ3498"/>
      <c r="AR3498"/>
    </row>
    <row r="3499">
      <c r="A3499" t="n">
        <v>240170</v>
      </c>
      <c r="B3499" t="s">
        <v>4839</v>
      </c>
      <c r="C3499" t="s">
        <v>5401</v>
      </c>
      <c r="D3499" t="s">
        <v>5348</v>
      </c>
      <c r="E3499" t="s">
        <v>1434</v>
      </c>
      <c r="F3499" t="s">
        <v>173</v>
      </c>
      <c r="G3499" t="s">
        <v>149</v>
      </c>
      <c r="H3499" t="s">
        <v>174</v>
      </c>
      <c r="I3499" t="s">
        <v>151</v>
      </c>
      <c r="J3499" t="s">
        <v>168</v>
      </c>
      <c r="K3499" t="s">
        <v>176</v>
      </c>
      <c r="L3499" t="s">
        <v>155</v>
      </c>
      <c r="M3499" t="s">
        <v>155</v>
      </c>
      <c r="N3499" t="n">
        <v>-91.2462</v>
      </c>
      <c r="O3499" t="n">
        <v>43.8153</v>
      </c>
      <c r="P3499" t="n">
        <v>5393</v>
      </c>
      <c r="Q3499" t="n">
        <v>5393</v>
      </c>
      <c r="R3499" t="n">
        <v>57</v>
      </c>
      <c r="S3499" t="n">
        <v>77.9</v>
      </c>
      <c r="T3499" t="n">
        <v>3.2</v>
      </c>
      <c r="U3499" t="n">
        <v>5.4</v>
      </c>
      <c r="V3499" t="n">
        <v>3.9</v>
      </c>
      <c r="W3499" t="n">
        <v>0</v>
      </c>
      <c r="X3499" t="n">
        <v>44</v>
      </c>
      <c r="Y3499" t="n">
        <v>40</v>
      </c>
      <c r="Z3499" t="n">
        <v>10</v>
      </c>
      <c r="AA3499" t="n">
        <v>488</v>
      </c>
      <c r="AB3499" t="n">
        <v>39.3</v>
      </c>
      <c r="AC3499"/>
      <c r="AD3499"/>
      <c r="AE3499"/>
      <c r="AF3499" t="n">
        <v>616</v>
      </c>
      <c r="AG3499" t="n">
        <v>32</v>
      </c>
      <c r="AH3499" t="n">
        <v>53</v>
      </c>
      <c r="AI3499" t="n">
        <v>9962</v>
      </c>
      <c r="AJ3499" t="n">
        <v>9560</v>
      </c>
      <c r="AK3499" t="n">
        <v>10179</v>
      </c>
      <c r="AL3499" t="n">
        <v>12084</v>
      </c>
      <c r="AM3499" t="n">
        <v>14587</v>
      </c>
      <c r="AN3499" t="n">
        <v>14996</v>
      </c>
      <c r="AO3499" t="n">
        <v>581</v>
      </c>
      <c r="AP3499"/>
      <c r="AQ3499"/>
      <c r="AR3499"/>
    </row>
    <row r="3500">
      <c r="A3500" t="n">
        <v>240189</v>
      </c>
      <c r="B3500" t="s">
        <v>5405</v>
      </c>
      <c r="C3500" t="s">
        <v>5406</v>
      </c>
      <c r="D3500" t="s">
        <v>5348</v>
      </c>
      <c r="E3500" t="s">
        <v>1434</v>
      </c>
      <c r="F3500" t="s">
        <v>148</v>
      </c>
      <c r="G3500" t="s">
        <v>149</v>
      </c>
      <c r="H3500" t="s">
        <v>150</v>
      </c>
      <c r="I3500" t="s">
        <v>175</v>
      </c>
      <c r="J3500" t="s">
        <v>238</v>
      </c>
      <c r="K3500" t="s">
        <v>153</v>
      </c>
      <c r="L3500" t="s">
        <v>155</v>
      </c>
      <c r="M3500" t="s">
        <v>155</v>
      </c>
      <c r="N3500" t="n">
        <v>-88.7424</v>
      </c>
      <c r="O3500" t="n">
        <v>42.8356</v>
      </c>
      <c r="P3500" t="n">
        <v>13057</v>
      </c>
      <c r="Q3500" t="n">
        <v>10835</v>
      </c>
      <c r="R3500" t="n">
        <v>50.3</v>
      </c>
      <c r="S3500" t="n">
        <v>79.8</v>
      </c>
      <c r="T3500" t="n">
        <v>4.4</v>
      </c>
      <c r="U3500" t="n">
        <v>8.9</v>
      </c>
      <c r="V3500" t="n">
        <v>2</v>
      </c>
      <c r="W3500" t="n">
        <v>0.7</v>
      </c>
      <c r="X3500" t="n">
        <v>78</v>
      </c>
      <c r="Y3500" t="n">
        <v>30</v>
      </c>
      <c r="Z3500" t="n">
        <v>20</v>
      </c>
      <c r="AA3500" t="n">
        <v>2000</v>
      </c>
      <c r="AB3500" t="n">
        <v>64.3</v>
      </c>
      <c r="AC3500" t="n">
        <v>2000</v>
      </c>
      <c r="AD3500" t="n">
        <v>64.3</v>
      </c>
      <c r="AE3500" t="n">
        <v>39.9</v>
      </c>
      <c r="AF3500" t="n">
        <v>2042</v>
      </c>
      <c r="AG3500" t="n">
        <v>25</v>
      </c>
      <c r="AH3500" t="n">
        <v>48</v>
      </c>
      <c r="AI3500" t="n">
        <v>13670</v>
      </c>
      <c r="AJ3500" t="n">
        <v>8426</v>
      </c>
      <c r="AK3500" t="n">
        <v>10003</v>
      </c>
      <c r="AL3500" t="n">
        <v>14049</v>
      </c>
      <c r="AM3500" t="n">
        <v>17177</v>
      </c>
      <c r="AN3500" t="n">
        <v>18142</v>
      </c>
      <c r="AO3500" t="n">
        <v>172</v>
      </c>
      <c r="AP3500" t="n">
        <v>1856</v>
      </c>
      <c r="AQ3500" t="n">
        <v>620</v>
      </c>
      <c r="AR3500" t="n">
        <v>8</v>
      </c>
    </row>
    <row r="3501">
      <c r="A3501" t="n">
        <v>240198</v>
      </c>
      <c r="B3501" t="s">
        <v>5407</v>
      </c>
      <c r="C3501" t="s">
        <v>5408</v>
      </c>
      <c r="D3501" t="s">
        <v>5348</v>
      </c>
      <c r="E3501" t="s">
        <v>1434</v>
      </c>
      <c r="F3501" t="s">
        <v>173</v>
      </c>
      <c r="G3501" t="s">
        <v>149</v>
      </c>
      <c r="H3501" t="s">
        <v>174</v>
      </c>
      <c r="I3501" t="s">
        <v>175</v>
      </c>
      <c r="J3501" t="s">
        <v>168</v>
      </c>
      <c r="K3501" t="s">
        <v>176</v>
      </c>
      <c r="L3501" t="s">
        <v>155</v>
      </c>
      <c r="M3501" t="s">
        <v>155</v>
      </c>
      <c r="N3501" t="n">
        <v>-91.747</v>
      </c>
      <c r="O3501" t="n">
        <v>45.4813</v>
      </c>
      <c r="P3501" t="n">
        <v>5109</v>
      </c>
      <c r="Q3501" t="n">
        <v>5109</v>
      </c>
      <c r="R3501" t="n">
        <v>56.2</v>
      </c>
      <c r="S3501" t="n">
        <v>86</v>
      </c>
      <c r="T3501" t="n">
        <v>1.9</v>
      </c>
      <c r="U3501" t="n">
        <v>3.1</v>
      </c>
      <c r="V3501" t="n">
        <v>1.5</v>
      </c>
      <c r="W3501" t="n">
        <v>0</v>
      </c>
      <c r="X3501" t="n">
        <v>74</v>
      </c>
      <c r="Y3501" t="n">
        <v>64</v>
      </c>
      <c r="Z3501" t="n">
        <v>7</v>
      </c>
      <c r="AA3501" t="n">
        <v>369</v>
      </c>
      <c r="AB3501" t="n">
        <v>51.5</v>
      </c>
      <c r="AC3501"/>
      <c r="AD3501"/>
      <c r="AE3501"/>
      <c r="AF3501" t="n">
        <v>275</v>
      </c>
      <c r="AG3501" t="n">
        <v>30</v>
      </c>
      <c r="AH3501" t="n">
        <v>43</v>
      </c>
      <c r="AI3501" t="n">
        <v>8654</v>
      </c>
      <c r="AJ3501" t="n">
        <v>6525</v>
      </c>
      <c r="AK3501" t="n">
        <v>7397</v>
      </c>
      <c r="AL3501" t="n">
        <v>10284</v>
      </c>
      <c r="AM3501" t="n">
        <v>13558</v>
      </c>
      <c r="AN3501" t="n">
        <v>13166</v>
      </c>
      <c r="AO3501" t="n">
        <v>296</v>
      </c>
      <c r="AP3501"/>
      <c r="AQ3501"/>
      <c r="AR3501"/>
    </row>
    <row r="3502">
      <c r="A3502" t="n">
        <v>240213</v>
      </c>
      <c r="B3502" t="s">
        <v>5409</v>
      </c>
      <c r="C3502" t="s">
        <v>5350</v>
      </c>
      <c r="D3502" t="s">
        <v>5348</v>
      </c>
      <c r="E3502" t="s">
        <v>1434</v>
      </c>
      <c r="F3502" t="s">
        <v>162</v>
      </c>
      <c r="G3502" t="s">
        <v>163</v>
      </c>
      <c r="H3502" t="s">
        <v>150</v>
      </c>
      <c r="I3502" t="s">
        <v>151</v>
      </c>
      <c r="J3502" t="s">
        <v>164</v>
      </c>
      <c r="K3502" t="s">
        <v>209</v>
      </c>
      <c r="L3502" t="s">
        <v>155</v>
      </c>
      <c r="M3502" t="s">
        <v>155</v>
      </c>
      <c r="N3502" t="n">
        <v>-88.0267</v>
      </c>
      <c r="O3502" t="n">
        <v>43.1053</v>
      </c>
      <c r="P3502" t="n">
        <v>83</v>
      </c>
      <c r="Q3502"/>
      <c r="R3502"/>
      <c r="S3502"/>
      <c r="T3502"/>
      <c r="U3502"/>
      <c r="V3502"/>
      <c r="W3502"/>
      <c r="X3502"/>
      <c r="Y3502"/>
      <c r="Z3502"/>
      <c r="AA3502"/>
      <c r="AB3502"/>
      <c r="AC3502"/>
      <c r="AD3502"/>
      <c r="AE3502"/>
      <c r="AF3502"/>
      <c r="AG3502"/>
      <c r="AH3502"/>
      <c r="AI3502"/>
      <c r="AJ3502"/>
      <c r="AK3502"/>
      <c r="AL3502"/>
      <c r="AM3502"/>
      <c r="AN3502"/>
      <c r="AO3502"/>
      <c r="AP3502"/>
      <c r="AQ3502" t="n">
        <v>11</v>
      </c>
      <c r="AR3502" t="n">
        <v>8</v>
      </c>
    </row>
    <row r="3503">
      <c r="A3503" t="n">
        <v>240268</v>
      </c>
      <c r="B3503" t="s">
        <v>5410</v>
      </c>
      <c r="C3503" t="s">
        <v>5368</v>
      </c>
      <c r="D3503" t="s">
        <v>5348</v>
      </c>
      <c r="E3503" t="s">
        <v>1434</v>
      </c>
      <c r="F3503" t="s">
        <v>148</v>
      </c>
      <c r="G3503" t="s">
        <v>149</v>
      </c>
      <c r="H3503" t="s">
        <v>150</v>
      </c>
      <c r="I3503" t="s">
        <v>151</v>
      </c>
      <c r="J3503" t="s">
        <v>152</v>
      </c>
      <c r="K3503" t="s">
        <v>153</v>
      </c>
      <c r="L3503" t="s">
        <v>155</v>
      </c>
      <c r="M3503" t="s">
        <v>155</v>
      </c>
      <c r="N3503" t="n">
        <v>-91.5019</v>
      </c>
      <c r="O3503" t="n">
        <v>44.7983</v>
      </c>
      <c r="P3503" t="n">
        <v>11072</v>
      </c>
      <c r="Q3503" t="n">
        <v>10266</v>
      </c>
      <c r="R3503" t="n">
        <v>60.9</v>
      </c>
      <c r="S3503" t="n">
        <v>85.6</v>
      </c>
      <c r="T3503" t="n">
        <v>1</v>
      </c>
      <c r="U3503" t="n">
        <v>3.8</v>
      </c>
      <c r="V3503" t="n">
        <v>2.8</v>
      </c>
      <c r="W3503" t="n">
        <v>2.9</v>
      </c>
      <c r="X3503" t="n">
        <v>82</v>
      </c>
      <c r="Y3503" t="n">
        <v>44</v>
      </c>
      <c r="Z3503" t="n">
        <v>19</v>
      </c>
      <c r="AA3503" t="n">
        <v>2343</v>
      </c>
      <c r="AB3503" t="n">
        <v>67.6</v>
      </c>
      <c r="AC3503" t="n">
        <v>2343</v>
      </c>
      <c r="AD3503" t="n">
        <v>67.6</v>
      </c>
      <c r="AE3503" t="n">
        <v>43.5</v>
      </c>
      <c r="AF3503" t="n">
        <v>2117</v>
      </c>
      <c r="AG3503" t="n">
        <v>19</v>
      </c>
      <c r="AH3503" t="n">
        <v>47</v>
      </c>
      <c r="AI3503" t="n">
        <v>15323</v>
      </c>
      <c r="AJ3503" t="n">
        <v>9565</v>
      </c>
      <c r="AK3503" t="n">
        <v>10534</v>
      </c>
      <c r="AL3503" t="n">
        <v>13803</v>
      </c>
      <c r="AM3503" t="n">
        <v>18951</v>
      </c>
      <c r="AN3503" t="n">
        <v>20469</v>
      </c>
      <c r="AO3503" t="n">
        <v>61</v>
      </c>
      <c r="AP3503" t="n">
        <v>2023</v>
      </c>
      <c r="AQ3503" t="n">
        <v>178</v>
      </c>
      <c r="AR3503" t="n">
        <v>21</v>
      </c>
    </row>
    <row r="3504">
      <c r="A3504" t="n">
        <v>240277</v>
      </c>
      <c r="B3504" t="s">
        <v>5411</v>
      </c>
      <c r="C3504" t="s">
        <v>5353</v>
      </c>
      <c r="D3504" t="s">
        <v>5348</v>
      </c>
      <c r="E3504" t="s">
        <v>1434</v>
      </c>
      <c r="F3504" t="s">
        <v>148</v>
      </c>
      <c r="G3504" t="s">
        <v>149</v>
      </c>
      <c r="H3504" t="s">
        <v>150</v>
      </c>
      <c r="I3504" t="s">
        <v>151</v>
      </c>
      <c r="J3504" t="s">
        <v>238</v>
      </c>
      <c r="K3504" t="s">
        <v>153</v>
      </c>
      <c r="L3504" t="s">
        <v>155</v>
      </c>
      <c r="M3504" t="s">
        <v>155</v>
      </c>
      <c r="N3504" t="n">
        <v>-87.92</v>
      </c>
      <c r="O3504" t="n">
        <v>44.5323</v>
      </c>
      <c r="P3504" t="n">
        <v>11868</v>
      </c>
      <c r="Q3504" t="n">
        <v>11303</v>
      </c>
      <c r="R3504" t="n">
        <v>66.5</v>
      </c>
      <c r="S3504" t="n">
        <v>74.8</v>
      </c>
      <c r="T3504" t="n">
        <v>2.4</v>
      </c>
      <c r="U3504" t="n">
        <v>7.9</v>
      </c>
      <c r="V3504" t="n">
        <v>4</v>
      </c>
      <c r="W3504" t="n">
        <v>4.2</v>
      </c>
      <c r="X3504" t="n">
        <v>70</v>
      </c>
      <c r="Y3504" t="n">
        <v>46</v>
      </c>
      <c r="Z3504" t="n">
        <v>23</v>
      </c>
      <c r="AA3504" t="n">
        <v>938</v>
      </c>
      <c r="AB3504" t="n">
        <v>53.1</v>
      </c>
      <c r="AC3504" t="n">
        <v>938</v>
      </c>
      <c r="AD3504" t="n">
        <v>53.1</v>
      </c>
      <c r="AE3504" t="n">
        <v>37.7</v>
      </c>
      <c r="AF3504" t="n">
        <v>1090</v>
      </c>
      <c r="AG3504" t="n">
        <v>23</v>
      </c>
      <c r="AH3504" t="n">
        <v>37</v>
      </c>
      <c r="AI3504" t="n">
        <v>10289</v>
      </c>
      <c r="AJ3504" t="n">
        <v>8742</v>
      </c>
      <c r="AK3504" t="n">
        <v>8220</v>
      </c>
      <c r="AL3504" t="n">
        <v>11231</v>
      </c>
      <c r="AM3504" t="n">
        <v>15838</v>
      </c>
      <c r="AN3504" t="n">
        <v>17830</v>
      </c>
      <c r="AO3504" t="n">
        <v>252</v>
      </c>
      <c r="AP3504" t="n">
        <v>1280</v>
      </c>
      <c r="AQ3504" t="n">
        <v>197</v>
      </c>
      <c r="AR3504" t="n">
        <v>1</v>
      </c>
    </row>
    <row r="3505">
      <c r="A3505" t="n">
        <v>240329</v>
      </c>
      <c r="B3505" t="s">
        <v>5412</v>
      </c>
      <c r="C3505" t="s">
        <v>5401</v>
      </c>
      <c r="D3505" t="s">
        <v>5348</v>
      </c>
      <c r="E3505" t="s">
        <v>1434</v>
      </c>
      <c r="F3505" t="s">
        <v>148</v>
      </c>
      <c r="G3505" t="s">
        <v>149</v>
      </c>
      <c r="H3505" t="s">
        <v>150</v>
      </c>
      <c r="I3505" t="s">
        <v>151</v>
      </c>
      <c r="J3505" t="s">
        <v>238</v>
      </c>
      <c r="K3505" t="s">
        <v>153</v>
      </c>
      <c r="L3505" t="s">
        <v>155</v>
      </c>
      <c r="M3505" t="s">
        <v>155</v>
      </c>
      <c r="N3505" t="n">
        <v>-91.2319</v>
      </c>
      <c r="O3505" t="n">
        <v>43.8157</v>
      </c>
      <c r="P3505" t="n">
        <v>10988</v>
      </c>
      <c r="Q3505" t="n">
        <v>9920</v>
      </c>
      <c r="R3505" t="n">
        <v>56.8</v>
      </c>
      <c r="S3505" t="n">
        <v>88.7</v>
      </c>
      <c r="T3505" t="n">
        <v>0.5</v>
      </c>
      <c r="U3505" t="n">
        <v>3.9</v>
      </c>
      <c r="V3505" t="n">
        <v>2.4</v>
      </c>
      <c r="W3505" t="n">
        <v>0.8</v>
      </c>
      <c r="X3505" t="n">
        <v>86</v>
      </c>
      <c r="Y3505" t="n">
        <v>83</v>
      </c>
      <c r="Z3505" t="n">
        <v>19</v>
      </c>
      <c r="AA3505" t="n">
        <v>2114</v>
      </c>
      <c r="AB3505" t="n">
        <v>71.2</v>
      </c>
      <c r="AC3505" t="n">
        <v>2114</v>
      </c>
      <c r="AD3505" t="n">
        <v>71.2</v>
      </c>
      <c r="AE3505" t="n">
        <v>49.1</v>
      </c>
      <c r="AF3505" t="n">
        <v>2320</v>
      </c>
      <c r="AG3505" t="n">
        <v>14</v>
      </c>
      <c r="AH3505" t="n">
        <v>42</v>
      </c>
      <c r="AI3505" t="n">
        <v>13125</v>
      </c>
      <c r="AJ3505" t="n">
        <v>6798</v>
      </c>
      <c r="AK3505" t="n">
        <v>8794</v>
      </c>
      <c r="AL3505" t="n">
        <v>13175</v>
      </c>
      <c r="AM3505" t="n">
        <v>16528</v>
      </c>
      <c r="AN3505" t="n">
        <v>17538</v>
      </c>
      <c r="AO3505" t="n">
        <v>15</v>
      </c>
      <c r="AP3505" t="n">
        <v>1983</v>
      </c>
      <c r="AQ3505" t="n">
        <v>310</v>
      </c>
      <c r="AR3505" t="n">
        <v>50</v>
      </c>
    </row>
    <row r="3506">
      <c r="A3506" t="n">
        <v>240338</v>
      </c>
      <c r="B3506" t="s">
        <v>5413</v>
      </c>
      <c r="C3506" t="s">
        <v>5350</v>
      </c>
      <c r="D3506" t="s">
        <v>5348</v>
      </c>
      <c r="E3506" t="s">
        <v>1434</v>
      </c>
      <c r="F3506" t="s">
        <v>162</v>
      </c>
      <c r="G3506" t="s">
        <v>163</v>
      </c>
      <c r="H3506" t="s">
        <v>150</v>
      </c>
      <c r="I3506" t="s">
        <v>151</v>
      </c>
      <c r="J3506" t="s">
        <v>168</v>
      </c>
      <c r="K3506" t="s">
        <v>179</v>
      </c>
      <c r="L3506" t="s">
        <v>155</v>
      </c>
      <c r="M3506" t="s">
        <v>155</v>
      </c>
      <c r="N3506" t="n">
        <v>-88.0227</v>
      </c>
      <c r="O3506" t="n">
        <v>43.0369</v>
      </c>
      <c r="P3506" t="n">
        <v>1273</v>
      </c>
      <c r="Q3506" t="n">
        <v>1177</v>
      </c>
      <c r="R3506" t="n">
        <v>54.5</v>
      </c>
      <c r="S3506" t="n">
        <v>68.4</v>
      </c>
      <c r="T3506" t="n">
        <v>4.8</v>
      </c>
      <c r="U3506" t="n">
        <v>8.6</v>
      </c>
      <c r="V3506" t="n">
        <v>1.4</v>
      </c>
      <c r="W3506" t="n">
        <v>0.8</v>
      </c>
      <c r="X3506" t="n">
        <v>80</v>
      </c>
      <c r="Y3506"/>
      <c r="Z3506" t="n">
        <v>11</v>
      </c>
      <c r="AA3506" t="n">
        <v>233</v>
      </c>
      <c r="AB3506" t="n">
        <v>62.7</v>
      </c>
      <c r="AC3506" t="n">
        <v>233</v>
      </c>
      <c r="AD3506" t="n">
        <v>62.7</v>
      </c>
      <c r="AE3506" t="n">
        <v>52.4</v>
      </c>
      <c r="AF3506" t="n">
        <v>309</v>
      </c>
      <c r="AG3506" t="n">
        <v>25</v>
      </c>
      <c r="AH3506" t="n">
        <v>96</v>
      </c>
      <c r="AI3506" t="n">
        <v>22809</v>
      </c>
      <c r="AJ3506" t="n">
        <v>14218</v>
      </c>
      <c r="AK3506" t="n">
        <v>14305</v>
      </c>
      <c r="AL3506" t="n">
        <v>17500</v>
      </c>
      <c r="AM3506" t="n">
        <v>22983</v>
      </c>
      <c r="AN3506" t="n">
        <v>26682</v>
      </c>
      <c r="AO3506"/>
      <c r="AP3506" t="n">
        <v>186</v>
      </c>
      <c r="AQ3506" t="n">
        <v>26</v>
      </c>
      <c r="AR3506"/>
    </row>
    <row r="3507">
      <c r="A3507" t="n">
        <v>240365</v>
      </c>
      <c r="B3507" t="s">
        <v>5414</v>
      </c>
      <c r="C3507" t="s">
        <v>5415</v>
      </c>
      <c r="D3507" t="s">
        <v>5348</v>
      </c>
      <c r="E3507" t="s">
        <v>1434</v>
      </c>
      <c r="F3507" t="s">
        <v>148</v>
      </c>
      <c r="G3507" t="s">
        <v>149</v>
      </c>
      <c r="H3507" t="s">
        <v>150</v>
      </c>
      <c r="I3507" t="s">
        <v>151</v>
      </c>
      <c r="J3507" t="s">
        <v>238</v>
      </c>
      <c r="K3507" t="s">
        <v>159</v>
      </c>
      <c r="L3507" t="s">
        <v>155</v>
      </c>
      <c r="M3507" t="s">
        <v>155</v>
      </c>
      <c r="N3507" t="n">
        <v>-88.5494</v>
      </c>
      <c r="O3507" t="n">
        <v>44.0262</v>
      </c>
      <c r="P3507" t="n">
        <v>16240</v>
      </c>
      <c r="Q3507" t="n">
        <v>14942</v>
      </c>
      <c r="R3507" t="n">
        <v>59.1</v>
      </c>
      <c r="S3507" t="n">
        <v>79.7</v>
      </c>
      <c r="T3507" t="n">
        <v>2.2</v>
      </c>
      <c r="U3507" t="n">
        <v>6.2</v>
      </c>
      <c r="V3507" t="n">
        <v>4.1</v>
      </c>
      <c r="W3507" t="n">
        <v>1.4</v>
      </c>
      <c r="X3507" t="n">
        <v>72</v>
      </c>
      <c r="Y3507" t="n">
        <v>30</v>
      </c>
      <c r="Z3507" t="n">
        <v>21</v>
      </c>
      <c r="AA3507" t="n">
        <v>1501</v>
      </c>
      <c r="AB3507" t="n">
        <v>57.9</v>
      </c>
      <c r="AC3507" t="n">
        <v>1501</v>
      </c>
      <c r="AD3507" t="n">
        <v>57.9</v>
      </c>
      <c r="AE3507" t="n">
        <v>28</v>
      </c>
      <c r="AF3507" t="n">
        <v>1681</v>
      </c>
      <c r="AG3507" t="n">
        <v>16</v>
      </c>
      <c r="AH3507" t="n">
        <v>30</v>
      </c>
      <c r="AI3507" t="n">
        <v>12942</v>
      </c>
      <c r="AJ3507" t="n">
        <v>9232</v>
      </c>
      <c r="AK3507" t="n">
        <v>10209</v>
      </c>
      <c r="AL3507" t="n">
        <v>13961</v>
      </c>
      <c r="AM3507" t="n">
        <v>17218</v>
      </c>
      <c r="AN3507" t="n">
        <v>18553</v>
      </c>
      <c r="AO3507" t="n">
        <v>190</v>
      </c>
      <c r="AP3507" t="n">
        <v>1581</v>
      </c>
      <c r="AQ3507" t="n">
        <v>252</v>
      </c>
      <c r="AR3507" t="n">
        <v>58</v>
      </c>
    </row>
    <row r="3508">
      <c r="A3508" t="n">
        <v>240374</v>
      </c>
      <c r="B3508" t="s">
        <v>5416</v>
      </c>
      <c r="C3508" t="s">
        <v>5360</v>
      </c>
      <c r="D3508" t="s">
        <v>5348</v>
      </c>
      <c r="E3508" t="s">
        <v>1434</v>
      </c>
      <c r="F3508" t="s">
        <v>148</v>
      </c>
      <c r="G3508" t="s">
        <v>149</v>
      </c>
      <c r="H3508" t="s">
        <v>150</v>
      </c>
      <c r="I3508" t="s">
        <v>205</v>
      </c>
      <c r="J3508" t="s">
        <v>168</v>
      </c>
      <c r="K3508" t="s">
        <v>153</v>
      </c>
      <c r="L3508" t="s">
        <v>155</v>
      </c>
      <c r="M3508" t="s">
        <v>155</v>
      </c>
      <c r="N3508" t="n">
        <v>-87.8552</v>
      </c>
      <c r="O3508" t="n">
        <v>42.6477</v>
      </c>
      <c r="P3508" t="n">
        <v>4866</v>
      </c>
      <c r="Q3508" t="n">
        <v>3920</v>
      </c>
      <c r="R3508" t="n">
        <v>56.5</v>
      </c>
      <c r="S3508" t="n">
        <v>60.4</v>
      </c>
      <c r="T3508" t="n">
        <v>7.7</v>
      </c>
      <c r="U3508" t="n">
        <v>20.3</v>
      </c>
      <c r="V3508" t="n">
        <v>3</v>
      </c>
      <c r="W3508" t="n">
        <v>1.7</v>
      </c>
      <c r="X3508" t="n">
        <v>71</v>
      </c>
      <c r="Y3508" t="n">
        <v>57</v>
      </c>
      <c r="Z3508" t="n">
        <v>18</v>
      </c>
      <c r="AA3508" t="n">
        <v>673</v>
      </c>
      <c r="AB3508" t="n">
        <v>39.8</v>
      </c>
      <c r="AC3508" t="n">
        <v>673</v>
      </c>
      <c r="AD3508" t="n">
        <v>39.8</v>
      </c>
      <c r="AE3508" t="n">
        <v>18.6</v>
      </c>
      <c r="AF3508" t="n">
        <v>428</v>
      </c>
      <c r="AG3508" t="n">
        <v>34</v>
      </c>
      <c r="AH3508" t="n">
        <v>50</v>
      </c>
      <c r="AI3508" t="n">
        <v>8778</v>
      </c>
      <c r="AJ3508" t="n">
        <v>5551</v>
      </c>
      <c r="AK3508" t="n">
        <v>7109</v>
      </c>
      <c r="AL3508" t="n">
        <v>10670</v>
      </c>
      <c r="AM3508" t="n">
        <v>14941</v>
      </c>
      <c r="AN3508" t="n">
        <v>16329</v>
      </c>
      <c r="AO3508" t="n">
        <v>3</v>
      </c>
      <c r="AP3508" t="n">
        <v>650</v>
      </c>
      <c r="AQ3508" t="n">
        <v>289</v>
      </c>
      <c r="AR3508"/>
    </row>
    <row r="3509">
      <c r="A3509" t="n">
        <v>240392</v>
      </c>
      <c r="B3509" t="s">
        <v>5417</v>
      </c>
      <c r="C3509" t="s">
        <v>1191</v>
      </c>
      <c r="D3509" t="s">
        <v>5348</v>
      </c>
      <c r="E3509" t="s">
        <v>1434</v>
      </c>
      <c r="F3509" t="s">
        <v>162</v>
      </c>
      <c r="G3509" t="s">
        <v>163</v>
      </c>
      <c r="H3509" t="s">
        <v>150</v>
      </c>
      <c r="I3509" t="s">
        <v>151</v>
      </c>
      <c r="J3509" t="s">
        <v>168</v>
      </c>
      <c r="K3509" t="s">
        <v>153</v>
      </c>
      <c r="L3509" t="s">
        <v>155</v>
      </c>
      <c r="M3509" t="s">
        <v>155</v>
      </c>
      <c r="N3509" t="n">
        <v>-89.2916</v>
      </c>
      <c r="O3509" t="n">
        <v>43.1442</v>
      </c>
      <c r="P3509" t="n">
        <v>6704</v>
      </c>
      <c r="Q3509" t="n">
        <v>3914</v>
      </c>
      <c r="R3509" t="n">
        <v>85</v>
      </c>
      <c r="S3509" t="n">
        <v>35.7</v>
      </c>
      <c r="T3509" t="n">
        <v>36.8</v>
      </c>
      <c r="U3509" t="n">
        <v>14.2</v>
      </c>
      <c r="V3509" t="n">
        <v>3.6</v>
      </c>
      <c r="W3509" t="n">
        <v>0</v>
      </c>
      <c r="X3509" t="n">
        <v>48</v>
      </c>
      <c r="Y3509" t="n">
        <v>55</v>
      </c>
      <c r="Z3509" t="n">
        <v>19</v>
      </c>
      <c r="AA3509" t="n">
        <v>58</v>
      </c>
      <c r="AB3509" t="n">
        <v>27.6</v>
      </c>
      <c r="AC3509" t="n">
        <v>12</v>
      </c>
      <c r="AD3509" t="n">
        <v>8.3</v>
      </c>
      <c r="AE3509" t="n">
        <v>8.3</v>
      </c>
      <c r="AF3509" t="n">
        <v>79</v>
      </c>
      <c r="AG3509" t="n">
        <v>67</v>
      </c>
      <c r="AH3509" t="n">
        <v>93</v>
      </c>
      <c r="AI3509" t="n">
        <v>20679</v>
      </c>
      <c r="AJ3509" t="n">
        <v>20485</v>
      </c>
      <c r="AK3509" t="n">
        <v>20218</v>
      </c>
      <c r="AL3509" t="n">
        <v>19290</v>
      </c>
      <c r="AM3509" t="n">
        <v>20077</v>
      </c>
      <c r="AN3509" t="n">
        <v>24755</v>
      </c>
      <c r="AO3509" t="n">
        <v>164</v>
      </c>
      <c r="AP3509" t="n">
        <v>228</v>
      </c>
      <c r="AQ3509" t="n">
        <v>426</v>
      </c>
      <c r="AR3509"/>
    </row>
    <row r="3510">
      <c r="A3510" t="n">
        <v>240417</v>
      </c>
      <c r="B3510" t="s">
        <v>5418</v>
      </c>
      <c r="C3510" t="s">
        <v>5419</v>
      </c>
      <c r="D3510" t="s">
        <v>5348</v>
      </c>
      <c r="E3510" t="s">
        <v>1434</v>
      </c>
      <c r="F3510" t="s">
        <v>148</v>
      </c>
      <c r="G3510" t="s">
        <v>149</v>
      </c>
      <c r="H3510" t="s">
        <v>150</v>
      </c>
      <c r="I3510" t="s">
        <v>175</v>
      </c>
      <c r="J3510" t="s">
        <v>152</v>
      </c>
      <c r="K3510" t="s">
        <v>153</v>
      </c>
      <c r="L3510" t="s">
        <v>155</v>
      </c>
      <c r="M3510" t="s">
        <v>155</v>
      </c>
      <c r="N3510" t="n">
        <v>-91.9267</v>
      </c>
      <c r="O3510" t="n">
        <v>44.8732</v>
      </c>
      <c r="P3510" t="n">
        <v>8236</v>
      </c>
      <c r="Q3510" t="n">
        <v>6845</v>
      </c>
      <c r="R3510" t="n">
        <v>43.4</v>
      </c>
      <c r="S3510" t="n">
        <v>83.4</v>
      </c>
      <c r="T3510" t="n">
        <v>1.5</v>
      </c>
      <c r="U3510" t="n">
        <v>3.7</v>
      </c>
      <c r="V3510" t="n">
        <v>3.5</v>
      </c>
      <c r="W3510" t="n">
        <v>3.3</v>
      </c>
      <c r="X3510" t="n">
        <v>74</v>
      </c>
      <c r="Y3510" t="n">
        <v>54</v>
      </c>
      <c r="Z3510" t="n">
        <v>18</v>
      </c>
      <c r="AA3510" t="n">
        <v>1502</v>
      </c>
      <c r="AB3510" t="n">
        <v>52.5</v>
      </c>
      <c r="AC3510" t="n">
        <v>1502</v>
      </c>
      <c r="AD3510" t="n">
        <v>52.5</v>
      </c>
      <c r="AE3510" t="n">
        <v>25.8</v>
      </c>
      <c r="AF3510" t="n">
        <v>1224</v>
      </c>
      <c r="AG3510" t="n">
        <v>23</v>
      </c>
      <c r="AH3510" t="n">
        <v>42</v>
      </c>
      <c r="AI3510" t="n">
        <v>15574</v>
      </c>
      <c r="AJ3510" t="n">
        <v>10499</v>
      </c>
      <c r="AK3510" t="n">
        <v>11643</v>
      </c>
      <c r="AL3510" t="n">
        <v>15799</v>
      </c>
      <c r="AM3510" t="n">
        <v>19803</v>
      </c>
      <c r="AN3510" t="n">
        <v>21221</v>
      </c>
      <c r="AO3510"/>
      <c r="AP3510" t="n">
        <v>1376</v>
      </c>
      <c r="AQ3510" t="n">
        <v>311</v>
      </c>
      <c r="AR3510" t="n">
        <v>5</v>
      </c>
    </row>
    <row r="3511">
      <c r="A3511" t="n">
        <v>240426</v>
      </c>
      <c r="B3511" t="s">
        <v>5420</v>
      </c>
      <c r="C3511" t="s">
        <v>5421</v>
      </c>
      <c r="D3511" t="s">
        <v>5348</v>
      </c>
      <c r="E3511" t="s">
        <v>1434</v>
      </c>
      <c r="F3511" t="s">
        <v>148</v>
      </c>
      <c r="G3511" t="s">
        <v>149</v>
      </c>
      <c r="H3511" t="s">
        <v>150</v>
      </c>
      <c r="I3511" t="s">
        <v>186</v>
      </c>
      <c r="J3511" t="s">
        <v>168</v>
      </c>
      <c r="K3511" t="s">
        <v>153</v>
      </c>
      <c r="L3511" t="s">
        <v>155</v>
      </c>
      <c r="M3511" t="s">
        <v>155</v>
      </c>
      <c r="N3511" t="n">
        <v>-92.091</v>
      </c>
      <c r="O3511" t="n">
        <v>46.7176</v>
      </c>
      <c r="P3511" t="n">
        <v>3314</v>
      </c>
      <c r="Q3511" t="n">
        <v>2608</v>
      </c>
      <c r="R3511" t="n">
        <v>64.9</v>
      </c>
      <c r="S3511" t="n">
        <v>78.8</v>
      </c>
      <c r="T3511" t="n">
        <v>2.2</v>
      </c>
      <c r="U3511" t="n">
        <v>3.9</v>
      </c>
      <c r="V3511" t="n">
        <v>1.3</v>
      </c>
      <c r="W3511" t="n">
        <v>9</v>
      </c>
      <c r="X3511" t="n">
        <v>71</v>
      </c>
      <c r="Y3511" t="n">
        <v>38</v>
      </c>
      <c r="Z3511" t="n">
        <v>17</v>
      </c>
      <c r="AA3511" t="n">
        <v>340</v>
      </c>
      <c r="AB3511" t="n">
        <v>44.1</v>
      </c>
      <c r="AC3511" t="n">
        <v>340</v>
      </c>
      <c r="AD3511" t="n">
        <v>44.1</v>
      </c>
      <c r="AE3511" t="n">
        <v>27.1</v>
      </c>
      <c r="AF3511" t="n">
        <v>311</v>
      </c>
      <c r="AG3511" t="n">
        <v>30</v>
      </c>
      <c r="AH3511" t="n">
        <v>54</v>
      </c>
      <c r="AI3511" t="n">
        <v>13126</v>
      </c>
      <c r="AJ3511" t="n">
        <v>8194</v>
      </c>
      <c r="AK3511" t="n">
        <v>7797</v>
      </c>
      <c r="AL3511" t="n">
        <v>12195</v>
      </c>
      <c r="AM3511" t="n">
        <v>16774</v>
      </c>
      <c r="AN3511" t="n">
        <v>17218</v>
      </c>
      <c r="AO3511" t="n">
        <v>9</v>
      </c>
      <c r="AP3511" t="n">
        <v>405</v>
      </c>
      <c r="AQ3511" t="n">
        <v>187</v>
      </c>
      <c r="AR3511"/>
    </row>
    <row r="3512">
      <c r="A3512" t="n">
        <v>240444</v>
      </c>
      <c r="B3512" t="s">
        <v>5422</v>
      </c>
      <c r="C3512" t="s">
        <v>1191</v>
      </c>
      <c r="D3512" t="s">
        <v>5348</v>
      </c>
      <c r="E3512" t="s">
        <v>1434</v>
      </c>
      <c r="F3512" t="s">
        <v>148</v>
      </c>
      <c r="G3512" t="s">
        <v>149</v>
      </c>
      <c r="H3512" t="s">
        <v>150</v>
      </c>
      <c r="I3512" t="s">
        <v>151</v>
      </c>
      <c r="J3512" t="s">
        <v>158</v>
      </c>
      <c r="K3512" t="s">
        <v>159</v>
      </c>
      <c r="L3512" t="s">
        <v>155</v>
      </c>
      <c r="M3512" t="s">
        <v>155</v>
      </c>
      <c r="N3512" t="n">
        <v>-89.4041</v>
      </c>
      <c r="O3512" t="n">
        <v>43.0754</v>
      </c>
      <c r="P3512" t="n">
        <v>53219</v>
      </c>
      <c r="Q3512" t="n">
        <v>39256</v>
      </c>
      <c r="R3512" t="n">
        <v>52.6</v>
      </c>
      <c r="S3512" t="n">
        <v>60.8</v>
      </c>
      <c r="T3512" t="n">
        <v>2.5</v>
      </c>
      <c r="U3512" t="n">
        <v>7.4</v>
      </c>
      <c r="V3512" t="n">
        <v>9.6</v>
      </c>
      <c r="W3512" t="n">
        <v>11.9</v>
      </c>
      <c r="X3512" t="n">
        <v>95</v>
      </c>
      <c r="Y3512" t="n">
        <v>91</v>
      </c>
      <c r="Z3512" t="n">
        <v>18</v>
      </c>
      <c r="AA3512" t="n">
        <v>6597</v>
      </c>
      <c r="AB3512" t="n">
        <v>89.3</v>
      </c>
      <c r="AC3512" t="n">
        <v>6597</v>
      </c>
      <c r="AD3512" t="n">
        <v>89.3</v>
      </c>
      <c r="AE3512" t="n">
        <v>72.9</v>
      </c>
      <c r="AF3512" t="n">
        <v>8605</v>
      </c>
      <c r="AG3512" t="n">
        <v>15</v>
      </c>
      <c r="AH3512" t="n">
        <v>42</v>
      </c>
      <c r="AI3512" t="n">
        <v>14216</v>
      </c>
      <c r="AJ3512" t="n">
        <v>4458</v>
      </c>
      <c r="AK3512" t="n">
        <v>5268</v>
      </c>
      <c r="AL3512" t="n">
        <v>9613</v>
      </c>
      <c r="AM3512" t="n">
        <v>21123</v>
      </c>
      <c r="AN3512" t="n">
        <v>26427</v>
      </c>
      <c r="AO3512"/>
      <c r="AP3512" t="n">
        <v>8111</v>
      </c>
      <c r="AQ3512" t="n">
        <v>2855</v>
      </c>
      <c r="AR3512" t="n">
        <v>1452</v>
      </c>
    </row>
    <row r="3513">
      <c r="A3513" t="n">
        <v>240453</v>
      </c>
      <c r="B3513" t="s">
        <v>5423</v>
      </c>
      <c r="C3513" t="s">
        <v>5350</v>
      </c>
      <c r="D3513" t="s">
        <v>5348</v>
      </c>
      <c r="E3513" t="s">
        <v>1434</v>
      </c>
      <c r="F3513" t="s">
        <v>148</v>
      </c>
      <c r="G3513" t="s">
        <v>149</v>
      </c>
      <c r="H3513" t="s">
        <v>150</v>
      </c>
      <c r="I3513" t="s">
        <v>151</v>
      </c>
      <c r="J3513" t="s">
        <v>158</v>
      </c>
      <c r="K3513" t="s">
        <v>159</v>
      </c>
      <c r="L3513" t="s">
        <v>155</v>
      </c>
      <c r="M3513" t="s">
        <v>155</v>
      </c>
      <c r="N3513" t="n">
        <v>-87.8805</v>
      </c>
      <c r="O3513" t="n">
        <v>43.0768</v>
      </c>
      <c r="P3513" t="n">
        <v>26699</v>
      </c>
      <c r="Q3513" t="n">
        <v>21431</v>
      </c>
      <c r="R3513" t="n">
        <v>55.1</v>
      </c>
      <c r="S3513" t="n">
        <v>62.1</v>
      </c>
      <c r="T3513" t="n">
        <v>7.9</v>
      </c>
      <c r="U3513" t="n">
        <v>14.2</v>
      </c>
      <c r="V3513" t="n">
        <v>7.2</v>
      </c>
      <c r="W3513" t="n">
        <v>2.3</v>
      </c>
      <c r="X3513" t="n">
        <v>72</v>
      </c>
      <c r="Y3513" t="n">
        <v>38</v>
      </c>
      <c r="Z3513" t="n">
        <v>17</v>
      </c>
      <c r="AA3513" t="n">
        <v>3190</v>
      </c>
      <c r="AB3513" t="n">
        <v>51.2</v>
      </c>
      <c r="AC3513" t="n">
        <v>3190</v>
      </c>
      <c r="AD3513" t="n">
        <v>51.2</v>
      </c>
      <c r="AE3513" t="n">
        <v>28.5</v>
      </c>
      <c r="AF3513" t="n">
        <v>3261</v>
      </c>
      <c r="AG3513" t="n">
        <v>30</v>
      </c>
      <c r="AH3513" t="n">
        <v>62</v>
      </c>
      <c r="AI3513" t="n">
        <v>16499</v>
      </c>
      <c r="AJ3513" t="n">
        <v>10860</v>
      </c>
      <c r="AK3513" t="n">
        <v>12001</v>
      </c>
      <c r="AL3513" t="n">
        <v>15762</v>
      </c>
      <c r="AM3513" t="n">
        <v>19773</v>
      </c>
      <c r="AN3513" t="n">
        <v>21112</v>
      </c>
      <c r="AO3513" t="n">
        <v>154</v>
      </c>
      <c r="AP3513" t="n">
        <v>3403</v>
      </c>
      <c r="AQ3513" t="n">
        <v>1467</v>
      </c>
      <c r="AR3513" t="n">
        <v>229</v>
      </c>
    </row>
    <row r="3514">
      <c r="A3514" t="n">
        <v>240462</v>
      </c>
      <c r="B3514" t="s">
        <v>5424</v>
      </c>
      <c r="C3514" t="s">
        <v>5425</v>
      </c>
      <c r="D3514" t="s">
        <v>5348</v>
      </c>
      <c r="E3514" t="s">
        <v>1434</v>
      </c>
      <c r="F3514" t="s">
        <v>148</v>
      </c>
      <c r="G3514" t="s">
        <v>149</v>
      </c>
      <c r="H3514" t="s">
        <v>150</v>
      </c>
      <c r="I3514" t="s">
        <v>175</v>
      </c>
      <c r="J3514" t="s">
        <v>152</v>
      </c>
      <c r="K3514" t="s">
        <v>153</v>
      </c>
      <c r="L3514" t="s">
        <v>155</v>
      </c>
      <c r="M3514" t="s">
        <v>155</v>
      </c>
      <c r="N3514" t="n">
        <v>-90.4862</v>
      </c>
      <c r="O3514" t="n">
        <v>42.7335</v>
      </c>
      <c r="P3514" t="n">
        <v>7362</v>
      </c>
      <c r="Q3514" t="n">
        <v>6775</v>
      </c>
      <c r="R3514" t="n">
        <v>39.9</v>
      </c>
      <c r="S3514" t="n">
        <v>87.6</v>
      </c>
      <c r="T3514" t="n">
        <v>1.9</v>
      </c>
      <c r="U3514" t="n">
        <v>5.1</v>
      </c>
      <c r="V3514" t="n">
        <v>1.4</v>
      </c>
      <c r="W3514" t="n">
        <v>0.8</v>
      </c>
      <c r="X3514" t="n">
        <v>80</v>
      </c>
      <c r="Y3514" t="n">
        <v>56</v>
      </c>
      <c r="Z3514" t="n">
        <v>20</v>
      </c>
      <c r="AA3514" t="n">
        <v>1412</v>
      </c>
      <c r="AB3514" t="n">
        <v>61.5</v>
      </c>
      <c r="AC3514" t="n">
        <v>1412</v>
      </c>
      <c r="AD3514" t="n">
        <v>61.5</v>
      </c>
      <c r="AE3514" t="n">
        <v>31.7</v>
      </c>
      <c r="AF3514" t="n">
        <v>1416</v>
      </c>
      <c r="AG3514" t="n">
        <v>21</v>
      </c>
      <c r="AH3514" t="n">
        <v>56</v>
      </c>
      <c r="AI3514" t="n">
        <v>15966</v>
      </c>
      <c r="AJ3514" t="n">
        <v>8666</v>
      </c>
      <c r="AK3514" t="n">
        <v>8552</v>
      </c>
      <c r="AL3514" t="n">
        <v>12737</v>
      </c>
      <c r="AM3514" t="n">
        <v>17051</v>
      </c>
      <c r="AN3514" t="n">
        <v>18259</v>
      </c>
      <c r="AO3514" t="n">
        <v>64</v>
      </c>
      <c r="AP3514" t="n">
        <v>1240</v>
      </c>
      <c r="AQ3514" t="n">
        <v>191</v>
      </c>
      <c r="AR3514"/>
    </row>
    <row r="3515">
      <c r="A3515" t="n">
        <v>240471</v>
      </c>
      <c r="B3515" t="s">
        <v>5426</v>
      </c>
      <c r="C3515" t="s">
        <v>5427</v>
      </c>
      <c r="D3515" t="s">
        <v>5348</v>
      </c>
      <c r="E3515" t="s">
        <v>1434</v>
      </c>
      <c r="F3515" t="s">
        <v>148</v>
      </c>
      <c r="G3515" t="s">
        <v>149</v>
      </c>
      <c r="H3515" t="s">
        <v>150</v>
      </c>
      <c r="I3515" t="s">
        <v>175</v>
      </c>
      <c r="J3515" t="s">
        <v>152</v>
      </c>
      <c r="K3515" t="s">
        <v>153</v>
      </c>
      <c r="L3515" t="s">
        <v>155</v>
      </c>
      <c r="M3515" t="s">
        <v>155</v>
      </c>
      <c r="N3515" t="n">
        <v>-92.6226</v>
      </c>
      <c r="O3515" t="n">
        <v>44.8534</v>
      </c>
      <c r="P3515" t="n">
        <v>5858</v>
      </c>
      <c r="Q3515" t="n">
        <v>5313</v>
      </c>
      <c r="R3515" t="n">
        <v>64</v>
      </c>
      <c r="S3515" t="n">
        <v>86.5</v>
      </c>
      <c r="T3515" t="n">
        <v>1.6</v>
      </c>
      <c r="U3515" t="n">
        <v>3.8</v>
      </c>
      <c r="V3515" t="n">
        <v>2.7</v>
      </c>
      <c r="W3515" t="n">
        <v>1.2</v>
      </c>
      <c r="X3515" t="n">
        <v>73</v>
      </c>
      <c r="Y3515" t="n">
        <v>59</v>
      </c>
      <c r="Z3515" t="n">
        <v>17</v>
      </c>
      <c r="AA3515" t="n">
        <v>1199</v>
      </c>
      <c r="AB3515" t="n">
        <v>60.9</v>
      </c>
      <c r="AC3515" t="n">
        <v>1199</v>
      </c>
      <c r="AD3515" t="n">
        <v>60.9</v>
      </c>
      <c r="AE3515" t="n">
        <v>43.5</v>
      </c>
      <c r="AF3515" t="n">
        <v>997</v>
      </c>
      <c r="AG3515" t="n">
        <v>20</v>
      </c>
      <c r="AH3515" t="n">
        <v>51</v>
      </c>
      <c r="AI3515" t="n">
        <v>15242</v>
      </c>
      <c r="AJ3515" t="n">
        <v>9520</v>
      </c>
      <c r="AK3515" t="n">
        <v>11067</v>
      </c>
      <c r="AL3515" t="n">
        <v>14246</v>
      </c>
      <c r="AM3515" t="n">
        <v>17463</v>
      </c>
      <c r="AN3515" t="n">
        <v>17858</v>
      </c>
      <c r="AO3515" t="n">
        <v>21</v>
      </c>
      <c r="AP3515" t="n">
        <v>1039</v>
      </c>
      <c r="AQ3515" t="n">
        <v>166</v>
      </c>
      <c r="AR3515"/>
    </row>
    <row r="3516">
      <c r="A3516" t="n">
        <v>240480</v>
      </c>
      <c r="B3516" t="s">
        <v>5428</v>
      </c>
      <c r="C3516" t="s">
        <v>5429</v>
      </c>
      <c r="D3516" t="s">
        <v>5348</v>
      </c>
      <c r="E3516" t="s">
        <v>1434</v>
      </c>
      <c r="F3516" t="s">
        <v>148</v>
      </c>
      <c r="G3516" t="s">
        <v>149</v>
      </c>
      <c r="H3516" t="s">
        <v>150</v>
      </c>
      <c r="I3516" t="s">
        <v>175</v>
      </c>
      <c r="J3516" t="s">
        <v>152</v>
      </c>
      <c r="K3516" t="s">
        <v>153</v>
      </c>
      <c r="L3516" t="s">
        <v>155</v>
      </c>
      <c r="M3516" t="s">
        <v>155</v>
      </c>
      <c r="N3516" t="n">
        <v>-89.5709</v>
      </c>
      <c r="O3516" t="n">
        <v>44.5296</v>
      </c>
      <c r="P3516" t="n">
        <v>8935</v>
      </c>
      <c r="Q3516" t="n">
        <v>8090</v>
      </c>
      <c r="R3516" t="n">
        <v>57</v>
      </c>
      <c r="S3516" t="n">
        <v>85.7</v>
      </c>
      <c r="T3516" t="n">
        <v>1.7</v>
      </c>
      <c r="U3516" t="n">
        <v>4.4</v>
      </c>
      <c r="V3516" t="n">
        <v>2.9</v>
      </c>
      <c r="W3516" t="n">
        <v>0.5</v>
      </c>
      <c r="X3516" t="n">
        <v>75</v>
      </c>
      <c r="Y3516" t="n">
        <v>30</v>
      </c>
      <c r="Z3516" t="n">
        <v>21</v>
      </c>
      <c r="AA3516" t="n">
        <v>1535</v>
      </c>
      <c r="AB3516" t="n">
        <v>56</v>
      </c>
      <c r="AC3516" t="n">
        <v>1535</v>
      </c>
      <c r="AD3516" t="n">
        <v>56</v>
      </c>
      <c r="AE3516" t="n">
        <v>37.9</v>
      </c>
      <c r="AF3516" t="n">
        <v>1683</v>
      </c>
      <c r="AG3516" t="n">
        <v>28</v>
      </c>
      <c r="AH3516" t="n">
        <v>66</v>
      </c>
      <c r="AI3516" t="n">
        <v>14347</v>
      </c>
      <c r="AJ3516" t="n">
        <v>7953</v>
      </c>
      <c r="AK3516" t="n">
        <v>8490</v>
      </c>
      <c r="AL3516" t="n">
        <v>12706</v>
      </c>
      <c r="AM3516" t="n">
        <v>16141</v>
      </c>
      <c r="AN3516" t="n">
        <v>17500</v>
      </c>
      <c r="AO3516" t="n">
        <v>87</v>
      </c>
      <c r="AP3516" t="n">
        <v>1265</v>
      </c>
      <c r="AQ3516" t="n">
        <v>225</v>
      </c>
      <c r="AR3516" t="n">
        <v>11</v>
      </c>
    </row>
    <row r="3517">
      <c r="A3517" t="n">
        <v>240505</v>
      </c>
      <c r="B3517" t="s">
        <v>5430</v>
      </c>
      <c r="C3517" t="s">
        <v>5431</v>
      </c>
      <c r="D3517" t="s">
        <v>5432</v>
      </c>
      <c r="E3517" t="s">
        <v>914</v>
      </c>
      <c r="F3517" t="s">
        <v>173</v>
      </c>
      <c r="G3517" t="s">
        <v>149</v>
      </c>
      <c r="H3517" t="s">
        <v>174</v>
      </c>
      <c r="I3517" t="s">
        <v>151</v>
      </c>
      <c r="J3517" t="s">
        <v>168</v>
      </c>
      <c r="K3517" t="s">
        <v>176</v>
      </c>
      <c r="L3517" t="s">
        <v>155</v>
      </c>
      <c r="M3517" t="s">
        <v>155</v>
      </c>
      <c r="N3517" t="n">
        <v>-106.3267</v>
      </c>
      <c r="O3517" t="n">
        <v>42.8328</v>
      </c>
      <c r="P3517" t="n">
        <v>4528</v>
      </c>
      <c r="Q3517" t="n">
        <v>4528</v>
      </c>
      <c r="R3517" t="n">
        <v>56</v>
      </c>
      <c r="S3517" t="n">
        <v>78.8</v>
      </c>
      <c r="T3517" t="n">
        <v>1.3</v>
      </c>
      <c r="U3517" t="n">
        <v>9.7</v>
      </c>
      <c r="V3517" t="n">
        <v>1.1</v>
      </c>
      <c r="W3517" t="n">
        <v>1.3</v>
      </c>
      <c r="X3517" t="n">
        <v>66</v>
      </c>
      <c r="Y3517" t="n">
        <v>51</v>
      </c>
      <c r="Z3517" t="n">
        <v>14</v>
      </c>
      <c r="AA3517" t="n">
        <v>557</v>
      </c>
      <c r="AB3517" t="n">
        <v>39.1</v>
      </c>
      <c r="AC3517"/>
      <c r="AD3517"/>
      <c r="AE3517"/>
      <c r="AF3517" t="n">
        <v>493</v>
      </c>
      <c r="AG3517" t="n">
        <v>23</v>
      </c>
      <c r="AH3517" t="n">
        <v>49</v>
      </c>
      <c r="AI3517" t="n">
        <v>8261</v>
      </c>
      <c r="AJ3517" t="n">
        <v>6606</v>
      </c>
      <c r="AK3517" t="n">
        <v>7976</v>
      </c>
      <c r="AL3517" t="n">
        <v>9698</v>
      </c>
      <c r="AM3517" t="n">
        <v>12934</v>
      </c>
      <c r="AN3517" t="n">
        <v>13091</v>
      </c>
      <c r="AO3517" t="n">
        <v>510</v>
      </c>
      <c r="AP3517"/>
      <c r="AQ3517"/>
      <c r="AR3517"/>
    </row>
    <row r="3518">
      <c r="A3518" t="n">
        <v>240514</v>
      </c>
      <c r="B3518" t="s">
        <v>5433</v>
      </c>
      <c r="C3518" t="s">
        <v>5434</v>
      </c>
      <c r="D3518" t="s">
        <v>5432</v>
      </c>
      <c r="E3518" t="s">
        <v>914</v>
      </c>
      <c r="F3518" t="s">
        <v>148</v>
      </c>
      <c r="G3518" t="s">
        <v>149</v>
      </c>
      <c r="H3518" t="s">
        <v>150</v>
      </c>
      <c r="I3518" t="s">
        <v>175</v>
      </c>
      <c r="J3518" t="s">
        <v>168</v>
      </c>
      <c r="K3518" t="s">
        <v>176</v>
      </c>
      <c r="L3518" t="s">
        <v>155</v>
      </c>
      <c r="M3518" t="s">
        <v>155</v>
      </c>
      <c r="N3518" t="n">
        <v>-108.4267</v>
      </c>
      <c r="O3518" t="n">
        <v>43.0306</v>
      </c>
      <c r="P3518" t="n">
        <v>2377</v>
      </c>
      <c r="Q3518" t="n">
        <v>2377</v>
      </c>
      <c r="R3518" t="n">
        <v>55.9</v>
      </c>
      <c r="S3518" t="n">
        <v>59.8</v>
      </c>
      <c r="T3518" t="n">
        <v>0.6</v>
      </c>
      <c r="U3518" t="n">
        <v>14.3</v>
      </c>
      <c r="V3518" t="n">
        <v>1</v>
      </c>
      <c r="W3518" t="n">
        <v>1.2</v>
      </c>
      <c r="X3518" t="n">
        <v>90</v>
      </c>
      <c r="Y3518" t="n">
        <v>57</v>
      </c>
      <c r="Z3518" t="n">
        <v>15</v>
      </c>
      <c r="AA3518" t="n">
        <v>188</v>
      </c>
      <c r="AB3518" t="n">
        <v>40.4</v>
      </c>
      <c r="AC3518"/>
      <c r="AD3518"/>
      <c r="AE3518"/>
      <c r="AF3518" t="n">
        <v>206</v>
      </c>
      <c r="AG3518" t="n">
        <v>18</v>
      </c>
      <c r="AH3518" t="n">
        <v>47</v>
      </c>
      <c r="AI3518" t="n">
        <v>10108</v>
      </c>
      <c r="AJ3518" t="n">
        <v>12308</v>
      </c>
      <c r="AK3518" t="n">
        <v>12983</v>
      </c>
      <c r="AL3518" t="n">
        <v>13958</v>
      </c>
      <c r="AM3518" t="n">
        <v>17039</v>
      </c>
      <c r="AN3518" t="n">
        <v>17894</v>
      </c>
      <c r="AO3518" t="n">
        <v>176</v>
      </c>
      <c r="AP3518" t="n">
        <v>11</v>
      </c>
      <c r="AQ3518"/>
      <c r="AR3518"/>
    </row>
    <row r="3519">
      <c r="A3519" t="n">
        <v>240596</v>
      </c>
      <c r="B3519" t="s">
        <v>5435</v>
      </c>
      <c r="C3519" t="s">
        <v>5436</v>
      </c>
      <c r="D3519" t="s">
        <v>5432</v>
      </c>
      <c r="E3519" t="s">
        <v>914</v>
      </c>
      <c r="F3519" t="s">
        <v>173</v>
      </c>
      <c r="G3519" t="s">
        <v>149</v>
      </c>
      <c r="H3519" t="s">
        <v>174</v>
      </c>
      <c r="I3519" t="s">
        <v>175</v>
      </c>
      <c r="J3519" t="s">
        <v>168</v>
      </c>
      <c r="K3519" t="s">
        <v>176</v>
      </c>
      <c r="L3519" t="s">
        <v>155</v>
      </c>
      <c r="M3519" t="s">
        <v>155</v>
      </c>
      <c r="N3519" t="n">
        <v>-104.1908</v>
      </c>
      <c r="O3519" t="n">
        <v>42.0794</v>
      </c>
      <c r="P3519" t="n">
        <v>1828</v>
      </c>
      <c r="Q3519" t="n">
        <v>1828</v>
      </c>
      <c r="R3519" t="n">
        <v>58.8</v>
      </c>
      <c r="S3519" t="n">
        <v>83.9</v>
      </c>
      <c r="T3519" t="n">
        <v>0.8</v>
      </c>
      <c r="U3519" t="n">
        <v>9.4</v>
      </c>
      <c r="V3519" t="n">
        <v>0.3</v>
      </c>
      <c r="W3519" t="n">
        <v>1.6</v>
      </c>
      <c r="X3519" t="n">
        <v>57</v>
      </c>
      <c r="Y3519" t="n">
        <v>42</v>
      </c>
      <c r="Z3519" t="n">
        <v>17</v>
      </c>
      <c r="AA3519" t="n">
        <v>152</v>
      </c>
      <c r="AB3519" t="n">
        <v>50.7</v>
      </c>
      <c r="AC3519"/>
      <c r="AD3519"/>
      <c r="AE3519"/>
      <c r="AF3519" t="n">
        <v>177</v>
      </c>
      <c r="AG3519" t="n">
        <v>13</v>
      </c>
      <c r="AH3519" t="n">
        <v>34</v>
      </c>
      <c r="AI3519" t="n">
        <v>6831</v>
      </c>
      <c r="AJ3519" t="n">
        <v>2453</v>
      </c>
      <c r="AK3519" t="n">
        <v>5436</v>
      </c>
      <c r="AL3519" t="n">
        <v>6995</v>
      </c>
      <c r="AM3519" t="n">
        <v>9489</v>
      </c>
      <c r="AN3519" t="n">
        <v>12050</v>
      </c>
      <c r="AO3519" t="n">
        <v>161</v>
      </c>
      <c r="AP3519"/>
      <c r="AQ3519"/>
      <c r="AR3519"/>
    </row>
    <row r="3520">
      <c r="A3520" t="n">
        <v>240620</v>
      </c>
      <c r="B3520" t="s">
        <v>5437</v>
      </c>
      <c r="C3520" t="s">
        <v>5438</v>
      </c>
      <c r="D3520" t="s">
        <v>5432</v>
      </c>
      <c r="E3520" t="s">
        <v>914</v>
      </c>
      <c r="F3520" t="s">
        <v>148</v>
      </c>
      <c r="G3520" t="s">
        <v>149</v>
      </c>
      <c r="H3520" t="s">
        <v>150</v>
      </c>
      <c r="I3520" t="s">
        <v>205</v>
      </c>
      <c r="J3520" t="s">
        <v>168</v>
      </c>
      <c r="K3520" t="s">
        <v>176</v>
      </c>
      <c r="L3520" t="s">
        <v>155</v>
      </c>
      <c r="M3520" t="s">
        <v>155</v>
      </c>
      <c r="N3520" t="n">
        <v>-104.7788</v>
      </c>
      <c r="O3520" t="n">
        <v>41.1043</v>
      </c>
      <c r="P3520" t="n">
        <v>5287</v>
      </c>
      <c r="Q3520" t="n">
        <v>5287</v>
      </c>
      <c r="R3520" t="n">
        <v>61.4</v>
      </c>
      <c r="S3520" t="n">
        <v>55.8</v>
      </c>
      <c r="T3520" t="n">
        <v>1.9</v>
      </c>
      <c r="U3520" t="n">
        <v>15.1</v>
      </c>
      <c r="V3520" t="n">
        <v>0.9</v>
      </c>
      <c r="W3520" t="n">
        <v>0.5</v>
      </c>
      <c r="X3520"/>
      <c r="Y3520"/>
      <c r="Z3520" t="n">
        <v>15</v>
      </c>
      <c r="AA3520" t="n">
        <v>444</v>
      </c>
      <c r="AB3520" t="n">
        <v>31.3</v>
      </c>
      <c r="AC3520"/>
      <c r="AD3520"/>
      <c r="AE3520"/>
      <c r="AF3520" t="n">
        <v>499</v>
      </c>
      <c r="AG3520" t="n">
        <v>24</v>
      </c>
      <c r="AH3520" t="n">
        <v>43</v>
      </c>
      <c r="AI3520" t="n">
        <v>7131</v>
      </c>
      <c r="AJ3520" t="n">
        <v>5489</v>
      </c>
      <c r="AK3520" t="n">
        <v>6069</v>
      </c>
      <c r="AL3520" t="n">
        <v>7839</v>
      </c>
      <c r="AM3520" t="n">
        <v>10314</v>
      </c>
      <c r="AN3520" t="n">
        <v>10347</v>
      </c>
      <c r="AO3520" t="n">
        <v>438</v>
      </c>
      <c r="AP3520" t="n">
        <v>14</v>
      </c>
      <c r="AQ3520"/>
      <c r="AR3520"/>
    </row>
    <row r="3521">
      <c r="A3521" t="n">
        <v>240657</v>
      </c>
      <c r="B3521" t="s">
        <v>5439</v>
      </c>
      <c r="C3521" t="s">
        <v>5440</v>
      </c>
      <c r="D3521" t="s">
        <v>5432</v>
      </c>
      <c r="E3521" t="s">
        <v>914</v>
      </c>
      <c r="F3521" t="s">
        <v>148</v>
      </c>
      <c r="G3521" t="s">
        <v>149</v>
      </c>
      <c r="H3521" t="s">
        <v>150</v>
      </c>
      <c r="I3521" t="s">
        <v>175</v>
      </c>
      <c r="J3521" t="s">
        <v>168</v>
      </c>
      <c r="K3521" t="s">
        <v>176</v>
      </c>
      <c r="L3521" t="s">
        <v>155</v>
      </c>
      <c r="M3521" t="s">
        <v>155</v>
      </c>
      <c r="N3521" t="n">
        <v>-108.7619</v>
      </c>
      <c r="O3521" t="n">
        <v>44.7607</v>
      </c>
      <c r="P3521" t="n">
        <v>1779</v>
      </c>
      <c r="Q3521" t="n">
        <v>1779</v>
      </c>
      <c r="R3521" t="n">
        <v>56.6</v>
      </c>
      <c r="S3521" t="n">
        <v>80.8</v>
      </c>
      <c r="T3521" t="n">
        <v>0.8</v>
      </c>
      <c r="U3521" t="n">
        <v>7.4</v>
      </c>
      <c r="V3521" t="n">
        <v>0.5</v>
      </c>
      <c r="W3521" t="n">
        <v>4.8</v>
      </c>
      <c r="X3521"/>
      <c r="Y3521"/>
      <c r="Z3521" t="n">
        <v>13</v>
      </c>
      <c r="AA3521" t="n">
        <v>352</v>
      </c>
      <c r="AB3521" t="n">
        <v>43.8</v>
      </c>
      <c r="AC3521"/>
      <c r="AD3521"/>
      <c r="AE3521"/>
      <c r="AF3521" t="n">
        <v>265</v>
      </c>
      <c r="AG3521" t="n">
        <v>18</v>
      </c>
      <c r="AH3521" t="n">
        <v>57</v>
      </c>
      <c r="AI3521" t="n">
        <v>9254</v>
      </c>
      <c r="AJ3521" t="n">
        <v>6904</v>
      </c>
      <c r="AK3521" t="n">
        <v>7056</v>
      </c>
      <c r="AL3521" t="n">
        <v>8598</v>
      </c>
      <c r="AM3521"/>
      <c r="AN3521" t="n">
        <v>7019</v>
      </c>
      <c r="AO3521" t="n">
        <v>210</v>
      </c>
      <c r="AP3521" t="n">
        <v>14</v>
      </c>
      <c r="AQ3521"/>
      <c r="AR3521"/>
    </row>
    <row r="3522">
      <c r="A3522" t="n">
        <v>240666</v>
      </c>
      <c r="B3522" t="s">
        <v>5441</v>
      </c>
      <c r="C3522" t="s">
        <v>5442</v>
      </c>
      <c r="D3522" t="s">
        <v>5432</v>
      </c>
      <c r="E3522" t="s">
        <v>914</v>
      </c>
      <c r="F3522" t="s">
        <v>173</v>
      </c>
      <c r="G3522" t="s">
        <v>149</v>
      </c>
      <c r="H3522" t="s">
        <v>174</v>
      </c>
      <c r="I3522" t="s">
        <v>175</v>
      </c>
      <c r="J3522" t="s">
        <v>168</v>
      </c>
      <c r="K3522" t="s">
        <v>176</v>
      </c>
      <c r="L3522" t="s">
        <v>155</v>
      </c>
      <c r="M3522" t="s">
        <v>155</v>
      </c>
      <c r="N3522" t="n">
        <v>-106.9411</v>
      </c>
      <c r="O3522" t="n">
        <v>44.7639</v>
      </c>
      <c r="P3522" t="n">
        <v>4559</v>
      </c>
      <c r="Q3522" t="n">
        <v>4559</v>
      </c>
      <c r="R3522" t="n">
        <v>53.7</v>
      </c>
      <c r="S3522" t="n">
        <v>83.2</v>
      </c>
      <c r="T3522" t="n">
        <v>0.6</v>
      </c>
      <c r="U3522" t="n">
        <v>9.4</v>
      </c>
      <c r="V3522" t="n">
        <v>0.7</v>
      </c>
      <c r="W3522" t="n">
        <v>0.1</v>
      </c>
      <c r="X3522" t="n">
        <v>60</v>
      </c>
      <c r="Y3522" t="n">
        <v>38</v>
      </c>
      <c r="Z3522" t="n">
        <v>15</v>
      </c>
      <c r="AA3522" t="n">
        <v>457</v>
      </c>
      <c r="AB3522" t="n">
        <v>42.9</v>
      </c>
      <c r="AC3522"/>
      <c r="AD3522"/>
      <c r="AE3522"/>
      <c r="AF3522" t="n">
        <v>443</v>
      </c>
      <c r="AG3522" t="n">
        <v>17</v>
      </c>
      <c r="AH3522" t="n">
        <v>51</v>
      </c>
      <c r="AI3522" t="n">
        <v>8751</v>
      </c>
      <c r="AJ3522" t="n">
        <v>7727</v>
      </c>
      <c r="AK3522" t="n">
        <v>7736</v>
      </c>
      <c r="AL3522" t="n">
        <v>8879</v>
      </c>
      <c r="AM3522" t="n">
        <v>10624</v>
      </c>
      <c r="AN3522" t="n">
        <v>12885</v>
      </c>
      <c r="AO3522" t="n">
        <v>405</v>
      </c>
      <c r="AP3522"/>
      <c r="AQ3522"/>
      <c r="AR3522"/>
    </row>
    <row r="3523">
      <c r="A3523" t="n">
        <v>240693</v>
      </c>
      <c r="B3523" t="s">
        <v>5443</v>
      </c>
      <c r="C3523" t="s">
        <v>5444</v>
      </c>
      <c r="D3523" t="s">
        <v>5432</v>
      </c>
      <c r="E3523" t="s">
        <v>914</v>
      </c>
      <c r="F3523" t="s">
        <v>148</v>
      </c>
      <c r="G3523" t="s">
        <v>149</v>
      </c>
      <c r="H3523" t="s">
        <v>150</v>
      </c>
      <c r="I3523" t="s">
        <v>175</v>
      </c>
      <c r="J3523" t="s">
        <v>168</v>
      </c>
      <c r="K3523" t="s">
        <v>176</v>
      </c>
      <c r="L3523" t="s">
        <v>155</v>
      </c>
      <c r="M3523" t="s">
        <v>155</v>
      </c>
      <c r="N3523" t="n">
        <v>-109.2371</v>
      </c>
      <c r="O3523" t="n">
        <v>41.591</v>
      </c>
      <c r="P3523" t="n">
        <v>3207</v>
      </c>
      <c r="Q3523" t="n">
        <v>3207</v>
      </c>
      <c r="R3523" t="n">
        <v>59.1</v>
      </c>
      <c r="S3523" t="n">
        <v>76.8</v>
      </c>
      <c r="T3523" t="n">
        <v>0.6</v>
      </c>
      <c r="U3523" t="n">
        <v>16</v>
      </c>
      <c r="V3523" t="n">
        <v>0.6</v>
      </c>
      <c r="W3523" t="n">
        <v>0.8</v>
      </c>
      <c r="X3523" t="n">
        <v>50</v>
      </c>
      <c r="Y3523" t="n">
        <v>50</v>
      </c>
      <c r="Z3523" t="n">
        <v>12</v>
      </c>
      <c r="AA3523" t="n">
        <v>456</v>
      </c>
      <c r="AB3523" t="n">
        <v>33.3</v>
      </c>
      <c r="AC3523"/>
      <c r="AD3523"/>
      <c r="AE3523"/>
      <c r="AF3523" t="n">
        <v>284</v>
      </c>
      <c r="AG3523" t="n">
        <v>18</v>
      </c>
      <c r="AH3523" t="n">
        <v>37</v>
      </c>
      <c r="AI3523" t="n">
        <v>9799</v>
      </c>
      <c r="AJ3523" t="n">
        <v>7707</v>
      </c>
      <c r="AK3523" t="n">
        <v>8294</v>
      </c>
      <c r="AL3523" t="n">
        <v>10674</v>
      </c>
      <c r="AM3523" t="n">
        <v>10332</v>
      </c>
      <c r="AN3523"/>
      <c r="AO3523" t="n">
        <v>244</v>
      </c>
      <c r="AP3523" t="n">
        <v>17</v>
      </c>
      <c r="AQ3523"/>
      <c r="AR3523"/>
    </row>
    <row r="3524">
      <c r="A3524" t="n">
        <v>240709</v>
      </c>
      <c r="B3524" t="s">
        <v>5445</v>
      </c>
      <c r="C3524" t="s">
        <v>5438</v>
      </c>
      <c r="D3524" t="s">
        <v>5432</v>
      </c>
      <c r="E3524" t="s">
        <v>914</v>
      </c>
      <c r="F3524" t="s">
        <v>199</v>
      </c>
      <c r="G3524" t="s">
        <v>189</v>
      </c>
      <c r="H3524" t="s">
        <v>200</v>
      </c>
      <c r="I3524" t="s">
        <v>151</v>
      </c>
      <c r="J3524" t="s">
        <v>164</v>
      </c>
      <c r="K3524"/>
      <c r="L3524" t="s">
        <v>155</v>
      </c>
      <c r="M3524" t="s">
        <v>155</v>
      </c>
      <c r="N3524" t="n">
        <v>-104.8168</v>
      </c>
      <c r="O3524" t="n">
        <v>41.1341</v>
      </c>
      <c r="P3524" t="n">
        <v>50</v>
      </c>
      <c r="Q3524" t="n">
        <v>50</v>
      </c>
      <c r="R3524" t="n">
        <v>86</v>
      </c>
      <c r="S3524" t="n">
        <v>52</v>
      </c>
      <c r="T3524" t="n">
        <v>0</v>
      </c>
      <c r="U3524" t="n">
        <v>42</v>
      </c>
      <c r="V3524" t="n">
        <v>2</v>
      </c>
      <c r="W3524" t="n">
        <v>0</v>
      </c>
      <c r="X3524" t="n">
        <v>69</v>
      </c>
      <c r="Y3524" t="n">
        <v>75</v>
      </c>
      <c r="Z3524" t="n">
        <v>16</v>
      </c>
      <c r="AA3524"/>
      <c r="AB3524"/>
      <c r="AC3524"/>
      <c r="AD3524"/>
      <c r="AE3524"/>
      <c r="AF3524" t="n">
        <v>42</v>
      </c>
      <c r="AG3524" t="n">
        <v>72</v>
      </c>
      <c r="AH3524" t="n">
        <v>80</v>
      </c>
      <c r="AI3524" t="n">
        <v>11035</v>
      </c>
      <c r="AJ3524" t="n">
        <v>10853</v>
      </c>
      <c r="AK3524" t="n">
        <v>11017</v>
      </c>
      <c r="AL3524" t="n">
        <v>11338</v>
      </c>
      <c r="AM3524" t="n">
        <v>14463</v>
      </c>
      <c r="AN3524"/>
      <c r="AO3524"/>
      <c r="AP3524"/>
      <c r="AQ3524"/>
      <c r="AR3524"/>
    </row>
    <row r="3525">
      <c r="A3525" t="n">
        <v>240718</v>
      </c>
      <c r="B3525" t="s">
        <v>5446</v>
      </c>
      <c r="C3525" t="s">
        <v>5447</v>
      </c>
      <c r="D3525" t="s">
        <v>5432</v>
      </c>
      <c r="E3525" t="s">
        <v>914</v>
      </c>
      <c r="F3525" t="s">
        <v>279</v>
      </c>
      <c r="G3525" t="s">
        <v>189</v>
      </c>
      <c r="H3525" t="s">
        <v>174</v>
      </c>
      <c r="I3525" t="s">
        <v>175</v>
      </c>
      <c r="J3525" t="s">
        <v>168</v>
      </c>
      <c r="K3525" t="s">
        <v>176</v>
      </c>
      <c r="L3525" t="s">
        <v>155</v>
      </c>
      <c r="M3525" t="s">
        <v>155</v>
      </c>
      <c r="N3525" t="n">
        <v>-105.6212</v>
      </c>
      <c r="O3525" t="n">
        <v>41.3035</v>
      </c>
      <c r="P3525" t="n">
        <v>1192</v>
      </c>
      <c r="Q3525" t="n">
        <v>1192</v>
      </c>
      <c r="R3525" t="n">
        <v>6.3</v>
      </c>
      <c r="S3525" t="n">
        <v>69.6</v>
      </c>
      <c r="T3525" t="n">
        <v>0.6</v>
      </c>
      <c r="U3525" t="n">
        <v>23.3</v>
      </c>
      <c r="V3525" t="n">
        <v>1</v>
      </c>
      <c r="W3525" t="n">
        <v>0.3</v>
      </c>
      <c r="X3525" t="n">
        <v>89</v>
      </c>
      <c r="Y3525"/>
      <c r="Z3525" t="n">
        <v>14</v>
      </c>
      <c r="AA3525" t="n">
        <v>664</v>
      </c>
      <c r="AB3525" t="n">
        <v>84.9</v>
      </c>
      <c r="AC3525"/>
      <c r="AD3525"/>
      <c r="AE3525"/>
      <c r="AF3525" t="n">
        <v>962</v>
      </c>
      <c r="AG3525" t="n">
        <v>43</v>
      </c>
      <c r="AH3525" t="n">
        <v>53</v>
      </c>
      <c r="AI3525" t="n">
        <v>38826</v>
      </c>
      <c r="AJ3525" t="n">
        <v>39244</v>
      </c>
      <c r="AK3525" t="n">
        <v>41178</v>
      </c>
      <c r="AL3525" t="n">
        <v>42341</v>
      </c>
      <c r="AM3525" t="n">
        <v>44274</v>
      </c>
      <c r="AN3525" t="n">
        <v>44767</v>
      </c>
      <c r="AO3525" t="n">
        <v>180</v>
      </c>
      <c r="AP3525"/>
      <c r="AQ3525"/>
      <c r="AR3525"/>
    </row>
    <row r="3526">
      <c r="A3526" t="n">
        <v>240727</v>
      </c>
      <c r="B3526" t="s">
        <v>5448</v>
      </c>
      <c r="C3526" t="s">
        <v>5447</v>
      </c>
      <c r="D3526" t="s">
        <v>5432</v>
      </c>
      <c r="E3526" t="s">
        <v>914</v>
      </c>
      <c r="F3526" t="s">
        <v>148</v>
      </c>
      <c r="G3526" t="s">
        <v>149</v>
      </c>
      <c r="H3526" t="s">
        <v>150</v>
      </c>
      <c r="I3526" t="s">
        <v>175</v>
      </c>
      <c r="J3526" t="s">
        <v>238</v>
      </c>
      <c r="K3526" t="s">
        <v>159</v>
      </c>
      <c r="L3526" t="s">
        <v>155</v>
      </c>
      <c r="M3526" t="s">
        <v>155</v>
      </c>
      <c r="N3526" t="n">
        <v>-105.5793</v>
      </c>
      <c r="O3526" t="n">
        <v>41.3118</v>
      </c>
      <c r="P3526" t="n">
        <v>12585</v>
      </c>
      <c r="Q3526" t="n">
        <v>9571</v>
      </c>
      <c r="R3526" t="n">
        <v>53.5</v>
      </c>
      <c r="S3526" t="n">
        <v>76.8</v>
      </c>
      <c r="T3526" t="n">
        <v>1.2</v>
      </c>
      <c r="U3526" t="n">
        <v>8.6</v>
      </c>
      <c r="V3526" t="n">
        <v>1.2</v>
      </c>
      <c r="W3526" t="n">
        <v>1.8</v>
      </c>
      <c r="X3526" t="n">
        <v>77</v>
      </c>
      <c r="Y3526" t="n">
        <v>33</v>
      </c>
      <c r="Z3526" t="n">
        <v>13</v>
      </c>
      <c r="AA3526" t="n">
        <v>1681</v>
      </c>
      <c r="AB3526" t="n">
        <v>59.8</v>
      </c>
      <c r="AC3526" t="n">
        <v>1681</v>
      </c>
      <c r="AD3526" t="n">
        <v>59.8</v>
      </c>
      <c r="AE3526" t="n">
        <v>40.3</v>
      </c>
      <c r="AF3526" t="n">
        <v>1588</v>
      </c>
      <c r="AG3526" t="n">
        <v>22</v>
      </c>
      <c r="AH3526" t="n">
        <v>72</v>
      </c>
      <c r="AI3526" t="n">
        <v>13299</v>
      </c>
      <c r="AJ3526" t="n">
        <v>7602</v>
      </c>
      <c r="AK3526" t="n">
        <v>7618</v>
      </c>
      <c r="AL3526" t="n">
        <v>10168</v>
      </c>
      <c r="AM3526" t="n">
        <v>15315</v>
      </c>
      <c r="AN3526" t="n">
        <v>18136</v>
      </c>
      <c r="AO3526"/>
      <c r="AP3526" t="n">
        <v>2061</v>
      </c>
      <c r="AQ3526" t="n">
        <v>538</v>
      </c>
      <c r="AR3526" t="n">
        <v>212</v>
      </c>
    </row>
    <row r="3527">
      <c r="A3527" t="n">
        <v>240736</v>
      </c>
      <c r="B3527" t="s">
        <v>5449</v>
      </c>
      <c r="C3527" t="s">
        <v>5450</v>
      </c>
      <c r="D3527" t="s">
        <v>5451</v>
      </c>
      <c r="E3527" t="s">
        <v>5452</v>
      </c>
      <c r="F3527" t="s">
        <v>148</v>
      </c>
      <c r="G3527" t="s">
        <v>149</v>
      </c>
      <c r="H3527" t="s">
        <v>150</v>
      </c>
      <c r="I3527" t="s">
        <v>205</v>
      </c>
      <c r="J3527" t="s">
        <v>164</v>
      </c>
      <c r="K3527" t="s">
        <v>176</v>
      </c>
      <c r="L3527" t="s">
        <v>155</v>
      </c>
      <c r="M3527" t="s">
        <v>155</v>
      </c>
      <c r="N3527" t="n">
        <v>-170.7428</v>
      </c>
      <c r="O3527" t="n">
        <v>-14.3226</v>
      </c>
      <c r="P3527" t="n">
        <v>1417</v>
      </c>
      <c r="Q3527" t="n">
        <v>1417</v>
      </c>
      <c r="R3527" t="n">
        <v>70.7</v>
      </c>
      <c r="S3527" t="n">
        <v>0.1</v>
      </c>
      <c r="T3527" t="n">
        <v>0</v>
      </c>
      <c r="U3527" t="n">
        <v>0</v>
      </c>
      <c r="V3527" t="n">
        <v>1.4</v>
      </c>
      <c r="W3527" t="n">
        <v>12.3</v>
      </c>
      <c r="X3527"/>
      <c r="Y3527"/>
      <c r="Z3527" t="n">
        <v>12</v>
      </c>
      <c r="AA3527" t="n">
        <v>266</v>
      </c>
      <c r="AB3527" t="n">
        <v>47.7</v>
      </c>
      <c r="AC3527" t="n">
        <v>11</v>
      </c>
      <c r="AD3527" t="n">
        <v>72.7</v>
      </c>
      <c r="AE3527" t="n">
        <v>72.7</v>
      </c>
      <c r="AF3527" t="n">
        <v>200</v>
      </c>
      <c r="AG3527" t="n">
        <v>67</v>
      </c>
      <c r="AH3527" t="n">
        <v>69</v>
      </c>
      <c r="AI3527" t="n">
        <v>4468</v>
      </c>
      <c r="AJ3527" t="n">
        <v>4879</v>
      </c>
      <c r="AK3527" t="n">
        <v>3811</v>
      </c>
      <c r="AL3527" t="n">
        <v>4989</v>
      </c>
      <c r="AM3527" t="n">
        <v>4439</v>
      </c>
      <c r="AN3527" t="n">
        <v>8560</v>
      </c>
      <c r="AO3527" t="n">
        <v>185</v>
      </c>
      <c r="AP3527" t="n">
        <v>3</v>
      </c>
      <c r="AQ3527"/>
      <c r="AR3527"/>
    </row>
    <row r="3528">
      <c r="A3528" t="n">
        <v>240745</v>
      </c>
      <c r="B3528" t="s">
        <v>5453</v>
      </c>
      <c r="C3528" t="s">
        <v>5454</v>
      </c>
      <c r="D3528" t="s">
        <v>5455</v>
      </c>
      <c r="E3528" t="s">
        <v>5452</v>
      </c>
      <c r="F3528" t="s">
        <v>148</v>
      </c>
      <c r="G3528" t="s">
        <v>149</v>
      </c>
      <c r="H3528" t="s">
        <v>150</v>
      </c>
      <c r="I3528" t="s">
        <v>186</v>
      </c>
      <c r="J3528" t="s">
        <v>168</v>
      </c>
      <c r="K3528" t="s">
        <v>176</v>
      </c>
      <c r="L3528" t="s">
        <v>155</v>
      </c>
      <c r="M3528" t="s">
        <v>155</v>
      </c>
      <c r="N3528" t="n">
        <v>144.8089</v>
      </c>
      <c r="O3528" t="n">
        <v>13.4406</v>
      </c>
      <c r="P3528" t="n">
        <v>2065</v>
      </c>
      <c r="Q3528" t="n">
        <v>2065</v>
      </c>
      <c r="R3528" t="n">
        <v>55.3</v>
      </c>
      <c r="S3528" t="n">
        <v>1.6</v>
      </c>
      <c r="T3528" t="n">
        <v>0.8</v>
      </c>
      <c r="U3528" t="n">
        <v>0.5</v>
      </c>
      <c r="V3528" t="n">
        <v>40.3</v>
      </c>
      <c r="W3528" t="n">
        <v>0</v>
      </c>
      <c r="X3528"/>
      <c r="Y3528"/>
      <c r="Z3528" t="n">
        <v>15</v>
      </c>
      <c r="AA3528" t="n">
        <v>250</v>
      </c>
      <c r="AB3528" t="n">
        <v>22.4</v>
      </c>
      <c r="AC3528"/>
      <c r="AD3528"/>
      <c r="AE3528"/>
      <c r="AF3528" t="n">
        <v>425</v>
      </c>
      <c r="AG3528" t="n">
        <v>52</v>
      </c>
      <c r="AH3528" t="n">
        <v>92</v>
      </c>
      <c r="AI3528" t="n">
        <v>5345</v>
      </c>
      <c r="AJ3528" t="n">
        <v>3964</v>
      </c>
      <c r="AK3528" t="n">
        <v>4938</v>
      </c>
      <c r="AL3528" t="n">
        <v>6060</v>
      </c>
      <c r="AM3528" t="n">
        <v>6271</v>
      </c>
      <c r="AN3528" t="n">
        <v>9870</v>
      </c>
      <c r="AO3528" t="n">
        <v>223</v>
      </c>
      <c r="AP3528" t="n">
        <v>1</v>
      </c>
      <c r="AQ3528"/>
      <c r="AR3528"/>
    </row>
    <row r="3529">
      <c r="A3529" t="n">
        <v>240754</v>
      </c>
      <c r="B3529" t="s">
        <v>5456</v>
      </c>
      <c r="C3529" t="s">
        <v>5454</v>
      </c>
      <c r="D3529" t="s">
        <v>5455</v>
      </c>
      <c r="E3529" t="s">
        <v>5452</v>
      </c>
      <c r="F3529" t="s">
        <v>148</v>
      </c>
      <c r="G3529" t="s">
        <v>149</v>
      </c>
      <c r="H3529" t="s">
        <v>150</v>
      </c>
      <c r="I3529" t="s">
        <v>186</v>
      </c>
      <c r="J3529" t="s">
        <v>168</v>
      </c>
      <c r="K3529" t="s">
        <v>153</v>
      </c>
      <c r="L3529" t="s">
        <v>155</v>
      </c>
      <c r="M3529" t="s">
        <v>155</v>
      </c>
      <c r="N3529" t="n">
        <v>144.804</v>
      </c>
      <c r="O3529" t="n">
        <v>13.433</v>
      </c>
      <c r="P3529" t="n">
        <v>3386</v>
      </c>
      <c r="Q3529" t="n">
        <v>3012</v>
      </c>
      <c r="R3529" t="n">
        <v>57.5</v>
      </c>
      <c r="S3529" t="n">
        <v>2.3</v>
      </c>
      <c r="T3529" t="n">
        <v>0.4</v>
      </c>
      <c r="U3529" t="n">
        <v>0.8</v>
      </c>
      <c r="V3529" t="n">
        <v>47.2</v>
      </c>
      <c r="W3529" t="n">
        <v>2.4</v>
      </c>
      <c r="X3529" t="n">
        <v>76</v>
      </c>
      <c r="Y3529" t="n">
        <v>50</v>
      </c>
      <c r="Z3529" t="n">
        <v>14</v>
      </c>
      <c r="AA3529" t="n">
        <v>418</v>
      </c>
      <c r="AB3529" t="n">
        <v>42.1</v>
      </c>
      <c r="AC3529" t="n">
        <v>418</v>
      </c>
      <c r="AD3529" t="n">
        <v>40.9</v>
      </c>
      <c r="AE3529" t="n">
        <v>15.1</v>
      </c>
      <c r="AF3529" t="n">
        <v>438</v>
      </c>
      <c r="AG3529" t="n">
        <v>31</v>
      </c>
      <c r="AH3529" t="n">
        <v>53</v>
      </c>
      <c r="AI3529" t="n">
        <v>9844</v>
      </c>
      <c r="AJ3529" t="n">
        <v>8170</v>
      </c>
      <c r="AK3529" t="n">
        <v>8437</v>
      </c>
      <c r="AL3529" t="n">
        <v>10688</v>
      </c>
      <c r="AM3529" t="n">
        <v>13415</v>
      </c>
      <c r="AN3529"/>
      <c r="AO3529"/>
      <c r="AP3529" t="n">
        <v>408</v>
      </c>
      <c r="AQ3529" t="n">
        <v>119</v>
      </c>
      <c r="AR3529"/>
    </row>
    <row r="3530">
      <c r="A3530" t="n">
        <v>240790</v>
      </c>
      <c r="B3530" t="s">
        <v>5457</v>
      </c>
      <c r="C3530" t="s">
        <v>5458</v>
      </c>
      <c r="D3530" t="s">
        <v>5459</v>
      </c>
      <c r="E3530" t="s">
        <v>5452</v>
      </c>
      <c r="F3530" t="s">
        <v>148</v>
      </c>
      <c r="G3530" t="s">
        <v>149</v>
      </c>
      <c r="H3530" t="s">
        <v>150</v>
      </c>
      <c r="I3530" t="s">
        <v>175</v>
      </c>
      <c r="J3530" t="s">
        <v>168</v>
      </c>
      <c r="K3530" t="s">
        <v>179</v>
      </c>
      <c r="L3530" t="s">
        <v>155</v>
      </c>
      <c r="M3530" t="s">
        <v>155</v>
      </c>
      <c r="N3530" t="n">
        <v>145.7217</v>
      </c>
      <c r="O3530" t="n">
        <v>15.1522</v>
      </c>
      <c r="P3530" t="n">
        <v>1535</v>
      </c>
      <c r="Q3530" t="n">
        <v>1535</v>
      </c>
      <c r="R3530" t="n">
        <v>62.3</v>
      </c>
      <c r="S3530" t="n">
        <v>0.8</v>
      </c>
      <c r="T3530" t="n">
        <v>0.1</v>
      </c>
      <c r="U3530" t="n">
        <v>1.6</v>
      </c>
      <c r="V3530" t="n">
        <v>41.9</v>
      </c>
      <c r="W3530" t="n">
        <v>9.7</v>
      </c>
      <c r="X3530" t="n">
        <v>59</v>
      </c>
      <c r="Y3530" t="n">
        <v>75</v>
      </c>
      <c r="Z3530" t="n">
        <v>21</v>
      </c>
      <c r="AA3530" t="n">
        <v>287</v>
      </c>
      <c r="AB3530" t="n">
        <v>42.2</v>
      </c>
      <c r="AC3530" t="n">
        <v>45</v>
      </c>
      <c r="AD3530" t="n">
        <v>22.2</v>
      </c>
      <c r="AE3530" t="n">
        <v>4.4</v>
      </c>
      <c r="AF3530" t="n">
        <v>309</v>
      </c>
      <c r="AG3530" t="n">
        <v>74</v>
      </c>
      <c r="AH3530" t="n">
        <v>79</v>
      </c>
      <c r="AI3530" t="n">
        <v>3144</v>
      </c>
      <c r="AJ3530" t="n">
        <v>2235</v>
      </c>
      <c r="AK3530" t="n">
        <v>3182</v>
      </c>
      <c r="AL3530" t="n">
        <v>4258</v>
      </c>
      <c r="AM3530" t="n">
        <v>4639</v>
      </c>
      <c r="AN3530"/>
      <c r="AO3530" t="n">
        <v>165</v>
      </c>
      <c r="AP3530" t="n">
        <v>74</v>
      </c>
      <c r="AQ3530"/>
      <c r="AR3530"/>
    </row>
    <row r="3531">
      <c r="A3531" t="n">
        <v>240879</v>
      </c>
      <c r="B3531" t="s">
        <v>5460</v>
      </c>
      <c r="C3531" t="s">
        <v>5461</v>
      </c>
      <c r="D3531" t="s">
        <v>5462</v>
      </c>
      <c r="E3531" t="s">
        <v>5452</v>
      </c>
      <c r="F3531" t="s">
        <v>199</v>
      </c>
      <c r="G3531" t="s">
        <v>189</v>
      </c>
      <c r="H3531" t="s">
        <v>200</v>
      </c>
      <c r="I3531" t="s">
        <v>151</v>
      </c>
      <c r="J3531" t="s">
        <v>164</v>
      </c>
      <c r="K3531"/>
      <c r="L3531" t="s">
        <v>155</v>
      </c>
      <c r="M3531" t="s">
        <v>155</v>
      </c>
      <c r="N3531" t="n">
        <v>-66.7219</v>
      </c>
      <c r="O3531" t="n">
        <v>18.4703</v>
      </c>
      <c r="P3531" t="n">
        <v>399</v>
      </c>
      <c r="Q3531" t="n">
        <v>399</v>
      </c>
      <c r="R3531" t="n">
        <v>74.9</v>
      </c>
      <c r="S3531" t="n">
        <v>0</v>
      </c>
      <c r="T3531" t="n">
        <v>0</v>
      </c>
      <c r="U3531" t="n">
        <v>100</v>
      </c>
      <c r="V3531" t="n">
        <v>0</v>
      </c>
      <c r="W3531" t="n">
        <v>0</v>
      </c>
      <c r="X3531" t="n">
        <v>71</v>
      </c>
      <c r="Y3531"/>
      <c r="Z3531" t="n">
        <v>31</v>
      </c>
      <c r="AA3531"/>
      <c r="AB3531"/>
      <c r="AC3531"/>
      <c r="AD3531"/>
      <c r="AE3531"/>
      <c r="AF3531" t="n">
        <v>140</v>
      </c>
      <c r="AG3531" t="n">
        <v>80</v>
      </c>
      <c r="AH3531" t="n">
        <v>88</v>
      </c>
      <c r="AI3531" t="n">
        <v>4592</v>
      </c>
      <c r="AJ3531" t="n">
        <v>4883</v>
      </c>
      <c r="AK3531" t="n">
        <v>4999</v>
      </c>
      <c r="AL3531" t="n">
        <v>9563</v>
      </c>
      <c r="AM3531" t="n">
        <v>6409</v>
      </c>
      <c r="AN3531" t="n">
        <v>5409</v>
      </c>
      <c r="AO3531"/>
      <c r="AP3531"/>
      <c r="AQ3531"/>
      <c r="AR3531"/>
    </row>
    <row r="3532">
      <c r="A3532" t="n">
        <v>241100</v>
      </c>
      <c r="B3532" t="s">
        <v>5463</v>
      </c>
      <c r="C3532" t="s">
        <v>5464</v>
      </c>
      <c r="D3532" t="s">
        <v>5462</v>
      </c>
      <c r="E3532" t="s">
        <v>5452</v>
      </c>
      <c r="F3532" t="s">
        <v>162</v>
      </c>
      <c r="G3532" t="s">
        <v>163</v>
      </c>
      <c r="H3532" t="s">
        <v>150</v>
      </c>
      <c r="I3532" t="s">
        <v>151</v>
      </c>
      <c r="J3532" t="s">
        <v>164</v>
      </c>
      <c r="K3532" t="s">
        <v>179</v>
      </c>
      <c r="L3532" t="s">
        <v>155</v>
      </c>
      <c r="M3532" t="s">
        <v>155</v>
      </c>
      <c r="N3532" t="n">
        <v>-66.1866</v>
      </c>
      <c r="O3532" t="n">
        <v>18.4071</v>
      </c>
      <c r="P3532" t="n">
        <v>364</v>
      </c>
      <c r="Q3532" t="n">
        <v>324</v>
      </c>
      <c r="R3532" t="n">
        <v>59.3</v>
      </c>
      <c r="S3532" t="n">
        <v>0</v>
      </c>
      <c r="T3532" t="n">
        <v>0</v>
      </c>
      <c r="U3532" t="n">
        <v>100</v>
      </c>
      <c r="V3532" t="n">
        <v>0</v>
      </c>
      <c r="W3532" t="n">
        <v>0</v>
      </c>
      <c r="X3532"/>
      <c r="Y3532"/>
      <c r="Z3532"/>
      <c r="AA3532"/>
      <c r="AB3532"/>
      <c r="AC3532"/>
      <c r="AD3532"/>
      <c r="AE3532"/>
      <c r="AF3532" t="n">
        <v>28</v>
      </c>
      <c r="AG3532" t="n">
        <v>75</v>
      </c>
      <c r="AH3532" t="n">
        <v>99</v>
      </c>
      <c r="AI3532" t="n">
        <v>8876</v>
      </c>
      <c r="AJ3532" t="n">
        <v>7042</v>
      </c>
      <c r="AK3532" t="n">
        <v>6925</v>
      </c>
      <c r="AL3532"/>
      <c r="AM3532"/>
      <c r="AN3532"/>
      <c r="AO3532" t="n">
        <v>20</v>
      </c>
      <c r="AP3532" t="n">
        <v>67</v>
      </c>
      <c r="AQ3532" t="n">
        <v>37</v>
      </c>
      <c r="AR3532"/>
    </row>
    <row r="3533">
      <c r="A3533" t="n">
        <v>241128</v>
      </c>
      <c r="B3533" t="s">
        <v>5463</v>
      </c>
      <c r="C3533" t="s">
        <v>5465</v>
      </c>
      <c r="D3533" t="s">
        <v>5462</v>
      </c>
      <c r="E3533" t="s">
        <v>5452</v>
      </c>
      <c r="F3533" t="s">
        <v>162</v>
      </c>
      <c r="G3533" t="s">
        <v>163</v>
      </c>
      <c r="H3533" t="s">
        <v>150</v>
      </c>
      <c r="I3533" t="s">
        <v>186</v>
      </c>
      <c r="J3533" t="s">
        <v>164</v>
      </c>
      <c r="K3533" t="s">
        <v>179</v>
      </c>
      <c r="L3533" t="s">
        <v>155</v>
      </c>
      <c r="M3533" t="s">
        <v>155</v>
      </c>
      <c r="N3533" t="n">
        <v>-66.4787</v>
      </c>
      <c r="O3533" t="n">
        <v>18.4341</v>
      </c>
      <c r="P3533" t="n">
        <v>360</v>
      </c>
      <c r="Q3533" t="n">
        <v>332</v>
      </c>
      <c r="R3533" t="n">
        <v>59.6</v>
      </c>
      <c r="S3533" t="n">
        <v>0</v>
      </c>
      <c r="T3533" t="n">
        <v>0</v>
      </c>
      <c r="U3533" t="n">
        <v>100</v>
      </c>
      <c r="V3533" t="n">
        <v>0</v>
      </c>
      <c r="W3533" t="n">
        <v>0</v>
      </c>
      <c r="X3533"/>
      <c r="Y3533"/>
      <c r="Z3533"/>
      <c r="AA3533"/>
      <c r="AB3533"/>
      <c r="AC3533"/>
      <c r="AD3533"/>
      <c r="AE3533"/>
      <c r="AF3533" t="n">
        <v>21</v>
      </c>
      <c r="AG3533" t="n">
        <v>77</v>
      </c>
      <c r="AH3533" t="n">
        <v>100</v>
      </c>
      <c r="AI3533" t="n">
        <v>9581</v>
      </c>
      <c r="AJ3533" t="n">
        <v>6134</v>
      </c>
      <c r="AK3533" t="n">
        <v>6492</v>
      </c>
      <c r="AL3533" t="n">
        <v>13143</v>
      </c>
      <c r="AM3533"/>
      <c r="AN3533"/>
      <c r="AO3533" t="n">
        <v>22</v>
      </c>
      <c r="AP3533" t="n">
        <v>79</v>
      </c>
      <c r="AQ3533" t="n">
        <v>21</v>
      </c>
      <c r="AR3533"/>
    </row>
    <row r="3534">
      <c r="A3534" t="n">
        <v>241146</v>
      </c>
      <c r="B3534" t="s">
        <v>5466</v>
      </c>
      <c r="C3534" t="s">
        <v>5464</v>
      </c>
      <c r="D3534" t="s">
        <v>5462</v>
      </c>
      <c r="E3534" t="s">
        <v>5452</v>
      </c>
      <c r="F3534" t="s">
        <v>279</v>
      </c>
      <c r="G3534" t="s">
        <v>189</v>
      </c>
      <c r="H3534" t="s">
        <v>174</v>
      </c>
      <c r="I3534" t="s">
        <v>151</v>
      </c>
      <c r="J3534" t="s">
        <v>164</v>
      </c>
      <c r="K3534"/>
      <c r="L3534" t="s">
        <v>155</v>
      </c>
      <c r="M3534" t="s">
        <v>155</v>
      </c>
      <c r="N3534" t="n">
        <v>-66.151</v>
      </c>
      <c r="O3534" t="n">
        <v>18.3979</v>
      </c>
      <c r="P3534" t="n">
        <v>352</v>
      </c>
      <c r="Q3534" t="n">
        <v>352</v>
      </c>
      <c r="R3534" t="n">
        <v>67</v>
      </c>
      <c r="S3534" t="n">
        <v>0</v>
      </c>
      <c r="T3534" t="n">
        <v>0</v>
      </c>
      <c r="U3534" t="n">
        <v>100</v>
      </c>
      <c r="V3534" t="n">
        <v>0</v>
      </c>
      <c r="W3534" t="n">
        <v>0</v>
      </c>
      <c r="X3534" t="n">
        <v>59</v>
      </c>
      <c r="Y3534"/>
      <c r="Z3534" t="n">
        <v>8</v>
      </c>
      <c r="AA3534" t="n">
        <v>198</v>
      </c>
      <c r="AB3534" t="n">
        <v>68.7</v>
      </c>
      <c r="AC3534"/>
      <c r="AD3534"/>
      <c r="AE3534"/>
      <c r="AF3534" t="n">
        <v>71</v>
      </c>
      <c r="AG3534" t="n">
        <v>99</v>
      </c>
      <c r="AH3534" t="n">
        <v>99</v>
      </c>
      <c r="AI3534" t="n">
        <v>6906</v>
      </c>
      <c r="AJ3534" t="n">
        <v>6906</v>
      </c>
      <c r="AK3534" t="n">
        <v>6899</v>
      </c>
      <c r="AL3534"/>
      <c r="AM3534"/>
      <c r="AN3534"/>
      <c r="AO3534"/>
      <c r="AP3534"/>
      <c r="AQ3534"/>
      <c r="AR3534"/>
    </row>
    <row r="3535">
      <c r="A3535" t="n">
        <v>241182</v>
      </c>
      <c r="B3535" t="s">
        <v>5467</v>
      </c>
      <c r="C3535" t="s">
        <v>5468</v>
      </c>
      <c r="D3535" t="s">
        <v>5462</v>
      </c>
      <c r="E3535" t="s">
        <v>5452</v>
      </c>
      <c r="F3535" t="s">
        <v>279</v>
      </c>
      <c r="G3535" t="s">
        <v>189</v>
      </c>
      <c r="H3535" t="s">
        <v>174</v>
      </c>
      <c r="I3535" t="s">
        <v>151</v>
      </c>
      <c r="J3535" t="s">
        <v>164</v>
      </c>
      <c r="K3535"/>
      <c r="L3535" t="s">
        <v>155</v>
      </c>
      <c r="M3535" t="s">
        <v>155</v>
      </c>
      <c r="N3535" t="n">
        <v>-66.0592</v>
      </c>
      <c r="O3535" t="n">
        <v>18.4384</v>
      </c>
      <c r="P3535" t="n">
        <v>525</v>
      </c>
      <c r="Q3535" t="n">
        <v>525</v>
      </c>
      <c r="R3535" t="n">
        <v>81</v>
      </c>
      <c r="S3535" t="n">
        <v>0</v>
      </c>
      <c r="T3535" t="n">
        <v>0</v>
      </c>
      <c r="U3535" t="n">
        <v>100</v>
      </c>
      <c r="V3535" t="n">
        <v>0</v>
      </c>
      <c r="W3535" t="n">
        <v>0</v>
      </c>
      <c r="X3535" t="n">
        <v>63</v>
      </c>
      <c r="Y3535"/>
      <c r="Z3535" t="n">
        <v>25</v>
      </c>
      <c r="AA3535" t="n">
        <v>65</v>
      </c>
      <c r="AB3535" t="n">
        <v>49.2</v>
      </c>
      <c r="AC3535"/>
      <c r="AD3535"/>
      <c r="AE3535"/>
      <c r="AF3535" t="n">
        <v>88</v>
      </c>
      <c r="AG3535" t="n">
        <v>74</v>
      </c>
      <c r="AH3535" t="n">
        <v>74</v>
      </c>
      <c r="AI3535" t="n">
        <v>4957</v>
      </c>
      <c r="AJ3535" t="n">
        <v>4791</v>
      </c>
      <c r="AK3535" t="n">
        <v>2498</v>
      </c>
      <c r="AL3535" t="n">
        <v>10206</v>
      </c>
      <c r="AM3535"/>
      <c r="AN3535"/>
      <c r="AO3535"/>
      <c r="AP3535"/>
      <c r="AQ3535"/>
      <c r="AR3535"/>
    </row>
    <row r="3536">
      <c r="A3536" t="n">
        <v>241191</v>
      </c>
      <c r="B3536" t="s">
        <v>5469</v>
      </c>
      <c r="C3536" t="s">
        <v>5470</v>
      </c>
      <c r="D3536" t="s">
        <v>5462</v>
      </c>
      <c r="E3536" t="s">
        <v>5452</v>
      </c>
      <c r="F3536" t="s">
        <v>162</v>
      </c>
      <c r="G3536" t="s">
        <v>163</v>
      </c>
      <c r="H3536" t="s">
        <v>150</v>
      </c>
      <c r="I3536" t="s">
        <v>186</v>
      </c>
      <c r="J3536" t="s">
        <v>164</v>
      </c>
      <c r="K3536" t="s">
        <v>153</v>
      </c>
      <c r="L3536" t="s">
        <v>155</v>
      </c>
      <c r="M3536" t="s">
        <v>155</v>
      </c>
      <c r="N3536" t="n">
        <v>-67.1112</v>
      </c>
      <c r="O3536" t="n">
        <v>18.2057</v>
      </c>
      <c r="P3536" t="n">
        <v>1090</v>
      </c>
      <c r="Q3536" t="n">
        <v>965</v>
      </c>
      <c r="R3536" t="n">
        <v>58.1</v>
      </c>
      <c r="S3536" t="n">
        <v>1.3</v>
      </c>
      <c r="T3536" t="n">
        <v>0.9</v>
      </c>
      <c r="U3536" t="n">
        <v>94.8</v>
      </c>
      <c r="V3536" t="n">
        <v>0</v>
      </c>
      <c r="W3536" t="n">
        <v>2.5</v>
      </c>
      <c r="X3536" t="n">
        <v>76</v>
      </c>
      <c r="Y3536" t="n">
        <v>20</v>
      </c>
      <c r="Z3536" t="n">
        <v>18</v>
      </c>
      <c r="AA3536" t="n">
        <v>126</v>
      </c>
      <c r="AB3536" t="n">
        <v>46</v>
      </c>
      <c r="AC3536" t="n">
        <v>120</v>
      </c>
      <c r="AD3536" t="n">
        <v>48.3</v>
      </c>
      <c r="AE3536" t="n">
        <v>25.8</v>
      </c>
      <c r="AF3536" t="n">
        <v>91</v>
      </c>
      <c r="AG3536" t="n">
        <v>80</v>
      </c>
      <c r="AH3536" t="n">
        <v>97</v>
      </c>
      <c r="AI3536" t="n">
        <v>8354</v>
      </c>
      <c r="AJ3536" t="n">
        <v>8088</v>
      </c>
      <c r="AK3536" t="n">
        <v>8963</v>
      </c>
      <c r="AL3536" t="n">
        <v>9411</v>
      </c>
      <c r="AM3536" t="n">
        <v>11855</v>
      </c>
      <c r="AN3536"/>
      <c r="AO3536" t="n">
        <v>1</v>
      </c>
      <c r="AP3536" t="n">
        <v>136</v>
      </c>
      <c r="AQ3536" t="n">
        <v>25</v>
      </c>
      <c r="AR3536"/>
    </row>
    <row r="3537">
      <c r="A3537" t="n">
        <v>241216</v>
      </c>
      <c r="B3537" t="s">
        <v>5471</v>
      </c>
      <c r="C3537" t="s">
        <v>5472</v>
      </c>
      <c r="D3537" t="s">
        <v>5462</v>
      </c>
      <c r="E3537" t="s">
        <v>5452</v>
      </c>
      <c r="F3537" t="s">
        <v>162</v>
      </c>
      <c r="G3537" t="s">
        <v>163</v>
      </c>
      <c r="H3537" t="s">
        <v>150</v>
      </c>
      <c r="I3537" t="s">
        <v>151</v>
      </c>
      <c r="J3537" t="s">
        <v>168</v>
      </c>
      <c r="K3537" t="s">
        <v>153</v>
      </c>
      <c r="L3537" t="s">
        <v>155</v>
      </c>
      <c r="M3537" t="s">
        <v>155</v>
      </c>
      <c r="N3537" t="n">
        <v>-66.1117</v>
      </c>
      <c r="O3537" t="n">
        <v>18.3574</v>
      </c>
      <c r="P3537" t="n">
        <v>1922</v>
      </c>
      <c r="Q3537" t="n">
        <v>1825</v>
      </c>
      <c r="R3537" t="n">
        <v>37.1</v>
      </c>
      <c r="S3537" t="n">
        <v>0</v>
      </c>
      <c r="T3537" t="n">
        <v>0</v>
      </c>
      <c r="U3537" t="n">
        <v>100</v>
      </c>
      <c r="V3537" t="n">
        <v>0</v>
      </c>
      <c r="W3537" t="n">
        <v>0</v>
      </c>
      <c r="X3537" t="n">
        <v>73</v>
      </c>
      <c r="Y3537" t="n">
        <v>67</v>
      </c>
      <c r="Z3537" t="n">
        <v>28</v>
      </c>
      <c r="AA3537" t="n">
        <v>319</v>
      </c>
      <c r="AB3537" t="n">
        <v>35.7</v>
      </c>
      <c r="AC3537" t="n">
        <v>310</v>
      </c>
      <c r="AD3537" t="n">
        <v>36.5</v>
      </c>
      <c r="AE3537" t="n">
        <v>16.5</v>
      </c>
      <c r="AF3537" t="n">
        <v>322</v>
      </c>
      <c r="AG3537" t="n">
        <v>84</v>
      </c>
      <c r="AH3537" t="n">
        <v>84</v>
      </c>
      <c r="AI3537" t="n">
        <v>6305</v>
      </c>
      <c r="AJ3537" t="n">
        <v>5596</v>
      </c>
      <c r="AK3537" t="n">
        <v>6663</v>
      </c>
      <c r="AL3537" t="n">
        <v>9039</v>
      </c>
      <c r="AM3537" t="n">
        <v>9843</v>
      </c>
      <c r="AN3537"/>
      <c r="AO3537"/>
      <c r="AP3537" t="n">
        <v>243</v>
      </c>
      <c r="AQ3537" t="n">
        <v>40</v>
      </c>
      <c r="AR3537"/>
    </row>
    <row r="3538">
      <c r="A3538" t="n">
        <v>241225</v>
      </c>
      <c r="B3538" t="s">
        <v>5473</v>
      </c>
      <c r="C3538" t="s">
        <v>5474</v>
      </c>
      <c r="D3538" t="s">
        <v>5462</v>
      </c>
      <c r="E3538" t="s">
        <v>5452</v>
      </c>
      <c r="F3538" t="s">
        <v>162</v>
      </c>
      <c r="G3538" t="s">
        <v>163</v>
      </c>
      <c r="H3538" t="s">
        <v>150</v>
      </c>
      <c r="I3538" t="s">
        <v>151</v>
      </c>
      <c r="J3538" t="s">
        <v>164</v>
      </c>
      <c r="K3538" t="s">
        <v>153</v>
      </c>
      <c r="L3538" t="s">
        <v>155</v>
      </c>
      <c r="M3538" t="s">
        <v>155</v>
      </c>
      <c r="N3538" t="n">
        <v>-66.1808</v>
      </c>
      <c r="O3538" t="n">
        <v>18.3989</v>
      </c>
      <c r="P3538" t="n">
        <v>904</v>
      </c>
      <c r="Q3538" t="n">
        <v>706</v>
      </c>
      <c r="R3538" t="n">
        <v>66.4</v>
      </c>
      <c r="S3538" t="n">
        <v>0</v>
      </c>
      <c r="T3538" t="n">
        <v>0</v>
      </c>
      <c r="U3538" t="n">
        <v>99.3</v>
      </c>
      <c r="V3538" t="n">
        <v>0</v>
      </c>
      <c r="W3538" t="n">
        <v>0.7</v>
      </c>
      <c r="X3538" t="n">
        <v>80</v>
      </c>
      <c r="Y3538" t="n">
        <v>43</v>
      </c>
      <c r="Z3538" t="n">
        <v>14</v>
      </c>
      <c r="AA3538" t="n">
        <v>256</v>
      </c>
      <c r="AB3538" t="n">
        <v>37.9</v>
      </c>
      <c r="AC3538" t="n">
        <v>236</v>
      </c>
      <c r="AD3538" t="n">
        <v>36</v>
      </c>
      <c r="AE3538" t="n">
        <v>14</v>
      </c>
      <c r="AF3538" t="n">
        <v>70</v>
      </c>
      <c r="AG3538" t="n">
        <v>83</v>
      </c>
      <c r="AH3538" t="n">
        <v>99</v>
      </c>
      <c r="AI3538" t="n">
        <v>4382</v>
      </c>
      <c r="AJ3538" t="n">
        <v>3492</v>
      </c>
      <c r="AK3538" t="n">
        <v>4079</v>
      </c>
      <c r="AL3538" t="n">
        <v>7215</v>
      </c>
      <c r="AM3538" t="n">
        <v>9174</v>
      </c>
      <c r="AN3538" t="n">
        <v>10164</v>
      </c>
      <c r="AO3538" t="n">
        <v>7</v>
      </c>
      <c r="AP3538" t="n">
        <v>90</v>
      </c>
      <c r="AQ3538" t="n">
        <v>45</v>
      </c>
      <c r="AR3538"/>
    </row>
    <row r="3539">
      <c r="A3539" t="n">
        <v>241304</v>
      </c>
      <c r="B3539" t="s">
        <v>5475</v>
      </c>
      <c r="C3539" t="s">
        <v>5476</v>
      </c>
      <c r="D3539" t="s">
        <v>5462</v>
      </c>
      <c r="E3539" t="s">
        <v>5452</v>
      </c>
      <c r="F3539" t="s">
        <v>188</v>
      </c>
      <c r="G3539" t="s">
        <v>189</v>
      </c>
      <c r="H3539" t="s">
        <v>150</v>
      </c>
      <c r="I3539" t="s">
        <v>151</v>
      </c>
      <c r="J3539" t="s">
        <v>168</v>
      </c>
      <c r="K3539" t="s">
        <v>209</v>
      </c>
      <c r="L3539" t="s">
        <v>155</v>
      </c>
      <c r="M3539" t="s">
        <v>155</v>
      </c>
      <c r="N3539" t="n">
        <v>-66.0225</v>
      </c>
      <c r="O3539" t="n">
        <v>18.2233</v>
      </c>
      <c r="P3539" t="n">
        <v>3468</v>
      </c>
      <c r="Q3539" t="n">
        <v>3074</v>
      </c>
      <c r="R3539" t="n">
        <v>72.3</v>
      </c>
      <c r="S3539" t="n">
        <v>0</v>
      </c>
      <c r="T3539" t="n">
        <v>0</v>
      </c>
      <c r="U3539" t="n">
        <v>99.7</v>
      </c>
      <c r="V3539" t="n">
        <v>0</v>
      </c>
      <c r="W3539" t="n">
        <v>0</v>
      </c>
      <c r="X3539" t="n">
        <v>46</v>
      </c>
      <c r="Y3539"/>
      <c r="Z3539" t="n">
        <v>9</v>
      </c>
      <c r="AA3539" t="n">
        <v>479</v>
      </c>
      <c r="AB3539" t="n">
        <v>53.9</v>
      </c>
      <c r="AC3539" t="n">
        <v>38</v>
      </c>
      <c r="AD3539" t="n">
        <v>57.9</v>
      </c>
      <c r="AE3539" t="n">
        <v>57.9</v>
      </c>
      <c r="AF3539" t="n">
        <v>341</v>
      </c>
      <c r="AG3539" t="n">
        <v>81</v>
      </c>
      <c r="AH3539" t="n">
        <v>81</v>
      </c>
      <c r="AI3539" t="n">
        <v>4046</v>
      </c>
      <c r="AJ3539" t="n">
        <v>3769</v>
      </c>
      <c r="AK3539" t="n">
        <v>4794</v>
      </c>
      <c r="AL3539" t="n">
        <v>7598</v>
      </c>
      <c r="AM3539" t="n">
        <v>7081</v>
      </c>
      <c r="AN3539" t="n">
        <v>12377</v>
      </c>
      <c r="AO3539" t="n">
        <v>228</v>
      </c>
      <c r="AP3539" t="n">
        <v>156</v>
      </c>
      <c r="AQ3539" t="n">
        <v>125</v>
      </c>
      <c r="AR3539"/>
    </row>
    <row r="3540">
      <c r="A3540" t="n">
        <v>241331</v>
      </c>
      <c r="B3540" t="s">
        <v>5477</v>
      </c>
      <c r="C3540" t="s">
        <v>5468</v>
      </c>
      <c r="D3540" t="s">
        <v>5462</v>
      </c>
      <c r="E3540" t="s">
        <v>5452</v>
      </c>
      <c r="F3540" t="s">
        <v>162</v>
      </c>
      <c r="G3540" t="s">
        <v>163</v>
      </c>
      <c r="H3540" t="s">
        <v>150</v>
      </c>
      <c r="I3540" t="s">
        <v>151</v>
      </c>
      <c r="J3540" t="s">
        <v>168</v>
      </c>
      <c r="K3540" t="s">
        <v>209</v>
      </c>
      <c r="L3540" t="s">
        <v>155</v>
      </c>
      <c r="M3540" t="s">
        <v>155</v>
      </c>
      <c r="N3540" t="n">
        <v>-66.1139</v>
      </c>
      <c r="O3540" t="n">
        <v>18.4666</v>
      </c>
      <c r="P3540" t="n">
        <v>2946</v>
      </c>
      <c r="Q3540" t="n">
        <v>957</v>
      </c>
      <c r="R3540" t="n">
        <v>83.7</v>
      </c>
      <c r="S3540" t="n">
        <v>0.5</v>
      </c>
      <c r="T3540" t="n">
        <v>0.2</v>
      </c>
      <c r="U3540" t="n">
        <v>98.6</v>
      </c>
      <c r="V3540" t="n">
        <v>0</v>
      </c>
      <c r="W3540" t="n">
        <v>0</v>
      </c>
      <c r="X3540" t="n">
        <v>79</v>
      </c>
      <c r="Y3540" t="n">
        <v>0</v>
      </c>
      <c r="Z3540" t="n">
        <v>20</v>
      </c>
      <c r="AA3540" t="n">
        <v>100</v>
      </c>
      <c r="AB3540" t="n">
        <v>69</v>
      </c>
      <c r="AC3540" t="n">
        <v>100</v>
      </c>
      <c r="AD3540" t="n">
        <v>69</v>
      </c>
      <c r="AE3540" t="n">
        <v>65</v>
      </c>
      <c r="AF3540" t="n">
        <v>147</v>
      </c>
      <c r="AG3540" t="n">
        <v>69</v>
      </c>
      <c r="AH3540" t="n">
        <v>70</v>
      </c>
      <c r="AI3540" t="n">
        <v>10732</v>
      </c>
      <c r="AJ3540" t="n">
        <v>9913</v>
      </c>
      <c r="AK3540" t="n">
        <v>11660</v>
      </c>
      <c r="AL3540" t="n">
        <v>15489</v>
      </c>
      <c r="AM3540" t="n">
        <v>18647</v>
      </c>
      <c r="AN3540" t="n">
        <v>19676</v>
      </c>
      <c r="AO3540"/>
      <c r="AP3540" t="n">
        <v>109</v>
      </c>
      <c r="AQ3540" t="n">
        <v>262</v>
      </c>
      <c r="AR3540" t="n">
        <v>96</v>
      </c>
    </row>
    <row r="3541">
      <c r="A3541" t="n">
        <v>241377</v>
      </c>
      <c r="B3541" t="s">
        <v>5478</v>
      </c>
      <c r="C3541" t="s">
        <v>5464</v>
      </c>
      <c r="D3541" t="s">
        <v>5462</v>
      </c>
      <c r="E3541" t="s">
        <v>5452</v>
      </c>
      <c r="F3541" t="s">
        <v>162</v>
      </c>
      <c r="G3541" t="s">
        <v>163</v>
      </c>
      <c r="H3541" t="s">
        <v>150</v>
      </c>
      <c r="I3541" t="s">
        <v>151</v>
      </c>
      <c r="J3541" t="s">
        <v>164</v>
      </c>
      <c r="K3541" t="s">
        <v>153</v>
      </c>
      <c r="L3541" t="s">
        <v>155</v>
      </c>
      <c r="M3541" t="s">
        <v>155</v>
      </c>
      <c r="N3541" t="n">
        <v>-66.1683</v>
      </c>
      <c r="O3541" t="n">
        <v>18.3831</v>
      </c>
      <c r="P3541" t="n">
        <v>1061</v>
      </c>
      <c r="Q3541" t="n">
        <v>767</v>
      </c>
      <c r="R3541" t="n">
        <v>61.5</v>
      </c>
      <c r="S3541" t="n">
        <v>0</v>
      </c>
      <c r="T3541" t="n">
        <v>0</v>
      </c>
      <c r="U3541" t="n">
        <v>100</v>
      </c>
      <c r="V3541" t="n">
        <v>0</v>
      </c>
      <c r="W3541" t="n">
        <v>0</v>
      </c>
      <c r="X3541" t="n">
        <v>65</v>
      </c>
      <c r="Y3541" t="n">
        <v>100</v>
      </c>
      <c r="Z3541" t="n">
        <v>10</v>
      </c>
      <c r="AA3541" t="n">
        <v>109</v>
      </c>
      <c r="AB3541" t="n">
        <v>36.7</v>
      </c>
      <c r="AC3541" t="n">
        <v>78</v>
      </c>
      <c r="AD3541" t="n">
        <v>30.8</v>
      </c>
      <c r="AE3541" t="n">
        <v>17.9</v>
      </c>
      <c r="AF3541" t="n">
        <v>171</v>
      </c>
      <c r="AG3541" t="n">
        <v>75</v>
      </c>
      <c r="AH3541" t="n">
        <v>80</v>
      </c>
      <c r="AI3541" t="n">
        <v>6301</v>
      </c>
      <c r="AJ3541" t="n">
        <v>6392</v>
      </c>
      <c r="AK3541"/>
      <c r="AL3541"/>
      <c r="AM3541"/>
      <c r="AN3541"/>
      <c r="AO3541" t="n">
        <v>9</v>
      </c>
      <c r="AP3541" t="n">
        <v>50</v>
      </c>
      <c r="AQ3541" t="n">
        <v>29</v>
      </c>
      <c r="AR3541" t="n">
        <v>8</v>
      </c>
    </row>
    <row r="3542">
      <c r="A3542" t="n">
        <v>241386</v>
      </c>
      <c r="B3542" t="s">
        <v>5479</v>
      </c>
      <c r="C3542" t="s">
        <v>5480</v>
      </c>
      <c r="D3542" t="s">
        <v>5462</v>
      </c>
      <c r="E3542" t="s">
        <v>5452</v>
      </c>
      <c r="F3542" t="s">
        <v>162</v>
      </c>
      <c r="G3542" t="s">
        <v>163</v>
      </c>
      <c r="H3542" t="s">
        <v>150</v>
      </c>
      <c r="I3542" t="s">
        <v>186</v>
      </c>
      <c r="J3542" t="s">
        <v>164</v>
      </c>
      <c r="K3542" t="s">
        <v>179</v>
      </c>
      <c r="L3542" t="s">
        <v>155</v>
      </c>
      <c r="M3542" t="s">
        <v>155</v>
      </c>
      <c r="N3542" t="n">
        <v>-65.96</v>
      </c>
      <c r="O3542" t="n">
        <v>18.3802</v>
      </c>
      <c r="P3542" t="n">
        <v>175</v>
      </c>
      <c r="Q3542" t="n">
        <v>150</v>
      </c>
      <c r="R3542" t="n">
        <v>78</v>
      </c>
      <c r="S3542" t="n">
        <v>0</v>
      </c>
      <c r="T3542" t="n">
        <v>0</v>
      </c>
      <c r="U3542" t="n">
        <v>100</v>
      </c>
      <c r="V3542" t="n">
        <v>0</v>
      </c>
      <c r="W3542" t="n">
        <v>0</v>
      </c>
      <c r="X3542" t="n">
        <v>57</v>
      </c>
      <c r="Y3542"/>
      <c r="Z3542" t="n">
        <v>9</v>
      </c>
      <c r="AA3542" t="n">
        <v>25</v>
      </c>
      <c r="AB3542" t="n">
        <v>44</v>
      </c>
      <c r="AC3542" t="n">
        <v>8</v>
      </c>
      <c r="AD3542" t="n">
        <v>25</v>
      </c>
      <c r="AE3542" t="n">
        <v>12.5</v>
      </c>
      <c r="AF3542" t="n">
        <v>15</v>
      </c>
      <c r="AG3542" t="n">
        <v>72</v>
      </c>
      <c r="AH3542" t="n">
        <v>76</v>
      </c>
      <c r="AI3542" t="n">
        <v>7635</v>
      </c>
      <c r="AJ3542" t="n">
        <v>7635</v>
      </c>
      <c r="AK3542"/>
      <c r="AL3542"/>
      <c r="AM3542"/>
      <c r="AN3542"/>
      <c r="AO3542" t="n">
        <v>3</v>
      </c>
      <c r="AP3542" t="n">
        <v>19</v>
      </c>
      <c r="AQ3542" t="n">
        <v>3</v>
      </c>
      <c r="AR3542"/>
    </row>
    <row r="3543">
      <c r="A3543" t="n">
        <v>241395</v>
      </c>
      <c r="B3543" t="s">
        <v>5481</v>
      </c>
      <c r="C3543" t="s">
        <v>5461</v>
      </c>
      <c r="D3543" t="s">
        <v>5462</v>
      </c>
      <c r="E3543" t="s">
        <v>5452</v>
      </c>
      <c r="F3543" t="s">
        <v>162</v>
      </c>
      <c r="G3543" t="s">
        <v>163</v>
      </c>
      <c r="H3543" t="s">
        <v>150</v>
      </c>
      <c r="I3543" t="s">
        <v>186</v>
      </c>
      <c r="J3543" t="s">
        <v>164</v>
      </c>
      <c r="K3543" t="s">
        <v>159</v>
      </c>
      <c r="L3543" t="s">
        <v>155</v>
      </c>
      <c r="M3543" t="s">
        <v>155</v>
      </c>
      <c r="N3543" t="n">
        <v>-66.6791</v>
      </c>
      <c r="O3543" t="n">
        <v>18.446</v>
      </c>
      <c r="P3543" t="n">
        <v>736</v>
      </c>
      <c r="Q3543" t="n">
        <v>366</v>
      </c>
      <c r="R3543" t="n">
        <v>66.9</v>
      </c>
      <c r="S3543" t="n">
        <v>0</v>
      </c>
      <c r="T3543" t="n">
        <v>0</v>
      </c>
      <c r="U3543" t="n">
        <v>99.2</v>
      </c>
      <c r="V3543" t="n">
        <v>0</v>
      </c>
      <c r="W3543" t="n">
        <v>0</v>
      </c>
      <c r="X3543" t="n">
        <v>82</v>
      </c>
      <c r="Y3543"/>
      <c r="Z3543" t="n">
        <v>12</v>
      </c>
      <c r="AA3543" t="n">
        <v>74</v>
      </c>
      <c r="AB3543" t="n">
        <v>39.2</v>
      </c>
      <c r="AC3543" t="n">
        <v>66</v>
      </c>
      <c r="AD3543" t="n">
        <v>37.9</v>
      </c>
      <c r="AE3543" t="n">
        <v>13.6</v>
      </c>
      <c r="AF3543" t="n">
        <v>37</v>
      </c>
      <c r="AG3543" t="n">
        <v>76</v>
      </c>
      <c r="AH3543" t="n">
        <v>79</v>
      </c>
      <c r="AI3543" t="n">
        <v>9883</v>
      </c>
      <c r="AJ3543" t="n">
        <v>8370</v>
      </c>
      <c r="AK3543" t="n">
        <v>10504</v>
      </c>
      <c r="AL3543" t="n">
        <v>11663</v>
      </c>
      <c r="AM3543"/>
      <c r="AN3543"/>
      <c r="AO3543" t="n">
        <v>10</v>
      </c>
      <c r="AP3543" t="n">
        <v>53</v>
      </c>
      <c r="AQ3543" t="n">
        <v>31</v>
      </c>
      <c r="AR3543" t="n">
        <v>24</v>
      </c>
    </row>
    <row r="3544">
      <c r="A3544" t="n">
        <v>241410</v>
      </c>
      <c r="B3544" t="s">
        <v>5482</v>
      </c>
      <c r="C3544" t="s">
        <v>5483</v>
      </c>
      <c r="D3544" t="s">
        <v>5462</v>
      </c>
      <c r="E3544" t="s">
        <v>5452</v>
      </c>
      <c r="F3544" t="s">
        <v>162</v>
      </c>
      <c r="G3544" t="s">
        <v>163</v>
      </c>
      <c r="H3544" t="s">
        <v>150</v>
      </c>
      <c r="I3544" t="s">
        <v>151</v>
      </c>
      <c r="J3544" t="s">
        <v>152</v>
      </c>
      <c r="K3544" t="s">
        <v>159</v>
      </c>
      <c r="L3544" t="s">
        <v>155</v>
      </c>
      <c r="M3544" t="s">
        <v>155</v>
      </c>
      <c r="N3544" t="n">
        <v>-66.6171</v>
      </c>
      <c r="O3544" t="n">
        <v>18.0017</v>
      </c>
      <c r="P3544" t="n">
        <v>6275</v>
      </c>
      <c r="Q3544" t="n">
        <v>4495</v>
      </c>
      <c r="R3544" t="n">
        <v>63.8</v>
      </c>
      <c r="S3544" t="n">
        <v>0</v>
      </c>
      <c r="T3544" t="n">
        <v>0</v>
      </c>
      <c r="U3544" t="n">
        <v>99.2</v>
      </c>
      <c r="V3544" t="n">
        <v>0</v>
      </c>
      <c r="W3544" t="n">
        <v>0.2</v>
      </c>
      <c r="X3544" t="n">
        <v>79</v>
      </c>
      <c r="Y3544" t="n">
        <v>0</v>
      </c>
      <c r="Z3544" t="n">
        <v>22</v>
      </c>
      <c r="AA3544" t="n">
        <v>1164</v>
      </c>
      <c r="AB3544" t="n">
        <v>47.9</v>
      </c>
      <c r="AC3544" t="n">
        <v>1139</v>
      </c>
      <c r="AD3544" t="n">
        <v>48.2</v>
      </c>
      <c r="AE3544" t="n">
        <v>18.4</v>
      </c>
      <c r="AF3544" t="n">
        <v>775</v>
      </c>
      <c r="AG3544" t="n">
        <v>81</v>
      </c>
      <c r="AH3544" t="n">
        <v>85</v>
      </c>
      <c r="AI3544" t="n">
        <v>10275</v>
      </c>
      <c r="AJ3544" t="n">
        <v>9321</v>
      </c>
      <c r="AK3544" t="n">
        <v>10319</v>
      </c>
      <c r="AL3544" t="n">
        <v>13608</v>
      </c>
      <c r="AM3544" t="n">
        <v>15251</v>
      </c>
      <c r="AN3544" t="n">
        <v>17061</v>
      </c>
      <c r="AO3544" t="n">
        <v>17</v>
      </c>
      <c r="AP3544" t="n">
        <v>718</v>
      </c>
      <c r="AQ3544" t="n">
        <v>116</v>
      </c>
      <c r="AR3544" t="n">
        <v>139</v>
      </c>
    </row>
    <row r="3545">
      <c r="A3545" t="n">
        <v>241517</v>
      </c>
      <c r="B3545" t="s">
        <v>5484</v>
      </c>
      <c r="C3545" t="s">
        <v>5468</v>
      </c>
      <c r="D3545" t="s">
        <v>5462</v>
      </c>
      <c r="E3545" t="s">
        <v>5452</v>
      </c>
      <c r="F3545" t="s">
        <v>188</v>
      </c>
      <c r="G3545" t="s">
        <v>189</v>
      </c>
      <c r="H3545" t="s">
        <v>150</v>
      </c>
      <c r="I3545" t="s">
        <v>151</v>
      </c>
      <c r="J3545" t="s">
        <v>164</v>
      </c>
      <c r="K3545" t="s">
        <v>209</v>
      </c>
      <c r="L3545" t="s">
        <v>155</v>
      </c>
      <c r="M3545" t="s">
        <v>155</v>
      </c>
      <c r="N3545" t="n">
        <v>-66.0358</v>
      </c>
      <c r="O3545" t="n">
        <v>18.394</v>
      </c>
      <c r="P3545" t="n">
        <v>346</v>
      </c>
      <c r="Q3545" t="n">
        <v>346</v>
      </c>
      <c r="R3545" t="n">
        <v>74.6</v>
      </c>
      <c r="S3545" t="n">
        <v>0</v>
      </c>
      <c r="T3545" t="n">
        <v>0</v>
      </c>
      <c r="U3545" t="n">
        <v>100</v>
      </c>
      <c r="V3545" t="n">
        <v>0</v>
      </c>
      <c r="W3545" t="n">
        <v>0</v>
      </c>
      <c r="X3545" t="n">
        <v>50</v>
      </c>
      <c r="Y3545"/>
      <c r="Z3545" t="n">
        <v>11</v>
      </c>
      <c r="AA3545" t="n">
        <v>89</v>
      </c>
      <c r="AB3545" t="n">
        <v>25.8</v>
      </c>
      <c r="AC3545" t="n">
        <v>27</v>
      </c>
      <c r="AD3545" t="n">
        <v>22.2</v>
      </c>
      <c r="AE3545" t="n">
        <v>22.2</v>
      </c>
      <c r="AF3545" t="n">
        <v>32</v>
      </c>
      <c r="AG3545" t="n">
        <v>90</v>
      </c>
      <c r="AH3545" t="n">
        <v>90</v>
      </c>
      <c r="AI3545" t="n">
        <v>14817</v>
      </c>
      <c r="AJ3545" t="n">
        <v>15871</v>
      </c>
      <c r="AK3545" t="n">
        <v>8862</v>
      </c>
      <c r="AL3545" t="n">
        <v>13550</v>
      </c>
      <c r="AM3545"/>
      <c r="AN3545"/>
      <c r="AO3545" t="n">
        <v>39</v>
      </c>
      <c r="AP3545" t="n">
        <v>20</v>
      </c>
      <c r="AQ3545"/>
      <c r="AR3545"/>
    </row>
    <row r="3546">
      <c r="A3546" t="n">
        <v>241614</v>
      </c>
      <c r="B3546" t="s">
        <v>5485</v>
      </c>
      <c r="C3546" t="s">
        <v>5486</v>
      </c>
      <c r="D3546" t="s">
        <v>5462</v>
      </c>
      <c r="E3546" t="s">
        <v>5452</v>
      </c>
      <c r="F3546" t="s">
        <v>162</v>
      </c>
      <c r="G3546" t="s">
        <v>163</v>
      </c>
      <c r="H3546" t="s">
        <v>150</v>
      </c>
      <c r="I3546" t="s">
        <v>186</v>
      </c>
      <c r="J3546" t="s">
        <v>164</v>
      </c>
      <c r="K3546" t="s">
        <v>209</v>
      </c>
      <c r="L3546" t="s">
        <v>155</v>
      </c>
      <c r="M3546" t="s">
        <v>155</v>
      </c>
      <c r="N3546" t="n">
        <v>-66.0106</v>
      </c>
      <c r="O3546" t="n">
        <v>18.3739</v>
      </c>
      <c r="P3546" t="n">
        <v>376</v>
      </c>
      <c r="Q3546" t="n">
        <v>252</v>
      </c>
      <c r="R3546" t="n">
        <v>46.8</v>
      </c>
      <c r="S3546" t="n">
        <v>0</v>
      </c>
      <c r="T3546" t="n">
        <v>0</v>
      </c>
      <c r="U3546" t="n">
        <v>100</v>
      </c>
      <c r="V3546" t="n">
        <v>0</v>
      </c>
      <c r="W3546" t="n">
        <v>0</v>
      </c>
      <c r="X3546" t="n">
        <v>100</v>
      </c>
      <c r="Y3546" t="n">
        <v>80</v>
      </c>
      <c r="Z3546" t="n">
        <v>3</v>
      </c>
      <c r="AA3546" t="n">
        <v>38</v>
      </c>
      <c r="AB3546" t="n">
        <v>21.1</v>
      </c>
      <c r="AC3546" t="n">
        <v>38</v>
      </c>
      <c r="AD3546" t="n">
        <v>18.4</v>
      </c>
      <c r="AE3546" t="n">
        <v>5.3</v>
      </c>
      <c r="AF3546" t="n">
        <v>19</v>
      </c>
      <c r="AG3546" t="n">
        <v>58</v>
      </c>
      <c r="AH3546" t="n">
        <v>95</v>
      </c>
      <c r="AI3546" t="n">
        <v>11987</v>
      </c>
      <c r="AJ3546" t="n">
        <v>11987</v>
      </c>
      <c r="AK3546"/>
      <c r="AL3546"/>
      <c r="AM3546"/>
      <c r="AN3546"/>
      <c r="AO3546"/>
      <c r="AP3546" t="n">
        <v>25</v>
      </c>
      <c r="AQ3546" t="n">
        <v>14</v>
      </c>
      <c r="AR3546"/>
    </row>
    <row r="3547">
      <c r="A3547" t="n">
        <v>241720</v>
      </c>
      <c r="B3547" t="s">
        <v>5487</v>
      </c>
      <c r="C3547" t="s">
        <v>5468</v>
      </c>
      <c r="D3547" t="s">
        <v>5462</v>
      </c>
      <c r="E3547" t="s">
        <v>5452</v>
      </c>
      <c r="F3547" t="s">
        <v>148</v>
      </c>
      <c r="G3547" t="s">
        <v>149</v>
      </c>
      <c r="H3547" t="s">
        <v>150</v>
      </c>
      <c r="I3547" t="s">
        <v>151</v>
      </c>
      <c r="J3547" t="s">
        <v>164</v>
      </c>
      <c r="K3547" t="s">
        <v>179</v>
      </c>
      <c r="L3547" t="s">
        <v>155</v>
      </c>
      <c r="M3547" t="s">
        <v>155</v>
      </c>
      <c r="N3547" t="n">
        <v>-66.0665</v>
      </c>
      <c r="O3547" t="n">
        <v>18.4285</v>
      </c>
      <c r="P3547" t="n">
        <v>673</v>
      </c>
      <c r="Q3547" t="n">
        <v>673</v>
      </c>
      <c r="R3547" t="n">
        <v>60.6</v>
      </c>
      <c r="S3547" t="n">
        <v>0</v>
      </c>
      <c r="T3547" t="n">
        <v>0</v>
      </c>
      <c r="U3547" t="n">
        <v>100</v>
      </c>
      <c r="V3547" t="n">
        <v>0</v>
      </c>
      <c r="W3547" t="n">
        <v>0</v>
      </c>
      <c r="X3547" t="n">
        <v>76</v>
      </c>
      <c r="Y3547" t="n">
        <v>50</v>
      </c>
      <c r="Z3547" t="n">
        <v>11</v>
      </c>
      <c r="AA3547" t="n">
        <v>239</v>
      </c>
      <c r="AB3547" t="n">
        <v>30.1</v>
      </c>
      <c r="AC3547" t="n">
        <v>64</v>
      </c>
      <c r="AD3547" t="n">
        <v>14.1</v>
      </c>
      <c r="AE3547" t="n">
        <v>7.8</v>
      </c>
      <c r="AF3547" t="n">
        <v>61</v>
      </c>
      <c r="AG3547" t="n">
        <v>78</v>
      </c>
      <c r="AH3547" t="n">
        <v>78</v>
      </c>
      <c r="AI3547" t="n">
        <v>107</v>
      </c>
      <c r="AJ3547" t="n">
        <v>29</v>
      </c>
      <c r="AK3547" t="n">
        <v>-32</v>
      </c>
      <c r="AL3547" t="n">
        <v>5278</v>
      </c>
      <c r="AM3547" t="n">
        <v>5317</v>
      </c>
      <c r="AN3547"/>
      <c r="AO3547" t="n">
        <v>59</v>
      </c>
      <c r="AP3547" t="n">
        <v>111</v>
      </c>
      <c r="AQ3547"/>
      <c r="AR3547"/>
    </row>
    <row r="3548">
      <c r="A3548" t="n">
        <v>241739</v>
      </c>
      <c r="B3548" t="s">
        <v>5488</v>
      </c>
      <c r="C3548" t="s">
        <v>5468</v>
      </c>
      <c r="D3548" t="s">
        <v>5462</v>
      </c>
      <c r="E3548" t="s">
        <v>5452</v>
      </c>
      <c r="F3548" t="s">
        <v>162</v>
      </c>
      <c r="G3548" t="s">
        <v>163</v>
      </c>
      <c r="H3548" t="s">
        <v>150</v>
      </c>
      <c r="I3548" t="s">
        <v>151</v>
      </c>
      <c r="J3548" t="s">
        <v>152</v>
      </c>
      <c r="K3548" t="s">
        <v>153</v>
      </c>
      <c r="L3548" t="s">
        <v>155</v>
      </c>
      <c r="M3548" t="s">
        <v>155</v>
      </c>
      <c r="N3548" t="n">
        <v>-66.0616</v>
      </c>
      <c r="O3548" t="n">
        <v>18.3872</v>
      </c>
      <c r="P3548" t="n">
        <v>7137</v>
      </c>
      <c r="Q3548" t="n">
        <v>5546</v>
      </c>
      <c r="R3548" t="n">
        <v>68</v>
      </c>
      <c r="S3548" t="n">
        <v>0</v>
      </c>
      <c r="T3548" t="n">
        <v>0</v>
      </c>
      <c r="U3548" t="n">
        <v>100</v>
      </c>
      <c r="V3548" t="n">
        <v>0</v>
      </c>
      <c r="W3548" t="n">
        <v>0</v>
      </c>
      <c r="X3548" t="n">
        <v>70</v>
      </c>
      <c r="Y3548" t="n">
        <v>42</v>
      </c>
      <c r="Z3548" t="n">
        <v>21</v>
      </c>
      <c r="AA3548" t="n">
        <v>1848</v>
      </c>
      <c r="AB3548" t="n">
        <v>31.1</v>
      </c>
      <c r="AC3548" t="n">
        <v>1295</v>
      </c>
      <c r="AD3548" t="n">
        <v>29.7</v>
      </c>
      <c r="AE3548" t="n">
        <v>12.4</v>
      </c>
      <c r="AF3548" t="n">
        <v>609</v>
      </c>
      <c r="AG3548" t="n">
        <v>69</v>
      </c>
      <c r="AH3548" t="n">
        <v>94</v>
      </c>
      <c r="AI3548" t="n">
        <v>7559</v>
      </c>
      <c r="AJ3548" t="n">
        <v>7230</v>
      </c>
      <c r="AK3548" t="n">
        <v>10047</v>
      </c>
      <c r="AL3548" t="n">
        <v>7592</v>
      </c>
      <c r="AM3548"/>
      <c r="AN3548"/>
      <c r="AO3548" t="n">
        <v>122</v>
      </c>
      <c r="AP3548" t="n">
        <v>636</v>
      </c>
      <c r="AQ3548" t="n">
        <v>341</v>
      </c>
      <c r="AR3548" t="n">
        <v>9</v>
      </c>
    </row>
    <row r="3549">
      <c r="A3549" t="n">
        <v>241766</v>
      </c>
      <c r="B3549" t="s">
        <v>5489</v>
      </c>
      <c r="C3549" t="s">
        <v>5468</v>
      </c>
      <c r="D3549" t="s">
        <v>5462</v>
      </c>
      <c r="E3549" t="s">
        <v>5452</v>
      </c>
      <c r="F3549" t="s">
        <v>148</v>
      </c>
      <c r="G3549" t="s">
        <v>149</v>
      </c>
      <c r="H3549" t="s">
        <v>150</v>
      </c>
      <c r="I3549" t="s">
        <v>151</v>
      </c>
      <c r="J3549" t="s">
        <v>164</v>
      </c>
      <c r="K3549" t="s">
        <v>209</v>
      </c>
      <c r="L3549" t="s">
        <v>155</v>
      </c>
      <c r="M3549" t="s">
        <v>155</v>
      </c>
      <c r="N3549" t="n">
        <v>-66.0788</v>
      </c>
      <c r="O3549" t="n">
        <v>18.454</v>
      </c>
      <c r="P3549" t="n">
        <v>345</v>
      </c>
      <c r="Q3549" t="n">
        <v>307</v>
      </c>
      <c r="R3549" t="n">
        <v>30.3</v>
      </c>
      <c r="S3549" t="n">
        <v>0</v>
      </c>
      <c r="T3549" t="n">
        <v>0.3</v>
      </c>
      <c r="U3549" t="n">
        <v>97.4</v>
      </c>
      <c r="V3549" t="n">
        <v>0</v>
      </c>
      <c r="W3549" t="n">
        <v>2.3</v>
      </c>
      <c r="X3549" t="n">
        <v>100</v>
      </c>
      <c r="Y3549" t="n">
        <v>77</v>
      </c>
      <c r="Z3549" t="n">
        <v>4</v>
      </c>
      <c r="AA3549" t="n">
        <v>21</v>
      </c>
      <c r="AB3549" t="n">
        <v>57.1</v>
      </c>
      <c r="AC3549" t="n">
        <v>21</v>
      </c>
      <c r="AD3549" t="n">
        <v>57.1</v>
      </c>
      <c r="AE3549" t="n">
        <v>23.8</v>
      </c>
      <c r="AF3549" t="n">
        <v>8</v>
      </c>
      <c r="AG3549" t="n">
        <v>66</v>
      </c>
      <c r="AH3549" t="n">
        <v>66</v>
      </c>
      <c r="AI3549" t="n">
        <v>3905</v>
      </c>
      <c r="AJ3549" t="n">
        <v>636</v>
      </c>
      <c r="AK3549"/>
      <c r="AL3549" t="n">
        <v>7175</v>
      </c>
      <c r="AM3549" t="n">
        <v>7920</v>
      </c>
      <c r="AN3549"/>
      <c r="AO3549"/>
      <c r="AP3549" t="n">
        <v>48</v>
      </c>
      <c r="AQ3549" t="n">
        <v>6</v>
      </c>
      <c r="AR3549"/>
    </row>
    <row r="3550">
      <c r="A3550" t="n">
        <v>241793</v>
      </c>
      <c r="B3550" t="s">
        <v>5490</v>
      </c>
      <c r="C3550" t="s">
        <v>5468</v>
      </c>
      <c r="D3550" t="s">
        <v>5462</v>
      </c>
      <c r="E3550" t="s">
        <v>5452</v>
      </c>
      <c r="F3550" t="s">
        <v>162</v>
      </c>
      <c r="G3550" t="s">
        <v>163</v>
      </c>
      <c r="H3550" t="s">
        <v>150</v>
      </c>
      <c r="I3550" t="s">
        <v>151</v>
      </c>
      <c r="J3550" t="s">
        <v>164</v>
      </c>
      <c r="K3550" t="s">
        <v>153</v>
      </c>
      <c r="L3550" t="s">
        <v>155</v>
      </c>
      <c r="M3550" t="s">
        <v>155</v>
      </c>
      <c r="N3550" t="n">
        <v>-66.1184</v>
      </c>
      <c r="O3550" t="n">
        <v>18.4666</v>
      </c>
      <c r="P3550" t="n">
        <v>394</v>
      </c>
      <c r="Q3550"/>
      <c r="R3550"/>
      <c r="S3550"/>
      <c r="T3550"/>
      <c r="U3550"/>
      <c r="V3550"/>
      <c r="W3550"/>
      <c r="X3550"/>
      <c r="Y3550"/>
      <c r="Z3550"/>
      <c r="AA3550"/>
      <c r="AB3550"/>
      <c r="AC3550"/>
      <c r="AD3550"/>
      <c r="AE3550"/>
      <c r="AF3550"/>
      <c r="AG3550"/>
      <c r="AH3550"/>
      <c r="AI3550"/>
      <c r="AJ3550"/>
      <c r="AK3550"/>
      <c r="AL3550"/>
      <c r="AM3550"/>
      <c r="AN3550"/>
      <c r="AO3550"/>
      <c r="AP3550"/>
      <c r="AQ3550" t="n">
        <v>13</v>
      </c>
      <c r="AR3550" t="n">
        <v>28</v>
      </c>
    </row>
    <row r="3551">
      <c r="A3551" t="n">
        <v>241836</v>
      </c>
      <c r="B3551" t="s">
        <v>5491</v>
      </c>
      <c r="C3551" t="s">
        <v>5492</v>
      </c>
      <c r="D3551" t="s">
        <v>5462</v>
      </c>
      <c r="E3551" t="s">
        <v>5452</v>
      </c>
      <c r="F3551" t="s">
        <v>162</v>
      </c>
      <c r="G3551" t="s">
        <v>163</v>
      </c>
      <c r="H3551" t="s">
        <v>150</v>
      </c>
      <c r="I3551" t="s">
        <v>186</v>
      </c>
      <c r="J3551" t="s">
        <v>168</v>
      </c>
      <c r="K3551" t="s">
        <v>209</v>
      </c>
      <c r="L3551" t="s">
        <v>155</v>
      </c>
      <c r="M3551" t="s">
        <v>155</v>
      </c>
      <c r="N3551" t="n">
        <v>-66.9923</v>
      </c>
      <c r="O3551" t="n">
        <v>18.338</v>
      </c>
      <c r="P3551" t="n">
        <v>1523</v>
      </c>
      <c r="Q3551" t="n">
        <v>1460</v>
      </c>
      <c r="R3551" t="n">
        <v>69.2</v>
      </c>
      <c r="S3551" t="n">
        <v>0</v>
      </c>
      <c r="T3551" t="n">
        <v>0</v>
      </c>
      <c r="U3551" t="n">
        <v>100</v>
      </c>
      <c r="V3551" t="n">
        <v>0</v>
      </c>
      <c r="W3551" t="n">
        <v>0</v>
      </c>
      <c r="X3551" t="n">
        <v>73</v>
      </c>
      <c r="Y3551" t="n">
        <v>25</v>
      </c>
      <c r="Z3551" t="n">
        <v>16</v>
      </c>
      <c r="AA3551" t="n">
        <v>110</v>
      </c>
      <c r="AB3551" t="n">
        <v>37.3</v>
      </c>
      <c r="AC3551" t="n">
        <v>24</v>
      </c>
      <c r="AD3551" t="n">
        <v>37.5</v>
      </c>
      <c r="AE3551" t="n">
        <v>20.8</v>
      </c>
      <c r="AF3551" t="n">
        <v>80</v>
      </c>
      <c r="AG3551" t="n">
        <v>63</v>
      </c>
      <c r="AH3551" t="n">
        <v>63</v>
      </c>
      <c r="AI3551" t="n">
        <v>4496</v>
      </c>
      <c r="AJ3551" t="n">
        <v>3867</v>
      </c>
      <c r="AK3551" t="n">
        <v>5984</v>
      </c>
      <c r="AL3551" t="n">
        <v>6720</v>
      </c>
      <c r="AM3551" t="n">
        <v>12629</v>
      </c>
      <c r="AN3551"/>
      <c r="AO3551" t="n">
        <v>228</v>
      </c>
      <c r="AP3551" t="n">
        <v>32</v>
      </c>
      <c r="AQ3551" t="n">
        <v>14</v>
      </c>
      <c r="AR3551"/>
    </row>
    <row r="3552">
      <c r="A3552" t="n">
        <v>241906</v>
      </c>
      <c r="B3552" t="s">
        <v>5493</v>
      </c>
      <c r="C3552" t="s">
        <v>5470</v>
      </c>
      <c r="D3552" t="s">
        <v>5462</v>
      </c>
      <c r="E3552" t="s">
        <v>5452</v>
      </c>
      <c r="F3552" t="s">
        <v>199</v>
      </c>
      <c r="G3552" t="s">
        <v>189</v>
      </c>
      <c r="H3552" t="s">
        <v>200</v>
      </c>
      <c r="I3552" t="s">
        <v>151</v>
      </c>
      <c r="J3552" t="s">
        <v>164</v>
      </c>
      <c r="K3552"/>
      <c r="L3552" t="s">
        <v>155</v>
      </c>
      <c r="M3552" t="s">
        <v>155</v>
      </c>
      <c r="N3552" t="n">
        <v>-67.1406</v>
      </c>
      <c r="O3552" t="n">
        <v>18.2013</v>
      </c>
      <c r="P3552" t="n">
        <v>286</v>
      </c>
      <c r="Q3552" t="n">
        <v>286</v>
      </c>
      <c r="R3552" t="n">
        <v>68.5</v>
      </c>
      <c r="S3552" t="n">
        <v>0</v>
      </c>
      <c r="T3552" t="n">
        <v>0</v>
      </c>
      <c r="U3552" t="n">
        <v>100</v>
      </c>
      <c r="V3552" t="n">
        <v>0</v>
      </c>
      <c r="W3552" t="n">
        <v>0</v>
      </c>
      <c r="X3552" t="n">
        <v>75</v>
      </c>
      <c r="Y3552"/>
      <c r="Z3552" t="n">
        <v>10</v>
      </c>
      <c r="AA3552"/>
      <c r="AB3552"/>
      <c r="AC3552"/>
      <c r="AD3552"/>
      <c r="AE3552"/>
      <c r="AF3552" t="n">
        <v>164</v>
      </c>
      <c r="AG3552" t="n">
        <v>86</v>
      </c>
      <c r="AH3552" t="n">
        <v>86</v>
      </c>
      <c r="AI3552" t="n">
        <v>3772</v>
      </c>
      <c r="AJ3552" t="n">
        <v>3581</v>
      </c>
      <c r="AK3552" t="n">
        <v>4162</v>
      </c>
      <c r="AL3552" t="n">
        <v>7101</v>
      </c>
      <c r="AM3552"/>
      <c r="AN3552"/>
      <c r="AO3552"/>
      <c r="AP3552"/>
      <c r="AQ3552"/>
      <c r="AR3552"/>
    </row>
    <row r="3553">
      <c r="A3553" t="n">
        <v>241951</v>
      </c>
      <c r="B3553" t="s">
        <v>5494</v>
      </c>
      <c r="C3553" t="s">
        <v>5468</v>
      </c>
      <c r="D3553" t="s">
        <v>5462</v>
      </c>
      <c r="E3553" t="s">
        <v>5452</v>
      </c>
      <c r="F3553" t="s">
        <v>148</v>
      </c>
      <c r="G3553" t="s">
        <v>149</v>
      </c>
      <c r="H3553" t="s">
        <v>150</v>
      </c>
      <c r="I3553" t="s">
        <v>151</v>
      </c>
      <c r="J3553" t="s">
        <v>164</v>
      </c>
      <c r="K3553" t="s">
        <v>209</v>
      </c>
      <c r="L3553" t="s">
        <v>155</v>
      </c>
      <c r="M3553" t="s">
        <v>155</v>
      </c>
      <c r="N3553" t="n">
        <v>-66.1213</v>
      </c>
      <c r="O3553" t="n">
        <v>18.4678</v>
      </c>
      <c r="P3553" t="n">
        <v>533</v>
      </c>
      <c r="Q3553" t="n">
        <v>533</v>
      </c>
      <c r="R3553" t="n">
        <v>73.7</v>
      </c>
      <c r="S3553" t="n">
        <v>0</v>
      </c>
      <c r="T3553" t="n">
        <v>0.2</v>
      </c>
      <c r="U3553" t="n">
        <v>99.8</v>
      </c>
      <c r="V3553" t="n">
        <v>0</v>
      </c>
      <c r="W3553" t="n">
        <v>0</v>
      </c>
      <c r="X3553" t="n">
        <v>76</v>
      </c>
      <c r="Y3553" t="n">
        <v>67</v>
      </c>
      <c r="Z3553" t="n">
        <v>10</v>
      </c>
      <c r="AA3553" t="n">
        <v>69</v>
      </c>
      <c r="AB3553" t="n">
        <v>44.9</v>
      </c>
      <c r="AC3553" t="n">
        <v>69</v>
      </c>
      <c r="AD3553" t="n">
        <v>44.9</v>
      </c>
      <c r="AE3553"/>
      <c r="AF3553" t="n">
        <v>75</v>
      </c>
      <c r="AG3553" t="n">
        <v>77</v>
      </c>
      <c r="AH3553" t="n">
        <v>77</v>
      </c>
      <c r="AI3553" t="n">
        <v>5047</v>
      </c>
      <c r="AJ3553" t="n">
        <v>4970</v>
      </c>
      <c r="AK3553" t="n">
        <v>5538</v>
      </c>
      <c r="AL3553" t="n">
        <v>6187</v>
      </c>
      <c r="AM3553"/>
      <c r="AN3553"/>
      <c r="AO3553"/>
      <c r="AP3553" t="n">
        <v>53</v>
      </c>
      <c r="AQ3553"/>
      <c r="AR3553"/>
    </row>
    <row r="3554">
      <c r="A3554" t="n">
        <v>242042</v>
      </c>
      <c r="B3554" t="s">
        <v>5495</v>
      </c>
      <c r="C3554" t="s">
        <v>5465</v>
      </c>
      <c r="D3554" t="s">
        <v>5462</v>
      </c>
      <c r="E3554" t="s">
        <v>5452</v>
      </c>
      <c r="F3554" t="s">
        <v>173</v>
      </c>
      <c r="G3554" t="s">
        <v>149</v>
      </c>
      <c r="H3554" t="s">
        <v>174</v>
      </c>
      <c r="I3554" t="s">
        <v>186</v>
      </c>
      <c r="J3554" t="s">
        <v>164</v>
      </c>
      <c r="K3554" t="s">
        <v>176</v>
      </c>
      <c r="L3554" t="s">
        <v>155</v>
      </c>
      <c r="M3554" t="s">
        <v>155</v>
      </c>
      <c r="N3554" t="n">
        <v>-66.4725</v>
      </c>
      <c r="O3554" t="n">
        <v>18.433</v>
      </c>
      <c r="P3554" t="n">
        <v>303</v>
      </c>
      <c r="Q3554" t="n">
        <v>303</v>
      </c>
      <c r="R3554" t="n">
        <v>42.6</v>
      </c>
      <c r="S3554" t="n">
        <v>0</v>
      </c>
      <c r="T3554" t="n">
        <v>0</v>
      </c>
      <c r="U3554" t="n">
        <v>100</v>
      </c>
      <c r="V3554" t="n">
        <v>0</v>
      </c>
      <c r="W3554" t="n">
        <v>0</v>
      </c>
      <c r="X3554" t="n">
        <v>84</v>
      </c>
      <c r="Y3554" t="n">
        <v>95</v>
      </c>
      <c r="Z3554" t="n">
        <v>6</v>
      </c>
      <c r="AA3554" t="n">
        <v>187</v>
      </c>
      <c r="AB3554" t="n">
        <v>61.5</v>
      </c>
      <c r="AC3554"/>
      <c r="AD3554"/>
      <c r="AE3554"/>
      <c r="AF3554" t="n">
        <v>157</v>
      </c>
      <c r="AG3554" t="n">
        <v>91</v>
      </c>
      <c r="AH3554" t="n">
        <v>91</v>
      </c>
      <c r="AI3554" t="n">
        <v>2389</v>
      </c>
      <c r="AJ3554" t="n">
        <v>2323</v>
      </c>
      <c r="AK3554" t="n">
        <v>2694</v>
      </c>
      <c r="AL3554" t="n">
        <v>3295</v>
      </c>
      <c r="AM3554"/>
      <c r="AN3554"/>
      <c r="AO3554" t="n">
        <v>87</v>
      </c>
      <c r="AP3554"/>
      <c r="AQ3554"/>
      <c r="AR3554"/>
    </row>
    <row r="3555">
      <c r="A3555" t="n">
        <v>242112</v>
      </c>
      <c r="B3555" t="s">
        <v>5496</v>
      </c>
      <c r="C3555" t="s">
        <v>5476</v>
      </c>
      <c r="D3555" t="s">
        <v>5462</v>
      </c>
      <c r="E3555" t="s">
        <v>5452</v>
      </c>
      <c r="F3555" t="s">
        <v>188</v>
      </c>
      <c r="G3555" t="s">
        <v>189</v>
      </c>
      <c r="H3555" t="s">
        <v>150</v>
      </c>
      <c r="I3555" t="s">
        <v>151</v>
      </c>
      <c r="J3555" t="s">
        <v>164</v>
      </c>
      <c r="K3555" t="s">
        <v>209</v>
      </c>
      <c r="L3555" t="s">
        <v>155</v>
      </c>
      <c r="M3555" t="s">
        <v>155</v>
      </c>
      <c r="N3555" t="n">
        <v>-66.0256</v>
      </c>
      <c r="O3555" t="n">
        <v>18.2361</v>
      </c>
      <c r="P3555" t="n">
        <v>775</v>
      </c>
      <c r="Q3555" t="n">
        <v>775</v>
      </c>
      <c r="R3555" t="n">
        <v>55.5</v>
      </c>
      <c r="S3555" t="n">
        <v>0</v>
      </c>
      <c r="T3555" t="n">
        <v>0</v>
      </c>
      <c r="U3555" t="n">
        <v>100</v>
      </c>
      <c r="V3555" t="n">
        <v>0</v>
      </c>
      <c r="W3555" t="n">
        <v>0</v>
      </c>
      <c r="X3555" t="n">
        <v>50</v>
      </c>
      <c r="Y3555"/>
      <c r="Z3555" t="n">
        <v>10</v>
      </c>
      <c r="AA3555" t="n">
        <v>148</v>
      </c>
      <c r="AB3555" t="n">
        <v>58.1</v>
      </c>
      <c r="AC3555"/>
      <c r="AD3555"/>
      <c r="AE3555"/>
      <c r="AF3555" t="n">
        <v>92</v>
      </c>
      <c r="AG3555" t="n">
        <v>79</v>
      </c>
      <c r="AH3555" t="n">
        <v>81</v>
      </c>
      <c r="AI3555" t="n">
        <v>9104</v>
      </c>
      <c r="AJ3555" t="n">
        <v>8540</v>
      </c>
      <c r="AK3555" t="n">
        <v>10623</v>
      </c>
      <c r="AL3555" t="n">
        <v>11902</v>
      </c>
      <c r="AM3555"/>
      <c r="AN3555"/>
      <c r="AO3555" t="n">
        <v>77</v>
      </c>
      <c r="AP3555" t="n">
        <v>15</v>
      </c>
      <c r="AQ3555"/>
      <c r="AR3555"/>
    </row>
    <row r="3556">
      <c r="A3556" t="n">
        <v>242121</v>
      </c>
      <c r="B3556" t="s">
        <v>5497</v>
      </c>
      <c r="C3556" t="s">
        <v>5498</v>
      </c>
      <c r="D3556" t="s">
        <v>5462</v>
      </c>
      <c r="E3556" t="s">
        <v>5452</v>
      </c>
      <c r="F3556" t="s">
        <v>162</v>
      </c>
      <c r="G3556" t="s">
        <v>163</v>
      </c>
      <c r="H3556" t="s">
        <v>150</v>
      </c>
      <c r="I3556" t="s">
        <v>186</v>
      </c>
      <c r="J3556" t="s">
        <v>164</v>
      </c>
      <c r="K3556" t="s">
        <v>179</v>
      </c>
      <c r="L3556" t="s">
        <v>155</v>
      </c>
      <c r="M3556" t="s">
        <v>155</v>
      </c>
      <c r="N3556" t="n">
        <v>-65.8269</v>
      </c>
      <c r="O3556" t="n">
        <v>18.1483</v>
      </c>
      <c r="P3556" t="n">
        <v>323</v>
      </c>
      <c r="Q3556" t="n">
        <v>323</v>
      </c>
      <c r="R3556" t="n">
        <v>60.4</v>
      </c>
      <c r="S3556" t="n">
        <v>0</v>
      </c>
      <c r="T3556" t="n">
        <v>0</v>
      </c>
      <c r="U3556" t="n">
        <v>100</v>
      </c>
      <c r="V3556" t="n">
        <v>0</v>
      </c>
      <c r="W3556" t="n">
        <v>0</v>
      </c>
      <c r="X3556" t="n">
        <v>0</v>
      </c>
      <c r="Y3556"/>
      <c r="Z3556" t="n">
        <v>6</v>
      </c>
      <c r="AA3556" t="n">
        <v>71</v>
      </c>
      <c r="AB3556" t="n">
        <v>54.9</v>
      </c>
      <c r="AC3556" t="n">
        <v>23</v>
      </c>
      <c r="AD3556" t="n">
        <v>39.1</v>
      </c>
      <c r="AE3556" t="n">
        <v>39.1</v>
      </c>
      <c r="AF3556" t="n">
        <v>27</v>
      </c>
      <c r="AG3556" t="n">
        <v>97</v>
      </c>
      <c r="AH3556" t="n">
        <v>100</v>
      </c>
      <c r="AI3556" t="n">
        <v>2879</v>
      </c>
      <c r="AJ3556" t="n">
        <v>2533</v>
      </c>
      <c r="AK3556" t="n">
        <v>4279</v>
      </c>
      <c r="AL3556" t="n">
        <v>4904</v>
      </c>
      <c r="AM3556"/>
      <c r="AN3556"/>
      <c r="AO3556" t="n">
        <v>36</v>
      </c>
      <c r="AP3556" t="n">
        <v>11</v>
      </c>
      <c r="AQ3556"/>
      <c r="AR3556"/>
    </row>
    <row r="3557">
      <c r="A3557" t="n">
        <v>242130</v>
      </c>
      <c r="B3557" t="s">
        <v>5499</v>
      </c>
      <c r="C3557" t="s">
        <v>5461</v>
      </c>
      <c r="D3557" t="s">
        <v>5462</v>
      </c>
      <c r="E3557" t="s">
        <v>5452</v>
      </c>
      <c r="F3557" t="s">
        <v>279</v>
      </c>
      <c r="G3557" t="s">
        <v>189</v>
      </c>
      <c r="H3557" t="s">
        <v>174</v>
      </c>
      <c r="I3557" t="s">
        <v>151</v>
      </c>
      <c r="J3557" t="s">
        <v>164</v>
      </c>
      <c r="K3557" t="s">
        <v>176</v>
      </c>
      <c r="L3557" t="s">
        <v>155</v>
      </c>
      <c r="M3557" t="s">
        <v>155</v>
      </c>
      <c r="N3557" t="n">
        <v>-66.7593</v>
      </c>
      <c r="O3557" t="n">
        <v>18.4781</v>
      </c>
      <c r="P3557" t="n">
        <v>498</v>
      </c>
      <c r="Q3557" t="n">
        <v>498</v>
      </c>
      <c r="R3557" t="n">
        <v>72.9</v>
      </c>
      <c r="S3557" t="n">
        <v>0</v>
      </c>
      <c r="T3557" t="n">
        <v>0</v>
      </c>
      <c r="U3557" t="n">
        <v>100</v>
      </c>
      <c r="V3557" t="n">
        <v>0</v>
      </c>
      <c r="W3557" t="n">
        <v>0</v>
      </c>
      <c r="X3557" t="n">
        <v>58</v>
      </c>
      <c r="Y3557" t="n">
        <v>83</v>
      </c>
      <c r="Z3557" t="n">
        <v>20</v>
      </c>
      <c r="AA3557" t="n">
        <v>42</v>
      </c>
      <c r="AB3557" t="n">
        <v>38.1</v>
      </c>
      <c r="AC3557"/>
      <c r="AD3557"/>
      <c r="AE3557"/>
      <c r="AF3557" t="n">
        <v>62</v>
      </c>
      <c r="AG3557" t="n">
        <v>97</v>
      </c>
      <c r="AH3557" t="n">
        <v>100</v>
      </c>
      <c r="AI3557" t="n">
        <v>5317</v>
      </c>
      <c r="AJ3557" t="n">
        <v>4843</v>
      </c>
      <c r="AK3557" t="n">
        <v>5023</v>
      </c>
      <c r="AL3557" t="n">
        <v>5289</v>
      </c>
      <c r="AM3557"/>
      <c r="AN3557"/>
      <c r="AO3557" t="n">
        <v>28</v>
      </c>
      <c r="AP3557"/>
      <c r="AQ3557"/>
      <c r="AR3557"/>
    </row>
    <row r="3558">
      <c r="A3558" t="n">
        <v>242149</v>
      </c>
      <c r="B3558" t="s">
        <v>5500</v>
      </c>
      <c r="C3558" t="s">
        <v>5470</v>
      </c>
      <c r="D3558" t="s">
        <v>5462</v>
      </c>
      <c r="E3558" t="s">
        <v>5452</v>
      </c>
      <c r="F3558" t="s">
        <v>279</v>
      </c>
      <c r="G3558" t="s">
        <v>189</v>
      </c>
      <c r="H3558" t="s">
        <v>174</v>
      </c>
      <c r="I3558" t="s">
        <v>151</v>
      </c>
      <c r="J3558" t="s">
        <v>164</v>
      </c>
      <c r="K3558" t="s">
        <v>176</v>
      </c>
      <c r="L3558" t="s">
        <v>155</v>
      </c>
      <c r="M3558" t="s">
        <v>155</v>
      </c>
      <c r="N3558" t="n">
        <v>-67.1448</v>
      </c>
      <c r="O3558" t="n">
        <v>18.2023</v>
      </c>
      <c r="P3558" t="n">
        <v>589</v>
      </c>
      <c r="Q3558" t="n">
        <v>589</v>
      </c>
      <c r="R3558" t="n">
        <v>75</v>
      </c>
      <c r="S3558" t="n">
        <v>0</v>
      </c>
      <c r="T3558" t="n">
        <v>0</v>
      </c>
      <c r="U3558" t="n">
        <v>100</v>
      </c>
      <c r="V3558" t="n">
        <v>0</v>
      </c>
      <c r="W3558" t="n">
        <v>0</v>
      </c>
      <c r="X3558" t="n">
        <v>45</v>
      </c>
      <c r="Y3558" t="n">
        <v>36</v>
      </c>
      <c r="Z3558" t="n">
        <v>27</v>
      </c>
      <c r="AA3558" t="n">
        <v>74</v>
      </c>
      <c r="AB3558" t="n">
        <v>44.6</v>
      </c>
      <c r="AC3558"/>
      <c r="AD3558"/>
      <c r="AE3558"/>
      <c r="AF3558" t="n">
        <v>89</v>
      </c>
      <c r="AG3558" t="n">
        <v>94</v>
      </c>
      <c r="AH3558" t="n">
        <v>97</v>
      </c>
      <c r="AI3558" t="n">
        <v>5426</v>
      </c>
      <c r="AJ3558" t="n">
        <v>5301</v>
      </c>
      <c r="AK3558" t="n">
        <v>7446</v>
      </c>
      <c r="AL3558"/>
      <c r="AM3558"/>
      <c r="AN3558"/>
      <c r="AO3558" t="n">
        <v>27</v>
      </c>
      <c r="AP3558"/>
      <c r="AQ3558"/>
      <c r="AR3558"/>
    </row>
    <row r="3559">
      <c r="A3559" t="n">
        <v>242556</v>
      </c>
      <c r="B3559" t="s">
        <v>5501</v>
      </c>
      <c r="C3559" t="s">
        <v>5502</v>
      </c>
      <c r="D3559" t="s">
        <v>5462</v>
      </c>
      <c r="E3559" t="s">
        <v>5452</v>
      </c>
      <c r="F3559" t="s">
        <v>173</v>
      </c>
      <c r="G3559" t="s">
        <v>149</v>
      </c>
      <c r="H3559" t="s">
        <v>174</v>
      </c>
      <c r="I3559" t="s">
        <v>151</v>
      </c>
      <c r="J3559" t="s">
        <v>164</v>
      </c>
      <c r="K3559" t="s">
        <v>176</v>
      </c>
      <c r="L3559" t="s">
        <v>155</v>
      </c>
      <c r="M3559" t="s">
        <v>155</v>
      </c>
      <c r="N3559" t="n">
        <v>-66.1187</v>
      </c>
      <c r="O3559" t="n">
        <v>17.9779</v>
      </c>
      <c r="P3559" t="n">
        <v>252</v>
      </c>
      <c r="Q3559" t="n">
        <v>252</v>
      </c>
      <c r="R3559" t="n">
        <v>33.7</v>
      </c>
      <c r="S3559" t="n">
        <v>0</v>
      </c>
      <c r="T3559" t="n">
        <v>0</v>
      </c>
      <c r="U3559" t="n">
        <v>100</v>
      </c>
      <c r="V3559" t="n">
        <v>0</v>
      </c>
      <c r="W3559" t="n">
        <v>0</v>
      </c>
      <c r="X3559" t="n">
        <v>72</v>
      </c>
      <c r="Y3559"/>
      <c r="Z3559" t="n">
        <v>8</v>
      </c>
      <c r="AA3559" t="n">
        <v>83</v>
      </c>
      <c r="AB3559" t="n">
        <v>86.7</v>
      </c>
      <c r="AC3559"/>
      <c r="AD3559"/>
      <c r="AE3559"/>
      <c r="AF3559" t="n">
        <v>130</v>
      </c>
      <c r="AG3559" t="n">
        <v>93</v>
      </c>
      <c r="AH3559" t="n">
        <v>93</v>
      </c>
      <c r="AI3559" t="n">
        <v>3510</v>
      </c>
      <c r="AJ3559" t="n">
        <v>3195</v>
      </c>
      <c r="AK3559" t="n">
        <v>6719</v>
      </c>
      <c r="AL3559"/>
      <c r="AM3559"/>
      <c r="AN3559"/>
      <c r="AO3559" t="n">
        <v>72</v>
      </c>
      <c r="AP3559"/>
      <c r="AQ3559"/>
      <c r="AR3559"/>
    </row>
    <row r="3560">
      <c r="A3560" t="n">
        <v>242583</v>
      </c>
      <c r="B3560" t="s">
        <v>5503</v>
      </c>
      <c r="C3560" t="s">
        <v>5468</v>
      </c>
      <c r="D3560" t="s">
        <v>5462</v>
      </c>
      <c r="E3560" t="s">
        <v>5452</v>
      </c>
      <c r="F3560" t="s">
        <v>173</v>
      </c>
      <c r="G3560" t="s">
        <v>149</v>
      </c>
      <c r="H3560" t="s">
        <v>174</v>
      </c>
      <c r="I3560" t="s">
        <v>151</v>
      </c>
      <c r="J3560" t="s">
        <v>164</v>
      </c>
      <c r="K3560" t="s">
        <v>176</v>
      </c>
      <c r="L3560" t="s">
        <v>155</v>
      </c>
      <c r="M3560" t="s">
        <v>155</v>
      </c>
      <c r="N3560" t="n">
        <v>-66.016</v>
      </c>
      <c r="O3560" t="n">
        <v>18.4111</v>
      </c>
      <c r="P3560" t="n">
        <v>211</v>
      </c>
      <c r="Q3560" t="n">
        <v>211</v>
      </c>
      <c r="R3560" t="n">
        <v>27</v>
      </c>
      <c r="S3560" t="n">
        <v>0</v>
      </c>
      <c r="T3560" t="n">
        <v>0</v>
      </c>
      <c r="U3560" t="n">
        <v>100</v>
      </c>
      <c r="V3560" t="n">
        <v>0</v>
      </c>
      <c r="W3560" t="n">
        <v>0</v>
      </c>
      <c r="X3560" t="n">
        <v>53</v>
      </c>
      <c r="Y3560" t="n">
        <v>17</v>
      </c>
      <c r="Z3560" t="n">
        <v>6</v>
      </c>
      <c r="AA3560" t="n">
        <v>75</v>
      </c>
      <c r="AB3560" t="n">
        <v>54.7</v>
      </c>
      <c r="AC3560"/>
      <c r="AD3560"/>
      <c r="AE3560"/>
      <c r="AF3560" t="n">
        <v>43</v>
      </c>
      <c r="AG3560" t="n">
        <v>72</v>
      </c>
      <c r="AH3560" t="n">
        <v>72</v>
      </c>
      <c r="AI3560" t="n">
        <v>625</v>
      </c>
      <c r="AJ3560" t="n">
        <v>955</v>
      </c>
      <c r="AK3560" t="n">
        <v>1393</v>
      </c>
      <c r="AL3560" t="n">
        <v>2426</v>
      </c>
      <c r="AM3560"/>
      <c r="AN3560"/>
      <c r="AO3560" t="n">
        <v>56</v>
      </c>
      <c r="AP3560"/>
      <c r="AQ3560"/>
      <c r="AR3560"/>
    </row>
    <row r="3561">
      <c r="A3561" t="n">
        <v>242617</v>
      </c>
      <c r="B3561" t="s">
        <v>5504</v>
      </c>
      <c r="C3561" t="s">
        <v>5505</v>
      </c>
      <c r="D3561" t="s">
        <v>5462</v>
      </c>
      <c r="E3561" t="s">
        <v>5452</v>
      </c>
      <c r="F3561" t="s">
        <v>162</v>
      </c>
      <c r="G3561" t="s">
        <v>163</v>
      </c>
      <c r="H3561" t="s">
        <v>150</v>
      </c>
      <c r="I3561" t="s">
        <v>186</v>
      </c>
      <c r="J3561" t="s">
        <v>168</v>
      </c>
      <c r="K3561" t="s">
        <v>153</v>
      </c>
      <c r="L3561" t="s">
        <v>155</v>
      </c>
      <c r="M3561" t="s">
        <v>155</v>
      </c>
      <c r="N3561" t="n">
        <v>-67.0508</v>
      </c>
      <c r="O3561" t="n">
        <v>18.0835</v>
      </c>
      <c r="P3561" t="n">
        <v>3549</v>
      </c>
      <c r="Q3561" t="n">
        <v>2982</v>
      </c>
      <c r="R3561" t="n">
        <v>53.7</v>
      </c>
      <c r="S3561" t="n">
        <v>0.1</v>
      </c>
      <c r="T3561" t="n">
        <v>0.1</v>
      </c>
      <c r="U3561" t="n">
        <v>99.7</v>
      </c>
      <c r="V3561" t="n">
        <v>0</v>
      </c>
      <c r="W3561" t="n">
        <v>0</v>
      </c>
      <c r="X3561" t="n">
        <v>79</v>
      </c>
      <c r="Y3561" t="n">
        <v>14</v>
      </c>
      <c r="Z3561" t="n">
        <v>25</v>
      </c>
      <c r="AA3561" t="n">
        <v>962</v>
      </c>
      <c r="AB3561" t="n">
        <v>42.7</v>
      </c>
      <c r="AC3561" t="n">
        <v>723</v>
      </c>
      <c r="AD3561" t="n">
        <v>37.8</v>
      </c>
      <c r="AE3561" t="n">
        <v>12.3</v>
      </c>
      <c r="AF3561" t="n">
        <v>629</v>
      </c>
      <c r="AG3561" t="n">
        <v>82</v>
      </c>
      <c r="AH3561" t="n">
        <v>86</v>
      </c>
      <c r="AI3561" t="n">
        <v>9192</v>
      </c>
      <c r="AJ3561" t="n">
        <v>8792</v>
      </c>
      <c r="AK3561" t="n">
        <v>9109</v>
      </c>
      <c r="AL3561" t="n">
        <v>10778</v>
      </c>
      <c r="AM3561" t="n">
        <v>13230</v>
      </c>
      <c r="AN3561"/>
      <c r="AO3561" t="n">
        <v>27</v>
      </c>
      <c r="AP3561" t="n">
        <v>346</v>
      </c>
      <c r="AQ3561" t="n">
        <v>62</v>
      </c>
      <c r="AR3561" t="n">
        <v>25</v>
      </c>
    </row>
    <row r="3562">
      <c r="A3562" t="n">
        <v>242626</v>
      </c>
      <c r="B3562" t="s">
        <v>5506</v>
      </c>
      <c r="C3562" t="s">
        <v>5507</v>
      </c>
      <c r="D3562" t="s">
        <v>5462</v>
      </c>
      <c r="E3562" t="s">
        <v>5452</v>
      </c>
      <c r="F3562" t="s">
        <v>162</v>
      </c>
      <c r="G3562" t="s">
        <v>163</v>
      </c>
      <c r="H3562" t="s">
        <v>150</v>
      </c>
      <c r="I3562" t="s">
        <v>186</v>
      </c>
      <c r="J3562" t="s">
        <v>168</v>
      </c>
      <c r="K3562" t="s">
        <v>153</v>
      </c>
      <c r="L3562" t="s">
        <v>155</v>
      </c>
      <c r="M3562" t="s">
        <v>155</v>
      </c>
      <c r="N3562" t="n">
        <v>-67.1217</v>
      </c>
      <c r="O3562" t="n">
        <v>18.4679</v>
      </c>
      <c r="P3562" t="n">
        <v>3660</v>
      </c>
      <c r="Q3562" t="n">
        <v>3428</v>
      </c>
      <c r="R3562" t="n">
        <v>58.8</v>
      </c>
      <c r="S3562" t="n">
        <v>0.1</v>
      </c>
      <c r="T3562" t="n">
        <v>0.1</v>
      </c>
      <c r="U3562" t="n">
        <v>99.7</v>
      </c>
      <c r="V3562" t="n">
        <v>0</v>
      </c>
      <c r="W3562" t="n">
        <v>0</v>
      </c>
      <c r="X3562" t="n">
        <v>75</v>
      </c>
      <c r="Y3562" t="n">
        <v>27</v>
      </c>
      <c r="Z3562" t="n">
        <v>27</v>
      </c>
      <c r="AA3562" t="n">
        <v>806</v>
      </c>
      <c r="AB3562" t="n">
        <v>38.7</v>
      </c>
      <c r="AC3562" t="n">
        <v>569</v>
      </c>
      <c r="AD3562" t="n">
        <v>27.8</v>
      </c>
      <c r="AE3562" t="n">
        <v>8.1</v>
      </c>
      <c r="AF3562" t="n">
        <v>602</v>
      </c>
      <c r="AG3562" t="n">
        <v>84</v>
      </c>
      <c r="AH3562" t="n">
        <v>89</v>
      </c>
      <c r="AI3562" t="n">
        <v>7909</v>
      </c>
      <c r="AJ3562" t="n">
        <v>7394</v>
      </c>
      <c r="AK3562" t="n">
        <v>8077</v>
      </c>
      <c r="AL3562" t="n">
        <v>9829</v>
      </c>
      <c r="AM3562"/>
      <c r="AN3562"/>
      <c r="AO3562" t="n">
        <v>117</v>
      </c>
      <c r="AP3562" t="n">
        <v>384</v>
      </c>
      <c r="AQ3562" t="n">
        <v>61</v>
      </c>
      <c r="AR3562"/>
    </row>
    <row r="3563">
      <c r="A3563" t="n">
        <v>242635</v>
      </c>
      <c r="B3563" t="s">
        <v>5508</v>
      </c>
      <c r="C3563" t="s">
        <v>5461</v>
      </c>
      <c r="D3563" t="s">
        <v>5462</v>
      </c>
      <c r="E3563" t="s">
        <v>5452</v>
      </c>
      <c r="F3563" t="s">
        <v>162</v>
      </c>
      <c r="G3563" t="s">
        <v>163</v>
      </c>
      <c r="H3563" t="s">
        <v>150</v>
      </c>
      <c r="I3563" t="s">
        <v>151</v>
      </c>
      <c r="J3563" t="s">
        <v>168</v>
      </c>
      <c r="K3563" t="s">
        <v>153</v>
      </c>
      <c r="L3563" t="s">
        <v>155</v>
      </c>
      <c r="M3563" t="s">
        <v>155</v>
      </c>
      <c r="N3563" t="n">
        <v>-66.759</v>
      </c>
      <c r="O3563" t="n">
        <v>18.4751</v>
      </c>
      <c r="P3563" t="n">
        <v>3170</v>
      </c>
      <c r="Q3563" t="n">
        <v>2898</v>
      </c>
      <c r="R3563" t="n">
        <v>65.2</v>
      </c>
      <c r="S3563" t="n">
        <v>0.1</v>
      </c>
      <c r="T3563" t="n">
        <v>0.1</v>
      </c>
      <c r="U3563" t="n">
        <v>99.7</v>
      </c>
      <c r="V3563" t="n">
        <v>0</v>
      </c>
      <c r="W3563" t="n">
        <v>0</v>
      </c>
      <c r="X3563" t="n">
        <v>75</v>
      </c>
      <c r="Y3563" t="n">
        <v>29</v>
      </c>
      <c r="Z3563" t="n">
        <v>26</v>
      </c>
      <c r="AA3563" t="n">
        <v>899</v>
      </c>
      <c r="AB3563" t="n">
        <v>35.4</v>
      </c>
      <c r="AC3563" t="n">
        <v>706</v>
      </c>
      <c r="AD3563" t="n">
        <v>30.9</v>
      </c>
      <c r="AE3563" t="n">
        <v>6.1</v>
      </c>
      <c r="AF3563" t="n">
        <v>377</v>
      </c>
      <c r="AG3563" t="n">
        <v>81</v>
      </c>
      <c r="AH3563" t="n">
        <v>86</v>
      </c>
      <c r="AI3563" t="n">
        <v>8310</v>
      </c>
      <c r="AJ3563" t="n">
        <v>7802</v>
      </c>
      <c r="AK3563" t="n">
        <v>8651</v>
      </c>
      <c r="AL3563" t="n">
        <v>9765</v>
      </c>
      <c r="AM3563" t="n">
        <v>12697</v>
      </c>
      <c r="AN3563"/>
      <c r="AO3563" t="n">
        <v>39</v>
      </c>
      <c r="AP3563" t="n">
        <v>439</v>
      </c>
      <c r="AQ3563" t="n">
        <v>97</v>
      </c>
      <c r="AR3563"/>
    </row>
    <row r="3564">
      <c r="A3564" t="n">
        <v>242644</v>
      </c>
      <c r="B3564" t="s">
        <v>5509</v>
      </c>
      <c r="C3564" t="s">
        <v>5510</v>
      </c>
      <c r="D3564" t="s">
        <v>5462</v>
      </c>
      <c r="E3564" t="s">
        <v>5452</v>
      </c>
      <c r="F3564" t="s">
        <v>162</v>
      </c>
      <c r="G3564" t="s">
        <v>163</v>
      </c>
      <c r="H3564" t="s">
        <v>150</v>
      </c>
      <c r="I3564" t="s">
        <v>186</v>
      </c>
      <c r="J3564" t="s">
        <v>168</v>
      </c>
      <c r="K3564" t="s">
        <v>179</v>
      </c>
      <c r="L3564" t="s">
        <v>155</v>
      </c>
      <c r="M3564" t="s">
        <v>155</v>
      </c>
      <c r="N3564" t="n">
        <v>-66.3032</v>
      </c>
      <c r="O3564" t="n">
        <v>18.1828</v>
      </c>
      <c r="P3564" t="n">
        <v>1249</v>
      </c>
      <c r="Q3564" t="n">
        <v>1161</v>
      </c>
      <c r="R3564" t="n">
        <v>66.8</v>
      </c>
      <c r="S3564" t="n">
        <v>0.1</v>
      </c>
      <c r="T3564" t="n">
        <v>0.2</v>
      </c>
      <c r="U3564" t="n">
        <v>99.7</v>
      </c>
      <c r="V3564" t="n">
        <v>0</v>
      </c>
      <c r="W3564" t="n">
        <v>0</v>
      </c>
      <c r="X3564" t="n">
        <v>77</v>
      </c>
      <c r="Y3564" t="n">
        <v>0</v>
      </c>
      <c r="Z3564" t="n">
        <v>23</v>
      </c>
      <c r="AA3564" t="n">
        <v>430</v>
      </c>
      <c r="AB3564" t="n">
        <v>38.4</v>
      </c>
      <c r="AC3564" t="n">
        <v>225</v>
      </c>
      <c r="AD3564" t="n">
        <v>32.9</v>
      </c>
      <c r="AE3564" t="n">
        <v>17.3</v>
      </c>
      <c r="AF3564" t="n">
        <v>249</v>
      </c>
      <c r="AG3564" t="n">
        <v>89</v>
      </c>
      <c r="AH3564" t="n">
        <v>95</v>
      </c>
      <c r="AI3564" t="n">
        <v>7407</v>
      </c>
      <c r="AJ3564" t="n">
        <v>7109</v>
      </c>
      <c r="AK3564" t="n">
        <v>8242</v>
      </c>
      <c r="AL3564" t="n">
        <v>10642</v>
      </c>
      <c r="AM3564" t="n">
        <v>7910</v>
      </c>
      <c r="AN3564"/>
      <c r="AO3564" t="n">
        <v>55</v>
      </c>
      <c r="AP3564" t="n">
        <v>121</v>
      </c>
      <c r="AQ3564" t="n">
        <v>22</v>
      </c>
      <c r="AR3564"/>
    </row>
    <row r="3565">
      <c r="A3565" t="n">
        <v>242653</v>
      </c>
      <c r="B3565" t="s">
        <v>5511</v>
      </c>
      <c r="C3565" t="s">
        <v>5468</v>
      </c>
      <c r="D3565" t="s">
        <v>5462</v>
      </c>
      <c r="E3565" t="s">
        <v>5452</v>
      </c>
      <c r="F3565" t="s">
        <v>162</v>
      </c>
      <c r="G3565" t="s">
        <v>163</v>
      </c>
      <c r="H3565" t="s">
        <v>150</v>
      </c>
      <c r="I3565" t="s">
        <v>151</v>
      </c>
      <c r="J3565" t="s">
        <v>168</v>
      </c>
      <c r="K3565" t="s">
        <v>153</v>
      </c>
      <c r="L3565" t="s">
        <v>155</v>
      </c>
      <c r="M3565" t="s">
        <v>155</v>
      </c>
      <c r="N3565" t="n">
        <v>-66.0777</v>
      </c>
      <c r="O3565" t="n">
        <v>18.369</v>
      </c>
      <c r="P3565" t="n">
        <v>5732</v>
      </c>
      <c r="Q3565" t="n">
        <v>3850</v>
      </c>
      <c r="R3565" t="n">
        <v>57.1</v>
      </c>
      <c r="S3565" t="n">
        <v>0.7</v>
      </c>
      <c r="T3565" t="n">
        <v>0.6</v>
      </c>
      <c r="U3565" t="n">
        <v>98.1</v>
      </c>
      <c r="V3565" t="n">
        <v>0.2</v>
      </c>
      <c r="W3565" t="n">
        <v>0</v>
      </c>
      <c r="X3565" t="n">
        <v>73</v>
      </c>
      <c r="Y3565" t="n">
        <v>45</v>
      </c>
      <c r="Z3565" t="n">
        <v>19</v>
      </c>
      <c r="AA3565" t="n">
        <v>712</v>
      </c>
      <c r="AB3565" t="n">
        <v>31.6</v>
      </c>
      <c r="AC3565" t="n">
        <v>623</v>
      </c>
      <c r="AD3565" t="n">
        <v>29.4</v>
      </c>
      <c r="AE3565" t="n">
        <v>18.3</v>
      </c>
      <c r="AF3565" t="n">
        <v>436</v>
      </c>
      <c r="AG3565" t="n">
        <v>66</v>
      </c>
      <c r="AH3565" t="n">
        <v>76</v>
      </c>
      <c r="AI3565" t="n">
        <v>9729</v>
      </c>
      <c r="AJ3565" t="n">
        <v>8424</v>
      </c>
      <c r="AK3565" t="n">
        <v>9388</v>
      </c>
      <c r="AL3565" t="n">
        <v>10800</v>
      </c>
      <c r="AM3565" t="n">
        <v>13173</v>
      </c>
      <c r="AN3565"/>
      <c r="AO3565" t="n">
        <v>32</v>
      </c>
      <c r="AP3565" t="n">
        <v>524</v>
      </c>
      <c r="AQ3565" t="n">
        <v>343</v>
      </c>
      <c r="AR3565" t="n">
        <v>33</v>
      </c>
    </row>
    <row r="3566">
      <c r="A3566" t="n">
        <v>242662</v>
      </c>
      <c r="B3566" t="s">
        <v>5512</v>
      </c>
      <c r="C3566" t="s">
        <v>5513</v>
      </c>
      <c r="D3566" t="s">
        <v>5462</v>
      </c>
      <c r="E3566" t="s">
        <v>5452</v>
      </c>
      <c r="F3566" t="s">
        <v>162</v>
      </c>
      <c r="G3566" t="s">
        <v>163</v>
      </c>
      <c r="H3566" t="s">
        <v>150</v>
      </c>
      <c r="I3566" t="s">
        <v>205</v>
      </c>
      <c r="J3566" t="s">
        <v>168</v>
      </c>
      <c r="K3566" t="s">
        <v>179</v>
      </c>
      <c r="L3566" t="s">
        <v>155</v>
      </c>
      <c r="M3566" t="s">
        <v>155</v>
      </c>
      <c r="N3566" t="n">
        <v>-66.5785</v>
      </c>
      <c r="O3566" t="n">
        <v>18.0074</v>
      </c>
      <c r="P3566" t="n">
        <v>3647</v>
      </c>
      <c r="Q3566" t="n">
        <v>3091</v>
      </c>
      <c r="R3566" t="n">
        <v>63.6</v>
      </c>
      <c r="S3566" t="n">
        <v>0.2</v>
      </c>
      <c r="T3566" t="n">
        <v>0.1</v>
      </c>
      <c r="U3566" t="n">
        <v>99.6</v>
      </c>
      <c r="V3566" t="n">
        <v>0</v>
      </c>
      <c r="W3566" t="n">
        <v>0</v>
      </c>
      <c r="X3566" t="n">
        <v>76</v>
      </c>
      <c r="Y3566" t="n">
        <v>43</v>
      </c>
      <c r="Z3566" t="n">
        <v>22</v>
      </c>
      <c r="AA3566" t="n">
        <v>972</v>
      </c>
      <c r="AB3566" t="n">
        <v>43.1</v>
      </c>
      <c r="AC3566" t="n">
        <v>635</v>
      </c>
      <c r="AD3566" t="n">
        <v>34.3</v>
      </c>
      <c r="AE3566" t="n">
        <v>11.7</v>
      </c>
      <c r="AF3566" t="n">
        <v>487</v>
      </c>
      <c r="AG3566" t="n">
        <v>82</v>
      </c>
      <c r="AH3566" t="n">
        <v>86</v>
      </c>
      <c r="AI3566" t="n">
        <v>8385</v>
      </c>
      <c r="AJ3566" t="n">
        <v>8012</v>
      </c>
      <c r="AK3566" t="n">
        <v>8421</v>
      </c>
      <c r="AL3566" t="n">
        <v>10650</v>
      </c>
      <c r="AM3566" t="n">
        <v>12835</v>
      </c>
      <c r="AN3566"/>
      <c r="AO3566" t="n">
        <v>99</v>
      </c>
      <c r="AP3566" t="n">
        <v>386</v>
      </c>
      <c r="AQ3566" t="n">
        <v>58</v>
      </c>
      <c r="AR3566" t="n">
        <v>15</v>
      </c>
    </row>
    <row r="3567">
      <c r="A3567" t="n">
        <v>242680</v>
      </c>
      <c r="B3567" t="s">
        <v>5514</v>
      </c>
      <c r="C3567" t="s">
        <v>5515</v>
      </c>
      <c r="D3567" t="s">
        <v>5462</v>
      </c>
      <c r="E3567" t="s">
        <v>5452</v>
      </c>
      <c r="F3567" t="s">
        <v>162</v>
      </c>
      <c r="G3567" t="s">
        <v>163</v>
      </c>
      <c r="H3567" t="s">
        <v>150</v>
      </c>
      <c r="I3567" t="s">
        <v>186</v>
      </c>
      <c r="J3567" t="s">
        <v>168</v>
      </c>
      <c r="K3567" t="s">
        <v>179</v>
      </c>
      <c r="L3567" t="s">
        <v>155</v>
      </c>
      <c r="M3567" t="s">
        <v>155</v>
      </c>
      <c r="N3567" t="n">
        <v>-65.6481</v>
      </c>
      <c r="O3567" t="n">
        <v>18.3292</v>
      </c>
      <c r="P3567" t="n">
        <v>1461</v>
      </c>
      <c r="Q3567" t="n">
        <v>1350</v>
      </c>
      <c r="R3567" t="n">
        <v>63.2</v>
      </c>
      <c r="S3567" t="n">
        <v>0.3</v>
      </c>
      <c r="T3567" t="n">
        <v>0.1</v>
      </c>
      <c r="U3567" t="n">
        <v>99.3</v>
      </c>
      <c r="V3567" t="n">
        <v>0</v>
      </c>
      <c r="W3567" t="n">
        <v>0</v>
      </c>
      <c r="X3567" t="n">
        <v>69</v>
      </c>
      <c r="Y3567" t="n">
        <v>27</v>
      </c>
      <c r="Z3567" t="n">
        <v>23</v>
      </c>
      <c r="AA3567" t="n">
        <v>414</v>
      </c>
      <c r="AB3567" t="n">
        <v>32.9</v>
      </c>
      <c r="AC3567" t="n">
        <v>322</v>
      </c>
      <c r="AD3567" t="n">
        <v>30.7</v>
      </c>
      <c r="AE3567" t="n">
        <v>8.7</v>
      </c>
      <c r="AF3567" t="n">
        <v>248</v>
      </c>
      <c r="AG3567" t="n">
        <v>83</v>
      </c>
      <c r="AH3567" t="n">
        <v>87</v>
      </c>
      <c r="AI3567" t="n">
        <v>8934</v>
      </c>
      <c r="AJ3567" t="n">
        <v>8581</v>
      </c>
      <c r="AK3567" t="n">
        <v>9031</v>
      </c>
      <c r="AL3567" t="n">
        <v>11943</v>
      </c>
      <c r="AM3567" t="n">
        <v>12762</v>
      </c>
      <c r="AN3567" t="n">
        <v>13891</v>
      </c>
      <c r="AO3567" t="n">
        <v>18</v>
      </c>
      <c r="AP3567" t="n">
        <v>169</v>
      </c>
      <c r="AQ3567" t="n">
        <v>20</v>
      </c>
      <c r="AR3567"/>
    </row>
    <row r="3568">
      <c r="A3568" t="n">
        <v>242699</v>
      </c>
      <c r="B3568" t="s">
        <v>5516</v>
      </c>
      <c r="C3568" t="s">
        <v>5502</v>
      </c>
      <c r="D3568" t="s">
        <v>5462</v>
      </c>
      <c r="E3568" t="s">
        <v>5452</v>
      </c>
      <c r="F3568" t="s">
        <v>162</v>
      </c>
      <c r="G3568" t="s">
        <v>163</v>
      </c>
      <c r="H3568" t="s">
        <v>150</v>
      </c>
      <c r="I3568" t="s">
        <v>151</v>
      </c>
      <c r="J3568" t="s">
        <v>168</v>
      </c>
      <c r="K3568" t="s">
        <v>179</v>
      </c>
      <c r="L3568" t="s">
        <v>155</v>
      </c>
      <c r="M3568" t="s">
        <v>155</v>
      </c>
      <c r="N3568" t="n">
        <v>-66.1082</v>
      </c>
      <c r="O3568" t="n">
        <v>17.9663</v>
      </c>
      <c r="P3568" t="n">
        <v>1910</v>
      </c>
      <c r="Q3568" t="n">
        <v>1777</v>
      </c>
      <c r="R3568" t="n">
        <v>69.8</v>
      </c>
      <c r="S3568" t="n">
        <v>0.7</v>
      </c>
      <c r="T3568" t="n">
        <v>0.2</v>
      </c>
      <c r="U3568" t="n">
        <v>99</v>
      </c>
      <c r="V3568" t="n">
        <v>0</v>
      </c>
      <c r="W3568" t="n">
        <v>0</v>
      </c>
      <c r="X3568" t="n">
        <v>81</v>
      </c>
      <c r="Y3568" t="n">
        <v>0</v>
      </c>
      <c r="Z3568" t="n">
        <v>25</v>
      </c>
      <c r="AA3568" t="n">
        <v>282</v>
      </c>
      <c r="AB3568" t="n">
        <v>39.4</v>
      </c>
      <c r="AC3568" t="n">
        <v>174</v>
      </c>
      <c r="AD3568" t="n">
        <v>35.6</v>
      </c>
      <c r="AE3568" t="n">
        <v>16.1</v>
      </c>
      <c r="AF3568" t="n">
        <v>270</v>
      </c>
      <c r="AG3568" t="n">
        <v>75</v>
      </c>
      <c r="AH3568" t="n">
        <v>78</v>
      </c>
      <c r="AI3568" t="n">
        <v>9320</v>
      </c>
      <c r="AJ3568" t="n">
        <v>8612</v>
      </c>
      <c r="AK3568" t="n">
        <v>9498</v>
      </c>
      <c r="AL3568" t="n">
        <v>11967</v>
      </c>
      <c r="AM3568"/>
      <c r="AN3568"/>
      <c r="AO3568" t="n">
        <v>119</v>
      </c>
      <c r="AP3568" t="n">
        <v>167</v>
      </c>
      <c r="AQ3568" t="n">
        <v>18</v>
      </c>
      <c r="AR3568"/>
    </row>
    <row r="3569">
      <c r="A3569" t="n">
        <v>242705</v>
      </c>
      <c r="B3569" t="s">
        <v>5517</v>
      </c>
      <c r="C3569" t="s">
        <v>5464</v>
      </c>
      <c r="D3569" t="s">
        <v>5462</v>
      </c>
      <c r="E3569" t="s">
        <v>5452</v>
      </c>
      <c r="F3569" t="s">
        <v>162</v>
      </c>
      <c r="G3569" t="s">
        <v>163</v>
      </c>
      <c r="H3569" t="s">
        <v>150</v>
      </c>
      <c r="I3569" t="s">
        <v>151</v>
      </c>
      <c r="J3569" t="s">
        <v>168</v>
      </c>
      <c r="K3569" t="s">
        <v>179</v>
      </c>
      <c r="L3569" t="s">
        <v>155</v>
      </c>
      <c r="M3569" t="s">
        <v>155</v>
      </c>
      <c r="N3569" t="n">
        <v>-66.1825</v>
      </c>
      <c r="O3569" t="n">
        <v>18.3516</v>
      </c>
      <c r="P3569" t="n">
        <v>4214</v>
      </c>
      <c r="Q3569" t="n">
        <v>4134</v>
      </c>
      <c r="R3569" t="n">
        <v>44.3</v>
      </c>
      <c r="S3569" t="n">
        <v>0.3</v>
      </c>
      <c r="T3569" t="n">
        <v>0.1</v>
      </c>
      <c r="U3569" t="n">
        <v>99.2</v>
      </c>
      <c r="V3569" t="n">
        <v>0</v>
      </c>
      <c r="W3569" t="n">
        <v>0</v>
      </c>
      <c r="X3569" t="n">
        <v>71</v>
      </c>
      <c r="Y3569" t="n">
        <v>14</v>
      </c>
      <c r="Z3569" t="n">
        <v>28</v>
      </c>
      <c r="AA3569" t="n">
        <v>1024</v>
      </c>
      <c r="AB3569" t="n">
        <v>33</v>
      </c>
      <c r="AC3569" t="n">
        <v>913</v>
      </c>
      <c r="AD3569" t="n">
        <v>29.7</v>
      </c>
      <c r="AE3569" t="n">
        <v>4.9</v>
      </c>
      <c r="AF3569" t="n">
        <v>837</v>
      </c>
      <c r="AG3569" t="n">
        <v>81</v>
      </c>
      <c r="AH3569" t="n">
        <v>85</v>
      </c>
      <c r="AI3569" t="n">
        <v>9003</v>
      </c>
      <c r="AJ3569" t="n">
        <v>8345</v>
      </c>
      <c r="AK3569" t="n">
        <v>9393</v>
      </c>
      <c r="AL3569" t="n">
        <v>10782</v>
      </c>
      <c r="AM3569" t="n">
        <v>12816</v>
      </c>
      <c r="AN3569"/>
      <c r="AO3569" t="n">
        <v>33</v>
      </c>
      <c r="AP3569" t="n">
        <v>460</v>
      </c>
      <c r="AQ3569" t="n">
        <v>24</v>
      </c>
      <c r="AR3569"/>
    </row>
    <row r="3570">
      <c r="A3570" t="n">
        <v>242723</v>
      </c>
      <c r="B3570" t="s">
        <v>5518</v>
      </c>
      <c r="C3570" t="s">
        <v>5468</v>
      </c>
      <c r="D3570" t="s">
        <v>5462</v>
      </c>
      <c r="E3570" t="s">
        <v>5452</v>
      </c>
      <c r="F3570" t="s">
        <v>162</v>
      </c>
      <c r="G3570" t="s">
        <v>163</v>
      </c>
      <c r="H3570" t="s">
        <v>150</v>
      </c>
      <c r="I3570" t="s">
        <v>151</v>
      </c>
      <c r="J3570" t="s">
        <v>164</v>
      </c>
      <c r="K3570" t="s">
        <v>209</v>
      </c>
      <c r="L3570" t="s">
        <v>155</v>
      </c>
      <c r="M3570" t="s">
        <v>155</v>
      </c>
      <c r="N3570" t="n">
        <v>-66.0727</v>
      </c>
      <c r="O3570" t="n">
        <v>18.4281</v>
      </c>
      <c r="P3570" t="n">
        <v>722</v>
      </c>
      <c r="Q3570"/>
      <c r="R3570"/>
      <c r="S3570"/>
      <c r="T3570"/>
      <c r="U3570"/>
      <c r="V3570"/>
      <c r="W3570"/>
      <c r="X3570"/>
      <c r="Y3570"/>
      <c r="Z3570"/>
      <c r="AA3570"/>
      <c r="AB3570"/>
      <c r="AC3570"/>
      <c r="AD3570"/>
      <c r="AE3570"/>
      <c r="AF3570"/>
      <c r="AG3570"/>
      <c r="AH3570"/>
      <c r="AI3570"/>
      <c r="AJ3570"/>
      <c r="AK3570"/>
      <c r="AL3570"/>
      <c r="AM3570"/>
      <c r="AN3570"/>
      <c r="AO3570"/>
      <c r="AP3570"/>
      <c r="AQ3570" t="n">
        <v>8</v>
      </c>
      <c r="AR3570" t="n">
        <v>149</v>
      </c>
    </row>
    <row r="3571">
      <c r="A3571" t="n">
        <v>242820</v>
      </c>
      <c r="B3571" t="s">
        <v>5519</v>
      </c>
      <c r="C3571" t="s">
        <v>5468</v>
      </c>
      <c r="D3571" t="s">
        <v>5462</v>
      </c>
      <c r="E3571" t="s">
        <v>5452</v>
      </c>
      <c r="F3571" t="s">
        <v>279</v>
      </c>
      <c r="G3571" t="s">
        <v>189</v>
      </c>
      <c r="H3571" t="s">
        <v>174</v>
      </c>
      <c r="I3571" t="s">
        <v>151</v>
      </c>
      <c r="J3571" t="s">
        <v>164</v>
      </c>
      <c r="K3571"/>
      <c r="L3571" t="s">
        <v>155</v>
      </c>
      <c r="M3571" t="s">
        <v>155</v>
      </c>
      <c r="N3571" t="n">
        <v>-66.0564</v>
      </c>
      <c r="O3571" t="n">
        <v>18.421</v>
      </c>
      <c r="P3571" t="n">
        <v>1212</v>
      </c>
      <c r="Q3571" t="n">
        <v>1212</v>
      </c>
      <c r="R3571" t="n">
        <v>23.7</v>
      </c>
      <c r="S3571" t="n">
        <v>0</v>
      </c>
      <c r="T3571" t="n">
        <v>0</v>
      </c>
      <c r="U3571" t="n">
        <v>100</v>
      </c>
      <c r="V3571" t="n">
        <v>0</v>
      </c>
      <c r="W3571" t="n">
        <v>0</v>
      </c>
      <c r="X3571" t="n">
        <v>92</v>
      </c>
      <c r="Y3571"/>
      <c r="Z3571" t="n">
        <v>25</v>
      </c>
      <c r="AA3571" t="n">
        <v>207</v>
      </c>
      <c r="AB3571" t="n">
        <v>64.7</v>
      </c>
      <c r="AC3571"/>
      <c r="AD3571"/>
      <c r="AE3571"/>
      <c r="AF3571" t="n">
        <v>501</v>
      </c>
      <c r="AG3571" t="n">
        <v>86</v>
      </c>
      <c r="AH3571" t="n">
        <v>89</v>
      </c>
      <c r="AI3571" t="n">
        <v>17134</v>
      </c>
      <c r="AJ3571" t="n">
        <v>16790</v>
      </c>
      <c r="AK3571" t="n">
        <v>18052</v>
      </c>
      <c r="AL3571" t="n">
        <v>19618</v>
      </c>
      <c r="AM3571" t="n">
        <v>23124</v>
      </c>
      <c r="AN3571" t="n">
        <v>23124</v>
      </c>
      <c r="AO3571"/>
      <c r="AP3571"/>
      <c r="AQ3571"/>
      <c r="AR3571"/>
    </row>
    <row r="3572">
      <c r="A3572" t="n">
        <v>242945</v>
      </c>
      <c r="B3572" t="s">
        <v>5520</v>
      </c>
      <c r="C3572" t="s">
        <v>5464</v>
      </c>
      <c r="D3572" t="s">
        <v>5462</v>
      </c>
      <c r="E3572" t="s">
        <v>5452</v>
      </c>
      <c r="F3572" t="s">
        <v>199</v>
      </c>
      <c r="G3572" t="s">
        <v>189</v>
      </c>
      <c r="H3572" t="s">
        <v>200</v>
      </c>
      <c r="I3572" t="s">
        <v>151</v>
      </c>
      <c r="J3572" t="s">
        <v>164</v>
      </c>
      <c r="K3572"/>
      <c r="L3572" t="s">
        <v>155</v>
      </c>
      <c r="M3572" t="s">
        <v>155</v>
      </c>
      <c r="N3572" t="n">
        <v>-66.1559</v>
      </c>
      <c r="O3572" t="n">
        <v>18.4001</v>
      </c>
      <c r="P3572" t="n">
        <v>258</v>
      </c>
      <c r="Q3572" t="n">
        <v>258</v>
      </c>
      <c r="R3572" t="n">
        <v>65.5</v>
      </c>
      <c r="S3572" t="n">
        <v>0</v>
      </c>
      <c r="T3572" t="n">
        <v>0</v>
      </c>
      <c r="U3572" t="n">
        <v>100</v>
      </c>
      <c r="V3572" t="n">
        <v>0</v>
      </c>
      <c r="W3572" t="n">
        <v>0</v>
      </c>
      <c r="X3572" t="n">
        <v>82</v>
      </c>
      <c r="Y3572" t="n">
        <v>50</v>
      </c>
      <c r="Z3572" t="n">
        <v>25</v>
      </c>
      <c r="AA3572"/>
      <c r="AB3572"/>
      <c r="AC3572"/>
      <c r="AD3572"/>
      <c r="AE3572"/>
      <c r="AF3572" t="n">
        <v>183</v>
      </c>
      <c r="AG3572" t="n">
        <v>96</v>
      </c>
      <c r="AH3572" t="n">
        <v>100</v>
      </c>
      <c r="AI3572" t="n">
        <v>5356</v>
      </c>
      <c r="AJ3572" t="n">
        <v>5356</v>
      </c>
      <c r="AK3572" t="n">
        <v>5684</v>
      </c>
      <c r="AL3572" t="n">
        <v>8684</v>
      </c>
      <c r="AM3572"/>
      <c r="AN3572"/>
      <c r="AO3572"/>
      <c r="AP3572"/>
      <c r="AQ3572"/>
      <c r="AR3572"/>
    </row>
    <row r="3573">
      <c r="A3573" t="n">
        <v>242954</v>
      </c>
      <c r="B3573" t="s">
        <v>5521</v>
      </c>
      <c r="C3573" t="s">
        <v>5461</v>
      </c>
      <c r="D3573" t="s">
        <v>5462</v>
      </c>
      <c r="E3573" t="s">
        <v>5452</v>
      </c>
      <c r="F3573" t="s">
        <v>199</v>
      </c>
      <c r="G3573" t="s">
        <v>189</v>
      </c>
      <c r="H3573" t="s">
        <v>200</v>
      </c>
      <c r="I3573" t="s">
        <v>151</v>
      </c>
      <c r="J3573" t="s">
        <v>164</v>
      </c>
      <c r="K3573"/>
      <c r="L3573" t="s">
        <v>155</v>
      </c>
      <c r="M3573" t="s">
        <v>155</v>
      </c>
      <c r="N3573" t="n">
        <v>-66.7541</v>
      </c>
      <c r="O3573" t="n">
        <v>18.4758</v>
      </c>
      <c r="P3573" t="n">
        <v>100</v>
      </c>
      <c r="Q3573" t="n">
        <v>100</v>
      </c>
      <c r="R3573" t="n">
        <v>63</v>
      </c>
      <c r="S3573" t="n">
        <v>0</v>
      </c>
      <c r="T3573" t="n">
        <v>0</v>
      </c>
      <c r="U3573" t="n">
        <v>100</v>
      </c>
      <c r="V3573" t="n">
        <v>0</v>
      </c>
      <c r="W3573" t="n">
        <v>0</v>
      </c>
      <c r="X3573" t="n">
        <v>77</v>
      </c>
      <c r="Y3573" t="n">
        <v>27</v>
      </c>
      <c r="Z3573" t="n">
        <v>20</v>
      </c>
      <c r="AA3573"/>
      <c r="AB3573"/>
      <c r="AC3573"/>
      <c r="AD3573"/>
      <c r="AE3573"/>
      <c r="AF3573" t="n">
        <v>79</v>
      </c>
      <c r="AG3573" t="n">
        <v>90</v>
      </c>
      <c r="AH3573" t="n">
        <v>100</v>
      </c>
      <c r="AI3573" t="n">
        <v>5161</v>
      </c>
      <c r="AJ3573" t="n">
        <v>4933</v>
      </c>
      <c r="AK3573" t="n">
        <v>5261</v>
      </c>
      <c r="AL3573" t="n">
        <v>8261</v>
      </c>
      <c r="AM3573"/>
      <c r="AN3573"/>
      <c r="AO3573"/>
      <c r="AP3573"/>
      <c r="AQ3573"/>
      <c r="AR3573"/>
    </row>
    <row r="3574">
      <c r="A3574" t="n">
        <v>242972</v>
      </c>
      <c r="B3574" t="s">
        <v>5522</v>
      </c>
      <c r="C3574" t="s">
        <v>5464</v>
      </c>
      <c r="D3574" t="s">
        <v>5462</v>
      </c>
      <c r="E3574" t="s">
        <v>5452</v>
      </c>
      <c r="F3574" t="s">
        <v>188</v>
      </c>
      <c r="G3574" t="s">
        <v>189</v>
      </c>
      <c r="H3574" t="s">
        <v>150</v>
      </c>
      <c r="I3574" t="s">
        <v>151</v>
      </c>
      <c r="J3574" t="s">
        <v>158</v>
      </c>
      <c r="K3574" t="s">
        <v>153</v>
      </c>
      <c r="L3574" t="s">
        <v>155</v>
      </c>
      <c r="M3574" t="s">
        <v>155</v>
      </c>
      <c r="N3574" t="n">
        <v>-66.157</v>
      </c>
      <c r="O3574" t="n">
        <v>18.3969</v>
      </c>
      <c r="P3574" t="n">
        <v>38660</v>
      </c>
      <c r="Q3574" t="n">
        <v>36488</v>
      </c>
      <c r="R3574" t="n">
        <v>65.6</v>
      </c>
      <c r="S3574" t="n">
        <v>3.7</v>
      </c>
      <c r="T3574" t="n">
        <v>5</v>
      </c>
      <c r="U3574" t="n">
        <v>89.3</v>
      </c>
      <c r="V3574" t="n">
        <v>0.2</v>
      </c>
      <c r="W3574" t="n">
        <v>0</v>
      </c>
      <c r="X3574" t="n">
        <v>56</v>
      </c>
      <c r="Y3574" t="n">
        <v>14</v>
      </c>
      <c r="Z3574" t="n">
        <v>13</v>
      </c>
      <c r="AA3574" t="n">
        <v>3485</v>
      </c>
      <c r="AB3574" t="n">
        <v>56.2</v>
      </c>
      <c r="AC3574" t="n">
        <v>632</v>
      </c>
      <c r="AD3574" t="n">
        <v>29.9</v>
      </c>
      <c r="AE3574" t="n">
        <v>27.7</v>
      </c>
      <c r="AF3574" t="n">
        <v>5399</v>
      </c>
      <c r="AG3574" t="n">
        <v>71</v>
      </c>
      <c r="AH3574" t="n">
        <v>73</v>
      </c>
      <c r="AI3574" t="n">
        <v>5433</v>
      </c>
      <c r="AJ3574" t="n">
        <v>5419</v>
      </c>
      <c r="AK3574" t="n">
        <v>6194</v>
      </c>
      <c r="AL3574" t="n">
        <v>8947</v>
      </c>
      <c r="AM3574" t="n">
        <v>12658</v>
      </c>
      <c r="AN3574" t="n">
        <v>13669</v>
      </c>
      <c r="AO3574" t="n">
        <v>1337</v>
      </c>
      <c r="AP3574" t="n">
        <v>1365</v>
      </c>
      <c r="AQ3574" t="n">
        <v>595</v>
      </c>
      <c r="AR3574"/>
    </row>
    <row r="3575">
      <c r="A3575" t="n">
        <v>243081</v>
      </c>
      <c r="B3575" t="s">
        <v>5523</v>
      </c>
      <c r="C3575" t="s">
        <v>5483</v>
      </c>
      <c r="D3575" t="s">
        <v>5462</v>
      </c>
      <c r="E3575" t="s">
        <v>5452</v>
      </c>
      <c r="F3575" t="s">
        <v>188</v>
      </c>
      <c r="G3575" t="s">
        <v>189</v>
      </c>
      <c r="H3575" t="s">
        <v>150</v>
      </c>
      <c r="I3575" t="s">
        <v>151</v>
      </c>
      <c r="J3575" t="s">
        <v>164</v>
      </c>
      <c r="K3575" t="s">
        <v>209</v>
      </c>
      <c r="L3575" t="s">
        <v>155</v>
      </c>
      <c r="M3575" t="s">
        <v>155</v>
      </c>
      <c r="N3575" t="n">
        <v>-66.6203</v>
      </c>
      <c r="O3575" t="n">
        <v>17.9932</v>
      </c>
      <c r="P3575" t="n">
        <v>848</v>
      </c>
      <c r="Q3575"/>
      <c r="R3575"/>
      <c r="S3575"/>
      <c r="T3575"/>
      <c r="U3575"/>
      <c r="V3575"/>
      <c r="W3575"/>
      <c r="X3575"/>
      <c r="Y3575"/>
      <c r="Z3575"/>
      <c r="AA3575"/>
      <c r="AB3575"/>
      <c r="AC3575"/>
      <c r="AD3575"/>
      <c r="AE3575"/>
      <c r="AF3575"/>
      <c r="AG3575"/>
      <c r="AH3575"/>
      <c r="AI3575"/>
      <c r="AJ3575"/>
      <c r="AK3575"/>
      <c r="AL3575"/>
      <c r="AM3575"/>
      <c r="AN3575"/>
      <c r="AO3575"/>
      <c r="AP3575"/>
      <c r="AQ3575" t="n">
        <v>108</v>
      </c>
      <c r="AR3575" t="n">
        <v>106</v>
      </c>
    </row>
    <row r="3576">
      <c r="A3576" t="n">
        <v>243106</v>
      </c>
      <c r="B3576" t="s">
        <v>5524</v>
      </c>
      <c r="C3576" t="s">
        <v>5507</v>
      </c>
      <c r="D3576" t="s">
        <v>5462</v>
      </c>
      <c r="E3576" t="s">
        <v>5452</v>
      </c>
      <c r="F3576" t="s">
        <v>148</v>
      </c>
      <c r="G3576" t="s">
        <v>149</v>
      </c>
      <c r="H3576" t="s">
        <v>150</v>
      </c>
      <c r="I3576" t="s">
        <v>186</v>
      </c>
      <c r="J3576" t="s">
        <v>168</v>
      </c>
      <c r="K3576" t="s">
        <v>179</v>
      </c>
      <c r="L3576" t="s">
        <v>155</v>
      </c>
      <c r="M3576" t="s">
        <v>155</v>
      </c>
      <c r="N3576" t="n">
        <v>-67.1379</v>
      </c>
      <c r="O3576" t="n">
        <v>18.4987</v>
      </c>
      <c r="P3576" t="n">
        <v>2238</v>
      </c>
      <c r="Q3576" t="n">
        <v>2238</v>
      </c>
      <c r="R3576" t="n">
        <v>55.3</v>
      </c>
      <c r="S3576" t="n">
        <v>0.4</v>
      </c>
      <c r="T3576" t="n">
        <v>0.5</v>
      </c>
      <c r="U3576" t="n">
        <v>96.1</v>
      </c>
      <c r="V3576" t="n">
        <v>0</v>
      </c>
      <c r="W3576" t="n">
        <v>0</v>
      </c>
      <c r="X3576" t="n">
        <v>98</v>
      </c>
      <c r="Y3576"/>
      <c r="Z3576" t="n">
        <v>20</v>
      </c>
      <c r="AA3576" t="n">
        <v>875</v>
      </c>
      <c r="AB3576" t="n">
        <v>47.7</v>
      </c>
      <c r="AC3576" t="n">
        <v>611</v>
      </c>
      <c r="AD3576" t="n">
        <v>43.2</v>
      </c>
      <c r="AE3576" t="n">
        <v>10.8</v>
      </c>
      <c r="AF3576" t="n">
        <v>503</v>
      </c>
      <c r="AG3576" t="n">
        <v>82</v>
      </c>
      <c r="AH3576" t="n">
        <v>86</v>
      </c>
      <c r="AI3576" t="n">
        <v>8317</v>
      </c>
      <c r="AJ3576" t="n">
        <v>7670</v>
      </c>
      <c r="AK3576" t="n">
        <v>8655</v>
      </c>
      <c r="AL3576" t="n">
        <v>9460</v>
      </c>
      <c r="AM3576" t="n">
        <v>9173</v>
      </c>
      <c r="AN3576" t="n">
        <v>11744</v>
      </c>
      <c r="AO3576" t="n">
        <v>29</v>
      </c>
      <c r="AP3576" t="n">
        <v>333</v>
      </c>
      <c r="AQ3576"/>
      <c r="AR3576"/>
    </row>
    <row r="3577">
      <c r="A3577" t="n">
        <v>243115</v>
      </c>
      <c r="B3577" t="s">
        <v>5525</v>
      </c>
      <c r="C3577" t="s">
        <v>5461</v>
      </c>
      <c r="D3577" t="s">
        <v>5462</v>
      </c>
      <c r="E3577" t="s">
        <v>5452</v>
      </c>
      <c r="F3577" t="s">
        <v>148</v>
      </c>
      <c r="G3577" t="s">
        <v>149</v>
      </c>
      <c r="H3577" t="s">
        <v>150</v>
      </c>
      <c r="I3577" t="s">
        <v>151</v>
      </c>
      <c r="J3577" t="s">
        <v>168</v>
      </c>
      <c r="K3577" t="s">
        <v>179</v>
      </c>
      <c r="L3577" t="s">
        <v>155</v>
      </c>
      <c r="M3577" t="s">
        <v>155</v>
      </c>
      <c r="N3577" t="n">
        <v>-66.7411</v>
      </c>
      <c r="O3577" t="n">
        <v>18.4692</v>
      </c>
      <c r="P3577" t="n">
        <v>3099</v>
      </c>
      <c r="Q3577" t="n">
        <v>3099</v>
      </c>
      <c r="R3577" t="n">
        <v>61.3</v>
      </c>
      <c r="S3577" t="n">
        <v>0</v>
      </c>
      <c r="T3577" t="n">
        <v>0</v>
      </c>
      <c r="U3577" t="n">
        <v>100</v>
      </c>
      <c r="V3577" t="n">
        <v>0</v>
      </c>
      <c r="W3577" t="n">
        <v>0</v>
      </c>
      <c r="X3577" t="n">
        <v>79</v>
      </c>
      <c r="Y3577"/>
      <c r="Z3577" t="n">
        <v>18</v>
      </c>
      <c r="AA3577" t="n">
        <v>730</v>
      </c>
      <c r="AB3577" t="n">
        <v>50.7</v>
      </c>
      <c r="AC3577" t="n">
        <v>619</v>
      </c>
      <c r="AD3577" t="n">
        <v>50.2</v>
      </c>
      <c r="AE3577" t="n">
        <v>10.3</v>
      </c>
      <c r="AF3577" t="n">
        <v>681</v>
      </c>
      <c r="AG3577" t="n">
        <v>86</v>
      </c>
      <c r="AH3577" t="n">
        <v>89</v>
      </c>
      <c r="AI3577" t="n">
        <v>11759</v>
      </c>
      <c r="AJ3577" t="n">
        <v>11261</v>
      </c>
      <c r="AK3577" t="n">
        <v>12466</v>
      </c>
      <c r="AL3577" t="n">
        <v>13259</v>
      </c>
      <c r="AM3577" t="n">
        <v>13208</v>
      </c>
      <c r="AN3577"/>
      <c r="AO3577" t="n">
        <v>66</v>
      </c>
      <c r="AP3577" t="n">
        <v>484</v>
      </c>
      <c r="AQ3577"/>
      <c r="AR3577"/>
    </row>
    <row r="3578">
      <c r="A3578" t="n">
        <v>243133</v>
      </c>
      <c r="B3578" t="s">
        <v>5526</v>
      </c>
      <c r="C3578" t="s">
        <v>5464</v>
      </c>
      <c r="D3578" t="s">
        <v>5462</v>
      </c>
      <c r="E3578" t="s">
        <v>5452</v>
      </c>
      <c r="F3578" t="s">
        <v>148</v>
      </c>
      <c r="G3578" t="s">
        <v>149</v>
      </c>
      <c r="H3578" t="s">
        <v>150</v>
      </c>
      <c r="I3578" t="s">
        <v>151</v>
      </c>
      <c r="J3578" t="s">
        <v>168</v>
      </c>
      <c r="K3578" t="s">
        <v>179</v>
      </c>
      <c r="L3578" t="s">
        <v>155</v>
      </c>
      <c r="M3578" t="s">
        <v>155</v>
      </c>
      <c r="N3578" t="n">
        <v>-66.1435</v>
      </c>
      <c r="O3578" t="n">
        <v>18.3714</v>
      </c>
      <c r="P3578" t="n">
        <v>3087</v>
      </c>
      <c r="Q3578" t="n">
        <v>3087</v>
      </c>
      <c r="R3578" t="n">
        <v>50.8</v>
      </c>
      <c r="S3578" t="n">
        <v>0</v>
      </c>
      <c r="T3578" t="n">
        <v>0</v>
      </c>
      <c r="U3578" t="n">
        <v>100</v>
      </c>
      <c r="V3578" t="n">
        <v>0</v>
      </c>
      <c r="W3578" t="n">
        <v>0</v>
      </c>
      <c r="X3578" t="n">
        <v>78</v>
      </c>
      <c r="Y3578" t="n">
        <v>100</v>
      </c>
      <c r="Z3578" t="n">
        <v>21</v>
      </c>
      <c r="AA3578" t="n">
        <v>955</v>
      </c>
      <c r="AB3578" t="n">
        <v>31.4</v>
      </c>
      <c r="AC3578" t="n">
        <v>885</v>
      </c>
      <c r="AD3578" t="n">
        <v>27.6</v>
      </c>
      <c r="AE3578" t="n">
        <v>2.3</v>
      </c>
      <c r="AF3578" t="n">
        <v>684</v>
      </c>
      <c r="AG3578" t="n">
        <v>78</v>
      </c>
      <c r="AH3578" t="n">
        <v>78</v>
      </c>
      <c r="AI3578" t="n">
        <v>7827</v>
      </c>
      <c r="AJ3578" t="n">
        <v>9314</v>
      </c>
      <c r="AK3578" t="n">
        <v>9780</v>
      </c>
      <c r="AL3578" t="n">
        <v>10808</v>
      </c>
      <c r="AM3578" t="n">
        <v>11242</v>
      </c>
      <c r="AN3578" t="n">
        <v>9655</v>
      </c>
      <c r="AO3578" t="n">
        <v>9</v>
      </c>
      <c r="AP3578" t="n">
        <v>339</v>
      </c>
      <c r="AQ3578"/>
      <c r="AR3578"/>
    </row>
    <row r="3579">
      <c r="A3579" t="n">
        <v>243142</v>
      </c>
      <c r="B3579" t="s">
        <v>5527</v>
      </c>
      <c r="C3579" t="s">
        <v>5480</v>
      </c>
      <c r="D3579" t="s">
        <v>5462</v>
      </c>
      <c r="E3579" t="s">
        <v>5452</v>
      </c>
      <c r="F3579" t="s">
        <v>148</v>
      </c>
      <c r="G3579" t="s">
        <v>149</v>
      </c>
      <c r="H3579" t="s">
        <v>150</v>
      </c>
      <c r="I3579" t="s">
        <v>186</v>
      </c>
      <c r="J3579" t="s">
        <v>168</v>
      </c>
      <c r="K3579" t="s">
        <v>179</v>
      </c>
      <c r="L3579" t="s">
        <v>155</v>
      </c>
      <c r="M3579" t="s">
        <v>155</v>
      </c>
      <c r="N3579" t="n">
        <v>-65.9902</v>
      </c>
      <c r="O3579" t="n">
        <v>18.3921</v>
      </c>
      <c r="P3579" t="n">
        <v>2641</v>
      </c>
      <c r="Q3579" t="n">
        <v>2641</v>
      </c>
      <c r="R3579" t="n">
        <v>63.8</v>
      </c>
      <c r="S3579" t="n">
        <v>0.2</v>
      </c>
      <c r="T3579" t="n">
        <v>3.6</v>
      </c>
      <c r="U3579" t="n">
        <v>94.9</v>
      </c>
      <c r="V3579" t="n">
        <v>0</v>
      </c>
      <c r="W3579" t="n">
        <v>0</v>
      </c>
      <c r="X3579" t="n">
        <v>76</v>
      </c>
      <c r="Y3579"/>
      <c r="Z3579" t="n">
        <v>17</v>
      </c>
      <c r="AA3579" t="n">
        <v>778</v>
      </c>
      <c r="AB3579" t="n">
        <v>40.2</v>
      </c>
      <c r="AC3579" t="n">
        <v>457</v>
      </c>
      <c r="AD3579" t="n">
        <v>47.9</v>
      </c>
      <c r="AE3579" t="n">
        <v>36.1</v>
      </c>
      <c r="AF3579" t="n">
        <v>701</v>
      </c>
      <c r="AG3579" t="n">
        <v>74</v>
      </c>
      <c r="AH3579" t="n">
        <v>78</v>
      </c>
      <c r="AI3579" t="n">
        <v>14151</v>
      </c>
      <c r="AJ3579" t="n">
        <v>13801</v>
      </c>
      <c r="AK3579" t="n">
        <v>14401</v>
      </c>
      <c r="AL3579" t="n">
        <v>14824</v>
      </c>
      <c r="AM3579" t="n">
        <v>14999</v>
      </c>
      <c r="AN3579"/>
      <c r="AO3579" t="n">
        <v>33</v>
      </c>
      <c r="AP3579" t="n">
        <v>304</v>
      </c>
      <c r="AQ3579"/>
      <c r="AR3579"/>
    </row>
    <row r="3580">
      <c r="A3580" t="n">
        <v>243151</v>
      </c>
      <c r="B3580" t="s">
        <v>5528</v>
      </c>
      <c r="C3580" t="s">
        <v>5529</v>
      </c>
      <c r="D3580" t="s">
        <v>5462</v>
      </c>
      <c r="E3580" t="s">
        <v>5452</v>
      </c>
      <c r="F3580" t="s">
        <v>148</v>
      </c>
      <c r="G3580" t="s">
        <v>149</v>
      </c>
      <c r="H3580" t="s">
        <v>150</v>
      </c>
      <c r="I3580" t="s">
        <v>186</v>
      </c>
      <c r="J3580" t="s">
        <v>168</v>
      </c>
      <c r="K3580" t="s">
        <v>179</v>
      </c>
      <c r="L3580" t="s">
        <v>155</v>
      </c>
      <c r="M3580" t="s">
        <v>155</v>
      </c>
      <c r="N3580" t="n">
        <v>-66.1621</v>
      </c>
      <c r="O3580" t="n">
        <v>18.1188</v>
      </c>
      <c r="P3580" t="n">
        <v>2275</v>
      </c>
      <c r="Q3580" t="n">
        <v>2275</v>
      </c>
      <c r="R3580" t="n">
        <v>68</v>
      </c>
      <c r="S3580" t="n">
        <v>0</v>
      </c>
      <c r="T3580" t="n">
        <v>0</v>
      </c>
      <c r="U3580" t="n">
        <v>100</v>
      </c>
      <c r="V3580" t="n">
        <v>0</v>
      </c>
      <c r="W3580" t="n">
        <v>0</v>
      </c>
      <c r="X3580" t="n">
        <v>79</v>
      </c>
      <c r="Y3580" t="n">
        <v>100</v>
      </c>
      <c r="Z3580" t="n">
        <v>19</v>
      </c>
      <c r="AA3580" t="n">
        <v>685</v>
      </c>
      <c r="AB3580" t="n">
        <v>48.6</v>
      </c>
      <c r="AC3580" t="n">
        <v>685</v>
      </c>
      <c r="AD3580" t="n">
        <v>48.6</v>
      </c>
      <c r="AE3580" t="n">
        <v>8.2</v>
      </c>
      <c r="AF3580" t="n">
        <v>482</v>
      </c>
      <c r="AG3580" t="n">
        <v>76</v>
      </c>
      <c r="AH3580" t="n">
        <v>86</v>
      </c>
      <c r="AI3580" t="n">
        <v>9477</v>
      </c>
      <c r="AJ3580" t="n">
        <v>8652</v>
      </c>
      <c r="AK3580" t="n">
        <v>9610</v>
      </c>
      <c r="AL3580" t="n">
        <v>10406</v>
      </c>
      <c r="AM3580" t="n">
        <v>11049</v>
      </c>
      <c r="AN3580" t="n">
        <v>15746</v>
      </c>
      <c r="AO3580"/>
      <c r="AP3580" t="n">
        <v>346</v>
      </c>
      <c r="AQ3580"/>
      <c r="AR3580"/>
    </row>
    <row r="3581">
      <c r="A3581" t="n">
        <v>243179</v>
      </c>
      <c r="B3581" t="s">
        <v>5530</v>
      </c>
      <c r="C3581" t="s">
        <v>5498</v>
      </c>
      <c r="D3581" t="s">
        <v>5462</v>
      </c>
      <c r="E3581" t="s">
        <v>5452</v>
      </c>
      <c r="F3581" t="s">
        <v>148</v>
      </c>
      <c r="G3581" t="s">
        <v>149</v>
      </c>
      <c r="H3581" t="s">
        <v>150</v>
      </c>
      <c r="I3581" t="s">
        <v>186</v>
      </c>
      <c r="J3581" t="s">
        <v>168</v>
      </c>
      <c r="K3581" t="s">
        <v>179</v>
      </c>
      <c r="L3581" t="s">
        <v>155</v>
      </c>
      <c r="M3581" t="s">
        <v>155</v>
      </c>
      <c r="N3581" t="n">
        <v>-65.8386</v>
      </c>
      <c r="O3581" t="n">
        <v>18.1466</v>
      </c>
      <c r="P3581" t="n">
        <v>2987</v>
      </c>
      <c r="Q3581" t="n">
        <v>2987</v>
      </c>
      <c r="R3581" t="n">
        <v>66.6</v>
      </c>
      <c r="S3581" t="n">
        <v>0.2</v>
      </c>
      <c r="T3581" t="n">
        <v>3.6</v>
      </c>
      <c r="U3581" t="n">
        <v>87.8</v>
      </c>
      <c r="V3581" t="n">
        <v>0</v>
      </c>
      <c r="W3581" t="n">
        <v>0</v>
      </c>
      <c r="X3581" t="n">
        <v>75</v>
      </c>
      <c r="Y3581" t="n">
        <v>25</v>
      </c>
      <c r="Z3581" t="n">
        <v>11</v>
      </c>
      <c r="AA3581" t="n">
        <v>665</v>
      </c>
      <c r="AB3581" t="n">
        <v>52.9</v>
      </c>
      <c r="AC3581" t="n">
        <v>545</v>
      </c>
      <c r="AD3581" t="n">
        <v>51.7</v>
      </c>
      <c r="AE3581" t="n">
        <v>12.5</v>
      </c>
      <c r="AF3581" t="n">
        <v>599</v>
      </c>
      <c r="AG3581" t="n">
        <v>79</v>
      </c>
      <c r="AH3581" t="n">
        <v>91</v>
      </c>
      <c r="AI3581" t="n">
        <v>13137</v>
      </c>
      <c r="AJ3581" t="n">
        <v>12801</v>
      </c>
      <c r="AK3581" t="n">
        <v>13940</v>
      </c>
      <c r="AL3581" t="n">
        <v>15920</v>
      </c>
      <c r="AM3581" t="n">
        <v>17922</v>
      </c>
      <c r="AN3581"/>
      <c r="AO3581" t="n">
        <v>42</v>
      </c>
      <c r="AP3581" t="n">
        <v>370</v>
      </c>
      <c r="AQ3581"/>
      <c r="AR3581"/>
    </row>
    <row r="3582">
      <c r="A3582" t="n">
        <v>243188</v>
      </c>
      <c r="B3582" t="s">
        <v>5531</v>
      </c>
      <c r="C3582" t="s">
        <v>5532</v>
      </c>
      <c r="D3582" t="s">
        <v>5462</v>
      </c>
      <c r="E3582" t="s">
        <v>5452</v>
      </c>
      <c r="F3582" t="s">
        <v>148</v>
      </c>
      <c r="G3582" t="s">
        <v>149</v>
      </c>
      <c r="H3582" t="s">
        <v>150</v>
      </c>
      <c r="I3582" t="s">
        <v>205</v>
      </c>
      <c r="J3582" t="s">
        <v>164</v>
      </c>
      <c r="K3582" t="s">
        <v>179</v>
      </c>
      <c r="L3582" t="s">
        <v>155</v>
      </c>
      <c r="M3582" t="s">
        <v>155</v>
      </c>
      <c r="N3582" t="n">
        <v>-66.7217</v>
      </c>
      <c r="O3582" t="n">
        <v>18.2546</v>
      </c>
      <c r="P3582" t="n">
        <v>493</v>
      </c>
      <c r="Q3582" t="n">
        <v>493</v>
      </c>
      <c r="R3582" t="n">
        <v>52.3</v>
      </c>
      <c r="S3582" t="n">
        <v>0</v>
      </c>
      <c r="T3582" t="n">
        <v>3.7</v>
      </c>
      <c r="U3582" t="n">
        <v>54.6</v>
      </c>
      <c r="V3582" t="n">
        <v>0</v>
      </c>
      <c r="W3582" t="n">
        <v>0</v>
      </c>
      <c r="X3582" t="n">
        <v>60</v>
      </c>
      <c r="Y3582"/>
      <c r="Z3582" t="n">
        <v>9</v>
      </c>
      <c r="AA3582" t="n">
        <v>411</v>
      </c>
      <c r="AB3582" t="n">
        <v>24.6</v>
      </c>
      <c r="AC3582" t="n">
        <v>66</v>
      </c>
      <c r="AD3582" t="n">
        <v>15.2</v>
      </c>
      <c r="AE3582" t="n">
        <v>1.5</v>
      </c>
      <c r="AF3582" t="n">
        <v>80</v>
      </c>
      <c r="AG3582" t="n">
        <v>82</v>
      </c>
      <c r="AH3582" t="n">
        <v>88</v>
      </c>
      <c r="AI3582" t="n">
        <v>12148</v>
      </c>
      <c r="AJ3582" t="n">
        <v>12132</v>
      </c>
      <c r="AK3582" t="n">
        <v>13396</v>
      </c>
      <c r="AL3582" t="n">
        <v>13114</v>
      </c>
      <c r="AM3582"/>
      <c r="AN3582"/>
      <c r="AO3582" t="n">
        <v>44</v>
      </c>
      <c r="AP3582" t="n">
        <v>30</v>
      </c>
      <c r="AQ3582"/>
      <c r="AR3582"/>
    </row>
    <row r="3583">
      <c r="A3583" t="n">
        <v>243197</v>
      </c>
      <c r="B3583" t="s">
        <v>5533</v>
      </c>
      <c r="C3583" t="s">
        <v>5470</v>
      </c>
      <c r="D3583" t="s">
        <v>5462</v>
      </c>
      <c r="E3583" t="s">
        <v>5452</v>
      </c>
      <c r="F3583" t="s">
        <v>148</v>
      </c>
      <c r="G3583" t="s">
        <v>149</v>
      </c>
      <c r="H3583" t="s">
        <v>150</v>
      </c>
      <c r="I3583" t="s">
        <v>151</v>
      </c>
      <c r="J3583" t="s">
        <v>238</v>
      </c>
      <c r="K3583" t="s">
        <v>153</v>
      </c>
      <c r="L3583" t="s">
        <v>155</v>
      </c>
      <c r="M3583" t="s">
        <v>155</v>
      </c>
      <c r="N3583" t="n">
        <v>-67.1392</v>
      </c>
      <c r="O3583" t="n">
        <v>18.2111</v>
      </c>
      <c r="P3583" t="n">
        <v>11506</v>
      </c>
      <c r="Q3583" t="n">
        <v>10563</v>
      </c>
      <c r="R3583" t="n">
        <v>44.8</v>
      </c>
      <c r="S3583" t="n">
        <v>0</v>
      </c>
      <c r="T3583" t="n">
        <v>0</v>
      </c>
      <c r="U3583" t="n">
        <v>92.8</v>
      </c>
      <c r="V3583" t="n">
        <v>0</v>
      </c>
      <c r="W3583" t="n">
        <v>0.3</v>
      </c>
      <c r="X3583" t="n">
        <v>84</v>
      </c>
      <c r="Y3583" t="n">
        <v>100</v>
      </c>
      <c r="Z3583" t="n">
        <v>19</v>
      </c>
      <c r="AA3583" t="n">
        <v>2285</v>
      </c>
      <c r="AB3583" t="n">
        <v>47</v>
      </c>
      <c r="AC3583" t="n">
        <v>2285</v>
      </c>
      <c r="AD3583" t="n">
        <v>47</v>
      </c>
      <c r="AE3583" t="n">
        <v>5</v>
      </c>
      <c r="AF3583" t="n">
        <v>1691</v>
      </c>
      <c r="AG3583" t="n">
        <v>65</v>
      </c>
      <c r="AH3583" t="n">
        <v>76</v>
      </c>
      <c r="AI3583" t="n">
        <v>12857</v>
      </c>
      <c r="AJ3583" t="n">
        <v>10257</v>
      </c>
      <c r="AK3583" t="n">
        <v>14659</v>
      </c>
      <c r="AL3583" t="n">
        <v>15527</v>
      </c>
      <c r="AM3583" t="n">
        <v>16110</v>
      </c>
      <c r="AN3583" t="n">
        <v>16166</v>
      </c>
      <c r="AO3583"/>
      <c r="AP3583" t="n">
        <v>1726</v>
      </c>
      <c r="AQ3583" t="n">
        <v>164</v>
      </c>
      <c r="AR3583" t="n">
        <v>24</v>
      </c>
    </row>
    <row r="3584">
      <c r="A3584" t="n">
        <v>243203</v>
      </c>
      <c r="B3584" t="s">
        <v>5534</v>
      </c>
      <c r="C3584" t="s">
        <v>5468</v>
      </c>
      <c r="D3584" t="s">
        <v>5462</v>
      </c>
      <c r="E3584" t="s">
        <v>5452</v>
      </c>
      <c r="F3584" t="s">
        <v>148</v>
      </c>
      <c r="G3584" t="s">
        <v>149</v>
      </c>
      <c r="H3584" t="s">
        <v>150</v>
      </c>
      <c r="I3584" t="s">
        <v>151</v>
      </c>
      <c r="J3584" t="s">
        <v>168</v>
      </c>
      <c r="K3584" t="s">
        <v>209</v>
      </c>
      <c r="L3584" t="s">
        <v>155</v>
      </c>
      <c r="M3584" t="s">
        <v>155</v>
      </c>
      <c r="N3584" t="n">
        <v>-66.0749</v>
      </c>
      <c r="O3584" t="n">
        <v>18.3965</v>
      </c>
      <c r="P3584" t="n">
        <v>2070</v>
      </c>
      <c r="Q3584" t="n">
        <v>266</v>
      </c>
      <c r="R3584" t="n">
        <v>85</v>
      </c>
      <c r="S3584" t="n">
        <v>0</v>
      </c>
      <c r="T3584" t="n">
        <v>0</v>
      </c>
      <c r="U3584" t="n">
        <v>100</v>
      </c>
      <c r="V3584" t="n">
        <v>0</v>
      </c>
      <c r="W3584" t="n">
        <v>0</v>
      </c>
      <c r="X3584"/>
      <c r="Y3584"/>
      <c r="Z3584" t="n">
        <v>2</v>
      </c>
      <c r="AA3584"/>
      <c r="AB3584"/>
      <c r="AC3584"/>
      <c r="AD3584"/>
      <c r="AE3584"/>
      <c r="AF3584" t="n">
        <v>0</v>
      </c>
      <c r="AG3584" t="n">
        <v>66</v>
      </c>
      <c r="AH3584" t="n">
        <v>75</v>
      </c>
      <c r="AI3584"/>
      <c r="AJ3584"/>
      <c r="AK3584"/>
      <c r="AL3584"/>
      <c r="AM3584"/>
      <c r="AN3584"/>
      <c r="AO3584" t="n">
        <v>50</v>
      </c>
      <c r="AP3584" t="n">
        <v>115</v>
      </c>
      <c r="AQ3584" t="n">
        <v>243</v>
      </c>
      <c r="AR3584" t="n">
        <v>253</v>
      </c>
    </row>
    <row r="3585">
      <c r="A3585" t="n">
        <v>243212</v>
      </c>
      <c r="B3585" t="s">
        <v>5535</v>
      </c>
      <c r="C3585" t="s">
        <v>5483</v>
      </c>
      <c r="D3585" t="s">
        <v>5462</v>
      </c>
      <c r="E3585" t="s">
        <v>5452</v>
      </c>
      <c r="F3585" t="s">
        <v>148</v>
      </c>
      <c r="G3585" t="s">
        <v>149</v>
      </c>
      <c r="H3585" t="s">
        <v>150</v>
      </c>
      <c r="I3585" t="s">
        <v>151</v>
      </c>
      <c r="J3585" t="s">
        <v>168</v>
      </c>
      <c r="K3585" t="s">
        <v>179</v>
      </c>
      <c r="L3585" t="s">
        <v>155</v>
      </c>
      <c r="M3585" t="s">
        <v>155</v>
      </c>
      <c r="N3585" t="n">
        <v>-66.6062</v>
      </c>
      <c r="O3585" t="n">
        <v>17.9933</v>
      </c>
      <c r="P3585" t="n">
        <v>2328</v>
      </c>
      <c r="Q3585" t="n">
        <v>2328</v>
      </c>
      <c r="R3585" t="n">
        <v>54.9</v>
      </c>
      <c r="S3585" t="n">
        <v>0</v>
      </c>
      <c r="T3585" t="n">
        <v>0</v>
      </c>
      <c r="U3585" t="n">
        <v>100</v>
      </c>
      <c r="V3585" t="n">
        <v>0</v>
      </c>
      <c r="W3585" t="n">
        <v>0</v>
      </c>
      <c r="X3585" t="n">
        <v>80</v>
      </c>
      <c r="Y3585"/>
      <c r="Z3585" t="n">
        <v>21</v>
      </c>
      <c r="AA3585" t="n">
        <v>605</v>
      </c>
      <c r="AB3585" t="n">
        <v>50.6</v>
      </c>
      <c r="AC3585" t="n">
        <v>426</v>
      </c>
      <c r="AD3585" t="n">
        <v>51.9</v>
      </c>
      <c r="AE3585" t="n">
        <v>12.7</v>
      </c>
      <c r="AF3585" t="n">
        <v>599</v>
      </c>
      <c r="AG3585" t="n">
        <v>81</v>
      </c>
      <c r="AH3585" t="n">
        <v>89</v>
      </c>
      <c r="AI3585" t="n">
        <v>7358</v>
      </c>
      <c r="AJ3585" t="n">
        <v>7047</v>
      </c>
      <c r="AK3585" t="n">
        <v>7848</v>
      </c>
      <c r="AL3585" t="n">
        <v>8335</v>
      </c>
      <c r="AM3585" t="n">
        <v>8538</v>
      </c>
      <c r="AN3585" t="n">
        <v>9585</v>
      </c>
      <c r="AO3585" t="n">
        <v>29</v>
      </c>
      <c r="AP3585" t="n">
        <v>262</v>
      </c>
      <c r="AQ3585"/>
      <c r="AR3585"/>
    </row>
    <row r="3586">
      <c r="A3586" t="n">
        <v>243221</v>
      </c>
      <c r="B3586" t="s">
        <v>5536</v>
      </c>
      <c r="C3586" t="s">
        <v>5468</v>
      </c>
      <c r="D3586" t="s">
        <v>5462</v>
      </c>
      <c r="E3586" t="s">
        <v>5452</v>
      </c>
      <c r="F3586" t="s">
        <v>148</v>
      </c>
      <c r="G3586" t="s">
        <v>149</v>
      </c>
      <c r="H3586" t="s">
        <v>150</v>
      </c>
      <c r="I3586" t="s">
        <v>151</v>
      </c>
      <c r="J3586" t="s">
        <v>238</v>
      </c>
      <c r="K3586" t="s">
        <v>159</v>
      </c>
      <c r="L3586" t="s">
        <v>155</v>
      </c>
      <c r="M3586" t="s">
        <v>155</v>
      </c>
      <c r="N3586" t="n">
        <v>-66.05</v>
      </c>
      <c r="O3586" t="n">
        <v>18.4028</v>
      </c>
      <c r="P3586" t="n">
        <v>16705</v>
      </c>
      <c r="Q3586" t="n">
        <v>12801</v>
      </c>
      <c r="R3586" t="n">
        <v>62.7</v>
      </c>
      <c r="S3586" t="n">
        <v>0.1</v>
      </c>
      <c r="T3586" t="n">
        <v>5.3</v>
      </c>
      <c r="U3586" t="n">
        <v>80</v>
      </c>
      <c r="V3586" t="n">
        <v>0</v>
      </c>
      <c r="W3586" t="n">
        <v>0</v>
      </c>
      <c r="X3586" t="n">
        <v>80</v>
      </c>
      <c r="Y3586" t="n">
        <v>17</v>
      </c>
      <c r="Z3586" t="n">
        <v>12</v>
      </c>
      <c r="AA3586" t="n">
        <v>2113</v>
      </c>
      <c r="AB3586" t="n">
        <v>52.5</v>
      </c>
      <c r="AC3586" t="n">
        <v>2113</v>
      </c>
      <c r="AD3586" t="n">
        <v>52.5</v>
      </c>
      <c r="AE3586" t="n">
        <v>19.5</v>
      </c>
      <c r="AF3586" t="n">
        <v>1743</v>
      </c>
      <c r="AG3586" t="n">
        <v>65</v>
      </c>
      <c r="AH3586" t="n">
        <v>77</v>
      </c>
      <c r="AI3586" t="n">
        <v>6868</v>
      </c>
      <c r="AJ3586" t="n">
        <v>5691</v>
      </c>
      <c r="AK3586" t="n">
        <v>7089</v>
      </c>
      <c r="AL3586" t="n">
        <v>8024</v>
      </c>
      <c r="AM3586" t="n">
        <v>9161</v>
      </c>
      <c r="AN3586" t="n">
        <v>12782</v>
      </c>
      <c r="AO3586"/>
      <c r="AP3586" t="n">
        <v>1433</v>
      </c>
      <c r="AQ3586" t="n">
        <v>371</v>
      </c>
      <c r="AR3586" t="n">
        <v>222</v>
      </c>
    </row>
    <row r="3587">
      <c r="A3587" t="n">
        <v>243346</v>
      </c>
      <c r="B3587" t="s">
        <v>5537</v>
      </c>
      <c r="C3587" t="s">
        <v>5480</v>
      </c>
      <c r="D3587" t="s">
        <v>5462</v>
      </c>
      <c r="E3587" t="s">
        <v>5452</v>
      </c>
      <c r="F3587" t="s">
        <v>162</v>
      </c>
      <c r="G3587" t="s">
        <v>163</v>
      </c>
      <c r="H3587" t="s">
        <v>150</v>
      </c>
      <c r="I3587" t="s">
        <v>186</v>
      </c>
      <c r="J3587" t="s">
        <v>152</v>
      </c>
      <c r="K3587" t="s">
        <v>153</v>
      </c>
      <c r="L3587" t="s">
        <v>155</v>
      </c>
      <c r="M3587" t="s">
        <v>155</v>
      </c>
      <c r="N3587" t="n">
        <v>-65.9839</v>
      </c>
      <c r="O3587" t="n">
        <v>18.4148</v>
      </c>
      <c r="P3587" t="n">
        <v>6481</v>
      </c>
      <c r="Q3587" t="n">
        <v>5477</v>
      </c>
      <c r="R3587" t="n">
        <v>61.1</v>
      </c>
      <c r="S3587" t="n">
        <v>0</v>
      </c>
      <c r="T3587" t="n">
        <v>0</v>
      </c>
      <c r="U3587" t="n">
        <v>100</v>
      </c>
      <c r="V3587" t="n">
        <v>0</v>
      </c>
      <c r="W3587" t="n">
        <v>0</v>
      </c>
      <c r="X3587" t="n">
        <v>70</v>
      </c>
      <c r="Y3587" t="n">
        <v>15</v>
      </c>
      <c r="Z3587" t="n">
        <v>23</v>
      </c>
      <c r="AA3587" t="n">
        <v>1538</v>
      </c>
      <c r="AB3587" t="n">
        <v>36.4</v>
      </c>
      <c r="AC3587" t="n">
        <v>779</v>
      </c>
      <c r="AD3587" t="n">
        <v>29.5</v>
      </c>
      <c r="AE3587" t="n">
        <v>5.4</v>
      </c>
      <c r="AF3587" t="n">
        <v>806</v>
      </c>
      <c r="AG3587" t="n">
        <v>70</v>
      </c>
      <c r="AH3587" t="n">
        <v>70</v>
      </c>
      <c r="AI3587" t="n">
        <v>7569</v>
      </c>
      <c r="AJ3587" t="n">
        <v>6465</v>
      </c>
      <c r="AK3587" t="n">
        <v>9118</v>
      </c>
      <c r="AL3587" t="n">
        <v>12484</v>
      </c>
      <c r="AM3587" t="n">
        <v>9867</v>
      </c>
      <c r="AN3587" t="n">
        <v>6301</v>
      </c>
      <c r="AO3587" t="n">
        <v>164</v>
      </c>
      <c r="AP3587" t="n">
        <v>587</v>
      </c>
      <c r="AQ3587" t="n">
        <v>270</v>
      </c>
      <c r="AR3587"/>
    </row>
    <row r="3588">
      <c r="A3588" t="n">
        <v>243443</v>
      </c>
      <c r="B3588" t="s">
        <v>5538</v>
      </c>
      <c r="C3588" t="s">
        <v>5539</v>
      </c>
      <c r="D3588" t="s">
        <v>5462</v>
      </c>
      <c r="E3588" t="s">
        <v>5452</v>
      </c>
      <c r="F3588" t="s">
        <v>162</v>
      </c>
      <c r="G3588" t="s">
        <v>163</v>
      </c>
      <c r="H3588" t="s">
        <v>150</v>
      </c>
      <c r="I3588" t="s">
        <v>151</v>
      </c>
      <c r="J3588" t="s">
        <v>168</v>
      </c>
      <c r="K3588" t="s">
        <v>153</v>
      </c>
      <c r="L3588" t="s">
        <v>155</v>
      </c>
      <c r="M3588" t="s">
        <v>155</v>
      </c>
      <c r="N3588" t="n">
        <v>-66.0596</v>
      </c>
      <c r="O3588" t="n">
        <v>18.4412</v>
      </c>
      <c r="P3588" t="n">
        <v>5074</v>
      </c>
      <c r="Q3588" t="n">
        <v>4455</v>
      </c>
      <c r="R3588" t="n">
        <v>63.9</v>
      </c>
      <c r="S3588" t="n">
        <v>0.2</v>
      </c>
      <c r="T3588" t="n">
        <v>0.2</v>
      </c>
      <c r="U3588" t="n">
        <v>99.6</v>
      </c>
      <c r="V3588" t="n">
        <v>0</v>
      </c>
      <c r="W3588" t="n">
        <v>0</v>
      </c>
      <c r="X3588" t="n">
        <v>79</v>
      </c>
      <c r="Y3588" t="n">
        <v>73</v>
      </c>
      <c r="Z3588" t="n">
        <v>21</v>
      </c>
      <c r="AA3588" t="n">
        <v>766</v>
      </c>
      <c r="AB3588" t="n">
        <v>43.6</v>
      </c>
      <c r="AC3588" t="n">
        <v>764</v>
      </c>
      <c r="AD3588" t="n">
        <v>43.7</v>
      </c>
      <c r="AE3588" t="n">
        <v>17.3</v>
      </c>
      <c r="AF3588" t="n">
        <v>813</v>
      </c>
      <c r="AG3588" t="n">
        <v>71</v>
      </c>
      <c r="AH3588" t="n">
        <v>88</v>
      </c>
      <c r="AI3588" t="n">
        <v>13076</v>
      </c>
      <c r="AJ3588" t="n">
        <v>12215</v>
      </c>
      <c r="AK3588" t="n">
        <v>12926</v>
      </c>
      <c r="AL3588" t="n">
        <v>15784</v>
      </c>
      <c r="AM3588" t="n">
        <v>17318</v>
      </c>
      <c r="AN3588" t="n">
        <v>19383</v>
      </c>
      <c r="AO3588" t="n">
        <v>32</v>
      </c>
      <c r="AP3588" t="n">
        <v>697</v>
      </c>
      <c r="AQ3588" t="n">
        <v>229</v>
      </c>
      <c r="AR3588"/>
    </row>
    <row r="3589">
      <c r="A3589" t="n">
        <v>243498</v>
      </c>
      <c r="B3589" t="s">
        <v>5540</v>
      </c>
      <c r="C3589" t="s">
        <v>5468</v>
      </c>
      <c r="D3589" t="s">
        <v>5462</v>
      </c>
      <c r="E3589" t="s">
        <v>5452</v>
      </c>
      <c r="F3589" t="s">
        <v>162</v>
      </c>
      <c r="G3589" t="s">
        <v>163</v>
      </c>
      <c r="H3589" t="s">
        <v>150</v>
      </c>
      <c r="I3589" t="s">
        <v>151</v>
      </c>
      <c r="J3589" t="s">
        <v>164</v>
      </c>
      <c r="K3589" t="s">
        <v>209</v>
      </c>
      <c r="L3589" t="s">
        <v>155</v>
      </c>
      <c r="M3589" t="s">
        <v>155</v>
      </c>
      <c r="N3589" t="n">
        <v>-66.0528</v>
      </c>
      <c r="O3589" t="n">
        <v>18.407</v>
      </c>
      <c r="P3589" t="n">
        <v>145</v>
      </c>
      <c r="Q3589"/>
      <c r="R3589"/>
      <c r="S3589"/>
      <c r="T3589"/>
      <c r="U3589"/>
      <c r="V3589"/>
      <c r="W3589"/>
      <c r="X3589"/>
      <c r="Y3589"/>
      <c r="Z3589"/>
      <c r="AA3589"/>
      <c r="AB3589"/>
      <c r="AC3589"/>
      <c r="AD3589"/>
      <c r="AE3589"/>
      <c r="AF3589"/>
      <c r="AG3589"/>
      <c r="AH3589"/>
      <c r="AI3589"/>
      <c r="AJ3589"/>
      <c r="AK3589"/>
      <c r="AL3589"/>
      <c r="AM3589"/>
      <c r="AN3589"/>
      <c r="AO3589"/>
      <c r="AP3589"/>
      <c r="AQ3589" t="n">
        <v>23</v>
      </c>
      <c r="AR3589"/>
    </row>
    <row r="3590">
      <c r="A3590" t="n">
        <v>243568</v>
      </c>
      <c r="B3590" t="s">
        <v>5541</v>
      </c>
      <c r="C3590" t="s">
        <v>5464</v>
      </c>
      <c r="D3590" t="s">
        <v>5462</v>
      </c>
      <c r="E3590" t="s">
        <v>5452</v>
      </c>
      <c r="F3590" t="s">
        <v>162</v>
      </c>
      <c r="G3590" t="s">
        <v>163</v>
      </c>
      <c r="H3590" t="s">
        <v>150</v>
      </c>
      <c r="I3590" t="s">
        <v>151</v>
      </c>
      <c r="J3590" t="s">
        <v>164</v>
      </c>
      <c r="K3590" t="s">
        <v>209</v>
      </c>
      <c r="L3590" t="s">
        <v>155</v>
      </c>
      <c r="M3590" t="s">
        <v>155</v>
      </c>
      <c r="N3590" t="n">
        <v>-66.1538</v>
      </c>
      <c r="O3590" t="n">
        <v>18.3662</v>
      </c>
      <c r="P3590" t="n">
        <v>552</v>
      </c>
      <c r="Q3590" t="n">
        <v>117</v>
      </c>
      <c r="R3590" t="n">
        <v>87.2</v>
      </c>
      <c r="S3590" t="n">
        <v>2.6</v>
      </c>
      <c r="T3590" t="n">
        <v>0</v>
      </c>
      <c r="U3590" t="n">
        <v>82.9</v>
      </c>
      <c r="V3590" t="n">
        <v>0</v>
      </c>
      <c r="W3590" t="n">
        <v>0</v>
      </c>
      <c r="X3590" t="n">
        <v>85</v>
      </c>
      <c r="Y3590"/>
      <c r="Z3590" t="n">
        <v>10</v>
      </c>
      <c r="AA3590" t="n">
        <v>22</v>
      </c>
      <c r="AB3590" t="n">
        <v>59.1</v>
      </c>
      <c r="AC3590" t="n">
        <v>15</v>
      </c>
      <c r="AD3590" t="n">
        <v>60</v>
      </c>
      <c r="AE3590"/>
      <c r="AF3590" t="n">
        <v>14</v>
      </c>
      <c r="AG3590" t="n">
        <v>73</v>
      </c>
      <c r="AH3590" t="n">
        <v>74</v>
      </c>
      <c r="AI3590" t="n">
        <v>8011</v>
      </c>
      <c r="AJ3590" t="n">
        <v>8011</v>
      </c>
      <c r="AK3590"/>
      <c r="AL3590"/>
      <c r="AM3590"/>
      <c r="AN3590"/>
      <c r="AO3590" t="n">
        <v>10</v>
      </c>
      <c r="AP3590" t="n">
        <v>12</v>
      </c>
      <c r="AQ3590" t="n">
        <v>4</v>
      </c>
      <c r="AR3590" t="n">
        <v>87</v>
      </c>
    </row>
    <row r="3591">
      <c r="A3591" t="n">
        <v>243577</v>
      </c>
      <c r="B3591" t="s">
        <v>5542</v>
      </c>
      <c r="C3591" t="s">
        <v>5543</v>
      </c>
      <c r="D3591" t="s">
        <v>5462</v>
      </c>
      <c r="E3591" t="s">
        <v>5452</v>
      </c>
      <c r="F3591" t="s">
        <v>162</v>
      </c>
      <c r="G3591" t="s">
        <v>163</v>
      </c>
      <c r="H3591" t="s">
        <v>150</v>
      </c>
      <c r="I3591" t="s">
        <v>151</v>
      </c>
      <c r="J3591" t="s">
        <v>168</v>
      </c>
      <c r="K3591" t="s">
        <v>153</v>
      </c>
      <c r="L3591" t="s">
        <v>155</v>
      </c>
      <c r="M3591" t="s">
        <v>155</v>
      </c>
      <c r="N3591" t="n">
        <v>-66.0561</v>
      </c>
      <c r="O3591" t="n">
        <v>18.4222</v>
      </c>
      <c r="P3591" t="n">
        <v>5053</v>
      </c>
      <c r="Q3591" t="n">
        <v>4345</v>
      </c>
      <c r="R3591" t="n">
        <v>28.6</v>
      </c>
      <c r="S3591" t="n">
        <v>0.2</v>
      </c>
      <c r="T3591" t="n">
        <v>0.1</v>
      </c>
      <c r="U3591" t="n">
        <v>99.5</v>
      </c>
      <c r="V3591" t="n">
        <v>0.1</v>
      </c>
      <c r="W3591" t="n">
        <v>0</v>
      </c>
      <c r="X3591" t="n">
        <v>77</v>
      </c>
      <c r="Y3591" t="n">
        <v>50</v>
      </c>
      <c r="Z3591" t="n">
        <v>17</v>
      </c>
      <c r="AA3591" t="n">
        <v>505</v>
      </c>
      <c r="AB3591" t="n">
        <v>23.6</v>
      </c>
      <c r="AC3591" t="n">
        <v>495</v>
      </c>
      <c r="AD3591" t="n">
        <v>23.6</v>
      </c>
      <c r="AE3591" t="n">
        <v>3.6</v>
      </c>
      <c r="AF3591" t="n">
        <v>530</v>
      </c>
      <c r="AG3591" t="n">
        <v>62</v>
      </c>
      <c r="AH3591" t="n">
        <v>69</v>
      </c>
      <c r="AI3591" t="n">
        <v>16534</v>
      </c>
      <c r="AJ3591" t="n">
        <v>15277</v>
      </c>
      <c r="AK3591" t="n">
        <v>16276</v>
      </c>
      <c r="AL3591" t="n">
        <v>18513</v>
      </c>
      <c r="AM3591" t="n">
        <v>20951</v>
      </c>
      <c r="AN3591" t="n">
        <v>21701</v>
      </c>
      <c r="AO3591" t="n">
        <v>4</v>
      </c>
      <c r="AP3591" t="n">
        <v>436</v>
      </c>
      <c r="AQ3591" t="n">
        <v>157</v>
      </c>
      <c r="AR3591" t="n">
        <v>1</v>
      </c>
    </row>
    <row r="3592">
      <c r="A3592" t="n">
        <v>243586</v>
      </c>
      <c r="B3592" t="s">
        <v>5544</v>
      </c>
      <c r="C3592" t="s">
        <v>5470</v>
      </c>
      <c r="D3592" t="s">
        <v>5462</v>
      </c>
      <c r="E3592" t="s">
        <v>5452</v>
      </c>
      <c r="F3592" t="s">
        <v>162</v>
      </c>
      <c r="G3592" t="s">
        <v>163</v>
      </c>
      <c r="H3592" t="s">
        <v>150</v>
      </c>
      <c r="I3592" t="s">
        <v>151</v>
      </c>
      <c r="J3592" t="s">
        <v>164</v>
      </c>
      <c r="K3592" t="s">
        <v>179</v>
      </c>
      <c r="L3592" t="s">
        <v>155</v>
      </c>
      <c r="M3592" t="s">
        <v>155</v>
      </c>
      <c r="N3592" t="n">
        <v>-67.1457</v>
      </c>
      <c r="O3592" t="n">
        <v>18.1824</v>
      </c>
      <c r="P3592" t="n">
        <v>808</v>
      </c>
      <c r="Q3592" t="n">
        <v>729</v>
      </c>
      <c r="R3592" t="n">
        <v>65.4</v>
      </c>
      <c r="S3592" t="n">
        <v>0</v>
      </c>
      <c r="T3592" t="n">
        <v>0</v>
      </c>
      <c r="U3592" t="n">
        <v>99.9</v>
      </c>
      <c r="V3592" t="n">
        <v>0</v>
      </c>
      <c r="W3592" t="n">
        <v>0</v>
      </c>
      <c r="X3592" t="n">
        <v>77</v>
      </c>
      <c r="Y3592"/>
      <c r="Z3592" t="n">
        <v>14</v>
      </c>
      <c r="AA3592" t="n">
        <v>190</v>
      </c>
      <c r="AB3592" t="n">
        <v>42.1</v>
      </c>
      <c r="AC3592" t="n">
        <v>151</v>
      </c>
      <c r="AD3592" t="n">
        <v>40.4</v>
      </c>
      <c r="AE3592" t="n">
        <v>11.3</v>
      </c>
      <c r="AF3592" t="n">
        <v>111</v>
      </c>
      <c r="AG3592" t="n">
        <v>83</v>
      </c>
      <c r="AH3592" t="n">
        <v>86</v>
      </c>
      <c r="AI3592" t="n">
        <v>8132</v>
      </c>
      <c r="AJ3592" t="n">
        <v>7867</v>
      </c>
      <c r="AK3592" t="n">
        <v>8404</v>
      </c>
      <c r="AL3592" t="n">
        <v>11642</v>
      </c>
      <c r="AM3592" t="n">
        <v>13024</v>
      </c>
      <c r="AN3592"/>
      <c r="AO3592" t="n">
        <v>21</v>
      </c>
      <c r="AP3592" t="n">
        <v>90</v>
      </c>
      <c r="AQ3592" t="n">
        <v>18</v>
      </c>
      <c r="AR3592"/>
    </row>
    <row r="3593">
      <c r="A3593" t="n">
        <v>243601</v>
      </c>
      <c r="B3593" t="s">
        <v>5545</v>
      </c>
      <c r="C3593" t="s">
        <v>5546</v>
      </c>
      <c r="D3593" t="s">
        <v>5462</v>
      </c>
      <c r="E3593" t="s">
        <v>5452</v>
      </c>
      <c r="F3593" t="s">
        <v>162</v>
      </c>
      <c r="G3593" t="s">
        <v>163</v>
      </c>
      <c r="H3593" t="s">
        <v>150</v>
      </c>
      <c r="I3593" t="s">
        <v>186</v>
      </c>
      <c r="J3593" t="s">
        <v>152</v>
      </c>
      <c r="K3593" t="s">
        <v>159</v>
      </c>
      <c r="L3593" t="s">
        <v>155</v>
      </c>
      <c r="M3593" t="s">
        <v>155</v>
      </c>
      <c r="N3593" t="n">
        <v>-66.0063</v>
      </c>
      <c r="O3593" t="n">
        <v>18.2396</v>
      </c>
      <c r="P3593" t="n">
        <v>11497</v>
      </c>
      <c r="Q3593" t="n">
        <v>9003</v>
      </c>
      <c r="R3593" t="n">
        <v>59.9</v>
      </c>
      <c r="S3593" t="n">
        <v>0</v>
      </c>
      <c r="T3593" t="n">
        <v>0</v>
      </c>
      <c r="U3593" t="n">
        <v>100</v>
      </c>
      <c r="V3593" t="n">
        <v>0</v>
      </c>
      <c r="W3593" t="n">
        <v>0</v>
      </c>
      <c r="X3593" t="n">
        <v>75</v>
      </c>
      <c r="Y3593" t="n">
        <v>19</v>
      </c>
      <c r="Z3593" t="n">
        <v>26</v>
      </c>
      <c r="AA3593" t="n">
        <v>2294</v>
      </c>
      <c r="AB3593" t="n">
        <v>30.2</v>
      </c>
      <c r="AC3593" t="n">
        <v>1404</v>
      </c>
      <c r="AD3593" t="n">
        <v>28.7</v>
      </c>
      <c r="AE3593" t="n">
        <v>6.2</v>
      </c>
      <c r="AF3593" t="n">
        <v>1392</v>
      </c>
      <c r="AG3593" t="n">
        <v>83</v>
      </c>
      <c r="AH3593" t="n">
        <v>92</v>
      </c>
      <c r="AI3593" t="n">
        <v>7668</v>
      </c>
      <c r="AJ3593" t="n">
        <v>6848</v>
      </c>
      <c r="AK3593" t="n">
        <v>7897</v>
      </c>
      <c r="AL3593" t="n">
        <v>9578</v>
      </c>
      <c r="AM3593" t="n">
        <v>13157</v>
      </c>
      <c r="AN3593"/>
      <c r="AO3593" t="n">
        <v>337</v>
      </c>
      <c r="AP3593" t="n">
        <v>964</v>
      </c>
      <c r="AQ3593" t="n">
        <v>584</v>
      </c>
      <c r="AR3593" t="n">
        <v>57</v>
      </c>
    </row>
    <row r="3594">
      <c r="A3594" t="n">
        <v>243638</v>
      </c>
      <c r="B3594" t="s">
        <v>5547</v>
      </c>
      <c r="C3594" t="s">
        <v>5548</v>
      </c>
      <c r="D3594" t="s">
        <v>5549</v>
      </c>
      <c r="E3594" t="s">
        <v>5452</v>
      </c>
      <c r="F3594" t="s">
        <v>148</v>
      </c>
      <c r="G3594" t="s">
        <v>149</v>
      </c>
      <c r="H3594" t="s">
        <v>150</v>
      </c>
      <c r="I3594"/>
      <c r="J3594" t="s">
        <v>168</v>
      </c>
      <c r="K3594" t="s">
        <v>176</v>
      </c>
      <c r="L3594" t="s">
        <v>155</v>
      </c>
      <c r="M3594" t="s">
        <v>155</v>
      </c>
      <c r="N3594" t="n">
        <v>158.1582</v>
      </c>
      <c r="O3594" t="n">
        <v>6.9098</v>
      </c>
      <c r="P3594" t="n">
        <v>2438</v>
      </c>
      <c r="Q3594" t="n">
        <v>2438</v>
      </c>
      <c r="R3594" t="n">
        <v>61.4</v>
      </c>
      <c r="S3594" t="n">
        <v>0</v>
      </c>
      <c r="T3594" t="n">
        <v>0</v>
      </c>
      <c r="U3594" t="n">
        <v>0</v>
      </c>
      <c r="V3594" t="n">
        <v>0.2</v>
      </c>
      <c r="W3594" t="n">
        <v>0</v>
      </c>
      <c r="X3594" t="n">
        <v>66</v>
      </c>
      <c r="Y3594" t="n">
        <v>27</v>
      </c>
      <c r="Z3594" t="n">
        <v>16</v>
      </c>
      <c r="AA3594" t="n">
        <v>570</v>
      </c>
      <c r="AB3594" t="n">
        <v>29.5</v>
      </c>
      <c r="AC3594"/>
      <c r="AD3594"/>
      <c r="AE3594"/>
      <c r="AF3594" t="n">
        <v>417</v>
      </c>
      <c r="AG3594" t="n">
        <v>63</v>
      </c>
      <c r="AH3594" t="n">
        <v>92</v>
      </c>
      <c r="AI3594" t="n">
        <v>6656</v>
      </c>
      <c r="AJ3594" t="n">
        <v>6997</v>
      </c>
      <c r="AK3594" t="n">
        <v>7431</v>
      </c>
      <c r="AL3594" t="n">
        <v>6985</v>
      </c>
      <c r="AM3594" t="n">
        <v>7837</v>
      </c>
      <c r="AN3594"/>
      <c r="AO3594" t="n">
        <v>261</v>
      </c>
      <c r="AP3594" t="n">
        <v>17</v>
      </c>
      <c r="AQ3594"/>
      <c r="AR3594"/>
    </row>
    <row r="3595">
      <c r="A3595" t="n">
        <v>243647</v>
      </c>
      <c r="B3595" t="s">
        <v>5550</v>
      </c>
      <c r="C3595" t="s">
        <v>5551</v>
      </c>
      <c r="D3595" t="s">
        <v>5552</v>
      </c>
      <c r="E3595" t="s">
        <v>5452</v>
      </c>
      <c r="F3595" t="s">
        <v>173</v>
      </c>
      <c r="G3595" t="s">
        <v>149</v>
      </c>
      <c r="H3595" t="s">
        <v>174</v>
      </c>
      <c r="I3595"/>
      <c r="J3595" t="s">
        <v>164</v>
      </c>
      <c r="K3595" t="s">
        <v>176</v>
      </c>
      <c r="L3595" t="s">
        <v>155</v>
      </c>
      <c r="M3595" t="s">
        <v>155</v>
      </c>
      <c r="N3595" t="n">
        <v>134.4737</v>
      </c>
      <c r="O3595" t="n">
        <v>7.3432</v>
      </c>
      <c r="P3595" t="n">
        <v>553</v>
      </c>
      <c r="Q3595" t="n">
        <v>553</v>
      </c>
      <c r="R3595" t="n">
        <v>55.5</v>
      </c>
      <c r="S3595" t="n">
        <v>0</v>
      </c>
      <c r="T3595" t="n">
        <v>0.2</v>
      </c>
      <c r="U3595" t="n">
        <v>0</v>
      </c>
      <c r="V3595" t="n">
        <v>3.1</v>
      </c>
      <c r="W3595" t="n">
        <v>0</v>
      </c>
      <c r="X3595" t="n">
        <v>66</v>
      </c>
      <c r="Y3595" t="n">
        <v>52</v>
      </c>
      <c r="Z3595" t="n">
        <v>9</v>
      </c>
      <c r="AA3595" t="n">
        <v>120</v>
      </c>
      <c r="AB3595" t="n">
        <v>34.2</v>
      </c>
      <c r="AC3595"/>
      <c r="AD3595"/>
      <c r="AE3595"/>
      <c r="AF3595" t="n">
        <v>95</v>
      </c>
      <c r="AG3595" t="n">
        <v>72</v>
      </c>
      <c r="AH3595" t="n">
        <v>73</v>
      </c>
      <c r="AI3595" t="n">
        <v>2810</v>
      </c>
      <c r="AJ3595" t="n">
        <v>2916</v>
      </c>
      <c r="AK3595" t="n">
        <v>2066</v>
      </c>
      <c r="AL3595" t="n">
        <v>2373</v>
      </c>
      <c r="AM3595" t="n">
        <v>8535</v>
      </c>
      <c r="AN3595"/>
      <c r="AO3595" t="n">
        <v>81</v>
      </c>
      <c r="AP3595"/>
      <c r="AQ3595"/>
      <c r="AR3595"/>
    </row>
    <row r="3596">
      <c r="A3596" t="n">
        <v>243665</v>
      </c>
      <c r="B3596" t="s">
        <v>5553</v>
      </c>
      <c r="C3596" t="s">
        <v>5554</v>
      </c>
      <c r="D3596" t="s">
        <v>5555</v>
      </c>
      <c r="E3596" t="s">
        <v>5452</v>
      </c>
      <c r="F3596" t="s">
        <v>148</v>
      </c>
      <c r="G3596" t="s">
        <v>149</v>
      </c>
      <c r="H3596" t="s">
        <v>150</v>
      </c>
      <c r="I3596" t="s">
        <v>205</v>
      </c>
      <c r="J3596" t="s">
        <v>168</v>
      </c>
      <c r="K3596" t="s">
        <v>153</v>
      </c>
      <c r="L3596" t="s">
        <v>154</v>
      </c>
      <c r="M3596" t="s">
        <v>155</v>
      </c>
      <c r="N3596" t="n">
        <v>-64.9729</v>
      </c>
      <c r="O3596" t="n">
        <v>18.3442</v>
      </c>
      <c r="P3596" t="n">
        <v>1982</v>
      </c>
      <c r="Q3596" t="n">
        <v>1702</v>
      </c>
      <c r="R3596" t="n">
        <v>71.9</v>
      </c>
      <c r="S3596" t="n">
        <v>5.7</v>
      </c>
      <c r="T3596" t="n">
        <v>66.9</v>
      </c>
      <c r="U3596" t="n">
        <v>13.2</v>
      </c>
      <c r="V3596" t="n">
        <v>0.9</v>
      </c>
      <c r="W3596" t="n">
        <v>5.8</v>
      </c>
      <c r="X3596" t="n">
        <v>76</v>
      </c>
      <c r="Y3596" t="n">
        <v>35</v>
      </c>
      <c r="Z3596" t="n">
        <v>10</v>
      </c>
      <c r="AA3596" t="n">
        <v>280</v>
      </c>
      <c r="AB3596" t="n">
        <v>28.6</v>
      </c>
      <c r="AC3596" t="n">
        <v>266</v>
      </c>
      <c r="AD3596" t="n">
        <v>28.2</v>
      </c>
      <c r="AE3596" t="n">
        <v>10.9</v>
      </c>
      <c r="AF3596" t="n">
        <v>224</v>
      </c>
      <c r="AG3596" t="n">
        <v>46</v>
      </c>
      <c r="AH3596" t="n">
        <v>70</v>
      </c>
      <c r="AI3596" t="n">
        <v>7632</v>
      </c>
      <c r="AJ3596" t="n">
        <v>6828</v>
      </c>
      <c r="AK3596" t="n">
        <v>6211</v>
      </c>
      <c r="AL3596" t="n">
        <v>8895</v>
      </c>
      <c r="AM3596" t="n">
        <v>10729</v>
      </c>
      <c r="AN3596" t="n">
        <v>10895</v>
      </c>
      <c r="AO3596" t="n">
        <v>20</v>
      </c>
      <c r="AP3596" t="n">
        <v>166</v>
      </c>
      <c r="AQ3596" t="n">
        <v>54</v>
      </c>
      <c r="AR3596" t="n">
        <v>13</v>
      </c>
    </row>
    <row r="3597">
      <c r="A3597" t="n">
        <v>243744</v>
      </c>
      <c r="B3597" t="s">
        <v>5556</v>
      </c>
      <c r="C3597" t="s">
        <v>5557</v>
      </c>
      <c r="D3597" t="s">
        <v>440</v>
      </c>
      <c r="E3597" t="s">
        <v>267</v>
      </c>
      <c r="F3597" t="s">
        <v>162</v>
      </c>
      <c r="G3597" t="s">
        <v>163</v>
      </c>
      <c r="H3597" t="s">
        <v>150</v>
      </c>
      <c r="I3597" t="s">
        <v>186</v>
      </c>
      <c r="J3597" t="s">
        <v>238</v>
      </c>
      <c r="K3597" t="s">
        <v>159</v>
      </c>
      <c r="L3597" t="s">
        <v>155</v>
      </c>
      <c r="M3597" t="s">
        <v>155</v>
      </c>
      <c r="N3597" t="n">
        <v>-122.1674</v>
      </c>
      <c r="O3597" t="n">
        <v>37.4294</v>
      </c>
      <c r="P3597" t="n">
        <v>20955</v>
      </c>
      <c r="Q3597" t="n">
        <v>9383</v>
      </c>
      <c r="R3597" t="n">
        <v>50.7</v>
      </c>
      <c r="S3597" t="n">
        <v>23.2</v>
      </c>
      <c r="T3597" t="n">
        <v>8</v>
      </c>
      <c r="U3597" t="n">
        <v>17.6</v>
      </c>
      <c r="V3597" t="n">
        <v>23.1</v>
      </c>
      <c r="W3597" t="n">
        <v>12.5</v>
      </c>
      <c r="X3597" t="n">
        <v>98</v>
      </c>
      <c r="Y3597"/>
      <c r="Z3597" t="n">
        <v>6</v>
      </c>
      <c r="AA3597" t="n">
        <v>1700</v>
      </c>
      <c r="AB3597" t="n">
        <v>92.8</v>
      </c>
      <c r="AC3597" t="n">
        <v>1700</v>
      </c>
      <c r="AD3597" t="n">
        <v>92.8</v>
      </c>
      <c r="AE3597" t="n">
        <v>58.1</v>
      </c>
      <c r="AF3597" t="n">
        <v>1733</v>
      </c>
      <c r="AG3597" t="n">
        <v>19</v>
      </c>
      <c r="AH3597" t="n">
        <v>60</v>
      </c>
      <c r="AI3597" t="n">
        <v>17998</v>
      </c>
      <c r="AJ3597" t="n">
        <v>-79</v>
      </c>
      <c r="AK3597" t="n">
        <v>-350</v>
      </c>
      <c r="AL3597" t="n">
        <v>1323</v>
      </c>
      <c r="AM3597" t="n">
        <v>8816</v>
      </c>
      <c r="AN3597" t="n">
        <v>50452</v>
      </c>
      <c r="AO3597"/>
      <c r="AP3597" t="n">
        <v>1546</v>
      </c>
      <c r="AQ3597" t="n">
        <v>2475</v>
      </c>
      <c r="AR3597" t="n">
        <v>1069</v>
      </c>
    </row>
    <row r="3598">
      <c r="A3598" t="n">
        <v>243780</v>
      </c>
      <c r="B3598" t="s">
        <v>5558</v>
      </c>
      <c r="C3598" t="s">
        <v>5559</v>
      </c>
      <c r="D3598" t="s">
        <v>1445</v>
      </c>
      <c r="E3598" t="s">
        <v>1434</v>
      </c>
      <c r="F3598" t="s">
        <v>148</v>
      </c>
      <c r="G3598" t="s">
        <v>149</v>
      </c>
      <c r="H3598" t="s">
        <v>150</v>
      </c>
      <c r="I3598" t="s">
        <v>151</v>
      </c>
      <c r="J3598" t="s">
        <v>158</v>
      </c>
      <c r="K3598" t="s">
        <v>159</v>
      </c>
      <c r="L3598" t="s">
        <v>155</v>
      </c>
      <c r="M3598" t="s">
        <v>155</v>
      </c>
      <c r="N3598" t="n">
        <v>-86.9144</v>
      </c>
      <c r="O3598" t="n">
        <v>40.4282</v>
      </c>
      <c r="P3598" t="n">
        <v>56210</v>
      </c>
      <c r="Q3598" t="n">
        <v>41678</v>
      </c>
      <c r="R3598" t="n">
        <v>42.7</v>
      </c>
      <c r="S3598" t="n">
        <v>60.3</v>
      </c>
      <c r="T3598" t="n">
        <v>3</v>
      </c>
      <c r="U3598" t="n">
        <v>6.9</v>
      </c>
      <c r="V3598" t="n">
        <v>12.6</v>
      </c>
      <c r="W3598" t="n">
        <v>10.9</v>
      </c>
      <c r="X3598" t="n">
        <v>92</v>
      </c>
      <c r="Y3598" t="n">
        <v>69</v>
      </c>
      <c r="Z3598" t="n">
        <v>14</v>
      </c>
      <c r="AA3598" t="n">
        <v>7698</v>
      </c>
      <c r="AB3598" t="n">
        <v>83.1</v>
      </c>
      <c r="AC3598" t="n">
        <v>7697</v>
      </c>
      <c r="AD3598" t="n">
        <v>83.1</v>
      </c>
      <c r="AE3598" t="n">
        <v>64.4</v>
      </c>
      <c r="AF3598" t="n">
        <v>9364</v>
      </c>
      <c r="AG3598" t="n">
        <v>13</v>
      </c>
      <c r="AH3598" t="n">
        <v>43</v>
      </c>
      <c r="AI3598" t="n">
        <v>12421</v>
      </c>
      <c r="AJ3598" t="n">
        <v>4927</v>
      </c>
      <c r="AK3598" t="n">
        <v>5925</v>
      </c>
      <c r="AL3598" t="n">
        <v>8948</v>
      </c>
      <c r="AM3598" t="n">
        <v>18919</v>
      </c>
      <c r="AN3598" t="n">
        <v>21130</v>
      </c>
      <c r="AO3598" t="n">
        <v>61</v>
      </c>
      <c r="AP3598" t="n">
        <v>7798</v>
      </c>
      <c r="AQ3598" t="n">
        <v>3155</v>
      </c>
      <c r="AR3598" t="n">
        <v>1078</v>
      </c>
    </row>
    <row r="3599">
      <c r="A3599" t="n">
        <v>243799</v>
      </c>
      <c r="B3599" t="s">
        <v>5560</v>
      </c>
      <c r="C3599" t="s">
        <v>1506</v>
      </c>
      <c r="D3599" t="s">
        <v>2276</v>
      </c>
      <c r="E3599" t="s">
        <v>993</v>
      </c>
      <c r="F3599" t="s">
        <v>216</v>
      </c>
      <c r="G3599" t="s">
        <v>149</v>
      </c>
      <c r="H3599" t="s">
        <v>200</v>
      </c>
      <c r="I3599" t="s">
        <v>205</v>
      </c>
      <c r="J3599" t="s">
        <v>164</v>
      </c>
      <c r="K3599"/>
      <c r="L3599" t="s">
        <v>155</v>
      </c>
      <c r="M3599" t="s">
        <v>155</v>
      </c>
      <c r="N3599" t="n">
        <v>-71.1041</v>
      </c>
      <c r="O3599" t="n">
        <v>42.1822</v>
      </c>
      <c r="P3599" t="n">
        <v>23</v>
      </c>
      <c r="Q3599" t="n">
        <v>23</v>
      </c>
      <c r="R3599" t="n">
        <v>95.7</v>
      </c>
      <c r="S3599" t="n">
        <v>21.7</v>
      </c>
      <c r="T3599" t="n">
        <v>65.2</v>
      </c>
      <c r="U3599" t="n">
        <v>8.7</v>
      </c>
      <c r="V3599" t="n">
        <v>0</v>
      </c>
      <c r="W3599" t="n">
        <v>0</v>
      </c>
      <c r="X3599" t="n">
        <v>33</v>
      </c>
      <c r="Y3599"/>
      <c r="Z3599" t="n">
        <v>7</v>
      </c>
      <c r="AA3599"/>
      <c r="AB3599"/>
      <c r="AC3599"/>
      <c r="AD3599"/>
      <c r="AE3599"/>
      <c r="AF3599" t="n">
        <v>3</v>
      </c>
      <c r="AG3599" t="n">
        <v>52</v>
      </c>
      <c r="AH3599" t="n">
        <v>52</v>
      </c>
      <c r="AI3599" t="n">
        <v>43215</v>
      </c>
      <c r="AJ3599" t="n">
        <v>16405</v>
      </c>
      <c r="AK3599"/>
      <c r="AL3599"/>
      <c r="AM3599"/>
      <c r="AN3599"/>
      <c r="AO3599"/>
      <c r="AP3599"/>
      <c r="AQ3599"/>
      <c r="AR3599"/>
    </row>
    <row r="3600">
      <c r="A3600" t="n">
        <v>243823</v>
      </c>
      <c r="B3600" t="s">
        <v>5561</v>
      </c>
      <c r="C3600" t="s">
        <v>3629</v>
      </c>
      <c r="D3600" t="s">
        <v>4775</v>
      </c>
      <c r="E3600" t="s">
        <v>283</v>
      </c>
      <c r="F3600" t="s">
        <v>162</v>
      </c>
      <c r="G3600" t="s">
        <v>163</v>
      </c>
      <c r="H3600" t="s">
        <v>150</v>
      </c>
      <c r="I3600" t="s">
        <v>151</v>
      </c>
      <c r="J3600" t="s">
        <v>168</v>
      </c>
      <c r="K3600" t="s">
        <v>153</v>
      </c>
      <c r="L3600" t="s">
        <v>155</v>
      </c>
      <c r="M3600" t="s">
        <v>155</v>
      </c>
      <c r="N3600" t="n">
        <v>-96.8936</v>
      </c>
      <c r="O3600" t="n">
        <v>32.8803</v>
      </c>
      <c r="P3600" t="n">
        <v>2767</v>
      </c>
      <c r="Q3600" t="n">
        <v>787</v>
      </c>
      <c r="R3600" t="n">
        <v>71.2</v>
      </c>
      <c r="S3600" t="n">
        <v>42.7</v>
      </c>
      <c r="T3600" t="n">
        <v>29.2</v>
      </c>
      <c r="U3600" t="n">
        <v>2.2</v>
      </c>
      <c r="V3600" t="n">
        <v>5.8</v>
      </c>
      <c r="W3600" t="n">
        <v>0.4</v>
      </c>
      <c r="X3600" t="n">
        <v>25</v>
      </c>
      <c r="Y3600" t="n">
        <v>0</v>
      </c>
      <c r="Z3600" t="n">
        <v>7</v>
      </c>
      <c r="AA3600" t="n">
        <v>78</v>
      </c>
      <c r="AB3600" t="n">
        <v>71.8</v>
      </c>
      <c r="AC3600" t="n">
        <v>43</v>
      </c>
      <c r="AD3600" t="n">
        <v>60.5</v>
      </c>
      <c r="AE3600" t="n">
        <v>60.5</v>
      </c>
      <c r="AF3600" t="n">
        <v>63</v>
      </c>
      <c r="AG3600" t="n">
        <v>48</v>
      </c>
      <c r="AH3600" t="n">
        <v>95</v>
      </c>
      <c r="AI3600" t="n">
        <v>27240</v>
      </c>
      <c r="AJ3600" t="n">
        <v>23662</v>
      </c>
      <c r="AK3600" t="n">
        <v>25525</v>
      </c>
      <c r="AL3600" t="n">
        <v>28142</v>
      </c>
      <c r="AM3600" t="n">
        <v>29669</v>
      </c>
      <c r="AN3600" t="n">
        <v>28723</v>
      </c>
      <c r="AO3600" t="n">
        <v>93</v>
      </c>
      <c r="AP3600" t="n">
        <v>42</v>
      </c>
      <c r="AQ3600" t="n">
        <v>141</v>
      </c>
      <c r="AR3600" t="n">
        <v>330</v>
      </c>
    </row>
    <row r="3601">
      <c r="A3601" t="n">
        <v>243832</v>
      </c>
      <c r="B3601" t="s">
        <v>5562</v>
      </c>
      <c r="C3601" t="s">
        <v>5468</v>
      </c>
      <c r="D3601" t="s">
        <v>5462</v>
      </c>
      <c r="E3601" t="s">
        <v>5452</v>
      </c>
      <c r="F3601" t="s">
        <v>162</v>
      </c>
      <c r="G3601" t="s">
        <v>163</v>
      </c>
      <c r="H3601" t="s">
        <v>150</v>
      </c>
      <c r="I3601" t="s">
        <v>151</v>
      </c>
      <c r="J3601" t="s">
        <v>168</v>
      </c>
      <c r="K3601" t="s">
        <v>179</v>
      </c>
      <c r="L3601" t="s">
        <v>155</v>
      </c>
      <c r="M3601" t="s">
        <v>155</v>
      </c>
      <c r="N3601" t="n">
        <v>-66.0554</v>
      </c>
      <c r="O3601" t="n">
        <v>18.4154</v>
      </c>
      <c r="P3601" t="n">
        <v>2030</v>
      </c>
      <c r="Q3601" t="n">
        <v>1898</v>
      </c>
      <c r="R3601" t="n">
        <v>72.8</v>
      </c>
      <c r="S3601" t="n">
        <v>0.1</v>
      </c>
      <c r="T3601" t="n">
        <v>0.1</v>
      </c>
      <c r="U3601" t="n">
        <v>99.7</v>
      </c>
      <c r="V3601" t="n">
        <v>0</v>
      </c>
      <c r="W3601" t="n">
        <v>0</v>
      </c>
      <c r="X3601" t="n">
        <v>86</v>
      </c>
      <c r="Y3601" t="n">
        <v>20</v>
      </c>
      <c r="Z3601" t="n">
        <v>17</v>
      </c>
      <c r="AA3601" t="n">
        <v>127</v>
      </c>
      <c r="AB3601" t="n">
        <v>23.6</v>
      </c>
      <c r="AC3601" t="n">
        <v>33</v>
      </c>
      <c r="AD3601" t="n">
        <v>27.3</v>
      </c>
      <c r="AE3601" t="n">
        <v>15.2</v>
      </c>
      <c r="AF3601" t="n">
        <v>46</v>
      </c>
      <c r="AG3601" t="n">
        <v>58</v>
      </c>
      <c r="AH3601" t="n">
        <v>58</v>
      </c>
      <c r="AI3601" t="n">
        <v>4989</v>
      </c>
      <c r="AJ3601" t="n">
        <v>4512</v>
      </c>
      <c r="AK3601" t="n">
        <v>6082</v>
      </c>
      <c r="AL3601" t="n">
        <v>6530</v>
      </c>
      <c r="AM3601"/>
      <c r="AN3601"/>
      <c r="AO3601" t="n">
        <v>345</v>
      </c>
      <c r="AP3601" t="n">
        <v>53</v>
      </c>
      <c r="AQ3601" t="n">
        <v>35</v>
      </c>
      <c r="AR3601"/>
    </row>
    <row r="3602">
      <c r="A3602" t="n">
        <v>243841</v>
      </c>
      <c r="B3602" t="s">
        <v>5563</v>
      </c>
      <c r="C3602" t="s">
        <v>5543</v>
      </c>
      <c r="D3602" t="s">
        <v>5462</v>
      </c>
      <c r="E3602" t="s">
        <v>5452</v>
      </c>
      <c r="F3602" t="s">
        <v>279</v>
      </c>
      <c r="G3602" t="s">
        <v>189</v>
      </c>
      <c r="H3602" t="s">
        <v>174</v>
      </c>
      <c r="I3602" t="s">
        <v>151</v>
      </c>
      <c r="J3602" t="s">
        <v>164</v>
      </c>
      <c r="K3602" t="s">
        <v>176</v>
      </c>
      <c r="L3602" t="s">
        <v>155</v>
      </c>
      <c r="M3602" t="s">
        <v>155</v>
      </c>
      <c r="N3602" t="n">
        <v>-66.0571</v>
      </c>
      <c r="O3602" t="n">
        <v>18.4153</v>
      </c>
      <c r="P3602" t="n">
        <v>747</v>
      </c>
      <c r="Q3602" t="n">
        <v>747</v>
      </c>
      <c r="R3602" t="n">
        <v>80.3</v>
      </c>
      <c r="S3602" t="n">
        <v>0</v>
      </c>
      <c r="T3602" t="n">
        <v>0</v>
      </c>
      <c r="U3602" t="n">
        <v>100</v>
      </c>
      <c r="V3602" t="n">
        <v>0</v>
      </c>
      <c r="W3602" t="n">
        <v>0</v>
      </c>
      <c r="X3602" t="n">
        <v>53</v>
      </c>
      <c r="Y3602" t="n">
        <v>57</v>
      </c>
      <c r="Z3602" t="n">
        <v>23</v>
      </c>
      <c r="AA3602" t="n">
        <v>59</v>
      </c>
      <c r="AB3602" t="n">
        <v>50.8</v>
      </c>
      <c r="AC3602"/>
      <c r="AD3602"/>
      <c r="AE3602"/>
      <c r="AF3602" t="n">
        <v>59</v>
      </c>
      <c r="AG3602" t="n">
        <v>91</v>
      </c>
      <c r="AH3602" t="n">
        <v>91</v>
      </c>
      <c r="AI3602" t="n">
        <v>5196</v>
      </c>
      <c r="AJ3602" t="n">
        <v>4946</v>
      </c>
      <c r="AK3602" t="n">
        <v>5417</v>
      </c>
      <c r="AL3602" t="n">
        <v>8988</v>
      </c>
      <c r="AM3602"/>
      <c r="AN3602"/>
      <c r="AO3602" t="n">
        <v>19</v>
      </c>
      <c r="AP3602"/>
      <c r="AQ3602"/>
      <c r="AR3602"/>
    </row>
    <row r="3603">
      <c r="A3603" t="n">
        <v>244233</v>
      </c>
      <c r="B3603" t="s">
        <v>5564</v>
      </c>
      <c r="C3603" t="s">
        <v>753</v>
      </c>
      <c r="D3603" t="s">
        <v>1078</v>
      </c>
      <c r="E3603" t="s">
        <v>147</v>
      </c>
      <c r="F3603" t="s">
        <v>188</v>
      </c>
      <c r="G3603" t="s">
        <v>189</v>
      </c>
      <c r="H3603" t="s">
        <v>150</v>
      </c>
      <c r="I3603" t="s">
        <v>186</v>
      </c>
      <c r="J3603" t="s">
        <v>164</v>
      </c>
      <c r="K3603" t="s">
        <v>179</v>
      </c>
      <c r="L3603" t="s">
        <v>155</v>
      </c>
      <c r="M3603" t="s">
        <v>155</v>
      </c>
      <c r="N3603" t="n">
        <v>-80.22</v>
      </c>
      <c r="O3603" t="n">
        <v>26.0252</v>
      </c>
      <c r="P3603" t="n">
        <v>252</v>
      </c>
      <c r="Q3603" t="n">
        <v>252</v>
      </c>
      <c r="R3603" t="n">
        <v>71.8</v>
      </c>
      <c r="S3603" t="n">
        <v>36.5</v>
      </c>
      <c r="T3603" t="n">
        <v>32.1</v>
      </c>
      <c r="U3603" t="n">
        <v>20.2</v>
      </c>
      <c r="V3603" t="n">
        <v>3.6</v>
      </c>
      <c r="W3603" t="n">
        <v>0</v>
      </c>
      <c r="X3603"/>
      <c r="Y3603"/>
      <c r="Z3603" t="n">
        <v>15</v>
      </c>
      <c r="AA3603" t="n">
        <v>12</v>
      </c>
      <c r="AB3603" t="n">
        <v>83.3</v>
      </c>
      <c r="AC3603" t="n">
        <v>10</v>
      </c>
      <c r="AD3603" t="n">
        <v>80</v>
      </c>
      <c r="AE3603" t="n">
        <v>80</v>
      </c>
      <c r="AF3603" t="n">
        <v>0</v>
      </c>
      <c r="AG3603" t="n">
        <v>100</v>
      </c>
      <c r="AH3603" t="n">
        <v>100</v>
      </c>
      <c r="AI3603"/>
      <c r="AJ3603"/>
      <c r="AK3603"/>
      <c r="AL3603"/>
      <c r="AM3603"/>
      <c r="AN3603"/>
      <c r="AO3603" t="n">
        <v>32</v>
      </c>
      <c r="AP3603" t="n">
        <v>4</v>
      </c>
      <c r="AQ3603"/>
      <c r="AR3603"/>
    </row>
    <row r="3604">
      <c r="A3604" t="n">
        <v>244279</v>
      </c>
      <c r="B3604" t="s">
        <v>5565</v>
      </c>
      <c r="C3604" t="s">
        <v>1214</v>
      </c>
      <c r="D3604" t="s">
        <v>1078</v>
      </c>
      <c r="E3604" t="s">
        <v>147</v>
      </c>
      <c r="F3604" t="s">
        <v>279</v>
      </c>
      <c r="G3604" t="s">
        <v>189</v>
      </c>
      <c r="H3604" t="s">
        <v>174</v>
      </c>
      <c r="I3604" t="s">
        <v>151</v>
      </c>
      <c r="J3604" t="s">
        <v>164</v>
      </c>
      <c r="K3604" t="s">
        <v>176</v>
      </c>
      <c r="L3604" t="s">
        <v>155</v>
      </c>
      <c r="M3604" t="s">
        <v>155</v>
      </c>
      <c r="N3604" t="n">
        <v>-82.4253</v>
      </c>
      <c r="O3604" t="n">
        <v>27.3807</v>
      </c>
      <c r="P3604" t="n">
        <v>199</v>
      </c>
      <c r="Q3604" t="n">
        <v>199</v>
      </c>
      <c r="R3604" t="n">
        <v>96.5</v>
      </c>
      <c r="S3604" t="n">
        <v>54.3</v>
      </c>
      <c r="T3604" t="n">
        <v>20.6</v>
      </c>
      <c r="U3604" t="n">
        <v>22.6</v>
      </c>
      <c r="V3604" t="n">
        <v>0.5</v>
      </c>
      <c r="W3604" t="n">
        <v>0</v>
      </c>
      <c r="X3604" t="n">
        <v>89</v>
      </c>
      <c r="Y3604"/>
      <c r="Z3604" t="n">
        <v>16</v>
      </c>
      <c r="AA3604" t="n">
        <v>118</v>
      </c>
      <c r="AB3604" t="n">
        <v>50.8</v>
      </c>
      <c r="AC3604"/>
      <c r="AD3604"/>
      <c r="AE3604"/>
      <c r="AF3604" t="n">
        <v>91</v>
      </c>
      <c r="AG3604" t="n">
        <v>58</v>
      </c>
      <c r="AH3604" t="n">
        <v>58</v>
      </c>
      <c r="AI3604" t="n">
        <v>32175</v>
      </c>
      <c r="AJ3604" t="n">
        <v>30995</v>
      </c>
      <c r="AK3604" t="n">
        <v>30316</v>
      </c>
      <c r="AL3604" t="n">
        <v>32441</v>
      </c>
      <c r="AM3604" t="n">
        <v>36062</v>
      </c>
      <c r="AN3604" t="n">
        <v>36062</v>
      </c>
      <c r="AO3604" t="n">
        <v>18</v>
      </c>
      <c r="AP3604"/>
      <c r="AQ3604"/>
      <c r="AR3604"/>
    </row>
    <row r="3605">
      <c r="A3605" t="n">
        <v>244437</v>
      </c>
      <c r="B3605" t="s">
        <v>5566</v>
      </c>
      <c r="C3605" t="s">
        <v>1282</v>
      </c>
      <c r="D3605" t="s">
        <v>1175</v>
      </c>
      <c r="E3605" t="s">
        <v>147</v>
      </c>
      <c r="F3605" t="s">
        <v>173</v>
      </c>
      <c r="G3605" t="s">
        <v>149</v>
      </c>
      <c r="H3605" t="s">
        <v>174</v>
      </c>
      <c r="I3605" t="s">
        <v>151</v>
      </c>
      <c r="J3605" t="s">
        <v>238</v>
      </c>
      <c r="K3605" t="s">
        <v>176</v>
      </c>
      <c r="L3605" t="s">
        <v>155</v>
      </c>
      <c r="M3605" t="s">
        <v>155</v>
      </c>
      <c r="N3605" t="n">
        <v>-84.3867</v>
      </c>
      <c r="O3605" t="n">
        <v>33.7527</v>
      </c>
      <c r="P3605" t="n">
        <v>20056</v>
      </c>
      <c r="Q3605" t="n">
        <v>20056</v>
      </c>
      <c r="R3605" t="n">
        <v>61.8</v>
      </c>
      <c r="S3605" t="n">
        <v>19</v>
      </c>
      <c r="T3605" t="n">
        <v>44</v>
      </c>
      <c r="U3605" t="n">
        <v>13.5</v>
      </c>
      <c r="V3605" t="n">
        <v>12.6</v>
      </c>
      <c r="W3605" t="n">
        <v>5.4</v>
      </c>
      <c r="X3605" t="n">
        <v>69</v>
      </c>
      <c r="Y3605" t="n">
        <v>46</v>
      </c>
      <c r="Z3605" t="n">
        <v>19</v>
      </c>
      <c r="AA3605" t="n">
        <v>2296</v>
      </c>
      <c r="AB3605" t="n">
        <v>22.2</v>
      </c>
      <c r="AC3605"/>
      <c r="AD3605"/>
      <c r="AE3605"/>
      <c r="AF3605" t="n">
        <v>2498</v>
      </c>
      <c r="AG3605" t="n">
        <v>43</v>
      </c>
      <c r="AH3605" t="n">
        <v>61</v>
      </c>
      <c r="AI3605" t="n">
        <v>10013</v>
      </c>
      <c r="AJ3605" t="n">
        <v>8987</v>
      </c>
      <c r="AK3605" t="n">
        <v>9446</v>
      </c>
      <c r="AL3605" t="n">
        <v>11898</v>
      </c>
      <c r="AM3605" t="n">
        <v>14451</v>
      </c>
      <c r="AN3605" t="n">
        <v>15247</v>
      </c>
      <c r="AO3605" t="n">
        <v>2040</v>
      </c>
      <c r="AP3605"/>
      <c r="AQ3605"/>
      <c r="AR3605"/>
    </row>
    <row r="3606">
      <c r="A3606" t="n">
        <v>244446</v>
      </c>
      <c r="B3606" t="s">
        <v>5567</v>
      </c>
      <c r="C3606" t="s">
        <v>5568</v>
      </c>
      <c r="D3606" t="s">
        <v>1175</v>
      </c>
      <c r="E3606" t="s">
        <v>147</v>
      </c>
      <c r="F3606" t="s">
        <v>173</v>
      </c>
      <c r="G3606" t="s">
        <v>149</v>
      </c>
      <c r="H3606" t="s">
        <v>174</v>
      </c>
      <c r="I3606" t="s">
        <v>186</v>
      </c>
      <c r="J3606" t="s">
        <v>168</v>
      </c>
      <c r="K3606" t="s">
        <v>176</v>
      </c>
      <c r="L3606" t="s">
        <v>155</v>
      </c>
      <c r="M3606" t="s">
        <v>155</v>
      </c>
      <c r="N3606" t="n">
        <v>-84.2345</v>
      </c>
      <c r="O3606" t="n">
        <v>33.7899</v>
      </c>
      <c r="P3606" t="n">
        <v>4101</v>
      </c>
      <c r="Q3606" t="n">
        <v>4101</v>
      </c>
      <c r="R3606" t="n">
        <v>64.4</v>
      </c>
      <c r="S3606" t="n">
        <v>8.4</v>
      </c>
      <c r="T3606" t="n">
        <v>75.9</v>
      </c>
      <c r="U3606" t="n">
        <v>7.1</v>
      </c>
      <c r="V3606" t="n">
        <v>3.4</v>
      </c>
      <c r="W3606" t="n">
        <v>1</v>
      </c>
      <c r="X3606" t="n">
        <v>59</v>
      </c>
      <c r="Y3606" t="n">
        <v>42</v>
      </c>
      <c r="Z3606" t="n">
        <v>16</v>
      </c>
      <c r="AA3606" t="n">
        <v>129</v>
      </c>
      <c r="AB3606" t="n">
        <v>34.9</v>
      </c>
      <c r="AC3606"/>
      <c r="AD3606"/>
      <c r="AE3606"/>
      <c r="AF3606" t="n">
        <v>143</v>
      </c>
      <c r="AG3606" t="n">
        <v>42</v>
      </c>
      <c r="AH3606" t="n">
        <v>92</v>
      </c>
      <c r="AI3606" t="n">
        <v>7845</v>
      </c>
      <c r="AJ3606" t="n">
        <v>6566</v>
      </c>
      <c r="AK3606" t="n">
        <v>6621</v>
      </c>
      <c r="AL3606" t="n">
        <v>9855</v>
      </c>
      <c r="AM3606" t="n">
        <v>14732</v>
      </c>
      <c r="AN3606"/>
      <c r="AO3606" t="n">
        <v>155</v>
      </c>
      <c r="AP3606"/>
      <c r="AQ3606"/>
      <c r="AR3606"/>
    </row>
    <row r="3607">
      <c r="A3607" t="n">
        <v>244613</v>
      </c>
      <c r="B3607" t="s">
        <v>5569</v>
      </c>
      <c r="C3607" t="s">
        <v>5570</v>
      </c>
      <c r="D3607" t="s">
        <v>1433</v>
      </c>
      <c r="E3607" t="s">
        <v>1434</v>
      </c>
      <c r="F3607" t="s">
        <v>199</v>
      </c>
      <c r="G3607" t="s">
        <v>189</v>
      </c>
      <c r="H3607" t="s">
        <v>200</v>
      </c>
      <c r="I3607" t="s">
        <v>186</v>
      </c>
      <c r="J3607" t="s">
        <v>164</v>
      </c>
      <c r="K3607"/>
      <c r="L3607" t="s">
        <v>155</v>
      </c>
      <c r="M3607" t="s">
        <v>155</v>
      </c>
      <c r="N3607" t="n">
        <v>-87.9362</v>
      </c>
      <c r="O3607" t="n">
        <v>41.7483</v>
      </c>
      <c r="P3607" t="n">
        <v>381</v>
      </c>
      <c r="Q3607" t="n">
        <v>381</v>
      </c>
      <c r="R3607" t="n">
        <v>13.6</v>
      </c>
      <c r="S3607" t="n">
        <v>35.7</v>
      </c>
      <c r="T3607" t="n">
        <v>21.8</v>
      </c>
      <c r="U3607" t="n">
        <v>37.3</v>
      </c>
      <c r="V3607" t="n">
        <v>1.8</v>
      </c>
      <c r="W3607" t="n">
        <v>0.8</v>
      </c>
      <c r="X3607" t="n">
        <v>61</v>
      </c>
      <c r="Y3607" t="n">
        <v>77</v>
      </c>
      <c r="Z3607" t="n">
        <v>31</v>
      </c>
      <c r="AA3607"/>
      <c r="AB3607"/>
      <c r="AC3607"/>
      <c r="AD3607"/>
      <c r="AE3607"/>
      <c r="AF3607" t="n">
        <v>247</v>
      </c>
      <c r="AG3607" t="n">
        <v>75</v>
      </c>
      <c r="AH3607" t="n">
        <v>75</v>
      </c>
      <c r="AI3607" t="n">
        <v>27351</v>
      </c>
      <c r="AJ3607" t="n">
        <v>27212</v>
      </c>
      <c r="AK3607" t="n">
        <v>27446</v>
      </c>
      <c r="AL3607" t="n">
        <v>29539</v>
      </c>
      <c r="AM3607"/>
      <c r="AN3607"/>
      <c r="AO3607"/>
      <c r="AP3607"/>
      <c r="AQ3607"/>
      <c r="AR3607"/>
    </row>
    <row r="3608">
      <c r="A3608" t="n">
        <v>245281</v>
      </c>
      <c r="B3608" t="s">
        <v>5571</v>
      </c>
      <c r="C3608" t="s">
        <v>2022</v>
      </c>
      <c r="D3608" t="s">
        <v>2704</v>
      </c>
      <c r="E3608" t="s">
        <v>147</v>
      </c>
      <c r="F3608" t="s">
        <v>199</v>
      </c>
      <c r="G3608" t="s">
        <v>189</v>
      </c>
      <c r="H3608" t="s">
        <v>200</v>
      </c>
      <c r="I3608" t="s">
        <v>151</v>
      </c>
      <c r="J3608" t="s">
        <v>164</v>
      </c>
      <c r="K3608"/>
      <c r="L3608" t="s">
        <v>155</v>
      </c>
      <c r="M3608" t="s">
        <v>155</v>
      </c>
      <c r="N3608" t="n">
        <v>-90.2619</v>
      </c>
      <c r="O3608" t="n">
        <v>32.268</v>
      </c>
      <c r="P3608" t="n">
        <v>136</v>
      </c>
      <c r="Q3608" t="n">
        <v>136</v>
      </c>
      <c r="R3608" t="n">
        <v>47.8</v>
      </c>
      <c r="S3608" t="n">
        <v>5.1</v>
      </c>
      <c r="T3608" t="n">
        <v>94.9</v>
      </c>
      <c r="U3608" t="n">
        <v>0</v>
      </c>
      <c r="V3608" t="n">
        <v>0</v>
      </c>
      <c r="W3608" t="n">
        <v>0</v>
      </c>
      <c r="X3608" t="n">
        <v>75</v>
      </c>
      <c r="Y3608"/>
      <c r="Z3608" t="n">
        <v>20</v>
      </c>
      <c r="AA3608"/>
      <c r="AB3608"/>
      <c r="AC3608"/>
      <c r="AD3608"/>
      <c r="AE3608"/>
      <c r="AF3608" t="n">
        <v>9</v>
      </c>
      <c r="AG3608" t="n">
        <v>74</v>
      </c>
      <c r="AH3608" t="n">
        <v>74</v>
      </c>
      <c r="AI3608" t="n">
        <v>11006</v>
      </c>
      <c r="AJ3608" t="n">
        <v>11344</v>
      </c>
      <c r="AK3608" t="n">
        <v>10329</v>
      </c>
      <c r="AL3608"/>
      <c r="AM3608"/>
      <c r="AN3608"/>
      <c r="AO3608"/>
      <c r="AP3608"/>
      <c r="AQ3608"/>
      <c r="AR3608"/>
    </row>
    <row r="3609">
      <c r="A3609" t="n">
        <v>245625</v>
      </c>
      <c r="B3609" t="s">
        <v>5572</v>
      </c>
      <c r="C3609" t="s">
        <v>1063</v>
      </c>
      <c r="D3609" t="s">
        <v>3037</v>
      </c>
      <c r="E3609" t="s">
        <v>997</v>
      </c>
      <c r="F3609" t="s">
        <v>173</v>
      </c>
      <c r="G3609" t="s">
        <v>149</v>
      </c>
      <c r="H3609" t="s">
        <v>174</v>
      </c>
      <c r="I3609" t="s">
        <v>205</v>
      </c>
      <c r="J3609" t="s">
        <v>168</v>
      </c>
      <c r="K3609" t="s">
        <v>176</v>
      </c>
      <c r="L3609" t="s">
        <v>155</v>
      </c>
      <c r="M3609" t="s">
        <v>155</v>
      </c>
      <c r="N3609" t="n">
        <v>-75.0183</v>
      </c>
      <c r="O3609" t="n">
        <v>40.7448</v>
      </c>
      <c r="P3609" t="n">
        <v>3340</v>
      </c>
      <c r="Q3609" t="n">
        <v>3340</v>
      </c>
      <c r="R3609" t="n">
        <v>57.4</v>
      </c>
      <c r="S3609" t="n">
        <v>22.9</v>
      </c>
      <c r="T3609" t="n">
        <v>4</v>
      </c>
      <c r="U3609" t="n">
        <v>6.8</v>
      </c>
      <c r="V3609" t="n">
        <v>0.9</v>
      </c>
      <c r="W3609" t="n">
        <v>1.3</v>
      </c>
      <c r="X3609" t="n">
        <v>70</v>
      </c>
      <c r="Y3609" t="n">
        <v>43</v>
      </c>
      <c r="Z3609" t="n">
        <v>19</v>
      </c>
      <c r="AA3609" t="n">
        <v>151</v>
      </c>
      <c r="AB3609" t="n">
        <v>47.7</v>
      </c>
      <c r="AC3609"/>
      <c r="AD3609"/>
      <c r="AE3609"/>
      <c r="AF3609" t="n">
        <v>162</v>
      </c>
      <c r="AG3609" t="n">
        <v>11</v>
      </c>
      <c r="AH3609" t="n">
        <v>20</v>
      </c>
      <c r="AI3609" t="n">
        <v>4819</v>
      </c>
      <c r="AJ3609" t="n">
        <v>2457</v>
      </c>
      <c r="AK3609" t="n">
        <v>1492</v>
      </c>
      <c r="AL3609" t="n">
        <v>4560</v>
      </c>
      <c r="AM3609" t="n">
        <v>7374</v>
      </c>
      <c r="AN3609" t="n">
        <v>9417</v>
      </c>
      <c r="AO3609" t="n">
        <v>159</v>
      </c>
      <c r="AP3609"/>
      <c r="AQ3609"/>
      <c r="AR3609"/>
    </row>
    <row r="3610">
      <c r="A3610" t="n">
        <v>245652</v>
      </c>
      <c r="B3610" t="s">
        <v>2263</v>
      </c>
      <c r="C3610" t="s">
        <v>3174</v>
      </c>
      <c r="D3610" t="s">
        <v>333</v>
      </c>
      <c r="E3610" t="s">
        <v>283</v>
      </c>
      <c r="F3610" t="s">
        <v>162</v>
      </c>
      <c r="G3610" t="s">
        <v>163</v>
      </c>
      <c r="H3610" t="s">
        <v>150</v>
      </c>
      <c r="I3610" t="s">
        <v>205</v>
      </c>
      <c r="J3610" t="s">
        <v>164</v>
      </c>
      <c r="K3610" t="s">
        <v>179</v>
      </c>
      <c r="L3610" t="s">
        <v>155</v>
      </c>
      <c r="M3610" t="s">
        <v>155</v>
      </c>
      <c r="N3610" t="n">
        <v>-105.9125</v>
      </c>
      <c r="O3610" t="n">
        <v>35.667</v>
      </c>
      <c r="P3610" t="n">
        <v>547</v>
      </c>
      <c r="Q3610" t="n">
        <v>402</v>
      </c>
      <c r="R3610" t="n">
        <v>48</v>
      </c>
      <c r="S3610" t="n">
        <v>63.9</v>
      </c>
      <c r="T3610" t="n">
        <v>2.2</v>
      </c>
      <c r="U3610" t="n">
        <v>10.9</v>
      </c>
      <c r="V3610" t="n">
        <v>1.7</v>
      </c>
      <c r="W3610" t="n">
        <v>13.4</v>
      </c>
      <c r="X3610" t="n">
        <v>78</v>
      </c>
      <c r="Y3610"/>
      <c r="Z3610" t="n">
        <v>7</v>
      </c>
      <c r="AA3610" t="n">
        <v>70</v>
      </c>
      <c r="AB3610" t="n">
        <v>60</v>
      </c>
      <c r="AC3610" t="n">
        <v>70</v>
      </c>
      <c r="AD3610" t="n">
        <v>60</v>
      </c>
      <c r="AE3610" t="n">
        <v>38.6</v>
      </c>
      <c r="AF3610" t="n">
        <v>88</v>
      </c>
      <c r="AG3610" t="n">
        <v>24</v>
      </c>
      <c r="AH3610" t="n">
        <v>97</v>
      </c>
      <c r="AI3610" t="n">
        <v>28368</v>
      </c>
      <c r="AJ3610" t="n">
        <v>14669</v>
      </c>
      <c r="AK3610" t="n">
        <v>15405</v>
      </c>
      <c r="AL3610" t="n">
        <v>18836</v>
      </c>
      <c r="AM3610" t="n">
        <v>26282</v>
      </c>
      <c r="AN3610" t="n">
        <v>35017</v>
      </c>
      <c r="AO3610"/>
      <c r="AP3610" t="n">
        <v>59</v>
      </c>
      <c r="AQ3610" t="n">
        <v>36</v>
      </c>
      <c r="AR3610"/>
    </row>
    <row r="3611">
      <c r="A3611" t="n">
        <v>245777</v>
      </c>
      <c r="B3611" t="s">
        <v>5573</v>
      </c>
      <c r="C3611" t="s">
        <v>995</v>
      </c>
      <c r="D3611" t="s">
        <v>996</v>
      </c>
      <c r="E3611" t="s">
        <v>997</v>
      </c>
      <c r="F3611" t="s">
        <v>162</v>
      </c>
      <c r="G3611" t="s">
        <v>163</v>
      </c>
      <c r="H3611" t="s">
        <v>150</v>
      </c>
      <c r="I3611" t="s">
        <v>186</v>
      </c>
      <c r="J3611" t="s">
        <v>164</v>
      </c>
      <c r="K3611" t="s">
        <v>209</v>
      </c>
      <c r="L3611" t="s">
        <v>155</v>
      </c>
      <c r="M3611" t="s">
        <v>155</v>
      </c>
      <c r="N3611" t="n">
        <v>-74.0698</v>
      </c>
      <c r="O3611" t="n">
        <v>41.1141</v>
      </c>
      <c r="P3611" t="n">
        <v>107</v>
      </c>
      <c r="Q3611" t="n">
        <v>54</v>
      </c>
      <c r="R3611" t="n">
        <v>0</v>
      </c>
      <c r="S3611" t="n">
        <v>98.1</v>
      </c>
      <c r="T3611" t="n">
        <v>0</v>
      </c>
      <c r="U3611" t="n">
        <v>0</v>
      </c>
      <c r="V3611" t="n">
        <v>0</v>
      </c>
      <c r="W3611" t="n">
        <v>1.9</v>
      </c>
      <c r="X3611" t="n">
        <v>67</v>
      </c>
      <c r="Y3611"/>
      <c r="Z3611" t="n">
        <v>19</v>
      </c>
      <c r="AA3611"/>
      <c r="AB3611"/>
      <c r="AC3611"/>
      <c r="AD3611"/>
      <c r="AE3611"/>
      <c r="AF3611" t="n">
        <v>9</v>
      </c>
      <c r="AG3611" t="n">
        <v>11</v>
      </c>
      <c r="AH3611" t="n">
        <v>100</v>
      </c>
      <c r="AI3611" t="n">
        <v>9630</v>
      </c>
      <c r="AJ3611"/>
      <c r="AK3611"/>
      <c r="AL3611"/>
      <c r="AM3611"/>
      <c r="AN3611"/>
      <c r="AO3611"/>
      <c r="AP3611" t="n">
        <v>3</v>
      </c>
      <c r="AQ3611"/>
      <c r="AR3611"/>
    </row>
    <row r="3612">
      <c r="A3612" t="n">
        <v>245838</v>
      </c>
      <c r="B3612" t="s">
        <v>5574</v>
      </c>
      <c r="C3612" t="s">
        <v>896</v>
      </c>
      <c r="D3612" t="s">
        <v>440</v>
      </c>
      <c r="E3612" t="s">
        <v>267</v>
      </c>
      <c r="F3612" t="s">
        <v>162</v>
      </c>
      <c r="G3612" t="s">
        <v>163</v>
      </c>
      <c r="H3612" t="s">
        <v>150</v>
      </c>
      <c r="I3612" t="s">
        <v>186</v>
      </c>
      <c r="J3612" t="s">
        <v>164</v>
      </c>
      <c r="K3612" t="s">
        <v>153</v>
      </c>
      <c r="L3612" t="s">
        <v>155</v>
      </c>
      <c r="M3612" t="s">
        <v>155</v>
      </c>
      <c r="N3612" t="n">
        <v>-118.3845</v>
      </c>
      <c r="O3612" t="n">
        <v>33.9885</v>
      </c>
      <c r="P3612" t="n">
        <v>1108</v>
      </c>
      <c r="Q3612" t="n">
        <v>115</v>
      </c>
      <c r="R3612" t="n">
        <v>58.3</v>
      </c>
      <c r="S3612" t="n">
        <v>38.3</v>
      </c>
      <c r="T3612" t="n">
        <v>7</v>
      </c>
      <c r="U3612" t="n">
        <v>20</v>
      </c>
      <c r="V3612" t="n">
        <v>3.5</v>
      </c>
      <c r="W3612" t="n">
        <v>1.7</v>
      </c>
      <c r="X3612"/>
      <c r="Y3612"/>
      <c r="Z3612" t="n">
        <v>3</v>
      </c>
      <c r="AA3612"/>
      <c r="AB3612"/>
      <c r="AC3612"/>
      <c r="AD3612"/>
      <c r="AE3612"/>
      <c r="AF3612" t="n">
        <v>0</v>
      </c>
      <c r="AG3612" t="n">
        <v>35</v>
      </c>
      <c r="AH3612" t="n">
        <v>62</v>
      </c>
      <c r="AI3612"/>
      <c r="AJ3612"/>
      <c r="AK3612"/>
      <c r="AL3612"/>
      <c r="AM3612"/>
      <c r="AN3612"/>
      <c r="AO3612"/>
      <c r="AP3612" t="n">
        <v>36</v>
      </c>
      <c r="AQ3612" t="n">
        <v>295</v>
      </c>
      <c r="AR3612"/>
    </row>
    <row r="3613">
      <c r="A3613" t="n">
        <v>245847</v>
      </c>
      <c r="B3613" t="s">
        <v>5575</v>
      </c>
      <c r="C3613" t="s">
        <v>527</v>
      </c>
      <c r="D3613" t="s">
        <v>440</v>
      </c>
      <c r="E3613" t="s">
        <v>267</v>
      </c>
      <c r="F3613" t="s">
        <v>162</v>
      </c>
      <c r="G3613" t="s">
        <v>163</v>
      </c>
      <c r="H3613" t="s">
        <v>150</v>
      </c>
      <c r="I3613" t="s">
        <v>151</v>
      </c>
      <c r="J3613" t="s">
        <v>164</v>
      </c>
      <c r="K3613" t="s">
        <v>153</v>
      </c>
      <c r="L3613" t="s">
        <v>155</v>
      </c>
      <c r="M3613" t="s">
        <v>155</v>
      </c>
      <c r="N3613" t="n">
        <v>-119.6958</v>
      </c>
      <c r="O3613" t="n">
        <v>34.4192</v>
      </c>
      <c r="P3613" t="n">
        <v>349</v>
      </c>
      <c r="Q3613" t="n">
        <v>74</v>
      </c>
      <c r="R3613" t="n">
        <v>64.9</v>
      </c>
      <c r="S3613" t="n">
        <v>33.8</v>
      </c>
      <c r="T3613" t="n">
        <v>5.4</v>
      </c>
      <c r="U3613" t="n">
        <v>31.1</v>
      </c>
      <c r="V3613" t="n">
        <v>0</v>
      </c>
      <c r="W3613" t="n">
        <v>8.1</v>
      </c>
      <c r="X3613"/>
      <c r="Y3613"/>
      <c r="Z3613" t="n">
        <v>5</v>
      </c>
      <c r="AA3613"/>
      <c r="AB3613"/>
      <c r="AC3613"/>
      <c r="AD3613"/>
      <c r="AE3613"/>
      <c r="AF3613" t="n">
        <v>0</v>
      </c>
      <c r="AG3613" t="n">
        <v>42</v>
      </c>
      <c r="AH3613" t="n">
        <v>57</v>
      </c>
      <c r="AI3613"/>
      <c r="AJ3613"/>
      <c r="AK3613"/>
      <c r="AL3613"/>
      <c r="AM3613"/>
      <c r="AN3613"/>
      <c r="AO3613"/>
      <c r="AP3613" t="n">
        <v>27</v>
      </c>
      <c r="AQ3613" t="n">
        <v>84</v>
      </c>
      <c r="AR3613" t="n">
        <v>6</v>
      </c>
    </row>
    <row r="3614">
      <c r="A3614" t="n">
        <v>245865</v>
      </c>
      <c r="B3614" t="s">
        <v>5576</v>
      </c>
      <c r="C3614" t="s">
        <v>3002</v>
      </c>
      <c r="D3614" t="s">
        <v>2992</v>
      </c>
      <c r="E3614" t="s">
        <v>993</v>
      </c>
      <c r="F3614" t="s">
        <v>162</v>
      </c>
      <c r="G3614" t="s">
        <v>163</v>
      </c>
      <c r="H3614" t="s">
        <v>150</v>
      </c>
      <c r="I3614" t="s">
        <v>175</v>
      </c>
      <c r="J3614" t="s">
        <v>164</v>
      </c>
      <c r="K3614" t="s">
        <v>153</v>
      </c>
      <c r="L3614" t="s">
        <v>155</v>
      </c>
      <c r="M3614" t="s">
        <v>155</v>
      </c>
      <c r="N3614" t="n">
        <v>-72.2938</v>
      </c>
      <c r="O3614" t="n">
        <v>42.9323</v>
      </c>
      <c r="P3614" t="n">
        <v>1290</v>
      </c>
      <c r="Q3614"/>
      <c r="R3614"/>
      <c r="S3614"/>
      <c r="T3614"/>
      <c r="U3614"/>
      <c r="V3614"/>
      <c r="W3614"/>
      <c r="X3614"/>
      <c r="Y3614"/>
      <c r="Z3614"/>
      <c r="AA3614"/>
      <c r="AB3614"/>
      <c r="AC3614"/>
      <c r="AD3614"/>
      <c r="AE3614"/>
      <c r="AF3614"/>
      <c r="AG3614"/>
      <c r="AH3614"/>
      <c r="AI3614"/>
      <c r="AJ3614"/>
      <c r="AK3614"/>
      <c r="AL3614"/>
      <c r="AM3614"/>
      <c r="AN3614"/>
      <c r="AO3614"/>
      <c r="AP3614"/>
      <c r="AQ3614" t="n">
        <v>216</v>
      </c>
      <c r="AR3614" t="n">
        <v>31</v>
      </c>
    </row>
    <row r="3615">
      <c r="A3615" t="n">
        <v>245883</v>
      </c>
      <c r="B3615" t="s">
        <v>5577</v>
      </c>
      <c r="C3615" t="s">
        <v>5208</v>
      </c>
      <c r="D3615" t="s">
        <v>5199</v>
      </c>
      <c r="E3615" t="s">
        <v>267</v>
      </c>
      <c r="F3615" t="s">
        <v>162</v>
      </c>
      <c r="G3615" t="s">
        <v>163</v>
      </c>
      <c r="H3615" t="s">
        <v>150</v>
      </c>
      <c r="I3615" t="s">
        <v>151</v>
      </c>
      <c r="J3615" t="s">
        <v>164</v>
      </c>
      <c r="K3615" t="s">
        <v>153</v>
      </c>
      <c r="L3615" t="s">
        <v>155</v>
      </c>
      <c r="M3615" t="s">
        <v>155</v>
      </c>
      <c r="N3615" t="n">
        <v>-122.3463</v>
      </c>
      <c r="O3615" t="n">
        <v>47.6159</v>
      </c>
      <c r="P3615" t="n">
        <v>984</v>
      </c>
      <c r="Q3615" t="n">
        <v>129</v>
      </c>
      <c r="R3615" t="n">
        <v>81.4</v>
      </c>
      <c r="S3615" t="n">
        <v>38.8</v>
      </c>
      <c r="T3615" t="n">
        <v>6.2</v>
      </c>
      <c r="U3615" t="n">
        <v>11.6</v>
      </c>
      <c r="V3615" t="n">
        <v>1.6</v>
      </c>
      <c r="W3615" t="n">
        <v>0</v>
      </c>
      <c r="X3615"/>
      <c r="Y3615"/>
      <c r="Z3615" t="n">
        <v>5</v>
      </c>
      <c r="AA3615"/>
      <c r="AB3615"/>
      <c r="AC3615"/>
      <c r="AD3615"/>
      <c r="AE3615"/>
      <c r="AF3615" t="n">
        <v>0</v>
      </c>
      <c r="AG3615" t="n">
        <v>33</v>
      </c>
      <c r="AH3615" t="n">
        <v>51</v>
      </c>
      <c r="AI3615"/>
      <c r="AJ3615"/>
      <c r="AK3615"/>
      <c r="AL3615"/>
      <c r="AM3615"/>
      <c r="AN3615"/>
      <c r="AO3615"/>
      <c r="AP3615" t="n">
        <v>24</v>
      </c>
      <c r="AQ3615" t="n">
        <v>140</v>
      </c>
      <c r="AR3615" t="n">
        <v>13</v>
      </c>
    </row>
    <row r="3616">
      <c r="A3616" t="n">
        <v>245892</v>
      </c>
      <c r="B3616" t="s">
        <v>5578</v>
      </c>
      <c r="C3616" t="s">
        <v>5579</v>
      </c>
      <c r="D3616" t="s">
        <v>3795</v>
      </c>
      <c r="E3616" t="s">
        <v>1434</v>
      </c>
      <c r="F3616" t="s">
        <v>162</v>
      </c>
      <c r="G3616" t="s">
        <v>163</v>
      </c>
      <c r="H3616" t="s">
        <v>150</v>
      </c>
      <c r="I3616" t="s">
        <v>205</v>
      </c>
      <c r="J3616" t="s">
        <v>164</v>
      </c>
      <c r="K3616"/>
      <c r="L3616" t="s">
        <v>155</v>
      </c>
      <c r="M3616" t="s">
        <v>155</v>
      </c>
      <c r="N3616" t="n">
        <v>-83.9087</v>
      </c>
      <c r="O3616" t="n">
        <v>39.8032</v>
      </c>
      <c r="P3616" t="n">
        <v>537</v>
      </c>
      <c r="Q3616" t="n">
        <v>137</v>
      </c>
      <c r="R3616" t="n">
        <v>77.4</v>
      </c>
      <c r="S3616" t="n">
        <v>43.8</v>
      </c>
      <c r="T3616" t="n">
        <v>13.9</v>
      </c>
      <c r="U3616" t="n">
        <v>16.8</v>
      </c>
      <c r="V3616" t="n">
        <v>2.2</v>
      </c>
      <c r="W3616" t="n">
        <v>0.7</v>
      </c>
      <c r="X3616"/>
      <c r="Y3616"/>
      <c r="Z3616" t="n">
        <v>10</v>
      </c>
      <c r="AA3616"/>
      <c r="AB3616"/>
      <c r="AC3616"/>
      <c r="AD3616"/>
      <c r="AE3616"/>
      <c r="AF3616" t="n">
        <v>0</v>
      </c>
      <c r="AG3616" t="n">
        <v>43</v>
      </c>
      <c r="AH3616" t="n">
        <v>60</v>
      </c>
      <c r="AI3616"/>
      <c r="AJ3616"/>
      <c r="AK3616"/>
      <c r="AL3616"/>
      <c r="AM3616"/>
      <c r="AN3616"/>
      <c r="AO3616"/>
      <c r="AP3616" t="n">
        <v>50</v>
      </c>
      <c r="AQ3616" t="n">
        <v>83</v>
      </c>
      <c r="AR3616" t="n">
        <v>21</v>
      </c>
    </row>
    <row r="3617">
      <c r="A3617" t="n">
        <v>245953</v>
      </c>
      <c r="B3617" t="s">
        <v>5580</v>
      </c>
      <c r="C3617" t="s">
        <v>4060</v>
      </c>
      <c r="D3617" t="s">
        <v>4049</v>
      </c>
      <c r="E3617" t="s">
        <v>283</v>
      </c>
      <c r="F3617" t="s">
        <v>162</v>
      </c>
      <c r="G3617" t="s">
        <v>163</v>
      </c>
      <c r="H3617" t="s">
        <v>150</v>
      </c>
      <c r="I3617" t="s">
        <v>151</v>
      </c>
      <c r="J3617" t="s">
        <v>168</v>
      </c>
      <c r="K3617" t="s">
        <v>153</v>
      </c>
      <c r="L3617" t="s">
        <v>155</v>
      </c>
      <c r="M3617" t="s">
        <v>155</v>
      </c>
      <c r="N3617" t="n">
        <v>-97.5783</v>
      </c>
      <c r="O3617" t="n">
        <v>35.3478</v>
      </c>
      <c r="P3617" t="n">
        <v>2580</v>
      </c>
      <c r="Q3617" t="n">
        <v>1914</v>
      </c>
      <c r="R3617" t="n">
        <v>67.5</v>
      </c>
      <c r="S3617" t="n">
        <v>50.3</v>
      </c>
      <c r="T3617" t="n">
        <v>14.4</v>
      </c>
      <c r="U3617" t="n">
        <v>13.5</v>
      </c>
      <c r="V3617" t="n">
        <v>1</v>
      </c>
      <c r="W3617" t="n">
        <v>4.4</v>
      </c>
      <c r="X3617" t="n">
        <v>70</v>
      </c>
      <c r="Y3617" t="n">
        <v>40</v>
      </c>
      <c r="Z3617" t="n">
        <v>13</v>
      </c>
      <c r="AA3617" t="n">
        <v>78</v>
      </c>
      <c r="AB3617" t="n">
        <v>33.3</v>
      </c>
      <c r="AC3617" t="n">
        <v>76</v>
      </c>
      <c r="AD3617" t="n">
        <v>31.6</v>
      </c>
      <c r="AE3617" t="n">
        <v>30.3</v>
      </c>
      <c r="AF3617" t="n">
        <v>132</v>
      </c>
      <c r="AG3617" t="n">
        <v>40</v>
      </c>
      <c r="AH3617" t="n">
        <v>58</v>
      </c>
      <c r="AI3617" t="n">
        <v>16187</v>
      </c>
      <c r="AJ3617" t="n">
        <v>17373</v>
      </c>
      <c r="AK3617" t="n">
        <v>15784</v>
      </c>
      <c r="AL3617" t="n">
        <v>11256</v>
      </c>
      <c r="AM3617" t="n">
        <v>18459</v>
      </c>
      <c r="AN3617" t="n">
        <v>22568</v>
      </c>
      <c r="AO3617" t="n">
        <v>42</v>
      </c>
      <c r="AP3617" t="n">
        <v>264</v>
      </c>
      <c r="AQ3617" t="n">
        <v>172</v>
      </c>
      <c r="AR3617"/>
    </row>
    <row r="3618">
      <c r="A3618" t="n">
        <v>245962</v>
      </c>
      <c r="B3618" t="s">
        <v>5581</v>
      </c>
      <c r="C3618" t="s">
        <v>4078</v>
      </c>
      <c r="D3618" t="s">
        <v>4049</v>
      </c>
      <c r="E3618" t="s">
        <v>283</v>
      </c>
      <c r="F3618" t="s">
        <v>279</v>
      </c>
      <c r="G3618" t="s">
        <v>189</v>
      </c>
      <c r="H3618" t="s">
        <v>174</v>
      </c>
      <c r="I3618" t="s">
        <v>151</v>
      </c>
      <c r="J3618" t="s">
        <v>164</v>
      </c>
      <c r="K3618"/>
      <c r="L3618" t="s">
        <v>155</v>
      </c>
      <c r="M3618" t="s">
        <v>155</v>
      </c>
      <c r="N3618" t="n">
        <v>-95.9038</v>
      </c>
      <c r="O3618" t="n">
        <v>36.1095</v>
      </c>
      <c r="P3618" t="n">
        <v>311</v>
      </c>
      <c r="Q3618" t="n">
        <v>311</v>
      </c>
      <c r="R3618" t="n">
        <v>93.6</v>
      </c>
      <c r="S3618" t="n">
        <v>21.9</v>
      </c>
      <c r="T3618" t="n">
        <v>39.2</v>
      </c>
      <c r="U3618" t="n">
        <v>7.7</v>
      </c>
      <c r="V3618" t="n">
        <v>1.6</v>
      </c>
      <c r="W3618" t="n">
        <v>0</v>
      </c>
      <c r="X3618" t="n">
        <v>74</v>
      </c>
      <c r="Y3618" t="n">
        <v>100</v>
      </c>
      <c r="Z3618" t="n">
        <v>14</v>
      </c>
      <c r="AA3618" t="n">
        <v>114</v>
      </c>
      <c r="AB3618" t="n">
        <v>70.2</v>
      </c>
      <c r="AC3618"/>
      <c r="AD3618"/>
      <c r="AE3618"/>
      <c r="AF3618" t="n">
        <v>65</v>
      </c>
      <c r="AG3618" t="n">
        <v>82</v>
      </c>
      <c r="AH3618" t="n">
        <v>87</v>
      </c>
      <c r="AI3618" t="n">
        <v>22224</v>
      </c>
      <c r="AJ3618" t="n">
        <v>22833</v>
      </c>
      <c r="AK3618" t="n">
        <v>22754</v>
      </c>
      <c r="AL3618" t="n">
        <v>23778</v>
      </c>
      <c r="AM3618"/>
      <c r="AN3618" t="n">
        <v>27763</v>
      </c>
      <c r="AO3618" t="n">
        <v>67</v>
      </c>
      <c r="AP3618"/>
      <c r="AQ3618"/>
      <c r="AR3618"/>
    </row>
    <row r="3619">
      <c r="A3619" t="n">
        <v>245980</v>
      </c>
      <c r="B3619" t="s">
        <v>5582</v>
      </c>
      <c r="C3619" t="s">
        <v>5583</v>
      </c>
      <c r="D3619" t="s">
        <v>4049</v>
      </c>
      <c r="E3619" t="s">
        <v>283</v>
      </c>
      <c r="F3619" t="s">
        <v>199</v>
      </c>
      <c r="G3619" t="s">
        <v>189</v>
      </c>
      <c r="H3619" t="s">
        <v>200</v>
      </c>
      <c r="I3619" t="s">
        <v>175</v>
      </c>
      <c r="J3619" t="s">
        <v>164</v>
      </c>
      <c r="K3619"/>
      <c r="L3619" t="s">
        <v>155</v>
      </c>
      <c r="M3619" t="s">
        <v>155</v>
      </c>
      <c r="N3619" t="n">
        <v>-97.068</v>
      </c>
      <c r="O3619" t="n">
        <v>36.7396</v>
      </c>
      <c r="P3619" t="n">
        <v>58</v>
      </c>
      <c r="Q3619" t="n">
        <v>58</v>
      </c>
      <c r="R3619" t="n">
        <v>81</v>
      </c>
      <c r="S3619" t="n">
        <v>58.6</v>
      </c>
      <c r="T3619" t="n">
        <v>6.9</v>
      </c>
      <c r="U3619" t="n">
        <v>5.2</v>
      </c>
      <c r="V3619" t="n">
        <v>0</v>
      </c>
      <c r="W3619" t="n">
        <v>0</v>
      </c>
      <c r="X3619" t="n">
        <v>100</v>
      </c>
      <c r="Y3619"/>
      <c r="Z3619" t="n">
        <v>16</v>
      </c>
      <c r="AA3619"/>
      <c r="AB3619"/>
      <c r="AC3619"/>
      <c r="AD3619"/>
      <c r="AE3619"/>
      <c r="AF3619" t="n">
        <v>35</v>
      </c>
      <c r="AG3619" t="n">
        <v>60</v>
      </c>
      <c r="AH3619" t="n">
        <v>60</v>
      </c>
      <c r="AI3619" t="n">
        <v>7691</v>
      </c>
      <c r="AJ3619" t="n">
        <v>7367</v>
      </c>
      <c r="AK3619" t="n">
        <v>9193</v>
      </c>
      <c r="AL3619" t="n">
        <v>9820</v>
      </c>
      <c r="AM3619"/>
      <c r="AN3619"/>
      <c r="AO3619"/>
      <c r="AP3619"/>
      <c r="AQ3619"/>
      <c r="AR3619"/>
    </row>
    <row r="3620">
      <c r="A3620" t="n">
        <v>245999</v>
      </c>
      <c r="B3620" t="s">
        <v>5584</v>
      </c>
      <c r="C3620" t="s">
        <v>4060</v>
      </c>
      <c r="D3620" t="s">
        <v>4049</v>
      </c>
      <c r="E3620" t="s">
        <v>283</v>
      </c>
      <c r="F3620" t="s">
        <v>216</v>
      </c>
      <c r="G3620" t="s">
        <v>149</v>
      </c>
      <c r="H3620" t="s">
        <v>200</v>
      </c>
      <c r="I3620" t="s">
        <v>151</v>
      </c>
      <c r="J3620" t="s">
        <v>168</v>
      </c>
      <c r="K3620"/>
      <c r="L3620" t="s">
        <v>155</v>
      </c>
      <c r="M3620" t="s">
        <v>155</v>
      </c>
      <c r="N3620" t="n">
        <v>-97.6407</v>
      </c>
      <c r="O3620" t="n">
        <v>35.6005</v>
      </c>
      <c r="P3620" t="n">
        <v>2631</v>
      </c>
      <c r="Q3620" t="n">
        <v>2631</v>
      </c>
      <c r="R3620" t="n">
        <v>50.2</v>
      </c>
      <c r="S3620" t="n">
        <v>45.6</v>
      </c>
      <c r="T3620" t="n">
        <v>14.6</v>
      </c>
      <c r="U3620" t="n">
        <v>22.7</v>
      </c>
      <c r="V3620" t="n">
        <v>5.7</v>
      </c>
      <c r="W3620" t="n">
        <v>0</v>
      </c>
      <c r="X3620" t="n">
        <v>58</v>
      </c>
      <c r="Y3620" t="n">
        <v>64</v>
      </c>
      <c r="Z3620" t="n">
        <v>18</v>
      </c>
      <c r="AA3620"/>
      <c r="AB3620"/>
      <c r="AC3620"/>
      <c r="AD3620"/>
      <c r="AE3620"/>
      <c r="AF3620" t="n">
        <v>389</v>
      </c>
      <c r="AG3620" t="n">
        <v>9</v>
      </c>
      <c r="AH3620" t="n">
        <v>25</v>
      </c>
      <c r="AI3620" t="n">
        <v>6903</v>
      </c>
      <c r="AJ3620" t="n">
        <v>3831</v>
      </c>
      <c r="AK3620" t="n">
        <v>7724</v>
      </c>
      <c r="AL3620"/>
      <c r="AM3620"/>
      <c r="AN3620"/>
      <c r="AO3620"/>
      <c r="AP3620"/>
      <c r="AQ3620"/>
      <c r="AR3620"/>
    </row>
    <row r="3621">
      <c r="A3621" t="n">
        <v>246017</v>
      </c>
      <c r="B3621" t="s">
        <v>5585</v>
      </c>
      <c r="C3621" t="s">
        <v>5586</v>
      </c>
      <c r="D3621" t="s">
        <v>4049</v>
      </c>
      <c r="E3621" t="s">
        <v>283</v>
      </c>
      <c r="F3621" t="s">
        <v>216</v>
      </c>
      <c r="G3621" t="s">
        <v>149</v>
      </c>
      <c r="H3621" t="s">
        <v>200</v>
      </c>
      <c r="I3621" t="s">
        <v>205</v>
      </c>
      <c r="J3621" t="s">
        <v>168</v>
      </c>
      <c r="K3621"/>
      <c r="L3621" t="s">
        <v>155</v>
      </c>
      <c r="M3621" t="s">
        <v>155</v>
      </c>
      <c r="N3621" t="n">
        <v>-96.5853</v>
      </c>
      <c r="O3621" t="n">
        <v>35.9943</v>
      </c>
      <c r="P3621" t="n">
        <v>1580</v>
      </c>
      <c r="Q3621" t="n">
        <v>1580</v>
      </c>
      <c r="R3621" t="n">
        <v>40.9</v>
      </c>
      <c r="S3621" t="n">
        <v>61.7</v>
      </c>
      <c r="T3621" t="n">
        <v>4.1</v>
      </c>
      <c r="U3621" t="n">
        <v>6.6</v>
      </c>
      <c r="V3621" t="n">
        <v>0.3</v>
      </c>
      <c r="W3621" t="n">
        <v>0</v>
      </c>
      <c r="X3621" t="n">
        <v>17</v>
      </c>
      <c r="Y3621" t="n">
        <v>70</v>
      </c>
      <c r="Z3621" t="n">
        <v>6</v>
      </c>
      <c r="AA3621"/>
      <c r="AB3621"/>
      <c r="AC3621"/>
      <c r="AD3621"/>
      <c r="AE3621"/>
      <c r="AF3621" t="n">
        <v>485</v>
      </c>
      <c r="AG3621" t="n">
        <v>7</v>
      </c>
      <c r="AH3621" t="n">
        <v>20</v>
      </c>
      <c r="AI3621" t="n">
        <v>6717</v>
      </c>
      <c r="AJ3621"/>
      <c r="AK3621"/>
      <c r="AL3621"/>
      <c r="AM3621"/>
      <c r="AN3621"/>
      <c r="AO3621"/>
      <c r="AP3621"/>
      <c r="AQ3621"/>
      <c r="AR3621"/>
    </row>
    <row r="3622">
      <c r="A3622" t="n">
        <v>246035</v>
      </c>
      <c r="B3622" t="s">
        <v>5587</v>
      </c>
      <c r="C3622" t="s">
        <v>2179</v>
      </c>
      <c r="D3622" t="s">
        <v>4129</v>
      </c>
      <c r="E3622" t="s">
        <v>267</v>
      </c>
      <c r="F3622" t="s">
        <v>199</v>
      </c>
      <c r="G3622" t="s">
        <v>189</v>
      </c>
      <c r="H3622" t="s">
        <v>200</v>
      </c>
      <c r="I3622" t="s">
        <v>151</v>
      </c>
      <c r="J3622" t="s">
        <v>164</v>
      </c>
      <c r="K3622"/>
      <c r="L3622" t="s">
        <v>155</v>
      </c>
      <c r="M3622" t="s">
        <v>155</v>
      </c>
      <c r="N3622" t="n">
        <v>-122.6536</v>
      </c>
      <c r="O3622" t="n">
        <v>45.5324</v>
      </c>
      <c r="P3622" t="n">
        <v>501</v>
      </c>
      <c r="Q3622" t="n">
        <v>501</v>
      </c>
      <c r="R3622" t="n">
        <v>76.2</v>
      </c>
      <c r="S3622" t="n">
        <v>29.3</v>
      </c>
      <c r="T3622" t="n">
        <v>10.2</v>
      </c>
      <c r="U3622" t="n">
        <v>41.7</v>
      </c>
      <c r="V3622" t="n">
        <v>3.4</v>
      </c>
      <c r="W3622" t="n">
        <v>0.8</v>
      </c>
      <c r="X3622" t="n">
        <v>61</v>
      </c>
      <c r="Y3622"/>
      <c r="Z3622" t="n">
        <v>33</v>
      </c>
      <c r="AA3622"/>
      <c r="AB3622"/>
      <c r="AC3622"/>
      <c r="AD3622"/>
      <c r="AE3622"/>
      <c r="AF3622" t="n">
        <v>162</v>
      </c>
      <c r="AG3622" t="n">
        <v>60</v>
      </c>
      <c r="AH3622" t="n">
        <v>61</v>
      </c>
      <c r="AI3622" t="n">
        <v>28477</v>
      </c>
      <c r="AJ3622" t="n">
        <v>28543</v>
      </c>
      <c r="AK3622" t="n">
        <v>30138</v>
      </c>
      <c r="AL3622" t="n">
        <v>30557</v>
      </c>
      <c r="AM3622" t="n">
        <v>32838</v>
      </c>
      <c r="AN3622" t="n">
        <v>33968</v>
      </c>
      <c r="AO3622"/>
      <c r="AP3622"/>
      <c r="AQ3622"/>
      <c r="AR3622"/>
    </row>
    <row r="3623">
      <c r="A3623" t="n">
        <v>246071</v>
      </c>
      <c r="B3623" t="s">
        <v>5588</v>
      </c>
      <c r="C3623" t="s">
        <v>4313</v>
      </c>
      <c r="D3623" t="s">
        <v>4200</v>
      </c>
      <c r="E3623" t="s">
        <v>997</v>
      </c>
      <c r="F3623" t="s">
        <v>216</v>
      </c>
      <c r="G3623" t="s">
        <v>149</v>
      </c>
      <c r="H3623" t="s">
        <v>200</v>
      </c>
      <c r="I3623" t="s">
        <v>151</v>
      </c>
      <c r="J3623" t="s">
        <v>164</v>
      </c>
      <c r="K3623"/>
      <c r="L3623" t="s">
        <v>155</v>
      </c>
      <c r="M3623" t="s">
        <v>155</v>
      </c>
      <c r="N3623" t="n">
        <v>-75.6525</v>
      </c>
      <c r="O3623" t="n">
        <v>41.4528</v>
      </c>
      <c r="P3623" t="n">
        <v>89</v>
      </c>
      <c r="Q3623" t="n">
        <v>89</v>
      </c>
      <c r="R3623" t="n">
        <v>91</v>
      </c>
      <c r="S3623" t="n">
        <v>65.2</v>
      </c>
      <c r="T3623" t="n">
        <v>14.6</v>
      </c>
      <c r="U3623" t="n">
        <v>7.9</v>
      </c>
      <c r="V3623" t="n">
        <v>3.4</v>
      </c>
      <c r="W3623" t="n">
        <v>0</v>
      </c>
      <c r="X3623" t="n">
        <v>100</v>
      </c>
      <c r="Y3623"/>
      <c r="Z3623" t="n">
        <v>10</v>
      </c>
      <c r="AA3623"/>
      <c r="AB3623"/>
      <c r="AC3623"/>
      <c r="AD3623"/>
      <c r="AE3623"/>
      <c r="AF3623" t="n">
        <v>9</v>
      </c>
      <c r="AG3623" t="n">
        <v>71</v>
      </c>
      <c r="AH3623" t="n">
        <v>75</v>
      </c>
      <c r="AI3623" t="n">
        <v>16058</v>
      </c>
      <c r="AJ3623" t="n">
        <v>13864</v>
      </c>
      <c r="AK3623" t="n">
        <v>19092</v>
      </c>
      <c r="AL3623"/>
      <c r="AM3623" t="n">
        <v>17926</v>
      </c>
      <c r="AN3623"/>
      <c r="AO3623"/>
      <c r="AP3623"/>
      <c r="AQ3623"/>
      <c r="AR3623"/>
    </row>
    <row r="3624">
      <c r="A3624" t="n">
        <v>246345</v>
      </c>
      <c r="B3624" t="s">
        <v>5589</v>
      </c>
      <c r="C3624" t="s">
        <v>4799</v>
      </c>
      <c r="D3624" t="s">
        <v>4775</v>
      </c>
      <c r="E3624" t="s">
        <v>283</v>
      </c>
      <c r="F3624" t="s">
        <v>162</v>
      </c>
      <c r="G3624" t="s">
        <v>163</v>
      </c>
      <c r="H3624" t="s">
        <v>150</v>
      </c>
      <c r="I3624" t="s">
        <v>151</v>
      </c>
      <c r="J3624" t="s">
        <v>164</v>
      </c>
      <c r="K3624" t="s">
        <v>209</v>
      </c>
      <c r="L3624" t="s">
        <v>155</v>
      </c>
      <c r="M3624" t="s">
        <v>155</v>
      </c>
      <c r="N3624" t="n">
        <v>-95.4488</v>
      </c>
      <c r="O3624" t="n">
        <v>29.6736</v>
      </c>
      <c r="P3624"/>
      <c r="Q3624"/>
      <c r="R3624"/>
      <c r="S3624"/>
      <c r="T3624"/>
      <c r="U3624"/>
      <c r="V3624"/>
      <c r="W3624"/>
      <c r="X3624"/>
      <c r="Y3624"/>
      <c r="Z3624"/>
      <c r="AA3624"/>
      <c r="AB3624"/>
      <c r="AC3624"/>
      <c r="AD3624"/>
      <c r="AE3624"/>
      <c r="AF3624"/>
      <c r="AG3624"/>
      <c r="AH3624"/>
      <c r="AI3624"/>
      <c r="AJ3624"/>
      <c r="AK3624"/>
      <c r="AL3624"/>
      <c r="AM3624"/>
      <c r="AN3624"/>
      <c r="AO3624"/>
      <c r="AP3624"/>
      <c r="AQ3624" t="n">
        <v>27</v>
      </c>
      <c r="AR3624" t="n">
        <v>17</v>
      </c>
    </row>
    <row r="3625">
      <c r="A3625" t="n">
        <v>246354</v>
      </c>
      <c r="B3625" t="s">
        <v>5590</v>
      </c>
      <c r="C3625" t="s">
        <v>4796</v>
      </c>
      <c r="D3625" t="s">
        <v>4775</v>
      </c>
      <c r="E3625" t="s">
        <v>283</v>
      </c>
      <c r="F3625" t="s">
        <v>173</v>
      </c>
      <c r="G3625" t="s">
        <v>149</v>
      </c>
      <c r="H3625" t="s">
        <v>174</v>
      </c>
      <c r="I3625" t="s">
        <v>151</v>
      </c>
      <c r="J3625" t="s">
        <v>238</v>
      </c>
      <c r="K3625" t="s">
        <v>176</v>
      </c>
      <c r="L3625" t="s">
        <v>155</v>
      </c>
      <c r="M3625" t="s">
        <v>155</v>
      </c>
      <c r="N3625" t="n">
        <v>-98.5435</v>
      </c>
      <c r="O3625" t="n">
        <v>29.323</v>
      </c>
      <c r="P3625" t="n">
        <v>16963</v>
      </c>
      <c r="Q3625" t="n">
        <v>16963</v>
      </c>
      <c r="R3625" t="n">
        <v>60.9</v>
      </c>
      <c r="S3625" t="n">
        <v>14.5</v>
      </c>
      <c r="T3625" t="n">
        <v>5.3</v>
      </c>
      <c r="U3625" t="n">
        <v>74.4</v>
      </c>
      <c r="V3625" t="n">
        <v>1.6</v>
      </c>
      <c r="W3625" t="n">
        <v>0.1</v>
      </c>
      <c r="X3625" t="n">
        <v>57</v>
      </c>
      <c r="Y3625" t="n">
        <v>24</v>
      </c>
      <c r="Z3625" t="n">
        <v>30</v>
      </c>
      <c r="AA3625" t="n">
        <v>741</v>
      </c>
      <c r="AB3625" t="n">
        <v>34</v>
      </c>
      <c r="AC3625"/>
      <c r="AD3625"/>
      <c r="AE3625"/>
      <c r="AF3625" t="n">
        <v>821</v>
      </c>
      <c r="AG3625" t="n">
        <v>25</v>
      </c>
      <c r="AH3625" t="n">
        <v>35</v>
      </c>
      <c r="AI3625" t="n">
        <v>4848</v>
      </c>
      <c r="AJ3625" t="n">
        <v>3745</v>
      </c>
      <c r="AK3625" t="n">
        <v>4601</v>
      </c>
      <c r="AL3625" t="n">
        <v>5878</v>
      </c>
      <c r="AM3625" t="n">
        <v>6312</v>
      </c>
      <c r="AN3625" t="n">
        <v>9704</v>
      </c>
      <c r="AO3625" t="n">
        <v>1269</v>
      </c>
      <c r="AP3625"/>
      <c r="AQ3625"/>
      <c r="AR3625"/>
    </row>
    <row r="3626">
      <c r="A3626" t="n">
        <v>246415</v>
      </c>
      <c r="B3626" t="s">
        <v>5591</v>
      </c>
      <c r="C3626" t="s">
        <v>4796</v>
      </c>
      <c r="D3626" t="s">
        <v>4775</v>
      </c>
      <c r="E3626" t="s">
        <v>283</v>
      </c>
      <c r="F3626" t="s">
        <v>199</v>
      </c>
      <c r="G3626" t="s">
        <v>189</v>
      </c>
      <c r="H3626" t="s">
        <v>200</v>
      </c>
      <c r="I3626" t="s">
        <v>186</v>
      </c>
      <c r="J3626" t="s">
        <v>164</v>
      </c>
      <c r="K3626"/>
      <c r="L3626" t="s">
        <v>155</v>
      </c>
      <c r="M3626" t="s">
        <v>155</v>
      </c>
      <c r="N3626" t="n">
        <v>-98.5511</v>
      </c>
      <c r="O3626" t="n">
        <v>29.4932</v>
      </c>
      <c r="P3626" t="n">
        <v>91</v>
      </c>
      <c r="Q3626" t="n">
        <v>91</v>
      </c>
      <c r="R3626" t="n">
        <v>96.7</v>
      </c>
      <c r="S3626" t="n">
        <v>13.2</v>
      </c>
      <c r="T3626" t="n">
        <v>23.1</v>
      </c>
      <c r="U3626" t="n">
        <v>61.5</v>
      </c>
      <c r="V3626" t="n">
        <v>0</v>
      </c>
      <c r="W3626" t="n">
        <v>0</v>
      </c>
      <c r="X3626" t="n">
        <v>33</v>
      </c>
      <c r="Y3626" t="n">
        <v>42</v>
      </c>
      <c r="Z3626" t="n">
        <v>4</v>
      </c>
      <c r="AA3626"/>
      <c r="AB3626"/>
      <c r="AC3626"/>
      <c r="AD3626"/>
      <c r="AE3626"/>
      <c r="AF3626" t="n">
        <v>6</v>
      </c>
      <c r="AG3626" t="n">
        <v>46</v>
      </c>
      <c r="AH3626" t="n">
        <v>47</v>
      </c>
      <c r="AI3626" t="n">
        <v>11473</v>
      </c>
      <c r="AJ3626" t="n">
        <v>20353</v>
      </c>
      <c r="AK3626"/>
      <c r="AL3626"/>
      <c r="AM3626"/>
      <c r="AN3626"/>
      <c r="AO3626"/>
      <c r="AP3626"/>
      <c r="AQ3626"/>
      <c r="AR3626"/>
    </row>
    <row r="3627">
      <c r="A3627" t="n">
        <v>246460</v>
      </c>
      <c r="B3627" t="s">
        <v>5592</v>
      </c>
      <c r="C3627" t="s">
        <v>5593</v>
      </c>
      <c r="D3627" t="s">
        <v>4775</v>
      </c>
      <c r="E3627" t="s">
        <v>283</v>
      </c>
      <c r="F3627" t="s">
        <v>199</v>
      </c>
      <c r="G3627" t="s">
        <v>189</v>
      </c>
      <c r="H3627" t="s">
        <v>200</v>
      </c>
      <c r="I3627" t="s">
        <v>151</v>
      </c>
      <c r="J3627" t="s">
        <v>164</v>
      </c>
      <c r="K3627"/>
      <c r="L3627" t="s">
        <v>155</v>
      </c>
      <c r="M3627" t="s">
        <v>155</v>
      </c>
      <c r="N3627" t="n">
        <v>-97.6851</v>
      </c>
      <c r="O3627" t="n">
        <v>30.5207</v>
      </c>
      <c r="P3627" t="n">
        <v>214</v>
      </c>
      <c r="Q3627" t="n">
        <v>214</v>
      </c>
      <c r="R3627" t="n">
        <v>89.3</v>
      </c>
      <c r="S3627" t="n">
        <v>39.3</v>
      </c>
      <c r="T3627" t="n">
        <v>18.7</v>
      </c>
      <c r="U3627" t="n">
        <v>24.3</v>
      </c>
      <c r="V3627" t="n">
        <v>6.1</v>
      </c>
      <c r="W3627" t="n">
        <v>0.9</v>
      </c>
      <c r="X3627" t="n">
        <v>69</v>
      </c>
      <c r="Y3627"/>
      <c r="Z3627" t="n">
        <v>25</v>
      </c>
      <c r="AA3627"/>
      <c r="AB3627"/>
      <c r="AC3627"/>
      <c r="AD3627"/>
      <c r="AE3627"/>
      <c r="AF3627" t="n">
        <v>178</v>
      </c>
      <c r="AG3627" t="n">
        <v>64</v>
      </c>
      <c r="AH3627" t="n">
        <v>64</v>
      </c>
      <c r="AI3627" t="n">
        <v>9606</v>
      </c>
      <c r="AJ3627" t="n">
        <v>9477</v>
      </c>
      <c r="AK3627" t="n">
        <v>10136</v>
      </c>
      <c r="AL3627" t="n">
        <v>10354</v>
      </c>
      <c r="AM3627" t="n">
        <v>12137</v>
      </c>
      <c r="AN3627"/>
      <c r="AO3627"/>
      <c r="AP3627"/>
      <c r="AQ3627"/>
      <c r="AR3627"/>
    </row>
    <row r="3628">
      <c r="A3628" t="n">
        <v>246789</v>
      </c>
      <c r="B3628" t="s">
        <v>5594</v>
      </c>
      <c r="C3628" t="s">
        <v>3221</v>
      </c>
      <c r="D3628" t="s">
        <v>996</v>
      </c>
      <c r="E3628" t="s">
        <v>997</v>
      </c>
      <c r="F3628" t="s">
        <v>162</v>
      </c>
      <c r="G3628" t="s">
        <v>163</v>
      </c>
      <c r="H3628" t="s">
        <v>150</v>
      </c>
      <c r="I3628" t="s">
        <v>151</v>
      </c>
      <c r="J3628" t="s">
        <v>164</v>
      </c>
      <c r="K3628" t="s">
        <v>209</v>
      </c>
      <c r="L3628" t="s">
        <v>155</v>
      </c>
      <c r="M3628" t="s">
        <v>155</v>
      </c>
      <c r="N3628" t="n">
        <v>-73.9812</v>
      </c>
      <c r="O3628" t="n">
        <v>40.7543</v>
      </c>
      <c r="P3628" t="n">
        <v>141</v>
      </c>
      <c r="Q3628"/>
      <c r="R3628"/>
      <c r="S3628"/>
      <c r="T3628"/>
      <c r="U3628"/>
      <c r="V3628"/>
      <c r="W3628"/>
      <c r="X3628"/>
      <c r="Y3628"/>
      <c r="Z3628"/>
      <c r="AA3628"/>
      <c r="AB3628"/>
      <c r="AC3628"/>
      <c r="AD3628"/>
      <c r="AE3628"/>
      <c r="AF3628"/>
      <c r="AG3628"/>
      <c r="AH3628"/>
      <c r="AI3628"/>
      <c r="AJ3628"/>
      <c r="AK3628"/>
      <c r="AL3628"/>
      <c r="AM3628"/>
      <c r="AN3628"/>
      <c r="AO3628"/>
      <c r="AP3628"/>
      <c r="AQ3628" t="n">
        <v>21</v>
      </c>
      <c r="AR3628" t="n">
        <v>4</v>
      </c>
    </row>
    <row r="3629">
      <c r="A3629" t="n">
        <v>246813</v>
      </c>
      <c r="B3629" t="s">
        <v>5595</v>
      </c>
      <c r="C3629" t="s">
        <v>178</v>
      </c>
      <c r="D3629" t="s">
        <v>1175</v>
      </c>
      <c r="E3629" t="s">
        <v>147</v>
      </c>
      <c r="F3629" t="s">
        <v>173</v>
      </c>
      <c r="G3629" t="s">
        <v>149</v>
      </c>
      <c r="H3629" t="s">
        <v>174</v>
      </c>
      <c r="I3629" t="s">
        <v>151</v>
      </c>
      <c r="J3629" t="s">
        <v>168</v>
      </c>
      <c r="K3629" t="s">
        <v>176</v>
      </c>
      <c r="L3629" t="s">
        <v>155</v>
      </c>
      <c r="M3629" t="s">
        <v>155</v>
      </c>
      <c r="N3629" t="n">
        <v>-83.3396</v>
      </c>
      <c r="O3629" t="n">
        <v>33.9902</v>
      </c>
      <c r="P3629" t="n">
        <v>5324</v>
      </c>
      <c r="Q3629" t="n">
        <v>5324</v>
      </c>
      <c r="R3629" t="n">
        <v>65.3</v>
      </c>
      <c r="S3629" t="n">
        <v>57.3</v>
      </c>
      <c r="T3629" t="n">
        <v>22</v>
      </c>
      <c r="U3629" t="n">
        <v>15.4</v>
      </c>
      <c r="V3629" t="n">
        <v>1.8</v>
      </c>
      <c r="W3629" t="n">
        <v>0.6</v>
      </c>
      <c r="X3629" t="n">
        <v>73</v>
      </c>
      <c r="Y3629" t="n">
        <v>57</v>
      </c>
      <c r="Z3629" t="n">
        <v>12</v>
      </c>
      <c r="AA3629" t="n">
        <v>121</v>
      </c>
      <c r="AB3629" t="n">
        <v>33.1</v>
      </c>
      <c r="AC3629"/>
      <c r="AD3629"/>
      <c r="AE3629"/>
      <c r="AF3629" t="n">
        <v>212</v>
      </c>
      <c r="AG3629" t="n">
        <v>35</v>
      </c>
      <c r="AH3629" t="n">
        <v>98</v>
      </c>
      <c r="AI3629" t="n">
        <v>7481</v>
      </c>
      <c r="AJ3629" t="n">
        <v>4500</v>
      </c>
      <c r="AK3629" t="n">
        <v>5704</v>
      </c>
      <c r="AL3629" t="n">
        <v>8745</v>
      </c>
      <c r="AM3629"/>
      <c r="AN3629"/>
      <c r="AO3629" t="n">
        <v>364</v>
      </c>
      <c r="AP3629"/>
      <c r="AQ3629"/>
      <c r="AR3629"/>
    </row>
    <row r="3630">
      <c r="A3630" t="n">
        <v>246895</v>
      </c>
      <c r="B3630" t="s">
        <v>5596</v>
      </c>
      <c r="C3630" t="s">
        <v>285</v>
      </c>
      <c r="D3630" t="s">
        <v>282</v>
      </c>
      <c r="E3630" t="s">
        <v>283</v>
      </c>
      <c r="F3630" t="s">
        <v>216</v>
      </c>
      <c r="G3630" t="s">
        <v>149</v>
      </c>
      <c r="H3630" t="s">
        <v>200</v>
      </c>
      <c r="I3630" t="s">
        <v>151</v>
      </c>
      <c r="J3630" t="s">
        <v>164</v>
      </c>
      <c r="K3630"/>
      <c r="L3630" t="s">
        <v>155</v>
      </c>
      <c r="M3630" t="s">
        <v>155</v>
      </c>
      <c r="N3630" t="n">
        <v>-112.0549</v>
      </c>
      <c r="O3630" t="n">
        <v>33.4357</v>
      </c>
      <c r="P3630" t="n">
        <v>801</v>
      </c>
      <c r="Q3630" t="n">
        <v>801</v>
      </c>
      <c r="R3630" t="n">
        <v>62.7</v>
      </c>
      <c r="S3630" t="n">
        <v>26.6</v>
      </c>
      <c r="T3630" t="n">
        <v>8.2</v>
      </c>
      <c r="U3630" t="n">
        <v>54.4</v>
      </c>
      <c r="V3630" t="n">
        <v>4.5</v>
      </c>
      <c r="W3630" t="n">
        <v>0</v>
      </c>
      <c r="X3630" t="n">
        <v>77</v>
      </c>
      <c r="Y3630" t="n">
        <v>76</v>
      </c>
      <c r="Z3630" t="n">
        <v>13</v>
      </c>
      <c r="AA3630"/>
      <c r="AB3630"/>
      <c r="AC3630"/>
      <c r="AD3630"/>
      <c r="AE3630"/>
      <c r="AF3630" t="n">
        <v>145</v>
      </c>
      <c r="AG3630" t="n">
        <v>24</v>
      </c>
      <c r="AH3630" t="n">
        <v>28</v>
      </c>
      <c r="AI3630" t="n">
        <v>4239</v>
      </c>
      <c r="AJ3630" t="n">
        <v>4190</v>
      </c>
      <c r="AK3630" t="n">
        <v>3448</v>
      </c>
      <c r="AL3630" t="n">
        <v>6018</v>
      </c>
      <c r="AM3630"/>
      <c r="AN3630"/>
      <c r="AO3630"/>
      <c r="AP3630"/>
      <c r="AQ3630"/>
      <c r="AR3630"/>
    </row>
    <row r="3631">
      <c r="A3631" t="n">
        <v>246974</v>
      </c>
      <c r="B3631" t="s">
        <v>5597</v>
      </c>
      <c r="C3631" t="s">
        <v>5598</v>
      </c>
      <c r="D3631" t="s">
        <v>440</v>
      </c>
      <c r="E3631" t="s">
        <v>267</v>
      </c>
      <c r="F3631" t="s">
        <v>279</v>
      </c>
      <c r="G3631" t="s">
        <v>189</v>
      </c>
      <c r="H3631" t="s">
        <v>174</v>
      </c>
      <c r="I3631" t="s">
        <v>186</v>
      </c>
      <c r="J3631" t="s">
        <v>164</v>
      </c>
      <c r="K3631" t="s">
        <v>176</v>
      </c>
      <c r="L3631" t="s">
        <v>155</v>
      </c>
      <c r="M3631" t="s">
        <v>155</v>
      </c>
      <c r="N3631" t="n">
        <v>-122.1257</v>
      </c>
      <c r="O3631" t="n">
        <v>37.6996</v>
      </c>
      <c r="P3631" t="n">
        <v>697</v>
      </c>
      <c r="Q3631" t="n">
        <v>697</v>
      </c>
      <c r="R3631" t="n">
        <v>88.5</v>
      </c>
      <c r="S3631" t="n">
        <v>3.7</v>
      </c>
      <c r="T3631" t="n">
        <v>20.5</v>
      </c>
      <c r="U3631" t="n">
        <v>57.1</v>
      </c>
      <c r="V3631" t="n">
        <v>6</v>
      </c>
      <c r="W3631" t="n">
        <v>1.4</v>
      </c>
      <c r="X3631" t="n">
        <v>68</v>
      </c>
      <c r="Y3631"/>
      <c r="Z3631" t="n">
        <v>24</v>
      </c>
      <c r="AA3631" t="n">
        <v>156</v>
      </c>
      <c r="AB3631" t="n">
        <v>55.1</v>
      </c>
      <c r="AC3631"/>
      <c r="AD3631"/>
      <c r="AE3631"/>
      <c r="AF3631" t="n">
        <v>275</v>
      </c>
      <c r="AG3631" t="n">
        <v>59</v>
      </c>
      <c r="AH3631" t="n">
        <v>60</v>
      </c>
      <c r="AI3631" t="n">
        <v>32454</v>
      </c>
      <c r="AJ3631" t="n">
        <v>31871</v>
      </c>
      <c r="AK3631" t="n">
        <v>32295</v>
      </c>
      <c r="AL3631" t="n">
        <v>33023</v>
      </c>
      <c r="AM3631" t="n">
        <v>35896</v>
      </c>
      <c r="AN3631" t="n">
        <v>36387</v>
      </c>
      <c r="AO3631" t="n">
        <v>24</v>
      </c>
      <c r="AP3631"/>
      <c r="AQ3631"/>
      <c r="AR3631"/>
    </row>
    <row r="3632">
      <c r="A3632" t="n">
        <v>247010</v>
      </c>
      <c r="B3632" t="s">
        <v>5599</v>
      </c>
      <c r="C3632" t="s">
        <v>1419</v>
      </c>
      <c r="D3632" t="s">
        <v>1407</v>
      </c>
      <c r="E3632" t="s">
        <v>914</v>
      </c>
      <c r="F3632" t="s">
        <v>199</v>
      </c>
      <c r="G3632" t="s">
        <v>189</v>
      </c>
      <c r="H3632" t="s">
        <v>200</v>
      </c>
      <c r="I3632" t="s">
        <v>151</v>
      </c>
      <c r="J3632" t="s">
        <v>164</v>
      </c>
      <c r="K3632"/>
      <c r="L3632" t="s">
        <v>155</v>
      </c>
      <c r="M3632" t="s">
        <v>155</v>
      </c>
      <c r="N3632" t="n">
        <v>-117.0259</v>
      </c>
      <c r="O3632" t="n">
        <v>46.421</v>
      </c>
      <c r="P3632" t="n">
        <v>70</v>
      </c>
      <c r="Q3632" t="n">
        <v>70</v>
      </c>
      <c r="R3632" t="n">
        <v>100</v>
      </c>
      <c r="S3632" t="n">
        <v>82.9</v>
      </c>
      <c r="T3632" t="n">
        <v>1.4</v>
      </c>
      <c r="U3632" t="n">
        <v>4.3</v>
      </c>
      <c r="V3632" t="n">
        <v>1.4</v>
      </c>
      <c r="W3632" t="n">
        <v>0</v>
      </c>
      <c r="X3632" t="n">
        <v>83</v>
      </c>
      <c r="Y3632"/>
      <c r="Z3632" t="n">
        <v>15</v>
      </c>
      <c r="AA3632"/>
      <c r="AB3632"/>
      <c r="AC3632"/>
      <c r="AD3632"/>
      <c r="AE3632"/>
      <c r="AF3632" t="n">
        <v>42</v>
      </c>
      <c r="AG3632" t="n">
        <v>54</v>
      </c>
      <c r="AH3632" t="n">
        <v>54</v>
      </c>
      <c r="AI3632" t="n">
        <v>11567</v>
      </c>
      <c r="AJ3632" t="n">
        <v>11073</v>
      </c>
      <c r="AK3632" t="n">
        <v>17947</v>
      </c>
      <c r="AL3632" t="n">
        <v>17947</v>
      </c>
      <c r="AM3632"/>
      <c r="AN3632"/>
      <c r="AO3632"/>
      <c r="AP3632"/>
      <c r="AQ3632"/>
      <c r="AR3632"/>
    </row>
    <row r="3633">
      <c r="A3633" t="n">
        <v>247047</v>
      </c>
      <c r="B3633" t="s">
        <v>5600</v>
      </c>
      <c r="C3633" t="s">
        <v>1425</v>
      </c>
      <c r="D3633" t="s">
        <v>1407</v>
      </c>
      <c r="E3633" t="s">
        <v>914</v>
      </c>
      <c r="F3633" t="s">
        <v>199</v>
      </c>
      <c r="G3633" t="s">
        <v>189</v>
      </c>
      <c r="H3633" t="s">
        <v>200</v>
      </c>
      <c r="I3633" t="s">
        <v>186</v>
      </c>
      <c r="J3633" t="s">
        <v>164</v>
      </c>
      <c r="K3633"/>
      <c r="L3633" t="s">
        <v>155</v>
      </c>
      <c r="M3633" t="s">
        <v>155</v>
      </c>
      <c r="N3633" t="n">
        <v>-116.5634</v>
      </c>
      <c r="O3633" t="n">
        <v>43.5678</v>
      </c>
      <c r="P3633" t="n">
        <v>148</v>
      </c>
      <c r="Q3633" t="n">
        <v>148</v>
      </c>
      <c r="R3633" t="n">
        <v>97.3</v>
      </c>
      <c r="S3633" t="n">
        <v>57.4</v>
      </c>
      <c r="T3633" t="n">
        <v>2</v>
      </c>
      <c r="U3633" t="n">
        <v>36.5</v>
      </c>
      <c r="V3633" t="n">
        <v>0.7</v>
      </c>
      <c r="W3633" t="n">
        <v>0</v>
      </c>
      <c r="X3633" t="n">
        <v>67</v>
      </c>
      <c r="Y3633"/>
      <c r="Z3633" t="n">
        <v>18</v>
      </c>
      <c r="AA3633"/>
      <c r="AB3633"/>
      <c r="AC3633"/>
      <c r="AD3633"/>
      <c r="AE3633"/>
      <c r="AF3633" t="n">
        <v>71</v>
      </c>
      <c r="AG3633" t="n">
        <v>41</v>
      </c>
      <c r="AH3633" t="n">
        <v>44</v>
      </c>
      <c r="AI3633" t="n">
        <v>17194</v>
      </c>
      <c r="AJ3633" t="n">
        <v>17186</v>
      </c>
      <c r="AK3633" t="n">
        <v>17474</v>
      </c>
      <c r="AL3633" t="n">
        <v>21581</v>
      </c>
      <c r="AM3633" t="n">
        <v>19665</v>
      </c>
      <c r="AN3633" t="n">
        <v>22652</v>
      </c>
      <c r="AO3633"/>
      <c r="AP3633"/>
      <c r="AQ3633"/>
      <c r="AR3633"/>
    </row>
    <row r="3634">
      <c r="A3634" t="n">
        <v>247065</v>
      </c>
      <c r="B3634" t="s">
        <v>5601</v>
      </c>
      <c r="C3634" t="s">
        <v>212</v>
      </c>
      <c r="D3634" t="s">
        <v>1975</v>
      </c>
      <c r="E3634" t="s">
        <v>147</v>
      </c>
      <c r="F3634" t="s">
        <v>188</v>
      </c>
      <c r="G3634" t="s">
        <v>189</v>
      </c>
      <c r="H3634" t="s">
        <v>150</v>
      </c>
      <c r="I3634" t="s">
        <v>186</v>
      </c>
      <c r="J3634" t="s">
        <v>164</v>
      </c>
      <c r="K3634" t="s">
        <v>209</v>
      </c>
      <c r="L3634" t="s">
        <v>155</v>
      </c>
      <c r="M3634" t="s">
        <v>155</v>
      </c>
      <c r="N3634" t="n">
        <v>-84.6415</v>
      </c>
      <c r="O3634" t="n">
        <v>39.0172</v>
      </c>
      <c r="P3634" t="n">
        <v>1183</v>
      </c>
      <c r="Q3634" t="n">
        <v>1183</v>
      </c>
      <c r="R3634" t="n">
        <v>93.5</v>
      </c>
      <c r="S3634" t="n">
        <v>78.1</v>
      </c>
      <c r="T3634" t="n">
        <v>16</v>
      </c>
      <c r="U3634" t="n">
        <v>0.3</v>
      </c>
      <c r="V3634" t="n">
        <v>0.8</v>
      </c>
      <c r="W3634" t="n">
        <v>0</v>
      </c>
      <c r="X3634"/>
      <c r="Y3634"/>
      <c r="Z3634" t="n">
        <v>18</v>
      </c>
      <c r="AA3634" t="n">
        <v>33</v>
      </c>
      <c r="AB3634" t="n">
        <v>30.3</v>
      </c>
      <c r="AC3634" t="n">
        <v>33</v>
      </c>
      <c r="AD3634"/>
      <c r="AE3634"/>
      <c r="AF3634" t="n">
        <v>40</v>
      </c>
      <c r="AG3634" t="n">
        <v>57</v>
      </c>
      <c r="AH3634" t="n">
        <v>60</v>
      </c>
      <c r="AI3634" t="n">
        <v>26994</v>
      </c>
      <c r="AJ3634" t="n">
        <v>27100</v>
      </c>
      <c r="AK3634" t="n">
        <v>28036</v>
      </c>
      <c r="AL3634" t="n">
        <v>28624</v>
      </c>
      <c r="AM3634" t="n">
        <v>29489</v>
      </c>
      <c r="AN3634"/>
      <c r="AO3634" t="n">
        <v>85</v>
      </c>
      <c r="AP3634" t="n">
        <v>36</v>
      </c>
      <c r="AQ3634"/>
      <c r="AR3634"/>
    </row>
    <row r="3635">
      <c r="A3635" t="n">
        <v>247153</v>
      </c>
      <c r="B3635" t="s">
        <v>5602</v>
      </c>
      <c r="C3635" t="s">
        <v>2971</v>
      </c>
      <c r="D3635" t="s">
        <v>1745</v>
      </c>
      <c r="E3635" t="s">
        <v>1434</v>
      </c>
      <c r="F3635" t="s">
        <v>199</v>
      </c>
      <c r="G3635" t="s">
        <v>189</v>
      </c>
      <c r="H3635" t="s">
        <v>200</v>
      </c>
      <c r="I3635" t="s">
        <v>186</v>
      </c>
      <c r="J3635" t="s">
        <v>164</v>
      </c>
      <c r="K3635"/>
      <c r="L3635" t="s">
        <v>155</v>
      </c>
      <c r="M3635" t="s">
        <v>155</v>
      </c>
      <c r="N3635" t="n">
        <v>-83.3823</v>
      </c>
      <c r="O3635" t="n">
        <v>42.2817</v>
      </c>
      <c r="P3635" t="n">
        <v>542</v>
      </c>
      <c r="Q3635" t="n">
        <v>542</v>
      </c>
      <c r="R3635" t="n">
        <v>75.3</v>
      </c>
      <c r="S3635" t="n">
        <v>19</v>
      </c>
      <c r="T3635" t="n">
        <v>70.5</v>
      </c>
      <c r="U3635" t="n">
        <v>3.9</v>
      </c>
      <c r="V3635" t="n">
        <v>1.7</v>
      </c>
      <c r="W3635" t="n">
        <v>0.2</v>
      </c>
      <c r="X3635" t="n">
        <v>38</v>
      </c>
      <c r="Y3635"/>
      <c r="Z3635" t="n">
        <v>12</v>
      </c>
      <c r="AA3635"/>
      <c r="AB3635"/>
      <c r="AC3635"/>
      <c r="AD3635"/>
      <c r="AE3635"/>
      <c r="AF3635" t="n">
        <v>52</v>
      </c>
      <c r="AG3635" t="n">
        <v>77</v>
      </c>
      <c r="AH3635" t="n">
        <v>88</v>
      </c>
      <c r="AI3635" t="n">
        <v>24886</v>
      </c>
      <c r="AJ3635" t="n">
        <v>24752</v>
      </c>
      <c r="AK3635"/>
      <c r="AL3635"/>
      <c r="AM3635"/>
      <c r="AN3635"/>
      <c r="AO3635"/>
      <c r="AP3635"/>
      <c r="AQ3635"/>
      <c r="AR3635"/>
    </row>
    <row r="3636">
      <c r="A3636" t="n">
        <v>247162</v>
      </c>
      <c r="B3636" t="s">
        <v>5603</v>
      </c>
      <c r="C3636" t="s">
        <v>2480</v>
      </c>
      <c r="D3636" t="s">
        <v>1745</v>
      </c>
      <c r="E3636" t="s">
        <v>1434</v>
      </c>
      <c r="F3636" t="s">
        <v>162</v>
      </c>
      <c r="G3636" t="s">
        <v>163</v>
      </c>
      <c r="H3636" t="s">
        <v>150</v>
      </c>
      <c r="I3636" t="s">
        <v>151</v>
      </c>
      <c r="J3636" t="s">
        <v>164</v>
      </c>
      <c r="K3636" t="s">
        <v>209</v>
      </c>
      <c r="L3636" t="s">
        <v>155</v>
      </c>
      <c r="M3636" t="s">
        <v>155</v>
      </c>
      <c r="N3636" t="n">
        <v>-83.0553</v>
      </c>
      <c r="O3636" t="n">
        <v>42.3441</v>
      </c>
      <c r="P3636" t="n">
        <v>72</v>
      </c>
      <c r="Q3636" t="n">
        <v>13</v>
      </c>
      <c r="R3636" t="n">
        <v>84.6</v>
      </c>
      <c r="S3636" t="n">
        <v>7.7</v>
      </c>
      <c r="T3636" t="n">
        <v>84.6</v>
      </c>
      <c r="U3636" t="n">
        <v>7.7</v>
      </c>
      <c r="V3636" t="n">
        <v>0</v>
      </c>
      <c r="W3636" t="n">
        <v>0</v>
      </c>
      <c r="X3636"/>
      <c r="Y3636"/>
      <c r="Z3636" t="n">
        <v>5</v>
      </c>
      <c r="AA3636"/>
      <c r="AB3636"/>
      <c r="AC3636"/>
      <c r="AD3636"/>
      <c r="AE3636"/>
      <c r="AF3636" t="n">
        <v>0</v>
      </c>
      <c r="AG3636" t="n">
        <v>0</v>
      </c>
      <c r="AH3636" t="n">
        <v>0</v>
      </c>
      <c r="AI3636"/>
      <c r="AJ3636"/>
      <c r="AK3636"/>
      <c r="AL3636"/>
      <c r="AM3636"/>
      <c r="AN3636"/>
      <c r="AO3636"/>
      <c r="AP3636"/>
      <c r="AQ3636" t="n">
        <v>4</v>
      </c>
      <c r="AR3636" t="n">
        <v>8</v>
      </c>
    </row>
    <row r="3637">
      <c r="A3637" t="n">
        <v>247409</v>
      </c>
      <c r="B3637" t="s">
        <v>5604</v>
      </c>
      <c r="C3637" t="s">
        <v>5605</v>
      </c>
      <c r="D3637" t="s">
        <v>1745</v>
      </c>
      <c r="E3637" t="s">
        <v>1434</v>
      </c>
      <c r="F3637" t="s">
        <v>199</v>
      </c>
      <c r="G3637" t="s">
        <v>189</v>
      </c>
      <c r="H3637" t="s">
        <v>200</v>
      </c>
      <c r="I3637" t="s">
        <v>186</v>
      </c>
      <c r="J3637" t="s">
        <v>164</v>
      </c>
      <c r="K3637"/>
      <c r="L3637" t="s">
        <v>155</v>
      </c>
      <c r="M3637" t="s">
        <v>155</v>
      </c>
      <c r="N3637" t="n">
        <v>-83.9679</v>
      </c>
      <c r="O3637" t="n">
        <v>43.4695</v>
      </c>
      <c r="P3637" t="n">
        <v>116</v>
      </c>
      <c r="Q3637" t="n">
        <v>116</v>
      </c>
      <c r="R3637" t="n">
        <v>100</v>
      </c>
      <c r="S3637" t="n">
        <v>16.4</v>
      </c>
      <c r="T3637" t="n">
        <v>19</v>
      </c>
      <c r="U3637" t="n">
        <v>5.2</v>
      </c>
      <c r="V3637" t="n">
        <v>0</v>
      </c>
      <c r="W3637" t="n">
        <v>0</v>
      </c>
      <c r="X3637" t="n">
        <v>70</v>
      </c>
      <c r="Y3637"/>
      <c r="Z3637" t="n">
        <v>24</v>
      </c>
      <c r="AA3637"/>
      <c r="AB3637"/>
      <c r="AC3637"/>
      <c r="AD3637"/>
      <c r="AE3637"/>
      <c r="AF3637" t="n">
        <v>67</v>
      </c>
      <c r="AG3637" t="n">
        <v>85</v>
      </c>
      <c r="AH3637" t="n">
        <v>88</v>
      </c>
      <c r="AI3637" t="n">
        <v>20193</v>
      </c>
      <c r="AJ3637" t="n">
        <v>20757</v>
      </c>
      <c r="AK3637" t="n">
        <v>23874</v>
      </c>
      <c r="AL3637" t="n">
        <v>16453</v>
      </c>
      <c r="AM3637"/>
      <c r="AN3637"/>
      <c r="AO3637"/>
      <c r="AP3637"/>
      <c r="AQ3637"/>
      <c r="AR3637"/>
    </row>
    <row r="3638">
      <c r="A3638" t="n">
        <v>247603</v>
      </c>
      <c r="B3638" t="s">
        <v>5606</v>
      </c>
      <c r="C3638" t="s">
        <v>2350</v>
      </c>
      <c r="D3638" t="s">
        <v>3037</v>
      </c>
      <c r="E3638" t="s">
        <v>997</v>
      </c>
      <c r="F3638" t="s">
        <v>173</v>
      </c>
      <c r="G3638" t="s">
        <v>149</v>
      </c>
      <c r="H3638" t="s">
        <v>174</v>
      </c>
      <c r="I3638" t="s">
        <v>205</v>
      </c>
      <c r="J3638" t="s">
        <v>168</v>
      </c>
      <c r="K3638" t="s">
        <v>176</v>
      </c>
      <c r="L3638" t="s">
        <v>155</v>
      </c>
      <c r="M3638" t="s">
        <v>155</v>
      </c>
      <c r="N3638" t="n">
        <v>-74.7581</v>
      </c>
      <c r="O3638" t="n">
        <v>41.0676</v>
      </c>
      <c r="P3638" t="n">
        <v>3272</v>
      </c>
      <c r="Q3638" t="n">
        <v>3272</v>
      </c>
      <c r="R3638" t="n">
        <v>48.6</v>
      </c>
      <c r="S3638" t="n">
        <v>70.1</v>
      </c>
      <c r="T3638" t="n">
        <v>6.1</v>
      </c>
      <c r="U3638" t="n">
        <v>15.6</v>
      </c>
      <c r="V3638" t="n">
        <v>2</v>
      </c>
      <c r="W3638" t="n">
        <v>0.8</v>
      </c>
      <c r="X3638" t="n">
        <v>61</v>
      </c>
      <c r="Y3638" t="n">
        <v>40</v>
      </c>
      <c r="Z3638" t="n">
        <v>17</v>
      </c>
      <c r="AA3638" t="n">
        <v>325</v>
      </c>
      <c r="AB3638" t="n">
        <v>44.3</v>
      </c>
      <c r="AC3638"/>
      <c r="AD3638"/>
      <c r="AE3638"/>
      <c r="AF3638" t="n">
        <v>500</v>
      </c>
      <c r="AG3638" t="n">
        <v>35</v>
      </c>
      <c r="AH3638" t="n">
        <v>53</v>
      </c>
      <c r="AI3638" t="n">
        <v>6833</v>
      </c>
      <c r="AJ3638" t="n">
        <v>4235</v>
      </c>
      <c r="AK3638" t="n">
        <v>5286</v>
      </c>
      <c r="AL3638" t="n">
        <v>7334</v>
      </c>
      <c r="AM3638" t="n">
        <v>12172</v>
      </c>
      <c r="AN3638" t="n">
        <v>13460</v>
      </c>
      <c r="AO3638" t="n">
        <v>363</v>
      </c>
      <c r="AP3638"/>
      <c r="AQ3638"/>
      <c r="AR3638"/>
    </row>
    <row r="3639">
      <c r="A3639" t="n">
        <v>247649</v>
      </c>
      <c r="B3639" t="s">
        <v>5607</v>
      </c>
      <c r="C3639" t="s">
        <v>5608</v>
      </c>
      <c r="D3639" t="s">
        <v>5057</v>
      </c>
      <c r="E3639" t="s">
        <v>993</v>
      </c>
      <c r="F3639" t="s">
        <v>162</v>
      </c>
      <c r="G3639" t="s">
        <v>163</v>
      </c>
      <c r="H3639" t="s">
        <v>150</v>
      </c>
      <c r="I3639" t="s">
        <v>205</v>
      </c>
      <c r="J3639" t="s">
        <v>164</v>
      </c>
      <c r="K3639" t="s">
        <v>179</v>
      </c>
      <c r="L3639" t="s">
        <v>155</v>
      </c>
      <c r="M3639" t="s">
        <v>155</v>
      </c>
      <c r="N3639" t="n">
        <v>-72.5125</v>
      </c>
      <c r="O3639" t="n">
        <v>42.9772</v>
      </c>
      <c r="P3639" t="n">
        <v>1071</v>
      </c>
      <c r="Q3639" t="n">
        <v>942</v>
      </c>
      <c r="R3639" t="n">
        <v>36.8</v>
      </c>
      <c r="S3639" t="n">
        <v>71.5</v>
      </c>
      <c r="T3639" t="n">
        <v>5.1</v>
      </c>
      <c r="U3639" t="n">
        <v>6.8</v>
      </c>
      <c r="V3639" t="n">
        <v>4.9</v>
      </c>
      <c r="W3639" t="n">
        <v>0.2</v>
      </c>
      <c r="X3639"/>
      <c r="Y3639"/>
      <c r="Z3639" t="n">
        <v>7</v>
      </c>
      <c r="AA3639" t="n">
        <v>83</v>
      </c>
      <c r="AB3639" t="n">
        <v>26.5</v>
      </c>
      <c r="AC3639"/>
      <c r="AD3639"/>
      <c r="AE3639"/>
      <c r="AF3639" t="n">
        <v>85</v>
      </c>
      <c r="AG3639" t="n">
        <v>14</v>
      </c>
      <c r="AH3639" t="n">
        <v>77</v>
      </c>
      <c r="AI3639" t="n">
        <v>57640</v>
      </c>
      <c r="AJ3639" t="n">
        <v>35580</v>
      </c>
      <c r="AK3639" t="n">
        <v>43160</v>
      </c>
      <c r="AL3639" t="n">
        <v>48067</v>
      </c>
      <c r="AM3639" t="n">
        <v>50697</v>
      </c>
      <c r="AN3639" t="n">
        <v>59171</v>
      </c>
      <c r="AO3639" t="n">
        <v>69</v>
      </c>
      <c r="AP3639" t="n">
        <v>38</v>
      </c>
      <c r="AQ3639"/>
      <c r="AR3639"/>
    </row>
    <row r="3640">
      <c r="A3640" t="n">
        <v>247773</v>
      </c>
      <c r="B3640" t="s">
        <v>5609</v>
      </c>
      <c r="C3640" t="s">
        <v>5610</v>
      </c>
      <c r="D3640" t="s">
        <v>1745</v>
      </c>
      <c r="E3640" t="s">
        <v>1434</v>
      </c>
      <c r="F3640" t="s">
        <v>162</v>
      </c>
      <c r="G3640" t="s">
        <v>163</v>
      </c>
      <c r="H3640" t="s">
        <v>150</v>
      </c>
      <c r="I3640" t="s">
        <v>186</v>
      </c>
      <c r="J3640" t="s">
        <v>164</v>
      </c>
      <c r="K3640" t="s">
        <v>209</v>
      </c>
      <c r="L3640" t="s">
        <v>155</v>
      </c>
      <c r="M3640" t="s">
        <v>155</v>
      </c>
      <c r="N3640" t="n">
        <v>-83.2008</v>
      </c>
      <c r="O3640" t="n">
        <v>42.4719</v>
      </c>
      <c r="P3640" t="n">
        <v>69</v>
      </c>
      <c r="Q3640" t="n">
        <v>69</v>
      </c>
      <c r="R3640" t="n">
        <v>0</v>
      </c>
      <c r="S3640" t="n">
        <v>100</v>
      </c>
      <c r="T3640" t="n">
        <v>0</v>
      </c>
      <c r="U3640" t="n">
        <v>0</v>
      </c>
      <c r="V3640" t="n">
        <v>0</v>
      </c>
      <c r="W3640" t="n">
        <v>0</v>
      </c>
      <c r="X3640" t="n">
        <v>81</v>
      </c>
      <c r="Y3640"/>
      <c r="Z3640" t="n">
        <v>12</v>
      </c>
      <c r="AA3640" t="n">
        <v>13</v>
      </c>
      <c r="AB3640" t="n">
        <v>46.2</v>
      </c>
      <c r="AC3640" t="n">
        <v>13</v>
      </c>
      <c r="AD3640" t="n">
        <v>46.2</v>
      </c>
      <c r="AE3640" t="n">
        <v>46.2</v>
      </c>
      <c r="AF3640" t="n">
        <v>21</v>
      </c>
      <c r="AG3640" t="n">
        <v>38</v>
      </c>
      <c r="AH3640" t="n">
        <v>90</v>
      </c>
      <c r="AI3640" t="n">
        <v>6162</v>
      </c>
      <c r="AJ3640" t="n">
        <v>5184</v>
      </c>
      <c r="AK3640" t="n">
        <v>7620</v>
      </c>
      <c r="AL3640" t="n">
        <v>4417</v>
      </c>
      <c r="AM3640"/>
      <c r="AN3640"/>
      <c r="AO3640"/>
      <c r="AP3640" t="n">
        <v>17</v>
      </c>
      <c r="AQ3640"/>
      <c r="AR3640"/>
    </row>
    <row r="3641">
      <c r="A3641" t="n">
        <v>247834</v>
      </c>
      <c r="B3641" t="s">
        <v>5611</v>
      </c>
      <c r="C3641" t="s">
        <v>5612</v>
      </c>
      <c r="D3641" t="s">
        <v>4775</v>
      </c>
      <c r="E3641" t="s">
        <v>283</v>
      </c>
      <c r="F3641" t="s">
        <v>148</v>
      </c>
      <c r="G3641" t="s">
        <v>149</v>
      </c>
      <c r="H3641" t="s">
        <v>150</v>
      </c>
      <c r="I3641" t="s">
        <v>186</v>
      </c>
      <c r="J3641" t="s">
        <v>158</v>
      </c>
      <c r="K3641" t="s">
        <v>176</v>
      </c>
      <c r="L3641" t="s">
        <v>155</v>
      </c>
      <c r="M3641" t="s">
        <v>155</v>
      </c>
      <c r="N3641" t="n">
        <v>-96.6389</v>
      </c>
      <c r="O3641" t="n">
        <v>33.1624</v>
      </c>
      <c r="P3641" t="n">
        <v>50685</v>
      </c>
      <c r="Q3641" t="n">
        <v>50685</v>
      </c>
      <c r="R3641" t="n">
        <v>55.1</v>
      </c>
      <c r="S3641" t="n">
        <v>41.5</v>
      </c>
      <c r="T3641" t="n">
        <v>12.4</v>
      </c>
      <c r="U3641" t="n">
        <v>20.9</v>
      </c>
      <c r="V3641" t="n">
        <v>15.7</v>
      </c>
      <c r="W3641" t="n">
        <v>1.7</v>
      </c>
      <c r="X3641"/>
      <c r="Y3641"/>
      <c r="Z3641" t="n">
        <v>21</v>
      </c>
      <c r="AA3641" t="n">
        <v>3223</v>
      </c>
      <c r="AB3641" t="n">
        <v>21.8</v>
      </c>
      <c r="AC3641"/>
      <c r="AD3641"/>
      <c r="AE3641"/>
      <c r="AF3641" t="n">
        <v>3480</v>
      </c>
      <c r="AG3641" t="n">
        <v>16</v>
      </c>
      <c r="AH3641" t="n">
        <v>22</v>
      </c>
      <c r="AI3641" t="n">
        <v>8071</v>
      </c>
      <c r="AJ3641" t="n">
        <v>7260</v>
      </c>
      <c r="AK3641" t="n">
        <v>8333</v>
      </c>
      <c r="AL3641" t="n">
        <v>10449</v>
      </c>
      <c r="AM3641" t="n">
        <v>12967</v>
      </c>
      <c r="AN3641" t="n">
        <v>14142</v>
      </c>
      <c r="AO3641" t="n">
        <v>4102</v>
      </c>
      <c r="AP3641" t="n">
        <v>102</v>
      </c>
      <c r="AQ3641"/>
      <c r="AR3641"/>
    </row>
    <row r="3642">
      <c r="A3642" t="n">
        <v>247940</v>
      </c>
      <c r="B3642" t="s">
        <v>5613</v>
      </c>
      <c r="C3642" t="s">
        <v>1989</v>
      </c>
      <c r="D3642" t="s">
        <v>1975</v>
      </c>
      <c r="E3642" t="s">
        <v>147</v>
      </c>
      <c r="F3642" t="s">
        <v>173</v>
      </c>
      <c r="G3642" t="s">
        <v>149</v>
      </c>
      <c r="H3642" t="s">
        <v>174</v>
      </c>
      <c r="I3642" t="s">
        <v>205</v>
      </c>
      <c r="J3642" t="s">
        <v>168</v>
      </c>
      <c r="K3642" t="s">
        <v>176</v>
      </c>
      <c r="L3642" t="s">
        <v>155</v>
      </c>
      <c r="M3642" t="s">
        <v>155</v>
      </c>
      <c r="N3642" t="n">
        <v>-87.0829</v>
      </c>
      <c r="O3642" t="n">
        <v>37.7174</v>
      </c>
      <c r="P3642" t="n">
        <v>6082</v>
      </c>
      <c r="Q3642" t="n">
        <v>6082</v>
      </c>
      <c r="R3642" t="n">
        <v>54</v>
      </c>
      <c r="S3642" t="n">
        <v>82.1</v>
      </c>
      <c r="T3642" t="n">
        <v>4.4</v>
      </c>
      <c r="U3642" t="n">
        <v>4.5</v>
      </c>
      <c r="V3642" t="n">
        <v>2.1</v>
      </c>
      <c r="W3642" t="n">
        <v>0</v>
      </c>
      <c r="X3642" t="n">
        <v>72</v>
      </c>
      <c r="Y3642" t="n">
        <v>59</v>
      </c>
      <c r="Z3642" t="n">
        <v>20</v>
      </c>
      <c r="AA3642" t="n">
        <v>356</v>
      </c>
      <c r="AB3642" t="n">
        <v>49.2</v>
      </c>
      <c r="AC3642"/>
      <c r="AD3642"/>
      <c r="AE3642"/>
      <c r="AF3642" t="n">
        <v>483</v>
      </c>
      <c r="AG3642" t="n">
        <v>30</v>
      </c>
      <c r="AH3642" t="n">
        <v>89</v>
      </c>
      <c r="AI3642" t="n">
        <v>6969</v>
      </c>
      <c r="AJ3642" t="n">
        <v>3980</v>
      </c>
      <c r="AK3642" t="n">
        <v>3005</v>
      </c>
      <c r="AL3642" t="n">
        <v>5809</v>
      </c>
      <c r="AM3642" t="n">
        <v>8810</v>
      </c>
      <c r="AN3642" t="n">
        <v>9948</v>
      </c>
      <c r="AO3642" t="n">
        <v>647</v>
      </c>
      <c r="AP3642"/>
      <c r="AQ3642"/>
      <c r="AR3642"/>
    </row>
    <row r="3643">
      <c r="A3643" t="n">
        <v>248192</v>
      </c>
      <c r="B3643" t="s">
        <v>5614</v>
      </c>
      <c r="C3643" t="s">
        <v>5615</v>
      </c>
      <c r="D3643" t="s">
        <v>1975</v>
      </c>
      <c r="E3643" t="s">
        <v>147</v>
      </c>
      <c r="F3643" t="s">
        <v>199</v>
      </c>
      <c r="G3643" t="s">
        <v>189</v>
      </c>
      <c r="H3643" t="s">
        <v>200</v>
      </c>
      <c r="I3643" t="s">
        <v>205</v>
      </c>
      <c r="J3643" t="s">
        <v>164</v>
      </c>
      <c r="K3643"/>
      <c r="L3643" t="s">
        <v>155</v>
      </c>
      <c r="M3643" t="s">
        <v>155</v>
      </c>
      <c r="N3643" t="n">
        <v>-82.8389</v>
      </c>
      <c r="O3643" t="n">
        <v>37.1234</v>
      </c>
      <c r="P3643" t="n">
        <v>38</v>
      </c>
      <c r="Q3643" t="n">
        <v>38</v>
      </c>
      <c r="R3643" t="n">
        <v>100</v>
      </c>
      <c r="S3643" t="n">
        <v>100</v>
      </c>
      <c r="T3643" t="n">
        <v>0</v>
      </c>
      <c r="U3643" t="n">
        <v>0</v>
      </c>
      <c r="V3643" t="n">
        <v>0</v>
      </c>
      <c r="W3643" t="n">
        <v>0</v>
      </c>
      <c r="X3643" t="n">
        <v>24</v>
      </c>
      <c r="Y3643"/>
      <c r="Z3643" t="n">
        <v>10</v>
      </c>
      <c r="AA3643"/>
      <c r="AB3643"/>
      <c r="AC3643"/>
      <c r="AD3643"/>
      <c r="AE3643"/>
      <c r="AF3643" t="n">
        <v>17</v>
      </c>
      <c r="AG3643" t="n">
        <v>100</v>
      </c>
      <c r="AH3643" t="n">
        <v>100</v>
      </c>
      <c r="AI3643" t="n">
        <v>9944</v>
      </c>
      <c r="AJ3643" t="n">
        <v>9944</v>
      </c>
      <c r="AK3643"/>
      <c r="AL3643"/>
      <c r="AM3643"/>
      <c r="AN3643"/>
      <c r="AO3643"/>
      <c r="AP3643"/>
      <c r="AQ3643"/>
      <c r="AR3643"/>
    </row>
    <row r="3644">
      <c r="A3644" t="n">
        <v>248527</v>
      </c>
      <c r="B3644" t="s">
        <v>5616</v>
      </c>
      <c r="C3644" t="s">
        <v>2118</v>
      </c>
      <c r="D3644" t="s">
        <v>2071</v>
      </c>
      <c r="E3644" t="s">
        <v>147</v>
      </c>
      <c r="F3644" t="s">
        <v>199</v>
      </c>
      <c r="G3644" t="s">
        <v>189</v>
      </c>
      <c r="H3644" t="s">
        <v>200</v>
      </c>
      <c r="I3644" t="s">
        <v>151</v>
      </c>
      <c r="J3644" t="s">
        <v>164</v>
      </c>
      <c r="K3644"/>
      <c r="L3644" t="s">
        <v>155</v>
      </c>
      <c r="M3644" t="s">
        <v>155</v>
      </c>
      <c r="N3644" t="n">
        <v>-92.0806</v>
      </c>
      <c r="O3644" t="n">
        <v>32.5332</v>
      </c>
      <c r="P3644" t="n">
        <v>131</v>
      </c>
      <c r="Q3644" t="n">
        <v>131</v>
      </c>
      <c r="R3644" t="n">
        <v>99.2</v>
      </c>
      <c r="S3644" t="n">
        <v>55</v>
      </c>
      <c r="T3644" t="n">
        <v>42.7</v>
      </c>
      <c r="U3644" t="n">
        <v>0.8</v>
      </c>
      <c r="V3644" t="n">
        <v>0</v>
      </c>
      <c r="W3644" t="n">
        <v>0</v>
      </c>
      <c r="X3644" t="n">
        <v>67</v>
      </c>
      <c r="Y3644"/>
      <c r="Z3644" t="n">
        <v>20</v>
      </c>
      <c r="AA3644"/>
      <c r="AB3644"/>
      <c r="AC3644"/>
      <c r="AD3644"/>
      <c r="AE3644"/>
      <c r="AF3644" t="n">
        <v>34</v>
      </c>
      <c r="AG3644" t="n">
        <v>55</v>
      </c>
      <c r="AH3644" t="n">
        <v>61</v>
      </c>
      <c r="AI3644" t="n">
        <v>4268</v>
      </c>
      <c r="AJ3644" t="n">
        <v>4693</v>
      </c>
      <c r="AK3644"/>
      <c r="AL3644"/>
      <c r="AM3644"/>
      <c r="AN3644"/>
      <c r="AO3644"/>
      <c r="AP3644"/>
      <c r="AQ3644"/>
      <c r="AR3644"/>
    </row>
    <row r="3645">
      <c r="A3645" t="n">
        <v>248606</v>
      </c>
      <c r="B3645" t="s">
        <v>5617</v>
      </c>
      <c r="C3645" t="s">
        <v>4099</v>
      </c>
      <c r="D3645" t="s">
        <v>4049</v>
      </c>
      <c r="E3645" t="s">
        <v>283</v>
      </c>
      <c r="F3645" t="s">
        <v>173</v>
      </c>
      <c r="G3645" t="s">
        <v>149</v>
      </c>
      <c r="H3645" t="s">
        <v>174</v>
      </c>
      <c r="I3645" t="s">
        <v>205</v>
      </c>
      <c r="J3645" t="s">
        <v>168</v>
      </c>
      <c r="K3645"/>
      <c r="L3645" t="s">
        <v>155</v>
      </c>
      <c r="M3645" t="s">
        <v>155</v>
      </c>
      <c r="N3645" t="n">
        <v>-97.4573</v>
      </c>
      <c r="O3645" t="n">
        <v>35.2744</v>
      </c>
      <c r="P3645" t="n">
        <v>1643</v>
      </c>
      <c r="Q3645" t="n">
        <v>1643</v>
      </c>
      <c r="R3645" t="n">
        <v>41.4</v>
      </c>
      <c r="S3645" t="n">
        <v>42.9</v>
      </c>
      <c r="T3645" t="n">
        <v>4.8</v>
      </c>
      <c r="U3645" t="n">
        <v>15</v>
      </c>
      <c r="V3645" t="n">
        <v>6.2</v>
      </c>
      <c r="W3645" t="n">
        <v>0</v>
      </c>
      <c r="X3645" t="n">
        <v>86</v>
      </c>
      <c r="Y3645" t="n">
        <v>70</v>
      </c>
      <c r="Z3645" t="n">
        <v>10</v>
      </c>
      <c r="AA3645" t="n">
        <v>69</v>
      </c>
      <c r="AB3645" t="n">
        <v>76.8</v>
      </c>
      <c r="AC3645"/>
      <c r="AD3645"/>
      <c r="AE3645"/>
      <c r="AF3645" t="n">
        <v>30</v>
      </c>
      <c r="AG3645" t="n">
        <v>5</v>
      </c>
      <c r="AH3645" t="n">
        <v>15</v>
      </c>
      <c r="AI3645" t="n">
        <v>4730</v>
      </c>
      <c r="AJ3645"/>
      <c r="AK3645"/>
      <c r="AL3645"/>
      <c r="AM3645"/>
      <c r="AN3645"/>
      <c r="AO3645"/>
      <c r="AP3645"/>
      <c r="AQ3645"/>
      <c r="AR3645"/>
    </row>
    <row r="3646">
      <c r="A3646" t="n">
        <v>248624</v>
      </c>
      <c r="B3646" t="s">
        <v>5618</v>
      </c>
      <c r="C3646" t="s">
        <v>5619</v>
      </c>
      <c r="D3646" t="s">
        <v>4200</v>
      </c>
      <c r="E3646" t="s">
        <v>997</v>
      </c>
      <c r="F3646" t="s">
        <v>216</v>
      </c>
      <c r="G3646" t="s">
        <v>149</v>
      </c>
      <c r="H3646" t="s">
        <v>200</v>
      </c>
      <c r="I3646" t="s">
        <v>205</v>
      </c>
      <c r="J3646" t="s">
        <v>164</v>
      </c>
      <c r="K3646"/>
      <c r="L3646" t="s">
        <v>155</v>
      </c>
      <c r="M3646" t="s">
        <v>155</v>
      </c>
      <c r="N3646" t="n">
        <v>-79.7417</v>
      </c>
      <c r="O3646" t="n">
        <v>39.861</v>
      </c>
      <c r="P3646" t="n">
        <v>89</v>
      </c>
      <c r="Q3646" t="n">
        <v>89</v>
      </c>
      <c r="R3646" t="n">
        <v>82</v>
      </c>
      <c r="S3646" t="n">
        <v>76.4</v>
      </c>
      <c r="T3646" t="n">
        <v>18</v>
      </c>
      <c r="U3646" t="n">
        <v>0</v>
      </c>
      <c r="V3646" t="n">
        <v>3.4</v>
      </c>
      <c r="W3646" t="n">
        <v>0</v>
      </c>
      <c r="X3646" t="n">
        <v>92</v>
      </c>
      <c r="Y3646"/>
      <c r="Z3646" t="n">
        <v>15</v>
      </c>
      <c r="AA3646"/>
      <c r="AB3646"/>
      <c r="AC3646"/>
      <c r="AD3646"/>
      <c r="AE3646"/>
      <c r="AF3646" t="n">
        <v>21</v>
      </c>
      <c r="AG3646" t="n">
        <v>84</v>
      </c>
      <c r="AH3646" t="n">
        <v>88</v>
      </c>
      <c r="AI3646" t="n">
        <v>21404</v>
      </c>
      <c r="AJ3646" t="n">
        <v>23414</v>
      </c>
      <c r="AK3646"/>
      <c r="AL3646"/>
      <c r="AM3646"/>
      <c r="AN3646"/>
      <c r="AO3646"/>
      <c r="AP3646"/>
      <c r="AQ3646"/>
      <c r="AR3646"/>
    </row>
    <row r="3647">
      <c r="A3647" t="n">
        <v>248633</v>
      </c>
      <c r="B3647" t="s">
        <v>5620</v>
      </c>
      <c r="C3647" t="s">
        <v>4518</v>
      </c>
      <c r="D3647" t="s">
        <v>4200</v>
      </c>
      <c r="E3647" t="s">
        <v>997</v>
      </c>
      <c r="F3647" t="s">
        <v>216</v>
      </c>
      <c r="G3647" t="s">
        <v>149</v>
      </c>
      <c r="H3647" t="s">
        <v>200</v>
      </c>
      <c r="I3647" t="s">
        <v>205</v>
      </c>
      <c r="J3647" t="s">
        <v>164</v>
      </c>
      <c r="K3647"/>
      <c r="L3647" t="s">
        <v>155</v>
      </c>
      <c r="M3647" t="s">
        <v>155</v>
      </c>
      <c r="N3647" t="n">
        <v>-77.6805</v>
      </c>
      <c r="O3647" t="n">
        <v>39.8977</v>
      </c>
      <c r="P3647" t="n">
        <v>73</v>
      </c>
      <c r="Q3647" t="n">
        <v>73</v>
      </c>
      <c r="R3647" t="n">
        <v>95.9</v>
      </c>
      <c r="S3647" t="n">
        <v>82.2</v>
      </c>
      <c r="T3647" t="n">
        <v>9.6</v>
      </c>
      <c r="U3647" t="n">
        <v>5.5</v>
      </c>
      <c r="V3647" t="n">
        <v>0</v>
      </c>
      <c r="W3647" t="n">
        <v>0</v>
      </c>
      <c r="X3647" t="n">
        <v>64</v>
      </c>
      <c r="Y3647"/>
      <c r="Z3647" t="n">
        <v>10</v>
      </c>
      <c r="AA3647"/>
      <c r="AB3647"/>
      <c r="AC3647"/>
      <c r="AD3647"/>
      <c r="AE3647"/>
      <c r="AF3647" t="n">
        <v>23</v>
      </c>
      <c r="AG3647" t="n">
        <v>30</v>
      </c>
      <c r="AH3647" t="n">
        <v>48</v>
      </c>
      <c r="AI3647" t="n">
        <v>19671</v>
      </c>
      <c r="AJ3647" t="n">
        <v>19252</v>
      </c>
      <c r="AK3647" t="n">
        <v>13537</v>
      </c>
      <c r="AL3647" t="n">
        <v>21408</v>
      </c>
      <c r="AM3647" t="n">
        <v>22782</v>
      </c>
      <c r="AN3647" t="n">
        <v>22782</v>
      </c>
      <c r="AO3647"/>
      <c r="AP3647"/>
      <c r="AQ3647"/>
      <c r="AR3647"/>
    </row>
    <row r="3648">
      <c r="A3648" t="n">
        <v>248660</v>
      </c>
      <c r="B3648" t="s">
        <v>5621</v>
      </c>
      <c r="C3648" t="s">
        <v>4703</v>
      </c>
      <c r="D3648" t="s">
        <v>4659</v>
      </c>
      <c r="E3648" t="s">
        <v>147</v>
      </c>
      <c r="F3648" t="s">
        <v>199</v>
      </c>
      <c r="G3648" t="s">
        <v>189</v>
      </c>
      <c r="H3648" t="s">
        <v>200</v>
      </c>
      <c r="I3648" t="s">
        <v>151</v>
      </c>
      <c r="J3648" t="s">
        <v>164</v>
      </c>
      <c r="K3648"/>
      <c r="L3648" t="s">
        <v>155</v>
      </c>
      <c r="M3648" t="s">
        <v>155</v>
      </c>
      <c r="N3648" t="n">
        <v>-84.0576</v>
      </c>
      <c r="O3648" t="n">
        <v>35.9227</v>
      </c>
      <c r="P3648" t="n">
        <v>208</v>
      </c>
      <c r="Q3648" t="n">
        <v>208</v>
      </c>
      <c r="R3648" t="n">
        <v>73.6</v>
      </c>
      <c r="S3648" t="n">
        <v>67.3</v>
      </c>
      <c r="T3648" t="n">
        <v>20.7</v>
      </c>
      <c r="U3648" t="n">
        <v>8.7</v>
      </c>
      <c r="V3648" t="n">
        <v>0.5</v>
      </c>
      <c r="W3648" t="n">
        <v>0</v>
      </c>
      <c r="X3648" t="n">
        <v>67</v>
      </c>
      <c r="Y3648" t="n">
        <v>0</v>
      </c>
      <c r="Z3648" t="n">
        <v>17</v>
      </c>
      <c r="AA3648"/>
      <c r="AB3648"/>
      <c r="AC3648"/>
      <c r="AD3648"/>
      <c r="AE3648"/>
      <c r="AF3648" t="n">
        <v>37</v>
      </c>
      <c r="AG3648" t="n">
        <v>54</v>
      </c>
      <c r="AH3648" t="n">
        <v>54</v>
      </c>
      <c r="AI3648" t="n">
        <v>20028</v>
      </c>
      <c r="AJ3648" t="n">
        <v>21558</v>
      </c>
      <c r="AK3648"/>
      <c r="AL3648"/>
      <c r="AM3648"/>
      <c r="AN3648"/>
      <c r="AO3648"/>
      <c r="AP3648"/>
      <c r="AQ3648"/>
      <c r="AR3648"/>
    </row>
    <row r="3649">
      <c r="A3649" t="n">
        <v>248703</v>
      </c>
      <c r="B3649" t="s">
        <v>5622</v>
      </c>
      <c r="C3649" t="s">
        <v>5623</v>
      </c>
      <c r="D3649" t="s">
        <v>4775</v>
      </c>
      <c r="E3649" t="s">
        <v>283</v>
      </c>
      <c r="F3649" t="s">
        <v>199</v>
      </c>
      <c r="G3649" t="s">
        <v>189</v>
      </c>
      <c r="H3649" t="s">
        <v>200</v>
      </c>
      <c r="I3649" t="s">
        <v>186</v>
      </c>
      <c r="J3649" t="s">
        <v>164</v>
      </c>
      <c r="K3649"/>
      <c r="L3649" t="s">
        <v>155</v>
      </c>
      <c r="M3649" t="s">
        <v>155</v>
      </c>
      <c r="N3649" t="n">
        <v>-97.2014</v>
      </c>
      <c r="O3649" t="n">
        <v>32.822</v>
      </c>
      <c r="P3649" t="n">
        <v>385</v>
      </c>
      <c r="Q3649" t="n">
        <v>385</v>
      </c>
      <c r="R3649" t="n">
        <v>99.2</v>
      </c>
      <c r="S3649" t="n">
        <v>34</v>
      </c>
      <c r="T3649" t="n">
        <v>23.6</v>
      </c>
      <c r="U3649" t="n">
        <v>30.4</v>
      </c>
      <c r="V3649" t="n">
        <v>2.3</v>
      </c>
      <c r="W3649" t="n">
        <v>0</v>
      </c>
      <c r="X3649" t="n">
        <v>96</v>
      </c>
      <c r="Y3649" t="n">
        <v>71</v>
      </c>
      <c r="Z3649" t="n">
        <v>11</v>
      </c>
      <c r="AA3649"/>
      <c r="AB3649"/>
      <c r="AC3649"/>
      <c r="AD3649"/>
      <c r="AE3649"/>
      <c r="AF3649" t="n">
        <v>114</v>
      </c>
      <c r="AG3649" t="n">
        <v>68</v>
      </c>
      <c r="AH3649" t="n">
        <v>72</v>
      </c>
      <c r="AI3649" t="n">
        <v>20365</v>
      </c>
      <c r="AJ3649" t="n">
        <v>18263</v>
      </c>
      <c r="AK3649" t="n">
        <v>18248</v>
      </c>
      <c r="AL3649" t="n">
        <v>21380</v>
      </c>
      <c r="AM3649" t="n">
        <v>23426</v>
      </c>
      <c r="AN3649" t="n">
        <v>23776</v>
      </c>
      <c r="AO3649"/>
      <c r="AP3649"/>
      <c r="AQ3649"/>
      <c r="AR3649"/>
    </row>
    <row r="3650">
      <c r="A3650" t="n">
        <v>248925</v>
      </c>
      <c r="B3650" t="s">
        <v>5624</v>
      </c>
      <c r="C3650" t="s">
        <v>4658</v>
      </c>
      <c r="D3650" t="s">
        <v>4659</v>
      </c>
      <c r="E3650" t="s">
        <v>147</v>
      </c>
      <c r="F3650" t="s">
        <v>173</v>
      </c>
      <c r="G3650" t="s">
        <v>149</v>
      </c>
      <c r="H3650" t="s">
        <v>174</v>
      </c>
      <c r="I3650" t="s">
        <v>151</v>
      </c>
      <c r="J3650" t="s">
        <v>168</v>
      </c>
      <c r="K3650"/>
      <c r="L3650" t="s">
        <v>155</v>
      </c>
      <c r="M3650" t="s">
        <v>155</v>
      </c>
      <c r="N3650" t="n">
        <v>-86.8563</v>
      </c>
      <c r="O3650" t="n">
        <v>36.1326</v>
      </c>
      <c r="P3650" t="n">
        <v>1402</v>
      </c>
      <c r="Q3650" t="n">
        <v>1402</v>
      </c>
      <c r="R3650" t="n">
        <v>35.7</v>
      </c>
      <c r="S3650" t="n">
        <v>45.6</v>
      </c>
      <c r="T3650" t="n">
        <v>20.5</v>
      </c>
      <c r="U3650" t="n">
        <v>14.1</v>
      </c>
      <c r="V3650" t="n">
        <v>2.9</v>
      </c>
      <c r="W3650" t="n">
        <v>6.1</v>
      </c>
      <c r="X3650" t="n">
        <v>80</v>
      </c>
      <c r="Y3650" t="n">
        <v>68</v>
      </c>
      <c r="Z3650" t="n">
        <v>14</v>
      </c>
      <c r="AA3650" t="n">
        <v>221</v>
      </c>
      <c r="AB3650" t="n">
        <v>70.6</v>
      </c>
      <c r="AC3650"/>
      <c r="AD3650"/>
      <c r="AE3650"/>
      <c r="AF3650" t="n">
        <v>250</v>
      </c>
      <c r="AG3650" t="n">
        <v>40</v>
      </c>
      <c r="AH3650" t="n">
        <v>93</v>
      </c>
      <c r="AI3650" t="n">
        <v>11675</v>
      </c>
      <c r="AJ3650" t="n">
        <v>8038</v>
      </c>
      <c r="AK3650" t="n">
        <v>10480</v>
      </c>
      <c r="AL3650" t="n">
        <v>12248</v>
      </c>
      <c r="AM3650"/>
      <c r="AN3650"/>
      <c r="AO3650"/>
      <c r="AP3650"/>
      <c r="AQ3650"/>
      <c r="AR3650"/>
    </row>
    <row r="3651">
      <c r="A3651" t="n">
        <v>248934</v>
      </c>
      <c r="B3651" t="s">
        <v>5625</v>
      </c>
      <c r="C3651" t="s">
        <v>5080</v>
      </c>
      <c r="D3651" t="s">
        <v>5078</v>
      </c>
      <c r="E3651" t="s">
        <v>147</v>
      </c>
      <c r="F3651" t="s">
        <v>188</v>
      </c>
      <c r="G3651" t="s">
        <v>189</v>
      </c>
      <c r="H3651" t="s">
        <v>150</v>
      </c>
      <c r="I3651" t="s">
        <v>151</v>
      </c>
      <c r="J3651" t="s">
        <v>238</v>
      </c>
      <c r="K3651" t="s">
        <v>153</v>
      </c>
      <c r="L3651" t="s">
        <v>155</v>
      </c>
      <c r="M3651" t="s">
        <v>155</v>
      </c>
      <c r="N3651" t="n">
        <v>-76.1788</v>
      </c>
      <c r="O3651" t="n">
        <v>36.8425</v>
      </c>
      <c r="P3651" t="n">
        <v>16299</v>
      </c>
      <c r="Q3651" t="n">
        <v>15827</v>
      </c>
      <c r="R3651" t="n">
        <v>60.4</v>
      </c>
      <c r="S3651" t="n">
        <v>33.9</v>
      </c>
      <c r="T3651" t="n">
        <v>39.8</v>
      </c>
      <c r="U3651" t="n">
        <v>13.5</v>
      </c>
      <c r="V3651" t="n">
        <v>3.5</v>
      </c>
      <c r="W3651" t="n">
        <v>0</v>
      </c>
      <c r="X3651" t="n">
        <v>53</v>
      </c>
      <c r="Y3651"/>
      <c r="Z3651" t="n">
        <v>12</v>
      </c>
      <c r="AA3651" t="n">
        <v>1197</v>
      </c>
      <c r="AB3651" t="n">
        <v>44.7</v>
      </c>
      <c r="AC3651" t="n">
        <v>359</v>
      </c>
      <c r="AD3651" t="n">
        <v>29.2</v>
      </c>
      <c r="AE3651" t="n">
        <v>27.3</v>
      </c>
      <c r="AF3651" t="n">
        <v>930</v>
      </c>
      <c r="AG3651" t="n">
        <v>49</v>
      </c>
      <c r="AH3651" t="n">
        <v>65</v>
      </c>
      <c r="AI3651" t="n">
        <v>20051</v>
      </c>
      <c r="AJ3651" t="n">
        <v>19272</v>
      </c>
      <c r="AK3651" t="n">
        <v>19544</v>
      </c>
      <c r="AL3651" t="n">
        <v>20806</v>
      </c>
      <c r="AM3651" t="n">
        <v>24253</v>
      </c>
      <c r="AN3651" t="n">
        <v>25669</v>
      </c>
      <c r="AO3651" t="n">
        <v>1679</v>
      </c>
      <c r="AP3651" t="n">
        <v>1237</v>
      </c>
      <c r="AQ3651" t="n">
        <v>183</v>
      </c>
      <c r="AR3651"/>
    </row>
    <row r="3652">
      <c r="A3652" t="n">
        <v>249061</v>
      </c>
      <c r="B3652" t="s">
        <v>5626</v>
      </c>
      <c r="C3652" t="s">
        <v>5627</v>
      </c>
      <c r="D3652" t="s">
        <v>1433</v>
      </c>
      <c r="E3652" t="s">
        <v>1434</v>
      </c>
      <c r="F3652" t="s">
        <v>199</v>
      </c>
      <c r="G3652" t="s">
        <v>189</v>
      </c>
      <c r="H3652" t="s">
        <v>200</v>
      </c>
      <c r="I3652" t="s">
        <v>186</v>
      </c>
      <c r="J3652" t="s">
        <v>164</v>
      </c>
      <c r="K3652"/>
      <c r="L3652" t="s">
        <v>155</v>
      </c>
      <c r="M3652" t="s">
        <v>155</v>
      </c>
      <c r="N3652" t="n">
        <v>-87.8847</v>
      </c>
      <c r="O3652" t="n">
        <v>41.8812</v>
      </c>
      <c r="P3652" t="n">
        <v>94</v>
      </c>
      <c r="Q3652" t="n">
        <v>94</v>
      </c>
      <c r="R3652" t="n">
        <v>97.9</v>
      </c>
      <c r="S3652" t="n">
        <v>0</v>
      </c>
      <c r="T3652" t="n">
        <v>79.8</v>
      </c>
      <c r="U3652" t="n">
        <v>16</v>
      </c>
      <c r="V3652" t="n">
        <v>0</v>
      </c>
      <c r="W3652" t="n">
        <v>0</v>
      </c>
      <c r="X3652" t="n">
        <v>57</v>
      </c>
      <c r="Y3652" t="n">
        <v>83</v>
      </c>
      <c r="Z3652" t="n">
        <v>20</v>
      </c>
      <c r="AA3652"/>
      <c r="AB3652"/>
      <c r="AC3652"/>
      <c r="AD3652"/>
      <c r="AE3652"/>
      <c r="AF3652" t="n">
        <v>27</v>
      </c>
      <c r="AG3652" t="n">
        <v>54</v>
      </c>
      <c r="AH3652" t="n">
        <v>54</v>
      </c>
      <c r="AI3652" t="n">
        <v>9052</v>
      </c>
      <c r="AJ3652" t="n">
        <v>9266</v>
      </c>
      <c r="AK3652" t="n">
        <v>10132</v>
      </c>
      <c r="AL3652" t="n">
        <v>7485</v>
      </c>
      <c r="AM3652"/>
      <c r="AN3652"/>
      <c r="AO3652"/>
      <c r="AP3652"/>
      <c r="AQ3652"/>
      <c r="AR3652"/>
    </row>
    <row r="3653">
      <c r="A3653" t="n">
        <v>249238</v>
      </c>
      <c r="B3653" t="s">
        <v>5628</v>
      </c>
      <c r="C3653" t="s">
        <v>4799</v>
      </c>
      <c r="D3653" t="s">
        <v>4775</v>
      </c>
      <c r="E3653" t="s">
        <v>283</v>
      </c>
      <c r="F3653" t="s">
        <v>199</v>
      </c>
      <c r="G3653" t="s">
        <v>189</v>
      </c>
      <c r="H3653" t="s">
        <v>200</v>
      </c>
      <c r="I3653" t="s">
        <v>151</v>
      </c>
      <c r="J3653" t="s">
        <v>164</v>
      </c>
      <c r="K3653"/>
      <c r="L3653" t="s">
        <v>155</v>
      </c>
      <c r="M3653" t="s">
        <v>155</v>
      </c>
      <c r="N3653" t="n">
        <v>-95.5597</v>
      </c>
      <c r="O3653" t="n">
        <v>29.7859</v>
      </c>
      <c r="P3653" t="n">
        <v>523</v>
      </c>
      <c r="Q3653" t="n">
        <v>523</v>
      </c>
      <c r="R3653" t="n">
        <v>96.4</v>
      </c>
      <c r="S3653" t="n">
        <v>27.3</v>
      </c>
      <c r="T3653" t="n">
        <v>33.7</v>
      </c>
      <c r="U3653" t="n">
        <v>30.4</v>
      </c>
      <c r="V3653" t="n">
        <v>3.6</v>
      </c>
      <c r="W3653" t="n">
        <v>0.8</v>
      </c>
      <c r="X3653" t="n">
        <v>89</v>
      </c>
      <c r="Y3653" t="n">
        <v>0</v>
      </c>
      <c r="Z3653" t="n">
        <v>16</v>
      </c>
      <c r="AA3653"/>
      <c r="AB3653"/>
      <c r="AC3653"/>
      <c r="AD3653"/>
      <c r="AE3653"/>
      <c r="AF3653" t="n">
        <v>80</v>
      </c>
      <c r="AG3653" t="n">
        <v>65</v>
      </c>
      <c r="AH3653" t="n">
        <v>66</v>
      </c>
      <c r="AI3653" t="n">
        <v>19197</v>
      </c>
      <c r="AJ3653" t="n">
        <v>20285</v>
      </c>
      <c r="AK3653" t="n">
        <v>22512</v>
      </c>
      <c r="AL3653" t="n">
        <v>22525</v>
      </c>
      <c r="AM3653" t="n">
        <v>25098</v>
      </c>
      <c r="AN3653"/>
      <c r="AO3653"/>
      <c r="AP3653"/>
      <c r="AQ3653"/>
      <c r="AR3653"/>
    </row>
    <row r="3654">
      <c r="A3654" t="n">
        <v>249609</v>
      </c>
      <c r="B3654" t="s">
        <v>5629</v>
      </c>
      <c r="C3654" t="s">
        <v>5630</v>
      </c>
      <c r="D3654" t="s">
        <v>4200</v>
      </c>
      <c r="E3654" t="s">
        <v>997</v>
      </c>
      <c r="F3654" t="s">
        <v>279</v>
      </c>
      <c r="G3654" t="s">
        <v>189</v>
      </c>
      <c r="H3654" t="s">
        <v>174</v>
      </c>
      <c r="I3654" t="s">
        <v>186</v>
      </c>
      <c r="J3654" t="s">
        <v>164</v>
      </c>
      <c r="K3654" t="s">
        <v>176</v>
      </c>
      <c r="L3654" t="s">
        <v>155</v>
      </c>
      <c r="M3654" t="s">
        <v>155</v>
      </c>
      <c r="N3654" t="n">
        <v>-75.883</v>
      </c>
      <c r="O3654" t="n">
        <v>41.2819</v>
      </c>
      <c r="P3654" t="n">
        <v>326</v>
      </c>
      <c r="Q3654" t="n">
        <v>326</v>
      </c>
      <c r="R3654" t="n">
        <v>33.7</v>
      </c>
      <c r="S3654" t="n">
        <v>36.8</v>
      </c>
      <c r="T3654" t="n">
        <v>25.8</v>
      </c>
      <c r="U3654" t="n">
        <v>27.6</v>
      </c>
      <c r="V3654" t="n">
        <v>0.3</v>
      </c>
      <c r="W3654" t="n">
        <v>0</v>
      </c>
      <c r="X3654" t="n">
        <v>67</v>
      </c>
      <c r="Y3654"/>
      <c r="Z3654" t="n">
        <v>18</v>
      </c>
      <c r="AA3654" t="n">
        <v>113</v>
      </c>
      <c r="AB3654" t="n">
        <v>57.5</v>
      </c>
      <c r="AC3654"/>
      <c r="AD3654"/>
      <c r="AE3654"/>
      <c r="AF3654" t="n">
        <v>36</v>
      </c>
      <c r="AG3654" t="n">
        <v>70</v>
      </c>
      <c r="AH3654" t="n">
        <v>71</v>
      </c>
      <c r="AI3654" t="n">
        <v>19314</v>
      </c>
      <c r="AJ3654" t="n">
        <v>19306</v>
      </c>
      <c r="AK3654" t="n">
        <v>15416</v>
      </c>
      <c r="AL3654" t="n">
        <v>23242</v>
      </c>
      <c r="AM3654" t="n">
        <v>24644</v>
      </c>
      <c r="AN3654"/>
      <c r="AO3654" t="n">
        <v>7</v>
      </c>
      <c r="AP3654"/>
      <c r="AQ3654"/>
      <c r="AR3654"/>
    </row>
    <row r="3655">
      <c r="A3655" t="n">
        <v>250027</v>
      </c>
      <c r="B3655" t="s">
        <v>5631</v>
      </c>
      <c r="C3655" t="s">
        <v>5619</v>
      </c>
      <c r="D3655" t="s">
        <v>4200</v>
      </c>
      <c r="E3655" t="s">
        <v>997</v>
      </c>
      <c r="F3655" t="s">
        <v>279</v>
      </c>
      <c r="G3655" t="s">
        <v>189</v>
      </c>
      <c r="H3655" t="s">
        <v>174</v>
      </c>
      <c r="I3655" t="s">
        <v>175</v>
      </c>
      <c r="J3655" t="s">
        <v>164</v>
      </c>
      <c r="K3655" t="s">
        <v>176</v>
      </c>
      <c r="L3655" t="s">
        <v>155</v>
      </c>
      <c r="M3655" t="s">
        <v>155</v>
      </c>
      <c r="N3655" t="n">
        <v>-79.7249</v>
      </c>
      <c r="O3655" t="n">
        <v>39.9025</v>
      </c>
      <c r="P3655" t="n">
        <v>520</v>
      </c>
      <c r="Q3655" t="n">
        <v>520</v>
      </c>
      <c r="R3655" t="n">
        <v>77.1</v>
      </c>
      <c r="S3655" t="n">
        <v>89.8</v>
      </c>
      <c r="T3655" t="n">
        <v>7.1</v>
      </c>
      <c r="U3655" t="n">
        <v>0.4</v>
      </c>
      <c r="V3655" t="n">
        <v>0.2</v>
      </c>
      <c r="W3655" t="n">
        <v>0</v>
      </c>
      <c r="X3655" t="n">
        <v>78</v>
      </c>
      <c r="Y3655" t="n">
        <v>100</v>
      </c>
      <c r="Z3655" t="n">
        <v>9</v>
      </c>
      <c r="AA3655" t="n">
        <v>97</v>
      </c>
      <c r="AB3655" t="n">
        <v>79.4</v>
      </c>
      <c r="AC3655"/>
      <c r="AD3655"/>
      <c r="AE3655"/>
      <c r="AF3655" t="n">
        <v>112</v>
      </c>
      <c r="AG3655" t="n">
        <v>49</v>
      </c>
      <c r="AH3655" t="n">
        <v>80</v>
      </c>
      <c r="AI3655" t="n">
        <v>9188</v>
      </c>
      <c r="AJ3655" t="n">
        <v>6671</v>
      </c>
      <c r="AK3655" t="n">
        <v>7776</v>
      </c>
      <c r="AL3655" t="n">
        <v>11356</v>
      </c>
      <c r="AM3655" t="n">
        <v>13362</v>
      </c>
      <c r="AN3655" t="n">
        <v>14300</v>
      </c>
      <c r="AO3655" t="n">
        <v>97</v>
      </c>
      <c r="AP3655"/>
      <c r="AQ3655"/>
      <c r="AR3655"/>
    </row>
    <row r="3656">
      <c r="A3656" t="n">
        <v>250285</v>
      </c>
      <c r="B3656" t="s">
        <v>5632</v>
      </c>
      <c r="C3656" t="s">
        <v>4202</v>
      </c>
      <c r="D3656" t="s">
        <v>4200</v>
      </c>
      <c r="E3656" t="s">
        <v>997</v>
      </c>
      <c r="F3656" t="s">
        <v>279</v>
      </c>
      <c r="G3656" t="s">
        <v>189</v>
      </c>
      <c r="H3656" t="s">
        <v>174</v>
      </c>
      <c r="I3656" t="s">
        <v>151</v>
      </c>
      <c r="J3656" t="s">
        <v>164</v>
      </c>
      <c r="K3656"/>
      <c r="L3656" t="s">
        <v>155</v>
      </c>
      <c r="M3656" t="s">
        <v>155</v>
      </c>
      <c r="N3656" t="n">
        <v>-75.0072</v>
      </c>
      <c r="O3656" t="n">
        <v>40.0702</v>
      </c>
      <c r="P3656" t="n">
        <v>492</v>
      </c>
      <c r="Q3656" t="n">
        <v>492</v>
      </c>
      <c r="R3656" t="n">
        <v>10.8</v>
      </c>
      <c r="S3656" t="n">
        <v>27.4</v>
      </c>
      <c r="T3656" t="n">
        <v>38.8</v>
      </c>
      <c r="U3656" t="n">
        <v>21.1</v>
      </c>
      <c r="V3656" t="n">
        <v>4.5</v>
      </c>
      <c r="W3656" t="n">
        <v>0</v>
      </c>
      <c r="X3656" t="n">
        <v>78</v>
      </c>
      <c r="Y3656"/>
      <c r="Z3656" t="n">
        <v>15</v>
      </c>
      <c r="AA3656" t="n">
        <v>36</v>
      </c>
      <c r="AB3656" t="n">
        <v>44.4</v>
      </c>
      <c r="AC3656"/>
      <c r="AD3656"/>
      <c r="AE3656"/>
      <c r="AF3656" t="n">
        <v>46</v>
      </c>
      <c r="AG3656" t="n">
        <v>73</v>
      </c>
      <c r="AH3656" t="n">
        <v>77</v>
      </c>
      <c r="AI3656" t="n">
        <v>20378</v>
      </c>
      <c r="AJ3656" t="n">
        <v>19424</v>
      </c>
      <c r="AK3656" t="n">
        <v>20765</v>
      </c>
      <c r="AL3656" t="n">
        <v>20636</v>
      </c>
      <c r="AM3656" t="n">
        <v>25328</v>
      </c>
      <c r="AN3656" t="n">
        <v>26330</v>
      </c>
      <c r="AO3656"/>
      <c r="AP3656"/>
      <c r="AQ3656"/>
      <c r="AR3656"/>
    </row>
    <row r="3657">
      <c r="A3657" t="n">
        <v>250744</v>
      </c>
      <c r="B3657" t="s">
        <v>5633</v>
      </c>
      <c r="C3657" t="s">
        <v>5634</v>
      </c>
      <c r="D3657" t="s">
        <v>1745</v>
      </c>
      <c r="E3657" t="s">
        <v>1434</v>
      </c>
      <c r="F3657" t="s">
        <v>279</v>
      </c>
      <c r="G3657" t="s">
        <v>189</v>
      </c>
      <c r="H3657" t="s">
        <v>174</v>
      </c>
      <c r="I3657" t="s">
        <v>186</v>
      </c>
      <c r="J3657" t="s">
        <v>164</v>
      </c>
      <c r="K3657"/>
      <c r="L3657" t="s">
        <v>155</v>
      </c>
      <c r="M3657" t="s">
        <v>155</v>
      </c>
      <c r="N3657" t="n">
        <v>-82.9155</v>
      </c>
      <c r="O3657" t="n">
        <v>42.5278</v>
      </c>
      <c r="P3657" t="n">
        <v>1204</v>
      </c>
      <c r="Q3657" t="n">
        <v>1204</v>
      </c>
      <c r="R3657" t="n">
        <v>83.7</v>
      </c>
      <c r="S3657" t="n">
        <v>8.1</v>
      </c>
      <c r="T3657" t="n">
        <v>84.1</v>
      </c>
      <c r="U3657" t="n">
        <v>2.5</v>
      </c>
      <c r="V3657" t="n">
        <v>0.7</v>
      </c>
      <c r="W3657" t="n">
        <v>0</v>
      </c>
      <c r="X3657" t="n">
        <v>38</v>
      </c>
      <c r="Y3657"/>
      <c r="Z3657" t="n">
        <v>13</v>
      </c>
      <c r="AA3657" t="n">
        <v>131</v>
      </c>
      <c r="AB3657" t="n">
        <v>31.3</v>
      </c>
      <c r="AC3657"/>
      <c r="AD3657"/>
      <c r="AE3657"/>
      <c r="AF3657" t="n">
        <v>90</v>
      </c>
      <c r="AG3657" t="n">
        <v>62</v>
      </c>
      <c r="AH3657" t="n">
        <v>71</v>
      </c>
      <c r="AI3657" t="n">
        <v>23713</v>
      </c>
      <c r="AJ3657" t="n">
        <v>23871</v>
      </c>
      <c r="AK3657"/>
      <c r="AL3657"/>
      <c r="AM3657"/>
      <c r="AN3657"/>
      <c r="AO3657"/>
      <c r="AP3657"/>
      <c r="AQ3657"/>
      <c r="AR3657"/>
    </row>
    <row r="3658">
      <c r="A3658" t="n">
        <v>250902</v>
      </c>
      <c r="B3658" t="s">
        <v>5635</v>
      </c>
      <c r="C3658" t="s">
        <v>230</v>
      </c>
      <c r="D3658" t="s">
        <v>3795</v>
      </c>
      <c r="E3658" t="s">
        <v>1434</v>
      </c>
      <c r="F3658" t="s">
        <v>279</v>
      </c>
      <c r="G3658" t="s">
        <v>189</v>
      </c>
      <c r="H3658" t="s">
        <v>174</v>
      </c>
      <c r="I3658" t="s">
        <v>186</v>
      </c>
      <c r="J3658" t="s">
        <v>164</v>
      </c>
      <c r="K3658"/>
      <c r="L3658" t="s">
        <v>155</v>
      </c>
      <c r="M3658" t="s">
        <v>155</v>
      </c>
      <c r="N3658" t="n">
        <v>-84.4997</v>
      </c>
      <c r="O3658" t="n">
        <v>39.3175</v>
      </c>
      <c r="P3658" t="n">
        <v>111</v>
      </c>
      <c r="Q3658" t="n">
        <v>111</v>
      </c>
      <c r="R3658" t="n">
        <v>94.6</v>
      </c>
      <c r="S3658" t="n">
        <v>27</v>
      </c>
      <c r="T3658" t="n">
        <v>39.6</v>
      </c>
      <c r="U3658" t="n">
        <v>19.8</v>
      </c>
      <c r="V3658" t="n">
        <v>13.5</v>
      </c>
      <c r="W3658" t="n">
        <v>0</v>
      </c>
      <c r="X3658" t="n">
        <v>59</v>
      </c>
      <c r="Y3658" t="n">
        <v>54</v>
      </c>
      <c r="Z3658" t="n">
        <v>20</v>
      </c>
      <c r="AA3658" t="n">
        <v>24</v>
      </c>
      <c r="AB3658" t="n">
        <v>95.8</v>
      </c>
      <c r="AC3658"/>
      <c r="AD3658"/>
      <c r="AE3658"/>
      <c r="AF3658" t="n">
        <v>53</v>
      </c>
      <c r="AG3658" t="n">
        <v>66</v>
      </c>
      <c r="AH3658" t="n">
        <v>66</v>
      </c>
      <c r="AI3658" t="n">
        <v>14578</v>
      </c>
      <c r="AJ3658" t="n">
        <v>14210</v>
      </c>
      <c r="AK3658" t="n">
        <v>17039</v>
      </c>
      <c r="AL3658" t="n">
        <v>17828</v>
      </c>
      <c r="AM3658"/>
      <c r="AN3658"/>
      <c r="AO3658"/>
      <c r="AP3658"/>
      <c r="AQ3658"/>
      <c r="AR3658"/>
    </row>
    <row r="3659">
      <c r="A3659" t="n">
        <v>250993</v>
      </c>
      <c r="B3659" t="s">
        <v>5636</v>
      </c>
      <c r="C3659" t="s">
        <v>5637</v>
      </c>
      <c r="D3659" t="s">
        <v>4049</v>
      </c>
      <c r="E3659" t="s">
        <v>283</v>
      </c>
      <c r="F3659" t="s">
        <v>216</v>
      </c>
      <c r="G3659" t="s">
        <v>149</v>
      </c>
      <c r="H3659" t="s">
        <v>200</v>
      </c>
      <c r="I3659" t="s">
        <v>205</v>
      </c>
      <c r="J3659" t="s">
        <v>164</v>
      </c>
      <c r="K3659"/>
      <c r="L3659" t="s">
        <v>155</v>
      </c>
      <c r="M3659" t="s">
        <v>155</v>
      </c>
      <c r="N3659" t="n">
        <v>-97.9903</v>
      </c>
      <c r="O3659" t="n">
        <v>34.4914</v>
      </c>
      <c r="P3659" t="n">
        <v>516</v>
      </c>
      <c r="Q3659" t="n">
        <v>516</v>
      </c>
      <c r="R3659" t="n">
        <v>40.3</v>
      </c>
      <c r="S3659" t="n">
        <v>64.5</v>
      </c>
      <c r="T3659" t="n">
        <v>0.4</v>
      </c>
      <c r="U3659" t="n">
        <v>6</v>
      </c>
      <c r="V3659" t="n">
        <v>0.2</v>
      </c>
      <c r="W3659" t="n">
        <v>0</v>
      </c>
      <c r="X3659" t="n">
        <v>62</v>
      </c>
      <c r="Y3659" t="n">
        <v>44</v>
      </c>
      <c r="Z3659" t="n">
        <v>16</v>
      </c>
      <c r="AA3659"/>
      <c r="AB3659"/>
      <c r="AC3659"/>
      <c r="AD3659"/>
      <c r="AE3659"/>
      <c r="AF3659" t="n">
        <v>15</v>
      </c>
      <c r="AG3659" t="n">
        <v>9</v>
      </c>
      <c r="AH3659" t="n">
        <v>18</v>
      </c>
      <c r="AI3659" t="n">
        <v>8322</v>
      </c>
      <c r="AJ3659" t="n">
        <v>11969</v>
      </c>
      <c r="AK3659"/>
      <c r="AL3659"/>
      <c r="AM3659"/>
      <c r="AN3659"/>
      <c r="AO3659"/>
      <c r="AP3659"/>
      <c r="AQ3659"/>
      <c r="AR3659"/>
    </row>
    <row r="3660">
      <c r="A3660" t="n">
        <v>251260</v>
      </c>
      <c r="B3660" t="s">
        <v>5638</v>
      </c>
      <c r="C3660" t="s">
        <v>5639</v>
      </c>
      <c r="D3660" t="s">
        <v>146</v>
      </c>
      <c r="E3660" t="s">
        <v>147</v>
      </c>
      <c r="F3660" t="s">
        <v>173</v>
      </c>
      <c r="G3660" t="s">
        <v>149</v>
      </c>
      <c r="H3660" t="s">
        <v>174</v>
      </c>
      <c r="I3660" t="s">
        <v>205</v>
      </c>
      <c r="J3660" t="s">
        <v>168</v>
      </c>
      <c r="K3660" t="s">
        <v>176</v>
      </c>
      <c r="L3660" t="s">
        <v>155</v>
      </c>
      <c r="M3660" t="s">
        <v>155</v>
      </c>
      <c r="N3660" t="n">
        <v>-85.5724</v>
      </c>
      <c r="O3660" t="n">
        <v>33.1288</v>
      </c>
      <c r="P3660" t="n">
        <v>6109</v>
      </c>
      <c r="Q3660" t="n">
        <v>6109</v>
      </c>
      <c r="R3660" t="n">
        <v>56.7</v>
      </c>
      <c r="S3660" t="n">
        <v>69.4</v>
      </c>
      <c r="T3660" t="n">
        <v>18.1</v>
      </c>
      <c r="U3660" t="n">
        <v>4.1</v>
      </c>
      <c r="V3660" t="n">
        <v>1.7</v>
      </c>
      <c r="W3660" t="n">
        <v>0.8</v>
      </c>
      <c r="X3660" t="n">
        <v>67</v>
      </c>
      <c r="Y3660" t="n">
        <v>41</v>
      </c>
      <c r="Z3660" t="n">
        <v>21</v>
      </c>
      <c r="AA3660" t="n">
        <v>800</v>
      </c>
      <c r="AB3660" t="n">
        <v>27</v>
      </c>
      <c r="AC3660"/>
      <c r="AD3660"/>
      <c r="AE3660"/>
      <c r="AF3660" t="n">
        <v>1043</v>
      </c>
      <c r="AG3660" t="n">
        <v>35</v>
      </c>
      <c r="AH3660" t="n">
        <v>57</v>
      </c>
      <c r="AI3660" t="n">
        <v>7718</v>
      </c>
      <c r="AJ3660" t="n">
        <v>7051</v>
      </c>
      <c r="AK3660" t="n">
        <v>7152</v>
      </c>
      <c r="AL3660" t="n">
        <v>9958</v>
      </c>
      <c r="AM3660" t="n">
        <v>13035</v>
      </c>
      <c r="AN3660" t="n">
        <v>12497</v>
      </c>
      <c r="AO3660" t="n">
        <v>726</v>
      </c>
      <c r="AP3660"/>
      <c r="AQ3660"/>
      <c r="AR3660"/>
    </row>
    <row r="3661">
      <c r="A3661" t="n">
        <v>251312</v>
      </c>
      <c r="B3661" t="s">
        <v>5640</v>
      </c>
      <c r="C3661" t="s">
        <v>2031</v>
      </c>
      <c r="D3661" t="s">
        <v>4545</v>
      </c>
      <c r="E3661" t="s">
        <v>147</v>
      </c>
      <c r="F3661" t="s">
        <v>188</v>
      </c>
      <c r="G3661" t="s">
        <v>189</v>
      </c>
      <c r="H3661" t="s">
        <v>150</v>
      </c>
      <c r="I3661" t="s">
        <v>186</v>
      </c>
      <c r="J3661" t="s">
        <v>164</v>
      </c>
      <c r="K3661" t="s">
        <v>159</v>
      </c>
      <c r="L3661" t="s">
        <v>155</v>
      </c>
      <c r="M3661" t="s">
        <v>155</v>
      </c>
      <c r="N3661" t="n">
        <v>-80.9618</v>
      </c>
      <c r="O3661" t="n">
        <v>34.098</v>
      </c>
      <c r="P3661" t="n">
        <v>879</v>
      </c>
      <c r="Q3661" t="n">
        <v>737</v>
      </c>
      <c r="R3661" t="n">
        <v>86.3</v>
      </c>
      <c r="S3661" t="n">
        <v>18</v>
      </c>
      <c r="T3661" t="n">
        <v>69.7</v>
      </c>
      <c r="U3661" t="n">
        <v>4.7</v>
      </c>
      <c r="V3661" t="n">
        <v>0.5</v>
      </c>
      <c r="W3661" t="n">
        <v>0.4</v>
      </c>
      <c r="X3661" t="n">
        <v>10</v>
      </c>
      <c r="Y3661" t="n">
        <v>25</v>
      </c>
      <c r="Z3661" t="n">
        <v>14</v>
      </c>
      <c r="AA3661" t="n">
        <v>26</v>
      </c>
      <c r="AB3661"/>
      <c r="AC3661" t="n">
        <v>25</v>
      </c>
      <c r="AD3661"/>
      <c r="AE3661"/>
      <c r="AF3661" t="n">
        <v>15</v>
      </c>
      <c r="AG3661" t="n">
        <v>58</v>
      </c>
      <c r="AH3661" t="n">
        <v>95</v>
      </c>
      <c r="AI3661" t="n">
        <v>22112</v>
      </c>
      <c r="AJ3661" t="n">
        <v>22895</v>
      </c>
      <c r="AK3661" t="n">
        <v>22854</v>
      </c>
      <c r="AL3661"/>
      <c r="AM3661"/>
      <c r="AN3661"/>
      <c r="AO3661" t="n">
        <v>21</v>
      </c>
      <c r="AP3661" t="n">
        <v>67</v>
      </c>
      <c r="AQ3661" t="n">
        <v>54</v>
      </c>
      <c r="AR3661"/>
    </row>
    <row r="3662">
      <c r="A3662" t="n">
        <v>260336</v>
      </c>
      <c r="B3662" t="s">
        <v>5641</v>
      </c>
      <c r="C3662" t="s">
        <v>2741</v>
      </c>
      <c r="D3662" t="s">
        <v>1929</v>
      </c>
      <c r="E3662" t="s">
        <v>891</v>
      </c>
      <c r="F3662" t="s">
        <v>216</v>
      </c>
      <c r="G3662" t="s">
        <v>149</v>
      </c>
      <c r="H3662" t="s">
        <v>200</v>
      </c>
      <c r="I3662" t="s">
        <v>175</v>
      </c>
      <c r="J3662" t="s">
        <v>164</v>
      </c>
      <c r="K3662"/>
      <c r="L3662" t="s">
        <v>155</v>
      </c>
      <c r="M3662" t="s">
        <v>155</v>
      </c>
      <c r="N3662" t="n">
        <v>-93.7685</v>
      </c>
      <c r="O3662" t="n">
        <v>38.3637</v>
      </c>
      <c r="P3662" t="n">
        <v>38</v>
      </c>
      <c r="Q3662" t="n">
        <v>38</v>
      </c>
      <c r="R3662" t="n">
        <v>86.8</v>
      </c>
      <c r="S3662" t="n">
        <v>92.1</v>
      </c>
      <c r="T3662" t="n">
        <v>0</v>
      </c>
      <c r="U3662" t="n">
        <v>0</v>
      </c>
      <c r="V3662" t="n">
        <v>0</v>
      </c>
      <c r="W3662" t="n">
        <v>2.6</v>
      </c>
      <c r="X3662"/>
      <c r="Y3662"/>
      <c r="Z3662" t="n">
        <v>2</v>
      </c>
      <c r="AA3662"/>
      <c r="AB3662"/>
      <c r="AC3662"/>
      <c r="AD3662"/>
      <c r="AE3662"/>
      <c r="AF3662" t="n">
        <v>9</v>
      </c>
      <c r="AG3662" t="n">
        <v>68</v>
      </c>
      <c r="AH3662" t="n">
        <v>84</v>
      </c>
      <c r="AI3662" t="n">
        <v>11177</v>
      </c>
      <c r="AJ3662" t="n">
        <v>13406</v>
      </c>
      <c r="AK3662" t="n">
        <v>12423</v>
      </c>
      <c r="AL3662"/>
      <c r="AM3662"/>
      <c r="AN3662"/>
      <c r="AO3662"/>
      <c r="AP3662"/>
      <c r="AQ3662"/>
      <c r="AR3662"/>
    </row>
    <row r="3663">
      <c r="A3663" t="n">
        <v>260363</v>
      </c>
      <c r="B3663" t="s">
        <v>5642</v>
      </c>
      <c r="C3663" t="s">
        <v>4505</v>
      </c>
      <c r="D3663" t="s">
        <v>4200</v>
      </c>
      <c r="E3663" t="s">
        <v>997</v>
      </c>
      <c r="F3663" t="s">
        <v>216</v>
      </c>
      <c r="G3663" t="s">
        <v>149</v>
      </c>
      <c r="H3663" t="s">
        <v>200</v>
      </c>
      <c r="I3663" t="s">
        <v>175</v>
      </c>
      <c r="J3663" t="s">
        <v>164</v>
      </c>
      <c r="K3663"/>
      <c r="L3663" t="s">
        <v>155</v>
      </c>
      <c r="M3663" t="s">
        <v>155</v>
      </c>
      <c r="N3663" t="n">
        <v>-80.1511</v>
      </c>
      <c r="O3663" t="n">
        <v>39.8935</v>
      </c>
      <c r="P3663" t="n">
        <v>15</v>
      </c>
      <c r="Q3663" t="n">
        <v>15</v>
      </c>
      <c r="R3663" t="n">
        <v>100</v>
      </c>
      <c r="S3663" t="n">
        <v>80</v>
      </c>
      <c r="T3663" t="n">
        <v>13.3</v>
      </c>
      <c r="U3663" t="n">
        <v>0</v>
      </c>
      <c r="V3663" t="n">
        <v>6.7</v>
      </c>
      <c r="W3663" t="n">
        <v>0</v>
      </c>
      <c r="X3663" t="n">
        <v>80</v>
      </c>
      <c r="Y3663"/>
      <c r="Z3663" t="n">
        <v>8</v>
      </c>
      <c r="AA3663"/>
      <c r="AB3663"/>
      <c r="AC3663"/>
      <c r="AD3663"/>
      <c r="AE3663"/>
      <c r="AF3663" t="n">
        <v>11</v>
      </c>
      <c r="AG3663" t="n">
        <v>73</v>
      </c>
      <c r="AH3663" t="n">
        <v>73</v>
      </c>
      <c r="AI3663" t="n">
        <v>14695</v>
      </c>
      <c r="AJ3663" t="n">
        <v>18315</v>
      </c>
      <c r="AK3663"/>
      <c r="AL3663"/>
      <c r="AM3663"/>
      <c r="AN3663"/>
      <c r="AO3663"/>
      <c r="AP3663"/>
      <c r="AQ3663"/>
      <c r="AR3663"/>
    </row>
    <row r="3664">
      <c r="A3664" t="n">
        <v>260372</v>
      </c>
      <c r="B3664" t="s">
        <v>5643</v>
      </c>
      <c r="C3664" t="s">
        <v>509</v>
      </c>
      <c r="D3664" t="s">
        <v>5348</v>
      </c>
      <c r="E3664" t="s">
        <v>1434</v>
      </c>
      <c r="F3664" t="s">
        <v>148</v>
      </c>
      <c r="G3664" t="s">
        <v>149</v>
      </c>
      <c r="H3664" t="s">
        <v>150</v>
      </c>
      <c r="I3664" t="s">
        <v>205</v>
      </c>
      <c r="J3664" t="s">
        <v>164</v>
      </c>
      <c r="K3664" t="s">
        <v>323</v>
      </c>
      <c r="L3664" t="s">
        <v>155</v>
      </c>
      <c r="M3664" t="s">
        <v>154</v>
      </c>
      <c r="N3664" t="n">
        <v>-91.365</v>
      </c>
      <c r="O3664" t="n">
        <v>45.9423</v>
      </c>
      <c r="P3664" t="n">
        <v>373</v>
      </c>
      <c r="Q3664" t="n">
        <v>357</v>
      </c>
      <c r="R3664" t="n">
        <v>75.1</v>
      </c>
      <c r="S3664" t="n">
        <v>11.8</v>
      </c>
      <c r="T3664" t="n">
        <v>5.3</v>
      </c>
      <c r="U3664" t="n">
        <v>0</v>
      </c>
      <c r="V3664" t="n">
        <v>0.3</v>
      </c>
      <c r="W3664" t="n">
        <v>0</v>
      </c>
      <c r="X3664" t="n">
        <v>50</v>
      </c>
      <c r="Y3664" t="n">
        <v>100</v>
      </c>
      <c r="Z3664" t="n">
        <v>6</v>
      </c>
      <c r="AA3664" t="n">
        <v>30</v>
      </c>
      <c r="AB3664" t="n">
        <v>13.3</v>
      </c>
      <c r="AC3664"/>
      <c r="AD3664"/>
      <c r="AE3664"/>
      <c r="AF3664" t="n">
        <v>9</v>
      </c>
      <c r="AG3664" t="n">
        <v>74</v>
      </c>
      <c r="AH3664" t="n">
        <v>87</v>
      </c>
      <c r="AI3664" t="n">
        <v>11536</v>
      </c>
      <c r="AJ3664" t="n">
        <v>11179</v>
      </c>
      <c r="AK3664" t="n">
        <v>14387</v>
      </c>
      <c r="AL3664"/>
      <c r="AM3664"/>
      <c r="AN3664"/>
      <c r="AO3664" t="n">
        <v>28</v>
      </c>
      <c r="AP3664" t="n">
        <v>10</v>
      </c>
      <c r="AQ3664"/>
      <c r="AR3664"/>
    </row>
    <row r="3665">
      <c r="A3665" t="n">
        <v>260664</v>
      </c>
      <c r="B3665" t="s">
        <v>5644</v>
      </c>
      <c r="C3665" t="s">
        <v>2073</v>
      </c>
      <c r="D3665" t="s">
        <v>2071</v>
      </c>
      <c r="E3665" t="s">
        <v>147</v>
      </c>
      <c r="F3665" t="s">
        <v>199</v>
      </c>
      <c r="G3665" t="s">
        <v>189</v>
      </c>
      <c r="H3665" t="s">
        <v>200</v>
      </c>
      <c r="I3665" t="s">
        <v>151</v>
      </c>
      <c r="J3665" t="s">
        <v>164</v>
      </c>
      <c r="K3665"/>
      <c r="L3665" t="s">
        <v>155</v>
      </c>
      <c r="M3665" t="s">
        <v>155</v>
      </c>
      <c r="N3665" t="n">
        <v>-93.7949</v>
      </c>
      <c r="O3665" t="n">
        <v>32.4762</v>
      </c>
      <c r="P3665" t="n">
        <v>721</v>
      </c>
      <c r="Q3665" t="n">
        <v>721</v>
      </c>
      <c r="R3665" t="n">
        <v>27.2</v>
      </c>
      <c r="S3665" t="n">
        <v>9.4</v>
      </c>
      <c r="T3665" t="n">
        <v>77.9</v>
      </c>
      <c r="U3665" t="n">
        <v>1.9</v>
      </c>
      <c r="V3665" t="n">
        <v>1.2</v>
      </c>
      <c r="W3665" t="n">
        <v>0.1</v>
      </c>
      <c r="X3665"/>
      <c r="Y3665"/>
      <c r="Z3665" t="n">
        <v>8</v>
      </c>
      <c r="AA3665"/>
      <c r="AB3665"/>
      <c r="AC3665"/>
      <c r="AD3665"/>
      <c r="AE3665"/>
      <c r="AF3665" t="n">
        <v>485</v>
      </c>
      <c r="AG3665" t="n">
        <v>54</v>
      </c>
      <c r="AH3665" t="n">
        <v>77</v>
      </c>
      <c r="AI3665" t="n">
        <v>14793</v>
      </c>
      <c r="AJ3665" t="n">
        <v>15096</v>
      </c>
      <c r="AK3665" t="n">
        <v>19021</v>
      </c>
      <c r="AL3665" t="n">
        <v>19021</v>
      </c>
      <c r="AM3665"/>
      <c r="AN3665"/>
      <c r="AO3665"/>
      <c r="AP3665"/>
      <c r="AQ3665"/>
      <c r="AR3665"/>
    </row>
    <row r="3666">
      <c r="A3666" t="n">
        <v>260691</v>
      </c>
      <c r="B3666" t="s">
        <v>5645</v>
      </c>
      <c r="C3666" t="s">
        <v>287</v>
      </c>
      <c r="D3666" t="s">
        <v>282</v>
      </c>
      <c r="E3666" t="s">
        <v>283</v>
      </c>
      <c r="F3666" t="s">
        <v>279</v>
      </c>
      <c r="G3666" t="s">
        <v>189</v>
      </c>
      <c r="H3666" t="s">
        <v>174</v>
      </c>
      <c r="I3666" t="s">
        <v>151</v>
      </c>
      <c r="J3666" t="s">
        <v>164</v>
      </c>
      <c r="K3666" t="s">
        <v>176</v>
      </c>
      <c r="L3666" t="s">
        <v>155</v>
      </c>
      <c r="M3666" t="s">
        <v>155</v>
      </c>
      <c r="N3666" t="n">
        <v>-111.8742</v>
      </c>
      <c r="O3666" t="n">
        <v>33.3969</v>
      </c>
      <c r="P3666" t="n">
        <v>1045</v>
      </c>
      <c r="Q3666" t="n">
        <v>1045</v>
      </c>
      <c r="R3666" t="n">
        <v>73.8</v>
      </c>
      <c r="S3666" t="n">
        <v>40.5</v>
      </c>
      <c r="T3666" t="n">
        <v>5.6</v>
      </c>
      <c r="U3666" t="n">
        <v>33</v>
      </c>
      <c r="V3666" t="n">
        <v>4.3</v>
      </c>
      <c r="W3666" t="n">
        <v>0.1</v>
      </c>
      <c r="X3666" t="n">
        <v>81</v>
      </c>
      <c r="Y3666"/>
      <c r="Z3666" t="n">
        <v>25</v>
      </c>
      <c r="AA3666" t="n">
        <v>213</v>
      </c>
      <c r="AB3666" t="n">
        <v>62.9</v>
      </c>
      <c r="AC3666"/>
      <c r="AD3666"/>
      <c r="AE3666"/>
      <c r="AF3666" t="n">
        <v>176</v>
      </c>
      <c r="AG3666" t="n">
        <v>46</v>
      </c>
      <c r="AH3666" t="n">
        <v>48</v>
      </c>
      <c r="AI3666" t="n">
        <v>20284</v>
      </c>
      <c r="AJ3666" t="n">
        <v>21241</v>
      </c>
      <c r="AK3666" t="n">
        <v>20225</v>
      </c>
      <c r="AL3666" t="n">
        <v>20330</v>
      </c>
      <c r="AM3666" t="n">
        <v>24842</v>
      </c>
      <c r="AN3666"/>
      <c r="AO3666" t="n">
        <v>250</v>
      </c>
      <c r="AP3666"/>
      <c r="AQ3666"/>
      <c r="AR3666"/>
    </row>
    <row r="3667">
      <c r="A3667" t="n">
        <v>260789</v>
      </c>
      <c r="B3667" t="s">
        <v>5646</v>
      </c>
      <c r="C3667" t="s">
        <v>5647</v>
      </c>
      <c r="D3667" t="s">
        <v>440</v>
      </c>
      <c r="E3667" t="s">
        <v>267</v>
      </c>
      <c r="F3667" t="s">
        <v>188</v>
      </c>
      <c r="G3667" t="s">
        <v>189</v>
      </c>
      <c r="H3667" t="s">
        <v>150</v>
      </c>
      <c r="I3667" t="s">
        <v>186</v>
      </c>
      <c r="J3667" t="s">
        <v>164</v>
      </c>
      <c r="K3667" t="s">
        <v>179</v>
      </c>
      <c r="L3667" t="s">
        <v>155</v>
      </c>
      <c r="M3667" t="s">
        <v>155</v>
      </c>
      <c r="N3667" t="n">
        <v>-118.15</v>
      </c>
      <c r="O3667" t="n">
        <v>34.0817</v>
      </c>
      <c r="P3667" t="n">
        <v>993</v>
      </c>
      <c r="Q3667" t="n">
        <v>993</v>
      </c>
      <c r="R3667" t="n">
        <v>79.2</v>
      </c>
      <c r="S3667" t="n">
        <v>13.7</v>
      </c>
      <c r="T3667" t="n">
        <v>3.9</v>
      </c>
      <c r="U3667" t="n">
        <v>66.3</v>
      </c>
      <c r="V3667" t="n">
        <v>9.8</v>
      </c>
      <c r="W3667" t="n">
        <v>0</v>
      </c>
      <c r="X3667"/>
      <c r="Y3667"/>
      <c r="Z3667" t="n">
        <v>21</v>
      </c>
      <c r="AA3667" t="n">
        <v>249</v>
      </c>
      <c r="AB3667" t="n">
        <v>62.2</v>
      </c>
      <c r="AC3667"/>
      <c r="AD3667"/>
      <c r="AE3667"/>
      <c r="AF3667" t="n">
        <v>70</v>
      </c>
      <c r="AG3667" t="n">
        <v>55</v>
      </c>
      <c r="AH3667" t="n">
        <v>73</v>
      </c>
      <c r="AI3667" t="n">
        <v>29947</v>
      </c>
      <c r="AJ3667" t="n">
        <v>26963</v>
      </c>
      <c r="AK3667" t="n">
        <v>27496</v>
      </c>
      <c r="AL3667" t="n">
        <v>27644</v>
      </c>
      <c r="AM3667" t="n">
        <v>31518</v>
      </c>
      <c r="AN3667" t="n">
        <v>32196</v>
      </c>
      <c r="AO3667" t="n">
        <v>220</v>
      </c>
      <c r="AP3667" t="n">
        <v>27</v>
      </c>
      <c r="AQ3667"/>
      <c r="AR3667"/>
    </row>
    <row r="3668">
      <c r="A3668" t="n">
        <v>260813</v>
      </c>
      <c r="B3668" t="s">
        <v>5648</v>
      </c>
      <c r="C3668" t="s">
        <v>5649</v>
      </c>
      <c r="D3668" t="s">
        <v>913</v>
      </c>
      <c r="E3668" t="s">
        <v>914</v>
      </c>
      <c r="F3668" t="s">
        <v>188</v>
      </c>
      <c r="G3668" t="s">
        <v>189</v>
      </c>
      <c r="H3668" t="s">
        <v>150</v>
      </c>
      <c r="I3668" t="s">
        <v>186</v>
      </c>
      <c r="J3668" t="s">
        <v>164</v>
      </c>
      <c r="K3668" t="s">
        <v>209</v>
      </c>
      <c r="L3668" t="s">
        <v>155</v>
      </c>
      <c r="M3668" t="s">
        <v>155</v>
      </c>
      <c r="N3668" t="n">
        <v>-104.8992</v>
      </c>
      <c r="O3668" t="n">
        <v>39.6131</v>
      </c>
      <c r="P3668" t="n">
        <v>303</v>
      </c>
      <c r="Q3668" t="n">
        <v>303</v>
      </c>
      <c r="R3668" t="n">
        <v>86.8</v>
      </c>
      <c r="S3668" t="n">
        <v>53.5</v>
      </c>
      <c r="T3668" t="n">
        <v>7.9</v>
      </c>
      <c r="U3668" t="n">
        <v>27.4</v>
      </c>
      <c r="V3668" t="n">
        <v>4.6</v>
      </c>
      <c r="W3668" t="n">
        <v>0</v>
      </c>
      <c r="X3668" t="n">
        <v>83</v>
      </c>
      <c r="Y3668"/>
      <c r="Z3668" t="n">
        <v>10</v>
      </c>
      <c r="AA3668" t="n">
        <v>5</v>
      </c>
      <c r="AB3668" t="n">
        <v>20</v>
      </c>
      <c r="AC3668" t="n">
        <v>5</v>
      </c>
      <c r="AD3668"/>
      <c r="AE3668"/>
      <c r="AF3668" t="n">
        <v>10</v>
      </c>
      <c r="AG3668" t="n">
        <v>31</v>
      </c>
      <c r="AH3668" t="n">
        <v>32</v>
      </c>
      <c r="AI3668" t="n">
        <v>37696</v>
      </c>
      <c r="AJ3668" t="n">
        <v>39076</v>
      </c>
      <c r="AK3668" t="n">
        <v>42391</v>
      </c>
      <c r="AL3668"/>
      <c r="AM3668" t="n">
        <v>44255</v>
      </c>
      <c r="AN3668" t="n">
        <v>44255</v>
      </c>
      <c r="AO3668"/>
      <c r="AP3668" t="n">
        <v>43</v>
      </c>
      <c r="AQ3668"/>
      <c r="AR3668"/>
    </row>
    <row r="3669">
      <c r="A3669" t="n">
        <v>260929</v>
      </c>
      <c r="B3669" t="s">
        <v>5650</v>
      </c>
      <c r="C3669" t="s">
        <v>1406</v>
      </c>
      <c r="D3669" t="s">
        <v>1407</v>
      </c>
      <c r="E3669" t="s">
        <v>914</v>
      </c>
      <c r="F3669" t="s">
        <v>199</v>
      </c>
      <c r="G3669" t="s">
        <v>189</v>
      </c>
      <c r="H3669" t="s">
        <v>200</v>
      </c>
      <c r="I3669" t="s">
        <v>151</v>
      </c>
      <c r="J3669" t="s">
        <v>164</v>
      </c>
      <c r="K3669"/>
      <c r="L3669" t="s">
        <v>155</v>
      </c>
      <c r="M3669" t="s">
        <v>155</v>
      </c>
      <c r="N3669" t="n">
        <v>-116.2861</v>
      </c>
      <c r="O3669" t="n">
        <v>43.5945</v>
      </c>
      <c r="P3669" t="n">
        <v>284</v>
      </c>
      <c r="Q3669" t="n">
        <v>284</v>
      </c>
      <c r="R3669" t="n">
        <v>88.4</v>
      </c>
      <c r="S3669" t="n">
        <v>65.8</v>
      </c>
      <c r="T3669" t="n">
        <v>3.2</v>
      </c>
      <c r="U3669" t="n">
        <v>10.2</v>
      </c>
      <c r="V3669" t="n">
        <v>2.1</v>
      </c>
      <c r="W3669" t="n">
        <v>0</v>
      </c>
      <c r="X3669" t="n">
        <v>96</v>
      </c>
      <c r="Y3669"/>
      <c r="Z3669" t="n">
        <v>14</v>
      </c>
      <c r="AA3669"/>
      <c r="AB3669"/>
      <c r="AC3669"/>
      <c r="AD3669"/>
      <c r="AE3669"/>
      <c r="AF3669" t="n">
        <v>72</v>
      </c>
      <c r="AG3669" t="n">
        <v>54</v>
      </c>
      <c r="AH3669" t="n">
        <v>54</v>
      </c>
      <c r="AI3669" t="n">
        <v>18677</v>
      </c>
      <c r="AJ3669" t="n">
        <v>18305</v>
      </c>
      <c r="AK3669" t="n">
        <v>21085</v>
      </c>
      <c r="AL3669"/>
      <c r="AM3669" t="n">
        <v>24589</v>
      </c>
      <c r="AN3669" t="n">
        <v>25089</v>
      </c>
      <c r="AO3669"/>
      <c r="AP3669"/>
      <c r="AQ3669"/>
      <c r="AR3669"/>
    </row>
    <row r="3670">
      <c r="A3670" t="n">
        <v>260965</v>
      </c>
      <c r="B3670" t="s">
        <v>5651</v>
      </c>
      <c r="C3670" t="s">
        <v>1622</v>
      </c>
      <c r="D3670" t="s">
        <v>1433</v>
      </c>
      <c r="E3670" t="s">
        <v>1434</v>
      </c>
      <c r="F3670" t="s">
        <v>199</v>
      </c>
      <c r="G3670" t="s">
        <v>189</v>
      </c>
      <c r="H3670" t="s">
        <v>200</v>
      </c>
      <c r="I3670" t="s">
        <v>151</v>
      </c>
      <c r="J3670" t="s">
        <v>164</v>
      </c>
      <c r="K3670"/>
      <c r="L3670" t="s">
        <v>155</v>
      </c>
      <c r="M3670" t="s">
        <v>155</v>
      </c>
      <c r="N3670" t="n">
        <v>-88.9808</v>
      </c>
      <c r="O3670" t="n">
        <v>42.2685</v>
      </c>
      <c r="P3670" t="n">
        <v>135</v>
      </c>
      <c r="Q3670" t="n">
        <v>135</v>
      </c>
      <c r="R3670" t="n">
        <v>98.5</v>
      </c>
      <c r="S3670" t="n">
        <v>50.4</v>
      </c>
      <c r="T3670" t="n">
        <v>14.1</v>
      </c>
      <c r="U3670" t="n">
        <v>31.9</v>
      </c>
      <c r="V3670" t="n">
        <v>0.7</v>
      </c>
      <c r="W3670" t="n">
        <v>0</v>
      </c>
      <c r="X3670" t="n">
        <v>75</v>
      </c>
      <c r="Y3670"/>
      <c r="Z3670" t="n">
        <v>8</v>
      </c>
      <c r="AA3670"/>
      <c r="AB3670"/>
      <c r="AC3670"/>
      <c r="AD3670"/>
      <c r="AE3670"/>
      <c r="AF3670" t="n">
        <v>61</v>
      </c>
      <c r="AG3670" t="n">
        <v>56</v>
      </c>
      <c r="AH3670" t="n">
        <v>56</v>
      </c>
      <c r="AI3670" t="n">
        <v>11687</v>
      </c>
      <c r="AJ3670" t="n">
        <v>12359</v>
      </c>
      <c r="AK3670"/>
      <c r="AL3670"/>
      <c r="AM3670"/>
      <c r="AN3670"/>
      <c r="AO3670"/>
      <c r="AP3670"/>
      <c r="AQ3670"/>
      <c r="AR3670"/>
    </row>
    <row r="3671">
      <c r="A3671" t="n">
        <v>260992</v>
      </c>
      <c r="B3671" t="s">
        <v>1843</v>
      </c>
      <c r="C3671" t="s">
        <v>1456</v>
      </c>
      <c r="D3671" t="s">
        <v>1433</v>
      </c>
      <c r="E3671" t="s">
        <v>1434</v>
      </c>
      <c r="F3671" t="s">
        <v>188</v>
      </c>
      <c r="G3671" t="s">
        <v>189</v>
      </c>
      <c r="H3671" t="s">
        <v>150</v>
      </c>
      <c r="I3671" t="s">
        <v>186</v>
      </c>
      <c r="J3671" t="s">
        <v>164</v>
      </c>
      <c r="K3671" t="s">
        <v>209</v>
      </c>
      <c r="L3671" t="s">
        <v>155</v>
      </c>
      <c r="M3671" t="s">
        <v>155</v>
      </c>
      <c r="N3671" t="n">
        <v>-87.7426</v>
      </c>
      <c r="O3671" t="n">
        <v>41.7214</v>
      </c>
      <c r="P3671" t="n">
        <v>1035</v>
      </c>
      <c r="Q3671" t="n">
        <v>1035</v>
      </c>
      <c r="R3671" t="n">
        <v>93.1</v>
      </c>
      <c r="S3671" t="n">
        <v>9.1</v>
      </c>
      <c r="T3671" t="n">
        <v>66.1</v>
      </c>
      <c r="U3671" t="n">
        <v>22.2</v>
      </c>
      <c r="V3671" t="n">
        <v>0.8</v>
      </c>
      <c r="W3671" t="n">
        <v>0</v>
      </c>
      <c r="X3671"/>
      <c r="Y3671"/>
      <c r="Z3671" t="n">
        <v>12</v>
      </c>
      <c r="AA3671" t="n">
        <v>83</v>
      </c>
      <c r="AB3671" t="n">
        <v>33.7</v>
      </c>
      <c r="AC3671"/>
      <c r="AD3671"/>
      <c r="AE3671"/>
      <c r="AF3671" t="n">
        <v>84</v>
      </c>
      <c r="AG3671" t="n">
        <v>75</v>
      </c>
      <c r="AH3671" t="n">
        <v>88</v>
      </c>
      <c r="AI3671" t="n">
        <v>24988</v>
      </c>
      <c r="AJ3671" t="n">
        <v>24589</v>
      </c>
      <c r="AK3671" t="n">
        <v>25276</v>
      </c>
      <c r="AL3671" t="n">
        <v>27226</v>
      </c>
      <c r="AM3671"/>
      <c r="AN3671"/>
      <c r="AO3671" t="n">
        <v>46</v>
      </c>
      <c r="AP3671"/>
      <c r="AQ3671"/>
      <c r="AR3671"/>
    </row>
    <row r="3672">
      <c r="A3672" t="n">
        <v>261436</v>
      </c>
      <c r="B3672" t="s">
        <v>5652</v>
      </c>
      <c r="C3672" t="s">
        <v>2539</v>
      </c>
      <c r="D3672" t="s">
        <v>1745</v>
      </c>
      <c r="E3672" t="s">
        <v>1434</v>
      </c>
      <c r="F3672" t="s">
        <v>279</v>
      </c>
      <c r="G3672" t="s">
        <v>189</v>
      </c>
      <c r="H3672" t="s">
        <v>174</v>
      </c>
      <c r="I3672" t="s">
        <v>151</v>
      </c>
      <c r="J3672" t="s">
        <v>164</v>
      </c>
      <c r="K3672"/>
      <c r="L3672" t="s">
        <v>155</v>
      </c>
      <c r="M3672" t="s">
        <v>155</v>
      </c>
      <c r="N3672" t="n">
        <v>-84.4805</v>
      </c>
      <c r="O3672" t="n">
        <v>42.7346</v>
      </c>
      <c r="P3672" t="n">
        <v>1447</v>
      </c>
      <c r="Q3672" t="n">
        <v>1447</v>
      </c>
      <c r="R3672" t="n">
        <v>93.4</v>
      </c>
      <c r="S3672" t="n">
        <v>69.1</v>
      </c>
      <c r="T3672" t="n">
        <v>18</v>
      </c>
      <c r="U3672" t="n">
        <v>3.8</v>
      </c>
      <c r="V3672" t="n">
        <v>1.4</v>
      </c>
      <c r="W3672" t="n">
        <v>0</v>
      </c>
      <c r="X3672" t="n">
        <v>79</v>
      </c>
      <c r="Y3672"/>
      <c r="Z3672" t="n">
        <v>16</v>
      </c>
      <c r="AA3672" t="n">
        <v>353</v>
      </c>
      <c r="AB3672" t="n">
        <v>66.9</v>
      </c>
      <c r="AC3672"/>
      <c r="AD3672"/>
      <c r="AE3672"/>
      <c r="AF3672" t="n">
        <v>410</v>
      </c>
      <c r="AG3672" t="n">
        <v>45</v>
      </c>
      <c r="AH3672" t="n">
        <v>47</v>
      </c>
      <c r="AI3672" t="n">
        <v>24519</v>
      </c>
      <c r="AJ3672" t="n">
        <v>23578</v>
      </c>
      <c r="AK3672" t="n">
        <v>24256</v>
      </c>
      <c r="AL3672" t="n">
        <v>27120</v>
      </c>
      <c r="AM3672" t="n">
        <v>28181</v>
      </c>
      <c r="AN3672" t="n">
        <v>28895</v>
      </c>
      <c r="AO3672"/>
      <c r="AP3672"/>
      <c r="AQ3672"/>
      <c r="AR3672"/>
    </row>
    <row r="3673">
      <c r="A3673" t="n">
        <v>261676</v>
      </c>
      <c r="B3673" t="s">
        <v>5653</v>
      </c>
      <c r="C3673" t="s">
        <v>2411</v>
      </c>
      <c r="D3673" t="s">
        <v>1745</v>
      </c>
      <c r="E3673" t="s">
        <v>1434</v>
      </c>
      <c r="F3673" t="s">
        <v>199</v>
      </c>
      <c r="G3673" t="s">
        <v>189</v>
      </c>
      <c r="H3673" t="s">
        <v>200</v>
      </c>
      <c r="I3673" t="s">
        <v>186</v>
      </c>
      <c r="J3673" t="s">
        <v>164</v>
      </c>
      <c r="K3673"/>
      <c r="L3673" t="s">
        <v>155</v>
      </c>
      <c r="M3673" t="s">
        <v>155</v>
      </c>
      <c r="N3673" t="n">
        <v>-83.7969</v>
      </c>
      <c r="O3673" t="n">
        <v>42.5485</v>
      </c>
      <c r="P3673" t="n">
        <v>36</v>
      </c>
      <c r="Q3673" t="n">
        <v>36</v>
      </c>
      <c r="R3673" t="n">
        <v>97.2</v>
      </c>
      <c r="S3673" t="n">
        <v>22.2</v>
      </c>
      <c r="T3673" t="n">
        <v>2.8</v>
      </c>
      <c r="U3673" t="n">
        <v>8.3</v>
      </c>
      <c r="V3673" t="n">
        <v>0</v>
      </c>
      <c r="W3673" t="n">
        <v>2.8</v>
      </c>
      <c r="X3673" t="n">
        <v>50</v>
      </c>
      <c r="Y3673"/>
      <c r="Z3673" t="n">
        <v>26</v>
      </c>
      <c r="AA3673"/>
      <c r="AB3673"/>
      <c r="AC3673"/>
      <c r="AD3673"/>
      <c r="AE3673"/>
      <c r="AF3673" t="n">
        <v>18</v>
      </c>
      <c r="AG3673" t="n">
        <v>72</v>
      </c>
      <c r="AH3673" t="n">
        <v>72</v>
      </c>
      <c r="AI3673" t="n">
        <v>19377</v>
      </c>
      <c r="AJ3673" t="n">
        <v>20146</v>
      </c>
      <c r="AK3673"/>
      <c r="AL3673" t="n">
        <v>21638</v>
      </c>
      <c r="AM3673"/>
      <c r="AN3673"/>
      <c r="AO3673"/>
      <c r="AP3673"/>
      <c r="AQ3673"/>
      <c r="AR3673"/>
    </row>
    <row r="3674">
      <c r="A3674" t="n">
        <v>261685</v>
      </c>
      <c r="B3674" t="s">
        <v>5654</v>
      </c>
      <c r="C3674" t="s">
        <v>2476</v>
      </c>
      <c r="D3674" t="s">
        <v>1745</v>
      </c>
      <c r="E3674" t="s">
        <v>1434</v>
      </c>
      <c r="F3674" t="s">
        <v>199</v>
      </c>
      <c r="G3674" t="s">
        <v>189</v>
      </c>
      <c r="H3674" t="s">
        <v>200</v>
      </c>
      <c r="I3674" t="s">
        <v>186</v>
      </c>
      <c r="J3674" t="s">
        <v>164</v>
      </c>
      <c r="K3674"/>
      <c r="L3674" t="s">
        <v>155</v>
      </c>
      <c r="M3674" t="s">
        <v>155</v>
      </c>
      <c r="N3674" t="n">
        <v>-83.6667</v>
      </c>
      <c r="O3674" t="n">
        <v>42.2529</v>
      </c>
      <c r="P3674" t="n">
        <v>63</v>
      </c>
      <c r="Q3674" t="n">
        <v>63</v>
      </c>
      <c r="R3674" t="n">
        <v>98.4</v>
      </c>
      <c r="S3674" t="n">
        <v>14.3</v>
      </c>
      <c r="T3674" t="n">
        <v>33.3</v>
      </c>
      <c r="U3674" t="n">
        <v>1.6</v>
      </c>
      <c r="V3674" t="n">
        <v>0</v>
      </c>
      <c r="W3674" t="n">
        <v>0</v>
      </c>
      <c r="X3674" t="n">
        <v>67</v>
      </c>
      <c r="Y3674"/>
      <c r="Z3674" t="n">
        <v>17</v>
      </c>
      <c r="AA3674"/>
      <c r="AB3674"/>
      <c r="AC3674"/>
      <c r="AD3674"/>
      <c r="AE3674"/>
      <c r="AF3674" t="n">
        <v>23</v>
      </c>
      <c r="AG3674" t="n">
        <v>87</v>
      </c>
      <c r="AH3674" t="n">
        <v>87</v>
      </c>
      <c r="AI3674" t="n">
        <v>18765</v>
      </c>
      <c r="AJ3674" t="n">
        <v>19408</v>
      </c>
      <c r="AK3674"/>
      <c r="AL3674"/>
      <c r="AM3674"/>
      <c r="AN3674"/>
      <c r="AO3674"/>
      <c r="AP3674"/>
      <c r="AQ3674"/>
      <c r="AR3674"/>
    </row>
    <row r="3675">
      <c r="A3675" t="n">
        <v>261719</v>
      </c>
      <c r="B3675" t="s">
        <v>5655</v>
      </c>
      <c r="C3675" t="s">
        <v>5656</v>
      </c>
      <c r="D3675" t="s">
        <v>1745</v>
      </c>
      <c r="E3675" t="s">
        <v>1434</v>
      </c>
      <c r="F3675" t="s">
        <v>199</v>
      </c>
      <c r="G3675" t="s">
        <v>189</v>
      </c>
      <c r="H3675" t="s">
        <v>200</v>
      </c>
      <c r="I3675" t="s">
        <v>186</v>
      </c>
      <c r="J3675" t="s">
        <v>164</v>
      </c>
      <c r="K3675"/>
      <c r="L3675" t="s">
        <v>155</v>
      </c>
      <c r="M3675" t="s">
        <v>155</v>
      </c>
      <c r="N3675" t="n">
        <v>-83.2593</v>
      </c>
      <c r="O3675" t="n">
        <v>42.2547</v>
      </c>
      <c r="P3675" t="n">
        <v>624</v>
      </c>
      <c r="Q3675" t="n">
        <v>624</v>
      </c>
      <c r="R3675" t="n">
        <v>98.4</v>
      </c>
      <c r="S3675" t="n">
        <v>16.2</v>
      </c>
      <c r="T3675" t="n">
        <v>63.3</v>
      </c>
      <c r="U3675" t="n">
        <v>10.9</v>
      </c>
      <c r="V3675" t="n">
        <v>0.5</v>
      </c>
      <c r="W3675" t="n">
        <v>0</v>
      </c>
      <c r="X3675" t="n">
        <v>55</v>
      </c>
      <c r="Y3675"/>
      <c r="Z3675" t="n">
        <v>17</v>
      </c>
      <c r="AA3675"/>
      <c r="AB3675"/>
      <c r="AC3675"/>
      <c r="AD3675"/>
      <c r="AE3675"/>
      <c r="AF3675" t="n">
        <v>339</v>
      </c>
      <c r="AG3675" t="n">
        <v>58</v>
      </c>
      <c r="AH3675" t="n">
        <v>59</v>
      </c>
      <c r="AI3675" t="n">
        <v>21848</v>
      </c>
      <c r="AJ3675" t="n">
        <v>22098</v>
      </c>
      <c r="AK3675" t="n">
        <v>26307</v>
      </c>
      <c r="AL3675"/>
      <c r="AM3675"/>
      <c r="AN3675"/>
      <c r="AO3675"/>
      <c r="AP3675"/>
      <c r="AQ3675"/>
      <c r="AR3675"/>
    </row>
    <row r="3676">
      <c r="A3676" t="n">
        <v>261773</v>
      </c>
      <c r="B3676" t="s">
        <v>5657</v>
      </c>
      <c r="C3676" t="s">
        <v>5658</v>
      </c>
      <c r="D3676" t="s">
        <v>1929</v>
      </c>
      <c r="E3676" t="s">
        <v>891</v>
      </c>
      <c r="F3676" t="s">
        <v>216</v>
      </c>
      <c r="G3676" t="s">
        <v>149</v>
      </c>
      <c r="H3676" t="s">
        <v>200</v>
      </c>
      <c r="I3676" t="s">
        <v>205</v>
      </c>
      <c r="J3676" t="s">
        <v>164</v>
      </c>
      <c r="K3676"/>
      <c r="L3676" t="s">
        <v>155</v>
      </c>
      <c r="M3676" t="s">
        <v>155</v>
      </c>
      <c r="N3676" t="n">
        <v>-91.0199</v>
      </c>
      <c r="O3676" t="n">
        <v>39.2455</v>
      </c>
      <c r="P3676" t="n">
        <v>37</v>
      </c>
      <c r="Q3676" t="n">
        <v>37</v>
      </c>
      <c r="R3676" t="n">
        <v>73</v>
      </c>
      <c r="S3676" t="n">
        <v>86.5</v>
      </c>
      <c r="T3676" t="n">
        <v>13.5</v>
      </c>
      <c r="U3676" t="n">
        <v>0</v>
      </c>
      <c r="V3676" t="n">
        <v>0</v>
      </c>
      <c r="W3676" t="n">
        <v>0</v>
      </c>
      <c r="X3676" t="n">
        <v>10</v>
      </c>
      <c r="Y3676" t="n">
        <v>100</v>
      </c>
      <c r="Z3676" t="n">
        <v>2</v>
      </c>
      <c r="AA3676"/>
      <c r="AB3676"/>
      <c r="AC3676"/>
      <c r="AD3676"/>
      <c r="AE3676"/>
      <c r="AF3676" t="n">
        <v>11</v>
      </c>
      <c r="AG3676" t="n">
        <v>49</v>
      </c>
      <c r="AH3676" t="n">
        <v>57</v>
      </c>
      <c r="AI3676" t="n">
        <v>7360</v>
      </c>
      <c r="AJ3676" t="n">
        <v>6128</v>
      </c>
      <c r="AK3676"/>
      <c r="AL3676"/>
      <c r="AM3676"/>
      <c r="AN3676"/>
      <c r="AO3676"/>
      <c r="AP3676"/>
      <c r="AQ3676"/>
      <c r="AR3676"/>
    </row>
    <row r="3677">
      <c r="A3677" t="n">
        <v>262031</v>
      </c>
      <c r="B3677" t="s">
        <v>5659</v>
      </c>
      <c r="C3677" t="s">
        <v>5660</v>
      </c>
      <c r="D3677" t="s">
        <v>1929</v>
      </c>
      <c r="E3677" t="s">
        <v>891</v>
      </c>
      <c r="F3677" t="s">
        <v>173</v>
      </c>
      <c r="G3677" t="s">
        <v>149</v>
      </c>
      <c r="H3677" t="s">
        <v>174</v>
      </c>
      <c r="I3677" t="s">
        <v>186</v>
      </c>
      <c r="J3677" t="s">
        <v>152</v>
      </c>
      <c r="K3677" t="s">
        <v>176</v>
      </c>
      <c r="L3677" t="s">
        <v>155</v>
      </c>
      <c r="M3677" t="s">
        <v>155</v>
      </c>
      <c r="N3677" t="n">
        <v>-90.6411</v>
      </c>
      <c r="O3677" t="n">
        <v>38.7597</v>
      </c>
      <c r="P3677" t="n">
        <v>7992</v>
      </c>
      <c r="Q3677" t="n">
        <v>7992</v>
      </c>
      <c r="R3677" t="n">
        <v>59.6</v>
      </c>
      <c r="S3677" t="n">
        <v>70.8</v>
      </c>
      <c r="T3677" t="n">
        <v>8.7</v>
      </c>
      <c r="U3677" t="n">
        <v>5.4</v>
      </c>
      <c r="V3677" t="n">
        <v>2.5</v>
      </c>
      <c r="W3677" t="n">
        <v>1.8</v>
      </c>
      <c r="X3677" t="n">
        <v>63</v>
      </c>
      <c r="Y3677" t="n">
        <v>41</v>
      </c>
      <c r="Z3677" t="n">
        <v>20</v>
      </c>
      <c r="AA3677" t="n">
        <v>990</v>
      </c>
      <c r="AB3677" t="n">
        <v>23</v>
      </c>
      <c r="AC3677"/>
      <c r="AD3677"/>
      <c r="AE3677"/>
      <c r="AF3677" t="n">
        <v>1195</v>
      </c>
      <c r="AG3677" t="n">
        <v>25</v>
      </c>
      <c r="AH3677" t="n">
        <v>47</v>
      </c>
      <c r="AI3677" t="n">
        <v>2638</v>
      </c>
      <c r="AJ3677" t="n">
        <v>3598</v>
      </c>
      <c r="AK3677" t="n">
        <v>5017</v>
      </c>
      <c r="AL3677" t="n">
        <v>8032</v>
      </c>
      <c r="AM3677" t="n">
        <v>9287</v>
      </c>
      <c r="AN3677" t="n">
        <v>9015</v>
      </c>
      <c r="AO3677" t="n">
        <v>891</v>
      </c>
      <c r="AP3677"/>
      <c r="AQ3677"/>
      <c r="AR3677"/>
    </row>
    <row r="3678">
      <c r="A3678" t="n">
        <v>262086</v>
      </c>
      <c r="B3678" t="s">
        <v>5661</v>
      </c>
      <c r="C3678" t="s">
        <v>520</v>
      </c>
      <c r="D3678" t="s">
        <v>440</v>
      </c>
      <c r="E3678" t="s">
        <v>267</v>
      </c>
      <c r="F3678" t="s">
        <v>148</v>
      </c>
      <c r="G3678" t="s">
        <v>149</v>
      </c>
      <c r="H3678" t="s">
        <v>150</v>
      </c>
      <c r="I3678" t="s">
        <v>151</v>
      </c>
      <c r="J3678" t="s">
        <v>152</v>
      </c>
      <c r="K3678" t="s">
        <v>159</v>
      </c>
      <c r="L3678" t="s">
        <v>155</v>
      </c>
      <c r="M3678" t="s">
        <v>155</v>
      </c>
      <c r="N3678" t="n">
        <v>-117.769</v>
      </c>
      <c r="O3678" t="n">
        <v>33.6564</v>
      </c>
      <c r="P3678" t="n">
        <v>13382</v>
      </c>
      <c r="Q3678" t="n">
        <v>8117</v>
      </c>
      <c r="R3678" t="n">
        <v>66.7</v>
      </c>
      <c r="S3678" t="n">
        <v>50.9</v>
      </c>
      <c r="T3678" t="n">
        <v>9.8</v>
      </c>
      <c r="U3678" t="n">
        <v>7.4</v>
      </c>
      <c r="V3678" t="n">
        <v>3.7</v>
      </c>
      <c r="W3678" t="n">
        <v>0.1</v>
      </c>
      <c r="X3678" t="n">
        <v>42</v>
      </c>
      <c r="Y3678" t="n">
        <v>40</v>
      </c>
      <c r="Z3678" t="n">
        <v>28</v>
      </c>
      <c r="AA3678" t="n">
        <v>5</v>
      </c>
      <c r="AB3678"/>
      <c r="AC3678"/>
      <c r="AD3678"/>
      <c r="AE3678"/>
      <c r="AF3678" t="n">
        <v>69</v>
      </c>
      <c r="AG3678" t="n">
        <v>23</v>
      </c>
      <c r="AH3678" t="n">
        <v>66</v>
      </c>
      <c r="AI3678" t="n">
        <v>31715</v>
      </c>
      <c r="AJ3678" t="n">
        <v>30732</v>
      </c>
      <c r="AK3678" t="n">
        <v>32490</v>
      </c>
      <c r="AL3678" t="n">
        <v>31200</v>
      </c>
      <c r="AM3678" t="n">
        <v>33080</v>
      </c>
      <c r="AN3678" t="n">
        <v>33365</v>
      </c>
      <c r="AO3678" t="n">
        <v>134</v>
      </c>
      <c r="AP3678" t="n">
        <v>976</v>
      </c>
      <c r="AQ3678" t="n">
        <v>1410</v>
      </c>
      <c r="AR3678" t="n">
        <v>126</v>
      </c>
    </row>
    <row r="3679">
      <c r="A3679" t="n">
        <v>262129</v>
      </c>
      <c r="B3679" t="s">
        <v>5662</v>
      </c>
      <c r="C3679" t="s">
        <v>1214</v>
      </c>
      <c r="D3679" t="s">
        <v>1078</v>
      </c>
      <c r="E3679" t="s">
        <v>147</v>
      </c>
      <c r="F3679" t="s">
        <v>148</v>
      </c>
      <c r="G3679" t="s">
        <v>149</v>
      </c>
      <c r="H3679" t="s">
        <v>150</v>
      </c>
      <c r="I3679" t="s">
        <v>151</v>
      </c>
      <c r="J3679" t="s">
        <v>164</v>
      </c>
      <c r="K3679" t="s">
        <v>179</v>
      </c>
      <c r="L3679" t="s">
        <v>155</v>
      </c>
      <c r="M3679" t="s">
        <v>155</v>
      </c>
      <c r="N3679" t="n">
        <v>-82.5586</v>
      </c>
      <c r="O3679" t="n">
        <v>27.3849</v>
      </c>
      <c r="P3679" t="n">
        <v>729</v>
      </c>
      <c r="Q3679" t="n">
        <v>709</v>
      </c>
      <c r="R3679" t="n">
        <v>67.7</v>
      </c>
      <c r="S3679" t="n">
        <v>64.6</v>
      </c>
      <c r="T3679" t="n">
        <v>3.8</v>
      </c>
      <c r="U3679" t="n">
        <v>17.1</v>
      </c>
      <c r="V3679" t="n">
        <v>4.2</v>
      </c>
      <c r="W3679" t="n">
        <v>3.5</v>
      </c>
      <c r="X3679" t="n">
        <v>65</v>
      </c>
      <c r="Y3679"/>
      <c r="Z3679" t="n">
        <v>8</v>
      </c>
      <c r="AA3679" t="n">
        <v>199</v>
      </c>
      <c r="AB3679" t="n">
        <v>61.8</v>
      </c>
      <c r="AC3679" t="n">
        <v>199</v>
      </c>
      <c r="AD3679" t="n">
        <v>61.8</v>
      </c>
      <c r="AE3679" t="n">
        <v>55.3</v>
      </c>
      <c r="AF3679" t="n">
        <v>188</v>
      </c>
      <c r="AG3679" t="n">
        <v>30</v>
      </c>
      <c r="AH3679" t="n">
        <v>96</v>
      </c>
      <c r="AI3679" t="n">
        <v>8368</v>
      </c>
      <c r="AJ3679" t="n">
        <v>1528</v>
      </c>
      <c r="AK3679" t="n">
        <v>3287</v>
      </c>
      <c r="AL3679" t="n">
        <v>2632</v>
      </c>
      <c r="AM3679" t="n">
        <v>6901</v>
      </c>
      <c r="AN3679" t="n">
        <v>12891</v>
      </c>
      <c r="AO3679" t="n">
        <v>2</v>
      </c>
      <c r="AP3679" t="n">
        <v>125</v>
      </c>
      <c r="AQ3679" t="n">
        <v>8</v>
      </c>
      <c r="AR3679"/>
    </row>
    <row r="3680">
      <c r="A3680" t="n">
        <v>262165</v>
      </c>
      <c r="B3680" t="s">
        <v>5663</v>
      </c>
      <c r="C3680" t="s">
        <v>2902</v>
      </c>
      <c r="D3680" t="s">
        <v>2888</v>
      </c>
      <c r="E3680" t="s">
        <v>914</v>
      </c>
      <c r="F3680" t="s">
        <v>162</v>
      </c>
      <c r="G3680" t="s">
        <v>163</v>
      </c>
      <c r="H3680" t="s">
        <v>150</v>
      </c>
      <c r="I3680" t="s">
        <v>186</v>
      </c>
      <c r="J3680" t="s">
        <v>164</v>
      </c>
      <c r="K3680"/>
      <c r="L3680" t="s">
        <v>155</v>
      </c>
      <c r="M3680" t="s">
        <v>155</v>
      </c>
      <c r="N3680" t="n">
        <v>-108.6157</v>
      </c>
      <c r="O3680" t="n">
        <v>45.7418</v>
      </c>
      <c r="P3680" t="n">
        <v>73</v>
      </c>
      <c r="Q3680" t="n">
        <v>73</v>
      </c>
      <c r="R3680" t="n">
        <v>47.9</v>
      </c>
      <c r="S3680" t="n">
        <v>75.3</v>
      </c>
      <c r="T3680" t="n">
        <v>0</v>
      </c>
      <c r="U3680" t="n">
        <v>8.2</v>
      </c>
      <c r="V3680" t="n">
        <v>1.4</v>
      </c>
      <c r="W3680" t="n">
        <v>1.4</v>
      </c>
      <c r="X3680" t="n">
        <v>55</v>
      </c>
      <c r="Y3680"/>
      <c r="Z3680" t="n">
        <v>6</v>
      </c>
      <c r="AA3680" t="n">
        <v>7</v>
      </c>
      <c r="AB3680" t="n">
        <v>57.1</v>
      </c>
      <c r="AC3680" t="n">
        <v>7</v>
      </c>
      <c r="AD3680" t="n">
        <v>57.1</v>
      </c>
      <c r="AE3680" t="n">
        <v>57.1</v>
      </c>
      <c r="AF3680" t="n">
        <v>9</v>
      </c>
      <c r="AG3680" t="n">
        <v>0</v>
      </c>
      <c r="AH3680" t="n">
        <v>45</v>
      </c>
      <c r="AI3680" t="n">
        <v>15030</v>
      </c>
      <c r="AJ3680"/>
      <c r="AK3680"/>
      <c r="AL3680"/>
      <c r="AM3680"/>
      <c r="AN3680"/>
      <c r="AO3680"/>
      <c r="AP3680" t="n">
        <v>4</v>
      </c>
      <c r="AQ3680"/>
      <c r="AR3680"/>
    </row>
    <row r="3681">
      <c r="A3681" t="n">
        <v>262341</v>
      </c>
      <c r="B3681" t="s">
        <v>5664</v>
      </c>
      <c r="C3681" t="s">
        <v>294</v>
      </c>
      <c r="D3681" t="s">
        <v>282</v>
      </c>
      <c r="E3681" t="s">
        <v>283</v>
      </c>
      <c r="F3681" t="s">
        <v>199</v>
      </c>
      <c r="G3681" t="s">
        <v>189</v>
      </c>
      <c r="H3681" t="s">
        <v>200</v>
      </c>
      <c r="I3681" t="s">
        <v>151</v>
      </c>
      <c r="J3681" t="s">
        <v>164</v>
      </c>
      <c r="K3681"/>
      <c r="L3681" t="s">
        <v>155</v>
      </c>
      <c r="M3681" t="s">
        <v>155</v>
      </c>
      <c r="N3681" t="n">
        <v>-111.8895</v>
      </c>
      <c r="O3681" t="n">
        <v>33.4079</v>
      </c>
      <c r="P3681" t="n">
        <v>934</v>
      </c>
      <c r="Q3681" t="n">
        <v>934</v>
      </c>
      <c r="R3681" t="n">
        <v>12.8</v>
      </c>
      <c r="S3681" t="n">
        <v>51.2</v>
      </c>
      <c r="T3681" t="n">
        <v>15.3</v>
      </c>
      <c r="U3681" t="n">
        <v>21.9</v>
      </c>
      <c r="V3681" t="n">
        <v>2.7</v>
      </c>
      <c r="W3681" t="n">
        <v>0</v>
      </c>
      <c r="X3681" t="n">
        <v>90</v>
      </c>
      <c r="Y3681"/>
      <c r="Z3681" t="n">
        <v>12</v>
      </c>
      <c r="AA3681"/>
      <c r="AB3681"/>
      <c r="AC3681"/>
      <c r="AD3681"/>
      <c r="AE3681"/>
      <c r="AF3681" t="n">
        <v>690</v>
      </c>
      <c r="AG3681" t="n">
        <v>36</v>
      </c>
      <c r="AH3681" t="n">
        <v>37</v>
      </c>
      <c r="AI3681" t="n">
        <v>20635</v>
      </c>
      <c r="AJ3681" t="n">
        <v>21267</v>
      </c>
      <c r="AK3681" t="n">
        <v>21892</v>
      </c>
      <c r="AL3681" t="n">
        <v>22346</v>
      </c>
      <c r="AM3681" t="n">
        <v>23292</v>
      </c>
      <c r="AN3681" t="n">
        <v>24155</v>
      </c>
      <c r="AO3681"/>
      <c r="AP3681"/>
      <c r="AQ3681"/>
      <c r="AR3681"/>
    </row>
    <row r="3682">
      <c r="A3682" t="n">
        <v>262369</v>
      </c>
      <c r="B3682" t="s">
        <v>5665</v>
      </c>
      <c r="C3682" t="s">
        <v>495</v>
      </c>
      <c r="D3682" t="s">
        <v>440</v>
      </c>
      <c r="E3682" t="s">
        <v>267</v>
      </c>
      <c r="F3682" t="s">
        <v>199</v>
      </c>
      <c r="G3682" t="s">
        <v>189</v>
      </c>
      <c r="H3682" t="s">
        <v>200</v>
      </c>
      <c r="I3682" t="s">
        <v>186</v>
      </c>
      <c r="J3682" t="s">
        <v>164</v>
      </c>
      <c r="K3682"/>
      <c r="L3682" t="s">
        <v>155</v>
      </c>
      <c r="M3682" t="s">
        <v>155</v>
      </c>
      <c r="N3682" t="n">
        <v>-120.8638</v>
      </c>
      <c r="O3682" t="n">
        <v>37.4914</v>
      </c>
      <c r="P3682" t="n">
        <v>150</v>
      </c>
      <c r="Q3682" t="n">
        <v>150</v>
      </c>
      <c r="R3682" t="n">
        <v>100</v>
      </c>
      <c r="S3682" t="n">
        <v>37.3</v>
      </c>
      <c r="T3682" t="n">
        <v>0.7</v>
      </c>
      <c r="U3682" t="n">
        <v>55.3</v>
      </c>
      <c r="V3682" t="n">
        <v>1.3</v>
      </c>
      <c r="W3682" t="n">
        <v>0</v>
      </c>
      <c r="X3682" t="n">
        <v>84</v>
      </c>
      <c r="Y3682"/>
      <c r="Z3682" t="n">
        <v>11</v>
      </c>
      <c r="AA3682"/>
      <c r="AB3682"/>
      <c r="AC3682"/>
      <c r="AD3682"/>
      <c r="AE3682"/>
      <c r="AF3682" t="n">
        <v>105</v>
      </c>
      <c r="AG3682" t="n">
        <v>42</v>
      </c>
      <c r="AH3682" t="n">
        <v>42</v>
      </c>
      <c r="AI3682" t="n">
        <v>24393</v>
      </c>
      <c r="AJ3682" t="n">
        <v>23676</v>
      </c>
      <c r="AK3682" t="n">
        <v>25411</v>
      </c>
      <c r="AL3682" t="n">
        <v>26301</v>
      </c>
      <c r="AM3682"/>
      <c r="AN3682"/>
      <c r="AO3682"/>
      <c r="AP3682"/>
      <c r="AQ3682"/>
      <c r="AR3682"/>
    </row>
    <row r="3683">
      <c r="A3683" t="n">
        <v>262457</v>
      </c>
      <c r="B3683" t="s">
        <v>5666</v>
      </c>
      <c r="C3683" t="s">
        <v>505</v>
      </c>
      <c r="D3683" t="s">
        <v>440</v>
      </c>
      <c r="E3683" t="s">
        <v>267</v>
      </c>
      <c r="F3683" t="s">
        <v>279</v>
      </c>
      <c r="G3683" t="s">
        <v>189</v>
      </c>
      <c r="H3683" t="s">
        <v>174</v>
      </c>
      <c r="I3683" t="s">
        <v>151</v>
      </c>
      <c r="J3683" t="s">
        <v>164</v>
      </c>
      <c r="K3683" t="s">
        <v>176</v>
      </c>
      <c r="L3683" t="s">
        <v>155</v>
      </c>
      <c r="M3683" t="s">
        <v>155</v>
      </c>
      <c r="N3683" t="n">
        <v>-119.784</v>
      </c>
      <c r="O3683" t="n">
        <v>36.8299</v>
      </c>
      <c r="P3683" t="n">
        <v>717</v>
      </c>
      <c r="Q3683" t="n">
        <v>717</v>
      </c>
      <c r="R3683" t="n">
        <v>86.2</v>
      </c>
      <c r="S3683" t="n">
        <v>17</v>
      </c>
      <c r="T3683" t="n">
        <v>4.2</v>
      </c>
      <c r="U3683" t="n">
        <v>65.4</v>
      </c>
      <c r="V3683" t="n">
        <v>6</v>
      </c>
      <c r="W3683" t="n">
        <v>0.4</v>
      </c>
      <c r="X3683" t="n">
        <v>71</v>
      </c>
      <c r="Y3683"/>
      <c r="Z3683" t="n">
        <v>27</v>
      </c>
      <c r="AA3683" t="n">
        <v>190</v>
      </c>
      <c r="AB3683" t="n">
        <v>48.9</v>
      </c>
      <c r="AC3683"/>
      <c r="AD3683"/>
      <c r="AE3683"/>
      <c r="AF3683" t="n">
        <v>200</v>
      </c>
      <c r="AG3683" t="n">
        <v>55</v>
      </c>
      <c r="AH3683" t="n">
        <v>57</v>
      </c>
      <c r="AI3683" t="n">
        <v>23277</v>
      </c>
      <c r="AJ3683" t="n">
        <v>22458</v>
      </c>
      <c r="AK3683" t="n">
        <v>23021</v>
      </c>
      <c r="AL3683" t="n">
        <v>23238</v>
      </c>
      <c r="AM3683" t="n">
        <v>26054</v>
      </c>
      <c r="AN3683" t="n">
        <v>27937</v>
      </c>
      <c r="AO3683" t="n">
        <v>103</v>
      </c>
      <c r="AP3683"/>
      <c r="AQ3683"/>
      <c r="AR3683"/>
    </row>
    <row r="3684">
      <c r="A3684" t="n">
        <v>262466</v>
      </c>
      <c r="B3684" t="s">
        <v>5667</v>
      </c>
      <c r="C3684" t="s">
        <v>927</v>
      </c>
      <c r="D3684" t="s">
        <v>913</v>
      </c>
      <c r="E3684" t="s">
        <v>914</v>
      </c>
      <c r="F3684" t="s">
        <v>551</v>
      </c>
      <c r="G3684" t="s">
        <v>163</v>
      </c>
      <c r="H3684" t="s">
        <v>200</v>
      </c>
      <c r="I3684" t="s">
        <v>151</v>
      </c>
      <c r="J3684" t="s">
        <v>164</v>
      </c>
      <c r="K3684"/>
      <c r="L3684" t="s">
        <v>155</v>
      </c>
      <c r="M3684" t="s">
        <v>155</v>
      </c>
      <c r="N3684" t="n">
        <v>-105.2031</v>
      </c>
      <c r="O3684" t="n">
        <v>40.0663</v>
      </c>
      <c r="P3684" t="n">
        <v>43</v>
      </c>
      <c r="Q3684" t="n">
        <v>43</v>
      </c>
      <c r="R3684" t="n">
        <v>46.5</v>
      </c>
      <c r="S3684" t="n">
        <v>67.4</v>
      </c>
      <c r="T3684" t="n">
        <v>2.3</v>
      </c>
      <c r="U3684" t="n">
        <v>7</v>
      </c>
      <c r="V3684" t="n">
        <v>0</v>
      </c>
      <c r="W3684" t="n">
        <v>18.6</v>
      </c>
      <c r="X3684"/>
      <c r="Y3684"/>
      <c r="Z3684" t="n">
        <v>10</v>
      </c>
      <c r="AA3684"/>
      <c r="AB3684"/>
      <c r="AC3684"/>
      <c r="AD3684"/>
      <c r="AE3684"/>
      <c r="AF3684" t="n">
        <v>3</v>
      </c>
      <c r="AG3684" t="n">
        <v>19</v>
      </c>
      <c r="AH3684" t="n">
        <v>19</v>
      </c>
      <c r="AI3684"/>
      <c r="AJ3684" t="n">
        <v>38347</v>
      </c>
      <c r="AK3684"/>
      <c r="AL3684"/>
      <c r="AM3684"/>
      <c r="AN3684"/>
      <c r="AO3684"/>
      <c r="AP3684"/>
      <c r="AQ3684"/>
      <c r="AR3684"/>
    </row>
    <row r="3685">
      <c r="A3685" t="n">
        <v>362700</v>
      </c>
      <c r="B3685" t="s">
        <v>5668</v>
      </c>
      <c r="C3685" t="s">
        <v>1111</v>
      </c>
      <c r="D3685" t="s">
        <v>1078</v>
      </c>
      <c r="E3685" t="s">
        <v>147</v>
      </c>
      <c r="F3685" t="s">
        <v>199</v>
      </c>
      <c r="G3685" t="s">
        <v>189</v>
      </c>
      <c r="H3685" t="s">
        <v>200</v>
      </c>
      <c r="I3685" t="s">
        <v>151</v>
      </c>
      <c r="J3685" t="s">
        <v>164</v>
      </c>
      <c r="K3685"/>
      <c r="L3685" t="s">
        <v>155</v>
      </c>
      <c r="M3685" t="s">
        <v>155</v>
      </c>
      <c r="N3685" t="n">
        <v>-81.8703</v>
      </c>
      <c r="O3685" t="n">
        <v>26.596</v>
      </c>
      <c r="P3685" t="n">
        <v>522</v>
      </c>
      <c r="Q3685" t="n">
        <v>522</v>
      </c>
      <c r="R3685" t="n">
        <v>91.2</v>
      </c>
      <c r="S3685" t="n">
        <v>54.4</v>
      </c>
      <c r="T3685" t="n">
        <v>12.8</v>
      </c>
      <c r="U3685" t="n">
        <v>27.4</v>
      </c>
      <c r="V3685" t="n">
        <v>1.1</v>
      </c>
      <c r="W3685" t="n">
        <v>0</v>
      </c>
      <c r="X3685" t="n">
        <v>58</v>
      </c>
      <c r="Y3685"/>
      <c r="Z3685" t="n">
        <v>12</v>
      </c>
      <c r="AA3685"/>
      <c r="AB3685"/>
      <c r="AC3685"/>
      <c r="AD3685"/>
      <c r="AE3685"/>
      <c r="AF3685" t="n">
        <v>38</v>
      </c>
      <c r="AG3685" t="n">
        <v>27</v>
      </c>
      <c r="AH3685" t="n">
        <v>33</v>
      </c>
      <c r="AI3685" t="n">
        <v>20261</v>
      </c>
      <c r="AJ3685" t="n">
        <v>27723</v>
      </c>
      <c r="AK3685"/>
      <c r="AL3685"/>
      <c r="AM3685"/>
      <c r="AN3685"/>
      <c r="AO3685"/>
      <c r="AP3685"/>
      <c r="AQ3685"/>
      <c r="AR3685"/>
    </row>
    <row r="3686">
      <c r="A3686" t="n">
        <v>362782</v>
      </c>
      <c r="B3686" t="s">
        <v>5669</v>
      </c>
      <c r="C3686" t="s">
        <v>2357</v>
      </c>
      <c r="D3686" t="s">
        <v>2276</v>
      </c>
      <c r="E3686" t="s">
        <v>993</v>
      </c>
      <c r="F3686" t="s">
        <v>199</v>
      </c>
      <c r="G3686" t="s">
        <v>189</v>
      </c>
      <c r="H3686" t="s">
        <v>200</v>
      </c>
      <c r="I3686" t="s">
        <v>186</v>
      </c>
      <c r="J3686" t="s">
        <v>164</v>
      </c>
      <c r="K3686"/>
      <c r="L3686" t="s">
        <v>155</v>
      </c>
      <c r="M3686" t="s">
        <v>155</v>
      </c>
      <c r="N3686" t="n">
        <v>-71.1262</v>
      </c>
      <c r="O3686" t="n">
        <v>42.4147</v>
      </c>
      <c r="P3686" t="n">
        <v>370</v>
      </c>
      <c r="Q3686" t="n">
        <v>370</v>
      </c>
      <c r="R3686" t="n">
        <v>98.6</v>
      </c>
      <c r="S3686" t="n">
        <v>36.5</v>
      </c>
      <c r="T3686" t="n">
        <v>19.7</v>
      </c>
      <c r="U3686" t="n">
        <v>27.6</v>
      </c>
      <c r="V3686" t="n">
        <v>4.3</v>
      </c>
      <c r="W3686" t="n">
        <v>0</v>
      </c>
      <c r="X3686"/>
      <c r="Y3686"/>
      <c r="Z3686"/>
      <c r="AA3686"/>
      <c r="AB3686"/>
      <c r="AC3686"/>
      <c r="AD3686"/>
      <c r="AE3686"/>
      <c r="AF3686"/>
      <c r="AG3686"/>
      <c r="AH3686"/>
      <c r="AI3686"/>
      <c r="AJ3686"/>
      <c r="AK3686"/>
      <c r="AL3686"/>
      <c r="AM3686"/>
      <c r="AN3686"/>
      <c r="AO3686"/>
      <c r="AP3686"/>
      <c r="AQ3686"/>
      <c r="AR3686"/>
    </row>
    <row r="3687">
      <c r="A3687" t="n">
        <v>363013</v>
      </c>
      <c r="B3687" t="s">
        <v>5670</v>
      </c>
      <c r="C3687" t="s">
        <v>2574</v>
      </c>
      <c r="D3687" t="s">
        <v>1745</v>
      </c>
      <c r="E3687" t="s">
        <v>1434</v>
      </c>
      <c r="F3687" t="s">
        <v>199</v>
      </c>
      <c r="G3687" t="s">
        <v>189</v>
      </c>
      <c r="H3687" t="s">
        <v>200</v>
      </c>
      <c r="I3687" t="s">
        <v>186</v>
      </c>
      <c r="J3687" t="s">
        <v>164</v>
      </c>
      <c r="K3687"/>
      <c r="L3687" t="s">
        <v>155</v>
      </c>
      <c r="M3687" t="s">
        <v>155</v>
      </c>
      <c r="N3687" t="n">
        <v>-82.453</v>
      </c>
      <c r="O3687" t="n">
        <v>43.0246</v>
      </c>
      <c r="P3687" t="n">
        <v>49</v>
      </c>
      <c r="Q3687" t="n">
        <v>49</v>
      </c>
      <c r="R3687" t="n">
        <v>91.8</v>
      </c>
      <c r="S3687" t="n">
        <v>36.7</v>
      </c>
      <c r="T3687" t="n">
        <v>6.1</v>
      </c>
      <c r="U3687" t="n">
        <v>6.1</v>
      </c>
      <c r="V3687" t="n">
        <v>0</v>
      </c>
      <c r="W3687" t="n">
        <v>0</v>
      </c>
      <c r="X3687" t="n">
        <v>100</v>
      </c>
      <c r="Y3687"/>
      <c r="Z3687" t="n">
        <v>27</v>
      </c>
      <c r="AA3687"/>
      <c r="AB3687"/>
      <c r="AC3687"/>
      <c r="AD3687"/>
      <c r="AE3687"/>
      <c r="AF3687" t="n">
        <v>23</v>
      </c>
      <c r="AG3687" t="n">
        <v>82</v>
      </c>
      <c r="AH3687" t="n">
        <v>84</v>
      </c>
      <c r="AI3687" t="n">
        <v>20227</v>
      </c>
      <c r="AJ3687" t="n">
        <v>20805</v>
      </c>
      <c r="AK3687" t="n">
        <v>16490</v>
      </c>
      <c r="AL3687"/>
      <c r="AM3687" t="n">
        <v>23877</v>
      </c>
      <c r="AN3687"/>
      <c r="AO3687"/>
      <c r="AP3687"/>
      <c r="AQ3687"/>
      <c r="AR3687"/>
    </row>
    <row r="3688">
      <c r="A3688" t="n">
        <v>363147</v>
      </c>
      <c r="B3688" t="s">
        <v>5671</v>
      </c>
      <c r="C3688" t="s">
        <v>3949</v>
      </c>
      <c r="D3688" t="s">
        <v>3795</v>
      </c>
      <c r="E3688" t="s">
        <v>1434</v>
      </c>
      <c r="F3688" t="s">
        <v>279</v>
      </c>
      <c r="G3688" t="s">
        <v>189</v>
      </c>
      <c r="H3688" t="s">
        <v>174</v>
      </c>
      <c r="I3688" t="s">
        <v>175</v>
      </c>
      <c r="J3688" t="s">
        <v>164</v>
      </c>
      <c r="K3688"/>
      <c r="L3688" t="s">
        <v>155</v>
      </c>
      <c r="M3688" t="s">
        <v>155</v>
      </c>
      <c r="N3688" t="n">
        <v>-81.1521</v>
      </c>
      <c r="O3688" t="n">
        <v>40.9026</v>
      </c>
      <c r="P3688" t="n">
        <v>670</v>
      </c>
      <c r="Q3688" t="n">
        <v>670</v>
      </c>
      <c r="R3688" t="n">
        <v>98.8</v>
      </c>
      <c r="S3688" t="n">
        <v>33</v>
      </c>
      <c r="T3688" t="n">
        <v>51.2</v>
      </c>
      <c r="U3688" t="n">
        <v>8.7</v>
      </c>
      <c r="V3688" t="n">
        <v>1</v>
      </c>
      <c r="W3688" t="n">
        <v>0</v>
      </c>
      <c r="X3688" t="n">
        <v>84</v>
      </c>
      <c r="Y3688"/>
      <c r="Z3688" t="n">
        <v>26</v>
      </c>
      <c r="AA3688" t="n">
        <v>120</v>
      </c>
      <c r="AB3688" t="n">
        <v>59.2</v>
      </c>
      <c r="AC3688"/>
      <c r="AD3688"/>
      <c r="AE3688"/>
      <c r="AF3688" t="n">
        <v>157</v>
      </c>
      <c r="AG3688" t="n">
        <v>65</v>
      </c>
      <c r="AH3688" t="n">
        <v>67</v>
      </c>
      <c r="AI3688" t="n">
        <v>17131</v>
      </c>
      <c r="AJ3688" t="n">
        <v>16269</v>
      </c>
      <c r="AK3688" t="n">
        <v>17209</v>
      </c>
      <c r="AL3688" t="n">
        <v>18034</v>
      </c>
      <c r="AM3688" t="n">
        <v>21668</v>
      </c>
      <c r="AN3688" t="n">
        <v>23304</v>
      </c>
      <c r="AO3688"/>
      <c r="AP3688"/>
      <c r="AQ3688"/>
      <c r="AR3688"/>
    </row>
    <row r="3689">
      <c r="A3689" t="n">
        <v>363165</v>
      </c>
      <c r="B3689" t="s">
        <v>5672</v>
      </c>
      <c r="C3689" t="s">
        <v>4060</v>
      </c>
      <c r="D3689" t="s">
        <v>4049</v>
      </c>
      <c r="E3689" t="s">
        <v>283</v>
      </c>
      <c r="F3689" t="s">
        <v>173</v>
      </c>
      <c r="G3689" t="s">
        <v>149</v>
      </c>
      <c r="H3689" t="s">
        <v>174</v>
      </c>
      <c r="I3689" t="s">
        <v>151</v>
      </c>
      <c r="J3689" t="s">
        <v>168</v>
      </c>
      <c r="K3689"/>
      <c r="L3689" t="s">
        <v>155</v>
      </c>
      <c r="M3689" t="s">
        <v>155</v>
      </c>
      <c r="N3689" t="n">
        <v>-97.4782</v>
      </c>
      <c r="O3689" t="n">
        <v>35.5125</v>
      </c>
      <c r="P3689" t="n">
        <v>1548</v>
      </c>
      <c r="Q3689" t="n">
        <v>1548</v>
      </c>
      <c r="R3689" t="n">
        <v>43.9</v>
      </c>
      <c r="S3689" t="n">
        <v>13.2</v>
      </c>
      <c r="T3689" t="n">
        <v>16.9</v>
      </c>
      <c r="U3689" t="n">
        <v>42.8</v>
      </c>
      <c r="V3689" t="n">
        <v>1.5</v>
      </c>
      <c r="W3689" t="n">
        <v>0</v>
      </c>
      <c r="X3689" t="n">
        <v>61</v>
      </c>
      <c r="Y3689" t="n">
        <v>38</v>
      </c>
      <c r="Z3689" t="n">
        <v>5</v>
      </c>
      <c r="AA3689" t="n">
        <v>693</v>
      </c>
      <c r="AB3689" t="n">
        <v>36.4</v>
      </c>
      <c r="AC3689"/>
      <c r="AD3689"/>
      <c r="AE3689"/>
      <c r="AF3689" t="n">
        <v>330</v>
      </c>
      <c r="AG3689" t="n">
        <v>15</v>
      </c>
      <c r="AH3689" t="n">
        <v>19</v>
      </c>
      <c r="AI3689" t="n">
        <v>7184</v>
      </c>
      <c r="AJ3689" t="n">
        <v>5750</v>
      </c>
      <c r="AK3689" t="n">
        <v>7033</v>
      </c>
      <c r="AL3689" t="n">
        <v>10838</v>
      </c>
      <c r="AM3689" t="n">
        <v>12420</v>
      </c>
      <c r="AN3689" t="n">
        <v>12420</v>
      </c>
      <c r="AO3689"/>
      <c r="AP3689"/>
      <c r="AQ3689"/>
      <c r="AR3689"/>
    </row>
    <row r="3690">
      <c r="A3690" t="n">
        <v>363633</v>
      </c>
      <c r="B3690" t="s">
        <v>5673</v>
      </c>
      <c r="C3690" t="s">
        <v>2977</v>
      </c>
      <c r="D3690" t="s">
        <v>333</v>
      </c>
      <c r="E3690" t="s">
        <v>283</v>
      </c>
      <c r="F3690" t="s">
        <v>173</v>
      </c>
      <c r="G3690" t="s">
        <v>149</v>
      </c>
      <c r="H3690" t="s">
        <v>174</v>
      </c>
      <c r="I3690" t="s">
        <v>205</v>
      </c>
      <c r="J3690" t="s">
        <v>164</v>
      </c>
      <c r="K3690" t="s">
        <v>176</v>
      </c>
      <c r="L3690" t="s">
        <v>155</v>
      </c>
      <c r="M3690" t="s">
        <v>155</v>
      </c>
      <c r="N3690" t="n">
        <v>-105.2509</v>
      </c>
      <c r="O3690" t="n">
        <v>35.6163</v>
      </c>
      <c r="P3690" t="n">
        <v>1116</v>
      </c>
      <c r="Q3690" t="n">
        <v>1116</v>
      </c>
      <c r="R3690" t="n">
        <v>57.3</v>
      </c>
      <c r="S3690" t="n">
        <v>13.2</v>
      </c>
      <c r="T3690" t="n">
        <v>1.8</v>
      </c>
      <c r="U3690" t="n">
        <v>81.4</v>
      </c>
      <c r="V3690" t="n">
        <v>1.1</v>
      </c>
      <c r="W3690" t="n">
        <v>0</v>
      </c>
      <c r="X3690" t="n">
        <v>51</v>
      </c>
      <c r="Y3690" t="n">
        <v>50</v>
      </c>
      <c r="Z3690" t="n">
        <v>13</v>
      </c>
      <c r="AA3690" t="n">
        <v>106</v>
      </c>
      <c r="AB3690" t="n">
        <v>38.7</v>
      </c>
      <c r="AC3690"/>
      <c r="AD3690"/>
      <c r="AE3690"/>
      <c r="AF3690" t="n">
        <v>89</v>
      </c>
      <c r="AG3690" t="n">
        <v>25</v>
      </c>
      <c r="AH3690" t="n">
        <v>44</v>
      </c>
      <c r="AI3690" t="n">
        <v>7962</v>
      </c>
      <c r="AJ3690" t="n">
        <v>6274</v>
      </c>
      <c r="AK3690" t="n">
        <v>5741</v>
      </c>
      <c r="AL3690" t="n">
        <v>5831</v>
      </c>
      <c r="AM3690" t="n">
        <v>8426</v>
      </c>
      <c r="AN3690" t="n">
        <v>10783</v>
      </c>
      <c r="AO3690" t="n">
        <v>86</v>
      </c>
      <c r="AP3690"/>
      <c r="AQ3690"/>
      <c r="AR3690"/>
    </row>
    <row r="3691">
      <c r="A3691" t="n">
        <v>363679</v>
      </c>
      <c r="B3691" t="s">
        <v>5674</v>
      </c>
      <c r="C3691" t="s">
        <v>5675</v>
      </c>
      <c r="D3691" t="s">
        <v>1929</v>
      </c>
      <c r="E3691" t="s">
        <v>891</v>
      </c>
      <c r="F3691" t="s">
        <v>199</v>
      </c>
      <c r="G3691" t="s">
        <v>189</v>
      </c>
      <c r="H3691" t="s">
        <v>200</v>
      </c>
      <c r="I3691" t="s">
        <v>186</v>
      </c>
      <c r="J3691" t="s">
        <v>164</v>
      </c>
      <c r="K3691"/>
      <c r="L3691" t="s">
        <v>155</v>
      </c>
      <c r="M3691" t="s">
        <v>155</v>
      </c>
      <c r="N3691" t="n">
        <v>-90.3908</v>
      </c>
      <c r="O3691" t="n">
        <v>38.5572</v>
      </c>
      <c r="P3691" t="n">
        <v>403</v>
      </c>
      <c r="Q3691" t="n">
        <v>403</v>
      </c>
      <c r="R3691" t="n">
        <v>98.8</v>
      </c>
      <c r="S3691" t="n">
        <v>45.4</v>
      </c>
      <c r="T3691" t="n">
        <v>43.2</v>
      </c>
      <c r="U3691" t="n">
        <v>2.2</v>
      </c>
      <c r="V3691" t="n">
        <v>1</v>
      </c>
      <c r="W3691" t="n">
        <v>0</v>
      </c>
      <c r="X3691" t="n">
        <v>63</v>
      </c>
      <c r="Y3691" t="n">
        <v>33</v>
      </c>
      <c r="Z3691" t="n">
        <v>19</v>
      </c>
      <c r="AA3691"/>
      <c r="AB3691"/>
      <c r="AC3691"/>
      <c r="AD3691"/>
      <c r="AE3691"/>
      <c r="AF3691" t="n">
        <v>109</v>
      </c>
      <c r="AG3691" t="n">
        <v>44</v>
      </c>
      <c r="AH3691" t="n">
        <v>44</v>
      </c>
      <c r="AI3691" t="n">
        <v>12981</v>
      </c>
      <c r="AJ3691" t="n">
        <v>11040</v>
      </c>
      <c r="AK3691" t="n">
        <v>12059</v>
      </c>
      <c r="AL3691" t="n">
        <v>13484</v>
      </c>
      <c r="AM3691" t="n">
        <v>15659</v>
      </c>
      <c r="AN3691" t="n">
        <v>16885</v>
      </c>
      <c r="AO3691"/>
      <c r="AP3691"/>
      <c r="AQ3691"/>
      <c r="AR3691"/>
    </row>
    <row r="3692">
      <c r="A3692" t="n">
        <v>363712</v>
      </c>
      <c r="B3692" t="s">
        <v>5676</v>
      </c>
      <c r="C3692" t="s">
        <v>1242</v>
      </c>
      <c r="D3692" t="s">
        <v>1078</v>
      </c>
      <c r="E3692" t="s">
        <v>147</v>
      </c>
      <c r="F3692" t="s">
        <v>162</v>
      </c>
      <c r="G3692" t="s">
        <v>163</v>
      </c>
      <c r="H3692" t="s">
        <v>150</v>
      </c>
      <c r="I3692" t="s">
        <v>151</v>
      </c>
      <c r="J3692" t="s">
        <v>164</v>
      </c>
      <c r="K3692" t="s">
        <v>209</v>
      </c>
      <c r="L3692" t="s">
        <v>155</v>
      </c>
      <c r="M3692" t="s">
        <v>155</v>
      </c>
      <c r="N3692" t="n">
        <v>-80.1413</v>
      </c>
      <c r="O3692" t="n">
        <v>25.7824</v>
      </c>
      <c r="P3692" t="n">
        <v>46</v>
      </c>
      <c r="Q3692" t="n">
        <v>46</v>
      </c>
      <c r="R3692" t="n">
        <v>0</v>
      </c>
      <c r="S3692" t="n">
        <v>89.1</v>
      </c>
      <c r="T3692" t="n">
        <v>0</v>
      </c>
      <c r="U3692" t="n">
        <v>0</v>
      </c>
      <c r="V3692" t="n">
        <v>0</v>
      </c>
      <c r="W3692" t="n">
        <v>10.9</v>
      </c>
      <c r="X3692" t="n">
        <v>83</v>
      </c>
      <c r="Y3692"/>
      <c r="Z3692" t="n">
        <v>12</v>
      </c>
      <c r="AA3692" t="n">
        <v>11</v>
      </c>
      <c r="AB3692" t="n">
        <v>36.4</v>
      </c>
      <c r="AC3692" t="n">
        <v>11</v>
      </c>
      <c r="AD3692" t="n">
        <v>36.4</v>
      </c>
      <c r="AE3692" t="n">
        <v>36.4</v>
      </c>
      <c r="AF3692" t="n">
        <v>18</v>
      </c>
      <c r="AG3692" t="n">
        <v>39</v>
      </c>
      <c r="AH3692" t="n">
        <v>89</v>
      </c>
      <c r="AI3692" t="n">
        <v>12485</v>
      </c>
      <c r="AJ3692" t="n">
        <v>10305</v>
      </c>
      <c r="AK3692"/>
      <c r="AL3692" t="n">
        <v>12006</v>
      </c>
      <c r="AM3692"/>
      <c r="AN3692"/>
      <c r="AO3692"/>
      <c r="AP3692" t="n">
        <v>2</v>
      </c>
      <c r="AQ3692"/>
      <c r="AR3692"/>
    </row>
    <row r="3693">
      <c r="A3693" t="n">
        <v>363882</v>
      </c>
      <c r="B3693" t="s">
        <v>5677</v>
      </c>
      <c r="C3693" t="s">
        <v>1298</v>
      </c>
      <c r="D3693" t="s">
        <v>3795</v>
      </c>
      <c r="E3693" t="s">
        <v>1434</v>
      </c>
      <c r="F3693" t="s">
        <v>279</v>
      </c>
      <c r="G3693" t="s">
        <v>189</v>
      </c>
      <c r="H3693" t="s">
        <v>174</v>
      </c>
      <c r="I3693" t="s">
        <v>186</v>
      </c>
      <c r="J3693" t="s">
        <v>164</v>
      </c>
      <c r="K3693"/>
      <c r="L3693" t="s">
        <v>155</v>
      </c>
      <c r="M3693" t="s">
        <v>155</v>
      </c>
      <c r="N3693" t="n">
        <v>-81.8061</v>
      </c>
      <c r="O3693" t="n">
        <v>41.2402</v>
      </c>
      <c r="P3693" t="n">
        <v>160</v>
      </c>
      <c r="Q3693" t="n">
        <v>160</v>
      </c>
      <c r="R3693" t="n">
        <v>99.4</v>
      </c>
      <c r="S3693" t="n">
        <v>53.8</v>
      </c>
      <c r="T3693" t="n">
        <v>30</v>
      </c>
      <c r="U3693" t="n">
        <v>5.6</v>
      </c>
      <c r="V3693" t="n">
        <v>0.6</v>
      </c>
      <c r="W3693" t="n">
        <v>0</v>
      </c>
      <c r="X3693" t="n">
        <v>79</v>
      </c>
      <c r="Y3693"/>
      <c r="Z3693" t="n">
        <v>16</v>
      </c>
      <c r="AA3693" t="n">
        <v>33</v>
      </c>
      <c r="AB3693" t="n">
        <v>60.6</v>
      </c>
      <c r="AC3693"/>
      <c r="AD3693"/>
      <c r="AE3693"/>
      <c r="AF3693" t="n">
        <v>44</v>
      </c>
      <c r="AG3693" t="n">
        <v>54</v>
      </c>
      <c r="AH3693" t="n">
        <v>54</v>
      </c>
      <c r="AI3693" t="n">
        <v>18898</v>
      </c>
      <c r="AJ3693" t="n">
        <v>19587</v>
      </c>
      <c r="AK3693" t="n">
        <v>18714</v>
      </c>
      <c r="AL3693" t="n">
        <v>19997</v>
      </c>
      <c r="AM3693"/>
      <c r="AN3693"/>
      <c r="AO3693"/>
      <c r="AP3693"/>
      <c r="AQ3693"/>
      <c r="AR3693"/>
    </row>
    <row r="3694">
      <c r="A3694" t="n">
        <v>363907</v>
      </c>
      <c r="B3694" t="s">
        <v>5678</v>
      </c>
      <c r="C3694" t="s">
        <v>5483</v>
      </c>
      <c r="D3694" t="s">
        <v>5462</v>
      </c>
      <c r="E3694" t="s">
        <v>5452</v>
      </c>
      <c r="F3694" t="s">
        <v>162</v>
      </c>
      <c r="G3694" t="s">
        <v>163</v>
      </c>
      <c r="H3694" t="s">
        <v>150</v>
      </c>
      <c r="I3694" t="s">
        <v>151</v>
      </c>
      <c r="J3694" t="s">
        <v>164</v>
      </c>
      <c r="K3694" t="s">
        <v>179</v>
      </c>
      <c r="L3694" t="s">
        <v>155</v>
      </c>
      <c r="M3694" t="s">
        <v>155</v>
      </c>
      <c r="N3694" t="n">
        <v>-66.5942</v>
      </c>
      <c r="O3694" t="n">
        <v>18.0066</v>
      </c>
      <c r="P3694" t="n">
        <v>620</v>
      </c>
      <c r="Q3694" t="n">
        <v>477</v>
      </c>
      <c r="R3694" t="n">
        <v>37.1</v>
      </c>
      <c r="S3694" t="n">
        <v>0</v>
      </c>
      <c r="T3694" t="n">
        <v>0</v>
      </c>
      <c r="U3694" t="n">
        <v>100</v>
      </c>
      <c r="V3694" t="n">
        <v>0</v>
      </c>
      <c r="W3694" t="n">
        <v>0</v>
      </c>
      <c r="X3694" t="n">
        <v>50</v>
      </c>
      <c r="Y3694"/>
      <c r="Z3694" t="n">
        <v>10</v>
      </c>
      <c r="AA3694" t="n">
        <v>36</v>
      </c>
      <c r="AB3694" t="n">
        <v>41.7</v>
      </c>
      <c r="AC3694" t="n">
        <v>29</v>
      </c>
      <c r="AD3694" t="n">
        <v>44.8</v>
      </c>
      <c r="AE3694" t="n">
        <v>24.1</v>
      </c>
      <c r="AF3694" t="n">
        <v>60</v>
      </c>
      <c r="AG3694" t="n">
        <v>75</v>
      </c>
      <c r="AH3694" t="n">
        <v>77</v>
      </c>
      <c r="AI3694" t="n">
        <v>6679</v>
      </c>
      <c r="AJ3694" t="n">
        <v>6680</v>
      </c>
      <c r="AK3694"/>
      <c r="AL3694"/>
      <c r="AM3694"/>
      <c r="AN3694"/>
      <c r="AO3694" t="n">
        <v>10</v>
      </c>
      <c r="AP3694" t="n">
        <v>51</v>
      </c>
      <c r="AQ3694" t="n">
        <v>14</v>
      </c>
      <c r="AR3694" t="n">
        <v>4</v>
      </c>
    </row>
    <row r="3695">
      <c r="A3695" t="n">
        <v>363916</v>
      </c>
      <c r="B3695" t="s">
        <v>5679</v>
      </c>
      <c r="C3695" t="s">
        <v>5680</v>
      </c>
      <c r="D3695" t="s">
        <v>5462</v>
      </c>
      <c r="E3695" t="s">
        <v>5452</v>
      </c>
      <c r="F3695" t="s">
        <v>162</v>
      </c>
      <c r="G3695" t="s">
        <v>163</v>
      </c>
      <c r="H3695" t="s">
        <v>150</v>
      </c>
      <c r="I3695" t="s">
        <v>186</v>
      </c>
      <c r="J3695" t="s">
        <v>164</v>
      </c>
      <c r="K3695" t="s">
        <v>179</v>
      </c>
      <c r="L3695" t="s">
        <v>155</v>
      </c>
      <c r="M3695" t="s">
        <v>155</v>
      </c>
      <c r="N3695" t="n">
        <v>-66.4032</v>
      </c>
      <c r="O3695" t="n">
        <v>18.4449</v>
      </c>
      <c r="P3695" t="n">
        <v>185</v>
      </c>
      <c r="Q3695" t="n">
        <v>158</v>
      </c>
      <c r="R3695" t="n">
        <v>68.4</v>
      </c>
      <c r="S3695" t="n">
        <v>0</v>
      </c>
      <c r="T3695" t="n">
        <v>0</v>
      </c>
      <c r="U3695" t="n">
        <v>100</v>
      </c>
      <c r="V3695" t="n">
        <v>0</v>
      </c>
      <c r="W3695" t="n">
        <v>0</v>
      </c>
      <c r="X3695" t="n">
        <v>69</v>
      </c>
      <c r="Y3695" t="n">
        <v>0</v>
      </c>
      <c r="Z3695" t="n">
        <v>11</v>
      </c>
      <c r="AA3695" t="n">
        <v>16</v>
      </c>
      <c r="AB3695" t="n">
        <v>62.5</v>
      </c>
      <c r="AC3695" t="n">
        <v>10</v>
      </c>
      <c r="AD3695" t="n">
        <v>20</v>
      </c>
      <c r="AE3695" t="n">
        <v>20</v>
      </c>
      <c r="AF3695" t="n">
        <v>28</v>
      </c>
      <c r="AG3695" t="n">
        <v>79</v>
      </c>
      <c r="AH3695" t="n">
        <v>83</v>
      </c>
      <c r="AI3695" t="n">
        <v>6310</v>
      </c>
      <c r="AJ3695" t="n">
        <v>6310</v>
      </c>
      <c r="AK3695"/>
      <c r="AL3695"/>
      <c r="AM3695"/>
      <c r="AN3695"/>
      <c r="AO3695" t="n">
        <v>4</v>
      </c>
      <c r="AP3695" t="n">
        <v>8</v>
      </c>
      <c r="AQ3695" t="n">
        <v>4</v>
      </c>
      <c r="AR3695"/>
    </row>
    <row r="3696">
      <c r="A3696" t="n">
        <v>363934</v>
      </c>
      <c r="B3696" t="s">
        <v>5681</v>
      </c>
      <c r="C3696" t="s">
        <v>294</v>
      </c>
      <c r="D3696" t="s">
        <v>282</v>
      </c>
      <c r="E3696" t="s">
        <v>283</v>
      </c>
      <c r="F3696" t="s">
        <v>188</v>
      </c>
      <c r="G3696" t="s">
        <v>189</v>
      </c>
      <c r="H3696" t="s">
        <v>150</v>
      </c>
      <c r="I3696" t="s">
        <v>151</v>
      </c>
      <c r="J3696" t="s">
        <v>164</v>
      </c>
      <c r="K3696" t="s">
        <v>179</v>
      </c>
      <c r="L3696" t="s">
        <v>155</v>
      </c>
      <c r="M3696" t="s">
        <v>155</v>
      </c>
      <c r="N3696" t="n">
        <v>-111.9761</v>
      </c>
      <c r="O3696" t="n">
        <v>33.3777</v>
      </c>
      <c r="P3696" t="n">
        <v>1332</v>
      </c>
      <c r="Q3696" t="n">
        <v>1219</v>
      </c>
      <c r="R3696" t="n">
        <v>21.4</v>
      </c>
      <c r="S3696" t="n">
        <v>48.2</v>
      </c>
      <c r="T3696" t="n">
        <v>15.3</v>
      </c>
      <c r="U3696" t="n">
        <v>15.4</v>
      </c>
      <c r="V3696" t="n">
        <v>2.6</v>
      </c>
      <c r="W3696" t="n">
        <v>0.2</v>
      </c>
      <c r="X3696" t="n">
        <v>79</v>
      </c>
      <c r="Y3696" t="n">
        <v>63</v>
      </c>
      <c r="Z3696" t="n">
        <v>14</v>
      </c>
      <c r="AA3696" t="n">
        <v>84</v>
      </c>
      <c r="AB3696" t="n">
        <v>39.3</v>
      </c>
      <c r="AC3696" t="n">
        <v>83</v>
      </c>
      <c r="AD3696" t="n">
        <v>34.9</v>
      </c>
      <c r="AE3696" t="n">
        <v>31.3</v>
      </c>
      <c r="AF3696" t="n">
        <v>103</v>
      </c>
      <c r="AG3696" t="n">
        <v>58</v>
      </c>
      <c r="AH3696" t="n">
        <v>79</v>
      </c>
      <c r="AI3696" t="n">
        <v>21148</v>
      </c>
      <c r="AJ3696" t="n">
        <v>19401</v>
      </c>
      <c r="AK3696" t="n">
        <v>18608</v>
      </c>
      <c r="AL3696" t="n">
        <v>21699</v>
      </c>
      <c r="AM3696" t="n">
        <v>23343</v>
      </c>
      <c r="AN3696" t="n">
        <v>22822</v>
      </c>
      <c r="AO3696" t="n">
        <v>63</v>
      </c>
      <c r="AP3696" t="n">
        <v>97</v>
      </c>
      <c r="AQ3696" t="n">
        <v>20</v>
      </c>
      <c r="AR3696"/>
    </row>
    <row r="3697">
      <c r="A3697" t="n">
        <v>364016</v>
      </c>
      <c r="B3697" t="s">
        <v>5682</v>
      </c>
      <c r="C3697" t="s">
        <v>285</v>
      </c>
      <c r="D3697" t="s">
        <v>282</v>
      </c>
      <c r="E3697" t="s">
        <v>283</v>
      </c>
      <c r="F3697" t="s">
        <v>148</v>
      </c>
      <c r="G3697" t="s">
        <v>149</v>
      </c>
      <c r="H3697" t="s">
        <v>150</v>
      </c>
      <c r="I3697" t="s">
        <v>151</v>
      </c>
      <c r="J3697" t="s">
        <v>152</v>
      </c>
      <c r="K3697" t="s">
        <v>176</v>
      </c>
      <c r="L3697" t="s">
        <v>155</v>
      </c>
      <c r="M3697" t="s">
        <v>155</v>
      </c>
      <c r="N3697" t="n">
        <v>-112.0099</v>
      </c>
      <c r="O3697" t="n">
        <v>33.6521</v>
      </c>
      <c r="P3697" t="n">
        <v>9156</v>
      </c>
      <c r="Q3697" t="n">
        <v>9156</v>
      </c>
      <c r="R3697" t="n">
        <v>54.9</v>
      </c>
      <c r="S3697" t="n">
        <v>52.5</v>
      </c>
      <c r="T3697" t="n">
        <v>3.8</v>
      </c>
      <c r="U3697" t="n">
        <v>29.1</v>
      </c>
      <c r="V3697" t="n">
        <v>4.3</v>
      </c>
      <c r="W3697" t="n">
        <v>0.8</v>
      </c>
      <c r="X3697" t="n">
        <v>65</v>
      </c>
      <c r="Y3697" t="n">
        <v>40</v>
      </c>
      <c r="Z3697" t="n">
        <v>13</v>
      </c>
      <c r="AA3697" t="n">
        <v>516</v>
      </c>
      <c r="AB3697" t="n">
        <v>19.8</v>
      </c>
      <c r="AC3697"/>
      <c r="AD3697"/>
      <c r="AE3697"/>
      <c r="AF3697" t="n">
        <v>570</v>
      </c>
      <c r="AG3697" t="n">
        <v>19</v>
      </c>
      <c r="AH3697" t="n">
        <v>29</v>
      </c>
      <c r="AI3697" t="n">
        <v>14322</v>
      </c>
      <c r="AJ3697" t="n">
        <v>11872</v>
      </c>
      <c r="AK3697" t="n">
        <v>12999</v>
      </c>
      <c r="AL3697" t="n">
        <v>15708</v>
      </c>
      <c r="AM3697" t="n">
        <v>17710</v>
      </c>
      <c r="AN3697" t="n">
        <v>19032</v>
      </c>
      <c r="AO3697" t="n">
        <v>485</v>
      </c>
      <c r="AP3697"/>
      <c r="AQ3697"/>
      <c r="AR3697"/>
    </row>
    <row r="3698">
      <c r="A3698" t="n">
        <v>364025</v>
      </c>
      <c r="B3698" t="s">
        <v>5683</v>
      </c>
      <c r="C3698" t="s">
        <v>305</v>
      </c>
      <c r="D3698" t="s">
        <v>282</v>
      </c>
      <c r="E3698" t="s">
        <v>283</v>
      </c>
      <c r="F3698" t="s">
        <v>173</v>
      </c>
      <c r="G3698" t="s">
        <v>149</v>
      </c>
      <c r="H3698" t="s">
        <v>174</v>
      </c>
      <c r="I3698" t="s">
        <v>151</v>
      </c>
      <c r="J3698" t="s">
        <v>238</v>
      </c>
      <c r="K3698" t="s">
        <v>176</v>
      </c>
      <c r="L3698" t="s">
        <v>155</v>
      </c>
      <c r="M3698" t="s">
        <v>155</v>
      </c>
      <c r="N3698" t="n">
        <v>-111.7959</v>
      </c>
      <c r="O3698" t="n">
        <v>33.2939</v>
      </c>
      <c r="P3698" t="n">
        <v>18775</v>
      </c>
      <c r="Q3698" t="n">
        <v>18775</v>
      </c>
      <c r="R3698" t="n">
        <v>51.2</v>
      </c>
      <c r="S3698" t="n">
        <v>50.1</v>
      </c>
      <c r="T3698" t="n">
        <v>4.7</v>
      </c>
      <c r="U3698" t="n">
        <v>27.6</v>
      </c>
      <c r="V3698" t="n">
        <v>6.8</v>
      </c>
      <c r="W3698" t="n">
        <v>0.8</v>
      </c>
      <c r="X3698" t="n">
        <v>68</v>
      </c>
      <c r="Y3698" t="n">
        <v>46</v>
      </c>
      <c r="Z3698" t="n">
        <v>25</v>
      </c>
      <c r="AA3698" t="n">
        <v>657</v>
      </c>
      <c r="AB3698" t="n">
        <v>22.8</v>
      </c>
      <c r="AC3698"/>
      <c r="AD3698"/>
      <c r="AE3698"/>
      <c r="AF3698" t="n">
        <v>936</v>
      </c>
      <c r="AG3698" t="n">
        <v>11</v>
      </c>
      <c r="AH3698" t="n">
        <v>21</v>
      </c>
      <c r="AI3698" t="n">
        <v>13175</v>
      </c>
      <c r="AJ3698" t="n">
        <v>10385</v>
      </c>
      <c r="AK3698" t="n">
        <v>11507</v>
      </c>
      <c r="AL3698" t="n">
        <v>13746</v>
      </c>
      <c r="AM3698" t="n">
        <v>16663</v>
      </c>
      <c r="AN3698" t="n">
        <v>17292</v>
      </c>
      <c r="AO3698" t="n">
        <v>921</v>
      </c>
      <c r="AP3698"/>
      <c r="AQ3698"/>
      <c r="AR3698"/>
    </row>
    <row r="3699">
      <c r="A3699" t="n">
        <v>364548</v>
      </c>
      <c r="B3699" t="s">
        <v>5684</v>
      </c>
      <c r="C3699" t="s">
        <v>4056</v>
      </c>
      <c r="D3699" t="s">
        <v>4049</v>
      </c>
      <c r="E3699" t="s">
        <v>283</v>
      </c>
      <c r="F3699" t="s">
        <v>216</v>
      </c>
      <c r="G3699" t="s">
        <v>149</v>
      </c>
      <c r="H3699" t="s">
        <v>200</v>
      </c>
      <c r="I3699" t="s">
        <v>151</v>
      </c>
      <c r="J3699" t="s">
        <v>164</v>
      </c>
      <c r="K3699"/>
      <c r="L3699" t="s">
        <v>155</v>
      </c>
      <c r="M3699" t="s">
        <v>155</v>
      </c>
      <c r="N3699" t="n">
        <v>-98.4503</v>
      </c>
      <c r="O3699" t="n">
        <v>34.5929</v>
      </c>
      <c r="P3699" t="n">
        <v>411</v>
      </c>
      <c r="Q3699" t="n">
        <v>411</v>
      </c>
      <c r="R3699" t="n">
        <v>58.9</v>
      </c>
      <c r="S3699" t="n">
        <v>43.1</v>
      </c>
      <c r="T3699" t="n">
        <v>31.6</v>
      </c>
      <c r="U3699" t="n">
        <v>12.2</v>
      </c>
      <c r="V3699" t="n">
        <v>1.7</v>
      </c>
      <c r="W3699" t="n">
        <v>0</v>
      </c>
      <c r="X3699" t="n">
        <v>75</v>
      </c>
      <c r="Y3699" t="n">
        <v>74</v>
      </c>
      <c r="Z3699" t="n">
        <v>4</v>
      </c>
      <c r="AA3699"/>
      <c r="AB3699"/>
      <c r="AC3699"/>
      <c r="AD3699"/>
      <c r="AE3699"/>
      <c r="AF3699" t="n">
        <v>130</v>
      </c>
      <c r="AG3699" t="n">
        <v>23</v>
      </c>
      <c r="AH3699" t="n">
        <v>29</v>
      </c>
      <c r="AI3699" t="n">
        <v>9300</v>
      </c>
      <c r="AJ3699" t="n">
        <v>8828</v>
      </c>
      <c r="AK3699" t="n">
        <v>9848</v>
      </c>
      <c r="AL3699" t="n">
        <v>11161</v>
      </c>
      <c r="AM3699"/>
      <c r="AN3699"/>
      <c r="AO3699"/>
      <c r="AP3699"/>
      <c r="AQ3699"/>
      <c r="AR3699"/>
    </row>
    <row r="3700">
      <c r="A3700" t="n">
        <v>364575</v>
      </c>
      <c r="B3700" t="s">
        <v>5685</v>
      </c>
      <c r="C3700" t="s">
        <v>5686</v>
      </c>
      <c r="D3700" t="s">
        <v>5289</v>
      </c>
      <c r="E3700" t="s">
        <v>147</v>
      </c>
      <c r="F3700" t="s">
        <v>173</v>
      </c>
      <c r="G3700" t="s">
        <v>149</v>
      </c>
      <c r="H3700" t="s">
        <v>174</v>
      </c>
      <c r="I3700" t="s">
        <v>205</v>
      </c>
      <c r="J3700" t="s">
        <v>164</v>
      </c>
      <c r="K3700"/>
      <c r="L3700" t="s">
        <v>155</v>
      </c>
      <c r="M3700" t="s">
        <v>155</v>
      </c>
      <c r="N3700" t="n">
        <v>-81.5611</v>
      </c>
      <c r="O3700" t="n">
        <v>38.8225</v>
      </c>
      <c r="P3700" t="n">
        <v>26</v>
      </c>
      <c r="Q3700" t="n">
        <v>26</v>
      </c>
      <c r="R3700" t="n">
        <v>96.2</v>
      </c>
      <c r="S3700" t="n">
        <v>96.2</v>
      </c>
      <c r="T3700" t="n">
        <v>3.8</v>
      </c>
      <c r="U3700" t="n">
        <v>0</v>
      </c>
      <c r="V3700" t="n">
        <v>0</v>
      </c>
      <c r="W3700" t="n">
        <v>0</v>
      </c>
      <c r="X3700" t="n">
        <v>88</v>
      </c>
      <c r="Y3700"/>
      <c r="Z3700" t="n">
        <v>7</v>
      </c>
      <c r="AA3700" t="n">
        <v>11</v>
      </c>
      <c r="AB3700" t="n">
        <v>81.8</v>
      </c>
      <c r="AC3700"/>
      <c r="AD3700"/>
      <c r="AE3700"/>
      <c r="AF3700" t="n">
        <v>10</v>
      </c>
      <c r="AG3700" t="n">
        <v>77</v>
      </c>
      <c r="AH3700" t="n">
        <v>92</v>
      </c>
      <c r="AI3700" t="n">
        <v>1821</v>
      </c>
      <c r="AJ3700" t="n">
        <v>1575</v>
      </c>
      <c r="AK3700" t="n">
        <v>1575</v>
      </c>
      <c r="AL3700" t="n">
        <v>3299</v>
      </c>
      <c r="AM3700"/>
      <c r="AN3700"/>
      <c r="AO3700"/>
      <c r="AP3700"/>
      <c r="AQ3700"/>
      <c r="AR3700"/>
    </row>
    <row r="3701">
      <c r="A3701" t="n">
        <v>364627</v>
      </c>
      <c r="B3701" t="s">
        <v>5687</v>
      </c>
      <c r="C3701" t="s">
        <v>5583</v>
      </c>
      <c r="D3701" t="s">
        <v>4049</v>
      </c>
      <c r="E3701" t="s">
        <v>283</v>
      </c>
      <c r="F3701" t="s">
        <v>216</v>
      </c>
      <c r="G3701" t="s">
        <v>149</v>
      </c>
      <c r="H3701" t="s">
        <v>200</v>
      </c>
      <c r="I3701" t="s">
        <v>175</v>
      </c>
      <c r="J3701" t="s">
        <v>164</v>
      </c>
      <c r="K3701"/>
      <c r="L3701" t="s">
        <v>155</v>
      </c>
      <c r="M3701" t="s">
        <v>155</v>
      </c>
      <c r="N3701" t="n">
        <v>-97.0935</v>
      </c>
      <c r="O3701" t="n">
        <v>36.7277</v>
      </c>
      <c r="P3701" t="n">
        <v>453</v>
      </c>
      <c r="Q3701" t="n">
        <v>453</v>
      </c>
      <c r="R3701" t="n">
        <v>48.8</v>
      </c>
      <c r="S3701" t="n">
        <v>62.7</v>
      </c>
      <c r="T3701" t="n">
        <v>3.5</v>
      </c>
      <c r="U3701" t="n">
        <v>12.1</v>
      </c>
      <c r="V3701" t="n">
        <v>0.9</v>
      </c>
      <c r="W3701" t="n">
        <v>0</v>
      </c>
      <c r="X3701" t="n">
        <v>77</v>
      </c>
      <c r="Y3701" t="n">
        <v>30</v>
      </c>
      <c r="Z3701" t="n">
        <v>5</v>
      </c>
      <c r="AA3701"/>
      <c r="AB3701"/>
      <c r="AC3701"/>
      <c r="AD3701"/>
      <c r="AE3701"/>
      <c r="AF3701" t="n">
        <v>60</v>
      </c>
      <c r="AG3701" t="n">
        <v>14</v>
      </c>
      <c r="AH3701" t="n">
        <v>23</v>
      </c>
      <c r="AI3701" t="n">
        <v>5256</v>
      </c>
      <c r="AJ3701" t="n">
        <v>8935</v>
      </c>
      <c r="AK3701"/>
      <c r="AL3701"/>
      <c r="AM3701"/>
      <c r="AN3701"/>
      <c r="AO3701"/>
      <c r="AP3701"/>
      <c r="AQ3701"/>
      <c r="AR3701"/>
    </row>
    <row r="3702">
      <c r="A3702" t="n">
        <v>364636</v>
      </c>
      <c r="B3702" t="s">
        <v>5688</v>
      </c>
      <c r="C3702" t="s">
        <v>5619</v>
      </c>
      <c r="D3702" t="s">
        <v>3795</v>
      </c>
      <c r="E3702" t="s">
        <v>1434</v>
      </c>
      <c r="F3702" t="s">
        <v>216</v>
      </c>
      <c r="G3702" t="s">
        <v>149</v>
      </c>
      <c r="H3702" t="s">
        <v>200</v>
      </c>
      <c r="I3702" t="s">
        <v>186</v>
      </c>
      <c r="J3702" t="s">
        <v>164</v>
      </c>
      <c r="K3702"/>
      <c r="L3702" t="s">
        <v>155</v>
      </c>
      <c r="M3702" t="s">
        <v>155</v>
      </c>
      <c r="N3702" t="n">
        <v>-81.472</v>
      </c>
      <c r="O3702" t="n">
        <v>40.9431</v>
      </c>
      <c r="P3702" t="n">
        <v>196</v>
      </c>
      <c r="Q3702" t="n">
        <v>196</v>
      </c>
      <c r="R3702" t="n">
        <v>80.6</v>
      </c>
      <c r="S3702" t="n">
        <v>63.8</v>
      </c>
      <c r="T3702" t="n">
        <v>26.5</v>
      </c>
      <c r="U3702" t="n">
        <v>0.5</v>
      </c>
      <c r="V3702" t="n">
        <v>3.6</v>
      </c>
      <c r="W3702" t="n">
        <v>0</v>
      </c>
      <c r="X3702" t="n">
        <v>82</v>
      </c>
      <c r="Y3702" t="n">
        <v>87</v>
      </c>
      <c r="Z3702" t="n">
        <v>24</v>
      </c>
      <c r="AA3702"/>
      <c r="AB3702"/>
      <c r="AC3702"/>
      <c r="AD3702"/>
      <c r="AE3702"/>
      <c r="AF3702" t="n">
        <v>58</v>
      </c>
      <c r="AG3702" t="n">
        <v>39</v>
      </c>
      <c r="AH3702" t="n">
        <v>42</v>
      </c>
      <c r="AI3702" t="n">
        <v>19613</v>
      </c>
      <c r="AJ3702" t="n">
        <v>18525</v>
      </c>
      <c r="AK3702"/>
      <c r="AL3702"/>
      <c r="AM3702"/>
      <c r="AN3702" t="n">
        <v>22575</v>
      </c>
      <c r="AO3702"/>
      <c r="AP3702"/>
      <c r="AQ3702"/>
      <c r="AR3702"/>
    </row>
    <row r="3703">
      <c r="A3703" t="n">
        <v>364760</v>
      </c>
      <c r="B3703" t="s">
        <v>5689</v>
      </c>
      <c r="C3703" t="s">
        <v>1592</v>
      </c>
      <c r="D3703" t="s">
        <v>1433</v>
      </c>
      <c r="E3703" t="s">
        <v>1434</v>
      </c>
      <c r="F3703" t="s">
        <v>199</v>
      </c>
      <c r="G3703" t="s">
        <v>189</v>
      </c>
      <c r="H3703" t="s">
        <v>200</v>
      </c>
      <c r="I3703" t="s">
        <v>186</v>
      </c>
      <c r="J3703" t="s">
        <v>164</v>
      </c>
      <c r="K3703"/>
      <c r="L3703" t="s">
        <v>155</v>
      </c>
      <c r="M3703" t="s">
        <v>155</v>
      </c>
      <c r="N3703" t="n">
        <v>-87.7672</v>
      </c>
      <c r="O3703" t="n">
        <v>41.8507</v>
      </c>
      <c r="P3703" t="n">
        <v>69</v>
      </c>
      <c r="Q3703" t="n">
        <v>69</v>
      </c>
      <c r="R3703" t="n">
        <v>88.4</v>
      </c>
      <c r="S3703" t="n">
        <v>1.4</v>
      </c>
      <c r="T3703" t="n">
        <v>13</v>
      </c>
      <c r="U3703" t="n">
        <v>85.5</v>
      </c>
      <c r="V3703" t="n">
        <v>0</v>
      </c>
      <c r="W3703" t="n">
        <v>0</v>
      </c>
      <c r="X3703" t="n">
        <v>100</v>
      </c>
      <c r="Y3703" t="n">
        <v>80</v>
      </c>
      <c r="Z3703" t="n">
        <v>11</v>
      </c>
      <c r="AA3703"/>
      <c r="AB3703"/>
      <c r="AC3703"/>
      <c r="AD3703"/>
      <c r="AE3703"/>
      <c r="AF3703" t="n">
        <v>12</v>
      </c>
      <c r="AG3703" t="n">
        <v>55</v>
      </c>
      <c r="AH3703" t="n">
        <v>74</v>
      </c>
      <c r="AI3703" t="n">
        <v>7188</v>
      </c>
      <c r="AJ3703" t="n">
        <v>6739</v>
      </c>
      <c r="AK3703" t="n">
        <v>9636</v>
      </c>
      <c r="AL3703" t="n">
        <v>6989</v>
      </c>
      <c r="AM3703"/>
      <c r="AN3703"/>
      <c r="AO3703"/>
      <c r="AP3703"/>
      <c r="AQ3703"/>
      <c r="AR3703"/>
    </row>
    <row r="3704">
      <c r="A3704" t="n">
        <v>364946</v>
      </c>
      <c r="B3704" t="s">
        <v>5690</v>
      </c>
      <c r="C3704" t="s">
        <v>5691</v>
      </c>
      <c r="D3704" t="s">
        <v>4049</v>
      </c>
      <c r="E3704" t="s">
        <v>283</v>
      </c>
      <c r="F3704" t="s">
        <v>216</v>
      </c>
      <c r="G3704" t="s">
        <v>149</v>
      </c>
      <c r="H3704" t="s">
        <v>200</v>
      </c>
      <c r="I3704" t="s">
        <v>205</v>
      </c>
      <c r="J3704" t="s">
        <v>164</v>
      </c>
      <c r="K3704"/>
      <c r="L3704" t="s">
        <v>155</v>
      </c>
      <c r="M3704" t="s">
        <v>155</v>
      </c>
      <c r="N3704" t="n">
        <v>-98.4434</v>
      </c>
      <c r="O3704" t="n">
        <v>35.1086</v>
      </c>
      <c r="P3704" t="n">
        <v>395</v>
      </c>
      <c r="Q3704" t="n">
        <v>395</v>
      </c>
      <c r="R3704" t="n">
        <v>51.9</v>
      </c>
      <c r="S3704" t="n">
        <v>46.1</v>
      </c>
      <c r="T3704" t="n">
        <v>2.8</v>
      </c>
      <c r="U3704" t="n">
        <v>16.5</v>
      </c>
      <c r="V3704" t="n">
        <v>0.5</v>
      </c>
      <c r="W3704" t="n">
        <v>0</v>
      </c>
      <c r="X3704" t="n">
        <v>72</v>
      </c>
      <c r="Y3704" t="n">
        <v>20</v>
      </c>
      <c r="Z3704" t="n">
        <v>4</v>
      </c>
      <c r="AA3704"/>
      <c r="AB3704"/>
      <c r="AC3704"/>
      <c r="AD3704"/>
      <c r="AE3704"/>
      <c r="AF3704" t="n">
        <v>24</v>
      </c>
      <c r="AG3704" t="n">
        <v>15</v>
      </c>
      <c r="AH3704" t="n">
        <v>20</v>
      </c>
      <c r="AI3704" t="n">
        <v>4748</v>
      </c>
      <c r="AJ3704" t="n">
        <v>5085</v>
      </c>
      <c r="AK3704"/>
      <c r="AL3704"/>
      <c r="AM3704"/>
      <c r="AN3704"/>
      <c r="AO3704"/>
      <c r="AP3704"/>
      <c r="AQ3704"/>
      <c r="AR3704"/>
    </row>
    <row r="3705">
      <c r="A3705" t="n">
        <v>364964</v>
      </c>
      <c r="B3705" t="s">
        <v>5692</v>
      </c>
      <c r="C3705" t="s">
        <v>5693</v>
      </c>
      <c r="D3705" t="s">
        <v>996</v>
      </c>
      <c r="E3705" t="s">
        <v>997</v>
      </c>
      <c r="F3705" t="s">
        <v>216</v>
      </c>
      <c r="G3705" t="s">
        <v>149</v>
      </c>
      <c r="H3705" t="s">
        <v>200</v>
      </c>
      <c r="I3705" t="s">
        <v>205</v>
      </c>
      <c r="J3705" t="s">
        <v>164</v>
      </c>
      <c r="K3705"/>
      <c r="L3705" t="s">
        <v>155</v>
      </c>
      <c r="M3705" t="s">
        <v>155</v>
      </c>
      <c r="N3705" t="n">
        <v>-76.2593</v>
      </c>
      <c r="O3705" t="n">
        <v>43.4578</v>
      </c>
      <c r="P3705" t="n">
        <v>33</v>
      </c>
      <c r="Q3705" t="n">
        <v>33</v>
      </c>
      <c r="R3705" t="n">
        <v>84.8</v>
      </c>
      <c r="S3705" t="n">
        <v>78.8</v>
      </c>
      <c r="T3705" t="n">
        <v>12.1</v>
      </c>
      <c r="U3705" t="n">
        <v>6.1</v>
      </c>
      <c r="V3705" t="n">
        <v>0</v>
      </c>
      <c r="W3705" t="n">
        <v>0</v>
      </c>
      <c r="X3705" t="n">
        <v>38</v>
      </c>
      <c r="Y3705"/>
      <c r="Z3705" t="n">
        <v>6</v>
      </c>
      <c r="AA3705"/>
      <c r="AB3705"/>
      <c r="AC3705"/>
      <c r="AD3705"/>
      <c r="AE3705"/>
      <c r="AF3705" t="n">
        <v>12</v>
      </c>
      <c r="AG3705" t="n">
        <v>61</v>
      </c>
      <c r="AH3705" t="n">
        <v>76</v>
      </c>
      <c r="AI3705" t="n">
        <v>14771</v>
      </c>
      <c r="AJ3705" t="n">
        <v>15514</v>
      </c>
      <c r="AK3705" t="n">
        <v>15001</v>
      </c>
      <c r="AL3705" t="n">
        <v>9865</v>
      </c>
      <c r="AM3705"/>
      <c r="AN3705"/>
      <c r="AO3705"/>
      <c r="AP3705"/>
      <c r="AQ3705"/>
      <c r="AR3705"/>
    </row>
    <row r="3706">
      <c r="A3706" t="n">
        <v>365091</v>
      </c>
      <c r="B3706" t="s">
        <v>5694</v>
      </c>
      <c r="C3706" t="s">
        <v>5695</v>
      </c>
      <c r="D3706" t="s">
        <v>1175</v>
      </c>
      <c r="E3706" t="s">
        <v>147</v>
      </c>
      <c r="F3706" t="s">
        <v>199</v>
      </c>
      <c r="G3706" t="s">
        <v>189</v>
      </c>
      <c r="H3706" t="s">
        <v>200</v>
      </c>
      <c r="I3706" t="s">
        <v>151</v>
      </c>
      <c r="J3706" t="s">
        <v>164</v>
      </c>
      <c r="K3706"/>
      <c r="L3706" t="s">
        <v>155</v>
      </c>
      <c r="M3706" t="s">
        <v>155</v>
      </c>
      <c r="N3706" t="n">
        <v>-84.3596</v>
      </c>
      <c r="O3706" t="n">
        <v>33.9713</v>
      </c>
      <c r="P3706" t="n">
        <v>431</v>
      </c>
      <c r="Q3706" t="n">
        <v>431</v>
      </c>
      <c r="R3706" t="n">
        <v>91.2</v>
      </c>
      <c r="S3706" t="n">
        <v>23.7</v>
      </c>
      <c r="T3706" t="n">
        <v>42</v>
      </c>
      <c r="U3706" t="n">
        <v>16.9</v>
      </c>
      <c r="V3706" t="n">
        <v>0.9</v>
      </c>
      <c r="W3706" t="n">
        <v>0</v>
      </c>
      <c r="X3706" t="n">
        <v>100</v>
      </c>
      <c r="Y3706"/>
      <c r="Z3706" t="n">
        <v>20</v>
      </c>
      <c r="AA3706"/>
      <c r="AB3706"/>
      <c r="AC3706"/>
      <c r="AD3706"/>
      <c r="AE3706"/>
      <c r="AF3706" t="n">
        <v>1</v>
      </c>
      <c r="AG3706" t="n">
        <v>70</v>
      </c>
      <c r="AH3706" t="n">
        <v>73</v>
      </c>
      <c r="AI3706" t="n">
        <v>36205</v>
      </c>
      <c r="AJ3706" t="n">
        <v>36205</v>
      </c>
      <c r="AK3706"/>
      <c r="AL3706"/>
      <c r="AM3706"/>
      <c r="AN3706"/>
      <c r="AO3706"/>
      <c r="AP3706"/>
      <c r="AQ3706"/>
      <c r="AR3706"/>
    </row>
    <row r="3707">
      <c r="A3707" t="n">
        <v>365125</v>
      </c>
      <c r="B3707" t="s">
        <v>5696</v>
      </c>
      <c r="C3707" t="s">
        <v>789</v>
      </c>
      <c r="D3707" t="s">
        <v>440</v>
      </c>
      <c r="E3707" t="s">
        <v>267</v>
      </c>
      <c r="F3707" t="s">
        <v>199</v>
      </c>
      <c r="G3707" t="s">
        <v>189</v>
      </c>
      <c r="H3707" t="s">
        <v>200</v>
      </c>
      <c r="I3707" t="s">
        <v>186</v>
      </c>
      <c r="J3707" t="s">
        <v>164</v>
      </c>
      <c r="K3707"/>
      <c r="L3707" t="s">
        <v>155</v>
      </c>
      <c r="M3707" t="s">
        <v>155</v>
      </c>
      <c r="N3707" t="n">
        <v>-117.1884</v>
      </c>
      <c r="O3707" t="n">
        <v>33.1366</v>
      </c>
      <c r="P3707" t="n">
        <v>370</v>
      </c>
      <c r="Q3707" t="n">
        <v>370</v>
      </c>
      <c r="R3707" t="n">
        <v>97.6</v>
      </c>
      <c r="S3707" t="n">
        <v>29.2</v>
      </c>
      <c r="T3707" t="n">
        <v>2.2</v>
      </c>
      <c r="U3707" t="n">
        <v>55.7</v>
      </c>
      <c r="V3707" t="n">
        <v>2.2</v>
      </c>
      <c r="W3707" t="n">
        <v>0</v>
      </c>
      <c r="X3707" t="n">
        <v>100</v>
      </c>
      <c r="Y3707"/>
      <c r="Z3707" t="n">
        <v>22</v>
      </c>
      <c r="AA3707"/>
      <c r="AB3707"/>
      <c r="AC3707"/>
      <c r="AD3707"/>
      <c r="AE3707"/>
      <c r="AF3707" t="n">
        <v>93</v>
      </c>
      <c r="AG3707" t="n">
        <v>37</v>
      </c>
      <c r="AH3707" t="n">
        <v>39</v>
      </c>
      <c r="AI3707" t="n">
        <v>21484</v>
      </c>
      <c r="AJ3707" t="n">
        <v>15048</v>
      </c>
      <c r="AK3707" t="n">
        <v>20312</v>
      </c>
      <c r="AL3707" t="n">
        <v>18977</v>
      </c>
      <c r="AM3707" t="n">
        <v>20191</v>
      </c>
      <c r="AN3707" t="n">
        <v>22036</v>
      </c>
      <c r="AO3707"/>
      <c r="AP3707"/>
      <c r="AQ3707"/>
      <c r="AR3707"/>
    </row>
    <row r="3708">
      <c r="A3708" t="n">
        <v>365198</v>
      </c>
      <c r="B3708" t="s">
        <v>5697</v>
      </c>
      <c r="C3708" t="s">
        <v>5698</v>
      </c>
      <c r="D3708" t="s">
        <v>4049</v>
      </c>
      <c r="E3708" t="s">
        <v>283</v>
      </c>
      <c r="F3708" t="s">
        <v>216</v>
      </c>
      <c r="G3708" t="s">
        <v>149</v>
      </c>
      <c r="H3708" t="s">
        <v>200</v>
      </c>
      <c r="I3708" t="s">
        <v>205</v>
      </c>
      <c r="J3708" t="s">
        <v>164</v>
      </c>
      <c r="K3708"/>
      <c r="L3708" t="s">
        <v>155</v>
      </c>
      <c r="M3708" t="s">
        <v>155</v>
      </c>
      <c r="N3708" t="n">
        <v>-97.083</v>
      </c>
      <c r="O3708" t="n">
        <v>34.1862</v>
      </c>
      <c r="P3708" t="n">
        <v>576</v>
      </c>
      <c r="Q3708" t="n">
        <v>576</v>
      </c>
      <c r="R3708" t="n">
        <v>51.7</v>
      </c>
      <c r="S3708" t="n">
        <v>46.7</v>
      </c>
      <c r="T3708" t="n">
        <v>4.3</v>
      </c>
      <c r="U3708" t="n">
        <v>9.9</v>
      </c>
      <c r="V3708" t="n">
        <v>0.7</v>
      </c>
      <c r="W3708" t="n">
        <v>0</v>
      </c>
      <c r="X3708" t="n">
        <v>88</v>
      </c>
      <c r="Y3708" t="n">
        <v>55</v>
      </c>
      <c r="Z3708" t="n">
        <v>17</v>
      </c>
      <c r="AA3708"/>
      <c r="AB3708"/>
      <c r="AC3708"/>
      <c r="AD3708"/>
      <c r="AE3708"/>
      <c r="AF3708" t="n">
        <v>29</v>
      </c>
      <c r="AG3708" t="n">
        <v>14</v>
      </c>
      <c r="AH3708" t="n">
        <v>22</v>
      </c>
      <c r="AI3708" t="n">
        <v>4777</v>
      </c>
      <c r="AJ3708" t="n">
        <v>5027</v>
      </c>
      <c r="AK3708" t="n">
        <v>2614</v>
      </c>
      <c r="AL3708" t="n">
        <v>7260</v>
      </c>
      <c r="AM3708"/>
      <c r="AN3708"/>
      <c r="AO3708"/>
      <c r="AP3708"/>
      <c r="AQ3708"/>
      <c r="AR3708"/>
    </row>
    <row r="3709">
      <c r="A3709" t="n">
        <v>365213</v>
      </c>
      <c r="B3709" t="s">
        <v>5699</v>
      </c>
      <c r="C3709" t="s">
        <v>4070</v>
      </c>
      <c r="D3709" t="s">
        <v>4049</v>
      </c>
      <c r="E3709" t="s">
        <v>283</v>
      </c>
      <c r="F3709" t="s">
        <v>173</v>
      </c>
      <c r="G3709" t="s">
        <v>149</v>
      </c>
      <c r="H3709" t="s">
        <v>174</v>
      </c>
      <c r="I3709" t="s">
        <v>151</v>
      </c>
      <c r="J3709" t="s">
        <v>164</v>
      </c>
      <c r="K3709"/>
      <c r="L3709" t="s">
        <v>155</v>
      </c>
      <c r="M3709" t="s">
        <v>155</v>
      </c>
      <c r="N3709" t="n">
        <v>-97.8972</v>
      </c>
      <c r="O3709" t="n">
        <v>36.4191</v>
      </c>
      <c r="P3709" t="n">
        <v>701</v>
      </c>
      <c r="Q3709" t="n">
        <v>701</v>
      </c>
      <c r="R3709" t="n">
        <v>47.8</v>
      </c>
      <c r="S3709" t="n">
        <v>61.5</v>
      </c>
      <c r="T3709" t="n">
        <v>2</v>
      </c>
      <c r="U3709" t="n">
        <v>23.3</v>
      </c>
      <c r="V3709" t="n">
        <v>0.4</v>
      </c>
      <c r="W3709" t="n">
        <v>0</v>
      </c>
      <c r="X3709" t="n">
        <v>72</v>
      </c>
      <c r="Y3709" t="n">
        <v>79</v>
      </c>
      <c r="Z3709" t="n">
        <v>6</v>
      </c>
      <c r="AA3709" t="n">
        <v>36</v>
      </c>
      <c r="AB3709" t="n">
        <v>50</v>
      </c>
      <c r="AC3709"/>
      <c r="AD3709"/>
      <c r="AE3709"/>
      <c r="AF3709" t="n">
        <v>21</v>
      </c>
      <c r="AG3709" t="n">
        <v>16</v>
      </c>
      <c r="AH3709" t="n">
        <v>45</v>
      </c>
      <c r="AI3709"/>
      <c r="AJ3709"/>
      <c r="AK3709"/>
      <c r="AL3709"/>
      <c r="AM3709"/>
      <c r="AN3709"/>
      <c r="AO3709"/>
      <c r="AP3709"/>
      <c r="AQ3709"/>
      <c r="AR3709"/>
    </row>
    <row r="3710">
      <c r="A3710" t="n">
        <v>365240</v>
      </c>
      <c r="B3710" t="s">
        <v>5700</v>
      </c>
      <c r="C3710" t="s">
        <v>5701</v>
      </c>
      <c r="D3710" t="s">
        <v>3795</v>
      </c>
      <c r="E3710" t="s">
        <v>1434</v>
      </c>
      <c r="F3710" t="s">
        <v>216</v>
      </c>
      <c r="G3710" t="s">
        <v>149</v>
      </c>
      <c r="H3710" t="s">
        <v>200</v>
      </c>
      <c r="I3710" t="s">
        <v>205</v>
      </c>
      <c r="J3710" t="s">
        <v>164</v>
      </c>
      <c r="K3710"/>
      <c r="L3710" t="s">
        <v>155</v>
      </c>
      <c r="M3710" t="s">
        <v>155</v>
      </c>
      <c r="N3710" t="n">
        <v>-83.9157</v>
      </c>
      <c r="O3710" t="n">
        <v>39.6624</v>
      </c>
      <c r="P3710" t="n">
        <v>29</v>
      </c>
      <c r="Q3710" t="n">
        <v>29</v>
      </c>
      <c r="R3710" t="n">
        <v>24.1</v>
      </c>
      <c r="S3710" t="n">
        <v>93.1</v>
      </c>
      <c r="T3710" t="n">
        <v>0</v>
      </c>
      <c r="U3710" t="n">
        <v>3.4</v>
      </c>
      <c r="V3710" t="n">
        <v>3.4</v>
      </c>
      <c r="W3710" t="n">
        <v>0</v>
      </c>
      <c r="X3710"/>
      <c r="Y3710"/>
      <c r="Z3710" t="n">
        <v>12</v>
      </c>
      <c r="AA3710"/>
      <c r="AB3710"/>
      <c r="AC3710"/>
      <c r="AD3710"/>
      <c r="AE3710"/>
      <c r="AF3710" t="n">
        <v>5</v>
      </c>
      <c r="AG3710" t="n">
        <v>24</v>
      </c>
      <c r="AH3710" t="n">
        <v>28</v>
      </c>
      <c r="AI3710" t="n">
        <v>12602</v>
      </c>
      <c r="AJ3710"/>
      <c r="AK3710"/>
      <c r="AL3710" t="n">
        <v>8802</v>
      </c>
      <c r="AM3710" t="n">
        <v>15276</v>
      </c>
      <c r="AN3710"/>
      <c r="AO3710"/>
      <c r="AP3710"/>
      <c r="AQ3710"/>
      <c r="AR3710"/>
    </row>
    <row r="3711">
      <c r="A3711" t="n">
        <v>365374</v>
      </c>
      <c r="B3711" t="s">
        <v>5702</v>
      </c>
      <c r="C3711" t="s">
        <v>4068</v>
      </c>
      <c r="D3711" t="s">
        <v>4049</v>
      </c>
      <c r="E3711" t="s">
        <v>283</v>
      </c>
      <c r="F3711" t="s">
        <v>173</v>
      </c>
      <c r="G3711" t="s">
        <v>149</v>
      </c>
      <c r="H3711" t="s">
        <v>174</v>
      </c>
      <c r="I3711" t="s">
        <v>205</v>
      </c>
      <c r="J3711" t="s">
        <v>168</v>
      </c>
      <c r="K3711"/>
      <c r="L3711" t="s">
        <v>155</v>
      </c>
      <c r="M3711" t="s">
        <v>155</v>
      </c>
      <c r="N3711" t="n">
        <v>-97.882</v>
      </c>
      <c r="O3711" t="n">
        <v>35.5092</v>
      </c>
      <c r="P3711" t="n">
        <v>1862</v>
      </c>
      <c r="Q3711" t="n">
        <v>1862</v>
      </c>
      <c r="R3711" t="n">
        <v>47.4</v>
      </c>
      <c r="S3711" t="n">
        <v>62.6</v>
      </c>
      <c r="T3711" t="n">
        <v>6</v>
      </c>
      <c r="U3711" t="n">
        <v>14.5</v>
      </c>
      <c r="V3711" t="n">
        <v>3.7</v>
      </c>
      <c r="W3711" t="n">
        <v>0</v>
      </c>
      <c r="X3711" t="n">
        <v>77</v>
      </c>
      <c r="Y3711" t="n">
        <v>77</v>
      </c>
      <c r="Z3711" t="n">
        <v>19</v>
      </c>
      <c r="AA3711" t="n">
        <v>103</v>
      </c>
      <c r="AB3711" t="n">
        <v>60.2</v>
      </c>
      <c r="AC3711"/>
      <c r="AD3711"/>
      <c r="AE3711"/>
      <c r="AF3711" t="n">
        <v>197</v>
      </c>
      <c r="AG3711" t="n">
        <v>9</v>
      </c>
      <c r="AH3711" t="n">
        <v>25</v>
      </c>
      <c r="AI3711" t="n">
        <v>10279</v>
      </c>
      <c r="AJ3711" t="n">
        <v>10046</v>
      </c>
      <c r="AK3711"/>
      <c r="AL3711"/>
      <c r="AM3711"/>
      <c r="AN3711"/>
      <c r="AO3711"/>
      <c r="AP3711"/>
      <c r="AQ3711"/>
      <c r="AR3711"/>
    </row>
    <row r="3712">
      <c r="A3712" t="n">
        <v>365383</v>
      </c>
      <c r="B3712" t="s">
        <v>5703</v>
      </c>
      <c r="C3712" t="s">
        <v>5704</v>
      </c>
      <c r="D3712" t="s">
        <v>4200</v>
      </c>
      <c r="E3712" t="s">
        <v>997</v>
      </c>
      <c r="F3712" t="s">
        <v>216</v>
      </c>
      <c r="G3712" t="s">
        <v>149</v>
      </c>
      <c r="H3712" t="s">
        <v>200</v>
      </c>
      <c r="I3712" t="s">
        <v>186</v>
      </c>
      <c r="J3712" t="s">
        <v>164</v>
      </c>
      <c r="K3712"/>
      <c r="L3712" t="s">
        <v>155</v>
      </c>
      <c r="M3712" t="s">
        <v>155</v>
      </c>
      <c r="N3712" t="n">
        <v>-75.8101</v>
      </c>
      <c r="O3712" t="n">
        <v>41.2622</v>
      </c>
      <c r="P3712" t="n">
        <v>129</v>
      </c>
      <c r="Q3712" t="n">
        <v>129</v>
      </c>
      <c r="R3712" t="n">
        <v>90.7</v>
      </c>
      <c r="S3712" t="n">
        <v>55.8</v>
      </c>
      <c r="T3712" t="n">
        <v>23.3</v>
      </c>
      <c r="U3712" t="n">
        <v>14.7</v>
      </c>
      <c r="V3712" t="n">
        <v>2.3</v>
      </c>
      <c r="W3712" t="n">
        <v>0</v>
      </c>
      <c r="X3712" t="n">
        <v>47</v>
      </c>
      <c r="Y3712"/>
      <c r="Z3712" t="n">
        <v>15</v>
      </c>
      <c r="AA3712"/>
      <c r="AB3712"/>
      <c r="AC3712"/>
      <c r="AD3712"/>
      <c r="AE3712"/>
      <c r="AF3712" t="n">
        <v>13</v>
      </c>
      <c r="AG3712" t="n">
        <v>60</v>
      </c>
      <c r="AH3712" t="n">
        <v>66</v>
      </c>
      <c r="AI3712" t="n">
        <v>17387</v>
      </c>
      <c r="AJ3712" t="n">
        <v>19247</v>
      </c>
      <c r="AK3712" t="n">
        <v>18532</v>
      </c>
      <c r="AL3712" t="n">
        <v>16958</v>
      </c>
      <c r="AM3712"/>
      <c r="AN3712"/>
      <c r="AO3712"/>
      <c r="AP3712"/>
      <c r="AQ3712"/>
      <c r="AR3712"/>
    </row>
    <row r="3713">
      <c r="A3713" t="n">
        <v>365480</v>
      </c>
      <c r="B3713" t="s">
        <v>5705</v>
      </c>
      <c r="C3713" t="s">
        <v>4092</v>
      </c>
      <c r="D3713" t="s">
        <v>4049</v>
      </c>
      <c r="E3713" t="s">
        <v>283</v>
      </c>
      <c r="F3713" t="s">
        <v>173</v>
      </c>
      <c r="G3713" t="s">
        <v>149</v>
      </c>
      <c r="H3713" t="s">
        <v>174</v>
      </c>
      <c r="I3713" t="s">
        <v>175</v>
      </c>
      <c r="J3713" t="s">
        <v>164</v>
      </c>
      <c r="K3713"/>
      <c r="L3713" t="s">
        <v>155</v>
      </c>
      <c r="M3713" t="s">
        <v>155</v>
      </c>
      <c r="N3713" t="n">
        <v>-97.1084</v>
      </c>
      <c r="O3713" t="n">
        <v>36.107</v>
      </c>
      <c r="P3713" t="n">
        <v>865</v>
      </c>
      <c r="Q3713" t="n">
        <v>865</v>
      </c>
      <c r="R3713" t="n">
        <v>46.8</v>
      </c>
      <c r="S3713" t="n">
        <v>66.4</v>
      </c>
      <c r="T3713" t="n">
        <v>2.9</v>
      </c>
      <c r="U3713" t="n">
        <v>5.4</v>
      </c>
      <c r="V3713" t="n">
        <v>2.2</v>
      </c>
      <c r="W3713" t="n">
        <v>0</v>
      </c>
      <c r="X3713" t="n">
        <v>91</v>
      </c>
      <c r="Y3713" t="n">
        <v>79</v>
      </c>
      <c r="Z3713" t="n">
        <v>8</v>
      </c>
      <c r="AA3713" t="n">
        <v>23</v>
      </c>
      <c r="AB3713" t="n">
        <v>47.8</v>
      </c>
      <c r="AC3713"/>
      <c r="AD3713"/>
      <c r="AE3713"/>
      <c r="AF3713" t="n">
        <v>56</v>
      </c>
      <c r="AG3713" t="n">
        <v>11</v>
      </c>
      <c r="AH3713" t="n">
        <v>23</v>
      </c>
      <c r="AI3713" t="n">
        <v>8778</v>
      </c>
      <c r="AJ3713" t="n">
        <v>4481</v>
      </c>
      <c r="AK3713"/>
      <c r="AL3713"/>
      <c r="AM3713"/>
      <c r="AN3713"/>
      <c r="AO3713"/>
      <c r="AP3713"/>
      <c r="AQ3713"/>
      <c r="AR3713"/>
    </row>
    <row r="3714">
      <c r="A3714" t="n">
        <v>365505</v>
      </c>
      <c r="B3714" t="s">
        <v>5706</v>
      </c>
      <c r="C3714" t="s">
        <v>5707</v>
      </c>
      <c r="D3714" t="s">
        <v>1929</v>
      </c>
      <c r="E3714" t="s">
        <v>891</v>
      </c>
      <c r="F3714" t="s">
        <v>216</v>
      </c>
      <c r="G3714" t="s">
        <v>149</v>
      </c>
      <c r="H3714" t="s">
        <v>200</v>
      </c>
      <c r="I3714" t="s">
        <v>175</v>
      </c>
      <c r="J3714" t="s">
        <v>164</v>
      </c>
      <c r="K3714"/>
      <c r="L3714" t="s">
        <v>155</v>
      </c>
      <c r="M3714" t="s">
        <v>155</v>
      </c>
      <c r="N3714" t="n">
        <v>-92.2139</v>
      </c>
      <c r="O3714" t="n">
        <v>37.8113</v>
      </c>
      <c r="P3714" t="n">
        <v>26</v>
      </c>
      <c r="Q3714" t="n">
        <v>26</v>
      </c>
      <c r="R3714" t="n">
        <v>88.5</v>
      </c>
      <c r="S3714" t="n">
        <v>76.9</v>
      </c>
      <c r="T3714" t="n">
        <v>3.8</v>
      </c>
      <c r="U3714" t="n">
        <v>15.4</v>
      </c>
      <c r="V3714" t="n">
        <v>3.8</v>
      </c>
      <c r="W3714" t="n">
        <v>0</v>
      </c>
      <c r="X3714" t="n">
        <v>82</v>
      </c>
      <c r="Y3714"/>
      <c r="Z3714" t="n">
        <v>15</v>
      </c>
      <c r="AA3714"/>
      <c r="AB3714"/>
      <c r="AC3714"/>
      <c r="AD3714"/>
      <c r="AE3714"/>
      <c r="AF3714" t="n">
        <v>10</v>
      </c>
      <c r="AG3714" t="n">
        <v>58</v>
      </c>
      <c r="AH3714" t="n">
        <v>69</v>
      </c>
      <c r="AI3714" t="n">
        <v>19044</v>
      </c>
      <c r="AJ3714" t="n">
        <v>22981</v>
      </c>
      <c r="AK3714" t="n">
        <v>21778</v>
      </c>
      <c r="AL3714" t="n">
        <v>12372</v>
      </c>
      <c r="AM3714"/>
      <c r="AN3714"/>
      <c r="AO3714"/>
      <c r="AP3714"/>
      <c r="AQ3714"/>
      <c r="AR3714"/>
    </row>
    <row r="3715">
      <c r="A3715" t="n">
        <v>365693</v>
      </c>
      <c r="B3715" t="s">
        <v>5708</v>
      </c>
      <c r="C3715" t="s">
        <v>2931</v>
      </c>
      <c r="D3715" t="s">
        <v>2929</v>
      </c>
      <c r="E3715" t="s">
        <v>891</v>
      </c>
      <c r="F3715" t="s">
        <v>279</v>
      </c>
      <c r="G3715" t="s">
        <v>189</v>
      </c>
      <c r="H3715" t="s">
        <v>174</v>
      </c>
      <c r="I3715" t="s">
        <v>151</v>
      </c>
      <c r="J3715" t="s">
        <v>164</v>
      </c>
      <c r="K3715"/>
      <c r="L3715" t="s">
        <v>155</v>
      </c>
      <c r="M3715" t="s">
        <v>155</v>
      </c>
      <c r="N3715" t="n">
        <v>-96.0822</v>
      </c>
      <c r="O3715" t="n">
        <v>41.2095</v>
      </c>
      <c r="P3715" t="n">
        <v>272</v>
      </c>
      <c r="Q3715" t="n">
        <v>272</v>
      </c>
      <c r="R3715" t="n">
        <v>99.6</v>
      </c>
      <c r="S3715" t="n">
        <v>77.9</v>
      </c>
      <c r="T3715" t="n">
        <v>2.9</v>
      </c>
      <c r="U3715" t="n">
        <v>12.9</v>
      </c>
      <c r="V3715" t="n">
        <v>1.1</v>
      </c>
      <c r="W3715" t="n">
        <v>0</v>
      </c>
      <c r="X3715" t="n">
        <v>93</v>
      </c>
      <c r="Y3715"/>
      <c r="Z3715" t="n">
        <v>15</v>
      </c>
      <c r="AA3715" t="n">
        <v>69</v>
      </c>
      <c r="AB3715" t="n">
        <v>85.5</v>
      </c>
      <c r="AC3715"/>
      <c r="AD3715"/>
      <c r="AE3715"/>
      <c r="AF3715" t="n">
        <v>92</v>
      </c>
      <c r="AG3715" t="n">
        <v>30</v>
      </c>
      <c r="AH3715" t="n">
        <v>32</v>
      </c>
      <c r="AI3715" t="n">
        <v>13666</v>
      </c>
      <c r="AJ3715" t="n">
        <v>14140</v>
      </c>
      <c r="AK3715" t="n">
        <v>9557</v>
      </c>
      <c r="AL3715" t="n">
        <v>10055</v>
      </c>
      <c r="AM3715" t="n">
        <v>16342</v>
      </c>
      <c r="AN3715" t="n">
        <v>16957</v>
      </c>
      <c r="AO3715"/>
      <c r="AP3715"/>
      <c r="AQ3715"/>
      <c r="AR3715"/>
    </row>
    <row r="3716">
      <c r="A3716" t="n">
        <v>365763</v>
      </c>
      <c r="B3716" t="s">
        <v>5709</v>
      </c>
      <c r="C3716" t="s">
        <v>3039</v>
      </c>
      <c r="D3716" t="s">
        <v>3037</v>
      </c>
      <c r="E3716" t="s">
        <v>997</v>
      </c>
      <c r="F3716" t="s">
        <v>216</v>
      </c>
      <c r="G3716" t="s">
        <v>149</v>
      </c>
      <c r="H3716" t="s">
        <v>200</v>
      </c>
      <c r="I3716" t="s">
        <v>186</v>
      </c>
      <c r="J3716" t="s">
        <v>164</v>
      </c>
      <c r="K3716"/>
      <c r="L3716" t="s">
        <v>155</v>
      </c>
      <c r="M3716" t="s">
        <v>155</v>
      </c>
      <c r="N3716" t="n">
        <v>-74.4793</v>
      </c>
      <c r="O3716" t="n">
        <v>40.8775</v>
      </c>
      <c r="P3716" t="n">
        <v>61</v>
      </c>
      <c r="Q3716" t="n">
        <v>61</v>
      </c>
      <c r="R3716" t="n">
        <v>75.4</v>
      </c>
      <c r="S3716" t="n">
        <v>29.5</v>
      </c>
      <c r="T3716" t="n">
        <v>32.8</v>
      </c>
      <c r="U3716" t="n">
        <v>18</v>
      </c>
      <c r="V3716" t="n">
        <v>13.1</v>
      </c>
      <c r="W3716" t="n">
        <v>0</v>
      </c>
      <c r="X3716" t="n">
        <v>83</v>
      </c>
      <c r="Y3716"/>
      <c r="Z3716" t="n">
        <v>16</v>
      </c>
      <c r="AA3716"/>
      <c r="AB3716"/>
      <c r="AC3716"/>
      <c r="AD3716"/>
      <c r="AE3716"/>
      <c r="AF3716" t="n">
        <v>45</v>
      </c>
      <c r="AG3716" t="n">
        <v>44</v>
      </c>
      <c r="AH3716" t="n">
        <v>44</v>
      </c>
      <c r="AI3716" t="n">
        <v>15560</v>
      </c>
      <c r="AJ3716" t="n">
        <v>16223</v>
      </c>
      <c r="AK3716" t="n">
        <v>15273</v>
      </c>
      <c r="AL3716" t="n">
        <v>20053</v>
      </c>
      <c r="AM3716" t="n">
        <v>20345</v>
      </c>
      <c r="AN3716" t="n">
        <v>21768</v>
      </c>
      <c r="AO3716"/>
      <c r="AP3716"/>
      <c r="AQ3716"/>
      <c r="AR3716"/>
    </row>
    <row r="3717">
      <c r="A3717" t="n">
        <v>365824</v>
      </c>
      <c r="B3717" t="s">
        <v>5710</v>
      </c>
      <c r="C3717" t="s">
        <v>5711</v>
      </c>
      <c r="D3717" t="s">
        <v>1745</v>
      </c>
      <c r="E3717" t="s">
        <v>1434</v>
      </c>
      <c r="F3717" t="s">
        <v>199</v>
      </c>
      <c r="G3717" t="s">
        <v>189</v>
      </c>
      <c r="H3717" t="s">
        <v>200</v>
      </c>
      <c r="I3717" t="s">
        <v>186</v>
      </c>
      <c r="J3717" t="s">
        <v>164</v>
      </c>
      <c r="K3717"/>
      <c r="L3717" t="s">
        <v>155</v>
      </c>
      <c r="M3717" t="s">
        <v>155</v>
      </c>
      <c r="N3717" t="n">
        <v>-86.2671</v>
      </c>
      <c r="O3717" t="n">
        <v>43.1915</v>
      </c>
      <c r="P3717" t="n">
        <v>186</v>
      </c>
      <c r="Q3717" t="n">
        <v>186</v>
      </c>
      <c r="R3717" t="n">
        <v>95.2</v>
      </c>
      <c r="S3717" t="n">
        <v>33.3</v>
      </c>
      <c r="T3717" t="n">
        <v>19.9</v>
      </c>
      <c r="U3717" t="n">
        <v>5.9</v>
      </c>
      <c r="V3717" t="n">
        <v>0.5</v>
      </c>
      <c r="W3717" t="n">
        <v>0</v>
      </c>
      <c r="X3717" t="n">
        <v>73</v>
      </c>
      <c r="Y3717"/>
      <c r="Z3717" t="n">
        <v>27</v>
      </c>
      <c r="AA3717"/>
      <c r="AB3717"/>
      <c r="AC3717"/>
      <c r="AD3717"/>
      <c r="AE3717"/>
      <c r="AF3717" t="n">
        <v>93</v>
      </c>
      <c r="AG3717" t="n">
        <v>84</v>
      </c>
      <c r="AH3717" t="n">
        <v>87</v>
      </c>
      <c r="AI3717" t="n">
        <v>21298</v>
      </c>
      <c r="AJ3717" t="n">
        <v>21206</v>
      </c>
      <c r="AK3717" t="n">
        <v>19919</v>
      </c>
      <c r="AL3717" t="n">
        <v>26661</v>
      </c>
      <c r="AM3717" t="n">
        <v>24838</v>
      </c>
      <c r="AN3717"/>
      <c r="AO3717"/>
      <c r="AP3717"/>
      <c r="AQ3717"/>
      <c r="AR3717"/>
    </row>
    <row r="3718">
      <c r="A3718" t="n">
        <v>365833</v>
      </c>
      <c r="B3718" t="s">
        <v>5712</v>
      </c>
      <c r="C3718" t="s">
        <v>2591</v>
      </c>
      <c r="D3718" t="s">
        <v>1745</v>
      </c>
      <c r="E3718" t="s">
        <v>1434</v>
      </c>
      <c r="F3718" t="s">
        <v>199</v>
      </c>
      <c r="G3718" t="s">
        <v>189</v>
      </c>
      <c r="H3718" t="s">
        <v>200</v>
      </c>
      <c r="I3718" t="s">
        <v>151</v>
      </c>
      <c r="J3718" t="s">
        <v>164</v>
      </c>
      <c r="K3718"/>
      <c r="L3718" t="s">
        <v>155</v>
      </c>
      <c r="M3718" t="s">
        <v>155</v>
      </c>
      <c r="N3718" t="n">
        <v>-85.6054</v>
      </c>
      <c r="O3718" t="n">
        <v>42.881</v>
      </c>
      <c r="P3718" t="n">
        <v>221</v>
      </c>
      <c r="Q3718" t="n">
        <v>221</v>
      </c>
      <c r="R3718" t="n">
        <v>95</v>
      </c>
      <c r="S3718" t="n">
        <v>15.8</v>
      </c>
      <c r="T3718" t="n">
        <v>25.3</v>
      </c>
      <c r="U3718" t="n">
        <v>12.7</v>
      </c>
      <c r="V3718" t="n">
        <v>1.4</v>
      </c>
      <c r="W3718" t="n">
        <v>0</v>
      </c>
      <c r="X3718" t="n">
        <v>57</v>
      </c>
      <c r="Y3718"/>
      <c r="Z3718" t="n">
        <v>22</v>
      </c>
      <c r="AA3718"/>
      <c r="AB3718"/>
      <c r="AC3718"/>
      <c r="AD3718"/>
      <c r="AE3718"/>
      <c r="AF3718" t="n">
        <v>109</v>
      </c>
      <c r="AG3718" t="n">
        <v>83</v>
      </c>
      <c r="AH3718" t="n">
        <v>83</v>
      </c>
      <c r="AI3718" t="n">
        <v>21286</v>
      </c>
      <c r="AJ3718" t="n">
        <v>21465</v>
      </c>
      <c r="AK3718" t="n">
        <v>21161</v>
      </c>
      <c r="AL3718" t="n">
        <v>25325</v>
      </c>
      <c r="AM3718" t="n">
        <v>24592</v>
      </c>
      <c r="AN3718"/>
      <c r="AO3718"/>
      <c r="AP3718"/>
      <c r="AQ3718"/>
      <c r="AR3718"/>
    </row>
    <row r="3719">
      <c r="A3719" t="n">
        <v>366003</v>
      </c>
      <c r="B3719" t="s">
        <v>5713</v>
      </c>
      <c r="C3719" t="s">
        <v>5714</v>
      </c>
      <c r="D3719" t="s">
        <v>1078</v>
      </c>
      <c r="E3719" t="s">
        <v>147</v>
      </c>
      <c r="F3719" t="s">
        <v>162</v>
      </c>
      <c r="G3719" t="s">
        <v>163</v>
      </c>
      <c r="H3719" t="s">
        <v>150</v>
      </c>
      <c r="I3719" t="s">
        <v>151</v>
      </c>
      <c r="J3719" t="s">
        <v>164</v>
      </c>
      <c r="K3719" t="s">
        <v>179</v>
      </c>
      <c r="L3719" t="s">
        <v>155</v>
      </c>
      <c r="M3719" t="s">
        <v>155</v>
      </c>
      <c r="N3719" t="n">
        <v>-80.1345</v>
      </c>
      <c r="O3719" t="n">
        <v>26.3029</v>
      </c>
      <c r="P3719" t="n">
        <v>454</v>
      </c>
      <c r="Q3719" t="n">
        <v>340</v>
      </c>
      <c r="R3719" t="n">
        <v>57.6</v>
      </c>
      <c r="S3719" t="n">
        <v>21.5</v>
      </c>
      <c r="T3719" t="n">
        <v>18.8</v>
      </c>
      <c r="U3719" t="n">
        <v>17.4</v>
      </c>
      <c r="V3719" t="n">
        <v>0</v>
      </c>
      <c r="W3719" t="n">
        <v>35.3</v>
      </c>
      <c r="X3719" t="n">
        <v>50</v>
      </c>
      <c r="Y3719" t="n">
        <v>50</v>
      </c>
      <c r="Z3719" t="n">
        <v>18</v>
      </c>
      <c r="AA3719" t="n">
        <v>8</v>
      </c>
      <c r="AB3719"/>
      <c r="AC3719" t="n">
        <v>6</v>
      </c>
      <c r="AD3719"/>
      <c r="AE3719"/>
      <c r="AF3719" t="n">
        <v>8</v>
      </c>
      <c r="AG3719" t="n">
        <v>21</v>
      </c>
      <c r="AH3719" t="n">
        <v>34</v>
      </c>
      <c r="AI3719"/>
      <c r="AJ3719"/>
      <c r="AK3719"/>
      <c r="AL3719"/>
      <c r="AM3719"/>
      <c r="AN3719"/>
      <c r="AO3719" t="n">
        <v>30</v>
      </c>
      <c r="AP3719" t="n">
        <v>17</v>
      </c>
      <c r="AQ3719" t="n">
        <v>13</v>
      </c>
      <c r="AR3719"/>
    </row>
    <row r="3720">
      <c r="A3720" t="n">
        <v>366155</v>
      </c>
      <c r="B3720" t="s">
        <v>5715</v>
      </c>
      <c r="C3720" t="s">
        <v>2118</v>
      </c>
      <c r="D3720" t="s">
        <v>2071</v>
      </c>
      <c r="E3720" t="s">
        <v>147</v>
      </c>
      <c r="F3720" t="s">
        <v>199</v>
      </c>
      <c r="G3720" t="s">
        <v>189</v>
      </c>
      <c r="H3720" t="s">
        <v>200</v>
      </c>
      <c r="I3720" t="s">
        <v>151</v>
      </c>
      <c r="J3720" t="s">
        <v>164</v>
      </c>
      <c r="K3720"/>
      <c r="L3720" t="s">
        <v>155</v>
      </c>
      <c r="M3720" t="s">
        <v>155</v>
      </c>
      <c r="N3720" t="n">
        <v>-92.0902</v>
      </c>
      <c r="O3720" t="n">
        <v>32.4854</v>
      </c>
      <c r="P3720" t="n">
        <v>46</v>
      </c>
      <c r="Q3720" t="n">
        <v>46</v>
      </c>
      <c r="R3720" t="n">
        <v>47.8</v>
      </c>
      <c r="S3720" t="n">
        <v>13</v>
      </c>
      <c r="T3720" t="n">
        <v>84.8</v>
      </c>
      <c r="U3720" t="n">
        <v>2.2</v>
      </c>
      <c r="V3720" t="n">
        <v>0</v>
      </c>
      <c r="W3720" t="n">
        <v>0</v>
      </c>
      <c r="X3720" t="n">
        <v>100</v>
      </c>
      <c r="Y3720"/>
      <c r="Z3720" t="n">
        <v>20</v>
      </c>
      <c r="AA3720"/>
      <c r="AB3720"/>
      <c r="AC3720"/>
      <c r="AD3720"/>
      <c r="AE3720"/>
      <c r="AF3720" t="n">
        <v>10</v>
      </c>
      <c r="AG3720" t="n">
        <v>65</v>
      </c>
      <c r="AH3720" t="n">
        <v>65</v>
      </c>
      <c r="AI3720" t="n">
        <v>3065</v>
      </c>
      <c r="AJ3720" t="n">
        <v>3065</v>
      </c>
      <c r="AK3720"/>
      <c r="AL3720"/>
      <c r="AM3720"/>
      <c r="AN3720"/>
      <c r="AO3720"/>
      <c r="AP3720"/>
      <c r="AQ3720"/>
      <c r="AR3720"/>
    </row>
    <row r="3721">
      <c r="A3721" t="n">
        <v>366191</v>
      </c>
      <c r="B3721" t="s">
        <v>5716</v>
      </c>
      <c r="C3721" t="s">
        <v>1523</v>
      </c>
      <c r="D3721" t="s">
        <v>1433</v>
      </c>
      <c r="E3721" t="s">
        <v>1434</v>
      </c>
      <c r="F3721" t="s">
        <v>279</v>
      </c>
      <c r="G3721" t="s">
        <v>189</v>
      </c>
      <c r="H3721" t="s">
        <v>174</v>
      </c>
      <c r="I3721" t="s">
        <v>186</v>
      </c>
      <c r="J3721" t="s">
        <v>168</v>
      </c>
      <c r="K3721"/>
      <c r="L3721" t="s">
        <v>155</v>
      </c>
      <c r="M3721" t="s">
        <v>155</v>
      </c>
      <c r="N3721" t="n">
        <v>-88.104</v>
      </c>
      <c r="O3721" t="n">
        <v>41.807</v>
      </c>
      <c r="P3721" t="n">
        <v>1670</v>
      </c>
      <c r="Q3721" t="n">
        <v>1670</v>
      </c>
      <c r="R3721" t="n">
        <v>4.1</v>
      </c>
      <c r="S3721" t="n">
        <v>34.4</v>
      </c>
      <c r="T3721" t="n">
        <v>7.8</v>
      </c>
      <c r="U3721" t="n">
        <v>42.7</v>
      </c>
      <c r="V3721" t="n">
        <v>2.2</v>
      </c>
      <c r="W3721" t="n">
        <v>0.1</v>
      </c>
      <c r="X3721" t="n">
        <v>77</v>
      </c>
      <c r="Y3721"/>
      <c r="Z3721" t="n">
        <v>40</v>
      </c>
      <c r="AA3721" t="n">
        <v>673</v>
      </c>
      <c r="AB3721" t="n">
        <v>58.8</v>
      </c>
      <c r="AC3721"/>
      <c r="AD3721"/>
      <c r="AE3721"/>
      <c r="AF3721" t="n">
        <v>658</v>
      </c>
      <c r="AG3721" t="n">
        <v>46</v>
      </c>
      <c r="AH3721" t="n">
        <v>72</v>
      </c>
      <c r="AI3721" t="n">
        <v>23756</v>
      </c>
      <c r="AJ3721" t="n">
        <v>22543</v>
      </c>
      <c r="AK3721" t="n">
        <v>23116</v>
      </c>
      <c r="AL3721" t="n">
        <v>25356</v>
      </c>
      <c r="AM3721" t="n">
        <v>28857</v>
      </c>
      <c r="AN3721" t="n">
        <v>29068</v>
      </c>
      <c r="AO3721"/>
      <c r="AP3721"/>
      <c r="AQ3721"/>
      <c r="AR3721"/>
    </row>
    <row r="3722">
      <c r="A3722" t="n">
        <v>366252</v>
      </c>
      <c r="B3722" t="s">
        <v>5717</v>
      </c>
      <c r="C3722" t="s">
        <v>4350</v>
      </c>
      <c r="D3722" t="s">
        <v>4200</v>
      </c>
      <c r="E3722" t="s">
        <v>997</v>
      </c>
      <c r="F3722" t="s">
        <v>148</v>
      </c>
      <c r="G3722" t="s">
        <v>149</v>
      </c>
      <c r="H3722" t="s">
        <v>150</v>
      </c>
      <c r="I3722" t="s">
        <v>151</v>
      </c>
      <c r="J3722" t="s">
        <v>168</v>
      </c>
      <c r="K3722" t="s">
        <v>179</v>
      </c>
      <c r="L3722" t="s">
        <v>155</v>
      </c>
      <c r="M3722" t="s">
        <v>155</v>
      </c>
      <c r="N3722" t="n">
        <v>-77.0237</v>
      </c>
      <c r="O3722" t="n">
        <v>41.2341</v>
      </c>
      <c r="P3722" t="n">
        <v>6277</v>
      </c>
      <c r="Q3722" t="n">
        <v>6252</v>
      </c>
      <c r="R3722" t="n">
        <v>40.5</v>
      </c>
      <c r="S3722" t="n">
        <v>82.9</v>
      </c>
      <c r="T3722" t="n">
        <v>3.9</v>
      </c>
      <c r="U3722" t="n">
        <v>5.9</v>
      </c>
      <c r="V3722" t="n">
        <v>1.4</v>
      </c>
      <c r="W3722" t="n">
        <v>0</v>
      </c>
      <c r="X3722" t="n">
        <v>76</v>
      </c>
      <c r="Y3722" t="n">
        <v>33</v>
      </c>
      <c r="Z3722" t="n">
        <v>14</v>
      </c>
      <c r="AA3722" t="n">
        <v>1178</v>
      </c>
      <c r="AB3722" t="n">
        <v>50.4</v>
      </c>
      <c r="AC3722" t="n">
        <v>412</v>
      </c>
      <c r="AD3722" t="n">
        <v>53.9</v>
      </c>
      <c r="AE3722" t="n">
        <v>41.7</v>
      </c>
      <c r="AF3722" t="n">
        <v>1088</v>
      </c>
      <c r="AG3722" t="n">
        <v>32</v>
      </c>
      <c r="AH3722" t="n">
        <v>66</v>
      </c>
      <c r="AI3722" t="n">
        <v>24650</v>
      </c>
      <c r="AJ3722" t="n">
        <v>21863</v>
      </c>
      <c r="AK3722" t="n">
        <v>22302</v>
      </c>
      <c r="AL3722" t="n">
        <v>23543</v>
      </c>
      <c r="AM3722" t="n">
        <v>28493</v>
      </c>
      <c r="AN3722" t="n">
        <v>30514</v>
      </c>
      <c r="AO3722" t="n">
        <v>706</v>
      </c>
      <c r="AP3722" t="n">
        <v>528</v>
      </c>
      <c r="AQ3722" t="n">
        <v>20</v>
      </c>
      <c r="AR3722"/>
    </row>
    <row r="3723">
      <c r="A3723" t="n">
        <v>366261</v>
      </c>
      <c r="B3723" t="s">
        <v>5718</v>
      </c>
      <c r="C3723" t="s">
        <v>4799</v>
      </c>
      <c r="D3723" t="s">
        <v>4775</v>
      </c>
      <c r="E3723" t="s">
        <v>283</v>
      </c>
      <c r="F3723" t="s">
        <v>368</v>
      </c>
      <c r="G3723" t="s">
        <v>163</v>
      </c>
      <c r="H3723" t="s">
        <v>174</v>
      </c>
      <c r="I3723" t="s">
        <v>151</v>
      </c>
      <c r="J3723" t="s">
        <v>164</v>
      </c>
      <c r="K3723" t="s">
        <v>176</v>
      </c>
      <c r="L3723" t="s">
        <v>155</v>
      </c>
      <c r="M3723" t="s">
        <v>155</v>
      </c>
      <c r="N3723" t="n">
        <v>-95.4302</v>
      </c>
      <c r="O3723" t="n">
        <v>29.9895</v>
      </c>
      <c r="P3723" t="n">
        <v>409</v>
      </c>
      <c r="Q3723" t="n">
        <v>409</v>
      </c>
      <c r="R3723" t="n">
        <v>70.4</v>
      </c>
      <c r="S3723" t="n">
        <v>46</v>
      </c>
      <c r="T3723" t="n">
        <v>31.3</v>
      </c>
      <c r="U3723" t="n">
        <v>21.3</v>
      </c>
      <c r="V3723" t="n">
        <v>0.7</v>
      </c>
      <c r="W3723" t="n">
        <v>0</v>
      </c>
      <c r="X3723" t="n">
        <v>47</v>
      </c>
      <c r="Y3723"/>
      <c r="Z3723" t="n">
        <v>27</v>
      </c>
      <c r="AA3723" t="n">
        <v>33</v>
      </c>
      <c r="AB3723" t="n">
        <v>54.5</v>
      </c>
      <c r="AC3723"/>
      <c r="AD3723"/>
      <c r="AE3723"/>
      <c r="AF3723" t="n">
        <v>53</v>
      </c>
      <c r="AG3723" t="n">
        <v>36</v>
      </c>
      <c r="AH3723" t="n">
        <v>36</v>
      </c>
      <c r="AI3723" t="n">
        <v>43845</v>
      </c>
      <c r="AJ3723" t="n">
        <v>42862</v>
      </c>
      <c r="AK3723" t="n">
        <v>43890</v>
      </c>
      <c r="AL3723"/>
      <c r="AM3723"/>
      <c r="AN3723"/>
      <c r="AO3723" t="n">
        <v>147</v>
      </c>
      <c r="AP3723"/>
      <c r="AQ3723"/>
      <c r="AR3723"/>
    </row>
    <row r="3724">
      <c r="A3724" t="n">
        <v>366270</v>
      </c>
      <c r="B3724" t="s">
        <v>5719</v>
      </c>
      <c r="C3724" t="s">
        <v>2075</v>
      </c>
      <c r="D3724" t="s">
        <v>2071</v>
      </c>
      <c r="E3724" t="s">
        <v>147</v>
      </c>
      <c r="F3724" t="s">
        <v>279</v>
      </c>
      <c r="G3724" t="s">
        <v>189</v>
      </c>
      <c r="H3724" t="s">
        <v>174</v>
      </c>
      <c r="I3724" t="s">
        <v>151</v>
      </c>
      <c r="J3724" t="s">
        <v>164</v>
      </c>
      <c r="K3724" t="s">
        <v>176</v>
      </c>
      <c r="L3724" t="s">
        <v>155</v>
      </c>
      <c r="M3724" t="s">
        <v>155</v>
      </c>
      <c r="N3724" t="n">
        <v>-91.1138</v>
      </c>
      <c r="O3724" t="n">
        <v>30.4636</v>
      </c>
      <c r="P3724" t="n">
        <v>426</v>
      </c>
      <c r="Q3724" t="n">
        <v>426</v>
      </c>
      <c r="R3724" t="n">
        <v>96</v>
      </c>
      <c r="S3724" t="n">
        <v>11.3</v>
      </c>
      <c r="T3724" t="n">
        <v>82.9</v>
      </c>
      <c r="U3724" t="n">
        <v>1.6</v>
      </c>
      <c r="V3724" t="n">
        <v>0</v>
      </c>
      <c r="W3724" t="n">
        <v>0</v>
      </c>
      <c r="X3724" t="n">
        <v>50</v>
      </c>
      <c r="Y3724"/>
      <c r="Z3724" t="n">
        <v>13</v>
      </c>
      <c r="AA3724" t="n">
        <v>37</v>
      </c>
      <c r="AB3724" t="n">
        <v>40.5</v>
      </c>
      <c r="AC3724"/>
      <c r="AD3724"/>
      <c r="AE3724"/>
      <c r="AF3724" t="n">
        <v>62</v>
      </c>
      <c r="AG3724" t="n">
        <v>88</v>
      </c>
      <c r="AH3724" t="n">
        <v>92</v>
      </c>
      <c r="AI3724" t="n">
        <v>19590</v>
      </c>
      <c r="AJ3724" t="n">
        <v>19444</v>
      </c>
      <c r="AK3724" t="n">
        <v>22644</v>
      </c>
      <c r="AL3724" t="n">
        <v>21191</v>
      </c>
      <c r="AM3724"/>
      <c r="AN3724" t="n">
        <v>16612</v>
      </c>
      <c r="AO3724" t="n">
        <v>11</v>
      </c>
      <c r="AP3724"/>
      <c r="AQ3724"/>
      <c r="AR3724"/>
    </row>
    <row r="3725">
      <c r="A3725" t="n">
        <v>366289</v>
      </c>
      <c r="B3725" t="s">
        <v>5720</v>
      </c>
      <c r="C3725" t="s">
        <v>801</v>
      </c>
      <c r="D3725" t="s">
        <v>440</v>
      </c>
      <c r="E3725" t="s">
        <v>267</v>
      </c>
      <c r="F3725" t="s">
        <v>199</v>
      </c>
      <c r="G3725" t="s">
        <v>189</v>
      </c>
      <c r="H3725" t="s">
        <v>200</v>
      </c>
      <c r="I3725" t="s">
        <v>151</v>
      </c>
      <c r="J3725" t="s">
        <v>164</v>
      </c>
      <c r="K3725" t="s">
        <v>176</v>
      </c>
      <c r="L3725" t="s">
        <v>155</v>
      </c>
      <c r="M3725" t="s">
        <v>155</v>
      </c>
      <c r="N3725" t="n">
        <v>-117.8537</v>
      </c>
      <c r="O3725" t="n">
        <v>33.705</v>
      </c>
      <c r="P3725" t="n">
        <v>32</v>
      </c>
      <c r="Q3725" t="n">
        <v>32</v>
      </c>
      <c r="R3725" t="n">
        <v>21.9</v>
      </c>
      <c r="S3725" t="n">
        <v>25</v>
      </c>
      <c r="T3725" t="n">
        <v>25</v>
      </c>
      <c r="U3725" t="n">
        <v>31.2</v>
      </c>
      <c r="V3725" t="n">
        <v>9.4</v>
      </c>
      <c r="W3725" t="n">
        <v>0</v>
      </c>
      <c r="X3725" t="n">
        <v>67</v>
      </c>
      <c r="Y3725"/>
      <c r="Z3725" t="n">
        <v>8</v>
      </c>
      <c r="AA3725"/>
      <c r="AB3725"/>
      <c r="AC3725"/>
      <c r="AD3725"/>
      <c r="AE3725"/>
      <c r="AF3725" t="n">
        <v>19</v>
      </c>
      <c r="AG3725" t="n">
        <v>34</v>
      </c>
      <c r="AH3725" t="n">
        <v>34</v>
      </c>
      <c r="AI3725" t="n">
        <v>22741</v>
      </c>
      <c r="AJ3725" t="n">
        <v>23124</v>
      </c>
      <c r="AK3725" t="n">
        <v>25067</v>
      </c>
      <c r="AL3725"/>
      <c r="AM3725"/>
      <c r="AN3725"/>
      <c r="AO3725"/>
      <c r="AP3725"/>
      <c r="AQ3725"/>
      <c r="AR3725"/>
    </row>
    <row r="3726">
      <c r="A3726" t="n">
        <v>366340</v>
      </c>
      <c r="B3726" t="s">
        <v>5721</v>
      </c>
      <c r="C3726" t="s">
        <v>5722</v>
      </c>
      <c r="D3726" t="s">
        <v>2888</v>
      </c>
      <c r="E3726" t="s">
        <v>914</v>
      </c>
      <c r="F3726" t="s">
        <v>148</v>
      </c>
      <c r="G3726" t="s">
        <v>149</v>
      </c>
      <c r="H3726" t="s">
        <v>150</v>
      </c>
      <c r="I3726" t="s">
        <v>205</v>
      </c>
      <c r="J3726" t="s">
        <v>164</v>
      </c>
      <c r="K3726" t="s">
        <v>323</v>
      </c>
      <c r="L3726" t="s">
        <v>155</v>
      </c>
      <c r="M3726" t="s">
        <v>154</v>
      </c>
      <c r="N3726" t="n">
        <v>-109.8702</v>
      </c>
      <c r="O3726" t="n">
        <v>48.2898</v>
      </c>
      <c r="P3726" t="n">
        <v>521</v>
      </c>
      <c r="Q3726" t="n">
        <v>521</v>
      </c>
      <c r="R3726" t="n">
        <v>63</v>
      </c>
      <c r="S3726" t="n">
        <v>6.7</v>
      </c>
      <c r="T3726" t="n">
        <v>0.2</v>
      </c>
      <c r="U3726" t="n">
        <v>0</v>
      </c>
      <c r="V3726" t="n">
        <v>0</v>
      </c>
      <c r="W3726" t="n">
        <v>0.6</v>
      </c>
      <c r="X3726"/>
      <c r="Y3726"/>
      <c r="Z3726" t="n">
        <v>11</v>
      </c>
      <c r="AA3726" t="n">
        <v>40</v>
      </c>
      <c r="AB3726" t="n">
        <v>32.5</v>
      </c>
      <c r="AC3726"/>
      <c r="AD3726"/>
      <c r="AE3726"/>
      <c r="AF3726" t="n">
        <v>30</v>
      </c>
      <c r="AG3726" t="n">
        <v>42</v>
      </c>
      <c r="AH3726" t="n">
        <v>55</v>
      </c>
      <c r="AI3726" t="n">
        <v>6359</v>
      </c>
      <c r="AJ3726" t="n">
        <v>5354</v>
      </c>
      <c r="AK3726" t="n">
        <v>6478</v>
      </c>
      <c r="AL3726" t="n">
        <v>6712</v>
      </c>
      <c r="AM3726"/>
      <c r="AN3726"/>
      <c r="AO3726" t="n">
        <v>32</v>
      </c>
      <c r="AP3726" t="n">
        <v>6</v>
      </c>
      <c r="AQ3726"/>
      <c r="AR3726"/>
    </row>
    <row r="3727">
      <c r="A3727" t="n">
        <v>366368</v>
      </c>
      <c r="B3727" t="s">
        <v>5723</v>
      </c>
      <c r="C3727" t="s">
        <v>3221</v>
      </c>
      <c r="D3727" t="s">
        <v>996</v>
      </c>
      <c r="E3727" t="s">
        <v>997</v>
      </c>
      <c r="F3727" t="s">
        <v>162</v>
      </c>
      <c r="G3727" t="s">
        <v>163</v>
      </c>
      <c r="H3727" t="s">
        <v>150</v>
      </c>
      <c r="I3727" t="s">
        <v>151</v>
      </c>
      <c r="J3727" t="s">
        <v>164</v>
      </c>
      <c r="K3727" t="s">
        <v>209</v>
      </c>
      <c r="L3727" t="s">
        <v>155</v>
      </c>
      <c r="M3727" t="s">
        <v>155</v>
      </c>
      <c r="N3727" t="n">
        <v>-74.006</v>
      </c>
      <c r="O3727" t="n">
        <v>40.7184</v>
      </c>
      <c r="P3727" t="n">
        <v>115</v>
      </c>
      <c r="Q3727"/>
      <c r="R3727"/>
      <c r="S3727"/>
      <c r="T3727"/>
      <c r="U3727"/>
      <c r="V3727"/>
      <c r="W3727"/>
      <c r="X3727"/>
      <c r="Y3727"/>
      <c r="Z3727"/>
      <c r="AA3727"/>
      <c r="AB3727"/>
      <c r="AC3727"/>
      <c r="AD3727"/>
      <c r="AE3727"/>
      <c r="AF3727"/>
      <c r="AG3727"/>
      <c r="AH3727"/>
      <c r="AI3727"/>
      <c r="AJ3727"/>
      <c r="AK3727"/>
      <c r="AL3727"/>
      <c r="AM3727"/>
      <c r="AN3727"/>
      <c r="AO3727"/>
      <c r="AP3727"/>
      <c r="AQ3727" t="n">
        <v>44</v>
      </c>
      <c r="AR3727"/>
    </row>
    <row r="3728">
      <c r="A3728" t="n">
        <v>366395</v>
      </c>
      <c r="B3728" t="s">
        <v>5724</v>
      </c>
      <c r="C3728" t="s">
        <v>5725</v>
      </c>
      <c r="D3728" t="s">
        <v>996</v>
      </c>
      <c r="E3728" t="s">
        <v>997</v>
      </c>
      <c r="F3728" t="s">
        <v>173</v>
      </c>
      <c r="G3728" t="s">
        <v>149</v>
      </c>
      <c r="H3728" t="s">
        <v>174</v>
      </c>
      <c r="I3728" t="s">
        <v>186</v>
      </c>
      <c r="J3728" t="s">
        <v>158</v>
      </c>
      <c r="K3728" t="s">
        <v>176</v>
      </c>
      <c r="L3728" t="s">
        <v>155</v>
      </c>
      <c r="M3728" t="s">
        <v>155</v>
      </c>
      <c r="N3728" t="n">
        <v>-73.0562</v>
      </c>
      <c r="O3728" t="n">
        <v>40.849</v>
      </c>
      <c r="P3728" t="n">
        <v>25394</v>
      </c>
      <c r="Q3728" t="n">
        <v>25394</v>
      </c>
      <c r="R3728" t="n">
        <v>55.5</v>
      </c>
      <c r="S3728" t="n">
        <v>48</v>
      </c>
      <c r="T3728" t="n">
        <v>7.8</v>
      </c>
      <c r="U3728" t="n">
        <v>33.5</v>
      </c>
      <c r="V3728" t="n">
        <v>4.8</v>
      </c>
      <c r="W3728" t="n">
        <v>0.3</v>
      </c>
      <c r="X3728" t="n">
        <v>62</v>
      </c>
      <c r="Y3728" t="n">
        <v>43</v>
      </c>
      <c r="Z3728" t="n">
        <v>22</v>
      </c>
      <c r="AA3728" t="n">
        <v>3154</v>
      </c>
      <c r="AB3728" t="n">
        <v>24.9</v>
      </c>
      <c r="AC3728"/>
      <c r="AD3728"/>
      <c r="AE3728"/>
      <c r="AF3728" t="n">
        <v>3030</v>
      </c>
      <c r="AG3728" t="n">
        <v>23</v>
      </c>
      <c r="AH3728" t="n">
        <v>31</v>
      </c>
      <c r="AI3728" t="n">
        <v>4799</v>
      </c>
      <c r="AJ3728" t="n">
        <v>2771</v>
      </c>
      <c r="AK3728" t="n">
        <v>3491</v>
      </c>
      <c r="AL3728" t="n">
        <v>7022</v>
      </c>
      <c r="AM3728" t="n">
        <v>9742</v>
      </c>
      <c r="AN3728" t="n">
        <v>11022</v>
      </c>
      <c r="AO3728" t="n">
        <v>2754</v>
      </c>
      <c r="AP3728"/>
      <c r="AQ3728"/>
      <c r="AR3728"/>
    </row>
    <row r="3729">
      <c r="A3729" t="n">
        <v>366401</v>
      </c>
      <c r="B3729" t="s">
        <v>5726</v>
      </c>
      <c r="C3729" t="s">
        <v>5727</v>
      </c>
      <c r="D3729" t="s">
        <v>440</v>
      </c>
      <c r="E3729" t="s">
        <v>267</v>
      </c>
      <c r="F3729" t="s">
        <v>173</v>
      </c>
      <c r="G3729" t="s">
        <v>149</v>
      </c>
      <c r="H3729" t="s">
        <v>174</v>
      </c>
      <c r="I3729" t="s">
        <v>151</v>
      </c>
      <c r="J3729" t="s">
        <v>152</v>
      </c>
      <c r="K3729" t="s">
        <v>176</v>
      </c>
      <c r="L3729" t="s">
        <v>155</v>
      </c>
      <c r="M3729" t="s">
        <v>155</v>
      </c>
      <c r="N3729" t="n">
        <v>-121.8006</v>
      </c>
      <c r="O3729" t="n">
        <v>37.7109</v>
      </c>
      <c r="P3729" t="n">
        <v>10091</v>
      </c>
      <c r="Q3729" t="n">
        <v>10091</v>
      </c>
      <c r="R3729" t="n">
        <v>54</v>
      </c>
      <c r="S3729" t="n">
        <v>28.8</v>
      </c>
      <c r="T3729" t="n">
        <v>4.4</v>
      </c>
      <c r="U3729" t="n">
        <v>29.3</v>
      </c>
      <c r="V3729" t="n">
        <v>26.3</v>
      </c>
      <c r="W3729" t="n">
        <v>0.9</v>
      </c>
      <c r="X3729" t="n">
        <v>83</v>
      </c>
      <c r="Y3729" t="n">
        <v>46</v>
      </c>
      <c r="Z3729" t="n">
        <v>23</v>
      </c>
      <c r="AA3729" t="n">
        <v>763</v>
      </c>
      <c r="AB3729" t="n">
        <v>48.5</v>
      </c>
      <c r="AC3729"/>
      <c r="AD3729"/>
      <c r="AE3729"/>
      <c r="AF3729" t="n">
        <v>741</v>
      </c>
      <c r="AG3729" t="n">
        <v>14</v>
      </c>
      <c r="AH3729" t="n">
        <v>35</v>
      </c>
      <c r="AI3729" t="n">
        <v>7312</v>
      </c>
      <c r="AJ3729" t="n">
        <v>2914</v>
      </c>
      <c r="AK3729" t="n">
        <v>3942</v>
      </c>
      <c r="AL3729" t="n">
        <v>5945</v>
      </c>
      <c r="AM3729" t="n">
        <v>10001</v>
      </c>
      <c r="AN3729" t="n">
        <v>11071</v>
      </c>
      <c r="AO3729" t="n">
        <v>766</v>
      </c>
      <c r="AP3729"/>
      <c r="AQ3729"/>
      <c r="AR3729"/>
    </row>
    <row r="3730">
      <c r="A3730" t="n">
        <v>366465</v>
      </c>
      <c r="B3730" t="s">
        <v>5728</v>
      </c>
      <c r="C3730" t="s">
        <v>1331</v>
      </c>
      <c r="D3730" t="s">
        <v>1175</v>
      </c>
      <c r="E3730" t="s">
        <v>147</v>
      </c>
      <c r="F3730" t="s">
        <v>173</v>
      </c>
      <c r="G3730" t="s">
        <v>149</v>
      </c>
      <c r="H3730" t="s">
        <v>174</v>
      </c>
      <c r="I3730" t="s">
        <v>175</v>
      </c>
      <c r="J3730" t="s">
        <v>168</v>
      </c>
      <c r="K3730" t="s">
        <v>176</v>
      </c>
      <c r="L3730" t="s">
        <v>155</v>
      </c>
      <c r="M3730" t="s">
        <v>155</v>
      </c>
      <c r="N3730" t="n">
        <v>-81.8185</v>
      </c>
      <c r="O3730" t="n">
        <v>32.3958</v>
      </c>
      <c r="P3730" t="n">
        <v>3069</v>
      </c>
      <c r="Q3730" t="n">
        <v>3069</v>
      </c>
      <c r="R3730" t="n">
        <v>66.5</v>
      </c>
      <c r="S3730" t="n">
        <v>53.8</v>
      </c>
      <c r="T3730" t="n">
        <v>33.9</v>
      </c>
      <c r="U3730" t="n">
        <v>7.1</v>
      </c>
      <c r="V3730" t="n">
        <v>0.7</v>
      </c>
      <c r="W3730" t="n">
        <v>0.1</v>
      </c>
      <c r="X3730" t="n">
        <v>55</v>
      </c>
      <c r="Y3730" t="n">
        <v>54</v>
      </c>
      <c r="Z3730" t="n">
        <v>16</v>
      </c>
      <c r="AA3730" t="n">
        <v>171</v>
      </c>
      <c r="AB3730" t="n">
        <v>40.4</v>
      </c>
      <c r="AC3730"/>
      <c r="AD3730"/>
      <c r="AE3730"/>
      <c r="AF3730" t="n">
        <v>146</v>
      </c>
      <c r="AG3730" t="n">
        <v>42</v>
      </c>
      <c r="AH3730" t="n">
        <v>82</v>
      </c>
      <c r="AI3730" t="n">
        <v>6860</v>
      </c>
      <c r="AJ3730" t="n">
        <v>4514</v>
      </c>
      <c r="AK3730" t="n">
        <v>5519</v>
      </c>
      <c r="AL3730" t="n">
        <v>7408</v>
      </c>
      <c r="AM3730" t="n">
        <v>12384</v>
      </c>
      <c r="AN3730"/>
      <c r="AO3730" t="n">
        <v>197</v>
      </c>
      <c r="AP3730"/>
      <c r="AQ3730"/>
      <c r="AR3730"/>
    </row>
    <row r="3731">
      <c r="A3731" t="n">
        <v>366535</v>
      </c>
      <c r="B3731" t="s">
        <v>5729</v>
      </c>
      <c r="C3731" t="s">
        <v>232</v>
      </c>
      <c r="D3731" t="s">
        <v>146</v>
      </c>
      <c r="E3731" t="s">
        <v>147</v>
      </c>
      <c r="F3731" t="s">
        <v>368</v>
      </c>
      <c r="G3731" t="s">
        <v>163</v>
      </c>
      <c r="H3731" t="s">
        <v>174</v>
      </c>
      <c r="I3731" t="s">
        <v>151</v>
      </c>
      <c r="J3731" t="s">
        <v>164</v>
      </c>
      <c r="K3731" t="s">
        <v>176</v>
      </c>
      <c r="L3731" t="s">
        <v>155</v>
      </c>
      <c r="M3731" t="s">
        <v>155</v>
      </c>
      <c r="N3731" t="n">
        <v>-88.1439</v>
      </c>
      <c r="O3731" t="n">
        <v>30.6717</v>
      </c>
      <c r="P3731" t="n">
        <v>378</v>
      </c>
      <c r="Q3731" t="n">
        <v>378</v>
      </c>
      <c r="R3731" t="n">
        <v>86.2</v>
      </c>
      <c r="S3731" t="n">
        <v>24.6</v>
      </c>
      <c r="T3731" t="n">
        <v>69.3</v>
      </c>
      <c r="U3731" t="n">
        <v>0.8</v>
      </c>
      <c r="V3731" t="n">
        <v>0.3</v>
      </c>
      <c r="W3731" t="n">
        <v>0.3</v>
      </c>
      <c r="X3731" t="n">
        <v>49</v>
      </c>
      <c r="Y3731"/>
      <c r="Z3731" t="n">
        <v>16</v>
      </c>
      <c r="AA3731" t="n">
        <v>236</v>
      </c>
      <c r="AB3731" t="n">
        <v>47.5</v>
      </c>
      <c r="AC3731"/>
      <c r="AD3731"/>
      <c r="AE3731"/>
      <c r="AF3731" t="n">
        <v>100</v>
      </c>
      <c r="AG3731" t="n">
        <v>93</v>
      </c>
      <c r="AH3731" t="n">
        <v>95</v>
      </c>
      <c r="AI3731" t="n">
        <v>25567</v>
      </c>
      <c r="AJ3731" t="n">
        <v>25443</v>
      </c>
      <c r="AK3731" t="n">
        <v>26655</v>
      </c>
      <c r="AL3731" t="n">
        <v>27459</v>
      </c>
      <c r="AM3731"/>
      <c r="AN3731" t="n">
        <v>28319</v>
      </c>
      <c r="AO3731" t="n">
        <v>10</v>
      </c>
      <c r="AP3731"/>
      <c r="AQ3731"/>
      <c r="AR3731"/>
    </row>
    <row r="3732">
      <c r="A3732" t="n">
        <v>366553</v>
      </c>
      <c r="B3732" t="s">
        <v>5730</v>
      </c>
      <c r="C3732" t="s">
        <v>1111</v>
      </c>
      <c r="D3732" t="s">
        <v>1078</v>
      </c>
      <c r="E3732" t="s">
        <v>147</v>
      </c>
      <c r="F3732" t="s">
        <v>279</v>
      </c>
      <c r="G3732" t="s">
        <v>189</v>
      </c>
      <c r="H3732" t="s">
        <v>174</v>
      </c>
      <c r="I3732" t="s">
        <v>151</v>
      </c>
      <c r="J3732" t="s">
        <v>164</v>
      </c>
      <c r="K3732" t="s">
        <v>209</v>
      </c>
      <c r="L3732" t="s">
        <v>155</v>
      </c>
      <c r="M3732" t="s">
        <v>155</v>
      </c>
      <c r="N3732" t="n">
        <v>-81.8776</v>
      </c>
      <c r="O3732" t="n">
        <v>26.5961</v>
      </c>
      <c r="P3732" t="n">
        <v>1598</v>
      </c>
      <c r="Q3732" t="n">
        <v>1598</v>
      </c>
      <c r="R3732" t="n">
        <v>68.3</v>
      </c>
      <c r="S3732" t="n">
        <v>49.9</v>
      </c>
      <c r="T3732" t="n">
        <v>25.2</v>
      </c>
      <c r="U3732" t="n">
        <v>13.7</v>
      </c>
      <c r="V3732" t="n">
        <v>1.5</v>
      </c>
      <c r="W3732" t="n">
        <v>0.1</v>
      </c>
      <c r="X3732" t="n">
        <v>76</v>
      </c>
      <c r="Y3732"/>
      <c r="Z3732" t="n">
        <v>20</v>
      </c>
      <c r="AA3732" t="n">
        <v>185</v>
      </c>
      <c r="AB3732" t="n">
        <v>49.7</v>
      </c>
      <c r="AC3732"/>
      <c r="AD3732"/>
      <c r="AE3732"/>
      <c r="AF3732" t="n">
        <v>226</v>
      </c>
      <c r="AG3732" t="n">
        <v>70</v>
      </c>
      <c r="AH3732" t="n">
        <v>83</v>
      </c>
      <c r="AI3732" t="n">
        <v>22016</v>
      </c>
      <c r="AJ3732" t="n">
        <v>22790</v>
      </c>
      <c r="AK3732" t="n">
        <v>25104</v>
      </c>
      <c r="AL3732" t="n">
        <v>27202</v>
      </c>
      <c r="AM3732" t="n">
        <v>27849</v>
      </c>
      <c r="AN3732" t="n">
        <v>27949</v>
      </c>
      <c r="AO3732" t="n">
        <v>244</v>
      </c>
      <c r="AP3732" t="n">
        <v>1</v>
      </c>
      <c r="AQ3732"/>
      <c r="AR3732"/>
    </row>
    <row r="3733">
      <c r="A3733" t="n">
        <v>366571</v>
      </c>
      <c r="B3733" t="s">
        <v>5731</v>
      </c>
      <c r="C3733" t="s">
        <v>1779</v>
      </c>
      <c r="D3733" t="s">
        <v>1771</v>
      </c>
      <c r="E3733" t="s">
        <v>891</v>
      </c>
      <c r="F3733" t="s">
        <v>368</v>
      </c>
      <c r="G3733" t="s">
        <v>163</v>
      </c>
      <c r="H3733" t="s">
        <v>174</v>
      </c>
      <c r="I3733" t="s">
        <v>151</v>
      </c>
      <c r="J3733" t="s">
        <v>164</v>
      </c>
      <c r="K3733"/>
      <c r="L3733" t="s">
        <v>155</v>
      </c>
      <c r="M3733" t="s">
        <v>155</v>
      </c>
      <c r="N3733" t="n">
        <v>-91.6606</v>
      </c>
      <c r="O3733" t="n">
        <v>41.9856</v>
      </c>
      <c r="P3733" t="n">
        <v>22</v>
      </c>
      <c r="Q3733" t="n">
        <v>22</v>
      </c>
      <c r="R3733" t="n">
        <v>86.4</v>
      </c>
      <c r="S3733" t="n">
        <v>90.9</v>
      </c>
      <c r="T3733" t="n">
        <v>4.5</v>
      </c>
      <c r="U3733" t="n">
        <v>4.5</v>
      </c>
      <c r="V3733" t="n">
        <v>0</v>
      </c>
      <c r="W3733" t="n">
        <v>0</v>
      </c>
      <c r="X3733"/>
      <c r="Y3733"/>
      <c r="Z3733" t="n">
        <v>11</v>
      </c>
      <c r="AA3733"/>
      <c r="AB3733"/>
      <c r="AC3733"/>
      <c r="AD3733"/>
      <c r="AE3733"/>
      <c r="AF3733" t="n">
        <v>0</v>
      </c>
      <c r="AG3733" t="n">
        <v>27</v>
      </c>
      <c r="AH3733" t="n">
        <v>27</v>
      </c>
      <c r="AI3733"/>
      <c r="AJ3733"/>
      <c r="AK3733"/>
      <c r="AL3733"/>
      <c r="AM3733"/>
      <c r="AN3733"/>
      <c r="AO3733"/>
      <c r="AP3733"/>
      <c r="AQ3733"/>
      <c r="AR3733"/>
    </row>
    <row r="3734">
      <c r="A3734" t="n">
        <v>366623</v>
      </c>
      <c r="B3734" t="s">
        <v>5732</v>
      </c>
      <c r="C3734" t="s">
        <v>4085</v>
      </c>
      <c r="D3734" t="s">
        <v>4049</v>
      </c>
      <c r="E3734" t="s">
        <v>283</v>
      </c>
      <c r="F3734" t="s">
        <v>216</v>
      </c>
      <c r="G3734" t="s">
        <v>149</v>
      </c>
      <c r="H3734" t="s">
        <v>200</v>
      </c>
      <c r="I3734" t="s">
        <v>205</v>
      </c>
      <c r="J3734" t="s">
        <v>164</v>
      </c>
      <c r="K3734"/>
      <c r="L3734" t="s">
        <v>155</v>
      </c>
      <c r="M3734" t="s">
        <v>155</v>
      </c>
      <c r="N3734" t="n">
        <v>-98.6757</v>
      </c>
      <c r="O3734" t="n">
        <v>36.7867</v>
      </c>
      <c r="P3734" t="n">
        <v>264</v>
      </c>
      <c r="Q3734" t="n">
        <v>264</v>
      </c>
      <c r="R3734" t="n">
        <v>52.7</v>
      </c>
      <c r="S3734" t="n">
        <v>74.6</v>
      </c>
      <c r="T3734" t="n">
        <v>0.8</v>
      </c>
      <c r="U3734" t="n">
        <v>16.3</v>
      </c>
      <c r="V3734" t="n">
        <v>0.4</v>
      </c>
      <c r="W3734" t="n">
        <v>0</v>
      </c>
      <c r="X3734" t="n">
        <v>88</v>
      </c>
      <c r="Y3734" t="n">
        <v>100</v>
      </c>
      <c r="Z3734" t="n">
        <v>11</v>
      </c>
      <c r="AA3734"/>
      <c r="AB3734"/>
      <c r="AC3734"/>
      <c r="AD3734"/>
      <c r="AE3734"/>
      <c r="AF3734" t="n">
        <v>18</v>
      </c>
      <c r="AG3734" t="n">
        <v>9</v>
      </c>
      <c r="AH3734" t="n">
        <v>14</v>
      </c>
      <c r="AI3734" t="n">
        <v>10038</v>
      </c>
      <c r="AJ3734" t="n">
        <v>10038</v>
      </c>
      <c r="AK3734"/>
      <c r="AL3734"/>
      <c r="AM3734"/>
      <c r="AN3734"/>
      <c r="AO3734"/>
      <c r="AP3734"/>
      <c r="AQ3734"/>
      <c r="AR3734"/>
    </row>
    <row r="3735">
      <c r="A3735" t="n">
        <v>366632</v>
      </c>
      <c r="B3735" t="s">
        <v>5733</v>
      </c>
      <c r="C3735" t="s">
        <v>5734</v>
      </c>
      <c r="D3735" t="s">
        <v>4200</v>
      </c>
      <c r="E3735" t="s">
        <v>997</v>
      </c>
      <c r="F3735" t="s">
        <v>216</v>
      </c>
      <c r="G3735" t="s">
        <v>149</v>
      </c>
      <c r="H3735" t="s">
        <v>200</v>
      </c>
      <c r="I3735" t="s">
        <v>205</v>
      </c>
      <c r="J3735" t="s">
        <v>164</v>
      </c>
      <c r="K3735"/>
      <c r="L3735" t="s">
        <v>155</v>
      </c>
      <c r="M3735" t="s">
        <v>155</v>
      </c>
      <c r="N3735" t="n">
        <v>-80.2486</v>
      </c>
      <c r="O3735" t="n">
        <v>41.2509</v>
      </c>
      <c r="P3735"/>
      <c r="Q3735"/>
      <c r="R3735"/>
      <c r="S3735"/>
      <c r="T3735"/>
      <c r="U3735"/>
      <c r="V3735"/>
      <c r="W3735"/>
      <c r="X3735"/>
      <c r="Y3735"/>
      <c r="Z3735"/>
      <c r="AA3735"/>
      <c r="AB3735"/>
      <c r="AC3735"/>
      <c r="AD3735"/>
      <c r="AE3735"/>
      <c r="AF3735"/>
      <c r="AG3735"/>
      <c r="AH3735"/>
      <c r="AI3735"/>
      <c r="AJ3735"/>
      <c r="AK3735"/>
      <c r="AL3735"/>
      <c r="AM3735"/>
      <c r="AN3735"/>
      <c r="AO3735"/>
      <c r="AP3735"/>
      <c r="AQ3735"/>
      <c r="AR3735"/>
    </row>
    <row r="3736">
      <c r="A3736" t="n">
        <v>366711</v>
      </c>
      <c r="B3736" t="s">
        <v>5735</v>
      </c>
      <c r="C3736" t="s">
        <v>789</v>
      </c>
      <c r="D3736" t="s">
        <v>440</v>
      </c>
      <c r="E3736" t="s">
        <v>267</v>
      </c>
      <c r="F3736" t="s">
        <v>148</v>
      </c>
      <c r="G3736" t="s">
        <v>149</v>
      </c>
      <c r="H3736" t="s">
        <v>150</v>
      </c>
      <c r="I3736" t="s">
        <v>186</v>
      </c>
      <c r="J3736" t="s">
        <v>238</v>
      </c>
      <c r="K3736" t="s">
        <v>153</v>
      </c>
      <c r="L3736" t="s">
        <v>155</v>
      </c>
      <c r="M3736" t="s">
        <v>155</v>
      </c>
      <c r="N3736" t="n">
        <v>-117.159</v>
      </c>
      <c r="O3736" t="n">
        <v>33.1306</v>
      </c>
      <c r="P3736" t="n">
        <v>16760</v>
      </c>
      <c r="Q3736" t="n">
        <v>15456</v>
      </c>
      <c r="R3736" t="n">
        <v>59.5</v>
      </c>
      <c r="S3736" t="n">
        <v>25.4</v>
      </c>
      <c r="T3736" t="n">
        <v>3.6</v>
      </c>
      <c r="U3736" t="n">
        <v>50.7</v>
      </c>
      <c r="V3736" t="n">
        <v>9.8</v>
      </c>
      <c r="W3736" t="n">
        <v>1.2</v>
      </c>
      <c r="X3736" t="n">
        <v>75</v>
      </c>
      <c r="Y3736" t="n">
        <v>49</v>
      </c>
      <c r="Z3736" t="n">
        <v>21</v>
      </c>
      <c r="AA3736" t="n">
        <v>2405</v>
      </c>
      <c r="AB3736" t="n">
        <v>54.2</v>
      </c>
      <c r="AC3736" t="n">
        <v>2405</v>
      </c>
      <c r="AD3736" t="n">
        <v>54.2</v>
      </c>
      <c r="AE3736" t="n">
        <v>23.8</v>
      </c>
      <c r="AF3736" t="n">
        <v>2410</v>
      </c>
      <c r="AG3736" t="n">
        <v>44</v>
      </c>
      <c r="AH3736" t="n">
        <v>65</v>
      </c>
      <c r="AI3736" t="n">
        <v>10500</v>
      </c>
      <c r="AJ3736" t="n">
        <v>6812</v>
      </c>
      <c r="AK3736" t="n">
        <v>7246</v>
      </c>
      <c r="AL3736" t="n">
        <v>9980</v>
      </c>
      <c r="AM3736" t="n">
        <v>13773</v>
      </c>
      <c r="AN3736" t="n">
        <v>19772</v>
      </c>
      <c r="AO3736"/>
      <c r="AP3736" t="n">
        <v>3427</v>
      </c>
      <c r="AQ3736" t="n">
        <v>473</v>
      </c>
      <c r="AR3736"/>
    </row>
    <row r="3737">
      <c r="A3737" t="n">
        <v>367051</v>
      </c>
      <c r="B3737" t="s">
        <v>5736</v>
      </c>
      <c r="C3737" t="s">
        <v>1528</v>
      </c>
      <c r="D3737" t="s">
        <v>1433</v>
      </c>
      <c r="E3737" t="s">
        <v>1434</v>
      </c>
      <c r="F3737" t="s">
        <v>199</v>
      </c>
      <c r="G3737" t="s">
        <v>189</v>
      </c>
      <c r="H3737" t="s">
        <v>200</v>
      </c>
      <c r="I3737" t="s">
        <v>151</v>
      </c>
      <c r="J3737" t="s">
        <v>164</v>
      </c>
      <c r="K3737"/>
      <c r="L3737" t="s">
        <v>155</v>
      </c>
      <c r="M3737" t="s">
        <v>155</v>
      </c>
      <c r="N3737" t="n">
        <v>-88.9795</v>
      </c>
      <c r="O3737" t="n">
        <v>40.4748</v>
      </c>
      <c r="P3737" t="n">
        <v>133</v>
      </c>
      <c r="Q3737" t="n">
        <v>133</v>
      </c>
      <c r="R3737" t="n">
        <v>75.2</v>
      </c>
      <c r="S3737" t="n">
        <v>36.1</v>
      </c>
      <c r="T3737" t="n">
        <v>34.6</v>
      </c>
      <c r="U3737" t="n">
        <v>27.8</v>
      </c>
      <c r="V3737" t="n">
        <v>0</v>
      </c>
      <c r="W3737" t="n">
        <v>0</v>
      </c>
      <c r="X3737" t="n">
        <v>86</v>
      </c>
      <c r="Y3737" t="n">
        <v>89</v>
      </c>
      <c r="Z3737" t="n">
        <v>15</v>
      </c>
      <c r="AA3737"/>
      <c r="AB3737"/>
      <c r="AC3737"/>
      <c r="AD3737"/>
      <c r="AE3737"/>
      <c r="AF3737" t="n">
        <v>40</v>
      </c>
      <c r="AG3737" t="n">
        <v>76</v>
      </c>
      <c r="AH3737" t="n">
        <v>91</v>
      </c>
      <c r="AI3737" t="n">
        <v>7880</v>
      </c>
      <c r="AJ3737" t="n">
        <v>6255</v>
      </c>
      <c r="AK3737" t="n">
        <v>9005</v>
      </c>
      <c r="AL3737" t="n">
        <v>11005</v>
      </c>
      <c r="AM3737"/>
      <c r="AN3737"/>
      <c r="AO3737"/>
      <c r="AP3737"/>
      <c r="AQ3737"/>
      <c r="AR3737"/>
    </row>
    <row r="3738">
      <c r="A3738" t="n">
        <v>367088</v>
      </c>
      <c r="B3738" t="s">
        <v>5737</v>
      </c>
      <c r="C3738" t="s">
        <v>1528</v>
      </c>
      <c r="D3738" t="s">
        <v>1445</v>
      </c>
      <c r="E3738" t="s">
        <v>1434</v>
      </c>
      <c r="F3738" t="s">
        <v>199</v>
      </c>
      <c r="G3738" t="s">
        <v>189</v>
      </c>
      <c r="H3738" t="s">
        <v>200</v>
      </c>
      <c r="I3738" t="s">
        <v>151</v>
      </c>
      <c r="J3738" t="s">
        <v>164</v>
      </c>
      <c r="K3738"/>
      <c r="L3738" t="s">
        <v>155</v>
      </c>
      <c r="M3738" t="s">
        <v>155</v>
      </c>
      <c r="N3738" t="n">
        <v>-86.5364</v>
      </c>
      <c r="O3738" t="n">
        <v>39.1816</v>
      </c>
      <c r="P3738" t="n">
        <v>176</v>
      </c>
      <c r="Q3738" t="n">
        <v>176</v>
      </c>
      <c r="R3738" t="n">
        <v>97.7</v>
      </c>
      <c r="S3738" t="n">
        <v>90.3</v>
      </c>
      <c r="T3738" t="n">
        <v>6.2</v>
      </c>
      <c r="U3738" t="n">
        <v>0</v>
      </c>
      <c r="V3738" t="n">
        <v>0</v>
      </c>
      <c r="W3738" t="n">
        <v>0</v>
      </c>
      <c r="X3738" t="n">
        <v>90</v>
      </c>
      <c r="Y3738" t="n">
        <v>100</v>
      </c>
      <c r="Z3738" t="n">
        <v>18</v>
      </c>
      <c r="AA3738"/>
      <c r="AB3738"/>
      <c r="AC3738"/>
      <c r="AD3738"/>
      <c r="AE3738"/>
      <c r="AF3738" t="n">
        <v>39</v>
      </c>
      <c r="AG3738" t="n">
        <v>52</v>
      </c>
      <c r="AH3738" t="n">
        <v>53</v>
      </c>
      <c r="AI3738" t="n">
        <v>9423</v>
      </c>
      <c r="AJ3738" t="n">
        <v>9876</v>
      </c>
      <c r="AK3738" t="n">
        <v>16593</v>
      </c>
      <c r="AL3738" t="n">
        <v>17930</v>
      </c>
      <c r="AM3738" t="n">
        <v>18740</v>
      </c>
      <c r="AN3738" t="n">
        <v>19990</v>
      </c>
      <c r="AO3738"/>
      <c r="AP3738"/>
      <c r="AQ3738"/>
      <c r="AR3738"/>
    </row>
    <row r="3739">
      <c r="A3739" t="n">
        <v>367103</v>
      </c>
      <c r="B3739" t="s">
        <v>5738</v>
      </c>
      <c r="C3739" t="s">
        <v>4540</v>
      </c>
      <c r="D3739" t="s">
        <v>1975</v>
      </c>
      <c r="E3739" t="s">
        <v>147</v>
      </c>
      <c r="F3739" t="s">
        <v>279</v>
      </c>
      <c r="G3739" t="s">
        <v>189</v>
      </c>
      <c r="H3739" t="s">
        <v>174</v>
      </c>
      <c r="I3739" t="s">
        <v>186</v>
      </c>
      <c r="J3739" t="s">
        <v>164</v>
      </c>
      <c r="K3739"/>
      <c r="L3739" t="s">
        <v>155</v>
      </c>
      <c r="M3739" t="s">
        <v>155</v>
      </c>
      <c r="N3739" t="n">
        <v>-84.4791</v>
      </c>
      <c r="O3739" t="n">
        <v>39.0848</v>
      </c>
      <c r="P3739" t="n">
        <v>181</v>
      </c>
      <c r="Q3739" t="n">
        <v>181</v>
      </c>
      <c r="R3739" t="n">
        <v>26</v>
      </c>
      <c r="S3739" t="n">
        <v>61.9</v>
      </c>
      <c r="T3739" t="n">
        <v>37</v>
      </c>
      <c r="U3739" t="n">
        <v>1.1</v>
      </c>
      <c r="V3739" t="n">
        <v>0</v>
      </c>
      <c r="W3739" t="n">
        <v>0</v>
      </c>
      <c r="X3739" t="n">
        <v>49</v>
      </c>
      <c r="Y3739"/>
      <c r="Z3739" t="n">
        <v>12</v>
      </c>
      <c r="AA3739" t="n">
        <v>80</v>
      </c>
      <c r="AB3739" t="n">
        <v>42.5</v>
      </c>
      <c r="AC3739"/>
      <c r="AD3739"/>
      <c r="AE3739"/>
      <c r="AF3739" t="n">
        <v>49</v>
      </c>
      <c r="AG3739" t="n">
        <v>74</v>
      </c>
      <c r="AH3739" t="n">
        <v>74</v>
      </c>
      <c r="AI3739" t="n">
        <v>15239</v>
      </c>
      <c r="AJ3739" t="n">
        <v>15010</v>
      </c>
      <c r="AK3739" t="n">
        <v>16552</v>
      </c>
      <c r="AL3739" t="n">
        <v>17514</v>
      </c>
      <c r="AM3739"/>
      <c r="AN3739"/>
      <c r="AO3739"/>
      <c r="AP3739"/>
      <c r="AQ3739"/>
      <c r="AR3739"/>
    </row>
    <row r="3740">
      <c r="A3740" t="n">
        <v>367112</v>
      </c>
      <c r="B3740" t="s">
        <v>5739</v>
      </c>
      <c r="C3740" t="s">
        <v>2118</v>
      </c>
      <c r="D3740" t="s">
        <v>2071</v>
      </c>
      <c r="E3740" t="s">
        <v>147</v>
      </c>
      <c r="F3740" t="s">
        <v>279</v>
      </c>
      <c r="G3740" t="s">
        <v>189</v>
      </c>
      <c r="H3740" t="s">
        <v>174</v>
      </c>
      <c r="I3740" t="s">
        <v>151</v>
      </c>
      <c r="J3740" t="s">
        <v>164</v>
      </c>
      <c r="K3740" t="s">
        <v>176</v>
      </c>
      <c r="L3740" t="s">
        <v>155</v>
      </c>
      <c r="M3740" t="s">
        <v>155</v>
      </c>
      <c r="N3740" t="n">
        <v>-92.101</v>
      </c>
      <c r="O3740" t="n">
        <v>32.5243</v>
      </c>
      <c r="P3740" t="n">
        <v>295</v>
      </c>
      <c r="Q3740" t="n">
        <v>295</v>
      </c>
      <c r="R3740" t="n">
        <v>76.6</v>
      </c>
      <c r="S3740" t="n">
        <v>17.6</v>
      </c>
      <c r="T3740" t="n">
        <v>75.6</v>
      </c>
      <c r="U3740" t="n">
        <v>0.7</v>
      </c>
      <c r="V3740" t="n">
        <v>0</v>
      </c>
      <c r="W3740" t="n">
        <v>0</v>
      </c>
      <c r="X3740" t="n">
        <v>39</v>
      </c>
      <c r="Y3740" t="n">
        <v>100</v>
      </c>
      <c r="Z3740" t="n">
        <v>8</v>
      </c>
      <c r="AA3740" t="n">
        <v>142</v>
      </c>
      <c r="AB3740" t="n">
        <v>36.6</v>
      </c>
      <c r="AC3740"/>
      <c r="AD3740"/>
      <c r="AE3740"/>
      <c r="AF3740" t="n">
        <v>75</v>
      </c>
      <c r="AG3740" t="n">
        <v>74</v>
      </c>
      <c r="AH3740" t="n">
        <v>82</v>
      </c>
      <c r="AI3740" t="n">
        <v>20440</v>
      </c>
      <c r="AJ3740" t="n">
        <v>21002</v>
      </c>
      <c r="AK3740" t="n">
        <v>16131</v>
      </c>
      <c r="AL3740"/>
      <c r="AM3740"/>
      <c r="AN3740"/>
      <c r="AO3740" t="n">
        <v>38</v>
      </c>
      <c r="AP3740"/>
      <c r="AQ3740"/>
      <c r="AR3740"/>
    </row>
    <row r="3741">
      <c r="A3741" t="n">
        <v>367158</v>
      </c>
      <c r="B3741" t="s">
        <v>5740</v>
      </c>
      <c r="C3741" t="s">
        <v>5656</v>
      </c>
      <c r="D3741" t="s">
        <v>1745</v>
      </c>
      <c r="E3741" t="s">
        <v>1434</v>
      </c>
      <c r="F3741" t="s">
        <v>199</v>
      </c>
      <c r="G3741" t="s">
        <v>189</v>
      </c>
      <c r="H3741" t="s">
        <v>200</v>
      </c>
      <c r="I3741" t="s">
        <v>186</v>
      </c>
      <c r="J3741" t="s">
        <v>164</v>
      </c>
      <c r="K3741"/>
      <c r="L3741" t="s">
        <v>155</v>
      </c>
      <c r="M3741" t="s">
        <v>155</v>
      </c>
      <c r="N3741" t="n">
        <v>-83.2503</v>
      </c>
      <c r="O3741" t="n">
        <v>42.1949</v>
      </c>
      <c r="P3741" t="n">
        <v>94</v>
      </c>
      <c r="Q3741" t="n">
        <v>94</v>
      </c>
      <c r="R3741" t="n">
        <v>97.9</v>
      </c>
      <c r="S3741" t="n">
        <v>14.9</v>
      </c>
      <c r="T3741" t="n">
        <v>21.3</v>
      </c>
      <c r="U3741" t="n">
        <v>8.5</v>
      </c>
      <c r="V3741" t="n">
        <v>1.1</v>
      </c>
      <c r="W3741" t="n">
        <v>1.1</v>
      </c>
      <c r="X3741" t="n">
        <v>85</v>
      </c>
      <c r="Y3741"/>
      <c r="Z3741" t="n">
        <v>57</v>
      </c>
      <c r="AA3741"/>
      <c r="AB3741"/>
      <c r="AC3741"/>
      <c r="AD3741"/>
      <c r="AE3741"/>
      <c r="AF3741" t="n">
        <v>43</v>
      </c>
      <c r="AG3741" t="n">
        <v>85</v>
      </c>
      <c r="AH3741" t="n">
        <v>85</v>
      </c>
      <c r="AI3741" t="n">
        <v>19861</v>
      </c>
      <c r="AJ3741" t="n">
        <v>20135</v>
      </c>
      <c r="AK3741"/>
      <c r="AL3741" t="n">
        <v>25509</v>
      </c>
      <c r="AM3741"/>
      <c r="AN3741"/>
      <c r="AO3741"/>
      <c r="AP3741"/>
      <c r="AQ3741"/>
      <c r="AR3741"/>
    </row>
    <row r="3742">
      <c r="A3742" t="n">
        <v>367334</v>
      </c>
      <c r="B3742" t="s">
        <v>5741</v>
      </c>
      <c r="C3742" t="s">
        <v>3250</v>
      </c>
      <c r="D3742" t="s">
        <v>996</v>
      </c>
      <c r="E3742" t="s">
        <v>997</v>
      </c>
      <c r="F3742" t="s">
        <v>199</v>
      </c>
      <c r="G3742" t="s">
        <v>189</v>
      </c>
      <c r="H3742" t="s">
        <v>200</v>
      </c>
      <c r="I3742" t="s">
        <v>186</v>
      </c>
      <c r="J3742" t="s">
        <v>164</v>
      </c>
      <c r="K3742"/>
      <c r="L3742" t="s">
        <v>155</v>
      </c>
      <c r="M3742" t="s">
        <v>155</v>
      </c>
      <c r="N3742" t="n">
        <v>-76.1933</v>
      </c>
      <c r="O3742" t="n">
        <v>43.1407</v>
      </c>
      <c r="P3742" t="n">
        <v>282</v>
      </c>
      <c r="Q3742" t="n">
        <v>282</v>
      </c>
      <c r="R3742" t="n">
        <v>12.1</v>
      </c>
      <c r="S3742" t="n">
        <v>45.7</v>
      </c>
      <c r="T3742" t="n">
        <v>33.3</v>
      </c>
      <c r="U3742" t="n">
        <v>9.9</v>
      </c>
      <c r="V3742" t="n">
        <v>2.5</v>
      </c>
      <c r="W3742" t="n">
        <v>0</v>
      </c>
      <c r="X3742"/>
      <c r="Y3742"/>
      <c r="Z3742"/>
      <c r="AA3742"/>
      <c r="AB3742"/>
      <c r="AC3742"/>
      <c r="AD3742"/>
      <c r="AE3742"/>
      <c r="AF3742"/>
      <c r="AG3742"/>
      <c r="AH3742"/>
      <c r="AI3742"/>
      <c r="AJ3742"/>
      <c r="AK3742"/>
      <c r="AL3742"/>
      <c r="AM3742"/>
      <c r="AN3742"/>
      <c r="AO3742"/>
      <c r="AP3742"/>
      <c r="AQ3742"/>
      <c r="AR3742"/>
    </row>
    <row r="3743">
      <c r="A3743" t="n">
        <v>367361</v>
      </c>
      <c r="B3743" t="s">
        <v>5742</v>
      </c>
      <c r="C3743" t="s">
        <v>4799</v>
      </c>
      <c r="D3743" t="s">
        <v>4775</v>
      </c>
      <c r="E3743" t="s">
        <v>283</v>
      </c>
      <c r="F3743" t="s">
        <v>279</v>
      </c>
      <c r="G3743" t="s">
        <v>189</v>
      </c>
      <c r="H3743" t="s">
        <v>174</v>
      </c>
      <c r="I3743" t="s">
        <v>151</v>
      </c>
      <c r="J3743" t="s">
        <v>164</v>
      </c>
      <c r="K3743" t="s">
        <v>176</v>
      </c>
      <c r="L3743" t="s">
        <v>155</v>
      </c>
      <c r="M3743" t="s">
        <v>155</v>
      </c>
      <c r="N3743" t="n">
        <v>-95.54</v>
      </c>
      <c r="O3743" t="n">
        <v>29.7341</v>
      </c>
      <c r="P3743" t="n">
        <v>120</v>
      </c>
      <c r="Q3743" t="n">
        <v>120</v>
      </c>
      <c r="R3743" t="n">
        <v>33.3</v>
      </c>
      <c r="S3743" t="n">
        <v>21.7</v>
      </c>
      <c r="T3743" t="n">
        <v>49.2</v>
      </c>
      <c r="U3743" t="n">
        <v>22.5</v>
      </c>
      <c r="V3743" t="n">
        <v>6.7</v>
      </c>
      <c r="W3743" t="n">
        <v>0</v>
      </c>
      <c r="X3743" t="n">
        <v>62</v>
      </c>
      <c r="Y3743"/>
      <c r="Z3743" t="n">
        <v>12</v>
      </c>
      <c r="AA3743" t="n">
        <v>57</v>
      </c>
      <c r="AB3743" t="n">
        <v>29.8</v>
      </c>
      <c r="AC3743"/>
      <c r="AD3743"/>
      <c r="AE3743"/>
      <c r="AF3743" t="n">
        <v>26</v>
      </c>
      <c r="AG3743" t="n">
        <v>49</v>
      </c>
      <c r="AH3743" t="n">
        <v>49</v>
      </c>
      <c r="AI3743" t="n">
        <v>13358</v>
      </c>
      <c r="AJ3743" t="n">
        <v>13212</v>
      </c>
      <c r="AK3743"/>
      <c r="AL3743" t="n">
        <v>15393</v>
      </c>
      <c r="AM3743"/>
      <c r="AN3743"/>
      <c r="AO3743" t="n">
        <v>3</v>
      </c>
      <c r="AP3743"/>
      <c r="AQ3743"/>
      <c r="AR3743"/>
    </row>
    <row r="3744">
      <c r="A3744" t="n">
        <v>367431</v>
      </c>
      <c r="B3744" t="s">
        <v>5743</v>
      </c>
      <c r="C3744" t="s">
        <v>1061</v>
      </c>
      <c r="D3744" t="s">
        <v>4200</v>
      </c>
      <c r="E3744" t="s">
        <v>997</v>
      </c>
      <c r="F3744" t="s">
        <v>199</v>
      </c>
      <c r="G3744" t="s">
        <v>189</v>
      </c>
      <c r="H3744" t="s">
        <v>200</v>
      </c>
      <c r="I3744" t="s">
        <v>175</v>
      </c>
      <c r="J3744" t="s">
        <v>164</v>
      </c>
      <c r="K3744"/>
      <c r="L3744" t="s">
        <v>155</v>
      </c>
      <c r="M3744" t="s">
        <v>155</v>
      </c>
      <c r="N3744" t="n">
        <v>-80.3419</v>
      </c>
      <c r="O3744" t="n">
        <v>40.9992</v>
      </c>
      <c r="P3744" t="n">
        <v>45</v>
      </c>
      <c r="Q3744" t="n">
        <v>45</v>
      </c>
      <c r="R3744" t="n">
        <v>97.8</v>
      </c>
      <c r="S3744" t="n">
        <v>62.2</v>
      </c>
      <c r="T3744" t="n">
        <v>28.9</v>
      </c>
      <c r="U3744" t="n">
        <v>4.4</v>
      </c>
      <c r="V3744" t="n">
        <v>0</v>
      </c>
      <c r="W3744" t="n">
        <v>0</v>
      </c>
      <c r="X3744" t="n">
        <v>82</v>
      </c>
      <c r="Y3744"/>
      <c r="Z3744" t="n">
        <v>10</v>
      </c>
      <c r="AA3744"/>
      <c r="AB3744"/>
      <c r="AC3744"/>
      <c r="AD3744"/>
      <c r="AE3744"/>
      <c r="AF3744" t="n">
        <v>16</v>
      </c>
      <c r="AG3744" t="n">
        <v>29</v>
      </c>
      <c r="AH3744" t="n">
        <v>29</v>
      </c>
      <c r="AI3744" t="n">
        <v>8970</v>
      </c>
      <c r="AJ3744" t="n">
        <v>8550</v>
      </c>
      <c r="AK3744" t="n">
        <v>10441</v>
      </c>
      <c r="AL3744"/>
      <c r="AM3744"/>
      <c r="AN3744"/>
      <c r="AO3744"/>
      <c r="AP3744"/>
      <c r="AQ3744"/>
      <c r="AR3744"/>
    </row>
    <row r="3745">
      <c r="A3745" t="n">
        <v>367459</v>
      </c>
      <c r="B3745" t="s">
        <v>5744</v>
      </c>
      <c r="C3745" t="s">
        <v>5745</v>
      </c>
      <c r="D3745" t="s">
        <v>345</v>
      </c>
      <c r="E3745" t="s">
        <v>147</v>
      </c>
      <c r="F3745" t="s">
        <v>173</v>
      </c>
      <c r="G3745" t="s">
        <v>149</v>
      </c>
      <c r="H3745" t="s">
        <v>174</v>
      </c>
      <c r="I3745" t="s">
        <v>151</v>
      </c>
      <c r="J3745" t="s">
        <v>152</v>
      </c>
      <c r="K3745" t="s">
        <v>176</v>
      </c>
      <c r="L3745" t="s">
        <v>155</v>
      </c>
      <c r="M3745" t="s">
        <v>155</v>
      </c>
      <c r="N3745" t="n">
        <v>-94.1729</v>
      </c>
      <c r="O3745" t="n">
        <v>36.3577</v>
      </c>
      <c r="P3745" t="n">
        <v>10832</v>
      </c>
      <c r="Q3745" t="n">
        <v>10832</v>
      </c>
      <c r="R3745" t="n">
        <v>59.7</v>
      </c>
      <c r="S3745" t="n">
        <v>63</v>
      </c>
      <c r="T3745" t="n">
        <v>2.8</v>
      </c>
      <c r="U3745" t="n">
        <v>20.4</v>
      </c>
      <c r="V3745" t="n">
        <v>3.4</v>
      </c>
      <c r="W3745" t="n">
        <v>0.6</v>
      </c>
      <c r="X3745" t="n">
        <v>62</v>
      </c>
      <c r="Y3745" t="n">
        <v>45</v>
      </c>
      <c r="Z3745" t="n">
        <v>13</v>
      </c>
      <c r="AA3745" t="n">
        <v>759</v>
      </c>
      <c r="AB3745" t="n">
        <v>27.3</v>
      </c>
      <c r="AC3745"/>
      <c r="AD3745"/>
      <c r="AE3745"/>
      <c r="AF3745" t="n">
        <v>712</v>
      </c>
      <c r="AG3745" t="n">
        <v>20</v>
      </c>
      <c r="AH3745" t="n">
        <v>52</v>
      </c>
      <c r="AI3745" t="n">
        <v>6287</v>
      </c>
      <c r="AJ3745" t="n">
        <v>4080</v>
      </c>
      <c r="AK3745" t="n">
        <v>4729</v>
      </c>
      <c r="AL3745" t="n">
        <v>7432</v>
      </c>
      <c r="AM3745" t="n">
        <v>9260</v>
      </c>
      <c r="AN3745" t="n">
        <v>10240</v>
      </c>
      <c r="AO3745" t="n">
        <v>775</v>
      </c>
      <c r="AP3745"/>
      <c r="AQ3745"/>
      <c r="AR3745"/>
    </row>
    <row r="3746">
      <c r="A3746" t="n">
        <v>367875</v>
      </c>
      <c r="B3746" t="s">
        <v>5746</v>
      </c>
      <c r="C3746" t="s">
        <v>1126</v>
      </c>
      <c r="D3746" t="s">
        <v>1078</v>
      </c>
      <c r="E3746" t="s">
        <v>147</v>
      </c>
      <c r="F3746" t="s">
        <v>173</v>
      </c>
      <c r="G3746" t="s">
        <v>149</v>
      </c>
      <c r="H3746" t="s">
        <v>174</v>
      </c>
      <c r="I3746" t="s">
        <v>151</v>
      </c>
      <c r="J3746" t="s">
        <v>168</v>
      </c>
      <c r="K3746"/>
      <c r="L3746" t="s">
        <v>155</v>
      </c>
      <c r="M3746" t="s">
        <v>155</v>
      </c>
      <c r="N3746" t="n">
        <v>-82.4617</v>
      </c>
      <c r="O3746" t="n">
        <v>27.9637</v>
      </c>
      <c r="P3746" t="n">
        <v>1441</v>
      </c>
      <c r="Q3746" t="n">
        <v>1441</v>
      </c>
      <c r="R3746" t="n">
        <v>75.1</v>
      </c>
      <c r="S3746" t="n">
        <v>32.3</v>
      </c>
      <c r="T3746" t="n">
        <v>26.3</v>
      </c>
      <c r="U3746" t="n">
        <v>28.9</v>
      </c>
      <c r="V3746" t="n">
        <v>8</v>
      </c>
      <c r="W3746" t="n">
        <v>0</v>
      </c>
      <c r="X3746" t="n">
        <v>2</v>
      </c>
      <c r="Y3746"/>
      <c r="Z3746" t="n">
        <v>10</v>
      </c>
      <c r="AA3746" t="n">
        <v>242</v>
      </c>
      <c r="AB3746" t="n">
        <v>52.9</v>
      </c>
      <c r="AC3746"/>
      <c r="AD3746"/>
      <c r="AE3746"/>
      <c r="AF3746" t="n">
        <v>209</v>
      </c>
      <c r="AG3746" t="n">
        <v>5</v>
      </c>
      <c r="AH3746" t="n">
        <v>9</v>
      </c>
      <c r="AI3746" t="n">
        <v>11726</v>
      </c>
      <c r="AJ3746" t="n">
        <v>9731</v>
      </c>
      <c r="AK3746" t="n">
        <v>9743</v>
      </c>
      <c r="AL3746" t="n">
        <v>12293</v>
      </c>
      <c r="AM3746"/>
      <c r="AN3746"/>
      <c r="AO3746"/>
      <c r="AP3746"/>
      <c r="AQ3746"/>
      <c r="AR3746"/>
    </row>
    <row r="3747">
      <c r="A3747" t="n">
        <v>367884</v>
      </c>
      <c r="B3747" t="s">
        <v>5747</v>
      </c>
      <c r="C3747" t="s">
        <v>1111</v>
      </c>
      <c r="D3747" t="s">
        <v>1078</v>
      </c>
      <c r="E3747" t="s">
        <v>147</v>
      </c>
      <c r="F3747" t="s">
        <v>162</v>
      </c>
      <c r="G3747" t="s">
        <v>163</v>
      </c>
      <c r="H3747" t="s">
        <v>150</v>
      </c>
      <c r="I3747" t="s">
        <v>151</v>
      </c>
      <c r="J3747" t="s">
        <v>164</v>
      </c>
      <c r="K3747" t="s">
        <v>153</v>
      </c>
      <c r="L3747" t="s">
        <v>155</v>
      </c>
      <c r="M3747" t="s">
        <v>155</v>
      </c>
      <c r="N3747" t="n">
        <v>-81.8214</v>
      </c>
      <c r="O3747" t="n">
        <v>26.6109</v>
      </c>
      <c r="P3747" t="n">
        <v>785</v>
      </c>
      <c r="Q3747" t="n">
        <v>644</v>
      </c>
      <c r="R3747" t="n">
        <v>66.8</v>
      </c>
      <c r="S3747" t="n">
        <v>16.1</v>
      </c>
      <c r="T3747" t="n">
        <v>8.4</v>
      </c>
      <c r="U3747" t="n">
        <v>35.7</v>
      </c>
      <c r="V3747" t="n">
        <v>0.8</v>
      </c>
      <c r="W3747" t="n">
        <v>3.7</v>
      </c>
      <c r="X3747" t="n">
        <v>100</v>
      </c>
      <c r="Y3747" t="n">
        <v>100</v>
      </c>
      <c r="Z3747" t="n">
        <v>8</v>
      </c>
      <c r="AA3747" t="n">
        <v>67</v>
      </c>
      <c r="AB3747" t="n">
        <v>22.4</v>
      </c>
      <c r="AC3747" t="n">
        <v>63</v>
      </c>
      <c r="AD3747" t="n">
        <v>3.2</v>
      </c>
      <c r="AE3747" t="n">
        <v>3.2</v>
      </c>
      <c r="AF3747" t="n">
        <v>17</v>
      </c>
      <c r="AG3747" t="n">
        <v>25</v>
      </c>
      <c r="AH3747" t="n">
        <v>83</v>
      </c>
      <c r="AI3747" t="n">
        <v>22535</v>
      </c>
      <c r="AJ3747" t="n">
        <v>22678</v>
      </c>
      <c r="AK3747" t="n">
        <v>22450</v>
      </c>
      <c r="AL3747" t="n">
        <v>21610</v>
      </c>
      <c r="AM3747" t="n">
        <v>24125</v>
      </c>
      <c r="AN3747"/>
      <c r="AO3747" t="n">
        <v>62</v>
      </c>
      <c r="AP3747" t="n">
        <v>78</v>
      </c>
      <c r="AQ3747" t="n">
        <v>60</v>
      </c>
      <c r="AR3747"/>
    </row>
    <row r="3748">
      <c r="A3748" t="n">
        <v>367954</v>
      </c>
      <c r="B3748" t="s">
        <v>5748</v>
      </c>
      <c r="C3748" t="s">
        <v>789</v>
      </c>
      <c r="D3748" t="s">
        <v>440</v>
      </c>
      <c r="E3748" t="s">
        <v>267</v>
      </c>
      <c r="F3748" t="s">
        <v>188</v>
      </c>
      <c r="G3748" t="s">
        <v>189</v>
      </c>
      <c r="H3748" t="s">
        <v>150</v>
      </c>
      <c r="I3748" t="s">
        <v>186</v>
      </c>
      <c r="J3748" t="s">
        <v>168</v>
      </c>
      <c r="K3748" t="s">
        <v>209</v>
      </c>
      <c r="L3748" t="s">
        <v>155</v>
      </c>
      <c r="M3748" t="s">
        <v>155</v>
      </c>
      <c r="N3748" t="n">
        <v>-117.166</v>
      </c>
      <c r="O3748" t="n">
        <v>33.1518</v>
      </c>
      <c r="P3748" t="n">
        <v>5964</v>
      </c>
      <c r="Q3748"/>
      <c r="R3748"/>
      <c r="S3748"/>
      <c r="T3748"/>
      <c r="U3748"/>
      <c r="V3748"/>
      <c r="W3748"/>
      <c r="X3748"/>
      <c r="Y3748"/>
      <c r="Z3748"/>
      <c r="AA3748"/>
      <c r="AB3748"/>
      <c r="AC3748"/>
      <c r="AD3748"/>
      <c r="AE3748"/>
      <c r="AF3748"/>
      <c r="AG3748"/>
      <c r="AH3748"/>
      <c r="AI3748"/>
      <c r="AJ3748"/>
      <c r="AK3748"/>
      <c r="AL3748"/>
      <c r="AM3748"/>
      <c r="AN3748"/>
      <c r="AO3748"/>
      <c r="AP3748"/>
      <c r="AQ3748" t="n">
        <v>529</v>
      </c>
      <c r="AR3748" t="n">
        <v>1219</v>
      </c>
    </row>
    <row r="3749">
      <c r="A3749" t="n">
        <v>367972</v>
      </c>
      <c r="B3749" t="s">
        <v>5749</v>
      </c>
      <c r="C3749" t="s">
        <v>1569</v>
      </c>
      <c r="D3749" t="s">
        <v>1433</v>
      </c>
      <c r="E3749" t="s">
        <v>1434</v>
      </c>
      <c r="F3749" t="s">
        <v>216</v>
      </c>
      <c r="G3749" t="s">
        <v>149</v>
      </c>
      <c r="H3749" t="s">
        <v>200</v>
      </c>
      <c r="I3749" t="s">
        <v>205</v>
      </c>
      <c r="J3749" t="s">
        <v>164</v>
      </c>
      <c r="K3749"/>
      <c r="L3749" t="s">
        <v>155</v>
      </c>
      <c r="M3749" t="s">
        <v>155</v>
      </c>
      <c r="N3749" t="n">
        <v>-89.6263</v>
      </c>
      <c r="O3749" t="n">
        <v>39.7183</v>
      </c>
      <c r="P3749" t="n">
        <v>255</v>
      </c>
      <c r="Q3749" t="n">
        <v>255</v>
      </c>
      <c r="R3749" t="n">
        <v>97.3</v>
      </c>
      <c r="S3749" t="n">
        <v>47.5</v>
      </c>
      <c r="T3749" t="n">
        <v>46.3</v>
      </c>
      <c r="U3749" t="n">
        <v>2</v>
      </c>
      <c r="V3749" t="n">
        <v>0.4</v>
      </c>
      <c r="W3749" t="n">
        <v>0</v>
      </c>
      <c r="X3749"/>
      <c r="Y3749"/>
      <c r="Z3749" t="n">
        <v>10</v>
      </c>
      <c r="AA3749"/>
      <c r="AB3749"/>
      <c r="AC3749"/>
      <c r="AD3749"/>
      <c r="AE3749"/>
      <c r="AF3749" t="n">
        <v>0</v>
      </c>
      <c r="AG3749" t="n">
        <v>61</v>
      </c>
      <c r="AH3749" t="n">
        <v>96</v>
      </c>
      <c r="AI3749"/>
      <c r="AJ3749"/>
      <c r="AK3749"/>
      <c r="AL3749"/>
      <c r="AM3749"/>
      <c r="AN3749"/>
      <c r="AO3749"/>
      <c r="AP3749"/>
      <c r="AQ3749"/>
      <c r="AR3749"/>
    </row>
    <row r="3750">
      <c r="A3750" t="n">
        <v>367981</v>
      </c>
      <c r="B3750" t="s">
        <v>1511</v>
      </c>
      <c r="C3750" t="s">
        <v>1588</v>
      </c>
      <c r="D3750" t="s">
        <v>1433</v>
      </c>
      <c r="E3750" t="s">
        <v>1434</v>
      </c>
      <c r="F3750" t="s">
        <v>199</v>
      </c>
      <c r="G3750" t="s">
        <v>189</v>
      </c>
      <c r="H3750" t="s">
        <v>200</v>
      </c>
      <c r="I3750" t="s">
        <v>186</v>
      </c>
      <c r="J3750" t="s">
        <v>164</v>
      </c>
      <c r="K3750"/>
      <c r="L3750" t="s">
        <v>155</v>
      </c>
      <c r="M3750" t="s">
        <v>155</v>
      </c>
      <c r="N3750" t="n">
        <v>-87.8166</v>
      </c>
      <c r="O3750" t="n">
        <v>41.7029</v>
      </c>
      <c r="P3750" t="n">
        <v>98</v>
      </c>
      <c r="Q3750" t="n">
        <v>98</v>
      </c>
      <c r="R3750" t="n">
        <v>99</v>
      </c>
      <c r="S3750" t="n">
        <v>39.8</v>
      </c>
      <c r="T3750" t="n">
        <v>20.4</v>
      </c>
      <c r="U3750" t="n">
        <v>35.7</v>
      </c>
      <c r="V3750" t="n">
        <v>1</v>
      </c>
      <c r="W3750" t="n">
        <v>0</v>
      </c>
      <c r="X3750" t="n">
        <v>86</v>
      </c>
      <c r="Y3750" t="n">
        <v>100</v>
      </c>
      <c r="Z3750" t="n">
        <v>24</v>
      </c>
      <c r="AA3750"/>
      <c r="AB3750"/>
      <c r="AC3750"/>
      <c r="AD3750"/>
      <c r="AE3750"/>
      <c r="AF3750" t="n">
        <v>11</v>
      </c>
      <c r="AG3750" t="n">
        <v>56</v>
      </c>
      <c r="AH3750" t="n">
        <v>56</v>
      </c>
      <c r="AI3750" t="n">
        <v>19137</v>
      </c>
      <c r="AJ3750" t="n">
        <v>19137</v>
      </c>
      <c r="AK3750"/>
      <c r="AL3750"/>
      <c r="AM3750"/>
      <c r="AN3750"/>
      <c r="AO3750"/>
      <c r="AP3750"/>
      <c r="AQ3750"/>
      <c r="AR3750"/>
    </row>
    <row r="3751">
      <c r="A3751" t="n">
        <v>368230</v>
      </c>
      <c r="B3751" t="s">
        <v>5750</v>
      </c>
      <c r="C3751" t="s">
        <v>3049</v>
      </c>
      <c r="D3751" t="s">
        <v>3037</v>
      </c>
      <c r="E3751" t="s">
        <v>997</v>
      </c>
      <c r="F3751" t="s">
        <v>199</v>
      </c>
      <c r="G3751" t="s">
        <v>189</v>
      </c>
      <c r="H3751" t="s">
        <v>200</v>
      </c>
      <c r="I3751" t="s">
        <v>186</v>
      </c>
      <c r="J3751" t="s">
        <v>164</v>
      </c>
      <c r="K3751"/>
      <c r="L3751" t="s">
        <v>155</v>
      </c>
      <c r="M3751" t="s">
        <v>155</v>
      </c>
      <c r="N3751" t="n">
        <v>-74.1997</v>
      </c>
      <c r="O3751" t="n">
        <v>40.795</v>
      </c>
      <c r="P3751" t="n">
        <v>182</v>
      </c>
      <c r="Q3751" t="n">
        <v>182</v>
      </c>
      <c r="R3751" t="n">
        <v>94.5</v>
      </c>
      <c r="S3751" t="n">
        <v>2.7</v>
      </c>
      <c r="T3751" t="n">
        <v>49.5</v>
      </c>
      <c r="U3751" t="n">
        <v>18.1</v>
      </c>
      <c r="V3751" t="n">
        <v>0.5</v>
      </c>
      <c r="W3751" t="n">
        <v>0</v>
      </c>
      <c r="X3751" t="n">
        <v>57</v>
      </c>
      <c r="Y3751" t="n">
        <v>60</v>
      </c>
      <c r="Z3751" t="n">
        <v>16</v>
      </c>
      <c r="AA3751"/>
      <c r="AB3751"/>
      <c r="AC3751"/>
      <c r="AD3751"/>
      <c r="AE3751"/>
      <c r="AF3751" t="n">
        <v>77</v>
      </c>
      <c r="AG3751" t="n">
        <v>59</v>
      </c>
      <c r="AH3751" t="n">
        <v>59</v>
      </c>
      <c r="AI3751" t="n">
        <v>16793</v>
      </c>
      <c r="AJ3751" t="n">
        <v>17302</v>
      </c>
      <c r="AK3751" t="n">
        <v>16807</v>
      </c>
      <c r="AL3751" t="n">
        <v>19896</v>
      </c>
      <c r="AM3751"/>
      <c r="AN3751" t="n">
        <v>22406</v>
      </c>
      <c r="AO3751"/>
      <c r="AP3751"/>
      <c r="AQ3751"/>
      <c r="AR3751"/>
    </row>
    <row r="3752">
      <c r="A3752" t="n">
        <v>368364</v>
      </c>
      <c r="B3752" t="s">
        <v>5751</v>
      </c>
      <c r="C3752" t="s">
        <v>4123</v>
      </c>
      <c r="D3752" t="s">
        <v>4049</v>
      </c>
      <c r="E3752" t="s">
        <v>283</v>
      </c>
      <c r="F3752" t="s">
        <v>216</v>
      </c>
      <c r="G3752" t="s">
        <v>149</v>
      </c>
      <c r="H3752" t="s">
        <v>200</v>
      </c>
      <c r="I3752" t="s">
        <v>205</v>
      </c>
      <c r="J3752" t="s">
        <v>164</v>
      </c>
      <c r="K3752"/>
      <c r="L3752" t="s">
        <v>155</v>
      </c>
      <c r="M3752" t="s">
        <v>155</v>
      </c>
      <c r="N3752" t="n">
        <v>-99.3412</v>
      </c>
      <c r="O3752" t="n">
        <v>34.6682</v>
      </c>
      <c r="P3752" t="n">
        <v>365</v>
      </c>
      <c r="Q3752" t="n">
        <v>365</v>
      </c>
      <c r="R3752" t="n">
        <v>49.3</v>
      </c>
      <c r="S3752" t="n">
        <v>59.2</v>
      </c>
      <c r="T3752" t="n">
        <v>3.8</v>
      </c>
      <c r="U3752" t="n">
        <v>24.9</v>
      </c>
      <c r="V3752" t="n">
        <v>0.8</v>
      </c>
      <c r="W3752" t="n">
        <v>0</v>
      </c>
      <c r="X3752" t="n">
        <v>83</v>
      </c>
      <c r="Y3752" t="n">
        <v>73</v>
      </c>
      <c r="Z3752" t="n">
        <v>10</v>
      </c>
      <c r="AA3752"/>
      <c r="AB3752"/>
      <c r="AC3752"/>
      <c r="AD3752"/>
      <c r="AE3752"/>
      <c r="AF3752" t="n">
        <v>161</v>
      </c>
      <c r="AG3752" t="n">
        <v>21</v>
      </c>
      <c r="AH3752" t="n">
        <v>25</v>
      </c>
      <c r="AI3752" t="n">
        <v>13712</v>
      </c>
      <c r="AJ3752" t="n">
        <v>13690</v>
      </c>
      <c r="AK3752" t="n">
        <v>10623</v>
      </c>
      <c r="AL3752"/>
      <c r="AM3752"/>
      <c r="AN3752"/>
      <c r="AO3752"/>
      <c r="AP3752"/>
      <c r="AQ3752"/>
      <c r="AR3752"/>
    </row>
    <row r="3753">
      <c r="A3753" t="n">
        <v>368407</v>
      </c>
      <c r="B3753" t="s">
        <v>5752</v>
      </c>
      <c r="C3753" t="s">
        <v>5753</v>
      </c>
      <c r="D3753" t="s">
        <v>4200</v>
      </c>
      <c r="E3753" t="s">
        <v>997</v>
      </c>
      <c r="F3753" t="s">
        <v>216</v>
      </c>
      <c r="G3753" t="s">
        <v>149</v>
      </c>
      <c r="H3753" t="s">
        <v>200</v>
      </c>
      <c r="I3753" t="s">
        <v>205</v>
      </c>
      <c r="J3753" t="s">
        <v>164</v>
      </c>
      <c r="K3753"/>
      <c r="L3753" t="s">
        <v>155</v>
      </c>
      <c r="M3753" t="s">
        <v>155</v>
      </c>
      <c r="N3753" t="n">
        <v>-80.2461</v>
      </c>
      <c r="O3753" t="n">
        <v>40.2547</v>
      </c>
      <c r="P3753" t="n">
        <v>31</v>
      </c>
      <c r="Q3753" t="n">
        <v>31</v>
      </c>
      <c r="R3753" t="n">
        <v>93.5</v>
      </c>
      <c r="S3753" t="n">
        <v>71</v>
      </c>
      <c r="T3753" t="n">
        <v>29</v>
      </c>
      <c r="U3753" t="n">
        <v>0</v>
      </c>
      <c r="V3753" t="n">
        <v>0</v>
      </c>
      <c r="W3753" t="n">
        <v>0</v>
      </c>
      <c r="X3753" t="n">
        <v>100</v>
      </c>
      <c r="Y3753" t="n">
        <v>100</v>
      </c>
      <c r="Z3753" t="n">
        <v>10</v>
      </c>
      <c r="AA3753"/>
      <c r="AB3753"/>
      <c r="AC3753"/>
      <c r="AD3753"/>
      <c r="AE3753"/>
      <c r="AF3753" t="n">
        <v>0</v>
      </c>
      <c r="AG3753" t="n">
        <v>84</v>
      </c>
      <c r="AH3753" t="n">
        <v>84</v>
      </c>
      <c r="AI3753"/>
      <c r="AJ3753"/>
      <c r="AK3753"/>
      <c r="AL3753"/>
      <c r="AM3753"/>
      <c r="AN3753"/>
      <c r="AO3753"/>
      <c r="AP3753"/>
      <c r="AQ3753"/>
      <c r="AR3753"/>
    </row>
    <row r="3754">
      <c r="A3754" t="n">
        <v>368452</v>
      </c>
      <c r="B3754" t="s">
        <v>5754</v>
      </c>
      <c r="C3754" t="s">
        <v>4658</v>
      </c>
      <c r="D3754" t="s">
        <v>4659</v>
      </c>
      <c r="E3754" t="s">
        <v>147</v>
      </c>
      <c r="F3754" t="s">
        <v>188</v>
      </c>
      <c r="G3754" t="s">
        <v>189</v>
      </c>
      <c r="H3754" t="s">
        <v>150</v>
      </c>
      <c r="I3754" t="s">
        <v>151</v>
      </c>
      <c r="J3754" t="s">
        <v>164</v>
      </c>
      <c r="K3754" t="s">
        <v>209</v>
      </c>
      <c r="L3754" t="s">
        <v>155</v>
      </c>
      <c r="M3754" t="s">
        <v>155</v>
      </c>
      <c r="N3754" t="n">
        <v>-86.7386</v>
      </c>
      <c r="O3754" t="n">
        <v>36.2432</v>
      </c>
      <c r="P3754" t="n">
        <v>312</v>
      </c>
      <c r="Q3754" t="n">
        <v>312</v>
      </c>
      <c r="R3754" t="n">
        <v>62.8</v>
      </c>
      <c r="S3754" t="n">
        <v>64.1</v>
      </c>
      <c r="T3754" t="n">
        <v>23.1</v>
      </c>
      <c r="U3754" t="n">
        <v>5.8</v>
      </c>
      <c r="V3754" t="n">
        <v>2.2</v>
      </c>
      <c r="W3754" t="n">
        <v>0</v>
      </c>
      <c r="X3754" t="n">
        <v>75</v>
      </c>
      <c r="Y3754"/>
      <c r="Z3754" t="n">
        <v>10</v>
      </c>
      <c r="AA3754" t="n">
        <v>62</v>
      </c>
      <c r="AB3754" t="n">
        <v>35.5</v>
      </c>
      <c r="AC3754" t="n">
        <v>62</v>
      </c>
      <c r="AD3754" t="n">
        <v>35.5</v>
      </c>
      <c r="AE3754" t="n">
        <v>19.4</v>
      </c>
      <c r="AF3754" t="n">
        <v>68</v>
      </c>
      <c r="AG3754" t="n">
        <v>58</v>
      </c>
      <c r="AH3754" t="n">
        <v>78</v>
      </c>
      <c r="AI3754" t="n">
        <v>23745</v>
      </c>
      <c r="AJ3754" t="n">
        <v>22498</v>
      </c>
      <c r="AK3754" t="n">
        <v>23123</v>
      </c>
      <c r="AL3754" t="n">
        <v>24549</v>
      </c>
      <c r="AM3754" t="n">
        <v>25355</v>
      </c>
      <c r="AN3754" t="n">
        <v>26846</v>
      </c>
      <c r="AO3754" t="n">
        <v>1</v>
      </c>
      <c r="AP3754" t="n">
        <v>34</v>
      </c>
      <c r="AQ3754"/>
      <c r="AR3754"/>
    </row>
    <row r="3755">
      <c r="A3755" t="n">
        <v>368629</v>
      </c>
      <c r="B3755" t="s">
        <v>5755</v>
      </c>
      <c r="C3755" t="s">
        <v>5208</v>
      </c>
      <c r="D3755" t="s">
        <v>5199</v>
      </c>
      <c r="E3755" t="s">
        <v>267</v>
      </c>
      <c r="F3755" t="s">
        <v>279</v>
      </c>
      <c r="G3755" t="s">
        <v>189</v>
      </c>
      <c r="H3755" t="s">
        <v>174</v>
      </c>
      <c r="I3755" t="s">
        <v>151</v>
      </c>
      <c r="J3755" t="s">
        <v>164</v>
      </c>
      <c r="K3755" t="s">
        <v>176</v>
      </c>
      <c r="L3755" t="s">
        <v>155</v>
      </c>
      <c r="M3755" t="s">
        <v>155</v>
      </c>
      <c r="N3755" t="n">
        <v>-122.3268</v>
      </c>
      <c r="O3755" t="n">
        <v>47.6991</v>
      </c>
      <c r="P3755" t="n">
        <v>672</v>
      </c>
      <c r="Q3755" t="n">
        <v>672</v>
      </c>
      <c r="R3755" t="n">
        <v>77.5</v>
      </c>
      <c r="S3755" t="n">
        <v>43.9</v>
      </c>
      <c r="T3755" t="n">
        <v>6.7</v>
      </c>
      <c r="U3755" t="n">
        <v>18</v>
      </c>
      <c r="V3755" t="n">
        <v>16.8</v>
      </c>
      <c r="W3755" t="n">
        <v>0</v>
      </c>
      <c r="X3755" t="n">
        <v>76</v>
      </c>
      <c r="Y3755"/>
      <c r="Z3755" t="n">
        <v>24</v>
      </c>
      <c r="AA3755" t="n">
        <v>150</v>
      </c>
      <c r="AB3755" t="n">
        <v>52.7</v>
      </c>
      <c r="AC3755"/>
      <c r="AD3755"/>
      <c r="AE3755"/>
      <c r="AF3755" t="n">
        <v>72</v>
      </c>
      <c r="AG3755" t="n">
        <v>26</v>
      </c>
      <c r="AH3755" t="n">
        <v>27</v>
      </c>
      <c r="AI3755" t="n">
        <v>27851</v>
      </c>
      <c r="AJ3755" t="n">
        <v>28479</v>
      </c>
      <c r="AK3755" t="n">
        <v>27480</v>
      </c>
      <c r="AL3755" t="n">
        <v>27048</v>
      </c>
      <c r="AM3755" t="n">
        <v>32193</v>
      </c>
      <c r="AN3755"/>
      <c r="AO3755" t="n">
        <v>83</v>
      </c>
      <c r="AP3755"/>
      <c r="AQ3755"/>
      <c r="AR3755"/>
    </row>
    <row r="3756">
      <c r="A3756" t="n">
        <v>368647</v>
      </c>
      <c r="B3756" t="s">
        <v>5756</v>
      </c>
      <c r="C3756" t="s">
        <v>5321</v>
      </c>
      <c r="D3756" t="s">
        <v>5289</v>
      </c>
      <c r="E3756" t="s">
        <v>147</v>
      </c>
      <c r="F3756" t="s">
        <v>216</v>
      </c>
      <c r="G3756" t="s">
        <v>149</v>
      </c>
      <c r="H3756" t="s">
        <v>200</v>
      </c>
      <c r="I3756" t="s">
        <v>175</v>
      </c>
      <c r="J3756" t="s">
        <v>164</v>
      </c>
      <c r="K3756"/>
      <c r="L3756" t="s">
        <v>155</v>
      </c>
      <c r="M3756" t="s">
        <v>155</v>
      </c>
      <c r="N3756" t="n">
        <v>-78.9875</v>
      </c>
      <c r="O3756" t="n">
        <v>39.428</v>
      </c>
      <c r="P3756" t="n">
        <v>27</v>
      </c>
      <c r="Q3756" t="n">
        <v>27</v>
      </c>
      <c r="R3756" t="n">
        <v>85.2</v>
      </c>
      <c r="S3756" t="n">
        <v>88.9</v>
      </c>
      <c r="T3756" t="n">
        <v>3.7</v>
      </c>
      <c r="U3756" t="n">
        <v>0</v>
      </c>
      <c r="V3756" t="n">
        <v>0</v>
      </c>
      <c r="W3756" t="n">
        <v>0</v>
      </c>
      <c r="X3756"/>
      <c r="Y3756"/>
      <c r="Z3756" t="n">
        <v>5</v>
      </c>
      <c r="AA3756"/>
      <c r="AB3756"/>
      <c r="AC3756"/>
      <c r="AD3756"/>
      <c r="AE3756"/>
      <c r="AF3756" t="n">
        <v>27</v>
      </c>
      <c r="AG3756" t="n">
        <v>44</v>
      </c>
      <c r="AH3756" t="n">
        <v>85</v>
      </c>
      <c r="AI3756" t="n">
        <v>1209</v>
      </c>
      <c r="AJ3756" t="n">
        <v>2385</v>
      </c>
      <c r="AK3756"/>
      <c r="AL3756"/>
      <c r="AM3756"/>
      <c r="AN3756"/>
      <c r="AO3756"/>
      <c r="AP3756"/>
      <c r="AQ3756"/>
      <c r="AR3756"/>
    </row>
    <row r="3757">
      <c r="A3757" t="n">
        <v>368771</v>
      </c>
      <c r="B3757" t="s">
        <v>5757</v>
      </c>
      <c r="C3757" t="s">
        <v>5758</v>
      </c>
      <c r="D3757" t="s">
        <v>440</v>
      </c>
      <c r="E3757" t="s">
        <v>267</v>
      </c>
      <c r="F3757" t="s">
        <v>551</v>
      </c>
      <c r="G3757" t="s">
        <v>163</v>
      </c>
      <c r="H3757" t="s">
        <v>200</v>
      </c>
      <c r="I3757" t="s">
        <v>151</v>
      </c>
      <c r="J3757" t="s">
        <v>164</v>
      </c>
      <c r="K3757"/>
      <c r="L3757" t="s">
        <v>155</v>
      </c>
      <c r="M3757" t="s">
        <v>155</v>
      </c>
      <c r="N3757" t="n">
        <v>-118.5387</v>
      </c>
      <c r="O3757" t="n">
        <v>34.1702</v>
      </c>
      <c r="P3757" t="n">
        <v>700</v>
      </c>
      <c r="Q3757" t="n">
        <v>700</v>
      </c>
      <c r="R3757" t="n">
        <v>77.4</v>
      </c>
      <c r="S3757" t="n">
        <v>48.3</v>
      </c>
      <c r="T3757" t="n">
        <v>11.9</v>
      </c>
      <c r="U3757" t="n">
        <v>11.7</v>
      </c>
      <c r="V3757" t="n">
        <v>3.3</v>
      </c>
      <c r="W3757" t="n">
        <v>0</v>
      </c>
      <c r="X3757"/>
      <c r="Y3757"/>
      <c r="Z3757" t="n">
        <v>50</v>
      </c>
      <c r="AA3757"/>
      <c r="AB3757"/>
      <c r="AC3757"/>
      <c r="AD3757"/>
      <c r="AE3757"/>
      <c r="AF3757" t="n">
        <v>41</v>
      </c>
      <c r="AG3757" t="n">
        <v>49</v>
      </c>
      <c r="AH3757" t="n">
        <v>49</v>
      </c>
      <c r="AI3757" t="n">
        <v>41290</v>
      </c>
      <c r="AJ3757" t="n">
        <v>41760</v>
      </c>
      <c r="AK3757" t="n">
        <v>43302</v>
      </c>
      <c r="AL3757" t="n">
        <v>42141</v>
      </c>
      <c r="AM3757"/>
      <c r="AN3757" t="n">
        <v>47686</v>
      </c>
      <c r="AO3757"/>
      <c r="AP3757"/>
      <c r="AQ3757"/>
      <c r="AR3757"/>
    </row>
    <row r="3758">
      <c r="A3758" t="n">
        <v>368832</v>
      </c>
      <c r="B3758" t="s">
        <v>5759</v>
      </c>
      <c r="C3758" t="s">
        <v>535</v>
      </c>
      <c r="D3758" t="s">
        <v>440</v>
      </c>
      <c r="E3758" t="s">
        <v>267</v>
      </c>
      <c r="F3758" t="s">
        <v>199</v>
      </c>
      <c r="G3758" t="s">
        <v>189</v>
      </c>
      <c r="H3758" t="s">
        <v>200</v>
      </c>
      <c r="I3758" t="s">
        <v>186</v>
      </c>
      <c r="J3758" t="s">
        <v>164</v>
      </c>
      <c r="K3758"/>
      <c r="L3758" t="s">
        <v>155</v>
      </c>
      <c r="M3758" t="s">
        <v>155</v>
      </c>
      <c r="N3758" t="n">
        <v>-117.9083</v>
      </c>
      <c r="O3758" t="n">
        <v>33.7897</v>
      </c>
      <c r="P3758" t="n">
        <v>98</v>
      </c>
      <c r="Q3758" t="n">
        <v>98</v>
      </c>
      <c r="R3758" t="n">
        <v>76.5</v>
      </c>
      <c r="S3758" t="n">
        <v>1</v>
      </c>
      <c r="T3758" t="n">
        <v>1</v>
      </c>
      <c r="U3758" t="n">
        <v>24.5</v>
      </c>
      <c r="V3758" t="n">
        <v>59.2</v>
      </c>
      <c r="W3758" t="n">
        <v>1</v>
      </c>
      <c r="X3758" t="n">
        <v>88</v>
      </c>
      <c r="Y3758" t="n">
        <v>67</v>
      </c>
      <c r="Z3758" t="n">
        <v>15</v>
      </c>
      <c r="AA3758"/>
      <c r="AB3758"/>
      <c r="AC3758"/>
      <c r="AD3758"/>
      <c r="AE3758"/>
      <c r="AF3758" t="n">
        <v>18</v>
      </c>
      <c r="AG3758" t="n">
        <v>50</v>
      </c>
      <c r="AH3758" t="n">
        <v>50</v>
      </c>
      <c r="AI3758" t="n">
        <v>14577</v>
      </c>
      <c r="AJ3758" t="n">
        <v>21350</v>
      </c>
      <c r="AK3758"/>
      <c r="AL3758"/>
      <c r="AM3758"/>
      <c r="AN3758"/>
      <c r="AO3758"/>
      <c r="AP3758"/>
      <c r="AQ3758"/>
      <c r="AR3758"/>
    </row>
    <row r="3759">
      <c r="A3759" t="n">
        <v>368911</v>
      </c>
      <c r="B3759" t="s">
        <v>5760</v>
      </c>
      <c r="C3759" t="s">
        <v>5761</v>
      </c>
      <c r="D3759" t="s">
        <v>1175</v>
      </c>
      <c r="E3759" t="s">
        <v>147</v>
      </c>
      <c r="F3759" t="s">
        <v>173</v>
      </c>
      <c r="G3759" t="s">
        <v>149</v>
      </c>
      <c r="H3759" t="s">
        <v>174</v>
      </c>
      <c r="I3759" t="s">
        <v>175</v>
      </c>
      <c r="J3759" t="s">
        <v>168</v>
      </c>
      <c r="K3759" t="s">
        <v>176</v>
      </c>
      <c r="L3759" t="s">
        <v>155</v>
      </c>
      <c r="M3759" t="s">
        <v>155</v>
      </c>
      <c r="N3759" t="n">
        <v>-82.3658</v>
      </c>
      <c r="O3759" t="n">
        <v>32.2039</v>
      </c>
      <c r="P3759" t="n">
        <v>2446</v>
      </c>
      <c r="Q3759" t="n">
        <v>2446</v>
      </c>
      <c r="R3759" t="n">
        <v>70.9</v>
      </c>
      <c r="S3759" t="n">
        <v>58.5</v>
      </c>
      <c r="T3759" t="n">
        <v>26</v>
      </c>
      <c r="U3759" t="n">
        <v>12.4</v>
      </c>
      <c r="V3759" t="n">
        <v>0.5</v>
      </c>
      <c r="W3759" t="n">
        <v>0.4</v>
      </c>
      <c r="X3759" t="n">
        <v>61</v>
      </c>
      <c r="Y3759" t="n">
        <v>60</v>
      </c>
      <c r="Z3759" t="n">
        <v>12</v>
      </c>
      <c r="AA3759" t="n">
        <v>44</v>
      </c>
      <c r="AB3759" t="n">
        <v>34.1</v>
      </c>
      <c r="AC3759"/>
      <c r="AD3759"/>
      <c r="AE3759"/>
      <c r="AF3759" t="n">
        <v>84</v>
      </c>
      <c r="AG3759" t="n">
        <v>39</v>
      </c>
      <c r="AH3759" t="n">
        <v>100</v>
      </c>
      <c r="AI3759" t="n">
        <v>7116</v>
      </c>
      <c r="AJ3759" t="n">
        <v>5513</v>
      </c>
      <c r="AK3759" t="n">
        <v>5731</v>
      </c>
      <c r="AL3759" t="n">
        <v>8678</v>
      </c>
      <c r="AM3759" t="n">
        <v>9275</v>
      </c>
      <c r="AN3759"/>
      <c r="AO3759" t="n">
        <v>116</v>
      </c>
      <c r="AP3759"/>
      <c r="AQ3759"/>
      <c r="AR3759"/>
    </row>
    <row r="3760">
      <c r="A3760" t="n">
        <v>369002</v>
      </c>
      <c r="B3760" t="s">
        <v>5762</v>
      </c>
      <c r="C3760" t="s">
        <v>5763</v>
      </c>
      <c r="D3760" t="s">
        <v>2276</v>
      </c>
      <c r="E3760" t="s">
        <v>993</v>
      </c>
      <c r="F3760" t="s">
        <v>162</v>
      </c>
      <c r="G3760" t="s">
        <v>163</v>
      </c>
      <c r="H3760" t="s">
        <v>150</v>
      </c>
      <c r="I3760" t="s">
        <v>186</v>
      </c>
      <c r="J3760" t="s">
        <v>164</v>
      </c>
      <c r="K3760" t="s">
        <v>209</v>
      </c>
      <c r="L3760" t="s">
        <v>155</v>
      </c>
      <c r="M3760" t="s">
        <v>155</v>
      </c>
      <c r="N3760" t="n">
        <v>-71.1995</v>
      </c>
      <c r="O3760" t="n">
        <v>42.6821</v>
      </c>
      <c r="P3760" t="n">
        <v>341</v>
      </c>
      <c r="Q3760"/>
      <c r="R3760"/>
      <c r="S3760"/>
      <c r="T3760"/>
      <c r="U3760"/>
      <c r="V3760"/>
      <c r="W3760"/>
      <c r="X3760"/>
      <c r="Y3760"/>
      <c r="Z3760"/>
      <c r="AA3760"/>
      <c r="AB3760"/>
      <c r="AC3760"/>
      <c r="AD3760"/>
      <c r="AE3760"/>
      <c r="AF3760"/>
      <c r="AG3760"/>
      <c r="AH3760"/>
      <c r="AI3760"/>
      <c r="AJ3760"/>
      <c r="AK3760"/>
      <c r="AL3760"/>
      <c r="AM3760"/>
      <c r="AN3760"/>
      <c r="AO3760"/>
      <c r="AP3760"/>
      <c r="AQ3760"/>
      <c r="AR3760" t="n">
        <v>39</v>
      </c>
    </row>
    <row r="3761">
      <c r="A3761" t="n">
        <v>369400</v>
      </c>
      <c r="B3761" t="s">
        <v>5764</v>
      </c>
      <c r="C3761" t="s">
        <v>1098</v>
      </c>
      <c r="D3761" t="s">
        <v>1078</v>
      </c>
      <c r="E3761" t="s">
        <v>147</v>
      </c>
      <c r="F3761" t="s">
        <v>279</v>
      </c>
      <c r="G3761" t="s">
        <v>189</v>
      </c>
      <c r="H3761" t="s">
        <v>174</v>
      </c>
      <c r="I3761" t="s">
        <v>186</v>
      </c>
      <c r="J3761" t="s">
        <v>164</v>
      </c>
      <c r="K3761" t="s">
        <v>176</v>
      </c>
      <c r="L3761" t="s">
        <v>155</v>
      </c>
      <c r="M3761" t="s">
        <v>155</v>
      </c>
      <c r="N3761" t="n">
        <v>-81.407</v>
      </c>
      <c r="O3761" t="n">
        <v>28.4203</v>
      </c>
      <c r="P3761" t="n">
        <v>3104</v>
      </c>
      <c r="Q3761" t="n">
        <v>3104</v>
      </c>
      <c r="R3761" t="n">
        <v>3.8</v>
      </c>
      <c r="S3761" t="n">
        <v>48</v>
      </c>
      <c r="T3761" t="n">
        <v>13.8</v>
      </c>
      <c r="U3761" t="n">
        <v>22</v>
      </c>
      <c r="V3761" t="n">
        <v>1.5</v>
      </c>
      <c r="W3761" t="n">
        <v>0.1</v>
      </c>
      <c r="X3761" t="n">
        <v>74</v>
      </c>
      <c r="Y3761"/>
      <c r="Z3761" t="n">
        <v>18</v>
      </c>
      <c r="AA3761" t="n">
        <v>1160</v>
      </c>
      <c r="AB3761" t="n">
        <v>61.8</v>
      </c>
      <c r="AC3761"/>
      <c r="AD3761"/>
      <c r="AE3761"/>
      <c r="AF3761" t="n">
        <v>950</v>
      </c>
      <c r="AG3761" t="n">
        <v>45</v>
      </c>
      <c r="AH3761" t="n">
        <v>79</v>
      </c>
      <c r="AI3761" t="n">
        <v>25739</v>
      </c>
      <c r="AJ3761" t="n">
        <v>25007</v>
      </c>
      <c r="AK3761" t="n">
        <v>24982</v>
      </c>
      <c r="AL3761" t="n">
        <v>28651</v>
      </c>
      <c r="AM3761" t="n">
        <v>31018</v>
      </c>
      <c r="AN3761" t="n">
        <v>31789</v>
      </c>
      <c r="AO3761" t="n">
        <v>703</v>
      </c>
      <c r="AP3761"/>
      <c r="AQ3761"/>
      <c r="AR3761"/>
    </row>
    <row r="3762">
      <c r="A3762" t="n">
        <v>369419</v>
      </c>
      <c r="B3762" t="s">
        <v>5765</v>
      </c>
      <c r="C3762" t="s">
        <v>1126</v>
      </c>
      <c r="D3762" t="s">
        <v>1078</v>
      </c>
      <c r="E3762" t="s">
        <v>147</v>
      </c>
      <c r="F3762" t="s">
        <v>173</v>
      </c>
      <c r="G3762" t="s">
        <v>149</v>
      </c>
      <c r="H3762" t="s">
        <v>174</v>
      </c>
      <c r="I3762" t="s">
        <v>151</v>
      </c>
      <c r="J3762" t="s">
        <v>164</v>
      </c>
      <c r="K3762"/>
      <c r="L3762" t="s">
        <v>155</v>
      </c>
      <c r="M3762" t="s">
        <v>155</v>
      </c>
      <c r="N3762" t="n">
        <v>-82.4359</v>
      </c>
      <c r="O3762" t="n">
        <v>27.9972</v>
      </c>
      <c r="P3762" t="n">
        <v>978</v>
      </c>
      <c r="Q3762" t="n">
        <v>978</v>
      </c>
      <c r="R3762" t="n">
        <v>44.9</v>
      </c>
      <c r="S3762" t="n">
        <v>21.3</v>
      </c>
      <c r="T3762" t="n">
        <v>34.6</v>
      </c>
      <c r="U3762" t="n">
        <v>38.7</v>
      </c>
      <c r="V3762" t="n">
        <v>2.1</v>
      </c>
      <c r="W3762" t="n">
        <v>0</v>
      </c>
      <c r="X3762" t="n">
        <v>40</v>
      </c>
      <c r="Y3762"/>
      <c r="Z3762" t="n">
        <v>20</v>
      </c>
      <c r="AA3762" t="n">
        <v>890</v>
      </c>
      <c r="AB3762" t="n">
        <v>79.4</v>
      </c>
      <c r="AC3762"/>
      <c r="AD3762"/>
      <c r="AE3762"/>
      <c r="AF3762" t="n">
        <v>625</v>
      </c>
      <c r="AG3762" t="n">
        <v>33</v>
      </c>
      <c r="AH3762" t="n">
        <v>60</v>
      </c>
      <c r="AI3762" t="n">
        <v>15415</v>
      </c>
      <c r="AJ3762" t="n">
        <v>6436</v>
      </c>
      <c r="AK3762" t="n">
        <v>8540</v>
      </c>
      <c r="AL3762" t="n">
        <v>8727</v>
      </c>
      <c r="AM3762"/>
      <c r="AN3762"/>
      <c r="AO3762"/>
      <c r="AP3762"/>
      <c r="AQ3762"/>
      <c r="AR3762"/>
    </row>
    <row r="3763">
      <c r="A3763" t="n">
        <v>369446</v>
      </c>
      <c r="B3763" t="s">
        <v>5766</v>
      </c>
      <c r="C3763" t="s">
        <v>1597</v>
      </c>
      <c r="D3763" t="s">
        <v>1433</v>
      </c>
      <c r="E3763" t="s">
        <v>1434</v>
      </c>
      <c r="F3763" t="s">
        <v>199</v>
      </c>
      <c r="G3763" t="s">
        <v>189</v>
      </c>
      <c r="H3763" t="s">
        <v>200</v>
      </c>
      <c r="I3763" t="s">
        <v>186</v>
      </c>
      <c r="J3763" t="s">
        <v>164</v>
      </c>
      <c r="K3763"/>
      <c r="L3763" t="s">
        <v>155</v>
      </c>
      <c r="M3763" t="s">
        <v>155</v>
      </c>
      <c r="N3763" t="n">
        <v>-87.8381</v>
      </c>
      <c r="O3763" t="n">
        <v>42.0502</v>
      </c>
      <c r="P3763" t="n">
        <v>86</v>
      </c>
      <c r="Q3763" t="n">
        <v>86</v>
      </c>
      <c r="R3763" t="n">
        <v>93</v>
      </c>
      <c r="S3763" t="n">
        <v>34.9</v>
      </c>
      <c r="T3763" t="n">
        <v>5.8</v>
      </c>
      <c r="U3763" t="n">
        <v>12.8</v>
      </c>
      <c r="V3763" t="n">
        <v>43</v>
      </c>
      <c r="W3763" t="n">
        <v>3.5</v>
      </c>
      <c r="X3763" t="n">
        <v>94</v>
      </c>
      <c r="Y3763" t="n">
        <v>100</v>
      </c>
      <c r="Z3763" t="n">
        <v>15</v>
      </c>
      <c r="AA3763"/>
      <c r="AB3763"/>
      <c r="AC3763"/>
      <c r="AD3763"/>
      <c r="AE3763"/>
      <c r="AF3763" t="n">
        <v>62</v>
      </c>
      <c r="AG3763" t="n">
        <v>52</v>
      </c>
      <c r="AH3763" t="n">
        <v>52</v>
      </c>
      <c r="AI3763" t="n">
        <v>7356</v>
      </c>
      <c r="AJ3763" t="n">
        <v>7027</v>
      </c>
      <c r="AK3763" t="n">
        <v>8507</v>
      </c>
      <c r="AL3763"/>
      <c r="AM3763"/>
      <c r="AN3763"/>
      <c r="AO3763"/>
      <c r="AP3763"/>
      <c r="AQ3763"/>
      <c r="AR3763"/>
    </row>
    <row r="3764">
      <c r="A3764" t="n">
        <v>369455</v>
      </c>
      <c r="B3764" t="s">
        <v>5767</v>
      </c>
      <c r="C3764" t="s">
        <v>5343</v>
      </c>
      <c r="D3764" t="s">
        <v>1433</v>
      </c>
      <c r="E3764" t="s">
        <v>1434</v>
      </c>
      <c r="F3764" t="s">
        <v>279</v>
      </c>
      <c r="G3764" t="s">
        <v>189</v>
      </c>
      <c r="H3764" t="s">
        <v>174</v>
      </c>
      <c r="I3764" t="s">
        <v>186</v>
      </c>
      <c r="J3764" t="s">
        <v>164</v>
      </c>
      <c r="K3764" t="s">
        <v>176</v>
      </c>
      <c r="L3764" t="s">
        <v>155</v>
      </c>
      <c r="M3764" t="s">
        <v>155</v>
      </c>
      <c r="N3764" t="n">
        <v>-87.9274</v>
      </c>
      <c r="O3764" t="n">
        <v>42.1479</v>
      </c>
      <c r="P3764" t="n">
        <v>328</v>
      </c>
      <c r="Q3764" t="n">
        <v>328</v>
      </c>
      <c r="R3764" t="n">
        <v>76.2</v>
      </c>
      <c r="S3764" t="n">
        <v>67.4</v>
      </c>
      <c r="T3764" t="n">
        <v>14.6</v>
      </c>
      <c r="U3764" t="n">
        <v>15.2</v>
      </c>
      <c r="V3764" t="n">
        <v>1.8</v>
      </c>
      <c r="W3764" t="n">
        <v>0</v>
      </c>
      <c r="X3764" t="n">
        <v>83</v>
      </c>
      <c r="Y3764"/>
      <c r="Z3764" t="n">
        <v>14</v>
      </c>
      <c r="AA3764" t="n">
        <v>13</v>
      </c>
      <c r="AB3764" t="n">
        <v>69.2</v>
      </c>
      <c r="AC3764"/>
      <c r="AD3764"/>
      <c r="AE3764"/>
      <c r="AF3764" t="n">
        <v>12</v>
      </c>
      <c r="AG3764" t="n">
        <v>38</v>
      </c>
      <c r="AH3764" t="n">
        <v>38</v>
      </c>
      <c r="AI3764" t="n">
        <v>23925</v>
      </c>
      <c r="AJ3764" t="n">
        <v>23614</v>
      </c>
      <c r="AK3764" t="n">
        <v>24548</v>
      </c>
      <c r="AL3764"/>
      <c r="AM3764"/>
      <c r="AN3764"/>
      <c r="AO3764" t="n">
        <v>87</v>
      </c>
      <c r="AP3764"/>
      <c r="AQ3764"/>
      <c r="AR3764"/>
    </row>
    <row r="3765">
      <c r="A3765" t="n">
        <v>369516</v>
      </c>
      <c r="B3765" t="s">
        <v>477</v>
      </c>
      <c r="C3765" t="s">
        <v>1569</v>
      </c>
      <c r="D3765" t="s">
        <v>1929</v>
      </c>
      <c r="E3765" t="s">
        <v>891</v>
      </c>
      <c r="F3765" t="s">
        <v>188</v>
      </c>
      <c r="G3765" t="s">
        <v>189</v>
      </c>
      <c r="H3765" t="s">
        <v>150</v>
      </c>
      <c r="I3765" t="s">
        <v>151</v>
      </c>
      <c r="J3765" t="s">
        <v>164</v>
      </c>
      <c r="K3765" t="s">
        <v>179</v>
      </c>
      <c r="L3765" t="s">
        <v>155</v>
      </c>
      <c r="M3765" t="s">
        <v>155</v>
      </c>
      <c r="N3765" t="n">
        <v>-93.2481</v>
      </c>
      <c r="O3765" t="n">
        <v>37.1354</v>
      </c>
      <c r="P3765" t="n">
        <v>254</v>
      </c>
      <c r="Q3765" t="n">
        <v>246</v>
      </c>
      <c r="R3765" t="n">
        <v>80.9</v>
      </c>
      <c r="S3765" t="n">
        <v>54.9</v>
      </c>
      <c r="T3765" t="n">
        <v>26.8</v>
      </c>
      <c r="U3765" t="n">
        <v>8.9</v>
      </c>
      <c r="V3765" t="n">
        <v>0.8</v>
      </c>
      <c r="W3765" t="n">
        <v>0.4</v>
      </c>
      <c r="X3765"/>
      <c r="Y3765"/>
      <c r="Z3765" t="n">
        <v>15</v>
      </c>
      <c r="AA3765" t="n">
        <v>40</v>
      </c>
      <c r="AB3765" t="n">
        <v>27.5</v>
      </c>
      <c r="AC3765"/>
      <c r="AD3765"/>
      <c r="AE3765"/>
      <c r="AF3765" t="n">
        <v>17</v>
      </c>
      <c r="AG3765" t="n">
        <v>77</v>
      </c>
      <c r="AH3765" t="n">
        <v>90</v>
      </c>
      <c r="AI3765" t="n">
        <v>20259</v>
      </c>
      <c r="AJ3765" t="n">
        <v>21316</v>
      </c>
      <c r="AK3765" t="n">
        <v>18393</v>
      </c>
      <c r="AL3765" t="n">
        <v>18139</v>
      </c>
      <c r="AM3765" t="n">
        <v>26177</v>
      </c>
      <c r="AN3765"/>
      <c r="AO3765" t="n">
        <v>22</v>
      </c>
      <c r="AP3765" t="n">
        <v>14</v>
      </c>
      <c r="AQ3765" t="n">
        <v>4</v>
      </c>
      <c r="AR3765"/>
    </row>
    <row r="3766">
      <c r="A3766" t="n">
        <v>369659</v>
      </c>
      <c r="B3766" t="s">
        <v>5768</v>
      </c>
      <c r="C3766" t="s">
        <v>2179</v>
      </c>
      <c r="D3766" t="s">
        <v>4129</v>
      </c>
      <c r="E3766" t="s">
        <v>267</v>
      </c>
      <c r="F3766" t="s">
        <v>162</v>
      </c>
      <c r="G3766" t="s">
        <v>163</v>
      </c>
      <c r="H3766" t="s">
        <v>150</v>
      </c>
      <c r="I3766" t="s">
        <v>151</v>
      </c>
      <c r="J3766" t="s">
        <v>164</v>
      </c>
      <c r="K3766" t="s">
        <v>209</v>
      </c>
      <c r="L3766" t="s">
        <v>155</v>
      </c>
      <c r="M3766" t="s">
        <v>155</v>
      </c>
      <c r="N3766" t="n">
        <v>-122.6711</v>
      </c>
      <c r="O3766" t="n">
        <v>45.5241</v>
      </c>
      <c r="P3766" t="n">
        <v>215</v>
      </c>
      <c r="Q3766"/>
      <c r="R3766"/>
      <c r="S3766"/>
      <c r="T3766"/>
      <c r="U3766"/>
      <c r="V3766"/>
      <c r="W3766"/>
      <c r="X3766"/>
      <c r="Y3766"/>
      <c r="Z3766"/>
      <c r="AA3766"/>
      <c r="AB3766"/>
      <c r="AC3766"/>
      <c r="AD3766"/>
      <c r="AE3766"/>
      <c r="AF3766"/>
      <c r="AG3766"/>
      <c r="AH3766"/>
      <c r="AI3766"/>
      <c r="AJ3766"/>
      <c r="AK3766"/>
      <c r="AL3766"/>
      <c r="AM3766"/>
      <c r="AN3766"/>
      <c r="AO3766"/>
      <c r="AP3766"/>
      <c r="AQ3766" t="n">
        <v>41</v>
      </c>
      <c r="AR3766" t="n">
        <v>8</v>
      </c>
    </row>
    <row r="3767">
      <c r="A3767" t="n">
        <v>369668</v>
      </c>
      <c r="B3767" t="s">
        <v>5769</v>
      </c>
      <c r="C3767" t="s">
        <v>5770</v>
      </c>
      <c r="D3767" t="s">
        <v>4200</v>
      </c>
      <c r="E3767" t="s">
        <v>997</v>
      </c>
      <c r="F3767" t="s">
        <v>173</v>
      </c>
      <c r="G3767" t="s">
        <v>149</v>
      </c>
      <c r="H3767" t="s">
        <v>174</v>
      </c>
      <c r="I3767" t="s">
        <v>205</v>
      </c>
      <c r="J3767" t="s">
        <v>164</v>
      </c>
      <c r="K3767" t="s">
        <v>176</v>
      </c>
      <c r="L3767" t="s">
        <v>155</v>
      </c>
      <c r="M3767" t="s">
        <v>155</v>
      </c>
      <c r="N3767" t="n">
        <v>-77.7409</v>
      </c>
      <c r="O3767" t="n">
        <v>40.8822</v>
      </c>
      <c r="P3767" t="n">
        <v>195</v>
      </c>
      <c r="Q3767" t="n">
        <v>195</v>
      </c>
      <c r="R3767" t="n">
        <v>71.3</v>
      </c>
      <c r="S3767" t="n">
        <v>91.8</v>
      </c>
      <c r="T3767" t="n">
        <v>4.1</v>
      </c>
      <c r="U3767" t="n">
        <v>2.1</v>
      </c>
      <c r="V3767" t="n">
        <v>2.1</v>
      </c>
      <c r="W3767" t="n">
        <v>0</v>
      </c>
      <c r="X3767" t="n">
        <v>84</v>
      </c>
      <c r="Y3767" t="n">
        <v>88</v>
      </c>
      <c r="Z3767" t="n">
        <v>10</v>
      </c>
      <c r="AA3767" t="n">
        <v>150</v>
      </c>
      <c r="AB3767" t="n">
        <v>89.3</v>
      </c>
      <c r="AC3767"/>
      <c r="AD3767"/>
      <c r="AE3767"/>
      <c r="AF3767" t="n">
        <v>120</v>
      </c>
      <c r="AG3767" t="n">
        <v>61</v>
      </c>
      <c r="AH3767" t="n">
        <v>76</v>
      </c>
      <c r="AI3767" t="n">
        <v>7723</v>
      </c>
      <c r="AJ3767" t="n">
        <v>9184</v>
      </c>
      <c r="AK3767" t="n">
        <v>11001</v>
      </c>
      <c r="AL3767" t="n">
        <v>11341</v>
      </c>
      <c r="AM3767" t="n">
        <v>12049</v>
      </c>
      <c r="AN3767" t="n">
        <v>15714</v>
      </c>
      <c r="AO3767" t="n">
        <v>10</v>
      </c>
      <c r="AP3767"/>
      <c r="AQ3767"/>
      <c r="AR3767"/>
    </row>
    <row r="3768">
      <c r="A3768" t="n">
        <v>369686</v>
      </c>
      <c r="B3768" t="s">
        <v>5771</v>
      </c>
      <c r="C3768" t="s">
        <v>4799</v>
      </c>
      <c r="D3768" t="s">
        <v>4775</v>
      </c>
      <c r="E3768" t="s">
        <v>283</v>
      </c>
      <c r="F3768" t="s">
        <v>199</v>
      </c>
      <c r="G3768" t="s">
        <v>189</v>
      </c>
      <c r="H3768" t="s">
        <v>200</v>
      </c>
      <c r="I3768" t="s">
        <v>151</v>
      </c>
      <c r="J3768" t="s">
        <v>164</v>
      </c>
      <c r="K3768"/>
      <c r="L3768" t="s">
        <v>155</v>
      </c>
      <c r="M3768" t="s">
        <v>155</v>
      </c>
      <c r="N3768" t="n">
        <v>-95.4731</v>
      </c>
      <c r="O3768" t="n">
        <v>29.8138</v>
      </c>
      <c r="P3768" t="n">
        <v>485</v>
      </c>
      <c r="Q3768" t="n">
        <v>485</v>
      </c>
      <c r="R3768" t="n">
        <v>70.5</v>
      </c>
      <c r="S3768" t="n">
        <v>0.8</v>
      </c>
      <c r="T3768" t="n">
        <v>39.8</v>
      </c>
      <c r="U3768" t="n">
        <v>56.5</v>
      </c>
      <c r="V3768" t="n">
        <v>0.2</v>
      </c>
      <c r="W3768" t="n">
        <v>0.6</v>
      </c>
      <c r="X3768" t="n">
        <v>93</v>
      </c>
      <c r="Y3768"/>
      <c r="Z3768" t="n">
        <v>20</v>
      </c>
      <c r="AA3768"/>
      <c r="AB3768"/>
      <c r="AC3768"/>
      <c r="AD3768"/>
      <c r="AE3768"/>
      <c r="AF3768" t="n">
        <v>374</v>
      </c>
      <c r="AG3768" t="n">
        <v>97</v>
      </c>
      <c r="AH3768" t="n">
        <v>97</v>
      </c>
      <c r="AI3768" t="n">
        <v>11755</v>
      </c>
      <c r="AJ3768" t="n">
        <v>11449</v>
      </c>
      <c r="AK3768" t="n">
        <v>11805</v>
      </c>
      <c r="AL3768"/>
      <c r="AM3768"/>
      <c r="AN3768"/>
      <c r="AO3768"/>
      <c r="AP3768"/>
      <c r="AQ3768"/>
      <c r="AR3768"/>
    </row>
    <row r="3769">
      <c r="A3769" t="n">
        <v>369783</v>
      </c>
      <c r="B3769" t="s">
        <v>5772</v>
      </c>
      <c r="C3769" t="s">
        <v>3629</v>
      </c>
      <c r="D3769" t="s">
        <v>4775</v>
      </c>
      <c r="E3769" t="s">
        <v>283</v>
      </c>
      <c r="F3769" t="s">
        <v>199</v>
      </c>
      <c r="G3769" t="s">
        <v>189</v>
      </c>
      <c r="H3769" t="s">
        <v>200</v>
      </c>
      <c r="I3769" t="s">
        <v>151</v>
      </c>
      <c r="J3769" t="s">
        <v>164</v>
      </c>
      <c r="K3769"/>
      <c r="L3769" t="s">
        <v>155</v>
      </c>
      <c r="M3769" t="s">
        <v>155</v>
      </c>
      <c r="N3769" t="n">
        <v>-96.8763</v>
      </c>
      <c r="O3769" t="n">
        <v>32.8201</v>
      </c>
      <c r="P3769" t="n">
        <v>473</v>
      </c>
      <c r="Q3769" t="n">
        <v>473</v>
      </c>
      <c r="R3769" t="n">
        <v>93</v>
      </c>
      <c r="S3769" t="n">
        <v>8.2</v>
      </c>
      <c r="T3769" t="n">
        <v>31.3</v>
      </c>
      <c r="U3769" t="n">
        <v>57.3</v>
      </c>
      <c r="V3769" t="n">
        <v>0.4</v>
      </c>
      <c r="W3769" t="n">
        <v>0</v>
      </c>
      <c r="X3769" t="n">
        <v>90</v>
      </c>
      <c r="Y3769"/>
      <c r="Z3769" t="n">
        <v>22</v>
      </c>
      <c r="AA3769"/>
      <c r="AB3769"/>
      <c r="AC3769"/>
      <c r="AD3769"/>
      <c r="AE3769"/>
      <c r="AF3769" t="n">
        <v>183</v>
      </c>
      <c r="AG3769" t="n">
        <v>87</v>
      </c>
      <c r="AH3769" t="n">
        <v>87</v>
      </c>
      <c r="AI3769" t="n">
        <v>18169</v>
      </c>
      <c r="AJ3769" t="n">
        <v>17721</v>
      </c>
      <c r="AK3769" t="n">
        <v>18375</v>
      </c>
      <c r="AL3769" t="n">
        <v>20657</v>
      </c>
      <c r="AM3769" t="n">
        <v>23596</v>
      </c>
      <c r="AN3769"/>
      <c r="AO3769"/>
      <c r="AP3769"/>
      <c r="AQ3769"/>
      <c r="AR3769"/>
    </row>
    <row r="3770">
      <c r="A3770" t="n">
        <v>369950</v>
      </c>
      <c r="B3770" t="s">
        <v>5773</v>
      </c>
      <c r="C3770" t="s">
        <v>3936</v>
      </c>
      <c r="D3770" t="s">
        <v>3795</v>
      </c>
      <c r="E3770" t="s">
        <v>1434</v>
      </c>
      <c r="F3770" t="s">
        <v>199</v>
      </c>
      <c r="G3770" t="s">
        <v>189</v>
      </c>
      <c r="H3770" t="s">
        <v>200</v>
      </c>
      <c r="I3770" t="s">
        <v>205</v>
      </c>
      <c r="J3770" t="s">
        <v>164</v>
      </c>
      <c r="K3770"/>
      <c r="L3770" t="s">
        <v>155</v>
      </c>
      <c r="M3770" t="s">
        <v>155</v>
      </c>
      <c r="N3770" t="n">
        <v>-81.7287</v>
      </c>
      <c r="O3770" t="n">
        <v>41.1358</v>
      </c>
      <c r="P3770" t="n">
        <v>209</v>
      </c>
      <c r="Q3770" t="n">
        <v>209</v>
      </c>
      <c r="R3770" t="n">
        <v>10.5</v>
      </c>
      <c r="S3770" t="n">
        <v>47.8</v>
      </c>
      <c r="T3770" t="n">
        <v>41.6</v>
      </c>
      <c r="U3770" t="n">
        <v>3.8</v>
      </c>
      <c r="V3770" t="n">
        <v>2.4</v>
      </c>
      <c r="W3770" t="n">
        <v>0</v>
      </c>
      <c r="X3770"/>
      <c r="Y3770"/>
      <c r="Z3770" t="n">
        <v>22</v>
      </c>
      <c r="AA3770"/>
      <c r="AB3770"/>
      <c r="AC3770"/>
      <c r="AD3770"/>
      <c r="AE3770"/>
      <c r="AF3770" t="n">
        <v>108</v>
      </c>
      <c r="AG3770" t="n">
        <v>15</v>
      </c>
      <c r="AH3770" t="n">
        <v>37</v>
      </c>
      <c r="AI3770" t="n">
        <v>4428</v>
      </c>
      <c r="AJ3770" t="n">
        <v>3759</v>
      </c>
      <c r="AK3770" t="n">
        <v>5150</v>
      </c>
      <c r="AL3770" t="n">
        <v>8986</v>
      </c>
      <c r="AM3770" t="n">
        <v>9526</v>
      </c>
      <c r="AN3770"/>
      <c r="AO3770"/>
      <c r="AP3770"/>
      <c r="AQ3770"/>
      <c r="AR3770"/>
    </row>
    <row r="3771">
      <c r="A3771" t="n">
        <v>371052</v>
      </c>
      <c r="B3771" t="s">
        <v>5774</v>
      </c>
      <c r="C3771" t="s">
        <v>232</v>
      </c>
      <c r="D3771" t="s">
        <v>146</v>
      </c>
      <c r="E3771" t="s">
        <v>147</v>
      </c>
      <c r="F3771" t="s">
        <v>199</v>
      </c>
      <c r="G3771" t="s">
        <v>189</v>
      </c>
      <c r="H3771" t="s">
        <v>200</v>
      </c>
      <c r="I3771" t="s">
        <v>151</v>
      </c>
      <c r="J3771" t="s">
        <v>164</v>
      </c>
      <c r="K3771"/>
      <c r="L3771" t="s">
        <v>155</v>
      </c>
      <c r="M3771" t="s">
        <v>155</v>
      </c>
      <c r="N3771" t="n">
        <v>-88.2056</v>
      </c>
      <c r="O3771" t="n">
        <v>30.6841</v>
      </c>
      <c r="P3771" t="n">
        <v>391</v>
      </c>
      <c r="Q3771" t="n">
        <v>391</v>
      </c>
      <c r="R3771" t="n">
        <v>80.1</v>
      </c>
      <c r="S3771" t="n">
        <v>23</v>
      </c>
      <c r="T3771" t="n">
        <v>66</v>
      </c>
      <c r="U3771" t="n">
        <v>2.8</v>
      </c>
      <c r="V3771" t="n">
        <v>0.3</v>
      </c>
      <c r="W3771" t="n">
        <v>0</v>
      </c>
      <c r="X3771" t="n">
        <v>52</v>
      </c>
      <c r="Y3771"/>
      <c r="Z3771" t="n">
        <v>21</v>
      </c>
      <c r="AA3771"/>
      <c r="AB3771"/>
      <c r="AC3771"/>
      <c r="AD3771"/>
      <c r="AE3771"/>
      <c r="AF3771" t="n">
        <v>135</v>
      </c>
      <c r="AG3771" t="n">
        <v>79</v>
      </c>
      <c r="AH3771" t="n">
        <v>79</v>
      </c>
      <c r="AI3771" t="n">
        <v>21063</v>
      </c>
      <c r="AJ3771" t="n">
        <v>20936</v>
      </c>
      <c r="AK3771"/>
      <c r="AL3771" t="n">
        <v>20606</v>
      </c>
      <c r="AM3771" t="n">
        <v>27451</v>
      </c>
      <c r="AN3771" t="n">
        <v>27451</v>
      </c>
      <c r="AO3771"/>
      <c r="AP3771"/>
      <c r="AQ3771"/>
      <c r="AR3771"/>
    </row>
    <row r="3772">
      <c r="A3772" t="n">
        <v>371690</v>
      </c>
      <c r="B3772" t="s">
        <v>5775</v>
      </c>
      <c r="C3772" t="s">
        <v>5776</v>
      </c>
      <c r="D3772" t="s">
        <v>440</v>
      </c>
      <c r="E3772" t="s">
        <v>267</v>
      </c>
      <c r="F3772" t="s">
        <v>173</v>
      </c>
      <c r="G3772" t="s">
        <v>149</v>
      </c>
      <c r="H3772" t="s">
        <v>174</v>
      </c>
      <c r="I3772" t="s">
        <v>186</v>
      </c>
      <c r="J3772" t="s">
        <v>164</v>
      </c>
      <c r="K3772"/>
      <c r="L3772" t="s">
        <v>155</v>
      </c>
      <c r="M3772" t="s">
        <v>155</v>
      </c>
      <c r="N3772" t="n">
        <v>-118.1157</v>
      </c>
      <c r="O3772" t="n">
        <v>33.9196</v>
      </c>
      <c r="P3772" t="n">
        <v>1665</v>
      </c>
      <c r="Q3772" t="n">
        <v>1665</v>
      </c>
      <c r="R3772" t="n">
        <v>74.5</v>
      </c>
      <c r="S3772" t="n">
        <v>8</v>
      </c>
      <c r="T3772" t="n">
        <v>5.9</v>
      </c>
      <c r="U3772" t="n">
        <v>78.8</v>
      </c>
      <c r="V3772" t="n">
        <v>4.5</v>
      </c>
      <c r="W3772" t="n">
        <v>0</v>
      </c>
      <c r="X3772" t="n">
        <v>20</v>
      </c>
      <c r="Y3772" t="n">
        <v>60</v>
      </c>
      <c r="Z3772" t="n">
        <v>30</v>
      </c>
      <c r="AA3772" t="n">
        <v>355</v>
      </c>
      <c r="AB3772" t="n">
        <v>89.3</v>
      </c>
      <c r="AC3772"/>
      <c r="AD3772"/>
      <c r="AE3772"/>
      <c r="AF3772" t="n">
        <v>1149</v>
      </c>
      <c r="AG3772" t="n">
        <v>60</v>
      </c>
      <c r="AH3772" t="n">
        <v>60</v>
      </c>
      <c r="AI3772" t="n">
        <v>13102</v>
      </c>
      <c r="AJ3772" t="n">
        <v>12773</v>
      </c>
      <c r="AK3772" t="n">
        <v>13687</v>
      </c>
      <c r="AL3772" t="n">
        <v>15307</v>
      </c>
      <c r="AM3772"/>
      <c r="AN3772"/>
      <c r="AO3772"/>
      <c r="AP3772"/>
      <c r="AQ3772"/>
      <c r="AR3772"/>
    </row>
    <row r="3773">
      <c r="A3773" t="n">
        <v>371830</v>
      </c>
      <c r="B3773" t="s">
        <v>5777</v>
      </c>
      <c r="C3773" t="s">
        <v>535</v>
      </c>
      <c r="D3773" t="s">
        <v>440</v>
      </c>
      <c r="E3773" t="s">
        <v>267</v>
      </c>
      <c r="F3773" t="s">
        <v>199</v>
      </c>
      <c r="G3773" t="s">
        <v>189</v>
      </c>
      <c r="H3773" t="s">
        <v>200</v>
      </c>
      <c r="I3773" t="s">
        <v>186</v>
      </c>
      <c r="J3773" t="s">
        <v>164</v>
      </c>
      <c r="K3773"/>
      <c r="L3773" t="s">
        <v>155</v>
      </c>
      <c r="M3773" t="s">
        <v>155</v>
      </c>
      <c r="N3773" t="n">
        <v>-118.0308</v>
      </c>
      <c r="O3773" t="n">
        <v>33.7901</v>
      </c>
      <c r="P3773" t="n">
        <v>191</v>
      </c>
      <c r="Q3773" t="n">
        <v>191</v>
      </c>
      <c r="R3773" t="n">
        <v>26.7</v>
      </c>
      <c r="S3773" t="n">
        <v>11</v>
      </c>
      <c r="T3773" t="n">
        <v>5.2</v>
      </c>
      <c r="U3773" t="n">
        <v>69.6</v>
      </c>
      <c r="V3773" t="n">
        <v>10.5</v>
      </c>
      <c r="W3773" t="n">
        <v>0</v>
      </c>
      <c r="X3773" t="n">
        <v>71</v>
      </c>
      <c r="Y3773"/>
      <c r="Z3773" t="n">
        <v>25</v>
      </c>
      <c r="AA3773"/>
      <c r="AB3773"/>
      <c r="AC3773"/>
      <c r="AD3773"/>
      <c r="AE3773"/>
      <c r="AF3773" t="n">
        <v>48</v>
      </c>
      <c r="AG3773" t="n">
        <v>64</v>
      </c>
      <c r="AH3773" t="n">
        <v>64</v>
      </c>
      <c r="AI3773" t="n">
        <v>18165</v>
      </c>
      <c r="AJ3773" t="n">
        <v>17193</v>
      </c>
      <c r="AK3773" t="n">
        <v>19127</v>
      </c>
      <c r="AL3773" t="n">
        <v>20704</v>
      </c>
      <c r="AM3773"/>
      <c r="AN3773"/>
      <c r="AO3773"/>
      <c r="AP3773"/>
      <c r="AQ3773"/>
      <c r="AR3773"/>
    </row>
    <row r="3774">
      <c r="A3774" t="n">
        <v>371928</v>
      </c>
      <c r="B3774" t="s">
        <v>5778</v>
      </c>
      <c r="C3774" t="s">
        <v>589</v>
      </c>
      <c r="D3774" t="s">
        <v>440</v>
      </c>
      <c r="E3774" t="s">
        <v>267</v>
      </c>
      <c r="F3774" t="s">
        <v>279</v>
      </c>
      <c r="G3774" t="s">
        <v>189</v>
      </c>
      <c r="H3774" t="s">
        <v>174</v>
      </c>
      <c r="I3774" t="s">
        <v>151</v>
      </c>
      <c r="J3774" t="s">
        <v>164</v>
      </c>
      <c r="K3774"/>
      <c r="L3774" t="s">
        <v>155</v>
      </c>
      <c r="M3774" t="s">
        <v>155</v>
      </c>
      <c r="N3774" t="n">
        <v>-117.9188</v>
      </c>
      <c r="O3774" t="n">
        <v>33.7231</v>
      </c>
      <c r="P3774" t="n">
        <v>202</v>
      </c>
      <c r="Q3774" t="n">
        <v>202</v>
      </c>
      <c r="R3774" t="n">
        <v>62.4</v>
      </c>
      <c r="S3774" t="n">
        <v>26.2</v>
      </c>
      <c r="T3774" t="n">
        <v>5.4</v>
      </c>
      <c r="U3774" t="n">
        <v>38.6</v>
      </c>
      <c r="V3774" t="n">
        <v>17.3</v>
      </c>
      <c r="W3774" t="n">
        <v>0.5</v>
      </c>
      <c r="X3774" t="n">
        <v>82</v>
      </c>
      <c r="Y3774"/>
      <c r="Z3774" t="n">
        <v>10</v>
      </c>
      <c r="AA3774" t="n">
        <v>42</v>
      </c>
      <c r="AB3774" t="n">
        <v>78.6</v>
      </c>
      <c r="AC3774"/>
      <c r="AD3774"/>
      <c r="AE3774"/>
      <c r="AF3774" t="n">
        <v>98</v>
      </c>
      <c r="AG3774" t="n">
        <v>28</v>
      </c>
      <c r="AH3774" t="n">
        <v>29</v>
      </c>
      <c r="AI3774" t="n">
        <v>23046</v>
      </c>
      <c r="AJ3774" t="n">
        <v>22711</v>
      </c>
      <c r="AK3774" t="n">
        <v>23139</v>
      </c>
      <c r="AL3774" t="n">
        <v>23216</v>
      </c>
      <c r="AM3774" t="n">
        <v>23531</v>
      </c>
      <c r="AN3774" t="n">
        <v>22744</v>
      </c>
      <c r="AO3774"/>
      <c r="AP3774"/>
      <c r="AQ3774"/>
      <c r="AR3774"/>
    </row>
    <row r="3775">
      <c r="A3775" t="n">
        <v>371964</v>
      </c>
      <c r="B3775" t="s">
        <v>5779</v>
      </c>
      <c r="C3775" t="s">
        <v>579</v>
      </c>
      <c r="D3775" t="s">
        <v>440</v>
      </c>
      <c r="E3775" t="s">
        <v>267</v>
      </c>
      <c r="F3775" t="s">
        <v>199</v>
      </c>
      <c r="G3775" t="s">
        <v>189</v>
      </c>
      <c r="H3775" t="s">
        <v>200</v>
      </c>
      <c r="I3775" t="s">
        <v>186</v>
      </c>
      <c r="J3775" t="s">
        <v>164</v>
      </c>
      <c r="K3775" t="s">
        <v>176</v>
      </c>
      <c r="L3775" t="s">
        <v>155</v>
      </c>
      <c r="M3775" t="s">
        <v>155</v>
      </c>
      <c r="N3775" t="n">
        <v>-121.2739</v>
      </c>
      <c r="O3775" t="n">
        <v>38.6798</v>
      </c>
      <c r="P3775" t="n">
        <v>626</v>
      </c>
      <c r="Q3775" t="n">
        <v>626</v>
      </c>
      <c r="R3775" t="n">
        <v>26.2</v>
      </c>
      <c r="S3775" t="n">
        <v>27.6</v>
      </c>
      <c r="T3775" t="n">
        <v>11.2</v>
      </c>
      <c r="U3775" t="n">
        <v>38</v>
      </c>
      <c r="V3775" t="n">
        <v>10.5</v>
      </c>
      <c r="W3775" t="n">
        <v>0</v>
      </c>
      <c r="X3775"/>
      <c r="Y3775"/>
      <c r="Z3775" t="n">
        <v>49</v>
      </c>
      <c r="AA3775"/>
      <c r="AB3775"/>
      <c r="AC3775"/>
      <c r="AD3775"/>
      <c r="AE3775"/>
      <c r="AF3775" t="n">
        <v>188</v>
      </c>
      <c r="AG3775" t="n">
        <v>39</v>
      </c>
      <c r="AH3775" t="n">
        <v>41</v>
      </c>
      <c r="AI3775" t="n">
        <v>24486</v>
      </c>
      <c r="AJ3775" t="n">
        <v>23121</v>
      </c>
      <c r="AK3775" t="n">
        <v>24243</v>
      </c>
      <c r="AL3775" t="n">
        <v>25167</v>
      </c>
      <c r="AM3775" t="n">
        <v>28457</v>
      </c>
      <c r="AN3775" t="n">
        <v>28457</v>
      </c>
      <c r="AO3775"/>
      <c r="AP3775"/>
      <c r="AQ3775"/>
      <c r="AR3775"/>
    </row>
    <row r="3776">
      <c r="A3776" t="n">
        <v>372028</v>
      </c>
      <c r="B3776" t="s">
        <v>5780</v>
      </c>
      <c r="C3776" t="s">
        <v>291</v>
      </c>
      <c r="D3776" t="s">
        <v>440</v>
      </c>
      <c r="E3776" t="s">
        <v>267</v>
      </c>
      <c r="F3776" t="s">
        <v>199</v>
      </c>
      <c r="G3776" t="s">
        <v>189</v>
      </c>
      <c r="H3776" t="s">
        <v>200</v>
      </c>
      <c r="I3776" t="s">
        <v>151</v>
      </c>
      <c r="J3776" t="s">
        <v>164</v>
      </c>
      <c r="K3776"/>
      <c r="L3776" t="s">
        <v>155</v>
      </c>
      <c r="M3776" t="s">
        <v>155</v>
      </c>
      <c r="N3776" t="n">
        <v>-118.2555</v>
      </c>
      <c r="O3776" t="n">
        <v>34.149</v>
      </c>
      <c r="P3776" t="n">
        <v>199</v>
      </c>
      <c r="Q3776" t="n">
        <v>199</v>
      </c>
      <c r="R3776" t="n">
        <v>86.4</v>
      </c>
      <c r="S3776" t="n">
        <v>21.6</v>
      </c>
      <c r="T3776" t="n">
        <v>8</v>
      </c>
      <c r="U3776" t="n">
        <v>8.5</v>
      </c>
      <c r="V3776" t="n">
        <v>6.5</v>
      </c>
      <c r="W3776" t="n">
        <v>0</v>
      </c>
      <c r="X3776" t="n">
        <v>86</v>
      </c>
      <c r="Y3776"/>
      <c r="Z3776" t="n">
        <v>42</v>
      </c>
      <c r="AA3776"/>
      <c r="AB3776"/>
      <c r="AC3776"/>
      <c r="AD3776"/>
      <c r="AE3776"/>
      <c r="AF3776" t="n">
        <v>91</v>
      </c>
      <c r="AG3776" t="n">
        <v>56</v>
      </c>
      <c r="AH3776" t="n">
        <v>63</v>
      </c>
      <c r="AI3776" t="n">
        <v>35203</v>
      </c>
      <c r="AJ3776" t="n">
        <v>34585</v>
      </c>
      <c r="AK3776" t="n">
        <v>35348</v>
      </c>
      <c r="AL3776" t="n">
        <v>36888</v>
      </c>
      <c r="AM3776"/>
      <c r="AN3776"/>
      <c r="AO3776"/>
      <c r="AP3776"/>
      <c r="AQ3776"/>
      <c r="AR3776"/>
    </row>
    <row r="3777">
      <c r="A3777" t="n">
        <v>372073</v>
      </c>
      <c r="B3777" t="s">
        <v>5781</v>
      </c>
      <c r="C3777" t="s">
        <v>5782</v>
      </c>
      <c r="D3777" t="s">
        <v>440</v>
      </c>
      <c r="E3777" t="s">
        <v>267</v>
      </c>
      <c r="F3777" t="s">
        <v>188</v>
      </c>
      <c r="G3777" t="s">
        <v>189</v>
      </c>
      <c r="H3777" t="s">
        <v>150</v>
      </c>
      <c r="I3777" t="s">
        <v>186</v>
      </c>
      <c r="J3777" t="s">
        <v>164</v>
      </c>
      <c r="K3777" t="s">
        <v>179</v>
      </c>
      <c r="L3777" t="s">
        <v>155</v>
      </c>
      <c r="M3777" t="s">
        <v>155</v>
      </c>
      <c r="N3777" t="n">
        <v>-118.097</v>
      </c>
      <c r="O3777" t="n">
        <v>33.8684</v>
      </c>
      <c r="P3777" t="n">
        <v>256</v>
      </c>
      <c r="Q3777" t="n">
        <v>240</v>
      </c>
      <c r="R3777" t="n">
        <v>70.8</v>
      </c>
      <c r="S3777" t="n">
        <v>10.4</v>
      </c>
      <c r="T3777" t="n">
        <v>17.5</v>
      </c>
      <c r="U3777" t="n">
        <v>50.4</v>
      </c>
      <c r="V3777" t="n">
        <v>6.2</v>
      </c>
      <c r="W3777" t="n">
        <v>0</v>
      </c>
      <c r="X3777"/>
      <c r="Y3777"/>
      <c r="Z3777" t="n">
        <v>17</v>
      </c>
      <c r="AA3777" t="n">
        <v>71</v>
      </c>
      <c r="AB3777" t="n">
        <v>33.8</v>
      </c>
      <c r="AC3777"/>
      <c r="AD3777"/>
      <c r="AE3777"/>
      <c r="AF3777" t="n">
        <v>75</v>
      </c>
      <c r="AG3777" t="n">
        <v>62</v>
      </c>
      <c r="AH3777" t="n">
        <v>66</v>
      </c>
      <c r="AI3777" t="n">
        <v>32304</v>
      </c>
      <c r="AJ3777" t="n">
        <v>32717</v>
      </c>
      <c r="AK3777" t="n">
        <v>29806</v>
      </c>
      <c r="AL3777" t="n">
        <v>32835</v>
      </c>
      <c r="AM3777" t="n">
        <v>34353</v>
      </c>
      <c r="AN3777"/>
      <c r="AO3777" t="n">
        <v>42</v>
      </c>
      <c r="AP3777" t="n">
        <v>20</v>
      </c>
      <c r="AQ3777" t="n">
        <v>6</v>
      </c>
      <c r="AR3777"/>
    </row>
    <row r="3778">
      <c r="A3778" t="n">
        <v>372082</v>
      </c>
      <c r="B3778" t="s">
        <v>5783</v>
      </c>
      <c r="C3778" t="s">
        <v>499</v>
      </c>
      <c r="D3778" t="s">
        <v>440</v>
      </c>
      <c r="E3778" t="s">
        <v>267</v>
      </c>
      <c r="F3778" t="s">
        <v>216</v>
      </c>
      <c r="G3778" t="s">
        <v>149</v>
      </c>
      <c r="H3778" t="s">
        <v>200</v>
      </c>
      <c r="I3778" t="s">
        <v>186</v>
      </c>
      <c r="J3778" t="s">
        <v>164</v>
      </c>
      <c r="K3778"/>
      <c r="L3778" t="s">
        <v>155</v>
      </c>
      <c r="M3778" t="s">
        <v>155</v>
      </c>
      <c r="N3778" t="n">
        <v>-117.7205</v>
      </c>
      <c r="O3778" t="n">
        <v>34.0617</v>
      </c>
      <c r="P3778" t="n">
        <v>160</v>
      </c>
      <c r="Q3778" t="n">
        <v>160</v>
      </c>
      <c r="R3778" t="n">
        <v>68.8</v>
      </c>
      <c r="S3778" t="n">
        <v>2.5</v>
      </c>
      <c r="T3778" t="n">
        <v>11.2</v>
      </c>
      <c r="U3778" t="n">
        <v>79.4</v>
      </c>
      <c r="V3778" t="n">
        <v>6.2</v>
      </c>
      <c r="W3778" t="n">
        <v>0</v>
      </c>
      <c r="X3778" t="n">
        <v>26</v>
      </c>
      <c r="Y3778"/>
      <c r="Z3778" t="n">
        <v>20</v>
      </c>
      <c r="AA3778"/>
      <c r="AB3778"/>
      <c r="AC3778"/>
      <c r="AD3778"/>
      <c r="AE3778"/>
      <c r="AF3778" t="n">
        <v>91</v>
      </c>
      <c r="AG3778" t="n">
        <v>49</v>
      </c>
      <c r="AH3778" t="n">
        <v>57</v>
      </c>
      <c r="AI3778" t="n">
        <v>5701</v>
      </c>
      <c r="AJ3778" t="n">
        <v>6395</v>
      </c>
      <c r="AK3778" t="n">
        <v>5131</v>
      </c>
      <c r="AL3778" t="n">
        <v>5315</v>
      </c>
      <c r="AM3778"/>
      <c r="AN3778"/>
      <c r="AO3778"/>
      <c r="AP3778"/>
      <c r="AQ3778"/>
      <c r="AR3778"/>
    </row>
    <row r="3779">
      <c r="A3779" t="n">
        <v>372240</v>
      </c>
      <c r="B3779" t="s">
        <v>5784</v>
      </c>
      <c r="C3779" t="s">
        <v>448</v>
      </c>
      <c r="D3779" t="s">
        <v>440</v>
      </c>
      <c r="E3779" t="s">
        <v>267</v>
      </c>
      <c r="F3779" t="s">
        <v>199</v>
      </c>
      <c r="G3779" t="s">
        <v>189</v>
      </c>
      <c r="H3779" t="s">
        <v>200</v>
      </c>
      <c r="I3779" t="s">
        <v>151</v>
      </c>
      <c r="J3779" t="s">
        <v>164</v>
      </c>
      <c r="K3779"/>
      <c r="L3779" t="s">
        <v>155</v>
      </c>
      <c r="M3779" t="s">
        <v>155</v>
      </c>
      <c r="N3779" t="n">
        <v>-118.3322</v>
      </c>
      <c r="O3779" t="n">
        <v>34.0045</v>
      </c>
      <c r="P3779" t="n">
        <v>40</v>
      </c>
      <c r="Q3779" t="n">
        <v>40</v>
      </c>
      <c r="R3779" t="n">
        <v>97.5</v>
      </c>
      <c r="S3779" t="n">
        <v>0</v>
      </c>
      <c r="T3779" t="n">
        <v>92.5</v>
      </c>
      <c r="U3779" t="n">
        <v>5</v>
      </c>
      <c r="V3779" t="n">
        <v>2.5</v>
      </c>
      <c r="W3779" t="n">
        <v>0</v>
      </c>
      <c r="X3779" t="n">
        <v>100</v>
      </c>
      <c r="Y3779"/>
      <c r="Z3779" t="n">
        <v>15</v>
      </c>
      <c r="AA3779"/>
      <c r="AB3779"/>
      <c r="AC3779"/>
      <c r="AD3779"/>
      <c r="AE3779"/>
      <c r="AF3779" t="n">
        <v>8</v>
      </c>
      <c r="AG3779" t="n">
        <v>80</v>
      </c>
      <c r="AH3779" t="n">
        <v>80</v>
      </c>
      <c r="AI3779" t="n">
        <v>18591</v>
      </c>
      <c r="AJ3779" t="n">
        <v>17700</v>
      </c>
      <c r="AK3779" t="n">
        <v>22910</v>
      </c>
      <c r="AL3779"/>
      <c r="AM3779"/>
      <c r="AN3779" t="n">
        <v>17838</v>
      </c>
      <c r="AO3779"/>
      <c r="AP3779"/>
      <c r="AQ3779"/>
      <c r="AR3779"/>
    </row>
    <row r="3780">
      <c r="A3780" t="n">
        <v>372329</v>
      </c>
      <c r="B3780" t="s">
        <v>5785</v>
      </c>
      <c r="C3780" t="s">
        <v>941</v>
      </c>
      <c r="D3780" t="s">
        <v>913</v>
      </c>
      <c r="E3780" t="s">
        <v>914</v>
      </c>
      <c r="F3780" t="s">
        <v>279</v>
      </c>
      <c r="G3780" t="s">
        <v>189</v>
      </c>
      <c r="H3780" t="s">
        <v>174</v>
      </c>
      <c r="I3780" t="s">
        <v>151</v>
      </c>
      <c r="J3780" t="s">
        <v>164</v>
      </c>
      <c r="K3780" t="s">
        <v>176</v>
      </c>
      <c r="L3780" t="s">
        <v>155</v>
      </c>
      <c r="M3780" t="s">
        <v>155</v>
      </c>
      <c r="N3780" t="n">
        <v>-105.079</v>
      </c>
      <c r="O3780" t="n">
        <v>40.5341</v>
      </c>
      <c r="P3780" t="n">
        <v>483</v>
      </c>
      <c r="Q3780" t="n">
        <v>483</v>
      </c>
      <c r="R3780" t="n">
        <v>89.9</v>
      </c>
      <c r="S3780" t="n">
        <v>49.7</v>
      </c>
      <c r="T3780" t="n">
        <v>1.7</v>
      </c>
      <c r="U3780" t="n">
        <v>37.9</v>
      </c>
      <c r="V3780" t="n">
        <v>1.4</v>
      </c>
      <c r="W3780" t="n">
        <v>0.2</v>
      </c>
      <c r="X3780" t="n">
        <v>48</v>
      </c>
      <c r="Y3780"/>
      <c r="Z3780" t="n">
        <v>11</v>
      </c>
      <c r="AA3780" t="n">
        <v>409</v>
      </c>
      <c r="AB3780" t="n">
        <v>68.5</v>
      </c>
      <c r="AC3780"/>
      <c r="AD3780"/>
      <c r="AE3780"/>
      <c r="AF3780" t="n">
        <v>185</v>
      </c>
      <c r="AG3780" t="n">
        <v>81</v>
      </c>
      <c r="AH3780" t="n">
        <v>85</v>
      </c>
      <c r="AI3780" t="n">
        <v>23360</v>
      </c>
      <c r="AJ3780" t="n">
        <v>18926</v>
      </c>
      <c r="AK3780" t="n">
        <v>23311</v>
      </c>
      <c r="AL3780" t="n">
        <v>24824</v>
      </c>
      <c r="AM3780" t="n">
        <v>25410</v>
      </c>
      <c r="AN3780" t="n">
        <v>26284</v>
      </c>
      <c r="AO3780" t="n">
        <v>3</v>
      </c>
      <c r="AP3780"/>
      <c r="AQ3780"/>
      <c r="AR3780"/>
    </row>
    <row r="3781">
      <c r="A3781" t="n">
        <v>372356</v>
      </c>
      <c r="B3781" t="s">
        <v>5786</v>
      </c>
      <c r="C3781" t="s">
        <v>932</v>
      </c>
      <c r="D3781" t="s">
        <v>913</v>
      </c>
      <c r="E3781" t="s">
        <v>914</v>
      </c>
      <c r="F3781" t="s">
        <v>199</v>
      </c>
      <c r="G3781" t="s">
        <v>189</v>
      </c>
      <c r="H3781" t="s">
        <v>200</v>
      </c>
      <c r="I3781" t="s">
        <v>151</v>
      </c>
      <c r="J3781" t="s">
        <v>164</v>
      </c>
      <c r="K3781"/>
      <c r="L3781" t="s">
        <v>155</v>
      </c>
      <c r="M3781" t="s">
        <v>155</v>
      </c>
      <c r="N3781" t="n">
        <v>-104.8486</v>
      </c>
      <c r="O3781" t="n">
        <v>39.6763</v>
      </c>
      <c r="P3781" t="n">
        <v>391</v>
      </c>
      <c r="Q3781" t="n">
        <v>391</v>
      </c>
      <c r="R3781" t="n">
        <v>98.2</v>
      </c>
      <c r="S3781" t="n">
        <v>24.8</v>
      </c>
      <c r="T3781" t="n">
        <v>17.9</v>
      </c>
      <c r="U3781" t="n">
        <v>42.2</v>
      </c>
      <c r="V3781" t="n">
        <v>2.3</v>
      </c>
      <c r="W3781" t="n">
        <v>0</v>
      </c>
      <c r="X3781" t="n">
        <v>83</v>
      </c>
      <c r="Y3781"/>
      <c r="Z3781" t="n">
        <v>21</v>
      </c>
      <c r="AA3781"/>
      <c r="AB3781"/>
      <c r="AC3781"/>
      <c r="AD3781"/>
      <c r="AE3781"/>
      <c r="AF3781" t="n">
        <v>179</v>
      </c>
      <c r="AG3781" t="n">
        <v>68</v>
      </c>
      <c r="AH3781" t="n">
        <v>71</v>
      </c>
      <c r="AI3781" t="n">
        <v>17282</v>
      </c>
      <c r="AJ3781" t="n">
        <v>16709</v>
      </c>
      <c r="AK3781" t="n">
        <v>17268</v>
      </c>
      <c r="AL3781" t="n">
        <v>19004</v>
      </c>
      <c r="AM3781" t="n">
        <v>18603</v>
      </c>
      <c r="AN3781" t="n">
        <v>20103</v>
      </c>
      <c r="AO3781"/>
      <c r="AP3781"/>
      <c r="AQ3781"/>
      <c r="AR3781"/>
    </row>
    <row r="3782">
      <c r="A3782" t="n">
        <v>372462</v>
      </c>
      <c r="B3782" t="s">
        <v>5787</v>
      </c>
      <c r="C3782" t="s">
        <v>5788</v>
      </c>
      <c r="D3782" t="s">
        <v>1078</v>
      </c>
      <c r="E3782" t="s">
        <v>147</v>
      </c>
      <c r="F3782" t="s">
        <v>199</v>
      </c>
      <c r="G3782" t="s">
        <v>189</v>
      </c>
      <c r="H3782" t="s">
        <v>200</v>
      </c>
      <c r="I3782" t="s">
        <v>186</v>
      </c>
      <c r="J3782" t="s">
        <v>164</v>
      </c>
      <c r="K3782"/>
      <c r="L3782" t="s">
        <v>155</v>
      </c>
      <c r="M3782" t="s">
        <v>155</v>
      </c>
      <c r="N3782" t="n">
        <v>-80.7037</v>
      </c>
      <c r="O3782" t="n">
        <v>28.3941</v>
      </c>
      <c r="P3782" t="n">
        <v>202</v>
      </c>
      <c r="Q3782" t="n">
        <v>202</v>
      </c>
      <c r="R3782" t="n">
        <v>79.2</v>
      </c>
      <c r="S3782" t="n">
        <v>49</v>
      </c>
      <c r="T3782" t="n">
        <v>25.7</v>
      </c>
      <c r="U3782" t="n">
        <v>15.3</v>
      </c>
      <c r="V3782" t="n">
        <v>0.5</v>
      </c>
      <c r="W3782" t="n">
        <v>0</v>
      </c>
      <c r="X3782" t="n">
        <v>73</v>
      </c>
      <c r="Y3782" t="n">
        <v>100</v>
      </c>
      <c r="Z3782" t="n">
        <v>7</v>
      </c>
      <c r="AA3782"/>
      <c r="AB3782"/>
      <c r="AC3782"/>
      <c r="AD3782"/>
      <c r="AE3782"/>
      <c r="AF3782" t="n">
        <v>42</v>
      </c>
      <c r="AG3782" t="n">
        <v>49</v>
      </c>
      <c r="AH3782" t="n">
        <v>49</v>
      </c>
      <c r="AI3782" t="n">
        <v>17008</v>
      </c>
      <c r="AJ3782" t="n">
        <v>18504</v>
      </c>
      <c r="AK3782"/>
      <c r="AL3782"/>
      <c r="AM3782" t="n">
        <v>25005</v>
      </c>
      <c r="AN3782"/>
      <c r="AO3782"/>
      <c r="AP3782"/>
      <c r="AQ3782"/>
      <c r="AR3782"/>
    </row>
    <row r="3783">
      <c r="A3783" t="n">
        <v>372921</v>
      </c>
      <c r="B3783" t="s">
        <v>5789</v>
      </c>
      <c r="C3783" t="s">
        <v>5790</v>
      </c>
      <c r="D3783" t="s">
        <v>1175</v>
      </c>
      <c r="E3783" t="s">
        <v>147</v>
      </c>
      <c r="F3783" t="s">
        <v>279</v>
      </c>
      <c r="G3783" t="s">
        <v>189</v>
      </c>
      <c r="H3783" t="s">
        <v>174</v>
      </c>
      <c r="I3783" t="s">
        <v>186</v>
      </c>
      <c r="J3783" t="s">
        <v>164</v>
      </c>
      <c r="K3783" t="s">
        <v>176</v>
      </c>
      <c r="L3783" t="s">
        <v>155</v>
      </c>
      <c r="M3783" t="s">
        <v>155</v>
      </c>
      <c r="N3783" t="n">
        <v>-84.543</v>
      </c>
      <c r="O3783" t="n">
        <v>33.9003</v>
      </c>
      <c r="P3783" t="n">
        <v>751</v>
      </c>
      <c r="Q3783" t="n">
        <v>751</v>
      </c>
      <c r="R3783" t="n">
        <v>66.3</v>
      </c>
      <c r="S3783" t="n">
        <v>12.5</v>
      </c>
      <c r="T3783" t="n">
        <v>62.7</v>
      </c>
      <c r="U3783" t="n">
        <v>17.8</v>
      </c>
      <c r="V3783" t="n">
        <v>2.5</v>
      </c>
      <c r="W3783" t="n">
        <v>0</v>
      </c>
      <c r="X3783" t="n">
        <v>75</v>
      </c>
      <c r="Y3783"/>
      <c r="Z3783" t="n">
        <v>23</v>
      </c>
      <c r="AA3783" t="n">
        <v>183</v>
      </c>
      <c r="AB3783" t="n">
        <v>54.1</v>
      </c>
      <c r="AC3783"/>
      <c r="AD3783"/>
      <c r="AE3783"/>
      <c r="AF3783" t="n">
        <v>68</v>
      </c>
      <c r="AG3783" t="n">
        <v>73</v>
      </c>
      <c r="AH3783" t="n">
        <v>75</v>
      </c>
      <c r="AI3783" t="n">
        <v>24433</v>
      </c>
      <c r="AJ3783" t="n">
        <v>24266</v>
      </c>
      <c r="AK3783" t="n">
        <v>24421</v>
      </c>
      <c r="AL3783" t="n">
        <v>25807</v>
      </c>
      <c r="AM3783"/>
      <c r="AN3783" t="n">
        <v>31214</v>
      </c>
      <c r="AO3783" t="n">
        <v>45</v>
      </c>
      <c r="AP3783"/>
      <c r="AQ3783"/>
      <c r="AR3783"/>
    </row>
    <row r="3784">
      <c r="A3784" t="n">
        <v>373085</v>
      </c>
      <c r="B3784" t="s">
        <v>5791</v>
      </c>
      <c r="C3784" t="s">
        <v>1798</v>
      </c>
      <c r="D3784" t="s">
        <v>1771</v>
      </c>
      <c r="E3784" t="s">
        <v>891</v>
      </c>
      <c r="F3784" t="s">
        <v>279</v>
      </c>
      <c r="G3784" t="s">
        <v>189</v>
      </c>
      <c r="H3784" t="s">
        <v>174</v>
      </c>
      <c r="I3784" t="s">
        <v>151</v>
      </c>
      <c r="J3784" t="s">
        <v>164</v>
      </c>
      <c r="K3784" t="s">
        <v>176</v>
      </c>
      <c r="L3784" t="s">
        <v>155</v>
      </c>
      <c r="M3784" t="s">
        <v>155</v>
      </c>
      <c r="N3784" t="n">
        <v>-90.5507</v>
      </c>
      <c r="O3784" t="n">
        <v>41.5551</v>
      </c>
      <c r="P3784" t="n">
        <v>51</v>
      </c>
      <c r="Q3784" t="n">
        <v>51</v>
      </c>
      <c r="R3784" t="n">
        <v>96.1</v>
      </c>
      <c r="S3784" t="n">
        <v>31.4</v>
      </c>
      <c r="T3784" t="n">
        <v>19.6</v>
      </c>
      <c r="U3784" t="n">
        <v>7.8</v>
      </c>
      <c r="V3784" t="n">
        <v>0</v>
      </c>
      <c r="W3784" t="n">
        <v>0</v>
      </c>
      <c r="X3784" t="n">
        <v>67</v>
      </c>
      <c r="Y3784"/>
      <c r="Z3784" t="n">
        <v>39</v>
      </c>
      <c r="AA3784" t="n">
        <v>29</v>
      </c>
      <c r="AB3784" t="n">
        <v>58.6</v>
      </c>
      <c r="AC3784"/>
      <c r="AD3784"/>
      <c r="AE3784"/>
      <c r="AF3784" t="n">
        <v>16</v>
      </c>
      <c r="AG3784" t="n">
        <v>86</v>
      </c>
      <c r="AH3784" t="n">
        <v>90</v>
      </c>
      <c r="AI3784" t="n">
        <v>22190</v>
      </c>
      <c r="AJ3784" t="n">
        <v>22521</v>
      </c>
      <c r="AK3784" t="n">
        <v>23303</v>
      </c>
      <c r="AL3784"/>
      <c r="AM3784"/>
      <c r="AN3784"/>
      <c r="AO3784" t="n">
        <v>7</v>
      </c>
      <c r="AP3784"/>
      <c r="AQ3784"/>
      <c r="AR3784"/>
    </row>
    <row r="3785">
      <c r="A3785" t="n">
        <v>373216</v>
      </c>
      <c r="B3785" t="s">
        <v>5792</v>
      </c>
      <c r="C3785" t="s">
        <v>5793</v>
      </c>
      <c r="D3785" t="s">
        <v>1433</v>
      </c>
      <c r="E3785" t="s">
        <v>1434</v>
      </c>
      <c r="F3785" t="s">
        <v>199</v>
      </c>
      <c r="G3785" t="s">
        <v>189</v>
      </c>
      <c r="H3785" t="s">
        <v>200</v>
      </c>
      <c r="I3785" t="s">
        <v>186</v>
      </c>
      <c r="J3785" t="s">
        <v>164</v>
      </c>
      <c r="K3785"/>
      <c r="L3785" t="s">
        <v>155</v>
      </c>
      <c r="M3785" t="s">
        <v>155</v>
      </c>
      <c r="N3785" t="n">
        <v>-88.0767</v>
      </c>
      <c r="O3785" t="n">
        <v>41.9559</v>
      </c>
      <c r="P3785" t="n">
        <v>253</v>
      </c>
      <c r="Q3785" t="n">
        <v>253</v>
      </c>
      <c r="R3785" t="n">
        <v>87.7</v>
      </c>
      <c r="S3785" t="n">
        <v>45.8</v>
      </c>
      <c r="T3785" t="n">
        <v>11.1</v>
      </c>
      <c r="U3785" t="n">
        <v>33.6</v>
      </c>
      <c r="V3785" t="n">
        <v>3.2</v>
      </c>
      <c r="W3785" t="n">
        <v>0</v>
      </c>
      <c r="X3785" t="n">
        <v>96</v>
      </c>
      <c r="Y3785"/>
      <c r="Z3785" t="n">
        <v>12</v>
      </c>
      <c r="AA3785"/>
      <c r="AB3785"/>
      <c r="AC3785"/>
      <c r="AD3785"/>
      <c r="AE3785"/>
      <c r="AF3785" t="n">
        <v>64</v>
      </c>
      <c r="AG3785" t="n">
        <v>30</v>
      </c>
      <c r="AH3785" t="n">
        <v>30</v>
      </c>
      <c r="AI3785" t="n">
        <v>9806</v>
      </c>
      <c r="AJ3785" t="n">
        <v>11574</v>
      </c>
      <c r="AK3785" t="n">
        <v>13429</v>
      </c>
      <c r="AL3785"/>
      <c r="AM3785"/>
      <c r="AN3785"/>
      <c r="AO3785"/>
      <c r="AP3785"/>
      <c r="AQ3785"/>
      <c r="AR3785"/>
    </row>
    <row r="3786">
      <c r="A3786" t="n">
        <v>373456</v>
      </c>
      <c r="B3786" t="s">
        <v>5794</v>
      </c>
      <c r="C3786" t="s">
        <v>2073</v>
      </c>
      <c r="D3786" t="s">
        <v>2071</v>
      </c>
      <c r="E3786" t="s">
        <v>147</v>
      </c>
      <c r="F3786" t="s">
        <v>199</v>
      </c>
      <c r="G3786" t="s">
        <v>189</v>
      </c>
      <c r="H3786" t="s">
        <v>200</v>
      </c>
      <c r="I3786" t="s">
        <v>151</v>
      </c>
      <c r="J3786" t="s">
        <v>164</v>
      </c>
      <c r="K3786"/>
      <c r="L3786" t="s">
        <v>155</v>
      </c>
      <c r="M3786" t="s">
        <v>155</v>
      </c>
      <c r="N3786" t="n">
        <v>-93.7838</v>
      </c>
      <c r="O3786" t="n">
        <v>32.4265</v>
      </c>
      <c r="P3786" t="n">
        <v>34</v>
      </c>
      <c r="Q3786" t="n">
        <v>34</v>
      </c>
      <c r="R3786" t="n">
        <v>88.2</v>
      </c>
      <c r="S3786" t="n">
        <v>0</v>
      </c>
      <c r="T3786" t="n">
        <v>100</v>
      </c>
      <c r="U3786" t="n">
        <v>0</v>
      </c>
      <c r="V3786" t="n">
        <v>0</v>
      </c>
      <c r="W3786" t="n">
        <v>0</v>
      </c>
      <c r="X3786" t="n">
        <v>75</v>
      </c>
      <c r="Y3786" t="n">
        <v>80</v>
      </c>
      <c r="Z3786" t="n">
        <v>15</v>
      </c>
      <c r="AA3786"/>
      <c r="AB3786"/>
      <c r="AC3786"/>
      <c r="AD3786"/>
      <c r="AE3786"/>
      <c r="AF3786" t="n">
        <v>21</v>
      </c>
      <c r="AG3786" t="n">
        <v>100</v>
      </c>
      <c r="AH3786" t="n">
        <v>100</v>
      </c>
      <c r="AI3786" t="n">
        <v>20727</v>
      </c>
      <c r="AJ3786" t="n">
        <v>22537</v>
      </c>
      <c r="AK3786"/>
      <c r="AL3786"/>
      <c r="AM3786"/>
      <c r="AN3786"/>
      <c r="AO3786"/>
      <c r="AP3786"/>
      <c r="AQ3786"/>
      <c r="AR3786"/>
    </row>
    <row r="3787">
      <c r="A3787" t="n">
        <v>373526</v>
      </c>
      <c r="B3787" t="s">
        <v>5795</v>
      </c>
      <c r="C3787" t="s">
        <v>2075</v>
      </c>
      <c r="D3787" t="s">
        <v>2071</v>
      </c>
      <c r="E3787" t="s">
        <v>147</v>
      </c>
      <c r="F3787" t="s">
        <v>199</v>
      </c>
      <c r="G3787" t="s">
        <v>189</v>
      </c>
      <c r="H3787" t="s">
        <v>200</v>
      </c>
      <c r="I3787" t="s">
        <v>151</v>
      </c>
      <c r="J3787" t="s">
        <v>164</v>
      </c>
      <c r="K3787"/>
      <c r="L3787" t="s">
        <v>155</v>
      </c>
      <c r="M3787" t="s">
        <v>155</v>
      </c>
      <c r="N3787" t="n">
        <v>-91.1033</v>
      </c>
      <c r="O3787" t="n">
        <v>30.4653</v>
      </c>
      <c r="P3787" t="n">
        <v>658</v>
      </c>
      <c r="Q3787" t="n">
        <v>658</v>
      </c>
      <c r="R3787" t="n">
        <v>22.6</v>
      </c>
      <c r="S3787" t="n">
        <v>13.1</v>
      </c>
      <c r="T3787" t="n">
        <v>80.7</v>
      </c>
      <c r="U3787" t="n">
        <v>3.3</v>
      </c>
      <c r="V3787" t="n">
        <v>0.2</v>
      </c>
      <c r="W3787" t="n">
        <v>0</v>
      </c>
      <c r="X3787"/>
      <c r="Y3787"/>
      <c r="Z3787" t="n">
        <v>11</v>
      </c>
      <c r="AA3787"/>
      <c r="AB3787"/>
      <c r="AC3787"/>
      <c r="AD3787"/>
      <c r="AE3787"/>
      <c r="AF3787" t="n">
        <v>384</v>
      </c>
      <c r="AG3787" t="n">
        <v>52</v>
      </c>
      <c r="AH3787" t="n">
        <v>72</v>
      </c>
      <c r="AI3787" t="n">
        <v>14741</v>
      </c>
      <c r="AJ3787" t="n">
        <v>15155</v>
      </c>
      <c r="AK3787" t="n">
        <v>18627</v>
      </c>
      <c r="AL3787" t="n">
        <v>18960</v>
      </c>
      <c r="AM3787"/>
      <c r="AN3787"/>
      <c r="AO3787"/>
      <c r="AP3787"/>
      <c r="AQ3787"/>
      <c r="AR3787"/>
    </row>
    <row r="3788">
      <c r="A3788" t="n">
        <v>373678</v>
      </c>
      <c r="B3788" t="s">
        <v>5796</v>
      </c>
      <c r="C3788" t="s">
        <v>5797</v>
      </c>
      <c r="D3788" t="s">
        <v>2276</v>
      </c>
      <c r="E3788" t="s">
        <v>993</v>
      </c>
      <c r="F3788" t="s">
        <v>199</v>
      </c>
      <c r="G3788" t="s">
        <v>189</v>
      </c>
      <c r="H3788" t="s">
        <v>200</v>
      </c>
      <c r="I3788" t="s">
        <v>186</v>
      </c>
      <c r="J3788" t="s">
        <v>164</v>
      </c>
      <c r="K3788"/>
      <c r="L3788" t="s">
        <v>155</v>
      </c>
      <c r="M3788" t="s">
        <v>155</v>
      </c>
      <c r="N3788" t="n">
        <v>-71.0673</v>
      </c>
      <c r="O3788" t="n">
        <v>42.428</v>
      </c>
      <c r="P3788" t="n">
        <v>287</v>
      </c>
      <c r="Q3788" t="n">
        <v>287</v>
      </c>
      <c r="R3788" t="n">
        <v>65.5</v>
      </c>
      <c r="S3788" t="n">
        <v>34.8</v>
      </c>
      <c r="T3788" t="n">
        <v>18.8</v>
      </c>
      <c r="U3788" t="n">
        <v>30</v>
      </c>
      <c r="V3788" t="n">
        <v>6.3</v>
      </c>
      <c r="W3788" t="n">
        <v>0</v>
      </c>
      <c r="X3788" t="n">
        <v>83</v>
      </c>
      <c r="Y3788" t="n">
        <v>75</v>
      </c>
      <c r="Z3788" t="n">
        <v>12</v>
      </c>
      <c r="AA3788"/>
      <c r="AB3788"/>
      <c r="AC3788"/>
      <c r="AD3788"/>
      <c r="AE3788"/>
      <c r="AF3788" t="n">
        <v>62</v>
      </c>
      <c r="AG3788" t="n">
        <v>32</v>
      </c>
      <c r="AH3788" t="n">
        <v>37</v>
      </c>
      <c r="AI3788" t="n">
        <v>21228</v>
      </c>
      <c r="AJ3788" t="n">
        <v>19653</v>
      </c>
      <c r="AK3788"/>
      <c r="AL3788"/>
      <c r="AM3788"/>
      <c r="AN3788"/>
      <c r="AO3788"/>
      <c r="AP3788"/>
      <c r="AQ3788"/>
      <c r="AR3788"/>
    </row>
    <row r="3789">
      <c r="A3789" t="n">
        <v>373696</v>
      </c>
      <c r="B3789" t="s">
        <v>5798</v>
      </c>
      <c r="C3789" t="s">
        <v>2285</v>
      </c>
      <c r="D3789" t="s">
        <v>2276</v>
      </c>
      <c r="E3789" t="s">
        <v>993</v>
      </c>
      <c r="F3789" t="s">
        <v>199</v>
      </c>
      <c r="G3789" t="s">
        <v>189</v>
      </c>
      <c r="H3789" t="s">
        <v>200</v>
      </c>
      <c r="I3789" t="s">
        <v>151</v>
      </c>
      <c r="J3789" t="s">
        <v>164</v>
      </c>
      <c r="K3789"/>
      <c r="L3789" t="s">
        <v>155</v>
      </c>
      <c r="M3789" t="s">
        <v>155</v>
      </c>
      <c r="N3789" t="n">
        <v>-71.8077</v>
      </c>
      <c r="O3789" t="n">
        <v>42.2637</v>
      </c>
      <c r="P3789" t="n">
        <v>211</v>
      </c>
      <c r="Q3789" t="n">
        <v>211</v>
      </c>
      <c r="R3789" t="n">
        <v>46</v>
      </c>
      <c r="S3789" t="n">
        <v>50.7</v>
      </c>
      <c r="T3789" t="n">
        <v>8.1</v>
      </c>
      <c r="U3789" t="n">
        <v>38.4</v>
      </c>
      <c r="V3789" t="n">
        <v>1.4</v>
      </c>
      <c r="W3789" t="n">
        <v>0</v>
      </c>
      <c r="X3789" t="n">
        <v>60</v>
      </c>
      <c r="Y3789" t="n">
        <v>47</v>
      </c>
      <c r="Z3789" t="n">
        <v>12</v>
      </c>
      <c r="AA3789"/>
      <c r="AB3789"/>
      <c r="AC3789"/>
      <c r="AD3789"/>
      <c r="AE3789"/>
      <c r="AF3789" t="n">
        <v>46</v>
      </c>
      <c r="AG3789" t="n">
        <v>46</v>
      </c>
      <c r="AH3789" t="n">
        <v>48</v>
      </c>
      <c r="AI3789" t="n">
        <v>22439</v>
      </c>
      <c r="AJ3789" t="n">
        <v>21754</v>
      </c>
      <c r="AK3789"/>
      <c r="AL3789" t="n">
        <v>26478</v>
      </c>
      <c r="AM3789"/>
      <c r="AN3789"/>
      <c r="AO3789"/>
      <c r="AP3789"/>
      <c r="AQ3789"/>
      <c r="AR3789"/>
    </row>
    <row r="3790">
      <c r="A3790" t="n">
        <v>373711</v>
      </c>
      <c r="B3790" t="s">
        <v>5799</v>
      </c>
      <c r="C3790" t="s">
        <v>5800</v>
      </c>
      <c r="D3790" t="s">
        <v>2276</v>
      </c>
      <c r="E3790" t="s">
        <v>993</v>
      </c>
      <c r="F3790" t="s">
        <v>216</v>
      </c>
      <c r="G3790" t="s">
        <v>149</v>
      </c>
      <c r="H3790" t="s">
        <v>200</v>
      </c>
      <c r="I3790" t="s">
        <v>205</v>
      </c>
      <c r="J3790" t="s">
        <v>164</v>
      </c>
      <c r="K3790"/>
      <c r="L3790" t="s">
        <v>155</v>
      </c>
      <c r="M3790" t="s">
        <v>155</v>
      </c>
      <c r="N3790" t="n">
        <v>-70.5788</v>
      </c>
      <c r="O3790" t="n">
        <v>41.7453</v>
      </c>
      <c r="P3790" t="n">
        <v>73</v>
      </c>
      <c r="Q3790" t="n">
        <v>73</v>
      </c>
      <c r="R3790" t="n">
        <v>90.4</v>
      </c>
      <c r="S3790" t="n">
        <v>41.1</v>
      </c>
      <c r="T3790" t="n">
        <v>24.7</v>
      </c>
      <c r="U3790" t="n">
        <v>11</v>
      </c>
      <c r="V3790" t="n">
        <v>0</v>
      </c>
      <c r="W3790" t="n">
        <v>4.1</v>
      </c>
      <c r="X3790" t="n">
        <v>88</v>
      </c>
      <c r="Y3790"/>
      <c r="Z3790" t="n">
        <v>15</v>
      </c>
      <c r="AA3790"/>
      <c r="AB3790"/>
      <c r="AC3790"/>
      <c r="AD3790"/>
      <c r="AE3790"/>
      <c r="AF3790" t="n">
        <v>21</v>
      </c>
      <c r="AG3790" t="n">
        <v>41</v>
      </c>
      <c r="AH3790" t="n">
        <v>42</v>
      </c>
      <c r="AI3790" t="n">
        <v>25738</v>
      </c>
      <c r="AJ3790" t="n">
        <v>20638</v>
      </c>
      <c r="AK3790" t="n">
        <v>26150</v>
      </c>
      <c r="AL3790" t="n">
        <v>26150</v>
      </c>
      <c r="AM3790"/>
      <c r="AN3790" t="n">
        <v>26150</v>
      </c>
      <c r="AO3790"/>
      <c r="AP3790"/>
      <c r="AQ3790"/>
      <c r="AR3790"/>
    </row>
    <row r="3791">
      <c r="A3791" t="n">
        <v>373784</v>
      </c>
      <c r="B3791" t="s">
        <v>5801</v>
      </c>
      <c r="C3791" t="s">
        <v>2200</v>
      </c>
      <c r="D3791" t="s">
        <v>2194</v>
      </c>
      <c r="E3791" t="s">
        <v>997</v>
      </c>
      <c r="F3791" t="s">
        <v>199</v>
      </c>
      <c r="G3791" t="s">
        <v>189</v>
      </c>
      <c r="H3791" t="s">
        <v>200</v>
      </c>
      <c r="I3791" t="s">
        <v>151</v>
      </c>
      <c r="J3791" t="s">
        <v>164</v>
      </c>
      <c r="K3791"/>
      <c r="L3791" t="s">
        <v>155</v>
      </c>
      <c r="M3791" t="s">
        <v>155</v>
      </c>
      <c r="N3791" t="n">
        <v>-76.5449</v>
      </c>
      <c r="O3791" t="n">
        <v>39.2647</v>
      </c>
      <c r="P3791" t="n">
        <v>1035</v>
      </c>
      <c r="Q3791" t="n">
        <v>1035</v>
      </c>
      <c r="R3791" t="n">
        <v>41</v>
      </c>
      <c r="S3791" t="n">
        <v>7.6</v>
      </c>
      <c r="T3791" t="n">
        <v>79.6</v>
      </c>
      <c r="U3791" t="n">
        <v>3.3</v>
      </c>
      <c r="V3791" t="n">
        <v>0.6</v>
      </c>
      <c r="W3791" t="n">
        <v>0.1</v>
      </c>
      <c r="X3791" t="n">
        <v>56</v>
      </c>
      <c r="Y3791"/>
      <c r="Z3791" t="n">
        <v>16</v>
      </c>
      <c r="AA3791"/>
      <c r="AB3791"/>
      <c r="AC3791"/>
      <c r="AD3791"/>
      <c r="AE3791"/>
      <c r="AF3791" t="n">
        <v>512</v>
      </c>
      <c r="AG3791" t="n">
        <v>66</v>
      </c>
      <c r="AH3791" t="n">
        <v>69</v>
      </c>
      <c r="AI3791" t="n">
        <v>19272</v>
      </c>
      <c r="AJ3791" t="n">
        <v>19165</v>
      </c>
      <c r="AK3791" t="n">
        <v>19833</v>
      </c>
      <c r="AL3791" t="n">
        <v>20656</v>
      </c>
      <c r="AM3791" t="n">
        <v>22775</v>
      </c>
      <c r="AN3791" t="n">
        <v>22913</v>
      </c>
      <c r="AO3791"/>
      <c r="AP3791"/>
      <c r="AQ3791"/>
      <c r="AR3791"/>
    </row>
    <row r="3792">
      <c r="A3792" t="n">
        <v>374024</v>
      </c>
      <c r="B3792" t="s">
        <v>5802</v>
      </c>
      <c r="C3792" t="s">
        <v>5803</v>
      </c>
      <c r="D3792" t="s">
        <v>890</v>
      </c>
      <c r="E3792" t="s">
        <v>891</v>
      </c>
      <c r="F3792" t="s">
        <v>162</v>
      </c>
      <c r="G3792" t="s">
        <v>163</v>
      </c>
      <c r="H3792" t="s">
        <v>150</v>
      </c>
      <c r="I3792" t="s">
        <v>151</v>
      </c>
      <c r="J3792" t="s">
        <v>164</v>
      </c>
      <c r="K3792" t="s">
        <v>209</v>
      </c>
      <c r="L3792" t="s">
        <v>155</v>
      </c>
      <c r="M3792" t="s">
        <v>155</v>
      </c>
      <c r="N3792" t="n">
        <v>-93.4102</v>
      </c>
      <c r="O3792" t="n">
        <v>44.8935</v>
      </c>
      <c r="P3792" t="n">
        <v>233</v>
      </c>
      <c r="Q3792"/>
      <c r="R3792"/>
      <c r="S3792"/>
      <c r="T3792"/>
      <c r="U3792"/>
      <c r="V3792"/>
      <c r="W3792"/>
      <c r="X3792"/>
      <c r="Y3792"/>
      <c r="Z3792"/>
      <c r="AA3792"/>
      <c r="AB3792"/>
      <c r="AC3792"/>
      <c r="AD3792"/>
      <c r="AE3792"/>
      <c r="AF3792"/>
      <c r="AG3792"/>
      <c r="AH3792"/>
      <c r="AI3792"/>
      <c r="AJ3792"/>
      <c r="AK3792"/>
      <c r="AL3792"/>
      <c r="AM3792"/>
      <c r="AN3792"/>
      <c r="AO3792"/>
      <c r="AP3792"/>
      <c r="AQ3792" t="n">
        <v>75</v>
      </c>
      <c r="AR3792"/>
    </row>
    <row r="3793">
      <c r="A3793" t="n">
        <v>374316</v>
      </c>
      <c r="B3793" t="s">
        <v>5804</v>
      </c>
      <c r="C3793" t="s">
        <v>2022</v>
      </c>
      <c r="D3793" t="s">
        <v>2704</v>
      </c>
      <c r="E3793" t="s">
        <v>147</v>
      </c>
      <c r="F3793" t="s">
        <v>199</v>
      </c>
      <c r="G3793" t="s">
        <v>189</v>
      </c>
      <c r="H3793" t="s">
        <v>200</v>
      </c>
      <c r="I3793" t="s">
        <v>151</v>
      </c>
      <c r="J3793" t="s">
        <v>164</v>
      </c>
      <c r="K3793"/>
      <c r="L3793" t="s">
        <v>155</v>
      </c>
      <c r="M3793" t="s">
        <v>155</v>
      </c>
      <c r="N3793" t="n">
        <v>-90.147</v>
      </c>
      <c r="O3793" t="n">
        <v>32.3764</v>
      </c>
      <c r="P3793" t="n">
        <v>105</v>
      </c>
      <c r="Q3793" t="n">
        <v>105</v>
      </c>
      <c r="R3793" t="n">
        <v>25.7</v>
      </c>
      <c r="S3793" t="n">
        <v>4.8</v>
      </c>
      <c r="T3793" t="n">
        <v>94.3</v>
      </c>
      <c r="U3793" t="n">
        <v>1</v>
      </c>
      <c r="V3793" t="n">
        <v>0</v>
      </c>
      <c r="W3793" t="n">
        <v>0</v>
      </c>
      <c r="X3793" t="n">
        <v>100</v>
      </c>
      <c r="Y3793" t="n">
        <v>50</v>
      </c>
      <c r="Z3793" t="n">
        <v>20</v>
      </c>
      <c r="AA3793"/>
      <c r="AB3793"/>
      <c r="AC3793"/>
      <c r="AD3793"/>
      <c r="AE3793"/>
      <c r="AF3793" t="n">
        <v>13</v>
      </c>
      <c r="AG3793" t="n">
        <v>90</v>
      </c>
      <c r="AH3793" t="n">
        <v>90</v>
      </c>
      <c r="AI3793" t="n">
        <v>18861</v>
      </c>
      <c r="AJ3793" t="n">
        <v>20068</v>
      </c>
      <c r="AK3793"/>
      <c r="AL3793"/>
      <c r="AM3793"/>
      <c r="AN3793"/>
      <c r="AO3793"/>
      <c r="AP3793"/>
      <c r="AQ3793"/>
      <c r="AR3793"/>
    </row>
    <row r="3794">
      <c r="A3794" t="n">
        <v>374343</v>
      </c>
      <c r="B3794" t="s">
        <v>5805</v>
      </c>
      <c r="C3794" t="s">
        <v>5806</v>
      </c>
      <c r="D3794" t="s">
        <v>2704</v>
      </c>
      <c r="E3794" t="s">
        <v>147</v>
      </c>
      <c r="F3794" t="s">
        <v>199</v>
      </c>
      <c r="G3794" t="s">
        <v>189</v>
      </c>
      <c r="H3794" t="s">
        <v>200</v>
      </c>
      <c r="I3794" t="s">
        <v>205</v>
      </c>
      <c r="J3794" t="s">
        <v>164</v>
      </c>
      <c r="K3794"/>
      <c r="L3794" t="s">
        <v>155</v>
      </c>
      <c r="M3794" t="s">
        <v>155</v>
      </c>
      <c r="N3794" t="n">
        <v>-89.0159</v>
      </c>
      <c r="O3794" t="n">
        <v>34.2564</v>
      </c>
      <c r="P3794" t="n">
        <v>86</v>
      </c>
      <c r="Q3794" t="n">
        <v>86</v>
      </c>
      <c r="R3794" t="n">
        <v>98.8</v>
      </c>
      <c r="S3794" t="n">
        <v>86</v>
      </c>
      <c r="T3794" t="n">
        <v>7</v>
      </c>
      <c r="U3794" t="n">
        <v>0</v>
      </c>
      <c r="V3794" t="n">
        <v>2.3</v>
      </c>
      <c r="W3794" t="n">
        <v>0</v>
      </c>
      <c r="X3794" t="n">
        <v>97</v>
      </c>
      <c r="Y3794"/>
      <c r="Z3794" t="n">
        <v>18</v>
      </c>
      <c r="AA3794"/>
      <c r="AB3794"/>
      <c r="AC3794"/>
      <c r="AD3794"/>
      <c r="AE3794"/>
      <c r="AF3794" t="n">
        <v>28</v>
      </c>
      <c r="AG3794" t="n">
        <v>77</v>
      </c>
      <c r="AH3794" t="n">
        <v>77</v>
      </c>
      <c r="AI3794" t="n">
        <v>9365</v>
      </c>
      <c r="AJ3794" t="n">
        <v>8648</v>
      </c>
      <c r="AK3794" t="n">
        <v>13105</v>
      </c>
      <c r="AL3794"/>
      <c r="AM3794"/>
      <c r="AN3794"/>
      <c r="AO3794"/>
      <c r="AP3794"/>
      <c r="AQ3794"/>
      <c r="AR3794"/>
    </row>
    <row r="3795">
      <c r="A3795" t="n">
        <v>374574</v>
      </c>
      <c r="B3795" t="s">
        <v>5807</v>
      </c>
      <c r="C3795" t="s">
        <v>5808</v>
      </c>
      <c r="D3795" t="s">
        <v>3037</v>
      </c>
      <c r="E3795" t="s">
        <v>997</v>
      </c>
      <c r="F3795" t="s">
        <v>199</v>
      </c>
      <c r="G3795" t="s">
        <v>189</v>
      </c>
      <c r="H3795" t="s">
        <v>200</v>
      </c>
      <c r="I3795" t="s">
        <v>186</v>
      </c>
      <c r="J3795" t="s">
        <v>164</v>
      </c>
      <c r="K3795"/>
      <c r="L3795" t="s">
        <v>155</v>
      </c>
      <c r="M3795" t="s">
        <v>155</v>
      </c>
      <c r="N3795" t="n">
        <v>-74.9556</v>
      </c>
      <c r="O3795" t="n">
        <v>39.9485</v>
      </c>
      <c r="P3795" t="n">
        <v>1222</v>
      </c>
      <c r="Q3795" t="n">
        <v>1222</v>
      </c>
      <c r="R3795" t="n">
        <v>84.3</v>
      </c>
      <c r="S3795" t="n">
        <v>10.9</v>
      </c>
      <c r="T3795" t="n">
        <v>42.6</v>
      </c>
      <c r="U3795" t="n">
        <v>12.9</v>
      </c>
      <c r="V3795" t="n">
        <v>2.4</v>
      </c>
      <c r="W3795" t="n">
        <v>0.1</v>
      </c>
      <c r="X3795" t="n">
        <v>78</v>
      </c>
      <c r="Y3795"/>
      <c r="Z3795" t="n">
        <v>17</v>
      </c>
      <c r="AA3795"/>
      <c r="AB3795"/>
      <c r="AC3795"/>
      <c r="AD3795"/>
      <c r="AE3795"/>
      <c r="AF3795" t="n">
        <v>493</v>
      </c>
      <c r="AG3795" t="n">
        <v>66</v>
      </c>
      <c r="AH3795" t="n">
        <v>90</v>
      </c>
      <c r="AI3795" t="n">
        <v>38829</v>
      </c>
      <c r="AJ3795" t="n">
        <v>38727</v>
      </c>
      <c r="AK3795" t="n">
        <v>38172</v>
      </c>
      <c r="AL3795" t="n">
        <v>38285</v>
      </c>
      <c r="AM3795" t="n">
        <v>40896</v>
      </c>
      <c r="AN3795" t="n">
        <v>41931</v>
      </c>
      <c r="AO3795"/>
      <c r="AP3795"/>
      <c r="AQ3795"/>
      <c r="AR3795"/>
    </row>
    <row r="3796">
      <c r="A3796" t="n">
        <v>374592</v>
      </c>
      <c r="B3796" t="s">
        <v>5809</v>
      </c>
      <c r="C3796" t="s">
        <v>5810</v>
      </c>
      <c r="D3796" t="s">
        <v>3037</v>
      </c>
      <c r="E3796" t="s">
        <v>997</v>
      </c>
      <c r="F3796" t="s">
        <v>216</v>
      </c>
      <c r="G3796" t="s">
        <v>149</v>
      </c>
      <c r="H3796" t="s">
        <v>200</v>
      </c>
      <c r="I3796" t="s">
        <v>186</v>
      </c>
      <c r="J3796" t="s">
        <v>164</v>
      </c>
      <c r="K3796"/>
      <c r="L3796" t="s">
        <v>155</v>
      </c>
      <c r="M3796" t="s">
        <v>155</v>
      </c>
      <c r="N3796" t="n">
        <v>-74.2493</v>
      </c>
      <c r="O3796" t="n">
        <v>40.2656</v>
      </c>
      <c r="P3796" t="n">
        <v>72</v>
      </c>
      <c r="Q3796" t="n">
        <v>72</v>
      </c>
      <c r="R3796" t="n">
        <v>77.8</v>
      </c>
      <c r="S3796" t="n">
        <v>22.2</v>
      </c>
      <c r="T3796" t="n">
        <v>22.2</v>
      </c>
      <c r="U3796" t="n">
        <v>25</v>
      </c>
      <c r="V3796" t="n">
        <v>1.4</v>
      </c>
      <c r="W3796" t="n">
        <v>0</v>
      </c>
      <c r="X3796" t="n">
        <v>22</v>
      </c>
      <c r="Y3796"/>
      <c r="Z3796" t="n">
        <v>10</v>
      </c>
      <c r="AA3796"/>
      <c r="AB3796"/>
      <c r="AC3796"/>
      <c r="AD3796"/>
      <c r="AE3796"/>
      <c r="AF3796" t="n">
        <v>71</v>
      </c>
      <c r="AG3796" t="n">
        <v>38</v>
      </c>
      <c r="AH3796" t="n">
        <v>99</v>
      </c>
      <c r="AI3796" t="n">
        <v>24171</v>
      </c>
      <c r="AJ3796" t="n">
        <v>22415</v>
      </c>
      <c r="AK3796" t="n">
        <v>26365</v>
      </c>
      <c r="AL3796"/>
      <c r="AM3796"/>
      <c r="AN3796"/>
      <c r="AO3796"/>
      <c r="AP3796"/>
      <c r="AQ3796"/>
      <c r="AR3796"/>
    </row>
    <row r="3797">
      <c r="A3797" t="n">
        <v>375106</v>
      </c>
      <c r="B3797" t="s">
        <v>5811</v>
      </c>
      <c r="C3797" t="s">
        <v>3252</v>
      </c>
      <c r="D3797" t="s">
        <v>996</v>
      </c>
      <c r="E3797" t="s">
        <v>997</v>
      </c>
      <c r="F3797" t="s">
        <v>199</v>
      </c>
      <c r="G3797" t="s">
        <v>189</v>
      </c>
      <c r="H3797" t="s">
        <v>200</v>
      </c>
      <c r="I3797" t="s">
        <v>151</v>
      </c>
      <c r="J3797" t="s">
        <v>164</v>
      </c>
      <c r="K3797"/>
      <c r="L3797" t="s">
        <v>155</v>
      </c>
      <c r="M3797" t="s">
        <v>155</v>
      </c>
      <c r="N3797" t="n">
        <v>-78.8564</v>
      </c>
      <c r="O3797" t="n">
        <v>42.865</v>
      </c>
      <c r="P3797" t="n">
        <v>211</v>
      </c>
      <c r="Q3797" t="n">
        <v>211</v>
      </c>
      <c r="R3797" t="n">
        <v>13.7</v>
      </c>
      <c r="S3797" t="n">
        <v>38.4</v>
      </c>
      <c r="T3797" t="n">
        <v>42.2</v>
      </c>
      <c r="U3797" t="n">
        <v>11.8</v>
      </c>
      <c r="V3797" t="n">
        <v>5.2</v>
      </c>
      <c r="W3797" t="n">
        <v>0</v>
      </c>
      <c r="X3797"/>
      <c r="Y3797"/>
      <c r="Z3797"/>
      <c r="AA3797"/>
      <c r="AB3797"/>
      <c r="AC3797"/>
      <c r="AD3797"/>
      <c r="AE3797"/>
      <c r="AF3797"/>
      <c r="AG3797"/>
      <c r="AH3797"/>
      <c r="AI3797"/>
      <c r="AJ3797"/>
      <c r="AK3797"/>
      <c r="AL3797"/>
      <c r="AM3797"/>
      <c r="AN3797"/>
      <c r="AO3797"/>
      <c r="AP3797"/>
      <c r="AQ3797"/>
      <c r="AR3797"/>
    </row>
    <row r="3798">
      <c r="A3798" t="n">
        <v>375230</v>
      </c>
      <c r="B3798" t="s">
        <v>5812</v>
      </c>
      <c r="C3798" t="s">
        <v>3219</v>
      </c>
      <c r="D3798" t="s">
        <v>996</v>
      </c>
      <c r="E3798" t="s">
        <v>997</v>
      </c>
      <c r="F3798" t="s">
        <v>162</v>
      </c>
      <c r="G3798" t="s">
        <v>163</v>
      </c>
      <c r="H3798" t="s">
        <v>150</v>
      </c>
      <c r="I3798" t="s">
        <v>151</v>
      </c>
      <c r="J3798" t="s">
        <v>164</v>
      </c>
      <c r="K3798" t="s">
        <v>209</v>
      </c>
      <c r="L3798" t="s">
        <v>155</v>
      </c>
      <c r="M3798" t="s">
        <v>155</v>
      </c>
      <c r="N3798" t="n">
        <v>-73.9923</v>
      </c>
      <c r="O3798" t="n">
        <v>40.6285</v>
      </c>
      <c r="P3798" t="n">
        <v>196</v>
      </c>
      <c r="Q3798" t="n">
        <v>196</v>
      </c>
      <c r="R3798" t="n">
        <v>0</v>
      </c>
      <c r="S3798" t="n">
        <v>100</v>
      </c>
      <c r="T3798" t="n">
        <v>0</v>
      </c>
      <c r="U3798" t="n">
        <v>0</v>
      </c>
      <c r="V3798" t="n">
        <v>0</v>
      </c>
      <c r="W3798" t="n">
        <v>0</v>
      </c>
      <c r="X3798" t="n">
        <v>94</v>
      </c>
      <c r="Y3798"/>
      <c r="Z3798" t="n">
        <v>22</v>
      </c>
      <c r="AA3798" t="n">
        <v>13</v>
      </c>
      <c r="AB3798" t="n">
        <v>61.5</v>
      </c>
      <c r="AC3798" t="n">
        <v>13</v>
      </c>
      <c r="AD3798" t="n">
        <v>61.5</v>
      </c>
      <c r="AE3798"/>
      <c r="AF3798" t="n">
        <v>32</v>
      </c>
      <c r="AG3798" t="n">
        <v>91</v>
      </c>
      <c r="AH3798" t="n">
        <v>91</v>
      </c>
      <c r="AI3798" t="n">
        <v>10079</v>
      </c>
      <c r="AJ3798" t="n">
        <v>9841</v>
      </c>
      <c r="AK3798" t="n">
        <v>16724</v>
      </c>
      <c r="AL3798"/>
      <c r="AM3798"/>
      <c r="AN3798"/>
      <c r="AO3798"/>
      <c r="AP3798" t="n">
        <v>24</v>
      </c>
      <c r="AQ3798"/>
      <c r="AR3798"/>
    </row>
    <row r="3799">
      <c r="A3799" t="n">
        <v>375373</v>
      </c>
      <c r="B3799" t="s">
        <v>5813</v>
      </c>
      <c r="C3799" t="s">
        <v>1296</v>
      </c>
      <c r="D3799" t="s">
        <v>3795</v>
      </c>
      <c r="E3799" t="s">
        <v>1434</v>
      </c>
      <c r="F3799" t="s">
        <v>216</v>
      </c>
      <c r="G3799" t="s">
        <v>149</v>
      </c>
      <c r="H3799" t="s">
        <v>200</v>
      </c>
      <c r="I3799" t="s">
        <v>175</v>
      </c>
      <c r="J3799" t="s">
        <v>164</v>
      </c>
      <c r="K3799"/>
      <c r="L3799" t="s">
        <v>155</v>
      </c>
      <c r="M3799" t="s">
        <v>155</v>
      </c>
      <c r="N3799" t="n">
        <v>-82.4751</v>
      </c>
      <c r="O3799" t="n">
        <v>40.3759</v>
      </c>
      <c r="P3799" t="n">
        <v>212</v>
      </c>
      <c r="Q3799" t="n">
        <v>212</v>
      </c>
      <c r="R3799" t="n">
        <v>68.9</v>
      </c>
      <c r="S3799" t="n">
        <v>84.4</v>
      </c>
      <c r="T3799" t="n">
        <v>4.2</v>
      </c>
      <c r="U3799" t="n">
        <v>2.8</v>
      </c>
      <c r="V3799" t="n">
        <v>1.9</v>
      </c>
      <c r="W3799" t="n">
        <v>0</v>
      </c>
      <c r="X3799" t="n">
        <v>100</v>
      </c>
      <c r="Y3799" t="n">
        <v>53</v>
      </c>
      <c r="Z3799" t="n">
        <v>2</v>
      </c>
      <c r="AA3799"/>
      <c r="AB3799"/>
      <c r="AC3799"/>
      <c r="AD3799"/>
      <c r="AE3799"/>
      <c r="AF3799" t="n">
        <v>4</v>
      </c>
      <c r="AG3799" t="n">
        <v>31</v>
      </c>
      <c r="AH3799" t="n">
        <v>81</v>
      </c>
      <c r="AI3799"/>
      <c r="AJ3799"/>
      <c r="AK3799"/>
      <c r="AL3799"/>
      <c r="AM3799"/>
      <c r="AN3799"/>
      <c r="AO3799"/>
      <c r="AP3799"/>
      <c r="AQ3799"/>
      <c r="AR3799"/>
    </row>
    <row r="3800">
      <c r="A3800" t="n">
        <v>375407</v>
      </c>
      <c r="B3800" t="s">
        <v>5814</v>
      </c>
      <c r="C3800" t="s">
        <v>3958</v>
      </c>
      <c r="D3800" t="s">
        <v>3795</v>
      </c>
      <c r="E3800" t="s">
        <v>1434</v>
      </c>
      <c r="F3800" t="s">
        <v>173</v>
      </c>
      <c r="G3800" t="s">
        <v>149</v>
      </c>
      <c r="H3800" t="s">
        <v>174</v>
      </c>
      <c r="I3800" t="s">
        <v>186</v>
      </c>
      <c r="J3800" t="s">
        <v>164</v>
      </c>
      <c r="K3800"/>
      <c r="L3800" t="s">
        <v>155</v>
      </c>
      <c r="M3800" t="s">
        <v>155</v>
      </c>
      <c r="N3800" t="n">
        <v>-82.4609</v>
      </c>
      <c r="O3800" t="n">
        <v>40.7743</v>
      </c>
      <c r="P3800" t="n">
        <v>122</v>
      </c>
      <c r="Q3800" t="n">
        <v>122</v>
      </c>
      <c r="R3800" t="n">
        <v>76.2</v>
      </c>
      <c r="S3800" t="n">
        <v>77.9</v>
      </c>
      <c r="T3800" t="n">
        <v>14.8</v>
      </c>
      <c r="U3800" t="n">
        <v>3.3</v>
      </c>
      <c r="V3800" t="n">
        <v>0.8</v>
      </c>
      <c r="W3800" t="n">
        <v>0</v>
      </c>
      <c r="X3800" t="n">
        <v>86</v>
      </c>
      <c r="Y3800" t="n">
        <v>100</v>
      </c>
      <c r="Z3800" t="n">
        <v>10</v>
      </c>
      <c r="AA3800" t="n">
        <v>65</v>
      </c>
      <c r="AB3800" t="n">
        <v>84.6</v>
      </c>
      <c r="AC3800"/>
      <c r="AD3800"/>
      <c r="AE3800"/>
      <c r="AF3800" t="n">
        <v>50</v>
      </c>
      <c r="AG3800" t="n">
        <v>46</v>
      </c>
      <c r="AH3800" t="n">
        <v>97</v>
      </c>
      <c r="AI3800" t="n">
        <v>8615</v>
      </c>
      <c r="AJ3800" t="n">
        <v>9087</v>
      </c>
      <c r="AK3800"/>
      <c r="AL3800" t="n">
        <v>9430</v>
      </c>
      <c r="AM3800"/>
      <c r="AN3800"/>
      <c r="AO3800"/>
      <c r="AP3800"/>
      <c r="AQ3800"/>
      <c r="AR3800"/>
    </row>
    <row r="3801">
      <c r="A3801" t="n">
        <v>375416</v>
      </c>
      <c r="B3801" t="s">
        <v>5815</v>
      </c>
      <c r="C3801" t="s">
        <v>1376</v>
      </c>
      <c r="D3801" t="s">
        <v>3795</v>
      </c>
      <c r="E3801" t="s">
        <v>1434</v>
      </c>
      <c r="F3801" t="s">
        <v>368</v>
      </c>
      <c r="G3801" t="s">
        <v>163</v>
      </c>
      <c r="H3801" t="s">
        <v>174</v>
      </c>
      <c r="I3801" t="s">
        <v>186</v>
      </c>
      <c r="J3801" t="s">
        <v>164</v>
      </c>
      <c r="K3801" t="s">
        <v>176</v>
      </c>
      <c r="L3801" t="s">
        <v>155</v>
      </c>
      <c r="M3801" t="s">
        <v>155</v>
      </c>
      <c r="N3801" t="n">
        <v>-81.5793</v>
      </c>
      <c r="O3801" t="n">
        <v>41.423</v>
      </c>
      <c r="P3801" t="n">
        <v>307</v>
      </c>
      <c r="Q3801" t="n">
        <v>307</v>
      </c>
      <c r="R3801" t="n">
        <v>78.2</v>
      </c>
      <c r="S3801" t="n">
        <v>20.5</v>
      </c>
      <c r="T3801" t="n">
        <v>72</v>
      </c>
      <c r="U3801" t="n">
        <v>2.9</v>
      </c>
      <c r="V3801" t="n">
        <v>1</v>
      </c>
      <c r="W3801" t="n">
        <v>0</v>
      </c>
      <c r="X3801" t="n">
        <v>74</v>
      </c>
      <c r="Y3801"/>
      <c r="Z3801" t="n">
        <v>19</v>
      </c>
      <c r="AA3801" t="n">
        <v>308</v>
      </c>
      <c r="AB3801" t="n">
        <v>48.4</v>
      </c>
      <c r="AC3801"/>
      <c r="AD3801"/>
      <c r="AE3801"/>
      <c r="AF3801" t="n">
        <v>61</v>
      </c>
      <c r="AG3801" t="n">
        <v>98</v>
      </c>
      <c r="AH3801" t="n">
        <v>98</v>
      </c>
      <c r="AI3801" t="n">
        <v>22351</v>
      </c>
      <c r="AJ3801" t="n">
        <v>22094</v>
      </c>
      <c r="AK3801" t="n">
        <v>21801</v>
      </c>
      <c r="AL3801"/>
      <c r="AM3801"/>
      <c r="AN3801" t="n">
        <v>27834</v>
      </c>
      <c r="AO3801" t="n">
        <v>7</v>
      </c>
      <c r="AP3801"/>
      <c r="AQ3801"/>
      <c r="AR3801"/>
    </row>
    <row r="3802">
      <c r="A3802" t="n">
        <v>375540</v>
      </c>
      <c r="B3802" t="s">
        <v>5816</v>
      </c>
      <c r="C3802" t="s">
        <v>5817</v>
      </c>
      <c r="D3802" t="s">
        <v>3795</v>
      </c>
      <c r="E3802" t="s">
        <v>1434</v>
      </c>
      <c r="F3802" t="s">
        <v>199</v>
      </c>
      <c r="G3802" t="s">
        <v>189</v>
      </c>
      <c r="H3802" t="s">
        <v>200</v>
      </c>
      <c r="I3802" t="s">
        <v>186</v>
      </c>
      <c r="J3802" t="s">
        <v>164</v>
      </c>
      <c r="K3802"/>
      <c r="L3802" t="s">
        <v>155</v>
      </c>
      <c r="M3802" t="s">
        <v>155</v>
      </c>
      <c r="N3802" t="n">
        <v>-83.4691</v>
      </c>
      <c r="O3802" t="n">
        <v>41.6386</v>
      </c>
      <c r="P3802" t="n">
        <v>106</v>
      </c>
      <c r="Q3802" t="n">
        <v>106</v>
      </c>
      <c r="R3802" t="n">
        <v>99.1</v>
      </c>
      <c r="S3802" t="n">
        <v>43.4</v>
      </c>
      <c r="T3802" t="n">
        <v>31.1</v>
      </c>
      <c r="U3802" t="n">
        <v>8.5</v>
      </c>
      <c r="V3802" t="n">
        <v>0.9</v>
      </c>
      <c r="W3802" t="n">
        <v>0</v>
      </c>
      <c r="X3802"/>
      <c r="Y3802"/>
      <c r="Z3802"/>
      <c r="AA3802"/>
      <c r="AB3802"/>
      <c r="AC3802"/>
      <c r="AD3802"/>
      <c r="AE3802"/>
      <c r="AF3802"/>
      <c r="AG3802"/>
      <c r="AH3802"/>
      <c r="AI3802"/>
      <c r="AJ3802"/>
      <c r="AK3802"/>
      <c r="AL3802"/>
      <c r="AM3802"/>
      <c r="AN3802"/>
      <c r="AO3802"/>
      <c r="AP3802"/>
      <c r="AQ3802"/>
      <c r="AR3802"/>
    </row>
    <row r="3803">
      <c r="A3803" t="n">
        <v>375568</v>
      </c>
      <c r="B3803" t="s">
        <v>5818</v>
      </c>
      <c r="C3803" t="s">
        <v>5819</v>
      </c>
      <c r="D3803" t="s">
        <v>3795</v>
      </c>
      <c r="E3803" t="s">
        <v>1434</v>
      </c>
      <c r="F3803" t="s">
        <v>216</v>
      </c>
      <c r="G3803" t="s">
        <v>149</v>
      </c>
      <c r="H3803" t="s">
        <v>200</v>
      </c>
      <c r="I3803" t="s">
        <v>205</v>
      </c>
      <c r="J3803" t="s">
        <v>164</v>
      </c>
      <c r="K3803"/>
      <c r="L3803" t="s">
        <v>155</v>
      </c>
      <c r="M3803" t="s">
        <v>155</v>
      </c>
      <c r="N3803" t="n">
        <v>-84.0941</v>
      </c>
      <c r="O3803" t="n">
        <v>38.9694</v>
      </c>
      <c r="P3803" t="n">
        <v>100</v>
      </c>
      <c r="Q3803" t="n">
        <v>100</v>
      </c>
      <c r="R3803" t="n">
        <v>68</v>
      </c>
      <c r="S3803" t="n">
        <v>96</v>
      </c>
      <c r="T3803" t="n">
        <v>0</v>
      </c>
      <c r="U3803" t="n">
        <v>1</v>
      </c>
      <c r="V3803" t="n">
        <v>0</v>
      </c>
      <c r="W3803" t="n">
        <v>0</v>
      </c>
      <c r="X3803" t="n">
        <v>0</v>
      </c>
      <c r="Y3803" t="n">
        <v>86</v>
      </c>
      <c r="Z3803" t="n">
        <v>4</v>
      </c>
      <c r="AA3803"/>
      <c r="AB3803"/>
      <c r="AC3803"/>
      <c r="AD3803"/>
      <c r="AE3803"/>
      <c r="AF3803" t="n">
        <v>11</v>
      </c>
      <c r="AG3803" t="n">
        <v>11</v>
      </c>
      <c r="AH3803" t="n">
        <v>23</v>
      </c>
      <c r="AI3803"/>
      <c r="AJ3803"/>
      <c r="AK3803"/>
      <c r="AL3803"/>
      <c r="AM3803"/>
      <c r="AN3803"/>
      <c r="AO3803"/>
      <c r="AP3803"/>
      <c r="AQ3803"/>
      <c r="AR3803"/>
    </row>
    <row r="3804">
      <c r="A3804" t="n">
        <v>375656</v>
      </c>
      <c r="B3804" t="s">
        <v>5820</v>
      </c>
      <c r="C3804" t="s">
        <v>5821</v>
      </c>
      <c r="D3804" t="s">
        <v>4049</v>
      </c>
      <c r="E3804" t="s">
        <v>283</v>
      </c>
      <c r="F3804" t="s">
        <v>216</v>
      </c>
      <c r="G3804" t="s">
        <v>149</v>
      </c>
      <c r="H3804" t="s">
        <v>200</v>
      </c>
      <c r="I3804" t="s">
        <v>205</v>
      </c>
      <c r="J3804" t="s">
        <v>164</v>
      </c>
      <c r="K3804"/>
      <c r="L3804" t="s">
        <v>155</v>
      </c>
      <c r="M3804" t="s">
        <v>155</v>
      </c>
      <c r="N3804" t="n">
        <v>-98.2018</v>
      </c>
      <c r="O3804" t="n">
        <v>35.8422</v>
      </c>
      <c r="P3804" t="n">
        <v>177</v>
      </c>
      <c r="Q3804" t="n">
        <v>177</v>
      </c>
      <c r="R3804" t="n">
        <v>53.7</v>
      </c>
      <c r="S3804" t="n">
        <v>55.4</v>
      </c>
      <c r="T3804" t="n">
        <v>4.5</v>
      </c>
      <c r="U3804" t="n">
        <v>29.4</v>
      </c>
      <c r="V3804" t="n">
        <v>0</v>
      </c>
      <c r="W3804" t="n">
        <v>0</v>
      </c>
      <c r="X3804" t="n">
        <v>88</v>
      </c>
      <c r="Y3804" t="n">
        <v>100</v>
      </c>
      <c r="Z3804" t="n">
        <v>5</v>
      </c>
      <c r="AA3804"/>
      <c r="AB3804"/>
      <c r="AC3804"/>
      <c r="AD3804"/>
      <c r="AE3804"/>
      <c r="AF3804" t="n">
        <v>17</v>
      </c>
      <c r="AG3804" t="n">
        <v>8</v>
      </c>
      <c r="AH3804" t="n">
        <v>15</v>
      </c>
      <c r="AI3804" t="n">
        <v>13246</v>
      </c>
      <c r="AJ3804"/>
      <c r="AK3804"/>
      <c r="AL3804"/>
      <c r="AM3804"/>
      <c r="AN3804"/>
      <c r="AO3804"/>
      <c r="AP3804"/>
      <c r="AQ3804"/>
      <c r="AR3804"/>
    </row>
    <row r="3805">
      <c r="A3805" t="n">
        <v>375683</v>
      </c>
      <c r="B3805" t="s">
        <v>5822</v>
      </c>
      <c r="C3805" t="s">
        <v>4095</v>
      </c>
      <c r="D3805" t="s">
        <v>4049</v>
      </c>
      <c r="E3805" t="s">
        <v>283</v>
      </c>
      <c r="F3805" t="s">
        <v>173</v>
      </c>
      <c r="G3805" t="s">
        <v>149</v>
      </c>
      <c r="H3805" t="s">
        <v>174</v>
      </c>
      <c r="I3805" t="s">
        <v>175</v>
      </c>
      <c r="J3805" t="s">
        <v>164</v>
      </c>
      <c r="K3805"/>
      <c r="L3805" t="s">
        <v>155</v>
      </c>
      <c r="M3805" t="s">
        <v>155</v>
      </c>
      <c r="N3805" t="n">
        <v>-96.908</v>
      </c>
      <c r="O3805" t="n">
        <v>35.3803</v>
      </c>
      <c r="P3805" t="n">
        <v>959</v>
      </c>
      <c r="Q3805" t="n">
        <v>959</v>
      </c>
      <c r="R3805" t="n">
        <v>39</v>
      </c>
      <c r="S3805" t="n">
        <v>60.7</v>
      </c>
      <c r="T3805" t="n">
        <v>2</v>
      </c>
      <c r="U3805" t="n">
        <v>9</v>
      </c>
      <c r="V3805" t="n">
        <v>0.2</v>
      </c>
      <c r="W3805" t="n">
        <v>0</v>
      </c>
      <c r="X3805" t="n">
        <v>83</v>
      </c>
      <c r="Y3805" t="n">
        <v>74</v>
      </c>
      <c r="Z3805" t="n">
        <v>15</v>
      </c>
      <c r="AA3805" t="n">
        <v>81</v>
      </c>
      <c r="AB3805" t="n">
        <v>79</v>
      </c>
      <c r="AC3805"/>
      <c r="AD3805"/>
      <c r="AE3805"/>
      <c r="AF3805" t="n">
        <v>119</v>
      </c>
      <c r="AG3805" t="n">
        <v>12</v>
      </c>
      <c r="AH3805" t="n">
        <v>21</v>
      </c>
      <c r="AI3805" t="n">
        <v>6351</v>
      </c>
      <c r="AJ3805" t="n">
        <v>4750</v>
      </c>
      <c r="AK3805" t="n">
        <v>3892</v>
      </c>
      <c r="AL3805" t="n">
        <v>4323</v>
      </c>
      <c r="AM3805"/>
      <c r="AN3805"/>
      <c r="AO3805"/>
      <c r="AP3805"/>
      <c r="AQ3805"/>
      <c r="AR3805"/>
    </row>
    <row r="3806">
      <c r="A3806" t="n">
        <v>375726</v>
      </c>
      <c r="B3806" t="s">
        <v>5823</v>
      </c>
      <c r="C3806" t="s">
        <v>5824</v>
      </c>
      <c r="D3806" t="s">
        <v>4049</v>
      </c>
      <c r="E3806" t="s">
        <v>283</v>
      </c>
      <c r="F3806" t="s">
        <v>216</v>
      </c>
      <c r="G3806" t="s">
        <v>149</v>
      </c>
      <c r="H3806" t="s">
        <v>200</v>
      </c>
      <c r="I3806" t="s">
        <v>175</v>
      </c>
      <c r="J3806" t="s">
        <v>164</v>
      </c>
      <c r="K3806"/>
      <c r="L3806" t="s">
        <v>155</v>
      </c>
      <c r="M3806" t="s">
        <v>155</v>
      </c>
      <c r="N3806" t="n">
        <v>-95.746</v>
      </c>
      <c r="O3806" t="n">
        <v>34.9242</v>
      </c>
      <c r="P3806" t="n">
        <v>2547</v>
      </c>
      <c r="Q3806" t="n">
        <v>2547</v>
      </c>
      <c r="R3806" t="n">
        <v>45.3</v>
      </c>
      <c r="S3806" t="n">
        <v>51.5</v>
      </c>
      <c r="T3806" t="n">
        <v>3.1</v>
      </c>
      <c r="U3806" t="n">
        <v>6</v>
      </c>
      <c r="V3806" t="n">
        <v>0.7</v>
      </c>
      <c r="W3806" t="n">
        <v>0</v>
      </c>
      <c r="X3806" t="n">
        <v>74</v>
      </c>
      <c r="Y3806" t="n">
        <v>51</v>
      </c>
      <c r="Z3806" t="n">
        <v>4</v>
      </c>
      <c r="AA3806"/>
      <c r="AB3806"/>
      <c r="AC3806"/>
      <c r="AD3806"/>
      <c r="AE3806"/>
      <c r="AF3806" t="n">
        <v>205</v>
      </c>
      <c r="AG3806" t="n">
        <v>11</v>
      </c>
      <c r="AH3806" t="n">
        <v>20</v>
      </c>
      <c r="AI3806" t="n">
        <v>8698</v>
      </c>
      <c r="AJ3806" t="n">
        <v>6889</v>
      </c>
      <c r="AK3806" t="n">
        <v>7138</v>
      </c>
      <c r="AL3806"/>
      <c r="AM3806"/>
      <c r="AN3806"/>
      <c r="AO3806"/>
      <c r="AP3806"/>
      <c r="AQ3806"/>
      <c r="AR3806"/>
    </row>
    <row r="3807">
      <c r="A3807" t="n">
        <v>375939</v>
      </c>
      <c r="B3807" t="s">
        <v>5825</v>
      </c>
      <c r="C3807" t="s">
        <v>4216</v>
      </c>
      <c r="D3807" t="s">
        <v>4200</v>
      </c>
      <c r="E3807" t="s">
        <v>997</v>
      </c>
      <c r="F3807" t="s">
        <v>279</v>
      </c>
      <c r="G3807" t="s">
        <v>189</v>
      </c>
      <c r="H3807" t="s">
        <v>174</v>
      </c>
      <c r="I3807" t="s">
        <v>186</v>
      </c>
      <c r="J3807" t="s">
        <v>164</v>
      </c>
      <c r="K3807" t="s">
        <v>176</v>
      </c>
      <c r="L3807" t="s">
        <v>155</v>
      </c>
      <c r="M3807" t="s">
        <v>155</v>
      </c>
      <c r="N3807" t="n">
        <v>-78.4012</v>
      </c>
      <c r="O3807" t="n">
        <v>40.4859</v>
      </c>
      <c r="P3807" t="n">
        <v>162</v>
      </c>
      <c r="Q3807" t="n">
        <v>162</v>
      </c>
      <c r="R3807" t="n">
        <v>84</v>
      </c>
      <c r="S3807" t="n">
        <v>42</v>
      </c>
      <c r="T3807" t="n">
        <v>30.9</v>
      </c>
      <c r="U3807" t="n">
        <v>7.4</v>
      </c>
      <c r="V3807" t="n">
        <v>3.7</v>
      </c>
      <c r="W3807" t="n">
        <v>0</v>
      </c>
      <c r="X3807" t="n">
        <v>13</v>
      </c>
      <c r="Y3807"/>
      <c r="Z3807" t="n">
        <v>10</v>
      </c>
      <c r="AA3807" t="n">
        <v>20</v>
      </c>
      <c r="AB3807" t="n">
        <v>95</v>
      </c>
      <c r="AC3807"/>
      <c r="AD3807"/>
      <c r="AE3807"/>
      <c r="AF3807" t="n">
        <v>49</v>
      </c>
      <c r="AG3807" t="n">
        <v>73</v>
      </c>
      <c r="AH3807" t="n">
        <v>82</v>
      </c>
      <c r="AI3807" t="n">
        <v>15182</v>
      </c>
      <c r="AJ3807" t="n">
        <v>16649</v>
      </c>
      <c r="AK3807" t="n">
        <v>17212</v>
      </c>
      <c r="AL3807" t="n">
        <v>15296</v>
      </c>
      <c r="AM3807" t="n">
        <v>23742</v>
      </c>
      <c r="AN3807" t="n">
        <v>23859</v>
      </c>
      <c r="AO3807" t="n">
        <v>55</v>
      </c>
      <c r="AP3807"/>
      <c r="AQ3807"/>
      <c r="AR3807"/>
    </row>
    <row r="3808">
      <c r="A3808" t="n">
        <v>375966</v>
      </c>
      <c r="B3808" t="s">
        <v>5826</v>
      </c>
      <c r="C3808" t="s">
        <v>5827</v>
      </c>
      <c r="D3808" t="s">
        <v>4200</v>
      </c>
      <c r="E3808" t="s">
        <v>997</v>
      </c>
      <c r="F3808" t="s">
        <v>216</v>
      </c>
      <c r="G3808" t="s">
        <v>149</v>
      </c>
      <c r="H3808" t="s">
        <v>200</v>
      </c>
      <c r="I3808" t="s">
        <v>186</v>
      </c>
      <c r="J3808" t="s">
        <v>164</v>
      </c>
      <c r="K3808"/>
      <c r="L3808" t="s">
        <v>155</v>
      </c>
      <c r="M3808" t="s">
        <v>155</v>
      </c>
      <c r="N3808" t="n">
        <v>-75.1086</v>
      </c>
      <c r="O3808" t="n">
        <v>40.1584</v>
      </c>
      <c r="P3808" t="n">
        <v>171</v>
      </c>
      <c r="Q3808" t="n">
        <v>171</v>
      </c>
      <c r="R3808" t="n">
        <v>92.4</v>
      </c>
      <c r="S3808" t="n">
        <v>20.5</v>
      </c>
      <c r="T3808" t="n">
        <v>61.4</v>
      </c>
      <c r="U3808" t="n">
        <v>5.3</v>
      </c>
      <c r="V3808" t="n">
        <v>8.2</v>
      </c>
      <c r="W3808" t="n">
        <v>0</v>
      </c>
      <c r="X3808" t="n">
        <v>78</v>
      </c>
      <c r="Y3808" t="n">
        <v>50</v>
      </c>
      <c r="Z3808" t="n">
        <v>25</v>
      </c>
      <c r="AA3808"/>
      <c r="AB3808"/>
      <c r="AC3808"/>
      <c r="AD3808"/>
      <c r="AE3808"/>
      <c r="AF3808" t="n">
        <v>8</v>
      </c>
      <c r="AG3808" t="n">
        <v>27</v>
      </c>
      <c r="AH3808" t="n">
        <v>54</v>
      </c>
      <c r="AI3808" t="n">
        <v>20659</v>
      </c>
      <c r="AJ3808" t="n">
        <v>21644</v>
      </c>
      <c r="AK3808" t="n">
        <v>19296</v>
      </c>
      <c r="AL3808"/>
      <c r="AM3808"/>
      <c r="AN3808"/>
      <c r="AO3808"/>
      <c r="AP3808"/>
      <c r="AQ3808"/>
      <c r="AR3808"/>
    </row>
    <row r="3809">
      <c r="A3809" t="n">
        <v>375984</v>
      </c>
      <c r="B3809" t="s">
        <v>5828</v>
      </c>
      <c r="C3809" t="s">
        <v>4202</v>
      </c>
      <c r="D3809" t="s">
        <v>4200</v>
      </c>
      <c r="E3809" t="s">
        <v>997</v>
      </c>
      <c r="F3809" t="s">
        <v>199</v>
      </c>
      <c r="G3809" t="s">
        <v>189</v>
      </c>
      <c r="H3809" t="s">
        <v>200</v>
      </c>
      <c r="I3809" t="s">
        <v>151</v>
      </c>
      <c r="J3809" t="s">
        <v>164</v>
      </c>
      <c r="K3809"/>
      <c r="L3809" t="s">
        <v>155</v>
      </c>
      <c r="M3809" t="s">
        <v>155</v>
      </c>
      <c r="N3809" t="n">
        <v>-75.1666</v>
      </c>
      <c r="O3809" t="n">
        <v>39.9509</v>
      </c>
      <c r="P3809" t="n">
        <v>366</v>
      </c>
      <c r="Q3809" t="n">
        <v>366</v>
      </c>
      <c r="R3809" t="n">
        <v>94</v>
      </c>
      <c r="S3809" t="n">
        <v>4.1</v>
      </c>
      <c r="T3809" t="n">
        <v>51.1</v>
      </c>
      <c r="U3809" t="n">
        <v>6.6</v>
      </c>
      <c r="V3809" t="n">
        <v>0.3</v>
      </c>
      <c r="W3809" t="n">
        <v>0</v>
      </c>
      <c r="X3809" t="n">
        <v>52</v>
      </c>
      <c r="Y3809" t="n">
        <v>57</v>
      </c>
      <c r="Z3809" t="n">
        <v>19</v>
      </c>
      <c r="AA3809"/>
      <c r="AB3809"/>
      <c r="AC3809"/>
      <c r="AD3809"/>
      <c r="AE3809"/>
      <c r="AF3809" t="n">
        <v>165</v>
      </c>
      <c r="AG3809" t="n">
        <v>66</v>
      </c>
      <c r="AH3809" t="n">
        <v>66</v>
      </c>
      <c r="AI3809" t="n">
        <v>17438</v>
      </c>
      <c r="AJ3809" t="n">
        <v>18135</v>
      </c>
      <c r="AK3809" t="n">
        <v>17355</v>
      </c>
      <c r="AL3809" t="n">
        <v>19670</v>
      </c>
      <c r="AM3809" t="n">
        <v>23035</v>
      </c>
      <c r="AN3809"/>
      <c r="AO3809"/>
      <c r="AP3809"/>
      <c r="AQ3809"/>
      <c r="AR3809"/>
    </row>
    <row r="3810">
      <c r="A3810" t="n">
        <v>376224</v>
      </c>
      <c r="B3810" t="s">
        <v>5829</v>
      </c>
      <c r="C3810" t="s">
        <v>5498</v>
      </c>
      <c r="D3810" t="s">
        <v>5462</v>
      </c>
      <c r="E3810" t="s">
        <v>5452</v>
      </c>
      <c r="F3810" t="s">
        <v>188</v>
      </c>
      <c r="G3810" t="s">
        <v>189</v>
      </c>
      <c r="H3810" t="s">
        <v>150</v>
      </c>
      <c r="I3810" t="s">
        <v>186</v>
      </c>
      <c r="J3810" t="s">
        <v>164</v>
      </c>
      <c r="K3810" t="s">
        <v>209</v>
      </c>
      <c r="L3810" t="s">
        <v>155</v>
      </c>
      <c r="M3810" t="s">
        <v>155</v>
      </c>
      <c r="N3810" t="n">
        <v>-65.8211</v>
      </c>
      <c r="O3810" t="n">
        <v>18.1488</v>
      </c>
      <c r="P3810" t="n">
        <v>254</v>
      </c>
      <c r="Q3810" t="n">
        <v>254</v>
      </c>
      <c r="R3810" t="n">
        <v>79.1</v>
      </c>
      <c r="S3810" t="n">
        <v>0</v>
      </c>
      <c r="T3810" t="n">
        <v>0</v>
      </c>
      <c r="U3810" t="n">
        <v>100</v>
      </c>
      <c r="V3810" t="n">
        <v>0</v>
      </c>
      <c r="W3810" t="n">
        <v>0</v>
      </c>
      <c r="X3810" t="n">
        <v>100</v>
      </c>
      <c r="Y3810"/>
      <c r="Z3810" t="n">
        <v>19</v>
      </c>
      <c r="AA3810" t="n">
        <v>50</v>
      </c>
      <c r="AB3810" t="n">
        <v>44</v>
      </c>
      <c r="AC3810" t="n">
        <v>15</v>
      </c>
      <c r="AD3810" t="n">
        <v>60</v>
      </c>
      <c r="AE3810" t="n">
        <v>60</v>
      </c>
      <c r="AF3810" t="n">
        <v>51</v>
      </c>
      <c r="AG3810" t="n">
        <v>89</v>
      </c>
      <c r="AH3810" t="n">
        <v>95</v>
      </c>
      <c r="AI3810" t="n">
        <v>9244</v>
      </c>
      <c r="AJ3810" t="n">
        <v>9254</v>
      </c>
      <c r="AK3810" t="n">
        <v>13439</v>
      </c>
      <c r="AL3810"/>
      <c r="AM3810"/>
      <c r="AN3810"/>
      <c r="AO3810" t="n">
        <v>17</v>
      </c>
      <c r="AP3810" t="n">
        <v>16</v>
      </c>
      <c r="AQ3810"/>
      <c r="AR3810"/>
    </row>
    <row r="3811">
      <c r="A3811" t="n">
        <v>376242</v>
      </c>
      <c r="B3811" t="s">
        <v>5830</v>
      </c>
      <c r="C3811" t="s">
        <v>5831</v>
      </c>
      <c r="D3811" t="s">
        <v>5462</v>
      </c>
      <c r="E3811" t="s">
        <v>5452</v>
      </c>
      <c r="F3811" t="s">
        <v>199</v>
      </c>
      <c r="G3811" t="s">
        <v>189</v>
      </c>
      <c r="H3811" t="s">
        <v>200</v>
      </c>
      <c r="I3811" t="s">
        <v>186</v>
      </c>
      <c r="J3811" t="s">
        <v>164</v>
      </c>
      <c r="K3811"/>
      <c r="L3811" t="s">
        <v>155</v>
      </c>
      <c r="M3811" t="s">
        <v>155</v>
      </c>
      <c r="N3811" t="n">
        <v>-66.0605</v>
      </c>
      <c r="O3811" t="n">
        <v>17.9709</v>
      </c>
      <c r="P3811" t="n">
        <v>166</v>
      </c>
      <c r="Q3811" t="n">
        <v>166</v>
      </c>
      <c r="R3811" t="n">
        <v>19.3</v>
      </c>
      <c r="S3811" t="n">
        <v>0</v>
      </c>
      <c r="T3811" t="n">
        <v>0</v>
      </c>
      <c r="U3811" t="n">
        <v>100</v>
      </c>
      <c r="V3811" t="n">
        <v>0</v>
      </c>
      <c r="W3811" t="n">
        <v>0</v>
      </c>
      <c r="X3811" t="n">
        <v>83</v>
      </c>
      <c r="Y3811"/>
      <c r="Z3811" t="n">
        <v>30</v>
      </c>
      <c r="AA3811"/>
      <c r="AB3811"/>
      <c r="AC3811"/>
      <c r="AD3811"/>
      <c r="AE3811"/>
      <c r="AF3811" t="n">
        <v>83</v>
      </c>
      <c r="AG3811" t="n">
        <v>90</v>
      </c>
      <c r="AH3811" t="n">
        <v>90</v>
      </c>
      <c r="AI3811" t="n">
        <v>5880</v>
      </c>
      <c r="AJ3811" t="n">
        <v>5863</v>
      </c>
      <c r="AK3811" t="n">
        <v>6143</v>
      </c>
      <c r="AL3811"/>
      <c r="AM3811"/>
      <c r="AN3811"/>
      <c r="AO3811"/>
      <c r="AP3811"/>
      <c r="AQ3811"/>
      <c r="AR3811"/>
    </row>
    <row r="3812">
      <c r="A3812" t="n">
        <v>376288</v>
      </c>
      <c r="B3812" t="s">
        <v>5832</v>
      </c>
      <c r="C3812" t="s">
        <v>5470</v>
      </c>
      <c r="D3812" t="s">
        <v>5462</v>
      </c>
      <c r="E3812" t="s">
        <v>5452</v>
      </c>
      <c r="F3812" t="s">
        <v>199</v>
      </c>
      <c r="G3812" t="s">
        <v>189</v>
      </c>
      <c r="H3812" t="s">
        <v>200</v>
      </c>
      <c r="I3812" t="s">
        <v>151</v>
      </c>
      <c r="J3812" t="s">
        <v>164</v>
      </c>
      <c r="K3812"/>
      <c r="L3812" t="s">
        <v>155</v>
      </c>
      <c r="M3812" t="s">
        <v>155</v>
      </c>
      <c r="N3812" t="n">
        <v>-67.137</v>
      </c>
      <c r="O3812" t="n">
        <v>18.2008</v>
      </c>
      <c r="P3812" t="n">
        <v>162</v>
      </c>
      <c r="Q3812" t="n">
        <v>162</v>
      </c>
      <c r="R3812" t="n">
        <v>79.6</v>
      </c>
      <c r="S3812" t="n">
        <v>0</v>
      </c>
      <c r="T3812" t="n">
        <v>0</v>
      </c>
      <c r="U3812" t="n">
        <v>100</v>
      </c>
      <c r="V3812" t="n">
        <v>0</v>
      </c>
      <c r="W3812" t="n">
        <v>0</v>
      </c>
      <c r="X3812" t="n">
        <v>62</v>
      </c>
      <c r="Y3812"/>
      <c r="Z3812" t="n">
        <v>15</v>
      </c>
      <c r="AA3812"/>
      <c r="AB3812"/>
      <c r="AC3812"/>
      <c r="AD3812"/>
      <c r="AE3812"/>
      <c r="AF3812" t="n">
        <v>68</v>
      </c>
      <c r="AG3812" t="n">
        <v>100</v>
      </c>
      <c r="AH3812" t="n">
        <v>100</v>
      </c>
      <c r="AI3812" t="n">
        <v>4666</v>
      </c>
      <c r="AJ3812" t="n">
        <v>4482</v>
      </c>
      <c r="AK3812"/>
      <c r="AL3812"/>
      <c r="AM3812"/>
      <c r="AN3812"/>
      <c r="AO3812"/>
      <c r="AP3812"/>
      <c r="AQ3812"/>
      <c r="AR3812"/>
    </row>
    <row r="3813">
      <c r="A3813" t="n">
        <v>376330</v>
      </c>
      <c r="B3813" t="s">
        <v>5833</v>
      </c>
      <c r="C3813" t="s">
        <v>5476</v>
      </c>
      <c r="D3813" t="s">
        <v>5462</v>
      </c>
      <c r="E3813" t="s">
        <v>5452</v>
      </c>
      <c r="F3813" t="s">
        <v>199</v>
      </c>
      <c r="G3813" t="s">
        <v>189</v>
      </c>
      <c r="H3813" t="s">
        <v>200</v>
      </c>
      <c r="I3813" t="s">
        <v>151</v>
      </c>
      <c r="J3813" t="s">
        <v>164</v>
      </c>
      <c r="K3813"/>
      <c r="L3813" t="s">
        <v>155</v>
      </c>
      <c r="M3813" t="s">
        <v>155</v>
      </c>
      <c r="N3813" t="n">
        <v>-66.0341</v>
      </c>
      <c r="O3813" t="n">
        <v>18.2331</v>
      </c>
      <c r="P3813" t="n">
        <v>261</v>
      </c>
      <c r="Q3813" t="n">
        <v>261</v>
      </c>
      <c r="R3813" t="n">
        <v>74.7</v>
      </c>
      <c r="S3813" t="n">
        <v>0</v>
      </c>
      <c r="T3813" t="n">
        <v>0</v>
      </c>
      <c r="U3813" t="n">
        <v>100</v>
      </c>
      <c r="V3813" t="n">
        <v>0</v>
      </c>
      <c r="W3813" t="n">
        <v>0</v>
      </c>
      <c r="X3813" t="n">
        <v>72</v>
      </c>
      <c r="Y3813"/>
      <c r="Z3813" t="n">
        <v>14</v>
      </c>
      <c r="AA3813"/>
      <c r="AB3813"/>
      <c r="AC3813"/>
      <c r="AD3813"/>
      <c r="AE3813"/>
      <c r="AF3813" t="n">
        <v>25</v>
      </c>
      <c r="AG3813" t="n">
        <v>75</v>
      </c>
      <c r="AH3813" t="n">
        <v>75</v>
      </c>
      <c r="AI3813"/>
      <c r="AJ3813"/>
      <c r="AK3813"/>
      <c r="AL3813"/>
      <c r="AM3813"/>
      <c r="AN3813"/>
      <c r="AO3813"/>
      <c r="AP3813"/>
      <c r="AQ3813"/>
      <c r="AR3813"/>
    </row>
    <row r="3814">
      <c r="A3814" t="n">
        <v>376385</v>
      </c>
      <c r="B3814" t="s">
        <v>5834</v>
      </c>
      <c r="C3814" t="s">
        <v>5507</v>
      </c>
      <c r="D3814" t="s">
        <v>5462</v>
      </c>
      <c r="E3814" t="s">
        <v>5452</v>
      </c>
      <c r="F3814" t="s">
        <v>162</v>
      </c>
      <c r="G3814" t="s">
        <v>163</v>
      </c>
      <c r="H3814" t="s">
        <v>150</v>
      </c>
      <c r="I3814" t="s">
        <v>151</v>
      </c>
      <c r="J3814" t="s">
        <v>164</v>
      </c>
      <c r="K3814" t="s">
        <v>209</v>
      </c>
      <c r="L3814" t="s">
        <v>155</v>
      </c>
      <c r="M3814" t="s">
        <v>155</v>
      </c>
      <c r="N3814" t="n">
        <v>-67.1556</v>
      </c>
      <c r="O3814" t="n">
        <v>18.4281</v>
      </c>
      <c r="P3814" t="n">
        <v>435</v>
      </c>
      <c r="Q3814" t="n">
        <v>435</v>
      </c>
      <c r="R3814" t="n">
        <v>57.9</v>
      </c>
      <c r="S3814" t="n">
        <v>0</v>
      </c>
      <c r="T3814" t="n">
        <v>0</v>
      </c>
      <c r="U3814" t="n">
        <v>100</v>
      </c>
      <c r="V3814" t="n">
        <v>0</v>
      </c>
      <c r="W3814" t="n">
        <v>0</v>
      </c>
      <c r="X3814" t="n">
        <v>100</v>
      </c>
      <c r="Y3814"/>
      <c r="Z3814" t="n">
        <v>10</v>
      </c>
      <c r="AA3814" t="n">
        <v>277</v>
      </c>
      <c r="AB3814" t="n">
        <v>54.9</v>
      </c>
      <c r="AC3814" t="n">
        <v>4</v>
      </c>
      <c r="AD3814" t="n">
        <v>50</v>
      </c>
      <c r="AE3814" t="n">
        <v>50</v>
      </c>
      <c r="AF3814" t="n">
        <v>299</v>
      </c>
      <c r="AG3814" t="n">
        <v>60</v>
      </c>
      <c r="AH3814" t="n">
        <v>98</v>
      </c>
      <c r="AI3814" t="n">
        <v>6193</v>
      </c>
      <c r="AJ3814" t="n">
        <v>6252</v>
      </c>
      <c r="AK3814" t="n">
        <v>6431</v>
      </c>
      <c r="AL3814" t="n">
        <v>6827</v>
      </c>
      <c r="AM3814" t="n">
        <v>8820</v>
      </c>
      <c r="AN3814"/>
      <c r="AO3814" t="n">
        <v>18</v>
      </c>
      <c r="AP3814" t="n">
        <v>22</v>
      </c>
      <c r="AQ3814"/>
      <c r="AR3814"/>
    </row>
    <row r="3815">
      <c r="A3815" t="n">
        <v>376446</v>
      </c>
      <c r="B3815" t="s">
        <v>5835</v>
      </c>
      <c r="C3815" t="s">
        <v>1508</v>
      </c>
      <c r="D3815" t="s">
        <v>4545</v>
      </c>
      <c r="E3815" t="s">
        <v>147</v>
      </c>
      <c r="F3815" t="s">
        <v>199</v>
      </c>
      <c r="G3815" t="s">
        <v>189</v>
      </c>
      <c r="H3815" t="s">
        <v>200</v>
      </c>
      <c r="I3815" t="s">
        <v>186</v>
      </c>
      <c r="J3815" t="s">
        <v>164</v>
      </c>
      <c r="K3815"/>
      <c r="L3815" t="s">
        <v>155</v>
      </c>
      <c r="M3815" t="s">
        <v>155</v>
      </c>
      <c r="N3815" t="n">
        <v>-82.3274</v>
      </c>
      <c r="O3815" t="n">
        <v>34.8747</v>
      </c>
      <c r="P3815" t="n">
        <v>161</v>
      </c>
      <c r="Q3815" t="n">
        <v>161</v>
      </c>
      <c r="R3815" t="n">
        <v>97.5</v>
      </c>
      <c r="S3815" t="n">
        <v>41.6</v>
      </c>
      <c r="T3815" t="n">
        <v>41.6</v>
      </c>
      <c r="U3815" t="n">
        <v>10.6</v>
      </c>
      <c r="V3815" t="n">
        <v>3.1</v>
      </c>
      <c r="W3815" t="n">
        <v>0.6</v>
      </c>
      <c r="X3815" t="n">
        <v>100</v>
      </c>
      <c r="Y3815" t="n">
        <v>100</v>
      </c>
      <c r="Z3815" t="n">
        <v>11</v>
      </c>
      <c r="AA3815"/>
      <c r="AB3815"/>
      <c r="AC3815"/>
      <c r="AD3815"/>
      <c r="AE3815"/>
      <c r="AF3815" t="n">
        <v>5</v>
      </c>
      <c r="AG3815" t="n">
        <v>32</v>
      </c>
      <c r="AH3815" t="n">
        <v>32</v>
      </c>
      <c r="AI3815"/>
      <c r="AJ3815"/>
      <c r="AK3815"/>
      <c r="AL3815"/>
      <c r="AM3815"/>
      <c r="AN3815"/>
      <c r="AO3815"/>
      <c r="AP3815"/>
      <c r="AQ3815"/>
      <c r="AR3815"/>
    </row>
    <row r="3816">
      <c r="A3816" t="n">
        <v>376631</v>
      </c>
      <c r="B3816" t="s">
        <v>5836</v>
      </c>
      <c r="C3816" t="s">
        <v>4718</v>
      </c>
      <c r="D3816" t="s">
        <v>4659</v>
      </c>
      <c r="E3816" t="s">
        <v>147</v>
      </c>
      <c r="F3816" t="s">
        <v>199</v>
      </c>
      <c r="G3816" t="s">
        <v>189</v>
      </c>
      <c r="H3816" t="s">
        <v>200</v>
      </c>
      <c r="I3816" t="s">
        <v>175</v>
      </c>
      <c r="J3816" t="s">
        <v>164</v>
      </c>
      <c r="K3816"/>
      <c r="L3816" t="s">
        <v>155</v>
      </c>
      <c r="M3816" t="s">
        <v>155</v>
      </c>
      <c r="N3816" t="n">
        <v>-85.5124</v>
      </c>
      <c r="O3816" t="n">
        <v>36.1588</v>
      </c>
      <c r="P3816" t="n">
        <v>31</v>
      </c>
      <c r="Q3816" t="n">
        <v>31</v>
      </c>
      <c r="R3816" t="n">
        <v>51.6</v>
      </c>
      <c r="S3816" t="n">
        <v>71</v>
      </c>
      <c r="T3816" t="n">
        <v>3.2</v>
      </c>
      <c r="U3816" t="n">
        <v>22.6</v>
      </c>
      <c r="V3816" t="n">
        <v>0</v>
      </c>
      <c r="W3816" t="n">
        <v>0</v>
      </c>
      <c r="X3816" t="n">
        <v>17</v>
      </c>
      <c r="Y3816" t="n">
        <v>0</v>
      </c>
      <c r="Z3816" t="n">
        <v>18</v>
      </c>
      <c r="AA3816"/>
      <c r="AB3816"/>
      <c r="AC3816"/>
      <c r="AD3816"/>
      <c r="AE3816"/>
      <c r="AF3816" t="n">
        <v>16</v>
      </c>
      <c r="AG3816" t="n">
        <v>65</v>
      </c>
      <c r="AH3816" t="n">
        <v>65</v>
      </c>
      <c r="AI3816" t="n">
        <v>15695</v>
      </c>
      <c r="AJ3816" t="n">
        <v>14904</v>
      </c>
      <c r="AK3816" t="n">
        <v>16147</v>
      </c>
      <c r="AL3816" t="n">
        <v>19627</v>
      </c>
      <c r="AM3816"/>
      <c r="AN3816"/>
      <c r="AO3816"/>
      <c r="AP3816"/>
      <c r="AQ3816"/>
      <c r="AR3816"/>
    </row>
    <row r="3817">
      <c r="A3817" t="n">
        <v>376677</v>
      </c>
      <c r="B3817" t="s">
        <v>5837</v>
      </c>
      <c r="C3817" t="s">
        <v>411</v>
      </c>
      <c r="D3817" t="s">
        <v>4659</v>
      </c>
      <c r="E3817" t="s">
        <v>147</v>
      </c>
      <c r="F3817" t="s">
        <v>199</v>
      </c>
      <c r="G3817" t="s">
        <v>189</v>
      </c>
      <c r="H3817" t="s">
        <v>200</v>
      </c>
      <c r="I3817" t="s">
        <v>151</v>
      </c>
      <c r="J3817" t="s">
        <v>164</v>
      </c>
      <c r="K3817"/>
      <c r="L3817" t="s">
        <v>155</v>
      </c>
      <c r="M3817" t="s">
        <v>155</v>
      </c>
      <c r="N3817" t="n">
        <v>-87.4087</v>
      </c>
      <c r="O3817" t="n">
        <v>36.5735</v>
      </c>
      <c r="P3817" t="n">
        <v>200</v>
      </c>
      <c r="Q3817" t="n">
        <v>200</v>
      </c>
      <c r="R3817" t="n">
        <v>59</v>
      </c>
      <c r="S3817" t="n">
        <v>27</v>
      </c>
      <c r="T3817" t="n">
        <v>59.5</v>
      </c>
      <c r="U3817" t="n">
        <v>7.5</v>
      </c>
      <c r="V3817" t="n">
        <v>0.5</v>
      </c>
      <c r="W3817" t="n">
        <v>0</v>
      </c>
      <c r="X3817" t="n">
        <v>100</v>
      </c>
      <c r="Y3817"/>
      <c r="Z3817" t="n">
        <v>20</v>
      </c>
      <c r="AA3817"/>
      <c r="AB3817"/>
      <c r="AC3817"/>
      <c r="AD3817"/>
      <c r="AE3817"/>
      <c r="AF3817" t="n">
        <v>0</v>
      </c>
      <c r="AG3817" t="n">
        <v>60</v>
      </c>
      <c r="AH3817" t="n">
        <v>61</v>
      </c>
      <c r="AI3817"/>
      <c r="AJ3817"/>
      <c r="AK3817"/>
      <c r="AL3817"/>
      <c r="AM3817"/>
      <c r="AN3817"/>
      <c r="AO3817"/>
      <c r="AP3817"/>
      <c r="AQ3817"/>
      <c r="AR3817"/>
    </row>
    <row r="3818">
      <c r="A3818" t="n">
        <v>376695</v>
      </c>
      <c r="B3818" t="s">
        <v>5838</v>
      </c>
      <c r="C3818" t="s">
        <v>5839</v>
      </c>
      <c r="D3818" t="s">
        <v>5840</v>
      </c>
      <c r="E3818" t="s">
        <v>5452</v>
      </c>
      <c r="F3818" t="s">
        <v>148</v>
      </c>
      <c r="G3818" t="s">
        <v>149</v>
      </c>
      <c r="H3818" t="s">
        <v>150</v>
      </c>
      <c r="I3818"/>
      <c r="J3818" t="s">
        <v>168</v>
      </c>
      <c r="K3818" t="s">
        <v>176</v>
      </c>
      <c r="L3818" t="s">
        <v>155</v>
      </c>
      <c r="M3818" t="s">
        <v>155</v>
      </c>
      <c r="N3818" t="n">
        <v>171.3781</v>
      </c>
      <c r="O3818" t="n">
        <v>7.1027</v>
      </c>
      <c r="P3818" t="n">
        <v>1735</v>
      </c>
      <c r="Q3818" t="n">
        <v>1735</v>
      </c>
      <c r="R3818" t="n">
        <v>55.5</v>
      </c>
      <c r="S3818" t="n">
        <v>0.1</v>
      </c>
      <c r="T3818" t="n">
        <v>0</v>
      </c>
      <c r="U3818" t="n">
        <v>0.1</v>
      </c>
      <c r="V3818" t="n">
        <v>0.1</v>
      </c>
      <c r="W3818" t="n">
        <v>0.3</v>
      </c>
      <c r="X3818"/>
      <c r="Y3818"/>
      <c r="Z3818" t="n">
        <v>18</v>
      </c>
      <c r="AA3818" t="n">
        <v>261</v>
      </c>
      <c r="AB3818" t="n">
        <v>14.2</v>
      </c>
      <c r="AC3818"/>
      <c r="AD3818"/>
      <c r="AE3818"/>
      <c r="AF3818" t="n">
        <v>263</v>
      </c>
      <c r="AG3818" t="n">
        <v>96</v>
      </c>
      <c r="AH3818" t="n">
        <v>96</v>
      </c>
      <c r="AI3818" t="n">
        <v>11050</v>
      </c>
      <c r="AJ3818" t="n">
        <v>11050</v>
      </c>
      <c r="AK3818"/>
      <c r="AL3818"/>
      <c r="AM3818"/>
      <c r="AN3818"/>
      <c r="AO3818" t="n">
        <v>134</v>
      </c>
      <c r="AP3818" t="n">
        <v>32</v>
      </c>
      <c r="AQ3818"/>
      <c r="AR3818"/>
    </row>
    <row r="3819">
      <c r="A3819" t="n">
        <v>377111</v>
      </c>
      <c r="B3819" t="s">
        <v>5841</v>
      </c>
      <c r="C3819" t="s">
        <v>5842</v>
      </c>
      <c r="D3819" t="s">
        <v>4775</v>
      </c>
      <c r="E3819" t="s">
        <v>283</v>
      </c>
      <c r="F3819" t="s">
        <v>368</v>
      </c>
      <c r="G3819" t="s">
        <v>163</v>
      </c>
      <c r="H3819" t="s">
        <v>174</v>
      </c>
      <c r="I3819" t="s">
        <v>186</v>
      </c>
      <c r="J3819" t="s">
        <v>164</v>
      </c>
      <c r="K3819" t="s">
        <v>176</v>
      </c>
      <c r="L3819" t="s">
        <v>155</v>
      </c>
      <c r="M3819" t="s">
        <v>155</v>
      </c>
      <c r="N3819" t="n">
        <v>-97.2406</v>
      </c>
      <c r="O3819" t="n">
        <v>32.8477</v>
      </c>
      <c r="P3819" t="n">
        <v>284</v>
      </c>
      <c r="Q3819" t="n">
        <v>284</v>
      </c>
      <c r="R3819" t="n">
        <v>59.5</v>
      </c>
      <c r="S3819" t="n">
        <v>17.3</v>
      </c>
      <c r="T3819" t="n">
        <v>52.1</v>
      </c>
      <c r="U3819" t="n">
        <v>21.5</v>
      </c>
      <c r="V3819" t="n">
        <v>1.8</v>
      </c>
      <c r="W3819" t="n">
        <v>0.7</v>
      </c>
      <c r="X3819" t="n">
        <v>65</v>
      </c>
      <c r="Y3819"/>
      <c r="Z3819" t="n">
        <v>13</v>
      </c>
      <c r="AA3819" t="n">
        <v>246</v>
      </c>
      <c r="AB3819" t="n">
        <v>26.4</v>
      </c>
      <c r="AC3819"/>
      <c r="AD3819"/>
      <c r="AE3819"/>
      <c r="AF3819" t="n">
        <v>78</v>
      </c>
      <c r="AG3819" t="n">
        <v>85</v>
      </c>
      <c r="AH3819" t="n">
        <v>86</v>
      </c>
      <c r="AI3819" t="n">
        <v>24629</v>
      </c>
      <c r="AJ3819" t="n">
        <v>24837</v>
      </c>
      <c r="AK3819" t="n">
        <v>25636</v>
      </c>
      <c r="AL3819" t="n">
        <v>20214</v>
      </c>
      <c r="AM3819" t="n">
        <v>27813</v>
      </c>
      <c r="AN3819"/>
      <c r="AO3819" t="n">
        <v>14</v>
      </c>
      <c r="AP3819"/>
      <c r="AQ3819"/>
      <c r="AR3819"/>
    </row>
    <row r="3820">
      <c r="A3820" t="n">
        <v>377193</v>
      </c>
      <c r="B3820" t="s">
        <v>5843</v>
      </c>
      <c r="C3820" t="s">
        <v>4796</v>
      </c>
      <c r="D3820" t="s">
        <v>4775</v>
      </c>
      <c r="E3820" t="s">
        <v>283</v>
      </c>
      <c r="F3820" t="s">
        <v>199</v>
      </c>
      <c r="G3820" t="s">
        <v>189</v>
      </c>
      <c r="H3820" t="s">
        <v>200</v>
      </c>
      <c r="I3820" t="s">
        <v>151</v>
      </c>
      <c r="J3820" t="s">
        <v>164</v>
      </c>
      <c r="K3820"/>
      <c r="L3820" t="s">
        <v>155</v>
      </c>
      <c r="M3820" t="s">
        <v>155</v>
      </c>
      <c r="N3820" t="n">
        <v>-98.4848</v>
      </c>
      <c r="O3820" t="n">
        <v>29.3544</v>
      </c>
      <c r="P3820" t="n">
        <v>51</v>
      </c>
      <c r="Q3820" t="n">
        <v>51</v>
      </c>
      <c r="R3820" t="n">
        <v>100</v>
      </c>
      <c r="S3820" t="n">
        <v>7.8</v>
      </c>
      <c r="T3820" t="n">
        <v>0</v>
      </c>
      <c r="U3820" t="n">
        <v>92.2</v>
      </c>
      <c r="V3820" t="n">
        <v>0</v>
      </c>
      <c r="W3820" t="n">
        <v>0</v>
      </c>
      <c r="X3820" t="n">
        <v>67</v>
      </c>
      <c r="Y3820"/>
      <c r="Z3820" t="n">
        <v>7</v>
      </c>
      <c r="AA3820"/>
      <c r="AB3820"/>
      <c r="AC3820"/>
      <c r="AD3820"/>
      <c r="AE3820"/>
      <c r="AF3820" t="n">
        <v>0</v>
      </c>
      <c r="AG3820" t="n">
        <v>100</v>
      </c>
      <c r="AH3820" t="n">
        <v>100</v>
      </c>
      <c r="AI3820"/>
      <c r="AJ3820"/>
      <c r="AK3820"/>
      <c r="AL3820"/>
      <c r="AM3820"/>
      <c r="AN3820"/>
      <c r="AO3820"/>
      <c r="AP3820"/>
      <c r="AQ3820"/>
      <c r="AR3820"/>
    </row>
    <row r="3821">
      <c r="A3821" t="n">
        <v>377218</v>
      </c>
      <c r="B3821" t="s">
        <v>5844</v>
      </c>
      <c r="C3821" t="s">
        <v>4799</v>
      </c>
      <c r="D3821" t="s">
        <v>4775</v>
      </c>
      <c r="E3821" t="s">
        <v>283</v>
      </c>
      <c r="F3821" t="s">
        <v>279</v>
      </c>
      <c r="G3821" t="s">
        <v>189</v>
      </c>
      <c r="H3821" t="s">
        <v>174</v>
      </c>
      <c r="I3821" t="s">
        <v>151</v>
      </c>
      <c r="J3821" t="s">
        <v>164</v>
      </c>
      <c r="K3821" t="s">
        <v>176</v>
      </c>
      <c r="L3821" t="s">
        <v>155</v>
      </c>
      <c r="M3821" t="s">
        <v>155</v>
      </c>
      <c r="N3821" t="n">
        <v>-95.476</v>
      </c>
      <c r="O3821" t="n">
        <v>29.8052</v>
      </c>
      <c r="P3821" t="n">
        <v>157</v>
      </c>
      <c r="Q3821" t="n">
        <v>157</v>
      </c>
      <c r="R3821" t="n">
        <v>3.2</v>
      </c>
      <c r="S3821" t="n">
        <v>57.3</v>
      </c>
      <c r="T3821" t="n">
        <v>6.4</v>
      </c>
      <c r="U3821" t="n">
        <v>30.6</v>
      </c>
      <c r="V3821" t="n">
        <v>1.3</v>
      </c>
      <c r="W3821" t="n">
        <v>0.6</v>
      </c>
      <c r="X3821" t="n">
        <v>78</v>
      </c>
      <c r="Y3821"/>
      <c r="Z3821" t="n">
        <v>15</v>
      </c>
      <c r="AA3821" t="n">
        <v>29</v>
      </c>
      <c r="AB3821" t="n">
        <v>93.1</v>
      </c>
      <c r="AC3821"/>
      <c r="AD3821"/>
      <c r="AE3821"/>
      <c r="AF3821" t="n">
        <v>39</v>
      </c>
      <c r="AG3821" t="n">
        <v>38</v>
      </c>
      <c r="AH3821" t="n">
        <v>40</v>
      </c>
      <c r="AI3821" t="n">
        <v>24640</v>
      </c>
      <c r="AJ3821" t="n">
        <v>23655</v>
      </c>
      <c r="AK3821" t="n">
        <v>25846</v>
      </c>
      <c r="AL3821" t="n">
        <v>26239</v>
      </c>
      <c r="AM3821" t="n">
        <v>29941</v>
      </c>
      <c r="AN3821" t="n">
        <v>29941</v>
      </c>
      <c r="AO3821" t="n">
        <v>6</v>
      </c>
      <c r="AP3821"/>
      <c r="AQ3821"/>
      <c r="AR3821"/>
    </row>
    <row r="3822">
      <c r="A3822" t="n">
        <v>377272</v>
      </c>
      <c r="B3822" t="s">
        <v>5845</v>
      </c>
      <c r="C3822" t="s">
        <v>4796</v>
      </c>
      <c r="D3822" t="s">
        <v>4775</v>
      </c>
      <c r="E3822" t="s">
        <v>283</v>
      </c>
      <c r="F3822" t="s">
        <v>199</v>
      </c>
      <c r="G3822" t="s">
        <v>189</v>
      </c>
      <c r="H3822" t="s">
        <v>200</v>
      </c>
      <c r="I3822" t="s">
        <v>151</v>
      </c>
      <c r="J3822" t="s">
        <v>164</v>
      </c>
      <c r="K3822"/>
      <c r="L3822" t="s">
        <v>155</v>
      </c>
      <c r="M3822" t="s">
        <v>155</v>
      </c>
      <c r="N3822" t="n">
        <v>-98.499</v>
      </c>
      <c r="O3822" t="n">
        <v>29.4571</v>
      </c>
      <c r="P3822" t="n">
        <v>31</v>
      </c>
      <c r="Q3822" t="n">
        <v>31</v>
      </c>
      <c r="R3822" t="n">
        <v>83.9</v>
      </c>
      <c r="S3822" t="n">
        <v>16.1</v>
      </c>
      <c r="T3822" t="n">
        <v>16.1</v>
      </c>
      <c r="U3822" t="n">
        <v>64.5</v>
      </c>
      <c r="V3822" t="n">
        <v>3.2</v>
      </c>
      <c r="W3822" t="n">
        <v>0</v>
      </c>
      <c r="X3822" t="n">
        <v>85</v>
      </c>
      <c r="Y3822"/>
      <c r="Z3822" t="n">
        <v>7</v>
      </c>
      <c r="AA3822"/>
      <c r="AB3822"/>
      <c r="AC3822"/>
      <c r="AD3822"/>
      <c r="AE3822"/>
      <c r="AF3822" t="n">
        <v>31</v>
      </c>
      <c r="AG3822" t="n">
        <v>94</v>
      </c>
      <c r="AH3822" t="n">
        <v>94</v>
      </c>
      <c r="AI3822" t="n">
        <v>19754</v>
      </c>
      <c r="AJ3822" t="n">
        <v>19626</v>
      </c>
      <c r="AK3822" t="n">
        <v>20246</v>
      </c>
      <c r="AL3822"/>
      <c r="AM3822"/>
      <c r="AN3822"/>
      <c r="AO3822"/>
      <c r="AP3822"/>
      <c r="AQ3822"/>
      <c r="AR3822"/>
    </row>
    <row r="3823">
      <c r="A3823" t="n">
        <v>377281</v>
      </c>
      <c r="B3823" t="s">
        <v>5845</v>
      </c>
      <c r="C3823" t="s">
        <v>5846</v>
      </c>
      <c r="D3823" t="s">
        <v>4775</v>
      </c>
      <c r="E3823" t="s">
        <v>283</v>
      </c>
      <c r="F3823" t="s">
        <v>199</v>
      </c>
      <c r="G3823" t="s">
        <v>189</v>
      </c>
      <c r="H3823" t="s">
        <v>200</v>
      </c>
      <c r="I3823" t="s">
        <v>151</v>
      </c>
      <c r="J3823" t="s">
        <v>164</v>
      </c>
      <c r="K3823"/>
      <c r="L3823" t="s">
        <v>155</v>
      </c>
      <c r="M3823" t="s">
        <v>155</v>
      </c>
      <c r="N3823" t="n">
        <v>-100.506</v>
      </c>
      <c r="O3823" t="n">
        <v>28.7079</v>
      </c>
      <c r="P3823" t="n">
        <v>99</v>
      </c>
      <c r="Q3823" t="n">
        <v>99</v>
      </c>
      <c r="R3823" t="n">
        <v>83.8</v>
      </c>
      <c r="S3823" t="n">
        <v>18.2</v>
      </c>
      <c r="T3823" t="n">
        <v>15.2</v>
      </c>
      <c r="U3823" t="n">
        <v>63.6</v>
      </c>
      <c r="V3823" t="n">
        <v>3</v>
      </c>
      <c r="W3823" t="n">
        <v>0</v>
      </c>
      <c r="X3823" t="n">
        <v>84</v>
      </c>
      <c r="Y3823"/>
      <c r="Z3823" t="n">
        <v>9</v>
      </c>
      <c r="AA3823"/>
      <c r="AB3823"/>
      <c r="AC3823"/>
      <c r="AD3823"/>
      <c r="AE3823"/>
      <c r="AF3823" t="n">
        <v>88</v>
      </c>
      <c r="AG3823" t="n">
        <v>81</v>
      </c>
      <c r="AH3823" t="n">
        <v>81</v>
      </c>
      <c r="AI3823" t="n">
        <v>18059</v>
      </c>
      <c r="AJ3823" t="n">
        <v>17832</v>
      </c>
      <c r="AK3823" t="n">
        <v>19026</v>
      </c>
      <c r="AL3823"/>
      <c r="AM3823"/>
      <c r="AN3823"/>
      <c r="AO3823"/>
      <c r="AP3823"/>
      <c r="AQ3823"/>
      <c r="AR3823"/>
    </row>
    <row r="3824">
      <c r="A3824" t="n">
        <v>377315</v>
      </c>
      <c r="B3824" t="s">
        <v>5847</v>
      </c>
      <c r="C3824" t="s">
        <v>4774</v>
      </c>
      <c r="D3824" t="s">
        <v>4775</v>
      </c>
      <c r="E3824" t="s">
        <v>283</v>
      </c>
      <c r="F3824" t="s">
        <v>199</v>
      </c>
      <c r="G3824" t="s">
        <v>189</v>
      </c>
      <c r="H3824" t="s">
        <v>200</v>
      </c>
      <c r="I3824" t="s">
        <v>151</v>
      </c>
      <c r="J3824" t="s">
        <v>164</v>
      </c>
      <c r="K3824"/>
      <c r="L3824" t="s">
        <v>155</v>
      </c>
      <c r="M3824" t="s">
        <v>155</v>
      </c>
      <c r="N3824" t="n">
        <v>-99.7472</v>
      </c>
      <c r="O3824" t="n">
        <v>32.4489</v>
      </c>
      <c r="P3824" t="n">
        <v>170</v>
      </c>
      <c r="Q3824" t="n">
        <v>170</v>
      </c>
      <c r="R3824" t="n">
        <v>96.5</v>
      </c>
      <c r="S3824" t="n">
        <v>35.3</v>
      </c>
      <c r="T3824" t="n">
        <v>7.6</v>
      </c>
      <c r="U3824" t="n">
        <v>52.9</v>
      </c>
      <c r="V3824" t="n">
        <v>0.6</v>
      </c>
      <c r="W3824" t="n">
        <v>0</v>
      </c>
      <c r="X3824" t="n">
        <v>75</v>
      </c>
      <c r="Y3824"/>
      <c r="Z3824" t="n">
        <v>10</v>
      </c>
      <c r="AA3824"/>
      <c r="AB3824"/>
      <c r="AC3824"/>
      <c r="AD3824"/>
      <c r="AE3824"/>
      <c r="AF3824" t="n">
        <v>106</v>
      </c>
      <c r="AG3824" t="n">
        <v>72</v>
      </c>
      <c r="AH3824" t="n">
        <v>77</v>
      </c>
      <c r="AI3824" t="n">
        <v>16302</v>
      </c>
      <c r="AJ3824" t="n">
        <v>15391</v>
      </c>
      <c r="AK3824" t="n">
        <v>16788</v>
      </c>
      <c r="AL3824" t="n">
        <v>19495</v>
      </c>
      <c r="AM3824" t="n">
        <v>20850</v>
      </c>
      <c r="AN3824"/>
      <c r="AO3824"/>
      <c r="AP3824"/>
      <c r="AQ3824"/>
      <c r="AR3824"/>
    </row>
    <row r="3825">
      <c r="A3825" t="n">
        <v>377449</v>
      </c>
      <c r="B3825" t="s">
        <v>5848</v>
      </c>
      <c r="C3825" t="s">
        <v>5091</v>
      </c>
      <c r="D3825" t="s">
        <v>5078</v>
      </c>
      <c r="E3825" t="s">
        <v>147</v>
      </c>
      <c r="F3825" t="s">
        <v>199</v>
      </c>
      <c r="G3825" t="s">
        <v>189</v>
      </c>
      <c r="H3825" t="s">
        <v>200</v>
      </c>
      <c r="I3825" t="s">
        <v>151</v>
      </c>
      <c r="J3825" t="s">
        <v>164</v>
      </c>
      <c r="K3825" t="s">
        <v>176</v>
      </c>
      <c r="L3825" t="s">
        <v>155</v>
      </c>
      <c r="M3825" t="s">
        <v>155</v>
      </c>
      <c r="N3825" t="n">
        <v>-76.5173</v>
      </c>
      <c r="O3825" t="n">
        <v>37.1405</v>
      </c>
      <c r="P3825" t="n">
        <v>462</v>
      </c>
      <c r="Q3825" t="n">
        <v>462</v>
      </c>
      <c r="R3825" t="n">
        <v>58.4</v>
      </c>
      <c r="S3825" t="n">
        <v>12.6</v>
      </c>
      <c r="T3825" t="n">
        <v>73.2</v>
      </c>
      <c r="U3825" t="n">
        <v>6.3</v>
      </c>
      <c r="V3825" t="n">
        <v>2.6</v>
      </c>
      <c r="W3825" t="n">
        <v>0</v>
      </c>
      <c r="X3825" t="n">
        <v>77</v>
      </c>
      <c r="Y3825"/>
      <c r="Z3825" t="n">
        <v>16</v>
      </c>
      <c r="AA3825"/>
      <c r="AB3825"/>
      <c r="AC3825"/>
      <c r="AD3825"/>
      <c r="AE3825"/>
      <c r="AF3825" t="n">
        <v>31</v>
      </c>
      <c r="AG3825" t="n">
        <v>80</v>
      </c>
      <c r="AH3825" t="n">
        <v>89</v>
      </c>
      <c r="AI3825" t="n">
        <v>26718</v>
      </c>
      <c r="AJ3825" t="n">
        <v>25550</v>
      </c>
      <c r="AK3825" t="n">
        <v>22887</v>
      </c>
      <c r="AL3825" t="n">
        <v>24111</v>
      </c>
      <c r="AM3825" t="n">
        <v>31625</v>
      </c>
      <c r="AN3825" t="n">
        <v>31375</v>
      </c>
      <c r="AO3825"/>
      <c r="AP3825"/>
      <c r="AQ3825"/>
      <c r="AR3825"/>
    </row>
    <row r="3826">
      <c r="A3826" t="n">
        <v>377458</v>
      </c>
      <c r="B3826" t="s">
        <v>5849</v>
      </c>
      <c r="C3826" t="s">
        <v>2960</v>
      </c>
      <c r="D3826" t="s">
        <v>5078</v>
      </c>
      <c r="E3826" t="s">
        <v>147</v>
      </c>
      <c r="F3826" t="s">
        <v>279</v>
      </c>
      <c r="G3826" t="s">
        <v>189</v>
      </c>
      <c r="H3826" t="s">
        <v>174</v>
      </c>
      <c r="I3826" t="s">
        <v>151</v>
      </c>
      <c r="J3826" t="s">
        <v>164</v>
      </c>
      <c r="K3826" t="s">
        <v>176</v>
      </c>
      <c r="L3826" t="s">
        <v>155</v>
      </c>
      <c r="M3826" t="s">
        <v>155</v>
      </c>
      <c r="N3826" t="n">
        <v>-76.2326</v>
      </c>
      <c r="O3826" t="n">
        <v>36.9084</v>
      </c>
      <c r="P3826" t="n">
        <v>550</v>
      </c>
      <c r="Q3826" t="n">
        <v>550</v>
      </c>
      <c r="R3826" t="n">
        <v>63.6</v>
      </c>
      <c r="S3826" t="n">
        <v>15.1</v>
      </c>
      <c r="T3826" t="n">
        <v>66.4</v>
      </c>
      <c r="U3826" t="n">
        <v>9.5</v>
      </c>
      <c r="V3826" t="n">
        <v>0.4</v>
      </c>
      <c r="W3826" t="n">
        <v>0</v>
      </c>
      <c r="X3826" t="n">
        <v>53</v>
      </c>
      <c r="Y3826"/>
      <c r="Z3826" t="n">
        <v>15</v>
      </c>
      <c r="AA3826" t="n">
        <v>35</v>
      </c>
      <c r="AB3826" t="n">
        <v>62.9</v>
      </c>
      <c r="AC3826"/>
      <c r="AD3826"/>
      <c r="AE3826"/>
      <c r="AF3826" t="n">
        <v>36</v>
      </c>
      <c r="AG3826" t="n">
        <v>74</v>
      </c>
      <c r="AH3826" t="n">
        <v>84</v>
      </c>
      <c r="AI3826" t="n">
        <v>27090</v>
      </c>
      <c r="AJ3826" t="n">
        <v>25954</v>
      </c>
      <c r="AK3826" t="n">
        <v>26966</v>
      </c>
      <c r="AL3826" t="n">
        <v>26092</v>
      </c>
      <c r="AM3826" t="n">
        <v>31208</v>
      </c>
      <c r="AN3826" t="n">
        <v>32531</v>
      </c>
      <c r="AO3826" t="n">
        <v>13</v>
      </c>
      <c r="AP3826"/>
      <c r="AQ3826"/>
      <c r="AR3826"/>
    </row>
    <row r="3827">
      <c r="A3827" t="n">
        <v>377485</v>
      </c>
      <c r="B3827" t="s">
        <v>5850</v>
      </c>
      <c r="C3827" t="s">
        <v>5080</v>
      </c>
      <c r="D3827" t="s">
        <v>5078</v>
      </c>
      <c r="E3827" t="s">
        <v>147</v>
      </c>
      <c r="F3827" t="s">
        <v>216</v>
      </c>
      <c r="G3827" t="s">
        <v>149</v>
      </c>
      <c r="H3827" t="s">
        <v>200</v>
      </c>
      <c r="I3827" t="s">
        <v>151</v>
      </c>
      <c r="J3827" t="s">
        <v>164</v>
      </c>
      <c r="K3827"/>
      <c r="L3827" t="s">
        <v>155</v>
      </c>
      <c r="M3827" t="s">
        <v>155</v>
      </c>
      <c r="N3827" t="n">
        <v>-76.0741</v>
      </c>
      <c r="O3827" t="n">
        <v>36.7431</v>
      </c>
      <c r="P3827" t="n">
        <v>54</v>
      </c>
      <c r="Q3827" t="n">
        <v>54</v>
      </c>
      <c r="R3827" t="n">
        <v>87</v>
      </c>
      <c r="S3827" t="n">
        <v>35.2</v>
      </c>
      <c r="T3827" t="n">
        <v>25.9</v>
      </c>
      <c r="U3827" t="n">
        <v>11.1</v>
      </c>
      <c r="V3827" t="n">
        <v>13</v>
      </c>
      <c r="W3827" t="n">
        <v>0</v>
      </c>
      <c r="X3827" t="n">
        <v>67</v>
      </c>
      <c r="Y3827" t="n">
        <v>50</v>
      </c>
      <c r="Z3827" t="n">
        <v>10</v>
      </c>
      <c r="AA3827"/>
      <c r="AB3827"/>
      <c r="AC3827"/>
      <c r="AD3827"/>
      <c r="AE3827"/>
      <c r="AF3827" t="n">
        <v>9</v>
      </c>
      <c r="AG3827" t="n">
        <v>28</v>
      </c>
      <c r="AH3827" t="n">
        <v>28</v>
      </c>
      <c r="AI3827" t="n">
        <v>6034</v>
      </c>
      <c r="AJ3827"/>
      <c r="AK3827"/>
      <c r="AL3827" t="n">
        <v>6034</v>
      </c>
      <c r="AM3827"/>
      <c r="AN3827"/>
      <c r="AO3827"/>
      <c r="AP3827"/>
      <c r="AQ3827"/>
      <c r="AR3827"/>
    </row>
    <row r="3828">
      <c r="A3828" t="n">
        <v>377546</v>
      </c>
      <c r="B3828" t="s">
        <v>5851</v>
      </c>
      <c r="C3828" t="s">
        <v>5241</v>
      </c>
      <c r="D3828" t="s">
        <v>5199</v>
      </c>
      <c r="E3828" t="s">
        <v>267</v>
      </c>
      <c r="F3828" t="s">
        <v>188</v>
      </c>
      <c r="G3828" t="s">
        <v>189</v>
      </c>
      <c r="H3828" t="s">
        <v>150</v>
      </c>
      <c r="I3828" t="s">
        <v>151</v>
      </c>
      <c r="J3828" t="s">
        <v>164</v>
      </c>
      <c r="K3828" t="s">
        <v>209</v>
      </c>
      <c r="L3828" t="s">
        <v>155</v>
      </c>
      <c r="M3828" t="s">
        <v>155</v>
      </c>
      <c r="N3828" t="n">
        <v>-122.4388</v>
      </c>
      <c r="O3828" t="n">
        <v>47.2525</v>
      </c>
      <c r="P3828" t="n">
        <v>141</v>
      </c>
      <c r="Q3828" t="n">
        <v>141</v>
      </c>
      <c r="R3828" t="n">
        <v>62.4</v>
      </c>
      <c r="S3828" t="n">
        <v>57.4</v>
      </c>
      <c r="T3828" t="n">
        <v>5.7</v>
      </c>
      <c r="U3828" t="n">
        <v>14.2</v>
      </c>
      <c r="V3828" t="n">
        <v>12.8</v>
      </c>
      <c r="W3828" t="n">
        <v>0</v>
      </c>
      <c r="X3828" t="n">
        <v>78</v>
      </c>
      <c r="Y3828"/>
      <c r="Z3828" t="n">
        <v>29</v>
      </c>
      <c r="AA3828" t="n">
        <v>22</v>
      </c>
      <c r="AB3828" t="n">
        <v>36.4</v>
      </c>
      <c r="AC3828" t="n">
        <v>22</v>
      </c>
      <c r="AD3828" t="n">
        <v>36.4</v>
      </c>
      <c r="AE3828" t="n">
        <v>27.3</v>
      </c>
      <c r="AF3828" t="n">
        <v>46</v>
      </c>
      <c r="AG3828" t="n">
        <v>52</v>
      </c>
      <c r="AH3828" t="n">
        <v>79</v>
      </c>
      <c r="AI3828" t="n">
        <v>20185</v>
      </c>
      <c r="AJ3828" t="n">
        <v>14817</v>
      </c>
      <c r="AK3828" t="n">
        <v>17795</v>
      </c>
      <c r="AL3828" t="n">
        <v>21306</v>
      </c>
      <c r="AM3828" t="n">
        <v>29021</v>
      </c>
      <c r="AN3828" t="n">
        <v>29127</v>
      </c>
      <c r="AO3828"/>
      <c r="AP3828" t="n">
        <v>17</v>
      </c>
      <c r="AQ3828"/>
      <c r="AR3828"/>
    </row>
    <row r="3829">
      <c r="A3829" t="n">
        <v>377555</v>
      </c>
      <c r="B3829" t="s">
        <v>5852</v>
      </c>
      <c r="C3829" t="s">
        <v>5853</v>
      </c>
      <c r="D3829" t="s">
        <v>5199</v>
      </c>
      <c r="E3829" t="s">
        <v>267</v>
      </c>
      <c r="F3829" t="s">
        <v>148</v>
      </c>
      <c r="G3829" t="s">
        <v>149</v>
      </c>
      <c r="H3829" t="s">
        <v>150</v>
      </c>
      <c r="I3829" t="s">
        <v>186</v>
      </c>
      <c r="J3829" t="s">
        <v>152</v>
      </c>
      <c r="K3829" t="s">
        <v>153</v>
      </c>
      <c r="L3829" t="s">
        <v>155</v>
      </c>
      <c r="M3829" t="s">
        <v>155</v>
      </c>
      <c r="N3829" t="n">
        <v>-122.1913</v>
      </c>
      <c r="O3829" t="n">
        <v>47.7598</v>
      </c>
      <c r="P3829" t="n">
        <v>6793</v>
      </c>
      <c r="Q3829" t="n">
        <v>6168</v>
      </c>
      <c r="R3829" t="n">
        <v>46.2</v>
      </c>
      <c r="S3829" t="n">
        <v>30.4</v>
      </c>
      <c r="T3829" t="n">
        <v>10.2</v>
      </c>
      <c r="U3829" t="n">
        <v>10.6</v>
      </c>
      <c r="V3829" t="n">
        <v>34.7</v>
      </c>
      <c r="W3829" t="n">
        <v>4.4</v>
      </c>
      <c r="X3829" t="n">
        <v>86</v>
      </c>
      <c r="Y3829" t="n">
        <v>76</v>
      </c>
      <c r="Z3829" t="n">
        <v>21</v>
      </c>
      <c r="AA3829" t="n">
        <v>771</v>
      </c>
      <c r="AB3829" t="n">
        <v>68.2</v>
      </c>
      <c r="AC3829" t="n">
        <v>771</v>
      </c>
      <c r="AD3829" t="n">
        <v>68.2</v>
      </c>
      <c r="AE3829" t="n">
        <v>50.2</v>
      </c>
      <c r="AF3829" t="n">
        <v>947</v>
      </c>
      <c r="AG3829" t="n">
        <v>28</v>
      </c>
      <c r="AH3829" t="n">
        <v>48</v>
      </c>
      <c r="AI3829" t="n">
        <v>10013</v>
      </c>
      <c r="AJ3829" t="n">
        <v>5081</v>
      </c>
      <c r="AK3829" t="n">
        <v>5969</v>
      </c>
      <c r="AL3829" t="n">
        <v>8059</v>
      </c>
      <c r="AM3829" t="n">
        <v>16230</v>
      </c>
      <c r="AN3829" t="n">
        <v>23389</v>
      </c>
      <c r="AO3829"/>
      <c r="AP3829" t="n">
        <v>1645</v>
      </c>
      <c r="AQ3829" t="n">
        <v>206</v>
      </c>
      <c r="AR3829"/>
    </row>
    <row r="3830">
      <c r="A3830" t="n">
        <v>377564</v>
      </c>
      <c r="B3830" t="s">
        <v>5854</v>
      </c>
      <c r="C3830" t="s">
        <v>5241</v>
      </c>
      <c r="D3830" t="s">
        <v>5199</v>
      </c>
      <c r="E3830" t="s">
        <v>267</v>
      </c>
      <c r="F3830" t="s">
        <v>148</v>
      </c>
      <c r="G3830" t="s">
        <v>149</v>
      </c>
      <c r="H3830" t="s">
        <v>150</v>
      </c>
      <c r="I3830" t="s">
        <v>151</v>
      </c>
      <c r="J3830" t="s">
        <v>168</v>
      </c>
      <c r="K3830" t="s">
        <v>153</v>
      </c>
      <c r="L3830" t="s">
        <v>155</v>
      </c>
      <c r="M3830" t="s">
        <v>155</v>
      </c>
      <c r="N3830" t="n">
        <v>-122.4385</v>
      </c>
      <c r="O3830" t="n">
        <v>47.2446</v>
      </c>
      <c r="P3830" t="n">
        <v>5681</v>
      </c>
      <c r="Q3830" t="n">
        <v>4829</v>
      </c>
      <c r="R3830" t="n">
        <v>49.3</v>
      </c>
      <c r="S3830" t="n">
        <v>35</v>
      </c>
      <c r="T3830" t="n">
        <v>11.4</v>
      </c>
      <c r="U3830" t="n">
        <v>15.4</v>
      </c>
      <c r="V3830" t="n">
        <v>23.4</v>
      </c>
      <c r="W3830" t="n">
        <v>1.9</v>
      </c>
      <c r="X3830" t="n">
        <v>78</v>
      </c>
      <c r="Y3830" t="n">
        <v>59</v>
      </c>
      <c r="Z3830" t="n">
        <v>15</v>
      </c>
      <c r="AA3830" t="n">
        <v>567</v>
      </c>
      <c r="AB3830" t="n">
        <v>62.3</v>
      </c>
      <c r="AC3830" t="n">
        <v>567</v>
      </c>
      <c r="AD3830" t="n">
        <v>62.3</v>
      </c>
      <c r="AE3830" t="n">
        <v>51.1</v>
      </c>
      <c r="AF3830" t="n">
        <v>596</v>
      </c>
      <c r="AG3830" t="n">
        <v>40</v>
      </c>
      <c r="AH3830" t="n">
        <v>67</v>
      </c>
      <c r="AI3830" t="n">
        <v>11290</v>
      </c>
      <c r="AJ3830" t="n">
        <v>4709</v>
      </c>
      <c r="AK3830" t="n">
        <v>5936</v>
      </c>
      <c r="AL3830" t="n">
        <v>7900</v>
      </c>
      <c r="AM3830" t="n">
        <v>16772</v>
      </c>
      <c r="AN3830" t="n">
        <v>22095</v>
      </c>
      <c r="AO3830"/>
      <c r="AP3830" t="n">
        <v>1438</v>
      </c>
      <c r="AQ3830" t="n">
        <v>326</v>
      </c>
      <c r="AR3830" t="n">
        <v>16</v>
      </c>
    </row>
    <row r="3831">
      <c r="A3831" t="n">
        <v>377643</v>
      </c>
      <c r="B3831" t="s">
        <v>5855</v>
      </c>
      <c r="C3831" t="s">
        <v>1710</v>
      </c>
      <c r="D3831" t="s">
        <v>5289</v>
      </c>
      <c r="E3831" t="s">
        <v>147</v>
      </c>
      <c r="F3831" t="s">
        <v>279</v>
      </c>
      <c r="G3831" t="s">
        <v>189</v>
      </c>
      <c r="H3831" t="s">
        <v>174</v>
      </c>
      <c r="I3831" t="s">
        <v>186</v>
      </c>
      <c r="J3831" t="s">
        <v>164</v>
      </c>
      <c r="K3831"/>
      <c r="L3831" t="s">
        <v>155</v>
      </c>
      <c r="M3831" t="s">
        <v>155</v>
      </c>
      <c r="N3831" t="n">
        <v>-82.3257</v>
      </c>
      <c r="O3831" t="n">
        <v>38.4102</v>
      </c>
      <c r="P3831" t="n">
        <v>163</v>
      </c>
      <c r="Q3831" t="n">
        <v>163</v>
      </c>
      <c r="R3831" t="n">
        <v>91.4</v>
      </c>
      <c r="S3831" t="n">
        <v>81.6</v>
      </c>
      <c r="T3831" t="n">
        <v>9.2</v>
      </c>
      <c r="U3831" t="n">
        <v>0.6</v>
      </c>
      <c r="V3831" t="n">
        <v>1.2</v>
      </c>
      <c r="W3831" t="n">
        <v>0</v>
      </c>
      <c r="X3831" t="n">
        <v>58</v>
      </c>
      <c r="Y3831"/>
      <c r="Z3831" t="n">
        <v>29</v>
      </c>
      <c r="AA3831" t="n">
        <v>17</v>
      </c>
      <c r="AB3831" t="n">
        <v>70.6</v>
      </c>
      <c r="AC3831"/>
      <c r="AD3831"/>
      <c r="AE3831"/>
      <c r="AF3831" t="n">
        <v>30</v>
      </c>
      <c r="AG3831" t="n">
        <v>33</v>
      </c>
      <c r="AH3831" t="n">
        <v>53</v>
      </c>
      <c r="AI3831" t="n">
        <v>10538</v>
      </c>
      <c r="AJ3831" t="n">
        <v>10283</v>
      </c>
      <c r="AK3831" t="n">
        <v>12382</v>
      </c>
      <c r="AL3831"/>
      <c r="AM3831"/>
      <c r="AN3831"/>
      <c r="AO3831"/>
      <c r="AP3831"/>
      <c r="AQ3831"/>
      <c r="AR3831"/>
    </row>
    <row r="3832">
      <c r="A3832" t="n">
        <v>377652</v>
      </c>
      <c r="B3832" t="s">
        <v>5856</v>
      </c>
      <c r="C3832" t="s">
        <v>5323</v>
      </c>
      <c r="D3832" t="s">
        <v>5289</v>
      </c>
      <c r="E3832" t="s">
        <v>147</v>
      </c>
      <c r="F3832" t="s">
        <v>279</v>
      </c>
      <c r="G3832" t="s">
        <v>189</v>
      </c>
      <c r="H3832" t="s">
        <v>174</v>
      </c>
      <c r="I3832" t="s">
        <v>151</v>
      </c>
      <c r="J3832" t="s">
        <v>164</v>
      </c>
      <c r="K3832"/>
      <c r="L3832" t="s">
        <v>155</v>
      </c>
      <c r="M3832" t="s">
        <v>155</v>
      </c>
      <c r="N3832" t="n">
        <v>-81.1875</v>
      </c>
      <c r="O3832" t="n">
        <v>37.7893</v>
      </c>
      <c r="P3832" t="n">
        <v>234</v>
      </c>
      <c r="Q3832" t="n">
        <v>234</v>
      </c>
      <c r="R3832" t="n">
        <v>94.9</v>
      </c>
      <c r="S3832" t="n">
        <v>51.3</v>
      </c>
      <c r="T3832" t="n">
        <v>4.7</v>
      </c>
      <c r="U3832" t="n">
        <v>0.4</v>
      </c>
      <c r="V3832" t="n">
        <v>0</v>
      </c>
      <c r="W3832" t="n">
        <v>0</v>
      </c>
      <c r="X3832" t="n">
        <v>44</v>
      </c>
      <c r="Y3832"/>
      <c r="Z3832" t="n">
        <v>24</v>
      </c>
      <c r="AA3832" t="n">
        <v>40</v>
      </c>
      <c r="AB3832" t="n">
        <v>62.5</v>
      </c>
      <c r="AC3832"/>
      <c r="AD3832"/>
      <c r="AE3832"/>
      <c r="AF3832" t="n">
        <v>48</v>
      </c>
      <c r="AG3832" t="n">
        <v>62</v>
      </c>
      <c r="AH3832" t="n">
        <v>64</v>
      </c>
      <c r="AI3832" t="n">
        <v>24526</v>
      </c>
      <c r="AJ3832" t="n">
        <v>24254</v>
      </c>
      <c r="AK3832" t="n">
        <v>24692</v>
      </c>
      <c r="AL3832" t="n">
        <v>29314</v>
      </c>
      <c r="AM3832"/>
      <c r="AN3832"/>
      <c r="AO3832"/>
      <c r="AP3832"/>
      <c r="AQ3832"/>
      <c r="AR3832"/>
    </row>
    <row r="3833">
      <c r="A3833" t="n">
        <v>377661</v>
      </c>
      <c r="B3833" t="s">
        <v>5857</v>
      </c>
      <c r="C3833" t="s">
        <v>5309</v>
      </c>
      <c r="D3833" t="s">
        <v>5289</v>
      </c>
      <c r="E3833" t="s">
        <v>147</v>
      </c>
      <c r="F3833" t="s">
        <v>188</v>
      </c>
      <c r="G3833" t="s">
        <v>189</v>
      </c>
      <c r="H3833" t="s">
        <v>150</v>
      </c>
      <c r="I3833" t="s">
        <v>186</v>
      </c>
      <c r="J3833" t="s">
        <v>164</v>
      </c>
      <c r="K3833" t="s">
        <v>179</v>
      </c>
      <c r="L3833" t="s">
        <v>155</v>
      </c>
      <c r="M3833" t="s">
        <v>155</v>
      </c>
      <c r="N3833" t="n">
        <v>-77.9593</v>
      </c>
      <c r="O3833" t="n">
        <v>39.4869</v>
      </c>
      <c r="P3833" t="n">
        <v>956</v>
      </c>
      <c r="Q3833" t="n">
        <v>956</v>
      </c>
      <c r="R3833" t="n">
        <v>84.7</v>
      </c>
      <c r="S3833" t="n">
        <v>48.2</v>
      </c>
      <c r="T3833" t="n">
        <v>24</v>
      </c>
      <c r="U3833" t="n">
        <v>4.2</v>
      </c>
      <c r="V3833" t="n">
        <v>0.2</v>
      </c>
      <c r="W3833" t="n">
        <v>0</v>
      </c>
      <c r="X3833"/>
      <c r="Y3833"/>
      <c r="Z3833" t="n">
        <v>24</v>
      </c>
      <c r="AA3833" t="n">
        <v>163</v>
      </c>
      <c r="AB3833" t="n">
        <v>58.3</v>
      </c>
      <c r="AC3833"/>
      <c r="AD3833"/>
      <c r="AE3833"/>
      <c r="AF3833" t="n">
        <v>146</v>
      </c>
      <c r="AG3833" t="n">
        <v>72</v>
      </c>
      <c r="AH3833" t="n">
        <v>73</v>
      </c>
      <c r="AI3833" t="n">
        <v>25666</v>
      </c>
      <c r="AJ3833" t="n">
        <v>25849</v>
      </c>
      <c r="AK3833" t="n">
        <v>24031</v>
      </c>
      <c r="AL3833" t="n">
        <v>26278</v>
      </c>
      <c r="AM3833"/>
      <c r="AN3833"/>
      <c r="AO3833" t="n">
        <v>99</v>
      </c>
      <c r="AP3833" t="n">
        <v>43</v>
      </c>
      <c r="AQ3833"/>
      <c r="AR3833"/>
    </row>
    <row r="3834">
      <c r="A3834" t="n">
        <v>377722</v>
      </c>
      <c r="B3834" t="s">
        <v>5858</v>
      </c>
      <c r="C3834" t="s">
        <v>5859</v>
      </c>
      <c r="D3834" t="s">
        <v>440</v>
      </c>
      <c r="E3834" t="s">
        <v>267</v>
      </c>
      <c r="F3834" t="s">
        <v>279</v>
      </c>
      <c r="G3834" t="s">
        <v>189</v>
      </c>
      <c r="H3834" t="s">
        <v>174</v>
      </c>
      <c r="I3834" t="s">
        <v>186</v>
      </c>
      <c r="J3834" t="s">
        <v>164</v>
      </c>
      <c r="K3834"/>
      <c r="L3834" t="s">
        <v>155</v>
      </c>
      <c r="M3834" t="s">
        <v>155</v>
      </c>
      <c r="N3834" t="n">
        <v>-117.0425</v>
      </c>
      <c r="O3834" t="n">
        <v>32.9572</v>
      </c>
      <c r="P3834" t="n">
        <v>669</v>
      </c>
      <c r="Q3834" t="n">
        <v>669</v>
      </c>
      <c r="R3834" t="n">
        <v>94.2</v>
      </c>
      <c r="S3834" t="n">
        <v>33.6</v>
      </c>
      <c r="T3834" t="n">
        <v>6</v>
      </c>
      <c r="U3834" t="n">
        <v>37.7</v>
      </c>
      <c r="V3834" t="n">
        <v>7.5</v>
      </c>
      <c r="W3834" t="n">
        <v>0</v>
      </c>
      <c r="X3834" t="n">
        <v>88</v>
      </c>
      <c r="Y3834"/>
      <c r="Z3834" t="n">
        <v>14</v>
      </c>
      <c r="AA3834" t="n">
        <v>92</v>
      </c>
      <c r="AB3834" t="n">
        <v>64.1</v>
      </c>
      <c r="AC3834"/>
      <c r="AD3834"/>
      <c r="AE3834"/>
      <c r="AF3834" t="n">
        <v>106</v>
      </c>
      <c r="AG3834" t="n">
        <v>44</v>
      </c>
      <c r="AH3834" t="n">
        <v>48</v>
      </c>
      <c r="AI3834" t="n">
        <v>29299</v>
      </c>
      <c r="AJ3834" t="n">
        <v>30660</v>
      </c>
      <c r="AK3834"/>
      <c r="AL3834" t="n">
        <v>28310</v>
      </c>
      <c r="AM3834"/>
      <c r="AN3834"/>
      <c r="AO3834"/>
      <c r="AP3834"/>
      <c r="AQ3834"/>
      <c r="AR3834"/>
    </row>
    <row r="3835">
      <c r="A3835" t="n">
        <v>377759</v>
      </c>
      <c r="B3835" t="s">
        <v>5860</v>
      </c>
      <c r="C3835" t="s">
        <v>460</v>
      </c>
      <c r="D3835" t="s">
        <v>440</v>
      </c>
      <c r="E3835" t="s">
        <v>267</v>
      </c>
      <c r="F3835" t="s">
        <v>199</v>
      </c>
      <c r="G3835" t="s">
        <v>189</v>
      </c>
      <c r="H3835" t="s">
        <v>200</v>
      </c>
      <c r="I3835" t="s">
        <v>151</v>
      </c>
      <c r="J3835" t="s">
        <v>164</v>
      </c>
      <c r="K3835"/>
      <c r="L3835" t="s">
        <v>155</v>
      </c>
      <c r="M3835" t="s">
        <v>155</v>
      </c>
      <c r="N3835" t="n">
        <v>-118.1495</v>
      </c>
      <c r="O3835" t="n">
        <v>34.1657</v>
      </c>
      <c r="P3835" t="n">
        <v>236</v>
      </c>
      <c r="Q3835" t="n">
        <v>236</v>
      </c>
      <c r="R3835" t="n">
        <v>3.4</v>
      </c>
      <c r="S3835" t="n">
        <v>29.7</v>
      </c>
      <c r="T3835" t="n">
        <v>3.8</v>
      </c>
      <c r="U3835" t="n">
        <v>58.9</v>
      </c>
      <c r="V3835" t="n">
        <v>6.8</v>
      </c>
      <c r="W3835" t="n">
        <v>0.4</v>
      </c>
      <c r="X3835" t="n">
        <v>90</v>
      </c>
      <c r="Y3835"/>
      <c r="Z3835" t="n">
        <v>22</v>
      </c>
      <c r="AA3835"/>
      <c r="AB3835"/>
      <c r="AC3835"/>
      <c r="AD3835"/>
      <c r="AE3835"/>
      <c r="AF3835" t="n">
        <v>71</v>
      </c>
      <c r="AG3835" t="n">
        <v>48</v>
      </c>
      <c r="AH3835" t="n">
        <v>48</v>
      </c>
      <c r="AI3835" t="n">
        <v>17312</v>
      </c>
      <c r="AJ3835" t="n">
        <v>16807</v>
      </c>
      <c r="AK3835" t="n">
        <v>17114</v>
      </c>
      <c r="AL3835" t="n">
        <v>21034</v>
      </c>
      <c r="AM3835" t="n">
        <v>19963</v>
      </c>
      <c r="AN3835"/>
      <c r="AO3835"/>
      <c r="AP3835"/>
      <c r="AQ3835"/>
      <c r="AR3835"/>
    </row>
    <row r="3836">
      <c r="A3836" t="n">
        <v>378105</v>
      </c>
      <c r="B3836" t="s">
        <v>5861</v>
      </c>
      <c r="C3836" t="s">
        <v>561</v>
      </c>
      <c r="D3836" t="s">
        <v>440</v>
      </c>
      <c r="E3836" t="s">
        <v>267</v>
      </c>
      <c r="F3836" t="s">
        <v>279</v>
      </c>
      <c r="G3836" t="s">
        <v>189</v>
      </c>
      <c r="H3836" t="s">
        <v>174</v>
      </c>
      <c r="I3836" t="s">
        <v>151</v>
      </c>
      <c r="J3836" t="s">
        <v>164</v>
      </c>
      <c r="K3836" t="s">
        <v>176</v>
      </c>
      <c r="L3836" t="s">
        <v>155</v>
      </c>
      <c r="M3836" t="s">
        <v>155</v>
      </c>
      <c r="N3836" t="n">
        <v>-121.6524</v>
      </c>
      <c r="O3836" t="n">
        <v>36.7063</v>
      </c>
      <c r="P3836" t="n">
        <v>785</v>
      </c>
      <c r="Q3836" t="n">
        <v>785</v>
      </c>
      <c r="R3836" t="n">
        <v>94.8</v>
      </c>
      <c r="S3836" t="n">
        <v>5.5</v>
      </c>
      <c r="T3836" t="n">
        <v>1</v>
      </c>
      <c r="U3836" t="n">
        <v>85.7</v>
      </c>
      <c r="V3836" t="n">
        <v>2.3</v>
      </c>
      <c r="W3836" t="n">
        <v>0</v>
      </c>
      <c r="X3836" t="n">
        <v>83</v>
      </c>
      <c r="Y3836" t="n">
        <v>29</v>
      </c>
      <c r="Z3836" t="n">
        <v>25</v>
      </c>
      <c r="AA3836" t="n">
        <v>115</v>
      </c>
      <c r="AB3836" t="n">
        <v>88.7</v>
      </c>
      <c r="AC3836"/>
      <c r="AD3836"/>
      <c r="AE3836"/>
      <c r="AF3836" t="n">
        <v>273</v>
      </c>
      <c r="AG3836" t="n">
        <v>46</v>
      </c>
      <c r="AH3836" t="n">
        <v>50</v>
      </c>
      <c r="AI3836" t="n">
        <v>26916</v>
      </c>
      <c r="AJ3836" t="n">
        <v>26064</v>
      </c>
      <c r="AK3836" t="n">
        <v>26380</v>
      </c>
      <c r="AL3836" t="n">
        <v>26997</v>
      </c>
      <c r="AM3836" t="n">
        <v>28478</v>
      </c>
      <c r="AN3836" t="n">
        <v>29520</v>
      </c>
      <c r="AO3836" t="n">
        <v>4</v>
      </c>
      <c r="AP3836"/>
      <c r="AQ3836"/>
      <c r="AR3836"/>
    </row>
    <row r="3837">
      <c r="A3837" t="n">
        <v>378576</v>
      </c>
      <c r="B3837" t="s">
        <v>5862</v>
      </c>
      <c r="C3837" t="s">
        <v>463</v>
      </c>
      <c r="D3837" t="s">
        <v>440</v>
      </c>
      <c r="E3837" t="s">
        <v>267</v>
      </c>
      <c r="F3837" t="s">
        <v>188</v>
      </c>
      <c r="G3837" t="s">
        <v>189</v>
      </c>
      <c r="H3837" t="s">
        <v>150</v>
      </c>
      <c r="I3837" t="s">
        <v>151</v>
      </c>
      <c r="J3837" t="s">
        <v>164</v>
      </c>
      <c r="K3837" t="s">
        <v>209</v>
      </c>
      <c r="L3837" t="s">
        <v>155</v>
      </c>
      <c r="M3837" t="s">
        <v>155</v>
      </c>
      <c r="N3837" t="n">
        <v>-117.1607</v>
      </c>
      <c r="O3837" t="n">
        <v>32.7784</v>
      </c>
      <c r="P3837" t="n">
        <v>1401</v>
      </c>
      <c r="Q3837" t="n">
        <v>480</v>
      </c>
      <c r="R3837" t="n">
        <v>80.2</v>
      </c>
      <c r="S3837" t="n">
        <v>15.6</v>
      </c>
      <c r="T3837" t="n">
        <v>3.1</v>
      </c>
      <c r="U3837" t="n">
        <v>9</v>
      </c>
      <c r="V3837" t="n">
        <v>3.3</v>
      </c>
      <c r="W3837" t="n">
        <v>0</v>
      </c>
      <c r="X3837"/>
      <c r="Y3837"/>
      <c r="Z3837" t="n">
        <v>15</v>
      </c>
      <c r="AA3837" t="n">
        <v>55</v>
      </c>
      <c r="AB3837" t="n">
        <v>67.3</v>
      </c>
      <c r="AC3837"/>
      <c r="AD3837"/>
      <c r="AE3837"/>
      <c r="AF3837" t="n">
        <v>19</v>
      </c>
      <c r="AG3837" t="n">
        <v>37</v>
      </c>
      <c r="AH3837" t="n">
        <v>53</v>
      </c>
      <c r="AI3837" t="n">
        <v>37477</v>
      </c>
      <c r="AJ3837" t="n">
        <v>39300</v>
      </c>
      <c r="AK3837" t="n">
        <v>39771</v>
      </c>
      <c r="AL3837" t="n">
        <v>41495</v>
      </c>
      <c r="AM3837"/>
      <c r="AN3837" t="n">
        <v>41495</v>
      </c>
      <c r="AO3837" t="n">
        <v>18</v>
      </c>
      <c r="AP3837"/>
      <c r="AQ3837" t="n">
        <v>22</v>
      </c>
      <c r="AR3837" t="n">
        <v>263</v>
      </c>
    </row>
    <row r="3838">
      <c r="A3838" t="n">
        <v>378886</v>
      </c>
      <c r="B3838" t="s">
        <v>5863</v>
      </c>
      <c r="C3838" t="s">
        <v>1126</v>
      </c>
      <c r="D3838" t="s">
        <v>1078</v>
      </c>
      <c r="E3838" t="s">
        <v>147</v>
      </c>
      <c r="F3838" t="s">
        <v>199</v>
      </c>
      <c r="G3838" t="s">
        <v>189</v>
      </c>
      <c r="H3838" t="s">
        <v>200</v>
      </c>
      <c r="I3838" t="s">
        <v>151</v>
      </c>
      <c r="J3838" t="s">
        <v>164</v>
      </c>
      <c r="K3838"/>
      <c r="L3838" t="s">
        <v>155</v>
      </c>
      <c r="M3838" t="s">
        <v>155</v>
      </c>
      <c r="N3838" t="n">
        <v>-82.4035</v>
      </c>
      <c r="O3838" t="n">
        <v>27.9514</v>
      </c>
      <c r="P3838" t="n">
        <v>506</v>
      </c>
      <c r="Q3838" t="n">
        <v>506</v>
      </c>
      <c r="R3838" t="n">
        <v>78.1</v>
      </c>
      <c r="S3838" t="n">
        <v>18</v>
      </c>
      <c r="T3838" t="n">
        <v>48.6</v>
      </c>
      <c r="U3838" t="n">
        <v>27.7</v>
      </c>
      <c r="V3838" t="n">
        <v>1.6</v>
      </c>
      <c r="W3838" t="n">
        <v>0</v>
      </c>
      <c r="X3838" t="n">
        <v>76</v>
      </c>
      <c r="Y3838" t="n">
        <v>80</v>
      </c>
      <c r="Z3838" t="n">
        <v>20</v>
      </c>
      <c r="AA3838"/>
      <c r="AB3838"/>
      <c r="AC3838"/>
      <c r="AD3838"/>
      <c r="AE3838"/>
      <c r="AF3838" t="n">
        <v>57</v>
      </c>
      <c r="AG3838" t="n">
        <v>55</v>
      </c>
      <c r="AH3838" t="n">
        <v>55</v>
      </c>
      <c r="AI3838" t="n">
        <v>12808</v>
      </c>
      <c r="AJ3838" t="n">
        <v>11899</v>
      </c>
      <c r="AK3838" t="n">
        <v>13624</v>
      </c>
      <c r="AL3838" t="n">
        <v>14962</v>
      </c>
      <c r="AM3838"/>
      <c r="AN3838"/>
      <c r="AO3838"/>
      <c r="AP3838"/>
      <c r="AQ3838"/>
      <c r="AR3838"/>
    </row>
    <row r="3839">
      <c r="A3839" t="n">
        <v>378956</v>
      </c>
      <c r="B3839" t="s">
        <v>5864</v>
      </c>
      <c r="C3839" t="s">
        <v>1205</v>
      </c>
      <c r="D3839" t="s">
        <v>1078</v>
      </c>
      <c r="E3839" t="s">
        <v>147</v>
      </c>
      <c r="F3839" t="s">
        <v>279</v>
      </c>
      <c r="G3839" t="s">
        <v>189</v>
      </c>
      <c r="H3839" t="s">
        <v>174</v>
      </c>
      <c r="I3839" t="s">
        <v>186</v>
      </c>
      <c r="J3839" t="s">
        <v>164</v>
      </c>
      <c r="K3839"/>
      <c r="L3839" t="s">
        <v>155</v>
      </c>
      <c r="M3839" t="s">
        <v>155</v>
      </c>
      <c r="N3839" t="n">
        <v>-82.7214</v>
      </c>
      <c r="O3839" t="n">
        <v>27.8948</v>
      </c>
      <c r="P3839" t="n">
        <v>927</v>
      </c>
      <c r="Q3839" t="n">
        <v>927</v>
      </c>
      <c r="R3839" t="n">
        <v>7.8</v>
      </c>
      <c r="S3839" t="n">
        <v>46.3</v>
      </c>
      <c r="T3839" t="n">
        <v>11.5</v>
      </c>
      <c r="U3839" t="n">
        <v>17.9</v>
      </c>
      <c r="V3839" t="n">
        <v>2.4</v>
      </c>
      <c r="W3839" t="n">
        <v>0.1</v>
      </c>
      <c r="X3839" t="n">
        <v>83</v>
      </c>
      <c r="Y3839"/>
      <c r="Z3839" t="n">
        <v>16</v>
      </c>
      <c r="AA3839" t="n">
        <v>325</v>
      </c>
      <c r="AB3839" t="n">
        <v>77.5</v>
      </c>
      <c r="AC3839"/>
      <c r="AD3839"/>
      <c r="AE3839"/>
      <c r="AF3839" t="n">
        <v>327</v>
      </c>
      <c r="AG3839" t="n">
        <v>63</v>
      </c>
      <c r="AH3839" t="n">
        <v>65</v>
      </c>
      <c r="AI3839" t="n">
        <v>27729</v>
      </c>
      <c r="AJ3839" t="n">
        <v>27042</v>
      </c>
      <c r="AK3839" t="n">
        <v>26949</v>
      </c>
      <c r="AL3839" t="n">
        <v>30681</v>
      </c>
      <c r="AM3839" t="n">
        <v>32173</v>
      </c>
      <c r="AN3839" t="n">
        <v>32939</v>
      </c>
      <c r="AO3839"/>
      <c r="AP3839"/>
      <c r="AQ3839"/>
      <c r="AR3839"/>
    </row>
    <row r="3840">
      <c r="A3840" t="n">
        <v>379621</v>
      </c>
      <c r="B3840" t="s">
        <v>5865</v>
      </c>
      <c r="C3840" t="s">
        <v>5866</v>
      </c>
      <c r="D3840" t="s">
        <v>996</v>
      </c>
      <c r="E3840" t="s">
        <v>997</v>
      </c>
      <c r="F3840" t="s">
        <v>216</v>
      </c>
      <c r="G3840" t="s">
        <v>149</v>
      </c>
      <c r="H3840" t="s">
        <v>200</v>
      </c>
      <c r="I3840" t="s">
        <v>205</v>
      </c>
      <c r="J3840" t="s">
        <v>164</v>
      </c>
      <c r="K3840"/>
      <c r="L3840" t="s">
        <v>155</v>
      </c>
      <c r="M3840" t="s">
        <v>155</v>
      </c>
      <c r="N3840" t="n">
        <v>-75.56</v>
      </c>
      <c r="O3840" t="n">
        <v>43.1411</v>
      </c>
      <c r="P3840" t="n">
        <v>119</v>
      </c>
      <c r="Q3840" t="n">
        <v>119</v>
      </c>
      <c r="R3840" t="n">
        <v>93.3</v>
      </c>
      <c r="S3840" t="n">
        <v>49.6</v>
      </c>
      <c r="T3840" t="n">
        <v>32.8</v>
      </c>
      <c r="U3840" t="n">
        <v>8.4</v>
      </c>
      <c r="V3840" t="n">
        <v>0.8</v>
      </c>
      <c r="W3840" t="n">
        <v>0</v>
      </c>
      <c r="X3840" t="n">
        <v>100</v>
      </c>
      <c r="Y3840"/>
      <c r="Z3840" t="n">
        <v>18</v>
      </c>
      <c r="AA3840"/>
      <c r="AB3840"/>
      <c r="AC3840"/>
      <c r="AD3840"/>
      <c r="AE3840"/>
      <c r="AF3840" t="n">
        <v>43</v>
      </c>
      <c r="AG3840" t="n">
        <v>86</v>
      </c>
      <c r="AH3840" t="n">
        <v>95</v>
      </c>
      <c r="AI3840" t="n">
        <v>23603</v>
      </c>
      <c r="AJ3840" t="n">
        <v>25007</v>
      </c>
      <c r="AK3840" t="n">
        <v>22014</v>
      </c>
      <c r="AL3840" t="n">
        <v>22091</v>
      </c>
      <c r="AM3840"/>
      <c r="AN3840"/>
      <c r="AO3840"/>
      <c r="AP3840"/>
      <c r="AQ3840"/>
      <c r="AR3840"/>
    </row>
    <row r="3841">
      <c r="A3841" t="n">
        <v>379746</v>
      </c>
      <c r="B3841" t="s">
        <v>5867</v>
      </c>
      <c r="C3841" t="s">
        <v>4799</v>
      </c>
      <c r="D3841" t="s">
        <v>4775</v>
      </c>
      <c r="E3841" t="s">
        <v>283</v>
      </c>
      <c r="F3841" t="s">
        <v>279</v>
      </c>
      <c r="G3841" t="s">
        <v>189</v>
      </c>
      <c r="H3841" t="s">
        <v>174</v>
      </c>
      <c r="I3841" t="s">
        <v>151</v>
      </c>
      <c r="J3841" t="s">
        <v>164</v>
      </c>
      <c r="K3841"/>
      <c r="L3841" t="s">
        <v>155</v>
      </c>
      <c r="M3841" t="s">
        <v>155</v>
      </c>
      <c r="N3841" t="n">
        <v>-95.42</v>
      </c>
      <c r="O3841" t="n">
        <v>29.6785</v>
      </c>
      <c r="P3841" t="n">
        <v>670</v>
      </c>
      <c r="Q3841" t="n">
        <v>670</v>
      </c>
      <c r="R3841" t="n">
        <v>94.9</v>
      </c>
      <c r="S3841" t="n">
        <v>3.1</v>
      </c>
      <c r="T3841" t="n">
        <v>38.7</v>
      </c>
      <c r="U3841" t="n">
        <v>52.8</v>
      </c>
      <c r="V3841" t="n">
        <v>0.7</v>
      </c>
      <c r="W3841" t="n">
        <v>0</v>
      </c>
      <c r="X3841" t="n">
        <v>80</v>
      </c>
      <c r="Y3841"/>
      <c r="Z3841" t="n">
        <v>33</v>
      </c>
      <c r="AA3841" t="n">
        <v>257</v>
      </c>
      <c r="AB3841" t="n">
        <v>70.4</v>
      </c>
      <c r="AC3841"/>
      <c r="AD3841"/>
      <c r="AE3841"/>
      <c r="AF3841" t="n">
        <v>435</v>
      </c>
      <c r="AG3841" t="n">
        <v>72</v>
      </c>
      <c r="AH3841" t="n">
        <v>80</v>
      </c>
      <c r="AI3841" t="n">
        <v>28213</v>
      </c>
      <c r="AJ3841" t="n">
        <v>28168</v>
      </c>
      <c r="AK3841" t="n">
        <v>29623</v>
      </c>
      <c r="AL3841" t="n">
        <v>30456</v>
      </c>
      <c r="AM3841" t="n">
        <v>32257</v>
      </c>
      <c r="AN3841" t="n">
        <v>32084</v>
      </c>
      <c r="AO3841" t="n">
        <v>24</v>
      </c>
      <c r="AP3841"/>
      <c r="AQ3841"/>
      <c r="AR3841"/>
    </row>
    <row r="3842">
      <c r="A3842" t="n">
        <v>379782</v>
      </c>
      <c r="B3842" t="s">
        <v>5868</v>
      </c>
      <c r="C3842" t="s">
        <v>4799</v>
      </c>
      <c r="D3842" t="s">
        <v>4775</v>
      </c>
      <c r="E3842" t="s">
        <v>283</v>
      </c>
      <c r="F3842" t="s">
        <v>279</v>
      </c>
      <c r="G3842" t="s">
        <v>189</v>
      </c>
      <c r="H3842" t="s">
        <v>174</v>
      </c>
      <c r="I3842" t="s">
        <v>151</v>
      </c>
      <c r="J3842" t="s">
        <v>164</v>
      </c>
      <c r="K3842" t="s">
        <v>176</v>
      </c>
      <c r="L3842" t="s">
        <v>155</v>
      </c>
      <c r="M3842" t="s">
        <v>155</v>
      </c>
      <c r="N3842" t="n">
        <v>-95.5588</v>
      </c>
      <c r="O3842" t="n">
        <v>29.753</v>
      </c>
      <c r="P3842" t="n">
        <v>411</v>
      </c>
      <c r="Q3842" t="n">
        <v>411</v>
      </c>
      <c r="R3842" t="n">
        <v>89.3</v>
      </c>
      <c r="S3842" t="n">
        <v>30.9</v>
      </c>
      <c r="T3842" t="n">
        <v>37.5</v>
      </c>
      <c r="U3842" t="n">
        <v>27.7</v>
      </c>
      <c r="V3842" t="n">
        <v>1.7</v>
      </c>
      <c r="W3842" t="n">
        <v>0</v>
      </c>
      <c r="X3842" t="n">
        <v>100</v>
      </c>
      <c r="Y3842"/>
      <c r="Z3842" t="n">
        <v>26</v>
      </c>
      <c r="AA3842" t="n">
        <v>30</v>
      </c>
      <c r="AB3842" t="n">
        <v>53.3</v>
      </c>
      <c r="AC3842"/>
      <c r="AD3842"/>
      <c r="AE3842"/>
      <c r="AF3842" t="n">
        <v>11</v>
      </c>
      <c r="AG3842" t="n">
        <v>48</v>
      </c>
      <c r="AH3842" t="n">
        <v>49</v>
      </c>
      <c r="AI3842" t="n">
        <v>10914</v>
      </c>
      <c r="AJ3842" t="n">
        <v>10783</v>
      </c>
      <c r="AK3842" t="n">
        <v>11307</v>
      </c>
      <c r="AL3842" t="n">
        <v>10782</v>
      </c>
      <c r="AM3842"/>
      <c r="AN3842"/>
      <c r="AO3842" t="n">
        <v>41</v>
      </c>
      <c r="AP3842"/>
      <c r="AQ3842"/>
      <c r="AR3842"/>
    </row>
    <row r="3843">
      <c r="A3843" t="n">
        <v>380067</v>
      </c>
      <c r="B3843" t="s">
        <v>5869</v>
      </c>
      <c r="C3843" t="s">
        <v>4799</v>
      </c>
      <c r="D3843" t="s">
        <v>4775</v>
      </c>
      <c r="E3843" t="s">
        <v>283</v>
      </c>
      <c r="F3843" t="s">
        <v>199</v>
      </c>
      <c r="G3843" t="s">
        <v>189</v>
      </c>
      <c r="H3843" t="s">
        <v>200</v>
      </c>
      <c r="I3843" t="s">
        <v>186</v>
      </c>
      <c r="J3843" t="s">
        <v>164</v>
      </c>
      <c r="K3843"/>
      <c r="L3843" t="s">
        <v>155</v>
      </c>
      <c r="M3843" t="s">
        <v>155</v>
      </c>
      <c r="N3843" t="n">
        <v>-95.2442</v>
      </c>
      <c r="O3843" t="n">
        <v>29.7729</v>
      </c>
      <c r="P3843" t="n">
        <v>294</v>
      </c>
      <c r="Q3843" t="n">
        <v>294</v>
      </c>
      <c r="R3843" t="n">
        <v>99.3</v>
      </c>
      <c r="S3843" t="n">
        <v>1</v>
      </c>
      <c r="T3843" t="n">
        <v>42.5</v>
      </c>
      <c r="U3843" t="n">
        <v>56.1</v>
      </c>
      <c r="V3843" t="n">
        <v>0.3</v>
      </c>
      <c r="W3843" t="n">
        <v>0</v>
      </c>
      <c r="X3843" t="n">
        <v>66</v>
      </c>
      <c r="Y3843"/>
      <c r="Z3843" t="n">
        <v>24</v>
      </c>
      <c r="AA3843"/>
      <c r="AB3843"/>
      <c r="AC3843"/>
      <c r="AD3843"/>
      <c r="AE3843"/>
      <c r="AF3843" t="n">
        <v>73</v>
      </c>
      <c r="AG3843" t="n">
        <v>95</v>
      </c>
      <c r="AH3843" t="n">
        <v>96</v>
      </c>
      <c r="AI3843" t="n">
        <v>6142</v>
      </c>
      <c r="AJ3843" t="n">
        <v>5937</v>
      </c>
      <c r="AK3843" t="n">
        <v>6792</v>
      </c>
      <c r="AL3843" t="n">
        <v>8736</v>
      </c>
      <c r="AM3843"/>
      <c r="AN3843"/>
      <c r="AO3843"/>
      <c r="AP3843"/>
      <c r="AQ3843"/>
      <c r="AR3843"/>
    </row>
    <row r="3844">
      <c r="A3844" t="n">
        <v>380359</v>
      </c>
      <c r="B3844" t="s">
        <v>5870</v>
      </c>
      <c r="C3844" t="s">
        <v>5871</v>
      </c>
      <c r="D3844" t="s">
        <v>1745</v>
      </c>
      <c r="E3844" t="s">
        <v>1434</v>
      </c>
      <c r="F3844" t="s">
        <v>148</v>
      </c>
      <c r="G3844" t="s">
        <v>149</v>
      </c>
      <c r="H3844" t="s">
        <v>150</v>
      </c>
      <c r="I3844" t="s">
        <v>205</v>
      </c>
      <c r="J3844" t="s">
        <v>164</v>
      </c>
      <c r="K3844" t="s">
        <v>323</v>
      </c>
      <c r="L3844" t="s">
        <v>155</v>
      </c>
      <c r="M3844" t="s">
        <v>154</v>
      </c>
      <c r="N3844" t="n">
        <v>-84.6063</v>
      </c>
      <c r="O3844" t="n">
        <v>46.4548</v>
      </c>
      <c r="P3844" t="n">
        <v>685</v>
      </c>
      <c r="Q3844" t="n">
        <v>685</v>
      </c>
      <c r="R3844" t="n">
        <v>81</v>
      </c>
      <c r="S3844" t="n">
        <v>34.6</v>
      </c>
      <c r="T3844" t="n">
        <v>2.6</v>
      </c>
      <c r="U3844" t="n">
        <v>2.2</v>
      </c>
      <c r="V3844" t="n">
        <v>0.4</v>
      </c>
      <c r="W3844" t="n">
        <v>0</v>
      </c>
      <c r="X3844"/>
      <c r="Y3844"/>
      <c r="Z3844" t="n">
        <v>9</v>
      </c>
      <c r="AA3844" t="n">
        <v>56</v>
      </c>
      <c r="AB3844" t="n">
        <v>30.4</v>
      </c>
      <c r="AC3844"/>
      <c r="AD3844"/>
      <c r="AE3844"/>
      <c r="AF3844" t="n">
        <v>36</v>
      </c>
      <c r="AG3844" t="n">
        <v>42</v>
      </c>
      <c r="AH3844" t="n">
        <v>91</v>
      </c>
      <c r="AI3844" t="n">
        <v>5698</v>
      </c>
      <c r="AJ3844" t="n">
        <v>3188</v>
      </c>
      <c r="AK3844" t="n">
        <v>5905</v>
      </c>
      <c r="AL3844" t="n">
        <v>5091</v>
      </c>
      <c r="AM3844" t="n">
        <v>5713</v>
      </c>
      <c r="AN3844"/>
      <c r="AO3844" t="n">
        <v>40</v>
      </c>
      <c r="AP3844" t="n">
        <v>12</v>
      </c>
      <c r="AQ3844"/>
      <c r="AR3844"/>
    </row>
    <row r="3845">
      <c r="A3845" t="n">
        <v>380368</v>
      </c>
      <c r="B3845" t="s">
        <v>5872</v>
      </c>
      <c r="C3845" t="s">
        <v>5873</v>
      </c>
      <c r="D3845" t="s">
        <v>890</v>
      </c>
      <c r="E3845" t="s">
        <v>891</v>
      </c>
      <c r="F3845" t="s">
        <v>148</v>
      </c>
      <c r="G3845" t="s">
        <v>149</v>
      </c>
      <c r="H3845" t="s">
        <v>150</v>
      </c>
      <c r="I3845" t="s">
        <v>175</v>
      </c>
      <c r="J3845" t="s">
        <v>168</v>
      </c>
      <c r="K3845" t="s">
        <v>323</v>
      </c>
      <c r="L3845" t="s">
        <v>155</v>
      </c>
      <c r="M3845" t="s">
        <v>154</v>
      </c>
      <c r="N3845" t="n">
        <v>-92.4513</v>
      </c>
      <c r="O3845" t="n">
        <v>46.6901</v>
      </c>
      <c r="P3845" t="n">
        <v>2029</v>
      </c>
      <c r="Q3845" t="n">
        <v>2029</v>
      </c>
      <c r="R3845" t="n">
        <v>58.6</v>
      </c>
      <c r="S3845" t="n">
        <v>70.9</v>
      </c>
      <c r="T3845" t="n">
        <v>2.3</v>
      </c>
      <c r="U3845" t="n">
        <v>3.4</v>
      </c>
      <c r="V3845" t="n">
        <v>0.9</v>
      </c>
      <c r="W3845" t="n">
        <v>0.1</v>
      </c>
      <c r="X3845" t="n">
        <v>45</v>
      </c>
      <c r="Y3845" t="n">
        <v>40</v>
      </c>
      <c r="Z3845" t="n">
        <v>16</v>
      </c>
      <c r="AA3845" t="n">
        <v>120</v>
      </c>
      <c r="AB3845" t="n">
        <v>20.8</v>
      </c>
      <c r="AC3845"/>
      <c r="AD3845"/>
      <c r="AE3845"/>
      <c r="AF3845" t="n">
        <v>83</v>
      </c>
      <c r="AG3845" t="n">
        <v>19</v>
      </c>
      <c r="AH3845" t="n">
        <v>32</v>
      </c>
      <c r="AI3845" t="n">
        <v>10601</v>
      </c>
      <c r="AJ3845" t="n">
        <v>9820</v>
      </c>
      <c r="AK3845" t="n">
        <v>9606</v>
      </c>
      <c r="AL3845" t="n">
        <v>12058</v>
      </c>
      <c r="AM3845" t="n">
        <v>11212</v>
      </c>
      <c r="AN3845" t="n">
        <v>18358</v>
      </c>
      <c r="AO3845" t="n">
        <v>118</v>
      </c>
      <c r="AP3845"/>
      <c r="AQ3845"/>
      <c r="AR3845"/>
    </row>
    <row r="3846">
      <c r="A3846" t="n">
        <v>380377</v>
      </c>
      <c r="B3846" t="s">
        <v>5874</v>
      </c>
      <c r="C3846" t="s">
        <v>5201</v>
      </c>
      <c r="D3846" t="s">
        <v>5199</v>
      </c>
      <c r="E3846" t="s">
        <v>267</v>
      </c>
      <c r="F3846" t="s">
        <v>148</v>
      </c>
      <c r="G3846" t="s">
        <v>149</v>
      </c>
      <c r="H3846" t="s">
        <v>150</v>
      </c>
      <c r="I3846" t="s">
        <v>186</v>
      </c>
      <c r="J3846" t="s">
        <v>164</v>
      </c>
      <c r="K3846" t="s">
        <v>323</v>
      </c>
      <c r="L3846" t="s">
        <v>155</v>
      </c>
      <c r="M3846" t="s">
        <v>154</v>
      </c>
      <c r="N3846" t="n">
        <v>-122.6147</v>
      </c>
      <c r="O3846" t="n">
        <v>48.7941</v>
      </c>
      <c r="P3846" t="n">
        <v>1038</v>
      </c>
      <c r="Q3846" t="n">
        <v>1038</v>
      </c>
      <c r="R3846" t="n">
        <v>75.9</v>
      </c>
      <c r="S3846" t="n">
        <v>3.1</v>
      </c>
      <c r="T3846" t="n">
        <v>0.3</v>
      </c>
      <c r="U3846" t="n">
        <v>9.2</v>
      </c>
      <c r="V3846" t="n">
        <v>0</v>
      </c>
      <c r="W3846" t="n">
        <v>0.4</v>
      </c>
      <c r="X3846" t="n">
        <v>53</v>
      </c>
      <c r="Y3846" t="n">
        <v>43</v>
      </c>
      <c r="Z3846" t="n">
        <v>11</v>
      </c>
      <c r="AA3846" t="n">
        <v>52</v>
      </c>
      <c r="AB3846" t="n">
        <v>26.9</v>
      </c>
      <c r="AC3846" t="n">
        <v>14</v>
      </c>
      <c r="AD3846" t="n">
        <v>28.6</v>
      </c>
      <c r="AE3846"/>
      <c r="AF3846" t="n">
        <v>59</v>
      </c>
      <c r="AG3846" t="n">
        <v>49</v>
      </c>
      <c r="AH3846" t="n">
        <v>100</v>
      </c>
      <c r="AI3846" t="n">
        <v>9875</v>
      </c>
      <c r="AJ3846" t="n">
        <v>8082</v>
      </c>
      <c r="AK3846" t="n">
        <v>3289</v>
      </c>
      <c r="AL3846" t="n">
        <v>10544</v>
      </c>
      <c r="AM3846"/>
      <c r="AN3846"/>
      <c r="AO3846" t="n">
        <v>81</v>
      </c>
      <c r="AP3846" t="n">
        <v>46</v>
      </c>
      <c r="AQ3846"/>
      <c r="AR3846"/>
    </row>
    <row r="3847">
      <c r="A3847" t="n">
        <v>380438</v>
      </c>
      <c r="B3847" t="s">
        <v>5875</v>
      </c>
      <c r="C3847" t="s">
        <v>5023</v>
      </c>
      <c r="D3847" t="s">
        <v>5021</v>
      </c>
      <c r="E3847" t="s">
        <v>914</v>
      </c>
      <c r="F3847" t="s">
        <v>188</v>
      </c>
      <c r="G3847" t="s">
        <v>189</v>
      </c>
      <c r="H3847" t="s">
        <v>150</v>
      </c>
      <c r="I3847" t="s">
        <v>151</v>
      </c>
      <c r="J3847" t="s">
        <v>164</v>
      </c>
      <c r="K3847" t="s">
        <v>209</v>
      </c>
      <c r="L3847" t="s">
        <v>155</v>
      </c>
      <c r="M3847" t="s">
        <v>155</v>
      </c>
      <c r="N3847" t="n">
        <v>-111.6843</v>
      </c>
      <c r="O3847" t="n">
        <v>40.2453</v>
      </c>
      <c r="P3847" t="n">
        <v>897</v>
      </c>
      <c r="Q3847" t="n">
        <v>897</v>
      </c>
      <c r="R3847" t="n">
        <v>85.7</v>
      </c>
      <c r="S3847" t="n">
        <v>70.9</v>
      </c>
      <c r="T3847" t="n">
        <v>1.2</v>
      </c>
      <c r="U3847" t="n">
        <v>13.3</v>
      </c>
      <c r="V3847" t="n">
        <v>1.7</v>
      </c>
      <c r="W3847" t="n">
        <v>0</v>
      </c>
      <c r="X3847" t="n">
        <v>76</v>
      </c>
      <c r="Y3847"/>
      <c r="Z3847" t="n">
        <v>39</v>
      </c>
      <c r="AA3847" t="n">
        <v>55</v>
      </c>
      <c r="AB3847" t="n">
        <v>63.6</v>
      </c>
      <c r="AC3847" t="n">
        <v>44</v>
      </c>
      <c r="AD3847" t="n">
        <v>56.8</v>
      </c>
      <c r="AE3847" t="n">
        <v>54.5</v>
      </c>
      <c r="AF3847" t="n">
        <v>23</v>
      </c>
      <c r="AG3847" t="n">
        <v>57</v>
      </c>
      <c r="AH3847" t="n">
        <v>59</v>
      </c>
      <c r="AI3847" t="n">
        <v>27159</v>
      </c>
      <c r="AJ3847" t="n">
        <v>30790</v>
      </c>
      <c r="AK3847" t="n">
        <v>25175</v>
      </c>
      <c r="AL3847"/>
      <c r="AM3847"/>
      <c r="AN3847"/>
      <c r="AO3847" t="n">
        <v>26</v>
      </c>
      <c r="AP3847" t="n">
        <v>138</v>
      </c>
      <c r="AQ3847"/>
      <c r="AR3847"/>
    </row>
    <row r="3848">
      <c r="A3848" t="n">
        <v>381255</v>
      </c>
      <c r="B3848" t="s">
        <v>5876</v>
      </c>
      <c r="C3848" t="s">
        <v>5877</v>
      </c>
      <c r="D3848" t="s">
        <v>440</v>
      </c>
      <c r="E3848" t="s">
        <v>267</v>
      </c>
      <c r="F3848" t="s">
        <v>551</v>
      </c>
      <c r="G3848" t="s">
        <v>163</v>
      </c>
      <c r="H3848" t="s">
        <v>200</v>
      </c>
      <c r="I3848" t="s">
        <v>186</v>
      </c>
      <c r="J3848" t="s">
        <v>164</v>
      </c>
      <c r="K3848"/>
      <c r="L3848" t="s">
        <v>155</v>
      </c>
      <c r="M3848" t="s">
        <v>155</v>
      </c>
      <c r="N3848" t="n">
        <v>-116.1859</v>
      </c>
      <c r="O3848" t="n">
        <v>33.6922</v>
      </c>
      <c r="P3848" t="n">
        <v>128</v>
      </c>
      <c r="Q3848" t="n">
        <v>128</v>
      </c>
      <c r="R3848" t="n">
        <v>21.9</v>
      </c>
      <c r="S3848" t="n">
        <v>3.1</v>
      </c>
      <c r="T3848" t="n">
        <v>0</v>
      </c>
      <c r="U3848" t="n">
        <v>96.1</v>
      </c>
      <c r="V3848" t="n">
        <v>0</v>
      </c>
      <c r="W3848" t="n">
        <v>0</v>
      </c>
      <c r="X3848" t="n">
        <v>94</v>
      </c>
      <c r="Y3848"/>
      <c r="Z3848" t="n">
        <v>21</v>
      </c>
      <c r="AA3848"/>
      <c r="AB3848"/>
      <c r="AC3848"/>
      <c r="AD3848"/>
      <c r="AE3848"/>
      <c r="AF3848" t="n">
        <v>54</v>
      </c>
      <c r="AG3848" t="n">
        <v>41</v>
      </c>
      <c r="AH3848" t="n">
        <v>49</v>
      </c>
      <c r="AI3848" t="n">
        <v>11308</v>
      </c>
      <c r="AJ3848" t="n">
        <v>11756</v>
      </c>
      <c r="AK3848" t="n">
        <v>10657</v>
      </c>
      <c r="AL3848" t="n">
        <v>9756</v>
      </c>
      <c r="AM3848" t="n">
        <v>12865</v>
      </c>
      <c r="AN3848"/>
      <c r="AO3848"/>
      <c r="AP3848"/>
      <c r="AQ3848"/>
      <c r="AR3848"/>
    </row>
    <row r="3849">
      <c r="A3849" t="n">
        <v>381282</v>
      </c>
      <c r="B3849" t="s">
        <v>5878</v>
      </c>
      <c r="C3849" t="s">
        <v>739</v>
      </c>
      <c r="D3849" t="s">
        <v>440</v>
      </c>
      <c r="E3849" t="s">
        <v>267</v>
      </c>
      <c r="F3849" t="s">
        <v>551</v>
      </c>
      <c r="G3849" t="s">
        <v>163</v>
      </c>
      <c r="H3849" t="s">
        <v>200</v>
      </c>
      <c r="I3849" t="s">
        <v>151</v>
      </c>
      <c r="J3849" t="s">
        <v>164</v>
      </c>
      <c r="K3849"/>
      <c r="L3849" t="s">
        <v>155</v>
      </c>
      <c r="M3849" t="s">
        <v>155</v>
      </c>
      <c r="N3849" t="n">
        <v>-119.1814</v>
      </c>
      <c r="O3849" t="n">
        <v>34.1942</v>
      </c>
      <c r="P3849" t="n">
        <v>146</v>
      </c>
      <c r="Q3849" t="n">
        <v>146</v>
      </c>
      <c r="R3849" t="n">
        <v>54.8</v>
      </c>
      <c r="S3849" t="n">
        <v>2.7</v>
      </c>
      <c r="T3849" t="n">
        <v>0</v>
      </c>
      <c r="U3849" t="n">
        <v>97.3</v>
      </c>
      <c r="V3849" t="n">
        <v>0</v>
      </c>
      <c r="W3849" t="n">
        <v>0</v>
      </c>
      <c r="X3849" t="n">
        <v>56</v>
      </c>
      <c r="Y3849"/>
      <c r="Z3849" t="n">
        <v>21</v>
      </c>
      <c r="AA3849"/>
      <c r="AB3849"/>
      <c r="AC3849"/>
      <c r="AD3849"/>
      <c r="AE3849"/>
      <c r="AF3849" t="n">
        <v>69</v>
      </c>
      <c r="AG3849" t="n">
        <v>21</v>
      </c>
      <c r="AH3849" t="n">
        <v>51</v>
      </c>
      <c r="AI3849" t="n">
        <v>13943</v>
      </c>
      <c r="AJ3849" t="n">
        <v>8956</v>
      </c>
      <c r="AK3849"/>
      <c r="AL3849" t="n">
        <v>12998</v>
      </c>
      <c r="AM3849"/>
      <c r="AN3849"/>
      <c r="AO3849"/>
      <c r="AP3849"/>
      <c r="AQ3849"/>
      <c r="AR3849"/>
    </row>
    <row r="3850">
      <c r="A3850" t="n">
        <v>381325</v>
      </c>
      <c r="B3850" t="s">
        <v>5879</v>
      </c>
      <c r="C3850" t="s">
        <v>446</v>
      </c>
      <c r="D3850" t="s">
        <v>440</v>
      </c>
      <c r="E3850" t="s">
        <v>267</v>
      </c>
      <c r="F3850" t="s">
        <v>551</v>
      </c>
      <c r="G3850" t="s">
        <v>163</v>
      </c>
      <c r="H3850" t="s">
        <v>200</v>
      </c>
      <c r="I3850" t="s">
        <v>151</v>
      </c>
      <c r="J3850" t="s">
        <v>164</v>
      </c>
      <c r="K3850"/>
      <c r="L3850" t="s">
        <v>155</v>
      </c>
      <c r="M3850" t="s">
        <v>155</v>
      </c>
      <c r="N3850" t="n">
        <v>-120.442</v>
      </c>
      <c r="O3850" t="n">
        <v>34.9436</v>
      </c>
      <c r="P3850" t="n">
        <v>200</v>
      </c>
      <c r="Q3850" t="n">
        <v>200</v>
      </c>
      <c r="R3850" t="n">
        <v>69</v>
      </c>
      <c r="S3850" t="n">
        <v>2.5</v>
      </c>
      <c r="T3850" t="n">
        <v>1</v>
      </c>
      <c r="U3850" t="n">
        <v>95</v>
      </c>
      <c r="V3850" t="n">
        <v>0</v>
      </c>
      <c r="W3850" t="n">
        <v>0</v>
      </c>
      <c r="X3850" t="n">
        <v>77</v>
      </c>
      <c r="Y3850"/>
      <c r="Z3850" t="n">
        <v>21</v>
      </c>
      <c r="AA3850"/>
      <c r="AB3850"/>
      <c r="AC3850"/>
      <c r="AD3850"/>
      <c r="AE3850"/>
      <c r="AF3850" t="n">
        <v>70</v>
      </c>
      <c r="AG3850" t="n">
        <v>31</v>
      </c>
      <c r="AH3850" t="n">
        <v>44</v>
      </c>
      <c r="AI3850" t="n">
        <v>7835</v>
      </c>
      <c r="AJ3850" t="n">
        <v>3245</v>
      </c>
      <c r="AK3850" t="n">
        <v>3259</v>
      </c>
      <c r="AL3850" t="n">
        <v>17</v>
      </c>
      <c r="AM3850"/>
      <c r="AN3850"/>
      <c r="AO3850"/>
      <c r="AP3850"/>
      <c r="AQ3850"/>
      <c r="AR3850"/>
    </row>
    <row r="3851">
      <c r="A3851" t="n">
        <v>381352</v>
      </c>
      <c r="B3851" t="s">
        <v>5880</v>
      </c>
      <c r="C3851" t="s">
        <v>920</v>
      </c>
      <c r="D3851" t="s">
        <v>913</v>
      </c>
      <c r="E3851" t="s">
        <v>914</v>
      </c>
      <c r="F3851" t="s">
        <v>188</v>
      </c>
      <c r="G3851" t="s">
        <v>189</v>
      </c>
      <c r="H3851" t="s">
        <v>150</v>
      </c>
      <c r="I3851" t="s">
        <v>151</v>
      </c>
      <c r="J3851" t="s">
        <v>164</v>
      </c>
      <c r="K3851" t="s">
        <v>209</v>
      </c>
      <c r="L3851" t="s">
        <v>155</v>
      </c>
      <c r="M3851" t="s">
        <v>155</v>
      </c>
      <c r="N3851" t="n">
        <v>-104.9601</v>
      </c>
      <c r="O3851" t="n">
        <v>39.7394</v>
      </c>
      <c r="P3851" t="n">
        <v>101</v>
      </c>
      <c r="Q3851"/>
      <c r="R3851"/>
      <c r="S3851"/>
      <c r="T3851"/>
      <c r="U3851"/>
      <c r="V3851"/>
      <c r="W3851"/>
      <c r="X3851"/>
      <c r="Y3851"/>
      <c r="Z3851"/>
      <c r="AA3851"/>
      <c r="AB3851"/>
      <c r="AC3851"/>
      <c r="AD3851"/>
      <c r="AE3851"/>
      <c r="AF3851"/>
      <c r="AG3851"/>
      <c r="AH3851"/>
      <c r="AI3851"/>
      <c r="AJ3851"/>
      <c r="AK3851"/>
      <c r="AL3851"/>
      <c r="AM3851"/>
      <c r="AN3851"/>
      <c r="AO3851"/>
      <c r="AP3851"/>
      <c r="AQ3851" t="n">
        <v>18</v>
      </c>
      <c r="AR3851"/>
    </row>
    <row r="3852">
      <c r="A3852" t="n">
        <v>381370</v>
      </c>
      <c r="B3852" t="s">
        <v>5881</v>
      </c>
      <c r="C3852" t="s">
        <v>257</v>
      </c>
      <c r="D3852" t="s">
        <v>1745</v>
      </c>
      <c r="E3852" t="s">
        <v>1434</v>
      </c>
      <c r="F3852" t="s">
        <v>199</v>
      </c>
      <c r="G3852" t="s">
        <v>189</v>
      </c>
      <c r="H3852" t="s">
        <v>200</v>
      </c>
      <c r="I3852" t="s">
        <v>151</v>
      </c>
      <c r="J3852" t="s">
        <v>164</v>
      </c>
      <c r="K3852"/>
      <c r="L3852" t="s">
        <v>155</v>
      </c>
      <c r="M3852" t="s">
        <v>155</v>
      </c>
      <c r="N3852" t="n">
        <v>-83.1273</v>
      </c>
      <c r="O3852" t="n">
        <v>42.5703</v>
      </c>
      <c r="P3852" t="n">
        <v>420</v>
      </c>
      <c r="Q3852" t="n">
        <v>420</v>
      </c>
      <c r="R3852" t="n">
        <v>94.3</v>
      </c>
      <c r="S3852" t="n">
        <v>50.7</v>
      </c>
      <c r="T3852" t="n">
        <v>37.1</v>
      </c>
      <c r="U3852" t="n">
        <v>2.4</v>
      </c>
      <c r="V3852" t="n">
        <v>2.1</v>
      </c>
      <c r="W3852" t="n">
        <v>1.2</v>
      </c>
      <c r="X3852" t="n">
        <v>83</v>
      </c>
      <c r="Y3852" t="n">
        <v>71</v>
      </c>
      <c r="Z3852" t="n">
        <v>12</v>
      </c>
      <c r="AA3852"/>
      <c r="AB3852"/>
      <c r="AC3852"/>
      <c r="AD3852"/>
      <c r="AE3852"/>
      <c r="AF3852" t="n">
        <v>211</v>
      </c>
      <c r="AG3852" t="n">
        <v>68</v>
      </c>
      <c r="AH3852" t="n">
        <v>68</v>
      </c>
      <c r="AI3852" t="n">
        <v>19710</v>
      </c>
      <c r="AJ3852" t="n">
        <v>19751</v>
      </c>
      <c r="AK3852" t="n">
        <v>16716</v>
      </c>
      <c r="AL3852"/>
      <c r="AM3852"/>
      <c r="AN3852"/>
      <c r="AO3852"/>
      <c r="AP3852"/>
      <c r="AQ3852"/>
      <c r="AR3852"/>
    </row>
    <row r="3853">
      <c r="A3853" t="n">
        <v>381404</v>
      </c>
      <c r="B3853" t="s">
        <v>5882</v>
      </c>
      <c r="C3853" t="s">
        <v>3629</v>
      </c>
      <c r="D3853" t="s">
        <v>4775</v>
      </c>
      <c r="E3853" t="s">
        <v>283</v>
      </c>
      <c r="F3853" t="s">
        <v>199</v>
      </c>
      <c r="G3853" t="s">
        <v>189</v>
      </c>
      <c r="H3853" t="s">
        <v>200</v>
      </c>
      <c r="I3853" t="s">
        <v>151</v>
      </c>
      <c r="J3853" t="s">
        <v>164</v>
      </c>
      <c r="K3853"/>
      <c r="L3853" t="s">
        <v>155</v>
      </c>
      <c r="M3853" t="s">
        <v>155</v>
      </c>
      <c r="N3853" t="n">
        <v>-96.7547</v>
      </c>
      <c r="O3853" t="n">
        <v>32.8368</v>
      </c>
      <c r="P3853" t="n">
        <v>694</v>
      </c>
      <c r="Q3853" t="n">
        <v>694</v>
      </c>
      <c r="R3853" t="n">
        <v>96.5</v>
      </c>
      <c r="S3853" t="n">
        <v>10.2</v>
      </c>
      <c r="T3853" t="n">
        <v>51.4</v>
      </c>
      <c r="U3853" t="n">
        <v>31.6</v>
      </c>
      <c r="V3853" t="n">
        <v>0.9</v>
      </c>
      <c r="W3853" t="n">
        <v>0</v>
      </c>
      <c r="X3853" t="n">
        <v>87</v>
      </c>
      <c r="Y3853" t="n">
        <v>74</v>
      </c>
      <c r="Z3853" t="n">
        <v>16</v>
      </c>
      <c r="AA3853"/>
      <c r="AB3853"/>
      <c r="AC3853"/>
      <c r="AD3853"/>
      <c r="AE3853"/>
      <c r="AF3853" t="n">
        <v>194</v>
      </c>
      <c r="AG3853" t="n">
        <v>75</v>
      </c>
      <c r="AH3853" t="n">
        <v>78</v>
      </c>
      <c r="AI3853" t="n">
        <v>19822</v>
      </c>
      <c r="AJ3853" t="n">
        <v>18842</v>
      </c>
      <c r="AK3853" t="n">
        <v>19945</v>
      </c>
      <c r="AL3853" t="n">
        <v>22522</v>
      </c>
      <c r="AM3853" t="n">
        <v>24448</v>
      </c>
      <c r="AN3853" t="n">
        <v>24829</v>
      </c>
      <c r="AO3853"/>
      <c r="AP3853"/>
      <c r="AQ3853"/>
      <c r="AR3853"/>
    </row>
    <row r="3854">
      <c r="A3854" t="n">
        <v>381459</v>
      </c>
      <c r="B3854" t="s">
        <v>5883</v>
      </c>
      <c r="C3854" t="s">
        <v>312</v>
      </c>
      <c r="D3854" t="s">
        <v>282</v>
      </c>
      <c r="E3854" t="s">
        <v>283</v>
      </c>
      <c r="F3854" t="s">
        <v>162</v>
      </c>
      <c r="G3854" t="s">
        <v>163</v>
      </c>
      <c r="H3854" t="s">
        <v>150</v>
      </c>
      <c r="I3854" t="s">
        <v>151</v>
      </c>
      <c r="J3854" t="s">
        <v>164</v>
      </c>
      <c r="K3854" t="s">
        <v>209</v>
      </c>
      <c r="L3854" t="s">
        <v>155</v>
      </c>
      <c r="M3854" t="s">
        <v>155</v>
      </c>
      <c r="N3854" t="n">
        <v>-111.9107</v>
      </c>
      <c r="O3854" t="n">
        <v>33.5816</v>
      </c>
      <c r="P3854" t="n">
        <v>432</v>
      </c>
      <c r="Q3854"/>
      <c r="R3854"/>
      <c r="S3854"/>
      <c r="T3854"/>
      <c r="U3854"/>
      <c r="V3854"/>
      <c r="W3854"/>
      <c r="X3854"/>
      <c r="Y3854"/>
      <c r="Z3854"/>
      <c r="AA3854"/>
      <c r="AB3854"/>
      <c r="AC3854"/>
      <c r="AD3854"/>
      <c r="AE3854"/>
      <c r="AF3854"/>
      <c r="AG3854"/>
      <c r="AH3854"/>
      <c r="AI3854"/>
      <c r="AJ3854"/>
      <c r="AK3854"/>
      <c r="AL3854"/>
      <c r="AM3854"/>
      <c r="AN3854"/>
      <c r="AO3854"/>
      <c r="AP3854"/>
      <c r="AQ3854" t="n">
        <v>77</v>
      </c>
      <c r="AR3854" t="n">
        <v>6</v>
      </c>
    </row>
    <row r="3855">
      <c r="A3855" t="n">
        <v>381486</v>
      </c>
      <c r="B3855" t="s">
        <v>5884</v>
      </c>
      <c r="C3855" t="s">
        <v>5885</v>
      </c>
      <c r="D3855" t="s">
        <v>1771</v>
      </c>
      <c r="E3855" t="s">
        <v>891</v>
      </c>
      <c r="F3855" t="s">
        <v>199</v>
      </c>
      <c r="G3855" t="s">
        <v>189</v>
      </c>
      <c r="H3855" t="s">
        <v>200</v>
      </c>
      <c r="I3855" t="s">
        <v>175</v>
      </c>
      <c r="J3855" t="s">
        <v>164</v>
      </c>
      <c r="K3855"/>
      <c r="L3855" t="s">
        <v>155</v>
      </c>
      <c r="M3855" t="s">
        <v>155</v>
      </c>
      <c r="N3855" t="n">
        <v>-95.1136</v>
      </c>
      <c r="O3855" t="n">
        <v>43.4214</v>
      </c>
      <c r="P3855" t="n">
        <v>28</v>
      </c>
      <c r="Q3855" t="n">
        <v>28</v>
      </c>
      <c r="R3855" t="n">
        <v>100</v>
      </c>
      <c r="S3855" t="n">
        <v>89.3</v>
      </c>
      <c r="T3855" t="n">
        <v>0</v>
      </c>
      <c r="U3855" t="n">
        <v>10.7</v>
      </c>
      <c r="V3855" t="n">
        <v>0</v>
      </c>
      <c r="W3855" t="n">
        <v>0</v>
      </c>
      <c r="X3855" t="n">
        <v>100</v>
      </c>
      <c r="Y3855"/>
      <c r="Z3855" t="n">
        <v>8</v>
      </c>
      <c r="AA3855"/>
      <c r="AB3855"/>
      <c r="AC3855"/>
      <c r="AD3855"/>
      <c r="AE3855"/>
      <c r="AF3855" t="n">
        <v>5</v>
      </c>
      <c r="AG3855" t="n">
        <v>54</v>
      </c>
      <c r="AH3855" t="n">
        <v>71</v>
      </c>
      <c r="AI3855" t="n">
        <v>5498</v>
      </c>
      <c r="AJ3855" t="n">
        <v>1895</v>
      </c>
      <c r="AK3855"/>
      <c r="AL3855" t="n">
        <v>5529</v>
      </c>
      <c r="AM3855"/>
      <c r="AN3855" t="n">
        <v>9039</v>
      </c>
      <c r="AO3855"/>
      <c r="AP3855"/>
      <c r="AQ3855"/>
      <c r="AR3855"/>
    </row>
    <row r="3856">
      <c r="A3856" t="n">
        <v>381699</v>
      </c>
      <c r="B3856" t="s">
        <v>5445</v>
      </c>
      <c r="C3856" t="s">
        <v>5886</v>
      </c>
      <c r="D3856" t="s">
        <v>913</v>
      </c>
      <c r="E3856" t="s">
        <v>914</v>
      </c>
      <c r="F3856" t="s">
        <v>199</v>
      </c>
      <c r="G3856" t="s">
        <v>189</v>
      </c>
      <c r="H3856" t="s">
        <v>200</v>
      </c>
      <c r="I3856" t="s">
        <v>186</v>
      </c>
      <c r="J3856" t="s">
        <v>164</v>
      </c>
      <c r="K3856"/>
      <c r="L3856" t="s">
        <v>155</v>
      </c>
      <c r="M3856" t="s">
        <v>155</v>
      </c>
      <c r="N3856" t="n">
        <v>-105.0783</v>
      </c>
      <c r="O3856" t="n">
        <v>40.4452</v>
      </c>
      <c r="P3856" t="n">
        <v>44</v>
      </c>
      <c r="Q3856" t="n">
        <v>44</v>
      </c>
      <c r="R3856" t="n">
        <v>95.5</v>
      </c>
      <c r="S3856" t="n">
        <v>54.5</v>
      </c>
      <c r="T3856" t="n">
        <v>2.3</v>
      </c>
      <c r="U3856" t="n">
        <v>38.6</v>
      </c>
      <c r="V3856" t="n">
        <v>0</v>
      </c>
      <c r="W3856" t="n">
        <v>0</v>
      </c>
      <c r="X3856" t="n">
        <v>68</v>
      </c>
      <c r="Y3856" t="n">
        <v>75</v>
      </c>
      <c r="Z3856" t="n">
        <v>12</v>
      </c>
      <c r="AA3856"/>
      <c r="AB3856"/>
      <c r="AC3856"/>
      <c r="AD3856"/>
      <c r="AE3856"/>
      <c r="AF3856" t="n">
        <v>36</v>
      </c>
      <c r="AG3856" t="n">
        <v>73</v>
      </c>
      <c r="AH3856" t="n">
        <v>77</v>
      </c>
      <c r="AI3856" t="n">
        <v>10214</v>
      </c>
      <c r="AJ3856" t="n">
        <v>10233</v>
      </c>
      <c r="AK3856" t="n">
        <v>10383</v>
      </c>
      <c r="AL3856" t="n">
        <v>12883</v>
      </c>
      <c r="AM3856"/>
      <c r="AN3856"/>
      <c r="AO3856"/>
      <c r="AP3856"/>
      <c r="AQ3856"/>
      <c r="AR3856"/>
    </row>
    <row r="3857">
      <c r="A3857" t="n">
        <v>381732</v>
      </c>
      <c r="B3857" t="s">
        <v>5887</v>
      </c>
      <c r="C3857" t="s">
        <v>929</v>
      </c>
      <c r="D3857" t="s">
        <v>913</v>
      </c>
      <c r="E3857" t="s">
        <v>914</v>
      </c>
      <c r="F3857" t="s">
        <v>199</v>
      </c>
      <c r="G3857" t="s">
        <v>189</v>
      </c>
      <c r="H3857" t="s">
        <v>200</v>
      </c>
      <c r="I3857" t="s">
        <v>186</v>
      </c>
      <c r="J3857" t="s">
        <v>164</v>
      </c>
      <c r="K3857"/>
      <c r="L3857" t="s">
        <v>155</v>
      </c>
      <c r="M3857" t="s">
        <v>155</v>
      </c>
      <c r="N3857" t="n">
        <v>-105.0824</v>
      </c>
      <c r="O3857" t="n">
        <v>39.697</v>
      </c>
      <c r="P3857" t="n">
        <v>106</v>
      </c>
      <c r="Q3857" t="n">
        <v>106</v>
      </c>
      <c r="R3857" t="n">
        <v>75.5</v>
      </c>
      <c r="S3857" t="n">
        <v>64.2</v>
      </c>
      <c r="T3857" t="n">
        <v>4.7</v>
      </c>
      <c r="U3857" t="n">
        <v>19.8</v>
      </c>
      <c r="V3857" t="n">
        <v>0.9</v>
      </c>
      <c r="W3857" t="n">
        <v>0.9</v>
      </c>
      <c r="X3857"/>
      <c r="Y3857"/>
      <c r="Z3857" t="n">
        <v>2</v>
      </c>
      <c r="AA3857"/>
      <c r="AB3857"/>
      <c r="AC3857"/>
      <c r="AD3857"/>
      <c r="AE3857"/>
      <c r="AF3857" t="n">
        <v>1</v>
      </c>
      <c r="AG3857" t="n">
        <v>16</v>
      </c>
      <c r="AH3857" t="n">
        <v>18</v>
      </c>
      <c r="AI3857"/>
      <c r="AJ3857"/>
      <c r="AK3857"/>
      <c r="AL3857"/>
      <c r="AM3857"/>
      <c r="AN3857"/>
      <c r="AO3857"/>
      <c r="AP3857"/>
      <c r="AQ3857"/>
      <c r="AR3857"/>
    </row>
    <row r="3858">
      <c r="A3858" t="n">
        <v>382258</v>
      </c>
      <c r="B3858" t="s">
        <v>5888</v>
      </c>
      <c r="C3858" t="s">
        <v>2328</v>
      </c>
      <c r="D3858" t="s">
        <v>440</v>
      </c>
      <c r="E3858" t="s">
        <v>267</v>
      </c>
      <c r="F3858" t="s">
        <v>216</v>
      </c>
      <c r="G3858" t="s">
        <v>149</v>
      </c>
      <c r="H3858" t="s">
        <v>200</v>
      </c>
      <c r="I3858" t="s">
        <v>186</v>
      </c>
      <c r="J3858" t="s">
        <v>164</v>
      </c>
      <c r="K3858"/>
      <c r="L3858" t="s">
        <v>155</v>
      </c>
      <c r="M3858" t="s">
        <v>155</v>
      </c>
      <c r="N3858" t="n">
        <v>-122.0268</v>
      </c>
      <c r="O3858" t="n">
        <v>37.9689</v>
      </c>
      <c r="P3858" t="n">
        <v>236</v>
      </c>
      <c r="Q3858" t="n">
        <v>236</v>
      </c>
      <c r="R3858" t="n">
        <v>81.4</v>
      </c>
      <c r="S3858" t="n">
        <v>21.2</v>
      </c>
      <c r="T3858" t="n">
        <v>13.6</v>
      </c>
      <c r="U3858" t="n">
        <v>51.3</v>
      </c>
      <c r="V3858" t="n">
        <v>12.3</v>
      </c>
      <c r="W3858" t="n">
        <v>0</v>
      </c>
      <c r="X3858" t="n">
        <v>83</v>
      </c>
      <c r="Y3858" t="n">
        <v>89</v>
      </c>
      <c r="Z3858" t="n">
        <v>7</v>
      </c>
      <c r="AA3858"/>
      <c r="AB3858"/>
      <c r="AC3858"/>
      <c r="AD3858"/>
      <c r="AE3858"/>
      <c r="AF3858" t="n">
        <v>72</v>
      </c>
      <c r="AG3858" t="n">
        <v>21</v>
      </c>
      <c r="AH3858" t="n">
        <v>34</v>
      </c>
      <c r="AI3858" t="n">
        <v>12260</v>
      </c>
      <c r="AJ3858" t="n">
        <v>11604</v>
      </c>
      <c r="AK3858" t="n">
        <v>11161</v>
      </c>
      <c r="AL3858" t="n">
        <v>12068</v>
      </c>
      <c r="AM3858" t="n">
        <v>14934</v>
      </c>
      <c r="AN3858" t="n">
        <v>16201</v>
      </c>
      <c r="AO3858"/>
      <c r="AP3858"/>
      <c r="AQ3858"/>
      <c r="AR3858"/>
    </row>
    <row r="3859">
      <c r="A3859" t="n">
        <v>382416</v>
      </c>
      <c r="B3859" t="s">
        <v>5889</v>
      </c>
      <c r="C3859" t="s">
        <v>5890</v>
      </c>
      <c r="D3859" t="s">
        <v>2276</v>
      </c>
      <c r="E3859" t="s">
        <v>993</v>
      </c>
      <c r="F3859" t="s">
        <v>216</v>
      </c>
      <c r="G3859" t="s">
        <v>149</v>
      </c>
      <c r="H3859" t="s">
        <v>200</v>
      </c>
      <c r="I3859" t="s">
        <v>186</v>
      </c>
      <c r="J3859" t="s">
        <v>164</v>
      </c>
      <c r="K3859"/>
      <c r="L3859" t="s">
        <v>155</v>
      </c>
      <c r="M3859" t="s">
        <v>155</v>
      </c>
      <c r="N3859" t="n">
        <v>-71.3862</v>
      </c>
      <c r="O3859" t="n">
        <v>42.6539</v>
      </c>
      <c r="P3859" t="n">
        <v>86</v>
      </c>
      <c r="Q3859" t="n">
        <v>86</v>
      </c>
      <c r="R3859" t="n">
        <v>75.6</v>
      </c>
      <c r="S3859" t="n">
        <v>23.3</v>
      </c>
      <c r="T3859" t="n">
        <v>53.5</v>
      </c>
      <c r="U3859" t="n">
        <v>15.1</v>
      </c>
      <c r="V3859" t="n">
        <v>8.1</v>
      </c>
      <c r="W3859" t="n">
        <v>0</v>
      </c>
      <c r="X3859" t="n">
        <v>92</v>
      </c>
      <c r="Y3859"/>
      <c r="Z3859" t="n">
        <v>10</v>
      </c>
      <c r="AA3859"/>
      <c r="AB3859"/>
      <c r="AC3859"/>
      <c r="AD3859"/>
      <c r="AE3859"/>
      <c r="AF3859" t="n">
        <v>13</v>
      </c>
      <c r="AG3859" t="n">
        <v>34</v>
      </c>
      <c r="AH3859" t="n">
        <v>34</v>
      </c>
      <c r="AI3859" t="n">
        <v>22505</v>
      </c>
      <c r="AJ3859" t="n">
        <v>19705</v>
      </c>
      <c r="AK3859"/>
      <c r="AL3859" t="n">
        <v>24255</v>
      </c>
      <c r="AM3859" t="n">
        <v>23555</v>
      </c>
      <c r="AN3859"/>
      <c r="AO3859"/>
      <c r="AP3859"/>
      <c r="AQ3859"/>
      <c r="AR3859"/>
    </row>
    <row r="3860">
      <c r="A3860" t="n">
        <v>382461</v>
      </c>
      <c r="B3860" t="s">
        <v>5891</v>
      </c>
      <c r="C3860" t="s">
        <v>5892</v>
      </c>
      <c r="D3860" t="s">
        <v>2704</v>
      </c>
      <c r="E3860" t="s">
        <v>147</v>
      </c>
      <c r="F3860" t="s">
        <v>199</v>
      </c>
      <c r="G3860" t="s">
        <v>189</v>
      </c>
      <c r="H3860" t="s">
        <v>200</v>
      </c>
      <c r="I3860" t="s">
        <v>186</v>
      </c>
      <c r="J3860" t="s">
        <v>164</v>
      </c>
      <c r="K3860"/>
      <c r="L3860" t="s">
        <v>155</v>
      </c>
      <c r="M3860" t="s">
        <v>155</v>
      </c>
      <c r="N3860" t="n">
        <v>-90.1151</v>
      </c>
      <c r="O3860" t="n">
        <v>32.282</v>
      </c>
      <c r="P3860" t="n">
        <v>66</v>
      </c>
      <c r="Q3860" t="n">
        <v>66</v>
      </c>
      <c r="R3860" t="n">
        <v>97</v>
      </c>
      <c r="S3860" t="n">
        <v>68.2</v>
      </c>
      <c r="T3860" t="n">
        <v>28.8</v>
      </c>
      <c r="U3860" t="n">
        <v>3</v>
      </c>
      <c r="V3860" t="n">
        <v>0</v>
      </c>
      <c r="W3860" t="n">
        <v>0</v>
      </c>
      <c r="X3860" t="n">
        <v>100</v>
      </c>
      <c r="Y3860" t="n">
        <v>100</v>
      </c>
      <c r="Z3860" t="n">
        <v>15</v>
      </c>
      <c r="AA3860"/>
      <c r="AB3860"/>
      <c r="AC3860"/>
      <c r="AD3860"/>
      <c r="AE3860"/>
      <c r="AF3860" t="n">
        <v>12</v>
      </c>
      <c r="AG3860" t="n">
        <v>73</v>
      </c>
      <c r="AH3860" t="n">
        <v>73</v>
      </c>
      <c r="AI3860" t="n">
        <v>19233</v>
      </c>
      <c r="AJ3860" t="n">
        <v>20326</v>
      </c>
      <c r="AK3860"/>
      <c r="AL3860"/>
      <c r="AM3860"/>
      <c r="AN3860"/>
      <c r="AO3860"/>
      <c r="AP3860"/>
      <c r="AQ3860"/>
      <c r="AR3860"/>
    </row>
    <row r="3861">
      <c r="A3861" t="n">
        <v>382780</v>
      </c>
      <c r="B3861" t="s">
        <v>5893</v>
      </c>
      <c r="C3861" t="s">
        <v>1580</v>
      </c>
      <c r="D3861" t="s">
        <v>4659</v>
      </c>
      <c r="E3861" t="s">
        <v>147</v>
      </c>
      <c r="F3861" t="s">
        <v>199</v>
      </c>
      <c r="G3861" t="s">
        <v>189</v>
      </c>
      <c r="H3861" t="s">
        <v>200</v>
      </c>
      <c r="I3861" t="s">
        <v>175</v>
      </c>
      <c r="J3861" t="s">
        <v>164</v>
      </c>
      <c r="K3861"/>
      <c r="L3861" t="s">
        <v>155</v>
      </c>
      <c r="M3861" t="s">
        <v>155</v>
      </c>
      <c r="N3861" t="n">
        <v>-86.338</v>
      </c>
      <c r="O3861" t="n">
        <v>36.2162</v>
      </c>
      <c r="P3861" t="n">
        <v>224</v>
      </c>
      <c r="Q3861" t="n">
        <v>224</v>
      </c>
      <c r="R3861" t="n">
        <v>94.6</v>
      </c>
      <c r="S3861" t="n">
        <v>52.7</v>
      </c>
      <c r="T3861" t="n">
        <v>14.7</v>
      </c>
      <c r="U3861" t="n">
        <v>20.5</v>
      </c>
      <c r="V3861" t="n">
        <v>1.3</v>
      </c>
      <c r="W3861" t="n">
        <v>0.4</v>
      </c>
      <c r="X3861" t="n">
        <v>51</v>
      </c>
      <c r="Y3861" t="n">
        <v>29</v>
      </c>
      <c r="Z3861" t="n">
        <v>20</v>
      </c>
      <c r="AA3861"/>
      <c r="AB3861"/>
      <c r="AC3861"/>
      <c r="AD3861"/>
      <c r="AE3861"/>
      <c r="AF3861" t="n">
        <v>143</v>
      </c>
      <c r="AG3861" t="n">
        <v>57</v>
      </c>
      <c r="AH3861" t="n">
        <v>57</v>
      </c>
      <c r="AI3861" t="n">
        <v>15548</v>
      </c>
      <c r="AJ3861" t="n">
        <v>15164</v>
      </c>
      <c r="AK3861" t="n">
        <v>14938</v>
      </c>
      <c r="AL3861" t="n">
        <v>15586</v>
      </c>
      <c r="AM3861" t="n">
        <v>19869</v>
      </c>
      <c r="AN3861" t="n">
        <v>19869</v>
      </c>
      <c r="AO3861"/>
      <c r="AP3861"/>
      <c r="AQ3861"/>
      <c r="AR3861"/>
    </row>
    <row r="3862">
      <c r="A3862" t="n">
        <v>382911</v>
      </c>
      <c r="B3862" t="s">
        <v>5894</v>
      </c>
      <c r="C3862" t="s">
        <v>4864</v>
      </c>
      <c r="D3862" t="s">
        <v>4775</v>
      </c>
      <c r="E3862" t="s">
        <v>283</v>
      </c>
      <c r="F3862" t="s">
        <v>173</v>
      </c>
      <c r="G3862" t="s">
        <v>149</v>
      </c>
      <c r="H3862" t="s">
        <v>174</v>
      </c>
      <c r="I3862" t="s">
        <v>175</v>
      </c>
      <c r="J3862" t="s">
        <v>164</v>
      </c>
      <c r="K3862" t="s">
        <v>176</v>
      </c>
      <c r="L3862" t="s">
        <v>155</v>
      </c>
      <c r="M3862" t="s">
        <v>155</v>
      </c>
      <c r="N3862" t="n">
        <v>-101.5029</v>
      </c>
      <c r="O3862" t="n">
        <v>32.2265</v>
      </c>
      <c r="P3862" t="n">
        <v>84</v>
      </c>
      <c r="Q3862" t="n">
        <v>84</v>
      </c>
      <c r="R3862" t="n">
        <v>63.1</v>
      </c>
      <c r="S3862" t="n">
        <v>21.4</v>
      </c>
      <c r="T3862" t="n">
        <v>19</v>
      </c>
      <c r="U3862" t="n">
        <v>50</v>
      </c>
      <c r="V3862" t="n">
        <v>3.6</v>
      </c>
      <c r="W3862" t="n">
        <v>2.4</v>
      </c>
      <c r="X3862" t="n">
        <v>67</v>
      </c>
      <c r="Y3862" t="n">
        <v>100</v>
      </c>
      <c r="Z3862" t="n">
        <v>7</v>
      </c>
      <c r="AA3862" t="n">
        <v>5</v>
      </c>
      <c r="AB3862" t="n">
        <v>80</v>
      </c>
      <c r="AC3862"/>
      <c r="AD3862"/>
      <c r="AE3862"/>
      <c r="AF3862" t="n">
        <v>12</v>
      </c>
      <c r="AG3862" t="n">
        <v>74</v>
      </c>
      <c r="AH3862" t="n">
        <v>93</v>
      </c>
      <c r="AI3862" t="n">
        <v>5214</v>
      </c>
      <c r="AJ3862" t="n">
        <v>2524</v>
      </c>
      <c r="AK3862" t="n">
        <v>5177</v>
      </c>
      <c r="AL3862" t="n">
        <v>9190</v>
      </c>
      <c r="AM3862"/>
      <c r="AN3862"/>
      <c r="AO3862" t="n">
        <v>10</v>
      </c>
      <c r="AP3862"/>
      <c r="AQ3862"/>
      <c r="AR3862"/>
    </row>
    <row r="3863">
      <c r="A3863" t="n">
        <v>382957</v>
      </c>
      <c r="B3863" t="s">
        <v>5895</v>
      </c>
      <c r="C3863" t="s">
        <v>1444</v>
      </c>
      <c r="D3863" t="s">
        <v>5078</v>
      </c>
      <c r="E3863" t="s">
        <v>147</v>
      </c>
      <c r="F3863" t="s">
        <v>279</v>
      </c>
      <c r="G3863" t="s">
        <v>189</v>
      </c>
      <c r="H3863" t="s">
        <v>174</v>
      </c>
      <c r="I3863" t="s">
        <v>186</v>
      </c>
      <c r="J3863" t="s">
        <v>164</v>
      </c>
      <c r="K3863" t="s">
        <v>176</v>
      </c>
      <c r="L3863" t="s">
        <v>155</v>
      </c>
      <c r="M3863" t="s">
        <v>155</v>
      </c>
      <c r="N3863" t="n">
        <v>-77.4884</v>
      </c>
      <c r="O3863" t="n">
        <v>37.5815</v>
      </c>
      <c r="P3863" t="n">
        <v>624</v>
      </c>
      <c r="Q3863" t="n">
        <v>624</v>
      </c>
      <c r="R3863" t="n">
        <v>68.4</v>
      </c>
      <c r="S3863" t="n">
        <v>11.4</v>
      </c>
      <c r="T3863" t="n">
        <v>75.5</v>
      </c>
      <c r="U3863" t="n">
        <v>4.5</v>
      </c>
      <c r="V3863" t="n">
        <v>2.1</v>
      </c>
      <c r="W3863" t="n">
        <v>0</v>
      </c>
      <c r="X3863" t="n">
        <v>53</v>
      </c>
      <c r="Y3863"/>
      <c r="Z3863" t="n">
        <v>21</v>
      </c>
      <c r="AA3863" t="n">
        <v>193</v>
      </c>
      <c r="AB3863" t="n">
        <v>37.3</v>
      </c>
      <c r="AC3863"/>
      <c r="AD3863"/>
      <c r="AE3863"/>
      <c r="AF3863" t="n">
        <v>70</v>
      </c>
      <c r="AG3863" t="n">
        <v>71</v>
      </c>
      <c r="AH3863" t="n">
        <v>75</v>
      </c>
      <c r="AI3863" t="n">
        <v>19599</v>
      </c>
      <c r="AJ3863" t="n">
        <v>19347</v>
      </c>
      <c r="AK3863" t="n">
        <v>19604</v>
      </c>
      <c r="AL3863" t="n">
        <v>21093</v>
      </c>
      <c r="AM3863" t="n">
        <v>26643</v>
      </c>
      <c r="AN3863" t="n">
        <v>26643</v>
      </c>
      <c r="AO3863" t="n">
        <v>40</v>
      </c>
      <c r="AP3863"/>
      <c r="AQ3863"/>
      <c r="AR3863"/>
    </row>
    <row r="3864">
      <c r="A3864" t="n">
        <v>383020</v>
      </c>
      <c r="B3864" t="s">
        <v>5896</v>
      </c>
      <c r="C3864" t="s">
        <v>5897</v>
      </c>
      <c r="D3864" t="s">
        <v>5348</v>
      </c>
      <c r="E3864" t="s">
        <v>1434</v>
      </c>
      <c r="F3864" t="s">
        <v>188</v>
      </c>
      <c r="G3864" t="s">
        <v>189</v>
      </c>
      <c r="H3864" t="s">
        <v>150</v>
      </c>
      <c r="I3864" t="s">
        <v>151</v>
      </c>
      <c r="J3864" t="s">
        <v>164</v>
      </c>
      <c r="K3864" t="s">
        <v>209</v>
      </c>
      <c r="L3864" t="s">
        <v>155</v>
      </c>
      <c r="M3864" t="s">
        <v>155</v>
      </c>
      <c r="N3864" t="n">
        <v>-87.8567</v>
      </c>
      <c r="O3864" t="n">
        <v>42.6781</v>
      </c>
      <c r="P3864" t="n">
        <v>77</v>
      </c>
      <c r="Q3864" t="n">
        <v>6</v>
      </c>
      <c r="R3864" t="n">
        <v>50</v>
      </c>
      <c r="S3864" t="n">
        <v>83.3</v>
      </c>
      <c r="T3864" t="n">
        <v>0</v>
      </c>
      <c r="U3864" t="n">
        <v>16.7</v>
      </c>
      <c r="V3864" t="n">
        <v>0</v>
      </c>
      <c r="W3864" t="n">
        <v>0</v>
      </c>
      <c r="X3864"/>
      <c r="Y3864"/>
      <c r="Z3864" t="n">
        <v>8</v>
      </c>
      <c r="AA3864"/>
      <c r="AB3864"/>
      <c r="AC3864"/>
      <c r="AD3864"/>
      <c r="AE3864"/>
      <c r="AF3864" t="n">
        <v>0</v>
      </c>
      <c r="AG3864" t="n">
        <v>50</v>
      </c>
      <c r="AH3864" t="n">
        <v>50</v>
      </c>
      <c r="AI3864"/>
      <c r="AJ3864"/>
      <c r="AK3864"/>
      <c r="AL3864"/>
      <c r="AM3864"/>
      <c r="AN3864"/>
      <c r="AO3864"/>
      <c r="AP3864"/>
      <c r="AQ3864" t="n">
        <v>17</v>
      </c>
      <c r="AR3864"/>
    </row>
    <row r="3865">
      <c r="A3865" t="n">
        <v>383084</v>
      </c>
      <c r="B3865" t="s">
        <v>5898</v>
      </c>
      <c r="C3865" t="s">
        <v>694</v>
      </c>
      <c r="D3865" t="s">
        <v>440</v>
      </c>
      <c r="E3865" t="s">
        <v>267</v>
      </c>
      <c r="F3865" t="s">
        <v>216</v>
      </c>
      <c r="G3865" t="s">
        <v>149</v>
      </c>
      <c r="H3865" t="s">
        <v>200</v>
      </c>
      <c r="I3865" t="s">
        <v>186</v>
      </c>
      <c r="J3865" t="s">
        <v>164</v>
      </c>
      <c r="K3865" t="s">
        <v>176</v>
      </c>
      <c r="L3865" t="s">
        <v>155</v>
      </c>
      <c r="M3865" t="s">
        <v>155</v>
      </c>
      <c r="N3865" t="n">
        <v>-117.9791</v>
      </c>
      <c r="O3865" t="n">
        <v>34.0433</v>
      </c>
      <c r="P3865" t="n">
        <v>940</v>
      </c>
      <c r="Q3865" t="n">
        <v>940</v>
      </c>
      <c r="R3865" t="n">
        <v>49.7</v>
      </c>
      <c r="S3865" t="n">
        <v>3.2</v>
      </c>
      <c r="T3865" t="n">
        <v>2.3</v>
      </c>
      <c r="U3865" t="n">
        <v>78.4</v>
      </c>
      <c r="V3865" t="n">
        <v>10.6</v>
      </c>
      <c r="W3865" t="n">
        <v>0</v>
      </c>
      <c r="X3865" t="n">
        <v>85</v>
      </c>
      <c r="Y3865" t="n">
        <v>90</v>
      </c>
      <c r="Z3865" t="n">
        <v>25</v>
      </c>
      <c r="AA3865"/>
      <c r="AB3865"/>
      <c r="AC3865"/>
      <c r="AD3865"/>
      <c r="AE3865"/>
      <c r="AF3865" t="n">
        <v>714</v>
      </c>
      <c r="AG3865" t="n">
        <v>27</v>
      </c>
      <c r="AH3865" t="n">
        <v>32</v>
      </c>
      <c r="AI3865" t="n">
        <v>1504</v>
      </c>
      <c r="AJ3865" t="n">
        <v>4015</v>
      </c>
      <c r="AK3865" t="n">
        <v>5656</v>
      </c>
      <c r="AL3865" t="n">
        <v>3533</v>
      </c>
      <c r="AM3865"/>
      <c r="AN3865"/>
      <c r="AO3865"/>
      <c r="AP3865"/>
      <c r="AQ3865"/>
      <c r="AR3865"/>
    </row>
    <row r="3866">
      <c r="A3866" t="n">
        <v>383163</v>
      </c>
      <c r="B3866" t="s">
        <v>5899</v>
      </c>
      <c r="C3866" t="s">
        <v>1082</v>
      </c>
      <c r="D3866" t="s">
        <v>1078</v>
      </c>
      <c r="E3866" t="s">
        <v>147</v>
      </c>
      <c r="F3866" t="s">
        <v>199</v>
      </c>
      <c r="G3866" t="s">
        <v>189</v>
      </c>
      <c r="H3866" t="s">
        <v>200</v>
      </c>
      <c r="I3866" t="s">
        <v>151</v>
      </c>
      <c r="J3866" t="s">
        <v>164</v>
      </c>
      <c r="K3866"/>
      <c r="L3866" t="s">
        <v>155</v>
      </c>
      <c r="M3866" t="s">
        <v>155</v>
      </c>
      <c r="N3866" t="n">
        <v>-80.242</v>
      </c>
      <c r="O3866" t="n">
        <v>25.7648</v>
      </c>
      <c r="P3866" t="n">
        <v>312</v>
      </c>
      <c r="Q3866" t="n">
        <v>312</v>
      </c>
      <c r="R3866" t="n">
        <v>99</v>
      </c>
      <c r="S3866" t="n">
        <v>0</v>
      </c>
      <c r="T3866" t="n">
        <v>0.6</v>
      </c>
      <c r="U3866" t="n">
        <v>99.4</v>
      </c>
      <c r="V3866" t="n">
        <v>0</v>
      </c>
      <c r="W3866" t="n">
        <v>0</v>
      </c>
      <c r="X3866" t="n">
        <v>93</v>
      </c>
      <c r="Y3866" t="n">
        <v>95</v>
      </c>
      <c r="Z3866" t="n">
        <v>20</v>
      </c>
      <c r="AA3866"/>
      <c r="AB3866"/>
      <c r="AC3866"/>
      <c r="AD3866"/>
      <c r="AE3866"/>
      <c r="AF3866" t="n">
        <v>65</v>
      </c>
      <c r="AG3866" t="n">
        <v>43</v>
      </c>
      <c r="AH3866" t="n">
        <v>43</v>
      </c>
      <c r="AI3866" t="n">
        <v>20261</v>
      </c>
      <c r="AJ3866" t="n">
        <v>20261</v>
      </c>
      <c r="AK3866"/>
      <c r="AL3866"/>
      <c r="AM3866"/>
      <c r="AN3866"/>
      <c r="AO3866"/>
      <c r="AP3866"/>
      <c r="AQ3866"/>
      <c r="AR3866"/>
    </row>
    <row r="3867">
      <c r="A3867" t="n">
        <v>383190</v>
      </c>
      <c r="B3867" t="s">
        <v>5900</v>
      </c>
      <c r="C3867" t="s">
        <v>1389</v>
      </c>
      <c r="D3867" t="s">
        <v>1387</v>
      </c>
      <c r="E3867" t="s">
        <v>267</v>
      </c>
      <c r="F3867" t="s">
        <v>173</v>
      </c>
      <c r="G3867" t="s">
        <v>149</v>
      </c>
      <c r="H3867" t="s">
        <v>174</v>
      </c>
      <c r="I3867" t="s">
        <v>175</v>
      </c>
      <c r="J3867" t="s">
        <v>168</v>
      </c>
      <c r="K3867" t="s">
        <v>176</v>
      </c>
      <c r="L3867" t="s">
        <v>155</v>
      </c>
      <c r="M3867" t="s">
        <v>155</v>
      </c>
      <c r="N3867" t="n">
        <v>-155.0697</v>
      </c>
      <c r="O3867" t="n">
        <v>19.7048</v>
      </c>
      <c r="P3867" t="n">
        <v>3034</v>
      </c>
      <c r="Q3867" t="n">
        <v>3034</v>
      </c>
      <c r="R3867" t="n">
        <v>62.4</v>
      </c>
      <c r="S3867" t="n">
        <v>14.5</v>
      </c>
      <c r="T3867" t="n">
        <v>0.8</v>
      </c>
      <c r="U3867" t="n">
        <v>17.4</v>
      </c>
      <c r="V3867" t="n">
        <v>17.2</v>
      </c>
      <c r="W3867" t="n">
        <v>1.6</v>
      </c>
      <c r="X3867" t="n">
        <v>59</v>
      </c>
      <c r="Y3867" t="n">
        <v>37</v>
      </c>
      <c r="Z3867" t="n">
        <v>14</v>
      </c>
      <c r="AA3867" t="n">
        <v>285</v>
      </c>
      <c r="AB3867" t="n">
        <v>31.6</v>
      </c>
      <c r="AC3867"/>
      <c r="AD3867"/>
      <c r="AE3867"/>
      <c r="AF3867" t="n">
        <v>226</v>
      </c>
      <c r="AG3867" t="n">
        <v>31</v>
      </c>
      <c r="AH3867" t="n">
        <v>39</v>
      </c>
      <c r="AI3867" t="n">
        <v>8200</v>
      </c>
      <c r="AJ3867" t="n">
        <v>6690</v>
      </c>
      <c r="AK3867" t="n">
        <v>6798</v>
      </c>
      <c r="AL3867" t="n">
        <v>9164</v>
      </c>
      <c r="AM3867" t="n">
        <v>12128</v>
      </c>
      <c r="AN3867" t="n">
        <v>12324</v>
      </c>
      <c r="AO3867" t="n">
        <v>299</v>
      </c>
      <c r="AP3867"/>
      <c r="AQ3867"/>
      <c r="AR3867"/>
    </row>
    <row r="3868">
      <c r="A3868" t="n">
        <v>383279</v>
      </c>
      <c r="B3868" t="s">
        <v>5901</v>
      </c>
      <c r="C3868" t="s">
        <v>5902</v>
      </c>
      <c r="D3868" t="s">
        <v>3037</v>
      </c>
      <c r="E3868" t="s">
        <v>997</v>
      </c>
      <c r="F3868" t="s">
        <v>199</v>
      </c>
      <c r="G3868" t="s">
        <v>189</v>
      </c>
      <c r="H3868" t="s">
        <v>200</v>
      </c>
      <c r="I3868" t="s">
        <v>186</v>
      </c>
      <c r="J3868" t="s">
        <v>164</v>
      </c>
      <c r="K3868"/>
      <c r="L3868" t="s">
        <v>155</v>
      </c>
      <c r="M3868" t="s">
        <v>155</v>
      </c>
      <c r="N3868" t="n">
        <v>-74.427</v>
      </c>
      <c r="O3868" t="n">
        <v>40.6225</v>
      </c>
      <c r="P3868" t="n">
        <v>287</v>
      </c>
      <c r="Q3868" t="n">
        <v>287</v>
      </c>
      <c r="R3868" t="n">
        <v>88.9</v>
      </c>
      <c r="S3868" t="n">
        <v>27.5</v>
      </c>
      <c r="T3868" t="n">
        <v>22.3</v>
      </c>
      <c r="U3868" t="n">
        <v>38.3</v>
      </c>
      <c r="V3868" t="n">
        <v>2.4</v>
      </c>
      <c r="W3868" t="n">
        <v>2.4</v>
      </c>
      <c r="X3868" t="n">
        <v>100</v>
      </c>
      <c r="Y3868" t="n">
        <v>80</v>
      </c>
      <c r="Z3868" t="n">
        <v>7</v>
      </c>
      <c r="AA3868"/>
      <c r="AB3868"/>
      <c r="AC3868"/>
      <c r="AD3868"/>
      <c r="AE3868"/>
      <c r="AF3868" t="n">
        <v>18</v>
      </c>
      <c r="AG3868" t="n">
        <v>35</v>
      </c>
      <c r="AH3868" t="n">
        <v>35</v>
      </c>
      <c r="AI3868" t="n">
        <v>17389</v>
      </c>
      <c r="AJ3868" t="n">
        <v>18940</v>
      </c>
      <c r="AK3868"/>
      <c r="AL3868"/>
      <c r="AM3868"/>
      <c r="AN3868"/>
      <c r="AO3868"/>
      <c r="AP3868"/>
      <c r="AQ3868"/>
      <c r="AR3868"/>
    </row>
    <row r="3869">
      <c r="A3869" t="n">
        <v>383297</v>
      </c>
      <c r="B3869" t="s">
        <v>5903</v>
      </c>
      <c r="C3869" t="s">
        <v>5904</v>
      </c>
      <c r="D3869" t="s">
        <v>996</v>
      </c>
      <c r="E3869" t="s">
        <v>997</v>
      </c>
      <c r="F3869" t="s">
        <v>199</v>
      </c>
      <c r="G3869" t="s">
        <v>189</v>
      </c>
      <c r="H3869" t="s">
        <v>200</v>
      </c>
      <c r="I3869" t="s">
        <v>186</v>
      </c>
      <c r="J3869" t="s">
        <v>164</v>
      </c>
      <c r="K3869"/>
      <c r="L3869" t="s">
        <v>155</v>
      </c>
      <c r="M3869" t="s">
        <v>155</v>
      </c>
      <c r="N3869" t="n">
        <v>-73.2003</v>
      </c>
      <c r="O3869" t="n">
        <v>40.8286</v>
      </c>
      <c r="P3869" t="n">
        <v>291</v>
      </c>
      <c r="Q3869" t="n">
        <v>291</v>
      </c>
      <c r="R3869" t="n">
        <v>97.3</v>
      </c>
      <c r="S3869" t="n">
        <v>46.4</v>
      </c>
      <c r="T3869" t="n">
        <v>9.3</v>
      </c>
      <c r="U3869" t="n">
        <v>29.9</v>
      </c>
      <c r="V3869" t="n">
        <v>0.7</v>
      </c>
      <c r="W3869" t="n">
        <v>2.4</v>
      </c>
      <c r="X3869" t="n">
        <v>100</v>
      </c>
      <c r="Y3869" t="n">
        <v>78</v>
      </c>
      <c r="Z3869" t="n">
        <v>16</v>
      </c>
      <c r="AA3869"/>
      <c r="AB3869"/>
      <c r="AC3869"/>
      <c r="AD3869"/>
      <c r="AE3869"/>
      <c r="AF3869" t="n">
        <v>12</v>
      </c>
      <c r="AG3869" t="n">
        <v>34</v>
      </c>
      <c r="AH3869" t="n">
        <v>38</v>
      </c>
      <c r="AI3869" t="n">
        <v>23106</v>
      </c>
      <c r="AJ3869" t="n">
        <v>23106</v>
      </c>
      <c r="AK3869"/>
      <c r="AL3869"/>
      <c r="AM3869"/>
      <c r="AN3869"/>
      <c r="AO3869"/>
      <c r="AP3869"/>
      <c r="AQ3869"/>
      <c r="AR3869"/>
    </row>
    <row r="3870">
      <c r="A3870" t="n">
        <v>383312</v>
      </c>
      <c r="B3870" t="s">
        <v>5905</v>
      </c>
      <c r="C3870" t="s">
        <v>3907</v>
      </c>
      <c r="D3870" t="s">
        <v>3795</v>
      </c>
      <c r="E3870" t="s">
        <v>1434</v>
      </c>
      <c r="F3870" t="s">
        <v>216</v>
      </c>
      <c r="G3870" t="s">
        <v>149</v>
      </c>
      <c r="H3870" t="s">
        <v>200</v>
      </c>
      <c r="I3870" t="s">
        <v>205</v>
      </c>
      <c r="J3870" t="s">
        <v>164</v>
      </c>
      <c r="K3870"/>
      <c r="L3870" t="s">
        <v>155</v>
      </c>
      <c r="M3870" t="s">
        <v>155</v>
      </c>
      <c r="N3870" t="n">
        <v>-81.402</v>
      </c>
      <c r="O3870" t="n">
        <v>40.4705</v>
      </c>
      <c r="P3870" t="n">
        <v>68</v>
      </c>
      <c r="Q3870" t="n">
        <v>68</v>
      </c>
      <c r="R3870" t="n">
        <v>60.3</v>
      </c>
      <c r="S3870" t="n">
        <v>94.1</v>
      </c>
      <c r="T3870" t="n">
        <v>1.5</v>
      </c>
      <c r="U3870" t="n">
        <v>0</v>
      </c>
      <c r="V3870" t="n">
        <v>1.5</v>
      </c>
      <c r="W3870" t="n">
        <v>0</v>
      </c>
      <c r="X3870" t="n">
        <v>95</v>
      </c>
      <c r="Y3870"/>
      <c r="Z3870" t="n">
        <v>7</v>
      </c>
      <c r="AA3870"/>
      <c r="AB3870"/>
      <c r="AC3870"/>
      <c r="AD3870"/>
      <c r="AE3870"/>
      <c r="AF3870" t="n">
        <v>61</v>
      </c>
      <c r="AG3870" t="n">
        <v>51</v>
      </c>
      <c r="AH3870" t="n">
        <v>65</v>
      </c>
      <c r="AI3870" t="n">
        <v>10056</v>
      </c>
      <c r="AJ3870" t="n">
        <v>8828</v>
      </c>
      <c r="AK3870" t="n">
        <v>11914</v>
      </c>
      <c r="AL3870"/>
      <c r="AM3870"/>
      <c r="AN3870"/>
      <c r="AO3870"/>
      <c r="AP3870"/>
      <c r="AQ3870"/>
      <c r="AR3870"/>
    </row>
    <row r="3871">
      <c r="A3871" t="n">
        <v>383330</v>
      </c>
      <c r="B3871" t="s">
        <v>5906</v>
      </c>
      <c r="C3871" t="s">
        <v>3927</v>
      </c>
      <c r="D3871" t="s">
        <v>3795</v>
      </c>
      <c r="E3871" t="s">
        <v>1434</v>
      </c>
      <c r="F3871" t="s">
        <v>216</v>
      </c>
      <c r="G3871" t="s">
        <v>149</v>
      </c>
      <c r="H3871" t="s">
        <v>200</v>
      </c>
      <c r="I3871" t="s">
        <v>151</v>
      </c>
      <c r="J3871" t="s">
        <v>164</v>
      </c>
      <c r="K3871"/>
      <c r="L3871" t="s">
        <v>155</v>
      </c>
      <c r="M3871" t="s">
        <v>155</v>
      </c>
      <c r="N3871" t="n">
        <v>-82.7665</v>
      </c>
      <c r="O3871" t="n">
        <v>41.441</v>
      </c>
      <c r="P3871" t="n">
        <v>153</v>
      </c>
      <c r="Q3871" t="n">
        <v>153</v>
      </c>
      <c r="R3871" t="n">
        <v>74.5</v>
      </c>
      <c r="S3871" t="n">
        <v>47.1</v>
      </c>
      <c r="T3871" t="n">
        <v>41.2</v>
      </c>
      <c r="U3871" t="n">
        <v>2.6</v>
      </c>
      <c r="V3871" t="n">
        <v>0</v>
      </c>
      <c r="W3871" t="n">
        <v>0</v>
      </c>
      <c r="X3871" t="n">
        <v>60</v>
      </c>
      <c r="Y3871"/>
      <c r="Z3871" t="n">
        <v>4</v>
      </c>
      <c r="AA3871"/>
      <c r="AB3871"/>
      <c r="AC3871"/>
      <c r="AD3871"/>
      <c r="AE3871"/>
      <c r="AF3871" t="n">
        <v>35</v>
      </c>
      <c r="AG3871" t="n">
        <v>50</v>
      </c>
      <c r="AH3871" t="n">
        <v>84</v>
      </c>
      <c r="AI3871"/>
      <c r="AJ3871"/>
      <c r="AK3871"/>
      <c r="AL3871"/>
      <c r="AM3871"/>
      <c r="AN3871"/>
      <c r="AO3871"/>
      <c r="AP3871"/>
      <c r="AQ3871"/>
      <c r="AR3871"/>
    </row>
    <row r="3872">
      <c r="A3872" t="n">
        <v>383367</v>
      </c>
      <c r="B3872" t="s">
        <v>5907</v>
      </c>
      <c r="C3872" t="s">
        <v>4216</v>
      </c>
      <c r="D3872" t="s">
        <v>4200</v>
      </c>
      <c r="E3872" t="s">
        <v>997</v>
      </c>
      <c r="F3872" t="s">
        <v>216</v>
      </c>
      <c r="G3872" t="s">
        <v>149</v>
      </c>
      <c r="H3872" t="s">
        <v>200</v>
      </c>
      <c r="I3872" t="s">
        <v>151</v>
      </c>
      <c r="J3872" t="s">
        <v>164</v>
      </c>
      <c r="K3872"/>
      <c r="L3872" t="s">
        <v>155</v>
      </c>
      <c r="M3872" t="s">
        <v>155</v>
      </c>
      <c r="N3872" t="n">
        <v>-78.3981</v>
      </c>
      <c r="O3872" t="n">
        <v>40.5083</v>
      </c>
      <c r="P3872" t="n">
        <v>230</v>
      </c>
      <c r="Q3872" t="n">
        <v>230</v>
      </c>
      <c r="R3872" t="n">
        <v>82.2</v>
      </c>
      <c r="S3872" t="n">
        <v>93</v>
      </c>
      <c r="T3872" t="n">
        <v>3</v>
      </c>
      <c r="U3872" t="n">
        <v>1.3</v>
      </c>
      <c r="V3872" t="n">
        <v>0.9</v>
      </c>
      <c r="W3872" t="n">
        <v>0</v>
      </c>
      <c r="X3872" t="n">
        <v>72</v>
      </c>
      <c r="Y3872" t="n">
        <v>44</v>
      </c>
      <c r="Z3872" t="n">
        <v>10</v>
      </c>
      <c r="AA3872"/>
      <c r="AB3872"/>
      <c r="AC3872"/>
      <c r="AD3872"/>
      <c r="AE3872"/>
      <c r="AF3872" t="n">
        <v>88</v>
      </c>
      <c r="AG3872" t="n">
        <v>48</v>
      </c>
      <c r="AH3872" t="n">
        <v>76</v>
      </c>
      <c r="AI3872" t="n">
        <v>11499</v>
      </c>
      <c r="AJ3872" t="n">
        <v>13605</v>
      </c>
      <c r="AK3872" t="n">
        <v>14228</v>
      </c>
      <c r="AL3872" t="n">
        <v>10159</v>
      </c>
      <c r="AM3872" t="n">
        <v>10209</v>
      </c>
      <c r="AN3872" t="n">
        <v>19830</v>
      </c>
      <c r="AO3872"/>
      <c r="AP3872"/>
      <c r="AQ3872"/>
      <c r="AR3872"/>
    </row>
    <row r="3873">
      <c r="A3873" t="n">
        <v>383464</v>
      </c>
      <c r="B3873" t="s">
        <v>5908</v>
      </c>
      <c r="C3873" t="s">
        <v>4971</v>
      </c>
      <c r="D3873" t="s">
        <v>4775</v>
      </c>
      <c r="E3873" t="s">
        <v>283</v>
      </c>
      <c r="F3873" t="s">
        <v>199</v>
      </c>
      <c r="G3873" t="s">
        <v>189</v>
      </c>
      <c r="H3873" t="s">
        <v>200</v>
      </c>
      <c r="I3873" t="s">
        <v>151</v>
      </c>
      <c r="J3873" t="s">
        <v>164</v>
      </c>
      <c r="K3873"/>
      <c r="L3873" t="s">
        <v>155</v>
      </c>
      <c r="M3873" t="s">
        <v>155</v>
      </c>
      <c r="N3873" t="n">
        <v>-97.3792</v>
      </c>
      <c r="O3873" t="n">
        <v>31.0849</v>
      </c>
      <c r="P3873" t="n">
        <v>237</v>
      </c>
      <c r="Q3873" t="n">
        <v>237</v>
      </c>
      <c r="R3873" t="n">
        <v>94.1</v>
      </c>
      <c r="S3873" t="n">
        <v>37.1</v>
      </c>
      <c r="T3873" t="n">
        <v>23.2</v>
      </c>
      <c r="U3873" t="n">
        <v>31.2</v>
      </c>
      <c r="V3873" t="n">
        <v>1.7</v>
      </c>
      <c r="W3873" t="n">
        <v>0</v>
      </c>
      <c r="X3873" t="n">
        <v>53</v>
      </c>
      <c r="Y3873"/>
      <c r="Z3873" t="n">
        <v>15</v>
      </c>
      <c r="AA3873"/>
      <c r="AB3873"/>
      <c r="AC3873"/>
      <c r="AD3873"/>
      <c r="AE3873"/>
      <c r="AF3873" t="n">
        <v>135</v>
      </c>
      <c r="AG3873" t="n">
        <v>61</v>
      </c>
      <c r="AH3873" t="n">
        <v>61</v>
      </c>
      <c r="AI3873" t="n">
        <v>10139</v>
      </c>
      <c r="AJ3873" t="n">
        <v>10011</v>
      </c>
      <c r="AK3873" t="n">
        <v>11040</v>
      </c>
      <c r="AL3873" t="n">
        <v>9879</v>
      </c>
      <c r="AM3873" t="n">
        <v>12542</v>
      </c>
      <c r="AN3873"/>
      <c r="AO3873"/>
      <c r="AP3873"/>
      <c r="AQ3873"/>
      <c r="AR3873"/>
    </row>
    <row r="3874">
      <c r="A3874" t="n">
        <v>383525</v>
      </c>
      <c r="B3874" t="s">
        <v>5909</v>
      </c>
      <c r="C3874" t="s">
        <v>1762</v>
      </c>
      <c r="D3874" t="s">
        <v>996</v>
      </c>
      <c r="E3874" t="s">
        <v>997</v>
      </c>
      <c r="F3874" t="s">
        <v>216</v>
      </c>
      <c r="G3874" t="s">
        <v>149</v>
      </c>
      <c r="H3874" t="s">
        <v>200</v>
      </c>
      <c r="I3874" t="s">
        <v>205</v>
      </c>
      <c r="J3874" t="s">
        <v>164</v>
      </c>
      <c r="K3874"/>
      <c r="L3874" t="s">
        <v>155</v>
      </c>
      <c r="M3874" t="s">
        <v>155</v>
      </c>
      <c r="N3874" t="n">
        <v>-79.3876</v>
      </c>
      <c r="O3874" t="n">
        <v>42.1102</v>
      </c>
      <c r="P3874" t="n">
        <v>44</v>
      </c>
      <c r="Q3874" t="n">
        <v>44</v>
      </c>
      <c r="R3874" t="n">
        <v>84.1</v>
      </c>
      <c r="S3874" t="n">
        <v>47.7</v>
      </c>
      <c r="T3874" t="n">
        <v>31.8</v>
      </c>
      <c r="U3874" t="n">
        <v>15.9</v>
      </c>
      <c r="V3874" t="n">
        <v>4.5</v>
      </c>
      <c r="W3874" t="n">
        <v>0</v>
      </c>
      <c r="X3874" t="n">
        <v>100</v>
      </c>
      <c r="Y3874"/>
      <c r="Z3874" t="n">
        <v>10</v>
      </c>
      <c r="AA3874"/>
      <c r="AB3874"/>
      <c r="AC3874"/>
      <c r="AD3874"/>
      <c r="AE3874"/>
      <c r="AF3874" t="n">
        <v>45</v>
      </c>
      <c r="AG3874" t="n">
        <v>50</v>
      </c>
      <c r="AH3874" t="n">
        <v>56</v>
      </c>
      <c r="AI3874" t="n">
        <v>13555</v>
      </c>
      <c r="AJ3874" t="n">
        <v>14226</v>
      </c>
      <c r="AK3874" t="n">
        <v>14226</v>
      </c>
      <c r="AL3874" t="n">
        <v>11160</v>
      </c>
      <c r="AM3874"/>
      <c r="AN3874"/>
      <c r="AO3874"/>
      <c r="AP3874"/>
      <c r="AQ3874"/>
      <c r="AR3874"/>
    </row>
    <row r="3875">
      <c r="A3875" t="n">
        <v>383765</v>
      </c>
      <c r="B3875" t="s">
        <v>5910</v>
      </c>
      <c r="C3875" t="s">
        <v>3219</v>
      </c>
      <c r="D3875" t="s">
        <v>996</v>
      </c>
      <c r="E3875" t="s">
        <v>997</v>
      </c>
      <c r="F3875" t="s">
        <v>199</v>
      </c>
      <c r="G3875" t="s">
        <v>189</v>
      </c>
      <c r="H3875" t="s">
        <v>200</v>
      </c>
      <c r="I3875" t="s">
        <v>151</v>
      </c>
      <c r="J3875" t="s">
        <v>164</v>
      </c>
      <c r="K3875"/>
      <c r="L3875" t="s">
        <v>155</v>
      </c>
      <c r="M3875" t="s">
        <v>155</v>
      </c>
      <c r="N3875" t="n">
        <v>-73.9899</v>
      </c>
      <c r="O3875" t="n">
        <v>40.5993</v>
      </c>
      <c r="P3875" t="n">
        <v>273</v>
      </c>
      <c r="Q3875" t="n">
        <v>273</v>
      </c>
      <c r="R3875" t="n">
        <v>96.7</v>
      </c>
      <c r="S3875" t="n">
        <v>10.3</v>
      </c>
      <c r="T3875" t="n">
        <v>58.6</v>
      </c>
      <c r="U3875" t="n">
        <v>27.1</v>
      </c>
      <c r="V3875" t="n">
        <v>0.4</v>
      </c>
      <c r="W3875" t="n">
        <v>0</v>
      </c>
      <c r="X3875" t="n">
        <v>74</v>
      </c>
      <c r="Y3875" t="n">
        <v>60</v>
      </c>
      <c r="Z3875" t="n">
        <v>21</v>
      </c>
      <c r="AA3875"/>
      <c r="AB3875"/>
      <c r="AC3875"/>
      <c r="AD3875"/>
      <c r="AE3875"/>
      <c r="AF3875" t="n">
        <v>134</v>
      </c>
      <c r="AG3875" t="n">
        <v>65</v>
      </c>
      <c r="AH3875" t="n">
        <v>65</v>
      </c>
      <c r="AI3875" t="n">
        <v>17435</v>
      </c>
      <c r="AJ3875" t="n">
        <v>18238</v>
      </c>
      <c r="AK3875" t="n">
        <v>18044</v>
      </c>
      <c r="AL3875" t="n">
        <v>20441</v>
      </c>
      <c r="AM3875"/>
      <c r="AN3875"/>
      <c r="AO3875"/>
      <c r="AP3875"/>
      <c r="AQ3875"/>
      <c r="AR3875"/>
    </row>
    <row r="3876">
      <c r="A3876" t="n">
        <v>383996</v>
      </c>
      <c r="B3876" t="s">
        <v>5911</v>
      </c>
      <c r="C3876" t="s">
        <v>5912</v>
      </c>
      <c r="D3876" t="s">
        <v>333</v>
      </c>
      <c r="E3876" t="s">
        <v>283</v>
      </c>
      <c r="F3876" t="s">
        <v>173</v>
      </c>
      <c r="G3876" t="s">
        <v>149</v>
      </c>
      <c r="H3876" t="s">
        <v>174</v>
      </c>
      <c r="I3876" t="s">
        <v>175</v>
      </c>
      <c r="J3876" t="s">
        <v>164</v>
      </c>
      <c r="K3876" t="s">
        <v>176</v>
      </c>
      <c r="L3876" t="s">
        <v>155</v>
      </c>
      <c r="M3876" t="s">
        <v>155</v>
      </c>
      <c r="N3876" t="n">
        <v>-105.6773</v>
      </c>
      <c r="O3876" t="n">
        <v>33.3464</v>
      </c>
      <c r="P3876" t="n">
        <v>955</v>
      </c>
      <c r="Q3876" t="n">
        <v>955</v>
      </c>
      <c r="R3876" t="n">
        <v>63.7</v>
      </c>
      <c r="S3876" t="n">
        <v>37.7</v>
      </c>
      <c r="T3876" t="n">
        <v>1.8</v>
      </c>
      <c r="U3876" t="n">
        <v>32.1</v>
      </c>
      <c r="V3876" t="n">
        <v>1.5</v>
      </c>
      <c r="W3876" t="n">
        <v>2.2</v>
      </c>
      <c r="X3876" t="n">
        <v>50</v>
      </c>
      <c r="Y3876" t="n">
        <v>31</v>
      </c>
      <c r="Z3876" t="n">
        <v>11</v>
      </c>
      <c r="AA3876" t="n">
        <v>39</v>
      </c>
      <c r="AB3876" t="n">
        <v>15.4</v>
      </c>
      <c r="AC3876"/>
      <c r="AD3876"/>
      <c r="AE3876"/>
      <c r="AF3876" t="n">
        <v>40</v>
      </c>
      <c r="AG3876" t="n">
        <v>12</v>
      </c>
      <c r="AH3876" t="n">
        <v>27</v>
      </c>
      <c r="AI3876" t="n">
        <v>6557</v>
      </c>
      <c r="AJ3876" t="n">
        <v>3791</v>
      </c>
      <c r="AK3876" t="n">
        <v>5003</v>
      </c>
      <c r="AL3876" t="n">
        <v>5822</v>
      </c>
      <c r="AM3876"/>
      <c r="AN3876"/>
      <c r="AO3876" t="n">
        <v>48</v>
      </c>
      <c r="AP3876"/>
      <c r="AQ3876"/>
      <c r="AR3876"/>
    </row>
    <row r="3877">
      <c r="A3877" t="n">
        <v>384236</v>
      </c>
      <c r="B3877" t="s">
        <v>5913</v>
      </c>
      <c r="C3877" t="s">
        <v>4189</v>
      </c>
      <c r="D3877" t="s">
        <v>440</v>
      </c>
      <c r="E3877" t="s">
        <v>267</v>
      </c>
      <c r="F3877" t="s">
        <v>199</v>
      </c>
      <c r="G3877" t="s">
        <v>189</v>
      </c>
      <c r="H3877" t="s">
        <v>200</v>
      </c>
      <c r="I3877" t="s">
        <v>151</v>
      </c>
      <c r="J3877" t="s">
        <v>164</v>
      </c>
      <c r="K3877"/>
      <c r="L3877" t="s">
        <v>155</v>
      </c>
      <c r="M3877" t="s">
        <v>155</v>
      </c>
      <c r="N3877" t="n">
        <v>-117.5477</v>
      </c>
      <c r="O3877" t="n">
        <v>34.0694</v>
      </c>
      <c r="P3877" t="n">
        <v>1640</v>
      </c>
      <c r="Q3877" t="n">
        <v>1640</v>
      </c>
      <c r="R3877" t="n">
        <v>62.1</v>
      </c>
      <c r="S3877" t="n">
        <v>2.1</v>
      </c>
      <c r="T3877" t="n">
        <v>4.3</v>
      </c>
      <c r="U3877" t="n">
        <v>31.3</v>
      </c>
      <c r="V3877" t="n">
        <v>0.9</v>
      </c>
      <c r="W3877" t="n">
        <v>0</v>
      </c>
      <c r="X3877" t="n">
        <v>74</v>
      </c>
      <c r="Y3877"/>
      <c r="Z3877" t="n">
        <v>23</v>
      </c>
      <c r="AA3877"/>
      <c r="AB3877"/>
      <c r="AC3877"/>
      <c r="AD3877"/>
      <c r="AE3877"/>
      <c r="AF3877" t="n">
        <v>533</v>
      </c>
      <c r="AG3877" t="n">
        <v>74</v>
      </c>
      <c r="AH3877" t="n">
        <v>91</v>
      </c>
      <c r="AI3877" t="n">
        <v>25025</v>
      </c>
      <c r="AJ3877" t="n">
        <v>24739</v>
      </c>
      <c r="AK3877" t="n">
        <v>24538</v>
      </c>
      <c r="AL3877" t="n">
        <v>26007</v>
      </c>
      <c r="AM3877" t="n">
        <v>29899</v>
      </c>
      <c r="AN3877" t="n">
        <v>30651</v>
      </c>
      <c r="AO3877"/>
      <c r="AP3877"/>
      <c r="AQ3877"/>
      <c r="AR3877"/>
    </row>
    <row r="3878">
      <c r="A3878" t="n">
        <v>384245</v>
      </c>
      <c r="B3878" t="s">
        <v>5914</v>
      </c>
      <c r="C3878" t="s">
        <v>5915</v>
      </c>
      <c r="D3878" t="s">
        <v>440</v>
      </c>
      <c r="E3878" t="s">
        <v>267</v>
      </c>
      <c r="F3878" t="s">
        <v>199</v>
      </c>
      <c r="G3878" t="s">
        <v>189</v>
      </c>
      <c r="H3878" t="s">
        <v>200</v>
      </c>
      <c r="I3878" t="s">
        <v>151</v>
      </c>
      <c r="J3878" t="s">
        <v>168</v>
      </c>
      <c r="K3878"/>
      <c r="L3878" t="s">
        <v>155</v>
      </c>
      <c r="M3878" t="s">
        <v>155</v>
      </c>
      <c r="N3878" t="n">
        <v>-118.5268</v>
      </c>
      <c r="O3878" t="n">
        <v>34.2009</v>
      </c>
      <c r="P3878" t="n">
        <v>1447</v>
      </c>
      <c r="Q3878" t="n">
        <v>1447</v>
      </c>
      <c r="R3878" t="n">
        <v>51.1</v>
      </c>
      <c r="S3878" t="n">
        <v>2.6</v>
      </c>
      <c r="T3878" t="n">
        <v>2.5</v>
      </c>
      <c r="U3878" t="n">
        <v>36.8</v>
      </c>
      <c r="V3878" t="n">
        <v>0.8</v>
      </c>
      <c r="W3878" t="n">
        <v>0</v>
      </c>
      <c r="X3878" t="n">
        <v>80</v>
      </c>
      <c r="Y3878"/>
      <c r="Z3878" t="n">
        <v>23</v>
      </c>
      <c r="AA3878"/>
      <c r="AB3878"/>
      <c r="AC3878"/>
      <c r="AD3878"/>
      <c r="AE3878"/>
      <c r="AF3878" t="n">
        <v>518</v>
      </c>
      <c r="AG3878" t="n">
        <v>75</v>
      </c>
      <c r="AH3878" t="n">
        <v>90</v>
      </c>
      <c r="AI3878" t="n">
        <v>25861</v>
      </c>
      <c r="AJ3878" t="n">
        <v>25542</v>
      </c>
      <c r="AK3878" t="n">
        <v>26807</v>
      </c>
      <c r="AL3878" t="n">
        <v>26092</v>
      </c>
      <c r="AM3878" t="n">
        <v>29228</v>
      </c>
      <c r="AN3878" t="n">
        <v>30293</v>
      </c>
      <c r="AO3878"/>
      <c r="AP3878"/>
      <c r="AQ3878"/>
      <c r="AR3878"/>
    </row>
    <row r="3879">
      <c r="A3879" t="n">
        <v>384254</v>
      </c>
      <c r="B3879" t="s">
        <v>5916</v>
      </c>
      <c r="C3879" t="s">
        <v>1168</v>
      </c>
      <c r="D3879" t="s">
        <v>1078</v>
      </c>
      <c r="E3879" t="s">
        <v>147</v>
      </c>
      <c r="F3879" t="s">
        <v>162</v>
      </c>
      <c r="G3879" t="s">
        <v>163</v>
      </c>
      <c r="H3879" t="s">
        <v>150</v>
      </c>
      <c r="I3879" t="s">
        <v>186</v>
      </c>
      <c r="J3879" t="s">
        <v>164</v>
      </c>
      <c r="K3879" t="s">
        <v>179</v>
      </c>
      <c r="L3879" t="s">
        <v>155</v>
      </c>
      <c r="M3879" t="s">
        <v>155</v>
      </c>
      <c r="N3879" t="n">
        <v>-81.8742</v>
      </c>
      <c r="O3879" t="n">
        <v>28.8113</v>
      </c>
      <c r="P3879" t="n">
        <v>540</v>
      </c>
      <c r="Q3879" t="n">
        <v>540</v>
      </c>
      <c r="R3879" t="n">
        <v>35.4</v>
      </c>
      <c r="S3879" t="n">
        <v>65.6</v>
      </c>
      <c r="T3879" t="n">
        <v>13.7</v>
      </c>
      <c r="U3879" t="n">
        <v>9.4</v>
      </c>
      <c r="V3879" t="n">
        <v>4.3</v>
      </c>
      <c r="W3879" t="n">
        <v>0.9</v>
      </c>
      <c r="X3879" t="n">
        <v>76</v>
      </c>
      <c r="Y3879"/>
      <c r="Z3879" t="n">
        <v>12</v>
      </c>
      <c r="AA3879" t="n">
        <v>82</v>
      </c>
      <c r="AB3879" t="n">
        <v>57.3</v>
      </c>
      <c r="AC3879" t="n">
        <v>75</v>
      </c>
      <c r="AD3879" t="n">
        <v>53.3</v>
      </c>
      <c r="AE3879" t="n">
        <v>41.3</v>
      </c>
      <c r="AF3879" t="n">
        <v>102</v>
      </c>
      <c r="AG3879" t="n">
        <v>26</v>
      </c>
      <c r="AH3879" t="n">
        <v>95</v>
      </c>
      <c r="AI3879" t="n">
        <v>47664</v>
      </c>
      <c r="AJ3879" t="n">
        <v>28819</v>
      </c>
      <c r="AK3879" t="n">
        <v>33856</v>
      </c>
      <c r="AL3879" t="n">
        <v>23282</v>
      </c>
      <c r="AM3879" t="n">
        <v>33590</v>
      </c>
      <c r="AN3879" t="n">
        <v>45193</v>
      </c>
      <c r="AO3879" t="n">
        <v>23</v>
      </c>
      <c r="AP3879" t="n">
        <v>93</v>
      </c>
      <c r="AQ3879"/>
      <c r="AR3879"/>
    </row>
    <row r="3880">
      <c r="A3880" t="n">
        <v>384306</v>
      </c>
      <c r="B3880" t="s">
        <v>5917</v>
      </c>
      <c r="C3880" t="s">
        <v>450</v>
      </c>
      <c r="D3880" t="s">
        <v>440</v>
      </c>
      <c r="E3880" t="s">
        <v>267</v>
      </c>
      <c r="F3880" t="s">
        <v>162</v>
      </c>
      <c r="G3880" t="s">
        <v>163</v>
      </c>
      <c r="H3880" t="s">
        <v>150</v>
      </c>
      <c r="I3880" t="s">
        <v>151</v>
      </c>
      <c r="J3880" t="s">
        <v>164</v>
      </c>
      <c r="K3880" t="s">
        <v>209</v>
      </c>
      <c r="L3880" t="s">
        <v>155</v>
      </c>
      <c r="M3880" t="s">
        <v>155</v>
      </c>
      <c r="N3880" t="n">
        <v>-122.2676</v>
      </c>
      <c r="O3880" t="n">
        <v>37.8628</v>
      </c>
      <c r="P3880" t="n">
        <v>156</v>
      </c>
      <c r="Q3880"/>
      <c r="R3880"/>
      <c r="S3880"/>
      <c r="T3880"/>
      <c r="U3880"/>
      <c r="V3880"/>
      <c r="W3880"/>
      <c r="X3880"/>
      <c r="Y3880"/>
      <c r="Z3880"/>
      <c r="AA3880"/>
      <c r="AB3880"/>
      <c r="AC3880"/>
      <c r="AD3880"/>
      <c r="AE3880"/>
      <c r="AF3880"/>
      <c r="AG3880"/>
      <c r="AH3880"/>
      <c r="AI3880"/>
      <c r="AJ3880"/>
      <c r="AK3880"/>
      <c r="AL3880"/>
      <c r="AM3880"/>
      <c r="AN3880"/>
      <c r="AO3880"/>
      <c r="AP3880"/>
      <c r="AQ3880" t="n">
        <v>18</v>
      </c>
      <c r="AR3880" t="n">
        <v>23</v>
      </c>
    </row>
    <row r="3881">
      <c r="A3881" t="n">
        <v>384333</v>
      </c>
      <c r="B3881" t="s">
        <v>5918</v>
      </c>
      <c r="C3881" t="s">
        <v>320</v>
      </c>
      <c r="D3881" t="s">
        <v>282</v>
      </c>
      <c r="E3881" t="s">
        <v>283</v>
      </c>
      <c r="F3881" t="s">
        <v>173</v>
      </c>
      <c r="G3881" t="s">
        <v>149</v>
      </c>
      <c r="H3881" t="s">
        <v>174</v>
      </c>
      <c r="I3881" t="s">
        <v>186</v>
      </c>
      <c r="J3881" t="s">
        <v>238</v>
      </c>
      <c r="K3881" t="s">
        <v>176</v>
      </c>
      <c r="L3881" t="s">
        <v>155</v>
      </c>
      <c r="M3881" t="s">
        <v>155</v>
      </c>
      <c r="N3881" t="n">
        <v>-112.3432</v>
      </c>
      <c r="O3881" t="n">
        <v>33.4807</v>
      </c>
      <c r="P3881" t="n">
        <v>12951</v>
      </c>
      <c r="Q3881" t="n">
        <v>12951</v>
      </c>
      <c r="R3881" t="n">
        <v>60.3</v>
      </c>
      <c r="S3881" t="n">
        <v>25.7</v>
      </c>
      <c r="T3881" t="n">
        <v>7.4</v>
      </c>
      <c r="U3881" t="n">
        <v>55.8</v>
      </c>
      <c r="V3881" t="n">
        <v>3.6</v>
      </c>
      <c r="W3881" t="n">
        <v>0.3</v>
      </c>
      <c r="X3881" t="n">
        <v>69</v>
      </c>
      <c r="Y3881" t="n">
        <v>44</v>
      </c>
      <c r="Z3881" t="n">
        <v>23</v>
      </c>
      <c r="AA3881" t="n">
        <v>582</v>
      </c>
      <c r="AB3881" t="n">
        <v>24.6</v>
      </c>
      <c r="AC3881"/>
      <c r="AD3881"/>
      <c r="AE3881"/>
      <c r="AF3881" t="n">
        <v>903</v>
      </c>
      <c r="AG3881" t="n">
        <v>23</v>
      </c>
      <c r="AH3881" t="n">
        <v>35</v>
      </c>
      <c r="AI3881" t="n">
        <v>12673</v>
      </c>
      <c r="AJ3881" t="n">
        <v>10977</v>
      </c>
      <c r="AK3881" t="n">
        <v>11006</v>
      </c>
      <c r="AL3881" t="n">
        <v>13620</v>
      </c>
      <c r="AM3881" t="n">
        <v>16004</v>
      </c>
      <c r="AN3881" t="n">
        <v>16523</v>
      </c>
      <c r="AO3881" t="n">
        <v>942</v>
      </c>
      <c r="AP3881"/>
      <c r="AQ3881"/>
      <c r="AR3881"/>
    </row>
    <row r="3882">
      <c r="A3882" t="n">
        <v>384342</v>
      </c>
      <c r="B3882" t="s">
        <v>5919</v>
      </c>
      <c r="C3882" t="s">
        <v>145</v>
      </c>
      <c r="D3882" t="s">
        <v>1433</v>
      </c>
      <c r="E3882" t="s">
        <v>1434</v>
      </c>
      <c r="F3882" t="s">
        <v>173</v>
      </c>
      <c r="G3882" t="s">
        <v>149</v>
      </c>
      <c r="H3882" t="s">
        <v>174</v>
      </c>
      <c r="I3882" t="s">
        <v>186</v>
      </c>
      <c r="J3882" t="s">
        <v>168</v>
      </c>
      <c r="K3882" t="s">
        <v>176</v>
      </c>
      <c r="L3882" t="s">
        <v>155</v>
      </c>
      <c r="M3882" t="s">
        <v>155</v>
      </c>
      <c r="N3882" t="n">
        <v>-89.0148</v>
      </c>
      <c r="O3882" t="n">
        <v>40.533</v>
      </c>
      <c r="P3882" t="n">
        <v>7565</v>
      </c>
      <c r="Q3882" t="n">
        <v>7565</v>
      </c>
      <c r="R3882" t="n">
        <v>57.2</v>
      </c>
      <c r="S3882" t="n">
        <v>64.2</v>
      </c>
      <c r="T3882" t="n">
        <v>11.8</v>
      </c>
      <c r="U3882" t="n">
        <v>11.7</v>
      </c>
      <c r="V3882" t="n">
        <v>3.8</v>
      </c>
      <c r="W3882" t="n">
        <v>0.8</v>
      </c>
      <c r="X3882" t="n">
        <v>70</v>
      </c>
      <c r="Y3882" t="n">
        <v>49</v>
      </c>
      <c r="Z3882" t="n">
        <v>19</v>
      </c>
      <c r="AA3882" t="n">
        <v>514</v>
      </c>
      <c r="AB3882" t="n">
        <v>51.8</v>
      </c>
      <c r="AC3882"/>
      <c r="AD3882"/>
      <c r="AE3882"/>
      <c r="AF3882" t="n">
        <v>478</v>
      </c>
      <c r="AG3882" t="n">
        <v>21</v>
      </c>
      <c r="AH3882" t="n">
        <v>56</v>
      </c>
      <c r="AI3882" t="n">
        <v>11099</v>
      </c>
      <c r="AJ3882" t="n">
        <v>9373</v>
      </c>
      <c r="AK3882" t="n">
        <v>10222</v>
      </c>
      <c r="AL3882" t="n">
        <v>12403</v>
      </c>
      <c r="AM3882" t="n">
        <v>14442</v>
      </c>
      <c r="AN3882" t="n">
        <v>15274</v>
      </c>
      <c r="AO3882" t="n">
        <v>687</v>
      </c>
      <c r="AP3882"/>
      <c r="AQ3882"/>
      <c r="AR3882"/>
    </row>
    <row r="3883">
      <c r="A3883" t="n">
        <v>384412</v>
      </c>
      <c r="B3883" t="s">
        <v>5920</v>
      </c>
      <c r="C3883" t="s">
        <v>1063</v>
      </c>
      <c r="D3883" t="s">
        <v>1064</v>
      </c>
      <c r="E3883" t="s">
        <v>997</v>
      </c>
      <c r="F3883" t="s">
        <v>188</v>
      </c>
      <c r="G3883" t="s">
        <v>189</v>
      </c>
      <c r="H3883" t="s">
        <v>150</v>
      </c>
      <c r="I3883" t="s">
        <v>151</v>
      </c>
      <c r="J3883" t="s">
        <v>164</v>
      </c>
      <c r="K3883" t="s">
        <v>209</v>
      </c>
      <c r="L3883" t="s">
        <v>155</v>
      </c>
      <c r="M3883" t="s">
        <v>155</v>
      </c>
      <c r="N3883" t="n">
        <v>-77.0325</v>
      </c>
      <c r="O3883" t="n">
        <v>38.9005</v>
      </c>
      <c r="P3883" t="n">
        <v>1013</v>
      </c>
      <c r="Q3883" t="n">
        <v>602</v>
      </c>
      <c r="R3883" t="n">
        <v>52</v>
      </c>
      <c r="S3883" t="n">
        <v>11.8</v>
      </c>
      <c r="T3883" t="n">
        <v>23.6</v>
      </c>
      <c r="U3883" t="n">
        <v>2.3</v>
      </c>
      <c r="V3883" t="n">
        <v>41.7</v>
      </c>
      <c r="W3883" t="n">
        <v>18.9</v>
      </c>
      <c r="X3883" t="n">
        <v>75</v>
      </c>
      <c r="Y3883"/>
      <c r="Z3883" t="n">
        <v>10</v>
      </c>
      <c r="AA3883" t="n">
        <v>12</v>
      </c>
      <c r="AB3883" t="n">
        <v>50</v>
      </c>
      <c r="AC3883" t="n">
        <v>12</v>
      </c>
      <c r="AD3883" t="n">
        <v>25</v>
      </c>
      <c r="AE3883" t="n">
        <v>8.3</v>
      </c>
      <c r="AF3883" t="n">
        <v>83</v>
      </c>
      <c r="AG3883" t="n">
        <v>26</v>
      </c>
      <c r="AH3883" t="n">
        <v>32</v>
      </c>
      <c r="AI3883" t="n">
        <v>18780</v>
      </c>
      <c r="AJ3883" t="n">
        <v>17558</v>
      </c>
      <c r="AK3883" t="n">
        <v>20178</v>
      </c>
      <c r="AL3883"/>
      <c r="AM3883"/>
      <c r="AN3883"/>
      <c r="AO3883" t="n">
        <v>1</v>
      </c>
      <c r="AP3883" t="n">
        <v>8</v>
      </c>
      <c r="AQ3883" t="n">
        <v>11</v>
      </c>
      <c r="AR3883" t="n">
        <v>1</v>
      </c>
    </row>
    <row r="3884">
      <c r="A3884" t="n">
        <v>384421</v>
      </c>
      <c r="B3884" t="s">
        <v>5921</v>
      </c>
      <c r="C3884" t="s">
        <v>3102</v>
      </c>
      <c r="D3884" t="s">
        <v>3037</v>
      </c>
      <c r="E3884" t="s">
        <v>997</v>
      </c>
      <c r="F3884" t="s">
        <v>162</v>
      </c>
      <c r="G3884" t="s">
        <v>163</v>
      </c>
      <c r="H3884" t="s">
        <v>150</v>
      </c>
      <c r="I3884" t="s">
        <v>186</v>
      </c>
      <c r="J3884" t="s">
        <v>164</v>
      </c>
      <c r="K3884" t="s">
        <v>209</v>
      </c>
      <c r="L3884" t="s">
        <v>155</v>
      </c>
      <c r="M3884" t="s">
        <v>155</v>
      </c>
      <c r="N3884" t="n">
        <v>-74.398</v>
      </c>
      <c r="O3884" t="n">
        <v>40.501</v>
      </c>
      <c r="P3884" t="n">
        <v>104</v>
      </c>
      <c r="Q3884" t="n">
        <v>104</v>
      </c>
      <c r="R3884" t="n">
        <v>0</v>
      </c>
      <c r="S3884" t="n">
        <v>93.3</v>
      </c>
      <c r="T3884" t="n">
        <v>0</v>
      </c>
      <c r="U3884" t="n">
        <v>0</v>
      </c>
      <c r="V3884" t="n">
        <v>0</v>
      </c>
      <c r="W3884" t="n">
        <v>6.7</v>
      </c>
      <c r="X3884" t="n">
        <v>91</v>
      </c>
      <c r="Y3884"/>
      <c r="Z3884" t="n">
        <v>16</v>
      </c>
      <c r="AA3884" t="n">
        <v>28</v>
      </c>
      <c r="AB3884" t="n">
        <v>3.6</v>
      </c>
      <c r="AC3884" t="n">
        <v>28</v>
      </c>
      <c r="AD3884" t="n">
        <v>3.6</v>
      </c>
      <c r="AE3884"/>
      <c r="AF3884" t="n">
        <v>32</v>
      </c>
      <c r="AG3884" t="n">
        <v>18</v>
      </c>
      <c r="AH3884" t="n">
        <v>68</v>
      </c>
      <c r="AI3884" t="n">
        <v>9977</v>
      </c>
      <c r="AJ3884"/>
      <c r="AK3884" t="n">
        <v>2704</v>
      </c>
      <c r="AL3884" t="n">
        <v>8500</v>
      </c>
      <c r="AM3884" t="n">
        <v>5888</v>
      </c>
      <c r="AN3884"/>
      <c r="AO3884"/>
      <c r="AP3884" t="n">
        <v>5</v>
      </c>
      <c r="AQ3884"/>
      <c r="AR3884"/>
    </row>
    <row r="3885">
      <c r="A3885" t="n">
        <v>385132</v>
      </c>
      <c r="B3885" t="s">
        <v>5922</v>
      </c>
      <c r="C3885" t="s">
        <v>409</v>
      </c>
      <c r="D3885" t="s">
        <v>1078</v>
      </c>
      <c r="E3885" t="s">
        <v>147</v>
      </c>
      <c r="F3885" t="s">
        <v>199</v>
      </c>
      <c r="G3885" t="s">
        <v>189</v>
      </c>
      <c r="H3885" t="s">
        <v>200</v>
      </c>
      <c r="I3885" t="s">
        <v>151</v>
      </c>
      <c r="J3885" t="s">
        <v>164</v>
      </c>
      <c r="K3885"/>
      <c r="L3885" t="s">
        <v>155</v>
      </c>
      <c r="M3885" t="s">
        <v>155</v>
      </c>
      <c r="N3885" t="n">
        <v>-80.6514</v>
      </c>
      <c r="O3885" t="n">
        <v>28.0814</v>
      </c>
      <c r="P3885" t="n">
        <v>238</v>
      </c>
      <c r="Q3885" t="n">
        <v>238</v>
      </c>
      <c r="R3885" t="n">
        <v>92.9</v>
      </c>
      <c r="S3885" t="n">
        <v>48.7</v>
      </c>
      <c r="T3885" t="n">
        <v>22.7</v>
      </c>
      <c r="U3885" t="n">
        <v>10.1</v>
      </c>
      <c r="V3885" t="n">
        <v>3.4</v>
      </c>
      <c r="W3885" t="n">
        <v>1.3</v>
      </c>
      <c r="X3885" t="n">
        <v>95</v>
      </c>
      <c r="Y3885" t="n">
        <v>75</v>
      </c>
      <c r="Z3885" t="n">
        <v>10</v>
      </c>
      <c r="AA3885"/>
      <c r="AB3885"/>
      <c r="AC3885"/>
      <c r="AD3885"/>
      <c r="AE3885"/>
      <c r="AF3885" t="n">
        <v>103</v>
      </c>
      <c r="AG3885" t="n">
        <v>41</v>
      </c>
      <c r="AH3885" t="n">
        <v>41</v>
      </c>
      <c r="AI3885" t="n">
        <v>19116</v>
      </c>
      <c r="AJ3885" t="n">
        <v>18213</v>
      </c>
      <c r="AK3885" t="n">
        <v>23176</v>
      </c>
      <c r="AL3885" t="n">
        <v>22274</v>
      </c>
      <c r="AM3885" t="n">
        <v>24325</v>
      </c>
      <c r="AN3885" t="n">
        <v>24325</v>
      </c>
      <c r="AO3885"/>
      <c r="AP3885"/>
      <c r="AQ3885"/>
      <c r="AR3885"/>
    </row>
    <row r="3886">
      <c r="A3886" t="n">
        <v>385415</v>
      </c>
      <c r="B3886" t="s">
        <v>5923</v>
      </c>
      <c r="C3886" t="s">
        <v>3245</v>
      </c>
      <c r="D3886" t="s">
        <v>996</v>
      </c>
      <c r="E3886" t="s">
        <v>997</v>
      </c>
      <c r="F3886" t="s">
        <v>162</v>
      </c>
      <c r="G3886" t="s">
        <v>163</v>
      </c>
      <c r="H3886" t="s">
        <v>150</v>
      </c>
      <c r="I3886" t="s">
        <v>151</v>
      </c>
      <c r="J3886" t="s">
        <v>168</v>
      </c>
      <c r="K3886" t="s">
        <v>209</v>
      </c>
      <c r="L3886" t="s">
        <v>155</v>
      </c>
      <c r="M3886" t="s">
        <v>155</v>
      </c>
      <c r="N3886" t="n">
        <v>-73.8463</v>
      </c>
      <c r="O3886" t="n">
        <v>40.8528</v>
      </c>
      <c r="P3886" t="n">
        <v>1475</v>
      </c>
      <c r="Q3886"/>
      <c r="R3886"/>
      <c r="S3886"/>
      <c r="T3886"/>
      <c r="U3886"/>
      <c r="V3886"/>
      <c r="W3886"/>
      <c r="X3886"/>
      <c r="Y3886"/>
      <c r="Z3886"/>
      <c r="AA3886"/>
      <c r="AB3886"/>
      <c r="AC3886"/>
      <c r="AD3886"/>
      <c r="AE3886"/>
      <c r="AF3886"/>
      <c r="AG3886"/>
      <c r="AH3886"/>
      <c r="AI3886"/>
      <c r="AJ3886"/>
      <c r="AK3886"/>
      <c r="AL3886"/>
      <c r="AM3886"/>
      <c r="AN3886"/>
      <c r="AO3886"/>
      <c r="AP3886"/>
      <c r="AQ3886" t="n">
        <v>68</v>
      </c>
      <c r="AR3886" t="n">
        <v>208</v>
      </c>
    </row>
    <row r="3887">
      <c r="A3887" t="n">
        <v>385503</v>
      </c>
      <c r="B3887" t="s">
        <v>5924</v>
      </c>
      <c r="C3887" t="s">
        <v>4313</v>
      </c>
      <c r="D3887" t="s">
        <v>4200</v>
      </c>
      <c r="E3887" t="s">
        <v>997</v>
      </c>
      <c r="F3887" t="s">
        <v>279</v>
      </c>
      <c r="G3887" t="s">
        <v>189</v>
      </c>
      <c r="H3887" t="s">
        <v>174</v>
      </c>
      <c r="I3887" t="s">
        <v>151</v>
      </c>
      <c r="J3887" t="s">
        <v>164</v>
      </c>
      <c r="K3887" t="s">
        <v>176</v>
      </c>
      <c r="L3887" t="s">
        <v>155</v>
      </c>
      <c r="M3887" t="s">
        <v>155</v>
      </c>
      <c r="N3887" t="n">
        <v>-75.6517</v>
      </c>
      <c r="O3887" t="n">
        <v>41.4171</v>
      </c>
      <c r="P3887" t="n">
        <v>297</v>
      </c>
      <c r="Q3887" t="n">
        <v>297</v>
      </c>
      <c r="R3887" t="n">
        <v>92.6</v>
      </c>
      <c r="S3887" t="n">
        <v>52.5</v>
      </c>
      <c r="T3887" t="n">
        <v>17.5</v>
      </c>
      <c r="U3887" t="n">
        <v>19.9</v>
      </c>
      <c r="V3887" t="n">
        <v>3.7</v>
      </c>
      <c r="W3887" t="n">
        <v>0</v>
      </c>
      <c r="X3887" t="n">
        <v>55</v>
      </c>
      <c r="Y3887"/>
      <c r="Z3887" t="n">
        <v>10</v>
      </c>
      <c r="AA3887" t="n">
        <v>79</v>
      </c>
      <c r="AB3887" t="n">
        <v>46.8</v>
      </c>
      <c r="AC3887"/>
      <c r="AD3887"/>
      <c r="AE3887"/>
      <c r="AF3887" t="n">
        <v>38</v>
      </c>
      <c r="AG3887" t="n">
        <v>80</v>
      </c>
      <c r="AH3887" t="n">
        <v>83</v>
      </c>
      <c r="AI3887" t="n">
        <v>23984</v>
      </c>
      <c r="AJ3887" t="n">
        <v>22769</v>
      </c>
      <c r="AK3887" t="n">
        <v>24753</v>
      </c>
      <c r="AL3887" t="n">
        <v>25348</v>
      </c>
      <c r="AM3887" t="n">
        <v>27487</v>
      </c>
      <c r="AN3887" t="n">
        <v>31149</v>
      </c>
      <c r="AO3887" t="n">
        <v>45</v>
      </c>
      <c r="AP3887"/>
      <c r="AQ3887"/>
      <c r="AR3887"/>
    </row>
    <row r="3888">
      <c r="A3888" t="n">
        <v>385619</v>
      </c>
      <c r="B3888" t="s">
        <v>5925</v>
      </c>
      <c r="C3888" t="s">
        <v>1086</v>
      </c>
      <c r="D3888" t="s">
        <v>1078</v>
      </c>
      <c r="E3888" t="s">
        <v>147</v>
      </c>
      <c r="F3888" t="s">
        <v>162</v>
      </c>
      <c r="G3888" t="s">
        <v>163</v>
      </c>
      <c r="H3888" t="s">
        <v>150</v>
      </c>
      <c r="I3888" t="s">
        <v>151</v>
      </c>
      <c r="J3888" t="s">
        <v>168</v>
      </c>
      <c r="K3888" t="s">
        <v>153</v>
      </c>
      <c r="L3888" t="s">
        <v>155</v>
      </c>
      <c r="M3888" t="s">
        <v>155</v>
      </c>
      <c r="N3888" t="n">
        <v>-80.1083</v>
      </c>
      <c r="O3888" t="n">
        <v>26.3912</v>
      </c>
      <c r="P3888" t="n">
        <v>3072</v>
      </c>
      <c r="Q3888" t="n">
        <v>2610</v>
      </c>
      <c r="R3888" t="n">
        <v>51.9</v>
      </c>
      <c r="S3888" t="n">
        <v>44</v>
      </c>
      <c r="T3888" t="n">
        <v>19.5</v>
      </c>
      <c r="U3888" t="n">
        <v>18.2</v>
      </c>
      <c r="V3888" t="n">
        <v>1.5</v>
      </c>
      <c r="W3888" t="n">
        <v>0.2</v>
      </c>
      <c r="X3888" t="n">
        <v>78</v>
      </c>
      <c r="Y3888"/>
      <c r="Z3888" t="n">
        <v>17</v>
      </c>
      <c r="AA3888" t="n">
        <v>632</v>
      </c>
      <c r="AB3888" t="n">
        <v>57.8</v>
      </c>
      <c r="AC3888" t="n">
        <v>632</v>
      </c>
      <c r="AD3888" t="n">
        <v>57.8</v>
      </c>
      <c r="AE3888" t="n">
        <v>44.9</v>
      </c>
      <c r="AF3888" t="n">
        <v>280</v>
      </c>
      <c r="AG3888" t="n">
        <v>51</v>
      </c>
      <c r="AH3888" t="n">
        <v>76</v>
      </c>
      <c r="AI3888" t="n">
        <v>26561</v>
      </c>
      <c r="AJ3888" t="n">
        <v>26784</v>
      </c>
      <c r="AK3888" t="n">
        <v>27219</v>
      </c>
      <c r="AL3888" t="n">
        <v>29715</v>
      </c>
      <c r="AM3888" t="n">
        <v>31583</v>
      </c>
      <c r="AN3888" t="n">
        <v>32266</v>
      </c>
      <c r="AO3888"/>
      <c r="AP3888" t="n">
        <v>296</v>
      </c>
      <c r="AQ3888" t="n">
        <v>146</v>
      </c>
      <c r="AR3888"/>
    </row>
    <row r="3889">
      <c r="A3889" t="n">
        <v>386153</v>
      </c>
      <c r="B3889" t="s">
        <v>5926</v>
      </c>
      <c r="C3889" t="s">
        <v>3219</v>
      </c>
      <c r="D3889" t="s">
        <v>996</v>
      </c>
      <c r="E3889" t="s">
        <v>997</v>
      </c>
      <c r="F3889" t="s">
        <v>368</v>
      </c>
      <c r="G3889" t="s">
        <v>163</v>
      </c>
      <c r="H3889" t="s">
        <v>174</v>
      </c>
      <c r="I3889" t="s">
        <v>151</v>
      </c>
      <c r="J3889" t="s">
        <v>164</v>
      </c>
      <c r="K3889" t="s">
        <v>176</v>
      </c>
      <c r="L3889" t="s">
        <v>155</v>
      </c>
      <c r="M3889" t="s">
        <v>155</v>
      </c>
      <c r="N3889" t="n">
        <v>-73.9854</v>
      </c>
      <c r="O3889" t="n">
        <v>40.6349</v>
      </c>
      <c r="P3889" t="n">
        <v>428</v>
      </c>
      <c r="Q3889" t="n">
        <v>428</v>
      </c>
      <c r="R3889" t="n">
        <v>100</v>
      </c>
      <c r="S3889" t="n">
        <v>100</v>
      </c>
      <c r="T3889" t="n">
        <v>0</v>
      </c>
      <c r="U3889" t="n">
        <v>0</v>
      </c>
      <c r="V3889" t="n">
        <v>0</v>
      </c>
      <c r="W3889" t="n">
        <v>0</v>
      </c>
      <c r="X3889" t="n">
        <v>64</v>
      </c>
      <c r="Y3889" t="n">
        <v>0</v>
      </c>
      <c r="Z3889" t="n">
        <v>28</v>
      </c>
      <c r="AA3889" t="n">
        <v>369</v>
      </c>
      <c r="AB3889" t="n">
        <v>60.7</v>
      </c>
      <c r="AC3889"/>
      <c r="AD3889"/>
      <c r="AE3889"/>
      <c r="AF3889" t="n">
        <v>269</v>
      </c>
      <c r="AG3889" t="n">
        <v>76</v>
      </c>
      <c r="AH3889" t="n">
        <v>96</v>
      </c>
      <c r="AI3889" t="n">
        <v>16607</v>
      </c>
      <c r="AJ3889" t="n">
        <v>16659</v>
      </c>
      <c r="AK3889" t="n">
        <v>16188</v>
      </c>
      <c r="AL3889" t="n">
        <v>16438</v>
      </c>
      <c r="AM3889" t="n">
        <v>17004</v>
      </c>
      <c r="AN3889" t="n">
        <v>14716</v>
      </c>
      <c r="AO3889"/>
      <c r="AP3889"/>
      <c r="AQ3889"/>
      <c r="AR3889"/>
    </row>
    <row r="3890">
      <c r="A3890" t="n">
        <v>386472</v>
      </c>
      <c r="B3890" t="s">
        <v>5927</v>
      </c>
      <c r="C3890" t="s">
        <v>1144</v>
      </c>
      <c r="D3890" t="s">
        <v>1078</v>
      </c>
      <c r="E3890" t="s">
        <v>147</v>
      </c>
      <c r="F3890" t="s">
        <v>162</v>
      </c>
      <c r="G3890" t="s">
        <v>163</v>
      </c>
      <c r="H3890" t="s">
        <v>150</v>
      </c>
      <c r="I3890" t="s">
        <v>186</v>
      </c>
      <c r="J3890" t="s">
        <v>164</v>
      </c>
      <c r="K3890" t="s">
        <v>209</v>
      </c>
      <c r="L3890" t="s">
        <v>155</v>
      </c>
      <c r="M3890" t="s">
        <v>155</v>
      </c>
      <c r="N3890" t="n">
        <v>-81.3127</v>
      </c>
      <c r="O3890" t="n">
        <v>28.6158</v>
      </c>
      <c r="P3890" t="n">
        <v>1293</v>
      </c>
      <c r="Q3890" t="n">
        <v>1278</v>
      </c>
      <c r="R3890" t="n">
        <v>81.2</v>
      </c>
      <c r="S3890" t="n">
        <v>21</v>
      </c>
      <c r="T3890" t="n">
        <v>39</v>
      </c>
      <c r="U3890" t="n">
        <v>27.6</v>
      </c>
      <c r="V3890" t="n">
        <v>4.1</v>
      </c>
      <c r="W3890" t="n">
        <v>0</v>
      </c>
      <c r="X3890" t="n">
        <v>50</v>
      </c>
      <c r="Y3890" t="n">
        <v>67</v>
      </c>
      <c r="Z3890" t="n">
        <v>16</v>
      </c>
      <c r="AA3890" t="n">
        <v>11</v>
      </c>
      <c r="AB3890" t="n">
        <v>45.5</v>
      </c>
      <c r="AC3890" t="n">
        <v>4</v>
      </c>
      <c r="AD3890" t="n">
        <v>25</v>
      </c>
      <c r="AE3890" t="n">
        <v>25</v>
      </c>
      <c r="AF3890" t="n">
        <v>72</v>
      </c>
      <c r="AG3890" t="n">
        <v>60</v>
      </c>
      <c r="AH3890" t="n">
        <v>91</v>
      </c>
      <c r="AI3890" t="n">
        <v>19644</v>
      </c>
      <c r="AJ3890" t="n">
        <v>19004</v>
      </c>
      <c r="AK3890" t="n">
        <v>18537</v>
      </c>
      <c r="AL3890" t="n">
        <v>20027</v>
      </c>
      <c r="AM3890" t="n">
        <v>22213</v>
      </c>
      <c r="AN3890" t="n">
        <v>23705</v>
      </c>
      <c r="AO3890" t="n">
        <v>196</v>
      </c>
      <c r="AP3890" t="n">
        <v>42</v>
      </c>
      <c r="AQ3890" t="n">
        <v>2</v>
      </c>
      <c r="AR3890"/>
    </row>
    <row r="3891">
      <c r="A3891" t="n">
        <v>387925</v>
      </c>
      <c r="B3891" t="s">
        <v>1003</v>
      </c>
      <c r="C3891" t="s">
        <v>5928</v>
      </c>
      <c r="D3891" t="s">
        <v>1078</v>
      </c>
      <c r="E3891" t="s">
        <v>147</v>
      </c>
      <c r="F3891" t="s">
        <v>199</v>
      </c>
      <c r="G3891" t="s">
        <v>189</v>
      </c>
      <c r="H3891" t="s">
        <v>200</v>
      </c>
      <c r="I3891" t="s">
        <v>151</v>
      </c>
      <c r="J3891" t="s">
        <v>164</v>
      </c>
      <c r="K3891"/>
      <c r="L3891" t="s">
        <v>155</v>
      </c>
      <c r="M3891" t="s">
        <v>155</v>
      </c>
      <c r="N3891" t="n">
        <v>-80.1505</v>
      </c>
      <c r="O3891" t="n">
        <v>26.2754</v>
      </c>
      <c r="P3891" t="n">
        <v>194</v>
      </c>
      <c r="Q3891" t="n">
        <v>194</v>
      </c>
      <c r="R3891" t="n">
        <v>86.1</v>
      </c>
      <c r="S3891" t="n">
        <v>20.1</v>
      </c>
      <c r="T3891" t="n">
        <v>54.1</v>
      </c>
      <c r="U3891" t="n">
        <v>23.2</v>
      </c>
      <c r="V3891" t="n">
        <v>1</v>
      </c>
      <c r="W3891" t="n">
        <v>0</v>
      </c>
      <c r="X3891" t="n">
        <v>39</v>
      </c>
      <c r="Y3891"/>
      <c r="Z3891" t="n">
        <v>15</v>
      </c>
      <c r="AA3891"/>
      <c r="AB3891"/>
      <c r="AC3891"/>
      <c r="AD3891"/>
      <c r="AE3891"/>
      <c r="AF3891" t="n">
        <v>71</v>
      </c>
      <c r="AG3891" t="n">
        <v>45</v>
      </c>
      <c r="AH3891" t="n">
        <v>45</v>
      </c>
      <c r="AI3891" t="n">
        <v>29106</v>
      </c>
      <c r="AJ3891" t="n">
        <v>28855</v>
      </c>
      <c r="AK3891" t="n">
        <v>31179</v>
      </c>
      <c r="AL3891" t="n">
        <v>31057</v>
      </c>
      <c r="AM3891" t="n">
        <v>33538</v>
      </c>
      <c r="AN3891"/>
      <c r="AO3891"/>
      <c r="AP3891"/>
      <c r="AQ3891"/>
      <c r="AR3891"/>
    </row>
    <row r="3892">
      <c r="A3892" t="n">
        <v>388520</v>
      </c>
      <c r="B3892" t="s">
        <v>5929</v>
      </c>
      <c r="C3892" t="s">
        <v>4799</v>
      </c>
      <c r="D3892" t="s">
        <v>4775</v>
      </c>
      <c r="E3892" t="s">
        <v>283</v>
      </c>
      <c r="F3892" t="s">
        <v>162</v>
      </c>
      <c r="G3892" t="s">
        <v>163</v>
      </c>
      <c r="H3892" t="s">
        <v>150</v>
      </c>
      <c r="I3892" t="s">
        <v>151</v>
      </c>
      <c r="J3892" t="s">
        <v>164</v>
      </c>
      <c r="K3892" t="s">
        <v>209</v>
      </c>
      <c r="L3892" t="s">
        <v>155</v>
      </c>
      <c r="M3892" t="s">
        <v>155</v>
      </c>
      <c r="N3892" t="n">
        <v>-95.5066</v>
      </c>
      <c r="O3892" t="n">
        <v>29.7167</v>
      </c>
      <c r="P3892" t="n">
        <v>553</v>
      </c>
      <c r="Q3892" t="n">
        <v>553</v>
      </c>
      <c r="R3892" t="n">
        <v>35.3</v>
      </c>
      <c r="S3892" t="n">
        <v>12.3</v>
      </c>
      <c r="T3892" t="n">
        <v>43.6</v>
      </c>
      <c r="U3892" t="n">
        <v>30.2</v>
      </c>
      <c r="V3892" t="n">
        <v>6.9</v>
      </c>
      <c r="W3892" t="n">
        <v>3.4</v>
      </c>
      <c r="X3892"/>
      <c r="Y3892" t="n">
        <v>18</v>
      </c>
      <c r="Z3892" t="n">
        <v>12</v>
      </c>
      <c r="AA3892" t="n">
        <v>5</v>
      </c>
      <c r="AB3892" t="n">
        <v>60</v>
      </c>
      <c r="AC3892" t="n">
        <v>5</v>
      </c>
      <c r="AD3892" t="n">
        <v>60</v>
      </c>
      <c r="AE3892"/>
      <c r="AF3892" t="n">
        <v>23</v>
      </c>
      <c r="AG3892" t="n">
        <v>79</v>
      </c>
      <c r="AH3892" t="n">
        <v>88</v>
      </c>
      <c r="AI3892" t="n">
        <v>14684</v>
      </c>
      <c r="AJ3892" t="n">
        <v>13437</v>
      </c>
      <c r="AK3892" t="n">
        <v>14394</v>
      </c>
      <c r="AL3892" t="n">
        <v>17715</v>
      </c>
      <c r="AM3892" t="n">
        <v>18415</v>
      </c>
      <c r="AN3892"/>
      <c r="AO3892" t="n">
        <v>9</v>
      </c>
      <c r="AP3892" t="n">
        <v>26</v>
      </c>
      <c r="AQ3892"/>
      <c r="AR3892"/>
    </row>
    <row r="3893">
      <c r="A3893" t="n">
        <v>389860</v>
      </c>
      <c r="B3893" t="s">
        <v>5930</v>
      </c>
      <c r="C3893" t="s">
        <v>3953</v>
      </c>
      <c r="D3893" t="s">
        <v>3795</v>
      </c>
      <c r="E3893" t="s">
        <v>1434</v>
      </c>
      <c r="F3893" t="s">
        <v>216</v>
      </c>
      <c r="G3893" t="s">
        <v>149</v>
      </c>
      <c r="H3893" t="s">
        <v>200</v>
      </c>
      <c r="I3893" t="s">
        <v>205</v>
      </c>
      <c r="J3893" t="s">
        <v>164</v>
      </c>
      <c r="K3893"/>
      <c r="L3893" t="s">
        <v>155</v>
      </c>
      <c r="M3893" t="s">
        <v>155</v>
      </c>
      <c r="N3893" t="n">
        <v>-81.9761</v>
      </c>
      <c r="O3893" t="n">
        <v>39.9372</v>
      </c>
      <c r="P3893" t="n">
        <v>502</v>
      </c>
      <c r="Q3893" t="n">
        <v>502</v>
      </c>
      <c r="R3893" t="n">
        <v>48</v>
      </c>
      <c r="S3893" t="n">
        <v>85.9</v>
      </c>
      <c r="T3893" t="n">
        <v>4.6</v>
      </c>
      <c r="U3893" t="n">
        <v>0.8</v>
      </c>
      <c r="V3893" t="n">
        <v>0.2</v>
      </c>
      <c r="W3893" t="n">
        <v>0</v>
      </c>
      <c r="X3893" t="n">
        <v>95</v>
      </c>
      <c r="Y3893" t="n">
        <v>82</v>
      </c>
      <c r="Z3893" t="n">
        <v>6</v>
      </c>
      <c r="AA3893"/>
      <c r="AB3893"/>
      <c r="AC3893"/>
      <c r="AD3893"/>
      <c r="AE3893"/>
      <c r="AF3893" t="n">
        <v>192</v>
      </c>
      <c r="AG3893" t="n">
        <v>21</v>
      </c>
      <c r="AH3893" t="n">
        <v>34</v>
      </c>
      <c r="AI3893"/>
      <c r="AJ3893"/>
      <c r="AK3893"/>
      <c r="AL3893"/>
      <c r="AM3893"/>
      <c r="AN3893"/>
      <c r="AO3893"/>
      <c r="AP3893"/>
      <c r="AQ3893"/>
      <c r="AR3893"/>
    </row>
    <row r="3894">
      <c r="A3894" t="n">
        <v>390905</v>
      </c>
      <c r="B3894" t="s">
        <v>5931</v>
      </c>
      <c r="C3894" t="s">
        <v>5932</v>
      </c>
      <c r="D3894" t="s">
        <v>3795</v>
      </c>
      <c r="E3894" t="s">
        <v>1434</v>
      </c>
      <c r="F3894" t="s">
        <v>216</v>
      </c>
      <c r="G3894" t="s">
        <v>149</v>
      </c>
      <c r="H3894" t="s">
        <v>200</v>
      </c>
      <c r="I3894" t="s">
        <v>186</v>
      </c>
      <c r="J3894" t="s">
        <v>164</v>
      </c>
      <c r="K3894"/>
      <c r="L3894" t="s">
        <v>155</v>
      </c>
      <c r="M3894" t="s">
        <v>155</v>
      </c>
      <c r="N3894" t="n">
        <v>-81.8325</v>
      </c>
      <c r="O3894" t="n">
        <v>41.3644</v>
      </c>
      <c r="P3894" t="n">
        <v>292</v>
      </c>
      <c r="Q3894" t="n">
        <v>292</v>
      </c>
      <c r="R3894" t="n">
        <v>45.5</v>
      </c>
      <c r="S3894" t="n">
        <v>55.8</v>
      </c>
      <c r="T3894" t="n">
        <v>13.7</v>
      </c>
      <c r="U3894" t="n">
        <v>15.4</v>
      </c>
      <c r="V3894" t="n">
        <v>3.8</v>
      </c>
      <c r="W3894" t="n">
        <v>0</v>
      </c>
      <c r="X3894" t="n">
        <v>84</v>
      </c>
      <c r="Y3894" t="n">
        <v>91</v>
      </c>
      <c r="Z3894" t="n">
        <v>12</v>
      </c>
      <c r="AA3894"/>
      <c r="AB3894"/>
      <c r="AC3894"/>
      <c r="AD3894"/>
      <c r="AE3894"/>
      <c r="AF3894" t="n">
        <v>53</v>
      </c>
      <c r="AG3894" t="n">
        <v>45</v>
      </c>
      <c r="AH3894" t="n">
        <v>56</v>
      </c>
      <c r="AI3894" t="n">
        <v>13043</v>
      </c>
      <c r="AJ3894" t="n">
        <v>12433</v>
      </c>
      <c r="AK3894" t="n">
        <v>12921</v>
      </c>
      <c r="AL3894" t="n">
        <v>13188</v>
      </c>
      <c r="AM3894" t="n">
        <v>16720</v>
      </c>
      <c r="AN3894" t="n">
        <v>17235</v>
      </c>
      <c r="AO3894"/>
      <c r="AP3894"/>
      <c r="AQ3894"/>
      <c r="AR3894"/>
    </row>
    <row r="3895">
      <c r="A3895" t="n">
        <v>391005</v>
      </c>
      <c r="B3895" t="s">
        <v>5933</v>
      </c>
      <c r="C3895" t="s">
        <v>2480</v>
      </c>
      <c r="D3895" t="s">
        <v>1745</v>
      </c>
      <c r="E3895" t="s">
        <v>1434</v>
      </c>
      <c r="F3895" t="s">
        <v>199</v>
      </c>
      <c r="G3895" t="s">
        <v>189</v>
      </c>
      <c r="H3895" t="s">
        <v>200</v>
      </c>
      <c r="I3895" t="s">
        <v>151</v>
      </c>
      <c r="J3895" t="s">
        <v>164</v>
      </c>
      <c r="K3895"/>
      <c r="L3895" t="s">
        <v>155</v>
      </c>
      <c r="M3895" t="s">
        <v>155</v>
      </c>
      <c r="N3895" t="n">
        <v>-83.1579</v>
      </c>
      <c r="O3895" t="n">
        <v>42.3761</v>
      </c>
      <c r="P3895" t="n">
        <v>180</v>
      </c>
      <c r="Q3895" t="n">
        <v>180</v>
      </c>
      <c r="R3895" t="n">
        <v>95.6</v>
      </c>
      <c r="S3895" t="n">
        <v>0</v>
      </c>
      <c r="T3895" t="n">
        <v>100</v>
      </c>
      <c r="U3895" t="n">
        <v>0</v>
      </c>
      <c r="V3895" t="n">
        <v>0</v>
      </c>
      <c r="W3895" t="n">
        <v>0</v>
      </c>
      <c r="X3895" t="n">
        <v>70</v>
      </c>
      <c r="Y3895"/>
      <c r="Z3895" t="n">
        <v>20</v>
      </c>
      <c r="AA3895"/>
      <c r="AB3895"/>
      <c r="AC3895"/>
      <c r="AD3895"/>
      <c r="AE3895"/>
      <c r="AF3895" t="n">
        <v>17</v>
      </c>
      <c r="AG3895" t="n">
        <v>68</v>
      </c>
      <c r="AH3895" t="n">
        <v>68</v>
      </c>
      <c r="AI3895" t="n">
        <v>9759</v>
      </c>
      <c r="AJ3895" t="n">
        <v>9759</v>
      </c>
      <c r="AK3895"/>
      <c r="AL3895"/>
      <c r="AM3895"/>
      <c r="AN3895"/>
      <c r="AO3895"/>
      <c r="AP3895"/>
      <c r="AQ3895"/>
      <c r="AR3895"/>
    </row>
    <row r="3896">
      <c r="A3896" t="n">
        <v>391759</v>
      </c>
      <c r="B3896" t="s">
        <v>5934</v>
      </c>
      <c r="C3896" t="s">
        <v>5935</v>
      </c>
      <c r="D3896" t="s">
        <v>1745</v>
      </c>
      <c r="E3896" t="s">
        <v>1434</v>
      </c>
      <c r="F3896" t="s">
        <v>199</v>
      </c>
      <c r="G3896" t="s">
        <v>189</v>
      </c>
      <c r="H3896" t="s">
        <v>200</v>
      </c>
      <c r="I3896" t="s">
        <v>186</v>
      </c>
      <c r="J3896" t="s">
        <v>164</v>
      </c>
      <c r="K3896"/>
      <c r="L3896" t="s">
        <v>155</v>
      </c>
      <c r="M3896" t="s">
        <v>155</v>
      </c>
      <c r="N3896" t="n">
        <v>-83.6245</v>
      </c>
      <c r="O3896" t="n">
        <v>42.912</v>
      </c>
      <c r="P3896" t="n">
        <v>32</v>
      </c>
      <c r="Q3896" t="n">
        <v>32</v>
      </c>
      <c r="R3896" t="n">
        <v>100</v>
      </c>
      <c r="S3896" t="n">
        <v>93.8</v>
      </c>
      <c r="T3896" t="n">
        <v>3.1</v>
      </c>
      <c r="U3896" t="n">
        <v>0</v>
      </c>
      <c r="V3896" t="n">
        <v>3.1</v>
      </c>
      <c r="W3896" t="n">
        <v>0</v>
      </c>
      <c r="X3896"/>
      <c r="Y3896" t="n">
        <v>78</v>
      </c>
      <c r="Z3896" t="n">
        <v>12</v>
      </c>
      <c r="AA3896"/>
      <c r="AB3896"/>
      <c r="AC3896"/>
      <c r="AD3896"/>
      <c r="AE3896"/>
      <c r="AF3896" t="n">
        <v>0</v>
      </c>
      <c r="AG3896" t="n">
        <v>56</v>
      </c>
      <c r="AH3896" t="n">
        <v>78</v>
      </c>
      <c r="AI3896"/>
      <c r="AJ3896"/>
      <c r="AK3896"/>
      <c r="AL3896"/>
      <c r="AM3896"/>
      <c r="AN3896"/>
      <c r="AO3896"/>
      <c r="AP3896"/>
      <c r="AQ3896"/>
      <c r="AR3896"/>
    </row>
    <row r="3897">
      <c r="A3897" t="n">
        <v>392257</v>
      </c>
      <c r="B3897" t="s">
        <v>5936</v>
      </c>
      <c r="C3897" t="s">
        <v>4799</v>
      </c>
      <c r="D3897" t="s">
        <v>4775</v>
      </c>
      <c r="E3897" t="s">
        <v>283</v>
      </c>
      <c r="F3897" t="s">
        <v>188</v>
      </c>
      <c r="G3897" t="s">
        <v>189</v>
      </c>
      <c r="H3897" t="s">
        <v>150</v>
      </c>
      <c r="I3897" t="s">
        <v>151</v>
      </c>
      <c r="J3897" t="s">
        <v>168</v>
      </c>
      <c r="K3897" t="s">
        <v>209</v>
      </c>
      <c r="L3897" t="s">
        <v>155</v>
      </c>
      <c r="M3897" t="s">
        <v>155</v>
      </c>
      <c r="N3897" t="n">
        <v>-95.4852</v>
      </c>
      <c r="O3897" t="n">
        <v>29.8362</v>
      </c>
      <c r="P3897" t="n">
        <v>5176</v>
      </c>
      <c r="Q3897" t="n">
        <v>5176</v>
      </c>
      <c r="R3897" t="n">
        <v>92.9</v>
      </c>
      <c r="S3897" t="n">
        <v>13.8</v>
      </c>
      <c r="T3897" t="n">
        <v>31.1</v>
      </c>
      <c r="U3897" t="n">
        <v>38.4</v>
      </c>
      <c r="V3897" t="n">
        <v>1.3</v>
      </c>
      <c r="W3897" t="n">
        <v>0.2</v>
      </c>
      <c r="X3897"/>
      <c r="Y3897"/>
      <c r="Z3897" t="n">
        <v>25</v>
      </c>
      <c r="AA3897" t="n">
        <v>823</v>
      </c>
      <c r="AB3897" t="n">
        <v>45.9</v>
      </c>
      <c r="AC3897"/>
      <c r="AD3897"/>
      <c r="AE3897"/>
      <c r="AF3897" t="n">
        <v>1947</v>
      </c>
      <c r="AG3897" t="n">
        <v>66</v>
      </c>
      <c r="AH3897" t="n">
        <v>69</v>
      </c>
      <c r="AI3897" t="n">
        <v>25723</v>
      </c>
      <c r="AJ3897" t="n">
        <v>25680</v>
      </c>
      <c r="AK3897" t="n">
        <v>25793</v>
      </c>
      <c r="AL3897" t="n">
        <v>28836</v>
      </c>
      <c r="AM3897" t="n">
        <v>30017</v>
      </c>
      <c r="AN3897" t="n">
        <v>31798</v>
      </c>
      <c r="AO3897" t="n">
        <v>289</v>
      </c>
      <c r="AP3897" t="n">
        <v>57</v>
      </c>
      <c r="AQ3897"/>
      <c r="AR3897"/>
    </row>
    <row r="3898">
      <c r="A3898" t="n">
        <v>392354</v>
      </c>
      <c r="B3898" t="s">
        <v>5937</v>
      </c>
      <c r="C3898" t="s">
        <v>3245</v>
      </c>
      <c r="D3898" t="s">
        <v>996</v>
      </c>
      <c r="E3898" t="s">
        <v>997</v>
      </c>
      <c r="F3898" t="s">
        <v>368</v>
      </c>
      <c r="G3898" t="s">
        <v>163</v>
      </c>
      <c r="H3898" t="s">
        <v>174</v>
      </c>
      <c r="I3898" t="s">
        <v>151</v>
      </c>
      <c r="J3898" t="s">
        <v>164</v>
      </c>
      <c r="K3898"/>
      <c r="L3898" t="s">
        <v>155</v>
      </c>
      <c r="M3898" t="s">
        <v>155</v>
      </c>
      <c r="N3898" t="n">
        <v>-73.8782</v>
      </c>
      <c r="O3898" t="n">
        <v>40.8667</v>
      </c>
      <c r="P3898" t="n">
        <v>18</v>
      </c>
      <c r="Q3898" t="n">
        <v>18</v>
      </c>
      <c r="R3898" t="n">
        <v>55.6</v>
      </c>
      <c r="S3898" t="n">
        <v>66.7</v>
      </c>
      <c r="T3898" t="n">
        <v>0</v>
      </c>
      <c r="U3898" t="n">
        <v>11.1</v>
      </c>
      <c r="V3898" t="n">
        <v>11.1</v>
      </c>
      <c r="W3898" t="n">
        <v>11.1</v>
      </c>
      <c r="X3898"/>
      <c r="Y3898"/>
      <c r="Z3898" t="n">
        <v>2</v>
      </c>
      <c r="AA3898" t="n">
        <v>1</v>
      </c>
      <c r="AB3898" t="n">
        <v>100</v>
      </c>
      <c r="AC3898"/>
      <c r="AD3898"/>
      <c r="AE3898"/>
      <c r="AF3898" t="n">
        <v>0</v>
      </c>
      <c r="AG3898" t="n">
        <v>0</v>
      </c>
      <c r="AH3898" t="n">
        <v>100</v>
      </c>
      <c r="AI3898"/>
      <c r="AJ3898"/>
      <c r="AK3898"/>
      <c r="AL3898"/>
      <c r="AM3898"/>
      <c r="AN3898"/>
      <c r="AO3898"/>
      <c r="AP3898"/>
      <c r="AQ3898"/>
      <c r="AR3898"/>
    </row>
    <row r="3899">
      <c r="A3899" t="n">
        <v>392415</v>
      </c>
      <c r="B3899" t="s">
        <v>5774</v>
      </c>
      <c r="C3899" t="s">
        <v>4799</v>
      </c>
      <c r="D3899" t="s">
        <v>4775</v>
      </c>
      <c r="E3899" t="s">
        <v>283</v>
      </c>
      <c r="F3899" t="s">
        <v>279</v>
      </c>
      <c r="G3899" t="s">
        <v>189</v>
      </c>
      <c r="H3899" t="s">
        <v>174</v>
      </c>
      <c r="I3899" t="s">
        <v>151</v>
      </c>
      <c r="J3899" t="s">
        <v>164</v>
      </c>
      <c r="K3899" t="s">
        <v>176</v>
      </c>
      <c r="L3899" t="s">
        <v>155</v>
      </c>
      <c r="M3899" t="s">
        <v>155</v>
      </c>
      <c r="N3899" t="n">
        <v>-95.6483</v>
      </c>
      <c r="O3899" t="n">
        <v>29.7329</v>
      </c>
      <c r="P3899" t="n">
        <v>461</v>
      </c>
      <c r="Q3899" t="n">
        <v>461</v>
      </c>
      <c r="R3899" t="n">
        <v>70.3</v>
      </c>
      <c r="S3899" t="n">
        <v>4.6</v>
      </c>
      <c r="T3899" t="n">
        <v>61.4</v>
      </c>
      <c r="U3899" t="n">
        <v>27.5</v>
      </c>
      <c r="V3899" t="n">
        <v>2.2</v>
      </c>
      <c r="W3899" t="n">
        <v>0</v>
      </c>
      <c r="X3899" t="n">
        <v>75</v>
      </c>
      <c r="Y3899"/>
      <c r="Z3899" t="n">
        <v>26</v>
      </c>
      <c r="AA3899" t="n">
        <v>197</v>
      </c>
      <c r="AB3899" t="n">
        <v>45.2</v>
      </c>
      <c r="AC3899"/>
      <c r="AD3899"/>
      <c r="AE3899"/>
      <c r="AF3899" t="n">
        <v>176</v>
      </c>
      <c r="AG3899" t="n">
        <v>73</v>
      </c>
      <c r="AH3899" t="n">
        <v>73</v>
      </c>
      <c r="AI3899" t="n">
        <v>28159</v>
      </c>
      <c r="AJ3899" t="n">
        <v>27766</v>
      </c>
      <c r="AK3899" t="n">
        <v>27469</v>
      </c>
      <c r="AL3899" t="n">
        <v>28962</v>
      </c>
      <c r="AM3899" t="n">
        <v>34364</v>
      </c>
      <c r="AN3899"/>
      <c r="AO3899" t="n">
        <v>1</v>
      </c>
      <c r="AP3899"/>
      <c r="AQ3899"/>
      <c r="AR3899"/>
    </row>
    <row r="3900">
      <c r="A3900" t="n">
        <v>393649</v>
      </c>
      <c r="B3900" t="s">
        <v>5938</v>
      </c>
      <c r="C3900" t="s">
        <v>5939</v>
      </c>
      <c r="D3900" t="s">
        <v>440</v>
      </c>
      <c r="E3900" t="s">
        <v>267</v>
      </c>
      <c r="F3900" t="s">
        <v>279</v>
      </c>
      <c r="G3900" t="s">
        <v>189</v>
      </c>
      <c r="H3900" t="s">
        <v>174</v>
      </c>
      <c r="I3900" t="s">
        <v>151</v>
      </c>
      <c r="J3900" t="s">
        <v>168</v>
      </c>
      <c r="K3900"/>
      <c r="L3900" t="s">
        <v>155</v>
      </c>
      <c r="M3900" t="s">
        <v>155</v>
      </c>
      <c r="N3900" t="n">
        <v>-118.2872</v>
      </c>
      <c r="O3900" t="n">
        <v>33.893</v>
      </c>
      <c r="P3900" t="n">
        <v>2311</v>
      </c>
      <c r="Q3900" t="n">
        <v>2311</v>
      </c>
      <c r="R3900" t="n">
        <v>61.7</v>
      </c>
      <c r="S3900" t="n">
        <v>2.9</v>
      </c>
      <c r="T3900" t="n">
        <v>15.4</v>
      </c>
      <c r="U3900" t="n">
        <v>41.2</v>
      </c>
      <c r="V3900" t="n">
        <v>1.3</v>
      </c>
      <c r="W3900" t="n">
        <v>0</v>
      </c>
      <c r="X3900" t="n">
        <v>57</v>
      </c>
      <c r="Y3900"/>
      <c r="Z3900" t="n">
        <v>23</v>
      </c>
      <c r="AA3900" t="n">
        <v>712</v>
      </c>
      <c r="AB3900" t="n">
        <v>62.9</v>
      </c>
      <c r="AC3900"/>
      <c r="AD3900"/>
      <c r="AE3900"/>
      <c r="AF3900" t="n">
        <v>819</v>
      </c>
      <c r="AG3900" t="n">
        <v>76</v>
      </c>
      <c r="AH3900" t="n">
        <v>89</v>
      </c>
      <c r="AI3900" t="n">
        <v>26482</v>
      </c>
      <c r="AJ3900" t="n">
        <v>26303</v>
      </c>
      <c r="AK3900" t="n">
        <v>26915</v>
      </c>
      <c r="AL3900" t="n">
        <v>28965</v>
      </c>
      <c r="AM3900" t="n">
        <v>30548</v>
      </c>
      <c r="AN3900" t="n">
        <v>31863</v>
      </c>
      <c r="AO3900"/>
      <c r="AP3900"/>
      <c r="AQ3900"/>
      <c r="AR3900"/>
    </row>
    <row r="3901">
      <c r="A3901" t="n">
        <v>393861</v>
      </c>
      <c r="B3901" t="s">
        <v>5940</v>
      </c>
      <c r="C3901" t="s">
        <v>954</v>
      </c>
      <c r="D3901" t="s">
        <v>440</v>
      </c>
      <c r="E3901" t="s">
        <v>267</v>
      </c>
      <c r="F3901" t="s">
        <v>199</v>
      </c>
      <c r="G3901" t="s">
        <v>189</v>
      </c>
      <c r="H3901" t="s">
        <v>200</v>
      </c>
      <c r="I3901" t="s">
        <v>186</v>
      </c>
      <c r="J3901" t="s">
        <v>164</v>
      </c>
      <c r="K3901"/>
      <c r="L3901" t="s">
        <v>155</v>
      </c>
      <c r="M3901" t="s">
        <v>155</v>
      </c>
      <c r="N3901" t="n">
        <v>-117.9916</v>
      </c>
      <c r="O3901" t="n">
        <v>33.7595</v>
      </c>
      <c r="P3901" t="n">
        <v>833</v>
      </c>
      <c r="Q3901" t="n">
        <v>833</v>
      </c>
      <c r="R3901" t="n">
        <v>81.9</v>
      </c>
      <c r="S3901" t="n">
        <v>0.5</v>
      </c>
      <c r="T3901" t="n">
        <v>0.4</v>
      </c>
      <c r="U3901" t="n">
        <v>0.8</v>
      </c>
      <c r="V3901" t="n">
        <v>97.2</v>
      </c>
      <c r="W3901" t="n">
        <v>1.1</v>
      </c>
      <c r="X3901" t="n">
        <v>95</v>
      </c>
      <c r="Y3901" t="n">
        <v>83</v>
      </c>
      <c r="Z3901" t="n">
        <v>25</v>
      </c>
      <c r="AA3901"/>
      <c r="AB3901"/>
      <c r="AC3901"/>
      <c r="AD3901"/>
      <c r="AE3901"/>
      <c r="AF3901" t="n">
        <v>388</v>
      </c>
      <c r="AG3901" t="n">
        <v>22</v>
      </c>
      <c r="AH3901" t="n">
        <v>25</v>
      </c>
      <c r="AI3901"/>
      <c r="AJ3901"/>
      <c r="AK3901"/>
      <c r="AL3901"/>
      <c r="AM3901"/>
      <c r="AN3901"/>
      <c r="AO3901"/>
      <c r="AP3901"/>
      <c r="AQ3901"/>
      <c r="AR3901"/>
    </row>
    <row r="3902">
      <c r="A3902" t="n">
        <v>395362</v>
      </c>
      <c r="B3902" t="s">
        <v>5941</v>
      </c>
      <c r="C3902" t="s">
        <v>5942</v>
      </c>
      <c r="D3902" t="s">
        <v>440</v>
      </c>
      <c r="E3902" t="s">
        <v>267</v>
      </c>
      <c r="F3902" t="s">
        <v>173</v>
      </c>
      <c r="G3902" t="s">
        <v>149</v>
      </c>
      <c r="H3902" t="s">
        <v>174</v>
      </c>
      <c r="I3902" t="s">
        <v>205</v>
      </c>
      <c r="J3902" t="s">
        <v>168</v>
      </c>
      <c r="K3902" t="s">
        <v>176</v>
      </c>
      <c r="L3902" t="s">
        <v>155</v>
      </c>
      <c r="M3902" t="s">
        <v>155</v>
      </c>
      <c r="N3902" t="n">
        <v>-116.2139</v>
      </c>
      <c r="O3902" t="n">
        <v>34.1405</v>
      </c>
      <c r="P3902" t="n">
        <v>1942</v>
      </c>
      <c r="Q3902" t="n">
        <v>1942</v>
      </c>
      <c r="R3902" t="n">
        <v>64.8</v>
      </c>
      <c r="S3902" t="n">
        <v>38.2</v>
      </c>
      <c r="T3902" t="n">
        <v>7.4</v>
      </c>
      <c r="U3902" t="n">
        <v>40.9</v>
      </c>
      <c r="V3902" t="n">
        <v>4.4</v>
      </c>
      <c r="W3902" t="n">
        <v>0</v>
      </c>
      <c r="X3902" t="n">
        <v>61</v>
      </c>
      <c r="Y3902" t="n">
        <v>39</v>
      </c>
      <c r="Z3902" t="n">
        <v>15</v>
      </c>
      <c r="AA3902" t="n">
        <v>60</v>
      </c>
      <c r="AB3902" t="n">
        <v>38.3</v>
      </c>
      <c r="AC3902"/>
      <c r="AD3902"/>
      <c r="AE3902"/>
      <c r="AF3902" t="n">
        <v>57</v>
      </c>
      <c r="AG3902" t="n">
        <v>44</v>
      </c>
      <c r="AH3902" t="n">
        <v>75</v>
      </c>
      <c r="AI3902" t="n">
        <v>11154</v>
      </c>
      <c r="AJ3902" t="n">
        <v>7075</v>
      </c>
      <c r="AK3902" t="n">
        <v>7689</v>
      </c>
      <c r="AL3902" t="n">
        <v>9314</v>
      </c>
      <c r="AM3902" t="n">
        <v>11142</v>
      </c>
      <c r="AN3902"/>
      <c r="AO3902" t="n">
        <v>178</v>
      </c>
      <c r="AP3902"/>
      <c r="AQ3902"/>
      <c r="AR3902"/>
    </row>
    <row r="3903">
      <c r="A3903" t="n">
        <v>395690</v>
      </c>
      <c r="B3903" t="s">
        <v>5943</v>
      </c>
      <c r="C3903" t="s">
        <v>448</v>
      </c>
      <c r="D3903" t="s">
        <v>440</v>
      </c>
      <c r="E3903" t="s">
        <v>267</v>
      </c>
      <c r="F3903" t="s">
        <v>199</v>
      </c>
      <c r="G3903" t="s">
        <v>189</v>
      </c>
      <c r="H3903" t="s">
        <v>200</v>
      </c>
      <c r="I3903" t="s">
        <v>151</v>
      </c>
      <c r="J3903" t="s">
        <v>164</v>
      </c>
      <c r="K3903"/>
      <c r="L3903" t="s">
        <v>155</v>
      </c>
      <c r="M3903" t="s">
        <v>155</v>
      </c>
      <c r="N3903" t="n">
        <v>-118.2724</v>
      </c>
      <c r="O3903" t="n">
        <v>34.0561</v>
      </c>
      <c r="P3903" t="n">
        <v>503</v>
      </c>
      <c r="Q3903" t="n">
        <v>503</v>
      </c>
      <c r="R3903" t="n">
        <v>34.8</v>
      </c>
      <c r="S3903" t="n">
        <v>25</v>
      </c>
      <c r="T3903" t="n">
        <v>43.7</v>
      </c>
      <c r="U3903" t="n">
        <v>21.1</v>
      </c>
      <c r="V3903" t="n">
        <v>1.4</v>
      </c>
      <c r="W3903" t="n">
        <v>0</v>
      </c>
      <c r="X3903"/>
      <c r="Y3903"/>
      <c r="Z3903" t="n">
        <v>14</v>
      </c>
      <c r="AA3903"/>
      <c r="AB3903"/>
      <c r="AC3903"/>
      <c r="AD3903"/>
      <c r="AE3903"/>
      <c r="AF3903" t="n">
        <v>360</v>
      </c>
      <c r="AG3903" t="n">
        <v>83</v>
      </c>
      <c r="AH3903" t="n">
        <v>83</v>
      </c>
      <c r="AI3903" t="n">
        <v>21444</v>
      </c>
      <c r="AJ3903" t="n">
        <v>21444</v>
      </c>
      <c r="AK3903"/>
      <c r="AL3903"/>
      <c r="AM3903"/>
      <c r="AN3903"/>
      <c r="AO3903"/>
      <c r="AP3903"/>
      <c r="AQ3903"/>
      <c r="AR3903"/>
    </row>
    <row r="3904">
      <c r="A3904" t="n">
        <v>397942</v>
      </c>
      <c r="B3904" t="s">
        <v>5944</v>
      </c>
      <c r="C3904" t="s">
        <v>505</v>
      </c>
      <c r="D3904" t="s">
        <v>440</v>
      </c>
      <c r="E3904" t="s">
        <v>267</v>
      </c>
      <c r="F3904" t="s">
        <v>199</v>
      </c>
      <c r="G3904" t="s">
        <v>189</v>
      </c>
      <c r="H3904" t="s">
        <v>200</v>
      </c>
      <c r="I3904" t="s">
        <v>151</v>
      </c>
      <c r="J3904" t="s">
        <v>164</v>
      </c>
      <c r="K3904"/>
      <c r="L3904" t="s">
        <v>155</v>
      </c>
      <c r="M3904" t="s">
        <v>155</v>
      </c>
      <c r="N3904" t="n">
        <v>-119.789</v>
      </c>
      <c r="O3904" t="n">
        <v>36.7829</v>
      </c>
      <c r="P3904" t="n">
        <v>1924</v>
      </c>
      <c r="Q3904" t="n">
        <v>1924</v>
      </c>
      <c r="R3904" t="n">
        <v>68.2</v>
      </c>
      <c r="S3904" t="n">
        <v>2.1</v>
      </c>
      <c r="T3904" t="n">
        <v>2.3</v>
      </c>
      <c r="U3904" t="n">
        <v>18.2</v>
      </c>
      <c r="V3904" t="n">
        <v>1.2</v>
      </c>
      <c r="W3904" t="n">
        <v>0</v>
      </c>
      <c r="X3904" t="n">
        <v>67</v>
      </c>
      <c r="Y3904"/>
      <c r="Z3904" t="n">
        <v>22</v>
      </c>
      <c r="AA3904"/>
      <c r="AB3904"/>
      <c r="AC3904"/>
      <c r="AD3904"/>
      <c r="AE3904"/>
      <c r="AF3904" t="n">
        <v>650</v>
      </c>
      <c r="AG3904" t="n">
        <v>74</v>
      </c>
      <c r="AH3904" t="n">
        <v>90</v>
      </c>
      <c r="AI3904" t="n">
        <v>28188</v>
      </c>
      <c r="AJ3904" t="n">
        <v>28159</v>
      </c>
      <c r="AK3904" t="n">
        <v>28091</v>
      </c>
      <c r="AL3904" t="n">
        <v>29761</v>
      </c>
      <c r="AM3904" t="n">
        <v>34009</v>
      </c>
      <c r="AN3904"/>
      <c r="AO3904"/>
      <c r="AP3904"/>
      <c r="AQ3904"/>
      <c r="AR3904"/>
    </row>
    <row r="3905">
      <c r="A3905" t="n">
        <v>399212</v>
      </c>
      <c r="B3905" t="s">
        <v>5945</v>
      </c>
      <c r="C3905" t="s">
        <v>570</v>
      </c>
      <c r="D3905" t="s">
        <v>440</v>
      </c>
      <c r="E3905" t="s">
        <v>267</v>
      </c>
      <c r="F3905" t="s">
        <v>173</v>
      </c>
      <c r="G3905" t="s">
        <v>149</v>
      </c>
      <c r="H3905" t="s">
        <v>174</v>
      </c>
      <c r="I3905" t="s">
        <v>151</v>
      </c>
      <c r="J3905" t="s">
        <v>238</v>
      </c>
      <c r="K3905" t="s">
        <v>176</v>
      </c>
      <c r="L3905" t="s">
        <v>155</v>
      </c>
      <c r="M3905" t="s">
        <v>155</v>
      </c>
      <c r="N3905" t="n">
        <v>-117.7668</v>
      </c>
      <c r="O3905" t="n">
        <v>33.7954</v>
      </c>
      <c r="P3905" t="n">
        <v>18473</v>
      </c>
      <c r="Q3905" t="n">
        <v>18473</v>
      </c>
      <c r="R3905" t="n">
        <v>38.6</v>
      </c>
      <c r="S3905" t="n">
        <v>26</v>
      </c>
      <c r="T3905" t="n">
        <v>2.5</v>
      </c>
      <c r="U3905" t="n">
        <v>55.6</v>
      </c>
      <c r="V3905" t="n">
        <v>8</v>
      </c>
      <c r="W3905" t="n">
        <v>0.8</v>
      </c>
      <c r="X3905" t="n">
        <v>72</v>
      </c>
      <c r="Y3905" t="n">
        <v>38</v>
      </c>
      <c r="Z3905" t="n">
        <v>34</v>
      </c>
      <c r="AA3905" t="n">
        <v>932</v>
      </c>
      <c r="AB3905" t="n">
        <v>47.3</v>
      </c>
      <c r="AC3905"/>
      <c r="AD3905"/>
      <c r="AE3905"/>
      <c r="AF3905" t="n">
        <v>843</v>
      </c>
      <c r="AG3905" t="n">
        <v>12</v>
      </c>
      <c r="AH3905" t="n">
        <v>32</v>
      </c>
      <c r="AI3905" t="n">
        <v>7144</v>
      </c>
      <c r="AJ3905" t="n">
        <v>1957</v>
      </c>
      <c r="AK3905" t="n">
        <v>2327</v>
      </c>
      <c r="AL3905" t="n">
        <v>5798</v>
      </c>
      <c r="AM3905" t="n">
        <v>9150</v>
      </c>
      <c r="AN3905" t="n">
        <v>11304</v>
      </c>
      <c r="AO3905" t="n">
        <v>961</v>
      </c>
      <c r="AP3905"/>
      <c r="AQ3905"/>
      <c r="AR3905"/>
    </row>
    <row r="3906">
      <c r="A3906" t="n">
        <v>399869</v>
      </c>
      <c r="B3906" t="s">
        <v>5946</v>
      </c>
      <c r="C3906" t="s">
        <v>473</v>
      </c>
      <c r="D3906" t="s">
        <v>440</v>
      </c>
      <c r="E3906" t="s">
        <v>267</v>
      </c>
      <c r="F3906" t="s">
        <v>188</v>
      </c>
      <c r="G3906" t="s">
        <v>189</v>
      </c>
      <c r="H3906" t="s">
        <v>150</v>
      </c>
      <c r="I3906" t="s">
        <v>151</v>
      </c>
      <c r="J3906" t="s">
        <v>164</v>
      </c>
      <c r="K3906" t="s">
        <v>209</v>
      </c>
      <c r="L3906" t="s">
        <v>155</v>
      </c>
      <c r="M3906" t="s">
        <v>155</v>
      </c>
      <c r="N3906" t="n">
        <v>-117.9507</v>
      </c>
      <c r="O3906" t="n">
        <v>33.8381</v>
      </c>
      <c r="P3906" t="n">
        <v>877</v>
      </c>
      <c r="Q3906" t="n">
        <v>877</v>
      </c>
      <c r="R3906" t="n">
        <v>5</v>
      </c>
      <c r="S3906" t="n">
        <v>15.7</v>
      </c>
      <c r="T3906" t="n">
        <v>5.6</v>
      </c>
      <c r="U3906" t="n">
        <v>60</v>
      </c>
      <c r="V3906" t="n">
        <v>8.9</v>
      </c>
      <c r="W3906" t="n">
        <v>0</v>
      </c>
      <c r="X3906" t="n">
        <v>81</v>
      </c>
      <c r="Y3906"/>
      <c r="Z3906" t="n">
        <v>22</v>
      </c>
      <c r="AA3906" t="n">
        <v>462</v>
      </c>
      <c r="AB3906" t="n">
        <v>79.4</v>
      </c>
      <c r="AC3906" t="n">
        <v>123</v>
      </c>
      <c r="AD3906" t="n">
        <v>49.6</v>
      </c>
      <c r="AE3906" t="n">
        <v>49.6</v>
      </c>
      <c r="AF3906" t="n">
        <v>157</v>
      </c>
      <c r="AG3906" t="n">
        <v>71</v>
      </c>
      <c r="AH3906" t="n">
        <v>78</v>
      </c>
      <c r="AI3906" t="n">
        <v>27934</v>
      </c>
      <c r="AJ3906" t="n">
        <v>26219</v>
      </c>
      <c r="AK3906" t="n">
        <v>27306</v>
      </c>
      <c r="AL3906" t="n">
        <v>30074</v>
      </c>
      <c r="AM3906" t="n">
        <v>31065</v>
      </c>
      <c r="AN3906" t="n">
        <v>33673</v>
      </c>
      <c r="AO3906"/>
      <c r="AP3906" t="n">
        <v>31</v>
      </c>
      <c r="AQ3906"/>
      <c r="AR3906"/>
    </row>
    <row r="3907">
      <c r="A3907" t="n">
        <v>399911</v>
      </c>
      <c r="B3907" t="s">
        <v>5947</v>
      </c>
      <c r="C3907" t="s">
        <v>5948</v>
      </c>
      <c r="D3907" t="s">
        <v>440</v>
      </c>
      <c r="E3907" t="s">
        <v>267</v>
      </c>
      <c r="F3907" t="s">
        <v>162</v>
      </c>
      <c r="G3907" t="s">
        <v>163</v>
      </c>
      <c r="H3907" t="s">
        <v>150</v>
      </c>
      <c r="I3907" t="s">
        <v>186</v>
      </c>
      <c r="J3907" t="s">
        <v>164</v>
      </c>
      <c r="K3907" t="s">
        <v>179</v>
      </c>
      <c r="L3907" t="s">
        <v>155</v>
      </c>
      <c r="M3907" t="s">
        <v>155</v>
      </c>
      <c r="N3907" t="n">
        <v>-117.7353</v>
      </c>
      <c r="O3907" t="n">
        <v>33.5545</v>
      </c>
      <c r="P3907" t="n">
        <v>462</v>
      </c>
      <c r="Q3907" t="n">
        <v>451</v>
      </c>
      <c r="R3907" t="n">
        <v>65</v>
      </c>
      <c r="S3907" t="n">
        <v>14.6</v>
      </c>
      <c r="T3907" t="n">
        <v>2</v>
      </c>
      <c r="U3907" t="n">
        <v>12.4</v>
      </c>
      <c r="V3907" t="n">
        <v>12.4</v>
      </c>
      <c r="W3907" t="n">
        <v>52.1</v>
      </c>
      <c r="X3907" t="n">
        <v>92</v>
      </c>
      <c r="Y3907"/>
      <c r="Z3907" t="n">
        <v>7</v>
      </c>
      <c r="AA3907" t="n">
        <v>107</v>
      </c>
      <c r="AB3907" t="n">
        <v>86.9</v>
      </c>
      <c r="AC3907" t="n">
        <v>107</v>
      </c>
      <c r="AD3907" t="n">
        <v>86.9</v>
      </c>
      <c r="AE3907" t="n">
        <v>78.5</v>
      </c>
      <c r="AF3907" t="n">
        <v>129</v>
      </c>
      <c r="AG3907" t="n">
        <v>17</v>
      </c>
      <c r="AH3907" t="n">
        <v>100</v>
      </c>
      <c r="AI3907" t="n">
        <v>18807</v>
      </c>
      <c r="AJ3907" t="n">
        <v>14587</v>
      </c>
      <c r="AK3907" t="n">
        <v>9183</v>
      </c>
      <c r="AL3907" t="n">
        <v>9378</v>
      </c>
      <c r="AM3907" t="n">
        <v>12566</v>
      </c>
      <c r="AN3907" t="n">
        <v>32663</v>
      </c>
      <c r="AO3907"/>
      <c r="AP3907" t="n">
        <v>98</v>
      </c>
      <c r="AQ3907" t="n">
        <v>4</v>
      </c>
      <c r="AR3907"/>
    </row>
    <row r="3908">
      <c r="A3908" t="n">
        <v>400080</v>
      </c>
      <c r="B3908" t="s">
        <v>5949</v>
      </c>
      <c r="C3908" t="s">
        <v>497</v>
      </c>
      <c r="D3908" t="s">
        <v>440</v>
      </c>
      <c r="E3908" t="s">
        <v>267</v>
      </c>
      <c r="F3908" t="s">
        <v>199</v>
      </c>
      <c r="G3908" t="s">
        <v>189</v>
      </c>
      <c r="H3908" t="s">
        <v>200</v>
      </c>
      <c r="I3908" t="s">
        <v>151</v>
      </c>
      <c r="J3908" t="s">
        <v>168</v>
      </c>
      <c r="K3908"/>
      <c r="L3908" t="s">
        <v>155</v>
      </c>
      <c r="M3908" t="s">
        <v>155</v>
      </c>
      <c r="N3908" t="n">
        <v>-117.2682</v>
      </c>
      <c r="O3908" t="n">
        <v>34.0721</v>
      </c>
      <c r="P3908" t="n">
        <v>1834</v>
      </c>
      <c r="Q3908" t="n">
        <v>1834</v>
      </c>
      <c r="R3908" t="n">
        <v>26.6</v>
      </c>
      <c r="S3908" t="n">
        <v>18.1</v>
      </c>
      <c r="T3908" t="n">
        <v>11.9</v>
      </c>
      <c r="U3908" t="n">
        <v>56.3</v>
      </c>
      <c r="V3908" t="n">
        <v>4</v>
      </c>
      <c r="W3908" t="n">
        <v>0</v>
      </c>
      <c r="X3908" t="n">
        <v>76</v>
      </c>
      <c r="Y3908"/>
      <c r="Z3908" t="n">
        <v>25</v>
      </c>
      <c r="AA3908"/>
      <c r="AB3908"/>
      <c r="AC3908"/>
      <c r="AD3908"/>
      <c r="AE3908"/>
      <c r="AF3908" t="n">
        <v>1483</v>
      </c>
      <c r="AG3908" t="n">
        <v>53</v>
      </c>
      <c r="AH3908" t="n">
        <v>64</v>
      </c>
      <c r="AI3908" t="n">
        <v>24686</v>
      </c>
      <c r="AJ3908" t="n">
        <v>23747</v>
      </c>
      <c r="AK3908" t="n">
        <v>24583</v>
      </c>
      <c r="AL3908" t="n">
        <v>25823</v>
      </c>
      <c r="AM3908" t="n">
        <v>27454</v>
      </c>
      <c r="AN3908"/>
      <c r="AO3908"/>
      <c r="AP3908"/>
      <c r="AQ3908"/>
      <c r="AR3908"/>
    </row>
    <row r="3909">
      <c r="A3909" t="n">
        <v>400187</v>
      </c>
      <c r="B3909" t="s">
        <v>5950</v>
      </c>
      <c r="C3909" t="s">
        <v>535</v>
      </c>
      <c r="D3909" t="s">
        <v>440</v>
      </c>
      <c r="E3909" t="s">
        <v>267</v>
      </c>
      <c r="F3909" t="s">
        <v>199</v>
      </c>
      <c r="G3909" t="s">
        <v>189</v>
      </c>
      <c r="H3909" t="s">
        <v>200</v>
      </c>
      <c r="I3909" t="s">
        <v>186</v>
      </c>
      <c r="J3909" t="s">
        <v>164</v>
      </c>
      <c r="K3909"/>
      <c r="L3909" t="s">
        <v>155</v>
      </c>
      <c r="M3909" t="s">
        <v>155</v>
      </c>
      <c r="N3909" t="n">
        <v>-117.9526</v>
      </c>
      <c r="O3909" t="n">
        <v>33.7599</v>
      </c>
      <c r="P3909" t="n">
        <v>970</v>
      </c>
      <c r="Q3909" t="n">
        <v>970</v>
      </c>
      <c r="R3909" t="n">
        <v>86.9</v>
      </c>
      <c r="S3909" t="n">
        <v>13.8</v>
      </c>
      <c r="T3909" t="n">
        <v>2</v>
      </c>
      <c r="U3909" t="n">
        <v>26.2</v>
      </c>
      <c r="V3909" t="n">
        <v>54</v>
      </c>
      <c r="W3909" t="n">
        <v>1.6</v>
      </c>
      <c r="X3909" t="n">
        <v>79</v>
      </c>
      <c r="Y3909" t="n">
        <v>88</v>
      </c>
      <c r="Z3909" t="n">
        <v>30</v>
      </c>
      <c r="AA3909"/>
      <c r="AB3909"/>
      <c r="AC3909"/>
      <c r="AD3909"/>
      <c r="AE3909"/>
      <c r="AF3909" t="n">
        <v>316</v>
      </c>
      <c r="AG3909" t="n">
        <v>50</v>
      </c>
      <c r="AH3909" t="n">
        <v>52</v>
      </c>
      <c r="AI3909" t="n">
        <v>12229</v>
      </c>
      <c r="AJ3909" t="n">
        <v>11429</v>
      </c>
      <c r="AK3909" t="n">
        <v>11151</v>
      </c>
      <c r="AL3909" t="n">
        <v>13058</v>
      </c>
      <c r="AM3909"/>
      <c r="AN3909"/>
      <c r="AO3909"/>
      <c r="AP3909"/>
      <c r="AQ3909"/>
      <c r="AR3909"/>
    </row>
    <row r="3910">
      <c r="A3910" t="n">
        <v>400558</v>
      </c>
      <c r="B3910" t="s">
        <v>5951</v>
      </c>
      <c r="C3910" t="s">
        <v>448</v>
      </c>
      <c r="D3910" t="s">
        <v>440</v>
      </c>
      <c r="E3910" t="s">
        <v>267</v>
      </c>
      <c r="F3910" t="s">
        <v>279</v>
      </c>
      <c r="G3910" t="s">
        <v>189</v>
      </c>
      <c r="H3910" t="s">
        <v>174</v>
      </c>
      <c r="I3910" t="s">
        <v>151</v>
      </c>
      <c r="J3910" t="s">
        <v>164</v>
      </c>
      <c r="K3910" t="s">
        <v>176</v>
      </c>
      <c r="L3910" t="s">
        <v>155</v>
      </c>
      <c r="M3910" t="s">
        <v>155</v>
      </c>
      <c r="N3910" t="n">
        <v>-118.2951</v>
      </c>
      <c r="O3910" t="n">
        <v>34.0621</v>
      </c>
      <c r="P3910" t="n">
        <v>101</v>
      </c>
      <c r="Q3910" t="n">
        <v>101</v>
      </c>
      <c r="R3910" t="n">
        <v>67.3</v>
      </c>
      <c r="S3910" t="n">
        <v>2</v>
      </c>
      <c r="T3910" t="n">
        <v>2</v>
      </c>
      <c r="U3910" t="n">
        <v>0</v>
      </c>
      <c r="V3910" t="n">
        <v>96</v>
      </c>
      <c r="W3910" t="n">
        <v>0</v>
      </c>
      <c r="X3910"/>
      <c r="Y3910"/>
      <c r="Z3910" t="n">
        <v>11</v>
      </c>
      <c r="AA3910"/>
      <c r="AB3910"/>
      <c r="AC3910"/>
      <c r="AD3910"/>
      <c r="AE3910"/>
      <c r="AF3910" t="n">
        <v>0</v>
      </c>
      <c r="AG3910" t="n">
        <v>0</v>
      </c>
      <c r="AH3910" t="n">
        <v>0</v>
      </c>
      <c r="AI3910"/>
      <c r="AJ3910"/>
      <c r="AK3910"/>
      <c r="AL3910"/>
      <c r="AM3910"/>
      <c r="AN3910"/>
      <c r="AO3910" t="n">
        <v>12</v>
      </c>
      <c r="AP3910"/>
      <c r="AQ3910"/>
      <c r="AR3910"/>
    </row>
    <row r="3911">
      <c r="A3911" t="n">
        <v>401223</v>
      </c>
      <c r="B3911" t="s">
        <v>5952</v>
      </c>
      <c r="C3911" t="s">
        <v>448</v>
      </c>
      <c r="D3911" t="s">
        <v>440</v>
      </c>
      <c r="E3911" t="s">
        <v>267</v>
      </c>
      <c r="F3911" t="s">
        <v>162</v>
      </c>
      <c r="G3911" t="s">
        <v>163</v>
      </c>
      <c r="H3911" t="s">
        <v>150</v>
      </c>
      <c r="I3911" t="s">
        <v>151</v>
      </c>
      <c r="J3911" t="s">
        <v>164</v>
      </c>
      <c r="K3911" t="s">
        <v>209</v>
      </c>
      <c r="L3911" t="s">
        <v>155</v>
      </c>
      <c r="M3911" t="s">
        <v>155</v>
      </c>
      <c r="N3911" t="n">
        <v>-118.2895</v>
      </c>
      <c r="O3911" t="n">
        <v>34.0649</v>
      </c>
      <c r="P3911" t="n">
        <v>505</v>
      </c>
      <c r="Q3911" t="n">
        <v>238</v>
      </c>
      <c r="R3911" t="n">
        <v>68.9</v>
      </c>
      <c r="S3911" t="n">
        <v>0</v>
      </c>
      <c r="T3911" t="n">
        <v>2.1</v>
      </c>
      <c r="U3911" t="n">
        <v>25.2</v>
      </c>
      <c r="V3911" t="n">
        <v>44.5</v>
      </c>
      <c r="W3911" t="n">
        <v>27.7</v>
      </c>
      <c r="X3911" t="n">
        <v>100</v>
      </c>
      <c r="Y3911" t="n">
        <v>86</v>
      </c>
      <c r="Z3911" t="n">
        <v>33</v>
      </c>
      <c r="AA3911" t="n">
        <v>2</v>
      </c>
      <c r="AB3911" t="n">
        <v>50</v>
      </c>
      <c r="AC3911" t="n">
        <v>2</v>
      </c>
      <c r="AD3911" t="n">
        <v>50</v>
      </c>
      <c r="AE3911"/>
      <c r="AF3911" t="n">
        <v>4</v>
      </c>
      <c r="AG3911" t="n">
        <v>47</v>
      </c>
      <c r="AH3911" t="n">
        <v>47</v>
      </c>
      <c r="AI3911" t="n">
        <v>16598</v>
      </c>
      <c r="AJ3911" t="n">
        <v>16598</v>
      </c>
      <c r="AK3911"/>
      <c r="AL3911"/>
      <c r="AM3911"/>
      <c r="AN3911"/>
      <c r="AO3911" t="n">
        <v>6</v>
      </c>
      <c r="AP3911" t="n">
        <v>42</v>
      </c>
      <c r="AQ3911" t="n">
        <v>51</v>
      </c>
      <c r="AR3911" t="n">
        <v>9</v>
      </c>
    </row>
    <row r="3912">
      <c r="A3912" t="n">
        <v>401250</v>
      </c>
      <c r="B3912" t="s">
        <v>5953</v>
      </c>
      <c r="C3912" t="s">
        <v>448</v>
      </c>
      <c r="D3912" t="s">
        <v>440</v>
      </c>
      <c r="E3912" t="s">
        <v>267</v>
      </c>
      <c r="F3912" t="s">
        <v>162</v>
      </c>
      <c r="G3912" t="s">
        <v>163</v>
      </c>
      <c r="H3912" t="s">
        <v>150</v>
      </c>
      <c r="I3912" t="s">
        <v>186</v>
      </c>
      <c r="J3912" t="s">
        <v>164</v>
      </c>
      <c r="K3912" t="s">
        <v>209</v>
      </c>
      <c r="L3912" t="s">
        <v>155</v>
      </c>
      <c r="M3912" t="s">
        <v>155</v>
      </c>
      <c r="N3912" t="n">
        <v>-118.4428</v>
      </c>
      <c r="O3912" t="n">
        <v>33.9933</v>
      </c>
      <c r="P3912" t="n">
        <v>136</v>
      </c>
      <c r="Q3912"/>
      <c r="R3912"/>
      <c r="S3912"/>
      <c r="T3912"/>
      <c r="U3912"/>
      <c r="V3912"/>
      <c r="W3912"/>
      <c r="X3912"/>
      <c r="Y3912"/>
      <c r="Z3912"/>
      <c r="AA3912"/>
      <c r="AB3912"/>
      <c r="AC3912"/>
      <c r="AD3912"/>
      <c r="AE3912"/>
      <c r="AF3912"/>
      <c r="AG3912"/>
      <c r="AH3912"/>
      <c r="AI3912"/>
      <c r="AJ3912"/>
      <c r="AK3912"/>
      <c r="AL3912"/>
      <c r="AM3912"/>
      <c r="AN3912"/>
      <c r="AO3912"/>
      <c r="AP3912"/>
      <c r="AQ3912" t="n">
        <v>9</v>
      </c>
      <c r="AR3912" t="n">
        <v>4</v>
      </c>
    </row>
    <row r="3913">
      <c r="A3913" t="n">
        <v>401764</v>
      </c>
      <c r="B3913" t="s">
        <v>5954</v>
      </c>
      <c r="C3913" t="s">
        <v>1461</v>
      </c>
      <c r="D3913" t="s">
        <v>1433</v>
      </c>
      <c r="E3913" t="s">
        <v>1434</v>
      </c>
      <c r="F3913" t="s">
        <v>199</v>
      </c>
      <c r="G3913" t="s">
        <v>189</v>
      </c>
      <c r="H3913" t="s">
        <v>200</v>
      </c>
      <c r="I3913" t="s">
        <v>186</v>
      </c>
      <c r="J3913" t="s">
        <v>164</v>
      </c>
      <c r="K3913"/>
      <c r="L3913" t="s">
        <v>155</v>
      </c>
      <c r="M3913" t="s">
        <v>155</v>
      </c>
      <c r="N3913" t="n">
        <v>-87.7365</v>
      </c>
      <c r="O3913" t="n">
        <v>41.614</v>
      </c>
      <c r="P3913" t="n">
        <v>325</v>
      </c>
      <c r="Q3913" t="n">
        <v>325</v>
      </c>
      <c r="R3913" t="n">
        <v>98.2</v>
      </c>
      <c r="S3913" t="n">
        <v>4.9</v>
      </c>
      <c r="T3913" t="n">
        <v>77.5</v>
      </c>
      <c r="U3913" t="n">
        <v>12.6</v>
      </c>
      <c r="V3913" t="n">
        <v>0</v>
      </c>
      <c r="W3913" t="n">
        <v>1.2</v>
      </c>
      <c r="X3913" t="n">
        <v>89</v>
      </c>
      <c r="Y3913" t="n">
        <v>67</v>
      </c>
      <c r="Z3913" t="n">
        <v>5</v>
      </c>
      <c r="AA3913"/>
      <c r="AB3913"/>
      <c r="AC3913"/>
      <c r="AD3913"/>
      <c r="AE3913"/>
      <c r="AF3913" t="n">
        <v>20</v>
      </c>
      <c r="AG3913" t="n">
        <v>63</v>
      </c>
      <c r="AH3913" t="n">
        <v>63</v>
      </c>
      <c r="AI3913" t="n">
        <v>14743</v>
      </c>
      <c r="AJ3913" t="n">
        <v>13968</v>
      </c>
      <c r="AK3913"/>
      <c r="AL3913" t="n">
        <v>20863</v>
      </c>
      <c r="AM3913"/>
      <c r="AN3913"/>
      <c r="AO3913"/>
      <c r="AP3913"/>
      <c r="AQ3913"/>
      <c r="AR3913"/>
    </row>
    <row r="3914">
      <c r="A3914" t="n">
        <v>402563</v>
      </c>
      <c r="B3914" t="s">
        <v>5955</v>
      </c>
      <c r="C3914" t="s">
        <v>2129</v>
      </c>
      <c r="D3914" t="s">
        <v>2071</v>
      </c>
      <c r="E3914" t="s">
        <v>147</v>
      </c>
      <c r="F3914" t="s">
        <v>199</v>
      </c>
      <c r="G3914" t="s">
        <v>189</v>
      </c>
      <c r="H3914" t="s">
        <v>200</v>
      </c>
      <c r="I3914" t="s">
        <v>186</v>
      </c>
      <c r="J3914" t="s">
        <v>164</v>
      </c>
      <c r="K3914"/>
      <c r="L3914" t="s">
        <v>155</v>
      </c>
      <c r="M3914" t="s">
        <v>155</v>
      </c>
      <c r="N3914" t="n">
        <v>-90.0867</v>
      </c>
      <c r="O3914" t="n">
        <v>30.4675</v>
      </c>
      <c r="P3914" t="n">
        <v>315</v>
      </c>
      <c r="Q3914" t="n">
        <v>315</v>
      </c>
      <c r="R3914" t="n">
        <v>94.3</v>
      </c>
      <c r="S3914" t="n">
        <v>54.6</v>
      </c>
      <c r="T3914" t="n">
        <v>40</v>
      </c>
      <c r="U3914" t="n">
        <v>2.5</v>
      </c>
      <c r="V3914" t="n">
        <v>1.3</v>
      </c>
      <c r="W3914" t="n">
        <v>0</v>
      </c>
      <c r="X3914" t="n">
        <v>38</v>
      </c>
      <c r="Y3914"/>
      <c r="Z3914" t="n">
        <v>8</v>
      </c>
      <c r="AA3914"/>
      <c r="AB3914"/>
      <c r="AC3914"/>
      <c r="AD3914"/>
      <c r="AE3914"/>
      <c r="AF3914" t="n">
        <v>67</v>
      </c>
      <c r="AG3914" t="n">
        <v>60</v>
      </c>
      <c r="AH3914" t="n">
        <v>65</v>
      </c>
      <c r="AI3914" t="n">
        <v>22997</v>
      </c>
      <c r="AJ3914" t="n">
        <v>22494</v>
      </c>
      <c r="AK3914" t="n">
        <v>24255</v>
      </c>
      <c r="AL3914" t="n">
        <v>22874</v>
      </c>
      <c r="AM3914"/>
      <c r="AN3914"/>
      <c r="AO3914"/>
      <c r="AP3914"/>
      <c r="AQ3914"/>
      <c r="AR3914"/>
    </row>
    <row r="3915">
      <c r="A3915" t="n">
        <v>402800</v>
      </c>
      <c r="B3915" t="s">
        <v>5956</v>
      </c>
      <c r="C3915" t="s">
        <v>4838</v>
      </c>
      <c r="D3915" t="s">
        <v>4775</v>
      </c>
      <c r="E3915" t="s">
        <v>283</v>
      </c>
      <c r="F3915" t="s">
        <v>199</v>
      </c>
      <c r="G3915" t="s">
        <v>189</v>
      </c>
      <c r="H3915" t="s">
        <v>200</v>
      </c>
      <c r="I3915" t="s">
        <v>151</v>
      </c>
      <c r="J3915" t="s">
        <v>164</v>
      </c>
      <c r="K3915"/>
      <c r="L3915" t="s">
        <v>155</v>
      </c>
      <c r="M3915" t="s">
        <v>155</v>
      </c>
      <c r="N3915" t="n">
        <v>-106.3372</v>
      </c>
      <c r="O3915" t="n">
        <v>31.75</v>
      </c>
      <c r="P3915" t="n">
        <v>237</v>
      </c>
      <c r="Q3915" t="n">
        <v>237</v>
      </c>
      <c r="R3915" t="n">
        <v>97.9</v>
      </c>
      <c r="S3915" t="n">
        <v>11.4</v>
      </c>
      <c r="T3915" t="n">
        <v>4.6</v>
      </c>
      <c r="U3915" t="n">
        <v>81</v>
      </c>
      <c r="V3915" t="n">
        <v>0.4</v>
      </c>
      <c r="W3915" t="n">
        <v>0</v>
      </c>
      <c r="X3915" t="n">
        <v>89</v>
      </c>
      <c r="Y3915"/>
      <c r="Z3915" t="n">
        <v>15</v>
      </c>
      <c r="AA3915"/>
      <c r="AB3915"/>
      <c r="AC3915"/>
      <c r="AD3915"/>
      <c r="AE3915"/>
      <c r="AF3915" t="n">
        <v>57</v>
      </c>
      <c r="AG3915" t="n">
        <v>69</v>
      </c>
      <c r="AH3915" t="n">
        <v>70</v>
      </c>
      <c r="AI3915" t="n">
        <v>13700</v>
      </c>
      <c r="AJ3915" t="n">
        <v>13524</v>
      </c>
      <c r="AK3915" t="n">
        <v>13204</v>
      </c>
      <c r="AL3915" t="n">
        <v>17554</v>
      </c>
      <c r="AM3915" t="n">
        <v>20499</v>
      </c>
      <c r="AN3915" t="n">
        <v>20499</v>
      </c>
      <c r="AO3915"/>
      <c r="AP3915"/>
      <c r="AQ3915"/>
      <c r="AR3915"/>
    </row>
    <row r="3916">
      <c r="A3916" t="n">
        <v>403469</v>
      </c>
      <c r="B3916" t="s">
        <v>5957</v>
      </c>
      <c r="C3916" t="s">
        <v>230</v>
      </c>
      <c r="D3916" t="s">
        <v>1433</v>
      </c>
      <c r="E3916" t="s">
        <v>1434</v>
      </c>
      <c r="F3916" t="s">
        <v>173</v>
      </c>
      <c r="G3916" t="s">
        <v>149</v>
      </c>
      <c r="H3916" t="s">
        <v>174</v>
      </c>
      <c r="I3916" t="s">
        <v>175</v>
      </c>
      <c r="J3916" t="s">
        <v>168</v>
      </c>
      <c r="K3916" t="s">
        <v>176</v>
      </c>
      <c r="L3916" t="s">
        <v>155</v>
      </c>
      <c r="M3916" t="s">
        <v>155</v>
      </c>
      <c r="N3916" t="n">
        <v>-88.3922</v>
      </c>
      <c r="O3916" t="n">
        <v>38.3803</v>
      </c>
      <c r="P3916" t="n">
        <v>14619</v>
      </c>
      <c r="Q3916" t="n">
        <v>14619</v>
      </c>
      <c r="R3916" t="n">
        <v>28.8</v>
      </c>
      <c r="S3916" t="n">
        <v>85.4</v>
      </c>
      <c r="T3916" t="n">
        <v>1.1</v>
      </c>
      <c r="U3916" t="n">
        <v>1.8</v>
      </c>
      <c r="V3916" t="n">
        <v>0.9</v>
      </c>
      <c r="W3916" t="n">
        <v>0</v>
      </c>
      <c r="X3916" t="n">
        <v>68</v>
      </c>
      <c r="Y3916" t="n">
        <v>47</v>
      </c>
      <c r="Z3916" t="n">
        <v>31</v>
      </c>
      <c r="AA3916" t="n">
        <v>120</v>
      </c>
      <c r="AB3916" t="n">
        <v>53.3</v>
      </c>
      <c r="AC3916"/>
      <c r="AD3916"/>
      <c r="AE3916"/>
      <c r="AF3916" t="n">
        <v>95</v>
      </c>
      <c r="AG3916" t="n">
        <v>8</v>
      </c>
      <c r="AH3916" t="n">
        <v>77</v>
      </c>
      <c r="AI3916" t="n">
        <v>11350</v>
      </c>
      <c r="AJ3916" t="n">
        <v>8501</v>
      </c>
      <c r="AK3916" t="n">
        <v>8190</v>
      </c>
      <c r="AL3916" t="n">
        <v>12485</v>
      </c>
      <c r="AM3916" t="n">
        <v>13861</v>
      </c>
      <c r="AN3916" t="n">
        <v>13294</v>
      </c>
      <c r="AO3916" t="n">
        <v>70</v>
      </c>
      <c r="AP3916"/>
      <c r="AQ3916"/>
      <c r="AR3916"/>
    </row>
    <row r="3917">
      <c r="A3917" t="n">
        <v>403478</v>
      </c>
      <c r="B3917" t="s">
        <v>5958</v>
      </c>
      <c r="C3917" t="s">
        <v>5959</v>
      </c>
      <c r="D3917" t="s">
        <v>1433</v>
      </c>
      <c r="E3917" t="s">
        <v>1434</v>
      </c>
      <c r="F3917" t="s">
        <v>173</v>
      </c>
      <c r="G3917" t="s">
        <v>149</v>
      </c>
      <c r="H3917" t="s">
        <v>174</v>
      </c>
      <c r="I3917" t="s">
        <v>205</v>
      </c>
      <c r="J3917" t="s">
        <v>164</v>
      </c>
      <c r="K3917" t="s">
        <v>176</v>
      </c>
      <c r="L3917" t="s">
        <v>155</v>
      </c>
      <c r="M3917" t="s">
        <v>155</v>
      </c>
      <c r="N3917" t="n">
        <v>-87.689</v>
      </c>
      <c r="O3917" t="n">
        <v>39.0196</v>
      </c>
      <c r="P3917" t="n">
        <v>781</v>
      </c>
      <c r="Q3917" t="n">
        <v>781</v>
      </c>
      <c r="R3917" t="n">
        <v>54.4</v>
      </c>
      <c r="S3917" t="n">
        <v>85.1</v>
      </c>
      <c r="T3917" t="n">
        <v>3.5</v>
      </c>
      <c r="U3917" t="n">
        <v>4.7</v>
      </c>
      <c r="V3917" t="n">
        <v>0.5</v>
      </c>
      <c r="W3917" t="n">
        <v>0</v>
      </c>
      <c r="X3917" t="n">
        <v>70</v>
      </c>
      <c r="Y3917" t="n">
        <v>61</v>
      </c>
      <c r="Z3917" t="n">
        <v>15</v>
      </c>
      <c r="AA3917" t="n">
        <v>189</v>
      </c>
      <c r="AB3917" t="n">
        <v>46.6</v>
      </c>
      <c r="AC3917"/>
      <c r="AD3917"/>
      <c r="AE3917"/>
      <c r="AF3917" t="n">
        <v>218</v>
      </c>
      <c r="AG3917" t="n">
        <v>31</v>
      </c>
      <c r="AH3917" t="n">
        <v>97</v>
      </c>
      <c r="AI3917" t="n">
        <v>10464</v>
      </c>
      <c r="AJ3917" t="n">
        <v>7193</v>
      </c>
      <c r="AK3917" t="n">
        <v>9030</v>
      </c>
      <c r="AL3917" t="n">
        <v>10092</v>
      </c>
      <c r="AM3917" t="n">
        <v>11428</v>
      </c>
      <c r="AN3917" t="n">
        <v>12741</v>
      </c>
      <c r="AO3917" t="n">
        <v>106</v>
      </c>
      <c r="AP3917"/>
      <c r="AQ3917"/>
      <c r="AR3917"/>
    </row>
    <row r="3918">
      <c r="A3918" t="n">
        <v>403487</v>
      </c>
      <c r="B3918" t="s">
        <v>5960</v>
      </c>
      <c r="C3918" t="s">
        <v>5961</v>
      </c>
      <c r="D3918" t="s">
        <v>1433</v>
      </c>
      <c r="E3918" t="s">
        <v>1434</v>
      </c>
      <c r="F3918" t="s">
        <v>173</v>
      </c>
      <c r="G3918" t="s">
        <v>149</v>
      </c>
      <c r="H3918" t="s">
        <v>174</v>
      </c>
      <c r="I3918" t="s">
        <v>175</v>
      </c>
      <c r="J3918" t="s">
        <v>164</v>
      </c>
      <c r="K3918" t="s">
        <v>176</v>
      </c>
      <c r="L3918" t="s">
        <v>155</v>
      </c>
      <c r="M3918" t="s">
        <v>155</v>
      </c>
      <c r="N3918" t="n">
        <v>-87.7784</v>
      </c>
      <c r="O3918" t="n">
        <v>38.4289</v>
      </c>
      <c r="P3918" t="n">
        <v>1320</v>
      </c>
      <c r="Q3918" t="n">
        <v>1320</v>
      </c>
      <c r="R3918" t="n">
        <v>60.5</v>
      </c>
      <c r="S3918" t="n">
        <v>88.1</v>
      </c>
      <c r="T3918" t="n">
        <v>3.6</v>
      </c>
      <c r="U3918" t="n">
        <v>3.2</v>
      </c>
      <c r="V3918" t="n">
        <v>2.8</v>
      </c>
      <c r="W3918" t="n">
        <v>0</v>
      </c>
      <c r="X3918" t="n">
        <v>66</v>
      </c>
      <c r="Y3918" t="n">
        <v>42</v>
      </c>
      <c r="Z3918" t="n">
        <v>18</v>
      </c>
      <c r="AA3918" t="n">
        <v>206</v>
      </c>
      <c r="AB3918" t="n">
        <v>59.2</v>
      </c>
      <c r="AC3918"/>
      <c r="AD3918"/>
      <c r="AE3918"/>
      <c r="AF3918" t="n">
        <v>185</v>
      </c>
      <c r="AG3918" t="n">
        <v>24</v>
      </c>
      <c r="AH3918" t="n">
        <v>94</v>
      </c>
      <c r="AI3918" t="n">
        <v>10301</v>
      </c>
      <c r="AJ3918" t="n">
        <v>8195</v>
      </c>
      <c r="AK3918" t="n">
        <v>-1306</v>
      </c>
      <c r="AL3918" t="n">
        <v>12106</v>
      </c>
      <c r="AM3918" t="n">
        <v>12275</v>
      </c>
      <c r="AN3918" t="n">
        <v>12078</v>
      </c>
      <c r="AO3918" t="n">
        <v>139</v>
      </c>
      <c r="AP3918"/>
      <c r="AQ3918"/>
      <c r="AR3918"/>
    </row>
    <row r="3919">
      <c r="A3919" t="n">
        <v>404055</v>
      </c>
      <c r="B3919" t="s">
        <v>5962</v>
      </c>
      <c r="C3919" t="s">
        <v>294</v>
      </c>
      <c r="D3919" t="s">
        <v>282</v>
      </c>
      <c r="E3919" t="s">
        <v>283</v>
      </c>
      <c r="F3919" t="s">
        <v>188</v>
      </c>
      <c r="G3919" t="s">
        <v>189</v>
      </c>
      <c r="H3919" t="s">
        <v>150</v>
      </c>
      <c r="I3919" t="s">
        <v>151</v>
      </c>
      <c r="J3919" t="s">
        <v>164</v>
      </c>
      <c r="K3919" t="s">
        <v>176</v>
      </c>
      <c r="L3919" t="s">
        <v>155</v>
      </c>
      <c r="M3919" t="s">
        <v>155</v>
      </c>
      <c r="N3919" t="n">
        <v>-111.9614</v>
      </c>
      <c r="O3919" t="n">
        <v>33.4163</v>
      </c>
      <c r="P3919" t="n">
        <v>421</v>
      </c>
      <c r="Q3919" t="n">
        <v>421</v>
      </c>
      <c r="R3919" t="n">
        <v>87.6</v>
      </c>
      <c r="S3919" t="n">
        <v>19</v>
      </c>
      <c r="T3919" t="n">
        <v>14.5</v>
      </c>
      <c r="U3919" t="n">
        <v>40.1</v>
      </c>
      <c r="V3919" t="n">
        <v>2.1</v>
      </c>
      <c r="W3919" t="n">
        <v>0</v>
      </c>
      <c r="X3919"/>
      <c r="Y3919"/>
      <c r="Z3919" t="n">
        <v>49</v>
      </c>
      <c r="AA3919" t="n">
        <v>197</v>
      </c>
      <c r="AB3919" t="n">
        <v>65.5</v>
      </c>
      <c r="AC3919"/>
      <c r="AD3919"/>
      <c r="AE3919"/>
      <c r="AF3919" t="n">
        <v>84</v>
      </c>
      <c r="AG3919" t="n">
        <v>58</v>
      </c>
      <c r="AH3919" t="n">
        <v>63</v>
      </c>
      <c r="AI3919" t="n">
        <v>18711</v>
      </c>
      <c r="AJ3919" t="n">
        <v>19642</v>
      </c>
      <c r="AK3919"/>
      <c r="AL3919"/>
      <c r="AM3919"/>
      <c r="AN3919"/>
      <c r="AO3919" t="n">
        <v>64</v>
      </c>
      <c r="AP3919" t="n">
        <v>2</v>
      </c>
      <c r="AQ3919"/>
      <c r="AR3919"/>
    </row>
    <row r="3920">
      <c r="A3920" t="n">
        <v>404222</v>
      </c>
      <c r="B3920" t="s">
        <v>5963</v>
      </c>
      <c r="C3920" t="s">
        <v>5464</v>
      </c>
      <c r="D3920" t="s">
        <v>5462</v>
      </c>
      <c r="E3920" t="s">
        <v>5452</v>
      </c>
      <c r="F3920" t="s">
        <v>162</v>
      </c>
      <c r="G3920" t="s">
        <v>163</v>
      </c>
      <c r="H3920" t="s">
        <v>150</v>
      </c>
      <c r="I3920" t="s">
        <v>151</v>
      </c>
      <c r="J3920" t="s">
        <v>164</v>
      </c>
      <c r="K3920" t="s">
        <v>209</v>
      </c>
      <c r="L3920" t="s">
        <v>155</v>
      </c>
      <c r="M3920" t="s">
        <v>155</v>
      </c>
      <c r="N3920" t="n">
        <v>-66.1825</v>
      </c>
      <c r="O3920" t="n">
        <v>18.3516</v>
      </c>
      <c r="P3920" t="n">
        <v>217</v>
      </c>
      <c r="Q3920"/>
      <c r="R3920"/>
      <c r="S3920"/>
      <c r="T3920"/>
      <c r="U3920"/>
      <c r="V3920"/>
      <c r="W3920"/>
      <c r="X3920"/>
      <c r="Y3920"/>
      <c r="Z3920"/>
      <c r="AA3920"/>
      <c r="AB3920"/>
      <c r="AC3920"/>
      <c r="AD3920"/>
      <c r="AE3920"/>
      <c r="AF3920"/>
      <c r="AG3920"/>
      <c r="AH3920"/>
      <c r="AI3920"/>
      <c r="AJ3920"/>
      <c r="AK3920"/>
      <c r="AL3920"/>
      <c r="AM3920"/>
      <c r="AN3920"/>
      <c r="AO3920"/>
      <c r="AP3920"/>
      <c r="AQ3920"/>
      <c r="AR3920" t="n">
        <v>22</v>
      </c>
    </row>
    <row r="3921">
      <c r="A3921" t="n">
        <v>404338</v>
      </c>
      <c r="B3921" t="s">
        <v>5964</v>
      </c>
      <c r="C3921" t="s">
        <v>1126</v>
      </c>
      <c r="D3921" t="s">
        <v>1078</v>
      </c>
      <c r="E3921" t="s">
        <v>147</v>
      </c>
      <c r="F3921" t="s">
        <v>188</v>
      </c>
      <c r="G3921" t="s">
        <v>189</v>
      </c>
      <c r="H3921" t="s">
        <v>150</v>
      </c>
      <c r="I3921" t="s">
        <v>151</v>
      </c>
      <c r="J3921" t="s">
        <v>164</v>
      </c>
      <c r="K3921" t="s">
        <v>209</v>
      </c>
      <c r="L3921" t="s">
        <v>155</v>
      </c>
      <c r="M3921" t="s">
        <v>155</v>
      </c>
      <c r="N3921" t="n">
        <v>-82.4593</v>
      </c>
      <c r="O3921" t="n">
        <v>27.9479</v>
      </c>
      <c r="P3921" t="n">
        <v>70</v>
      </c>
      <c r="Q3921" t="n">
        <v>37</v>
      </c>
      <c r="R3921" t="n">
        <v>48.6</v>
      </c>
      <c r="S3921" t="n">
        <v>35.1</v>
      </c>
      <c r="T3921" t="n">
        <v>2.7</v>
      </c>
      <c r="U3921" t="n">
        <v>8.1</v>
      </c>
      <c r="V3921" t="n">
        <v>5.4</v>
      </c>
      <c r="W3921" t="n">
        <v>2.7</v>
      </c>
      <c r="X3921" t="n">
        <v>50</v>
      </c>
      <c r="Y3921"/>
      <c r="Z3921" t="n">
        <v>10</v>
      </c>
      <c r="AA3921" t="n">
        <v>2</v>
      </c>
      <c r="AB3921" t="n">
        <v>50</v>
      </c>
      <c r="AC3921" t="n">
        <v>2</v>
      </c>
      <c r="AD3921" t="n">
        <v>50</v>
      </c>
      <c r="AE3921" t="n">
        <v>50</v>
      </c>
      <c r="AF3921" t="n">
        <v>6</v>
      </c>
      <c r="AG3921" t="n">
        <v>11</v>
      </c>
      <c r="AH3921" t="n">
        <v>50</v>
      </c>
      <c r="AI3921" t="n">
        <v>21249</v>
      </c>
      <c r="AJ3921"/>
      <c r="AK3921" t="n">
        <v>24840</v>
      </c>
      <c r="AL3921"/>
      <c r="AM3921"/>
      <c r="AN3921"/>
      <c r="AO3921"/>
      <c r="AP3921" t="n">
        <v>2</v>
      </c>
      <c r="AQ3921" t="n">
        <v>10</v>
      </c>
      <c r="AR3921"/>
    </row>
    <row r="3922">
      <c r="A3922" t="n">
        <v>404426</v>
      </c>
      <c r="B3922" t="s">
        <v>5965</v>
      </c>
      <c r="C3922" t="s">
        <v>325</v>
      </c>
      <c r="D3922" t="s">
        <v>282</v>
      </c>
      <c r="E3922" t="s">
        <v>283</v>
      </c>
      <c r="F3922" t="s">
        <v>173</v>
      </c>
      <c r="G3922" t="s">
        <v>149</v>
      </c>
      <c r="H3922" t="s">
        <v>174</v>
      </c>
      <c r="I3922" t="s">
        <v>205</v>
      </c>
      <c r="J3922" t="s">
        <v>168</v>
      </c>
      <c r="K3922" t="s">
        <v>176</v>
      </c>
      <c r="L3922" t="s">
        <v>155</v>
      </c>
      <c r="M3922" t="s">
        <v>155</v>
      </c>
      <c r="N3922" t="n">
        <v>-111.6456</v>
      </c>
      <c r="O3922" t="n">
        <v>35.1713</v>
      </c>
      <c r="P3922" t="n">
        <v>4276</v>
      </c>
      <c r="Q3922" t="n">
        <v>4276</v>
      </c>
      <c r="R3922" t="n">
        <v>55</v>
      </c>
      <c r="S3922" t="n">
        <v>43.9</v>
      </c>
      <c r="T3922" t="n">
        <v>1.8</v>
      </c>
      <c r="U3922" t="n">
        <v>17.9</v>
      </c>
      <c r="V3922" t="n">
        <v>1.3</v>
      </c>
      <c r="W3922" t="n">
        <v>0</v>
      </c>
      <c r="X3922" t="n">
        <v>57</v>
      </c>
      <c r="Y3922" t="n">
        <v>36</v>
      </c>
      <c r="Z3922" t="n">
        <v>24</v>
      </c>
      <c r="AA3922" t="n">
        <v>284</v>
      </c>
      <c r="AB3922" t="n">
        <v>22.5</v>
      </c>
      <c r="AC3922"/>
      <c r="AD3922"/>
      <c r="AE3922"/>
      <c r="AF3922" t="n">
        <v>313</v>
      </c>
      <c r="AG3922" t="n">
        <v>21</v>
      </c>
      <c r="AH3922" t="n">
        <v>35</v>
      </c>
      <c r="AI3922" t="n">
        <v>11524</v>
      </c>
      <c r="AJ3922" t="n">
        <v>10594</v>
      </c>
      <c r="AK3922" t="n">
        <v>11313</v>
      </c>
      <c r="AL3922" t="n">
        <v>13653</v>
      </c>
      <c r="AM3922" t="n">
        <v>15757</v>
      </c>
      <c r="AN3922" t="n">
        <v>18426</v>
      </c>
      <c r="AO3922" t="n">
        <v>307</v>
      </c>
      <c r="AP3922"/>
      <c r="AQ3922"/>
      <c r="AR3922"/>
    </row>
    <row r="3923">
      <c r="A3923" t="n">
        <v>404684</v>
      </c>
      <c r="B3923" t="s">
        <v>5966</v>
      </c>
      <c r="C3923" t="s">
        <v>5967</v>
      </c>
      <c r="D3923" t="s">
        <v>5462</v>
      </c>
      <c r="E3923" t="s">
        <v>5452</v>
      </c>
      <c r="F3923" t="s">
        <v>199</v>
      </c>
      <c r="G3923" t="s">
        <v>189</v>
      </c>
      <c r="H3923" t="s">
        <v>200</v>
      </c>
      <c r="I3923" t="s">
        <v>186</v>
      </c>
      <c r="J3923" t="s">
        <v>164</v>
      </c>
      <c r="K3923"/>
      <c r="L3923" t="s">
        <v>155</v>
      </c>
      <c r="M3923" t="s">
        <v>155</v>
      </c>
      <c r="N3923" t="n">
        <v>-66.5042</v>
      </c>
      <c r="O3923" t="n">
        <v>18.0416</v>
      </c>
      <c r="P3923" t="n">
        <v>425</v>
      </c>
      <c r="Q3923" t="n">
        <v>425</v>
      </c>
      <c r="R3923" t="n">
        <v>72</v>
      </c>
      <c r="S3923" t="n">
        <v>0</v>
      </c>
      <c r="T3923" t="n">
        <v>0</v>
      </c>
      <c r="U3923" t="n">
        <v>100</v>
      </c>
      <c r="V3923" t="n">
        <v>0</v>
      </c>
      <c r="W3923" t="n">
        <v>0</v>
      </c>
      <c r="X3923" t="n">
        <v>64</v>
      </c>
      <c r="Y3923"/>
      <c r="Z3923" t="n">
        <v>14</v>
      </c>
      <c r="AA3923"/>
      <c r="AB3923"/>
      <c r="AC3923"/>
      <c r="AD3923"/>
      <c r="AE3923"/>
      <c r="AF3923" t="n">
        <v>216</v>
      </c>
      <c r="AG3923" t="n">
        <v>73</v>
      </c>
      <c r="AH3923" t="n">
        <v>73</v>
      </c>
      <c r="AI3923" t="n">
        <v>3569</v>
      </c>
      <c r="AJ3923" t="n">
        <v>3500</v>
      </c>
      <c r="AK3923" t="n">
        <v>3872</v>
      </c>
      <c r="AL3923"/>
      <c r="AM3923"/>
      <c r="AN3923"/>
      <c r="AO3923"/>
      <c r="AP3923"/>
      <c r="AQ3923"/>
      <c r="AR3923"/>
    </row>
    <row r="3924">
      <c r="A3924" t="n">
        <v>404718</v>
      </c>
      <c r="B3924" t="s">
        <v>5968</v>
      </c>
      <c r="C3924" t="s">
        <v>1376</v>
      </c>
      <c r="D3924" t="s">
        <v>4659</v>
      </c>
      <c r="E3924" t="s">
        <v>147</v>
      </c>
      <c r="F3924" t="s">
        <v>551</v>
      </c>
      <c r="G3924" t="s">
        <v>163</v>
      </c>
      <c r="H3924" t="s">
        <v>200</v>
      </c>
      <c r="I3924" t="s">
        <v>151</v>
      </c>
      <c r="J3924" t="s">
        <v>164</v>
      </c>
      <c r="K3924"/>
      <c r="L3924" t="s">
        <v>155</v>
      </c>
      <c r="M3924" t="s">
        <v>155</v>
      </c>
      <c r="N3924" t="n">
        <v>-84.8814</v>
      </c>
      <c r="O3924" t="n">
        <v>35.1914</v>
      </c>
      <c r="P3924" t="n">
        <v>339</v>
      </c>
      <c r="Q3924" t="n">
        <v>339</v>
      </c>
      <c r="R3924" t="n">
        <v>98.8</v>
      </c>
      <c r="S3924" t="n">
        <v>73.2</v>
      </c>
      <c r="T3924" t="n">
        <v>10.9</v>
      </c>
      <c r="U3924" t="n">
        <v>7.4</v>
      </c>
      <c r="V3924" t="n">
        <v>0.9</v>
      </c>
      <c r="W3924" t="n">
        <v>0</v>
      </c>
      <c r="X3924" t="n">
        <v>84</v>
      </c>
      <c r="Y3924"/>
      <c r="Z3924" t="n">
        <v>18</v>
      </c>
      <c r="AA3924"/>
      <c r="AB3924"/>
      <c r="AC3924"/>
      <c r="AD3924"/>
      <c r="AE3924"/>
      <c r="AF3924" t="n">
        <v>261</v>
      </c>
      <c r="AG3924" t="n">
        <v>68</v>
      </c>
      <c r="AH3924" t="n">
        <v>68</v>
      </c>
      <c r="AI3924" t="n">
        <v>25757</v>
      </c>
      <c r="AJ3924" t="n">
        <v>23714</v>
      </c>
      <c r="AK3924" t="n">
        <v>25189</v>
      </c>
      <c r="AL3924" t="n">
        <v>29450</v>
      </c>
      <c r="AM3924" t="n">
        <v>29450</v>
      </c>
      <c r="AN3924" t="n">
        <v>29450</v>
      </c>
      <c r="AO3924"/>
      <c r="AP3924"/>
      <c r="AQ3924"/>
      <c r="AR3924"/>
    </row>
    <row r="3925">
      <c r="A3925" t="n">
        <v>404912</v>
      </c>
      <c r="B3925" t="s">
        <v>5969</v>
      </c>
      <c r="C3925" t="s">
        <v>920</v>
      </c>
      <c r="D3925" t="s">
        <v>913</v>
      </c>
      <c r="E3925" t="s">
        <v>914</v>
      </c>
      <c r="F3925" t="s">
        <v>279</v>
      </c>
      <c r="G3925" t="s">
        <v>189</v>
      </c>
      <c r="H3925" t="s">
        <v>174</v>
      </c>
      <c r="I3925" t="s">
        <v>186</v>
      </c>
      <c r="J3925" t="s">
        <v>164</v>
      </c>
      <c r="K3925" t="s">
        <v>176</v>
      </c>
      <c r="L3925" t="s">
        <v>155</v>
      </c>
      <c r="M3925" t="s">
        <v>155</v>
      </c>
      <c r="N3925" t="n">
        <v>-105.0025</v>
      </c>
      <c r="O3925" t="n">
        <v>39.8317</v>
      </c>
      <c r="P3925" t="n">
        <v>1227</v>
      </c>
      <c r="Q3925" t="n">
        <v>1227</v>
      </c>
      <c r="R3925" t="n">
        <v>81.8</v>
      </c>
      <c r="S3925" t="n">
        <v>38.4</v>
      </c>
      <c r="T3925" t="n">
        <v>5.1</v>
      </c>
      <c r="U3925" t="n">
        <v>47.7</v>
      </c>
      <c r="V3925" t="n">
        <v>2.9</v>
      </c>
      <c r="W3925" t="n">
        <v>0</v>
      </c>
      <c r="X3925" t="n">
        <v>80</v>
      </c>
      <c r="Y3925"/>
      <c r="Z3925" t="n">
        <v>25</v>
      </c>
      <c r="AA3925" t="n">
        <v>338</v>
      </c>
      <c r="AB3925" t="n">
        <v>64.2</v>
      </c>
      <c r="AC3925"/>
      <c r="AD3925"/>
      <c r="AE3925"/>
      <c r="AF3925" t="n">
        <v>356</v>
      </c>
      <c r="AG3925" t="n">
        <v>41</v>
      </c>
      <c r="AH3925" t="n">
        <v>42</v>
      </c>
      <c r="AI3925" t="n">
        <v>20870</v>
      </c>
      <c r="AJ3925" t="n">
        <v>21561</v>
      </c>
      <c r="AK3925" t="n">
        <v>23286</v>
      </c>
      <c r="AL3925" t="n">
        <v>22362</v>
      </c>
      <c r="AM3925" t="n">
        <v>24791</v>
      </c>
      <c r="AN3925" t="n">
        <v>25147</v>
      </c>
      <c r="AO3925" t="n">
        <v>172</v>
      </c>
      <c r="AP3925"/>
      <c r="AQ3925"/>
      <c r="AR3925"/>
    </row>
    <row r="3926">
      <c r="A3926" t="n">
        <v>405012</v>
      </c>
      <c r="B3926" t="s">
        <v>5970</v>
      </c>
      <c r="C3926" t="s">
        <v>5971</v>
      </c>
      <c r="D3926" t="s">
        <v>3795</v>
      </c>
      <c r="E3926" t="s">
        <v>1434</v>
      </c>
      <c r="F3926" t="s">
        <v>279</v>
      </c>
      <c r="G3926" t="s">
        <v>189</v>
      </c>
      <c r="H3926" t="s">
        <v>174</v>
      </c>
      <c r="I3926" t="s">
        <v>186</v>
      </c>
      <c r="J3926" t="s">
        <v>164</v>
      </c>
      <c r="K3926"/>
      <c r="L3926" t="s">
        <v>155</v>
      </c>
      <c r="M3926" t="s">
        <v>155</v>
      </c>
      <c r="N3926" t="n">
        <v>-82.441</v>
      </c>
      <c r="O3926" t="n">
        <v>40.0301</v>
      </c>
      <c r="P3926" t="n">
        <v>115</v>
      </c>
      <c r="Q3926" t="n">
        <v>115</v>
      </c>
      <c r="R3926" t="n">
        <v>99.1</v>
      </c>
      <c r="S3926" t="n">
        <v>87</v>
      </c>
      <c r="T3926" t="n">
        <v>7</v>
      </c>
      <c r="U3926" t="n">
        <v>0.9</v>
      </c>
      <c r="V3926" t="n">
        <v>0.9</v>
      </c>
      <c r="W3926" t="n">
        <v>0</v>
      </c>
      <c r="X3926" t="n">
        <v>91</v>
      </c>
      <c r="Y3926"/>
      <c r="Z3926" t="n">
        <v>15</v>
      </c>
      <c r="AA3926" t="n">
        <v>36</v>
      </c>
      <c r="AB3926" t="n">
        <v>72.2</v>
      </c>
      <c r="AC3926"/>
      <c r="AD3926"/>
      <c r="AE3926"/>
      <c r="AF3926" t="n">
        <v>68</v>
      </c>
      <c r="AG3926" t="n">
        <v>47</v>
      </c>
      <c r="AH3926" t="n">
        <v>69</v>
      </c>
      <c r="AI3926" t="n">
        <v>13287</v>
      </c>
      <c r="AJ3926" t="n">
        <v>14490</v>
      </c>
      <c r="AK3926" t="n">
        <v>17340</v>
      </c>
      <c r="AL3926" t="n">
        <v>14394</v>
      </c>
      <c r="AM3926" t="n">
        <v>13990</v>
      </c>
      <c r="AN3926" t="n">
        <v>14744</v>
      </c>
      <c r="AO3926"/>
      <c r="AP3926"/>
      <c r="AQ3926"/>
      <c r="AR3926"/>
    </row>
    <row r="3927">
      <c r="A3927" t="n">
        <v>405058</v>
      </c>
      <c r="B3927" t="s">
        <v>5972</v>
      </c>
      <c r="C3927" t="s">
        <v>3219</v>
      </c>
      <c r="D3927" t="s">
        <v>996</v>
      </c>
      <c r="E3927" t="s">
        <v>997</v>
      </c>
      <c r="F3927" t="s">
        <v>162</v>
      </c>
      <c r="G3927" t="s">
        <v>163</v>
      </c>
      <c r="H3927" t="s">
        <v>150</v>
      </c>
      <c r="I3927" t="s">
        <v>151</v>
      </c>
      <c r="J3927" t="s">
        <v>164</v>
      </c>
      <c r="K3927"/>
      <c r="L3927" t="s">
        <v>155</v>
      </c>
      <c r="M3927" t="s">
        <v>155</v>
      </c>
      <c r="N3927" t="n">
        <v>-73.99</v>
      </c>
      <c r="O3927" t="n">
        <v>40.6234</v>
      </c>
      <c r="P3927" t="n">
        <v>162</v>
      </c>
      <c r="Q3927" t="n">
        <v>162</v>
      </c>
      <c r="R3927" t="n">
        <v>0</v>
      </c>
      <c r="S3927" t="n">
        <v>99.4</v>
      </c>
      <c r="T3927" t="n">
        <v>0</v>
      </c>
      <c r="U3927" t="n">
        <v>0</v>
      </c>
      <c r="V3927" t="n">
        <v>0</v>
      </c>
      <c r="W3927" t="n">
        <v>0.6</v>
      </c>
      <c r="X3927" t="n">
        <v>87</v>
      </c>
      <c r="Y3927"/>
      <c r="Z3927" t="n">
        <v>27</v>
      </c>
      <c r="AA3927" t="n">
        <v>43</v>
      </c>
      <c r="AB3927" t="n">
        <v>65.1</v>
      </c>
      <c r="AC3927" t="n">
        <v>43</v>
      </c>
      <c r="AD3927"/>
      <c r="AE3927"/>
      <c r="AF3927" t="n">
        <v>39</v>
      </c>
      <c r="AG3927" t="n">
        <v>35</v>
      </c>
      <c r="AH3927" t="n">
        <v>70</v>
      </c>
      <c r="AI3927" t="n">
        <v>9267</v>
      </c>
      <c r="AJ3927" t="n">
        <v>4328</v>
      </c>
      <c r="AK3927" t="n">
        <v>7330</v>
      </c>
      <c r="AL3927" t="n">
        <v>5793</v>
      </c>
      <c r="AM3927" t="n">
        <v>13257</v>
      </c>
      <c r="AN3927"/>
      <c r="AO3927" t="n">
        <v>44</v>
      </c>
      <c r="AP3927"/>
      <c r="AQ3927"/>
      <c r="AR3927"/>
    </row>
    <row r="3928">
      <c r="A3928" t="n">
        <v>405076</v>
      </c>
      <c r="B3928" t="s">
        <v>5973</v>
      </c>
      <c r="C3928" t="s">
        <v>4822</v>
      </c>
      <c r="D3928" t="s">
        <v>4775</v>
      </c>
      <c r="E3928" t="s">
        <v>283</v>
      </c>
      <c r="F3928" t="s">
        <v>279</v>
      </c>
      <c r="G3928" t="s">
        <v>189</v>
      </c>
      <c r="H3928" t="s">
        <v>174</v>
      </c>
      <c r="I3928" t="s">
        <v>151</v>
      </c>
      <c r="J3928" t="s">
        <v>164</v>
      </c>
      <c r="K3928"/>
      <c r="L3928" t="s">
        <v>155</v>
      </c>
      <c r="M3928" t="s">
        <v>155</v>
      </c>
      <c r="N3928" t="n">
        <v>-97.3631</v>
      </c>
      <c r="O3928" t="n">
        <v>27.685</v>
      </c>
      <c r="P3928" t="n">
        <v>795</v>
      </c>
      <c r="Q3928" t="n">
        <v>795</v>
      </c>
      <c r="R3928" t="n">
        <v>82.5</v>
      </c>
      <c r="S3928" t="n">
        <v>31.6</v>
      </c>
      <c r="T3928" t="n">
        <v>3.4</v>
      </c>
      <c r="U3928" t="n">
        <v>61.1</v>
      </c>
      <c r="V3928" t="n">
        <v>1</v>
      </c>
      <c r="W3928" t="n">
        <v>0</v>
      </c>
      <c r="X3928" t="n">
        <v>75</v>
      </c>
      <c r="Y3928"/>
      <c r="Z3928" t="n">
        <v>25</v>
      </c>
      <c r="AA3928" t="n">
        <v>610</v>
      </c>
      <c r="AB3928" t="n">
        <v>62</v>
      </c>
      <c r="AC3928"/>
      <c r="AD3928"/>
      <c r="AE3928"/>
      <c r="AF3928" t="n">
        <v>384</v>
      </c>
      <c r="AG3928" t="n">
        <v>73</v>
      </c>
      <c r="AH3928" t="n">
        <v>80</v>
      </c>
      <c r="AI3928" t="n">
        <v>24758</v>
      </c>
      <c r="AJ3928" t="n">
        <v>24167</v>
      </c>
      <c r="AK3928" t="n">
        <v>24786</v>
      </c>
      <c r="AL3928" t="n">
        <v>24159</v>
      </c>
      <c r="AM3928" t="n">
        <v>28204</v>
      </c>
      <c r="AN3928" t="n">
        <v>27497</v>
      </c>
      <c r="AO3928" t="n">
        <v>2</v>
      </c>
      <c r="AP3928"/>
      <c r="AQ3928"/>
      <c r="AR3928"/>
    </row>
    <row r="3929">
      <c r="A3929" t="n">
        <v>405854</v>
      </c>
      <c r="B3929" t="s">
        <v>5974</v>
      </c>
      <c r="C3929" t="s">
        <v>3219</v>
      </c>
      <c r="D3929" t="s">
        <v>996</v>
      </c>
      <c r="E3929" t="s">
        <v>997</v>
      </c>
      <c r="F3929" t="s">
        <v>162</v>
      </c>
      <c r="G3929" t="s">
        <v>163</v>
      </c>
      <c r="H3929" t="s">
        <v>150</v>
      </c>
      <c r="I3929" t="s">
        <v>151</v>
      </c>
      <c r="J3929" t="s">
        <v>164</v>
      </c>
      <c r="K3929" t="s">
        <v>209</v>
      </c>
      <c r="L3929" t="s">
        <v>155</v>
      </c>
      <c r="M3929" t="s">
        <v>155</v>
      </c>
      <c r="N3929" t="n">
        <v>-73.9568</v>
      </c>
      <c r="O3929" t="n">
        <v>40.7044</v>
      </c>
      <c r="P3929" t="n">
        <v>222</v>
      </c>
      <c r="Q3929" t="n">
        <v>222</v>
      </c>
      <c r="R3929" t="n">
        <v>0</v>
      </c>
      <c r="S3929" t="n">
        <v>100</v>
      </c>
      <c r="T3929" t="n">
        <v>0</v>
      </c>
      <c r="U3929" t="n">
        <v>0</v>
      </c>
      <c r="V3929" t="n">
        <v>0</v>
      </c>
      <c r="W3929" t="n">
        <v>0</v>
      </c>
      <c r="X3929" t="n">
        <v>60</v>
      </c>
      <c r="Y3929"/>
      <c r="Z3929" t="n">
        <v>15</v>
      </c>
      <c r="AA3929" t="n">
        <v>20</v>
      </c>
      <c r="AB3929" t="n">
        <v>40</v>
      </c>
      <c r="AC3929" t="n">
        <v>20</v>
      </c>
      <c r="AD3929" t="n">
        <v>40</v>
      </c>
      <c r="AE3929"/>
      <c r="AF3929" t="n">
        <v>17</v>
      </c>
      <c r="AG3929" t="n">
        <v>80</v>
      </c>
      <c r="AH3929" t="n">
        <v>97</v>
      </c>
      <c r="AI3929" t="n">
        <v>13791</v>
      </c>
      <c r="AJ3929" t="n">
        <v>12204</v>
      </c>
      <c r="AK3929" t="n">
        <v>17125</v>
      </c>
      <c r="AL3929"/>
      <c r="AM3929"/>
      <c r="AN3929"/>
      <c r="AO3929"/>
      <c r="AP3929" t="n">
        <v>55</v>
      </c>
      <c r="AQ3929"/>
      <c r="AR3929"/>
    </row>
    <row r="3930">
      <c r="A3930" t="n">
        <v>405872</v>
      </c>
      <c r="B3930" t="s">
        <v>5975</v>
      </c>
      <c r="C3930" t="s">
        <v>954</v>
      </c>
      <c r="D3930" t="s">
        <v>2194</v>
      </c>
      <c r="E3930" t="s">
        <v>997</v>
      </c>
      <c r="F3930" t="s">
        <v>173</v>
      </c>
      <c r="G3930" t="s">
        <v>149</v>
      </c>
      <c r="H3930" t="s">
        <v>174</v>
      </c>
      <c r="I3930" t="s">
        <v>175</v>
      </c>
      <c r="J3930" t="s">
        <v>168</v>
      </c>
      <c r="K3930" t="s">
        <v>176</v>
      </c>
      <c r="L3930" t="s">
        <v>155</v>
      </c>
      <c r="M3930" t="s">
        <v>155</v>
      </c>
      <c r="N3930" t="n">
        <v>-76.9911</v>
      </c>
      <c r="O3930" t="n">
        <v>39.5318</v>
      </c>
      <c r="P3930" t="n">
        <v>3998</v>
      </c>
      <c r="Q3930" t="n">
        <v>3998</v>
      </c>
      <c r="R3930" t="n">
        <v>59.2</v>
      </c>
      <c r="S3930" t="n">
        <v>76.1</v>
      </c>
      <c r="T3930" t="n">
        <v>7.3</v>
      </c>
      <c r="U3930" t="n">
        <v>6.3</v>
      </c>
      <c r="V3930" t="n">
        <v>3.6</v>
      </c>
      <c r="W3930" t="n">
        <v>0.3</v>
      </c>
      <c r="X3930" t="n">
        <v>69</v>
      </c>
      <c r="Y3930" t="n">
        <v>54</v>
      </c>
      <c r="Z3930" t="n">
        <v>15</v>
      </c>
      <c r="AA3930" t="n">
        <v>422</v>
      </c>
      <c r="AB3930" t="n">
        <v>47.2</v>
      </c>
      <c r="AC3930"/>
      <c r="AD3930"/>
      <c r="AE3930"/>
      <c r="AF3930" t="n">
        <v>369</v>
      </c>
      <c r="AG3930" t="n">
        <v>16</v>
      </c>
      <c r="AH3930" t="n">
        <v>56</v>
      </c>
      <c r="AI3930" t="n">
        <v>4568</v>
      </c>
      <c r="AJ3930" t="n">
        <v>2138</v>
      </c>
      <c r="AK3930" t="n">
        <v>3044</v>
      </c>
      <c r="AL3930" t="n">
        <v>4615</v>
      </c>
      <c r="AM3930" t="n">
        <v>7759</v>
      </c>
      <c r="AN3930" t="n">
        <v>7603</v>
      </c>
      <c r="AO3930" t="n">
        <v>468</v>
      </c>
      <c r="AP3930"/>
      <c r="AQ3930"/>
      <c r="AR3930"/>
    </row>
    <row r="3931">
      <c r="A3931" t="n">
        <v>406024</v>
      </c>
      <c r="B3931" t="s">
        <v>5976</v>
      </c>
      <c r="C3931" t="s">
        <v>1109</v>
      </c>
      <c r="D3931" t="s">
        <v>1078</v>
      </c>
      <c r="E3931" t="s">
        <v>147</v>
      </c>
      <c r="F3931" t="s">
        <v>188</v>
      </c>
      <c r="G3931" t="s">
        <v>189</v>
      </c>
      <c r="H3931" t="s">
        <v>150</v>
      </c>
      <c r="I3931" t="s">
        <v>151</v>
      </c>
      <c r="J3931" t="s">
        <v>168</v>
      </c>
      <c r="K3931" t="s">
        <v>176</v>
      </c>
      <c r="L3931" t="s">
        <v>155</v>
      </c>
      <c r="M3931" t="s">
        <v>155</v>
      </c>
      <c r="N3931" t="n">
        <v>-82.6482</v>
      </c>
      <c r="O3931" t="n">
        <v>27.8654</v>
      </c>
      <c r="P3931" t="n">
        <v>2374</v>
      </c>
      <c r="Q3931" t="n">
        <v>2374</v>
      </c>
      <c r="R3931" t="n">
        <v>86.9</v>
      </c>
      <c r="S3931" t="n">
        <v>37.8</v>
      </c>
      <c r="T3931" t="n">
        <v>22.6</v>
      </c>
      <c r="U3931" t="n">
        <v>21.1</v>
      </c>
      <c r="V3931" t="n">
        <v>4</v>
      </c>
      <c r="W3931" t="n">
        <v>0</v>
      </c>
      <c r="X3931" t="n">
        <v>50</v>
      </c>
      <c r="Y3931" t="n">
        <v>50</v>
      </c>
      <c r="Z3931" t="n">
        <v>12</v>
      </c>
      <c r="AA3931" t="n">
        <v>107</v>
      </c>
      <c r="AB3931" t="n">
        <v>64.5</v>
      </c>
      <c r="AC3931" t="n">
        <v>2</v>
      </c>
      <c r="AD3931" t="n">
        <v>50</v>
      </c>
      <c r="AE3931"/>
      <c r="AF3931" t="n">
        <v>133</v>
      </c>
      <c r="AG3931" t="n">
        <v>48</v>
      </c>
      <c r="AH3931" t="n">
        <v>60</v>
      </c>
      <c r="AI3931" t="n">
        <v>28956</v>
      </c>
      <c r="AJ3931" t="n">
        <v>29310</v>
      </c>
      <c r="AK3931" t="n">
        <v>30494</v>
      </c>
      <c r="AL3931" t="n">
        <v>30089</v>
      </c>
      <c r="AM3931" t="n">
        <v>32963</v>
      </c>
      <c r="AN3931" t="n">
        <v>12787</v>
      </c>
      <c r="AO3931" t="n">
        <v>405</v>
      </c>
      <c r="AP3931" t="n">
        <v>154</v>
      </c>
      <c r="AQ3931"/>
      <c r="AR3931"/>
    </row>
    <row r="3932">
      <c r="A3932" t="n">
        <v>406033</v>
      </c>
      <c r="B3932" t="s">
        <v>5977</v>
      </c>
      <c r="C3932" t="s">
        <v>4796</v>
      </c>
      <c r="D3932" t="s">
        <v>4775</v>
      </c>
      <c r="E3932" t="s">
        <v>283</v>
      </c>
      <c r="F3932" t="s">
        <v>188</v>
      </c>
      <c r="G3932" t="s">
        <v>189</v>
      </c>
      <c r="H3932" t="s">
        <v>150</v>
      </c>
      <c r="I3932" t="s">
        <v>151</v>
      </c>
      <c r="J3932" t="s">
        <v>168</v>
      </c>
      <c r="K3932" t="s">
        <v>209</v>
      </c>
      <c r="L3932" t="s">
        <v>155</v>
      </c>
      <c r="M3932" t="s">
        <v>155</v>
      </c>
      <c r="N3932" t="n">
        <v>-98.5857</v>
      </c>
      <c r="O3932" t="n">
        <v>29.5077</v>
      </c>
      <c r="P3932" t="n">
        <v>4051</v>
      </c>
      <c r="Q3932" t="n">
        <v>4051</v>
      </c>
      <c r="R3932" t="n">
        <v>87.3</v>
      </c>
      <c r="S3932" t="n">
        <v>14.5</v>
      </c>
      <c r="T3932" t="n">
        <v>10.4</v>
      </c>
      <c r="U3932" t="n">
        <v>51.5</v>
      </c>
      <c r="V3932" t="n">
        <v>3.1</v>
      </c>
      <c r="W3932" t="n">
        <v>0</v>
      </c>
      <c r="X3932" t="n">
        <v>72</v>
      </c>
      <c r="Y3932" t="n">
        <v>38</v>
      </c>
      <c r="Z3932" t="n">
        <v>12</v>
      </c>
      <c r="AA3932" t="n">
        <v>398</v>
      </c>
      <c r="AB3932" t="n">
        <v>68.1</v>
      </c>
      <c r="AC3932" t="n">
        <v>8</v>
      </c>
      <c r="AD3932" t="n">
        <v>62.5</v>
      </c>
      <c r="AE3932" t="n">
        <v>62.5</v>
      </c>
      <c r="AF3932" t="n">
        <v>558</v>
      </c>
      <c r="AG3932" t="n">
        <v>53</v>
      </c>
      <c r="AH3932" t="n">
        <v>63</v>
      </c>
      <c r="AI3932" t="n">
        <v>28479</v>
      </c>
      <c r="AJ3932" t="n">
        <v>29464</v>
      </c>
      <c r="AK3932" t="n">
        <v>29448</v>
      </c>
      <c r="AL3932" t="n">
        <v>30287</v>
      </c>
      <c r="AM3932" t="n">
        <v>31534</v>
      </c>
      <c r="AN3932" t="n">
        <v>34361</v>
      </c>
      <c r="AO3932" t="n">
        <v>564</v>
      </c>
      <c r="AP3932" t="n">
        <v>115</v>
      </c>
      <c r="AQ3932"/>
      <c r="AR3932"/>
    </row>
    <row r="3933">
      <c r="A3933" t="n">
        <v>406149</v>
      </c>
      <c r="B3933" t="s">
        <v>5978</v>
      </c>
      <c r="C3933" t="s">
        <v>1214</v>
      </c>
      <c r="D3933" t="s">
        <v>1078</v>
      </c>
      <c r="E3933" t="s">
        <v>147</v>
      </c>
      <c r="F3933" t="s">
        <v>199</v>
      </c>
      <c r="G3933" t="s">
        <v>189</v>
      </c>
      <c r="H3933" t="s">
        <v>200</v>
      </c>
      <c r="I3933" t="s">
        <v>186</v>
      </c>
      <c r="J3933" t="s">
        <v>164</v>
      </c>
      <c r="K3933"/>
      <c r="L3933" t="s">
        <v>155</v>
      </c>
      <c r="M3933" t="s">
        <v>155</v>
      </c>
      <c r="N3933" t="n">
        <v>-82.4859</v>
      </c>
      <c r="O3933" t="n">
        <v>27.3896</v>
      </c>
      <c r="P3933" t="n">
        <v>117</v>
      </c>
      <c r="Q3933" t="n">
        <v>117</v>
      </c>
      <c r="R3933" t="n">
        <v>76.9</v>
      </c>
      <c r="S3933" t="n">
        <v>65</v>
      </c>
      <c r="T3933" t="n">
        <v>6</v>
      </c>
      <c r="U3933" t="n">
        <v>17.1</v>
      </c>
      <c r="V3933" t="n">
        <v>1.7</v>
      </c>
      <c r="W3933" t="n">
        <v>0.9</v>
      </c>
      <c r="X3933"/>
      <c r="Y3933"/>
      <c r="Z3933" t="n">
        <v>7</v>
      </c>
      <c r="AA3933"/>
      <c r="AB3933"/>
      <c r="AC3933"/>
      <c r="AD3933"/>
      <c r="AE3933"/>
      <c r="AF3933" t="n">
        <v>41</v>
      </c>
      <c r="AG3933" t="n">
        <v>62</v>
      </c>
      <c r="AH3933" t="n">
        <v>74</v>
      </c>
      <c r="AI3933" t="n">
        <v>17278</v>
      </c>
      <c r="AJ3933" t="n">
        <v>17090</v>
      </c>
      <c r="AK3933" t="n">
        <v>19343</v>
      </c>
      <c r="AL3933" t="n">
        <v>19242</v>
      </c>
      <c r="AM3933" t="n">
        <v>20816</v>
      </c>
      <c r="AN3933" t="n">
        <v>22634</v>
      </c>
      <c r="AO3933"/>
      <c r="AP3933"/>
      <c r="AQ3933"/>
      <c r="AR3933"/>
    </row>
    <row r="3934">
      <c r="A3934" t="n">
        <v>406325</v>
      </c>
      <c r="B3934" t="s">
        <v>5979</v>
      </c>
      <c r="C3934" t="s">
        <v>3229</v>
      </c>
      <c r="D3934" t="s">
        <v>996</v>
      </c>
      <c r="E3934" t="s">
        <v>997</v>
      </c>
      <c r="F3934" t="s">
        <v>216</v>
      </c>
      <c r="G3934" t="s">
        <v>149</v>
      </c>
      <c r="H3934" t="s">
        <v>200</v>
      </c>
      <c r="I3934" t="s">
        <v>205</v>
      </c>
      <c r="J3934" t="s">
        <v>164</v>
      </c>
      <c r="K3934"/>
      <c r="L3934" t="s">
        <v>155</v>
      </c>
      <c r="M3934" t="s">
        <v>155</v>
      </c>
      <c r="N3934" t="n">
        <v>-76.8375</v>
      </c>
      <c r="O3934" t="n">
        <v>42.1486</v>
      </c>
      <c r="P3934" t="n">
        <v>238</v>
      </c>
      <c r="Q3934" t="n">
        <v>238</v>
      </c>
      <c r="R3934" t="n">
        <v>87.4</v>
      </c>
      <c r="S3934" t="n">
        <v>81.9</v>
      </c>
      <c r="T3934" t="n">
        <v>7.1</v>
      </c>
      <c r="U3934" t="n">
        <v>3.8</v>
      </c>
      <c r="V3934" t="n">
        <v>0</v>
      </c>
      <c r="W3934" t="n">
        <v>0</v>
      </c>
      <c r="X3934" t="n">
        <v>80</v>
      </c>
      <c r="Y3934" t="n">
        <v>87</v>
      </c>
      <c r="Z3934" t="n">
        <v>10</v>
      </c>
      <c r="AA3934"/>
      <c r="AB3934"/>
      <c r="AC3934"/>
      <c r="AD3934"/>
      <c r="AE3934"/>
      <c r="AF3934" t="n">
        <v>9</v>
      </c>
      <c r="AG3934" t="n">
        <v>67</v>
      </c>
      <c r="AH3934" t="n">
        <v>73</v>
      </c>
      <c r="AI3934" t="n">
        <v>20814</v>
      </c>
      <c r="AJ3934" t="n">
        <v>20589</v>
      </c>
      <c r="AK3934" t="n">
        <v>21939</v>
      </c>
      <c r="AL3934"/>
      <c r="AM3934" t="n">
        <v>27484</v>
      </c>
      <c r="AN3934" t="n">
        <v>27484</v>
      </c>
      <c r="AO3934"/>
      <c r="AP3934"/>
      <c r="AQ3934"/>
      <c r="AR3934"/>
    </row>
    <row r="3935">
      <c r="A3935" t="n">
        <v>406361</v>
      </c>
      <c r="B3935" t="s">
        <v>5980</v>
      </c>
      <c r="C3935" t="s">
        <v>5981</v>
      </c>
      <c r="D3935" t="s">
        <v>996</v>
      </c>
      <c r="E3935" t="s">
        <v>997</v>
      </c>
      <c r="F3935" t="s">
        <v>216</v>
      </c>
      <c r="G3935" t="s">
        <v>149</v>
      </c>
      <c r="H3935" t="s">
        <v>200</v>
      </c>
      <c r="I3935" t="s">
        <v>205</v>
      </c>
      <c r="J3935" t="s">
        <v>164</v>
      </c>
      <c r="K3935"/>
      <c r="L3935" t="s">
        <v>155</v>
      </c>
      <c r="M3935" t="s">
        <v>155</v>
      </c>
      <c r="N3935" t="n">
        <v>-75.5201</v>
      </c>
      <c r="O3935" t="n">
        <v>42.5853</v>
      </c>
      <c r="P3935" t="n">
        <v>13</v>
      </c>
      <c r="Q3935" t="n">
        <v>13</v>
      </c>
      <c r="R3935" t="n">
        <v>84.6</v>
      </c>
      <c r="S3935" t="n">
        <v>84.6</v>
      </c>
      <c r="T3935" t="n">
        <v>7.7</v>
      </c>
      <c r="U3935" t="n">
        <v>7.7</v>
      </c>
      <c r="V3935" t="n">
        <v>0</v>
      </c>
      <c r="W3935" t="n">
        <v>0</v>
      </c>
      <c r="X3935" t="n">
        <v>0</v>
      </c>
      <c r="Y3935"/>
      <c r="Z3935" t="n">
        <v>15</v>
      </c>
      <c r="AA3935"/>
      <c r="AB3935"/>
      <c r="AC3935"/>
      <c r="AD3935"/>
      <c r="AE3935"/>
      <c r="AF3935" t="n">
        <v>3</v>
      </c>
      <c r="AG3935" t="n">
        <v>92</v>
      </c>
      <c r="AH3935" t="n">
        <v>100</v>
      </c>
      <c r="AI3935" t="n">
        <v>16331</v>
      </c>
      <c r="AJ3935" t="n">
        <v>20449</v>
      </c>
      <c r="AK3935" t="n">
        <v>14271</v>
      </c>
      <c r="AL3935"/>
      <c r="AM3935"/>
      <c r="AN3935"/>
      <c r="AO3935"/>
      <c r="AP3935"/>
      <c r="AQ3935"/>
      <c r="AR3935"/>
    </row>
    <row r="3936">
      <c r="A3936" t="n">
        <v>406422</v>
      </c>
      <c r="B3936" t="s">
        <v>5982</v>
      </c>
      <c r="C3936" t="s">
        <v>1209</v>
      </c>
      <c r="D3936" t="s">
        <v>4200</v>
      </c>
      <c r="E3936" t="s">
        <v>997</v>
      </c>
      <c r="F3936" t="s">
        <v>216</v>
      </c>
      <c r="G3936" t="s">
        <v>149</v>
      </c>
      <c r="H3936" t="s">
        <v>200</v>
      </c>
      <c r="I3936" t="s">
        <v>205</v>
      </c>
      <c r="J3936" t="s">
        <v>164</v>
      </c>
      <c r="K3936"/>
      <c r="L3936" t="s">
        <v>155</v>
      </c>
      <c r="M3936" t="s">
        <v>155</v>
      </c>
      <c r="N3936" t="n">
        <v>-76.8502</v>
      </c>
      <c r="O3936" t="n">
        <v>40.9704</v>
      </c>
      <c r="P3936" t="n">
        <v>123</v>
      </c>
      <c r="Q3936" t="n">
        <v>123</v>
      </c>
      <c r="R3936" t="n">
        <v>95.1</v>
      </c>
      <c r="S3936" t="n">
        <v>87</v>
      </c>
      <c r="T3936" t="n">
        <v>9.8</v>
      </c>
      <c r="U3936" t="n">
        <v>0.8</v>
      </c>
      <c r="V3936" t="n">
        <v>2.4</v>
      </c>
      <c r="W3936" t="n">
        <v>0</v>
      </c>
      <c r="X3936" t="n">
        <v>71</v>
      </c>
      <c r="Y3936"/>
      <c r="Z3936" t="n">
        <v>13</v>
      </c>
      <c r="AA3936"/>
      <c r="AB3936"/>
      <c r="AC3936"/>
      <c r="AD3936"/>
      <c r="AE3936"/>
      <c r="AF3936" t="n">
        <v>24</v>
      </c>
      <c r="AG3936" t="n">
        <v>50</v>
      </c>
      <c r="AH3936" t="n">
        <v>50</v>
      </c>
      <c r="AI3936" t="n">
        <v>17987</v>
      </c>
      <c r="AJ3936" t="n">
        <v>17747</v>
      </c>
      <c r="AK3936" t="n">
        <v>18191</v>
      </c>
      <c r="AL3936" t="n">
        <v>18288</v>
      </c>
      <c r="AM3936"/>
      <c r="AN3936" t="n">
        <v>22443</v>
      </c>
      <c r="AO3936"/>
      <c r="AP3936"/>
      <c r="AQ3936"/>
      <c r="AR3936"/>
    </row>
    <row r="3937">
      <c r="A3937" t="n">
        <v>406486</v>
      </c>
      <c r="B3937" t="s">
        <v>5983</v>
      </c>
      <c r="C3937" t="s">
        <v>5984</v>
      </c>
      <c r="D3937" t="s">
        <v>5021</v>
      </c>
      <c r="E3937" t="s">
        <v>914</v>
      </c>
      <c r="F3937" t="s">
        <v>199</v>
      </c>
      <c r="G3937" t="s">
        <v>189</v>
      </c>
      <c r="H3937" t="s">
        <v>200</v>
      </c>
      <c r="I3937" t="s">
        <v>186</v>
      </c>
      <c r="J3937" t="s">
        <v>164</v>
      </c>
      <c r="K3937"/>
      <c r="L3937" t="s">
        <v>155</v>
      </c>
      <c r="M3937" t="s">
        <v>155</v>
      </c>
      <c r="N3937" t="n">
        <v>-111.8719</v>
      </c>
      <c r="O3937" t="n">
        <v>40.6864</v>
      </c>
      <c r="P3937" t="n">
        <v>88</v>
      </c>
      <c r="Q3937" t="n">
        <v>88</v>
      </c>
      <c r="R3937" t="n">
        <v>52.3</v>
      </c>
      <c r="S3937" t="n">
        <v>76.1</v>
      </c>
      <c r="T3937" t="n">
        <v>0</v>
      </c>
      <c r="U3937" t="n">
        <v>17</v>
      </c>
      <c r="V3937" t="n">
        <v>4.5</v>
      </c>
      <c r="W3937" t="n">
        <v>0</v>
      </c>
      <c r="X3937"/>
      <c r="Y3937"/>
      <c r="Z3937" t="n">
        <v>4</v>
      </c>
      <c r="AA3937"/>
      <c r="AB3937"/>
      <c r="AC3937"/>
      <c r="AD3937"/>
      <c r="AE3937"/>
      <c r="AF3937" t="n">
        <v>12</v>
      </c>
      <c r="AG3937" t="n">
        <v>42</v>
      </c>
      <c r="AH3937" t="n">
        <v>42</v>
      </c>
      <c r="AI3937" t="n">
        <v>26273</v>
      </c>
      <c r="AJ3937" t="n">
        <v>17521</v>
      </c>
      <c r="AK3937"/>
      <c r="AL3937"/>
      <c r="AM3937" t="n">
        <v>20565</v>
      </c>
      <c r="AN3937"/>
      <c r="AO3937"/>
      <c r="AP3937"/>
      <c r="AQ3937"/>
      <c r="AR3937"/>
    </row>
    <row r="3938">
      <c r="A3938" t="n">
        <v>406547</v>
      </c>
      <c r="B3938" t="s">
        <v>5985</v>
      </c>
      <c r="C3938" t="s">
        <v>1136</v>
      </c>
      <c r="D3938" t="s">
        <v>1078</v>
      </c>
      <c r="E3938" t="s">
        <v>147</v>
      </c>
      <c r="F3938" t="s">
        <v>279</v>
      </c>
      <c r="G3938" t="s">
        <v>189</v>
      </c>
      <c r="H3938" t="s">
        <v>174</v>
      </c>
      <c r="I3938" t="s">
        <v>186</v>
      </c>
      <c r="J3938" t="s">
        <v>164</v>
      </c>
      <c r="K3938" t="s">
        <v>179</v>
      </c>
      <c r="L3938" t="s">
        <v>155</v>
      </c>
      <c r="M3938" t="s">
        <v>155</v>
      </c>
      <c r="N3938" t="n">
        <v>-82.4173</v>
      </c>
      <c r="O3938" t="n">
        <v>29.6549</v>
      </c>
      <c r="P3938" t="n">
        <v>92</v>
      </c>
      <c r="Q3938" t="n">
        <v>92</v>
      </c>
      <c r="R3938" t="n">
        <v>93.5</v>
      </c>
      <c r="S3938" t="n">
        <v>41.3</v>
      </c>
      <c r="T3938" t="n">
        <v>37</v>
      </c>
      <c r="U3938" t="n">
        <v>13</v>
      </c>
      <c r="V3938" t="n">
        <v>2.2</v>
      </c>
      <c r="W3938" t="n">
        <v>0</v>
      </c>
      <c r="X3938"/>
      <c r="Y3938"/>
      <c r="Z3938"/>
      <c r="AA3938"/>
      <c r="AB3938"/>
      <c r="AC3938"/>
      <c r="AD3938"/>
      <c r="AE3938"/>
      <c r="AF3938"/>
      <c r="AG3938"/>
      <c r="AH3938"/>
      <c r="AI3938"/>
      <c r="AJ3938"/>
      <c r="AK3938"/>
      <c r="AL3938"/>
      <c r="AM3938"/>
      <c r="AN3938"/>
      <c r="AO3938" t="n">
        <v>13</v>
      </c>
      <c r="AP3938"/>
      <c r="AQ3938"/>
      <c r="AR3938"/>
    </row>
    <row r="3939">
      <c r="A3939" t="n">
        <v>407090</v>
      </c>
      <c r="B3939" t="s">
        <v>1509</v>
      </c>
      <c r="C3939" t="s">
        <v>5986</v>
      </c>
      <c r="D3939" t="s">
        <v>1433</v>
      </c>
      <c r="E3939" t="s">
        <v>1434</v>
      </c>
      <c r="F3939" t="s">
        <v>199</v>
      </c>
      <c r="G3939" t="s">
        <v>189</v>
      </c>
      <c r="H3939" t="s">
        <v>200</v>
      </c>
      <c r="I3939" t="s">
        <v>186</v>
      </c>
      <c r="J3939" t="s">
        <v>164</v>
      </c>
      <c r="K3939"/>
      <c r="L3939" t="s">
        <v>155</v>
      </c>
      <c r="M3939" t="s">
        <v>155</v>
      </c>
      <c r="N3939" t="n">
        <v>-87.9497</v>
      </c>
      <c r="O3939" t="n">
        <v>41.8514</v>
      </c>
      <c r="P3939" t="n">
        <v>772</v>
      </c>
      <c r="Q3939" t="n">
        <v>772</v>
      </c>
      <c r="R3939" t="n">
        <v>98.6</v>
      </c>
      <c r="S3939" t="n">
        <v>24.9</v>
      </c>
      <c r="T3939" t="n">
        <v>39.9</v>
      </c>
      <c r="U3939" t="n">
        <v>30.4</v>
      </c>
      <c r="V3939" t="n">
        <v>1.8</v>
      </c>
      <c r="W3939" t="n">
        <v>0.4</v>
      </c>
      <c r="X3939" t="n">
        <v>83</v>
      </c>
      <c r="Y3939" t="n">
        <v>77</v>
      </c>
      <c r="Z3939" t="n">
        <v>9</v>
      </c>
      <c r="AA3939"/>
      <c r="AB3939"/>
      <c r="AC3939"/>
      <c r="AD3939"/>
      <c r="AE3939"/>
      <c r="AF3939" t="n">
        <v>48</v>
      </c>
      <c r="AG3939" t="n">
        <v>37</v>
      </c>
      <c r="AH3939" t="n">
        <v>37</v>
      </c>
      <c r="AI3939" t="n">
        <v>24532</v>
      </c>
      <c r="AJ3939" t="n">
        <v>26174</v>
      </c>
      <c r="AK3939" t="n">
        <v>25310</v>
      </c>
      <c r="AL3939" t="n">
        <v>26753</v>
      </c>
      <c r="AM3939" t="n">
        <v>27442</v>
      </c>
      <c r="AN3939" t="n">
        <v>29620</v>
      </c>
      <c r="AO3939"/>
      <c r="AP3939"/>
      <c r="AQ3939"/>
      <c r="AR3939"/>
    </row>
    <row r="3940">
      <c r="A3940" t="n">
        <v>407142</v>
      </c>
      <c r="B3940" t="s">
        <v>5987</v>
      </c>
      <c r="C3940" t="s">
        <v>1732</v>
      </c>
      <c r="D3940" t="s">
        <v>2071</v>
      </c>
      <c r="E3940" t="s">
        <v>147</v>
      </c>
      <c r="F3940" t="s">
        <v>199</v>
      </c>
      <c r="G3940" t="s">
        <v>189</v>
      </c>
      <c r="H3940" t="s">
        <v>200</v>
      </c>
      <c r="I3940" t="s">
        <v>151</v>
      </c>
      <c r="J3940" t="s">
        <v>164</v>
      </c>
      <c r="K3940"/>
      <c r="L3940" t="s">
        <v>155</v>
      </c>
      <c r="M3940" t="s">
        <v>155</v>
      </c>
      <c r="N3940" t="n">
        <v>-92.0731</v>
      </c>
      <c r="O3940" t="n">
        <v>30.181</v>
      </c>
      <c r="P3940" t="n">
        <v>147</v>
      </c>
      <c r="Q3940" t="n">
        <v>147</v>
      </c>
      <c r="R3940" t="n">
        <v>98.6</v>
      </c>
      <c r="S3940" t="n">
        <v>87.1</v>
      </c>
      <c r="T3940" t="n">
        <v>6.8</v>
      </c>
      <c r="U3940" t="n">
        <v>0.7</v>
      </c>
      <c r="V3940" t="n">
        <v>0</v>
      </c>
      <c r="W3940" t="n">
        <v>0</v>
      </c>
      <c r="X3940" t="n">
        <v>100</v>
      </c>
      <c r="Y3940"/>
      <c r="Z3940" t="n">
        <v>14</v>
      </c>
      <c r="AA3940"/>
      <c r="AB3940"/>
      <c r="AC3940"/>
      <c r="AD3940"/>
      <c r="AE3940"/>
      <c r="AF3940" t="n">
        <v>36</v>
      </c>
      <c r="AG3940" t="n">
        <v>53</v>
      </c>
      <c r="AH3940" t="n">
        <v>59</v>
      </c>
      <c r="AI3940" t="n">
        <v>10773</v>
      </c>
      <c r="AJ3940" t="n">
        <v>10095</v>
      </c>
      <c r="AK3940" t="n">
        <v>10678</v>
      </c>
      <c r="AL3940" t="n">
        <v>12436</v>
      </c>
      <c r="AM3940" t="n">
        <v>13828</v>
      </c>
      <c r="AN3940"/>
      <c r="AO3940"/>
      <c r="AP3940"/>
      <c r="AQ3940"/>
      <c r="AR3940"/>
    </row>
    <row r="3941">
      <c r="A3941" t="n">
        <v>407151</v>
      </c>
      <c r="B3941" t="s">
        <v>5988</v>
      </c>
      <c r="C3941" t="s">
        <v>2085</v>
      </c>
      <c r="D3941" t="s">
        <v>2071</v>
      </c>
      <c r="E3941" t="s">
        <v>147</v>
      </c>
      <c r="F3941" t="s">
        <v>199</v>
      </c>
      <c r="G3941" t="s">
        <v>189</v>
      </c>
      <c r="H3941" t="s">
        <v>200</v>
      </c>
      <c r="I3941" t="s">
        <v>151</v>
      </c>
      <c r="J3941" t="s">
        <v>164</v>
      </c>
      <c r="K3941"/>
      <c r="L3941" t="s">
        <v>155</v>
      </c>
      <c r="M3941" t="s">
        <v>155</v>
      </c>
      <c r="N3941" t="n">
        <v>-93.2216</v>
      </c>
      <c r="O3941" t="n">
        <v>30.196</v>
      </c>
      <c r="P3941" t="n">
        <v>102</v>
      </c>
      <c r="Q3941" t="n">
        <v>102</v>
      </c>
      <c r="R3941" t="n">
        <v>100</v>
      </c>
      <c r="S3941" t="n">
        <v>82.4</v>
      </c>
      <c r="T3941" t="n">
        <v>16.7</v>
      </c>
      <c r="U3941" t="n">
        <v>1</v>
      </c>
      <c r="V3941" t="n">
        <v>0</v>
      </c>
      <c r="W3941" t="n">
        <v>0</v>
      </c>
      <c r="X3941" t="n">
        <v>90</v>
      </c>
      <c r="Y3941"/>
      <c r="Z3941" t="n">
        <v>18</v>
      </c>
      <c r="AA3941"/>
      <c r="AB3941"/>
      <c r="AC3941"/>
      <c r="AD3941"/>
      <c r="AE3941"/>
      <c r="AF3941" t="n">
        <v>37</v>
      </c>
      <c r="AG3941" t="n">
        <v>74</v>
      </c>
      <c r="AH3941" t="n">
        <v>74</v>
      </c>
      <c r="AI3941" t="n">
        <v>10408</v>
      </c>
      <c r="AJ3941" t="n">
        <v>10724</v>
      </c>
      <c r="AK3941" t="n">
        <v>10796</v>
      </c>
      <c r="AL3941" t="n">
        <v>15941</v>
      </c>
      <c r="AM3941" t="n">
        <v>15941</v>
      </c>
      <c r="AN3941" t="n">
        <v>15941</v>
      </c>
      <c r="AO3941"/>
      <c r="AP3941"/>
      <c r="AQ3941"/>
      <c r="AR3941"/>
    </row>
    <row r="3942">
      <c r="A3942" t="n">
        <v>407179</v>
      </c>
      <c r="B3942" t="s">
        <v>5989</v>
      </c>
      <c r="C3942" t="s">
        <v>5797</v>
      </c>
      <c r="D3942" t="s">
        <v>2276</v>
      </c>
      <c r="E3942" t="s">
        <v>993</v>
      </c>
      <c r="F3942" t="s">
        <v>199</v>
      </c>
      <c r="G3942" t="s">
        <v>189</v>
      </c>
      <c r="H3942" t="s">
        <v>200</v>
      </c>
      <c r="I3942" t="s">
        <v>186</v>
      </c>
      <c r="J3942" t="s">
        <v>164</v>
      </c>
      <c r="K3942"/>
      <c r="L3942" t="s">
        <v>155</v>
      </c>
      <c r="M3942" t="s">
        <v>155</v>
      </c>
      <c r="N3942" t="n">
        <v>-71.0766</v>
      </c>
      <c r="O3942" t="n">
        <v>42.4274</v>
      </c>
      <c r="P3942" t="n">
        <v>159</v>
      </c>
      <c r="Q3942" t="n">
        <v>159</v>
      </c>
      <c r="R3942" t="n">
        <v>97.5</v>
      </c>
      <c r="S3942" t="n">
        <v>15.1</v>
      </c>
      <c r="T3942" t="n">
        <v>17</v>
      </c>
      <c r="U3942" t="n">
        <v>23.9</v>
      </c>
      <c r="V3942" t="n">
        <v>4.4</v>
      </c>
      <c r="W3942" t="n">
        <v>0</v>
      </c>
      <c r="X3942" t="n">
        <v>71</v>
      </c>
      <c r="Y3942" t="n">
        <v>68</v>
      </c>
      <c r="Z3942" t="n">
        <v>17</v>
      </c>
      <c r="AA3942"/>
      <c r="AB3942"/>
      <c r="AC3942"/>
      <c r="AD3942"/>
      <c r="AE3942"/>
      <c r="AF3942" t="n">
        <v>71</v>
      </c>
      <c r="AG3942" t="n">
        <v>43</v>
      </c>
      <c r="AH3942" t="n">
        <v>47</v>
      </c>
      <c r="AI3942" t="n">
        <v>17479</v>
      </c>
      <c r="AJ3942" t="n">
        <v>18034</v>
      </c>
      <c r="AK3942" t="n">
        <v>17950</v>
      </c>
      <c r="AL3942" t="n">
        <v>21506</v>
      </c>
      <c r="AM3942" t="n">
        <v>22331</v>
      </c>
      <c r="AN3942" t="n">
        <v>23179</v>
      </c>
      <c r="AO3942"/>
      <c r="AP3942"/>
      <c r="AQ3942"/>
      <c r="AR3942"/>
    </row>
    <row r="3943">
      <c r="A3943" t="n">
        <v>407355</v>
      </c>
      <c r="B3943" t="s">
        <v>5990</v>
      </c>
      <c r="C3943" t="s">
        <v>2931</v>
      </c>
      <c r="D3943" t="s">
        <v>2929</v>
      </c>
      <c r="E3943" t="s">
        <v>891</v>
      </c>
      <c r="F3943" t="s">
        <v>279</v>
      </c>
      <c r="G3943" t="s">
        <v>189</v>
      </c>
      <c r="H3943" t="s">
        <v>174</v>
      </c>
      <c r="I3943" t="s">
        <v>151</v>
      </c>
      <c r="J3943" t="s">
        <v>164</v>
      </c>
      <c r="K3943"/>
      <c r="L3943" t="s">
        <v>155</v>
      </c>
      <c r="M3943" t="s">
        <v>155</v>
      </c>
      <c r="N3943" t="n">
        <v>-96.0447</v>
      </c>
      <c r="O3943" t="n">
        <v>41.202</v>
      </c>
      <c r="P3943" t="n">
        <v>296</v>
      </c>
      <c r="Q3943" t="n">
        <v>296</v>
      </c>
      <c r="R3943" t="n">
        <v>87.2</v>
      </c>
      <c r="S3943" t="n">
        <v>54.4</v>
      </c>
      <c r="T3943" t="n">
        <v>14.9</v>
      </c>
      <c r="U3943" t="n">
        <v>25.7</v>
      </c>
      <c r="V3943" t="n">
        <v>0.3</v>
      </c>
      <c r="W3943" t="n">
        <v>0</v>
      </c>
      <c r="X3943" t="n">
        <v>83</v>
      </c>
      <c r="Y3943"/>
      <c r="Z3943" t="n">
        <v>16</v>
      </c>
      <c r="AA3943" t="n">
        <v>39</v>
      </c>
      <c r="AB3943" t="n">
        <v>74.4</v>
      </c>
      <c r="AC3943"/>
      <c r="AD3943"/>
      <c r="AE3943"/>
      <c r="AF3943" t="n">
        <v>54</v>
      </c>
      <c r="AG3943" t="n">
        <v>56</v>
      </c>
      <c r="AH3943" t="n">
        <v>70</v>
      </c>
      <c r="AI3943" t="n">
        <v>12072</v>
      </c>
      <c r="AJ3943" t="n">
        <v>11787</v>
      </c>
      <c r="AK3943" t="n">
        <v>12253</v>
      </c>
      <c r="AL3943" t="n">
        <v>18625</v>
      </c>
      <c r="AM3943" t="n">
        <v>18625</v>
      </c>
      <c r="AN3943" t="n">
        <v>18625</v>
      </c>
      <c r="AO3943"/>
      <c r="AP3943"/>
      <c r="AQ3943"/>
      <c r="AR3943"/>
    </row>
    <row r="3944">
      <c r="A3944" t="n">
        <v>407434</v>
      </c>
      <c r="B3944" t="s">
        <v>5991</v>
      </c>
      <c r="C3944" t="s">
        <v>1275</v>
      </c>
      <c r="D3944" t="s">
        <v>996</v>
      </c>
      <c r="E3944" t="s">
        <v>997</v>
      </c>
      <c r="F3944" t="s">
        <v>199</v>
      </c>
      <c r="G3944" t="s">
        <v>189</v>
      </c>
      <c r="H3944" t="s">
        <v>200</v>
      </c>
      <c r="I3944" t="s">
        <v>151</v>
      </c>
      <c r="J3944" t="s">
        <v>164</v>
      </c>
      <c r="K3944"/>
      <c r="L3944" t="s">
        <v>155</v>
      </c>
      <c r="M3944" t="s">
        <v>155</v>
      </c>
      <c r="N3944" t="n">
        <v>-73.7846</v>
      </c>
      <c r="O3944" t="n">
        <v>42.6741</v>
      </c>
      <c r="P3944" t="n">
        <v>85</v>
      </c>
      <c r="Q3944" t="n">
        <v>85</v>
      </c>
      <c r="R3944" t="n">
        <v>98.8</v>
      </c>
      <c r="S3944" t="n">
        <v>82.4</v>
      </c>
      <c r="T3944" t="n">
        <v>9.4</v>
      </c>
      <c r="U3944" t="n">
        <v>2.4</v>
      </c>
      <c r="V3944" t="n">
        <v>2.4</v>
      </c>
      <c r="W3944" t="n">
        <v>0</v>
      </c>
      <c r="X3944" t="n">
        <v>92</v>
      </c>
      <c r="Y3944"/>
      <c r="Z3944" t="n">
        <v>10</v>
      </c>
      <c r="AA3944"/>
      <c r="AB3944"/>
      <c r="AC3944"/>
      <c r="AD3944"/>
      <c r="AE3944"/>
      <c r="AF3944" t="n">
        <v>54</v>
      </c>
      <c r="AG3944" t="n">
        <v>38</v>
      </c>
      <c r="AH3944" t="n">
        <v>40</v>
      </c>
      <c r="AI3944" t="n">
        <v>16154</v>
      </c>
      <c r="AJ3944" t="n">
        <v>14948</v>
      </c>
      <c r="AK3944" t="n">
        <v>15726</v>
      </c>
      <c r="AL3944" t="n">
        <v>17459</v>
      </c>
      <c r="AM3944" t="n">
        <v>19432</v>
      </c>
      <c r="AN3944" t="n">
        <v>19057</v>
      </c>
      <c r="AO3944"/>
      <c r="AP3944"/>
      <c r="AQ3944"/>
      <c r="AR3944"/>
    </row>
    <row r="3945">
      <c r="A3945" t="n">
        <v>407461</v>
      </c>
      <c r="B3945" t="s">
        <v>5992</v>
      </c>
      <c r="C3945" t="s">
        <v>5993</v>
      </c>
      <c r="D3945" t="s">
        <v>3795</v>
      </c>
      <c r="E3945" t="s">
        <v>1434</v>
      </c>
      <c r="F3945" t="s">
        <v>216</v>
      </c>
      <c r="G3945" t="s">
        <v>149</v>
      </c>
      <c r="H3945" t="s">
        <v>200</v>
      </c>
      <c r="I3945" t="s">
        <v>186</v>
      </c>
      <c r="J3945" t="s">
        <v>164</v>
      </c>
      <c r="K3945"/>
      <c r="L3945" t="s">
        <v>155</v>
      </c>
      <c r="M3945" t="s">
        <v>155</v>
      </c>
      <c r="N3945" t="n">
        <v>-82.8843</v>
      </c>
      <c r="O3945" t="n">
        <v>39.8867</v>
      </c>
      <c r="P3945" t="n">
        <v>80</v>
      </c>
      <c r="Q3945" t="n">
        <v>80</v>
      </c>
      <c r="R3945" t="n">
        <v>22.5</v>
      </c>
      <c r="S3945" t="n">
        <v>61.2</v>
      </c>
      <c r="T3945" t="n">
        <v>28.8</v>
      </c>
      <c r="U3945" t="n">
        <v>5</v>
      </c>
      <c r="V3945" t="n">
        <v>1.2</v>
      </c>
      <c r="W3945" t="n">
        <v>0</v>
      </c>
      <c r="X3945" t="n">
        <v>67</v>
      </c>
      <c r="Y3945"/>
      <c r="Z3945" t="n">
        <v>2</v>
      </c>
      <c r="AA3945"/>
      <c r="AB3945"/>
      <c r="AC3945"/>
      <c r="AD3945"/>
      <c r="AE3945"/>
      <c r="AF3945" t="n">
        <v>48</v>
      </c>
      <c r="AG3945" t="n">
        <v>43</v>
      </c>
      <c r="AH3945" t="n">
        <v>45</v>
      </c>
      <c r="AI3945" t="n">
        <v>13731</v>
      </c>
      <c r="AJ3945" t="n">
        <v>14353</v>
      </c>
      <c r="AK3945" t="n">
        <v>13042</v>
      </c>
      <c r="AL3945" t="n">
        <v>14453</v>
      </c>
      <c r="AM3945"/>
      <c r="AN3945"/>
      <c r="AO3945"/>
      <c r="AP3945"/>
      <c r="AQ3945"/>
      <c r="AR3945"/>
    </row>
    <row r="3946">
      <c r="A3946" t="n">
        <v>407470</v>
      </c>
      <c r="B3946" t="s">
        <v>5994</v>
      </c>
      <c r="C3946" t="s">
        <v>3807</v>
      </c>
      <c r="D3946" t="s">
        <v>3795</v>
      </c>
      <c r="E3946" t="s">
        <v>1434</v>
      </c>
      <c r="F3946" t="s">
        <v>199</v>
      </c>
      <c r="G3946" t="s">
        <v>189</v>
      </c>
      <c r="H3946" t="s">
        <v>200</v>
      </c>
      <c r="I3946" t="s">
        <v>186</v>
      </c>
      <c r="J3946" t="s">
        <v>164</v>
      </c>
      <c r="K3946"/>
      <c r="L3946" t="s">
        <v>155</v>
      </c>
      <c r="M3946" t="s">
        <v>155</v>
      </c>
      <c r="N3946" t="n">
        <v>-84.5888</v>
      </c>
      <c r="O3946" t="n">
        <v>39.2232</v>
      </c>
      <c r="P3946" t="n">
        <v>248</v>
      </c>
      <c r="Q3946" t="n">
        <v>248</v>
      </c>
      <c r="R3946" t="n">
        <v>96.4</v>
      </c>
      <c r="S3946" t="n">
        <v>9.7</v>
      </c>
      <c r="T3946" t="n">
        <v>72.2</v>
      </c>
      <c r="U3946" t="n">
        <v>1.6</v>
      </c>
      <c r="V3946" t="n">
        <v>1.2</v>
      </c>
      <c r="W3946" t="n">
        <v>0</v>
      </c>
      <c r="X3946" t="n">
        <v>69</v>
      </c>
      <c r="Y3946" t="n">
        <v>67</v>
      </c>
      <c r="Z3946" t="n">
        <v>20</v>
      </c>
      <c r="AA3946"/>
      <c r="AB3946"/>
      <c r="AC3946"/>
      <c r="AD3946"/>
      <c r="AE3946"/>
      <c r="AF3946" t="n">
        <v>90</v>
      </c>
      <c r="AG3946" t="n">
        <v>64</v>
      </c>
      <c r="AH3946" t="n">
        <v>64</v>
      </c>
      <c r="AI3946" t="n">
        <v>16492</v>
      </c>
      <c r="AJ3946" t="n">
        <v>16291</v>
      </c>
      <c r="AK3946" t="n">
        <v>16117</v>
      </c>
      <c r="AL3946" t="n">
        <v>19176</v>
      </c>
      <c r="AM3946" t="n">
        <v>21918</v>
      </c>
      <c r="AN3946" t="n">
        <v>21918</v>
      </c>
      <c r="AO3946"/>
      <c r="AP3946"/>
      <c r="AQ3946"/>
      <c r="AR3946"/>
    </row>
    <row r="3947">
      <c r="A3947" t="n">
        <v>407489</v>
      </c>
      <c r="B3947" t="s">
        <v>5995</v>
      </c>
      <c r="C3947" t="s">
        <v>5996</v>
      </c>
      <c r="D3947" t="s">
        <v>3795</v>
      </c>
      <c r="E3947" t="s">
        <v>1434</v>
      </c>
      <c r="F3947" t="s">
        <v>216</v>
      </c>
      <c r="G3947" t="s">
        <v>149</v>
      </c>
      <c r="H3947" t="s">
        <v>200</v>
      </c>
      <c r="I3947" t="s">
        <v>186</v>
      </c>
      <c r="J3947" t="s">
        <v>164</v>
      </c>
      <c r="K3947"/>
      <c r="L3947" t="s">
        <v>155</v>
      </c>
      <c r="M3947" t="s">
        <v>155</v>
      </c>
      <c r="N3947" t="n">
        <v>-80.7877</v>
      </c>
      <c r="O3947" t="n">
        <v>41.0327</v>
      </c>
      <c r="P3947" t="n">
        <v>150</v>
      </c>
      <c r="Q3947" t="n">
        <v>150</v>
      </c>
      <c r="R3947" t="n">
        <v>30</v>
      </c>
      <c r="S3947" t="n">
        <v>84</v>
      </c>
      <c r="T3947" t="n">
        <v>9.3</v>
      </c>
      <c r="U3947" t="n">
        <v>0.7</v>
      </c>
      <c r="V3947" t="n">
        <v>0.7</v>
      </c>
      <c r="W3947" t="n">
        <v>0</v>
      </c>
      <c r="X3947" t="n">
        <v>100</v>
      </c>
      <c r="Y3947" t="n">
        <v>93</v>
      </c>
      <c r="Z3947" t="n">
        <v>15</v>
      </c>
      <c r="AA3947"/>
      <c r="AB3947"/>
      <c r="AC3947"/>
      <c r="AD3947"/>
      <c r="AE3947"/>
      <c r="AF3947" t="n">
        <v>15</v>
      </c>
      <c r="AG3947" t="n">
        <v>7</v>
      </c>
      <c r="AH3947" t="n">
        <v>38</v>
      </c>
      <c r="AI3947" t="n">
        <v>11884</v>
      </c>
      <c r="AJ3947" t="n">
        <v>23248</v>
      </c>
      <c r="AK3947"/>
      <c r="AL3947"/>
      <c r="AM3947"/>
      <c r="AN3947"/>
      <c r="AO3947"/>
      <c r="AP3947"/>
      <c r="AQ3947"/>
      <c r="AR3947"/>
    </row>
    <row r="3948">
      <c r="A3948" t="n">
        <v>407513</v>
      </c>
      <c r="B3948" t="s">
        <v>5997</v>
      </c>
      <c r="C3948" t="s">
        <v>2783</v>
      </c>
      <c r="D3948" t="s">
        <v>3795</v>
      </c>
      <c r="E3948" t="s">
        <v>1434</v>
      </c>
      <c r="F3948" t="s">
        <v>216</v>
      </c>
      <c r="G3948" t="s">
        <v>149</v>
      </c>
      <c r="H3948" t="s">
        <v>200</v>
      </c>
      <c r="I3948" t="s">
        <v>175</v>
      </c>
      <c r="J3948" t="s">
        <v>164</v>
      </c>
      <c r="K3948"/>
      <c r="L3948" t="s">
        <v>155</v>
      </c>
      <c r="M3948" t="s">
        <v>155</v>
      </c>
      <c r="N3948" t="n">
        <v>-83.0027</v>
      </c>
      <c r="O3948" t="n">
        <v>39.3626</v>
      </c>
      <c r="P3948" t="n">
        <v>238</v>
      </c>
      <c r="Q3948" t="n">
        <v>238</v>
      </c>
      <c r="R3948" t="n">
        <v>55</v>
      </c>
      <c r="S3948" t="n">
        <v>95.8</v>
      </c>
      <c r="T3948" t="n">
        <v>1.7</v>
      </c>
      <c r="U3948" t="n">
        <v>0.4</v>
      </c>
      <c r="V3948" t="n">
        <v>1.3</v>
      </c>
      <c r="W3948" t="n">
        <v>0</v>
      </c>
      <c r="X3948" t="n">
        <v>100</v>
      </c>
      <c r="Y3948" t="n">
        <v>96</v>
      </c>
      <c r="Z3948" t="n">
        <v>9</v>
      </c>
      <c r="AA3948"/>
      <c r="AB3948"/>
      <c r="AC3948"/>
      <c r="AD3948"/>
      <c r="AE3948"/>
      <c r="AF3948" t="n">
        <v>27</v>
      </c>
      <c r="AG3948" t="n">
        <v>28</v>
      </c>
      <c r="AH3948" t="n">
        <v>76</v>
      </c>
      <c r="AI3948"/>
      <c r="AJ3948"/>
      <c r="AK3948"/>
      <c r="AL3948"/>
      <c r="AM3948"/>
      <c r="AN3948"/>
      <c r="AO3948"/>
      <c r="AP3948"/>
      <c r="AQ3948"/>
      <c r="AR3948"/>
    </row>
    <row r="3949">
      <c r="A3949" t="n">
        <v>407522</v>
      </c>
      <c r="B3949" t="s">
        <v>5998</v>
      </c>
      <c r="C3949" t="s">
        <v>3607</v>
      </c>
      <c r="D3949" t="s">
        <v>3795</v>
      </c>
      <c r="E3949" t="s">
        <v>1434</v>
      </c>
      <c r="F3949" t="s">
        <v>216</v>
      </c>
      <c r="G3949" t="s">
        <v>149</v>
      </c>
      <c r="H3949" t="s">
        <v>200</v>
      </c>
      <c r="I3949" t="s">
        <v>175</v>
      </c>
      <c r="J3949" t="s">
        <v>164</v>
      </c>
      <c r="K3949"/>
      <c r="L3949" t="s">
        <v>155</v>
      </c>
      <c r="M3949" t="s">
        <v>155</v>
      </c>
      <c r="N3949" t="n">
        <v>-82.6704</v>
      </c>
      <c r="O3949" t="n">
        <v>40.9033</v>
      </c>
      <c r="P3949" t="n">
        <v>77</v>
      </c>
      <c r="Q3949" t="n">
        <v>77</v>
      </c>
      <c r="R3949" t="n">
        <v>64.9</v>
      </c>
      <c r="S3949" t="n">
        <v>88.3</v>
      </c>
      <c r="T3949" t="n">
        <v>2.6</v>
      </c>
      <c r="U3949" t="n">
        <v>7.8</v>
      </c>
      <c r="V3949" t="n">
        <v>0</v>
      </c>
      <c r="W3949" t="n">
        <v>0</v>
      </c>
      <c r="X3949"/>
      <c r="Y3949"/>
      <c r="Z3949" t="n">
        <v>7</v>
      </c>
      <c r="AA3949"/>
      <c r="AB3949"/>
      <c r="AC3949"/>
      <c r="AD3949"/>
      <c r="AE3949"/>
      <c r="AF3949" t="n">
        <v>0</v>
      </c>
      <c r="AG3949" t="n">
        <v>5</v>
      </c>
      <c r="AH3949" t="n">
        <v>40</v>
      </c>
      <c r="AI3949"/>
      <c r="AJ3949"/>
      <c r="AK3949"/>
      <c r="AL3949"/>
      <c r="AM3949"/>
      <c r="AN3949"/>
      <c r="AO3949"/>
      <c r="AP3949"/>
      <c r="AQ3949"/>
      <c r="AR3949"/>
    </row>
    <row r="3950">
      <c r="A3950" t="n">
        <v>407568</v>
      </c>
      <c r="B3950" t="s">
        <v>5999</v>
      </c>
      <c r="C3950" t="s">
        <v>6000</v>
      </c>
      <c r="D3950" t="s">
        <v>3795</v>
      </c>
      <c r="E3950" t="s">
        <v>1434</v>
      </c>
      <c r="F3950" t="s">
        <v>279</v>
      </c>
      <c r="G3950" t="s">
        <v>189</v>
      </c>
      <c r="H3950" t="s">
        <v>174</v>
      </c>
      <c r="I3950" t="s">
        <v>186</v>
      </c>
      <c r="J3950" t="s">
        <v>164</v>
      </c>
      <c r="K3950"/>
      <c r="L3950" t="s">
        <v>155</v>
      </c>
      <c r="M3950" t="s">
        <v>155</v>
      </c>
      <c r="N3950" t="n">
        <v>-80.6798</v>
      </c>
      <c r="O3950" t="n">
        <v>41.0237</v>
      </c>
      <c r="P3950" t="n">
        <v>216</v>
      </c>
      <c r="Q3950" t="n">
        <v>216</v>
      </c>
      <c r="R3950" t="n">
        <v>95.8</v>
      </c>
      <c r="S3950" t="n">
        <v>61.1</v>
      </c>
      <c r="T3950" t="n">
        <v>23.6</v>
      </c>
      <c r="U3950" t="n">
        <v>7.9</v>
      </c>
      <c r="V3950" t="n">
        <v>0</v>
      </c>
      <c r="W3950" t="n">
        <v>0</v>
      </c>
      <c r="X3950" t="n">
        <v>79</v>
      </c>
      <c r="Y3950" t="n">
        <v>100</v>
      </c>
      <c r="Z3950" t="n">
        <v>19</v>
      </c>
      <c r="AA3950" t="n">
        <v>44</v>
      </c>
      <c r="AB3950" t="n">
        <v>77.3</v>
      </c>
      <c r="AC3950"/>
      <c r="AD3950"/>
      <c r="AE3950"/>
      <c r="AF3950" t="n">
        <v>50</v>
      </c>
      <c r="AG3950" t="n">
        <v>59</v>
      </c>
      <c r="AH3950" t="n">
        <v>65</v>
      </c>
      <c r="AI3950" t="n">
        <v>13317</v>
      </c>
      <c r="AJ3950" t="n">
        <v>13451</v>
      </c>
      <c r="AK3950" t="n">
        <v>13000</v>
      </c>
      <c r="AL3950" t="n">
        <v>16020</v>
      </c>
      <c r="AM3950" t="n">
        <v>20665</v>
      </c>
      <c r="AN3950"/>
      <c r="AO3950"/>
      <c r="AP3950"/>
      <c r="AQ3950"/>
      <c r="AR3950"/>
    </row>
    <row r="3951">
      <c r="A3951" t="n">
        <v>407577</v>
      </c>
      <c r="B3951" t="s">
        <v>6001</v>
      </c>
      <c r="C3951" t="s">
        <v>6002</v>
      </c>
      <c r="D3951" t="s">
        <v>3795</v>
      </c>
      <c r="E3951" t="s">
        <v>1434</v>
      </c>
      <c r="F3951" t="s">
        <v>216</v>
      </c>
      <c r="G3951" t="s">
        <v>149</v>
      </c>
      <c r="H3951" t="s">
        <v>200</v>
      </c>
      <c r="I3951" t="s">
        <v>205</v>
      </c>
      <c r="J3951" t="s">
        <v>164</v>
      </c>
      <c r="K3951"/>
      <c r="L3951" t="s">
        <v>155</v>
      </c>
      <c r="M3951" t="s">
        <v>155</v>
      </c>
      <c r="N3951" t="n">
        <v>-82.9795</v>
      </c>
      <c r="O3951" t="n">
        <v>38.8547</v>
      </c>
      <c r="P3951" t="n">
        <v>113</v>
      </c>
      <c r="Q3951" t="n">
        <v>113</v>
      </c>
      <c r="R3951" t="n">
        <v>52.2</v>
      </c>
      <c r="S3951" t="n">
        <v>92.9</v>
      </c>
      <c r="T3951" t="n">
        <v>4.4</v>
      </c>
      <c r="U3951" t="n">
        <v>0</v>
      </c>
      <c r="V3951" t="n">
        <v>0</v>
      </c>
      <c r="W3951" t="n">
        <v>0</v>
      </c>
      <c r="X3951" t="n">
        <v>69</v>
      </c>
      <c r="Y3951" t="n">
        <v>81</v>
      </c>
      <c r="Z3951" t="n">
        <v>28</v>
      </c>
      <c r="AA3951"/>
      <c r="AB3951"/>
      <c r="AC3951"/>
      <c r="AD3951"/>
      <c r="AE3951"/>
      <c r="AF3951" t="n">
        <v>60</v>
      </c>
      <c r="AG3951" t="n">
        <v>68</v>
      </c>
      <c r="AH3951" t="n">
        <v>77</v>
      </c>
      <c r="AI3951" t="n">
        <v>21355</v>
      </c>
      <c r="AJ3951" t="n">
        <v>20768</v>
      </c>
      <c r="AK3951" t="n">
        <v>26554</v>
      </c>
      <c r="AL3951" t="n">
        <v>19659</v>
      </c>
      <c r="AM3951" t="n">
        <v>24309</v>
      </c>
      <c r="AN3951"/>
      <c r="AO3951"/>
      <c r="AP3951"/>
      <c r="AQ3951"/>
      <c r="AR3951"/>
    </row>
    <row r="3952">
      <c r="A3952" t="n">
        <v>407595</v>
      </c>
      <c r="B3952" t="s">
        <v>6003</v>
      </c>
      <c r="C3952" t="s">
        <v>2531</v>
      </c>
      <c r="D3952" t="s">
        <v>3795</v>
      </c>
      <c r="E3952" t="s">
        <v>1434</v>
      </c>
      <c r="F3952" t="s">
        <v>216</v>
      </c>
      <c r="G3952" t="s">
        <v>149</v>
      </c>
      <c r="H3952" t="s">
        <v>200</v>
      </c>
      <c r="I3952" t="s">
        <v>205</v>
      </c>
      <c r="J3952" t="s">
        <v>164</v>
      </c>
      <c r="K3952"/>
      <c r="L3952" t="s">
        <v>155</v>
      </c>
      <c r="M3952" t="s">
        <v>155</v>
      </c>
      <c r="N3952" t="n">
        <v>-80.8248</v>
      </c>
      <c r="O3952" t="n">
        <v>41.2806</v>
      </c>
      <c r="P3952" t="n">
        <v>47</v>
      </c>
      <c r="Q3952" t="n">
        <v>47</v>
      </c>
      <c r="R3952" t="n">
        <v>93.6</v>
      </c>
      <c r="S3952" t="n">
        <v>57.4</v>
      </c>
      <c r="T3952" t="n">
        <v>21.3</v>
      </c>
      <c r="U3952" t="n">
        <v>0</v>
      </c>
      <c r="V3952" t="n">
        <v>0</v>
      </c>
      <c r="W3952" t="n">
        <v>0</v>
      </c>
      <c r="X3952"/>
      <c r="Y3952"/>
      <c r="Z3952"/>
      <c r="AA3952"/>
      <c r="AB3952"/>
      <c r="AC3952"/>
      <c r="AD3952"/>
      <c r="AE3952"/>
      <c r="AF3952"/>
      <c r="AG3952"/>
      <c r="AH3952"/>
      <c r="AI3952"/>
      <c r="AJ3952"/>
      <c r="AK3952"/>
      <c r="AL3952"/>
      <c r="AM3952"/>
      <c r="AN3952"/>
      <c r="AO3952"/>
      <c r="AP3952"/>
      <c r="AQ3952"/>
      <c r="AR3952"/>
    </row>
    <row r="3953">
      <c r="A3953" t="n">
        <v>407610</v>
      </c>
      <c r="B3953" t="s">
        <v>6004</v>
      </c>
      <c r="C3953" t="s">
        <v>2357</v>
      </c>
      <c r="D3953" t="s">
        <v>4129</v>
      </c>
      <c r="E3953" t="s">
        <v>267</v>
      </c>
      <c r="F3953" t="s">
        <v>162</v>
      </c>
      <c r="G3953" t="s">
        <v>163</v>
      </c>
      <c r="H3953" t="s">
        <v>150</v>
      </c>
      <c r="I3953" t="s">
        <v>151</v>
      </c>
      <c r="J3953" t="s">
        <v>164</v>
      </c>
      <c r="K3953" t="s">
        <v>176</v>
      </c>
      <c r="L3953" t="s">
        <v>155</v>
      </c>
      <c r="M3953" t="s">
        <v>155</v>
      </c>
      <c r="N3953" t="n">
        <v>-122.8806</v>
      </c>
      <c r="O3953" t="n">
        <v>42.3262</v>
      </c>
      <c r="P3953" t="n">
        <v>57</v>
      </c>
      <c r="Q3953" t="n">
        <v>57</v>
      </c>
      <c r="R3953" t="n">
        <v>31.6</v>
      </c>
      <c r="S3953" t="n">
        <v>89.5</v>
      </c>
      <c r="T3953" t="n">
        <v>0</v>
      </c>
      <c r="U3953" t="n">
        <v>1.8</v>
      </c>
      <c r="V3953" t="n">
        <v>1.8</v>
      </c>
      <c r="W3953" t="n">
        <v>0</v>
      </c>
      <c r="X3953"/>
      <c r="Y3953" t="n">
        <v>100</v>
      </c>
      <c r="Z3953" t="n">
        <v>4</v>
      </c>
      <c r="AA3953" t="n">
        <v>5</v>
      </c>
      <c r="AB3953" t="n">
        <v>40</v>
      </c>
      <c r="AC3953"/>
      <c r="AD3953"/>
      <c r="AE3953"/>
      <c r="AF3953" t="n">
        <v>0</v>
      </c>
      <c r="AG3953" t="n">
        <v>31</v>
      </c>
      <c r="AH3953" t="n">
        <v>31</v>
      </c>
      <c r="AI3953"/>
      <c r="AJ3953"/>
      <c r="AK3953"/>
      <c r="AL3953"/>
      <c r="AM3953"/>
      <c r="AN3953"/>
      <c r="AO3953" t="n">
        <v>1</v>
      </c>
      <c r="AP3953"/>
      <c r="AQ3953"/>
      <c r="AR3953"/>
    </row>
    <row r="3954">
      <c r="A3954" t="n">
        <v>407629</v>
      </c>
      <c r="B3954" t="s">
        <v>6005</v>
      </c>
      <c r="C3954" t="s">
        <v>4287</v>
      </c>
      <c r="D3954" t="s">
        <v>4200</v>
      </c>
      <c r="E3954" t="s">
        <v>997</v>
      </c>
      <c r="F3954" t="s">
        <v>162</v>
      </c>
      <c r="G3954" t="s">
        <v>163</v>
      </c>
      <c r="H3954" t="s">
        <v>150</v>
      </c>
      <c r="I3954" t="s">
        <v>151</v>
      </c>
      <c r="J3954" t="s">
        <v>168</v>
      </c>
      <c r="K3954" t="s">
        <v>209</v>
      </c>
      <c r="L3954" t="s">
        <v>155</v>
      </c>
      <c r="M3954" t="s">
        <v>155</v>
      </c>
      <c r="N3954" t="n">
        <v>-80.106</v>
      </c>
      <c r="O3954" t="n">
        <v>42.0807</v>
      </c>
      <c r="P3954" t="n">
        <v>4310</v>
      </c>
      <c r="Q3954" t="n">
        <v>11</v>
      </c>
      <c r="R3954" t="n">
        <v>90.9</v>
      </c>
      <c r="S3954" t="n">
        <v>63.6</v>
      </c>
      <c r="T3954" t="n">
        <v>0</v>
      </c>
      <c r="U3954" t="n">
        <v>18.2</v>
      </c>
      <c r="V3954" t="n">
        <v>18.2</v>
      </c>
      <c r="W3954" t="n">
        <v>0</v>
      </c>
      <c r="X3954"/>
      <c r="Y3954"/>
      <c r="Z3954" t="n">
        <v>2</v>
      </c>
      <c r="AA3954"/>
      <c r="AB3954"/>
      <c r="AC3954"/>
      <c r="AD3954"/>
      <c r="AE3954"/>
      <c r="AF3954" t="n">
        <v>0</v>
      </c>
      <c r="AG3954" t="n">
        <v>0</v>
      </c>
      <c r="AH3954" t="n">
        <v>0</v>
      </c>
      <c r="AI3954"/>
      <c r="AJ3954"/>
      <c r="AK3954"/>
      <c r="AL3954"/>
      <c r="AM3954"/>
      <c r="AN3954"/>
      <c r="AO3954"/>
      <c r="AP3954"/>
      <c r="AQ3954" t="n">
        <v>212</v>
      </c>
      <c r="AR3954" t="n">
        <v>861</v>
      </c>
    </row>
    <row r="3955">
      <c r="A3955" t="n">
        <v>407683</v>
      </c>
      <c r="B3955" t="s">
        <v>6006</v>
      </c>
      <c r="C3955" t="s">
        <v>6007</v>
      </c>
      <c r="D3955" t="s">
        <v>4775</v>
      </c>
      <c r="E3955" t="s">
        <v>283</v>
      </c>
      <c r="F3955" t="s">
        <v>199</v>
      </c>
      <c r="G3955" t="s">
        <v>189</v>
      </c>
      <c r="H3955" t="s">
        <v>200</v>
      </c>
      <c r="I3955" t="s">
        <v>151</v>
      </c>
      <c r="J3955" t="s">
        <v>164</v>
      </c>
      <c r="K3955"/>
      <c r="L3955" t="s">
        <v>155</v>
      </c>
      <c r="M3955" t="s">
        <v>155</v>
      </c>
      <c r="N3955" t="n">
        <v>-97.684</v>
      </c>
      <c r="O3955" t="n">
        <v>26.2017</v>
      </c>
      <c r="P3955" t="n">
        <v>124</v>
      </c>
      <c r="Q3955" t="n">
        <v>124</v>
      </c>
      <c r="R3955" t="n">
        <v>97.6</v>
      </c>
      <c r="S3955" t="n">
        <v>0</v>
      </c>
      <c r="T3955" t="n">
        <v>0</v>
      </c>
      <c r="U3955" t="n">
        <v>100</v>
      </c>
      <c r="V3955" t="n">
        <v>0</v>
      </c>
      <c r="W3955" t="n">
        <v>0</v>
      </c>
      <c r="X3955" t="n">
        <v>77</v>
      </c>
      <c r="Y3955" t="n">
        <v>74</v>
      </c>
      <c r="Z3955" t="n">
        <v>14</v>
      </c>
      <c r="AA3955"/>
      <c r="AB3955"/>
      <c r="AC3955"/>
      <c r="AD3955"/>
      <c r="AE3955"/>
      <c r="AF3955" t="n">
        <v>46</v>
      </c>
      <c r="AG3955" t="n">
        <v>65</v>
      </c>
      <c r="AH3955" t="n">
        <v>65</v>
      </c>
      <c r="AI3955" t="n">
        <v>18426</v>
      </c>
      <c r="AJ3955" t="n">
        <v>18426</v>
      </c>
      <c r="AK3955"/>
      <c r="AL3955"/>
      <c r="AM3955"/>
      <c r="AN3955"/>
      <c r="AO3955"/>
      <c r="AP3955"/>
      <c r="AQ3955"/>
      <c r="AR3955"/>
    </row>
    <row r="3956">
      <c r="A3956" t="n">
        <v>407708</v>
      </c>
      <c r="B3956" t="s">
        <v>6008</v>
      </c>
      <c r="C3956" t="s">
        <v>6009</v>
      </c>
      <c r="D3956" t="s">
        <v>5199</v>
      </c>
      <c r="E3956" t="s">
        <v>267</v>
      </c>
      <c r="F3956" t="s">
        <v>199</v>
      </c>
      <c r="G3956" t="s">
        <v>189</v>
      </c>
      <c r="H3956" t="s">
        <v>200</v>
      </c>
      <c r="I3956" t="s">
        <v>186</v>
      </c>
      <c r="J3956" t="s">
        <v>164</v>
      </c>
      <c r="K3956"/>
      <c r="L3956" t="s">
        <v>155</v>
      </c>
      <c r="M3956" t="s">
        <v>155</v>
      </c>
      <c r="N3956" t="n">
        <v>-122.3045</v>
      </c>
      <c r="O3956" t="n">
        <v>47.3205</v>
      </c>
      <c r="P3956" t="n">
        <v>271</v>
      </c>
      <c r="Q3956" t="n">
        <v>271</v>
      </c>
      <c r="R3956" t="n">
        <v>95.2</v>
      </c>
      <c r="S3956" t="n">
        <v>49.8</v>
      </c>
      <c r="T3956" t="n">
        <v>9.2</v>
      </c>
      <c r="U3956" t="n">
        <v>18.8</v>
      </c>
      <c r="V3956" t="n">
        <v>5.5</v>
      </c>
      <c r="W3956" t="n">
        <v>0.7</v>
      </c>
      <c r="X3956" t="n">
        <v>84</v>
      </c>
      <c r="Y3956"/>
      <c r="Z3956" t="n">
        <v>15</v>
      </c>
      <c r="AA3956"/>
      <c r="AB3956"/>
      <c r="AC3956"/>
      <c r="AD3956"/>
      <c r="AE3956"/>
      <c r="AF3956" t="n">
        <v>115</v>
      </c>
      <c r="AG3956" t="n">
        <v>44</v>
      </c>
      <c r="AH3956" t="n">
        <v>68</v>
      </c>
      <c r="AI3956" t="n">
        <v>10040</v>
      </c>
      <c r="AJ3956" t="n">
        <v>6795</v>
      </c>
      <c r="AK3956" t="n">
        <v>5745</v>
      </c>
      <c r="AL3956" t="n">
        <v>10244</v>
      </c>
      <c r="AM3956" t="n">
        <v>14205</v>
      </c>
      <c r="AN3956" t="n">
        <v>14759</v>
      </c>
      <c r="AO3956"/>
      <c r="AP3956"/>
      <c r="AQ3956"/>
      <c r="AR3956"/>
    </row>
    <row r="3957">
      <c r="A3957" t="n">
        <v>407735</v>
      </c>
      <c r="B3957" t="s">
        <v>6010</v>
      </c>
      <c r="C3957" t="s">
        <v>6011</v>
      </c>
      <c r="D3957" t="s">
        <v>5348</v>
      </c>
      <c r="E3957" t="s">
        <v>1434</v>
      </c>
      <c r="F3957" t="s">
        <v>199</v>
      </c>
      <c r="G3957" t="s">
        <v>189</v>
      </c>
      <c r="H3957" t="s">
        <v>200</v>
      </c>
      <c r="I3957" t="s">
        <v>186</v>
      </c>
      <c r="J3957" t="s">
        <v>164</v>
      </c>
      <c r="K3957"/>
      <c r="L3957" t="s">
        <v>155</v>
      </c>
      <c r="M3957" t="s">
        <v>155</v>
      </c>
      <c r="N3957" t="n">
        <v>-88.0764</v>
      </c>
      <c r="O3957" t="n">
        <v>44.4774</v>
      </c>
      <c r="P3957" t="n">
        <v>104</v>
      </c>
      <c r="Q3957" t="n">
        <v>104</v>
      </c>
      <c r="R3957" t="n">
        <v>96.2</v>
      </c>
      <c r="S3957" t="n">
        <v>51.9</v>
      </c>
      <c r="T3957" t="n">
        <v>5.8</v>
      </c>
      <c r="U3957" t="n">
        <v>14.4</v>
      </c>
      <c r="V3957" t="n">
        <v>2.9</v>
      </c>
      <c r="W3957" t="n">
        <v>0</v>
      </c>
      <c r="X3957" t="n">
        <v>89</v>
      </c>
      <c r="Y3957"/>
      <c r="Z3957" t="n">
        <v>25</v>
      </c>
      <c r="AA3957"/>
      <c r="AB3957"/>
      <c r="AC3957"/>
      <c r="AD3957"/>
      <c r="AE3957"/>
      <c r="AF3957" t="n">
        <v>52</v>
      </c>
      <c r="AG3957" t="n">
        <v>55</v>
      </c>
      <c r="AH3957" t="n">
        <v>56</v>
      </c>
      <c r="AI3957" t="n">
        <v>14775</v>
      </c>
      <c r="AJ3957" t="n">
        <v>14051</v>
      </c>
      <c r="AK3957" t="n">
        <v>15662</v>
      </c>
      <c r="AL3957" t="n">
        <v>15131</v>
      </c>
      <c r="AM3957" t="n">
        <v>18866</v>
      </c>
      <c r="AN3957" t="n">
        <v>19556</v>
      </c>
      <c r="AO3957"/>
      <c r="AP3957"/>
      <c r="AQ3957"/>
      <c r="AR3957"/>
    </row>
    <row r="3958">
      <c r="A3958" t="n">
        <v>407832</v>
      </c>
      <c r="B3958" t="s">
        <v>6012</v>
      </c>
      <c r="C3958" t="s">
        <v>1580</v>
      </c>
      <c r="D3958" t="s">
        <v>3795</v>
      </c>
      <c r="E3958" t="s">
        <v>1434</v>
      </c>
      <c r="F3958" t="s">
        <v>216</v>
      </c>
      <c r="G3958" t="s">
        <v>149</v>
      </c>
      <c r="H3958" t="s">
        <v>200</v>
      </c>
      <c r="I3958" t="s">
        <v>205</v>
      </c>
      <c r="J3958" t="s">
        <v>164</v>
      </c>
      <c r="K3958"/>
      <c r="L3958" t="s">
        <v>155</v>
      </c>
      <c r="M3958" t="s">
        <v>155</v>
      </c>
      <c r="N3958" t="n">
        <v>-84.203</v>
      </c>
      <c r="O3958" t="n">
        <v>39.4888</v>
      </c>
      <c r="P3958" t="n">
        <v>339</v>
      </c>
      <c r="Q3958" t="n">
        <v>339</v>
      </c>
      <c r="R3958" t="n">
        <v>46.3</v>
      </c>
      <c r="S3958" t="n">
        <v>75.5</v>
      </c>
      <c r="T3958" t="n">
        <v>4.7</v>
      </c>
      <c r="U3958" t="n">
        <v>0.9</v>
      </c>
      <c r="V3958" t="n">
        <v>1.8</v>
      </c>
      <c r="W3958" t="n">
        <v>0</v>
      </c>
      <c r="X3958" t="n">
        <v>90</v>
      </c>
      <c r="Y3958" t="n">
        <v>83</v>
      </c>
      <c r="Z3958" t="n">
        <v>12</v>
      </c>
      <c r="AA3958"/>
      <c r="AB3958"/>
      <c r="AC3958"/>
      <c r="AD3958"/>
      <c r="AE3958"/>
      <c r="AF3958" t="n">
        <v>73</v>
      </c>
      <c r="AG3958" t="n">
        <v>20</v>
      </c>
      <c r="AH3958" t="n">
        <v>44</v>
      </c>
      <c r="AI3958" t="n">
        <v>19520</v>
      </c>
      <c r="AJ3958" t="n">
        <v>17190</v>
      </c>
      <c r="AK3958" t="n">
        <v>19569</v>
      </c>
      <c r="AL3958" t="n">
        <v>19930</v>
      </c>
      <c r="AM3958" t="n">
        <v>23977</v>
      </c>
      <c r="AN3958" t="n">
        <v>24198</v>
      </c>
      <c r="AO3958"/>
      <c r="AP3958"/>
      <c r="AQ3958"/>
      <c r="AR3958"/>
    </row>
    <row r="3959">
      <c r="A3959" t="n">
        <v>408066</v>
      </c>
      <c r="B3959" t="s">
        <v>6013</v>
      </c>
      <c r="C3959" t="s">
        <v>1912</v>
      </c>
      <c r="D3959" t="s">
        <v>1878</v>
      </c>
      <c r="E3959" t="s">
        <v>891</v>
      </c>
      <c r="F3959" t="s">
        <v>199</v>
      </c>
      <c r="G3959" t="s">
        <v>189</v>
      </c>
      <c r="H3959" t="s">
        <v>200</v>
      </c>
      <c r="I3959" t="s">
        <v>151</v>
      </c>
      <c r="J3959" t="s">
        <v>164</v>
      </c>
      <c r="K3959"/>
      <c r="L3959" t="s">
        <v>155</v>
      </c>
      <c r="M3959" t="s">
        <v>155</v>
      </c>
      <c r="N3959" t="n">
        <v>-97.2432</v>
      </c>
      <c r="O3959" t="n">
        <v>37.7415</v>
      </c>
      <c r="P3959" t="n">
        <v>274</v>
      </c>
      <c r="Q3959" t="n">
        <v>274</v>
      </c>
      <c r="R3959" t="n">
        <v>72.6</v>
      </c>
      <c r="S3959" t="n">
        <v>52.2</v>
      </c>
      <c r="T3959" t="n">
        <v>16.4</v>
      </c>
      <c r="U3959" t="n">
        <v>24.5</v>
      </c>
      <c r="V3959" t="n">
        <v>1.8</v>
      </c>
      <c r="W3959" t="n">
        <v>0</v>
      </c>
      <c r="X3959" t="n">
        <v>67</v>
      </c>
      <c r="Y3959" t="n">
        <v>100</v>
      </c>
      <c r="Z3959" t="n">
        <v>11</v>
      </c>
      <c r="AA3959"/>
      <c r="AB3959"/>
      <c r="AC3959"/>
      <c r="AD3959"/>
      <c r="AE3959"/>
      <c r="AF3959" t="n">
        <v>36</v>
      </c>
      <c r="AG3959" t="n">
        <v>67</v>
      </c>
      <c r="AH3959" t="n">
        <v>69</v>
      </c>
      <c r="AI3959" t="n">
        <v>17646</v>
      </c>
      <c r="AJ3959" t="n">
        <v>18427</v>
      </c>
      <c r="AK3959"/>
      <c r="AL3959" t="n">
        <v>19644</v>
      </c>
      <c r="AM3959"/>
      <c r="AN3959" t="n">
        <v>22957</v>
      </c>
      <c r="AO3959"/>
      <c r="AP3959"/>
      <c r="AQ3959"/>
      <c r="AR3959"/>
    </row>
    <row r="3960">
      <c r="A3960" t="n">
        <v>408163</v>
      </c>
      <c r="B3960" t="s">
        <v>6014</v>
      </c>
      <c r="C3960" t="s">
        <v>6015</v>
      </c>
      <c r="D3960" t="s">
        <v>3570</v>
      </c>
      <c r="E3960" t="s">
        <v>147</v>
      </c>
      <c r="F3960" t="s">
        <v>199</v>
      </c>
      <c r="G3960" t="s">
        <v>189</v>
      </c>
      <c r="H3960" t="s">
        <v>200</v>
      </c>
      <c r="I3960" t="s">
        <v>151</v>
      </c>
      <c r="J3960" t="s">
        <v>164</v>
      </c>
      <c r="K3960"/>
      <c r="L3960" t="s">
        <v>155</v>
      </c>
      <c r="M3960" t="s">
        <v>155</v>
      </c>
      <c r="N3960" t="n">
        <v>-80.8164</v>
      </c>
      <c r="O3960" t="n">
        <v>35.5969</v>
      </c>
      <c r="P3960" t="n">
        <v>82</v>
      </c>
      <c r="Q3960" t="n">
        <v>82</v>
      </c>
      <c r="R3960" t="n">
        <v>97.6</v>
      </c>
      <c r="S3960" t="n">
        <v>86.6</v>
      </c>
      <c r="T3960" t="n">
        <v>9.8</v>
      </c>
      <c r="U3960" t="n">
        <v>1.2</v>
      </c>
      <c r="V3960" t="n">
        <v>0</v>
      </c>
      <c r="W3960" t="n">
        <v>0</v>
      </c>
      <c r="X3960" t="n">
        <v>67</v>
      </c>
      <c r="Y3960"/>
      <c r="Z3960" t="n">
        <v>14</v>
      </c>
      <c r="AA3960"/>
      <c r="AB3960"/>
      <c r="AC3960"/>
      <c r="AD3960"/>
      <c r="AE3960"/>
      <c r="AF3960" t="n">
        <v>32</v>
      </c>
      <c r="AG3960" t="n">
        <v>35</v>
      </c>
      <c r="AH3960" t="n">
        <v>35</v>
      </c>
      <c r="AI3960" t="n">
        <v>15721</v>
      </c>
      <c r="AJ3960" t="n">
        <v>13701</v>
      </c>
      <c r="AK3960" t="n">
        <v>15570</v>
      </c>
      <c r="AL3960" t="n">
        <v>19103</v>
      </c>
      <c r="AM3960" t="n">
        <v>19824</v>
      </c>
      <c r="AN3960" t="n">
        <v>19965</v>
      </c>
      <c r="AO3960"/>
      <c r="AP3960"/>
      <c r="AQ3960"/>
      <c r="AR3960"/>
    </row>
    <row r="3961">
      <c r="A3961" t="n">
        <v>408385</v>
      </c>
      <c r="B3961" t="s">
        <v>6016</v>
      </c>
      <c r="C3961" t="s">
        <v>6017</v>
      </c>
      <c r="D3961" t="s">
        <v>4775</v>
      </c>
      <c r="E3961" t="s">
        <v>283</v>
      </c>
      <c r="F3961" t="s">
        <v>279</v>
      </c>
      <c r="G3961" t="s">
        <v>189</v>
      </c>
      <c r="H3961" t="s">
        <v>174</v>
      </c>
      <c r="I3961" t="s">
        <v>151</v>
      </c>
      <c r="J3961" t="s">
        <v>164</v>
      </c>
      <c r="K3961"/>
      <c r="L3961" t="s">
        <v>155</v>
      </c>
      <c r="M3961" t="s">
        <v>155</v>
      </c>
      <c r="N3961" t="n">
        <v>-98.201</v>
      </c>
      <c r="O3961" t="n">
        <v>26.2112</v>
      </c>
      <c r="P3961" t="n">
        <v>991</v>
      </c>
      <c r="Q3961" t="n">
        <v>991</v>
      </c>
      <c r="R3961" t="n">
        <v>60.7</v>
      </c>
      <c r="S3961" t="n">
        <v>16.2</v>
      </c>
      <c r="T3961" t="n">
        <v>0.2</v>
      </c>
      <c r="U3961" t="n">
        <v>83.1</v>
      </c>
      <c r="V3961" t="n">
        <v>0.1</v>
      </c>
      <c r="W3961" t="n">
        <v>0</v>
      </c>
      <c r="X3961" t="n">
        <v>67</v>
      </c>
      <c r="Y3961"/>
      <c r="Z3961" t="n">
        <v>25</v>
      </c>
      <c r="AA3961" t="n">
        <v>689</v>
      </c>
      <c r="AB3961" t="n">
        <v>54.7</v>
      </c>
      <c r="AC3961"/>
      <c r="AD3961"/>
      <c r="AE3961"/>
      <c r="AF3961" t="n">
        <v>434</v>
      </c>
      <c r="AG3961" t="n">
        <v>76</v>
      </c>
      <c r="AH3961" t="n">
        <v>83</v>
      </c>
      <c r="AI3961" t="n">
        <v>21332</v>
      </c>
      <c r="AJ3961" t="n">
        <v>21515</v>
      </c>
      <c r="AK3961" t="n">
        <v>22205</v>
      </c>
      <c r="AL3961" t="n">
        <v>20819</v>
      </c>
      <c r="AM3961"/>
      <c r="AN3961" t="n">
        <v>26655</v>
      </c>
      <c r="AO3961" t="n">
        <v>6</v>
      </c>
      <c r="AP3961"/>
      <c r="AQ3961"/>
      <c r="AR3961"/>
    </row>
    <row r="3962">
      <c r="A3962" t="n">
        <v>408844</v>
      </c>
      <c r="B3962" t="s">
        <v>6018</v>
      </c>
      <c r="C3962" t="s">
        <v>1162</v>
      </c>
      <c r="D3962" t="s">
        <v>1078</v>
      </c>
      <c r="E3962" t="s">
        <v>147</v>
      </c>
      <c r="F3962" t="s">
        <v>188</v>
      </c>
      <c r="G3962" t="s">
        <v>189</v>
      </c>
      <c r="H3962" t="s">
        <v>150</v>
      </c>
      <c r="I3962" t="s">
        <v>186</v>
      </c>
      <c r="J3962" t="s">
        <v>168</v>
      </c>
      <c r="K3962" t="s">
        <v>153</v>
      </c>
      <c r="L3962" t="s">
        <v>155</v>
      </c>
      <c r="M3962" t="s">
        <v>155</v>
      </c>
      <c r="N3962" t="n">
        <v>-80.3218</v>
      </c>
      <c r="O3962" t="n">
        <v>25.8618</v>
      </c>
      <c r="P3962" t="n">
        <v>5948</v>
      </c>
      <c r="Q3962" t="n">
        <v>5524</v>
      </c>
      <c r="R3962" t="n">
        <v>72</v>
      </c>
      <c r="S3962" t="n">
        <v>1.6</v>
      </c>
      <c r="T3962" t="n">
        <v>4.5</v>
      </c>
      <c r="U3962" t="n">
        <v>86.4</v>
      </c>
      <c r="V3962" t="n">
        <v>0.6</v>
      </c>
      <c r="W3962" t="n">
        <v>6.5</v>
      </c>
      <c r="X3962" t="n">
        <v>62</v>
      </c>
      <c r="Y3962" t="n">
        <v>56</v>
      </c>
      <c r="Z3962" t="n">
        <v>16</v>
      </c>
      <c r="AA3962" t="n">
        <v>466</v>
      </c>
      <c r="AB3962" t="n">
        <v>28.1</v>
      </c>
      <c r="AC3962" t="n">
        <v>146</v>
      </c>
      <c r="AD3962" t="n">
        <v>41.8</v>
      </c>
      <c r="AE3962" t="n">
        <v>27.4</v>
      </c>
      <c r="AF3962" t="n">
        <v>321</v>
      </c>
      <c r="AG3962" t="n">
        <v>84</v>
      </c>
      <c r="AH3962" t="n">
        <v>95</v>
      </c>
      <c r="AI3962" t="n">
        <v>23629</v>
      </c>
      <c r="AJ3962" t="n">
        <v>23350</v>
      </c>
      <c r="AK3962" t="n">
        <v>24025</v>
      </c>
      <c r="AL3962" t="n">
        <v>26950</v>
      </c>
      <c r="AM3962"/>
      <c r="AN3962"/>
      <c r="AO3962" t="n">
        <v>271</v>
      </c>
      <c r="AP3962" t="n">
        <v>304</v>
      </c>
      <c r="AQ3962" t="n">
        <v>167</v>
      </c>
      <c r="AR3962"/>
    </row>
    <row r="3963">
      <c r="A3963" t="n">
        <v>408862</v>
      </c>
      <c r="B3963" t="s">
        <v>6019</v>
      </c>
      <c r="C3963" t="s">
        <v>178</v>
      </c>
      <c r="D3963" t="s">
        <v>1175</v>
      </c>
      <c r="E3963" t="s">
        <v>147</v>
      </c>
      <c r="F3963" t="s">
        <v>199</v>
      </c>
      <c r="G3963" t="s">
        <v>189</v>
      </c>
      <c r="H3963" t="s">
        <v>200</v>
      </c>
      <c r="I3963" t="s">
        <v>151</v>
      </c>
      <c r="J3963" t="s">
        <v>164</v>
      </c>
      <c r="K3963"/>
      <c r="L3963" t="s">
        <v>155</v>
      </c>
      <c r="M3963" t="s">
        <v>155</v>
      </c>
      <c r="N3963" t="n">
        <v>-83.4546</v>
      </c>
      <c r="O3963" t="n">
        <v>33.9368</v>
      </c>
      <c r="P3963" t="n">
        <v>378</v>
      </c>
      <c r="Q3963" t="n">
        <v>378</v>
      </c>
      <c r="R3963" t="n">
        <v>96.3</v>
      </c>
      <c r="S3963" t="n">
        <v>49.7</v>
      </c>
      <c r="T3963" t="n">
        <v>36.8</v>
      </c>
      <c r="U3963" t="n">
        <v>12.7</v>
      </c>
      <c r="V3963" t="n">
        <v>0.5</v>
      </c>
      <c r="W3963" t="n">
        <v>0</v>
      </c>
      <c r="X3963" t="n">
        <v>74</v>
      </c>
      <c r="Y3963" t="n">
        <v>73</v>
      </c>
      <c r="Z3963" t="n">
        <v>20</v>
      </c>
      <c r="AA3963"/>
      <c r="AB3963"/>
      <c r="AC3963"/>
      <c r="AD3963"/>
      <c r="AE3963"/>
      <c r="AF3963" t="n">
        <v>54</v>
      </c>
      <c r="AG3963" t="n">
        <v>67</v>
      </c>
      <c r="AH3963" t="n">
        <v>67</v>
      </c>
      <c r="AI3963" t="n">
        <v>13000</v>
      </c>
      <c r="AJ3963" t="n">
        <v>10582</v>
      </c>
      <c r="AK3963" t="n">
        <v>11386</v>
      </c>
      <c r="AL3963" t="n">
        <v>17166</v>
      </c>
      <c r="AM3963"/>
      <c r="AN3963"/>
      <c r="AO3963"/>
      <c r="AP3963"/>
      <c r="AQ3963"/>
      <c r="AR3963"/>
    </row>
    <row r="3964">
      <c r="A3964" t="n">
        <v>409032</v>
      </c>
      <c r="B3964" t="s">
        <v>6020</v>
      </c>
      <c r="C3964" t="s">
        <v>1082</v>
      </c>
      <c r="D3964" t="s">
        <v>1078</v>
      </c>
      <c r="E3964" t="s">
        <v>147</v>
      </c>
      <c r="F3964" t="s">
        <v>199</v>
      </c>
      <c r="G3964" t="s">
        <v>189</v>
      </c>
      <c r="H3964" t="s">
        <v>200</v>
      </c>
      <c r="I3964" t="s">
        <v>151</v>
      </c>
      <c r="J3964" t="s">
        <v>164</v>
      </c>
      <c r="K3964"/>
      <c r="L3964" t="s">
        <v>155</v>
      </c>
      <c r="M3964" t="s">
        <v>155</v>
      </c>
      <c r="N3964" t="n">
        <v>-80.2496</v>
      </c>
      <c r="O3964" t="n">
        <v>25.7795</v>
      </c>
      <c r="P3964" t="n">
        <v>286</v>
      </c>
      <c r="Q3964" t="n">
        <v>286</v>
      </c>
      <c r="R3964" t="n">
        <v>95.5</v>
      </c>
      <c r="S3964" t="n">
        <v>0</v>
      </c>
      <c r="T3964" t="n">
        <v>0</v>
      </c>
      <c r="U3964" t="n">
        <v>100</v>
      </c>
      <c r="V3964" t="n">
        <v>0</v>
      </c>
      <c r="W3964" t="n">
        <v>0</v>
      </c>
      <c r="X3964" t="n">
        <v>88</v>
      </c>
      <c r="Y3964"/>
      <c r="Z3964" t="n">
        <v>1</v>
      </c>
      <c r="AA3964"/>
      <c r="AB3964"/>
      <c r="AC3964"/>
      <c r="AD3964"/>
      <c r="AE3964"/>
      <c r="AF3964" t="n">
        <v>286</v>
      </c>
      <c r="AG3964" t="n">
        <v>100</v>
      </c>
      <c r="AH3964" t="n">
        <v>100</v>
      </c>
      <c r="AI3964" t="n">
        <v>12910</v>
      </c>
      <c r="AJ3964" t="n">
        <v>12910</v>
      </c>
      <c r="AK3964"/>
      <c r="AL3964"/>
      <c r="AM3964"/>
      <c r="AN3964"/>
      <c r="AO3964"/>
      <c r="AP3964"/>
      <c r="AQ3964"/>
      <c r="AR3964"/>
    </row>
    <row r="3965">
      <c r="A3965" t="n">
        <v>409120</v>
      </c>
      <c r="B3965" t="s">
        <v>6021</v>
      </c>
      <c r="C3965" t="s">
        <v>2834</v>
      </c>
      <c r="D3965" t="s">
        <v>1929</v>
      </c>
      <c r="E3965" t="s">
        <v>891</v>
      </c>
      <c r="F3965" t="s">
        <v>216</v>
      </c>
      <c r="G3965" t="s">
        <v>149</v>
      </c>
      <c r="H3965" t="s">
        <v>200</v>
      </c>
      <c r="I3965" t="s">
        <v>151</v>
      </c>
      <c r="J3965" t="s">
        <v>164</v>
      </c>
      <c r="K3965"/>
      <c r="L3965" t="s">
        <v>155</v>
      </c>
      <c r="M3965" t="s">
        <v>155</v>
      </c>
      <c r="N3965" t="n">
        <v>-94.5164</v>
      </c>
      <c r="O3965" t="n">
        <v>37.0824</v>
      </c>
      <c r="P3965" t="n">
        <v>86</v>
      </c>
      <c r="Q3965" t="n">
        <v>86</v>
      </c>
      <c r="R3965" t="n">
        <v>65.1</v>
      </c>
      <c r="S3965" t="n">
        <v>69.8</v>
      </c>
      <c r="T3965" t="n">
        <v>9.3</v>
      </c>
      <c r="U3965" t="n">
        <v>11.6</v>
      </c>
      <c r="V3965" t="n">
        <v>3.5</v>
      </c>
      <c r="W3965" t="n">
        <v>0</v>
      </c>
      <c r="X3965" t="n">
        <v>74</v>
      </c>
      <c r="Y3965"/>
      <c r="Z3965" t="n">
        <v>7</v>
      </c>
      <c r="AA3965"/>
      <c r="AB3965"/>
      <c r="AC3965"/>
      <c r="AD3965"/>
      <c r="AE3965"/>
      <c r="AF3965" t="n">
        <v>32</v>
      </c>
      <c r="AG3965" t="n">
        <v>55</v>
      </c>
      <c r="AH3965" t="n">
        <v>69</v>
      </c>
      <c r="AI3965" t="n">
        <v>25251</v>
      </c>
      <c r="AJ3965" t="n">
        <v>25716</v>
      </c>
      <c r="AK3965" t="n">
        <v>15966</v>
      </c>
      <c r="AL3965" t="n">
        <v>27499</v>
      </c>
      <c r="AM3965" t="n">
        <v>29499</v>
      </c>
      <c r="AN3965"/>
      <c r="AO3965"/>
      <c r="AP3965"/>
      <c r="AQ3965"/>
      <c r="AR3965"/>
    </row>
    <row r="3966">
      <c r="A3966" t="n">
        <v>409193</v>
      </c>
      <c r="B3966" t="s">
        <v>6022</v>
      </c>
      <c r="C3966" t="s">
        <v>5464</v>
      </c>
      <c r="D3966" t="s">
        <v>5462</v>
      </c>
      <c r="E3966" t="s">
        <v>5452</v>
      </c>
      <c r="F3966" t="s">
        <v>199</v>
      </c>
      <c r="G3966" t="s">
        <v>189</v>
      </c>
      <c r="H3966" t="s">
        <v>200</v>
      </c>
      <c r="I3966" t="s">
        <v>151</v>
      </c>
      <c r="J3966" t="s">
        <v>164</v>
      </c>
      <c r="K3966"/>
      <c r="L3966" t="s">
        <v>155</v>
      </c>
      <c r="M3966" t="s">
        <v>155</v>
      </c>
      <c r="N3966" t="n">
        <v>-66.1747</v>
      </c>
      <c r="O3966" t="n">
        <v>18.3777</v>
      </c>
      <c r="P3966" t="n">
        <v>179</v>
      </c>
      <c r="Q3966" t="n">
        <v>179</v>
      </c>
      <c r="R3966" t="n">
        <v>3.4</v>
      </c>
      <c r="S3966" t="n">
        <v>0</v>
      </c>
      <c r="T3966" t="n">
        <v>0</v>
      </c>
      <c r="U3966" t="n">
        <v>100</v>
      </c>
      <c r="V3966" t="n">
        <v>0</v>
      </c>
      <c r="W3966" t="n">
        <v>0</v>
      </c>
      <c r="X3966" t="n">
        <v>15</v>
      </c>
      <c r="Y3966"/>
      <c r="Z3966" t="n">
        <v>20</v>
      </c>
      <c r="AA3966"/>
      <c r="AB3966"/>
      <c r="AC3966"/>
      <c r="AD3966"/>
      <c r="AE3966"/>
      <c r="AF3966" t="n">
        <v>36</v>
      </c>
      <c r="AG3966" t="n">
        <v>100</v>
      </c>
      <c r="AH3966" t="n">
        <v>100</v>
      </c>
      <c r="AI3966" t="n">
        <v>6768</v>
      </c>
      <c r="AJ3966" t="n">
        <v>7068</v>
      </c>
      <c r="AK3966"/>
      <c r="AL3966"/>
      <c r="AM3966"/>
      <c r="AN3966"/>
      <c r="AO3966"/>
      <c r="AP3966"/>
      <c r="AQ3966"/>
      <c r="AR3966"/>
    </row>
    <row r="3967">
      <c r="A3967" t="n">
        <v>409254</v>
      </c>
      <c r="B3967" t="s">
        <v>6023</v>
      </c>
      <c r="C3967" t="s">
        <v>1432</v>
      </c>
      <c r="D3967" t="s">
        <v>1433</v>
      </c>
      <c r="E3967" t="s">
        <v>1434</v>
      </c>
      <c r="F3967" t="s">
        <v>162</v>
      </c>
      <c r="G3967" t="s">
        <v>163</v>
      </c>
      <c r="H3967" t="s">
        <v>150</v>
      </c>
      <c r="I3967" t="s">
        <v>151</v>
      </c>
      <c r="J3967" t="s">
        <v>164</v>
      </c>
      <c r="K3967" t="s">
        <v>153</v>
      </c>
      <c r="L3967" t="s">
        <v>155</v>
      </c>
      <c r="M3967" t="s">
        <v>155</v>
      </c>
      <c r="N3967" t="n">
        <v>-87.6322</v>
      </c>
      <c r="O3967" t="n">
        <v>41.8907</v>
      </c>
      <c r="P3967" t="n">
        <v>381</v>
      </c>
      <c r="Q3967"/>
      <c r="R3967"/>
      <c r="S3967"/>
      <c r="T3967"/>
      <c r="U3967"/>
      <c r="V3967"/>
      <c r="W3967"/>
      <c r="X3967"/>
      <c r="Y3967"/>
      <c r="Z3967"/>
      <c r="AA3967"/>
      <c r="AB3967"/>
      <c r="AC3967"/>
      <c r="AD3967"/>
      <c r="AE3967"/>
      <c r="AF3967"/>
      <c r="AG3967"/>
      <c r="AH3967"/>
      <c r="AI3967"/>
      <c r="AJ3967"/>
      <c r="AK3967"/>
      <c r="AL3967"/>
      <c r="AM3967"/>
      <c r="AN3967"/>
      <c r="AO3967"/>
      <c r="AP3967"/>
      <c r="AQ3967" t="n">
        <v>108</v>
      </c>
      <c r="AR3967"/>
    </row>
    <row r="3968">
      <c r="A3968" t="n">
        <v>409315</v>
      </c>
      <c r="B3968" t="s">
        <v>6024</v>
      </c>
      <c r="C3968" t="s">
        <v>4951</v>
      </c>
      <c r="D3968" t="s">
        <v>4775</v>
      </c>
      <c r="E3968" t="s">
        <v>283</v>
      </c>
      <c r="F3968" t="s">
        <v>148</v>
      </c>
      <c r="G3968" t="s">
        <v>149</v>
      </c>
      <c r="H3968" t="s">
        <v>150</v>
      </c>
      <c r="I3968" t="s">
        <v>151</v>
      </c>
      <c r="J3968" t="s">
        <v>158</v>
      </c>
      <c r="K3968" t="s">
        <v>176</v>
      </c>
      <c r="L3968" t="s">
        <v>155</v>
      </c>
      <c r="M3968" t="s">
        <v>155</v>
      </c>
      <c r="N3968" t="n">
        <v>-98.2536</v>
      </c>
      <c r="O3968" t="n">
        <v>26.2176</v>
      </c>
      <c r="P3968" t="n">
        <v>37297</v>
      </c>
      <c r="Q3968" t="n">
        <v>37297</v>
      </c>
      <c r="R3968" t="n">
        <v>57.1</v>
      </c>
      <c r="S3968" t="n">
        <v>2.2</v>
      </c>
      <c r="T3968" t="n">
        <v>0.5</v>
      </c>
      <c r="U3968" t="n">
        <v>95.2</v>
      </c>
      <c r="V3968" t="n">
        <v>0.7</v>
      </c>
      <c r="W3968" t="n">
        <v>0</v>
      </c>
      <c r="X3968" t="n">
        <v>61</v>
      </c>
      <c r="Y3968" t="n">
        <v>50</v>
      </c>
      <c r="Z3968" t="n">
        <v>22</v>
      </c>
      <c r="AA3968" t="n">
        <v>3165</v>
      </c>
      <c r="AB3968" t="n">
        <v>27.6</v>
      </c>
      <c r="AC3968" t="n">
        <v>45</v>
      </c>
      <c r="AD3968" t="n">
        <v>11.1</v>
      </c>
      <c r="AE3968" t="n">
        <v>8.9</v>
      </c>
      <c r="AF3968" t="n">
        <v>2116</v>
      </c>
      <c r="AG3968" t="n">
        <v>36</v>
      </c>
      <c r="AH3968" t="n">
        <v>63</v>
      </c>
      <c r="AI3968" t="n">
        <v>1414</v>
      </c>
      <c r="AJ3968" t="n">
        <v>895</v>
      </c>
      <c r="AK3968" t="n">
        <v>1488</v>
      </c>
      <c r="AL3968" t="n">
        <v>3261</v>
      </c>
      <c r="AM3968" t="n">
        <v>4304</v>
      </c>
      <c r="AN3968" t="n">
        <v>5020</v>
      </c>
      <c r="AO3968" t="n">
        <v>3500</v>
      </c>
      <c r="AP3968" t="n">
        <v>467</v>
      </c>
      <c r="AQ3968"/>
      <c r="AR3968"/>
    </row>
    <row r="3969">
      <c r="A3969" t="n">
        <v>409537</v>
      </c>
      <c r="B3969" t="s">
        <v>6025</v>
      </c>
      <c r="C3969" t="s">
        <v>6026</v>
      </c>
      <c r="D3969" t="s">
        <v>3795</v>
      </c>
      <c r="E3969" t="s">
        <v>1434</v>
      </c>
      <c r="F3969" t="s">
        <v>216</v>
      </c>
      <c r="G3969" t="s">
        <v>149</v>
      </c>
      <c r="H3969" t="s">
        <v>200</v>
      </c>
      <c r="I3969" t="s">
        <v>205</v>
      </c>
      <c r="J3969" t="s">
        <v>164</v>
      </c>
      <c r="K3969"/>
      <c r="L3969" t="s">
        <v>155</v>
      </c>
      <c r="M3969" t="s">
        <v>155</v>
      </c>
      <c r="N3969" t="n">
        <v>-83.0071</v>
      </c>
      <c r="O3969" t="n">
        <v>39.054</v>
      </c>
      <c r="P3969" t="n">
        <v>73</v>
      </c>
      <c r="Q3969" t="n">
        <v>73</v>
      </c>
      <c r="R3969" t="n">
        <v>35.6</v>
      </c>
      <c r="S3969" t="n">
        <v>94.5</v>
      </c>
      <c r="T3969" t="n">
        <v>2.7</v>
      </c>
      <c r="U3969" t="n">
        <v>2.7</v>
      </c>
      <c r="V3969" t="n">
        <v>0</v>
      </c>
      <c r="W3969" t="n">
        <v>0</v>
      </c>
      <c r="X3969"/>
      <c r="Y3969"/>
      <c r="Z3969" t="n">
        <v>10</v>
      </c>
      <c r="AA3969"/>
      <c r="AB3969"/>
      <c r="AC3969"/>
      <c r="AD3969"/>
      <c r="AE3969"/>
      <c r="AF3969"/>
      <c r="AG3969"/>
      <c r="AH3969"/>
      <c r="AI3969"/>
      <c r="AJ3969"/>
      <c r="AK3969"/>
      <c r="AL3969"/>
      <c r="AM3969"/>
      <c r="AN3969"/>
      <c r="AO3969"/>
      <c r="AP3969"/>
      <c r="AQ3969"/>
      <c r="AR3969"/>
    </row>
    <row r="3970">
      <c r="A3970" t="n">
        <v>409591</v>
      </c>
      <c r="B3970" t="s">
        <v>6027</v>
      </c>
      <c r="C3970" t="s">
        <v>3969</v>
      </c>
      <c r="D3970" t="s">
        <v>3795</v>
      </c>
      <c r="E3970" t="s">
        <v>1434</v>
      </c>
      <c r="F3970" t="s">
        <v>216</v>
      </c>
      <c r="G3970" t="s">
        <v>149</v>
      </c>
      <c r="H3970" t="s">
        <v>200</v>
      </c>
      <c r="I3970" t="s">
        <v>205</v>
      </c>
      <c r="J3970" t="s">
        <v>164</v>
      </c>
      <c r="K3970"/>
      <c r="L3970" t="s">
        <v>155</v>
      </c>
      <c r="M3970" t="s">
        <v>155</v>
      </c>
      <c r="N3970" t="n">
        <v>-82.2139</v>
      </c>
      <c r="O3970" t="n">
        <v>41.2622</v>
      </c>
      <c r="P3970" t="n">
        <v>149</v>
      </c>
      <c r="Q3970" t="n">
        <v>149</v>
      </c>
      <c r="R3970" t="n">
        <v>83.2</v>
      </c>
      <c r="S3970" t="n">
        <v>57.7</v>
      </c>
      <c r="T3970" t="n">
        <v>17.4</v>
      </c>
      <c r="U3970" t="n">
        <v>15.4</v>
      </c>
      <c r="V3970" t="n">
        <v>0.7</v>
      </c>
      <c r="W3970" t="n">
        <v>0</v>
      </c>
      <c r="X3970" t="n">
        <v>100</v>
      </c>
      <c r="Y3970" t="n">
        <v>90</v>
      </c>
      <c r="Z3970" t="n">
        <v>6</v>
      </c>
      <c r="AA3970"/>
      <c r="AB3970"/>
      <c r="AC3970"/>
      <c r="AD3970"/>
      <c r="AE3970"/>
      <c r="AF3970" t="n">
        <v>28</v>
      </c>
      <c r="AG3970" t="n">
        <v>23</v>
      </c>
      <c r="AH3970" t="n">
        <v>59</v>
      </c>
      <c r="AI3970" t="n">
        <v>11108</v>
      </c>
      <c r="AJ3970" t="n">
        <v>11153</v>
      </c>
      <c r="AK3970"/>
      <c r="AL3970" t="n">
        <v>14739</v>
      </c>
      <c r="AM3970" t="n">
        <v>14739</v>
      </c>
      <c r="AN3970"/>
      <c r="AO3970"/>
      <c r="AP3970"/>
      <c r="AQ3970"/>
      <c r="AR3970"/>
    </row>
    <row r="3971">
      <c r="A3971" t="n">
        <v>409616</v>
      </c>
      <c r="B3971" t="s">
        <v>6028</v>
      </c>
      <c r="C3971" t="s">
        <v>4414</v>
      </c>
      <c r="D3971" t="s">
        <v>4524</v>
      </c>
      <c r="E3971" t="s">
        <v>993</v>
      </c>
      <c r="F3971" t="s">
        <v>162</v>
      </c>
      <c r="G3971" t="s">
        <v>163</v>
      </c>
      <c r="H3971" t="s">
        <v>150</v>
      </c>
      <c r="I3971" t="s">
        <v>186</v>
      </c>
      <c r="J3971" t="s">
        <v>164</v>
      </c>
      <c r="K3971" t="s">
        <v>209</v>
      </c>
      <c r="L3971" t="s">
        <v>155</v>
      </c>
      <c r="M3971" t="s">
        <v>155</v>
      </c>
      <c r="N3971" t="n">
        <v>-71.262</v>
      </c>
      <c r="O3971" t="n">
        <v>41.651</v>
      </c>
      <c r="P3971" t="n">
        <v>556</v>
      </c>
      <c r="Q3971"/>
      <c r="R3971"/>
      <c r="S3971"/>
      <c r="T3971"/>
      <c r="U3971"/>
      <c r="V3971"/>
      <c r="W3971"/>
      <c r="X3971"/>
      <c r="Y3971"/>
      <c r="Z3971"/>
      <c r="AA3971"/>
      <c r="AB3971"/>
      <c r="AC3971"/>
      <c r="AD3971"/>
      <c r="AE3971"/>
      <c r="AF3971"/>
      <c r="AG3971"/>
      <c r="AH3971"/>
      <c r="AI3971"/>
      <c r="AJ3971"/>
      <c r="AK3971"/>
      <c r="AL3971"/>
      <c r="AM3971"/>
      <c r="AN3971"/>
      <c r="AO3971"/>
      <c r="AP3971"/>
      <c r="AQ3971" t="n">
        <v>1</v>
      </c>
      <c r="AR3971" t="n">
        <v>171</v>
      </c>
    </row>
    <row r="3972">
      <c r="A3972" t="n">
        <v>409698</v>
      </c>
      <c r="B3972" t="s">
        <v>6029</v>
      </c>
      <c r="C3972" t="s">
        <v>6030</v>
      </c>
      <c r="D3972" t="s">
        <v>440</v>
      </c>
      <c r="E3972" t="s">
        <v>267</v>
      </c>
      <c r="F3972" t="s">
        <v>148</v>
      </c>
      <c r="G3972" t="s">
        <v>149</v>
      </c>
      <c r="H3972" t="s">
        <v>150</v>
      </c>
      <c r="I3972" t="s">
        <v>186</v>
      </c>
      <c r="J3972" t="s">
        <v>152</v>
      </c>
      <c r="K3972" t="s">
        <v>153</v>
      </c>
      <c r="L3972" t="s">
        <v>155</v>
      </c>
      <c r="M3972" t="s">
        <v>155</v>
      </c>
      <c r="N3972" t="n">
        <v>-121.7962</v>
      </c>
      <c r="O3972" t="n">
        <v>36.6524</v>
      </c>
      <c r="P3972" t="n">
        <v>7861</v>
      </c>
      <c r="Q3972" t="n">
        <v>6918</v>
      </c>
      <c r="R3972" t="n">
        <v>59.7</v>
      </c>
      <c r="S3972" t="n">
        <v>26</v>
      </c>
      <c r="T3972" t="n">
        <v>2.5</v>
      </c>
      <c r="U3972" t="n">
        <v>53.4</v>
      </c>
      <c r="V3972" t="n">
        <v>6.5</v>
      </c>
      <c r="W3972" t="n">
        <v>2.7</v>
      </c>
      <c r="X3972" t="n">
        <v>79</v>
      </c>
      <c r="Y3972" t="n">
        <v>23</v>
      </c>
      <c r="Z3972" t="n">
        <v>16</v>
      </c>
      <c r="AA3972" t="n">
        <v>922</v>
      </c>
      <c r="AB3972" t="n">
        <v>63.2</v>
      </c>
      <c r="AC3972" t="n">
        <v>922</v>
      </c>
      <c r="AD3972" t="n">
        <v>63.2</v>
      </c>
      <c r="AE3972" t="n">
        <v>40.5</v>
      </c>
      <c r="AF3972" t="n">
        <v>891</v>
      </c>
      <c r="AG3972" t="n">
        <v>43</v>
      </c>
      <c r="AH3972" t="n">
        <v>70</v>
      </c>
      <c r="AI3972" t="n">
        <v>15222</v>
      </c>
      <c r="AJ3972" t="n">
        <v>9654</v>
      </c>
      <c r="AK3972" t="n">
        <v>11487</v>
      </c>
      <c r="AL3972" t="n">
        <v>13868</v>
      </c>
      <c r="AM3972" t="n">
        <v>17745</v>
      </c>
      <c r="AN3972" t="n">
        <v>23874</v>
      </c>
      <c r="AO3972"/>
      <c r="AP3972" t="n">
        <v>1967</v>
      </c>
      <c r="AQ3972" t="n">
        <v>298</v>
      </c>
      <c r="AR3972"/>
    </row>
    <row r="3973">
      <c r="A3973" t="n">
        <v>410797</v>
      </c>
      <c r="B3973" t="s">
        <v>6031</v>
      </c>
      <c r="C3973" t="s">
        <v>6032</v>
      </c>
      <c r="D3973" t="s">
        <v>3795</v>
      </c>
      <c r="E3973" t="s">
        <v>1434</v>
      </c>
      <c r="F3973" t="s">
        <v>199</v>
      </c>
      <c r="G3973" t="s">
        <v>189</v>
      </c>
      <c r="H3973" t="s">
        <v>200</v>
      </c>
      <c r="I3973" t="s">
        <v>186</v>
      </c>
      <c r="J3973" t="s">
        <v>164</v>
      </c>
      <c r="K3973"/>
      <c r="L3973" t="s">
        <v>155</v>
      </c>
      <c r="M3973" t="s">
        <v>155</v>
      </c>
      <c r="N3973" t="n">
        <v>-81.6156</v>
      </c>
      <c r="O3973" t="n">
        <v>41.3935</v>
      </c>
      <c r="P3973" t="n">
        <v>327</v>
      </c>
      <c r="Q3973" t="n">
        <v>327</v>
      </c>
      <c r="R3973" t="n">
        <v>43.1</v>
      </c>
      <c r="S3973" t="n">
        <v>19</v>
      </c>
      <c r="T3973" t="n">
        <v>63.9</v>
      </c>
      <c r="U3973" t="n">
        <v>9.5</v>
      </c>
      <c r="V3973" t="n">
        <v>1.8</v>
      </c>
      <c r="W3973" t="n">
        <v>0</v>
      </c>
      <c r="X3973" t="n">
        <v>64</v>
      </c>
      <c r="Y3973"/>
      <c r="Z3973" t="n">
        <v>14</v>
      </c>
      <c r="AA3973"/>
      <c r="AB3973"/>
      <c r="AC3973"/>
      <c r="AD3973"/>
      <c r="AE3973"/>
      <c r="AF3973" t="n">
        <v>114</v>
      </c>
      <c r="AG3973" t="n">
        <v>66</v>
      </c>
      <c r="AH3973" t="n">
        <v>74</v>
      </c>
      <c r="AI3973" t="n">
        <v>23896</v>
      </c>
      <c r="AJ3973" t="n">
        <v>24248</v>
      </c>
      <c r="AK3973" t="n">
        <v>25385</v>
      </c>
      <c r="AL3973" t="n">
        <v>26154</v>
      </c>
      <c r="AM3973" t="n">
        <v>29112</v>
      </c>
      <c r="AN3973"/>
      <c r="AO3973"/>
      <c r="AP3973"/>
      <c r="AQ3973"/>
      <c r="AR3973"/>
    </row>
    <row r="3974">
      <c r="A3974" t="n">
        <v>410964</v>
      </c>
      <c r="B3974" t="s">
        <v>6033</v>
      </c>
      <c r="C3974" t="s">
        <v>6034</v>
      </c>
      <c r="D3974" t="s">
        <v>2276</v>
      </c>
      <c r="E3974" t="s">
        <v>993</v>
      </c>
      <c r="F3974" t="s">
        <v>199</v>
      </c>
      <c r="G3974" t="s">
        <v>189</v>
      </c>
      <c r="H3974" t="s">
        <v>200</v>
      </c>
      <c r="I3974" t="s">
        <v>186</v>
      </c>
      <c r="J3974" t="s">
        <v>164</v>
      </c>
      <c r="K3974"/>
      <c r="L3974" t="s">
        <v>155</v>
      </c>
      <c r="M3974" t="s">
        <v>155</v>
      </c>
      <c r="N3974" t="n">
        <v>-71.2204</v>
      </c>
      <c r="O3974" t="n">
        <v>42.598</v>
      </c>
      <c r="P3974" t="n">
        <v>70</v>
      </c>
      <c r="Q3974" t="n">
        <v>70</v>
      </c>
      <c r="R3974" t="n">
        <v>97.1</v>
      </c>
      <c r="S3974" t="n">
        <v>82.9</v>
      </c>
      <c r="T3974" t="n">
        <v>2.9</v>
      </c>
      <c r="U3974" t="n">
        <v>7.1</v>
      </c>
      <c r="V3974" t="n">
        <v>7.1</v>
      </c>
      <c r="W3974" t="n">
        <v>0</v>
      </c>
      <c r="X3974" t="n">
        <v>100</v>
      </c>
      <c r="Y3974" t="n">
        <v>100</v>
      </c>
      <c r="Z3974" t="n">
        <v>12</v>
      </c>
      <c r="AA3974"/>
      <c r="AB3974"/>
      <c r="AC3974"/>
      <c r="AD3974"/>
      <c r="AE3974"/>
      <c r="AF3974" t="n">
        <v>9</v>
      </c>
      <c r="AG3974" t="n">
        <v>23</v>
      </c>
      <c r="AH3974" t="n">
        <v>34</v>
      </c>
      <c r="AI3974" t="n">
        <v>36029</v>
      </c>
      <c r="AJ3974"/>
      <c r="AK3974" t="n">
        <v>36029</v>
      </c>
      <c r="AL3974"/>
      <c r="AM3974"/>
      <c r="AN3974"/>
      <c r="AO3974"/>
      <c r="AP3974"/>
      <c r="AQ3974"/>
      <c r="AR3974"/>
    </row>
    <row r="3975">
      <c r="A3975" t="n">
        <v>411684</v>
      </c>
      <c r="B3975" t="s">
        <v>6035</v>
      </c>
      <c r="C3975" t="s">
        <v>448</v>
      </c>
      <c r="D3975" t="s">
        <v>440</v>
      </c>
      <c r="E3975" t="s">
        <v>267</v>
      </c>
      <c r="F3975" t="s">
        <v>199</v>
      </c>
      <c r="G3975" t="s">
        <v>189</v>
      </c>
      <c r="H3975" t="s">
        <v>200</v>
      </c>
      <c r="I3975" t="s">
        <v>151</v>
      </c>
      <c r="J3975" t="s">
        <v>164</v>
      </c>
      <c r="K3975"/>
      <c r="L3975" t="s">
        <v>155</v>
      </c>
      <c r="M3975" t="s">
        <v>155</v>
      </c>
      <c r="N3975" t="n">
        <v>-118.2951</v>
      </c>
      <c r="O3975" t="n">
        <v>34.0621</v>
      </c>
      <c r="P3975" t="n">
        <v>235</v>
      </c>
      <c r="Q3975" t="n">
        <v>235</v>
      </c>
      <c r="R3975" t="n">
        <v>73.2</v>
      </c>
      <c r="S3975" t="n">
        <v>0.4</v>
      </c>
      <c r="T3975" t="n">
        <v>12.8</v>
      </c>
      <c r="U3975" t="n">
        <v>39.6</v>
      </c>
      <c r="V3975" t="n">
        <v>41.7</v>
      </c>
      <c r="W3975" t="n">
        <v>5.1</v>
      </c>
      <c r="X3975" t="n">
        <v>89</v>
      </c>
      <c r="Y3975"/>
      <c r="Z3975" t="n">
        <v>17</v>
      </c>
      <c r="AA3975"/>
      <c r="AB3975"/>
      <c r="AC3975"/>
      <c r="AD3975"/>
      <c r="AE3975"/>
      <c r="AF3975" t="n">
        <v>13</v>
      </c>
      <c r="AG3975" t="n">
        <v>42</v>
      </c>
      <c r="AH3975" t="n">
        <v>42</v>
      </c>
      <c r="AI3975" t="n">
        <v>28700</v>
      </c>
      <c r="AJ3975" t="n">
        <v>27476</v>
      </c>
      <c r="AK3975" t="n">
        <v>29200</v>
      </c>
      <c r="AL3975" t="n">
        <v>30401</v>
      </c>
      <c r="AM3975" t="n">
        <v>32198</v>
      </c>
      <c r="AN3975" t="n">
        <v>34371</v>
      </c>
      <c r="AO3975"/>
      <c r="AP3975"/>
      <c r="AQ3975"/>
      <c r="AR3975"/>
    </row>
    <row r="3976">
      <c r="A3976" t="n">
        <v>411754</v>
      </c>
      <c r="B3976" t="s">
        <v>6036</v>
      </c>
      <c r="C3976" t="s">
        <v>6037</v>
      </c>
      <c r="D3976" t="s">
        <v>3795</v>
      </c>
      <c r="E3976" t="s">
        <v>1434</v>
      </c>
      <c r="F3976" t="s">
        <v>368</v>
      </c>
      <c r="G3976" t="s">
        <v>163</v>
      </c>
      <c r="H3976" t="s">
        <v>174</v>
      </c>
      <c r="I3976" t="s">
        <v>186</v>
      </c>
      <c r="J3976" t="s">
        <v>164</v>
      </c>
      <c r="K3976"/>
      <c r="L3976" t="s">
        <v>155</v>
      </c>
      <c r="M3976" t="s">
        <v>155</v>
      </c>
      <c r="N3976" t="n">
        <v>-81.5486</v>
      </c>
      <c r="O3976" t="n">
        <v>41.5989</v>
      </c>
      <c r="P3976" t="n">
        <v>38</v>
      </c>
      <c r="Q3976" t="n">
        <v>38</v>
      </c>
      <c r="R3976" t="n">
        <v>76.3</v>
      </c>
      <c r="S3976" t="n">
        <v>76.3</v>
      </c>
      <c r="T3976" t="n">
        <v>5.3</v>
      </c>
      <c r="U3976" t="n">
        <v>7.9</v>
      </c>
      <c r="V3976" t="n">
        <v>7.9</v>
      </c>
      <c r="W3976" t="n">
        <v>0</v>
      </c>
      <c r="X3976"/>
      <c r="Y3976"/>
      <c r="Z3976" t="n">
        <v>10</v>
      </c>
      <c r="AA3976"/>
      <c r="AB3976"/>
      <c r="AC3976"/>
      <c r="AD3976"/>
      <c r="AE3976"/>
      <c r="AF3976" t="n">
        <v>0</v>
      </c>
      <c r="AG3976" t="n">
        <v>46</v>
      </c>
      <c r="AH3976" t="n">
        <v>46</v>
      </c>
      <c r="AI3976"/>
      <c r="AJ3976"/>
      <c r="AK3976"/>
      <c r="AL3976"/>
      <c r="AM3976"/>
      <c r="AN3976"/>
      <c r="AO3976"/>
      <c r="AP3976"/>
      <c r="AQ3976"/>
      <c r="AR3976"/>
    </row>
    <row r="3977">
      <c r="A3977" t="n">
        <v>412173</v>
      </c>
      <c r="B3977" t="s">
        <v>6038</v>
      </c>
      <c r="C3977" t="s">
        <v>1198</v>
      </c>
      <c r="D3977" t="s">
        <v>1078</v>
      </c>
      <c r="E3977" t="s">
        <v>147</v>
      </c>
      <c r="F3977" t="s">
        <v>368</v>
      </c>
      <c r="G3977" t="s">
        <v>163</v>
      </c>
      <c r="H3977" t="s">
        <v>174</v>
      </c>
      <c r="I3977" t="s">
        <v>186</v>
      </c>
      <c r="J3977" t="s">
        <v>164</v>
      </c>
      <c r="K3977" t="s">
        <v>176</v>
      </c>
      <c r="L3977" t="s">
        <v>155</v>
      </c>
      <c r="M3977" t="s">
        <v>155</v>
      </c>
      <c r="N3977" t="n">
        <v>-80.1215</v>
      </c>
      <c r="O3977" t="n">
        <v>26.7065</v>
      </c>
      <c r="P3977" t="n">
        <v>691</v>
      </c>
      <c r="Q3977" t="n">
        <v>691</v>
      </c>
      <c r="R3977" t="n">
        <v>90.7</v>
      </c>
      <c r="S3977" t="n">
        <v>8</v>
      </c>
      <c r="T3977" t="n">
        <v>80.9</v>
      </c>
      <c r="U3977" t="n">
        <v>9</v>
      </c>
      <c r="V3977" t="n">
        <v>0.9</v>
      </c>
      <c r="W3977" t="n">
        <v>0.1</v>
      </c>
      <c r="X3977" t="n">
        <v>0</v>
      </c>
      <c r="Y3977"/>
      <c r="Z3977" t="n">
        <v>25</v>
      </c>
      <c r="AA3977" t="n">
        <v>25</v>
      </c>
      <c r="AB3977" t="n">
        <v>52</v>
      </c>
      <c r="AC3977"/>
      <c r="AD3977"/>
      <c r="AE3977"/>
      <c r="AF3977" t="n">
        <v>19</v>
      </c>
      <c r="AG3977" t="n">
        <v>53</v>
      </c>
      <c r="AH3977" t="n">
        <v>56</v>
      </c>
      <c r="AI3977" t="n">
        <v>20079</v>
      </c>
      <c r="AJ3977" t="n">
        <v>28821</v>
      </c>
      <c r="AK3977" t="n">
        <v>29846</v>
      </c>
      <c r="AL3977"/>
      <c r="AM3977"/>
      <c r="AN3977" t="n">
        <v>32519</v>
      </c>
      <c r="AO3977" t="n">
        <v>47</v>
      </c>
      <c r="AP3977"/>
      <c r="AQ3977"/>
      <c r="AR3977"/>
    </row>
    <row r="3978">
      <c r="A3978" t="n">
        <v>412535</v>
      </c>
      <c r="B3978" t="s">
        <v>6039</v>
      </c>
      <c r="C3978" t="s">
        <v>6040</v>
      </c>
      <c r="D3978" t="s">
        <v>2276</v>
      </c>
      <c r="E3978" t="s">
        <v>993</v>
      </c>
      <c r="F3978" t="s">
        <v>216</v>
      </c>
      <c r="G3978" t="s">
        <v>149</v>
      </c>
      <c r="H3978" t="s">
        <v>200</v>
      </c>
      <c r="I3978" t="s">
        <v>186</v>
      </c>
      <c r="J3978" t="s">
        <v>164</v>
      </c>
      <c r="K3978"/>
      <c r="L3978" t="s">
        <v>155</v>
      </c>
      <c r="M3978" t="s">
        <v>155</v>
      </c>
      <c r="N3978" t="n">
        <v>-71.2179</v>
      </c>
      <c r="O3978" t="n">
        <v>42.5467</v>
      </c>
      <c r="P3978" t="n">
        <v>46</v>
      </c>
      <c r="Q3978" t="n">
        <v>46</v>
      </c>
      <c r="R3978" t="n">
        <v>82.6</v>
      </c>
      <c r="S3978" t="n">
        <v>28.3</v>
      </c>
      <c r="T3978" t="n">
        <v>56.5</v>
      </c>
      <c r="U3978" t="n">
        <v>8.7</v>
      </c>
      <c r="V3978" t="n">
        <v>6.5</v>
      </c>
      <c r="W3978" t="n">
        <v>0</v>
      </c>
      <c r="X3978" t="n">
        <v>100</v>
      </c>
      <c r="Y3978"/>
      <c r="Z3978" t="n">
        <v>8</v>
      </c>
      <c r="AA3978"/>
      <c r="AB3978"/>
      <c r="AC3978"/>
      <c r="AD3978"/>
      <c r="AE3978"/>
      <c r="AF3978" t="n">
        <v>10</v>
      </c>
      <c r="AG3978" t="n">
        <v>46</v>
      </c>
      <c r="AH3978" t="n">
        <v>87</v>
      </c>
      <c r="AI3978" t="n">
        <v>19727</v>
      </c>
      <c r="AJ3978" t="n">
        <v>16063</v>
      </c>
      <c r="AK3978" t="n">
        <v>23476</v>
      </c>
      <c r="AL3978" t="n">
        <v>18630</v>
      </c>
      <c r="AM3978"/>
      <c r="AN3978" t="n">
        <v>24158</v>
      </c>
      <c r="AO3978"/>
      <c r="AP3978"/>
      <c r="AQ3978"/>
      <c r="AR3978"/>
    </row>
    <row r="3979">
      <c r="A3979" t="n">
        <v>412544</v>
      </c>
      <c r="B3979" t="s">
        <v>6041</v>
      </c>
      <c r="C3979" t="s">
        <v>2644</v>
      </c>
      <c r="D3979" t="s">
        <v>996</v>
      </c>
      <c r="E3979" t="s">
        <v>997</v>
      </c>
      <c r="F3979" t="s">
        <v>199</v>
      </c>
      <c r="G3979" t="s">
        <v>189</v>
      </c>
      <c r="H3979" t="s">
        <v>200</v>
      </c>
      <c r="I3979" t="s">
        <v>186</v>
      </c>
      <c r="J3979" t="s">
        <v>164</v>
      </c>
      <c r="K3979"/>
      <c r="L3979" t="s">
        <v>155</v>
      </c>
      <c r="M3979" t="s">
        <v>155</v>
      </c>
      <c r="N3979" t="n">
        <v>-77.6028</v>
      </c>
      <c r="O3979" t="n">
        <v>43.2081</v>
      </c>
      <c r="P3979" t="n">
        <v>282</v>
      </c>
      <c r="Q3979" t="n">
        <v>282</v>
      </c>
      <c r="R3979" t="n">
        <v>92.2</v>
      </c>
      <c r="S3979" t="n">
        <v>53.9</v>
      </c>
      <c r="T3979" t="n">
        <v>23</v>
      </c>
      <c r="U3979" t="n">
        <v>15.6</v>
      </c>
      <c r="V3979" t="n">
        <v>1.4</v>
      </c>
      <c r="W3979" t="n">
        <v>0</v>
      </c>
      <c r="X3979" t="n">
        <v>100</v>
      </c>
      <c r="Y3979" t="n">
        <v>100</v>
      </c>
      <c r="Z3979" t="n">
        <v>15</v>
      </c>
      <c r="AA3979"/>
      <c r="AB3979"/>
      <c r="AC3979"/>
      <c r="AD3979"/>
      <c r="AE3979"/>
      <c r="AF3979" t="n">
        <v>38</v>
      </c>
      <c r="AG3979" t="n">
        <v>34</v>
      </c>
      <c r="AH3979" t="n">
        <v>35</v>
      </c>
      <c r="AI3979" t="n">
        <v>31293</v>
      </c>
      <c r="AJ3979" t="n">
        <v>31960</v>
      </c>
      <c r="AK3979" t="n">
        <v>31010</v>
      </c>
      <c r="AL3979" t="n">
        <v>33409</v>
      </c>
      <c r="AM3979"/>
      <c r="AN3979"/>
      <c r="AO3979"/>
      <c r="AP3979"/>
      <c r="AQ3979"/>
      <c r="AR3979"/>
    </row>
    <row r="3980">
      <c r="A3980" t="n">
        <v>412599</v>
      </c>
      <c r="B3980" t="s">
        <v>6042</v>
      </c>
      <c r="C3980" t="s">
        <v>4664</v>
      </c>
      <c r="D3980" t="s">
        <v>4659</v>
      </c>
      <c r="E3980" t="s">
        <v>147</v>
      </c>
      <c r="F3980" t="s">
        <v>368</v>
      </c>
      <c r="G3980" t="s">
        <v>163</v>
      </c>
      <c r="H3980" t="s">
        <v>174</v>
      </c>
      <c r="I3980" t="s">
        <v>151</v>
      </c>
      <c r="J3980" t="s">
        <v>164</v>
      </c>
      <c r="K3980" t="s">
        <v>176</v>
      </c>
      <c r="L3980" t="s">
        <v>155</v>
      </c>
      <c r="M3980" t="s">
        <v>155</v>
      </c>
      <c r="N3980" t="n">
        <v>-89.9899</v>
      </c>
      <c r="O3980" t="n">
        <v>35.0714</v>
      </c>
      <c r="P3980" t="n">
        <v>612</v>
      </c>
      <c r="Q3980" t="n">
        <v>612</v>
      </c>
      <c r="R3980" t="n">
        <v>68.1</v>
      </c>
      <c r="S3980" t="n">
        <v>3.1</v>
      </c>
      <c r="T3980" t="n">
        <v>95.1</v>
      </c>
      <c r="U3980" t="n">
        <v>0.7</v>
      </c>
      <c r="V3980" t="n">
        <v>0.2</v>
      </c>
      <c r="W3980" t="n">
        <v>0.2</v>
      </c>
      <c r="X3980" t="n">
        <v>47</v>
      </c>
      <c r="Y3980"/>
      <c r="Z3980" t="n">
        <v>29</v>
      </c>
      <c r="AA3980" t="n">
        <v>433</v>
      </c>
      <c r="AB3980" t="n">
        <v>33</v>
      </c>
      <c r="AC3980"/>
      <c r="AD3980"/>
      <c r="AE3980"/>
      <c r="AF3980" t="n">
        <v>151</v>
      </c>
      <c r="AG3980" t="n">
        <v>91</v>
      </c>
      <c r="AH3980" t="n">
        <v>94</v>
      </c>
      <c r="AI3980" t="n">
        <v>25332</v>
      </c>
      <c r="AJ3980" t="n">
        <v>25404</v>
      </c>
      <c r="AK3980" t="n">
        <v>26712</v>
      </c>
      <c r="AL3980" t="n">
        <v>26285</v>
      </c>
      <c r="AM3980" t="n">
        <v>25791</v>
      </c>
      <c r="AN3980"/>
      <c r="AO3980" t="n">
        <v>9</v>
      </c>
      <c r="AP3980"/>
      <c r="AQ3980"/>
      <c r="AR3980"/>
    </row>
    <row r="3981">
      <c r="A3981" t="n">
        <v>413176</v>
      </c>
      <c r="B3981" t="s">
        <v>6043</v>
      </c>
      <c r="C3981" t="s">
        <v>6044</v>
      </c>
      <c r="D3981" t="s">
        <v>5289</v>
      </c>
      <c r="E3981" t="s">
        <v>147</v>
      </c>
      <c r="F3981" t="s">
        <v>216</v>
      </c>
      <c r="G3981" t="s">
        <v>149</v>
      </c>
      <c r="H3981" t="s">
        <v>200</v>
      </c>
      <c r="I3981" t="s">
        <v>186</v>
      </c>
      <c r="J3981" t="s">
        <v>164</v>
      </c>
      <c r="K3981"/>
      <c r="L3981" t="s">
        <v>155</v>
      </c>
      <c r="M3981" t="s">
        <v>155</v>
      </c>
      <c r="N3981" t="n">
        <v>-81.1468</v>
      </c>
      <c r="O3981" t="n">
        <v>37.9888</v>
      </c>
      <c r="P3981" t="n">
        <v>38</v>
      </c>
      <c r="Q3981" t="n">
        <v>38</v>
      </c>
      <c r="R3981" t="n">
        <v>42.1</v>
      </c>
      <c r="S3981" t="n">
        <v>94.7</v>
      </c>
      <c r="T3981" t="n">
        <v>5.3</v>
      </c>
      <c r="U3981" t="n">
        <v>0</v>
      </c>
      <c r="V3981" t="n">
        <v>0</v>
      </c>
      <c r="W3981" t="n">
        <v>0</v>
      </c>
      <c r="X3981" t="n">
        <v>90</v>
      </c>
      <c r="Y3981"/>
      <c r="Z3981" t="n">
        <v>12</v>
      </c>
      <c r="AA3981"/>
      <c r="AB3981"/>
      <c r="AC3981"/>
      <c r="AD3981"/>
      <c r="AE3981"/>
      <c r="AF3981" t="n">
        <v>20</v>
      </c>
      <c r="AG3981" t="n">
        <v>50</v>
      </c>
      <c r="AH3981" t="n">
        <v>50</v>
      </c>
      <c r="AI3981" t="n">
        <v>3863</v>
      </c>
      <c r="AJ3981"/>
      <c r="AK3981" t="n">
        <v>4417</v>
      </c>
      <c r="AL3981" t="n">
        <v>7380</v>
      </c>
      <c r="AM3981"/>
      <c r="AN3981"/>
      <c r="AO3981"/>
      <c r="AP3981"/>
      <c r="AQ3981"/>
      <c r="AR3981"/>
    </row>
    <row r="3982">
      <c r="A3982" t="n">
        <v>413413</v>
      </c>
      <c r="B3982" t="s">
        <v>6045</v>
      </c>
      <c r="C3982" t="s">
        <v>889</v>
      </c>
      <c r="D3982" t="s">
        <v>890</v>
      </c>
      <c r="E3982" t="s">
        <v>891</v>
      </c>
      <c r="F3982" t="s">
        <v>188</v>
      </c>
      <c r="G3982" t="s">
        <v>189</v>
      </c>
      <c r="H3982" t="s">
        <v>150</v>
      </c>
      <c r="I3982" t="s">
        <v>151</v>
      </c>
      <c r="J3982" t="s">
        <v>158</v>
      </c>
      <c r="K3982" t="s">
        <v>159</v>
      </c>
      <c r="L3982" t="s">
        <v>155</v>
      </c>
      <c r="M3982" t="s">
        <v>155</v>
      </c>
      <c r="N3982" t="n">
        <v>-93.2688</v>
      </c>
      <c r="O3982" t="n">
        <v>44.9763</v>
      </c>
      <c r="P3982" t="n">
        <v>72226</v>
      </c>
      <c r="Q3982" t="n">
        <v>29942</v>
      </c>
      <c r="R3982" t="n">
        <v>83.5</v>
      </c>
      <c r="S3982" t="n">
        <v>47.2</v>
      </c>
      <c r="T3982" t="n">
        <v>26</v>
      </c>
      <c r="U3982" t="n">
        <v>13.1</v>
      </c>
      <c r="V3982" t="n">
        <v>3.7</v>
      </c>
      <c r="W3982" t="n">
        <v>0.5</v>
      </c>
      <c r="X3982" t="n">
        <v>23</v>
      </c>
      <c r="Y3982" t="n">
        <v>23</v>
      </c>
      <c r="Z3982" t="n">
        <v>36</v>
      </c>
      <c r="AA3982" t="n">
        <v>9</v>
      </c>
      <c r="AB3982" t="n">
        <v>33.3</v>
      </c>
      <c r="AC3982" t="n">
        <v>8</v>
      </c>
      <c r="AD3982" t="n">
        <v>25</v>
      </c>
      <c r="AE3982" t="n">
        <v>25</v>
      </c>
      <c r="AF3982" t="n">
        <v>22</v>
      </c>
      <c r="AG3982" t="n">
        <v>37</v>
      </c>
      <c r="AH3982" t="n">
        <v>42</v>
      </c>
      <c r="AI3982" t="n">
        <v>16975</v>
      </c>
      <c r="AJ3982" t="n">
        <v>17901</v>
      </c>
      <c r="AK3982" t="n">
        <v>17057</v>
      </c>
      <c r="AL3982" t="n">
        <v>20489</v>
      </c>
      <c r="AM3982" t="n">
        <v>22029</v>
      </c>
      <c r="AN3982"/>
      <c r="AO3982"/>
      <c r="AP3982" t="n">
        <v>7543</v>
      </c>
      <c r="AQ3982" t="n">
        <v>6955</v>
      </c>
      <c r="AR3982" t="n">
        <v>1070</v>
      </c>
    </row>
    <row r="3983">
      <c r="A3983" t="n">
        <v>413617</v>
      </c>
      <c r="B3983" t="s">
        <v>6046</v>
      </c>
      <c r="C3983" t="s">
        <v>6047</v>
      </c>
      <c r="D3983" t="s">
        <v>5348</v>
      </c>
      <c r="E3983" t="s">
        <v>1434</v>
      </c>
      <c r="F3983" t="s">
        <v>162</v>
      </c>
      <c r="G3983" t="s">
        <v>163</v>
      </c>
      <c r="H3983" t="s">
        <v>150</v>
      </c>
      <c r="I3983" t="s">
        <v>205</v>
      </c>
      <c r="J3983" t="s">
        <v>164</v>
      </c>
      <c r="K3983" t="s">
        <v>323</v>
      </c>
      <c r="L3983" t="s">
        <v>155</v>
      </c>
      <c r="M3983" t="s">
        <v>154</v>
      </c>
      <c r="N3983" t="n">
        <v>-88.6256</v>
      </c>
      <c r="O3983" t="n">
        <v>44.859</v>
      </c>
      <c r="P3983" t="n">
        <v>415</v>
      </c>
      <c r="Q3983" t="n">
        <v>415</v>
      </c>
      <c r="R3983" t="n">
        <v>68.7</v>
      </c>
      <c r="S3983" t="n">
        <v>6.7</v>
      </c>
      <c r="T3983" t="n">
        <v>0</v>
      </c>
      <c r="U3983" t="n">
        <v>1.4</v>
      </c>
      <c r="V3983" t="n">
        <v>0</v>
      </c>
      <c r="W3983" t="n">
        <v>0</v>
      </c>
      <c r="X3983"/>
      <c r="Y3983"/>
      <c r="Z3983" t="n">
        <v>6</v>
      </c>
      <c r="AA3983" t="n">
        <v>40</v>
      </c>
      <c r="AB3983" t="n">
        <v>27.5</v>
      </c>
      <c r="AC3983"/>
      <c r="AD3983"/>
      <c r="AE3983"/>
      <c r="AF3983" t="n">
        <v>10</v>
      </c>
      <c r="AG3983" t="n">
        <v>51</v>
      </c>
      <c r="AH3983" t="n">
        <v>79</v>
      </c>
      <c r="AI3983" t="n">
        <v>8761</v>
      </c>
      <c r="AJ3983" t="n">
        <v>9738</v>
      </c>
      <c r="AK3983" t="n">
        <v>10123</v>
      </c>
      <c r="AL3983" t="n">
        <v>12393</v>
      </c>
      <c r="AM3983"/>
      <c r="AN3983"/>
      <c r="AO3983" t="n">
        <v>17</v>
      </c>
      <c r="AP3983" t="n">
        <v>10</v>
      </c>
      <c r="AQ3983"/>
      <c r="AR3983"/>
    </row>
    <row r="3984">
      <c r="A3984" t="n">
        <v>413626</v>
      </c>
      <c r="B3984" t="s">
        <v>6048</v>
      </c>
      <c r="C3984" t="s">
        <v>6049</v>
      </c>
      <c r="D3984" t="s">
        <v>890</v>
      </c>
      <c r="E3984" t="s">
        <v>891</v>
      </c>
      <c r="F3984" t="s">
        <v>173</v>
      </c>
      <c r="G3984" t="s">
        <v>149</v>
      </c>
      <c r="H3984" t="s">
        <v>174</v>
      </c>
      <c r="I3984" t="s">
        <v>205</v>
      </c>
      <c r="J3984" t="s">
        <v>164</v>
      </c>
      <c r="K3984" t="s">
        <v>323</v>
      </c>
      <c r="L3984" t="s">
        <v>155</v>
      </c>
      <c r="M3984" t="s">
        <v>154</v>
      </c>
      <c r="N3984" t="n">
        <v>-94.6516</v>
      </c>
      <c r="O3984" t="n">
        <v>47.3957</v>
      </c>
      <c r="P3984" t="n">
        <v>216</v>
      </c>
      <c r="Q3984" t="n">
        <v>216</v>
      </c>
      <c r="R3984" t="n">
        <v>63.4</v>
      </c>
      <c r="S3984" t="n">
        <v>15.3</v>
      </c>
      <c r="T3984" t="n">
        <v>0.9</v>
      </c>
      <c r="U3984" t="n">
        <v>0</v>
      </c>
      <c r="V3984" t="n">
        <v>0</v>
      </c>
      <c r="W3984" t="n">
        <v>0</v>
      </c>
      <c r="X3984" t="n">
        <v>88</v>
      </c>
      <c r="Y3984" t="n">
        <v>54</v>
      </c>
      <c r="Z3984" t="n">
        <v>12</v>
      </c>
      <c r="AA3984" t="n">
        <v>10</v>
      </c>
      <c r="AB3984"/>
      <c r="AC3984"/>
      <c r="AD3984"/>
      <c r="AE3984"/>
      <c r="AF3984" t="n">
        <v>34</v>
      </c>
      <c r="AG3984" t="n">
        <v>70</v>
      </c>
      <c r="AH3984" t="n">
        <v>75</v>
      </c>
      <c r="AI3984" t="n">
        <v>13746</v>
      </c>
      <c r="AJ3984" t="n">
        <v>13605</v>
      </c>
      <c r="AK3984" t="n">
        <v>13217</v>
      </c>
      <c r="AL3984" t="n">
        <v>15105</v>
      </c>
      <c r="AM3984"/>
      <c r="AN3984"/>
      <c r="AO3984" t="n">
        <v>40</v>
      </c>
      <c r="AP3984"/>
      <c r="AQ3984"/>
      <c r="AR3984"/>
    </row>
    <row r="3985">
      <c r="A3985" t="n">
        <v>413680</v>
      </c>
      <c r="B3985" t="s">
        <v>6050</v>
      </c>
      <c r="C3985" t="s">
        <v>6051</v>
      </c>
      <c r="D3985" t="s">
        <v>440</v>
      </c>
      <c r="E3985" t="s">
        <v>267</v>
      </c>
      <c r="F3985" t="s">
        <v>279</v>
      </c>
      <c r="G3985" t="s">
        <v>189</v>
      </c>
      <c r="H3985" t="s">
        <v>174</v>
      </c>
      <c r="I3985" t="s">
        <v>186</v>
      </c>
      <c r="J3985" t="s">
        <v>164</v>
      </c>
      <c r="K3985" t="s">
        <v>176</v>
      </c>
      <c r="L3985" t="s">
        <v>155</v>
      </c>
      <c r="M3985" t="s">
        <v>155</v>
      </c>
      <c r="N3985" t="n">
        <v>-118.3777</v>
      </c>
      <c r="O3985" t="n">
        <v>33.956</v>
      </c>
      <c r="P3985" t="n">
        <v>501</v>
      </c>
      <c r="Q3985" t="n">
        <v>501</v>
      </c>
      <c r="R3985" t="n">
        <v>6</v>
      </c>
      <c r="S3985" t="n">
        <v>11</v>
      </c>
      <c r="T3985" t="n">
        <v>8.6</v>
      </c>
      <c r="U3985" t="n">
        <v>58.7</v>
      </c>
      <c r="V3985" t="n">
        <v>10.4</v>
      </c>
      <c r="W3985" t="n">
        <v>0</v>
      </c>
      <c r="X3985" t="n">
        <v>88</v>
      </c>
      <c r="Y3985"/>
      <c r="Z3985" t="n">
        <v>11</v>
      </c>
      <c r="AA3985" t="n">
        <v>179</v>
      </c>
      <c r="AB3985" t="n">
        <v>68.2</v>
      </c>
      <c r="AC3985"/>
      <c r="AD3985"/>
      <c r="AE3985"/>
      <c r="AF3985" t="n">
        <v>213</v>
      </c>
      <c r="AG3985" t="n">
        <v>40</v>
      </c>
      <c r="AH3985" t="n">
        <v>45</v>
      </c>
      <c r="AI3985" t="n">
        <v>27860</v>
      </c>
      <c r="AJ3985" t="n">
        <v>28654</v>
      </c>
      <c r="AK3985" t="n">
        <v>33213</v>
      </c>
      <c r="AL3985" t="n">
        <v>34171</v>
      </c>
      <c r="AM3985" t="n">
        <v>36243</v>
      </c>
      <c r="AN3985" t="n">
        <v>38110</v>
      </c>
      <c r="AO3985" t="n">
        <v>62</v>
      </c>
      <c r="AP3985"/>
      <c r="AQ3985"/>
      <c r="AR3985"/>
    </row>
    <row r="3986">
      <c r="A3986" t="n">
        <v>413820</v>
      </c>
      <c r="B3986" t="s">
        <v>6052</v>
      </c>
      <c r="C3986" t="s">
        <v>6053</v>
      </c>
      <c r="D3986" t="s">
        <v>4049</v>
      </c>
      <c r="E3986" t="s">
        <v>283</v>
      </c>
      <c r="F3986" t="s">
        <v>199</v>
      </c>
      <c r="G3986" t="s">
        <v>189</v>
      </c>
      <c r="H3986" t="s">
        <v>200</v>
      </c>
      <c r="I3986" t="s">
        <v>186</v>
      </c>
      <c r="J3986" t="s">
        <v>164</v>
      </c>
      <c r="K3986"/>
      <c r="L3986" t="s">
        <v>155</v>
      </c>
      <c r="M3986" t="s">
        <v>155</v>
      </c>
      <c r="N3986" t="n">
        <v>-97.7467</v>
      </c>
      <c r="O3986" t="n">
        <v>35.5083</v>
      </c>
      <c r="P3986" t="n">
        <v>44</v>
      </c>
      <c r="Q3986" t="n">
        <v>44</v>
      </c>
      <c r="R3986" t="n">
        <v>100</v>
      </c>
      <c r="S3986" t="n">
        <v>72.7</v>
      </c>
      <c r="T3986" t="n">
        <v>4.5</v>
      </c>
      <c r="U3986" t="n">
        <v>13.6</v>
      </c>
      <c r="V3986" t="n">
        <v>0</v>
      </c>
      <c r="W3986" t="n">
        <v>0</v>
      </c>
      <c r="X3986"/>
      <c r="Y3986"/>
      <c r="Z3986" t="n">
        <v>3</v>
      </c>
      <c r="AA3986"/>
      <c r="AB3986"/>
      <c r="AC3986"/>
      <c r="AD3986"/>
      <c r="AE3986"/>
      <c r="AF3986" t="n">
        <v>27</v>
      </c>
      <c r="AG3986" t="n">
        <v>66</v>
      </c>
      <c r="AH3986" t="n">
        <v>66</v>
      </c>
      <c r="AI3986" t="n">
        <v>11831</v>
      </c>
      <c r="AJ3986" t="n">
        <v>11483</v>
      </c>
      <c r="AK3986" t="n">
        <v>12110</v>
      </c>
      <c r="AL3986"/>
      <c r="AM3986"/>
      <c r="AN3986"/>
      <c r="AO3986"/>
      <c r="AP3986"/>
      <c r="AQ3986"/>
      <c r="AR3986"/>
    </row>
    <row r="3987">
      <c r="A3987" t="n">
        <v>413893</v>
      </c>
      <c r="B3987" t="s">
        <v>6054</v>
      </c>
      <c r="C3987" t="s">
        <v>1273</v>
      </c>
      <c r="D3987" t="s">
        <v>1175</v>
      </c>
      <c r="E3987" t="s">
        <v>147</v>
      </c>
      <c r="F3987" t="s">
        <v>199</v>
      </c>
      <c r="G3987" t="s">
        <v>189</v>
      </c>
      <c r="H3987" t="s">
        <v>200</v>
      </c>
      <c r="I3987" t="s">
        <v>186</v>
      </c>
      <c r="J3987" t="s">
        <v>168</v>
      </c>
      <c r="K3987"/>
      <c r="L3987" t="s">
        <v>155</v>
      </c>
      <c r="M3987" t="s">
        <v>155</v>
      </c>
      <c r="N3987" t="n">
        <v>-84.3359</v>
      </c>
      <c r="O3987" t="n">
        <v>33.5741</v>
      </c>
      <c r="P3987" t="n">
        <v>2121</v>
      </c>
      <c r="Q3987" t="n">
        <v>2121</v>
      </c>
      <c r="R3987" t="n">
        <v>64.8</v>
      </c>
      <c r="S3987" t="n">
        <v>1</v>
      </c>
      <c r="T3987" t="n">
        <v>40.4</v>
      </c>
      <c r="U3987" t="n">
        <v>4.9</v>
      </c>
      <c r="V3987" t="n">
        <v>0.5</v>
      </c>
      <c r="W3987" t="n">
        <v>0</v>
      </c>
      <c r="X3987" t="n">
        <v>63</v>
      </c>
      <c r="Y3987"/>
      <c r="Z3987" t="n">
        <v>23</v>
      </c>
      <c r="AA3987"/>
      <c r="AB3987"/>
      <c r="AC3987"/>
      <c r="AD3987"/>
      <c r="AE3987"/>
      <c r="AF3987" t="n">
        <v>681</v>
      </c>
      <c r="AG3987" t="n">
        <v>71</v>
      </c>
      <c r="AH3987" t="n">
        <v>89</v>
      </c>
      <c r="AI3987" t="n">
        <v>34331</v>
      </c>
      <c r="AJ3987" t="n">
        <v>34259</v>
      </c>
      <c r="AK3987" t="n">
        <v>34359</v>
      </c>
      <c r="AL3987" t="n">
        <v>35276</v>
      </c>
      <c r="AM3987"/>
      <c r="AN3987"/>
      <c r="AO3987"/>
      <c r="AP3987"/>
      <c r="AQ3987"/>
      <c r="AR3987"/>
    </row>
    <row r="3988">
      <c r="A3988" t="n">
        <v>414063</v>
      </c>
      <c r="B3988" t="s">
        <v>6055</v>
      </c>
      <c r="C3988" t="s">
        <v>6056</v>
      </c>
      <c r="D3988" t="s">
        <v>3037</v>
      </c>
      <c r="E3988" t="s">
        <v>997</v>
      </c>
      <c r="F3988" t="s">
        <v>199</v>
      </c>
      <c r="G3988" t="s">
        <v>189</v>
      </c>
      <c r="H3988" t="s">
        <v>200</v>
      </c>
      <c r="I3988" t="s">
        <v>186</v>
      </c>
      <c r="J3988" t="s">
        <v>164</v>
      </c>
      <c r="K3988"/>
      <c r="L3988" t="s">
        <v>155</v>
      </c>
      <c r="M3988" t="s">
        <v>155</v>
      </c>
      <c r="N3988" t="n">
        <v>-74.4864</v>
      </c>
      <c r="O3988" t="n">
        <v>40.8556</v>
      </c>
      <c r="P3988" t="n">
        <v>170</v>
      </c>
      <c r="Q3988" t="n">
        <v>170</v>
      </c>
      <c r="R3988" t="n">
        <v>99.4</v>
      </c>
      <c r="S3988" t="n">
        <v>69.4</v>
      </c>
      <c r="T3988" t="n">
        <v>2.9</v>
      </c>
      <c r="U3988" t="n">
        <v>22.4</v>
      </c>
      <c r="V3988" t="n">
        <v>2.4</v>
      </c>
      <c r="W3988" t="n">
        <v>1.8</v>
      </c>
      <c r="X3988" t="n">
        <v>89</v>
      </c>
      <c r="Y3988"/>
      <c r="Z3988" t="n">
        <v>31</v>
      </c>
      <c r="AA3988"/>
      <c r="AB3988"/>
      <c r="AC3988"/>
      <c r="AD3988"/>
      <c r="AE3988"/>
      <c r="AF3988" t="n">
        <v>39</v>
      </c>
      <c r="AG3988" t="n">
        <v>26</v>
      </c>
      <c r="AH3988" t="n">
        <v>64</v>
      </c>
      <c r="AI3988" t="n">
        <v>24195</v>
      </c>
      <c r="AJ3988" t="n">
        <v>23786</v>
      </c>
      <c r="AK3988"/>
      <c r="AL3988"/>
      <c r="AM3988"/>
      <c r="AN3988"/>
      <c r="AO3988"/>
      <c r="AP3988"/>
      <c r="AQ3988"/>
      <c r="AR3988"/>
    </row>
    <row r="3989">
      <c r="A3989" t="n">
        <v>414124</v>
      </c>
      <c r="B3989" t="s">
        <v>6057</v>
      </c>
      <c r="C3989" t="s">
        <v>6058</v>
      </c>
      <c r="D3989" t="s">
        <v>2276</v>
      </c>
      <c r="E3989" t="s">
        <v>993</v>
      </c>
      <c r="F3989" t="s">
        <v>199</v>
      </c>
      <c r="G3989" t="s">
        <v>189</v>
      </c>
      <c r="H3989" t="s">
        <v>200</v>
      </c>
      <c r="I3989" t="s">
        <v>186</v>
      </c>
      <c r="J3989" t="s">
        <v>164</v>
      </c>
      <c r="K3989"/>
      <c r="L3989" t="s">
        <v>155</v>
      </c>
      <c r="M3989" t="s">
        <v>155</v>
      </c>
      <c r="N3989" t="n">
        <v>-71.3249</v>
      </c>
      <c r="O3989" t="n">
        <v>41.7919</v>
      </c>
      <c r="P3989" t="n">
        <v>525</v>
      </c>
      <c r="Q3989" t="n">
        <v>525</v>
      </c>
      <c r="R3989" t="n">
        <v>22.5</v>
      </c>
      <c r="S3989" t="n">
        <v>56.4</v>
      </c>
      <c r="T3989" t="n">
        <v>11.2</v>
      </c>
      <c r="U3989" t="n">
        <v>25.1</v>
      </c>
      <c r="V3989" t="n">
        <v>3.4</v>
      </c>
      <c r="W3989" t="n">
        <v>0</v>
      </c>
      <c r="X3989" t="n">
        <v>85</v>
      </c>
      <c r="Y3989" t="n">
        <v>88</v>
      </c>
      <c r="Z3989" t="n">
        <v>14</v>
      </c>
      <c r="AA3989"/>
      <c r="AB3989"/>
      <c r="AC3989"/>
      <c r="AD3989"/>
      <c r="AE3989"/>
      <c r="AF3989" t="n">
        <v>411</v>
      </c>
      <c r="AG3989" t="n">
        <v>42</v>
      </c>
      <c r="AH3989" t="n">
        <v>44</v>
      </c>
      <c r="AI3989" t="n">
        <v>17555</v>
      </c>
      <c r="AJ3989" t="n">
        <v>16425</v>
      </c>
      <c r="AK3989" t="n">
        <v>16972</v>
      </c>
      <c r="AL3989" t="n">
        <v>18478</v>
      </c>
      <c r="AM3989" t="n">
        <v>20715</v>
      </c>
      <c r="AN3989" t="n">
        <v>21301</v>
      </c>
      <c r="AO3989"/>
      <c r="AP3989"/>
      <c r="AQ3989"/>
      <c r="AR3989"/>
    </row>
    <row r="3990">
      <c r="A3990" t="n">
        <v>414461</v>
      </c>
      <c r="B3990" t="s">
        <v>6059</v>
      </c>
      <c r="C3990" t="s">
        <v>5476</v>
      </c>
      <c r="D3990" t="s">
        <v>5462</v>
      </c>
      <c r="E3990" t="s">
        <v>5452</v>
      </c>
      <c r="F3990" t="s">
        <v>279</v>
      </c>
      <c r="G3990" t="s">
        <v>189</v>
      </c>
      <c r="H3990" t="s">
        <v>174</v>
      </c>
      <c r="I3990" t="s">
        <v>151</v>
      </c>
      <c r="J3990" t="s">
        <v>168</v>
      </c>
      <c r="K3990" t="s">
        <v>176</v>
      </c>
      <c r="L3990" t="s">
        <v>155</v>
      </c>
      <c r="M3990" t="s">
        <v>155</v>
      </c>
      <c r="N3990" t="n">
        <v>-66.0533</v>
      </c>
      <c r="O3990" t="n">
        <v>18.2371</v>
      </c>
      <c r="P3990" t="n">
        <v>3005</v>
      </c>
      <c r="Q3990" t="n">
        <v>3005</v>
      </c>
      <c r="R3990" t="n">
        <v>5.6</v>
      </c>
      <c r="S3990" t="n">
        <v>0.5</v>
      </c>
      <c r="T3990" t="n">
        <v>0.4</v>
      </c>
      <c r="U3990" t="n">
        <v>99.1</v>
      </c>
      <c r="V3990" t="n">
        <v>0</v>
      </c>
      <c r="W3990" t="n">
        <v>0</v>
      </c>
      <c r="X3990" t="n">
        <v>80</v>
      </c>
      <c r="Y3990" t="n">
        <v>33</v>
      </c>
      <c r="Z3990" t="n">
        <v>30</v>
      </c>
      <c r="AA3990" t="n">
        <v>686</v>
      </c>
      <c r="AB3990" t="n">
        <v>62.4</v>
      </c>
      <c r="AC3990"/>
      <c r="AD3990"/>
      <c r="AE3990"/>
      <c r="AF3990" t="n">
        <v>880</v>
      </c>
      <c r="AG3990" t="n">
        <v>92</v>
      </c>
      <c r="AH3990" t="n">
        <v>95</v>
      </c>
      <c r="AI3990" t="n">
        <v>10637</v>
      </c>
      <c r="AJ3990" t="n">
        <v>10464</v>
      </c>
      <c r="AK3990" t="n">
        <v>11461</v>
      </c>
      <c r="AL3990" t="n">
        <v>13641</v>
      </c>
      <c r="AM3990" t="n">
        <v>16485</v>
      </c>
      <c r="AN3990" t="n">
        <v>17377</v>
      </c>
      <c r="AO3990" t="n">
        <v>81</v>
      </c>
      <c r="AP3990"/>
      <c r="AQ3990"/>
      <c r="AR3990"/>
    </row>
    <row r="3991">
      <c r="A3991" t="n">
        <v>414489</v>
      </c>
      <c r="B3991" t="s">
        <v>6060</v>
      </c>
      <c r="C3991" t="s">
        <v>2602</v>
      </c>
      <c r="D3991" t="s">
        <v>4775</v>
      </c>
      <c r="E3991" t="s">
        <v>283</v>
      </c>
      <c r="F3991" t="s">
        <v>199</v>
      </c>
      <c r="G3991" t="s">
        <v>189</v>
      </c>
      <c r="H3991" t="s">
        <v>200</v>
      </c>
      <c r="I3991" t="s">
        <v>151</v>
      </c>
      <c r="J3991" t="s">
        <v>164</v>
      </c>
      <c r="K3991"/>
      <c r="L3991" t="s">
        <v>155</v>
      </c>
      <c r="M3991" t="s">
        <v>155</v>
      </c>
      <c r="N3991" t="n">
        <v>-97.7294</v>
      </c>
      <c r="O3991" t="n">
        <v>30.3659</v>
      </c>
      <c r="P3991" t="n">
        <v>181</v>
      </c>
      <c r="Q3991" t="n">
        <v>181</v>
      </c>
      <c r="R3991" t="n">
        <v>98.3</v>
      </c>
      <c r="S3991" t="n">
        <v>38.1</v>
      </c>
      <c r="T3991" t="n">
        <v>8.8</v>
      </c>
      <c r="U3991" t="n">
        <v>45.3</v>
      </c>
      <c r="V3991" t="n">
        <v>2.8</v>
      </c>
      <c r="W3991" t="n">
        <v>1.1</v>
      </c>
      <c r="X3991" t="n">
        <v>76</v>
      </c>
      <c r="Y3991"/>
      <c r="Z3991" t="n">
        <v>20</v>
      </c>
      <c r="AA3991"/>
      <c r="AB3991"/>
      <c r="AC3991"/>
      <c r="AD3991"/>
      <c r="AE3991"/>
      <c r="AF3991" t="n">
        <v>93</v>
      </c>
      <c r="AG3991" t="n">
        <v>48</v>
      </c>
      <c r="AH3991" t="n">
        <v>48</v>
      </c>
      <c r="AI3991" t="n">
        <v>17329</v>
      </c>
      <c r="AJ3991" t="n">
        <v>17615</v>
      </c>
      <c r="AK3991" t="n">
        <v>14448</v>
      </c>
      <c r="AL3991" t="n">
        <v>16998</v>
      </c>
      <c r="AM3991" t="n">
        <v>19711</v>
      </c>
      <c r="AN3991"/>
      <c r="AO3991"/>
      <c r="AP3991"/>
      <c r="AQ3991"/>
      <c r="AR3991"/>
    </row>
    <row r="3992">
      <c r="A3992" t="n">
        <v>414540</v>
      </c>
      <c r="B3992" t="s">
        <v>6061</v>
      </c>
      <c r="C3992" t="s">
        <v>4202</v>
      </c>
      <c r="D3992" t="s">
        <v>4200</v>
      </c>
      <c r="E3992" t="s">
        <v>997</v>
      </c>
      <c r="F3992" t="s">
        <v>199</v>
      </c>
      <c r="G3992" t="s">
        <v>189</v>
      </c>
      <c r="H3992" t="s">
        <v>200</v>
      </c>
      <c r="I3992" t="s">
        <v>151</v>
      </c>
      <c r="J3992" t="s">
        <v>164</v>
      </c>
      <c r="K3992"/>
      <c r="L3992" t="s">
        <v>155</v>
      </c>
      <c r="M3992" t="s">
        <v>155</v>
      </c>
      <c r="N3992" t="n">
        <v>-75.1484</v>
      </c>
      <c r="O3992" t="n">
        <v>39.9407</v>
      </c>
      <c r="P3992" t="n">
        <v>521</v>
      </c>
      <c r="Q3992" t="n">
        <v>521</v>
      </c>
      <c r="R3992" t="n">
        <v>97.5</v>
      </c>
      <c r="S3992" t="n">
        <v>48.6</v>
      </c>
      <c r="T3992" t="n">
        <v>28</v>
      </c>
      <c r="U3992" t="n">
        <v>11.1</v>
      </c>
      <c r="V3992" t="n">
        <v>2.9</v>
      </c>
      <c r="W3992" t="n">
        <v>0</v>
      </c>
      <c r="X3992" t="n">
        <v>88</v>
      </c>
      <c r="Y3992" t="n">
        <v>52</v>
      </c>
      <c r="Z3992" t="n">
        <v>15</v>
      </c>
      <c r="AA3992"/>
      <c r="AB3992"/>
      <c r="AC3992"/>
      <c r="AD3992"/>
      <c r="AE3992"/>
      <c r="AF3992" t="n">
        <v>242</v>
      </c>
      <c r="AG3992" t="n">
        <v>29</v>
      </c>
      <c r="AH3992" t="n">
        <v>29</v>
      </c>
      <c r="AI3992" t="n">
        <v>20116</v>
      </c>
      <c r="AJ3992" t="n">
        <v>19531</v>
      </c>
      <c r="AK3992" t="n">
        <v>18160</v>
      </c>
      <c r="AL3992" t="n">
        <v>22100</v>
      </c>
      <c r="AM3992" t="n">
        <v>22720</v>
      </c>
      <c r="AN3992" t="n">
        <v>23469</v>
      </c>
      <c r="AO3992"/>
      <c r="AP3992"/>
      <c r="AQ3992"/>
      <c r="AR3992"/>
    </row>
    <row r="3993">
      <c r="A3993" t="n">
        <v>414595</v>
      </c>
      <c r="B3993" t="s">
        <v>5862</v>
      </c>
      <c r="C3993" t="s">
        <v>3221</v>
      </c>
      <c r="D3993" t="s">
        <v>996</v>
      </c>
      <c r="E3993" t="s">
        <v>997</v>
      </c>
      <c r="F3993" t="s">
        <v>188</v>
      </c>
      <c r="G3993" t="s">
        <v>189</v>
      </c>
      <c r="H3993" t="s">
        <v>150</v>
      </c>
      <c r="I3993" t="s">
        <v>151</v>
      </c>
      <c r="J3993" t="s">
        <v>164</v>
      </c>
      <c r="K3993" t="s">
        <v>209</v>
      </c>
      <c r="L3993" t="s">
        <v>155</v>
      </c>
      <c r="M3993" t="s">
        <v>155</v>
      </c>
      <c r="N3993" t="n">
        <v>-74.0067</v>
      </c>
      <c r="O3993" t="n">
        <v>40.7088</v>
      </c>
      <c r="P3993" t="n">
        <v>830</v>
      </c>
      <c r="Q3993" t="n">
        <v>402</v>
      </c>
      <c r="R3993" t="n">
        <v>80.1</v>
      </c>
      <c r="S3993" t="n">
        <v>18.4</v>
      </c>
      <c r="T3993" t="n">
        <v>5.7</v>
      </c>
      <c r="U3993" t="n">
        <v>7</v>
      </c>
      <c r="V3993" t="n">
        <v>2.5</v>
      </c>
      <c r="W3993" t="n">
        <v>0</v>
      </c>
      <c r="X3993" t="n">
        <v>25</v>
      </c>
      <c r="Y3993" t="n">
        <v>17</v>
      </c>
      <c r="Z3993" t="n">
        <v>9</v>
      </c>
      <c r="AA3993" t="n">
        <v>31</v>
      </c>
      <c r="AB3993" t="n">
        <v>67.7</v>
      </c>
      <c r="AC3993" t="n">
        <v>4</v>
      </c>
      <c r="AD3993" t="n">
        <v>75</v>
      </c>
      <c r="AE3993" t="n">
        <v>75</v>
      </c>
      <c r="AF3993" t="n">
        <v>13</v>
      </c>
      <c r="AG3993" t="n">
        <v>28</v>
      </c>
      <c r="AH3993" t="n">
        <v>33</v>
      </c>
      <c r="AI3993" t="n">
        <v>45721</v>
      </c>
      <c r="AJ3993" t="n">
        <v>43630</v>
      </c>
      <c r="AK3993" t="n">
        <v>46967</v>
      </c>
      <c r="AL3993" t="n">
        <v>47411</v>
      </c>
      <c r="AM3993"/>
      <c r="AN3993"/>
      <c r="AO3993" t="n">
        <v>34</v>
      </c>
      <c r="AP3993" t="n">
        <v>10</v>
      </c>
      <c r="AQ3993" t="n">
        <v>74</v>
      </c>
      <c r="AR3993"/>
    </row>
    <row r="3994">
      <c r="A3994" t="n">
        <v>414869</v>
      </c>
      <c r="B3994" t="s">
        <v>6062</v>
      </c>
      <c r="C3994" t="s">
        <v>1679</v>
      </c>
      <c r="D3994" t="s">
        <v>1445</v>
      </c>
      <c r="E3994" t="s">
        <v>1434</v>
      </c>
      <c r="F3994" t="s">
        <v>199</v>
      </c>
      <c r="G3994" t="s">
        <v>189</v>
      </c>
      <c r="H3994" t="s">
        <v>200</v>
      </c>
      <c r="I3994" t="s">
        <v>186</v>
      </c>
      <c r="J3994" t="s">
        <v>164</v>
      </c>
      <c r="K3994"/>
      <c r="L3994" t="s">
        <v>155</v>
      </c>
      <c r="M3994" t="s">
        <v>155</v>
      </c>
      <c r="N3994" t="n">
        <v>-86.0311</v>
      </c>
      <c r="O3994" t="n">
        <v>39.9287</v>
      </c>
      <c r="P3994" t="n">
        <v>621</v>
      </c>
      <c r="Q3994" t="n">
        <v>621</v>
      </c>
      <c r="R3994" t="n">
        <v>98.4</v>
      </c>
      <c r="S3994" t="n">
        <v>23.7</v>
      </c>
      <c r="T3994" t="n">
        <v>55.6</v>
      </c>
      <c r="U3994" t="n">
        <v>10.6</v>
      </c>
      <c r="V3994" t="n">
        <v>1.8</v>
      </c>
      <c r="W3994" t="n">
        <v>0.3</v>
      </c>
      <c r="X3994" t="n">
        <v>78</v>
      </c>
      <c r="Y3994" t="n">
        <v>55</v>
      </c>
      <c r="Z3994" t="n">
        <v>18</v>
      </c>
      <c r="AA3994"/>
      <c r="AB3994"/>
      <c r="AC3994"/>
      <c r="AD3994"/>
      <c r="AE3994"/>
      <c r="AF3994" t="n">
        <v>33</v>
      </c>
      <c r="AG3994" t="n">
        <v>62</v>
      </c>
      <c r="AH3994" t="n">
        <v>67</v>
      </c>
      <c r="AI3994" t="n">
        <v>18434</v>
      </c>
      <c r="AJ3994" t="n">
        <v>19236</v>
      </c>
      <c r="AK3994" t="n">
        <v>18551</v>
      </c>
      <c r="AL3994"/>
      <c r="AM3994"/>
      <c r="AN3994" t="n">
        <v>19162</v>
      </c>
      <c r="AO3994"/>
      <c r="AP3994"/>
      <c r="AQ3994"/>
      <c r="AR3994"/>
    </row>
    <row r="3995">
      <c r="A3995" t="n">
        <v>414878</v>
      </c>
      <c r="B3995" t="s">
        <v>6063</v>
      </c>
      <c r="C3995" t="s">
        <v>1762</v>
      </c>
      <c r="D3995" t="s">
        <v>1445</v>
      </c>
      <c r="E3995" t="s">
        <v>1434</v>
      </c>
      <c r="F3995" t="s">
        <v>162</v>
      </c>
      <c r="G3995" t="s">
        <v>163</v>
      </c>
      <c r="H3995" t="s">
        <v>150</v>
      </c>
      <c r="I3995" t="s">
        <v>175</v>
      </c>
      <c r="J3995" t="s">
        <v>152</v>
      </c>
      <c r="K3995" t="s">
        <v>153</v>
      </c>
      <c r="L3995" t="s">
        <v>155</v>
      </c>
      <c r="M3995" t="s">
        <v>155</v>
      </c>
      <c r="N3995" t="n">
        <v>-85.008</v>
      </c>
      <c r="O3995" t="n">
        <v>41.6325</v>
      </c>
      <c r="P3995" t="n">
        <v>7498</v>
      </c>
      <c r="Q3995" t="n">
        <v>1479</v>
      </c>
      <c r="R3995" t="n">
        <v>51</v>
      </c>
      <c r="S3995" t="n">
        <v>26.9</v>
      </c>
      <c r="T3995" t="n">
        <v>4.9</v>
      </c>
      <c r="U3995" t="n">
        <v>5.1</v>
      </c>
      <c r="V3995" t="n">
        <v>2.1</v>
      </c>
      <c r="W3995" t="n">
        <v>20.7</v>
      </c>
      <c r="X3995" t="n">
        <v>100</v>
      </c>
      <c r="Y3995" t="n">
        <v>67</v>
      </c>
      <c r="Z3995" t="n">
        <v>8</v>
      </c>
      <c r="AA3995" t="n">
        <v>1</v>
      </c>
      <c r="AB3995" t="n">
        <v>100</v>
      </c>
      <c r="AC3995" t="n">
        <v>1</v>
      </c>
      <c r="AD3995"/>
      <c r="AE3995"/>
      <c r="AF3995" t="n">
        <v>2</v>
      </c>
      <c r="AG3995" t="n">
        <v>13</v>
      </c>
      <c r="AH3995" t="n">
        <v>17</v>
      </c>
      <c r="AI3995"/>
      <c r="AJ3995"/>
      <c r="AK3995"/>
      <c r="AL3995"/>
      <c r="AM3995"/>
      <c r="AN3995" t="n">
        <v>21976</v>
      </c>
      <c r="AO3995" t="n">
        <v>16</v>
      </c>
      <c r="AP3995" t="n">
        <v>81</v>
      </c>
      <c r="AQ3995" t="n">
        <v>1088</v>
      </c>
      <c r="AR3995"/>
    </row>
    <row r="3996">
      <c r="A3996" t="n">
        <v>414911</v>
      </c>
      <c r="B3996" t="s">
        <v>6064</v>
      </c>
      <c r="C3996" t="s">
        <v>3332</v>
      </c>
      <c r="D3996" t="s">
        <v>4200</v>
      </c>
      <c r="E3996" t="s">
        <v>997</v>
      </c>
      <c r="F3996" t="s">
        <v>173</v>
      </c>
      <c r="G3996" t="s">
        <v>149</v>
      </c>
      <c r="H3996" t="s">
        <v>174</v>
      </c>
      <c r="I3996" t="s">
        <v>205</v>
      </c>
      <c r="J3996" t="s">
        <v>168</v>
      </c>
      <c r="K3996" t="s">
        <v>176</v>
      </c>
      <c r="L3996" t="s">
        <v>155</v>
      </c>
      <c r="M3996" t="s">
        <v>155</v>
      </c>
      <c r="N3996" t="n">
        <v>-78.8372</v>
      </c>
      <c r="O3996" t="n">
        <v>40.2641</v>
      </c>
      <c r="P3996" t="n">
        <v>3009</v>
      </c>
      <c r="Q3996" t="n">
        <v>3009</v>
      </c>
      <c r="R3996" t="n">
        <v>63.3</v>
      </c>
      <c r="S3996" t="n">
        <v>86.8</v>
      </c>
      <c r="T3996" t="n">
        <v>3.3</v>
      </c>
      <c r="U3996" t="n">
        <v>2.4</v>
      </c>
      <c r="V3996" t="n">
        <v>0.9</v>
      </c>
      <c r="W3996" t="n">
        <v>0.1</v>
      </c>
      <c r="X3996" t="n">
        <v>54</v>
      </c>
      <c r="Y3996" t="n">
        <v>37</v>
      </c>
      <c r="Z3996" t="n">
        <v>19</v>
      </c>
      <c r="AA3996" t="n">
        <v>159</v>
      </c>
      <c r="AB3996" t="n">
        <v>40.9</v>
      </c>
      <c r="AC3996"/>
      <c r="AD3996"/>
      <c r="AE3996"/>
      <c r="AF3996" t="n">
        <v>210</v>
      </c>
      <c r="AG3996" t="n">
        <v>19</v>
      </c>
      <c r="AH3996" t="n">
        <v>25</v>
      </c>
      <c r="AI3996" t="n">
        <v>5790</v>
      </c>
      <c r="AJ3996" t="n">
        <v>4482</v>
      </c>
      <c r="AK3996" t="n">
        <v>4985</v>
      </c>
      <c r="AL3996" t="n">
        <v>7936</v>
      </c>
      <c r="AM3996" t="n">
        <v>11577</v>
      </c>
      <c r="AN3996" t="n">
        <v>12532</v>
      </c>
      <c r="AO3996" t="n">
        <v>228</v>
      </c>
      <c r="AP3996"/>
      <c r="AQ3996"/>
      <c r="AR3996"/>
    </row>
    <row r="3997">
      <c r="A3997" t="n">
        <v>414939</v>
      </c>
      <c r="B3997" t="s">
        <v>6065</v>
      </c>
      <c r="C3997" t="s">
        <v>2977</v>
      </c>
      <c r="D3997" t="s">
        <v>2978</v>
      </c>
      <c r="E3997" t="s">
        <v>267</v>
      </c>
      <c r="F3997" t="s">
        <v>279</v>
      </c>
      <c r="G3997" t="s">
        <v>189</v>
      </c>
      <c r="H3997" t="s">
        <v>174</v>
      </c>
      <c r="I3997" t="s">
        <v>151</v>
      </c>
      <c r="J3997" t="s">
        <v>164</v>
      </c>
      <c r="K3997" t="s">
        <v>176</v>
      </c>
      <c r="L3997" t="s">
        <v>155</v>
      </c>
      <c r="M3997" t="s">
        <v>155</v>
      </c>
      <c r="N3997" t="n">
        <v>-115.2084</v>
      </c>
      <c r="O3997" t="n">
        <v>36.218</v>
      </c>
      <c r="P3997" t="n">
        <v>478</v>
      </c>
      <c r="Q3997" t="n">
        <v>478</v>
      </c>
      <c r="R3997" t="n">
        <v>87.9</v>
      </c>
      <c r="S3997" t="n">
        <v>17.4</v>
      </c>
      <c r="T3997" t="n">
        <v>32.8</v>
      </c>
      <c r="U3997" t="n">
        <v>30.8</v>
      </c>
      <c r="V3997" t="n">
        <v>6.5</v>
      </c>
      <c r="W3997" t="n">
        <v>0</v>
      </c>
      <c r="X3997" t="n">
        <v>73</v>
      </c>
      <c r="Y3997"/>
      <c r="Z3997" t="n">
        <v>44</v>
      </c>
      <c r="AA3997" t="n">
        <v>314</v>
      </c>
      <c r="AB3997" t="n">
        <v>50</v>
      </c>
      <c r="AC3997"/>
      <c r="AD3997"/>
      <c r="AE3997"/>
      <c r="AF3997" t="n">
        <v>240</v>
      </c>
      <c r="AG3997" t="n">
        <v>60</v>
      </c>
      <c r="AH3997" t="n">
        <v>62</v>
      </c>
      <c r="AI3997" t="n">
        <v>37922</v>
      </c>
      <c r="AJ3997" t="n">
        <v>37631</v>
      </c>
      <c r="AK3997" t="n">
        <v>38000</v>
      </c>
      <c r="AL3997" t="n">
        <v>38241</v>
      </c>
      <c r="AM3997" t="n">
        <v>38815</v>
      </c>
      <c r="AN3997" t="n">
        <v>39695</v>
      </c>
      <c r="AO3997" t="n">
        <v>34</v>
      </c>
      <c r="AP3997"/>
      <c r="AQ3997"/>
      <c r="AR3997"/>
    </row>
    <row r="3998">
      <c r="A3998" t="n">
        <v>414966</v>
      </c>
      <c r="B3998" t="s">
        <v>6066</v>
      </c>
      <c r="C3998" t="s">
        <v>4078</v>
      </c>
      <c r="D3998" t="s">
        <v>4049</v>
      </c>
      <c r="E3998" t="s">
        <v>283</v>
      </c>
      <c r="F3998" t="s">
        <v>162</v>
      </c>
      <c r="G3998" t="s">
        <v>163</v>
      </c>
      <c r="H3998" t="s">
        <v>150</v>
      </c>
      <c r="I3998" t="s">
        <v>151</v>
      </c>
      <c r="J3998" t="s">
        <v>164</v>
      </c>
      <c r="K3998" t="s">
        <v>209</v>
      </c>
      <c r="L3998" t="s">
        <v>155</v>
      </c>
      <c r="M3998" t="s">
        <v>155</v>
      </c>
      <c r="N3998" t="n">
        <v>-95.8681</v>
      </c>
      <c r="O3998" t="n">
        <v>36.168</v>
      </c>
      <c r="P3998" t="n">
        <v>147</v>
      </c>
      <c r="Q3998"/>
      <c r="R3998"/>
      <c r="S3998"/>
      <c r="T3998"/>
      <c r="U3998"/>
      <c r="V3998"/>
      <c r="W3998"/>
      <c r="X3998"/>
      <c r="Y3998"/>
      <c r="Z3998"/>
      <c r="AA3998"/>
      <c r="AB3998"/>
      <c r="AC3998"/>
      <c r="AD3998"/>
      <c r="AE3998"/>
      <c r="AF3998"/>
      <c r="AG3998"/>
      <c r="AH3998"/>
      <c r="AI3998"/>
      <c r="AJ3998"/>
      <c r="AK3998"/>
      <c r="AL3998"/>
      <c r="AM3998"/>
      <c r="AN3998"/>
      <c r="AO3998"/>
      <c r="AP3998"/>
      <c r="AQ3998" t="n">
        <v>17</v>
      </c>
      <c r="AR3998" t="n">
        <v>5</v>
      </c>
    </row>
    <row r="3999">
      <c r="A3999" t="n">
        <v>415039</v>
      </c>
      <c r="B3999" t="s">
        <v>6067</v>
      </c>
      <c r="C3999" t="s">
        <v>1703</v>
      </c>
      <c r="D3999" t="s">
        <v>4200</v>
      </c>
      <c r="E3999" t="s">
        <v>997</v>
      </c>
      <c r="F3999" t="s">
        <v>199</v>
      </c>
      <c r="G3999" t="s">
        <v>189</v>
      </c>
      <c r="H3999" t="s">
        <v>200</v>
      </c>
      <c r="I3999" t="s">
        <v>151</v>
      </c>
      <c r="J3999" t="s">
        <v>164</v>
      </c>
      <c r="K3999"/>
      <c r="L3999" t="s">
        <v>155</v>
      </c>
      <c r="M3999" t="s">
        <v>155</v>
      </c>
      <c r="N3999" t="n">
        <v>-76.9951</v>
      </c>
      <c r="O3999" t="n">
        <v>39.8181</v>
      </c>
      <c r="P3999" t="n">
        <v>74</v>
      </c>
      <c r="Q3999" t="n">
        <v>74</v>
      </c>
      <c r="R3999" t="n">
        <v>94.6</v>
      </c>
      <c r="S3999" t="n">
        <v>64.9</v>
      </c>
      <c r="T3999" t="n">
        <v>4.1</v>
      </c>
      <c r="U3999" t="n">
        <v>18.9</v>
      </c>
      <c r="V3999" t="n">
        <v>0</v>
      </c>
      <c r="W3999" t="n">
        <v>0</v>
      </c>
      <c r="X3999" t="n">
        <v>91</v>
      </c>
      <c r="Y3999" t="n">
        <v>50</v>
      </c>
      <c r="Z3999" t="n">
        <v>16</v>
      </c>
      <c r="AA3999"/>
      <c r="AB3999"/>
      <c r="AC3999"/>
      <c r="AD3999"/>
      <c r="AE3999"/>
      <c r="AF3999" t="n">
        <v>38</v>
      </c>
      <c r="AG3999" t="n">
        <v>43</v>
      </c>
      <c r="AH3999" t="n">
        <v>49</v>
      </c>
      <c r="AI3999" t="n">
        <v>16293</v>
      </c>
      <c r="AJ3999" t="n">
        <v>14588</v>
      </c>
      <c r="AK3999" t="n">
        <v>15870</v>
      </c>
      <c r="AL3999" t="n">
        <v>17396</v>
      </c>
      <c r="AM3999" t="n">
        <v>18816</v>
      </c>
      <c r="AN3999" t="n">
        <v>20717</v>
      </c>
      <c r="AO3999"/>
      <c r="AP3999"/>
      <c r="AQ3999"/>
      <c r="AR3999"/>
    </row>
    <row r="4000">
      <c r="A4000" t="n">
        <v>415057</v>
      </c>
      <c r="B4000" t="s">
        <v>6068</v>
      </c>
      <c r="C4000" t="s">
        <v>1037</v>
      </c>
      <c r="D4000" t="s">
        <v>992</v>
      </c>
      <c r="E4000" t="s">
        <v>993</v>
      </c>
      <c r="F4000" t="s">
        <v>199</v>
      </c>
      <c r="G4000" t="s">
        <v>189</v>
      </c>
      <c r="H4000" t="s">
        <v>200</v>
      </c>
      <c r="I4000" t="s">
        <v>151</v>
      </c>
      <c r="J4000" t="s">
        <v>164</v>
      </c>
      <c r="K4000"/>
      <c r="L4000" t="s">
        <v>155</v>
      </c>
      <c r="M4000" t="s">
        <v>155</v>
      </c>
      <c r="N4000" t="n">
        <v>-73.0359</v>
      </c>
      <c r="O4000" t="n">
        <v>41.5496</v>
      </c>
      <c r="P4000" t="n">
        <v>112</v>
      </c>
      <c r="Q4000" t="n">
        <v>112</v>
      </c>
      <c r="R4000" t="n">
        <v>0</v>
      </c>
      <c r="S4000" t="n">
        <v>63.4</v>
      </c>
      <c r="T4000" t="n">
        <v>11.6</v>
      </c>
      <c r="U4000" t="n">
        <v>24.1</v>
      </c>
      <c r="V4000" t="n">
        <v>0.9</v>
      </c>
      <c r="W4000" t="n">
        <v>0</v>
      </c>
      <c r="X4000" t="n">
        <v>94</v>
      </c>
      <c r="Y4000"/>
      <c r="Z4000" t="n">
        <v>15</v>
      </c>
      <c r="AA4000"/>
      <c r="AB4000"/>
      <c r="AC4000"/>
      <c r="AD4000"/>
      <c r="AE4000"/>
      <c r="AF4000" t="n">
        <v>85</v>
      </c>
      <c r="AG4000" t="n">
        <v>13</v>
      </c>
      <c r="AH4000" t="n">
        <v>31</v>
      </c>
      <c r="AI4000" t="n">
        <v>41164</v>
      </c>
      <c r="AJ4000" t="n">
        <v>46648</v>
      </c>
      <c r="AK4000" t="n">
        <v>51037</v>
      </c>
      <c r="AL4000" t="n">
        <v>51037</v>
      </c>
      <c r="AM4000" t="n">
        <v>51037</v>
      </c>
      <c r="AN4000"/>
      <c r="AO4000"/>
      <c r="AP4000"/>
      <c r="AQ4000"/>
      <c r="AR4000"/>
    </row>
    <row r="4001">
      <c r="A4001" t="n">
        <v>415987</v>
      </c>
      <c r="B4001" t="s">
        <v>6069</v>
      </c>
      <c r="C4001" t="s">
        <v>3311</v>
      </c>
      <c r="D4001" t="s">
        <v>996</v>
      </c>
      <c r="E4001" t="s">
        <v>997</v>
      </c>
      <c r="F4001" t="s">
        <v>199</v>
      </c>
      <c r="G4001" t="s">
        <v>189</v>
      </c>
      <c r="H4001" t="s">
        <v>200</v>
      </c>
      <c r="I4001" t="s">
        <v>151</v>
      </c>
      <c r="J4001" t="s">
        <v>164</v>
      </c>
      <c r="K4001"/>
      <c r="L4001" t="s">
        <v>155</v>
      </c>
      <c r="M4001" t="s">
        <v>155</v>
      </c>
      <c r="N4001" t="n">
        <v>-73.7963</v>
      </c>
      <c r="O4001" t="n">
        <v>40.7047</v>
      </c>
      <c r="P4001" t="n">
        <v>202</v>
      </c>
      <c r="Q4001" t="n">
        <v>202</v>
      </c>
      <c r="R4001" t="n">
        <v>93.6</v>
      </c>
      <c r="S4001" t="n">
        <v>1</v>
      </c>
      <c r="T4001" t="n">
        <v>56.4</v>
      </c>
      <c r="U4001" t="n">
        <v>24.3</v>
      </c>
      <c r="V4001" t="n">
        <v>3.5</v>
      </c>
      <c r="W4001" t="n">
        <v>0</v>
      </c>
      <c r="X4001" t="n">
        <v>74</v>
      </c>
      <c r="Y4001"/>
      <c r="Z4001" t="n">
        <v>17</v>
      </c>
      <c r="AA4001"/>
      <c r="AB4001"/>
      <c r="AC4001"/>
      <c r="AD4001"/>
      <c r="AE4001"/>
      <c r="AF4001" t="n">
        <v>152</v>
      </c>
      <c r="AG4001" t="n">
        <v>93</v>
      </c>
      <c r="AH4001" t="n">
        <v>93</v>
      </c>
      <c r="AI4001" t="n">
        <v>29367</v>
      </c>
      <c r="AJ4001" t="n">
        <v>30531</v>
      </c>
      <c r="AK4001" t="n">
        <v>32191</v>
      </c>
      <c r="AL4001" t="n">
        <v>31544</v>
      </c>
      <c r="AM4001"/>
      <c r="AN4001"/>
      <c r="AO4001"/>
      <c r="AP4001"/>
      <c r="AQ4001"/>
      <c r="AR4001"/>
    </row>
    <row r="4002">
      <c r="A4002" t="n">
        <v>416458</v>
      </c>
      <c r="B4002" t="s">
        <v>6070</v>
      </c>
      <c r="C4002" t="s">
        <v>6071</v>
      </c>
      <c r="D4002" t="s">
        <v>440</v>
      </c>
      <c r="E4002" t="s">
        <v>267</v>
      </c>
      <c r="F4002" t="s">
        <v>279</v>
      </c>
      <c r="G4002" t="s">
        <v>189</v>
      </c>
      <c r="H4002" t="s">
        <v>174</v>
      </c>
      <c r="I4002" t="s">
        <v>186</v>
      </c>
      <c r="J4002" t="s">
        <v>164</v>
      </c>
      <c r="K4002"/>
      <c r="L4002" t="s">
        <v>155</v>
      </c>
      <c r="M4002" t="s">
        <v>155</v>
      </c>
      <c r="N4002" t="n">
        <v>-117.9909</v>
      </c>
      <c r="O4002" t="n">
        <v>34.0798</v>
      </c>
      <c r="P4002" t="n">
        <v>180</v>
      </c>
      <c r="Q4002" t="n">
        <v>180</v>
      </c>
      <c r="R4002" t="n">
        <v>68.3</v>
      </c>
      <c r="S4002" t="n">
        <v>3.9</v>
      </c>
      <c r="T4002" t="n">
        <v>6.1</v>
      </c>
      <c r="U4002" t="n">
        <v>77.8</v>
      </c>
      <c r="V4002" t="n">
        <v>5.6</v>
      </c>
      <c r="W4002" t="n">
        <v>3.3</v>
      </c>
      <c r="X4002" t="n">
        <v>77</v>
      </c>
      <c r="Y4002"/>
      <c r="Z4002" t="n">
        <v>15</v>
      </c>
      <c r="AA4002" t="n">
        <v>66</v>
      </c>
      <c r="AB4002" t="n">
        <v>45.5</v>
      </c>
      <c r="AC4002"/>
      <c r="AD4002"/>
      <c r="AE4002"/>
      <c r="AF4002" t="n">
        <v>73</v>
      </c>
      <c r="AG4002" t="n">
        <v>65</v>
      </c>
      <c r="AH4002" t="n">
        <v>82</v>
      </c>
      <c r="AI4002" t="n">
        <v>22688</v>
      </c>
      <c r="AJ4002" t="n">
        <v>21782</v>
      </c>
      <c r="AK4002" t="n">
        <v>23723</v>
      </c>
      <c r="AL4002" t="n">
        <v>27411</v>
      </c>
      <c r="AM4002"/>
      <c r="AN4002" t="n">
        <v>29472</v>
      </c>
      <c r="AO4002" t="n">
        <v>40</v>
      </c>
      <c r="AP4002"/>
      <c r="AQ4002"/>
      <c r="AR4002"/>
    </row>
    <row r="4003">
      <c r="A4003" t="n">
        <v>416801</v>
      </c>
      <c r="B4003" t="s">
        <v>6072</v>
      </c>
      <c r="C4003" t="s">
        <v>4799</v>
      </c>
      <c r="D4003" t="s">
        <v>4775</v>
      </c>
      <c r="E4003" t="s">
        <v>283</v>
      </c>
      <c r="F4003" t="s">
        <v>148</v>
      </c>
      <c r="G4003" t="s">
        <v>149</v>
      </c>
      <c r="H4003" t="s">
        <v>150</v>
      </c>
      <c r="I4003" t="s">
        <v>151</v>
      </c>
      <c r="J4003" t="s">
        <v>164</v>
      </c>
      <c r="K4003" t="s">
        <v>209</v>
      </c>
      <c r="L4003" t="s">
        <v>155</v>
      </c>
      <c r="M4003" t="s">
        <v>155</v>
      </c>
      <c r="N4003" t="n">
        <v>-95.3968</v>
      </c>
      <c r="O4003" t="n">
        <v>29.707</v>
      </c>
      <c r="P4003" t="n">
        <v>542</v>
      </c>
      <c r="Q4003" t="n">
        <v>486</v>
      </c>
      <c r="R4003" t="n">
        <v>78.8</v>
      </c>
      <c r="S4003" t="n">
        <v>22.2</v>
      </c>
      <c r="T4003" t="n">
        <v>8</v>
      </c>
      <c r="U4003" t="n">
        <v>28.8</v>
      </c>
      <c r="V4003" t="n">
        <v>31.7</v>
      </c>
      <c r="W4003" t="n">
        <v>4.5</v>
      </c>
      <c r="X4003"/>
      <c r="Y4003"/>
      <c r="Z4003" t="n">
        <v>9</v>
      </c>
      <c r="AA4003"/>
      <c r="AB4003"/>
      <c r="AC4003"/>
      <c r="AD4003"/>
      <c r="AE4003"/>
      <c r="AF4003" t="n">
        <v>0</v>
      </c>
      <c r="AG4003" t="n">
        <v>32</v>
      </c>
      <c r="AH4003" t="n">
        <v>50</v>
      </c>
      <c r="AI4003"/>
      <c r="AJ4003"/>
      <c r="AK4003"/>
      <c r="AL4003"/>
      <c r="AM4003"/>
      <c r="AN4003"/>
      <c r="AO4003"/>
      <c r="AP4003" t="n">
        <v>164</v>
      </c>
      <c r="AQ4003" t="n">
        <v>17</v>
      </c>
      <c r="AR4003"/>
    </row>
    <row r="4004">
      <c r="A4004" t="n">
        <v>417008</v>
      </c>
      <c r="B4004" t="s">
        <v>6073</v>
      </c>
      <c r="C4004" t="s">
        <v>1191</v>
      </c>
      <c r="D4004" t="s">
        <v>146</v>
      </c>
      <c r="E4004" t="s">
        <v>147</v>
      </c>
      <c r="F4004" t="s">
        <v>199</v>
      </c>
      <c r="G4004" t="s">
        <v>189</v>
      </c>
      <c r="H4004" t="s">
        <v>200</v>
      </c>
      <c r="I4004" t="s">
        <v>186</v>
      </c>
      <c r="J4004" t="s">
        <v>164</v>
      </c>
      <c r="K4004"/>
      <c r="L4004" t="s">
        <v>155</v>
      </c>
      <c r="M4004" t="s">
        <v>155</v>
      </c>
      <c r="N4004" t="n">
        <v>-86.7526</v>
      </c>
      <c r="O4004" t="n">
        <v>34.6815</v>
      </c>
      <c r="P4004" t="n">
        <v>158</v>
      </c>
      <c r="Q4004" t="n">
        <v>158</v>
      </c>
      <c r="R4004" t="n">
        <v>97.5</v>
      </c>
      <c r="S4004" t="n">
        <v>66.5</v>
      </c>
      <c r="T4004" t="n">
        <v>25.3</v>
      </c>
      <c r="U4004" t="n">
        <v>5.7</v>
      </c>
      <c r="V4004" t="n">
        <v>0</v>
      </c>
      <c r="W4004" t="n">
        <v>0</v>
      </c>
      <c r="X4004" t="n">
        <v>78</v>
      </c>
      <c r="Y4004"/>
      <c r="Z4004" t="n">
        <v>12</v>
      </c>
      <c r="AA4004"/>
      <c r="AB4004"/>
      <c r="AC4004"/>
      <c r="AD4004"/>
      <c r="AE4004"/>
      <c r="AF4004" t="n">
        <v>22</v>
      </c>
      <c r="AG4004" t="n">
        <v>50</v>
      </c>
      <c r="AH4004" t="n">
        <v>51</v>
      </c>
      <c r="AI4004" t="n">
        <v>21171</v>
      </c>
      <c r="AJ4004" t="n">
        <v>22878</v>
      </c>
      <c r="AK4004" t="n">
        <v>23294</v>
      </c>
      <c r="AL4004" t="n">
        <v>27019</v>
      </c>
      <c r="AM4004" t="n">
        <v>28964</v>
      </c>
      <c r="AN4004" t="n">
        <v>28964</v>
      </c>
      <c r="AO4004"/>
      <c r="AP4004"/>
      <c r="AQ4004"/>
      <c r="AR4004"/>
    </row>
    <row r="4005">
      <c r="A4005" t="n">
        <v>417062</v>
      </c>
      <c r="B4005" t="s">
        <v>6074</v>
      </c>
      <c r="C4005" t="s">
        <v>585</v>
      </c>
      <c r="D4005" t="s">
        <v>440</v>
      </c>
      <c r="E4005" t="s">
        <v>267</v>
      </c>
      <c r="F4005" t="s">
        <v>199</v>
      </c>
      <c r="G4005" t="s">
        <v>189</v>
      </c>
      <c r="H4005" t="s">
        <v>200</v>
      </c>
      <c r="I4005" t="s">
        <v>151</v>
      </c>
      <c r="J4005" t="s">
        <v>164</v>
      </c>
      <c r="K4005"/>
      <c r="L4005" t="s">
        <v>155</v>
      </c>
      <c r="M4005" t="s">
        <v>155</v>
      </c>
      <c r="N4005" t="n">
        <v>-119.2892</v>
      </c>
      <c r="O4005" t="n">
        <v>36.3304</v>
      </c>
      <c r="P4005" t="n">
        <v>95</v>
      </c>
      <c r="Q4005" t="n">
        <v>95</v>
      </c>
      <c r="R4005" t="n">
        <v>97.9</v>
      </c>
      <c r="S4005" t="n">
        <v>16.8</v>
      </c>
      <c r="T4005" t="n">
        <v>1.1</v>
      </c>
      <c r="U4005" t="n">
        <v>68.4</v>
      </c>
      <c r="V4005" t="n">
        <v>4.2</v>
      </c>
      <c r="W4005" t="n">
        <v>0</v>
      </c>
      <c r="X4005" t="n">
        <v>92</v>
      </c>
      <c r="Y4005" t="n">
        <v>75</v>
      </c>
      <c r="Z4005" t="n">
        <v>8</v>
      </c>
      <c r="AA4005"/>
      <c r="AB4005"/>
      <c r="AC4005"/>
      <c r="AD4005"/>
      <c r="AE4005"/>
      <c r="AF4005" t="n">
        <v>38</v>
      </c>
      <c r="AG4005" t="n">
        <v>46</v>
      </c>
      <c r="AH4005" t="n">
        <v>46</v>
      </c>
      <c r="AI4005" t="n">
        <v>12837</v>
      </c>
      <c r="AJ4005" t="n">
        <v>12386</v>
      </c>
      <c r="AK4005" t="n">
        <v>12876</v>
      </c>
      <c r="AL4005" t="n">
        <v>12659</v>
      </c>
      <c r="AM4005" t="n">
        <v>18177</v>
      </c>
      <c r="AN4005" t="n">
        <v>18431</v>
      </c>
      <c r="AO4005"/>
      <c r="AP4005"/>
      <c r="AQ4005"/>
      <c r="AR4005"/>
    </row>
    <row r="4006">
      <c r="A4006" t="n">
        <v>417105</v>
      </c>
      <c r="B4006" t="s">
        <v>6075</v>
      </c>
      <c r="C4006" t="s">
        <v>6076</v>
      </c>
      <c r="D4006" t="s">
        <v>440</v>
      </c>
      <c r="E4006" t="s">
        <v>267</v>
      </c>
      <c r="F4006" t="s">
        <v>216</v>
      </c>
      <c r="G4006" t="s">
        <v>149</v>
      </c>
      <c r="H4006" t="s">
        <v>200</v>
      </c>
      <c r="I4006" t="s">
        <v>186</v>
      </c>
      <c r="J4006" t="s">
        <v>164</v>
      </c>
      <c r="K4006"/>
      <c r="L4006" t="s">
        <v>155</v>
      </c>
      <c r="M4006" t="s">
        <v>155</v>
      </c>
      <c r="N4006" t="n">
        <v>-117.9595</v>
      </c>
      <c r="O4006" t="n">
        <v>34.0967</v>
      </c>
      <c r="P4006" t="n">
        <v>478</v>
      </c>
      <c r="Q4006" t="n">
        <v>478</v>
      </c>
      <c r="R4006" t="n">
        <v>32.6</v>
      </c>
      <c r="S4006" t="n">
        <v>4.2</v>
      </c>
      <c r="T4006" t="n">
        <v>1.9</v>
      </c>
      <c r="U4006" t="n">
        <v>85.8</v>
      </c>
      <c r="V4006" t="n">
        <v>7.3</v>
      </c>
      <c r="W4006" t="n">
        <v>0</v>
      </c>
      <c r="X4006" t="n">
        <v>80</v>
      </c>
      <c r="Y4006" t="n">
        <v>97</v>
      </c>
      <c r="Z4006" t="n">
        <v>17</v>
      </c>
      <c r="AA4006"/>
      <c r="AB4006"/>
      <c r="AC4006"/>
      <c r="AD4006"/>
      <c r="AE4006"/>
      <c r="AF4006" t="n">
        <v>242</v>
      </c>
      <c r="AG4006" t="n">
        <v>43</v>
      </c>
      <c r="AH4006" t="n">
        <v>50</v>
      </c>
      <c r="AI4006" t="n">
        <v>7408</v>
      </c>
      <c r="AJ4006" t="n">
        <v>7160</v>
      </c>
      <c r="AK4006" t="n">
        <v>7346</v>
      </c>
      <c r="AL4006" t="n">
        <v>9987</v>
      </c>
      <c r="AM4006"/>
      <c r="AN4006"/>
      <c r="AO4006"/>
      <c r="AP4006"/>
      <c r="AQ4006"/>
      <c r="AR4006"/>
    </row>
    <row r="4007">
      <c r="A4007" t="n">
        <v>417123</v>
      </c>
      <c r="B4007" t="s">
        <v>6077</v>
      </c>
      <c r="C4007" t="s">
        <v>721</v>
      </c>
      <c r="D4007" t="s">
        <v>440</v>
      </c>
      <c r="E4007" t="s">
        <v>267</v>
      </c>
      <c r="F4007" t="s">
        <v>216</v>
      </c>
      <c r="G4007" t="s">
        <v>149</v>
      </c>
      <c r="H4007" t="s">
        <v>200</v>
      </c>
      <c r="I4007" t="s">
        <v>151</v>
      </c>
      <c r="J4007" t="s">
        <v>164</v>
      </c>
      <c r="K4007"/>
      <c r="L4007" t="s">
        <v>155</v>
      </c>
      <c r="M4007" t="s">
        <v>155</v>
      </c>
      <c r="N4007" t="n">
        <v>-119.2196</v>
      </c>
      <c r="O4007" t="n">
        <v>34.2561</v>
      </c>
      <c r="P4007" t="n">
        <v>194</v>
      </c>
      <c r="Q4007" t="n">
        <v>194</v>
      </c>
      <c r="R4007" t="n">
        <v>53.1</v>
      </c>
      <c r="S4007" t="n">
        <v>25.8</v>
      </c>
      <c r="T4007" t="n">
        <v>4.6</v>
      </c>
      <c r="U4007" t="n">
        <v>58.8</v>
      </c>
      <c r="V4007" t="n">
        <v>8.2</v>
      </c>
      <c r="W4007" t="n">
        <v>0</v>
      </c>
      <c r="X4007" t="n">
        <v>95</v>
      </c>
      <c r="Y4007" t="n">
        <v>83</v>
      </c>
      <c r="Z4007" t="n">
        <v>2</v>
      </c>
      <c r="AA4007"/>
      <c r="AB4007"/>
      <c r="AC4007"/>
      <c r="AD4007"/>
      <c r="AE4007"/>
      <c r="AF4007" t="n">
        <v>54</v>
      </c>
      <c r="AG4007" t="n">
        <v>35</v>
      </c>
      <c r="AH4007" t="n">
        <v>86</v>
      </c>
      <c r="AI4007" t="n">
        <v>7292</v>
      </c>
      <c r="AJ4007" t="n">
        <v>10358</v>
      </c>
      <c r="AK4007"/>
      <c r="AL4007" t="n">
        <v>9335</v>
      </c>
      <c r="AM4007"/>
      <c r="AN4007"/>
      <c r="AO4007"/>
      <c r="AP4007"/>
      <c r="AQ4007"/>
      <c r="AR4007"/>
    </row>
    <row r="4008">
      <c r="A4008" t="n">
        <v>417248</v>
      </c>
      <c r="B4008" t="s">
        <v>6078</v>
      </c>
      <c r="C4008" t="s">
        <v>1021</v>
      </c>
      <c r="D4008" t="s">
        <v>992</v>
      </c>
      <c r="E4008" t="s">
        <v>993</v>
      </c>
      <c r="F4008" t="s">
        <v>173</v>
      </c>
      <c r="G4008" t="s">
        <v>149</v>
      </c>
      <c r="H4008" t="s">
        <v>174</v>
      </c>
      <c r="I4008" t="s">
        <v>151</v>
      </c>
      <c r="J4008" t="s">
        <v>164</v>
      </c>
      <c r="K4008"/>
      <c r="L4008" t="s">
        <v>155</v>
      </c>
      <c r="M4008" t="s">
        <v>155</v>
      </c>
      <c r="N4008" t="n">
        <v>-72.6526</v>
      </c>
      <c r="O4008" t="n">
        <v>41.7351</v>
      </c>
      <c r="P4008" t="n">
        <v>52</v>
      </c>
      <c r="Q4008" t="n">
        <v>52</v>
      </c>
      <c r="R4008" t="n">
        <v>1.9</v>
      </c>
      <c r="S4008" t="n">
        <v>73.1</v>
      </c>
      <c r="T4008" t="n">
        <v>7.7</v>
      </c>
      <c r="U4008" t="n">
        <v>19.2</v>
      </c>
      <c r="V4008" t="n">
        <v>0</v>
      </c>
      <c r="W4008" t="n">
        <v>0</v>
      </c>
      <c r="X4008" t="n">
        <v>100</v>
      </c>
      <c r="Y4008"/>
      <c r="Z4008" t="n">
        <v>16</v>
      </c>
      <c r="AA4008" t="n">
        <v>33</v>
      </c>
      <c r="AB4008" t="n">
        <v>97</v>
      </c>
      <c r="AC4008"/>
      <c r="AD4008"/>
      <c r="AE4008"/>
      <c r="AF4008" t="n">
        <v>18</v>
      </c>
      <c r="AG4008" t="n">
        <v>0</v>
      </c>
      <c r="AH4008" t="n">
        <v>0</v>
      </c>
      <c r="AI4008"/>
      <c r="AJ4008"/>
      <c r="AK4008"/>
      <c r="AL4008"/>
      <c r="AM4008"/>
      <c r="AN4008"/>
      <c r="AO4008"/>
      <c r="AP4008"/>
      <c r="AQ4008"/>
      <c r="AR4008"/>
    </row>
    <row r="4009">
      <c r="A4009" t="n">
        <v>417275</v>
      </c>
      <c r="B4009" t="s">
        <v>6079</v>
      </c>
      <c r="C4009" t="s">
        <v>6080</v>
      </c>
      <c r="D4009" t="s">
        <v>992</v>
      </c>
      <c r="E4009" t="s">
        <v>993</v>
      </c>
      <c r="F4009" t="s">
        <v>173</v>
      </c>
      <c r="G4009" t="s">
        <v>149</v>
      </c>
      <c r="H4009" t="s">
        <v>174</v>
      </c>
      <c r="I4009" t="s">
        <v>186</v>
      </c>
      <c r="J4009" t="s">
        <v>164</v>
      </c>
      <c r="K4009"/>
      <c r="L4009" t="s">
        <v>155</v>
      </c>
      <c r="M4009" t="s">
        <v>155</v>
      </c>
      <c r="N4009" t="n">
        <v>-73.1308</v>
      </c>
      <c r="O4009" t="n">
        <v>41.1613</v>
      </c>
      <c r="P4009" t="n">
        <v>55</v>
      </c>
      <c r="Q4009" t="n">
        <v>55</v>
      </c>
      <c r="R4009" t="n">
        <v>12.7</v>
      </c>
      <c r="S4009" t="n">
        <v>72.7</v>
      </c>
      <c r="T4009" t="n">
        <v>7.3</v>
      </c>
      <c r="U4009" t="n">
        <v>20</v>
      </c>
      <c r="V4009" t="n">
        <v>0</v>
      </c>
      <c r="W4009" t="n">
        <v>0</v>
      </c>
      <c r="X4009" t="n">
        <v>100</v>
      </c>
      <c r="Y4009"/>
      <c r="Z4009" t="n">
        <v>14</v>
      </c>
      <c r="AA4009" t="n">
        <v>41</v>
      </c>
      <c r="AB4009" t="n">
        <v>80.5</v>
      </c>
      <c r="AC4009"/>
      <c r="AD4009"/>
      <c r="AE4009"/>
      <c r="AF4009" t="n">
        <v>14</v>
      </c>
      <c r="AG4009" t="n">
        <v>0</v>
      </c>
      <c r="AH4009" t="n">
        <v>0</v>
      </c>
      <c r="AI4009"/>
      <c r="AJ4009"/>
      <c r="AK4009"/>
      <c r="AL4009"/>
      <c r="AM4009"/>
      <c r="AN4009"/>
      <c r="AO4009"/>
      <c r="AP4009"/>
      <c r="AQ4009"/>
      <c r="AR4009"/>
    </row>
    <row r="4010">
      <c r="A4010" t="n">
        <v>417327</v>
      </c>
      <c r="B4010" t="s">
        <v>6081</v>
      </c>
      <c r="C4010" t="s">
        <v>6082</v>
      </c>
      <c r="D4010" t="s">
        <v>1078</v>
      </c>
      <c r="E4010" t="s">
        <v>147</v>
      </c>
      <c r="F4010" t="s">
        <v>279</v>
      </c>
      <c r="G4010" t="s">
        <v>189</v>
      </c>
      <c r="H4010" t="s">
        <v>174</v>
      </c>
      <c r="I4010" t="s">
        <v>186</v>
      </c>
      <c r="J4010" t="s">
        <v>164</v>
      </c>
      <c r="K4010" t="s">
        <v>176</v>
      </c>
      <c r="L4010" t="s">
        <v>155</v>
      </c>
      <c r="M4010" t="s">
        <v>155</v>
      </c>
      <c r="N4010" t="n">
        <v>-81.4022</v>
      </c>
      <c r="O4010" t="n">
        <v>28.6636</v>
      </c>
      <c r="P4010" t="n">
        <v>282</v>
      </c>
      <c r="Q4010" t="n">
        <v>282</v>
      </c>
      <c r="R4010" t="n">
        <v>83.3</v>
      </c>
      <c r="S4010" t="n">
        <v>20.9</v>
      </c>
      <c r="T4010" t="n">
        <v>39.4</v>
      </c>
      <c r="U4010" t="n">
        <v>29.8</v>
      </c>
      <c r="V4010" t="n">
        <v>1.8</v>
      </c>
      <c r="W4010" t="n">
        <v>0</v>
      </c>
      <c r="X4010" t="n">
        <v>82</v>
      </c>
      <c r="Y4010"/>
      <c r="Z4010" t="n">
        <v>15</v>
      </c>
      <c r="AA4010" t="n">
        <v>12</v>
      </c>
      <c r="AB4010" t="n">
        <v>75</v>
      </c>
      <c r="AC4010"/>
      <c r="AD4010"/>
      <c r="AE4010"/>
      <c r="AF4010" t="n">
        <v>14</v>
      </c>
      <c r="AG4010" t="n">
        <v>55</v>
      </c>
      <c r="AH4010" t="n">
        <v>86</v>
      </c>
      <c r="AI4010" t="n">
        <v>30605</v>
      </c>
      <c r="AJ4010" t="n">
        <v>33605</v>
      </c>
      <c r="AK4010" t="n">
        <v>26105</v>
      </c>
      <c r="AL4010"/>
      <c r="AM4010"/>
      <c r="AN4010"/>
      <c r="AO4010" t="n">
        <v>39</v>
      </c>
      <c r="AP4010"/>
      <c r="AQ4010"/>
      <c r="AR4010"/>
    </row>
    <row r="4011">
      <c r="A4011" t="n">
        <v>417442</v>
      </c>
      <c r="B4011" t="s">
        <v>6083</v>
      </c>
      <c r="C4011" t="s">
        <v>6084</v>
      </c>
      <c r="D4011" t="s">
        <v>1433</v>
      </c>
      <c r="E4011" t="s">
        <v>1434</v>
      </c>
      <c r="F4011" t="s">
        <v>216</v>
      </c>
      <c r="G4011" t="s">
        <v>149</v>
      </c>
      <c r="H4011" t="s">
        <v>200</v>
      </c>
      <c r="I4011" t="s">
        <v>205</v>
      </c>
      <c r="J4011" t="s">
        <v>164</v>
      </c>
      <c r="K4011"/>
      <c r="L4011" t="s">
        <v>155</v>
      </c>
      <c r="M4011" t="s">
        <v>155</v>
      </c>
      <c r="N4011" t="n">
        <v>-89.9488</v>
      </c>
      <c r="O4011" t="n">
        <v>38.2897</v>
      </c>
      <c r="P4011" t="n">
        <v>108</v>
      </c>
      <c r="Q4011" t="n">
        <v>108</v>
      </c>
      <c r="R4011" t="n">
        <v>96.3</v>
      </c>
      <c r="S4011" t="n">
        <v>37</v>
      </c>
      <c r="T4011" t="n">
        <v>59.3</v>
      </c>
      <c r="U4011" t="n">
        <v>0.9</v>
      </c>
      <c r="V4011" t="n">
        <v>0</v>
      </c>
      <c r="W4011" t="n">
        <v>0</v>
      </c>
      <c r="X4011" t="n">
        <v>80</v>
      </c>
      <c r="Y4011"/>
      <c r="Z4011" t="n">
        <v>10</v>
      </c>
      <c r="AA4011"/>
      <c r="AB4011"/>
      <c r="AC4011"/>
      <c r="AD4011"/>
      <c r="AE4011"/>
      <c r="AF4011" t="n">
        <v>12</v>
      </c>
      <c r="AG4011" t="n">
        <v>80</v>
      </c>
      <c r="AH4011" t="n">
        <v>87</v>
      </c>
      <c r="AI4011" t="n">
        <v>20488</v>
      </c>
      <c r="AJ4011" t="n">
        <v>22204</v>
      </c>
      <c r="AK4011" t="n">
        <v>19808</v>
      </c>
      <c r="AL4011"/>
      <c r="AM4011"/>
      <c r="AN4011"/>
      <c r="AO4011"/>
      <c r="AP4011"/>
      <c r="AQ4011"/>
      <c r="AR4011"/>
    </row>
    <row r="4012">
      <c r="A4012" t="n">
        <v>417503</v>
      </c>
      <c r="B4012" t="s">
        <v>6085</v>
      </c>
      <c r="C4012" t="s">
        <v>1912</v>
      </c>
      <c r="D4012" t="s">
        <v>1878</v>
      </c>
      <c r="E4012" t="s">
        <v>891</v>
      </c>
      <c r="F4012" t="s">
        <v>199</v>
      </c>
      <c r="G4012" t="s">
        <v>189</v>
      </c>
      <c r="H4012" t="s">
        <v>200</v>
      </c>
      <c r="I4012" t="s">
        <v>151</v>
      </c>
      <c r="J4012" t="s">
        <v>164</v>
      </c>
      <c r="K4012"/>
      <c r="L4012" t="s">
        <v>155</v>
      </c>
      <c r="M4012" t="s">
        <v>155</v>
      </c>
      <c r="N4012" t="n">
        <v>-97.3874</v>
      </c>
      <c r="O4012" t="n">
        <v>37.6844</v>
      </c>
      <c r="P4012" t="n">
        <v>422</v>
      </c>
      <c r="Q4012" t="n">
        <v>422</v>
      </c>
      <c r="R4012" t="n">
        <v>99.8</v>
      </c>
      <c r="S4012" t="n">
        <v>44.1</v>
      </c>
      <c r="T4012" t="n">
        <v>30.1</v>
      </c>
      <c r="U4012" t="n">
        <v>13.5</v>
      </c>
      <c r="V4012" t="n">
        <v>1.4</v>
      </c>
      <c r="W4012" t="n">
        <v>0</v>
      </c>
      <c r="X4012" t="n">
        <v>85</v>
      </c>
      <c r="Y4012" t="n">
        <v>90</v>
      </c>
      <c r="Z4012" t="n">
        <v>12</v>
      </c>
      <c r="AA4012"/>
      <c r="AB4012"/>
      <c r="AC4012"/>
      <c r="AD4012"/>
      <c r="AE4012"/>
      <c r="AF4012" t="n">
        <v>241</v>
      </c>
      <c r="AG4012" t="n">
        <v>45</v>
      </c>
      <c r="AH4012" t="n">
        <v>45</v>
      </c>
      <c r="AI4012" t="n">
        <v>18156</v>
      </c>
      <c r="AJ4012" t="n">
        <v>18915</v>
      </c>
      <c r="AK4012" t="n">
        <v>18472</v>
      </c>
      <c r="AL4012" t="n">
        <v>15718</v>
      </c>
      <c r="AM4012"/>
      <c r="AN4012"/>
      <c r="AO4012"/>
      <c r="AP4012"/>
      <c r="AQ4012"/>
      <c r="AR4012"/>
    </row>
    <row r="4013">
      <c r="A4013" t="n">
        <v>417600</v>
      </c>
      <c r="B4013" t="s">
        <v>6086</v>
      </c>
      <c r="C4013" t="s">
        <v>2943</v>
      </c>
      <c r="D4013" t="s">
        <v>890</v>
      </c>
      <c r="E4013" t="s">
        <v>891</v>
      </c>
      <c r="F4013" t="s">
        <v>199</v>
      </c>
      <c r="G4013" t="s">
        <v>189</v>
      </c>
      <c r="H4013" t="s">
        <v>200</v>
      </c>
      <c r="I4013" t="s">
        <v>175</v>
      </c>
      <c r="J4013" t="s">
        <v>164</v>
      </c>
      <c r="K4013"/>
      <c r="L4013" t="s">
        <v>155</v>
      </c>
      <c r="M4013" t="s">
        <v>155</v>
      </c>
      <c r="N4013" t="n">
        <v>-92.8503</v>
      </c>
      <c r="O4013" t="n">
        <v>44.7446</v>
      </c>
      <c r="P4013" t="n">
        <v>26</v>
      </c>
      <c r="Q4013" t="n">
        <v>26</v>
      </c>
      <c r="R4013" t="n">
        <v>92.3</v>
      </c>
      <c r="S4013" t="n">
        <v>84.6</v>
      </c>
      <c r="T4013" t="n">
        <v>3.8</v>
      </c>
      <c r="U4013" t="n">
        <v>7.7</v>
      </c>
      <c r="V4013" t="n">
        <v>0</v>
      </c>
      <c r="W4013" t="n">
        <v>0</v>
      </c>
      <c r="X4013" t="n">
        <v>100</v>
      </c>
      <c r="Y4013"/>
      <c r="Z4013" t="n">
        <v>8</v>
      </c>
      <c r="AA4013"/>
      <c r="AB4013"/>
      <c r="AC4013"/>
      <c r="AD4013"/>
      <c r="AE4013"/>
      <c r="AF4013" t="n">
        <v>26</v>
      </c>
      <c r="AG4013" t="n">
        <v>65</v>
      </c>
      <c r="AH4013" t="n">
        <v>65</v>
      </c>
      <c r="AI4013" t="n">
        <v>14035</v>
      </c>
      <c r="AJ4013" t="n">
        <v>14416</v>
      </c>
      <c r="AK4013" t="n">
        <v>14094</v>
      </c>
      <c r="AL4013" t="n">
        <v>15773</v>
      </c>
      <c r="AM4013" t="n">
        <v>17582</v>
      </c>
      <c r="AN4013" t="n">
        <v>17582</v>
      </c>
      <c r="AO4013"/>
      <c r="AP4013"/>
      <c r="AQ4013"/>
      <c r="AR4013"/>
    </row>
    <row r="4014">
      <c r="A4014" t="n">
        <v>417628</v>
      </c>
      <c r="B4014" t="s">
        <v>6087</v>
      </c>
      <c r="C4014" t="s">
        <v>2815</v>
      </c>
      <c r="D4014" t="s">
        <v>1929</v>
      </c>
      <c r="E4014" t="s">
        <v>891</v>
      </c>
      <c r="F4014" t="s">
        <v>216</v>
      </c>
      <c r="G4014" t="s">
        <v>149</v>
      </c>
      <c r="H4014" t="s">
        <v>200</v>
      </c>
      <c r="I4014" t="s">
        <v>175</v>
      </c>
      <c r="J4014" t="s">
        <v>164</v>
      </c>
      <c r="K4014"/>
      <c r="L4014" t="s">
        <v>155</v>
      </c>
      <c r="M4014" t="s">
        <v>155</v>
      </c>
      <c r="N4014" t="n">
        <v>-92.5651</v>
      </c>
      <c r="O4014" t="n">
        <v>40.1865</v>
      </c>
      <c r="P4014" t="n">
        <v>20</v>
      </c>
      <c r="Q4014" t="n">
        <v>20</v>
      </c>
      <c r="R4014" t="n">
        <v>90</v>
      </c>
      <c r="S4014" t="n">
        <v>100</v>
      </c>
      <c r="T4014" t="n">
        <v>0</v>
      </c>
      <c r="U4014" t="n">
        <v>0</v>
      </c>
      <c r="V4014" t="n">
        <v>0</v>
      </c>
      <c r="W4014" t="n">
        <v>0</v>
      </c>
      <c r="X4014" t="n">
        <v>100</v>
      </c>
      <c r="Y4014"/>
      <c r="Z4014" t="n">
        <v>3</v>
      </c>
      <c r="AA4014"/>
      <c r="AB4014"/>
      <c r="AC4014"/>
      <c r="AD4014"/>
      <c r="AE4014"/>
      <c r="AF4014" t="n">
        <v>13</v>
      </c>
      <c r="AG4014" t="n">
        <v>80</v>
      </c>
      <c r="AH4014" t="n">
        <v>95</v>
      </c>
      <c r="AI4014" t="n">
        <v>5501</v>
      </c>
      <c r="AJ4014" t="n">
        <v>5783</v>
      </c>
      <c r="AK4014"/>
      <c r="AL4014" t="n">
        <v>6804</v>
      </c>
      <c r="AM4014"/>
      <c r="AN4014"/>
      <c r="AO4014"/>
      <c r="AP4014"/>
      <c r="AQ4014"/>
      <c r="AR4014"/>
    </row>
    <row r="4015">
      <c r="A4015" t="n">
        <v>417637</v>
      </c>
      <c r="B4015" t="s">
        <v>6088</v>
      </c>
      <c r="C4015" t="s">
        <v>2869</v>
      </c>
      <c r="D4015" t="s">
        <v>1929</v>
      </c>
      <c r="E4015" t="s">
        <v>891</v>
      </c>
      <c r="F4015" t="s">
        <v>216</v>
      </c>
      <c r="G4015" t="s">
        <v>149</v>
      </c>
      <c r="H4015" t="s">
        <v>200</v>
      </c>
      <c r="I4015" t="s">
        <v>175</v>
      </c>
      <c r="J4015" t="s">
        <v>164</v>
      </c>
      <c r="K4015"/>
      <c r="L4015" t="s">
        <v>155</v>
      </c>
      <c r="M4015" t="s">
        <v>155</v>
      </c>
      <c r="N4015" t="n">
        <v>-91.8568</v>
      </c>
      <c r="O4015" t="n">
        <v>36.7381</v>
      </c>
      <c r="P4015" t="n">
        <v>97</v>
      </c>
      <c r="Q4015" t="n">
        <v>97</v>
      </c>
      <c r="R4015" t="n">
        <v>67</v>
      </c>
      <c r="S4015" t="n">
        <v>96.9</v>
      </c>
      <c r="T4015" t="n">
        <v>0</v>
      </c>
      <c r="U4015" t="n">
        <v>2.1</v>
      </c>
      <c r="V4015" t="n">
        <v>0</v>
      </c>
      <c r="W4015" t="n">
        <v>0</v>
      </c>
      <c r="X4015" t="n">
        <v>86</v>
      </c>
      <c r="Y4015"/>
      <c r="Z4015" t="n">
        <v>5</v>
      </c>
      <c r="AA4015"/>
      <c r="AB4015"/>
      <c r="AC4015"/>
      <c r="AD4015"/>
      <c r="AE4015"/>
      <c r="AF4015" t="n">
        <v>33</v>
      </c>
      <c r="AG4015" t="n">
        <v>65</v>
      </c>
      <c r="AH4015" t="n">
        <v>65</v>
      </c>
      <c r="AI4015" t="n">
        <v>20905</v>
      </c>
      <c r="AJ4015" t="n">
        <v>21322</v>
      </c>
      <c r="AK4015" t="n">
        <v>24285</v>
      </c>
      <c r="AL4015" t="n">
        <v>20654</v>
      </c>
      <c r="AM4015"/>
      <c r="AN4015"/>
      <c r="AO4015"/>
      <c r="AP4015"/>
      <c r="AQ4015"/>
      <c r="AR4015"/>
    </row>
    <row r="4016">
      <c r="A4016" t="n">
        <v>417646</v>
      </c>
      <c r="B4016" t="s">
        <v>6089</v>
      </c>
      <c r="C4016" t="s">
        <v>2690</v>
      </c>
      <c r="D4016" t="s">
        <v>1929</v>
      </c>
      <c r="E4016" t="s">
        <v>891</v>
      </c>
      <c r="F4016" t="s">
        <v>216</v>
      </c>
      <c r="G4016" t="s">
        <v>149</v>
      </c>
      <c r="H4016" t="s">
        <v>200</v>
      </c>
      <c r="I4016" t="s">
        <v>175</v>
      </c>
      <c r="J4016" t="s">
        <v>164</v>
      </c>
      <c r="K4016"/>
      <c r="L4016" t="s">
        <v>155</v>
      </c>
      <c r="M4016" t="s">
        <v>155</v>
      </c>
      <c r="N4016" t="n">
        <v>-93.2137</v>
      </c>
      <c r="O4016" t="n">
        <v>39.0943</v>
      </c>
      <c r="P4016" t="n">
        <v>18</v>
      </c>
      <c r="Q4016" t="n">
        <v>18</v>
      </c>
      <c r="R4016" t="n">
        <v>100</v>
      </c>
      <c r="S4016" t="n">
        <v>66.7</v>
      </c>
      <c r="T4016" t="n">
        <v>11.1</v>
      </c>
      <c r="U4016" t="n">
        <v>11.1</v>
      </c>
      <c r="V4016" t="n">
        <v>0</v>
      </c>
      <c r="W4016" t="n">
        <v>0</v>
      </c>
      <c r="X4016" t="n">
        <v>100</v>
      </c>
      <c r="Y4016"/>
      <c r="Z4016" t="n">
        <v>8</v>
      </c>
      <c r="AA4016"/>
      <c r="AB4016"/>
      <c r="AC4016"/>
      <c r="AD4016"/>
      <c r="AE4016"/>
      <c r="AF4016" t="n">
        <v>2</v>
      </c>
      <c r="AG4016" t="n">
        <v>78</v>
      </c>
      <c r="AH4016" t="n">
        <v>100</v>
      </c>
      <c r="AI4016" t="n">
        <v>19207</v>
      </c>
      <c r="AJ4016"/>
      <c r="AK4016" t="n">
        <v>19207</v>
      </c>
      <c r="AL4016"/>
      <c r="AM4016"/>
      <c r="AN4016"/>
      <c r="AO4016"/>
      <c r="AP4016"/>
      <c r="AQ4016"/>
      <c r="AR4016"/>
    </row>
    <row r="4017">
      <c r="A4017" t="n">
        <v>417655</v>
      </c>
      <c r="B4017" t="s">
        <v>6090</v>
      </c>
      <c r="C4017" t="s">
        <v>2781</v>
      </c>
      <c r="D4017" t="s">
        <v>1929</v>
      </c>
      <c r="E4017" t="s">
        <v>891</v>
      </c>
      <c r="F4017" t="s">
        <v>216</v>
      </c>
      <c r="G4017" t="s">
        <v>149</v>
      </c>
      <c r="H4017" t="s">
        <v>200</v>
      </c>
      <c r="I4017" t="s">
        <v>175</v>
      </c>
      <c r="J4017" t="s">
        <v>164</v>
      </c>
      <c r="K4017"/>
      <c r="L4017" t="s">
        <v>155</v>
      </c>
      <c r="M4017" t="s">
        <v>155</v>
      </c>
      <c r="N4017" t="n">
        <v>-93.7071</v>
      </c>
      <c r="O4017" t="n">
        <v>38.7616</v>
      </c>
      <c r="P4017" t="n">
        <v>19</v>
      </c>
      <c r="Q4017" t="n">
        <v>19</v>
      </c>
      <c r="R4017" t="n">
        <v>89.5</v>
      </c>
      <c r="S4017" t="n">
        <v>73.7</v>
      </c>
      <c r="T4017" t="n">
        <v>10.5</v>
      </c>
      <c r="U4017" t="n">
        <v>15.8</v>
      </c>
      <c r="V4017" t="n">
        <v>0</v>
      </c>
      <c r="W4017" t="n">
        <v>0</v>
      </c>
      <c r="X4017" t="n">
        <v>71</v>
      </c>
      <c r="Y4017"/>
      <c r="Z4017" t="n">
        <v>6</v>
      </c>
      <c r="AA4017"/>
      <c r="AB4017"/>
      <c r="AC4017"/>
      <c r="AD4017"/>
      <c r="AE4017"/>
      <c r="AF4017" t="n">
        <v>7</v>
      </c>
      <c r="AG4017" t="n">
        <v>68</v>
      </c>
      <c r="AH4017" t="n">
        <v>95</v>
      </c>
      <c r="AI4017" t="n">
        <v>11646</v>
      </c>
      <c r="AJ4017"/>
      <c r="AK4017"/>
      <c r="AL4017"/>
      <c r="AM4017"/>
      <c r="AN4017" t="n">
        <v>2106</v>
      </c>
      <c r="AO4017"/>
      <c r="AP4017"/>
      <c r="AQ4017"/>
      <c r="AR4017"/>
    </row>
    <row r="4018">
      <c r="A4018" t="n">
        <v>417682</v>
      </c>
      <c r="B4018" t="s">
        <v>6091</v>
      </c>
      <c r="C4018" t="s">
        <v>6092</v>
      </c>
      <c r="D4018" t="s">
        <v>1929</v>
      </c>
      <c r="E4018" t="s">
        <v>891</v>
      </c>
      <c r="F4018" t="s">
        <v>216</v>
      </c>
      <c r="G4018" t="s">
        <v>149</v>
      </c>
      <c r="H4018" t="s">
        <v>200</v>
      </c>
      <c r="I4018" t="s">
        <v>175</v>
      </c>
      <c r="J4018" t="s">
        <v>164</v>
      </c>
      <c r="K4018"/>
      <c r="L4018" t="s">
        <v>155</v>
      </c>
      <c r="M4018" t="s">
        <v>155</v>
      </c>
      <c r="N4018" t="n">
        <v>-94.3338</v>
      </c>
      <c r="O4018" t="n">
        <v>38.6602</v>
      </c>
      <c r="P4018" t="n">
        <v>15</v>
      </c>
      <c r="Q4018" t="n">
        <v>15</v>
      </c>
      <c r="R4018" t="n">
        <v>93.3</v>
      </c>
      <c r="S4018" t="n">
        <v>60</v>
      </c>
      <c r="T4018" t="n">
        <v>33.3</v>
      </c>
      <c r="U4018" t="n">
        <v>6.7</v>
      </c>
      <c r="V4018" t="n">
        <v>0</v>
      </c>
      <c r="W4018" t="n">
        <v>0</v>
      </c>
      <c r="X4018" t="n">
        <v>100</v>
      </c>
      <c r="Y4018"/>
      <c r="Z4018" t="n">
        <v>8</v>
      </c>
      <c r="AA4018"/>
      <c r="AB4018"/>
      <c r="AC4018"/>
      <c r="AD4018"/>
      <c r="AE4018"/>
      <c r="AF4018" t="n">
        <v>6</v>
      </c>
      <c r="AG4018" t="n">
        <v>53</v>
      </c>
      <c r="AH4018" t="n">
        <v>60</v>
      </c>
      <c r="AI4018" t="n">
        <v>15552</v>
      </c>
      <c r="AJ4018" t="n">
        <v>14260</v>
      </c>
      <c r="AK4018" t="n">
        <v>11988</v>
      </c>
      <c r="AL4018"/>
      <c r="AM4018" t="n">
        <v>22993</v>
      </c>
      <c r="AN4018"/>
      <c r="AO4018"/>
      <c r="AP4018"/>
      <c r="AQ4018"/>
      <c r="AR4018"/>
    </row>
    <row r="4019">
      <c r="A4019" t="n">
        <v>417716</v>
      </c>
      <c r="B4019" t="s">
        <v>6093</v>
      </c>
      <c r="C4019" t="s">
        <v>6094</v>
      </c>
      <c r="D4019" t="s">
        <v>1929</v>
      </c>
      <c r="E4019" t="s">
        <v>891</v>
      </c>
      <c r="F4019" t="s">
        <v>216</v>
      </c>
      <c r="G4019" t="s">
        <v>149</v>
      </c>
      <c r="H4019" t="s">
        <v>200</v>
      </c>
      <c r="I4019" t="s">
        <v>186</v>
      </c>
      <c r="J4019" t="s">
        <v>164</v>
      </c>
      <c r="K4019"/>
      <c r="L4019" t="s">
        <v>155</v>
      </c>
      <c r="M4019" t="s">
        <v>155</v>
      </c>
      <c r="N4019" t="n">
        <v>-90.4132</v>
      </c>
      <c r="O4019" t="n">
        <v>38.5423</v>
      </c>
      <c r="P4019" t="n">
        <v>250</v>
      </c>
      <c r="Q4019" t="n">
        <v>250</v>
      </c>
      <c r="R4019" t="n">
        <v>96</v>
      </c>
      <c r="S4019" t="n">
        <v>11.2</v>
      </c>
      <c r="T4019" t="n">
        <v>84</v>
      </c>
      <c r="U4019" t="n">
        <v>0.4</v>
      </c>
      <c r="V4019" t="n">
        <v>1.2</v>
      </c>
      <c r="W4019" t="n">
        <v>0</v>
      </c>
      <c r="X4019" t="n">
        <v>50</v>
      </c>
      <c r="Y4019"/>
      <c r="Z4019" t="n">
        <v>14</v>
      </c>
      <c r="AA4019"/>
      <c r="AB4019"/>
      <c r="AC4019"/>
      <c r="AD4019"/>
      <c r="AE4019"/>
      <c r="AF4019" t="n">
        <v>31</v>
      </c>
      <c r="AG4019" t="n">
        <v>74</v>
      </c>
      <c r="AH4019" t="n">
        <v>74</v>
      </c>
      <c r="AI4019" t="n">
        <v>19342</v>
      </c>
      <c r="AJ4019" t="n">
        <v>19479</v>
      </c>
      <c r="AK4019" t="n">
        <v>19362</v>
      </c>
      <c r="AL4019" t="n">
        <v>24930</v>
      </c>
      <c r="AM4019"/>
      <c r="AN4019"/>
      <c r="AO4019"/>
      <c r="AP4019"/>
      <c r="AQ4019"/>
      <c r="AR4019"/>
    </row>
    <row r="4020">
      <c r="A4020" t="n">
        <v>417725</v>
      </c>
      <c r="B4020" t="s">
        <v>6095</v>
      </c>
      <c r="C4020" t="s">
        <v>6096</v>
      </c>
      <c r="D4020" t="s">
        <v>1929</v>
      </c>
      <c r="E4020" t="s">
        <v>891</v>
      </c>
      <c r="F4020" t="s">
        <v>199</v>
      </c>
      <c r="G4020" t="s">
        <v>189</v>
      </c>
      <c r="H4020" t="s">
        <v>200</v>
      </c>
      <c r="I4020" t="s">
        <v>175</v>
      </c>
      <c r="J4020" t="s">
        <v>164</v>
      </c>
      <c r="K4020"/>
      <c r="L4020" t="s">
        <v>155</v>
      </c>
      <c r="M4020" t="s">
        <v>155</v>
      </c>
      <c r="N4020" t="n">
        <v>-92.1429</v>
      </c>
      <c r="O4020" t="n">
        <v>37.8069</v>
      </c>
      <c r="P4020" t="n">
        <v>62</v>
      </c>
      <c r="Q4020" t="n">
        <v>62</v>
      </c>
      <c r="R4020" t="n">
        <v>96.8</v>
      </c>
      <c r="S4020" t="n">
        <v>83.9</v>
      </c>
      <c r="T4020" t="n">
        <v>8.1</v>
      </c>
      <c r="U4020" t="n">
        <v>3.2</v>
      </c>
      <c r="V4020" t="n">
        <v>4.8</v>
      </c>
      <c r="W4020" t="n">
        <v>0</v>
      </c>
      <c r="X4020" t="n">
        <v>71</v>
      </c>
      <c r="Y4020"/>
      <c r="Z4020" t="n">
        <v>12</v>
      </c>
      <c r="AA4020"/>
      <c r="AB4020"/>
      <c r="AC4020"/>
      <c r="AD4020"/>
      <c r="AE4020"/>
      <c r="AF4020" t="n">
        <v>6</v>
      </c>
      <c r="AG4020" t="n">
        <v>32</v>
      </c>
      <c r="AH4020" t="n">
        <v>48</v>
      </c>
      <c r="AI4020" t="n">
        <v>7364</v>
      </c>
      <c r="AJ4020" t="n">
        <v>6774</v>
      </c>
      <c r="AK4020"/>
      <c r="AL4020" t="n">
        <v>10311</v>
      </c>
      <c r="AM4020"/>
      <c r="AN4020"/>
      <c r="AO4020"/>
      <c r="AP4020"/>
      <c r="AQ4020"/>
      <c r="AR4020"/>
    </row>
    <row r="4021">
      <c r="A4021" t="n">
        <v>417734</v>
      </c>
      <c r="B4021" t="s">
        <v>6097</v>
      </c>
      <c r="C4021" t="s">
        <v>2776</v>
      </c>
      <c r="D4021" t="s">
        <v>1929</v>
      </c>
      <c r="E4021" t="s">
        <v>891</v>
      </c>
      <c r="F4021" t="s">
        <v>162</v>
      </c>
      <c r="G4021" t="s">
        <v>163</v>
      </c>
      <c r="H4021" t="s">
        <v>150</v>
      </c>
      <c r="I4021" t="s">
        <v>151</v>
      </c>
      <c r="J4021" t="s">
        <v>164</v>
      </c>
      <c r="K4021" t="s">
        <v>209</v>
      </c>
      <c r="L4021" t="s">
        <v>155</v>
      </c>
      <c r="M4021" t="s">
        <v>155</v>
      </c>
      <c r="N4021" t="n">
        <v>-89.5459</v>
      </c>
      <c r="O4021" t="n">
        <v>37.3025</v>
      </c>
      <c r="P4021" t="n">
        <v>168</v>
      </c>
      <c r="Q4021" t="n">
        <v>168</v>
      </c>
      <c r="R4021" t="n">
        <v>79.2</v>
      </c>
      <c r="S4021" t="n">
        <v>92.3</v>
      </c>
      <c r="T4021" t="n">
        <v>4.2</v>
      </c>
      <c r="U4021" t="n">
        <v>0.6</v>
      </c>
      <c r="V4021" t="n">
        <v>0.6</v>
      </c>
      <c r="W4021" t="n">
        <v>0</v>
      </c>
      <c r="X4021"/>
      <c r="Y4021"/>
      <c r="Z4021" t="n">
        <v>4</v>
      </c>
      <c r="AA4021" t="n">
        <v>3</v>
      </c>
      <c r="AB4021" t="n">
        <v>100</v>
      </c>
      <c r="AC4021" t="n">
        <v>3</v>
      </c>
      <c r="AD4021"/>
      <c r="AE4021"/>
      <c r="AF4021" t="n">
        <v>2</v>
      </c>
      <c r="AG4021" t="n">
        <v>46</v>
      </c>
      <c r="AH4021" t="n">
        <v>63</v>
      </c>
      <c r="AI4021" t="n">
        <v>25189</v>
      </c>
      <c r="AJ4021" t="n">
        <v>24286</v>
      </c>
      <c r="AK4021"/>
      <c r="AL4021" t="n">
        <v>26092</v>
      </c>
      <c r="AM4021"/>
      <c r="AN4021"/>
      <c r="AO4021" t="n">
        <v>42</v>
      </c>
      <c r="AP4021" t="n">
        <v>1</v>
      </c>
      <c r="AQ4021"/>
      <c r="AR4021"/>
    </row>
    <row r="4022">
      <c r="A4022" t="n">
        <v>417752</v>
      </c>
      <c r="B4022" t="s">
        <v>6098</v>
      </c>
      <c r="C4022" t="s">
        <v>2380</v>
      </c>
      <c r="D4022" t="s">
        <v>4775</v>
      </c>
      <c r="E4022" t="s">
        <v>283</v>
      </c>
      <c r="F4022" t="s">
        <v>162</v>
      </c>
      <c r="G4022" t="s">
        <v>163</v>
      </c>
      <c r="H4022" t="s">
        <v>150</v>
      </c>
      <c r="I4022" t="s">
        <v>186</v>
      </c>
      <c r="J4022" t="s">
        <v>164</v>
      </c>
      <c r="K4022" t="s">
        <v>209</v>
      </c>
      <c r="L4022" t="s">
        <v>155</v>
      </c>
      <c r="M4022" t="s">
        <v>155</v>
      </c>
      <c r="N4022" t="n">
        <v>-97.161</v>
      </c>
      <c r="O4022" t="n">
        <v>32.8508</v>
      </c>
      <c r="P4022" t="n">
        <v>25</v>
      </c>
      <c r="Q4022" t="n">
        <v>25</v>
      </c>
      <c r="R4022" t="n">
        <v>64</v>
      </c>
      <c r="S4022" t="n">
        <v>52</v>
      </c>
      <c r="T4022" t="n">
        <v>4</v>
      </c>
      <c r="U4022" t="n">
        <v>28</v>
      </c>
      <c r="V4022" t="n">
        <v>0</v>
      </c>
      <c r="W4022" t="n">
        <v>0</v>
      </c>
      <c r="X4022" t="n">
        <v>67</v>
      </c>
      <c r="Y4022"/>
      <c r="Z4022" t="n">
        <v>8</v>
      </c>
      <c r="AA4022" t="n">
        <v>9</v>
      </c>
      <c r="AB4022" t="n">
        <v>55.6</v>
      </c>
      <c r="AC4022" t="n">
        <v>9</v>
      </c>
      <c r="AD4022" t="n">
        <v>55.6</v>
      </c>
      <c r="AE4022" t="n">
        <v>33.3</v>
      </c>
      <c r="AF4022" t="n">
        <v>3</v>
      </c>
      <c r="AG4022" t="n">
        <v>84</v>
      </c>
      <c r="AH4022" t="n">
        <v>100</v>
      </c>
      <c r="AI4022" t="n">
        <v>18221</v>
      </c>
      <c r="AJ4022" t="n">
        <v>17029</v>
      </c>
      <c r="AK4022"/>
      <c r="AL4022" t="n">
        <v>21566</v>
      </c>
      <c r="AM4022"/>
      <c r="AN4022"/>
      <c r="AO4022"/>
      <c r="AP4022" t="n">
        <v>7</v>
      </c>
      <c r="AQ4022"/>
      <c r="AR4022"/>
    </row>
    <row r="4023">
      <c r="A4023" t="n">
        <v>417831</v>
      </c>
      <c r="B4023" t="s">
        <v>6099</v>
      </c>
      <c r="C4023" t="s">
        <v>6100</v>
      </c>
      <c r="D4023" t="s">
        <v>3037</v>
      </c>
      <c r="E4023" t="s">
        <v>997</v>
      </c>
      <c r="F4023" t="s">
        <v>216</v>
      </c>
      <c r="G4023" t="s">
        <v>149</v>
      </c>
      <c r="H4023" t="s">
        <v>200</v>
      </c>
      <c r="I4023" t="s">
        <v>186</v>
      </c>
      <c r="J4023" t="s">
        <v>164</v>
      </c>
      <c r="K4023"/>
      <c r="L4023" t="s">
        <v>155</v>
      </c>
      <c r="M4023" t="s">
        <v>155</v>
      </c>
      <c r="N4023" t="n">
        <v>-74.3582</v>
      </c>
      <c r="O4023" t="n">
        <v>40.6165</v>
      </c>
      <c r="P4023" t="n">
        <v>123</v>
      </c>
      <c r="Q4023" t="n">
        <v>123</v>
      </c>
      <c r="R4023" t="n">
        <v>34.1</v>
      </c>
      <c r="S4023" t="n">
        <v>43.1</v>
      </c>
      <c r="T4023" t="n">
        <v>26</v>
      </c>
      <c r="U4023" t="n">
        <v>26.8</v>
      </c>
      <c r="V4023" t="n">
        <v>1.6</v>
      </c>
      <c r="W4023" t="n">
        <v>0</v>
      </c>
      <c r="X4023" t="n">
        <v>100</v>
      </c>
      <c r="Y4023"/>
      <c r="Z4023" t="n">
        <v>15</v>
      </c>
      <c r="AA4023"/>
      <c r="AB4023"/>
      <c r="AC4023"/>
      <c r="AD4023"/>
      <c r="AE4023"/>
      <c r="AF4023" t="n">
        <v>66</v>
      </c>
      <c r="AG4023" t="n">
        <v>22</v>
      </c>
      <c r="AH4023" t="n">
        <v>22</v>
      </c>
      <c r="AI4023" t="n">
        <v>7120</v>
      </c>
      <c r="AJ4023" t="n">
        <v>5195</v>
      </c>
      <c r="AK4023" t="n">
        <v>9045</v>
      </c>
      <c r="AL4023"/>
      <c r="AM4023" t="n">
        <v>11940</v>
      </c>
      <c r="AN4023"/>
      <c r="AO4023"/>
      <c r="AP4023"/>
      <c r="AQ4023"/>
      <c r="AR4023"/>
    </row>
    <row r="4024">
      <c r="A4024" t="n">
        <v>417840</v>
      </c>
      <c r="B4024" t="s">
        <v>6101</v>
      </c>
      <c r="C4024" t="s">
        <v>4202</v>
      </c>
      <c r="D4024" t="s">
        <v>4200</v>
      </c>
      <c r="E4024" t="s">
        <v>997</v>
      </c>
      <c r="F4024" t="s">
        <v>199</v>
      </c>
      <c r="G4024" t="s">
        <v>189</v>
      </c>
      <c r="H4024" t="s">
        <v>200</v>
      </c>
      <c r="I4024" t="s">
        <v>151</v>
      </c>
      <c r="J4024" t="s">
        <v>164</v>
      </c>
      <c r="K4024"/>
      <c r="L4024" t="s">
        <v>155</v>
      </c>
      <c r="M4024" t="s">
        <v>155</v>
      </c>
      <c r="N4024" t="n">
        <v>-75.0464</v>
      </c>
      <c r="O4024" t="n">
        <v>40.0578</v>
      </c>
      <c r="P4024" t="n">
        <v>432</v>
      </c>
      <c r="Q4024" t="n">
        <v>432</v>
      </c>
      <c r="R4024" t="n">
        <v>93.3</v>
      </c>
      <c r="S4024" t="n">
        <v>5.8</v>
      </c>
      <c r="T4024" t="n">
        <v>77.8</v>
      </c>
      <c r="U4024" t="n">
        <v>10.9</v>
      </c>
      <c r="V4024" t="n">
        <v>2.8</v>
      </c>
      <c r="W4024" t="n">
        <v>0</v>
      </c>
      <c r="X4024" t="n">
        <v>73</v>
      </c>
      <c r="Y4024"/>
      <c r="Z4024" t="n">
        <v>35</v>
      </c>
      <c r="AA4024"/>
      <c r="AB4024"/>
      <c r="AC4024"/>
      <c r="AD4024"/>
      <c r="AE4024"/>
      <c r="AF4024" t="n">
        <v>188</v>
      </c>
      <c r="AG4024" t="n">
        <v>60</v>
      </c>
      <c r="AH4024" t="n">
        <v>61</v>
      </c>
      <c r="AI4024" t="n">
        <v>27256</v>
      </c>
      <c r="AJ4024" t="n">
        <v>27109</v>
      </c>
      <c r="AK4024" t="n">
        <v>26204</v>
      </c>
      <c r="AL4024" t="n">
        <v>26957</v>
      </c>
      <c r="AM4024" t="n">
        <v>31167</v>
      </c>
      <c r="AN4024" t="n">
        <v>32159</v>
      </c>
      <c r="AO4024"/>
      <c r="AP4024"/>
      <c r="AQ4024"/>
      <c r="AR4024"/>
    </row>
    <row r="4025">
      <c r="A4025" t="n">
        <v>417868</v>
      </c>
      <c r="B4025" t="s">
        <v>6102</v>
      </c>
      <c r="C4025" t="s">
        <v>3266</v>
      </c>
      <c r="D4025" t="s">
        <v>996</v>
      </c>
      <c r="E4025" t="s">
        <v>997</v>
      </c>
      <c r="F4025" t="s">
        <v>216</v>
      </c>
      <c r="G4025" t="s">
        <v>149</v>
      </c>
      <c r="H4025" t="s">
        <v>200</v>
      </c>
      <c r="I4025" t="s">
        <v>175</v>
      </c>
      <c r="J4025" t="s">
        <v>164</v>
      </c>
      <c r="K4025"/>
      <c r="L4025" t="s">
        <v>155</v>
      </c>
      <c r="M4025" t="s">
        <v>155</v>
      </c>
      <c r="N4025" t="n">
        <v>-73.5179</v>
      </c>
      <c r="O4025" t="n">
        <v>44.6932</v>
      </c>
      <c r="P4025" t="n">
        <v>39</v>
      </c>
      <c r="Q4025" t="n">
        <v>39</v>
      </c>
      <c r="R4025" t="n">
        <v>69.2</v>
      </c>
      <c r="S4025" t="n">
        <v>94.9</v>
      </c>
      <c r="T4025" t="n">
        <v>5.1</v>
      </c>
      <c r="U4025" t="n">
        <v>0</v>
      </c>
      <c r="V4025" t="n">
        <v>0</v>
      </c>
      <c r="W4025" t="n">
        <v>0</v>
      </c>
      <c r="X4025" t="n">
        <v>83</v>
      </c>
      <c r="Y4025" t="n">
        <v>82</v>
      </c>
      <c r="Z4025" t="n">
        <v>1</v>
      </c>
      <c r="AA4025"/>
      <c r="AB4025"/>
      <c r="AC4025"/>
      <c r="AD4025"/>
      <c r="AE4025"/>
      <c r="AF4025" t="n">
        <v>18</v>
      </c>
      <c r="AG4025" t="n">
        <v>15</v>
      </c>
      <c r="AH4025" t="n">
        <v>15</v>
      </c>
      <c r="AI4025" t="n">
        <v>11047</v>
      </c>
      <c r="AJ4025" t="n">
        <v>16753</v>
      </c>
      <c r="AK4025" t="n">
        <v>8978</v>
      </c>
      <c r="AL4025" t="n">
        <v>13487</v>
      </c>
      <c r="AM4025" t="n">
        <v>17865</v>
      </c>
      <c r="AN4025"/>
      <c r="AO4025"/>
      <c r="AP4025"/>
      <c r="AQ4025"/>
      <c r="AR4025"/>
    </row>
    <row r="4026">
      <c r="A4026" t="n">
        <v>417886</v>
      </c>
      <c r="B4026" t="s">
        <v>6103</v>
      </c>
      <c r="C4026" t="s">
        <v>3361</v>
      </c>
      <c r="D4026" t="s">
        <v>996</v>
      </c>
      <c r="E4026" t="s">
        <v>997</v>
      </c>
      <c r="F4026" t="s">
        <v>216</v>
      </c>
      <c r="G4026" t="s">
        <v>149</v>
      </c>
      <c r="H4026" t="s">
        <v>200</v>
      </c>
      <c r="I4026" t="s">
        <v>205</v>
      </c>
      <c r="J4026" t="s">
        <v>164</v>
      </c>
      <c r="K4026"/>
      <c r="L4026" t="s">
        <v>155</v>
      </c>
      <c r="M4026" t="s">
        <v>155</v>
      </c>
      <c r="N4026" t="n">
        <v>-75.9701</v>
      </c>
      <c r="O4026" t="n">
        <v>43.9705</v>
      </c>
      <c r="P4026" t="n">
        <v>33</v>
      </c>
      <c r="Q4026" t="n">
        <v>33</v>
      </c>
      <c r="R4026" t="n">
        <v>93.9</v>
      </c>
      <c r="S4026" t="n">
        <v>84.8</v>
      </c>
      <c r="T4026" t="n">
        <v>9.1</v>
      </c>
      <c r="U4026" t="n">
        <v>0</v>
      </c>
      <c r="V4026" t="n">
        <v>3</v>
      </c>
      <c r="W4026" t="n">
        <v>0</v>
      </c>
      <c r="X4026"/>
      <c r="Y4026"/>
      <c r="Z4026" t="n">
        <v>8</v>
      </c>
      <c r="AA4026"/>
      <c r="AB4026"/>
      <c r="AC4026"/>
      <c r="AD4026"/>
      <c r="AE4026"/>
      <c r="AF4026" t="n">
        <v>0</v>
      </c>
      <c r="AG4026" t="n">
        <v>70</v>
      </c>
      <c r="AH4026" t="n">
        <v>90</v>
      </c>
      <c r="AI4026"/>
      <c r="AJ4026"/>
      <c r="AK4026"/>
      <c r="AL4026"/>
      <c r="AM4026"/>
      <c r="AN4026"/>
      <c r="AO4026"/>
      <c r="AP4026"/>
      <c r="AQ4026"/>
      <c r="AR4026"/>
    </row>
    <row r="4027">
      <c r="A4027" t="n">
        <v>417910</v>
      </c>
      <c r="B4027" t="s">
        <v>6104</v>
      </c>
      <c r="C4027" t="s">
        <v>6105</v>
      </c>
      <c r="D4027" t="s">
        <v>996</v>
      </c>
      <c r="E4027" t="s">
        <v>997</v>
      </c>
      <c r="F4027" t="s">
        <v>216</v>
      </c>
      <c r="G4027" t="s">
        <v>149</v>
      </c>
      <c r="H4027" t="s">
        <v>200</v>
      </c>
      <c r="I4027" t="s">
        <v>186</v>
      </c>
      <c r="J4027" t="s">
        <v>164</v>
      </c>
      <c r="K4027"/>
      <c r="L4027" t="s">
        <v>155</v>
      </c>
      <c r="M4027" t="s">
        <v>155</v>
      </c>
      <c r="N4027" t="n">
        <v>-73.5206</v>
      </c>
      <c r="O4027" t="n">
        <v>40.7665</v>
      </c>
      <c r="P4027" t="n">
        <v>319</v>
      </c>
      <c r="Q4027" t="n">
        <v>319</v>
      </c>
      <c r="R4027" t="n">
        <v>85</v>
      </c>
      <c r="S4027" t="n">
        <v>8.5</v>
      </c>
      <c r="T4027" t="n">
        <v>66.5</v>
      </c>
      <c r="U4027" t="n">
        <v>8.5</v>
      </c>
      <c r="V4027" t="n">
        <v>6.3</v>
      </c>
      <c r="W4027" t="n">
        <v>0</v>
      </c>
      <c r="X4027" t="n">
        <v>53</v>
      </c>
      <c r="Y4027"/>
      <c r="Z4027" t="n">
        <v>12</v>
      </c>
      <c r="AA4027"/>
      <c r="AB4027"/>
      <c r="AC4027"/>
      <c r="AD4027"/>
      <c r="AE4027"/>
      <c r="AF4027" t="n">
        <v>43</v>
      </c>
      <c r="AG4027" t="n">
        <v>96</v>
      </c>
      <c r="AH4027" t="n">
        <v>96</v>
      </c>
      <c r="AI4027" t="n">
        <v>40172</v>
      </c>
      <c r="AJ4027" t="n">
        <v>38184</v>
      </c>
      <c r="AK4027" t="n">
        <v>40729</v>
      </c>
      <c r="AL4027" t="n">
        <v>41521</v>
      </c>
      <c r="AM4027" t="n">
        <v>43378</v>
      </c>
      <c r="AN4027"/>
      <c r="AO4027"/>
      <c r="AP4027"/>
      <c r="AQ4027"/>
      <c r="AR4027"/>
    </row>
    <row r="4028">
      <c r="A4028" t="n">
        <v>417983</v>
      </c>
      <c r="B4028" t="s">
        <v>6106</v>
      </c>
      <c r="C4028" t="s">
        <v>6107</v>
      </c>
      <c r="D4028" t="s">
        <v>996</v>
      </c>
      <c r="E4028" t="s">
        <v>997</v>
      </c>
      <c r="F4028" t="s">
        <v>216</v>
      </c>
      <c r="G4028" t="s">
        <v>149</v>
      </c>
      <c r="H4028" t="s">
        <v>200</v>
      </c>
      <c r="I4028" t="s">
        <v>205</v>
      </c>
      <c r="J4028" t="s">
        <v>164</v>
      </c>
      <c r="K4028"/>
      <c r="L4028" t="s">
        <v>155</v>
      </c>
      <c r="M4028" t="s">
        <v>155</v>
      </c>
      <c r="N4028" t="n">
        <v>-78.4054</v>
      </c>
      <c r="O4028" t="n">
        <v>42.0932</v>
      </c>
      <c r="P4028" t="n">
        <v>29</v>
      </c>
      <c r="Q4028" t="n">
        <v>29</v>
      </c>
      <c r="R4028" t="n">
        <v>100</v>
      </c>
      <c r="S4028" t="n">
        <v>86.2</v>
      </c>
      <c r="T4028" t="n">
        <v>0</v>
      </c>
      <c r="U4028" t="n">
        <v>6.9</v>
      </c>
      <c r="V4028" t="n">
        <v>3.4</v>
      </c>
      <c r="W4028" t="n">
        <v>0</v>
      </c>
      <c r="X4028"/>
      <c r="Y4028" t="n">
        <v>58</v>
      </c>
      <c r="Z4028" t="n">
        <v>6</v>
      </c>
      <c r="AA4028"/>
      <c r="AB4028"/>
      <c r="AC4028"/>
      <c r="AD4028"/>
      <c r="AE4028"/>
      <c r="AF4028" t="n">
        <v>0</v>
      </c>
      <c r="AG4028" t="n">
        <v>83</v>
      </c>
      <c r="AH4028" t="n">
        <v>86</v>
      </c>
      <c r="AI4028"/>
      <c r="AJ4028"/>
      <c r="AK4028"/>
      <c r="AL4028"/>
      <c r="AM4028"/>
      <c r="AN4028"/>
      <c r="AO4028"/>
      <c r="AP4028"/>
      <c r="AQ4028"/>
      <c r="AR4028"/>
    </row>
    <row r="4029">
      <c r="A4029" t="n">
        <v>417992</v>
      </c>
      <c r="B4029" t="s">
        <v>6108</v>
      </c>
      <c r="C4029" t="s">
        <v>3403</v>
      </c>
      <c r="D4029" t="s">
        <v>996</v>
      </c>
      <c r="E4029" t="s">
        <v>997</v>
      </c>
      <c r="F4029" t="s">
        <v>216</v>
      </c>
      <c r="G4029" t="s">
        <v>149</v>
      </c>
      <c r="H4029" t="s">
        <v>200</v>
      </c>
      <c r="I4029" t="s">
        <v>151</v>
      </c>
      <c r="J4029" t="s">
        <v>164</v>
      </c>
      <c r="K4029"/>
      <c r="L4029" t="s">
        <v>155</v>
      </c>
      <c r="M4029" t="s">
        <v>155</v>
      </c>
      <c r="N4029" t="n">
        <v>-74.0079</v>
      </c>
      <c r="O4029" t="n">
        <v>41.5011</v>
      </c>
      <c r="P4029" t="n">
        <v>46</v>
      </c>
      <c r="Q4029" t="n">
        <v>46</v>
      </c>
      <c r="R4029" t="n">
        <v>93.5</v>
      </c>
      <c r="S4029" t="n">
        <v>45.7</v>
      </c>
      <c r="T4029" t="n">
        <v>30.4</v>
      </c>
      <c r="U4029" t="n">
        <v>23.9</v>
      </c>
      <c r="V4029" t="n">
        <v>0</v>
      </c>
      <c r="W4029" t="n">
        <v>0</v>
      </c>
      <c r="X4029" t="n">
        <v>100</v>
      </c>
      <c r="Y4029"/>
      <c r="Z4029" t="n">
        <v>12</v>
      </c>
      <c r="AA4029"/>
      <c r="AB4029"/>
      <c r="AC4029"/>
      <c r="AD4029"/>
      <c r="AE4029"/>
      <c r="AF4029" t="n">
        <v>6</v>
      </c>
      <c r="AG4029" t="n">
        <v>59</v>
      </c>
      <c r="AH4029" t="n">
        <v>72</v>
      </c>
      <c r="AI4029" t="n">
        <v>20843</v>
      </c>
      <c r="AJ4029" t="n">
        <v>26290</v>
      </c>
      <c r="AK4029" t="n">
        <v>23141</v>
      </c>
      <c r="AL4029"/>
      <c r="AM4029"/>
      <c r="AN4029"/>
      <c r="AO4029"/>
      <c r="AP4029"/>
      <c r="AQ4029"/>
      <c r="AR4029"/>
    </row>
    <row r="4030">
      <c r="A4030" t="n">
        <v>418001</v>
      </c>
      <c r="B4030" t="s">
        <v>6109</v>
      </c>
      <c r="C4030" t="s">
        <v>1053</v>
      </c>
      <c r="D4030" t="s">
        <v>996</v>
      </c>
      <c r="E4030" t="s">
        <v>997</v>
      </c>
      <c r="F4030" t="s">
        <v>216</v>
      </c>
      <c r="G4030" t="s">
        <v>149</v>
      </c>
      <c r="H4030" t="s">
        <v>200</v>
      </c>
      <c r="I4030" t="s">
        <v>175</v>
      </c>
      <c r="J4030" t="s">
        <v>164</v>
      </c>
      <c r="K4030"/>
      <c r="L4030" t="s">
        <v>155</v>
      </c>
      <c r="M4030" t="s">
        <v>155</v>
      </c>
      <c r="N4030" t="n">
        <v>-77.0818</v>
      </c>
      <c r="O4030" t="n">
        <v>43.0382</v>
      </c>
      <c r="P4030" t="n">
        <v>83</v>
      </c>
      <c r="Q4030" t="n">
        <v>83</v>
      </c>
      <c r="R4030" t="n">
        <v>96.4</v>
      </c>
      <c r="S4030" t="n">
        <v>48.2</v>
      </c>
      <c r="T4030" t="n">
        <v>33.7</v>
      </c>
      <c r="U4030" t="n">
        <v>3.6</v>
      </c>
      <c r="V4030" t="n">
        <v>1.2</v>
      </c>
      <c r="W4030" t="n">
        <v>0</v>
      </c>
      <c r="X4030" t="n">
        <v>100</v>
      </c>
      <c r="Y4030"/>
      <c r="Z4030" t="n">
        <v>26</v>
      </c>
      <c r="AA4030"/>
      <c r="AB4030"/>
      <c r="AC4030"/>
      <c r="AD4030"/>
      <c r="AE4030"/>
      <c r="AF4030" t="n">
        <v>12</v>
      </c>
      <c r="AG4030" t="n">
        <v>60</v>
      </c>
      <c r="AH4030" t="n">
        <v>80</v>
      </c>
      <c r="AI4030" t="n">
        <v>23102</v>
      </c>
      <c r="AJ4030" t="n">
        <v>21442</v>
      </c>
      <c r="AK4030" t="n">
        <v>21493</v>
      </c>
      <c r="AL4030" t="n">
        <v>26397</v>
      </c>
      <c r="AM4030"/>
      <c r="AN4030" t="n">
        <v>24263</v>
      </c>
      <c r="AO4030"/>
      <c r="AP4030"/>
      <c r="AQ4030"/>
      <c r="AR4030"/>
    </row>
    <row r="4031">
      <c r="A4031" t="n">
        <v>418010</v>
      </c>
      <c r="B4031" t="s">
        <v>6110</v>
      </c>
      <c r="C4031" t="s">
        <v>6111</v>
      </c>
      <c r="D4031" t="s">
        <v>996</v>
      </c>
      <c r="E4031" t="s">
        <v>997</v>
      </c>
      <c r="F4031" t="s">
        <v>216</v>
      </c>
      <c r="G4031" t="s">
        <v>149</v>
      </c>
      <c r="H4031" t="s">
        <v>200</v>
      </c>
      <c r="I4031" t="s">
        <v>186</v>
      </c>
      <c r="J4031" t="s">
        <v>164</v>
      </c>
      <c r="K4031"/>
      <c r="L4031" t="s">
        <v>155</v>
      </c>
      <c r="M4031" t="s">
        <v>155</v>
      </c>
      <c r="N4031" t="n">
        <v>-75.9658</v>
      </c>
      <c r="O4031" t="n">
        <v>42.1154</v>
      </c>
      <c r="P4031" t="n">
        <v>72</v>
      </c>
      <c r="Q4031" t="n">
        <v>72</v>
      </c>
      <c r="R4031" t="n">
        <v>93.1</v>
      </c>
      <c r="S4031" t="n">
        <v>68.1</v>
      </c>
      <c r="T4031" t="n">
        <v>25</v>
      </c>
      <c r="U4031" t="n">
        <v>2.8</v>
      </c>
      <c r="V4031" t="n">
        <v>1.4</v>
      </c>
      <c r="W4031" t="n">
        <v>1.4</v>
      </c>
      <c r="X4031" t="n">
        <v>100</v>
      </c>
      <c r="Y4031" t="n">
        <v>100</v>
      </c>
      <c r="Z4031" t="n">
        <v>12</v>
      </c>
      <c r="AA4031"/>
      <c r="AB4031"/>
      <c r="AC4031"/>
      <c r="AD4031"/>
      <c r="AE4031"/>
      <c r="AF4031" t="n">
        <v>4</v>
      </c>
      <c r="AG4031" t="n">
        <v>60</v>
      </c>
      <c r="AH4031" t="n">
        <v>60</v>
      </c>
      <c r="AI4031" t="n">
        <v>16480</v>
      </c>
      <c r="AJ4031" t="n">
        <v>16397</v>
      </c>
      <c r="AK4031" t="n">
        <v>16522</v>
      </c>
      <c r="AL4031"/>
      <c r="AM4031"/>
      <c r="AN4031"/>
      <c r="AO4031"/>
      <c r="AP4031"/>
      <c r="AQ4031"/>
      <c r="AR4031"/>
    </row>
    <row r="4032">
      <c r="A4032" t="n">
        <v>418029</v>
      </c>
      <c r="B4032" t="s">
        <v>6112</v>
      </c>
      <c r="C4032" t="s">
        <v>6113</v>
      </c>
      <c r="D4032" t="s">
        <v>996</v>
      </c>
      <c r="E4032" t="s">
        <v>997</v>
      </c>
      <c r="F4032" t="s">
        <v>216</v>
      </c>
      <c r="G4032" t="s">
        <v>149</v>
      </c>
      <c r="H4032" t="s">
        <v>200</v>
      </c>
      <c r="I4032" t="s">
        <v>186</v>
      </c>
      <c r="J4032" t="s">
        <v>164</v>
      </c>
      <c r="K4032"/>
      <c r="L4032" t="s">
        <v>155</v>
      </c>
      <c r="M4032" t="s">
        <v>155</v>
      </c>
      <c r="N4032" t="n">
        <v>-73.5943</v>
      </c>
      <c r="O4032" t="n">
        <v>43.3215</v>
      </c>
      <c r="P4032" t="n">
        <v>42</v>
      </c>
      <c r="Q4032" t="n">
        <v>42</v>
      </c>
      <c r="R4032" t="n">
        <v>90.5</v>
      </c>
      <c r="S4032" t="n">
        <v>85.7</v>
      </c>
      <c r="T4032" t="n">
        <v>4.8</v>
      </c>
      <c r="U4032" t="n">
        <v>4.8</v>
      </c>
      <c r="V4032" t="n">
        <v>2.4</v>
      </c>
      <c r="W4032" t="n">
        <v>0</v>
      </c>
      <c r="X4032" t="n">
        <v>79</v>
      </c>
      <c r="Y4032"/>
      <c r="Z4032" t="n">
        <v>18</v>
      </c>
      <c r="AA4032"/>
      <c r="AB4032"/>
      <c r="AC4032"/>
      <c r="AD4032"/>
      <c r="AE4032"/>
      <c r="AF4032" t="n">
        <v>14</v>
      </c>
      <c r="AG4032" t="n">
        <v>83</v>
      </c>
      <c r="AH4032" t="n">
        <v>88</v>
      </c>
      <c r="AI4032" t="n">
        <v>14767</v>
      </c>
      <c r="AJ4032" t="n">
        <v>16995</v>
      </c>
      <c r="AK4032"/>
      <c r="AL4032"/>
      <c r="AM4032"/>
      <c r="AN4032"/>
      <c r="AO4032"/>
      <c r="AP4032"/>
      <c r="AQ4032"/>
      <c r="AR4032"/>
    </row>
    <row r="4033">
      <c r="A4033" t="n">
        <v>418038</v>
      </c>
      <c r="B4033" t="s">
        <v>6114</v>
      </c>
      <c r="C4033" t="s">
        <v>1275</v>
      </c>
      <c r="D4033" t="s">
        <v>996</v>
      </c>
      <c r="E4033" t="s">
        <v>997</v>
      </c>
      <c r="F4033" t="s">
        <v>216</v>
      </c>
      <c r="G4033" t="s">
        <v>149</v>
      </c>
      <c r="H4033" t="s">
        <v>200</v>
      </c>
      <c r="I4033" t="s">
        <v>186</v>
      </c>
      <c r="J4033" t="s">
        <v>164</v>
      </c>
      <c r="K4033"/>
      <c r="L4033" t="s">
        <v>155</v>
      </c>
      <c r="M4033" t="s">
        <v>155</v>
      </c>
      <c r="N4033" t="n">
        <v>-73.8242</v>
      </c>
      <c r="O4033" t="n">
        <v>42.7449</v>
      </c>
      <c r="P4033" t="n">
        <v>194</v>
      </c>
      <c r="Q4033" t="n">
        <v>194</v>
      </c>
      <c r="R4033" t="n">
        <v>91.8</v>
      </c>
      <c r="S4033" t="n">
        <v>20.1</v>
      </c>
      <c r="T4033" t="n">
        <v>66</v>
      </c>
      <c r="U4033" t="n">
        <v>4.1</v>
      </c>
      <c r="V4033" t="n">
        <v>0.5</v>
      </c>
      <c r="W4033" t="n">
        <v>0</v>
      </c>
      <c r="X4033" t="n">
        <v>74</v>
      </c>
      <c r="Y4033"/>
      <c r="Z4033" t="n">
        <v>30</v>
      </c>
      <c r="AA4033"/>
      <c r="AB4033"/>
      <c r="AC4033"/>
      <c r="AD4033"/>
      <c r="AE4033"/>
      <c r="AF4033" t="n">
        <v>43</v>
      </c>
      <c r="AG4033" t="n">
        <v>72</v>
      </c>
      <c r="AH4033" t="n">
        <v>83</v>
      </c>
      <c r="AI4033" t="n">
        <v>20020</v>
      </c>
      <c r="AJ4033" t="n">
        <v>19916</v>
      </c>
      <c r="AK4033" t="n">
        <v>20527</v>
      </c>
      <c r="AL4033" t="n">
        <v>17118</v>
      </c>
      <c r="AM4033"/>
      <c r="AN4033" t="n">
        <v>26970</v>
      </c>
      <c r="AO4033"/>
      <c r="AP4033"/>
      <c r="AQ4033"/>
      <c r="AR4033"/>
    </row>
    <row r="4034">
      <c r="A4034" t="n">
        <v>418065</v>
      </c>
      <c r="B4034" t="s">
        <v>6115</v>
      </c>
      <c r="C4034" t="s">
        <v>6116</v>
      </c>
      <c r="D4034" t="s">
        <v>996</v>
      </c>
      <c r="E4034" t="s">
        <v>997</v>
      </c>
      <c r="F4034" t="s">
        <v>216</v>
      </c>
      <c r="G4034" t="s">
        <v>149</v>
      </c>
      <c r="H4034" t="s">
        <v>200</v>
      </c>
      <c r="I4034" t="s">
        <v>186</v>
      </c>
      <c r="J4034" t="s">
        <v>164</v>
      </c>
      <c r="K4034"/>
      <c r="L4034" t="s">
        <v>155</v>
      </c>
      <c r="M4034" t="s">
        <v>155</v>
      </c>
      <c r="N4034" t="n">
        <v>-73.0866</v>
      </c>
      <c r="O4034" t="n">
        <v>40.7388</v>
      </c>
      <c r="P4034" t="n">
        <v>361</v>
      </c>
      <c r="Q4034" t="n">
        <v>361</v>
      </c>
      <c r="R4034" t="n">
        <v>88.9</v>
      </c>
      <c r="S4034" t="n">
        <v>28.8</v>
      </c>
      <c r="T4034" t="n">
        <v>38.2</v>
      </c>
      <c r="U4034" t="n">
        <v>24.7</v>
      </c>
      <c r="V4034" t="n">
        <v>0.8</v>
      </c>
      <c r="W4034" t="n">
        <v>0</v>
      </c>
      <c r="X4034" t="n">
        <v>98</v>
      </c>
      <c r="Y4034" t="n">
        <v>86</v>
      </c>
      <c r="Z4034" t="n">
        <v>18</v>
      </c>
      <c r="AA4034"/>
      <c r="AB4034"/>
      <c r="AC4034"/>
      <c r="AD4034"/>
      <c r="AE4034"/>
      <c r="AF4034" t="n">
        <v>75</v>
      </c>
      <c r="AG4034" t="n">
        <v>48</v>
      </c>
      <c r="AH4034" t="n">
        <v>74</v>
      </c>
      <c r="AI4034" t="n">
        <v>23648</v>
      </c>
      <c r="AJ4034" t="n">
        <v>21429</v>
      </c>
      <c r="AK4034" t="n">
        <v>21361</v>
      </c>
      <c r="AL4034" t="n">
        <v>23841</v>
      </c>
      <c r="AM4034" t="n">
        <v>26215</v>
      </c>
      <c r="AN4034" t="n">
        <v>26533</v>
      </c>
      <c r="AO4034"/>
      <c r="AP4034"/>
      <c r="AQ4034"/>
      <c r="AR4034"/>
    </row>
    <row r="4035">
      <c r="A4035" t="n">
        <v>418083</v>
      </c>
      <c r="B4035" t="s">
        <v>6117</v>
      </c>
      <c r="C4035" t="s">
        <v>6118</v>
      </c>
      <c r="D4035" t="s">
        <v>996</v>
      </c>
      <c r="E4035" t="s">
        <v>997</v>
      </c>
      <c r="F4035" t="s">
        <v>216</v>
      </c>
      <c r="G4035" t="s">
        <v>149</v>
      </c>
      <c r="H4035" t="s">
        <v>200</v>
      </c>
      <c r="I4035" t="s">
        <v>186</v>
      </c>
      <c r="J4035" t="s">
        <v>164</v>
      </c>
      <c r="K4035"/>
      <c r="L4035" t="s">
        <v>155</v>
      </c>
      <c r="M4035" t="s">
        <v>155</v>
      </c>
      <c r="N4035" t="n">
        <v>-73.9799</v>
      </c>
      <c r="O4035" t="n">
        <v>41.1213</v>
      </c>
      <c r="P4035" t="n">
        <v>50</v>
      </c>
      <c r="Q4035" t="n">
        <v>50</v>
      </c>
      <c r="R4035" t="n">
        <v>84</v>
      </c>
      <c r="S4035" t="n">
        <v>18</v>
      </c>
      <c r="T4035" t="n">
        <v>54</v>
      </c>
      <c r="U4035" t="n">
        <v>12</v>
      </c>
      <c r="V4035" t="n">
        <v>6</v>
      </c>
      <c r="W4035" t="n">
        <v>0</v>
      </c>
      <c r="X4035" t="n">
        <v>50</v>
      </c>
      <c r="Y4035"/>
      <c r="Z4035" t="n">
        <v>15</v>
      </c>
      <c r="AA4035"/>
      <c r="AB4035"/>
      <c r="AC4035"/>
      <c r="AD4035"/>
      <c r="AE4035"/>
      <c r="AF4035" t="n">
        <v>8</v>
      </c>
      <c r="AG4035" t="n">
        <v>56</v>
      </c>
      <c r="AH4035" t="n">
        <v>58</v>
      </c>
      <c r="AI4035" t="n">
        <v>33113</v>
      </c>
      <c r="AJ4035" t="n">
        <v>33401</v>
      </c>
      <c r="AK4035" t="n">
        <v>36889</v>
      </c>
      <c r="AL4035" t="n">
        <v>34741</v>
      </c>
      <c r="AM4035" t="n">
        <v>38189</v>
      </c>
      <c r="AN4035"/>
      <c r="AO4035"/>
      <c r="AP4035"/>
      <c r="AQ4035"/>
      <c r="AR4035"/>
    </row>
    <row r="4036">
      <c r="A4036" t="n">
        <v>418126</v>
      </c>
      <c r="B4036" t="s">
        <v>6119</v>
      </c>
      <c r="C4036" t="s">
        <v>6120</v>
      </c>
      <c r="D4036" t="s">
        <v>996</v>
      </c>
      <c r="E4036" t="s">
        <v>997</v>
      </c>
      <c r="F4036" t="s">
        <v>162</v>
      </c>
      <c r="G4036" t="s">
        <v>163</v>
      </c>
      <c r="H4036" t="s">
        <v>150</v>
      </c>
      <c r="I4036" t="s">
        <v>186</v>
      </c>
      <c r="J4036" t="s">
        <v>164</v>
      </c>
      <c r="K4036" t="s">
        <v>209</v>
      </c>
      <c r="L4036" t="s">
        <v>155</v>
      </c>
      <c r="M4036" t="s">
        <v>155</v>
      </c>
      <c r="N4036" t="n">
        <v>-73.5153</v>
      </c>
      <c r="O4036" t="n">
        <v>40.8111</v>
      </c>
      <c r="P4036" t="n">
        <v>257</v>
      </c>
      <c r="Q4036" t="n">
        <v>146</v>
      </c>
      <c r="R4036" t="n">
        <v>70.5</v>
      </c>
      <c r="S4036" t="n">
        <v>30.1</v>
      </c>
      <c r="T4036" t="n">
        <v>15.8</v>
      </c>
      <c r="U4036" t="n">
        <v>17.1</v>
      </c>
      <c r="V4036" t="n">
        <v>28.1</v>
      </c>
      <c r="W4036" t="n">
        <v>2.1</v>
      </c>
      <c r="X4036"/>
      <c r="Y4036"/>
      <c r="Z4036" t="n">
        <v>5</v>
      </c>
      <c r="AA4036" t="n">
        <v>24</v>
      </c>
      <c r="AB4036" t="n">
        <v>54.2</v>
      </c>
      <c r="AC4036"/>
      <c r="AD4036"/>
      <c r="AE4036"/>
      <c r="AF4036" t="n">
        <v>2</v>
      </c>
      <c r="AG4036" t="n">
        <v>32</v>
      </c>
      <c r="AH4036" t="n">
        <v>32</v>
      </c>
      <c r="AI4036" t="n">
        <v>42908</v>
      </c>
      <c r="AJ4036"/>
      <c r="AK4036" t="n">
        <v>42908</v>
      </c>
      <c r="AL4036"/>
      <c r="AM4036"/>
      <c r="AN4036"/>
      <c r="AO4036" t="n">
        <v>53</v>
      </c>
      <c r="AP4036" t="n">
        <v>68</v>
      </c>
      <c r="AQ4036" t="n">
        <v>68</v>
      </c>
      <c r="AR4036"/>
    </row>
    <row r="4037">
      <c r="A4037" t="n">
        <v>418171</v>
      </c>
      <c r="B4037" t="s">
        <v>6121</v>
      </c>
      <c r="C4037" t="s">
        <v>3219</v>
      </c>
      <c r="D4037" t="s">
        <v>996</v>
      </c>
      <c r="E4037" t="s">
        <v>997</v>
      </c>
      <c r="F4037" t="s">
        <v>199</v>
      </c>
      <c r="G4037" t="s">
        <v>189</v>
      </c>
      <c r="H4037" t="s">
        <v>200</v>
      </c>
      <c r="I4037" t="s">
        <v>151</v>
      </c>
      <c r="J4037" t="s">
        <v>164</v>
      </c>
      <c r="K4037"/>
      <c r="L4037" t="s">
        <v>155</v>
      </c>
      <c r="M4037" t="s">
        <v>155</v>
      </c>
      <c r="N4037" t="n">
        <v>-73.9586</v>
      </c>
      <c r="O4037" t="n">
        <v>40.6085</v>
      </c>
      <c r="P4037" t="n">
        <v>96</v>
      </c>
      <c r="Q4037" t="n">
        <v>96</v>
      </c>
      <c r="R4037" t="n">
        <v>3.1</v>
      </c>
      <c r="S4037" t="n">
        <v>39.6</v>
      </c>
      <c r="T4037" t="n">
        <v>29.2</v>
      </c>
      <c r="U4037" t="n">
        <v>21.9</v>
      </c>
      <c r="V4037" t="n">
        <v>7.3</v>
      </c>
      <c r="W4037" t="n">
        <v>0</v>
      </c>
      <c r="X4037" t="n">
        <v>100</v>
      </c>
      <c r="Y4037"/>
      <c r="Z4037" t="n">
        <v>22</v>
      </c>
      <c r="AA4037"/>
      <c r="AB4037"/>
      <c r="AC4037"/>
      <c r="AD4037"/>
      <c r="AE4037"/>
      <c r="AF4037" t="n">
        <v>9</v>
      </c>
      <c r="AG4037" t="n">
        <v>3</v>
      </c>
      <c r="AH4037" t="n">
        <v>3</v>
      </c>
      <c r="AI4037" t="n">
        <v>41229</v>
      </c>
      <c r="AJ4037" t="n">
        <v>41229</v>
      </c>
      <c r="AK4037"/>
      <c r="AL4037"/>
      <c r="AM4037"/>
      <c r="AN4037"/>
      <c r="AO4037"/>
      <c r="AP4037"/>
      <c r="AQ4037"/>
      <c r="AR4037"/>
    </row>
    <row r="4038">
      <c r="A4038" t="n">
        <v>418199</v>
      </c>
      <c r="B4038" t="s">
        <v>6122</v>
      </c>
      <c r="C4038" t="s">
        <v>3999</v>
      </c>
      <c r="D4038" t="s">
        <v>3795</v>
      </c>
      <c r="E4038" t="s">
        <v>1434</v>
      </c>
      <c r="F4038" t="s">
        <v>216</v>
      </c>
      <c r="G4038" t="s">
        <v>149</v>
      </c>
      <c r="H4038" t="s">
        <v>200</v>
      </c>
      <c r="I4038" t="s">
        <v>186</v>
      </c>
      <c r="J4038" t="s">
        <v>164</v>
      </c>
      <c r="K4038"/>
      <c r="L4038" t="s">
        <v>155</v>
      </c>
      <c r="M4038" t="s">
        <v>155</v>
      </c>
      <c r="N4038" t="n">
        <v>-83.5716</v>
      </c>
      <c r="O4038" t="n">
        <v>41.5843</v>
      </c>
      <c r="P4038" t="n">
        <v>140</v>
      </c>
      <c r="Q4038" t="n">
        <v>140</v>
      </c>
      <c r="R4038" t="n">
        <v>51.4</v>
      </c>
      <c r="S4038" t="n">
        <v>67.1</v>
      </c>
      <c r="T4038" t="n">
        <v>19.3</v>
      </c>
      <c r="U4038" t="n">
        <v>7.1</v>
      </c>
      <c r="V4038" t="n">
        <v>0.7</v>
      </c>
      <c r="W4038" t="n">
        <v>0</v>
      </c>
      <c r="X4038"/>
      <c r="Y4038"/>
      <c r="Z4038" t="n">
        <v>10</v>
      </c>
      <c r="AA4038"/>
      <c r="AB4038"/>
      <c r="AC4038"/>
      <c r="AD4038"/>
      <c r="AE4038"/>
      <c r="AF4038" t="n">
        <v>6</v>
      </c>
      <c r="AG4038" t="n">
        <v>4</v>
      </c>
      <c r="AH4038" t="n">
        <v>4</v>
      </c>
      <c r="AI4038" t="n">
        <v>9940</v>
      </c>
      <c r="AJ4038" t="n">
        <v>9940</v>
      </c>
      <c r="AK4038"/>
      <c r="AL4038"/>
      <c r="AM4038"/>
      <c r="AN4038"/>
      <c r="AO4038"/>
      <c r="AP4038"/>
      <c r="AQ4038"/>
      <c r="AR4038"/>
    </row>
    <row r="4039">
      <c r="A4039" t="n">
        <v>418205</v>
      </c>
      <c r="B4039" t="s">
        <v>6123</v>
      </c>
      <c r="C4039" t="s">
        <v>1053</v>
      </c>
      <c r="D4039" t="s">
        <v>3795</v>
      </c>
      <c r="E4039" t="s">
        <v>1434</v>
      </c>
      <c r="F4039" t="s">
        <v>216</v>
      </c>
      <c r="G4039" t="s">
        <v>149</v>
      </c>
      <c r="H4039" t="s">
        <v>200</v>
      </c>
      <c r="I4039" t="s">
        <v>186</v>
      </c>
      <c r="J4039" t="s">
        <v>164</v>
      </c>
      <c r="K4039"/>
      <c r="L4039" t="s">
        <v>155</v>
      </c>
      <c r="M4039" t="s">
        <v>155</v>
      </c>
      <c r="N4039" t="n">
        <v>-82.4292</v>
      </c>
      <c r="O4039" t="n">
        <v>40.1</v>
      </c>
      <c r="P4039" t="n">
        <v>416</v>
      </c>
      <c r="Q4039" t="n">
        <v>416</v>
      </c>
      <c r="R4039" t="n">
        <v>49.8</v>
      </c>
      <c r="S4039" t="n">
        <v>80.3</v>
      </c>
      <c r="T4039" t="n">
        <v>5.5</v>
      </c>
      <c r="U4039" t="n">
        <v>1.7</v>
      </c>
      <c r="V4039" t="n">
        <v>1.7</v>
      </c>
      <c r="W4039" t="n">
        <v>0</v>
      </c>
      <c r="X4039" t="n">
        <v>100</v>
      </c>
      <c r="Y4039"/>
      <c r="Z4039" t="n">
        <v>6</v>
      </c>
      <c r="AA4039"/>
      <c r="AB4039"/>
      <c r="AC4039"/>
      <c r="AD4039"/>
      <c r="AE4039"/>
      <c r="AF4039" t="n">
        <v>63</v>
      </c>
      <c r="AG4039" t="n">
        <v>16</v>
      </c>
      <c r="AH4039" t="n">
        <v>23</v>
      </c>
      <c r="AI4039"/>
      <c r="AJ4039"/>
      <c r="AK4039"/>
      <c r="AL4039"/>
      <c r="AM4039"/>
      <c r="AN4039"/>
      <c r="AO4039"/>
      <c r="AP4039"/>
      <c r="AQ4039"/>
      <c r="AR4039"/>
    </row>
    <row r="4040">
      <c r="A4040" t="n">
        <v>418223</v>
      </c>
      <c r="B4040" t="s">
        <v>6124</v>
      </c>
      <c r="C4040" t="s">
        <v>6125</v>
      </c>
      <c r="D4040" t="s">
        <v>3795</v>
      </c>
      <c r="E4040" t="s">
        <v>1434</v>
      </c>
      <c r="F4040" t="s">
        <v>216</v>
      </c>
      <c r="G4040" t="s">
        <v>149</v>
      </c>
      <c r="H4040" t="s">
        <v>200</v>
      </c>
      <c r="I4040" t="s">
        <v>186</v>
      </c>
      <c r="J4040" t="s">
        <v>164</v>
      </c>
      <c r="K4040"/>
      <c r="L4040" t="s">
        <v>155</v>
      </c>
      <c r="M4040" t="s">
        <v>155</v>
      </c>
      <c r="N4040" t="n">
        <v>-81.4471</v>
      </c>
      <c r="O4040" t="n">
        <v>41.6538</v>
      </c>
      <c r="P4040" t="n">
        <v>190</v>
      </c>
      <c r="Q4040" t="n">
        <v>190</v>
      </c>
      <c r="R4040" t="n">
        <v>92.1</v>
      </c>
      <c r="S4040" t="n">
        <v>8.4</v>
      </c>
      <c r="T4040" t="n">
        <v>83.7</v>
      </c>
      <c r="U4040" t="n">
        <v>2.1</v>
      </c>
      <c r="V4040" t="n">
        <v>1.1</v>
      </c>
      <c r="W4040" t="n">
        <v>1.6</v>
      </c>
      <c r="X4040" t="n">
        <v>77</v>
      </c>
      <c r="Y4040"/>
      <c r="Z4040" t="n">
        <v>6</v>
      </c>
      <c r="AA4040"/>
      <c r="AB4040"/>
      <c r="AC4040"/>
      <c r="AD4040"/>
      <c r="AE4040"/>
      <c r="AF4040" t="n">
        <v>73</v>
      </c>
      <c r="AG4040" t="n">
        <v>74</v>
      </c>
      <c r="AH4040" t="n">
        <v>81</v>
      </c>
      <c r="AI4040" t="n">
        <v>15262</v>
      </c>
      <c r="AJ4040" t="n">
        <v>15505</v>
      </c>
      <c r="AK4040" t="n">
        <v>14832</v>
      </c>
      <c r="AL4040" t="n">
        <v>16234</v>
      </c>
      <c r="AM4040" t="n">
        <v>21888</v>
      </c>
      <c r="AN4040" t="n">
        <v>21888</v>
      </c>
      <c r="AO4040"/>
      <c r="AP4040"/>
      <c r="AQ4040"/>
      <c r="AR4040"/>
    </row>
    <row r="4041">
      <c r="A4041" t="n">
        <v>418250</v>
      </c>
      <c r="B4041" t="s">
        <v>6126</v>
      </c>
      <c r="C4041" t="s">
        <v>1348</v>
      </c>
      <c r="D4041" t="s">
        <v>3795</v>
      </c>
      <c r="E4041" t="s">
        <v>1434</v>
      </c>
      <c r="F4041" t="s">
        <v>216</v>
      </c>
      <c r="G4041" t="s">
        <v>149</v>
      </c>
      <c r="H4041" t="s">
        <v>200</v>
      </c>
      <c r="I4041" t="s">
        <v>205</v>
      </c>
      <c r="J4041" t="s">
        <v>164</v>
      </c>
      <c r="K4041"/>
      <c r="L4041" t="s">
        <v>155</v>
      </c>
      <c r="M4041" t="s">
        <v>155</v>
      </c>
      <c r="N4041" t="n">
        <v>-81.5011</v>
      </c>
      <c r="O4041" t="n">
        <v>39.433</v>
      </c>
      <c r="P4041" t="n">
        <v>368</v>
      </c>
      <c r="Q4041" t="n">
        <v>368</v>
      </c>
      <c r="R4041" t="n">
        <v>34.8</v>
      </c>
      <c r="S4041" t="n">
        <v>89.1</v>
      </c>
      <c r="T4041" t="n">
        <v>3.8</v>
      </c>
      <c r="U4041" t="n">
        <v>1.1</v>
      </c>
      <c r="V4041" t="n">
        <v>0.3</v>
      </c>
      <c r="W4041" t="n">
        <v>0</v>
      </c>
      <c r="X4041" t="n">
        <v>80</v>
      </c>
      <c r="Y4041" t="n">
        <v>41</v>
      </c>
      <c r="Z4041" t="n">
        <v>10</v>
      </c>
      <c r="AA4041"/>
      <c r="AB4041"/>
      <c r="AC4041"/>
      <c r="AD4041"/>
      <c r="AE4041"/>
      <c r="AF4041" t="n">
        <v>104</v>
      </c>
      <c r="AG4041" t="n">
        <v>20</v>
      </c>
      <c r="AH4041" t="n">
        <v>65</v>
      </c>
      <c r="AI4041" t="n">
        <v>3261</v>
      </c>
      <c r="AJ4041"/>
      <c r="AK4041"/>
      <c r="AL4041"/>
      <c r="AM4041"/>
      <c r="AN4041"/>
      <c r="AO4041"/>
      <c r="AP4041"/>
      <c r="AQ4041"/>
      <c r="AR4041"/>
    </row>
    <row r="4042">
      <c r="A4042" t="n">
        <v>418269</v>
      </c>
      <c r="B4042" t="s">
        <v>6127</v>
      </c>
      <c r="C4042" t="s">
        <v>6128</v>
      </c>
      <c r="D4042" t="s">
        <v>3795</v>
      </c>
      <c r="E4042" t="s">
        <v>1434</v>
      </c>
      <c r="F4042" t="s">
        <v>199</v>
      </c>
      <c r="G4042" t="s">
        <v>189</v>
      </c>
      <c r="H4042" t="s">
        <v>200</v>
      </c>
      <c r="I4042" t="s">
        <v>186</v>
      </c>
      <c r="J4042" t="s">
        <v>164</v>
      </c>
      <c r="K4042"/>
      <c r="L4042" t="s">
        <v>155</v>
      </c>
      <c r="M4042" t="s">
        <v>155</v>
      </c>
      <c r="N4042" t="n">
        <v>-84.4588</v>
      </c>
      <c r="O4042" t="n">
        <v>39.158</v>
      </c>
      <c r="P4042" t="n">
        <v>289</v>
      </c>
      <c r="Q4042" t="n">
        <v>289</v>
      </c>
      <c r="R4042" t="n">
        <v>40.1</v>
      </c>
      <c r="S4042" t="n">
        <v>6.9</v>
      </c>
      <c r="T4042" t="n">
        <v>76.8</v>
      </c>
      <c r="U4042" t="n">
        <v>8.7</v>
      </c>
      <c r="V4042" t="n">
        <v>0</v>
      </c>
      <c r="W4042" t="n">
        <v>0</v>
      </c>
      <c r="X4042" t="n">
        <v>72</v>
      </c>
      <c r="Y4042"/>
      <c r="Z4042" t="n">
        <v>12</v>
      </c>
      <c r="AA4042"/>
      <c r="AB4042"/>
      <c r="AC4042"/>
      <c r="AD4042"/>
      <c r="AE4042"/>
      <c r="AF4042" t="n">
        <v>92</v>
      </c>
      <c r="AG4042" t="n">
        <v>68</v>
      </c>
      <c r="AH4042" t="n">
        <v>76</v>
      </c>
      <c r="AI4042" t="n">
        <v>24175</v>
      </c>
      <c r="AJ4042" t="n">
        <v>24476</v>
      </c>
      <c r="AK4042" t="n">
        <v>25371</v>
      </c>
      <c r="AL4042" t="n">
        <v>27588</v>
      </c>
      <c r="AM4042"/>
      <c r="AN4042"/>
      <c r="AO4042"/>
      <c r="AP4042"/>
      <c r="AQ4042"/>
      <c r="AR4042"/>
    </row>
    <row r="4043">
      <c r="A4043" t="n">
        <v>418278</v>
      </c>
      <c r="B4043" t="s">
        <v>6129</v>
      </c>
      <c r="C4043" t="s">
        <v>6130</v>
      </c>
      <c r="D4043" t="s">
        <v>3795</v>
      </c>
      <c r="E4043" t="s">
        <v>1434</v>
      </c>
      <c r="F4043" t="s">
        <v>216</v>
      </c>
      <c r="G4043" t="s">
        <v>149</v>
      </c>
      <c r="H4043" t="s">
        <v>200</v>
      </c>
      <c r="I4043" t="s">
        <v>175</v>
      </c>
      <c r="J4043" t="s">
        <v>164</v>
      </c>
      <c r="K4043"/>
      <c r="L4043" t="s">
        <v>155</v>
      </c>
      <c r="M4043" t="s">
        <v>155</v>
      </c>
      <c r="N4043" t="n">
        <v>-84.5702</v>
      </c>
      <c r="O4043" t="n">
        <v>40.8823</v>
      </c>
      <c r="P4043" t="n">
        <v>221</v>
      </c>
      <c r="Q4043" t="n">
        <v>221</v>
      </c>
      <c r="R4043" t="n">
        <v>68.8</v>
      </c>
      <c r="S4043" t="n">
        <v>88.7</v>
      </c>
      <c r="T4043" t="n">
        <v>5.9</v>
      </c>
      <c r="U4043" t="n">
        <v>1.8</v>
      </c>
      <c r="V4043" t="n">
        <v>0.5</v>
      </c>
      <c r="W4043" t="n">
        <v>0</v>
      </c>
      <c r="X4043" t="n">
        <v>91</v>
      </c>
      <c r="Y4043" t="n">
        <v>85</v>
      </c>
      <c r="Z4043" t="n">
        <v>6</v>
      </c>
      <c r="AA4043"/>
      <c r="AB4043"/>
      <c r="AC4043"/>
      <c r="AD4043"/>
      <c r="AE4043"/>
      <c r="AF4043" t="n">
        <v>133</v>
      </c>
      <c r="AG4043" t="n">
        <v>19</v>
      </c>
      <c r="AH4043" t="n">
        <v>49</v>
      </c>
      <c r="AI4043" t="n">
        <v>1202</v>
      </c>
      <c r="AJ4043"/>
      <c r="AK4043"/>
      <c r="AL4043"/>
      <c r="AM4043"/>
      <c r="AN4043"/>
      <c r="AO4043"/>
      <c r="AP4043"/>
      <c r="AQ4043"/>
      <c r="AR4043"/>
    </row>
    <row r="4044">
      <c r="A4044" t="n">
        <v>418296</v>
      </c>
      <c r="B4044" t="s">
        <v>6131</v>
      </c>
      <c r="C4044" t="s">
        <v>4048</v>
      </c>
      <c r="D4044" t="s">
        <v>4049</v>
      </c>
      <c r="E4044" t="s">
        <v>283</v>
      </c>
      <c r="F4044" t="s">
        <v>173</v>
      </c>
      <c r="G4044" t="s">
        <v>149</v>
      </c>
      <c r="H4044" t="s">
        <v>174</v>
      </c>
      <c r="I4044" t="s">
        <v>175</v>
      </c>
      <c r="J4044" t="s">
        <v>168</v>
      </c>
      <c r="K4044"/>
      <c r="L4044" t="s">
        <v>155</v>
      </c>
      <c r="M4044" t="s">
        <v>155</v>
      </c>
      <c r="N4044" t="n">
        <v>-95.3119</v>
      </c>
      <c r="O4044" t="n">
        <v>35.7749</v>
      </c>
      <c r="P4044" t="n">
        <v>2866</v>
      </c>
      <c r="Q4044" t="n">
        <v>2866</v>
      </c>
      <c r="R4044" t="n">
        <v>45.7</v>
      </c>
      <c r="S4044" t="n">
        <v>46.3</v>
      </c>
      <c r="T4044" t="n">
        <v>4.3</v>
      </c>
      <c r="U4044" t="n">
        <v>7.3</v>
      </c>
      <c r="V4044" t="n">
        <v>0.5</v>
      </c>
      <c r="W4044" t="n">
        <v>0.4</v>
      </c>
      <c r="X4044" t="n">
        <v>66</v>
      </c>
      <c r="Y4044" t="n">
        <v>99</v>
      </c>
      <c r="Z4044" t="n">
        <v>22</v>
      </c>
      <c r="AA4044" t="n">
        <v>339</v>
      </c>
      <c r="AB4044" t="n">
        <v>97.3</v>
      </c>
      <c r="AC4044"/>
      <c r="AD4044"/>
      <c r="AE4044"/>
      <c r="AF4044" t="n">
        <v>159</v>
      </c>
      <c r="AG4044" t="n">
        <v>9</v>
      </c>
      <c r="AH4044" t="n">
        <v>12</v>
      </c>
      <c r="AI4044" t="n">
        <v>5137</v>
      </c>
      <c r="AJ4044" t="n">
        <v>3841</v>
      </c>
      <c r="AK4044" t="n">
        <v>6583</v>
      </c>
      <c r="AL4044" t="n">
        <v>12572</v>
      </c>
      <c r="AM4044" t="n">
        <v>9735</v>
      </c>
      <c r="AN4044"/>
      <c r="AO4044"/>
      <c r="AP4044"/>
      <c r="AQ4044"/>
      <c r="AR4044"/>
    </row>
    <row r="4045">
      <c r="A4045" t="n">
        <v>418302</v>
      </c>
      <c r="B4045" t="s">
        <v>6132</v>
      </c>
      <c r="C4045" t="s">
        <v>6133</v>
      </c>
      <c r="D4045" t="s">
        <v>4049</v>
      </c>
      <c r="E4045" t="s">
        <v>283</v>
      </c>
      <c r="F4045" t="s">
        <v>216</v>
      </c>
      <c r="G4045" t="s">
        <v>149</v>
      </c>
      <c r="H4045" t="s">
        <v>200</v>
      </c>
      <c r="I4045" t="s">
        <v>205</v>
      </c>
      <c r="J4045" t="s">
        <v>164</v>
      </c>
      <c r="K4045"/>
      <c r="L4045" t="s">
        <v>155</v>
      </c>
      <c r="M4045" t="s">
        <v>155</v>
      </c>
      <c r="N4045" t="n">
        <v>-99.181</v>
      </c>
      <c r="O4045" t="n">
        <v>35.3528</v>
      </c>
      <c r="P4045" t="n">
        <v>534</v>
      </c>
      <c r="Q4045" t="n">
        <v>534</v>
      </c>
      <c r="R4045" t="n">
        <v>51.9</v>
      </c>
      <c r="S4045" t="n">
        <v>57.7</v>
      </c>
      <c r="T4045" t="n">
        <v>1.9</v>
      </c>
      <c r="U4045" t="n">
        <v>29</v>
      </c>
      <c r="V4045" t="n">
        <v>0.9</v>
      </c>
      <c r="W4045" t="n">
        <v>0</v>
      </c>
      <c r="X4045" t="n">
        <v>74</v>
      </c>
      <c r="Y4045" t="n">
        <v>63</v>
      </c>
      <c r="Z4045" t="n">
        <v>5</v>
      </c>
      <c r="AA4045"/>
      <c r="AB4045"/>
      <c r="AC4045"/>
      <c r="AD4045"/>
      <c r="AE4045"/>
      <c r="AF4045" t="n">
        <v>32</v>
      </c>
      <c r="AG4045" t="n">
        <v>14</v>
      </c>
      <c r="AH4045" t="n">
        <v>24</v>
      </c>
      <c r="AI4045" t="n">
        <v>11144</v>
      </c>
      <c r="AJ4045" t="n">
        <v>1095</v>
      </c>
      <c r="AK4045"/>
      <c r="AL4045"/>
      <c r="AM4045"/>
      <c r="AN4045"/>
      <c r="AO4045"/>
      <c r="AP4045"/>
      <c r="AQ4045"/>
      <c r="AR4045"/>
    </row>
    <row r="4046">
      <c r="A4046" t="n">
        <v>418320</v>
      </c>
      <c r="B4046" t="s">
        <v>6134</v>
      </c>
      <c r="C4046" t="s">
        <v>2971</v>
      </c>
      <c r="D4046" t="s">
        <v>4049</v>
      </c>
      <c r="E4046" t="s">
        <v>283</v>
      </c>
      <c r="F4046" t="s">
        <v>216</v>
      </c>
      <c r="G4046" t="s">
        <v>149</v>
      </c>
      <c r="H4046" t="s">
        <v>200</v>
      </c>
      <c r="I4046" t="s">
        <v>205</v>
      </c>
      <c r="J4046" t="s">
        <v>168</v>
      </c>
      <c r="K4046"/>
      <c r="L4046" t="s">
        <v>155</v>
      </c>
      <c r="M4046" t="s">
        <v>155</v>
      </c>
      <c r="N4046" t="n">
        <v>-97.3642</v>
      </c>
      <c r="O4046" t="n">
        <v>34.9125</v>
      </c>
      <c r="P4046" t="n">
        <v>938</v>
      </c>
      <c r="Q4046" t="n">
        <v>938</v>
      </c>
      <c r="R4046" t="n">
        <v>46.7</v>
      </c>
      <c r="S4046" t="n">
        <v>71.4</v>
      </c>
      <c r="T4046" t="n">
        <v>2.5</v>
      </c>
      <c r="U4046" t="n">
        <v>11</v>
      </c>
      <c r="V4046" t="n">
        <v>0.9</v>
      </c>
      <c r="W4046" t="n">
        <v>0</v>
      </c>
      <c r="X4046" t="n">
        <v>88</v>
      </c>
      <c r="Y4046" t="n">
        <v>95</v>
      </c>
      <c r="Z4046" t="n">
        <v>10</v>
      </c>
      <c r="AA4046"/>
      <c r="AB4046"/>
      <c r="AC4046"/>
      <c r="AD4046"/>
      <c r="AE4046"/>
      <c r="AF4046" t="n">
        <v>23</v>
      </c>
      <c r="AG4046" t="n">
        <v>4</v>
      </c>
      <c r="AH4046" t="n">
        <v>5</v>
      </c>
      <c r="AI4046" t="n">
        <v>1350</v>
      </c>
      <c r="AJ4046"/>
      <c r="AK4046"/>
      <c r="AL4046"/>
      <c r="AM4046"/>
      <c r="AN4046"/>
      <c r="AO4046"/>
      <c r="AP4046"/>
      <c r="AQ4046"/>
      <c r="AR4046"/>
    </row>
    <row r="4047">
      <c r="A4047" t="n">
        <v>418348</v>
      </c>
      <c r="B4047" t="s">
        <v>6135</v>
      </c>
      <c r="C4047" t="s">
        <v>6136</v>
      </c>
      <c r="D4047" t="s">
        <v>4049</v>
      </c>
      <c r="E4047" t="s">
        <v>283</v>
      </c>
      <c r="F4047" t="s">
        <v>216</v>
      </c>
      <c r="G4047" t="s">
        <v>149</v>
      </c>
      <c r="H4047" t="s">
        <v>200</v>
      </c>
      <c r="I4047" t="s">
        <v>205</v>
      </c>
      <c r="J4047" t="s">
        <v>164</v>
      </c>
      <c r="K4047"/>
      <c r="L4047" t="s">
        <v>155</v>
      </c>
      <c r="M4047" t="s">
        <v>155</v>
      </c>
      <c r="N4047" t="n">
        <v>-97.267</v>
      </c>
      <c r="O4047" t="n">
        <v>35.5169</v>
      </c>
      <c r="P4047" t="n">
        <v>520</v>
      </c>
      <c r="Q4047" t="n">
        <v>520</v>
      </c>
      <c r="R4047" t="n">
        <v>33.1</v>
      </c>
      <c r="S4047" t="n">
        <v>65.2</v>
      </c>
      <c r="T4047" t="n">
        <v>5.6</v>
      </c>
      <c r="U4047" t="n">
        <v>8.1</v>
      </c>
      <c r="V4047" t="n">
        <v>2.5</v>
      </c>
      <c r="W4047" t="n">
        <v>0</v>
      </c>
      <c r="X4047" t="n">
        <v>84</v>
      </c>
      <c r="Y4047" t="n">
        <v>82</v>
      </c>
      <c r="Z4047" t="n">
        <v>13</v>
      </c>
      <c r="AA4047"/>
      <c r="AB4047"/>
      <c r="AC4047"/>
      <c r="AD4047"/>
      <c r="AE4047"/>
      <c r="AF4047" t="n">
        <v>61</v>
      </c>
      <c r="AG4047" t="n">
        <v>5</v>
      </c>
      <c r="AH4047" t="n">
        <v>14</v>
      </c>
      <c r="AI4047" t="n">
        <v>9120</v>
      </c>
      <c r="AJ4047" t="n">
        <v>6737</v>
      </c>
      <c r="AK4047" t="n">
        <v>8793</v>
      </c>
      <c r="AL4047" t="n">
        <v>11517</v>
      </c>
      <c r="AM4047"/>
      <c r="AN4047"/>
      <c r="AO4047"/>
      <c r="AP4047"/>
      <c r="AQ4047"/>
      <c r="AR4047"/>
    </row>
    <row r="4048">
      <c r="A4048" t="n">
        <v>418357</v>
      </c>
      <c r="B4048" t="s">
        <v>6137</v>
      </c>
      <c r="C4048" t="s">
        <v>6138</v>
      </c>
      <c r="D4048" t="s">
        <v>4049</v>
      </c>
      <c r="E4048" t="s">
        <v>283</v>
      </c>
      <c r="F4048" t="s">
        <v>216</v>
      </c>
      <c r="G4048" t="s">
        <v>149</v>
      </c>
      <c r="H4048" t="s">
        <v>200</v>
      </c>
      <c r="I4048" t="s">
        <v>205</v>
      </c>
      <c r="J4048" t="s">
        <v>164</v>
      </c>
      <c r="K4048"/>
      <c r="L4048" t="s">
        <v>155</v>
      </c>
      <c r="M4048" t="s">
        <v>155</v>
      </c>
      <c r="N4048" t="n">
        <v>-96.2663</v>
      </c>
      <c r="O4048" t="n">
        <v>35.2333</v>
      </c>
      <c r="P4048" t="n">
        <v>234</v>
      </c>
      <c r="Q4048" t="n">
        <v>234</v>
      </c>
      <c r="R4048" t="n">
        <v>54.3</v>
      </c>
      <c r="S4048" t="n">
        <v>38.9</v>
      </c>
      <c r="T4048" t="n">
        <v>2.6</v>
      </c>
      <c r="U4048" t="n">
        <v>2.6</v>
      </c>
      <c r="V4048" t="n">
        <v>0.9</v>
      </c>
      <c r="W4048" t="n">
        <v>0</v>
      </c>
      <c r="X4048" t="n">
        <v>15</v>
      </c>
      <c r="Y4048" t="n">
        <v>1</v>
      </c>
      <c r="Z4048" t="n">
        <v>8</v>
      </c>
      <c r="AA4048"/>
      <c r="AB4048"/>
      <c r="AC4048"/>
      <c r="AD4048"/>
      <c r="AE4048"/>
      <c r="AF4048" t="n">
        <v>37</v>
      </c>
      <c r="AG4048" t="n">
        <v>28</v>
      </c>
      <c r="AH4048" t="n">
        <v>29</v>
      </c>
      <c r="AI4048" t="n">
        <v>926</v>
      </c>
      <c r="AJ4048" t="n">
        <v>2340</v>
      </c>
      <c r="AK4048"/>
      <c r="AL4048"/>
      <c r="AM4048"/>
      <c r="AN4048"/>
      <c r="AO4048"/>
      <c r="AP4048"/>
      <c r="AQ4048"/>
      <c r="AR4048"/>
    </row>
    <row r="4049">
      <c r="A4049" t="n">
        <v>418409</v>
      </c>
      <c r="B4049" t="s">
        <v>6139</v>
      </c>
      <c r="C4049" t="s">
        <v>2975</v>
      </c>
      <c r="D4049" t="s">
        <v>4200</v>
      </c>
      <c r="E4049" t="s">
        <v>997</v>
      </c>
      <c r="F4049" t="s">
        <v>216</v>
      </c>
      <c r="G4049" t="s">
        <v>149</v>
      </c>
      <c r="H4049" t="s">
        <v>200</v>
      </c>
      <c r="I4049" t="s">
        <v>186</v>
      </c>
      <c r="J4049" t="s">
        <v>164</v>
      </c>
      <c r="K4049"/>
      <c r="L4049" t="s">
        <v>155</v>
      </c>
      <c r="M4049" t="s">
        <v>155</v>
      </c>
      <c r="N4049" t="n">
        <v>-76.6854</v>
      </c>
      <c r="O4049" t="n">
        <v>39.9299</v>
      </c>
      <c r="P4049" t="n">
        <v>892</v>
      </c>
      <c r="Q4049" t="n">
        <v>892</v>
      </c>
      <c r="R4049" t="n">
        <v>25.8</v>
      </c>
      <c r="S4049" t="n">
        <v>60.1</v>
      </c>
      <c r="T4049" t="n">
        <v>16.9</v>
      </c>
      <c r="U4049" t="n">
        <v>17.5</v>
      </c>
      <c r="V4049" t="n">
        <v>1.3</v>
      </c>
      <c r="W4049" t="n">
        <v>0.2</v>
      </c>
      <c r="X4049" t="n">
        <v>88</v>
      </c>
      <c r="Y4049" t="n">
        <v>91</v>
      </c>
      <c r="Z4049" t="n">
        <v>10</v>
      </c>
      <c r="AA4049"/>
      <c r="AB4049"/>
      <c r="AC4049"/>
      <c r="AD4049"/>
      <c r="AE4049"/>
      <c r="AF4049" t="n">
        <v>130</v>
      </c>
      <c r="AG4049" t="n">
        <v>14</v>
      </c>
      <c r="AH4049" t="n">
        <v>14</v>
      </c>
      <c r="AI4049" t="n">
        <v>9340</v>
      </c>
      <c r="AJ4049" t="n">
        <v>10454</v>
      </c>
      <c r="AK4049" t="n">
        <v>11840</v>
      </c>
      <c r="AL4049" t="n">
        <v>14438</v>
      </c>
      <c r="AM4049" t="n">
        <v>17011</v>
      </c>
      <c r="AN4049"/>
      <c r="AO4049"/>
      <c r="AP4049"/>
      <c r="AQ4049"/>
      <c r="AR4049"/>
    </row>
    <row r="4050">
      <c r="A4050" t="n">
        <v>418427</v>
      </c>
      <c r="B4050" t="s">
        <v>6140</v>
      </c>
      <c r="C4050" t="s">
        <v>6141</v>
      </c>
      <c r="D4050" t="s">
        <v>4200</v>
      </c>
      <c r="E4050" t="s">
        <v>997</v>
      </c>
      <c r="F4050" t="s">
        <v>216</v>
      </c>
      <c r="G4050" t="s">
        <v>149</v>
      </c>
      <c r="H4050" t="s">
        <v>200</v>
      </c>
      <c r="I4050" t="s">
        <v>186</v>
      </c>
      <c r="J4050" t="s">
        <v>164</v>
      </c>
      <c r="K4050"/>
      <c r="L4050" t="s">
        <v>155</v>
      </c>
      <c r="M4050" t="s">
        <v>155</v>
      </c>
      <c r="N4050" t="n">
        <v>-75.6796</v>
      </c>
      <c r="O4050" t="n">
        <v>40.0058</v>
      </c>
      <c r="P4050" t="n">
        <v>119</v>
      </c>
      <c r="Q4050" t="n">
        <v>119</v>
      </c>
      <c r="R4050" t="n">
        <v>92.4</v>
      </c>
      <c r="S4050" t="n">
        <v>36.1</v>
      </c>
      <c r="T4050" t="n">
        <v>54.6</v>
      </c>
      <c r="U4050" t="n">
        <v>5.9</v>
      </c>
      <c r="V4050" t="n">
        <v>0.8</v>
      </c>
      <c r="W4050" t="n">
        <v>0</v>
      </c>
      <c r="X4050" t="n">
        <v>88</v>
      </c>
      <c r="Y4050"/>
      <c r="Z4050" t="n">
        <v>10</v>
      </c>
      <c r="AA4050"/>
      <c r="AB4050"/>
      <c r="AC4050"/>
      <c r="AD4050"/>
      <c r="AE4050"/>
      <c r="AF4050" t="n">
        <v>23</v>
      </c>
      <c r="AG4050" t="n">
        <v>63</v>
      </c>
      <c r="AH4050" t="n">
        <v>63</v>
      </c>
      <c r="AI4050" t="n">
        <v>19234</v>
      </c>
      <c r="AJ4050" t="n">
        <v>18303</v>
      </c>
      <c r="AK4050" t="n">
        <v>16715</v>
      </c>
      <c r="AL4050" t="n">
        <v>20942</v>
      </c>
      <c r="AM4050" t="n">
        <v>21164</v>
      </c>
      <c r="AN4050"/>
      <c r="AO4050"/>
      <c r="AP4050"/>
      <c r="AQ4050"/>
      <c r="AR4050"/>
    </row>
    <row r="4051">
      <c r="A4051" t="n">
        <v>418445</v>
      </c>
      <c r="B4051" t="s">
        <v>6142</v>
      </c>
      <c r="C4051" t="s">
        <v>6143</v>
      </c>
      <c r="D4051" t="s">
        <v>4200</v>
      </c>
      <c r="E4051" t="s">
        <v>997</v>
      </c>
      <c r="F4051" t="s">
        <v>216</v>
      </c>
      <c r="G4051" t="s">
        <v>149</v>
      </c>
      <c r="H4051" t="s">
        <v>200</v>
      </c>
      <c r="I4051" t="s">
        <v>205</v>
      </c>
      <c r="J4051" t="s">
        <v>164</v>
      </c>
      <c r="K4051"/>
      <c r="L4051" t="s">
        <v>155</v>
      </c>
      <c r="M4051" t="s">
        <v>155</v>
      </c>
      <c r="N4051" t="n">
        <v>-78.8924</v>
      </c>
      <c r="O4051" t="n">
        <v>41.1098</v>
      </c>
      <c r="P4051" t="n">
        <v>26</v>
      </c>
      <c r="Q4051" t="n">
        <v>26</v>
      </c>
      <c r="R4051" t="n">
        <v>100</v>
      </c>
      <c r="S4051" t="n">
        <v>100</v>
      </c>
      <c r="T4051" t="n">
        <v>0</v>
      </c>
      <c r="U4051" t="n">
        <v>0</v>
      </c>
      <c r="V4051" t="n">
        <v>0</v>
      </c>
      <c r="W4051" t="n">
        <v>0</v>
      </c>
      <c r="X4051" t="n">
        <v>38</v>
      </c>
      <c r="Y4051"/>
      <c r="Z4051" t="n">
        <v>10</v>
      </c>
      <c r="AA4051"/>
      <c r="AB4051"/>
      <c r="AC4051"/>
      <c r="AD4051"/>
      <c r="AE4051"/>
      <c r="AF4051" t="n">
        <v>9</v>
      </c>
      <c r="AG4051" t="n">
        <v>62</v>
      </c>
      <c r="AH4051" t="n">
        <v>69</v>
      </c>
      <c r="AI4051" t="n">
        <v>9775</v>
      </c>
      <c r="AJ4051" t="n">
        <v>8428</v>
      </c>
      <c r="AK4051"/>
      <c r="AL4051"/>
      <c r="AM4051"/>
      <c r="AN4051"/>
      <c r="AO4051"/>
      <c r="AP4051"/>
      <c r="AQ4051"/>
      <c r="AR4051"/>
    </row>
    <row r="4052">
      <c r="A4052" t="n">
        <v>418454</v>
      </c>
      <c r="B4052" t="s">
        <v>6144</v>
      </c>
      <c r="C4052" t="s">
        <v>3332</v>
      </c>
      <c r="D4052" t="s">
        <v>4200</v>
      </c>
      <c r="E4052" t="s">
        <v>997</v>
      </c>
      <c r="F4052" t="s">
        <v>216</v>
      </c>
      <c r="G4052" t="s">
        <v>149</v>
      </c>
      <c r="H4052" t="s">
        <v>200</v>
      </c>
      <c r="I4052" t="s">
        <v>205</v>
      </c>
      <c r="J4052" t="s">
        <v>164</v>
      </c>
      <c r="K4052"/>
      <c r="L4052" t="s">
        <v>155</v>
      </c>
      <c r="M4052" t="s">
        <v>155</v>
      </c>
      <c r="N4052" t="n">
        <v>-78.8311</v>
      </c>
      <c r="O4052" t="n">
        <v>40.2727</v>
      </c>
      <c r="P4052" t="n">
        <v>237</v>
      </c>
      <c r="Q4052" t="n">
        <v>237</v>
      </c>
      <c r="R4052" t="n">
        <v>40.5</v>
      </c>
      <c r="S4052" t="n">
        <v>71.7</v>
      </c>
      <c r="T4052" t="n">
        <v>22.8</v>
      </c>
      <c r="U4052" t="n">
        <v>0</v>
      </c>
      <c r="V4052" t="n">
        <v>0.8</v>
      </c>
      <c r="W4052" t="n">
        <v>0</v>
      </c>
      <c r="X4052" t="n">
        <v>76</v>
      </c>
      <c r="Y4052"/>
      <c r="Z4052" t="n">
        <v>16</v>
      </c>
      <c r="AA4052"/>
      <c r="AB4052"/>
      <c r="AC4052"/>
      <c r="AD4052"/>
      <c r="AE4052"/>
      <c r="AF4052" t="n">
        <v>237</v>
      </c>
      <c r="AG4052" t="n">
        <v>41</v>
      </c>
      <c r="AH4052" t="n">
        <v>41</v>
      </c>
      <c r="AI4052" t="n">
        <v>14606</v>
      </c>
      <c r="AJ4052" t="n">
        <v>15179</v>
      </c>
      <c r="AK4052" t="n">
        <v>12888</v>
      </c>
      <c r="AL4052" t="n">
        <v>15432</v>
      </c>
      <c r="AM4052"/>
      <c r="AN4052"/>
      <c r="AO4052"/>
      <c r="AP4052"/>
      <c r="AQ4052"/>
      <c r="AR4052"/>
    </row>
    <row r="4053">
      <c r="A4053" t="n">
        <v>418481</v>
      </c>
      <c r="B4053" t="s">
        <v>6145</v>
      </c>
      <c r="C4053" t="s">
        <v>6146</v>
      </c>
      <c r="D4053" t="s">
        <v>4200</v>
      </c>
      <c r="E4053" t="s">
        <v>997</v>
      </c>
      <c r="F4053" t="s">
        <v>216</v>
      </c>
      <c r="G4053" t="s">
        <v>149</v>
      </c>
      <c r="H4053" t="s">
        <v>200</v>
      </c>
      <c r="I4053" t="s">
        <v>175</v>
      </c>
      <c r="J4053" t="s">
        <v>164</v>
      </c>
      <c r="K4053"/>
      <c r="L4053" t="s">
        <v>155</v>
      </c>
      <c r="M4053" t="s">
        <v>155</v>
      </c>
      <c r="N4053" t="n">
        <v>-77.5541</v>
      </c>
      <c r="O4053" t="n">
        <v>40.6053</v>
      </c>
      <c r="P4053" t="n">
        <v>48</v>
      </c>
      <c r="Q4053" t="n">
        <v>48</v>
      </c>
      <c r="R4053" t="n">
        <v>97.9</v>
      </c>
      <c r="S4053" t="n">
        <v>91.7</v>
      </c>
      <c r="T4053" t="n">
        <v>0</v>
      </c>
      <c r="U4053" t="n">
        <v>4.2</v>
      </c>
      <c r="V4053" t="n">
        <v>2.1</v>
      </c>
      <c r="W4053" t="n">
        <v>0</v>
      </c>
      <c r="X4053" t="n">
        <v>53</v>
      </c>
      <c r="Y4053"/>
      <c r="Z4053" t="n">
        <v>15</v>
      </c>
      <c r="AA4053"/>
      <c r="AB4053"/>
      <c r="AC4053"/>
      <c r="AD4053"/>
      <c r="AE4053"/>
      <c r="AF4053" t="n">
        <v>26</v>
      </c>
      <c r="AG4053" t="n">
        <v>40</v>
      </c>
      <c r="AH4053" t="n">
        <v>63</v>
      </c>
      <c r="AI4053" t="n">
        <v>18214</v>
      </c>
      <c r="AJ4053" t="n">
        <v>15275</v>
      </c>
      <c r="AK4053" t="n">
        <v>19728</v>
      </c>
      <c r="AL4053" t="n">
        <v>23201</v>
      </c>
      <c r="AM4053" t="n">
        <v>20488</v>
      </c>
      <c r="AN4053"/>
      <c r="AO4053"/>
      <c r="AP4053"/>
      <c r="AQ4053"/>
      <c r="AR4053"/>
    </row>
    <row r="4054">
      <c r="A4054" t="n">
        <v>418515</v>
      </c>
      <c r="B4054" t="s">
        <v>6147</v>
      </c>
      <c r="C4054" t="s">
        <v>6148</v>
      </c>
      <c r="D4054" t="s">
        <v>4200</v>
      </c>
      <c r="E4054" t="s">
        <v>997</v>
      </c>
      <c r="F4054" t="s">
        <v>216</v>
      </c>
      <c r="G4054" t="s">
        <v>149</v>
      </c>
      <c r="H4054" t="s">
        <v>200</v>
      </c>
      <c r="I4054" t="s">
        <v>205</v>
      </c>
      <c r="J4054" t="s">
        <v>164</v>
      </c>
      <c r="K4054"/>
      <c r="L4054" t="s">
        <v>155</v>
      </c>
      <c r="M4054" t="s">
        <v>155</v>
      </c>
      <c r="N4054" t="n">
        <v>-79.5211</v>
      </c>
      <c r="O4054" t="n">
        <v>40.7674</v>
      </c>
      <c r="P4054" t="n">
        <v>143</v>
      </c>
      <c r="Q4054" t="n">
        <v>143</v>
      </c>
      <c r="R4054" t="n">
        <v>93.7</v>
      </c>
      <c r="S4054" t="n">
        <v>73.4</v>
      </c>
      <c r="T4054" t="n">
        <v>22.4</v>
      </c>
      <c r="U4054" t="n">
        <v>0.7</v>
      </c>
      <c r="V4054" t="n">
        <v>0.7</v>
      </c>
      <c r="W4054" t="n">
        <v>0</v>
      </c>
      <c r="X4054" t="n">
        <v>100</v>
      </c>
      <c r="Y4054" t="n">
        <v>100</v>
      </c>
      <c r="Z4054" t="n">
        <v>8</v>
      </c>
      <c r="AA4054"/>
      <c r="AB4054"/>
      <c r="AC4054"/>
      <c r="AD4054"/>
      <c r="AE4054"/>
      <c r="AF4054" t="n">
        <v>144</v>
      </c>
      <c r="AG4054" t="n">
        <v>52</v>
      </c>
      <c r="AH4054" t="n">
        <v>56</v>
      </c>
      <c r="AI4054" t="n">
        <v>10318</v>
      </c>
      <c r="AJ4054" t="n">
        <v>9767</v>
      </c>
      <c r="AK4054" t="n">
        <v>9767</v>
      </c>
      <c r="AL4054" t="n">
        <v>14994</v>
      </c>
      <c r="AM4054" t="n">
        <v>14770</v>
      </c>
      <c r="AN4054" t="n">
        <v>15756</v>
      </c>
      <c r="AO4054"/>
      <c r="AP4054"/>
      <c r="AQ4054"/>
      <c r="AR4054"/>
    </row>
    <row r="4055">
      <c r="A4055" t="n">
        <v>418524</v>
      </c>
      <c r="B4055" t="s">
        <v>6149</v>
      </c>
      <c r="C4055" t="s">
        <v>6150</v>
      </c>
      <c r="D4055" t="s">
        <v>4200</v>
      </c>
      <c r="E4055" t="s">
        <v>997</v>
      </c>
      <c r="F4055" t="s">
        <v>216</v>
      </c>
      <c r="G4055" t="s">
        <v>149</v>
      </c>
      <c r="H4055" t="s">
        <v>200</v>
      </c>
      <c r="I4055" t="s">
        <v>175</v>
      </c>
      <c r="J4055" t="s">
        <v>164</v>
      </c>
      <c r="K4055"/>
      <c r="L4055" t="s">
        <v>155</v>
      </c>
      <c r="M4055" t="s">
        <v>155</v>
      </c>
      <c r="N4055" t="n">
        <v>-79.6871</v>
      </c>
      <c r="O4055" t="n">
        <v>41.4265</v>
      </c>
      <c r="P4055" t="n">
        <v>48</v>
      </c>
      <c r="Q4055" t="n">
        <v>48</v>
      </c>
      <c r="R4055" t="n">
        <v>95.8</v>
      </c>
      <c r="S4055" t="n">
        <v>93.8</v>
      </c>
      <c r="T4055" t="n">
        <v>2.1</v>
      </c>
      <c r="U4055" t="n">
        <v>2.1</v>
      </c>
      <c r="V4055" t="n">
        <v>2.1</v>
      </c>
      <c r="W4055" t="n">
        <v>0</v>
      </c>
      <c r="X4055" t="n">
        <v>71</v>
      </c>
      <c r="Y4055"/>
      <c r="Z4055" t="n">
        <v>14</v>
      </c>
      <c r="AA4055"/>
      <c r="AB4055"/>
      <c r="AC4055"/>
      <c r="AD4055"/>
      <c r="AE4055"/>
      <c r="AF4055" t="n">
        <v>21</v>
      </c>
      <c r="AG4055" t="n">
        <v>67</v>
      </c>
      <c r="AH4055" t="n">
        <v>73</v>
      </c>
      <c r="AI4055" t="n">
        <v>12785</v>
      </c>
      <c r="AJ4055" t="n">
        <v>12189</v>
      </c>
      <c r="AK4055" t="n">
        <v>10752</v>
      </c>
      <c r="AL4055" t="n">
        <v>15946</v>
      </c>
      <c r="AM4055" t="n">
        <v>20722</v>
      </c>
      <c r="AN4055" t="n">
        <v>20722</v>
      </c>
      <c r="AO4055"/>
      <c r="AP4055"/>
      <c r="AQ4055"/>
      <c r="AR4055"/>
    </row>
    <row r="4056">
      <c r="A4056" t="n">
        <v>418533</v>
      </c>
      <c r="B4056" t="s">
        <v>6151</v>
      </c>
      <c r="C4056" t="s">
        <v>6152</v>
      </c>
      <c r="D4056" t="s">
        <v>4200</v>
      </c>
      <c r="E4056" t="s">
        <v>997</v>
      </c>
      <c r="F4056" t="s">
        <v>173</v>
      </c>
      <c r="G4056" t="s">
        <v>149</v>
      </c>
      <c r="H4056" t="s">
        <v>174</v>
      </c>
      <c r="I4056" t="s">
        <v>186</v>
      </c>
      <c r="J4056" t="s">
        <v>164</v>
      </c>
      <c r="K4056" t="s">
        <v>176</v>
      </c>
      <c r="L4056" t="s">
        <v>155</v>
      </c>
      <c r="M4056" t="s">
        <v>155</v>
      </c>
      <c r="N4056" t="n">
        <v>-76.2662</v>
      </c>
      <c r="O4056" t="n">
        <v>39.9848</v>
      </c>
      <c r="P4056" t="n">
        <v>347</v>
      </c>
      <c r="Q4056" t="n">
        <v>347</v>
      </c>
      <c r="R4056" t="n">
        <v>83.9</v>
      </c>
      <c r="S4056" t="n">
        <v>46.1</v>
      </c>
      <c r="T4056" t="n">
        <v>26.5</v>
      </c>
      <c r="U4056" t="n">
        <v>16.4</v>
      </c>
      <c r="V4056" t="n">
        <v>1.4</v>
      </c>
      <c r="W4056" t="n">
        <v>0</v>
      </c>
      <c r="X4056" t="n">
        <v>92</v>
      </c>
      <c r="Y4056" t="n">
        <v>100</v>
      </c>
      <c r="Z4056" t="n">
        <v>24</v>
      </c>
      <c r="AA4056" t="n">
        <v>56</v>
      </c>
      <c r="AB4056" t="n">
        <v>75</v>
      </c>
      <c r="AC4056"/>
      <c r="AD4056"/>
      <c r="AE4056"/>
      <c r="AF4056" t="n">
        <v>97</v>
      </c>
      <c r="AG4056" t="n">
        <v>50</v>
      </c>
      <c r="AH4056" t="n">
        <v>60</v>
      </c>
      <c r="AI4056" t="n">
        <v>14561</v>
      </c>
      <c r="AJ4056" t="n">
        <v>14617</v>
      </c>
      <c r="AK4056" t="n">
        <v>15246</v>
      </c>
      <c r="AL4056" t="n">
        <v>15562</v>
      </c>
      <c r="AM4056" t="n">
        <v>18268</v>
      </c>
      <c r="AN4056" t="n">
        <v>20433</v>
      </c>
      <c r="AO4056" t="n">
        <v>43</v>
      </c>
      <c r="AP4056"/>
      <c r="AQ4056"/>
      <c r="AR4056"/>
    </row>
    <row r="4057">
      <c r="A4057" t="n">
        <v>418542</v>
      </c>
      <c r="B4057" t="s">
        <v>6153</v>
      </c>
      <c r="C4057" t="s">
        <v>1580</v>
      </c>
      <c r="D4057" t="s">
        <v>4200</v>
      </c>
      <c r="E4057" t="s">
        <v>997</v>
      </c>
      <c r="F4057" t="s">
        <v>216</v>
      </c>
      <c r="G4057" t="s">
        <v>149</v>
      </c>
      <c r="H4057" t="s">
        <v>200</v>
      </c>
      <c r="I4057" t="s">
        <v>186</v>
      </c>
      <c r="J4057" t="s">
        <v>164</v>
      </c>
      <c r="K4057"/>
      <c r="L4057" t="s">
        <v>155</v>
      </c>
      <c r="M4057" t="s">
        <v>155</v>
      </c>
      <c r="N4057" t="n">
        <v>-76.3904</v>
      </c>
      <c r="O4057" t="n">
        <v>40.3416</v>
      </c>
      <c r="P4057" t="n">
        <v>87</v>
      </c>
      <c r="Q4057" t="n">
        <v>87</v>
      </c>
      <c r="R4057" t="n">
        <v>88.5</v>
      </c>
      <c r="S4057" t="n">
        <v>43.7</v>
      </c>
      <c r="T4057" t="n">
        <v>23</v>
      </c>
      <c r="U4057" t="n">
        <v>21.8</v>
      </c>
      <c r="V4057" t="n">
        <v>1.1</v>
      </c>
      <c r="W4057" t="n">
        <v>0</v>
      </c>
      <c r="X4057" t="n">
        <v>50</v>
      </c>
      <c r="Y4057" t="n">
        <v>60</v>
      </c>
      <c r="Z4057" t="n">
        <v>1</v>
      </c>
      <c r="AA4057"/>
      <c r="AB4057"/>
      <c r="AC4057"/>
      <c r="AD4057"/>
      <c r="AE4057"/>
      <c r="AF4057" t="n">
        <v>15</v>
      </c>
      <c r="AG4057" t="n">
        <v>54</v>
      </c>
      <c r="AH4057" t="n">
        <v>61</v>
      </c>
      <c r="AI4057" t="n">
        <v>23400</v>
      </c>
      <c r="AJ4057" t="n">
        <v>21754</v>
      </c>
      <c r="AK4057" t="n">
        <v>15339</v>
      </c>
      <c r="AL4057"/>
      <c r="AM4057" t="n">
        <v>25681</v>
      </c>
      <c r="AN4057" t="n">
        <v>25681</v>
      </c>
      <c r="AO4057"/>
      <c r="AP4057"/>
      <c r="AQ4057"/>
      <c r="AR4057"/>
    </row>
    <row r="4058">
      <c r="A4058" t="n">
        <v>418560</v>
      </c>
      <c r="B4058" t="s">
        <v>6154</v>
      </c>
      <c r="C4058" t="s">
        <v>4309</v>
      </c>
      <c r="D4058" t="s">
        <v>4200</v>
      </c>
      <c r="E4058" t="s">
        <v>997</v>
      </c>
      <c r="F4058" t="s">
        <v>216</v>
      </c>
      <c r="G4058" t="s">
        <v>149</v>
      </c>
      <c r="H4058" t="s">
        <v>200</v>
      </c>
      <c r="I4058" t="s">
        <v>205</v>
      </c>
      <c r="J4058" t="s">
        <v>164</v>
      </c>
      <c r="K4058"/>
      <c r="L4058" t="s">
        <v>155</v>
      </c>
      <c r="M4058" t="s">
        <v>155</v>
      </c>
      <c r="N4058" t="n">
        <v>-79.1219</v>
      </c>
      <c r="O4058" t="n">
        <v>40.6461</v>
      </c>
      <c r="P4058" t="n">
        <v>97</v>
      </c>
      <c r="Q4058" t="n">
        <v>97</v>
      </c>
      <c r="R4058" t="n">
        <v>85.6</v>
      </c>
      <c r="S4058" t="n">
        <v>64.9</v>
      </c>
      <c r="T4058" t="n">
        <v>25.8</v>
      </c>
      <c r="U4058" t="n">
        <v>1</v>
      </c>
      <c r="V4058" t="n">
        <v>5.2</v>
      </c>
      <c r="W4058" t="n">
        <v>0</v>
      </c>
      <c r="X4058" t="n">
        <v>60</v>
      </c>
      <c r="Y4058" t="n">
        <v>50</v>
      </c>
      <c r="Z4058" t="n">
        <v>2</v>
      </c>
      <c r="AA4058"/>
      <c r="AB4058"/>
      <c r="AC4058"/>
      <c r="AD4058"/>
      <c r="AE4058"/>
      <c r="AF4058" t="n">
        <v>13</v>
      </c>
      <c r="AG4058" t="n">
        <v>55</v>
      </c>
      <c r="AH4058" t="n">
        <v>69</v>
      </c>
      <c r="AI4058" t="n">
        <v>11553</v>
      </c>
      <c r="AJ4058" t="n">
        <v>11553</v>
      </c>
      <c r="AK4058"/>
      <c r="AL4058"/>
      <c r="AM4058"/>
      <c r="AN4058"/>
      <c r="AO4058"/>
      <c r="AP4058"/>
      <c r="AQ4058"/>
      <c r="AR4058"/>
    </row>
    <row r="4059">
      <c r="A4059" t="n">
        <v>418588</v>
      </c>
      <c r="B4059" t="s">
        <v>6155</v>
      </c>
      <c r="C4059" t="s">
        <v>6156</v>
      </c>
      <c r="D4059" t="s">
        <v>4200</v>
      </c>
      <c r="E4059" t="s">
        <v>997</v>
      </c>
      <c r="F4059" t="s">
        <v>216</v>
      </c>
      <c r="G4059" t="s">
        <v>149</v>
      </c>
      <c r="H4059" t="s">
        <v>200</v>
      </c>
      <c r="I4059" t="s">
        <v>205</v>
      </c>
      <c r="J4059" t="s">
        <v>164</v>
      </c>
      <c r="K4059"/>
      <c r="L4059" t="s">
        <v>155</v>
      </c>
      <c r="M4059" t="s">
        <v>155</v>
      </c>
      <c r="N4059" t="n">
        <v>-76.4874</v>
      </c>
      <c r="O4059" t="n">
        <v>41.8017</v>
      </c>
      <c r="P4059" t="n">
        <v>56</v>
      </c>
      <c r="Q4059" t="n">
        <v>56</v>
      </c>
      <c r="R4059" t="n">
        <v>94.6</v>
      </c>
      <c r="S4059" t="n">
        <v>94.6</v>
      </c>
      <c r="T4059" t="n">
        <v>1.8</v>
      </c>
      <c r="U4059" t="n">
        <v>0</v>
      </c>
      <c r="V4059" t="n">
        <v>1.8</v>
      </c>
      <c r="W4059" t="n">
        <v>0</v>
      </c>
      <c r="X4059" t="n">
        <v>22</v>
      </c>
      <c r="Y4059"/>
      <c r="Z4059" t="n">
        <v>19</v>
      </c>
      <c r="AA4059"/>
      <c r="AB4059"/>
      <c r="AC4059"/>
      <c r="AD4059"/>
      <c r="AE4059"/>
      <c r="AF4059" t="n">
        <v>18</v>
      </c>
      <c r="AG4059" t="n">
        <v>30</v>
      </c>
      <c r="AH4059" t="n">
        <v>57</v>
      </c>
      <c r="AI4059" t="n">
        <v>16614</v>
      </c>
      <c r="AJ4059" t="n">
        <v>14746</v>
      </c>
      <c r="AK4059" t="n">
        <v>16302</v>
      </c>
      <c r="AL4059" t="n">
        <v>16299</v>
      </c>
      <c r="AM4059" t="n">
        <v>20719</v>
      </c>
      <c r="AN4059" t="n">
        <v>22063</v>
      </c>
      <c r="AO4059"/>
      <c r="AP4059"/>
      <c r="AQ4059"/>
      <c r="AR4059"/>
    </row>
    <row r="4060">
      <c r="A4060" t="n">
        <v>418612</v>
      </c>
      <c r="B4060" t="s">
        <v>6157</v>
      </c>
      <c r="C4060" t="s">
        <v>6158</v>
      </c>
      <c r="D4060" t="s">
        <v>4200</v>
      </c>
      <c r="E4060" t="s">
        <v>997</v>
      </c>
      <c r="F4060" t="s">
        <v>216</v>
      </c>
      <c r="G4060" t="s">
        <v>149</v>
      </c>
      <c r="H4060" t="s">
        <v>200</v>
      </c>
      <c r="I4060" t="s">
        <v>186</v>
      </c>
      <c r="J4060" t="s">
        <v>164</v>
      </c>
      <c r="K4060"/>
      <c r="L4060" t="s">
        <v>155</v>
      </c>
      <c r="M4060" t="s">
        <v>155</v>
      </c>
      <c r="N4060" t="n">
        <v>-75.9922</v>
      </c>
      <c r="O4060" t="n">
        <v>40.9714</v>
      </c>
      <c r="P4060" t="n">
        <v>18</v>
      </c>
      <c r="Q4060" t="n">
        <v>18</v>
      </c>
      <c r="R4060" t="n">
        <v>100</v>
      </c>
      <c r="S4060" t="n">
        <v>44.4</v>
      </c>
      <c r="T4060" t="n">
        <v>5.6</v>
      </c>
      <c r="U4060" t="n">
        <v>50</v>
      </c>
      <c r="V4060" t="n">
        <v>0</v>
      </c>
      <c r="W4060" t="n">
        <v>0</v>
      </c>
      <c r="X4060"/>
      <c r="Y4060"/>
      <c r="Z4060" t="n">
        <v>7</v>
      </c>
      <c r="AA4060"/>
      <c r="AB4060"/>
      <c r="AC4060"/>
      <c r="AD4060"/>
      <c r="AE4060"/>
      <c r="AF4060" t="n">
        <v>5</v>
      </c>
      <c r="AG4060" t="n">
        <v>78</v>
      </c>
      <c r="AH4060" t="n">
        <v>89</v>
      </c>
      <c r="AI4060" t="n">
        <v>11992</v>
      </c>
      <c r="AJ4060" t="n">
        <v>12861</v>
      </c>
      <c r="AK4060"/>
      <c r="AL4060"/>
      <c r="AM4060"/>
      <c r="AN4060"/>
      <c r="AO4060"/>
      <c r="AP4060"/>
      <c r="AQ4060"/>
      <c r="AR4060"/>
    </row>
    <row r="4061">
      <c r="A4061" t="n">
        <v>418658</v>
      </c>
      <c r="B4061" t="s">
        <v>6159</v>
      </c>
      <c r="C4061" t="s">
        <v>4434</v>
      </c>
      <c r="D4061" t="s">
        <v>4200</v>
      </c>
      <c r="E4061" t="s">
        <v>997</v>
      </c>
      <c r="F4061" t="s">
        <v>199</v>
      </c>
      <c r="G4061" t="s">
        <v>189</v>
      </c>
      <c r="H4061" t="s">
        <v>200</v>
      </c>
      <c r="I4061" t="s">
        <v>186</v>
      </c>
      <c r="J4061" t="s">
        <v>164</v>
      </c>
      <c r="K4061"/>
      <c r="L4061" t="s">
        <v>155</v>
      </c>
      <c r="M4061" t="s">
        <v>155</v>
      </c>
      <c r="N4061" t="n">
        <v>-79.9371</v>
      </c>
      <c r="O4061" t="n">
        <v>40.3585</v>
      </c>
      <c r="P4061" t="n">
        <v>821</v>
      </c>
      <c r="Q4061" t="n">
        <v>821</v>
      </c>
      <c r="R4061" t="n">
        <v>14.7</v>
      </c>
      <c r="S4061" t="n">
        <v>30.6</v>
      </c>
      <c r="T4061" t="n">
        <v>57.7</v>
      </c>
      <c r="U4061" t="n">
        <v>1.3</v>
      </c>
      <c r="V4061" t="n">
        <v>2.6</v>
      </c>
      <c r="W4061" t="n">
        <v>0</v>
      </c>
      <c r="X4061" t="n">
        <v>74</v>
      </c>
      <c r="Y4061"/>
      <c r="Z4061" t="n">
        <v>18</v>
      </c>
      <c r="AA4061"/>
      <c r="AB4061"/>
      <c r="AC4061"/>
      <c r="AD4061"/>
      <c r="AE4061"/>
      <c r="AF4061" t="n">
        <v>547</v>
      </c>
      <c r="AG4061" t="n">
        <v>60</v>
      </c>
      <c r="AH4061" t="n">
        <v>74</v>
      </c>
      <c r="AI4061" t="n">
        <v>12740</v>
      </c>
      <c r="AJ4061" t="n">
        <v>12635</v>
      </c>
      <c r="AK4061" t="n">
        <v>13564</v>
      </c>
      <c r="AL4061" t="n">
        <v>13158</v>
      </c>
      <c r="AM4061" t="n">
        <v>15677</v>
      </c>
      <c r="AN4061" t="n">
        <v>18271</v>
      </c>
      <c r="AO4061"/>
      <c r="AP4061"/>
      <c r="AQ4061"/>
      <c r="AR4061"/>
    </row>
    <row r="4062">
      <c r="A4062" t="n">
        <v>418764</v>
      </c>
      <c r="B4062" t="s">
        <v>6160</v>
      </c>
      <c r="C4062" t="s">
        <v>5464</v>
      </c>
      <c r="D4062" t="s">
        <v>5462</v>
      </c>
      <c r="E4062" t="s">
        <v>5452</v>
      </c>
      <c r="F4062" t="s">
        <v>199</v>
      </c>
      <c r="G4062" t="s">
        <v>189</v>
      </c>
      <c r="H4062" t="s">
        <v>200</v>
      </c>
      <c r="I4062" t="s">
        <v>151</v>
      </c>
      <c r="J4062"/>
      <c r="K4062"/>
      <c r="L4062" t="s">
        <v>155</v>
      </c>
      <c r="M4062" t="s">
        <v>155</v>
      </c>
      <c r="N4062" t="n">
        <v>-66.1583</v>
      </c>
      <c r="O4062" t="n">
        <v>18.3994</v>
      </c>
      <c r="P4062"/>
      <c r="Q4062"/>
      <c r="R4062"/>
      <c r="S4062"/>
      <c r="T4062"/>
      <c r="U4062"/>
      <c r="V4062"/>
      <c r="W4062"/>
      <c r="X4062"/>
      <c r="Y4062"/>
      <c r="Z4062"/>
      <c r="AA4062"/>
      <c r="AB4062"/>
      <c r="AC4062"/>
      <c r="AD4062"/>
      <c r="AE4062"/>
      <c r="AF4062"/>
      <c r="AG4062"/>
      <c r="AH4062"/>
      <c r="AI4062"/>
      <c r="AJ4062"/>
      <c r="AK4062"/>
      <c r="AL4062"/>
      <c r="AM4062"/>
      <c r="AN4062"/>
      <c r="AO4062"/>
      <c r="AP4062"/>
      <c r="AQ4062"/>
      <c r="AR4062"/>
    </row>
    <row r="4063">
      <c r="A4063" t="n">
        <v>418773</v>
      </c>
      <c r="B4063" t="s">
        <v>6161</v>
      </c>
      <c r="C4063" t="s">
        <v>5510</v>
      </c>
      <c r="D4063" t="s">
        <v>5462</v>
      </c>
      <c r="E4063" t="s">
        <v>5452</v>
      </c>
      <c r="F4063" t="s">
        <v>199</v>
      </c>
      <c r="G4063" t="s">
        <v>189</v>
      </c>
      <c r="H4063" t="s">
        <v>200</v>
      </c>
      <c r="I4063" t="s">
        <v>186</v>
      </c>
      <c r="J4063" t="s">
        <v>164</v>
      </c>
      <c r="K4063"/>
      <c r="L4063" t="s">
        <v>155</v>
      </c>
      <c r="M4063" t="s">
        <v>155</v>
      </c>
      <c r="N4063" t="n">
        <v>-66.2941</v>
      </c>
      <c r="O4063" t="n">
        <v>18.1826</v>
      </c>
      <c r="P4063" t="n">
        <v>470</v>
      </c>
      <c r="Q4063" t="n">
        <v>470</v>
      </c>
      <c r="R4063" t="n">
        <v>58.1</v>
      </c>
      <c r="S4063" t="n">
        <v>0</v>
      </c>
      <c r="T4063" t="n">
        <v>0</v>
      </c>
      <c r="U4063" t="n">
        <v>100</v>
      </c>
      <c r="V4063" t="n">
        <v>0</v>
      </c>
      <c r="W4063" t="n">
        <v>0</v>
      </c>
      <c r="X4063" t="n">
        <v>90</v>
      </c>
      <c r="Y4063" t="n">
        <v>87</v>
      </c>
      <c r="Z4063" t="n">
        <v>14</v>
      </c>
      <c r="AA4063"/>
      <c r="AB4063"/>
      <c r="AC4063"/>
      <c r="AD4063"/>
      <c r="AE4063"/>
      <c r="AF4063" t="n">
        <v>106</v>
      </c>
      <c r="AG4063" t="n">
        <v>55</v>
      </c>
      <c r="AH4063" t="n">
        <v>56</v>
      </c>
      <c r="AI4063" t="n">
        <v>8080</v>
      </c>
      <c r="AJ4063" t="n">
        <v>8199</v>
      </c>
      <c r="AK4063" t="n">
        <v>6296</v>
      </c>
      <c r="AL4063"/>
      <c r="AM4063"/>
      <c r="AN4063"/>
      <c r="AO4063"/>
      <c r="AP4063"/>
      <c r="AQ4063"/>
      <c r="AR4063"/>
    </row>
    <row r="4064">
      <c r="A4064" t="n">
        <v>418782</v>
      </c>
      <c r="B4064" t="s">
        <v>6162</v>
      </c>
      <c r="C4064" t="s">
        <v>5507</v>
      </c>
      <c r="D4064" t="s">
        <v>5462</v>
      </c>
      <c r="E4064" t="s">
        <v>5452</v>
      </c>
      <c r="F4064" t="s">
        <v>199</v>
      </c>
      <c r="G4064" t="s">
        <v>189</v>
      </c>
      <c r="H4064" t="s">
        <v>200</v>
      </c>
      <c r="I4064" t="s">
        <v>186</v>
      </c>
      <c r="J4064" t="s">
        <v>164</v>
      </c>
      <c r="K4064"/>
      <c r="L4064" t="s">
        <v>155</v>
      </c>
      <c r="M4064" t="s">
        <v>155</v>
      </c>
      <c r="N4064" t="n">
        <v>-67.1418</v>
      </c>
      <c r="O4064" t="n">
        <v>18.4485</v>
      </c>
      <c r="P4064" t="n">
        <v>464</v>
      </c>
      <c r="Q4064" t="n">
        <v>464</v>
      </c>
      <c r="R4064" t="n">
        <v>5.2</v>
      </c>
      <c r="S4064" t="n">
        <v>0</v>
      </c>
      <c r="T4064" t="n">
        <v>0</v>
      </c>
      <c r="U4064" t="n">
        <v>100</v>
      </c>
      <c r="V4064" t="n">
        <v>0</v>
      </c>
      <c r="W4064" t="n">
        <v>0</v>
      </c>
      <c r="X4064" t="n">
        <v>78</v>
      </c>
      <c r="Y4064"/>
      <c r="Z4064" t="n">
        <v>18</v>
      </c>
      <c r="AA4064"/>
      <c r="AB4064"/>
      <c r="AC4064"/>
      <c r="AD4064"/>
      <c r="AE4064"/>
      <c r="AF4064" t="n">
        <v>177</v>
      </c>
      <c r="AG4064" t="n">
        <v>91</v>
      </c>
      <c r="AH4064" t="n">
        <v>94</v>
      </c>
      <c r="AI4064" t="n">
        <v>3039</v>
      </c>
      <c r="AJ4064" t="n">
        <v>2743</v>
      </c>
      <c r="AK4064" t="n">
        <v>1915</v>
      </c>
      <c r="AL4064" t="n">
        <v>7907</v>
      </c>
      <c r="AM4064" t="n">
        <v>12023</v>
      </c>
      <c r="AN4064" t="n">
        <v>12023</v>
      </c>
      <c r="AO4064"/>
      <c r="AP4064"/>
      <c r="AQ4064"/>
      <c r="AR4064"/>
    </row>
    <row r="4065">
      <c r="A4065" t="n">
        <v>418889</v>
      </c>
      <c r="B4065" t="s">
        <v>6163</v>
      </c>
      <c r="C4065" t="s">
        <v>411</v>
      </c>
      <c r="D4065" t="s">
        <v>4659</v>
      </c>
      <c r="E4065" t="s">
        <v>147</v>
      </c>
      <c r="F4065" t="s">
        <v>279</v>
      </c>
      <c r="G4065" t="s">
        <v>189</v>
      </c>
      <c r="H4065" t="s">
        <v>174</v>
      </c>
      <c r="I4065" t="s">
        <v>151</v>
      </c>
      <c r="J4065" t="s">
        <v>164</v>
      </c>
      <c r="K4065" t="s">
        <v>176</v>
      </c>
      <c r="L4065" t="s">
        <v>155</v>
      </c>
      <c r="M4065" t="s">
        <v>155</v>
      </c>
      <c r="N4065" t="n">
        <v>-87.4252</v>
      </c>
      <c r="O4065" t="n">
        <v>36.6148</v>
      </c>
      <c r="P4065" t="n">
        <v>100</v>
      </c>
      <c r="Q4065" t="n">
        <v>100</v>
      </c>
      <c r="R4065" t="n">
        <v>8</v>
      </c>
      <c r="S4065" t="n">
        <v>71</v>
      </c>
      <c r="T4065" t="n">
        <v>7</v>
      </c>
      <c r="U4065" t="n">
        <v>9</v>
      </c>
      <c r="V4065" t="n">
        <v>1</v>
      </c>
      <c r="W4065" t="n">
        <v>0</v>
      </c>
      <c r="X4065" t="n">
        <v>100</v>
      </c>
      <c r="Y4065" t="n">
        <v>100</v>
      </c>
      <c r="Z4065" t="n">
        <v>13</v>
      </c>
      <c r="AA4065" t="n">
        <v>26</v>
      </c>
      <c r="AB4065" t="n">
        <v>84.6</v>
      </c>
      <c r="AC4065"/>
      <c r="AD4065"/>
      <c r="AE4065"/>
      <c r="AF4065" t="n">
        <v>41</v>
      </c>
      <c r="AG4065" t="n">
        <v>18</v>
      </c>
      <c r="AH4065" t="n">
        <v>24</v>
      </c>
      <c r="AI4065" t="n">
        <v>22251</v>
      </c>
      <c r="AJ4065" t="n">
        <v>23631</v>
      </c>
      <c r="AK4065" t="n">
        <v>22706</v>
      </c>
      <c r="AL4065" t="n">
        <v>29379</v>
      </c>
      <c r="AM4065"/>
      <c r="AN4065"/>
      <c r="AO4065" t="n">
        <v>18</v>
      </c>
      <c r="AP4065"/>
      <c r="AQ4065"/>
      <c r="AR4065"/>
    </row>
    <row r="4066">
      <c r="A4066" t="n">
        <v>418913</v>
      </c>
      <c r="B4066" t="s">
        <v>6164</v>
      </c>
      <c r="C4066" t="s">
        <v>4838</v>
      </c>
      <c r="D4066" t="s">
        <v>4775</v>
      </c>
      <c r="E4066" t="s">
        <v>283</v>
      </c>
      <c r="F4066" t="s">
        <v>199</v>
      </c>
      <c r="G4066" t="s">
        <v>189</v>
      </c>
      <c r="H4066" t="s">
        <v>200</v>
      </c>
      <c r="I4066" t="s">
        <v>151</v>
      </c>
      <c r="J4066" t="s">
        <v>164</v>
      </c>
      <c r="K4066"/>
      <c r="L4066" t="s">
        <v>155</v>
      </c>
      <c r="M4066" t="s">
        <v>155</v>
      </c>
      <c r="N4066" t="n">
        <v>-106.4597</v>
      </c>
      <c r="O4066" t="n">
        <v>31.7845</v>
      </c>
      <c r="P4066" t="n">
        <v>14</v>
      </c>
      <c r="Q4066" t="n">
        <v>14</v>
      </c>
      <c r="R4066" t="n">
        <v>71.4</v>
      </c>
      <c r="S4066" t="n">
        <v>0</v>
      </c>
      <c r="T4066" t="n">
        <v>0</v>
      </c>
      <c r="U4066" t="n">
        <v>100</v>
      </c>
      <c r="V4066" t="n">
        <v>0</v>
      </c>
      <c r="W4066" t="n">
        <v>0</v>
      </c>
      <c r="X4066" t="n">
        <v>45</v>
      </c>
      <c r="Y4066"/>
      <c r="Z4066" t="n">
        <v>4</v>
      </c>
      <c r="AA4066"/>
      <c r="AB4066"/>
      <c r="AC4066"/>
      <c r="AD4066"/>
      <c r="AE4066"/>
      <c r="AF4066" t="n">
        <v>8</v>
      </c>
      <c r="AG4066" t="n">
        <v>50</v>
      </c>
      <c r="AH4066" t="n">
        <v>50</v>
      </c>
      <c r="AI4066" t="n">
        <v>5823</v>
      </c>
      <c r="AJ4066" t="n">
        <v>6167</v>
      </c>
      <c r="AK4066"/>
      <c r="AL4066" t="n">
        <v>4099</v>
      </c>
      <c r="AM4066"/>
      <c r="AN4066"/>
      <c r="AO4066"/>
      <c r="AP4066"/>
      <c r="AQ4066"/>
      <c r="AR4066"/>
    </row>
    <row r="4067">
      <c r="A4067" t="n">
        <v>418968</v>
      </c>
      <c r="B4067" t="s">
        <v>6165</v>
      </c>
      <c r="C4067" t="s">
        <v>4789</v>
      </c>
      <c r="D4067" t="s">
        <v>4775</v>
      </c>
      <c r="E4067" t="s">
        <v>283</v>
      </c>
      <c r="F4067" t="s">
        <v>199</v>
      </c>
      <c r="G4067" t="s">
        <v>189</v>
      </c>
      <c r="H4067" t="s">
        <v>200</v>
      </c>
      <c r="I4067" t="s">
        <v>186</v>
      </c>
      <c r="J4067" t="s">
        <v>164</v>
      </c>
      <c r="K4067"/>
      <c r="L4067" t="s">
        <v>155</v>
      </c>
      <c r="M4067" t="s">
        <v>155</v>
      </c>
      <c r="N4067" t="n">
        <v>-97.0096</v>
      </c>
      <c r="O4067" t="n">
        <v>32.7104</v>
      </c>
      <c r="P4067" t="n">
        <v>406</v>
      </c>
      <c r="Q4067" t="n">
        <v>406</v>
      </c>
      <c r="R4067" t="n">
        <v>98.3</v>
      </c>
      <c r="S4067" t="n">
        <v>7.4</v>
      </c>
      <c r="T4067" t="n">
        <v>49</v>
      </c>
      <c r="U4067" t="n">
        <v>36.9</v>
      </c>
      <c r="V4067" t="n">
        <v>3.7</v>
      </c>
      <c r="W4067" t="n">
        <v>1.7</v>
      </c>
      <c r="X4067" t="n">
        <v>67</v>
      </c>
      <c r="Y4067"/>
      <c r="Z4067" t="n">
        <v>17</v>
      </c>
      <c r="AA4067"/>
      <c r="AB4067"/>
      <c r="AC4067"/>
      <c r="AD4067"/>
      <c r="AE4067"/>
      <c r="AF4067" t="n">
        <v>70</v>
      </c>
      <c r="AG4067" t="n">
        <v>58</v>
      </c>
      <c r="AH4067" t="n">
        <v>63</v>
      </c>
      <c r="AI4067" t="n">
        <v>21895</v>
      </c>
      <c r="AJ4067" t="n">
        <v>21333</v>
      </c>
      <c r="AK4067" t="n">
        <v>21562</v>
      </c>
      <c r="AL4067" t="n">
        <v>23494</v>
      </c>
      <c r="AM4067" t="n">
        <v>25930</v>
      </c>
      <c r="AN4067"/>
      <c r="AO4067"/>
      <c r="AP4067"/>
      <c r="AQ4067"/>
      <c r="AR4067"/>
    </row>
    <row r="4068">
      <c r="A4068" t="n">
        <v>419031</v>
      </c>
      <c r="B4068" t="s">
        <v>6166</v>
      </c>
      <c r="C4068" t="s">
        <v>5299</v>
      </c>
      <c r="D4068" t="s">
        <v>5289</v>
      </c>
      <c r="E4068" t="s">
        <v>147</v>
      </c>
      <c r="F4068" t="s">
        <v>216</v>
      </c>
      <c r="G4068" t="s">
        <v>149</v>
      </c>
      <c r="H4068" t="s">
        <v>200</v>
      </c>
      <c r="I4068" t="s">
        <v>175</v>
      </c>
      <c r="J4068" t="s">
        <v>164</v>
      </c>
      <c r="K4068"/>
      <c r="L4068" t="s">
        <v>155</v>
      </c>
      <c r="M4068" t="s">
        <v>155</v>
      </c>
      <c r="N4068" t="n">
        <v>-80.3584</v>
      </c>
      <c r="O4068" t="n">
        <v>39.3107</v>
      </c>
      <c r="P4068" t="n">
        <v>36</v>
      </c>
      <c r="Q4068" t="n">
        <v>36</v>
      </c>
      <c r="R4068" t="n">
        <v>91.7</v>
      </c>
      <c r="S4068" t="n">
        <v>100</v>
      </c>
      <c r="T4068" t="n">
        <v>0</v>
      </c>
      <c r="U4068" t="n">
        <v>0</v>
      </c>
      <c r="V4068" t="n">
        <v>0</v>
      </c>
      <c r="W4068" t="n">
        <v>0</v>
      </c>
      <c r="X4068" t="n">
        <v>55</v>
      </c>
      <c r="Y4068"/>
      <c r="Z4068" t="n">
        <v>9</v>
      </c>
      <c r="AA4068"/>
      <c r="AB4068"/>
      <c r="AC4068"/>
      <c r="AD4068"/>
      <c r="AE4068"/>
      <c r="AF4068" t="n">
        <v>11</v>
      </c>
      <c r="AG4068" t="n">
        <v>32</v>
      </c>
      <c r="AH4068" t="n">
        <v>100</v>
      </c>
      <c r="AI4068" t="n">
        <v>5048</v>
      </c>
      <c r="AJ4068" t="n">
        <v>3556</v>
      </c>
      <c r="AK4068" t="n">
        <v>1258</v>
      </c>
      <c r="AL4068" t="n">
        <v>4424</v>
      </c>
      <c r="AM4068"/>
      <c r="AN4068"/>
      <c r="AO4068"/>
      <c r="AP4068"/>
      <c r="AQ4068"/>
      <c r="AR4068"/>
    </row>
    <row r="4069">
      <c r="A4069" t="n">
        <v>419095</v>
      </c>
      <c r="B4069" t="s">
        <v>6167</v>
      </c>
      <c r="C4069" t="s">
        <v>2394</v>
      </c>
      <c r="D4069" t="s">
        <v>2276</v>
      </c>
      <c r="E4069" t="s">
        <v>993</v>
      </c>
      <c r="F4069" t="s">
        <v>216</v>
      </c>
      <c r="G4069" t="s">
        <v>149</v>
      </c>
      <c r="H4069" t="s">
        <v>200</v>
      </c>
      <c r="I4069" t="s">
        <v>205</v>
      </c>
      <c r="J4069" t="s">
        <v>164</v>
      </c>
      <c r="K4069"/>
      <c r="L4069" t="s">
        <v>155</v>
      </c>
      <c r="M4069" t="s">
        <v>155</v>
      </c>
      <c r="N4069" t="n">
        <v>-73.1015</v>
      </c>
      <c r="O4069" t="n">
        <v>42.6646</v>
      </c>
      <c r="P4069" t="n">
        <v>61</v>
      </c>
      <c r="Q4069" t="n">
        <v>61</v>
      </c>
      <c r="R4069" t="n">
        <v>95.1</v>
      </c>
      <c r="S4069" t="n">
        <v>82</v>
      </c>
      <c r="T4069" t="n">
        <v>8.2</v>
      </c>
      <c r="U4069" t="n">
        <v>0</v>
      </c>
      <c r="V4069" t="n">
        <v>1.6</v>
      </c>
      <c r="W4069" t="n">
        <v>0</v>
      </c>
      <c r="X4069" t="n">
        <v>100</v>
      </c>
      <c r="Y4069"/>
      <c r="Z4069" t="n">
        <v>6</v>
      </c>
      <c r="AA4069"/>
      <c r="AB4069"/>
      <c r="AC4069"/>
      <c r="AD4069"/>
      <c r="AE4069"/>
      <c r="AF4069" t="n">
        <v>18</v>
      </c>
      <c r="AG4069" t="n">
        <v>38</v>
      </c>
      <c r="AH4069" t="n">
        <v>38</v>
      </c>
      <c r="AI4069" t="n">
        <v>9909</v>
      </c>
      <c r="AJ4069" t="n">
        <v>9909</v>
      </c>
      <c r="AK4069"/>
      <c r="AL4069"/>
      <c r="AM4069"/>
      <c r="AN4069"/>
      <c r="AO4069"/>
      <c r="AP4069"/>
      <c r="AQ4069"/>
      <c r="AR4069"/>
    </row>
    <row r="4070">
      <c r="A4070" t="n">
        <v>419183</v>
      </c>
      <c r="B4070" t="s">
        <v>6168</v>
      </c>
      <c r="C4070" t="s">
        <v>491</v>
      </c>
      <c r="D4070" t="s">
        <v>440</v>
      </c>
      <c r="E4070" t="s">
        <v>267</v>
      </c>
      <c r="F4070" t="s">
        <v>279</v>
      </c>
      <c r="G4070" t="s">
        <v>189</v>
      </c>
      <c r="H4070" t="s">
        <v>174</v>
      </c>
      <c r="I4070" t="s">
        <v>151</v>
      </c>
      <c r="J4070" t="s">
        <v>164</v>
      </c>
      <c r="K4070"/>
      <c r="L4070" t="s">
        <v>155</v>
      </c>
      <c r="M4070" t="s">
        <v>155</v>
      </c>
      <c r="N4070" t="n">
        <v>-120.6485</v>
      </c>
      <c r="O4070" t="n">
        <v>35.2621</v>
      </c>
      <c r="P4070" t="n">
        <v>172</v>
      </c>
      <c r="Q4070" t="n">
        <v>172</v>
      </c>
      <c r="R4070" t="n">
        <v>89</v>
      </c>
      <c r="S4070" t="n">
        <v>47.1</v>
      </c>
      <c r="T4070" t="n">
        <v>2.9</v>
      </c>
      <c r="U4070" t="n">
        <v>49.4</v>
      </c>
      <c r="V4070" t="n">
        <v>0.6</v>
      </c>
      <c r="W4070" t="n">
        <v>0</v>
      </c>
      <c r="X4070" t="n">
        <v>75</v>
      </c>
      <c r="Y4070"/>
      <c r="Z4070" t="n">
        <v>12</v>
      </c>
      <c r="AA4070" t="n">
        <v>96</v>
      </c>
      <c r="AB4070" t="n">
        <v>87.5</v>
      </c>
      <c r="AC4070"/>
      <c r="AD4070"/>
      <c r="AE4070"/>
      <c r="AF4070" t="n">
        <v>59</v>
      </c>
      <c r="AG4070" t="n">
        <v>73</v>
      </c>
      <c r="AH4070" t="n">
        <v>73</v>
      </c>
      <c r="AI4070" t="n">
        <v>14204</v>
      </c>
      <c r="AJ4070" t="n">
        <v>10510</v>
      </c>
      <c r="AK4070" t="n">
        <v>16934</v>
      </c>
      <c r="AL4070"/>
      <c r="AM4070"/>
      <c r="AN4070"/>
      <c r="AO4070"/>
      <c r="AP4070"/>
      <c r="AQ4070"/>
      <c r="AR4070"/>
    </row>
    <row r="4071">
      <c r="A4071" t="n">
        <v>419217</v>
      </c>
      <c r="B4071" t="s">
        <v>6169</v>
      </c>
      <c r="C4071" t="s">
        <v>1082</v>
      </c>
      <c r="D4071" t="s">
        <v>1078</v>
      </c>
      <c r="E4071" t="s">
        <v>147</v>
      </c>
      <c r="F4071" t="s">
        <v>199</v>
      </c>
      <c r="G4071" t="s">
        <v>189</v>
      </c>
      <c r="H4071" t="s">
        <v>200</v>
      </c>
      <c r="I4071" t="s">
        <v>151</v>
      </c>
      <c r="J4071" t="s">
        <v>164</v>
      </c>
      <c r="K4071"/>
      <c r="L4071" t="s">
        <v>155</v>
      </c>
      <c r="M4071" t="s">
        <v>155</v>
      </c>
      <c r="N4071" t="n">
        <v>-80.214</v>
      </c>
      <c r="O4071" t="n">
        <v>25.7403</v>
      </c>
      <c r="P4071" t="n">
        <v>78</v>
      </c>
      <c r="Q4071" t="n">
        <v>78</v>
      </c>
      <c r="R4071" t="n">
        <v>80.8</v>
      </c>
      <c r="S4071" t="n">
        <v>5.1</v>
      </c>
      <c r="T4071" t="n">
        <v>38.5</v>
      </c>
      <c r="U4071" t="n">
        <v>52.6</v>
      </c>
      <c r="V4071" t="n">
        <v>0</v>
      </c>
      <c r="W4071" t="n">
        <v>0</v>
      </c>
      <c r="X4071" t="n">
        <v>100</v>
      </c>
      <c r="Y4071"/>
      <c r="Z4071" t="n">
        <v>8</v>
      </c>
      <c r="AA4071"/>
      <c r="AB4071"/>
      <c r="AC4071"/>
      <c r="AD4071"/>
      <c r="AE4071"/>
      <c r="AF4071" t="n">
        <v>1</v>
      </c>
      <c r="AG4071" t="n">
        <v>32</v>
      </c>
      <c r="AH4071" t="n">
        <v>32</v>
      </c>
      <c r="AI4071" t="n">
        <v>9672</v>
      </c>
      <c r="AJ4071"/>
      <c r="AK4071"/>
      <c r="AL4071" t="n">
        <v>9672</v>
      </c>
      <c r="AM4071"/>
      <c r="AN4071"/>
      <c r="AO4071"/>
      <c r="AP4071"/>
      <c r="AQ4071"/>
      <c r="AR4071"/>
    </row>
    <row r="4072">
      <c r="A4072" t="n">
        <v>419226</v>
      </c>
      <c r="B4072" t="s">
        <v>3934</v>
      </c>
      <c r="C4072" t="s">
        <v>1094</v>
      </c>
      <c r="D4072" t="s">
        <v>1078</v>
      </c>
      <c r="E4072" t="s">
        <v>147</v>
      </c>
      <c r="F4072" t="s">
        <v>173</v>
      </c>
      <c r="G4072" t="s">
        <v>149</v>
      </c>
      <c r="H4072" t="s">
        <v>174</v>
      </c>
      <c r="I4072" t="s">
        <v>151</v>
      </c>
      <c r="J4072" t="s">
        <v>164</v>
      </c>
      <c r="K4072"/>
      <c r="L4072" t="s">
        <v>155</v>
      </c>
      <c r="M4072" t="s">
        <v>155</v>
      </c>
      <c r="N4072" t="n">
        <v>-82.1479</v>
      </c>
      <c r="O4072" t="n">
        <v>29.1783</v>
      </c>
      <c r="P4072" t="n">
        <v>859</v>
      </c>
      <c r="Q4072" t="n">
        <v>859</v>
      </c>
      <c r="R4072" t="n">
        <v>43.5</v>
      </c>
      <c r="S4072" t="n">
        <v>52.2</v>
      </c>
      <c r="T4072" t="n">
        <v>19.9</v>
      </c>
      <c r="U4072" t="n">
        <v>23.1</v>
      </c>
      <c r="V4072" t="n">
        <v>0.7</v>
      </c>
      <c r="W4072" t="n">
        <v>0.5</v>
      </c>
      <c r="X4072" t="n">
        <v>65</v>
      </c>
      <c r="Y4072" t="n">
        <v>95</v>
      </c>
      <c r="Z4072" t="n">
        <v>13</v>
      </c>
      <c r="AA4072" t="n">
        <v>144</v>
      </c>
      <c r="AB4072" t="n">
        <v>71.5</v>
      </c>
      <c r="AC4072"/>
      <c r="AD4072"/>
      <c r="AE4072"/>
      <c r="AF4072" t="n">
        <v>259</v>
      </c>
      <c r="AG4072" t="n">
        <v>27</v>
      </c>
      <c r="AH4072" t="n">
        <v>72</v>
      </c>
      <c r="AI4072" t="n">
        <v>5551</v>
      </c>
      <c r="AJ4072" t="n">
        <v>4047</v>
      </c>
      <c r="AK4072" t="n">
        <v>4478</v>
      </c>
      <c r="AL4072" t="n">
        <v>7147</v>
      </c>
      <c r="AM4072" t="n">
        <v>8063</v>
      </c>
      <c r="AN4072" t="n">
        <v>10141</v>
      </c>
      <c r="AO4072"/>
      <c r="AP4072"/>
      <c r="AQ4072"/>
      <c r="AR4072"/>
    </row>
    <row r="4073">
      <c r="A4073" t="n">
        <v>419235</v>
      </c>
      <c r="B4073" t="s">
        <v>6170</v>
      </c>
      <c r="C4073" t="s">
        <v>1304</v>
      </c>
      <c r="D4073" t="s">
        <v>1175</v>
      </c>
      <c r="E4073" t="s">
        <v>147</v>
      </c>
      <c r="F4073" t="s">
        <v>199</v>
      </c>
      <c r="G4073" t="s">
        <v>189</v>
      </c>
      <c r="H4073" t="s">
        <v>200</v>
      </c>
      <c r="I4073" t="s">
        <v>151</v>
      </c>
      <c r="J4073" t="s">
        <v>164</v>
      </c>
      <c r="K4073"/>
      <c r="L4073" t="s">
        <v>155</v>
      </c>
      <c r="M4073" t="s">
        <v>155</v>
      </c>
      <c r="N4073" t="n">
        <v>-84.9358</v>
      </c>
      <c r="O4073" t="n">
        <v>32.5119</v>
      </c>
      <c r="P4073" t="n">
        <v>243</v>
      </c>
      <c r="Q4073" t="n">
        <v>243</v>
      </c>
      <c r="R4073" t="n">
        <v>77</v>
      </c>
      <c r="S4073" t="n">
        <v>9.9</v>
      </c>
      <c r="T4073" t="n">
        <v>85.2</v>
      </c>
      <c r="U4073" t="n">
        <v>3.3</v>
      </c>
      <c r="V4073" t="n">
        <v>0.4</v>
      </c>
      <c r="W4073" t="n">
        <v>0</v>
      </c>
      <c r="X4073" t="n">
        <v>63</v>
      </c>
      <c r="Y4073"/>
      <c r="Z4073" t="n">
        <v>18</v>
      </c>
      <c r="AA4073"/>
      <c r="AB4073"/>
      <c r="AC4073"/>
      <c r="AD4073"/>
      <c r="AE4073"/>
      <c r="AF4073" t="n">
        <v>138</v>
      </c>
      <c r="AG4073" t="n">
        <v>98</v>
      </c>
      <c r="AH4073" t="n">
        <v>100</v>
      </c>
      <c r="AI4073" t="n">
        <v>10994</v>
      </c>
      <c r="AJ4073" t="n">
        <v>9606</v>
      </c>
      <c r="AK4073" t="n">
        <v>10340</v>
      </c>
      <c r="AL4073" t="n">
        <v>10752</v>
      </c>
      <c r="AM4073" t="n">
        <v>16480</v>
      </c>
      <c r="AN4073"/>
      <c r="AO4073"/>
      <c r="AP4073"/>
      <c r="AQ4073"/>
      <c r="AR4073"/>
    </row>
    <row r="4074">
      <c r="A4074" t="n">
        <v>419244</v>
      </c>
      <c r="B4074" t="s">
        <v>6171</v>
      </c>
      <c r="C4074" t="s">
        <v>2621</v>
      </c>
      <c r="D4074" t="s">
        <v>1175</v>
      </c>
      <c r="E4074" t="s">
        <v>147</v>
      </c>
      <c r="F4074" t="s">
        <v>279</v>
      </c>
      <c r="G4074" t="s">
        <v>189</v>
      </c>
      <c r="H4074" t="s">
        <v>174</v>
      </c>
      <c r="I4074" t="s">
        <v>186</v>
      </c>
      <c r="J4074" t="s">
        <v>164</v>
      </c>
      <c r="K4074" t="s">
        <v>176</v>
      </c>
      <c r="L4074" t="s">
        <v>155</v>
      </c>
      <c r="M4074" t="s">
        <v>155</v>
      </c>
      <c r="N4074" t="n">
        <v>-84.1053</v>
      </c>
      <c r="O4074" t="n">
        <v>33.9612</v>
      </c>
      <c r="P4074" t="n">
        <v>368</v>
      </c>
      <c r="Q4074" t="n">
        <v>368</v>
      </c>
      <c r="R4074" t="n">
        <v>22.6</v>
      </c>
      <c r="S4074" t="n">
        <v>31</v>
      </c>
      <c r="T4074" t="n">
        <v>53.5</v>
      </c>
      <c r="U4074" t="n">
        <v>5.2</v>
      </c>
      <c r="V4074" t="n">
        <v>1.1</v>
      </c>
      <c r="W4074" t="n">
        <v>0</v>
      </c>
      <c r="X4074" t="n">
        <v>32</v>
      </c>
      <c r="Y4074" t="n">
        <v>28</v>
      </c>
      <c r="Z4074" t="n">
        <v>15</v>
      </c>
      <c r="AA4074" t="n">
        <v>61</v>
      </c>
      <c r="AB4074" t="n">
        <v>26.2</v>
      </c>
      <c r="AC4074"/>
      <c r="AD4074"/>
      <c r="AE4074"/>
      <c r="AF4074" t="n">
        <v>83</v>
      </c>
      <c r="AG4074" t="n">
        <v>50</v>
      </c>
      <c r="AH4074" t="n">
        <v>51</v>
      </c>
      <c r="AI4074" t="n">
        <v>34342</v>
      </c>
      <c r="AJ4074" t="n">
        <v>32351</v>
      </c>
      <c r="AK4074" t="n">
        <v>32481</v>
      </c>
      <c r="AL4074" t="n">
        <v>33917</v>
      </c>
      <c r="AM4074" t="n">
        <v>35962</v>
      </c>
      <c r="AN4074"/>
      <c r="AO4074" t="n">
        <v>52</v>
      </c>
      <c r="AP4074"/>
      <c r="AQ4074"/>
      <c r="AR4074"/>
    </row>
    <row r="4075">
      <c r="A4075" t="n">
        <v>419253</v>
      </c>
      <c r="B4075" t="s">
        <v>6172</v>
      </c>
      <c r="C4075" t="s">
        <v>1432</v>
      </c>
      <c r="D4075" t="s">
        <v>1433</v>
      </c>
      <c r="E4075" t="s">
        <v>1434</v>
      </c>
      <c r="F4075" t="s">
        <v>199</v>
      </c>
      <c r="G4075" t="s">
        <v>189</v>
      </c>
      <c r="H4075" t="s">
        <v>200</v>
      </c>
      <c r="I4075" t="s">
        <v>151</v>
      </c>
      <c r="J4075" t="s">
        <v>164</v>
      </c>
      <c r="K4075"/>
      <c r="L4075" t="s">
        <v>155</v>
      </c>
      <c r="M4075" t="s">
        <v>155</v>
      </c>
      <c r="N4075" t="n">
        <v>-87.8387</v>
      </c>
      <c r="O4075" t="n">
        <v>41.9862</v>
      </c>
      <c r="P4075" t="n">
        <v>92</v>
      </c>
      <c r="Q4075" t="n">
        <v>92</v>
      </c>
      <c r="R4075" t="n">
        <v>31.5</v>
      </c>
      <c r="S4075" t="n">
        <v>51.1</v>
      </c>
      <c r="T4075" t="n">
        <v>30.4</v>
      </c>
      <c r="U4075" t="n">
        <v>16.3</v>
      </c>
      <c r="V4075" t="n">
        <v>0</v>
      </c>
      <c r="W4075" t="n">
        <v>0</v>
      </c>
      <c r="X4075" t="n">
        <v>75</v>
      </c>
      <c r="Y4075"/>
      <c r="Z4075" t="n">
        <v>8</v>
      </c>
      <c r="AA4075"/>
      <c r="AB4075"/>
      <c r="AC4075"/>
      <c r="AD4075"/>
      <c r="AE4075"/>
      <c r="AF4075" t="n">
        <v>40</v>
      </c>
      <c r="AG4075" t="n">
        <v>60</v>
      </c>
      <c r="AH4075" t="n">
        <v>60</v>
      </c>
      <c r="AI4075" t="n">
        <v>27963</v>
      </c>
      <c r="AJ4075" t="n">
        <v>28275</v>
      </c>
      <c r="AK4075" t="n">
        <v>29708</v>
      </c>
      <c r="AL4075" t="n">
        <v>30953</v>
      </c>
      <c r="AM4075" t="n">
        <v>31815</v>
      </c>
      <c r="AN4075"/>
      <c r="AO4075"/>
      <c r="AP4075"/>
      <c r="AQ4075"/>
      <c r="AR4075"/>
    </row>
    <row r="4076">
      <c r="A4076" t="n">
        <v>419280</v>
      </c>
      <c r="B4076" t="s">
        <v>6173</v>
      </c>
      <c r="C4076" t="s">
        <v>2834</v>
      </c>
      <c r="D4076" t="s">
        <v>1929</v>
      </c>
      <c r="E4076" t="s">
        <v>891</v>
      </c>
      <c r="F4076" t="s">
        <v>199</v>
      </c>
      <c r="G4076" t="s">
        <v>189</v>
      </c>
      <c r="H4076" t="s">
        <v>200</v>
      </c>
      <c r="I4076" t="s">
        <v>151</v>
      </c>
      <c r="J4076" t="s">
        <v>164</v>
      </c>
      <c r="K4076"/>
      <c r="L4076" t="s">
        <v>155</v>
      </c>
      <c r="M4076" t="s">
        <v>155</v>
      </c>
      <c r="N4076" t="n">
        <v>-94.5094</v>
      </c>
      <c r="O4076" t="n">
        <v>37.0853</v>
      </c>
      <c r="P4076" t="n">
        <v>43</v>
      </c>
      <c r="Q4076" t="n">
        <v>43</v>
      </c>
      <c r="R4076" t="n">
        <v>95.3</v>
      </c>
      <c r="S4076" t="n">
        <v>86</v>
      </c>
      <c r="T4076" t="n">
        <v>0</v>
      </c>
      <c r="U4076" t="n">
        <v>7</v>
      </c>
      <c r="V4076" t="n">
        <v>0</v>
      </c>
      <c r="W4076" t="n">
        <v>0</v>
      </c>
      <c r="X4076" t="n">
        <v>83</v>
      </c>
      <c r="Y4076"/>
      <c r="Z4076" t="n">
        <v>16</v>
      </c>
      <c r="AA4076"/>
      <c r="AB4076"/>
      <c r="AC4076"/>
      <c r="AD4076"/>
      <c r="AE4076"/>
      <c r="AF4076" t="n">
        <v>14</v>
      </c>
      <c r="AG4076" t="n">
        <v>33</v>
      </c>
      <c r="AH4076" t="n">
        <v>33</v>
      </c>
      <c r="AI4076" t="n">
        <v>8501</v>
      </c>
      <c r="AJ4076" t="n">
        <v>6666</v>
      </c>
      <c r="AK4076" t="n">
        <v>12172</v>
      </c>
      <c r="AL4076"/>
      <c r="AM4076"/>
      <c r="AN4076"/>
      <c r="AO4076"/>
      <c r="AP4076"/>
      <c r="AQ4076"/>
      <c r="AR4076"/>
    </row>
    <row r="4077">
      <c r="A4077" t="n">
        <v>419341</v>
      </c>
      <c r="B4077" t="s">
        <v>6174</v>
      </c>
      <c r="C4077" t="s">
        <v>4202</v>
      </c>
      <c r="D4077" t="s">
        <v>4200</v>
      </c>
      <c r="E4077" t="s">
        <v>997</v>
      </c>
      <c r="F4077" t="s">
        <v>279</v>
      </c>
      <c r="G4077" t="s">
        <v>189</v>
      </c>
      <c r="H4077" t="s">
        <v>174</v>
      </c>
      <c r="I4077" t="s">
        <v>151</v>
      </c>
      <c r="J4077" t="s">
        <v>164</v>
      </c>
      <c r="K4077" t="s">
        <v>176</v>
      </c>
      <c r="L4077" t="s">
        <v>155</v>
      </c>
      <c r="M4077" t="s">
        <v>155</v>
      </c>
      <c r="N4077" t="n">
        <v>-75.1677</v>
      </c>
      <c r="O4077" t="n">
        <v>39.9352</v>
      </c>
      <c r="P4077" t="n">
        <v>41</v>
      </c>
      <c r="Q4077" t="n">
        <v>41</v>
      </c>
      <c r="R4077" t="n">
        <v>68.3</v>
      </c>
      <c r="S4077" t="n">
        <v>9.8</v>
      </c>
      <c r="T4077" t="n">
        <v>80.5</v>
      </c>
      <c r="U4077" t="n">
        <v>4.9</v>
      </c>
      <c r="V4077" t="n">
        <v>4.9</v>
      </c>
      <c r="W4077" t="n">
        <v>0</v>
      </c>
      <c r="X4077" t="n">
        <v>71</v>
      </c>
      <c r="Y4077"/>
      <c r="Z4077" t="n">
        <v>4</v>
      </c>
      <c r="AA4077" t="n">
        <v>7</v>
      </c>
      <c r="AB4077" t="n">
        <v>14.3</v>
      </c>
      <c r="AC4077"/>
      <c r="AD4077"/>
      <c r="AE4077"/>
      <c r="AF4077" t="n">
        <v>7</v>
      </c>
      <c r="AG4077" t="n">
        <v>56</v>
      </c>
      <c r="AH4077" t="n">
        <v>56</v>
      </c>
      <c r="AI4077" t="n">
        <v>13860</v>
      </c>
      <c r="AJ4077" t="n">
        <v>13860</v>
      </c>
      <c r="AK4077"/>
      <c r="AL4077"/>
      <c r="AM4077" t="n">
        <v>20438</v>
      </c>
      <c r="AN4077" t="n">
        <v>20438</v>
      </c>
      <c r="AO4077" t="n">
        <v>2</v>
      </c>
      <c r="AP4077"/>
      <c r="AQ4077"/>
      <c r="AR4077"/>
    </row>
    <row r="4078">
      <c r="A4078" t="n">
        <v>419420</v>
      </c>
      <c r="B4078" t="s">
        <v>6175</v>
      </c>
      <c r="C4078" t="s">
        <v>6176</v>
      </c>
      <c r="D4078" t="s">
        <v>5289</v>
      </c>
      <c r="E4078" t="s">
        <v>147</v>
      </c>
      <c r="F4078" t="s">
        <v>216</v>
      </c>
      <c r="G4078" t="s">
        <v>149</v>
      </c>
      <c r="H4078" t="s">
        <v>200</v>
      </c>
      <c r="I4078" t="s">
        <v>186</v>
      </c>
      <c r="J4078" t="s">
        <v>164</v>
      </c>
      <c r="K4078"/>
      <c r="L4078" t="s">
        <v>155</v>
      </c>
      <c r="M4078" t="s">
        <v>155</v>
      </c>
      <c r="N4078" t="n">
        <v>-81.9236</v>
      </c>
      <c r="O4078" t="n">
        <v>38.535</v>
      </c>
      <c r="P4078" t="n">
        <v>52</v>
      </c>
      <c r="Q4078" t="n">
        <v>52</v>
      </c>
      <c r="R4078" t="n">
        <v>61.5</v>
      </c>
      <c r="S4078" t="n">
        <v>94.2</v>
      </c>
      <c r="T4078" t="n">
        <v>1.9</v>
      </c>
      <c r="U4078" t="n">
        <v>0</v>
      </c>
      <c r="V4078" t="n">
        <v>1.9</v>
      </c>
      <c r="W4078" t="n">
        <v>0</v>
      </c>
      <c r="X4078" t="n">
        <v>100</v>
      </c>
      <c r="Y4078"/>
      <c r="Z4078" t="n">
        <v>10</v>
      </c>
      <c r="AA4078"/>
      <c r="AB4078"/>
      <c r="AC4078"/>
      <c r="AD4078"/>
      <c r="AE4078"/>
      <c r="AF4078" t="n">
        <v>30</v>
      </c>
      <c r="AG4078" t="n">
        <v>58</v>
      </c>
      <c r="AH4078" t="n">
        <v>69</v>
      </c>
      <c r="AI4078" t="n">
        <v>4611</v>
      </c>
      <c r="AJ4078" t="n">
        <v>4611</v>
      </c>
      <c r="AK4078"/>
      <c r="AL4078"/>
      <c r="AM4078"/>
      <c r="AN4078"/>
      <c r="AO4078"/>
      <c r="AP4078"/>
      <c r="AQ4078"/>
      <c r="AR4078"/>
    </row>
    <row r="4079">
      <c r="A4079" t="n">
        <v>419484</v>
      </c>
      <c r="B4079" t="s">
        <v>6177</v>
      </c>
      <c r="C4079" t="s">
        <v>4210</v>
      </c>
      <c r="D4079" t="s">
        <v>4200</v>
      </c>
      <c r="E4079" t="s">
        <v>997</v>
      </c>
      <c r="F4079" t="s">
        <v>216</v>
      </c>
      <c r="G4079" t="s">
        <v>149</v>
      </c>
      <c r="H4079" t="s">
        <v>200</v>
      </c>
      <c r="I4079" t="s">
        <v>175</v>
      </c>
      <c r="J4079" t="s">
        <v>164</v>
      </c>
      <c r="K4079"/>
      <c r="L4079" t="s">
        <v>155</v>
      </c>
      <c r="M4079" t="s">
        <v>155</v>
      </c>
      <c r="N4079" t="n">
        <v>-80.1262</v>
      </c>
      <c r="O4079" t="n">
        <v>41.6337</v>
      </c>
      <c r="P4079" t="n">
        <v>20</v>
      </c>
      <c r="Q4079" t="n">
        <v>20</v>
      </c>
      <c r="R4079" t="n">
        <v>90</v>
      </c>
      <c r="S4079" t="n">
        <v>100</v>
      </c>
      <c r="T4079" t="n">
        <v>0</v>
      </c>
      <c r="U4079" t="n">
        <v>0</v>
      </c>
      <c r="V4079" t="n">
        <v>0</v>
      </c>
      <c r="W4079" t="n">
        <v>0</v>
      </c>
      <c r="X4079" t="n">
        <v>20</v>
      </c>
      <c r="Y4079"/>
      <c r="Z4079" t="n">
        <v>10</v>
      </c>
      <c r="AA4079"/>
      <c r="AB4079"/>
      <c r="AC4079"/>
      <c r="AD4079"/>
      <c r="AE4079"/>
      <c r="AF4079" t="n">
        <v>7</v>
      </c>
      <c r="AG4079" t="n">
        <v>65</v>
      </c>
      <c r="AH4079" t="n">
        <v>70</v>
      </c>
      <c r="AI4079" t="n">
        <v>11239</v>
      </c>
      <c r="AJ4079" t="n">
        <v>9651</v>
      </c>
      <c r="AK4079" t="n">
        <v>13952</v>
      </c>
      <c r="AL4079" t="n">
        <v>10580</v>
      </c>
      <c r="AM4079"/>
      <c r="AN4079"/>
      <c r="AO4079"/>
      <c r="AP4079"/>
      <c r="AQ4079"/>
      <c r="AR4079"/>
    </row>
    <row r="4080">
      <c r="A4080" t="n">
        <v>419633</v>
      </c>
      <c r="B4080" t="s">
        <v>6178</v>
      </c>
      <c r="C4080" t="s">
        <v>4785</v>
      </c>
      <c r="D4080" t="s">
        <v>4775</v>
      </c>
      <c r="E4080" t="s">
        <v>283</v>
      </c>
      <c r="F4080" t="s">
        <v>199</v>
      </c>
      <c r="G4080" t="s">
        <v>189</v>
      </c>
      <c r="H4080" t="s">
        <v>200</v>
      </c>
      <c r="I4080" t="s">
        <v>151</v>
      </c>
      <c r="J4080" t="s">
        <v>164</v>
      </c>
      <c r="K4080"/>
      <c r="L4080" t="s">
        <v>155</v>
      </c>
      <c r="M4080" t="s">
        <v>155</v>
      </c>
      <c r="N4080" t="n">
        <v>-100.4719</v>
      </c>
      <c r="O4080" t="n">
        <v>31.4209</v>
      </c>
      <c r="P4080" t="n">
        <v>149</v>
      </c>
      <c r="Q4080" t="n">
        <v>149</v>
      </c>
      <c r="R4080" t="n">
        <v>89.9</v>
      </c>
      <c r="S4080" t="n">
        <v>36.2</v>
      </c>
      <c r="T4080" t="n">
        <v>6.7</v>
      </c>
      <c r="U4080" t="n">
        <v>47</v>
      </c>
      <c r="V4080" t="n">
        <v>2</v>
      </c>
      <c r="W4080" t="n">
        <v>0</v>
      </c>
      <c r="X4080" t="n">
        <v>73</v>
      </c>
      <c r="Y4080"/>
      <c r="Z4080" t="n">
        <v>8</v>
      </c>
      <c r="AA4080"/>
      <c r="AB4080"/>
      <c r="AC4080"/>
      <c r="AD4080"/>
      <c r="AE4080"/>
      <c r="AF4080" t="n">
        <v>101</v>
      </c>
      <c r="AG4080" t="n">
        <v>72</v>
      </c>
      <c r="AH4080" t="n">
        <v>77</v>
      </c>
      <c r="AI4080" t="n">
        <v>15721</v>
      </c>
      <c r="AJ4080" t="n">
        <v>15334</v>
      </c>
      <c r="AK4080" t="n">
        <v>16539</v>
      </c>
      <c r="AL4080" t="n">
        <v>19116</v>
      </c>
      <c r="AM4080"/>
      <c r="AN4080"/>
      <c r="AO4080"/>
      <c r="AP4080"/>
      <c r="AQ4080"/>
      <c r="AR4080"/>
    </row>
    <row r="4081">
      <c r="A4081" t="n">
        <v>419703</v>
      </c>
      <c r="B4081" t="s">
        <v>6179</v>
      </c>
      <c r="C4081" t="s">
        <v>5464</v>
      </c>
      <c r="D4081" t="s">
        <v>5462</v>
      </c>
      <c r="E4081" t="s">
        <v>5452</v>
      </c>
      <c r="F4081" t="s">
        <v>199</v>
      </c>
      <c r="G4081" t="s">
        <v>189</v>
      </c>
      <c r="H4081" t="s">
        <v>200</v>
      </c>
      <c r="I4081" t="s">
        <v>151</v>
      </c>
      <c r="J4081" t="s">
        <v>164</v>
      </c>
      <c r="K4081"/>
      <c r="L4081" t="s">
        <v>155</v>
      </c>
      <c r="M4081" t="s">
        <v>155</v>
      </c>
      <c r="N4081" t="n">
        <v>-66.1801</v>
      </c>
      <c r="O4081" t="n">
        <v>18.4063</v>
      </c>
      <c r="P4081" t="n">
        <v>809</v>
      </c>
      <c r="Q4081" t="n">
        <v>809</v>
      </c>
      <c r="R4081" t="n">
        <v>6.2</v>
      </c>
      <c r="S4081" t="n">
        <v>0</v>
      </c>
      <c r="T4081" t="n">
        <v>0</v>
      </c>
      <c r="U4081" t="n">
        <v>100</v>
      </c>
      <c r="V4081" t="n">
        <v>0</v>
      </c>
      <c r="W4081" t="n">
        <v>0</v>
      </c>
      <c r="X4081" t="n">
        <v>76</v>
      </c>
      <c r="Y4081"/>
      <c r="Z4081" t="n">
        <v>21</v>
      </c>
      <c r="AA4081"/>
      <c r="AB4081"/>
      <c r="AC4081"/>
      <c r="AD4081"/>
      <c r="AE4081"/>
      <c r="AF4081" t="n">
        <v>250</v>
      </c>
      <c r="AG4081" t="n">
        <v>96</v>
      </c>
      <c r="AH4081" t="n">
        <v>98</v>
      </c>
      <c r="AI4081" t="n">
        <v>2892</v>
      </c>
      <c r="AJ4081" t="n">
        <v>2533</v>
      </c>
      <c r="AK4081" t="n">
        <v>3811</v>
      </c>
      <c r="AL4081" t="n">
        <v>7381</v>
      </c>
      <c r="AM4081" t="n">
        <v>4064</v>
      </c>
      <c r="AN4081"/>
      <c r="AO4081"/>
      <c r="AP4081"/>
      <c r="AQ4081"/>
      <c r="AR4081"/>
    </row>
    <row r="4082">
      <c r="A4082" t="n">
        <v>419712</v>
      </c>
      <c r="B4082" t="s">
        <v>6180</v>
      </c>
      <c r="C4082" t="s">
        <v>5476</v>
      </c>
      <c r="D4082" t="s">
        <v>5462</v>
      </c>
      <c r="E4082" t="s">
        <v>5452</v>
      </c>
      <c r="F4082" t="s">
        <v>199</v>
      </c>
      <c r="G4082" t="s">
        <v>189</v>
      </c>
      <c r="H4082" t="s">
        <v>200</v>
      </c>
      <c r="I4082" t="s">
        <v>151</v>
      </c>
      <c r="J4082" t="s">
        <v>164</v>
      </c>
      <c r="K4082"/>
      <c r="L4082" t="s">
        <v>155</v>
      </c>
      <c r="M4082" t="s">
        <v>155</v>
      </c>
      <c r="N4082" t="n">
        <v>-66.0371</v>
      </c>
      <c r="O4082" t="n">
        <v>18.2306</v>
      </c>
      <c r="P4082" t="n">
        <v>244</v>
      </c>
      <c r="Q4082" t="n">
        <v>244</v>
      </c>
      <c r="R4082" t="n">
        <v>2</v>
      </c>
      <c r="S4082" t="n">
        <v>0</v>
      </c>
      <c r="T4082" t="n">
        <v>0</v>
      </c>
      <c r="U4082" t="n">
        <v>100</v>
      </c>
      <c r="V4082" t="n">
        <v>0</v>
      </c>
      <c r="W4082" t="n">
        <v>0</v>
      </c>
      <c r="X4082" t="n">
        <v>84</v>
      </c>
      <c r="Y4082"/>
      <c r="Z4082" t="n">
        <v>20</v>
      </c>
      <c r="AA4082"/>
      <c r="AB4082"/>
      <c r="AC4082"/>
      <c r="AD4082"/>
      <c r="AE4082"/>
      <c r="AF4082" t="n">
        <v>69</v>
      </c>
      <c r="AG4082" t="n">
        <v>97</v>
      </c>
      <c r="AH4082" t="n">
        <v>97</v>
      </c>
      <c r="AI4082" t="n">
        <v>3035</v>
      </c>
      <c r="AJ4082" t="n">
        <v>2828</v>
      </c>
      <c r="AK4082" t="n">
        <v>4062</v>
      </c>
      <c r="AL4082" t="n">
        <v>6081</v>
      </c>
      <c r="AM4082"/>
      <c r="AN4082"/>
      <c r="AO4082"/>
      <c r="AP4082"/>
      <c r="AQ4082"/>
      <c r="AR4082"/>
    </row>
    <row r="4083">
      <c r="A4083" t="n">
        <v>419721</v>
      </c>
      <c r="B4083" t="s">
        <v>6181</v>
      </c>
      <c r="C4083" t="s">
        <v>5483</v>
      </c>
      <c r="D4083" t="s">
        <v>5462</v>
      </c>
      <c r="E4083" t="s">
        <v>5452</v>
      </c>
      <c r="F4083" t="s">
        <v>199</v>
      </c>
      <c r="G4083" t="s">
        <v>189</v>
      </c>
      <c r="H4083" t="s">
        <v>200</v>
      </c>
      <c r="I4083" t="s">
        <v>151</v>
      </c>
      <c r="J4083" t="s">
        <v>164</v>
      </c>
      <c r="K4083"/>
      <c r="L4083" t="s">
        <v>155</v>
      </c>
      <c r="M4083" t="s">
        <v>155</v>
      </c>
      <c r="N4083" t="n">
        <v>-66.6369</v>
      </c>
      <c r="O4083" t="n">
        <v>18.0114</v>
      </c>
      <c r="P4083" t="n">
        <v>475</v>
      </c>
      <c r="Q4083" t="n">
        <v>475</v>
      </c>
      <c r="R4083" t="n">
        <v>5.3</v>
      </c>
      <c r="S4083" t="n">
        <v>0</v>
      </c>
      <c r="T4083" t="n">
        <v>0</v>
      </c>
      <c r="U4083" t="n">
        <v>100</v>
      </c>
      <c r="V4083" t="n">
        <v>0</v>
      </c>
      <c r="W4083" t="n">
        <v>0</v>
      </c>
      <c r="X4083" t="n">
        <v>84</v>
      </c>
      <c r="Y4083"/>
      <c r="Z4083" t="n">
        <v>13</v>
      </c>
      <c r="AA4083"/>
      <c r="AB4083"/>
      <c r="AC4083"/>
      <c r="AD4083"/>
      <c r="AE4083"/>
      <c r="AF4083" t="n">
        <v>147</v>
      </c>
      <c r="AG4083" t="n">
        <v>97</v>
      </c>
      <c r="AH4083" t="n">
        <v>99</v>
      </c>
      <c r="AI4083" t="n">
        <v>2766</v>
      </c>
      <c r="AJ4083" t="n">
        <v>2229</v>
      </c>
      <c r="AK4083" t="n">
        <v>3280</v>
      </c>
      <c r="AL4083" t="n">
        <v>7448</v>
      </c>
      <c r="AM4083"/>
      <c r="AN4083"/>
      <c r="AO4083"/>
      <c r="AP4083"/>
      <c r="AQ4083"/>
      <c r="AR4083"/>
    </row>
    <row r="4084">
      <c r="A4084" t="n">
        <v>420024</v>
      </c>
      <c r="B4084" t="s">
        <v>6182</v>
      </c>
      <c r="C4084" t="s">
        <v>3922</v>
      </c>
      <c r="D4084" t="s">
        <v>5078</v>
      </c>
      <c r="E4084" t="s">
        <v>147</v>
      </c>
      <c r="F4084" t="s">
        <v>188</v>
      </c>
      <c r="G4084" t="s">
        <v>189</v>
      </c>
      <c r="H4084" t="s">
        <v>150</v>
      </c>
      <c r="I4084" t="s">
        <v>151</v>
      </c>
      <c r="J4084" t="s">
        <v>164</v>
      </c>
      <c r="K4084" t="s">
        <v>209</v>
      </c>
      <c r="L4084" t="s">
        <v>155</v>
      </c>
      <c r="M4084" t="s">
        <v>155</v>
      </c>
      <c r="N4084" t="n">
        <v>-76.2277</v>
      </c>
      <c r="O4084" t="n">
        <v>36.766</v>
      </c>
      <c r="P4084" t="n">
        <v>559</v>
      </c>
      <c r="Q4084" t="n">
        <v>559</v>
      </c>
      <c r="R4084" t="n">
        <v>90</v>
      </c>
      <c r="S4084" t="n">
        <v>18.2</v>
      </c>
      <c r="T4084" t="n">
        <v>61.2</v>
      </c>
      <c r="U4084" t="n">
        <v>10.4</v>
      </c>
      <c r="V4084" t="n">
        <v>1.1</v>
      </c>
      <c r="W4084" t="n">
        <v>0</v>
      </c>
      <c r="X4084"/>
      <c r="Y4084"/>
      <c r="Z4084" t="n">
        <v>14</v>
      </c>
      <c r="AA4084" t="n">
        <v>18</v>
      </c>
      <c r="AB4084" t="n">
        <v>66.7</v>
      </c>
      <c r="AC4084"/>
      <c r="AD4084"/>
      <c r="AE4084"/>
      <c r="AF4084" t="n">
        <v>27</v>
      </c>
      <c r="AG4084" t="n">
        <v>84</v>
      </c>
      <c r="AH4084" t="n">
        <v>94</v>
      </c>
      <c r="AI4084" t="n">
        <v>26289</v>
      </c>
      <c r="AJ4084" t="n">
        <v>25225</v>
      </c>
      <c r="AK4084" t="n">
        <v>24800</v>
      </c>
      <c r="AL4084" t="n">
        <v>27016</v>
      </c>
      <c r="AM4084" t="n">
        <v>31162</v>
      </c>
      <c r="AN4084" t="n">
        <v>32162</v>
      </c>
      <c r="AO4084" t="n">
        <v>20</v>
      </c>
      <c r="AP4084" t="n">
        <v>23</v>
      </c>
      <c r="AQ4084"/>
      <c r="AR4084"/>
    </row>
    <row r="4085">
      <c r="A4085" t="n">
        <v>420042</v>
      </c>
      <c r="B4085" t="s">
        <v>6183</v>
      </c>
      <c r="C4085" t="s">
        <v>1402</v>
      </c>
      <c r="D4085" t="s">
        <v>1387</v>
      </c>
      <c r="E4085" t="s">
        <v>267</v>
      </c>
      <c r="F4085" t="s">
        <v>188</v>
      </c>
      <c r="G4085" t="s">
        <v>189</v>
      </c>
      <c r="H4085" t="s">
        <v>150</v>
      </c>
      <c r="I4085" t="s">
        <v>186</v>
      </c>
      <c r="J4085" t="s">
        <v>164</v>
      </c>
      <c r="K4085" t="s">
        <v>179</v>
      </c>
      <c r="L4085" t="s">
        <v>155</v>
      </c>
      <c r="M4085" t="s">
        <v>155</v>
      </c>
      <c r="N4085" t="n">
        <v>-158.0816</v>
      </c>
      <c r="O4085" t="n">
        <v>21.3341</v>
      </c>
      <c r="P4085" t="n">
        <v>35</v>
      </c>
      <c r="Q4085" t="n">
        <v>27</v>
      </c>
      <c r="R4085" t="n">
        <v>44.4</v>
      </c>
      <c r="S4085" t="n">
        <v>0</v>
      </c>
      <c r="T4085" t="n">
        <v>0</v>
      </c>
      <c r="U4085" t="n">
        <v>3.7</v>
      </c>
      <c r="V4085" t="n">
        <v>11.1</v>
      </c>
      <c r="W4085" t="n">
        <v>0</v>
      </c>
      <c r="X4085"/>
      <c r="Y4085"/>
      <c r="Z4085" t="n">
        <v>5</v>
      </c>
      <c r="AA4085" t="n">
        <v>3</v>
      </c>
      <c r="AB4085" t="n">
        <v>66.7</v>
      </c>
      <c r="AC4085" t="n">
        <v>3</v>
      </c>
      <c r="AD4085" t="n">
        <v>66.7</v>
      </c>
      <c r="AE4085"/>
      <c r="AF4085" t="n">
        <v>0</v>
      </c>
      <c r="AG4085" t="n">
        <v>13</v>
      </c>
      <c r="AH4085" t="n">
        <v>54</v>
      </c>
      <c r="AI4085"/>
      <c r="AJ4085"/>
      <c r="AK4085"/>
      <c r="AL4085"/>
      <c r="AM4085"/>
      <c r="AN4085"/>
      <c r="AO4085"/>
      <c r="AP4085" t="n">
        <v>12</v>
      </c>
      <c r="AQ4085" t="n">
        <v>7</v>
      </c>
      <c r="AR4085"/>
    </row>
    <row r="4086">
      <c r="A4086" t="n">
        <v>420130</v>
      </c>
      <c r="B4086" t="s">
        <v>6184</v>
      </c>
      <c r="C4086" t="s">
        <v>3086</v>
      </c>
      <c r="D4086" t="s">
        <v>3037</v>
      </c>
      <c r="E4086" t="s">
        <v>997</v>
      </c>
      <c r="F4086" t="s">
        <v>199</v>
      </c>
      <c r="G4086" t="s">
        <v>189</v>
      </c>
      <c r="H4086" t="s">
        <v>200</v>
      </c>
      <c r="I4086" t="s">
        <v>186</v>
      </c>
      <c r="J4086" t="s">
        <v>164</v>
      </c>
      <c r="K4086"/>
      <c r="L4086" t="s">
        <v>155</v>
      </c>
      <c r="M4086" t="s">
        <v>155</v>
      </c>
      <c r="N4086" t="n">
        <v>-75.0511</v>
      </c>
      <c r="O4086" t="n">
        <v>39.9313</v>
      </c>
      <c r="P4086" t="n">
        <v>297</v>
      </c>
      <c r="Q4086" t="n">
        <v>297</v>
      </c>
      <c r="R4086" t="n">
        <v>93.9</v>
      </c>
      <c r="S4086" t="n">
        <v>9.1</v>
      </c>
      <c r="T4086" t="n">
        <v>73.7</v>
      </c>
      <c r="U4086" t="n">
        <v>10.4</v>
      </c>
      <c r="V4086" t="n">
        <v>2</v>
      </c>
      <c r="W4086" t="n">
        <v>0</v>
      </c>
      <c r="X4086" t="n">
        <v>83</v>
      </c>
      <c r="Y4086"/>
      <c r="Z4086" t="n">
        <v>35</v>
      </c>
      <c r="AA4086"/>
      <c r="AB4086"/>
      <c r="AC4086"/>
      <c r="AD4086"/>
      <c r="AE4086"/>
      <c r="AF4086" t="n">
        <v>118</v>
      </c>
      <c r="AG4086" t="n">
        <v>59</v>
      </c>
      <c r="AH4086" t="n">
        <v>59</v>
      </c>
      <c r="AI4086" t="n">
        <v>28909</v>
      </c>
      <c r="AJ4086" t="n">
        <v>28124</v>
      </c>
      <c r="AK4086" t="n">
        <v>28726</v>
      </c>
      <c r="AL4086" t="n">
        <v>29871</v>
      </c>
      <c r="AM4086" t="n">
        <v>31868</v>
      </c>
      <c r="AN4086" t="n">
        <v>33145</v>
      </c>
      <c r="AO4086"/>
      <c r="AP4086"/>
      <c r="AQ4086"/>
      <c r="AR4086"/>
    </row>
    <row r="4087">
      <c r="A4087" t="n">
        <v>420246</v>
      </c>
      <c r="B4087" t="s">
        <v>6185</v>
      </c>
      <c r="C4087" t="s">
        <v>294</v>
      </c>
      <c r="D4087" t="s">
        <v>282</v>
      </c>
      <c r="E4087" t="s">
        <v>283</v>
      </c>
      <c r="F4087" t="s">
        <v>162</v>
      </c>
      <c r="G4087" t="s">
        <v>163</v>
      </c>
      <c r="H4087" t="s">
        <v>150</v>
      </c>
      <c r="I4087" t="s">
        <v>151</v>
      </c>
      <c r="J4087" t="s">
        <v>164</v>
      </c>
      <c r="K4087" t="s">
        <v>209</v>
      </c>
      <c r="L4087" t="s">
        <v>155</v>
      </c>
      <c r="M4087" t="s">
        <v>155</v>
      </c>
      <c r="N4087" t="n">
        <v>-111.8944</v>
      </c>
      <c r="O4087" t="n">
        <v>33.4079</v>
      </c>
      <c r="P4087" t="n">
        <v>691</v>
      </c>
      <c r="Q4087"/>
      <c r="R4087"/>
      <c r="S4087"/>
      <c r="T4087"/>
      <c r="U4087"/>
      <c r="V4087"/>
      <c r="W4087"/>
      <c r="X4087"/>
      <c r="Y4087"/>
      <c r="Z4087"/>
      <c r="AA4087"/>
      <c r="AB4087"/>
      <c r="AC4087"/>
      <c r="AD4087"/>
      <c r="AE4087"/>
      <c r="AF4087"/>
      <c r="AG4087"/>
      <c r="AH4087"/>
      <c r="AI4087"/>
      <c r="AJ4087"/>
      <c r="AK4087"/>
      <c r="AL4087"/>
      <c r="AM4087"/>
      <c r="AN4087"/>
      <c r="AO4087"/>
      <c r="AP4087"/>
      <c r="AQ4087" t="n">
        <v>103</v>
      </c>
      <c r="AR4087" t="n">
        <v>70</v>
      </c>
    </row>
    <row r="4088">
      <c r="A4088" t="n">
        <v>420255</v>
      </c>
      <c r="B4088" t="s">
        <v>6186</v>
      </c>
      <c r="C4088" t="s">
        <v>6187</v>
      </c>
      <c r="D4088" t="s">
        <v>5462</v>
      </c>
      <c r="E4088" t="s">
        <v>5452</v>
      </c>
      <c r="F4088" t="s">
        <v>199</v>
      </c>
      <c r="G4088" t="s">
        <v>189</v>
      </c>
      <c r="H4088" t="s">
        <v>200</v>
      </c>
      <c r="I4088" t="s">
        <v>186</v>
      </c>
      <c r="J4088" t="s">
        <v>164</v>
      </c>
      <c r="K4088"/>
      <c r="L4088" t="s">
        <v>155</v>
      </c>
      <c r="M4088" t="s">
        <v>155</v>
      </c>
      <c r="N4088" t="n">
        <v>-67.0308</v>
      </c>
      <c r="O4088" t="n">
        <v>18.4851</v>
      </c>
      <c r="P4088" t="n">
        <v>235</v>
      </c>
      <c r="Q4088" t="n">
        <v>235</v>
      </c>
      <c r="R4088" t="n">
        <v>3.8</v>
      </c>
      <c r="S4088" t="n">
        <v>0</v>
      </c>
      <c r="T4088" t="n">
        <v>0</v>
      </c>
      <c r="U4088" t="n">
        <v>100</v>
      </c>
      <c r="V4088" t="n">
        <v>0</v>
      </c>
      <c r="W4088" t="n">
        <v>0</v>
      </c>
      <c r="X4088" t="n">
        <v>100</v>
      </c>
      <c r="Y4088"/>
      <c r="Z4088" t="n">
        <v>14</v>
      </c>
      <c r="AA4088"/>
      <c r="AB4088"/>
      <c r="AC4088"/>
      <c r="AD4088"/>
      <c r="AE4088"/>
      <c r="AF4088" t="n">
        <v>39</v>
      </c>
      <c r="AG4088" t="n">
        <v>78</v>
      </c>
      <c r="AH4088" t="n">
        <v>78</v>
      </c>
      <c r="AI4088" t="n">
        <v>6544</v>
      </c>
      <c r="AJ4088" t="n">
        <v>6544</v>
      </c>
      <c r="AK4088"/>
      <c r="AL4088"/>
      <c r="AM4088"/>
      <c r="AN4088"/>
      <c r="AO4088"/>
      <c r="AP4088"/>
      <c r="AQ4088"/>
      <c r="AR4088"/>
    </row>
    <row r="4089">
      <c r="A4089" t="n">
        <v>420325</v>
      </c>
      <c r="B4089" t="s">
        <v>6188</v>
      </c>
      <c r="C4089" t="s">
        <v>995</v>
      </c>
      <c r="D4089" t="s">
        <v>996</v>
      </c>
      <c r="E4089" t="s">
        <v>997</v>
      </c>
      <c r="F4089" t="s">
        <v>162</v>
      </c>
      <c r="G4089" t="s">
        <v>163</v>
      </c>
      <c r="H4089" t="s">
        <v>150</v>
      </c>
      <c r="I4089" t="s">
        <v>186</v>
      </c>
      <c r="J4089" t="s">
        <v>164</v>
      </c>
      <c r="K4089" t="s">
        <v>209</v>
      </c>
      <c r="L4089" t="s">
        <v>155</v>
      </c>
      <c r="M4089" t="s">
        <v>155</v>
      </c>
      <c r="N4089" t="n">
        <v>-74.0647</v>
      </c>
      <c r="O4089" t="n">
        <v>41.1142</v>
      </c>
      <c r="P4089" t="n">
        <v>109</v>
      </c>
      <c r="Q4089" t="n">
        <v>109</v>
      </c>
      <c r="R4089" t="n">
        <v>0</v>
      </c>
      <c r="S4089" t="n">
        <v>100</v>
      </c>
      <c r="T4089" t="n">
        <v>0</v>
      </c>
      <c r="U4089" t="n">
        <v>0</v>
      </c>
      <c r="V4089" t="n">
        <v>0</v>
      </c>
      <c r="W4089" t="n">
        <v>0</v>
      </c>
      <c r="X4089" t="n">
        <v>76</v>
      </c>
      <c r="Y4089"/>
      <c r="Z4089" t="n">
        <v>14</v>
      </c>
      <c r="AA4089" t="n">
        <v>19</v>
      </c>
      <c r="AB4089" t="n">
        <v>5.3</v>
      </c>
      <c r="AC4089" t="n">
        <v>19</v>
      </c>
      <c r="AD4089" t="n">
        <v>5.3</v>
      </c>
      <c r="AE4089"/>
      <c r="AF4089" t="n">
        <v>25</v>
      </c>
      <c r="AG4089" t="n">
        <v>84</v>
      </c>
      <c r="AH4089" t="n">
        <v>85</v>
      </c>
      <c r="AI4089" t="n">
        <v>6266</v>
      </c>
      <c r="AJ4089" t="n">
        <v>4817</v>
      </c>
      <c r="AK4089" t="n">
        <v>7633</v>
      </c>
      <c r="AL4089" t="n">
        <v>9000</v>
      </c>
      <c r="AM4089" t="n">
        <v>8000</v>
      </c>
      <c r="AN4089"/>
      <c r="AO4089"/>
      <c r="AP4089" t="n">
        <v>13</v>
      </c>
      <c r="AQ4089"/>
      <c r="AR4089"/>
    </row>
    <row r="4090">
      <c r="A4090" t="n">
        <v>420343</v>
      </c>
      <c r="B4090" t="s">
        <v>6189</v>
      </c>
      <c r="C4090" t="s">
        <v>3129</v>
      </c>
      <c r="D4090" t="s">
        <v>3037</v>
      </c>
      <c r="E4090" t="s">
        <v>997</v>
      </c>
      <c r="F4090" t="s">
        <v>279</v>
      </c>
      <c r="G4090" t="s">
        <v>189</v>
      </c>
      <c r="H4090" t="s">
        <v>174</v>
      </c>
      <c r="I4090" t="s">
        <v>186</v>
      </c>
      <c r="J4090" t="s">
        <v>164</v>
      </c>
      <c r="K4090"/>
      <c r="L4090" t="s">
        <v>155</v>
      </c>
      <c r="M4090" t="s">
        <v>155</v>
      </c>
      <c r="N4090" t="n">
        <v>-74.1488</v>
      </c>
      <c r="O4090" t="n">
        <v>41.0838</v>
      </c>
      <c r="P4090" t="n">
        <v>1374</v>
      </c>
      <c r="Q4090" t="n">
        <v>1374</v>
      </c>
      <c r="R4090" t="n">
        <v>4</v>
      </c>
      <c r="S4090" t="n">
        <v>37.8</v>
      </c>
      <c r="T4090" t="n">
        <v>13.6</v>
      </c>
      <c r="U4090" t="n">
        <v>41</v>
      </c>
      <c r="V4090" t="n">
        <v>3.1</v>
      </c>
      <c r="W4090" t="n">
        <v>0</v>
      </c>
      <c r="X4090" t="n">
        <v>81</v>
      </c>
      <c r="Y4090" t="n">
        <v>77</v>
      </c>
      <c r="Z4090" t="n">
        <v>26</v>
      </c>
      <c r="AA4090" t="n">
        <v>828</v>
      </c>
      <c r="AB4090" t="n">
        <v>69.6</v>
      </c>
      <c r="AC4090"/>
      <c r="AD4090"/>
      <c r="AE4090"/>
      <c r="AF4090" t="n">
        <v>614</v>
      </c>
      <c r="AG4090" t="n">
        <v>44</v>
      </c>
      <c r="AH4090" t="n">
        <v>64</v>
      </c>
      <c r="AI4090" t="n">
        <v>29932</v>
      </c>
      <c r="AJ4090" t="n">
        <v>27876</v>
      </c>
      <c r="AK4090" t="n">
        <v>27408</v>
      </c>
      <c r="AL4090" t="n">
        <v>29536</v>
      </c>
      <c r="AM4090" t="n">
        <v>32236</v>
      </c>
      <c r="AN4090" t="n">
        <v>32331</v>
      </c>
      <c r="AO4090"/>
      <c r="AP4090"/>
      <c r="AQ4090"/>
      <c r="AR4090"/>
    </row>
    <row r="4091">
      <c r="A4091" t="n">
        <v>420370</v>
      </c>
      <c r="B4091" t="s">
        <v>6190</v>
      </c>
      <c r="C4091" t="s">
        <v>1063</v>
      </c>
      <c r="D4091" t="s">
        <v>1064</v>
      </c>
      <c r="E4091" t="s">
        <v>997</v>
      </c>
      <c r="F4091" t="s">
        <v>279</v>
      </c>
      <c r="G4091" t="s">
        <v>189</v>
      </c>
      <c r="H4091" t="s">
        <v>174</v>
      </c>
      <c r="I4091" t="s">
        <v>151</v>
      </c>
      <c r="J4091" t="s">
        <v>164</v>
      </c>
      <c r="K4091" t="s">
        <v>176</v>
      </c>
      <c r="L4091" t="s">
        <v>155</v>
      </c>
      <c r="M4091" t="s">
        <v>155</v>
      </c>
      <c r="N4091" t="n">
        <v>-77.0325</v>
      </c>
      <c r="O4091" t="n">
        <v>38.904</v>
      </c>
      <c r="P4091" t="n">
        <v>521</v>
      </c>
      <c r="Q4091" t="n">
        <v>521</v>
      </c>
      <c r="R4091" t="n">
        <v>73.7</v>
      </c>
      <c r="S4091" t="n">
        <v>6.9</v>
      </c>
      <c r="T4091" t="n">
        <v>81.4</v>
      </c>
      <c r="U4091" t="n">
        <v>10.2</v>
      </c>
      <c r="V4091" t="n">
        <v>1.5</v>
      </c>
      <c r="W4091" t="n">
        <v>0</v>
      </c>
      <c r="X4091" t="n">
        <v>82</v>
      </c>
      <c r="Y4091"/>
      <c r="Z4091" t="n">
        <v>25</v>
      </c>
      <c r="AA4091" t="n">
        <v>371</v>
      </c>
      <c r="AB4091" t="n">
        <v>55.8</v>
      </c>
      <c r="AC4091"/>
      <c r="AD4091"/>
      <c r="AE4091"/>
      <c r="AF4091" t="n">
        <v>413</v>
      </c>
      <c r="AG4091" t="n">
        <v>81</v>
      </c>
      <c r="AH4091" t="n">
        <v>81</v>
      </c>
      <c r="AI4091" t="n">
        <v>19818</v>
      </c>
      <c r="AJ4091" t="n">
        <v>19818</v>
      </c>
      <c r="AK4091" t="n">
        <v>19968</v>
      </c>
      <c r="AL4091" t="n">
        <v>20268</v>
      </c>
      <c r="AM4091"/>
      <c r="AN4091"/>
      <c r="AO4091" t="n">
        <v>59</v>
      </c>
      <c r="AP4091"/>
      <c r="AQ4091"/>
      <c r="AR4091"/>
    </row>
    <row r="4092">
      <c r="A4092" t="n">
        <v>420398</v>
      </c>
      <c r="B4092" t="s">
        <v>6191</v>
      </c>
      <c r="C4092" t="s">
        <v>4796</v>
      </c>
      <c r="D4092" t="s">
        <v>4775</v>
      </c>
      <c r="E4092" t="s">
        <v>283</v>
      </c>
      <c r="F4092" t="s">
        <v>173</v>
      </c>
      <c r="G4092" t="s">
        <v>149</v>
      </c>
      <c r="H4092" t="s">
        <v>174</v>
      </c>
      <c r="I4092" t="s">
        <v>151</v>
      </c>
      <c r="J4092" t="s">
        <v>238</v>
      </c>
      <c r="K4092" t="s">
        <v>176</v>
      </c>
      <c r="L4092" t="s">
        <v>155</v>
      </c>
      <c r="M4092" t="s">
        <v>155</v>
      </c>
      <c r="N4092" t="n">
        <v>-98.7051</v>
      </c>
      <c r="O4092" t="n">
        <v>29.4713</v>
      </c>
      <c r="P4092" t="n">
        <v>25141</v>
      </c>
      <c r="Q4092" t="n">
        <v>25141</v>
      </c>
      <c r="R4092" t="n">
        <v>58.8</v>
      </c>
      <c r="S4092" t="n">
        <v>18.8</v>
      </c>
      <c r="T4092" t="n">
        <v>6.9</v>
      </c>
      <c r="U4092" t="n">
        <v>65.4</v>
      </c>
      <c r="V4092" t="n">
        <v>3.6</v>
      </c>
      <c r="W4092" t="n">
        <v>0.1</v>
      </c>
      <c r="X4092" t="n">
        <v>65</v>
      </c>
      <c r="Y4092" t="n">
        <v>44</v>
      </c>
      <c r="Z4092" t="n">
        <v>22</v>
      </c>
      <c r="AA4092" t="n">
        <v>1273</v>
      </c>
      <c r="AB4092" t="n">
        <v>36.8</v>
      </c>
      <c r="AC4092"/>
      <c r="AD4092"/>
      <c r="AE4092"/>
      <c r="AF4092" t="n">
        <v>1544</v>
      </c>
      <c r="AG4092" t="n">
        <v>21</v>
      </c>
      <c r="AH4092" t="n">
        <v>34</v>
      </c>
      <c r="AI4092" t="n">
        <v>5655</v>
      </c>
      <c r="AJ4092" t="n">
        <v>3110</v>
      </c>
      <c r="AK4092" t="n">
        <v>4802</v>
      </c>
      <c r="AL4092" t="n">
        <v>6119</v>
      </c>
      <c r="AM4092" t="n">
        <v>7582</v>
      </c>
      <c r="AN4092" t="n">
        <v>10022</v>
      </c>
      <c r="AO4092" t="n">
        <v>2176</v>
      </c>
      <c r="AP4092"/>
      <c r="AQ4092"/>
      <c r="AR4092"/>
    </row>
    <row r="4093">
      <c r="A4093" t="n">
        <v>420431</v>
      </c>
      <c r="B4093" t="s">
        <v>6192</v>
      </c>
      <c r="C4093" t="s">
        <v>6193</v>
      </c>
      <c r="D4093" t="s">
        <v>1175</v>
      </c>
      <c r="E4093" t="s">
        <v>147</v>
      </c>
      <c r="F4093" t="s">
        <v>173</v>
      </c>
      <c r="G4093" t="s">
        <v>149</v>
      </c>
      <c r="H4093" t="s">
        <v>174</v>
      </c>
      <c r="I4093" t="s">
        <v>205</v>
      </c>
      <c r="J4093" t="s">
        <v>168</v>
      </c>
      <c r="K4093" t="s">
        <v>176</v>
      </c>
      <c r="L4093" t="s">
        <v>155</v>
      </c>
      <c r="M4093" t="s">
        <v>155</v>
      </c>
      <c r="N4093" t="n">
        <v>-82.8396</v>
      </c>
      <c r="O4093" t="n">
        <v>32.9967</v>
      </c>
      <c r="P4093" t="n">
        <v>2688</v>
      </c>
      <c r="Q4093" t="n">
        <v>2688</v>
      </c>
      <c r="R4093" t="n">
        <v>64.1</v>
      </c>
      <c r="S4093" t="n">
        <v>42.3</v>
      </c>
      <c r="T4093" t="n">
        <v>50.5</v>
      </c>
      <c r="U4093" t="n">
        <v>2.4</v>
      </c>
      <c r="V4093" t="n">
        <v>0.2</v>
      </c>
      <c r="W4093" t="n">
        <v>0.1</v>
      </c>
      <c r="X4093" t="n">
        <v>82</v>
      </c>
      <c r="Y4093" t="n">
        <v>57</v>
      </c>
      <c r="Z4093" t="n">
        <v>12</v>
      </c>
      <c r="AA4093" t="n">
        <v>60</v>
      </c>
      <c r="AB4093" t="n">
        <v>41.7</v>
      </c>
      <c r="AC4093"/>
      <c r="AD4093"/>
      <c r="AE4093"/>
      <c r="AF4093" t="n">
        <v>61</v>
      </c>
      <c r="AG4093" t="n">
        <v>52</v>
      </c>
      <c r="AH4093" t="n">
        <v>97</v>
      </c>
      <c r="AI4093" t="n">
        <v>3722</v>
      </c>
      <c r="AJ4093" t="n">
        <v>-578</v>
      </c>
      <c r="AK4093" t="n">
        <v>1126</v>
      </c>
      <c r="AL4093" t="n">
        <v>7303</v>
      </c>
      <c r="AM4093" t="n">
        <v>1448</v>
      </c>
      <c r="AN4093"/>
      <c r="AO4093" t="n">
        <v>109</v>
      </c>
      <c r="AP4093"/>
      <c r="AQ4093"/>
      <c r="AR4093"/>
    </row>
    <row r="4094">
      <c r="A4094" t="n">
        <v>420440</v>
      </c>
      <c r="B4094" t="s">
        <v>6194</v>
      </c>
      <c r="C4094" t="s">
        <v>6195</v>
      </c>
      <c r="D4094" t="s">
        <v>2151</v>
      </c>
      <c r="E4094" t="s">
        <v>993</v>
      </c>
      <c r="F4094" t="s">
        <v>173</v>
      </c>
      <c r="G4094" t="s">
        <v>149</v>
      </c>
      <c r="H4094" t="s">
        <v>174</v>
      </c>
      <c r="I4094" t="s">
        <v>186</v>
      </c>
      <c r="J4094" t="s">
        <v>168</v>
      </c>
      <c r="K4094" t="s">
        <v>176</v>
      </c>
      <c r="L4094" t="s">
        <v>155</v>
      </c>
      <c r="M4094" t="s">
        <v>155</v>
      </c>
      <c r="N4094" t="n">
        <v>-70.5908</v>
      </c>
      <c r="O4094" t="n">
        <v>43.3068</v>
      </c>
      <c r="P4094" t="n">
        <v>2238</v>
      </c>
      <c r="Q4094" t="n">
        <v>2238</v>
      </c>
      <c r="R4094" t="n">
        <v>64.7</v>
      </c>
      <c r="S4094" t="n">
        <v>84.7</v>
      </c>
      <c r="T4094" t="n">
        <v>2.4</v>
      </c>
      <c r="U4094" t="n">
        <v>3.5</v>
      </c>
      <c r="V4094" t="n">
        <v>1.5</v>
      </c>
      <c r="W4094" t="n">
        <v>0.5</v>
      </c>
      <c r="X4094" t="n">
        <v>47</v>
      </c>
      <c r="Y4094" t="n">
        <v>37</v>
      </c>
      <c r="Z4094" t="n">
        <v>21</v>
      </c>
      <c r="AA4094" t="n">
        <v>116</v>
      </c>
      <c r="AB4094" t="n">
        <v>27.6</v>
      </c>
      <c r="AC4094"/>
      <c r="AD4094"/>
      <c r="AE4094"/>
      <c r="AF4094" t="n">
        <v>284</v>
      </c>
      <c r="AG4094" t="n">
        <v>21</v>
      </c>
      <c r="AH4094" t="n">
        <v>88</v>
      </c>
      <c r="AI4094" t="n">
        <v>7973</v>
      </c>
      <c r="AJ4094" t="n">
        <v>5690</v>
      </c>
      <c r="AK4094" t="n">
        <v>7874</v>
      </c>
      <c r="AL4094" t="n">
        <v>8560</v>
      </c>
      <c r="AM4094" t="n">
        <v>8940</v>
      </c>
      <c r="AN4094"/>
      <c r="AO4094" t="n">
        <v>152</v>
      </c>
      <c r="AP4094"/>
      <c r="AQ4094"/>
      <c r="AR4094"/>
    </row>
    <row r="4095">
      <c r="A4095" t="n">
        <v>420468</v>
      </c>
      <c r="B4095" t="s">
        <v>6196</v>
      </c>
      <c r="C4095" t="s">
        <v>6197</v>
      </c>
      <c r="D4095" t="s">
        <v>996</v>
      </c>
      <c r="E4095" t="s">
        <v>997</v>
      </c>
      <c r="F4095" t="s">
        <v>173</v>
      </c>
      <c r="G4095" t="s">
        <v>149</v>
      </c>
      <c r="H4095" t="s">
        <v>174</v>
      </c>
      <c r="I4095" t="s">
        <v>186</v>
      </c>
      <c r="J4095" t="s">
        <v>164</v>
      </c>
      <c r="K4095"/>
      <c r="L4095" t="s">
        <v>155</v>
      </c>
      <c r="M4095" t="s">
        <v>155</v>
      </c>
      <c r="N4095" t="n">
        <v>-73.3437</v>
      </c>
      <c r="O4095" t="n">
        <v>40.8771</v>
      </c>
      <c r="P4095" t="n">
        <v>321</v>
      </c>
      <c r="Q4095" t="n">
        <v>321</v>
      </c>
      <c r="R4095" t="n">
        <v>60.7</v>
      </c>
      <c r="S4095" t="n">
        <v>51.4</v>
      </c>
      <c r="T4095" t="n">
        <v>12.5</v>
      </c>
      <c r="U4095" t="n">
        <v>19</v>
      </c>
      <c r="V4095" t="n">
        <v>5.3</v>
      </c>
      <c r="W4095" t="n">
        <v>0</v>
      </c>
      <c r="X4095" t="n">
        <v>91</v>
      </c>
      <c r="Y4095" t="n">
        <v>91</v>
      </c>
      <c r="Z4095" t="n">
        <v>11</v>
      </c>
      <c r="AA4095" t="n">
        <v>54</v>
      </c>
      <c r="AB4095" t="n">
        <v>83.3</v>
      </c>
      <c r="AC4095"/>
      <c r="AD4095"/>
      <c r="AE4095"/>
      <c r="AF4095" t="n">
        <v>48</v>
      </c>
      <c r="AG4095" t="n">
        <v>41</v>
      </c>
      <c r="AH4095" t="n">
        <v>59</v>
      </c>
      <c r="AI4095"/>
      <c r="AJ4095"/>
      <c r="AK4095"/>
      <c r="AL4095"/>
      <c r="AM4095"/>
      <c r="AN4095"/>
      <c r="AO4095"/>
      <c r="AP4095"/>
      <c r="AQ4095"/>
      <c r="AR4095"/>
    </row>
    <row r="4096">
      <c r="A4096" t="n">
        <v>420538</v>
      </c>
      <c r="B4096" t="s">
        <v>6198</v>
      </c>
      <c r="C4096" t="s">
        <v>6199</v>
      </c>
      <c r="D4096" t="s">
        <v>345</v>
      </c>
      <c r="E4096" t="s">
        <v>147</v>
      </c>
      <c r="F4096" t="s">
        <v>173</v>
      </c>
      <c r="G4096" t="s">
        <v>149</v>
      </c>
      <c r="H4096" t="s">
        <v>174</v>
      </c>
      <c r="I4096" t="s">
        <v>175</v>
      </c>
      <c r="J4096" t="s">
        <v>168</v>
      </c>
      <c r="K4096" t="s">
        <v>176</v>
      </c>
      <c r="L4096" t="s">
        <v>155</v>
      </c>
      <c r="M4096" t="s">
        <v>155</v>
      </c>
      <c r="N4096" t="n">
        <v>-92.3886</v>
      </c>
      <c r="O4096" t="n">
        <v>36.3205</v>
      </c>
      <c r="P4096" t="n">
        <v>1650</v>
      </c>
      <c r="Q4096" t="n">
        <v>1650</v>
      </c>
      <c r="R4096" t="n">
        <v>63.3</v>
      </c>
      <c r="S4096" t="n">
        <v>90.4</v>
      </c>
      <c r="T4096" t="n">
        <v>0.3</v>
      </c>
      <c r="U4096" t="n">
        <v>3.8</v>
      </c>
      <c r="V4096" t="n">
        <v>0.8</v>
      </c>
      <c r="W4096" t="n">
        <v>0.1</v>
      </c>
      <c r="X4096" t="n">
        <v>60</v>
      </c>
      <c r="Y4096" t="n">
        <v>41</v>
      </c>
      <c r="Z4096" t="n">
        <v>14</v>
      </c>
      <c r="AA4096" t="n">
        <v>164</v>
      </c>
      <c r="AB4096" t="n">
        <v>50</v>
      </c>
      <c r="AC4096"/>
      <c r="AD4096"/>
      <c r="AE4096"/>
      <c r="AF4096" t="n">
        <v>169</v>
      </c>
      <c r="AG4096" t="n">
        <v>43</v>
      </c>
      <c r="AH4096" t="n">
        <v>89</v>
      </c>
      <c r="AI4096" t="n">
        <v>9661</v>
      </c>
      <c r="AJ4096" t="n">
        <v>8311</v>
      </c>
      <c r="AK4096" t="n">
        <v>8492</v>
      </c>
      <c r="AL4096" t="n">
        <v>12008</v>
      </c>
      <c r="AM4096" t="n">
        <v>12070</v>
      </c>
      <c r="AN4096" t="n">
        <v>14276</v>
      </c>
      <c r="AO4096" t="n">
        <v>205</v>
      </c>
      <c r="AP4096"/>
      <c r="AQ4096"/>
      <c r="AR4096"/>
    </row>
    <row r="4097">
      <c r="A4097" t="n">
        <v>420556</v>
      </c>
      <c r="B4097" t="s">
        <v>6200</v>
      </c>
      <c r="C4097" t="s">
        <v>6201</v>
      </c>
      <c r="D4097" t="s">
        <v>4129</v>
      </c>
      <c r="E4097" t="s">
        <v>267</v>
      </c>
      <c r="F4097" t="s">
        <v>173</v>
      </c>
      <c r="G4097" t="s">
        <v>149</v>
      </c>
      <c r="H4097" t="s">
        <v>174</v>
      </c>
      <c r="I4097" t="s">
        <v>175</v>
      </c>
      <c r="J4097" t="s">
        <v>164</v>
      </c>
      <c r="K4097" t="s">
        <v>176</v>
      </c>
      <c r="L4097" t="s">
        <v>155</v>
      </c>
      <c r="M4097" t="s">
        <v>155</v>
      </c>
      <c r="N4097" t="n">
        <v>-121.1902</v>
      </c>
      <c r="O4097" t="n">
        <v>45.5907</v>
      </c>
      <c r="P4097" t="n">
        <v>1461</v>
      </c>
      <c r="Q4097" t="n">
        <v>1461</v>
      </c>
      <c r="R4097" t="n">
        <v>65.6</v>
      </c>
      <c r="S4097" t="n">
        <v>32.9</v>
      </c>
      <c r="T4097" t="n">
        <v>0.3</v>
      </c>
      <c r="U4097" t="n">
        <v>24.7</v>
      </c>
      <c r="V4097" t="n">
        <v>1</v>
      </c>
      <c r="W4097" t="n">
        <v>0</v>
      </c>
      <c r="X4097" t="n">
        <v>52</v>
      </c>
      <c r="Y4097" t="n">
        <v>31</v>
      </c>
      <c r="Z4097" t="n">
        <v>11</v>
      </c>
      <c r="AA4097" t="n">
        <v>59</v>
      </c>
      <c r="AB4097" t="n">
        <v>11.9</v>
      </c>
      <c r="AC4097"/>
      <c r="AD4097"/>
      <c r="AE4097"/>
      <c r="AF4097" t="n">
        <v>109</v>
      </c>
      <c r="AG4097" t="n">
        <v>21</v>
      </c>
      <c r="AH4097" t="n">
        <v>40</v>
      </c>
      <c r="AI4097" t="n">
        <v>12063</v>
      </c>
      <c r="AJ4097" t="n">
        <v>10270</v>
      </c>
      <c r="AK4097" t="n">
        <v>11488</v>
      </c>
      <c r="AL4097" t="n">
        <v>11618</v>
      </c>
      <c r="AM4097"/>
      <c r="AN4097" t="n">
        <v>16778</v>
      </c>
      <c r="AO4097" t="n">
        <v>72</v>
      </c>
      <c r="AP4097"/>
      <c r="AQ4097"/>
      <c r="AR4097"/>
    </row>
    <row r="4098">
      <c r="A4098" t="n">
        <v>420705</v>
      </c>
      <c r="B4098" t="s">
        <v>6202</v>
      </c>
      <c r="C4098" t="s">
        <v>3629</v>
      </c>
      <c r="D4098" t="s">
        <v>4775</v>
      </c>
      <c r="E4098" t="s">
        <v>283</v>
      </c>
      <c r="F4098" t="s">
        <v>162</v>
      </c>
      <c r="G4098" t="s">
        <v>163</v>
      </c>
      <c r="H4098" t="s">
        <v>150</v>
      </c>
      <c r="I4098" t="s">
        <v>151</v>
      </c>
      <c r="J4098" t="s">
        <v>164</v>
      </c>
      <c r="K4098" t="s">
        <v>209</v>
      </c>
      <c r="L4098" t="s">
        <v>155</v>
      </c>
      <c r="M4098" t="s">
        <v>155</v>
      </c>
      <c r="N4098" t="n">
        <v>-96.754</v>
      </c>
      <c r="O4098" t="n">
        <v>32.8946</v>
      </c>
      <c r="P4098" t="n">
        <v>191</v>
      </c>
      <c r="Q4098"/>
      <c r="R4098"/>
      <c r="S4098"/>
      <c r="T4098"/>
      <c r="U4098"/>
      <c r="V4098"/>
      <c r="W4098"/>
      <c r="X4098"/>
      <c r="Y4098"/>
      <c r="Z4098"/>
      <c r="AA4098"/>
      <c r="AB4098"/>
      <c r="AC4098"/>
      <c r="AD4098"/>
      <c r="AE4098"/>
      <c r="AF4098"/>
      <c r="AG4098"/>
      <c r="AH4098"/>
      <c r="AI4098"/>
      <c r="AJ4098"/>
      <c r="AK4098"/>
      <c r="AL4098"/>
      <c r="AM4098"/>
      <c r="AN4098"/>
      <c r="AO4098"/>
      <c r="AP4098"/>
      <c r="AQ4098" t="n">
        <v>8</v>
      </c>
      <c r="AR4098" t="n">
        <v>23</v>
      </c>
    </row>
    <row r="4099">
      <c r="A4099" t="n">
        <v>420723</v>
      </c>
      <c r="B4099" t="s">
        <v>6203</v>
      </c>
      <c r="C4099" t="s">
        <v>6204</v>
      </c>
      <c r="D4099" t="s">
        <v>4129</v>
      </c>
      <c r="E4099" t="s">
        <v>267</v>
      </c>
      <c r="F4099" t="s">
        <v>173</v>
      </c>
      <c r="G4099" t="s">
        <v>149</v>
      </c>
      <c r="H4099" t="s">
        <v>174</v>
      </c>
      <c r="I4099" t="s">
        <v>175</v>
      </c>
      <c r="J4099" t="s">
        <v>164</v>
      </c>
      <c r="K4099" t="s">
        <v>176</v>
      </c>
      <c r="L4099" t="s">
        <v>155</v>
      </c>
      <c r="M4099" t="s">
        <v>155</v>
      </c>
      <c r="N4099" t="n">
        <v>-123.8136</v>
      </c>
      <c r="O4099" t="n">
        <v>45.4566</v>
      </c>
      <c r="P4099" t="n">
        <v>889</v>
      </c>
      <c r="Q4099" t="n">
        <v>889</v>
      </c>
      <c r="R4099" t="n">
        <v>54.1</v>
      </c>
      <c r="S4099" t="n">
        <v>69.3</v>
      </c>
      <c r="T4099" t="n">
        <v>0.6</v>
      </c>
      <c r="U4099" t="n">
        <v>21.3</v>
      </c>
      <c r="V4099" t="n">
        <v>1.5</v>
      </c>
      <c r="W4099" t="n">
        <v>0.9</v>
      </c>
      <c r="X4099" t="n">
        <v>61</v>
      </c>
      <c r="Y4099" t="n">
        <v>46</v>
      </c>
      <c r="Z4099" t="n">
        <v>9</v>
      </c>
      <c r="AA4099" t="n">
        <v>47</v>
      </c>
      <c r="AB4099" t="n">
        <v>42.6</v>
      </c>
      <c r="AC4099"/>
      <c r="AD4099"/>
      <c r="AE4099"/>
      <c r="AF4099" t="n">
        <v>36</v>
      </c>
      <c r="AG4099" t="n">
        <v>17</v>
      </c>
      <c r="AH4099" t="n">
        <v>31</v>
      </c>
      <c r="AI4099" t="n">
        <v>5248</v>
      </c>
      <c r="AJ4099" t="n">
        <v>3907</v>
      </c>
      <c r="AK4099" t="n">
        <v>4432</v>
      </c>
      <c r="AL4099" t="n">
        <v>6113</v>
      </c>
      <c r="AM4099"/>
      <c r="AN4099"/>
      <c r="AO4099" t="n">
        <v>25</v>
      </c>
      <c r="AP4099"/>
      <c r="AQ4099"/>
      <c r="AR4099"/>
    </row>
    <row r="4100">
      <c r="A4100" t="n">
        <v>420981</v>
      </c>
      <c r="B4100" t="s">
        <v>6205</v>
      </c>
      <c r="C4100" t="s">
        <v>3219</v>
      </c>
      <c r="D4100" t="s">
        <v>996</v>
      </c>
      <c r="E4100" t="s">
        <v>997</v>
      </c>
      <c r="F4100" t="s">
        <v>368</v>
      </c>
      <c r="G4100" t="s">
        <v>163</v>
      </c>
      <c r="H4100" t="s">
        <v>174</v>
      </c>
      <c r="I4100" t="s">
        <v>151</v>
      </c>
      <c r="J4100" t="s">
        <v>164</v>
      </c>
      <c r="K4100"/>
      <c r="L4100" t="s">
        <v>155</v>
      </c>
      <c r="M4100" t="s">
        <v>155</v>
      </c>
      <c r="N4100" t="n">
        <v>-73.9671</v>
      </c>
      <c r="O4100" t="n">
        <v>40.6347</v>
      </c>
      <c r="P4100" t="n">
        <v>754</v>
      </c>
      <c r="Q4100" t="n">
        <v>754</v>
      </c>
      <c r="R4100" t="n">
        <v>86.9</v>
      </c>
      <c r="S4100" t="n">
        <v>36.2</v>
      </c>
      <c r="T4100" t="n">
        <v>18.4</v>
      </c>
      <c r="U4100" t="n">
        <v>12.2</v>
      </c>
      <c r="V4100" t="n">
        <v>24.1</v>
      </c>
      <c r="W4100" t="n">
        <v>0</v>
      </c>
      <c r="X4100" t="n">
        <v>73</v>
      </c>
      <c r="Y4100"/>
      <c r="Z4100" t="n">
        <v>18</v>
      </c>
      <c r="AA4100" t="n">
        <v>328</v>
      </c>
      <c r="AB4100" t="n">
        <v>72</v>
      </c>
      <c r="AC4100"/>
      <c r="AD4100"/>
      <c r="AE4100"/>
      <c r="AF4100" t="n">
        <v>433</v>
      </c>
      <c r="AG4100" t="n">
        <v>79</v>
      </c>
      <c r="AH4100" t="n">
        <v>79</v>
      </c>
      <c r="AI4100" t="n">
        <v>11103</v>
      </c>
      <c r="AJ4100" t="n">
        <v>11095</v>
      </c>
      <c r="AK4100" t="n">
        <v>11265</v>
      </c>
      <c r="AL4100"/>
      <c r="AM4100"/>
      <c r="AN4100"/>
      <c r="AO4100"/>
      <c r="AP4100"/>
      <c r="AQ4100"/>
      <c r="AR4100"/>
    </row>
    <row r="4101">
      <c r="A4101" t="n">
        <v>421513</v>
      </c>
      <c r="B4101" t="s">
        <v>6206</v>
      </c>
      <c r="C4101" t="s">
        <v>2016</v>
      </c>
      <c r="D4101" t="s">
        <v>1975</v>
      </c>
      <c r="E4101" t="s">
        <v>147</v>
      </c>
      <c r="F4101" t="s">
        <v>279</v>
      </c>
      <c r="G4101" t="s">
        <v>189</v>
      </c>
      <c r="H4101" t="s">
        <v>174</v>
      </c>
      <c r="I4101" t="s">
        <v>175</v>
      </c>
      <c r="J4101" t="s">
        <v>164</v>
      </c>
      <c r="K4101" t="s">
        <v>176</v>
      </c>
      <c r="L4101" t="s">
        <v>155</v>
      </c>
      <c r="M4101" t="s">
        <v>155</v>
      </c>
      <c r="N4101" t="n">
        <v>-87.4748</v>
      </c>
      <c r="O4101" t="n">
        <v>36.834</v>
      </c>
      <c r="P4101" t="n">
        <v>92</v>
      </c>
      <c r="Q4101" t="n">
        <v>92</v>
      </c>
      <c r="R4101" t="n">
        <v>93.5</v>
      </c>
      <c r="S4101" t="n">
        <v>23.9</v>
      </c>
      <c r="T4101" t="n">
        <v>19.6</v>
      </c>
      <c r="U4101" t="n">
        <v>5.4</v>
      </c>
      <c r="V4101" t="n">
        <v>0</v>
      </c>
      <c r="W4101" t="n">
        <v>0</v>
      </c>
      <c r="X4101" t="n">
        <v>72</v>
      </c>
      <c r="Y4101"/>
      <c r="Z4101" t="n">
        <v>12</v>
      </c>
      <c r="AA4101" t="n">
        <v>43</v>
      </c>
      <c r="AB4101" t="n">
        <v>46.5</v>
      </c>
      <c r="AC4101"/>
      <c r="AD4101"/>
      <c r="AE4101"/>
      <c r="AF4101" t="n">
        <v>28</v>
      </c>
      <c r="AG4101" t="n">
        <v>77</v>
      </c>
      <c r="AH4101" t="n">
        <v>80</v>
      </c>
      <c r="AI4101" t="n">
        <v>20845</v>
      </c>
      <c r="AJ4101" t="n">
        <v>21516</v>
      </c>
      <c r="AK4101" t="n">
        <v>22290</v>
      </c>
      <c r="AL4101"/>
      <c r="AM4101"/>
      <c r="AN4101" t="n">
        <v>26586</v>
      </c>
      <c r="AO4101" t="n">
        <v>8</v>
      </c>
      <c r="AP4101"/>
      <c r="AQ4101"/>
      <c r="AR4101"/>
    </row>
    <row r="4102">
      <c r="A4102" t="n">
        <v>421610</v>
      </c>
      <c r="B4102" t="s">
        <v>6207</v>
      </c>
      <c r="C4102" t="s">
        <v>5032</v>
      </c>
      <c r="D4102" t="s">
        <v>5021</v>
      </c>
      <c r="E4102" t="s">
        <v>914</v>
      </c>
      <c r="F4102" t="s">
        <v>199</v>
      </c>
      <c r="G4102" t="s">
        <v>189</v>
      </c>
      <c r="H4102" t="s">
        <v>200</v>
      </c>
      <c r="I4102" t="s">
        <v>151</v>
      </c>
      <c r="J4102" t="s">
        <v>164</v>
      </c>
      <c r="K4102"/>
      <c r="L4102" t="s">
        <v>155</v>
      </c>
      <c r="M4102" t="s">
        <v>155</v>
      </c>
      <c r="N4102" t="n">
        <v>-113.6065</v>
      </c>
      <c r="O4102" t="n">
        <v>37.0834</v>
      </c>
      <c r="P4102" t="n">
        <v>192</v>
      </c>
      <c r="Q4102" t="n">
        <v>192</v>
      </c>
      <c r="R4102" t="n">
        <v>93.2</v>
      </c>
      <c r="S4102" t="n">
        <v>78.6</v>
      </c>
      <c r="T4102" t="n">
        <v>3.1</v>
      </c>
      <c r="U4102" t="n">
        <v>13</v>
      </c>
      <c r="V4102" t="n">
        <v>0.5</v>
      </c>
      <c r="W4102" t="n">
        <v>0</v>
      </c>
      <c r="X4102" t="n">
        <v>72</v>
      </c>
      <c r="Y4102"/>
      <c r="Z4102" t="n">
        <v>10</v>
      </c>
      <c r="AA4102"/>
      <c r="AB4102"/>
      <c r="AC4102"/>
      <c r="AD4102"/>
      <c r="AE4102"/>
      <c r="AF4102" t="n">
        <v>56</v>
      </c>
      <c r="AG4102" t="n">
        <v>28</v>
      </c>
      <c r="AH4102" t="n">
        <v>33</v>
      </c>
      <c r="AI4102" t="n">
        <v>14316</v>
      </c>
      <c r="AJ4102" t="n">
        <v>16082</v>
      </c>
      <c r="AK4102"/>
      <c r="AL4102"/>
      <c r="AM4102"/>
      <c r="AN4102"/>
      <c r="AO4102"/>
      <c r="AP4102"/>
      <c r="AQ4102"/>
      <c r="AR4102"/>
    </row>
    <row r="4103">
      <c r="A4103" t="n">
        <v>421665</v>
      </c>
      <c r="B4103" t="s">
        <v>6208</v>
      </c>
      <c r="C4103" t="s">
        <v>6209</v>
      </c>
      <c r="D4103" t="s">
        <v>1745</v>
      </c>
      <c r="E4103" t="s">
        <v>1434</v>
      </c>
      <c r="F4103" t="s">
        <v>199</v>
      </c>
      <c r="G4103" t="s">
        <v>189</v>
      </c>
      <c r="H4103" t="s">
        <v>200</v>
      </c>
      <c r="I4103" t="s">
        <v>175</v>
      </c>
      <c r="J4103" t="s">
        <v>164</v>
      </c>
      <c r="K4103"/>
      <c r="L4103" t="s">
        <v>155</v>
      </c>
      <c r="M4103" t="s">
        <v>155</v>
      </c>
      <c r="N4103" t="n">
        <v>-85.4007</v>
      </c>
      <c r="O4103" t="n">
        <v>44.2514</v>
      </c>
      <c r="P4103" t="n">
        <v>63</v>
      </c>
      <c r="Q4103" t="n">
        <v>63</v>
      </c>
      <c r="R4103" t="n">
        <v>98.4</v>
      </c>
      <c r="S4103" t="n">
        <v>84.1</v>
      </c>
      <c r="T4103" t="n">
        <v>3.2</v>
      </c>
      <c r="U4103" t="n">
        <v>3.2</v>
      </c>
      <c r="V4103" t="n">
        <v>0</v>
      </c>
      <c r="W4103" t="n">
        <v>0</v>
      </c>
      <c r="X4103" t="n">
        <v>67</v>
      </c>
      <c r="Y4103" t="n">
        <v>75</v>
      </c>
      <c r="Z4103" t="n">
        <v>20</v>
      </c>
      <c r="AA4103"/>
      <c r="AB4103"/>
      <c r="AC4103"/>
      <c r="AD4103"/>
      <c r="AE4103"/>
      <c r="AF4103" t="n">
        <v>7</v>
      </c>
      <c r="AG4103" t="n">
        <v>65</v>
      </c>
      <c r="AH4103" t="n">
        <v>65</v>
      </c>
      <c r="AI4103" t="n">
        <v>14850</v>
      </c>
      <c r="AJ4103" t="n">
        <v>14850</v>
      </c>
      <c r="AK4103"/>
      <c r="AL4103" t="n">
        <v>14850</v>
      </c>
      <c r="AM4103"/>
      <c r="AN4103"/>
      <c r="AO4103"/>
      <c r="AP4103"/>
      <c r="AQ4103"/>
      <c r="AR4103"/>
    </row>
    <row r="4104">
      <c r="A4104" t="n">
        <v>421708</v>
      </c>
      <c r="B4104" t="s">
        <v>6210</v>
      </c>
      <c r="C4104" t="s">
        <v>294</v>
      </c>
      <c r="D4104" t="s">
        <v>282</v>
      </c>
      <c r="E4104" t="s">
        <v>283</v>
      </c>
      <c r="F4104" t="s">
        <v>188</v>
      </c>
      <c r="G4104" t="s">
        <v>189</v>
      </c>
      <c r="H4104" t="s">
        <v>150</v>
      </c>
      <c r="I4104" t="s">
        <v>151</v>
      </c>
      <c r="J4104" t="s">
        <v>168</v>
      </c>
      <c r="K4104" t="s">
        <v>176</v>
      </c>
      <c r="L4104" t="s">
        <v>155</v>
      </c>
      <c r="M4104" t="s">
        <v>155</v>
      </c>
      <c r="N4104" t="n">
        <v>-111.9658</v>
      </c>
      <c r="O4104" t="n">
        <v>33.4031</v>
      </c>
      <c r="P4104" t="n">
        <v>1555</v>
      </c>
      <c r="Q4104" t="n">
        <v>1555</v>
      </c>
      <c r="R4104" t="n">
        <v>86.9</v>
      </c>
      <c r="S4104" t="n">
        <v>42.3</v>
      </c>
      <c r="T4104" t="n">
        <v>9.8</v>
      </c>
      <c r="U4104" t="n">
        <v>28.4</v>
      </c>
      <c r="V4104" t="n">
        <v>3.7</v>
      </c>
      <c r="W4104" t="n">
        <v>0</v>
      </c>
      <c r="X4104" t="n">
        <v>76</v>
      </c>
      <c r="Y4104" t="n">
        <v>33</v>
      </c>
      <c r="Z4104" t="n">
        <v>20</v>
      </c>
      <c r="AA4104" t="n">
        <v>11</v>
      </c>
      <c r="AB4104" t="n">
        <v>9.1</v>
      </c>
      <c r="AC4104" t="n">
        <v>11</v>
      </c>
      <c r="AD4104" t="n">
        <v>9.1</v>
      </c>
      <c r="AE4104" t="n">
        <v>9.1</v>
      </c>
      <c r="AF4104" t="n">
        <v>16</v>
      </c>
      <c r="AG4104" t="n">
        <v>47</v>
      </c>
      <c r="AH4104" t="n">
        <v>49</v>
      </c>
      <c r="AI4104" t="n">
        <v>30709</v>
      </c>
      <c r="AJ4104" t="n">
        <v>26114</v>
      </c>
      <c r="AK4104" t="n">
        <v>30832</v>
      </c>
      <c r="AL4104" t="n">
        <v>35067</v>
      </c>
      <c r="AM4104" t="n">
        <v>34344</v>
      </c>
      <c r="AN4104" t="n">
        <v>35067</v>
      </c>
      <c r="AO4104"/>
      <c r="AP4104" t="n">
        <v>276</v>
      </c>
      <c r="AQ4104"/>
      <c r="AR4104"/>
    </row>
    <row r="4105">
      <c r="A4105" t="n">
        <v>421717</v>
      </c>
      <c r="B4105" t="s">
        <v>6211</v>
      </c>
      <c r="C4105" t="s">
        <v>768</v>
      </c>
      <c r="D4105" t="s">
        <v>3795</v>
      </c>
      <c r="E4105" t="s">
        <v>1434</v>
      </c>
      <c r="F4105" t="s">
        <v>216</v>
      </c>
      <c r="G4105" t="s">
        <v>149</v>
      </c>
      <c r="H4105" t="s">
        <v>200</v>
      </c>
      <c r="I4105" t="s">
        <v>175</v>
      </c>
      <c r="J4105" t="s">
        <v>164</v>
      </c>
      <c r="K4105"/>
      <c r="L4105" t="s">
        <v>155</v>
      </c>
      <c r="M4105" t="s">
        <v>155</v>
      </c>
      <c r="N4105" t="n">
        <v>-83.1282</v>
      </c>
      <c r="O4105" t="n">
        <v>41.3651</v>
      </c>
      <c r="P4105" t="n">
        <v>45</v>
      </c>
      <c r="Q4105" t="n">
        <v>45</v>
      </c>
      <c r="R4105" t="n">
        <v>35.6</v>
      </c>
      <c r="S4105" t="n">
        <v>84.4</v>
      </c>
      <c r="T4105" t="n">
        <v>6.7</v>
      </c>
      <c r="U4105" t="n">
        <v>6.7</v>
      </c>
      <c r="V4105" t="n">
        <v>0</v>
      </c>
      <c r="W4105" t="n">
        <v>0</v>
      </c>
      <c r="X4105" t="n">
        <v>100</v>
      </c>
      <c r="Y4105" t="n">
        <v>100</v>
      </c>
      <c r="Z4105" t="n">
        <v>5</v>
      </c>
      <c r="AA4105"/>
      <c r="AB4105"/>
      <c r="AC4105"/>
      <c r="AD4105"/>
      <c r="AE4105"/>
      <c r="AF4105" t="n">
        <v>5</v>
      </c>
      <c r="AG4105" t="n">
        <v>9</v>
      </c>
      <c r="AH4105" t="n">
        <v>80</v>
      </c>
      <c r="AI4105"/>
      <c r="AJ4105"/>
      <c r="AK4105"/>
      <c r="AL4105"/>
      <c r="AM4105"/>
      <c r="AN4105"/>
      <c r="AO4105"/>
      <c r="AP4105"/>
      <c r="AQ4105"/>
      <c r="AR4105"/>
    </row>
    <row r="4106">
      <c r="A4106" t="n">
        <v>421771</v>
      </c>
      <c r="B4106" t="s">
        <v>6212</v>
      </c>
      <c r="C4106" t="s">
        <v>6213</v>
      </c>
      <c r="D4106" t="s">
        <v>1929</v>
      </c>
      <c r="E4106" t="s">
        <v>891</v>
      </c>
      <c r="F4106" t="s">
        <v>199</v>
      </c>
      <c r="G4106" t="s">
        <v>189</v>
      </c>
      <c r="H4106" t="s">
        <v>200</v>
      </c>
      <c r="I4106" t="s">
        <v>186</v>
      </c>
      <c r="J4106" t="s">
        <v>164</v>
      </c>
      <c r="K4106"/>
      <c r="L4106" t="s">
        <v>155</v>
      </c>
      <c r="M4106" t="s">
        <v>155</v>
      </c>
      <c r="N4106" t="n">
        <v>-94.4671</v>
      </c>
      <c r="O4106" t="n">
        <v>38.813</v>
      </c>
      <c r="P4106" t="n">
        <v>72</v>
      </c>
      <c r="Q4106" t="n">
        <v>72</v>
      </c>
      <c r="R4106" t="n">
        <v>98.6</v>
      </c>
      <c r="S4106" t="n">
        <v>55.6</v>
      </c>
      <c r="T4106" t="n">
        <v>34.7</v>
      </c>
      <c r="U4106" t="n">
        <v>5.6</v>
      </c>
      <c r="V4106" t="n">
        <v>2.8</v>
      </c>
      <c r="W4106" t="n">
        <v>0</v>
      </c>
      <c r="X4106" t="n">
        <v>57</v>
      </c>
      <c r="Y4106" t="n">
        <v>33</v>
      </c>
      <c r="Z4106" t="n">
        <v>10</v>
      </c>
      <c r="AA4106"/>
      <c r="AB4106"/>
      <c r="AC4106"/>
      <c r="AD4106"/>
      <c r="AE4106"/>
      <c r="AF4106" t="n">
        <v>21</v>
      </c>
      <c r="AG4106" t="n">
        <v>63</v>
      </c>
      <c r="AH4106" t="n">
        <v>63</v>
      </c>
      <c r="AI4106" t="n">
        <v>23599</v>
      </c>
      <c r="AJ4106" t="n">
        <v>23937</v>
      </c>
      <c r="AK4106" t="n">
        <v>23253</v>
      </c>
      <c r="AL4106"/>
      <c r="AM4106"/>
      <c r="AN4106"/>
      <c r="AO4106"/>
      <c r="AP4106"/>
      <c r="AQ4106"/>
      <c r="AR4106"/>
    </row>
    <row r="4107">
      <c r="A4107" t="n">
        <v>421841</v>
      </c>
      <c r="B4107" t="s">
        <v>6214</v>
      </c>
      <c r="C4107" t="s">
        <v>3221</v>
      </c>
      <c r="D4107" t="s">
        <v>996</v>
      </c>
      <c r="E4107" t="s">
        <v>997</v>
      </c>
      <c r="F4107" t="s">
        <v>279</v>
      </c>
      <c r="G4107" t="s">
        <v>189</v>
      </c>
      <c r="H4107" t="s">
        <v>174</v>
      </c>
      <c r="I4107" t="s">
        <v>151</v>
      </c>
      <c r="J4107" t="s">
        <v>164</v>
      </c>
      <c r="K4107" t="s">
        <v>176</v>
      </c>
      <c r="L4107" t="s">
        <v>155</v>
      </c>
      <c r="M4107" t="s">
        <v>155</v>
      </c>
      <c r="N4107" t="n">
        <v>-73.9934</v>
      </c>
      <c r="O4107" t="n">
        <v>40.7401</v>
      </c>
      <c r="P4107" t="n">
        <v>504</v>
      </c>
      <c r="Q4107" t="n">
        <v>504</v>
      </c>
      <c r="R4107" t="n">
        <v>48</v>
      </c>
      <c r="S4107" t="n">
        <v>26.6</v>
      </c>
      <c r="T4107" t="n">
        <v>28.4</v>
      </c>
      <c r="U4107" t="n">
        <v>26.6</v>
      </c>
      <c r="V4107" t="n">
        <v>1.2</v>
      </c>
      <c r="W4107" t="n">
        <v>10.7</v>
      </c>
      <c r="X4107" t="n">
        <v>35</v>
      </c>
      <c r="Y4107"/>
      <c r="Z4107" t="n">
        <v>18</v>
      </c>
      <c r="AA4107" t="n">
        <v>65</v>
      </c>
      <c r="AB4107" t="n">
        <v>64.6</v>
      </c>
      <c r="AC4107"/>
      <c r="AD4107"/>
      <c r="AE4107"/>
      <c r="AF4107" t="n">
        <v>160</v>
      </c>
      <c r="AG4107" t="n">
        <v>45</v>
      </c>
      <c r="AH4107" t="n">
        <v>100</v>
      </c>
      <c r="AI4107" t="n">
        <v>39413</v>
      </c>
      <c r="AJ4107" t="n">
        <v>38647</v>
      </c>
      <c r="AK4107" t="n">
        <v>37809</v>
      </c>
      <c r="AL4107" t="n">
        <v>39220</v>
      </c>
      <c r="AM4107" t="n">
        <v>41617</v>
      </c>
      <c r="AN4107" t="n">
        <v>41046</v>
      </c>
      <c r="AO4107" t="n">
        <v>125</v>
      </c>
      <c r="AP4107"/>
      <c r="AQ4107"/>
      <c r="AR4107"/>
    </row>
    <row r="4108">
      <c r="A4108" t="n">
        <v>421878</v>
      </c>
      <c r="B4108" t="s">
        <v>6215</v>
      </c>
      <c r="C4108" t="s">
        <v>3092</v>
      </c>
      <c r="D4108" t="s">
        <v>3037</v>
      </c>
      <c r="E4108" t="s">
        <v>997</v>
      </c>
      <c r="F4108" t="s">
        <v>188</v>
      </c>
      <c r="G4108" t="s">
        <v>189</v>
      </c>
      <c r="H4108" t="s">
        <v>150</v>
      </c>
      <c r="I4108" t="s">
        <v>151</v>
      </c>
      <c r="J4108" t="s">
        <v>164</v>
      </c>
      <c r="K4108" t="s">
        <v>209</v>
      </c>
      <c r="L4108" t="s">
        <v>155</v>
      </c>
      <c r="M4108" t="s">
        <v>155</v>
      </c>
      <c r="N4108" t="n">
        <v>-74.0605</v>
      </c>
      <c r="O4108" t="n">
        <v>40.7352</v>
      </c>
      <c r="P4108" t="n">
        <v>681</v>
      </c>
      <c r="Q4108" t="n">
        <v>681</v>
      </c>
      <c r="R4108" t="n">
        <v>91.3</v>
      </c>
      <c r="S4108" t="n">
        <v>17.2</v>
      </c>
      <c r="T4108" t="n">
        <v>34.1</v>
      </c>
      <c r="U4108" t="n">
        <v>34.8</v>
      </c>
      <c r="V4108" t="n">
        <v>10.9</v>
      </c>
      <c r="W4108" t="n">
        <v>1.3</v>
      </c>
      <c r="X4108" t="n">
        <v>33</v>
      </c>
      <c r="Y4108"/>
      <c r="Z4108" t="n">
        <v>15</v>
      </c>
      <c r="AA4108" t="n">
        <v>55</v>
      </c>
      <c r="AB4108" t="n">
        <v>25.5</v>
      </c>
      <c r="AC4108" t="n">
        <v>10</v>
      </c>
      <c r="AD4108" t="n">
        <v>10</v>
      </c>
      <c r="AE4108" t="n">
        <v>10</v>
      </c>
      <c r="AF4108" t="n">
        <v>15</v>
      </c>
      <c r="AG4108" t="n">
        <v>45</v>
      </c>
      <c r="AH4108" t="n">
        <v>56</v>
      </c>
      <c r="AI4108" t="n">
        <v>23532</v>
      </c>
      <c r="AJ4108" t="n">
        <v>23532</v>
      </c>
      <c r="AK4108"/>
      <c r="AL4108"/>
      <c r="AM4108"/>
      <c r="AN4108"/>
      <c r="AO4108" t="n">
        <v>120</v>
      </c>
      <c r="AP4108" t="n">
        <v>12</v>
      </c>
      <c r="AQ4108"/>
      <c r="AR4108"/>
    </row>
    <row r="4109">
      <c r="A4109" t="n">
        <v>421896</v>
      </c>
      <c r="B4109" t="s">
        <v>6216</v>
      </c>
      <c r="C4109" t="s">
        <v>5483</v>
      </c>
      <c r="D4109" t="s">
        <v>5462</v>
      </c>
      <c r="E4109" t="s">
        <v>5452</v>
      </c>
      <c r="F4109" t="s">
        <v>199</v>
      </c>
      <c r="G4109" t="s">
        <v>189</v>
      </c>
      <c r="H4109" t="s">
        <v>200</v>
      </c>
      <c r="I4109" t="s">
        <v>151</v>
      </c>
      <c r="J4109" t="s">
        <v>164</v>
      </c>
      <c r="K4109"/>
      <c r="L4109" t="s">
        <v>155</v>
      </c>
      <c r="M4109" t="s">
        <v>155</v>
      </c>
      <c r="N4109" t="n">
        <v>-66.6153</v>
      </c>
      <c r="O4109" t="n">
        <v>18.0097</v>
      </c>
      <c r="P4109" t="n">
        <v>277</v>
      </c>
      <c r="Q4109" t="n">
        <v>277</v>
      </c>
      <c r="R4109" t="n">
        <v>62.1</v>
      </c>
      <c r="S4109" t="n">
        <v>0</v>
      </c>
      <c r="T4109" t="n">
        <v>0</v>
      </c>
      <c r="U4109" t="n">
        <v>100</v>
      </c>
      <c r="V4109" t="n">
        <v>0</v>
      </c>
      <c r="W4109" t="n">
        <v>0</v>
      </c>
      <c r="X4109" t="n">
        <v>90</v>
      </c>
      <c r="Y4109"/>
      <c r="Z4109" t="n">
        <v>25</v>
      </c>
      <c r="AA4109"/>
      <c r="AB4109"/>
      <c r="AC4109"/>
      <c r="AD4109"/>
      <c r="AE4109"/>
      <c r="AF4109" t="n">
        <v>130</v>
      </c>
      <c r="AG4109" t="n">
        <v>86</v>
      </c>
      <c r="AH4109" t="n">
        <v>86</v>
      </c>
      <c r="AI4109" t="n">
        <v>7900</v>
      </c>
      <c r="AJ4109" t="n">
        <v>8009</v>
      </c>
      <c r="AK4109" t="n">
        <v>7169</v>
      </c>
      <c r="AL4109"/>
      <c r="AM4109"/>
      <c r="AN4109"/>
      <c r="AO4109"/>
      <c r="AP4109"/>
      <c r="AQ4109"/>
      <c r="AR4109"/>
    </row>
    <row r="4110">
      <c r="A4110" t="n">
        <v>422020</v>
      </c>
      <c r="B4110" t="s">
        <v>6217</v>
      </c>
      <c r="C4110" t="s">
        <v>505</v>
      </c>
      <c r="D4110" t="s">
        <v>440</v>
      </c>
      <c r="E4110" t="s">
        <v>267</v>
      </c>
      <c r="F4110" t="s">
        <v>279</v>
      </c>
      <c r="G4110" t="s">
        <v>189</v>
      </c>
      <c r="H4110" t="s">
        <v>174</v>
      </c>
      <c r="I4110" t="s">
        <v>151</v>
      </c>
      <c r="J4110" t="s">
        <v>164</v>
      </c>
      <c r="K4110" t="s">
        <v>176</v>
      </c>
      <c r="L4110" t="s">
        <v>155</v>
      </c>
      <c r="M4110" t="s">
        <v>155</v>
      </c>
      <c r="N4110" t="n">
        <v>-119.7282</v>
      </c>
      <c r="O4110" t="n">
        <v>36.7768</v>
      </c>
      <c r="P4110" t="n">
        <v>380</v>
      </c>
      <c r="Q4110" t="n">
        <v>380</v>
      </c>
      <c r="R4110" t="n">
        <v>4.2</v>
      </c>
      <c r="S4110" t="n">
        <v>21.1</v>
      </c>
      <c r="T4110" t="n">
        <v>2.4</v>
      </c>
      <c r="U4110" t="n">
        <v>57.9</v>
      </c>
      <c r="V4110" t="n">
        <v>11.6</v>
      </c>
      <c r="W4110" t="n">
        <v>0.3</v>
      </c>
      <c r="X4110" t="n">
        <v>83</v>
      </c>
      <c r="Y4110"/>
      <c r="Z4110" t="n">
        <v>27</v>
      </c>
      <c r="AA4110" t="n">
        <v>92</v>
      </c>
      <c r="AB4110" t="n">
        <v>58.7</v>
      </c>
      <c r="AC4110"/>
      <c r="AD4110"/>
      <c r="AE4110"/>
      <c r="AF4110" t="n">
        <v>123</v>
      </c>
      <c r="AG4110" t="n">
        <v>58</v>
      </c>
      <c r="AH4110" t="n">
        <v>59</v>
      </c>
      <c r="AI4110" t="n">
        <v>23107</v>
      </c>
      <c r="AJ4110" t="n">
        <v>23061</v>
      </c>
      <c r="AK4110" t="n">
        <v>24404</v>
      </c>
      <c r="AL4110" t="n">
        <v>25393</v>
      </c>
      <c r="AM4110" t="n">
        <v>27990</v>
      </c>
      <c r="AN4110" t="n">
        <v>25657</v>
      </c>
      <c r="AO4110" t="n">
        <v>20</v>
      </c>
      <c r="AP4110"/>
      <c r="AQ4110"/>
      <c r="AR4110"/>
    </row>
    <row r="4111">
      <c r="A4111" t="n">
        <v>422695</v>
      </c>
      <c r="B4111" t="s">
        <v>6218</v>
      </c>
      <c r="C4111" t="s">
        <v>774</v>
      </c>
      <c r="D4111" t="s">
        <v>440</v>
      </c>
      <c r="E4111" t="s">
        <v>267</v>
      </c>
      <c r="F4111" t="s">
        <v>188</v>
      </c>
      <c r="G4111" t="s">
        <v>189</v>
      </c>
      <c r="H4111" t="s">
        <v>150</v>
      </c>
      <c r="I4111" t="s">
        <v>151</v>
      </c>
      <c r="J4111" t="s">
        <v>164</v>
      </c>
      <c r="K4111" t="s">
        <v>209</v>
      </c>
      <c r="L4111" t="s">
        <v>155</v>
      </c>
      <c r="M4111" t="s">
        <v>155</v>
      </c>
      <c r="N4111" t="n">
        <v>-117.8734</v>
      </c>
      <c r="O4111" t="n">
        <v>33.68</v>
      </c>
      <c r="P4111" t="n">
        <v>507</v>
      </c>
      <c r="Q4111" t="n">
        <v>486</v>
      </c>
      <c r="R4111" t="n">
        <v>85</v>
      </c>
      <c r="S4111" t="n">
        <v>10.3</v>
      </c>
      <c r="T4111" t="n">
        <v>9.1</v>
      </c>
      <c r="U4111" t="n">
        <v>47.3</v>
      </c>
      <c r="V4111" t="n">
        <v>14.6</v>
      </c>
      <c r="W4111" t="n">
        <v>0</v>
      </c>
      <c r="X4111"/>
      <c r="Y4111"/>
      <c r="Z4111" t="n">
        <v>7</v>
      </c>
      <c r="AA4111" t="n">
        <v>29</v>
      </c>
      <c r="AB4111" t="n">
        <v>75.9</v>
      </c>
      <c r="AC4111"/>
      <c r="AD4111"/>
      <c r="AE4111"/>
      <c r="AF4111" t="n">
        <v>20</v>
      </c>
      <c r="AG4111" t="n">
        <v>51</v>
      </c>
      <c r="AH4111" t="n">
        <v>53</v>
      </c>
      <c r="AI4111" t="n">
        <v>21941</v>
      </c>
      <c r="AJ4111" t="n">
        <v>23543</v>
      </c>
      <c r="AK4111" t="n">
        <v>19789</v>
      </c>
      <c r="AL4111" t="n">
        <v>21438</v>
      </c>
      <c r="AM4111"/>
      <c r="AN4111"/>
      <c r="AO4111" t="n">
        <v>199</v>
      </c>
      <c r="AP4111" t="n">
        <v>45</v>
      </c>
      <c r="AQ4111" t="n">
        <v>15</v>
      </c>
      <c r="AR4111"/>
    </row>
    <row r="4112">
      <c r="A4112" t="n">
        <v>422835</v>
      </c>
      <c r="B4112" t="s">
        <v>6219</v>
      </c>
      <c r="C4112" t="s">
        <v>484</v>
      </c>
      <c r="D4112" t="s">
        <v>440</v>
      </c>
      <c r="E4112" t="s">
        <v>267</v>
      </c>
      <c r="F4112" t="s">
        <v>279</v>
      </c>
      <c r="G4112" t="s">
        <v>189</v>
      </c>
      <c r="H4112" t="s">
        <v>174</v>
      </c>
      <c r="I4112" t="s">
        <v>151</v>
      </c>
      <c r="J4112" t="s">
        <v>164</v>
      </c>
      <c r="K4112"/>
      <c r="L4112" t="s">
        <v>155</v>
      </c>
      <c r="M4112" t="s">
        <v>155</v>
      </c>
      <c r="N4112" t="n">
        <v>-117.4935</v>
      </c>
      <c r="O4112" t="n">
        <v>33.9016</v>
      </c>
      <c r="P4112" t="n">
        <v>476</v>
      </c>
      <c r="Q4112" t="n">
        <v>476</v>
      </c>
      <c r="R4112" t="n">
        <v>82.1</v>
      </c>
      <c r="S4112" t="n">
        <v>11.1</v>
      </c>
      <c r="T4112" t="n">
        <v>9.5</v>
      </c>
      <c r="U4112" t="n">
        <v>63.7</v>
      </c>
      <c r="V4112" t="n">
        <v>2.3</v>
      </c>
      <c r="W4112" t="n">
        <v>0</v>
      </c>
      <c r="X4112" t="n">
        <v>71</v>
      </c>
      <c r="Y4112"/>
      <c r="Z4112" t="n">
        <v>25</v>
      </c>
      <c r="AA4112" t="n">
        <v>156</v>
      </c>
      <c r="AB4112" t="n">
        <v>65.4</v>
      </c>
      <c r="AC4112"/>
      <c r="AD4112"/>
      <c r="AE4112"/>
      <c r="AF4112" t="n">
        <v>251</v>
      </c>
      <c r="AG4112" t="n">
        <v>83</v>
      </c>
      <c r="AH4112" t="n">
        <v>85</v>
      </c>
      <c r="AI4112" t="n">
        <v>14055</v>
      </c>
      <c r="AJ4112" t="n">
        <v>14297</v>
      </c>
      <c r="AK4112" t="n">
        <v>14994</v>
      </c>
      <c r="AL4112" t="n">
        <v>16484</v>
      </c>
      <c r="AM4112" t="n">
        <v>20386</v>
      </c>
      <c r="AN4112" t="n">
        <v>18588</v>
      </c>
      <c r="AO4112"/>
      <c r="AP4112"/>
      <c r="AQ4112"/>
      <c r="AR4112"/>
    </row>
    <row r="4113">
      <c r="A4113" t="n">
        <v>423120</v>
      </c>
      <c r="B4113" t="s">
        <v>6220</v>
      </c>
      <c r="C4113" t="s">
        <v>1162</v>
      </c>
      <c r="D4113" t="s">
        <v>1078</v>
      </c>
      <c r="E4113" t="s">
        <v>147</v>
      </c>
      <c r="F4113" t="s">
        <v>279</v>
      </c>
      <c r="G4113" t="s">
        <v>189</v>
      </c>
      <c r="H4113" t="s">
        <v>174</v>
      </c>
      <c r="I4113" t="s">
        <v>186</v>
      </c>
      <c r="J4113" t="s">
        <v>164</v>
      </c>
      <c r="K4113"/>
      <c r="L4113" t="s">
        <v>155</v>
      </c>
      <c r="M4113" t="s">
        <v>155</v>
      </c>
      <c r="N4113" t="n">
        <v>-80.3069</v>
      </c>
      <c r="O4113" t="n">
        <v>25.8484</v>
      </c>
      <c r="P4113" t="n">
        <v>1080</v>
      </c>
      <c r="Q4113" t="n">
        <v>1080</v>
      </c>
      <c r="R4113" t="n">
        <v>91.6</v>
      </c>
      <c r="S4113" t="n">
        <v>1.9</v>
      </c>
      <c r="T4113" t="n">
        <v>5</v>
      </c>
      <c r="U4113" t="n">
        <v>92.8</v>
      </c>
      <c r="V4113" t="n">
        <v>0.1</v>
      </c>
      <c r="W4113" t="n">
        <v>0</v>
      </c>
      <c r="X4113" t="n">
        <v>98</v>
      </c>
      <c r="Y4113"/>
      <c r="Z4113" t="n">
        <v>25</v>
      </c>
      <c r="AA4113" t="n">
        <v>206</v>
      </c>
      <c r="AB4113" t="n">
        <v>67.5</v>
      </c>
      <c r="AC4113"/>
      <c r="AD4113"/>
      <c r="AE4113"/>
      <c r="AF4113" t="n">
        <v>308</v>
      </c>
      <c r="AG4113" t="n">
        <v>41</v>
      </c>
      <c r="AH4113" t="n">
        <v>53</v>
      </c>
      <c r="AI4113" t="n">
        <v>19291</v>
      </c>
      <c r="AJ4113" t="n">
        <v>16454</v>
      </c>
      <c r="AK4113" t="n">
        <v>23088</v>
      </c>
      <c r="AL4113" t="n">
        <v>24651</v>
      </c>
      <c r="AM4113" t="n">
        <v>25754</v>
      </c>
      <c r="AN4113"/>
      <c r="AO4113" t="n">
        <v>64</v>
      </c>
      <c r="AP4113"/>
      <c r="AQ4113"/>
      <c r="AR4113"/>
    </row>
    <row r="4114">
      <c r="A4114" t="n">
        <v>423397</v>
      </c>
      <c r="B4114" t="s">
        <v>6221</v>
      </c>
      <c r="C4114" t="s">
        <v>5465</v>
      </c>
      <c r="D4114" t="s">
        <v>5462</v>
      </c>
      <c r="E4114" t="s">
        <v>5452</v>
      </c>
      <c r="F4114" t="s">
        <v>199</v>
      </c>
      <c r="G4114" t="s">
        <v>189</v>
      </c>
      <c r="H4114" t="s">
        <v>200</v>
      </c>
      <c r="I4114" t="s">
        <v>186</v>
      </c>
      <c r="J4114" t="s">
        <v>164</v>
      </c>
      <c r="K4114"/>
      <c r="L4114" t="s">
        <v>155</v>
      </c>
      <c r="M4114" t="s">
        <v>155</v>
      </c>
      <c r="N4114" t="n">
        <v>-66.4938</v>
      </c>
      <c r="O4114" t="n">
        <v>18.4279</v>
      </c>
      <c r="P4114" t="n">
        <v>998</v>
      </c>
      <c r="Q4114" t="n">
        <v>998</v>
      </c>
      <c r="R4114" t="n">
        <v>24.9</v>
      </c>
      <c r="S4114" t="n">
        <v>0</v>
      </c>
      <c r="T4114" t="n">
        <v>0</v>
      </c>
      <c r="U4114" t="n">
        <v>100</v>
      </c>
      <c r="V4114" t="n">
        <v>0</v>
      </c>
      <c r="W4114" t="n">
        <v>0</v>
      </c>
      <c r="X4114" t="n">
        <v>74</v>
      </c>
      <c r="Y4114"/>
      <c r="Z4114" t="n">
        <v>36</v>
      </c>
      <c r="AA4114"/>
      <c r="AB4114"/>
      <c r="AC4114"/>
      <c r="AD4114"/>
      <c r="AE4114"/>
      <c r="AF4114" t="n">
        <v>429</v>
      </c>
      <c r="AG4114" t="n">
        <v>53</v>
      </c>
      <c r="AH4114" t="n">
        <v>53</v>
      </c>
      <c r="AI4114" t="n">
        <v>2791</v>
      </c>
      <c r="AJ4114" t="n">
        <v>2838</v>
      </c>
      <c r="AK4114" t="n">
        <v>1789</v>
      </c>
      <c r="AL4114" t="n">
        <v>3323</v>
      </c>
      <c r="AM4114"/>
      <c r="AN4114"/>
      <c r="AO4114"/>
      <c r="AP4114"/>
      <c r="AQ4114"/>
      <c r="AR4114"/>
    </row>
    <row r="4115">
      <c r="A4115" t="n">
        <v>423412</v>
      </c>
      <c r="B4115" t="s">
        <v>6222</v>
      </c>
      <c r="C4115" t="s">
        <v>4789</v>
      </c>
      <c r="D4115" t="s">
        <v>4775</v>
      </c>
      <c r="E4115" t="s">
        <v>283</v>
      </c>
      <c r="F4115" t="s">
        <v>199</v>
      </c>
      <c r="G4115" t="s">
        <v>189</v>
      </c>
      <c r="H4115" t="s">
        <v>200</v>
      </c>
      <c r="I4115" t="s">
        <v>186</v>
      </c>
      <c r="J4115" t="s">
        <v>164</v>
      </c>
      <c r="K4115"/>
      <c r="L4115" t="s">
        <v>155</v>
      </c>
      <c r="M4115" t="s">
        <v>155</v>
      </c>
      <c r="N4115" t="n">
        <v>-97.007</v>
      </c>
      <c r="O4115" t="n">
        <v>32.7103</v>
      </c>
      <c r="P4115" t="n">
        <v>50</v>
      </c>
      <c r="Q4115" t="n">
        <v>50</v>
      </c>
      <c r="R4115" t="n">
        <v>18</v>
      </c>
      <c r="S4115" t="n">
        <v>6</v>
      </c>
      <c r="T4115" t="n">
        <v>44</v>
      </c>
      <c r="U4115" t="n">
        <v>50</v>
      </c>
      <c r="V4115" t="n">
        <v>0</v>
      </c>
      <c r="W4115" t="n">
        <v>0</v>
      </c>
      <c r="X4115" t="n">
        <v>100</v>
      </c>
      <c r="Y4115"/>
      <c r="Z4115" t="n">
        <v>17</v>
      </c>
      <c r="AA4115"/>
      <c r="AB4115"/>
      <c r="AC4115"/>
      <c r="AD4115"/>
      <c r="AE4115"/>
      <c r="AF4115" t="n">
        <v>29</v>
      </c>
      <c r="AG4115" t="n">
        <v>58</v>
      </c>
      <c r="AH4115" t="n">
        <v>58</v>
      </c>
      <c r="AI4115" t="n">
        <v>10256</v>
      </c>
      <c r="AJ4115" t="n">
        <v>10256</v>
      </c>
      <c r="AK4115"/>
      <c r="AL4115"/>
      <c r="AM4115"/>
      <c r="AN4115"/>
      <c r="AO4115"/>
      <c r="AP4115"/>
      <c r="AQ4115"/>
      <c r="AR4115"/>
    </row>
    <row r="4116">
      <c r="A4116" t="n">
        <v>423643</v>
      </c>
      <c r="B4116" t="s">
        <v>6223</v>
      </c>
      <c r="C4116" t="s">
        <v>291</v>
      </c>
      <c r="D4116" t="s">
        <v>282</v>
      </c>
      <c r="E4116" t="s">
        <v>283</v>
      </c>
      <c r="F4116" t="s">
        <v>162</v>
      </c>
      <c r="G4116" t="s">
        <v>163</v>
      </c>
      <c r="H4116" t="s">
        <v>150</v>
      </c>
      <c r="I4116" t="s">
        <v>186</v>
      </c>
      <c r="J4116" t="s">
        <v>168</v>
      </c>
      <c r="K4116" t="s">
        <v>209</v>
      </c>
      <c r="L4116" t="s">
        <v>155</v>
      </c>
      <c r="M4116" t="s">
        <v>155</v>
      </c>
      <c r="N4116" t="n">
        <v>-112.1836</v>
      </c>
      <c r="O4116" t="n">
        <v>33.6639</v>
      </c>
      <c r="P4116" t="n">
        <v>4092</v>
      </c>
      <c r="Q4116"/>
      <c r="R4116"/>
      <c r="S4116"/>
      <c r="T4116"/>
      <c r="U4116"/>
      <c r="V4116"/>
      <c r="W4116"/>
      <c r="X4116"/>
      <c r="Y4116"/>
      <c r="Z4116"/>
      <c r="AA4116"/>
      <c r="AB4116"/>
      <c r="AC4116"/>
      <c r="AD4116"/>
      <c r="AE4116"/>
      <c r="AF4116"/>
      <c r="AG4116"/>
      <c r="AH4116"/>
      <c r="AI4116"/>
      <c r="AJ4116"/>
      <c r="AK4116"/>
      <c r="AL4116"/>
      <c r="AM4116"/>
      <c r="AN4116"/>
      <c r="AO4116"/>
      <c r="AP4116"/>
      <c r="AQ4116" t="n">
        <v>455</v>
      </c>
      <c r="AR4116" t="n">
        <v>808</v>
      </c>
    </row>
    <row r="4117">
      <c r="A4117" t="n">
        <v>423652</v>
      </c>
      <c r="B4117" t="s">
        <v>6224</v>
      </c>
      <c r="C4117" t="s">
        <v>4540</v>
      </c>
      <c r="D4117" t="s">
        <v>4129</v>
      </c>
      <c r="E4117" t="s">
        <v>267</v>
      </c>
      <c r="F4117" t="s">
        <v>173</v>
      </c>
      <c r="G4117" t="s">
        <v>149</v>
      </c>
      <c r="H4117" t="s">
        <v>174</v>
      </c>
      <c r="I4117" t="s">
        <v>175</v>
      </c>
      <c r="J4117" t="s">
        <v>164</v>
      </c>
      <c r="K4117" t="s">
        <v>176</v>
      </c>
      <c r="L4117" t="s">
        <v>155</v>
      </c>
      <c r="M4117" t="s">
        <v>155</v>
      </c>
      <c r="N4117" t="n">
        <v>-124.047</v>
      </c>
      <c r="O4117" t="n">
        <v>44.6031</v>
      </c>
      <c r="P4117" t="n">
        <v>729</v>
      </c>
      <c r="Q4117" t="n">
        <v>729</v>
      </c>
      <c r="R4117" t="n">
        <v>69.5</v>
      </c>
      <c r="S4117" t="n">
        <v>53.4</v>
      </c>
      <c r="T4117" t="n">
        <v>0.4</v>
      </c>
      <c r="U4117" t="n">
        <v>20</v>
      </c>
      <c r="V4117" t="n">
        <v>1.8</v>
      </c>
      <c r="W4117" t="n">
        <v>0</v>
      </c>
      <c r="X4117" t="n">
        <v>29</v>
      </c>
      <c r="Y4117" t="n">
        <v>38</v>
      </c>
      <c r="Z4117" t="n">
        <v>11</v>
      </c>
      <c r="AA4117" t="n">
        <v>42</v>
      </c>
      <c r="AB4117" t="n">
        <v>31</v>
      </c>
      <c r="AC4117"/>
      <c r="AD4117"/>
      <c r="AE4117"/>
      <c r="AF4117" t="n">
        <v>45</v>
      </c>
      <c r="AG4117" t="n">
        <v>37</v>
      </c>
      <c r="AH4117" t="n">
        <v>78</v>
      </c>
      <c r="AI4117" t="n">
        <v>10866</v>
      </c>
      <c r="AJ4117" t="n">
        <v>10812</v>
      </c>
      <c r="AK4117" t="n">
        <v>14947</v>
      </c>
      <c r="AL4117" t="n">
        <v>13086</v>
      </c>
      <c r="AM4117"/>
      <c r="AN4117"/>
      <c r="AO4117" t="n">
        <v>46</v>
      </c>
      <c r="AP4117"/>
      <c r="AQ4117"/>
      <c r="AR4117"/>
    </row>
    <row r="4118">
      <c r="A4118" t="n">
        <v>425250</v>
      </c>
      <c r="B4118" t="s">
        <v>6225</v>
      </c>
      <c r="C4118" t="s">
        <v>5695</v>
      </c>
      <c r="D4118" t="s">
        <v>1175</v>
      </c>
      <c r="E4118" t="s">
        <v>147</v>
      </c>
      <c r="F4118" t="s">
        <v>279</v>
      </c>
      <c r="G4118" t="s">
        <v>189</v>
      </c>
      <c r="H4118" t="s">
        <v>174</v>
      </c>
      <c r="I4118" t="s">
        <v>151</v>
      </c>
      <c r="J4118" t="s">
        <v>164</v>
      </c>
      <c r="K4118"/>
      <c r="L4118" t="s">
        <v>155</v>
      </c>
      <c r="M4118" t="s">
        <v>155</v>
      </c>
      <c r="N4118" t="n">
        <v>-84.3787</v>
      </c>
      <c r="O4118" t="n">
        <v>33.9377</v>
      </c>
      <c r="P4118" t="n">
        <v>121</v>
      </c>
      <c r="Q4118" t="n">
        <v>121</v>
      </c>
      <c r="R4118" t="n">
        <v>85.1</v>
      </c>
      <c r="S4118" t="n">
        <v>26.4</v>
      </c>
      <c r="T4118" t="n">
        <v>55.4</v>
      </c>
      <c r="U4118" t="n">
        <v>16.5</v>
      </c>
      <c r="V4118" t="n">
        <v>1.7</v>
      </c>
      <c r="W4118" t="n">
        <v>0</v>
      </c>
      <c r="X4118" t="n">
        <v>67</v>
      </c>
      <c r="Y4118" t="n">
        <v>75</v>
      </c>
      <c r="Z4118" t="n">
        <v>9</v>
      </c>
      <c r="AA4118" t="n">
        <v>43</v>
      </c>
      <c r="AB4118" t="n">
        <v>60.5</v>
      </c>
      <c r="AC4118"/>
      <c r="AD4118"/>
      <c r="AE4118"/>
      <c r="AF4118" t="n">
        <v>24</v>
      </c>
      <c r="AG4118" t="n">
        <v>83</v>
      </c>
      <c r="AH4118" t="n">
        <v>83</v>
      </c>
      <c r="AI4118" t="n">
        <v>29635</v>
      </c>
      <c r="AJ4118" t="n">
        <v>28101</v>
      </c>
      <c r="AK4118"/>
      <c r="AL4118"/>
      <c r="AM4118"/>
      <c r="AN4118" t="n">
        <v>33005</v>
      </c>
      <c r="AO4118" t="n">
        <v>1</v>
      </c>
      <c r="AP4118"/>
      <c r="AQ4118"/>
      <c r="AR4118"/>
    </row>
    <row r="4119">
      <c r="A4119" t="n">
        <v>425986</v>
      </c>
      <c r="B4119" t="s">
        <v>6226</v>
      </c>
      <c r="C4119" t="s">
        <v>2297</v>
      </c>
      <c r="D4119" t="s">
        <v>2276</v>
      </c>
      <c r="E4119" t="s">
        <v>993</v>
      </c>
      <c r="F4119" t="s">
        <v>199</v>
      </c>
      <c r="G4119" t="s">
        <v>189</v>
      </c>
      <c r="H4119" t="s">
        <v>200</v>
      </c>
      <c r="I4119" t="s">
        <v>151</v>
      </c>
      <c r="J4119" t="s">
        <v>164</v>
      </c>
      <c r="K4119"/>
      <c r="L4119" t="s">
        <v>155</v>
      </c>
      <c r="M4119" t="s">
        <v>155</v>
      </c>
      <c r="N4119" t="n">
        <v>-73.2565</v>
      </c>
      <c r="O4119" t="n">
        <v>42.4491</v>
      </c>
      <c r="P4119" t="n">
        <v>298</v>
      </c>
      <c r="Q4119" t="n">
        <v>298</v>
      </c>
      <c r="R4119" t="n">
        <v>88.9</v>
      </c>
      <c r="S4119" t="n">
        <v>37.6</v>
      </c>
      <c r="T4119" t="n">
        <v>23.5</v>
      </c>
      <c r="U4119" t="n">
        <v>17.1</v>
      </c>
      <c r="V4119" t="n">
        <v>0</v>
      </c>
      <c r="W4119" t="n">
        <v>0</v>
      </c>
      <c r="X4119" t="n">
        <v>68</v>
      </c>
      <c r="Y4119" t="n">
        <v>55</v>
      </c>
      <c r="Z4119" t="n">
        <v>13</v>
      </c>
      <c r="AA4119"/>
      <c r="AB4119"/>
      <c r="AC4119"/>
      <c r="AD4119"/>
      <c r="AE4119"/>
      <c r="AF4119" t="n">
        <v>34</v>
      </c>
      <c r="AG4119" t="n">
        <v>73</v>
      </c>
      <c r="AH4119" t="n">
        <v>79</v>
      </c>
      <c r="AI4119" t="n">
        <v>24761</v>
      </c>
      <c r="AJ4119" t="n">
        <v>24170</v>
      </c>
      <c r="AK4119" t="n">
        <v>25990</v>
      </c>
      <c r="AL4119" t="n">
        <v>26494</v>
      </c>
      <c r="AM4119"/>
      <c r="AN4119" t="n">
        <v>29993</v>
      </c>
      <c r="AO4119"/>
      <c r="AP4119"/>
      <c r="AQ4119"/>
      <c r="AR4119"/>
    </row>
    <row r="4120">
      <c r="A4120" t="n">
        <v>426314</v>
      </c>
      <c r="B4120" t="s">
        <v>6227</v>
      </c>
      <c r="C4120" t="s">
        <v>1084</v>
      </c>
      <c r="D4120" t="s">
        <v>1078</v>
      </c>
      <c r="E4120" t="s">
        <v>147</v>
      </c>
      <c r="F4120" t="s">
        <v>162</v>
      </c>
      <c r="G4120" t="s">
        <v>163</v>
      </c>
      <c r="H4120" t="s">
        <v>150</v>
      </c>
      <c r="I4120" t="s">
        <v>151</v>
      </c>
      <c r="J4120" t="s">
        <v>238</v>
      </c>
      <c r="K4120" t="s">
        <v>153</v>
      </c>
      <c r="L4120" t="s">
        <v>155</v>
      </c>
      <c r="M4120" t="s">
        <v>155</v>
      </c>
      <c r="N4120" t="n">
        <v>-81.0484</v>
      </c>
      <c r="O4120" t="n">
        <v>29.1899</v>
      </c>
      <c r="P4120" t="n">
        <v>17233</v>
      </c>
      <c r="Q4120" t="n">
        <v>12808</v>
      </c>
      <c r="R4120" t="n">
        <v>15.1</v>
      </c>
      <c r="S4120" t="n">
        <v>52.7</v>
      </c>
      <c r="T4120" t="n">
        <v>8.8</v>
      </c>
      <c r="U4120" t="n">
        <v>19.5</v>
      </c>
      <c r="V4120" t="n">
        <v>3.8</v>
      </c>
      <c r="W4120" t="n">
        <v>4.5</v>
      </c>
      <c r="X4120" t="n">
        <v>67</v>
      </c>
      <c r="Y4120" t="n">
        <v>44</v>
      </c>
      <c r="Z4120" t="n">
        <v>22</v>
      </c>
      <c r="AA4120" t="n">
        <v>603</v>
      </c>
      <c r="AB4120" t="n">
        <v>21.6</v>
      </c>
      <c r="AC4120" t="n">
        <v>433</v>
      </c>
      <c r="AD4120" t="n">
        <v>23.1</v>
      </c>
      <c r="AE4120" t="n">
        <v>13.6</v>
      </c>
      <c r="AF4120" t="n">
        <v>139</v>
      </c>
      <c r="AG4120" t="n">
        <v>25</v>
      </c>
      <c r="AH4120" t="n">
        <v>42</v>
      </c>
      <c r="AI4120" t="n">
        <v>20183</v>
      </c>
      <c r="AJ4120" t="n">
        <v>18761</v>
      </c>
      <c r="AK4120" t="n">
        <v>18701</v>
      </c>
      <c r="AL4120" t="n">
        <v>20836</v>
      </c>
      <c r="AM4120" t="n">
        <v>24015</v>
      </c>
      <c r="AN4120" t="n">
        <v>24015</v>
      </c>
      <c r="AO4120" t="n">
        <v>506</v>
      </c>
      <c r="AP4120" t="n">
        <v>1525</v>
      </c>
      <c r="AQ4120" t="n">
        <v>1154</v>
      </c>
      <c r="AR4120"/>
    </row>
    <row r="4121">
      <c r="A4121" t="n">
        <v>427308</v>
      </c>
      <c r="B4121" t="s">
        <v>6228</v>
      </c>
      <c r="C4121" t="s">
        <v>3219</v>
      </c>
      <c r="D4121" t="s">
        <v>996</v>
      </c>
      <c r="E4121" t="s">
        <v>997</v>
      </c>
      <c r="F4121" t="s">
        <v>368</v>
      </c>
      <c r="G4121" t="s">
        <v>163</v>
      </c>
      <c r="H4121" t="s">
        <v>174</v>
      </c>
      <c r="I4121" t="s">
        <v>151</v>
      </c>
      <c r="J4121" t="s">
        <v>164</v>
      </c>
      <c r="K4121"/>
      <c r="L4121" t="s">
        <v>155</v>
      </c>
      <c r="M4121" t="s">
        <v>155</v>
      </c>
      <c r="N4121" t="n">
        <v>-73.9972</v>
      </c>
      <c r="O4121" t="n">
        <v>40.6015</v>
      </c>
      <c r="P4121" t="n">
        <v>179</v>
      </c>
      <c r="Q4121" t="n">
        <v>179</v>
      </c>
      <c r="R4121" t="n">
        <v>96.6</v>
      </c>
      <c r="S4121" t="n">
        <v>31.8</v>
      </c>
      <c r="T4121" t="n">
        <v>0</v>
      </c>
      <c r="U4121" t="n">
        <v>0</v>
      </c>
      <c r="V4121" t="n">
        <v>68.2</v>
      </c>
      <c r="W4121" t="n">
        <v>0</v>
      </c>
      <c r="X4121" t="n">
        <v>100</v>
      </c>
      <c r="Y4121"/>
      <c r="Z4121" t="n">
        <v>13</v>
      </c>
      <c r="AA4121" t="n">
        <v>111</v>
      </c>
      <c r="AB4121" t="n">
        <v>87.4</v>
      </c>
      <c r="AC4121"/>
      <c r="AD4121"/>
      <c r="AE4121"/>
      <c r="AF4121" t="n">
        <v>80</v>
      </c>
      <c r="AG4121" t="n">
        <v>100</v>
      </c>
      <c r="AH4121" t="n">
        <v>100</v>
      </c>
      <c r="AI4121" t="n">
        <v>25008</v>
      </c>
      <c r="AJ4121" t="n">
        <v>24181</v>
      </c>
      <c r="AK4121" t="n">
        <v>26997</v>
      </c>
      <c r="AL4121" t="n">
        <v>30857</v>
      </c>
      <c r="AM4121"/>
      <c r="AN4121"/>
      <c r="AO4121"/>
      <c r="AP4121"/>
      <c r="AQ4121"/>
      <c r="AR4121"/>
    </row>
    <row r="4122">
      <c r="A4122" t="n">
        <v>427335</v>
      </c>
      <c r="B4122" t="s">
        <v>6229</v>
      </c>
      <c r="C4122" t="s">
        <v>3221</v>
      </c>
      <c r="D4122" t="s">
        <v>996</v>
      </c>
      <c r="E4122" t="s">
        <v>997</v>
      </c>
      <c r="F4122" t="s">
        <v>199</v>
      </c>
      <c r="G4122" t="s">
        <v>189</v>
      </c>
      <c r="H4122" t="s">
        <v>200</v>
      </c>
      <c r="I4122" t="s">
        <v>151</v>
      </c>
      <c r="J4122" t="s">
        <v>164</v>
      </c>
      <c r="K4122"/>
      <c r="L4122" t="s">
        <v>155</v>
      </c>
      <c r="M4122" t="s">
        <v>155</v>
      </c>
      <c r="N4122" t="n">
        <v>-73.9768</v>
      </c>
      <c r="O4122" t="n">
        <v>40.7644</v>
      </c>
      <c r="P4122" t="n">
        <v>117</v>
      </c>
      <c r="Q4122" t="n">
        <v>117</v>
      </c>
      <c r="R4122" t="n">
        <v>100</v>
      </c>
      <c r="S4122" t="n">
        <v>22.2</v>
      </c>
      <c r="T4122" t="n">
        <v>17.1</v>
      </c>
      <c r="U4122" t="n">
        <v>1.7</v>
      </c>
      <c r="V4122" t="n">
        <v>8.5</v>
      </c>
      <c r="W4122" t="n">
        <v>0</v>
      </c>
      <c r="X4122"/>
      <c r="Y4122"/>
      <c r="Z4122" t="n">
        <v>15</v>
      </c>
      <c r="AA4122"/>
      <c r="AB4122"/>
      <c r="AC4122"/>
      <c r="AD4122"/>
      <c r="AE4122"/>
      <c r="AF4122" t="n">
        <v>117</v>
      </c>
      <c r="AG4122" t="n">
        <v>44</v>
      </c>
      <c r="AH4122" t="n">
        <v>44</v>
      </c>
      <c r="AI4122" t="n">
        <v>6638</v>
      </c>
      <c r="AJ4122" t="n">
        <v>5477</v>
      </c>
      <c r="AK4122" t="n">
        <v>7026</v>
      </c>
      <c r="AL4122" t="n">
        <v>8500</v>
      </c>
      <c r="AM4122" t="n">
        <v>10693</v>
      </c>
      <c r="AN4122"/>
      <c r="AO4122"/>
      <c r="AP4122"/>
      <c r="AQ4122"/>
      <c r="AR4122"/>
    </row>
    <row r="4123">
      <c r="A4123" t="n">
        <v>427894</v>
      </c>
      <c r="B4123" t="s">
        <v>6230</v>
      </c>
      <c r="C4123" t="s">
        <v>2070</v>
      </c>
      <c r="D4123" t="s">
        <v>5078</v>
      </c>
      <c r="E4123" t="s">
        <v>147</v>
      </c>
      <c r="F4123" t="s">
        <v>551</v>
      </c>
      <c r="G4123" t="s">
        <v>163</v>
      </c>
      <c r="H4123" t="s">
        <v>200</v>
      </c>
      <c r="I4123" t="s">
        <v>186</v>
      </c>
      <c r="J4123" t="s">
        <v>164</v>
      </c>
      <c r="K4123"/>
      <c r="L4123" t="s">
        <v>155</v>
      </c>
      <c r="M4123" t="s">
        <v>155</v>
      </c>
      <c r="N4123" t="n">
        <v>-77.1426</v>
      </c>
      <c r="O4123" t="n">
        <v>38.8027</v>
      </c>
      <c r="P4123" t="n">
        <v>91</v>
      </c>
      <c r="Q4123" t="n">
        <v>91</v>
      </c>
      <c r="R4123" t="n">
        <v>1.1</v>
      </c>
      <c r="S4123" t="n">
        <v>9.9</v>
      </c>
      <c r="T4123" t="n">
        <v>69.2</v>
      </c>
      <c r="U4123" t="n">
        <v>9.9</v>
      </c>
      <c r="V4123" t="n">
        <v>9.9</v>
      </c>
      <c r="W4123" t="n">
        <v>0</v>
      </c>
      <c r="X4123" t="n">
        <v>73</v>
      </c>
      <c r="Y4123"/>
      <c r="Z4123" t="n">
        <v>8</v>
      </c>
      <c r="AA4123"/>
      <c r="AB4123"/>
      <c r="AC4123"/>
      <c r="AD4123"/>
      <c r="AE4123"/>
      <c r="AF4123" t="n">
        <v>23</v>
      </c>
      <c r="AG4123" t="n">
        <v>33</v>
      </c>
      <c r="AH4123" t="n">
        <v>33</v>
      </c>
      <c r="AI4123" t="n">
        <v>20961</v>
      </c>
      <c r="AJ4123" t="n">
        <v>19629</v>
      </c>
      <c r="AK4123"/>
      <c r="AL4123" t="n">
        <v>21690</v>
      </c>
      <c r="AM4123" t="n">
        <v>25369</v>
      </c>
      <c r="AN4123"/>
      <c r="AO4123"/>
      <c r="AP4123"/>
      <c r="AQ4123"/>
      <c r="AR4123"/>
    </row>
    <row r="4124">
      <c r="A4124" t="n">
        <v>427973</v>
      </c>
      <c r="B4124" t="s">
        <v>6231</v>
      </c>
      <c r="C4124" t="s">
        <v>2960</v>
      </c>
      <c r="D4124" t="s">
        <v>5078</v>
      </c>
      <c r="E4124" t="s">
        <v>147</v>
      </c>
      <c r="F4124" t="s">
        <v>279</v>
      </c>
      <c r="G4124" t="s">
        <v>189</v>
      </c>
      <c r="H4124" t="s">
        <v>174</v>
      </c>
      <c r="I4124" t="s">
        <v>151</v>
      </c>
      <c r="J4124" t="s">
        <v>164</v>
      </c>
      <c r="K4124"/>
      <c r="L4124" t="s">
        <v>155</v>
      </c>
      <c r="M4124" t="s">
        <v>155</v>
      </c>
      <c r="N4124" t="n">
        <v>-76.217</v>
      </c>
      <c r="O4124" t="n">
        <v>36.9143</v>
      </c>
      <c r="P4124" t="n">
        <v>399</v>
      </c>
      <c r="Q4124" t="n">
        <v>399</v>
      </c>
      <c r="R4124" t="n">
        <v>12.3</v>
      </c>
      <c r="S4124" t="n">
        <v>41.6</v>
      </c>
      <c r="T4124" t="n">
        <v>28.8</v>
      </c>
      <c r="U4124" t="n">
        <v>13.3</v>
      </c>
      <c r="V4124" t="n">
        <v>3.5</v>
      </c>
      <c r="W4124" t="n">
        <v>0</v>
      </c>
      <c r="X4124" t="n">
        <v>65</v>
      </c>
      <c r="Y4124"/>
      <c r="Z4124" t="n">
        <v>11</v>
      </c>
      <c r="AA4124" t="n">
        <v>29</v>
      </c>
      <c r="AB4124" t="n">
        <v>31</v>
      </c>
      <c r="AC4124"/>
      <c r="AD4124"/>
      <c r="AE4124"/>
      <c r="AF4124" t="n">
        <v>34</v>
      </c>
      <c r="AG4124" t="n">
        <v>51</v>
      </c>
      <c r="AH4124" t="n">
        <v>56</v>
      </c>
      <c r="AI4124" t="n">
        <v>22530</v>
      </c>
      <c r="AJ4124" t="n">
        <v>21145</v>
      </c>
      <c r="AK4124" t="n">
        <v>19174</v>
      </c>
      <c r="AL4124" t="n">
        <v>24513</v>
      </c>
      <c r="AM4124" t="n">
        <v>26469</v>
      </c>
      <c r="AN4124" t="n">
        <v>25427</v>
      </c>
      <c r="AO4124"/>
      <c r="AP4124"/>
      <c r="AQ4124"/>
      <c r="AR4124"/>
    </row>
    <row r="4125">
      <c r="A4125" t="n">
        <v>427982</v>
      </c>
      <c r="B4125" t="s">
        <v>6232</v>
      </c>
      <c r="C4125" t="s">
        <v>6233</v>
      </c>
      <c r="D4125" t="s">
        <v>5078</v>
      </c>
      <c r="E4125" t="s">
        <v>147</v>
      </c>
      <c r="F4125" t="s">
        <v>199</v>
      </c>
      <c r="G4125" t="s">
        <v>189</v>
      </c>
      <c r="H4125" t="s">
        <v>200</v>
      </c>
      <c r="I4125" t="s">
        <v>186</v>
      </c>
      <c r="J4125" t="s">
        <v>164</v>
      </c>
      <c r="K4125"/>
      <c r="L4125" t="s">
        <v>155</v>
      </c>
      <c r="M4125" t="s">
        <v>155</v>
      </c>
      <c r="N4125" t="n">
        <v>-77.5432</v>
      </c>
      <c r="O4125" t="n">
        <v>37.4993</v>
      </c>
      <c r="P4125" t="n">
        <v>296</v>
      </c>
      <c r="Q4125" t="n">
        <v>296</v>
      </c>
      <c r="R4125" t="n">
        <v>36.8</v>
      </c>
      <c r="S4125" t="n">
        <v>21.3</v>
      </c>
      <c r="T4125" t="n">
        <v>59.5</v>
      </c>
      <c r="U4125" t="n">
        <v>11.1</v>
      </c>
      <c r="V4125" t="n">
        <v>1.4</v>
      </c>
      <c r="W4125" t="n">
        <v>0</v>
      </c>
      <c r="X4125" t="n">
        <v>63</v>
      </c>
      <c r="Y4125"/>
      <c r="Z4125" t="n">
        <v>15</v>
      </c>
      <c r="AA4125"/>
      <c r="AB4125"/>
      <c r="AC4125"/>
      <c r="AD4125"/>
      <c r="AE4125"/>
      <c r="AF4125" t="n">
        <v>32</v>
      </c>
      <c r="AG4125" t="n">
        <v>73</v>
      </c>
      <c r="AH4125" t="n">
        <v>93</v>
      </c>
      <c r="AI4125" t="n">
        <v>25064</v>
      </c>
      <c r="AJ4125" t="n">
        <v>23944</v>
      </c>
      <c r="AK4125" t="n">
        <v>25386</v>
      </c>
      <c r="AL4125" t="n">
        <v>28073</v>
      </c>
      <c r="AM4125" t="n">
        <v>28354</v>
      </c>
      <c r="AN4125" t="n">
        <v>30499</v>
      </c>
      <c r="AO4125"/>
      <c r="AP4125"/>
      <c r="AQ4125"/>
      <c r="AR4125"/>
    </row>
    <row r="4126">
      <c r="A4126" t="n">
        <v>427991</v>
      </c>
      <c r="B4126" t="s">
        <v>6234</v>
      </c>
      <c r="C4126" t="s">
        <v>1096</v>
      </c>
      <c r="D4126" t="s">
        <v>1078</v>
      </c>
      <c r="E4126" t="s">
        <v>147</v>
      </c>
      <c r="F4126" t="s">
        <v>216</v>
      </c>
      <c r="G4126" t="s">
        <v>149</v>
      </c>
      <c r="H4126" t="s">
        <v>200</v>
      </c>
      <c r="I4126" t="s">
        <v>186</v>
      </c>
      <c r="J4126" t="s">
        <v>164</v>
      </c>
      <c r="K4126"/>
      <c r="L4126" t="s">
        <v>155</v>
      </c>
      <c r="M4126" t="s">
        <v>155</v>
      </c>
      <c r="N4126" t="n">
        <v>-81.3497</v>
      </c>
      <c r="O4126" t="n">
        <v>28.2986</v>
      </c>
      <c r="P4126" t="n">
        <v>886</v>
      </c>
      <c r="Q4126" t="n">
        <v>886</v>
      </c>
      <c r="R4126" t="n">
        <v>50.3</v>
      </c>
      <c r="S4126" t="n">
        <v>18.2</v>
      </c>
      <c r="T4126" t="n">
        <v>11.1</v>
      </c>
      <c r="U4126" t="n">
        <v>65.5</v>
      </c>
      <c r="V4126" t="n">
        <v>2.5</v>
      </c>
      <c r="W4126" t="n">
        <v>0.1</v>
      </c>
      <c r="X4126" t="n">
        <v>30</v>
      </c>
      <c r="Y4126" t="n">
        <v>41</v>
      </c>
      <c r="Z4126" t="n">
        <v>10</v>
      </c>
      <c r="AA4126"/>
      <c r="AB4126"/>
      <c r="AC4126"/>
      <c r="AD4126"/>
      <c r="AE4126"/>
      <c r="AF4126" t="n">
        <v>561</v>
      </c>
      <c r="AG4126" t="n">
        <v>35</v>
      </c>
      <c r="AH4126" t="n">
        <v>49</v>
      </c>
      <c r="AI4126" t="n">
        <v>6669</v>
      </c>
      <c r="AJ4126" t="n">
        <v>5549</v>
      </c>
      <c r="AK4126" t="n">
        <v>5433</v>
      </c>
      <c r="AL4126" t="n">
        <v>4815</v>
      </c>
      <c r="AM4126"/>
      <c r="AN4126"/>
      <c r="AO4126"/>
      <c r="AP4126"/>
      <c r="AQ4126"/>
      <c r="AR4126"/>
    </row>
    <row r="4127">
      <c r="A4127" t="n">
        <v>428000</v>
      </c>
      <c r="B4127" t="s">
        <v>6235</v>
      </c>
      <c r="C4127" t="s">
        <v>1082</v>
      </c>
      <c r="D4127" t="s">
        <v>1078</v>
      </c>
      <c r="E4127" t="s">
        <v>147</v>
      </c>
      <c r="F4127" t="s">
        <v>279</v>
      </c>
      <c r="G4127" t="s">
        <v>189</v>
      </c>
      <c r="H4127" t="s">
        <v>174</v>
      </c>
      <c r="I4127" t="s">
        <v>151</v>
      </c>
      <c r="J4127" t="s">
        <v>164</v>
      </c>
      <c r="K4127"/>
      <c r="L4127" t="s">
        <v>155</v>
      </c>
      <c r="M4127" t="s">
        <v>155</v>
      </c>
      <c r="N4127" t="n">
        <v>-80.1907</v>
      </c>
      <c r="O4127" t="n">
        <v>25.8088</v>
      </c>
      <c r="P4127" t="n">
        <v>103</v>
      </c>
      <c r="Q4127" t="n">
        <v>103</v>
      </c>
      <c r="R4127" t="n">
        <v>72.8</v>
      </c>
      <c r="S4127" t="n">
        <v>27.2</v>
      </c>
      <c r="T4127" t="n">
        <v>7.8</v>
      </c>
      <c r="U4127" t="n">
        <v>41.7</v>
      </c>
      <c r="V4127" t="n">
        <v>1</v>
      </c>
      <c r="W4127" t="n">
        <v>16.5</v>
      </c>
      <c r="X4127" t="n">
        <v>100</v>
      </c>
      <c r="Y4127"/>
      <c r="Z4127" t="n">
        <v>8</v>
      </c>
      <c r="AA4127"/>
      <c r="AB4127"/>
      <c r="AC4127"/>
      <c r="AD4127"/>
      <c r="AE4127"/>
      <c r="AF4127" t="n">
        <v>1</v>
      </c>
      <c r="AG4127" t="n">
        <v>8</v>
      </c>
      <c r="AH4127" t="n">
        <v>8</v>
      </c>
      <c r="AI4127"/>
      <c r="AJ4127"/>
      <c r="AK4127"/>
      <c r="AL4127"/>
      <c r="AM4127"/>
      <c r="AN4127"/>
      <c r="AO4127"/>
      <c r="AP4127"/>
      <c r="AQ4127"/>
      <c r="AR4127"/>
    </row>
    <row r="4128">
      <c r="A4128" t="n">
        <v>428019</v>
      </c>
      <c r="B4128" t="s">
        <v>6236</v>
      </c>
      <c r="C4128" t="s">
        <v>4101</v>
      </c>
      <c r="D4128" t="s">
        <v>4049</v>
      </c>
      <c r="E4128" t="s">
        <v>283</v>
      </c>
      <c r="F4128" t="s">
        <v>216</v>
      </c>
      <c r="G4128" t="s">
        <v>149</v>
      </c>
      <c r="H4128" t="s">
        <v>200</v>
      </c>
      <c r="I4128" t="s">
        <v>205</v>
      </c>
      <c r="J4128" t="s">
        <v>164</v>
      </c>
      <c r="K4128"/>
      <c r="L4128" t="s">
        <v>155</v>
      </c>
      <c r="M4128" t="s">
        <v>155</v>
      </c>
      <c r="N4128" t="n">
        <v>-95.9365</v>
      </c>
      <c r="O4128" t="n">
        <v>35.6329</v>
      </c>
      <c r="P4128" t="n">
        <v>278</v>
      </c>
      <c r="Q4128" t="n">
        <v>278</v>
      </c>
      <c r="R4128" t="n">
        <v>51.1</v>
      </c>
      <c r="S4128" t="n">
        <v>42.8</v>
      </c>
      <c r="T4128" t="n">
        <v>8.6</v>
      </c>
      <c r="U4128" t="n">
        <v>2.5</v>
      </c>
      <c r="V4128" t="n">
        <v>0.4</v>
      </c>
      <c r="W4128" t="n">
        <v>0</v>
      </c>
      <c r="X4128" t="n">
        <v>92</v>
      </c>
      <c r="Y4128" t="n">
        <v>91</v>
      </c>
      <c r="Z4128" t="n">
        <v>9</v>
      </c>
      <c r="AA4128"/>
      <c r="AB4128"/>
      <c r="AC4128"/>
      <c r="AD4128"/>
      <c r="AE4128"/>
      <c r="AF4128" t="n">
        <v>16</v>
      </c>
      <c r="AG4128" t="n">
        <v>16</v>
      </c>
      <c r="AH4128" t="n">
        <v>25</v>
      </c>
      <c r="AI4128" t="n">
        <v>1915</v>
      </c>
      <c r="AJ4128"/>
      <c r="AK4128"/>
      <c r="AL4128"/>
      <c r="AM4128"/>
      <c r="AN4128"/>
      <c r="AO4128"/>
      <c r="AP4128"/>
      <c r="AQ4128"/>
      <c r="AR4128"/>
    </row>
    <row r="4129">
      <c r="A4129" t="n">
        <v>428055</v>
      </c>
      <c r="B4129" t="s">
        <v>6237</v>
      </c>
      <c r="C4129" t="s">
        <v>5464</v>
      </c>
      <c r="D4129" t="s">
        <v>5462</v>
      </c>
      <c r="E4129" t="s">
        <v>5452</v>
      </c>
      <c r="F4129" t="s">
        <v>279</v>
      </c>
      <c r="G4129" t="s">
        <v>189</v>
      </c>
      <c r="H4129" t="s">
        <v>174</v>
      </c>
      <c r="I4129" t="s">
        <v>151</v>
      </c>
      <c r="J4129" t="s">
        <v>164</v>
      </c>
      <c r="K4129"/>
      <c r="L4129" t="s">
        <v>155</v>
      </c>
      <c r="M4129" t="s">
        <v>155</v>
      </c>
      <c r="N4129" t="n">
        <v>-66.1606</v>
      </c>
      <c r="O4129" t="n">
        <v>18.3984</v>
      </c>
      <c r="P4129" t="n">
        <v>231</v>
      </c>
      <c r="Q4129" t="n">
        <v>231</v>
      </c>
      <c r="R4129" t="n">
        <v>73.6</v>
      </c>
      <c r="S4129" t="n">
        <v>0</v>
      </c>
      <c r="T4129" t="n">
        <v>0</v>
      </c>
      <c r="U4129" t="n">
        <v>100</v>
      </c>
      <c r="V4129" t="n">
        <v>0</v>
      </c>
      <c r="W4129" t="n">
        <v>0</v>
      </c>
      <c r="X4129" t="n">
        <v>70</v>
      </c>
      <c r="Y4129"/>
      <c r="Z4129" t="n">
        <v>11</v>
      </c>
      <c r="AA4129" t="n">
        <v>91</v>
      </c>
      <c r="AB4129" t="n">
        <v>58.2</v>
      </c>
      <c r="AC4129"/>
      <c r="AD4129"/>
      <c r="AE4129"/>
      <c r="AF4129" t="n">
        <v>67</v>
      </c>
      <c r="AG4129" t="n">
        <v>82</v>
      </c>
      <c r="AH4129" t="n">
        <v>100</v>
      </c>
      <c r="AI4129" t="n">
        <v>3942</v>
      </c>
      <c r="AJ4129" t="n">
        <v>4077</v>
      </c>
      <c r="AK4129" t="n">
        <v>2727</v>
      </c>
      <c r="AL4129"/>
      <c r="AM4129"/>
      <c r="AN4129"/>
      <c r="AO4129"/>
      <c r="AP4129"/>
      <c r="AQ4129"/>
      <c r="AR4129"/>
    </row>
    <row r="4130">
      <c r="A4130" t="n">
        <v>428125</v>
      </c>
      <c r="B4130" t="s">
        <v>6238</v>
      </c>
      <c r="C4130" t="s">
        <v>511</v>
      </c>
      <c r="D4130" t="s">
        <v>440</v>
      </c>
      <c r="E4130" t="s">
        <v>267</v>
      </c>
      <c r="F4130" t="s">
        <v>199</v>
      </c>
      <c r="G4130" t="s">
        <v>189</v>
      </c>
      <c r="H4130" t="s">
        <v>200</v>
      </c>
      <c r="I4130" t="s">
        <v>151</v>
      </c>
      <c r="J4130" t="s">
        <v>164</v>
      </c>
      <c r="K4130"/>
      <c r="L4130" t="s">
        <v>155</v>
      </c>
      <c r="M4130" t="s">
        <v>155</v>
      </c>
      <c r="N4130" t="n">
        <v>-118.1847</v>
      </c>
      <c r="O4130" t="n">
        <v>33.7782</v>
      </c>
      <c r="P4130" t="n">
        <v>76</v>
      </c>
      <c r="Q4130" t="n">
        <v>76</v>
      </c>
      <c r="R4130" t="n">
        <v>34.2</v>
      </c>
      <c r="S4130" t="n">
        <v>2.6</v>
      </c>
      <c r="T4130" t="n">
        <v>22.4</v>
      </c>
      <c r="U4130" t="n">
        <v>65.8</v>
      </c>
      <c r="V4130" t="n">
        <v>6.6</v>
      </c>
      <c r="W4130" t="n">
        <v>0</v>
      </c>
      <c r="X4130" t="n">
        <v>100</v>
      </c>
      <c r="Y4130"/>
      <c r="Z4130" t="n">
        <v>25</v>
      </c>
      <c r="AA4130"/>
      <c r="AB4130"/>
      <c r="AC4130"/>
      <c r="AD4130"/>
      <c r="AE4130"/>
      <c r="AF4130" t="n">
        <v>14</v>
      </c>
      <c r="AG4130" t="n">
        <v>74</v>
      </c>
      <c r="AH4130" t="n">
        <v>74</v>
      </c>
      <c r="AI4130" t="n">
        <v>12735</v>
      </c>
      <c r="AJ4130" t="n">
        <v>12185</v>
      </c>
      <c r="AK4130" t="n">
        <v>12185</v>
      </c>
      <c r="AL4130" t="n">
        <v>14934</v>
      </c>
      <c r="AM4130"/>
      <c r="AN4130"/>
      <c r="AO4130"/>
      <c r="AP4130"/>
      <c r="AQ4130"/>
      <c r="AR4130"/>
    </row>
    <row r="4131">
      <c r="A4131" t="n">
        <v>428170</v>
      </c>
      <c r="B4131" t="s">
        <v>6239</v>
      </c>
      <c r="C4131" t="s">
        <v>1198</v>
      </c>
      <c r="D4131" t="s">
        <v>1078</v>
      </c>
      <c r="E4131" t="s">
        <v>147</v>
      </c>
      <c r="F4131" t="s">
        <v>188</v>
      </c>
      <c r="G4131" t="s">
        <v>189</v>
      </c>
      <c r="H4131" t="s">
        <v>150</v>
      </c>
      <c r="I4131" t="s">
        <v>186</v>
      </c>
      <c r="J4131" t="s">
        <v>164</v>
      </c>
      <c r="K4131" t="s">
        <v>176</v>
      </c>
      <c r="L4131" t="s">
        <v>155</v>
      </c>
      <c r="M4131" t="s">
        <v>155</v>
      </c>
      <c r="N4131" t="n">
        <v>-80.086</v>
      </c>
      <c r="O4131" t="n">
        <v>26.7022</v>
      </c>
      <c r="P4131" t="n">
        <v>1449</v>
      </c>
      <c r="Q4131" t="n">
        <v>1449</v>
      </c>
      <c r="R4131" t="n">
        <v>89.4</v>
      </c>
      <c r="S4131" t="n">
        <v>9.2</v>
      </c>
      <c r="T4131" t="n">
        <v>46.9</v>
      </c>
      <c r="U4131" t="n">
        <v>31.1</v>
      </c>
      <c r="V4131" t="n">
        <v>1.2</v>
      </c>
      <c r="W4131" t="n">
        <v>0</v>
      </c>
      <c r="X4131" t="n">
        <v>100</v>
      </c>
      <c r="Y4131"/>
      <c r="Z4131" t="n">
        <v>12</v>
      </c>
      <c r="AA4131" t="n">
        <v>126</v>
      </c>
      <c r="AB4131" t="n">
        <v>66.7</v>
      </c>
      <c r="AC4131"/>
      <c r="AD4131"/>
      <c r="AE4131"/>
      <c r="AF4131" t="n">
        <v>109</v>
      </c>
      <c r="AG4131" t="n">
        <v>77</v>
      </c>
      <c r="AH4131" t="n">
        <v>97</v>
      </c>
      <c r="AI4131" t="n">
        <v>34092</v>
      </c>
      <c r="AJ4131" t="n">
        <v>33589</v>
      </c>
      <c r="AK4131" t="n">
        <v>34147</v>
      </c>
      <c r="AL4131" t="n">
        <v>35034</v>
      </c>
      <c r="AM4131" t="n">
        <v>40500</v>
      </c>
      <c r="AN4131" t="n">
        <v>36602</v>
      </c>
      <c r="AO4131" t="n">
        <v>195</v>
      </c>
      <c r="AP4131" t="n">
        <v>2</v>
      </c>
      <c r="AQ4131"/>
      <c r="AR4131"/>
    </row>
    <row r="4132">
      <c r="A4132" t="n">
        <v>428259</v>
      </c>
      <c r="B4132" t="s">
        <v>6240</v>
      </c>
      <c r="C4132" t="s">
        <v>6241</v>
      </c>
      <c r="D4132" t="s">
        <v>5348</v>
      </c>
      <c r="E4132" t="s">
        <v>1434</v>
      </c>
      <c r="F4132" t="s">
        <v>162</v>
      </c>
      <c r="G4132" t="s">
        <v>163</v>
      </c>
      <c r="H4132" t="s">
        <v>150</v>
      </c>
      <c r="I4132" t="s">
        <v>186</v>
      </c>
      <c r="J4132" t="s">
        <v>164</v>
      </c>
      <c r="K4132" t="s">
        <v>179</v>
      </c>
      <c r="L4132" t="s">
        <v>155</v>
      </c>
      <c r="M4132" t="s">
        <v>155</v>
      </c>
      <c r="N4132" t="n">
        <v>-88.1152</v>
      </c>
      <c r="O4132" t="n">
        <v>43.0296</v>
      </c>
      <c r="P4132" t="n">
        <v>178</v>
      </c>
      <c r="Q4132" t="n">
        <v>98</v>
      </c>
      <c r="R4132" t="n">
        <v>85.7</v>
      </c>
      <c r="S4132" t="n">
        <v>68.4</v>
      </c>
      <c r="T4132" t="n">
        <v>12.2</v>
      </c>
      <c r="U4132" t="n">
        <v>9.2</v>
      </c>
      <c r="V4132" t="n">
        <v>4.1</v>
      </c>
      <c r="W4132" t="n">
        <v>0</v>
      </c>
      <c r="X4132"/>
      <c r="Y4132"/>
      <c r="Z4132" t="n">
        <v>2</v>
      </c>
      <c r="AA4132"/>
      <c r="AB4132"/>
      <c r="AC4132"/>
      <c r="AD4132"/>
      <c r="AE4132"/>
      <c r="AF4132" t="n">
        <v>0</v>
      </c>
      <c r="AG4132" t="n">
        <v>46</v>
      </c>
      <c r="AH4132" t="n">
        <v>51</v>
      </c>
      <c r="AI4132"/>
      <c r="AJ4132"/>
      <c r="AK4132"/>
      <c r="AL4132"/>
      <c r="AM4132"/>
      <c r="AN4132"/>
      <c r="AO4132"/>
      <c r="AP4132" t="n">
        <v>31</v>
      </c>
      <c r="AQ4132" t="n">
        <v>31</v>
      </c>
      <c r="AR4132"/>
    </row>
    <row r="4133">
      <c r="A4133" t="n">
        <v>428392</v>
      </c>
      <c r="B4133" t="s">
        <v>6242</v>
      </c>
      <c r="C4133" t="s">
        <v>4167</v>
      </c>
      <c r="D4133" t="s">
        <v>4129</v>
      </c>
      <c r="E4133" t="s">
        <v>267</v>
      </c>
      <c r="F4133" t="s">
        <v>173</v>
      </c>
      <c r="G4133" t="s">
        <v>149</v>
      </c>
      <c r="H4133" t="s">
        <v>174</v>
      </c>
      <c r="I4133" t="s">
        <v>175</v>
      </c>
      <c r="J4133" t="s">
        <v>168</v>
      </c>
      <c r="K4133" t="s">
        <v>176</v>
      </c>
      <c r="L4133" t="s">
        <v>155</v>
      </c>
      <c r="M4133" t="s">
        <v>155</v>
      </c>
      <c r="N4133" t="n">
        <v>-121.6989</v>
      </c>
      <c r="O4133" t="n">
        <v>42.195</v>
      </c>
      <c r="P4133" t="n">
        <v>3309</v>
      </c>
      <c r="Q4133" t="n">
        <v>3309</v>
      </c>
      <c r="R4133" t="n">
        <v>58.3</v>
      </c>
      <c r="S4133" t="n">
        <v>62.1</v>
      </c>
      <c r="T4133" t="n">
        <v>1</v>
      </c>
      <c r="U4133" t="n">
        <v>20.5</v>
      </c>
      <c r="V4133" t="n">
        <v>1.4</v>
      </c>
      <c r="W4133" t="n">
        <v>0.2</v>
      </c>
      <c r="X4133" t="n">
        <v>50</v>
      </c>
      <c r="Y4133" t="n">
        <v>35</v>
      </c>
      <c r="Z4133" t="n">
        <v>18</v>
      </c>
      <c r="AA4133" t="n">
        <v>166</v>
      </c>
      <c r="AB4133" t="n">
        <v>36.7</v>
      </c>
      <c r="AC4133"/>
      <c r="AD4133"/>
      <c r="AE4133"/>
      <c r="AF4133" t="n">
        <v>221</v>
      </c>
      <c r="AG4133" t="n">
        <v>33</v>
      </c>
      <c r="AH4133" t="n">
        <v>46</v>
      </c>
      <c r="AI4133" t="n">
        <v>8501</v>
      </c>
      <c r="AJ4133" t="n">
        <v>7160</v>
      </c>
      <c r="AK4133" t="n">
        <v>6945</v>
      </c>
      <c r="AL4133" t="n">
        <v>9298</v>
      </c>
      <c r="AM4133" t="n">
        <v>10297</v>
      </c>
      <c r="AN4133" t="n">
        <v>14177</v>
      </c>
      <c r="AO4133" t="n">
        <v>266</v>
      </c>
      <c r="AP4133"/>
      <c r="AQ4133"/>
      <c r="AR4133"/>
    </row>
    <row r="4134">
      <c r="A4134" t="n">
        <v>429085</v>
      </c>
      <c r="B4134" t="s">
        <v>6243</v>
      </c>
      <c r="C4134" t="s">
        <v>4799</v>
      </c>
      <c r="D4134" t="s">
        <v>4775</v>
      </c>
      <c r="E4134" t="s">
        <v>283</v>
      </c>
      <c r="F4134" t="s">
        <v>188</v>
      </c>
      <c r="G4134" t="s">
        <v>189</v>
      </c>
      <c r="H4134" t="s">
        <v>150</v>
      </c>
      <c r="I4134" t="s">
        <v>151</v>
      </c>
      <c r="J4134" t="s">
        <v>164</v>
      </c>
      <c r="K4134" t="s">
        <v>209</v>
      </c>
      <c r="L4134" t="s">
        <v>155</v>
      </c>
      <c r="M4134" t="s">
        <v>155</v>
      </c>
      <c r="N4134" t="n">
        <v>-95.5248</v>
      </c>
      <c r="O4134" t="n">
        <v>29.7357</v>
      </c>
      <c r="P4134" t="n">
        <v>125</v>
      </c>
      <c r="Q4134"/>
      <c r="R4134"/>
      <c r="S4134"/>
      <c r="T4134"/>
      <c r="U4134"/>
      <c r="V4134"/>
      <c r="W4134"/>
      <c r="X4134"/>
      <c r="Y4134"/>
      <c r="Z4134"/>
      <c r="AA4134"/>
      <c r="AB4134"/>
      <c r="AC4134"/>
      <c r="AD4134"/>
      <c r="AE4134"/>
      <c r="AF4134"/>
      <c r="AG4134"/>
      <c r="AH4134"/>
      <c r="AI4134"/>
      <c r="AJ4134"/>
      <c r="AK4134"/>
      <c r="AL4134"/>
      <c r="AM4134"/>
      <c r="AN4134"/>
      <c r="AO4134"/>
      <c r="AP4134"/>
      <c r="AQ4134" t="n">
        <v>17</v>
      </c>
      <c r="AR4134" t="n">
        <v>12</v>
      </c>
    </row>
    <row r="4135">
      <c r="A4135" t="n">
        <v>429094</v>
      </c>
      <c r="B4135" t="s">
        <v>6244</v>
      </c>
      <c r="C4135" t="s">
        <v>2602</v>
      </c>
      <c r="D4135" t="s">
        <v>4775</v>
      </c>
      <c r="E4135" t="s">
        <v>283</v>
      </c>
      <c r="F4135" t="s">
        <v>188</v>
      </c>
      <c r="G4135" t="s">
        <v>189</v>
      </c>
      <c r="H4135" t="s">
        <v>150</v>
      </c>
      <c r="I4135" t="s">
        <v>151</v>
      </c>
      <c r="J4135" t="s">
        <v>164</v>
      </c>
      <c r="K4135" t="s">
        <v>209</v>
      </c>
      <c r="L4135" t="s">
        <v>155</v>
      </c>
      <c r="M4135" t="s">
        <v>155</v>
      </c>
      <c r="N4135" t="n">
        <v>-97.8006</v>
      </c>
      <c r="O4135" t="n">
        <v>30.2286</v>
      </c>
      <c r="P4135" t="n">
        <v>183</v>
      </c>
      <c r="Q4135"/>
      <c r="R4135"/>
      <c r="S4135"/>
      <c r="T4135"/>
      <c r="U4135"/>
      <c r="V4135"/>
      <c r="W4135"/>
      <c r="X4135"/>
      <c r="Y4135"/>
      <c r="Z4135"/>
      <c r="AA4135"/>
      <c r="AB4135"/>
      <c r="AC4135"/>
      <c r="AD4135"/>
      <c r="AE4135"/>
      <c r="AF4135"/>
      <c r="AG4135"/>
      <c r="AH4135"/>
      <c r="AI4135"/>
      <c r="AJ4135"/>
      <c r="AK4135"/>
      <c r="AL4135"/>
      <c r="AM4135"/>
      <c r="AN4135"/>
      <c r="AO4135"/>
      <c r="AP4135"/>
      <c r="AQ4135" t="n">
        <v>30</v>
      </c>
      <c r="AR4135" t="n">
        <v>4</v>
      </c>
    </row>
    <row r="4136">
      <c r="A4136" t="n">
        <v>429128</v>
      </c>
      <c r="B4136" t="s">
        <v>6245</v>
      </c>
      <c r="C4136" t="s">
        <v>2290</v>
      </c>
      <c r="D4136" t="s">
        <v>2276</v>
      </c>
      <c r="E4136" t="s">
        <v>993</v>
      </c>
      <c r="F4136" t="s">
        <v>368</v>
      </c>
      <c r="G4136" t="s">
        <v>163</v>
      </c>
      <c r="H4136" t="s">
        <v>174</v>
      </c>
      <c r="I4136" t="s">
        <v>151</v>
      </c>
      <c r="J4136" t="s">
        <v>164</v>
      </c>
      <c r="K4136" t="s">
        <v>176</v>
      </c>
      <c r="L4136" t="s">
        <v>155</v>
      </c>
      <c r="M4136" t="s">
        <v>155</v>
      </c>
      <c r="N4136" t="n">
        <v>-71.0642</v>
      </c>
      <c r="O4136" t="n">
        <v>42.3529</v>
      </c>
      <c r="P4136" t="n">
        <v>1192</v>
      </c>
      <c r="Q4136" t="n">
        <v>1192</v>
      </c>
      <c r="R4136" t="n">
        <v>93.3</v>
      </c>
      <c r="S4136" t="n">
        <v>6.2</v>
      </c>
      <c r="T4136" t="n">
        <v>14.4</v>
      </c>
      <c r="U4136" t="n">
        <v>59.1</v>
      </c>
      <c r="V4136" t="n">
        <v>9.6</v>
      </c>
      <c r="W4136" t="n">
        <v>0</v>
      </c>
      <c r="X4136"/>
      <c r="Y4136" t="n">
        <v>34</v>
      </c>
      <c r="Z4136" t="n">
        <v>9</v>
      </c>
      <c r="AA4136" t="n">
        <v>1</v>
      </c>
      <c r="AB4136"/>
      <c r="AC4136"/>
      <c r="AD4136"/>
      <c r="AE4136"/>
      <c r="AF4136" t="n">
        <v>0</v>
      </c>
      <c r="AG4136" t="n">
        <v>34</v>
      </c>
      <c r="AH4136" t="n">
        <v>42</v>
      </c>
      <c r="AI4136"/>
      <c r="AJ4136"/>
      <c r="AK4136"/>
      <c r="AL4136"/>
      <c r="AM4136"/>
      <c r="AN4136"/>
      <c r="AO4136" t="n">
        <v>25</v>
      </c>
      <c r="AP4136"/>
      <c r="AQ4136"/>
      <c r="AR4136"/>
    </row>
    <row r="4137">
      <c r="A4137" t="n">
        <v>430184</v>
      </c>
      <c r="B4137" t="s">
        <v>6246</v>
      </c>
      <c r="C4137" t="s">
        <v>6247</v>
      </c>
      <c r="D4137" t="s">
        <v>2194</v>
      </c>
      <c r="E4137" t="s">
        <v>997</v>
      </c>
      <c r="F4137" t="s">
        <v>188</v>
      </c>
      <c r="G4137" t="s">
        <v>189</v>
      </c>
      <c r="H4137" t="s">
        <v>150</v>
      </c>
      <c r="I4137" t="s">
        <v>186</v>
      </c>
      <c r="J4137" t="s">
        <v>168</v>
      </c>
      <c r="K4137" t="s">
        <v>209</v>
      </c>
      <c r="L4137" t="s">
        <v>155</v>
      </c>
      <c r="M4137" t="s">
        <v>155</v>
      </c>
      <c r="N4137" t="n">
        <v>-76.918</v>
      </c>
      <c r="O4137" t="n">
        <v>38.8274</v>
      </c>
      <c r="P4137" t="n">
        <v>2241</v>
      </c>
      <c r="Q4137" t="n">
        <v>1905</v>
      </c>
      <c r="R4137" t="n">
        <v>69.3</v>
      </c>
      <c r="S4137" t="n">
        <v>16</v>
      </c>
      <c r="T4137" t="n">
        <v>68.3</v>
      </c>
      <c r="U4137" t="n">
        <v>6.7</v>
      </c>
      <c r="V4137" t="n">
        <v>1.7</v>
      </c>
      <c r="W4137" t="n">
        <v>0.3</v>
      </c>
      <c r="X4137" t="n">
        <v>60</v>
      </c>
      <c r="Y4137" t="n">
        <v>34</v>
      </c>
      <c r="Z4137" t="n">
        <v>39</v>
      </c>
      <c r="AA4137" t="n">
        <v>3</v>
      </c>
      <c r="AB4137"/>
      <c r="AC4137" t="n">
        <v>3</v>
      </c>
      <c r="AD4137"/>
      <c r="AE4137"/>
      <c r="AF4137" t="n">
        <v>5</v>
      </c>
      <c r="AG4137" t="n">
        <v>60</v>
      </c>
      <c r="AH4137" t="n">
        <v>74</v>
      </c>
      <c r="AI4137" t="n">
        <v>18092</v>
      </c>
      <c r="AJ4137" t="n">
        <v>18092</v>
      </c>
      <c r="AK4137"/>
      <c r="AL4137"/>
      <c r="AM4137"/>
      <c r="AN4137"/>
      <c r="AO4137" t="n">
        <v>119</v>
      </c>
      <c r="AP4137" t="n">
        <v>254</v>
      </c>
      <c r="AQ4137" t="n">
        <v>96</v>
      </c>
      <c r="AR4137"/>
    </row>
    <row r="4138">
      <c r="A4138" t="n">
        <v>430227</v>
      </c>
      <c r="B4138" t="s">
        <v>6248</v>
      </c>
      <c r="C4138" t="s">
        <v>6249</v>
      </c>
      <c r="D4138" t="s">
        <v>4200</v>
      </c>
      <c r="E4138" t="s">
        <v>997</v>
      </c>
      <c r="F4138" t="s">
        <v>199</v>
      </c>
      <c r="G4138" t="s">
        <v>189</v>
      </c>
      <c r="H4138" t="s">
        <v>200</v>
      </c>
      <c r="I4138" t="s">
        <v>186</v>
      </c>
      <c r="J4138" t="s">
        <v>164</v>
      </c>
      <c r="K4138"/>
      <c r="L4138" t="s">
        <v>155</v>
      </c>
      <c r="M4138" t="s">
        <v>155</v>
      </c>
      <c r="N4138" t="n">
        <v>-79.7852</v>
      </c>
      <c r="O4138" t="n">
        <v>40.4347</v>
      </c>
      <c r="P4138" t="n">
        <v>115</v>
      </c>
      <c r="Q4138" t="n">
        <v>115</v>
      </c>
      <c r="R4138" t="n">
        <v>99.1</v>
      </c>
      <c r="S4138" t="n">
        <v>21.7</v>
      </c>
      <c r="T4138" t="n">
        <v>53</v>
      </c>
      <c r="U4138" t="n">
        <v>0.9</v>
      </c>
      <c r="V4138" t="n">
        <v>2.6</v>
      </c>
      <c r="W4138" t="n">
        <v>0</v>
      </c>
      <c r="X4138" t="n">
        <v>64</v>
      </c>
      <c r="Y4138" t="n">
        <v>50</v>
      </c>
      <c r="Z4138" t="n">
        <v>16</v>
      </c>
      <c r="AA4138"/>
      <c r="AB4138"/>
      <c r="AC4138"/>
      <c r="AD4138"/>
      <c r="AE4138"/>
      <c r="AF4138" t="n">
        <v>40</v>
      </c>
      <c r="AG4138" t="n">
        <v>48</v>
      </c>
      <c r="AH4138" t="n">
        <v>49</v>
      </c>
      <c r="AI4138" t="n">
        <v>16353</v>
      </c>
      <c r="AJ4138" t="n">
        <v>16771</v>
      </c>
      <c r="AK4138" t="n">
        <v>16009</v>
      </c>
      <c r="AL4138" t="n">
        <v>19970</v>
      </c>
      <c r="AM4138" t="n">
        <v>21133</v>
      </c>
      <c r="AN4138"/>
      <c r="AO4138"/>
      <c r="AP4138"/>
      <c r="AQ4138"/>
      <c r="AR4138"/>
    </row>
    <row r="4139">
      <c r="A4139" t="n">
        <v>430245</v>
      </c>
      <c r="B4139" t="s">
        <v>6250</v>
      </c>
      <c r="C4139" t="s">
        <v>4796</v>
      </c>
      <c r="D4139" t="s">
        <v>4775</v>
      </c>
      <c r="E4139" t="s">
        <v>283</v>
      </c>
      <c r="F4139" t="s">
        <v>279</v>
      </c>
      <c r="G4139" t="s">
        <v>189</v>
      </c>
      <c r="H4139" t="s">
        <v>174</v>
      </c>
      <c r="I4139" t="s">
        <v>151</v>
      </c>
      <c r="J4139" t="s">
        <v>164</v>
      </c>
      <c r="K4139"/>
      <c r="L4139" t="s">
        <v>155</v>
      </c>
      <c r="M4139" t="s">
        <v>155</v>
      </c>
      <c r="N4139" t="n">
        <v>-98.4942</v>
      </c>
      <c r="O4139" t="n">
        <v>29.3558</v>
      </c>
      <c r="P4139" t="n">
        <v>882</v>
      </c>
      <c r="Q4139" t="n">
        <v>882</v>
      </c>
      <c r="R4139" t="n">
        <v>86.1</v>
      </c>
      <c r="S4139" t="n">
        <v>19.4</v>
      </c>
      <c r="T4139" t="n">
        <v>11.5</v>
      </c>
      <c r="U4139" t="n">
        <v>65.2</v>
      </c>
      <c r="V4139" t="n">
        <v>0.9</v>
      </c>
      <c r="W4139" t="n">
        <v>0</v>
      </c>
      <c r="X4139" t="n">
        <v>63</v>
      </c>
      <c r="Y4139"/>
      <c r="Z4139" t="n">
        <v>25</v>
      </c>
      <c r="AA4139" t="n">
        <v>621</v>
      </c>
      <c r="AB4139" t="n">
        <v>58.9</v>
      </c>
      <c r="AC4139"/>
      <c r="AD4139"/>
      <c r="AE4139"/>
      <c r="AF4139" t="n">
        <v>403</v>
      </c>
      <c r="AG4139" t="n">
        <v>72</v>
      </c>
      <c r="AH4139" t="n">
        <v>79</v>
      </c>
      <c r="AI4139" t="n">
        <v>26658</v>
      </c>
      <c r="AJ4139" t="n">
        <v>26572</v>
      </c>
      <c r="AK4139" t="n">
        <v>26131</v>
      </c>
      <c r="AL4139" t="n">
        <v>29038</v>
      </c>
      <c r="AM4139" t="n">
        <v>27671</v>
      </c>
      <c r="AN4139" t="n">
        <v>30619</v>
      </c>
      <c r="AO4139" t="n">
        <v>3</v>
      </c>
      <c r="AP4139"/>
      <c r="AQ4139"/>
      <c r="AR4139"/>
    </row>
    <row r="4140">
      <c r="A4140" t="n">
        <v>430306</v>
      </c>
      <c r="B4140" t="s">
        <v>6251</v>
      </c>
      <c r="C4140" t="s">
        <v>5080</v>
      </c>
      <c r="D4140" t="s">
        <v>5078</v>
      </c>
      <c r="E4140" t="s">
        <v>147</v>
      </c>
      <c r="F4140" t="s">
        <v>551</v>
      </c>
      <c r="G4140" t="s">
        <v>163</v>
      </c>
      <c r="H4140" t="s">
        <v>200</v>
      </c>
      <c r="I4140" t="s">
        <v>151</v>
      </c>
      <c r="J4140" t="s">
        <v>164</v>
      </c>
      <c r="K4140"/>
      <c r="L4140" t="s">
        <v>155</v>
      </c>
      <c r="M4140" t="s">
        <v>155</v>
      </c>
      <c r="N4140" t="n">
        <v>-75.9909</v>
      </c>
      <c r="O4140" t="n">
        <v>36.8927</v>
      </c>
      <c r="P4140" t="n">
        <v>85</v>
      </c>
      <c r="Q4140" t="n">
        <v>85</v>
      </c>
      <c r="R4140" t="n">
        <v>72.9</v>
      </c>
      <c r="S4140" t="n">
        <v>91.8</v>
      </c>
      <c r="T4140" t="n">
        <v>7.1</v>
      </c>
      <c r="U4140" t="n">
        <v>0</v>
      </c>
      <c r="V4140" t="n">
        <v>0</v>
      </c>
      <c r="W4140" t="n">
        <v>0</v>
      </c>
      <c r="X4140"/>
      <c r="Y4140"/>
      <c r="Z4140" t="n">
        <v>12</v>
      </c>
      <c r="AA4140"/>
      <c r="AB4140"/>
      <c r="AC4140"/>
      <c r="AD4140"/>
      <c r="AE4140"/>
      <c r="AF4140" t="n">
        <v>31</v>
      </c>
      <c r="AG4140" t="n">
        <v>41</v>
      </c>
      <c r="AH4140" t="n">
        <v>74</v>
      </c>
      <c r="AI4140" t="n">
        <v>17382</v>
      </c>
      <c r="AJ4140" t="n">
        <v>17276</v>
      </c>
      <c r="AK4140" t="n">
        <v>17382</v>
      </c>
      <c r="AL4140" t="n">
        <v>18055</v>
      </c>
      <c r="AM4140"/>
      <c r="AN4140"/>
      <c r="AO4140"/>
      <c r="AP4140"/>
      <c r="AQ4140"/>
      <c r="AR4140"/>
    </row>
    <row r="4141">
      <c r="A4141" t="n">
        <v>430403</v>
      </c>
      <c r="B4141" t="s">
        <v>6252</v>
      </c>
      <c r="C4141" t="s">
        <v>6253</v>
      </c>
      <c r="D4141" t="s">
        <v>3037</v>
      </c>
      <c r="E4141" t="s">
        <v>997</v>
      </c>
      <c r="F4141" t="s">
        <v>199</v>
      </c>
      <c r="G4141" t="s">
        <v>189</v>
      </c>
      <c r="H4141" t="s">
        <v>200</v>
      </c>
      <c r="I4141" t="s">
        <v>186</v>
      </c>
      <c r="J4141" t="s">
        <v>164</v>
      </c>
      <c r="K4141"/>
      <c r="L4141" t="s">
        <v>155</v>
      </c>
      <c r="M4141" t="s">
        <v>155</v>
      </c>
      <c r="N4141" t="n">
        <v>-74.4931</v>
      </c>
      <c r="O4141" t="n">
        <v>39.3773</v>
      </c>
      <c r="P4141" t="n">
        <v>270</v>
      </c>
      <c r="Q4141" t="n">
        <v>270</v>
      </c>
      <c r="R4141" t="n">
        <v>94.1</v>
      </c>
      <c r="S4141" t="n">
        <v>12.6</v>
      </c>
      <c r="T4141" t="n">
        <v>55.2</v>
      </c>
      <c r="U4141" t="n">
        <v>21.1</v>
      </c>
      <c r="V4141" t="n">
        <v>3</v>
      </c>
      <c r="W4141" t="n">
        <v>0</v>
      </c>
      <c r="X4141" t="n">
        <v>75</v>
      </c>
      <c r="Y4141"/>
      <c r="Z4141" t="n">
        <v>35</v>
      </c>
      <c r="AA4141"/>
      <c r="AB4141"/>
      <c r="AC4141"/>
      <c r="AD4141"/>
      <c r="AE4141"/>
      <c r="AF4141" t="n">
        <v>126</v>
      </c>
      <c r="AG4141" t="n">
        <v>63</v>
      </c>
      <c r="AH4141" t="n">
        <v>65</v>
      </c>
      <c r="AI4141" t="n">
        <v>28442</v>
      </c>
      <c r="AJ4141" t="n">
        <v>27781</v>
      </c>
      <c r="AK4141" t="n">
        <v>29811</v>
      </c>
      <c r="AL4141" t="n">
        <v>29998</v>
      </c>
      <c r="AM4141" t="n">
        <v>29879</v>
      </c>
      <c r="AN4141" t="n">
        <v>29743</v>
      </c>
      <c r="AO4141"/>
      <c r="AP4141"/>
      <c r="AQ4141"/>
      <c r="AR4141"/>
    </row>
    <row r="4142">
      <c r="A4142" t="n">
        <v>430564</v>
      </c>
      <c r="B4142" t="s">
        <v>6254</v>
      </c>
      <c r="C4142" t="s">
        <v>3221</v>
      </c>
      <c r="D4142" t="s">
        <v>996</v>
      </c>
      <c r="E4142" t="s">
        <v>997</v>
      </c>
      <c r="F4142" t="s">
        <v>199</v>
      </c>
      <c r="G4142" t="s">
        <v>189</v>
      </c>
      <c r="H4142" t="s">
        <v>200</v>
      </c>
      <c r="I4142" t="s">
        <v>151</v>
      </c>
      <c r="J4142" t="s">
        <v>164</v>
      </c>
      <c r="K4142"/>
      <c r="L4142" t="s">
        <v>155</v>
      </c>
      <c r="M4142" t="s">
        <v>155</v>
      </c>
      <c r="N4142" t="n">
        <v>-73.9838</v>
      </c>
      <c r="O4142" t="n">
        <v>40.7455</v>
      </c>
      <c r="P4142" t="n">
        <v>179</v>
      </c>
      <c r="Q4142" t="n">
        <v>179</v>
      </c>
      <c r="R4142" t="n">
        <v>65.9</v>
      </c>
      <c r="S4142" t="n">
        <v>44.7</v>
      </c>
      <c r="T4142" t="n">
        <v>14</v>
      </c>
      <c r="U4142" t="n">
        <v>23.5</v>
      </c>
      <c r="V4142" t="n">
        <v>14.5</v>
      </c>
      <c r="W4142" t="n">
        <v>3.4</v>
      </c>
      <c r="X4142"/>
      <c r="Y4142"/>
      <c r="Z4142" t="n">
        <v>10</v>
      </c>
      <c r="AA4142"/>
      <c r="AB4142"/>
      <c r="AC4142"/>
      <c r="AD4142"/>
      <c r="AE4142"/>
      <c r="AF4142" t="n">
        <v>23</v>
      </c>
      <c r="AG4142" t="n">
        <v>2</v>
      </c>
      <c r="AH4142" t="n">
        <v>2</v>
      </c>
      <c r="AI4142" t="n">
        <v>7800</v>
      </c>
      <c r="AJ4142" t="n">
        <v>9590</v>
      </c>
      <c r="AK4142"/>
      <c r="AL4142"/>
      <c r="AM4142"/>
      <c r="AN4142"/>
      <c r="AO4142"/>
      <c r="AP4142"/>
      <c r="AQ4142"/>
      <c r="AR4142"/>
    </row>
    <row r="4143">
      <c r="A4143" t="n">
        <v>430582</v>
      </c>
      <c r="B4143" t="s">
        <v>6255</v>
      </c>
      <c r="C4143" t="s">
        <v>1082</v>
      </c>
      <c r="D4143" t="s">
        <v>1078</v>
      </c>
      <c r="E4143" t="s">
        <v>147</v>
      </c>
      <c r="F4143" t="s">
        <v>199</v>
      </c>
      <c r="G4143" t="s">
        <v>189</v>
      </c>
      <c r="H4143" t="s">
        <v>200</v>
      </c>
      <c r="I4143" t="s">
        <v>151</v>
      </c>
      <c r="J4143" t="s">
        <v>164</v>
      </c>
      <c r="K4143"/>
      <c r="L4143" t="s">
        <v>155</v>
      </c>
      <c r="M4143" t="s">
        <v>155</v>
      </c>
      <c r="N4143" t="n">
        <v>-80.2253</v>
      </c>
      <c r="O4143" t="n">
        <v>25.7654</v>
      </c>
      <c r="P4143" t="n">
        <v>480</v>
      </c>
      <c r="Q4143" t="n">
        <v>480</v>
      </c>
      <c r="R4143" t="n">
        <v>50</v>
      </c>
      <c r="S4143" t="n">
        <v>0</v>
      </c>
      <c r="T4143" t="n">
        <v>0</v>
      </c>
      <c r="U4143" t="n">
        <v>100</v>
      </c>
      <c r="V4143" t="n">
        <v>0</v>
      </c>
      <c r="W4143" t="n">
        <v>0</v>
      </c>
      <c r="X4143"/>
      <c r="Y4143"/>
      <c r="Z4143" t="n">
        <v>40</v>
      </c>
      <c r="AA4143"/>
      <c r="AB4143"/>
      <c r="AC4143"/>
      <c r="AD4143"/>
      <c r="AE4143"/>
      <c r="AF4143" t="n">
        <v>380</v>
      </c>
      <c r="AG4143" t="n">
        <v>68</v>
      </c>
      <c r="AH4143" t="n">
        <v>75</v>
      </c>
      <c r="AI4143" t="n">
        <v>8441</v>
      </c>
      <c r="AJ4143" t="n">
        <v>8399</v>
      </c>
      <c r="AK4143" t="n">
        <v>9436</v>
      </c>
      <c r="AL4143" t="n">
        <v>9442</v>
      </c>
      <c r="AM4143"/>
      <c r="AN4143"/>
      <c r="AO4143"/>
      <c r="AP4143"/>
      <c r="AQ4143"/>
      <c r="AR4143"/>
    </row>
    <row r="4144">
      <c r="A4144" t="n">
        <v>430670</v>
      </c>
      <c r="B4144" t="s">
        <v>6256</v>
      </c>
      <c r="C4144" t="s">
        <v>5476</v>
      </c>
      <c r="D4144" t="s">
        <v>5462</v>
      </c>
      <c r="E4144" t="s">
        <v>5452</v>
      </c>
      <c r="F4144" t="s">
        <v>162</v>
      </c>
      <c r="G4144" t="s">
        <v>163</v>
      </c>
      <c r="H4144" t="s">
        <v>150</v>
      </c>
      <c r="I4144" t="s">
        <v>151</v>
      </c>
      <c r="J4144" t="s">
        <v>164</v>
      </c>
      <c r="K4144" t="s">
        <v>209</v>
      </c>
      <c r="L4144" t="s">
        <v>155</v>
      </c>
      <c r="M4144" t="s">
        <v>155</v>
      </c>
      <c r="N4144" t="n">
        <v>-66.0504</v>
      </c>
      <c r="O4144" t="n">
        <v>18.2205</v>
      </c>
      <c r="P4144" t="n">
        <v>426</v>
      </c>
      <c r="Q4144" t="n">
        <v>75</v>
      </c>
      <c r="R4144" t="n">
        <v>76</v>
      </c>
      <c r="S4144" t="n">
        <v>0</v>
      </c>
      <c r="T4144" t="n">
        <v>0</v>
      </c>
      <c r="U4144" t="n">
        <v>100</v>
      </c>
      <c r="V4144" t="n">
        <v>0</v>
      </c>
      <c r="W4144" t="n">
        <v>0</v>
      </c>
      <c r="X4144" t="n">
        <v>63</v>
      </c>
      <c r="Y4144"/>
      <c r="Z4144" t="n">
        <v>8</v>
      </c>
      <c r="AA4144" t="n">
        <v>9</v>
      </c>
      <c r="AB4144" t="n">
        <v>33.3</v>
      </c>
      <c r="AC4144" t="n">
        <v>9</v>
      </c>
      <c r="AD4144" t="n">
        <v>33.3</v>
      </c>
      <c r="AE4144" t="n">
        <v>33.3</v>
      </c>
      <c r="AF4144" t="n">
        <v>17</v>
      </c>
      <c r="AG4144" t="n">
        <v>88</v>
      </c>
      <c r="AH4144" t="n">
        <v>88</v>
      </c>
      <c r="AI4144" t="n">
        <v>7589</v>
      </c>
      <c r="AJ4144" t="n">
        <v>7487</v>
      </c>
      <c r="AK4144" t="n">
        <v>7867</v>
      </c>
      <c r="AL4144" t="n">
        <v>7984</v>
      </c>
      <c r="AM4144"/>
      <c r="AN4144"/>
      <c r="AO4144"/>
      <c r="AP4144" t="n">
        <v>19</v>
      </c>
      <c r="AQ4144" t="n">
        <v>39</v>
      </c>
      <c r="AR4144" t="n">
        <v>36</v>
      </c>
    </row>
    <row r="4145">
      <c r="A4145" t="n">
        <v>430704</v>
      </c>
      <c r="B4145" t="s">
        <v>6257</v>
      </c>
      <c r="C4145" t="s">
        <v>2602</v>
      </c>
      <c r="D4145" t="s">
        <v>4775</v>
      </c>
      <c r="E4145" t="s">
        <v>283</v>
      </c>
      <c r="F4145" t="s">
        <v>188</v>
      </c>
      <c r="G4145" t="s">
        <v>189</v>
      </c>
      <c r="H4145" t="s">
        <v>150</v>
      </c>
      <c r="I4145" t="s">
        <v>151</v>
      </c>
      <c r="J4145" t="s">
        <v>164</v>
      </c>
      <c r="K4145" t="s">
        <v>209</v>
      </c>
      <c r="L4145" t="s">
        <v>155</v>
      </c>
      <c r="M4145" t="s">
        <v>155</v>
      </c>
      <c r="N4145" t="n">
        <v>-97.7853</v>
      </c>
      <c r="O4145" t="n">
        <v>30.2331</v>
      </c>
      <c r="P4145" t="n">
        <v>136</v>
      </c>
      <c r="Q4145" t="n">
        <v>25</v>
      </c>
      <c r="R4145" t="n">
        <v>72</v>
      </c>
      <c r="S4145" t="n">
        <v>0</v>
      </c>
      <c r="T4145" t="n">
        <v>0</v>
      </c>
      <c r="U4145" t="n">
        <v>20</v>
      </c>
      <c r="V4145" t="n">
        <v>40</v>
      </c>
      <c r="W4145" t="n">
        <v>28</v>
      </c>
      <c r="X4145"/>
      <c r="Y4145"/>
      <c r="Z4145"/>
      <c r="AA4145"/>
      <c r="AB4145"/>
      <c r="AC4145"/>
      <c r="AD4145"/>
      <c r="AE4145"/>
      <c r="AF4145"/>
      <c r="AG4145"/>
      <c r="AH4145"/>
      <c r="AI4145"/>
      <c r="AJ4145"/>
      <c r="AK4145"/>
      <c r="AL4145"/>
      <c r="AM4145"/>
      <c r="AN4145"/>
      <c r="AO4145"/>
      <c r="AP4145" t="n">
        <v>15</v>
      </c>
      <c r="AQ4145" t="n">
        <v>29</v>
      </c>
      <c r="AR4145"/>
    </row>
    <row r="4146">
      <c r="A4146" t="n">
        <v>430795</v>
      </c>
      <c r="B4146" t="s">
        <v>6258</v>
      </c>
      <c r="C4146" t="s">
        <v>1492</v>
      </c>
      <c r="D4146" t="s">
        <v>5289</v>
      </c>
      <c r="E4146" t="s">
        <v>147</v>
      </c>
      <c r="F4146" t="s">
        <v>173</v>
      </c>
      <c r="G4146" t="s">
        <v>149</v>
      </c>
      <c r="H4146" t="s">
        <v>174</v>
      </c>
      <c r="I4146" t="s">
        <v>186</v>
      </c>
      <c r="J4146" t="s">
        <v>164</v>
      </c>
      <c r="K4146" t="s">
        <v>176</v>
      </c>
      <c r="L4146" t="s">
        <v>155</v>
      </c>
      <c r="M4146" t="s">
        <v>155</v>
      </c>
      <c r="N4146" t="n">
        <v>-81.563</v>
      </c>
      <c r="O4146" t="n">
        <v>38.2897</v>
      </c>
      <c r="P4146" t="n">
        <v>161</v>
      </c>
      <c r="Q4146" t="n">
        <v>161</v>
      </c>
      <c r="R4146" t="n">
        <v>69.6</v>
      </c>
      <c r="S4146" t="n">
        <v>90.7</v>
      </c>
      <c r="T4146" t="n">
        <v>5</v>
      </c>
      <c r="U4146" t="n">
        <v>0.6</v>
      </c>
      <c r="V4146" t="n">
        <v>0.6</v>
      </c>
      <c r="W4146" t="n">
        <v>0</v>
      </c>
      <c r="X4146" t="n">
        <v>82</v>
      </c>
      <c r="Y4146"/>
      <c r="Z4146" t="n">
        <v>15</v>
      </c>
      <c r="AA4146" t="n">
        <v>102</v>
      </c>
      <c r="AB4146" t="n">
        <v>84.3</v>
      </c>
      <c r="AC4146"/>
      <c r="AD4146"/>
      <c r="AE4146"/>
      <c r="AF4146" t="n">
        <v>48</v>
      </c>
      <c r="AG4146" t="n">
        <v>85</v>
      </c>
      <c r="AH4146" t="n">
        <v>85</v>
      </c>
      <c r="AI4146" t="n">
        <v>2717</v>
      </c>
      <c r="AJ4146" t="n">
        <v>5532</v>
      </c>
      <c r="AK4146" t="n">
        <v>7840</v>
      </c>
      <c r="AL4146"/>
      <c r="AM4146"/>
      <c r="AN4146"/>
      <c r="AO4146"/>
      <c r="AP4146"/>
      <c r="AQ4146"/>
      <c r="AR4146"/>
    </row>
    <row r="4147">
      <c r="A4147" t="n">
        <v>430883</v>
      </c>
      <c r="B4147" t="s">
        <v>6259</v>
      </c>
      <c r="C4147" t="s">
        <v>182</v>
      </c>
      <c r="D4147" t="s">
        <v>996</v>
      </c>
      <c r="E4147" t="s">
        <v>997</v>
      </c>
      <c r="F4147" t="s">
        <v>216</v>
      </c>
      <c r="G4147" t="s">
        <v>149</v>
      </c>
      <c r="H4147" t="s">
        <v>200</v>
      </c>
      <c r="I4147" t="s">
        <v>175</v>
      </c>
      <c r="J4147" t="s">
        <v>164</v>
      </c>
      <c r="K4147"/>
      <c r="L4147" t="s">
        <v>155</v>
      </c>
      <c r="M4147" t="s">
        <v>155</v>
      </c>
      <c r="N4147" t="n">
        <v>-76.588</v>
      </c>
      <c r="O4147" t="n">
        <v>42.9419</v>
      </c>
      <c r="P4147" t="n">
        <v>35</v>
      </c>
      <c r="Q4147" t="n">
        <v>35</v>
      </c>
      <c r="R4147" t="n">
        <v>94.3</v>
      </c>
      <c r="S4147" t="n">
        <v>77.1</v>
      </c>
      <c r="T4147" t="n">
        <v>22.9</v>
      </c>
      <c r="U4147" t="n">
        <v>0</v>
      </c>
      <c r="V4147" t="n">
        <v>0</v>
      </c>
      <c r="W4147" t="n">
        <v>0</v>
      </c>
      <c r="X4147" t="n">
        <v>33</v>
      </c>
      <c r="Y4147"/>
      <c r="Z4147" t="n">
        <v>9</v>
      </c>
      <c r="AA4147"/>
      <c r="AB4147"/>
      <c r="AC4147"/>
      <c r="AD4147"/>
      <c r="AE4147"/>
      <c r="AF4147" t="n">
        <v>3</v>
      </c>
      <c r="AG4147" t="n">
        <v>72</v>
      </c>
      <c r="AH4147" t="n">
        <v>97</v>
      </c>
      <c r="AI4147" t="n">
        <v>33290</v>
      </c>
      <c r="AJ4147" t="n">
        <v>33910</v>
      </c>
      <c r="AK4147"/>
      <c r="AL4147"/>
      <c r="AM4147"/>
      <c r="AN4147" t="n">
        <v>32049</v>
      </c>
      <c r="AO4147"/>
      <c r="AP4147"/>
      <c r="AQ4147"/>
      <c r="AR4147"/>
    </row>
    <row r="4148">
      <c r="A4148" t="n">
        <v>430908</v>
      </c>
      <c r="B4148" t="s">
        <v>6260</v>
      </c>
      <c r="C4148" t="s">
        <v>6261</v>
      </c>
      <c r="D4148" t="s">
        <v>4200</v>
      </c>
      <c r="E4148" t="s">
        <v>997</v>
      </c>
      <c r="F4148" t="s">
        <v>216</v>
      </c>
      <c r="G4148" t="s">
        <v>149</v>
      </c>
      <c r="H4148" t="s">
        <v>200</v>
      </c>
      <c r="I4148" t="s">
        <v>205</v>
      </c>
      <c r="J4148" t="s">
        <v>164</v>
      </c>
      <c r="K4148"/>
      <c r="L4148" t="s">
        <v>155</v>
      </c>
      <c r="M4148" t="s">
        <v>155</v>
      </c>
      <c r="N4148" t="n">
        <v>-78.4187</v>
      </c>
      <c r="O4148" t="n">
        <v>41.0306</v>
      </c>
      <c r="P4148" t="n">
        <v>52</v>
      </c>
      <c r="Q4148" t="n">
        <v>52</v>
      </c>
      <c r="R4148" t="n">
        <v>88.5</v>
      </c>
      <c r="S4148" t="n">
        <v>96.2</v>
      </c>
      <c r="T4148" t="n">
        <v>1.9</v>
      </c>
      <c r="U4148" t="n">
        <v>1.9</v>
      </c>
      <c r="V4148" t="n">
        <v>0</v>
      </c>
      <c r="W4148" t="n">
        <v>0</v>
      </c>
      <c r="X4148" t="n">
        <v>86</v>
      </c>
      <c r="Y4148" t="n">
        <v>75</v>
      </c>
      <c r="Z4148" t="n">
        <v>5</v>
      </c>
      <c r="AA4148"/>
      <c r="AB4148"/>
      <c r="AC4148"/>
      <c r="AD4148"/>
      <c r="AE4148"/>
      <c r="AF4148" t="n">
        <v>7</v>
      </c>
      <c r="AG4148" t="n">
        <v>37</v>
      </c>
      <c r="AH4148" t="n">
        <v>100</v>
      </c>
      <c r="AI4148" t="n">
        <v>12348</v>
      </c>
      <c r="AJ4148" t="n">
        <v>13654</v>
      </c>
      <c r="AK4148"/>
      <c r="AL4148"/>
      <c r="AM4148"/>
      <c r="AN4148"/>
      <c r="AO4148"/>
      <c r="AP4148"/>
      <c r="AQ4148"/>
      <c r="AR4148"/>
    </row>
    <row r="4149">
      <c r="A4149" t="n">
        <v>430935</v>
      </c>
      <c r="B4149" t="s">
        <v>6262</v>
      </c>
      <c r="C4149" t="s">
        <v>5464</v>
      </c>
      <c r="D4149" t="s">
        <v>5462</v>
      </c>
      <c r="E4149" t="s">
        <v>5452</v>
      </c>
      <c r="F4149" t="s">
        <v>279</v>
      </c>
      <c r="G4149" t="s">
        <v>189</v>
      </c>
      <c r="H4149" t="s">
        <v>174</v>
      </c>
      <c r="I4149" t="s">
        <v>151</v>
      </c>
      <c r="J4149" t="s">
        <v>164</v>
      </c>
      <c r="K4149" t="s">
        <v>176</v>
      </c>
      <c r="L4149" t="s">
        <v>155</v>
      </c>
      <c r="M4149" t="s">
        <v>155</v>
      </c>
      <c r="N4149" t="n">
        <v>-66.1555</v>
      </c>
      <c r="O4149" t="n">
        <v>18.3995</v>
      </c>
      <c r="P4149" t="n">
        <v>754</v>
      </c>
      <c r="Q4149" t="n">
        <v>754</v>
      </c>
      <c r="R4149" t="n">
        <v>26.4</v>
      </c>
      <c r="S4149" t="n">
        <v>0</v>
      </c>
      <c r="T4149" t="n">
        <v>0</v>
      </c>
      <c r="U4149" t="n">
        <v>100</v>
      </c>
      <c r="V4149" t="n">
        <v>0</v>
      </c>
      <c r="W4149" t="n">
        <v>0</v>
      </c>
      <c r="X4149" t="n">
        <v>48</v>
      </c>
      <c r="Y4149" t="n">
        <v>77</v>
      </c>
      <c r="Z4149" t="n">
        <v>30</v>
      </c>
      <c r="AA4149" t="n">
        <v>100</v>
      </c>
      <c r="AB4149" t="n">
        <v>35</v>
      </c>
      <c r="AC4149"/>
      <c r="AD4149"/>
      <c r="AE4149"/>
      <c r="AF4149" t="n">
        <v>98</v>
      </c>
      <c r="AG4149" t="n">
        <v>84</v>
      </c>
      <c r="AH4149" t="n">
        <v>84</v>
      </c>
      <c r="AI4149" t="n">
        <v>2249</v>
      </c>
      <c r="AJ4149" t="n">
        <v>1462</v>
      </c>
      <c r="AK4149" t="n">
        <v>2711</v>
      </c>
      <c r="AL4149" t="n">
        <v>5359</v>
      </c>
      <c r="AM4149" t="n">
        <v>7176</v>
      </c>
      <c r="AN4149"/>
      <c r="AO4149" t="n">
        <v>87</v>
      </c>
      <c r="AP4149"/>
      <c r="AQ4149"/>
      <c r="AR4149"/>
    </row>
    <row r="4150">
      <c r="A4150" t="n">
        <v>430971</v>
      </c>
      <c r="B4150" t="s">
        <v>6263</v>
      </c>
      <c r="C4150" t="s">
        <v>6264</v>
      </c>
      <c r="D4150" t="s">
        <v>4200</v>
      </c>
      <c r="E4150" t="s">
        <v>997</v>
      </c>
      <c r="F4150" t="s">
        <v>216</v>
      </c>
      <c r="G4150" t="s">
        <v>149</v>
      </c>
      <c r="H4150" t="s">
        <v>200</v>
      </c>
      <c r="I4150" t="s">
        <v>186</v>
      </c>
      <c r="J4150" t="s">
        <v>164</v>
      </c>
      <c r="K4150"/>
      <c r="L4150" t="s">
        <v>155</v>
      </c>
      <c r="M4150" t="s">
        <v>155</v>
      </c>
      <c r="N4150" t="n">
        <v>-75.3672</v>
      </c>
      <c r="O4150" t="n">
        <v>39.9884</v>
      </c>
      <c r="P4150" t="n">
        <v>138</v>
      </c>
      <c r="Q4150" t="n">
        <v>138</v>
      </c>
      <c r="R4150" t="n">
        <v>81.9</v>
      </c>
      <c r="S4150" t="n">
        <v>8.7</v>
      </c>
      <c r="T4150" t="n">
        <v>85.5</v>
      </c>
      <c r="U4150" t="n">
        <v>0</v>
      </c>
      <c r="V4150" t="n">
        <v>2.2</v>
      </c>
      <c r="W4150" t="n">
        <v>0</v>
      </c>
      <c r="X4150" t="n">
        <v>95</v>
      </c>
      <c r="Y4150"/>
      <c r="Z4150" t="n">
        <v>11</v>
      </c>
      <c r="AA4150"/>
      <c r="AB4150"/>
      <c r="AC4150"/>
      <c r="AD4150"/>
      <c r="AE4150"/>
      <c r="AF4150" t="n">
        <v>50</v>
      </c>
      <c r="AG4150" t="n">
        <v>51</v>
      </c>
      <c r="AH4150" t="n">
        <v>51</v>
      </c>
      <c r="AI4150" t="n">
        <v>19656</v>
      </c>
      <c r="AJ4150" t="n">
        <v>19644</v>
      </c>
      <c r="AK4150" t="n">
        <v>20706</v>
      </c>
      <c r="AL4150" t="n">
        <v>19678</v>
      </c>
      <c r="AM4150" t="n">
        <v>24504</v>
      </c>
      <c r="AN4150" t="n">
        <v>24504</v>
      </c>
      <c r="AO4150"/>
      <c r="AP4150"/>
      <c r="AQ4150"/>
      <c r="AR4150"/>
    </row>
    <row r="4151">
      <c r="A4151" t="n">
        <v>431017</v>
      </c>
      <c r="B4151" t="s">
        <v>6265</v>
      </c>
      <c r="C4151" t="s">
        <v>4106</v>
      </c>
      <c r="D4151" t="s">
        <v>4049</v>
      </c>
      <c r="E4151" t="s">
        <v>283</v>
      </c>
      <c r="F4151" t="s">
        <v>216</v>
      </c>
      <c r="G4151" t="s">
        <v>149</v>
      </c>
      <c r="H4151" t="s">
        <v>200</v>
      </c>
      <c r="I4151" t="s">
        <v>186</v>
      </c>
      <c r="J4151" t="s">
        <v>164</v>
      </c>
      <c r="K4151"/>
      <c r="L4151" t="s">
        <v>155</v>
      </c>
      <c r="M4151" t="s">
        <v>155</v>
      </c>
      <c r="N4151" t="n">
        <v>-97.4026</v>
      </c>
      <c r="O4151" t="n">
        <v>35.4552</v>
      </c>
      <c r="P4151" t="n">
        <v>331</v>
      </c>
      <c r="Q4151" t="n">
        <v>331</v>
      </c>
      <c r="R4151" t="n">
        <v>38.4</v>
      </c>
      <c r="S4151" t="n">
        <v>48.6</v>
      </c>
      <c r="T4151" t="n">
        <v>29.3</v>
      </c>
      <c r="U4151" t="n">
        <v>14.2</v>
      </c>
      <c r="V4151" t="n">
        <v>1.8</v>
      </c>
      <c r="W4151" t="n">
        <v>0</v>
      </c>
      <c r="X4151" t="n">
        <v>81</v>
      </c>
      <c r="Y4151" t="n">
        <v>63</v>
      </c>
      <c r="Z4151" t="n">
        <v>7</v>
      </c>
      <c r="AA4151"/>
      <c r="AB4151"/>
      <c r="AC4151"/>
      <c r="AD4151"/>
      <c r="AE4151"/>
      <c r="AF4151" t="n">
        <v>54</v>
      </c>
      <c r="AG4151" t="n">
        <v>16</v>
      </c>
      <c r="AH4151" t="n">
        <v>23</v>
      </c>
      <c r="AI4151" t="n">
        <v>12555</v>
      </c>
      <c r="AJ4151" t="n">
        <v>12021</v>
      </c>
      <c r="AK4151" t="n">
        <v>11698</v>
      </c>
      <c r="AL4151" t="n">
        <v>14569</v>
      </c>
      <c r="AM4151"/>
      <c r="AN4151"/>
      <c r="AO4151"/>
      <c r="AP4151"/>
      <c r="AQ4151"/>
      <c r="AR4151"/>
    </row>
    <row r="4152">
      <c r="A4152" t="n">
        <v>431071</v>
      </c>
      <c r="B4152" t="s">
        <v>6266</v>
      </c>
      <c r="C4152" t="s">
        <v>6267</v>
      </c>
      <c r="D4152" t="s">
        <v>996</v>
      </c>
      <c r="E4152" t="s">
        <v>997</v>
      </c>
      <c r="F4152" t="s">
        <v>199</v>
      </c>
      <c r="G4152" t="s">
        <v>189</v>
      </c>
      <c r="H4152" t="s">
        <v>200</v>
      </c>
      <c r="I4152" t="s">
        <v>186</v>
      </c>
      <c r="J4152" t="s">
        <v>164</v>
      </c>
      <c r="K4152"/>
      <c r="L4152" t="s">
        <v>155</v>
      </c>
      <c r="M4152" t="s">
        <v>155</v>
      </c>
      <c r="N4152" t="n">
        <v>-78.6958</v>
      </c>
      <c r="O4152" t="n">
        <v>42.976</v>
      </c>
      <c r="P4152" t="n">
        <v>58</v>
      </c>
      <c r="Q4152" t="n">
        <v>58</v>
      </c>
      <c r="R4152" t="n">
        <v>60.3</v>
      </c>
      <c r="S4152" t="n">
        <v>62.1</v>
      </c>
      <c r="T4152" t="n">
        <v>17.2</v>
      </c>
      <c r="U4152" t="n">
        <v>6.9</v>
      </c>
      <c r="V4152" t="n">
        <v>6.9</v>
      </c>
      <c r="W4152" t="n">
        <v>0</v>
      </c>
      <c r="X4152" t="n">
        <v>100</v>
      </c>
      <c r="Y4152" t="n">
        <v>100</v>
      </c>
      <c r="Z4152" t="n">
        <v>12</v>
      </c>
      <c r="AA4152"/>
      <c r="AB4152"/>
      <c r="AC4152"/>
      <c r="AD4152"/>
      <c r="AE4152"/>
      <c r="AF4152" t="n">
        <v>36</v>
      </c>
      <c r="AG4152" t="n">
        <v>57</v>
      </c>
      <c r="AH4152" t="n">
        <v>86</v>
      </c>
      <c r="AI4152" t="n">
        <v>27645</v>
      </c>
      <c r="AJ4152" t="n">
        <v>26467</v>
      </c>
      <c r="AK4152" t="n">
        <v>28762</v>
      </c>
      <c r="AL4152" t="n">
        <v>28995</v>
      </c>
      <c r="AM4152" t="n">
        <v>29942</v>
      </c>
      <c r="AN4152" t="n">
        <v>33168</v>
      </c>
      <c r="AO4152"/>
      <c r="AP4152"/>
      <c r="AQ4152"/>
      <c r="AR4152"/>
    </row>
    <row r="4153">
      <c r="A4153" t="n">
        <v>431105</v>
      </c>
      <c r="B4153" t="s">
        <v>6268</v>
      </c>
      <c r="C4153" t="s">
        <v>3320</v>
      </c>
      <c r="D4153" t="s">
        <v>996</v>
      </c>
      <c r="E4153" t="s">
        <v>997</v>
      </c>
      <c r="F4153" t="s">
        <v>216</v>
      </c>
      <c r="G4153" t="s">
        <v>149</v>
      </c>
      <c r="H4153" t="s">
        <v>200</v>
      </c>
      <c r="I4153" t="s">
        <v>205</v>
      </c>
      <c r="J4153" t="s">
        <v>164</v>
      </c>
      <c r="K4153"/>
      <c r="L4153" t="s">
        <v>155</v>
      </c>
      <c r="M4153" t="s">
        <v>155</v>
      </c>
      <c r="N4153" t="n">
        <v>-73.8669</v>
      </c>
      <c r="O4153" t="n">
        <v>41.7435</v>
      </c>
      <c r="P4153" t="n">
        <v>111</v>
      </c>
      <c r="Q4153" t="n">
        <v>111</v>
      </c>
      <c r="R4153" t="n">
        <v>91.9</v>
      </c>
      <c r="S4153" t="n">
        <v>26.1</v>
      </c>
      <c r="T4153" t="n">
        <v>48.6</v>
      </c>
      <c r="U4153" t="n">
        <v>14.4</v>
      </c>
      <c r="V4153" t="n">
        <v>2.7</v>
      </c>
      <c r="W4153" t="n">
        <v>0</v>
      </c>
      <c r="X4153" t="n">
        <v>100</v>
      </c>
      <c r="Y4153" t="n">
        <v>94</v>
      </c>
      <c r="Z4153" t="n">
        <v>9</v>
      </c>
      <c r="AA4153"/>
      <c r="AB4153"/>
      <c r="AC4153"/>
      <c r="AD4153"/>
      <c r="AE4153"/>
      <c r="AF4153" t="n">
        <v>43</v>
      </c>
      <c r="AG4153" t="n">
        <v>50</v>
      </c>
      <c r="AH4153" t="n">
        <v>55</v>
      </c>
      <c r="AI4153" t="n">
        <v>34342</v>
      </c>
      <c r="AJ4153" t="n">
        <v>34358</v>
      </c>
      <c r="AK4153" t="n">
        <v>34182</v>
      </c>
      <c r="AL4153"/>
      <c r="AM4153"/>
      <c r="AN4153"/>
      <c r="AO4153"/>
      <c r="AP4153"/>
      <c r="AQ4153"/>
      <c r="AR4153"/>
    </row>
    <row r="4154">
      <c r="A4154" t="n">
        <v>431123</v>
      </c>
      <c r="B4154" t="s">
        <v>6269</v>
      </c>
      <c r="C4154" t="s">
        <v>5483</v>
      </c>
      <c r="D4154" t="s">
        <v>5462</v>
      </c>
      <c r="E4154" t="s">
        <v>5452</v>
      </c>
      <c r="F4154" t="s">
        <v>199</v>
      </c>
      <c r="G4154" t="s">
        <v>189</v>
      </c>
      <c r="H4154" t="s">
        <v>200</v>
      </c>
      <c r="I4154" t="s">
        <v>151</v>
      </c>
      <c r="J4154" t="s">
        <v>164</v>
      </c>
      <c r="K4154"/>
      <c r="L4154" t="s">
        <v>155</v>
      </c>
      <c r="M4154" t="s">
        <v>155</v>
      </c>
      <c r="N4154" t="n">
        <v>-66.6199</v>
      </c>
      <c r="O4154" t="n">
        <v>18.0105</v>
      </c>
      <c r="P4154" t="n">
        <v>603</v>
      </c>
      <c r="Q4154" t="n">
        <v>603</v>
      </c>
      <c r="R4154" t="n">
        <v>3</v>
      </c>
      <c r="S4154" t="n">
        <v>0</v>
      </c>
      <c r="T4154" t="n">
        <v>0</v>
      </c>
      <c r="U4154" t="n">
        <v>100</v>
      </c>
      <c r="V4154" t="n">
        <v>0</v>
      </c>
      <c r="W4154" t="n">
        <v>0</v>
      </c>
      <c r="X4154" t="n">
        <v>90</v>
      </c>
      <c r="Y4154"/>
      <c r="Z4154" t="n">
        <v>20</v>
      </c>
      <c r="AA4154"/>
      <c r="AB4154"/>
      <c r="AC4154"/>
      <c r="AD4154"/>
      <c r="AE4154"/>
      <c r="AF4154" t="n">
        <v>353</v>
      </c>
      <c r="AG4154" t="n">
        <v>74</v>
      </c>
      <c r="AH4154" t="n">
        <v>83</v>
      </c>
      <c r="AI4154" t="n">
        <v>6252</v>
      </c>
      <c r="AJ4154" t="n">
        <v>5127</v>
      </c>
      <c r="AK4154" t="n">
        <v>8534</v>
      </c>
      <c r="AL4154" t="n">
        <v>10303</v>
      </c>
      <c r="AM4154" t="n">
        <v>11473</v>
      </c>
      <c r="AN4154"/>
      <c r="AO4154"/>
      <c r="AP4154"/>
      <c r="AQ4154"/>
      <c r="AR4154"/>
    </row>
    <row r="4155">
      <c r="A4155" t="n">
        <v>431141</v>
      </c>
      <c r="B4155" t="s">
        <v>6270</v>
      </c>
      <c r="C4155" t="s">
        <v>587</v>
      </c>
      <c r="D4155" t="s">
        <v>440</v>
      </c>
      <c r="E4155" t="s">
        <v>267</v>
      </c>
      <c r="F4155" t="s">
        <v>279</v>
      </c>
      <c r="G4155" t="s">
        <v>189</v>
      </c>
      <c r="H4155" t="s">
        <v>174</v>
      </c>
      <c r="I4155" t="s">
        <v>186</v>
      </c>
      <c r="J4155" t="s">
        <v>168</v>
      </c>
      <c r="K4155" t="s">
        <v>176</v>
      </c>
      <c r="L4155" t="s">
        <v>155</v>
      </c>
      <c r="M4155" t="s">
        <v>155</v>
      </c>
      <c r="N4155" t="n">
        <v>-119.7232</v>
      </c>
      <c r="O4155" t="n">
        <v>36.8368</v>
      </c>
      <c r="P4155" t="n">
        <v>2073</v>
      </c>
      <c r="Q4155" t="n">
        <v>2073</v>
      </c>
      <c r="R4155" t="n">
        <v>61.6</v>
      </c>
      <c r="S4155" t="n">
        <v>31.6</v>
      </c>
      <c r="T4155" t="n">
        <v>5.6</v>
      </c>
      <c r="U4155" t="n">
        <v>44.4</v>
      </c>
      <c r="V4155" t="n">
        <v>7.8</v>
      </c>
      <c r="W4155" t="n">
        <v>0</v>
      </c>
      <c r="X4155" t="n">
        <v>81</v>
      </c>
      <c r="Y4155"/>
      <c r="Z4155" t="n">
        <v>17</v>
      </c>
      <c r="AA4155" t="n">
        <v>881</v>
      </c>
      <c r="AB4155" t="n">
        <v>74.5</v>
      </c>
      <c r="AC4155"/>
      <c r="AD4155"/>
      <c r="AE4155"/>
      <c r="AF4155" t="n">
        <v>824</v>
      </c>
      <c r="AG4155" t="n">
        <v>29</v>
      </c>
      <c r="AH4155" t="n">
        <v>35</v>
      </c>
      <c r="AI4155" t="n">
        <v>22575</v>
      </c>
      <c r="AJ4155" t="n">
        <v>21673</v>
      </c>
      <c r="AK4155" t="n">
        <v>22894</v>
      </c>
      <c r="AL4155" t="n">
        <v>23639</v>
      </c>
      <c r="AM4155" t="n">
        <v>26066</v>
      </c>
      <c r="AN4155" t="n">
        <v>28320</v>
      </c>
      <c r="AO4155" t="n">
        <v>83</v>
      </c>
      <c r="AP4155"/>
      <c r="AQ4155"/>
      <c r="AR4155"/>
    </row>
    <row r="4156">
      <c r="A4156" t="n">
        <v>431187</v>
      </c>
      <c r="B4156" t="s">
        <v>6271</v>
      </c>
      <c r="C4156" t="s">
        <v>4414</v>
      </c>
      <c r="D4156" t="s">
        <v>992</v>
      </c>
      <c r="E4156" t="s">
        <v>993</v>
      </c>
      <c r="F4156" t="s">
        <v>216</v>
      </c>
      <c r="G4156" t="s">
        <v>149</v>
      </c>
      <c r="H4156" t="s">
        <v>200</v>
      </c>
      <c r="I4156" t="s">
        <v>186</v>
      </c>
      <c r="J4156" t="s">
        <v>164</v>
      </c>
      <c r="K4156"/>
      <c r="L4156" t="s">
        <v>155</v>
      </c>
      <c r="M4156" t="s">
        <v>155</v>
      </c>
      <c r="N4156" t="n">
        <v>-72.9901</v>
      </c>
      <c r="O4156" t="n">
        <v>41.69</v>
      </c>
      <c r="P4156" t="n">
        <v>153</v>
      </c>
      <c r="Q4156" t="n">
        <v>153</v>
      </c>
      <c r="R4156" t="n">
        <v>7.8</v>
      </c>
      <c r="S4156" t="n">
        <v>63.4</v>
      </c>
      <c r="T4156" t="n">
        <v>5.9</v>
      </c>
      <c r="U4156" t="n">
        <v>20.9</v>
      </c>
      <c r="V4156" t="n">
        <v>0.7</v>
      </c>
      <c r="W4156" t="n">
        <v>0</v>
      </c>
      <c r="X4156" t="n">
        <v>83</v>
      </c>
      <c r="Y4156"/>
      <c r="Z4156" t="n">
        <v>10</v>
      </c>
      <c r="AA4156"/>
      <c r="AB4156"/>
      <c r="AC4156"/>
      <c r="AD4156"/>
      <c r="AE4156"/>
      <c r="AF4156" t="n">
        <v>34</v>
      </c>
      <c r="AG4156" t="n">
        <v>0</v>
      </c>
      <c r="AH4156" t="n">
        <v>0</v>
      </c>
      <c r="AI4156"/>
      <c r="AJ4156"/>
      <c r="AK4156"/>
      <c r="AL4156"/>
      <c r="AM4156"/>
      <c r="AN4156"/>
      <c r="AO4156"/>
      <c r="AP4156"/>
      <c r="AQ4156"/>
      <c r="AR4156"/>
    </row>
    <row r="4157">
      <c r="A4157" t="n">
        <v>431196</v>
      </c>
      <c r="B4157" t="s">
        <v>6272</v>
      </c>
      <c r="C4157" t="s">
        <v>3335</v>
      </c>
      <c r="D4157" t="s">
        <v>996</v>
      </c>
      <c r="E4157" t="s">
        <v>997</v>
      </c>
      <c r="F4157" t="s">
        <v>216</v>
      </c>
      <c r="G4157" t="s">
        <v>149</v>
      </c>
      <c r="H4157" t="s">
        <v>200</v>
      </c>
      <c r="I4157" t="s">
        <v>175</v>
      </c>
      <c r="J4157" t="s">
        <v>164</v>
      </c>
      <c r="K4157"/>
      <c r="L4157" t="s">
        <v>155</v>
      </c>
      <c r="M4157" t="s">
        <v>155</v>
      </c>
      <c r="N4157" t="n">
        <v>-78.1829</v>
      </c>
      <c r="O4157" t="n">
        <v>43.0147</v>
      </c>
      <c r="P4157" t="n">
        <v>131</v>
      </c>
      <c r="Q4157" t="n">
        <v>131</v>
      </c>
      <c r="R4157" t="n">
        <v>92.4</v>
      </c>
      <c r="S4157" t="n">
        <v>36.6</v>
      </c>
      <c r="T4157" t="n">
        <v>43.5</v>
      </c>
      <c r="U4157" t="n">
        <v>6.9</v>
      </c>
      <c r="V4157" t="n">
        <v>0</v>
      </c>
      <c r="W4157" t="n">
        <v>0</v>
      </c>
      <c r="X4157" t="n">
        <v>91</v>
      </c>
      <c r="Y4157"/>
      <c r="Z4157" t="n">
        <v>24</v>
      </c>
      <c r="AA4157"/>
      <c r="AB4157"/>
      <c r="AC4157"/>
      <c r="AD4157"/>
      <c r="AE4157"/>
      <c r="AF4157" t="n">
        <v>17</v>
      </c>
      <c r="AG4157" t="n">
        <v>76</v>
      </c>
      <c r="AH4157" t="n">
        <v>98</v>
      </c>
      <c r="AI4157" t="n">
        <v>21529</v>
      </c>
      <c r="AJ4157" t="n">
        <v>20987</v>
      </c>
      <c r="AK4157" t="n">
        <v>18704</v>
      </c>
      <c r="AL4157" t="n">
        <v>24601</v>
      </c>
      <c r="AM4157" t="n">
        <v>27199</v>
      </c>
      <c r="AN4157"/>
      <c r="AO4157"/>
      <c r="AP4157"/>
      <c r="AQ4157"/>
      <c r="AR4157"/>
    </row>
    <row r="4158">
      <c r="A4158" t="n">
        <v>431266</v>
      </c>
      <c r="B4158" t="s">
        <v>6273</v>
      </c>
      <c r="C4158" t="s">
        <v>1444</v>
      </c>
      <c r="D4158" t="s">
        <v>5078</v>
      </c>
      <c r="E4158" t="s">
        <v>147</v>
      </c>
      <c r="F4158" t="s">
        <v>216</v>
      </c>
      <c r="G4158" t="s">
        <v>149</v>
      </c>
      <c r="H4158" t="s">
        <v>200</v>
      </c>
      <c r="I4158" t="s">
        <v>186</v>
      </c>
      <c r="J4158" t="s">
        <v>164</v>
      </c>
      <c r="K4158"/>
      <c r="L4158" t="s">
        <v>155</v>
      </c>
      <c r="M4158" t="s">
        <v>155</v>
      </c>
      <c r="N4158" t="n">
        <v>-77.5681</v>
      </c>
      <c r="O4158" t="n">
        <v>37.6014</v>
      </c>
      <c r="P4158" t="n">
        <v>118</v>
      </c>
      <c r="Q4158" t="n">
        <v>118</v>
      </c>
      <c r="R4158" t="n">
        <v>96.6</v>
      </c>
      <c r="S4158" t="n">
        <v>27.1</v>
      </c>
      <c r="T4158" t="n">
        <v>62.7</v>
      </c>
      <c r="U4158" t="n">
        <v>3.4</v>
      </c>
      <c r="V4158" t="n">
        <v>0.8</v>
      </c>
      <c r="W4158" t="n">
        <v>0</v>
      </c>
      <c r="X4158"/>
      <c r="Y4158" t="n">
        <v>50</v>
      </c>
      <c r="Z4158" t="n">
        <v>10</v>
      </c>
      <c r="AA4158"/>
      <c r="AB4158"/>
      <c r="AC4158"/>
      <c r="AD4158"/>
      <c r="AE4158"/>
      <c r="AF4158" t="n">
        <v>0</v>
      </c>
      <c r="AG4158" t="n">
        <v>19</v>
      </c>
      <c r="AH4158" t="n">
        <v>34</v>
      </c>
      <c r="AI4158"/>
      <c r="AJ4158"/>
      <c r="AK4158"/>
      <c r="AL4158"/>
      <c r="AM4158"/>
      <c r="AN4158"/>
      <c r="AO4158"/>
      <c r="AP4158"/>
      <c r="AQ4158"/>
      <c r="AR4158"/>
    </row>
    <row r="4159">
      <c r="A4159" t="n">
        <v>431275</v>
      </c>
      <c r="B4159" t="s">
        <v>6274</v>
      </c>
      <c r="C4159" t="s">
        <v>3341</v>
      </c>
      <c r="D4159" t="s">
        <v>996</v>
      </c>
      <c r="E4159" t="s">
        <v>997</v>
      </c>
      <c r="F4159" t="s">
        <v>216</v>
      </c>
      <c r="G4159" t="s">
        <v>149</v>
      </c>
      <c r="H4159" t="s">
        <v>200</v>
      </c>
      <c r="I4159" t="s">
        <v>175</v>
      </c>
      <c r="J4159" t="s">
        <v>164</v>
      </c>
      <c r="K4159"/>
      <c r="L4159" t="s">
        <v>155</v>
      </c>
      <c r="M4159" t="s">
        <v>155</v>
      </c>
      <c r="N4159" t="n">
        <v>-74.9866</v>
      </c>
      <c r="O4159" t="n">
        <v>43.035</v>
      </c>
      <c r="P4159" t="n">
        <v>54</v>
      </c>
      <c r="Q4159" t="n">
        <v>54</v>
      </c>
      <c r="R4159" t="n">
        <v>87</v>
      </c>
      <c r="S4159" t="n">
        <v>88.9</v>
      </c>
      <c r="T4159" t="n">
        <v>11.1</v>
      </c>
      <c r="U4159" t="n">
        <v>0</v>
      </c>
      <c r="V4159" t="n">
        <v>0</v>
      </c>
      <c r="W4159" t="n">
        <v>0</v>
      </c>
      <c r="X4159" t="n">
        <v>100</v>
      </c>
      <c r="Y4159" t="n">
        <v>100</v>
      </c>
      <c r="Z4159" t="n">
        <v>6</v>
      </c>
      <c r="AA4159"/>
      <c r="AB4159"/>
      <c r="AC4159"/>
      <c r="AD4159"/>
      <c r="AE4159"/>
      <c r="AF4159" t="n">
        <v>2</v>
      </c>
      <c r="AG4159" t="n">
        <v>80</v>
      </c>
      <c r="AH4159" t="n">
        <v>96</v>
      </c>
      <c r="AI4159" t="n">
        <v>15867</v>
      </c>
      <c r="AJ4159"/>
      <c r="AK4159"/>
      <c r="AL4159" t="n">
        <v>15867</v>
      </c>
      <c r="AM4159"/>
      <c r="AN4159"/>
      <c r="AO4159"/>
      <c r="AP4159"/>
      <c r="AQ4159"/>
      <c r="AR4159"/>
    </row>
    <row r="4160">
      <c r="A4160" t="n">
        <v>431284</v>
      </c>
      <c r="B4160" t="s">
        <v>6275</v>
      </c>
      <c r="C4160" t="s">
        <v>4781</v>
      </c>
      <c r="D4160" t="s">
        <v>4775</v>
      </c>
      <c r="E4160" t="s">
        <v>283</v>
      </c>
      <c r="F4160" t="s">
        <v>199</v>
      </c>
      <c r="G4160" t="s">
        <v>189</v>
      </c>
      <c r="H4160" t="s">
        <v>200</v>
      </c>
      <c r="I4160" t="s">
        <v>186</v>
      </c>
      <c r="J4160" t="s">
        <v>164</v>
      </c>
      <c r="K4160"/>
      <c r="L4160" t="s">
        <v>155</v>
      </c>
      <c r="M4160" t="s">
        <v>155</v>
      </c>
      <c r="N4160" t="n">
        <v>-96.6456</v>
      </c>
      <c r="O4160" t="n">
        <v>32.9458</v>
      </c>
      <c r="P4160" t="n">
        <v>146</v>
      </c>
      <c r="Q4160" t="n">
        <v>146</v>
      </c>
      <c r="R4160" t="n">
        <v>100</v>
      </c>
      <c r="S4160" t="n">
        <v>21.2</v>
      </c>
      <c r="T4160" t="n">
        <v>19.9</v>
      </c>
      <c r="U4160" t="n">
        <v>49.3</v>
      </c>
      <c r="V4160" t="n">
        <v>4.1</v>
      </c>
      <c r="W4160" t="n">
        <v>1.4</v>
      </c>
      <c r="X4160" t="n">
        <v>96</v>
      </c>
      <c r="Y4160" t="n">
        <v>100</v>
      </c>
      <c r="Z4160" t="n">
        <v>25</v>
      </c>
      <c r="AA4160"/>
      <c r="AB4160"/>
      <c r="AC4160"/>
      <c r="AD4160"/>
      <c r="AE4160"/>
      <c r="AF4160" t="n">
        <v>86</v>
      </c>
      <c r="AG4160" t="n">
        <v>54</v>
      </c>
      <c r="AH4160" t="n">
        <v>54</v>
      </c>
      <c r="AI4160" t="n">
        <v>15171</v>
      </c>
      <c r="AJ4160" t="n">
        <v>15416</v>
      </c>
      <c r="AK4160" t="n">
        <v>13378</v>
      </c>
      <c r="AL4160" t="n">
        <v>14348</v>
      </c>
      <c r="AM4160"/>
      <c r="AN4160"/>
      <c r="AO4160"/>
      <c r="AP4160"/>
      <c r="AQ4160"/>
      <c r="AR4160"/>
    </row>
    <row r="4161">
      <c r="A4161" t="n">
        <v>431558</v>
      </c>
      <c r="B4161" t="s">
        <v>6276</v>
      </c>
      <c r="C4161" t="s">
        <v>6277</v>
      </c>
      <c r="D4161" t="s">
        <v>1078</v>
      </c>
      <c r="E4161" t="s">
        <v>147</v>
      </c>
      <c r="F4161" t="s">
        <v>216</v>
      </c>
      <c r="G4161" t="s">
        <v>149</v>
      </c>
      <c r="H4161" t="s">
        <v>200</v>
      </c>
      <c r="I4161" t="s">
        <v>151</v>
      </c>
      <c r="J4161" t="s">
        <v>164</v>
      </c>
      <c r="K4161"/>
      <c r="L4161" t="s">
        <v>155</v>
      </c>
      <c r="M4161" t="s">
        <v>155</v>
      </c>
      <c r="N4161" t="n">
        <v>-81.9762</v>
      </c>
      <c r="O4161" t="n">
        <v>26.6586</v>
      </c>
      <c r="P4161" t="n">
        <v>502</v>
      </c>
      <c r="Q4161" t="n">
        <v>502</v>
      </c>
      <c r="R4161" t="n">
        <v>73.3</v>
      </c>
      <c r="S4161" t="n">
        <v>38.8</v>
      </c>
      <c r="T4161" t="n">
        <v>13.9</v>
      </c>
      <c r="U4161" t="n">
        <v>39.8</v>
      </c>
      <c r="V4161" t="n">
        <v>0.6</v>
      </c>
      <c r="W4161" t="n">
        <v>2.8</v>
      </c>
      <c r="X4161" t="n">
        <v>81</v>
      </c>
      <c r="Y4161" t="n">
        <v>86</v>
      </c>
      <c r="Z4161" t="n">
        <v>15</v>
      </c>
      <c r="AA4161"/>
      <c r="AB4161"/>
      <c r="AC4161"/>
      <c r="AD4161"/>
      <c r="AE4161"/>
      <c r="AF4161" t="n">
        <v>286</v>
      </c>
      <c r="AG4161" t="n">
        <v>46</v>
      </c>
      <c r="AH4161" t="n">
        <v>66</v>
      </c>
      <c r="AI4161" t="n">
        <v>2587</v>
      </c>
      <c r="AJ4161"/>
      <c r="AK4161"/>
      <c r="AL4161"/>
      <c r="AM4161"/>
      <c r="AN4161"/>
      <c r="AO4161"/>
      <c r="AP4161"/>
      <c r="AQ4161"/>
      <c r="AR4161"/>
    </row>
    <row r="4162">
      <c r="A4162" t="n">
        <v>431600</v>
      </c>
      <c r="B4162" t="s">
        <v>6278</v>
      </c>
      <c r="C4162" t="s">
        <v>4208</v>
      </c>
      <c r="D4162" t="s">
        <v>4200</v>
      </c>
      <c r="E4162" t="s">
        <v>997</v>
      </c>
      <c r="F4162" t="s">
        <v>368</v>
      </c>
      <c r="G4162" t="s">
        <v>163</v>
      </c>
      <c r="H4162" t="s">
        <v>174</v>
      </c>
      <c r="I4162" t="s">
        <v>151</v>
      </c>
      <c r="J4162" t="s">
        <v>164</v>
      </c>
      <c r="K4162"/>
      <c r="L4162" t="s">
        <v>155</v>
      </c>
      <c r="M4162" t="s">
        <v>155</v>
      </c>
      <c r="N4162" t="n">
        <v>-79.9864</v>
      </c>
      <c r="O4162" t="n">
        <v>40.4356</v>
      </c>
      <c r="P4162" t="n">
        <v>233</v>
      </c>
      <c r="Q4162" t="n">
        <v>233</v>
      </c>
      <c r="R4162" t="n">
        <v>79</v>
      </c>
      <c r="S4162" t="n">
        <v>63.5</v>
      </c>
      <c r="T4162" t="n">
        <v>20.6</v>
      </c>
      <c r="U4162" t="n">
        <v>3.9</v>
      </c>
      <c r="V4162" t="n">
        <v>3</v>
      </c>
      <c r="W4162" t="n">
        <v>0</v>
      </c>
      <c r="X4162" t="n">
        <v>60</v>
      </c>
      <c r="Y4162" t="n">
        <v>50</v>
      </c>
      <c r="Z4162" t="n">
        <v>11</v>
      </c>
      <c r="AA4162" t="n">
        <v>5</v>
      </c>
      <c r="AB4162" t="n">
        <v>80</v>
      </c>
      <c r="AC4162"/>
      <c r="AD4162"/>
      <c r="AE4162"/>
      <c r="AF4162" t="n">
        <v>5</v>
      </c>
      <c r="AG4162" t="n">
        <v>20</v>
      </c>
      <c r="AH4162" t="n">
        <v>35</v>
      </c>
      <c r="AI4162" t="n">
        <v>29943</v>
      </c>
      <c r="AJ4162"/>
      <c r="AK4162" t="n">
        <v>27752</v>
      </c>
      <c r="AL4162" t="n">
        <v>34135</v>
      </c>
      <c r="AM4162"/>
      <c r="AN4162" t="n">
        <v>34135</v>
      </c>
      <c r="AO4162"/>
      <c r="AP4162"/>
      <c r="AQ4162"/>
      <c r="AR4162"/>
    </row>
    <row r="4163">
      <c r="A4163" t="n">
        <v>431716</v>
      </c>
      <c r="B4163" t="s">
        <v>6279</v>
      </c>
      <c r="C4163" t="s">
        <v>3117</v>
      </c>
      <c r="D4163" t="s">
        <v>3037</v>
      </c>
      <c r="E4163" t="s">
        <v>997</v>
      </c>
      <c r="F4163" t="s">
        <v>216</v>
      </c>
      <c r="G4163" t="s">
        <v>149</v>
      </c>
      <c r="H4163" t="s">
        <v>200</v>
      </c>
      <c r="I4163" t="s">
        <v>186</v>
      </c>
      <c r="J4163" t="s">
        <v>164</v>
      </c>
      <c r="K4163"/>
      <c r="L4163" t="s">
        <v>155</v>
      </c>
      <c r="M4163" t="s">
        <v>155</v>
      </c>
      <c r="N4163" t="n">
        <v>-74.1956</v>
      </c>
      <c r="O4163" t="n">
        <v>39.9851</v>
      </c>
      <c r="P4163" t="n">
        <v>467</v>
      </c>
      <c r="Q4163" t="n">
        <v>467</v>
      </c>
      <c r="R4163" t="n">
        <v>55.2</v>
      </c>
      <c r="S4163" t="n">
        <v>60.2</v>
      </c>
      <c r="T4163" t="n">
        <v>13.9</v>
      </c>
      <c r="U4163" t="n">
        <v>20.1</v>
      </c>
      <c r="V4163" t="n">
        <v>2.4</v>
      </c>
      <c r="W4163" t="n">
        <v>0</v>
      </c>
      <c r="X4163" t="n">
        <v>74</v>
      </c>
      <c r="Y4163"/>
      <c r="Z4163" t="n">
        <v>24</v>
      </c>
      <c r="AA4163"/>
      <c r="AB4163"/>
      <c r="AC4163"/>
      <c r="AD4163"/>
      <c r="AE4163"/>
      <c r="AF4163" t="n">
        <v>212</v>
      </c>
      <c r="AG4163" t="n">
        <v>42</v>
      </c>
      <c r="AH4163" t="n">
        <v>73</v>
      </c>
      <c r="AI4163" t="n">
        <v>10226</v>
      </c>
      <c r="AJ4163" t="n">
        <v>6518</v>
      </c>
      <c r="AK4163" t="n">
        <v>11441</v>
      </c>
      <c r="AL4163" t="n">
        <v>11546</v>
      </c>
      <c r="AM4163" t="n">
        <v>13343</v>
      </c>
      <c r="AN4163" t="n">
        <v>14278</v>
      </c>
      <c r="AO4163"/>
      <c r="AP4163"/>
      <c r="AQ4163"/>
      <c r="AR4163"/>
    </row>
    <row r="4164">
      <c r="A4164" t="n">
        <v>431983</v>
      </c>
      <c r="B4164" t="s">
        <v>6280</v>
      </c>
      <c r="C4164" t="s">
        <v>3378</v>
      </c>
      <c r="D4164" t="s">
        <v>996</v>
      </c>
      <c r="E4164" t="s">
        <v>997</v>
      </c>
      <c r="F4164" t="s">
        <v>162</v>
      </c>
      <c r="G4164" t="s">
        <v>163</v>
      </c>
      <c r="H4164" t="s">
        <v>150</v>
      </c>
      <c r="I4164" t="s">
        <v>151</v>
      </c>
      <c r="J4164" t="s">
        <v>164</v>
      </c>
      <c r="K4164" t="s">
        <v>209</v>
      </c>
      <c r="L4164" t="s">
        <v>155</v>
      </c>
      <c r="M4164" t="s">
        <v>155</v>
      </c>
      <c r="N4164" t="n">
        <v>-73.9111</v>
      </c>
      <c r="O4164" t="n">
        <v>40.8967</v>
      </c>
      <c r="P4164" t="n">
        <v>103</v>
      </c>
      <c r="Q4164" t="n">
        <v>103</v>
      </c>
      <c r="R4164" t="n">
        <v>0</v>
      </c>
      <c r="S4164" t="n">
        <v>100</v>
      </c>
      <c r="T4164" t="n">
        <v>0</v>
      </c>
      <c r="U4164" t="n">
        <v>0</v>
      </c>
      <c r="V4164" t="n">
        <v>0</v>
      </c>
      <c r="W4164" t="n">
        <v>0</v>
      </c>
      <c r="X4164"/>
      <c r="Y4164"/>
      <c r="Z4164" t="n">
        <v>16</v>
      </c>
      <c r="AA4164" t="n">
        <v>33</v>
      </c>
      <c r="AB4164" t="n">
        <v>6.1</v>
      </c>
      <c r="AC4164" t="n">
        <v>33</v>
      </c>
      <c r="AD4164"/>
      <c r="AE4164"/>
      <c r="AF4164" t="n">
        <v>0</v>
      </c>
      <c r="AG4164" t="n">
        <v>47</v>
      </c>
      <c r="AH4164" t="n">
        <v>92</v>
      </c>
      <c r="AI4164"/>
      <c r="AJ4164"/>
      <c r="AK4164"/>
      <c r="AL4164"/>
      <c r="AM4164"/>
      <c r="AN4164"/>
      <c r="AO4164"/>
      <c r="AP4164" t="n">
        <v>3</v>
      </c>
      <c r="AQ4164"/>
      <c r="AR4164"/>
    </row>
    <row r="4165">
      <c r="A4165" t="n">
        <v>432117</v>
      </c>
      <c r="B4165" t="s">
        <v>6281</v>
      </c>
      <c r="C4165" t="s">
        <v>4565</v>
      </c>
      <c r="D4165" t="s">
        <v>4545</v>
      </c>
      <c r="E4165" t="s">
        <v>147</v>
      </c>
      <c r="F4165" t="s">
        <v>199</v>
      </c>
      <c r="G4165" t="s">
        <v>189</v>
      </c>
      <c r="H4165" t="s">
        <v>200</v>
      </c>
      <c r="I4165" t="s">
        <v>151</v>
      </c>
      <c r="J4165" t="s">
        <v>164</v>
      </c>
      <c r="K4165"/>
      <c r="L4165" t="s">
        <v>155</v>
      </c>
      <c r="M4165" t="s">
        <v>155</v>
      </c>
      <c r="N4165" t="n">
        <v>-80.9955</v>
      </c>
      <c r="O4165" t="n">
        <v>34.97</v>
      </c>
      <c r="P4165" t="n">
        <v>321</v>
      </c>
      <c r="Q4165" t="n">
        <v>321</v>
      </c>
      <c r="R4165" t="n">
        <v>98.4</v>
      </c>
      <c r="S4165" t="n">
        <v>41.7</v>
      </c>
      <c r="T4165" t="n">
        <v>49.2</v>
      </c>
      <c r="U4165" t="n">
        <v>6.2</v>
      </c>
      <c r="V4165" t="n">
        <v>0.3</v>
      </c>
      <c r="W4165" t="n">
        <v>0</v>
      </c>
      <c r="X4165" t="n">
        <v>100</v>
      </c>
      <c r="Y4165" t="n">
        <v>56</v>
      </c>
      <c r="Z4165" t="n">
        <v>20</v>
      </c>
      <c r="AA4165"/>
      <c r="AB4165"/>
      <c r="AC4165"/>
      <c r="AD4165"/>
      <c r="AE4165"/>
      <c r="AF4165" t="n">
        <v>59</v>
      </c>
      <c r="AG4165" t="n">
        <v>66</v>
      </c>
      <c r="AH4165" t="n">
        <v>67</v>
      </c>
      <c r="AI4165" t="n">
        <v>13920</v>
      </c>
      <c r="AJ4165" t="n">
        <v>13497</v>
      </c>
      <c r="AK4165" t="n">
        <v>13531</v>
      </c>
      <c r="AL4165" t="n">
        <v>14520</v>
      </c>
      <c r="AM4165"/>
      <c r="AN4165" t="n">
        <v>17300</v>
      </c>
      <c r="AO4165"/>
      <c r="AP4165"/>
      <c r="AQ4165"/>
      <c r="AR4165"/>
    </row>
    <row r="4166">
      <c r="A4166" t="n">
        <v>432269</v>
      </c>
      <c r="B4166" t="s">
        <v>6282</v>
      </c>
      <c r="C4166" t="s">
        <v>4838</v>
      </c>
      <c r="D4166" t="s">
        <v>4775</v>
      </c>
      <c r="E4166" t="s">
        <v>283</v>
      </c>
      <c r="F4166" t="s">
        <v>551</v>
      </c>
      <c r="G4166" t="s">
        <v>163</v>
      </c>
      <c r="H4166" t="s">
        <v>200</v>
      </c>
      <c r="I4166" t="s">
        <v>151</v>
      </c>
      <c r="J4166" t="s">
        <v>164</v>
      </c>
      <c r="K4166"/>
      <c r="L4166" t="s">
        <v>155</v>
      </c>
      <c r="M4166" t="s">
        <v>155</v>
      </c>
      <c r="N4166" t="n">
        <v>-106.3231</v>
      </c>
      <c r="O4166" t="n">
        <v>31.6962</v>
      </c>
      <c r="P4166" t="n">
        <v>135</v>
      </c>
      <c r="Q4166" t="n">
        <v>135</v>
      </c>
      <c r="R4166" t="n">
        <v>17</v>
      </c>
      <c r="S4166" t="n">
        <v>5.9</v>
      </c>
      <c r="T4166" t="n">
        <v>5.2</v>
      </c>
      <c r="U4166" t="n">
        <v>86.7</v>
      </c>
      <c r="V4166" t="n">
        <v>0.7</v>
      </c>
      <c r="W4166" t="n">
        <v>0</v>
      </c>
      <c r="X4166" t="n">
        <v>61</v>
      </c>
      <c r="Y4166"/>
      <c r="Z4166" t="n">
        <v>12</v>
      </c>
      <c r="AA4166"/>
      <c r="AB4166"/>
      <c r="AC4166"/>
      <c r="AD4166"/>
      <c r="AE4166"/>
      <c r="AF4166" t="n">
        <v>54</v>
      </c>
      <c r="AG4166" t="n">
        <v>66</v>
      </c>
      <c r="AH4166" t="n">
        <v>66</v>
      </c>
      <c r="AI4166" t="n">
        <v>19187</v>
      </c>
      <c r="AJ4166" t="n">
        <v>19186</v>
      </c>
      <c r="AK4166" t="n">
        <v>19220</v>
      </c>
      <c r="AL4166" t="n">
        <v>19149</v>
      </c>
      <c r="AM4166" t="n">
        <v>19162</v>
      </c>
      <c r="AN4166"/>
      <c r="AO4166"/>
      <c r="AP4166"/>
      <c r="AQ4166"/>
      <c r="AR4166"/>
    </row>
    <row r="4167">
      <c r="A4167" t="n">
        <v>432348</v>
      </c>
      <c r="B4167" t="s">
        <v>6283</v>
      </c>
      <c r="C4167" t="s">
        <v>6284</v>
      </c>
      <c r="D4167" t="s">
        <v>5078</v>
      </c>
      <c r="E4167" t="s">
        <v>147</v>
      </c>
      <c r="F4167" t="s">
        <v>162</v>
      </c>
      <c r="G4167" t="s">
        <v>163</v>
      </c>
      <c r="H4167" t="s">
        <v>150</v>
      </c>
      <c r="I4167" t="s">
        <v>205</v>
      </c>
      <c r="J4167" t="s">
        <v>164</v>
      </c>
      <c r="K4167" t="s">
        <v>209</v>
      </c>
      <c r="L4167" t="s">
        <v>155</v>
      </c>
      <c r="M4167" t="s">
        <v>155</v>
      </c>
      <c r="N4167" t="n">
        <v>-82.0956</v>
      </c>
      <c r="O4167" t="n">
        <v>37.2777</v>
      </c>
      <c r="P4167" t="n">
        <v>162</v>
      </c>
      <c r="Q4167"/>
      <c r="R4167"/>
      <c r="S4167"/>
      <c r="T4167"/>
      <c r="U4167"/>
      <c r="V4167"/>
      <c r="W4167"/>
      <c r="X4167"/>
      <c r="Y4167"/>
      <c r="Z4167"/>
      <c r="AA4167"/>
      <c r="AB4167"/>
      <c r="AC4167"/>
      <c r="AD4167"/>
      <c r="AE4167"/>
      <c r="AF4167"/>
      <c r="AG4167"/>
      <c r="AH4167"/>
      <c r="AI4167"/>
      <c r="AJ4167"/>
      <c r="AK4167"/>
      <c r="AL4167"/>
      <c r="AM4167"/>
      <c r="AN4167"/>
      <c r="AO4167"/>
      <c r="AP4167"/>
      <c r="AQ4167"/>
      <c r="AR4167" t="n">
        <v>53</v>
      </c>
    </row>
    <row r="4168">
      <c r="A4168" t="n">
        <v>432384</v>
      </c>
      <c r="B4168" t="s">
        <v>6285</v>
      </c>
      <c r="C4168" t="s">
        <v>4189</v>
      </c>
      <c r="D4168" t="s">
        <v>440</v>
      </c>
      <c r="E4168" t="s">
        <v>267</v>
      </c>
      <c r="F4168" t="s">
        <v>188</v>
      </c>
      <c r="G4168" t="s">
        <v>189</v>
      </c>
      <c r="H4168" t="s">
        <v>150</v>
      </c>
      <c r="I4168" t="s">
        <v>151</v>
      </c>
      <c r="J4168" t="s">
        <v>164</v>
      </c>
      <c r="K4168" t="s">
        <v>179</v>
      </c>
      <c r="L4168" t="s">
        <v>155</v>
      </c>
      <c r="M4168" t="s">
        <v>155</v>
      </c>
      <c r="N4168" t="n">
        <v>-117.5717</v>
      </c>
      <c r="O4168" t="n">
        <v>34.0686</v>
      </c>
      <c r="P4168" t="n">
        <v>647</v>
      </c>
      <c r="Q4168" t="n">
        <v>647</v>
      </c>
      <c r="R4168" t="n">
        <v>79.6</v>
      </c>
      <c r="S4168" t="n">
        <v>9.7</v>
      </c>
      <c r="T4168" t="n">
        <v>9.1</v>
      </c>
      <c r="U4168" t="n">
        <v>71.4</v>
      </c>
      <c r="V4168" t="n">
        <v>4.3</v>
      </c>
      <c r="W4168" t="n">
        <v>0</v>
      </c>
      <c r="X4168"/>
      <c r="Y4168"/>
      <c r="Z4168" t="n">
        <v>21</v>
      </c>
      <c r="AA4168" t="n">
        <v>192</v>
      </c>
      <c r="AB4168" t="n">
        <v>57.3</v>
      </c>
      <c r="AC4168"/>
      <c r="AD4168"/>
      <c r="AE4168"/>
      <c r="AF4168" t="n">
        <v>94</v>
      </c>
      <c r="AG4168" t="n">
        <v>66</v>
      </c>
      <c r="AH4168" t="n">
        <v>75</v>
      </c>
      <c r="AI4168" t="n">
        <v>25958</v>
      </c>
      <c r="AJ4168" t="n">
        <v>25711</v>
      </c>
      <c r="AK4168" t="n">
        <v>25933</v>
      </c>
      <c r="AL4168" t="n">
        <v>27316</v>
      </c>
      <c r="AM4168" t="n">
        <v>31386</v>
      </c>
      <c r="AN4168" t="n">
        <v>31920</v>
      </c>
      <c r="AO4168" t="n">
        <v>164</v>
      </c>
      <c r="AP4168" t="n">
        <v>34</v>
      </c>
      <c r="AQ4168"/>
      <c r="AR4168"/>
    </row>
    <row r="4169">
      <c r="A4169" t="n">
        <v>432524</v>
      </c>
      <c r="B4169" t="s">
        <v>6286</v>
      </c>
      <c r="C4169" t="s">
        <v>705</v>
      </c>
      <c r="D4169" t="s">
        <v>1051</v>
      </c>
      <c r="E4169" t="s">
        <v>997</v>
      </c>
      <c r="F4169" t="s">
        <v>368</v>
      </c>
      <c r="G4169" t="s">
        <v>163</v>
      </c>
      <c r="H4169" t="s">
        <v>174</v>
      </c>
      <c r="I4169" t="s">
        <v>151</v>
      </c>
      <c r="J4169" t="s">
        <v>164</v>
      </c>
      <c r="K4169" t="s">
        <v>176</v>
      </c>
      <c r="L4169" t="s">
        <v>155</v>
      </c>
      <c r="M4169" t="s">
        <v>155</v>
      </c>
      <c r="N4169" t="n">
        <v>-75.5499</v>
      </c>
      <c r="O4169" t="n">
        <v>39.7419</v>
      </c>
      <c r="P4169" t="n">
        <v>131</v>
      </c>
      <c r="Q4169" t="n">
        <v>131</v>
      </c>
      <c r="R4169" t="n">
        <v>65.6</v>
      </c>
      <c r="S4169" t="n">
        <v>40.5</v>
      </c>
      <c r="T4169" t="n">
        <v>32.8</v>
      </c>
      <c r="U4169" t="n">
        <v>16.8</v>
      </c>
      <c r="V4169" t="n">
        <v>0.8</v>
      </c>
      <c r="W4169" t="n">
        <v>0</v>
      </c>
      <c r="X4169" t="n">
        <v>56</v>
      </c>
      <c r="Y4169"/>
      <c r="Z4169" t="n">
        <v>10</v>
      </c>
      <c r="AA4169" t="n">
        <v>39</v>
      </c>
      <c r="AB4169" t="n">
        <v>41</v>
      </c>
      <c r="AC4169"/>
      <c r="AD4169"/>
      <c r="AE4169"/>
      <c r="AF4169" t="n">
        <v>62</v>
      </c>
      <c r="AG4169" t="n">
        <v>40</v>
      </c>
      <c r="AH4169" t="n">
        <v>99</v>
      </c>
      <c r="AI4169" t="n">
        <v>32604</v>
      </c>
      <c r="AJ4169" t="n">
        <v>30453</v>
      </c>
      <c r="AK4169" t="n">
        <v>24877</v>
      </c>
      <c r="AL4169" t="n">
        <v>32016</v>
      </c>
      <c r="AM4169" t="n">
        <v>32463</v>
      </c>
      <c r="AN4169" t="n">
        <v>38624</v>
      </c>
      <c r="AO4169" t="n">
        <v>46</v>
      </c>
      <c r="AP4169"/>
      <c r="AQ4169"/>
      <c r="AR4169"/>
    </row>
    <row r="4170">
      <c r="A4170" t="n">
        <v>433004</v>
      </c>
      <c r="B4170" t="s">
        <v>6287</v>
      </c>
      <c r="C4170" t="s">
        <v>6288</v>
      </c>
      <c r="D4170" t="s">
        <v>440</v>
      </c>
      <c r="E4170" t="s">
        <v>267</v>
      </c>
      <c r="F4170" t="s">
        <v>188</v>
      </c>
      <c r="G4170" t="s">
        <v>189</v>
      </c>
      <c r="H4170" t="s">
        <v>150</v>
      </c>
      <c r="I4170" t="s">
        <v>186</v>
      </c>
      <c r="J4170" t="s">
        <v>164</v>
      </c>
      <c r="K4170" t="s">
        <v>209</v>
      </c>
      <c r="L4170" t="s">
        <v>155</v>
      </c>
      <c r="M4170" t="s">
        <v>155</v>
      </c>
      <c r="N4170" t="n">
        <v>-118.1714</v>
      </c>
      <c r="O4170" t="n">
        <v>33.7968</v>
      </c>
      <c r="P4170" t="n">
        <v>694</v>
      </c>
      <c r="Q4170" t="n">
        <v>471</v>
      </c>
      <c r="R4170" t="n">
        <v>74.7</v>
      </c>
      <c r="S4170" t="n">
        <v>5.5</v>
      </c>
      <c r="T4170" t="n">
        <v>10</v>
      </c>
      <c r="U4170" t="n">
        <v>32.5</v>
      </c>
      <c r="V4170" t="n">
        <v>43.1</v>
      </c>
      <c r="W4170" t="n">
        <v>0.6</v>
      </c>
      <c r="X4170"/>
      <c r="Y4170"/>
      <c r="Z4170" t="n">
        <v>16</v>
      </c>
      <c r="AA4170" t="n">
        <v>2</v>
      </c>
      <c r="AB4170" t="n">
        <v>50</v>
      </c>
      <c r="AC4170" t="n">
        <v>2</v>
      </c>
      <c r="AD4170" t="n">
        <v>50</v>
      </c>
      <c r="AE4170" t="n">
        <v>50</v>
      </c>
      <c r="AF4170" t="n">
        <v>0</v>
      </c>
      <c r="AG4170" t="n">
        <v>46</v>
      </c>
      <c r="AH4170" t="n">
        <v>49</v>
      </c>
      <c r="AI4170"/>
      <c r="AJ4170"/>
      <c r="AK4170"/>
      <c r="AL4170"/>
      <c r="AM4170"/>
      <c r="AN4170"/>
      <c r="AO4170"/>
      <c r="AP4170" t="n">
        <v>76</v>
      </c>
      <c r="AQ4170" t="n">
        <v>57</v>
      </c>
      <c r="AR4170" t="n">
        <v>26</v>
      </c>
    </row>
    <row r="4171">
      <c r="A4171" t="n">
        <v>433013</v>
      </c>
      <c r="B4171" t="s">
        <v>6289</v>
      </c>
      <c r="C4171" t="s">
        <v>801</v>
      </c>
      <c r="D4171" t="s">
        <v>440</v>
      </c>
      <c r="E4171" t="s">
        <v>267</v>
      </c>
      <c r="F4171" t="s">
        <v>188</v>
      </c>
      <c r="G4171" t="s">
        <v>189</v>
      </c>
      <c r="H4171" t="s">
        <v>150</v>
      </c>
      <c r="I4171" t="s">
        <v>151</v>
      </c>
      <c r="J4171" t="s">
        <v>164</v>
      </c>
      <c r="K4171" t="s">
        <v>209</v>
      </c>
      <c r="L4171" t="s">
        <v>155</v>
      </c>
      <c r="M4171" t="s">
        <v>155</v>
      </c>
      <c r="N4171" t="n">
        <v>-117.8478</v>
      </c>
      <c r="O4171" t="n">
        <v>33.7211</v>
      </c>
      <c r="P4171" t="n">
        <v>1108</v>
      </c>
      <c r="Q4171" t="n">
        <v>1108</v>
      </c>
      <c r="R4171" t="n">
        <v>67.1</v>
      </c>
      <c r="S4171" t="n">
        <v>16.9</v>
      </c>
      <c r="T4171" t="n">
        <v>8.1</v>
      </c>
      <c r="U4171" t="n">
        <v>42.1</v>
      </c>
      <c r="V4171" t="n">
        <v>25.4</v>
      </c>
      <c r="W4171" t="n">
        <v>1</v>
      </c>
      <c r="X4171" t="n">
        <v>100</v>
      </c>
      <c r="Y4171"/>
      <c r="Z4171" t="n">
        <v>30</v>
      </c>
      <c r="AA4171" t="n">
        <v>26</v>
      </c>
      <c r="AB4171" t="n">
        <v>76.9</v>
      </c>
      <c r="AC4171"/>
      <c r="AD4171"/>
      <c r="AE4171"/>
      <c r="AF4171" t="n">
        <v>49</v>
      </c>
      <c r="AG4171" t="n">
        <v>48</v>
      </c>
      <c r="AH4171" t="n">
        <v>50</v>
      </c>
      <c r="AI4171" t="n">
        <v>26098</v>
      </c>
      <c r="AJ4171" t="n">
        <v>23202</v>
      </c>
      <c r="AK4171"/>
      <c r="AL4171" t="n">
        <v>27738</v>
      </c>
      <c r="AM4171" t="n">
        <v>31097</v>
      </c>
      <c r="AN4171" t="n">
        <v>31097</v>
      </c>
      <c r="AO4171" t="n">
        <v>198</v>
      </c>
      <c r="AP4171"/>
      <c r="AQ4171"/>
      <c r="AR4171"/>
    </row>
    <row r="4172">
      <c r="A4172" t="n">
        <v>433040</v>
      </c>
      <c r="B4172" t="s">
        <v>6290</v>
      </c>
      <c r="C4172" t="s">
        <v>2337</v>
      </c>
      <c r="D4172" t="s">
        <v>2276</v>
      </c>
      <c r="E4172" t="s">
        <v>993</v>
      </c>
      <c r="F4172" t="s">
        <v>216</v>
      </c>
      <c r="G4172" t="s">
        <v>149</v>
      </c>
      <c r="H4172" t="s">
        <v>200</v>
      </c>
      <c r="I4172" t="s">
        <v>186</v>
      </c>
      <c r="J4172" t="s">
        <v>164</v>
      </c>
      <c r="K4172"/>
      <c r="L4172" t="s">
        <v>155</v>
      </c>
      <c r="M4172" t="s">
        <v>155</v>
      </c>
      <c r="N4172" t="n">
        <v>-71.8608</v>
      </c>
      <c r="O4172" t="n">
        <v>42.5606</v>
      </c>
      <c r="P4172" t="n">
        <v>43</v>
      </c>
      <c r="Q4172" t="n">
        <v>43</v>
      </c>
      <c r="R4172" t="n">
        <v>93</v>
      </c>
      <c r="S4172" t="n">
        <v>39.5</v>
      </c>
      <c r="T4172" t="n">
        <v>37.2</v>
      </c>
      <c r="U4172" t="n">
        <v>18.6</v>
      </c>
      <c r="V4172" t="n">
        <v>0</v>
      </c>
      <c r="W4172" t="n">
        <v>0</v>
      </c>
      <c r="X4172" t="n">
        <v>67</v>
      </c>
      <c r="Y4172"/>
      <c r="Z4172" t="n">
        <v>11</v>
      </c>
      <c r="AA4172"/>
      <c r="AB4172"/>
      <c r="AC4172"/>
      <c r="AD4172"/>
      <c r="AE4172"/>
      <c r="AF4172" t="n">
        <v>12</v>
      </c>
      <c r="AG4172" t="n">
        <v>44</v>
      </c>
      <c r="AH4172" t="n">
        <v>44</v>
      </c>
      <c r="AI4172" t="n">
        <v>29767</v>
      </c>
      <c r="AJ4172" t="n">
        <v>34948</v>
      </c>
      <c r="AK4172" t="n">
        <v>34499</v>
      </c>
      <c r="AL4172"/>
      <c r="AM4172"/>
      <c r="AN4172" t="n">
        <v>37946</v>
      </c>
      <c r="AO4172"/>
      <c r="AP4172"/>
      <c r="AQ4172"/>
      <c r="AR4172"/>
    </row>
    <row r="4173">
      <c r="A4173" t="n">
        <v>433068</v>
      </c>
      <c r="B4173" t="s">
        <v>6291</v>
      </c>
      <c r="C4173" t="s">
        <v>6292</v>
      </c>
      <c r="D4173" t="s">
        <v>1078</v>
      </c>
      <c r="E4173" t="s">
        <v>147</v>
      </c>
      <c r="F4173" t="s">
        <v>216</v>
      </c>
      <c r="G4173" t="s">
        <v>149</v>
      </c>
      <c r="H4173" t="s">
        <v>200</v>
      </c>
      <c r="I4173" t="s">
        <v>151</v>
      </c>
      <c r="J4173" t="s">
        <v>164</v>
      </c>
      <c r="K4173"/>
      <c r="L4173" t="s">
        <v>155</v>
      </c>
      <c r="M4173" t="s">
        <v>155</v>
      </c>
      <c r="N4173" t="n">
        <v>-86.6148</v>
      </c>
      <c r="O4173" t="n">
        <v>30.4687</v>
      </c>
      <c r="P4173" t="n">
        <v>638</v>
      </c>
      <c r="Q4173" t="n">
        <v>638</v>
      </c>
      <c r="R4173" t="n">
        <v>37.9</v>
      </c>
      <c r="S4173" t="n">
        <v>63.9</v>
      </c>
      <c r="T4173" t="n">
        <v>13.3</v>
      </c>
      <c r="U4173" t="n">
        <v>11.6</v>
      </c>
      <c r="V4173" t="n">
        <v>2.7</v>
      </c>
      <c r="W4173" t="n">
        <v>0.6</v>
      </c>
      <c r="X4173" t="n">
        <v>87</v>
      </c>
      <c r="Y4173" t="n">
        <v>60</v>
      </c>
      <c r="Z4173" t="n">
        <v>12</v>
      </c>
      <c r="AA4173"/>
      <c r="AB4173"/>
      <c r="AC4173"/>
      <c r="AD4173"/>
      <c r="AE4173"/>
      <c r="AF4173" t="n">
        <v>529</v>
      </c>
      <c r="AG4173" t="n">
        <v>21</v>
      </c>
      <c r="AH4173" t="n">
        <v>41</v>
      </c>
      <c r="AI4173" t="n">
        <v>15421</v>
      </c>
      <c r="AJ4173" t="n">
        <v>13412</v>
      </c>
      <c r="AK4173" t="n">
        <v>13499</v>
      </c>
      <c r="AL4173" t="n">
        <v>15127</v>
      </c>
      <c r="AM4173"/>
      <c r="AN4173"/>
      <c r="AO4173"/>
      <c r="AP4173"/>
      <c r="AQ4173"/>
      <c r="AR4173"/>
    </row>
    <row r="4174">
      <c r="A4174" t="n">
        <v>433101</v>
      </c>
      <c r="B4174" t="s">
        <v>6293</v>
      </c>
      <c r="C4174" t="s">
        <v>1567</v>
      </c>
      <c r="D4174" t="s">
        <v>4524</v>
      </c>
      <c r="E4174" t="s">
        <v>993</v>
      </c>
      <c r="F4174" t="s">
        <v>199</v>
      </c>
      <c r="G4174" t="s">
        <v>189</v>
      </c>
      <c r="H4174" t="s">
        <v>200</v>
      </c>
      <c r="I4174" t="s">
        <v>186</v>
      </c>
      <c r="J4174" t="s">
        <v>164</v>
      </c>
      <c r="K4174"/>
      <c r="L4174" t="s">
        <v>155</v>
      </c>
      <c r="M4174" t="s">
        <v>155</v>
      </c>
      <c r="N4174" t="n">
        <v>-71.4775</v>
      </c>
      <c r="O4174" t="n">
        <v>41.9385</v>
      </c>
      <c r="P4174" t="n">
        <v>1201</v>
      </c>
      <c r="Q4174" t="n">
        <v>1201</v>
      </c>
      <c r="R4174" t="n">
        <v>87.6</v>
      </c>
      <c r="S4174" t="n">
        <v>24.6</v>
      </c>
      <c r="T4174" t="n">
        <v>33.1</v>
      </c>
      <c r="U4174" t="n">
        <v>25.4</v>
      </c>
      <c r="V4174" t="n">
        <v>1.7</v>
      </c>
      <c r="W4174" t="n">
        <v>0.1</v>
      </c>
      <c r="X4174" t="n">
        <v>74</v>
      </c>
      <c r="Y4174" t="n">
        <v>59</v>
      </c>
      <c r="Z4174" t="n">
        <v>16</v>
      </c>
      <c r="AA4174"/>
      <c r="AB4174"/>
      <c r="AC4174"/>
      <c r="AD4174"/>
      <c r="AE4174"/>
      <c r="AF4174" t="n">
        <v>493</v>
      </c>
      <c r="AG4174" t="n">
        <v>63</v>
      </c>
      <c r="AH4174" t="n">
        <v>80</v>
      </c>
      <c r="AI4174" t="n">
        <v>30780</v>
      </c>
      <c r="AJ4174" t="n">
        <v>29685</v>
      </c>
      <c r="AK4174" t="n">
        <v>30599</v>
      </c>
      <c r="AL4174" t="n">
        <v>31095</v>
      </c>
      <c r="AM4174" t="n">
        <v>33192</v>
      </c>
      <c r="AN4174" t="n">
        <v>34762</v>
      </c>
      <c r="AO4174"/>
      <c r="AP4174"/>
      <c r="AQ4174"/>
      <c r="AR4174"/>
    </row>
    <row r="4175">
      <c r="A4175" t="n">
        <v>433138</v>
      </c>
      <c r="B4175" t="s">
        <v>6294</v>
      </c>
      <c r="C4175" t="s">
        <v>6295</v>
      </c>
      <c r="D4175" t="s">
        <v>3795</v>
      </c>
      <c r="E4175" t="s">
        <v>1434</v>
      </c>
      <c r="F4175" t="s">
        <v>216</v>
      </c>
      <c r="G4175" t="s">
        <v>149</v>
      </c>
      <c r="H4175" t="s">
        <v>200</v>
      </c>
      <c r="I4175" t="s">
        <v>175</v>
      </c>
      <c r="J4175" t="s">
        <v>164</v>
      </c>
      <c r="K4175"/>
      <c r="L4175" t="s">
        <v>155</v>
      </c>
      <c r="M4175" t="s">
        <v>155</v>
      </c>
      <c r="N4175" t="n">
        <v>-81.8689</v>
      </c>
      <c r="O4175" t="n">
        <v>40.8638</v>
      </c>
      <c r="P4175" t="n">
        <v>200</v>
      </c>
      <c r="Q4175" t="n">
        <v>200</v>
      </c>
      <c r="R4175" t="n">
        <v>78</v>
      </c>
      <c r="S4175" t="n">
        <v>93</v>
      </c>
      <c r="T4175" t="n">
        <v>1.5</v>
      </c>
      <c r="U4175" t="n">
        <v>1</v>
      </c>
      <c r="V4175" t="n">
        <v>1.5</v>
      </c>
      <c r="W4175" t="n">
        <v>0</v>
      </c>
      <c r="X4175" t="n">
        <v>68</v>
      </c>
      <c r="Y4175" t="n">
        <v>92</v>
      </c>
      <c r="Z4175" t="n">
        <v>3</v>
      </c>
      <c r="AA4175"/>
      <c r="AB4175"/>
      <c r="AC4175"/>
      <c r="AD4175"/>
      <c r="AE4175"/>
      <c r="AF4175" t="n">
        <v>38</v>
      </c>
      <c r="AG4175" t="n">
        <v>65</v>
      </c>
      <c r="AH4175" t="n">
        <v>77</v>
      </c>
      <c r="AI4175" t="n">
        <v>32673</v>
      </c>
      <c r="AJ4175" t="n">
        <v>29467</v>
      </c>
      <c r="AK4175"/>
      <c r="AL4175"/>
      <c r="AM4175" t="n">
        <v>32293</v>
      </c>
      <c r="AN4175" t="n">
        <v>29731</v>
      </c>
      <c r="AO4175"/>
      <c r="AP4175"/>
      <c r="AQ4175"/>
      <c r="AR4175"/>
    </row>
    <row r="4176">
      <c r="A4176" t="n">
        <v>433174</v>
      </c>
      <c r="B4176" t="s">
        <v>6296</v>
      </c>
      <c r="C4176" t="s">
        <v>3603</v>
      </c>
      <c r="D4176" t="s">
        <v>3570</v>
      </c>
      <c r="E4176" t="s">
        <v>147</v>
      </c>
      <c r="F4176" t="s">
        <v>148</v>
      </c>
      <c r="G4176" t="s">
        <v>149</v>
      </c>
      <c r="H4176" t="s">
        <v>150</v>
      </c>
      <c r="I4176" t="s">
        <v>151</v>
      </c>
      <c r="J4176" t="s">
        <v>164</v>
      </c>
      <c r="K4176" t="s">
        <v>209</v>
      </c>
      <c r="L4176" t="s">
        <v>155</v>
      </c>
      <c r="M4176" t="s">
        <v>155</v>
      </c>
      <c r="N4176" t="n">
        <v>-80.9275</v>
      </c>
      <c r="O4176" t="n">
        <v>35.1819</v>
      </c>
      <c r="P4176" t="n">
        <v>550</v>
      </c>
      <c r="Q4176" t="n">
        <v>550</v>
      </c>
      <c r="R4176" t="n">
        <v>86.7</v>
      </c>
      <c r="S4176" t="n">
        <v>48.5</v>
      </c>
      <c r="T4176" t="n">
        <v>12.7</v>
      </c>
      <c r="U4176" t="n">
        <v>5.5</v>
      </c>
      <c r="V4176" t="n">
        <v>1.8</v>
      </c>
      <c r="W4176" t="n">
        <v>0.2</v>
      </c>
      <c r="X4176"/>
      <c r="Y4176"/>
      <c r="Z4176" t="n">
        <v>5</v>
      </c>
      <c r="AA4176" t="n">
        <v>1</v>
      </c>
      <c r="AB4176" t="n">
        <v>100</v>
      </c>
      <c r="AC4176"/>
      <c r="AD4176"/>
      <c r="AE4176"/>
      <c r="AF4176" t="n">
        <v>0</v>
      </c>
      <c r="AG4176" t="n">
        <v>17</v>
      </c>
      <c r="AH4176" t="n">
        <v>29</v>
      </c>
      <c r="AI4176"/>
      <c r="AJ4176"/>
      <c r="AK4176"/>
      <c r="AL4176"/>
      <c r="AM4176"/>
      <c r="AN4176"/>
      <c r="AO4176" t="n">
        <v>128</v>
      </c>
      <c r="AP4176" t="n">
        <v>27</v>
      </c>
      <c r="AQ4176"/>
      <c r="AR4176"/>
    </row>
    <row r="4177">
      <c r="A4177" t="n">
        <v>433387</v>
      </c>
      <c r="B4177" t="s">
        <v>6297</v>
      </c>
      <c r="C4177" t="s">
        <v>5040</v>
      </c>
      <c r="D4177" t="s">
        <v>5021</v>
      </c>
      <c r="E4177" t="s">
        <v>914</v>
      </c>
      <c r="F4177" t="s">
        <v>162</v>
      </c>
      <c r="G4177" t="s">
        <v>163</v>
      </c>
      <c r="H4177" t="s">
        <v>150</v>
      </c>
      <c r="I4177" t="s">
        <v>186</v>
      </c>
      <c r="J4177" t="s">
        <v>158</v>
      </c>
      <c r="K4177" t="s">
        <v>153</v>
      </c>
      <c r="L4177" t="s">
        <v>155</v>
      </c>
      <c r="M4177" t="s">
        <v>155</v>
      </c>
      <c r="N4177" t="n">
        <v>-111.8698</v>
      </c>
      <c r="O4177" t="n">
        <v>40.6848</v>
      </c>
      <c r="P4177" t="n">
        <v>236992</v>
      </c>
      <c r="Q4177" t="n">
        <v>167263</v>
      </c>
      <c r="R4177" t="n">
        <v>58.5</v>
      </c>
      <c r="S4177" t="n">
        <v>56.8</v>
      </c>
      <c r="T4177" t="n">
        <v>12.5</v>
      </c>
      <c r="U4177" t="n">
        <v>14.1</v>
      </c>
      <c r="V4177" t="n">
        <v>4</v>
      </c>
      <c r="W4177" t="n">
        <v>0</v>
      </c>
      <c r="X4177" t="n">
        <v>62</v>
      </c>
      <c r="Y4177"/>
      <c r="Z4177" t="n">
        <v>42</v>
      </c>
      <c r="AA4177" t="n">
        <v>900</v>
      </c>
      <c r="AB4177" t="n">
        <v>50.9</v>
      </c>
      <c r="AC4177" t="n">
        <v>900</v>
      </c>
      <c r="AD4177" t="n">
        <v>50.9</v>
      </c>
      <c r="AE4177" t="n">
        <v>33.8</v>
      </c>
      <c r="AF4177" t="n">
        <v>1377</v>
      </c>
      <c r="AG4177" t="n">
        <v>35</v>
      </c>
      <c r="AH4177" t="n">
        <v>40</v>
      </c>
      <c r="AI4177" t="n">
        <v>9555</v>
      </c>
      <c r="AJ4177" t="n">
        <v>9358</v>
      </c>
      <c r="AK4177" t="n">
        <v>9848</v>
      </c>
      <c r="AL4177" t="n">
        <v>10666</v>
      </c>
      <c r="AM4177" t="n">
        <v>13731</v>
      </c>
      <c r="AN4177" t="n">
        <v>14297</v>
      </c>
      <c r="AO4177"/>
      <c r="AP4177" t="n">
        <v>23973</v>
      </c>
      <c r="AQ4177" t="n">
        <v>22141</v>
      </c>
      <c r="AR4177"/>
    </row>
    <row r="4178">
      <c r="A4178" t="n">
        <v>433420</v>
      </c>
      <c r="B4178" t="s">
        <v>6298</v>
      </c>
      <c r="C4178" t="s">
        <v>467</v>
      </c>
      <c r="D4178" t="s">
        <v>440</v>
      </c>
      <c r="E4178" t="s">
        <v>267</v>
      </c>
      <c r="F4178" t="s">
        <v>188</v>
      </c>
      <c r="G4178" t="s">
        <v>189</v>
      </c>
      <c r="H4178" t="s">
        <v>150</v>
      </c>
      <c r="I4178" t="s">
        <v>186</v>
      </c>
      <c r="J4178" t="s">
        <v>164</v>
      </c>
      <c r="K4178" t="s">
        <v>209</v>
      </c>
      <c r="L4178" t="s">
        <v>155</v>
      </c>
      <c r="M4178" t="s">
        <v>155</v>
      </c>
      <c r="N4178" t="n">
        <v>-119.0493</v>
      </c>
      <c r="O4178" t="n">
        <v>35.4349</v>
      </c>
      <c r="P4178" t="n">
        <v>462</v>
      </c>
      <c r="Q4178" t="n">
        <v>453</v>
      </c>
      <c r="R4178" t="n">
        <v>13</v>
      </c>
      <c r="S4178" t="n">
        <v>41.5</v>
      </c>
      <c r="T4178" t="n">
        <v>7.7</v>
      </c>
      <c r="U4178" t="n">
        <v>35.1</v>
      </c>
      <c r="V4178" t="n">
        <v>9.3</v>
      </c>
      <c r="W4178" t="n">
        <v>0.2</v>
      </c>
      <c r="X4178" t="n">
        <v>62</v>
      </c>
      <c r="Y4178"/>
      <c r="Z4178" t="n">
        <v>14</v>
      </c>
      <c r="AA4178" t="n">
        <v>31</v>
      </c>
      <c r="AB4178" t="n">
        <v>41.9</v>
      </c>
      <c r="AC4178" t="n">
        <v>25</v>
      </c>
      <c r="AD4178" t="n">
        <v>32</v>
      </c>
      <c r="AE4178" t="n">
        <v>32</v>
      </c>
      <c r="AF4178" t="n">
        <v>27</v>
      </c>
      <c r="AG4178" t="n">
        <v>50</v>
      </c>
      <c r="AH4178" t="n">
        <v>54</v>
      </c>
      <c r="AI4178" t="n">
        <v>36328</v>
      </c>
      <c r="AJ4178" t="n">
        <v>34367</v>
      </c>
      <c r="AK4178" t="n">
        <v>34853</v>
      </c>
      <c r="AL4178" t="n">
        <v>37028</v>
      </c>
      <c r="AM4178" t="n">
        <v>41966</v>
      </c>
      <c r="AN4178" t="n">
        <v>43331</v>
      </c>
      <c r="AO4178" t="n">
        <v>3</v>
      </c>
      <c r="AP4178" t="n">
        <v>36</v>
      </c>
      <c r="AQ4178" t="n">
        <v>2</v>
      </c>
      <c r="AR4178"/>
    </row>
    <row r="4179">
      <c r="A4179" t="n">
        <v>433536</v>
      </c>
      <c r="B4179" t="s">
        <v>6299</v>
      </c>
      <c r="C4179" t="s">
        <v>6300</v>
      </c>
      <c r="D4179" t="s">
        <v>2071</v>
      </c>
      <c r="E4179" t="s">
        <v>147</v>
      </c>
      <c r="F4179" t="s">
        <v>162</v>
      </c>
      <c r="G4179" t="s">
        <v>163</v>
      </c>
      <c r="H4179" t="s">
        <v>150</v>
      </c>
      <c r="I4179" t="s">
        <v>151</v>
      </c>
      <c r="J4179" t="s">
        <v>164</v>
      </c>
      <c r="K4179" t="s">
        <v>179</v>
      </c>
      <c r="L4179" t="s">
        <v>155</v>
      </c>
      <c r="M4179" t="s">
        <v>155</v>
      </c>
      <c r="N4179" t="n">
        <v>-90.1559</v>
      </c>
      <c r="O4179" t="n">
        <v>30.0193</v>
      </c>
      <c r="P4179" t="n">
        <v>632</v>
      </c>
      <c r="Q4179" t="n">
        <v>614</v>
      </c>
      <c r="R4179" t="n">
        <v>89.6</v>
      </c>
      <c r="S4179" t="n">
        <v>18.2</v>
      </c>
      <c r="T4179" t="n">
        <v>67.3</v>
      </c>
      <c r="U4179" t="n">
        <v>5.2</v>
      </c>
      <c r="V4179" t="n">
        <v>0.5</v>
      </c>
      <c r="W4179" t="n">
        <v>0</v>
      </c>
      <c r="X4179" t="n">
        <v>42</v>
      </c>
      <c r="Y4179" t="n">
        <v>50</v>
      </c>
      <c r="Z4179" t="n">
        <v>14</v>
      </c>
      <c r="AA4179" t="n">
        <v>7</v>
      </c>
      <c r="AB4179" t="n">
        <v>28.6</v>
      </c>
      <c r="AC4179" t="n">
        <v>2</v>
      </c>
      <c r="AD4179"/>
      <c r="AE4179"/>
      <c r="AF4179" t="n">
        <v>24</v>
      </c>
      <c r="AG4179" t="n">
        <v>72</v>
      </c>
      <c r="AH4179" t="n">
        <v>96</v>
      </c>
      <c r="AI4179" t="n">
        <v>20824</v>
      </c>
      <c r="AJ4179" t="n">
        <v>20801</v>
      </c>
      <c r="AK4179" t="n">
        <v>22331</v>
      </c>
      <c r="AL4179" t="n">
        <v>23145</v>
      </c>
      <c r="AM4179"/>
      <c r="AN4179"/>
      <c r="AO4179" t="n">
        <v>53</v>
      </c>
      <c r="AP4179" t="n">
        <v>52</v>
      </c>
      <c r="AQ4179" t="n">
        <v>7</v>
      </c>
      <c r="AR4179"/>
    </row>
    <row r="4180">
      <c r="A4180" t="n">
        <v>433660</v>
      </c>
      <c r="B4180" t="s">
        <v>6301</v>
      </c>
      <c r="C4180" t="s">
        <v>1111</v>
      </c>
      <c r="D4180" t="s">
        <v>1078</v>
      </c>
      <c r="E4180" t="s">
        <v>147</v>
      </c>
      <c r="F4180" t="s">
        <v>148</v>
      </c>
      <c r="G4180" t="s">
        <v>149</v>
      </c>
      <c r="H4180" t="s">
        <v>150</v>
      </c>
      <c r="I4180" t="s">
        <v>186</v>
      </c>
      <c r="J4180" t="s">
        <v>238</v>
      </c>
      <c r="K4180" t="s">
        <v>159</v>
      </c>
      <c r="L4180" t="s">
        <v>155</v>
      </c>
      <c r="M4180" t="s">
        <v>155</v>
      </c>
      <c r="N4180" t="n">
        <v>-81.7726</v>
      </c>
      <c r="O4180" t="n">
        <v>26.4636</v>
      </c>
      <c r="P4180" t="n">
        <v>18327</v>
      </c>
      <c r="Q4180" t="n">
        <v>15924</v>
      </c>
      <c r="R4180" t="n">
        <v>56.4</v>
      </c>
      <c r="S4180" t="n">
        <v>59.3</v>
      </c>
      <c r="T4180" t="n">
        <v>6.2</v>
      </c>
      <c r="U4180" t="n">
        <v>24.5</v>
      </c>
      <c r="V4180" t="n">
        <v>2</v>
      </c>
      <c r="W4180" t="n">
        <v>2.3</v>
      </c>
      <c r="X4180" t="n">
        <v>83</v>
      </c>
      <c r="Y4180" t="n">
        <v>67</v>
      </c>
      <c r="Z4180" t="n">
        <v>21</v>
      </c>
      <c r="AA4180" t="n">
        <v>2558</v>
      </c>
      <c r="AB4180" t="n">
        <v>56</v>
      </c>
      <c r="AC4180" t="n">
        <v>2558</v>
      </c>
      <c r="AD4180" t="n">
        <v>56</v>
      </c>
      <c r="AE4180" t="n">
        <v>41.9</v>
      </c>
      <c r="AF4180" t="n">
        <v>2714</v>
      </c>
      <c r="AG4180" t="n">
        <v>29</v>
      </c>
      <c r="AH4180" t="n">
        <v>65</v>
      </c>
      <c r="AI4180" t="n">
        <v>10548</v>
      </c>
      <c r="AJ4180" t="n">
        <v>6146</v>
      </c>
      <c r="AK4180" t="n">
        <v>7093</v>
      </c>
      <c r="AL4180" t="n">
        <v>9954</v>
      </c>
      <c r="AM4180" t="n">
        <v>14265</v>
      </c>
      <c r="AN4180" t="n">
        <v>16165</v>
      </c>
      <c r="AO4180" t="n">
        <v>398</v>
      </c>
      <c r="AP4180" t="n">
        <v>2882</v>
      </c>
      <c r="AQ4180" t="n">
        <v>491</v>
      </c>
      <c r="AR4180" t="n">
        <v>72</v>
      </c>
    </row>
    <row r="4181">
      <c r="A4181" t="n">
        <v>434016</v>
      </c>
      <c r="B4181" t="s">
        <v>6302</v>
      </c>
      <c r="C4181" t="s">
        <v>6303</v>
      </c>
      <c r="D4181" t="s">
        <v>2929</v>
      </c>
      <c r="E4181" t="s">
        <v>891</v>
      </c>
      <c r="F4181" t="s">
        <v>173</v>
      </c>
      <c r="G4181" t="s">
        <v>149</v>
      </c>
      <c r="H4181" t="s">
        <v>174</v>
      </c>
      <c r="I4181" t="s">
        <v>205</v>
      </c>
      <c r="J4181" t="s">
        <v>164</v>
      </c>
      <c r="K4181" t="s">
        <v>323</v>
      </c>
      <c r="L4181" t="s">
        <v>155</v>
      </c>
      <c r="M4181" t="s">
        <v>154</v>
      </c>
      <c r="N4181" t="n">
        <v>-96.4679</v>
      </c>
      <c r="O4181" t="n">
        <v>42.235</v>
      </c>
      <c r="P4181" t="n">
        <v>307</v>
      </c>
      <c r="Q4181" t="n">
        <v>307</v>
      </c>
      <c r="R4181" t="n">
        <v>66.4</v>
      </c>
      <c r="S4181" t="n">
        <v>20.5</v>
      </c>
      <c r="T4181" t="n">
        <v>0.7</v>
      </c>
      <c r="U4181" t="n">
        <v>0</v>
      </c>
      <c r="V4181" t="n">
        <v>0.3</v>
      </c>
      <c r="W4181" t="n">
        <v>0</v>
      </c>
      <c r="X4181" t="n">
        <v>64</v>
      </c>
      <c r="Y4181" t="n">
        <v>53</v>
      </c>
      <c r="Z4181" t="n">
        <v>9</v>
      </c>
      <c r="AA4181" t="n">
        <v>12</v>
      </c>
      <c r="AB4181" t="n">
        <v>16.7</v>
      </c>
      <c r="AC4181"/>
      <c r="AD4181"/>
      <c r="AE4181"/>
      <c r="AF4181" t="n">
        <v>22</v>
      </c>
      <c r="AG4181" t="n">
        <v>40</v>
      </c>
      <c r="AH4181" t="n">
        <v>53</v>
      </c>
      <c r="AI4181" t="n">
        <v>11072</v>
      </c>
      <c r="AJ4181" t="n">
        <v>10423</v>
      </c>
      <c r="AK4181" t="n">
        <v>11765</v>
      </c>
      <c r="AL4181" t="n">
        <v>11208</v>
      </c>
      <c r="AM4181"/>
      <c r="AN4181"/>
      <c r="AO4181" t="n">
        <v>11</v>
      </c>
      <c r="AP4181"/>
      <c r="AQ4181"/>
      <c r="AR4181"/>
    </row>
    <row r="4182">
      <c r="A4182" t="n">
        <v>434061</v>
      </c>
      <c r="B4182" t="s">
        <v>6304</v>
      </c>
      <c r="C4182" t="s">
        <v>1732</v>
      </c>
      <c r="D4182" t="s">
        <v>2071</v>
      </c>
      <c r="E4182" t="s">
        <v>147</v>
      </c>
      <c r="F4182" t="s">
        <v>173</v>
      </c>
      <c r="G4182" t="s">
        <v>149</v>
      </c>
      <c r="H4182" t="s">
        <v>174</v>
      </c>
      <c r="I4182" t="s">
        <v>151</v>
      </c>
      <c r="J4182" t="s">
        <v>152</v>
      </c>
      <c r="K4182" t="s">
        <v>176</v>
      </c>
      <c r="L4182" t="s">
        <v>155</v>
      </c>
      <c r="M4182" t="s">
        <v>155</v>
      </c>
      <c r="N4182" t="n">
        <v>-92.0509</v>
      </c>
      <c r="O4182" t="n">
        <v>30.2186</v>
      </c>
      <c r="P4182" t="n">
        <v>7617</v>
      </c>
      <c r="Q4182" t="n">
        <v>7617</v>
      </c>
      <c r="R4182" t="n">
        <v>61.1</v>
      </c>
      <c r="S4182" t="n">
        <v>45.8</v>
      </c>
      <c r="T4182" t="n">
        <v>39.5</v>
      </c>
      <c r="U4182" t="n">
        <v>4.1</v>
      </c>
      <c r="V4182" t="n">
        <v>1.5</v>
      </c>
      <c r="W4182" t="n">
        <v>1</v>
      </c>
      <c r="X4182" t="n">
        <v>59</v>
      </c>
      <c r="Y4182" t="n">
        <v>33</v>
      </c>
      <c r="Z4182" t="n">
        <v>21</v>
      </c>
      <c r="AA4182" t="n">
        <v>932</v>
      </c>
      <c r="AB4182" t="n">
        <v>30</v>
      </c>
      <c r="AC4182"/>
      <c r="AD4182"/>
      <c r="AE4182"/>
      <c r="AF4182" t="n">
        <v>852</v>
      </c>
      <c r="AG4182" t="n">
        <v>48</v>
      </c>
      <c r="AH4182" t="n">
        <v>91</v>
      </c>
      <c r="AI4182" t="n">
        <v>10071</v>
      </c>
      <c r="AJ4182" t="n">
        <v>8521</v>
      </c>
      <c r="AK4182" t="n">
        <v>9209</v>
      </c>
      <c r="AL4182" t="n">
        <v>11448</v>
      </c>
      <c r="AM4182" t="n">
        <v>12940</v>
      </c>
      <c r="AN4182" t="n">
        <v>13855</v>
      </c>
      <c r="AO4182" t="n">
        <v>732</v>
      </c>
      <c r="AP4182"/>
      <c r="AQ4182"/>
      <c r="AR4182"/>
    </row>
    <row r="4183">
      <c r="A4183" t="n">
        <v>434140</v>
      </c>
      <c r="B4183" t="s">
        <v>6305</v>
      </c>
      <c r="C4183" t="s">
        <v>471</v>
      </c>
      <c r="D4183" t="s">
        <v>440</v>
      </c>
      <c r="E4183" t="s">
        <v>267</v>
      </c>
      <c r="F4183" t="s">
        <v>279</v>
      </c>
      <c r="G4183" t="s">
        <v>189</v>
      </c>
      <c r="H4183" t="s">
        <v>174</v>
      </c>
      <c r="I4183" t="s">
        <v>151</v>
      </c>
      <c r="J4183" t="s">
        <v>164</v>
      </c>
      <c r="K4183" t="s">
        <v>176</v>
      </c>
      <c r="L4183" t="s">
        <v>155</v>
      </c>
      <c r="M4183" t="s">
        <v>155</v>
      </c>
      <c r="N4183" t="n">
        <v>-117.0934</v>
      </c>
      <c r="O4183" t="n">
        <v>32.6199</v>
      </c>
      <c r="P4183" t="n">
        <v>1038</v>
      </c>
      <c r="Q4183" t="n">
        <v>1038</v>
      </c>
      <c r="R4183" t="n">
        <v>78.4</v>
      </c>
      <c r="S4183" t="n">
        <v>15.6</v>
      </c>
      <c r="T4183" t="n">
        <v>4.6</v>
      </c>
      <c r="U4183" t="n">
        <v>64.2</v>
      </c>
      <c r="V4183" t="n">
        <v>8.5</v>
      </c>
      <c r="W4183" t="n">
        <v>0</v>
      </c>
      <c r="X4183" t="n">
        <v>74</v>
      </c>
      <c r="Y4183"/>
      <c r="Z4183" t="n">
        <v>25</v>
      </c>
      <c r="AA4183" t="n">
        <v>232</v>
      </c>
      <c r="AB4183" t="n">
        <v>56.9</v>
      </c>
      <c r="AC4183"/>
      <c r="AD4183"/>
      <c r="AE4183"/>
      <c r="AF4183" t="n">
        <v>291</v>
      </c>
      <c r="AG4183" t="n">
        <v>55</v>
      </c>
      <c r="AH4183" t="n">
        <v>57</v>
      </c>
      <c r="AI4183" t="n">
        <v>21383</v>
      </c>
      <c r="AJ4183" t="n">
        <v>21972</v>
      </c>
      <c r="AK4183" t="n">
        <v>19841</v>
      </c>
      <c r="AL4183" t="n">
        <v>24906</v>
      </c>
      <c r="AM4183"/>
      <c r="AN4183"/>
      <c r="AO4183" t="n">
        <v>82</v>
      </c>
      <c r="AP4183"/>
      <c r="AQ4183"/>
      <c r="AR4183"/>
    </row>
    <row r="4184">
      <c r="A4184" t="n">
        <v>434159</v>
      </c>
      <c r="B4184" t="s">
        <v>6306</v>
      </c>
      <c r="C4184" t="s">
        <v>1348</v>
      </c>
      <c r="D4184" t="s">
        <v>1175</v>
      </c>
      <c r="E4184" t="s">
        <v>147</v>
      </c>
      <c r="F4184" t="s">
        <v>279</v>
      </c>
      <c r="G4184" t="s">
        <v>189</v>
      </c>
      <c r="H4184" t="s">
        <v>174</v>
      </c>
      <c r="I4184" t="s">
        <v>186</v>
      </c>
      <c r="J4184" t="s">
        <v>164</v>
      </c>
      <c r="K4184" t="s">
        <v>176</v>
      </c>
      <c r="L4184" t="s">
        <v>155</v>
      </c>
      <c r="M4184" t="s">
        <v>155</v>
      </c>
      <c r="N4184" t="n">
        <v>-84.4839</v>
      </c>
      <c r="O4184" t="n">
        <v>33.9046</v>
      </c>
      <c r="P4184" t="n">
        <v>705</v>
      </c>
      <c r="Q4184" t="n">
        <v>705</v>
      </c>
      <c r="R4184" t="n">
        <v>21</v>
      </c>
      <c r="S4184" t="n">
        <v>10.5</v>
      </c>
      <c r="T4184" t="n">
        <v>55.5</v>
      </c>
      <c r="U4184" t="n">
        <v>17.6</v>
      </c>
      <c r="V4184" t="n">
        <v>1.3</v>
      </c>
      <c r="W4184" t="n">
        <v>0</v>
      </c>
      <c r="X4184" t="n">
        <v>51</v>
      </c>
      <c r="Y4184"/>
      <c r="Z4184" t="n">
        <v>27</v>
      </c>
      <c r="AA4184" t="n">
        <v>391</v>
      </c>
      <c r="AB4184" t="n">
        <v>53.2</v>
      </c>
      <c r="AC4184"/>
      <c r="AD4184"/>
      <c r="AE4184"/>
      <c r="AF4184" t="n">
        <v>384</v>
      </c>
      <c r="AG4184" t="n">
        <v>60</v>
      </c>
      <c r="AH4184" t="n">
        <v>78</v>
      </c>
      <c r="AI4184" t="n">
        <v>29959</v>
      </c>
      <c r="AJ4184" t="n">
        <v>28958</v>
      </c>
      <c r="AK4184" t="n">
        <v>29443</v>
      </c>
      <c r="AL4184" t="n">
        <v>29493</v>
      </c>
      <c r="AM4184" t="n">
        <v>32355</v>
      </c>
      <c r="AN4184" t="n">
        <v>33318</v>
      </c>
      <c r="AO4184" t="n">
        <v>66</v>
      </c>
      <c r="AP4184"/>
      <c r="AQ4184"/>
      <c r="AR4184"/>
    </row>
    <row r="4185">
      <c r="A4185" t="n">
        <v>434274</v>
      </c>
      <c r="B4185" t="s">
        <v>6307</v>
      </c>
      <c r="C4185" t="s">
        <v>4783</v>
      </c>
      <c r="D4185" t="s">
        <v>4775</v>
      </c>
      <c r="E4185" t="s">
        <v>283</v>
      </c>
      <c r="F4185" t="s">
        <v>199</v>
      </c>
      <c r="G4185" t="s">
        <v>189</v>
      </c>
      <c r="H4185" t="s">
        <v>200</v>
      </c>
      <c r="I4185" t="s">
        <v>175</v>
      </c>
      <c r="J4185" t="s">
        <v>164</v>
      </c>
      <c r="K4185"/>
      <c r="L4185" t="s">
        <v>155</v>
      </c>
      <c r="M4185" t="s">
        <v>155</v>
      </c>
      <c r="N4185" t="n">
        <v>-94.7187</v>
      </c>
      <c r="O4185" t="n">
        <v>31.3307</v>
      </c>
      <c r="P4185" t="n">
        <v>122</v>
      </c>
      <c r="Q4185" t="n">
        <v>122</v>
      </c>
      <c r="R4185" t="n">
        <v>79.5</v>
      </c>
      <c r="S4185" t="n">
        <v>50</v>
      </c>
      <c r="T4185" t="n">
        <v>27</v>
      </c>
      <c r="U4185" t="n">
        <v>9</v>
      </c>
      <c r="V4185" t="n">
        <v>2.5</v>
      </c>
      <c r="W4185" t="n">
        <v>0</v>
      </c>
      <c r="X4185" t="n">
        <v>35</v>
      </c>
      <c r="Y4185" t="n">
        <v>43</v>
      </c>
      <c r="Z4185" t="n">
        <v>10</v>
      </c>
      <c r="AA4185"/>
      <c r="AB4185"/>
      <c r="AC4185"/>
      <c r="AD4185"/>
      <c r="AE4185"/>
      <c r="AF4185" t="n">
        <v>63</v>
      </c>
      <c r="AG4185" t="n">
        <v>55</v>
      </c>
      <c r="AH4185" t="n">
        <v>100</v>
      </c>
      <c r="AI4185" t="n">
        <v>11950</v>
      </c>
      <c r="AJ4185" t="n">
        <v>11964</v>
      </c>
      <c r="AK4185" t="n">
        <v>12092</v>
      </c>
      <c r="AL4185" t="n">
        <v>13000</v>
      </c>
      <c r="AM4185"/>
      <c r="AN4185"/>
      <c r="AO4185"/>
      <c r="AP4185"/>
      <c r="AQ4185"/>
      <c r="AR4185"/>
    </row>
    <row r="4186">
      <c r="A4186" t="n">
        <v>434283</v>
      </c>
      <c r="B4186" t="s">
        <v>6308</v>
      </c>
      <c r="C4186" t="s">
        <v>4876</v>
      </c>
      <c r="D4186" t="s">
        <v>4775</v>
      </c>
      <c r="E4186" t="s">
        <v>283</v>
      </c>
      <c r="F4186" t="s">
        <v>199</v>
      </c>
      <c r="G4186" t="s">
        <v>189</v>
      </c>
      <c r="H4186" t="s">
        <v>200</v>
      </c>
      <c r="I4186" t="s">
        <v>151</v>
      </c>
      <c r="J4186" t="s">
        <v>164</v>
      </c>
      <c r="K4186"/>
      <c r="L4186" t="s">
        <v>155</v>
      </c>
      <c r="M4186" t="s">
        <v>155</v>
      </c>
      <c r="N4186" t="n">
        <v>-94.1227</v>
      </c>
      <c r="O4186" t="n">
        <v>30.0671</v>
      </c>
      <c r="P4186" t="n">
        <v>66</v>
      </c>
      <c r="Q4186" t="n">
        <v>66</v>
      </c>
      <c r="R4186" t="n">
        <v>97</v>
      </c>
      <c r="S4186" t="n">
        <v>25.8</v>
      </c>
      <c r="T4186" t="n">
        <v>50</v>
      </c>
      <c r="U4186" t="n">
        <v>15.2</v>
      </c>
      <c r="V4186" t="n">
        <v>4.5</v>
      </c>
      <c r="W4186" t="n">
        <v>0</v>
      </c>
      <c r="X4186" t="n">
        <v>82</v>
      </c>
      <c r="Y4186" t="n">
        <v>100</v>
      </c>
      <c r="Z4186" t="n">
        <v>6</v>
      </c>
      <c r="AA4186"/>
      <c r="AB4186"/>
      <c r="AC4186"/>
      <c r="AD4186"/>
      <c r="AE4186"/>
      <c r="AF4186" t="n">
        <v>48</v>
      </c>
      <c r="AG4186" t="n">
        <v>59</v>
      </c>
      <c r="AH4186" t="n">
        <v>59</v>
      </c>
      <c r="AI4186" t="n">
        <v>19893</v>
      </c>
      <c r="AJ4186" t="n">
        <v>19893</v>
      </c>
      <c r="AK4186"/>
      <c r="AL4186"/>
      <c r="AM4186"/>
      <c r="AN4186"/>
      <c r="AO4186"/>
      <c r="AP4186"/>
      <c r="AQ4186"/>
      <c r="AR4186"/>
    </row>
    <row r="4187">
      <c r="A4187" t="n">
        <v>434308</v>
      </c>
      <c r="B4187" t="s">
        <v>1003</v>
      </c>
      <c r="C4187" t="s">
        <v>6309</v>
      </c>
      <c r="D4187" t="s">
        <v>2194</v>
      </c>
      <c r="E4187" t="s">
        <v>997</v>
      </c>
      <c r="F4187" t="s">
        <v>199</v>
      </c>
      <c r="G4187" t="s">
        <v>189</v>
      </c>
      <c r="H4187" t="s">
        <v>200</v>
      </c>
      <c r="I4187" t="s">
        <v>186</v>
      </c>
      <c r="J4187" t="s">
        <v>164</v>
      </c>
      <c r="K4187"/>
      <c r="L4187" t="s">
        <v>155</v>
      </c>
      <c r="M4187" t="s">
        <v>155</v>
      </c>
      <c r="N4187" t="n">
        <v>-76.6725</v>
      </c>
      <c r="O4187" t="n">
        <v>39.2159</v>
      </c>
      <c r="P4187" t="n">
        <v>616</v>
      </c>
      <c r="Q4187" t="n">
        <v>616</v>
      </c>
      <c r="R4187" t="n">
        <v>93.7</v>
      </c>
      <c r="S4187" t="n">
        <v>12.2</v>
      </c>
      <c r="T4187" t="n">
        <v>73.5</v>
      </c>
      <c r="U4187" t="n">
        <v>7</v>
      </c>
      <c r="V4187" t="n">
        <v>1.6</v>
      </c>
      <c r="W4187" t="n">
        <v>0</v>
      </c>
      <c r="X4187"/>
      <c r="Y4187"/>
      <c r="Z4187" t="n">
        <v>23</v>
      </c>
      <c r="AA4187"/>
      <c r="AB4187"/>
      <c r="AC4187"/>
      <c r="AD4187"/>
      <c r="AE4187"/>
      <c r="AF4187" t="n">
        <v>320</v>
      </c>
      <c r="AG4187" t="n">
        <v>76</v>
      </c>
      <c r="AH4187" t="n">
        <v>76</v>
      </c>
      <c r="AI4187" t="n">
        <v>28309</v>
      </c>
      <c r="AJ4187" t="n">
        <v>27577</v>
      </c>
      <c r="AK4187" t="n">
        <v>28344</v>
      </c>
      <c r="AL4187" t="n">
        <v>28835</v>
      </c>
      <c r="AM4187" t="n">
        <v>31925</v>
      </c>
      <c r="AN4187" t="n">
        <v>31925</v>
      </c>
      <c r="AO4187"/>
      <c r="AP4187"/>
      <c r="AQ4187"/>
      <c r="AR4187"/>
    </row>
    <row r="4188">
      <c r="A4188" t="n">
        <v>434344</v>
      </c>
      <c r="B4188" t="s">
        <v>6310</v>
      </c>
      <c r="C4188" t="s">
        <v>2285</v>
      </c>
      <c r="D4188" t="s">
        <v>2276</v>
      </c>
      <c r="E4188" t="s">
        <v>993</v>
      </c>
      <c r="F4188" t="s">
        <v>199</v>
      </c>
      <c r="G4188" t="s">
        <v>189</v>
      </c>
      <c r="H4188" t="s">
        <v>200</v>
      </c>
      <c r="I4188" t="s">
        <v>151</v>
      </c>
      <c r="J4188" t="s">
        <v>164</v>
      </c>
      <c r="K4188"/>
      <c r="L4188" t="s">
        <v>155</v>
      </c>
      <c r="M4188" t="s">
        <v>155</v>
      </c>
      <c r="N4188" t="n">
        <v>-71.8083</v>
      </c>
      <c r="O4188" t="n">
        <v>42.2848</v>
      </c>
      <c r="P4188" t="n">
        <v>340</v>
      </c>
      <c r="Q4188" t="n">
        <v>340</v>
      </c>
      <c r="R4188" t="n">
        <v>96.8</v>
      </c>
      <c r="S4188" t="n">
        <v>71.8</v>
      </c>
      <c r="T4188" t="n">
        <v>8.5</v>
      </c>
      <c r="U4188" t="n">
        <v>13.2</v>
      </c>
      <c r="V4188" t="n">
        <v>0.9</v>
      </c>
      <c r="W4188" t="n">
        <v>0</v>
      </c>
      <c r="X4188" t="n">
        <v>83</v>
      </c>
      <c r="Y4188"/>
      <c r="Z4188" t="n">
        <v>13</v>
      </c>
      <c r="AA4188"/>
      <c r="AB4188"/>
      <c r="AC4188"/>
      <c r="AD4188"/>
      <c r="AE4188"/>
      <c r="AF4188" t="n">
        <v>102</v>
      </c>
      <c r="AG4188" t="n">
        <v>47</v>
      </c>
      <c r="AH4188" t="n">
        <v>48</v>
      </c>
      <c r="AI4188" t="n">
        <v>32899</v>
      </c>
      <c r="AJ4188" t="n">
        <v>34736</v>
      </c>
      <c r="AK4188"/>
      <c r="AL4188" t="n">
        <v>38066</v>
      </c>
      <c r="AM4188"/>
      <c r="AN4188"/>
      <c r="AO4188"/>
      <c r="AP4188"/>
      <c r="AQ4188"/>
      <c r="AR4188"/>
    </row>
    <row r="4189">
      <c r="A4189" t="n">
        <v>434362</v>
      </c>
      <c r="B4189" t="s">
        <v>6311</v>
      </c>
      <c r="C4189" t="s">
        <v>5228</v>
      </c>
      <c r="D4189" t="s">
        <v>5199</v>
      </c>
      <c r="E4189" t="s">
        <v>267</v>
      </c>
      <c r="F4189" t="s">
        <v>551</v>
      </c>
      <c r="G4189" t="s">
        <v>163</v>
      </c>
      <c r="H4189" t="s">
        <v>200</v>
      </c>
      <c r="I4189" t="s">
        <v>151</v>
      </c>
      <c r="J4189" t="s">
        <v>164</v>
      </c>
      <c r="K4189"/>
      <c r="L4189" t="s">
        <v>155</v>
      </c>
      <c r="M4189" t="s">
        <v>155</v>
      </c>
      <c r="N4189" t="n">
        <v>-117.4077</v>
      </c>
      <c r="O4189" t="n">
        <v>47.6736</v>
      </c>
      <c r="P4189" t="n">
        <v>35</v>
      </c>
      <c r="Q4189" t="n">
        <v>35</v>
      </c>
      <c r="R4189" t="n">
        <v>2.9</v>
      </c>
      <c r="S4189" t="n">
        <v>77.1</v>
      </c>
      <c r="T4189" t="n">
        <v>5.7</v>
      </c>
      <c r="U4189" t="n">
        <v>5.7</v>
      </c>
      <c r="V4189" t="n">
        <v>0</v>
      </c>
      <c r="W4189" t="n">
        <v>0</v>
      </c>
      <c r="X4189" t="n">
        <v>78</v>
      </c>
      <c r="Y4189"/>
      <c r="Z4189" t="n">
        <v>20</v>
      </c>
      <c r="AA4189"/>
      <c r="AB4189"/>
      <c r="AC4189"/>
      <c r="AD4189"/>
      <c r="AE4189"/>
      <c r="AF4189" t="n">
        <v>19</v>
      </c>
      <c r="AG4189" t="n">
        <v>54</v>
      </c>
      <c r="AH4189" t="n">
        <v>71</v>
      </c>
      <c r="AI4189" t="n">
        <v>16124</v>
      </c>
      <c r="AJ4189" t="n">
        <v>18121</v>
      </c>
      <c r="AK4189" t="n">
        <v>13587</v>
      </c>
      <c r="AL4189" t="n">
        <v>17518</v>
      </c>
      <c r="AM4189"/>
      <c r="AN4189"/>
      <c r="AO4189"/>
      <c r="AP4189"/>
      <c r="AQ4189"/>
      <c r="AR4189"/>
    </row>
    <row r="4190">
      <c r="A4190" t="n">
        <v>434432</v>
      </c>
      <c r="B4190" t="s">
        <v>6312</v>
      </c>
      <c r="C4190" t="s">
        <v>1567</v>
      </c>
      <c r="D4190" t="s">
        <v>2929</v>
      </c>
      <c r="E4190" t="s">
        <v>891</v>
      </c>
      <c r="F4190" t="s">
        <v>279</v>
      </c>
      <c r="G4190" t="s">
        <v>189</v>
      </c>
      <c r="H4190" t="s">
        <v>174</v>
      </c>
      <c r="I4190" t="s">
        <v>151</v>
      </c>
      <c r="J4190" t="s">
        <v>164</v>
      </c>
      <c r="K4190" t="s">
        <v>176</v>
      </c>
      <c r="L4190" t="s">
        <v>155</v>
      </c>
      <c r="M4190" t="s">
        <v>155</v>
      </c>
      <c r="N4190" t="n">
        <v>-96.607</v>
      </c>
      <c r="O4190" t="n">
        <v>40.812</v>
      </c>
      <c r="P4190" t="n">
        <v>26</v>
      </c>
      <c r="Q4190" t="n">
        <v>26</v>
      </c>
      <c r="R4190" t="n">
        <v>96.2</v>
      </c>
      <c r="S4190" t="n">
        <v>84.6</v>
      </c>
      <c r="T4190" t="n">
        <v>3.8</v>
      </c>
      <c r="U4190" t="n">
        <v>7.7</v>
      </c>
      <c r="V4190" t="n">
        <v>3.8</v>
      </c>
      <c r="W4190" t="n">
        <v>0</v>
      </c>
      <c r="X4190" t="n">
        <v>67</v>
      </c>
      <c r="Y4190"/>
      <c r="Z4190" t="n">
        <v>20</v>
      </c>
      <c r="AA4190" t="n">
        <v>7</v>
      </c>
      <c r="AB4190" t="n">
        <v>42.9</v>
      </c>
      <c r="AC4190"/>
      <c r="AD4190"/>
      <c r="AE4190"/>
      <c r="AF4190" t="n">
        <v>3</v>
      </c>
      <c r="AG4190" t="n">
        <v>46</v>
      </c>
      <c r="AH4190" t="n">
        <v>46</v>
      </c>
      <c r="AI4190" t="n">
        <v>29303</v>
      </c>
      <c r="AJ4190" t="n">
        <v>29303</v>
      </c>
      <c r="AK4190"/>
      <c r="AL4190"/>
      <c r="AM4190" t="n">
        <v>33766</v>
      </c>
      <c r="AN4190" t="n">
        <v>33766</v>
      </c>
      <c r="AO4190" t="n">
        <v>4</v>
      </c>
      <c r="AP4190"/>
      <c r="AQ4190"/>
      <c r="AR4190"/>
    </row>
    <row r="4191">
      <c r="A4191" t="n">
        <v>434441</v>
      </c>
      <c r="B4191" t="s">
        <v>6313</v>
      </c>
      <c r="C4191" t="s">
        <v>1098</v>
      </c>
      <c r="D4191" t="s">
        <v>1078</v>
      </c>
      <c r="E4191" t="s">
        <v>147</v>
      </c>
      <c r="F4191" t="s">
        <v>188</v>
      </c>
      <c r="G4191" t="s">
        <v>189</v>
      </c>
      <c r="H4191" t="s">
        <v>150</v>
      </c>
      <c r="I4191" t="s">
        <v>186</v>
      </c>
      <c r="J4191" t="s">
        <v>164</v>
      </c>
      <c r="K4191" t="s">
        <v>209</v>
      </c>
      <c r="L4191" t="s">
        <v>155</v>
      </c>
      <c r="M4191" t="s">
        <v>155</v>
      </c>
      <c r="N4191" t="n">
        <v>-81.4018</v>
      </c>
      <c r="O4191" t="n">
        <v>28.4636</v>
      </c>
      <c r="P4191" t="n">
        <v>102</v>
      </c>
      <c r="Q4191"/>
      <c r="R4191"/>
      <c r="S4191"/>
      <c r="T4191"/>
      <c r="U4191"/>
      <c r="V4191"/>
      <c r="W4191"/>
      <c r="X4191"/>
      <c r="Y4191"/>
      <c r="Z4191"/>
      <c r="AA4191"/>
      <c r="AB4191"/>
      <c r="AC4191"/>
      <c r="AD4191"/>
      <c r="AE4191"/>
      <c r="AF4191"/>
      <c r="AG4191"/>
      <c r="AH4191"/>
      <c r="AI4191"/>
      <c r="AJ4191"/>
      <c r="AK4191"/>
      <c r="AL4191"/>
      <c r="AM4191"/>
      <c r="AN4191"/>
      <c r="AO4191"/>
      <c r="AP4191"/>
      <c r="AQ4191" t="n">
        <v>27</v>
      </c>
      <c r="AR4191"/>
    </row>
    <row r="4192">
      <c r="A4192" t="n">
        <v>434469</v>
      </c>
      <c r="B4192" t="s">
        <v>6314</v>
      </c>
      <c r="C4192" t="s">
        <v>1082</v>
      </c>
      <c r="D4192" t="s">
        <v>1078</v>
      </c>
      <c r="E4192" t="s">
        <v>147</v>
      </c>
      <c r="F4192" t="s">
        <v>279</v>
      </c>
      <c r="G4192" t="s">
        <v>189</v>
      </c>
      <c r="H4192" t="s">
        <v>174</v>
      </c>
      <c r="I4192" t="s">
        <v>151</v>
      </c>
      <c r="J4192" t="s">
        <v>164</v>
      </c>
      <c r="K4192"/>
      <c r="L4192" t="s">
        <v>155</v>
      </c>
      <c r="M4192" t="s">
        <v>155</v>
      </c>
      <c r="N4192" t="n">
        <v>-80.2619</v>
      </c>
      <c r="O4192" t="n">
        <v>25.7715</v>
      </c>
      <c r="P4192" t="n">
        <v>640</v>
      </c>
      <c r="Q4192" t="n">
        <v>640</v>
      </c>
      <c r="R4192" t="n">
        <v>88.4</v>
      </c>
      <c r="S4192" t="n">
        <v>0</v>
      </c>
      <c r="T4192" t="n">
        <v>2.2</v>
      </c>
      <c r="U4192" t="n">
        <v>97.7</v>
      </c>
      <c r="V4192" t="n">
        <v>0.2</v>
      </c>
      <c r="W4192" t="n">
        <v>0</v>
      </c>
      <c r="X4192" t="n">
        <v>100</v>
      </c>
      <c r="Y4192"/>
      <c r="Z4192" t="n">
        <v>20</v>
      </c>
      <c r="AA4192" t="n">
        <v>73</v>
      </c>
      <c r="AB4192" t="n">
        <v>100</v>
      </c>
      <c r="AC4192"/>
      <c r="AD4192"/>
      <c r="AE4192"/>
      <c r="AF4192" t="n">
        <v>387</v>
      </c>
      <c r="AG4192" t="n">
        <v>92</v>
      </c>
      <c r="AH4192" t="n">
        <v>92</v>
      </c>
      <c r="AI4192" t="n">
        <v>39944</v>
      </c>
      <c r="AJ4192" t="n">
        <v>39944</v>
      </c>
      <c r="AK4192" t="n">
        <v>39944</v>
      </c>
      <c r="AL4192"/>
      <c r="AM4192"/>
      <c r="AN4192"/>
      <c r="AO4192" t="n">
        <v>90</v>
      </c>
      <c r="AP4192"/>
      <c r="AQ4192"/>
      <c r="AR4192"/>
    </row>
    <row r="4193">
      <c r="A4193" t="n">
        <v>434496</v>
      </c>
      <c r="B4193" t="s">
        <v>6315</v>
      </c>
      <c r="C4193" t="s">
        <v>6316</v>
      </c>
      <c r="D4193" t="s">
        <v>4545</v>
      </c>
      <c r="E4193" t="s">
        <v>147</v>
      </c>
      <c r="F4193" t="s">
        <v>199</v>
      </c>
      <c r="G4193" t="s">
        <v>189</v>
      </c>
      <c r="H4193" t="s">
        <v>200</v>
      </c>
      <c r="I4193" t="s">
        <v>151</v>
      </c>
      <c r="J4193" t="s">
        <v>164</v>
      </c>
      <c r="K4193"/>
      <c r="L4193" t="s">
        <v>155</v>
      </c>
      <c r="M4193" t="s">
        <v>155</v>
      </c>
      <c r="N4193" t="n">
        <v>-78.816</v>
      </c>
      <c r="O4193" t="n">
        <v>33.7481</v>
      </c>
      <c r="P4193" t="n">
        <v>160</v>
      </c>
      <c r="Q4193" t="n">
        <v>160</v>
      </c>
      <c r="R4193" t="n">
        <v>98.1</v>
      </c>
      <c r="S4193" t="n">
        <v>75.6</v>
      </c>
      <c r="T4193" t="n">
        <v>16.2</v>
      </c>
      <c r="U4193" t="n">
        <v>5.6</v>
      </c>
      <c r="V4193" t="n">
        <v>0.6</v>
      </c>
      <c r="W4193" t="n">
        <v>0</v>
      </c>
      <c r="X4193" t="n">
        <v>87</v>
      </c>
      <c r="Y4193"/>
      <c r="Z4193" t="n">
        <v>20</v>
      </c>
      <c r="AA4193"/>
      <c r="AB4193"/>
      <c r="AC4193"/>
      <c r="AD4193"/>
      <c r="AE4193"/>
      <c r="AF4193" t="n">
        <v>139</v>
      </c>
      <c r="AG4193" t="n">
        <v>53</v>
      </c>
      <c r="AH4193" t="n">
        <v>54</v>
      </c>
      <c r="AI4193" t="n">
        <v>10528</v>
      </c>
      <c r="AJ4193" t="n">
        <v>9898</v>
      </c>
      <c r="AK4193" t="n">
        <v>12414</v>
      </c>
      <c r="AL4193" t="n">
        <v>12158</v>
      </c>
      <c r="AM4193" t="n">
        <v>12067</v>
      </c>
      <c r="AN4193" t="n">
        <v>14466</v>
      </c>
      <c r="AO4193"/>
      <c r="AP4193"/>
      <c r="AQ4193"/>
      <c r="AR4193"/>
    </row>
    <row r="4194">
      <c r="A4194" t="n">
        <v>434584</v>
      </c>
      <c r="B4194" t="s">
        <v>6317</v>
      </c>
      <c r="C4194" t="s">
        <v>6318</v>
      </c>
      <c r="D4194" t="s">
        <v>266</v>
      </c>
      <c r="E4194" t="s">
        <v>267</v>
      </c>
      <c r="F4194" t="s">
        <v>148</v>
      </c>
      <c r="G4194" t="s">
        <v>149</v>
      </c>
      <c r="H4194" t="s">
        <v>150</v>
      </c>
      <c r="I4194" t="s">
        <v>205</v>
      </c>
      <c r="J4194" t="s">
        <v>164</v>
      </c>
      <c r="K4194" t="s">
        <v>323</v>
      </c>
      <c r="L4194" t="s">
        <v>155</v>
      </c>
      <c r="M4194" t="s">
        <v>154</v>
      </c>
      <c r="N4194" t="n">
        <v>-156.6795</v>
      </c>
      <c r="O4194" t="n">
        <v>71.3247</v>
      </c>
      <c r="P4194" t="n">
        <v>646</v>
      </c>
      <c r="Q4194" t="n">
        <v>646</v>
      </c>
      <c r="R4194" t="n">
        <v>50.9</v>
      </c>
      <c r="S4194" t="n">
        <v>7.7</v>
      </c>
      <c r="T4194" t="n">
        <v>1.5</v>
      </c>
      <c r="U4194" t="n">
        <v>1.4</v>
      </c>
      <c r="V4194" t="n">
        <v>9</v>
      </c>
      <c r="W4194" t="n">
        <v>0</v>
      </c>
      <c r="X4194"/>
      <c r="Y4194"/>
      <c r="Z4194" t="n">
        <v>7</v>
      </c>
      <c r="AA4194" t="n">
        <v>14</v>
      </c>
      <c r="AB4194" t="n">
        <v>35.7</v>
      </c>
      <c r="AC4194"/>
      <c r="AD4194"/>
      <c r="AE4194"/>
      <c r="AF4194" t="n">
        <v>4</v>
      </c>
      <c r="AG4194" t="n">
        <v>11</v>
      </c>
      <c r="AH4194" t="n">
        <v>36</v>
      </c>
      <c r="AI4194" t="n">
        <v>10365</v>
      </c>
      <c r="AJ4194" t="n">
        <v>5542</v>
      </c>
      <c r="AK4194"/>
      <c r="AL4194"/>
      <c r="AM4194"/>
      <c r="AN4194"/>
      <c r="AO4194" t="n">
        <v>14</v>
      </c>
      <c r="AP4194" t="n">
        <v>3</v>
      </c>
      <c r="AQ4194"/>
      <c r="AR4194"/>
    </row>
    <row r="4195">
      <c r="A4195" t="n">
        <v>434672</v>
      </c>
      <c r="B4195" t="s">
        <v>6319</v>
      </c>
      <c r="C4195" t="s">
        <v>2200</v>
      </c>
      <c r="D4195" t="s">
        <v>2194</v>
      </c>
      <c r="E4195" t="s">
        <v>997</v>
      </c>
      <c r="F4195" t="s">
        <v>173</v>
      </c>
      <c r="G4195" t="s">
        <v>149</v>
      </c>
      <c r="H4195" t="s">
        <v>174</v>
      </c>
      <c r="I4195" t="s">
        <v>186</v>
      </c>
      <c r="J4195" t="s">
        <v>238</v>
      </c>
      <c r="K4195" t="s">
        <v>176</v>
      </c>
      <c r="L4195" t="s">
        <v>155</v>
      </c>
      <c r="M4195" t="s">
        <v>155</v>
      </c>
      <c r="N4195" t="n">
        <v>-76.4821</v>
      </c>
      <c r="O4195" t="n">
        <v>39.3526</v>
      </c>
      <c r="P4195" t="n">
        <v>22592</v>
      </c>
      <c r="Q4195" t="n">
        <v>22592</v>
      </c>
      <c r="R4195" t="n">
        <v>63.2</v>
      </c>
      <c r="S4195" t="n">
        <v>34.8</v>
      </c>
      <c r="T4195" t="n">
        <v>38.9</v>
      </c>
      <c r="U4195" t="n">
        <v>6.9</v>
      </c>
      <c r="V4195" t="n">
        <v>6.4</v>
      </c>
      <c r="W4195" t="n">
        <v>6.6</v>
      </c>
      <c r="X4195" t="n">
        <v>55</v>
      </c>
      <c r="Y4195" t="n">
        <v>40</v>
      </c>
      <c r="Z4195" t="n">
        <v>15</v>
      </c>
      <c r="AA4195" t="n">
        <v>1765</v>
      </c>
      <c r="AB4195" t="n">
        <v>15.8</v>
      </c>
      <c r="AC4195"/>
      <c r="AD4195"/>
      <c r="AE4195"/>
      <c r="AF4195" t="n">
        <v>1511</v>
      </c>
      <c r="AG4195" t="n">
        <v>33</v>
      </c>
      <c r="AH4195" t="n">
        <v>49</v>
      </c>
      <c r="AI4195" t="n">
        <v>6785</v>
      </c>
      <c r="AJ4195" t="n">
        <v>5145</v>
      </c>
      <c r="AK4195" t="n">
        <v>6079</v>
      </c>
      <c r="AL4195" t="n">
        <v>8050</v>
      </c>
      <c r="AM4195" t="n">
        <v>9176</v>
      </c>
      <c r="AN4195" t="n">
        <v>11856</v>
      </c>
      <c r="AO4195" t="n">
        <v>1695</v>
      </c>
      <c r="AP4195"/>
      <c r="AQ4195"/>
      <c r="AR4195"/>
    </row>
    <row r="4196">
      <c r="A4196" t="n">
        <v>434751</v>
      </c>
      <c r="B4196" t="s">
        <v>6320</v>
      </c>
      <c r="C4196" t="s">
        <v>6321</v>
      </c>
      <c r="D4196" t="s">
        <v>890</v>
      </c>
      <c r="E4196" t="s">
        <v>891</v>
      </c>
      <c r="F4196" t="s">
        <v>368</v>
      </c>
      <c r="G4196" t="s">
        <v>163</v>
      </c>
      <c r="H4196" t="s">
        <v>174</v>
      </c>
      <c r="I4196" t="s">
        <v>205</v>
      </c>
      <c r="J4196" t="s">
        <v>164</v>
      </c>
      <c r="K4196" t="s">
        <v>323</v>
      </c>
      <c r="L4196" t="s">
        <v>155</v>
      </c>
      <c r="M4196" t="s">
        <v>154</v>
      </c>
      <c r="N4196" t="n">
        <v>-95.9531</v>
      </c>
      <c r="O4196" t="n">
        <v>47.3175</v>
      </c>
      <c r="P4196" t="n">
        <v>140</v>
      </c>
      <c r="Q4196" t="n">
        <v>140</v>
      </c>
      <c r="R4196" t="n">
        <v>76.4</v>
      </c>
      <c r="S4196" t="n">
        <v>9.3</v>
      </c>
      <c r="T4196" t="n">
        <v>0</v>
      </c>
      <c r="U4196" t="n">
        <v>2.1</v>
      </c>
      <c r="V4196" t="n">
        <v>0</v>
      </c>
      <c r="W4196" t="n">
        <v>0</v>
      </c>
      <c r="X4196" t="n">
        <v>36</v>
      </c>
      <c r="Y4196" t="n">
        <v>40</v>
      </c>
      <c r="Z4196" t="n">
        <v>13</v>
      </c>
      <c r="AA4196" t="n">
        <v>22</v>
      </c>
      <c r="AB4196" t="n">
        <v>22.7</v>
      </c>
      <c r="AC4196"/>
      <c r="AD4196"/>
      <c r="AE4196"/>
      <c r="AF4196" t="n">
        <v>11</v>
      </c>
      <c r="AG4196" t="n">
        <v>72</v>
      </c>
      <c r="AH4196" t="n">
        <v>83</v>
      </c>
      <c r="AI4196" t="n">
        <v>5414</v>
      </c>
      <c r="AJ4196" t="n">
        <v>4206</v>
      </c>
      <c r="AK4196" t="n">
        <v>16429</v>
      </c>
      <c r="AL4196" t="n">
        <v>17</v>
      </c>
      <c r="AM4196"/>
      <c r="AN4196"/>
      <c r="AO4196" t="n">
        <v>21</v>
      </c>
      <c r="AP4196"/>
      <c r="AQ4196"/>
      <c r="AR4196"/>
    </row>
    <row r="4197">
      <c r="A4197" t="n">
        <v>434821</v>
      </c>
      <c r="B4197" t="s">
        <v>6322</v>
      </c>
      <c r="C4197" t="s">
        <v>6300</v>
      </c>
      <c r="D4197" t="s">
        <v>2071</v>
      </c>
      <c r="E4197" t="s">
        <v>147</v>
      </c>
      <c r="F4197" t="s">
        <v>279</v>
      </c>
      <c r="G4197" t="s">
        <v>189</v>
      </c>
      <c r="H4197" t="s">
        <v>174</v>
      </c>
      <c r="I4197" t="s">
        <v>151</v>
      </c>
      <c r="J4197" t="s">
        <v>164</v>
      </c>
      <c r="K4197"/>
      <c r="L4197" t="s">
        <v>155</v>
      </c>
      <c r="M4197" t="s">
        <v>155</v>
      </c>
      <c r="N4197" t="n">
        <v>-90.1728</v>
      </c>
      <c r="O4197" t="n">
        <v>30.0028</v>
      </c>
      <c r="P4197" t="n">
        <v>922</v>
      </c>
      <c r="Q4197" t="n">
        <v>922</v>
      </c>
      <c r="R4197" t="n">
        <v>94.4</v>
      </c>
      <c r="S4197" t="n">
        <v>7.9</v>
      </c>
      <c r="T4197" t="n">
        <v>84.2</v>
      </c>
      <c r="U4197" t="n">
        <v>6.2</v>
      </c>
      <c r="V4197" t="n">
        <v>0.7</v>
      </c>
      <c r="W4197" t="n">
        <v>0</v>
      </c>
      <c r="X4197" t="n">
        <v>27</v>
      </c>
      <c r="Y4197"/>
      <c r="Z4197" t="n">
        <v>22</v>
      </c>
      <c r="AA4197" t="n">
        <v>1007</v>
      </c>
      <c r="AB4197" t="n">
        <v>45.8</v>
      </c>
      <c r="AC4197"/>
      <c r="AD4197"/>
      <c r="AE4197"/>
      <c r="AF4197" t="n">
        <v>542</v>
      </c>
      <c r="AG4197" t="n">
        <v>78</v>
      </c>
      <c r="AH4197" t="n">
        <v>80</v>
      </c>
      <c r="AI4197" t="n">
        <v>22474</v>
      </c>
      <c r="AJ4197" t="n">
        <v>22529</v>
      </c>
      <c r="AK4197" t="n">
        <v>24212</v>
      </c>
      <c r="AL4197" t="n">
        <v>24153</v>
      </c>
      <c r="AM4197"/>
      <c r="AN4197"/>
      <c r="AO4197"/>
      <c r="AP4197"/>
      <c r="AQ4197"/>
      <c r="AR4197"/>
    </row>
    <row r="4198">
      <c r="A4198" t="n">
        <v>434830</v>
      </c>
      <c r="B4198" t="s">
        <v>6323</v>
      </c>
      <c r="C4198" t="s">
        <v>3864</v>
      </c>
      <c r="D4198" t="s">
        <v>3795</v>
      </c>
      <c r="E4198" t="s">
        <v>1434</v>
      </c>
      <c r="F4198" t="s">
        <v>279</v>
      </c>
      <c r="G4198" t="s">
        <v>189</v>
      </c>
      <c r="H4198" t="s">
        <v>174</v>
      </c>
      <c r="I4198" t="s">
        <v>186</v>
      </c>
      <c r="J4198" t="s">
        <v>164</v>
      </c>
      <c r="K4198"/>
      <c r="L4198" t="s">
        <v>155</v>
      </c>
      <c r="M4198" t="s">
        <v>155</v>
      </c>
      <c r="N4198" t="n">
        <v>-84.1884</v>
      </c>
      <c r="O4198" t="n">
        <v>39.856</v>
      </c>
      <c r="P4198" t="n">
        <v>325</v>
      </c>
      <c r="Q4198" t="n">
        <v>325</v>
      </c>
      <c r="R4198" t="n">
        <v>98.5</v>
      </c>
      <c r="S4198" t="n">
        <v>46.8</v>
      </c>
      <c r="T4198" t="n">
        <v>47.7</v>
      </c>
      <c r="U4198" t="n">
        <v>1.2</v>
      </c>
      <c r="V4198" t="n">
        <v>1.8</v>
      </c>
      <c r="W4198" t="n">
        <v>0</v>
      </c>
      <c r="X4198" t="n">
        <v>84</v>
      </c>
      <c r="Y4198" t="n">
        <v>68</v>
      </c>
      <c r="Z4198" t="n">
        <v>17</v>
      </c>
      <c r="AA4198" t="n">
        <v>105</v>
      </c>
      <c r="AB4198" t="n">
        <v>65.7</v>
      </c>
      <c r="AC4198"/>
      <c r="AD4198"/>
      <c r="AE4198"/>
      <c r="AF4198" t="n">
        <v>110</v>
      </c>
      <c r="AG4198" t="n">
        <v>52</v>
      </c>
      <c r="AH4198" t="n">
        <v>57</v>
      </c>
      <c r="AI4198" t="n">
        <v>13405</v>
      </c>
      <c r="AJ4198" t="n">
        <v>12769</v>
      </c>
      <c r="AK4198" t="n">
        <v>13211</v>
      </c>
      <c r="AL4198" t="n">
        <v>14145</v>
      </c>
      <c r="AM4198" t="n">
        <v>16768</v>
      </c>
      <c r="AN4198" t="n">
        <v>16435</v>
      </c>
      <c r="AO4198"/>
      <c r="AP4198"/>
      <c r="AQ4198"/>
      <c r="AR4198"/>
    </row>
    <row r="4199">
      <c r="A4199" t="n">
        <v>434900</v>
      </c>
      <c r="B4199" t="s">
        <v>6324</v>
      </c>
      <c r="C4199" t="s">
        <v>5480</v>
      </c>
      <c r="D4199" t="s">
        <v>5462</v>
      </c>
      <c r="E4199" t="s">
        <v>5452</v>
      </c>
      <c r="F4199" t="s">
        <v>162</v>
      </c>
      <c r="G4199" t="s">
        <v>163</v>
      </c>
      <c r="H4199" t="s">
        <v>150</v>
      </c>
      <c r="I4199" t="s">
        <v>186</v>
      </c>
      <c r="J4199" t="s">
        <v>164</v>
      </c>
      <c r="K4199" t="s">
        <v>179</v>
      </c>
      <c r="L4199" t="s">
        <v>155</v>
      </c>
      <c r="M4199" t="s">
        <v>155</v>
      </c>
      <c r="N4199" t="n">
        <v>-65.9584</v>
      </c>
      <c r="O4199" t="n">
        <v>18.3766</v>
      </c>
      <c r="P4199" t="n">
        <v>552</v>
      </c>
      <c r="Q4199" t="n">
        <v>552</v>
      </c>
      <c r="R4199" t="n">
        <v>76.4</v>
      </c>
      <c r="S4199" t="n">
        <v>0</v>
      </c>
      <c r="T4199" t="n">
        <v>0</v>
      </c>
      <c r="U4199" t="n">
        <v>100</v>
      </c>
      <c r="V4199" t="n">
        <v>0</v>
      </c>
      <c r="W4199" t="n">
        <v>0</v>
      </c>
      <c r="X4199" t="n">
        <v>61</v>
      </c>
      <c r="Y4199" t="n">
        <v>60</v>
      </c>
      <c r="Z4199" t="n">
        <v>18</v>
      </c>
      <c r="AA4199" t="n">
        <v>71</v>
      </c>
      <c r="AB4199" t="n">
        <v>62</v>
      </c>
      <c r="AC4199" t="n">
        <v>71</v>
      </c>
      <c r="AD4199" t="n">
        <v>25.4</v>
      </c>
      <c r="AE4199" t="n">
        <v>5.6</v>
      </c>
      <c r="AF4199" t="n">
        <v>43</v>
      </c>
      <c r="AG4199" t="n">
        <v>85</v>
      </c>
      <c r="AH4199" t="n">
        <v>85</v>
      </c>
      <c r="AI4199" t="n">
        <v>3397</v>
      </c>
      <c r="AJ4199" t="n">
        <v>2989</v>
      </c>
      <c r="AK4199" t="n">
        <v>3960</v>
      </c>
      <c r="AL4199" t="n">
        <v>4829</v>
      </c>
      <c r="AM4199" t="n">
        <v>6561</v>
      </c>
      <c r="AN4199"/>
      <c r="AO4199" t="n">
        <v>51</v>
      </c>
      <c r="AP4199" t="n">
        <v>22</v>
      </c>
      <c r="AQ4199"/>
      <c r="AR4199"/>
    </row>
    <row r="4200">
      <c r="A4200" t="n">
        <v>434937</v>
      </c>
      <c r="B4200" t="s">
        <v>6325</v>
      </c>
      <c r="C4200" t="s">
        <v>6326</v>
      </c>
      <c r="D4200" t="s">
        <v>2194</v>
      </c>
      <c r="E4200" t="s">
        <v>997</v>
      </c>
      <c r="F4200" t="s">
        <v>162</v>
      </c>
      <c r="G4200" t="s">
        <v>163</v>
      </c>
      <c r="H4200" t="s">
        <v>150</v>
      </c>
      <c r="I4200" t="s">
        <v>186</v>
      </c>
      <c r="J4200" t="s">
        <v>164</v>
      </c>
      <c r="K4200" t="s">
        <v>209</v>
      </c>
      <c r="L4200" t="s">
        <v>155</v>
      </c>
      <c r="M4200" t="s">
        <v>155</v>
      </c>
      <c r="N4200" t="n">
        <v>-77.0306</v>
      </c>
      <c r="O4200" t="n">
        <v>39.0424</v>
      </c>
      <c r="P4200" t="n">
        <v>46</v>
      </c>
      <c r="Q4200" t="n">
        <v>46</v>
      </c>
      <c r="R4200" t="n">
        <v>0</v>
      </c>
      <c r="S4200" t="n">
        <v>100</v>
      </c>
      <c r="T4200" t="n">
        <v>0</v>
      </c>
      <c r="U4200" t="n">
        <v>0</v>
      </c>
      <c r="V4200" t="n">
        <v>0</v>
      </c>
      <c r="W4200" t="n">
        <v>0</v>
      </c>
      <c r="X4200" t="n">
        <v>70</v>
      </c>
      <c r="Y4200"/>
      <c r="Z4200" t="n">
        <v>8</v>
      </c>
      <c r="AA4200" t="n">
        <v>2</v>
      </c>
      <c r="AB4200" t="n">
        <v>50</v>
      </c>
      <c r="AC4200" t="n">
        <v>2</v>
      </c>
      <c r="AD4200" t="n">
        <v>50</v>
      </c>
      <c r="AE4200" t="n">
        <v>50</v>
      </c>
      <c r="AF4200" t="n">
        <v>10</v>
      </c>
      <c r="AG4200" t="n">
        <v>19</v>
      </c>
      <c r="AH4200" t="n">
        <v>79</v>
      </c>
      <c r="AI4200" t="n">
        <v>12351</v>
      </c>
      <c r="AJ4200" t="n">
        <v>2200</v>
      </c>
      <c r="AK4200"/>
      <c r="AL4200"/>
      <c r="AM4200"/>
      <c r="AN4200"/>
      <c r="AO4200"/>
      <c r="AP4200" t="n">
        <v>4</v>
      </c>
      <c r="AQ4200"/>
      <c r="AR4200"/>
    </row>
    <row r="4201">
      <c r="A4201" t="n">
        <v>435000</v>
      </c>
      <c r="B4201" t="s">
        <v>6327</v>
      </c>
      <c r="C4201" t="s">
        <v>2073</v>
      </c>
      <c r="D4201" t="s">
        <v>2071</v>
      </c>
      <c r="E4201" t="s">
        <v>147</v>
      </c>
      <c r="F4201" t="s">
        <v>148</v>
      </c>
      <c r="G4201" t="s">
        <v>149</v>
      </c>
      <c r="H4201" t="s">
        <v>150</v>
      </c>
      <c r="I4201" t="s">
        <v>151</v>
      </c>
      <c r="J4201" t="s">
        <v>168</v>
      </c>
      <c r="K4201" t="s">
        <v>209</v>
      </c>
      <c r="L4201" t="s">
        <v>155</v>
      </c>
      <c r="M4201" t="s">
        <v>155</v>
      </c>
      <c r="N4201" t="n">
        <v>-93.761</v>
      </c>
      <c r="O4201" t="n">
        <v>32.4807</v>
      </c>
      <c r="P4201" t="n">
        <v>1201</v>
      </c>
      <c r="Q4201" t="n">
        <v>34</v>
      </c>
      <c r="R4201" t="n">
        <v>64.7</v>
      </c>
      <c r="S4201" t="n">
        <v>58.8</v>
      </c>
      <c r="T4201" t="n">
        <v>26.5</v>
      </c>
      <c r="U4201" t="n">
        <v>5.9</v>
      </c>
      <c r="V4201" t="n">
        <v>5.9</v>
      </c>
      <c r="W4201" t="n">
        <v>0</v>
      </c>
      <c r="X4201"/>
      <c r="Y4201"/>
      <c r="Z4201" t="n">
        <v>3</v>
      </c>
      <c r="AA4201"/>
      <c r="AB4201"/>
      <c r="AC4201"/>
      <c r="AD4201"/>
      <c r="AE4201"/>
      <c r="AF4201" t="n">
        <v>0</v>
      </c>
      <c r="AG4201" t="n">
        <v>17</v>
      </c>
      <c r="AH4201" t="n">
        <v>61</v>
      </c>
      <c r="AI4201"/>
      <c r="AJ4201"/>
      <c r="AK4201"/>
      <c r="AL4201"/>
      <c r="AM4201"/>
      <c r="AN4201"/>
      <c r="AO4201"/>
      <c r="AP4201" t="n">
        <v>13</v>
      </c>
      <c r="AQ4201" t="n">
        <v>76</v>
      </c>
      <c r="AR4201" t="n">
        <v>190</v>
      </c>
    </row>
    <row r="4202">
      <c r="A4202" t="n">
        <v>436030</v>
      </c>
      <c r="B4202" t="s">
        <v>6328</v>
      </c>
      <c r="C4202" t="s">
        <v>6329</v>
      </c>
      <c r="D4202" t="s">
        <v>2194</v>
      </c>
      <c r="E4202" t="s">
        <v>997</v>
      </c>
      <c r="F4202" t="s">
        <v>199</v>
      </c>
      <c r="G4202" t="s">
        <v>189</v>
      </c>
      <c r="H4202" t="s">
        <v>200</v>
      </c>
      <c r="I4202" t="s">
        <v>186</v>
      </c>
      <c r="J4202" t="s">
        <v>164</v>
      </c>
      <c r="K4202"/>
      <c r="L4202" t="s">
        <v>155</v>
      </c>
      <c r="M4202" t="s">
        <v>155</v>
      </c>
      <c r="N4202" t="n">
        <v>-76.9486</v>
      </c>
      <c r="O4202" t="n">
        <v>38.8392</v>
      </c>
      <c r="P4202" t="n">
        <v>366</v>
      </c>
      <c r="Q4202" t="n">
        <v>366</v>
      </c>
      <c r="R4202" t="n">
        <v>69.9</v>
      </c>
      <c r="S4202" t="n">
        <v>0</v>
      </c>
      <c r="T4202" t="n">
        <v>99.7</v>
      </c>
      <c r="U4202" t="n">
        <v>0.3</v>
      </c>
      <c r="V4202" t="n">
        <v>0</v>
      </c>
      <c r="W4202" t="n">
        <v>0</v>
      </c>
      <c r="X4202" t="n">
        <v>51</v>
      </c>
      <c r="Y4202" t="n">
        <v>54</v>
      </c>
      <c r="Z4202" t="n">
        <v>25</v>
      </c>
      <c r="AA4202"/>
      <c r="AB4202"/>
      <c r="AC4202"/>
      <c r="AD4202"/>
      <c r="AE4202"/>
      <c r="AF4202" t="n">
        <v>154</v>
      </c>
      <c r="AG4202" t="n">
        <v>41</v>
      </c>
      <c r="AH4202" t="n">
        <v>41</v>
      </c>
      <c r="AI4202" t="n">
        <v>22667</v>
      </c>
      <c r="AJ4202" t="n">
        <v>22542</v>
      </c>
      <c r="AK4202" t="n">
        <v>22659</v>
      </c>
      <c r="AL4202" t="n">
        <v>24025</v>
      </c>
      <c r="AM4202"/>
      <c r="AN4202"/>
      <c r="AO4202"/>
      <c r="AP4202"/>
      <c r="AQ4202"/>
      <c r="AR4202"/>
    </row>
    <row r="4203">
      <c r="A4203" t="n">
        <v>436304</v>
      </c>
      <c r="B4203" t="s">
        <v>6330</v>
      </c>
      <c r="C4203" t="s">
        <v>6331</v>
      </c>
      <c r="D4203" t="s">
        <v>2071</v>
      </c>
      <c r="E4203" t="s">
        <v>147</v>
      </c>
      <c r="F4203" t="s">
        <v>173</v>
      </c>
      <c r="G4203" t="s">
        <v>149</v>
      </c>
      <c r="H4203" t="s">
        <v>174</v>
      </c>
      <c r="I4203" t="s">
        <v>205</v>
      </c>
      <c r="J4203" t="s">
        <v>168</v>
      </c>
      <c r="K4203" t="s">
        <v>176</v>
      </c>
      <c r="L4203" t="s">
        <v>155</v>
      </c>
      <c r="M4203" t="s">
        <v>155</v>
      </c>
      <c r="N4203" t="n">
        <v>-90.9308</v>
      </c>
      <c r="O4203" t="n">
        <v>30.191</v>
      </c>
      <c r="P4203" t="n">
        <v>3065</v>
      </c>
      <c r="Q4203" t="n">
        <v>3065</v>
      </c>
      <c r="R4203" t="n">
        <v>51.5</v>
      </c>
      <c r="S4203" t="n">
        <v>44</v>
      </c>
      <c r="T4203" t="n">
        <v>40.5</v>
      </c>
      <c r="U4203" t="n">
        <v>5.6</v>
      </c>
      <c r="V4203" t="n">
        <v>0.6</v>
      </c>
      <c r="W4203" t="n">
        <v>0.2</v>
      </c>
      <c r="X4203" t="n">
        <v>61</v>
      </c>
      <c r="Y4203" t="n">
        <v>33</v>
      </c>
      <c r="Z4203" t="n">
        <v>23</v>
      </c>
      <c r="AA4203" t="n">
        <v>273</v>
      </c>
      <c r="AB4203" t="n">
        <v>31.1</v>
      </c>
      <c r="AC4203"/>
      <c r="AD4203"/>
      <c r="AE4203"/>
      <c r="AF4203" t="n">
        <v>315</v>
      </c>
      <c r="AG4203" t="n">
        <v>35</v>
      </c>
      <c r="AH4203" t="n">
        <v>59</v>
      </c>
      <c r="AI4203" t="n">
        <v>9379</v>
      </c>
      <c r="AJ4203" t="n">
        <v>8521</v>
      </c>
      <c r="AK4203" t="n">
        <v>8761</v>
      </c>
      <c r="AL4203" t="n">
        <v>10355</v>
      </c>
      <c r="AM4203" t="n">
        <v>13988</v>
      </c>
      <c r="AN4203" t="n">
        <v>13935</v>
      </c>
      <c r="AO4203" t="n">
        <v>300</v>
      </c>
      <c r="AP4203"/>
      <c r="AQ4203"/>
      <c r="AR4203"/>
    </row>
    <row r="4204">
      <c r="A4204" t="n">
        <v>436429</v>
      </c>
      <c r="B4204" t="s">
        <v>6332</v>
      </c>
      <c r="C4204" t="s">
        <v>753</v>
      </c>
      <c r="D4204" t="s">
        <v>440</v>
      </c>
      <c r="E4204" t="s">
        <v>267</v>
      </c>
      <c r="F4204" t="s">
        <v>188</v>
      </c>
      <c r="G4204" t="s">
        <v>189</v>
      </c>
      <c r="H4204" t="s">
        <v>150</v>
      </c>
      <c r="I4204" t="s">
        <v>151</v>
      </c>
      <c r="J4204" t="s">
        <v>152</v>
      </c>
      <c r="K4204" t="s">
        <v>209</v>
      </c>
      <c r="L4204" t="s">
        <v>155</v>
      </c>
      <c r="M4204" t="s">
        <v>155</v>
      </c>
      <c r="N4204" t="n">
        <v>-118.3284</v>
      </c>
      <c r="O4204" t="n">
        <v>34.0983</v>
      </c>
      <c r="P4204" t="n">
        <v>7632</v>
      </c>
      <c r="Q4204" t="n">
        <v>7632</v>
      </c>
      <c r="R4204" t="n">
        <v>35</v>
      </c>
      <c r="S4204" t="n">
        <v>25.7</v>
      </c>
      <c r="T4204" t="n">
        <v>32.8</v>
      </c>
      <c r="U4204" t="n">
        <v>13.6</v>
      </c>
      <c r="V4204" t="n">
        <v>3.2</v>
      </c>
      <c r="W4204" t="n">
        <v>1.9</v>
      </c>
      <c r="X4204" t="n">
        <v>50</v>
      </c>
      <c r="Y4204"/>
      <c r="Z4204" t="n">
        <v>31</v>
      </c>
      <c r="AA4204" t="n">
        <v>2412</v>
      </c>
      <c r="AB4204" t="n">
        <v>42.2</v>
      </c>
      <c r="AC4204" t="n">
        <v>1206</v>
      </c>
      <c r="AD4204" t="n">
        <v>35.9</v>
      </c>
      <c r="AE4204" t="n">
        <v>34.7</v>
      </c>
      <c r="AF4204" t="n">
        <v>2348</v>
      </c>
      <c r="AG4204" t="n">
        <v>65</v>
      </c>
      <c r="AH4204" t="n">
        <v>75</v>
      </c>
      <c r="AI4204" t="n">
        <v>32944</v>
      </c>
      <c r="AJ4204" t="n">
        <v>33303</v>
      </c>
      <c r="AK4204" t="n">
        <v>33268</v>
      </c>
      <c r="AL4204" t="n">
        <v>32681</v>
      </c>
      <c r="AM4204" t="n">
        <v>31961</v>
      </c>
      <c r="AN4204" t="n">
        <v>32745</v>
      </c>
      <c r="AO4204" t="n">
        <v>452</v>
      </c>
      <c r="AP4204" t="n">
        <v>606</v>
      </c>
      <c r="AQ4204"/>
      <c r="AR4204"/>
    </row>
    <row r="4205">
      <c r="A4205" t="n">
        <v>436553</v>
      </c>
      <c r="B4205" t="s">
        <v>2700</v>
      </c>
      <c r="C4205" t="s">
        <v>5468</v>
      </c>
      <c r="D4205" t="s">
        <v>5462</v>
      </c>
      <c r="E4205" t="s">
        <v>5452</v>
      </c>
      <c r="F4205" t="s">
        <v>199</v>
      </c>
      <c r="G4205" t="s">
        <v>189</v>
      </c>
      <c r="H4205" t="s">
        <v>200</v>
      </c>
      <c r="I4205" t="s">
        <v>151</v>
      </c>
      <c r="J4205" t="s">
        <v>164</v>
      </c>
      <c r="K4205"/>
      <c r="L4205" t="s">
        <v>155</v>
      </c>
      <c r="M4205" t="s">
        <v>155</v>
      </c>
      <c r="N4205" t="n">
        <v>-66.0656</v>
      </c>
      <c r="O4205" t="n">
        <v>18.4092</v>
      </c>
      <c r="P4205" t="n">
        <v>891</v>
      </c>
      <c r="Q4205" t="n">
        <v>891</v>
      </c>
      <c r="R4205" t="n">
        <v>84.1</v>
      </c>
      <c r="S4205" t="n">
        <v>0</v>
      </c>
      <c r="T4205" t="n">
        <v>0</v>
      </c>
      <c r="U4205" t="n">
        <v>100</v>
      </c>
      <c r="V4205" t="n">
        <v>0</v>
      </c>
      <c r="W4205" t="n">
        <v>0</v>
      </c>
      <c r="X4205" t="n">
        <v>80</v>
      </c>
      <c r="Y4205"/>
      <c r="Z4205" t="n">
        <v>20</v>
      </c>
      <c r="AA4205"/>
      <c r="AB4205"/>
      <c r="AC4205"/>
      <c r="AD4205"/>
      <c r="AE4205"/>
      <c r="AF4205" t="n">
        <v>20</v>
      </c>
      <c r="AG4205" t="n">
        <v>81</v>
      </c>
      <c r="AH4205" t="n">
        <v>81</v>
      </c>
      <c r="AI4205"/>
      <c r="AJ4205"/>
      <c r="AK4205"/>
      <c r="AL4205"/>
      <c r="AM4205"/>
      <c r="AN4205"/>
      <c r="AO4205"/>
      <c r="AP4205"/>
      <c r="AQ4205"/>
      <c r="AR4205"/>
    </row>
    <row r="4206">
      <c r="A4206" t="n">
        <v>436599</v>
      </c>
      <c r="B4206" t="s">
        <v>6333</v>
      </c>
      <c r="C4206" t="s">
        <v>6128</v>
      </c>
      <c r="D4206" t="s">
        <v>2276</v>
      </c>
      <c r="E4206" t="s">
        <v>993</v>
      </c>
      <c r="F4206" t="s">
        <v>279</v>
      </c>
      <c r="G4206" t="s">
        <v>189</v>
      </c>
      <c r="H4206" t="s">
        <v>174</v>
      </c>
      <c r="I4206" t="s">
        <v>186</v>
      </c>
      <c r="J4206" t="s">
        <v>164</v>
      </c>
      <c r="K4206" t="s">
        <v>176</v>
      </c>
      <c r="L4206" t="s">
        <v>155</v>
      </c>
      <c r="M4206" t="s">
        <v>155</v>
      </c>
      <c r="N4206" t="n">
        <v>-71.1929</v>
      </c>
      <c r="O4206" t="n">
        <v>42.1815</v>
      </c>
      <c r="P4206" t="n">
        <v>215</v>
      </c>
      <c r="Q4206" t="n">
        <v>215</v>
      </c>
      <c r="R4206" t="n">
        <v>86</v>
      </c>
      <c r="S4206" t="n">
        <v>74.9</v>
      </c>
      <c r="T4206" t="n">
        <v>5.6</v>
      </c>
      <c r="U4206" t="n">
        <v>12.6</v>
      </c>
      <c r="V4206" t="n">
        <v>0</v>
      </c>
      <c r="W4206" t="n">
        <v>0</v>
      </c>
      <c r="X4206"/>
      <c r="Y4206" t="n">
        <v>83</v>
      </c>
      <c r="Z4206" t="n">
        <v>12</v>
      </c>
      <c r="AA4206" t="n">
        <v>8</v>
      </c>
      <c r="AB4206" t="n">
        <v>50</v>
      </c>
      <c r="AC4206"/>
      <c r="AD4206"/>
      <c r="AE4206"/>
      <c r="AF4206" t="n">
        <v>0</v>
      </c>
      <c r="AG4206" t="n">
        <v>47</v>
      </c>
      <c r="AH4206" t="n">
        <v>47</v>
      </c>
      <c r="AI4206"/>
      <c r="AJ4206"/>
      <c r="AK4206"/>
      <c r="AL4206"/>
      <c r="AM4206"/>
      <c r="AN4206"/>
      <c r="AO4206" t="n">
        <v>20</v>
      </c>
      <c r="AP4206"/>
      <c r="AQ4206"/>
      <c r="AR4206"/>
    </row>
    <row r="4207">
      <c r="A4207" t="n">
        <v>436614</v>
      </c>
      <c r="B4207" t="s">
        <v>6334</v>
      </c>
      <c r="C4207" t="s">
        <v>305</v>
      </c>
      <c r="D4207" t="s">
        <v>282</v>
      </c>
      <c r="E4207" t="s">
        <v>283</v>
      </c>
      <c r="F4207" t="s">
        <v>162</v>
      </c>
      <c r="G4207" t="s">
        <v>163</v>
      </c>
      <c r="H4207" t="s">
        <v>150</v>
      </c>
      <c r="I4207" t="s">
        <v>151</v>
      </c>
      <c r="J4207" t="s">
        <v>164</v>
      </c>
      <c r="K4207" t="s">
        <v>209</v>
      </c>
      <c r="L4207" t="s">
        <v>155</v>
      </c>
      <c r="M4207" t="s">
        <v>155</v>
      </c>
      <c r="N4207" t="n">
        <v>-111.8796</v>
      </c>
      <c r="O4207" t="n">
        <v>33.2738</v>
      </c>
      <c r="P4207" t="n">
        <v>92</v>
      </c>
      <c r="Q4207" t="n">
        <v>60</v>
      </c>
      <c r="R4207" t="n">
        <v>43.3</v>
      </c>
      <c r="S4207" t="n">
        <v>81.7</v>
      </c>
      <c r="T4207" t="n">
        <v>3.3</v>
      </c>
      <c r="U4207" t="n">
        <v>6.7</v>
      </c>
      <c r="V4207" t="n">
        <v>0</v>
      </c>
      <c r="W4207" t="n">
        <v>1.7</v>
      </c>
      <c r="X4207" t="n">
        <v>100</v>
      </c>
      <c r="Y4207"/>
      <c r="Z4207" t="n">
        <v>4</v>
      </c>
      <c r="AA4207" t="n">
        <v>7</v>
      </c>
      <c r="AB4207" t="n">
        <v>42.9</v>
      </c>
      <c r="AC4207" t="n">
        <v>6</v>
      </c>
      <c r="AD4207" t="n">
        <v>33.3</v>
      </c>
      <c r="AE4207" t="n">
        <v>33.3</v>
      </c>
      <c r="AF4207" t="n">
        <v>5</v>
      </c>
      <c r="AG4207" t="n">
        <v>31</v>
      </c>
      <c r="AH4207" t="n">
        <v>71</v>
      </c>
      <c r="AI4207" t="n">
        <v>18210</v>
      </c>
      <c r="AJ4207" t="n">
        <v>13709</v>
      </c>
      <c r="AK4207" t="n">
        <v>17759</v>
      </c>
      <c r="AL4207"/>
      <c r="AM4207" t="n">
        <v>22539</v>
      </c>
      <c r="AN4207" t="n">
        <v>13304</v>
      </c>
      <c r="AO4207" t="n">
        <v>1</v>
      </c>
      <c r="AP4207" t="n">
        <v>8</v>
      </c>
      <c r="AQ4207" t="n">
        <v>5</v>
      </c>
      <c r="AR4207"/>
    </row>
    <row r="4208">
      <c r="A4208" t="n">
        <v>436632</v>
      </c>
      <c r="B4208" t="s">
        <v>6335</v>
      </c>
      <c r="C4208" t="s">
        <v>3665</v>
      </c>
      <c r="D4208" t="s">
        <v>3570</v>
      </c>
      <c r="E4208" t="s">
        <v>147</v>
      </c>
      <c r="F4208" t="s">
        <v>199</v>
      </c>
      <c r="G4208" t="s">
        <v>189</v>
      </c>
      <c r="H4208" t="s">
        <v>200</v>
      </c>
      <c r="I4208" t="s">
        <v>151</v>
      </c>
      <c r="J4208" t="s">
        <v>164</v>
      </c>
      <c r="K4208"/>
      <c r="L4208" t="s">
        <v>155</v>
      </c>
      <c r="M4208" t="s">
        <v>155</v>
      </c>
      <c r="N4208" t="n">
        <v>-78.5868</v>
      </c>
      <c r="O4208" t="n">
        <v>35.8546</v>
      </c>
      <c r="P4208" t="n">
        <v>168</v>
      </c>
      <c r="Q4208" t="n">
        <v>168</v>
      </c>
      <c r="R4208" t="n">
        <v>81</v>
      </c>
      <c r="S4208" t="n">
        <v>16.1</v>
      </c>
      <c r="T4208" t="n">
        <v>65.5</v>
      </c>
      <c r="U4208" t="n">
        <v>7.1</v>
      </c>
      <c r="V4208" t="n">
        <v>0</v>
      </c>
      <c r="W4208" t="n">
        <v>0</v>
      </c>
      <c r="X4208" t="n">
        <v>84</v>
      </c>
      <c r="Y4208" t="n">
        <v>83</v>
      </c>
      <c r="Z4208" t="n">
        <v>10</v>
      </c>
      <c r="AA4208"/>
      <c r="AB4208"/>
      <c r="AC4208"/>
      <c r="AD4208"/>
      <c r="AE4208"/>
      <c r="AF4208" t="n">
        <v>62</v>
      </c>
      <c r="AG4208" t="n">
        <v>66</v>
      </c>
      <c r="AH4208" t="n">
        <v>66</v>
      </c>
      <c r="AI4208" t="n">
        <v>31297</v>
      </c>
      <c r="AJ4208" t="n">
        <v>31674</v>
      </c>
      <c r="AK4208" t="n">
        <v>28172</v>
      </c>
      <c r="AL4208" t="n">
        <v>32625</v>
      </c>
      <c r="AM4208" t="n">
        <v>34339</v>
      </c>
      <c r="AN4208"/>
      <c r="AO4208"/>
      <c r="AP4208"/>
      <c r="AQ4208"/>
      <c r="AR4208"/>
    </row>
    <row r="4209">
      <c r="A4209" t="n">
        <v>436650</v>
      </c>
      <c r="B4209" t="s">
        <v>6336</v>
      </c>
      <c r="C4209" t="s">
        <v>2075</v>
      </c>
      <c r="D4209" t="s">
        <v>2071</v>
      </c>
      <c r="E4209" t="s">
        <v>147</v>
      </c>
      <c r="F4209" t="s">
        <v>199</v>
      </c>
      <c r="G4209" t="s">
        <v>189</v>
      </c>
      <c r="H4209" t="s">
        <v>200</v>
      </c>
      <c r="I4209" t="s">
        <v>151</v>
      </c>
      <c r="J4209" t="s">
        <v>164</v>
      </c>
      <c r="K4209"/>
      <c r="L4209" t="s">
        <v>155</v>
      </c>
      <c r="M4209" t="s">
        <v>155</v>
      </c>
      <c r="N4209" t="n">
        <v>-91.0694</v>
      </c>
      <c r="O4209" t="n">
        <v>30.4273</v>
      </c>
      <c r="P4209" t="n">
        <v>248</v>
      </c>
      <c r="Q4209" t="n">
        <v>248</v>
      </c>
      <c r="R4209" t="n">
        <v>93.1</v>
      </c>
      <c r="S4209" t="n">
        <v>27</v>
      </c>
      <c r="T4209" t="n">
        <v>68.5</v>
      </c>
      <c r="U4209" t="n">
        <v>2.8</v>
      </c>
      <c r="V4209" t="n">
        <v>0.4</v>
      </c>
      <c r="W4209" t="n">
        <v>0</v>
      </c>
      <c r="X4209"/>
      <c r="Y4209"/>
      <c r="Z4209" t="n">
        <v>24</v>
      </c>
      <c r="AA4209"/>
      <c r="AB4209"/>
      <c r="AC4209"/>
      <c r="AD4209"/>
      <c r="AE4209"/>
      <c r="AF4209" t="n">
        <v>86</v>
      </c>
      <c r="AG4209" t="n">
        <v>78</v>
      </c>
      <c r="AH4209" t="n">
        <v>85</v>
      </c>
      <c r="AI4209" t="n">
        <v>18827</v>
      </c>
      <c r="AJ4209" t="n">
        <v>18248</v>
      </c>
      <c r="AK4209" t="n">
        <v>18370</v>
      </c>
      <c r="AL4209" t="n">
        <v>21734</v>
      </c>
      <c r="AM4209" t="n">
        <v>25147</v>
      </c>
      <c r="AN4209" t="n">
        <v>25147</v>
      </c>
      <c r="AO4209"/>
      <c r="AP4209"/>
      <c r="AQ4209"/>
      <c r="AR4209"/>
    </row>
    <row r="4210">
      <c r="A4210" t="n">
        <v>436775</v>
      </c>
      <c r="B4210" t="s">
        <v>6337</v>
      </c>
      <c r="C4210" t="s">
        <v>6338</v>
      </c>
      <c r="D4210" t="s">
        <v>4775</v>
      </c>
      <c r="E4210" t="s">
        <v>283</v>
      </c>
      <c r="F4210" t="s">
        <v>199</v>
      </c>
      <c r="G4210" t="s">
        <v>189</v>
      </c>
      <c r="H4210" t="s">
        <v>200</v>
      </c>
      <c r="I4210" t="s">
        <v>151</v>
      </c>
      <c r="J4210" t="s">
        <v>164</v>
      </c>
      <c r="K4210"/>
      <c r="L4210" t="s">
        <v>155</v>
      </c>
      <c r="M4210" t="s">
        <v>155</v>
      </c>
      <c r="N4210" t="n">
        <v>-96.7975</v>
      </c>
      <c r="O4210" t="n">
        <v>33.0262</v>
      </c>
      <c r="P4210" t="n">
        <v>175</v>
      </c>
      <c r="Q4210" t="n">
        <v>175</v>
      </c>
      <c r="R4210" t="n">
        <v>96</v>
      </c>
      <c r="S4210" t="n">
        <v>71.4</v>
      </c>
      <c r="T4210" t="n">
        <v>1.1</v>
      </c>
      <c r="U4210" t="n">
        <v>16</v>
      </c>
      <c r="V4210" t="n">
        <v>4</v>
      </c>
      <c r="W4210" t="n">
        <v>0.6</v>
      </c>
      <c r="X4210"/>
      <c r="Y4210"/>
      <c r="Z4210"/>
      <c r="AA4210"/>
      <c r="AB4210"/>
      <c r="AC4210"/>
      <c r="AD4210"/>
      <c r="AE4210"/>
      <c r="AF4210" t="n">
        <v>66</v>
      </c>
      <c r="AG4210" t="n">
        <v>46</v>
      </c>
      <c r="AH4210" t="n">
        <v>65</v>
      </c>
      <c r="AI4210" t="n">
        <v>24386</v>
      </c>
      <c r="AJ4210" t="n">
        <v>22572</v>
      </c>
      <c r="AK4210" t="n">
        <v>23526</v>
      </c>
      <c r="AL4210" t="n">
        <v>27423</v>
      </c>
      <c r="AM4210" t="n">
        <v>26608</v>
      </c>
      <c r="AN4210" t="n">
        <v>29367</v>
      </c>
      <c r="AO4210"/>
      <c r="AP4210"/>
      <c r="AQ4210"/>
      <c r="AR4210"/>
    </row>
    <row r="4211">
      <c r="A4211" t="n">
        <v>436818</v>
      </c>
      <c r="B4211" t="s">
        <v>6339</v>
      </c>
      <c r="C4211" t="s">
        <v>1037</v>
      </c>
      <c r="D4211" t="s">
        <v>992</v>
      </c>
      <c r="E4211" t="s">
        <v>993</v>
      </c>
      <c r="F4211" t="s">
        <v>148</v>
      </c>
      <c r="G4211" t="s">
        <v>149</v>
      </c>
      <c r="H4211" t="s">
        <v>150</v>
      </c>
      <c r="I4211" t="s">
        <v>151</v>
      </c>
      <c r="J4211" t="s">
        <v>164</v>
      </c>
      <c r="K4211"/>
      <c r="L4211" t="s">
        <v>155</v>
      </c>
      <c r="M4211" t="s">
        <v>155</v>
      </c>
      <c r="N4211" t="n">
        <v>-73.0392</v>
      </c>
      <c r="O4211" t="n">
        <v>41.5556</v>
      </c>
      <c r="P4211" t="n">
        <v>872</v>
      </c>
      <c r="Q4211" t="n">
        <v>872</v>
      </c>
      <c r="R4211" t="n">
        <v>56.4</v>
      </c>
      <c r="S4211" t="n">
        <v>44.7</v>
      </c>
      <c r="T4211" t="n">
        <v>8.9</v>
      </c>
      <c r="U4211" t="n">
        <v>27.1</v>
      </c>
      <c r="V4211" t="n">
        <v>10.6</v>
      </c>
      <c r="W4211" t="n">
        <v>2.3</v>
      </c>
      <c r="X4211" t="n">
        <v>79</v>
      </c>
      <c r="Y4211" t="n">
        <v>20</v>
      </c>
      <c r="Z4211" t="n">
        <v>20</v>
      </c>
      <c r="AA4211" t="n">
        <v>306</v>
      </c>
      <c r="AB4211" t="n">
        <v>59.5</v>
      </c>
      <c r="AC4211" t="n">
        <v>306</v>
      </c>
      <c r="AD4211" t="n">
        <v>59.5</v>
      </c>
      <c r="AE4211" t="n">
        <v>40.5</v>
      </c>
      <c r="AF4211" t="n">
        <v>235</v>
      </c>
      <c r="AG4211" t="n">
        <v>50</v>
      </c>
      <c r="AH4211" t="n">
        <v>72</v>
      </c>
      <c r="AI4211" t="n">
        <v>8220</v>
      </c>
      <c r="AJ4211" t="n">
        <v>4695</v>
      </c>
      <c r="AK4211" t="n">
        <v>3649</v>
      </c>
      <c r="AL4211" t="n">
        <v>8414</v>
      </c>
      <c r="AM4211" t="n">
        <v>13850</v>
      </c>
      <c r="AN4211" t="n">
        <v>18325</v>
      </c>
      <c r="AO4211"/>
      <c r="AP4211"/>
      <c r="AQ4211"/>
      <c r="AR4211"/>
    </row>
    <row r="4212">
      <c r="A4212" t="n">
        <v>436827</v>
      </c>
      <c r="B4212" t="s">
        <v>6340</v>
      </c>
      <c r="C4212" t="s">
        <v>6341</v>
      </c>
      <c r="D4212" t="s">
        <v>992</v>
      </c>
      <c r="E4212" t="s">
        <v>993</v>
      </c>
      <c r="F4212" t="s">
        <v>148</v>
      </c>
      <c r="G4212" t="s">
        <v>149</v>
      </c>
      <c r="H4212" t="s">
        <v>150</v>
      </c>
      <c r="I4212" t="s">
        <v>186</v>
      </c>
      <c r="J4212" t="s">
        <v>164</v>
      </c>
      <c r="K4212"/>
      <c r="L4212" t="s">
        <v>155</v>
      </c>
      <c r="M4212" t="s">
        <v>155</v>
      </c>
      <c r="N4212" t="n">
        <v>-72.0653</v>
      </c>
      <c r="O4212" t="n">
        <v>41.3164</v>
      </c>
      <c r="P4212" t="n">
        <v>559</v>
      </c>
      <c r="Q4212" t="n">
        <v>559</v>
      </c>
      <c r="R4212" t="n">
        <v>44.7</v>
      </c>
      <c r="S4212" t="n">
        <v>60.8</v>
      </c>
      <c r="T4212" t="n">
        <v>3.6</v>
      </c>
      <c r="U4212" t="n">
        <v>17.7</v>
      </c>
      <c r="V4212" t="n">
        <v>9.7</v>
      </c>
      <c r="W4212" t="n">
        <v>1.3</v>
      </c>
      <c r="X4212" t="n">
        <v>80</v>
      </c>
      <c r="Y4212" t="n">
        <v>67</v>
      </c>
      <c r="Z4212" t="n">
        <v>13</v>
      </c>
      <c r="AA4212" t="n">
        <v>210</v>
      </c>
      <c r="AB4212" t="n">
        <v>56.7</v>
      </c>
      <c r="AC4212" t="n">
        <v>210</v>
      </c>
      <c r="AD4212" t="n">
        <v>56.7</v>
      </c>
      <c r="AE4212" t="n">
        <v>38.6</v>
      </c>
      <c r="AF4212" t="n">
        <v>179</v>
      </c>
      <c r="AG4212" t="n">
        <v>34</v>
      </c>
      <c r="AH4212" t="n">
        <v>57</v>
      </c>
      <c r="AI4212" t="n">
        <v>9139</v>
      </c>
      <c r="AJ4212" t="n">
        <v>4820</v>
      </c>
      <c r="AK4212" t="n">
        <v>6993</v>
      </c>
      <c r="AL4212" t="n">
        <v>8988</v>
      </c>
      <c r="AM4212" t="n">
        <v>13760</v>
      </c>
      <c r="AN4212" t="n">
        <v>20876</v>
      </c>
      <c r="AO4212"/>
      <c r="AP4212"/>
      <c r="AQ4212"/>
      <c r="AR4212"/>
    </row>
    <row r="4213">
      <c r="A4213" t="n">
        <v>436836</v>
      </c>
      <c r="B4213" t="s">
        <v>6342</v>
      </c>
      <c r="C4213" t="s">
        <v>6343</v>
      </c>
      <c r="D4213" t="s">
        <v>992</v>
      </c>
      <c r="E4213" t="s">
        <v>993</v>
      </c>
      <c r="F4213" t="s">
        <v>148</v>
      </c>
      <c r="G4213" t="s">
        <v>149</v>
      </c>
      <c r="H4213" t="s">
        <v>150</v>
      </c>
      <c r="I4213" t="s">
        <v>151</v>
      </c>
      <c r="J4213" t="s">
        <v>168</v>
      </c>
      <c r="K4213"/>
      <c r="L4213" t="s">
        <v>155</v>
      </c>
      <c r="M4213" t="s">
        <v>155</v>
      </c>
      <c r="N4213" t="n">
        <v>-73.5422</v>
      </c>
      <c r="O4213" t="n">
        <v>41.0561</v>
      </c>
      <c r="P4213" t="n">
        <v>2557</v>
      </c>
      <c r="Q4213" t="n">
        <v>2557</v>
      </c>
      <c r="R4213" t="n">
        <v>48.7</v>
      </c>
      <c r="S4213" t="n">
        <v>31.3</v>
      </c>
      <c r="T4213" t="n">
        <v>14.3</v>
      </c>
      <c r="U4213" t="n">
        <v>33.7</v>
      </c>
      <c r="V4213" t="n">
        <v>9.7</v>
      </c>
      <c r="W4213" t="n">
        <v>4.8</v>
      </c>
      <c r="X4213" t="n">
        <v>78</v>
      </c>
      <c r="Y4213" t="n">
        <v>18</v>
      </c>
      <c r="Z4213" t="n">
        <v>19</v>
      </c>
      <c r="AA4213" t="n">
        <v>547</v>
      </c>
      <c r="AB4213" t="n">
        <v>56.9</v>
      </c>
      <c r="AC4213" t="n">
        <v>547</v>
      </c>
      <c r="AD4213" t="n">
        <v>56.9</v>
      </c>
      <c r="AE4213" t="n">
        <v>32.7</v>
      </c>
      <c r="AF4213" t="n">
        <v>646</v>
      </c>
      <c r="AG4213" t="n">
        <v>50</v>
      </c>
      <c r="AH4213" t="n">
        <v>68</v>
      </c>
      <c r="AI4213" t="n">
        <v>13150</v>
      </c>
      <c r="AJ4213" t="n">
        <v>9196</v>
      </c>
      <c r="AK4213" t="n">
        <v>10418</v>
      </c>
      <c r="AL4213" t="n">
        <v>14767</v>
      </c>
      <c r="AM4213" t="n">
        <v>21374</v>
      </c>
      <c r="AN4213" t="n">
        <v>25757</v>
      </c>
      <c r="AO4213"/>
      <c r="AP4213"/>
      <c r="AQ4213"/>
      <c r="AR4213"/>
    </row>
    <row r="4214">
      <c r="A4214" t="n">
        <v>437097</v>
      </c>
      <c r="B4214" t="s">
        <v>6344</v>
      </c>
      <c r="C4214" t="s">
        <v>4787</v>
      </c>
      <c r="D4214" t="s">
        <v>5078</v>
      </c>
      <c r="E4214" t="s">
        <v>147</v>
      </c>
      <c r="F4214" t="s">
        <v>188</v>
      </c>
      <c r="G4214" t="s">
        <v>189</v>
      </c>
      <c r="H4214" t="s">
        <v>150</v>
      </c>
      <c r="I4214" t="s">
        <v>151</v>
      </c>
      <c r="J4214" t="s">
        <v>168</v>
      </c>
      <c r="K4214" t="s">
        <v>159</v>
      </c>
      <c r="L4214" t="s">
        <v>155</v>
      </c>
      <c r="M4214" t="s">
        <v>155</v>
      </c>
      <c r="N4214" t="n">
        <v>-77.072</v>
      </c>
      <c r="O4214" t="n">
        <v>38.8974</v>
      </c>
      <c r="P4214" t="n">
        <v>1447</v>
      </c>
      <c r="Q4214" t="n">
        <v>523</v>
      </c>
      <c r="R4214" t="n">
        <v>43.8</v>
      </c>
      <c r="S4214" t="n">
        <v>8.2</v>
      </c>
      <c r="T4214" t="n">
        <v>9.6</v>
      </c>
      <c r="U4214" t="n">
        <v>3.3</v>
      </c>
      <c r="V4214" t="n">
        <v>5</v>
      </c>
      <c r="W4214" t="n">
        <v>0</v>
      </c>
      <c r="X4214"/>
      <c r="Y4214"/>
      <c r="Z4214" t="n">
        <v>30</v>
      </c>
      <c r="AA4214" t="n">
        <v>7</v>
      </c>
      <c r="AB4214" t="n">
        <v>100</v>
      </c>
      <c r="AC4214"/>
      <c r="AD4214"/>
      <c r="AE4214"/>
      <c r="AF4214" t="n">
        <v>2</v>
      </c>
      <c r="AG4214" t="n">
        <v>5</v>
      </c>
      <c r="AH4214" t="n">
        <v>19</v>
      </c>
      <c r="AI4214" t="n">
        <v>8987</v>
      </c>
      <c r="AJ4214"/>
      <c r="AK4214"/>
      <c r="AL4214"/>
      <c r="AM4214"/>
      <c r="AN4214"/>
      <c r="AO4214" t="n">
        <v>22</v>
      </c>
      <c r="AP4214" t="n">
        <v>198</v>
      </c>
      <c r="AQ4214" t="n">
        <v>147</v>
      </c>
      <c r="AR4214" t="n">
        <v>59</v>
      </c>
    </row>
    <row r="4215">
      <c r="A4215" t="n">
        <v>437103</v>
      </c>
      <c r="B4215" t="s">
        <v>6345</v>
      </c>
      <c r="C4215" t="s">
        <v>2075</v>
      </c>
      <c r="D4215" t="s">
        <v>2071</v>
      </c>
      <c r="E4215" t="s">
        <v>147</v>
      </c>
      <c r="F4215" t="s">
        <v>173</v>
      </c>
      <c r="G4215" t="s">
        <v>149</v>
      </c>
      <c r="H4215" t="s">
        <v>174</v>
      </c>
      <c r="I4215" t="s">
        <v>151</v>
      </c>
      <c r="J4215" t="s">
        <v>238</v>
      </c>
      <c r="K4215" t="s">
        <v>176</v>
      </c>
      <c r="L4215" t="s">
        <v>155</v>
      </c>
      <c r="M4215" t="s">
        <v>155</v>
      </c>
      <c r="N4215" t="n">
        <v>-91.1379</v>
      </c>
      <c r="O4215" t="n">
        <v>30.4483</v>
      </c>
      <c r="P4215" t="n">
        <v>13703</v>
      </c>
      <c r="Q4215" t="n">
        <v>13703</v>
      </c>
      <c r="R4215" t="n">
        <v>65</v>
      </c>
      <c r="S4215" t="n">
        <v>37.5</v>
      </c>
      <c r="T4215" t="n">
        <v>50.8</v>
      </c>
      <c r="U4215" t="n">
        <v>5</v>
      </c>
      <c r="V4215" t="n">
        <v>1.4</v>
      </c>
      <c r="W4215" t="n">
        <v>1</v>
      </c>
      <c r="X4215" t="n">
        <v>54</v>
      </c>
      <c r="Y4215" t="n">
        <v>20</v>
      </c>
      <c r="Z4215" t="n">
        <v>29</v>
      </c>
      <c r="AA4215" t="n">
        <v>863</v>
      </c>
      <c r="AB4215" t="n">
        <v>27.5</v>
      </c>
      <c r="AC4215"/>
      <c r="AD4215"/>
      <c r="AE4215"/>
      <c r="AF4215" t="n">
        <v>1043</v>
      </c>
      <c r="AG4215" t="n">
        <v>57</v>
      </c>
      <c r="AH4215" t="n">
        <v>90</v>
      </c>
      <c r="AI4215" t="n">
        <v>10007</v>
      </c>
      <c r="AJ4215" t="n">
        <v>9219</v>
      </c>
      <c r="AK4215" t="n">
        <v>9271</v>
      </c>
      <c r="AL4215" t="n">
        <v>11345</v>
      </c>
      <c r="AM4215" t="n">
        <v>14678</v>
      </c>
      <c r="AN4215" t="n">
        <v>15093</v>
      </c>
      <c r="AO4215" t="n">
        <v>520</v>
      </c>
      <c r="AP4215"/>
      <c r="AQ4215"/>
      <c r="AR4215"/>
    </row>
    <row r="4216">
      <c r="A4216" t="n">
        <v>437237</v>
      </c>
      <c r="B4216" t="s">
        <v>6346</v>
      </c>
      <c r="C4216" t="s">
        <v>4540</v>
      </c>
      <c r="D4216" t="s">
        <v>4524</v>
      </c>
      <c r="E4216" t="s">
        <v>993</v>
      </c>
      <c r="F4216" t="s">
        <v>368</v>
      </c>
      <c r="G4216" t="s">
        <v>163</v>
      </c>
      <c r="H4216" t="s">
        <v>174</v>
      </c>
      <c r="I4216" t="s">
        <v>186</v>
      </c>
      <c r="J4216" t="s">
        <v>164</v>
      </c>
      <c r="K4216"/>
      <c r="L4216" t="s">
        <v>155</v>
      </c>
      <c r="M4216" t="s">
        <v>155</v>
      </c>
      <c r="N4216" t="n">
        <v>-71.3147</v>
      </c>
      <c r="O4216" t="n">
        <v>41.4809</v>
      </c>
      <c r="P4216" t="n">
        <v>103</v>
      </c>
      <c r="Q4216" t="n">
        <v>103</v>
      </c>
      <c r="R4216" t="n">
        <v>10.7</v>
      </c>
      <c r="S4216" t="n">
        <v>93.2</v>
      </c>
      <c r="T4216" t="n">
        <v>0</v>
      </c>
      <c r="U4216" t="n">
        <v>2.9</v>
      </c>
      <c r="V4216" t="n">
        <v>1</v>
      </c>
      <c r="W4216" t="n">
        <v>0</v>
      </c>
      <c r="X4216" t="n">
        <v>62</v>
      </c>
      <c r="Y4216"/>
      <c r="Z4216" t="n">
        <v>10</v>
      </c>
      <c r="AA4216" t="n">
        <v>19</v>
      </c>
      <c r="AB4216" t="n">
        <v>68.4</v>
      </c>
      <c r="AC4216"/>
      <c r="AD4216"/>
      <c r="AE4216"/>
      <c r="AF4216" t="n">
        <v>23</v>
      </c>
      <c r="AG4216" t="n">
        <v>19</v>
      </c>
      <c r="AH4216" t="n">
        <v>57</v>
      </c>
      <c r="AI4216" t="n">
        <v>20215</v>
      </c>
      <c r="AJ4216" t="n">
        <v>14755</v>
      </c>
      <c r="AK4216"/>
      <c r="AL4216" t="n">
        <v>19120</v>
      </c>
      <c r="AM4216"/>
      <c r="AN4216" t="n">
        <v>28798</v>
      </c>
      <c r="AO4216"/>
      <c r="AP4216"/>
      <c r="AQ4216"/>
      <c r="AR4216"/>
    </row>
    <row r="4217">
      <c r="A4217" t="n">
        <v>437556</v>
      </c>
      <c r="B4217" t="s">
        <v>6347</v>
      </c>
      <c r="C4217" t="s">
        <v>1569</v>
      </c>
      <c r="D4217" t="s">
        <v>1433</v>
      </c>
      <c r="E4217" t="s">
        <v>1434</v>
      </c>
      <c r="F4217" t="s">
        <v>199</v>
      </c>
      <c r="G4217" t="s">
        <v>189</v>
      </c>
      <c r="H4217" t="s">
        <v>200</v>
      </c>
      <c r="I4217" t="s">
        <v>151</v>
      </c>
      <c r="J4217" t="s">
        <v>168</v>
      </c>
      <c r="K4217"/>
      <c r="L4217" t="s">
        <v>155</v>
      </c>
      <c r="M4217" t="s">
        <v>155</v>
      </c>
      <c r="N4217" t="n">
        <v>-89.5953</v>
      </c>
      <c r="O4217" t="n">
        <v>39.841</v>
      </c>
      <c r="P4217" t="n">
        <v>1786</v>
      </c>
      <c r="Q4217" t="n">
        <v>1786</v>
      </c>
      <c r="R4217" t="n">
        <v>48.1</v>
      </c>
      <c r="S4217" t="n">
        <v>58.5</v>
      </c>
      <c r="T4217" t="n">
        <v>27</v>
      </c>
      <c r="U4217" t="n">
        <v>8.2</v>
      </c>
      <c r="V4217" t="n">
        <v>1.3</v>
      </c>
      <c r="W4217" t="n">
        <v>0.1</v>
      </c>
      <c r="X4217" t="n">
        <v>74</v>
      </c>
      <c r="Y4217" t="n">
        <v>100</v>
      </c>
      <c r="Z4217" t="n">
        <v>12</v>
      </c>
      <c r="AA4217"/>
      <c r="AB4217"/>
      <c r="AC4217"/>
      <c r="AD4217"/>
      <c r="AE4217"/>
      <c r="AF4217" t="n">
        <v>547</v>
      </c>
      <c r="AG4217" t="n">
        <v>63</v>
      </c>
      <c r="AH4217" t="n">
        <v>65</v>
      </c>
      <c r="AI4217" t="n">
        <v>26815</v>
      </c>
      <c r="AJ4217" t="n">
        <v>26171</v>
      </c>
      <c r="AK4217" t="n">
        <v>26183</v>
      </c>
      <c r="AL4217" t="n">
        <v>27907</v>
      </c>
      <c r="AM4217" t="n">
        <v>30327</v>
      </c>
      <c r="AN4217" t="n">
        <v>31298</v>
      </c>
      <c r="AO4217"/>
      <c r="AP4217"/>
      <c r="AQ4217"/>
      <c r="AR4217"/>
    </row>
    <row r="4218">
      <c r="A4218" t="n">
        <v>437608</v>
      </c>
      <c r="B4218" t="s">
        <v>6348</v>
      </c>
      <c r="C4218" t="s">
        <v>4949</v>
      </c>
      <c r="D4218" t="s">
        <v>4775</v>
      </c>
      <c r="E4218" t="s">
        <v>283</v>
      </c>
      <c r="F4218" t="s">
        <v>199</v>
      </c>
      <c r="G4218" t="s">
        <v>189</v>
      </c>
      <c r="H4218" t="s">
        <v>200</v>
      </c>
      <c r="I4218" t="s">
        <v>186</v>
      </c>
      <c r="J4218" t="s">
        <v>164</v>
      </c>
      <c r="K4218"/>
      <c r="L4218" t="s">
        <v>155</v>
      </c>
      <c r="M4218" t="s">
        <v>155</v>
      </c>
      <c r="N4218" t="n">
        <v>-97.9582</v>
      </c>
      <c r="O4218" t="n">
        <v>26.1315</v>
      </c>
      <c r="P4218" t="n">
        <v>261</v>
      </c>
      <c r="Q4218" t="n">
        <v>261</v>
      </c>
      <c r="R4218" t="n">
        <v>26.4</v>
      </c>
      <c r="S4218" t="n">
        <v>13.4</v>
      </c>
      <c r="T4218" t="n">
        <v>0.8</v>
      </c>
      <c r="U4218" t="n">
        <v>83.1</v>
      </c>
      <c r="V4218" t="n">
        <v>0.4</v>
      </c>
      <c r="W4218" t="n">
        <v>0</v>
      </c>
      <c r="X4218" t="n">
        <v>79</v>
      </c>
      <c r="Y4218"/>
      <c r="Z4218" t="n">
        <v>20</v>
      </c>
      <c r="AA4218"/>
      <c r="AB4218"/>
      <c r="AC4218"/>
      <c r="AD4218"/>
      <c r="AE4218"/>
      <c r="AF4218" t="n">
        <v>173</v>
      </c>
      <c r="AG4218" t="n">
        <v>80</v>
      </c>
      <c r="AH4218" t="n">
        <v>80</v>
      </c>
      <c r="AI4218" t="n">
        <v>20784</v>
      </c>
      <c r="AJ4218" t="n">
        <v>20784</v>
      </c>
      <c r="AK4218"/>
      <c r="AL4218"/>
      <c r="AM4218"/>
      <c r="AN4218"/>
      <c r="AO4218"/>
      <c r="AP4218"/>
      <c r="AQ4218"/>
      <c r="AR4218"/>
    </row>
    <row r="4219">
      <c r="A4219" t="n">
        <v>437635</v>
      </c>
      <c r="B4219" t="s">
        <v>6349</v>
      </c>
      <c r="C4219" t="s">
        <v>2602</v>
      </c>
      <c r="D4219" t="s">
        <v>4775</v>
      </c>
      <c r="E4219" t="s">
        <v>283</v>
      </c>
      <c r="F4219" t="s">
        <v>279</v>
      </c>
      <c r="G4219" t="s">
        <v>189</v>
      </c>
      <c r="H4219" t="s">
        <v>174</v>
      </c>
      <c r="I4219" t="s">
        <v>151</v>
      </c>
      <c r="J4219" t="s">
        <v>164</v>
      </c>
      <c r="K4219" t="s">
        <v>176</v>
      </c>
      <c r="L4219" t="s">
        <v>155</v>
      </c>
      <c r="M4219" t="s">
        <v>155</v>
      </c>
      <c r="N4219" t="n">
        <v>-97.6991</v>
      </c>
      <c r="O4219" t="n">
        <v>30.323</v>
      </c>
      <c r="P4219" t="n">
        <v>1151</v>
      </c>
      <c r="Q4219" t="n">
        <v>1151</v>
      </c>
      <c r="R4219" t="n">
        <v>90</v>
      </c>
      <c r="S4219" t="n">
        <v>18.9</v>
      </c>
      <c r="T4219" t="n">
        <v>16.4</v>
      </c>
      <c r="U4219" t="n">
        <v>55.4</v>
      </c>
      <c r="V4219" t="n">
        <v>1.5</v>
      </c>
      <c r="W4219" t="n">
        <v>0</v>
      </c>
      <c r="X4219" t="n">
        <v>58</v>
      </c>
      <c r="Y4219"/>
      <c r="Z4219" t="n">
        <v>24</v>
      </c>
      <c r="AA4219" t="n">
        <v>581</v>
      </c>
      <c r="AB4219" t="n">
        <v>52.3</v>
      </c>
      <c r="AC4219"/>
      <c r="AD4219"/>
      <c r="AE4219"/>
      <c r="AF4219" t="n">
        <v>199</v>
      </c>
      <c r="AG4219" t="n">
        <v>69</v>
      </c>
      <c r="AH4219" t="n">
        <v>74</v>
      </c>
      <c r="AI4219" t="n">
        <v>25348</v>
      </c>
      <c r="AJ4219" t="n">
        <v>25206</v>
      </c>
      <c r="AK4219" t="n">
        <v>26120</v>
      </c>
      <c r="AL4219" t="n">
        <v>27649</v>
      </c>
      <c r="AM4219" t="n">
        <v>31091</v>
      </c>
      <c r="AN4219"/>
      <c r="AO4219" t="n">
        <v>72</v>
      </c>
      <c r="AP4219"/>
      <c r="AQ4219"/>
      <c r="AR4219"/>
    </row>
    <row r="4220">
      <c r="A4220" t="n">
        <v>437723</v>
      </c>
      <c r="B4220" t="s">
        <v>6350</v>
      </c>
      <c r="C4220" t="s">
        <v>1053</v>
      </c>
      <c r="D4220" t="s">
        <v>3037</v>
      </c>
      <c r="E4220" t="s">
        <v>997</v>
      </c>
      <c r="F4220" t="s">
        <v>551</v>
      </c>
      <c r="G4220" t="s">
        <v>163</v>
      </c>
      <c r="H4220" t="s">
        <v>200</v>
      </c>
      <c r="I4220" t="s">
        <v>151</v>
      </c>
      <c r="J4220" t="s">
        <v>164</v>
      </c>
      <c r="K4220"/>
      <c r="L4220" t="s">
        <v>155</v>
      </c>
      <c r="M4220" t="s">
        <v>155</v>
      </c>
      <c r="N4220" t="n">
        <v>-74.1958</v>
      </c>
      <c r="O4220" t="n">
        <v>40.739</v>
      </c>
      <c r="P4220" t="n">
        <v>104</v>
      </c>
      <c r="Q4220" t="n">
        <v>104</v>
      </c>
      <c r="R4220" t="n">
        <v>45.2</v>
      </c>
      <c r="S4220" t="n">
        <v>6.7</v>
      </c>
      <c r="T4220" t="n">
        <v>74</v>
      </c>
      <c r="U4220" t="n">
        <v>17.3</v>
      </c>
      <c r="V4220" t="n">
        <v>0</v>
      </c>
      <c r="W4220" t="n">
        <v>0</v>
      </c>
      <c r="X4220" t="n">
        <v>10</v>
      </c>
      <c r="Y4220"/>
      <c r="Z4220" t="n">
        <v>15</v>
      </c>
      <c r="AA4220"/>
      <c r="AB4220"/>
      <c r="AC4220"/>
      <c r="AD4220"/>
      <c r="AE4220"/>
      <c r="AF4220" t="n">
        <v>69</v>
      </c>
      <c r="AG4220" t="n">
        <v>77</v>
      </c>
      <c r="AH4220" t="n">
        <v>81</v>
      </c>
      <c r="AI4220" t="n">
        <v>5716</v>
      </c>
      <c r="AJ4220" t="n">
        <v>5716</v>
      </c>
      <c r="AK4220"/>
      <c r="AL4220"/>
      <c r="AM4220"/>
      <c r="AN4220"/>
      <c r="AO4220"/>
      <c r="AP4220"/>
      <c r="AQ4220"/>
      <c r="AR4220"/>
    </row>
    <row r="4221">
      <c r="A4221" t="n">
        <v>437732</v>
      </c>
      <c r="B4221" t="s">
        <v>6351</v>
      </c>
      <c r="C4221" t="s">
        <v>4983</v>
      </c>
      <c r="D4221" t="s">
        <v>4775</v>
      </c>
      <c r="E4221" t="s">
        <v>283</v>
      </c>
      <c r="F4221" t="s">
        <v>368</v>
      </c>
      <c r="G4221" t="s">
        <v>163</v>
      </c>
      <c r="H4221" t="s">
        <v>174</v>
      </c>
      <c r="I4221" t="s">
        <v>151</v>
      </c>
      <c r="J4221" t="s">
        <v>164</v>
      </c>
      <c r="K4221" t="s">
        <v>209</v>
      </c>
      <c r="L4221" t="s">
        <v>155</v>
      </c>
      <c r="M4221" t="s">
        <v>155</v>
      </c>
      <c r="N4221" t="n">
        <v>-96.7572</v>
      </c>
      <c r="O4221" t="n">
        <v>32.9798</v>
      </c>
      <c r="P4221" t="n">
        <v>134</v>
      </c>
      <c r="Q4221" t="n">
        <v>134</v>
      </c>
      <c r="R4221" t="n">
        <v>94</v>
      </c>
      <c r="S4221" t="n">
        <v>10.4</v>
      </c>
      <c r="T4221" t="n">
        <v>67.2</v>
      </c>
      <c r="U4221" t="n">
        <v>9</v>
      </c>
      <c r="V4221" t="n">
        <v>2.2</v>
      </c>
      <c r="W4221" t="n">
        <v>0.7</v>
      </c>
      <c r="X4221" t="n">
        <v>15</v>
      </c>
      <c r="Y4221"/>
      <c r="Z4221"/>
      <c r="AA4221" t="n">
        <v>48</v>
      </c>
      <c r="AB4221" t="n">
        <v>18.8</v>
      </c>
      <c r="AC4221"/>
      <c r="AD4221"/>
      <c r="AE4221"/>
      <c r="AF4221" t="n">
        <v>34</v>
      </c>
      <c r="AG4221" t="n">
        <v>59</v>
      </c>
      <c r="AH4221" t="n">
        <v>95</v>
      </c>
      <c r="AI4221" t="n">
        <v>26334</v>
      </c>
      <c r="AJ4221" t="n">
        <v>25866</v>
      </c>
      <c r="AK4221" t="n">
        <v>26550</v>
      </c>
      <c r="AL4221" t="n">
        <v>27960</v>
      </c>
      <c r="AM4221" t="n">
        <v>26792</v>
      </c>
      <c r="AN4221"/>
      <c r="AO4221" t="n">
        <v>17</v>
      </c>
      <c r="AP4221"/>
      <c r="AQ4221"/>
      <c r="AR4221"/>
    </row>
    <row r="4222">
      <c r="A4222" t="n">
        <v>437750</v>
      </c>
      <c r="B4222" t="s">
        <v>6352</v>
      </c>
      <c r="C4222" t="s">
        <v>6353</v>
      </c>
      <c r="D4222" t="s">
        <v>440</v>
      </c>
      <c r="E4222" t="s">
        <v>267</v>
      </c>
      <c r="F4222" t="s">
        <v>279</v>
      </c>
      <c r="G4222" t="s">
        <v>189</v>
      </c>
      <c r="H4222" t="s">
        <v>174</v>
      </c>
      <c r="I4222" t="s">
        <v>151</v>
      </c>
      <c r="J4222" t="s">
        <v>164</v>
      </c>
      <c r="K4222" t="s">
        <v>176</v>
      </c>
      <c r="L4222" t="s">
        <v>155</v>
      </c>
      <c r="M4222" t="s">
        <v>155</v>
      </c>
      <c r="N4222" t="n">
        <v>-117.1637</v>
      </c>
      <c r="O4222" t="n">
        <v>33.529</v>
      </c>
      <c r="P4222" t="n">
        <v>110</v>
      </c>
      <c r="Q4222" t="n">
        <v>110</v>
      </c>
      <c r="R4222" t="n">
        <v>5.5</v>
      </c>
      <c r="S4222" t="n">
        <v>62.7</v>
      </c>
      <c r="T4222" t="n">
        <v>4.5</v>
      </c>
      <c r="U4222" t="n">
        <v>9.1</v>
      </c>
      <c r="V4222" t="n">
        <v>4.5</v>
      </c>
      <c r="W4222" t="n">
        <v>3.6</v>
      </c>
      <c r="X4222" t="n">
        <v>43</v>
      </c>
      <c r="Y4222"/>
      <c r="Z4222" t="n">
        <v>17</v>
      </c>
      <c r="AA4222" t="n">
        <v>40</v>
      </c>
      <c r="AB4222" t="n">
        <v>40</v>
      </c>
      <c r="AC4222"/>
      <c r="AD4222"/>
      <c r="AE4222"/>
      <c r="AF4222" t="n">
        <v>37</v>
      </c>
      <c r="AG4222" t="n">
        <v>27</v>
      </c>
      <c r="AH4222" t="n">
        <v>27</v>
      </c>
      <c r="AI4222" t="n">
        <v>29426</v>
      </c>
      <c r="AJ4222" t="n">
        <v>31164</v>
      </c>
      <c r="AK4222" t="n">
        <v>31527</v>
      </c>
      <c r="AL4222" t="n">
        <v>31786</v>
      </c>
      <c r="AM4222"/>
      <c r="AN4222"/>
      <c r="AO4222" t="n">
        <v>40</v>
      </c>
      <c r="AP4222"/>
      <c r="AQ4222"/>
      <c r="AR4222"/>
    </row>
    <row r="4223">
      <c r="A4223" t="n">
        <v>437769</v>
      </c>
      <c r="B4223" t="s">
        <v>6354</v>
      </c>
      <c r="C4223" t="s">
        <v>6355</v>
      </c>
      <c r="D4223" t="s">
        <v>5078</v>
      </c>
      <c r="E4223" t="s">
        <v>147</v>
      </c>
      <c r="F4223" t="s">
        <v>279</v>
      </c>
      <c r="G4223" t="s">
        <v>189</v>
      </c>
      <c r="H4223" t="s">
        <v>174</v>
      </c>
      <c r="I4223" t="s">
        <v>186</v>
      </c>
      <c r="J4223" t="s">
        <v>164</v>
      </c>
      <c r="K4223" t="s">
        <v>176</v>
      </c>
      <c r="L4223" t="s">
        <v>155</v>
      </c>
      <c r="M4223" t="s">
        <v>155</v>
      </c>
      <c r="N4223" t="n">
        <v>-77.3741</v>
      </c>
      <c r="O4223" t="n">
        <v>37.3489</v>
      </c>
      <c r="P4223" t="n">
        <v>237</v>
      </c>
      <c r="Q4223" t="n">
        <v>237</v>
      </c>
      <c r="R4223" t="n">
        <v>91.6</v>
      </c>
      <c r="S4223" t="n">
        <v>16.9</v>
      </c>
      <c r="T4223" t="n">
        <v>77.2</v>
      </c>
      <c r="U4223" t="n">
        <v>5.1</v>
      </c>
      <c r="V4223" t="n">
        <v>0.4</v>
      </c>
      <c r="W4223" t="n">
        <v>0</v>
      </c>
      <c r="X4223" t="n">
        <v>44</v>
      </c>
      <c r="Y4223" t="n">
        <v>50</v>
      </c>
      <c r="Z4223" t="n">
        <v>14</v>
      </c>
      <c r="AA4223" t="n">
        <v>15</v>
      </c>
      <c r="AB4223" t="n">
        <v>40</v>
      </c>
      <c r="AC4223"/>
      <c r="AD4223"/>
      <c r="AE4223"/>
      <c r="AF4223" t="n">
        <v>16</v>
      </c>
      <c r="AG4223" t="n">
        <v>57</v>
      </c>
      <c r="AH4223" t="n">
        <v>57</v>
      </c>
      <c r="AI4223" t="n">
        <v>21623</v>
      </c>
      <c r="AJ4223" t="n">
        <v>21237</v>
      </c>
      <c r="AK4223" t="n">
        <v>30480</v>
      </c>
      <c r="AL4223"/>
      <c r="AM4223" t="n">
        <v>30480</v>
      </c>
      <c r="AN4223"/>
      <c r="AO4223" t="n">
        <v>16</v>
      </c>
      <c r="AP4223"/>
      <c r="AQ4223"/>
      <c r="AR4223"/>
    </row>
    <row r="4224">
      <c r="A4224" t="n">
        <v>437778</v>
      </c>
      <c r="B4224" t="s">
        <v>6356</v>
      </c>
      <c r="C4224" t="s">
        <v>4796</v>
      </c>
      <c r="D4224" t="s">
        <v>4775</v>
      </c>
      <c r="E4224" t="s">
        <v>283</v>
      </c>
      <c r="F4224" t="s">
        <v>199</v>
      </c>
      <c r="G4224" t="s">
        <v>189</v>
      </c>
      <c r="H4224" t="s">
        <v>200</v>
      </c>
      <c r="I4224" t="s">
        <v>151</v>
      </c>
      <c r="J4224" t="s">
        <v>164</v>
      </c>
      <c r="K4224"/>
      <c r="L4224" t="s">
        <v>155</v>
      </c>
      <c r="M4224" t="s">
        <v>155</v>
      </c>
      <c r="N4224" t="n">
        <v>-98.6247</v>
      </c>
      <c r="O4224" t="n">
        <v>29.4638</v>
      </c>
      <c r="P4224" t="n">
        <v>493</v>
      </c>
      <c r="Q4224" t="n">
        <v>493</v>
      </c>
      <c r="R4224" t="n">
        <v>96.3</v>
      </c>
      <c r="S4224" t="n">
        <v>10.1</v>
      </c>
      <c r="T4224" t="n">
        <v>9.1</v>
      </c>
      <c r="U4224" t="n">
        <v>73.6</v>
      </c>
      <c r="V4224" t="n">
        <v>0.2</v>
      </c>
      <c r="W4224" t="n">
        <v>0</v>
      </c>
      <c r="X4224" t="n">
        <v>76</v>
      </c>
      <c r="Y4224"/>
      <c r="Z4224" t="n">
        <v>14</v>
      </c>
      <c r="AA4224"/>
      <c r="AB4224"/>
      <c r="AC4224"/>
      <c r="AD4224"/>
      <c r="AE4224"/>
      <c r="AF4224" t="n">
        <v>448</v>
      </c>
      <c r="AG4224" t="n">
        <v>73</v>
      </c>
      <c r="AH4224" t="n">
        <v>73</v>
      </c>
      <c r="AI4224" t="n">
        <v>27620</v>
      </c>
      <c r="AJ4224" t="n">
        <v>27402</v>
      </c>
      <c r="AK4224" t="n">
        <v>26741</v>
      </c>
      <c r="AL4224" t="n">
        <v>29191</v>
      </c>
      <c r="AM4224" t="n">
        <v>30582</v>
      </c>
      <c r="AN4224" t="n">
        <v>31329</v>
      </c>
      <c r="AO4224"/>
      <c r="AP4224"/>
      <c r="AQ4224"/>
      <c r="AR4224"/>
    </row>
    <row r="4225">
      <c r="A4225" t="n">
        <v>437857</v>
      </c>
      <c r="B4225" t="s">
        <v>6357</v>
      </c>
      <c r="C4225" t="s">
        <v>1686</v>
      </c>
      <c r="D4225" t="s">
        <v>1445</v>
      </c>
      <c r="E4225" t="s">
        <v>1434</v>
      </c>
      <c r="F4225" t="s">
        <v>199</v>
      </c>
      <c r="G4225" t="s">
        <v>189</v>
      </c>
      <c r="H4225" t="s">
        <v>200</v>
      </c>
      <c r="I4225" t="s">
        <v>151</v>
      </c>
      <c r="J4225" t="s">
        <v>164</v>
      </c>
      <c r="K4225"/>
      <c r="L4225" t="s">
        <v>155</v>
      </c>
      <c r="M4225" t="s">
        <v>155</v>
      </c>
      <c r="N4225" t="n">
        <v>-85.1399</v>
      </c>
      <c r="O4225" t="n">
        <v>41.1281</v>
      </c>
      <c r="P4225" t="n">
        <v>177</v>
      </c>
      <c r="Q4225" t="n">
        <v>177</v>
      </c>
      <c r="R4225" t="n">
        <v>97.7</v>
      </c>
      <c r="S4225" t="n">
        <v>58.8</v>
      </c>
      <c r="T4225" t="n">
        <v>20.3</v>
      </c>
      <c r="U4225" t="n">
        <v>10.2</v>
      </c>
      <c r="V4225" t="n">
        <v>2.3</v>
      </c>
      <c r="W4225" t="n">
        <v>0</v>
      </c>
      <c r="X4225" t="n">
        <v>78</v>
      </c>
      <c r="Y4225" t="n">
        <v>80</v>
      </c>
      <c r="Z4225" t="n">
        <v>12</v>
      </c>
      <c r="AA4225"/>
      <c r="AB4225"/>
      <c r="AC4225"/>
      <c r="AD4225"/>
      <c r="AE4225"/>
      <c r="AF4225" t="n">
        <v>41</v>
      </c>
      <c r="AG4225" t="n">
        <v>58</v>
      </c>
      <c r="AH4225" t="n">
        <v>66</v>
      </c>
      <c r="AI4225" t="n">
        <v>24693</v>
      </c>
      <c r="AJ4225" t="n">
        <v>22811</v>
      </c>
      <c r="AK4225" t="n">
        <v>24324</v>
      </c>
      <c r="AL4225" t="n">
        <v>26790</v>
      </c>
      <c r="AM4225" t="n">
        <v>28638</v>
      </c>
      <c r="AN4225" t="n">
        <v>29620</v>
      </c>
      <c r="AO4225"/>
      <c r="AP4225"/>
      <c r="AQ4225"/>
      <c r="AR4225"/>
    </row>
    <row r="4226">
      <c r="A4226" t="n">
        <v>437936</v>
      </c>
      <c r="B4226" t="s">
        <v>6358</v>
      </c>
      <c r="C4226" t="s">
        <v>553</v>
      </c>
      <c r="D4226" t="s">
        <v>440</v>
      </c>
      <c r="E4226" t="s">
        <v>267</v>
      </c>
      <c r="F4226" t="s">
        <v>279</v>
      </c>
      <c r="G4226" t="s">
        <v>189</v>
      </c>
      <c r="H4226" t="s">
        <v>174</v>
      </c>
      <c r="I4226" t="s">
        <v>151</v>
      </c>
      <c r="J4226" t="s">
        <v>164</v>
      </c>
      <c r="K4226" t="s">
        <v>176</v>
      </c>
      <c r="L4226" t="s">
        <v>155</v>
      </c>
      <c r="M4226" t="s">
        <v>155</v>
      </c>
      <c r="N4226" t="n">
        <v>-121.7771</v>
      </c>
      <c r="O4226" t="n">
        <v>37.2484</v>
      </c>
      <c r="P4226" t="n">
        <v>1094</v>
      </c>
      <c r="Q4226" t="n">
        <v>1094</v>
      </c>
      <c r="R4226" t="n">
        <v>87.8</v>
      </c>
      <c r="S4226" t="n">
        <v>8.5</v>
      </c>
      <c r="T4226" t="n">
        <v>3</v>
      </c>
      <c r="U4226" t="n">
        <v>67.9</v>
      </c>
      <c r="V4226" t="n">
        <v>10.7</v>
      </c>
      <c r="W4226" t="n">
        <v>2.6</v>
      </c>
      <c r="X4226" t="n">
        <v>68</v>
      </c>
      <c r="Y4226"/>
      <c r="Z4226" t="n">
        <v>15</v>
      </c>
      <c r="AA4226" t="n">
        <v>180</v>
      </c>
      <c r="AB4226" t="n">
        <v>55.6</v>
      </c>
      <c r="AC4226"/>
      <c r="AD4226"/>
      <c r="AE4226"/>
      <c r="AF4226" t="n">
        <v>308</v>
      </c>
      <c r="AG4226" t="n">
        <v>49</v>
      </c>
      <c r="AH4226" t="n">
        <v>50</v>
      </c>
      <c r="AI4226" t="n">
        <v>30542</v>
      </c>
      <c r="AJ4226" t="n">
        <v>30127</v>
      </c>
      <c r="AK4226" t="n">
        <v>30521</v>
      </c>
      <c r="AL4226" t="n">
        <v>33000</v>
      </c>
      <c r="AM4226" t="n">
        <v>34391</v>
      </c>
      <c r="AN4226" t="n">
        <v>35002</v>
      </c>
      <c r="AO4226" t="n">
        <v>154</v>
      </c>
      <c r="AP4226"/>
      <c r="AQ4226"/>
      <c r="AR4226"/>
    </row>
    <row r="4227">
      <c r="A4227" t="n">
        <v>438179</v>
      </c>
      <c r="B4227" t="s">
        <v>6359</v>
      </c>
      <c r="C4227" t="s">
        <v>281</v>
      </c>
      <c r="D4227" t="s">
        <v>282</v>
      </c>
      <c r="E4227" t="s">
        <v>283</v>
      </c>
      <c r="F4227" t="s">
        <v>279</v>
      </c>
      <c r="G4227" t="s">
        <v>189</v>
      </c>
      <c r="H4227" t="s">
        <v>174</v>
      </c>
      <c r="I4227" t="s">
        <v>151</v>
      </c>
      <c r="J4227" t="s">
        <v>164</v>
      </c>
      <c r="K4227" t="s">
        <v>176</v>
      </c>
      <c r="L4227" t="s">
        <v>155</v>
      </c>
      <c r="M4227" t="s">
        <v>155</v>
      </c>
      <c r="N4227" t="n">
        <v>-110.8759</v>
      </c>
      <c r="O4227" t="n">
        <v>32.2178</v>
      </c>
      <c r="P4227" t="n">
        <v>341</v>
      </c>
      <c r="Q4227" t="n">
        <v>341</v>
      </c>
      <c r="R4227" t="n">
        <v>84.5</v>
      </c>
      <c r="S4227" t="n">
        <v>18.5</v>
      </c>
      <c r="T4227" t="n">
        <v>15.2</v>
      </c>
      <c r="U4227" t="n">
        <v>51.6</v>
      </c>
      <c r="V4227" t="n">
        <v>2.1</v>
      </c>
      <c r="W4227" t="n">
        <v>0</v>
      </c>
      <c r="X4227" t="n">
        <v>50</v>
      </c>
      <c r="Y4227"/>
      <c r="Z4227" t="n">
        <v>30</v>
      </c>
      <c r="AA4227" t="n">
        <v>107</v>
      </c>
      <c r="AB4227" t="n">
        <v>55.1</v>
      </c>
      <c r="AC4227"/>
      <c r="AD4227"/>
      <c r="AE4227"/>
      <c r="AF4227" t="n">
        <v>70</v>
      </c>
      <c r="AG4227" t="n">
        <v>67</v>
      </c>
      <c r="AH4227" t="n">
        <v>70</v>
      </c>
      <c r="AI4227" t="n">
        <v>18645</v>
      </c>
      <c r="AJ4227" t="n">
        <v>19104</v>
      </c>
      <c r="AK4227" t="n">
        <v>22166</v>
      </c>
      <c r="AL4227"/>
      <c r="AM4227"/>
      <c r="AN4227"/>
      <c r="AO4227" t="n">
        <v>47</v>
      </c>
      <c r="AP4227"/>
      <c r="AQ4227"/>
      <c r="AR4227"/>
    </row>
    <row r="4228">
      <c r="A4228" t="n">
        <v>438221</v>
      </c>
      <c r="B4228" t="s">
        <v>6360</v>
      </c>
      <c r="C4228" t="s">
        <v>4234</v>
      </c>
      <c r="D4228" t="s">
        <v>4200</v>
      </c>
      <c r="E4228" t="s">
        <v>997</v>
      </c>
      <c r="F4228" t="s">
        <v>279</v>
      </c>
      <c r="G4228" t="s">
        <v>189</v>
      </c>
      <c r="H4228" t="s">
        <v>174</v>
      </c>
      <c r="I4228" t="s">
        <v>175</v>
      </c>
      <c r="J4228" t="s">
        <v>164</v>
      </c>
      <c r="K4228" t="s">
        <v>176</v>
      </c>
      <c r="L4228" t="s">
        <v>155</v>
      </c>
      <c r="M4228" t="s">
        <v>155</v>
      </c>
      <c r="N4228" t="n">
        <v>-76.8853</v>
      </c>
      <c r="O4228" t="n">
        <v>40.9824</v>
      </c>
      <c r="P4228" t="n">
        <v>215</v>
      </c>
      <c r="Q4228" t="n">
        <v>215</v>
      </c>
      <c r="R4228" t="n">
        <v>89.3</v>
      </c>
      <c r="S4228" t="n">
        <v>73.5</v>
      </c>
      <c r="T4228" t="n">
        <v>11.6</v>
      </c>
      <c r="U4228" t="n">
        <v>9.3</v>
      </c>
      <c r="V4228" t="n">
        <v>0</v>
      </c>
      <c r="W4228" t="n">
        <v>0</v>
      </c>
      <c r="X4228" t="n">
        <v>72</v>
      </c>
      <c r="Y4228" t="n">
        <v>60</v>
      </c>
      <c r="Z4228" t="n">
        <v>12</v>
      </c>
      <c r="AA4228" t="n">
        <v>124</v>
      </c>
      <c r="AB4228" t="n">
        <v>51.6</v>
      </c>
      <c r="AC4228"/>
      <c r="AD4228"/>
      <c r="AE4228"/>
      <c r="AF4228" t="n">
        <v>57</v>
      </c>
      <c r="AG4228" t="n">
        <v>70</v>
      </c>
      <c r="AH4228" t="n">
        <v>85</v>
      </c>
      <c r="AI4228" t="n">
        <v>21665</v>
      </c>
      <c r="AJ4228" t="n">
        <v>21485</v>
      </c>
      <c r="AK4228" t="n">
        <v>20595</v>
      </c>
      <c r="AL4228" t="n">
        <v>24379</v>
      </c>
      <c r="AM4228" t="n">
        <v>27743</v>
      </c>
      <c r="AN4228"/>
      <c r="AO4228" t="n">
        <v>33</v>
      </c>
      <c r="AP4228"/>
      <c r="AQ4228"/>
      <c r="AR4228"/>
    </row>
    <row r="4229">
      <c r="A4229" t="n">
        <v>438258</v>
      </c>
      <c r="B4229" t="s">
        <v>6361</v>
      </c>
      <c r="C4229" t="s">
        <v>619</v>
      </c>
      <c r="D4229" t="s">
        <v>440</v>
      </c>
      <c r="E4229" t="s">
        <v>267</v>
      </c>
      <c r="F4229" t="s">
        <v>279</v>
      </c>
      <c r="G4229" t="s">
        <v>189</v>
      </c>
      <c r="H4229" t="s">
        <v>174</v>
      </c>
      <c r="I4229" t="s">
        <v>186</v>
      </c>
      <c r="J4229" t="s">
        <v>164</v>
      </c>
      <c r="K4229" t="s">
        <v>176</v>
      </c>
      <c r="L4229" t="s">
        <v>155</v>
      </c>
      <c r="M4229" t="s">
        <v>155</v>
      </c>
      <c r="N4229" t="n">
        <v>-122.0722</v>
      </c>
      <c r="O4229" t="n">
        <v>37.9626</v>
      </c>
      <c r="P4229" t="n">
        <v>741</v>
      </c>
      <c r="Q4229" t="n">
        <v>741</v>
      </c>
      <c r="R4229" t="n">
        <v>80.3</v>
      </c>
      <c r="S4229" t="n">
        <v>12.4</v>
      </c>
      <c r="T4229" t="n">
        <v>13.2</v>
      </c>
      <c r="U4229" t="n">
        <v>47.9</v>
      </c>
      <c r="V4229" t="n">
        <v>12.3</v>
      </c>
      <c r="W4229" t="n">
        <v>1.3</v>
      </c>
      <c r="X4229" t="n">
        <v>70</v>
      </c>
      <c r="Y4229"/>
      <c r="Z4229" t="n">
        <v>15</v>
      </c>
      <c r="AA4229" t="n">
        <v>122</v>
      </c>
      <c r="AB4229" t="n">
        <v>54.9</v>
      </c>
      <c r="AC4229"/>
      <c r="AD4229"/>
      <c r="AE4229"/>
      <c r="AF4229" t="n">
        <v>209</v>
      </c>
      <c r="AG4229" t="n">
        <v>50</v>
      </c>
      <c r="AH4229" t="n">
        <v>52</v>
      </c>
      <c r="AI4229" t="n">
        <v>29867</v>
      </c>
      <c r="AJ4229" t="n">
        <v>29834</v>
      </c>
      <c r="AK4229" t="n">
        <v>30095</v>
      </c>
      <c r="AL4229" t="n">
        <v>31823</v>
      </c>
      <c r="AM4229" t="n">
        <v>34142</v>
      </c>
      <c r="AN4229" t="n">
        <v>34912</v>
      </c>
      <c r="AO4229" t="n">
        <v>111</v>
      </c>
      <c r="AP4229"/>
      <c r="AQ4229"/>
      <c r="AR4229"/>
    </row>
    <row r="4230">
      <c r="A4230" t="n">
        <v>438285</v>
      </c>
      <c r="B4230" t="s">
        <v>1003</v>
      </c>
      <c r="C4230" t="s">
        <v>6362</v>
      </c>
      <c r="D4230" t="s">
        <v>1078</v>
      </c>
      <c r="E4230" t="s">
        <v>147</v>
      </c>
      <c r="F4230" t="s">
        <v>199</v>
      </c>
      <c r="G4230" t="s">
        <v>189</v>
      </c>
      <c r="H4230" t="s">
        <v>200</v>
      </c>
      <c r="I4230" t="s">
        <v>186</v>
      </c>
      <c r="J4230" t="s">
        <v>164</v>
      </c>
      <c r="K4230"/>
      <c r="L4230" t="s">
        <v>155</v>
      </c>
      <c r="M4230" t="s">
        <v>155</v>
      </c>
      <c r="N4230" t="n">
        <v>-81.3972</v>
      </c>
      <c r="O4230" t="n">
        <v>28.6299</v>
      </c>
      <c r="P4230" t="n">
        <v>367</v>
      </c>
      <c r="Q4230" t="n">
        <v>367</v>
      </c>
      <c r="R4230" t="n">
        <v>91.3</v>
      </c>
      <c r="S4230" t="n">
        <v>19.3</v>
      </c>
      <c r="T4230" t="n">
        <v>33</v>
      </c>
      <c r="U4230" t="n">
        <v>40.1</v>
      </c>
      <c r="V4230" t="n">
        <v>2.5</v>
      </c>
      <c r="W4230" t="n">
        <v>0</v>
      </c>
      <c r="X4230" t="n">
        <v>25</v>
      </c>
      <c r="Y4230"/>
      <c r="Z4230" t="n">
        <v>22</v>
      </c>
      <c r="AA4230"/>
      <c r="AB4230"/>
      <c r="AC4230"/>
      <c r="AD4230"/>
      <c r="AE4230"/>
      <c r="AF4230" t="n">
        <v>171</v>
      </c>
      <c r="AG4230" t="n">
        <v>68</v>
      </c>
      <c r="AH4230" t="n">
        <v>69</v>
      </c>
      <c r="AI4230" t="n">
        <v>29441</v>
      </c>
      <c r="AJ4230" t="n">
        <v>29360</v>
      </c>
      <c r="AK4230" t="n">
        <v>29565</v>
      </c>
      <c r="AL4230" t="n">
        <v>30709</v>
      </c>
      <c r="AM4230" t="n">
        <v>33317</v>
      </c>
      <c r="AN4230"/>
      <c r="AO4230"/>
      <c r="AP4230"/>
      <c r="AQ4230"/>
      <c r="AR4230"/>
    </row>
    <row r="4231">
      <c r="A4231" t="n">
        <v>438337</v>
      </c>
      <c r="B4231" t="s">
        <v>6363</v>
      </c>
      <c r="C4231" t="s">
        <v>5480</v>
      </c>
      <c r="D4231" t="s">
        <v>5462</v>
      </c>
      <c r="E4231" t="s">
        <v>5452</v>
      </c>
      <c r="F4231" t="s">
        <v>199</v>
      </c>
      <c r="G4231" t="s">
        <v>189</v>
      </c>
      <c r="H4231" t="s">
        <v>200</v>
      </c>
      <c r="I4231" t="s">
        <v>186</v>
      </c>
      <c r="J4231" t="s">
        <v>164</v>
      </c>
      <c r="K4231"/>
      <c r="L4231" t="s">
        <v>155</v>
      </c>
      <c r="M4231" t="s">
        <v>155</v>
      </c>
      <c r="N4231" t="n">
        <v>-65.9636</v>
      </c>
      <c r="O4231" t="n">
        <v>18.3798</v>
      </c>
      <c r="P4231" t="n">
        <v>307</v>
      </c>
      <c r="Q4231" t="n">
        <v>307</v>
      </c>
      <c r="R4231" t="n">
        <v>59</v>
      </c>
      <c r="S4231" t="n">
        <v>0</v>
      </c>
      <c r="T4231" t="n">
        <v>0</v>
      </c>
      <c r="U4231" t="n">
        <v>100</v>
      </c>
      <c r="V4231" t="n">
        <v>0</v>
      </c>
      <c r="W4231" t="n">
        <v>0</v>
      </c>
      <c r="X4231" t="n">
        <v>80</v>
      </c>
      <c r="Y4231" t="n">
        <v>68</v>
      </c>
      <c r="Z4231" t="n">
        <v>25</v>
      </c>
      <c r="AA4231"/>
      <c r="AB4231"/>
      <c r="AC4231"/>
      <c r="AD4231"/>
      <c r="AE4231"/>
      <c r="AF4231" t="n">
        <v>217</v>
      </c>
      <c r="AG4231" t="n">
        <v>96</v>
      </c>
      <c r="AH4231" t="n">
        <v>100</v>
      </c>
      <c r="AI4231" t="n">
        <v>5200</v>
      </c>
      <c r="AJ4231" t="n">
        <v>5200</v>
      </c>
      <c r="AK4231" t="n">
        <v>5528</v>
      </c>
      <c r="AL4231" t="n">
        <v>8528</v>
      </c>
      <c r="AM4231"/>
      <c r="AN4231"/>
      <c r="AO4231"/>
      <c r="AP4231"/>
      <c r="AQ4231"/>
      <c r="AR4231"/>
    </row>
    <row r="4232">
      <c r="A4232" t="n">
        <v>438504</v>
      </c>
      <c r="B4232" t="s">
        <v>6364</v>
      </c>
      <c r="C4232" t="s">
        <v>568</v>
      </c>
      <c r="D4232" t="s">
        <v>440</v>
      </c>
      <c r="E4232" t="s">
        <v>267</v>
      </c>
      <c r="F4232" t="s">
        <v>279</v>
      </c>
      <c r="G4232" t="s">
        <v>189</v>
      </c>
      <c r="H4232" t="s">
        <v>174</v>
      </c>
      <c r="I4232" t="s">
        <v>186</v>
      </c>
      <c r="J4232" t="s">
        <v>168</v>
      </c>
      <c r="K4232" t="s">
        <v>176</v>
      </c>
      <c r="L4232" t="s">
        <v>155</v>
      </c>
      <c r="M4232" t="s">
        <v>155</v>
      </c>
      <c r="N4232" t="n">
        <v>-117.5764</v>
      </c>
      <c r="O4232" t="n">
        <v>34.0828</v>
      </c>
      <c r="P4232" t="n">
        <v>2127</v>
      </c>
      <c r="Q4232" t="n">
        <v>2127</v>
      </c>
      <c r="R4232" t="n">
        <v>4.6</v>
      </c>
      <c r="S4232" t="n">
        <v>12.3</v>
      </c>
      <c r="T4232" t="n">
        <v>4</v>
      </c>
      <c r="U4232" t="n">
        <v>65.3</v>
      </c>
      <c r="V4232" t="n">
        <v>2.8</v>
      </c>
      <c r="W4232" t="n">
        <v>0.1</v>
      </c>
      <c r="X4232" t="n">
        <v>83</v>
      </c>
      <c r="Y4232"/>
      <c r="Z4232" t="n">
        <v>48</v>
      </c>
      <c r="AA4232" t="n">
        <v>673</v>
      </c>
      <c r="AB4232" t="n">
        <v>58.1</v>
      </c>
      <c r="AC4232"/>
      <c r="AD4232"/>
      <c r="AE4232"/>
      <c r="AF4232" t="n">
        <v>792</v>
      </c>
      <c r="AG4232" t="n">
        <v>59</v>
      </c>
      <c r="AH4232" t="n">
        <v>81</v>
      </c>
      <c r="AI4232" t="n">
        <v>22549</v>
      </c>
      <c r="AJ4232" t="n">
        <v>21959</v>
      </c>
      <c r="AK4232" t="n">
        <v>21970</v>
      </c>
      <c r="AL4232" t="n">
        <v>23793</v>
      </c>
      <c r="AM4232" t="n">
        <v>27785</v>
      </c>
      <c r="AN4232" t="n">
        <v>28643</v>
      </c>
      <c r="AO4232" t="n">
        <v>516</v>
      </c>
      <c r="AP4232"/>
      <c r="AQ4232"/>
      <c r="AR4232"/>
    </row>
    <row r="4233">
      <c r="A4233" t="n">
        <v>438586</v>
      </c>
      <c r="B4233" t="s">
        <v>6365</v>
      </c>
      <c r="C4233" t="s">
        <v>1282</v>
      </c>
      <c r="D4233" t="s">
        <v>1175</v>
      </c>
      <c r="E4233" t="s">
        <v>147</v>
      </c>
      <c r="F4233" t="s">
        <v>188</v>
      </c>
      <c r="G4233" t="s">
        <v>189</v>
      </c>
      <c r="H4233" t="s">
        <v>150</v>
      </c>
      <c r="I4233" t="s">
        <v>151</v>
      </c>
      <c r="J4233" t="s">
        <v>164</v>
      </c>
      <c r="K4233" t="s">
        <v>153</v>
      </c>
      <c r="L4233" t="s">
        <v>155</v>
      </c>
      <c r="M4233" t="s">
        <v>155</v>
      </c>
      <c r="N4233" t="n">
        <v>-84.3549</v>
      </c>
      <c r="O4233" t="n">
        <v>33.9388</v>
      </c>
      <c r="P4233" t="n">
        <v>2265</v>
      </c>
      <c r="Q4233" t="n">
        <v>2102</v>
      </c>
      <c r="R4233" t="n">
        <v>65</v>
      </c>
      <c r="S4233" t="n">
        <v>9.7</v>
      </c>
      <c r="T4233" t="n">
        <v>45.2</v>
      </c>
      <c r="U4233" t="n">
        <v>0.1</v>
      </c>
      <c r="V4233" t="n">
        <v>0.1</v>
      </c>
      <c r="W4233" t="n">
        <v>0</v>
      </c>
      <c r="X4233" t="n">
        <v>35</v>
      </c>
      <c r="Y4233" t="n">
        <v>18</v>
      </c>
      <c r="Z4233" t="n">
        <v>8</v>
      </c>
      <c r="AA4233" t="n">
        <v>76</v>
      </c>
      <c r="AB4233" t="n">
        <v>21.1</v>
      </c>
      <c r="AC4233" t="n">
        <v>47</v>
      </c>
      <c r="AD4233" t="n">
        <v>10.6</v>
      </c>
      <c r="AE4233" t="n">
        <v>10.6</v>
      </c>
      <c r="AF4233" t="n">
        <v>47</v>
      </c>
      <c r="AG4233" t="n">
        <v>83</v>
      </c>
      <c r="AH4233" t="n">
        <v>92</v>
      </c>
      <c r="AI4233" t="n">
        <v>15590</v>
      </c>
      <c r="AJ4233" t="n">
        <v>15487</v>
      </c>
      <c r="AK4233" t="n">
        <v>18159</v>
      </c>
      <c r="AL4233" t="n">
        <v>18946</v>
      </c>
      <c r="AM4233"/>
      <c r="AN4233"/>
      <c r="AO4233" t="n">
        <v>159</v>
      </c>
      <c r="AP4233" t="n">
        <v>144</v>
      </c>
      <c r="AQ4233" t="n">
        <v>52</v>
      </c>
      <c r="AR4233"/>
    </row>
    <row r="4234">
      <c r="A4234" t="n">
        <v>438674</v>
      </c>
      <c r="B4234" t="s">
        <v>6366</v>
      </c>
      <c r="C4234" t="s">
        <v>2759</v>
      </c>
      <c r="D4234" t="s">
        <v>2704</v>
      </c>
      <c r="E4234" t="s">
        <v>147</v>
      </c>
      <c r="F4234" t="s">
        <v>199</v>
      </c>
      <c r="G4234" t="s">
        <v>189</v>
      </c>
      <c r="H4234" t="s">
        <v>200</v>
      </c>
      <c r="I4234" t="s">
        <v>151</v>
      </c>
      <c r="J4234" t="s">
        <v>164</v>
      </c>
      <c r="K4234"/>
      <c r="L4234" t="s">
        <v>155</v>
      </c>
      <c r="M4234" t="s">
        <v>155</v>
      </c>
      <c r="N4234" t="n">
        <v>-89.3178</v>
      </c>
      <c r="O4234" t="n">
        <v>31.3103</v>
      </c>
      <c r="P4234" t="n">
        <v>73</v>
      </c>
      <c r="Q4234" t="n">
        <v>73</v>
      </c>
      <c r="R4234" t="n">
        <v>98.6</v>
      </c>
      <c r="S4234" t="n">
        <v>16.4</v>
      </c>
      <c r="T4234" t="n">
        <v>82.2</v>
      </c>
      <c r="U4234" t="n">
        <v>1.4</v>
      </c>
      <c r="V4234" t="n">
        <v>0</v>
      </c>
      <c r="W4234" t="n">
        <v>0</v>
      </c>
      <c r="X4234" t="n">
        <v>100</v>
      </c>
      <c r="Y4234" t="n">
        <v>100</v>
      </c>
      <c r="Z4234" t="n">
        <v>15</v>
      </c>
      <c r="AA4234"/>
      <c r="AB4234"/>
      <c r="AC4234"/>
      <c r="AD4234"/>
      <c r="AE4234"/>
      <c r="AF4234" t="n">
        <v>7</v>
      </c>
      <c r="AG4234" t="n">
        <v>84</v>
      </c>
      <c r="AH4234" t="n">
        <v>84</v>
      </c>
      <c r="AI4234" t="n">
        <v>19488</v>
      </c>
      <c r="AJ4234" t="n">
        <v>19488</v>
      </c>
      <c r="AK4234"/>
      <c r="AL4234"/>
      <c r="AM4234"/>
      <c r="AN4234"/>
      <c r="AO4234"/>
      <c r="AP4234"/>
      <c r="AQ4234"/>
      <c r="AR4234"/>
    </row>
    <row r="4235">
      <c r="A4235" t="n">
        <v>438708</v>
      </c>
      <c r="B4235" t="s">
        <v>6367</v>
      </c>
      <c r="C4235" t="s">
        <v>6368</v>
      </c>
      <c r="D4235" t="s">
        <v>5289</v>
      </c>
      <c r="E4235" t="s">
        <v>147</v>
      </c>
      <c r="F4235" t="s">
        <v>173</v>
      </c>
      <c r="G4235" t="s">
        <v>149</v>
      </c>
      <c r="H4235" t="s">
        <v>174</v>
      </c>
      <c r="I4235" t="s">
        <v>205</v>
      </c>
      <c r="J4235" t="s">
        <v>164</v>
      </c>
      <c r="K4235" t="s">
        <v>176</v>
      </c>
      <c r="L4235" t="s">
        <v>155</v>
      </c>
      <c r="M4235" t="s">
        <v>155</v>
      </c>
      <c r="N4235" t="n">
        <v>-78.9325</v>
      </c>
      <c r="O4235" t="n">
        <v>39.0756</v>
      </c>
      <c r="P4235" t="n">
        <v>433</v>
      </c>
      <c r="Q4235" t="n">
        <v>433</v>
      </c>
      <c r="R4235" t="n">
        <v>77.1</v>
      </c>
      <c r="S4235" t="n">
        <v>93.8</v>
      </c>
      <c r="T4235" t="n">
        <v>1.4</v>
      </c>
      <c r="U4235" t="n">
        <v>0.5</v>
      </c>
      <c r="V4235" t="n">
        <v>0</v>
      </c>
      <c r="W4235" t="n">
        <v>0</v>
      </c>
      <c r="X4235" t="n">
        <v>64</v>
      </c>
      <c r="Y4235" t="n">
        <v>50</v>
      </c>
      <c r="Z4235" t="n">
        <v>8</v>
      </c>
      <c r="AA4235" t="n">
        <v>32</v>
      </c>
      <c r="AB4235" t="n">
        <v>40.6</v>
      </c>
      <c r="AC4235"/>
      <c r="AD4235"/>
      <c r="AE4235"/>
      <c r="AF4235" t="n">
        <v>36</v>
      </c>
      <c r="AG4235" t="n">
        <v>30</v>
      </c>
      <c r="AH4235" t="n">
        <v>44</v>
      </c>
      <c r="AI4235" t="n">
        <v>9257</v>
      </c>
      <c r="AJ4235" t="n">
        <v>7896</v>
      </c>
      <c r="AK4235" t="n">
        <v>4411</v>
      </c>
      <c r="AL4235" t="n">
        <v>9689</v>
      </c>
      <c r="AM4235" t="n">
        <v>11752</v>
      </c>
      <c r="AN4235" t="n">
        <v>10487</v>
      </c>
      <c r="AO4235" t="n">
        <v>42</v>
      </c>
      <c r="AP4235"/>
      <c r="AQ4235"/>
      <c r="AR4235"/>
    </row>
    <row r="4236">
      <c r="A4236" t="n">
        <v>438735</v>
      </c>
      <c r="B4236" t="s">
        <v>6369</v>
      </c>
      <c r="C4236" t="s">
        <v>1679</v>
      </c>
      <c r="D4236" t="s">
        <v>1445</v>
      </c>
      <c r="E4236" t="s">
        <v>1434</v>
      </c>
      <c r="F4236" t="s">
        <v>279</v>
      </c>
      <c r="G4236" t="s">
        <v>189</v>
      </c>
      <c r="H4236" t="s">
        <v>174</v>
      </c>
      <c r="I4236" t="s">
        <v>151</v>
      </c>
      <c r="J4236" t="s">
        <v>164</v>
      </c>
      <c r="K4236"/>
      <c r="L4236" t="s">
        <v>155</v>
      </c>
      <c r="M4236" t="s">
        <v>155</v>
      </c>
      <c r="N4236" t="n">
        <v>-86.2883</v>
      </c>
      <c r="O4236" t="n">
        <v>39.7531</v>
      </c>
      <c r="P4236" t="n">
        <v>333</v>
      </c>
      <c r="Q4236" t="n">
        <v>333</v>
      </c>
      <c r="R4236" t="n">
        <v>9.9</v>
      </c>
      <c r="S4236" t="n">
        <v>53.2</v>
      </c>
      <c r="T4236" t="n">
        <v>25.5</v>
      </c>
      <c r="U4236" t="n">
        <v>11.1</v>
      </c>
      <c r="V4236" t="n">
        <v>4.2</v>
      </c>
      <c r="W4236" t="n">
        <v>0</v>
      </c>
      <c r="X4236" t="n">
        <v>46</v>
      </c>
      <c r="Y4236"/>
      <c r="Z4236" t="n">
        <v>10</v>
      </c>
      <c r="AA4236" t="n">
        <v>22</v>
      </c>
      <c r="AB4236" t="n">
        <v>59.1</v>
      </c>
      <c r="AC4236"/>
      <c r="AD4236"/>
      <c r="AE4236"/>
      <c r="AF4236" t="n">
        <v>13</v>
      </c>
      <c r="AG4236" t="n">
        <v>62</v>
      </c>
      <c r="AH4236" t="n">
        <v>65</v>
      </c>
      <c r="AI4236" t="n">
        <v>29199</v>
      </c>
      <c r="AJ4236" t="n">
        <v>30217</v>
      </c>
      <c r="AK4236" t="n">
        <v>34729</v>
      </c>
      <c r="AL4236" t="n">
        <v>29017</v>
      </c>
      <c r="AM4236"/>
      <c r="AN4236"/>
      <c r="AO4236" t="n">
        <v>35</v>
      </c>
      <c r="AP4236"/>
      <c r="AQ4236"/>
      <c r="AR4236"/>
    </row>
    <row r="4237">
      <c r="A4237" t="n">
        <v>438984</v>
      </c>
      <c r="B4237" t="s">
        <v>6370</v>
      </c>
      <c r="C4237" t="s">
        <v>5476</v>
      </c>
      <c r="D4237" t="s">
        <v>5462</v>
      </c>
      <c r="E4237" t="s">
        <v>5452</v>
      </c>
      <c r="F4237" t="s">
        <v>199</v>
      </c>
      <c r="G4237" t="s">
        <v>189</v>
      </c>
      <c r="H4237" t="s">
        <v>200</v>
      </c>
      <c r="I4237" t="s">
        <v>151</v>
      </c>
      <c r="J4237" t="s">
        <v>164</v>
      </c>
      <c r="K4237"/>
      <c r="L4237" t="s">
        <v>155</v>
      </c>
      <c r="M4237" t="s">
        <v>155</v>
      </c>
      <c r="N4237" t="n">
        <v>-66.0337</v>
      </c>
      <c r="O4237" t="n">
        <v>18.235</v>
      </c>
      <c r="P4237" t="n">
        <v>219</v>
      </c>
      <c r="Q4237" t="n">
        <v>219</v>
      </c>
      <c r="R4237" t="n">
        <v>80.4</v>
      </c>
      <c r="S4237" t="n">
        <v>0</v>
      </c>
      <c r="T4237" t="n">
        <v>0</v>
      </c>
      <c r="U4237" t="n">
        <v>100</v>
      </c>
      <c r="V4237" t="n">
        <v>0</v>
      </c>
      <c r="W4237" t="n">
        <v>0</v>
      </c>
      <c r="X4237" t="n">
        <v>82</v>
      </c>
      <c r="Y4237"/>
      <c r="Z4237" t="n">
        <v>43</v>
      </c>
      <c r="AA4237"/>
      <c r="AB4237"/>
      <c r="AC4237"/>
      <c r="AD4237"/>
      <c r="AE4237"/>
      <c r="AF4237" t="n">
        <v>170</v>
      </c>
      <c r="AG4237" t="n">
        <v>89</v>
      </c>
      <c r="AH4237" t="n">
        <v>89</v>
      </c>
      <c r="AI4237" t="n">
        <v>9314</v>
      </c>
      <c r="AJ4237" t="n">
        <v>9406</v>
      </c>
      <c r="AK4237" t="n">
        <v>8094</v>
      </c>
      <c r="AL4237" t="n">
        <v>9818</v>
      </c>
      <c r="AM4237"/>
      <c r="AN4237"/>
      <c r="AO4237"/>
      <c r="AP4237"/>
      <c r="AQ4237"/>
      <c r="AR4237"/>
    </row>
    <row r="4238">
      <c r="A4238" t="n">
        <v>439020</v>
      </c>
      <c r="B4238" t="s">
        <v>6371</v>
      </c>
      <c r="C4238" t="s">
        <v>1516</v>
      </c>
      <c r="D4238" t="s">
        <v>1433</v>
      </c>
      <c r="E4238" t="s">
        <v>1434</v>
      </c>
      <c r="F4238" t="s">
        <v>188</v>
      </c>
      <c r="G4238" t="s">
        <v>189</v>
      </c>
      <c r="H4238" t="s">
        <v>150</v>
      </c>
      <c r="I4238" t="s">
        <v>151</v>
      </c>
      <c r="J4238" t="s">
        <v>164</v>
      </c>
      <c r="K4238" t="s">
        <v>209</v>
      </c>
      <c r="L4238" t="s">
        <v>155</v>
      </c>
      <c r="M4238" t="s">
        <v>155</v>
      </c>
      <c r="N4238" t="n">
        <v>-87.7546</v>
      </c>
      <c r="O4238" t="n">
        <v>42.0443</v>
      </c>
      <c r="P4238" t="n">
        <v>59</v>
      </c>
      <c r="Q4238" t="n">
        <v>5</v>
      </c>
      <c r="R4238" t="n">
        <v>60</v>
      </c>
      <c r="S4238" t="n">
        <v>20</v>
      </c>
      <c r="T4238" t="n">
        <v>40</v>
      </c>
      <c r="U4238" t="n">
        <v>20</v>
      </c>
      <c r="V4238" t="n">
        <v>20</v>
      </c>
      <c r="W4238" t="n">
        <v>0</v>
      </c>
      <c r="X4238"/>
      <c r="Y4238"/>
      <c r="Z4238" t="n">
        <v>9</v>
      </c>
      <c r="AA4238"/>
      <c r="AB4238"/>
      <c r="AC4238"/>
      <c r="AD4238"/>
      <c r="AE4238"/>
      <c r="AF4238" t="n">
        <v>0</v>
      </c>
      <c r="AG4238" t="n">
        <v>33</v>
      </c>
      <c r="AH4238" t="n">
        <v>33</v>
      </c>
      <c r="AI4238"/>
      <c r="AJ4238"/>
      <c r="AK4238"/>
      <c r="AL4238"/>
      <c r="AM4238"/>
      <c r="AN4238"/>
      <c r="AO4238"/>
      <c r="AP4238"/>
      <c r="AQ4238" t="n">
        <v>6</v>
      </c>
      <c r="AR4238"/>
    </row>
    <row r="4239">
      <c r="A4239" t="n">
        <v>439118</v>
      </c>
      <c r="B4239" t="s">
        <v>6372</v>
      </c>
      <c r="C4239" t="s">
        <v>5228</v>
      </c>
      <c r="D4239" t="s">
        <v>5199</v>
      </c>
      <c r="E4239" t="s">
        <v>267</v>
      </c>
      <c r="F4239" t="s">
        <v>279</v>
      </c>
      <c r="G4239" t="s">
        <v>189</v>
      </c>
      <c r="H4239" t="s">
        <v>174</v>
      </c>
      <c r="I4239" t="s">
        <v>151</v>
      </c>
      <c r="J4239" t="s">
        <v>164</v>
      </c>
      <c r="K4239" t="s">
        <v>176</v>
      </c>
      <c r="L4239" t="s">
        <v>155</v>
      </c>
      <c r="M4239" t="s">
        <v>155</v>
      </c>
      <c r="N4239" t="n">
        <v>-117.2681</v>
      </c>
      <c r="O4239" t="n">
        <v>47.6759</v>
      </c>
      <c r="P4239" t="n">
        <v>502</v>
      </c>
      <c r="Q4239" t="n">
        <v>502</v>
      </c>
      <c r="R4239" t="n">
        <v>82.3</v>
      </c>
      <c r="S4239" t="n">
        <v>50</v>
      </c>
      <c r="T4239" t="n">
        <v>4.2</v>
      </c>
      <c r="U4239" t="n">
        <v>22.9</v>
      </c>
      <c r="V4239" t="n">
        <v>2</v>
      </c>
      <c r="W4239" t="n">
        <v>0.2</v>
      </c>
      <c r="X4239" t="n">
        <v>64</v>
      </c>
      <c r="Y4239"/>
      <c r="Z4239" t="n">
        <v>30</v>
      </c>
      <c r="AA4239" t="n">
        <v>198</v>
      </c>
      <c r="AB4239" t="n">
        <v>44.9</v>
      </c>
      <c r="AC4239"/>
      <c r="AD4239"/>
      <c r="AE4239"/>
      <c r="AF4239" t="n">
        <v>151</v>
      </c>
      <c r="AG4239" t="n">
        <v>52</v>
      </c>
      <c r="AH4239" t="n">
        <v>53</v>
      </c>
      <c r="AI4239" t="n">
        <v>35832</v>
      </c>
      <c r="AJ4239" t="n">
        <v>35956</v>
      </c>
      <c r="AK4239" t="n">
        <v>35048</v>
      </c>
      <c r="AL4239" t="n">
        <v>32551</v>
      </c>
      <c r="AM4239" t="n">
        <v>40384</v>
      </c>
      <c r="AN4239"/>
      <c r="AO4239" t="n">
        <v>39</v>
      </c>
      <c r="AP4239"/>
      <c r="AQ4239"/>
      <c r="AR4239"/>
    </row>
    <row r="4240">
      <c r="A4240" t="n">
        <v>439190</v>
      </c>
      <c r="B4240" t="s">
        <v>6373</v>
      </c>
      <c r="C4240" t="s">
        <v>5853</v>
      </c>
      <c r="D4240" t="s">
        <v>5199</v>
      </c>
      <c r="E4240" t="s">
        <v>267</v>
      </c>
      <c r="F4240" t="s">
        <v>148</v>
      </c>
      <c r="G4240" t="s">
        <v>149</v>
      </c>
      <c r="H4240" t="s">
        <v>150</v>
      </c>
      <c r="I4240" t="s">
        <v>186</v>
      </c>
      <c r="J4240" t="s">
        <v>168</v>
      </c>
      <c r="K4240" t="s">
        <v>176</v>
      </c>
      <c r="L4240" t="s">
        <v>155</v>
      </c>
      <c r="M4240" t="s">
        <v>155</v>
      </c>
      <c r="N4240" t="n">
        <v>-122.1916</v>
      </c>
      <c r="O4240" t="n">
        <v>47.7609</v>
      </c>
      <c r="P4240" t="n">
        <v>3043</v>
      </c>
      <c r="Q4240" t="n">
        <v>3043</v>
      </c>
      <c r="R4240" t="n">
        <v>49</v>
      </c>
      <c r="S4240" t="n">
        <v>40</v>
      </c>
      <c r="T4240" t="n">
        <v>3.1</v>
      </c>
      <c r="U4240" t="n">
        <v>11.5</v>
      </c>
      <c r="V4240" t="n">
        <v>22.6</v>
      </c>
      <c r="W4240" t="n">
        <v>4.6</v>
      </c>
      <c r="X4240"/>
      <c r="Y4240"/>
      <c r="Z4240" t="n">
        <v>13</v>
      </c>
      <c r="AA4240" t="n">
        <v>274</v>
      </c>
      <c r="AB4240" t="n">
        <v>41.2</v>
      </c>
      <c r="AC4240"/>
      <c r="AD4240"/>
      <c r="AE4240"/>
      <c r="AF4240" t="n">
        <v>206</v>
      </c>
      <c r="AG4240" t="n">
        <v>10</v>
      </c>
      <c r="AH4240" t="n">
        <v>21</v>
      </c>
      <c r="AI4240" t="n">
        <v>13863</v>
      </c>
      <c r="AJ4240" t="n">
        <v>11810</v>
      </c>
      <c r="AK4240" t="n">
        <v>9740</v>
      </c>
      <c r="AL4240" t="n">
        <v>13083</v>
      </c>
      <c r="AM4240" t="n">
        <v>15916</v>
      </c>
      <c r="AN4240" t="n">
        <v>19000</v>
      </c>
      <c r="AO4240" t="n">
        <v>364</v>
      </c>
      <c r="AP4240" t="n">
        <v>21</v>
      </c>
      <c r="AQ4240"/>
      <c r="AR4240"/>
    </row>
    <row r="4241">
      <c r="A4241" t="n">
        <v>439367</v>
      </c>
      <c r="B4241" t="s">
        <v>6374</v>
      </c>
      <c r="C4241" t="s">
        <v>448</v>
      </c>
      <c r="D4241" t="s">
        <v>440</v>
      </c>
      <c r="E4241" t="s">
        <v>267</v>
      </c>
      <c r="F4241" t="s">
        <v>162</v>
      </c>
      <c r="G4241" t="s">
        <v>163</v>
      </c>
      <c r="H4241" t="s">
        <v>150</v>
      </c>
      <c r="I4241" t="s">
        <v>151</v>
      </c>
      <c r="J4241" t="s">
        <v>168</v>
      </c>
      <c r="K4241" t="s">
        <v>176</v>
      </c>
      <c r="L4241" t="s">
        <v>155</v>
      </c>
      <c r="M4241" t="s">
        <v>155</v>
      </c>
      <c r="N4241" t="n">
        <v>-118.3062</v>
      </c>
      <c r="O4241" t="n">
        <v>34.0623</v>
      </c>
      <c r="P4241" t="n">
        <v>1592</v>
      </c>
      <c r="Q4241" t="n">
        <v>1592</v>
      </c>
      <c r="R4241" t="n">
        <v>70.7</v>
      </c>
      <c r="S4241" t="n">
        <v>17.6</v>
      </c>
      <c r="T4241" t="n">
        <v>8.9</v>
      </c>
      <c r="U4241" t="n">
        <v>38.1</v>
      </c>
      <c r="V4241" t="n">
        <v>19.2</v>
      </c>
      <c r="W4241" t="n">
        <v>0</v>
      </c>
      <c r="X4241"/>
      <c r="Y4241"/>
      <c r="Z4241" t="n">
        <v>20</v>
      </c>
      <c r="AA4241" t="n">
        <v>172</v>
      </c>
      <c r="AB4241" t="n">
        <v>68.6</v>
      </c>
      <c r="AC4241"/>
      <c r="AD4241"/>
      <c r="AE4241"/>
      <c r="AF4241" t="n">
        <v>151</v>
      </c>
      <c r="AG4241" t="n">
        <v>43</v>
      </c>
      <c r="AH4241" t="n">
        <v>73</v>
      </c>
      <c r="AI4241" t="n">
        <v>19098</v>
      </c>
      <c r="AJ4241" t="n">
        <v>21594</v>
      </c>
      <c r="AK4241" t="n">
        <v>19864</v>
      </c>
      <c r="AL4241"/>
      <c r="AM4241"/>
      <c r="AN4241"/>
      <c r="AO4241" t="n">
        <v>379</v>
      </c>
      <c r="AP4241" t="n">
        <v>35</v>
      </c>
      <c r="AQ4241"/>
      <c r="AR4241"/>
    </row>
    <row r="4242">
      <c r="A4242" t="n">
        <v>439394</v>
      </c>
      <c r="B4242" t="s">
        <v>6375</v>
      </c>
      <c r="C4242" t="s">
        <v>1214</v>
      </c>
      <c r="D4242" t="s">
        <v>1078</v>
      </c>
      <c r="E4242" t="s">
        <v>147</v>
      </c>
      <c r="F4242" t="s">
        <v>188</v>
      </c>
      <c r="G4242" t="s">
        <v>189</v>
      </c>
      <c r="H4242" t="s">
        <v>150</v>
      </c>
      <c r="I4242" t="s">
        <v>151</v>
      </c>
      <c r="J4242" t="s">
        <v>164</v>
      </c>
      <c r="K4242" t="s">
        <v>209</v>
      </c>
      <c r="L4242" t="s">
        <v>155</v>
      </c>
      <c r="M4242" t="s">
        <v>155</v>
      </c>
      <c r="N4242" t="n">
        <v>-82.5516</v>
      </c>
      <c r="O4242" t="n">
        <v>27.3685</v>
      </c>
      <c r="P4242" t="n">
        <v>89</v>
      </c>
      <c r="Q4242"/>
      <c r="R4242"/>
      <c r="S4242"/>
      <c r="T4242"/>
      <c r="U4242"/>
      <c r="V4242"/>
      <c r="W4242"/>
      <c r="X4242"/>
      <c r="Y4242"/>
      <c r="Z4242"/>
      <c r="AA4242"/>
      <c r="AB4242"/>
      <c r="AC4242"/>
      <c r="AD4242"/>
      <c r="AE4242"/>
      <c r="AF4242"/>
      <c r="AG4242"/>
      <c r="AH4242"/>
      <c r="AI4242"/>
      <c r="AJ4242"/>
      <c r="AK4242"/>
      <c r="AL4242"/>
      <c r="AM4242"/>
      <c r="AN4242"/>
      <c r="AO4242"/>
      <c r="AP4242"/>
      <c r="AQ4242" t="n">
        <v>22</v>
      </c>
      <c r="AR4242"/>
    </row>
    <row r="4243">
      <c r="A4243" t="n">
        <v>439446</v>
      </c>
      <c r="B4243" t="s">
        <v>6376</v>
      </c>
      <c r="C4243" t="s">
        <v>1091</v>
      </c>
      <c r="D4243" t="s">
        <v>1078</v>
      </c>
      <c r="E4243" t="s">
        <v>147</v>
      </c>
      <c r="F4243" t="s">
        <v>162</v>
      </c>
      <c r="G4243" t="s">
        <v>163</v>
      </c>
      <c r="H4243" t="s">
        <v>150</v>
      </c>
      <c r="I4243" t="s">
        <v>151</v>
      </c>
      <c r="J4243" t="s">
        <v>164</v>
      </c>
      <c r="K4243" t="s">
        <v>209</v>
      </c>
      <c r="L4243" t="s">
        <v>155</v>
      </c>
      <c r="M4243" t="s">
        <v>155</v>
      </c>
      <c r="N4243" t="n">
        <v>-80.1422</v>
      </c>
      <c r="O4243" t="n">
        <v>26.122</v>
      </c>
      <c r="P4243" t="n">
        <v>268</v>
      </c>
      <c r="Q4243" t="n">
        <v>111</v>
      </c>
      <c r="R4243" t="n">
        <v>83.8</v>
      </c>
      <c r="S4243" t="n">
        <v>44.1</v>
      </c>
      <c r="T4243" t="n">
        <v>11.7</v>
      </c>
      <c r="U4243" t="n">
        <v>23.4</v>
      </c>
      <c r="V4243" t="n">
        <v>7.2</v>
      </c>
      <c r="W4243" t="n">
        <v>8.1</v>
      </c>
      <c r="X4243"/>
      <c r="Y4243"/>
      <c r="Z4243" t="n">
        <v>15</v>
      </c>
      <c r="AA4243"/>
      <c r="AB4243"/>
      <c r="AC4243"/>
      <c r="AD4243"/>
      <c r="AE4243"/>
      <c r="AF4243" t="n">
        <v>0</v>
      </c>
      <c r="AG4243" t="n">
        <v>0</v>
      </c>
      <c r="AH4243" t="n">
        <v>0</v>
      </c>
      <c r="AI4243"/>
      <c r="AJ4243"/>
      <c r="AK4243"/>
      <c r="AL4243"/>
      <c r="AM4243"/>
      <c r="AN4243"/>
      <c r="AO4243"/>
      <c r="AP4243" t="n">
        <v>13</v>
      </c>
      <c r="AQ4243" t="n">
        <v>13</v>
      </c>
      <c r="AR4243" t="n">
        <v>10</v>
      </c>
    </row>
    <row r="4244">
      <c r="A4244" t="n">
        <v>439455</v>
      </c>
      <c r="B4244" t="s">
        <v>6377</v>
      </c>
      <c r="C4244" t="s">
        <v>1432</v>
      </c>
      <c r="D4244" t="s">
        <v>1433</v>
      </c>
      <c r="E4244" t="s">
        <v>1434</v>
      </c>
      <c r="F4244" t="s">
        <v>199</v>
      </c>
      <c r="G4244" t="s">
        <v>189</v>
      </c>
      <c r="H4244" t="s">
        <v>200</v>
      </c>
      <c r="I4244" t="s">
        <v>151</v>
      </c>
      <c r="J4244" t="s">
        <v>164</v>
      </c>
      <c r="K4244"/>
      <c r="L4244" t="s">
        <v>155</v>
      </c>
      <c r="M4244" t="s">
        <v>155</v>
      </c>
      <c r="N4244" t="n">
        <v>-87.6265</v>
      </c>
      <c r="O4244" t="n">
        <v>41.8829</v>
      </c>
      <c r="P4244" t="n">
        <v>613</v>
      </c>
      <c r="Q4244" t="n">
        <v>613</v>
      </c>
      <c r="R4244" t="n">
        <v>95.8</v>
      </c>
      <c r="S4244" t="n">
        <v>1.6</v>
      </c>
      <c r="T4244" t="n">
        <v>91.5</v>
      </c>
      <c r="U4244" t="n">
        <v>2.4</v>
      </c>
      <c r="V4244" t="n">
        <v>0.8</v>
      </c>
      <c r="W4244" t="n">
        <v>0</v>
      </c>
      <c r="X4244" t="n">
        <v>43</v>
      </c>
      <c r="Y4244" t="n">
        <v>18</v>
      </c>
      <c r="Z4244" t="n">
        <v>14</v>
      </c>
      <c r="AA4244"/>
      <c r="AB4244"/>
      <c r="AC4244"/>
      <c r="AD4244"/>
      <c r="AE4244"/>
      <c r="AF4244" t="n">
        <v>7</v>
      </c>
      <c r="AG4244" t="n">
        <v>89</v>
      </c>
      <c r="AH4244" t="n">
        <v>91</v>
      </c>
      <c r="AI4244" t="n">
        <v>27375</v>
      </c>
      <c r="AJ4244" t="n">
        <v>27375</v>
      </c>
      <c r="AK4244"/>
      <c r="AL4244"/>
      <c r="AM4244"/>
      <c r="AN4244"/>
      <c r="AO4244"/>
      <c r="AP4244"/>
      <c r="AQ4244"/>
      <c r="AR4244"/>
    </row>
    <row r="4245">
      <c r="A4245" t="n">
        <v>439473</v>
      </c>
      <c r="B4245" t="s">
        <v>6378</v>
      </c>
      <c r="C4245" t="s">
        <v>1063</v>
      </c>
      <c r="D4245" t="s">
        <v>1064</v>
      </c>
      <c r="E4245" t="s">
        <v>997</v>
      </c>
      <c r="F4245" t="s">
        <v>199</v>
      </c>
      <c r="G4245" t="s">
        <v>189</v>
      </c>
      <c r="H4245" t="s">
        <v>200</v>
      </c>
      <c r="I4245" t="s">
        <v>151</v>
      </c>
      <c r="J4245" t="s">
        <v>164</v>
      </c>
      <c r="K4245"/>
      <c r="L4245" t="s">
        <v>155</v>
      </c>
      <c r="M4245" t="s">
        <v>155</v>
      </c>
      <c r="N4245" t="n">
        <v>-76.996</v>
      </c>
      <c r="O4245" t="n">
        <v>38.9326</v>
      </c>
      <c r="P4245" t="n">
        <v>246</v>
      </c>
      <c r="Q4245" t="n">
        <v>246</v>
      </c>
      <c r="R4245" t="n">
        <v>73.6</v>
      </c>
      <c r="S4245" t="n">
        <v>0.8</v>
      </c>
      <c r="T4245" t="n">
        <v>96.7</v>
      </c>
      <c r="U4245" t="n">
        <v>0.8</v>
      </c>
      <c r="V4245" t="n">
        <v>0.4</v>
      </c>
      <c r="W4245" t="n">
        <v>0</v>
      </c>
      <c r="X4245" t="n">
        <v>58</v>
      </c>
      <c r="Y4245" t="n">
        <v>53</v>
      </c>
      <c r="Z4245" t="n">
        <v>20</v>
      </c>
      <c r="AA4245"/>
      <c r="AB4245"/>
      <c r="AC4245"/>
      <c r="AD4245"/>
      <c r="AE4245"/>
      <c r="AF4245" t="n">
        <v>127</v>
      </c>
      <c r="AG4245" t="n">
        <v>57</v>
      </c>
      <c r="AH4245" t="n">
        <v>57</v>
      </c>
      <c r="AI4245" t="n">
        <v>11108</v>
      </c>
      <c r="AJ4245" t="n">
        <v>11105</v>
      </c>
      <c r="AK4245" t="n">
        <v>10687</v>
      </c>
      <c r="AL4245" t="n">
        <v>11537</v>
      </c>
      <c r="AM4245"/>
      <c r="AN4245"/>
      <c r="AO4245"/>
      <c r="AP4245"/>
      <c r="AQ4245"/>
      <c r="AR4245"/>
    </row>
    <row r="4246">
      <c r="A4246" t="n">
        <v>439491</v>
      </c>
      <c r="B4246" t="s">
        <v>6379</v>
      </c>
      <c r="C4246" t="s">
        <v>1732</v>
      </c>
      <c r="D4246" t="s">
        <v>2071</v>
      </c>
      <c r="E4246" t="s">
        <v>147</v>
      </c>
      <c r="F4246" t="s">
        <v>279</v>
      </c>
      <c r="G4246" t="s">
        <v>189</v>
      </c>
      <c r="H4246" t="s">
        <v>174</v>
      </c>
      <c r="I4246" t="s">
        <v>151</v>
      </c>
      <c r="J4246" t="s">
        <v>164</v>
      </c>
      <c r="K4246"/>
      <c r="L4246" t="s">
        <v>155</v>
      </c>
      <c r="M4246" t="s">
        <v>155</v>
      </c>
      <c r="N4246" t="n">
        <v>-92.0111</v>
      </c>
      <c r="O4246" t="n">
        <v>30.1881</v>
      </c>
      <c r="P4246" t="n">
        <v>422</v>
      </c>
      <c r="Q4246" t="n">
        <v>422</v>
      </c>
      <c r="R4246" t="n">
        <v>90.3</v>
      </c>
      <c r="S4246" t="n">
        <v>19</v>
      </c>
      <c r="T4246" t="n">
        <v>77.7</v>
      </c>
      <c r="U4246" t="n">
        <v>0.7</v>
      </c>
      <c r="V4246" t="n">
        <v>1.2</v>
      </c>
      <c r="W4246" t="n">
        <v>0</v>
      </c>
      <c r="X4246" t="n">
        <v>23</v>
      </c>
      <c r="Y4246"/>
      <c r="Z4246" t="n">
        <v>18</v>
      </c>
      <c r="AA4246" t="n">
        <v>337</v>
      </c>
      <c r="AB4246" t="n">
        <v>38.6</v>
      </c>
      <c r="AC4246"/>
      <c r="AD4246"/>
      <c r="AE4246"/>
      <c r="AF4246" t="n">
        <v>253</v>
      </c>
      <c r="AG4246" t="n">
        <v>74</v>
      </c>
      <c r="AH4246" t="n">
        <v>76</v>
      </c>
      <c r="AI4246" t="n">
        <v>18994</v>
      </c>
      <c r="AJ4246" t="n">
        <v>19164</v>
      </c>
      <c r="AK4246"/>
      <c r="AL4246"/>
      <c r="AM4246"/>
      <c r="AN4246"/>
      <c r="AO4246"/>
      <c r="AP4246"/>
      <c r="AQ4246"/>
      <c r="AR4246"/>
    </row>
    <row r="4247">
      <c r="A4247" t="n">
        <v>439570</v>
      </c>
      <c r="B4247" t="s">
        <v>6380</v>
      </c>
      <c r="C4247" t="s">
        <v>4078</v>
      </c>
      <c r="D4247" t="s">
        <v>4049</v>
      </c>
      <c r="E4247" t="s">
        <v>283</v>
      </c>
      <c r="F4247" t="s">
        <v>368</v>
      </c>
      <c r="G4247" t="s">
        <v>163</v>
      </c>
      <c r="H4247" t="s">
        <v>174</v>
      </c>
      <c r="I4247" t="s">
        <v>151</v>
      </c>
      <c r="J4247" t="s">
        <v>164</v>
      </c>
      <c r="K4247" t="s">
        <v>176</v>
      </c>
      <c r="L4247" t="s">
        <v>155</v>
      </c>
      <c r="M4247" t="s">
        <v>155</v>
      </c>
      <c r="N4247" t="n">
        <v>-95.9052</v>
      </c>
      <c r="O4247" t="n">
        <v>36.1016</v>
      </c>
      <c r="P4247" t="n">
        <v>762</v>
      </c>
      <c r="Q4247" t="n">
        <v>762</v>
      </c>
      <c r="R4247" t="n">
        <v>96.2</v>
      </c>
      <c r="S4247" t="n">
        <v>46.9</v>
      </c>
      <c r="T4247" t="n">
        <v>17.3</v>
      </c>
      <c r="U4247" t="n">
        <v>7.1</v>
      </c>
      <c r="V4247" t="n">
        <v>1.8</v>
      </c>
      <c r="W4247" t="n">
        <v>1</v>
      </c>
      <c r="X4247" t="n">
        <v>77</v>
      </c>
      <c r="Y4247"/>
      <c r="Z4247" t="n">
        <v>22</v>
      </c>
      <c r="AA4247" t="n">
        <v>601</v>
      </c>
      <c r="AB4247" t="n">
        <v>78</v>
      </c>
      <c r="AC4247"/>
      <c r="AD4247"/>
      <c r="AE4247"/>
      <c r="AF4247" t="n">
        <v>490</v>
      </c>
      <c r="AG4247" t="n">
        <v>50</v>
      </c>
      <c r="AH4247" t="n">
        <v>50</v>
      </c>
      <c r="AI4247" t="n">
        <v>24134</v>
      </c>
      <c r="AJ4247" t="n">
        <v>24150</v>
      </c>
      <c r="AK4247" t="n">
        <v>24999</v>
      </c>
      <c r="AL4247" t="n">
        <v>27115</v>
      </c>
      <c r="AM4247" t="n">
        <v>30965</v>
      </c>
      <c r="AN4247" t="n">
        <v>22316</v>
      </c>
      <c r="AO4247" t="n">
        <v>87</v>
      </c>
      <c r="AP4247"/>
      <c r="AQ4247"/>
      <c r="AR4247"/>
    </row>
    <row r="4248">
      <c r="A4248" t="n">
        <v>439622</v>
      </c>
      <c r="B4248" t="s">
        <v>6381</v>
      </c>
      <c r="C4248" t="s">
        <v>3439</v>
      </c>
      <c r="D4248" t="s">
        <v>996</v>
      </c>
      <c r="E4248" t="s">
        <v>997</v>
      </c>
      <c r="F4248" t="s">
        <v>216</v>
      </c>
      <c r="G4248" t="s">
        <v>149</v>
      </c>
      <c r="H4248" t="s">
        <v>200</v>
      </c>
      <c r="I4248" t="s">
        <v>186</v>
      </c>
      <c r="J4248" t="s">
        <v>164</v>
      </c>
      <c r="K4248"/>
      <c r="L4248" t="s">
        <v>155</v>
      </c>
      <c r="M4248" t="s">
        <v>155</v>
      </c>
      <c r="N4248" t="n">
        <v>-78.7864</v>
      </c>
      <c r="O4248" t="n">
        <v>42.8516</v>
      </c>
      <c r="P4248" t="n">
        <v>649</v>
      </c>
      <c r="Q4248" t="n">
        <v>649</v>
      </c>
      <c r="R4248" t="n">
        <v>66.3</v>
      </c>
      <c r="S4248" t="n">
        <v>55.9</v>
      </c>
      <c r="T4248" t="n">
        <v>33.3</v>
      </c>
      <c r="U4248" t="n">
        <v>6.6</v>
      </c>
      <c r="V4248" t="n">
        <v>1.8</v>
      </c>
      <c r="W4248" t="n">
        <v>0</v>
      </c>
      <c r="X4248" t="n">
        <v>70</v>
      </c>
      <c r="Y4248"/>
      <c r="Z4248" t="n">
        <v>20</v>
      </c>
      <c r="AA4248"/>
      <c r="AB4248"/>
      <c r="AC4248"/>
      <c r="AD4248"/>
      <c r="AE4248"/>
      <c r="AF4248" t="n">
        <v>65</v>
      </c>
      <c r="AG4248" t="n">
        <v>38</v>
      </c>
      <c r="AH4248" t="n">
        <v>76</v>
      </c>
      <c r="AI4248" t="n">
        <v>12501</v>
      </c>
      <c r="AJ4248" t="n">
        <v>11423</v>
      </c>
      <c r="AK4248"/>
      <c r="AL4248"/>
      <c r="AM4248"/>
      <c r="AN4248"/>
      <c r="AO4248"/>
      <c r="AP4248"/>
      <c r="AQ4248"/>
      <c r="AR4248"/>
    </row>
    <row r="4249">
      <c r="A4249" t="n">
        <v>439668</v>
      </c>
      <c r="B4249" t="s">
        <v>6382</v>
      </c>
      <c r="C4249" t="s">
        <v>281</v>
      </c>
      <c r="D4249" t="s">
        <v>282</v>
      </c>
      <c r="E4249" t="s">
        <v>283</v>
      </c>
      <c r="F4249" t="s">
        <v>199</v>
      </c>
      <c r="G4249" t="s">
        <v>189</v>
      </c>
      <c r="H4249" t="s">
        <v>200</v>
      </c>
      <c r="I4249" t="s">
        <v>205</v>
      </c>
      <c r="J4249" t="s">
        <v>164</v>
      </c>
      <c r="K4249"/>
      <c r="L4249" t="s">
        <v>155</v>
      </c>
      <c r="M4249" t="s">
        <v>155</v>
      </c>
      <c r="N4249" t="n">
        <v>-110.8565</v>
      </c>
      <c r="O4249" t="n">
        <v>32.1389</v>
      </c>
      <c r="P4249" t="n">
        <v>592</v>
      </c>
      <c r="Q4249" t="n">
        <v>592</v>
      </c>
      <c r="R4249" t="n">
        <v>12.2</v>
      </c>
      <c r="S4249" t="n">
        <v>43.8</v>
      </c>
      <c r="T4249" t="n">
        <v>14.2</v>
      </c>
      <c r="U4249" t="n">
        <v>35.3</v>
      </c>
      <c r="V4249" t="n">
        <v>1.9</v>
      </c>
      <c r="W4249" t="n">
        <v>0</v>
      </c>
      <c r="X4249"/>
      <c r="Y4249"/>
      <c r="Z4249" t="n">
        <v>12</v>
      </c>
      <c r="AA4249"/>
      <c r="AB4249"/>
      <c r="AC4249"/>
      <c r="AD4249"/>
      <c r="AE4249"/>
      <c r="AF4249" t="n">
        <v>443</v>
      </c>
      <c r="AG4249" t="n">
        <v>3</v>
      </c>
      <c r="AH4249" t="n">
        <v>41</v>
      </c>
      <c r="AI4249" t="n">
        <v>23787</v>
      </c>
      <c r="AJ4249"/>
      <c r="AK4249"/>
      <c r="AL4249"/>
      <c r="AM4249"/>
      <c r="AN4249"/>
      <c r="AO4249"/>
      <c r="AP4249"/>
      <c r="AQ4249"/>
      <c r="AR4249"/>
    </row>
    <row r="4250">
      <c r="A4250" t="n">
        <v>439686</v>
      </c>
      <c r="B4250" t="s">
        <v>6383</v>
      </c>
      <c r="C4250" t="s">
        <v>1082</v>
      </c>
      <c r="D4250" t="s">
        <v>1078</v>
      </c>
      <c r="E4250" t="s">
        <v>147</v>
      </c>
      <c r="F4250" t="s">
        <v>551</v>
      </c>
      <c r="G4250" t="s">
        <v>163</v>
      </c>
      <c r="H4250" t="s">
        <v>200</v>
      </c>
      <c r="I4250" t="s">
        <v>186</v>
      </c>
      <c r="J4250" t="s">
        <v>164</v>
      </c>
      <c r="K4250"/>
      <c r="L4250" t="s">
        <v>155</v>
      </c>
      <c r="M4250" t="s">
        <v>155</v>
      </c>
      <c r="N4250" t="n">
        <v>-80.3147</v>
      </c>
      <c r="O4250" t="n">
        <v>25.7469</v>
      </c>
      <c r="P4250" t="n">
        <v>50</v>
      </c>
      <c r="Q4250" t="n">
        <v>50</v>
      </c>
      <c r="R4250" t="n">
        <v>92</v>
      </c>
      <c r="S4250" t="n">
        <v>0</v>
      </c>
      <c r="T4250" t="n">
        <v>0</v>
      </c>
      <c r="U4250" t="n">
        <v>100</v>
      </c>
      <c r="V4250" t="n">
        <v>0</v>
      </c>
      <c r="W4250" t="n">
        <v>0</v>
      </c>
      <c r="X4250"/>
      <c r="Y4250"/>
      <c r="Z4250"/>
      <c r="AA4250"/>
      <c r="AB4250"/>
      <c r="AC4250"/>
      <c r="AD4250"/>
      <c r="AE4250"/>
      <c r="AF4250" t="n">
        <v>46</v>
      </c>
      <c r="AG4250" t="n">
        <v>100</v>
      </c>
      <c r="AH4250" t="n">
        <v>100</v>
      </c>
      <c r="AI4250" t="n">
        <v>21987</v>
      </c>
      <c r="AJ4250" t="n">
        <v>21914</v>
      </c>
      <c r="AK4250" t="n">
        <v>23595</v>
      </c>
      <c r="AL4250"/>
      <c r="AM4250"/>
      <c r="AN4250"/>
      <c r="AO4250"/>
      <c r="AP4250"/>
      <c r="AQ4250"/>
      <c r="AR4250"/>
    </row>
    <row r="4251">
      <c r="A4251" t="n">
        <v>439701</v>
      </c>
      <c r="B4251" t="s">
        <v>6384</v>
      </c>
      <c r="C4251" t="s">
        <v>6385</v>
      </c>
      <c r="D4251" t="s">
        <v>4775</v>
      </c>
      <c r="E4251" t="s">
        <v>283</v>
      </c>
      <c r="F4251" t="s">
        <v>162</v>
      </c>
      <c r="G4251" t="s">
        <v>163</v>
      </c>
      <c r="H4251" t="s">
        <v>150</v>
      </c>
      <c r="I4251" t="s">
        <v>186</v>
      </c>
      <c r="J4251" t="s">
        <v>164</v>
      </c>
      <c r="K4251" t="s">
        <v>209</v>
      </c>
      <c r="L4251" t="s">
        <v>155</v>
      </c>
      <c r="M4251" t="s">
        <v>155</v>
      </c>
      <c r="N4251" t="n">
        <v>-97.1215</v>
      </c>
      <c r="O4251" t="n">
        <v>32.9397</v>
      </c>
      <c r="P4251" t="n">
        <v>692</v>
      </c>
      <c r="Q4251" t="n">
        <v>355</v>
      </c>
      <c r="R4251" t="n">
        <v>63.1</v>
      </c>
      <c r="S4251" t="n">
        <v>51.8</v>
      </c>
      <c r="T4251" t="n">
        <v>8.7</v>
      </c>
      <c r="U4251" t="n">
        <v>13.2</v>
      </c>
      <c r="V4251" t="n">
        <v>2.8</v>
      </c>
      <c r="W4251" t="n">
        <v>0.3</v>
      </c>
      <c r="X4251" t="n">
        <v>100</v>
      </c>
      <c r="Y4251" t="n">
        <v>33</v>
      </c>
      <c r="Z4251" t="n">
        <v>10</v>
      </c>
      <c r="AA4251" t="n">
        <v>15</v>
      </c>
      <c r="AB4251" t="n">
        <v>40</v>
      </c>
      <c r="AC4251" t="n">
        <v>11</v>
      </c>
      <c r="AD4251" t="n">
        <v>27.3</v>
      </c>
      <c r="AE4251" t="n">
        <v>27.3</v>
      </c>
      <c r="AF4251" t="n">
        <v>2</v>
      </c>
      <c r="AG4251" t="n">
        <v>8</v>
      </c>
      <c r="AH4251" t="n">
        <v>22</v>
      </c>
      <c r="AI4251" t="n">
        <v>23878</v>
      </c>
      <c r="AJ4251"/>
      <c r="AK4251" t="n">
        <v>24128</v>
      </c>
      <c r="AL4251"/>
      <c r="AM4251" t="n">
        <v>23628</v>
      </c>
      <c r="AN4251"/>
      <c r="AO4251" t="n">
        <v>3</v>
      </c>
      <c r="AP4251" t="n">
        <v>49</v>
      </c>
      <c r="AQ4251" t="n">
        <v>58</v>
      </c>
      <c r="AR4251" t="n">
        <v>10</v>
      </c>
    </row>
    <row r="4252">
      <c r="A4252" t="n">
        <v>439738</v>
      </c>
      <c r="B4252" t="s">
        <v>6386</v>
      </c>
      <c r="C4252" t="s">
        <v>2075</v>
      </c>
      <c r="D4252" t="s">
        <v>2071</v>
      </c>
      <c r="E4252" t="s">
        <v>147</v>
      </c>
      <c r="F4252" t="s">
        <v>279</v>
      </c>
      <c r="G4252" t="s">
        <v>189</v>
      </c>
      <c r="H4252" t="s">
        <v>174</v>
      </c>
      <c r="I4252" t="s">
        <v>186</v>
      </c>
      <c r="J4252" t="s">
        <v>164</v>
      </c>
      <c r="K4252" t="s">
        <v>176</v>
      </c>
      <c r="L4252" t="s">
        <v>155</v>
      </c>
      <c r="M4252" t="s">
        <v>155</v>
      </c>
      <c r="N4252" t="n">
        <v>-91.0248</v>
      </c>
      <c r="O4252" t="n">
        <v>30.3664</v>
      </c>
      <c r="P4252" t="n">
        <v>634</v>
      </c>
      <c r="Q4252" t="n">
        <v>634</v>
      </c>
      <c r="R4252" t="n">
        <v>80.3</v>
      </c>
      <c r="S4252" t="n">
        <v>11.2</v>
      </c>
      <c r="T4252" t="n">
        <v>83.4</v>
      </c>
      <c r="U4252" t="n">
        <v>2.2</v>
      </c>
      <c r="V4252" t="n">
        <v>0.9</v>
      </c>
      <c r="W4252" t="n">
        <v>0.2</v>
      </c>
      <c r="X4252" t="n">
        <v>57</v>
      </c>
      <c r="Y4252"/>
      <c r="Z4252" t="n">
        <v>31</v>
      </c>
      <c r="AA4252" t="n">
        <v>131</v>
      </c>
      <c r="AB4252" t="n">
        <v>45</v>
      </c>
      <c r="AC4252"/>
      <c r="AD4252"/>
      <c r="AE4252"/>
      <c r="AF4252" t="n">
        <v>54</v>
      </c>
      <c r="AG4252" t="n">
        <v>88</v>
      </c>
      <c r="AH4252" t="n">
        <v>89</v>
      </c>
      <c r="AI4252" t="n">
        <v>23406</v>
      </c>
      <c r="AJ4252" t="n">
        <v>23082</v>
      </c>
      <c r="AK4252" t="n">
        <v>24006</v>
      </c>
      <c r="AL4252" t="n">
        <v>26627</v>
      </c>
      <c r="AM4252"/>
      <c r="AN4252" t="n">
        <v>29280</v>
      </c>
      <c r="AO4252" t="n">
        <v>38</v>
      </c>
      <c r="AP4252"/>
      <c r="AQ4252"/>
      <c r="AR4252"/>
    </row>
    <row r="4253">
      <c r="A4253" t="n">
        <v>439747</v>
      </c>
      <c r="B4253" t="s">
        <v>6387</v>
      </c>
      <c r="C4253" t="s">
        <v>456</v>
      </c>
      <c r="D4253" t="s">
        <v>440</v>
      </c>
      <c r="E4253" t="s">
        <v>267</v>
      </c>
      <c r="F4253" t="s">
        <v>199</v>
      </c>
      <c r="G4253" t="s">
        <v>189</v>
      </c>
      <c r="H4253" t="s">
        <v>200</v>
      </c>
      <c r="I4253" t="s">
        <v>186</v>
      </c>
      <c r="J4253" t="s">
        <v>164</v>
      </c>
      <c r="K4253"/>
      <c r="L4253" t="s">
        <v>155</v>
      </c>
      <c r="M4253" t="s">
        <v>155</v>
      </c>
      <c r="N4253" t="n">
        <v>-121.4523</v>
      </c>
      <c r="O4253" t="n">
        <v>38.4949</v>
      </c>
      <c r="P4253" t="n">
        <v>396</v>
      </c>
      <c r="Q4253" t="n">
        <v>396</v>
      </c>
      <c r="R4253" t="n">
        <v>83.6</v>
      </c>
      <c r="S4253" t="n">
        <v>3.8</v>
      </c>
      <c r="T4253" t="n">
        <v>4.8</v>
      </c>
      <c r="U4253" t="n">
        <v>9.6</v>
      </c>
      <c r="V4253" t="n">
        <v>81.1</v>
      </c>
      <c r="W4253" t="n">
        <v>0</v>
      </c>
      <c r="X4253" t="n">
        <v>98</v>
      </c>
      <c r="Y4253" t="n">
        <v>78</v>
      </c>
      <c r="Z4253" t="n">
        <v>24</v>
      </c>
      <c r="AA4253"/>
      <c r="AB4253"/>
      <c r="AC4253"/>
      <c r="AD4253"/>
      <c r="AE4253"/>
      <c r="AF4253" t="n">
        <v>187</v>
      </c>
      <c r="AG4253" t="n">
        <v>25</v>
      </c>
      <c r="AH4253" t="n">
        <v>25</v>
      </c>
      <c r="AI4253"/>
      <c r="AJ4253"/>
      <c r="AK4253"/>
      <c r="AL4253"/>
      <c r="AM4253"/>
      <c r="AN4253"/>
      <c r="AO4253"/>
      <c r="AP4253"/>
      <c r="AQ4253"/>
      <c r="AR4253"/>
    </row>
    <row r="4254">
      <c r="A4254" t="n">
        <v>439774</v>
      </c>
      <c r="B4254" t="s">
        <v>6388</v>
      </c>
      <c r="C4254" t="s">
        <v>1082</v>
      </c>
      <c r="D4254" t="s">
        <v>1078</v>
      </c>
      <c r="E4254" t="s">
        <v>147</v>
      </c>
      <c r="F4254" t="s">
        <v>199</v>
      </c>
      <c r="G4254" t="s">
        <v>189</v>
      </c>
      <c r="H4254" t="s">
        <v>200</v>
      </c>
      <c r="I4254" t="s">
        <v>186</v>
      </c>
      <c r="J4254" t="s">
        <v>164</v>
      </c>
      <c r="K4254"/>
      <c r="L4254" t="s">
        <v>155</v>
      </c>
      <c r="M4254" t="s">
        <v>155</v>
      </c>
      <c r="N4254" t="n">
        <v>-80.3047</v>
      </c>
      <c r="O4254" t="n">
        <v>25.7599</v>
      </c>
      <c r="P4254" t="n">
        <v>128</v>
      </c>
      <c r="Q4254" t="n">
        <v>128</v>
      </c>
      <c r="R4254" t="n">
        <v>68.8</v>
      </c>
      <c r="S4254" t="n">
        <v>0</v>
      </c>
      <c r="T4254" t="n">
        <v>0</v>
      </c>
      <c r="U4254" t="n">
        <v>79.7</v>
      </c>
      <c r="V4254" t="n">
        <v>0</v>
      </c>
      <c r="W4254" t="n">
        <v>0</v>
      </c>
      <c r="X4254" t="n">
        <v>93</v>
      </c>
      <c r="Y4254" t="n">
        <v>88</v>
      </c>
      <c r="Z4254" t="n">
        <v>18</v>
      </c>
      <c r="AA4254"/>
      <c r="AB4254"/>
      <c r="AC4254"/>
      <c r="AD4254"/>
      <c r="AE4254"/>
      <c r="AF4254" t="n">
        <v>100</v>
      </c>
      <c r="AG4254" t="n">
        <v>72</v>
      </c>
      <c r="AH4254" t="n">
        <v>79</v>
      </c>
      <c r="AI4254" t="n">
        <v>13514</v>
      </c>
      <c r="AJ4254" t="n">
        <v>13965</v>
      </c>
      <c r="AK4254" t="n">
        <v>12501</v>
      </c>
      <c r="AL4254" t="n">
        <v>13401</v>
      </c>
      <c r="AM4254"/>
      <c r="AN4254"/>
      <c r="AO4254"/>
      <c r="AP4254"/>
      <c r="AQ4254"/>
      <c r="AR4254"/>
    </row>
    <row r="4255">
      <c r="A4255" t="n">
        <v>439783</v>
      </c>
      <c r="B4255" t="s">
        <v>6389</v>
      </c>
      <c r="C4255" t="s">
        <v>6390</v>
      </c>
      <c r="D4255" t="s">
        <v>996</v>
      </c>
      <c r="E4255" t="s">
        <v>997</v>
      </c>
      <c r="F4255" t="s">
        <v>162</v>
      </c>
      <c r="G4255" t="s">
        <v>163</v>
      </c>
      <c r="H4255" t="s">
        <v>150</v>
      </c>
      <c r="I4255" t="s">
        <v>186</v>
      </c>
      <c r="J4255" t="s">
        <v>164</v>
      </c>
      <c r="K4255" t="s">
        <v>209</v>
      </c>
      <c r="L4255" t="s">
        <v>155</v>
      </c>
      <c r="M4255" t="s">
        <v>155</v>
      </c>
      <c r="N4255" t="n">
        <v>-73.6389</v>
      </c>
      <c r="O4255" t="n">
        <v>40.7394</v>
      </c>
      <c r="P4255" t="n">
        <v>236</v>
      </c>
      <c r="Q4255" t="n">
        <v>4</v>
      </c>
      <c r="R4255" t="n">
        <v>75</v>
      </c>
      <c r="S4255" t="n">
        <v>0</v>
      </c>
      <c r="T4255" t="n">
        <v>0</v>
      </c>
      <c r="U4255" t="n">
        <v>0</v>
      </c>
      <c r="V4255" t="n">
        <v>75</v>
      </c>
      <c r="W4255" t="n">
        <v>0</v>
      </c>
      <c r="X4255"/>
      <c r="Y4255"/>
      <c r="Z4255" t="n">
        <v>11</v>
      </c>
      <c r="AA4255"/>
      <c r="AB4255"/>
      <c r="AC4255"/>
      <c r="AD4255"/>
      <c r="AE4255"/>
      <c r="AF4255" t="n">
        <v>0</v>
      </c>
      <c r="AG4255" t="n">
        <v>0</v>
      </c>
      <c r="AH4255" t="n">
        <v>16</v>
      </c>
      <c r="AI4255"/>
      <c r="AJ4255"/>
      <c r="AK4255"/>
      <c r="AL4255"/>
      <c r="AM4255"/>
      <c r="AN4255"/>
      <c r="AO4255"/>
      <c r="AP4255"/>
      <c r="AQ4255" t="n">
        <v>45</v>
      </c>
      <c r="AR4255"/>
    </row>
    <row r="4256">
      <c r="A4256" t="n">
        <v>439792</v>
      </c>
      <c r="B4256" t="s">
        <v>6391</v>
      </c>
      <c r="C4256" t="s">
        <v>6392</v>
      </c>
      <c r="D4256" t="s">
        <v>1078</v>
      </c>
      <c r="E4256" t="s">
        <v>147</v>
      </c>
      <c r="F4256" t="s">
        <v>279</v>
      </c>
      <c r="G4256" t="s">
        <v>189</v>
      </c>
      <c r="H4256" t="s">
        <v>174</v>
      </c>
      <c r="I4256" t="s">
        <v>186</v>
      </c>
      <c r="J4256" t="s">
        <v>164</v>
      </c>
      <c r="K4256" t="s">
        <v>176</v>
      </c>
      <c r="L4256" t="s">
        <v>155</v>
      </c>
      <c r="M4256" t="s">
        <v>155</v>
      </c>
      <c r="N4256" t="n">
        <v>-81.759</v>
      </c>
      <c r="O4256" t="n">
        <v>30.1483</v>
      </c>
      <c r="P4256" t="n">
        <v>485</v>
      </c>
      <c r="Q4256" t="n">
        <v>485</v>
      </c>
      <c r="R4256" t="n">
        <v>89.5</v>
      </c>
      <c r="S4256" t="n">
        <v>28.2</v>
      </c>
      <c r="T4256" t="n">
        <v>55.7</v>
      </c>
      <c r="U4256" t="n">
        <v>7.6</v>
      </c>
      <c r="V4256" t="n">
        <v>2.5</v>
      </c>
      <c r="W4256" t="n">
        <v>0</v>
      </c>
      <c r="X4256" t="n">
        <v>52</v>
      </c>
      <c r="Y4256"/>
      <c r="Z4256" t="n">
        <v>23</v>
      </c>
      <c r="AA4256" t="n">
        <v>125</v>
      </c>
      <c r="AB4256" t="n">
        <v>35.2</v>
      </c>
      <c r="AC4256"/>
      <c r="AD4256"/>
      <c r="AE4256"/>
      <c r="AF4256" t="n">
        <v>33</v>
      </c>
      <c r="AG4256" t="n">
        <v>75</v>
      </c>
      <c r="AH4256" t="n">
        <v>84</v>
      </c>
      <c r="AI4256" t="n">
        <v>23817</v>
      </c>
      <c r="AJ4256" t="n">
        <v>22909</v>
      </c>
      <c r="AK4256" t="n">
        <v>22452</v>
      </c>
      <c r="AL4256" t="n">
        <v>24047</v>
      </c>
      <c r="AM4256" t="n">
        <v>28065</v>
      </c>
      <c r="AN4256" t="n">
        <v>29482</v>
      </c>
      <c r="AO4256" t="n">
        <v>37</v>
      </c>
      <c r="AP4256"/>
      <c r="AQ4256"/>
      <c r="AR4256"/>
    </row>
    <row r="4257">
      <c r="A4257" t="n">
        <v>439817</v>
      </c>
      <c r="B4257" t="s">
        <v>6393</v>
      </c>
      <c r="C4257" t="s">
        <v>2644</v>
      </c>
      <c r="D4257" t="s">
        <v>996</v>
      </c>
      <c r="E4257" t="s">
        <v>997</v>
      </c>
      <c r="F4257" t="s">
        <v>162</v>
      </c>
      <c r="G4257" t="s">
        <v>163</v>
      </c>
      <c r="H4257" t="s">
        <v>150</v>
      </c>
      <c r="I4257" t="s">
        <v>186</v>
      </c>
      <c r="J4257" t="s">
        <v>164</v>
      </c>
      <c r="K4257" t="s">
        <v>209</v>
      </c>
      <c r="L4257" t="s">
        <v>155</v>
      </c>
      <c r="M4257" t="s">
        <v>155</v>
      </c>
      <c r="N4257" t="n">
        <v>-77.8007</v>
      </c>
      <c r="O4257" t="n">
        <v>43.1229</v>
      </c>
      <c r="P4257" t="n">
        <v>241</v>
      </c>
      <c r="Q4257"/>
      <c r="R4257"/>
      <c r="S4257"/>
      <c r="T4257"/>
      <c r="U4257"/>
      <c r="V4257"/>
      <c r="W4257"/>
      <c r="X4257"/>
      <c r="Y4257"/>
      <c r="Z4257"/>
      <c r="AA4257"/>
      <c r="AB4257"/>
      <c r="AC4257"/>
      <c r="AD4257"/>
      <c r="AE4257"/>
      <c r="AF4257"/>
      <c r="AG4257"/>
      <c r="AH4257"/>
      <c r="AI4257"/>
      <c r="AJ4257"/>
      <c r="AK4257"/>
      <c r="AL4257"/>
      <c r="AM4257"/>
      <c r="AN4257"/>
      <c r="AO4257"/>
      <c r="AP4257"/>
      <c r="AQ4257" t="n">
        <v>35</v>
      </c>
      <c r="AR4257" t="n">
        <v>5</v>
      </c>
    </row>
    <row r="4258">
      <c r="A4258" t="n">
        <v>439844</v>
      </c>
      <c r="B4258" t="s">
        <v>6394</v>
      </c>
      <c r="C4258" t="s">
        <v>2133</v>
      </c>
      <c r="D4258" t="s">
        <v>2071</v>
      </c>
      <c r="E4258" t="s">
        <v>147</v>
      </c>
      <c r="F4258" t="s">
        <v>199</v>
      </c>
      <c r="G4258" t="s">
        <v>189</v>
      </c>
      <c r="H4258" t="s">
        <v>200</v>
      </c>
      <c r="I4258" t="s">
        <v>151</v>
      </c>
      <c r="J4258" t="s">
        <v>164</v>
      </c>
      <c r="K4258"/>
      <c r="L4258" t="s">
        <v>155</v>
      </c>
      <c r="M4258" t="s">
        <v>155</v>
      </c>
      <c r="N4258" t="n">
        <v>-90.7524</v>
      </c>
      <c r="O4258" t="n">
        <v>29.6027</v>
      </c>
      <c r="P4258" t="n">
        <v>75</v>
      </c>
      <c r="Q4258" t="n">
        <v>75</v>
      </c>
      <c r="R4258" t="n">
        <v>100</v>
      </c>
      <c r="S4258" t="n">
        <v>86.7</v>
      </c>
      <c r="T4258" t="n">
        <v>4</v>
      </c>
      <c r="U4258" t="n">
        <v>2.7</v>
      </c>
      <c r="V4258" t="n">
        <v>1.3</v>
      </c>
      <c r="W4258" t="n">
        <v>0</v>
      </c>
      <c r="X4258" t="n">
        <v>94</v>
      </c>
      <c r="Y4258"/>
      <c r="Z4258" t="n">
        <v>10</v>
      </c>
      <c r="AA4258"/>
      <c r="AB4258"/>
      <c r="AC4258"/>
      <c r="AD4258"/>
      <c r="AE4258"/>
      <c r="AF4258" t="n">
        <v>31</v>
      </c>
      <c r="AG4258" t="n">
        <v>41</v>
      </c>
      <c r="AH4258" t="n">
        <v>63</v>
      </c>
      <c r="AI4258" t="n">
        <v>10564</v>
      </c>
      <c r="AJ4258" t="n">
        <v>7568</v>
      </c>
      <c r="AK4258" t="n">
        <v>8890</v>
      </c>
      <c r="AL4258"/>
      <c r="AM4258" t="n">
        <v>14556</v>
      </c>
      <c r="AN4258" t="n">
        <v>15478</v>
      </c>
      <c r="AO4258"/>
      <c r="AP4258"/>
      <c r="AQ4258"/>
      <c r="AR4258"/>
    </row>
    <row r="4259">
      <c r="A4259" t="n">
        <v>439862</v>
      </c>
      <c r="B4259" t="s">
        <v>6395</v>
      </c>
      <c r="C4259" t="s">
        <v>5454</v>
      </c>
      <c r="D4259" t="s">
        <v>5455</v>
      </c>
      <c r="E4259" t="s">
        <v>5452</v>
      </c>
      <c r="F4259" t="s">
        <v>162</v>
      </c>
      <c r="G4259" t="s">
        <v>163</v>
      </c>
      <c r="H4259" t="s">
        <v>150</v>
      </c>
      <c r="I4259" t="s">
        <v>186</v>
      </c>
      <c r="J4259" t="s">
        <v>164</v>
      </c>
      <c r="K4259" t="s">
        <v>179</v>
      </c>
      <c r="L4259" t="s">
        <v>155</v>
      </c>
      <c r="M4259" t="s">
        <v>155</v>
      </c>
      <c r="N4259" t="n">
        <v>144.8358</v>
      </c>
      <c r="O4259" t="n">
        <v>13.465</v>
      </c>
      <c r="P4259" t="n">
        <v>93</v>
      </c>
      <c r="Q4259" t="n">
        <v>93</v>
      </c>
      <c r="R4259" t="n">
        <v>66.7</v>
      </c>
      <c r="S4259" t="n">
        <v>3.2</v>
      </c>
      <c r="T4259" t="n">
        <v>1.1</v>
      </c>
      <c r="U4259" t="n">
        <v>1.1</v>
      </c>
      <c r="V4259" t="n">
        <v>1.1</v>
      </c>
      <c r="W4259" t="n">
        <v>6.5</v>
      </c>
      <c r="X4259" t="n">
        <v>100</v>
      </c>
      <c r="Y4259"/>
      <c r="Z4259" t="n">
        <v>15</v>
      </c>
      <c r="AA4259" t="n">
        <v>2</v>
      </c>
      <c r="AB4259" t="n">
        <v>50</v>
      </c>
      <c r="AC4259" t="n">
        <v>1</v>
      </c>
      <c r="AD4259" t="n">
        <v>100</v>
      </c>
      <c r="AE4259"/>
      <c r="AF4259" t="n">
        <v>18</v>
      </c>
      <c r="AG4259" t="n">
        <v>33</v>
      </c>
      <c r="AH4259" t="n">
        <v>35</v>
      </c>
      <c r="AI4259" t="n">
        <v>5873</v>
      </c>
      <c r="AJ4259" t="n">
        <v>6746</v>
      </c>
      <c r="AK4259"/>
      <c r="AL4259"/>
      <c r="AM4259"/>
      <c r="AN4259"/>
      <c r="AO4259" t="n">
        <v>2</v>
      </c>
      <c r="AP4259" t="n">
        <v>5</v>
      </c>
      <c r="AQ4259"/>
      <c r="AR4259"/>
    </row>
    <row r="4260">
      <c r="A4260" t="n">
        <v>439871</v>
      </c>
      <c r="B4260" t="s">
        <v>6396</v>
      </c>
      <c r="C4260" t="s">
        <v>5782</v>
      </c>
      <c r="D4260" t="s">
        <v>440</v>
      </c>
      <c r="E4260" t="s">
        <v>267</v>
      </c>
      <c r="F4260" t="s">
        <v>188</v>
      </c>
      <c r="G4260" t="s">
        <v>189</v>
      </c>
      <c r="H4260" t="s">
        <v>150</v>
      </c>
      <c r="I4260" t="s">
        <v>186</v>
      </c>
      <c r="J4260" t="s">
        <v>164</v>
      </c>
      <c r="K4260" t="s">
        <v>209</v>
      </c>
      <c r="L4260" t="s">
        <v>155</v>
      </c>
      <c r="M4260" t="s">
        <v>155</v>
      </c>
      <c r="N4260" t="n">
        <v>-118.1002</v>
      </c>
      <c r="O4260" t="n">
        <v>33.8748</v>
      </c>
      <c r="P4260" t="n">
        <v>231</v>
      </c>
      <c r="Q4260" t="n">
        <v>231</v>
      </c>
      <c r="R4260" t="n">
        <v>97.8</v>
      </c>
      <c r="S4260" t="n">
        <v>6.1</v>
      </c>
      <c r="T4260" t="n">
        <v>1.3</v>
      </c>
      <c r="U4260" t="n">
        <v>80.5</v>
      </c>
      <c r="V4260" t="n">
        <v>10.4</v>
      </c>
      <c r="W4260" t="n">
        <v>0</v>
      </c>
      <c r="X4260"/>
      <c r="Y4260"/>
      <c r="Z4260" t="n">
        <v>10</v>
      </c>
      <c r="AA4260" t="n">
        <v>26</v>
      </c>
      <c r="AB4260" t="n">
        <v>76.9</v>
      </c>
      <c r="AC4260"/>
      <c r="AD4260"/>
      <c r="AE4260"/>
      <c r="AF4260" t="n">
        <v>18</v>
      </c>
      <c r="AG4260" t="n">
        <v>67</v>
      </c>
      <c r="AH4260" t="n">
        <v>68</v>
      </c>
      <c r="AI4260" t="n">
        <v>24249</v>
      </c>
      <c r="AJ4260" t="n">
        <v>23323</v>
      </c>
      <c r="AK4260" t="n">
        <v>22885</v>
      </c>
      <c r="AL4260" t="n">
        <v>23122</v>
      </c>
      <c r="AM4260" t="n">
        <v>29718</v>
      </c>
      <c r="AN4260" t="n">
        <v>29718</v>
      </c>
      <c r="AO4260" t="n">
        <v>40</v>
      </c>
      <c r="AP4260" t="n">
        <v>4</v>
      </c>
      <c r="AQ4260"/>
      <c r="AR4260"/>
    </row>
    <row r="4261">
      <c r="A4261" t="n">
        <v>439899</v>
      </c>
      <c r="B4261" t="s">
        <v>6397</v>
      </c>
      <c r="C4261" t="s">
        <v>6398</v>
      </c>
      <c r="D4261" t="s">
        <v>3795</v>
      </c>
      <c r="E4261" t="s">
        <v>1434</v>
      </c>
      <c r="F4261" t="s">
        <v>368</v>
      </c>
      <c r="G4261" t="s">
        <v>163</v>
      </c>
      <c r="H4261" t="s">
        <v>174</v>
      </c>
      <c r="I4261" t="s">
        <v>205</v>
      </c>
      <c r="J4261" t="s">
        <v>164</v>
      </c>
      <c r="K4261" t="s">
        <v>176</v>
      </c>
      <c r="L4261" t="s">
        <v>155</v>
      </c>
      <c r="M4261" t="s">
        <v>155</v>
      </c>
      <c r="N4261" t="n">
        <v>-83.4566</v>
      </c>
      <c r="O4261" t="n">
        <v>40.0776</v>
      </c>
      <c r="P4261" t="n">
        <v>110</v>
      </c>
      <c r="Q4261" t="n">
        <v>110</v>
      </c>
      <c r="R4261" t="n">
        <v>49.1</v>
      </c>
      <c r="S4261" t="n">
        <v>85.5</v>
      </c>
      <c r="T4261" t="n">
        <v>0.9</v>
      </c>
      <c r="U4261" t="n">
        <v>4.5</v>
      </c>
      <c r="V4261" t="n">
        <v>0</v>
      </c>
      <c r="W4261" t="n">
        <v>6.4</v>
      </c>
      <c r="X4261" t="n">
        <v>78</v>
      </c>
      <c r="Y4261" t="n">
        <v>0</v>
      </c>
      <c r="Z4261" t="n">
        <v>8</v>
      </c>
      <c r="AA4261" t="n">
        <v>34</v>
      </c>
      <c r="AB4261" t="n">
        <v>47.1</v>
      </c>
      <c r="AC4261"/>
      <c r="AD4261"/>
      <c r="AE4261"/>
      <c r="AF4261" t="n">
        <v>32</v>
      </c>
      <c r="AG4261" t="n">
        <v>33</v>
      </c>
      <c r="AH4261" t="n">
        <v>89</v>
      </c>
      <c r="AI4261" t="n">
        <v>10067</v>
      </c>
      <c r="AJ4261" t="n">
        <v>4306</v>
      </c>
      <c r="AK4261" t="n">
        <v>8185</v>
      </c>
      <c r="AL4261" t="n">
        <v>9641</v>
      </c>
      <c r="AM4261" t="n">
        <v>10995</v>
      </c>
      <c r="AN4261"/>
      <c r="AO4261" t="n">
        <v>29</v>
      </c>
      <c r="AP4261"/>
      <c r="AQ4261"/>
      <c r="AR4261"/>
    </row>
    <row r="4262">
      <c r="A4262" t="n">
        <v>439914</v>
      </c>
      <c r="B4262" t="s">
        <v>6399</v>
      </c>
      <c r="C4262" t="s">
        <v>5208</v>
      </c>
      <c r="D4262" t="s">
        <v>5199</v>
      </c>
      <c r="E4262" t="s">
        <v>267</v>
      </c>
      <c r="F4262" t="s">
        <v>162</v>
      </c>
      <c r="G4262" t="s">
        <v>163</v>
      </c>
      <c r="H4262" t="s">
        <v>150</v>
      </c>
      <c r="I4262" t="s">
        <v>151</v>
      </c>
      <c r="J4262" t="s">
        <v>164</v>
      </c>
      <c r="K4262" t="s">
        <v>209</v>
      </c>
      <c r="L4262" t="s">
        <v>155</v>
      </c>
      <c r="M4262" t="s">
        <v>155</v>
      </c>
      <c r="N4262" t="n">
        <v>-122.3254</v>
      </c>
      <c r="O4262" t="n">
        <v>47.5449</v>
      </c>
      <c r="P4262" t="n">
        <v>44</v>
      </c>
      <c r="Q4262"/>
      <c r="R4262"/>
      <c r="S4262"/>
      <c r="T4262"/>
      <c r="U4262"/>
      <c r="V4262"/>
      <c r="W4262"/>
      <c r="X4262"/>
      <c r="Y4262"/>
      <c r="Z4262"/>
      <c r="AA4262"/>
      <c r="AB4262"/>
      <c r="AC4262"/>
      <c r="AD4262"/>
      <c r="AE4262"/>
      <c r="AF4262"/>
      <c r="AG4262"/>
      <c r="AH4262"/>
      <c r="AI4262"/>
      <c r="AJ4262"/>
      <c r="AK4262"/>
      <c r="AL4262"/>
      <c r="AM4262"/>
      <c r="AN4262"/>
      <c r="AO4262"/>
      <c r="AP4262"/>
      <c r="AQ4262" t="n">
        <v>9</v>
      </c>
      <c r="AR4262"/>
    </row>
    <row r="4263">
      <c r="A4263" t="n">
        <v>439932</v>
      </c>
      <c r="B4263" t="s">
        <v>6400</v>
      </c>
      <c r="C4263" t="s">
        <v>4095</v>
      </c>
      <c r="D4263" t="s">
        <v>4049</v>
      </c>
      <c r="E4263" t="s">
        <v>283</v>
      </c>
      <c r="F4263" t="s">
        <v>199</v>
      </c>
      <c r="G4263" t="s">
        <v>189</v>
      </c>
      <c r="H4263" t="s">
        <v>200</v>
      </c>
      <c r="I4263" t="s">
        <v>175</v>
      </c>
      <c r="J4263" t="s">
        <v>164</v>
      </c>
      <c r="K4263"/>
      <c r="L4263" t="s">
        <v>155</v>
      </c>
      <c r="M4263" t="s">
        <v>155</v>
      </c>
      <c r="N4263" t="n">
        <v>-96.9126</v>
      </c>
      <c r="O4263" t="n">
        <v>35.356</v>
      </c>
      <c r="P4263" t="n">
        <v>104</v>
      </c>
      <c r="Q4263" t="n">
        <v>104</v>
      </c>
      <c r="R4263" t="n">
        <v>89.4</v>
      </c>
      <c r="S4263" t="n">
        <v>73.1</v>
      </c>
      <c r="T4263" t="n">
        <v>13.5</v>
      </c>
      <c r="U4263" t="n">
        <v>1.9</v>
      </c>
      <c r="V4263" t="n">
        <v>0</v>
      </c>
      <c r="W4263" t="n">
        <v>0</v>
      </c>
      <c r="X4263" t="n">
        <v>78</v>
      </c>
      <c r="Y4263"/>
      <c r="Z4263" t="n">
        <v>15</v>
      </c>
      <c r="AA4263"/>
      <c r="AB4263"/>
      <c r="AC4263"/>
      <c r="AD4263"/>
      <c r="AE4263"/>
      <c r="AF4263" t="n">
        <v>69</v>
      </c>
      <c r="AG4263" t="n">
        <v>66</v>
      </c>
      <c r="AH4263" t="n">
        <v>66</v>
      </c>
      <c r="AI4263" t="n">
        <v>8240</v>
      </c>
      <c r="AJ4263" t="n">
        <v>8050</v>
      </c>
      <c r="AK4263" t="n">
        <v>8983</v>
      </c>
      <c r="AL4263" t="n">
        <v>9950</v>
      </c>
      <c r="AM4263"/>
      <c r="AN4263"/>
      <c r="AO4263"/>
      <c r="AP4263"/>
      <c r="AQ4263"/>
      <c r="AR4263"/>
    </row>
    <row r="4264">
      <c r="A4264" t="n">
        <v>439969</v>
      </c>
      <c r="B4264" t="s">
        <v>6401</v>
      </c>
      <c r="C4264" t="s">
        <v>1082</v>
      </c>
      <c r="D4264" t="s">
        <v>1078</v>
      </c>
      <c r="E4264" t="s">
        <v>147</v>
      </c>
      <c r="F4264" t="s">
        <v>188</v>
      </c>
      <c r="G4264" t="s">
        <v>189</v>
      </c>
      <c r="H4264" t="s">
        <v>150</v>
      </c>
      <c r="I4264" t="s">
        <v>151</v>
      </c>
      <c r="J4264" t="s">
        <v>164</v>
      </c>
      <c r="K4264" t="s">
        <v>209</v>
      </c>
      <c r="L4264" t="s">
        <v>155</v>
      </c>
      <c r="M4264" t="s">
        <v>155</v>
      </c>
      <c r="N4264" t="n">
        <v>-80.3641</v>
      </c>
      <c r="O4264" t="n">
        <v>25.6864</v>
      </c>
      <c r="P4264" t="n">
        <v>224</v>
      </c>
      <c r="Q4264" t="n">
        <v>139</v>
      </c>
      <c r="R4264" t="n">
        <v>56.8</v>
      </c>
      <c r="S4264" t="n">
        <v>15.8</v>
      </c>
      <c r="T4264" t="n">
        <v>9.4</v>
      </c>
      <c r="U4264" t="n">
        <v>66.2</v>
      </c>
      <c r="V4264" t="n">
        <v>4.3</v>
      </c>
      <c r="W4264" t="n">
        <v>0</v>
      </c>
      <c r="X4264"/>
      <c r="Y4264"/>
      <c r="Z4264" t="n">
        <v>24</v>
      </c>
      <c r="AA4264" t="n">
        <v>29</v>
      </c>
      <c r="AB4264" t="n">
        <v>79.3</v>
      </c>
      <c r="AC4264" t="n">
        <v>28</v>
      </c>
      <c r="AD4264" t="n">
        <v>14.3</v>
      </c>
      <c r="AE4264" t="n">
        <v>10.7</v>
      </c>
      <c r="AF4264" t="n">
        <v>54</v>
      </c>
      <c r="AG4264" t="n">
        <v>66</v>
      </c>
      <c r="AH4264" t="n">
        <v>66</v>
      </c>
      <c r="AI4264" t="n">
        <v>34954</v>
      </c>
      <c r="AJ4264" t="n">
        <v>34218</v>
      </c>
      <c r="AK4264" t="n">
        <v>35710</v>
      </c>
      <c r="AL4264" t="n">
        <v>34880</v>
      </c>
      <c r="AM4264" t="n">
        <v>38168</v>
      </c>
      <c r="AN4264"/>
      <c r="AO4264" t="n">
        <v>7</v>
      </c>
      <c r="AP4264" t="n">
        <v>20</v>
      </c>
      <c r="AQ4264" t="n">
        <v>20</v>
      </c>
      <c r="AR4264"/>
    </row>
    <row r="4265">
      <c r="A4265" t="n">
        <v>440004</v>
      </c>
      <c r="B4265" t="s">
        <v>6402</v>
      </c>
      <c r="C4265" t="s">
        <v>1580</v>
      </c>
      <c r="D4265" t="s">
        <v>2992</v>
      </c>
      <c r="E4265" t="s">
        <v>993</v>
      </c>
      <c r="F4265" t="s">
        <v>162</v>
      </c>
      <c r="G4265" t="s">
        <v>163</v>
      </c>
      <c r="H4265" t="s">
        <v>150</v>
      </c>
      <c r="I4265" t="s">
        <v>175</v>
      </c>
      <c r="J4265" t="s">
        <v>164</v>
      </c>
      <c r="K4265"/>
      <c r="L4265" t="s">
        <v>155</v>
      </c>
      <c r="M4265" t="s">
        <v>155</v>
      </c>
      <c r="N4265" t="n">
        <v>-72.2308</v>
      </c>
      <c r="O4265" t="n">
        <v>43.6376</v>
      </c>
      <c r="P4265" t="n">
        <v>41</v>
      </c>
      <c r="Q4265"/>
      <c r="R4265"/>
      <c r="S4265"/>
      <c r="T4265"/>
      <c r="U4265"/>
      <c r="V4265"/>
      <c r="W4265"/>
      <c r="X4265"/>
      <c r="Y4265"/>
      <c r="Z4265"/>
      <c r="AA4265"/>
      <c r="AB4265"/>
      <c r="AC4265"/>
      <c r="AD4265"/>
      <c r="AE4265"/>
      <c r="AF4265"/>
      <c r="AG4265"/>
      <c r="AH4265"/>
      <c r="AI4265"/>
      <c r="AJ4265"/>
      <c r="AK4265"/>
      <c r="AL4265"/>
      <c r="AM4265"/>
      <c r="AN4265"/>
      <c r="AO4265"/>
      <c r="AP4265"/>
      <c r="AQ4265"/>
      <c r="AR4265"/>
    </row>
    <row r="4266">
      <c r="A4266" t="n">
        <v>440031</v>
      </c>
      <c r="B4266" t="s">
        <v>6403</v>
      </c>
      <c r="C4266" t="s">
        <v>582</v>
      </c>
      <c r="D4266" t="s">
        <v>440</v>
      </c>
      <c r="E4266" t="s">
        <v>267</v>
      </c>
      <c r="F4266" t="s">
        <v>162</v>
      </c>
      <c r="G4266" t="s">
        <v>163</v>
      </c>
      <c r="H4266" t="s">
        <v>150</v>
      </c>
      <c r="I4266" t="s">
        <v>186</v>
      </c>
      <c r="J4266" t="s">
        <v>164</v>
      </c>
      <c r="K4266" t="s">
        <v>153</v>
      </c>
      <c r="L4266" t="s">
        <v>155</v>
      </c>
      <c r="M4266" t="s">
        <v>155</v>
      </c>
      <c r="N4266" t="n">
        <v>-117.7235</v>
      </c>
      <c r="O4266" t="n">
        <v>34.0933</v>
      </c>
      <c r="P4266" t="n">
        <v>716</v>
      </c>
      <c r="Q4266"/>
      <c r="R4266"/>
      <c r="S4266"/>
      <c r="T4266"/>
      <c r="U4266"/>
      <c r="V4266"/>
      <c r="W4266"/>
      <c r="X4266"/>
      <c r="Y4266"/>
      <c r="Z4266"/>
      <c r="AA4266"/>
      <c r="AB4266"/>
      <c r="AC4266"/>
      <c r="AD4266"/>
      <c r="AE4266"/>
      <c r="AF4266"/>
      <c r="AG4266"/>
      <c r="AH4266"/>
      <c r="AI4266"/>
      <c r="AJ4266"/>
      <c r="AK4266"/>
      <c r="AL4266"/>
      <c r="AM4266"/>
      <c r="AN4266"/>
      <c r="AO4266"/>
      <c r="AP4266"/>
      <c r="AQ4266" t="n">
        <v>155</v>
      </c>
      <c r="AR4266" t="n">
        <v>60</v>
      </c>
    </row>
    <row r="4267">
      <c r="A4267" t="n">
        <v>440059</v>
      </c>
      <c r="B4267" t="s">
        <v>6404</v>
      </c>
      <c r="C4267" t="s">
        <v>2621</v>
      </c>
      <c r="D4267" t="s">
        <v>1175</v>
      </c>
      <c r="E4267" t="s">
        <v>147</v>
      </c>
      <c r="F4267" t="s">
        <v>279</v>
      </c>
      <c r="G4267" t="s">
        <v>189</v>
      </c>
      <c r="H4267" t="s">
        <v>174</v>
      </c>
      <c r="I4267" t="s">
        <v>186</v>
      </c>
      <c r="J4267" t="s">
        <v>164</v>
      </c>
      <c r="K4267"/>
      <c r="L4267" t="s">
        <v>155</v>
      </c>
      <c r="M4267" t="s">
        <v>155</v>
      </c>
      <c r="N4267" t="n">
        <v>-84.1479</v>
      </c>
      <c r="O4267" t="n">
        <v>33.9489</v>
      </c>
      <c r="P4267" t="n">
        <v>1343</v>
      </c>
      <c r="Q4267" t="n">
        <v>1343</v>
      </c>
      <c r="R4267" t="n">
        <v>7.8</v>
      </c>
      <c r="S4267" t="n">
        <v>18.2</v>
      </c>
      <c r="T4267" t="n">
        <v>49.6</v>
      </c>
      <c r="U4267" t="n">
        <v>16.3</v>
      </c>
      <c r="V4267" t="n">
        <v>3.2</v>
      </c>
      <c r="W4267" t="n">
        <v>2.9</v>
      </c>
      <c r="X4267" t="n">
        <v>76</v>
      </c>
      <c r="Y4267"/>
      <c r="Z4267" t="n">
        <v>17</v>
      </c>
      <c r="AA4267" t="n">
        <v>123</v>
      </c>
      <c r="AB4267" t="n">
        <v>52</v>
      </c>
      <c r="AC4267"/>
      <c r="AD4267"/>
      <c r="AE4267"/>
      <c r="AF4267" t="n">
        <v>153</v>
      </c>
      <c r="AG4267" t="n">
        <v>62</v>
      </c>
      <c r="AH4267" t="n">
        <v>64</v>
      </c>
      <c r="AI4267" t="n">
        <v>23627</v>
      </c>
      <c r="AJ4267" t="n">
        <v>23499</v>
      </c>
      <c r="AK4267" t="n">
        <v>24074</v>
      </c>
      <c r="AL4267" t="n">
        <v>25482</v>
      </c>
      <c r="AM4267" t="n">
        <v>27946</v>
      </c>
      <c r="AN4267" t="n">
        <v>29136</v>
      </c>
      <c r="AO4267" t="n">
        <v>52</v>
      </c>
      <c r="AP4267"/>
      <c r="AQ4267"/>
      <c r="AR4267"/>
    </row>
    <row r="4268">
      <c r="A4268" t="n">
        <v>440101</v>
      </c>
      <c r="B4268" t="s">
        <v>6405</v>
      </c>
      <c r="C4268" t="s">
        <v>6406</v>
      </c>
      <c r="D4268" t="s">
        <v>1175</v>
      </c>
      <c r="E4268" t="s">
        <v>147</v>
      </c>
      <c r="F4268" t="s">
        <v>199</v>
      </c>
      <c r="G4268" t="s">
        <v>189</v>
      </c>
      <c r="H4268" t="s">
        <v>200</v>
      </c>
      <c r="I4268" t="s">
        <v>186</v>
      </c>
      <c r="J4268" t="s">
        <v>164</v>
      </c>
      <c r="K4268"/>
      <c r="L4268" t="s">
        <v>155</v>
      </c>
      <c r="M4268" t="s">
        <v>155</v>
      </c>
      <c r="N4268" t="n">
        <v>-84.5669</v>
      </c>
      <c r="O4268" t="n">
        <v>34.0127</v>
      </c>
      <c r="P4268" t="n">
        <v>196</v>
      </c>
      <c r="Q4268" t="n">
        <v>196</v>
      </c>
      <c r="R4268" t="n">
        <v>95.9</v>
      </c>
      <c r="S4268" t="n">
        <v>12.2</v>
      </c>
      <c r="T4268" t="n">
        <v>52.6</v>
      </c>
      <c r="U4268" t="n">
        <v>6.6</v>
      </c>
      <c r="V4268" t="n">
        <v>1.5</v>
      </c>
      <c r="W4268" t="n">
        <v>0</v>
      </c>
      <c r="X4268" t="n">
        <v>70</v>
      </c>
      <c r="Y4268" t="n">
        <v>40</v>
      </c>
      <c r="Z4268" t="n">
        <v>19</v>
      </c>
      <c r="AA4268"/>
      <c r="AB4268"/>
      <c r="AC4268"/>
      <c r="AD4268"/>
      <c r="AE4268"/>
      <c r="AF4268" t="n">
        <v>39</v>
      </c>
      <c r="AG4268" t="n">
        <v>56</v>
      </c>
      <c r="AH4268" t="n">
        <v>57</v>
      </c>
      <c r="AI4268" t="n">
        <v>16044</v>
      </c>
      <c r="AJ4268" t="n">
        <v>15683</v>
      </c>
      <c r="AK4268" t="n">
        <v>15422</v>
      </c>
      <c r="AL4268" t="n">
        <v>16328</v>
      </c>
      <c r="AM4268" t="n">
        <v>21073</v>
      </c>
      <c r="AN4268" t="n">
        <v>21073</v>
      </c>
      <c r="AO4268"/>
      <c r="AP4268"/>
      <c r="AQ4268"/>
      <c r="AR4268"/>
    </row>
    <row r="4269">
      <c r="A4269" t="n">
        <v>440262</v>
      </c>
      <c r="B4269" t="s">
        <v>6407</v>
      </c>
      <c r="C4269" t="s">
        <v>3311</v>
      </c>
      <c r="D4269" t="s">
        <v>996</v>
      </c>
      <c r="E4269" t="s">
        <v>997</v>
      </c>
      <c r="F4269" t="s">
        <v>279</v>
      </c>
      <c r="G4269" t="s">
        <v>189</v>
      </c>
      <c r="H4269" t="s">
        <v>174</v>
      </c>
      <c r="I4269" t="s">
        <v>151</v>
      </c>
      <c r="J4269" t="s">
        <v>164</v>
      </c>
      <c r="K4269" t="s">
        <v>176</v>
      </c>
      <c r="L4269" t="s">
        <v>155</v>
      </c>
      <c r="M4269" t="s">
        <v>155</v>
      </c>
      <c r="N4269" t="n">
        <v>-73.7806</v>
      </c>
      <c r="O4269" t="n">
        <v>40.7051</v>
      </c>
      <c r="P4269" t="n">
        <v>683</v>
      </c>
      <c r="Q4269" t="n">
        <v>683</v>
      </c>
      <c r="R4269" t="n">
        <v>4.5</v>
      </c>
      <c r="S4269" t="n">
        <v>4.8</v>
      </c>
      <c r="T4269" t="n">
        <v>35</v>
      </c>
      <c r="U4269" t="n">
        <v>36.5</v>
      </c>
      <c r="V4269" t="n">
        <v>8.9</v>
      </c>
      <c r="W4269" t="n">
        <v>0.9</v>
      </c>
      <c r="X4269" t="n">
        <v>80</v>
      </c>
      <c r="Y4269" t="n">
        <v>88</v>
      </c>
      <c r="Z4269" t="n">
        <v>21</v>
      </c>
      <c r="AA4269" t="n">
        <v>193</v>
      </c>
      <c r="AB4269" t="n">
        <v>66.8</v>
      </c>
      <c r="AC4269"/>
      <c r="AD4269"/>
      <c r="AE4269"/>
      <c r="AF4269" t="n">
        <v>171</v>
      </c>
      <c r="AG4269" t="n">
        <v>65</v>
      </c>
      <c r="AH4269" t="n">
        <v>72</v>
      </c>
      <c r="AI4269" t="n">
        <v>22938</v>
      </c>
      <c r="AJ4269" t="n">
        <v>22101</v>
      </c>
      <c r="AK4269" t="n">
        <v>22307</v>
      </c>
      <c r="AL4269" t="n">
        <v>23542</v>
      </c>
      <c r="AM4269" t="n">
        <v>24016</v>
      </c>
      <c r="AN4269" t="n">
        <v>22443</v>
      </c>
      <c r="AO4269" t="n">
        <v>64</v>
      </c>
      <c r="AP4269"/>
      <c r="AQ4269"/>
      <c r="AR4269"/>
    </row>
    <row r="4270">
      <c r="A4270" t="n">
        <v>440271</v>
      </c>
      <c r="B4270" t="s">
        <v>6408</v>
      </c>
      <c r="C4270" t="s">
        <v>2075</v>
      </c>
      <c r="D4270" t="s">
        <v>2071</v>
      </c>
      <c r="E4270" t="s">
        <v>147</v>
      </c>
      <c r="F4270" t="s">
        <v>368</v>
      </c>
      <c r="G4270" t="s">
        <v>163</v>
      </c>
      <c r="H4270" t="s">
        <v>174</v>
      </c>
      <c r="I4270" t="s">
        <v>151</v>
      </c>
      <c r="J4270" t="s">
        <v>164</v>
      </c>
      <c r="K4270" t="s">
        <v>176</v>
      </c>
      <c r="L4270" t="s">
        <v>155</v>
      </c>
      <c r="M4270" t="s">
        <v>155</v>
      </c>
      <c r="N4270" t="n">
        <v>-91.053</v>
      </c>
      <c r="O4270" t="n">
        <v>30.4119</v>
      </c>
      <c r="P4270" t="n">
        <v>250</v>
      </c>
      <c r="Q4270" t="n">
        <v>250</v>
      </c>
      <c r="R4270" t="n">
        <v>56</v>
      </c>
      <c r="S4270" t="n">
        <v>11.6</v>
      </c>
      <c r="T4270" t="n">
        <v>84.4</v>
      </c>
      <c r="U4270" t="n">
        <v>2.4</v>
      </c>
      <c r="V4270" t="n">
        <v>0.4</v>
      </c>
      <c r="W4270" t="n">
        <v>0</v>
      </c>
      <c r="X4270" t="n">
        <v>48</v>
      </c>
      <c r="Y4270"/>
      <c r="Z4270" t="n">
        <v>25</v>
      </c>
      <c r="AA4270" t="n">
        <v>143</v>
      </c>
      <c r="AB4270" t="n">
        <v>26.6</v>
      </c>
      <c r="AC4270"/>
      <c r="AD4270"/>
      <c r="AE4270"/>
      <c r="AF4270" t="n">
        <v>69</v>
      </c>
      <c r="AG4270" t="n">
        <v>93</v>
      </c>
      <c r="AH4270" t="n">
        <v>94</v>
      </c>
      <c r="AI4270" t="n">
        <v>22739</v>
      </c>
      <c r="AJ4270" t="n">
        <v>22709</v>
      </c>
      <c r="AK4270" t="n">
        <v>23982</v>
      </c>
      <c r="AL4270" t="n">
        <v>24284</v>
      </c>
      <c r="AM4270"/>
      <c r="AN4270"/>
      <c r="AO4270" t="n">
        <v>9</v>
      </c>
      <c r="AP4270"/>
      <c r="AQ4270"/>
      <c r="AR4270"/>
    </row>
    <row r="4271">
      <c r="A4271" t="n">
        <v>440396</v>
      </c>
      <c r="B4271" t="s">
        <v>6409</v>
      </c>
      <c r="C4271" t="s">
        <v>1415</v>
      </c>
      <c r="D4271" t="s">
        <v>1407</v>
      </c>
      <c r="E4271" t="s">
        <v>914</v>
      </c>
      <c r="F4271" t="s">
        <v>162</v>
      </c>
      <c r="G4271" t="s">
        <v>163</v>
      </c>
      <c r="H4271" t="s">
        <v>150</v>
      </c>
      <c r="I4271" t="s">
        <v>175</v>
      </c>
      <c r="J4271" t="s">
        <v>164</v>
      </c>
      <c r="K4271" t="s">
        <v>179</v>
      </c>
      <c r="L4271" t="s">
        <v>155</v>
      </c>
      <c r="M4271" t="s">
        <v>155</v>
      </c>
      <c r="N4271" t="n">
        <v>-117.0018</v>
      </c>
      <c r="O4271" t="n">
        <v>46.7314</v>
      </c>
      <c r="P4271" t="n">
        <v>329</v>
      </c>
      <c r="Q4271" t="n">
        <v>258</v>
      </c>
      <c r="R4271" t="n">
        <v>54.7</v>
      </c>
      <c r="S4271" t="n">
        <v>70.9</v>
      </c>
      <c r="T4271" t="n">
        <v>1.6</v>
      </c>
      <c r="U4271" t="n">
        <v>5.4</v>
      </c>
      <c r="V4271" t="n">
        <v>1.6</v>
      </c>
      <c r="W4271" t="n">
        <v>0.4</v>
      </c>
      <c r="X4271" t="n">
        <v>88</v>
      </c>
      <c r="Y4271" t="n">
        <v>0</v>
      </c>
      <c r="Z4271" t="n">
        <v>15</v>
      </c>
      <c r="AA4271" t="n">
        <v>33</v>
      </c>
      <c r="AB4271" t="n">
        <v>69.7</v>
      </c>
      <c r="AC4271" t="n">
        <v>29</v>
      </c>
      <c r="AD4271" t="n">
        <v>51.7</v>
      </c>
      <c r="AE4271" t="n">
        <v>48.3</v>
      </c>
      <c r="AF4271" t="n">
        <v>75</v>
      </c>
      <c r="AG4271" t="n">
        <v>0</v>
      </c>
      <c r="AH4271" t="n">
        <v>63</v>
      </c>
      <c r="AI4271" t="n">
        <v>16064</v>
      </c>
      <c r="AJ4271"/>
      <c r="AK4271"/>
      <c r="AL4271"/>
      <c r="AM4271"/>
      <c r="AN4271"/>
      <c r="AO4271" t="n">
        <v>10</v>
      </c>
      <c r="AP4271" t="n">
        <v>18</v>
      </c>
      <c r="AQ4271" t="n">
        <v>9</v>
      </c>
      <c r="AR4271"/>
    </row>
    <row r="4272">
      <c r="A4272" t="n">
        <v>440402</v>
      </c>
      <c r="B4272" t="s">
        <v>6410</v>
      </c>
      <c r="C4272" t="s">
        <v>4540</v>
      </c>
      <c r="D4272" t="s">
        <v>345</v>
      </c>
      <c r="E4272" t="s">
        <v>147</v>
      </c>
      <c r="F4272" t="s">
        <v>173</v>
      </c>
      <c r="G4272" t="s">
        <v>149</v>
      </c>
      <c r="H4272" t="s">
        <v>174</v>
      </c>
      <c r="I4272" t="s">
        <v>205</v>
      </c>
      <c r="J4272" t="s">
        <v>168</v>
      </c>
      <c r="K4272" t="s">
        <v>176</v>
      </c>
      <c r="L4272" t="s">
        <v>155</v>
      </c>
      <c r="M4272" t="s">
        <v>155</v>
      </c>
      <c r="N4272" t="n">
        <v>-91.1906</v>
      </c>
      <c r="O4272" t="n">
        <v>35.6405</v>
      </c>
      <c r="P4272" t="n">
        <v>4141</v>
      </c>
      <c r="Q4272" t="n">
        <v>4141</v>
      </c>
      <c r="R4272" t="n">
        <v>62.7</v>
      </c>
      <c r="S4272" t="n">
        <v>70.5</v>
      </c>
      <c r="T4272" t="n">
        <v>16.4</v>
      </c>
      <c r="U4272" t="n">
        <v>5.4</v>
      </c>
      <c r="V4272" t="n">
        <v>1.6</v>
      </c>
      <c r="W4272" t="n">
        <v>1.3</v>
      </c>
      <c r="X4272" t="n">
        <v>75</v>
      </c>
      <c r="Y4272" t="n">
        <v>52</v>
      </c>
      <c r="Z4272" t="n">
        <v>12</v>
      </c>
      <c r="AA4272" t="n">
        <v>210</v>
      </c>
      <c r="AB4272" t="n">
        <v>42.4</v>
      </c>
      <c r="AC4272"/>
      <c r="AD4272"/>
      <c r="AE4272"/>
      <c r="AF4272" t="n">
        <v>189</v>
      </c>
      <c r="AG4272" t="n">
        <v>41</v>
      </c>
      <c r="AH4272" t="n">
        <v>75</v>
      </c>
      <c r="AI4272" t="n">
        <v>8563</v>
      </c>
      <c r="AJ4272" t="n">
        <v>8061</v>
      </c>
      <c r="AK4272" t="n">
        <v>9628</v>
      </c>
      <c r="AL4272" t="n">
        <v>11951</v>
      </c>
      <c r="AM4272" t="n">
        <v>14417</v>
      </c>
      <c r="AN4272" t="n">
        <v>13991</v>
      </c>
      <c r="AO4272" t="n">
        <v>281</v>
      </c>
      <c r="AP4272"/>
      <c r="AQ4272"/>
      <c r="AR4272"/>
    </row>
    <row r="4273">
      <c r="A4273" t="n">
        <v>440651</v>
      </c>
      <c r="B4273" t="s">
        <v>6411</v>
      </c>
      <c r="C4273" t="s">
        <v>5465</v>
      </c>
      <c r="D4273" t="s">
        <v>5462</v>
      </c>
      <c r="E4273" t="s">
        <v>5452</v>
      </c>
      <c r="F4273" t="s">
        <v>162</v>
      </c>
      <c r="G4273" t="s">
        <v>163</v>
      </c>
      <c r="H4273" t="s">
        <v>150</v>
      </c>
      <c r="I4273" t="s">
        <v>186</v>
      </c>
      <c r="J4273" t="s">
        <v>164</v>
      </c>
      <c r="K4273" t="s">
        <v>209</v>
      </c>
      <c r="L4273" t="s">
        <v>155</v>
      </c>
      <c r="M4273" t="s">
        <v>155</v>
      </c>
      <c r="N4273" t="n">
        <v>-66.4884</v>
      </c>
      <c r="O4273" t="n">
        <v>18.4298</v>
      </c>
      <c r="P4273" t="n">
        <v>757</v>
      </c>
      <c r="Q4273" t="n">
        <v>757</v>
      </c>
      <c r="R4273" t="n">
        <v>77.3</v>
      </c>
      <c r="S4273" t="n">
        <v>0</v>
      </c>
      <c r="T4273" t="n">
        <v>0</v>
      </c>
      <c r="U4273" t="n">
        <v>100</v>
      </c>
      <c r="V4273" t="n">
        <v>0</v>
      </c>
      <c r="W4273" t="n">
        <v>0</v>
      </c>
      <c r="X4273" t="n">
        <v>76</v>
      </c>
      <c r="Y4273" t="n">
        <v>50</v>
      </c>
      <c r="Z4273" t="n">
        <v>23</v>
      </c>
      <c r="AA4273" t="n">
        <v>162</v>
      </c>
      <c r="AB4273" t="n">
        <v>42.6</v>
      </c>
      <c r="AC4273" t="n">
        <v>31</v>
      </c>
      <c r="AD4273" t="n">
        <v>38.7</v>
      </c>
      <c r="AE4273" t="n">
        <v>38.7</v>
      </c>
      <c r="AF4273" t="n">
        <v>110</v>
      </c>
      <c r="AG4273" t="n">
        <v>81</v>
      </c>
      <c r="AH4273" t="n">
        <v>82</v>
      </c>
      <c r="AI4273" t="n">
        <v>6544</v>
      </c>
      <c r="AJ4273" t="n">
        <v>5937</v>
      </c>
      <c r="AK4273" t="n">
        <v>6743</v>
      </c>
      <c r="AL4273" t="n">
        <v>11231</v>
      </c>
      <c r="AM4273" t="n">
        <v>11916</v>
      </c>
      <c r="AN4273"/>
      <c r="AO4273" t="n">
        <v>81</v>
      </c>
      <c r="AP4273" t="n">
        <v>53</v>
      </c>
      <c r="AQ4273"/>
      <c r="AR4273"/>
    </row>
    <row r="4274">
      <c r="A4274" t="n">
        <v>440730</v>
      </c>
      <c r="B4274" t="s">
        <v>6412</v>
      </c>
      <c r="C4274" t="s">
        <v>3250</v>
      </c>
      <c r="D4274" t="s">
        <v>996</v>
      </c>
      <c r="E4274" t="s">
        <v>997</v>
      </c>
      <c r="F4274" t="s">
        <v>216</v>
      </c>
      <c r="G4274" t="s">
        <v>149</v>
      </c>
      <c r="H4274" t="s">
        <v>200</v>
      </c>
      <c r="I4274" t="s">
        <v>186</v>
      </c>
      <c r="J4274" t="s">
        <v>164</v>
      </c>
      <c r="K4274"/>
      <c r="L4274" t="s">
        <v>155</v>
      </c>
      <c r="M4274" t="s">
        <v>155</v>
      </c>
      <c r="N4274" t="n">
        <v>-76.1744</v>
      </c>
      <c r="O4274" t="n">
        <v>43.0963</v>
      </c>
      <c r="P4274" t="n">
        <v>572</v>
      </c>
      <c r="Q4274" t="n">
        <v>572</v>
      </c>
      <c r="R4274" t="n">
        <v>54.2</v>
      </c>
      <c r="S4274" t="n">
        <v>54.9</v>
      </c>
      <c r="T4274" t="n">
        <v>33.6</v>
      </c>
      <c r="U4274" t="n">
        <v>3.3</v>
      </c>
      <c r="V4274" t="n">
        <v>3.1</v>
      </c>
      <c r="W4274" t="n">
        <v>0</v>
      </c>
      <c r="X4274" t="n">
        <v>82</v>
      </c>
      <c r="Y4274"/>
      <c r="Z4274" t="n">
        <v>24</v>
      </c>
      <c r="AA4274"/>
      <c r="AB4274"/>
      <c r="AC4274"/>
      <c r="AD4274"/>
      <c r="AE4274"/>
      <c r="AF4274" t="n">
        <v>179</v>
      </c>
      <c r="AG4274" t="n">
        <v>60</v>
      </c>
      <c r="AH4274" t="n">
        <v>69</v>
      </c>
      <c r="AI4274" t="n">
        <v>16401</v>
      </c>
      <c r="AJ4274" t="n">
        <v>14907</v>
      </c>
      <c r="AK4274" t="n">
        <v>15685</v>
      </c>
      <c r="AL4274" t="n">
        <v>17027</v>
      </c>
      <c r="AM4274" t="n">
        <v>14810</v>
      </c>
      <c r="AN4274" t="n">
        <v>20161</v>
      </c>
      <c r="AO4274"/>
      <c r="AP4274"/>
      <c r="AQ4274"/>
      <c r="AR4274"/>
    </row>
    <row r="4275">
      <c r="A4275" t="n">
        <v>440749</v>
      </c>
      <c r="B4275" t="s">
        <v>6413</v>
      </c>
      <c r="C4275" t="s">
        <v>5722</v>
      </c>
      <c r="D4275" t="s">
        <v>4623</v>
      </c>
      <c r="E4275" t="s">
        <v>891</v>
      </c>
      <c r="F4275" t="s">
        <v>188</v>
      </c>
      <c r="G4275" t="s">
        <v>189</v>
      </c>
      <c r="H4275" t="s">
        <v>150</v>
      </c>
      <c r="I4275" t="s">
        <v>175</v>
      </c>
      <c r="J4275" t="s">
        <v>164</v>
      </c>
      <c r="K4275" t="s">
        <v>209</v>
      </c>
      <c r="L4275" t="s">
        <v>155</v>
      </c>
      <c r="M4275" t="s">
        <v>155</v>
      </c>
      <c r="N4275" t="n">
        <v>-103.0727</v>
      </c>
      <c r="O4275" t="n">
        <v>44.1313</v>
      </c>
      <c r="P4275" t="n">
        <v>63</v>
      </c>
      <c r="Q4275" t="n">
        <v>63</v>
      </c>
      <c r="R4275" t="n">
        <v>30.2</v>
      </c>
      <c r="S4275" t="n">
        <v>57.1</v>
      </c>
      <c r="T4275" t="n">
        <v>6.3</v>
      </c>
      <c r="U4275" t="n">
        <v>6.3</v>
      </c>
      <c r="V4275" t="n">
        <v>3.2</v>
      </c>
      <c r="W4275" t="n">
        <v>0</v>
      </c>
      <c r="X4275"/>
      <c r="Y4275"/>
      <c r="Z4275"/>
      <c r="AA4275"/>
      <c r="AB4275"/>
      <c r="AC4275"/>
      <c r="AD4275"/>
      <c r="AE4275"/>
      <c r="AF4275"/>
      <c r="AG4275"/>
      <c r="AH4275"/>
      <c r="AI4275"/>
      <c r="AJ4275"/>
      <c r="AK4275"/>
      <c r="AL4275"/>
      <c r="AM4275"/>
      <c r="AN4275"/>
      <c r="AO4275" t="n">
        <v>1</v>
      </c>
      <c r="AP4275" t="n">
        <v>5</v>
      </c>
      <c r="AQ4275"/>
      <c r="AR4275"/>
    </row>
    <row r="4276">
      <c r="A4276" t="n">
        <v>440776</v>
      </c>
      <c r="B4276" t="s">
        <v>5742</v>
      </c>
      <c r="C4276" t="s">
        <v>460</v>
      </c>
      <c r="D4276" t="s">
        <v>4775</v>
      </c>
      <c r="E4276" t="s">
        <v>283</v>
      </c>
      <c r="F4276" t="s">
        <v>279</v>
      </c>
      <c r="G4276" t="s">
        <v>189</v>
      </c>
      <c r="H4276" t="s">
        <v>174</v>
      </c>
      <c r="I4276" t="s">
        <v>151</v>
      </c>
      <c r="J4276" t="s">
        <v>164</v>
      </c>
      <c r="K4276" t="s">
        <v>176</v>
      </c>
      <c r="L4276" t="s">
        <v>155</v>
      </c>
      <c r="M4276" t="s">
        <v>155</v>
      </c>
      <c r="N4276" t="n">
        <v>-95.2138</v>
      </c>
      <c r="O4276" t="n">
        <v>29.6904</v>
      </c>
      <c r="P4276" t="n">
        <v>89</v>
      </c>
      <c r="Q4276" t="n">
        <v>89</v>
      </c>
      <c r="R4276" t="n">
        <v>46.1</v>
      </c>
      <c r="S4276" t="n">
        <v>31.5</v>
      </c>
      <c r="T4276" t="n">
        <v>23.6</v>
      </c>
      <c r="U4276" t="n">
        <v>43.8</v>
      </c>
      <c r="V4276" t="n">
        <v>1.1</v>
      </c>
      <c r="W4276" t="n">
        <v>0</v>
      </c>
      <c r="X4276" t="n">
        <v>63</v>
      </c>
      <c r="Y4276"/>
      <c r="Z4276" t="n">
        <v>10</v>
      </c>
      <c r="AA4276" t="n">
        <v>31</v>
      </c>
      <c r="AB4276" t="n">
        <v>48.4</v>
      </c>
      <c r="AC4276"/>
      <c r="AD4276"/>
      <c r="AE4276"/>
      <c r="AF4276" t="n">
        <v>8</v>
      </c>
      <c r="AG4276" t="n">
        <v>71</v>
      </c>
      <c r="AH4276" t="n">
        <v>71</v>
      </c>
      <c r="AI4276" t="n">
        <v>12441</v>
      </c>
      <c r="AJ4276" t="n">
        <v>12348</v>
      </c>
      <c r="AK4276" t="n">
        <v>13001</v>
      </c>
      <c r="AL4276"/>
      <c r="AM4276"/>
      <c r="AN4276"/>
      <c r="AO4276" t="n">
        <v>1</v>
      </c>
      <c r="AP4276"/>
      <c r="AQ4276"/>
      <c r="AR4276"/>
    </row>
    <row r="4277">
      <c r="A4277" t="n">
        <v>440794</v>
      </c>
      <c r="B4277" t="s">
        <v>6414</v>
      </c>
      <c r="C4277" t="s">
        <v>1053</v>
      </c>
      <c r="D4277" t="s">
        <v>3037</v>
      </c>
      <c r="E4277" t="s">
        <v>997</v>
      </c>
      <c r="F4277" t="s">
        <v>162</v>
      </c>
      <c r="G4277" t="s">
        <v>163</v>
      </c>
      <c r="H4277" t="s">
        <v>150</v>
      </c>
      <c r="I4277" t="s">
        <v>151</v>
      </c>
      <c r="J4277" t="s">
        <v>164</v>
      </c>
      <c r="K4277" t="s">
        <v>179</v>
      </c>
      <c r="L4277" t="s">
        <v>155</v>
      </c>
      <c r="M4277" t="s">
        <v>155</v>
      </c>
      <c r="N4277" t="n">
        <v>-74.1692</v>
      </c>
      <c r="O4277" t="n">
        <v>40.7385</v>
      </c>
      <c r="P4277" t="n">
        <v>723</v>
      </c>
      <c r="Q4277" t="n">
        <v>615</v>
      </c>
      <c r="R4277" t="n">
        <v>75.1</v>
      </c>
      <c r="S4277" t="n">
        <v>18</v>
      </c>
      <c r="T4277" t="n">
        <v>13.8</v>
      </c>
      <c r="U4277" t="n">
        <v>44.7</v>
      </c>
      <c r="V4277" t="n">
        <v>1.1</v>
      </c>
      <c r="W4277" t="n">
        <v>19</v>
      </c>
      <c r="X4277" t="n">
        <v>81</v>
      </c>
      <c r="Y4277" t="n">
        <v>38</v>
      </c>
      <c r="Z4277" t="n">
        <v>14</v>
      </c>
      <c r="AA4277" t="n">
        <v>44</v>
      </c>
      <c r="AB4277" t="n">
        <v>34.1</v>
      </c>
      <c r="AC4277" t="n">
        <v>19</v>
      </c>
      <c r="AD4277" t="n">
        <v>5.3</v>
      </c>
      <c r="AE4277"/>
      <c r="AF4277" t="n">
        <v>110</v>
      </c>
      <c r="AG4277" t="n">
        <v>56</v>
      </c>
      <c r="AH4277" t="n">
        <v>76</v>
      </c>
      <c r="AI4277" t="n">
        <v>5842</v>
      </c>
      <c r="AJ4277" t="n">
        <v>9061</v>
      </c>
      <c r="AK4277" t="n">
        <v>2566</v>
      </c>
      <c r="AL4277" t="n">
        <v>4754</v>
      </c>
      <c r="AM4277" t="n">
        <v>4801</v>
      </c>
      <c r="AN4277" t="n">
        <v>19030</v>
      </c>
      <c r="AO4277" t="n">
        <v>33</v>
      </c>
      <c r="AP4277" t="n">
        <v>31</v>
      </c>
      <c r="AQ4277" t="n">
        <v>32</v>
      </c>
      <c r="AR4277"/>
    </row>
    <row r="4278">
      <c r="A4278" t="n">
        <v>440819</v>
      </c>
      <c r="B4278" t="s">
        <v>6415</v>
      </c>
      <c r="C4278" t="s">
        <v>439</v>
      </c>
      <c r="D4278" t="s">
        <v>440</v>
      </c>
      <c r="E4278" t="s">
        <v>267</v>
      </c>
      <c r="F4278" t="s">
        <v>279</v>
      </c>
      <c r="G4278" t="s">
        <v>189</v>
      </c>
      <c r="H4278" t="s">
        <v>174</v>
      </c>
      <c r="I4278" t="s">
        <v>151</v>
      </c>
      <c r="J4278" t="s">
        <v>164</v>
      </c>
      <c r="K4278"/>
      <c r="L4278" t="s">
        <v>155</v>
      </c>
      <c r="M4278" t="s">
        <v>155</v>
      </c>
      <c r="N4278" t="n">
        <v>-122.4012</v>
      </c>
      <c r="O4278" t="n">
        <v>37.7952</v>
      </c>
      <c r="P4278" t="n">
        <v>19</v>
      </c>
      <c r="Q4278" t="n">
        <v>19</v>
      </c>
      <c r="R4278" t="n">
        <v>42.1</v>
      </c>
      <c r="S4278" t="n">
        <v>57.9</v>
      </c>
      <c r="T4278" t="n">
        <v>5.3</v>
      </c>
      <c r="U4278" t="n">
        <v>5.3</v>
      </c>
      <c r="V4278" t="n">
        <v>15.8</v>
      </c>
      <c r="W4278" t="n">
        <v>5.3</v>
      </c>
      <c r="X4278"/>
      <c r="Y4278"/>
      <c r="Z4278"/>
      <c r="AA4278"/>
      <c r="AB4278"/>
      <c r="AC4278"/>
      <c r="AD4278"/>
      <c r="AE4278"/>
      <c r="AF4278" t="n">
        <v>1</v>
      </c>
      <c r="AG4278" t="n">
        <v>17</v>
      </c>
      <c r="AH4278" t="n">
        <v>17</v>
      </c>
      <c r="AI4278"/>
      <c r="AJ4278"/>
      <c r="AK4278"/>
      <c r="AL4278" t="n">
        <v>45547</v>
      </c>
      <c r="AM4278"/>
      <c r="AN4278"/>
      <c r="AO4278"/>
      <c r="AP4278"/>
      <c r="AQ4278"/>
      <c r="AR4278"/>
    </row>
    <row r="4279">
      <c r="A4279" t="n">
        <v>440828</v>
      </c>
      <c r="B4279" t="s">
        <v>6416</v>
      </c>
      <c r="C4279" t="s">
        <v>4131</v>
      </c>
      <c r="D4279" t="s">
        <v>4129</v>
      </c>
      <c r="E4279" t="s">
        <v>267</v>
      </c>
      <c r="F4279" t="s">
        <v>148</v>
      </c>
      <c r="G4279" t="s">
        <v>149</v>
      </c>
      <c r="H4279" t="s">
        <v>150</v>
      </c>
      <c r="I4279" t="s">
        <v>151</v>
      </c>
      <c r="J4279" t="s">
        <v>168</v>
      </c>
      <c r="K4279"/>
      <c r="L4279" t="s">
        <v>155</v>
      </c>
      <c r="M4279" t="s">
        <v>155</v>
      </c>
      <c r="N4279" t="n">
        <v>-121.3337</v>
      </c>
      <c r="O4279" t="n">
        <v>44.0428</v>
      </c>
      <c r="P4279" t="n">
        <v>1576</v>
      </c>
      <c r="Q4279" t="n">
        <v>1230</v>
      </c>
      <c r="R4279" t="n">
        <v>47.6</v>
      </c>
      <c r="S4279" t="n">
        <v>75.6</v>
      </c>
      <c r="T4279" t="n">
        <v>0.7</v>
      </c>
      <c r="U4279" t="n">
        <v>10.7</v>
      </c>
      <c r="V4279" t="n">
        <v>2.6</v>
      </c>
      <c r="W4279" t="n">
        <v>1.4</v>
      </c>
      <c r="X4279" t="n">
        <v>78</v>
      </c>
      <c r="Y4279" t="n">
        <v>83</v>
      </c>
      <c r="Z4279" t="n">
        <v>9</v>
      </c>
      <c r="AA4279" t="n">
        <v>43</v>
      </c>
      <c r="AB4279" t="n">
        <v>51.2</v>
      </c>
      <c r="AC4279" t="n">
        <v>43</v>
      </c>
      <c r="AD4279" t="n">
        <v>51.2</v>
      </c>
      <c r="AE4279" t="n">
        <v>32.6</v>
      </c>
      <c r="AF4279" t="n">
        <v>147</v>
      </c>
      <c r="AG4279" t="n">
        <v>28</v>
      </c>
      <c r="AH4279" t="n">
        <v>66</v>
      </c>
      <c r="AI4279" t="n">
        <v>18949</v>
      </c>
      <c r="AJ4279" t="n">
        <v>11791</v>
      </c>
      <c r="AK4279" t="n">
        <v>14120</v>
      </c>
      <c r="AL4279" t="n">
        <v>15683</v>
      </c>
      <c r="AM4279" t="n">
        <v>18390</v>
      </c>
      <c r="AN4279" t="n">
        <v>24332</v>
      </c>
      <c r="AO4279"/>
      <c r="AP4279"/>
      <c r="AQ4279"/>
      <c r="AR4279"/>
    </row>
    <row r="4280">
      <c r="A4280" t="n">
        <v>440855</v>
      </c>
      <c r="B4280" t="s">
        <v>6417</v>
      </c>
      <c r="C4280" t="s">
        <v>4779</v>
      </c>
      <c r="D4280" t="s">
        <v>4775</v>
      </c>
      <c r="E4280" t="s">
        <v>283</v>
      </c>
      <c r="F4280" t="s">
        <v>199</v>
      </c>
      <c r="G4280" t="s">
        <v>189</v>
      </c>
      <c r="H4280" t="s">
        <v>200</v>
      </c>
      <c r="I4280" t="s">
        <v>151</v>
      </c>
      <c r="J4280" t="s">
        <v>164</v>
      </c>
      <c r="K4280"/>
      <c r="L4280" t="s">
        <v>155</v>
      </c>
      <c r="M4280" t="s">
        <v>155</v>
      </c>
      <c r="N4280" t="n">
        <v>-101.917</v>
      </c>
      <c r="O4280" t="n">
        <v>35.1853</v>
      </c>
      <c r="P4280" t="n">
        <v>298</v>
      </c>
      <c r="Q4280" t="n">
        <v>298</v>
      </c>
      <c r="R4280" t="n">
        <v>97</v>
      </c>
      <c r="S4280" t="n">
        <v>31.2</v>
      </c>
      <c r="T4280" t="n">
        <v>9.4</v>
      </c>
      <c r="U4280" t="n">
        <v>51.3</v>
      </c>
      <c r="V4280" t="n">
        <v>0.7</v>
      </c>
      <c r="W4280" t="n">
        <v>0.7</v>
      </c>
      <c r="X4280" t="n">
        <v>77</v>
      </c>
      <c r="Y4280"/>
      <c r="Z4280" t="n">
        <v>14</v>
      </c>
      <c r="AA4280"/>
      <c r="AB4280"/>
      <c r="AC4280"/>
      <c r="AD4280"/>
      <c r="AE4280"/>
      <c r="AF4280" t="n">
        <v>261</v>
      </c>
      <c r="AG4280" t="n">
        <v>78</v>
      </c>
      <c r="AH4280" t="n">
        <v>78</v>
      </c>
      <c r="AI4280" t="n">
        <v>27106</v>
      </c>
      <c r="AJ4280" t="n">
        <v>26822</v>
      </c>
      <c r="AK4280" t="n">
        <v>28167</v>
      </c>
      <c r="AL4280" t="n">
        <v>28139</v>
      </c>
      <c r="AM4280" t="n">
        <v>30272</v>
      </c>
      <c r="AN4280" t="n">
        <v>30533</v>
      </c>
      <c r="AO4280"/>
      <c r="AP4280"/>
      <c r="AQ4280"/>
      <c r="AR4280"/>
    </row>
    <row r="4281">
      <c r="A4281" t="n">
        <v>440916</v>
      </c>
      <c r="B4281" t="s">
        <v>6418</v>
      </c>
      <c r="C4281" t="s">
        <v>2075</v>
      </c>
      <c r="D4281" t="s">
        <v>2071</v>
      </c>
      <c r="E4281" t="s">
        <v>147</v>
      </c>
      <c r="F4281" t="s">
        <v>148</v>
      </c>
      <c r="G4281" t="s">
        <v>149</v>
      </c>
      <c r="H4281" t="s">
        <v>150</v>
      </c>
      <c r="I4281" t="s">
        <v>151</v>
      </c>
      <c r="J4281" t="s">
        <v>164</v>
      </c>
      <c r="K4281" t="s">
        <v>209</v>
      </c>
      <c r="L4281" t="s">
        <v>154</v>
      </c>
      <c r="M4281" t="s">
        <v>155</v>
      </c>
      <c r="N4281" t="n">
        <v>-91.1944</v>
      </c>
      <c r="O4281" t="n">
        <v>30.5239</v>
      </c>
      <c r="P4281"/>
      <c r="Q4281"/>
      <c r="R4281"/>
      <c r="S4281"/>
      <c r="T4281"/>
      <c r="U4281"/>
      <c r="V4281"/>
      <c r="W4281"/>
      <c r="X4281"/>
      <c r="Y4281"/>
      <c r="Z4281"/>
      <c r="AA4281"/>
      <c r="AB4281"/>
      <c r="AC4281"/>
      <c r="AD4281"/>
      <c r="AE4281"/>
      <c r="AF4281"/>
      <c r="AG4281"/>
      <c r="AH4281"/>
      <c r="AI4281"/>
      <c r="AJ4281"/>
      <c r="AK4281"/>
      <c r="AL4281"/>
      <c r="AM4281"/>
      <c r="AN4281"/>
      <c r="AO4281"/>
      <c r="AP4281"/>
      <c r="AQ4281"/>
      <c r="AR4281"/>
    </row>
    <row r="4282">
      <c r="A4282" t="n">
        <v>440989</v>
      </c>
      <c r="B4282" t="s">
        <v>6419</v>
      </c>
      <c r="C4282" t="s">
        <v>4799</v>
      </c>
      <c r="D4282" t="s">
        <v>4775</v>
      </c>
      <c r="E4282" t="s">
        <v>283</v>
      </c>
      <c r="F4282" t="s">
        <v>199</v>
      </c>
      <c r="G4282" t="s">
        <v>189</v>
      </c>
      <c r="H4282" t="s">
        <v>200</v>
      </c>
      <c r="I4282" t="s">
        <v>151</v>
      </c>
      <c r="J4282" t="s">
        <v>164</v>
      </c>
      <c r="K4282"/>
      <c r="L4282" t="s">
        <v>155</v>
      </c>
      <c r="M4282" t="s">
        <v>155</v>
      </c>
      <c r="N4282" t="n">
        <v>-95.533</v>
      </c>
      <c r="O4282" t="n">
        <v>29.6904</v>
      </c>
      <c r="P4282" t="n">
        <v>822</v>
      </c>
      <c r="Q4282" t="n">
        <v>822</v>
      </c>
      <c r="R4282" t="n">
        <v>18</v>
      </c>
      <c r="S4282" t="n">
        <v>1.7</v>
      </c>
      <c r="T4282" t="n">
        <v>78.2</v>
      </c>
      <c r="U4282" t="n">
        <v>19.6</v>
      </c>
      <c r="V4282" t="n">
        <v>0.2</v>
      </c>
      <c r="W4282" t="n">
        <v>0</v>
      </c>
      <c r="X4282" t="n">
        <v>75</v>
      </c>
      <c r="Y4282"/>
      <c r="Z4282" t="n">
        <v>40</v>
      </c>
      <c r="AA4282"/>
      <c r="AB4282"/>
      <c r="AC4282"/>
      <c r="AD4282"/>
      <c r="AE4282"/>
      <c r="AF4282" t="n">
        <v>211</v>
      </c>
      <c r="AG4282" t="n">
        <v>69</v>
      </c>
      <c r="AH4282" t="n">
        <v>69</v>
      </c>
      <c r="AI4282" t="n">
        <v>17072</v>
      </c>
      <c r="AJ4282" t="n">
        <v>17163</v>
      </c>
      <c r="AK4282" t="n">
        <v>17752</v>
      </c>
      <c r="AL4282" t="n">
        <v>15989</v>
      </c>
      <c r="AM4282" t="n">
        <v>15514</v>
      </c>
      <c r="AN4282"/>
      <c r="AO4282"/>
      <c r="AP4282"/>
      <c r="AQ4282"/>
      <c r="AR4282"/>
    </row>
    <row r="4283">
      <c r="A4283" t="n">
        <v>441025</v>
      </c>
      <c r="B4283" t="s">
        <v>6420</v>
      </c>
      <c r="C4283" t="s">
        <v>1492</v>
      </c>
      <c r="D4283" t="s">
        <v>4545</v>
      </c>
      <c r="E4283" t="s">
        <v>147</v>
      </c>
      <c r="F4283" t="s">
        <v>279</v>
      </c>
      <c r="G4283" t="s">
        <v>189</v>
      </c>
      <c r="H4283" t="s">
        <v>174</v>
      </c>
      <c r="I4283" t="s">
        <v>151</v>
      </c>
      <c r="J4283" t="s">
        <v>164</v>
      </c>
      <c r="K4283" t="s">
        <v>176</v>
      </c>
      <c r="L4283" t="s">
        <v>155</v>
      </c>
      <c r="M4283" t="s">
        <v>155</v>
      </c>
      <c r="N4283" t="n">
        <v>-80.0446</v>
      </c>
      <c r="O4283" t="n">
        <v>32.9533</v>
      </c>
      <c r="P4283" t="n">
        <v>406</v>
      </c>
      <c r="Q4283" t="n">
        <v>406</v>
      </c>
      <c r="R4283" t="n">
        <v>51.7</v>
      </c>
      <c r="S4283" t="n">
        <v>16</v>
      </c>
      <c r="T4283" t="n">
        <v>69.2</v>
      </c>
      <c r="U4283" t="n">
        <v>4.4</v>
      </c>
      <c r="V4283" t="n">
        <v>1</v>
      </c>
      <c r="W4283" t="n">
        <v>0</v>
      </c>
      <c r="X4283" t="n">
        <v>65</v>
      </c>
      <c r="Y4283"/>
      <c r="Z4283" t="n">
        <v>6</v>
      </c>
      <c r="AA4283" t="n">
        <v>268</v>
      </c>
      <c r="AB4283" t="n">
        <v>66</v>
      </c>
      <c r="AC4283"/>
      <c r="AD4283"/>
      <c r="AE4283"/>
      <c r="AF4283" t="n">
        <v>156</v>
      </c>
      <c r="AG4283" t="n">
        <v>38</v>
      </c>
      <c r="AH4283" t="n">
        <v>60</v>
      </c>
      <c r="AI4283" t="n">
        <v>2313</v>
      </c>
      <c r="AJ4283"/>
      <c r="AK4283"/>
      <c r="AL4283"/>
      <c r="AM4283"/>
      <c r="AN4283"/>
      <c r="AO4283" t="n">
        <v>10</v>
      </c>
      <c r="AP4283"/>
      <c r="AQ4283"/>
      <c r="AR4283"/>
    </row>
    <row r="4284">
      <c r="A4284" t="n">
        <v>441052</v>
      </c>
      <c r="B4284" t="s">
        <v>6421</v>
      </c>
      <c r="C4284" t="s">
        <v>473</v>
      </c>
      <c r="D4284" t="s">
        <v>440</v>
      </c>
      <c r="E4284" t="s">
        <v>267</v>
      </c>
      <c r="F4284" t="s">
        <v>279</v>
      </c>
      <c r="G4284" t="s">
        <v>189</v>
      </c>
      <c r="H4284" t="s">
        <v>174</v>
      </c>
      <c r="I4284" t="s">
        <v>151</v>
      </c>
      <c r="J4284" t="s">
        <v>168</v>
      </c>
      <c r="K4284" t="s">
        <v>176</v>
      </c>
      <c r="L4284" t="s">
        <v>155</v>
      </c>
      <c r="M4284" t="s">
        <v>155</v>
      </c>
      <c r="N4284" t="n">
        <v>-117.9756</v>
      </c>
      <c r="O4284" t="n">
        <v>33.8499</v>
      </c>
      <c r="P4284" t="n">
        <v>2278</v>
      </c>
      <c r="Q4284" t="n">
        <v>2278</v>
      </c>
      <c r="R4284" t="n">
        <v>75.2</v>
      </c>
      <c r="S4284" t="n">
        <v>9</v>
      </c>
      <c r="T4284" t="n">
        <v>5.4</v>
      </c>
      <c r="U4284" t="n">
        <v>58.5</v>
      </c>
      <c r="V4284" t="n">
        <v>20.2</v>
      </c>
      <c r="W4284" t="n">
        <v>0</v>
      </c>
      <c r="X4284" t="n">
        <v>83</v>
      </c>
      <c r="Y4284"/>
      <c r="Z4284" t="n">
        <v>32</v>
      </c>
      <c r="AA4284" t="n">
        <v>229</v>
      </c>
      <c r="AB4284" t="n">
        <v>69.9</v>
      </c>
      <c r="AC4284"/>
      <c r="AD4284"/>
      <c r="AE4284"/>
      <c r="AF4284" t="n">
        <v>464</v>
      </c>
      <c r="AG4284" t="n">
        <v>60</v>
      </c>
      <c r="AH4284" t="n">
        <v>66</v>
      </c>
      <c r="AI4284" t="n">
        <v>26056</v>
      </c>
      <c r="AJ4284" t="n">
        <v>25481</v>
      </c>
      <c r="AK4284" t="n">
        <v>28669</v>
      </c>
      <c r="AL4284" t="n">
        <v>28508</v>
      </c>
      <c r="AM4284" t="n">
        <v>29764</v>
      </c>
      <c r="AN4284" t="n">
        <v>30528</v>
      </c>
      <c r="AO4284" t="n">
        <v>229</v>
      </c>
      <c r="AP4284"/>
      <c r="AQ4284"/>
      <c r="AR4284"/>
    </row>
    <row r="4285">
      <c r="A4285" t="n">
        <v>441070</v>
      </c>
      <c r="B4285" t="s">
        <v>6422</v>
      </c>
      <c r="C4285" t="s">
        <v>2469</v>
      </c>
      <c r="D4285" t="s">
        <v>1745</v>
      </c>
      <c r="E4285" t="s">
        <v>1434</v>
      </c>
      <c r="F4285" t="s">
        <v>173</v>
      </c>
      <c r="G4285" t="s">
        <v>149</v>
      </c>
      <c r="H4285" t="s">
        <v>174</v>
      </c>
      <c r="I4285" t="s">
        <v>175</v>
      </c>
      <c r="J4285" t="s">
        <v>164</v>
      </c>
      <c r="K4285" t="s">
        <v>323</v>
      </c>
      <c r="L4285" t="s">
        <v>155</v>
      </c>
      <c r="M4285" t="s">
        <v>154</v>
      </c>
      <c r="N4285" t="n">
        <v>-84.7319</v>
      </c>
      <c r="O4285" t="n">
        <v>43.6077</v>
      </c>
      <c r="P4285" t="n">
        <v>202</v>
      </c>
      <c r="Q4285" t="n">
        <v>202</v>
      </c>
      <c r="R4285" t="n">
        <v>56.9</v>
      </c>
      <c r="S4285" t="n">
        <v>18.8</v>
      </c>
      <c r="T4285" t="n">
        <v>3.5</v>
      </c>
      <c r="U4285" t="n">
        <v>2</v>
      </c>
      <c r="V4285" t="n">
        <v>0</v>
      </c>
      <c r="W4285" t="n">
        <v>0</v>
      </c>
      <c r="X4285" t="n">
        <v>50</v>
      </c>
      <c r="Y4285" t="n">
        <v>53</v>
      </c>
      <c r="Z4285" t="n">
        <v>6</v>
      </c>
      <c r="AA4285" t="n">
        <v>1</v>
      </c>
      <c r="AB4285"/>
      <c r="AC4285"/>
      <c r="AD4285"/>
      <c r="AE4285"/>
      <c r="AF4285" t="n">
        <v>8</v>
      </c>
      <c r="AG4285" t="n">
        <v>38</v>
      </c>
      <c r="AH4285" t="n">
        <v>100</v>
      </c>
      <c r="AI4285" t="n">
        <v>8790</v>
      </c>
      <c r="AJ4285" t="n">
        <v>6665</v>
      </c>
      <c r="AK4285"/>
      <c r="AL4285" t="n">
        <v>12187</v>
      </c>
      <c r="AM4285"/>
      <c r="AN4285"/>
      <c r="AO4285" t="n">
        <v>10</v>
      </c>
      <c r="AP4285"/>
      <c r="AQ4285"/>
      <c r="AR4285"/>
    </row>
    <row r="4286">
      <c r="A4286" t="n">
        <v>441104</v>
      </c>
      <c r="B4286" t="s">
        <v>6423</v>
      </c>
      <c r="C4286" t="s">
        <v>4670</v>
      </c>
      <c r="D4286" t="s">
        <v>4659</v>
      </c>
      <c r="E4286" t="s">
        <v>147</v>
      </c>
      <c r="F4286" t="s">
        <v>162</v>
      </c>
      <c r="G4286" t="s">
        <v>163</v>
      </c>
      <c r="H4286" t="s">
        <v>150</v>
      </c>
      <c r="I4286" t="s">
        <v>151</v>
      </c>
      <c r="J4286" t="s">
        <v>164</v>
      </c>
      <c r="K4286" t="s">
        <v>209</v>
      </c>
      <c r="L4286" t="s">
        <v>155</v>
      </c>
      <c r="M4286" t="s">
        <v>155</v>
      </c>
      <c r="N4286" t="n">
        <v>-85.2746</v>
      </c>
      <c r="O4286" t="n">
        <v>35.0363</v>
      </c>
      <c r="P4286" t="n">
        <v>385</v>
      </c>
      <c r="Q4286"/>
      <c r="R4286"/>
      <c r="S4286"/>
      <c r="T4286"/>
      <c r="U4286"/>
      <c r="V4286"/>
      <c r="W4286"/>
      <c r="X4286"/>
      <c r="Y4286"/>
      <c r="Z4286"/>
      <c r="AA4286"/>
      <c r="AB4286"/>
      <c r="AC4286"/>
      <c r="AD4286"/>
      <c r="AE4286"/>
      <c r="AF4286"/>
      <c r="AG4286"/>
      <c r="AH4286"/>
      <c r="AI4286"/>
      <c r="AJ4286"/>
      <c r="AK4286"/>
      <c r="AL4286"/>
      <c r="AM4286"/>
      <c r="AN4286"/>
      <c r="AO4286"/>
      <c r="AP4286"/>
      <c r="AQ4286" t="n">
        <v>93</v>
      </c>
      <c r="AR4286"/>
    </row>
    <row r="4287">
      <c r="A4287" t="n">
        <v>441131</v>
      </c>
      <c r="B4287" t="s">
        <v>6424</v>
      </c>
      <c r="C4287" t="s">
        <v>5208</v>
      </c>
      <c r="D4287" t="s">
        <v>5199</v>
      </c>
      <c r="E4287" t="s">
        <v>267</v>
      </c>
      <c r="F4287" t="s">
        <v>162</v>
      </c>
      <c r="G4287" t="s">
        <v>163</v>
      </c>
      <c r="H4287" t="s">
        <v>150</v>
      </c>
      <c r="I4287" t="s">
        <v>151</v>
      </c>
      <c r="J4287" t="s">
        <v>164</v>
      </c>
      <c r="K4287" t="s">
        <v>209</v>
      </c>
      <c r="L4287" t="s">
        <v>155</v>
      </c>
      <c r="M4287" t="s">
        <v>155</v>
      </c>
      <c r="N4287" t="n">
        <v>-122.3509</v>
      </c>
      <c r="O4287" t="n">
        <v>47.6134</v>
      </c>
      <c r="P4287" t="n">
        <v>297</v>
      </c>
      <c r="Q4287"/>
      <c r="R4287"/>
      <c r="S4287"/>
      <c r="T4287"/>
      <c r="U4287"/>
      <c r="V4287"/>
      <c r="W4287"/>
      <c r="X4287"/>
      <c r="Y4287"/>
      <c r="Z4287"/>
      <c r="AA4287"/>
      <c r="AB4287"/>
      <c r="AC4287"/>
      <c r="AD4287"/>
      <c r="AE4287"/>
      <c r="AF4287"/>
      <c r="AG4287"/>
      <c r="AH4287"/>
      <c r="AI4287"/>
      <c r="AJ4287"/>
      <c r="AK4287"/>
      <c r="AL4287"/>
      <c r="AM4287"/>
      <c r="AN4287"/>
      <c r="AO4287"/>
      <c r="AP4287"/>
      <c r="AQ4287" t="n">
        <v>91</v>
      </c>
      <c r="AR4287"/>
    </row>
    <row r="4288">
      <c r="A4288" t="n">
        <v>441168</v>
      </c>
      <c r="B4288" t="s">
        <v>6425</v>
      </c>
      <c r="C4288" t="s">
        <v>1968</v>
      </c>
      <c r="D4288" t="s">
        <v>4129</v>
      </c>
      <c r="E4288" t="s">
        <v>267</v>
      </c>
      <c r="F4288" t="s">
        <v>279</v>
      </c>
      <c r="G4288" t="s">
        <v>189</v>
      </c>
      <c r="H4288" t="s">
        <v>174</v>
      </c>
      <c r="I4288" t="s">
        <v>151</v>
      </c>
      <c r="J4288" t="s">
        <v>164</v>
      </c>
      <c r="K4288"/>
      <c r="L4288" t="s">
        <v>155</v>
      </c>
      <c r="M4288" t="s">
        <v>155</v>
      </c>
      <c r="N4288" t="n">
        <v>-123.0017</v>
      </c>
      <c r="O4288" t="n">
        <v>45.5205</v>
      </c>
      <c r="P4288" t="n">
        <v>48</v>
      </c>
      <c r="Q4288" t="n">
        <v>48</v>
      </c>
      <c r="R4288" t="n">
        <v>100</v>
      </c>
      <c r="S4288" t="n">
        <v>35.4</v>
      </c>
      <c r="T4288" t="n">
        <v>0</v>
      </c>
      <c r="U4288" t="n">
        <v>37.5</v>
      </c>
      <c r="V4288" t="n">
        <v>2.1</v>
      </c>
      <c r="W4288" t="n">
        <v>0</v>
      </c>
      <c r="X4288" t="n">
        <v>100</v>
      </c>
      <c r="Y4288"/>
      <c r="Z4288" t="n">
        <v>14</v>
      </c>
      <c r="AA4288" t="n">
        <v>18</v>
      </c>
      <c r="AB4288" t="n">
        <v>72.2</v>
      </c>
      <c r="AC4288"/>
      <c r="AD4288"/>
      <c r="AE4288"/>
      <c r="AF4288" t="n">
        <v>30</v>
      </c>
      <c r="AG4288" t="n">
        <v>33</v>
      </c>
      <c r="AH4288" t="n">
        <v>33</v>
      </c>
      <c r="AI4288" t="n">
        <v>18808</v>
      </c>
      <c r="AJ4288" t="n">
        <v>18610</v>
      </c>
      <c r="AK4288"/>
      <c r="AL4288"/>
      <c r="AM4288"/>
      <c r="AN4288"/>
      <c r="AO4288"/>
      <c r="AP4288"/>
      <c r="AQ4288"/>
      <c r="AR4288"/>
    </row>
    <row r="4289">
      <c r="A4289" t="n">
        <v>441210</v>
      </c>
      <c r="B4289" t="s">
        <v>6426</v>
      </c>
      <c r="C4289" t="s">
        <v>287</v>
      </c>
      <c r="D4289" t="s">
        <v>282</v>
      </c>
      <c r="E4289" t="s">
        <v>283</v>
      </c>
      <c r="F4289" t="s">
        <v>216</v>
      </c>
      <c r="G4289" t="s">
        <v>149</v>
      </c>
      <c r="H4289" t="s">
        <v>200</v>
      </c>
      <c r="I4289" t="s">
        <v>151</v>
      </c>
      <c r="J4289" t="s">
        <v>164</v>
      </c>
      <c r="K4289"/>
      <c r="L4289" t="s">
        <v>155</v>
      </c>
      <c r="M4289" t="s">
        <v>155</v>
      </c>
      <c r="N4289" t="n">
        <v>-111.864</v>
      </c>
      <c r="O4289" t="n">
        <v>33.4123</v>
      </c>
      <c r="P4289" t="n">
        <v>538</v>
      </c>
      <c r="Q4289" t="n">
        <v>538</v>
      </c>
      <c r="R4289" t="n">
        <v>66</v>
      </c>
      <c r="S4289" t="n">
        <v>39.6</v>
      </c>
      <c r="T4289" t="n">
        <v>12.3</v>
      </c>
      <c r="U4289" t="n">
        <v>39.2</v>
      </c>
      <c r="V4289" t="n">
        <v>2.2</v>
      </c>
      <c r="W4289" t="n">
        <v>0</v>
      </c>
      <c r="X4289" t="n">
        <v>32</v>
      </c>
      <c r="Y4289" t="n">
        <v>3</v>
      </c>
      <c r="Z4289" t="n">
        <v>9</v>
      </c>
      <c r="AA4289"/>
      <c r="AB4289"/>
      <c r="AC4289"/>
      <c r="AD4289"/>
      <c r="AE4289"/>
      <c r="AF4289" t="n">
        <v>61</v>
      </c>
      <c r="AG4289" t="n">
        <v>18</v>
      </c>
      <c r="AH4289" t="n">
        <v>54</v>
      </c>
      <c r="AI4289" t="n">
        <v>16847</v>
      </c>
      <c r="AJ4289" t="n">
        <v>14964</v>
      </c>
      <c r="AK4289" t="n">
        <v>17211</v>
      </c>
      <c r="AL4289" t="n">
        <v>18548</v>
      </c>
      <c r="AM4289"/>
      <c r="AN4289"/>
      <c r="AO4289"/>
      <c r="AP4289"/>
      <c r="AQ4289"/>
      <c r="AR4289"/>
    </row>
    <row r="4290">
      <c r="A4290" t="n">
        <v>441229</v>
      </c>
      <c r="B4290" t="s">
        <v>6427</v>
      </c>
      <c r="C4290" t="s">
        <v>448</v>
      </c>
      <c r="D4290" t="s">
        <v>440</v>
      </c>
      <c r="E4290" t="s">
        <v>267</v>
      </c>
      <c r="F4290" t="s">
        <v>188</v>
      </c>
      <c r="G4290" t="s">
        <v>189</v>
      </c>
      <c r="H4290" t="s">
        <v>150</v>
      </c>
      <c r="I4290" t="s">
        <v>151</v>
      </c>
      <c r="J4290" t="s">
        <v>168</v>
      </c>
      <c r="K4290" t="s">
        <v>209</v>
      </c>
      <c r="L4290" t="s">
        <v>155</v>
      </c>
      <c r="M4290" t="s">
        <v>155</v>
      </c>
      <c r="N4290" t="n">
        <v>-118.3028</v>
      </c>
      <c r="O4290" t="n">
        <v>34.0614</v>
      </c>
      <c r="P4290" t="n">
        <v>2190</v>
      </c>
      <c r="Q4290" t="n">
        <v>2190</v>
      </c>
      <c r="R4290" t="n">
        <v>81.3</v>
      </c>
      <c r="S4290" t="n">
        <v>25.1</v>
      </c>
      <c r="T4290" t="n">
        <v>11.2</v>
      </c>
      <c r="U4290" t="n">
        <v>43</v>
      </c>
      <c r="V4290" t="n">
        <v>6.6</v>
      </c>
      <c r="W4290" t="n">
        <v>0</v>
      </c>
      <c r="X4290"/>
      <c r="Y4290"/>
      <c r="Z4290" t="n">
        <v>23</v>
      </c>
      <c r="AA4290" t="n">
        <v>101</v>
      </c>
      <c r="AB4290" t="n">
        <v>48.5</v>
      </c>
      <c r="AC4290" t="n">
        <v>4</v>
      </c>
      <c r="AD4290" t="n">
        <v>25</v>
      </c>
      <c r="AE4290" t="n">
        <v>25</v>
      </c>
      <c r="AF4290" t="n">
        <v>264</v>
      </c>
      <c r="AG4290" t="n">
        <v>56</v>
      </c>
      <c r="AH4290" t="n">
        <v>73</v>
      </c>
      <c r="AI4290" t="n">
        <v>33522</v>
      </c>
      <c r="AJ4290" t="n">
        <v>34583</v>
      </c>
      <c r="AK4290" t="n">
        <v>33205</v>
      </c>
      <c r="AL4290" t="n">
        <v>34408</v>
      </c>
      <c r="AM4290" t="n">
        <v>35027</v>
      </c>
      <c r="AN4290" t="n">
        <v>34750</v>
      </c>
      <c r="AO4290" t="n">
        <v>404</v>
      </c>
      <c r="AP4290" t="n">
        <v>74</v>
      </c>
      <c r="AQ4290"/>
      <c r="AR4290"/>
    </row>
    <row r="4291">
      <c r="A4291" t="n">
        <v>441238</v>
      </c>
      <c r="B4291" t="s">
        <v>6428</v>
      </c>
      <c r="C4291" t="s">
        <v>6429</v>
      </c>
      <c r="D4291" t="s">
        <v>440</v>
      </c>
      <c r="E4291" t="s">
        <v>267</v>
      </c>
      <c r="F4291" t="s">
        <v>162</v>
      </c>
      <c r="G4291" t="s">
        <v>163</v>
      </c>
      <c r="H4291" t="s">
        <v>150</v>
      </c>
      <c r="I4291" t="s">
        <v>186</v>
      </c>
      <c r="J4291"/>
      <c r="K4291" t="s">
        <v>209</v>
      </c>
      <c r="L4291" t="s">
        <v>155</v>
      </c>
      <c r="M4291" t="s">
        <v>155</v>
      </c>
      <c r="N4291" t="n">
        <v>-117.9728</v>
      </c>
      <c r="O4291" t="n">
        <v>34.129</v>
      </c>
      <c r="P4291"/>
      <c r="Q4291"/>
      <c r="R4291"/>
      <c r="S4291"/>
      <c r="T4291"/>
      <c r="U4291"/>
      <c r="V4291"/>
      <c r="W4291"/>
      <c r="X4291"/>
      <c r="Y4291"/>
      <c r="Z4291"/>
      <c r="AA4291"/>
      <c r="AB4291"/>
      <c r="AC4291"/>
      <c r="AD4291"/>
      <c r="AE4291"/>
      <c r="AF4291"/>
      <c r="AG4291"/>
      <c r="AH4291"/>
      <c r="AI4291"/>
      <c r="AJ4291"/>
      <c r="AK4291"/>
      <c r="AL4291"/>
      <c r="AM4291"/>
      <c r="AN4291"/>
      <c r="AO4291"/>
      <c r="AP4291"/>
      <c r="AQ4291"/>
      <c r="AR4291"/>
    </row>
    <row r="4292">
      <c r="A4292" t="n">
        <v>441256</v>
      </c>
      <c r="B4292" t="s">
        <v>6430</v>
      </c>
      <c r="C4292" t="s">
        <v>6431</v>
      </c>
      <c r="D4292" t="s">
        <v>440</v>
      </c>
      <c r="E4292" t="s">
        <v>267</v>
      </c>
      <c r="F4292" t="s">
        <v>199</v>
      </c>
      <c r="G4292" t="s">
        <v>189</v>
      </c>
      <c r="H4292" t="s">
        <v>200</v>
      </c>
      <c r="I4292" t="s">
        <v>151</v>
      </c>
      <c r="J4292" t="s">
        <v>164</v>
      </c>
      <c r="K4292"/>
      <c r="L4292" t="s">
        <v>155</v>
      </c>
      <c r="M4292" t="s">
        <v>155</v>
      </c>
      <c r="N4292" t="n">
        <v>-120.6725</v>
      </c>
      <c r="O4292" t="n">
        <v>35.6485</v>
      </c>
      <c r="P4292" t="n">
        <v>190</v>
      </c>
      <c r="Q4292" t="n">
        <v>190</v>
      </c>
      <c r="R4292" t="n">
        <v>97.4</v>
      </c>
      <c r="S4292" t="n">
        <v>47.4</v>
      </c>
      <c r="T4292" t="n">
        <v>1.6</v>
      </c>
      <c r="U4292" t="n">
        <v>48.9</v>
      </c>
      <c r="V4292" t="n">
        <v>0.5</v>
      </c>
      <c r="W4292" t="n">
        <v>0</v>
      </c>
      <c r="X4292" t="n">
        <v>88</v>
      </c>
      <c r="Y4292"/>
      <c r="Z4292" t="n">
        <v>11</v>
      </c>
      <c r="AA4292"/>
      <c r="AB4292"/>
      <c r="AC4292"/>
      <c r="AD4292"/>
      <c r="AE4292"/>
      <c r="AF4292" t="n">
        <v>44</v>
      </c>
      <c r="AG4292" t="n">
        <v>50</v>
      </c>
      <c r="AH4292" t="n">
        <v>51</v>
      </c>
      <c r="AI4292" t="n">
        <v>16596</v>
      </c>
      <c r="AJ4292" t="n">
        <v>16429</v>
      </c>
      <c r="AK4292" t="n">
        <v>16823</v>
      </c>
      <c r="AL4292" t="n">
        <v>20305</v>
      </c>
      <c r="AM4292" t="n">
        <v>21129</v>
      </c>
      <c r="AN4292" t="n">
        <v>21275</v>
      </c>
      <c r="AO4292"/>
      <c r="AP4292"/>
      <c r="AQ4292"/>
      <c r="AR4292"/>
    </row>
    <row r="4293">
      <c r="A4293" t="n">
        <v>441371</v>
      </c>
      <c r="B4293" t="s">
        <v>6432</v>
      </c>
      <c r="C4293" t="s">
        <v>1205</v>
      </c>
      <c r="D4293" t="s">
        <v>1078</v>
      </c>
      <c r="E4293" t="s">
        <v>147</v>
      </c>
      <c r="F4293" t="s">
        <v>368</v>
      </c>
      <c r="G4293" t="s">
        <v>163</v>
      </c>
      <c r="H4293" t="s">
        <v>174</v>
      </c>
      <c r="I4293" t="s">
        <v>151</v>
      </c>
      <c r="J4293" t="s">
        <v>152</v>
      </c>
      <c r="K4293" t="s">
        <v>176</v>
      </c>
      <c r="L4293" t="s">
        <v>155</v>
      </c>
      <c r="M4293" t="s">
        <v>155</v>
      </c>
      <c r="N4293" t="n">
        <v>-82.7856</v>
      </c>
      <c r="O4293" t="n">
        <v>27.9653</v>
      </c>
      <c r="P4293" t="n">
        <v>29017</v>
      </c>
      <c r="Q4293" t="n">
        <v>29017</v>
      </c>
      <c r="R4293" t="n">
        <v>97</v>
      </c>
      <c r="S4293" t="n">
        <v>34.3</v>
      </c>
      <c r="T4293" t="n">
        <v>59.6</v>
      </c>
      <c r="U4293" t="n">
        <v>1.2</v>
      </c>
      <c r="V4293" t="n">
        <v>0.6</v>
      </c>
      <c r="W4293" t="n">
        <v>0</v>
      </c>
      <c r="X4293" t="n">
        <v>76</v>
      </c>
      <c r="Y4293"/>
      <c r="Z4293" t="n">
        <v>18</v>
      </c>
      <c r="AA4293" t="n">
        <v>10493</v>
      </c>
      <c r="AB4293" t="n">
        <v>55.6</v>
      </c>
      <c r="AC4293"/>
      <c r="AD4293"/>
      <c r="AE4293"/>
      <c r="AF4293" t="n">
        <v>10360</v>
      </c>
      <c r="AG4293" t="n">
        <v>81</v>
      </c>
      <c r="AH4293" t="n">
        <v>83</v>
      </c>
      <c r="AI4293" t="n">
        <v>19255</v>
      </c>
      <c r="AJ4293" t="n">
        <v>19237</v>
      </c>
      <c r="AK4293" t="n">
        <v>21028</v>
      </c>
      <c r="AL4293" t="n">
        <v>20405</v>
      </c>
      <c r="AM4293" t="n">
        <v>21167</v>
      </c>
      <c r="AN4293" t="n">
        <v>21085</v>
      </c>
      <c r="AO4293" t="n">
        <v>6575</v>
      </c>
      <c r="AP4293"/>
      <c r="AQ4293"/>
      <c r="AR4293"/>
    </row>
    <row r="4294">
      <c r="A4294" t="n">
        <v>441380</v>
      </c>
      <c r="B4294" t="s">
        <v>6433</v>
      </c>
      <c r="C4294" t="s">
        <v>6434</v>
      </c>
      <c r="D4294" t="s">
        <v>1078</v>
      </c>
      <c r="E4294" t="s">
        <v>147</v>
      </c>
      <c r="F4294" t="s">
        <v>199</v>
      </c>
      <c r="G4294" t="s">
        <v>189</v>
      </c>
      <c r="H4294" t="s">
        <v>200</v>
      </c>
      <c r="I4294" t="s">
        <v>186</v>
      </c>
      <c r="J4294" t="s">
        <v>164</v>
      </c>
      <c r="K4294"/>
      <c r="L4294" t="s">
        <v>155</v>
      </c>
      <c r="M4294" t="s">
        <v>155</v>
      </c>
      <c r="N4294" t="n">
        <v>-80.2037</v>
      </c>
      <c r="O4294" t="n">
        <v>26.1221</v>
      </c>
      <c r="P4294" t="n">
        <v>386</v>
      </c>
      <c r="Q4294" t="n">
        <v>386</v>
      </c>
      <c r="R4294" t="n">
        <v>62.2</v>
      </c>
      <c r="S4294" t="n">
        <v>4.4</v>
      </c>
      <c r="T4294" t="n">
        <v>63</v>
      </c>
      <c r="U4294" t="n">
        <v>29.3</v>
      </c>
      <c r="V4294" t="n">
        <v>1.3</v>
      </c>
      <c r="W4294" t="n">
        <v>0.3</v>
      </c>
      <c r="X4294" t="n">
        <v>79</v>
      </c>
      <c r="Y4294" t="n">
        <v>63</v>
      </c>
      <c r="Z4294" t="n">
        <v>25</v>
      </c>
      <c r="AA4294"/>
      <c r="AB4294"/>
      <c r="AC4294"/>
      <c r="AD4294"/>
      <c r="AE4294"/>
      <c r="AF4294" t="n">
        <v>189</v>
      </c>
      <c r="AG4294" t="n">
        <v>61</v>
      </c>
      <c r="AH4294" t="n">
        <v>61</v>
      </c>
      <c r="AI4294" t="n">
        <v>24229</v>
      </c>
      <c r="AJ4294" t="n">
        <v>23994</v>
      </c>
      <c r="AK4294" t="n">
        <v>25575</v>
      </c>
      <c r="AL4294" t="n">
        <v>27986</v>
      </c>
      <c r="AM4294" t="n">
        <v>29509</v>
      </c>
      <c r="AN4294" t="n">
        <v>29509</v>
      </c>
      <c r="AO4294"/>
      <c r="AP4294"/>
      <c r="AQ4294"/>
      <c r="AR4294"/>
    </row>
    <row r="4295">
      <c r="A4295" t="n">
        <v>441414</v>
      </c>
      <c r="B4295" t="s">
        <v>6435</v>
      </c>
      <c r="C4295" t="s">
        <v>1082</v>
      </c>
      <c r="D4295" t="s">
        <v>1078</v>
      </c>
      <c r="E4295" t="s">
        <v>147</v>
      </c>
      <c r="F4295" t="s">
        <v>216</v>
      </c>
      <c r="G4295" t="s">
        <v>149</v>
      </c>
      <c r="H4295" t="s">
        <v>200</v>
      </c>
      <c r="I4295" t="s">
        <v>151</v>
      </c>
      <c r="J4295" t="s">
        <v>164</v>
      </c>
      <c r="K4295"/>
      <c r="L4295" t="s">
        <v>155</v>
      </c>
      <c r="M4295" t="s">
        <v>155</v>
      </c>
      <c r="N4295" t="n">
        <v>-80.2517</v>
      </c>
      <c r="O4295" t="n">
        <v>25.7403</v>
      </c>
      <c r="P4295" t="n">
        <v>272</v>
      </c>
      <c r="Q4295" t="n">
        <v>272</v>
      </c>
      <c r="R4295" t="n">
        <v>82.7</v>
      </c>
      <c r="S4295" t="n">
        <v>2.9</v>
      </c>
      <c r="T4295" t="n">
        <v>5.5</v>
      </c>
      <c r="U4295" t="n">
        <v>62.1</v>
      </c>
      <c r="V4295" t="n">
        <v>0</v>
      </c>
      <c r="W4295" t="n">
        <v>29.4</v>
      </c>
      <c r="X4295" t="n">
        <v>100</v>
      </c>
      <c r="Y4295" t="n">
        <v>100</v>
      </c>
      <c r="Z4295" t="n">
        <v>20</v>
      </c>
      <c r="AA4295"/>
      <c r="AB4295"/>
      <c r="AC4295"/>
      <c r="AD4295"/>
      <c r="AE4295"/>
      <c r="AF4295" t="n">
        <v>97</v>
      </c>
      <c r="AG4295" t="n">
        <v>14</v>
      </c>
      <c r="AH4295" t="n">
        <v>86</v>
      </c>
      <c r="AI4295" t="n">
        <v>3034</v>
      </c>
      <c r="AJ4295"/>
      <c r="AK4295"/>
      <c r="AL4295"/>
      <c r="AM4295"/>
      <c r="AN4295"/>
      <c r="AO4295"/>
      <c r="AP4295"/>
      <c r="AQ4295"/>
      <c r="AR4295"/>
    </row>
    <row r="4296">
      <c r="A4296" t="n">
        <v>441423</v>
      </c>
      <c r="B4296" t="s">
        <v>6436</v>
      </c>
      <c r="C4296" t="s">
        <v>1082</v>
      </c>
      <c r="D4296" t="s">
        <v>1078</v>
      </c>
      <c r="E4296" t="s">
        <v>147</v>
      </c>
      <c r="F4296" t="s">
        <v>279</v>
      </c>
      <c r="G4296" t="s">
        <v>189</v>
      </c>
      <c r="H4296" t="s">
        <v>174</v>
      </c>
      <c r="I4296" t="s">
        <v>186</v>
      </c>
      <c r="J4296" t="s">
        <v>164</v>
      </c>
      <c r="K4296"/>
      <c r="L4296" t="s">
        <v>155</v>
      </c>
      <c r="M4296" t="s">
        <v>155</v>
      </c>
      <c r="N4296" t="n">
        <v>-80.2905</v>
      </c>
      <c r="O4296" t="n">
        <v>25.7632</v>
      </c>
      <c r="P4296" t="n">
        <v>1054</v>
      </c>
      <c r="Q4296" t="n">
        <v>1054</v>
      </c>
      <c r="R4296" t="n">
        <v>65.9</v>
      </c>
      <c r="S4296" t="n">
        <v>0.4</v>
      </c>
      <c r="T4296" t="n">
        <v>1.5</v>
      </c>
      <c r="U4296" t="n">
        <v>97.7</v>
      </c>
      <c r="V4296" t="n">
        <v>0</v>
      </c>
      <c r="W4296" t="n">
        <v>0</v>
      </c>
      <c r="X4296" t="n">
        <v>80</v>
      </c>
      <c r="Y4296"/>
      <c r="Z4296" t="n">
        <v>25</v>
      </c>
      <c r="AA4296" t="n">
        <v>206</v>
      </c>
      <c r="AB4296" t="n">
        <v>79.6</v>
      </c>
      <c r="AC4296"/>
      <c r="AD4296"/>
      <c r="AE4296"/>
      <c r="AF4296" t="n">
        <v>600</v>
      </c>
      <c r="AG4296" t="n">
        <v>52</v>
      </c>
      <c r="AH4296" t="n">
        <v>64</v>
      </c>
      <c r="AI4296" t="n">
        <v>36440</v>
      </c>
      <c r="AJ4296" t="n">
        <v>36451</v>
      </c>
      <c r="AK4296" t="n">
        <v>36234</v>
      </c>
      <c r="AL4296"/>
      <c r="AM4296"/>
      <c r="AN4296"/>
      <c r="AO4296" t="n">
        <v>5</v>
      </c>
      <c r="AP4296"/>
      <c r="AQ4296"/>
      <c r="AR4296"/>
    </row>
    <row r="4297">
      <c r="A4297" t="n">
        <v>441487</v>
      </c>
      <c r="B4297" t="s">
        <v>6437</v>
      </c>
      <c r="C4297" t="s">
        <v>4799</v>
      </c>
      <c r="D4297" t="s">
        <v>1929</v>
      </c>
      <c r="E4297" t="s">
        <v>891</v>
      </c>
      <c r="F4297" t="s">
        <v>279</v>
      </c>
      <c r="G4297" t="s">
        <v>189</v>
      </c>
      <c r="H4297" t="s">
        <v>174</v>
      </c>
      <c r="I4297" t="s">
        <v>205</v>
      </c>
      <c r="J4297" t="s">
        <v>164</v>
      </c>
      <c r="K4297" t="s">
        <v>176</v>
      </c>
      <c r="L4297" t="s">
        <v>155</v>
      </c>
      <c r="M4297" t="s">
        <v>155</v>
      </c>
      <c r="N4297" t="n">
        <v>-91.965</v>
      </c>
      <c r="O4297" t="n">
        <v>37.301</v>
      </c>
      <c r="P4297" t="n">
        <v>88</v>
      </c>
      <c r="Q4297" t="n">
        <v>88</v>
      </c>
      <c r="R4297" t="n">
        <v>93.2</v>
      </c>
      <c r="S4297" t="n">
        <v>90.9</v>
      </c>
      <c r="T4297" t="n">
        <v>1.1</v>
      </c>
      <c r="U4297" t="n">
        <v>1.1</v>
      </c>
      <c r="V4297" t="n">
        <v>0</v>
      </c>
      <c r="W4297" t="n">
        <v>0</v>
      </c>
      <c r="X4297" t="n">
        <v>75</v>
      </c>
      <c r="Y4297"/>
      <c r="Z4297" t="n">
        <v>10</v>
      </c>
      <c r="AA4297" t="n">
        <v>8</v>
      </c>
      <c r="AB4297" t="n">
        <v>25</v>
      </c>
      <c r="AC4297"/>
      <c r="AD4297"/>
      <c r="AE4297"/>
      <c r="AF4297" t="n">
        <v>20</v>
      </c>
      <c r="AG4297" t="n">
        <v>60</v>
      </c>
      <c r="AH4297" t="n">
        <v>67</v>
      </c>
      <c r="AI4297" t="n">
        <v>19936</v>
      </c>
      <c r="AJ4297" t="n">
        <v>18556</v>
      </c>
      <c r="AK4297" t="n">
        <v>21393</v>
      </c>
      <c r="AL4297" t="n">
        <v>25350</v>
      </c>
      <c r="AM4297" t="n">
        <v>22801</v>
      </c>
      <c r="AN4297" t="n">
        <v>29729</v>
      </c>
      <c r="AO4297" t="n">
        <v>19</v>
      </c>
      <c r="AP4297"/>
      <c r="AQ4297"/>
      <c r="AR4297"/>
    </row>
    <row r="4298">
      <c r="A4298" t="n">
        <v>441496</v>
      </c>
      <c r="B4298" t="s">
        <v>6438</v>
      </c>
      <c r="C4298" t="s">
        <v>1903</v>
      </c>
      <c r="D4298" t="s">
        <v>1929</v>
      </c>
      <c r="E4298" t="s">
        <v>891</v>
      </c>
      <c r="F4298" t="s">
        <v>279</v>
      </c>
      <c r="G4298" t="s">
        <v>189</v>
      </c>
      <c r="H4298" t="s">
        <v>174</v>
      </c>
      <c r="I4298" t="s">
        <v>151</v>
      </c>
      <c r="J4298" t="s">
        <v>164</v>
      </c>
      <c r="K4298"/>
      <c r="L4298" t="s">
        <v>155</v>
      </c>
      <c r="M4298" t="s">
        <v>155</v>
      </c>
      <c r="N4298" t="n">
        <v>-94.4983</v>
      </c>
      <c r="O4298" t="n">
        <v>39.0499</v>
      </c>
      <c r="P4298" t="n">
        <v>363</v>
      </c>
      <c r="Q4298" t="n">
        <v>363</v>
      </c>
      <c r="R4298" t="n">
        <v>12.9</v>
      </c>
      <c r="S4298" t="n">
        <v>50.1</v>
      </c>
      <c r="T4298" t="n">
        <v>28.7</v>
      </c>
      <c r="U4298" t="n">
        <v>11.6</v>
      </c>
      <c r="V4298" t="n">
        <v>1.4</v>
      </c>
      <c r="W4298" t="n">
        <v>0</v>
      </c>
      <c r="X4298" t="n">
        <v>68</v>
      </c>
      <c r="Y4298"/>
      <c r="Z4298" t="n">
        <v>12</v>
      </c>
      <c r="AA4298" t="n">
        <v>26</v>
      </c>
      <c r="AB4298" t="n">
        <v>46.2</v>
      </c>
      <c r="AC4298"/>
      <c r="AD4298"/>
      <c r="AE4298"/>
      <c r="AF4298" t="n">
        <v>31</v>
      </c>
      <c r="AG4298" t="n">
        <v>71</v>
      </c>
      <c r="AH4298" t="n">
        <v>74</v>
      </c>
      <c r="AI4298" t="n">
        <v>26470</v>
      </c>
      <c r="AJ4298" t="n">
        <v>26470</v>
      </c>
      <c r="AK4298" t="n">
        <v>29560</v>
      </c>
      <c r="AL4298" t="n">
        <v>30611</v>
      </c>
      <c r="AM4298"/>
      <c r="AN4298"/>
      <c r="AO4298"/>
      <c r="AP4298"/>
      <c r="AQ4298"/>
      <c r="AR4298"/>
    </row>
    <row r="4299">
      <c r="A4299" t="n">
        <v>441502</v>
      </c>
      <c r="B4299" t="s">
        <v>6439</v>
      </c>
      <c r="C4299" t="s">
        <v>2709</v>
      </c>
      <c r="D4299" t="s">
        <v>2704</v>
      </c>
      <c r="E4299" t="s">
        <v>147</v>
      </c>
      <c r="F4299" t="s">
        <v>199</v>
      </c>
      <c r="G4299" t="s">
        <v>189</v>
      </c>
      <c r="H4299" t="s">
        <v>200</v>
      </c>
      <c r="I4299" t="s">
        <v>151</v>
      </c>
      <c r="J4299" t="s">
        <v>164</v>
      </c>
      <c r="K4299"/>
      <c r="L4299" t="s">
        <v>155</v>
      </c>
      <c r="M4299" t="s">
        <v>155</v>
      </c>
      <c r="N4299" t="n">
        <v>-89.0393</v>
      </c>
      <c r="O4299" t="n">
        <v>30.4425</v>
      </c>
      <c r="P4299" t="n">
        <v>538</v>
      </c>
      <c r="Q4299" t="n">
        <v>538</v>
      </c>
      <c r="R4299" t="n">
        <v>93.1</v>
      </c>
      <c r="S4299" t="n">
        <v>38.3</v>
      </c>
      <c r="T4299" t="n">
        <v>53.7</v>
      </c>
      <c r="U4299" t="n">
        <v>4.1</v>
      </c>
      <c r="V4299" t="n">
        <v>1.3</v>
      </c>
      <c r="W4299" t="n">
        <v>0</v>
      </c>
      <c r="X4299" t="n">
        <v>18</v>
      </c>
      <c r="Y4299"/>
      <c r="Z4299" t="n">
        <v>14</v>
      </c>
      <c r="AA4299"/>
      <c r="AB4299"/>
      <c r="AC4299"/>
      <c r="AD4299"/>
      <c r="AE4299"/>
      <c r="AF4299" t="n">
        <v>314</v>
      </c>
      <c r="AG4299" t="n">
        <v>73</v>
      </c>
      <c r="AH4299" t="n">
        <v>76</v>
      </c>
      <c r="AI4299" t="n">
        <v>24322</v>
      </c>
      <c r="AJ4299" t="n">
        <v>24822</v>
      </c>
      <c r="AK4299" t="n">
        <v>26331</v>
      </c>
      <c r="AL4299" t="n">
        <v>24639</v>
      </c>
      <c r="AM4299"/>
      <c r="AN4299"/>
      <c r="AO4299"/>
      <c r="AP4299"/>
      <c r="AQ4299"/>
      <c r="AR4299"/>
    </row>
    <row r="4300">
      <c r="A4300" t="n">
        <v>441575</v>
      </c>
      <c r="B4300" t="s">
        <v>6440</v>
      </c>
      <c r="C4300" t="s">
        <v>3258</v>
      </c>
      <c r="D4300" t="s">
        <v>996</v>
      </c>
      <c r="E4300" t="s">
        <v>997</v>
      </c>
      <c r="F4300" t="s">
        <v>551</v>
      </c>
      <c r="G4300" t="s">
        <v>163</v>
      </c>
      <c r="H4300" t="s">
        <v>200</v>
      </c>
      <c r="I4300" t="s">
        <v>151</v>
      </c>
      <c r="J4300" t="s">
        <v>164</v>
      </c>
      <c r="K4300"/>
      <c r="L4300" t="s">
        <v>155</v>
      </c>
      <c r="M4300" t="s">
        <v>155</v>
      </c>
      <c r="N4300" t="n">
        <v>-73.8584</v>
      </c>
      <c r="O4300" t="n">
        <v>40.7292</v>
      </c>
      <c r="P4300" t="n">
        <v>436</v>
      </c>
      <c r="Q4300" t="n">
        <v>436</v>
      </c>
      <c r="R4300" t="n">
        <v>90.6</v>
      </c>
      <c r="S4300" t="n">
        <v>3</v>
      </c>
      <c r="T4300" t="n">
        <v>0</v>
      </c>
      <c r="U4300" t="n">
        <v>24.3</v>
      </c>
      <c r="V4300" t="n">
        <v>72.7</v>
      </c>
      <c r="W4300" t="n">
        <v>0</v>
      </c>
      <c r="X4300" t="n">
        <v>71</v>
      </c>
      <c r="Y4300"/>
      <c r="Z4300" t="n">
        <v>14</v>
      </c>
      <c r="AA4300"/>
      <c r="AB4300"/>
      <c r="AC4300"/>
      <c r="AD4300"/>
      <c r="AE4300"/>
      <c r="AF4300" t="n">
        <v>201</v>
      </c>
      <c r="AG4300" t="n">
        <v>78</v>
      </c>
      <c r="AH4300" t="n">
        <v>95</v>
      </c>
      <c r="AI4300" t="n">
        <v>9526</v>
      </c>
      <c r="AJ4300" t="n">
        <v>9516</v>
      </c>
      <c r="AK4300" t="n">
        <v>10135</v>
      </c>
      <c r="AL4300" t="n">
        <v>7335</v>
      </c>
      <c r="AM4300" t="n">
        <v>8659</v>
      </c>
      <c r="AN4300"/>
      <c r="AO4300"/>
      <c r="AP4300"/>
      <c r="AQ4300"/>
      <c r="AR4300"/>
    </row>
    <row r="4301">
      <c r="A4301" t="n">
        <v>441593</v>
      </c>
      <c r="B4301" t="s">
        <v>6441</v>
      </c>
      <c r="C4301" t="s">
        <v>6442</v>
      </c>
      <c r="D4301" t="s">
        <v>996</v>
      </c>
      <c r="E4301" t="s">
        <v>997</v>
      </c>
      <c r="F4301" t="s">
        <v>216</v>
      </c>
      <c r="G4301" t="s">
        <v>149</v>
      </c>
      <c r="H4301" t="s">
        <v>200</v>
      </c>
      <c r="I4301" t="s">
        <v>175</v>
      </c>
      <c r="J4301" t="s">
        <v>164</v>
      </c>
      <c r="K4301"/>
      <c r="L4301" t="s">
        <v>155</v>
      </c>
      <c r="M4301" t="s">
        <v>155</v>
      </c>
      <c r="N4301" t="n">
        <v>-78.6926</v>
      </c>
      <c r="O4301" t="n">
        <v>43.1696</v>
      </c>
      <c r="P4301" t="n">
        <v>12</v>
      </c>
      <c r="Q4301" t="n">
        <v>12</v>
      </c>
      <c r="R4301" t="n">
        <v>91.7</v>
      </c>
      <c r="S4301" t="n">
        <v>75</v>
      </c>
      <c r="T4301" t="n">
        <v>25</v>
      </c>
      <c r="U4301" t="n">
        <v>0</v>
      </c>
      <c r="V4301" t="n">
        <v>0</v>
      </c>
      <c r="W4301" t="n">
        <v>0</v>
      </c>
      <c r="X4301"/>
      <c r="Y4301"/>
      <c r="Z4301"/>
      <c r="AA4301"/>
      <c r="AB4301"/>
      <c r="AC4301"/>
      <c r="AD4301"/>
      <c r="AE4301"/>
      <c r="AF4301" t="n">
        <v>0</v>
      </c>
      <c r="AG4301" t="n">
        <v>58</v>
      </c>
      <c r="AH4301" t="n">
        <v>100</v>
      </c>
      <c r="AI4301"/>
      <c r="AJ4301"/>
      <c r="AK4301"/>
      <c r="AL4301"/>
      <c r="AM4301"/>
      <c r="AN4301"/>
      <c r="AO4301"/>
      <c r="AP4301"/>
      <c r="AQ4301"/>
      <c r="AR4301"/>
    </row>
    <row r="4302">
      <c r="A4302" t="n">
        <v>441609</v>
      </c>
      <c r="B4302" t="s">
        <v>6443</v>
      </c>
      <c r="C4302" t="s">
        <v>3456</v>
      </c>
      <c r="D4302" t="s">
        <v>996</v>
      </c>
      <c r="E4302" t="s">
        <v>997</v>
      </c>
      <c r="F4302" t="s">
        <v>162</v>
      </c>
      <c r="G4302" t="s">
        <v>163</v>
      </c>
      <c r="H4302" t="s">
        <v>150</v>
      </c>
      <c r="I4302" t="s">
        <v>186</v>
      </c>
      <c r="J4302" t="s">
        <v>164</v>
      </c>
      <c r="K4302" t="s">
        <v>209</v>
      </c>
      <c r="L4302" t="s">
        <v>155</v>
      </c>
      <c r="M4302" t="s">
        <v>155</v>
      </c>
      <c r="N4302" t="n">
        <v>-74.0902</v>
      </c>
      <c r="O4302" t="n">
        <v>41.1236</v>
      </c>
      <c r="P4302" t="n">
        <v>225</v>
      </c>
      <c r="Q4302" t="n">
        <v>225</v>
      </c>
      <c r="R4302" t="n">
        <v>0</v>
      </c>
      <c r="S4302" t="n">
        <v>90.2</v>
      </c>
      <c r="T4302" t="n">
        <v>0</v>
      </c>
      <c r="U4302" t="n">
        <v>0</v>
      </c>
      <c r="V4302" t="n">
        <v>0</v>
      </c>
      <c r="W4302" t="n">
        <v>9.8</v>
      </c>
      <c r="X4302" t="n">
        <v>80</v>
      </c>
      <c r="Y4302"/>
      <c r="Z4302" t="n">
        <v>11</v>
      </c>
      <c r="AA4302"/>
      <c r="AB4302"/>
      <c r="AC4302"/>
      <c r="AD4302"/>
      <c r="AE4302"/>
      <c r="AF4302" t="n">
        <v>10</v>
      </c>
      <c r="AG4302" t="n">
        <v>24</v>
      </c>
      <c r="AH4302" t="n">
        <v>65</v>
      </c>
      <c r="AI4302" t="n">
        <v>18501</v>
      </c>
      <c r="AJ4302"/>
      <c r="AK4302" t="n">
        <v>15444</v>
      </c>
      <c r="AL4302"/>
      <c r="AM4302"/>
      <c r="AN4302"/>
      <c r="AO4302" t="n">
        <v>7</v>
      </c>
      <c r="AP4302" t="n">
        <v>17</v>
      </c>
      <c r="AQ4302"/>
      <c r="AR4302"/>
    </row>
    <row r="4303">
      <c r="A4303" t="n">
        <v>441618</v>
      </c>
      <c r="B4303" t="s">
        <v>6444</v>
      </c>
      <c r="C4303" t="s">
        <v>6267</v>
      </c>
      <c r="D4303" t="s">
        <v>996</v>
      </c>
      <c r="E4303" t="s">
        <v>997</v>
      </c>
      <c r="F4303" t="s">
        <v>199</v>
      </c>
      <c r="G4303" t="s">
        <v>189</v>
      </c>
      <c r="H4303" t="s">
        <v>200</v>
      </c>
      <c r="I4303" t="s">
        <v>186</v>
      </c>
      <c r="J4303" t="s">
        <v>164</v>
      </c>
      <c r="K4303"/>
      <c r="L4303" t="s">
        <v>155</v>
      </c>
      <c r="M4303" t="s">
        <v>155</v>
      </c>
      <c r="N4303" t="n">
        <v>-78.7522</v>
      </c>
      <c r="O4303" t="n">
        <v>42.961</v>
      </c>
      <c r="P4303" t="n">
        <v>35</v>
      </c>
      <c r="Q4303" t="n">
        <v>35</v>
      </c>
      <c r="R4303" t="n">
        <v>97.1</v>
      </c>
      <c r="S4303" t="n">
        <v>80</v>
      </c>
      <c r="T4303" t="n">
        <v>17.1</v>
      </c>
      <c r="U4303" t="n">
        <v>2.9</v>
      </c>
      <c r="V4303" t="n">
        <v>0</v>
      </c>
      <c r="W4303" t="n">
        <v>0</v>
      </c>
      <c r="X4303" t="n">
        <v>100</v>
      </c>
      <c r="Y4303" t="n">
        <v>100</v>
      </c>
      <c r="Z4303" t="n">
        <v>9</v>
      </c>
      <c r="AA4303"/>
      <c r="AB4303"/>
      <c r="AC4303"/>
      <c r="AD4303"/>
      <c r="AE4303"/>
      <c r="AF4303" t="n">
        <v>10</v>
      </c>
      <c r="AG4303" t="n">
        <v>40</v>
      </c>
      <c r="AH4303" t="n">
        <v>40</v>
      </c>
      <c r="AI4303" t="n">
        <v>16374</v>
      </c>
      <c r="AJ4303" t="n">
        <v>16220</v>
      </c>
      <c r="AK4303" t="n">
        <v>14847</v>
      </c>
      <c r="AL4303" t="n">
        <v>21392</v>
      </c>
      <c r="AM4303"/>
      <c r="AN4303"/>
      <c r="AO4303"/>
      <c r="AP4303"/>
      <c r="AQ4303"/>
      <c r="AR4303"/>
    </row>
    <row r="4304">
      <c r="A4304" t="n">
        <v>441636</v>
      </c>
      <c r="B4304" t="s">
        <v>6445</v>
      </c>
      <c r="C4304" t="s">
        <v>1304</v>
      </c>
      <c r="D4304" t="s">
        <v>3795</v>
      </c>
      <c r="E4304" t="s">
        <v>1434</v>
      </c>
      <c r="F4304" t="s">
        <v>188</v>
      </c>
      <c r="G4304" t="s">
        <v>189</v>
      </c>
      <c r="H4304" t="s">
        <v>150</v>
      </c>
      <c r="I4304" t="s">
        <v>151</v>
      </c>
      <c r="J4304" t="s">
        <v>164</v>
      </c>
      <c r="K4304" t="s">
        <v>209</v>
      </c>
      <c r="L4304" t="s">
        <v>155</v>
      </c>
      <c r="M4304" t="s">
        <v>155</v>
      </c>
      <c r="N4304" t="n">
        <v>-82.9887</v>
      </c>
      <c r="O4304" t="n">
        <v>40.1024</v>
      </c>
      <c r="P4304" t="n">
        <v>579</v>
      </c>
      <c r="Q4304" t="n">
        <v>555</v>
      </c>
      <c r="R4304" t="n">
        <v>86.1</v>
      </c>
      <c r="S4304" t="n">
        <v>15.1</v>
      </c>
      <c r="T4304" t="n">
        <v>77.1</v>
      </c>
      <c r="U4304" t="n">
        <v>2.5</v>
      </c>
      <c r="V4304" t="n">
        <v>0.7</v>
      </c>
      <c r="W4304" t="n">
        <v>0</v>
      </c>
      <c r="X4304"/>
      <c r="Y4304"/>
      <c r="Z4304" t="n">
        <v>15</v>
      </c>
      <c r="AA4304" t="n">
        <v>11</v>
      </c>
      <c r="AB4304" t="n">
        <v>54.5</v>
      </c>
      <c r="AC4304"/>
      <c r="AD4304"/>
      <c r="AE4304"/>
      <c r="AF4304" t="n">
        <v>30</v>
      </c>
      <c r="AG4304" t="n">
        <v>66</v>
      </c>
      <c r="AH4304" t="n">
        <v>70</v>
      </c>
      <c r="AI4304" t="n">
        <v>31749</v>
      </c>
      <c r="AJ4304" t="n">
        <v>31690</v>
      </c>
      <c r="AK4304" t="n">
        <v>32494</v>
      </c>
      <c r="AL4304" t="n">
        <v>33924</v>
      </c>
      <c r="AM4304"/>
      <c r="AN4304" t="n">
        <v>35639</v>
      </c>
      <c r="AO4304" t="n">
        <v>72</v>
      </c>
      <c r="AP4304"/>
      <c r="AQ4304" t="n">
        <v>5</v>
      </c>
      <c r="AR4304"/>
    </row>
    <row r="4305">
      <c r="A4305" t="n">
        <v>441645</v>
      </c>
      <c r="B4305" t="s">
        <v>6446</v>
      </c>
      <c r="C4305" t="s">
        <v>6447</v>
      </c>
      <c r="D4305" t="s">
        <v>3795</v>
      </c>
      <c r="E4305" t="s">
        <v>1434</v>
      </c>
      <c r="F4305" t="s">
        <v>279</v>
      </c>
      <c r="G4305" t="s">
        <v>189</v>
      </c>
      <c r="H4305" t="s">
        <v>174</v>
      </c>
      <c r="I4305" t="s">
        <v>186</v>
      </c>
      <c r="J4305" t="s">
        <v>164</v>
      </c>
      <c r="K4305"/>
      <c r="L4305" t="s">
        <v>155</v>
      </c>
      <c r="M4305" t="s">
        <v>155</v>
      </c>
      <c r="N4305" t="n">
        <v>-81.3243</v>
      </c>
      <c r="O4305" t="n">
        <v>41.672</v>
      </c>
      <c r="P4305" t="n">
        <v>253</v>
      </c>
      <c r="Q4305" t="n">
        <v>253</v>
      </c>
      <c r="R4305" t="n">
        <v>98</v>
      </c>
      <c r="S4305" t="n">
        <v>64</v>
      </c>
      <c r="T4305" t="n">
        <v>27.3</v>
      </c>
      <c r="U4305" t="n">
        <v>5.1</v>
      </c>
      <c r="V4305" t="n">
        <v>0.8</v>
      </c>
      <c r="W4305" t="n">
        <v>0</v>
      </c>
      <c r="X4305" t="n">
        <v>82</v>
      </c>
      <c r="Y4305" t="n">
        <v>100</v>
      </c>
      <c r="Z4305" t="n">
        <v>11</v>
      </c>
      <c r="AA4305" t="n">
        <v>54</v>
      </c>
      <c r="AB4305" t="n">
        <v>81.5</v>
      </c>
      <c r="AC4305"/>
      <c r="AD4305"/>
      <c r="AE4305"/>
      <c r="AF4305" t="n">
        <v>73</v>
      </c>
      <c r="AG4305" t="n">
        <v>53</v>
      </c>
      <c r="AH4305" t="n">
        <v>54</v>
      </c>
      <c r="AI4305" t="n">
        <v>15855</v>
      </c>
      <c r="AJ4305" t="n">
        <v>14703</v>
      </c>
      <c r="AK4305" t="n">
        <v>16249</v>
      </c>
      <c r="AL4305" t="n">
        <v>19745</v>
      </c>
      <c r="AM4305" t="n">
        <v>21751</v>
      </c>
      <c r="AN4305" t="n">
        <v>21751</v>
      </c>
      <c r="AO4305"/>
      <c r="AP4305"/>
      <c r="AQ4305"/>
      <c r="AR4305"/>
    </row>
    <row r="4306">
      <c r="A4306" t="n">
        <v>441663</v>
      </c>
      <c r="B4306" t="s">
        <v>6270</v>
      </c>
      <c r="C4306" t="s">
        <v>2413</v>
      </c>
      <c r="D4306" t="s">
        <v>4129</v>
      </c>
      <c r="E4306" t="s">
        <v>267</v>
      </c>
      <c r="F4306" t="s">
        <v>279</v>
      </c>
      <c r="G4306" t="s">
        <v>189</v>
      </c>
      <c r="H4306" t="s">
        <v>174</v>
      </c>
      <c r="I4306" t="s">
        <v>186</v>
      </c>
      <c r="J4306" t="s">
        <v>164</v>
      </c>
      <c r="K4306"/>
      <c r="L4306" t="s">
        <v>155</v>
      </c>
      <c r="M4306" t="s">
        <v>155</v>
      </c>
      <c r="N4306" t="n">
        <v>-122.9677</v>
      </c>
      <c r="O4306" t="n">
        <v>44.9692</v>
      </c>
      <c r="P4306" t="n">
        <v>425</v>
      </c>
      <c r="Q4306" t="n">
        <v>425</v>
      </c>
      <c r="R4306" t="n">
        <v>90.6</v>
      </c>
      <c r="S4306" t="n">
        <v>52</v>
      </c>
      <c r="T4306" t="n">
        <v>3.3</v>
      </c>
      <c r="U4306" t="n">
        <v>22.4</v>
      </c>
      <c r="V4306" t="n">
        <v>1.4</v>
      </c>
      <c r="W4306" t="n">
        <v>0</v>
      </c>
      <c r="X4306" t="n">
        <v>61</v>
      </c>
      <c r="Y4306"/>
      <c r="Z4306" t="n">
        <v>19</v>
      </c>
      <c r="AA4306" t="n">
        <v>284</v>
      </c>
      <c r="AB4306" t="n">
        <v>73.6</v>
      </c>
      <c r="AC4306"/>
      <c r="AD4306"/>
      <c r="AE4306"/>
      <c r="AF4306" t="n">
        <v>226</v>
      </c>
      <c r="AG4306" t="n">
        <v>31</v>
      </c>
      <c r="AH4306" t="n">
        <v>33</v>
      </c>
      <c r="AI4306" t="n">
        <v>31793</v>
      </c>
      <c r="AJ4306" t="n">
        <v>32281</v>
      </c>
      <c r="AK4306" t="n">
        <v>32706</v>
      </c>
      <c r="AL4306" t="n">
        <v>33092</v>
      </c>
      <c r="AM4306" t="n">
        <v>34899</v>
      </c>
      <c r="AN4306" t="n">
        <v>35770</v>
      </c>
      <c r="AO4306"/>
      <c r="AP4306"/>
      <c r="AQ4306"/>
      <c r="AR4306"/>
    </row>
    <row r="4307">
      <c r="A4307" t="n">
        <v>441672</v>
      </c>
      <c r="B4307" t="s">
        <v>6448</v>
      </c>
      <c r="C4307" t="s">
        <v>6449</v>
      </c>
      <c r="D4307" t="s">
        <v>4200</v>
      </c>
      <c r="E4307" t="s">
        <v>997</v>
      </c>
      <c r="F4307" t="s">
        <v>216</v>
      </c>
      <c r="G4307" t="s">
        <v>149</v>
      </c>
      <c r="H4307" t="s">
        <v>200</v>
      </c>
      <c r="I4307" t="s">
        <v>205</v>
      </c>
      <c r="J4307" t="s">
        <v>164</v>
      </c>
      <c r="K4307"/>
      <c r="L4307" t="s">
        <v>155</v>
      </c>
      <c r="M4307" t="s">
        <v>155</v>
      </c>
      <c r="N4307" t="n">
        <v>-75.9558</v>
      </c>
      <c r="O4307" t="n">
        <v>41.7386</v>
      </c>
      <c r="P4307" t="n">
        <v>43</v>
      </c>
      <c r="Q4307" t="n">
        <v>43</v>
      </c>
      <c r="R4307" t="n">
        <v>86</v>
      </c>
      <c r="S4307" t="n">
        <v>100</v>
      </c>
      <c r="T4307" t="n">
        <v>0</v>
      </c>
      <c r="U4307" t="n">
        <v>0</v>
      </c>
      <c r="V4307" t="n">
        <v>0</v>
      </c>
      <c r="W4307" t="n">
        <v>0</v>
      </c>
      <c r="X4307" t="n">
        <v>94</v>
      </c>
      <c r="Y4307"/>
      <c r="Z4307" t="n">
        <v>8</v>
      </c>
      <c r="AA4307"/>
      <c r="AB4307"/>
      <c r="AC4307"/>
      <c r="AD4307"/>
      <c r="AE4307"/>
      <c r="AF4307" t="n">
        <v>40</v>
      </c>
      <c r="AG4307" t="n">
        <v>86</v>
      </c>
      <c r="AH4307" t="n">
        <v>86</v>
      </c>
      <c r="AI4307" t="n">
        <v>3827</v>
      </c>
      <c r="AJ4307" t="n">
        <v>312</v>
      </c>
      <c r="AK4307" t="n">
        <v>4524</v>
      </c>
      <c r="AL4307" t="n">
        <v>0</v>
      </c>
      <c r="AM4307" t="n">
        <v>5906</v>
      </c>
      <c r="AN4307"/>
      <c r="AO4307"/>
      <c r="AP4307"/>
      <c r="AQ4307"/>
      <c r="AR4307"/>
    </row>
    <row r="4308">
      <c r="A4308" t="n">
        <v>441690</v>
      </c>
      <c r="B4308" t="s">
        <v>6450</v>
      </c>
      <c r="C4308" t="s">
        <v>6451</v>
      </c>
      <c r="D4308" t="s">
        <v>5462</v>
      </c>
      <c r="E4308" t="s">
        <v>5452</v>
      </c>
      <c r="F4308" t="s">
        <v>162</v>
      </c>
      <c r="G4308" t="s">
        <v>163</v>
      </c>
      <c r="H4308" t="s">
        <v>150</v>
      </c>
      <c r="I4308" t="s">
        <v>151</v>
      </c>
      <c r="J4308" t="s">
        <v>164</v>
      </c>
      <c r="K4308" t="s">
        <v>209</v>
      </c>
      <c r="L4308" t="s">
        <v>155</v>
      </c>
      <c r="M4308" t="s">
        <v>155</v>
      </c>
      <c r="N4308" t="n">
        <v>-66.0851</v>
      </c>
      <c r="O4308" t="n">
        <v>18.3583</v>
      </c>
      <c r="P4308" t="n">
        <v>250</v>
      </c>
      <c r="Q4308" t="n">
        <v>200</v>
      </c>
      <c r="R4308" t="n">
        <v>33.5</v>
      </c>
      <c r="S4308" t="n">
        <v>0</v>
      </c>
      <c r="T4308" t="n">
        <v>0</v>
      </c>
      <c r="U4308" t="n">
        <v>100</v>
      </c>
      <c r="V4308" t="n">
        <v>0</v>
      </c>
      <c r="W4308" t="n">
        <v>0</v>
      </c>
      <c r="X4308" t="n">
        <v>0</v>
      </c>
      <c r="Y4308" t="n">
        <v>0</v>
      </c>
      <c r="Z4308" t="n">
        <v>10</v>
      </c>
      <c r="AA4308" t="n">
        <v>14</v>
      </c>
      <c r="AB4308" t="n">
        <v>14.3</v>
      </c>
      <c r="AC4308" t="n">
        <v>5</v>
      </c>
      <c r="AD4308" t="n">
        <v>40</v>
      </c>
      <c r="AE4308" t="n">
        <v>20</v>
      </c>
      <c r="AF4308" t="n">
        <v>2</v>
      </c>
      <c r="AG4308" t="n">
        <v>58</v>
      </c>
      <c r="AH4308" t="n">
        <v>68</v>
      </c>
      <c r="AI4308" t="n">
        <v>5607</v>
      </c>
      <c r="AJ4308" t="n">
        <v>5607</v>
      </c>
      <c r="AK4308"/>
      <c r="AL4308"/>
      <c r="AM4308"/>
      <c r="AN4308"/>
      <c r="AO4308" t="n">
        <v>8</v>
      </c>
      <c r="AP4308" t="n">
        <v>14</v>
      </c>
      <c r="AQ4308" t="n">
        <v>13</v>
      </c>
      <c r="AR4308"/>
    </row>
    <row r="4309">
      <c r="A4309" t="n">
        <v>441706</v>
      </c>
      <c r="B4309" t="s">
        <v>6452</v>
      </c>
      <c r="C4309" t="s">
        <v>5468</v>
      </c>
      <c r="D4309" t="s">
        <v>5462</v>
      </c>
      <c r="E4309" t="s">
        <v>5452</v>
      </c>
      <c r="F4309" t="s">
        <v>199</v>
      </c>
      <c r="G4309" t="s">
        <v>189</v>
      </c>
      <c r="H4309" t="s">
        <v>200</v>
      </c>
      <c r="I4309" t="s">
        <v>151</v>
      </c>
      <c r="J4309" t="s">
        <v>164</v>
      </c>
      <c r="K4309"/>
      <c r="L4309" t="s">
        <v>155</v>
      </c>
      <c r="M4309" t="s">
        <v>155</v>
      </c>
      <c r="N4309" t="n">
        <v>-66.0742</v>
      </c>
      <c r="O4309" t="n">
        <v>18.451</v>
      </c>
      <c r="P4309" t="n">
        <v>362</v>
      </c>
      <c r="Q4309" t="n">
        <v>362</v>
      </c>
      <c r="R4309" t="n">
        <v>43.9</v>
      </c>
      <c r="S4309" t="n">
        <v>0</v>
      </c>
      <c r="T4309" t="n">
        <v>0</v>
      </c>
      <c r="U4309" t="n">
        <v>100</v>
      </c>
      <c r="V4309" t="n">
        <v>0</v>
      </c>
      <c r="W4309" t="n">
        <v>0</v>
      </c>
      <c r="X4309" t="n">
        <v>67</v>
      </c>
      <c r="Y4309"/>
      <c r="Z4309" t="n">
        <v>191</v>
      </c>
      <c r="AA4309"/>
      <c r="AB4309"/>
      <c r="AC4309"/>
      <c r="AD4309"/>
      <c r="AE4309"/>
      <c r="AF4309" t="n">
        <v>116</v>
      </c>
      <c r="AG4309" t="n">
        <v>64</v>
      </c>
      <c r="AH4309" t="n">
        <v>64</v>
      </c>
      <c r="AI4309" t="n">
        <v>6024</v>
      </c>
      <c r="AJ4309" t="n">
        <v>5957</v>
      </c>
      <c r="AK4309" t="n">
        <v>6869</v>
      </c>
      <c r="AL4309" t="n">
        <v>6837</v>
      </c>
      <c r="AM4309"/>
      <c r="AN4309"/>
      <c r="AO4309"/>
      <c r="AP4309"/>
      <c r="AQ4309"/>
      <c r="AR4309"/>
    </row>
    <row r="4310">
      <c r="A4310" t="n">
        <v>441742</v>
      </c>
      <c r="B4310" t="s">
        <v>6453</v>
      </c>
      <c r="C4310" t="s">
        <v>4789</v>
      </c>
      <c r="D4310" t="s">
        <v>4775</v>
      </c>
      <c r="E4310" t="s">
        <v>283</v>
      </c>
      <c r="F4310" t="s">
        <v>279</v>
      </c>
      <c r="G4310" t="s">
        <v>189</v>
      </c>
      <c r="H4310" t="s">
        <v>174</v>
      </c>
      <c r="I4310" t="s">
        <v>186</v>
      </c>
      <c r="J4310" t="s">
        <v>164</v>
      </c>
      <c r="K4310" t="s">
        <v>176</v>
      </c>
      <c r="L4310" t="s">
        <v>155</v>
      </c>
      <c r="M4310" t="s">
        <v>155</v>
      </c>
      <c r="N4310" t="n">
        <v>-97.055</v>
      </c>
      <c r="O4310" t="n">
        <v>32.6754</v>
      </c>
      <c r="P4310" t="n">
        <v>1398</v>
      </c>
      <c r="Q4310" t="n">
        <v>1398</v>
      </c>
      <c r="R4310" t="n">
        <v>91</v>
      </c>
      <c r="S4310" t="n">
        <v>6.6</v>
      </c>
      <c r="T4310" t="n">
        <v>30.5</v>
      </c>
      <c r="U4310" t="n">
        <v>15.4</v>
      </c>
      <c r="V4310" t="n">
        <v>1.1</v>
      </c>
      <c r="W4310" t="n">
        <v>0</v>
      </c>
      <c r="X4310" t="n">
        <v>64</v>
      </c>
      <c r="Y4310" t="n">
        <v>13</v>
      </c>
      <c r="Z4310" t="n">
        <v>25</v>
      </c>
      <c r="AA4310" t="n">
        <v>656</v>
      </c>
      <c r="AB4310" t="n">
        <v>49.4</v>
      </c>
      <c r="AC4310"/>
      <c r="AD4310"/>
      <c r="AE4310"/>
      <c r="AF4310" t="n">
        <v>723</v>
      </c>
      <c r="AG4310" t="n">
        <v>75</v>
      </c>
      <c r="AH4310" t="n">
        <v>76</v>
      </c>
      <c r="AI4310" t="n">
        <v>24603</v>
      </c>
      <c r="AJ4310" t="n">
        <v>24380</v>
      </c>
      <c r="AK4310" t="n">
        <v>24878</v>
      </c>
      <c r="AL4310" t="n">
        <v>26039</v>
      </c>
      <c r="AM4310" t="n">
        <v>27057</v>
      </c>
      <c r="AN4310" t="n">
        <v>28842</v>
      </c>
      <c r="AO4310" t="n">
        <v>58</v>
      </c>
      <c r="AP4310"/>
      <c r="AQ4310"/>
      <c r="AR4310"/>
    </row>
    <row r="4311">
      <c r="A4311" t="n">
        <v>441760</v>
      </c>
      <c r="B4311" t="s">
        <v>6454</v>
      </c>
      <c r="C4311" t="s">
        <v>4876</v>
      </c>
      <c r="D4311" t="s">
        <v>4775</v>
      </c>
      <c r="E4311" t="s">
        <v>283</v>
      </c>
      <c r="F4311" t="s">
        <v>173</v>
      </c>
      <c r="G4311" t="s">
        <v>149</v>
      </c>
      <c r="H4311" t="s">
        <v>174</v>
      </c>
      <c r="I4311" t="s">
        <v>151</v>
      </c>
      <c r="J4311" t="s">
        <v>152</v>
      </c>
      <c r="K4311" t="s">
        <v>176</v>
      </c>
      <c r="L4311" t="s">
        <v>155</v>
      </c>
      <c r="M4311" t="s">
        <v>155</v>
      </c>
      <c r="N4311" t="n">
        <v>-94.0771</v>
      </c>
      <c r="O4311" t="n">
        <v>30.0479</v>
      </c>
      <c r="P4311" t="n">
        <v>5902</v>
      </c>
      <c r="Q4311" t="n">
        <v>5902</v>
      </c>
      <c r="R4311" t="n">
        <v>55.3</v>
      </c>
      <c r="S4311" t="n">
        <v>38.6</v>
      </c>
      <c r="T4311" t="n">
        <v>30</v>
      </c>
      <c r="U4311" t="n">
        <v>23.3</v>
      </c>
      <c r="V4311" t="n">
        <v>3.1</v>
      </c>
      <c r="W4311" t="n">
        <v>0</v>
      </c>
      <c r="X4311" t="n">
        <v>48</v>
      </c>
      <c r="Y4311" t="n">
        <v>47</v>
      </c>
      <c r="Z4311" t="n">
        <v>21</v>
      </c>
      <c r="AA4311" t="n">
        <v>472</v>
      </c>
      <c r="AB4311" t="n">
        <v>27.3</v>
      </c>
      <c r="AC4311"/>
      <c r="AD4311"/>
      <c r="AE4311"/>
      <c r="AF4311" t="n">
        <v>421</v>
      </c>
      <c r="AG4311" t="n">
        <v>27</v>
      </c>
      <c r="AH4311" t="n">
        <v>38</v>
      </c>
      <c r="AI4311" t="n">
        <v>8381</v>
      </c>
      <c r="AJ4311" t="n">
        <v>7271</v>
      </c>
      <c r="AK4311" t="n">
        <v>7874</v>
      </c>
      <c r="AL4311" t="n">
        <v>9893</v>
      </c>
      <c r="AM4311" t="n">
        <v>10960</v>
      </c>
      <c r="AN4311" t="n">
        <v>13389</v>
      </c>
      <c r="AO4311" t="n">
        <v>549</v>
      </c>
      <c r="AP4311"/>
      <c r="AQ4311"/>
      <c r="AR4311"/>
    </row>
    <row r="4312">
      <c r="A4312" t="n">
        <v>441788</v>
      </c>
      <c r="B4312" t="s">
        <v>6455</v>
      </c>
      <c r="C4312" t="s">
        <v>4829</v>
      </c>
      <c r="D4312" t="s">
        <v>4775</v>
      </c>
      <c r="E4312" t="s">
        <v>283</v>
      </c>
      <c r="F4312" t="s">
        <v>279</v>
      </c>
      <c r="G4312" t="s">
        <v>189</v>
      </c>
      <c r="H4312" t="s">
        <v>174</v>
      </c>
      <c r="I4312" t="s">
        <v>151</v>
      </c>
      <c r="J4312" t="s">
        <v>164</v>
      </c>
      <c r="K4312"/>
      <c r="L4312" t="s">
        <v>155</v>
      </c>
      <c r="M4312" t="s">
        <v>155</v>
      </c>
      <c r="N4312" t="n">
        <v>-96.9418</v>
      </c>
      <c r="O4312" t="n">
        <v>32.8361</v>
      </c>
      <c r="P4312" t="n">
        <v>749</v>
      </c>
      <c r="Q4312" t="n">
        <v>749</v>
      </c>
      <c r="R4312" t="n">
        <v>11.2</v>
      </c>
      <c r="S4312" t="n">
        <v>28.2</v>
      </c>
      <c r="T4312" t="n">
        <v>26.4</v>
      </c>
      <c r="U4312" t="n">
        <v>34.4</v>
      </c>
      <c r="V4312" t="n">
        <v>3.3</v>
      </c>
      <c r="W4312" t="n">
        <v>0</v>
      </c>
      <c r="X4312" t="n">
        <v>71</v>
      </c>
      <c r="Y4312"/>
      <c r="Z4312" t="n">
        <v>17</v>
      </c>
      <c r="AA4312" t="n">
        <v>70</v>
      </c>
      <c r="AB4312" t="n">
        <v>55.7</v>
      </c>
      <c r="AC4312"/>
      <c r="AD4312"/>
      <c r="AE4312"/>
      <c r="AF4312" t="n">
        <v>51</v>
      </c>
      <c r="AG4312" t="n">
        <v>53</v>
      </c>
      <c r="AH4312" t="n">
        <v>55</v>
      </c>
      <c r="AI4312" t="n">
        <v>25519</v>
      </c>
      <c r="AJ4312" t="n">
        <v>24907</v>
      </c>
      <c r="AK4312" t="n">
        <v>24445</v>
      </c>
      <c r="AL4312" t="n">
        <v>26797</v>
      </c>
      <c r="AM4312" t="n">
        <v>29979</v>
      </c>
      <c r="AN4312" t="n">
        <v>29764</v>
      </c>
      <c r="AO4312"/>
      <c r="AP4312"/>
      <c r="AQ4312"/>
      <c r="AR4312"/>
    </row>
    <row r="4313">
      <c r="A4313" t="n">
        <v>441830</v>
      </c>
      <c r="B4313" t="s">
        <v>6456</v>
      </c>
      <c r="C4313" t="s">
        <v>5040</v>
      </c>
      <c r="D4313" t="s">
        <v>5021</v>
      </c>
      <c r="E4313" t="s">
        <v>914</v>
      </c>
      <c r="F4313" t="s">
        <v>199</v>
      </c>
      <c r="G4313" t="s">
        <v>189</v>
      </c>
      <c r="H4313" t="s">
        <v>200</v>
      </c>
      <c r="I4313" t="s">
        <v>151</v>
      </c>
      <c r="J4313" t="s">
        <v>164</v>
      </c>
      <c r="K4313"/>
      <c r="L4313" t="s">
        <v>155</v>
      </c>
      <c r="M4313" t="s">
        <v>155</v>
      </c>
      <c r="N4313" t="n">
        <v>-111.8764</v>
      </c>
      <c r="O4313" t="n">
        <v>40.7614</v>
      </c>
      <c r="P4313" t="n">
        <v>180</v>
      </c>
      <c r="Q4313" t="n">
        <v>180</v>
      </c>
      <c r="R4313" t="n">
        <v>80</v>
      </c>
      <c r="S4313" t="n">
        <v>76.7</v>
      </c>
      <c r="T4313" t="n">
        <v>1.1</v>
      </c>
      <c r="U4313" t="n">
        <v>16.7</v>
      </c>
      <c r="V4313" t="n">
        <v>1.7</v>
      </c>
      <c r="W4313" t="n">
        <v>0</v>
      </c>
      <c r="X4313" t="n">
        <v>82</v>
      </c>
      <c r="Y4313"/>
      <c r="Z4313" t="n">
        <v>3</v>
      </c>
      <c r="AA4313"/>
      <c r="AB4313"/>
      <c r="AC4313"/>
      <c r="AD4313"/>
      <c r="AE4313"/>
      <c r="AF4313" t="n">
        <v>54</v>
      </c>
      <c r="AG4313" t="n">
        <v>53</v>
      </c>
      <c r="AH4313" t="n">
        <v>53</v>
      </c>
      <c r="AI4313" t="n">
        <v>22151</v>
      </c>
      <c r="AJ4313" t="n">
        <v>22425</v>
      </c>
      <c r="AK4313" t="n">
        <v>23302</v>
      </c>
      <c r="AL4313" t="n">
        <v>22694</v>
      </c>
      <c r="AM4313" t="n">
        <v>24818</v>
      </c>
      <c r="AN4313" t="n">
        <v>26591</v>
      </c>
      <c r="AO4313"/>
      <c r="AP4313"/>
      <c r="AQ4313"/>
      <c r="AR4313"/>
    </row>
    <row r="4314">
      <c r="A4314" t="n">
        <v>441858</v>
      </c>
      <c r="B4314" t="s">
        <v>6457</v>
      </c>
      <c r="C4314" t="s">
        <v>5127</v>
      </c>
      <c r="D4314" t="s">
        <v>5078</v>
      </c>
      <c r="E4314" t="s">
        <v>147</v>
      </c>
      <c r="F4314" t="s">
        <v>279</v>
      </c>
      <c r="G4314" t="s">
        <v>189</v>
      </c>
      <c r="H4314" t="s">
        <v>174</v>
      </c>
      <c r="I4314" t="s">
        <v>186</v>
      </c>
      <c r="J4314" t="s">
        <v>164</v>
      </c>
      <c r="K4314" t="s">
        <v>176</v>
      </c>
      <c r="L4314" t="s">
        <v>155</v>
      </c>
      <c r="M4314" t="s">
        <v>155</v>
      </c>
      <c r="N4314" t="n">
        <v>-77.4956</v>
      </c>
      <c r="O4314" t="n">
        <v>38.2412</v>
      </c>
      <c r="P4314" t="n">
        <v>268</v>
      </c>
      <c r="Q4314" t="n">
        <v>268</v>
      </c>
      <c r="R4314" t="n">
        <v>95.9</v>
      </c>
      <c r="S4314" t="n">
        <v>34.7</v>
      </c>
      <c r="T4314" t="n">
        <v>43.3</v>
      </c>
      <c r="U4314" t="n">
        <v>6</v>
      </c>
      <c r="V4314" t="n">
        <v>4.1</v>
      </c>
      <c r="W4314" t="n">
        <v>0</v>
      </c>
      <c r="X4314" t="n">
        <v>74</v>
      </c>
      <c r="Y4314"/>
      <c r="Z4314" t="n">
        <v>7</v>
      </c>
      <c r="AA4314" t="n">
        <v>41</v>
      </c>
      <c r="AB4314" t="n">
        <v>80.5</v>
      </c>
      <c r="AC4314"/>
      <c r="AD4314"/>
      <c r="AE4314"/>
      <c r="AF4314" t="n">
        <v>39</v>
      </c>
      <c r="AG4314" t="n">
        <v>58</v>
      </c>
      <c r="AH4314" t="n">
        <v>71</v>
      </c>
      <c r="AI4314" t="n">
        <v>38836</v>
      </c>
      <c r="AJ4314" t="n">
        <v>39005</v>
      </c>
      <c r="AK4314"/>
      <c r="AL4314"/>
      <c r="AM4314"/>
      <c r="AN4314"/>
      <c r="AO4314" t="n">
        <v>71</v>
      </c>
      <c r="AP4314"/>
      <c r="AQ4314"/>
      <c r="AR4314"/>
    </row>
    <row r="4315">
      <c r="A4315" t="n">
        <v>441876</v>
      </c>
      <c r="B4315" t="s">
        <v>6458</v>
      </c>
      <c r="C4315" t="s">
        <v>5080</v>
      </c>
      <c r="D4315" t="s">
        <v>5078</v>
      </c>
      <c r="E4315" t="s">
        <v>147</v>
      </c>
      <c r="F4315" t="s">
        <v>199</v>
      </c>
      <c r="G4315" t="s">
        <v>189</v>
      </c>
      <c r="H4315" t="s">
        <v>200</v>
      </c>
      <c r="I4315" t="s">
        <v>151</v>
      </c>
      <c r="J4315" t="s">
        <v>164</v>
      </c>
      <c r="K4315"/>
      <c r="L4315" t="s">
        <v>155</v>
      </c>
      <c r="M4315" t="s">
        <v>155</v>
      </c>
      <c r="N4315" t="n">
        <v>-76.1894</v>
      </c>
      <c r="O4315" t="n">
        <v>36.7794</v>
      </c>
      <c r="P4315" t="n">
        <v>326</v>
      </c>
      <c r="Q4315" t="n">
        <v>326</v>
      </c>
      <c r="R4315" t="n">
        <v>97.2</v>
      </c>
      <c r="S4315" t="n">
        <v>62.6</v>
      </c>
      <c r="T4315" t="n">
        <v>25.8</v>
      </c>
      <c r="U4315" t="n">
        <v>3.7</v>
      </c>
      <c r="V4315" t="n">
        <v>1.5</v>
      </c>
      <c r="W4315" t="n">
        <v>0.3</v>
      </c>
      <c r="X4315" t="n">
        <v>92</v>
      </c>
      <c r="Y4315" t="n">
        <v>0</v>
      </c>
      <c r="Z4315" t="n">
        <v>19</v>
      </c>
      <c r="AA4315"/>
      <c r="AB4315"/>
      <c r="AC4315"/>
      <c r="AD4315"/>
      <c r="AE4315"/>
      <c r="AF4315" t="n">
        <v>27</v>
      </c>
      <c r="AG4315" t="n">
        <v>45</v>
      </c>
      <c r="AH4315" t="n">
        <v>46</v>
      </c>
      <c r="AI4315" t="n">
        <v>18077</v>
      </c>
      <c r="AJ4315" t="n">
        <v>15732</v>
      </c>
      <c r="AK4315" t="n">
        <v>16701</v>
      </c>
      <c r="AL4315" t="n">
        <v>21833</v>
      </c>
      <c r="AM4315" t="n">
        <v>21390</v>
      </c>
      <c r="AN4315" t="n">
        <v>22862</v>
      </c>
      <c r="AO4315"/>
      <c r="AP4315"/>
      <c r="AQ4315"/>
      <c r="AR4315"/>
    </row>
    <row r="4316">
      <c r="A4316" t="n">
        <v>441900</v>
      </c>
      <c r="B4316" t="s">
        <v>6459</v>
      </c>
      <c r="C4316" t="s">
        <v>2014</v>
      </c>
      <c r="D4316" t="s">
        <v>2978</v>
      </c>
      <c r="E4316" t="s">
        <v>267</v>
      </c>
      <c r="F4316" t="s">
        <v>148</v>
      </c>
      <c r="G4316" t="s">
        <v>149</v>
      </c>
      <c r="H4316" t="s">
        <v>150</v>
      </c>
      <c r="I4316" t="s">
        <v>205</v>
      </c>
      <c r="J4316" t="s">
        <v>152</v>
      </c>
      <c r="K4316" t="s">
        <v>179</v>
      </c>
      <c r="L4316" t="s">
        <v>155</v>
      </c>
      <c r="M4316" t="s">
        <v>155</v>
      </c>
      <c r="N4316" t="n">
        <v>-114.938</v>
      </c>
      <c r="O4316" t="n">
        <v>35.9823</v>
      </c>
      <c r="P4316" t="n">
        <v>7885</v>
      </c>
      <c r="Q4316" t="n">
        <v>7805</v>
      </c>
      <c r="R4316" t="n">
        <v>73.2</v>
      </c>
      <c r="S4316" t="n">
        <v>20.8</v>
      </c>
      <c r="T4316" t="n">
        <v>8.6</v>
      </c>
      <c r="U4316" t="n">
        <v>40.5</v>
      </c>
      <c r="V4316" t="n">
        <v>12.2</v>
      </c>
      <c r="W4316" t="n">
        <v>0</v>
      </c>
      <c r="X4316" t="n">
        <v>77</v>
      </c>
      <c r="Y4316" t="n">
        <v>27</v>
      </c>
      <c r="Z4316" t="n">
        <v>19</v>
      </c>
      <c r="AA4316" t="n">
        <v>464</v>
      </c>
      <c r="AB4316" t="n">
        <v>31</v>
      </c>
      <c r="AC4316" t="n">
        <v>464</v>
      </c>
      <c r="AD4316" t="n">
        <v>31</v>
      </c>
      <c r="AE4316" t="n">
        <v>11.9</v>
      </c>
      <c r="AF4316" t="n">
        <v>356</v>
      </c>
      <c r="AG4316" t="n">
        <v>22</v>
      </c>
      <c r="AH4316" t="n">
        <v>35</v>
      </c>
      <c r="AI4316" t="n">
        <v>16255</v>
      </c>
      <c r="AJ4316" t="n">
        <v>11793</v>
      </c>
      <c r="AK4316" t="n">
        <v>12021</v>
      </c>
      <c r="AL4316" t="n">
        <v>15176</v>
      </c>
      <c r="AM4316" t="n">
        <v>17591</v>
      </c>
      <c r="AN4316" t="n">
        <v>19917</v>
      </c>
      <c r="AO4316"/>
      <c r="AP4316" t="n">
        <v>841</v>
      </c>
      <c r="AQ4316" t="n">
        <v>40</v>
      </c>
      <c r="AR4316"/>
    </row>
    <row r="4317">
      <c r="A4317" t="n">
        <v>441937</v>
      </c>
      <c r="B4317" t="s">
        <v>6460</v>
      </c>
      <c r="C4317" t="s">
        <v>6461</v>
      </c>
      <c r="D4317" t="s">
        <v>440</v>
      </c>
      <c r="E4317" t="s">
        <v>267</v>
      </c>
      <c r="F4317" t="s">
        <v>148</v>
      </c>
      <c r="G4317" t="s">
        <v>149</v>
      </c>
      <c r="H4317" t="s">
        <v>150</v>
      </c>
      <c r="I4317" t="s">
        <v>205</v>
      </c>
      <c r="J4317" t="s">
        <v>152</v>
      </c>
      <c r="K4317" t="s">
        <v>153</v>
      </c>
      <c r="L4317" t="s">
        <v>155</v>
      </c>
      <c r="M4317" t="s">
        <v>155</v>
      </c>
      <c r="N4317" t="n">
        <v>-119.0436</v>
      </c>
      <c r="O4317" t="n">
        <v>34.1629</v>
      </c>
      <c r="P4317" t="n">
        <v>7214</v>
      </c>
      <c r="Q4317" t="n">
        <v>6711</v>
      </c>
      <c r="R4317" t="n">
        <v>65.6</v>
      </c>
      <c r="S4317" t="n">
        <v>23.4</v>
      </c>
      <c r="T4317" t="n">
        <v>2.2</v>
      </c>
      <c r="U4317" t="n">
        <v>59.5</v>
      </c>
      <c r="V4317" t="n">
        <v>6.3</v>
      </c>
      <c r="W4317" t="n">
        <v>1.1</v>
      </c>
      <c r="X4317" t="n">
        <v>73</v>
      </c>
      <c r="Y4317" t="n">
        <v>21</v>
      </c>
      <c r="Z4317" t="n">
        <v>15</v>
      </c>
      <c r="AA4317" t="n">
        <v>913</v>
      </c>
      <c r="AB4317" t="n">
        <v>53.5</v>
      </c>
      <c r="AC4317" t="n">
        <v>913</v>
      </c>
      <c r="AD4317" t="n">
        <v>53.5</v>
      </c>
      <c r="AE4317" t="n">
        <v>28.1</v>
      </c>
      <c r="AF4317" t="n">
        <v>602</v>
      </c>
      <c r="AG4317" t="n">
        <v>47</v>
      </c>
      <c r="AH4317" t="n">
        <v>69</v>
      </c>
      <c r="AI4317" t="n">
        <v>10931</v>
      </c>
      <c r="AJ4317" t="n">
        <v>7077</v>
      </c>
      <c r="AK4317" t="n">
        <v>7350</v>
      </c>
      <c r="AL4317" t="n">
        <v>9293</v>
      </c>
      <c r="AM4317" t="n">
        <v>15043</v>
      </c>
      <c r="AN4317" t="n">
        <v>20871</v>
      </c>
      <c r="AO4317"/>
      <c r="AP4317" t="n">
        <v>1813</v>
      </c>
      <c r="AQ4317" t="n">
        <v>118</v>
      </c>
      <c r="AR4317"/>
    </row>
    <row r="4318">
      <c r="A4318" t="n">
        <v>441982</v>
      </c>
      <c r="B4318" t="s">
        <v>6462</v>
      </c>
      <c r="C4318" t="s">
        <v>6463</v>
      </c>
      <c r="D4318" t="s">
        <v>2276</v>
      </c>
      <c r="E4318" t="s">
        <v>993</v>
      </c>
      <c r="F4318" t="s">
        <v>162</v>
      </c>
      <c r="G4318" t="s">
        <v>163</v>
      </c>
      <c r="H4318" t="s">
        <v>150</v>
      </c>
      <c r="I4318" t="s">
        <v>186</v>
      </c>
      <c r="J4318" t="s">
        <v>164</v>
      </c>
      <c r="K4318" t="s">
        <v>209</v>
      </c>
      <c r="L4318" t="s">
        <v>155</v>
      </c>
      <c r="M4318" t="s">
        <v>155</v>
      </c>
      <c r="N4318" t="n">
        <v>-71.2634</v>
      </c>
      <c r="O4318" t="n">
        <v>42.2935</v>
      </c>
      <c r="P4318" t="n">
        <v>418</v>
      </c>
      <c r="Q4318" t="n">
        <v>418</v>
      </c>
      <c r="R4318" t="n">
        <v>50</v>
      </c>
      <c r="S4318" t="n">
        <v>37.8</v>
      </c>
      <c r="T4318" t="n">
        <v>3.3</v>
      </c>
      <c r="U4318" t="n">
        <v>9.1</v>
      </c>
      <c r="V4318" t="n">
        <v>21.8</v>
      </c>
      <c r="W4318" t="n">
        <v>7.7</v>
      </c>
      <c r="X4318" t="n">
        <v>99</v>
      </c>
      <c r="Y4318"/>
      <c r="Z4318" t="n">
        <v>9</v>
      </c>
      <c r="AA4318" t="n">
        <v>90</v>
      </c>
      <c r="AB4318" t="n">
        <v>92.2</v>
      </c>
      <c r="AC4318" t="n">
        <v>90</v>
      </c>
      <c r="AD4318" t="n">
        <v>92.2</v>
      </c>
      <c r="AE4318" t="n">
        <v>73.3</v>
      </c>
      <c r="AF4318" t="n">
        <v>76</v>
      </c>
      <c r="AG4318" t="n">
        <v>13</v>
      </c>
      <c r="AH4318" t="n">
        <v>93</v>
      </c>
      <c r="AI4318" t="n">
        <v>40370</v>
      </c>
      <c r="AJ4318" t="n">
        <v>7058</v>
      </c>
      <c r="AK4318" t="n">
        <v>4690</v>
      </c>
      <c r="AL4318" t="n">
        <v>13333</v>
      </c>
      <c r="AM4318" t="n">
        <v>21098</v>
      </c>
      <c r="AN4318" t="n">
        <v>46317</v>
      </c>
      <c r="AO4318"/>
      <c r="AP4318" t="n">
        <v>85</v>
      </c>
      <c r="AQ4318"/>
      <c r="AR4318"/>
    </row>
    <row r="4319">
      <c r="A4319" t="n">
        <v>442064</v>
      </c>
      <c r="B4319" t="s">
        <v>6464</v>
      </c>
      <c r="C4319" t="s">
        <v>6465</v>
      </c>
      <c r="D4319" t="s">
        <v>4200</v>
      </c>
      <c r="E4319" t="s">
        <v>997</v>
      </c>
      <c r="F4319" t="s">
        <v>162</v>
      </c>
      <c r="G4319" t="s">
        <v>163</v>
      </c>
      <c r="H4319" t="s">
        <v>150</v>
      </c>
      <c r="I4319" t="s">
        <v>186</v>
      </c>
      <c r="J4319" t="s">
        <v>164</v>
      </c>
      <c r="K4319" t="s">
        <v>209</v>
      </c>
      <c r="L4319" t="s">
        <v>155</v>
      </c>
      <c r="M4319" t="s">
        <v>155</v>
      </c>
      <c r="N4319" t="n">
        <v>-75.0789</v>
      </c>
      <c r="O4319" t="n">
        <v>40.2011</v>
      </c>
      <c r="P4319" t="n">
        <v>137</v>
      </c>
      <c r="Q4319"/>
      <c r="R4319"/>
      <c r="S4319"/>
      <c r="T4319"/>
      <c r="U4319"/>
      <c r="V4319"/>
      <c r="W4319"/>
      <c r="X4319"/>
      <c r="Y4319"/>
      <c r="Z4319"/>
      <c r="AA4319"/>
      <c r="AB4319"/>
      <c r="AC4319"/>
      <c r="AD4319"/>
      <c r="AE4319"/>
      <c r="AF4319"/>
      <c r="AG4319"/>
      <c r="AH4319"/>
      <c r="AI4319"/>
      <c r="AJ4319"/>
      <c r="AK4319"/>
      <c r="AL4319"/>
      <c r="AM4319"/>
      <c r="AN4319"/>
      <c r="AO4319"/>
      <c r="AP4319"/>
      <c r="AQ4319" t="n">
        <v>17</v>
      </c>
      <c r="AR4319" t="n">
        <v>15</v>
      </c>
    </row>
    <row r="4320">
      <c r="A4320" t="n">
        <v>442073</v>
      </c>
      <c r="B4320" t="s">
        <v>6466</v>
      </c>
      <c r="C4320" t="s">
        <v>3044</v>
      </c>
      <c r="D4320" t="s">
        <v>3037</v>
      </c>
      <c r="E4320" t="s">
        <v>997</v>
      </c>
      <c r="F4320" t="s">
        <v>199</v>
      </c>
      <c r="G4320" t="s">
        <v>189</v>
      </c>
      <c r="H4320" t="s">
        <v>200</v>
      </c>
      <c r="I4320" t="s">
        <v>186</v>
      </c>
      <c r="J4320" t="s">
        <v>164</v>
      </c>
      <c r="K4320"/>
      <c r="L4320" t="s">
        <v>155</v>
      </c>
      <c r="M4320" t="s">
        <v>155</v>
      </c>
      <c r="N4320" t="n">
        <v>-74.0576</v>
      </c>
      <c r="O4320" t="n">
        <v>40.9151</v>
      </c>
      <c r="P4320" t="n">
        <v>1088</v>
      </c>
      <c r="Q4320" t="n">
        <v>1088</v>
      </c>
      <c r="R4320" t="n">
        <v>80.1</v>
      </c>
      <c r="S4320" t="n">
        <v>7.9</v>
      </c>
      <c r="T4320" t="n">
        <v>42.9</v>
      </c>
      <c r="U4320" t="n">
        <v>32.4</v>
      </c>
      <c r="V4320" t="n">
        <v>5</v>
      </c>
      <c r="W4320" t="n">
        <v>0</v>
      </c>
      <c r="X4320" t="n">
        <v>68</v>
      </c>
      <c r="Y4320" t="n">
        <v>86</v>
      </c>
      <c r="Z4320" t="n">
        <v>14</v>
      </c>
      <c r="AA4320"/>
      <c r="AB4320"/>
      <c r="AC4320"/>
      <c r="AD4320"/>
      <c r="AE4320"/>
      <c r="AF4320" t="n">
        <v>377</v>
      </c>
      <c r="AG4320" t="n">
        <v>60</v>
      </c>
      <c r="AH4320" t="n">
        <v>77</v>
      </c>
      <c r="AI4320" t="n">
        <v>40355</v>
      </c>
      <c r="AJ4320" t="n">
        <v>39056</v>
      </c>
      <c r="AK4320" t="n">
        <v>39019</v>
      </c>
      <c r="AL4320" t="n">
        <v>40544</v>
      </c>
      <c r="AM4320" t="n">
        <v>43016</v>
      </c>
      <c r="AN4320" t="n">
        <v>43105</v>
      </c>
      <c r="AO4320"/>
      <c r="AP4320"/>
      <c r="AQ4320"/>
      <c r="AR4320"/>
    </row>
    <row r="4321">
      <c r="A4321" t="n">
        <v>442134</v>
      </c>
      <c r="B4321" t="s">
        <v>6467</v>
      </c>
      <c r="C4321" t="s">
        <v>923</v>
      </c>
      <c r="D4321" t="s">
        <v>913</v>
      </c>
      <c r="E4321" t="s">
        <v>914</v>
      </c>
      <c r="F4321" t="s">
        <v>279</v>
      </c>
      <c r="G4321" t="s">
        <v>189</v>
      </c>
      <c r="H4321" t="s">
        <v>174</v>
      </c>
      <c r="I4321" t="s">
        <v>151</v>
      </c>
      <c r="J4321" t="s">
        <v>164</v>
      </c>
      <c r="K4321" t="s">
        <v>176</v>
      </c>
      <c r="L4321" t="s">
        <v>155</v>
      </c>
      <c r="M4321" t="s">
        <v>155</v>
      </c>
      <c r="N4321" t="n">
        <v>-104.821</v>
      </c>
      <c r="O4321" t="n">
        <v>38.914</v>
      </c>
      <c r="P4321" t="n">
        <v>536</v>
      </c>
      <c r="Q4321" t="n">
        <v>536</v>
      </c>
      <c r="R4321" t="n">
        <v>80.2</v>
      </c>
      <c r="S4321" t="n">
        <v>44.2</v>
      </c>
      <c r="T4321" t="n">
        <v>9.1</v>
      </c>
      <c r="U4321" t="n">
        <v>27.4</v>
      </c>
      <c r="V4321" t="n">
        <v>2.1</v>
      </c>
      <c r="W4321" t="n">
        <v>0</v>
      </c>
      <c r="X4321" t="n">
        <v>79</v>
      </c>
      <c r="Y4321"/>
      <c r="Z4321" t="n">
        <v>25</v>
      </c>
      <c r="AA4321" t="n">
        <v>319</v>
      </c>
      <c r="AB4321" t="n">
        <v>66.5</v>
      </c>
      <c r="AC4321"/>
      <c r="AD4321"/>
      <c r="AE4321"/>
      <c r="AF4321" t="n">
        <v>222</v>
      </c>
      <c r="AG4321" t="n">
        <v>46</v>
      </c>
      <c r="AH4321" t="n">
        <v>48</v>
      </c>
      <c r="AI4321" t="n">
        <v>24586</v>
      </c>
      <c r="AJ4321" t="n">
        <v>24706</v>
      </c>
      <c r="AK4321" t="n">
        <v>26037</v>
      </c>
      <c r="AL4321" t="n">
        <v>25654</v>
      </c>
      <c r="AM4321"/>
      <c r="AN4321"/>
      <c r="AO4321" t="n">
        <v>41</v>
      </c>
      <c r="AP4321"/>
      <c r="AQ4321"/>
      <c r="AR4321"/>
    </row>
    <row r="4322">
      <c r="A4322" t="n">
        <v>442240</v>
      </c>
      <c r="B4322" t="s">
        <v>6468</v>
      </c>
      <c r="C4322" t="s">
        <v>774</v>
      </c>
      <c r="D4322" t="s">
        <v>440</v>
      </c>
      <c r="E4322" t="s">
        <v>267</v>
      </c>
      <c r="F4322" t="s">
        <v>199</v>
      </c>
      <c r="G4322" t="s">
        <v>189</v>
      </c>
      <c r="H4322" t="s">
        <v>200</v>
      </c>
      <c r="I4322" t="s">
        <v>151</v>
      </c>
      <c r="J4322" t="s">
        <v>164</v>
      </c>
      <c r="K4322"/>
      <c r="L4322" t="s">
        <v>155</v>
      </c>
      <c r="M4322" t="s">
        <v>155</v>
      </c>
      <c r="N4322" t="n">
        <v>-117.9275</v>
      </c>
      <c r="O4322" t="n">
        <v>33.6951</v>
      </c>
      <c r="P4322" t="n">
        <v>642</v>
      </c>
      <c r="Q4322" t="n">
        <v>642</v>
      </c>
      <c r="R4322" t="n">
        <v>81.2</v>
      </c>
      <c r="S4322" t="n">
        <v>37.4</v>
      </c>
      <c r="T4322" t="n">
        <v>3.7</v>
      </c>
      <c r="U4322" t="n">
        <v>45</v>
      </c>
      <c r="V4322" t="n">
        <v>6.4</v>
      </c>
      <c r="W4322" t="n">
        <v>0.5</v>
      </c>
      <c r="X4322" t="n">
        <v>67</v>
      </c>
      <c r="Y4322" t="n">
        <v>60</v>
      </c>
      <c r="Z4322" t="n">
        <v>12</v>
      </c>
      <c r="AA4322"/>
      <c r="AB4322"/>
      <c r="AC4322"/>
      <c r="AD4322"/>
      <c r="AE4322"/>
      <c r="AF4322" t="n">
        <v>64</v>
      </c>
      <c r="AG4322" t="n">
        <v>41</v>
      </c>
      <c r="AH4322" t="n">
        <v>41</v>
      </c>
      <c r="AI4322" t="n">
        <v>10262</v>
      </c>
      <c r="AJ4322" t="n">
        <v>10785</v>
      </c>
      <c r="AK4322" t="n">
        <v>11065</v>
      </c>
      <c r="AL4322" t="n">
        <v>10515</v>
      </c>
      <c r="AM4322" t="n">
        <v>14165</v>
      </c>
      <c r="AN4322" t="n">
        <v>15710</v>
      </c>
      <c r="AO4322"/>
      <c r="AP4322"/>
      <c r="AQ4322"/>
      <c r="AR4322"/>
    </row>
    <row r="4323">
      <c r="A4323" t="n">
        <v>442295</v>
      </c>
      <c r="B4323" t="s">
        <v>6469</v>
      </c>
      <c r="C4323" t="s">
        <v>1104</v>
      </c>
      <c r="D4323" t="s">
        <v>1078</v>
      </c>
      <c r="E4323" t="s">
        <v>147</v>
      </c>
      <c r="F4323" t="s">
        <v>162</v>
      </c>
      <c r="G4323" t="s">
        <v>163</v>
      </c>
      <c r="H4323" t="s">
        <v>150</v>
      </c>
      <c r="I4323" t="s">
        <v>186</v>
      </c>
      <c r="J4323" t="s">
        <v>164</v>
      </c>
      <c r="K4323" t="s">
        <v>209</v>
      </c>
      <c r="L4323" t="s">
        <v>155</v>
      </c>
      <c r="M4323" t="s">
        <v>155</v>
      </c>
      <c r="N4323" t="n">
        <v>-81.7314</v>
      </c>
      <c r="O4323" t="n">
        <v>26.2421</v>
      </c>
      <c r="P4323" t="n">
        <v>342</v>
      </c>
      <c r="Q4323"/>
      <c r="R4323"/>
      <c r="S4323"/>
      <c r="T4323"/>
      <c r="U4323"/>
      <c r="V4323"/>
      <c r="W4323"/>
      <c r="X4323"/>
      <c r="Y4323"/>
      <c r="Z4323"/>
      <c r="AA4323"/>
      <c r="AB4323"/>
      <c r="AC4323"/>
      <c r="AD4323"/>
      <c r="AE4323"/>
      <c r="AF4323"/>
      <c r="AG4323"/>
      <c r="AH4323"/>
      <c r="AI4323"/>
      <c r="AJ4323"/>
      <c r="AK4323"/>
      <c r="AL4323"/>
      <c r="AM4323"/>
      <c r="AN4323"/>
      <c r="AO4323"/>
      <c r="AP4323"/>
      <c r="AQ4323"/>
      <c r="AR4323" t="n">
        <v>100</v>
      </c>
    </row>
    <row r="4324">
      <c r="A4324" t="n">
        <v>442329</v>
      </c>
      <c r="B4324" t="s">
        <v>6470</v>
      </c>
      <c r="C4324" t="s">
        <v>218</v>
      </c>
      <c r="D4324" t="s">
        <v>1078</v>
      </c>
      <c r="E4324" t="s">
        <v>147</v>
      </c>
      <c r="F4324" t="s">
        <v>199</v>
      </c>
      <c r="G4324" t="s">
        <v>189</v>
      </c>
      <c r="H4324" t="s">
        <v>200</v>
      </c>
      <c r="I4324" t="s">
        <v>151</v>
      </c>
      <c r="J4324" t="s">
        <v>164</v>
      </c>
      <c r="K4324"/>
      <c r="L4324" t="s">
        <v>155</v>
      </c>
      <c r="M4324" t="s">
        <v>155</v>
      </c>
      <c r="N4324" t="n">
        <v>-81.5604</v>
      </c>
      <c r="O4324" t="n">
        <v>30.2826</v>
      </c>
      <c r="P4324" t="n">
        <v>1669</v>
      </c>
      <c r="Q4324" t="n">
        <v>1669</v>
      </c>
      <c r="R4324" t="n">
        <v>11.9</v>
      </c>
      <c r="S4324" t="n">
        <v>50.6</v>
      </c>
      <c r="T4324" t="n">
        <v>31.4</v>
      </c>
      <c r="U4324" t="n">
        <v>15.5</v>
      </c>
      <c r="V4324" t="n">
        <v>0.7</v>
      </c>
      <c r="W4324" t="n">
        <v>0</v>
      </c>
      <c r="X4324" t="n">
        <v>75</v>
      </c>
      <c r="Y4324"/>
      <c r="Z4324" t="n">
        <v>30</v>
      </c>
      <c r="AA4324"/>
      <c r="AB4324"/>
      <c r="AC4324"/>
      <c r="AD4324"/>
      <c r="AE4324"/>
      <c r="AF4324" t="n">
        <v>1150</v>
      </c>
      <c r="AG4324" t="n">
        <v>60</v>
      </c>
      <c r="AH4324" t="n">
        <v>73</v>
      </c>
      <c r="AI4324" t="n">
        <v>32392</v>
      </c>
      <c r="AJ4324" t="n">
        <v>32109</v>
      </c>
      <c r="AK4324" t="n">
        <v>31670</v>
      </c>
      <c r="AL4324" t="n">
        <v>33341</v>
      </c>
      <c r="AM4324" t="n">
        <v>34707</v>
      </c>
      <c r="AN4324" t="n">
        <v>36117</v>
      </c>
      <c r="AO4324"/>
      <c r="AP4324"/>
      <c r="AQ4324"/>
      <c r="AR4324"/>
    </row>
    <row r="4325">
      <c r="A4325" t="n">
        <v>442356</v>
      </c>
      <c r="B4325" t="s">
        <v>6471</v>
      </c>
      <c r="C4325" t="s">
        <v>458</v>
      </c>
      <c r="D4325" t="s">
        <v>4200</v>
      </c>
      <c r="E4325" t="s">
        <v>997</v>
      </c>
      <c r="F4325" t="s">
        <v>162</v>
      </c>
      <c r="G4325" t="s">
        <v>163</v>
      </c>
      <c r="H4325" t="s">
        <v>150</v>
      </c>
      <c r="I4325" t="s">
        <v>205</v>
      </c>
      <c r="J4325" t="s">
        <v>168</v>
      </c>
      <c r="K4325" t="s">
        <v>209</v>
      </c>
      <c r="L4325" t="s">
        <v>155</v>
      </c>
      <c r="M4325" t="s">
        <v>155</v>
      </c>
      <c r="N4325" t="n">
        <v>-76.247</v>
      </c>
      <c r="O4325" t="n">
        <v>40.0604</v>
      </c>
      <c r="P4325" t="n">
        <v>2178</v>
      </c>
      <c r="Q4325" t="n">
        <v>1997</v>
      </c>
      <c r="R4325" t="n">
        <v>88.8</v>
      </c>
      <c r="S4325" t="n">
        <v>61.3</v>
      </c>
      <c r="T4325" t="n">
        <v>12</v>
      </c>
      <c r="U4325" t="n">
        <v>17.3</v>
      </c>
      <c r="V4325" t="n">
        <v>5.2</v>
      </c>
      <c r="W4325" t="n">
        <v>0</v>
      </c>
      <c r="X4325" t="n">
        <v>65</v>
      </c>
      <c r="Y4325" t="n">
        <v>0</v>
      </c>
      <c r="Z4325" t="n">
        <v>13</v>
      </c>
      <c r="AA4325" t="n">
        <v>91</v>
      </c>
      <c r="AB4325" t="n">
        <v>67</v>
      </c>
      <c r="AC4325" t="n">
        <v>20</v>
      </c>
      <c r="AD4325" t="n">
        <v>85</v>
      </c>
      <c r="AE4325" t="n">
        <v>85</v>
      </c>
      <c r="AF4325" t="n">
        <v>67</v>
      </c>
      <c r="AG4325" t="n">
        <v>30</v>
      </c>
      <c r="AH4325" t="n">
        <v>72</v>
      </c>
      <c r="AI4325" t="n">
        <v>33565</v>
      </c>
      <c r="AJ4325" t="n">
        <v>32405</v>
      </c>
      <c r="AK4325" t="n">
        <v>33271</v>
      </c>
      <c r="AL4325" t="n">
        <v>34912</v>
      </c>
      <c r="AM4325" t="n">
        <v>39909</v>
      </c>
      <c r="AN4325" t="n">
        <v>41566</v>
      </c>
      <c r="AO4325" t="n">
        <v>294</v>
      </c>
      <c r="AP4325" t="n">
        <v>130</v>
      </c>
      <c r="AQ4325" t="n">
        <v>40</v>
      </c>
      <c r="AR4325" t="n">
        <v>3</v>
      </c>
    </row>
    <row r="4326">
      <c r="A4326" t="n">
        <v>442383</v>
      </c>
      <c r="B4326" t="s">
        <v>6472</v>
      </c>
      <c r="C4326" t="s">
        <v>999</v>
      </c>
      <c r="D4326" t="s">
        <v>5289</v>
      </c>
      <c r="E4326" t="s">
        <v>147</v>
      </c>
      <c r="F4326" t="s">
        <v>279</v>
      </c>
      <c r="G4326" t="s">
        <v>189</v>
      </c>
      <c r="H4326" t="s">
        <v>174</v>
      </c>
      <c r="I4326" t="s">
        <v>175</v>
      </c>
      <c r="J4326" t="s">
        <v>164</v>
      </c>
      <c r="K4326" t="s">
        <v>176</v>
      </c>
      <c r="L4326" t="s">
        <v>155</v>
      </c>
      <c r="M4326" t="s">
        <v>155</v>
      </c>
      <c r="N4326" t="n">
        <v>-80.2718</v>
      </c>
      <c r="O4326" t="n">
        <v>39.2845</v>
      </c>
      <c r="P4326" t="n">
        <v>220</v>
      </c>
      <c r="Q4326" t="n">
        <v>220</v>
      </c>
      <c r="R4326" t="n">
        <v>88.2</v>
      </c>
      <c r="S4326" t="n">
        <v>94.1</v>
      </c>
      <c r="T4326" t="n">
        <v>4.1</v>
      </c>
      <c r="U4326" t="n">
        <v>0.5</v>
      </c>
      <c r="V4326" t="n">
        <v>0</v>
      </c>
      <c r="W4326" t="n">
        <v>0</v>
      </c>
      <c r="X4326" t="n">
        <v>60</v>
      </c>
      <c r="Y4326"/>
      <c r="Z4326" t="n">
        <v>13</v>
      </c>
      <c r="AA4326" t="n">
        <v>28</v>
      </c>
      <c r="AB4326" t="n">
        <v>60.7</v>
      </c>
      <c r="AC4326"/>
      <c r="AD4326"/>
      <c r="AE4326"/>
      <c r="AF4326" t="n">
        <v>35</v>
      </c>
      <c r="AG4326" t="n">
        <v>64</v>
      </c>
      <c r="AH4326" t="n">
        <v>96</v>
      </c>
      <c r="AI4326" t="n">
        <v>13635</v>
      </c>
      <c r="AJ4326" t="n">
        <v>10750</v>
      </c>
      <c r="AK4326" t="n">
        <v>13246</v>
      </c>
      <c r="AL4326" t="n">
        <v>15510</v>
      </c>
      <c r="AM4326" t="n">
        <v>18391</v>
      </c>
      <c r="AN4326" t="n">
        <v>17370</v>
      </c>
      <c r="AO4326" t="n">
        <v>41</v>
      </c>
      <c r="AP4326"/>
      <c r="AQ4326"/>
      <c r="AR4326"/>
    </row>
    <row r="4327">
      <c r="A4327" t="n">
        <v>442426</v>
      </c>
      <c r="B4327" t="s">
        <v>6473</v>
      </c>
      <c r="C4327" t="s">
        <v>6474</v>
      </c>
      <c r="D4327" t="s">
        <v>1929</v>
      </c>
      <c r="E4327" t="s">
        <v>891</v>
      </c>
      <c r="F4327" t="s">
        <v>188</v>
      </c>
      <c r="G4327" t="s">
        <v>189</v>
      </c>
      <c r="H4327" t="s">
        <v>150</v>
      </c>
      <c r="I4327" t="s">
        <v>186</v>
      </c>
      <c r="J4327" t="s">
        <v>164</v>
      </c>
      <c r="K4327" t="s">
        <v>209</v>
      </c>
      <c r="L4327" t="s">
        <v>155</v>
      </c>
      <c r="M4327" t="s">
        <v>155</v>
      </c>
      <c r="N4327" t="n">
        <v>-90.4709</v>
      </c>
      <c r="O4327" t="n">
        <v>38.5446</v>
      </c>
      <c r="P4327" t="n">
        <v>713</v>
      </c>
      <c r="Q4327" t="n">
        <v>680</v>
      </c>
      <c r="R4327" t="n">
        <v>92.5</v>
      </c>
      <c r="S4327" t="n">
        <v>36</v>
      </c>
      <c r="T4327" t="n">
        <v>53.7</v>
      </c>
      <c r="U4327" t="n">
        <v>1.9</v>
      </c>
      <c r="V4327" t="n">
        <v>0.7</v>
      </c>
      <c r="W4327" t="n">
        <v>0</v>
      </c>
      <c r="X4327"/>
      <c r="Y4327"/>
      <c r="Z4327" t="n">
        <v>12</v>
      </c>
      <c r="AA4327" t="n">
        <v>31</v>
      </c>
      <c r="AB4327" t="n">
        <v>74.2</v>
      </c>
      <c r="AC4327"/>
      <c r="AD4327"/>
      <c r="AE4327"/>
      <c r="AF4327" t="n">
        <v>86</v>
      </c>
      <c r="AG4327" t="n">
        <v>60</v>
      </c>
      <c r="AH4327" t="n">
        <v>60</v>
      </c>
      <c r="AI4327"/>
      <c r="AJ4327"/>
      <c r="AK4327"/>
      <c r="AL4327"/>
      <c r="AM4327"/>
      <c r="AN4327"/>
      <c r="AO4327" t="n">
        <v>148</v>
      </c>
      <c r="AP4327" t="n">
        <v>38</v>
      </c>
      <c r="AQ4327" t="n">
        <v>6</v>
      </c>
      <c r="AR4327"/>
    </row>
    <row r="4328">
      <c r="A4328" t="n">
        <v>442435</v>
      </c>
      <c r="B4328" t="s">
        <v>6475</v>
      </c>
      <c r="C4328" t="s">
        <v>1136</v>
      </c>
      <c r="D4328" t="s">
        <v>1175</v>
      </c>
      <c r="E4328" t="s">
        <v>147</v>
      </c>
      <c r="F4328" t="s">
        <v>279</v>
      </c>
      <c r="G4328" t="s">
        <v>189</v>
      </c>
      <c r="H4328" t="s">
        <v>174</v>
      </c>
      <c r="I4328" t="s">
        <v>151</v>
      </c>
      <c r="J4328" t="s">
        <v>164</v>
      </c>
      <c r="K4328" t="s">
        <v>176</v>
      </c>
      <c r="L4328" t="s">
        <v>155</v>
      </c>
      <c r="M4328" t="s">
        <v>155</v>
      </c>
      <c r="N4328" t="n">
        <v>-83.8555</v>
      </c>
      <c r="O4328" t="n">
        <v>34.2766</v>
      </c>
      <c r="P4328" t="n">
        <v>74</v>
      </c>
      <c r="Q4328" t="n">
        <v>74</v>
      </c>
      <c r="R4328" t="n">
        <v>81.1</v>
      </c>
      <c r="S4328" t="n">
        <v>13.5</v>
      </c>
      <c r="T4328" t="n">
        <v>21.6</v>
      </c>
      <c r="U4328" t="n">
        <v>55.4</v>
      </c>
      <c r="V4328" t="n">
        <v>9.5</v>
      </c>
      <c r="W4328" t="n">
        <v>0</v>
      </c>
      <c r="X4328" t="n">
        <v>31</v>
      </c>
      <c r="Y4328"/>
      <c r="Z4328" t="n">
        <v>15</v>
      </c>
      <c r="AA4328" t="n">
        <v>17</v>
      </c>
      <c r="AB4328" t="n">
        <v>17.6</v>
      </c>
      <c r="AC4328"/>
      <c r="AD4328"/>
      <c r="AE4328"/>
      <c r="AF4328" t="n">
        <v>16</v>
      </c>
      <c r="AG4328" t="n">
        <v>70</v>
      </c>
      <c r="AH4328" t="n">
        <v>70</v>
      </c>
      <c r="AI4328" t="n">
        <v>15411</v>
      </c>
      <c r="AJ4328" t="n">
        <v>14685</v>
      </c>
      <c r="AK4328" t="n">
        <v>15502</v>
      </c>
      <c r="AL4328"/>
      <c r="AM4328"/>
      <c r="AN4328"/>
      <c r="AO4328" t="n">
        <v>1</v>
      </c>
      <c r="AP4328"/>
      <c r="AQ4328"/>
      <c r="AR4328"/>
    </row>
    <row r="4329">
      <c r="A4329" t="n">
        <v>442444</v>
      </c>
      <c r="B4329" t="s">
        <v>6476</v>
      </c>
      <c r="C4329" t="s">
        <v>4189</v>
      </c>
      <c r="D4329" t="s">
        <v>440</v>
      </c>
      <c r="E4329" t="s">
        <v>267</v>
      </c>
      <c r="F4329" t="s">
        <v>279</v>
      </c>
      <c r="G4329" t="s">
        <v>189</v>
      </c>
      <c r="H4329" t="s">
        <v>174</v>
      </c>
      <c r="I4329" t="s">
        <v>151</v>
      </c>
      <c r="J4329" t="s">
        <v>168</v>
      </c>
      <c r="K4329" t="s">
        <v>176</v>
      </c>
      <c r="L4329" t="s">
        <v>155</v>
      </c>
      <c r="M4329" t="s">
        <v>155</v>
      </c>
      <c r="N4329" t="n">
        <v>-117.5504</v>
      </c>
      <c r="O4329" t="n">
        <v>34.0686</v>
      </c>
      <c r="P4329" t="n">
        <v>1538</v>
      </c>
      <c r="Q4329" t="n">
        <v>1538</v>
      </c>
      <c r="R4329" t="n">
        <v>49.7</v>
      </c>
      <c r="S4329" t="n">
        <v>12.6</v>
      </c>
      <c r="T4329" t="n">
        <v>6.3</v>
      </c>
      <c r="U4329" t="n">
        <v>67.6</v>
      </c>
      <c r="V4329" t="n">
        <v>5</v>
      </c>
      <c r="W4329" t="n">
        <v>0.5</v>
      </c>
      <c r="X4329" t="n">
        <v>73</v>
      </c>
      <c r="Y4329"/>
      <c r="Z4329" t="n">
        <v>17</v>
      </c>
      <c r="AA4329" t="n">
        <v>299</v>
      </c>
      <c r="AB4329" t="n">
        <v>65.9</v>
      </c>
      <c r="AC4329"/>
      <c r="AD4329"/>
      <c r="AE4329"/>
      <c r="AF4329" t="n">
        <v>372</v>
      </c>
      <c r="AG4329" t="n">
        <v>49</v>
      </c>
      <c r="AH4329" t="n">
        <v>50</v>
      </c>
      <c r="AI4329" t="n">
        <v>25444</v>
      </c>
      <c r="AJ4329" t="n">
        <v>24707</v>
      </c>
      <c r="AK4329" t="n">
        <v>24733</v>
      </c>
      <c r="AL4329" t="n">
        <v>26082</v>
      </c>
      <c r="AM4329" t="n">
        <v>29491</v>
      </c>
      <c r="AN4329" t="n">
        <v>29486</v>
      </c>
      <c r="AO4329" t="n">
        <v>258</v>
      </c>
      <c r="AP4329"/>
      <c r="AQ4329"/>
      <c r="AR4329"/>
    </row>
    <row r="4330">
      <c r="A4330" t="n">
        <v>442523</v>
      </c>
      <c r="B4330" t="s">
        <v>6477</v>
      </c>
      <c r="C4330" t="s">
        <v>6478</v>
      </c>
      <c r="D4330" t="s">
        <v>266</v>
      </c>
      <c r="E4330" t="s">
        <v>267</v>
      </c>
      <c r="F4330" t="s">
        <v>368</v>
      </c>
      <c r="G4330" t="s">
        <v>163</v>
      </c>
      <c r="H4330" t="s">
        <v>174</v>
      </c>
      <c r="I4330" t="s">
        <v>205</v>
      </c>
      <c r="J4330" t="s">
        <v>164</v>
      </c>
      <c r="K4330" t="s">
        <v>176</v>
      </c>
      <c r="L4330" t="s">
        <v>155</v>
      </c>
      <c r="M4330" t="s">
        <v>155</v>
      </c>
      <c r="N4330" t="n">
        <v>-151.136</v>
      </c>
      <c r="O4330" t="n">
        <v>60.4905</v>
      </c>
      <c r="P4330" t="n">
        <v>99</v>
      </c>
      <c r="Q4330" t="n">
        <v>99</v>
      </c>
      <c r="R4330" t="n">
        <v>61.6</v>
      </c>
      <c r="S4330" t="n">
        <v>9.1</v>
      </c>
      <c r="T4330" t="n">
        <v>0</v>
      </c>
      <c r="U4330" t="n">
        <v>0</v>
      </c>
      <c r="V4330" t="n">
        <v>0</v>
      </c>
      <c r="W4330" t="n">
        <v>0</v>
      </c>
      <c r="X4330" t="n">
        <v>44</v>
      </c>
      <c r="Y4330"/>
      <c r="Z4330" t="n">
        <v>5</v>
      </c>
      <c r="AA4330" t="n">
        <v>43</v>
      </c>
      <c r="AB4330" t="n">
        <v>11.6</v>
      </c>
      <c r="AC4330"/>
      <c r="AD4330"/>
      <c r="AE4330"/>
      <c r="AF4330" t="n">
        <v>18</v>
      </c>
      <c r="AG4330" t="n">
        <v>78</v>
      </c>
      <c r="AH4330" t="n">
        <v>99</v>
      </c>
      <c r="AI4330" t="n">
        <v>7443</v>
      </c>
      <c r="AJ4330" t="n">
        <v>3744</v>
      </c>
      <c r="AK4330" t="n">
        <v>6998</v>
      </c>
      <c r="AL4330" t="n">
        <v>9429</v>
      </c>
      <c r="AM4330"/>
      <c r="AN4330"/>
      <c r="AO4330" t="n">
        <v>12</v>
      </c>
      <c r="AP4330"/>
      <c r="AQ4330"/>
      <c r="AR4330"/>
    </row>
    <row r="4331">
      <c r="A4331" t="n">
        <v>442569</v>
      </c>
      <c r="B4331" t="s">
        <v>6479</v>
      </c>
      <c r="C4331" t="s">
        <v>6480</v>
      </c>
      <c r="D4331" t="s">
        <v>345</v>
      </c>
      <c r="E4331" t="s">
        <v>147</v>
      </c>
      <c r="F4331" t="s">
        <v>148</v>
      </c>
      <c r="G4331" t="s">
        <v>149</v>
      </c>
      <c r="H4331" t="s">
        <v>150</v>
      </c>
      <c r="I4331" t="s">
        <v>151</v>
      </c>
      <c r="J4331" t="s">
        <v>168</v>
      </c>
      <c r="K4331" t="s">
        <v>153</v>
      </c>
      <c r="L4331" t="s">
        <v>155</v>
      </c>
      <c r="M4331" t="s">
        <v>155</v>
      </c>
      <c r="N4331" t="n">
        <v>-92.3436</v>
      </c>
      <c r="O4331" t="n">
        <v>34.776</v>
      </c>
      <c r="P4331" t="n">
        <v>8066</v>
      </c>
      <c r="Q4331" t="n">
        <v>7046</v>
      </c>
      <c r="R4331" t="n">
        <v>64</v>
      </c>
      <c r="S4331" t="n">
        <v>44.1</v>
      </c>
      <c r="T4331" t="n">
        <v>32.1</v>
      </c>
      <c r="U4331" t="n">
        <v>7.6</v>
      </c>
      <c r="V4331" t="n">
        <v>1.1</v>
      </c>
      <c r="W4331" t="n">
        <v>0.8</v>
      </c>
      <c r="X4331" t="n">
        <v>24</v>
      </c>
      <c r="Y4331" t="n">
        <v>16</v>
      </c>
      <c r="Z4331" t="n">
        <v>20</v>
      </c>
      <c r="AA4331" t="n">
        <v>819</v>
      </c>
      <c r="AB4331" t="n">
        <v>24.3</v>
      </c>
      <c r="AC4331" t="n">
        <v>321</v>
      </c>
      <c r="AD4331" t="n">
        <v>24.9</v>
      </c>
      <c r="AE4331" t="n">
        <v>20.2</v>
      </c>
      <c r="AF4331" t="n">
        <v>131</v>
      </c>
      <c r="AG4331" t="n">
        <v>62</v>
      </c>
      <c r="AH4331" t="n">
        <v>100</v>
      </c>
      <c r="AI4331" t="n">
        <v>9186</v>
      </c>
      <c r="AJ4331" t="n">
        <v>9067</v>
      </c>
      <c r="AK4331" t="n">
        <v>9365</v>
      </c>
      <c r="AL4331" t="n">
        <v>10971</v>
      </c>
      <c r="AM4331" t="n">
        <v>13197</v>
      </c>
      <c r="AN4331" t="n">
        <v>14752</v>
      </c>
      <c r="AO4331" t="n">
        <v>262</v>
      </c>
      <c r="AP4331" t="n">
        <v>555</v>
      </c>
      <c r="AQ4331" t="n">
        <v>339</v>
      </c>
      <c r="AR4331"/>
    </row>
    <row r="4332">
      <c r="A4332" t="n">
        <v>442602</v>
      </c>
      <c r="B4332" t="s">
        <v>6481</v>
      </c>
      <c r="C4332" t="s">
        <v>332</v>
      </c>
      <c r="D4332" t="s">
        <v>333</v>
      </c>
      <c r="E4332" t="s">
        <v>283</v>
      </c>
      <c r="F4332" t="s">
        <v>279</v>
      </c>
      <c r="G4332" t="s">
        <v>189</v>
      </c>
      <c r="H4332" t="s">
        <v>174</v>
      </c>
      <c r="I4332" t="s">
        <v>151</v>
      </c>
      <c r="J4332" t="s">
        <v>164</v>
      </c>
      <c r="K4332" t="s">
        <v>176</v>
      </c>
      <c r="L4332" t="s">
        <v>155</v>
      </c>
      <c r="M4332" t="s">
        <v>155</v>
      </c>
      <c r="N4332" t="n">
        <v>-106.6334</v>
      </c>
      <c r="O4332" t="n">
        <v>35.11</v>
      </c>
      <c r="P4332" t="n">
        <v>579</v>
      </c>
      <c r="Q4332" t="n">
        <v>579</v>
      </c>
      <c r="R4332" t="n">
        <v>82.2</v>
      </c>
      <c r="S4332" t="n">
        <v>16.6</v>
      </c>
      <c r="T4332" t="n">
        <v>2.6</v>
      </c>
      <c r="U4332" t="n">
        <v>52.7</v>
      </c>
      <c r="V4332" t="n">
        <v>1.2</v>
      </c>
      <c r="W4332" t="n">
        <v>0.5</v>
      </c>
      <c r="X4332" t="n">
        <v>73</v>
      </c>
      <c r="Y4332"/>
      <c r="Z4332" t="n">
        <v>11</v>
      </c>
      <c r="AA4332" t="n">
        <v>187</v>
      </c>
      <c r="AB4332" t="n">
        <v>54</v>
      </c>
      <c r="AC4332"/>
      <c r="AD4332"/>
      <c r="AE4332"/>
      <c r="AF4332" t="n">
        <v>95</v>
      </c>
      <c r="AG4332" t="n">
        <v>62</v>
      </c>
      <c r="AH4332" t="n">
        <v>64</v>
      </c>
      <c r="AI4332" t="n">
        <v>38821</v>
      </c>
      <c r="AJ4332" t="n">
        <v>39734</v>
      </c>
      <c r="AK4332" t="n">
        <v>40769</v>
      </c>
      <c r="AL4332"/>
      <c r="AM4332"/>
      <c r="AN4332"/>
      <c r="AO4332" t="n">
        <v>77</v>
      </c>
      <c r="AP4332"/>
      <c r="AQ4332"/>
      <c r="AR4332"/>
    </row>
    <row r="4333">
      <c r="A4333" t="n">
        <v>442611</v>
      </c>
      <c r="B4333" t="s">
        <v>6482</v>
      </c>
      <c r="C4333" t="s">
        <v>6015</v>
      </c>
      <c r="D4333" t="s">
        <v>3570</v>
      </c>
      <c r="E4333" t="s">
        <v>147</v>
      </c>
      <c r="F4333" t="s">
        <v>279</v>
      </c>
      <c r="G4333" t="s">
        <v>189</v>
      </c>
      <c r="H4333" t="s">
        <v>174</v>
      </c>
      <c r="I4333" t="s">
        <v>151</v>
      </c>
      <c r="J4333" t="s">
        <v>168</v>
      </c>
      <c r="K4333"/>
      <c r="L4333" t="s">
        <v>155</v>
      </c>
      <c r="M4333" t="s">
        <v>155</v>
      </c>
      <c r="N4333" t="n">
        <v>-80.8551</v>
      </c>
      <c r="O4333" t="n">
        <v>35.6053</v>
      </c>
      <c r="P4333" t="n">
        <v>1721</v>
      </c>
      <c r="Q4333" t="n">
        <v>1721</v>
      </c>
      <c r="R4333" t="n">
        <v>6.6</v>
      </c>
      <c r="S4333" t="n">
        <v>55.1</v>
      </c>
      <c r="T4333" t="n">
        <v>16.8</v>
      </c>
      <c r="U4333" t="n">
        <v>14.8</v>
      </c>
      <c r="V4333" t="n">
        <v>1.3</v>
      </c>
      <c r="W4333" t="n">
        <v>0</v>
      </c>
      <c r="X4333" t="n">
        <v>72</v>
      </c>
      <c r="Y4333"/>
      <c r="Z4333" t="n">
        <v>36</v>
      </c>
      <c r="AA4333" t="n">
        <v>641</v>
      </c>
      <c r="AB4333" t="n">
        <v>56</v>
      </c>
      <c r="AC4333"/>
      <c r="AD4333"/>
      <c r="AE4333"/>
      <c r="AF4333" t="n">
        <v>680</v>
      </c>
      <c r="AG4333" t="n">
        <v>46</v>
      </c>
      <c r="AH4333" t="n">
        <v>77</v>
      </c>
      <c r="AI4333" t="n">
        <v>23532</v>
      </c>
      <c r="AJ4333" t="n">
        <v>22610</v>
      </c>
      <c r="AK4333" t="n">
        <v>22593</v>
      </c>
      <c r="AL4333" t="n">
        <v>24319</v>
      </c>
      <c r="AM4333" t="n">
        <v>28490</v>
      </c>
      <c r="AN4333" t="n">
        <v>28727</v>
      </c>
      <c r="AO4333" t="n">
        <v>517</v>
      </c>
      <c r="AP4333"/>
      <c r="AQ4333"/>
      <c r="AR4333"/>
    </row>
    <row r="4334">
      <c r="A4334" t="n">
        <v>442639</v>
      </c>
      <c r="B4334" t="s">
        <v>6483</v>
      </c>
      <c r="C4334" t="s">
        <v>6484</v>
      </c>
      <c r="D4334" t="s">
        <v>5078</v>
      </c>
      <c r="E4334" t="s">
        <v>147</v>
      </c>
      <c r="F4334" t="s">
        <v>188</v>
      </c>
      <c r="G4334" t="s">
        <v>189</v>
      </c>
      <c r="H4334" t="s">
        <v>150</v>
      </c>
      <c r="I4334" t="s">
        <v>186</v>
      </c>
      <c r="J4334" t="s">
        <v>164</v>
      </c>
      <c r="K4334" t="s">
        <v>209</v>
      </c>
      <c r="L4334" t="s">
        <v>155</v>
      </c>
      <c r="M4334" t="s">
        <v>155</v>
      </c>
      <c r="N4334" t="n">
        <v>-77.2161</v>
      </c>
      <c r="O4334" t="n">
        <v>38.9069</v>
      </c>
      <c r="P4334" t="n">
        <v>736</v>
      </c>
      <c r="Q4334" t="n">
        <v>264</v>
      </c>
      <c r="R4334" t="n">
        <v>37.9</v>
      </c>
      <c r="S4334" t="n">
        <v>9.8</v>
      </c>
      <c r="T4334" t="n">
        <v>18.9</v>
      </c>
      <c r="U4334" t="n">
        <v>6.8</v>
      </c>
      <c r="V4334" t="n">
        <v>28.4</v>
      </c>
      <c r="W4334" t="n">
        <v>31.4</v>
      </c>
      <c r="X4334" t="n">
        <v>75</v>
      </c>
      <c r="Y4334"/>
      <c r="Z4334" t="n">
        <v>9</v>
      </c>
      <c r="AA4334" t="n">
        <v>9</v>
      </c>
      <c r="AB4334" t="n">
        <v>77.8</v>
      </c>
      <c r="AC4334" t="n">
        <v>9</v>
      </c>
      <c r="AD4334" t="n">
        <v>77.8</v>
      </c>
      <c r="AE4334"/>
      <c r="AF4334" t="n">
        <v>79</v>
      </c>
      <c r="AG4334" t="n">
        <v>0</v>
      </c>
      <c r="AH4334" t="n">
        <v>0</v>
      </c>
      <c r="AI4334"/>
      <c r="AJ4334"/>
      <c r="AK4334"/>
      <c r="AL4334"/>
      <c r="AM4334"/>
      <c r="AN4334"/>
      <c r="AO4334"/>
      <c r="AP4334" t="n">
        <v>37</v>
      </c>
      <c r="AQ4334" t="n">
        <v>52</v>
      </c>
      <c r="AR4334"/>
    </row>
    <row r="4335">
      <c r="A4335" t="n">
        <v>442657</v>
      </c>
      <c r="B4335" t="s">
        <v>6485</v>
      </c>
      <c r="C4335" t="s">
        <v>611</v>
      </c>
      <c r="D4335" t="s">
        <v>440</v>
      </c>
      <c r="E4335" t="s">
        <v>267</v>
      </c>
      <c r="F4335" t="s">
        <v>199</v>
      </c>
      <c r="G4335" t="s">
        <v>189</v>
      </c>
      <c r="H4335" t="s">
        <v>200</v>
      </c>
      <c r="I4335" t="s">
        <v>151</v>
      </c>
      <c r="J4335" t="s">
        <v>164</v>
      </c>
      <c r="K4335"/>
      <c r="L4335" t="s">
        <v>155</v>
      </c>
      <c r="M4335" t="s">
        <v>155</v>
      </c>
      <c r="N4335" t="n">
        <v>-116.3533</v>
      </c>
      <c r="O4335" t="n">
        <v>33.7833</v>
      </c>
      <c r="P4335" t="n">
        <v>422</v>
      </c>
      <c r="Q4335" t="n">
        <v>422</v>
      </c>
      <c r="R4335" t="n">
        <v>94.5</v>
      </c>
      <c r="S4335" t="n">
        <v>9.2</v>
      </c>
      <c r="T4335" t="n">
        <v>2.4</v>
      </c>
      <c r="U4335" t="n">
        <v>82.7</v>
      </c>
      <c r="V4335" t="n">
        <v>0.5</v>
      </c>
      <c r="W4335" t="n">
        <v>0</v>
      </c>
      <c r="X4335" t="n">
        <v>73</v>
      </c>
      <c r="Y4335"/>
      <c r="Z4335" t="n">
        <v>11</v>
      </c>
      <c r="AA4335"/>
      <c r="AB4335"/>
      <c r="AC4335"/>
      <c r="AD4335"/>
      <c r="AE4335"/>
      <c r="AF4335" t="n">
        <v>322</v>
      </c>
      <c r="AG4335" t="n">
        <v>63</v>
      </c>
      <c r="AH4335" t="n">
        <v>63</v>
      </c>
      <c r="AI4335" t="n">
        <v>28218</v>
      </c>
      <c r="AJ4335" t="n">
        <v>27398</v>
      </c>
      <c r="AK4335" t="n">
        <v>28137</v>
      </c>
      <c r="AL4335" t="n">
        <v>28218</v>
      </c>
      <c r="AM4335" t="n">
        <v>31784</v>
      </c>
      <c r="AN4335" t="n">
        <v>31784</v>
      </c>
      <c r="AO4335"/>
      <c r="AP4335"/>
      <c r="AQ4335"/>
      <c r="AR4335"/>
    </row>
    <row r="4336">
      <c r="A4336" t="n">
        <v>442781</v>
      </c>
      <c r="B4336" t="s">
        <v>6486</v>
      </c>
      <c r="C4336" t="s">
        <v>6487</v>
      </c>
      <c r="D4336" t="s">
        <v>282</v>
      </c>
      <c r="E4336" t="s">
        <v>283</v>
      </c>
      <c r="F4336" t="s">
        <v>173</v>
      </c>
      <c r="G4336" t="s">
        <v>149</v>
      </c>
      <c r="H4336" t="s">
        <v>174</v>
      </c>
      <c r="I4336" t="s">
        <v>205</v>
      </c>
      <c r="J4336" t="s">
        <v>168</v>
      </c>
      <c r="K4336" t="s">
        <v>323</v>
      </c>
      <c r="L4336" t="s">
        <v>155</v>
      </c>
      <c r="M4336" t="s">
        <v>154</v>
      </c>
      <c r="N4336" t="n">
        <v>-111.7154</v>
      </c>
      <c r="O4336" t="n">
        <v>31.9899</v>
      </c>
      <c r="P4336" t="n">
        <v>1580</v>
      </c>
      <c r="Q4336" t="n">
        <v>1580</v>
      </c>
      <c r="R4336" t="n">
        <v>77.2</v>
      </c>
      <c r="S4336" t="n">
        <v>2.2</v>
      </c>
      <c r="T4336" t="n">
        <v>0.4</v>
      </c>
      <c r="U4336" t="n">
        <v>0.4</v>
      </c>
      <c r="V4336" t="n">
        <v>0.2</v>
      </c>
      <c r="W4336" t="n">
        <v>0</v>
      </c>
      <c r="X4336" t="n">
        <v>64</v>
      </c>
      <c r="Y4336" t="n">
        <v>42</v>
      </c>
      <c r="Z4336" t="n">
        <v>17</v>
      </c>
      <c r="AA4336" t="n">
        <v>97</v>
      </c>
      <c r="AB4336" t="n">
        <v>10.3</v>
      </c>
      <c r="AC4336"/>
      <c r="AD4336"/>
      <c r="AE4336"/>
      <c r="AF4336" t="n">
        <v>46</v>
      </c>
      <c r="AG4336" t="n">
        <v>31</v>
      </c>
      <c r="AH4336" t="n">
        <v>78</v>
      </c>
      <c r="AI4336" t="n">
        <v>5344</v>
      </c>
      <c r="AJ4336" t="n">
        <v>4191</v>
      </c>
      <c r="AK4336" t="n">
        <v>3569</v>
      </c>
      <c r="AL4336" t="n">
        <v>6426</v>
      </c>
      <c r="AM4336" t="n">
        <v>4251</v>
      </c>
      <c r="AN4336"/>
      <c r="AO4336" t="n">
        <v>58</v>
      </c>
      <c r="AP4336"/>
      <c r="AQ4336"/>
      <c r="AR4336"/>
    </row>
    <row r="4337">
      <c r="A4337" t="n">
        <v>442806</v>
      </c>
      <c r="B4337" t="s">
        <v>6488</v>
      </c>
      <c r="C4337" t="s">
        <v>5184</v>
      </c>
      <c r="D4337" t="s">
        <v>5078</v>
      </c>
      <c r="E4337" t="s">
        <v>147</v>
      </c>
      <c r="F4337" t="s">
        <v>162</v>
      </c>
      <c r="G4337" t="s">
        <v>163</v>
      </c>
      <c r="H4337" t="s">
        <v>150</v>
      </c>
      <c r="I4337" t="s">
        <v>151</v>
      </c>
      <c r="J4337" t="s">
        <v>168</v>
      </c>
      <c r="K4337" t="s">
        <v>209</v>
      </c>
      <c r="L4337" t="s">
        <v>155</v>
      </c>
      <c r="M4337" t="s">
        <v>155</v>
      </c>
      <c r="N4337" t="n">
        <v>-80.4061</v>
      </c>
      <c r="O4337" t="n">
        <v>37.1997</v>
      </c>
      <c r="P4337" t="n">
        <v>2458</v>
      </c>
      <c r="Q4337"/>
      <c r="R4337"/>
      <c r="S4337"/>
      <c r="T4337"/>
      <c r="U4337"/>
      <c r="V4337"/>
      <c r="W4337"/>
      <c r="X4337"/>
      <c r="Y4337"/>
      <c r="Z4337"/>
      <c r="AA4337"/>
      <c r="AB4337"/>
      <c r="AC4337"/>
      <c r="AD4337"/>
      <c r="AE4337"/>
      <c r="AF4337"/>
      <c r="AG4337"/>
      <c r="AH4337"/>
      <c r="AI4337"/>
      <c r="AJ4337"/>
      <c r="AK4337"/>
      <c r="AL4337"/>
      <c r="AM4337"/>
      <c r="AN4337"/>
      <c r="AO4337"/>
      <c r="AP4337"/>
      <c r="AQ4337"/>
      <c r="AR4337" t="n">
        <v>471</v>
      </c>
    </row>
    <row r="4338">
      <c r="A4338" t="n">
        <v>442842</v>
      </c>
      <c r="B4338" t="s">
        <v>5862</v>
      </c>
      <c r="C4338" t="s">
        <v>1432</v>
      </c>
      <c r="D4338" t="s">
        <v>1433</v>
      </c>
      <c r="E4338" t="s">
        <v>1434</v>
      </c>
      <c r="F4338" t="s">
        <v>188</v>
      </c>
      <c r="G4338" t="s">
        <v>189</v>
      </c>
      <c r="H4338" t="s">
        <v>150</v>
      </c>
      <c r="I4338" t="s">
        <v>151</v>
      </c>
      <c r="J4338" t="s">
        <v>164</v>
      </c>
      <c r="K4338" t="s">
        <v>209</v>
      </c>
      <c r="L4338" t="s">
        <v>155</v>
      </c>
      <c r="M4338" t="s">
        <v>155</v>
      </c>
      <c r="N4338" t="n">
        <v>-87.6255</v>
      </c>
      <c r="O4338" t="n">
        <v>41.8866</v>
      </c>
      <c r="P4338" t="n">
        <v>307</v>
      </c>
      <c r="Q4338" t="n">
        <v>86</v>
      </c>
      <c r="R4338" t="n">
        <v>76.7</v>
      </c>
      <c r="S4338" t="n">
        <v>15.1</v>
      </c>
      <c r="T4338" t="n">
        <v>15.1</v>
      </c>
      <c r="U4338" t="n">
        <v>5.8</v>
      </c>
      <c r="V4338" t="n">
        <v>2.3</v>
      </c>
      <c r="W4338" t="n">
        <v>0</v>
      </c>
      <c r="X4338"/>
      <c r="Y4338"/>
      <c r="Z4338" t="n">
        <v>12</v>
      </c>
      <c r="AA4338" t="n">
        <v>28</v>
      </c>
      <c r="AB4338" t="n">
        <v>67.9</v>
      </c>
      <c r="AC4338"/>
      <c r="AD4338"/>
      <c r="AE4338"/>
      <c r="AF4338" t="n">
        <v>0</v>
      </c>
      <c r="AG4338" t="n">
        <v>58</v>
      </c>
      <c r="AH4338" t="n">
        <v>58</v>
      </c>
      <c r="AI4338"/>
      <c r="AJ4338"/>
      <c r="AK4338"/>
      <c r="AL4338"/>
      <c r="AM4338"/>
      <c r="AN4338"/>
      <c r="AO4338"/>
      <c r="AP4338"/>
      <c r="AQ4338" t="n">
        <v>9</v>
      </c>
      <c r="AR4338" t="n">
        <v>13</v>
      </c>
    </row>
    <row r="4339">
      <c r="A4339" t="n">
        <v>442879</v>
      </c>
      <c r="B4339" t="s">
        <v>6489</v>
      </c>
      <c r="C4339" t="s">
        <v>294</v>
      </c>
      <c r="D4339" t="s">
        <v>282</v>
      </c>
      <c r="E4339" t="s">
        <v>283</v>
      </c>
      <c r="F4339" t="s">
        <v>279</v>
      </c>
      <c r="G4339" t="s">
        <v>189</v>
      </c>
      <c r="H4339" t="s">
        <v>174</v>
      </c>
      <c r="I4339" t="s">
        <v>151</v>
      </c>
      <c r="J4339" t="s">
        <v>164</v>
      </c>
      <c r="K4339" t="s">
        <v>176</v>
      </c>
      <c r="L4339" t="s">
        <v>155</v>
      </c>
      <c r="M4339" t="s">
        <v>155</v>
      </c>
      <c r="N4339" t="n">
        <v>-111.9136</v>
      </c>
      <c r="O4339" t="n">
        <v>33.3943</v>
      </c>
      <c r="P4339" t="n">
        <v>1176</v>
      </c>
      <c r="Q4339" t="n">
        <v>1176</v>
      </c>
      <c r="R4339" t="n">
        <v>91.9</v>
      </c>
      <c r="S4339" t="n">
        <v>50.3</v>
      </c>
      <c r="T4339" t="n">
        <v>12.3</v>
      </c>
      <c r="U4339" t="n">
        <v>19.7</v>
      </c>
      <c r="V4339" t="n">
        <v>0.7</v>
      </c>
      <c r="W4339" t="n">
        <v>0.1</v>
      </c>
      <c r="X4339" t="n">
        <v>73</v>
      </c>
      <c r="Y4339"/>
      <c r="Z4339" t="n">
        <v>26</v>
      </c>
      <c r="AA4339" t="n">
        <v>455</v>
      </c>
      <c r="AB4339" t="n">
        <v>68.6</v>
      </c>
      <c r="AC4339"/>
      <c r="AD4339"/>
      <c r="AE4339"/>
      <c r="AF4339" t="n">
        <v>251</v>
      </c>
      <c r="AG4339" t="n">
        <v>43</v>
      </c>
      <c r="AH4339" t="n">
        <v>44</v>
      </c>
      <c r="AI4339" t="n">
        <v>57181</v>
      </c>
      <c r="AJ4339" t="n">
        <v>58513</v>
      </c>
      <c r="AK4339" t="n">
        <v>58340</v>
      </c>
      <c r="AL4339"/>
      <c r="AM4339"/>
      <c r="AN4339"/>
      <c r="AO4339" t="n">
        <v>7</v>
      </c>
      <c r="AP4339"/>
      <c r="AQ4339"/>
      <c r="AR4339"/>
    </row>
    <row r="4340">
      <c r="A4340" t="n">
        <v>442888</v>
      </c>
      <c r="B4340" t="s">
        <v>6490</v>
      </c>
      <c r="C4340" t="s">
        <v>484</v>
      </c>
      <c r="D4340" t="s">
        <v>440</v>
      </c>
      <c r="E4340" t="s">
        <v>267</v>
      </c>
      <c r="F4340" t="s">
        <v>199</v>
      </c>
      <c r="G4340" t="s">
        <v>189</v>
      </c>
      <c r="H4340" t="s">
        <v>200</v>
      </c>
      <c r="I4340" t="s">
        <v>186</v>
      </c>
      <c r="J4340" t="s">
        <v>164</v>
      </c>
      <c r="K4340"/>
      <c r="L4340" t="s">
        <v>155</v>
      </c>
      <c r="M4340" t="s">
        <v>155</v>
      </c>
      <c r="N4340" t="n">
        <v>-117.2814</v>
      </c>
      <c r="O4340" t="n">
        <v>33.8885</v>
      </c>
      <c r="P4340" t="n">
        <v>103</v>
      </c>
      <c r="Q4340" t="n">
        <v>103</v>
      </c>
      <c r="R4340" t="n">
        <v>9.7</v>
      </c>
      <c r="S4340" t="n">
        <v>17.5</v>
      </c>
      <c r="T4340" t="n">
        <v>22.3</v>
      </c>
      <c r="U4340" t="n">
        <v>52.4</v>
      </c>
      <c r="V4340" t="n">
        <v>3.9</v>
      </c>
      <c r="W4340" t="n">
        <v>0</v>
      </c>
      <c r="X4340" t="n">
        <v>55</v>
      </c>
      <c r="Y4340"/>
      <c r="Z4340" t="n">
        <v>15</v>
      </c>
      <c r="AA4340"/>
      <c r="AB4340"/>
      <c r="AC4340"/>
      <c r="AD4340"/>
      <c r="AE4340"/>
      <c r="AF4340" t="n">
        <v>80</v>
      </c>
      <c r="AG4340" t="n">
        <v>59</v>
      </c>
      <c r="AH4340" t="n">
        <v>59</v>
      </c>
      <c r="AI4340" t="n">
        <v>23145</v>
      </c>
      <c r="AJ4340" t="n">
        <v>22069</v>
      </c>
      <c r="AK4340" t="n">
        <v>24178</v>
      </c>
      <c r="AL4340" t="n">
        <v>25993</v>
      </c>
      <c r="AM4340" t="n">
        <v>25569</v>
      </c>
      <c r="AN4340" t="n">
        <v>27866</v>
      </c>
      <c r="AO4340"/>
      <c r="AP4340"/>
      <c r="AQ4340"/>
      <c r="AR4340"/>
    </row>
    <row r="4341">
      <c r="A4341" t="n">
        <v>442930</v>
      </c>
      <c r="B4341" t="s">
        <v>6491</v>
      </c>
      <c r="C4341" t="s">
        <v>458</v>
      </c>
      <c r="D4341" t="s">
        <v>440</v>
      </c>
      <c r="E4341" t="s">
        <v>267</v>
      </c>
      <c r="F4341" t="s">
        <v>188</v>
      </c>
      <c r="G4341" t="s">
        <v>189</v>
      </c>
      <c r="H4341" t="s">
        <v>150</v>
      </c>
      <c r="I4341" t="s">
        <v>186</v>
      </c>
      <c r="J4341" t="s">
        <v>164</v>
      </c>
      <c r="K4341" t="s">
        <v>179</v>
      </c>
      <c r="L4341" t="s">
        <v>155</v>
      </c>
      <c r="M4341" t="s">
        <v>155</v>
      </c>
      <c r="N4341" t="n">
        <v>-118.135</v>
      </c>
      <c r="O4341" t="n">
        <v>34.6836</v>
      </c>
      <c r="P4341" t="n">
        <v>718</v>
      </c>
      <c r="Q4341" t="n">
        <v>685</v>
      </c>
      <c r="R4341" t="n">
        <v>52</v>
      </c>
      <c r="S4341" t="n">
        <v>10.9</v>
      </c>
      <c r="T4341" t="n">
        <v>17.5</v>
      </c>
      <c r="U4341" t="n">
        <v>44.4</v>
      </c>
      <c r="V4341" t="n">
        <v>1.6</v>
      </c>
      <c r="W4341" t="n">
        <v>2.6</v>
      </c>
      <c r="X4341"/>
      <c r="Y4341"/>
      <c r="Z4341"/>
      <c r="AA4341" t="n">
        <v>278</v>
      </c>
      <c r="AB4341" t="n">
        <v>71.2</v>
      </c>
      <c r="AC4341" t="n">
        <v>50</v>
      </c>
      <c r="AD4341" t="n">
        <v>50</v>
      </c>
      <c r="AE4341" t="n">
        <v>36</v>
      </c>
      <c r="AF4341" t="n">
        <v>143</v>
      </c>
      <c r="AG4341" t="n">
        <v>53</v>
      </c>
      <c r="AH4341" t="n">
        <v>69</v>
      </c>
      <c r="AI4341" t="n">
        <v>6532</v>
      </c>
      <c r="AJ4341"/>
      <c r="AK4341" t="n">
        <v>2176</v>
      </c>
      <c r="AL4341" t="n">
        <v>6048</v>
      </c>
      <c r="AM4341"/>
      <c r="AN4341"/>
      <c r="AO4341" t="n">
        <v>5</v>
      </c>
      <c r="AP4341" t="n">
        <v>54</v>
      </c>
      <c r="AQ4341" t="n">
        <v>8</v>
      </c>
      <c r="AR4341"/>
    </row>
    <row r="4342">
      <c r="A4342" t="n">
        <v>442976</v>
      </c>
      <c r="B4342" t="s">
        <v>6492</v>
      </c>
      <c r="C4342" t="s">
        <v>4540</v>
      </c>
      <c r="D4342" t="s">
        <v>1975</v>
      </c>
      <c r="E4342" t="s">
        <v>147</v>
      </c>
      <c r="F4342" t="s">
        <v>551</v>
      </c>
      <c r="G4342" t="s">
        <v>163</v>
      </c>
      <c r="H4342" t="s">
        <v>200</v>
      </c>
      <c r="I4342" t="s">
        <v>186</v>
      </c>
      <c r="J4342" t="s">
        <v>164</v>
      </c>
      <c r="K4342"/>
      <c r="L4342" t="s">
        <v>155</v>
      </c>
      <c r="M4342" t="s">
        <v>155</v>
      </c>
      <c r="N4342" t="n">
        <v>-84.4901</v>
      </c>
      <c r="O4342" t="n">
        <v>39.0929</v>
      </c>
      <c r="P4342" t="n">
        <v>122</v>
      </c>
      <c r="Q4342" t="n">
        <v>122</v>
      </c>
      <c r="R4342" t="n">
        <v>90.2</v>
      </c>
      <c r="S4342" t="n">
        <v>47.5</v>
      </c>
      <c r="T4342" t="n">
        <v>36.1</v>
      </c>
      <c r="U4342" t="n">
        <v>9</v>
      </c>
      <c r="V4342" t="n">
        <v>0.8</v>
      </c>
      <c r="W4342" t="n">
        <v>0</v>
      </c>
      <c r="X4342" t="n">
        <v>60</v>
      </c>
      <c r="Y4342"/>
      <c r="Z4342" t="n">
        <v>11</v>
      </c>
      <c r="AA4342"/>
      <c r="AB4342"/>
      <c r="AC4342"/>
      <c r="AD4342"/>
      <c r="AE4342"/>
      <c r="AF4342" t="n">
        <v>26</v>
      </c>
      <c r="AG4342" t="n">
        <v>67</v>
      </c>
      <c r="AH4342" t="n">
        <v>100</v>
      </c>
      <c r="AI4342" t="n">
        <v>10813</v>
      </c>
      <c r="AJ4342" t="n">
        <v>10813</v>
      </c>
      <c r="AK4342"/>
      <c r="AL4342"/>
      <c r="AM4342"/>
      <c r="AN4342"/>
      <c r="AO4342"/>
      <c r="AP4342"/>
      <c r="AQ4342"/>
      <c r="AR4342"/>
    </row>
    <row r="4343">
      <c r="A4343" t="n">
        <v>442985</v>
      </c>
      <c r="B4343" t="s">
        <v>6493</v>
      </c>
      <c r="C4343" t="s">
        <v>503</v>
      </c>
      <c r="D4343" t="s">
        <v>440</v>
      </c>
      <c r="E4343" t="s">
        <v>267</v>
      </c>
      <c r="F4343" t="s">
        <v>199</v>
      </c>
      <c r="G4343" t="s">
        <v>189</v>
      </c>
      <c r="H4343" t="s">
        <v>200</v>
      </c>
      <c r="I4343" t="s">
        <v>151</v>
      </c>
      <c r="J4343" t="s">
        <v>164</v>
      </c>
      <c r="K4343"/>
      <c r="L4343" t="s">
        <v>155</v>
      </c>
      <c r="M4343" t="s">
        <v>155</v>
      </c>
      <c r="N4343" t="n">
        <v>-118.2659</v>
      </c>
      <c r="O4343" t="n">
        <v>33.8447</v>
      </c>
      <c r="P4343" t="n">
        <v>415</v>
      </c>
      <c r="Q4343" t="n">
        <v>415</v>
      </c>
      <c r="R4343" t="n">
        <v>83.9</v>
      </c>
      <c r="S4343" t="n">
        <v>7</v>
      </c>
      <c r="T4343" t="n">
        <v>27</v>
      </c>
      <c r="U4343" t="n">
        <v>58.3</v>
      </c>
      <c r="V4343" t="n">
        <v>3.9</v>
      </c>
      <c r="W4343" t="n">
        <v>0</v>
      </c>
      <c r="X4343"/>
      <c r="Y4343"/>
      <c r="Z4343" t="n">
        <v>25</v>
      </c>
      <c r="AA4343"/>
      <c r="AB4343"/>
      <c r="AC4343"/>
      <c r="AD4343"/>
      <c r="AE4343"/>
      <c r="AF4343" t="n">
        <v>193</v>
      </c>
      <c r="AG4343" t="n">
        <v>85</v>
      </c>
      <c r="AH4343" t="n">
        <v>85</v>
      </c>
      <c r="AI4343" t="n">
        <v>18559</v>
      </c>
      <c r="AJ4343" t="n">
        <v>18093</v>
      </c>
      <c r="AK4343" t="n">
        <v>18500</v>
      </c>
      <c r="AL4343" t="n">
        <v>21675</v>
      </c>
      <c r="AM4343" t="n">
        <v>24303</v>
      </c>
      <c r="AN4343" t="n">
        <v>24303</v>
      </c>
      <c r="AO4343"/>
      <c r="AP4343"/>
      <c r="AQ4343"/>
      <c r="AR4343"/>
    </row>
    <row r="4344">
      <c r="A4344" t="n">
        <v>443021</v>
      </c>
      <c r="B4344" t="s">
        <v>6494</v>
      </c>
      <c r="C4344" t="s">
        <v>3629</v>
      </c>
      <c r="D4344" t="s">
        <v>4775</v>
      </c>
      <c r="E4344" t="s">
        <v>283</v>
      </c>
      <c r="F4344" t="s">
        <v>199</v>
      </c>
      <c r="G4344" t="s">
        <v>189</v>
      </c>
      <c r="H4344" t="s">
        <v>200</v>
      </c>
      <c r="I4344" t="s">
        <v>151</v>
      </c>
      <c r="J4344" t="s">
        <v>164</v>
      </c>
      <c r="K4344"/>
      <c r="L4344" t="s">
        <v>155</v>
      </c>
      <c r="M4344" t="s">
        <v>155</v>
      </c>
      <c r="N4344" t="n">
        <v>-96.737</v>
      </c>
      <c r="O4344" t="n">
        <v>32.9099</v>
      </c>
      <c r="P4344" t="n">
        <v>43</v>
      </c>
      <c r="Q4344" t="n">
        <v>43</v>
      </c>
      <c r="R4344" t="n">
        <v>11.6</v>
      </c>
      <c r="S4344" t="n">
        <v>0</v>
      </c>
      <c r="T4344" t="n">
        <v>93</v>
      </c>
      <c r="U4344" t="n">
        <v>4.7</v>
      </c>
      <c r="V4344" t="n">
        <v>2.3</v>
      </c>
      <c r="W4344" t="n">
        <v>0</v>
      </c>
      <c r="X4344" t="n">
        <v>88</v>
      </c>
      <c r="Y4344"/>
      <c r="Z4344" t="n">
        <v>5</v>
      </c>
      <c r="AA4344"/>
      <c r="AB4344"/>
      <c r="AC4344"/>
      <c r="AD4344"/>
      <c r="AE4344"/>
      <c r="AF4344" t="n">
        <v>27</v>
      </c>
      <c r="AG4344" t="n">
        <v>79</v>
      </c>
      <c r="AH4344" t="n">
        <v>79</v>
      </c>
      <c r="AI4344" t="n">
        <v>20461</v>
      </c>
      <c r="AJ4344" t="n">
        <v>20430</v>
      </c>
      <c r="AK4344" t="n">
        <v>19457</v>
      </c>
      <c r="AL4344" t="n">
        <v>24071</v>
      </c>
      <c r="AM4344"/>
      <c r="AN4344"/>
      <c r="AO4344"/>
      <c r="AP4344"/>
      <c r="AQ4344"/>
      <c r="AR4344"/>
    </row>
    <row r="4345">
      <c r="A4345" t="n">
        <v>443030</v>
      </c>
      <c r="B4345" t="s">
        <v>6495</v>
      </c>
      <c r="C4345" t="s">
        <v>1501</v>
      </c>
      <c r="D4345" t="s">
        <v>1433</v>
      </c>
      <c r="E4345" t="s">
        <v>1434</v>
      </c>
      <c r="F4345" t="s">
        <v>162</v>
      </c>
      <c r="G4345" t="s">
        <v>163</v>
      </c>
      <c r="H4345" t="s">
        <v>150</v>
      </c>
      <c r="I4345" t="s">
        <v>151</v>
      </c>
      <c r="J4345" t="s">
        <v>164</v>
      </c>
      <c r="K4345"/>
      <c r="L4345" t="s">
        <v>155</v>
      </c>
      <c r="M4345" t="s">
        <v>155</v>
      </c>
      <c r="N4345" t="n">
        <v>-87.6844</v>
      </c>
      <c r="O4345" t="n">
        <v>42.0655</v>
      </c>
      <c r="P4345" t="n">
        <v>99</v>
      </c>
      <c r="Q4345"/>
      <c r="R4345"/>
      <c r="S4345"/>
      <c r="T4345"/>
      <c r="U4345"/>
      <c r="V4345"/>
      <c r="W4345"/>
      <c r="X4345"/>
      <c r="Y4345"/>
      <c r="Z4345"/>
      <c r="AA4345"/>
      <c r="AB4345"/>
      <c r="AC4345"/>
      <c r="AD4345"/>
      <c r="AE4345"/>
      <c r="AF4345"/>
      <c r="AG4345"/>
      <c r="AH4345"/>
      <c r="AI4345"/>
      <c r="AJ4345"/>
      <c r="AK4345"/>
      <c r="AL4345"/>
      <c r="AM4345"/>
      <c r="AN4345"/>
      <c r="AO4345"/>
      <c r="AP4345"/>
      <c r="AQ4345"/>
      <c r="AR4345"/>
    </row>
    <row r="4346">
      <c r="A4346" t="n">
        <v>443049</v>
      </c>
      <c r="B4346" t="s">
        <v>6496</v>
      </c>
      <c r="C4346" t="s">
        <v>5241</v>
      </c>
      <c r="D4346" t="s">
        <v>5199</v>
      </c>
      <c r="E4346" t="s">
        <v>267</v>
      </c>
      <c r="F4346" t="s">
        <v>162</v>
      </c>
      <c r="G4346" t="s">
        <v>163</v>
      </c>
      <c r="H4346" t="s">
        <v>150</v>
      </c>
      <c r="I4346" t="s">
        <v>151</v>
      </c>
      <c r="J4346" t="s">
        <v>164</v>
      </c>
      <c r="K4346" t="s">
        <v>153</v>
      </c>
      <c r="L4346" t="s">
        <v>155</v>
      </c>
      <c r="M4346" t="s">
        <v>155</v>
      </c>
      <c r="N4346" t="n">
        <v>-122.5169</v>
      </c>
      <c r="O4346" t="n">
        <v>47.2802</v>
      </c>
      <c r="P4346" t="n">
        <v>485</v>
      </c>
      <c r="Q4346" t="n">
        <v>271</v>
      </c>
      <c r="R4346" t="n">
        <v>45.4</v>
      </c>
      <c r="S4346" t="n">
        <v>41.3</v>
      </c>
      <c r="T4346" t="n">
        <v>29.2</v>
      </c>
      <c r="U4346" t="n">
        <v>10.7</v>
      </c>
      <c r="V4346" t="n">
        <v>8.5</v>
      </c>
      <c r="W4346" t="n">
        <v>1.1</v>
      </c>
      <c r="X4346" t="n">
        <v>67</v>
      </c>
      <c r="Y4346" t="n">
        <v>50</v>
      </c>
      <c r="Z4346" t="n">
        <v>14</v>
      </c>
      <c r="AA4346" t="n">
        <v>3</v>
      </c>
      <c r="AB4346" t="n">
        <v>66.7</v>
      </c>
      <c r="AC4346" t="n">
        <v>3</v>
      </c>
      <c r="AD4346" t="n">
        <v>66.7</v>
      </c>
      <c r="AE4346" t="n">
        <v>66.7</v>
      </c>
      <c r="AF4346" t="n">
        <v>4</v>
      </c>
      <c r="AG4346" t="n">
        <v>47</v>
      </c>
      <c r="AH4346" t="n">
        <v>75</v>
      </c>
      <c r="AI4346" t="n">
        <v>18361</v>
      </c>
      <c r="AJ4346" t="n">
        <v>17595</v>
      </c>
      <c r="AK4346"/>
      <c r="AL4346"/>
      <c r="AM4346" t="n">
        <v>19893</v>
      </c>
      <c r="AN4346"/>
      <c r="AO4346"/>
      <c r="AP4346" t="n">
        <v>56</v>
      </c>
      <c r="AQ4346" t="n">
        <v>25</v>
      </c>
      <c r="AR4346" t="n">
        <v>7</v>
      </c>
    </row>
    <row r="4347">
      <c r="A4347" t="n">
        <v>443058</v>
      </c>
      <c r="B4347" t="s">
        <v>6497</v>
      </c>
      <c r="C4347" t="s">
        <v>4095</v>
      </c>
      <c r="D4347" t="s">
        <v>4049</v>
      </c>
      <c r="E4347" t="s">
        <v>283</v>
      </c>
      <c r="F4347" t="s">
        <v>162</v>
      </c>
      <c r="G4347" t="s">
        <v>163</v>
      </c>
      <c r="H4347" t="s">
        <v>150</v>
      </c>
      <c r="I4347" t="s">
        <v>205</v>
      </c>
      <c r="J4347" t="s">
        <v>164</v>
      </c>
      <c r="K4347" t="s">
        <v>209</v>
      </c>
      <c r="L4347" t="s">
        <v>155</v>
      </c>
      <c r="M4347" t="s">
        <v>155</v>
      </c>
      <c r="N4347" t="n">
        <v>-96.9014</v>
      </c>
      <c r="O4347" t="n">
        <v>35.4622</v>
      </c>
      <c r="P4347" t="n">
        <v>375</v>
      </c>
      <c r="Q4347" t="n">
        <v>123</v>
      </c>
      <c r="R4347" t="n">
        <v>35</v>
      </c>
      <c r="S4347" t="n">
        <v>29.3</v>
      </c>
      <c r="T4347" t="n">
        <v>0.8</v>
      </c>
      <c r="U4347" t="n">
        <v>4.1</v>
      </c>
      <c r="V4347" t="n">
        <v>1.6</v>
      </c>
      <c r="W4347" t="n">
        <v>62.6</v>
      </c>
      <c r="X4347"/>
      <c r="Y4347" t="n">
        <v>100</v>
      </c>
      <c r="Z4347" t="n">
        <v>8</v>
      </c>
      <c r="AA4347" t="n">
        <v>4</v>
      </c>
      <c r="AB4347" t="n">
        <v>25</v>
      </c>
      <c r="AC4347" t="n">
        <v>4</v>
      </c>
      <c r="AD4347" t="n">
        <v>25</v>
      </c>
      <c r="AE4347" t="n">
        <v>25</v>
      </c>
      <c r="AF4347" t="n">
        <v>0</v>
      </c>
      <c r="AG4347" t="n">
        <v>41</v>
      </c>
      <c r="AH4347" t="n">
        <v>41</v>
      </c>
      <c r="AI4347"/>
      <c r="AJ4347"/>
      <c r="AK4347"/>
      <c r="AL4347"/>
      <c r="AM4347"/>
      <c r="AN4347"/>
      <c r="AO4347"/>
      <c r="AP4347" t="n">
        <v>3</v>
      </c>
      <c r="AQ4347" t="n">
        <v>23</v>
      </c>
      <c r="AR4347"/>
    </row>
    <row r="4348">
      <c r="A4348" t="n">
        <v>443076</v>
      </c>
      <c r="B4348" t="s">
        <v>6498</v>
      </c>
      <c r="C4348" t="s">
        <v>2217</v>
      </c>
      <c r="D4348" t="s">
        <v>3570</v>
      </c>
      <c r="E4348" t="s">
        <v>147</v>
      </c>
      <c r="F4348" t="s">
        <v>162</v>
      </c>
      <c r="G4348" t="s">
        <v>163</v>
      </c>
      <c r="H4348" t="s">
        <v>150</v>
      </c>
      <c r="I4348" t="s">
        <v>186</v>
      </c>
      <c r="J4348" t="s">
        <v>164</v>
      </c>
      <c r="K4348" t="s">
        <v>209</v>
      </c>
      <c r="L4348" t="s">
        <v>155</v>
      </c>
      <c r="M4348" t="s">
        <v>155</v>
      </c>
      <c r="N4348" t="n">
        <v>-80.4806</v>
      </c>
      <c r="O4348" t="n">
        <v>35.6446</v>
      </c>
      <c r="P4348" t="n">
        <v>168</v>
      </c>
      <c r="Q4348"/>
      <c r="R4348"/>
      <c r="S4348"/>
      <c r="T4348"/>
      <c r="U4348"/>
      <c r="V4348"/>
      <c r="W4348"/>
      <c r="X4348"/>
      <c r="Y4348"/>
      <c r="Z4348"/>
      <c r="AA4348"/>
      <c r="AB4348"/>
      <c r="AC4348"/>
      <c r="AD4348"/>
      <c r="AE4348"/>
      <c r="AF4348"/>
      <c r="AG4348"/>
      <c r="AH4348"/>
      <c r="AI4348"/>
      <c r="AJ4348"/>
      <c r="AK4348"/>
      <c r="AL4348"/>
      <c r="AM4348"/>
      <c r="AN4348"/>
      <c r="AO4348"/>
      <c r="AP4348"/>
      <c r="AQ4348" t="n">
        <v>31</v>
      </c>
      <c r="AR4348" t="n">
        <v>9</v>
      </c>
    </row>
    <row r="4349">
      <c r="A4349" t="n">
        <v>443100</v>
      </c>
      <c r="B4349" t="s">
        <v>6499</v>
      </c>
      <c r="C4349" t="s">
        <v>5461</v>
      </c>
      <c r="D4349" t="s">
        <v>5462</v>
      </c>
      <c r="E4349" t="s">
        <v>5452</v>
      </c>
      <c r="F4349" t="s">
        <v>551</v>
      </c>
      <c r="G4349" t="s">
        <v>163</v>
      </c>
      <c r="H4349" t="s">
        <v>200</v>
      </c>
      <c r="I4349" t="s">
        <v>151</v>
      </c>
      <c r="J4349" t="s">
        <v>164</v>
      </c>
      <c r="K4349"/>
      <c r="L4349" t="s">
        <v>155</v>
      </c>
      <c r="M4349" t="s">
        <v>155</v>
      </c>
      <c r="N4349" t="n">
        <v>-66.7149</v>
      </c>
      <c r="O4349" t="n">
        <v>18.471</v>
      </c>
      <c r="P4349" t="n">
        <v>72</v>
      </c>
      <c r="Q4349" t="n">
        <v>72</v>
      </c>
      <c r="R4349" t="n">
        <v>52.8</v>
      </c>
      <c r="S4349" t="n">
        <v>0</v>
      </c>
      <c r="T4349" t="n">
        <v>0</v>
      </c>
      <c r="U4349" t="n">
        <v>100</v>
      </c>
      <c r="V4349" t="n">
        <v>0</v>
      </c>
      <c r="W4349" t="n">
        <v>0</v>
      </c>
      <c r="X4349" t="n">
        <v>78</v>
      </c>
      <c r="Y4349"/>
      <c r="Z4349" t="n">
        <v>8</v>
      </c>
      <c r="AA4349"/>
      <c r="AB4349"/>
      <c r="AC4349"/>
      <c r="AD4349"/>
      <c r="AE4349"/>
      <c r="AF4349" t="n">
        <v>43</v>
      </c>
      <c r="AG4349" t="n">
        <v>97</v>
      </c>
      <c r="AH4349" t="n">
        <v>97</v>
      </c>
      <c r="AI4349" t="n">
        <v>9855</v>
      </c>
      <c r="AJ4349" t="n">
        <v>10140</v>
      </c>
      <c r="AK4349" t="n">
        <v>10568</v>
      </c>
      <c r="AL4349"/>
      <c r="AM4349"/>
      <c r="AN4349"/>
      <c r="AO4349"/>
      <c r="AP4349"/>
      <c r="AQ4349"/>
      <c r="AR4349"/>
    </row>
    <row r="4350">
      <c r="A4350" t="n">
        <v>443137</v>
      </c>
      <c r="B4350" t="s">
        <v>6500</v>
      </c>
      <c r="C4350" t="s">
        <v>2448</v>
      </c>
      <c r="D4350" t="s">
        <v>1745</v>
      </c>
      <c r="E4350" t="s">
        <v>1434</v>
      </c>
      <c r="F4350" t="s">
        <v>199</v>
      </c>
      <c r="G4350" t="s">
        <v>189</v>
      </c>
      <c r="H4350" t="s">
        <v>200</v>
      </c>
      <c r="I4350" t="s">
        <v>151</v>
      </c>
      <c r="J4350" t="s">
        <v>164</v>
      </c>
      <c r="K4350"/>
      <c r="L4350" t="s">
        <v>155</v>
      </c>
      <c r="M4350" t="s">
        <v>155</v>
      </c>
      <c r="N4350" t="n">
        <v>-83.2872</v>
      </c>
      <c r="O4350" t="n">
        <v>42.4801</v>
      </c>
      <c r="P4350" t="n">
        <v>456</v>
      </c>
      <c r="Q4350" t="n">
        <v>456</v>
      </c>
      <c r="R4350" t="n">
        <v>80.7</v>
      </c>
      <c r="S4350" t="n">
        <v>45.2</v>
      </c>
      <c r="T4350" t="n">
        <v>32</v>
      </c>
      <c r="U4350" t="n">
        <v>3.3</v>
      </c>
      <c r="V4350" t="n">
        <v>0.7</v>
      </c>
      <c r="W4350" t="n">
        <v>0</v>
      </c>
      <c r="X4350"/>
      <c r="Y4350"/>
      <c r="Z4350" t="n">
        <v>10</v>
      </c>
      <c r="AA4350"/>
      <c r="AB4350"/>
      <c r="AC4350"/>
      <c r="AD4350"/>
      <c r="AE4350"/>
      <c r="AF4350" t="n">
        <v>349</v>
      </c>
      <c r="AG4350" t="n">
        <v>59</v>
      </c>
      <c r="AH4350" t="n">
        <v>73</v>
      </c>
      <c r="AI4350" t="n">
        <v>30627</v>
      </c>
      <c r="AJ4350" t="n">
        <v>29494</v>
      </c>
      <c r="AK4350" t="n">
        <v>30311</v>
      </c>
      <c r="AL4350" t="n">
        <v>30656</v>
      </c>
      <c r="AM4350" t="n">
        <v>31472</v>
      </c>
      <c r="AN4350" t="n">
        <v>32281</v>
      </c>
      <c r="AO4350"/>
      <c r="AP4350"/>
      <c r="AQ4350"/>
      <c r="AR4350"/>
    </row>
    <row r="4351">
      <c r="A4351" t="n">
        <v>443146</v>
      </c>
      <c r="B4351" t="s">
        <v>6501</v>
      </c>
      <c r="C4351" t="s">
        <v>4799</v>
      </c>
      <c r="D4351" t="s">
        <v>4775</v>
      </c>
      <c r="E4351" t="s">
        <v>283</v>
      </c>
      <c r="F4351" t="s">
        <v>199</v>
      </c>
      <c r="G4351" t="s">
        <v>189</v>
      </c>
      <c r="H4351" t="s">
        <v>200</v>
      </c>
      <c r="I4351" t="s">
        <v>151</v>
      </c>
      <c r="J4351" t="s">
        <v>164</v>
      </c>
      <c r="K4351"/>
      <c r="L4351" t="s">
        <v>155</v>
      </c>
      <c r="M4351" t="s">
        <v>155</v>
      </c>
      <c r="N4351" t="n">
        <v>-95.5253</v>
      </c>
      <c r="O4351" t="n">
        <v>29.6488</v>
      </c>
      <c r="P4351" t="n">
        <v>66</v>
      </c>
      <c r="Q4351" t="n">
        <v>66</v>
      </c>
      <c r="R4351" t="n">
        <v>22.7</v>
      </c>
      <c r="S4351" t="n">
        <v>4.5</v>
      </c>
      <c r="T4351" t="n">
        <v>60.6</v>
      </c>
      <c r="U4351" t="n">
        <v>33.3</v>
      </c>
      <c r="V4351" t="n">
        <v>0</v>
      </c>
      <c r="W4351" t="n">
        <v>0</v>
      </c>
      <c r="X4351" t="n">
        <v>21</v>
      </c>
      <c r="Y4351" t="n">
        <v>67</v>
      </c>
      <c r="Z4351" t="n">
        <v>8</v>
      </c>
      <c r="AA4351"/>
      <c r="AB4351"/>
      <c r="AC4351"/>
      <c r="AD4351"/>
      <c r="AE4351"/>
      <c r="AF4351" t="n">
        <v>12</v>
      </c>
      <c r="AG4351" t="n">
        <v>32</v>
      </c>
      <c r="AH4351" t="n">
        <v>32</v>
      </c>
      <c r="AI4351" t="n">
        <v>16306</v>
      </c>
      <c r="AJ4351" t="n">
        <v>16306</v>
      </c>
      <c r="AK4351"/>
      <c r="AL4351"/>
      <c r="AM4351"/>
      <c r="AN4351"/>
      <c r="AO4351"/>
      <c r="AP4351"/>
      <c r="AQ4351"/>
      <c r="AR4351"/>
    </row>
    <row r="4352">
      <c r="A4352" t="n">
        <v>443207</v>
      </c>
      <c r="B4352" t="s">
        <v>6502</v>
      </c>
      <c r="C4352" t="s">
        <v>6503</v>
      </c>
      <c r="D4352" t="s">
        <v>440</v>
      </c>
      <c r="E4352" t="s">
        <v>267</v>
      </c>
      <c r="F4352" t="s">
        <v>551</v>
      </c>
      <c r="G4352" t="s">
        <v>163</v>
      </c>
      <c r="H4352" t="s">
        <v>200</v>
      </c>
      <c r="I4352" t="s">
        <v>186</v>
      </c>
      <c r="J4352" t="s">
        <v>164</v>
      </c>
      <c r="K4352"/>
      <c r="L4352" t="s">
        <v>155</v>
      </c>
      <c r="M4352" t="s">
        <v>155</v>
      </c>
      <c r="N4352" t="n">
        <v>-118.0742</v>
      </c>
      <c r="O4352" t="n">
        <v>33.943</v>
      </c>
      <c r="P4352" t="n">
        <v>211</v>
      </c>
      <c r="Q4352" t="n">
        <v>211</v>
      </c>
      <c r="R4352" t="n">
        <v>4.7</v>
      </c>
      <c r="S4352" t="n">
        <v>9.5</v>
      </c>
      <c r="T4352" t="n">
        <v>4.3</v>
      </c>
      <c r="U4352" t="n">
        <v>71.6</v>
      </c>
      <c r="V4352" t="n">
        <v>10</v>
      </c>
      <c r="W4352" t="n">
        <v>0</v>
      </c>
      <c r="X4352" t="n">
        <v>100</v>
      </c>
      <c r="Y4352"/>
      <c r="Z4352" t="n">
        <v>9</v>
      </c>
      <c r="AA4352"/>
      <c r="AB4352"/>
      <c r="AC4352"/>
      <c r="AD4352"/>
      <c r="AE4352"/>
      <c r="AF4352" t="n">
        <v>75</v>
      </c>
      <c r="AG4352" t="n">
        <v>67</v>
      </c>
      <c r="AH4352" t="n">
        <v>96</v>
      </c>
      <c r="AI4352" t="n">
        <v>23098</v>
      </c>
      <c r="AJ4352" t="n">
        <v>22333</v>
      </c>
      <c r="AK4352" t="n">
        <v>22562</v>
      </c>
      <c r="AL4352" t="n">
        <v>18123</v>
      </c>
      <c r="AM4352"/>
      <c r="AN4352"/>
      <c r="AO4352"/>
      <c r="AP4352"/>
      <c r="AQ4352"/>
      <c r="AR4352"/>
    </row>
    <row r="4353">
      <c r="A4353" t="n">
        <v>443216</v>
      </c>
      <c r="B4353" t="s">
        <v>6504</v>
      </c>
      <c r="C4353" t="s">
        <v>3092</v>
      </c>
      <c r="D4353" t="s">
        <v>3037</v>
      </c>
      <c r="E4353" t="s">
        <v>997</v>
      </c>
      <c r="F4353" t="s">
        <v>199</v>
      </c>
      <c r="G4353" t="s">
        <v>189</v>
      </c>
      <c r="H4353" t="s">
        <v>200</v>
      </c>
      <c r="I4353" t="s">
        <v>151</v>
      </c>
      <c r="J4353" t="s">
        <v>164</v>
      </c>
      <c r="K4353"/>
      <c r="L4353" t="s">
        <v>155</v>
      </c>
      <c r="M4353" t="s">
        <v>155</v>
      </c>
      <c r="N4353" t="n">
        <v>-74.0669</v>
      </c>
      <c r="O4353" t="n">
        <v>40.7321</v>
      </c>
      <c r="P4353" t="n">
        <v>249</v>
      </c>
      <c r="Q4353" t="n">
        <v>249</v>
      </c>
      <c r="R4353" t="n">
        <v>14.1</v>
      </c>
      <c r="S4353" t="n">
        <v>14.5</v>
      </c>
      <c r="T4353" t="n">
        <v>31.7</v>
      </c>
      <c r="U4353" t="n">
        <v>34.1</v>
      </c>
      <c r="V4353" t="n">
        <v>11.6</v>
      </c>
      <c r="W4353" t="n">
        <v>0</v>
      </c>
      <c r="X4353" t="n">
        <v>72</v>
      </c>
      <c r="Y4353"/>
      <c r="Z4353" t="n">
        <v>24</v>
      </c>
      <c r="AA4353"/>
      <c r="AB4353"/>
      <c r="AC4353"/>
      <c r="AD4353"/>
      <c r="AE4353"/>
      <c r="AF4353" t="n">
        <v>93</v>
      </c>
      <c r="AG4353" t="n">
        <v>31</v>
      </c>
      <c r="AH4353" t="n">
        <v>40</v>
      </c>
      <c r="AI4353" t="n">
        <v>21462</v>
      </c>
      <c r="AJ4353" t="n">
        <v>22121</v>
      </c>
      <c r="AK4353" t="n">
        <v>20673</v>
      </c>
      <c r="AL4353" t="n">
        <v>24505</v>
      </c>
      <c r="AM4353" t="n">
        <v>27478</v>
      </c>
      <c r="AN4353"/>
      <c r="AO4353"/>
      <c r="AP4353"/>
      <c r="AQ4353"/>
      <c r="AR4353"/>
    </row>
    <row r="4354">
      <c r="A4354" t="n">
        <v>443225</v>
      </c>
      <c r="B4354" t="s">
        <v>6505</v>
      </c>
      <c r="C4354" t="s">
        <v>3061</v>
      </c>
      <c r="D4354" t="s">
        <v>3037</v>
      </c>
      <c r="E4354" t="s">
        <v>997</v>
      </c>
      <c r="F4354" t="s">
        <v>199</v>
      </c>
      <c r="G4354" t="s">
        <v>189</v>
      </c>
      <c r="H4354" t="s">
        <v>200</v>
      </c>
      <c r="I4354" t="s">
        <v>186</v>
      </c>
      <c r="J4354" t="s">
        <v>164</v>
      </c>
      <c r="K4354"/>
      <c r="L4354" t="s">
        <v>155</v>
      </c>
      <c r="M4354" t="s">
        <v>155</v>
      </c>
      <c r="N4354" t="n">
        <v>-74.3257</v>
      </c>
      <c r="O4354" t="n">
        <v>40.5618</v>
      </c>
      <c r="P4354" t="n">
        <v>92</v>
      </c>
      <c r="Q4354" t="n">
        <v>92</v>
      </c>
      <c r="R4354" t="n">
        <v>15.2</v>
      </c>
      <c r="S4354" t="n">
        <v>15.2</v>
      </c>
      <c r="T4354" t="n">
        <v>32.6</v>
      </c>
      <c r="U4354" t="n">
        <v>35.9</v>
      </c>
      <c r="V4354" t="n">
        <v>13</v>
      </c>
      <c r="W4354" t="n">
        <v>0</v>
      </c>
      <c r="X4354" t="n">
        <v>79</v>
      </c>
      <c r="Y4354"/>
      <c r="Z4354" t="n">
        <v>24</v>
      </c>
      <c r="AA4354"/>
      <c r="AB4354"/>
      <c r="AC4354"/>
      <c r="AD4354"/>
      <c r="AE4354"/>
      <c r="AF4354" t="n">
        <v>36</v>
      </c>
      <c r="AG4354" t="n">
        <v>30</v>
      </c>
      <c r="AH4354" t="n">
        <v>41</v>
      </c>
      <c r="AI4354" t="n">
        <v>22619</v>
      </c>
      <c r="AJ4354" t="n">
        <v>22497</v>
      </c>
      <c r="AK4354"/>
      <c r="AL4354" t="n">
        <v>21617</v>
      </c>
      <c r="AM4354" t="n">
        <v>23917</v>
      </c>
      <c r="AN4354"/>
      <c r="AO4354"/>
      <c r="AP4354"/>
      <c r="AQ4354"/>
      <c r="AR4354"/>
    </row>
    <row r="4355">
      <c r="A4355" t="n">
        <v>443234</v>
      </c>
      <c r="B4355" t="s">
        <v>6506</v>
      </c>
      <c r="C4355" t="s">
        <v>6507</v>
      </c>
      <c r="D4355" t="s">
        <v>1078</v>
      </c>
      <c r="E4355" t="s">
        <v>147</v>
      </c>
      <c r="F4355" t="s">
        <v>199</v>
      </c>
      <c r="G4355" t="s">
        <v>189</v>
      </c>
      <c r="H4355" t="s">
        <v>200</v>
      </c>
      <c r="I4355" t="s">
        <v>186</v>
      </c>
      <c r="J4355" t="s">
        <v>164</v>
      </c>
      <c r="K4355"/>
      <c r="L4355" t="s">
        <v>155</v>
      </c>
      <c r="M4355" t="s">
        <v>155</v>
      </c>
      <c r="N4355" t="n">
        <v>-80.1997</v>
      </c>
      <c r="O4355" t="n">
        <v>26.2434</v>
      </c>
      <c r="P4355" t="n">
        <v>336</v>
      </c>
      <c r="Q4355" t="n">
        <v>336</v>
      </c>
      <c r="R4355" t="n">
        <v>91.7</v>
      </c>
      <c r="S4355" t="n">
        <v>8.9</v>
      </c>
      <c r="T4355" t="n">
        <v>68.5</v>
      </c>
      <c r="U4355" t="n">
        <v>17.9</v>
      </c>
      <c r="V4355" t="n">
        <v>0.9</v>
      </c>
      <c r="W4355" t="n">
        <v>0</v>
      </c>
      <c r="X4355" t="n">
        <v>16</v>
      </c>
      <c r="Y4355"/>
      <c r="Z4355" t="n">
        <v>22</v>
      </c>
      <c r="AA4355"/>
      <c r="AB4355"/>
      <c r="AC4355"/>
      <c r="AD4355"/>
      <c r="AE4355"/>
      <c r="AF4355" t="n">
        <v>182</v>
      </c>
      <c r="AG4355" t="n">
        <v>72</v>
      </c>
      <c r="AH4355" t="n">
        <v>72</v>
      </c>
      <c r="AI4355" t="n">
        <v>18637</v>
      </c>
      <c r="AJ4355" t="n">
        <v>18457</v>
      </c>
      <c r="AK4355" t="n">
        <v>18130</v>
      </c>
      <c r="AL4355" t="n">
        <v>20578</v>
      </c>
      <c r="AM4355" t="n">
        <v>22770</v>
      </c>
      <c r="AN4355"/>
      <c r="AO4355"/>
      <c r="AP4355"/>
      <c r="AQ4355"/>
      <c r="AR4355"/>
    </row>
    <row r="4356">
      <c r="A4356" t="n">
        <v>443252</v>
      </c>
      <c r="B4356" t="s">
        <v>6508</v>
      </c>
      <c r="C4356" t="s">
        <v>1082</v>
      </c>
      <c r="D4356" t="s">
        <v>1078</v>
      </c>
      <c r="E4356" t="s">
        <v>147</v>
      </c>
      <c r="F4356" t="s">
        <v>199</v>
      </c>
      <c r="G4356" t="s">
        <v>189</v>
      </c>
      <c r="H4356" t="s">
        <v>200</v>
      </c>
      <c r="I4356" t="s">
        <v>151</v>
      </c>
      <c r="J4356" t="s">
        <v>152</v>
      </c>
      <c r="K4356"/>
      <c r="L4356" t="s">
        <v>155</v>
      </c>
      <c r="M4356" t="s">
        <v>155</v>
      </c>
      <c r="N4356" t="n">
        <v>-80.2396</v>
      </c>
      <c r="O4356" t="n">
        <v>25.78</v>
      </c>
      <c r="P4356" t="n">
        <v>5876</v>
      </c>
      <c r="Q4356" t="n">
        <v>5876</v>
      </c>
      <c r="R4356" t="n">
        <v>47.5</v>
      </c>
      <c r="S4356" t="n">
        <v>0</v>
      </c>
      <c r="T4356" t="n">
        <v>0</v>
      </c>
      <c r="U4356" t="n">
        <v>100</v>
      </c>
      <c r="V4356" t="n">
        <v>0</v>
      </c>
      <c r="W4356" t="n">
        <v>0</v>
      </c>
      <c r="X4356" t="n">
        <v>85</v>
      </c>
      <c r="Y4356"/>
      <c r="Z4356" t="n">
        <v>45</v>
      </c>
      <c r="AA4356"/>
      <c r="AB4356"/>
      <c r="AC4356"/>
      <c r="AD4356"/>
      <c r="AE4356"/>
      <c r="AF4356" t="n">
        <v>3975</v>
      </c>
      <c r="AG4356" t="n">
        <v>68</v>
      </c>
      <c r="AH4356" t="n">
        <v>68</v>
      </c>
      <c r="AI4356" t="n">
        <v>29731</v>
      </c>
      <c r="AJ4356" t="n">
        <v>29731</v>
      </c>
      <c r="AK4356"/>
      <c r="AL4356"/>
      <c r="AM4356"/>
      <c r="AN4356"/>
      <c r="AO4356"/>
      <c r="AP4356"/>
      <c r="AQ4356"/>
      <c r="AR4356"/>
    </row>
    <row r="4357">
      <c r="A4357" t="n">
        <v>443261</v>
      </c>
      <c r="B4357" t="s">
        <v>6509</v>
      </c>
      <c r="C4357" t="s">
        <v>6510</v>
      </c>
      <c r="D4357" t="s">
        <v>4545</v>
      </c>
      <c r="E4357" t="s">
        <v>147</v>
      </c>
      <c r="F4357" t="s">
        <v>279</v>
      </c>
      <c r="G4357" t="s">
        <v>189</v>
      </c>
      <c r="H4357" t="s">
        <v>174</v>
      </c>
      <c r="I4357" t="s">
        <v>151</v>
      </c>
      <c r="J4357" t="s">
        <v>164</v>
      </c>
      <c r="K4357" t="s">
        <v>176</v>
      </c>
      <c r="L4357" t="s">
        <v>155</v>
      </c>
      <c r="M4357" t="s">
        <v>155</v>
      </c>
      <c r="N4357" t="n">
        <v>-80.0273</v>
      </c>
      <c r="O4357" t="n">
        <v>32.9005</v>
      </c>
      <c r="P4357" t="n">
        <v>485</v>
      </c>
      <c r="Q4357" t="n">
        <v>485</v>
      </c>
      <c r="R4357" t="n">
        <v>91.1</v>
      </c>
      <c r="S4357" t="n">
        <v>38.1</v>
      </c>
      <c r="T4357" t="n">
        <v>44.5</v>
      </c>
      <c r="U4357" t="n">
        <v>8.2</v>
      </c>
      <c r="V4357" t="n">
        <v>0.8</v>
      </c>
      <c r="W4357" t="n">
        <v>0</v>
      </c>
      <c r="X4357" t="n">
        <v>82</v>
      </c>
      <c r="Y4357" t="n">
        <v>64</v>
      </c>
      <c r="Z4357" t="n">
        <v>13</v>
      </c>
      <c r="AA4357" t="n">
        <v>33</v>
      </c>
      <c r="AB4357" t="n">
        <v>69.7</v>
      </c>
      <c r="AC4357"/>
      <c r="AD4357"/>
      <c r="AE4357"/>
      <c r="AF4357" t="n">
        <v>51</v>
      </c>
      <c r="AG4357" t="n">
        <v>67</v>
      </c>
      <c r="AH4357" t="n">
        <v>87</v>
      </c>
      <c r="AI4357" t="n">
        <v>36804</v>
      </c>
      <c r="AJ4357" t="n">
        <v>35529</v>
      </c>
      <c r="AK4357" t="n">
        <v>39297</v>
      </c>
      <c r="AL4357" t="n">
        <v>36486</v>
      </c>
      <c r="AM4357" t="n">
        <v>40292</v>
      </c>
      <c r="AN4357" t="n">
        <v>41751</v>
      </c>
      <c r="AO4357" t="n">
        <v>46</v>
      </c>
      <c r="AP4357"/>
      <c r="AQ4357"/>
      <c r="AR4357"/>
    </row>
    <row r="4358">
      <c r="A4358" t="n">
        <v>443289</v>
      </c>
      <c r="B4358" t="s">
        <v>6511</v>
      </c>
      <c r="C4358" t="s">
        <v>923</v>
      </c>
      <c r="D4358" t="s">
        <v>913</v>
      </c>
      <c r="E4358" t="s">
        <v>914</v>
      </c>
      <c r="F4358" t="s">
        <v>199</v>
      </c>
      <c r="G4358" t="s">
        <v>189</v>
      </c>
      <c r="H4358" t="s">
        <v>200</v>
      </c>
      <c r="I4358" t="s">
        <v>151</v>
      </c>
      <c r="J4358" t="s">
        <v>164</v>
      </c>
      <c r="K4358"/>
      <c r="L4358" t="s">
        <v>155</v>
      </c>
      <c r="M4358" t="s">
        <v>155</v>
      </c>
      <c r="N4358" t="n">
        <v>-104.7776</v>
      </c>
      <c r="O4358" t="n">
        <v>38.9059</v>
      </c>
      <c r="P4358" t="n">
        <v>307</v>
      </c>
      <c r="Q4358" t="n">
        <v>307</v>
      </c>
      <c r="R4358" t="n">
        <v>91.2</v>
      </c>
      <c r="S4358" t="n">
        <v>67.4</v>
      </c>
      <c r="T4358" t="n">
        <v>6.8</v>
      </c>
      <c r="U4358" t="n">
        <v>17.9</v>
      </c>
      <c r="V4358" t="n">
        <v>0.7</v>
      </c>
      <c r="W4358" t="n">
        <v>0</v>
      </c>
      <c r="X4358" t="n">
        <v>57</v>
      </c>
      <c r="Y4358"/>
      <c r="Z4358" t="n">
        <v>8</v>
      </c>
      <c r="AA4358"/>
      <c r="AB4358"/>
      <c r="AC4358"/>
      <c r="AD4358"/>
      <c r="AE4358"/>
      <c r="AF4358" t="n">
        <v>139</v>
      </c>
      <c r="AG4358" t="n">
        <v>44</v>
      </c>
      <c r="AH4358" t="n">
        <v>44</v>
      </c>
      <c r="AI4358" t="n">
        <v>25928</v>
      </c>
      <c r="AJ4358" t="n">
        <v>25699</v>
      </c>
      <c r="AK4358"/>
      <c r="AL4358"/>
      <c r="AM4358"/>
      <c r="AN4358"/>
      <c r="AO4358"/>
      <c r="AP4358"/>
      <c r="AQ4358"/>
      <c r="AR4358"/>
    </row>
    <row r="4359">
      <c r="A4359" t="n">
        <v>443298</v>
      </c>
      <c r="B4359" t="s">
        <v>6512</v>
      </c>
      <c r="C4359" t="s">
        <v>4799</v>
      </c>
      <c r="D4359" t="s">
        <v>4775</v>
      </c>
      <c r="E4359" t="s">
        <v>283</v>
      </c>
      <c r="F4359" t="s">
        <v>199</v>
      </c>
      <c r="G4359" t="s">
        <v>189</v>
      </c>
      <c r="H4359" t="s">
        <v>200</v>
      </c>
      <c r="I4359" t="s">
        <v>151</v>
      </c>
      <c r="J4359" t="s">
        <v>164</v>
      </c>
      <c r="K4359"/>
      <c r="L4359" t="s">
        <v>155</v>
      </c>
      <c r="M4359" t="s">
        <v>155</v>
      </c>
      <c r="N4359" t="n">
        <v>-95.5221</v>
      </c>
      <c r="O4359" t="n">
        <v>29.6562</v>
      </c>
      <c r="P4359" t="n">
        <v>46</v>
      </c>
      <c r="Q4359" t="n">
        <v>46</v>
      </c>
      <c r="R4359" t="n">
        <v>8.7</v>
      </c>
      <c r="S4359" t="n">
        <v>2.2</v>
      </c>
      <c r="T4359" t="n">
        <v>91.3</v>
      </c>
      <c r="U4359" t="n">
        <v>6.5</v>
      </c>
      <c r="V4359" t="n">
        <v>0</v>
      </c>
      <c r="W4359" t="n">
        <v>0</v>
      </c>
      <c r="X4359" t="n">
        <v>22</v>
      </c>
      <c r="Y4359"/>
      <c r="Z4359" t="n">
        <v>11</v>
      </c>
      <c r="AA4359"/>
      <c r="AB4359"/>
      <c r="AC4359"/>
      <c r="AD4359"/>
      <c r="AE4359"/>
      <c r="AF4359" t="n">
        <v>42</v>
      </c>
      <c r="AG4359" t="n">
        <v>91</v>
      </c>
      <c r="AH4359" t="n">
        <v>91</v>
      </c>
      <c r="AI4359" t="n">
        <v>15398</v>
      </c>
      <c r="AJ4359" t="n">
        <v>15398</v>
      </c>
      <c r="AK4359"/>
      <c r="AL4359"/>
      <c r="AM4359"/>
      <c r="AN4359"/>
      <c r="AO4359"/>
      <c r="AP4359"/>
      <c r="AQ4359"/>
      <c r="AR4359"/>
    </row>
    <row r="4360">
      <c r="A4360" t="n">
        <v>443322</v>
      </c>
      <c r="B4360" t="s">
        <v>6513</v>
      </c>
      <c r="C4360" t="s">
        <v>4949</v>
      </c>
      <c r="D4360" t="s">
        <v>4775</v>
      </c>
      <c r="E4360" t="s">
        <v>283</v>
      </c>
      <c r="F4360" t="s">
        <v>551</v>
      </c>
      <c r="G4360" t="s">
        <v>163</v>
      </c>
      <c r="H4360" t="s">
        <v>200</v>
      </c>
      <c r="I4360" t="s">
        <v>186</v>
      </c>
      <c r="J4360" t="s">
        <v>164</v>
      </c>
      <c r="K4360"/>
      <c r="L4360" t="s">
        <v>155</v>
      </c>
      <c r="M4360" t="s">
        <v>155</v>
      </c>
      <c r="N4360" t="n">
        <v>-97.9904</v>
      </c>
      <c r="O4360" t="n">
        <v>26.1583</v>
      </c>
      <c r="P4360" t="n">
        <v>244</v>
      </c>
      <c r="Q4360" t="n">
        <v>244</v>
      </c>
      <c r="R4360" t="n">
        <v>84</v>
      </c>
      <c r="S4360" t="n">
        <v>0</v>
      </c>
      <c r="T4360" t="n">
        <v>0.4</v>
      </c>
      <c r="U4360" t="n">
        <v>99.6</v>
      </c>
      <c r="V4360" t="n">
        <v>0</v>
      </c>
      <c r="W4360" t="n">
        <v>0</v>
      </c>
      <c r="X4360" t="n">
        <v>18</v>
      </c>
      <c r="Y4360"/>
      <c r="Z4360" t="n">
        <v>11</v>
      </c>
      <c r="AA4360"/>
      <c r="AB4360"/>
      <c r="AC4360"/>
      <c r="AD4360"/>
      <c r="AE4360"/>
      <c r="AF4360" t="n">
        <v>94</v>
      </c>
      <c r="AG4360" t="n">
        <v>99</v>
      </c>
      <c r="AH4360" t="n">
        <v>99</v>
      </c>
      <c r="AI4360" t="n">
        <v>11260</v>
      </c>
      <c r="AJ4360" t="n">
        <v>11226</v>
      </c>
      <c r="AK4360" t="n">
        <v>12991</v>
      </c>
      <c r="AL4360" t="n">
        <v>11396</v>
      </c>
      <c r="AM4360" t="n">
        <v>4591</v>
      </c>
      <c r="AN4360"/>
      <c r="AO4360"/>
      <c r="AP4360"/>
      <c r="AQ4360"/>
      <c r="AR4360"/>
    </row>
    <row r="4361">
      <c r="A4361" t="n">
        <v>443331</v>
      </c>
      <c r="B4361" t="s">
        <v>6514</v>
      </c>
      <c r="C4361" t="s">
        <v>881</v>
      </c>
      <c r="D4361" t="s">
        <v>440</v>
      </c>
      <c r="E4361" t="s">
        <v>267</v>
      </c>
      <c r="F4361" t="s">
        <v>188</v>
      </c>
      <c r="G4361" t="s">
        <v>189</v>
      </c>
      <c r="H4361" t="s">
        <v>150</v>
      </c>
      <c r="I4361" t="s">
        <v>151</v>
      </c>
      <c r="J4361" t="s">
        <v>168</v>
      </c>
      <c r="K4361" t="s">
        <v>209</v>
      </c>
      <c r="L4361" t="s">
        <v>155</v>
      </c>
      <c r="M4361" t="s">
        <v>155</v>
      </c>
      <c r="N4361" t="n">
        <v>-118.3994</v>
      </c>
      <c r="O4361" t="n">
        <v>34.1871</v>
      </c>
      <c r="P4361" t="n">
        <v>3636</v>
      </c>
      <c r="Q4361" t="n">
        <v>3636</v>
      </c>
      <c r="R4361" t="n">
        <v>80.1</v>
      </c>
      <c r="S4361" t="n">
        <v>34.9</v>
      </c>
      <c r="T4361" t="n">
        <v>3.5</v>
      </c>
      <c r="U4361" t="n">
        <v>33.9</v>
      </c>
      <c r="V4361" t="n">
        <v>20.2</v>
      </c>
      <c r="W4361" t="n">
        <v>0.2</v>
      </c>
      <c r="X4361" t="n">
        <v>100</v>
      </c>
      <c r="Y4361"/>
      <c r="Z4361" t="n">
        <v>18</v>
      </c>
      <c r="AA4361" t="n">
        <v>9</v>
      </c>
      <c r="AB4361" t="n">
        <v>44.4</v>
      </c>
      <c r="AC4361" t="n">
        <v>9</v>
      </c>
      <c r="AD4361" t="n">
        <v>44.4</v>
      </c>
      <c r="AE4361" t="n">
        <v>33.3</v>
      </c>
      <c r="AF4361" t="n">
        <v>1</v>
      </c>
      <c r="AG4361" t="n">
        <v>45</v>
      </c>
      <c r="AH4361" t="n">
        <v>49</v>
      </c>
      <c r="AI4361" t="n">
        <v>51992</v>
      </c>
      <c r="AJ4361"/>
      <c r="AK4361"/>
      <c r="AL4361" t="n">
        <v>51992</v>
      </c>
      <c r="AM4361"/>
      <c r="AN4361"/>
      <c r="AO4361"/>
      <c r="AP4361" t="n">
        <v>981</v>
      </c>
      <c r="AQ4361"/>
      <c r="AR4361"/>
    </row>
    <row r="4362">
      <c r="A4362" t="n">
        <v>443340</v>
      </c>
      <c r="B4362" t="s">
        <v>6515</v>
      </c>
      <c r="C4362" t="s">
        <v>1697</v>
      </c>
      <c r="D4362" t="s">
        <v>4659</v>
      </c>
      <c r="E4362" t="s">
        <v>147</v>
      </c>
      <c r="F4362" t="s">
        <v>162</v>
      </c>
      <c r="G4362" t="s">
        <v>163</v>
      </c>
      <c r="H4362" t="s">
        <v>150</v>
      </c>
      <c r="I4362" t="s">
        <v>151</v>
      </c>
      <c r="J4362" t="s">
        <v>164</v>
      </c>
      <c r="K4362" t="s">
        <v>209</v>
      </c>
      <c r="L4362" t="s">
        <v>155</v>
      </c>
      <c r="M4362" t="s">
        <v>155</v>
      </c>
      <c r="N4362" t="n">
        <v>-86.8283</v>
      </c>
      <c r="O4362" t="n">
        <v>35.9562</v>
      </c>
      <c r="P4362" t="n">
        <v>74</v>
      </c>
      <c r="Q4362" t="n">
        <v>62</v>
      </c>
      <c r="R4362" t="n">
        <v>54.8</v>
      </c>
      <c r="S4362" t="n">
        <v>74.2</v>
      </c>
      <c r="T4362" t="n">
        <v>4.8</v>
      </c>
      <c r="U4362" t="n">
        <v>16.1</v>
      </c>
      <c r="V4362" t="n">
        <v>3.2</v>
      </c>
      <c r="W4362" t="n">
        <v>0</v>
      </c>
      <c r="X4362" t="n">
        <v>75</v>
      </c>
      <c r="Y4362"/>
      <c r="Z4362" t="n">
        <v>7</v>
      </c>
      <c r="AA4362" t="n">
        <v>6</v>
      </c>
      <c r="AB4362" t="n">
        <v>50</v>
      </c>
      <c r="AC4362" t="n">
        <v>6</v>
      </c>
      <c r="AD4362" t="n">
        <v>50</v>
      </c>
      <c r="AE4362"/>
      <c r="AF4362" t="n">
        <v>6</v>
      </c>
      <c r="AG4362" t="n">
        <v>39</v>
      </c>
      <c r="AH4362" t="n">
        <v>95</v>
      </c>
      <c r="AI4362" t="n">
        <v>19813</v>
      </c>
      <c r="AJ4362" t="n">
        <v>22474</v>
      </c>
      <c r="AK4362"/>
      <c r="AL4362" t="n">
        <v>22417</v>
      </c>
      <c r="AM4362" t="n">
        <v>23577</v>
      </c>
      <c r="AN4362"/>
      <c r="AO4362" t="n">
        <v>1</v>
      </c>
      <c r="AP4362" t="n">
        <v>11</v>
      </c>
      <c r="AQ4362" t="n">
        <v>2</v>
      </c>
      <c r="AR4362"/>
    </row>
    <row r="4363">
      <c r="A4363" t="n">
        <v>443377</v>
      </c>
      <c r="B4363" t="s">
        <v>6516</v>
      </c>
      <c r="C4363" t="s">
        <v>6517</v>
      </c>
      <c r="D4363" t="s">
        <v>4200</v>
      </c>
      <c r="E4363" t="s">
        <v>997</v>
      </c>
      <c r="F4363" t="s">
        <v>279</v>
      </c>
      <c r="G4363" t="s">
        <v>189</v>
      </c>
      <c r="H4363" t="s">
        <v>174</v>
      </c>
      <c r="I4363" t="s">
        <v>205</v>
      </c>
      <c r="J4363" t="s">
        <v>164</v>
      </c>
      <c r="K4363" t="s">
        <v>176</v>
      </c>
      <c r="L4363" t="s">
        <v>155</v>
      </c>
      <c r="M4363" t="s">
        <v>155</v>
      </c>
      <c r="N4363" t="n">
        <v>-76.7655</v>
      </c>
      <c r="O4363" t="n">
        <v>40.8553</v>
      </c>
      <c r="P4363" t="n">
        <v>79</v>
      </c>
      <c r="Q4363" t="n">
        <v>79</v>
      </c>
      <c r="R4363" t="n">
        <v>19</v>
      </c>
      <c r="S4363" t="n">
        <v>83.5</v>
      </c>
      <c r="T4363" t="n">
        <v>1.3</v>
      </c>
      <c r="U4363" t="n">
        <v>12.7</v>
      </c>
      <c r="V4363" t="n">
        <v>0</v>
      </c>
      <c r="W4363" t="n">
        <v>0</v>
      </c>
      <c r="X4363" t="n">
        <v>70</v>
      </c>
      <c r="Y4363"/>
      <c r="Z4363" t="n">
        <v>7</v>
      </c>
      <c r="AA4363" t="n">
        <v>13</v>
      </c>
      <c r="AB4363" t="n">
        <v>76.9</v>
      </c>
      <c r="AC4363"/>
      <c r="AD4363"/>
      <c r="AE4363"/>
      <c r="AF4363" t="n">
        <v>20</v>
      </c>
      <c r="AG4363" t="n">
        <v>45</v>
      </c>
      <c r="AH4363" t="n">
        <v>87</v>
      </c>
      <c r="AI4363" t="n">
        <v>20594</v>
      </c>
      <c r="AJ4363" t="n">
        <v>15937</v>
      </c>
      <c r="AK4363" t="n">
        <v>14787</v>
      </c>
      <c r="AL4363" t="n">
        <v>25591</v>
      </c>
      <c r="AM4363" t="n">
        <v>23305</v>
      </c>
      <c r="AN4363" t="n">
        <v>23842</v>
      </c>
      <c r="AO4363" t="n">
        <v>30</v>
      </c>
      <c r="AP4363"/>
      <c r="AQ4363"/>
      <c r="AR4363"/>
    </row>
    <row r="4364">
      <c r="A4364" t="n">
        <v>443410</v>
      </c>
      <c r="B4364" t="s">
        <v>6518</v>
      </c>
      <c r="C4364" t="s">
        <v>6519</v>
      </c>
      <c r="D4364" t="s">
        <v>5199</v>
      </c>
      <c r="E4364" t="s">
        <v>267</v>
      </c>
      <c r="F4364" t="s">
        <v>188</v>
      </c>
      <c r="G4364" t="s">
        <v>189</v>
      </c>
      <c r="H4364" t="s">
        <v>150</v>
      </c>
      <c r="I4364" t="s">
        <v>151</v>
      </c>
      <c r="J4364" t="s">
        <v>168</v>
      </c>
      <c r="K4364" t="s">
        <v>179</v>
      </c>
      <c r="L4364" t="s">
        <v>155</v>
      </c>
      <c r="M4364" t="s">
        <v>155</v>
      </c>
      <c r="N4364" t="n">
        <v>-122.1506</v>
      </c>
      <c r="O4364" t="n">
        <v>47.6887</v>
      </c>
      <c r="P4364" t="n">
        <v>1505</v>
      </c>
      <c r="Q4364" t="n">
        <v>1444</v>
      </c>
      <c r="R4364" t="n">
        <v>29.6</v>
      </c>
      <c r="S4364" t="n">
        <v>40.9</v>
      </c>
      <c r="T4364" t="n">
        <v>1.5</v>
      </c>
      <c r="U4364" t="n">
        <v>7.1</v>
      </c>
      <c r="V4364" t="n">
        <v>8</v>
      </c>
      <c r="W4364" t="n">
        <v>32.5</v>
      </c>
      <c r="X4364" t="n">
        <v>73</v>
      </c>
      <c r="Y4364" t="n">
        <v>100</v>
      </c>
      <c r="Z4364" t="n">
        <v>11</v>
      </c>
      <c r="AA4364" t="n">
        <v>225</v>
      </c>
      <c r="AB4364" t="n">
        <v>51.6</v>
      </c>
      <c r="AC4364" t="n">
        <v>225</v>
      </c>
      <c r="AD4364" t="n">
        <v>51.6</v>
      </c>
      <c r="AE4364" t="n">
        <v>41.8</v>
      </c>
      <c r="AF4364" t="n">
        <v>183</v>
      </c>
      <c r="AG4364" t="n">
        <v>22</v>
      </c>
      <c r="AH4364" t="n">
        <v>54</v>
      </c>
      <c r="AI4364" t="n">
        <v>40015</v>
      </c>
      <c r="AJ4364" t="n">
        <v>31681</v>
      </c>
      <c r="AK4364" t="n">
        <v>35891</v>
      </c>
      <c r="AL4364" t="n">
        <v>36920</v>
      </c>
      <c r="AM4364" t="n">
        <v>46250</v>
      </c>
      <c r="AN4364" t="n">
        <v>48574</v>
      </c>
      <c r="AO4364"/>
      <c r="AP4364" t="n">
        <v>219</v>
      </c>
      <c r="AQ4364" t="n">
        <v>16</v>
      </c>
      <c r="AR4364"/>
    </row>
    <row r="4365">
      <c r="A4365" t="n">
        <v>443492</v>
      </c>
      <c r="B4365" t="s">
        <v>6520</v>
      </c>
      <c r="C4365" t="s">
        <v>5304</v>
      </c>
      <c r="D4365" t="s">
        <v>5289</v>
      </c>
      <c r="E4365" t="s">
        <v>147</v>
      </c>
      <c r="F4365" t="s">
        <v>173</v>
      </c>
      <c r="G4365" t="s">
        <v>149</v>
      </c>
      <c r="H4365" t="s">
        <v>174</v>
      </c>
      <c r="I4365" t="s">
        <v>175</v>
      </c>
      <c r="J4365" t="s">
        <v>168</v>
      </c>
      <c r="K4365" t="s">
        <v>176</v>
      </c>
      <c r="L4365" t="s">
        <v>155</v>
      </c>
      <c r="M4365" t="s">
        <v>155</v>
      </c>
      <c r="N4365" t="n">
        <v>-80.1923</v>
      </c>
      <c r="O4365" t="n">
        <v>39.4322</v>
      </c>
      <c r="P4365" t="n">
        <v>1767</v>
      </c>
      <c r="Q4365" t="n">
        <v>1767</v>
      </c>
      <c r="R4365" t="n">
        <v>59</v>
      </c>
      <c r="S4365" t="n">
        <v>90.4</v>
      </c>
      <c r="T4365" t="n">
        <v>2.2</v>
      </c>
      <c r="U4365" t="n">
        <v>0.6</v>
      </c>
      <c r="V4365" t="n">
        <v>0.9</v>
      </c>
      <c r="W4365" t="n">
        <v>0</v>
      </c>
      <c r="X4365" t="n">
        <v>63</v>
      </c>
      <c r="Y4365" t="n">
        <v>31</v>
      </c>
      <c r="Z4365" t="n">
        <v>17</v>
      </c>
      <c r="AA4365" t="n">
        <v>307</v>
      </c>
      <c r="AB4365" t="n">
        <v>39.1</v>
      </c>
      <c r="AC4365"/>
      <c r="AD4365"/>
      <c r="AE4365"/>
      <c r="AF4365" t="n">
        <v>231</v>
      </c>
      <c r="AG4365" t="n">
        <v>30</v>
      </c>
      <c r="AH4365" t="n">
        <v>51</v>
      </c>
      <c r="AI4365" t="n">
        <v>5777</v>
      </c>
      <c r="AJ4365" t="n">
        <v>7074</v>
      </c>
      <c r="AK4365" t="n">
        <v>8167</v>
      </c>
      <c r="AL4365" t="n">
        <v>11443</v>
      </c>
      <c r="AM4365" t="n">
        <v>12014</v>
      </c>
      <c r="AN4365" t="n">
        <v>12954</v>
      </c>
      <c r="AO4365" t="n">
        <v>341</v>
      </c>
      <c r="AP4365"/>
      <c r="AQ4365"/>
      <c r="AR4365"/>
    </row>
    <row r="4366">
      <c r="A4366" t="n">
        <v>443562</v>
      </c>
      <c r="B4366" t="s">
        <v>6521</v>
      </c>
      <c r="C4366" t="s">
        <v>5543</v>
      </c>
      <c r="D4366" t="s">
        <v>5462</v>
      </c>
      <c r="E4366" t="s">
        <v>5452</v>
      </c>
      <c r="F4366" t="s">
        <v>162</v>
      </c>
      <c r="G4366" t="s">
        <v>163</v>
      </c>
      <c r="H4366" t="s">
        <v>150</v>
      </c>
      <c r="I4366" t="s">
        <v>151</v>
      </c>
      <c r="J4366" t="s">
        <v>164</v>
      </c>
      <c r="K4366" t="s">
        <v>209</v>
      </c>
      <c r="L4366" t="s">
        <v>155</v>
      </c>
      <c r="M4366" t="s">
        <v>155</v>
      </c>
      <c r="N4366" t="n">
        <v>-66.043</v>
      </c>
      <c r="O4366" t="n">
        <v>18.4176</v>
      </c>
      <c r="P4366" t="n">
        <v>735</v>
      </c>
      <c r="Q4366" t="n">
        <v>484</v>
      </c>
      <c r="R4366" t="n">
        <v>83.3</v>
      </c>
      <c r="S4366" t="n">
        <v>0</v>
      </c>
      <c r="T4366" t="n">
        <v>0</v>
      </c>
      <c r="U4366" t="n">
        <v>100</v>
      </c>
      <c r="V4366" t="n">
        <v>0</v>
      </c>
      <c r="W4366" t="n">
        <v>0</v>
      </c>
      <c r="X4366" t="n">
        <v>61</v>
      </c>
      <c r="Y4366" t="n">
        <v>70</v>
      </c>
      <c r="Z4366" t="n">
        <v>19</v>
      </c>
      <c r="AA4366" t="n">
        <v>67</v>
      </c>
      <c r="AB4366" t="n">
        <v>52.2</v>
      </c>
      <c r="AC4366" t="n">
        <v>67</v>
      </c>
      <c r="AD4366" t="n">
        <v>16.4</v>
      </c>
      <c r="AE4366" t="n">
        <v>4.5</v>
      </c>
      <c r="AF4366" t="n">
        <v>28</v>
      </c>
      <c r="AG4366" t="n">
        <v>90</v>
      </c>
      <c r="AH4366" t="n">
        <v>90</v>
      </c>
      <c r="AI4366" t="n">
        <v>2528</v>
      </c>
      <c r="AJ4366" t="n">
        <v>4566</v>
      </c>
      <c r="AK4366" t="n">
        <v>4968</v>
      </c>
      <c r="AL4366" t="n">
        <v>6018</v>
      </c>
      <c r="AM4366"/>
      <c r="AN4366"/>
      <c r="AO4366" t="n">
        <v>34</v>
      </c>
      <c r="AP4366" t="n">
        <v>37</v>
      </c>
      <c r="AQ4366" t="n">
        <v>51</v>
      </c>
      <c r="AR4366"/>
    </row>
    <row r="4367">
      <c r="A4367" t="n">
        <v>443571</v>
      </c>
      <c r="B4367" t="s">
        <v>6522</v>
      </c>
      <c r="C4367" t="s">
        <v>453</v>
      </c>
      <c r="D4367" t="s">
        <v>440</v>
      </c>
      <c r="E4367" t="s">
        <v>267</v>
      </c>
      <c r="F4367" t="s">
        <v>188</v>
      </c>
      <c r="G4367" t="s">
        <v>189</v>
      </c>
      <c r="H4367" t="s">
        <v>150</v>
      </c>
      <c r="I4367" t="s">
        <v>186</v>
      </c>
      <c r="J4367" t="s">
        <v>164</v>
      </c>
      <c r="K4367"/>
      <c r="L4367" t="s">
        <v>155</v>
      </c>
      <c r="M4367" t="s">
        <v>155</v>
      </c>
      <c r="N4367" t="n">
        <v>-117.8971</v>
      </c>
      <c r="O4367" t="n">
        <v>34.0734</v>
      </c>
      <c r="P4367" t="n">
        <v>706</v>
      </c>
      <c r="Q4367" t="n">
        <v>706</v>
      </c>
      <c r="R4367" t="n">
        <v>46.9</v>
      </c>
      <c r="S4367" t="n">
        <v>27.3</v>
      </c>
      <c r="T4367" t="n">
        <v>15</v>
      </c>
      <c r="U4367" t="n">
        <v>44.5</v>
      </c>
      <c r="V4367" t="n">
        <v>3.8</v>
      </c>
      <c r="W4367" t="n">
        <v>0</v>
      </c>
      <c r="X4367"/>
      <c r="Y4367"/>
      <c r="Z4367" t="n">
        <v>15</v>
      </c>
      <c r="AA4367" t="n">
        <v>75</v>
      </c>
      <c r="AB4367" t="n">
        <v>81.3</v>
      </c>
      <c r="AC4367"/>
      <c r="AD4367"/>
      <c r="AE4367"/>
      <c r="AF4367" t="n">
        <v>492</v>
      </c>
      <c r="AG4367" t="n">
        <v>58</v>
      </c>
      <c r="AH4367" t="n">
        <v>58</v>
      </c>
      <c r="AI4367" t="n">
        <v>23254</v>
      </c>
      <c r="AJ4367" t="n">
        <v>22368</v>
      </c>
      <c r="AK4367" t="n">
        <v>24123</v>
      </c>
      <c r="AL4367" t="n">
        <v>24657</v>
      </c>
      <c r="AM4367" t="n">
        <v>31468</v>
      </c>
      <c r="AN4367" t="n">
        <v>31201</v>
      </c>
      <c r="AO4367" t="n">
        <v>41</v>
      </c>
      <c r="AP4367"/>
      <c r="AQ4367"/>
      <c r="AR4367"/>
    </row>
    <row r="4368">
      <c r="A4368" t="n">
        <v>443599</v>
      </c>
      <c r="B4368" t="s">
        <v>6523</v>
      </c>
      <c r="C4368" t="s">
        <v>2179</v>
      </c>
      <c r="D4368" t="s">
        <v>4129</v>
      </c>
      <c r="E4368" t="s">
        <v>267</v>
      </c>
      <c r="F4368" t="s">
        <v>188</v>
      </c>
      <c r="G4368" t="s">
        <v>189</v>
      </c>
      <c r="H4368" t="s">
        <v>150</v>
      </c>
      <c r="I4368" t="s">
        <v>151</v>
      </c>
      <c r="J4368" t="s">
        <v>168</v>
      </c>
      <c r="K4368" t="s">
        <v>209</v>
      </c>
      <c r="L4368" t="s">
        <v>155</v>
      </c>
      <c r="M4368" t="s">
        <v>155</v>
      </c>
      <c r="N4368" t="n">
        <v>-122.6759</v>
      </c>
      <c r="O4368" t="n">
        <v>45.4869</v>
      </c>
      <c r="P4368" t="n">
        <v>1519</v>
      </c>
      <c r="Q4368" t="n">
        <v>1182</v>
      </c>
      <c r="R4368" t="n">
        <v>91.5</v>
      </c>
      <c r="S4368" t="n">
        <v>43.2</v>
      </c>
      <c r="T4368" t="n">
        <v>17.6</v>
      </c>
      <c r="U4368" t="n">
        <v>9.8</v>
      </c>
      <c r="V4368" t="n">
        <v>0.8</v>
      </c>
      <c r="W4368" t="n">
        <v>0</v>
      </c>
      <c r="X4368" t="n">
        <v>50</v>
      </c>
      <c r="Y4368" t="n">
        <v>100</v>
      </c>
      <c r="Z4368" t="n">
        <v>20</v>
      </c>
      <c r="AA4368"/>
      <c r="AB4368"/>
      <c r="AC4368"/>
      <c r="AD4368"/>
      <c r="AE4368"/>
      <c r="AF4368" t="n">
        <v>6</v>
      </c>
      <c r="AG4368" t="n">
        <v>62</v>
      </c>
      <c r="AH4368" t="n">
        <v>62</v>
      </c>
      <c r="AI4368" t="n">
        <v>24016</v>
      </c>
      <c r="AJ4368" t="n">
        <v>23786</v>
      </c>
      <c r="AK4368" t="n">
        <v>24359</v>
      </c>
      <c r="AL4368"/>
      <c r="AM4368"/>
      <c r="AN4368"/>
      <c r="AO4368" t="n">
        <v>46</v>
      </c>
      <c r="AP4368" t="n">
        <v>33</v>
      </c>
      <c r="AQ4368" t="n">
        <v>95</v>
      </c>
      <c r="AR4368"/>
    </row>
    <row r="4369">
      <c r="A4369" t="n">
        <v>443632</v>
      </c>
      <c r="B4369" t="s">
        <v>6524</v>
      </c>
      <c r="C4369" t="s">
        <v>920</v>
      </c>
      <c r="D4369" t="s">
        <v>913</v>
      </c>
      <c r="E4369" t="s">
        <v>914</v>
      </c>
      <c r="F4369" t="s">
        <v>199</v>
      </c>
      <c r="G4369" t="s">
        <v>189</v>
      </c>
      <c r="H4369" t="s">
        <v>200</v>
      </c>
      <c r="I4369" t="s">
        <v>151</v>
      </c>
      <c r="J4369" t="s">
        <v>164</v>
      </c>
      <c r="K4369"/>
      <c r="L4369" t="s">
        <v>155</v>
      </c>
      <c r="M4369" t="s">
        <v>155</v>
      </c>
      <c r="N4369" t="n">
        <v>-104.8988</v>
      </c>
      <c r="O4369" t="n">
        <v>39.6375</v>
      </c>
      <c r="P4369" t="n">
        <v>208</v>
      </c>
      <c r="Q4369" t="n">
        <v>208</v>
      </c>
      <c r="R4369" t="n">
        <v>33.7</v>
      </c>
      <c r="S4369" t="n">
        <v>45.7</v>
      </c>
      <c r="T4369" t="n">
        <v>29.8</v>
      </c>
      <c r="U4369" t="n">
        <v>15.9</v>
      </c>
      <c r="V4369" t="n">
        <v>0</v>
      </c>
      <c r="W4369" t="n">
        <v>0</v>
      </c>
      <c r="X4369" t="n">
        <v>69</v>
      </c>
      <c r="Y4369"/>
      <c r="Z4369" t="n">
        <v>10</v>
      </c>
      <c r="AA4369"/>
      <c r="AB4369"/>
      <c r="AC4369"/>
      <c r="AD4369"/>
      <c r="AE4369"/>
      <c r="AF4369" t="n">
        <v>71</v>
      </c>
      <c r="AG4369" t="n">
        <v>42</v>
      </c>
      <c r="AH4369" t="n">
        <v>55</v>
      </c>
      <c r="AI4369" t="n">
        <v>30566</v>
      </c>
      <c r="AJ4369" t="n">
        <v>29759</v>
      </c>
      <c r="AK4369" t="n">
        <v>30502</v>
      </c>
      <c r="AL4369" t="n">
        <v>31478</v>
      </c>
      <c r="AM4369" t="n">
        <v>32027</v>
      </c>
      <c r="AN4369"/>
      <c r="AO4369"/>
      <c r="AP4369"/>
      <c r="AQ4369"/>
      <c r="AR4369"/>
    </row>
    <row r="4370">
      <c r="A4370" t="n">
        <v>443641</v>
      </c>
      <c r="B4370" t="s">
        <v>6525</v>
      </c>
      <c r="C4370" t="s">
        <v>6526</v>
      </c>
      <c r="D4370" t="s">
        <v>4524</v>
      </c>
      <c r="E4370" t="s">
        <v>993</v>
      </c>
      <c r="F4370" t="s">
        <v>199</v>
      </c>
      <c r="G4370" t="s">
        <v>189</v>
      </c>
      <c r="H4370" t="s">
        <v>200</v>
      </c>
      <c r="I4370" t="s">
        <v>186</v>
      </c>
      <c r="J4370" t="s">
        <v>164</v>
      </c>
      <c r="K4370"/>
      <c r="L4370" t="s">
        <v>155</v>
      </c>
      <c r="M4370" t="s">
        <v>155</v>
      </c>
      <c r="N4370" t="n">
        <v>-71.4591</v>
      </c>
      <c r="O4370" t="n">
        <v>41.7552</v>
      </c>
      <c r="P4370" t="n">
        <v>222</v>
      </c>
      <c r="Q4370" t="n">
        <v>222</v>
      </c>
      <c r="R4370" t="n">
        <v>95.5</v>
      </c>
      <c r="S4370" t="n">
        <v>61.3</v>
      </c>
      <c r="T4370" t="n">
        <v>5</v>
      </c>
      <c r="U4370" t="n">
        <v>14.4</v>
      </c>
      <c r="V4370" t="n">
        <v>1.4</v>
      </c>
      <c r="W4370" t="n">
        <v>0</v>
      </c>
      <c r="X4370" t="n">
        <v>75</v>
      </c>
      <c r="Y4370" t="n">
        <v>75</v>
      </c>
      <c r="Z4370" t="n">
        <v>12</v>
      </c>
      <c r="AA4370"/>
      <c r="AB4370"/>
      <c r="AC4370"/>
      <c r="AD4370"/>
      <c r="AE4370"/>
      <c r="AF4370" t="n">
        <v>19</v>
      </c>
      <c r="AG4370" t="n">
        <v>42</v>
      </c>
      <c r="AH4370" t="n">
        <v>45</v>
      </c>
      <c r="AI4370" t="n">
        <v>30722</v>
      </c>
      <c r="AJ4370" t="n">
        <v>30084</v>
      </c>
      <c r="AK4370"/>
      <c r="AL4370" t="n">
        <v>34411</v>
      </c>
      <c r="AM4370" t="n">
        <v>34911</v>
      </c>
      <c r="AN4370" t="n">
        <v>34786</v>
      </c>
      <c r="AO4370"/>
      <c r="AP4370"/>
      <c r="AQ4370"/>
      <c r="AR4370"/>
    </row>
    <row r="4371">
      <c r="A4371" t="n">
        <v>443650</v>
      </c>
      <c r="B4371" t="s">
        <v>6527</v>
      </c>
      <c r="C4371" t="s">
        <v>4670</v>
      </c>
      <c r="D4371" t="s">
        <v>4659</v>
      </c>
      <c r="E4371" t="s">
        <v>147</v>
      </c>
      <c r="F4371" t="s">
        <v>188</v>
      </c>
      <c r="G4371" t="s">
        <v>189</v>
      </c>
      <c r="H4371" t="s">
        <v>150</v>
      </c>
      <c r="I4371" t="s">
        <v>151</v>
      </c>
      <c r="J4371" t="s">
        <v>168</v>
      </c>
      <c r="K4371" t="s">
        <v>176</v>
      </c>
      <c r="L4371" t="s">
        <v>155</v>
      </c>
      <c r="M4371" t="s">
        <v>155</v>
      </c>
      <c r="N4371" t="n">
        <v>-85.1819</v>
      </c>
      <c r="O4371" t="n">
        <v>35.0343</v>
      </c>
      <c r="P4371" t="n">
        <v>5043</v>
      </c>
      <c r="Q4371" t="n">
        <v>5043</v>
      </c>
      <c r="R4371" t="n">
        <v>77.1</v>
      </c>
      <c r="S4371" t="n">
        <v>30.8</v>
      </c>
      <c r="T4371" t="n">
        <v>50.2</v>
      </c>
      <c r="U4371" t="n">
        <v>7.3</v>
      </c>
      <c r="V4371" t="n">
        <v>0.4</v>
      </c>
      <c r="W4371" t="n">
        <v>0</v>
      </c>
      <c r="X4371" t="n">
        <v>0</v>
      </c>
      <c r="Y4371"/>
      <c r="Z4371" t="n">
        <v>49</v>
      </c>
      <c r="AA4371" t="n">
        <v>463</v>
      </c>
      <c r="AB4371" t="n">
        <v>55.9</v>
      </c>
      <c r="AC4371"/>
      <c r="AD4371"/>
      <c r="AE4371"/>
      <c r="AF4371" t="n">
        <v>1887</v>
      </c>
      <c r="AG4371" t="n">
        <v>85</v>
      </c>
      <c r="AH4371" t="n">
        <v>86</v>
      </c>
      <c r="AI4371" t="n">
        <v>25215</v>
      </c>
      <c r="AJ4371" t="n">
        <v>25240</v>
      </c>
      <c r="AK4371" t="n">
        <v>25030</v>
      </c>
      <c r="AL4371" t="n">
        <v>26507</v>
      </c>
      <c r="AM4371" t="n">
        <v>26212</v>
      </c>
      <c r="AN4371" t="n">
        <v>29136</v>
      </c>
      <c r="AO4371" t="n">
        <v>260</v>
      </c>
      <c r="AP4371"/>
      <c r="AQ4371"/>
      <c r="AR4371"/>
    </row>
    <row r="4372">
      <c r="A4372" t="n">
        <v>443669</v>
      </c>
      <c r="B4372" t="s">
        <v>6528</v>
      </c>
      <c r="C4372" t="s">
        <v>2980</v>
      </c>
      <c r="D4372" t="s">
        <v>2978</v>
      </c>
      <c r="E4372" t="s">
        <v>267</v>
      </c>
      <c r="F4372" t="s">
        <v>199</v>
      </c>
      <c r="G4372" t="s">
        <v>189</v>
      </c>
      <c r="H4372" t="s">
        <v>200</v>
      </c>
      <c r="I4372" t="s">
        <v>186</v>
      </c>
      <c r="J4372" t="s">
        <v>164</v>
      </c>
      <c r="K4372"/>
      <c r="L4372" t="s">
        <v>155</v>
      </c>
      <c r="M4372" t="s">
        <v>155</v>
      </c>
      <c r="N4372" t="n">
        <v>-119.7579</v>
      </c>
      <c r="O4372" t="n">
        <v>39.5246</v>
      </c>
      <c r="P4372" t="n">
        <v>150</v>
      </c>
      <c r="Q4372" t="n">
        <v>150</v>
      </c>
      <c r="R4372" t="n">
        <v>95.3</v>
      </c>
      <c r="S4372" t="n">
        <v>39.3</v>
      </c>
      <c r="T4372" t="n">
        <v>2.7</v>
      </c>
      <c r="U4372" t="n">
        <v>46</v>
      </c>
      <c r="V4372" t="n">
        <v>2</v>
      </c>
      <c r="W4372" t="n">
        <v>0</v>
      </c>
      <c r="X4372"/>
      <c r="Y4372"/>
      <c r="Z4372" t="n">
        <v>14</v>
      </c>
      <c r="AA4372"/>
      <c r="AB4372"/>
      <c r="AC4372"/>
      <c r="AD4372"/>
      <c r="AE4372"/>
      <c r="AF4372" t="n">
        <v>142</v>
      </c>
      <c r="AG4372" t="n">
        <v>55</v>
      </c>
      <c r="AH4372" t="n">
        <v>55</v>
      </c>
      <c r="AI4372" t="n">
        <v>27104</v>
      </c>
      <c r="AJ4372" t="n">
        <v>25812</v>
      </c>
      <c r="AK4372" t="n">
        <v>24985</v>
      </c>
      <c r="AL4372" t="n">
        <v>26504</v>
      </c>
      <c r="AM4372" t="n">
        <v>28731</v>
      </c>
      <c r="AN4372" t="n">
        <v>28731</v>
      </c>
      <c r="AO4372"/>
      <c r="AP4372"/>
      <c r="AQ4372"/>
      <c r="AR4372"/>
    </row>
    <row r="4373">
      <c r="A4373" t="n">
        <v>443696</v>
      </c>
      <c r="B4373" t="s">
        <v>5742</v>
      </c>
      <c r="C4373" t="s">
        <v>4799</v>
      </c>
      <c r="D4373" t="s">
        <v>4775</v>
      </c>
      <c r="E4373" t="s">
        <v>283</v>
      </c>
      <c r="F4373" t="s">
        <v>279</v>
      </c>
      <c r="G4373" t="s">
        <v>189</v>
      </c>
      <c r="H4373" t="s">
        <v>174</v>
      </c>
      <c r="I4373" t="s">
        <v>151</v>
      </c>
      <c r="J4373" t="s">
        <v>164</v>
      </c>
      <c r="K4373" t="s">
        <v>176</v>
      </c>
      <c r="L4373" t="s">
        <v>155</v>
      </c>
      <c r="M4373" t="s">
        <v>155</v>
      </c>
      <c r="N4373" t="n">
        <v>-95.4036</v>
      </c>
      <c r="O4373" t="n">
        <v>29.9456</v>
      </c>
      <c r="P4373" t="n">
        <v>72</v>
      </c>
      <c r="Q4373" t="n">
        <v>72</v>
      </c>
      <c r="R4373" t="n">
        <v>70.8</v>
      </c>
      <c r="S4373" t="n">
        <v>11.1</v>
      </c>
      <c r="T4373" t="n">
        <v>43.1</v>
      </c>
      <c r="U4373" t="n">
        <v>41.7</v>
      </c>
      <c r="V4373" t="n">
        <v>4.2</v>
      </c>
      <c r="W4373" t="n">
        <v>0</v>
      </c>
      <c r="X4373" t="n">
        <v>57</v>
      </c>
      <c r="Y4373"/>
      <c r="Z4373" t="n">
        <v>10</v>
      </c>
      <c r="AA4373" t="n">
        <v>38</v>
      </c>
      <c r="AB4373" t="n">
        <v>34.2</v>
      </c>
      <c r="AC4373"/>
      <c r="AD4373"/>
      <c r="AE4373"/>
      <c r="AF4373" t="n">
        <v>7</v>
      </c>
      <c r="AG4373" t="n">
        <v>52</v>
      </c>
      <c r="AH4373" t="n">
        <v>52</v>
      </c>
      <c r="AI4373" t="n">
        <v>14474</v>
      </c>
      <c r="AJ4373" t="n">
        <v>14474</v>
      </c>
      <c r="AK4373"/>
      <c r="AL4373"/>
      <c r="AM4373"/>
      <c r="AN4373"/>
      <c r="AO4373" t="n">
        <v>2</v>
      </c>
      <c r="AP4373"/>
      <c r="AQ4373"/>
      <c r="AR4373"/>
    </row>
    <row r="4374">
      <c r="A4374" t="n">
        <v>443702</v>
      </c>
      <c r="B4374" t="s">
        <v>6529</v>
      </c>
      <c r="C4374" t="s">
        <v>1432</v>
      </c>
      <c r="D4374" t="s">
        <v>1433</v>
      </c>
      <c r="E4374" t="s">
        <v>1434</v>
      </c>
      <c r="F4374" t="s">
        <v>162</v>
      </c>
      <c r="G4374" t="s">
        <v>163</v>
      </c>
      <c r="H4374" t="s">
        <v>150</v>
      </c>
      <c r="I4374" t="s">
        <v>151</v>
      </c>
      <c r="J4374" t="s">
        <v>164</v>
      </c>
      <c r="K4374" t="s">
        <v>209</v>
      </c>
      <c r="L4374" t="s">
        <v>155</v>
      </c>
      <c r="M4374" t="s">
        <v>155</v>
      </c>
      <c r="N4374" t="n">
        <v>-87.5912</v>
      </c>
      <c r="O4374" t="n">
        <v>41.7857</v>
      </c>
      <c r="P4374" t="n">
        <v>96</v>
      </c>
      <c r="Q4374"/>
      <c r="R4374"/>
      <c r="S4374"/>
      <c r="T4374"/>
      <c r="U4374"/>
      <c r="V4374"/>
      <c r="W4374"/>
      <c r="X4374"/>
      <c r="Y4374"/>
      <c r="Z4374"/>
      <c r="AA4374"/>
      <c r="AB4374"/>
      <c r="AC4374"/>
      <c r="AD4374"/>
      <c r="AE4374"/>
      <c r="AF4374"/>
      <c r="AG4374"/>
      <c r="AH4374"/>
      <c r="AI4374"/>
      <c r="AJ4374"/>
      <c r="AK4374"/>
      <c r="AL4374"/>
      <c r="AM4374"/>
      <c r="AN4374"/>
      <c r="AO4374"/>
      <c r="AP4374"/>
      <c r="AQ4374" t="n">
        <v>10</v>
      </c>
      <c r="AR4374" t="n">
        <v>1</v>
      </c>
    </row>
    <row r="4375">
      <c r="A4375" t="n">
        <v>443766</v>
      </c>
      <c r="B4375" t="s">
        <v>6530</v>
      </c>
      <c r="C4375" t="s">
        <v>4664</v>
      </c>
      <c r="D4375" t="s">
        <v>4659</v>
      </c>
      <c r="E4375" t="s">
        <v>147</v>
      </c>
      <c r="F4375" t="s">
        <v>188</v>
      </c>
      <c r="G4375" t="s">
        <v>189</v>
      </c>
      <c r="H4375" t="s">
        <v>150</v>
      </c>
      <c r="I4375" t="s">
        <v>151</v>
      </c>
      <c r="J4375" t="s">
        <v>168</v>
      </c>
      <c r="K4375" t="s">
        <v>209</v>
      </c>
      <c r="L4375" t="s">
        <v>155</v>
      </c>
      <c r="M4375" t="s">
        <v>155</v>
      </c>
      <c r="N4375" t="n">
        <v>-89.901</v>
      </c>
      <c r="O4375" t="n">
        <v>35.0766</v>
      </c>
      <c r="P4375" t="n">
        <v>4350</v>
      </c>
      <c r="Q4375" t="n">
        <v>3962</v>
      </c>
      <c r="R4375" t="n">
        <v>79.7</v>
      </c>
      <c r="S4375" t="n">
        <v>31.9</v>
      </c>
      <c r="T4375" t="n">
        <v>61.8</v>
      </c>
      <c r="U4375" t="n">
        <v>2</v>
      </c>
      <c r="V4375" t="n">
        <v>0.2</v>
      </c>
      <c r="W4375" t="n">
        <v>0</v>
      </c>
      <c r="X4375" t="n">
        <v>40</v>
      </c>
      <c r="Y4375" t="n">
        <v>40</v>
      </c>
      <c r="Z4375" t="n">
        <v>39</v>
      </c>
      <c r="AA4375" t="n">
        <v>2</v>
      </c>
      <c r="AB4375"/>
      <c r="AC4375" t="n">
        <v>2</v>
      </c>
      <c r="AD4375"/>
      <c r="AE4375"/>
      <c r="AF4375" t="n">
        <v>5</v>
      </c>
      <c r="AG4375" t="n">
        <v>86</v>
      </c>
      <c r="AH4375" t="n">
        <v>89</v>
      </c>
      <c r="AI4375" t="n">
        <v>18466</v>
      </c>
      <c r="AJ4375" t="n">
        <v>18466</v>
      </c>
      <c r="AK4375"/>
      <c r="AL4375"/>
      <c r="AM4375"/>
      <c r="AN4375"/>
      <c r="AO4375" t="n">
        <v>128</v>
      </c>
      <c r="AP4375" t="n">
        <v>185</v>
      </c>
      <c r="AQ4375" t="n">
        <v>119</v>
      </c>
      <c r="AR4375"/>
    </row>
    <row r="4376">
      <c r="A4376" t="n">
        <v>443784</v>
      </c>
      <c r="B4376" t="s">
        <v>6531</v>
      </c>
      <c r="C4376" t="s">
        <v>6532</v>
      </c>
      <c r="D4376" t="s">
        <v>4200</v>
      </c>
      <c r="E4376" t="s">
        <v>997</v>
      </c>
      <c r="F4376" t="s">
        <v>188</v>
      </c>
      <c r="G4376" t="s">
        <v>189</v>
      </c>
      <c r="H4376" t="s">
        <v>150</v>
      </c>
      <c r="I4376" t="s">
        <v>186</v>
      </c>
      <c r="J4376" t="s">
        <v>168</v>
      </c>
      <c r="K4376" t="s">
        <v>153</v>
      </c>
      <c r="L4376" t="s">
        <v>155</v>
      </c>
      <c r="M4376" t="s">
        <v>155</v>
      </c>
      <c r="N4376" t="n">
        <v>-74.963</v>
      </c>
      <c r="O4376" t="n">
        <v>40.1396</v>
      </c>
      <c r="P4376" t="n">
        <v>2117</v>
      </c>
      <c r="Q4376" t="n">
        <v>1910</v>
      </c>
      <c r="R4376" t="n">
        <v>74.8</v>
      </c>
      <c r="S4376" t="n">
        <v>27.4</v>
      </c>
      <c r="T4376" t="n">
        <v>50.5</v>
      </c>
      <c r="U4376" t="n">
        <v>15.2</v>
      </c>
      <c r="V4376" t="n">
        <v>1</v>
      </c>
      <c r="W4376" t="n">
        <v>0.1</v>
      </c>
      <c r="X4376" t="n">
        <v>0</v>
      </c>
      <c r="Y4376" t="n">
        <v>36</v>
      </c>
      <c r="Z4376" t="n">
        <v>39</v>
      </c>
      <c r="AA4376"/>
      <c r="AB4376"/>
      <c r="AC4376"/>
      <c r="AD4376"/>
      <c r="AE4376"/>
      <c r="AF4376" t="n">
        <v>1</v>
      </c>
      <c r="AG4376" t="n">
        <v>68</v>
      </c>
      <c r="AH4376" t="n">
        <v>80</v>
      </c>
      <c r="AI4376" t="n">
        <v>21360</v>
      </c>
      <c r="AJ4376" t="n">
        <v>21360</v>
      </c>
      <c r="AK4376"/>
      <c r="AL4376"/>
      <c r="AM4376"/>
      <c r="AN4376"/>
      <c r="AO4376" t="n">
        <v>65</v>
      </c>
      <c r="AP4376" t="n">
        <v>177</v>
      </c>
      <c r="AQ4376" t="n">
        <v>58</v>
      </c>
      <c r="AR4376"/>
    </row>
    <row r="4377">
      <c r="A4377" t="n">
        <v>443951</v>
      </c>
      <c r="B4377" t="s">
        <v>6533</v>
      </c>
      <c r="C4377" t="s">
        <v>5507</v>
      </c>
      <c r="D4377" t="s">
        <v>5462</v>
      </c>
      <c r="E4377" t="s">
        <v>5452</v>
      </c>
      <c r="F4377" t="s">
        <v>199</v>
      </c>
      <c r="G4377" t="s">
        <v>189</v>
      </c>
      <c r="H4377" t="s">
        <v>200</v>
      </c>
      <c r="I4377" t="s">
        <v>186</v>
      </c>
      <c r="J4377" t="s">
        <v>164</v>
      </c>
      <c r="K4377"/>
      <c r="L4377" t="s">
        <v>155</v>
      </c>
      <c r="M4377" t="s">
        <v>155</v>
      </c>
      <c r="N4377" t="n">
        <v>-67.1536</v>
      </c>
      <c r="O4377" t="n">
        <v>18.4697</v>
      </c>
      <c r="P4377" t="n">
        <v>81</v>
      </c>
      <c r="Q4377" t="n">
        <v>81</v>
      </c>
      <c r="R4377" t="n">
        <v>56.8</v>
      </c>
      <c r="S4377" t="n">
        <v>0</v>
      </c>
      <c r="T4377" t="n">
        <v>0</v>
      </c>
      <c r="U4377" t="n">
        <v>100</v>
      </c>
      <c r="V4377" t="n">
        <v>0</v>
      </c>
      <c r="W4377" t="n">
        <v>0</v>
      </c>
      <c r="X4377" t="n">
        <v>71</v>
      </c>
      <c r="Y4377"/>
      <c r="Z4377" t="n">
        <v>12</v>
      </c>
      <c r="AA4377"/>
      <c r="AB4377"/>
      <c r="AC4377"/>
      <c r="AD4377"/>
      <c r="AE4377"/>
      <c r="AF4377" t="n">
        <v>13</v>
      </c>
      <c r="AG4377" t="n">
        <v>98</v>
      </c>
      <c r="AH4377" t="n">
        <v>100</v>
      </c>
      <c r="AI4377" t="n">
        <v>5478</v>
      </c>
      <c r="AJ4377" t="n">
        <v>5478</v>
      </c>
      <c r="AK4377"/>
      <c r="AL4377"/>
      <c r="AM4377"/>
      <c r="AN4377"/>
      <c r="AO4377"/>
      <c r="AP4377"/>
      <c r="AQ4377"/>
      <c r="AR4377"/>
    </row>
    <row r="4378">
      <c r="A4378" t="n">
        <v>443979</v>
      </c>
      <c r="B4378" t="s">
        <v>6534</v>
      </c>
      <c r="C4378" t="s">
        <v>3018</v>
      </c>
      <c r="D4378" t="s">
        <v>890</v>
      </c>
      <c r="E4378" t="s">
        <v>891</v>
      </c>
      <c r="F4378" t="s">
        <v>199</v>
      </c>
      <c r="G4378" t="s">
        <v>189</v>
      </c>
      <c r="H4378" t="s">
        <v>200</v>
      </c>
      <c r="I4378" t="s">
        <v>151</v>
      </c>
      <c r="J4378" t="s">
        <v>164</v>
      </c>
      <c r="K4378"/>
      <c r="L4378" t="s">
        <v>155</v>
      </c>
      <c r="M4378" t="s">
        <v>155</v>
      </c>
      <c r="N4378" t="n">
        <v>-93.5085</v>
      </c>
      <c r="O4378" t="n">
        <v>45.0338</v>
      </c>
      <c r="P4378" t="n">
        <v>154</v>
      </c>
      <c r="Q4378" t="n">
        <v>154</v>
      </c>
      <c r="R4378" t="n">
        <v>96.8</v>
      </c>
      <c r="S4378" t="n">
        <v>70.1</v>
      </c>
      <c r="T4378" t="n">
        <v>13</v>
      </c>
      <c r="U4378" t="n">
        <v>1.9</v>
      </c>
      <c r="V4378" t="n">
        <v>4.5</v>
      </c>
      <c r="W4378" t="n">
        <v>1.3</v>
      </c>
      <c r="X4378" t="n">
        <v>80</v>
      </c>
      <c r="Y4378" t="n">
        <v>88</v>
      </c>
      <c r="Z4378" t="n">
        <v>15</v>
      </c>
      <c r="AA4378"/>
      <c r="AB4378"/>
      <c r="AC4378"/>
      <c r="AD4378"/>
      <c r="AE4378"/>
      <c r="AF4378" t="n">
        <v>30</v>
      </c>
      <c r="AG4378" t="n">
        <v>34</v>
      </c>
      <c r="AH4378" t="n">
        <v>75</v>
      </c>
      <c r="AI4378" t="n">
        <v>16472</v>
      </c>
      <c r="AJ4378" t="n">
        <v>13448</v>
      </c>
      <c r="AK4378" t="n">
        <v>15754</v>
      </c>
      <c r="AL4378" t="n">
        <v>17402</v>
      </c>
      <c r="AM4378" t="n">
        <v>17302</v>
      </c>
      <c r="AN4378" t="n">
        <v>17347</v>
      </c>
      <c r="AO4378"/>
      <c r="AP4378"/>
      <c r="AQ4378"/>
      <c r="AR4378"/>
    </row>
    <row r="4379">
      <c r="A4379" t="n">
        <v>444051</v>
      </c>
      <c r="B4379" t="s">
        <v>6535</v>
      </c>
      <c r="C4379" t="s">
        <v>3864</v>
      </c>
      <c r="D4379" t="s">
        <v>3795</v>
      </c>
      <c r="E4379" t="s">
        <v>1434</v>
      </c>
      <c r="F4379" t="s">
        <v>279</v>
      </c>
      <c r="G4379" t="s">
        <v>189</v>
      </c>
      <c r="H4379" t="s">
        <v>174</v>
      </c>
      <c r="I4379" t="s">
        <v>186</v>
      </c>
      <c r="J4379" t="s">
        <v>164</v>
      </c>
      <c r="K4379"/>
      <c r="L4379" t="s">
        <v>155</v>
      </c>
      <c r="M4379" t="s">
        <v>155</v>
      </c>
      <c r="N4379" t="n">
        <v>-84.1742</v>
      </c>
      <c r="O4379" t="n">
        <v>39.627</v>
      </c>
      <c r="P4379" t="n">
        <v>108</v>
      </c>
      <c r="Q4379" t="n">
        <v>108</v>
      </c>
      <c r="R4379" t="n">
        <v>99.1</v>
      </c>
      <c r="S4379" t="n">
        <v>58.3</v>
      </c>
      <c r="T4379" t="n">
        <v>27.8</v>
      </c>
      <c r="U4379" t="n">
        <v>0.9</v>
      </c>
      <c r="V4379" t="n">
        <v>5.6</v>
      </c>
      <c r="W4379" t="n">
        <v>0</v>
      </c>
      <c r="X4379" t="n">
        <v>100</v>
      </c>
      <c r="Y4379" t="n">
        <v>50</v>
      </c>
      <c r="Z4379" t="n">
        <v>9</v>
      </c>
      <c r="AA4379" t="n">
        <v>55</v>
      </c>
      <c r="AB4379" t="n">
        <v>83.6</v>
      </c>
      <c r="AC4379"/>
      <c r="AD4379"/>
      <c r="AE4379"/>
      <c r="AF4379" t="n">
        <v>47</v>
      </c>
      <c r="AG4379" t="n">
        <v>35</v>
      </c>
      <c r="AH4379" t="n">
        <v>46</v>
      </c>
      <c r="AI4379" t="n">
        <v>11757</v>
      </c>
      <c r="AJ4379" t="n">
        <v>9610</v>
      </c>
      <c r="AK4379"/>
      <c r="AL4379" t="n">
        <v>15191</v>
      </c>
      <c r="AM4379" t="n">
        <v>13105</v>
      </c>
      <c r="AN4379" t="n">
        <v>13521</v>
      </c>
      <c r="AO4379"/>
      <c r="AP4379"/>
      <c r="AQ4379"/>
      <c r="AR4379"/>
    </row>
    <row r="4380">
      <c r="A4380" t="n">
        <v>444088</v>
      </c>
      <c r="B4380" t="s">
        <v>6536</v>
      </c>
      <c r="C4380" t="s">
        <v>332</v>
      </c>
      <c r="D4380" t="s">
        <v>333</v>
      </c>
      <c r="E4380" t="s">
        <v>283</v>
      </c>
      <c r="F4380" t="s">
        <v>188</v>
      </c>
      <c r="G4380" t="s">
        <v>189</v>
      </c>
      <c r="H4380" t="s">
        <v>150</v>
      </c>
      <c r="I4380" t="s">
        <v>151</v>
      </c>
      <c r="J4380" t="s">
        <v>164</v>
      </c>
      <c r="K4380" t="s">
        <v>209</v>
      </c>
      <c r="L4380" t="s">
        <v>155</v>
      </c>
      <c r="M4380" t="s">
        <v>155</v>
      </c>
      <c r="N4380" t="n">
        <v>-106.6875</v>
      </c>
      <c r="O4380" t="n">
        <v>35.0878</v>
      </c>
      <c r="P4380" t="n">
        <v>706</v>
      </c>
      <c r="Q4380" t="n">
        <v>706</v>
      </c>
      <c r="R4380" t="n">
        <v>86</v>
      </c>
      <c r="S4380" t="n">
        <v>20.8</v>
      </c>
      <c r="T4380" t="n">
        <v>6.2</v>
      </c>
      <c r="U4380" t="n">
        <v>57.4</v>
      </c>
      <c r="V4380" t="n">
        <v>4.2</v>
      </c>
      <c r="W4380" t="n">
        <v>0</v>
      </c>
      <c r="X4380" t="n">
        <v>33</v>
      </c>
      <c r="Y4380"/>
      <c r="Z4380" t="n">
        <v>16</v>
      </c>
      <c r="AA4380" t="n">
        <v>72</v>
      </c>
      <c r="AB4380" t="n">
        <v>65.3</v>
      </c>
      <c r="AC4380" t="n">
        <v>1</v>
      </c>
      <c r="AD4380"/>
      <c r="AE4380"/>
      <c r="AF4380" t="n">
        <v>30</v>
      </c>
      <c r="AG4380" t="n">
        <v>52</v>
      </c>
      <c r="AH4380" t="n">
        <v>63</v>
      </c>
      <c r="AI4380" t="n">
        <v>37566</v>
      </c>
      <c r="AJ4380" t="n">
        <v>39311</v>
      </c>
      <c r="AK4380" t="n">
        <v>42753</v>
      </c>
      <c r="AL4380"/>
      <c r="AM4380"/>
      <c r="AN4380"/>
      <c r="AO4380"/>
      <c r="AP4380" t="n">
        <v>147</v>
      </c>
      <c r="AQ4380"/>
      <c r="AR4380"/>
    </row>
    <row r="4381">
      <c r="A4381" t="n">
        <v>444103</v>
      </c>
      <c r="B4381" t="s">
        <v>6537</v>
      </c>
      <c r="C4381" t="s">
        <v>4208</v>
      </c>
      <c r="D4381" t="s">
        <v>4200</v>
      </c>
      <c r="E4381" t="s">
        <v>997</v>
      </c>
      <c r="F4381" t="s">
        <v>162</v>
      </c>
      <c r="G4381" t="s">
        <v>163</v>
      </c>
      <c r="H4381" t="s">
        <v>150</v>
      </c>
      <c r="I4381" t="s">
        <v>151</v>
      </c>
      <c r="J4381" t="s">
        <v>164</v>
      </c>
      <c r="K4381" t="s">
        <v>209</v>
      </c>
      <c r="L4381" t="s">
        <v>155</v>
      </c>
      <c r="M4381" t="s">
        <v>155</v>
      </c>
      <c r="N4381" t="n">
        <v>-80.0158</v>
      </c>
      <c r="O4381" t="n">
        <v>40.4844</v>
      </c>
      <c r="P4381" t="n">
        <v>36</v>
      </c>
      <c r="Q4381"/>
      <c r="R4381"/>
      <c r="S4381"/>
      <c r="T4381"/>
      <c r="U4381"/>
      <c r="V4381"/>
      <c r="W4381"/>
      <c r="X4381"/>
      <c r="Y4381"/>
      <c r="Z4381"/>
      <c r="AA4381"/>
      <c r="AB4381"/>
      <c r="AC4381"/>
      <c r="AD4381"/>
      <c r="AE4381"/>
      <c r="AF4381"/>
      <c r="AG4381"/>
      <c r="AH4381"/>
      <c r="AI4381"/>
      <c r="AJ4381"/>
      <c r="AK4381"/>
      <c r="AL4381"/>
      <c r="AM4381"/>
      <c r="AN4381"/>
      <c r="AO4381"/>
      <c r="AP4381"/>
      <c r="AQ4381" t="n">
        <v>4</v>
      </c>
      <c r="AR4381"/>
    </row>
    <row r="4382">
      <c r="A4382" t="n">
        <v>444130</v>
      </c>
      <c r="B4382" t="s">
        <v>6538</v>
      </c>
      <c r="C4382" t="s">
        <v>463</v>
      </c>
      <c r="D4382" t="s">
        <v>440</v>
      </c>
      <c r="E4382" t="s">
        <v>267</v>
      </c>
      <c r="F4382" t="s">
        <v>162</v>
      </c>
      <c r="G4382" t="s">
        <v>163</v>
      </c>
      <c r="H4382" t="s">
        <v>150</v>
      </c>
      <c r="I4382" t="s">
        <v>151</v>
      </c>
      <c r="J4382" t="s">
        <v>238</v>
      </c>
      <c r="K4382" t="s">
        <v>159</v>
      </c>
      <c r="L4382" t="s">
        <v>155</v>
      </c>
      <c r="M4382" t="s">
        <v>155</v>
      </c>
      <c r="N4382" t="n">
        <v>-117.1273</v>
      </c>
      <c r="O4382" t="n">
        <v>32.8293</v>
      </c>
      <c r="P4382" t="n">
        <v>14531</v>
      </c>
      <c r="Q4382" t="n">
        <v>145</v>
      </c>
      <c r="R4382" t="n">
        <v>76.6</v>
      </c>
      <c r="S4382" t="n">
        <v>40</v>
      </c>
      <c r="T4382" t="n">
        <v>29.7</v>
      </c>
      <c r="U4382" t="n">
        <v>11</v>
      </c>
      <c r="V4382" t="n">
        <v>2.1</v>
      </c>
      <c r="W4382" t="n">
        <v>0</v>
      </c>
      <c r="X4382"/>
      <c r="Y4382"/>
      <c r="Z4382" t="n">
        <v>1</v>
      </c>
      <c r="AA4382"/>
      <c r="AB4382"/>
      <c r="AC4382"/>
      <c r="AD4382"/>
      <c r="AE4382"/>
      <c r="AF4382" t="n">
        <v>0</v>
      </c>
      <c r="AG4382" t="n">
        <v>25</v>
      </c>
      <c r="AH4382" t="n">
        <v>25</v>
      </c>
      <c r="AI4382"/>
      <c r="AJ4382"/>
      <c r="AK4382"/>
      <c r="AL4382"/>
      <c r="AM4382"/>
      <c r="AN4382"/>
      <c r="AO4382"/>
      <c r="AP4382" t="n">
        <v>35</v>
      </c>
      <c r="AQ4382" t="n">
        <v>974</v>
      </c>
      <c r="AR4382" t="n">
        <v>690</v>
      </c>
    </row>
    <row r="4383">
      <c r="A4383" t="n">
        <v>444194</v>
      </c>
      <c r="B4383" t="s">
        <v>6539</v>
      </c>
      <c r="C4383" t="s">
        <v>5464</v>
      </c>
      <c r="D4383" t="s">
        <v>5462</v>
      </c>
      <c r="E4383" t="s">
        <v>5452</v>
      </c>
      <c r="F4383" t="s">
        <v>199</v>
      </c>
      <c r="G4383" t="s">
        <v>189</v>
      </c>
      <c r="H4383" t="s">
        <v>200</v>
      </c>
      <c r="I4383" t="s">
        <v>151</v>
      </c>
      <c r="J4383" t="s">
        <v>164</v>
      </c>
      <c r="K4383"/>
      <c r="L4383" t="s">
        <v>155</v>
      </c>
      <c r="M4383" t="s">
        <v>155</v>
      </c>
      <c r="N4383" t="n">
        <v>-66.1559</v>
      </c>
      <c r="O4383" t="n">
        <v>18.3983</v>
      </c>
      <c r="P4383" t="n">
        <v>249</v>
      </c>
      <c r="Q4383" t="n">
        <v>249</v>
      </c>
      <c r="R4383" t="n">
        <v>94</v>
      </c>
      <c r="S4383" t="n">
        <v>0</v>
      </c>
      <c r="T4383" t="n">
        <v>0</v>
      </c>
      <c r="U4383" t="n">
        <v>100</v>
      </c>
      <c r="V4383" t="n">
        <v>0</v>
      </c>
      <c r="W4383" t="n">
        <v>0</v>
      </c>
      <c r="X4383" t="n">
        <v>100</v>
      </c>
      <c r="Y4383"/>
      <c r="Z4383" t="n">
        <v>7</v>
      </c>
      <c r="AA4383"/>
      <c r="AB4383"/>
      <c r="AC4383"/>
      <c r="AD4383"/>
      <c r="AE4383"/>
      <c r="AF4383" t="n">
        <v>2</v>
      </c>
      <c r="AG4383" t="n">
        <v>70</v>
      </c>
      <c r="AH4383" t="n">
        <v>70</v>
      </c>
      <c r="AI4383"/>
      <c r="AJ4383"/>
      <c r="AK4383"/>
      <c r="AL4383"/>
      <c r="AM4383"/>
      <c r="AN4383"/>
      <c r="AO4383"/>
      <c r="AP4383"/>
      <c r="AQ4383"/>
      <c r="AR4383"/>
    </row>
    <row r="4384">
      <c r="A4384" t="n">
        <v>444219</v>
      </c>
      <c r="B4384" t="s">
        <v>6540</v>
      </c>
      <c r="C4384" t="s">
        <v>6541</v>
      </c>
      <c r="D4384" t="s">
        <v>440</v>
      </c>
      <c r="E4384" t="s">
        <v>267</v>
      </c>
      <c r="F4384" t="s">
        <v>173</v>
      </c>
      <c r="G4384" t="s">
        <v>149</v>
      </c>
      <c r="H4384" t="s">
        <v>174</v>
      </c>
      <c r="I4384" t="s">
        <v>151</v>
      </c>
      <c r="J4384" t="s">
        <v>238</v>
      </c>
      <c r="K4384" t="s">
        <v>176</v>
      </c>
      <c r="L4384" t="s">
        <v>155</v>
      </c>
      <c r="M4384" t="s">
        <v>155</v>
      </c>
      <c r="N4384" t="n">
        <v>-121.1275</v>
      </c>
      <c r="O4384" t="n">
        <v>38.6614</v>
      </c>
      <c r="P4384" t="n">
        <v>14216</v>
      </c>
      <c r="Q4384" t="n">
        <v>14216</v>
      </c>
      <c r="R4384" t="n">
        <v>56.1</v>
      </c>
      <c r="S4384" t="n">
        <v>44.5</v>
      </c>
      <c r="T4384" t="n">
        <v>4.8</v>
      </c>
      <c r="U4384" t="n">
        <v>22.5</v>
      </c>
      <c r="V4384" t="n">
        <v>12.9</v>
      </c>
      <c r="W4384" t="n">
        <v>0.2</v>
      </c>
      <c r="X4384" t="n">
        <v>75</v>
      </c>
      <c r="Y4384" t="n">
        <v>41</v>
      </c>
      <c r="Z4384" t="n">
        <v>28</v>
      </c>
      <c r="AA4384" t="n">
        <v>691</v>
      </c>
      <c r="AB4384" t="n">
        <v>39.5</v>
      </c>
      <c r="AC4384"/>
      <c r="AD4384"/>
      <c r="AE4384"/>
      <c r="AF4384" t="n">
        <v>698</v>
      </c>
      <c r="AG4384" t="n">
        <v>16</v>
      </c>
      <c r="AH4384" t="n">
        <v>58</v>
      </c>
      <c r="AI4384" t="n">
        <v>6616</v>
      </c>
      <c r="AJ4384" t="n">
        <v>2650</v>
      </c>
      <c r="AK4384" t="n">
        <v>2571</v>
      </c>
      <c r="AL4384" t="n">
        <v>6635</v>
      </c>
      <c r="AM4384" t="n">
        <v>8990</v>
      </c>
      <c r="AN4384" t="n">
        <v>7254</v>
      </c>
      <c r="AO4384" t="n">
        <v>835</v>
      </c>
      <c r="AP4384"/>
      <c r="AQ4384"/>
      <c r="AR4384"/>
    </row>
    <row r="4385">
      <c r="A4385" t="n">
        <v>444228</v>
      </c>
      <c r="B4385" t="s">
        <v>6542</v>
      </c>
      <c r="C4385" t="s">
        <v>435</v>
      </c>
      <c r="D4385" t="s">
        <v>4545</v>
      </c>
      <c r="E4385" t="s">
        <v>147</v>
      </c>
      <c r="F4385" t="s">
        <v>199</v>
      </c>
      <c r="G4385" t="s">
        <v>189</v>
      </c>
      <c r="H4385" t="s">
        <v>200</v>
      </c>
      <c r="I4385" t="s">
        <v>175</v>
      </c>
      <c r="J4385" t="s">
        <v>164</v>
      </c>
      <c r="K4385"/>
      <c r="L4385" t="s">
        <v>155</v>
      </c>
      <c r="M4385" t="s">
        <v>155</v>
      </c>
      <c r="N4385" t="n">
        <v>-80.6091</v>
      </c>
      <c r="O4385" t="n">
        <v>34.2719</v>
      </c>
      <c r="P4385" t="n">
        <v>42</v>
      </c>
      <c r="Q4385" t="n">
        <v>42</v>
      </c>
      <c r="R4385" t="n">
        <v>95.2</v>
      </c>
      <c r="S4385" t="n">
        <v>76.2</v>
      </c>
      <c r="T4385" t="n">
        <v>23.8</v>
      </c>
      <c r="U4385" t="n">
        <v>0</v>
      </c>
      <c r="V4385" t="n">
        <v>0</v>
      </c>
      <c r="W4385" t="n">
        <v>0</v>
      </c>
      <c r="X4385" t="n">
        <v>80</v>
      </c>
      <c r="Y4385"/>
      <c r="Z4385" t="n">
        <v>15</v>
      </c>
      <c r="AA4385"/>
      <c r="AB4385"/>
      <c r="AC4385"/>
      <c r="AD4385"/>
      <c r="AE4385"/>
      <c r="AF4385" t="n">
        <v>13</v>
      </c>
      <c r="AG4385" t="n">
        <v>69</v>
      </c>
      <c r="AH4385" t="n">
        <v>76</v>
      </c>
      <c r="AI4385" t="n">
        <v>11847</v>
      </c>
      <c r="AJ4385" t="n">
        <v>10174</v>
      </c>
      <c r="AK4385"/>
      <c r="AL4385" t="n">
        <v>13965</v>
      </c>
      <c r="AM4385" t="n">
        <v>14775</v>
      </c>
      <c r="AN4385"/>
      <c r="AO4385"/>
      <c r="AP4385"/>
      <c r="AQ4385"/>
      <c r="AR4385"/>
    </row>
    <row r="4386">
      <c r="A4386" t="n">
        <v>444264</v>
      </c>
      <c r="B4386" t="s">
        <v>6543</v>
      </c>
      <c r="C4386" t="s">
        <v>5476</v>
      </c>
      <c r="D4386" t="s">
        <v>5462</v>
      </c>
      <c r="E4386" t="s">
        <v>5452</v>
      </c>
      <c r="F4386" t="s">
        <v>199</v>
      </c>
      <c r="G4386" t="s">
        <v>189</v>
      </c>
      <c r="H4386" t="s">
        <v>200</v>
      </c>
      <c r="I4386" t="s">
        <v>151</v>
      </c>
      <c r="J4386" t="s">
        <v>164</v>
      </c>
      <c r="K4386"/>
      <c r="L4386" t="s">
        <v>155</v>
      </c>
      <c r="M4386" t="s">
        <v>155</v>
      </c>
      <c r="N4386" t="n">
        <v>-66.0197</v>
      </c>
      <c r="O4386" t="n">
        <v>18.2486</v>
      </c>
      <c r="P4386" t="n">
        <v>17</v>
      </c>
      <c r="Q4386" t="n">
        <v>17</v>
      </c>
      <c r="R4386" t="n">
        <v>0</v>
      </c>
      <c r="S4386" t="n">
        <v>0</v>
      </c>
      <c r="T4386" t="n">
        <v>0</v>
      </c>
      <c r="U4386" t="n">
        <v>100</v>
      </c>
      <c r="V4386" t="n">
        <v>0</v>
      </c>
      <c r="W4386" t="n">
        <v>0</v>
      </c>
      <c r="X4386"/>
      <c r="Y4386"/>
      <c r="Z4386" t="n">
        <v>13</v>
      </c>
      <c r="AA4386"/>
      <c r="AB4386"/>
      <c r="AC4386"/>
      <c r="AD4386"/>
      <c r="AE4386"/>
      <c r="AF4386" t="n">
        <v>0</v>
      </c>
      <c r="AG4386" t="n">
        <v>88</v>
      </c>
      <c r="AH4386" t="n">
        <v>88</v>
      </c>
      <c r="AI4386"/>
      <c r="AJ4386"/>
      <c r="AK4386"/>
      <c r="AL4386"/>
      <c r="AM4386"/>
      <c r="AN4386"/>
      <c r="AO4386"/>
      <c r="AP4386"/>
      <c r="AQ4386"/>
      <c r="AR4386"/>
    </row>
    <row r="4387">
      <c r="A4387" t="n">
        <v>444282</v>
      </c>
      <c r="B4387" t="s">
        <v>6544</v>
      </c>
      <c r="C4387" t="s">
        <v>6545</v>
      </c>
      <c r="D4387" t="s">
        <v>5078</v>
      </c>
      <c r="E4387" t="s">
        <v>147</v>
      </c>
      <c r="F4387" t="s">
        <v>199</v>
      </c>
      <c r="G4387" t="s">
        <v>189</v>
      </c>
      <c r="H4387" t="s">
        <v>200</v>
      </c>
      <c r="I4387" t="s">
        <v>186</v>
      </c>
      <c r="J4387" t="s">
        <v>164</v>
      </c>
      <c r="K4387"/>
      <c r="L4387" t="s">
        <v>155</v>
      </c>
      <c r="M4387" t="s">
        <v>155</v>
      </c>
      <c r="N4387" t="n">
        <v>-77.5937</v>
      </c>
      <c r="O4387" t="n">
        <v>37.4384</v>
      </c>
      <c r="P4387" t="n">
        <v>149</v>
      </c>
      <c r="Q4387" t="n">
        <v>149</v>
      </c>
      <c r="R4387" t="n">
        <v>97.3</v>
      </c>
      <c r="S4387" t="n">
        <v>10.1</v>
      </c>
      <c r="T4387" t="n">
        <v>39.6</v>
      </c>
      <c r="U4387" t="n">
        <v>4</v>
      </c>
      <c r="V4387" t="n">
        <v>2</v>
      </c>
      <c r="W4387" t="n">
        <v>0</v>
      </c>
      <c r="X4387" t="n">
        <v>61</v>
      </c>
      <c r="Y4387" t="n">
        <v>42</v>
      </c>
      <c r="Z4387" t="n">
        <v>15</v>
      </c>
      <c r="AA4387"/>
      <c r="AB4387"/>
      <c r="AC4387"/>
      <c r="AD4387"/>
      <c r="AE4387"/>
      <c r="AF4387" t="n">
        <v>47</v>
      </c>
      <c r="AG4387" t="n">
        <v>41</v>
      </c>
      <c r="AH4387" t="n">
        <v>41</v>
      </c>
      <c r="AI4387" t="n">
        <v>16170</v>
      </c>
      <c r="AJ4387" t="n">
        <v>16244</v>
      </c>
      <c r="AK4387" t="n">
        <v>17430</v>
      </c>
      <c r="AL4387" t="n">
        <v>17747</v>
      </c>
      <c r="AM4387"/>
      <c r="AN4387" t="n">
        <v>21377</v>
      </c>
      <c r="AO4387"/>
      <c r="AP4387"/>
      <c r="AQ4387"/>
      <c r="AR4387"/>
    </row>
    <row r="4388">
      <c r="A4388" t="n">
        <v>444291</v>
      </c>
      <c r="B4388" t="s">
        <v>6546</v>
      </c>
      <c r="C4388" t="s">
        <v>2269</v>
      </c>
      <c r="D4388" t="s">
        <v>2194</v>
      </c>
      <c r="E4388" t="s">
        <v>997</v>
      </c>
      <c r="F4388" t="s">
        <v>199</v>
      </c>
      <c r="G4388" t="s">
        <v>189</v>
      </c>
      <c r="H4388" t="s">
        <v>200</v>
      </c>
      <c r="I4388" t="s">
        <v>186</v>
      </c>
      <c r="J4388" t="s">
        <v>164</v>
      </c>
      <c r="K4388"/>
      <c r="L4388" t="s">
        <v>155</v>
      </c>
      <c r="M4388" t="s">
        <v>155</v>
      </c>
      <c r="N4388" t="n">
        <v>-76.762</v>
      </c>
      <c r="O4388" t="n">
        <v>39.4037</v>
      </c>
      <c r="P4388" t="n">
        <v>209</v>
      </c>
      <c r="Q4388" t="n">
        <v>209</v>
      </c>
      <c r="R4388" t="n">
        <v>97.1</v>
      </c>
      <c r="S4388" t="n">
        <v>5.7</v>
      </c>
      <c r="T4388" t="n">
        <v>85.6</v>
      </c>
      <c r="U4388" t="n">
        <v>1.9</v>
      </c>
      <c r="V4388" t="n">
        <v>0.5</v>
      </c>
      <c r="W4388" t="n">
        <v>0</v>
      </c>
      <c r="X4388" t="n">
        <v>46</v>
      </c>
      <c r="Y4388" t="n">
        <v>42</v>
      </c>
      <c r="Z4388" t="n">
        <v>14</v>
      </c>
      <c r="AA4388"/>
      <c r="AB4388"/>
      <c r="AC4388"/>
      <c r="AD4388"/>
      <c r="AE4388"/>
      <c r="AF4388" t="n">
        <v>71</v>
      </c>
      <c r="AG4388" t="n">
        <v>59</v>
      </c>
      <c r="AH4388" t="n">
        <v>59</v>
      </c>
      <c r="AI4388" t="n">
        <v>16167</v>
      </c>
      <c r="AJ4388" t="n">
        <v>15489</v>
      </c>
      <c r="AK4388" t="n">
        <v>15908</v>
      </c>
      <c r="AL4388" t="n">
        <v>19097</v>
      </c>
      <c r="AM4388" t="n">
        <v>20537</v>
      </c>
      <c r="AN4388" t="n">
        <v>20924</v>
      </c>
      <c r="AO4388"/>
      <c r="AP4388"/>
      <c r="AQ4388"/>
      <c r="AR4388"/>
    </row>
    <row r="4389">
      <c r="A4389" t="n">
        <v>444307</v>
      </c>
      <c r="B4389" t="s">
        <v>6547</v>
      </c>
      <c r="C4389" t="s">
        <v>4434</v>
      </c>
      <c r="D4389" t="s">
        <v>4200</v>
      </c>
      <c r="E4389" t="s">
        <v>997</v>
      </c>
      <c r="F4389" t="s">
        <v>199</v>
      </c>
      <c r="G4389" t="s">
        <v>189</v>
      </c>
      <c r="H4389" t="s">
        <v>200</v>
      </c>
      <c r="I4389" t="s">
        <v>186</v>
      </c>
      <c r="J4389" t="s">
        <v>164</v>
      </c>
      <c r="K4389"/>
      <c r="L4389" t="s">
        <v>155</v>
      </c>
      <c r="M4389" t="s">
        <v>155</v>
      </c>
      <c r="N4389" t="n">
        <v>-79.9461</v>
      </c>
      <c r="O4389" t="n">
        <v>40.3447</v>
      </c>
      <c r="P4389" t="n">
        <v>116</v>
      </c>
      <c r="Q4389" t="n">
        <v>116</v>
      </c>
      <c r="R4389" t="n">
        <v>95.7</v>
      </c>
      <c r="S4389" t="n">
        <v>18.1</v>
      </c>
      <c r="T4389" t="n">
        <v>43.1</v>
      </c>
      <c r="U4389" t="n">
        <v>1.7</v>
      </c>
      <c r="V4389" t="n">
        <v>4.3</v>
      </c>
      <c r="W4389" t="n">
        <v>0</v>
      </c>
      <c r="X4389" t="n">
        <v>63</v>
      </c>
      <c r="Y4389" t="n">
        <v>67</v>
      </c>
      <c r="Z4389" t="n">
        <v>14</v>
      </c>
      <c r="AA4389"/>
      <c r="AB4389"/>
      <c r="AC4389"/>
      <c r="AD4389"/>
      <c r="AE4389"/>
      <c r="AF4389" t="n">
        <v>33</v>
      </c>
      <c r="AG4389" t="n">
        <v>59</v>
      </c>
      <c r="AH4389" t="n">
        <v>62</v>
      </c>
      <c r="AI4389" t="n">
        <v>16999</v>
      </c>
      <c r="AJ4389" t="n">
        <v>17133</v>
      </c>
      <c r="AK4389" t="n">
        <v>16577</v>
      </c>
      <c r="AL4389" t="n">
        <v>20490</v>
      </c>
      <c r="AM4389" t="n">
        <v>21090</v>
      </c>
      <c r="AN4389" t="n">
        <v>22763</v>
      </c>
      <c r="AO4389"/>
      <c r="AP4389"/>
      <c r="AQ4389"/>
      <c r="AR4389"/>
    </row>
    <row r="4390">
      <c r="A4390" t="n">
        <v>444325</v>
      </c>
      <c r="B4390" t="s">
        <v>6548</v>
      </c>
      <c r="C4390" t="s">
        <v>6549</v>
      </c>
      <c r="D4390" t="s">
        <v>440</v>
      </c>
      <c r="E4390" t="s">
        <v>267</v>
      </c>
      <c r="F4390" t="s">
        <v>188</v>
      </c>
      <c r="G4390" t="s">
        <v>189</v>
      </c>
      <c r="H4390" t="s">
        <v>150</v>
      </c>
      <c r="I4390" t="s">
        <v>186</v>
      </c>
      <c r="J4390" t="s">
        <v>164</v>
      </c>
      <c r="K4390"/>
      <c r="L4390" t="s">
        <v>155</v>
      </c>
      <c r="M4390" t="s">
        <v>155</v>
      </c>
      <c r="N4390" t="n">
        <v>-118.0037</v>
      </c>
      <c r="O4390" t="n">
        <v>33.9484</v>
      </c>
      <c r="P4390" t="n">
        <v>256</v>
      </c>
      <c r="Q4390" t="n">
        <v>256</v>
      </c>
      <c r="R4390" t="n">
        <v>80.5</v>
      </c>
      <c r="S4390" t="n">
        <v>18</v>
      </c>
      <c r="T4390" t="n">
        <v>7</v>
      </c>
      <c r="U4390" t="n">
        <v>54.7</v>
      </c>
      <c r="V4390" t="n">
        <v>13.3</v>
      </c>
      <c r="W4390" t="n">
        <v>3.1</v>
      </c>
      <c r="X4390" t="n">
        <v>25</v>
      </c>
      <c r="Y4390"/>
      <c r="Z4390" t="n">
        <v>20</v>
      </c>
      <c r="AA4390" t="n">
        <v>5</v>
      </c>
      <c r="AB4390" t="n">
        <v>20</v>
      </c>
      <c r="AC4390"/>
      <c r="AD4390"/>
      <c r="AE4390"/>
      <c r="AF4390" t="n">
        <v>19</v>
      </c>
      <c r="AG4390" t="n">
        <v>54</v>
      </c>
      <c r="AH4390" t="n">
        <v>55</v>
      </c>
      <c r="AI4390" t="n">
        <v>25796</v>
      </c>
      <c r="AJ4390" t="n">
        <v>26219</v>
      </c>
      <c r="AK4390" t="n">
        <v>26221</v>
      </c>
      <c r="AL4390"/>
      <c r="AM4390"/>
      <c r="AN4390" t="n">
        <v>33254</v>
      </c>
      <c r="AO4390"/>
      <c r="AP4390" t="n">
        <v>4</v>
      </c>
      <c r="AQ4390"/>
      <c r="AR4390"/>
    </row>
    <row r="4391">
      <c r="A4391" t="n">
        <v>444334</v>
      </c>
      <c r="B4391" t="s">
        <v>6550</v>
      </c>
      <c r="C4391" t="s">
        <v>1184</v>
      </c>
      <c r="D4391" t="s">
        <v>1078</v>
      </c>
      <c r="E4391" t="s">
        <v>147</v>
      </c>
      <c r="F4391" t="s">
        <v>279</v>
      </c>
      <c r="G4391" t="s">
        <v>189</v>
      </c>
      <c r="H4391" t="s">
        <v>174</v>
      </c>
      <c r="I4391" t="s">
        <v>186</v>
      </c>
      <c r="J4391" t="s">
        <v>164</v>
      </c>
      <c r="K4391" t="s">
        <v>176</v>
      </c>
      <c r="L4391" t="s">
        <v>155</v>
      </c>
      <c r="M4391" t="s">
        <v>155</v>
      </c>
      <c r="N4391" t="n">
        <v>-80.2846</v>
      </c>
      <c r="O4391" t="n">
        <v>25.9247</v>
      </c>
      <c r="P4391" t="n">
        <v>92</v>
      </c>
      <c r="Q4391" t="n">
        <v>92</v>
      </c>
      <c r="R4391" t="n">
        <v>84.8</v>
      </c>
      <c r="S4391" t="n">
        <v>0</v>
      </c>
      <c r="T4391" t="n">
        <v>0</v>
      </c>
      <c r="U4391" t="n">
        <v>100</v>
      </c>
      <c r="V4391" t="n">
        <v>0</v>
      </c>
      <c r="W4391" t="n">
        <v>0</v>
      </c>
      <c r="X4391" t="n">
        <v>100</v>
      </c>
      <c r="Y4391"/>
      <c r="Z4391" t="n">
        <v>15</v>
      </c>
      <c r="AA4391" t="n">
        <v>36</v>
      </c>
      <c r="AB4391" t="n">
        <v>100</v>
      </c>
      <c r="AC4391"/>
      <c r="AD4391"/>
      <c r="AE4391"/>
      <c r="AF4391" t="n">
        <v>28</v>
      </c>
      <c r="AG4391" t="n">
        <v>59</v>
      </c>
      <c r="AH4391" t="n">
        <v>59</v>
      </c>
      <c r="AI4391" t="n">
        <v>31064</v>
      </c>
      <c r="AJ4391" t="n">
        <v>31094</v>
      </c>
      <c r="AK4391"/>
      <c r="AL4391" t="n">
        <v>37141</v>
      </c>
      <c r="AM4391"/>
      <c r="AN4391"/>
      <c r="AO4391" t="n">
        <v>34</v>
      </c>
      <c r="AP4391"/>
      <c r="AQ4391"/>
      <c r="AR4391"/>
    </row>
    <row r="4392">
      <c r="A4392" t="n">
        <v>444361</v>
      </c>
      <c r="B4392" t="s">
        <v>6551</v>
      </c>
      <c r="C4392" t="s">
        <v>605</v>
      </c>
      <c r="D4392" t="s">
        <v>440</v>
      </c>
      <c r="E4392" t="s">
        <v>267</v>
      </c>
      <c r="F4392" t="s">
        <v>279</v>
      </c>
      <c r="G4392" t="s">
        <v>189</v>
      </c>
      <c r="H4392" t="s">
        <v>174</v>
      </c>
      <c r="I4392" t="s">
        <v>186</v>
      </c>
      <c r="J4392" t="s">
        <v>164</v>
      </c>
      <c r="K4392" t="s">
        <v>176</v>
      </c>
      <c r="L4392" t="s">
        <v>155</v>
      </c>
      <c r="M4392" t="s">
        <v>155</v>
      </c>
      <c r="N4392" t="n">
        <v>-116.9818</v>
      </c>
      <c r="O4392" t="n">
        <v>32.819</v>
      </c>
      <c r="P4392" t="n">
        <v>118</v>
      </c>
      <c r="Q4392" t="n">
        <v>118</v>
      </c>
      <c r="R4392" t="n">
        <v>49.2</v>
      </c>
      <c r="S4392" t="n">
        <v>39.8</v>
      </c>
      <c r="T4392" t="n">
        <v>16.9</v>
      </c>
      <c r="U4392" t="n">
        <v>36.4</v>
      </c>
      <c r="V4392" t="n">
        <v>5.1</v>
      </c>
      <c r="W4392" t="n">
        <v>0</v>
      </c>
      <c r="X4392" t="n">
        <v>88</v>
      </c>
      <c r="Y4392"/>
      <c r="Z4392" t="n">
        <v>18</v>
      </c>
      <c r="AA4392" t="n">
        <v>57</v>
      </c>
      <c r="AB4392" t="n">
        <v>86</v>
      </c>
      <c r="AC4392"/>
      <c r="AD4392"/>
      <c r="AE4392"/>
      <c r="AF4392" t="n">
        <v>25</v>
      </c>
      <c r="AG4392" t="n">
        <v>78</v>
      </c>
      <c r="AH4392" t="n">
        <v>78</v>
      </c>
      <c r="AI4392" t="n">
        <v>13567</v>
      </c>
      <c r="AJ4392" t="n">
        <v>19636</v>
      </c>
      <c r="AK4392" t="n">
        <v>20131</v>
      </c>
      <c r="AL4392" t="n">
        <v>21796</v>
      </c>
      <c r="AM4392" t="n">
        <v>27026</v>
      </c>
      <c r="AN4392"/>
      <c r="AO4392" t="n">
        <v>8</v>
      </c>
      <c r="AP4392"/>
      <c r="AQ4392"/>
      <c r="AR4392"/>
    </row>
    <row r="4393">
      <c r="A4393" t="n">
        <v>444370</v>
      </c>
      <c r="B4393" t="s">
        <v>6552</v>
      </c>
      <c r="C4393" t="s">
        <v>1162</v>
      </c>
      <c r="D4393" t="s">
        <v>1078</v>
      </c>
      <c r="E4393" t="s">
        <v>147</v>
      </c>
      <c r="F4393" t="s">
        <v>199</v>
      </c>
      <c r="G4393" t="s">
        <v>189</v>
      </c>
      <c r="H4393" t="s">
        <v>200</v>
      </c>
      <c r="I4393" t="s">
        <v>186</v>
      </c>
      <c r="J4393" t="s">
        <v>164</v>
      </c>
      <c r="K4393"/>
      <c r="L4393" t="s">
        <v>155</v>
      </c>
      <c r="M4393" t="s">
        <v>155</v>
      </c>
      <c r="N4393" t="n">
        <v>-80.323</v>
      </c>
      <c r="O4393" t="n">
        <v>25.8849</v>
      </c>
      <c r="P4393" t="n">
        <v>42</v>
      </c>
      <c r="Q4393" t="n">
        <v>42</v>
      </c>
      <c r="R4393" t="n">
        <v>2.4</v>
      </c>
      <c r="S4393" t="n">
        <v>4.8</v>
      </c>
      <c r="T4393" t="n">
        <v>0</v>
      </c>
      <c r="U4393" t="n">
        <v>95.2</v>
      </c>
      <c r="V4393" t="n">
        <v>0</v>
      </c>
      <c r="W4393" t="n">
        <v>0</v>
      </c>
      <c r="X4393"/>
      <c r="Y4393"/>
      <c r="Z4393" t="n">
        <v>16</v>
      </c>
      <c r="AA4393"/>
      <c r="AB4393"/>
      <c r="AC4393"/>
      <c r="AD4393"/>
      <c r="AE4393"/>
      <c r="AF4393" t="n">
        <v>22</v>
      </c>
      <c r="AG4393" t="n">
        <v>60</v>
      </c>
      <c r="AH4393" t="n">
        <v>60</v>
      </c>
      <c r="AI4393" t="n">
        <v>34549</v>
      </c>
      <c r="AJ4393" t="n">
        <v>34549</v>
      </c>
      <c r="AK4393"/>
      <c r="AL4393"/>
      <c r="AM4393"/>
      <c r="AN4393"/>
      <c r="AO4393"/>
      <c r="AP4393"/>
      <c r="AQ4393"/>
      <c r="AR4393"/>
    </row>
    <row r="4394">
      <c r="A4394" t="n">
        <v>444398</v>
      </c>
      <c r="B4394" t="s">
        <v>6553</v>
      </c>
      <c r="C4394" t="s">
        <v>4796</v>
      </c>
      <c r="D4394" t="s">
        <v>4775</v>
      </c>
      <c r="E4394" t="s">
        <v>283</v>
      </c>
      <c r="F4394" t="s">
        <v>162</v>
      </c>
      <c r="G4394" t="s">
        <v>163</v>
      </c>
      <c r="H4394" t="s">
        <v>150</v>
      </c>
      <c r="I4394" t="s">
        <v>151</v>
      </c>
      <c r="J4394" t="s">
        <v>164</v>
      </c>
      <c r="K4394" t="s">
        <v>179</v>
      </c>
      <c r="L4394" t="s">
        <v>155</v>
      </c>
      <c r="M4394" t="s">
        <v>155</v>
      </c>
      <c r="N4394" t="n">
        <v>-98.5412</v>
      </c>
      <c r="O4394" t="n">
        <v>29.3429</v>
      </c>
      <c r="P4394" t="n">
        <v>120</v>
      </c>
      <c r="Q4394" t="n">
        <v>118</v>
      </c>
      <c r="R4394" t="n">
        <v>51.7</v>
      </c>
      <c r="S4394" t="n">
        <v>3.4</v>
      </c>
      <c r="T4394" t="n">
        <v>3.4</v>
      </c>
      <c r="U4394" t="n">
        <v>45.8</v>
      </c>
      <c r="V4394" t="n">
        <v>2.5</v>
      </c>
      <c r="W4394" t="n">
        <v>44.1</v>
      </c>
      <c r="X4394" t="n">
        <v>56</v>
      </c>
      <c r="Y4394" t="n">
        <v>33</v>
      </c>
      <c r="Z4394" t="n">
        <v>12</v>
      </c>
      <c r="AA4394" t="n">
        <v>11</v>
      </c>
      <c r="AB4394" t="n">
        <v>27.3</v>
      </c>
      <c r="AC4394" t="n">
        <v>10</v>
      </c>
      <c r="AD4394" t="n">
        <v>20</v>
      </c>
      <c r="AE4394" t="n">
        <v>10</v>
      </c>
      <c r="AF4394" t="n">
        <v>9</v>
      </c>
      <c r="AG4394" t="n">
        <v>32</v>
      </c>
      <c r="AH4394" t="n">
        <v>100</v>
      </c>
      <c r="AI4394" t="n">
        <v>11409</v>
      </c>
      <c r="AJ4394" t="n">
        <v>8083</v>
      </c>
      <c r="AK4394" t="n">
        <v>8031</v>
      </c>
      <c r="AL4394" t="n">
        <v>10856</v>
      </c>
      <c r="AM4394"/>
      <c r="AN4394"/>
      <c r="AO4394" t="n">
        <v>2</v>
      </c>
      <c r="AP4394" t="n">
        <v>14</v>
      </c>
      <c r="AQ4394"/>
      <c r="AR4394"/>
    </row>
    <row r="4395">
      <c r="A4395" t="n">
        <v>444404</v>
      </c>
      <c r="B4395" t="s">
        <v>4476</v>
      </c>
      <c r="C4395" t="s">
        <v>6554</v>
      </c>
      <c r="D4395" t="s">
        <v>1078</v>
      </c>
      <c r="E4395" t="s">
        <v>147</v>
      </c>
      <c r="F4395" t="s">
        <v>199</v>
      </c>
      <c r="G4395" t="s">
        <v>189</v>
      </c>
      <c r="H4395" t="s">
        <v>200</v>
      </c>
      <c r="I4395" t="s">
        <v>186</v>
      </c>
      <c r="J4395" t="s">
        <v>164</v>
      </c>
      <c r="K4395"/>
      <c r="L4395" t="s">
        <v>155</v>
      </c>
      <c r="M4395" t="s">
        <v>155</v>
      </c>
      <c r="N4395" t="n">
        <v>-80.1117</v>
      </c>
      <c r="O4395" t="n">
        <v>26.7101</v>
      </c>
      <c r="P4395" t="n">
        <v>39</v>
      </c>
      <c r="Q4395" t="n">
        <v>39</v>
      </c>
      <c r="R4395" t="n">
        <v>71.8</v>
      </c>
      <c r="S4395" t="n">
        <v>30.8</v>
      </c>
      <c r="T4395" t="n">
        <v>38.5</v>
      </c>
      <c r="U4395" t="n">
        <v>28.2</v>
      </c>
      <c r="V4395" t="n">
        <v>0</v>
      </c>
      <c r="W4395" t="n">
        <v>0</v>
      </c>
      <c r="X4395" t="n">
        <v>67</v>
      </c>
      <c r="Y4395" t="n">
        <v>80</v>
      </c>
      <c r="Z4395" t="n">
        <v>15</v>
      </c>
      <c r="AA4395"/>
      <c r="AB4395"/>
      <c r="AC4395"/>
      <c r="AD4395"/>
      <c r="AE4395"/>
      <c r="AF4395" t="n">
        <v>20</v>
      </c>
      <c r="AG4395" t="n">
        <v>46</v>
      </c>
      <c r="AH4395" t="n">
        <v>49</v>
      </c>
      <c r="AI4395" t="n">
        <v>17569</v>
      </c>
      <c r="AJ4395" t="n">
        <v>14638</v>
      </c>
      <c r="AK4395" t="n">
        <v>19686</v>
      </c>
      <c r="AL4395"/>
      <c r="AM4395"/>
      <c r="AN4395"/>
      <c r="AO4395"/>
      <c r="AP4395"/>
      <c r="AQ4395"/>
      <c r="AR4395"/>
    </row>
    <row r="4396">
      <c r="A4396" t="n">
        <v>444413</v>
      </c>
      <c r="B4396" t="s">
        <v>6555</v>
      </c>
      <c r="C4396" t="s">
        <v>3316</v>
      </c>
      <c r="D4396" t="s">
        <v>996</v>
      </c>
      <c r="E4396" t="s">
        <v>997</v>
      </c>
      <c r="F4396" t="s">
        <v>162</v>
      </c>
      <c r="G4396" t="s">
        <v>163</v>
      </c>
      <c r="H4396" t="s">
        <v>150</v>
      </c>
      <c r="I4396" t="s">
        <v>151</v>
      </c>
      <c r="J4396" t="s">
        <v>164</v>
      </c>
      <c r="K4396" t="s">
        <v>209</v>
      </c>
      <c r="L4396" t="s">
        <v>155</v>
      </c>
      <c r="M4396" t="s">
        <v>155</v>
      </c>
      <c r="N4396" t="n">
        <v>-73.7516</v>
      </c>
      <c r="O4396" t="n">
        <v>40.5968</v>
      </c>
      <c r="P4396" t="n">
        <v>228</v>
      </c>
      <c r="Q4396" t="n">
        <v>209</v>
      </c>
      <c r="R4396" t="n">
        <v>0</v>
      </c>
      <c r="S4396" t="n">
        <v>98.6</v>
      </c>
      <c r="T4396" t="n">
        <v>0</v>
      </c>
      <c r="U4396" t="n">
        <v>0</v>
      </c>
      <c r="V4396" t="n">
        <v>0</v>
      </c>
      <c r="W4396" t="n">
        <v>1.4</v>
      </c>
      <c r="X4396" t="n">
        <v>87</v>
      </c>
      <c r="Y4396"/>
      <c r="Z4396" t="n">
        <v>26</v>
      </c>
      <c r="AA4396" t="n">
        <v>34</v>
      </c>
      <c r="AB4396" t="n">
        <v>17.6</v>
      </c>
      <c r="AC4396" t="n">
        <v>34</v>
      </c>
      <c r="AD4396" t="n">
        <v>17.6</v>
      </c>
      <c r="AE4396" t="n">
        <v>8.8</v>
      </c>
      <c r="AF4396" t="n">
        <v>46</v>
      </c>
      <c r="AG4396" t="n">
        <v>15</v>
      </c>
      <c r="AH4396" t="n">
        <v>48</v>
      </c>
      <c r="AI4396" t="n">
        <v>11171</v>
      </c>
      <c r="AJ4396" t="n">
        <v>5214</v>
      </c>
      <c r="AK4396" t="n">
        <v>4721</v>
      </c>
      <c r="AL4396" t="n">
        <v>5104</v>
      </c>
      <c r="AM4396" t="n">
        <v>12450</v>
      </c>
      <c r="AN4396"/>
      <c r="AO4396"/>
      <c r="AP4396" t="n">
        <v>21</v>
      </c>
      <c r="AQ4396"/>
      <c r="AR4396" t="n">
        <v>3</v>
      </c>
    </row>
    <row r="4397">
      <c r="A4397" t="n">
        <v>444440</v>
      </c>
      <c r="B4397" t="s">
        <v>6556</v>
      </c>
      <c r="C4397" t="s">
        <v>232</v>
      </c>
      <c r="D4397" t="s">
        <v>146</v>
      </c>
      <c r="E4397" t="s">
        <v>147</v>
      </c>
      <c r="F4397" t="s">
        <v>199</v>
      </c>
      <c r="G4397" t="s">
        <v>189</v>
      </c>
      <c r="H4397" t="s">
        <v>200</v>
      </c>
      <c r="I4397" t="s">
        <v>151</v>
      </c>
      <c r="J4397" t="s">
        <v>164</v>
      </c>
      <c r="K4397"/>
      <c r="L4397" t="s">
        <v>155</v>
      </c>
      <c r="M4397" t="s">
        <v>155</v>
      </c>
      <c r="N4397" t="n">
        <v>-88.115</v>
      </c>
      <c r="O4397" t="n">
        <v>30.6703</v>
      </c>
      <c r="P4397" t="n">
        <v>72</v>
      </c>
      <c r="Q4397" t="n">
        <v>72</v>
      </c>
      <c r="R4397" t="n">
        <v>84.7</v>
      </c>
      <c r="S4397" t="n">
        <v>59.7</v>
      </c>
      <c r="T4397" t="n">
        <v>31.9</v>
      </c>
      <c r="U4397" t="n">
        <v>5.6</v>
      </c>
      <c r="V4397" t="n">
        <v>1.4</v>
      </c>
      <c r="W4397" t="n">
        <v>0</v>
      </c>
      <c r="X4397" t="n">
        <v>80</v>
      </c>
      <c r="Y4397"/>
      <c r="Z4397" t="n">
        <v>20</v>
      </c>
      <c r="AA4397"/>
      <c r="AB4397"/>
      <c r="AC4397"/>
      <c r="AD4397"/>
      <c r="AE4397"/>
      <c r="AF4397" t="n">
        <v>33</v>
      </c>
      <c r="AG4397" t="n">
        <v>76</v>
      </c>
      <c r="AH4397" t="n">
        <v>79</v>
      </c>
      <c r="AI4397" t="n">
        <v>10740</v>
      </c>
      <c r="AJ4397" t="n">
        <v>11907</v>
      </c>
      <c r="AK4397" t="n">
        <v>12570</v>
      </c>
      <c r="AL4397" t="n">
        <v>14952</v>
      </c>
      <c r="AM4397"/>
      <c r="AN4397"/>
      <c r="AO4397"/>
      <c r="AP4397"/>
      <c r="AQ4397"/>
      <c r="AR4397"/>
    </row>
    <row r="4398">
      <c r="A4398" t="n">
        <v>444468</v>
      </c>
      <c r="B4398" t="s">
        <v>6557</v>
      </c>
      <c r="C4398" t="s">
        <v>6558</v>
      </c>
      <c r="D4398" t="s">
        <v>4659</v>
      </c>
      <c r="E4398" t="s">
        <v>147</v>
      </c>
      <c r="F4398" t="s">
        <v>199</v>
      </c>
      <c r="G4398" t="s">
        <v>189</v>
      </c>
      <c r="H4398" t="s">
        <v>200</v>
      </c>
      <c r="I4398" t="s">
        <v>175</v>
      </c>
      <c r="J4398" t="s">
        <v>164</v>
      </c>
      <c r="K4398"/>
      <c r="L4398" t="s">
        <v>155</v>
      </c>
      <c r="M4398" t="s">
        <v>155</v>
      </c>
      <c r="N4398" t="n">
        <v>-87.3359</v>
      </c>
      <c r="O4398" t="n">
        <v>35.2399</v>
      </c>
      <c r="P4398" t="n">
        <v>46</v>
      </c>
      <c r="Q4398" t="n">
        <v>46</v>
      </c>
      <c r="R4398" t="n">
        <v>91.3</v>
      </c>
      <c r="S4398" t="n">
        <v>91.3</v>
      </c>
      <c r="T4398" t="n">
        <v>4.3</v>
      </c>
      <c r="U4398" t="n">
        <v>4.3</v>
      </c>
      <c r="V4398" t="n">
        <v>0</v>
      </c>
      <c r="W4398" t="n">
        <v>0</v>
      </c>
      <c r="X4398" t="n">
        <v>63</v>
      </c>
      <c r="Y4398" t="n">
        <v>100</v>
      </c>
      <c r="Z4398" t="n">
        <v>11</v>
      </c>
      <c r="AA4398"/>
      <c r="AB4398"/>
      <c r="AC4398"/>
      <c r="AD4398"/>
      <c r="AE4398"/>
      <c r="AF4398" t="n">
        <v>22</v>
      </c>
      <c r="AG4398" t="n">
        <v>78</v>
      </c>
      <c r="AH4398" t="n">
        <v>78</v>
      </c>
      <c r="AI4398" t="n">
        <v>10912</v>
      </c>
      <c r="AJ4398" t="n">
        <v>10604</v>
      </c>
      <c r="AK4398" t="n">
        <v>13839</v>
      </c>
      <c r="AL4398"/>
      <c r="AM4398"/>
      <c r="AN4398"/>
      <c r="AO4398"/>
      <c r="AP4398"/>
      <c r="AQ4398"/>
      <c r="AR4398"/>
    </row>
    <row r="4399">
      <c r="A4399" t="n">
        <v>444486</v>
      </c>
      <c r="B4399" t="s">
        <v>6559</v>
      </c>
      <c r="C4399" t="s">
        <v>6560</v>
      </c>
      <c r="D4399" t="s">
        <v>3570</v>
      </c>
      <c r="E4399" t="s">
        <v>147</v>
      </c>
      <c r="F4399" t="s">
        <v>199</v>
      </c>
      <c r="G4399" t="s">
        <v>189</v>
      </c>
      <c r="H4399" t="s">
        <v>200</v>
      </c>
      <c r="I4399" t="s">
        <v>151</v>
      </c>
      <c r="J4399" t="s">
        <v>164</v>
      </c>
      <c r="K4399"/>
      <c r="L4399" t="s">
        <v>155</v>
      </c>
      <c r="M4399" t="s">
        <v>155</v>
      </c>
      <c r="N4399" t="n">
        <v>-81.1783</v>
      </c>
      <c r="O4399" t="n">
        <v>35.2555</v>
      </c>
      <c r="P4399" t="n">
        <v>93</v>
      </c>
      <c r="Q4399" t="n">
        <v>93</v>
      </c>
      <c r="R4399" t="n">
        <v>97.8</v>
      </c>
      <c r="S4399" t="n">
        <v>54.8</v>
      </c>
      <c r="T4399" t="n">
        <v>36.6</v>
      </c>
      <c r="U4399" t="n">
        <v>5.4</v>
      </c>
      <c r="V4399" t="n">
        <v>0</v>
      </c>
      <c r="W4399" t="n">
        <v>0</v>
      </c>
      <c r="X4399" t="n">
        <v>81</v>
      </c>
      <c r="Y4399" t="n">
        <v>0</v>
      </c>
      <c r="Z4399" t="n">
        <v>17</v>
      </c>
      <c r="AA4399"/>
      <c r="AB4399"/>
      <c r="AC4399"/>
      <c r="AD4399"/>
      <c r="AE4399"/>
      <c r="AF4399" t="n">
        <v>20</v>
      </c>
      <c r="AG4399" t="n">
        <v>52</v>
      </c>
      <c r="AH4399" t="n">
        <v>55</v>
      </c>
      <c r="AI4399" t="n">
        <v>14382</v>
      </c>
      <c r="AJ4399" t="n">
        <v>15034</v>
      </c>
      <c r="AK4399"/>
      <c r="AL4399"/>
      <c r="AM4399"/>
      <c r="AN4399"/>
      <c r="AO4399"/>
      <c r="AP4399"/>
      <c r="AQ4399"/>
      <c r="AR4399"/>
    </row>
    <row r="4400">
      <c r="A4400" t="n">
        <v>444510</v>
      </c>
      <c r="B4400" t="s">
        <v>6561</v>
      </c>
      <c r="C4400" t="s">
        <v>905</v>
      </c>
      <c r="D4400" t="s">
        <v>440</v>
      </c>
      <c r="E4400" t="s">
        <v>267</v>
      </c>
      <c r="F4400" t="s">
        <v>551</v>
      </c>
      <c r="G4400" t="s">
        <v>163</v>
      </c>
      <c r="H4400" t="s">
        <v>200</v>
      </c>
      <c r="I4400" t="s">
        <v>151</v>
      </c>
      <c r="J4400" t="s">
        <v>164</v>
      </c>
      <c r="K4400"/>
      <c r="L4400" t="s">
        <v>155</v>
      </c>
      <c r="M4400" t="s">
        <v>155</v>
      </c>
      <c r="N4400" t="n">
        <v>-118.3033</v>
      </c>
      <c r="O4400" t="n">
        <v>34.1804</v>
      </c>
      <c r="P4400" t="n">
        <v>149</v>
      </c>
      <c r="Q4400" t="n">
        <v>149</v>
      </c>
      <c r="R4400" t="n">
        <v>91.9</v>
      </c>
      <c r="S4400" t="n">
        <v>51</v>
      </c>
      <c r="T4400" t="n">
        <v>0.7</v>
      </c>
      <c r="U4400" t="n">
        <v>41.6</v>
      </c>
      <c r="V4400" t="n">
        <v>4.7</v>
      </c>
      <c r="W4400" t="n">
        <v>1.3</v>
      </c>
      <c r="X4400" t="n">
        <v>92</v>
      </c>
      <c r="Y4400"/>
      <c r="Z4400" t="n">
        <v>13</v>
      </c>
      <c r="AA4400"/>
      <c r="AB4400"/>
      <c r="AC4400"/>
      <c r="AD4400"/>
      <c r="AE4400"/>
      <c r="AF4400" t="n">
        <v>17</v>
      </c>
      <c r="AG4400" t="n">
        <v>60</v>
      </c>
      <c r="AH4400" t="n">
        <v>68</v>
      </c>
      <c r="AI4400" t="n">
        <v>27139</v>
      </c>
      <c r="AJ4400" t="n">
        <v>26915</v>
      </c>
      <c r="AK4400" t="n">
        <v>26626</v>
      </c>
      <c r="AL4400" t="n">
        <v>27989</v>
      </c>
      <c r="AM4400"/>
      <c r="AN4400"/>
      <c r="AO4400"/>
      <c r="AP4400"/>
      <c r="AQ4400"/>
      <c r="AR4400"/>
    </row>
    <row r="4401">
      <c r="A4401" t="n">
        <v>444529</v>
      </c>
      <c r="B4401" t="s">
        <v>6562</v>
      </c>
      <c r="C4401" t="s">
        <v>533</v>
      </c>
      <c r="D4401" t="s">
        <v>440</v>
      </c>
      <c r="E4401" t="s">
        <v>267</v>
      </c>
      <c r="F4401" t="s">
        <v>199</v>
      </c>
      <c r="G4401" t="s">
        <v>189</v>
      </c>
      <c r="H4401" t="s">
        <v>200</v>
      </c>
      <c r="I4401" t="s">
        <v>186</v>
      </c>
      <c r="J4401" t="s">
        <v>164</v>
      </c>
      <c r="K4401"/>
      <c r="L4401" t="s">
        <v>155</v>
      </c>
      <c r="M4401" t="s">
        <v>155</v>
      </c>
      <c r="N4401" t="n">
        <v>-121.071</v>
      </c>
      <c r="O4401" t="n">
        <v>37.702</v>
      </c>
      <c r="P4401" t="n">
        <v>61</v>
      </c>
      <c r="Q4401" t="n">
        <v>61</v>
      </c>
      <c r="R4401" t="n">
        <v>93.4</v>
      </c>
      <c r="S4401" t="n">
        <v>23</v>
      </c>
      <c r="T4401" t="n">
        <v>3.3</v>
      </c>
      <c r="U4401" t="n">
        <v>60.7</v>
      </c>
      <c r="V4401" t="n">
        <v>8.2</v>
      </c>
      <c r="W4401" t="n">
        <v>0</v>
      </c>
      <c r="X4401"/>
      <c r="Y4401"/>
      <c r="Z4401" t="n">
        <v>12</v>
      </c>
      <c r="AA4401"/>
      <c r="AB4401"/>
      <c r="AC4401"/>
      <c r="AD4401"/>
      <c r="AE4401"/>
      <c r="AF4401" t="n">
        <v>34</v>
      </c>
      <c r="AG4401" t="n">
        <v>69</v>
      </c>
      <c r="AH4401" t="n">
        <v>75</v>
      </c>
      <c r="AI4401" t="n">
        <v>11936</v>
      </c>
      <c r="AJ4401" t="n">
        <v>13155</v>
      </c>
      <c r="AK4401"/>
      <c r="AL4401"/>
      <c r="AM4401"/>
      <c r="AN4401"/>
      <c r="AO4401"/>
      <c r="AP4401"/>
      <c r="AQ4401"/>
      <c r="AR4401"/>
    </row>
    <row r="4402">
      <c r="A4402" t="n">
        <v>444556</v>
      </c>
      <c r="B4402" t="s">
        <v>6563</v>
      </c>
      <c r="C4402" t="s">
        <v>2602</v>
      </c>
      <c r="D4402" t="s">
        <v>4775</v>
      </c>
      <c r="E4402" t="s">
        <v>283</v>
      </c>
      <c r="F4402" t="s">
        <v>279</v>
      </c>
      <c r="G4402" t="s">
        <v>189</v>
      </c>
      <c r="H4402" t="s">
        <v>174</v>
      </c>
      <c r="I4402" t="s">
        <v>151</v>
      </c>
      <c r="J4402" t="s">
        <v>164</v>
      </c>
      <c r="K4402" t="s">
        <v>176</v>
      </c>
      <c r="L4402" t="s">
        <v>155</v>
      </c>
      <c r="M4402" t="s">
        <v>155</v>
      </c>
      <c r="N4402" t="n">
        <v>-97.7179</v>
      </c>
      <c r="O4402" t="n">
        <v>30.3265</v>
      </c>
      <c r="P4402" t="n">
        <v>569</v>
      </c>
      <c r="Q4402" t="n">
        <v>569</v>
      </c>
      <c r="R4402" t="n">
        <v>50.6</v>
      </c>
      <c r="S4402" t="n">
        <v>39.4</v>
      </c>
      <c r="T4402" t="n">
        <v>21.6</v>
      </c>
      <c r="U4402" t="n">
        <v>25.7</v>
      </c>
      <c r="V4402" t="n">
        <v>3.5</v>
      </c>
      <c r="W4402" t="n">
        <v>0</v>
      </c>
      <c r="X4402" t="n">
        <v>75</v>
      </c>
      <c r="Y4402"/>
      <c r="Z4402" t="n">
        <v>25</v>
      </c>
      <c r="AA4402" t="n">
        <v>371</v>
      </c>
      <c r="AB4402" t="n">
        <v>57.4</v>
      </c>
      <c r="AC4402"/>
      <c r="AD4402"/>
      <c r="AE4402"/>
      <c r="AF4402" t="n">
        <v>432</v>
      </c>
      <c r="AG4402" t="n">
        <v>56</v>
      </c>
      <c r="AH4402" t="n">
        <v>89</v>
      </c>
      <c r="AI4402" t="n">
        <v>21670</v>
      </c>
      <c r="AJ4402" t="n">
        <v>19540</v>
      </c>
      <c r="AK4402" t="n">
        <v>19698</v>
      </c>
      <c r="AL4402" t="n">
        <v>21497</v>
      </c>
      <c r="AM4402" t="n">
        <v>23674</v>
      </c>
      <c r="AN4402" t="n">
        <v>24133</v>
      </c>
      <c r="AO4402" t="n">
        <v>197</v>
      </c>
      <c r="AP4402"/>
      <c r="AQ4402"/>
      <c r="AR4402"/>
    </row>
    <row r="4403">
      <c r="A4403" t="n">
        <v>444565</v>
      </c>
      <c r="B4403" t="s">
        <v>6564</v>
      </c>
      <c r="C4403" t="s">
        <v>4799</v>
      </c>
      <c r="D4403" t="s">
        <v>4775</v>
      </c>
      <c r="E4403" t="s">
        <v>283</v>
      </c>
      <c r="F4403" t="s">
        <v>279</v>
      </c>
      <c r="G4403" t="s">
        <v>189</v>
      </c>
      <c r="H4403" t="s">
        <v>174</v>
      </c>
      <c r="I4403" t="s">
        <v>151</v>
      </c>
      <c r="J4403" t="s">
        <v>164</v>
      </c>
      <c r="K4403" t="s">
        <v>176</v>
      </c>
      <c r="L4403" t="s">
        <v>155</v>
      </c>
      <c r="M4403" t="s">
        <v>155</v>
      </c>
      <c r="N4403" t="n">
        <v>-95.3786</v>
      </c>
      <c r="O4403" t="n">
        <v>29.8236</v>
      </c>
      <c r="P4403" t="n">
        <v>535</v>
      </c>
      <c r="Q4403" t="n">
        <v>535</v>
      </c>
      <c r="R4403" t="n">
        <v>53.5</v>
      </c>
      <c r="S4403" t="n">
        <v>24.9</v>
      </c>
      <c r="T4403" t="n">
        <v>30.1</v>
      </c>
      <c r="U4403" t="n">
        <v>38.1</v>
      </c>
      <c r="V4403" t="n">
        <v>3.6</v>
      </c>
      <c r="W4403" t="n">
        <v>0.2</v>
      </c>
      <c r="X4403" t="n">
        <v>18</v>
      </c>
      <c r="Y4403"/>
      <c r="Z4403" t="n">
        <v>17</v>
      </c>
      <c r="AA4403" t="n">
        <v>52</v>
      </c>
      <c r="AB4403" t="n">
        <v>57.7</v>
      </c>
      <c r="AC4403"/>
      <c r="AD4403"/>
      <c r="AE4403"/>
      <c r="AF4403" t="n">
        <v>11</v>
      </c>
      <c r="AG4403" t="n">
        <v>71</v>
      </c>
      <c r="AH4403" t="n">
        <v>82</v>
      </c>
      <c r="AI4403" t="n">
        <v>26470</v>
      </c>
      <c r="AJ4403" t="n">
        <v>26106</v>
      </c>
      <c r="AK4403" t="n">
        <v>29019</v>
      </c>
      <c r="AL4403"/>
      <c r="AM4403"/>
      <c r="AN4403"/>
      <c r="AO4403" t="n">
        <v>93</v>
      </c>
      <c r="AP4403"/>
      <c r="AQ4403"/>
      <c r="AR4403"/>
    </row>
    <row r="4404">
      <c r="A4404" t="n">
        <v>444583</v>
      </c>
      <c r="B4404" t="s">
        <v>6565</v>
      </c>
      <c r="C4404" t="s">
        <v>5543</v>
      </c>
      <c r="D4404" t="s">
        <v>5462</v>
      </c>
      <c r="E4404" t="s">
        <v>5452</v>
      </c>
      <c r="F4404" t="s">
        <v>199</v>
      </c>
      <c r="G4404" t="s">
        <v>189</v>
      </c>
      <c r="H4404" t="s">
        <v>200</v>
      </c>
      <c r="I4404" t="s">
        <v>151</v>
      </c>
      <c r="J4404" t="s">
        <v>164</v>
      </c>
      <c r="K4404"/>
      <c r="L4404" t="s">
        <v>155</v>
      </c>
      <c r="M4404" t="s">
        <v>155</v>
      </c>
      <c r="N4404" t="n">
        <v>-66.0466</v>
      </c>
      <c r="O4404" t="n">
        <v>18.417</v>
      </c>
      <c r="P4404" t="n">
        <v>530</v>
      </c>
      <c r="Q4404" t="n">
        <v>530</v>
      </c>
      <c r="R4404" t="n">
        <v>54</v>
      </c>
      <c r="S4404" t="n">
        <v>0</v>
      </c>
      <c r="T4404" t="n">
        <v>0</v>
      </c>
      <c r="U4404" t="n">
        <v>100</v>
      </c>
      <c r="V4404" t="n">
        <v>0</v>
      </c>
      <c r="W4404" t="n">
        <v>0</v>
      </c>
      <c r="X4404" t="n">
        <v>90</v>
      </c>
      <c r="Y4404"/>
      <c r="Z4404" t="n">
        <v>30</v>
      </c>
      <c r="AA4404"/>
      <c r="AB4404"/>
      <c r="AC4404"/>
      <c r="AD4404"/>
      <c r="AE4404"/>
      <c r="AF4404" t="n">
        <v>204</v>
      </c>
      <c r="AG4404" t="n">
        <v>83</v>
      </c>
      <c r="AH4404" t="n">
        <v>95</v>
      </c>
      <c r="AI4404" t="n">
        <v>16088</v>
      </c>
      <c r="AJ4404" t="n">
        <v>15594</v>
      </c>
      <c r="AK4404" t="n">
        <v>16991</v>
      </c>
      <c r="AL4404" t="n">
        <v>18774</v>
      </c>
      <c r="AM4404" t="n">
        <v>22831</v>
      </c>
      <c r="AN4404" t="n">
        <v>10540</v>
      </c>
      <c r="AO4404"/>
      <c r="AP4404"/>
      <c r="AQ4404"/>
      <c r="AR4404"/>
    </row>
    <row r="4405">
      <c r="A4405" t="n">
        <v>444635</v>
      </c>
      <c r="B4405" t="s">
        <v>6566</v>
      </c>
      <c r="C4405" t="s">
        <v>3999</v>
      </c>
      <c r="D4405" t="s">
        <v>3795</v>
      </c>
      <c r="E4405" t="s">
        <v>1434</v>
      </c>
      <c r="F4405" t="s">
        <v>199</v>
      </c>
      <c r="G4405" t="s">
        <v>189</v>
      </c>
      <c r="H4405" t="s">
        <v>200</v>
      </c>
      <c r="I4405" t="s">
        <v>186</v>
      </c>
      <c r="J4405" t="s">
        <v>164</v>
      </c>
      <c r="K4405"/>
      <c r="L4405" t="s">
        <v>155</v>
      </c>
      <c r="M4405" t="s">
        <v>155</v>
      </c>
      <c r="N4405" t="n">
        <v>-83.5985</v>
      </c>
      <c r="O4405" t="n">
        <v>41.5563</v>
      </c>
      <c r="P4405" t="n">
        <v>129</v>
      </c>
      <c r="Q4405" t="n">
        <v>129</v>
      </c>
      <c r="R4405" t="n">
        <v>86.8</v>
      </c>
      <c r="S4405" t="n">
        <v>47.3</v>
      </c>
      <c r="T4405" t="n">
        <v>31.8</v>
      </c>
      <c r="U4405" t="n">
        <v>4.7</v>
      </c>
      <c r="V4405" t="n">
        <v>1.6</v>
      </c>
      <c r="W4405" t="n">
        <v>0</v>
      </c>
      <c r="X4405" t="n">
        <v>97</v>
      </c>
      <c r="Y4405"/>
      <c r="Z4405" t="n">
        <v>12</v>
      </c>
      <c r="AA4405"/>
      <c r="AB4405"/>
      <c r="AC4405"/>
      <c r="AD4405"/>
      <c r="AE4405"/>
      <c r="AF4405" t="n">
        <v>57</v>
      </c>
      <c r="AG4405" t="n">
        <v>65</v>
      </c>
      <c r="AH4405" t="n">
        <v>65</v>
      </c>
      <c r="AI4405" t="n">
        <v>19187</v>
      </c>
      <c r="AJ4405" t="n">
        <v>20453</v>
      </c>
      <c r="AK4405" t="n">
        <v>21861</v>
      </c>
      <c r="AL4405" t="n">
        <v>21934</v>
      </c>
      <c r="AM4405" t="n">
        <v>20115</v>
      </c>
      <c r="AN4405" t="n">
        <v>22938</v>
      </c>
      <c r="AO4405"/>
      <c r="AP4405"/>
      <c r="AQ4405"/>
      <c r="AR4405"/>
    </row>
    <row r="4406">
      <c r="A4406" t="n">
        <v>444662</v>
      </c>
      <c r="B4406" t="s">
        <v>6567</v>
      </c>
      <c r="C4406" t="s">
        <v>2075</v>
      </c>
      <c r="D4406" t="s">
        <v>2071</v>
      </c>
      <c r="E4406" t="s">
        <v>147</v>
      </c>
      <c r="F4406" t="s">
        <v>199</v>
      </c>
      <c r="G4406" t="s">
        <v>189</v>
      </c>
      <c r="H4406" t="s">
        <v>200</v>
      </c>
      <c r="I4406" t="s">
        <v>186</v>
      </c>
      <c r="J4406" t="s">
        <v>164</v>
      </c>
      <c r="K4406"/>
      <c r="L4406" t="s">
        <v>155</v>
      </c>
      <c r="M4406" t="s">
        <v>155</v>
      </c>
      <c r="N4406" t="n">
        <v>-91.0248</v>
      </c>
      <c r="O4406" t="n">
        <v>30.3673</v>
      </c>
      <c r="P4406" t="n">
        <v>80</v>
      </c>
      <c r="Q4406" t="n">
        <v>80</v>
      </c>
      <c r="R4406" t="n">
        <v>13.8</v>
      </c>
      <c r="S4406" t="n">
        <v>13.8</v>
      </c>
      <c r="T4406" t="n">
        <v>82.5</v>
      </c>
      <c r="U4406" t="n">
        <v>2.5</v>
      </c>
      <c r="V4406" t="n">
        <v>0</v>
      </c>
      <c r="W4406" t="n">
        <v>0</v>
      </c>
      <c r="X4406" t="n">
        <v>0</v>
      </c>
      <c r="Y4406"/>
      <c r="Z4406" t="n">
        <v>11</v>
      </c>
      <c r="AA4406"/>
      <c r="AB4406"/>
      <c r="AC4406"/>
      <c r="AD4406"/>
      <c r="AE4406"/>
      <c r="AF4406" t="n">
        <v>80</v>
      </c>
      <c r="AG4406" t="n">
        <v>100</v>
      </c>
      <c r="AH4406" t="n">
        <v>100</v>
      </c>
      <c r="AI4406" t="n">
        <v>18098</v>
      </c>
      <c r="AJ4406" t="n">
        <v>17661</v>
      </c>
      <c r="AK4406" t="n">
        <v>18558</v>
      </c>
      <c r="AL4406" t="n">
        <v>17661</v>
      </c>
      <c r="AM4406"/>
      <c r="AN4406"/>
      <c r="AO4406"/>
      <c r="AP4406"/>
      <c r="AQ4406"/>
      <c r="AR4406"/>
    </row>
    <row r="4407">
      <c r="A4407" t="n">
        <v>444671</v>
      </c>
      <c r="B4407" t="s">
        <v>6568</v>
      </c>
      <c r="C4407" t="s">
        <v>5498</v>
      </c>
      <c r="D4407" t="s">
        <v>5462</v>
      </c>
      <c r="E4407" t="s">
        <v>5452</v>
      </c>
      <c r="F4407" t="s">
        <v>199</v>
      </c>
      <c r="G4407" t="s">
        <v>189</v>
      </c>
      <c r="H4407" t="s">
        <v>200</v>
      </c>
      <c r="I4407" t="s">
        <v>186</v>
      </c>
      <c r="J4407" t="s">
        <v>164</v>
      </c>
      <c r="K4407"/>
      <c r="L4407" t="s">
        <v>155</v>
      </c>
      <c r="M4407" t="s">
        <v>155</v>
      </c>
      <c r="N4407" t="n">
        <v>-65.8281</v>
      </c>
      <c r="O4407" t="n">
        <v>18.1496</v>
      </c>
      <c r="P4407" t="n">
        <v>189</v>
      </c>
      <c r="Q4407" t="n">
        <v>189</v>
      </c>
      <c r="R4407" t="n">
        <v>55.6</v>
      </c>
      <c r="S4407" t="n">
        <v>0</v>
      </c>
      <c r="T4407" t="n">
        <v>0</v>
      </c>
      <c r="U4407" t="n">
        <v>100</v>
      </c>
      <c r="V4407" t="n">
        <v>0</v>
      </c>
      <c r="W4407" t="n">
        <v>0</v>
      </c>
      <c r="X4407" t="n">
        <v>79</v>
      </c>
      <c r="Y4407"/>
      <c r="Z4407" t="n">
        <v>10</v>
      </c>
      <c r="AA4407"/>
      <c r="AB4407"/>
      <c r="AC4407"/>
      <c r="AD4407"/>
      <c r="AE4407"/>
      <c r="AF4407" t="n">
        <v>71</v>
      </c>
      <c r="AG4407" t="n">
        <v>100</v>
      </c>
      <c r="AH4407" t="n">
        <v>100</v>
      </c>
      <c r="AI4407" t="n">
        <v>3767</v>
      </c>
      <c r="AJ4407" t="n">
        <v>3619</v>
      </c>
      <c r="AK4407" t="n">
        <v>5515</v>
      </c>
      <c r="AL4407" t="n">
        <v>6527</v>
      </c>
      <c r="AM4407"/>
      <c r="AN4407"/>
      <c r="AO4407"/>
      <c r="AP4407"/>
      <c r="AQ4407"/>
      <c r="AR4407"/>
    </row>
    <row r="4408">
      <c r="A4408" t="n">
        <v>444699</v>
      </c>
      <c r="B4408" t="s">
        <v>6569</v>
      </c>
      <c r="C4408" t="s">
        <v>1386</v>
      </c>
      <c r="D4408" t="s">
        <v>1387</v>
      </c>
      <c r="E4408" t="s">
        <v>267</v>
      </c>
      <c r="F4408" t="s">
        <v>188</v>
      </c>
      <c r="G4408" t="s">
        <v>189</v>
      </c>
      <c r="H4408" t="s">
        <v>150</v>
      </c>
      <c r="I4408" t="s">
        <v>151</v>
      </c>
      <c r="J4408" t="s">
        <v>164</v>
      </c>
      <c r="K4408" t="s">
        <v>209</v>
      </c>
      <c r="L4408" t="s">
        <v>155</v>
      </c>
      <c r="M4408" t="s">
        <v>155</v>
      </c>
      <c r="N4408" t="n">
        <v>-157.8611</v>
      </c>
      <c r="O4408" t="n">
        <v>21.3136</v>
      </c>
      <c r="P4408" t="n">
        <v>64</v>
      </c>
      <c r="Q4408"/>
      <c r="R4408"/>
      <c r="S4408"/>
      <c r="T4408"/>
      <c r="U4408"/>
      <c r="V4408"/>
      <c r="W4408"/>
      <c r="X4408"/>
      <c r="Y4408"/>
      <c r="Z4408"/>
      <c r="AA4408"/>
      <c r="AB4408"/>
      <c r="AC4408"/>
      <c r="AD4408"/>
      <c r="AE4408"/>
      <c r="AF4408"/>
      <c r="AG4408"/>
      <c r="AH4408"/>
      <c r="AI4408"/>
      <c r="AJ4408"/>
      <c r="AK4408"/>
      <c r="AL4408"/>
      <c r="AM4408"/>
      <c r="AN4408"/>
      <c r="AO4408"/>
      <c r="AP4408"/>
      <c r="AQ4408" t="n">
        <v>11</v>
      </c>
      <c r="AR4408"/>
    </row>
    <row r="4409">
      <c r="A4409" t="n">
        <v>444714</v>
      </c>
      <c r="B4409" t="s">
        <v>6570</v>
      </c>
      <c r="C4409" t="s">
        <v>1348</v>
      </c>
      <c r="D4409" t="s">
        <v>1175</v>
      </c>
      <c r="E4409" t="s">
        <v>147</v>
      </c>
      <c r="F4409" t="s">
        <v>279</v>
      </c>
      <c r="G4409" t="s">
        <v>189</v>
      </c>
      <c r="H4409" t="s">
        <v>174</v>
      </c>
      <c r="I4409" t="s">
        <v>151</v>
      </c>
      <c r="J4409" t="s">
        <v>164</v>
      </c>
      <c r="K4409" t="s">
        <v>176</v>
      </c>
      <c r="L4409" t="s">
        <v>155</v>
      </c>
      <c r="M4409" t="s">
        <v>155</v>
      </c>
      <c r="N4409" t="n">
        <v>-84.4791</v>
      </c>
      <c r="O4409" t="n">
        <v>33.9286</v>
      </c>
      <c r="P4409" t="n">
        <v>300</v>
      </c>
      <c r="Q4409" t="n">
        <v>300</v>
      </c>
      <c r="R4409" t="n">
        <v>93</v>
      </c>
      <c r="S4409" t="n">
        <v>10</v>
      </c>
      <c r="T4409" t="n">
        <v>70</v>
      </c>
      <c r="U4409" t="n">
        <v>13</v>
      </c>
      <c r="V4409" t="n">
        <v>0.7</v>
      </c>
      <c r="W4409" t="n">
        <v>0</v>
      </c>
      <c r="X4409" t="n">
        <v>70</v>
      </c>
      <c r="Y4409"/>
      <c r="Z4409" t="n">
        <v>10</v>
      </c>
      <c r="AA4409" t="n">
        <v>178</v>
      </c>
      <c r="AB4409" t="n">
        <v>44.9</v>
      </c>
      <c r="AC4409"/>
      <c r="AD4409"/>
      <c r="AE4409"/>
      <c r="AF4409" t="n">
        <v>114</v>
      </c>
      <c r="AG4409" t="n">
        <v>63</v>
      </c>
      <c r="AH4409" t="n">
        <v>65</v>
      </c>
      <c r="AI4409" t="n">
        <v>32162</v>
      </c>
      <c r="AJ4409" t="n">
        <v>31028</v>
      </c>
      <c r="AK4409" t="n">
        <v>34261</v>
      </c>
      <c r="AL4409" t="n">
        <v>35555</v>
      </c>
      <c r="AM4409" t="n">
        <v>35555</v>
      </c>
      <c r="AN4409"/>
      <c r="AO4409" t="n">
        <v>31</v>
      </c>
      <c r="AP4409"/>
      <c r="AQ4409"/>
      <c r="AR4409"/>
    </row>
    <row r="4410">
      <c r="A4410" t="n">
        <v>444732</v>
      </c>
      <c r="B4410" t="s">
        <v>6571</v>
      </c>
      <c r="C4410" t="s">
        <v>5464</v>
      </c>
      <c r="D4410" t="s">
        <v>5462</v>
      </c>
      <c r="E4410" t="s">
        <v>5452</v>
      </c>
      <c r="F4410" t="s">
        <v>199</v>
      </c>
      <c r="G4410" t="s">
        <v>189</v>
      </c>
      <c r="H4410" t="s">
        <v>200</v>
      </c>
      <c r="I4410" t="s">
        <v>151</v>
      </c>
      <c r="J4410" t="s">
        <v>164</v>
      </c>
      <c r="K4410"/>
      <c r="L4410" t="s">
        <v>155</v>
      </c>
      <c r="M4410" t="s">
        <v>155</v>
      </c>
      <c r="N4410" t="n">
        <v>-66.155</v>
      </c>
      <c r="O4410" t="n">
        <v>18.3993</v>
      </c>
      <c r="P4410" t="n">
        <v>73</v>
      </c>
      <c r="Q4410" t="n">
        <v>73</v>
      </c>
      <c r="R4410" t="n">
        <v>74</v>
      </c>
      <c r="S4410" t="n">
        <v>0</v>
      </c>
      <c r="T4410" t="n">
        <v>0</v>
      </c>
      <c r="U4410" t="n">
        <v>100</v>
      </c>
      <c r="V4410" t="n">
        <v>0</v>
      </c>
      <c r="W4410" t="n">
        <v>0</v>
      </c>
      <c r="X4410" t="n">
        <v>92</v>
      </c>
      <c r="Y4410"/>
      <c r="Z4410" t="n">
        <v>12</v>
      </c>
      <c r="AA4410"/>
      <c r="AB4410"/>
      <c r="AC4410"/>
      <c r="AD4410"/>
      <c r="AE4410"/>
      <c r="AF4410" t="n">
        <v>26</v>
      </c>
      <c r="AG4410" t="n">
        <v>100</v>
      </c>
      <c r="AH4410" t="n">
        <v>100</v>
      </c>
      <c r="AI4410" t="n">
        <v>8709</v>
      </c>
      <c r="AJ4410" t="n">
        <v>8709</v>
      </c>
      <c r="AK4410"/>
      <c r="AL4410"/>
      <c r="AM4410"/>
      <c r="AN4410"/>
      <c r="AO4410"/>
      <c r="AP4410"/>
      <c r="AQ4410"/>
      <c r="AR4410"/>
    </row>
    <row r="4411">
      <c r="A4411" t="n">
        <v>444778</v>
      </c>
      <c r="B4411" t="s">
        <v>6572</v>
      </c>
      <c r="C4411" t="s">
        <v>3603</v>
      </c>
      <c r="D4411" t="s">
        <v>3570</v>
      </c>
      <c r="E4411" t="s">
        <v>147</v>
      </c>
      <c r="F4411" t="s">
        <v>162</v>
      </c>
      <c r="G4411" t="s">
        <v>163</v>
      </c>
      <c r="H4411" t="s">
        <v>150</v>
      </c>
      <c r="I4411" t="s">
        <v>151</v>
      </c>
      <c r="J4411" t="s">
        <v>164</v>
      </c>
      <c r="K4411" t="s">
        <v>209</v>
      </c>
      <c r="L4411" t="s">
        <v>155</v>
      </c>
      <c r="M4411" t="s">
        <v>155</v>
      </c>
      <c r="N4411" t="n">
        <v>-80.7372</v>
      </c>
      <c r="O4411" t="n">
        <v>35.1597</v>
      </c>
      <c r="P4411" t="n">
        <v>132</v>
      </c>
      <c r="Q4411" t="n">
        <v>55</v>
      </c>
      <c r="R4411" t="n">
        <v>56.4</v>
      </c>
      <c r="S4411" t="n">
        <v>14.5</v>
      </c>
      <c r="T4411" t="n">
        <v>80</v>
      </c>
      <c r="U4411" t="n">
        <v>3.6</v>
      </c>
      <c r="V4411" t="n">
        <v>0</v>
      </c>
      <c r="W4411" t="n">
        <v>0</v>
      </c>
      <c r="X4411"/>
      <c r="Y4411"/>
      <c r="Z4411" t="n">
        <v>3</v>
      </c>
      <c r="AA4411" t="n">
        <v>1</v>
      </c>
      <c r="AB4411"/>
      <c r="AC4411" t="n">
        <v>1</v>
      </c>
      <c r="AD4411"/>
      <c r="AE4411"/>
      <c r="AF4411" t="n">
        <v>0</v>
      </c>
      <c r="AG4411" t="n">
        <v>56</v>
      </c>
      <c r="AH4411" t="n">
        <v>100</v>
      </c>
      <c r="AI4411"/>
      <c r="AJ4411"/>
      <c r="AK4411"/>
      <c r="AL4411"/>
      <c r="AM4411"/>
      <c r="AN4411"/>
      <c r="AO4411"/>
      <c r="AP4411" t="n">
        <v>6</v>
      </c>
      <c r="AQ4411" t="n">
        <v>7</v>
      </c>
      <c r="AR4411" t="n">
        <v>6</v>
      </c>
    </row>
    <row r="4412">
      <c r="A4412" t="n">
        <v>444787</v>
      </c>
      <c r="B4412" t="s">
        <v>6573</v>
      </c>
      <c r="C4412" t="s">
        <v>5040</v>
      </c>
      <c r="D4412" t="s">
        <v>5021</v>
      </c>
      <c r="E4412" t="s">
        <v>914</v>
      </c>
      <c r="F4412" t="s">
        <v>188</v>
      </c>
      <c r="G4412" t="s">
        <v>189</v>
      </c>
      <c r="H4412" t="s">
        <v>150</v>
      </c>
      <c r="I4412" t="s">
        <v>151</v>
      </c>
      <c r="J4412" t="s">
        <v>168</v>
      </c>
      <c r="K4412" t="s">
        <v>209</v>
      </c>
      <c r="L4412" t="s">
        <v>155</v>
      </c>
      <c r="M4412" t="s">
        <v>155</v>
      </c>
      <c r="N4412" t="n">
        <v>-111.8879</v>
      </c>
      <c r="O4412" t="n">
        <v>40.7675</v>
      </c>
      <c r="P4412" t="n">
        <v>4871</v>
      </c>
      <c r="Q4412" t="n">
        <v>4859</v>
      </c>
      <c r="R4412" t="n">
        <v>85.7</v>
      </c>
      <c r="S4412" t="n">
        <v>32.8</v>
      </c>
      <c r="T4412" t="n">
        <v>16.5</v>
      </c>
      <c r="U4412" t="n">
        <v>19.6</v>
      </c>
      <c r="V4412" t="n">
        <v>15.1</v>
      </c>
      <c r="W4412" t="n">
        <v>0</v>
      </c>
      <c r="X4412" t="n">
        <v>57</v>
      </c>
      <c r="Y4412" t="n">
        <v>25</v>
      </c>
      <c r="Z4412" t="n">
        <v>12</v>
      </c>
      <c r="AA4412" t="n">
        <v>40</v>
      </c>
      <c r="AB4412" t="n">
        <v>45</v>
      </c>
      <c r="AC4412" t="n">
        <v>12</v>
      </c>
      <c r="AD4412" t="n">
        <v>16.7</v>
      </c>
      <c r="AE4412" t="n">
        <v>8.3</v>
      </c>
      <c r="AF4412" t="n">
        <v>116</v>
      </c>
      <c r="AG4412" t="n">
        <v>43</v>
      </c>
      <c r="AH4412" t="n">
        <v>50</v>
      </c>
      <c r="AI4412" t="n">
        <v>28115</v>
      </c>
      <c r="AJ4412" t="n">
        <v>27579</v>
      </c>
      <c r="AK4412" t="n">
        <v>29096</v>
      </c>
      <c r="AL4412" t="n">
        <v>30610</v>
      </c>
      <c r="AM4412" t="n">
        <v>31740</v>
      </c>
      <c r="AN4412" t="n">
        <v>32149</v>
      </c>
      <c r="AO4412" t="n">
        <v>4</v>
      </c>
      <c r="AP4412" t="n">
        <v>534</v>
      </c>
      <c r="AQ4412" t="n">
        <v>1</v>
      </c>
      <c r="AR4412"/>
    </row>
    <row r="4413">
      <c r="A4413" t="n">
        <v>444811</v>
      </c>
      <c r="B4413" t="s">
        <v>6574</v>
      </c>
      <c r="C4413" t="s">
        <v>4445</v>
      </c>
      <c r="D4413" t="s">
        <v>4200</v>
      </c>
      <c r="E4413" t="s">
        <v>997</v>
      </c>
      <c r="F4413" t="s">
        <v>279</v>
      </c>
      <c r="G4413" t="s">
        <v>189</v>
      </c>
      <c r="H4413" t="s">
        <v>174</v>
      </c>
      <c r="I4413" t="s">
        <v>186</v>
      </c>
      <c r="J4413" t="s">
        <v>164</v>
      </c>
      <c r="K4413"/>
      <c r="L4413" t="s">
        <v>155</v>
      </c>
      <c r="M4413" t="s">
        <v>155</v>
      </c>
      <c r="N4413" t="n">
        <v>-75.1451</v>
      </c>
      <c r="O4413" t="n">
        <v>40.0976</v>
      </c>
      <c r="P4413" t="n">
        <v>322</v>
      </c>
      <c r="Q4413" t="n">
        <v>322</v>
      </c>
      <c r="R4413" t="n">
        <v>94.4</v>
      </c>
      <c r="S4413" t="n">
        <v>0.9</v>
      </c>
      <c r="T4413" t="n">
        <v>83.5</v>
      </c>
      <c r="U4413" t="n">
        <v>5</v>
      </c>
      <c r="V4413" t="n">
        <v>0.6</v>
      </c>
      <c r="W4413" t="n">
        <v>0</v>
      </c>
      <c r="X4413" t="n">
        <v>55</v>
      </c>
      <c r="Y4413"/>
      <c r="Z4413" t="n">
        <v>22</v>
      </c>
      <c r="AA4413" t="n">
        <v>154</v>
      </c>
      <c r="AB4413" t="n">
        <v>33.1</v>
      </c>
      <c r="AC4413"/>
      <c r="AD4413"/>
      <c r="AE4413"/>
      <c r="AF4413" t="n">
        <v>95</v>
      </c>
      <c r="AG4413" t="n">
        <v>35</v>
      </c>
      <c r="AH4413" t="n">
        <v>100</v>
      </c>
      <c r="AI4413" t="n">
        <v>19372</v>
      </c>
      <c r="AJ4413" t="n">
        <v>19471</v>
      </c>
      <c r="AK4413" t="n">
        <v>19053</v>
      </c>
      <c r="AL4413" t="n">
        <v>19056</v>
      </c>
      <c r="AM4413"/>
      <c r="AN4413"/>
      <c r="AO4413" t="n">
        <v>33</v>
      </c>
      <c r="AP4413"/>
      <c r="AQ4413"/>
      <c r="AR4413"/>
    </row>
    <row r="4414">
      <c r="A4414" t="n">
        <v>444857</v>
      </c>
      <c r="B4414" t="s">
        <v>6575</v>
      </c>
      <c r="C4414" t="s">
        <v>5040</v>
      </c>
      <c r="D4414" t="s">
        <v>5021</v>
      </c>
      <c r="E4414" t="s">
        <v>914</v>
      </c>
      <c r="F4414" t="s">
        <v>199</v>
      </c>
      <c r="G4414" t="s">
        <v>189</v>
      </c>
      <c r="H4414" t="s">
        <v>200</v>
      </c>
      <c r="I4414" t="s">
        <v>186</v>
      </c>
      <c r="J4414" t="s">
        <v>164</v>
      </c>
      <c r="K4414"/>
      <c r="L4414" t="s">
        <v>155</v>
      </c>
      <c r="M4414" t="s">
        <v>155</v>
      </c>
      <c r="N4414" t="n">
        <v>-111.8842</v>
      </c>
      <c r="O4414" t="n">
        <v>40.7249</v>
      </c>
      <c r="P4414" t="n">
        <v>212</v>
      </c>
      <c r="Q4414" t="n">
        <v>212</v>
      </c>
      <c r="R4414" t="n">
        <v>99.1</v>
      </c>
      <c r="S4414" t="n">
        <v>45.8</v>
      </c>
      <c r="T4414" t="n">
        <v>2.4</v>
      </c>
      <c r="U4414" t="n">
        <v>34.9</v>
      </c>
      <c r="V4414" t="n">
        <v>4.2</v>
      </c>
      <c r="W4414" t="n">
        <v>0</v>
      </c>
      <c r="X4414" t="n">
        <v>100</v>
      </c>
      <c r="Y4414" t="n">
        <v>88</v>
      </c>
      <c r="Z4414" t="n">
        <v>5</v>
      </c>
      <c r="AA4414"/>
      <c r="AB4414"/>
      <c r="AC4414"/>
      <c r="AD4414"/>
      <c r="AE4414"/>
      <c r="AF4414" t="n">
        <v>40</v>
      </c>
      <c r="AG4414" t="n">
        <v>46</v>
      </c>
      <c r="AH4414" t="n">
        <v>46</v>
      </c>
      <c r="AI4414" t="n">
        <v>22975</v>
      </c>
      <c r="AJ4414" t="n">
        <v>26024</v>
      </c>
      <c r="AK4414" t="n">
        <v>28976</v>
      </c>
      <c r="AL4414"/>
      <c r="AM4414"/>
      <c r="AN4414"/>
      <c r="AO4414"/>
      <c r="AP4414"/>
      <c r="AQ4414"/>
      <c r="AR4414"/>
    </row>
    <row r="4415">
      <c r="A4415" t="n">
        <v>444866</v>
      </c>
      <c r="B4415" t="s">
        <v>6576</v>
      </c>
      <c r="C4415" t="s">
        <v>2031</v>
      </c>
      <c r="D4415" t="s">
        <v>4545</v>
      </c>
      <c r="E4415" t="s">
        <v>147</v>
      </c>
      <c r="F4415" t="s">
        <v>279</v>
      </c>
      <c r="G4415" t="s">
        <v>189</v>
      </c>
      <c r="H4415" t="s">
        <v>174</v>
      </c>
      <c r="I4415" t="s">
        <v>186</v>
      </c>
      <c r="J4415" t="s">
        <v>164</v>
      </c>
      <c r="K4415" t="s">
        <v>176</v>
      </c>
      <c r="L4415" t="s">
        <v>155</v>
      </c>
      <c r="M4415" t="s">
        <v>155</v>
      </c>
      <c r="N4415" t="n">
        <v>-80.9621</v>
      </c>
      <c r="O4415" t="n">
        <v>34.0629</v>
      </c>
      <c r="P4415" t="n">
        <v>426</v>
      </c>
      <c r="Q4415" t="n">
        <v>426</v>
      </c>
      <c r="R4415" t="n">
        <v>92.3</v>
      </c>
      <c r="S4415" t="n">
        <v>23</v>
      </c>
      <c r="T4415" t="n">
        <v>71.1</v>
      </c>
      <c r="U4415" t="n">
        <v>3.8</v>
      </c>
      <c r="V4415" t="n">
        <v>0.5</v>
      </c>
      <c r="W4415" t="n">
        <v>0</v>
      </c>
      <c r="X4415" t="n">
        <v>89</v>
      </c>
      <c r="Y4415" t="n">
        <v>86</v>
      </c>
      <c r="Z4415" t="n">
        <v>10</v>
      </c>
      <c r="AA4415" t="n">
        <v>86</v>
      </c>
      <c r="AB4415" t="n">
        <v>52.3</v>
      </c>
      <c r="AC4415"/>
      <c r="AD4415"/>
      <c r="AE4415"/>
      <c r="AF4415" t="n">
        <v>46</v>
      </c>
      <c r="AG4415" t="n">
        <v>73</v>
      </c>
      <c r="AH4415" t="n">
        <v>92</v>
      </c>
      <c r="AI4415" t="n">
        <v>38059</v>
      </c>
      <c r="AJ4415" t="n">
        <v>37538</v>
      </c>
      <c r="AK4415" t="n">
        <v>35871</v>
      </c>
      <c r="AL4415" t="n">
        <v>39852</v>
      </c>
      <c r="AM4415" t="n">
        <v>43798</v>
      </c>
      <c r="AN4415" t="n">
        <v>43798</v>
      </c>
      <c r="AO4415" t="n">
        <v>33</v>
      </c>
      <c r="AP4415"/>
      <c r="AQ4415"/>
      <c r="AR4415"/>
    </row>
    <row r="4416">
      <c r="A4416" t="n">
        <v>444936</v>
      </c>
      <c r="B4416" t="s">
        <v>6577</v>
      </c>
      <c r="C4416" t="s">
        <v>305</v>
      </c>
      <c r="D4416" t="s">
        <v>282</v>
      </c>
      <c r="E4416" t="s">
        <v>283</v>
      </c>
      <c r="F4416" t="s">
        <v>199</v>
      </c>
      <c r="G4416" t="s">
        <v>189</v>
      </c>
      <c r="H4416" t="s">
        <v>200</v>
      </c>
      <c r="I4416" t="s">
        <v>205</v>
      </c>
      <c r="J4416" t="s">
        <v>164</v>
      </c>
      <c r="K4416"/>
      <c r="L4416" t="s">
        <v>155</v>
      </c>
      <c r="M4416" t="s">
        <v>155</v>
      </c>
      <c r="N4416" t="n">
        <v>-111.6896</v>
      </c>
      <c r="O4416" t="n">
        <v>32.878</v>
      </c>
      <c r="P4416" t="n">
        <v>179</v>
      </c>
      <c r="Q4416" t="n">
        <v>179</v>
      </c>
      <c r="R4416" t="n">
        <v>78.2</v>
      </c>
      <c r="S4416" t="n">
        <v>9.5</v>
      </c>
      <c r="T4416" t="n">
        <v>7.3</v>
      </c>
      <c r="U4416" t="n">
        <v>15.1</v>
      </c>
      <c r="V4416" t="n">
        <v>58.7</v>
      </c>
      <c r="W4416" t="n">
        <v>0</v>
      </c>
      <c r="X4416" t="n">
        <v>87</v>
      </c>
      <c r="Y4416"/>
      <c r="Z4416" t="n">
        <v>10</v>
      </c>
      <c r="AA4416"/>
      <c r="AB4416"/>
      <c r="AC4416"/>
      <c r="AD4416"/>
      <c r="AE4416"/>
      <c r="AF4416" t="n">
        <v>75</v>
      </c>
      <c r="AG4416" t="n">
        <v>61</v>
      </c>
      <c r="AH4416" t="n">
        <v>73</v>
      </c>
      <c r="AI4416" t="n">
        <v>14633</v>
      </c>
      <c r="AJ4416" t="n">
        <v>14093</v>
      </c>
      <c r="AK4416" t="n">
        <v>14631</v>
      </c>
      <c r="AL4416" t="n">
        <v>15792</v>
      </c>
      <c r="AM4416" t="n">
        <v>18567</v>
      </c>
      <c r="AN4416"/>
      <c r="AO4416"/>
      <c r="AP4416"/>
      <c r="AQ4416"/>
      <c r="AR4416"/>
    </row>
    <row r="4417">
      <c r="A4417" t="n">
        <v>444945</v>
      </c>
      <c r="B4417" t="s">
        <v>6578</v>
      </c>
      <c r="C4417" t="s">
        <v>1732</v>
      </c>
      <c r="D4417" t="s">
        <v>2071</v>
      </c>
      <c r="E4417" t="s">
        <v>147</v>
      </c>
      <c r="F4417" t="s">
        <v>199</v>
      </c>
      <c r="G4417" t="s">
        <v>189</v>
      </c>
      <c r="H4417" t="s">
        <v>200</v>
      </c>
      <c r="I4417" t="s">
        <v>151</v>
      </c>
      <c r="J4417" t="s">
        <v>164</v>
      </c>
      <c r="K4417"/>
      <c r="L4417" t="s">
        <v>155</v>
      </c>
      <c r="M4417" t="s">
        <v>155</v>
      </c>
      <c r="N4417" t="n">
        <v>-92.0743</v>
      </c>
      <c r="O4417" t="n">
        <v>30.183</v>
      </c>
      <c r="P4417" t="n">
        <v>1173</v>
      </c>
      <c r="Q4417" t="n">
        <v>1173</v>
      </c>
      <c r="R4417" t="n">
        <v>90.9</v>
      </c>
      <c r="S4417" t="n">
        <v>33.4</v>
      </c>
      <c r="T4417" t="n">
        <v>63</v>
      </c>
      <c r="U4417" t="n">
        <v>0.9</v>
      </c>
      <c r="V4417" t="n">
        <v>0.2</v>
      </c>
      <c r="W4417" t="n">
        <v>0</v>
      </c>
      <c r="X4417" t="n">
        <v>65</v>
      </c>
      <c r="Y4417"/>
      <c r="Z4417" t="n">
        <v>12</v>
      </c>
      <c r="AA4417"/>
      <c r="AB4417"/>
      <c r="AC4417"/>
      <c r="AD4417"/>
      <c r="AE4417"/>
      <c r="AF4417" t="n">
        <v>755</v>
      </c>
      <c r="AG4417" t="n">
        <v>74</v>
      </c>
      <c r="AH4417" t="n">
        <v>75</v>
      </c>
      <c r="AI4417" t="n">
        <v>25472</v>
      </c>
      <c r="AJ4417" t="n">
        <v>25472</v>
      </c>
      <c r="AK4417"/>
      <c r="AL4417"/>
      <c r="AM4417"/>
      <c r="AN4417"/>
      <c r="AO4417"/>
      <c r="AP4417"/>
      <c r="AQ4417"/>
      <c r="AR4417"/>
    </row>
    <row r="4418">
      <c r="A4418" t="n">
        <v>444954</v>
      </c>
      <c r="B4418" t="s">
        <v>6579</v>
      </c>
      <c r="C4418" t="s">
        <v>1710</v>
      </c>
      <c r="D4418" t="s">
        <v>5289</v>
      </c>
      <c r="E4418" t="s">
        <v>147</v>
      </c>
      <c r="F4418" t="s">
        <v>173</v>
      </c>
      <c r="G4418" t="s">
        <v>149</v>
      </c>
      <c r="H4418" t="s">
        <v>174</v>
      </c>
      <c r="I4418" t="s">
        <v>186</v>
      </c>
      <c r="J4418" t="s">
        <v>168</v>
      </c>
      <c r="K4418" t="s">
        <v>176</v>
      </c>
      <c r="L4418" t="s">
        <v>155</v>
      </c>
      <c r="M4418" t="s">
        <v>155</v>
      </c>
      <c r="N4418" t="n">
        <v>-82.4582</v>
      </c>
      <c r="O4418" t="n">
        <v>38.3926</v>
      </c>
      <c r="P4418" t="n">
        <v>1913</v>
      </c>
      <c r="Q4418" t="n">
        <v>1913</v>
      </c>
      <c r="R4418" t="n">
        <v>60.9</v>
      </c>
      <c r="S4418" t="n">
        <v>79.5</v>
      </c>
      <c r="T4418" t="n">
        <v>4.7</v>
      </c>
      <c r="U4418" t="n">
        <v>0.9</v>
      </c>
      <c r="V4418" t="n">
        <v>0.3</v>
      </c>
      <c r="W4418" t="n">
        <v>0.5</v>
      </c>
      <c r="X4418" t="n">
        <v>41</v>
      </c>
      <c r="Y4418" t="n">
        <v>36</v>
      </c>
      <c r="Z4418" t="n">
        <v>13</v>
      </c>
      <c r="AA4418" t="n">
        <v>274</v>
      </c>
      <c r="AB4418" t="n">
        <v>16.8</v>
      </c>
      <c r="AC4418"/>
      <c r="AD4418"/>
      <c r="AE4418"/>
      <c r="AF4418" t="n">
        <v>242</v>
      </c>
      <c r="AG4418" t="n">
        <v>41</v>
      </c>
      <c r="AH4418" t="n">
        <v>61</v>
      </c>
      <c r="AI4418" t="n">
        <v>10103</v>
      </c>
      <c r="AJ4418" t="n">
        <v>8038</v>
      </c>
      <c r="AK4418" t="n">
        <v>9991</v>
      </c>
      <c r="AL4418" t="n">
        <v>7686</v>
      </c>
      <c r="AM4418" t="n">
        <v>6573</v>
      </c>
      <c r="AN4418"/>
      <c r="AO4418" t="n">
        <v>159</v>
      </c>
      <c r="AP4418"/>
      <c r="AQ4418"/>
      <c r="AR4418"/>
    </row>
    <row r="4419">
      <c r="A4419" t="n">
        <v>445027</v>
      </c>
      <c r="B4419" t="s">
        <v>6580</v>
      </c>
      <c r="C4419" t="s">
        <v>305</v>
      </c>
      <c r="D4419" t="s">
        <v>282</v>
      </c>
      <c r="E4419" t="s">
        <v>283</v>
      </c>
      <c r="F4419" t="s">
        <v>188</v>
      </c>
      <c r="G4419" t="s">
        <v>189</v>
      </c>
      <c r="H4419" t="s">
        <v>150</v>
      </c>
      <c r="I4419" t="s">
        <v>151</v>
      </c>
      <c r="J4419" t="s">
        <v>238</v>
      </c>
      <c r="K4419" t="s">
        <v>153</v>
      </c>
      <c r="L4419" t="s">
        <v>155</v>
      </c>
      <c r="M4419" t="s">
        <v>155</v>
      </c>
      <c r="N4419" t="n">
        <v>-111.804</v>
      </c>
      <c r="O4419" t="n">
        <v>33.2788</v>
      </c>
      <c r="P4419" t="n">
        <v>32412</v>
      </c>
      <c r="Q4419" t="n">
        <v>25293</v>
      </c>
      <c r="R4419" t="n">
        <v>59.1</v>
      </c>
      <c r="S4419" t="n">
        <v>23.8</v>
      </c>
      <c r="T4419" t="n">
        <v>26.4</v>
      </c>
      <c r="U4419" t="n">
        <v>4.5</v>
      </c>
      <c r="V4419" t="n">
        <v>1.4</v>
      </c>
      <c r="W4419" t="n">
        <v>0</v>
      </c>
      <c r="X4419" t="n">
        <v>20</v>
      </c>
      <c r="Y4419" t="n">
        <v>0</v>
      </c>
      <c r="Z4419" t="n">
        <v>34</v>
      </c>
      <c r="AA4419" t="n">
        <v>316</v>
      </c>
      <c r="AB4419" t="n">
        <v>21.2</v>
      </c>
      <c r="AC4419" t="n">
        <v>220</v>
      </c>
      <c r="AD4419" t="n">
        <v>16.4</v>
      </c>
      <c r="AE4419" t="n">
        <v>15</v>
      </c>
      <c r="AF4419" t="n">
        <v>831</v>
      </c>
      <c r="AG4419" t="n">
        <v>73</v>
      </c>
      <c r="AH4419" t="n">
        <v>92</v>
      </c>
      <c r="AI4419" t="n">
        <v>14394</v>
      </c>
      <c r="AJ4419" t="n">
        <v>14331</v>
      </c>
      <c r="AK4419" t="n">
        <v>14422</v>
      </c>
      <c r="AL4419" t="n">
        <v>15623</v>
      </c>
      <c r="AM4419" t="n">
        <v>16960</v>
      </c>
      <c r="AN4419" t="n">
        <v>17591</v>
      </c>
      <c r="AO4419" t="n">
        <v>1694</v>
      </c>
      <c r="AP4419" t="n">
        <v>1879</v>
      </c>
      <c r="AQ4419" t="n">
        <v>1136</v>
      </c>
      <c r="AR4419" t="n">
        <v>368</v>
      </c>
    </row>
    <row r="4420">
      <c r="A4420" t="n">
        <v>445054</v>
      </c>
      <c r="B4420" t="s">
        <v>6581</v>
      </c>
      <c r="C4420" t="s">
        <v>1432</v>
      </c>
      <c r="D4420" t="s">
        <v>1433</v>
      </c>
      <c r="E4420" t="s">
        <v>1434</v>
      </c>
      <c r="F4420" t="s">
        <v>162</v>
      </c>
      <c r="G4420" t="s">
        <v>163</v>
      </c>
      <c r="H4420" t="s">
        <v>150</v>
      </c>
      <c r="I4420" t="s">
        <v>151</v>
      </c>
      <c r="J4420" t="s">
        <v>164</v>
      </c>
      <c r="K4420" t="s">
        <v>209</v>
      </c>
      <c r="L4420" t="s">
        <v>155</v>
      </c>
      <c r="M4420" t="s">
        <v>155</v>
      </c>
      <c r="N4420" t="n">
        <v>-87.5927</v>
      </c>
      <c r="O4420" t="n">
        <v>41.7847</v>
      </c>
      <c r="P4420" t="n">
        <v>43</v>
      </c>
      <c r="Q4420"/>
      <c r="R4420"/>
      <c r="S4420"/>
      <c r="T4420"/>
      <c r="U4420"/>
      <c r="V4420"/>
      <c r="W4420"/>
      <c r="X4420"/>
      <c r="Y4420"/>
      <c r="Z4420"/>
      <c r="AA4420"/>
      <c r="AB4420"/>
      <c r="AC4420"/>
      <c r="AD4420"/>
      <c r="AE4420"/>
      <c r="AF4420"/>
      <c r="AG4420"/>
      <c r="AH4420"/>
      <c r="AI4420"/>
      <c r="AJ4420"/>
      <c r="AK4420"/>
      <c r="AL4420"/>
      <c r="AM4420"/>
      <c r="AN4420"/>
      <c r="AO4420"/>
      <c r="AP4420"/>
      <c r="AQ4420"/>
      <c r="AR4420" t="n">
        <v>4</v>
      </c>
    </row>
    <row r="4421">
      <c r="A4421" t="n">
        <v>445133</v>
      </c>
      <c r="B4421" t="s">
        <v>6582</v>
      </c>
      <c r="C4421" t="s">
        <v>4799</v>
      </c>
      <c r="D4421" t="s">
        <v>4775</v>
      </c>
      <c r="E4421" t="s">
        <v>283</v>
      </c>
      <c r="F4421" t="s">
        <v>188</v>
      </c>
      <c r="G4421" t="s">
        <v>189</v>
      </c>
      <c r="H4421" t="s">
        <v>150</v>
      </c>
      <c r="I4421" t="s">
        <v>151</v>
      </c>
      <c r="J4421" t="s">
        <v>164</v>
      </c>
      <c r="K4421" t="s">
        <v>153</v>
      </c>
      <c r="L4421" t="s">
        <v>155</v>
      </c>
      <c r="M4421" t="s">
        <v>155</v>
      </c>
      <c r="N4421" t="n">
        <v>-95.5483</v>
      </c>
      <c r="O4421" t="n">
        <v>29.7282</v>
      </c>
      <c r="P4421" t="n">
        <v>378</v>
      </c>
      <c r="Q4421" t="n">
        <v>291</v>
      </c>
      <c r="R4421" t="n">
        <v>62.5</v>
      </c>
      <c r="S4421" t="n">
        <v>10.3</v>
      </c>
      <c r="T4421" t="n">
        <v>35.4</v>
      </c>
      <c r="U4421" t="n">
        <v>0.7</v>
      </c>
      <c r="V4421" t="n">
        <v>2.4</v>
      </c>
      <c r="W4421" t="n">
        <v>0</v>
      </c>
      <c r="X4421" t="n">
        <v>50</v>
      </c>
      <c r="Y4421"/>
      <c r="Z4421" t="n">
        <v>15</v>
      </c>
      <c r="AA4421" t="n">
        <v>11</v>
      </c>
      <c r="AB4421" t="n">
        <v>45.5</v>
      </c>
      <c r="AC4421" t="n">
        <v>7</v>
      </c>
      <c r="AD4421" t="n">
        <v>57.1</v>
      </c>
      <c r="AE4421" t="n">
        <v>57.1</v>
      </c>
      <c r="AF4421" t="n">
        <v>6</v>
      </c>
      <c r="AG4421" t="n">
        <v>77</v>
      </c>
      <c r="AH4421" t="n">
        <v>87</v>
      </c>
      <c r="AI4421" t="n">
        <v>18558</v>
      </c>
      <c r="AJ4421" t="n">
        <v>18264</v>
      </c>
      <c r="AK4421"/>
      <c r="AL4421"/>
      <c r="AM4421"/>
      <c r="AN4421"/>
      <c r="AO4421" t="n">
        <v>11</v>
      </c>
      <c r="AP4421" t="n">
        <v>24</v>
      </c>
      <c r="AQ4421" t="n">
        <v>28</v>
      </c>
      <c r="AR4421"/>
    </row>
    <row r="4422">
      <c r="A4422" t="n">
        <v>445188</v>
      </c>
      <c r="B4422" t="s">
        <v>6583</v>
      </c>
      <c r="C4422" t="s">
        <v>732</v>
      </c>
      <c r="D4422" t="s">
        <v>440</v>
      </c>
      <c r="E4422" t="s">
        <v>267</v>
      </c>
      <c r="F4422" t="s">
        <v>148</v>
      </c>
      <c r="G4422" t="s">
        <v>149</v>
      </c>
      <c r="H4422" t="s">
        <v>150</v>
      </c>
      <c r="I4422" t="s">
        <v>186</v>
      </c>
      <c r="J4422" t="s">
        <v>152</v>
      </c>
      <c r="K4422" t="s">
        <v>159</v>
      </c>
      <c r="L4422" t="s">
        <v>155</v>
      </c>
      <c r="M4422" t="s">
        <v>155</v>
      </c>
      <c r="N4422" t="n">
        <v>-120.4249</v>
      </c>
      <c r="O4422" t="n">
        <v>37.3662</v>
      </c>
      <c r="P4422" t="n">
        <v>9511</v>
      </c>
      <c r="Q4422" t="n">
        <v>8718</v>
      </c>
      <c r="R4422" t="n">
        <v>49.2</v>
      </c>
      <c r="S4422" t="n">
        <v>8.6</v>
      </c>
      <c r="T4422" t="n">
        <v>4.8</v>
      </c>
      <c r="U4422" t="n">
        <v>55.3</v>
      </c>
      <c r="V4422" t="n">
        <v>21.2</v>
      </c>
      <c r="W4422" t="n">
        <v>5</v>
      </c>
      <c r="X4422" t="n">
        <v>83</v>
      </c>
      <c r="Y4422" t="n">
        <v>41</v>
      </c>
      <c r="Z4422" t="n">
        <v>21</v>
      </c>
      <c r="AA4422" t="n">
        <v>2285</v>
      </c>
      <c r="AB4422" t="n">
        <v>69.1</v>
      </c>
      <c r="AC4422" t="n">
        <v>2285</v>
      </c>
      <c r="AD4422" t="n">
        <v>69.1</v>
      </c>
      <c r="AE4422" t="n">
        <v>48.6</v>
      </c>
      <c r="AF4422" t="n">
        <v>2371</v>
      </c>
      <c r="AG4422" t="n">
        <v>59</v>
      </c>
      <c r="AH4422" t="n">
        <v>85</v>
      </c>
      <c r="AI4422" t="n">
        <v>13232</v>
      </c>
      <c r="AJ4422" t="n">
        <v>8572</v>
      </c>
      <c r="AK4422" t="n">
        <v>9581</v>
      </c>
      <c r="AL4422" t="n">
        <v>11594</v>
      </c>
      <c r="AM4422" t="n">
        <v>17323</v>
      </c>
      <c r="AN4422" t="n">
        <v>30561</v>
      </c>
      <c r="AO4422"/>
      <c r="AP4422" t="n">
        <v>1804</v>
      </c>
      <c r="AQ4422" t="n">
        <v>108</v>
      </c>
      <c r="AR4422" t="n">
        <v>107</v>
      </c>
    </row>
    <row r="4423">
      <c r="A4423" t="n">
        <v>445203</v>
      </c>
      <c r="B4423" t="s">
        <v>6584</v>
      </c>
      <c r="C4423" t="s">
        <v>4799</v>
      </c>
      <c r="D4423" t="s">
        <v>4775</v>
      </c>
      <c r="E4423" t="s">
        <v>283</v>
      </c>
      <c r="F4423" t="s">
        <v>368</v>
      </c>
      <c r="G4423" t="s">
        <v>163</v>
      </c>
      <c r="H4423" t="s">
        <v>174</v>
      </c>
      <c r="I4423" t="s">
        <v>151</v>
      </c>
      <c r="J4423" t="s">
        <v>164</v>
      </c>
      <c r="K4423" t="s">
        <v>176</v>
      </c>
      <c r="L4423" t="s">
        <v>155</v>
      </c>
      <c r="M4423" t="s">
        <v>155</v>
      </c>
      <c r="N4423" t="n">
        <v>-95.4249</v>
      </c>
      <c r="O4423" t="n">
        <v>29.9468</v>
      </c>
      <c r="P4423" t="n">
        <v>280</v>
      </c>
      <c r="Q4423" t="n">
        <v>280</v>
      </c>
      <c r="R4423" t="n">
        <v>82.9</v>
      </c>
      <c r="S4423" t="n">
        <v>7.1</v>
      </c>
      <c r="T4423" t="n">
        <v>58.6</v>
      </c>
      <c r="U4423" t="n">
        <v>31.1</v>
      </c>
      <c r="V4423" t="n">
        <v>1.4</v>
      </c>
      <c r="W4423" t="n">
        <v>0</v>
      </c>
      <c r="X4423" t="n">
        <v>95</v>
      </c>
      <c r="Y4423"/>
      <c r="Z4423" t="n">
        <v>24</v>
      </c>
      <c r="AA4423" t="n">
        <v>222</v>
      </c>
      <c r="AB4423" t="n">
        <v>50.9</v>
      </c>
      <c r="AC4423"/>
      <c r="AD4423"/>
      <c r="AE4423"/>
      <c r="AF4423" t="n">
        <v>73</v>
      </c>
      <c r="AG4423" t="n">
        <v>93</v>
      </c>
      <c r="AH4423" t="n">
        <v>94</v>
      </c>
      <c r="AI4423" t="n">
        <v>25628</v>
      </c>
      <c r="AJ4423" t="n">
        <v>25541</v>
      </c>
      <c r="AK4423" t="n">
        <v>24090</v>
      </c>
      <c r="AL4423" t="n">
        <v>30953</v>
      </c>
      <c r="AM4423"/>
      <c r="AN4423"/>
      <c r="AO4423" t="n">
        <v>12</v>
      </c>
      <c r="AP4423"/>
      <c r="AQ4423"/>
      <c r="AR4423"/>
    </row>
    <row r="4424">
      <c r="A4424" t="n">
        <v>445212</v>
      </c>
      <c r="B4424" t="s">
        <v>6585</v>
      </c>
      <c r="C4424" t="s">
        <v>6586</v>
      </c>
      <c r="D4424" t="s">
        <v>1078</v>
      </c>
      <c r="E4424" t="s">
        <v>147</v>
      </c>
      <c r="F4424" t="s">
        <v>199</v>
      </c>
      <c r="G4424" t="s">
        <v>189</v>
      </c>
      <c r="H4424" t="s">
        <v>200</v>
      </c>
      <c r="I4424" t="s">
        <v>186</v>
      </c>
      <c r="J4424" t="s">
        <v>164</v>
      </c>
      <c r="K4424"/>
      <c r="L4424" t="s">
        <v>155</v>
      </c>
      <c r="M4424" t="s">
        <v>155</v>
      </c>
      <c r="N4424" t="n">
        <v>-81.2342</v>
      </c>
      <c r="O4424" t="n">
        <v>28.6637</v>
      </c>
      <c r="P4424" t="n">
        <v>242</v>
      </c>
      <c r="Q4424" t="n">
        <v>242</v>
      </c>
      <c r="R4424" t="n">
        <v>77.3</v>
      </c>
      <c r="S4424" t="n">
        <v>38.8</v>
      </c>
      <c r="T4424" t="n">
        <v>15.3</v>
      </c>
      <c r="U4424" t="n">
        <v>35.1</v>
      </c>
      <c r="V4424" t="n">
        <v>1.2</v>
      </c>
      <c r="W4424" t="n">
        <v>0</v>
      </c>
      <c r="X4424" t="n">
        <v>91</v>
      </c>
      <c r="Y4424" t="n">
        <v>80</v>
      </c>
      <c r="Z4424" t="n">
        <v>6</v>
      </c>
      <c r="AA4424"/>
      <c r="AB4424"/>
      <c r="AC4424"/>
      <c r="AD4424"/>
      <c r="AE4424"/>
      <c r="AF4424" t="n">
        <v>19</v>
      </c>
      <c r="AG4424" t="n">
        <v>45</v>
      </c>
      <c r="AH4424" t="n">
        <v>48</v>
      </c>
      <c r="AI4424" t="n">
        <v>17735</v>
      </c>
      <c r="AJ4424" t="n">
        <v>16645</v>
      </c>
      <c r="AK4424" t="n">
        <v>23340</v>
      </c>
      <c r="AL4424"/>
      <c r="AM4424" t="n">
        <v>23340</v>
      </c>
      <c r="AN4424"/>
      <c r="AO4424"/>
      <c r="AP4424"/>
      <c r="AQ4424"/>
      <c r="AR4424"/>
    </row>
    <row r="4425">
      <c r="A4425" t="n">
        <v>445230</v>
      </c>
      <c r="B4425" t="s">
        <v>6587</v>
      </c>
      <c r="C4425" t="s">
        <v>2977</v>
      </c>
      <c r="D4425" t="s">
        <v>2978</v>
      </c>
      <c r="E4425" t="s">
        <v>267</v>
      </c>
      <c r="F4425" t="s">
        <v>279</v>
      </c>
      <c r="G4425" t="s">
        <v>189</v>
      </c>
      <c r="H4425" t="s">
        <v>174</v>
      </c>
      <c r="I4425" t="s">
        <v>151</v>
      </c>
      <c r="J4425" t="s">
        <v>164</v>
      </c>
      <c r="K4425" t="s">
        <v>176</v>
      </c>
      <c r="L4425" t="s">
        <v>155</v>
      </c>
      <c r="M4425" t="s">
        <v>155</v>
      </c>
      <c r="N4425" t="n">
        <v>-115.1022</v>
      </c>
      <c r="O4425" t="n">
        <v>36.1141</v>
      </c>
      <c r="P4425" t="n">
        <v>1080</v>
      </c>
      <c r="Q4425" t="n">
        <v>1080</v>
      </c>
      <c r="R4425" t="n">
        <v>70.6</v>
      </c>
      <c r="S4425" t="n">
        <v>27.1</v>
      </c>
      <c r="T4425" t="n">
        <v>11.5</v>
      </c>
      <c r="U4425" t="n">
        <v>35.2</v>
      </c>
      <c r="V4425" t="n">
        <v>12.6</v>
      </c>
      <c r="W4425" t="n">
        <v>0</v>
      </c>
      <c r="X4425" t="n">
        <v>67</v>
      </c>
      <c r="Y4425"/>
      <c r="Z4425" t="n">
        <v>25</v>
      </c>
      <c r="AA4425" t="n">
        <v>401</v>
      </c>
      <c r="AB4425" t="n">
        <v>49.4</v>
      </c>
      <c r="AC4425"/>
      <c r="AD4425"/>
      <c r="AE4425"/>
      <c r="AF4425" t="n">
        <v>404</v>
      </c>
      <c r="AG4425" t="n">
        <v>46</v>
      </c>
      <c r="AH4425" t="n">
        <v>47</v>
      </c>
      <c r="AI4425" t="n">
        <v>21997</v>
      </c>
      <c r="AJ4425" t="n">
        <v>22570</v>
      </c>
      <c r="AK4425" t="n">
        <v>22349</v>
      </c>
      <c r="AL4425" t="n">
        <v>24593</v>
      </c>
      <c r="AM4425" t="n">
        <v>26417</v>
      </c>
      <c r="AN4425"/>
      <c r="AO4425" t="n">
        <v>164</v>
      </c>
      <c r="AP4425"/>
      <c r="AQ4425"/>
      <c r="AR4425"/>
    </row>
    <row r="4426">
      <c r="A4426" t="n">
        <v>445249</v>
      </c>
      <c r="B4426" t="s">
        <v>6588</v>
      </c>
      <c r="C4426" t="s">
        <v>4658</v>
      </c>
      <c r="D4426" t="s">
        <v>4659</v>
      </c>
      <c r="E4426" t="s">
        <v>147</v>
      </c>
      <c r="F4426" t="s">
        <v>368</v>
      </c>
      <c r="G4426" t="s">
        <v>163</v>
      </c>
      <c r="H4426" t="s">
        <v>174</v>
      </c>
      <c r="I4426" t="s">
        <v>151</v>
      </c>
      <c r="J4426" t="s">
        <v>164</v>
      </c>
      <c r="K4426" t="s">
        <v>176</v>
      </c>
      <c r="L4426" t="s">
        <v>155</v>
      </c>
      <c r="M4426" t="s">
        <v>155</v>
      </c>
      <c r="N4426" t="n">
        <v>-86.6656</v>
      </c>
      <c r="O4426" t="n">
        <v>36.1523</v>
      </c>
      <c r="P4426" t="n">
        <v>428</v>
      </c>
      <c r="Q4426" t="n">
        <v>428</v>
      </c>
      <c r="R4426" t="n">
        <v>70.6</v>
      </c>
      <c r="S4426" t="n">
        <v>36.2</v>
      </c>
      <c r="T4426" t="n">
        <v>48.1</v>
      </c>
      <c r="U4426" t="n">
        <v>7.7</v>
      </c>
      <c r="V4426" t="n">
        <v>2.3</v>
      </c>
      <c r="W4426" t="n">
        <v>0.7</v>
      </c>
      <c r="X4426" t="n">
        <v>65</v>
      </c>
      <c r="Y4426"/>
      <c r="Z4426" t="n">
        <v>24</v>
      </c>
      <c r="AA4426" t="n">
        <v>231</v>
      </c>
      <c r="AB4426" t="n">
        <v>58.4</v>
      </c>
      <c r="AC4426"/>
      <c r="AD4426"/>
      <c r="AE4426"/>
      <c r="AF4426" t="n">
        <v>77</v>
      </c>
      <c r="AG4426" t="n">
        <v>72</v>
      </c>
      <c r="AH4426" t="n">
        <v>75</v>
      </c>
      <c r="AI4426" t="n">
        <v>28106</v>
      </c>
      <c r="AJ4426" t="n">
        <v>27720</v>
      </c>
      <c r="AK4426" t="n">
        <v>26269</v>
      </c>
      <c r="AL4426" t="n">
        <v>33132</v>
      </c>
      <c r="AM4426"/>
      <c r="AN4426"/>
      <c r="AO4426" t="n">
        <v>41</v>
      </c>
      <c r="AP4426"/>
      <c r="AQ4426"/>
      <c r="AR4426"/>
    </row>
    <row r="4427">
      <c r="A4427" t="n">
        <v>445267</v>
      </c>
      <c r="B4427" t="s">
        <v>6589</v>
      </c>
      <c r="C4427" t="s">
        <v>1866</v>
      </c>
      <c r="D4427" t="s">
        <v>1929</v>
      </c>
      <c r="E4427" t="s">
        <v>891</v>
      </c>
      <c r="F4427" t="s">
        <v>162</v>
      </c>
      <c r="G4427" t="s">
        <v>163</v>
      </c>
      <c r="H4427" t="s">
        <v>150</v>
      </c>
      <c r="I4427" t="s">
        <v>205</v>
      </c>
      <c r="J4427" t="s">
        <v>168</v>
      </c>
      <c r="K4427" t="s">
        <v>153</v>
      </c>
      <c r="L4427" t="s">
        <v>155</v>
      </c>
      <c r="M4427" t="s">
        <v>155</v>
      </c>
      <c r="N4427" t="n">
        <v>-92.6853</v>
      </c>
      <c r="O4427" t="n">
        <v>39.1505</v>
      </c>
      <c r="P4427" t="n">
        <v>4557</v>
      </c>
      <c r="Q4427" t="n">
        <v>4013</v>
      </c>
      <c r="R4427" t="n">
        <v>65.1</v>
      </c>
      <c r="S4427" t="n">
        <v>83.7</v>
      </c>
      <c r="T4427" t="n">
        <v>5.9</v>
      </c>
      <c r="U4427" t="n">
        <v>3.5</v>
      </c>
      <c r="V4427" t="n">
        <v>1</v>
      </c>
      <c r="W4427" t="n">
        <v>0.1</v>
      </c>
      <c r="X4427" t="n">
        <v>50</v>
      </c>
      <c r="Y4427" t="n">
        <v>33</v>
      </c>
      <c r="Z4427" t="n">
        <v>17</v>
      </c>
      <c r="AA4427" t="n">
        <v>3</v>
      </c>
      <c r="AB4427"/>
      <c r="AC4427" t="n">
        <v>3</v>
      </c>
      <c r="AD4427"/>
      <c r="AE4427"/>
      <c r="AF4427" t="n">
        <v>5</v>
      </c>
      <c r="AG4427" t="n">
        <v>27</v>
      </c>
      <c r="AH4427" t="n">
        <v>51</v>
      </c>
      <c r="AI4427" t="n">
        <v>14774</v>
      </c>
      <c r="AJ4427" t="n">
        <v>15013</v>
      </c>
      <c r="AK4427" t="n">
        <v>14057</v>
      </c>
      <c r="AL4427"/>
      <c r="AM4427"/>
      <c r="AN4427"/>
      <c r="AO4427" t="n">
        <v>7</v>
      </c>
      <c r="AP4427" t="n">
        <v>481</v>
      </c>
      <c r="AQ4427" t="n">
        <v>101</v>
      </c>
      <c r="AR4427"/>
    </row>
    <row r="4428">
      <c r="A4428" t="n">
        <v>445364</v>
      </c>
      <c r="B4428" t="s">
        <v>6590</v>
      </c>
      <c r="C4428" t="s">
        <v>484</v>
      </c>
      <c r="D4428" t="s">
        <v>440</v>
      </c>
      <c r="E4428" t="s">
        <v>267</v>
      </c>
      <c r="F4428" t="s">
        <v>279</v>
      </c>
      <c r="G4428" t="s">
        <v>189</v>
      </c>
      <c r="H4428" t="s">
        <v>174</v>
      </c>
      <c r="I4428" t="s">
        <v>151</v>
      </c>
      <c r="J4428" t="s">
        <v>164</v>
      </c>
      <c r="K4428"/>
      <c r="L4428" t="s">
        <v>155</v>
      </c>
      <c r="M4428" t="s">
        <v>155</v>
      </c>
      <c r="N4428" t="n">
        <v>-117.4859</v>
      </c>
      <c r="O4428" t="n">
        <v>33.9145</v>
      </c>
      <c r="P4428" t="n">
        <v>1017</v>
      </c>
      <c r="Q4428" t="n">
        <v>1017</v>
      </c>
      <c r="R4428" t="n">
        <v>89.7</v>
      </c>
      <c r="S4428" t="n">
        <v>24.4</v>
      </c>
      <c r="T4428" t="n">
        <v>11.8</v>
      </c>
      <c r="U4428" t="n">
        <v>35.1</v>
      </c>
      <c r="V4428" t="n">
        <v>5.4</v>
      </c>
      <c r="W4428" t="n">
        <v>0</v>
      </c>
      <c r="X4428" t="n">
        <v>82</v>
      </c>
      <c r="Y4428"/>
      <c r="Z4428" t="n">
        <v>32</v>
      </c>
      <c r="AA4428" t="n">
        <v>365</v>
      </c>
      <c r="AB4428" t="n">
        <v>66.3</v>
      </c>
      <c r="AC4428"/>
      <c r="AD4428"/>
      <c r="AE4428"/>
      <c r="AF4428" t="n">
        <v>490</v>
      </c>
      <c r="AG4428" t="n">
        <v>63</v>
      </c>
      <c r="AH4428" t="n">
        <v>64</v>
      </c>
      <c r="AI4428" t="n">
        <v>28625</v>
      </c>
      <c r="AJ4428" t="n">
        <v>28395</v>
      </c>
      <c r="AK4428" t="n">
        <v>28760</v>
      </c>
      <c r="AL4428" t="n">
        <v>29843</v>
      </c>
      <c r="AM4428" t="n">
        <v>31034</v>
      </c>
      <c r="AN4428" t="n">
        <v>32108</v>
      </c>
      <c r="AO4428"/>
      <c r="AP4428"/>
      <c r="AQ4428"/>
      <c r="AR4428"/>
    </row>
    <row r="4429">
      <c r="A4429" t="n">
        <v>445498</v>
      </c>
      <c r="B4429" t="s">
        <v>6591</v>
      </c>
      <c r="C4429" t="s">
        <v>6592</v>
      </c>
      <c r="D4429" t="s">
        <v>5462</v>
      </c>
      <c r="E4429" t="s">
        <v>5452</v>
      </c>
      <c r="F4429" t="s">
        <v>199</v>
      </c>
      <c r="G4429" t="s">
        <v>189</v>
      </c>
      <c r="H4429" t="s">
        <v>200</v>
      </c>
      <c r="I4429" t="s">
        <v>186</v>
      </c>
      <c r="J4429" t="s">
        <v>164</v>
      </c>
      <c r="K4429"/>
      <c r="L4429" t="s">
        <v>155</v>
      </c>
      <c r="M4429" t="s">
        <v>155</v>
      </c>
      <c r="N4429" t="n">
        <v>-67.1763</v>
      </c>
      <c r="O4429" t="n">
        <v>18.3544</v>
      </c>
      <c r="P4429" t="n">
        <v>25</v>
      </c>
      <c r="Q4429" t="n">
        <v>25</v>
      </c>
      <c r="R4429" t="n">
        <v>0</v>
      </c>
      <c r="S4429" t="n">
        <v>0</v>
      </c>
      <c r="T4429" t="n">
        <v>0</v>
      </c>
      <c r="U4429" t="n">
        <v>100</v>
      </c>
      <c r="V4429" t="n">
        <v>0</v>
      </c>
      <c r="W4429" t="n">
        <v>0</v>
      </c>
      <c r="X4429" t="n">
        <v>90</v>
      </c>
      <c r="Y4429"/>
      <c r="Z4429" t="n">
        <v>3</v>
      </c>
      <c r="AA4429"/>
      <c r="AB4429"/>
      <c r="AC4429"/>
      <c r="AD4429"/>
      <c r="AE4429"/>
      <c r="AF4429" t="n">
        <v>24</v>
      </c>
      <c r="AG4429" t="n">
        <v>100</v>
      </c>
      <c r="AH4429" t="n">
        <v>100</v>
      </c>
      <c r="AI4429" t="n">
        <v>11772</v>
      </c>
      <c r="AJ4429" t="n">
        <v>11772</v>
      </c>
      <c r="AK4429"/>
      <c r="AL4429"/>
      <c r="AM4429"/>
      <c r="AN4429"/>
      <c r="AO4429"/>
      <c r="AP4429"/>
      <c r="AQ4429"/>
      <c r="AR4429"/>
    </row>
    <row r="4430">
      <c r="A4430" t="n">
        <v>445540</v>
      </c>
      <c r="B4430" t="s">
        <v>366</v>
      </c>
      <c r="C4430" t="s">
        <v>372</v>
      </c>
      <c r="D4430" t="s">
        <v>345</v>
      </c>
      <c r="E4430" t="s">
        <v>147</v>
      </c>
      <c r="F4430" t="s">
        <v>199</v>
      </c>
      <c r="G4430" t="s">
        <v>189</v>
      </c>
      <c r="H4430" t="s">
        <v>200</v>
      </c>
      <c r="I4430" t="s">
        <v>151</v>
      </c>
      <c r="J4430" t="s">
        <v>164</v>
      </c>
      <c r="K4430"/>
      <c r="L4430" t="s">
        <v>155</v>
      </c>
      <c r="M4430" t="s">
        <v>155</v>
      </c>
      <c r="N4430" t="n">
        <v>-92.4455</v>
      </c>
      <c r="O4430" t="n">
        <v>35.1098</v>
      </c>
      <c r="P4430" t="n">
        <v>91</v>
      </c>
      <c r="Q4430" t="n">
        <v>91</v>
      </c>
      <c r="R4430" t="n">
        <v>96.7</v>
      </c>
      <c r="S4430" t="n">
        <v>76.9</v>
      </c>
      <c r="T4430" t="n">
        <v>23.1</v>
      </c>
      <c r="U4430" t="n">
        <v>0</v>
      </c>
      <c r="V4430" t="n">
        <v>0</v>
      </c>
      <c r="W4430" t="n">
        <v>0</v>
      </c>
      <c r="X4430" t="n">
        <v>71</v>
      </c>
      <c r="Y4430"/>
      <c r="Z4430" t="n">
        <v>22</v>
      </c>
      <c r="AA4430"/>
      <c r="AB4430"/>
      <c r="AC4430"/>
      <c r="AD4430"/>
      <c r="AE4430"/>
      <c r="AF4430" t="n">
        <v>29</v>
      </c>
      <c r="AG4430" t="n">
        <v>63</v>
      </c>
      <c r="AH4430" t="n">
        <v>63</v>
      </c>
      <c r="AI4430" t="n">
        <v>13427</v>
      </c>
      <c r="AJ4430" t="n">
        <v>13941</v>
      </c>
      <c r="AK4430" t="n">
        <v>18130</v>
      </c>
      <c r="AL4430"/>
      <c r="AM4430"/>
      <c r="AN4430"/>
      <c r="AO4430"/>
      <c r="AP4430"/>
      <c r="AQ4430"/>
      <c r="AR4430"/>
    </row>
    <row r="4431">
      <c r="A4431" t="n">
        <v>445647</v>
      </c>
      <c r="B4431" t="s">
        <v>6593</v>
      </c>
      <c r="C4431" t="s">
        <v>6594</v>
      </c>
      <c r="D4431" t="s">
        <v>2276</v>
      </c>
      <c r="E4431" t="s">
        <v>993</v>
      </c>
      <c r="F4431" t="s">
        <v>199</v>
      </c>
      <c r="G4431" t="s">
        <v>189</v>
      </c>
      <c r="H4431" t="s">
        <v>200</v>
      </c>
      <c r="I4431" t="s">
        <v>186</v>
      </c>
      <c r="J4431" t="s">
        <v>164</v>
      </c>
      <c r="K4431"/>
      <c r="L4431" t="s">
        <v>155</v>
      </c>
      <c r="M4431" t="s">
        <v>155</v>
      </c>
      <c r="N4431" t="n">
        <v>-71.6357</v>
      </c>
      <c r="O4431" t="n">
        <v>42.286</v>
      </c>
      <c r="P4431" t="n">
        <v>259</v>
      </c>
      <c r="Q4431" t="n">
        <v>259</v>
      </c>
      <c r="R4431" t="n">
        <v>95.4</v>
      </c>
      <c r="S4431" t="n">
        <v>56.4</v>
      </c>
      <c r="T4431" t="n">
        <v>8.5</v>
      </c>
      <c r="U4431" t="n">
        <v>27.8</v>
      </c>
      <c r="V4431" t="n">
        <v>3.9</v>
      </c>
      <c r="W4431" t="n">
        <v>0</v>
      </c>
      <c r="X4431"/>
      <c r="Y4431"/>
      <c r="Z4431" t="n">
        <v>16</v>
      </c>
      <c r="AA4431"/>
      <c r="AB4431"/>
      <c r="AC4431"/>
      <c r="AD4431"/>
      <c r="AE4431"/>
      <c r="AF4431" t="n">
        <v>36</v>
      </c>
      <c r="AG4431" t="n">
        <v>33</v>
      </c>
      <c r="AH4431" t="n">
        <v>36</v>
      </c>
      <c r="AI4431" t="n">
        <v>17255</v>
      </c>
      <c r="AJ4431" t="n">
        <v>17438</v>
      </c>
      <c r="AK4431" t="n">
        <v>20897</v>
      </c>
      <c r="AL4431" t="n">
        <v>19807</v>
      </c>
      <c r="AM4431" t="n">
        <v>21442</v>
      </c>
      <c r="AN4431" t="n">
        <v>21442</v>
      </c>
      <c r="AO4431"/>
      <c r="AP4431"/>
      <c r="AQ4431"/>
      <c r="AR4431"/>
    </row>
    <row r="4432">
      <c r="A4432" t="n">
        <v>445656</v>
      </c>
      <c r="B4432" t="s">
        <v>6595</v>
      </c>
      <c r="C4432" t="s">
        <v>3018</v>
      </c>
      <c r="D4432" t="s">
        <v>2276</v>
      </c>
      <c r="E4432" t="s">
        <v>993</v>
      </c>
      <c r="F4432" t="s">
        <v>199</v>
      </c>
      <c r="G4432" t="s">
        <v>189</v>
      </c>
      <c r="H4432" t="s">
        <v>200</v>
      </c>
      <c r="I4432" t="s">
        <v>186</v>
      </c>
      <c r="J4432" t="s">
        <v>164</v>
      </c>
      <c r="K4432"/>
      <c r="L4432" t="s">
        <v>155</v>
      </c>
      <c r="M4432" t="s">
        <v>155</v>
      </c>
      <c r="N4432" t="n">
        <v>-70.7045</v>
      </c>
      <c r="O4432" t="n">
        <v>41.9585</v>
      </c>
      <c r="P4432" t="n">
        <v>354</v>
      </c>
      <c r="Q4432" t="n">
        <v>354</v>
      </c>
      <c r="R4432" t="n">
        <v>96</v>
      </c>
      <c r="S4432" t="n">
        <v>77.1</v>
      </c>
      <c r="T4432" t="n">
        <v>7.3</v>
      </c>
      <c r="U4432" t="n">
        <v>7.1</v>
      </c>
      <c r="V4432" t="n">
        <v>1.4</v>
      </c>
      <c r="W4432" t="n">
        <v>0.3</v>
      </c>
      <c r="X4432"/>
      <c r="Y4432"/>
      <c r="Z4432" t="n">
        <v>22</v>
      </c>
      <c r="AA4432"/>
      <c r="AB4432"/>
      <c r="AC4432"/>
      <c r="AD4432"/>
      <c r="AE4432"/>
      <c r="AF4432" t="n">
        <v>56</v>
      </c>
      <c r="AG4432" t="n">
        <v>32</v>
      </c>
      <c r="AH4432" t="n">
        <v>35</v>
      </c>
      <c r="AI4432" t="n">
        <v>19071</v>
      </c>
      <c r="AJ4432" t="n">
        <v>17489</v>
      </c>
      <c r="AK4432" t="n">
        <v>20471</v>
      </c>
      <c r="AL4432" t="n">
        <v>20727</v>
      </c>
      <c r="AM4432" t="n">
        <v>22398</v>
      </c>
      <c r="AN4432" t="n">
        <v>19696</v>
      </c>
      <c r="AO4432"/>
      <c r="AP4432"/>
      <c r="AQ4432"/>
      <c r="AR4432"/>
    </row>
    <row r="4433">
      <c r="A4433" t="n">
        <v>445692</v>
      </c>
      <c r="B4433" t="s">
        <v>6596</v>
      </c>
      <c r="C4433" t="s">
        <v>5040</v>
      </c>
      <c r="D4433" t="s">
        <v>5021</v>
      </c>
      <c r="E4433" t="s">
        <v>914</v>
      </c>
      <c r="F4433" t="s">
        <v>188</v>
      </c>
      <c r="G4433" t="s">
        <v>189</v>
      </c>
      <c r="H4433" t="s">
        <v>150</v>
      </c>
      <c r="I4433" t="s">
        <v>151</v>
      </c>
      <c r="J4433" t="s">
        <v>164</v>
      </c>
      <c r="K4433" t="s">
        <v>209</v>
      </c>
      <c r="L4433" t="s">
        <v>155</v>
      </c>
      <c r="M4433" t="s">
        <v>155</v>
      </c>
      <c r="N4433" t="n">
        <v>-111.8906</v>
      </c>
      <c r="O4433" t="n">
        <v>40.7661</v>
      </c>
      <c r="P4433" t="n">
        <v>652</v>
      </c>
      <c r="Q4433" t="n">
        <v>652</v>
      </c>
      <c r="R4433" t="n">
        <v>17.3</v>
      </c>
      <c r="S4433" t="n">
        <v>54.1</v>
      </c>
      <c r="T4433" t="n">
        <v>5.2</v>
      </c>
      <c r="U4433" t="n">
        <v>15.3</v>
      </c>
      <c r="V4433" t="n">
        <v>3.7</v>
      </c>
      <c r="W4433" t="n">
        <v>0</v>
      </c>
      <c r="X4433" t="n">
        <v>77</v>
      </c>
      <c r="Y4433" t="n">
        <v>0</v>
      </c>
      <c r="Z4433" t="n">
        <v>25</v>
      </c>
      <c r="AA4433" t="n">
        <v>168</v>
      </c>
      <c r="AB4433" t="n">
        <v>56.5</v>
      </c>
      <c r="AC4433" t="n">
        <v>168</v>
      </c>
      <c r="AD4433" t="n">
        <v>51.2</v>
      </c>
      <c r="AE4433" t="n">
        <v>47.6</v>
      </c>
      <c r="AF4433" t="n">
        <v>197</v>
      </c>
      <c r="AG4433" t="n">
        <v>57</v>
      </c>
      <c r="AH4433" t="n">
        <v>93</v>
      </c>
      <c r="AI4433" t="n">
        <v>28592</v>
      </c>
      <c r="AJ4433" t="n">
        <v>26380</v>
      </c>
      <c r="AK4433" t="n">
        <v>26730</v>
      </c>
      <c r="AL4433" t="n">
        <v>31022</v>
      </c>
      <c r="AM4433" t="n">
        <v>32666</v>
      </c>
      <c r="AN4433" t="n">
        <v>30965</v>
      </c>
      <c r="AO4433" t="n">
        <v>10</v>
      </c>
      <c r="AP4433" t="n">
        <v>104</v>
      </c>
      <c r="AQ4433"/>
      <c r="AR4433"/>
    </row>
    <row r="4434">
      <c r="A4434" t="n">
        <v>445708</v>
      </c>
      <c r="B4434" t="s">
        <v>6597</v>
      </c>
      <c r="C4434" t="s">
        <v>3603</v>
      </c>
      <c r="D4434" t="s">
        <v>3570</v>
      </c>
      <c r="E4434" t="s">
        <v>147</v>
      </c>
      <c r="F4434" t="s">
        <v>162</v>
      </c>
      <c r="G4434" t="s">
        <v>163</v>
      </c>
      <c r="H4434" t="s">
        <v>150</v>
      </c>
      <c r="I4434" t="s">
        <v>151</v>
      </c>
      <c r="J4434" t="s">
        <v>168</v>
      </c>
      <c r="K4434" t="s">
        <v>179</v>
      </c>
      <c r="L4434" t="s">
        <v>155</v>
      </c>
      <c r="M4434" t="s">
        <v>155</v>
      </c>
      <c r="N4434" t="n">
        <v>-80.8512</v>
      </c>
      <c r="O4434" t="n">
        <v>35.2335</v>
      </c>
      <c r="P4434" t="n">
        <v>1237</v>
      </c>
      <c r="Q4434" t="n">
        <v>1237</v>
      </c>
      <c r="R4434" t="n">
        <v>65.5</v>
      </c>
      <c r="S4434" t="n">
        <v>31.9</v>
      </c>
      <c r="T4434" t="n">
        <v>44.5</v>
      </c>
      <c r="U4434" t="n">
        <v>11.9</v>
      </c>
      <c r="V4434" t="n">
        <v>2.4</v>
      </c>
      <c r="W4434" t="n">
        <v>1.4</v>
      </c>
      <c r="X4434" t="n">
        <v>64</v>
      </c>
      <c r="Y4434" t="n">
        <v>100</v>
      </c>
      <c r="Z4434" t="n">
        <v>12</v>
      </c>
      <c r="AA4434" t="n">
        <v>568</v>
      </c>
      <c r="AB4434" t="n">
        <v>52.1</v>
      </c>
      <c r="AC4434" t="n">
        <v>443</v>
      </c>
      <c r="AD4434" t="n">
        <v>33.9</v>
      </c>
      <c r="AE4434" t="n">
        <v>29.6</v>
      </c>
      <c r="AF4434" t="n">
        <v>388</v>
      </c>
      <c r="AG4434" t="n">
        <v>52</v>
      </c>
      <c r="AH4434" t="n">
        <v>99</v>
      </c>
      <c r="AI4434" t="n">
        <v>29481</v>
      </c>
      <c r="AJ4434" t="n">
        <v>24385</v>
      </c>
      <c r="AK4434" t="n">
        <v>27441</v>
      </c>
      <c r="AL4434" t="n">
        <v>30472</v>
      </c>
      <c r="AM4434" t="n">
        <v>31188</v>
      </c>
      <c r="AN4434" t="n">
        <v>33744</v>
      </c>
      <c r="AO4434" t="n">
        <v>161</v>
      </c>
      <c r="AP4434" t="n">
        <v>135</v>
      </c>
      <c r="AQ4434"/>
      <c r="AR4434"/>
    </row>
    <row r="4435">
      <c r="A4435" t="n">
        <v>445735</v>
      </c>
      <c r="B4435" t="s">
        <v>6598</v>
      </c>
      <c r="C4435" t="s">
        <v>2014</v>
      </c>
      <c r="D4435" t="s">
        <v>2978</v>
      </c>
      <c r="E4435" t="s">
        <v>267</v>
      </c>
      <c r="F4435" t="s">
        <v>162</v>
      </c>
      <c r="G4435" t="s">
        <v>163</v>
      </c>
      <c r="H4435" t="s">
        <v>150</v>
      </c>
      <c r="I4435" t="s">
        <v>151</v>
      </c>
      <c r="J4435" t="s">
        <v>168</v>
      </c>
      <c r="K4435" t="s">
        <v>209</v>
      </c>
      <c r="L4435" t="s">
        <v>155</v>
      </c>
      <c r="M4435" t="s">
        <v>155</v>
      </c>
      <c r="N4435" t="n">
        <v>-115.0646</v>
      </c>
      <c r="O4435" t="n">
        <v>36.0732</v>
      </c>
      <c r="P4435" t="n">
        <v>1757</v>
      </c>
      <c r="Q4435" t="n">
        <v>742</v>
      </c>
      <c r="R4435" t="n">
        <v>73.5</v>
      </c>
      <c r="S4435" t="n">
        <v>26.7</v>
      </c>
      <c r="T4435" t="n">
        <v>3.5</v>
      </c>
      <c r="U4435" t="n">
        <v>14.2</v>
      </c>
      <c r="V4435" t="n">
        <v>40.2</v>
      </c>
      <c r="W4435" t="n">
        <v>0.4</v>
      </c>
      <c r="X4435"/>
      <c r="Y4435"/>
      <c r="Z4435" t="n">
        <v>10</v>
      </c>
      <c r="AA4435"/>
      <c r="AB4435"/>
      <c r="AC4435"/>
      <c r="AD4435"/>
      <c r="AE4435"/>
      <c r="AF4435" t="n">
        <v>0</v>
      </c>
      <c r="AG4435" t="n">
        <v>23</v>
      </c>
      <c r="AH4435" t="n">
        <v>32</v>
      </c>
      <c r="AI4435"/>
      <c r="AJ4435"/>
      <c r="AK4435"/>
      <c r="AL4435"/>
      <c r="AM4435"/>
      <c r="AN4435"/>
      <c r="AO4435"/>
      <c r="AP4435" t="n">
        <v>314</v>
      </c>
      <c r="AQ4435" t="n">
        <v>27</v>
      </c>
      <c r="AR4435" t="n">
        <v>231</v>
      </c>
    </row>
    <row r="4436">
      <c r="A4436" t="n">
        <v>445744</v>
      </c>
      <c r="B4436" t="s">
        <v>6599</v>
      </c>
      <c r="C4436" t="s">
        <v>6600</v>
      </c>
      <c r="D4436" t="s">
        <v>1078</v>
      </c>
      <c r="E4436" t="s">
        <v>147</v>
      </c>
      <c r="F4436" t="s">
        <v>279</v>
      </c>
      <c r="G4436" t="s">
        <v>189</v>
      </c>
      <c r="H4436" t="s">
        <v>174</v>
      </c>
      <c r="I4436" t="s">
        <v>151</v>
      </c>
      <c r="J4436" t="s">
        <v>164</v>
      </c>
      <c r="K4436" t="s">
        <v>176</v>
      </c>
      <c r="L4436" t="s">
        <v>155</v>
      </c>
      <c r="M4436" t="s">
        <v>155</v>
      </c>
      <c r="N4436" t="n">
        <v>-80.3038</v>
      </c>
      <c r="O4436" t="n">
        <v>27.3016</v>
      </c>
      <c r="P4436" t="n">
        <v>653</v>
      </c>
      <c r="Q4436" t="n">
        <v>653</v>
      </c>
      <c r="R4436" t="n">
        <v>86.7</v>
      </c>
      <c r="S4436" t="n">
        <v>22.1</v>
      </c>
      <c r="T4436" t="n">
        <v>49.2</v>
      </c>
      <c r="U4436" t="n">
        <v>19</v>
      </c>
      <c r="V4436" t="n">
        <v>2</v>
      </c>
      <c r="W4436" t="n">
        <v>0</v>
      </c>
      <c r="X4436" t="n">
        <v>70</v>
      </c>
      <c r="Y4436"/>
      <c r="Z4436" t="n">
        <v>26</v>
      </c>
      <c r="AA4436" t="n">
        <v>133</v>
      </c>
      <c r="AB4436" t="n">
        <v>59.4</v>
      </c>
      <c r="AC4436"/>
      <c r="AD4436"/>
      <c r="AE4436"/>
      <c r="AF4436" t="n">
        <v>50</v>
      </c>
      <c r="AG4436" t="n">
        <v>76</v>
      </c>
      <c r="AH4436" t="n">
        <v>80</v>
      </c>
      <c r="AI4436" t="n">
        <v>25629</v>
      </c>
      <c r="AJ4436" t="n">
        <v>24375</v>
      </c>
      <c r="AK4436" t="n">
        <v>24235</v>
      </c>
      <c r="AL4436" t="n">
        <v>26839</v>
      </c>
      <c r="AM4436" t="n">
        <v>31377</v>
      </c>
      <c r="AN4436" t="n">
        <v>31606</v>
      </c>
      <c r="AO4436" t="n">
        <v>59</v>
      </c>
      <c r="AP4436"/>
      <c r="AQ4436"/>
      <c r="AR4436"/>
    </row>
    <row r="4437">
      <c r="A4437" t="n">
        <v>445762</v>
      </c>
      <c r="B4437" t="s">
        <v>6601</v>
      </c>
      <c r="C4437" t="s">
        <v>6602</v>
      </c>
      <c r="D4437" t="s">
        <v>5078</v>
      </c>
      <c r="E4437" t="s">
        <v>147</v>
      </c>
      <c r="F4437" t="s">
        <v>279</v>
      </c>
      <c r="G4437" t="s">
        <v>189</v>
      </c>
      <c r="H4437" t="s">
        <v>174</v>
      </c>
      <c r="I4437" t="s">
        <v>186</v>
      </c>
      <c r="J4437" t="s">
        <v>164</v>
      </c>
      <c r="K4437"/>
      <c r="L4437" t="s">
        <v>155</v>
      </c>
      <c r="M4437" t="s">
        <v>155</v>
      </c>
      <c r="N4437" t="n">
        <v>-77.5146</v>
      </c>
      <c r="O4437" t="n">
        <v>38.7945</v>
      </c>
      <c r="P4437" t="n">
        <v>320</v>
      </c>
      <c r="Q4437" t="n">
        <v>320</v>
      </c>
      <c r="R4437" t="n">
        <v>6.2</v>
      </c>
      <c r="S4437" t="n">
        <v>28.8</v>
      </c>
      <c r="T4437" t="n">
        <v>33.8</v>
      </c>
      <c r="U4437" t="n">
        <v>25.3</v>
      </c>
      <c r="V4437" t="n">
        <v>4.4</v>
      </c>
      <c r="W4437" t="n">
        <v>0</v>
      </c>
      <c r="X4437" t="n">
        <v>59</v>
      </c>
      <c r="Y4437"/>
      <c r="Z4437" t="n">
        <v>13</v>
      </c>
      <c r="AA4437" t="n">
        <v>20</v>
      </c>
      <c r="AB4437" t="n">
        <v>40</v>
      </c>
      <c r="AC4437"/>
      <c r="AD4437"/>
      <c r="AE4437"/>
      <c r="AF4437" t="n">
        <v>32</v>
      </c>
      <c r="AG4437" t="n">
        <v>59</v>
      </c>
      <c r="AH4437" t="n">
        <v>62</v>
      </c>
      <c r="AI4437" t="n">
        <v>24669</v>
      </c>
      <c r="AJ4437" t="n">
        <v>23211</v>
      </c>
      <c r="AK4437" t="n">
        <v>23491</v>
      </c>
      <c r="AL4437" t="n">
        <v>25670</v>
      </c>
      <c r="AM4437" t="n">
        <v>29124</v>
      </c>
      <c r="AN4437" t="n">
        <v>29124</v>
      </c>
      <c r="AO4437"/>
      <c r="AP4437"/>
      <c r="AQ4437"/>
      <c r="AR4437"/>
    </row>
    <row r="4438">
      <c r="A4438" t="n">
        <v>445780</v>
      </c>
      <c r="B4438" t="s">
        <v>6603</v>
      </c>
      <c r="C4438" t="s">
        <v>6604</v>
      </c>
      <c r="D4438" t="s">
        <v>1407</v>
      </c>
      <c r="E4438" t="s">
        <v>914</v>
      </c>
      <c r="F4438" t="s">
        <v>199</v>
      </c>
      <c r="G4438" t="s">
        <v>189</v>
      </c>
      <c r="H4438" t="s">
        <v>200</v>
      </c>
      <c r="I4438" t="s">
        <v>175</v>
      </c>
      <c r="J4438" t="s">
        <v>164</v>
      </c>
      <c r="K4438"/>
      <c r="L4438" t="s">
        <v>155</v>
      </c>
      <c r="M4438" t="s">
        <v>155</v>
      </c>
      <c r="N4438" t="n">
        <v>-113.7872</v>
      </c>
      <c r="O4438" t="n">
        <v>42.5611</v>
      </c>
      <c r="P4438" t="n">
        <v>66</v>
      </c>
      <c r="Q4438" t="n">
        <v>66</v>
      </c>
      <c r="R4438" t="n">
        <v>87.9</v>
      </c>
      <c r="S4438" t="n">
        <v>51.5</v>
      </c>
      <c r="T4438" t="n">
        <v>1.5</v>
      </c>
      <c r="U4438" t="n">
        <v>47</v>
      </c>
      <c r="V4438" t="n">
        <v>0</v>
      </c>
      <c r="W4438" t="n">
        <v>0</v>
      </c>
      <c r="X4438" t="n">
        <v>85</v>
      </c>
      <c r="Y4438"/>
      <c r="Z4438" t="n">
        <v>4</v>
      </c>
      <c r="AA4438"/>
      <c r="AB4438"/>
      <c r="AC4438"/>
      <c r="AD4438"/>
      <c r="AE4438"/>
      <c r="AF4438" t="n">
        <v>35</v>
      </c>
      <c r="AG4438" t="n">
        <v>88</v>
      </c>
      <c r="AH4438" t="n">
        <v>88</v>
      </c>
      <c r="AI4438" t="n">
        <v>21170</v>
      </c>
      <c r="AJ4438" t="n">
        <v>21170</v>
      </c>
      <c r="AK4438"/>
      <c r="AL4438"/>
      <c r="AM4438"/>
      <c r="AN4438"/>
      <c r="AO4438"/>
      <c r="AP4438"/>
      <c r="AQ4438"/>
      <c r="AR4438"/>
    </row>
    <row r="4439">
      <c r="A4439" t="n">
        <v>445799</v>
      </c>
      <c r="B4439" t="s">
        <v>6605</v>
      </c>
      <c r="C4439" t="s">
        <v>4223</v>
      </c>
      <c r="D4439" t="s">
        <v>4200</v>
      </c>
      <c r="E4439" t="s">
        <v>997</v>
      </c>
      <c r="F4439" t="s">
        <v>279</v>
      </c>
      <c r="G4439" t="s">
        <v>189</v>
      </c>
      <c r="H4439" t="s">
        <v>174</v>
      </c>
      <c r="I4439" t="s">
        <v>186</v>
      </c>
      <c r="J4439" t="s">
        <v>168</v>
      </c>
      <c r="K4439"/>
      <c r="L4439" t="s">
        <v>155</v>
      </c>
      <c r="M4439" t="s">
        <v>155</v>
      </c>
      <c r="N4439" t="n">
        <v>-75.6851</v>
      </c>
      <c r="O4439" t="n">
        <v>40.0705</v>
      </c>
      <c r="P4439" t="n">
        <v>1377</v>
      </c>
      <c r="Q4439" t="n">
        <v>1377</v>
      </c>
      <c r="R4439" t="n">
        <v>4.9</v>
      </c>
      <c r="S4439" t="n">
        <v>48.7</v>
      </c>
      <c r="T4439" t="n">
        <v>13.1</v>
      </c>
      <c r="U4439" t="n">
        <v>24.5</v>
      </c>
      <c r="V4439" t="n">
        <v>1.7</v>
      </c>
      <c r="W4439" t="n">
        <v>0</v>
      </c>
      <c r="X4439" t="n">
        <v>74</v>
      </c>
      <c r="Y4439"/>
      <c r="Z4439" t="n">
        <v>35</v>
      </c>
      <c r="AA4439" t="n">
        <v>534</v>
      </c>
      <c r="AB4439" t="n">
        <v>54.5</v>
      </c>
      <c r="AC4439"/>
      <c r="AD4439"/>
      <c r="AE4439"/>
      <c r="AF4439" t="n">
        <v>587</v>
      </c>
      <c r="AG4439" t="n">
        <v>51</v>
      </c>
      <c r="AH4439" t="n">
        <v>77</v>
      </c>
      <c r="AI4439" t="n">
        <v>23424</v>
      </c>
      <c r="AJ4439" t="n">
        <v>22661</v>
      </c>
      <c r="AK4439" t="n">
        <v>23157</v>
      </c>
      <c r="AL4439" t="n">
        <v>23885</v>
      </c>
      <c r="AM4439" t="n">
        <v>27346</v>
      </c>
      <c r="AN4439" t="n">
        <v>27721</v>
      </c>
      <c r="AO4439" t="n">
        <v>3</v>
      </c>
      <c r="AP4439"/>
      <c r="AQ4439"/>
      <c r="AR4439"/>
    </row>
    <row r="4440">
      <c r="A4440" t="n">
        <v>445841</v>
      </c>
      <c r="B4440" t="s">
        <v>6606</v>
      </c>
      <c r="C4440" t="s">
        <v>4570</v>
      </c>
      <c r="D4440" t="s">
        <v>4545</v>
      </c>
      <c r="E4440" t="s">
        <v>147</v>
      </c>
      <c r="F4440" t="s">
        <v>199</v>
      </c>
      <c r="G4440" t="s">
        <v>189</v>
      </c>
      <c r="H4440" t="s">
        <v>200</v>
      </c>
      <c r="I4440" t="s">
        <v>151</v>
      </c>
      <c r="J4440" t="s">
        <v>164</v>
      </c>
      <c r="K4440"/>
      <c r="L4440" t="s">
        <v>155</v>
      </c>
      <c r="M4440" t="s">
        <v>155</v>
      </c>
      <c r="N4440" t="n">
        <v>-81.9727</v>
      </c>
      <c r="O4440" t="n">
        <v>34.9234</v>
      </c>
      <c r="P4440" t="n">
        <v>311</v>
      </c>
      <c r="Q4440" t="n">
        <v>311</v>
      </c>
      <c r="R4440" t="n">
        <v>98.7</v>
      </c>
      <c r="S4440" t="n">
        <v>53.1</v>
      </c>
      <c r="T4440" t="n">
        <v>37</v>
      </c>
      <c r="U4440" t="n">
        <v>6.8</v>
      </c>
      <c r="V4440" t="n">
        <v>1.3</v>
      </c>
      <c r="W4440" t="n">
        <v>0</v>
      </c>
      <c r="X4440" t="n">
        <v>95</v>
      </c>
      <c r="Y4440" t="n">
        <v>100</v>
      </c>
      <c r="Z4440" t="n">
        <v>20</v>
      </c>
      <c r="AA4440"/>
      <c r="AB4440"/>
      <c r="AC4440"/>
      <c r="AD4440"/>
      <c r="AE4440"/>
      <c r="AF4440" t="n">
        <v>77</v>
      </c>
      <c r="AG4440" t="n">
        <v>69</v>
      </c>
      <c r="AH4440" t="n">
        <v>72</v>
      </c>
      <c r="AI4440" t="n">
        <v>13600</v>
      </c>
      <c r="AJ4440" t="n">
        <v>13504</v>
      </c>
      <c r="AK4440" t="n">
        <v>13763</v>
      </c>
      <c r="AL4440" t="n">
        <v>15269</v>
      </c>
      <c r="AM4440"/>
      <c r="AN4440"/>
      <c r="AO4440"/>
      <c r="AP4440"/>
      <c r="AQ4440"/>
      <c r="AR4440"/>
    </row>
    <row r="4441">
      <c r="A4441" t="n">
        <v>445850</v>
      </c>
      <c r="B4441" t="s">
        <v>6607</v>
      </c>
      <c r="C4441" t="s">
        <v>2031</v>
      </c>
      <c r="D4441" t="s">
        <v>4545</v>
      </c>
      <c r="E4441" t="s">
        <v>147</v>
      </c>
      <c r="F4441" t="s">
        <v>199</v>
      </c>
      <c r="G4441" t="s">
        <v>189</v>
      </c>
      <c r="H4441" t="s">
        <v>200</v>
      </c>
      <c r="I4441" t="s">
        <v>151</v>
      </c>
      <c r="J4441" t="s">
        <v>164</v>
      </c>
      <c r="K4441"/>
      <c r="L4441" t="s">
        <v>155</v>
      </c>
      <c r="M4441" t="s">
        <v>155</v>
      </c>
      <c r="N4441" t="n">
        <v>-80.942</v>
      </c>
      <c r="O4441" t="n">
        <v>33.9645</v>
      </c>
      <c r="P4441" t="n">
        <v>203</v>
      </c>
      <c r="Q4441" t="n">
        <v>203</v>
      </c>
      <c r="R4441" t="n">
        <v>98</v>
      </c>
      <c r="S4441" t="n">
        <v>10.3</v>
      </c>
      <c r="T4441" t="n">
        <v>83.7</v>
      </c>
      <c r="U4441" t="n">
        <v>4.4</v>
      </c>
      <c r="V4441" t="n">
        <v>0</v>
      </c>
      <c r="W4441" t="n">
        <v>0</v>
      </c>
      <c r="X4441" t="n">
        <v>91</v>
      </c>
      <c r="Y4441" t="n">
        <v>100</v>
      </c>
      <c r="Z4441" t="n">
        <v>20</v>
      </c>
      <c r="AA4441"/>
      <c r="AB4441"/>
      <c r="AC4441"/>
      <c r="AD4441"/>
      <c r="AE4441"/>
      <c r="AF4441" t="n">
        <v>39</v>
      </c>
      <c r="AG4441" t="n">
        <v>67</v>
      </c>
      <c r="AH4441" t="n">
        <v>68</v>
      </c>
      <c r="AI4441" t="n">
        <v>12704</v>
      </c>
      <c r="AJ4441" t="n">
        <v>12869</v>
      </c>
      <c r="AK4441" t="n">
        <v>13231</v>
      </c>
      <c r="AL4441"/>
      <c r="AM4441" t="n">
        <v>17086</v>
      </c>
      <c r="AN4441"/>
      <c r="AO4441"/>
      <c r="AP4441"/>
      <c r="AQ4441"/>
      <c r="AR4441"/>
    </row>
    <row r="4442">
      <c r="A4442" t="n">
        <v>445869</v>
      </c>
      <c r="B4442" t="s">
        <v>6608</v>
      </c>
      <c r="C4442" t="s">
        <v>967</v>
      </c>
      <c r="D4442" t="s">
        <v>5078</v>
      </c>
      <c r="E4442" t="s">
        <v>147</v>
      </c>
      <c r="F4442" t="s">
        <v>162</v>
      </c>
      <c r="G4442" t="s">
        <v>163</v>
      </c>
      <c r="H4442" t="s">
        <v>150</v>
      </c>
      <c r="I4442" t="s">
        <v>186</v>
      </c>
      <c r="J4442" t="s">
        <v>164</v>
      </c>
      <c r="K4442" t="s">
        <v>209</v>
      </c>
      <c r="L4442" t="s">
        <v>155</v>
      </c>
      <c r="M4442" t="s">
        <v>155</v>
      </c>
      <c r="N4442" t="n">
        <v>-77.4376</v>
      </c>
      <c r="O4442" t="n">
        <v>38.9797</v>
      </c>
      <c r="P4442" t="n">
        <v>593</v>
      </c>
      <c r="Q4442"/>
      <c r="R4442"/>
      <c r="S4442"/>
      <c r="T4442"/>
      <c r="U4442"/>
      <c r="V4442"/>
      <c r="W4442"/>
      <c r="X4442"/>
      <c r="Y4442"/>
      <c r="Z4442"/>
      <c r="AA4442"/>
      <c r="AB4442"/>
      <c r="AC4442"/>
      <c r="AD4442"/>
      <c r="AE4442"/>
      <c r="AF4442"/>
      <c r="AG4442"/>
      <c r="AH4442"/>
      <c r="AI4442"/>
      <c r="AJ4442"/>
      <c r="AK4442"/>
      <c r="AL4442"/>
      <c r="AM4442"/>
      <c r="AN4442"/>
      <c r="AO4442"/>
      <c r="AP4442"/>
      <c r="AQ4442" t="n">
        <v>91</v>
      </c>
      <c r="AR4442" t="n">
        <v>12</v>
      </c>
    </row>
    <row r="4443">
      <c r="A4443" t="n">
        <v>445911</v>
      </c>
      <c r="B4443" t="s">
        <v>6609</v>
      </c>
      <c r="C4443" t="s">
        <v>6610</v>
      </c>
      <c r="D4443" t="s">
        <v>992</v>
      </c>
      <c r="E4443" t="s">
        <v>993</v>
      </c>
      <c r="F4443" t="s">
        <v>279</v>
      </c>
      <c r="G4443" t="s">
        <v>189</v>
      </c>
      <c r="H4443" t="s">
        <v>174</v>
      </c>
      <c r="I4443" t="s">
        <v>151</v>
      </c>
      <c r="J4443" t="s">
        <v>164</v>
      </c>
      <c r="K4443"/>
      <c r="L4443" t="s">
        <v>155</v>
      </c>
      <c r="M4443" t="s">
        <v>155</v>
      </c>
      <c r="N4443" t="n">
        <v>-73.132</v>
      </c>
      <c r="O4443" t="n">
        <v>41.272</v>
      </c>
      <c r="P4443" t="n">
        <v>1274</v>
      </c>
      <c r="Q4443" t="n">
        <v>1274</v>
      </c>
      <c r="R4443" t="n">
        <v>61.8</v>
      </c>
      <c r="S4443" t="n">
        <v>23.2</v>
      </c>
      <c r="T4443" t="n">
        <v>31.8</v>
      </c>
      <c r="U4443" t="n">
        <v>31.2</v>
      </c>
      <c r="V4443" t="n">
        <v>1.9</v>
      </c>
      <c r="W4443" t="n">
        <v>0</v>
      </c>
      <c r="X4443" t="n">
        <v>79</v>
      </c>
      <c r="Y4443" t="n">
        <v>58</v>
      </c>
      <c r="Z4443" t="n">
        <v>15</v>
      </c>
      <c r="AA4443" t="n">
        <v>642</v>
      </c>
      <c r="AB4443" t="n">
        <v>55.1</v>
      </c>
      <c r="AC4443"/>
      <c r="AD4443"/>
      <c r="AE4443"/>
      <c r="AF4443" t="n">
        <v>525</v>
      </c>
      <c r="AG4443" t="n">
        <v>56</v>
      </c>
      <c r="AH4443" t="n">
        <v>77</v>
      </c>
      <c r="AI4443" t="n">
        <v>35404</v>
      </c>
      <c r="AJ4443" t="n">
        <v>34769</v>
      </c>
      <c r="AK4443" t="n">
        <v>35619</v>
      </c>
      <c r="AL4443" t="n">
        <v>35815</v>
      </c>
      <c r="AM4443" t="n">
        <v>37388</v>
      </c>
      <c r="AN4443" t="n">
        <v>38015</v>
      </c>
      <c r="AO4443"/>
      <c r="AP4443"/>
      <c r="AQ4443"/>
      <c r="AR4443"/>
    </row>
    <row r="4444">
      <c r="A4444" t="n">
        <v>445948</v>
      </c>
      <c r="B4444" t="s">
        <v>6611</v>
      </c>
      <c r="C4444" t="s">
        <v>2977</v>
      </c>
      <c r="D4444" t="s">
        <v>2978</v>
      </c>
      <c r="E4444" t="s">
        <v>267</v>
      </c>
      <c r="F4444" t="s">
        <v>279</v>
      </c>
      <c r="G4444" t="s">
        <v>189</v>
      </c>
      <c r="H4444" t="s">
        <v>174</v>
      </c>
      <c r="I4444" t="s">
        <v>151</v>
      </c>
      <c r="J4444" t="s">
        <v>168</v>
      </c>
      <c r="K4444" t="s">
        <v>176</v>
      </c>
      <c r="L4444" t="s">
        <v>155</v>
      </c>
      <c r="M4444" t="s">
        <v>155</v>
      </c>
      <c r="N4444" t="n">
        <v>-115.2556</v>
      </c>
      <c r="O4444" t="n">
        <v>36.2039</v>
      </c>
      <c r="P4444" t="n">
        <v>3076</v>
      </c>
      <c r="Q4444" t="n">
        <v>3076</v>
      </c>
      <c r="R4444" t="n">
        <v>83.5</v>
      </c>
      <c r="S4444" t="n">
        <v>14.8</v>
      </c>
      <c r="T4444" t="n">
        <v>32.9</v>
      </c>
      <c r="U4444" t="n">
        <v>32.9</v>
      </c>
      <c r="V4444" t="n">
        <v>5.9</v>
      </c>
      <c r="W4444" t="n">
        <v>0.1</v>
      </c>
      <c r="X4444" t="n">
        <v>67</v>
      </c>
      <c r="Y4444"/>
      <c r="Z4444" t="n">
        <v>36</v>
      </c>
      <c r="AA4444" t="n">
        <v>1313</v>
      </c>
      <c r="AB4444" t="n">
        <v>67.3</v>
      </c>
      <c r="AC4444"/>
      <c r="AD4444"/>
      <c r="AE4444"/>
      <c r="AF4444" t="n">
        <v>1914</v>
      </c>
      <c r="AG4444" t="n">
        <v>80</v>
      </c>
      <c r="AH4444" t="n">
        <v>87</v>
      </c>
      <c r="AI4444" t="n">
        <v>14887</v>
      </c>
      <c r="AJ4444" t="n">
        <v>14776</v>
      </c>
      <c r="AK4444" t="n">
        <v>14865</v>
      </c>
      <c r="AL4444" t="n">
        <v>15560</v>
      </c>
      <c r="AM4444" t="n">
        <v>14320</v>
      </c>
      <c r="AN4444" t="n">
        <v>19412</v>
      </c>
      <c r="AO4444" t="n">
        <v>101</v>
      </c>
      <c r="AP4444"/>
      <c r="AQ4444"/>
      <c r="AR4444"/>
    </row>
    <row r="4445">
      <c r="A4445" t="n">
        <v>445957</v>
      </c>
      <c r="B4445" t="s">
        <v>6612</v>
      </c>
      <c r="C4445" t="s">
        <v>1432</v>
      </c>
      <c r="D4445" t="s">
        <v>1433</v>
      </c>
      <c r="E4445" t="s">
        <v>1434</v>
      </c>
      <c r="F4445" t="s">
        <v>199</v>
      </c>
      <c r="G4445" t="s">
        <v>189</v>
      </c>
      <c r="H4445" t="s">
        <v>200</v>
      </c>
      <c r="I4445" t="s">
        <v>151</v>
      </c>
      <c r="J4445" t="s">
        <v>164</v>
      </c>
      <c r="K4445"/>
      <c r="L4445" t="s">
        <v>155</v>
      </c>
      <c r="M4445" t="s">
        <v>155</v>
      </c>
      <c r="N4445" t="n">
        <v>-87.6257</v>
      </c>
      <c r="O4445" t="n">
        <v>41.8781</v>
      </c>
      <c r="P4445" t="n">
        <v>443</v>
      </c>
      <c r="Q4445" t="n">
        <v>443</v>
      </c>
      <c r="R4445" t="n">
        <v>76.5</v>
      </c>
      <c r="S4445" t="n">
        <v>12</v>
      </c>
      <c r="T4445" t="n">
        <v>45.1</v>
      </c>
      <c r="U4445" t="n">
        <v>15.1</v>
      </c>
      <c r="V4445" t="n">
        <v>1.4</v>
      </c>
      <c r="W4445" t="n">
        <v>0</v>
      </c>
      <c r="X4445"/>
      <c r="Y4445"/>
      <c r="Z4445" t="n">
        <v>14</v>
      </c>
      <c r="AA4445"/>
      <c r="AB4445"/>
      <c r="AC4445"/>
      <c r="AD4445"/>
      <c r="AE4445"/>
      <c r="AF4445" t="n">
        <v>0</v>
      </c>
      <c r="AG4445" t="n">
        <v>54</v>
      </c>
      <c r="AH4445" t="n">
        <v>78</v>
      </c>
      <c r="AI4445"/>
      <c r="AJ4445"/>
      <c r="AK4445"/>
      <c r="AL4445"/>
      <c r="AM4445"/>
      <c r="AN4445"/>
      <c r="AO4445"/>
      <c r="AP4445"/>
      <c r="AQ4445"/>
      <c r="AR4445"/>
    </row>
    <row r="4446">
      <c r="A4446" t="n">
        <v>446002</v>
      </c>
      <c r="B4446" t="s">
        <v>6613</v>
      </c>
      <c r="C4446" t="s">
        <v>5634</v>
      </c>
      <c r="D4446" t="s">
        <v>890</v>
      </c>
      <c r="E4446" t="s">
        <v>891</v>
      </c>
      <c r="F4446" t="s">
        <v>188</v>
      </c>
      <c r="G4446" t="s">
        <v>189</v>
      </c>
      <c r="H4446" t="s">
        <v>150</v>
      </c>
      <c r="I4446" t="s">
        <v>186</v>
      </c>
      <c r="J4446" t="s">
        <v>164</v>
      </c>
      <c r="K4446" t="s">
        <v>209</v>
      </c>
      <c r="L4446" t="s">
        <v>155</v>
      </c>
      <c r="M4446" t="s">
        <v>155</v>
      </c>
      <c r="N4446" t="n">
        <v>-93.1579</v>
      </c>
      <c r="O4446" t="n">
        <v>45.0082</v>
      </c>
      <c r="P4446" t="n">
        <v>41</v>
      </c>
      <c r="Q4446"/>
      <c r="R4446"/>
      <c r="S4446"/>
      <c r="T4446"/>
      <c r="U4446"/>
      <c r="V4446"/>
      <c r="W4446"/>
      <c r="X4446"/>
      <c r="Y4446"/>
      <c r="Z4446"/>
      <c r="AA4446"/>
      <c r="AB4446"/>
      <c r="AC4446"/>
      <c r="AD4446"/>
      <c r="AE4446"/>
      <c r="AF4446"/>
      <c r="AG4446"/>
      <c r="AH4446"/>
      <c r="AI4446"/>
      <c r="AJ4446"/>
      <c r="AK4446"/>
      <c r="AL4446"/>
      <c r="AM4446"/>
      <c r="AN4446"/>
      <c r="AO4446"/>
      <c r="AP4446"/>
      <c r="AQ4446" t="n">
        <v>5</v>
      </c>
      <c r="AR4446" t="n">
        <v>1</v>
      </c>
    </row>
    <row r="4447">
      <c r="A4447" t="n">
        <v>446039</v>
      </c>
      <c r="B4447" t="s">
        <v>6614</v>
      </c>
      <c r="C4447" t="s">
        <v>281</v>
      </c>
      <c r="D4447" t="s">
        <v>282</v>
      </c>
      <c r="E4447" t="s">
        <v>283</v>
      </c>
      <c r="F4447" t="s">
        <v>188</v>
      </c>
      <c r="G4447" t="s">
        <v>189</v>
      </c>
      <c r="H4447" t="s">
        <v>150</v>
      </c>
      <c r="I4447" t="s">
        <v>151</v>
      </c>
      <c r="J4447" t="s">
        <v>164</v>
      </c>
      <c r="K4447" t="s">
        <v>209</v>
      </c>
      <c r="L4447" t="s">
        <v>155</v>
      </c>
      <c r="M4447" t="s">
        <v>155</v>
      </c>
      <c r="N4447" t="n">
        <v>-110.9291</v>
      </c>
      <c r="O4447" t="n">
        <v>32.2646</v>
      </c>
      <c r="P4447" t="n">
        <v>39</v>
      </c>
      <c r="Q4447"/>
      <c r="R4447"/>
      <c r="S4447"/>
      <c r="T4447"/>
      <c r="U4447"/>
      <c r="V4447"/>
      <c r="W4447"/>
      <c r="X4447"/>
      <c r="Y4447"/>
      <c r="Z4447"/>
      <c r="AA4447"/>
      <c r="AB4447"/>
      <c r="AC4447"/>
      <c r="AD4447"/>
      <c r="AE4447"/>
      <c r="AF4447"/>
      <c r="AG4447"/>
      <c r="AH4447"/>
      <c r="AI4447"/>
      <c r="AJ4447"/>
      <c r="AK4447"/>
      <c r="AL4447"/>
      <c r="AM4447"/>
      <c r="AN4447"/>
      <c r="AO4447"/>
      <c r="AP4447"/>
      <c r="AQ4447" t="n">
        <v>10</v>
      </c>
      <c r="AR4447"/>
    </row>
    <row r="4448">
      <c r="A4448" t="n">
        <v>446048</v>
      </c>
      <c r="B4448" t="s">
        <v>6615</v>
      </c>
      <c r="C4448" t="s">
        <v>6616</v>
      </c>
      <c r="D4448" t="s">
        <v>1078</v>
      </c>
      <c r="E4448" t="s">
        <v>147</v>
      </c>
      <c r="F4448" t="s">
        <v>162</v>
      </c>
      <c r="G4448" t="s">
        <v>163</v>
      </c>
      <c r="H4448" t="s">
        <v>150</v>
      </c>
      <c r="I4448" t="s">
        <v>205</v>
      </c>
      <c r="J4448" t="s">
        <v>168</v>
      </c>
      <c r="K4448" t="s">
        <v>179</v>
      </c>
      <c r="L4448" t="s">
        <v>155</v>
      </c>
      <c r="M4448" t="s">
        <v>155</v>
      </c>
      <c r="N4448" t="n">
        <v>-81.4389</v>
      </c>
      <c r="O4448" t="n">
        <v>26.336</v>
      </c>
      <c r="P4448" t="n">
        <v>1372</v>
      </c>
      <c r="Q4448" t="n">
        <v>1300</v>
      </c>
      <c r="R4448" t="n">
        <v>54.5</v>
      </c>
      <c r="S4448" t="n">
        <v>70.6</v>
      </c>
      <c r="T4448" t="n">
        <v>4.1</v>
      </c>
      <c r="U4448" t="n">
        <v>12.8</v>
      </c>
      <c r="V4448" t="n">
        <v>4.1</v>
      </c>
      <c r="W4448" t="n">
        <v>2.8</v>
      </c>
      <c r="X4448" t="n">
        <v>75</v>
      </c>
      <c r="Y4448"/>
      <c r="Z4448" t="n">
        <v>12</v>
      </c>
      <c r="AA4448" t="n">
        <v>283</v>
      </c>
      <c r="AB4448" t="n">
        <v>55.5</v>
      </c>
      <c r="AC4448" t="n">
        <v>283</v>
      </c>
      <c r="AD4448" t="n">
        <v>55.5</v>
      </c>
      <c r="AE4448" t="n">
        <v>49.1</v>
      </c>
      <c r="AF4448" t="n">
        <v>356</v>
      </c>
      <c r="AG4448" t="n">
        <v>23</v>
      </c>
      <c r="AH4448" t="n">
        <v>98</v>
      </c>
      <c r="AI4448" t="n">
        <v>23515</v>
      </c>
      <c r="AJ4448" t="n">
        <v>19716</v>
      </c>
      <c r="AK4448" t="n">
        <v>18784</v>
      </c>
      <c r="AL4448" t="n">
        <v>22156</v>
      </c>
      <c r="AM4448" t="n">
        <v>24553</v>
      </c>
      <c r="AN4448" t="n">
        <v>25967</v>
      </c>
      <c r="AO4448"/>
      <c r="AP4448" t="n">
        <v>248</v>
      </c>
      <c r="AQ4448" t="n">
        <v>18</v>
      </c>
      <c r="AR4448" t="n">
        <v>1</v>
      </c>
    </row>
    <row r="4449">
      <c r="A4449" t="n">
        <v>446084</v>
      </c>
      <c r="B4449" t="s">
        <v>6617</v>
      </c>
      <c r="C4449" t="s">
        <v>6618</v>
      </c>
      <c r="D4449" t="s">
        <v>1433</v>
      </c>
      <c r="E4449" t="s">
        <v>1434</v>
      </c>
      <c r="F4449" t="s">
        <v>199</v>
      </c>
      <c r="G4449" t="s">
        <v>189</v>
      </c>
      <c r="H4449" t="s">
        <v>200</v>
      </c>
      <c r="I4449" t="s">
        <v>186</v>
      </c>
      <c r="J4449" t="s">
        <v>164</v>
      </c>
      <c r="K4449"/>
      <c r="L4449" t="s">
        <v>155</v>
      </c>
      <c r="M4449" t="s">
        <v>155</v>
      </c>
      <c r="N4449" t="n">
        <v>-90.176</v>
      </c>
      <c r="O4449" t="n">
        <v>38.9275</v>
      </c>
      <c r="P4449" t="n">
        <v>100</v>
      </c>
      <c r="Q4449" t="n">
        <v>100</v>
      </c>
      <c r="R4449" t="n">
        <v>89</v>
      </c>
      <c r="S4449" t="n">
        <v>41</v>
      </c>
      <c r="T4449" t="n">
        <v>56</v>
      </c>
      <c r="U4449" t="n">
        <v>0</v>
      </c>
      <c r="V4449" t="n">
        <v>1</v>
      </c>
      <c r="W4449" t="n">
        <v>0</v>
      </c>
      <c r="X4449"/>
      <c r="Y4449" t="n">
        <v>75</v>
      </c>
      <c r="Z4449" t="n">
        <v>6</v>
      </c>
      <c r="AA4449"/>
      <c r="AB4449"/>
      <c r="AC4449"/>
      <c r="AD4449"/>
      <c r="AE4449"/>
      <c r="AF4449" t="n">
        <v>0</v>
      </c>
      <c r="AG4449" t="n">
        <v>81</v>
      </c>
      <c r="AH4449" t="n">
        <v>87</v>
      </c>
      <c r="AI4449"/>
      <c r="AJ4449"/>
      <c r="AK4449"/>
      <c r="AL4449"/>
      <c r="AM4449"/>
      <c r="AN4449"/>
      <c r="AO4449"/>
      <c r="AP4449"/>
      <c r="AQ4449"/>
      <c r="AR4449"/>
    </row>
    <row r="4450">
      <c r="A4450" t="n">
        <v>446093</v>
      </c>
      <c r="B4450" t="s">
        <v>6619</v>
      </c>
      <c r="C4450" t="s">
        <v>6620</v>
      </c>
      <c r="D4450" t="s">
        <v>440</v>
      </c>
      <c r="E4450" t="s">
        <v>267</v>
      </c>
      <c r="F4450" t="s">
        <v>199</v>
      </c>
      <c r="G4450" t="s">
        <v>189</v>
      </c>
      <c r="H4450" t="s">
        <v>200</v>
      </c>
      <c r="I4450" t="s">
        <v>151</v>
      </c>
      <c r="J4450" t="s">
        <v>164</v>
      </c>
      <c r="K4450"/>
      <c r="L4450" t="s">
        <v>155</v>
      </c>
      <c r="M4450" t="s">
        <v>155</v>
      </c>
      <c r="N4450" t="n">
        <v>-121.6523</v>
      </c>
      <c r="O4450" t="n">
        <v>39.14</v>
      </c>
      <c r="P4450" t="n">
        <v>97</v>
      </c>
      <c r="Q4450" t="n">
        <v>97</v>
      </c>
      <c r="R4450" t="n">
        <v>93.8</v>
      </c>
      <c r="S4450" t="n">
        <v>28.9</v>
      </c>
      <c r="T4450" t="n">
        <v>3.1</v>
      </c>
      <c r="U4450" t="n">
        <v>42.3</v>
      </c>
      <c r="V4450" t="n">
        <v>15.5</v>
      </c>
      <c r="W4450" t="n">
        <v>0</v>
      </c>
      <c r="X4450" t="n">
        <v>100</v>
      </c>
      <c r="Y4450"/>
      <c r="Z4450" t="n">
        <v>20</v>
      </c>
      <c r="AA4450"/>
      <c r="AB4450"/>
      <c r="AC4450"/>
      <c r="AD4450"/>
      <c r="AE4450"/>
      <c r="AF4450" t="n">
        <v>134</v>
      </c>
      <c r="AG4450" t="n">
        <v>46</v>
      </c>
      <c r="AH4450" t="n">
        <v>53</v>
      </c>
      <c r="AI4450" t="n">
        <v>24876</v>
      </c>
      <c r="AJ4450" t="n">
        <v>24158</v>
      </c>
      <c r="AK4450" t="n">
        <v>25061</v>
      </c>
      <c r="AL4450" t="n">
        <v>25839</v>
      </c>
      <c r="AM4450" t="n">
        <v>28489</v>
      </c>
      <c r="AN4450" t="n">
        <v>29754</v>
      </c>
      <c r="AO4450"/>
      <c r="AP4450"/>
      <c r="AQ4450"/>
      <c r="AR4450"/>
    </row>
    <row r="4451">
      <c r="A4451" t="n">
        <v>446109</v>
      </c>
      <c r="B4451" t="s">
        <v>6621</v>
      </c>
      <c r="C4451" t="s">
        <v>6082</v>
      </c>
      <c r="D4451" t="s">
        <v>1078</v>
      </c>
      <c r="E4451" t="s">
        <v>147</v>
      </c>
      <c r="F4451" t="s">
        <v>279</v>
      </c>
      <c r="G4451" t="s">
        <v>189</v>
      </c>
      <c r="H4451" t="s">
        <v>174</v>
      </c>
      <c r="I4451" t="s">
        <v>186</v>
      </c>
      <c r="J4451" t="s">
        <v>164</v>
      </c>
      <c r="K4451" t="s">
        <v>176</v>
      </c>
      <c r="L4451" t="s">
        <v>155</v>
      </c>
      <c r="M4451" t="s">
        <v>155</v>
      </c>
      <c r="N4451" t="n">
        <v>-81.3757</v>
      </c>
      <c r="O4451" t="n">
        <v>28.6631</v>
      </c>
      <c r="P4451" t="n">
        <v>579</v>
      </c>
      <c r="Q4451" t="n">
        <v>579</v>
      </c>
      <c r="R4451" t="n">
        <v>85</v>
      </c>
      <c r="S4451" t="n">
        <v>20.7</v>
      </c>
      <c r="T4451" t="n">
        <v>31.1</v>
      </c>
      <c r="U4451" t="n">
        <v>37.1</v>
      </c>
      <c r="V4451" t="n">
        <v>2.1</v>
      </c>
      <c r="W4451" t="n">
        <v>0</v>
      </c>
      <c r="X4451" t="n">
        <v>76</v>
      </c>
      <c r="Y4451" t="n">
        <v>25</v>
      </c>
      <c r="Z4451" t="n">
        <v>25</v>
      </c>
      <c r="AA4451" t="n">
        <v>60</v>
      </c>
      <c r="AB4451" t="n">
        <v>41.7</v>
      </c>
      <c r="AC4451"/>
      <c r="AD4451"/>
      <c r="AE4451"/>
      <c r="AF4451" t="n">
        <v>29</v>
      </c>
      <c r="AG4451" t="n">
        <v>63</v>
      </c>
      <c r="AH4451" t="n">
        <v>66</v>
      </c>
      <c r="AI4451" t="n">
        <v>17057</v>
      </c>
      <c r="AJ4451" t="n">
        <v>16276</v>
      </c>
      <c r="AK4451" t="n">
        <v>17585</v>
      </c>
      <c r="AL4451" t="n">
        <v>17990</v>
      </c>
      <c r="AM4451" t="n">
        <v>20254</v>
      </c>
      <c r="AN4451"/>
      <c r="AO4451" t="n">
        <v>60</v>
      </c>
      <c r="AP4451"/>
      <c r="AQ4451"/>
      <c r="AR4451"/>
    </row>
    <row r="4452">
      <c r="A4452" t="n">
        <v>446118</v>
      </c>
      <c r="B4452" t="s">
        <v>6622</v>
      </c>
      <c r="C4452" t="s">
        <v>458</v>
      </c>
      <c r="D4452" t="s">
        <v>440</v>
      </c>
      <c r="E4452" t="s">
        <v>267</v>
      </c>
      <c r="F4452" t="s">
        <v>279</v>
      </c>
      <c r="G4452" t="s">
        <v>189</v>
      </c>
      <c r="H4452" t="s">
        <v>174</v>
      </c>
      <c r="I4452" t="s">
        <v>186</v>
      </c>
      <c r="J4452" t="s">
        <v>164</v>
      </c>
      <c r="K4452" t="s">
        <v>176</v>
      </c>
      <c r="L4452" t="s">
        <v>155</v>
      </c>
      <c r="M4452" t="s">
        <v>155</v>
      </c>
      <c r="N4452" t="n">
        <v>-118.1564</v>
      </c>
      <c r="O4452" t="n">
        <v>34.6782</v>
      </c>
      <c r="P4452" t="n">
        <v>962</v>
      </c>
      <c r="Q4452" t="n">
        <v>962</v>
      </c>
      <c r="R4452" t="n">
        <v>82.7</v>
      </c>
      <c r="S4452" t="n">
        <v>10.2</v>
      </c>
      <c r="T4452" t="n">
        <v>15.3</v>
      </c>
      <c r="U4452" t="n">
        <v>62</v>
      </c>
      <c r="V4452" t="n">
        <v>8.5</v>
      </c>
      <c r="W4452" t="n">
        <v>1.4</v>
      </c>
      <c r="X4452" t="n">
        <v>65</v>
      </c>
      <c r="Y4452"/>
      <c r="Z4452" t="n">
        <v>12</v>
      </c>
      <c r="AA4452" t="n">
        <v>525</v>
      </c>
      <c r="AB4452" t="n">
        <v>71.8</v>
      </c>
      <c r="AC4452"/>
      <c r="AD4452"/>
      <c r="AE4452"/>
      <c r="AF4452" t="n">
        <v>573</v>
      </c>
      <c r="AG4452" t="n">
        <v>61</v>
      </c>
      <c r="AH4452" t="n">
        <v>65</v>
      </c>
      <c r="AI4452" t="n">
        <v>45101</v>
      </c>
      <c r="AJ4452" t="n">
        <v>44317</v>
      </c>
      <c r="AK4452" t="n">
        <v>45218</v>
      </c>
      <c r="AL4452" t="n">
        <v>46539</v>
      </c>
      <c r="AM4452" t="n">
        <v>48839</v>
      </c>
      <c r="AN4452" t="n">
        <v>49518</v>
      </c>
      <c r="AO4452" t="n">
        <v>30</v>
      </c>
      <c r="AP4452"/>
      <c r="AQ4452"/>
      <c r="AR4452"/>
    </row>
    <row r="4453">
      <c r="A4453" t="n">
        <v>446127</v>
      </c>
      <c r="B4453" t="s">
        <v>6623</v>
      </c>
      <c r="C4453" t="s">
        <v>6624</v>
      </c>
      <c r="D4453" t="s">
        <v>1078</v>
      </c>
      <c r="E4453" t="s">
        <v>147</v>
      </c>
      <c r="F4453" t="s">
        <v>188</v>
      </c>
      <c r="G4453" t="s">
        <v>189</v>
      </c>
      <c r="H4453" t="s">
        <v>150</v>
      </c>
      <c r="I4453" t="s">
        <v>186</v>
      </c>
      <c r="J4453" t="s">
        <v>164</v>
      </c>
      <c r="K4453" t="s">
        <v>176</v>
      </c>
      <c r="L4453" t="s">
        <v>155</v>
      </c>
      <c r="M4453" t="s">
        <v>155</v>
      </c>
      <c r="N4453" t="n">
        <v>-82.5954</v>
      </c>
      <c r="O4453" t="n">
        <v>28.4527</v>
      </c>
      <c r="P4453" t="n">
        <v>357</v>
      </c>
      <c r="Q4453" t="n">
        <v>357</v>
      </c>
      <c r="R4453" t="n">
        <v>93.8</v>
      </c>
      <c r="S4453" t="n">
        <v>33.6</v>
      </c>
      <c r="T4453" t="n">
        <v>45.9</v>
      </c>
      <c r="U4453" t="n">
        <v>10.4</v>
      </c>
      <c r="V4453" t="n">
        <v>0.3</v>
      </c>
      <c r="W4453" t="n">
        <v>0</v>
      </c>
      <c r="X4453" t="n">
        <v>100</v>
      </c>
      <c r="Y4453"/>
      <c r="Z4453" t="n">
        <v>17</v>
      </c>
      <c r="AA4453" t="n">
        <v>27</v>
      </c>
      <c r="AB4453" t="n">
        <v>63</v>
      </c>
      <c r="AC4453"/>
      <c r="AD4453"/>
      <c r="AE4453"/>
      <c r="AF4453" t="n">
        <v>43</v>
      </c>
      <c r="AG4453" t="n">
        <v>92</v>
      </c>
      <c r="AH4453" t="n">
        <v>92</v>
      </c>
      <c r="AI4453" t="n">
        <v>26361</v>
      </c>
      <c r="AJ4453" t="n">
        <v>26116</v>
      </c>
      <c r="AK4453" t="n">
        <v>26116</v>
      </c>
      <c r="AL4453" t="n">
        <v>26722</v>
      </c>
      <c r="AM4453" t="n">
        <v>30619</v>
      </c>
      <c r="AN4453"/>
      <c r="AO4453" t="n">
        <v>11</v>
      </c>
      <c r="AP4453"/>
      <c r="AQ4453"/>
      <c r="AR4453"/>
    </row>
    <row r="4454">
      <c r="A4454" t="n">
        <v>446163</v>
      </c>
      <c r="B4454" t="s">
        <v>6625</v>
      </c>
      <c r="C4454" t="s">
        <v>806</v>
      </c>
      <c r="D4454" t="s">
        <v>440</v>
      </c>
      <c r="E4454" t="s">
        <v>267</v>
      </c>
      <c r="F4454" t="s">
        <v>368</v>
      </c>
      <c r="G4454" t="s">
        <v>163</v>
      </c>
      <c r="H4454" t="s">
        <v>174</v>
      </c>
      <c r="I4454" t="s">
        <v>151</v>
      </c>
      <c r="J4454" t="s">
        <v>164</v>
      </c>
      <c r="K4454" t="s">
        <v>176</v>
      </c>
      <c r="L4454" t="s">
        <v>155</v>
      </c>
      <c r="M4454" t="s">
        <v>155</v>
      </c>
      <c r="N4454" t="n">
        <v>-117.2171</v>
      </c>
      <c r="O4454" t="n">
        <v>34.0687</v>
      </c>
      <c r="P4454" t="n">
        <v>793</v>
      </c>
      <c r="Q4454" t="n">
        <v>793</v>
      </c>
      <c r="R4454" t="n">
        <v>6.1</v>
      </c>
      <c r="S4454" t="n">
        <v>4.4</v>
      </c>
      <c r="T4454" t="n">
        <v>77.9</v>
      </c>
      <c r="U4454" t="n">
        <v>9.1</v>
      </c>
      <c r="V4454" t="n">
        <v>0.6</v>
      </c>
      <c r="W4454" t="n">
        <v>0.4</v>
      </c>
      <c r="X4454" t="n">
        <v>80</v>
      </c>
      <c r="Y4454" t="n">
        <v>39</v>
      </c>
      <c r="Z4454" t="n">
        <v>27</v>
      </c>
      <c r="AA4454" t="n">
        <v>200</v>
      </c>
      <c r="AB4454" t="n">
        <v>8.5</v>
      </c>
      <c r="AC4454"/>
      <c r="AD4454"/>
      <c r="AE4454"/>
      <c r="AF4454" t="n">
        <v>191</v>
      </c>
      <c r="AG4454" t="n">
        <v>79</v>
      </c>
      <c r="AH4454" t="n">
        <v>79</v>
      </c>
      <c r="AI4454" t="n">
        <v>20033</v>
      </c>
      <c r="AJ4454" t="n">
        <v>19791</v>
      </c>
      <c r="AK4454" t="n">
        <v>20528</v>
      </c>
      <c r="AL4454" t="n">
        <v>19194</v>
      </c>
      <c r="AM4454" t="n">
        <v>24690</v>
      </c>
      <c r="AN4454"/>
      <c r="AO4454" t="n">
        <v>33</v>
      </c>
      <c r="AP4454"/>
      <c r="AQ4454"/>
      <c r="AR4454"/>
    </row>
    <row r="4455">
      <c r="A4455" t="n">
        <v>446206</v>
      </c>
      <c r="B4455" t="s">
        <v>6626</v>
      </c>
      <c r="C4455" t="s">
        <v>6627</v>
      </c>
      <c r="D4455" t="s">
        <v>5078</v>
      </c>
      <c r="E4455" t="s">
        <v>147</v>
      </c>
      <c r="F4455" t="s">
        <v>216</v>
      </c>
      <c r="G4455" t="s">
        <v>149</v>
      </c>
      <c r="H4455" t="s">
        <v>200</v>
      </c>
      <c r="I4455" t="s">
        <v>175</v>
      </c>
      <c r="J4455" t="s">
        <v>164</v>
      </c>
      <c r="K4455"/>
      <c r="L4455" t="s">
        <v>155</v>
      </c>
      <c r="M4455" t="s">
        <v>155</v>
      </c>
      <c r="N4455" t="n">
        <v>-77.9947</v>
      </c>
      <c r="O4455" t="n">
        <v>38.4712</v>
      </c>
      <c r="P4455" t="n">
        <v>58</v>
      </c>
      <c r="Q4455" t="n">
        <v>58</v>
      </c>
      <c r="R4455" t="n">
        <v>96.6</v>
      </c>
      <c r="S4455" t="n">
        <v>74.1</v>
      </c>
      <c r="T4455" t="n">
        <v>8.6</v>
      </c>
      <c r="U4455" t="n">
        <v>5.2</v>
      </c>
      <c r="V4455" t="n">
        <v>0</v>
      </c>
      <c r="W4455" t="n">
        <v>0</v>
      </c>
      <c r="X4455" t="n">
        <v>27</v>
      </c>
      <c r="Y4455" t="n">
        <v>67</v>
      </c>
      <c r="Z4455" t="n">
        <v>15</v>
      </c>
      <c r="AA4455"/>
      <c r="AB4455"/>
      <c r="AC4455"/>
      <c r="AD4455"/>
      <c r="AE4455"/>
      <c r="AF4455" t="n">
        <v>26</v>
      </c>
      <c r="AG4455" t="n">
        <v>55</v>
      </c>
      <c r="AH4455" t="n">
        <v>55</v>
      </c>
      <c r="AI4455" t="n">
        <v>14709</v>
      </c>
      <c r="AJ4455" t="n">
        <v>16786</v>
      </c>
      <c r="AK4455" t="n">
        <v>13506</v>
      </c>
      <c r="AL4455"/>
      <c r="AM4455"/>
      <c r="AN4455"/>
      <c r="AO4455"/>
      <c r="AP4455"/>
      <c r="AQ4455"/>
      <c r="AR4455"/>
    </row>
    <row r="4456">
      <c r="A4456" t="n">
        <v>446224</v>
      </c>
      <c r="B4456" t="s">
        <v>6628</v>
      </c>
      <c r="C4456" t="s">
        <v>3049</v>
      </c>
      <c r="D4456" t="s">
        <v>3037</v>
      </c>
      <c r="E4456" t="s">
        <v>997</v>
      </c>
      <c r="F4456" t="s">
        <v>188</v>
      </c>
      <c r="G4456" t="s">
        <v>189</v>
      </c>
      <c r="H4456" t="s">
        <v>150</v>
      </c>
      <c r="I4456" t="s">
        <v>186</v>
      </c>
      <c r="J4456" t="s">
        <v>164</v>
      </c>
      <c r="K4456" t="s">
        <v>209</v>
      </c>
      <c r="L4456" t="s">
        <v>155</v>
      </c>
      <c r="M4456" t="s">
        <v>155</v>
      </c>
      <c r="N4456" t="n">
        <v>-74.1972</v>
      </c>
      <c r="O4456" t="n">
        <v>40.7936</v>
      </c>
      <c r="P4456" t="n">
        <v>62</v>
      </c>
      <c r="Q4456" t="n">
        <v>13</v>
      </c>
      <c r="R4456" t="n">
        <v>61.5</v>
      </c>
      <c r="S4456" t="n">
        <v>53.8</v>
      </c>
      <c r="T4456" t="n">
        <v>0</v>
      </c>
      <c r="U4456" t="n">
        <v>7.7</v>
      </c>
      <c r="V4456" t="n">
        <v>30.8</v>
      </c>
      <c r="W4456" t="n">
        <v>0</v>
      </c>
      <c r="X4456"/>
      <c r="Y4456"/>
      <c r="Z4456" t="n">
        <v>6</v>
      </c>
      <c r="AA4456"/>
      <c r="AB4456"/>
      <c r="AC4456"/>
      <c r="AD4456"/>
      <c r="AE4456"/>
      <c r="AF4456" t="n">
        <v>0</v>
      </c>
      <c r="AG4456" t="n">
        <v>0</v>
      </c>
      <c r="AH4456" t="n">
        <v>0</v>
      </c>
      <c r="AI4456"/>
      <c r="AJ4456"/>
      <c r="AK4456"/>
      <c r="AL4456"/>
      <c r="AM4456"/>
      <c r="AN4456"/>
      <c r="AO4456"/>
      <c r="AP4456"/>
      <c r="AQ4456" t="n">
        <v>19</v>
      </c>
      <c r="AR4456"/>
    </row>
    <row r="4457">
      <c r="A4457" t="n">
        <v>446233</v>
      </c>
      <c r="B4457" t="s">
        <v>6629</v>
      </c>
      <c r="C4457" t="s">
        <v>394</v>
      </c>
      <c r="D4457" t="s">
        <v>345</v>
      </c>
      <c r="E4457" t="s">
        <v>147</v>
      </c>
      <c r="F4457" t="s">
        <v>162</v>
      </c>
      <c r="G4457" t="s">
        <v>163</v>
      </c>
      <c r="H4457" t="s">
        <v>150</v>
      </c>
      <c r="I4457" t="s">
        <v>205</v>
      </c>
      <c r="J4457" t="s">
        <v>164</v>
      </c>
      <c r="K4457" t="s">
        <v>179</v>
      </c>
      <c r="L4457" t="s">
        <v>155</v>
      </c>
      <c r="M4457" t="s">
        <v>155</v>
      </c>
      <c r="N4457" t="n">
        <v>-94.2366</v>
      </c>
      <c r="O4457" t="n">
        <v>36.2141</v>
      </c>
      <c r="P4457" t="n">
        <v>186</v>
      </c>
      <c r="Q4457" t="n">
        <v>186</v>
      </c>
      <c r="R4457" t="n">
        <v>43.5</v>
      </c>
      <c r="S4457" t="n">
        <v>51.6</v>
      </c>
      <c r="T4457" t="n">
        <v>13.4</v>
      </c>
      <c r="U4457" t="n">
        <v>18.3</v>
      </c>
      <c r="V4457" t="n">
        <v>0.5</v>
      </c>
      <c r="W4457" t="n">
        <v>9.1</v>
      </c>
      <c r="X4457" t="n">
        <v>41</v>
      </c>
      <c r="Y4457"/>
      <c r="Z4457" t="n">
        <v>10</v>
      </c>
      <c r="AA4457" t="n">
        <v>52</v>
      </c>
      <c r="AB4457" t="n">
        <v>36.5</v>
      </c>
      <c r="AC4457" t="n">
        <v>34</v>
      </c>
      <c r="AD4457" t="n">
        <v>32.4</v>
      </c>
      <c r="AE4457" t="n">
        <v>29.4</v>
      </c>
      <c r="AF4457" t="n">
        <v>37</v>
      </c>
      <c r="AG4457" t="n">
        <v>53</v>
      </c>
      <c r="AH4457" t="n">
        <v>96</v>
      </c>
      <c r="AI4457" t="n">
        <v>24610</v>
      </c>
      <c r="AJ4457" t="n">
        <v>21791</v>
      </c>
      <c r="AK4457" t="n">
        <v>22559</v>
      </c>
      <c r="AL4457" t="n">
        <v>24160</v>
      </c>
      <c r="AM4457" t="n">
        <v>27570</v>
      </c>
      <c r="AN4457" t="n">
        <v>26719</v>
      </c>
      <c r="AO4457" t="n">
        <v>16</v>
      </c>
      <c r="AP4457" t="n">
        <v>29</v>
      </c>
      <c r="AQ4457"/>
      <c r="AR4457"/>
    </row>
    <row r="4458">
      <c r="A4458" t="n">
        <v>446242</v>
      </c>
      <c r="B4458" t="s">
        <v>6630</v>
      </c>
      <c r="C4458" t="s">
        <v>1993</v>
      </c>
      <c r="D4458" t="s">
        <v>1975</v>
      </c>
      <c r="E4458" t="s">
        <v>147</v>
      </c>
      <c r="F4458" t="s">
        <v>551</v>
      </c>
      <c r="G4458" t="s">
        <v>163</v>
      </c>
      <c r="H4458" t="s">
        <v>200</v>
      </c>
      <c r="I4458" t="s">
        <v>151</v>
      </c>
      <c r="J4458" t="s">
        <v>164</v>
      </c>
      <c r="K4458"/>
      <c r="L4458" t="s">
        <v>155</v>
      </c>
      <c r="M4458" t="s">
        <v>155</v>
      </c>
      <c r="N4458" t="n">
        <v>-84.4833</v>
      </c>
      <c r="O4458" t="n">
        <v>37.9821</v>
      </c>
      <c r="P4458" t="n">
        <v>274</v>
      </c>
      <c r="Q4458" t="n">
        <v>274</v>
      </c>
      <c r="R4458" t="n">
        <v>75.5</v>
      </c>
      <c r="S4458" t="n">
        <v>47.8</v>
      </c>
      <c r="T4458" t="n">
        <v>36.5</v>
      </c>
      <c r="U4458" t="n">
        <v>1.5</v>
      </c>
      <c r="V4458" t="n">
        <v>1.5</v>
      </c>
      <c r="W4458" t="n">
        <v>0</v>
      </c>
      <c r="X4458" t="n">
        <v>83</v>
      </c>
      <c r="Y4458"/>
      <c r="Z4458" t="n">
        <v>17</v>
      </c>
      <c r="AA4458"/>
      <c r="AB4458"/>
      <c r="AC4458"/>
      <c r="AD4458"/>
      <c r="AE4458"/>
      <c r="AF4458" t="n">
        <v>29</v>
      </c>
      <c r="AG4458" t="n">
        <v>67</v>
      </c>
      <c r="AH4458" t="n">
        <v>67</v>
      </c>
      <c r="AI4458" t="n">
        <v>18427</v>
      </c>
      <c r="AJ4458" t="n">
        <v>19115</v>
      </c>
      <c r="AK4458"/>
      <c r="AL4458"/>
      <c r="AM4458"/>
      <c r="AN4458"/>
      <c r="AO4458"/>
      <c r="AP4458"/>
      <c r="AQ4458"/>
      <c r="AR4458"/>
    </row>
    <row r="4459">
      <c r="A4459" t="n">
        <v>446251</v>
      </c>
      <c r="B4459" t="s">
        <v>6631</v>
      </c>
      <c r="C4459" t="s">
        <v>1516</v>
      </c>
      <c r="D4459" t="s">
        <v>1433</v>
      </c>
      <c r="E4459" t="s">
        <v>1434</v>
      </c>
      <c r="F4459" t="s">
        <v>199</v>
      </c>
      <c r="G4459" t="s">
        <v>189</v>
      </c>
      <c r="H4459" t="s">
        <v>200</v>
      </c>
      <c r="I4459" t="s">
        <v>151</v>
      </c>
      <c r="J4459" t="s">
        <v>164</v>
      </c>
      <c r="K4459"/>
      <c r="L4459" t="s">
        <v>155</v>
      </c>
      <c r="M4459" t="s">
        <v>155</v>
      </c>
      <c r="N4459" t="n">
        <v>-87.7482</v>
      </c>
      <c r="O4459" t="n">
        <v>42.0591</v>
      </c>
      <c r="P4459" t="n">
        <v>105</v>
      </c>
      <c r="Q4459" t="n">
        <v>105</v>
      </c>
      <c r="R4459" t="n">
        <v>80</v>
      </c>
      <c r="S4459" t="n">
        <v>36.2</v>
      </c>
      <c r="T4459" t="n">
        <v>11.4</v>
      </c>
      <c r="U4459" t="n">
        <v>10.5</v>
      </c>
      <c r="V4459" t="n">
        <v>17.1</v>
      </c>
      <c r="W4459" t="n">
        <v>21</v>
      </c>
      <c r="X4459"/>
      <c r="Y4459"/>
      <c r="Z4459" t="n">
        <v>14</v>
      </c>
      <c r="AA4459"/>
      <c r="AB4459"/>
      <c r="AC4459"/>
      <c r="AD4459"/>
      <c r="AE4459"/>
      <c r="AF4459" t="n">
        <v>58</v>
      </c>
      <c r="AG4459" t="n">
        <v>38</v>
      </c>
      <c r="AH4459" t="n">
        <v>38</v>
      </c>
      <c r="AI4459" t="n">
        <v>9354</v>
      </c>
      <c r="AJ4459" t="n">
        <v>9765</v>
      </c>
      <c r="AK4459"/>
      <c r="AL4459"/>
      <c r="AM4459"/>
      <c r="AN4459"/>
      <c r="AO4459"/>
      <c r="AP4459"/>
      <c r="AQ4459"/>
      <c r="AR4459"/>
    </row>
    <row r="4460">
      <c r="A4460" t="n">
        <v>446260</v>
      </c>
      <c r="B4460" t="s">
        <v>6632</v>
      </c>
      <c r="C4460" t="s">
        <v>5223</v>
      </c>
      <c r="D4460" t="s">
        <v>5199</v>
      </c>
      <c r="E4460" t="s">
        <v>267</v>
      </c>
      <c r="F4460" t="s">
        <v>199</v>
      </c>
      <c r="G4460" t="s">
        <v>189</v>
      </c>
      <c r="H4460" t="s">
        <v>200</v>
      </c>
      <c r="I4460" t="s">
        <v>151</v>
      </c>
      <c r="J4460" t="s">
        <v>168</v>
      </c>
      <c r="K4460"/>
      <c r="L4460" t="s">
        <v>155</v>
      </c>
      <c r="M4460" t="s">
        <v>155</v>
      </c>
      <c r="N4460" t="n">
        <v>-122.222</v>
      </c>
      <c r="O4460" t="n">
        <v>47.9092</v>
      </c>
      <c r="P4460" t="n">
        <v>1474</v>
      </c>
      <c r="Q4460" t="n">
        <v>1474</v>
      </c>
      <c r="R4460" t="n">
        <v>98.2</v>
      </c>
      <c r="S4460" t="n">
        <v>46.9</v>
      </c>
      <c r="T4460" t="n">
        <v>10.4</v>
      </c>
      <c r="U4460" t="n">
        <v>26.1</v>
      </c>
      <c r="V4460" t="n">
        <v>4.9</v>
      </c>
      <c r="W4460" t="n">
        <v>0</v>
      </c>
      <c r="X4460" t="n">
        <v>87</v>
      </c>
      <c r="Y4460"/>
      <c r="Z4460" t="n">
        <v>20</v>
      </c>
      <c r="AA4460"/>
      <c r="AB4460"/>
      <c r="AC4460"/>
      <c r="AD4460"/>
      <c r="AE4460"/>
      <c r="AF4460" t="n">
        <v>506</v>
      </c>
      <c r="AG4460" t="n">
        <v>34</v>
      </c>
      <c r="AH4460" t="n">
        <v>37</v>
      </c>
      <c r="AI4460" t="n">
        <v>15282</v>
      </c>
      <c r="AJ4460" t="n">
        <v>15850</v>
      </c>
      <c r="AK4460" t="n">
        <v>18030</v>
      </c>
      <c r="AL4460" t="n">
        <v>19979</v>
      </c>
      <c r="AM4460" t="n">
        <v>19477</v>
      </c>
      <c r="AN4460" t="n">
        <v>19979</v>
      </c>
      <c r="AO4460"/>
      <c r="AP4460"/>
      <c r="AQ4460"/>
      <c r="AR4460"/>
    </row>
    <row r="4461">
      <c r="A4461" t="n">
        <v>446288</v>
      </c>
      <c r="B4461" t="s">
        <v>6633</v>
      </c>
      <c r="C4461" t="s">
        <v>2574</v>
      </c>
      <c r="D4461" t="s">
        <v>1745</v>
      </c>
      <c r="E4461" t="s">
        <v>1434</v>
      </c>
      <c r="F4461" t="s">
        <v>199</v>
      </c>
      <c r="G4461" t="s">
        <v>189</v>
      </c>
      <c r="H4461" t="s">
        <v>200</v>
      </c>
      <c r="I4461" t="s">
        <v>186</v>
      </c>
      <c r="J4461" t="s">
        <v>164</v>
      </c>
      <c r="K4461"/>
      <c r="L4461" t="s">
        <v>155</v>
      </c>
      <c r="M4461" t="s">
        <v>155</v>
      </c>
      <c r="N4461" t="n">
        <v>-82.4588</v>
      </c>
      <c r="O4461" t="n">
        <v>42.9788</v>
      </c>
      <c r="P4461" t="n">
        <v>109</v>
      </c>
      <c r="Q4461" t="n">
        <v>109</v>
      </c>
      <c r="R4461" t="n">
        <v>100</v>
      </c>
      <c r="S4461" t="n">
        <v>89.9</v>
      </c>
      <c r="T4461" t="n">
        <v>3.7</v>
      </c>
      <c r="U4461" t="n">
        <v>0.9</v>
      </c>
      <c r="V4461" t="n">
        <v>0</v>
      </c>
      <c r="W4461" t="n">
        <v>0</v>
      </c>
      <c r="X4461" t="n">
        <v>67</v>
      </c>
      <c r="Y4461" t="n">
        <v>100</v>
      </c>
      <c r="Z4461" t="n">
        <v>11</v>
      </c>
      <c r="AA4461"/>
      <c r="AB4461"/>
      <c r="AC4461"/>
      <c r="AD4461"/>
      <c r="AE4461"/>
      <c r="AF4461" t="n">
        <v>9</v>
      </c>
      <c r="AG4461" t="n">
        <v>48</v>
      </c>
      <c r="AH4461" t="n">
        <v>50</v>
      </c>
      <c r="AI4461" t="n">
        <v>9277</v>
      </c>
      <c r="AJ4461" t="n">
        <v>10263</v>
      </c>
      <c r="AK4461"/>
      <c r="AL4461"/>
      <c r="AM4461"/>
      <c r="AN4461"/>
      <c r="AO4461"/>
      <c r="AP4461"/>
      <c r="AQ4461"/>
      <c r="AR4461"/>
    </row>
    <row r="4462">
      <c r="A4462" t="n">
        <v>446303</v>
      </c>
      <c r="B4462" t="s">
        <v>6634</v>
      </c>
      <c r="C4462" t="s">
        <v>2796</v>
      </c>
      <c r="D4462" t="s">
        <v>3037</v>
      </c>
      <c r="E4462" t="s">
        <v>997</v>
      </c>
      <c r="F4462" t="s">
        <v>279</v>
      </c>
      <c r="G4462" t="s">
        <v>189</v>
      </c>
      <c r="H4462" t="s">
        <v>174</v>
      </c>
      <c r="I4462" t="s">
        <v>186</v>
      </c>
      <c r="J4462" t="s">
        <v>164</v>
      </c>
      <c r="K4462"/>
      <c r="L4462" t="s">
        <v>155</v>
      </c>
      <c r="M4462" t="s">
        <v>155</v>
      </c>
      <c r="N4462" t="n">
        <v>-74.2683</v>
      </c>
      <c r="O4462" t="n">
        <v>40.6965</v>
      </c>
      <c r="P4462" t="n">
        <v>126</v>
      </c>
      <c r="Q4462" t="n">
        <v>126</v>
      </c>
      <c r="R4462" t="n">
        <v>94.4</v>
      </c>
      <c r="S4462" t="n">
        <v>9.5</v>
      </c>
      <c r="T4462" t="n">
        <v>65.9</v>
      </c>
      <c r="U4462" t="n">
        <v>20.6</v>
      </c>
      <c r="V4462" t="n">
        <v>3.2</v>
      </c>
      <c r="W4462" t="n">
        <v>0</v>
      </c>
      <c r="X4462" t="n">
        <v>100</v>
      </c>
      <c r="Y4462" t="n">
        <v>100</v>
      </c>
      <c r="Z4462" t="n">
        <v>9</v>
      </c>
      <c r="AA4462" t="n">
        <v>67</v>
      </c>
      <c r="AB4462" t="n">
        <v>86.6</v>
      </c>
      <c r="AC4462"/>
      <c r="AD4462"/>
      <c r="AE4462"/>
      <c r="AF4462" t="n">
        <v>2</v>
      </c>
      <c r="AG4462" t="n">
        <v>71</v>
      </c>
      <c r="AH4462" t="n">
        <v>84</v>
      </c>
      <c r="AI4462" t="n">
        <v>5699</v>
      </c>
      <c r="AJ4462" t="n">
        <v>5699</v>
      </c>
      <c r="AK4462"/>
      <c r="AL4462"/>
      <c r="AM4462"/>
      <c r="AN4462"/>
      <c r="AO4462"/>
      <c r="AP4462"/>
      <c r="AQ4462"/>
      <c r="AR4462"/>
    </row>
    <row r="4463">
      <c r="A4463" t="n">
        <v>446349</v>
      </c>
      <c r="B4463" t="s">
        <v>6635</v>
      </c>
      <c r="C4463" t="s">
        <v>6636</v>
      </c>
      <c r="D4463" t="s">
        <v>5289</v>
      </c>
      <c r="E4463" t="s">
        <v>147</v>
      </c>
      <c r="F4463" t="s">
        <v>216</v>
      </c>
      <c r="G4463" t="s">
        <v>149</v>
      </c>
      <c r="H4463" t="s">
        <v>200</v>
      </c>
      <c r="I4463" t="s">
        <v>205</v>
      </c>
      <c r="J4463" t="s">
        <v>164</v>
      </c>
      <c r="K4463"/>
      <c r="L4463" t="s">
        <v>155</v>
      </c>
      <c r="M4463" t="s">
        <v>155</v>
      </c>
      <c r="N4463" t="n">
        <v>-80.6207</v>
      </c>
      <c r="O4463" t="n">
        <v>40.5328</v>
      </c>
      <c r="P4463" t="n">
        <v>24</v>
      </c>
      <c r="Q4463" t="n">
        <v>24</v>
      </c>
      <c r="R4463" t="n">
        <v>87.5</v>
      </c>
      <c r="S4463" t="n">
        <v>83.3</v>
      </c>
      <c r="T4463" t="n">
        <v>16.7</v>
      </c>
      <c r="U4463" t="n">
        <v>0</v>
      </c>
      <c r="V4463" t="n">
        <v>0</v>
      </c>
      <c r="W4463" t="n">
        <v>0</v>
      </c>
      <c r="X4463" t="n">
        <v>100</v>
      </c>
      <c r="Y4463"/>
      <c r="Z4463" t="n">
        <v>5</v>
      </c>
      <c r="AA4463"/>
      <c r="AB4463"/>
      <c r="AC4463"/>
      <c r="AD4463"/>
      <c r="AE4463"/>
      <c r="AF4463" t="n">
        <v>12</v>
      </c>
      <c r="AG4463" t="n">
        <v>58</v>
      </c>
      <c r="AH4463" t="n">
        <v>100</v>
      </c>
      <c r="AI4463" t="n">
        <v>12819</v>
      </c>
      <c r="AJ4463" t="n">
        <v>6874</v>
      </c>
      <c r="AK4463"/>
      <c r="AL4463"/>
      <c r="AM4463"/>
      <c r="AN4463"/>
      <c r="AO4463"/>
      <c r="AP4463"/>
      <c r="AQ4463"/>
      <c r="AR4463"/>
    </row>
    <row r="4464">
      <c r="A4464" t="n">
        <v>446385</v>
      </c>
      <c r="B4464" t="s">
        <v>6637</v>
      </c>
      <c r="C4464" t="s">
        <v>460</v>
      </c>
      <c r="D4464" t="s">
        <v>440</v>
      </c>
      <c r="E4464" t="s">
        <v>267</v>
      </c>
      <c r="F4464" t="s">
        <v>188</v>
      </c>
      <c r="G4464" t="s">
        <v>189</v>
      </c>
      <c r="H4464" t="s">
        <v>150</v>
      </c>
      <c r="I4464" t="s">
        <v>151</v>
      </c>
      <c r="J4464" t="s">
        <v>164</v>
      </c>
      <c r="K4464" t="s">
        <v>209</v>
      </c>
      <c r="L4464" t="s">
        <v>155</v>
      </c>
      <c r="M4464" t="s">
        <v>155</v>
      </c>
      <c r="N4464" t="n">
        <v>-118.1501</v>
      </c>
      <c r="O4464" t="n">
        <v>34.1393</v>
      </c>
      <c r="P4464" t="n">
        <v>260</v>
      </c>
      <c r="Q4464" t="n">
        <v>260</v>
      </c>
      <c r="R4464" t="n">
        <v>42.3</v>
      </c>
      <c r="S4464" t="n">
        <v>28.1</v>
      </c>
      <c r="T4464" t="n">
        <v>6.5</v>
      </c>
      <c r="U4464" t="n">
        <v>14.2</v>
      </c>
      <c r="V4464" t="n">
        <v>5.4</v>
      </c>
      <c r="W4464" t="n">
        <v>37.7</v>
      </c>
      <c r="X4464" t="n">
        <v>69</v>
      </c>
      <c r="Y4464"/>
      <c r="Z4464" t="n">
        <v>5</v>
      </c>
      <c r="AA4464" t="n">
        <v>38</v>
      </c>
      <c r="AB4464" t="n">
        <v>47.4</v>
      </c>
      <c r="AC4464" t="n">
        <v>30</v>
      </c>
      <c r="AD4464" t="n">
        <v>40</v>
      </c>
      <c r="AE4464" t="n">
        <v>30</v>
      </c>
      <c r="AF4464" t="n">
        <v>59</v>
      </c>
      <c r="AG4464" t="n">
        <v>26</v>
      </c>
      <c r="AH4464" t="n">
        <v>75</v>
      </c>
      <c r="AI4464" t="n">
        <v>43023</v>
      </c>
      <c r="AJ4464" t="n">
        <v>36635</v>
      </c>
      <c r="AK4464" t="n">
        <v>45328</v>
      </c>
      <c r="AL4464" t="n">
        <v>41755</v>
      </c>
      <c r="AM4464" t="n">
        <v>37778</v>
      </c>
      <c r="AN4464" t="n">
        <v>44790</v>
      </c>
      <c r="AO4464" t="n">
        <v>7</v>
      </c>
      <c r="AP4464" t="n">
        <v>32</v>
      </c>
      <c r="AQ4464"/>
      <c r="AR4464"/>
    </row>
    <row r="4465">
      <c r="A4465" t="n">
        <v>446516</v>
      </c>
      <c r="B4465" t="s">
        <v>6638</v>
      </c>
      <c r="C4465" t="s">
        <v>6592</v>
      </c>
      <c r="D4465" t="s">
        <v>5462</v>
      </c>
      <c r="E4465" t="s">
        <v>5452</v>
      </c>
      <c r="F4465" t="s">
        <v>199</v>
      </c>
      <c r="G4465" t="s">
        <v>189</v>
      </c>
      <c r="H4465" t="s">
        <v>200</v>
      </c>
      <c r="I4465" t="s">
        <v>186</v>
      </c>
      <c r="J4465" t="s">
        <v>164</v>
      </c>
      <c r="K4465"/>
      <c r="L4465" t="s">
        <v>155</v>
      </c>
      <c r="M4465" t="s">
        <v>155</v>
      </c>
      <c r="N4465" t="n">
        <v>-67.1879</v>
      </c>
      <c r="O4465" t="n">
        <v>18.3792</v>
      </c>
      <c r="P4465" t="n">
        <v>15</v>
      </c>
      <c r="Q4465" t="n">
        <v>15</v>
      </c>
      <c r="R4465" t="n">
        <v>66.7</v>
      </c>
      <c r="S4465" t="n">
        <v>0</v>
      </c>
      <c r="T4465" t="n">
        <v>0</v>
      </c>
      <c r="U4465" t="n">
        <v>100</v>
      </c>
      <c r="V4465" t="n">
        <v>0</v>
      </c>
      <c r="W4465" t="n">
        <v>0</v>
      </c>
      <c r="X4465" t="n">
        <v>100</v>
      </c>
      <c r="Y4465"/>
      <c r="Z4465" t="n">
        <v>6</v>
      </c>
      <c r="AA4465"/>
      <c r="AB4465"/>
      <c r="AC4465"/>
      <c r="AD4465"/>
      <c r="AE4465"/>
      <c r="AF4465" t="n">
        <v>2</v>
      </c>
      <c r="AG4465" t="n">
        <v>100</v>
      </c>
      <c r="AH4465" t="n">
        <v>100</v>
      </c>
      <c r="AI4465" t="n">
        <v>4569</v>
      </c>
      <c r="AJ4465" t="n">
        <v>4569</v>
      </c>
      <c r="AK4465"/>
      <c r="AL4465"/>
      <c r="AM4465"/>
      <c r="AN4465"/>
      <c r="AO4465"/>
      <c r="AP4465"/>
      <c r="AQ4465"/>
      <c r="AR4465"/>
    </row>
    <row r="4466">
      <c r="A4466" t="n">
        <v>446525</v>
      </c>
      <c r="B4466" t="s">
        <v>6639</v>
      </c>
      <c r="C4466" t="s">
        <v>4658</v>
      </c>
      <c r="D4466" t="s">
        <v>4659</v>
      </c>
      <c r="E4466" t="s">
        <v>147</v>
      </c>
      <c r="F4466" t="s">
        <v>188</v>
      </c>
      <c r="G4466" t="s">
        <v>189</v>
      </c>
      <c r="H4466" t="s">
        <v>150</v>
      </c>
      <c r="I4466" t="s">
        <v>151</v>
      </c>
      <c r="J4466" t="s">
        <v>168</v>
      </c>
      <c r="K4466" t="s">
        <v>209</v>
      </c>
      <c r="L4466" t="s">
        <v>155</v>
      </c>
      <c r="M4466" t="s">
        <v>155</v>
      </c>
      <c r="N4466" t="n">
        <v>-86.7904</v>
      </c>
      <c r="O4466" t="n">
        <v>36.1504</v>
      </c>
      <c r="P4466" t="n">
        <v>2499</v>
      </c>
      <c r="Q4466" t="n">
        <v>2499</v>
      </c>
      <c r="R4466" t="n">
        <v>15.9</v>
      </c>
      <c r="S4466" t="n">
        <v>14.9</v>
      </c>
      <c r="T4466" t="n">
        <v>56.3</v>
      </c>
      <c r="U4466" t="n">
        <v>17.5</v>
      </c>
      <c r="V4466" t="n">
        <v>0.6</v>
      </c>
      <c r="W4466" t="n">
        <v>0.1</v>
      </c>
      <c r="X4466"/>
      <c r="Y4466"/>
      <c r="Z4466" t="n">
        <v>11</v>
      </c>
      <c r="AA4466" t="n">
        <v>1036</v>
      </c>
      <c r="AB4466" t="n">
        <v>45.8</v>
      </c>
      <c r="AC4466" t="n">
        <v>12</v>
      </c>
      <c r="AD4466" t="n">
        <v>58.3</v>
      </c>
      <c r="AE4466" t="n">
        <v>58.3</v>
      </c>
      <c r="AF4466" t="n">
        <v>362</v>
      </c>
      <c r="AG4466" t="n">
        <v>76</v>
      </c>
      <c r="AH4466" t="n">
        <v>78</v>
      </c>
      <c r="AI4466" t="n">
        <v>20409</v>
      </c>
      <c r="AJ4466" t="n">
        <v>21193</v>
      </c>
      <c r="AK4466" t="n">
        <v>21217</v>
      </c>
      <c r="AL4466" t="n">
        <v>21296</v>
      </c>
      <c r="AM4466" t="n">
        <v>21517</v>
      </c>
      <c r="AN4466" t="n">
        <v>21754</v>
      </c>
      <c r="AO4466" t="n">
        <v>211</v>
      </c>
      <c r="AP4466" t="n">
        <v>14</v>
      </c>
      <c r="AQ4466"/>
      <c r="AR4466"/>
    </row>
    <row r="4467">
      <c r="A4467" t="n">
        <v>446552</v>
      </c>
      <c r="B4467" t="s">
        <v>5730</v>
      </c>
      <c r="C4467" t="s">
        <v>1098</v>
      </c>
      <c r="D4467" t="s">
        <v>1078</v>
      </c>
      <c r="E4467" t="s">
        <v>147</v>
      </c>
      <c r="F4467" t="s">
        <v>279</v>
      </c>
      <c r="G4467" t="s">
        <v>189</v>
      </c>
      <c r="H4467" t="s">
        <v>174</v>
      </c>
      <c r="I4467" t="s">
        <v>186</v>
      </c>
      <c r="J4467" t="s">
        <v>168</v>
      </c>
      <c r="K4467" t="s">
        <v>176</v>
      </c>
      <c r="L4467" t="s">
        <v>155</v>
      </c>
      <c r="M4467" t="s">
        <v>155</v>
      </c>
      <c r="N4467" t="n">
        <v>-81.3997</v>
      </c>
      <c r="O4467" t="n">
        <v>28.4486</v>
      </c>
      <c r="P4467" t="n">
        <v>2502</v>
      </c>
      <c r="Q4467" t="n">
        <v>2502</v>
      </c>
      <c r="R4467" t="n">
        <v>46.8</v>
      </c>
      <c r="S4467" t="n">
        <v>34.7</v>
      </c>
      <c r="T4467" t="n">
        <v>29.8</v>
      </c>
      <c r="U4467" t="n">
        <v>28.6</v>
      </c>
      <c r="V4467" t="n">
        <v>1.2</v>
      </c>
      <c r="W4467" t="n">
        <v>0</v>
      </c>
      <c r="X4467" t="n">
        <v>68</v>
      </c>
      <c r="Y4467"/>
      <c r="Z4467" t="n">
        <v>23</v>
      </c>
      <c r="AA4467" t="n">
        <v>1627</v>
      </c>
      <c r="AB4467" t="n">
        <v>55.4</v>
      </c>
      <c r="AC4467"/>
      <c r="AD4467"/>
      <c r="AE4467"/>
      <c r="AF4467" t="n">
        <v>1193</v>
      </c>
      <c r="AG4467" t="n">
        <v>82</v>
      </c>
      <c r="AH4467" t="n">
        <v>90</v>
      </c>
      <c r="AI4467" t="n">
        <v>22792</v>
      </c>
      <c r="AJ4467" t="n">
        <v>22718</v>
      </c>
      <c r="AK4467" t="n">
        <v>25502</v>
      </c>
      <c r="AL4467" t="n">
        <v>26675</v>
      </c>
      <c r="AM4467" t="n">
        <v>27063</v>
      </c>
      <c r="AN4467" t="n">
        <v>27302</v>
      </c>
      <c r="AO4467" t="n">
        <v>208</v>
      </c>
      <c r="AP4467"/>
      <c r="AQ4467"/>
      <c r="AR4467"/>
    </row>
    <row r="4468">
      <c r="A4468" t="n">
        <v>446561</v>
      </c>
      <c r="B4468" t="s">
        <v>6640</v>
      </c>
      <c r="C4468" t="s">
        <v>520</v>
      </c>
      <c r="D4468" t="s">
        <v>440</v>
      </c>
      <c r="E4468" t="s">
        <v>267</v>
      </c>
      <c r="F4468" t="s">
        <v>188</v>
      </c>
      <c r="G4468" t="s">
        <v>189</v>
      </c>
      <c r="H4468" t="s">
        <v>150</v>
      </c>
      <c r="I4468" t="s">
        <v>151</v>
      </c>
      <c r="J4468" t="s">
        <v>168</v>
      </c>
      <c r="K4468" t="s">
        <v>209</v>
      </c>
      <c r="L4468" t="s">
        <v>155</v>
      </c>
      <c r="M4468" t="s">
        <v>155</v>
      </c>
      <c r="N4468" t="n">
        <v>-117.8576</v>
      </c>
      <c r="O4468" t="n">
        <v>33.6789</v>
      </c>
      <c r="P4468" t="n">
        <v>3124</v>
      </c>
      <c r="Q4468" t="n">
        <v>2845</v>
      </c>
      <c r="R4468" t="n">
        <v>78.7</v>
      </c>
      <c r="S4468" t="n">
        <v>11.6</v>
      </c>
      <c r="T4468" t="n">
        <v>4.3</v>
      </c>
      <c r="U4468" t="n">
        <v>40.9</v>
      </c>
      <c r="V4468" t="n">
        <v>19.7</v>
      </c>
      <c r="W4468" t="n">
        <v>0</v>
      </c>
      <c r="X4468" t="n">
        <v>93</v>
      </c>
      <c r="Y4468"/>
      <c r="Z4468" t="n">
        <v>15</v>
      </c>
      <c r="AA4468" t="n">
        <v>1188</v>
      </c>
      <c r="AB4468" t="n">
        <v>77.2</v>
      </c>
      <c r="AC4468" t="n">
        <v>17</v>
      </c>
      <c r="AD4468" t="n">
        <v>82.4</v>
      </c>
      <c r="AE4468" t="n">
        <v>82.4</v>
      </c>
      <c r="AF4468" t="n">
        <v>900</v>
      </c>
      <c r="AG4468" t="n">
        <v>45</v>
      </c>
      <c r="AH4468" t="n">
        <v>47</v>
      </c>
      <c r="AI4468" t="n">
        <v>23800</v>
      </c>
      <c r="AJ4468" t="n">
        <v>23848</v>
      </c>
      <c r="AK4468" t="n">
        <v>24000</v>
      </c>
      <c r="AL4468" t="n">
        <v>24570</v>
      </c>
      <c r="AM4468" t="n">
        <v>28556</v>
      </c>
      <c r="AN4468"/>
      <c r="AO4468" t="n">
        <v>354</v>
      </c>
      <c r="AP4468" t="n">
        <v>14</v>
      </c>
      <c r="AQ4468" t="n">
        <v>63</v>
      </c>
      <c r="AR4468"/>
    </row>
    <row r="4469">
      <c r="A4469" t="n">
        <v>446598</v>
      </c>
      <c r="B4469" t="s">
        <v>6641</v>
      </c>
      <c r="C4469" t="s">
        <v>2931</v>
      </c>
      <c r="D4469" t="s">
        <v>2929</v>
      </c>
      <c r="E4469" t="s">
        <v>891</v>
      </c>
      <c r="F4469" t="s">
        <v>279</v>
      </c>
      <c r="G4469" t="s">
        <v>189</v>
      </c>
      <c r="H4469" t="s">
        <v>174</v>
      </c>
      <c r="I4469" t="s">
        <v>151</v>
      </c>
      <c r="J4469" t="s">
        <v>164</v>
      </c>
      <c r="K4469" t="s">
        <v>176</v>
      </c>
      <c r="L4469" t="s">
        <v>155</v>
      </c>
      <c r="M4469" t="s">
        <v>155</v>
      </c>
      <c r="N4469" t="n">
        <v>-95.9615</v>
      </c>
      <c r="O4469" t="n">
        <v>41.3392</v>
      </c>
      <c r="P4469" t="n">
        <v>46</v>
      </c>
      <c r="Q4469" t="n">
        <v>46</v>
      </c>
      <c r="R4469" t="n">
        <v>80.4</v>
      </c>
      <c r="S4469" t="n">
        <v>73.9</v>
      </c>
      <c r="T4469" t="n">
        <v>10.9</v>
      </c>
      <c r="U4469" t="n">
        <v>10.9</v>
      </c>
      <c r="V4469" t="n">
        <v>2.2</v>
      </c>
      <c r="W4469" t="n">
        <v>0</v>
      </c>
      <c r="X4469" t="n">
        <v>100</v>
      </c>
      <c r="Y4469"/>
      <c r="Z4469" t="n">
        <v>10</v>
      </c>
      <c r="AA4469" t="n">
        <v>3</v>
      </c>
      <c r="AB4469" t="n">
        <v>100</v>
      </c>
      <c r="AC4469"/>
      <c r="AD4469"/>
      <c r="AE4469"/>
      <c r="AF4469" t="n">
        <v>4</v>
      </c>
      <c r="AG4469" t="n">
        <v>54</v>
      </c>
      <c r="AH4469" t="n">
        <v>54</v>
      </c>
      <c r="AI4469" t="n">
        <v>20862</v>
      </c>
      <c r="AJ4469" t="n">
        <v>20862</v>
      </c>
      <c r="AK4469"/>
      <c r="AL4469"/>
      <c r="AM4469"/>
      <c r="AN4469"/>
      <c r="AO4469" t="n">
        <v>6</v>
      </c>
      <c r="AP4469"/>
      <c r="AQ4469"/>
      <c r="AR4469"/>
    </row>
    <row r="4470">
      <c r="A4470" t="n">
        <v>446604</v>
      </c>
      <c r="B4470" t="s">
        <v>6642</v>
      </c>
      <c r="C4470" t="s">
        <v>2118</v>
      </c>
      <c r="D4470" t="s">
        <v>996</v>
      </c>
      <c r="E4470" t="s">
        <v>997</v>
      </c>
      <c r="F4470" t="s">
        <v>162</v>
      </c>
      <c r="G4470" t="s">
        <v>163</v>
      </c>
      <c r="H4470" t="s">
        <v>150</v>
      </c>
      <c r="I4470" t="s">
        <v>151</v>
      </c>
      <c r="J4470" t="s">
        <v>168</v>
      </c>
      <c r="K4470" t="s">
        <v>209</v>
      </c>
      <c r="L4470" t="s">
        <v>155</v>
      </c>
      <c r="M4470" t="s">
        <v>155</v>
      </c>
      <c r="N4470" t="n">
        <v>-74.1612</v>
      </c>
      <c r="O4470" t="n">
        <v>41.3339</v>
      </c>
      <c r="P4470" t="n">
        <v>2591</v>
      </c>
      <c r="Q4470" t="n">
        <v>2591</v>
      </c>
      <c r="R4470" t="n">
        <v>0</v>
      </c>
      <c r="S4470" t="n">
        <v>99.5</v>
      </c>
      <c r="T4470" t="n">
        <v>0</v>
      </c>
      <c r="U4470" t="n">
        <v>0</v>
      </c>
      <c r="V4470" t="n">
        <v>0</v>
      </c>
      <c r="W4470" t="n">
        <v>0.5</v>
      </c>
      <c r="X4470" t="n">
        <v>96</v>
      </c>
      <c r="Y4470"/>
      <c r="Z4470" t="n">
        <v>16</v>
      </c>
      <c r="AA4470" t="n">
        <v>315</v>
      </c>
      <c r="AB4470" t="n">
        <v>78.4</v>
      </c>
      <c r="AC4470" t="n">
        <v>315</v>
      </c>
      <c r="AD4470" t="n">
        <v>78.4</v>
      </c>
      <c r="AE4470"/>
      <c r="AF4470" t="n">
        <v>566</v>
      </c>
      <c r="AG4470" t="n">
        <v>86</v>
      </c>
      <c r="AH4470" t="n">
        <v>94</v>
      </c>
      <c r="AI4470" t="n">
        <v>5987</v>
      </c>
      <c r="AJ4470" t="n">
        <v>4542</v>
      </c>
      <c r="AK4470" t="n">
        <v>5140</v>
      </c>
      <c r="AL4470" t="n">
        <v>6270</v>
      </c>
      <c r="AM4470" t="n">
        <v>8352</v>
      </c>
      <c r="AN4470" t="n">
        <v>9976</v>
      </c>
      <c r="AO4470"/>
      <c r="AP4470" t="n">
        <v>403</v>
      </c>
      <c r="AQ4470"/>
      <c r="AR4470"/>
    </row>
    <row r="4471">
      <c r="A4471" t="n">
        <v>446640</v>
      </c>
      <c r="B4471" t="s">
        <v>6643</v>
      </c>
      <c r="C4471" t="s">
        <v>1640</v>
      </c>
      <c r="D4471" t="s">
        <v>4200</v>
      </c>
      <c r="E4471" t="s">
        <v>997</v>
      </c>
      <c r="F4471" t="s">
        <v>162</v>
      </c>
      <c r="G4471" t="s">
        <v>163</v>
      </c>
      <c r="H4471" t="s">
        <v>150</v>
      </c>
      <c r="I4471" t="s">
        <v>151</v>
      </c>
      <c r="J4471" t="s">
        <v>168</v>
      </c>
      <c r="K4471" t="s">
        <v>153</v>
      </c>
      <c r="L4471" t="s">
        <v>155</v>
      </c>
      <c r="M4471" t="s">
        <v>155</v>
      </c>
      <c r="N4471" t="n">
        <v>-76.8803</v>
      </c>
      <c r="O4471" t="n">
        <v>40.2619</v>
      </c>
      <c r="P4471" t="n">
        <v>5749</v>
      </c>
      <c r="Q4471" t="n">
        <v>2188</v>
      </c>
      <c r="R4471" t="n">
        <v>46.8</v>
      </c>
      <c r="S4471" t="n">
        <v>41.3</v>
      </c>
      <c r="T4471" t="n">
        <v>24.8</v>
      </c>
      <c r="U4471" t="n">
        <v>14.2</v>
      </c>
      <c r="V4471" t="n">
        <v>7.3</v>
      </c>
      <c r="W4471" t="n">
        <v>0.9</v>
      </c>
      <c r="X4471" t="n">
        <v>73</v>
      </c>
      <c r="Y4471" t="n">
        <v>14</v>
      </c>
      <c r="Z4471" t="n">
        <v>17</v>
      </c>
      <c r="AA4471" t="n">
        <v>196</v>
      </c>
      <c r="AB4471" t="n">
        <v>43.4</v>
      </c>
      <c r="AC4471" t="n">
        <v>196</v>
      </c>
      <c r="AD4471" t="n">
        <v>42.9</v>
      </c>
      <c r="AE4471" t="n">
        <v>25.5</v>
      </c>
      <c r="AF4471" t="n">
        <v>132</v>
      </c>
      <c r="AG4471" t="n">
        <v>48</v>
      </c>
      <c r="AH4471" t="n">
        <v>93</v>
      </c>
      <c r="AI4471" t="n">
        <v>14882</v>
      </c>
      <c r="AJ4471" t="n">
        <v>10291</v>
      </c>
      <c r="AK4471" t="n">
        <v>12086</v>
      </c>
      <c r="AL4471" t="n">
        <v>12510</v>
      </c>
      <c r="AM4471" t="n">
        <v>18031</v>
      </c>
      <c r="AN4471" t="n">
        <v>17783</v>
      </c>
      <c r="AO4471"/>
      <c r="AP4471" t="n">
        <v>104</v>
      </c>
      <c r="AQ4471" t="n">
        <v>686</v>
      </c>
      <c r="AR4471" t="n">
        <v>6</v>
      </c>
    </row>
    <row r="4472">
      <c r="A4472" t="n">
        <v>446774</v>
      </c>
      <c r="B4472" t="s">
        <v>6644</v>
      </c>
      <c r="C4472" t="s">
        <v>5309</v>
      </c>
      <c r="D4472" t="s">
        <v>5289</v>
      </c>
      <c r="E4472" t="s">
        <v>147</v>
      </c>
      <c r="F4472" t="s">
        <v>173</v>
      </c>
      <c r="G4472" t="s">
        <v>149</v>
      </c>
      <c r="H4472" t="s">
        <v>174</v>
      </c>
      <c r="I4472" t="s">
        <v>205</v>
      </c>
      <c r="J4472" t="s">
        <v>168</v>
      </c>
      <c r="K4472" t="s">
        <v>176</v>
      </c>
      <c r="L4472" t="s">
        <v>155</v>
      </c>
      <c r="M4472" t="s">
        <v>155</v>
      </c>
      <c r="N4472" t="n">
        <v>-78.0019</v>
      </c>
      <c r="O4472" t="n">
        <v>39.4353</v>
      </c>
      <c r="P4472" t="n">
        <v>6092</v>
      </c>
      <c r="Q4472" t="n">
        <v>6092</v>
      </c>
      <c r="R4472" t="n">
        <v>59</v>
      </c>
      <c r="S4472" t="n">
        <v>80.4</v>
      </c>
      <c r="T4472" t="n">
        <v>6.5</v>
      </c>
      <c r="U4472" t="n">
        <v>6.7</v>
      </c>
      <c r="V4472" t="n">
        <v>1.3</v>
      </c>
      <c r="W4472" t="n">
        <v>0.2</v>
      </c>
      <c r="X4472" t="n">
        <v>73</v>
      </c>
      <c r="Y4472" t="n">
        <v>64</v>
      </c>
      <c r="Z4472" t="n">
        <v>13</v>
      </c>
      <c r="AA4472" t="n">
        <v>227</v>
      </c>
      <c r="AB4472" t="n">
        <v>41</v>
      </c>
      <c r="AC4472"/>
      <c r="AD4472"/>
      <c r="AE4472"/>
      <c r="AF4472" t="n">
        <v>184</v>
      </c>
      <c r="AG4472" t="n">
        <v>18</v>
      </c>
      <c r="AH4472" t="n">
        <v>29</v>
      </c>
      <c r="AI4472" t="n">
        <v>4070</v>
      </c>
      <c r="AJ4472" t="n">
        <v>4074</v>
      </c>
      <c r="AK4472" t="n">
        <v>2544</v>
      </c>
      <c r="AL4472" t="n">
        <v>6024</v>
      </c>
      <c r="AM4472" t="n">
        <v>6131</v>
      </c>
      <c r="AN4472" t="n">
        <v>9747</v>
      </c>
      <c r="AO4472" t="n">
        <v>342</v>
      </c>
      <c r="AP4472"/>
      <c r="AQ4472"/>
      <c r="AR4472"/>
    </row>
    <row r="4473">
      <c r="A4473" t="n">
        <v>447014</v>
      </c>
      <c r="B4473" t="s">
        <v>6645</v>
      </c>
      <c r="C4473" t="s">
        <v>6646</v>
      </c>
      <c r="D4473" t="s">
        <v>1078</v>
      </c>
      <c r="E4473" t="s">
        <v>147</v>
      </c>
      <c r="F4473" t="s">
        <v>188</v>
      </c>
      <c r="G4473" t="s">
        <v>189</v>
      </c>
      <c r="H4473" t="s">
        <v>150</v>
      </c>
      <c r="I4473" t="s">
        <v>151</v>
      </c>
      <c r="J4473" t="s">
        <v>164</v>
      </c>
      <c r="K4473" t="s">
        <v>176</v>
      </c>
      <c r="L4473" t="s">
        <v>155</v>
      </c>
      <c r="M4473" t="s">
        <v>155</v>
      </c>
      <c r="N4473" t="n">
        <v>-81.0802</v>
      </c>
      <c r="O4473" t="n">
        <v>29.2701</v>
      </c>
      <c r="P4473" t="n">
        <v>283</v>
      </c>
      <c r="Q4473" t="n">
        <v>283</v>
      </c>
      <c r="R4473" t="n">
        <v>92.2</v>
      </c>
      <c r="S4473" t="n">
        <v>48.4</v>
      </c>
      <c r="T4473" t="n">
        <v>36</v>
      </c>
      <c r="U4473" t="n">
        <v>10.6</v>
      </c>
      <c r="V4473" t="n">
        <v>0.7</v>
      </c>
      <c r="W4473" t="n">
        <v>0</v>
      </c>
      <c r="X4473"/>
      <c r="Y4473"/>
      <c r="Z4473" t="n">
        <v>10</v>
      </c>
      <c r="AA4473" t="n">
        <v>72</v>
      </c>
      <c r="AB4473" t="n">
        <v>72.2</v>
      </c>
      <c r="AC4473"/>
      <c r="AD4473"/>
      <c r="AE4473"/>
      <c r="AF4473" t="n">
        <v>61</v>
      </c>
      <c r="AG4473" t="n">
        <v>58</v>
      </c>
      <c r="AH4473" t="n">
        <v>63</v>
      </c>
      <c r="AI4473"/>
      <c r="AJ4473"/>
      <c r="AK4473"/>
      <c r="AL4473"/>
      <c r="AM4473"/>
      <c r="AN4473"/>
      <c r="AO4473" t="n">
        <v>33</v>
      </c>
      <c r="AP4473"/>
      <c r="AQ4473"/>
      <c r="AR4473"/>
    </row>
    <row r="4474">
      <c r="A4474" t="n">
        <v>447023</v>
      </c>
      <c r="B4474" t="s">
        <v>6647</v>
      </c>
      <c r="C4474" t="s">
        <v>6648</v>
      </c>
      <c r="D4474" t="s">
        <v>2704</v>
      </c>
      <c r="E4474" t="s">
        <v>147</v>
      </c>
      <c r="F4474" t="s">
        <v>199</v>
      </c>
      <c r="G4474" t="s">
        <v>189</v>
      </c>
      <c r="H4474" t="s">
        <v>200</v>
      </c>
      <c r="I4474" t="s">
        <v>186</v>
      </c>
      <c r="J4474" t="s">
        <v>168</v>
      </c>
      <c r="K4474"/>
      <c r="L4474" t="s">
        <v>155</v>
      </c>
      <c r="M4474" t="s">
        <v>155</v>
      </c>
      <c r="N4474" t="n">
        <v>-89.9994</v>
      </c>
      <c r="O4474" t="n">
        <v>34.9553</v>
      </c>
      <c r="P4474" t="n">
        <v>3424</v>
      </c>
      <c r="Q4474" t="n">
        <v>3424</v>
      </c>
      <c r="R4474" t="n">
        <v>54.1</v>
      </c>
      <c r="S4474" t="n">
        <v>10.7</v>
      </c>
      <c r="T4474" t="n">
        <v>84.1</v>
      </c>
      <c r="U4474" t="n">
        <v>3.7</v>
      </c>
      <c r="V4474" t="n">
        <v>0.3</v>
      </c>
      <c r="W4474" t="n">
        <v>0</v>
      </c>
      <c r="X4474" t="n">
        <v>71</v>
      </c>
      <c r="Y4474" t="n">
        <v>88</v>
      </c>
      <c r="Z4474" t="n">
        <v>22</v>
      </c>
      <c r="AA4474"/>
      <c r="AB4474"/>
      <c r="AC4474"/>
      <c r="AD4474"/>
      <c r="AE4474"/>
      <c r="AF4474" t="n">
        <v>1216</v>
      </c>
      <c r="AG4474" t="n">
        <v>83</v>
      </c>
      <c r="AH4474" t="n">
        <v>84</v>
      </c>
      <c r="AI4474" t="n">
        <v>16468</v>
      </c>
      <c r="AJ4474" t="n">
        <v>16161</v>
      </c>
      <c r="AK4474" t="n">
        <v>16865</v>
      </c>
      <c r="AL4474" t="n">
        <v>17980</v>
      </c>
      <c r="AM4474" t="n">
        <v>19555</v>
      </c>
      <c r="AN4474" t="n">
        <v>20448</v>
      </c>
      <c r="AO4474"/>
      <c r="AP4474"/>
      <c r="AQ4474"/>
      <c r="AR4474"/>
    </row>
    <row r="4475">
      <c r="A4475" t="n">
        <v>447050</v>
      </c>
      <c r="B4475" t="s">
        <v>6649</v>
      </c>
      <c r="C4475" t="s">
        <v>463</v>
      </c>
      <c r="D4475" t="s">
        <v>440</v>
      </c>
      <c r="E4475" t="s">
        <v>267</v>
      </c>
      <c r="F4475" t="s">
        <v>188</v>
      </c>
      <c r="G4475" t="s">
        <v>189</v>
      </c>
      <c r="H4475" t="s">
        <v>150</v>
      </c>
      <c r="I4475" t="s">
        <v>151</v>
      </c>
      <c r="J4475" t="s">
        <v>168</v>
      </c>
      <c r="K4475" t="s">
        <v>209</v>
      </c>
      <c r="L4475" t="s">
        <v>155</v>
      </c>
      <c r="M4475" t="s">
        <v>155</v>
      </c>
      <c r="N4475" t="n">
        <v>-117.1622</v>
      </c>
      <c r="O4475" t="n">
        <v>32.7611</v>
      </c>
      <c r="P4475" t="n">
        <v>3712</v>
      </c>
      <c r="Q4475" t="n">
        <v>327</v>
      </c>
      <c r="R4475" t="n">
        <v>71.3</v>
      </c>
      <c r="S4475" t="n">
        <v>46.2</v>
      </c>
      <c r="T4475" t="n">
        <v>10.7</v>
      </c>
      <c r="U4475" t="n">
        <v>29.1</v>
      </c>
      <c r="V4475" t="n">
        <v>8.6</v>
      </c>
      <c r="W4475" t="n">
        <v>0</v>
      </c>
      <c r="X4475"/>
      <c r="Y4475"/>
      <c r="Z4475" t="n">
        <v>15</v>
      </c>
      <c r="AA4475"/>
      <c r="AB4475"/>
      <c r="AC4475"/>
      <c r="AD4475"/>
      <c r="AE4475"/>
      <c r="AF4475" t="n">
        <v>19</v>
      </c>
      <c r="AG4475" t="n">
        <v>12</v>
      </c>
      <c r="AH4475" t="n">
        <v>13</v>
      </c>
      <c r="AI4475" t="n">
        <v>20197</v>
      </c>
      <c r="AJ4475" t="n">
        <v>21557</v>
      </c>
      <c r="AK4475"/>
      <c r="AL4475"/>
      <c r="AM4475"/>
      <c r="AN4475"/>
      <c r="AO4475"/>
      <c r="AP4475" t="n">
        <v>49</v>
      </c>
      <c r="AQ4475" t="n">
        <v>851</v>
      </c>
      <c r="AR4475"/>
    </row>
    <row r="4476">
      <c r="A4476" t="n">
        <v>447148</v>
      </c>
      <c r="B4476" t="s">
        <v>6650</v>
      </c>
      <c r="C4476" t="s">
        <v>320</v>
      </c>
      <c r="D4476" t="s">
        <v>282</v>
      </c>
      <c r="E4476" t="s">
        <v>283</v>
      </c>
      <c r="F4476" t="s">
        <v>199</v>
      </c>
      <c r="G4476" t="s">
        <v>189</v>
      </c>
      <c r="H4476" t="s">
        <v>200</v>
      </c>
      <c r="I4476" t="s">
        <v>186</v>
      </c>
      <c r="J4476" t="s">
        <v>164</v>
      </c>
      <c r="K4476"/>
      <c r="L4476" t="s">
        <v>155</v>
      </c>
      <c r="M4476" t="s">
        <v>155</v>
      </c>
      <c r="N4476" t="n">
        <v>-112.2745</v>
      </c>
      <c r="O4476" t="n">
        <v>33.4634</v>
      </c>
      <c r="P4476" t="n">
        <v>325</v>
      </c>
      <c r="Q4476" t="n">
        <v>325</v>
      </c>
      <c r="R4476" t="n">
        <v>97.2</v>
      </c>
      <c r="S4476" t="n">
        <v>17.8</v>
      </c>
      <c r="T4476" t="n">
        <v>16.3</v>
      </c>
      <c r="U4476" t="n">
        <v>46.2</v>
      </c>
      <c r="V4476" t="n">
        <v>0.6</v>
      </c>
      <c r="W4476" t="n">
        <v>0</v>
      </c>
      <c r="X4476" t="n">
        <v>59</v>
      </c>
      <c r="Y4476" t="n">
        <v>64</v>
      </c>
      <c r="Z4476" t="n">
        <v>21</v>
      </c>
      <c r="AA4476"/>
      <c r="AB4476"/>
      <c r="AC4476"/>
      <c r="AD4476"/>
      <c r="AE4476"/>
      <c r="AF4476" t="n">
        <v>108</v>
      </c>
      <c r="AG4476" t="n">
        <v>55</v>
      </c>
      <c r="AH4476" t="n">
        <v>56</v>
      </c>
      <c r="AI4476" t="n">
        <v>14773</v>
      </c>
      <c r="AJ4476" t="n">
        <v>14090</v>
      </c>
      <c r="AK4476" t="n">
        <v>15416</v>
      </c>
      <c r="AL4476" t="n">
        <v>15751</v>
      </c>
      <c r="AM4476" t="n">
        <v>19412</v>
      </c>
      <c r="AN4476" t="n">
        <v>19212</v>
      </c>
      <c r="AO4476"/>
      <c r="AP4476"/>
      <c r="AQ4476"/>
      <c r="AR4476"/>
    </row>
    <row r="4477">
      <c r="A4477" t="n">
        <v>447166</v>
      </c>
      <c r="B4477" t="s">
        <v>6651</v>
      </c>
      <c r="C4477" t="s">
        <v>918</v>
      </c>
      <c r="D4477" t="s">
        <v>913</v>
      </c>
      <c r="E4477" t="s">
        <v>914</v>
      </c>
      <c r="F4477" t="s">
        <v>199</v>
      </c>
      <c r="G4477" t="s">
        <v>189</v>
      </c>
      <c r="H4477" t="s">
        <v>200</v>
      </c>
      <c r="I4477" t="s">
        <v>186</v>
      </c>
      <c r="J4477" t="s">
        <v>164</v>
      </c>
      <c r="K4477"/>
      <c r="L4477" t="s">
        <v>155</v>
      </c>
      <c r="M4477" t="s">
        <v>155</v>
      </c>
      <c r="N4477" t="n">
        <v>-105.0971</v>
      </c>
      <c r="O4477" t="n">
        <v>39.6081</v>
      </c>
      <c r="P4477" t="n">
        <v>93</v>
      </c>
      <c r="Q4477" t="n">
        <v>93</v>
      </c>
      <c r="R4477" t="n">
        <v>93.5</v>
      </c>
      <c r="S4477" t="n">
        <v>37.6</v>
      </c>
      <c r="T4477" t="n">
        <v>6.5</v>
      </c>
      <c r="U4477" t="n">
        <v>31.2</v>
      </c>
      <c r="V4477" t="n">
        <v>5.4</v>
      </c>
      <c r="W4477" t="n">
        <v>0</v>
      </c>
      <c r="X4477" t="n">
        <v>74</v>
      </c>
      <c r="Y4477" t="n">
        <v>33</v>
      </c>
      <c r="Z4477" t="n">
        <v>11</v>
      </c>
      <c r="AA4477"/>
      <c r="AB4477"/>
      <c r="AC4477"/>
      <c r="AD4477"/>
      <c r="AE4477"/>
      <c r="AF4477" t="n">
        <v>38</v>
      </c>
      <c r="AG4477" t="n">
        <v>35</v>
      </c>
      <c r="AH4477" t="n">
        <v>35</v>
      </c>
      <c r="AI4477" t="n">
        <v>16741</v>
      </c>
      <c r="AJ4477" t="n">
        <v>15670</v>
      </c>
      <c r="AK4477" t="n">
        <v>16412</v>
      </c>
      <c r="AL4477" t="n">
        <v>21584</v>
      </c>
      <c r="AM4477" t="n">
        <v>21584</v>
      </c>
      <c r="AN4477" t="n">
        <v>21584</v>
      </c>
      <c r="AO4477"/>
      <c r="AP4477"/>
      <c r="AQ4477"/>
      <c r="AR4477"/>
    </row>
    <row r="4478">
      <c r="A4478" t="n">
        <v>447175</v>
      </c>
      <c r="B4478" t="s">
        <v>6652</v>
      </c>
      <c r="C4478" t="s">
        <v>932</v>
      </c>
      <c r="D4478" t="s">
        <v>913</v>
      </c>
      <c r="E4478" t="s">
        <v>914</v>
      </c>
      <c r="F4478" t="s">
        <v>199</v>
      </c>
      <c r="G4478" t="s">
        <v>189</v>
      </c>
      <c r="H4478" t="s">
        <v>200</v>
      </c>
      <c r="I4478" t="s">
        <v>151</v>
      </c>
      <c r="J4478" t="s">
        <v>164</v>
      </c>
      <c r="K4478"/>
      <c r="L4478" t="s">
        <v>155</v>
      </c>
      <c r="M4478" t="s">
        <v>155</v>
      </c>
      <c r="N4478" t="n">
        <v>-104.7926</v>
      </c>
      <c r="O4478" t="n">
        <v>39.6959</v>
      </c>
      <c r="P4478" t="n">
        <v>131</v>
      </c>
      <c r="Q4478" t="n">
        <v>131</v>
      </c>
      <c r="R4478" t="n">
        <v>95.4</v>
      </c>
      <c r="S4478" t="n">
        <v>9.2</v>
      </c>
      <c r="T4478" t="n">
        <v>37.4</v>
      </c>
      <c r="U4478" t="n">
        <v>23.7</v>
      </c>
      <c r="V4478" t="n">
        <v>0.8</v>
      </c>
      <c r="W4478" t="n">
        <v>0</v>
      </c>
      <c r="X4478" t="n">
        <v>67</v>
      </c>
      <c r="Y4478" t="n">
        <v>69</v>
      </c>
      <c r="Z4478" t="n">
        <v>25</v>
      </c>
      <c r="AA4478"/>
      <c r="AB4478"/>
      <c r="AC4478"/>
      <c r="AD4478"/>
      <c r="AE4478"/>
      <c r="AF4478" t="n">
        <v>39</v>
      </c>
      <c r="AG4478" t="n">
        <v>60</v>
      </c>
      <c r="AH4478" t="n">
        <v>60</v>
      </c>
      <c r="AI4478" t="n">
        <v>17077</v>
      </c>
      <c r="AJ4478" t="n">
        <v>16429</v>
      </c>
      <c r="AK4478" t="n">
        <v>17780</v>
      </c>
      <c r="AL4478" t="n">
        <v>19209</v>
      </c>
      <c r="AM4478" t="n">
        <v>21628</v>
      </c>
      <c r="AN4478"/>
      <c r="AO4478"/>
      <c r="AP4478"/>
      <c r="AQ4478"/>
      <c r="AR4478"/>
    </row>
    <row r="4479">
      <c r="A4479" t="n">
        <v>447263</v>
      </c>
      <c r="B4479" t="s">
        <v>6653</v>
      </c>
      <c r="C4479" t="s">
        <v>6654</v>
      </c>
      <c r="D4479" t="s">
        <v>5021</v>
      </c>
      <c r="E4479" t="s">
        <v>914</v>
      </c>
      <c r="F4479" t="s">
        <v>188</v>
      </c>
      <c r="G4479" t="s">
        <v>189</v>
      </c>
      <c r="H4479" t="s">
        <v>150</v>
      </c>
      <c r="I4479" t="s">
        <v>186</v>
      </c>
      <c r="J4479" t="s">
        <v>168</v>
      </c>
      <c r="K4479" t="s">
        <v>209</v>
      </c>
      <c r="L4479" t="s">
        <v>155</v>
      </c>
      <c r="M4479" t="s">
        <v>155</v>
      </c>
      <c r="N4479" t="n">
        <v>-111.8928</v>
      </c>
      <c r="O4479" t="n">
        <v>40.5279</v>
      </c>
      <c r="P4479" t="n">
        <v>3421</v>
      </c>
      <c r="Q4479" t="n">
        <v>3251</v>
      </c>
      <c r="R4479" t="n">
        <v>84.3</v>
      </c>
      <c r="S4479" t="n">
        <v>71.2</v>
      </c>
      <c r="T4479" t="n">
        <v>2.4</v>
      </c>
      <c r="U4479" t="n">
        <v>13.2</v>
      </c>
      <c r="V4479" t="n">
        <v>3.8</v>
      </c>
      <c r="W4479" t="n">
        <v>0</v>
      </c>
      <c r="X4479" t="n">
        <v>81</v>
      </c>
      <c r="Y4479" t="n">
        <v>54</v>
      </c>
      <c r="Z4479" t="n">
        <v>25</v>
      </c>
      <c r="AA4479" t="n">
        <v>17</v>
      </c>
      <c r="AB4479" t="n">
        <v>47.1</v>
      </c>
      <c r="AC4479" t="n">
        <v>2</v>
      </c>
      <c r="AD4479" t="n">
        <v>50</v>
      </c>
      <c r="AE4479" t="n">
        <v>50</v>
      </c>
      <c r="AF4479" t="n">
        <v>83</v>
      </c>
      <c r="AG4479" t="n">
        <v>34</v>
      </c>
      <c r="AH4479" t="n">
        <v>34</v>
      </c>
      <c r="AI4479" t="n">
        <v>29243</v>
      </c>
      <c r="AJ4479" t="n">
        <v>29731</v>
      </c>
      <c r="AK4479" t="n">
        <v>28935</v>
      </c>
      <c r="AL4479" t="n">
        <v>29302</v>
      </c>
      <c r="AM4479" t="n">
        <v>33321</v>
      </c>
      <c r="AN4479" t="n">
        <v>33321</v>
      </c>
      <c r="AO4479" t="n">
        <v>609</v>
      </c>
      <c r="AP4479" t="n">
        <v>370</v>
      </c>
      <c r="AQ4479" t="n">
        <v>47</v>
      </c>
      <c r="AR4479"/>
    </row>
    <row r="4480">
      <c r="A4480" t="n">
        <v>447351</v>
      </c>
      <c r="B4480" t="s">
        <v>6655</v>
      </c>
      <c r="C4480" t="s">
        <v>6656</v>
      </c>
      <c r="D4480" t="s">
        <v>440</v>
      </c>
      <c r="E4480" t="s">
        <v>267</v>
      </c>
      <c r="F4480" t="s">
        <v>279</v>
      </c>
      <c r="G4480" t="s">
        <v>189</v>
      </c>
      <c r="H4480" t="s">
        <v>174</v>
      </c>
      <c r="I4480" t="s">
        <v>186</v>
      </c>
      <c r="J4480" t="s">
        <v>164</v>
      </c>
      <c r="K4480" t="s">
        <v>176</v>
      </c>
      <c r="L4480" t="s">
        <v>155</v>
      </c>
      <c r="M4480" t="s">
        <v>155</v>
      </c>
      <c r="N4480" t="n">
        <v>-121.093</v>
      </c>
      <c r="O4480" t="n">
        <v>37.7174</v>
      </c>
      <c r="P4480" t="n">
        <v>921</v>
      </c>
      <c r="Q4480" t="n">
        <v>921</v>
      </c>
      <c r="R4480" t="n">
        <v>45.7</v>
      </c>
      <c r="S4480" t="n">
        <v>11.2</v>
      </c>
      <c r="T4480" t="n">
        <v>3.7</v>
      </c>
      <c r="U4480" t="n">
        <v>65.9</v>
      </c>
      <c r="V4480" t="n">
        <v>8.9</v>
      </c>
      <c r="W4480" t="n">
        <v>1</v>
      </c>
      <c r="X4480" t="n">
        <v>85</v>
      </c>
      <c r="Y4480"/>
      <c r="Z4480" t="n">
        <v>49</v>
      </c>
      <c r="AA4480" t="n">
        <v>280</v>
      </c>
      <c r="AB4480" t="n">
        <v>61.1</v>
      </c>
      <c r="AC4480"/>
      <c r="AD4480"/>
      <c r="AE4480"/>
      <c r="AF4480" t="n">
        <v>360</v>
      </c>
      <c r="AG4480" t="n">
        <v>53</v>
      </c>
      <c r="AH4480" t="n">
        <v>55</v>
      </c>
      <c r="AI4480" t="n">
        <v>23809</v>
      </c>
      <c r="AJ4480" t="n">
        <v>23312</v>
      </c>
      <c r="AK4480" t="n">
        <v>24143</v>
      </c>
      <c r="AL4480" t="n">
        <v>25870</v>
      </c>
      <c r="AM4480" t="n">
        <v>27099</v>
      </c>
      <c r="AN4480" t="n">
        <v>27429</v>
      </c>
      <c r="AO4480" t="n">
        <v>69</v>
      </c>
      <c r="AP4480"/>
      <c r="AQ4480"/>
      <c r="AR4480"/>
    </row>
    <row r="4481">
      <c r="A4481" t="n">
        <v>447421</v>
      </c>
      <c r="B4481" t="s">
        <v>6657</v>
      </c>
      <c r="C4481" t="s">
        <v>6658</v>
      </c>
      <c r="D4481" t="s">
        <v>5021</v>
      </c>
      <c r="E4481" t="s">
        <v>914</v>
      </c>
      <c r="F4481" t="s">
        <v>188</v>
      </c>
      <c r="G4481" t="s">
        <v>189</v>
      </c>
      <c r="H4481" t="s">
        <v>150</v>
      </c>
      <c r="I4481" t="s">
        <v>186</v>
      </c>
      <c r="J4481" t="s">
        <v>164</v>
      </c>
      <c r="K4481" t="s">
        <v>209</v>
      </c>
      <c r="L4481" t="s">
        <v>155</v>
      </c>
      <c r="M4481" t="s">
        <v>155</v>
      </c>
      <c r="N4481" t="n">
        <v>-111.9739</v>
      </c>
      <c r="O4481" t="n">
        <v>41.0734</v>
      </c>
      <c r="P4481" t="n">
        <v>277</v>
      </c>
      <c r="Q4481" t="n">
        <v>277</v>
      </c>
      <c r="R4481" t="n">
        <v>88.8</v>
      </c>
      <c r="S4481" t="n">
        <v>69</v>
      </c>
      <c r="T4481" t="n">
        <v>4</v>
      </c>
      <c r="U4481" t="n">
        <v>13.7</v>
      </c>
      <c r="V4481" t="n">
        <v>2.5</v>
      </c>
      <c r="W4481" t="n">
        <v>0</v>
      </c>
      <c r="X4481" t="n">
        <v>63</v>
      </c>
      <c r="Y4481"/>
      <c r="Z4481" t="n">
        <v>29</v>
      </c>
      <c r="AA4481" t="n">
        <v>25</v>
      </c>
      <c r="AB4481" t="n">
        <v>68</v>
      </c>
      <c r="AC4481" t="n">
        <v>22</v>
      </c>
      <c r="AD4481" t="n">
        <v>63.6</v>
      </c>
      <c r="AE4481" t="n">
        <v>63.6</v>
      </c>
      <c r="AF4481" t="n">
        <v>17</v>
      </c>
      <c r="AG4481" t="n">
        <v>59</v>
      </c>
      <c r="AH4481" t="n">
        <v>66</v>
      </c>
      <c r="AI4481" t="n">
        <v>28332</v>
      </c>
      <c r="AJ4481" t="n">
        <v>31342</v>
      </c>
      <c r="AK4481" t="n">
        <v>34865</v>
      </c>
      <c r="AL4481"/>
      <c r="AM4481"/>
      <c r="AN4481"/>
      <c r="AO4481"/>
      <c r="AP4481" t="n">
        <v>43</v>
      </c>
      <c r="AQ4481"/>
      <c r="AR4481"/>
    </row>
    <row r="4482">
      <c r="A4482" t="n">
        <v>447449</v>
      </c>
      <c r="B4482" t="s">
        <v>6659</v>
      </c>
      <c r="C4482" t="s">
        <v>263</v>
      </c>
      <c r="D4482" t="s">
        <v>4775</v>
      </c>
      <c r="E4482" t="s">
        <v>283</v>
      </c>
      <c r="F4482" t="s">
        <v>199</v>
      </c>
      <c r="G4482" t="s">
        <v>189</v>
      </c>
      <c r="H4482" t="s">
        <v>200</v>
      </c>
      <c r="I4482" t="s">
        <v>175</v>
      </c>
      <c r="J4482" t="s">
        <v>164</v>
      </c>
      <c r="K4482"/>
      <c r="L4482" t="s">
        <v>155</v>
      </c>
      <c r="M4482" t="s">
        <v>155</v>
      </c>
      <c r="N4482" t="n">
        <v>-94.0049</v>
      </c>
      <c r="O4482" t="n">
        <v>30.9086</v>
      </c>
      <c r="P4482" t="n">
        <v>75</v>
      </c>
      <c r="Q4482" t="n">
        <v>75</v>
      </c>
      <c r="R4482" t="n">
        <v>78.7</v>
      </c>
      <c r="S4482" t="n">
        <v>37.3</v>
      </c>
      <c r="T4482" t="n">
        <v>29.3</v>
      </c>
      <c r="U4482" t="n">
        <v>10.7</v>
      </c>
      <c r="V4482" t="n">
        <v>10.7</v>
      </c>
      <c r="W4482" t="n">
        <v>0</v>
      </c>
      <c r="X4482" t="n">
        <v>23</v>
      </c>
      <c r="Y4482" t="n">
        <v>20</v>
      </c>
      <c r="Z4482" t="n">
        <v>12</v>
      </c>
      <c r="AA4482"/>
      <c r="AB4482"/>
      <c r="AC4482"/>
      <c r="AD4482"/>
      <c r="AE4482"/>
      <c r="AF4482" t="n">
        <v>39</v>
      </c>
      <c r="AG4482" t="n">
        <v>52</v>
      </c>
      <c r="AH4482" t="n">
        <v>100</v>
      </c>
      <c r="AI4482" t="n">
        <v>10697</v>
      </c>
      <c r="AJ4482" t="n">
        <v>10553</v>
      </c>
      <c r="AK4482" t="n">
        <v>14213</v>
      </c>
      <c r="AL4482"/>
      <c r="AM4482"/>
      <c r="AN4482"/>
      <c r="AO4482"/>
      <c r="AP4482"/>
      <c r="AQ4482"/>
      <c r="AR4482"/>
    </row>
    <row r="4483">
      <c r="A4483" t="n">
        <v>447467</v>
      </c>
      <c r="B4483" t="s">
        <v>6660</v>
      </c>
      <c r="C4483" t="s">
        <v>2080</v>
      </c>
      <c r="D4483" t="s">
        <v>2071</v>
      </c>
      <c r="E4483" t="s">
        <v>147</v>
      </c>
      <c r="F4483" t="s">
        <v>199</v>
      </c>
      <c r="G4483" t="s">
        <v>189</v>
      </c>
      <c r="H4483" t="s">
        <v>200</v>
      </c>
      <c r="I4483" t="s">
        <v>186</v>
      </c>
      <c r="J4483" t="s">
        <v>164</v>
      </c>
      <c r="K4483"/>
      <c r="L4483" t="s">
        <v>155</v>
      </c>
      <c r="M4483" t="s">
        <v>155</v>
      </c>
      <c r="N4483" t="n">
        <v>-92.1294</v>
      </c>
      <c r="O4483" t="n">
        <v>32.5065</v>
      </c>
      <c r="P4483" t="n">
        <v>412</v>
      </c>
      <c r="Q4483" t="n">
        <v>412</v>
      </c>
      <c r="R4483" t="n">
        <v>94.2</v>
      </c>
      <c r="S4483" t="n">
        <v>26.7</v>
      </c>
      <c r="T4483" t="n">
        <v>70.1</v>
      </c>
      <c r="U4483" t="n">
        <v>0.5</v>
      </c>
      <c r="V4483" t="n">
        <v>0</v>
      </c>
      <c r="W4483" t="n">
        <v>0</v>
      </c>
      <c r="X4483" t="n">
        <v>67</v>
      </c>
      <c r="Y4483"/>
      <c r="Z4483" t="n">
        <v>12</v>
      </c>
      <c r="AA4483"/>
      <c r="AB4483"/>
      <c r="AC4483"/>
      <c r="AD4483"/>
      <c r="AE4483"/>
      <c r="AF4483" t="n">
        <v>302</v>
      </c>
      <c r="AG4483" t="n">
        <v>70</v>
      </c>
      <c r="AH4483" t="n">
        <v>71</v>
      </c>
      <c r="AI4483" t="n">
        <v>25053</v>
      </c>
      <c r="AJ4483" t="n">
        <v>25053</v>
      </c>
      <c r="AK4483"/>
      <c r="AL4483"/>
      <c r="AM4483"/>
      <c r="AN4483"/>
      <c r="AO4483"/>
      <c r="AP4483"/>
      <c r="AQ4483"/>
      <c r="AR4483"/>
    </row>
    <row r="4484">
      <c r="A4484" t="n">
        <v>447582</v>
      </c>
      <c r="B4484" t="s">
        <v>6661</v>
      </c>
      <c r="C4484" t="s">
        <v>6662</v>
      </c>
      <c r="D4484" t="s">
        <v>5289</v>
      </c>
      <c r="E4484" t="s">
        <v>147</v>
      </c>
      <c r="F4484" t="s">
        <v>173</v>
      </c>
      <c r="G4484" t="s">
        <v>149</v>
      </c>
      <c r="H4484" t="s">
        <v>174</v>
      </c>
      <c r="I4484" t="s">
        <v>205</v>
      </c>
      <c r="J4484" t="s">
        <v>168</v>
      </c>
      <c r="K4484" t="s">
        <v>176</v>
      </c>
      <c r="L4484" t="s">
        <v>155</v>
      </c>
      <c r="M4484" t="s">
        <v>155</v>
      </c>
      <c r="N4484" t="n">
        <v>-81.1361</v>
      </c>
      <c r="O4484" t="n">
        <v>37.7677</v>
      </c>
      <c r="P4484" t="n">
        <v>1478</v>
      </c>
      <c r="Q4484" t="n">
        <v>1478</v>
      </c>
      <c r="R4484" t="n">
        <v>68.3</v>
      </c>
      <c r="S4484" t="n">
        <v>90</v>
      </c>
      <c r="T4484" t="n">
        <v>4</v>
      </c>
      <c r="U4484" t="n">
        <v>0.6</v>
      </c>
      <c r="V4484" t="n">
        <v>0.6</v>
      </c>
      <c r="W4484" t="n">
        <v>0</v>
      </c>
      <c r="X4484" t="n">
        <v>62</v>
      </c>
      <c r="Y4484" t="n">
        <v>31</v>
      </c>
      <c r="Z4484" t="n">
        <v>14</v>
      </c>
      <c r="AA4484" t="n">
        <v>194</v>
      </c>
      <c r="AB4484" t="n">
        <v>29.9</v>
      </c>
      <c r="AC4484"/>
      <c r="AD4484"/>
      <c r="AE4484"/>
      <c r="AF4484" t="n">
        <v>172</v>
      </c>
      <c r="AG4484" t="n">
        <v>45</v>
      </c>
      <c r="AH4484" t="n">
        <v>79</v>
      </c>
      <c r="AI4484" t="n">
        <v>3844</v>
      </c>
      <c r="AJ4484" t="n">
        <v>2578</v>
      </c>
      <c r="AK4484" t="n">
        <v>2652</v>
      </c>
      <c r="AL4484" t="n">
        <v>5654</v>
      </c>
      <c r="AM4484" t="n">
        <v>5641</v>
      </c>
      <c r="AN4484" t="n">
        <v>11656</v>
      </c>
      <c r="AO4484" t="n">
        <v>148</v>
      </c>
      <c r="AP4484"/>
      <c r="AQ4484"/>
      <c r="AR4484"/>
    </row>
    <row r="4485">
      <c r="A4485" t="n">
        <v>447591</v>
      </c>
      <c r="B4485" t="s">
        <v>6663</v>
      </c>
      <c r="C4485" t="s">
        <v>4799</v>
      </c>
      <c r="D4485" t="s">
        <v>4775</v>
      </c>
      <c r="E4485" t="s">
        <v>283</v>
      </c>
      <c r="F4485" t="s">
        <v>279</v>
      </c>
      <c r="G4485" t="s">
        <v>189</v>
      </c>
      <c r="H4485" t="s">
        <v>174</v>
      </c>
      <c r="I4485" t="s">
        <v>151</v>
      </c>
      <c r="J4485" t="s">
        <v>164</v>
      </c>
      <c r="K4485" t="s">
        <v>176</v>
      </c>
      <c r="L4485" t="s">
        <v>155</v>
      </c>
      <c r="M4485" t="s">
        <v>155</v>
      </c>
      <c r="N4485" t="n">
        <v>-95.5171</v>
      </c>
      <c r="O4485" t="n">
        <v>29.7019</v>
      </c>
      <c r="P4485" t="n">
        <v>1125</v>
      </c>
      <c r="Q4485" t="n">
        <v>1125</v>
      </c>
      <c r="R4485" t="n">
        <v>90.7</v>
      </c>
      <c r="S4485" t="n">
        <v>6.3</v>
      </c>
      <c r="T4485" t="n">
        <v>35.1</v>
      </c>
      <c r="U4485" t="n">
        <v>50.6</v>
      </c>
      <c r="V4485" t="n">
        <v>3.1</v>
      </c>
      <c r="W4485" t="n">
        <v>0</v>
      </c>
      <c r="X4485" t="n">
        <v>69</v>
      </c>
      <c r="Y4485"/>
      <c r="Z4485" t="n">
        <v>22</v>
      </c>
      <c r="AA4485" t="n">
        <v>634</v>
      </c>
      <c r="AB4485" t="n">
        <v>59.9</v>
      </c>
      <c r="AC4485"/>
      <c r="AD4485"/>
      <c r="AE4485"/>
      <c r="AF4485" t="n">
        <v>643</v>
      </c>
      <c r="AG4485" t="n">
        <v>73</v>
      </c>
      <c r="AH4485" t="n">
        <v>76</v>
      </c>
      <c r="AI4485" t="n">
        <v>27259</v>
      </c>
      <c r="AJ4485" t="n">
        <v>27178</v>
      </c>
      <c r="AK4485" t="n">
        <v>27480</v>
      </c>
      <c r="AL4485" t="n">
        <v>29441</v>
      </c>
      <c r="AM4485" t="n">
        <v>32481</v>
      </c>
      <c r="AN4485"/>
      <c r="AO4485" t="n">
        <v>35</v>
      </c>
      <c r="AP4485"/>
      <c r="AQ4485"/>
      <c r="AR4485"/>
    </row>
    <row r="4486">
      <c r="A4486" t="n">
        <v>447607</v>
      </c>
      <c r="B4486" t="s">
        <v>6664</v>
      </c>
      <c r="C4486" t="s">
        <v>471</v>
      </c>
      <c r="D4486" t="s">
        <v>440</v>
      </c>
      <c r="E4486" t="s">
        <v>267</v>
      </c>
      <c r="F4486" t="s">
        <v>199</v>
      </c>
      <c r="G4486" t="s">
        <v>189</v>
      </c>
      <c r="H4486" t="s">
        <v>200</v>
      </c>
      <c r="I4486" t="s">
        <v>151</v>
      </c>
      <c r="J4486" t="s">
        <v>168</v>
      </c>
      <c r="K4486"/>
      <c r="L4486" t="s">
        <v>155</v>
      </c>
      <c r="M4486" t="s">
        <v>155</v>
      </c>
      <c r="N4486" t="n">
        <v>-117.0654</v>
      </c>
      <c r="O4486" t="n">
        <v>32.6086</v>
      </c>
      <c r="P4486" t="n">
        <v>2484</v>
      </c>
      <c r="Q4486" t="n">
        <v>2484</v>
      </c>
      <c r="R4486" t="n">
        <v>48.1</v>
      </c>
      <c r="S4486" t="n">
        <v>2.2</v>
      </c>
      <c r="T4486" t="n">
        <v>3.4</v>
      </c>
      <c r="U4486" t="n">
        <v>28.5</v>
      </c>
      <c r="V4486" t="n">
        <v>1.8</v>
      </c>
      <c r="W4486" t="n">
        <v>0</v>
      </c>
      <c r="X4486" t="n">
        <v>76</v>
      </c>
      <c r="Y4486"/>
      <c r="Z4486" t="n">
        <v>23</v>
      </c>
      <c r="AA4486"/>
      <c r="AB4486"/>
      <c r="AC4486"/>
      <c r="AD4486"/>
      <c r="AE4486"/>
      <c r="AF4486" t="n">
        <v>823</v>
      </c>
      <c r="AG4486" t="n">
        <v>68</v>
      </c>
      <c r="AH4486" t="n">
        <v>89</v>
      </c>
      <c r="AI4486" t="n">
        <v>26772</v>
      </c>
      <c r="AJ4486" t="n">
        <v>26497</v>
      </c>
      <c r="AK4486" t="n">
        <v>27080</v>
      </c>
      <c r="AL4486" t="n">
        <v>27533</v>
      </c>
      <c r="AM4486" t="n">
        <v>30116</v>
      </c>
      <c r="AN4486" t="n">
        <v>31098</v>
      </c>
      <c r="AO4486"/>
      <c r="AP4486"/>
      <c r="AQ4486"/>
      <c r="AR4486"/>
    </row>
    <row r="4487">
      <c r="A4487" t="n">
        <v>447616</v>
      </c>
      <c r="B4487" t="s">
        <v>6665</v>
      </c>
      <c r="C4487" t="s">
        <v>453</v>
      </c>
      <c r="D4487" t="s">
        <v>440</v>
      </c>
      <c r="E4487" t="s">
        <v>267</v>
      </c>
      <c r="F4487" t="s">
        <v>199</v>
      </c>
      <c r="G4487" t="s">
        <v>189</v>
      </c>
      <c r="H4487" t="s">
        <v>200</v>
      </c>
      <c r="I4487" t="s">
        <v>186</v>
      </c>
      <c r="J4487" t="s">
        <v>168</v>
      </c>
      <c r="K4487"/>
      <c r="L4487" t="s">
        <v>155</v>
      </c>
      <c r="M4487" t="s">
        <v>155</v>
      </c>
      <c r="N4487" t="n">
        <v>-117.9095</v>
      </c>
      <c r="O4487" t="n">
        <v>34.076</v>
      </c>
      <c r="P4487" t="n">
        <v>1938</v>
      </c>
      <c r="Q4487" t="n">
        <v>1938</v>
      </c>
      <c r="R4487" t="n">
        <v>40.8</v>
      </c>
      <c r="S4487" t="n">
        <v>1.1</v>
      </c>
      <c r="T4487" t="n">
        <v>1.3</v>
      </c>
      <c r="U4487" t="n">
        <v>19</v>
      </c>
      <c r="V4487" t="n">
        <v>1.2</v>
      </c>
      <c r="W4487" t="n">
        <v>0</v>
      </c>
      <c r="X4487" t="n">
        <v>78</v>
      </c>
      <c r="Y4487"/>
      <c r="Z4487" t="n">
        <v>20</v>
      </c>
      <c r="AA4487"/>
      <c r="AB4487"/>
      <c r="AC4487"/>
      <c r="AD4487"/>
      <c r="AE4487"/>
      <c r="AF4487" t="n">
        <v>616</v>
      </c>
      <c r="AG4487" t="n">
        <v>72</v>
      </c>
      <c r="AH4487" t="n">
        <v>91</v>
      </c>
      <c r="AI4487" t="n">
        <v>25583</v>
      </c>
      <c r="AJ4487" t="n">
        <v>25452</v>
      </c>
      <c r="AK4487" t="n">
        <v>25702</v>
      </c>
      <c r="AL4487" t="n">
        <v>27449</v>
      </c>
      <c r="AM4487" t="n">
        <v>29930</v>
      </c>
      <c r="AN4487" t="n">
        <v>30303</v>
      </c>
      <c r="AO4487"/>
      <c r="AP4487"/>
      <c r="AQ4487"/>
      <c r="AR4487"/>
    </row>
    <row r="4488">
      <c r="A4488" t="n">
        <v>447689</v>
      </c>
      <c r="B4488" t="s">
        <v>6666</v>
      </c>
      <c r="C4488" t="s">
        <v>1342</v>
      </c>
      <c r="D4488" t="s">
        <v>1175</v>
      </c>
      <c r="E4488" t="s">
        <v>147</v>
      </c>
      <c r="F4488" t="s">
        <v>148</v>
      </c>
      <c r="G4488" t="s">
        <v>149</v>
      </c>
      <c r="H4488" t="s">
        <v>150</v>
      </c>
      <c r="I4488" t="s">
        <v>186</v>
      </c>
      <c r="J4488" t="s">
        <v>238</v>
      </c>
      <c r="K4488" t="s">
        <v>179</v>
      </c>
      <c r="L4488" t="s">
        <v>155</v>
      </c>
      <c r="M4488" t="s">
        <v>155</v>
      </c>
      <c r="N4488" t="n">
        <v>-84.0046</v>
      </c>
      <c r="O4488" t="n">
        <v>33.9794</v>
      </c>
      <c r="P4488" t="n">
        <v>13555</v>
      </c>
      <c r="Q4488" t="n">
        <v>13555</v>
      </c>
      <c r="R4488" t="n">
        <v>59</v>
      </c>
      <c r="S4488" t="n">
        <v>22.7</v>
      </c>
      <c r="T4488" t="n">
        <v>32.3</v>
      </c>
      <c r="U4488" t="n">
        <v>25.3</v>
      </c>
      <c r="V4488" t="n">
        <v>11.5</v>
      </c>
      <c r="W4488" t="n">
        <v>3</v>
      </c>
      <c r="X4488" t="n">
        <v>69</v>
      </c>
      <c r="Y4488" t="n">
        <v>53</v>
      </c>
      <c r="Z4488" t="n">
        <v>20</v>
      </c>
      <c r="AA4488" t="n">
        <v>2126</v>
      </c>
      <c r="AB4488" t="n">
        <v>19.8</v>
      </c>
      <c r="AC4488" t="n">
        <v>2126</v>
      </c>
      <c r="AD4488" t="n">
        <v>19.8</v>
      </c>
      <c r="AE4488" t="n">
        <v>6.1</v>
      </c>
      <c r="AF4488" t="n">
        <v>1918</v>
      </c>
      <c r="AG4488" t="n">
        <v>50</v>
      </c>
      <c r="AH4488" t="n">
        <v>75</v>
      </c>
      <c r="AI4488" t="n">
        <v>11037</v>
      </c>
      <c r="AJ4488" t="n">
        <v>10362</v>
      </c>
      <c r="AK4488" t="n">
        <v>10832</v>
      </c>
      <c r="AL4488" t="n">
        <v>12810</v>
      </c>
      <c r="AM4488" t="n">
        <v>16049</v>
      </c>
      <c r="AN4488" t="n">
        <v>16240</v>
      </c>
      <c r="AO4488" t="n">
        <v>1</v>
      </c>
      <c r="AP4488" t="n">
        <v>1150</v>
      </c>
      <c r="AQ4488"/>
      <c r="AR4488"/>
    </row>
    <row r="4489">
      <c r="A4489" t="n">
        <v>447698</v>
      </c>
      <c r="B4489" t="s">
        <v>6667</v>
      </c>
      <c r="C4489" t="s">
        <v>285</v>
      </c>
      <c r="D4489" t="s">
        <v>282</v>
      </c>
      <c r="E4489" t="s">
        <v>283</v>
      </c>
      <c r="F4489" t="s">
        <v>188</v>
      </c>
      <c r="G4489" t="s">
        <v>189</v>
      </c>
      <c r="H4489" t="s">
        <v>150</v>
      </c>
      <c r="I4489" t="s">
        <v>151</v>
      </c>
      <c r="J4489" t="s">
        <v>164</v>
      </c>
      <c r="K4489" t="s">
        <v>209</v>
      </c>
      <c r="L4489" t="s">
        <v>155</v>
      </c>
      <c r="M4489" t="s">
        <v>155</v>
      </c>
      <c r="N4489" t="n">
        <v>-112.0688</v>
      </c>
      <c r="O4489" t="n">
        <v>33.5229</v>
      </c>
      <c r="P4489" t="n">
        <v>169</v>
      </c>
      <c r="Q4489"/>
      <c r="R4489"/>
      <c r="S4489"/>
      <c r="T4489"/>
      <c r="U4489"/>
      <c r="V4489"/>
      <c r="W4489"/>
      <c r="X4489"/>
      <c r="Y4489"/>
      <c r="Z4489"/>
      <c r="AA4489"/>
      <c r="AB4489"/>
      <c r="AC4489"/>
      <c r="AD4489"/>
      <c r="AE4489"/>
      <c r="AF4489"/>
      <c r="AG4489"/>
      <c r="AH4489"/>
      <c r="AI4489"/>
      <c r="AJ4489"/>
      <c r="AK4489"/>
      <c r="AL4489"/>
      <c r="AM4489"/>
      <c r="AN4489"/>
      <c r="AO4489"/>
      <c r="AP4489"/>
      <c r="AQ4489" t="n">
        <v>32</v>
      </c>
      <c r="AR4489" t="n">
        <v>29</v>
      </c>
    </row>
    <row r="4490">
      <c r="A4490" t="n">
        <v>447704</v>
      </c>
      <c r="B4490" t="s">
        <v>6668</v>
      </c>
      <c r="C4490" t="s">
        <v>281</v>
      </c>
      <c r="D4490" t="s">
        <v>282</v>
      </c>
      <c r="E4490" t="s">
        <v>283</v>
      </c>
      <c r="F4490" t="s">
        <v>199</v>
      </c>
      <c r="G4490" t="s">
        <v>189</v>
      </c>
      <c r="H4490" t="s">
        <v>200</v>
      </c>
      <c r="I4490" t="s">
        <v>151</v>
      </c>
      <c r="J4490" t="s">
        <v>164</v>
      </c>
      <c r="K4490"/>
      <c r="L4490" t="s">
        <v>155</v>
      </c>
      <c r="M4490" t="s">
        <v>155</v>
      </c>
      <c r="N4490" t="n">
        <v>-110.996</v>
      </c>
      <c r="O4490" t="n">
        <v>32.2789</v>
      </c>
      <c r="P4490" t="n">
        <v>219</v>
      </c>
      <c r="Q4490" t="n">
        <v>219</v>
      </c>
      <c r="R4490" t="n">
        <v>98.2</v>
      </c>
      <c r="S4490" t="n">
        <v>9.6</v>
      </c>
      <c r="T4490" t="n">
        <v>1.8</v>
      </c>
      <c r="U4490" t="n">
        <v>31.1</v>
      </c>
      <c r="V4490" t="n">
        <v>0.9</v>
      </c>
      <c r="W4490" t="n">
        <v>0</v>
      </c>
      <c r="X4490" t="n">
        <v>78</v>
      </c>
      <c r="Y4490"/>
      <c r="Z4490" t="n">
        <v>17</v>
      </c>
      <c r="AA4490"/>
      <c r="AB4490"/>
      <c r="AC4490"/>
      <c r="AD4490"/>
      <c r="AE4490"/>
      <c r="AF4490" t="n">
        <v>87</v>
      </c>
      <c r="AG4490" t="n">
        <v>57</v>
      </c>
      <c r="AH4490" t="n">
        <v>57</v>
      </c>
      <c r="AI4490" t="n">
        <v>16195</v>
      </c>
      <c r="AJ4490" t="n">
        <v>15941</v>
      </c>
      <c r="AK4490" t="n">
        <v>16717</v>
      </c>
      <c r="AL4490" t="n">
        <v>18299</v>
      </c>
      <c r="AM4490" t="n">
        <v>20203</v>
      </c>
      <c r="AN4490" t="n">
        <v>20203</v>
      </c>
      <c r="AO4490"/>
      <c r="AP4490"/>
      <c r="AQ4490"/>
      <c r="AR4490"/>
    </row>
    <row r="4491">
      <c r="A4491" t="n">
        <v>447713</v>
      </c>
      <c r="B4491" t="s">
        <v>6669</v>
      </c>
      <c r="C4491" t="s">
        <v>6670</v>
      </c>
      <c r="D4491" t="s">
        <v>440</v>
      </c>
      <c r="E4491" t="s">
        <v>267</v>
      </c>
      <c r="F4491" t="s">
        <v>188</v>
      </c>
      <c r="G4491" t="s">
        <v>189</v>
      </c>
      <c r="H4491" t="s">
        <v>150</v>
      </c>
      <c r="I4491" t="s">
        <v>151</v>
      </c>
      <c r="J4491" t="s">
        <v>164</v>
      </c>
      <c r="K4491" t="s">
        <v>176</v>
      </c>
      <c r="L4491" t="s">
        <v>155</v>
      </c>
      <c r="M4491" t="s">
        <v>155</v>
      </c>
      <c r="N4491" t="n">
        <v>-118.6018</v>
      </c>
      <c r="O4491" t="n">
        <v>34.1976</v>
      </c>
      <c r="P4491" t="n">
        <v>239</v>
      </c>
      <c r="Q4491" t="n">
        <v>239</v>
      </c>
      <c r="R4491" t="n">
        <v>69.9</v>
      </c>
      <c r="S4491" t="n">
        <v>20.1</v>
      </c>
      <c r="T4491" t="n">
        <v>5.9</v>
      </c>
      <c r="U4491" t="n">
        <v>34.7</v>
      </c>
      <c r="V4491" t="n">
        <v>36.4</v>
      </c>
      <c r="W4491" t="n">
        <v>0</v>
      </c>
      <c r="X4491" t="n">
        <v>100</v>
      </c>
      <c r="Y4491"/>
      <c r="Z4491" t="n">
        <v>7</v>
      </c>
      <c r="AA4491" t="n">
        <v>18</v>
      </c>
      <c r="AB4491" t="n">
        <v>100</v>
      </c>
      <c r="AC4491"/>
      <c r="AD4491"/>
      <c r="AE4491"/>
      <c r="AF4491" t="n">
        <v>0</v>
      </c>
      <c r="AG4491" t="n">
        <v>34</v>
      </c>
      <c r="AH4491" t="n">
        <v>34</v>
      </c>
      <c r="AI4491"/>
      <c r="AJ4491"/>
      <c r="AK4491"/>
      <c r="AL4491"/>
      <c r="AM4491"/>
      <c r="AN4491"/>
      <c r="AO4491" t="n">
        <v>34</v>
      </c>
      <c r="AP4491"/>
      <c r="AQ4491"/>
      <c r="AR4491"/>
    </row>
    <row r="4492">
      <c r="A4492" t="n">
        <v>447722</v>
      </c>
      <c r="B4492" t="s">
        <v>6671</v>
      </c>
      <c r="C4492" t="s">
        <v>6672</v>
      </c>
      <c r="D4492" t="s">
        <v>440</v>
      </c>
      <c r="E4492" t="s">
        <v>267</v>
      </c>
      <c r="F4492" t="s">
        <v>199</v>
      </c>
      <c r="G4492" t="s">
        <v>189</v>
      </c>
      <c r="H4492" t="s">
        <v>200</v>
      </c>
      <c r="I4492" t="s">
        <v>186</v>
      </c>
      <c r="J4492" t="s">
        <v>164</v>
      </c>
      <c r="K4492"/>
      <c r="L4492" t="s">
        <v>155</v>
      </c>
      <c r="M4492" t="s">
        <v>155</v>
      </c>
      <c r="N4492" t="n">
        <v>-118.0436</v>
      </c>
      <c r="O4492" t="n">
        <v>34.0918</v>
      </c>
      <c r="P4492" t="n">
        <v>49</v>
      </c>
      <c r="Q4492" t="n">
        <v>49</v>
      </c>
      <c r="R4492" t="n">
        <v>91.8</v>
      </c>
      <c r="S4492" t="n">
        <v>20.4</v>
      </c>
      <c r="T4492" t="n">
        <v>2</v>
      </c>
      <c r="U4492" t="n">
        <v>65.3</v>
      </c>
      <c r="V4492" t="n">
        <v>12.2</v>
      </c>
      <c r="W4492" t="n">
        <v>0</v>
      </c>
      <c r="X4492" t="n">
        <v>82</v>
      </c>
      <c r="Y4492"/>
      <c r="Z4492" t="n">
        <v>9</v>
      </c>
      <c r="AA4492"/>
      <c r="AB4492"/>
      <c r="AC4492"/>
      <c r="AD4492"/>
      <c r="AE4492"/>
      <c r="AF4492" t="n">
        <v>49</v>
      </c>
      <c r="AG4492" t="n">
        <v>90</v>
      </c>
      <c r="AH4492" t="n">
        <v>100</v>
      </c>
      <c r="AI4492" t="n">
        <v>16761</v>
      </c>
      <c r="AJ4492" t="n">
        <v>16646</v>
      </c>
      <c r="AK4492" t="n">
        <v>17146</v>
      </c>
      <c r="AL4492"/>
      <c r="AM4492"/>
      <c r="AN4492"/>
      <c r="AO4492"/>
      <c r="AP4492"/>
      <c r="AQ4492"/>
      <c r="AR4492"/>
    </row>
    <row r="4493">
      <c r="A4493" t="n">
        <v>447731</v>
      </c>
      <c r="B4493" t="s">
        <v>6673</v>
      </c>
      <c r="C4493" t="s">
        <v>448</v>
      </c>
      <c r="D4493" t="s">
        <v>440</v>
      </c>
      <c r="E4493" t="s">
        <v>267</v>
      </c>
      <c r="F4493" t="s">
        <v>199</v>
      </c>
      <c r="G4493" t="s">
        <v>189</v>
      </c>
      <c r="H4493" t="s">
        <v>200</v>
      </c>
      <c r="I4493" t="s">
        <v>151</v>
      </c>
      <c r="J4493" t="s">
        <v>164</v>
      </c>
      <c r="K4493"/>
      <c r="L4493" t="s">
        <v>155</v>
      </c>
      <c r="M4493" t="s">
        <v>155</v>
      </c>
      <c r="N4493" t="n">
        <v>-118.3095</v>
      </c>
      <c r="O4493" t="n">
        <v>34.0447</v>
      </c>
      <c r="P4493" t="n">
        <v>169</v>
      </c>
      <c r="Q4493" t="n">
        <v>169</v>
      </c>
      <c r="R4493" t="n">
        <v>92.9</v>
      </c>
      <c r="S4493" t="n">
        <v>7.1</v>
      </c>
      <c r="T4493" t="n">
        <v>24.9</v>
      </c>
      <c r="U4493" t="n">
        <v>43.8</v>
      </c>
      <c r="V4493" t="n">
        <v>11.2</v>
      </c>
      <c r="W4493" t="n">
        <v>10.1</v>
      </c>
      <c r="X4493" t="n">
        <v>80</v>
      </c>
      <c r="Y4493" t="n">
        <v>100</v>
      </c>
      <c r="Z4493" t="n">
        <v>21</v>
      </c>
      <c r="AA4493"/>
      <c r="AB4493"/>
      <c r="AC4493"/>
      <c r="AD4493"/>
      <c r="AE4493"/>
      <c r="AF4493" t="n">
        <v>37</v>
      </c>
      <c r="AG4493" t="n">
        <v>35</v>
      </c>
      <c r="AH4493" t="n">
        <v>44</v>
      </c>
      <c r="AI4493" t="n">
        <v>21467</v>
      </c>
      <c r="AJ4493" t="n">
        <v>22200</v>
      </c>
      <c r="AK4493" t="n">
        <v>22083</v>
      </c>
      <c r="AL4493" t="n">
        <v>22784</v>
      </c>
      <c r="AM4493"/>
      <c r="AN4493"/>
      <c r="AO4493"/>
      <c r="AP4493"/>
      <c r="AQ4493"/>
      <c r="AR4493"/>
    </row>
    <row r="4494">
      <c r="A4494" t="n">
        <v>447759</v>
      </c>
      <c r="B4494" t="s">
        <v>6674</v>
      </c>
      <c r="C4494" t="s">
        <v>929</v>
      </c>
      <c r="D4494" t="s">
        <v>440</v>
      </c>
      <c r="E4494" t="s">
        <v>267</v>
      </c>
      <c r="F4494" t="s">
        <v>279</v>
      </c>
      <c r="G4494" t="s">
        <v>189</v>
      </c>
      <c r="H4494" t="s">
        <v>174</v>
      </c>
      <c r="I4494" t="s">
        <v>186</v>
      </c>
      <c r="J4494" t="s">
        <v>164</v>
      </c>
      <c r="K4494" t="s">
        <v>176</v>
      </c>
      <c r="L4494" t="s">
        <v>155</v>
      </c>
      <c r="M4494" t="s">
        <v>155</v>
      </c>
      <c r="N4494" t="n">
        <v>-118.1438</v>
      </c>
      <c r="O4494" t="n">
        <v>33.8605</v>
      </c>
      <c r="P4494" t="n">
        <v>382</v>
      </c>
      <c r="Q4494" t="n">
        <v>382</v>
      </c>
      <c r="R4494" t="n">
        <v>70.7</v>
      </c>
      <c r="S4494" t="n">
        <v>13.1</v>
      </c>
      <c r="T4494" t="n">
        <v>9.2</v>
      </c>
      <c r="U4494" t="n">
        <v>57.9</v>
      </c>
      <c r="V4494" t="n">
        <v>17.5</v>
      </c>
      <c r="W4494" t="n">
        <v>0.5</v>
      </c>
      <c r="X4494" t="n">
        <v>89</v>
      </c>
      <c r="Y4494" t="n">
        <v>75</v>
      </c>
      <c r="Z4494" t="n">
        <v>20</v>
      </c>
      <c r="AA4494" t="n">
        <v>11</v>
      </c>
      <c r="AB4494" t="n">
        <v>72.7</v>
      </c>
      <c r="AC4494"/>
      <c r="AD4494"/>
      <c r="AE4494"/>
      <c r="AF4494" t="n">
        <v>26</v>
      </c>
      <c r="AG4494" t="n">
        <v>52</v>
      </c>
      <c r="AH4494" t="n">
        <v>52</v>
      </c>
      <c r="AI4494" t="n">
        <v>28067</v>
      </c>
      <c r="AJ4494" t="n">
        <v>28067</v>
      </c>
      <c r="AK4494" t="n">
        <v>32812</v>
      </c>
      <c r="AL4494"/>
      <c r="AM4494"/>
      <c r="AN4494" t="n">
        <v>32812</v>
      </c>
      <c r="AO4494" t="n">
        <v>48</v>
      </c>
      <c r="AP4494"/>
      <c r="AQ4494"/>
      <c r="AR4494"/>
    </row>
    <row r="4495">
      <c r="A4495" t="n">
        <v>447768</v>
      </c>
      <c r="B4495" t="s">
        <v>6675</v>
      </c>
      <c r="C4495" t="s">
        <v>4189</v>
      </c>
      <c r="D4495" t="s">
        <v>440</v>
      </c>
      <c r="E4495" t="s">
        <v>267</v>
      </c>
      <c r="F4495" t="s">
        <v>279</v>
      </c>
      <c r="G4495" t="s">
        <v>189</v>
      </c>
      <c r="H4495" t="s">
        <v>174</v>
      </c>
      <c r="I4495" t="s">
        <v>151</v>
      </c>
      <c r="J4495" t="s">
        <v>168</v>
      </c>
      <c r="K4495" t="s">
        <v>176</v>
      </c>
      <c r="L4495" t="s">
        <v>155</v>
      </c>
      <c r="M4495" t="s">
        <v>155</v>
      </c>
      <c r="N4495" t="n">
        <v>-117.5838</v>
      </c>
      <c r="O4495" t="n">
        <v>34.0682</v>
      </c>
      <c r="P4495" t="n">
        <v>2585</v>
      </c>
      <c r="Q4495" t="n">
        <v>2585</v>
      </c>
      <c r="R4495" t="n">
        <v>78.3</v>
      </c>
      <c r="S4495" t="n">
        <v>11.1</v>
      </c>
      <c r="T4495" t="n">
        <v>10.2</v>
      </c>
      <c r="U4495" t="n">
        <v>61.7</v>
      </c>
      <c r="V4495" t="n">
        <v>9.5</v>
      </c>
      <c r="W4495" t="n">
        <v>0</v>
      </c>
      <c r="X4495" t="n">
        <v>71</v>
      </c>
      <c r="Y4495"/>
      <c r="Z4495" t="n">
        <v>27</v>
      </c>
      <c r="AA4495" t="n">
        <v>889</v>
      </c>
      <c r="AB4495" t="n">
        <v>62</v>
      </c>
      <c r="AC4495"/>
      <c r="AD4495"/>
      <c r="AE4495"/>
      <c r="AF4495" t="n">
        <v>782</v>
      </c>
      <c r="AG4495" t="n">
        <v>61</v>
      </c>
      <c r="AH4495" t="n">
        <v>65</v>
      </c>
      <c r="AI4495" t="n">
        <v>28455</v>
      </c>
      <c r="AJ4495" t="n">
        <v>28649</v>
      </c>
      <c r="AK4495" t="n">
        <v>29342</v>
      </c>
      <c r="AL4495" t="n">
        <v>30525</v>
      </c>
      <c r="AM4495" t="n">
        <v>33422</v>
      </c>
      <c r="AN4495" t="n">
        <v>33442</v>
      </c>
      <c r="AO4495" t="n">
        <v>198</v>
      </c>
      <c r="AP4495"/>
      <c r="AQ4495"/>
      <c r="AR4495"/>
    </row>
    <row r="4496">
      <c r="A4496" t="n">
        <v>447777</v>
      </c>
      <c r="B4496" t="s">
        <v>6676</v>
      </c>
      <c r="C4496" t="s">
        <v>456</v>
      </c>
      <c r="D4496" t="s">
        <v>440</v>
      </c>
      <c r="E4496" t="s">
        <v>267</v>
      </c>
      <c r="F4496" t="s">
        <v>279</v>
      </c>
      <c r="G4496" t="s">
        <v>189</v>
      </c>
      <c r="H4496" t="s">
        <v>174</v>
      </c>
      <c r="I4496" t="s">
        <v>186</v>
      </c>
      <c r="J4496" t="s">
        <v>164</v>
      </c>
      <c r="K4496" t="s">
        <v>176</v>
      </c>
      <c r="L4496" t="s">
        <v>155</v>
      </c>
      <c r="M4496" t="s">
        <v>155</v>
      </c>
      <c r="N4496" t="n">
        <v>-121.4158</v>
      </c>
      <c r="O4496" t="n">
        <v>38.5878</v>
      </c>
      <c r="P4496" t="n">
        <v>1076</v>
      </c>
      <c r="Q4496" t="n">
        <v>1076</v>
      </c>
      <c r="R4496" t="n">
        <v>43.8</v>
      </c>
      <c r="S4496" t="n">
        <v>20.1</v>
      </c>
      <c r="T4496" t="n">
        <v>35.6</v>
      </c>
      <c r="U4496" t="n">
        <v>21</v>
      </c>
      <c r="V4496" t="n">
        <v>16.7</v>
      </c>
      <c r="W4496" t="n">
        <v>0</v>
      </c>
      <c r="X4496" t="n">
        <v>20</v>
      </c>
      <c r="Y4496" t="n">
        <v>38</v>
      </c>
      <c r="Z4496" t="n">
        <v>26</v>
      </c>
      <c r="AA4496" t="n">
        <v>7</v>
      </c>
      <c r="AB4496" t="n">
        <v>85.7</v>
      </c>
      <c r="AC4496"/>
      <c r="AD4496"/>
      <c r="AE4496"/>
      <c r="AF4496" t="n">
        <v>16</v>
      </c>
      <c r="AG4496" t="n">
        <v>57</v>
      </c>
      <c r="AH4496" t="n">
        <v>65</v>
      </c>
      <c r="AI4496" t="n">
        <v>16928</v>
      </c>
      <c r="AJ4496" t="n">
        <v>16924</v>
      </c>
      <c r="AK4496"/>
      <c r="AL4496"/>
      <c r="AM4496"/>
      <c r="AN4496"/>
      <c r="AO4496" t="n">
        <v>195</v>
      </c>
      <c r="AP4496"/>
      <c r="AQ4496"/>
      <c r="AR4496"/>
    </row>
    <row r="4497">
      <c r="A4497" t="n">
        <v>447795</v>
      </c>
      <c r="B4497" t="s">
        <v>6677</v>
      </c>
      <c r="C4497" t="s">
        <v>801</v>
      </c>
      <c r="D4497" t="s">
        <v>440</v>
      </c>
      <c r="E4497" t="s">
        <v>267</v>
      </c>
      <c r="F4497" t="s">
        <v>199</v>
      </c>
      <c r="G4497" t="s">
        <v>189</v>
      </c>
      <c r="H4497" t="s">
        <v>200</v>
      </c>
      <c r="I4497" t="s">
        <v>151</v>
      </c>
      <c r="J4497" t="s">
        <v>164</v>
      </c>
      <c r="K4497"/>
      <c r="L4497" t="s">
        <v>155</v>
      </c>
      <c r="M4497" t="s">
        <v>155</v>
      </c>
      <c r="N4497" t="n">
        <v>-117.848</v>
      </c>
      <c r="O4497" t="n">
        <v>33.7132</v>
      </c>
      <c r="P4497" t="n">
        <v>78</v>
      </c>
      <c r="Q4497" t="n">
        <v>78</v>
      </c>
      <c r="R4497" t="n">
        <v>79.5</v>
      </c>
      <c r="S4497" t="n">
        <v>17.9</v>
      </c>
      <c r="T4497" t="n">
        <v>5.1</v>
      </c>
      <c r="U4497" t="n">
        <v>7.7</v>
      </c>
      <c r="V4497" t="n">
        <v>69.2</v>
      </c>
      <c r="W4497" t="n">
        <v>0</v>
      </c>
      <c r="X4497" t="n">
        <v>100</v>
      </c>
      <c r="Y4497"/>
      <c r="Z4497" t="n">
        <v>14</v>
      </c>
      <c r="AA4497"/>
      <c r="AB4497"/>
      <c r="AC4497"/>
      <c r="AD4497"/>
      <c r="AE4497"/>
      <c r="AF4497" t="n">
        <v>78</v>
      </c>
      <c r="AG4497" t="n">
        <v>13</v>
      </c>
      <c r="AH4497" t="n">
        <v>14</v>
      </c>
      <c r="AI4497" t="n">
        <v>14916</v>
      </c>
      <c r="AJ4497"/>
      <c r="AK4497" t="n">
        <v>14277</v>
      </c>
      <c r="AL4497" t="n">
        <v>15896</v>
      </c>
      <c r="AM4497"/>
      <c r="AN4497"/>
      <c r="AO4497"/>
      <c r="AP4497"/>
      <c r="AQ4497"/>
      <c r="AR4497"/>
    </row>
    <row r="4498">
      <c r="A4498" t="n">
        <v>447801</v>
      </c>
      <c r="B4498" t="s">
        <v>6678</v>
      </c>
      <c r="C4498" t="s">
        <v>6679</v>
      </c>
      <c r="D4498" t="s">
        <v>440</v>
      </c>
      <c r="E4498" t="s">
        <v>267</v>
      </c>
      <c r="F4498" t="s">
        <v>188</v>
      </c>
      <c r="G4498" t="s">
        <v>189</v>
      </c>
      <c r="H4498" t="s">
        <v>150</v>
      </c>
      <c r="I4498" t="s">
        <v>151</v>
      </c>
      <c r="J4498" t="s">
        <v>164</v>
      </c>
      <c r="K4498" t="s">
        <v>209</v>
      </c>
      <c r="L4498" t="s">
        <v>155</v>
      </c>
      <c r="M4498" t="s">
        <v>155</v>
      </c>
      <c r="N4498" t="n">
        <v>-121.997</v>
      </c>
      <c r="O4498" t="n">
        <v>37.3864</v>
      </c>
      <c r="P4498" t="n">
        <v>113</v>
      </c>
      <c r="Q4498"/>
      <c r="R4498"/>
      <c r="S4498"/>
      <c r="T4498"/>
      <c r="U4498"/>
      <c r="V4498"/>
      <c r="W4498"/>
      <c r="X4498"/>
      <c r="Y4498"/>
      <c r="Z4498"/>
      <c r="AA4498"/>
      <c r="AB4498"/>
      <c r="AC4498"/>
      <c r="AD4498"/>
      <c r="AE4498"/>
      <c r="AF4498"/>
      <c r="AG4498"/>
      <c r="AH4498"/>
      <c r="AI4498"/>
      <c r="AJ4498"/>
      <c r="AK4498"/>
      <c r="AL4498"/>
      <c r="AM4498"/>
      <c r="AN4498"/>
      <c r="AO4498"/>
      <c r="AP4498"/>
      <c r="AQ4498" t="n">
        <v>20</v>
      </c>
      <c r="AR4498"/>
    </row>
    <row r="4499">
      <c r="A4499" t="n">
        <v>447810</v>
      </c>
      <c r="B4499" t="s">
        <v>6680</v>
      </c>
      <c r="C4499" t="s">
        <v>6681</v>
      </c>
      <c r="D4499" t="s">
        <v>440</v>
      </c>
      <c r="E4499" t="s">
        <v>267</v>
      </c>
      <c r="F4499" t="s">
        <v>199</v>
      </c>
      <c r="G4499" t="s">
        <v>189</v>
      </c>
      <c r="H4499" t="s">
        <v>200</v>
      </c>
      <c r="I4499" t="s">
        <v>186</v>
      </c>
      <c r="J4499" t="s">
        <v>164</v>
      </c>
      <c r="K4499"/>
      <c r="L4499" t="s">
        <v>155</v>
      </c>
      <c r="M4499" t="s">
        <v>155</v>
      </c>
      <c r="N4499" t="n">
        <v>-121.9456</v>
      </c>
      <c r="O4499" t="n">
        <v>38.3785</v>
      </c>
      <c r="P4499" t="n">
        <v>308</v>
      </c>
      <c r="Q4499" t="n">
        <v>308</v>
      </c>
      <c r="R4499" t="n">
        <v>85.1</v>
      </c>
      <c r="S4499" t="n">
        <v>13</v>
      </c>
      <c r="T4499" t="n">
        <v>12</v>
      </c>
      <c r="U4499" t="n">
        <v>41.2</v>
      </c>
      <c r="V4499" t="n">
        <v>20.5</v>
      </c>
      <c r="W4499" t="n">
        <v>0</v>
      </c>
      <c r="X4499" t="n">
        <v>92</v>
      </c>
      <c r="Y4499"/>
      <c r="Z4499" t="n">
        <v>11</v>
      </c>
      <c r="AA4499"/>
      <c r="AB4499"/>
      <c r="AC4499"/>
      <c r="AD4499"/>
      <c r="AE4499"/>
      <c r="AF4499" t="n">
        <v>106</v>
      </c>
      <c r="AG4499" t="n">
        <v>35</v>
      </c>
      <c r="AH4499" t="n">
        <v>41</v>
      </c>
      <c r="AI4499" t="n">
        <v>22220</v>
      </c>
      <c r="AJ4499" t="n">
        <v>30293</v>
      </c>
      <c r="AK4499" t="n">
        <v>31104</v>
      </c>
      <c r="AL4499" t="n">
        <v>32583</v>
      </c>
      <c r="AM4499" t="n">
        <v>32581</v>
      </c>
      <c r="AN4499" t="n">
        <v>32397</v>
      </c>
      <c r="AO4499"/>
      <c r="AP4499"/>
      <c r="AQ4499"/>
      <c r="AR4499"/>
    </row>
    <row r="4500">
      <c r="A4500" t="n">
        <v>447847</v>
      </c>
      <c r="B4500" t="s">
        <v>6682</v>
      </c>
      <c r="C4500" t="s">
        <v>1142</v>
      </c>
      <c r="D4500" t="s">
        <v>1078</v>
      </c>
      <c r="E4500" t="s">
        <v>147</v>
      </c>
      <c r="F4500" t="s">
        <v>188</v>
      </c>
      <c r="G4500" t="s">
        <v>189</v>
      </c>
      <c r="H4500" t="s">
        <v>150</v>
      </c>
      <c r="I4500" t="s">
        <v>186</v>
      </c>
      <c r="J4500" t="s">
        <v>164</v>
      </c>
      <c r="K4500" t="s">
        <v>176</v>
      </c>
      <c r="L4500" t="s">
        <v>155</v>
      </c>
      <c r="M4500" t="s">
        <v>155</v>
      </c>
      <c r="N4500" t="n">
        <v>-80.3673</v>
      </c>
      <c r="O4500" t="n">
        <v>27.4872</v>
      </c>
      <c r="P4500" t="n">
        <v>371</v>
      </c>
      <c r="Q4500" t="n">
        <v>371</v>
      </c>
      <c r="R4500" t="n">
        <v>7.3</v>
      </c>
      <c r="S4500" t="n">
        <v>20.8</v>
      </c>
      <c r="T4500" t="n">
        <v>5.1</v>
      </c>
      <c r="U4500" t="n">
        <v>25.6</v>
      </c>
      <c r="V4500" t="n">
        <v>2.7</v>
      </c>
      <c r="W4500" t="n">
        <v>44.2</v>
      </c>
      <c r="X4500"/>
      <c r="Y4500"/>
      <c r="Z4500" t="n">
        <v>5</v>
      </c>
      <c r="AA4500" t="n">
        <v>60</v>
      </c>
      <c r="AB4500" t="n">
        <v>58.3</v>
      </c>
      <c r="AC4500"/>
      <c r="AD4500"/>
      <c r="AE4500"/>
      <c r="AF4500" t="n">
        <v>103</v>
      </c>
      <c r="AG4500" t="n">
        <v>15</v>
      </c>
      <c r="AH4500" t="n">
        <v>15</v>
      </c>
      <c r="AI4500" t="n">
        <v>34016</v>
      </c>
      <c r="AJ4500" t="n">
        <v>37239</v>
      </c>
      <c r="AK4500" t="n">
        <v>40381</v>
      </c>
      <c r="AL4500" t="n">
        <v>43059</v>
      </c>
      <c r="AM4500" t="n">
        <v>43615</v>
      </c>
      <c r="AN4500" t="n">
        <v>43615</v>
      </c>
      <c r="AO4500" t="n">
        <v>23</v>
      </c>
      <c r="AP4500"/>
      <c r="AQ4500"/>
      <c r="AR4500"/>
    </row>
    <row r="4501">
      <c r="A4501" t="n">
        <v>447865</v>
      </c>
      <c r="B4501" t="s">
        <v>6683</v>
      </c>
      <c r="C4501" t="s">
        <v>218</v>
      </c>
      <c r="D4501" t="s">
        <v>1078</v>
      </c>
      <c r="E4501" t="s">
        <v>147</v>
      </c>
      <c r="F4501" t="s">
        <v>199</v>
      </c>
      <c r="G4501" t="s">
        <v>189</v>
      </c>
      <c r="H4501" t="s">
        <v>200</v>
      </c>
      <c r="I4501" t="s">
        <v>151</v>
      </c>
      <c r="J4501" t="s">
        <v>164</v>
      </c>
      <c r="K4501"/>
      <c r="L4501" t="s">
        <v>155</v>
      </c>
      <c r="M4501" t="s">
        <v>155</v>
      </c>
      <c r="N4501" t="n">
        <v>-81.7415</v>
      </c>
      <c r="O4501" t="n">
        <v>30.3083</v>
      </c>
      <c r="P4501" t="n">
        <v>40</v>
      </c>
      <c r="Q4501" t="n">
        <v>40</v>
      </c>
      <c r="R4501" t="n">
        <v>32.5</v>
      </c>
      <c r="S4501" t="n">
        <v>10</v>
      </c>
      <c r="T4501" t="n">
        <v>85</v>
      </c>
      <c r="U4501" t="n">
        <v>5</v>
      </c>
      <c r="V4501" t="n">
        <v>0</v>
      </c>
      <c r="W4501" t="n">
        <v>0</v>
      </c>
      <c r="X4501" t="n">
        <v>100</v>
      </c>
      <c r="Y4501" t="n">
        <v>100</v>
      </c>
      <c r="Z4501" t="n">
        <v>10</v>
      </c>
      <c r="AA4501"/>
      <c r="AB4501"/>
      <c r="AC4501"/>
      <c r="AD4501"/>
      <c r="AE4501"/>
      <c r="AF4501" t="n">
        <v>11</v>
      </c>
      <c r="AG4501" t="n">
        <v>65</v>
      </c>
      <c r="AH4501" t="n">
        <v>65</v>
      </c>
      <c r="AI4501"/>
      <c r="AJ4501"/>
      <c r="AK4501"/>
      <c r="AL4501"/>
      <c r="AM4501"/>
      <c r="AN4501"/>
      <c r="AO4501"/>
      <c r="AP4501"/>
      <c r="AQ4501"/>
      <c r="AR4501"/>
    </row>
    <row r="4502">
      <c r="A4502" t="n">
        <v>447883</v>
      </c>
      <c r="B4502" t="s">
        <v>6684</v>
      </c>
      <c r="C4502" t="s">
        <v>2258</v>
      </c>
      <c r="D4502" t="s">
        <v>1078</v>
      </c>
      <c r="E4502" t="s">
        <v>147</v>
      </c>
      <c r="F4502" t="s">
        <v>199</v>
      </c>
      <c r="G4502" t="s">
        <v>189</v>
      </c>
      <c r="H4502" t="s">
        <v>200</v>
      </c>
      <c r="I4502" t="s">
        <v>186</v>
      </c>
      <c r="J4502" t="s">
        <v>164</v>
      </c>
      <c r="K4502"/>
      <c r="L4502" t="s">
        <v>155</v>
      </c>
      <c r="M4502" t="s">
        <v>155</v>
      </c>
      <c r="N4502" t="n">
        <v>-82.7491</v>
      </c>
      <c r="O4502" t="n">
        <v>27.9151</v>
      </c>
      <c r="P4502" t="n">
        <v>546</v>
      </c>
      <c r="Q4502" t="n">
        <v>546</v>
      </c>
      <c r="R4502" t="n">
        <v>83</v>
      </c>
      <c r="S4502" t="n">
        <v>39.4</v>
      </c>
      <c r="T4502" t="n">
        <v>32.2</v>
      </c>
      <c r="U4502" t="n">
        <v>18.9</v>
      </c>
      <c r="V4502" t="n">
        <v>0.9</v>
      </c>
      <c r="W4502" t="n">
        <v>0</v>
      </c>
      <c r="X4502" t="n">
        <v>59</v>
      </c>
      <c r="Y4502" t="n">
        <v>55</v>
      </c>
      <c r="Z4502" t="n">
        <v>10</v>
      </c>
      <c r="AA4502"/>
      <c r="AB4502"/>
      <c r="AC4502"/>
      <c r="AD4502"/>
      <c r="AE4502"/>
      <c r="AF4502" t="n">
        <v>119</v>
      </c>
      <c r="AG4502" t="n">
        <v>75</v>
      </c>
      <c r="AH4502" t="n">
        <v>75</v>
      </c>
      <c r="AI4502" t="n">
        <v>10232</v>
      </c>
      <c r="AJ4502" t="n">
        <v>9847</v>
      </c>
      <c r="AK4502" t="n">
        <v>12472</v>
      </c>
      <c r="AL4502" t="n">
        <v>13719</v>
      </c>
      <c r="AM4502" t="n">
        <v>14608</v>
      </c>
      <c r="AN4502"/>
      <c r="AO4502"/>
      <c r="AP4502"/>
      <c r="AQ4502"/>
      <c r="AR4502"/>
    </row>
    <row r="4503">
      <c r="A4503" t="n">
        <v>447892</v>
      </c>
      <c r="B4503" t="s">
        <v>6685</v>
      </c>
      <c r="C4503" t="s">
        <v>1115</v>
      </c>
      <c r="D4503" t="s">
        <v>1078</v>
      </c>
      <c r="E4503" t="s">
        <v>147</v>
      </c>
      <c r="F4503" t="s">
        <v>199</v>
      </c>
      <c r="G4503" t="s">
        <v>189</v>
      </c>
      <c r="H4503" t="s">
        <v>200</v>
      </c>
      <c r="I4503" t="s">
        <v>151</v>
      </c>
      <c r="J4503" t="s">
        <v>164</v>
      </c>
      <c r="K4503"/>
      <c r="L4503" t="s">
        <v>155</v>
      </c>
      <c r="M4503" t="s">
        <v>155</v>
      </c>
      <c r="N4503" t="n">
        <v>-84.2946</v>
      </c>
      <c r="O4503" t="n">
        <v>30.477</v>
      </c>
      <c r="P4503" t="n">
        <v>165</v>
      </c>
      <c r="Q4503" t="n">
        <v>165</v>
      </c>
      <c r="R4503" t="n">
        <v>92.7</v>
      </c>
      <c r="S4503" t="n">
        <v>17.6</v>
      </c>
      <c r="T4503" t="n">
        <v>70.9</v>
      </c>
      <c r="U4503" t="n">
        <v>3</v>
      </c>
      <c r="V4503" t="n">
        <v>1.8</v>
      </c>
      <c r="W4503" t="n">
        <v>0</v>
      </c>
      <c r="X4503" t="n">
        <v>74</v>
      </c>
      <c r="Y4503" t="n">
        <v>100</v>
      </c>
      <c r="Z4503" t="n">
        <v>18</v>
      </c>
      <c r="AA4503"/>
      <c r="AB4503"/>
      <c r="AC4503"/>
      <c r="AD4503"/>
      <c r="AE4503"/>
      <c r="AF4503" t="n">
        <v>90</v>
      </c>
      <c r="AG4503" t="n">
        <v>57</v>
      </c>
      <c r="AH4503" t="n">
        <v>57</v>
      </c>
      <c r="AI4503" t="n">
        <v>16046</v>
      </c>
      <c r="AJ4503" t="n">
        <v>16092</v>
      </c>
      <c r="AK4503" t="n">
        <v>16990</v>
      </c>
      <c r="AL4503" t="n">
        <v>16940</v>
      </c>
      <c r="AM4503"/>
      <c r="AN4503" t="n">
        <v>19912</v>
      </c>
      <c r="AO4503"/>
      <c r="AP4503"/>
      <c r="AQ4503"/>
      <c r="AR4503"/>
    </row>
    <row r="4504">
      <c r="A4504" t="n">
        <v>447908</v>
      </c>
      <c r="B4504" t="s">
        <v>6686</v>
      </c>
      <c r="C4504" t="s">
        <v>1181</v>
      </c>
      <c r="D4504" t="s">
        <v>1078</v>
      </c>
      <c r="E4504" t="s">
        <v>147</v>
      </c>
      <c r="F4504" t="s">
        <v>199</v>
      </c>
      <c r="G4504" t="s">
        <v>189</v>
      </c>
      <c r="H4504" t="s">
        <v>200</v>
      </c>
      <c r="I4504" t="s">
        <v>186</v>
      </c>
      <c r="J4504" t="s">
        <v>164</v>
      </c>
      <c r="K4504"/>
      <c r="L4504" t="s">
        <v>155</v>
      </c>
      <c r="M4504" t="s">
        <v>155</v>
      </c>
      <c r="N4504" t="n">
        <v>-80.1816</v>
      </c>
      <c r="O4504" t="n">
        <v>26.1663</v>
      </c>
      <c r="P4504" t="n">
        <v>115</v>
      </c>
      <c r="Q4504" t="n">
        <v>115</v>
      </c>
      <c r="R4504" t="n">
        <v>98.3</v>
      </c>
      <c r="S4504" t="n">
        <v>3.5</v>
      </c>
      <c r="T4504" t="n">
        <v>92.2</v>
      </c>
      <c r="U4504" t="n">
        <v>3.5</v>
      </c>
      <c r="V4504" t="n">
        <v>0</v>
      </c>
      <c r="W4504" t="n">
        <v>0</v>
      </c>
      <c r="X4504" t="n">
        <v>86</v>
      </c>
      <c r="Y4504"/>
      <c r="Z4504" t="n">
        <v>20</v>
      </c>
      <c r="AA4504"/>
      <c r="AB4504"/>
      <c r="AC4504"/>
      <c r="AD4504"/>
      <c r="AE4504"/>
      <c r="AF4504" t="n">
        <v>7</v>
      </c>
      <c r="AG4504" t="n">
        <v>65</v>
      </c>
      <c r="AH4504" t="n">
        <v>70</v>
      </c>
      <c r="AI4504" t="n">
        <v>9457</v>
      </c>
      <c r="AJ4504" t="n">
        <v>9457</v>
      </c>
      <c r="AK4504"/>
      <c r="AL4504"/>
      <c r="AM4504"/>
      <c r="AN4504"/>
      <c r="AO4504"/>
      <c r="AP4504"/>
      <c r="AQ4504"/>
      <c r="AR4504"/>
    </row>
    <row r="4505">
      <c r="A4505" t="n">
        <v>447917</v>
      </c>
      <c r="B4505" t="s">
        <v>6687</v>
      </c>
      <c r="C4505" t="s">
        <v>6688</v>
      </c>
      <c r="D4505" t="s">
        <v>1175</v>
      </c>
      <c r="E4505" t="s">
        <v>147</v>
      </c>
      <c r="F4505" t="s">
        <v>199</v>
      </c>
      <c r="G4505" t="s">
        <v>189</v>
      </c>
      <c r="H4505" t="s">
        <v>200</v>
      </c>
      <c r="I4505" t="s">
        <v>186</v>
      </c>
      <c r="J4505" t="s">
        <v>164</v>
      </c>
      <c r="K4505"/>
      <c r="L4505" t="s">
        <v>155</v>
      </c>
      <c r="M4505" t="s">
        <v>155</v>
      </c>
      <c r="N4505" t="n">
        <v>-82.1355</v>
      </c>
      <c r="O4505" t="n">
        <v>33.5292</v>
      </c>
      <c r="P4505" t="n">
        <v>68</v>
      </c>
      <c r="Q4505" t="n">
        <v>68</v>
      </c>
      <c r="R4505" t="n">
        <v>82.4</v>
      </c>
      <c r="S4505" t="n">
        <v>35.3</v>
      </c>
      <c r="T4505" t="n">
        <v>50</v>
      </c>
      <c r="U4505" t="n">
        <v>5.9</v>
      </c>
      <c r="V4505" t="n">
        <v>0</v>
      </c>
      <c r="W4505" t="n">
        <v>0</v>
      </c>
      <c r="X4505"/>
      <c r="Y4505"/>
      <c r="Z4505" t="n">
        <v>9</v>
      </c>
      <c r="AA4505"/>
      <c r="AB4505"/>
      <c r="AC4505"/>
      <c r="AD4505"/>
      <c r="AE4505"/>
      <c r="AF4505" t="n">
        <v>38</v>
      </c>
      <c r="AG4505" t="n">
        <v>47</v>
      </c>
      <c r="AH4505" t="n">
        <v>47</v>
      </c>
      <c r="AI4505" t="n">
        <v>14218</v>
      </c>
      <c r="AJ4505" t="n">
        <v>14371</v>
      </c>
      <c r="AK4505"/>
      <c r="AL4505"/>
      <c r="AM4505"/>
      <c r="AN4505"/>
      <c r="AO4505"/>
      <c r="AP4505"/>
      <c r="AQ4505"/>
      <c r="AR4505"/>
    </row>
    <row r="4506">
      <c r="A4506" t="n">
        <v>447935</v>
      </c>
      <c r="B4506" t="s">
        <v>6551</v>
      </c>
      <c r="C4506" t="s">
        <v>1982</v>
      </c>
      <c r="D4506" t="s">
        <v>1975</v>
      </c>
      <c r="E4506" t="s">
        <v>147</v>
      </c>
      <c r="F4506" t="s">
        <v>279</v>
      </c>
      <c r="G4506" t="s">
        <v>189</v>
      </c>
      <c r="H4506" t="s">
        <v>174</v>
      </c>
      <c r="I4506" t="s">
        <v>186</v>
      </c>
      <c r="J4506" t="s">
        <v>164</v>
      </c>
      <c r="K4506" t="s">
        <v>176</v>
      </c>
      <c r="L4506" t="s">
        <v>155</v>
      </c>
      <c r="M4506" t="s">
        <v>155</v>
      </c>
      <c r="N4506" t="n">
        <v>-85.5634</v>
      </c>
      <c r="O4506" t="n">
        <v>38.2237</v>
      </c>
      <c r="P4506" t="n">
        <v>440</v>
      </c>
      <c r="Q4506" t="n">
        <v>440</v>
      </c>
      <c r="R4506" t="n">
        <v>97.3</v>
      </c>
      <c r="S4506" t="n">
        <v>40</v>
      </c>
      <c r="T4506" t="n">
        <v>44.5</v>
      </c>
      <c r="U4506" t="n">
        <v>2.3</v>
      </c>
      <c r="V4506" t="n">
        <v>1.1</v>
      </c>
      <c r="W4506" t="n">
        <v>0</v>
      </c>
      <c r="X4506" t="n">
        <v>44</v>
      </c>
      <c r="Y4506"/>
      <c r="Z4506" t="n">
        <v>17</v>
      </c>
      <c r="AA4506" t="n">
        <v>48</v>
      </c>
      <c r="AB4506" t="n">
        <v>33.3</v>
      </c>
      <c r="AC4506"/>
      <c r="AD4506"/>
      <c r="AE4506"/>
      <c r="AF4506" t="n">
        <v>57</v>
      </c>
      <c r="AG4506" t="n">
        <v>84</v>
      </c>
      <c r="AH4506" t="n">
        <v>84</v>
      </c>
      <c r="AI4506" t="n">
        <v>26483</v>
      </c>
      <c r="AJ4506" t="n">
        <v>26699</v>
      </c>
      <c r="AK4506" t="n">
        <v>27049</v>
      </c>
      <c r="AL4506" t="n">
        <v>28014</v>
      </c>
      <c r="AM4506" t="n">
        <v>31263</v>
      </c>
      <c r="AN4506"/>
      <c r="AO4506" t="n">
        <v>59</v>
      </c>
      <c r="AP4506"/>
      <c r="AQ4506"/>
      <c r="AR4506"/>
    </row>
    <row r="4507">
      <c r="A4507" t="n">
        <v>447953</v>
      </c>
      <c r="B4507" t="s">
        <v>6689</v>
      </c>
      <c r="C4507" t="s">
        <v>6690</v>
      </c>
      <c r="D4507" t="s">
        <v>440</v>
      </c>
      <c r="E4507" t="s">
        <v>267</v>
      </c>
      <c r="F4507" t="s">
        <v>162</v>
      </c>
      <c r="G4507" t="s">
        <v>163</v>
      </c>
      <c r="H4507" t="s">
        <v>150</v>
      </c>
      <c r="I4507" t="s">
        <v>186</v>
      </c>
      <c r="J4507" t="s">
        <v>164</v>
      </c>
      <c r="K4507" t="s">
        <v>209</v>
      </c>
      <c r="L4507" t="s">
        <v>155</v>
      </c>
      <c r="M4507" t="s">
        <v>155</v>
      </c>
      <c r="N4507" t="n">
        <v>-121.0548</v>
      </c>
      <c r="O4507" t="n">
        <v>38.6208</v>
      </c>
      <c r="P4507" t="n">
        <v>787</v>
      </c>
      <c r="Q4507" t="n">
        <v>500</v>
      </c>
      <c r="R4507" t="n">
        <v>49.8</v>
      </c>
      <c r="S4507" t="n">
        <v>30.4</v>
      </c>
      <c r="T4507" t="n">
        <v>9.6</v>
      </c>
      <c r="U4507" t="n">
        <v>23</v>
      </c>
      <c r="V4507" t="n">
        <v>3</v>
      </c>
      <c r="W4507" t="n">
        <v>0.8</v>
      </c>
      <c r="X4507" t="n">
        <v>58</v>
      </c>
      <c r="Y4507" t="n">
        <v>53</v>
      </c>
      <c r="Z4507" t="n">
        <v>16</v>
      </c>
      <c r="AA4507" t="n">
        <v>65</v>
      </c>
      <c r="AB4507" t="n">
        <v>46.2</v>
      </c>
      <c r="AC4507" t="n">
        <v>65</v>
      </c>
      <c r="AD4507" t="n">
        <v>46.2</v>
      </c>
      <c r="AE4507" t="n">
        <v>41.5</v>
      </c>
      <c r="AF4507" t="n">
        <v>45</v>
      </c>
      <c r="AG4507" t="n">
        <v>53</v>
      </c>
      <c r="AH4507" t="n">
        <v>54</v>
      </c>
      <c r="AI4507" t="n">
        <v>23282</v>
      </c>
      <c r="AJ4507" t="n">
        <v>19744</v>
      </c>
      <c r="AK4507" t="n">
        <v>19320</v>
      </c>
      <c r="AL4507" t="n">
        <v>21081</v>
      </c>
      <c r="AM4507" t="n">
        <v>24025</v>
      </c>
      <c r="AN4507"/>
      <c r="AO4507"/>
      <c r="AP4507" t="n">
        <v>59</v>
      </c>
      <c r="AQ4507" t="n">
        <v>31</v>
      </c>
      <c r="AR4507"/>
    </row>
    <row r="4508">
      <c r="A4508" t="n">
        <v>447962</v>
      </c>
      <c r="B4508" t="s">
        <v>6691</v>
      </c>
      <c r="C4508" t="s">
        <v>2140</v>
      </c>
      <c r="D4508" t="s">
        <v>2071</v>
      </c>
      <c r="E4508" t="s">
        <v>147</v>
      </c>
      <c r="F4508" t="s">
        <v>199</v>
      </c>
      <c r="G4508" t="s">
        <v>189</v>
      </c>
      <c r="H4508" t="s">
        <v>200</v>
      </c>
      <c r="I4508" t="s">
        <v>186</v>
      </c>
      <c r="J4508" t="s">
        <v>164</v>
      </c>
      <c r="K4508"/>
      <c r="L4508" t="s">
        <v>155</v>
      </c>
      <c r="M4508" t="s">
        <v>155</v>
      </c>
      <c r="N4508" t="n">
        <v>-90.4794</v>
      </c>
      <c r="O4508" t="n">
        <v>30.4763</v>
      </c>
      <c r="P4508" t="n">
        <v>257</v>
      </c>
      <c r="Q4508" t="n">
        <v>257</v>
      </c>
      <c r="R4508" t="n">
        <v>92.2</v>
      </c>
      <c r="S4508" t="n">
        <v>38.1</v>
      </c>
      <c r="T4508" t="n">
        <v>59.5</v>
      </c>
      <c r="U4508" t="n">
        <v>1.6</v>
      </c>
      <c r="V4508" t="n">
        <v>0.4</v>
      </c>
      <c r="W4508" t="n">
        <v>0</v>
      </c>
      <c r="X4508" t="n">
        <v>68</v>
      </c>
      <c r="Y4508"/>
      <c r="Z4508" t="n">
        <v>23</v>
      </c>
      <c r="AA4508"/>
      <c r="AB4508"/>
      <c r="AC4508"/>
      <c r="AD4508"/>
      <c r="AE4508"/>
      <c r="AF4508" t="n">
        <v>55</v>
      </c>
      <c r="AG4508" t="n">
        <v>64</v>
      </c>
      <c r="AH4508" t="n">
        <v>69</v>
      </c>
      <c r="AI4508" t="n">
        <v>11810</v>
      </c>
      <c r="AJ4508" t="n">
        <v>12046</v>
      </c>
      <c r="AK4508" t="n">
        <v>10644</v>
      </c>
      <c r="AL4508" t="n">
        <v>8143</v>
      </c>
      <c r="AM4508" t="n">
        <v>17565</v>
      </c>
      <c r="AN4508" t="n">
        <v>18623</v>
      </c>
      <c r="AO4508"/>
      <c r="AP4508"/>
      <c r="AQ4508"/>
      <c r="AR4508"/>
    </row>
    <row r="4509">
      <c r="A4509" t="n">
        <v>447971</v>
      </c>
      <c r="B4509" t="s">
        <v>6692</v>
      </c>
      <c r="C4509" t="s">
        <v>2249</v>
      </c>
      <c r="D4509" t="s">
        <v>2194</v>
      </c>
      <c r="E4509" t="s">
        <v>997</v>
      </c>
      <c r="F4509" t="s">
        <v>199</v>
      </c>
      <c r="G4509" t="s">
        <v>189</v>
      </c>
      <c r="H4509" t="s">
        <v>200</v>
      </c>
      <c r="I4509" t="s">
        <v>151</v>
      </c>
      <c r="J4509" t="s">
        <v>164</v>
      </c>
      <c r="K4509"/>
      <c r="L4509" t="s">
        <v>155</v>
      </c>
      <c r="M4509" t="s">
        <v>155</v>
      </c>
      <c r="N4509" t="n">
        <v>-77.1159</v>
      </c>
      <c r="O4509" t="n">
        <v>39.0614</v>
      </c>
      <c r="P4509" t="n">
        <v>79</v>
      </c>
      <c r="Q4509" t="n">
        <v>79</v>
      </c>
      <c r="R4509" t="n">
        <v>96.2</v>
      </c>
      <c r="S4509" t="n">
        <v>25.3</v>
      </c>
      <c r="T4509" t="n">
        <v>36.7</v>
      </c>
      <c r="U4509" t="n">
        <v>27.8</v>
      </c>
      <c r="V4509" t="n">
        <v>7.6</v>
      </c>
      <c r="W4509" t="n">
        <v>0</v>
      </c>
      <c r="X4509"/>
      <c r="Y4509"/>
      <c r="Z4509"/>
      <c r="AA4509"/>
      <c r="AB4509"/>
      <c r="AC4509"/>
      <c r="AD4509"/>
      <c r="AE4509"/>
      <c r="AF4509" t="n">
        <v>49</v>
      </c>
      <c r="AG4509" t="n">
        <v>62</v>
      </c>
      <c r="AH4509" t="n">
        <v>62</v>
      </c>
      <c r="AI4509" t="n">
        <v>15052</v>
      </c>
      <c r="AJ4509" t="n">
        <v>15853</v>
      </c>
      <c r="AK4509" t="n">
        <v>15662</v>
      </c>
      <c r="AL4509" t="n">
        <v>14826</v>
      </c>
      <c r="AM4509" t="n">
        <v>16194</v>
      </c>
      <c r="AN4509" t="n">
        <v>16206</v>
      </c>
      <c r="AO4509"/>
      <c r="AP4509"/>
      <c r="AQ4509"/>
      <c r="AR4509"/>
    </row>
    <row r="4510">
      <c r="A4510" t="n">
        <v>447980</v>
      </c>
      <c r="B4510" t="s">
        <v>6693</v>
      </c>
      <c r="C4510" t="s">
        <v>6694</v>
      </c>
      <c r="D4510" t="s">
        <v>1745</v>
      </c>
      <c r="E4510" t="s">
        <v>1434</v>
      </c>
      <c r="F4510" t="s">
        <v>199</v>
      </c>
      <c r="G4510" t="s">
        <v>189</v>
      </c>
      <c r="H4510" t="s">
        <v>200</v>
      </c>
      <c r="I4510" t="s">
        <v>151</v>
      </c>
      <c r="J4510" t="s">
        <v>164</v>
      </c>
      <c r="K4510"/>
      <c r="L4510" t="s">
        <v>155</v>
      </c>
      <c r="M4510" t="s">
        <v>155</v>
      </c>
      <c r="N4510" t="n">
        <v>-86.2663</v>
      </c>
      <c r="O4510" t="n">
        <v>43.1903</v>
      </c>
      <c r="P4510" t="n">
        <v>67</v>
      </c>
      <c r="Q4510" t="n">
        <v>67</v>
      </c>
      <c r="R4510" t="n">
        <v>97</v>
      </c>
      <c r="S4510" t="n">
        <v>65.7</v>
      </c>
      <c r="T4510" t="n">
        <v>16.4</v>
      </c>
      <c r="U4510" t="n">
        <v>7.5</v>
      </c>
      <c r="V4510" t="n">
        <v>1.5</v>
      </c>
      <c r="W4510" t="n">
        <v>0</v>
      </c>
      <c r="X4510" t="n">
        <v>70</v>
      </c>
      <c r="Y4510"/>
      <c r="Z4510" t="n">
        <v>19</v>
      </c>
      <c r="AA4510"/>
      <c r="AB4510"/>
      <c r="AC4510"/>
      <c r="AD4510"/>
      <c r="AE4510"/>
      <c r="AF4510" t="n">
        <v>47</v>
      </c>
      <c r="AG4510" t="n">
        <v>35</v>
      </c>
      <c r="AH4510" t="n">
        <v>35</v>
      </c>
      <c r="AI4510" t="n">
        <v>20037</v>
      </c>
      <c r="AJ4510" t="n">
        <v>18325</v>
      </c>
      <c r="AK4510" t="n">
        <v>20009</v>
      </c>
      <c r="AL4510" t="n">
        <v>20391</v>
      </c>
      <c r="AM4510" t="n">
        <v>22328</v>
      </c>
      <c r="AN4510" t="n">
        <v>23651</v>
      </c>
      <c r="AO4510"/>
      <c r="AP4510"/>
      <c r="AQ4510"/>
      <c r="AR4510"/>
    </row>
    <row r="4511">
      <c r="A4511" t="n">
        <v>447999</v>
      </c>
      <c r="B4511" t="s">
        <v>6695</v>
      </c>
      <c r="C4511" t="s">
        <v>1903</v>
      </c>
      <c r="D4511" t="s">
        <v>1929</v>
      </c>
      <c r="E4511" t="s">
        <v>891</v>
      </c>
      <c r="F4511" t="s">
        <v>279</v>
      </c>
      <c r="G4511" t="s">
        <v>189</v>
      </c>
      <c r="H4511" t="s">
        <v>174</v>
      </c>
      <c r="I4511" t="s">
        <v>151</v>
      </c>
      <c r="J4511" t="s">
        <v>164</v>
      </c>
      <c r="K4511" t="s">
        <v>176</v>
      </c>
      <c r="L4511" t="s">
        <v>155</v>
      </c>
      <c r="M4511" t="s">
        <v>155</v>
      </c>
      <c r="N4511" t="n">
        <v>-94.605</v>
      </c>
      <c r="O4511" t="n">
        <v>38.9632</v>
      </c>
      <c r="P4511" t="n">
        <v>306</v>
      </c>
      <c r="Q4511" t="n">
        <v>306</v>
      </c>
      <c r="R4511" t="n">
        <v>79.1</v>
      </c>
      <c r="S4511" t="n">
        <v>48.4</v>
      </c>
      <c r="T4511" t="n">
        <v>31.7</v>
      </c>
      <c r="U4511" t="n">
        <v>7.2</v>
      </c>
      <c r="V4511" t="n">
        <v>1</v>
      </c>
      <c r="W4511" t="n">
        <v>0</v>
      </c>
      <c r="X4511" t="n">
        <v>74</v>
      </c>
      <c r="Y4511"/>
      <c r="Z4511" t="n">
        <v>14</v>
      </c>
      <c r="AA4511" t="n">
        <v>42</v>
      </c>
      <c r="AB4511" t="n">
        <v>59.5</v>
      </c>
      <c r="AC4511"/>
      <c r="AD4511"/>
      <c r="AE4511"/>
      <c r="AF4511" t="n">
        <v>91</v>
      </c>
      <c r="AG4511" t="n">
        <v>72</v>
      </c>
      <c r="AH4511" t="n">
        <v>90</v>
      </c>
      <c r="AI4511" t="n">
        <v>12861</v>
      </c>
      <c r="AJ4511" t="n">
        <v>11936</v>
      </c>
      <c r="AK4511" t="n">
        <v>13254</v>
      </c>
      <c r="AL4511" t="n">
        <v>14121</v>
      </c>
      <c r="AM4511" t="n">
        <v>14390</v>
      </c>
      <c r="AN4511"/>
      <c r="AO4511" t="n">
        <v>13</v>
      </c>
      <c r="AP4511"/>
      <c r="AQ4511"/>
      <c r="AR4511"/>
    </row>
    <row r="4512">
      <c r="A4512" t="n">
        <v>448026</v>
      </c>
      <c r="B4512" t="s">
        <v>6696</v>
      </c>
      <c r="C4512" t="s">
        <v>3757</v>
      </c>
      <c r="D4512" t="s">
        <v>3758</v>
      </c>
      <c r="E4512" t="s">
        <v>891</v>
      </c>
      <c r="F4512" t="s">
        <v>279</v>
      </c>
      <c r="G4512" t="s">
        <v>189</v>
      </c>
      <c r="H4512" t="s">
        <v>174</v>
      </c>
      <c r="I4512" t="s">
        <v>151</v>
      </c>
      <c r="J4512" t="s">
        <v>164</v>
      </c>
      <c r="K4512"/>
      <c r="L4512" t="s">
        <v>155</v>
      </c>
      <c r="M4512" t="s">
        <v>155</v>
      </c>
      <c r="N4512" t="n">
        <v>-96.8587</v>
      </c>
      <c r="O4512" t="n">
        <v>46.859</v>
      </c>
      <c r="P4512" t="n">
        <v>167</v>
      </c>
      <c r="Q4512" t="n">
        <v>167</v>
      </c>
      <c r="R4512" t="n">
        <v>95.8</v>
      </c>
      <c r="S4512" t="n">
        <v>74.3</v>
      </c>
      <c r="T4512" t="n">
        <v>9</v>
      </c>
      <c r="U4512" t="n">
        <v>4.2</v>
      </c>
      <c r="V4512" t="n">
        <v>2.4</v>
      </c>
      <c r="W4512" t="n">
        <v>0</v>
      </c>
      <c r="X4512" t="n">
        <v>75</v>
      </c>
      <c r="Y4512" t="n">
        <v>80</v>
      </c>
      <c r="Z4512" t="n">
        <v>12</v>
      </c>
      <c r="AA4512" t="n">
        <v>56</v>
      </c>
      <c r="AB4512" t="n">
        <v>78.6</v>
      </c>
      <c r="AC4512"/>
      <c r="AD4512"/>
      <c r="AE4512"/>
      <c r="AF4512" t="n">
        <v>43</v>
      </c>
      <c r="AG4512" t="n">
        <v>31</v>
      </c>
      <c r="AH4512" t="n">
        <v>34</v>
      </c>
      <c r="AI4512" t="n">
        <v>12940</v>
      </c>
      <c r="AJ4512" t="n">
        <v>14714</v>
      </c>
      <c r="AK4512"/>
      <c r="AL4512"/>
      <c r="AM4512"/>
      <c r="AN4512"/>
      <c r="AO4512"/>
      <c r="AP4512"/>
      <c r="AQ4512"/>
      <c r="AR4512"/>
    </row>
    <row r="4513">
      <c r="A4513" t="n">
        <v>448071</v>
      </c>
      <c r="B4513" t="s">
        <v>6697</v>
      </c>
      <c r="C4513" t="s">
        <v>3221</v>
      </c>
      <c r="D4513" t="s">
        <v>996</v>
      </c>
      <c r="E4513" t="s">
        <v>997</v>
      </c>
      <c r="F4513" t="s">
        <v>199</v>
      </c>
      <c r="G4513" t="s">
        <v>189</v>
      </c>
      <c r="H4513" t="s">
        <v>200</v>
      </c>
      <c r="I4513" t="s">
        <v>151</v>
      </c>
      <c r="J4513" t="s">
        <v>164</v>
      </c>
      <c r="K4513"/>
      <c r="L4513" t="s">
        <v>155</v>
      </c>
      <c r="M4513" t="s">
        <v>155</v>
      </c>
      <c r="N4513" t="n">
        <v>-74.005</v>
      </c>
      <c r="O4513" t="n">
        <v>40.7259</v>
      </c>
      <c r="P4513" t="n">
        <v>337</v>
      </c>
      <c r="Q4513" t="n">
        <v>337</v>
      </c>
      <c r="R4513" t="n">
        <v>95.3</v>
      </c>
      <c r="S4513" t="n">
        <v>21.4</v>
      </c>
      <c r="T4513" t="n">
        <v>34.4</v>
      </c>
      <c r="U4513" t="n">
        <v>27.9</v>
      </c>
      <c r="V4513" t="n">
        <v>4.2</v>
      </c>
      <c r="W4513" t="n">
        <v>0</v>
      </c>
      <c r="X4513" t="n">
        <v>73</v>
      </c>
      <c r="Y4513"/>
      <c r="Z4513" t="n">
        <v>20</v>
      </c>
      <c r="AA4513"/>
      <c r="AB4513"/>
      <c r="AC4513"/>
      <c r="AD4513"/>
      <c r="AE4513"/>
      <c r="AF4513" t="n">
        <v>176</v>
      </c>
      <c r="AG4513" t="n">
        <v>53</v>
      </c>
      <c r="AH4513" t="n">
        <v>54</v>
      </c>
      <c r="AI4513" t="n">
        <v>27780</v>
      </c>
      <c r="AJ4513" t="n">
        <v>27064</v>
      </c>
      <c r="AK4513"/>
      <c r="AL4513"/>
      <c r="AM4513"/>
      <c r="AN4513"/>
      <c r="AO4513"/>
      <c r="AP4513"/>
      <c r="AQ4513"/>
      <c r="AR4513"/>
    </row>
    <row r="4514">
      <c r="A4514" t="n">
        <v>448123</v>
      </c>
      <c r="B4514" t="s">
        <v>6698</v>
      </c>
      <c r="C4514" t="s">
        <v>6699</v>
      </c>
      <c r="D4514" t="s">
        <v>5462</v>
      </c>
      <c r="E4514" t="s">
        <v>5452</v>
      </c>
      <c r="F4514" t="s">
        <v>199</v>
      </c>
      <c r="G4514" t="s">
        <v>189</v>
      </c>
      <c r="H4514" t="s">
        <v>200</v>
      </c>
      <c r="I4514" t="s">
        <v>186</v>
      </c>
      <c r="J4514" t="s">
        <v>164</v>
      </c>
      <c r="K4514"/>
      <c r="L4514" t="s">
        <v>155</v>
      </c>
      <c r="M4514" t="s">
        <v>155</v>
      </c>
      <c r="N4514" t="n">
        <v>-65.9618</v>
      </c>
      <c r="O4514" t="n">
        <v>18.1888</v>
      </c>
      <c r="P4514" t="n">
        <v>226</v>
      </c>
      <c r="Q4514" t="n">
        <v>226</v>
      </c>
      <c r="R4514" t="n">
        <v>81.9</v>
      </c>
      <c r="S4514" t="n">
        <v>1.3</v>
      </c>
      <c r="T4514" t="n">
        <v>10.6</v>
      </c>
      <c r="U4514" t="n">
        <v>88.1</v>
      </c>
      <c r="V4514" t="n">
        <v>0</v>
      </c>
      <c r="W4514" t="n">
        <v>0</v>
      </c>
      <c r="X4514" t="n">
        <v>65</v>
      </c>
      <c r="Y4514"/>
      <c r="Z4514" t="n">
        <v>10</v>
      </c>
      <c r="AA4514"/>
      <c r="AB4514"/>
      <c r="AC4514"/>
      <c r="AD4514"/>
      <c r="AE4514"/>
      <c r="AF4514" t="n">
        <v>214</v>
      </c>
      <c r="AG4514" t="n">
        <v>93</v>
      </c>
      <c r="AH4514" t="n">
        <v>93</v>
      </c>
      <c r="AI4514" t="n">
        <v>7325</v>
      </c>
      <c r="AJ4514" t="n">
        <v>6974</v>
      </c>
      <c r="AK4514" t="n">
        <v>8749</v>
      </c>
      <c r="AL4514" t="n">
        <v>8849</v>
      </c>
      <c r="AM4514"/>
      <c r="AN4514"/>
      <c r="AO4514"/>
      <c r="AP4514"/>
      <c r="AQ4514"/>
      <c r="AR4514"/>
    </row>
    <row r="4515">
      <c r="A4515" t="n">
        <v>448196</v>
      </c>
      <c r="B4515" t="s">
        <v>6700</v>
      </c>
      <c r="C4515" t="s">
        <v>4799</v>
      </c>
      <c r="D4515" t="s">
        <v>4775</v>
      </c>
      <c r="E4515" t="s">
        <v>283</v>
      </c>
      <c r="F4515" t="s">
        <v>279</v>
      </c>
      <c r="G4515" t="s">
        <v>189</v>
      </c>
      <c r="H4515" t="s">
        <v>174</v>
      </c>
      <c r="I4515" t="s">
        <v>151</v>
      </c>
      <c r="J4515" t="s">
        <v>164</v>
      </c>
      <c r="K4515"/>
      <c r="L4515" t="s">
        <v>155</v>
      </c>
      <c r="M4515" t="s">
        <v>155</v>
      </c>
      <c r="N4515" t="n">
        <v>-95.5863</v>
      </c>
      <c r="O4515" t="n">
        <v>29.7837</v>
      </c>
      <c r="P4515" t="n">
        <v>218</v>
      </c>
      <c r="Q4515" t="n">
        <v>218</v>
      </c>
      <c r="R4515" t="n">
        <v>90.8</v>
      </c>
      <c r="S4515" t="n">
        <v>8.7</v>
      </c>
      <c r="T4515" t="n">
        <v>72</v>
      </c>
      <c r="U4515" t="n">
        <v>13.3</v>
      </c>
      <c r="V4515" t="n">
        <v>3.7</v>
      </c>
      <c r="W4515" t="n">
        <v>0</v>
      </c>
      <c r="X4515" t="n">
        <v>67</v>
      </c>
      <c r="Y4515"/>
      <c r="Z4515" t="n">
        <v>11</v>
      </c>
      <c r="AA4515" t="n">
        <v>29</v>
      </c>
      <c r="AB4515" t="n">
        <v>69</v>
      </c>
      <c r="AC4515"/>
      <c r="AD4515"/>
      <c r="AE4515"/>
      <c r="AF4515" t="n">
        <v>20</v>
      </c>
      <c r="AG4515" t="n">
        <v>53</v>
      </c>
      <c r="AH4515" t="n">
        <v>53</v>
      </c>
      <c r="AI4515" t="n">
        <v>29609</v>
      </c>
      <c r="AJ4515" t="n">
        <v>29332</v>
      </c>
      <c r="AK4515" t="n">
        <v>25484</v>
      </c>
      <c r="AL4515" t="n">
        <v>32088</v>
      </c>
      <c r="AM4515"/>
      <c r="AN4515"/>
      <c r="AO4515"/>
      <c r="AP4515"/>
      <c r="AQ4515"/>
      <c r="AR4515"/>
    </row>
    <row r="4516">
      <c r="A4516" t="n">
        <v>448220</v>
      </c>
      <c r="B4516" t="s">
        <v>6701</v>
      </c>
      <c r="C4516" t="s">
        <v>5020</v>
      </c>
      <c r="D4516" t="s">
        <v>5021</v>
      </c>
      <c r="E4516" t="s">
        <v>914</v>
      </c>
      <c r="F4516" t="s">
        <v>199</v>
      </c>
      <c r="G4516" t="s">
        <v>189</v>
      </c>
      <c r="H4516" t="s">
        <v>200</v>
      </c>
      <c r="I4516" t="s">
        <v>151</v>
      </c>
      <c r="J4516" t="s">
        <v>164</v>
      </c>
      <c r="K4516"/>
      <c r="L4516" t="s">
        <v>155</v>
      </c>
      <c r="M4516" t="s">
        <v>155</v>
      </c>
      <c r="N4516" t="n">
        <v>-111.8312</v>
      </c>
      <c r="O4516" t="n">
        <v>41.7561</v>
      </c>
      <c r="P4516" t="n">
        <v>220</v>
      </c>
      <c r="Q4516" t="n">
        <v>220</v>
      </c>
      <c r="R4516" t="n">
        <v>95.9</v>
      </c>
      <c r="S4516" t="n">
        <v>80.5</v>
      </c>
      <c r="T4516" t="n">
        <v>1.4</v>
      </c>
      <c r="U4516" t="n">
        <v>10.5</v>
      </c>
      <c r="V4516" t="n">
        <v>1.4</v>
      </c>
      <c r="W4516" t="n">
        <v>0</v>
      </c>
      <c r="X4516" t="n">
        <v>92</v>
      </c>
      <c r="Y4516"/>
      <c r="Z4516" t="n">
        <v>15</v>
      </c>
      <c r="AA4516"/>
      <c r="AB4516"/>
      <c r="AC4516"/>
      <c r="AD4516"/>
      <c r="AE4516"/>
      <c r="AF4516" t="n">
        <v>93</v>
      </c>
      <c r="AG4516" t="n">
        <v>42</v>
      </c>
      <c r="AH4516" t="n">
        <v>45</v>
      </c>
      <c r="AI4516" t="n">
        <v>13258</v>
      </c>
      <c r="AJ4516" t="n">
        <v>14459</v>
      </c>
      <c r="AK4516" t="n">
        <v>13498</v>
      </c>
      <c r="AL4516" t="n">
        <v>13834</v>
      </c>
      <c r="AM4516" t="n">
        <v>19179</v>
      </c>
      <c r="AN4516" t="n">
        <v>19179</v>
      </c>
      <c r="AO4516"/>
      <c r="AP4516"/>
      <c r="AQ4516"/>
      <c r="AR4516"/>
    </row>
    <row r="4517">
      <c r="A4517" t="n">
        <v>448239</v>
      </c>
      <c r="B4517" t="s">
        <v>6702</v>
      </c>
      <c r="C4517" t="s">
        <v>5050</v>
      </c>
      <c r="D4517" t="s">
        <v>5021</v>
      </c>
      <c r="E4517" t="s">
        <v>914</v>
      </c>
      <c r="F4517" t="s">
        <v>188</v>
      </c>
      <c r="G4517" t="s">
        <v>189</v>
      </c>
      <c r="H4517" t="s">
        <v>150</v>
      </c>
      <c r="I4517" t="s">
        <v>151</v>
      </c>
      <c r="J4517" t="s">
        <v>164</v>
      </c>
      <c r="K4517" t="s">
        <v>209</v>
      </c>
      <c r="L4517" t="s">
        <v>155</v>
      </c>
      <c r="M4517" t="s">
        <v>155</v>
      </c>
      <c r="N4517" t="n">
        <v>-111.731</v>
      </c>
      <c r="O4517" t="n">
        <v>40.2758</v>
      </c>
      <c r="P4517" t="n">
        <v>177</v>
      </c>
      <c r="Q4517" t="n">
        <v>177</v>
      </c>
      <c r="R4517" t="n">
        <v>97.2</v>
      </c>
      <c r="S4517" t="n">
        <v>91</v>
      </c>
      <c r="T4517" t="n">
        <v>1.1</v>
      </c>
      <c r="U4517" t="n">
        <v>4.5</v>
      </c>
      <c r="V4517" t="n">
        <v>1.1</v>
      </c>
      <c r="W4517" t="n">
        <v>0</v>
      </c>
      <c r="X4517"/>
      <c r="Y4517"/>
      <c r="Z4517" t="n">
        <v>13</v>
      </c>
      <c r="AA4517"/>
      <c r="AB4517"/>
      <c r="AC4517"/>
      <c r="AD4517"/>
      <c r="AE4517"/>
      <c r="AF4517" t="n">
        <v>0</v>
      </c>
      <c r="AG4517" t="n">
        <v>53</v>
      </c>
      <c r="AH4517" t="n">
        <v>56</v>
      </c>
      <c r="AI4517"/>
      <c r="AJ4517"/>
      <c r="AK4517"/>
      <c r="AL4517"/>
      <c r="AM4517"/>
      <c r="AN4517"/>
      <c r="AO4517"/>
      <c r="AP4517" t="n">
        <v>59</v>
      </c>
      <c r="AQ4517"/>
      <c r="AR4517"/>
    </row>
    <row r="4518">
      <c r="A4518" t="n">
        <v>448248</v>
      </c>
      <c r="B4518" t="s">
        <v>6703</v>
      </c>
      <c r="C4518" t="s">
        <v>6704</v>
      </c>
      <c r="D4518" t="s">
        <v>5021</v>
      </c>
      <c r="E4518" t="s">
        <v>914</v>
      </c>
      <c r="F4518" t="s">
        <v>216</v>
      </c>
      <c r="G4518" t="s">
        <v>149</v>
      </c>
      <c r="H4518" t="s">
        <v>200</v>
      </c>
      <c r="I4518" t="s">
        <v>151</v>
      </c>
      <c r="J4518" t="s">
        <v>168</v>
      </c>
      <c r="K4518"/>
      <c r="L4518" t="s">
        <v>155</v>
      </c>
      <c r="M4518" t="s">
        <v>155</v>
      </c>
      <c r="N4518" t="n">
        <v>-111.886</v>
      </c>
      <c r="O4518" t="n">
        <v>40.4199</v>
      </c>
      <c r="P4518" t="n">
        <v>5278</v>
      </c>
      <c r="Q4518" t="n">
        <v>5278</v>
      </c>
      <c r="R4518" t="n">
        <v>45.6</v>
      </c>
      <c r="S4518" t="n">
        <v>74.2</v>
      </c>
      <c r="T4518" t="n">
        <v>1</v>
      </c>
      <c r="U4518" t="n">
        <v>18</v>
      </c>
      <c r="V4518" t="n">
        <v>1</v>
      </c>
      <c r="W4518" t="n">
        <v>0</v>
      </c>
      <c r="X4518" t="n">
        <v>91</v>
      </c>
      <c r="Y4518" t="n">
        <v>54</v>
      </c>
      <c r="Z4518" t="n">
        <v>14</v>
      </c>
      <c r="AA4518"/>
      <c r="AB4518"/>
      <c r="AC4518"/>
      <c r="AD4518"/>
      <c r="AE4518"/>
      <c r="AF4518" t="n">
        <v>386</v>
      </c>
      <c r="AG4518" t="n">
        <v>3</v>
      </c>
      <c r="AH4518" t="n">
        <v>32</v>
      </c>
      <c r="AI4518"/>
      <c r="AJ4518"/>
      <c r="AK4518"/>
      <c r="AL4518"/>
      <c r="AM4518"/>
      <c r="AN4518"/>
      <c r="AO4518"/>
      <c r="AP4518"/>
      <c r="AQ4518"/>
      <c r="AR4518"/>
    </row>
    <row r="4519">
      <c r="A4519" t="n">
        <v>448257</v>
      </c>
      <c r="B4519" t="s">
        <v>6705</v>
      </c>
      <c r="C4519" t="s">
        <v>2909</v>
      </c>
      <c r="D4519" t="s">
        <v>5078</v>
      </c>
      <c r="E4519" t="s">
        <v>147</v>
      </c>
      <c r="F4519" t="s">
        <v>199</v>
      </c>
      <c r="G4519" t="s">
        <v>189</v>
      </c>
      <c r="H4519" t="s">
        <v>200</v>
      </c>
      <c r="I4519" t="s">
        <v>186</v>
      </c>
      <c r="J4519" t="s">
        <v>164</v>
      </c>
      <c r="K4519"/>
      <c r="L4519" t="s">
        <v>155</v>
      </c>
      <c r="M4519" t="s">
        <v>155</v>
      </c>
      <c r="N4519" t="n">
        <v>-77.2968</v>
      </c>
      <c r="O4519" t="n">
        <v>38.9743</v>
      </c>
      <c r="P4519" t="n">
        <v>87</v>
      </c>
      <c r="Q4519" t="n">
        <v>87</v>
      </c>
      <c r="R4519" t="n">
        <v>96.6</v>
      </c>
      <c r="S4519" t="n">
        <v>23</v>
      </c>
      <c r="T4519" t="n">
        <v>17.2</v>
      </c>
      <c r="U4519" t="n">
        <v>28.7</v>
      </c>
      <c r="V4519" t="n">
        <v>13.8</v>
      </c>
      <c r="W4519" t="n">
        <v>0</v>
      </c>
      <c r="X4519" t="n">
        <v>100</v>
      </c>
      <c r="Y4519" t="n">
        <v>100</v>
      </c>
      <c r="Z4519" t="n">
        <v>10</v>
      </c>
      <c r="AA4519"/>
      <c r="AB4519"/>
      <c r="AC4519"/>
      <c r="AD4519"/>
      <c r="AE4519"/>
      <c r="AF4519" t="n">
        <v>25</v>
      </c>
      <c r="AG4519" t="n">
        <v>43</v>
      </c>
      <c r="AH4519" t="n">
        <v>43</v>
      </c>
      <c r="AI4519" t="n">
        <v>16607</v>
      </c>
      <c r="AJ4519" t="n">
        <v>16607</v>
      </c>
      <c r="AK4519"/>
      <c r="AL4519"/>
      <c r="AM4519"/>
      <c r="AN4519"/>
      <c r="AO4519"/>
      <c r="AP4519"/>
      <c r="AQ4519"/>
      <c r="AR4519"/>
    </row>
    <row r="4520">
      <c r="A4520" t="n">
        <v>448275</v>
      </c>
      <c r="B4520" t="s">
        <v>6706</v>
      </c>
      <c r="C4520" t="s">
        <v>1492</v>
      </c>
      <c r="D4520" t="s">
        <v>5289</v>
      </c>
      <c r="E4520" t="s">
        <v>147</v>
      </c>
      <c r="F4520" t="s">
        <v>199</v>
      </c>
      <c r="G4520" t="s">
        <v>189</v>
      </c>
      <c r="H4520" t="s">
        <v>200</v>
      </c>
      <c r="I4520" t="s">
        <v>151</v>
      </c>
      <c r="J4520" t="s">
        <v>164</v>
      </c>
      <c r="K4520"/>
      <c r="L4520" t="s">
        <v>155</v>
      </c>
      <c r="M4520" t="s">
        <v>155</v>
      </c>
      <c r="N4520" t="n">
        <v>-81.5794</v>
      </c>
      <c r="O4520" t="n">
        <v>38.3177</v>
      </c>
      <c r="P4520" t="n">
        <v>21</v>
      </c>
      <c r="Q4520" t="n">
        <v>21</v>
      </c>
      <c r="R4520" t="n">
        <v>90.5</v>
      </c>
      <c r="S4520" t="n">
        <v>85.7</v>
      </c>
      <c r="T4520" t="n">
        <v>14.3</v>
      </c>
      <c r="U4520" t="n">
        <v>0</v>
      </c>
      <c r="V4520" t="n">
        <v>0</v>
      </c>
      <c r="W4520" t="n">
        <v>0</v>
      </c>
      <c r="X4520"/>
      <c r="Y4520"/>
      <c r="Z4520" t="n">
        <v>20</v>
      </c>
      <c r="AA4520"/>
      <c r="AB4520"/>
      <c r="AC4520"/>
      <c r="AD4520"/>
      <c r="AE4520"/>
      <c r="AF4520" t="n">
        <v>13</v>
      </c>
      <c r="AG4520" t="n">
        <v>81</v>
      </c>
      <c r="AH4520" t="n">
        <v>81</v>
      </c>
      <c r="AI4520" t="n">
        <v>26274</v>
      </c>
      <c r="AJ4520" t="n">
        <v>26274</v>
      </c>
      <c r="AK4520"/>
      <c r="AL4520"/>
      <c r="AM4520"/>
      <c r="AN4520"/>
      <c r="AO4520"/>
      <c r="AP4520"/>
      <c r="AQ4520"/>
      <c r="AR4520"/>
    </row>
    <row r="4521">
      <c r="A4521" t="n">
        <v>448372</v>
      </c>
      <c r="B4521" t="s">
        <v>6707</v>
      </c>
      <c r="C4521" t="s">
        <v>6708</v>
      </c>
      <c r="D4521" t="s">
        <v>440</v>
      </c>
      <c r="E4521" t="s">
        <v>267</v>
      </c>
      <c r="F4521" t="s">
        <v>279</v>
      </c>
      <c r="G4521" t="s">
        <v>189</v>
      </c>
      <c r="H4521" t="s">
        <v>174</v>
      </c>
      <c r="I4521" t="s">
        <v>151</v>
      </c>
      <c r="J4521" t="s">
        <v>164</v>
      </c>
      <c r="K4521" t="s">
        <v>176</v>
      </c>
      <c r="L4521" t="s">
        <v>155</v>
      </c>
      <c r="M4521" t="s">
        <v>155</v>
      </c>
      <c r="N4521" t="n">
        <v>-121.2819</v>
      </c>
      <c r="O4521" t="n">
        <v>38.5952</v>
      </c>
      <c r="P4521" t="n">
        <v>309</v>
      </c>
      <c r="Q4521" t="n">
        <v>309</v>
      </c>
      <c r="R4521" t="n">
        <v>59.2</v>
      </c>
      <c r="S4521" t="n">
        <v>44.3</v>
      </c>
      <c r="T4521" t="n">
        <v>5.5</v>
      </c>
      <c r="U4521" t="n">
        <v>21.7</v>
      </c>
      <c r="V4521" t="n">
        <v>18.8</v>
      </c>
      <c r="W4521" t="n">
        <v>0.3</v>
      </c>
      <c r="X4521" t="n">
        <v>80</v>
      </c>
      <c r="Y4521"/>
      <c r="Z4521" t="n">
        <v>23</v>
      </c>
      <c r="AA4521" t="n">
        <v>15</v>
      </c>
      <c r="AB4521" t="n">
        <v>73.3</v>
      </c>
      <c r="AC4521"/>
      <c r="AD4521"/>
      <c r="AE4521"/>
      <c r="AF4521" t="n">
        <v>23</v>
      </c>
      <c r="AG4521" t="n">
        <v>34</v>
      </c>
      <c r="AH4521" t="n">
        <v>35</v>
      </c>
      <c r="AI4521" t="n">
        <v>24876</v>
      </c>
      <c r="AJ4521" t="n">
        <v>26019</v>
      </c>
      <c r="AK4521" t="n">
        <v>27326</v>
      </c>
      <c r="AL4521" t="n">
        <v>25061</v>
      </c>
      <c r="AM4521" t="n">
        <v>29993</v>
      </c>
      <c r="AN4521" t="n">
        <v>29993</v>
      </c>
      <c r="AO4521" t="n">
        <v>129</v>
      </c>
      <c r="AP4521"/>
      <c r="AQ4521"/>
      <c r="AR4521"/>
    </row>
    <row r="4522">
      <c r="A4522" t="n">
        <v>448424</v>
      </c>
      <c r="B4522" t="s">
        <v>6709</v>
      </c>
      <c r="C4522" t="s">
        <v>4078</v>
      </c>
      <c r="D4522" t="s">
        <v>4049</v>
      </c>
      <c r="E4522" t="s">
        <v>283</v>
      </c>
      <c r="F4522" t="s">
        <v>199</v>
      </c>
      <c r="G4522" t="s">
        <v>189</v>
      </c>
      <c r="H4522" t="s">
        <v>200</v>
      </c>
      <c r="I4522" t="s">
        <v>151</v>
      </c>
      <c r="J4522" t="s">
        <v>164</v>
      </c>
      <c r="K4522"/>
      <c r="L4522" t="s">
        <v>155</v>
      </c>
      <c r="M4522" t="s">
        <v>155</v>
      </c>
      <c r="N4522" t="n">
        <v>-95.8528</v>
      </c>
      <c r="O4522" t="n">
        <v>36.0604</v>
      </c>
      <c r="P4522" t="n">
        <v>127</v>
      </c>
      <c r="Q4522" t="n">
        <v>127</v>
      </c>
      <c r="R4522" t="n">
        <v>82.7</v>
      </c>
      <c r="S4522" t="n">
        <v>54.3</v>
      </c>
      <c r="T4522" t="n">
        <v>10.2</v>
      </c>
      <c r="U4522" t="n">
        <v>11</v>
      </c>
      <c r="V4522" t="n">
        <v>1.6</v>
      </c>
      <c r="W4522" t="n">
        <v>0</v>
      </c>
      <c r="X4522" t="n">
        <v>81</v>
      </c>
      <c r="Y4522" t="n">
        <v>75</v>
      </c>
      <c r="Z4522" t="n">
        <v>14</v>
      </c>
      <c r="AA4522"/>
      <c r="AB4522"/>
      <c r="AC4522"/>
      <c r="AD4522"/>
      <c r="AE4522"/>
      <c r="AF4522" t="n">
        <v>35</v>
      </c>
      <c r="AG4522" t="n">
        <v>46</v>
      </c>
      <c r="AH4522" t="n">
        <v>46</v>
      </c>
      <c r="AI4522" t="n">
        <v>9199</v>
      </c>
      <c r="AJ4522" t="n">
        <v>11225</v>
      </c>
      <c r="AK4522" t="n">
        <v>11826</v>
      </c>
      <c r="AL4522"/>
      <c r="AM4522"/>
      <c r="AN4522" t="n">
        <v>16039</v>
      </c>
      <c r="AO4522"/>
      <c r="AP4522"/>
      <c r="AQ4522"/>
      <c r="AR4522"/>
    </row>
    <row r="4523">
      <c r="A4523" t="n">
        <v>448433</v>
      </c>
      <c r="B4523" t="s">
        <v>6710</v>
      </c>
      <c r="C4523" t="s">
        <v>456</v>
      </c>
      <c r="D4523" t="s">
        <v>440</v>
      </c>
      <c r="E4523" t="s">
        <v>267</v>
      </c>
      <c r="F4523" t="s">
        <v>279</v>
      </c>
      <c r="G4523" t="s">
        <v>189</v>
      </c>
      <c r="H4523" t="s">
        <v>174</v>
      </c>
      <c r="I4523" t="s">
        <v>151</v>
      </c>
      <c r="J4523" t="s">
        <v>168</v>
      </c>
      <c r="K4523" t="s">
        <v>176</v>
      </c>
      <c r="L4523" t="s">
        <v>155</v>
      </c>
      <c r="M4523" t="s">
        <v>155</v>
      </c>
      <c r="N4523" t="n">
        <v>-121.5295</v>
      </c>
      <c r="O4523" t="n">
        <v>38.6458</v>
      </c>
      <c r="P4523" t="n">
        <v>1560</v>
      </c>
      <c r="Q4523" t="n">
        <v>1560</v>
      </c>
      <c r="R4523" t="n">
        <v>4.7</v>
      </c>
      <c r="S4523" t="n">
        <v>20.6</v>
      </c>
      <c r="T4523" t="n">
        <v>3.8</v>
      </c>
      <c r="U4523" t="n">
        <v>50.7</v>
      </c>
      <c r="V4523" t="n">
        <v>7.1</v>
      </c>
      <c r="W4523" t="n">
        <v>0.1</v>
      </c>
      <c r="X4523" t="n">
        <v>77</v>
      </c>
      <c r="Y4523"/>
      <c r="Z4523" t="n">
        <v>43</v>
      </c>
      <c r="AA4523" t="n">
        <v>661</v>
      </c>
      <c r="AB4523" t="n">
        <v>58.1</v>
      </c>
      <c r="AC4523"/>
      <c r="AD4523"/>
      <c r="AE4523"/>
      <c r="AF4523" t="n">
        <v>545</v>
      </c>
      <c r="AG4523" t="n">
        <v>49</v>
      </c>
      <c r="AH4523" t="n">
        <v>79</v>
      </c>
      <c r="AI4523" t="n">
        <v>25592</v>
      </c>
      <c r="AJ4523" t="n">
        <v>24482</v>
      </c>
      <c r="AK4523" t="n">
        <v>25277</v>
      </c>
      <c r="AL4523" t="n">
        <v>27277</v>
      </c>
      <c r="AM4523" t="n">
        <v>30600</v>
      </c>
      <c r="AN4523" t="n">
        <v>31812</v>
      </c>
      <c r="AO4523" t="n">
        <v>477</v>
      </c>
      <c r="AP4523"/>
      <c r="AQ4523"/>
      <c r="AR4523"/>
    </row>
    <row r="4524">
      <c r="A4524" t="n">
        <v>448594</v>
      </c>
      <c r="B4524" t="s">
        <v>6711</v>
      </c>
      <c r="C4524" t="s">
        <v>6712</v>
      </c>
      <c r="D4524" t="s">
        <v>440</v>
      </c>
      <c r="E4524" t="s">
        <v>267</v>
      </c>
      <c r="F4524" t="s">
        <v>173</v>
      </c>
      <c r="G4524" t="s">
        <v>149</v>
      </c>
      <c r="H4524" t="s">
        <v>174</v>
      </c>
      <c r="I4524" t="s">
        <v>205</v>
      </c>
      <c r="J4524" t="s">
        <v>168</v>
      </c>
      <c r="K4524" t="s">
        <v>176</v>
      </c>
      <c r="L4524" t="s">
        <v>155</v>
      </c>
      <c r="M4524" t="s">
        <v>155</v>
      </c>
      <c r="N4524" t="n">
        <v>-119.8239</v>
      </c>
      <c r="O4524" t="n">
        <v>36.2924</v>
      </c>
      <c r="P4524" t="n">
        <v>5929</v>
      </c>
      <c r="Q4524" t="n">
        <v>5929</v>
      </c>
      <c r="R4524" t="n">
        <v>64.2</v>
      </c>
      <c r="S4524" t="n">
        <v>16.7</v>
      </c>
      <c r="T4524" t="n">
        <v>4.8</v>
      </c>
      <c r="U4524" t="n">
        <v>68.2</v>
      </c>
      <c r="V4524" t="n">
        <v>4</v>
      </c>
      <c r="W4524" t="n">
        <v>0.2</v>
      </c>
      <c r="X4524" t="n">
        <v>78</v>
      </c>
      <c r="Y4524" t="n">
        <v>37</v>
      </c>
      <c r="Z4524" t="n">
        <v>30</v>
      </c>
      <c r="AA4524" t="n">
        <v>293</v>
      </c>
      <c r="AB4524" t="n">
        <v>39.9</v>
      </c>
      <c r="AC4524"/>
      <c r="AD4524"/>
      <c r="AE4524"/>
      <c r="AF4524" t="n">
        <v>345</v>
      </c>
      <c r="AG4524" t="n">
        <v>38</v>
      </c>
      <c r="AH4524" t="n">
        <v>59</v>
      </c>
      <c r="AI4524" t="n">
        <v>10537</v>
      </c>
      <c r="AJ4524" t="n">
        <v>6534</v>
      </c>
      <c r="AK4524" t="n">
        <v>7349</v>
      </c>
      <c r="AL4524" t="n">
        <v>9132</v>
      </c>
      <c r="AM4524" t="n">
        <v>13561</v>
      </c>
      <c r="AN4524" t="n">
        <v>18119</v>
      </c>
      <c r="AO4524" t="n">
        <v>575</v>
      </c>
      <c r="AP4524"/>
      <c r="AQ4524"/>
      <c r="AR4524"/>
    </row>
    <row r="4525">
      <c r="A4525" t="n">
        <v>448600</v>
      </c>
      <c r="B4525" t="s">
        <v>6713</v>
      </c>
      <c r="C4525" t="s">
        <v>4002</v>
      </c>
      <c r="D4525" t="s">
        <v>3795</v>
      </c>
      <c r="E4525" t="s">
        <v>1434</v>
      </c>
      <c r="F4525" t="s">
        <v>279</v>
      </c>
      <c r="G4525" t="s">
        <v>189</v>
      </c>
      <c r="H4525" t="s">
        <v>174</v>
      </c>
      <c r="I4525" t="s">
        <v>186</v>
      </c>
      <c r="J4525" t="s">
        <v>164</v>
      </c>
      <c r="K4525" t="s">
        <v>176</v>
      </c>
      <c r="L4525" t="s">
        <v>155</v>
      </c>
      <c r="M4525" t="s">
        <v>155</v>
      </c>
      <c r="N4525" t="n">
        <v>-81.6451</v>
      </c>
      <c r="O4525" t="n">
        <v>41.2889</v>
      </c>
      <c r="P4525" t="n">
        <v>385</v>
      </c>
      <c r="Q4525" t="n">
        <v>385</v>
      </c>
      <c r="R4525" t="n">
        <v>90.9</v>
      </c>
      <c r="S4525" t="n">
        <v>42.9</v>
      </c>
      <c r="T4525" t="n">
        <v>26</v>
      </c>
      <c r="U4525" t="n">
        <v>7</v>
      </c>
      <c r="V4525" t="n">
        <v>0.3</v>
      </c>
      <c r="W4525" t="n">
        <v>0</v>
      </c>
      <c r="X4525" t="n">
        <v>45</v>
      </c>
      <c r="Y4525"/>
      <c r="Z4525" t="n">
        <v>14</v>
      </c>
      <c r="AA4525" t="n">
        <v>80</v>
      </c>
      <c r="AB4525" t="n">
        <v>41.2</v>
      </c>
      <c r="AC4525"/>
      <c r="AD4525"/>
      <c r="AE4525"/>
      <c r="AF4525" t="n">
        <v>38</v>
      </c>
      <c r="AG4525" t="n">
        <v>64</v>
      </c>
      <c r="AH4525" t="n">
        <v>65</v>
      </c>
      <c r="AI4525" t="n">
        <v>18242</v>
      </c>
      <c r="AJ4525" t="n">
        <v>18482</v>
      </c>
      <c r="AK4525" t="n">
        <v>21506</v>
      </c>
      <c r="AL4525" t="n">
        <v>23658</v>
      </c>
      <c r="AM4525" t="n">
        <v>24138</v>
      </c>
      <c r="AN4525" t="n">
        <v>24972</v>
      </c>
      <c r="AO4525" t="n">
        <v>67</v>
      </c>
      <c r="AP4525"/>
      <c r="AQ4525"/>
      <c r="AR4525"/>
    </row>
    <row r="4526">
      <c r="A4526" t="n">
        <v>448646</v>
      </c>
      <c r="B4526" t="s">
        <v>6714</v>
      </c>
      <c r="C4526" t="s">
        <v>2133</v>
      </c>
      <c r="D4526" t="s">
        <v>2071</v>
      </c>
      <c r="E4526" t="s">
        <v>147</v>
      </c>
      <c r="F4526" t="s">
        <v>199</v>
      </c>
      <c r="G4526" t="s">
        <v>189</v>
      </c>
      <c r="H4526" t="s">
        <v>200</v>
      </c>
      <c r="I4526" t="s">
        <v>151</v>
      </c>
      <c r="J4526" t="s">
        <v>164</v>
      </c>
      <c r="K4526"/>
      <c r="L4526" t="s">
        <v>155</v>
      </c>
      <c r="M4526" t="s">
        <v>155</v>
      </c>
      <c r="N4526" t="n">
        <v>-90.7548</v>
      </c>
      <c r="O4526" t="n">
        <v>29.6332</v>
      </c>
      <c r="P4526" t="n">
        <v>293</v>
      </c>
      <c r="Q4526" t="n">
        <v>293</v>
      </c>
      <c r="R4526" t="n">
        <v>95.9</v>
      </c>
      <c r="S4526" t="n">
        <v>38.9</v>
      </c>
      <c r="T4526" t="n">
        <v>51.5</v>
      </c>
      <c r="U4526" t="n">
        <v>3.4</v>
      </c>
      <c r="V4526" t="n">
        <v>0</v>
      </c>
      <c r="W4526" t="n">
        <v>0</v>
      </c>
      <c r="X4526" t="n">
        <v>67</v>
      </c>
      <c r="Y4526"/>
      <c r="Z4526" t="n">
        <v>10</v>
      </c>
      <c r="AA4526"/>
      <c r="AB4526"/>
      <c r="AC4526"/>
      <c r="AD4526"/>
      <c r="AE4526"/>
      <c r="AF4526" t="n">
        <v>235</v>
      </c>
      <c r="AG4526" t="n">
        <v>70</v>
      </c>
      <c r="AH4526" t="n">
        <v>72</v>
      </c>
      <c r="AI4526" t="n">
        <v>21938</v>
      </c>
      <c r="AJ4526" t="n">
        <v>21938</v>
      </c>
      <c r="AK4526"/>
      <c r="AL4526"/>
      <c r="AM4526"/>
      <c r="AN4526"/>
      <c r="AO4526"/>
      <c r="AP4526"/>
      <c r="AQ4526"/>
      <c r="AR4526"/>
    </row>
    <row r="4527">
      <c r="A4527" t="n">
        <v>448673</v>
      </c>
      <c r="B4527" t="s">
        <v>6715</v>
      </c>
      <c r="C4527" t="s">
        <v>1622</v>
      </c>
      <c r="D4527" t="s">
        <v>1433</v>
      </c>
      <c r="E4527" t="s">
        <v>1434</v>
      </c>
      <c r="F4527" t="s">
        <v>279</v>
      </c>
      <c r="G4527" t="s">
        <v>189</v>
      </c>
      <c r="H4527" t="s">
        <v>174</v>
      </c>
      <c r="I4527" t="s">
        <v>151</v>
      </c>
      <c r="J4527" t="s">
        <v>168</v>
      </c>
      <c r="K4527" t="s">
        <v>176</v>
      </c>
      <c r="L4527" t="s">
        <v>155</v>
      </c>
      <c r="M4527" t="s">
        <v>155</v>
      </c>
      <c r="N4527" t="n">
        <v>-88.9989</v>
      </c>
      <c r="O4527" t="n">
        <v>42.2676</v>
      </c>
      <c r="P4527" t="n">
        <v>3643</v>
      </c>
      <c r="Q4527" t="n">
        <v>3643</v>
      </c>
      <c r="R4527" t="n">
        <v>90.3</v>
      </c>
      <c r="S4527" t="n">
        <v>19.1</v>
      </c>
      <c r="T4527" t="n">
        <v>45.7</v>
      </c>
      <c r="U4527" t="n">
        <v>15.1</v>
      </c>
      <c r="V4527" t="n">
        <v>2.9</v>
      </c>
      <c r="W4527" t="n">
        <v>0</v>
      </c>
      <c r="X4527" t="n">
        <v>45</v>
      </c>
      <c r="Y4527" t="n">
        <v>33</v>
      </c>
      <c r="Z4527" t="n">
        <v>7</v>
      </c>
      <c r="AA4527" t="n">
        <v>90</v>
      </c>
      <c r="AB4527" t="n">
        <v>40</v>
      </c>
      <c r="AC4527"/>
      <c r="AD4527"/>
      <c r="AE4527"/>
      <c r="AF4527" t="n">
        <v>93</v>
      </c>
      <c r="AG4527" t="n">
        <v>63</v>
      </c>
      <c r="AH4527" t="n">
        <v>75</v>
      </c>
      <c r="AI4527" t="n">
        <v>18010</v>
      </c>
      <c r="AJ4527" t="n">
        <v>17305</v>
      </c>
      <c r="AK4527" t="n">
        <v>18466</v>
      </c>
      <c r="AL4527" t="n">
        <v>20481</v>
      </c>
      <c r="AM4527" t="n">
        <v>22789</v>
      </c>
      <c r="AN4527" t="n">
        <v>18093</v>
      </c>
      <c r="AO4527" t="n">
        <v>967</v>
      </c>
      <c r="AP4527"/>
      <c r="AQ4527"/>
      <c r="AR4527"/>
    </row>
    <row r="4528">
      <c r="A4528" t="n">
        <v>448691</v>
      </c>
      <c r="B4528" t="s">
        <v>6716</v>
      </c>
      <c r="C4528" t="s">
        <v>4342</v>
      </c>
      <c r="D4528" t="s">
        <v>4200</v>
      </c>
      <c r="E4528" t="s">
        <v>997</v>
      </c>
      <c r="F4528" t="s">
        <v>162</v>
      </c>
      <c r="G4528" t="s">
        <v>163</v>
      </c>
      <c r="H4528" t="s">
        <v>150</v>
      </c>
      <c r="I4528" t="s">
        <v>151</v>
      </c>
      <c r="J4528" t="s">
        <v>164</v>
      </c>
      <c r="K4528" t="s">
        <v>209</v>
      </c>
      <c r="L4528" t="s">
        <v>155</v>
      </c>
      <c r="M4528" t="s">
        <v>155</v>
      </c>
      <c r="N4528" t="n">
        <v>-75.3822</v>
      </c>
      <c r="O4528" t="n">
        <v>40.6213</v>
      </c>
      <c r="P4528" t="n">
        <v>233</v>
      </c>
      <c r="Q4528"/>
      <c r="R4528"/>
      <c r="S4528"/>
      <c r="T4528"/>
      <c r="U4528"/>
      <c r="V4528"/>
      <c r="W4528"/>
      <c r="X4528"/>
      <c r="Y4528"/>
      <c r="Z4528"/>
      <c r="AA4528"/>
      <c r="AB4528"/>
      <c r="AC4528"/>
      <c r="AD4528"/>
      <c r="AE4528"/>
      <c r="AF4528"/>
      <c r="AG4528"/>
      <c r="AH4528"/>
      <c r="AI4528"/>
      <c r="AJ4528"/>
      <c r="AK4528"/>
      <c r="AL4528"/>
      <c r="AM4528"/>
      <c r="AN4528"/>
      <c r="AO4528"/>
      <c r="AP4528"/>
      <c r="AQ4528" t="n">
        <v>37</v>
      </c>
      <c r="AR4528"/>
    </row>
    <row r="4529">
      <c r="A4529" t="n">
        <v>448770</v>
      </c>
      <c r="B4529" t="s">
        <v>6717</v>
      </c>
      <c r="C4529" t="s">
        <v>6465</v>
      </c>
      <c r="D4529" t="s">
        <v>4200</v>
      </c>
      <c r="E4529" t="s">
        <v>997</v>
      </c>
      <c r="F4529" t="s">
        <v>279</v>
      </c>
      <c r="G4529" t="s">
        <v>189</v>
      </c>
      <c r="H4529" t="s">
        <v>174</v>
      </c>
      <c r="I4529" t="s">
        <v>186</v>
      </c>
      <c r="J4529" t="s">
        <v>164</v>
      </c>
      <c r="K4529"/>
      <c r="L4529" t="s">
        <v>155</v>
      </c>
      <c r="M4529" t="s">
        <v>155</v>
      </c>
      <c r="N4529" t="n">
        <v>-75.0754</v>
      </c>
      <c r="O4529" t="n">
        <v>40.2007</v>
      </c>
      <c r="P4529" t="n">
        <v>410</v>
      </c>
      <c r="Q4529" t="n">
        <v>410</v>
      </c>
      <c r="R4529" t="n">
        <v>6.3</v>
      </c>
      <c r="S4529" t="n">
        <v>51</v>
      </c>
      <c r="T4529" t="n">
        <v>12.4</v>
      </c>
      <c r="U4529" t="n">
        <v>25.9</v>
      </c>
      <c r="V4529" t="n">
        <v>3.7</v>
      </c>
      <c r="W4529" t="n">
        <v>0</v>
      </c>
      <c r="X4529" t="n">
        <v>78</v>
      </c>
      <c r="Y4529" t="n">
        <v>100</v>
      </c>
      <c r="Z4529" t="n">
        <v>18</v>
      </c>
      <c r="AA4529" t="n">
        <v>166</v>
      </c>
      <c r="AB4529" t="n">
        <v>67.5</v>
      </c>
      <c r="AC4529"/>
      <c r="AD4529"/>
      <c r="AE4529"/>
      <c r="AF4529" t="n">
        <v>154</v>
      </c>
      <c r="AG4529" t="n">
        <v>52</v>
      </c>
      <c r="AH4529" t="n">
        <v>62</v>
      </c>
      <c r="AI4529" t="n">
        <v>12309</v>
      </c>
      <c r="AJ4529" t="n">
        <v>10683</v>
      </c>
      <c r="AK4529" t="n">
        <v>13541</v>
      </c>
      <c r="AL4529" t="n">
        <v>14995</v>
      </c>
      <c r="AM4529" t="n">
        <v>16598</v>
      </c>
      <c r="AN4529" t="n">
        <v>19669</v>
      </c>
      <c r="AO4529"/>
      <c r="AP4529"/>
      <c r="AQ4529"/>
      <c r="AR4529"/>
    </row>
    <row r="4530">
      <c r="A4530" t="n">
        <v>448798</v>
      </c>
      <c r="B4530" t="s">
        <v>6718</v>
      </c>
      <c r="C4530" t="s">
        <v>5350</v>
      </c>
      <c r="D4530" t="s">
        <v>5348</v>
      </c>
      <c r="E4530" t="s">
        <v>1434</v>
      </c>
      <c r="F4530" t="s">
        <v>199</v>
      </c>
      <c r="G4530" t="s">
        <v>189</v>
      </c>
      <c r="H4530" t="s">
        <v>200</v>
      </c>
      <c r="I4530" t="s">
        <v>151</v>
      </c>
      <c r="J4530" t="s">
        <v>164</v>
      </c>
      <c r="K4530"/>
      <c r="L4530" t="s">
        <v>155</v>
      </c>
      <c r="M4530" t="s">
        <v>155</v>
      </c>
      <c r="N4530" t="n">
        <v>-87.9505</v>
      </c>
      <c r="O4530" t="n">
        <v>42.9426</v>
      </c>
      <c r="P4530" t="n">
        <v>243</v>
      </c>
      <c r="Q4530" t="n">
        <v>243</v>
      </c>
      <c r="R4530" t="n">
        <v>95.1</v>
      </c>
      <c r="S4530" t="n">
        <v>6.6</v>
      </c>
      <c r="T4530" t="n">
        <v>67.1</v>
      </c>
      <c r="U4530" t="n">
        <v>9.5</v>
      </c>
      <c r="V4530" t="n">
        <v>1.6</v>
      </c>
      <c r="W4530" t="n">
        <v>0</v>
      </c>
      <c r="X4530" t="n">
        <v>61</v>
      </c>
      <c r="Y4530"/>
      <c r="Z4530" t="n">
        <v>17</v>
      </c>
      <c r="AA4530"/>
      <c r="AB4530"/>
      <c r="AC4530"/>
      <c r="AD4530"/>
      <c r="AE4530"/>
      <c r="AF4530" t="n">
        <v>114</v>
      </c>
      <c r="AG4530" t="n">
        <v>65</v>
      </c>
      <c r="AH4530" t="n">
        <v>65</v>
      </c>
      <c r="AI4530" t="n">
        <v>15473</v>
      </c>
      <c r="AJ4530" t="n">
        <v>15070</v>
      </c>
      <c r="AK4530" t="n">
        <v>15690</v>
      </c>
      <c r="AL4530" t="n">
        <v>16371</v>
      </c>
      <c r="AM4530" t="n">
        <v>20542</v>
      </c>
      <c r="AN4530" t="n">
        <v>20542</v>
      </c>
      <c r="AO4530"/>
      <c r="AP4530"/>
      <c r="AQ4530"/>
      <c r="AR4530"/>
    </row>
    <row r="4531">
      <c r="A4531" t="n">
        <v>448859</v>
      </c>
      <c r="B4531" t="s">
        <v>6719</v>
      </c>
      <c r="C4531" t="s">
        <v>4342</v>
      </c>
      <c r="D4531" t="s">
        <v>4200</v>
      </c>
      <c r="E4531" t="s">
        <v>997</v>
      </c>
      <c r="F4531" t="s">
        <v>279</v>
      </c>
      <c r="G4531" t="s">
        <v>189</v>
      </c>
      <c r="H4531" t="s">
        <v>174</v>
      </c>
      <c r="I4531" t="s">
        <v>151</v>
      </c>
      <c r="J4531" t="s">
        <v>164</v>
      </c>
      <c r="K4531" t="s">
        <v>176</v>
      </c>
      <c r="L4531" t="s">
        <v>155</v>
      </c>
      <c r="M4531" t="s">
        <v>155</v>
      </c>
      <c r="N4531" t="n">
        <v>-75.4283</v>
      </c>
      <c r="O4531" t="n">
        <v>40.6544</v>
      </c>
      <c r="P4531" t="n">
        <v>186</v>
      </c>
      <c r="Q4531" t="n">
        <v>186</v>
      </c>
      <c r="R4531" t="n">
        <v>7</v>
      </c>
      <c r="S4531" t="n">
        <v>64</v>
      </c>
      <c r="T4531" t="n">
        <v>7.5</v>
      </c>
      <c r="U4531" t="n">
        <v>25.8</v>
      </c>
      <c r="V4531" t="n">
        <v>1.1</v>
      </c>
      <c r="W4531" t="n">
        <v>0</v>
      </c>
      <c r="X4531" t="n">
        <v>67</v>
      </c>
      <c r="Y4531"/>
      <c r="Z4531" t="n">
        <v>7</v>
      </c>
      <c r="AA4531" t="n">
        <v>28</v>
      </c>
      <c r="AB4531" t="n">
        <v>75</v>
      </c>
      <c r="AC4531"/>
      <c r="AD4531"/>
      <c r="AE4531"/>
      <c r="AF4531" t="n">
        <v>24</v>
      </c>
      <c r="AG4531" t="n">
        <v>51</v>
      </c>
      <c r="AH4531" t="n">
        <v>70</v>
      </c>
      <c r="AI4531" t="n">
        <v>21844</v>
      </c>
      <c r="AJ4531" t="n">
        <v>19953</v>
      </c>
      <c r="AK4531" t="n">
        <v>21606</v>
      </c>
      <c r="AL4531" t="n">
        <v>25391</v>
      </c>
      <c r="AM4531" t="n">
        <v>24849</v>
      </c>
      <c r="AN4531" t="n">
        <v>26397</v>
      </c>
      <c r="AO4531" t="n">
        <v>86</v>
      </c>
      <c r="AP4531"/>
      <c r="AQ4531"/>
      <c r="AR4531"/>
    </row>
    <row r="4532">
      <c r="A4532" t="n">
        <v>448895</v>
      </c>
      <c r="B4532" t="s">
        <v>6720</v>
      </c>
      <c r="C4532" t="s">
        <v>587</v>
      </c>
      <c r="D4532" t="s">
        <v>440</v>
      </c>
      <c r="E4532" t="s">
        <v>267</v>
      </c>
      <c r="F4532" t="s">
        <v>199</v>
      </c>
      <c r="G4532" t="s">
        <v>189</v>
      </c>
      <c r="H4532" t="s">
        <v>200</v>
      </c>
      <c r="I4532" t="s">
        <v>186</v>
      </c>
      <c r="J4532" t="s">
        <v>164</v>
      </c>
      <c r="K4532"/>
      <c r="L4532" t="s">
        <v>155</v>
      </c>
      <c r="M4532" t="s">
        <v>155</v>
      </c>
      <c r="N4532" t="n">
        <v>-119.7256</v>
      </c>
      <c r="O4532" t="n">
        <v>36.8106</v>
      </c>
      <c r="P4532" t="n">
        <v>937</v>
      </c>
      <c r="Q4532" t="n">
        <v>937</v>
      </c>
      <c r="R4532" t="n">
        <v>87.8</v>
      </c>
      <c r="S4532" t="n">
        <v>14.2</v>
      </c>
      <c r="T4532" t="n">
        <v>7.4</v>
      </c>
      <c r="U4532" t="n">
        <v>65.4</v>
      </c>
      <c r="V4532" t="n">
        <v>6.5</v>
      </c>
      <c r="W4532" t="n">
        <v>0.1</v>
      </c>
      <c r="X4532" t="n">
        <v>79</v>
      </c>
      <c r="Y4532"/>
      <c r="Z4532" t="n">
        <v>16</v>
      </c>
      <c r="AA4532"/>
      <c r="AB4532"/>
      <c r="AC4532"/>
      <c r="AD4532"/>
      <c r="AE4532"/>
      <c r="AF4532" t="n">
        <v>835</v>
      </c>
      <c r="AG4532" t="n">
        <v>65</v>
      </c>
      <c r="AH4532" t="n">
        <v>65</v>
      </c>
      <c r="AI4532" t="n">
        <v>21797</v>
      </c>
      <c r="AJ4532" t="n">
        <v>21516</v>
      </c>
      <c r="AK4532" t="n">
        <v>21755</v>
      </c>
      <c r="AL4532" t="n">
        <v>22304</v>
      </c>
      <c r="AM4532" t="n">
        <v>24255</v>
      </c>
      <c r="AN4532" t="n">
        <v>24595</v>
      </c>
      <c r="AO4532"/>
      <c r="AP4532"/>
      <c r="AQ4532"/>
      <c r="AR4532"/>
    </row>
    <row r="4533">
      <c r="A4533" t="n">
        <v>449038</v>
      </c>
      <c r="B4533" t="s">
        <v>6721</v>
      </c>
      <c r="C4533" t="s">
        <v>1126</v>
      </c>
      <c r="D4533" t="s">
        <v>1078</v>
      </c>
      <c r="E4533" t="s">
        <v>147</v>
      </c>
      <c r="F4533" t="s">
        <v>188</v>
      </c>
      <c r="G4533" t="s">
        <v>189</v>
      </c>
      <c r="H4533" t="s">
        <v>150</v>
      </c>
      <c r="I4533" t="s">
        <v>186</v>
      </c>
      <c r="J4533" t="s">
        <v>168</v>
      </c>
      <c r="K4533" t="s">
        <v>153</v>
      </c>
      <c r="L4533" t="s">
        <v>155</v>
      </c>
      <c r="M4533" t="s">
        <v>155</v>
      </c>
      <c r="N4533" t="n">
        <v>-82.3599</v>
      </c>
      <c r="O4533" t="n">
        <v>27.9974</v>
      </c>
      <c r="P4533" t="n">
        <v>2231</v>
      </c>
      <c r="Q4533" t="n">
        <v>1961</v>
      </c>
      <c r="R4533" t="n">
        <v>70.5</v>
      </c>
      <c r="S4533" t="n">
        <v>29</v>
      </c>
      <c r="T4533" t="n">
        <v>50.2</v>
      </c>
      <c r="U4533" t="n">
        <v>14</v>
      </c>
      <c r="V4533" t="n">
        <v>0.7</v>
      </c>
      <c r="W4533" t="n">
        <v>0</v>
      </c>
      <c r="X4533" t="n">
        <v>75</v>
      </c>
      <c r="Y4533" t="n">
        <v>28</v>
      </c>
      <c r="Z4533" t="n">
        <v>39</v>
      </c>
      <c r="AA4533" t="n">
        <v>1</v>
      </c>
      <c r="AB4533"/>
      <c r="AC4533" t="n">
        <v>1</v>
      </c>
      <c r="AD4533"/>
      <c r="AE4533"/>
      <c r="AF4533" t="n">
        <v>8</v>
      </c>
      <c r="AG4533" t="n">
        <v>70</v>
      </c>
      <c r="AH4533" t="n">
        <v>79</v>
      </c>
      <c r="AI4533" t="n">
        <v>17518</v>
      </c>
      <c r="AJ4533" t="n">
        <v>17118</v>
      </c>
      <c r="AK4533" t="n">
        <v>16343</v>
      </c>
      <c r="AL4533" t="n">
        <v>19093</v>
      </c>
      <c r="AM4533"/>
      <c r="AN4533"/>
      <c r="AO4533" t="n">
        <v>87</v>
      </c>
      <c r="AP4533" t="n">
        <v>153</v>
      </c>
      <c r="AQ4533" t="n">
        <v>82</v>
      </c>
      <c r="AR4533"/>
    </row>
    <row r="4534">
      <c r="A4534" t="n">
        <v>449074</v>
      </c>
      <c r="B4534" t="s">
        <v>6722</v>
      </c>
      <c r="C4534" t="s">
        <v>5257</v>
      </c>
      <c r="D4534" t="s">
        <v>5199</v>
      </c>
      <c r="E4534" t="s">
        <v>267</v>
      </c>
      <c r="F4534" t="s">
        <v>279</v>
      </c>
      <c r="G4534" t="s">
        <v>189</v>
      </c>
      <c r="H4534" t="s">
        <v>174</v>
      </c>
      <c r="I4534" t="s">
        <v>151</v>
      </c>
      <c r="J4534" t="s">
        <v>164</v>
      </c>
      <c r="K4534" t="s">
        <v>176</v>
      </c>
      <c r="L4534" t="s">
        <v>155</v>
      </c>
      <c r="M4534" t="s">
        <v>155</v>
      </c>
      <c r="N4534" t="n">
        <v>-122.2114</v>
      </c>
      <c r="O4534" t="n">
        <v>47.469</v>
      </c>
      <c r="P4534" t="n">
        <v>810</v>
      </c>
      <c r="Q4534" t="n">
        <v>810</v>
      </c>
      <c r="R4534" t="n">
        <v>87</v>
      </c>
      <c r="S4534" t="n">
        <v>33.1</v>
      </c>
      <c r="T4534" t="n">
        <v>12.1</v>
      </c>
      <c r="U4534" t="n">
        <v>24.7</v>
      </c>
      <c r="V4534" t="n">
        <v>16.2</v>
      </c>
      <c r="W4534" t="n">
        <v>0.1</v>
      </c>
      <c r="X4534" t="n">
        <v>88</v>
      </c>
      <c r="Y4534"/>
      <c r="Z4534" t="n">
        <v>25</v>
      </c>
      <c r="AA4534" t="n">
        <v>311</v>
      </c>
      <c r="AB4534" t="n">
        <v>60.8</v>
      </c>
      <c r="AC4534"/>
      <c r="AD4534"/>
      <c r="AE4534"/>
      <c r="AF4534" t="n">
        <v>258</v>
      </c>
      <c r="AG4534" t="n">
        <v>37</v>
      </c>
      <c r="AH4534" t="n">
        <v>39</v>
      </c>
      <c r="AI4534" t="n">
        <v>29764</v>
      </c>
      <c r="AJ4534" t="n">
        <v>31323</v>
      </c>
      <c r="AK4534" t="n">
        <v>29430</v>
      </c>
      <c r="AL4534" t="n">
        <v>34293</v>
      </c>
      <c r="AM4534" t="n">
        <v>29148</v>
      </c>
      <c r="AN4534" t="n">
        <v>34293</v>
      </c>
      <c r="AO4534" t="n">
        <v>47</v>
      </c>
      <c r="AP4534"/>
      <c r="AQ4534"/>
      <c r="AR4534"/>
    </row>
    <row r="4535">
      <c r="A4535" t="n">
        <v>449083</v>
      </c>
      <c r="B4535" t="s">
        <v>6723</v>
      </c>
      <c r="C4535" t="s">
        <v>1082</v>
      </c>
      <c r="D4535" t="s">
        <v>1078</v>
      </c>
      <c r="E4535" t="s">
        <v>147</v>
      </c>
      <c r="F4535" t="s">
        <v>279</v>
      </c>
      <c r="G4535" t="s">
        <v>189</v>
      </c>
      <c r="H4535" t="s">
        <v>174</v>
      </c>
      <c r="I4535" t="s">
        <v>186</v>
      </c>
      <c r="J4535" t="s">
        <v>164</v>
      </c>
      <c r="K4535" t="s">
        <v>176</v>
      </c>
      <c r="L4535" t="s">
        <v>155</v>
      </c>
      <c r="M4535" t="s">
        <v>155</v>
      </c>
      <c r="N4535" t="n">
        <v>-80.3292</v>
      </c>
      <c r="O4535" t="n">
        <v>25.7691</v>
      </c>
      <c r="P4535" t="n">
        <v>315</v>
      </c>
      <c r="Q4535" t="n">
        <v>315</v>
      </c>
      <c r="R4535" t="n">
        <v>0</v>
      </c>
      <c r="S4535" t="n">
        <v>3.5</v>
      </c>
      <c r="T4535" t="n">
        <v>9.5</v>
      </c>
      <c r="U4535" t="n">
        <v>87</v>
      </c>
      <c r="V4535" t="n">
        <v>0</v>
      </c>
      <c r="W4535" t="n">
        <v>0</v>
      </c>
      <c r="X4535" t="n">
        <v>75</v>
      </c>
      <c r="Y4535"/>
      <c r="Z4535" t="n">
        <v>15</v>
      </c>
      <c r="AA4535" t="n">
        <v>223</v>
      </c>
      <c r="AB4535" t="n">
        <v>87.4</v>
      </c>
      <c r="AC4535"/>
      <c r="AD4535"/>
      <c r="AE4535"/>
      <c r="AF4535" t="n">
        <v>112</v>
      </c>
      <c r="AG4535" t="n">
        <v>100</v>
      </c>
      <c r="AH4535" t="n">
        <v>100</v>
      </c>
      <c r="AI4535" t="n">
        <v>17872</v>
      </c>
      <c r="AJ4535" t="n">
        <v>17878</v>
      </c>
      <c r="AK4535" t="n">
        <v>17786</v>
      </c>
      <c r="AL4535"/>
      <c r="AM4535"/>
      <c r="AN4535"/>
      <c r="AO4535" t="n">
        <v>26</v>
      </c>
      <c r="AP4535"/>
      <c r="AQ4535"/>
      <c r="AR4535"/>
    </row>
    <row r="4536">
      <c r="A4536" t="n">
        <v>449092</v>
      </c>
      <c r="B4536" t="s">
        <v>6724</v>
      </c>
      <c r="C4536" t="s">
        <v>1162</v>
      </c>
      <c r="D4536" t="s">
        <v>1078</v>
      </c>
      <c r="E4536" t="s">
        <v>147</v>
      </c>
      <c r="F4536" t="s">
        <v>279</v>
      </c>
      <c r="G4536" t="s">
        <v>189</v>
      </c>
      <c r="H4536" t="s">
        <v>174</v>
      </c>
      <c r="I4536" t="s">
        <v>186</v>
      </c>
      <c r="J4536" t="s">
        <v>164</v>
      </c>
      <c r="K4536" t="s">
        <v>176</v>
      </c>
      <c r="L4536" t="s">
        <v>155</v>
      </c>
      <c r="M4536" t="s">
        <v>155</v>
      </c>
      <c r="N4536" t="n">
        <v>-80.3022</v>
      </c>
      <c r="O4536" t="n">
        <v>25.867</v>
      </c>
      <c r="P4536" t="n">
        <v>336</v>
      </c>
      <c r="Q4536" t="n">
        <v>336</v>
      </c>
      <c r="R4536" t="n">
        <v>0</v>
      </c>
      <c r="S4536" t="n">
        <v>0.9</v>
      </c>
      <c r="T4536" t="n">
        <v>13.1</v>
      </c>
      <c r="U4536" t="n">
        <v>86</v>
      </c>
      <c r="V4536" t="n">
        <v>0</v>
      </c>
      <c r="W4536" t="n">
        <v>0</v>
      </c>
      <c r="X4536" t="n">
        <v>91</v>
      </c>
      <c r="Y4536"/>
      <c r="Z4536" t="n">
        <v>15</v>
      </c>
      <c r="AA4536" t="n">
        <v>296</v>
      </c>
      <c r="AB4536" t="n">
        <v>88.9</v>
      </c>
      <c r="AC4536"/>
      <c r="AD4536"/>
      <c r="AE4536"/>
      <c r="AF4536" t="n">
        <v>103</v>
      </c>
      <c r="AG4536" t="n">
        <v>100</v>
      </c>
      <c r="AH4536" t="n">
        <v>100</v>
      </c>
      <c r="AI4536" t="n">
        <v>11281</v>
      </c>
      <c r="AJ4536" t="n">
        <v>11292</v>
      </c>
      <c r="AK4536" t="n">
        <v>11200</v>
      </c>
      <c r="AL4536"/>
      <c r="AM4536"/>
      <c r="AN4536"/>
      <c r="AO4536" t="n">
        <v>38</v>
      </c>
      <c r="AP4536"/>
      <c r="AQ4536"/>
      <c r="AR4536"/>
    </row>
    <row r="4537">
      <c r="A4537" t="n">
        <v>449135</v>
      </c>
      <c r="B4537" t="s">
        <v>6725</v>
      </c>
      <c r="C4537" t="s">
        <v>5967</v>
      </c>
      <c r="D4537" t="s">
        <v>5462</v>
      </c>
      <c r="E4537" t="s">
        <v>5452</v>
      </c>
      <c r="F4537" t="s">
        <v>162</v>
      </c>
      <c r="G4537" t="s">
        <v>163</v>
      </c>
      <c r="H4537" t="s">
        <v>150</v>
      </c>
      <c r="I4537" t="s">
        <v>186</v>
      </c>
      <c r="J4537" t="s">
        <v>164</v>
      </c>
      <c r="K4537" t="s">
        <v>209</v>
      </c>
      <c r="L4537" t="s">
        <v>155</v>
      </c>
      <c r="M4537" t="s">
        <v>155</v>
      </c>
      <c r="N4537" t="n">
        <v>-66.5093</v>
      </c>
      <c r="O4537" t="n">
        <v>18.057</v>
      </c>
      <c r="P4537" t="n">
        <v>406</v>
      </c>
      <c r="Q4537" t="n">
        <v>399</v>
      </c>
      <c r="R4537" t="n">
        <v>62.4</v>
      </c>
      <c r="S4537" t="n">
        <v>0</v>
      </c>
      <c r="T4537" t="n">
        <v>0</v>
      </c>
      <c r="U4537" t="n">
        <v>100</v>
      </c>
      <c r="V4537" t="n">
        <v>0</v>
      </c>
      <c r="W4537" t="n">
        <v>0</v>
      </c>
      <c r="X4537" t="n">
        <v>62</v>
      </c>
      <c r="Y4537" t="n">
        <v>56</v>
      </c>
      <c r="Z4537" t="n">
        <v>17</v>
      </c>
      <c r="AA4537" t="n">
        <v>48</v>
      </c>
      <c r="AB4537" t="n">
        <v>70.8</v>
      </c>
      <c r="AC4537" t="n">
        <v>48</v>
      </c>
      <c r="AD4537" t="n">
        <v>33.3</v>
      </c>
      <c r="AE4537" t="n">
        <v>8.3</v>
      </c>
      <c r="AF4537" t="n">
        <v>29</v>
      </c>
      <c r="AG4537" t="n">
        <v>92</v>
      </c>
      <c r="AH4537" t="n">
        <v>92</v>
      </c>
      <c r="AI4537" t="n">
        <v>3731</v>
      </c>
      <c r="AJ4537" t="n">
        <v>3843</v>
      </c>
      <c r="AK4537" t="n">
        <v>4378</v>
      </c>
      <c r="AL4537" t="n">
        <v>5662</v>
      </c>
      <c r="AM4537"/>
      <c r="AN4537"/>
      <c r="AO4537" t="n">
        <v>21</v>
      </c>
      <c r="AP4537" t="n">
        <v>7</v>
      </c>
      <c r="AQ4537" t="n">
        <v>2</v>
      </c>
      <c r="AR4537"/>
    </row>
    <row r="4538">
      <c r="A4538" t="n">
        <v>449250</v>
      </c>
      <c r="B4538" t="s">
        <v>6726</v>
      </c>
      <c r="C4538" t="s">
        <v>4796</v>
      </c>
      <c r="D4538" t="s">
        <v>4775</v>
      </c>
      <c r="E4538" t="s">
        <v>283</v>
      </c>
      <c r="F4538" t="s">
        <v>279</v>
      </c>
      <c r="G4538" t="s">
        <v>189</v>
      </c>
      <c r="H4538" t="s">
        <v>174</v>
      </c>
      <c r="I4538" t="s">
        <v>151</v>
      </c>
      <c r="J4538" t="s">
        <v>164</v>
      </c>
      <c r="K4538" t="s">
        <v>176</v>
      </c>
      <c r="L4538" t="s">
        <v>155</v>
      </c>
      <c r="M4538" t="s">
        <v>155</v>
      </c>
      <c r="N4538" t="n">
        <v>-98.5766</v>
      </c>
      <c r="O4538" t="n">
        <v>29.4889</v>
      </c>
      <c r="P4538" t="n">
        <v>1094</v>
      </c>
      <c r="Q4538" t="n">
        <v>1094</v>
      </c>
      <c r="R4538" t="n">
        <v>81.3</v>
      </c>
      <c r="S4538" t="n">
        <v>18.7</v>
      </c>
      <c r="T4538" t="n">
        <v>9.4</v>
      </c>
      <c r="U4538" t="n">
        <v>64.2</v>
      </c>
      <c r="V4538" t="n">
        <v>1.2</v>
      </c>
      <c r="W4538" t="n">
        <v>0</v>
      </c>
      <c r="X4538" t="n">
        <v>52</v>
      </c>
      <c r="Y4538"/>
      <c r="Z4538" t="n">
        <v>23</v>
      </c>
      <c r="AA4538" t="n">
        <v>524</v>
      </c>
      <c r="AB4538" t="n">
        <v>56.5</v>
      </c>
      <c r="AC4538"/>
      <c r="AD4538"/>
      <c r="AE4538"/>
      <c r="AF4538" t="n">
        <v>560</v>
      </c>
      <c r="AG4538" t="n">
        <v>60</v>
      </c>
      <c r="AH4538" t="n">
        <v>69</v>
      </c>
      <c r="AI4538" t="n">
        <v>25885</v>
      </c>
      <c r="AJ4538" t="n">
        <v>25552</v>
      </c>
      <c r="AK4538" t="n">
        <v>26876</v>
      </c>
      <c r="AL4538" t="n">
        <v>27177</v>
      </c>
      <c r="AM4538" t="n">
        <v>29438</v>
      </c>
      <c r="AN4538" t="n">
        <v>30216</v>
      </c>
      <c r="AO4538" t="n">
        <v>99</v>
      </c>
      <c r="AP4538"/>
      <c r="AQ4538"/>
      <c r="AR4538"/>
    </row>
    <row r="4539">
      <c r="A4539" t="n">
        <v>449311</v>
      </c>
      <c r="B4539" t="s">
        <v>3241</v>
      </c>
      <c r="C4539" t="s">
        <v>3245</v>
      </c>
      <c r="D4539" t="s">
        <v>996</v>
      </c>
      <c r="E4539" t="s">
        <v>997</v>
      </c>
      <c r="F4539" t="s">
        <v>199</v>
      </c>
      <c r="G4539" t="s">
        <v>189</v>
      </c>
      <c r="H4539" t="s">
        <v>200</v>
      </c>
      <c r="I4539" t="s">
        <v>151</v>
      </c>
      <c r="J4539" t="s">
        <v>164</v>
      </c>
      <c r="K4539"/>
      <c r="L4539" t="s">
        <v>155</v>
      </c>
      <c r="M4539" t="s">
        <v>155</v>
      </c>
      <c r="N4539" t="n">
        <v>-73.8971</v>
      </c>
      <c r="O4539" t="n">
        <v>40.861</v>
      </c>
      <c r="P4539" t="n">
        <v>260</v>
      </c>
      <c r="Q4539" t="n">
        <v>260</v>
      </c>
      <c r="R4539" t="n">
        <v>98.8</v>
      </c>
      <c r="S4539" t="n">
        <v>1.9</v>
      </c>
      <c r="T4539" t="n">
        <v>29.6</v>
      </c>
      <c r="U4539" t="n">
        <v>62.7</v>
      </c>
      <c r="V4539" t="n">
        <v>0</v>
      </c>
      <c r="W4539" t="n">
        <v>2.3</v>
      </c>
      <c r="X4539" t="n">
        <v>100</v>
      </c>
      <c r="Y4539" t="n">
        <v>50</v>
      </c>
      <c r="Z4539" t="n">
        <v>10</v>
      </c>
      <c r="AA4539"/>
      <c r="AB4539"/>
      <c r="AC4539"/>
      <c r="AD4539"/>
      <c r="AE4539"/>
      <c r="AF4539" t="n">
        <v>14</v>
      </c>
      <c r="AG4539" t="n">
        <v>50</v>
      </c>
      <c r="AH4539" t="n">
        <v>53</v>
      </c>
      <c r="AI4539" t="n">
        <v>19802</v>
      </c>
      <c r="AJ4539" t="n">
        <v>19802</v>
      </c>
      <c r="AK4539"/>
      <c r="AL4539"/>
      <c r="AM4539"/>
      <c r="AN4539"/>
      <c r="AO4539"/>
      <c r="AP4539"/>
      <c r="AQ4539"/>
      <c r="AR4539"/>
    </row>
    <row r="4540">
      <c r="A4540" t="n">
        <v>449320</v>
      </c>
      <c r="B4540" t="s">
        <v>6727</v>
      </c>
      <c r="C4540" t="s">
        <v>6728</v>
      </c>
      <c r="D4540" t="s">
        <v>996</v>
      </c>
      <c r="E4540" t="s">
        <v>997</v>
      </c>
      <c r="F4540" t="s">
        <v>199</v>
      </c>
      <c r="G4540" t="s">
        <v>189</v>
      </c>
      <c r="H4540" t="s">
        <v>200</v>
      </c>
      <c r="I4540" t="s">
        <v>151</v>
      </c>
      <c r="J4540" t="s">
        <v>164</v>
      </c>
      <c r="K4540"/>
      <c r="L4540" t="s">
        <v>155</v>
      </c>
      <c r="M4540" t="s">
        <v>155</v>
      </c>
      <c r="N4540" t="n">
        <v>-73.8288</v>
      </c>
      <c r="O4540" t="n">
        <v>40.7841</v>
      </c>
      <c r="P4540" t="n">
        <v>1128</v>
      </c>
      <c r="Q4540" t="n">
        <v>1128</v>
      </c>
      <c r="R4540" t="n">
        <v>2.6</v>
      </c>
      <c r="S4540" t="n">
        <v>6.6</v>
      </c>
      <c r="T4540" t="n">
        <v>31.1</v>
      </c>
      <c r="U4540" t="n">
        <v>45.2</v>
      </c>
      <c r="V4540" t="n">
        <v>7.3</v>
      </c>
      <c r="W4540" t="n">
        <v>0</v>
      </c>
      <c r="X4540" t="n">
        <v>79</v>
      </c>
      <c r="Y4540" t="n">
        <v>59</v>
      </c>
      <c r="Z4540" t="n">
        <v>17</v>
      </c>
      <c r="AA4540"/>
      <c r="AB4540"/>
      <c r="AC4540"/>
      <c r="AD4540"/>
      <c r="AE4540"/>
      <c r="AF4540" t="n">
        <v>452</v>
      </c>
      <c r="AG4540" t="n">
        <v>67</v>
      </c>
      <c r="AH4540" t="n">
        <v>83</v>
      </c>
      <c r="AI4540" t="n">
        <v>32649</v>
      </c>
      <c r="AJ4540" t="n">
        <v>31464</v>
      </c>
      <c r="AK4540" t="n">
        <v>33141</v>
      </c>
      <c r="AL4540" t="n">
        <v>32970</v>
      </c>
      <c r="AM4540" t="n">
        <v>36571</v>
      </c>
      <c r="AN4540" t="n">
        <v>37207</v>
      </c>
      <c r="AO4540"/>
      <c r="AP4540"/>
      <c r="AQ4540"/>
      <c r="AR4540"/>
    </row>
    <row r="4541">
      <c r="A4541" t="n">
        <v>449339</v>
      </c>
      <c r="B4541" t="s">
        <v>6729</v>
      </c>
      <c r="C4541" t="s">
        <v>6730</v>
      </c>
      <c r="D4541" t="s">
        <v>5289</v>
      </c>
      <c r="E4541" t="s">
        <v>147</v>
      </c>
      <c r="F4541" t="s">
        <v>188</v>
      </c>
      <c r="G4541" t="s">
        <v>189</v>
      </c>
      <c r="H4541" t="s">
        <v>150</v>
      </c>
      <c r="I4541" t="s">
        <v>175</v>
      </c>
      <c r="J4541" t="s">
        <v>158</v>
      </c>
      <c r="K4541" t="s">
        <v>153</v>
      </c>
      <c r="L4541" t="s">
        <v>155</v>
      </c>
      <c r="M4541" t="s">
        <v>155</v>
      </c>
      <c r="N4541" t="n">
        <v>-77.8601</v>
      </c>
      <c r="O4541" t="n">
        <v>39.2878</v>
      </c>
      <c r="P4541" t="n">
        <v>95970</v>
      </c>
      <c r="Q4541" t="n">
        <v>78136</v>
      </c>
      <c r="R4541" t="n">
        <v>34.4</v>
      </c>
      <c r="S4541" t="n">
        <v>46.8</v>
      </c>
      <c r="T4541" t="n">
        <v>16.1</v>
      </c>
      <c r="U4541" t="n">
        <v>18.9</v>
      </c>
      <c r="V4541" t="n">
        <v>3</v>
      </c>
      <c r="W4541" t="n">
        <v>1.2</v>
      </c>
      <c r="X4541" t="n">
        <v>94</v>
      </c>
      <c r="Y4541" t="n">
        <v>92</v>
      </c>
      <c r="Z4541" t="n">
        <v>25</v>
      </c>
      <c r="AA4541" t="n">
        <v>821</v>
      </c>
      <c r="AB4541" t="n">
        <v>53.2</v>
      </c>
      <c r="AC4541" t="n">
        <v>495</v>
      </c>
      <c r="AD4541" t="n">
        <v>41.4</v>
      </c>
      <c r="AE4541" t="n">
        <v>31.9</v>
      </c>
      <c r="AF4541" t="n">
        <v>75</v>
      </c>
      <c r="AG4541" t="n">
        <v>25</v>
      </c>
      <c r="AH4541" t="n">
        <v>88</v>
      </c>
      <c r="AI4541" t="n">
        <v>10322</v>
      </c>
      <c r="AJ4541" t="n">
        <v>9011</v>
      </c>
      <c r="AK4541" t="n">
        <v>9637</v>
      </c>
      <c r="AL4541" t="n">
        <v>7301</v>
      </c>
      <c r="AM4541" t="n">
        <v>14848</v>
      </c>
      <c r="AN4541"/>
      <c r="AO4541" t="n">
        <v>3575</v>
      </c>
      <c r="AP4541" t="n">
        <v>7293</v>
      </c>
      <c r="AQ4541" t="n">
        <v>3311</v>
      </c>
      <c r="AR4541" t="n">
        <v>3</v>
      </c>
    </row>
    <row r="4542">
      <c r="A4542" t="n">
        <v>449348</v>
      </c>
      <c r="B4542" t="s">
        <v>6731</v>
      </c>
      <c r="C4542" t="s">
        <v>166</v>
      </c>
      <c r="D4542" t="s">
        <v>146</v>
      </c>
      <c r="E4542" t="s">
        <v>147</v>
      </c>
      <c r="F4542" t="s">
        <v>162</v>
      </c>
      <c r="G4542" t="s">
        <v>163</v>
      </c>
      <c r="H4542" t="s">
        <v>150</v>
      </c>
      <c r="I4542" t="s">
        <v>151</v>
      </c>
      <c r="J4542" t="s">
        <v>164</v>
      </c>
      <c r="K4542" t="s">
        <v>209</v>
      </c>
      <c r="L4542" t="s">
        <v>155</v>
      </c>
      <c r="M4542" t="s">
        <v>155</v>
      </c>
      <c r="N4542" t="n">
        <v>-86.5949</v>
      </c>
      <c r="O4542" t="n">
        <v>34.7504</v>
      </c>
      <c r="P4542" t="n">
        <v>122</v>
      </c>
      <c r="Q4542" t="n">
        <v>91</v>
      </c>
      <c r="R4542" t="n">
        <v>61.5</v>
      </c>
      <c r="S4542" t="n">
        <v>7.7</v>
      </c>
      <c r="T4542" t="n">
        <v>92.3</v>
      </c>
      <c r="U4542" t="n">
        <v>0</v>
      </c>
      <c r="V4542" t="n">
        <v>0</v>
      </c>
      <c r="W4542" t="n">
        <v>0</v>
      </c>
      <c r="X4542" t="n">
        <v>100</v>
      </c>
      <c r="Y4542" t="n">
        <v>100</v>
      </c>
      <c r="Z4542" t="n">
        <v>7</v>
      </c>
      <c r="AA4542" t="n">
        <v>1</v>
      </c>
      <c r="AB4542"/>
      <c r="AC4542" t="n">
        <v>1</v>
      </c>
      <c r="AD4542"/>
      <c r="AE4542"/>
      <c r="AF4542" t="n">
        <v>1</v>
      </c>
      <c r="AG4542" t="n">
        <v>45</v>
      </c>
      <c r="AH4542" t="n">
        <v>45</v>
      </c>
      <c r="AI4542" t="n">
        <v>11562</v>
      </c>
      <c r="AJ4542" t="n">
        <v>11562</v>
      </c>
      <c r="AK4542"/>
      <c r="AL4542"/>
      <c r="AM4542"/>
      <c r="AN4542"/>
      <c r="AO4542" t="n">
        <v>4</v>
      </c>
      <c r="AP4542" t="n">
        <v>5</v>
      </c>
      <c r="AQ4542" t="n">
        <v>5</v>
      </c>
      <c r="AR4542" t="n">
        <v>2</v>
      </c>
    </row>
    <row r="4543">
      <c r="A4543" t="n">
        <v>449357</v>
      </c>
      <c r="B4543" t="s">
        <v>6732</v>
      </c>
      <c r="C4543" t="s">
        <v>4876</v>
      </c>
      <c r="D4543" t="s">
        <v>440</v>
      </c>
      <c r="E4543" t="s">
        <v>267</v>
      </c>
      <c r="F4543" t="s">
        <v>216</v>
      </c>
      <c r="G4543" t="s">
        <v>149</v>
      </c>
      <c r="H4543" t="s">
        <v>200</v>
      </c>
      <c r="I4543" t="s">
        <v>186</v>
      </c>
      <c r="J4543" t="s">
        <v>164</v>
      </c>
      <c r="K4543"/>
      <c r="L4543" t="s">
        <v>155</v>
      </c>
      <c r="M4543" t="s">
        <v>155</v>
      </c>
      <c r="N4543" t="n">
        <v>-116.9647</v>
      </c>
      <c r="O4543" t="n">
        <v>33.9514</v>
      </c>
      <c r="P4543" t="n">
        <v>113</v>
      </c>
      <c r="Q4543" t="n">
        <v>113</v>
      </c>
      <c r="R4543" t="n">
        <v>93.8</v>
      </c>
      <c r="S4543" t="n">
        <v>16.8</v>
      </c>
      <c r="T4543" t="n">
        <v>13.3</v>
      </c>
      <c r="U4543" t="n">
        <v>56.6</v>
      </c>
      <c r="V4543" t="n">
        <v>9.7</v>
      </c>
      <c r="W4543" t="n">
        <v>0</v>
      </c>
      <c r="X4543" t="n">
        <v>100</v>
      </c>
      <c r="Y4543"/>
      <c r="Z4543" t="n">
        <v>15</v>
      </c>
      <c r="AA4543"/>
      <c r="AB4543"/>
      <c r="AC4543"/>
      <c r="AD4543"/>
      <c r="AE4543"/>
      <c r="AF4543" t="n">
        <v>16</v>
      </c>
      <c r="AG4543" t="n">
        <v>63</v>
      </c>
      <c r="AH4543" t="n">
        <v>63</v>
      </c>
      <c r="AI4543" t="n">
        <v>29246</v>
      </c>
      <c r="AJ4543" t="n">
        <v>30307</v>
      </c>
      <c r="AK4543" t="n">
        <v>30169</v>
      </c>
      <c r="AL4543" t="n">
        <v>29894</v>
      </c>
      <c r="AM4543" t="n">
        <v>33962</v>
      </c>
      <c r="AN4543"/>
      <c r="AO4543"/>
      <c r="AP4543"/>
      <c r="AQ4543"/>
      <c r="AR4543"/>
    </row>
    <row r="4544">
      <c r="A4544" t="n">
        <v>449384</v>
      </c>
      <c r="B4544" t="s">
        <v>6733</v>
      </c>
      <c r="C4544" t="s">
        <v>753</v>
      </c>
      <c r="D4544" t="s">
        <v>440</v>
      </c>
      <c r="E4544" t="s">
        <v>267</v>
      </c>
      <c r="F4544" t="s">
        <v>188</v>
      </c>
      <c r="G4544" t="s">
        <v>189</v>
      </c>
      <c r="H4544" t="s">
        <v>150</v>
      </c>
      <c r="I4544" t="s">
        <v>151</v>
      </c>
      <c r="J4544" t="s">
        <v>164</v>
      </c>
      <c r="K4544" t="s">
        <v>209</v>
      </c>
      <c r="L4544" t="s">
        <v>155</v>
      </c>
      <c r="M4544" t="s">
        <v>155</v>
      </c>
      <c r="N4544" t="n">
        <v>-118.3291</v>
      </c>
      <c r="O4544" t="n">
        <v>34.0895</v>
      </c>
      <c r="P4544" t="n">
        <v>1071</v>
      </c>
      <c r="Q4544" t="n">
        <v>1071</v>
      </c>
      <c r="R4544" t="n">
        <v>38.7</v>
      </c>
      <c r="S4544" t="n">
        <v>32.4</v>
      </c>
      <c r="T4544" t="n">
        <v>2.4</v>
      </c>
      <c r="U4544" t="n">
        <v>15.4</v>
      </c>
      <c r="V4544" t="n">
        <v>17.1</v>
      </c>
      <c r="W4544" t="n">
        <v>17.1</v>
      </c>
      <c r="X4544" t="n">
        <v>88</v>
      </c>
      <c r="Y4544"/>
      <c r="Z4544" t="n">
        <v>10</v>
      </c>
      <c r="AA4544" t="n">
        <v>9</v>
      </c>
      <c r="AB4544" t="n">
        <v>66.7</v>
      </c>
      <c r="AC4544" t="n">
        <v>5</v>
      </c>
      <c r="AD4544" t="n">
        <v>60</v>
      </c>
      <c r="AE4544" t="n">
        <v>60</v>
      </c>
      <c r="AF4544" t="n">
        <v>25</v>
      </c>
      <c r="AG4544" t="n">
        <v>14</v>
      </c>
      <c r="AH4544" t="n">
        <v>17</v>
      </c>
      <c r="AI4544" t="n">
        <v>44606</v>
      </c>
      <c r="AJ4544" t="n">
        <v>40515</v>
      </c>
      <c r="AK4544"/>
      <c r="AL4544" t="n">
        <v>40515</v>
      </c>
      <c r="AM4544" t="n">
        <v>48010</v>
      </c>
      <c r="AN4544" t="n">
        <v>47510</v>
      </c>
      <c r="AO4544"/>
      <c r="AP4544" t="n">
        <v>48</v>
      </c>
      <c r="AQ4544"/>
      <c r="AR4544"/>
    </row>
    <row r="4545">
      <c r="A4545" t="n">
        <v>449393</v>
      </c>
      <c r="B4545" t="s">
        <v>6734</v>
      </c>
      <c r="C4545" t="s">
        <v>6735</v>
      </c>
      <c r="D4545" t="s">
        <v>440</v>
      </c>
      <c r="E4545" t="s">
        <v>267</v>
      </c>
      <c r="F4545" t="s">
        <v>199</v>
      </c>
      <c r="G4545" t="s">
        <v>189</v>
      </c>
      <c r="H4545" t="s">
        <v>200</v>
      </c>
      <c r="I4545" t="s">
        <v>186</v>
      </c>
      <c r="J4545" t="s">
        <v>164</v>
      </c>
      <c r="K4545"/>
      <c r="L4545" t="s">
        <v>155</v>
      </c>
      <c r="M4545" t="s">
        <v>155</v>
      </c>
      <c r="N4545" t="n">
        <v>-116.2783</v>
      </c>
      <c r="O4545" t="n">
        <v>33.7082</v>
      </c>
      <c r="P4545" t="n">
        <v>177</v>
      </c>
      <c r="Q4545" t="n">
        <v>177</v>
      </c>
      <c r="R4545" t="n">
        <v>65</v>
      </c>
      <c r="S4545" t="n">
        <v>3.4</v>
      </c>
      <c r="T4545" t="n">
        <v>1.1</v>
      </c>
      <c r="U4545" t="n">
        <v>86.4</v>
      </c>
      <c r="V4545" t="n">
        <v>2.3</v>
      </c>
      <c r="W4545" t="n">
        <v>5.1</v>
      </c>
      <c r="X4545" t="n">
        <v>83</v>
      </c>
      <c r="Y4545"/>
      <c r="Z4545" t="n">
        <v>18</v>
      </c>
      <c r="AA4545"/>
      <c r="AB4545"/>
      <c r="AC4545"/>
      <c r="AD4545"/>
      <c r="AE4545"/>
      <c r="AF4545" t="n">
        <v>59</v>
      </c>
      <c r="AG4545" t="n">
        <v>64</v>
      </c>
      <c r="AH4545" t="n">
        <v>64</v>
      </c>
      <c r="AI4545" t="n">
        <v>16812</v>
      </c>
      <c r="AJ4545" t="n">
        <v>15448</v>
      </c>
      <c r="AK4545" t="n">
        <v>15448</v>
      </c>
      <c r="AL4545" t="n">
        <v>18648</v>
      </c>
      <c r="AM4545" t="n">
        <v>20731</v>
      </c>
      <c r="AN4545"/>
      <c r="AO4545"/>
      <c r="AP4545"/>
      <c r="AQ4545"/>
      <c r="AR4545"/>
    </row>
    <row r="4546">
      <c r="A4546" t="n">
        <v>449445</v>
      </c>
      <c r="B4546" t="s">
        <v>6736</v>
      </c>
      <c r="C4546" t="s">
        <v>6737</v>
      </c>
      <c r="D4546" t="s">
        <v>440</v>
      </c>
      <c r="E4546" t="s">
        <v>267</v>
      </c>
      <c r="F4546" t="s">
        <v>279</v>
      </c>
      <c r="G4546" t="s">
        <v>189</v>
      </c>
      <c r="H4546" t="s">
        <v>174</v>
      </c>
      <c r="I4546" t="s">
        <v>151</v>
      </c>
      <c r="J4546" t="s">
        <v>164</v>
      </c>
      <c r="K4546" t="s">
        <v>176</v>
      </c>
      <c r="L4546" t="s">
        <v>155</v>
      </c>
      <c r="M4546" t="s">
        <v>155</v>
      </c>
      <c r="N4546" t="n">
        <v>-118.6067</v>
      </c>
      <c r="O4546" t="n">
        <v>34.2218</v>
      </c>
      <c r="P4546" t="n">
        <v>106</v>
      </c>
      <c r="Q4546" t="n">
        <v>106</v>
      </c>
      <c r="R4546" t="n">
        <v>85.8</v>
      </c>
      <c r="S4546" t="n">
        <v>13.2</v>
      </c>
      <c r="T4546" t="n">
        <v>6.6</v>
      </c>
      <c r="U4546" t="n">
        <v>66</v>
      </c>
      <c r="V4546" t="n">
        <v>14.2</v>
      </c>
      <c r="W4546" t="n">
        <v>0</v>
      </c>
      <c r="X4546" t="n">
        <v>8</v>
      </c>
      <c r="Y4546"/>
      <c r="Z4546" t="n">
        <v>15</v>
      </c>
      <c r="AA4546" t="n">
        <v>56</v>
      </c>
      <c r="AB4546" t="n">
        <v>78.6</v>
      </c>
      <c r="AC4546"/>
      <c r="AD4546"/>
      <c r="AE4546"/>
      <c r="AF4546" t="n">
        <v>52</v>
      </c>
      <c r="AG4546" t="n">
        <v>77</v>
      </c>
      <c r="AH4546" t="n">
        <v>81</v>
      </c>
      <c r="AI4546" t="n">
        <v>21967</v>
      </c>
      <c r="AJ4546" t="n">
        <v>21578</v>
      </c>
      <c r="AK4546" t="n">
        <v>23322</v>
      </c>
      <c r="AL4546" t="n">
        <v>25697</v>
      </c>
      <c r="AM4546"/>
      <c r="AN4546"/>
      <c r="AO4546" t="n">
        <v>2</v>
      </c>
      <c r="AP4546"/>
      <c r="AQ4546"/>
      <c r="AR4546"/>
    </row>
    <row r="4547">
      <c r="A4547" t="n">
        <v>449454</v>
      </c>
      <c r="B4547" t="s">
        <v>6738</v>
      </c>
      <c r="C4547" t="s">
        <v>916</v>
      </c>
      <c r="D4547" t="s">
        <v>913</v>
      </c>
      <c r="E4547" t="s">
        <v>914</v>
      </c>
      <c r="F4547" t="s">
        <v>199</v>
      </c>
      <c r="G4547" t="s">
        <v>189</v>
      </c>
      <c r="H4547" t="s">
        <v>200</v>
      </c>
      <c r="I4547" t="s">
        <v>151</v>
      </c>
      <c r="J4547" t="s">
        <v>164</v>
      </c>
      <c r="K4547"/>
      <c r="L4547" t="s">
        <v>155</v>
      </c>
      <c r="M4547" t="s">
        <v>155</v>
      </c>
      <c r="N4547" t="n">
        <v>-104.6911</v>
      </c>
      <c r="O4547" t="n">
        <v>40.4263</v>
      </c>
      <c r="P4547" t="n">
        <v>52</v>
      </c>
      <c r="Q4547" t="n">
        <v>52</v>
      </c>
      <c r="R4547" t="n">
        <v>90.4</v>
      </c>
      <c r="S4547" t="n">
        <v>69.2</v>
      </c>
      <c r="T4547" t="n">
        <v>1.9</v>
      </c>
      <c r="U4547" t="n">
        <v>25</v>
      </c>
      <c r="V4547" t="n">
        <v>0</v>
      </c>
      <c r="W4547" t="n">
        <v>1.9</v>
      </c>
      <c r="X4547"/>
      <c r="Y4547" t="n">
        <v>89</v>
      </c>
      <c r="Z4547" t="n">
        <v>12</v>
      </c>
      <c r="AA4547"/>
      <c r="AB4547"/>
      <c r="AC4547"/>
      <c r="AD4547"/>
      <c r="AE4547"/>
      <c r="AF4547" t="n">
        <v>0</v>
      </c>
      <c r="AG4547" t="n">
        <v>50</v>
      </c>
      <c r="AH4547" t="n">
        <v>58</v>
      </c>
      <c r="AI4547"/>
      <c r="AJ4547"/>
      <c r="AK4547"/>
      <c r="AL4547"/>
      <c r="AM4547"/>
      <c r="AN4547"/>
      <c r="AO4547"/>
      <c r="AP4547"/>
      <c r="AQ4547"/>
      <c r="AR4547"/>
    </row>
    <row r="4548">
      <c r="A4548" t="n">
        <v>449463</v>
      </c>
      <c r="B4548" t="s">
        <v>6739</v>
      </c>
      <c r="C4548" t="s">
        <v>6740</v>
      </c>
      <c r="D4548" t="s">
        <v>992</v>
      </c>
      <c r="E4548" t="s">
        <v>993</v>
      </c>
      <c r="F4548" t="s">
        <v>199</v>
      </c>
      <c r="G4548" t="s">
        <v>189</v>
      </c>
      <c r="H4548" t="s">
        <v>200</v>
      </c>
      <c r="I4548" t="s">
        <v>186</v>
      </c>
      <c r="J4548" t="s">
        <v>164</v>
      </c>
      <c r="K4548"/>
      <c r="L4548" t="s">
        <v>155</v>
      </c>
      <c r="M4548" t="s">
        <v>155</v>
      </c>
      <c r="N4548" t="n">
        <v>-72.8063</v>
      </c>
      <c r="O4548" t="n">
        <v>41.4904</v>
      </c>
      <c r="P4548" t="n">
        <v>327</v>
      </c>
      <c r="Q4548" t="n">
        <v>327</v>
      </c>
      <c r="R4548" t="n">
        <v>65.1</v>
      </c>
      <c r="S4548" t="n">
        <v>19.6</v>
      </c>
      <c r="T4548" t="n">
        <v>22</v>
      </c>
      <c r="U4548" t="n">
        <v>52.6</v>
      </c>
      <c r="V4548" t="n">
        <v>1.5</v>
      </c>
      <c r="W4548" t="n">
        <v>0</v>
      </c>
      <c r="X4548" t="n">
        <v>37</v>
      </c>
      <c r="Y4548" t="n">
        <v>91</v>
      </c>
      <c r="Z4548" t="n">
        <v>8</v>
      </c>
      <c r="AA4548"/>
      <c r="AB4548"/>
      <c r="AC4548"/>
      <c r="AD4548"/>
      <c r="AE4548"/>
      <c r="AF4548" t="n">
        <v>267</v>
      </c>
      <c r="AG4548" t="n">
        <v>43</v>
      </c>
      <c r="AH4548" t="n">
        <v>43</v>
      </c>
      <c r="AI4548" t="n">
        <v>14383</v>
      </c>
      <c r="AJ4548" t="n">
        <v>13867</v>
      </c>
      <c r="AK4548" t="n">
        <v>12661</v>
      </c>
      <c r="AL4548" t="n">
        <v>13960</v>
      </c>
      <c r="AM4548"/>
      <c r="AN4548"/>
      <c r="AO4548"/>
      <c r="AP4548"/>
      <c r="AQ4548"/>
      <c r="AR4548"/>
    </row>
    <row r="4549">
      <c r="A4549" t="n">
        <v>449472</v>
      </c>
      <c r="B4549" t="s">
        <v>6741</v>
      </c>
      <c r="C4549" t="s">
        <v>6742</v>
      </c>
      <c r="D4549" t="s">
        <v>1051</v>
      </c>
      <c r="E4549" t="s">
        <v>997</v>
      </c>
      <c r="F4549" t="s">
        <v>199</v>
      </c>
      <c r="G4549" t="s">
        <v>189</v>
      </c>
      <c r="H4549" t="s">
        <v>200</v>
      </c>
      <c r="I4549" t="s">
        <v>175</v>
      </c>
      <c r="J4549" t="s">
        <v>164</v>
      </c>
      <c r="K4549"/>
      <c r="L4549" t="s">
        <v>155</v>
      </c>
      <c r="M4549" t="s">
        <v>155</v>
      </c>
      <c r="N4549" t="n">
        <v>-75.2561</v>
      </c>
      <c r="O4549" t="n">
        <v>38.5412</v>
      </c>
      <c r="P4549" t="n">
        <v>158</v>
      </c>
      <c r="Q4549" t="n">
        <v>158</v>
      </c>
      <c r="R4549" t="n">
        <v>96.8</v>
      </c>
      <c r="S4549" t="n">
        <v>56.3</v>
      </c>
      <c r="T4549" t="n">
        <v>22.2</v>
      </c>
      <c r="U4549" t="n">
        <v>13.9</v>
      </c>
      <c r="V4549" t="n">
        <v>1.3</v>
      </c>
      <c r="W4549" t="n">
        <v>0</v>
      </c>
      <c r="X4549" t="n">
        <v>93</v>
      </c>
      <c r="Y4549"/>
      <c r="Z4549" t="n">
        <v>12</v>
      </c>
      <c r="AA4549"/>
      <c r="AB4549"/>
      <c r="AC4549"/>
      <c r="AD4549"/>
      <c r="AE4549"/>
      <c r="AF4549" t="n">
        <v>53</v>
      </c>
      <c r="AG4549" t="n">
        <v>42</v>
      </c>
      <c r="AH4549" t="n">
        <v>42</v>
      </c>
      <c r="AI4549" t="n">
        <v>15263</v>
      </c>
      <c r="AJ4549" t="n">
        <v>14079</v>
      </c>
      <c r="AK4549" t="n">
        <v>13245</v>
      </c>
      <c r="AL4549" t="n">
        <v>18449</v>
      </c>
      <c r="AM4549" t="n">
        <v>21294</v>
      </c>
      <c r="AN4549" t="n">
        <v>20797</v>
      </c>
      <c r="AO4549"/>
      <c r="AP4549"/>
      <c r="AQ4549"/>
      <c r="AR4549"/>
    </row>
    <row r="4550">
      <c r="A4550" t="n">
        <v>449481</v>
      </c>
      <c r="B4550" t="s">
        <v>6743</v>
      </c>
      <c r="C4550" t="s">
        <v>1136</v>
      </c>
      <c r="D4550" t="s">
        <v>1078</v>
      </c>
      <c r="E4550" t="s">
        <v>147</v>
      </c>
      <c r="F4550" t="s">
        <v>162</v>
      </c>
      <c r="G4550" t="s">
        <v>163</v>
      </c>
      <c r="H4550" t="s">
        <v>150</v>
      </c>
      <c r="I4550" t="s">
        <v>151</v>
      </c>
      <c r="J4550" t="s">
        <v>164</v>
      </c>
      <c r="K4550" t="s">
        <v>209</v>
      </c>
      <c r="L4550" t="s">
        <v>155</v>
      </c>
      <c r="M4550" t="s">
        <v>155</v>
      </c>
      <c r="N4550" t="n">
        <v>-82.3128</v>
      </c>
      <c r="O4550" t="n">
        <v>29.6674</v>
      </c>
      <c r="P4550" t="n">
        <v>46</v>
      </c>
      <c r="Q4550"/>
      <c r="R4550"/>
      <c r="S4550"/>
      <c r="T4550"/>
      <c r="U4550"/>
      <c r="V4550"/>
      <c r="W4550"/>
      <c r="X4550"/>
      <c r="Y4550"/>
      <c r="Z4550"/>
      <c r="AA4550"/>
      <c r="AB4550"/>
      <c r="AC4550"/>
      <c r="AD4550"/>
      <c r="AE4550"/>
      <c r="AF4550"/>
      <c r="AG4550"/>
      <c r="AH4550"/>
      <c r="AI4550"/>
      <c r="AJ4550"/>
      <c r="AK4550"/>
      <c r="AL4550"/>
      <c r="AM4550"/>
      <c r="AN4550"/>
      <c r="AO4550"/>
      <c r="AP4550"/>
      <c r="AQ4550" t="n">
        <v>5</v>
      </c>
      <c r="AR4550"/>
    </row>
    <row r="4551">
      <c r="A4551" t="n">
        <v>449490</v>
      </c>
      <c r="B4551" t="s">
        <v>6744</v>
      </c>
      <c r="C4551" t="s">
        <v>1198</v>
      </c>
      <c r="D4551" t="s">
        <v>1078</v>
      </c>
      <c r="E4551" t="s">
        <v>147</v>
      </c>
      <c r="F4551" t="s">
        <v>199</v>
      </c>
      <c r="G4551" t="s">
        <v>189</v>
      </c>
      <c r="H4551" t="s">
        <v>200</v>
      </c>
      <c r="I4551" t="s">
        <v>186</v>
      </c>
      <c r="J4551" t="s">
        <v>164</v>
      </c>
      <c r="K4551"/>
      <c r="L4551" t="s">
        <v>155</v>
      </c>
      <c r="M4551" t="s">
        <v>155</v>
      </c>
      <c r="N4551" t="n">
        <v>-80.1155</v>
      </c>
      <c r="O4551" t="n">
        <v>26.6395</v>
      </c>
      <c r="P4551" t="n">
        <v>171</v>
      </c>
      <c r="Q4551" t="n">
        <v>171</v>
      </c>
      <c r="R4551" t="n">
        <v>79.5</v>
      </c>
      <c r="S4551" t="n">
        <v>8.2</v>
      </c>
      <c r="T4551" t="n">
        <v>76</v>
      </c>
      <c r="U4551" t="n">
        <v>7</v>
      </c>
      <c r="V4551" t="n">
        <v>2.9</v>
      </c>
      <c r="W4551" t="n">
        <v>0</v>
      </c>
      <c r="X4551" t="n">
        <v>61</v>
      </c>
      <c r="Y4551"/>
      <c r="Z4551" t="n">
        <v>10</v>
      </c>
      <c r="AA4551"/>
      <c r="AB4551"/>
      <c r="AC4551"/>
      <c r="AD4551"/>
      <c r="AE4551"/>
      <c r="AF4551" t="n">
        <v>72</v>
      </c>
      <c r="AG4551" t="n">
        <v>67</v>
      </c>
      <c r="AH4551" t="n">
        <v>67</v>
      </c>
      <c r="AI4551" t="n">
        <v>26544</v>
      </c>
      <c r="AJ4551" t="n">
        <v>27733</v>
      </c>
      <c r="AK4551" t="n">
        <v>24825</v>
      </c>
      <c r="AL4551" t="n">
        <v>25482</v>
      </c>
      <c r="AM4551"/>
      <c r="AN4551"/>
      <c r="AO4551"/>
      <c r="AP4551"/>
      <c r="AQ4551"/>
      <c r="AR4551"/>
    </row>
    <row r="4552">
      <c r="A4552" t="n">
        <v>449506</v>
      </c>
      <c r="B4552" t="s">
        <v>6745</v>
      </c>
      <c r="C4552" t="s">
        <v>1082</v>
      </c>
      <c r="D4552" t="s">
        <v>1078</v>
      </c>
      <c r="E4552" t="s">
        <v>147</v>
      </c>
      <c r="F4552" t="s">
        <v>368</v>
      </c>
      <c r="G4552" t="s">
        <v>163</v>
      </c>
      <c r="H4552" t="s">
        <v>174</v>
      </c>
      <c r="I4552" t="s">
        <v>151</v>
      </c>
      <c r="J4552" t="s">
        <v>164</v>
      </c>
      <c r="K4552" t="s">
        <v>176</v>
      </c>
      <c r="L4552" t="s">
        <v>155</v>
      </c>
      <c r="M4552" t="s">
        <v>155</v>
      </c>
      <c r="N4552" t="n">
        <v>-80.2613</v>
      </c>
      <c r="O4552" t="n">
        <v>25.7715</v>
      </c>
      <c r="P4552" t="n">
        <v>295</v>
      </c>
      <c r="Q4552" t="n">
        <v>295</v>
      </c>
      <c r="R4552" t="n">
        <v>74.6</v>
      </c>
      <c r="S4552" t="n">
        <v>0.3</v>
      </c>
      <c r="T4552" t="n">
        <v>3.1</v>
      </c>
      <c r="U4552" t="n">
        <v>96.6</v>
      </c>
      <c r="V4552" t="n">
        <v>0</v>
      </c>
      <c r="W4552" t="n">
        <v>0</v>
      </c>
      <c r="X4552" t="n">
        <v>90</v>
      </c>
      <c r="Y4552"/>
      <c r="Z4552" t="n">
        <v>15</v>
      </c>
      <c r="AA4552" t="n">
        <v>25</v>
      </c>
      <c r="AB4552" t="n">
        <v>100</v>
      </c>
      <c r="AC4552"/>
      <c r="AD4552"/>
      <c r="AE4552"/>
      <c r="AF4552" t="n">
        <v>92</v>
      </c>
      <c r="AG4552" t="n">
        <v>83</v>
      </c>
      <c r="AH4552" t="n">
        <v>83</v>
      </c>
      <c r="AI4552" t="n">
        <v>10311</v>
      </c>
      <c r="AJ4552" t="n">
        <v>10144</v>
      </c>
      <c r="AK4552" t="n">
        <v>12151</v>
      </c>
      <c r="AL4552"/>
      <c r="AM4552"/>
      <c r="AN4552"/>
      <c r="AO4552" t="n">
        <v>26</v>
      </c>
      <c r="AP4552"/>
      <c r="AQ4552"/>
      <c r="AR4552"/>
    </row>
    <row r="4553">
      <c r="A4553" t="n">
        <v>449524</v>
      </c>
      <c r="B4553" t="s">
        <v>6746</v>
      </c>
      <c r="C4553" t="s">
        <v>1094</v>
      </c>
      <c r="D4553" t="s">
        <v>1078</v>
      </c>
      <c r="E4553" t="s">
        <v>147</v>
      </c>
      <c r="F4553" t="s">
        <v>279</v>
      </c>
      <c r="G4553" t="s">
        <v>189</v>
      </c>
      <c r="H4553" t="s">
        <v>174</v>
      </c>
      <c r="I4553" t="s">
        <v>151</v>
      </c>
      <c r="J4553" t="s">
        <v>164</v>
      </c>
      <c r="K4553" t="s">
        <v>176</v>
      </c>
      <c r="L4553" t="s">
        <v>155</v>
      </c>
      <c r="M4553" t="s">
        <v>155</v>
      </c>
      <c r="N4553" t="n">
        <v>-82.1028</v>
      </c>
      <c r="O4553" t="n">
        <v>29.189</v>
      </c>
      <c r="P4553" t="n">
        <v>441</v>
      </c>
      <c r="Q4553" t="n">
        <v>441</v>
      </c>
      <c r="R4553" t="n">
        <v>90.2</v>
      </c>
      <c r="S4553" t="n">
        <v>29.9</v>
      </c>
      <c r="T4553" t="n">
        <v>51.9</v>
      </c>
      <c r="U4553" t="n">
        <v>9.3</v>
      </c>
      <c r="V4553" t="n">
        <v>0.2</v>
      </c>
      <c r="W4553" t="n">
        <v>0</v>
      </c>
      <c r="X4553" t="n">
        <v>61</v>
      </c>
      <c r="Y4553"/>
      <c r="Z4553" t="n">
        <v>24</v>
      </c>
      <c r="AA4553" t="n">
        <v>21</v>
      </c>
      <c r="AB4553" t="n">
        <v>61.9</v>
      </c>
      <c r="AC4553"/>
      <c r="AD4553"/>
      <c r="AE4553"/>
      <c r="AF4553" t="n">
        <v>23</v>
      </c>
      <c r="AG4553" t="n">
        <v>75</v>
      </c>
      <c r="AH4553" t="n">
        <v>77</v>
      </c>
      <c r="AI4553" t="n">
        <v>24687</v>
      </c>
      <c r="AJ4553" t="n">
        <v>26019</v>
      </c>
      <c r="AK4553" t="n">
        <v>27040</v>
      </c>
      <c r="AL4553" t="n">
        <v>29131</v>
      </c>
      <c r="AM4553" t="n">
        <v>30562</v>
      </c>
      <c r="AN4553" t="n">
        <v>30226</v>
      </c>
      <c r="AO4553" t="n">
        <v>81</v>
      </c>
      <c r="AP4553"/>
      <c r="AQ4553"/>
      <c r="AR4553"/>
    </row>
    <row r="4554">
      <c r="A4554" t="n">
        <v>449533</v>
      </c>
      <c r="B4554" t="s">
        <v>6747</v>
      </c>
      <c r="C4554" t="s">
        <v>1146</v>
      </c>
      <c r="D4554" t="s">
        <v>1078</v>
      </c>
      <c r="E4554" t="s">
        <v>147</v>
      </c>
      <c r="F4554" t="s">
        <v>199</v>
      </c>
      <c r="G4554" t="s">
        <v>189</v>
      </c>
      <c r="H4554" t="s">
        <v>200</v>
      </c>
      <c r="I4554" t="s">
        <v>151</v>
      </c>
      <c r="J4554" t="s">
        <v>164</v>
      </c>
      <c r="K4554"/>
      <c r="L4554" t="s">
        <v>155</v>
      </c>
      <c r="M4554" t="s">
        <v>155</v>
      </c>
      <c r="N4554" t="n">
        <v>-87.1955</v>
      </c>
      <c r="O4554" t="n">
        <v>30.4948</v>
      </c>
      <c r="P4554" t="n">
        <v>110</v>
      </c>
      <c r="Q4554" t="n">
        <v>110</v>
      </c>
      <c r="R4554" t="n">
        <v>85.5</v>
      </c>
      <c r="S4554" t="n">
        <v>40.9</v>
      </c>
      <c r="T4554" t="n">
        <v>47.3</v>
      </c>
      <c r="U4554" t="n">
        <v>4.5</v>
      </c>
      <c r="V4554" t="n">
        <v>1.8</v>
      </c>
      <c r="W4554" t="n">
        <v>0</v>
      </c>
      <c r="X4554"/>
      <c r="Y4554"/>
      <c r="Z4554" t="n">
        <v>19</v>
      </c>
      <c r="AA4554"/>
      <c r="AB4554"/>
      <c r="AC4554"/>
      <c r="AD4554"/>
      <c r="AE4554"/>
      <c r="AF4554" t="n">
        <v>42</v>
      </c>
      <c r="AG4554" t="n">
        <v>72</v>
      </c>
      <c r="AH4554" t="n">
        <v>75</v>
      </c>
      <c r="AI4554" t="n">
        <v>18705</v>
      </c>
      <c r="AJ4554" t="n">
        <v>18701</v>
      </c>
      <c r="AK4554" t="n">
        <v>19687</v>
      </c>
      <c r="AL4554" t="n">
        <v>20791</v>
      </c>
      <c r="AM4554"/>
      <c r="AN4554"/>
      <c r="AO4554"/>
      <c r="AP4554"/>
      <c r="AQ4554"/>
      <c r="AR4554"/>
    </row>
    <row r="4555">
      <c r="A4555" t="n">
        <v>449597</v>
      </c>
      <c r="B4555" t="s">
        <v>6748</v>
      </c>
      <c r="C4555" t="s">
        <v>1742</v>
      </c>
      <c r="D4555" t="s">
        <v>1445</v>
      </c>
      <c r="E4555" t="s">
        <v>1434</v>
      </c>
      <c r="F4555" t="s">
        <v>199</v>
      </c>
      <c r="G4555" t="s">
        <v>189</v>
      </c>
      <c r="H4555" t="s">
        <v>200</v>
      </c>
      <c r="I4555" t="s">
        <v>186</v>
      </c>
      <c r="J4555" t="s">
        <v>164</v>
      </c>
      <c r="K4555"/>
      <c r="L4555" t="s">
        <v>155</v>
      </c>
      <c r="M4555" t="s">
        <v>155</v>
      </c>
      <c r="N4555" t="n">
        <v>-85.7305</v>
      </c>
      <c r="O4555" t="n">
        <v>38.2884</v>
      </c>
      <c r="P4555" t="n">
        <v>3</v>
      </c>
      <c r="Q4555" t="n">
        <v>3</v>
      </c>
      <c r="R4555" t="n">
        <v>100</v>
      </c>
      <c r="S4555" t="n">
        <v>100</v>
      </c>
      <c r="T4555" t="n">
        <v>0</v>
      </c>
      <c r="U4555" t="n">
        <v>0</v>
      </c>
      <c r="V4555" t="n">
        <v>0</v>
      </c>
      <c r="W4555" t="n">
        <v>0</v>
      </c>
      <c r="X4555" t="n">
        <v>0</v>
      </c>
      <c r="Y4555"/>
      <c r="Z4555" t="n">
        <v>7</v>
      </c>
      <c r="AA4555"/>
      <c r="AB4555"/>
      <c r="AC4555"/>
      <c r="AD4555"/>
      <c r="AE4555"/>
      <c r="AF4555" t="n">
        <v>2</v>
      </c>
      <c r="AG4555" t="n">
        <v>33</v>
      </c>
      <c r="AH4555" t="n">
        <v>33</v>
      </c>
      <c r="AI4555" t="n">
        <v>21937</v>
      </c>
      <c r="AJ4555"/>
      <c r="AK4555"/>
      <c r="AL4555" t="n">
        <v>21937</v>
      </c>
      <c r="AM4555"/>
      <c r="AN4555"/>
      <c r="AO4555"/>
      <c r="AP4555"/>
      <c r="AQ4555"/>
      <c r="AR4555"/>
    </row>
    <row r="4556">
      <c r="A4556" t="n">
        <v>449603</v>
      </c>
      <c r="B4556" t="s">
        <v>6749</v>
      </c>
      <c r="C4556" t="s">
        <v>6750</v>
      </c>
      <c r="D4556" t="s">
        <v>1445</v>
      </c>
      <c r="E4556" t="s">
        <v>1434</v>
      </c>
      <c r="F4556" t="s">
        <v>199</v>
      </c>
      <c r="G4556" t="s">
        <v>189</v>
      </c>
      <c r="H4556" t="s">
        <v>200</v>
      </c>
      <c r="I4556" t="s">
        <v>186</v>
      </c>
      <c r="J4556" t="s">
        <v>164</v>
      </c>
      <c r="K4556"/>
      <c r="L4556" t="s">
        <v>155</v>
      </c>
      <c r="M4556" t="s">
        <v>155</v>
      </c>
      <c r="N4556" t="n">
        <v>-87.3579</v>
      </c>
      <c r="O4556" t="n">
        <v>41.4699</v>
      </c>
      <c r="P4556" t="n">
        <v>259</v>
      </c>
      <c r="Q4556" t="n">
        <v>259</v>
      </c>
      <c r="R4556" t="n">
        <v>39</v>
      </c>
      <c r="S4556" t="n">
        <v>13.1</v>
      </c>
      <c r="T4556" t="n">
        <v>50.6</v>
      </c>
      <c r="U4556" t="n">
        <v>32.8</v>
      </c>
      <c r="V4556" t="n">
        <v>0</v>
      </c>
      <c r="W4556" t="n">
        <v>0</v>
      </c>
      <c r="X4556" t="n">
        <v>79</v>
      </c>
      <c r="Y4556"/>
      <c r="Z4556" t="n">
        <v>18</v>
      </c>
      <c r="AA4556"/>
      <c r="AB4556"/>
      <c r="AC4556"/>
      <c r="AD4556"/>
      <c r="AE4556"/>
      <c r="AF4556" t="n">
        <v>76</v>
      </c>
      <c r="AG4556" t="n">
        <v>83</v>
      </c>
      <c r="AH4556" t="n">
        <v>83</v>
      </c>
      <c r="AI4556" t="n">
        <v>14142</v>
      </c>
      <c r="AJ4556" t="n">
        <v>13455</v>
      </c>
      <c r="AK4556" t="n">
        <v>14313</v>
      </c>
      <c r="AL4556" t="n">
        <v>16452</v>
      </c>
      <c r="AM4556" t="n">
        <v>19782</v>
      </c>
      <c r="AN4556" t="n">
        <v>19782</v>
      </c>
      <c r="AO4556"/>
      <c r="AP4556"/>
      <c r="AQ4556"/>
      <c r="AR4556"/>
    </row>
    <row r="4557">
      <c r="A4557" t="n">
        <v>449612</v>
      </c>
      <c r="B4557" t="s">
        <v>6751</v>
      </c>
      <c r="C4557" t="s">
        <v>2075</v>
      </c>
      <c r="D4557" t="s">
        <v>2071</v>
      </c>
      <c r="E4557" t="s">
        <v>147</v>
      </c>
      <c r="F4557" t="s">
        <v>279</v>
      </c>
      <c r="G4557" t="s">
        <v>189</v>
      </c>
      <c r="H4557" t="s">
        <v>174</v>
      </c>
      <c r="I4557" t="s">
        <v>186</v>
      </c>
      <c r="J4557" t="s">
        <v>164</v>
      </c>
      <c r="K4557" t="s">
        <v>176</v>
      </c>
      <c r="L4557" t="s">
        <v>155</v>
      </c>
      <c r="M4557" t="s">
        <v>155</v>
      </c>
      <c r="N4557" t="n">
        <v>-91.0661</v>
      </c>
      <c r="O4557" t="n">
        <v>30.41</v>
      </c>
      <c r="P4557" t="n">
        <v>120</v>
      </c>
      <c r="Q4557" t="n">
        <v>120</v>
      </c>
      <c r="R4557" t="n">
        <v>50.8</v>
      </c>
      <c r="S4557" t="n">
        <v>63.3</v>
      </c>
      <c r="T4557" t="n">
        <v>30</v>
      </c>
      <c r="U4557" t="n">
        <v>3.3</v>
      </c>
      <c r="V4557" t="n">
        <v>0</v>
      </c>
      <c r="W4557" t="n">
        <v>0</v>
      </c>
      <c r="X4557" t="n">
        <v>75</v>
      </c>
      <c r="Y4557"/>
      <c r="Z4557" t="n">
        <v>16</v>
      </c>
      <c r="AA4557" t="n">
        <v>42</v>
      </c>
      <c r="AB4557" t="n">
        <v>90.5</v>
      </c>
      <c r="AC4557"/>
      <c r="AD4557"/>
      <c r="AE4557"/>
      <c r="AF4557" t="n">
        <v>12</v>
      </c>
      <c r="AG4557" t="n">
        <v>51</v>
      </c>
      <c r="AH4557" t="n">
        <v>66</v>
      </c>
      <c r="AI4557" t="n">
        <v>29765</v>
      </c>
      <c r="AJ4557" t="n">
        <v>29209</v>
      </c>
      <c r="AK4557" t="n">
        <v>26743</v>
      </c>
      <c r="AL4557" t="n">
        <v>31480</v>
      </c>
      <c r="AM4557" t="n">
        <v>32063</v>
      </c>
      <c r="AN4557" t="n">
        <v>32863</v>
      </c>
      <c r="AO4557" t="n">
        <v>53</v>
      </c>
      <c r="AP4557"/>
      <c r="AQ4557"/>
      <c r="AR4557"/>
    </row>
    <row r="4558">
      <c r="A4558" t="n">
        <v>449658</v>
      </c>
      <c r="B4558" t="s">
        <v>6752</v>
      </c>
      <c r="C4558" t="s">
        <v>929</v>
      </c>
      <c r="D4558" t="s">
        <v>3037</v>
      </c>
      <c r="E4558" t="s">
        <v>997</v>
      </c>
      <c r="F4558" t="s">
        <v>162</v>
      </c>
      <c r="G4558" t="s">
        <v>163</v>
      </c>
      <c r="H4558" t="s">
        <v>150</v>
      </c>
      <c r="I4558" t="s">
        <v>151</v>
      </c>
      <c r="J4558" t="s">
        <v>164</v>
      </c>
      <c r="K4558" t="s">
        <v>209</v>
      </c>
      <c r="L4558" t="s">
        <v>155</v>
      </c>
      <c r="M4558" t="s">
        <v>155</v>
      </c>
      <c r="N4558" t="n">
        <v>-74.2113</v>
      </c>
      <c r="O4558" t="n">
        <v>40.0997</v>
      </c>
      <c r="P4558" t="n">
        <v>120</v>
      </c>
      <c r="Q4558" t="n">
        <v>120</v>
      </c>
      <c r="R4558" t="n">
        <v>0</v>
      </c>
      <c r="S4558" t="n">
        <v>98.3</v>
      </c>
      <c r="T4558" t="n">
        <v>0</v>
      </c>
      <c r="U4558" t="n">
        <v>0</v>
      </c>
      <c r="V4558" t="n">
        <v>0</v>
      </c>
      <c r="W4558" t="n">
        <v>1.7</v>
      </c>
      <c r="X4558" t="n">
        <v>88</v>
      </c>
      <c r="Y4558"/>
      <c r="Z4558" t="n">
        <v>16</v>
      </c>
      <c r="AA4558" t="n">
        <v>28</v>
      </c>
      <c r="AB4558" t="n">
        <v>32.1</v>
      </c>
      <c r="AC4558" t="n">
        <v>28</v>
      </c>
      <c r="AD4558" t="n">
        <v>32.1</v>
      </c>
      <c r="AE4558"/>
      <c r="AF4558" t="n">
        <v>33</v>
      </c>
      <c r="AG4558" t="n">
        <v>32</v>
      </c>
      <c r="AH4558" t="n">
        <v>70</v>
      </c>
      <c r="AI4558" t="n">
        <v>7484</v>
      </c>
      <c r="AJ4558" t="n">
        <v>2000</v>
      </c>
      <c r="AK4558" t="n">
        <v>7002</v>
      </c>
      <c r="AL4558" t="n">
        <v>7645</v>
      </c>
      <c r="AM4558" t="n">
        <v>6374</v>
      </c>
      <c r="AN4558"/>
      <c r="AO4558"/>
      <c r="AP4558" t="n">
        <v>14</v>
      </c>
      <c r="AQ4558"/>
      <c r="AR4558"/>
    </row>
    <row r="4559">
      <c r="A4559" t="n">
        <v>449676</v>
      </c>
      <c r="B4559" t="s">
        <v>6753</v>
      </c>
      <c r="C4559" t="s">
        <v>3221</v>
      </c>
      <c r="D4559" t="s">
        <v>996</v>
      </c>
      <c r="E4559" t="s">
        <v>997</v>
      </c>
      <c r="F4559" t="s">
        <v>279</v>
      </c>
      <c r="G4559" t="s">
        <v>189</v>
      </c>
      <c r="H4559" t="s">
        <v>174</v>
      </c>
      <c r="I4559" t="s">
        <v>151</v>
      </c>
      <c r="J4559" t="s">
        <v>164</v>
      </c>
      <c r="K4559"/>
      <c r="L4559" t="s">
        <v>155</v>
      </c>
      <c r="M4559" t="s">
        <v>155</v>
      </c>
      <c r="N4559" t="n">
        <v>-73.9934</v>
      </c>
      <c r="O4559" t="n">
        <v>40.7537</v>
      </c>
      <c r="P4559" t="n">
        <v>471</v>
      </c>
      <c r="Q4559" t="n">
        <v>471</v>
      </c>
      <c r="R4559" t="n">
        <v>57.5</v>
      </c>
      <c r="S4559" t="n">
        <v>7.6</v>
      </c>
      <c r="T4559" t="n">
        <v>33.8</v>
      </c>
      <c r="U4559" t="n">
        <v>32.7</v>
      </c>
      <c r="V4559" t="n">
        <v>18.9</v>
      </c>
      <c r="W4559" t="n">
        <v>3</v>
      </c>
      <c r="X4559" t="n">
        <v>81</v>
      </c>
      <c r="Y4559"/>
      <c r="Z4559" t="n">
        <v>11</v>
      </c>
      <c r="AA4559" t="n">
        <v>188</v>
      </c>
      <c r="AB4559" t="n">
        <v>70.7</v>
      </c>
      <c r="AC4559"/>
      <c r="AD4559"/>
      <c r="AE4559"/>
      <c r="AF4559" t="n">
        <v>213</v>
      </c>
      <c r="AG4559" t="n">
        <v>51</v>
      </c>
      <c r="AH4559" t="n">
        <v>73</v>
      </c>
      <c r="AI4559" t="n">
        <v>37991</v>
      </c>
      <c r="AJ4559" t="n">
        <v>34902</v>
      </c>
      <c r="AK4559" t="n">
        <v>34976</v>
      </c>
      <c r="AL4559" t="n">
        <v>35671</v>
      </c>
      <c r="AM4559" t="n">
        <v>40954</v>
      </c>
      <c r="AN4559"/>
      <c r="AO4559"/>
      <c r="AP4559"/>
      <c r="AQ4559"/>
      <c r="AR4559"/>
    </row>
    <row r="4560">
      <c r="A4560" t="n">
        <v>449685</v>
      </c>
      <c r="B4560" t="s">
        <v>6754</v>
      </c>
      <c r="C4560" t="s">
        <v>3221</v>
      </c>
      <c r="D4560" t="s">
        <v>996</v>
      </c>
      <c r="E4560" t="s">
        <v>997</v>
      </c>
      <c r="F4560" t="s">
        <v>199</v>
      </c>
      <c r="G4560" t="s">
        <v>189</v>
      </c>
      <c r="H4560" t="s">
        <v>200</v>
      </c>
      <c r="I4560" t="s">
        <v>151</v>
      </c>
      <c r="J4560" t="s">
        <v>164</v>
      </c>
      <c r="K4560"/>
      <c r="L4560" t="s">
        <v>155</v>
      </c>
      <c r="M4560" t="s">
        <v>155</v>
      </c>
      <c r="N4560" t="n">
        <v>-73.9916</v>
      </c>
      <c r="O4560" t="n">
        <v>40.7483</v>
      </c>
      <c r="P4560" t="n">
        <v>685</v>
      </c>
      <c r="Q4560" t="n">
        <v>685</v>
      </c>
      <c r="R4560" t="n">
        <v>90.2</v>
      </c>
      <c r="S4560" t="n">
        <v>2</v>
      </c>
      <c r="T4560" t="n">
        <v>43.9</v>
      </c>
      <c r="U4560" t="n">
        <v>38.1</v>
      </c>
      <c r="V4560" t="n">
        <v>3.1</v>
      </c>
      <c r="W4560" t="n">
        <v>0</v>
      </c>
      <c r="X4560" t="n">
        <v>75</v>
      </c>
      <c r="Y4560"/>
      <c r="Z4560" t="n">
        <v>20</v>
      </c>
      <c r="AA4560"/>
      <c r="AB4560"/>
      <c r="AC4560"/>
      <c r="AD4560"/>
      <c r="AE4560"/>
      <c r="AF4560" t="n">
        <v>611</v>
      </c>
      <c r="AG4560" t="n">
        <v>77</v>
      </c>
      <c r="AH4560" t="n">
        <v>78</v>
      </c>
      <c r="AI4560" t="n">
        <v>23573</v>
      </c>
      <c r="AJ4560" t="n">
        <v>23087</v>
      </c>
      <c r="AK4560" t="n">
        <v>24318</v>
      </c>
      <c r="AL4560" t="n">
        <v>26071</v>
      </c>
      <c r="AM4560"/>
      <c r="AN4560"/>
      <c r="AO4560"/>
      <c r="AP4560"/>
      <c r="AQ4560"/>
      <c r="AR4560"/>
    </row>
    <row r="4561">
      <c r="A4561" t="n">
        <v>449700</v>
      </c>
      <c r="B4561" t="s">
        <v>6755</v>
      </c>
      <c r="C4561" t="s">
        <v>3864</v>
      </c>
      <c r="D4561" t="s">
        <v>3795</v>
      </c>
      <c r="E4561" t="s">
        <v>1434</v>
      </c>
      <c r="F4561" t="s">
        <v>199</v>
      </c>
      <c r="G4561" t="s">
        <v>189</v>
      </c>
      <c r="H4561" t="s">
        <v>200</v>
      </c>
      <c r="I4561" t="s">
        <v>151</v>
      </c>
      <c r="J4561" t="s">
        <v>164</v>
      </c>
      <c r="K4561"/>
      <c r="L4561" t="s">
        <v>155</v>
      </c>
      <c r="M4561" t="s">
        <v>155</v>
      </c>
      <c r="N4561" t="n">
        <v>-84.1689</v>
      </c>
      <c r="O4561" t="n">
        <v>39.6829</v>
      </c>
      <c r="P4561" t="n">
        <v>1015</v>
      </c>
      <c r="Q4561" t="n">
        <v>1015</v>
      </c>
      <c r="R4561" t="n">
        <v>80.6</v>
      </c>
      <c r="S4561" t="n">
        <v>37.6</v>
      </c>
      <c r="T4561" t="n">
        <v>36.5</v>
      </c>
      <c r="U4561" t="n">
        <v>2</v>
      </c>
      <c r="V4561" t="n">
        <v>0.5</v>
      </c>
      <c r="W4561" t="n">
        <v>0.1</v>
      </c>
      <c r="X4561" t="n">
        <v>70</v>
      </c>
      <c r="Y4561"/>
      <c r="Z4561" t="n">
        <v>30</v>
      </c>
      <c r="AA4561"/>
      <c r="AB4561"/>
      <c r="AC4561"/>
      <c r="AD4561"/>
      <c r="AE4561"/>
      <c r="AF4561" t="n">
        <v>84</v>
      </c>
      <c r="AG4561" t="n">
        <v>76</v>
      </c>
      <c r="AH4561" t="n">
        <v>76</v>
      </c>
      <c r="AI4561" t="n">
        <v>30710</v>
      </c>
      <c r="AJ4561" t="n">
        <v>30460</v>
      </c>
      <c r="AK4561" t="n">
        <v>30637</v>
      </c>
      <c r="AL4561" t="n">
        <v>30764</v>
      </c>
      <c r="AM4561" t="n">
        <v>31092</v>
      </c>
      <c r="AN4561" t="n">
        <v>32417</v>
      </c>
      <c r="AO4561"/>
      <c r="AP4561"/>
      <c r="AQ4561"/>
      <c r="AR4561"/>
    </row>
    <row r="4562">
      <c r="A4562" t="n">
        <v>449728</v>
      </c>
      <c r="B4562" t="s">
        <v>6551</v>
      </c>
      <c r="C4562" t="s">
        <v>4078</v>
      </c>
      <c r="D4562" t="s">
        <v>4049</v>
      </c>
      <c r="E4562" t="s">
        <v>283</v>
      </c>
      <c r="F4562" t="s">
        <v>279</v>
      </c>
      <c r="G4562" t="s">
        <v>189</v>
      </c>
      <c r="H4562" t="s">
        <v>174</v>
      </c>
      <c r="I4562" t="s">
        <v>151</v>
      </c>
      <c r="J4562" t="s">
        <v>164</v>
      </c>
      <c r="K4562"/>
      <c r="L4562" t="s">
        <v>155</v>
      </c>
      <c r="M4562" t="s">
        <v>155</v>
      </c>
      <c r="N4562" t="n">
        <v>-95.8566</v>
      </c>
      <c r="O4562" t="n">
        <v>36.0986</v>
      </c>
      <c r="P4562" t="n">
        <v>341</v>
      </c>
      <c r="Q4562" t="n">
        <v>341</v>
      </c>
      <c r="R4562" t="n">
        <v>95.6</v>
      </c>
      <c r="S4562" t="n">
        <v>44.3</v>
      </c>
      <c r="T4562" t="n">
        <v>23.2</v>
      </c>
      <c r="U4562" t="n">
        <v>5</v>
      </c>
      <c r="V4562" t="n">
        <v>2.3</v>
      </c>
      <c r="W4562" t="n">
        <v>0</v>
      </c>
      <c r="X4562" t="n">
        <v>84</v>
      </c>
      <c r="Y4562"/>
      <c r="Z4562" t="n">
        <v>30</v>
      </c>
      <c r="AA4562" t="n">
        <v>18</v>
      </c>
      <c r="AB4562" t="n">
        <v>66.7</v>
      </c>
      <c r="AC4562"/>
      <c r="AD4562"/>
      <c r="AE4562"/>
      <c r="AF4562" t="n">
        <v>43</v>
      </c>
      <c r="AG4562" t="n">
        <v>69</v>
      </c>
      <c r="AH4562" t="n">
        <v>69</v>
      </c>
      <c r="AI4562" t="n">
        <v>21222</v>
      </c>
      <c r="AJ4562" t="n">
        <v>21861</v>
      </c>
      <c r="AK4562" t="n">
        <v>23073</v>
      </c>
      <c r="AL4562" t="n">
        <v>23552</v>
      </c>
      <c r="AM4562" t="n">
        <v>26577</v>
      </c>
      <c r="AN4562" t="n">
        <v>26577</v>
      </c>
      <c r="AO4562" t="n">
        <v>92</v>
      </c>
      <c r="AP4562"/>
      <c r="AQ4562"/>
      <c r="AR4562"/>
    </row>
    <row r="4563">
      <c r="A4563" t="n">
        <v>449764</v>
      </c>
      <c r="B4563" t="s">
        <v>6756</v>
      </c>
      <c r="C4563" t="s">
        <v>4664</v>
      </c>
      <c r="D4563" t="s">
        <v>4659</v>
      </c>
      <c r="E4563" t="s">
        <v>147</v>
      </c>
      <c r="F4563" t="s">
        <v>162</v>
      </c>
      <c r="G4563" t="s">
        <v>163</v>
      </c>
      <c r="H4563" t="s">
        <v>150</v>
      </c>
      <c r="I4563" t="s">
        <v>151</v>
      </c>
      <c r="J4563" t="s">
        <v>164</v>
      </c>
      <c r="K4563" t="s">
        <v>209</v>
      </c>
      <c r="L4563" t="s">
        <v>155</v>
      </c>
      <c r="M4563" t="s">
        <v>155</v>
      </c>
      <c r="N4563" t="n">
        <v>-90.0494</v>
      </c>
      <c r="O4563" t="n">
        <v>35.1446</v>
      </c>
      <c r="P4563" t="n">
        <v>320</v>
      </c>
      <c r="Q4563" t="n">
        <v>299</v>
      </c>
      <c r="R4563" t="n">
        <v>53.8</v>
      </c>
      <c r="S4563" t="n">
        <v>49.2</v>
      </c>
      <c r="T4563" t="n">
        <v>17.7</v>
      </c>
      <c r="U4563" t="n">
        <v>14.7</v>
      </c>
      <c r="V4563" t="n">
        <v>2.7</v>
      </c>
      <c r="W4563" t="n">
        <v>7.7</v>
      </c>
      <c r="X4563" t="n">
        <v>73</v>
      </c>
      <c r="Y4563"/>
      <c r="Z4563" t="n">
        <v>6</v>
      </c>
      <c r="AA4563" t="n">
        <v>29</v>
      </c>
      <c r="AB4563" t="n">
        <v>48.3</v>
      </c>
      <c r="AC4563" t="n">
        <v>21</v>
      </c>
      <c r="AD4563" t="n">
        <v>42.9</v>
      </c>
      <c r="AE4563" t="n">
        <v>28.6</v>
      </c>
      <c r="AF4563" t="n">
        <v>42</v>
      </c>
      <c r="AG4563" t="n">
        <v>44</v>
      </c>
      <c r="AH4563" t="n">
        <v>75</v>
      </c>
      <c r="AI4563" t="n">
        <v>25502</v>
      </c>
      <c r="AJ4563" t="n">
        <v>22457</v>
      </c>
      <c r="AK4563" t="n">
        <v>23799</v>
      </c>
      <c r="AL4563" t="n">
        <v>24847</v>
      </c>
      <c r="AM4563" t="n">
        <v>30636</v>
      </c>
      <c r="AN4563" t="n">
        <v>29591</v>
      </c>
      <c r="AO4563"/>
      <c r="AP4563" t="n">
        <v>22</v>
      </c>
      <c r="AQ4563" t="n">
        <v>6</v>
      </c>
      <c r="AR4563"/>
    </row>
    <row r="4564">
      <c r="A4564" t="n">
        <v>449773</v>
      </c>
      <c r="B4564" t="s">
        <v>6757</v>
      </c>
      <c r="C4564" t="s">
        <v>4787</v>
      </c>
      <c r="D4564" t="s">
        <v>4775</v>
      </c>
      <c r="E4564" t="s">
        <v>283</v>
      </c>
      <c r="F4564" t="s">
        <v>199</v>
      </c>
      <c r="G4564" t="s">
        <v>189</v>
      </c>
      <c r="H4564" t="s">
        <v>200</v>
      </c>
      <c r="I4564" t="s">
        <v>151</v>
      </c>
      <c r="J4564" t="s">
        <v>164</v>
      </c>
      <c r="K4564"/>
      <c r="L4564" t="s">
        <v>155</v>
      </c>
      <c r="M4564" t="s">
        <v>155</v>
      </c>
      <c r="N4564" t="n">
        <v>-97.1013</v>
      </c>
      <c r="O4564" t="n">
        <v>32.755</v>
      </c>
      <c r="P4564" t="n">
        <v>284</v>
      </c>
      <c r="Q4564" t="n">
        <v>284</v>
      </c>
      <c r="R4564" t="n">
        <v>81.3</v>
      </c>
      <c r="S4564" t="n">
        <v>17.3</v>
      </c>
      <c r="T4564" t="n">
        <v>57.7</v>
      </c>
      <c r="U4564" t="n">
        <v>15.5</v>
      </c>
      <c r="V4564" t="n">
        <v>1.4</v>
      </c>
      <c r="W4564" t="n">
        <v>0</v>
      </c>
      <c r="X4564"/>
      <c r="Y4564"/>
      <c r="Z4564" t="n">
        <v>9</v>
      </c>
      <c r="AA4564"/>
      <c r="AB4564"/>
      <c r="AC4564"/>
      <c r="AD4564"/>
      <c r="AE4564"/>
      <c r="AF4564" t="n">
        <v>234</v>
      </c>
      <c r="AG4564" t="n">
        <v>80</v>
      </c>
      <c r="AH4564" t="n">
        <v>89</v>
      </c>
      <c r="AI4564" t="n">
        <v>11364</v>
      </c>
      <c r="AJ4564" t="n">
        <v>12443</v>
      </c>
      <c r="AK4564" t="n">
        <v>12978</v>
      </c>
      <c r="AL4564" t="n">
        <v>13440</v>
      </c>
      <c r="AM4564"/>
      <c r="AN4564" t="n">
        <v>17966</v>
      </c>
      <c r="AO4564"/>
      <c r="AP4564"/>
      <c r="AQ4564"/>
      <c r="AR4564"/>
    </row>
    <row r="4565">
      <c r="A4565" t="n">
        <v>449782</v>
      </c>
      <c r="B4565" t="s">
        <v>6758</v>
      </c>
      <c r="C4565" t="s">
        <v>4799</v>
      </c>
      <c r="D4565" t="s">
        <v>4775</v>
      </c>
      <c r="E4565" t="s">
        <v>283</v>
      </c>
      <c r="F4565" t="s">
        <v>199</v>
      </c>
      <c r="G4565" t="s">
        <v>189</v>
      </c>
      <c r="H4565" t="s">
        <v>200</v>
      </c>
      <c r="I4565" t="s">
        <v>186</v>
      </c>
      <c r="J4565" t="s">
        <v>164</v>
      </c>
      <c r="K4565"/>
      <c r="L4565" t="s">
        <v>155</v>
      </c>
      <c r="M4565" t="s">
        <v>155</v>
      </c>
      <c r="N4565" t="n">
        <v>-95.4892</v>
      </c>
      <c r="O4565" t="n">
        <v>29.9935</v>
      </c>
      <c r="P4565" t="n">
        <v>72</v>
      </c>
      <c r="Q4565" t="n">
        <v>72</v>
      </c>
      <c r="R4565" t="n">
        <v>95.8</v>
      </c>
      <c r="S4565" t="n">
        <v>29.2</v>
      </c>
      <c r="T4565" t="n">
        <v>43.1</v>
      </c>
      <c r="U4565" t="n">
        <v>27.8</v>
      </c>
      <c r="V4565" t="n">
        <v>0</v>
      </c>
      <c r="W4565" t="n">
        <v>0</v>
      </c>
      <c r="X4565" t="n">
        <v>71</v>
      </c>
      <c r="Y4565" t="n">
        <v>80</v>
      </c>
      <c r="Z4565" t="n">
        <v>6</v>
      </c>
      <c r="AA4565"/>
      <c r="AB4565"/>
      <c r="AC4565"/>
      <c r="AD4565"/>
      <c r="AE4565"/>
      <c r="AF4565" t="n">
        <v>46</v>
      </c>
      <c r="AG4565" t="n">
        <v>88</v>
      </c>
      <c r="AH4565" t="n">
        <v>88</v>
      </c>
      <c r="AI4565" t="n">
        <v>15742</v>
      </c>
      <c r="AJ4565" t="n">
        <v>15742</v>
      </c>
      <c r="AK4565"/>
      <c r="AL4565"/>
      <c r="AM4565"/>
      <c r="AN4565"/>
      <c r="AO4565"/>
      <c r="AP4565"/>
      <c r="AQ4565"/>
      <c r="AR4565"/>
    </row>
    <row r="4566">
      <c r="A4566" t="n">
        <v>449807</v>
      </c>
      <c r="B4566" t="s">
        <v>6759</v>
      </c>
      <c r="C4566" t="s">
        <v>6760</v>
      </c>
      <c r="D4566" t="s">
        <v>4775</v>
      </c>
      <c r="E4566" t="s">
        <v>283</v>
      </c>
      <c r="F4566" t="s">
        <v>199</v>
      </c>
      <c r="G4566" t="s">
        <v>189</v>
      </c>
      <c r="H4566" t="s">
        <v>200</v>
      </c>
      <c r="I4566" t="s">
        <v>175</v>
      </c>
      <c r="J4566" t="s">
        <v>164</v>
      </c>
      <c r="K4566"/>
      <c r="L4566" t="s">
        <v>155</v>
      </c>
      <c r="M4566" t="s">
        <v>155</v>
      </c>
      <c r="N4566" t="n">
        <v>-94.1699</v>
      </c>
      <c r="O4566" t="n">
        <v>30.3419</v>
      </c>
      <c r="P4566" t="n">
        <v>113</v>
      </c>
      <c r="Q4566" t="n">
        <v>113</v>
      </c>
      <c r="R4566" t="n">
        <v>90.3</v>
      </c>
      <c r="S4566" t="n">
        <v>69.9</v>
      </c>
      <c r="T4566" t="n">
        <v>21.2</v>
      </c>
      <c r="U4566" t="n">
        <v>6.2</v>
      </c>
      <c r="V4566" t="n">
        <v>0</v>
      </c>
      <c r="W4566" t="n">
        <v>0</v>
      </c>
      <c r="X4566" t="n">
        <v>66</v>
      </c>
      <c r="Y4566"/>
      <c r="Z4566" t="n">
        <v>21</v>
      </c>
      <c r="AA4566"/>
      <c r="AB4566"/>
      <c r="AC4566"/>
      <c r="AD4566"/>
      <c r="AE4566"/>
      <c r="AF4566" t="n">
        <v>69</v>
      </c>
      <c r="AG4566" t="n">
        <v>61</v>
      </c>
      <c r="AH4566" t="n">
        <v>61</v>
      </c>
      <c r="AI4566" t="n">
        <v>16650</v>
      </c>
      <c r="AJ4566" t="n">
        <v>20995</v>
      </c>
      <c r="AK4566" t="n">
        <v>23251</v>
      </c>
      <c r="AL4566"/>
      <c r="AM4566"/>
      <c r="AN4566"/>
      <c r="AO4566"/>
      <c r="AP4566"/>
      <c r="AQ4566"/>
      <c r="AR4566"/>
    </row>
    <row r="4567">
      <c r="A4567" t="n">
        <v>449816</v>
      </c>
      <c r="B4567" t="s">
        <v>6761</v>
      </c>
      <c r="C4567" t="s">
        <v>5034</v>
      </c>
      <c r="D4567" t="s">
        <v>5021</v>
      </c>
      <c r="E4567" t="s">
        <v>914</v>
      </c>
      <c r="F4567" t="s">
        <v>216</v>
      </c>
      <c r="G4567" t="s">
        <v>149</v>
      </c>
      <c r="H4567" t="s">
        <v>200</v>
      </c>
      <c r="I4567" t="s">
        <v>175</v>
      </c>
      <c r="J4567" t="s">
        <v>164</v>
      </c>
      <c r="K4567"/>
      <c r="L4567" t="s">
        <v>155</v>
      </c>
      <c r="M4567" t="s">
        <v>155</v>
      </c>
      <c r="N4567" t="n">
        <v>-113.0699</v>
      </c>
      <c r="O4567" t="n">
        <v>37.6641</v>
      </c>
      <c r="P4567" t="n">
        <v>1140</v>
      </c>
      <c r="Q4567" t="n">
        <v>1140</v>
      </c>
      <c r="R4567" t="n">
        <v>37.7</v>
      </c>
      <c r="S4567" t="n">
        <v>81.9</v>
      </c>
      <c r="T4567" t="n">
        <v>1.1</v>
      </c>
      <c r="U4567" t="n">
        <v>9.1</v>
      </c>
      <c r="V4567" t="n">
        <v>1.8</v>
      </c>
      <c r="W4567" t="n">
        <v>0.2</v>
      </c>
      <c r="X4567" t="n">
        <v>95</v>
      </c>
      <c r="Y4567" t="n">
        <v>66</v>
      </c>
      <c r="Z4567" t="n">
        <v>5</v>
      </c>
      <c r="AA4567"/>
      <c r="AB4567"/>
      <c r="AC4567"/>
      <c r="AD4567"/>
      <c r="AE4567"/>
      <c r="AF4567" t="n">
        <v>66</v>
      </c>
      <c r="AG4567" t="n">
        <v>14</v>
      </c>
      <c r="AH4567" t="n">
        <v>34</v>
      </c>
      <c r="AI4567"/>
      <c r="AJ4567"/>
      <c r="AK4567"/>
      <c r="AL4567"/>
      <c r="AM4567"/>
      <c r="AN4567"/>
      <c r="AO4567"/>
      <c r="AP4567"/>
      <c r="AQ4567"/>
      <c r="AR4567"/>
    </row>
    <row r="4568">
      <c r="A4568" t="n">
        <v>449834</v>
      </c>
      <c r="B4568" t="s">
        <v>6762</v>
      </c>
      <c r="C4568" t="s">
        <v>5080</v>
      </c>
      <c r="D4568" t="s">
        <v>5078</v>
      </c>
      <c r="E4568" t="s">
        <v>147</v>
      </c>
      <c r="F4568" t="s">
        <v>162</v>
      </c>
      <c r="G4568" t="s">
        <v>163</v>
      </c>
      <c r="H4568" t="s">
        <v>150</v>
      </c>
      <c r="I4568" t="s">
        <v>151</v>
      </c>
      <c r="J4568" t="s">
        <v>164</v>
      </c>
      <c r="K4568" t="s">
        <v>209</v>
      </c>
      <c r="L4568" t="s">
        <v>155</v>
      </c>
      <c r="M4568" t="s">
        <v>155</v>
      </c>
      <c r="N4568" t="n">
        <v>-76.1895</v>
      </c>
      <c r="O4568" t="n">
        <v>36.766</v>
      </c>
      <c r="P4568" t="n">
        <v>42</v>
      </c>
      <c r="Q4568" t="n">
        <v>2</v>
      </c>
      <c r="R4568" t="n">
        <v>0</v>
      </c>
      <c r="S4568" t="n">
        <v>50</v>
      </c>
      <c r="T4568" t="n">
        <v>50</v>
      </c>
      <c r="U4568" t="n">
        <v>0</v>
      </c>
      <c r="V4568" t="n">
        <v>0</v>
      </c>
      <c r="W4568" t="n">
        <v>0</v>
      </c>
      <c r="X4568"/>
      <c r="Y4568"/>
      <c r="Z4568" t="n">
        <v>1</v>
      </c>
      <c r="AA4568"/>
      <c r="AB4568"/>
      <c r="AC4568"/>
      <c r="AD4568"/>
      <c r="AE4568"/>
      <c r="AF4568" t="n">
        <v>0</v>
      </c>
      <c r="AG4568" t="n">
        <v>0</v>
      </c>
      <c r="AH4568" t="n">
        <v>0</v>
      </c>
      <c r="AI4568"/>
      <c r="AJ4568"/>
      <c r="AK4568"/>
      <c r="AL4568"/>
      <c r="AM4568"/>
      <c r="AN4568"/>
      <c r="AO4568"/>
      <c r="AP4568"/>
      <c r="AQ4568" t="n">
        <v>3</v>
      </c>
      <c r="AR4568"/>
    </row>
    <row r="4569">
      <c r="A4569" t="n">
        <v>449861</v>
      </c>
      <c r="B4569" t="s">
        <v>6763</v>
      </c>
      <c r="C4569" t="s">
        <v>5350</v>
      </c>
      <c r="D4569" t="s">
        <v>5348</v>
      </c>
      <c r="E4569" t="s">
        <v>1434</v>
      </c>
      <c r="F4569" t="s">
        <v>279</v>
      </c>
      <c r="G4569" t="s">
        <v>189</v>
      </c>
      <c r="H4569" t="s">
        <v>174</v>
      </c>
      <c r="I4569" t="s">
        <v>186</v>
      </c>
      <c r="J4569" t="s">
        <v>164</v>
      </c>
      <c r="K4569" t="s">
        <v>176</v>
      </c>
      <c r="L4569" t="s">
        <v>155</v>
      </c>
      <c r="M4569" t="s">
        <v>155</v>
      </c>
      <c r="N4569" t="n">
        <v>-88.0487</v>
      </c>
      <c r="O4569" t="n">
        <v>43.0742</v>
      </c>
      <c r="P4569" t="n">
        <v>214</v>
      </c>
      <c r="Q4569" t="n">
        <v>214</v>
      </c>
      <c r="R4569" t="n">
        <v>92.5</v>
      </c>
      <c r="S4569" t="n">
        <v>31.3</v>
      </c>
      <c r="T4569" t="n">
        <v>46.3</v>
      </c>
      <c r="U4569" t="n">
        <v>9.8</v>
      </c>
      <c r="V4569" t="n">
        <v>0.9</v>
      </c>
      <c r="W4569" t="n">
        <v>0</v>
      </c>
      <c r="X4569" t="n">
        <v>78</v>
      </c>
      <c r="Y4569"/>
      <c r="Z4569" t="n">
        <v>9</v>
      </c>
      <c r="AA4569" t="n">
        <v>148</v>
      </c>
      <c r="AB4569" t="n">
        <v>48</v>
      </c>
      <c r="AC4569"/>
      <c r="AD4569"/>
      <c r="AE4569"/>
      <c r="AF4569" t="n">
        <v>128</v>
      </c>
      <c r="AG4569" t="n">
        <v>93</v>
      </c>
      <c r="AH4569" t="n">
        <v>94</v>
      </c>
      <c r="AI4569" t="n">
        <v>22881</v>
      </c>
      <c r="AJ4569" t="n">
        <v>21004</v>
      </c>
      <c r="AK4569" t="n">
        <v>24612</v>
      </c>
      <c r="AL4569" t="n">
        <v>25481</v>
      </c>
      <c r="AM4569" t="n">
        <v>25801</v>
      </c>
      <c r="AN4569"/>
      <c r="AO4569" t="n">
        <v>13</v>
      </c>
      <c r="AP4569"/>
      <c r="AQ4569"/>
      <c r="AR4569"/>
    </row>
    <row r="4570">
      <c r="A4570" t="n">
        <v>449870</v>
      </c>
      <c r="B4570" t="s">
        <v>6764</v>
      </c>
      <c r="C4570" t="s">
        <v>6765</v>
      </c>
      <c r="D4570" t="s">
        <v>440</v>
      </c>
      <c r="E4570" t="s">
        <v>267</v>
      </c>
      <c r="F4570" t="s">
        <v>162</v>
      </c>
      <c r="G4570" t="s">
        <v>163</v>
      </c>
      <c r="H4570" t="s">
        <v>150</v>
      </c>
      <c r="I4570" t="s">
        <v>186</v>
      </c>
      <c r="J4570" t="s">
        <v>164</v>
      </c>
      <c r="K4570" t="s">
        <v>179</v>
      </c>
      <c r="L4570" t="s">
        <v>155</v>
      </c>
      <c r="M4570" t="s">
        <v>155</v>
      </c>
      <c r="N4570" t="n">
        <v>-118.083</v>
      </c>
      <c r="O4570" t="n">
        <v>34.046</v>
      </c>
      <c r="P4570" t="n">
        <v>186</v>
      </c>
      <c r="Q4570" t="n">
        <v>72</v>
      </c>
      <c r="R4570" t="n">
        <v>61.1</v>
      </c>
      <c r="S4570" t="n">
        <v>2.8</v>
      </c>
      <c r="T4570" t="n">
        <v>6.9</v>
      </c>
      <c r="U4570" t="n">
        <v>25</v>
      </c>
      <c r="V4570" t="n">
        <v>9.7</v>
      </c>
      <c r="W4570" t="n">
        <v>52.8</v>
      </c>
      <c r="X4570" t="n">
        <v>40</v>
      </c>
      <c r="Y4570"/>
      <c r="Z4570" t="n">
        <v>5</v>
      </c>
      <c r="AA4570" t="n">
        <v>45</v>
      </c>
      <c r="AB4570" t="n">
        <v>31.1</v>
      </c>
      <c r="AC4570" t="n">
        <v>45</v>
      </c>
      <c r="AD4570" t="n">
        <v>31.1</v>
      </c>
      <c r="AE4570" t="n">
        <v>15.6</v>
      </c>
      <c r="AF4570" t="n">
        <v>5</v>
      </c>
      <c r="AG4570" t="n">
        <v>42</v>
      </c>
      <c r="AH4570" t="n">
        <v>94</v>
      </c>
      <c r="AI4570" t="n">
        <v>11137</v>
      </c>
      <c r="AJ4570" t="n">
        <v>6601</v>
      </c>
      <c r="AK4570" t="n">
        <v>11639</v>
      </c>
      <c r="AL4570"/>
      <c r="AM4570" t="n">
        <v>24245</v>
      </c>
      <c r="AN4570"/>
      <c r="AO4570"/>
      <c r="AP4570" t="n">
        <v>24</v>
      </c>
      <c r="AQ4570" t="n">
        <v>25</v>
      </c>
      <c r="AR4570" t="n">
        <v>2</v>
      </c>
    </row>
    <row r="4571">
      <c r="A4571" t="n">
        <v>449889</v>
      </c>
      <c r="B4571" t="s">
        <v>6766</v>
      </c>
      <c r="C4571" t="s">
        <v>1679</v>
      </c>
      <c r="D4571" t="s">
        <v>1445</v>
      </c>
      <c r="E4571" t="s">
        <v>1434</v>
      </c>
      <c r="F4571" t="s">
        <v>188</v>
      </c>
      <c r="G4571" t="s">
        <v>189</v>
      </c>
      <c r="H4571" t="s">
        <v>150</v>
      </c>
      <c r="I4571" t="s">
        <v>151</v>
      </c>
      <c r="J4571" t="s">
        <v>238</v>
      </c>
      <c r="K4571" t="s">
        <v>209</v>
      </c>
      <c r="L4571" t="s">
        <v>155</v>
      </c>
      <c r="M4571" t="s">
        <v>155</v>
      </c>
      <c r="N4571" t="n">
        <v>-86.1602</v>
      </c>
      <c r="O4571" t="n">
        <v>39.7698</v>
      </c>
      <c r="P4571" t="n">
        <v>15473</v>
      </c>
      <c r="Q4571" t="n">
        <v>199</v>
      </c>
      <c r="R4571" t="n">
        <v>75.4</v>
      </c>
      <c r="S4571" t="n">
        <v>45.7</v>
      </c>
      <c r="T4571" t="n">
        <v>23.6</v>
      </c>
      <c r="U4571" t="n">
        <v>14.1</v>
      </c>
      <c r="V4571" t="n">
        <v>5.5</v>
      </c>
      <c r="W4571" t="n">
        <v>3</v>
      </c>
      <c r="X4571"/>
      <c r="Y4571"/>
      <c r="Z4571" t="n">
        <v>14</v>
      </c>
      <c r="AA4571"/>
      <c r="AB4571"/>
      <c r="AC4571"/>
      <c r="AD4571"/>
      <c r="AE4571"/>
      <c r="AF4571" t="n">
        <v>0</v>
      </c>
      <c r="AG4571" t="n">
        <v>0</v>
      </c>
      <c r="AH4571" t="n">
        <v>41</v>
      </c>
      <c r="AI4571"/>
      <c r="AJ4571"/>
      <c r="AK4571"/>
      <c r="AL4571"/>
      <c r="AM4571"/>
      <c r="AN4571"/>
      <c r="AO4571"/>
      <c r="AP4571" t="n">
        <v>39</v>
      </c>
      <c r="AQ4571" t="n">
        <v>4003</v>
      </c>
      <c r="AR4571" t="n">
        <v>219</v>
      </c>
    </row>
    <row r="4572">
      <c r="A4572" t="n">
        <v>449898</v>
      </c>
      <c r="B4572" t="s">
        <v>6767</v>
      </c>
      <c r="C4572" t="s">
        <v>1126</v>
      </c>
      <c r="D4572" t="s">
        <v>1078</v>
      </c>
      <c r="E4572" t="s">
        <v>147</v>
      </c>
      <c r="F4572" t="s">
        <v>188</v>
      </c>
      <c r="G4572" t="s">
        <v>189</v>
      </c>
      <c r="H4572" t="s">
        <v>150</v>
      </c>
      <c r="I4572" t="s">
        <v>151</v>
      </c>
      <c r="J4572" t="s">
        <v>164</v>
      </c>
      <c r="K4572" t="s">
        <v>209</v>
      </c>
      <c r="L4572" t="s">
        <v>155</v>
      </c>
      <c r="M4572" t="s">
        <v>155</v>
      </c>
      <c r="N4572" t="n">
        <v>-82.5004</v>
      </c>
      <c r="O4572" t="n">
        <v>27.9823</v>
      </c>
      <c r="P4572" t="n">
        <v>1304</v>
      </c>
      <c r="Q4572" t="n">
        <v>771</v>
      </c>
      <c r="R4572" t="n">
        <v>80.3</v>
      </c>
      <c r="S4572" t="n">
        <v>27.2</v>
      </c>
      <c r="T4572" t="n">
        <v>30.2</v>
      </c>
      <c r="U4572" t="n">
        <v>34</v>
      </c>
      <c r="V4572" t="n">
        <v>2.9</v>
      </c>
      <c r="W4572" t="n">
        <v>0.9</v>
      </c>
      <c r="X4572" t="n">
        <v>11</v>
      </c>
      <c r="Y4572" t="n">
        <v>0</v>
      </c>
      <c r="Z4572" t="n">
        <v>14</v>
      </c>
      <c r="AA4572" t="n">
        <v>22</v>
      </c>
      <c r="AB4572" t="n">
        <v>4.5</v>
      </c>
      <c r="AC4572" t="n">
        <v>12</v>
      </c>
      <c r="AD4572" t="n">
        <v>8.3</v>
      </c>
      <c r="AE4572" t="n">
        <v>8.3</v>
      </c>
      <c r="AF4572" t="n">
        <v>14</v>
      </c>
      <c r="AG4572" t="n">
        <v>48</v>
      </c>
      <c r="AH4572" t="n">
        <v>77</v>
      </c>
      <c r="AI4572" t="n">
        <v>24280</v>
      </c>
      <c r="AJ4572" t="n">
        <v>23538</v>
      </c>
      <c r="AK4572" t="n">
        <v>27919</v>
      </c>
      <c r="AL4572" t="n">
        <v>28071</v>
      </c>
      <c r="AM4572"/>
      <c r="AN4572"/>
      <c r="AO4572" t="n">
        <v>53</v>
      </c>
      <c r="AP4572" t="n">
        <v>92</v>
      </c>
      <c r="AQ4572" t="n">
        <v>133</v>
      </c>
      <c r="AR4572" t="n">
        <v>3</v>
      </c>
    </row>
    <row r="4573">
      <c r="A4573" t="n">
        <v>449904</v>
      </c>
      <c r="B4573" t="s">
        <v>6768</v>
      </c>
      <c r="C4573" t="s">
        <v>4796</v>
      </c>
      <c r="D4573" t="s">
        <v>4775</v>
      </c>
      <c r="E4573" t="s">
        <v>283</v>
      </c>
      <c r="F4573" t="s">
        <v>199</v>
      </c>
      <c r="G4573" t="s">
        <v>189</v>
      </c>
      <c r="H4573" t="s">
        <v>200</v>
      </c>
      <c r="I4573" t="s">
        <v>151</v>
      </c>
      <c r="J4573" t="s">
        <v>164</v>
      </c>
      <c r="K4573"/>
      <c r="L4573" t="s">
        <v>155</v>
      </c>
      <c r="M4573" t="s">
        <v>155</v>
      </c>
      <c r="N4573" t="n">
        <v>-98.5007</v>
      </c>
      <c r="O4573" t="n">
        <v>29.3582</v>
      </c>
      <c r="P4573" t="n">
        <v>285</v>
      </c>
      <c r="Q4573" t="n">
        <v>285</v>
      </c>
      <c r="R4573" t="n">
        <v>95.1</v>
      </c>
      <c r="S4573" t="n">
        <v>5.3</v>
      </c>
      <c r="T4573" t="n">
        <v>6</v>
      </c>
      <c r="U4573" t="n">
        <v>85.3</v>
      </c>
      <c r="V4573" t="n">
        <v>0</v>
      </c>
      <c r="W4573" t="n">
        <v>0</v>
      </c>
      <c r="X4573" t="n">
        <v>89</v>
      </c>
      <c r="Y4573"/>
      <c r="Z4573" t="n">
        <v>13</v>
      </c>
      <c r="AA4573"/>
      <c r="AB4573"/>
      <c r="AC4573"/>
      <c r="AD4573"/>
      <c r="AE4573"/>
      <c r="AF4573" t="n">
        <v>265</v>
      </c>
      <c r="AG4573" t="n">
        <v>69</v>
      </c>
      <c r="AH4573" t="n">
        <v>69</v>
      </c>
      <c r="AI4573" t="n">
        <v>19347</v>
      </c>
      <c r="AJ4573" t="n">
        <v>19311</v>
      </c>
      <c r="AK4573" t="n">
        <v>20130</v>
      </c>
      <c r="AL4573" t="n">
        <v>20239</v>
      </c>
      <c r="AM4573"/>
      <c r="AN4573" t="n">
        <v>22657</v>
      </c>
      <c r="AO4573"/>
      <c r="AP4573"/>
      <c r="AQ4573"/>
      <c r="AR4573"/>
    </row>
    <row r="4574">
      <c r="A4574" t="n">
        <v>449922</v>
      </c>
      <c r="B4574" t="s">
        <v>6769</v>
      </c>
      <c r="C4574" t="s">
        <v>6770</v>
      </c>
      <c r="D4574" t="s">
        <v>5078</v>
      </c>
      <c r="E4574" t="s">
        <v>147</v>
      </c>
      <c r="F4574" t="s">
        <v>162</v>
      </c>
      <c r="G4574" t="s">
        <v>163</v>
      </c>
      <c r="H4574" t="s">
        <v>150</v>
      </c>
      <c r="I4574" t="s">
        <v>205</v>
      </c>
      <c r="J4574" t="s">
        <v>164</v>
      </c>
      <c r="K4574" t="s">
        <v>209</v>
      </c>
      <c r="L4574" t="s">
        <v>155</v>
      </c>
      <c r="M4574" t="s">
        <v>155</v>
      </c>
      <c r="N4574" t="n">
        <v>-82.0062</v>
      </c>
      <c r="O4574" t="n">
        <v>37.2116</v>
      </c>
      <c r="P4574" t="n">
        <v>183</v>
      </c>
      <c r="Q4574"/>
      <c r="R4574"/>
      <c r="S4574"/>
      <c r="T4574"/>
      <c r="U4574"/>
      <c r="V4574"/>
      <c r="W4574"/>
      <c r="X4574"/>
      <c r="Y4574"/>
      <c r="Z4574"/>
      <c r="AA4574"/>
      <c r="AB4574"/>
      <c r="AC4574"/>
      <c r="AD4574"/>
      <c r="AE4574"/>
      <c r="AF4574"/>
      <c r="AG4574"/>
      <c r="AH4574"/>
      <c r="AI4574"/>
      <c r="AJ4574"/>
      <c r="AK4574"/>
      <c r="AL4574"/>
      <c r="AM4574"/>
      <c r="AN4574"/>
      <c r="AO4574"/>
      <c r="AP4574"/>
      <c r="AQ4574"/>
      <c r="AR4574" t="n">
        <v>57</v>
      </c>
    </row>
    <row r="4575">
      <c r="A4575" t="n">
        <v>449959</v>
      </c>
      <c r="B4575" t="s">
        <v>6771</v>
      </c>
      <c r="C4575" t="s">
        <v>1126</v>
      </c>
      <c r="D4575" t="s">
        <v>1078</v>
      </c>
      <c r="E4575" t="s">
        <v>147</v>
      </c>
      <c r="F4575" t="s">
        <v>199</v>
      </c>
      <c r="G4575" t="s">
        <v>189</v>
      </c>
      <c r="H4575" t="s">
        <v>200</v>
      </c>
      <c r="I4575" t="s">
        <v>186</v>
      </c>
      <c r="J4575" t="s">
        <v>164</v>
      </c>
      <c r="K4575"/>
      <c r="L4575" t="s">
        <v>155</v>
      </c>
      <c r="M4575" t="s">
        <v>155</v>
      </c>
      <c r="N4575" t="n">
        <v>-82.5746</v>
      </c>
      <c r="O4575" t="n">
        <v>28.0686</v>
      </c>
      <c r="P4575" t="n">
        <v>235</v>
      </c>
      <c r="Q4575" t="n">
        <v>235</v>
      </c>
      <c r="R4575" t="n">
        <v>76.6</v>
      </c>
      <c r="S4575" t="n">
        <v>60.4</v>
      </c>
      <c r="T4575" t="n">
        <v>19.1</v>
      </c>
      <c r="U4575" t="n">
        <v>8.5</v>
      </c>
      <c r="V4575" t="n">
        <v>1.3</v>
      </c>
      <c r="W4575" t="n">
        <v>0</v>
      </c>
      <c r="X4575" t="n">
        <v>79</v>
      </c>
      <c r="Y4575" t="n">
        <v>67</v>
      </c>
      <c r="Z4575" t="n">
        <v>12</v>
      </c>
      <c r="AA4575"/>
      <c r="AB4575"/>
      <c r="AC4575"/>
      <c r="AD4575"/>
      <c r="AE4575"/>
      <c r="AF4575" t="n">
        <v>26</v>
      </c>
      <c r="AG4575" t="n">
        <v>44</v>
      </c>
      <c r="AH4575" t="n">
        <v>46</v>
      </c>
      <c r="AI4575" t="n">
        <v>23845</v>
      </c>
      <c r="AJ4575" t="n">
        <v>22279</v>
      </c>
      <c r="AK4575"/>
      <c r="AL4575"/>
      <c r="AM4575"/>
      <c r="AN4575"/>
      <c r="AO4575"/>
      <c r="AP4575"/>
      <c r="AQ4575"/>
      <c r="AR4575"/>
    </row>
    <row r="4576">
      <c r="A4576" t="n">
        <v>449968</v>
      </c>
      <c r="B4576" t="s">
        <v>6772</v>
      </c>
      <c r="C4576" t="s">
        <v>463</v>
      </c>
      <c r="D4576" t="s">
        <v>440</v>
      </c>
      <c r="E4576" t="s">
        <v>267</v>
      </c>
      <c r="F4576" t="s">
        <v>199</v>
      </c>
      <c r="G4576" t="s">
        <v>189</v>
      </c>
      <c r="H4576" t="s">
        <v>200</v>
      </c>
      <c r="I4576" t="s">
        <v>151</v>
      </c>
      <c r="J4576" t="s">
        <v>164</v>
      </c>
      <c r="K4576"/>
      <c r="L4576" t="s">
        <v>155</v>
      </c>
      <c r="M4576" t="s">
        <v>155</v>
      </c>
      <c r="N4576" t="n">
        <v>-117.1608</v>
      </c>
      <c r="O4576" t="n">
        <v>32.7191</v>
      </c>
      <c r="P4576" t="n">
        <v>464</v>
      </c>
      <c r="Q4576" t="n">
        <v>464</v>
      </c>
      <c r="R4576" t="n">
        <v>82.3</v>
      </c>
      <c r="S4576" t="n">
        <v>36.4</v>
      </c>
      <c r="T4576" t="n">
        <v>7.5</v>
      </c>
      <c r="U4576" t="n">
        <v>40.5</v>
      </c>
      <c r="V4576" t="n">
        <v>1.5</v>
      </c>
      <c r="W4576" t="n">
        <v>0.2</v>
      </c>
      <c r="X4576" t="n">
        <v>82</v>
      </c>
      <c r="Y4576" t="n">
        <v>60</v>
      </c>
      <c r="Z4576" t="n">
        <v>16</v>
      </c>
      <c r="AA4576"/>
      <c r="AB4576"/>
      <c r="AC4576"/>
      <c r="AD4576"/>
      <c r="AE4576"/>
      <c r="AF4576" t="n">
        <v>21</v>
      </c>
      <c r="AG4576" t="n">
        <v>46</v>
      </c>
      <c r="AH4576" t="n">
        <v>53</v>
      </c>
      <c r="AI4576" t="n">
        <v>25671</v>
      </c>
      <c r="AJ4576" t="n">
        <v>25671</v>
      </c>
      <c r="AK4576"/>
      <c r="AL4576"/>
      <c r="AM4576"/>
      <c r="AN4576"/>
      <c r="AO4576"/>
      <c r="AP4576"/>
      <c r="AQ4576"/>
      <c r="AR4576"/>
    </row>
    <row r="4577">
      <c r="A4577" t="n">
        <v>449977</v>
      </c>
      <c r="B4577" t="s">
        <v>6773</v>
      </c>
      <c r="C4577" t="s">
        <v>6774</v>
      </c>
      <c r="D4577" t="s">
        <v>1745</v>
      </c>
      <c r="E4577" t="s">
        <v>1434</v>
      </c>
      <c r="F4577" t="s">
        <v>199</v>
      </c>
      <c r="G4577" t="s">
        <v>189</v>
      </c>
      <c r="H4577" t="s">
        <v>200</v>
      </c>
      <c r="I4577" t="s">
        <v>186</v>
      </c>
      <c r="J4577" t="s">
        <v>164</v>
      </c>
      <c r="K4577"/>
      <c r="L4577" t="s">
        <v>155</v>
      </c>
      <c r="M4577" t="s">
        <v>155</v>
      </c>
      <c r="N4577" t="n">
        <v>-83.0288</v>
      </c>
      <c r="O4577" t="n">
        <v>42.5934</v>
      </c>
      <c r="P4577" t="n">
        <v>259</v>
      </c>
      <c r="Q4577" t="n">
        <v>259</v>
      </c>
      <c r="R4577" t="n">
        <v>98.5</v>
      </c>
      <c r="S4577" t="n">
        <v>60.2</v>
      </c>
      <c r="T4577" t="n">
        <v>27.4</v>
      </c>
      <c r="U4577" t="n">
        <v>2.3</v>
      </c>
      <c r="V4577" t="n">
        <v>0.8</v>
      </c>
      <c r="W4577" t="n">
        <v>0</v>
      </c>
      <c r="X4577" t="n">
        <v>82</v>
      </c>
      <c r="Y4577" t="n">
        <v>50</v>
      </c>
      <c r="Z4577" t="n">
        <v>12</v>
      </c>
      <c r="AA4577"/>
      <c r="AB4577"/>
      <c r="AC4577"/>
      <c r="AD4577"/>
      <c r="AE4577"/>
      <c r="AF4577" t="n">
        <v>29</v>
      </c>
      <c r="AG4577" t="n">
        <v>48</v>
      </c>
      <c r="AH4577" t="n">
        <v>48</v>
      </c>
      <c r="AI4577" t="n">
        <v>17417</v>
      </c>
      <c r="AJ4577" t="n">
        <v>14366</v>
      </c>
      <c r="AK4577" t="n">
        <v>17840</v>
      </c>
      <c r="AL4577" t="n">
        <v>18716</v>
      </c>
      <c r="AM4577"/>
      <c r="AN4577" t="n">
        <v>21261</v>
      </c>
      <c r="AO4577"/>
      <c r="AP4577"/>
      <c r="AQ4577"/>
      <c r="AR4577"/>
    </row>
    <row r="4578">
      <c r="A4578" t="n">
        <v>449986</v>
      </c>
      <c r="B4578" t="s">
        <v>6775</v>
      </c>
      <c r="C4578" t="s">
        <v>549</v>
      </c>
      <c r="D4578" t="s">
        <v>440</v>
      </c>
      <c r="E4578" t="s">
        <v>267</v>
      </c>
      <c r="F4578" t="s">
        <v>199</v>
      </c>
      <c r="G4578" t="s">
        <v>189</v>
      </c>
      <c r="H4578" t="s">
        <v>200</v>
      </c>
      <c r="I4578" t="s">
        <v>151</v>
      </c>
      <c r="J4578" t="s">
        <v>164</v>
      </c>
      <c r="K4578"/>
      <c r="L4578" t="s">
        <v>155</v>
      </c>
      <c r="M4578" t="s">
        <v>155</v>
      </c>
      <c r="N4578" t="n">
        <v>-118.4673</v>
      </c>
      <c r="O4578" t="n">
        <v>34.1543</v>
      </c>
      <c r="P4578" t="n">
        <v>372</v>
      </c>
      <c r="Q4578" t="n">
        <v>372</v>
      </c>
      <c r="R4578" t="n">
        <v>78.8</v>
      </c>
      <c r="S4578" t="n">
        <v>25.5</v>
      </c>
      <c r="T4578" t="n">
        <v>14</v>
      </c>
      <c r="U4578" t="n">
        <v>50</v>
      </c>
      <c r="V4578" t="n">
        <v>1.9</v>
      </c>
      <c r="W4578" t="n">
        <v>0</v>
      </c>
      <c r="X4578" t="n">
        <v>57</v>
      </c>
      <c r="Y4578" t="n">
        <v>100</v>
      </c>
      <c r="Z4578" t="n">
        <v>18</v>
      </c>
      <c r="AA4578"/>
      <c r="AB4578"/>
      <c r="AC4578"/>
      <c r="AD4578"/>
      <c r="AE4578"/>
      <c r="AF4578" t="n">
        <v>68</v>
      </c>
      <c r="AG4578" t="n">
        <v>51</v>
      </c>
      <c r="AH4578" t="n">
        <v>53</v>
      </c>
      <c r="AI4578" t="n">
        <v>25447</v>
      </c>
      <c r="AJ4578" t="n">
        <v>25063</v>
      </c>
      <c r="AK4578" t="n">
        <v>25429</v>
      </c>
      <c r="AL4578" t="n">
        <v>27582</v>
      </c>
      <c r="AM4578" t="n">
        <v>31225</v>
      </c>
      <c r="AN4578" t="n">
        <v>31225</v>
      </c>
      <c r="AO4578"/>
      <c r="AP4578"/>
      <c r="AQ4578"/>
      <c r="AR4578"/>
    </row>
    <row r="4579">
      <c r="A4579" t="n">
        <v>449995</v>
      </c>
      <c r="B4579" t="s">
        <v>6776</v>
      </c>
      <c r="C4579" t="s">
        <v>6777</v>
      </c>
      <c r="D4579" t="s">
        <v>5078</v>
      </c>
      <c r="E4579" t="s">
        <v>147</v>
      </c>
      <c r="F4579" t="s">
        <v>199</v>
      </c>
      <c r="G4579" t="s">
        <v>189</v>
      </c>
      <c r="H4579" t="s">
        <v>200</v>
      </c>
      <c r="I4579" t="s">
        <v>186</v>
      </c>
      <c r="J4579" t="s">
        <v>164</v>
      </c>
      <c r="K4579"/>
      <c r="L4579" t="s">
        <v>155</v>
      </c>
      <c r="M4579" t="s">
        <v>155</v>
      </c>
      <c r="N4579" t="n">
        <v>-77.2225</v>
      </c>
      <c r="O4579" t="n">
        <v>38.917</v>
      </c>
      <c r="P4579" t="n">
        <v>174</v>
      </c>
      <c r="Q4579" t="n">
        <v>174</v>
      </c>
      <c r="R4579" t="n">
        <v>95.4</v>
      </c>
      <c r="S4579" t="n">
        <v>41.4</v>
      </c>
      <c r="T4579" t="n">
        <v>29.9</v>
      </c>
      <c r="U4579" t="n">
        <v>11.5</v>
      </c>
      <c r="V4579" t="n">
        <v>3.4</v>
      </c>
      <c r="W4579" t="n">
        <v>0.6</v>
      </c>
      <c r="X4579" t="n">
        <v>89</v>
      </c>
      <c r="Y4579" t="n">
        <v>100</v>
      </c>
      <c r="Z4579" t="n">
        <v>9</v>
      </c>
      <c r="AA4579"/>
      <c r="AB4579"/>
      <c r="AC4579"/>
      <c r="AD4579"/>
      <c r="AE4579"/>
      <c r="AF4579" t="n">
        <v>15</v>
      </c>
      <c r="AG4579" t="n">
        <v>29</v>
      </c>
      <c r="AH4579" t="n">
        <v>35</v>
      </c>
      <c r="AI4579" t="n">
        <v>23890</v>
      </c>
      <c r="AJ4579" t="n">
        <v>27337</v>
      </c>
      <c r="AK4579"/>
      <c r="AL4579"/>
      <c r="AM4579"/>
      <c r="AN4579"/>
      <c r="AO4579"/>
      <c r="AP4579"/>
      <c r="AQ4579"/>
      <c r="AR4579"/>
    </row>
    <row r="4580">
      <c r="A4580" t="n">
        <v>450058</v>
      </c>
      <c r="B4580" t="s">
        <v>6778</v>
      </c>
      <c r="C4580" t="s">
        <v>3897</v>
      </c>
      <c r="D4580" t="s">
        <v>3795</v>
      </c>
      <c r="E4580" t="s">
        <v>1434</v>
      </c>
      <c r="F4580" t="s">
        <v>279</v>
      </c>
      <c r="G4580" t="s">
        <v>189</v>
      </c>
      <c r="H4580" t="s">
        <v>174</v>
      </c>
      <c r="I4580" t="s">
        <v>186</v>
      </c>
      <c r="J4580" t="s">
        <v>164</v>
      </c>
      <c r="K4580" t="s">
        <v>176</v>
      </c>
      <c r="L4580" t="s">
        <v>155</v>
      </c>
      <c r="M4580" t="s">
        <v>155</v>
      </c>
      <c r="N4580" t="n">
        <v>-82.9002</v>
      </c>
      <c r="O4580" t="n">
        <v>40.0831</v>
      </c>
      <c r="P4580" t="n">
        <v>1145</v>
      </c>
      <c r="Q4580" t="n">
        <v>1145</v>
      </c>
      <c r="R4580" t="n">
        <v>80.8</v>
      </c>
      <c r="S4580" t="n">
        <v>31.4</v>
      </c>
      <c r="T4580" t="n">
        <v>48.2</v>
      </c>
      <c r="U4580" t="n">
        <v>4.1</v>
      </c>
      <c r="V4580" t="n">
        <v>6.7</v>
      </c>
      <c r="W4580" t="n">
        <v>0</v>
      </c>
      <c r="X4580" t="n">
        <v>41</v>
      </c>
      <c r="Y4580"/>
      <c r="Z4580" t="n">
        <v>20</v>
      </c>
      <c r="AA4580" t="n">
        <v>260</v>
      </c>
      <c r="AB4580" t="n">
        <v>32.3</v>
      </c>
      <c r="AC4580"/>
      <c r="AD4580"/>
      <c r="AE4580"/>
      <c r="AF4580" t="n">
        <v>58</v>
      </c>
      <c r="AG4580" t="n">
        <v>67</v>
      </c>
      <c r="AH4580" t="n">
        <v>75</v>
      </c>
      <c r="AI4580" t="n">
        <v>27688</v>
      </c>
      <c r="AJ4580" t="n">
        <v>26658</v>
      </c>
      <c r="AK4580" t="n">
        <v>28105</v>
      </c>
      <c r="AL4580" t="n">
        <v>29226</v>
      </c>
      <c r="AM4580" t="n">
        <v>33723</v>
      </c>
      <c r="AN4580"/>
      <c r="AO4580" t="n">
        <v>109</v>
      </c>
      <c r="AP4580"/>
      <c r="AQ4580"/>
      <c r="AR4580"/>
    </row>
    <row r="4581">
      <c r="A4581" t="n">
        <v>450067</v>
      </c>
      <c r="B4581" t="s">
        <v>6779</v>
      </c>
      <c r="C4581" t="s">
        <v>3807</v>
      </c>
      <c r="D4581" t="s">
        <v>3795</v>
      </c>
      <c r="E4581" t="s">
        <v>1434</v>
      </c>
      <c r="F4581" t="s">
        <v>279</v>
      </c>
      <c r="G4581" t="s">
        <v>189</v>
      </c>
      <c r="H4581" t="s">
        <v>174</v>
      </c>
      <c r="I4581" t="s">
        <v>186</v>
      </c>
      <c r="J4581" t="s">
        <v>164</v>
      </c>
      <c r="K4581" t="s">
        <v>176</v>
      </c>
      <c r="L4581" t="s">
        <v>155</v>
      </c>
      <c r="M4581" t="s">
        <v>155</v>
      </c>
      <c r="N4581" t="n">
        <v>-84.445</v>
      </c>
      <c r="O4581" t="n">
        <v>39.2833</v>
      </c>
      <c r="P4581" t="n">
        <v>693</v>
      </c>
      <c r="Q4581" t="n">
        <v>693</v>
      </c>
      <c r="R4581" t="n">
        <v>70.3</v>
      </c>
      <c r="S4581" t="n">
        <v>24.1</v>
      </c>
      <c r="T4581" t="n">
        <v>62.9</v>
      </c>
      <c r="U4581" t="n">
        <v>2.9</v>
      </c>
      <c r="V4581" t="n">
        <v>2.5</v>
      </c>
      <c r="W4581" t="n">
        <v>0</v>
      </c>
      <c r="X4581" t="n">
        <v>59</v>
      </c>
      <c r="Y4581" t="n">
        <v>100</v>
      </c>
      <c r="Z4581" t="n">
        <v>17</v>
      </c>
      <c r="AA4581" t="n">
        <v>289</v>
      </c>
      <c r="AB4581" t="n">
        <v>40.8</v>
      </c>
      <c r="AC4581"/>
      <c r="AD4581"/>
      <c r="AE4581"/>
      <c r="AF4581" t="n">
        <v>64</v>
      </c>
      <c r="AG4581" t="n">
        <v>78</v>
      </c>
      <c r="AH4581" t="n">
        <v>83</v>
      </c>
      <c r="AI4581" t="n">
        <v>23766</v>
      </c>
      <c r="AJ4581" t="n">
        <v>23238</v>
      </c>
      <c r="AK4581" t="n">
        <v>24294</v>
      </c>
      <c r="AL4581" t="n">
        <v>23923</v>
      </c>
      <c r="AM4581" t="n">
        <v>28629</v>
      </c>
      <c r="AN4581" t="n">
        <v>30689</v>
      </c>
      <c r="AO4581" t="n">
        <v>31</v>
      </c>
      <c r="AP4581"/>
      <c r="AQ4581"/>
      <c r="AR4581"/>
    </row>
    <row r="4582">
      <c r="A4582" t="n">
        <v>450128</v>
      </c>
      <c r="B4582" t="s">
        <v>6780</v>
      </c>
      <c r="C4582" t="s">
        <v>2070</v>
      </c>
      <c r="D4582" t="s">
        <v>2071</v>
      </c>
      <c r="E4582" t="s">
        <v>147</v>
      </c>
      <c r="F4582" t="s">
        <v>279</v>
      </c>
      <c r="G4582" t="s">
        <v>189</v>
      </c>
      <c r="H4582" t="s">
        <v>174</v>
      </c>
      <c r="I4582" t="s">
        <v>151</v>
      </c>
      <c r="J4582" t="s">
        <v>164</v>
      </c>
      <c r="K4582" t="s">
        <v>176</v>
      </c>
      <c r="L4582" t="s">
        <v>155</v>
      </c>
      <c r="M4582" t="s">
        <v>155</v>
      </c>
      <c r="N4582" t="n">
        <v>-92.4754</v>
      </c>
      <c r="O4582" t="n">
        <v>31.2767</v>
      </c>
      <c r="P4582" t="n">
        <v>869</v>
      </c>
      <c r="Q4582" t="n">
        <v>869</v>
      </c>
      <c r="R4582" t="n">
        <v>96</v>
      </c>
      <c r="S4582" t="n">
        <v>27.4</v>
      </c>
      <c r="T4582" t="n">
        <v>56.2</v>
      </c>
      <c r="U4582" t="n">
        <v>1.8</v>
      </c>
      <c r="V4582" t="n">
        <v>0.8</v>
      </c>
      <c r="W4582" t="n">
        <v>0.6</v>
      </c>
      <c r="X4582" t="n">
        <v>42</v>
      </c>
      <c r="Y4582"/>
      <c r="Z4582" t="n">
        <v>30</v>
      </c>
      <c r="AA4582" t="n">
        <v>931</v>
      </c>
      <c r="AB4582" t="n">
        <v>32.5</v>
      </c>
      <c r="AC4582"/>
      <c r="AD4582"/>
      <c r="AE4582"/>
      <c r="AF4582" t="n">
        <v>447</v>
      </c>
      <c r="AG4582" t="n">
        <v>81</v>
      </c>
      <c r="AH4582" t="n">
        <v>82</v>
      </c>
      <c r="AI4582" t="n">
        <v>22164</v>
      </c>
      <c r="AJ4582" t="n">
        <v>22519</v>
      </c>
      <c r="AK4582" t="n">
        <v>21692</v>
      </c>
      <c r="AL4582"/>
      <c r="AM4582"/>
      <c r="AN4582"/>
      <c r="AO4582" t="n">
        <v>45</v>
      </c>
      <c r="AP4582"/>
      <c r="AQ4582"/>
      <c r="AR4582"/>
    </row>
    <row r="4583">
      <c r="A4583" t="n">
        <v>450298</v>
      </c>
      <c r="B4583" t="s">
        <v>6781</v>
      </c>
      <c r="C4583" t="s">
        <v>705</v>
      </c>
      <c r="D4583" t="s">
        <v>1051</v>
      </c>
      <c r="E4583" t="s">
        <v>997</v>
      </c>
      <c r="F4583" t="s">
        <v>188</v>
      </c>
      <c r="G4583" t="s">
        <v>189</v>
      </c>
      <c r="H4583" t="s">
        <v>150</v>
      </c>
      <c r="I4583" t="s">
        <v>151</v>
      </c>
      <c r="J4583" t="s">
        <v>164</v>
      </c>
      <c r="K4583" t="s">
        <v>209</v>
      </c>
      <c r="L4583" t="s">
        <v>155</v>
      </c>
      <c r="M4583" t="s">
        <v>155</v>
      </c>
      <c r="N4583" t="n">
        <v>-75.5479</v>
      </c>
      <c r="O4583" t="n">
        <v>39.7434</v>
      </c>
      <c r="P4583" t="n">
        <v>419</v>
      </c>
      <c r="Q4583" t="n">
        <v>374</v>
      </c>
      <c r="R4583" t="n">
        <v>74.6</v>
      </c>
      <c r="S4583" t="n">
        <v>25.7</v>
      </c>
      <c r="T4583" t="n">
        <v>58.3</v>
      </c>
      <c r="U4583" t="n">
        <v>9.6</v>
      </c>
      <c r="V4583" t="n">
        <v>0.8</v>
      </c>
      <c r="W4583" t="n">
        <v>0</v>
      </c>
      <c r="X4583" t="n">
        <v>0</v>
      </c>
      <c r="Y4583" t="n">
        <v>25</v>
      </c>
      <c r="Z4583" t="n">
        <v>39</v>
      </c>
      <c r="AA4583"/>
      <c r="AB4583"/>
      <c r="AC4583"/>
      <c r="AD4583"/>
      <c r="AE4583"/>
      <c r="AF4583" t="n">
        <v>1</v>
      </c>
      <c r="AG4583" t="n">
        <v>69</v>
      </c>
      <c r="AH4583" t="n">
        <v>79</v>
      </c>
      <c r="AI4583"/>
      <c r="AJ4583"/>
      <c r="AK4583"/>
      <c r="AL4583"/>
      <c r="AM4583"/>
      <c r="AN4583"/>
      <c r="AO4583" t="n">
        <v>9</v>
      </c>
      <c r="AP4583" t="n">
        <v>25</v>
      </c>
      <c r="AQ4583" t="n">
        <v>12</v>
      </c>
      <c r="AR4583"/>
    </row>
    <row r="4584">
      <c r="A4584" t="n">
        <v>450304</v>
      </c>
      <c r="B4584" t="s">
        <v>6782</v>
      </c>
      <c r="C4584" t="s">
        <v>4919</v>
      </c>
      <c r="D4584" t="s">
        <v>4775</v>
      </c>
      <c r="E4584" t="s">
        <v>283</v>
      </c>
      <c r="F4584" t="s">
        <v>162</v>
      </c>
      <c r="G4584" t="s">
        <v>163</v>
      </c>
      <c r="H4584" t="s">
        <v>150</v>
      </c>
      <c r="I4584" t="s">
        <v>151</v>
      </c>
      <c r="J4584" t="s">
        <v>164</v>
      </c>
      <c r="K4584" t="s">
        <v>209</v>
      </c>
      <c r="L4584" t="s">
        <v>155</v>
      </c>
      <c r="M4584" t="s">
        <v>155</v>
      </c>
      <c r="N4584" t="n">
        <v>-97.3591</v>
      </c>
      <c r="O4584" t="n">
        <v>32.7101</v>
      </c>
      <c r="P4584" t="n">
        <v>122</v>
      </c>
      <c r="Q4584"/>
      <c r="R4584"/>
      <c r="S4584"/>
      <c r="T4584"/>
      <c r="U4584"/>
      <c r="V4584"/>
      <c r="W4584"/>
      <c r="X4584"/>
      <c r="Y4584"/>
      <c r="Z4584"/>
      <c r="AA4584"/>
      <c r="AB4584"/>
      <c r="AC4584"/>
      <c r="AD4584"/>
      <c r="AE4584"/>
      <c r="AF4584"/>
      <c r="AG4584"/>
      <c r="AH4584"/>
      <c r="AI4584"/>
      <c r="AJ4584"/>
      <c r="AK4584"/>
      <c r="AL4584"/>
      <c r="AM4584"/>
      <c r="AN4584"/>
      <c r="AO4584"/>
      <c r="AP4584"/>
      <c r="AQ4584" t="n">
        <v>25</v>
      </c>
      <c r="AR4584" t="n">
        <v>2</v>
      </c>
    </row>
    <row r="4585">
      <c r="A4585" t="n">
        <v>450377</v>
      </c>
      <c r="B4585" t="s">
        <v>6783</v>
      </c>
      <c r="C4585" t="s">
        <v>157</v>
      </c>
      <c r="D4585" t="s">
        <v>146</v>
      </c>
      <c r="E4585" t="s">
        <v>147</v>
      </c>
      <c r="F4585" t="s">
        <v>188</v>
      </c>
      <c r="G4585" t="s">
        <v>189</v>
      </c>
      <c r="H4585" t="s">
        <v>150</v>
      </c>
      <c r="I4585" t="s">
        <v>151</v>
      </c>
      <c r="J4585" t="s">
        <v>168</v>
      </c>
      <c r="K4585" t="s">
        <v>153</v>
      </c>
      <c r="L4585" t="s">
        <v>155</v>
      </c>
      <c r="M4585" t="s">
        <v>155</v>
      </c>
      <c r="N4585" t="n">
        <v>-86.8057</v>
      </c>
      <c r="O4585" t="n">
        <v>33.5134</v>
      </c>
      <c r="P4585" t="n">
        <v>2027</v>
      </c>
      <c r="Q4585" t="n">
        <v>1824</v>
      </c>
      <c r="R4585" t="n">
        <v>79.9</v>
      </c>
      <c r="S4585" t="n">
        <v>29.2</v>
      </c>
      <c r="T4585" t="n">
        <v>64.2</v>
      </c>
      <c r="U4585" t="n">
        <v>1.9</v>
      </c>
      <c r="V4585" t="n">
        <v>0</v>
      </c>
      <c r="W4585" t="n">
        <v>0</v>
      </c>
      <c r="X4585" t="n">
        <v>0</v>
      </c>
      <c r="Y4585" t="n">
        <v>30</v>
      </c>
      <c r="Z4585" t="n">
        <v>39</v>
      </c>
      <c r="AA4585"/>
      <c r="AB4585"/>
      <c r="AC4585"/>
      <c r="AD4585"/>
      <c r="AE4585"/>
      <c r="AF4585" t="n">
        <v>1</v>
      </c>
      <c r="AG4585" t="n">
        <v>83</v>
      </c>
      <c r="AH4585" t="n">
        <v>89</v>
      </c>
      <c r="AI4585" t="n">
        <v>22923</v>
      </c>
      <c r="AJ4585" t="n">
        <v>22923</v>
      </c>
      <c r="AK4585"/>
      <c r="AL4585"/>
      <c r="AM4585"/>
      <c r="AN4585"/>
      <c r="AO4585" t="n">
        <v>54</v>
      </c>
      <c r="AP4585" t="n">
        <v>108</v>
      </c>
      <c r="AQ4585" t="n">
        <v>62</v>
      </c>
      <c r="AR4585"/>
    </row>
    <row r="4586">
      <c r="A4586" t="n">
        <v>450395</v>
      </c>
      <c r="B4586" t="s">
        <v>6784</v>
      </c>
      <c r="C4586" t="s">
        <v>6785</v>
      </c>
      <c r="D4586" t="s">
        <v>3795</v>
      </c>
      <c r="E4586" t="s">
        <v>1434</v>
      </c>
      <c r="F4586" t="s">
        <v>279</v>
      </c>
      <c r="G4586" t="s">
        <v>189</v>
      </c>
      <c r="H4586" t="s">
        <v>174</v>
      </c>
      <c r="I4586" t="s">
        <v>186</v>
      </c>
      <c r="J4586" t="s">
        <v>164</v>
      </c>
      <c r="K4586"/>
      <c r="L4586" t="s">
        <v>155</v>
      </c>
      <c r="M4586" t="s">
        <v>155</v>
      </c>
      <c r="N4586" t="n">
        <v>-81.8262</v>
      </c>
      <c r="O4586" t="n">
        <v>41.3125</v>
      </c>
      <c r="P4586" t="n">
        <v>255</v>
      </c>
      <c r="Q4586" t="n">
        <v>255</v>
      </c>
      <c r="R4586" t="n">
        <v>98</v>
      </c>
      <c r="S4586" t="n">
        <v>73.3</v>
      </c>
      <c r="T4586" t="n">
        <v>13.3</v>
      </c>
      <c r="U4586" t="n">
        <v>3.1</v>
      </c>
      <c r="V4586" t="n">
        <v>0.8</v>
      </c>
      <c r="W4586" t="n">
        <v>0</v>
      </c>
      <c r="X4586" t="n">
        <v>100</v>
      </c>
      <c r="Y4586" t="n">
        <v>75</v>
      </c>
      <c r="Z4586" t="n">
        <v>13</v>
      </c>
      <c r="AA4586" t="n">
        <v>33</v>
      </c>
      <c r="AB4586" t="n">
        <v>87.9</v>
      </c>
      <c r="AC4586"/>
      <c r="AD4586"/>
      <c r="AE4586"/>
      <c r="AF4586" t="n">
        <v>57</v>
      </c>
      <c r="AG4586" t="n">
        <v>49</v>
      </c>
      <c r="AH4586" t="n">
        <v>51</v>
      </c>
      <c r="AI4586" t="n">
        <v>17717</v>
      </c>
      <c r="AJ4586" t="n">
        <v>16581</v>
      </c>
      <c r="AK4586" t="n">
        <v>17739</v>
      </c>
      <c r="AL4586" t="n">
        <v>22053</v>
      </c>
      <c r="AM4586" t="n">
        <v>22635</v>
      </c>
      <c r="AN4586" t="n">
        <v>22635</v>
      </c>
      <c r="AO4586"/>
      <c r="AP4586"/>
      <c r="AQ4586"/>
      <c r="AR4586"/>
    </row>
    <row r="4587">
      <c r="A4587" t="n">
        <v>450401</v>
      </c>
      <c r="B4587" t="s">
        <v>6786</v>
      </c>
      <c r="C4587" t="s">
        <v>4078</v>
      </c>
      <c r="D4587" t="s">
        <v>4049</v>
      </c>
      <c r="E4587" t="s">
        <v>283</v>
      </c>
      <c r="F4587" t="s">
        <v>368</v>
      </c>
      <c r="G4587" t="s">
        <v>163</v>
      </c>
      <c r="H4587" t="s">
        <v>174</v>
      </c>
      <c r="I4587" t="s">
        <v>151</v>
      </c>
      <c r="J4587" t="s">
        <v>164</v>
      </c>
      <c r="K4587"/>
      <c r="L4587" t="s">
        <v>155</v>
      </c>
      <c r="M4587" t="s">
        <v>155</v>
      </c>
      <c r="N4587" t="n">
        <v>-95.9038</v>
      </c>
      <c r="O4587" t="n">
        <v>36.1171</v>
      </c>
      <c r="P4587" t="n">
        <v>712</v>
      </c>
      <c r="Q4587" t="n">
        <v>712</v>
      </c>
      <c r="R4587" t="n">
        <v>89.5</v>
      </c>
      <c r="S4587" t="n">
        <v>46.5</v>
      </c>
      <c r="T4587" t="n">
        <v>20.8</v>
      </c>
      <c r="U4587" t="n">
        <v>9.1</v>
      </c>
      <c r="V4587" t="n">
        <v>2.1</v>
      </c>
      <c r="W4587" t="n">
        <v>0</v>
      </c>
      <c r="X4587" t="n">
        <v>65</v>
      </c>
      <c r="Y4587"/>
      <c r="Z4587" t="n">
        <v>17</v>
      </c>
      <c r="AA4587" t="n">
        <v>462</v>
      </c>
      <c r="AB4587" t="n">
        <v>75.1</v>
      </c>
      <c r="AC4587"/>
      <c r="AD4587"/>
      <c r="AE4587"/>
      <c r="AF4587" t="n">
        <v>702</v>
      </c>
      <c r="AG4587" t="n">
        <v>60</v>
      </c>
      <c r="AH4587" t="n">
        <v>60</v>
      </c>
      <c r="AI4587" t="n">
        <v>22226</v>
      </c>
      <c r="AJ4587" t="n">
        <v>22569</v>
      </c>
      <c r="AK4587" t="n">
        <v>22879</v>
      </c>
      <c r="AL4587" t="n">
        <v>23067</v>
      </c>
      <c r="AM4587" t="n">
        <v>26169</v>
      </c>
      <c r="AN4587" t="n">
        <v>24149</v>
      </c>
      <c r="AO4587" t="n">
        <v>4</v>
      </c>
      <c r="AP4587"/>
      <c r="AQ4587"/>
      <c r="AR4587"/>
    </row>
    <row r="4588">
      <c r="A4588" t="n">
        <v>450571</v>
      </c>
      <c r="B4588" t="s">
        <v>6787</v>
      </c>
      <c r="C4588" t="s">
        <v>5353</v>
      </c>
      <c r="D4588" t="s">
        <v>5348</v>
      </c>
      <c r="E4588" t="s">
        <v>1434</v>
      </c>
      <c r="F4588" t="s">
        <v>188</v>
      </c>
      <c r="G4588" t="s">
        <v>189</v>
      </c>
      <c r="H4588" t="s">
        <v>150</v>
      </c>
      <c r="I4588" t="s">
        <v>151</v>
      </c>
      <c r="J4588" t="s">
        <v>164</v>
      </c>
      <c r="K4588" t="s">
        <v>179</v>
      </c>
      <c r="L4588" t="s">
        <v>155</v>
      </c>
      <c r="M4588" t="s">
        <v>155</v>
      </c>
      <c r="N4588" t="n">
        <v>-88.0808</v>
      </c>
      <c r="O4588" t="n">
        <v>44.5262</v>
      </c>
      <c r="P4588" t="n">
        <v>641</v>
      </c>
      <c r="Q4588" t="n">
        <v>641</v>
      </c>
      <c r="R4588" t="n">
        <v>88.8</v>
      </c>
      <c r="S4588" t="n">
        <v>65.4</v>
      </c>
      <c r="T4588" t="n">
        <v>9</v>
      </c>
      <c r="U4588" t="n">
        <v>5.1</v>
      </c>
      <c r="V4588" t="n">
        <v>3.1</v>
      </c>
      <c r="W4588" t="n">
        <v>0</v>
      </c>
      <c r="X4588" t="n">
        <v>100</v>
      </c>
      <c r="Y4588"/>
      <c r="Z4588" t="n">
        <v>6</v>
      </c>
      <c r="AA4588" t="n">
        <v>32</v>
      </c>
      <c r="AB4588" t="n">
        <v>62.5</v>
      </c>
      <c r="AC4588"/>
      <c r="AD4588"/>
      <c r="AE4588"/>
      <c r="AF4588" t="n">
        <v>19</v>
      </c>
      <c r="AG4588" t="n">
        <v>57</v>
      </c>
      <c r="AH4588" t="n">
        <v>74</v>
      </c>
      <c r="AI4588" t="n">
        <v>17249</v>
      </c>
      <c r="AJ4588" t="n">
        <v>16714</v>
      </c>
      <c r="AK4588" t="n">
        <v>19050</v>
      </c>
      <c r="AL4588" t="n">
        <v>19497</v>
      </c>
      <c r="AM4588" t="n">
        <v>20160</v>
      </c>
      <c r="AN4588" t="n">
        <v>22314</v>
      </c>
      <c r="AO4588" t="n">
        <v>126</v>
      </c>
      <c r="AP4588" t="n">
        <v>20</v>
      </c>
      <c r="AQ4588"/>
      <c r="AR4588"/>
    </row>
    <row r="4589">
      <c r="A4589" t="n">
        <v>450599</v>
      </c>
      <c r="B4589" t="s">
        <v>6788</v>
      </c>
      <c r="C4589" t="s">
        <v>1444</v>
      </c>
      <c r="D4589" t="s">
        <v>5078</v>
      </c>
      <c r="E4589" t="s">
        <v>147</v>
      </c>
      <c r="F4589" t="s">
        <v>199</v>
      </c>
      <c r="G4589" t="s">
        <v>189</v>
      </c>
      <c r="H4589" t="s">
        <v>200</v>
      </c>
      <c r="I4589" t="s">
        <v>186</v>
      </c>
      <c r="J4589" t="s">
        <v>164</v>
      </c>
      <c r="K4589"/>
      <c r="L4589" t="s">
        <v>155</v>
      </c>
      <c r="M4589" t="s">
        <v>155</v>
      </c>
      <c r="N4589" t="n">
        <v>-77.5506</v>
      </c>
      <c r="O4589" t="n">
        <v>37.6341</v>
      </c>
      <c r="P4589" t="n">
        <v>103</v>
      </c>
      <c r="Q4589" t="n">
        <v>103</v>
      </c>
      <c r="R4589" t="n">
        <v>97.1</v>
      </c>
      <c r="S4589" t="n">
        <v>19.4</v>
      </c>
      <c r="T4589" t="n">
        <v>27.2</v>
      </c>
      <c r="U4589" t="n">
        <v>2.9</v>
      </c>
      <c r="V4589" t="n">
        <v>1</v>
      </c>
      <c r="W4589" t="n">
        <v>0</v>
      </c>
      <c r="X4589" t="n">
        <v>60</v>
      </c>
      <c r="Y4589"/>
      <c r="Z4589" t="n">
        <v>18</v>
      </c>
      <c r="AA4589"/>
      <c r="AB4589"/>
      <c r="AC4589"/>
      <c r="AD4589"/>
      <c r="AE4589"/>
      <c r="AF4589" t="n">
        <v>56</v>
      </c>
      <c r="AG4589" t="n">
        <v>45</v>
      </c>
      <c r="AH4589" t="n">
        <v>45</v>
      </c>
      <c r="AI4589" t="n">
        <v>16273</v>
      </c>
      <c r="AJ4589" t="n">
        <v>15628</v>
      </c>
      <c r="AK4589" t="n">
        <v>16006</v>
      </c>
      <c r="AL4589" t="n">
        <v>17871</v>
      </c>
      <c r="AM4589" t="n">
        <v>20178</v>
      </c>
      <c r="AN4589" t="n">
        <v>20178</v>
      </c>
      <c r="AO4589"/>
      <c r="AP4589"/>
      <c r="AQ4589"/>
      <c r="AR4589"/>
    </row>
    <row r="4590">
      <c r="A4590" t="n">
        <v>450605</v>
      </c>
      <c r="B4590" t="s">
        <v>6789</v>
      </c>
      <c r="C4590" t="s">
        <v>4208</v>
      </c>
      <c r="D4590" t="s">
        <v>4200</v>
      </c>
      <c r="E4590" t="s">
        <v>997</v>
      </c>
      <c r="F4590" t="s">
        <v>199</v>
      </c>
      <c r="G4590" t="s">
        <v>189</v>
      </c>
      <c r="H4590" t="s">
        <v>200</v>
      </c>
      <c r="I4590" t="s">
        <v>186</v>
      </c>
      <c r="J4590" t="s">
        <v>164</v>
      </c>
      <c r="K4590"/>
      <c r="L4590" t="s">
        <v>155</v>
      </c>
      <c r="M4590" t="s">
        <v>155</v>
      </c>
      <c r="N4590" t="n">
        <v>-80.0044</v>
      </c>
      <c r="O4590" t="n">
        <v>40.5199</v>
      </c>
      <c r="P4590" t="n">
        <v>85</v>
      </c>
      <c r="Q4590" t="n">
        <v>85</v>
      </c>
      <c r="R4590" t="n">
        <v>95.3</v>
      </c>
      <c r="S4590" t="n">
        <v>17.6</v>
      </c>
      <c r="T4590" t="n">
        <v>27.1</v>
      </c>
      <c r="U4590" t="n">
        <v>1.2</v>
      </c>
      <c r="V4590" t="n">
        <v>0</v>
      </c>
      <c r="W4590" t="n">
        <v>0</v>
      </c>
      <c r="X4590" t="n">
        <v>63</v>
      </c>
      <c r="Y4590" t="n">
        <v>75</v>
      </c>
      <c r="Z4590" t="n">
        <v>16</v>
      </c>
      <c r="AA4590"/>
      <c r="AB4590"/>
      <c r="AC4590"/>
      <c r="AD4590"/>
      <c r="AE4590"/>
      <c r="AF4590" t="n">
        <v>30</v>
      </c>
      <c r="AG4590" t="n">
        <v>62</v>
      </c>
      <c r="AH4590" t="n">
        <v>62</v>
      </c>
      <c r="AI4590" t="n">
        <v>17351</v>
      </c>
      <c r="AJ4590" t="n">
        <v>17654</v>
      </c>
      <c r="AK4590" t="n">
        <v>17203</v>
      </c>
      <c r="AL4590"/>
      <c r="AM4590"/>
      <c r="AN4590" t="n">
        <v>22371</v>
      </c>
      <c r="AO4590"/>
      <c r="AP4590"/>
      <c r="AQ4590"/>
      <c r="AR4590"/>
    </row>
    <row r="4591">
      <c r="A4591" t="n">
        <v>450614</v>
      </c>
      <c r="B4591" t="s">
        <v>6790</v>
      </c>
      <c r="C4591" t="s">
        <v>2328</v>
      </c>
      <c r="D4591" t="s">
        <v>3570</v>
      </c>
      <c r="E4591" t="s">
        <v>147</v>
      </c>
      <c r="F4591" t="s">
        <v>199</v>
      </c>
      <c r="G4591" t="s">
        <v>189</v>
      </c>
      <c r="H4591" t="s">
        <v>200</v>
      </c>
      <c r="I4591" t="s">
        <v>151</v>
      </c>
      <c r="J4591" t="s">
        <v>164</v>
      </c>
      <c r="K4591"/>
      <c r="L4591" t="s">
        <v>155</v>
      </c>
      <c r="M4591" t="s">
        <v>155</v>
      </c>
      <c r="N4591" t="n">
        <v>-80.7121</v>
      </c>
      <c r="O4591" t="n">
        <v>35.364</v>
      </c>
      <c r="P4591" t="n">
        <v>189</v>
      </c>
      <c r="Q4591" t="n">
        <v>189</v>
      </c>
      <c r="R4591" t="n">
        <v>96.3</v>
      </c>
      <c r="S4591" t="n">
        <v>8.5</v>
      </c>
      <c r="T4591" t="n">
        <v>77.8</v>
      </c>
      <c r="U4591" t="n">
        <v>7.4</v>
      </c>
      <c r="V4591" t="n">
        <v>0</v>
      </c>
      <c r="W4591" t="n">
        <v>0</v>
      </c>
      <c r="X4591" t="n">
        <v>74</v>
      </c>
      <c r="Y4591" t="n">
        <v>25</v>
      </c>
      <c r="Z4591" t="n">
        <v>20</v>
      </c>
      <c r="AA4591"/>
      <c r="AB4591"/>
      <c r="AC4591"/>
      <c r="AD4591"/>
      <c r="AE4591"/>
      <c r="AF4591" t="n">
        <v>56</v>
      </c>
      <c r="AG4591" t="n">
        <v>48</v>
      </c>
      <c r="AH4591" t="n">
        <v>49</v>
      </c>
      <c r="AI4591" t="n">
        <v>15318</v>
      </c>
      <c r="AJ4591" t="n">
        <v>14990</v>
      </c>
      <c r="AK4591" t="n">
        <v>16062</v>
      </c>
      <c r="AL4591" t="n">
        <v>16810</v>
      </c>
      <c r="AM4591" t="n">
        <v>19410</v>
      </c>
      <c r="AN4591" t="n">
        <v>20833</v>
      </c>
      <c r="AO4591"/>
      <c r="AP4591"/>
      <c r="AQ4591"/>
      <c r="AR4591"/>
    </row>
    <row r="4592">
      <c r="A4592" t="n">
        <v>450632</v>
      </c>
      <c r="B4592" t="s">
        <v>6791</v>
      </c>
      <c r="C4592" t="s">
        <v>1993</v>
      </c>
      <c r="D4592" t="s">
        <v>1975</v>
      </c>
      <c r="E4592" t="s">
        <v>147</v>
      </c>
      <c r="F4592" t="s">
        <v>199</v>
      </c>
      <c r="G4592" t="s">
        <v>189</v>
      </c>
      <c r="H4592" t="s">
        <v>200</v>
      </c>
      <c r="I4592" t="s">
        <v>151</v>
      </c>
      <c r="J4592" t="s">
        <v>164</v>
      </c>
      <c r="K4592"/>
      <c r="L4592" t="s">
        <v>155</v>
      </c>
      <c r="M4592" t="s">
        <v>155</v>
      </c>
      <c r="N4592" t="n">
        <v>-84.5229</v>
      </c>
      <c r="O4592" t="n">
        <v>38.0138</v>
      </c>
      <c r="P4592" t="n">
        <v>141</v>
      </c>
      <c r="Q4592" t="n">
        <v>141</v>
      </c>
      <c r="R4592" t="n">
        <v>78.7</v>
      </c>
      <c r="S4592" t="n">
        <v>76.6</v>
      </c>
      <c r="T4592" t="n">
        <v>12.1</v>
      </c>
      <c r="U4592" t="n">
        <v>1.4</v>
      </c>
      <c r="V4592" t="n">
        <v>0.7</v>
      </c>
      <c r="W4592" t="n">
        <v>0</v>
      </c>
      <c r="X4592"/>
      <c r="Y4592"/>
      <c r="Z4592" t="n">
        <v>6</v>
      </c>
      <c r="AA4592"/>
      <c r="AB4592"/>
      <c r="AC4592"/>
      <c r="AD4592"/>
      <c r="AE4592"/>
      <c r="AF4592" t="n">
        <v>0</v>
      </c>
      <c r="AG4592" t="n">
        <v>39</v>
      </c>
      <c r="AH4592" t="n">
        <v>45</v>
      </c>
      <c r="AI4592"/>
      <c r="AJ4592"/>
      <c r="AK4592"/>
      <c r="AL4592"/>
      <c r="AM4592"/>
      <c r="AN4592"/>
      <c r="AO4592"/>
      <c r="AP4592"/>
      <c r="AQ4592"/>
      <c r="AR4592"/>
    </row>
    <row r="4593">
      <c r="A4593" t="n">
        <v>450641</v>
      </c>
      <c r="B4593" t="s">
        <v>6792</v>
      </c>
      <c r="C4593" t="s">
        <v>6793</v>
      </c>
      <c r="D4593" t="s">
        <v>2992</v>
      </c>
      <c r="E4593" t="s">
        <v>993</v>
      </c>
      <c r="F4593" t="s">
        <v>199</v>
      </c>
      <c r="G4593" t="s">
        <v>189</v>
      </c>
      <c r="H4593" t="s">
        <v>200</v>
      </c>
      <c r="I4593" t="s">
        <v>186</v>
      </c>
      <c r="J4593" t="s">
        <v>164</v>
      </c>
      <c r="K4593"/>
      <c r="L4593" t="s">
        <v>155</v>
      </c>
      <c r="M4593" t="s">
        <v>155</v>
      </c>
      <c r="N4593" t="n">
        <v>-71.4441</v>
      </c>
      <c r="O4593" t="n">
        <v>43.055</v>
      </c>
      <c r="P4593" t="n">
        <v>420</v>
      </c>
      <c r="Q4593" t="n">
        <v>420</v>
      </c>
      <c r="R4593" t="n">
        <v>94</v>
      </c>
      <c r="S4593" t="n">
        <v>80</v>
      </c>
      <c r="T4593" t="n">
        <v>3.1</v>
      </c>
      <c r="U4593" t="n">
        <v>12.4</v>
      </c>
      <c r="V4593" t="n">
        <v>1.2</v>
      </c>
      <c r="W4593" t="n">
        <v>0</v>
      </c>
      <c r="X4593" t="n">
        <v>100</v>
      </c>
      <c r="Y4593" t="n">
        <v>100</v>
      </c>
      <c r="Z4593" t="n">
        <v>19</v>
      </c>
      <c r="AA4593"/>
      <c r="AB4593"/>
      <c r="AC4593"/>
      <c r="AD4593"/>
      <c r="AE4593"/>
      <c r="AF4593" t="n">
        <v>81</v>
      </c>
      <c r="AG4593" t="n">
        <v>32</v>
      </c>
      <c r="AH4593" t="n">
        <v>50</v>
      </c>
      <c r="AI4593" t="n">
        <v>10721</v>
      </c>
      <c r="AJ4593" t="n">
        <v>8174</v>
      </c>
      <c r="AK4593" t="n">
        <v>12138</v>
      </c>
      <c r="AL4593" t="n">
        <v>9531</v>
      </c>
      <c r="AM4593" t="n">
        <v>14013</v>
      </c>
      <c r="AN4593" t="n">
        <v>15676</v>
      </c>
      <c r="AO4593"/>
      <c r="AP4593"/>
      <c r="AQ4593"/>
      <c r="AR4593"/>
    </row>
    <row r="4594">
      <c r="A4594" t="n">
        <v>450650</v>
      </c>
      <c r="B4594" t="s">
        <v>6794</v>
      </c>
      <c r="C4594" t="s">
        <v>5350</v>
      </c>
      <c r="D4594" t="s">
        <v>5348</v>
      </c>
      <c r="E4594" t="s">
        <v>1434</v>
      </c>
      <c r="F4594" t="s">
        <v>199</v>
      </c>
      <c r="G4594" t="s">
        <v>189</v>
      </c>
      <c r="H4594" t="s">
        <v>200</v>
      </c>
      <c r="I4594" t="s">
        <v>151</v>
      </c>
      <c r="J4594" t="s">
        <v>164</v>
      </c>
      <c r="K4594"/>
      <c r="L4594" t="s">
        <v>155</v>
      </c>
      <c r="M4594" t="s">
        <v>155</v>
      </c>
      <c r="N4594" t="n">
        <v>-87.9065</v>
      </c>
      <c r="O4594" t="n">
        <v>43.0349</v>
      </c>
      <c r="P4594" t="n">
        <v>416</v>
      </c>
      <c r="Q4594" t="n">
        <v>416</v>
      </c>
      <c r="R4594" t="n">
        <v>91.6</v>
      </c>
      <c r="S4594" t="n">
        <v>45.2</v>
      </c>
      <c r="T4594" t="n">
        <v>28.4</v>
      </c>
      <c r="U4594" t="n">
        <v>17.5</v>
      </c>
      <c r="V4594" t="n">
        <v>3.1</v>
      </c>
      <c r="W4594" t="n">
        <v>0</v>
      </c>
      <c r="X4594" t="n">
        <v>93</v>
      </c>
      <c r="Y4594" t="n">
        <v>88</v>
      </c>
      <c r="Z4594" t="n">
        <v>8</v>
      </c>
      <c r="AA4594"/>
      <c r="AB4594"/>
      <c r="AC4594"/>
      <c r="AD4594"/>
      <c r="AE4594"/>
      <c r="AF4594" t="n">
        <v>77</v>
      </c>
      <c r="AG4594" t="n">
        <v>52</v>
      </c>
      <c r="AH4594" t="n">
        <v>52</v>
      </c>
      <c r="AI4594" t="n">
        <v>10488</v>
      </c>
      <c r="AJ4594" t="n">
        <v>8048</v>
      </c>
      <c r="AK4594" t="n">
        <v>11840</v>
      </c>
      <c r="AL4594" t="n">
        <v>19106</v>
      </c>
      <c r="AM4594" t="n">
        <v>19106</v>
      </c>
      <c r="AN4594" t="n">
        <v>19106</v>
      </c>
      <c r="AO4594"/>
      <c r="AP4594"/>
      <c r="AQ4594"/>
      <c r="AR4594"/>
    </row>
    <row r="4595">
      <c r="A4595" t="n">
        <v>450696</v>
      </c>
      <c r="B4595" t="s">
        <v>6795</v>
      </c>
      <c r="C4595" t="s">
        <v>668</v>
      </c>
      <c r="D4595" t="s">
        <v>440</v>
      </c>
      <c r="E4595" t="s">
        <v>267</v>
      </c>
      <c r="F4595" t="s">
        <v>279</v>
      </c>
      <c r="G4595" t="s">
        <v>189</v>
      </c>
      <c r="H4595" t="s">
        <v>174</v>
      </c>
      <c r="I4595" t="s">
        <v>151</v>
      </c>
      <c r="J4595" t="s">
        <v>164</v>
      </c>
      <c r="K4595" t="s">
        <v>176</v>
      </c>
      <c r="L4595" t="s">
        <v>155</v>
      </c>
      <c r="M4595" t="s">
        <v>155</v>
      </c>
      <c r="N4595" t="n">
        <v>-121.3232</v>
      </c>
      <c r="O4595" t="n">
        <v>37.999</v>
      </c>
      <c r="P4595" t="n">
        <v>674</v>
      </c>
      <c r="Q4595" t="n">
        <v>674</v>
      </c>
      <c r="R4595" t="n">
        <v>84.4</v>
      </c>
      <c r="S4595" t="n">
        <v>11.7</v>
      </c>
      <c r="T4595" t="n">
        <v>11</v>
      </c>
      <c r="U4595" t="n">
        <v>61.1</v>
      </c>
      <c r="V4595" t="n">
        <v>5.6</v>
      </c>
      <c r="W4595" t="n">
        <v>0.3</v>
      </c>
      <c r="X4595" t="n">
        <v>65</v>
      </c>
      <c r="Y4595"/>
      <c r="Z4595" t="n">
        <v>24</v>
      </c>
      <c r="AA4595" t="n">
        <v>218</v>
      </c>
      <c r="AB4595" t="n">
        <v>51.4</v>
      </c>
      <c r="AC4595"/>
      <c r="AD4595"/>
      <c r="AE4595"/>
      <c r="AF4595" t="n">
        <v>238</v>
      </c>
      <c r="AG4595" t="n">
        <v>60</v>
      </c>
      <c r="AH4595" t="n">
        <v>62</v>
      </c>
      <c r="AI4595" t="n">
        <v>30712</v>
      </c>
      <c r="AJ4595" t="n">
        <v>29746</v>
      </c>
      <c r="AK4595" t="n">
        <v>28534</v>
      </c>
      <c r="AL4595" t="n">
        <v>31283</v>
      </c>
      <c r="AM4595" t="n">
        <v>33523</v>
      </c>
      <c r="AN4595" t="n">
        <v>34107</v>
      </c>
      <c r="AO4595" t="n">
        <v>34</v>
      </c>
      <c r="AP4595"/>
      <c r="AQ4595"/>
      <c r="AR4595"/>
    </row>
    <row r="4596">
      <c r="A4596" t="n">
        <v>450711</v>
      </c>
      <c r="B4596" t="s">
        <v>6512</v>
      </c>
      <c r="C4596" t="s">
        <v>4799</v>
      </c>
      <c r="D4596" t="s">
        <v>4775</v>
      </c>
      <c r="E4596" t="s">
        <v>283</v>
      </c>
      <c r="F4596" t="s">
        <v>199</v>
      </c>
      <c r="G4596" t="s">
        <v>189</v>
      </c>
      <c r="H4596" t="s">
        <v>200</v>
      </c>
      <c r="I4596" t="s">
        <v>151</v>
      </c>
      <c r="J4596" t="s">
        <v>164</v>
      </c>
      <c r="K4596"/>
      <c r="L4596" t="s">
        <v>155</v>
      </c>
      <c r="M4596" t="s">
        <v>155</v>
      </c>
      <c r="N4596" t="n">
        <v>-95.4355</v>
      </c>
      <c r="O4596" t="n">
        <v>29.9822</v>
      </c>
      <c r="P4596" t="n">
        <v>146</v>
      </c>
      <c r="Q4596" t="n">
        <v>146</v>
      </c>
      <c r="R4596" t="n">
        <v>18.5</v>
      </c>
      <c r="S4596" t="n">
        <v>2.1</v>
      </c>
      <c r="T4596" t="n">
        <v>84.9</v>
      </c>
      <c r="U4596" t="n">
        <v>10.3</v>
      </c>
      <c r="V4596" t="n">
        <v>0</v>
      </c>
      <c r="W4596" t="n">
        <v>0</v>
      </c>
      <c r="X4596" t="n">
        <v>22</v>
      </c>
      <c r="Y4596"/>
      <c r="Z4596" t="n">
        <v>28</v>
      </c>
      <c r="AA4596"/>
      <c r="AB4596"/>
      <c r="AC4596"/>
      <c r="AD4596"/>
      <c r="AE4596"/>
      <c r="AF4596" t="n">
        <v>120</v>
      </c>
      <c r="AG4596" t="n">
        <v>59</v>
      </c>
      <c r="AH4596" t="n">
        <v>59</v>
      </c>
      <c r="AI4596" t="n">
        <v>17275</v>
      </c>
      <c r="AJ4596" t="n">
        <v>17885</v>
      </c>
      <c r="AK4596"/>
      <c r="AL4596"/>
      <c r="AM4596"/>
      <c r="AN4596"/>
      <c r="AO4596"/>
      <c r="AP4596"/>
      <c r="AQ4596"/>
      <c r="AR4596"/>
    </row>
    <row r="4597">
      <c r="A4597" t="n">
        <v>450720</v>
      </c>
      <c r="B4597" t="s">
        <v>6796</v>
      </c>
      <c r="C4597" t="s">
        <v>2977</v>
      </c>
      <c r="D4597" t="s">
        <v>2978</v>
      </c>
      <c r="E4597" t="s">
        <v>267</v>
      </c>
      <c r="F4597" t="s">
        <v>199</v>
      </c>
      <c r="G4597" t="s">
        <v>189</v>
      </c>
      <c r="H4597" t="s">
        <v>200</v>
      </c>
      <c r="I4597" t="s">
        <v>151</v>
      </c>
      <c r="J4597" t="s">
        <v>164</v>
      </c>
      <c r="K4597"/>
      <c r="L4597" t="s">
        <v>155</v>
      </c>
      <c r="M4597" t="s">
        <v>155</v>
      </c>
      <c r="N4597" t="n">
        <v>-115.299</v>
      </c>
      <c r="O4597" t="n">
        <v>36.1476</v>
      </c>
      <c r="P4597" t="n">
        <v>1256</v>
      </c>
      <c r="Q4597" t="n">
        <v>1256</v>
      </c>
      <c r="R4597" t="n">
        <v>98.6</v>
      </c>
      <c r="S4597" t="n">
        <v>14.9</v>
      </c>
      <c r="T4597" t="n">
        <v>28.6</v>
      </c>
      <c r="U4597" t="n">
        <v>33.7</v>
      </c>
      <c r="V4597" t="n">
        <v>6</v>
      </c>
      <c r="W4597" t="n">
        <v>0</v>
      </c>
      <c r="X4597" t="n">
        <v>77</v>
      </c>
      <c r="Y4597" t="n">
        <v>73</v>
      </c>
      <c r="Z4597" t="n">
        <v>17</v>
      </c>
      <c r="AA4597"/>
      <c r="AB4597"/>
      <c r="AC4597"/>
      <c r="AD4597"/>
      <c r="AE4597"/>
      <c r="AF4597" t="n">
        <v>514</v>
      </c>
      <c r="AG4597" t="n">
        <v>65</v>
      </c>
      <c r="AH4597" t="n">
        <v>77</v>
      </c>
      <c r="AI4597" t="n">
        <v>27454</v>
      </c>
      <c r="AJ4597" t="n">
        <v>27781</v>
      </c>
      <c r="AK4597" t="n">
        <v>28750</v>
      </c>
      <c r="AL4597" t="n">
        <v>29394</v>
      </c>
      <c r="AM4597" t="n">
        <v>31276</v>
      </c>
      <c r="AN4597" t="n">
        <v>31314</v>
      </c>
      <c r="AO4597"/>
      <c r="AP4597"/>
      <c r="AQ4597"/>
      <c r="AR4597"/>
    </row>
    <row r="4598">
      <c r="A4598" t="n">
        <v>450933</v>
      </c>
      <c r="B4598" t="s">
        <v>6797</v>
      </c>
      <c r="C4598" t="s">
        <v>6798</v>
      </c>
      <c r="D4598" t="s">
        <v>146</v>
      </c>
      <c r="E4598" t="s">
        <v>147</v>
      </c>
      <c r="F4598" t="s">
        <v>188</v>
      </c>
      <c r="G4598" t="s">
        <v>189</v>
      </c>
      <c r="H4598" t="s">
        <v>150</v>
      </c>
      <c r="I4598" t="s">
        <v>175</v>
      </c>
      <c r="J4598" t="s">
        <v>238</v>
      </c>
      <c r="K4598" t="s">
        <v>153</v>
      </c>
      <c r="L4598" t="s">
        <v>155</v>
      </c>
      <c r="M4598" t="s">
        <v>155</v>
      </c>
      <c r="N4598" t="n">
        <v>-87.6532</v>
      </c>
      <c r="O4598" t="n">
        <v>30.3293</v>
      </c>
      <c r="P4598" t="n">
        <v>28957</v>
      </c>
      <c r="Q4598" t="n">
        <v>21169</v>
      </c>
      <c r="R4598" t="n">
        <v>32.6</v>
      </c>
      <c r="S4598" t="n">
        <v>61.6</v>
      </c>
      <c r="T4598" t="n">
        <v>15.6</v>
      </c>
      <c r="U4598" t="n">
        <v>2</v>
      </c>
      <c r="V4598" t="n">
        <v>1.6</v>
      </c>
      <c r="W4598" t="n">
        <v>0</v>
      </c>
      <c r="X4598" t="n">
        <v>59</v>
      </c>
      <c r="Y4598" t="n">
        <v>30</v>
      </c>
      <c r="Z4598" t="n">
        <v>28</v>
      </c>
      <c r="AA4598" t="n">
        <v>712</v>
      </c>
      <c r="AB4598" t="n">
        <v>37.2</v>
      </c>
      <c r="AC4598" t="n">
        <v>361</v>
      </c>
      <c r="AD4598" t="n">
        <v>29.6</v>
      </c>
      <c r="AE4598" t="n">
        <v>25.5</v>
      </c>
      <c r="AF4598" t="n">
        <v>197</v>
      </c>
      <c r="AG4598" t="n">
        <v>21</v>
      </c>
      <c r="AH4598" t="n">
        <v>25</v>
      </c>
      <c r="AI4598" t="n">
        <v>14085</v>
      </c>
      <c r="AJ4598" t="n">
        <v>13772</v>
      </c>
      <c r="AK4598" t="n">
        <v>15391</v>
      </c>
      <c r="AL4598" t="n">
        <v>14413</v>
      </c>
      <c r="AM4598" t="n">
        <v>16317</v>
      </c>
      <c r="AN4598" t="n">
        <v>17878</v>
      </c>
      <c r="AO4598" t="n">
        <v>1258</v>
      </c>
      <c r="AP4598" t="n">
        <v>2579</v>
      </c>
      <c r="AQ4598" t="n">
        <v>1735</v>
      </c>
      <c r="AR4598" t="n">
        <v>41</v>
      </c>
    </row>
    <row r="4599">
      <c r="A4599" t="n">
        <v>450951</v>
      </c>
      <c r="B4599" t="s">
        <v>6799</v>
      </c>
      <c r="C4599" t="s">
        <v>312</v>
      </c>
      <c r="D4599" t="s">
        <v>282</v>
      </c>
      <c r="E4599" t="s">
        <v>283</v>
      </c>
      <c r="F4599" t="s">
        <v>199</v>
      </c>
      <c r="G4599" t="s">
        <v>189</v>
      </c>
      <c r="H4599" t="s">
        <v>200</v>
      </c>
      <c r="I4599" t="s">
        <v>151</v>
      </c>
      <c r="J4599" t="s">
        <v>164</v>
      </c>
      <c r="K4599"/>
      <c r="L4599" t="s">
        <v>155</v>
      </c>
      <c r="M4599" t="s">
        <v>155</v>
      </c>
      <c r="N4599" t="n">
        <v>-111.8312</v>
      </c>
      <c r="O4599" t="n">
        <v>33.5819</v>
      </c>
      <c r="P4599" t="n">
        <v>218</v>
      </c>
      <c r="Q4599" t="n">
        <v>218</v>
      </c>
      <c r="R4599" t="n">
        <v>44.5</v>
      </c>
      <c r="S4599" t="n">
        <v>46.8</v>
      </c>
      <c r="T4599" t="n">
        <v>14.7</v>
      </c>
      <c r="U4599" t="n">
        <v>25.2</v>
      </c>
      <c r="V4599" t="n">
        <v>4.6</v>
      </c>
      <c r="W4599" t="n">
        <v>0</v>
      </c>
      <c r="X4599" t="n">
        <v>85</v>
      </c>
      <c r="Y4599"/>
      <c r="Z4599" t="n">
        <v>13</v>
      </c>
      <c r="AA4599"/>
      <c r="AB4599"/>
      <c r="AC4599"/>
      <c r="AD4599"/>
      <c r="AE4599"/>
      <c r="AF4599" t="n">
        <v>99</v>
      </c>
      <c r="AG4599" t="n">
        <v>38</v>
      </c>
      <c r="AH4599" t="n">
        <v>62</v>
      </c>
      <c r="AI4599" t="n">
        <v>36293</v>
      </c>
      <c r="AJ4599" t="n">
        <v>35523</v>
      </c>
      <c r="AK4599" t="n">
        <v>38687</v>
      </c>
      <c r="AL4599" t="n">
        <v>38844</v>
      </c>
      <c r="AM4599" t="n">
        <v>40421</v>
      </c>
      <c r="AN4599" t="n">
        <v>41861</v>
      </c>
      <c r="AO4599"/>
      <c r="AP4599"/>
      <c r="AQ4599"/>
      <c r="AR4599"/>
    </row>
    <row r="4600">
      <c r="A4600" t="n">
        <v>450960</v>
      </c>
      <c r="B4600" t="s">
        <v>6800</v>
      </c>
      <c r="C4600" t="s">
        <v>6801</v>
      </c>
      <c r="D4600" t="s">
        <v>440</v>
      </c>
      <c r="E4600" t="s">
        <v>267</v>
      </c>
      <c r="F4600" t="s">
        <v>279</v>
      </c>
      <c r="G4600" t="s">
        <v>189</v>
      </c>
      <c r="H4600" t="s">
        <v>174</v>
      </c>
      <c r="I4600" t="s">
        <v>186</v>
      </c>
      <c r="J4600" t="s">
        <v>164</v>
      </c>
      <c r="K4600" t="s">
        <v>176</v>
      </c>
      <c r="L4600" t="s">
        <v>155</v>
      </c>
      <c r="M4600" t="s">
        <v>155</v>
      </c>
      <c r="N4600" t="n">
        <v>-118.1496</v>
      </c>
      <c r="O4600" t="n">
        <v>33.8897</v>
      </c>
      <c r="P4600" t="n">
        <v>411</v>
      </c>
      <c r="Q4600" t="n">
        <v>411</v>
      </c>
      <c r="R4600" t="n">
        <v>87.8</v>
      </c>
      <c r="S4600" t="n">
        <v>3.6</v>
      </c>
      <c r="T4600" t="n">
        <v>17.8</v>
      </c>
      <c r="U4600" t="n">
        <v>73.7</v>
      </c>
      <c r="V4600" t="n">
        <v>1.5</v>
      </c>
      <c r="W4600" t="n">
        <v>0</v>
      </c>
      <c r="X4600" t="n">
        <v>79</v>
      </c>
      <c r="Y4600"/>
      <c r="Z4600" t="n">
        <v>10</v>
      </c>
      <c r="AA4600" t="n">
        <v>66</v>
      </c>
      <c r="AB4600" t="n">
        <v>68.2</v>
      </c>
      <c r="AC4600"/>
      <c r="AD4600"/>
      <c r="AE4600"/>
      <c r="AF4600" t="n">
        <v>263</v>
      </c>
      <c r="AG4600" t="n">
        <v>90</v>
      </c>
      <c r="AH4600" t="n">
        <v>90</v>
      </c>
      <c r="AI4600" t="n">
        <v>14534</v>
      </c>
      <c r="AJ4600" t="n">
        <v>11978</v>
      </c>
      <c r="AK4600" t="n">
        <v>14927</v>
      </c>
      <c r="AL4600" t="n">
        <v>15847</v>
      </c>
      <c r="AM4600" t="n">
        <v>18145</v>
      </c>
      <c r="AN4600"/>
      <c r="AO4600" t="n">
        <v>22</v>
      </c>
      <c r="AP4600"/>
      <c r="AQ4600"/>
      <c r="AR4600"/>
    </row>
    <row r="4601">
      <c r="A4601" t="n">
        <v>450988</v>
      </c>
      <c r="B4601" t="s">
        <v>6802</v>
      </c>
      <c r="C4601" t="s">
        <v>589</v>
      </c>
      <c r="D4601" t="s">
        <v>440</v>
      </c>
      <c r="E4601" t="s">
        <v>267</v>
      </c>
      <c r="F4601" t="s">
        <v>199</v>
      </c>
      <c r="G4601" t="s">
        <v>189</v>
      </c>
      <c r="H4601" t="s">
        <v>200</v>
      </c>
      <c r="I4601" t="s">
        <v>151</v>
      </c>
      <c r="J4601" t="s">
        <v>164</v>
      </c>
      <c r="K4601"/>
      <c r="L4601" t="s">
        <v>155</v>
      </c>
      <c r="M4601" t="s">
        <v>155</v>
      </c>
      <c r="N4601" t="n">
        <v>-117.9215</v>
      </c>
      <c r="O4601" t="n">
        <v>33.7288</v>
      </c>
      <c r="P4601" t="n">
        <v>318</v>
      </c>
      <c r="Q4601" t="n">
        <v>318</v>
      </c>
      <c r="R4601" t="n">
        <v>90.3</v>
      </c>
      <c r="S4601" t="n">
        <v>10.7</v>
      </c>
      <c r="T4601" t="n">
        <v>5.3</v>
      </c>
      <c r="U4601" t="n">
        <v>26.7</v>
      </c>
      <c r="V4601" t="n">
        <v>52.8</v>
      </c>
      <c r="W4601" t="n">
        <v>1.9</v>
      </c>
      <c r="X4601" t="n">
        <v>94</v>
      </c>
      <c r="Y4601" t="n">
        <v>86</v>
      </c>
      <c r="Z4601" t="n">
        <v>20</v>
      </c>
      <c r="AA4601"/>
      <c r="AB4601"/>
      <c r="AC4601"/>
      <c r="AD4601"/>
      <c r="AE4601"/>
      <c r="AF4601" t="n">
        <v>107</v>
      </c>
      <c r="AG4601" t="n">
        <v>46</v>
      </c>
      <c r="AH4601" t="n">
        <v>46</v>
      </c>
      <c r="AI4601" t="n">
        <v>14231</v>
      </c>
      <c r="AJ4601" t="n">
        <v>14231</v>
      </c>
      <c r="AK4601"/>
      <c r="AL4601"/>
      <c r="AM4601"/>
      <c r="AN4601"/>
      <c r="AO4601"/>
      <c r="AP4601"/>
      <c r="AQ4601"/>
      <c r="AR4601"/>
    </row>
    <row r="4602">
      <c r="A4602" t="n">
        <v>451042</v>
      </c>
      <c r="B4602" t="s">
        <v>6803</v>
      </c>
      <c r="C4602" t="s">
        <v>6804</v>
      </c>
      <c r="D4602" t="s">
        <v>992</v>
      </c>
      <c r="E4602" t="s">
        <v>993</v>
      </c>
      <c r="F4602" t="s">
        <v>199</v>
      </c>
      <c r="G4602" t="s">
        <v>189</v>
      </c>
      <c r="H4602" t="s">
        <v>200</v>
      </c>
      <c r="I4602" t="s">
        <v>186</v>
      </c>
      <c r="J4602" t="s">
        <v>164</v>
      </c>
      <c r="K4602"/>
      <c r="L4602" t="s">
        <v>155</v>
      </c>
      <c r="M4602" t="s">
        <v>155</v>
      </c>
      <c r="N4602" t="n">
        <v>-72.8537</v>
      </c>
      <c r="O4602" t="n">
        <v>41.2772</v>
      </c>
      <c r="P4602" t="n">
        <v>47</v>
      </c>
      <c r="Q4602" t="n">
        <v>47</v>
      </c>
      <c r="R4602" t="n">
        <v>87.2</v>
      </c>
      <c r="S4602" t="n">
        <v>36.2</v>
      </c>
      <c r="T4602" t="n">
        <v>12.8</v>
      </c>
      <c r="U4602" t="n">
        <v>51.1</v>
      </c>
      <c r="V4602" t="n">
        <v>0</v>
      </c>
      <c r="W4602" t="n">
        <v>0</v>
      </c>
      <c r="X4602" t="n">
        <v>100</v>
      </c>
      <c r="Y4602" t="n">
        <v>100</v>
      </c>
      <c r="Z4602" t="n">
        <v>15</v>
      </c>
      <c r="AA4602"/>
      <c r="AB4602"/>
      <c r="AC4602"/>
      <c r="AD4602"/>
      <c r="AE4602"/>
      <c r="AF4602" t="n">
        <v>4</v>
      </c>
      <c r="AG4602" t="n">
        <v>100</v>
      </c>
      <c r="AH4602" t="n">
        <v>100</v>
      </c>
      <c r="AI4602" t="n">
        <v>5655</v>
      </c>
      <c r="AJ4602" t="n">
        <v>5655</v>
      </c>
      <c r="AK4602"/>
      <c r="AL4602"/>
      <c r="AM4602"/>
      <c r="AN4602"/>
      <c r="AO4602"/>
      <c r="AP4602"/>
      <c r="AQ4602"/>
      <c r="AR4602"/>
    </row>
    <row r="4603">
      <c r="A4603" t="n">
        <v>451051</v>
      </c>
      <c r="B4603" t="s">
        <v>6805</v>
      </c>
      <c r="C4603" t="s">
        <v>6806</v>
      </c>
      <c r="D4603" t="s">
        <v>1051</v>
      </c>
      <c r="E4603" t="s">
        <v>997</v>
      </c>
      <c r="F4603" t="s">
        <v>199</v>
      </c>
      <c r="G4603" t="s">
        <v>189</v>
      </c>
      <c r="H4603" t="s">
        <v>200</v>
      </c>
      <c r="I4603" t="s">
        <v>186</v>
      </c>
      <c r="J4603" t="s">
        <v>164</v>
      </c>
      <c r="K4603"/>
      <c r="L4603" t="s">
        <v>155</v>
      </c>
      <c r="M4603" t="s">
        <v>155</v>
      </c>
      <c r="N4603" t="n">
        <v>-75.6668</v>
      </c>
      <c r="O4603" t="n">
        <v>39.6288</v>
      </c>
      <c r="P4603" t="n">
        <v>204</v>
      </c>
      <c r="Q4603" t="n">
        <v>204</v>
      </c>
      <c r="R4603" t="n">
        <v>93.1</v>
      </c>
      <c r="S4603" t="n">
        <v>33.3</v>
      </c>
      <c r="T4603" t="n">
        <v>40.7</v>
      </c>
      <c r="U4603" t="n">
        <v>17.2</v>
      </c>
      <c r="V4603" t="n">
        <v>0</v>
      </c>
      <c r="W4603" t="n">
        <v>0</v>
      </c>
      <c r="X4603"/>
      <c r="Y4603"/>
      <c r="Z4603" t="n">
        <v>10</v>
      </c>
      <c r="AA4603"/>
      <c r="AB4603"/>
      <c r="AC4603"/>
      <c r="AD4603"/>
      <c r="AE4603"/>
      <c r="AF4603" t="n">
        <v>0</v>
      </c>
      <c r="AG4603" t="n">
        <v>39</v>
      </c>
      <c r="AH4603" t="n">
        <v>43</v>
      </c>
      <c r="AI4603"/>
      <c r="AJ4603"/>
      <c r="AK4603"/>
      <c r="AL4603"/>
      <c r="AM4603"/>
      <c r="AN4603"/>
      <c r="AO4603"/>
      <c r="AP4603"/>
      <c r="AQ4603"/>
      <c r="AR4603"/>
    </row>
    <row r="4604">
      <c r="A4604" t="n">
        <v>451079</v>
      </c>
      <c r="B4604" t="s">
        <v>6807</v>
      </c>
      <c r="C4604" t="s">
        <v>1136</v>
      </c>
      <c r="D4604" t="s">
        <v>1078</v>
      </c>
      <c r="E4604" t="s">
        <v>147</v>
      </c>
      <c r="F4604" t="s">
        <v>162</v>
      </c>
      <c r="G4604" t="s">
        <v>163</v>
      </c>
      <c r="H4604" t="s">
        <v>150</v>
      </c>
      <c r="I4604" t="s">
        <v>151</v>
      </c>
      <c r="J4604" t="s">
        <v>164</v>
      </c>
      <c r="K4604" t="s">
        <v>209</v>
      </c>
      <c r="L4604" t="s">
        <v>155</v>
      </c>
      <c r="M4604" t="s">
        <v>155</v>
      </c>
      <c r="N4604" t="n">
        <v>-82.322</v>
      </c>
      <c r="O4604" t="n">
        <v>29.6501</v>
      </c>
      <c r="P4604" t="n">
        <v>78</v>
      </c>
      <c r="Q4604"/>
      <c r="R4604"/>
      <c r="S4604"/>
      <c r="T4604"/>
      <c r="U4604"/>
      <c r="V4604"/>
      <c r="W4604"/>
      <c r="X4604"/>
      <c r="Y4604"/>
      <c r="Z4604"/>
      <c r="AA4604"/>
      <c r="AB4604"/>
      <c r="AC4604"/>
      <c r="AD4604"/>
      <c r="AE4604"/>
      <c r="AF4604"/>
      <c r="AG4604"/>
      <c r="AH4604"/>
      <c r="AI4604"/>
      <c r="AJ4604"/>
      <c r="AK4604"/>
      <c r="AL4604"/>
      <c r="AM4604"/>
      <c r="AN4604"/>
      <c r="AO4604"/>
      <c r="AP4604"/>
      <c r="AQ4604" t="n">
        <v>22</v>
      </c>
      <c r="AR4604"/>
    </row>
    <row r="4605">
      <c r="A4605" t="n">
        <v>451097</v>
      </c>
      <c r="B4605" t="s">
        <v>6808</v>
      </c>
      <c r="C4605" t="s">
        <v>1096</v>
      </c>
      <c r="D4605" t="s">
        <v>1078</v>
      </c>
      <c r="E4605" t="s">
        <v>147</v>
      </c>
      <c r="F4605" t="s">
        <v>199</v>
      </c>
      <c r="G4605" t="s">
        <v>189</v>
      </c>
      <c r="H4605" t="s">
        <v>200</v>
      </c>
      <c r="I4605" t="s">
        <v>151</v>
      </c>
      <c r="J4605" t="s">
        <v>164</v>
      </c>
      <c r="K4605"/>
      <c r="L4605" t="s">
        <v>155</v>
      </c>
      <c r="M4605" t="s">
        <v>155</v>
      </c>
      <c r="N4605" t="n">
        <v>-81.4396</v>
      </c>
      <c r="O4605" t="n">
        <v>28.3061</v>
      </c>
      <c r="P4605" t="n">
        <v>295</v>
      </c>
      <c r="Q4605" t="n">
        <v>295</v>
      </c>
      <c r="R4605" t="n">
        <v>76.9</v>
      </c>
      <c r="S4605" t="n">
        <v>23.7</v>
      </c>
      <c r="T4605" t="n">
        <v>11.2</v>
      </c>
      <c r="U4605" t="n">
        <v>61.4</v>
      </c>
      <c r="V4605" t="n">
        <v>0.3</v>
      </c>
      <c r="W4605" t="n">
        <v>0</v>
      </c>
      <c r="X4605" t="n">
        <v>87</v>
      </c>
      <c r="Y4605" t="n">
        <v>89</v>
      </c>
      <c r="Z4605" t="n">
        <v>10</v>
      </c>
      <c r="AA4605"/>
      <c r="AB4605"/>
      <c r="AC4605"/>
      <c r="AD4605"/>
      <c r="AE4605"/>
      <c r="AF4605" t="n">
        <v>29</v>
      </c>
      <c r="AG4605" t="n">
        <v>12</v>
      </c>
      <c r="AH4605" t="n">
        <v>12</v>
      </c>
      <c r="AI4605"/>
      <c r="AJ4605"/>
      <c r="AK4605"/>
      <c r="AL4605"/>
      <c r="AM4605"/>
      <c r="AN4605"/>
      <c r="AO4605"/>
      <c r="AP4605"/>
      <c r="AQ4605"/>
      <c r="AR4605"/>
    </row>
    <row r="4606">
      <c r="A4606" t="n">
        <v>451103</v>
      </c>
      <c r="B4606" t="s">
        <v>6809</v>
      </c>
      <c r="C4606" t="s">
        <v>6810</v>
      </c>
      <c r="D4606" t="s">
        <v>1078</v>
      </c>
      <c r="E4606" t="s">
        <v>147</v>
      </c>
      <c r="F4606" t="s">
        <v>188</v>
      </c>
      <c r="G4606" t="s">
        <v>189</v>
      </c>
      <c r="H4606" t="s">
        <v>150</v>
      </c>
      <c r="I4606" t="s">
        <v>186</v>
      </c>
      <c r="J4606" t="s">
        <v>164</v>
      </c>
      <c r="K4606" t="s">
        <v>209</v>
      </c>
      <c r="L4606" t="s">
        <v>155</v>
      </c>
      <c r="M4606" t="s">
        <v>155</v>
      </c>
      <c r="N4606" t="n">
        <v>-80.267</v>
      </c>
      <c r="O4606" t="n">
        <v>25.8107</v>
      </c>
      <c r="P4606" t="n">
        <v>2674</v>
      </c>
      <c r="Q4606" t="n">
        <v>1152</v>
      </c>
      <c r="R4606" t="n">
        <v>80.9</v>
      </c>
      <c r="S4606" t="n">
        <v>1.6</v>
      </c>
      <c r="T4606" t="n">
        <v>9.5</v>
      </c>
      <c r="U4606" t="n">
        <v>88.4</v>
      </c>
      <c r="V4606" t="n">
        <v>0.3</v>
      </c>
      <c r="W4606" t="n">
        <v>0</v>
      </c>
      <c r="X4606" t="n">
        <v>91</v>
      </c>
      <c r="Y4606" t="n">
        <v>15</v>
      </c>
      <c r="Z4606" t="n">
        <v>26</v>
      </c>
      <c r="AA4606" t="n">
        <v>24</v>
      </c>
      <c r="AB4606" t="n">
        <v>20.8</v>
      </c>
      <c r="AC4606" t="n">
        <v>8</v>
      </c>
      <c r="AD4606" t="n">
        <v>50</v>
      </c>
      <c r="AE4606" t="n">
        <v>50</v>
      </c>
      <c r="AF4606" t="n">
        <v>289</v>
      </c>
      <c r="AG4606" t="n">
        <v>23</v>
      </c>
      <c r="AH4606" t="n">
        <v>39</v>
      </c>
      <c r="AI4606" t="n">
        <v>27664</v>
      </c>
      <c r="AJ4606" t="n">
        <v>27680</v>
      </c>
      <c r="AK4606" t="n">
        <v>30513</v>
      </c>
      <c r="AL4606" t="n">
        <v>32467</v>
      </c>
      <c r="AM4606" t="n">
        <v>33571</v>
      </c>
      <c r="AN4606" t="n">
        <v>33571</v>
      </c>
      <c r="AO4606" t="n">
        <v>184</v>
      </c>
      <c r="AP4606" t="n">
        <v>98</v>
      </c>
      <c r="AQ4606" t="n">
        <v>630</v>
      </c>
      <c r="AR4606" t="n">
        <v>15</v>
      </c>
    </row>
    <row r="4607">
      <c r="A4607" t="n">
        <v>451121</v>
      </c>
      <c r="B4607" t="s">
        <v>6811</v>
      </c>
      <c r="C4607" t="s">
        <v>1082</v>
      </c>
      <c r="D4607" t="s">
        <v>1078</v>
      </c>
      <c r="E4607" t="s">
        <v>147</v>
      </c>
      <c r="F4607" t="s">
        <v>199</v>
      </c>
      <c r="G4607" t="s">
        <v>189</v>
      </c>
      <c r="H4607" t="s">
        <v>200</v>
      </c>
      <c r="I4607" t="s">
        <v>151</v>
      </c>
      <c r="J4607" t="s">
        <v>164</v>
      </c>
      <c r="K4607"/>
      <c r="L4607" t="s">
        <v>155</v>
      </c>
      <c r="M4607" t="s">
        <v>155</v>
      </c>
      <c r="N4607" t="n">
        <v>-80.3132</v>
      </c>
      <c r="O4607" t="n">
        <v>25.6874</v>
      </c>
      <c r="P4607" t="n">
        <v>151</v>
      </c>
      <c r="Q4607" t="n">
        <v>151</v>
      </c>
      <c r="R4607" t="n">
        <v>92.7</v>
      </c>
      <c r="S4607" t="n">
        <v>20.5</v>
      </c>
      <c r="T4607" t="n">
        <v>17.9</v>
      </c>
      <c r="U4607" t="n">
        <v>53</v>
      </c>
      <c r="V4607" t="n">
        <v>0.7</v>
      </c>
      <c r="W4607" t="n">
        <v>0</v>
      </c>
      <c r="X4607" t="n">
        <v>100</v>
      </c>
      <c r="Y4607" t="n">
        <v>100</v>
      </c>
      <c r="Z4607" t="n">
        <v>13</v>
      </c>
      <c r="AA4607"/>
      <c r="AB4607"/>
      <c r="AC4607"/>
      <c r="AD4607"/>
      <c r="AE4607"/>
      <c r="AF4607" t="n">
        <v>10</v>
      </c>
      <c r="AG4607" t="n">
        <v>47</v>
      </c>
      <c r="AH4607" t="n">
        <v>48</v>
      </c>
      <c r="AI4607" t="n">
        <v>23883</v>
      </c>
      <c r="AJ4607" t="n">
        <v>21407</v>
      </c>
      <c r="AK4607" t="n">
        <v>18360</v>
      </c>
      <c r="AL4607" t="n">
        <v>20435</v>
      </c>
      <c r="AM4607" t="n">
        <v>24855</v>
      </c>
      <c r="AN4607"/>
      <c r="AO4607"/>
      <c r="AP4607"/>
      <c r="AQ4607"/>
      <c r="AR4607"/>
    </row>
    <row r="4608">
      <c r="A4608" t="n">
        <v>451149</v>
      </c>
      <c r="B4608" t="s">
        <v>6812</v>
      </c>
      <c r="C4608" t="s">
        <v>1262</v>
      </c>
      <c r="D4608" t="s">
        <v>1078</v>
      </c>
      <c r="E4608" t="s">
        <v>147</v>
      </c>
      <c r="F4608" t="s">
        <v>199</v>
      </c>
      <c r="G4608" t="s">
        <v>189</v>
      </c>
      <c r="H4608" t="s">
        <v>200</v>
      </c>
      <c r="I4608" t="s">
        <v>186</v>
      </c>
      <c r="J4608" t="s">
        <v>168</v>
      </c>
      <c r="K4608"/>
      <c r="L4608" t="s">
        <v>155</v>
      </c>
      <c r="M4608" t="s">
        <v>155</v>
      </c>
      <c r="N4608" t="n">
        <v>-80.2518</v>
      </c>
      <c r="O4608" t="n">
        <v>26.0704</v>
      </c>
      <c r="P4608" t="n">
        <v>1572</v>
      </c>
      <c r="Q4608" t="n">
        <v>1572</v>
      </c>
      <c r="R4608" t="n">
        <v>94</v>
      </c>
      <c r="S4608" t="n">
        <v>34.4</v>
      </c>
      <c r="T4608" t="n">
        <v>23.5</v>
      </c>
      <c r="U4608" t="n">
        <v>34.7</v>
      </c>
      <c r="V4608" t="n">
        <v>0.6</v>
      </c>
      <c r="W4608" t="n">
        <v>0</v>
      </c>
      <c r="X4608" t="n">
        <v>80</v>
      </c>
      <c r="Y4608"/>
      <c r="Z4608" t="n">
        <v>17</v>
      </c>
      <c r="AA4608"/>
      <c r="AB4608"/>
      <c r="AC4608"/>
      <c r="AD4608"/>
      <c r="AE4608"/>
      <c r="AF4608" t="n">
        <v>147</v>
      </c>
      <c r="AG4608" t="n">
        <v>33</v>
      </c>
      <c r="AH4608" t="n">
        <v>35</v>
      </c>
      <c r="AI4608" t="n">
        <v>24719</v>
      </c>
      <c r="AJ4608" t="n">
        <v>24794</v>
      </c>
      <c r="AK4608" t="n">
        <v>28308</v>
      </c>
      <c r="AL4608" t="n">
        <v>28886</v>
      </c>
      <c r="AM4608"/>
      <c r="AN4608"/>
      <c r="AO4608"/>
      <c r="AP4608"/>
      <c r="AQ4608"/>
      <c r="AR4608"/>
    </row>
    <row r="4609">
      <c r="A4609" t="n">
        <v>451158</v>
      </c>
      <c r="B4609" t="s">
        <v>6813</v>
      </c>
      <c r="C4609" t="s">
        <v>1115</v>
      </c>
      <c r="D4609" t="s">
        <v>1078</v>
      </c>
      <c r="E4609" t="s">
        <v>147</v>
      </c>
      <c r="F4609" t="s">
        <v>199</v>
      </c>
      <c r="G4609" t="s">
        <v>189</v>
      </c>
      <c r="H4609" t="s">
        <v>200</v>
      </c>
      <c r="I4609" t="s">
        <v>151</v>
      </c>
      <c r="J4609" t="s">
        <v>164</v>
      </c>
      <c r="K4609"/>
      <c r="L4609" t="s">
        <v>155</v>
      </c>
      <c r="M4609" t="s">
        <v>155</v>
      </c>
      <c r="N4609" t="n">
        <v>-84.3179</v>
      </c>
      <c r="O4609" t="n">
        <v>30.442</v>
      </c>
      <c r="P4609" t="n">
        <v>1326</v>
      </c>
      <c r="Q4609" t="n">
        <v>1326</v>
      </c>
      <c r="R4609" t="n">
        <v>94.6</v>
      </c>
      <c r="S4609" t="n">
        <v>53.7</v>
      </c>
      <c r="T4609" t="n">
        <v>26.2</v>
      </c>
      <c r="U4609" t="n">
        <v>12.4</v>
      </c>
      <c r="V4609" t="n">
        <v>1.1</v>
      </c>
      <c r="W4609" t="n">
        <v>0.1</v>
      </c>
      <c r="X4609" t="n">
        <v>87</v>
      </c>
      <c r="Y4609"/>
      <c r="Z4609" t="n">
        <v>17</v>
      </c>
      <c r="AA4609"/>
      <c r="AB4609"/>
      <c r="AC4609"/>
      <c r="AD4609"/>
      <c r="AE4609"/>
      <c r="AF4609" t="n">
        <v>259</v>
      </c>
      <c r="AG4609" t="n">
        <v>19</v>
      </c>
      <c r="AH4609" t="n">
        <v>22</v>
      </c>
      <c r="AI4609" t="n">
        <v>21454</v>
      </c>
      <c r="AJ4609" t="n">
        <v>22360</v>
      </c>
      <c r="AK4609" t="n">
        <v>23111</v>
      </c>
      <c r="AL4609" t="n">
        <v>23916</v>
      </c>
      <c r="AM4609" t="n">
        <v>24954</v>
      </c>
      <c r="AN4609"/>
      <c r="AO4609"/>
      <c r="AP4609"/>
      <c r="AQ4609"/>
      <c r="AR4609"/>
    </row>
    <row r="4610">
      <c r="A4610" t="n">
        <v>451167</v>
      </c>
      <c r="B4610" t="s">
        <v>6814</v>
      </c>
      <c r="C4610" t="s">
        <v>1126</v>
      </c>
      <c r="D4610" t="s">
        <v>1078</v>
      </c>
      <c r="E4610" t="s">
        <v>147</v>
      </c>
      <c r="F4610" t="s">
        <v>199</v>
      </c>
      <c r="G4610" t="s">
        <v>189</v>
      </c>
      <c r="H4610" t="s">
        <v>200</v>
      </c>
      <c r="I4610" t="s">
        <v>186</v>
      </c>
      <c r="J4610" t="s">
        <v>164</v>
      </c>
      <c r="K4610"/>
      <c r="L4610" t="s">
        <v>155</v>
      </c>
      <c r="M4610" t="s">
        <v>155</v>
      </c>
      <c r="N4610" t="n">
        <v>-82.5034</v>
      </c>
      <c r="O4610" t="n">
        <v>28.0271</v>
      </c>
      <c r="P4610" t="n">
        <v>201</v>
      </c>
      <c r="Q4610" t="n">
        <v>201</v>
      </c>
      <c r="R4610" t="n">
        <v>46.8</v>
      </c>
      <c r="S4610" t="n">
        <v>10.4</v>
      </c>
      <c r="T4610" t="n">
        <v>28.4</v>
      </c>
      <c r="U4610" t="n">
        <v>55.7</v>
      </c>
      <c r="V4610" t="n">
        <v>0.5</v>
      </c>
      <c r="W4610" t="n">
        <v>0.5</v>
      </c>
      <c r="X4610" t="n">
        <v>33</v>
      </c>
      <c r="Y4610"/>
      <c r="Z4610" t="n">
        <v>12</v>
      </c>
      <c r="AA4610"/>
      <c r="AB4610"/>
      <c r="AC4610"/>
      <c r="AD4610"/>
      <c r="AE4610"/>
      <c r="AF4610" t="n">
        <v>19</v>
      </c>
      <c r="AG4610" t="n">
        <v>72</v>
      </c>
      <c r="AH4610" t="n">
        <v>75</v>
      </c>
      <c r="AI4610" t="n">
        <v>40133</v>
      </c>
      <c r="AJ4610" t="n">
        <v>42367</v>
      </c>
      <c r="AK4610"/>
      <c r="AL4610"/>
      <c r="AM4610"/>
      <c r="AN4610"/>
      <c r="AO4610"/>
      <c r="AP4610"/>
      <c r="AQ4610"/>
      <c r="AR4610"/>
    </row>
    <row r="4611">
      <c r="A4611" t="n">
        <v>451194</v>
      </c>
      <c r="B4611" t="s">
        <v>6815</v>
      </c>
      <c r="C4611" t="s">
        <v>6816</v>
      </c>
      <c r="D4611" t="s">
        <v>1771</v>
      </c>
      <c r="E4611" t="s">
        <v>891</v>
      </c>
      <c r="F4611" t="s">
        <v>199</v>
      </c>
      <c r="G4611" t="s">
        <v>189</v>
      </c>
      <c r="H4611" t="s">
        <v>200</v>
      </c>
      <c r="I4611" t="s">
        <v>205</v>
      </c>
      <c r="J4611" t="s">
        <v>164</v>
      </c>
      <c r="K4611"/>
      <c r="L4611" t="s">
        <v>155</v>
      </c>
      <c r="M4611" t="s">
        <v>155</v>
      </c>
      <c r="N4611" t="n">
        <v>-91.3561</v>
      </c>
      <c r="O4611" t="n">
        <v>42.1037</v>
      </c>
      <c r="P4611" t="n">
        <v>51</v>
      </c>
      <c r="Q4611" t="n">
        <v>51</v>
      </c>
      <c r="R4611" t="n">
        <v>88.2</v>
      </c>
      <c r="S4611" t="n">
        <v>86.3</v>
      </c>
      <c r="T4611" t="n">
        <v>3.9</v>
      </c>
      <c r="U4611" t="n">
        <v>0</v>
      </c>
      <c r="V4611" t="n">
        <v>2</v>
      </c>
      <c r="W4611" t="n">
        <v>0</v>
      </c>
      <c r="X4611"/>
      <c r="Y4611"/>
      <c r="Z4611" t="n">
        <v>5</v>
      </c>
      <c r="AA4611"/>
      <c r="AB4611"/>
      <c r="AC4611"/>
      <c r="AD4611"/>
      <c r="AE4611"/>
      <c r="AF4611" t="n">
        <v>10</v>
      </c>
      <c r="AG4611" t="n">
        <v>49</v>
      </c>
      <c r="AH4611" t="n">
        <v>49</v>
      </c>
      <c r="AI4611" t="n">
        <v>12587</v>
      </c>
      <c r="AJ4611" t="n">
        <v>12739</v>
      </c>
      <c r="AK4611" t="n">
        <v>17394</v>
      </c>
      <c r="AL4611"/>
      <c r="AM4611"/>
      <c r="AN4611"/>
      <c r="AO4611"/>
      <c r="AP4611"/>
      <c r="AQ4611"/>
      <c r="AR4611"/>
    </row>
    <row r="4612">
      <c r="A4612" t="n">
        <v>451228</v>
      </c>
      <c r="B4612" t="s">
        <v>6817</v>
      </c>
      <c r="C4612" t="s">
        <v>1679</v>
      </c>
      <c r="D4612" t="s">
        <v>1445</v>
      </c>
      <c r="E4612" t="s">
        <v>1434</v>
      </c>
      <c r="F4612" t="s">
        <v>279</v>
      </c>
      <c r="G4612" t="s">
        <v>189</v>
      </c>
      <c r="H4612" t="s">
        <v>174</v>
      </c>
      <c r="I4612" t="s">
        <v>151</v>
      </c>
      <c r="J4612" t="s">
        <v>168</v>
      </c>
      <c r="K4612"/>
      <c r="L4612" t="s">
        <v>155</v>
      </c>
      <c r="M4612" t="s">
        <v>155</v>
      </c>
      <c r="N4612" t="n">
        <v>-86.2548</v>
      </c>
      <c r="O4612" t="n">
        <v>39.7293</v>
      </c>
      <c r="P4612" t="n">
        <v>896</v>
      </c>
      <c r="Q4612" t="n">
        <v>896</v>
      </c>
      <c r="R4612" t="n">
        <v>18.8</v>
      </c>
      <c r="S4612" t="n">
        <v>37.6</v>
      </c>
      <c r="T4612" t="n">
        <v>45.6</v>
      </c>
      <c r="U4612" t="n">
        <v>6.7</v>
      </c>
      <c r="V4612" t="n">
        <v>1.5</v>
      </c>
      <c r="W4612" t="n">
        <v>0</v>
      </c>
      <c r="X4612" t="n">
        <v>73</v>
      </c>
      <c r="Y4612"/>
      <c r="Z4612" t="n">
        <v>37</v>
      </c>
      <c r="AA4612" t="n">
        <v>126</v>
      </c>
      <c r="AB4612" t="n">
        <v>63.5</v>
      </c>
      <c r="AC4612"/>
      <c r="AD4612"/>
      <c r="AE4612"/>
      <c r="AF4612" t="n">
        <v>318</v>
      </c>
      <c r="AG4612" t="n">
        <v>65</v>
      </c>
      <c r="AH4612" t="n">
        <v>69</v>
      </c>
      <c r="AI4612" t="n">
        <v>25966</v>
      </c>
      <c r="AJ4612" t="n">
        <v>26205</v>
      </c>
      <c r="AK4612" t="n">
        <v>26677</v>
      </c>
      <c r="AL4612" t="n">
        <v>28077</v>
      </c>
      <c r="AM4612" t="n">
        <v>27345</v>
      </c>
      <c r="AN4612" t="n">
        <v>23171</v>
      </c>
      <c r="AO4612"/>
      <c r="AP4612"/>
      <c r="AQ4612"/>
      <c r="AR4612"/>
    </row>
    <row r="4613">
      <c r="A4613" t="n">
        <v>451237</v>
      </c>
      <c r="B4613" t="s">
        <v>6818</v>
      </c>
      <c r="C4613" t="s">
        <v>1927</v>
      </c>
      <c r="D4613" t="s">
        <v>1878</v>
      </c>
      <c r="E4613" t="s">
        <v>891</v>
      </c>
      <c r="F4613" t="s">
        <v>199</v>
      </c>
      <c r="G4613" t="s">
        <v>189</v>
      </c>
      <c r="H4613" t="s">
        <v>200</v>
      </c>
      <c r="I4613" t="s">
        <v>151</v>
      </c>
      <c r="J4613" t="s">
        <v>164</v>
      </c>
      <c r="K4613"/>
      <c r="L4613" t="s">
        <v>155</v>
      </c>
      <c r="M4613" t="s">
        <v>155</v>
      </c>
      <c r="N4613" t="n">
        <v>-94.6664</v>
      </c>
      <c r="O4613" t="n">
        <v>38.867</v>
      </c>
      <c r="P4613" t="n">
        <v>306</v>
      </c>
      <c r="Q4613" t="n">
        <v>306</v>
      </c>
      <c r="R4613" t="n">
        <v>98</v>
      </c>
      <c r="S4613" t="n">
        <v>92.2</v>
      </c>
      <c r="T4613" t="n">
        <v>3.6</v>
      </c>
      <c r="U4613" t="n">
        <v>1.6</v>
      </c>
      <c r="V4613" t="n">
        <v>0</v>
      </c>
      <c r="W4613" t="n">
        <v>0</v>
      </c>
      <c r="X4613" t="n">
        <v>82</v>
      </c>
      <c r="Y4613"/>
      <c r="Z4613" t="n">
        <v>12</v>
      </c>
      <c r="AA4613"/>
      <c r="AB4613"/>
      <c r="AC4613"/>
      <c r="AD4613"/>
      <c r="AE4613"/>
      <c r="AF4613" t="n">
        <v>89</v>
      </c>
      <c r="AG4613" t="n">
        <v>41</v>
      </c>
      <c r="AH4613" t="n">
        <v>41</v>
      </c>
      <c r="AI4613" t="n">
        <v>13788</v>
      </c>
      <c r="AJ4613" t="n">
        <v>14159</v>
      </c>
      <c r="AK4613" t="n">
        <v>13452</v>
      </c>
      <c r="AL4613" t="n">
        <v>15288</v>
      </c>
      <c r="AM4613" t="n">
        <v>18070</v>
      </c>
      <c r="AN4613" t="n">
        <v>18819</v>
      </c>
      <c r="AO4613"/>
      <c r="AP4613"/>
      <c r="AQ4613"/>
      <c r="AR4613"/>
    </row>
    <row r="4614">
      <c r="A4614" t="n">
        <v>451255</v>
      </c>
      <c r="B4614" t="s">
        <v>6819</v>
      </c>
      <c r="C4614" t="s">
        <v>6820</v>
      </c>
      <c r="D4614" t="s">
        <v>2276</v>
      </c>
      <c r="E4614" t="s">
        <v>993</v>
      </c>
      <c r="F4614" t="s">
        <v>199</v>
      </c>
      <c r="G4614" t="s">
        <v>189</v>
      </c>
      <c r="H4614" t="s">
        <v>200</v>
      </c>
      <c r="I4614" t="s">
        <v>186</v>
      </c>
      <c r="J4614" t="s">
        <v>164</v>
      </c>
      <c r="K4614"/>
      <c r="L4614" t="s">
        <v>155</v>
      </c>
      <c r="M4614" t="s">
        <v>155</v>
      </c>
      <c r="N4614" t="n">
        <v>-72.6303</v>
      </c>
      <c r="O4614" t="n">
        <v>42.1463</v>
      </c>
      <c r="P4614" t="n">
        <v>104</v>
      </c>
      <c r="Q4614" t="n">
        <v>104</v>
      </c>
      <c r="R4614" t="n">
        <v>93.3</v>
      </c>
      <c r="S4614" t="n">
        <v>38.5</v>
      </c>
      <c r="T4614" t="n">
        <v>30.8</v>
      </c>
      <c r="U4614" t="n">
        <v>28.8</v>
      </c>
      <c r="V4614" t="n">
        <v>0</v>
      </c>
      <c r="W4614" t="n">
        <v>0</v>
      </c>
      <c r="X4614" t="n">
        <v>5</v>
      </c>
      <c r="Y4614" t="n">
        <v>10</v>
      </c>
      <c r="Z4614" t="n">
        <v>9</v>
      </c>
      <c r="AA4614"/>
      <c r="AB4614"/>
      <c r="AC4614"/>
      <c r="AD4614"/>
      <c r="AE4614"/>
      <c r="AF4614" t="n">
        <v>14</v>
      </c>
      <c r="AG4614" t="n">
        <v>9</v>
      </c>
      <c r="AH4614" t="n">
        <v>9</v>
      </c>
      <c r="AI4614" t="n">
        <v>18830</v>
      </c>
      <c r="AJ4614" t="n">
        <v>18701</v>
      </c>
      <c r="AK4614"/>
      <c r="AL4614"/>
      <c r="AM4614"/>
      <c r="AN4614"/>
      <c r="AO4614"/>
      <c r="AP4614"/>
      <c r="AQ4614"/>
      <c r="AR4614"/>
    </row>
    <row r="4615">
      <c r="A4615" t="n">
        <v>451282</v>
      </c>
      <c r="B4615" t="s">
        <v>6821</v>
      </c>
      <c r="C4615" t="s">
        <v>2483</v>
      </c>
      <c r="D4615" t="s">
        <v>1745</v>
      </c>
      <c r="E4615" t="s">
        <v>1434</v>
      </c>
      <c r="F4615" t="s">
        <v>199</v>
      </c>
      <c r="G4615" t="s">
        <v>189</v>
      </c>
      <c r="H4615" t="s">
        <v>200</v>
      </c>
      <c r="I4615" t="s">
        <v>186</v>
      </c>
      <c r="J4615" t="s">
        <v>164</v>
      </c>
      <c r="K4615"/>
      <c r="L4615" t="s">
        <v>155</v>
      </c>
      <c r="M4615" t="s">
        <v>155</v>
      </c>
      <c r="N4615" t="n">
        <v>-83.1645</v>
      </c>
      <c r="O4615" t="n">
        <v>42.5252</v>
      </c>
      <c r="P4615" t="n">
        <v>284</v>
      </c>
      <c r="Q4615" t="n">
        <v>284</v>
      </c>
      <c r="R4615" t="n">
        <v>98.6</v>
      </c>
      <c r="S4615" t="n">
        <v>62.3</v>
      </c>
      <c r="T4615" t="n">
        <v>25.7</v>
      </c>
      <c r="U4615" t="n">
        <v>1.8</v>
      </c>
      <c r="V4615" t="n">
        <v>4.6</v>
      </c>
      <c r="W4615" t="n">
        <v>0</v>
      </c>
      <c r="X4615" t="n">
        <v>96</v>
      </c>
      <c r="Y4615" t="n">
        <v>88</v>
      </c>
      <c r="Z4615" t="n">
        <v>11</v>
      </c>
      <c r="AA4615"/>
      <c r="AB4615"/>
      <c r="AC4615"/>
      <c r="AD4615"/>
      <c r="AE4615"/>
      <c r="AF4615" t="n">
        <v>99</v>
      </c>
      <c r="AG4615" t="n">
        <v>33</v>
      </c>
      <c r="AH4615" t="n">
        <v>33</v>
      </c>
      <c r="AI4615" t="n">
        <v>12991</v>
      </c>
      <c r="AJ4615" t="n">
        <v>14092</v>
      </c>
      <c r="AK4615"/>
      <c r="AL4615"/>
      <c r="AM4615"/>
      <c r="AN4615"/>
      <c r="AO4615"/>
      <c r="AP4615"/>
      <c r="AQ4615"/>
      <c r="AR4615"/>
    </row>
    <row r="4616">
      <c r="A4616" t="n">
        <v>451291</v>
      </c>
      <c r="B4616" t="s">
        <v>6822</v>
      </c>
      <c r="C4616" t="s">
        <v>2574</v>
      </c>
      <c r="D4616" t="s">
        <v>1745</v>
      </c>
      <c r="E4616" t="s">
        <v>1434</v>
      </c>
      <c r="F4616" t="s">
        <v>199</v>
      </c>
      <c r="G4616" t="s">
        <v>189</v>
      </c>
      <c r="H4616" t="s">
        <v>200</v>
      </c>
      <c r="I4616" t="s">
        <v>186</v>
      </c>
      <c r="J4616" t="s">
        <v>164</v>
      </c>
      <c r="K4616"/>
      <c r="L4616" t="s">
        <v>155</v>
      </c>
      <c r="M4616" t="s">
        <v>155</v>
      </c>
      <c r="N4616" t="n">
        <v>-82.4257</v>
      </c>
      <c r="O4616" t="n">
        <v>42.9724</v>
      </c>
      <c r="P4616" t="n">
        <v>13</v>
      </c>
      <c r="Q4616" t="n">
        <v>13</v>
      </c>
      <c r="R4616" t="n">
        <v>92.3</v>
      </c>
      <c r="S4616" t="n">
        <v>84.6</v>
      </c>
      <c r="T4616" t="n">
        <v>15.4</v>
      </c>
      <c r="U4616" t="n">
        <v>0</v>
      </c>
      <c r="V4616" t="n">
        <v>0</v>
      </c>
      <c r="W4616" t="n">
        <v>0</v>
      </c>
      <c r="X4616"/>
      <c r="Y4616"/>
      <c r="Z4616" t="n">
        <v>8</v>
      </c>
      <c r="AA4616"/>
      <c r="AB4616"/>
      <c r="AC4616"/>
      <c r="AD4616"/>
      <c r="AE4616"/>
      <c r="AF4616" t="n">
        <v>0</v>
      </c>
      <c r="AG4616" t="n">
        <v>92</v>
      </c>
      <c r="AH4616" t="n">
        <v>92</v>
      </c>
      <c r="AI4616"/>
      <c r="AJ4616"/>
      <c r="AK4616"/>
      <c r="AL4616"/>
      <c r="AM4616"/>
      <c r="AN4616"/>
      <c r="AO4616"/>
      <c r="AP4616"/>
      <c r="AQ4616"/>
      <c r="AR4616"/>
    </row>
    <row r="4617">
      <c r="A4617" t="n">
        <v>451307</v>
      </c>
      <c r="B4617" t="s">
        <v>6823</v>
      </c>
      <c r="C4617" t="s">
        <v>2519</v>
      </c>
      <c r="D4617" t="s">
        <v>1745</v>
      </c>
      <c r="E4617" t="s">
        <v>1434</v>
      </c>
      <c r="F4617" t="s">
        <v>199</v>
      </c>
      <c r="G4617" t="s">
        <v>189</v>
      </c>
      <c r="H4617" t="s">
        <v>200</v>
      </c>
      <c r="I4617" t="s">
        <v>151</v>
      </c>
      <c r="J4617" t="s">
        <v>164</v>
      </c>
      <c r="K4617"/>
      <c r="L4617" t="s">
        <v>155</v>
      </c>
      <c r="M4617" t="s">
        <v>155</v>
      </c>
      <c r="N4617" t="n">
        <v>-85.2241</v>
      </c>
      <c r="O4617" t="n">
        <v>42.2978</v>
      </c>
      <c r="P4617" t="n">
        <v>73</v>
      </c>
      <c r="Q4617" t="n">
        <v>73</v>
      </c>
      <c r="R4617" t="n">
        <v>97.3</v>
      </c>
      <c r="S4617" t="n">
        <v>54.8</v>
      </c>
      <c r="T4617" t="n">
        <v>30.1</v>
      </c>
      <c r="U4617" t="n">
        <v>5.5</v>
      </c>
      <c r="V4617" t="n">
        <v>1.4</v>
      </c>
      <c r="W4617" t="n">
        <v>0</v>
      </c>
      <c r="X4617" t="n">
        <v>100</v>
      </c>
      <c r="Y4617" t="n">
        <v>100</v>
      </c>
      <c r="Z4617" t="n">
        <v>20</v>
      </c>
      <c r="AA4617"/>
      <c r="AB4617"/>
      <c r="AC4617"/>
      <c r="AD4617"/>
      <c r="AE4617"/>
      <c r="AF4617" t="n">
        <v>1</v>
      </c>
      <c r="AG4617" t="n">
        <v>56</v>
      </c>
      <c r="AH4617" t="n">
        <v>56</v>
      </c>
      <c r="AI4617" t="n">
        <v>19365</v>
      </c>
      <c r="AJ4617" t="n">
        <v>19365</v>
      </c>
      <c r="AK4617"/>
      <c r="AL4617"/>
      <c r="AM4617"/>
      <c r="AN4617"/>
      <c r="AO4617"/>
      <c r="AP4617"/>
      <c r="AQ4617"/>
      <c r="AR4617"/>
    </row>
    <row r="4618">
      <c r="A4618" t="n">
        <v>451316</v>
      </c>
      <c r="B4618" t="s">
        <v>6824</v>
      </c>
      <c r="C4618" t="s">
        <v>2776</v>
      </c>
      <c r="D4618" t="s">
        <v>1929</v>
      </c>
      <c r="E4618" t="s">
        <v>891</v>
      </c>
      <c r="F4618" t="s">
        <v>199</v>
      </c>
      <c r="G4618" t="s">
        <v>189</v>
      </c>
      <c r="H4618" t="s">
        <v>200</v>
      </c>
      <c r="I4618" t="s">
        <v>151</v>
      </c>
      <c r="J4618" t="s">
        <v>164</v>
      </c>
      <c r="K4618"/>
      <c r="L4618" t="s">
        <v>155</v>
      </c>
      <c r="M4618" t="s">
        <v>155</v>
      </c>
      <c r="N4618" t="n">
        <v>-89.5565</v>
      </c>
      <c r="O4618" t="n">
        <v>37.2855</v>
      </c>
      <c r="P4618" t="n">
        <v>85</v>
      </c>
      <c r="Q4618" t="n">
        <v>85</v>
      </c>
      <c r="R4618" t="n">
        <v>81.2</v>
      </c>
      <c r="S4618" t="n">
        <v>74.1</v>
      </c>
      <c r="T4618" t="n">
        <v>22.4</v>
      </c>
      <c r="U4618" t="n">
        <v>1.2</v>
      </c>
      <c r="V4618" t="n">
        <v>0</v>
      </c>
      <c r="W4618" t="n">
        <v>0</v>
      </c>
      <c r="X4618" t="n">
        <v>78</v>
      </c>
      <c r="Y4618"/>
      <c r="Z4618" t="n">
        <v>14</v>
      </c>
      <c r="AA4618"/>
      <c r="AB4618"/>
      <c r="AC4618"/>
      <c r="AD4618"/>
      <c r="AE4618"/>
      <c r="AF4618" t="n">
        <v>32</v>
      </c>
      <c r="AG4618" t="n">
        <v>67</v>
      </c>
      <c r="AH4618" t="n">
        <v>67</v>
      </c>
      <c r="AI4618" t="n">
        <v>9235</v>
      </c>
      <c r="AJ4618" t="n">
        <v>9460</v>
      </c>
      <c r="AK4618"/>
      <c r="AL4618"/>
      <c r="AM4618"/>
      <c r="AN4618"/>
      <c r="AO4618"/>
      <c r="AP4618"/>
      <c r="AQ4618"/>
      <c r="AR4618"/>
    </row>
    <row r="4619">
      <c r="A4619" t="n">
        <v>451334</v>
      </c>
      <c r="B4619" t="s">
        <v>6825</v>
      </c>
      <c r="C4619" t="s">
        <v>1569</v>
      </c>
      <c r="D4619" t="s">
        <v>1929</v>
      </c>
      <c r="E4619" t="s">
        <v>891</v>
      </c>
      <c r="F4619" t="s">
        <v>199</v>
      </c>
      <c r="G4619" t="s">
        <v>189</v>
      </c>
      <c r="H4619" t="s">
        <v>200</v>
      </c>
      <c r="I4619" t="s">
        <v>151</v>
      </c>
      <c r="J4619" t="s">
        <v>164</v>
      </c>
      <c r="K4619"/>
      <c r="L4619" t="s">
        <v>155</v>
      </c>
      <c r="M4619" t="s">
        <v>155</v>
      </c>
      <c r="N4619" t="n">
        <v>-93.2614</v>
      </c>
      <c r="O4619" t="n">
        <v>37.1806</v>
      </c>
      <c r="P4619" t="n">
        <v>422</v>
      </c>
      <c r="Q4619" t="n">
        <v>422</v>
      </c>
      <c r="R4619" t="n">
        <v>60.7</v>
      </c>
      <c r="S4619" t="n">
        <v>50</v>
      </c>
      <c r="T4619" t="n">
        <v>15.4</v>
      </c>
      <c r="U4619" t="n">
        <v>26.5</v>
      </c>
      <c r="V4619" t="n">
        <v>0.7</v>
      </c>
      <c r="W4619" t="n">
        <v>0</v>
      </c>
      <c r="X4619" t="n">
        <v>69</v>
      </c>
      <c r="Y4619" t="n">
        <v>56</v>
      </c>
      <c r="Z4619" t="n">
        <v>11</v>
      </c>
      <c r="AA4619"/>
      <c r="AB4619"/>
      <c r="AC4619"/>
      <c r="AD4619"/>
      <c r="AE4619"/>
      <c r="AF4619" t="n">
        <v>229</v>
      </c>
      <c r="AG4619" t="n">
        <v>52</v>
      </c>
      <c r="AH4619" t="n">
        <v>54</v>
      </c>
      <c r="AI4619" t="n">
        <v>17818</v>
      </c>
      <c r="AJ4619" t="n">
        <v>15506</v>
      </c>
      <c r="AK4619" t="n">
        <v>12947</v>
      </c>
      <c r="AL4619" t="n">
        <v>17318</v>
      </c>
      <c r="AM4619" t="n">
        <v>21260</v>
      </c>
      <c r="AN4619" t="n">
        <v>21470</v>
      </c>
      <c r="AO4619"/>
      <c r="AP4619"/>
      <c r="AQ4619"/>
      <c r="AR4619"/>
    </row>
    <row r="4620">
      <c r="A4620" t="n">
        <v>451343</v>
      </c>
      <c r="B4620" t="s">
        <v>6826</v>
      </c>
      <c r="C4620" t="s">
        <v>6827</v>
      </c>
      <c r="D4620" t="s">
        <v>2704</v>
      </c>
      <c r="E4620" t="s">
        <v>147</v>
      </c>
      <c r="F4620" t="s">
        <v>199</v>
      </c>
      <c r="G4620" t="s">
        <v>189</v>
      </c>
      <c r="H4620" t="s">
        <v>200</v>
      </c>
      <c r="I4620" t="s">
        <v>175</v>
      </c>
      <c r="J4620" t="s">
        <v>164</v>
      </c>
      <c r="K4620"/>
      <c r="L4620" t="s">
        <v>155</v>
      </c>
      <c r="M4620" t="s">
        <v>155</v>
      </c>
      <c r="N4620" t="n">
        <v>-88.5205</v>
      </c>
      <c r="O4620" t="n">
        <v>34.934</v>
      </c>
      <c r="P4620" t="n">
        <v>144</v>
      </c>
      <c r="Q4620" t="n">
        <v>144</v>
      </c>
      <c r="R4620" t="n">
        <v>97.2</v>
      </c>
      <c r="S4620" t="n">
        <v>54.9</v>
      </c>
      <c r="T4620" t="n">
        <v>38.2</v>
      </c>
      <c r="U4620" t="n">
        <v>0</v>
      </c>
      <c r="V4620" t="n">
        <v>0</v>
      </c>
      <c r="W4620" t="n">
        <v>0.7</v>
      </c>
      <c r="X4620" t="n">
        <v>92</v>
      </c>
      <c r="Y4620" t="n">
        <v>67</v>
      </c>
      <c r="Z4620" t="n">
        <v>16</v>
      </c>
      <c r="AA4620"/>
      <c r="AB4620"/>
      <c r="AC4620"/>
      <c r="AD4620"/>
      <c r="AE4620"/>
      <c r="AF4620" t="n">
        <v>25</v>
      </c>
      <c r="AG4620" t="n">
        <v>53</v>
      </c>
      <c r="AH4620" t="n">
        <v>53</v>
      </c>
      <c r="AI4620" t="n">
        <v>21342</v>
      </c>
      <c r="AJ4620" t="n">
        <v>21392</v>
      </c>
      <c r="AK4620" t="n">
        <v>21054</v>
      </c>
      <c r="AL4620"/>
      <c r="AM4620" t="n">
        <v>27199</v>
      </c>
      <c r="AN4620"/>
      <c r="AO4620"/>
      <c r="AP4620"/>
      <c r="AQ4620"/>
      <c r="AR4620"/>
    </row>
    <row r="4621">
      <c r="A4621" t="n">
        <v>451352</v>
      </c>
      <c r="B4621" t="s">
        <v>6828</v>
      </c>
      <c r="C4621" t="s">
        <v>3603</v>
      </c>
      <c r="D4621" t="s">
        <v>3570</v>
      </c>
      <c r="E4621" t="s">
        <v>147</v>
      </c>
      <c r="F4621" t="s">
        <v>279</v>
      </c>
      <c r="G4621" t="s">
        <v>189</v>
      </c>
      <c r="H4621" t="s">
        <v>174</v>
      </c>
      <c r="I4621" t="s">
        <v>151</v>
      </c>
      <c r="J4621" t="s">
        <v>164</v>
      </c>
      <c r="K4621"/>
      <c r="L4621" t="s">
        <v>155</v>
      </c>
      <c r="M4621" t="s">
        <v>155</v>
      </c>
      <c r="N4621" t="n">
        <v>-80.8946</v>
      </c>
      <c r="O4621" t="n">
        <v>35.1525</v>
      </c>
      <c r="P4621" t="n">
        <v>458</v>
      </c>
      <c r="Q4621" t="n">
        <v>458</v>
      </c>
      <c r="R4621" t="n">
        <v>88.4</v>
      </c>
      <c r="S4621" t="n">
        <v>11.8</v>
      </c>
      <c r="T4621" t="n">
        <v>65.3</v>
      </c>
      <c r="U4621" t="n">
        <v>10.5</v>
      </c>
      <c r="V4621" t="n">
        <v>0.2</v>
      </c>
      <c r="W4621" t="n">
        <v>0</v>
      </c>
      <c r="X4621" t="n">
        <v>81</v>
      </c>
      <c r="Y4621" t="n">
        <v>89</v>
      </c>
      <c r="Z4621" t="n">
        <v>10</v>
      </c>
      <c r="AA4621" t="n">
        <v>131</v>
      </c>
      <c r="AB4621" t="n">
        <v>60.3</v>
      </c>
      <c r="AC4621"/>
      <c r="AD4621"/>
      <c r="AE4621"/>
      <c r="AF4621" t="n">
        <v>69</v>
      </c>
      <c r="AG4621" t="n">
        <v>77</v>
      </c>
      <c r="AH4621" t="n">
        <v>92</v>
      </c>
      <c r="AI4621" t="n">
        <v>35888</v>
      </c>
      <c r="AJ4621" t="n">
        <v>35583</v>
      </c>
      <c r="AK4621" t="n">
        <v>35703</v>
      </c>
      <c r="AL4621" t="n">
        <v>36746</v>
      </c>
      <c r="AM4621" t="n">
        <v>39133</v>
      </c>
      <c r="AN4621"/>
      <c r="AO4621" t="n">
        <v>23</v>
      </c>
      <c r="AP4621"/>
      <c r="AQ4621"/>
      <c r="AR4621"/>
    </row>
    <row r="4622">
      <c r="A4622" t="n">
        <v>451370</v>
      </c>
      <c r="B4622" t="s">
        <v>6829</v>
      </c>
      <c r="C4622" t="s">
        <v>6830</v>
      </c>
      <c r="D4622" t="s">
        <v>3037</v>
      </c>
      <c r="E4622" t="s">
        <v>997</v>
      </c>
      <c r="F4622" t="s">
        <v>162</v>
      </c>
      <c r="G4622" t="s">
        <v>163</v>
      </c>
      <c r="H4622" t="s">
        <v>150</v>
      </c>
      <c r="I4622" t="s">
        <v>186</v>
      </c>
      <c r="J4622" t="s">
        <v>164</v>
      </c>
      <c r="K4622" t="s">
        <v>209</v>
      </c>
      <c r="L4622" t="s">
        <v>155</v>
      </c>
      <c r="M4622" t="s">
        <v>155</v>
      </c>
      <c r="N4622" t="n">
        <v>-74.2133</v>
      </c>
      <c r="O4622" t="n">
        <v>40.6825</v>
      </c>
      <c r="P4622" t="n">
        <v>85</v>
      </c>
      <c r="Q4622" t="n">
        <v>85</v>
      </c>
      <c r="R4622" t="n">
        <v>0</v>
      </c>
      <c r="S4622" t="n">
        <v>95.3</v>
      </c>
      <c r="T4622" t="n">
        <v>0</v>
      </c>
      <c r="U4622" t="n">
        <v>0</v>
      </c>
      <c r="V4622" t="n">
        <v>0</v>
      </c>
      <c r="W4622" t="n">
        <v>4.7</v>
      </c>
      <c r="X4622" t="n">
        <v>60</v>
      </c>
      <c r="Y4622"/>
      <c r="Z4622" t="n">
        <v>7</v>
      </c>
      <c r="AA4622" t="n">
        <v>7</v>
      </c>
      <c r="AB4622" t="n">
        <v>14.3</v>
      </c>
      <c r="AC4622" t="n">
        <v>7</v>
      </c>
      <c r="AD4622" t="n">
        <v>14.3</v>
      </c>
      <c r="AE4622"/>
      <c r="AF4622" t="n">
        <v>10</v>
      </c>
      <c r="AG4622" t="n">
        <v>57</v>
      </c>
      <c r="AH4622" t="n">
        <v>93</v>
      </c>
      <c r="AI4622" t="n">
        <v>23562</v>
      </c>
      <c r="AJ4622"/>
      <c r="AK4622" t="n">
        <v>17190</v>
      </c>
      <c r="AL4622" t="n">
        <v>15188</v>
      </c>
      <c r="AM4622"/>
      <c r="AN4622"/>
      <c r="AO4622"/>
      <c r="AP4622" t="n">
        <v>21</v>
      </c>
      <c r="AQ4622"/>
      <c r="AR4622"/>
    </row>
    <row r="4623">
      <c r="A4623" t="n">
        <v>451398</v>
      </c>
      <c r="B4623" t="s">
        <v>6831</v>
      </c>
      <c r="C4623" t="s">
        <v>929</v>
      </c>
      <c r="D4623" t="s">
        <v>3037</v>
      </c>
      <c r="E4623" t="s">
        <v>997</v>
      </c>
      <c r="F4623" t="s">
        <v>162</v>
      </c>
      <c r="G4623" t="s">
        <v>163</v>
      </c>
      <c r="H4623" t="s">
        <v>150</v>
      </c>
      <c r="I4623" t="s">
        <v>186</v>
      </c>
      <c r="J4623" t="s">
        <v>164</v>
      </c>
      <c r="K4623" t="s">
        <v>209</v>
      </c>
      <c r="L4623" t="s">
        <v>155</v>
      </c>
      <c r="M4623" t="s">
        <v>155</v>
      </c>
      <c r="N4623" t="n">
        <v>-74.1821</v>
      </c>
      <c r="O4623" t="n">
        <v>40.0987</v>
      </c>
      <c r="P4623" t="n">
        <v>226</v>
      </c>
      <c r="Q4623" t="n">
        <v>226</v>
      </c>
      <c r="R4623" t="n">
        <v>0</v>
      </c>
      <c r="S4623" t="n">
        <v>87.2</v>
      </c>
      <c r="T4623" t="n">
        <v>0</v>
      </c>
      <c r="U4623" t="n">
        <v>0</v>
      </c>
      <c r="V4623" t="n">
        <v>0</v>
      </c>
      <c r="W4623" t="n">
        <v>12.8</v>
      </c>
      <c r="X4623" t="n">
        <v>93</v>
      </c>
      <c r="Y4623"/>
      <c r="Z4623" t="n">
        <v>23</v>
      </c>
      <c r="AA4623" t="n">
        <v>63</v>
      </c>
      <c r="AB4623" t="n">
        <v>27</v>
      </c>
      <c r="AC4623" t="n">
        <v>63</v>
      </c>
      <c r="AD4623" t="n">
        <v>27</v>
      </c>
      <c r="AE4623" t="n">
        <v>4.8</v>
      </c>
      <c r="AF4623" t="n">
        <v>59</v>
      </c>
      <c r="AG4623" t="n">
        <v>42</v>
      </c>
      <c r="AH4623" t="n">
        <v>93</v>
      </c>
      <c r="AI4623" t="n">
        <v>5821</v>
      </c>
      <c r="AJ4623" t="n">
        <v>5805</v>
      </c>
      <c r="AK4623" t="n">
        <v>3709</v>
      </c>
      <c r="AL4623" t="n">
        <v>5069</v>
      </c>
      <c r="AM4623" t="n">
        <v>5824</v>
      </c>
      <c r="AN4623"/>
      <c r="AO4623"/>
      <c r="AP4623" t="n">
        <v>16</v>
      </c>
      <c r="AQ4623"/>
      <c r="AR4623"/>
    </row>
    <row r="4624">
      <c r="A4624" t="n">
        <v>451404</v>
      </c>
      <c r="B4624" t="s">
        <v>6832</v>
      </c>
      <c r="C4624" t="s">
        <v>3219</v>
      </c>
      <c r="D4624" t="s">
        <v>996</v>
      </c>
      <c r="E4624" t="s">
        <v>997</v>
      </c>
      <c r="F4624" t="s">
        <v>162</v>
      </c>
      <c r="G4624" t="s">
        <v>163</v>
      </c>
      <c r="H4624" t="s">
        <v>150</v>
      </c>
      <c r="I4624" t="s">
        <v>151</v>
      </c>
      <c r="J4624" t="s">
        <v>164</v>
      </c>
      <c r="K4624" t="s">
        <v>209</v>
      </c>
      <c r="L4624" t="s">
        <v>155</v>
      </c>
      <c r="M4624" t="s">
        <v>155</v>
      </c>
      <c r="N4624" t="n">
        <v>-73.9954</v>
      </c>
      <c r="O4624" t="n">
        <v>40.6345</v>
      </c>
      <c r="P4624" t="n">
        <v>461</v>
      </c>
      <c r="Q4624" t="n">
        <v>461</v>
      </c>
      <c r="R4624" t="n">
        <v>0</v>
      </c>
      <c r="S4624" t="n">
        <v>100</v>
      </c>
      <c r="T4624" t="n">
        <v>0</v>
      </c>
      <c r="U4624" t="n">
        <v>0</v>
      </c>
      <c r="V4624" t="n">
        <v>0</v>
      </c>
      <c r="W4624" t="n">
        <v>0</v>
      </c>
      <c r="X4624" t="n">
        <v>77</v>
      </c>
      <c r="Y4624"/>
      <c r="Z4624" t="n">
        <v>10</v>
      </c>
      <c r="AA4624" t="n">
        <v>79</v>
      </c>
      <c r="AB4624" t="n">
        <v>43</v>
      </c>
      <c r="AC4624" t="n">
        <v>79</v>
      </c>
      <c r="AD4624" t="n">
        <v>43</v>
      </c>
      <c r="AE4624"/>
      <c r="AF4624" t="n">
        <v>152</v>
      </c>
      <c r="AG4624" t="n">
        <v>95</v>
      </c>
      <c r="AH4624" t="n">
        <v>100</v>
      </c>
      <c r="AI4624" t="n">
        <v>2413</v>
      </c>
      <c r="AJ4624" t="n">
        <v>1399</v>
      </c>
      <c r="AK4624" t="n">
        <v>1603</v>
      </c>
      <c r="AL4624" t="n">
        <v>1600</v>
      </c>
      <c r="AM4624" t="n">
        <v>2650</v>
      </c>
      <c r="AN4624"/>
      <c r="AO4624"/>
      <c r="AP4624" t="n">
        <v>78</v>
      </c>
      <c r="AQ4624"/>
      <c r="AR4624"/>
    </row>
    <row r="4625">
      <c r="A4625" t="n">
        <v>451413</v>
      </c>
      <c r="B4625" t="s">
        <v>6833</v>
      </c>
      <c r="C4625" t="s">
        <v>3219</v>
      </c>
      <c r="D4625" t="s">
        <v>996</v>
      </c>
      <c r="E4625" t="s">
        <v>997</v>
      </c>
      <c r="F4625" t="s">
        <v>279</v>
      </c>
      <c r="G4625" t="s">
        <v>189</v>
      </c>
      <c r="H4625" t="s">
        <v>174</v>
      </c>
      <c r="I4625" t="s">
        <v>151</v>
      </c>
      <c r="J4625" t="s">
        <v>164</v>
      </c>
      <c r="K4625"/>
      <c r="L4625" t="s">
        <v>155</v>
      </c>
      <c r="M4625" t="s">
        <v>155</v>
      </c>
      <c r="N4625" t="n">
        <v>-73.959</v>
      </c>
      <c r="O4625" t="n">
        <v>40.6088</v>
      </c>
      <c r="P4625" t="n">
        <v>628</v>
      </c>
      <c r="Q4625" t="n">
        <v>628</v>
      </c>
      <c r="R4625" t="n">
        <v>61.8</v>
      </c>
      <c r="S4625" t="n">
        <v>40</v>
      </c>
      <c r="T4625" t="n">
        <v>12.9</v>
      </c>
      <c r="U4625" t="n">
        <v>12.7</v>
      </c>
      <c r="V4625" t="n">
        <v>11.6</v>
      </c>
      <c r="W4625" t="n">
        <v>0</v>
      </c>
      <c r="X4625" t="n">
        <v>75</v>
      </c>
      <c r="Y4625"/>
      <c r="Z4625" t="n">
        <v>10</v>
      </c>
      <c r="AA4625" t="n">
        <v>8</v>
      </c>
      <c r="AB4625" t="n">
        <v>25</v>
      </c>
      <c r="AC4625"/>
      <c r="AD4625"/>
      <c r="AE4625"/>
      <c r="AF4625" t="n">
        <v>12</v>
      </c>
      <c r="AG4625" t="n">
        <v>39</v>
      </c>
      <c r="AH4625" t="n">
        <v>39</v>
      </c>
      <c r="AI4625" t="n">
        <v>42265</v>
      </c>
      <c r="AJ4625" t="n">
        <v>35431</v>
      </c>
      <c r="AK4625"/>
      <c r="AL4625"/>
      <c r="AM4625"/>
      <c r="AN4625"/>
      <c r="AO4625"/>
      <c r="AP4625"/>
      <c r="AQ4625"/>
      <c r="AR4625"/>
    </row>
    <row r="4626">
      <c r="A4626" t="n">
        <v>451459</v>
      </c>
      <c r="B4626" t="s">
        <v>6834</v>
      </c>
      <c r="C4626" t="s">
        <v>6835</v>
      </c>
      <c r="D4626" t="s">
        <v>996</v>
      </c>
      <c r="E4626" t="s">
        <v>997</v>
      </c>
      <c r="F4626" t="s">
        <v>216</v>
      </c>
      <c r="G4626" t="s">
        <v>149</v>
      </c>
      <c r="H4626" t="s">
        <v>200</v>
      </c>
      <c r="I4626" t="s">
        <v>186</v>
      </c>
      <c r="J4626" t="s">
        <v>164</v>
      </c>
      <c r="K4626"/>
      <c r="L4626" t="s">
        <v>155</v>
      </c>
      <c r="M4626" t="s">
        <v>155</v>
      </c>
      <c r="N4626" t="n">
        <v>-77.7903</v>
      </c>
      <c r="O4626" t="n">
        <v>43.1944</v>
      </c>
      <c r="P4626" t="n">
        <v>8</v>
      </c>
      <c r="Q4626" t="n">
        <v>8</v>
      </c>
      <c r="R4626" t="n">
        <v>100</v>
      </c>
      <c r="S4626" t="n">
        <v>37.5</v>
      </c>
      <c r="T4626" t="n">
        <v>25</v>
      </c>
      <c r="U4626" t="n">
        <v>25</v>
      </c>
      <c r="V4626" t="n">
        <v>0</v>
      </c>
      <c r="W4626" t="n">
        <v>0</v>
      </c>
      <c r="X4626"/>
      <c r="Y4626"/>
      <c r="Z4626"/>
      <c r="AA4626"/>
      <c r="AB4626"/>
      <c r="AC4626"/>
      <c r="AD4626"/>
      <c r="AE4626"/>
      <c r="AF4626" t="n">
        <v>0</v>
      </c>
      <c r="AG4626" t="n">
        <v>88</v>
      </c>
      <c r="AH4626" t="n">
        <v>100</v>
      </c>
      <c r="AI4626"/>
      <c r="AJ4626"/>
      <c r="AK4626"/>
      <c r="AL4626"/>
      <c r="AM4626"/>
      <c r="AN4626"/>
      <c r="AO4626"/>
      <c r="AP4626"/>
      <c r="AQ4626"/>
      <c r="AR4626"/>
    </row>
    <row r="4627">
      <c r="A4627" t="n">
        <v>451468</v>
      </c>
      <c r="B4627" t="s">
        <v>6836</v>
      </c>
      <c r="C4627" t="s">
        <v>4508</v>
      </c>
      <c r="D4627" t="s">
        <v>3795</v>
      </c>
      <c r="E4627" t="s">
        <v>1434</v>
      </c>
      <c r="F4627" t="s">
        <v>199</v>
      </c>
      <c r="G4627" t="s">
        <v>189</v>
      </c>
      <c r="H4627" t="s">
        <v>200</v>
      </c>
      <c r="I4627" t="s">
        <v>186</v>
      </c>
      <c r="J4627" t="s">
        <v>164</v>
      </c>
      <c r="K4627"/>
      <c r="L4627" t="s">
        <v>155</v>
      </c>
      <c r="M4627" t="s">
        <v>155</v>
      </c>
      <c r="N4627" t="n">
        <v>-84.3611</v>
      </c>
      <c r="O4627" t="n">
        <v>39.3554</v>
      </c>
      <c r="P4627" t="n">
        <v>687</v>
      </c>
      <c r="Q4627" t="n">
        <v>687</v>
      </c>
      <c r="R4627" t="n">
        <v>99.3</v>
      </c>
      <c r="S4627" t="n">
        <v>64.3</v>
      </c>
      <c r="T4627" t="n">
        <v>16</v>
      </c>
      <c r="U4627" t="n">
        <v>1.9</v>
      </c>
      <c r="V4627" t="n">
        <v>0.9</v>
      </c>
      <c r="W4627" t="n">
        <v>0</v>
      </c>
      <c r="X4627" t="n">
        <v>99</v>
      </c>
      <c r="Y4627"/>
      <c r="Z4627" t="n">
        <v>20</v>
      </c>
      <c r="AA4627"/>
      <c r="AB4627"/>
      <c r="AC4627"/>
      <c r="AD4627"/>
      <c r="AE4627"/>
      <c r="AF4627" t="n">
        <v>146</v>
      </c>
      <c r="AG4627" t="n">
        <v>48</v>
      </c>
      <c r="AH4627" t="n">
        <v>48</v>
      </c>
      <c r="AI4627" t="n">
        <v>17794</v>
      </c>
      <c r="AJ4627" t="n">
        <v>18831</v>
      </c>
      <c r="AK4627" t="n">
        <v>17585</v>
      </c>
      <c r="AL4627" t="n">
        <v>18148</v>
      </c>
      <c r="AM4627" t="n">
        <v>22535</v>
      </c>
      <c r="AN4627" t="n">
        <v>22087</v>
      </c>
      <c r="AO4627"/>
      <c r="AP4627"/>
      <c r="AQ4627"/>
      <c r="AR4627"/>
    </row>
    <row r="4628">
      <c r="A4628" t="n">
        <v>451477</v>
      </c>
      <c r="B4628" t="s">
        <v>6837</v>
      </c>
      <c r="C4628" t="s">
        <v>1304</v>
      </c>
      <c r="D4628" t="s">
        <v>3795</v>
      </c>
      <c r="E4628" t="s">
        <v>1434</v>
      </c>
      <c r="F4628" t="s">
        <v>279</v>
      </c>
      <c r="G4628" t="s">
        <v>189</v>
      </c>
      <c r="H4628" t="s">
        <v>174</v>
      </c>
      <c r="I4628" t="s">
        <v>151</v>
      </c>
      <c r="J4628" t="s">
        <v>164</v>
      </c>
      <c r="K4628" t="s">
        <v>176</v>
      </c>
      <c r="L4628" t="s">
        <v>155</v>
      </c>
      <c r="M4628" t="s">
        <v>155</v>
      </c>
      <c r="N4628" t="n">
        <v>-82.911</v>
      </c>
      <c r="O4628" t="n">
        <v>40.0478</v>
      </c>
      <c r="P4628" t="n">
        <v>2539</v>
      </c>
      <c r="Q4628" t="n">
        <v>2539</v>
      </c>
      <c r="R4628" t="n">
        <v>18.9</v>
      </c>
      <c r="S4628" t="n">
        <v>38.4</v>
      </c>
      <c r="T4628" t="n">
        <v>40.2</v>
      </c>
      <c r="U4628" t="n">
        <v>12.3</v>
      </c>
      <c r="V4628" t="n">
        <v>2</v>
      </c>
      <c r="W4628" t="n">
        <v>0</v>
      </c>
      <c r="X4628" t="n">
        <v>84</v>
      </c>
      <c r="Y4628"/>
      <c r="Z4628" t="n">
        <v>41</v>
      </c>
      <c r="AA4628" t="n">
        <v>847</v>
      </c>
      <c r="AB4628" t="n">
        <v>74</v>
      </c>
      <c r="AC4628"/>
      <c r="AD4628"/>
      <c r="AE4628"/>
      <c r="AF4628" t="n">
        <v>690</v>
      </c>
      <c r="AG4628" t="n">
        <v>59</v>
      </c>
      <c r="AH4628" t="n">
        <v>67</v>
      </c>
      <c r="AI4628" t="n">
        <v>25153</v>
      </c>
      <c r="AJ4628" t="n">
        <v>25213</v>
      </c>
      <c r="AK4628" t="n">
        <v>26083</v>
      </c>
      <c r="AL4628" t="n">
        <v>26645</v>
      </c>
      <c r="AM4628" t="n">
        <v>26284</v>
      </c>
      <c r="AN4628" t="n">
        <v>26707</v>
      </c>
      <c r="AO4628" t="n">
        <v>108</v>
      </c>
      <c r="AP4628"/>
      <c r="AQ4628"/>
      <c r="AR4628"/>
    </row>
    <row r="4629">
      <c r="A4629" t="n">
        <v>451495</v>
      </c>
      <c r="B4629" t="s">
        <v>6838</v>
      </c>
      <c r="C4629" t="s">
        <v>6839</v>
      </c>
      <c r="D4629" t="s">
        <v>4200</v>
      </c>
      <c r="E4629" t="s">
        <v>997</v>
      </c>
      <c r="F4629" t="s">
        <v>199</v>
      </c>
      <c r="G4629" t="s">
        <v>189</v>
      </c>
      <c r="H4629" t="s">
        <v>200</v>
      </c>
      <c r="I4629" t="s">
        <v>205</v>
      </c>
      <c r="J4629" t="s">
        <v>164</v>
      </c>
      <c r="K4629"/>
      <c r="L4629" t="s">
        <v>155</v>
      </c>
      <c r="M4629" t="s">
        <v>155</v>
      </c>
      <c r="N4629" t="n">
        <v>-75.3036</v>
      </c>
      <c r="O4629" t="n">
        <v>41.0334</v>
      </c>
      <c r="P4629" t="n">
        <v>317</v>
      </c>
      <c r="Q4629" t="n">
        <v>317</v>
      </c>
      <c r="R4629" t="n">
        <v>76.7</v>
      </c>
      <c r="S4629" t="n">
        <v>8.8</v>
      </c>
      <c r="T4629" t="n">
        <v>67.2</v>
      </c>
      <c r="U4629" t="n">
        <v>23.3</v>
      </c>
      <c r="V4629" t="n">
        <v>0.6</v>
      </c>
      <c r="W4629" t="n">
        <v>0</v>
      </c>
      <c r="X4629" t="n">
        <v>72</v>
      </c>
      <c r="Y4629"/>
      <c r="Z4629" t="n">
        <v>26</v>
      </c>
      <c r="AA4629"/>
      <c r="AB4629"/>
      <c r="AC4629"/>
      <c r="AD4629"/>
      <c r="AE4629"/>
      <c r="AF4629" t="n">
        <v>205</v>
      </c>
      <c r="AG4629" t="n">
        <v>95</v>
      </c>
      <c r="AH4629" t="n">
        <v>99</v>
      </c>
      <c r="AI4629" t="n">
        <v>29471</v>
      </c>
      <c r="AJ4629" t="n">
        <v>29396</v>
      </c>
      <c r="AK4629"/>
      <c r="AL4629"/>
      <c r="AM4629"/>
      <c r="AN4629"/>
      <c r="AO4629"/>
      <c r="AP4629"/>
      <c r="AQ4629"/>
      <c r="AR4629"/>
    </row>
    <row r="4630">
      <c r="A4630" t="n">
        <v>451501</v>
      </c>
      <c r="B4630" t="s">
        <v>6840</v>
      </c>
      <c r="C4630" t="s">
        <v>5483</v>
      </c>
      <c r="D4630" t="s">
        <v>5462</v>
      </c>
      <c r="E4630" t="s">
        <v>5452</v>
      </c>
      <c r="F4630" t="s">
        <v>199</v>
      </c>
      <c r="G4630" t="s">
        <v>189</v>
      </c>
      <c r="H4630" t="s">
        <v>200</v>
      </c>
      <c r="I4630" t="s">
        <v>151</v>
      </c>
      <c r="J4630" t="s">
        <v>164</v>
      </c>
      <c r="K4630"/>
      <c r="L4630" t="s">
        <v>155</v>
      </c>
      <c r="M4630" t="s">
        <v>155</v>
      </c>
      <c r="N4630" t="n">
        <v>-66.615</v>
      </c>
      <c r="O4630" t="n">
        <v>18.0107</v>
      </c>
      <c r="P4630" t="n">
        <v>463</v>
      </c>
      <c r="Q4630" t="n">
        <v>463</v>
      </c>
      <c r="R4630" t="n">
        <v>64.4</v>
      </c>
      <c r="S4630" t="n">
        <v>0</v>
      </c>
      <c r="T4630" t="n">
        <v>0</v>
      </c>
      <c r="U4630" t="n">
        <v>100</v>
      </c>
      <c r="V4630" t="n">
        <v>0</v>
      </c>
      <c r="W4630" t="n">
        <v>0</v>
      </c>
      <c r="X4630" t="n">
        <v>69</v>
      </c>
      <c r="Y4630"/>
      <c r="Z4630" t="n">
        <v>27</v>
      </c>
      <c r="AA4630"/>
      <c r="AB4630"/>
      <c r="AC4630"/>
      <c r="AD4630"/>
      <c r="AE4630"/>
      <c r="AF4630" t="n">
        <v>198</v>
      </c>
      <c r="AG4630" t="n">
        <v>98</v>
      </c>
      <c r="AH4630" t="n">
        <v>98</v>
      </c>
      <c r="AI4630" t="n">
        <v>10907</v>
      </c>
      <c r="AJ4630" t="n">
        <v>10806</v>
      </c>
      <c r="AK4630" t="n">
        <v>11223</v>
      </c>
      <c r="AL4630" t="n">
        <v>14003</v>
      </c>
      <c r="AM4630"/>
      <c r="AN4630"/>
      <c r="AO4630"/>
      <c r="AP4630"/>
      <c r="AQ4630"/>
      <c r="AR4630"/>
    </row>
    <row r="4631">
      <c r="A4631" t="n">
        <v>451510</v>
      </c>
      <c r="B4631" t="s">
        <v>6841</v>
      </c>
      <c r="C4631" t="s">
        <v>1492</v>
      </c>
      <c r="D4631" t="s">
        <v>4545</v>
      </c>
      <c r="E4631" t="s">
        <v>147</v>
      </c>
      <c r="F4631" t="s">
        <v>188</v>
      </c>
      <c r="G4631" t="s">
        <v>189</v>
      </c>
      <c r="H4631" t="s">
        <v>150</v>
      </c>
      <c r="I4631" t="s">
        <v>151</v>
      </c>
      <c r="J4631" t="s">
        <v>164</v>
      </c>
      <c r="K4631" t="s">
        <v>209</v>
      </c>
      <c r="L4631" t="s">
        <v>155</v>
      </c>
      <c r="M4631" t="s">
        <v>155</v>
      </c>
      <c r="N4631" t="n">
        <v>-79.9374</v>
      </c>
      <c r="O4631" t="n">
        <v>32.7909</v>
      </c>
      <c r="P4631" t="n">
        <v>639</v>
      </c>
      <c r="Q4631"/>
      <c r="R4631"/>
      <c r="S4631"/>
      <c r="T4631"/>
      <c r="U4631"/>
      <c r="V4631"/>
      <c r="W4631"/>
      <c r="X4631"/>
      <c r="Y4631"/>
      <c r="Z4631"/>
      <c r="AA4631"/>
      <c r="AB4631"/>
      <c r="AC4631"/>
      <c r="AD4631"/>
      <c r="AE4631"/>
      <c r="AF4631"/>
      <c r="AG4631"/>
      <c r="AH4631"/>
      <c r="AI4631"/>
      <c r="AJ4631"/>
      <c r="AK4631"/>
      <c r="AL4631"/>
      <c r="AM4631"/>
      <c r="AN4631"/>
      <c r="AO4631"/>
      <c r="AP4631"/>
      <c r="AQ4631"/>
      <c r="AR4631" t="n">
        <v>167</v>
      </c>
    </row>
    <row r="4632">
      <c r="A4632" t="n">
        <v>451529</v>
      </c>
      <c r="B4632" t="s">
        <v>6842</v>
      </c>
      <c r="C4632" t="s">
        <v>1993</v>
      </c>
      <c r="D4632" t="s">
        <v>4659</v>
      </c>
      <c r="E4632" t="s">
        <v>147</v>
      </c>
      <c r="F4632" t="s">
        <v>199</v>
      </c>
      <c r="G4632" t="s">
        <v>189</v>
      </c>
      <c r="H4632" t="s">
        <v>200</v>
      </c>
      <c r="I4632" t="s">
        <v>175</v>
      </c>
      <c r="J4632" t="s">
        <v>164</v>
      </c>
      <c r="K4632"/>
      <c r="L4632" t="s">
        <v>155</v>
      </c>
      <c r="M4632" t="s">
        <v>155</v>
      </c>
      <c r="N4632" t="n">
        <v>-88.4091</v>
      </c>
      <c r="O4632" t="n">
        <v>35.6579</v>
      </c>
      <c r="P4632" t="n">
        <v>84</v>
      </c>
      <c r="Q4632" t="n">
        <v>84</v>
      </c>
      <c r="R4632" t="n">
        <v>98.8</v>
      </c>
      <c r="S4632" t="n">
        <v>82.1</v>
      </c>
      <c r="T4632" t="n">
        <v>13.1</v>
      </c>
      <c r="U4632" t="n">
        <v>1.2</v>
      </c>
      <c r="V4632" t="n">
        <v>0</v>
      </c>
      <c r="W4632" t="n">
        <v>0</v>
      </c>
      <c r="X4632" t="n">
        <v>74</v>
      </c>
      <c r="Y4632" t="n">
        <v>63</v>
      </c>
      <c r="Z4632" t="n">
        <v>11</v>
      </c>
      <c r="AA4632"/>
      <c r="AB4632"/>
      <c r="AC4632"/>
      <c r="AD4632"/>
      <c r="AE4632"/>
      <c r="AF4632" t="n">
        <v>25</v>
      </c>
      <c r="AG4632" t="n">
        <v>95</v>
      </c>
      <c r="AH4632" t="n">
        <v>95</v>
      </c>
      <c r="AI4632" t="n">
        <v>12696</v>
      </c>
      <c r="AJ4632" t="n">
        <v>12696</v>
      </c>
      <c r="AK4632"/>
      <c r="AL4632"/>
      <c r="AM4632"/>
      <c r="AN4632"/>
      <c r="AO4632"/>
      <c r="AP4632"/>
      <c r="AQ4632"/>
      <c r="AR4632"/>
    </row>
    <row r="4633">
      <c r="A4633" t="n">
        <v>451547</v>
      </c>
      <c r="B4633" t="s">
        <v>6843</v>
      </c>
      <c r="C4633" t="s">
        <v>4812</v>
      </c>
      <c r="D4633" t="s">
        <v>4775</v>
      </c>
      <c r="E4633" t="s">
        <v>283</v>
      </c>
      <c r="F4633" t="s">
        <v>199</v>
      </c>
      <c r="G4633" t="s">
        <v>189</v>
      </c>
      <c r="H4633" t="s">
        <v>200</v>
      </c>
      <c r="I4633" t="s">
        <v>151</v>
      </c>
      <c r="J4633" t="s">
        <v>164</v>
      </c>
      <c r="K4633"/>
      <c r="L4633" t="s">
        <v>155</v>
      </c>
      <c r="M4633" t="s">
        <v>155</v>
      </c>
      <c r="N4633" t="n">
        <v>-96.3706</v>
      </c>
      <c r="O4633" t="n">
        <v>30.6671</v>
      </c>
      <c r="P4633" t="n">
        <v>24</v>
      </c>
      <c r="Q4633" t="n">
        <v>24</v>
      </c>
      <c r="R4633" t="n">
        <v>83.3</v>
      </c>
      <c r="S4633" t="n">
        <v>33.3</v>
      </c>
      <c r="T4633" t="n">
        <v>25</v>
      </c>
      <c r="U4633" t="n">
        <v>41.7</v>
      </c>
      <c r="V4633" t="n">
        <v>0</v>
      </c>
      <c r="W4633" t="n">
        <v>0</v>
      </c>
      <c r="X4633" t="n">
        <v>89</v>
      </c>
      <c r="Y4633"/>
      <c r="Z4633" t="n">
        <v>25</v>
      </c>
      <c r="AA4633"/>
      <c r="AB4633"/>
      <c r="AC4633"/>
      <c r="AD4633"/>
      <c r="AE4633"/>
      <c r="AF4633" t="n">
        <v>17</v>
      </c>
      <c r="AG4633" t="n">
        <v>71</v>
      </c>
      <c r="AH4633" t="n">
        <v>71</v>
      </c>
      <c r="AI4633" t="n">
        <v>13146</v>
      </c>
      <c r="AJ4633" t="n">
        <v>14441</v>
      </c>
      <c r="AK4633"/>
      <c r="AL4633"/>
      <c r="AM4633"/>
      <c r="AN4633"/>
      <c r="AO4633"/>
      <c r="AP4633"/>
      <c r="AQ4633"/>
      <c r="AR4633"/>
    </row>
    <row r="4634">
      <c r="A4634" t="n">
        <v>451556</v>
      </c>
      <c r="B4634" t="s">
        <v>6844</v>
      </c>
      <c r="C4634" t="s">
        <v>4838</v>
      </c>
      <c r="D4634" t="s">
        <v>4775</v>
      </c>
      <c r="E4634" t="s">
        <v>283</v>
      </c>
      <c r="F4634" t="s">
        <v>188</v>
      </c>
      <c r="G4634" t="s">
        <v>189</v>
      </c>
      <c r="H4634" t="s">
        <v>150</v>
      </c>
      <c r="I4634" t="s">
        <v>151</v>
      </c>
      <c r="J4634" t="s">
        <v>168</v>
      </c>
      <c r="K4634" t="s">
        <v>209</v>
      </c>
      <c r="L4634" t="s">
        <v>155</v>
      </c>
      <c r="M4634" t="s">
        <v>155</v>
      </c>
      <c r="N4634" t="n">
        <v>-106.4132</v>
      </c>
      <c r="O4634" t="n">
        <v>31.7883</v>
      </c>
      <c r="P4634" t="n">
        <v>2862</v>
      </c>
      <c r="Q4634" t="n">
        <v>2862</v>
      </c>
      <c r="R4634" t="n">
        <v>65.2</v>
      </c>
      <c r="S4634" t="n">
        <v>7</v>
      </c>
      <c r="T4634" t="n">
        <v>7.7</v>
      </c>
      <c r="U4634" t="n">
        <v>83.8</v>
      </c>
      <c r="V4634" t="n">
        <v>0.8</v>
      </c>
      <c r="W4634" t="n">
        <v>0</v>
      </c>
      <c r="X4634" t="n">
        <v>64</v>
      </c>
      <c r="Y4634"/>
      <c r="Z4634" t="n">
        <v>19</v>
      </c>
      <c r="AA4634" t="n">
        <v>559</v>
      </c>
      <c r="AB4634" t="n">
        <v>65.7</v>
      </c>
      <c r="AC4634" t="n">
        <v>104</v>
      </c>
      <c r="AD4634" t="n">
        <v>59.6</v>
      </c>
      <c r="AE4634" t="n">
        <v>59.6</v>
      </c>
      <c r="AF4634" t="n">
        <v>678</v>
      </c>
      <c r="AG4634" t="n">
        <v>79</v>
      </c>
      <c r="AH4634" t="n">
        <v>84</v>
      </c>
      <c r="AI4634" t="n">
        <v>17365</v>
      </c>
      <c r="AJ4634" t="n">
        <v>17720</v>
      </c>
      <c r="AK4634" t="n">
        <v>18091</v>
      </c>
      <c r="AL4634" t="n">
        <v>21909</v>
      </c>
      <c r="AM4634"/>
      <c r="AN4634"/>
      <c r="AO4634" t="n">
        <v>625</v>
      </c>
      <c r="AP4634" t="n">
        <v>52</v>
      </c>
      <c r="AQ4634"/>
      <c r="AR4634"/>
    </row>
    <row r="4635">
      <c r="A4635" t="n">
        <v>451565</v>
      </c>
      <c r="B4635" t="s">
        <v>6845</v>
      </c>
      <c r="C4635" t="s">
        <v>2602</v>
      </c>
      <c r="D4635" t="s">
        <v>4775</v>
      </c>
      <c r="E4635" t="s">
        <v>283</v>
      </c>
      <c r="F4635" t="s">
        <v>199</v>
      </c>
      <c r="G4635" t="s">
        <v>189</v>
      </c>
      <c r="H4635" t="s">
        <v>200</v>
      </c>
      <c r="I4635" t="s">
        <v>151</v>
      </c>
      <c r="J4635" t="s">
        <v>164</v>
      </c>
      <c r="K4635"/>
      <c r="L4635" t="s">
        <v>155</v>
      </c>
      <c r="M4635" t="s">
        <v>155</v>
      </c>
      <c r="N4635" t="n">
        <v>-97.7403</v>
      </c>
      <c r="O4635" t="n">
        <v>30.3864</v>
      </c>
      <c r="P4635" t="n">
        <v>313</v>
      </c>
      <c r="Q4635" t="n">
        <v>313</v>
      </c>
      <c r="R4635" t="n">
        <v>87.5</v>
      </c>
      <c r="S4635" t="n">
        <v>39.9</v>
      </c>
      <c r="T4635" t="n">
        <v>20.8</v>
      </c>
      <c r="U4635" t="n">
        <v>29.7</v>
      </c>
      <c r="V4635" t="n">
        <v>2.2</v>
      </c>
      <c r="W4635" t="n">
        <v>0</v>
      </c>
      <c r="X4635" t="n">
        <v>82</v>
      </c>
      <c r="Y4635"/>
      <c r="Z4635" t="n">
        <v>13</v>
      </c>
      <c r="AA4635"/>
      <c r="AB4635"/>
      <c r="AC4635"/>
      <c r="AD4635"/>
      <c r="AE4635"/>
      <c r="AF4635" t="n">
        <v>126</v>
      </c>
      <c r="AG4635" t="n">
        <v>51</v>
      </c>
      <c r="AH4635" t="n">
        <v>57</v>
      </c>
      <c r="AI4635" t="n">
        <v>19558</v>
      </c>
      <c r="AJ4635" t="n">
        <v>20267</v>
      </c>
      <c r="AK4635" t="n">
        <v>18100</v>
      </c>
      <c r="AL4635" t="n">
        <v>24745</v>
      </c>
      <c r="AM4635"/>
      <c r="AN4635"/>
      <c r="AO4635"/>
      <c r="AP4635"/>
      <c r="AQ4635"/>
      <c r="AR4635"/>
    </row>
    <row r="4636">
      <c r="A4636" t="n">
        <v>451574</v>
      </c>
      <c r="B4636" t="s">
        <v>6846</v>
      </c>
      <c r="C4636" t="s">
        <v>5023</v>
      </c>
      <c r="D4636" t="s">
        <v>5021</v>
      </c>
      <c r="E4636" t="s">
        <v>914</v>
      </c>
      <c r="F4636" t="s">
        <v>199</v>
      </c>
      <c r="G4636" t="s">
        <v>189</v>
      </c>
      <c r="H4636" t="s">
        <v>200</v>
      </c>
      <c r="I4636" t="s">
        <v>151</v>
      </c>
      <c r="J4636" t="s">
        <v>164</v>
      </c>
      <c r="K4636"/>
      <c r="L4636" t="s">
        <v>155</v>
      </c>
      <c r="M4636" t="s">
        <v>155</v>
      </c>
      <c r="N4636" t="n">
        <v>-111.6583</v>
      </c>
      <c r="O4636" t="n">
        <v>40.2366</v>
      </c>
      <c r="P4636" t="n">
        <v>272</v>
      </c>
      <c r="Q4636" t="n">
        <v>272</v>
      </c>
      <c r="R4636" t="n">
        <v>96</v>
      </c>
      <c r="S4636" t="n">
        <v>69.1</v>
      </c>
      <c r="T4636" t="n">
        <v>1.1</v>
      </c>
      <c r="U4636" t="n">
        <v>13.6</v>
      </c>
      <c r="V4636" t="n">
        <v>0.7</v>
      </c>
      <c r="W4636" t="n">
        <v>0</v>
      </c>
      <c r="X4636" t="n">
        <v>83</v>
      </c>
      <c r="Y4636" t="n">
        <v>100</v>
      </c>
      <c r="Z4636" t="n">
        <v>15</v>
      </c>
      <c r="AA4636"/>
      <c r="AB4636"/>
      <c r="AC4636"/>
      <c r="AD4636"/>
      <c r="AE4636"/>
      <c r="AF4636" t="n">
        <v>66</v>
      </c>
      <c r="AG4636" t="n">
        <v>39</v>
      </c>
      <c r="AH4636" t="n">
        <v>39</v>
      </c>
      <c r="AI4636" t="n">
        <v>12527</v>
      </c>
      <c r="AJ4636" t="n">
        <v>15050</v>
      </c>
      <c r="AK4636" t="n">
        <v>14712</v>
      </c>
      <c r="AL4636"/>
      <c r="AM4636" t="n">
        <v>20483</v>
      </c>
      <c r="AN4636" t="n">
        <v>20483</v>
      </c>
      <c r="AO4636"/>
      <c r="AP4636"/>
      <c r="AQ4636"/>
      <c r="AR4636"/>
    </row>
    <row r="4637">
      <c r="A4637" t="n">
        <v>451583</v>
      </c>
      <c r="B4637" t="s">
        <v>6847</v>
      </c>
      <c r="C4637" t="s">
        <v>5032</v>
      </c>
      <c r="D4637" t="s">
        <v>5021</v>
      </c>
      <c r="E4637" t="s">
        <v>914</v>
      </c>
      <c r="F4637" t="s">
        <v>216</v>
      </c>
      <c r="G4637" t="s">
        <v>149</v>
      </c>
      <c r="H4637" t="s">
        <v>200</v>
      </c>
      <c r="I4637" t="s">
        <v>151</v>
      </c>
      <c r="J4637" t="s">
        <v>168</v>
      </c>
      <c r="K4637"/>
      <c r="L4637" t="s">
        <v>155</v>
      </c>
      <c r="M4637" t="s">
        <v>155</v>
      </c>
      <c r="N4637" t="n">
        <v>-113.5915</v>
      </c>
      <c r="O4637" t="n">
        <v>37.0984</v>
      </c>
      <c r="P4637" t="n">
        <v>1662</v>
      </c>
      <c r="Q4637" t="n">
        <v>1662</v>
      </c>
      <c r="R4637" t="n">
        <v>31.2</v>
      </c>
      <c r="S4637" t="n">
        <v>76.1</v>
      </c>
      <c r="T4637" t="n">
        <v>1</v>
      </c>
      <c r="U4637" t="n">
        <v>15.3</v>
      </c>
      <c r="V4637" t="n">
        <v>0.8</v>
      </c>
      <c r="W4637" t="n">
        <v>0</v>
      </c>
      <c r="X4637" t="n">
        <v>95</v>
      </c>
      <c r="Y4637" t="n">
        <v>83</v>
      </c>
      <c r="Z4637" t="n">
        <v>8</v>
      </c>
      <c r="AA4637"/>
      <c r="AB4637"/>
      <c r="AC4637"/>
      <c r="AD4637"/>
      <c r="AE4637"/>
      <c r="AF4637" t="n">
        <v>134</v>
      </c>
      <c r="AG4637" t="n">
        <v>8</v>
      </c>
      <c r="AH4637" t="n">
        <v>36</v>
      </c>
      <c r="AI4637"/>
      <c r="AJ4637"/>
      <c r="AK4637"/>
      <c r="AL4637"/>
      <c r="AM4637"/>
      <c r="AN4637"/>
      <c r="AO4637"/>
      <c r="AP4637"/>
      <c r="AQ4637"/>
      <c r="AR4637"/>
    </row>
    <row r="4638">
      <c r="A4638" t="n">
        <v>451626</v>
      </c>
      <c r="B4638" t="s">
        <v>6848</v>
      </c>
      <c r="C4638" t="s">
        <v>6849</v>
      </c>
      <c r="D4638" t="s">
        <v>5199</v>
      </c>
      <c r="E4638" t="s">
        <v>267</v>
      </c>
      <c r="F4638" t="s">
        <v>199</v>
      </c>
      <c r="G4638" t="s">
        <v>189</v>
      </c>
      <c r="H4638" t="s">
        <v>200</v>
      </c>
      <c r="I4638" t="s">
        <v>151</v>
      </c>
      <c r="J4638" t="s">
        <v>164</v>
      </c>
      <c r="K4638"/>
      <c r="L4638" t="s">
        <v>155</v>
      </c>
      <c r="M4638" t="s">
        <v>155</v>
      </c>
      <c r="N4638" t="n">
        <v>-119.1181</v>
      </c>
      <c r="O4638" t="n">
        <v>46.207</v>
      </c>
      <c r="P4638" t="n">
        <v>137</v>
      </c>
      <c r="Q4638" t="n">
        <v>137</v>
      </c>
      <c r="R4638" t="n">
        <v>85.4</v>
      </c>
      <c r="S4638" t="n">
        <v>43.1</v>
      </c>
      <c r="T4638" t="n">
        <v>2.9</v>
      </c>
      <c r="U4638" t="n">
        <v>46</v>
      </c>
      <c r="V4638" t="n">
        <v>0</v>
      </c>
      <c r="W4638" t="n">
        <v>0</v>
      </c>
      <c r="X4638" t="n">
        <v>20</v>
      </c>
      <c r="Y4638"/>
      <c r="Z4638" t="n">
        <v>4</v>
      </c>
      <c r="AA4638"/>
      <c r="AB4638"/>
      <c r="AC4638"/>
      <c r="AD4638"/>
      <c r="AE4638"/>
      <c r="AF4638" t="n">
        <v>84</v>
      </c>
      <c r="AG4638" t="n">
        <v>48</v>
      </c>
      <c r="AH4638" t="n">
        <v>48</v>
      </c>
      <c r="AI4638" t="n">
        <v>17351</v>
      </c>
      <c r="AJ4638" t="n">
        <v>17685</v>
      </c>
      <c r="AK4638" t="n">
        <v>19782</v>
      </c>
      <c r="AL4638" t="n">
        <v>17649</v>
      </c>
      <c r="AM4638" t="n">
        <v>20813</v>
      </c>
      <c r="AN4638" t="n">
        <v>21689</v>
      </c>
      <c r="AO4638"/>
      <c r="AP4638"/>
      <c r="AQ4638"/>
      <c r="AR4638"/>
    </row>
    <row r="4639">
      <c r="A4639" t="n">
        <v>451714</v>
      </c>
      <c r="B4639" t="s">
        <v>6850</v>
      </c>
      <c r="C4639" t="s">
        <v>4796</v>
      </c>
      <c r="D4639" t="s">
        <v>4775</v>
      </c>
      <c r="E4639" t="s">
        <v>283</v>
      </c>
      <c r="F4639" t="s">
        <v>199</v>
      </c>
      <c r="G4639" t="s">
        <v>189</v>
      </c>
      <c r="H4639" t="s">
        <v>200</v>
      </c>
      <c r="I4639" t="s">
        <v>151</v>
      </c>
      <c r="J4639" t="s">
        <v>164</v>
      </c>
      <c r="K4639"/>
      <c r="L4639" t="s">
        <v>155</v>
      </c>
      <c r="M4639" t="s">
        <v>155</v>
      </c>
      <c r="N4639" t="n">
        <v>-98.4658</v>
      </c>
      <c r="O4639" t="n">
        <v>29.6106</v>
      </c>
      <c r="P4639" t="n">
        <v>492</v>
      </c>
      <c r="Q4639" t="n">
        <v>492</v>
      </c>
      <c r="R4639" t="n">
        <v>82.3</v>
      </c>
      <c r="S4639" t="n">
        <v>15.4</v>
      </c>
      <c r="T4639" t="n">
        <v>7.5</v>
      </c>
      <c r="U4639" t="n">
        <v>37.4</v>
      </c>
      <c r="V4639" t="n">
        <v>1</v>
      </c>
      <c r="W4639" t="n">
        <v>0.4</v>
      </c>
      <c r="X4639" t="n">
        <v>94</v>
      </c>
      <c r="Y4639"/>
      <c r="Z4639" t="n">
        <v>16</v>
      </c>
      <c r="AA4639"/>
      <c r="AB4639"/>
      <c r="AC4639"/>
      <c r="AD4639"/>
      <c r="AE4639"/>
      <c r="AF4639" t="n">
        <v>90</v>
      </c>
      <c r="AG4639" t="n">
        <v>52</v>
      </c>
      <c r="AH4639" t="n">
        <v>61</v>
      </c>
      <c r="AI4639" t="n">
        <v>21908</v>
      </c>
      <c r="AJ4639" t="n">
        <v>23752</v>
      </c>
      <c r="AK4639" t="n">
        <v>9163</v>
      </c>
      <c r="AL4639" t="n">
        <v>31033</v>
      </c>
      <c r="AM4639" t="n">
        <v>31033</v>
      </c>
      <c r="AN4639" t="n">
        <v>31033</v>
      </c>
      <c r="AO4639"/>
      <c r="AP4639"/>
      <c r="AQ4639"/>
      <c r="AR4639"/>
    </row>
    <row r="4640">
      <c r="A4640" t="n">
        <v>451750</v>
      </c>
      <c r="B4640" t="s">
        <v>6851</v>
      </c>
      <c r="C4640" t="s">
        <v>6852</v>
      </c>
      <c r="D4640" t="s">
        <v>5348</v>
      </c>
      <c r="E4640" t="s">
        <v>1434</v>
      </c>
      <c r="F4640" t="s">
        <v>162</v>
      </c>
      <c r="G4640" t="s">
        <v>163</v>
      </c>
      <c r="H4640" t="s">
        <v>150</v>
      </c>
      <c r="I4640" t="s">
        <v>186</v>
      </c>
      <c r="J4640" t="s">
        <v>164</v>
      </c>
      <c r="K4640" t="s">
        <v>179</v>
      </c>
      <c r="L4640" t="s">
        <v>155</v>
      </c>
      <c r="M4640" t="s">
        <v>155</v>
      </c>
      <c r="N4640" t="n">
        <v>-88.051</v>
      </c>
      <c r="O4640" t="n">
        <v>43.0432</v>
      </c>
      <c r="P4640" t="n">
        <v>1438</v>
      </c>
      <c r="Q4640" t="n">
        <v>1438</v>
      </c>
      <c r="R4640" t="n">
        <v>78.9</v>
      </c>
      <c r="S4640" t="n">
        <v>38</v>
      </c>
      <c r="T4640" t="n">
        <v>37.2</v>
      </c>
      <c r="U4640" t="n">
        <v>14.6</v>
      </c>
      <c r="V4640" t="n">
        <v>4.3</v>
      </c>
      <c r="W4640" t="n">
        <v>0</v>
      </c>
      <c r="X4640" t="n">
        <v>52</v>
      </c>
      <c r="Y4640"/>
      <c r="Z4640" t="n">
        <v>16</v>
      </c>
      <c r="AA4640" t="n">
        <v>149</v>
      </c>
      <c r="AB4640" t="n">
        <v>23.5</v>
      </c>
      <c r="AC4640" t="n">
        <v>11</v>
      </c>
      <c r="AD4640" t="n">
        <v>36.4</v>
      </c>
      <c r="AE4640" t="n">
        <v>27.3</v>
      </c>
      <c r="AF4640" t="n">
        <v>131</v>
      </c>
      <c r="AG4640" t="n">
        <v>57</v>
      </c>
      <c r="AH4640" t="n">
        <v>87</v>
      </c>
      <c r="AI4640" t="n">
        <v>14705</v>
      </c>
      <c r="AJ4640" t="n">
        <v>14946</v>
      </c>
      <c r="AK4640" t="n">
        <v>13032</v>
      </c>
      <c r="AL4640" t="n">
        <v>17933</v>
      </c>
      <c r="AM4640" t="n">
        <v>16419</v>
      </c>
      <c r="AN4640" t="n">
        <v>16504</v>
      </c>
      <c r="AO4640" t="n">
        <v>307</v>
      </c>
      <c r="AP4640" t="n">
        <v>35</v>
      </c>
      <c r="AQ4640"/>
      <c r="AR4640"/>
    </row>
    <row r="4641">
      <c r="A4641" t="n">
        <v>451857</v>
      </c>
      <c r="B4641" t="s">
        <v>6853</v>
      </c>
      <c r="C4641" t="s">
        <v>6854</v>
      </c>
      <c r="D4641" t="s">
        <v>4775</v>
      </c>
      <c r="E4641" t="s">
        <v>283</v>
      </c>
      <c r="F4641" t="s">
        <v>368</v>
      </c>
      <c r="G4641" t="s">
        <v>163</v>
      </c>
      <c r="H4641" t="s">
        <v>174</v>
      </c>
      <c r="I4641" t="s">
        <v>186</v>
      </c>
      <c r="J4641" t="s">
        <v>164</v>
      </c>
      <c r="K4641" t="s">
        <v>176</v>
      </c>
      <c r="L4641" t="s">
        <v>155</v>
      </c>
      <c r="M4641" t="s">
        <v>155</v>
      </c>
      <c r="N4641" t="n">
        <v>-95.1189</v>
      </c>
      <c r="O4641" t="n">
        <v>29.5013</v>
      </c>
      <c r="P4641" t="n">
        <v>79</v>
      </c>
      <c r="Q4641" t="n">
        <v>79</v>
      </c>
      <c r="R4641" t="n">
        <v>93.7</v>
      </c>
      <c r="S4641" t="n">
        <v>17.7</v>
      </c>
      <c r="T4641" t="n">
        <v>45.6</v>
      </c>
      <c r="U4641" t="n">
        <v>31.6</v>
      </c>
      <c r="V4641" t="n">
        <v>2.5</v>
      </c>
      <c r="W4641" t="n">
        <v>0</v>
      </c>
      <c r="X4641" t="n">
        <v>57</v>
      </c>
      <c r="Y4641"/>
      <c r="Z4641" t="n">
        <v>20</v>
      </c>
      <c r="AA4641" t="n">
        <v>118</v>
      </c>
      <c r="AB4641" t="n">
        <v>58.5</v>
      </c>
      <c r="AC4641"/>
      <c r="AD4641"/>
      <c r="AE4641"/>
      <c r="AF4641" t="n">
        <v>21</v>
      </c>
      <c r="AG4641" t="n">
        <v>92</v>
      </c>
      <c r="AH4641" t="n">
        <v>94</v>
      </c>
      <c r="AI4641" t="n">
        <v>20393</v>
      </c>
      <c r="AJ4641" t="n">
        <v>21041</v>
      </c>
      <c r="AK4641" t="n">
        <v>18513</v>
      </c>
      <c r="AL4641" t="n">
        <v>15681</v>
      </c>
      <c r="AM4641"/>
      <c r="AN4641"/>
      <c r="AO4641" t="n">
        <v>2</v>
      </c>
      <c r="AP4641"/>
      <c r="AQ4641"/>
      <c r="AR4641"/>
    </row>
    <row r="4642">
      <c r="A4642" t="n">
        <v>451866</v>
      </c>
      <c r="B4642" t="s">
        <v>6855</v>
      </c>
      <c r="C4642" t="s">
        <v>2073</v>
      </c>
      <c r="D4642" t="s">
        <v>2071</v>
      </c>
      <c r="E4642" t="s">
        <v>147</v>
      </c>
      <c r="F4642" t="s">
        <v>162</v>
      </c>
      <c r="G4642" t="s">
        <v>163</v>
      </c>
      <c r="H4642" t="s">
        <v>150</v>
      </c>
      <c r="I4642" t="s">
        <v>151</v>
      </c>
      <c r="J4642" t="s">
        <v>164</v>
      </c>
      <c r="K4642" t="s">
        <v>176</v>
      </c>
      <c r="L4642" t="s">
        <v>155</v>
      </c>
      <c r="M4642" t="s">
        <v>155</v>
      </c>
      <c r="N4642" t="n">
        <v>-93.7936</v>
      </c>
      <c r="O4642" t="n">
        <v>32.4032</v>
      </c>
      <c r="P4642" t="n">
        <v>504</v>
      </c>
      <c r="Q4642" t="n">
        <v>504</v>
      </c>
      <c r="R4642" t="n">
        <v>79.4</v>
      </c>
      <c r="S4642" t="n">
        <v>12.9</v>
      </c>
      <c r="T4642" t="n">
        <v>85.3</v>
      </c>
      <c r="U4642" t="n">
        <v>0.4</v>
      </c>
      <c r="V4642" t="n">
        <v>0</v>
      </c>
      <c r="W4642" t="n">
        <v>0</v>
      </c>
      <c r="X4642"/>
      <c r="Y4642"/>
      <c r="Z4642" t="n">
        <v>21</v>
      </c>
      <c r="AA4642" t="n">
        <v>297</v>
      </c>
      <c r="AB4642" t="n">
        <v>25.9</v>
      </c>
      <c r="AC4642" t="n">
        <v>3</v>
      </c>
      <c r="AD4642" t="n">
        <v>66.7</v>
      </c>
      <c r="AE4642"/>
      <c r="AF4642" t="n">
        <v>126</v>
      </c>
      <c r="AG4642" t="n">
        <v>91</v>
      </c>
      <c r="AH4642" t="n">
        <v>93</v>
      </c>
      <c r="AI4642" t="n">
        <v>30209</v>
      </c>
      <c r="AJ4642" t="n">
        <v>30372</v>
      </c>
      <c r="AK4642" t="n">
        <v>26706</v>
      </c>
      <c r="AL4642"/>
      <c r="AM4642" t="n">
        <v>37056</v>
      </c>
      <c r="AN4642"/>
      <c r="AO4642" t="n">
        <v>20</v>
      </c>
      <c r="AP4642" t="n">
        <v>3</v>
      </c>
      <c r="AQ4642"/>
      <c r="AR4642"/>
    </row>
    <row r="4643">
      <c r="A4643" t="n">
        <v>451918</v>
      </c>
      <c r="B4643" t="s">
        <v>6856</v>
      </c>
      <c r="C4643" t="s">
        <v>4684</v>
      </c>
      <c r="D4643" t="s">
        <v>4659</v>
      </c>
      <c r="E4643" t="s">
        <v>147</v>
      </c>
      <c r="F4643" t="s">
        <v>199</v>
      </c>
      <c r="G4643" t="s">
        <v>189</v>
      </c>
      <c r="H4643" t="s">
        <v>200</v>
      </c>
      <c r="I4643" t="s">
        <v>151</v>
      </c>
      <c r="J4643" t="s">
        <v>164</v>
      </c>
      <c r="K4643"/>
      <c r="L4643" t="s">
        <v>155</v>
      </c>
      <c r="M4643" t="s">
        <v>155</v>
      </c>
      <c r="N4643" t="n">
        <v>-82.3546</v>
      </c>
      <c r="O4643" t="n">
        <v>36.3244</v>
      </c>
      <c r="P4643" t="n">
        <v>219</v>
      </c>
      <c r="Q4643" t="n">
        <v>219</v>
      </c>
      <c r="R4643" t="n">
        <v>90.4</v>
      </c>
      <c r="S4643" t="n">
        <v>78.5</v>
      </c>
      <c r="T4643" t="n">
        <v>11.4</v>
      </c>
      <c r="U4643" t="n">
        <v>4.1</v>
      </c>
      <c r="V4643" t="n">
        <v>0.9</v>
      </c>
      <c r="W4643" t="n">
        <v>0.5</v>
      </c>
      <c r="X4643" t="n">
        <v>81</v>
      </c>
      <c r="Y4643"/>
      <c r="Z4643" t="n">
        <v>12</v>
      </c>
      <c r="AA4643"/>
      <c r="AB4643"/>
      <c r="AC4643"/>
      <c r="AD4643"/>
      <c r="AE4643"/>
      <c r="AF4643" t="n">
        <v>59</v>
      </c>
      <c r="AG4643" t="n">
        <v>67</v>
      </c>
      <c r="AH4643" t="n">
        <v>67</v>
      </c>
      <c r="AI4643" t="n">
        <v>10745</v>
      </c>
      <c r="AJ4643" t="n">
        <v>12351</v>
      </c>
      <c r="AK4643" t="n">
        <v>16300</v>
      </c>
      <c r="AL4643"/>
      <c r="AM4643"/>
      <c r="AN4643"/>
      <c r="AO4643"/>
      <c r="AP4643"/>
      <c r="AQ4643"/>
      <c r="AR4643"/>
    </row>
    <row r="4644">
      <c r="A4644" t="n">
        <v>451927</v>
      </c>
      <c r="B4644" t="s">
        <v>6857</v>
      </c>
      <c r="C4644" t="s">
        <v>6858</v>
      </c>
      <c r="D4644" t="s">
        <v>5078</v>
      </c>
      <c r="E4644" t="s">
        <v>147</v>
      </c>
      <c r="F4644" t="s">
        <v>162</v>
      </c>
      <c r="G4644" t="s">
        <v>163</v>
      </c>
      <c r="H4644" t="s">
        <v>150</v>
      </c>
      <c r="I4644" t="s">
        <v>175</v>
      </c>
      <c r="J4644" t="s">
        <v>164</v>
      </c>
      <c r="K4644" t="s">
        <v>179</v>
      </c>
      <c r="L4644" t="s">
        <v>155</v>
      </c>
      <c r="M4644" t="s">
        <v>155</v>
      </c>
      <c r="N4644" t="n">
        <v>-77.6909</v>
      </c>
      <c r="O4644" t="n">
        <v>39.1387</v>
      </c>
      <c r="P4644" t="n">
        <v>425</v>
      </c>
      <c r="Q4644" t="n">
        <v>425</v>
      </c>
      <c r="R4644" t="n">
        <v>47.1</v>
      </c>
      <c r="S4644" t="n">
        <v>60</v>
      </c>
      <c r="T4644" t="n">
        <v>0.5</v>
      </c>
      <c r="U4644" t="n">
        <v>5.2</v>
      </c>
      <c r="V4644" t="n">
        <v>7.3</v>
      </c>
      <c r="W4644" t="n">
        <v>0.2</v>
      </c>
      <c r="X4644" t="n">
        <v>88</v>
      </c>
      <c r="Y4644" t="n">
        <v>100</v>
      </c>
      <c r="Z4644" t="n">
        <v>14</v>
      </c>
      <c r="AA4644" t="n">
        <v>55</v>
      </c>
      <c r="AB4644" t="n">
        <v>65.5</v>
      </c>
      <c r="AC4644" t="n">
        <v>55</v>
      </c>
      <c r="AD4644" t="n">
        <v>65.5</v>
      </c>
      <c r="AE4644" t="n">
        <v>54.5</v>
      </c>
      <c r="AF4644" t="n">
        <v>96</v>
      </c>
      <c r="AG4644" t="n">
        <v>0</v>
      </c>
      <c r="AH4644" t="n">
        <v>89</v>
      </c>
      <c r="AI4644" t="n">
        <v>25128</v>
      </c>
      <c r="AJ4644"/>
      <c r="AK4644"/>
      <c r="AL4644"/>
      <c r="AM4644"/>
      <c r="AN4644"/>
      <c r="AO4644"/>
      <c r="AP4644" t="n">
        <v>73</v>
      </c>
      <c r="AQ4644"/>
      <c r="AR4644"/>
    </row>
    <row r="4645">
      <c r="A4645" t="n">
        <v>452009</v>
      </c>
      <c r="B4645" t="s">
        <v>6859</v>
      </c>
      <c r="C4645" t="s">
        <v>3760</v>
      </c>
      <c r="D4645" t="s">
        <v>3758</v>
      </c>
      <c r="E4645" t="s">
        <v>891</v>
      </c>
      <c r="F4645" t="s">
        <v>279</v>
      </c>
      <c r="G4645" t="s">
        <v>189</v>
      </c>
      <c r="H4645" t="s">
        <v>174</v>
      </c>
      <c r="I4645" t="s">
        <v>151</v>
      </c>
      <c r="J4645" t="s">
        <v>164</v>
      </c>
      <c r="K4645"/>
      <c r="L4645" t="s">
        <v>155</v>
      </c>
      <c r="M4645" t="s">
        <v>155</v>
      </c>
      <c r="N4645" t="n">
        <v>-100.7603</v>
      </c>
      <c r="O4645" t="n">
        <v>46.8059</v>
      </c>
      <c r="P4645" t="n">
        <v>83</v>
      </c>
      <c r="Q4645" t="n">
        <v>83</v>
      </c>
      <c r="R4645" t="n">
        <v>96.4</v>
      </c>
      <c r="S4645" t="n">
        <v>68.7</v>
      </c>
      <c r="T4645" t="n">
        <v>1.2</v>
      </c>
      <c r="U4645" t="n">
        <v>2.4</v>
      </c>
      <c r="V4645" t="n">
        <v>0</v>
      </c>
      <c r="W4645" t="n">
        <v>0</v>
      </c>
      <c r="X4645" t="n">
        <v>86</v>
      </c>
      <c r="Y4645"/>
      <c r="Z4645" t="n">
        <v>14</v>
      </c>
      <c r="AA4645" t="n">
        <v>29</v>
      </c>
      <c r="AB4645" t="n">
        <v>65.5</v>
      </c>
      <c r="AC4645"/>
      <c r="AD4645"/>
      <c r="AE4645"/>
      <c r="AF4645" t="n">
        <v>21</v>
      </c>
      <c r="AG4645" t="n">
        <v>29</v>
      </c>
      <c r="AH4645" t="n">
        <v>34</v>
      </c>
      <c r="AI4645" t="n">
        <v>13343</v>
      </c>
      <c r="AJ4645" t="n">
        <v>15928</v>
      </c>
      <c r="AK4645" t="n">
        <v>12622</v>
      </c>
      <c r="AL4645" t="n">
        <v>17610</v>
      </c>
      <c r="AM4645" t="n">
        <v>18955</v>
      </c>
      <c r="AN4645" t="n">
        <v>18955</v>
      </c>
      <c r="AO4645"/>
      <c r="AP4645"/>
      <c r="AQ4645"/>
      <c r="AR4645"/>
    </row>
    <row r="4646">
      <c r="A4646" t="n">
        <v>452072</v>
      </c>
      <c r="B4646" t="s">
        <v>6860</v>
      </c>
      <c r="C4646" t="s">
        <v>6861</v>
      </c>
      <c r="D4646" t="s">
        <v>1745</v>
      </c>
      <c r="E4646" t="s">
        <v>1434</v>
      </c>
      <c r="F4646" t="s">
        <v>199</v>
      </c>
      <c r="G4646" t="s">
        <v>189</v>
      </c>
      <c r="H4646" t="s">
        <v>200</v>
      </c>
      <c r="I4646" t="s">
        <v>186</v>
      </c>
      <c r="J4646" t="s">
        <v>164</v>
      </c>
      <c r="K4646"/>
      <c r="L4646" t="s">
        <v>155</v>
      </c>
      <c r="M4646" t="s">
        <v>155</v>
      </c>
      <c r="N4646" t="n">
        <v>-82.7513</v>
      </c>
      <c r="O4646" t="n">
        <v>42.6774</v>
      </c>
      <c r="P4646" t="n">
        <v>50</v>
      </c>
      <c r="Q4646" t="n">
        <v>50</v>
      </c>
      <c r="R4646" t="n">
        <v>94</v>
      </c>
      <c r="S4646" t="n">
        <v>34</v>
      </c>
      <c r="T4646" t="n">
        <v>4</v>
      </c>
      <c r="U4646" t="n">
        <v>2</v>
      </c>
      <c r="V4646" t="n">
        <v>0</v>
      </c>
      <c r="W4646" t="n">
        <v>0</v>
      </c>
      <c r="X4646" t="n">
        <v>100</v>
      </c>
      <c r="Y4646"/>
      <c r="Z4646" t="n">
        <v>13</v>
      </c>
      <c r="AA4646"/>
      <c r="AB4646"/>
      <c r="AC4646"/>
      <c r="AD4646"/>
      <c r="AE4646"/>
      <c r="AF4646" t="n">
        <v>19</v>
      </c>
      <c r="AG4646" t="n">
        <v>70</v>
      </c>
      <c r="AH4646" t="n">
        <v>78</v>
      </c>
      <c r="AI4646" t="n">
        <v>22225</v>
      </c>
      <c r="AJ4646" t="n">
        <v>21772</v>
      </c>
      <c r="AK4646"/>
      <c r="AL4646" t="n">
        <v>21606</v>
      </c>
      <c r="AM4646"/>
      <c r="AN4646"/>
      <c r="AO4646"/>
      <c r="AP4646"/>
      <c r="AQ4646"/>
      <c r="AR4646"/>
    </row>
    <row r="4647">
      <c r="A4647" t="n">
        <v>452081</v>
      </c>
      <c r="B4647" t="s">
        <v>6862</v>
      </c>
      <c r="C4647" t="s">
        <v>3931</v>
      </c>
      <c r="D4647" t="s">
        <v>3795</v>
      </c>
      <c r="E4647" t="s">
        <v>1434</v>
      </c>
      <c r="F4647" t="s">
        <v>279</v>
      </c>
      <c r="G4647" t="s">
        <v>189</v>
      </c>
      <c r="H4647" t="s">
        <v>174</v>
      </c>
      <c r="I4647" t="s">
        <v>186</v>
      </c>
      <c r="J4647" t="s">
        <v>168</v>
      </c>
      <c r="K4647" t="s">
        <v>176</v>
      </c>
      <c r="L4647" t="s">
        <v>155</v>
      </c>
      <c r="M4647" t="s">
        <v>155</v>
      </c>
      <c r="N4647" t="n">
        <v>-83.6805</v>
      </c>
      <c r="O4647" t="n">
        <v>41.714</v>
      </c>
      <c r="P4647" t="n">
        <v>1826</v>
      </c>
      <c r="Q4647" t="n">
        <v>1826</v>
      </c>
      <c r="R4647" t="n">
        <v>97</v>
      </c>
      <c r="S4647" t="n">
        <v>25.4</v>
      </c>
      <c r="T4647" t="n">
        <v>17.6</v>
      </c>
      <c r="U4647" t="n">
        <v>4.9</v>
      </c>
      <c r="V4647" t="n">
        <v>0.3</v>
      </c>
      <c r="W4647" t="n">
        <v>0.9</v>
      </c>
      <c r="X4647" t="n">
        <v>54</v>
      </c>
      <c r="Y4647"/>
      <c r="Z4647" t="n">
        <v>45</v>
      </c>
      <c r="AA4647" t="n">
        <v>293</v>
      </c>
      <c r="AB4647" t="n">
        <v>42.3</v>
      </c>
      <c r="AC4647"/>
      <c r="AD4647"/>
      <c r="AE4647"/>
      <c r="AF4647" t="n">
        <v>377</v>
      </c>
      <c r="AG4647" t="n">
        <v>88</v>
      </c>
      <c r="AH4647" t="n">
        <v>88</v>
      </c>
      <c r="AI4647" t="n">
        <v>25720</v>
      </c>
      <c r="AJ4647" t="n">
        <v>26191</v>
      </c>
      <c r="AK4647" t="n">
        <v>26364</v>
      </c>
      <c r="AL4647" t="n">
        <v>28491</v>
      </c>
      <c r="AM4647" t="n">
        <v>28793</v>
      </c>
      <c r="AN4647" t="n">
        <v>31364</v>
      </c>
      <c r="AO4647" t="n">
        <v>308</v>
      </c>
      <c r="AP4647"/>
      <c r="AQ4647"/>
      <c r="AR4647"/>
    </row>
    <row r="4648">
      <c r="A4648" t="n">
        <v>452106</v>
      </c>
      <c r="B4648" t="s">
        <v>6863</v>
      </c>
      <c r="C4648" t="s">
        <v>5464</v>
      </c>
      <c r="D4648" t="s">
        <v>5462</v>
      </c>
      <c r="E4648" t="s">
        <v>5452</v>
      </c>
      <c r="F4648" t="s">
        <v>173</v>
      </c>
      <c r="G4648" t="s">
        <v>149</v>
      </c>
      <c r="H4648" t="s">
        <v>174</v>
      </c>
      <c r="I4648" t="s">
        <v>151</v>
      </c>
      <c r="J4648" t="s">
        <v>164</v>
      </c>
      <c r="K4648"/>
      <c r="L4648" t="s">
        <v>155</v>
      </c>
      <c r="M4648" t="s">
        <v>155</v>
      </c>
      <c r="N4648" t="n">
        <v>-66.1439</v>
      </c>
      <c r="O4648" t="n">
        <v>18.3747</v>
      </c>
      <c r="P4648" t="n">
        <v>62</v>
      </c>
      <c r="Q4648" t="n">
        <v>62</v>
      </c>
      <c r="R4648" t="n">
        <v>4.8</v>
      </c>
      <c r="S4648" t="n">
        <v>0</v>
      </c>
      <c r="T4648" t="n">
        <v>0</v>
      </c>
      <c r="U4648" t="n">
        <v>100</v>
      </c>
      <c r="V4648" t="n">
        <v>0</v>
      </c>
      <c r="W4648" t="n">
        <v>0</v>
      </c>
      <c r="X4648" t="n">
        <v>57</v>
      </c>
      <c r="Y4648"/>
      <c r="Z4648" t="n">
        <v>9</v>
      </c>
      <c r="AA4648" t="n">
        <v>19</v>
      </c>
      <c r="AB4648" t="n">
        <v>63.2</v>
      </c>
      <c r="AC4648"/>
      <c r="AD4648"/>
      <c r="AE4648"/>
      <c r="AF4648" t="n">
        <v>20</v>
      </c>
      <c r="AG4648" t="n">
        <v>84</v>
      </c>
      <c r="AH4648" t="n">
        <v>84</v>
      </c>
      <c r="AI4648" t="n">
        <v>2507</v>
      </c>
      <c r="AJ4648" t="n">
        <v>1898</v>
      </c>
      <c r="AK4648" t="n">
        <v>2380</v>
      </c>
      <c r="AL4648" t="n">
        <v>5130</v>
      </c>
      <c r="AM4648"/>
      <c r="AN4648"/>
      <c r="AO4648"/>
      <c r="AP4648"/>
      <c r="AQ4648"/>
      <c r="AR4648"/>
    </row>
    <row r="4649">
      <c r="A4649" t="n">
        <v>452124</v>
      </c>
      <c r="B4649" t="s">
        <v>6864</v>
      </c>
      <c r="C4649" t="s">
        <v>4658</v>
      </c>
      <c r="D4649" t="s">
        <v>4659</v>
      </c>
      <c r="E4649" t="s">
        <v>147</v>
      </c>
      <c r="F4649" t="s">
        <v>279</v>
      </c>
      <c r="G4649" t="s">
        <v>189</v>
      </c>
      <c r="H4649" t="s">
        <v>174</v>
      </c>
      <c r="I4649" t="s">
        <v>151</v>
      </c>
      <c r="J4649" t="s">
        <v>164</v>
      </c>
      <c r="K4649" t="s">
        <v>176</v>
      </c>
      <c r="L4649" t="s">
        <v>155</v>
      </c>
      <c r="M4649" t="s">
        <v>155</v>
      </c>
      <c r="N4649" t="n">
        <v>-86.6963</v>
      </c>
      <c r="O4649" t="n">
        <v>36.0845</v>
      </c>
      <c r="P4649" t="n">
        <v>605</v>
      </c>
      <c r="Q4649" t="n">
        <v>605</v>
      </c>
      <c r="R4649" t="n">
        <v>78</v>
      </c>
      <c r="S4649" t="n">
        <v>32.2</v>
      </c>
      <c r="T4649" t="n">
        <v>48.1</v>
      </c>
      <c r="U4649" t="n">
        <v>7.9</v>
      </c>
      <c r="V4649" t="n">
        <v>3.3</v>
      </c>
      <c r="W4649" t="n">
        <v>0</v>
      </c>
      <c r="X4649" t="n">
        <v>47</v>
      </c>
      <c r="Y4649"/>
      <c r="Z4649" t="n">
        <v>21</v>
      </c>
      <c r="AA4649" t="n">
        <v>137</v>
      </c>
      <c r="AB4649" t="n">
        <v>51.8</v>
      </c>
      <c r="AC4649"/>
      <c r="AD4649"/>
      <c r="AE4649"/>
      <c r="AF4649" t="n">
        <v>43</v>
      </c>
      <c r="AG4649" t="n">
        <v>69</v>
      </c>
      <c r="AH4649" t="n">
        <v>74</v>
      </c>
      <c r="AI4649" t="n">
        <v>29860</v>
      </c>
      <c r="AJ4649" t="n">
        <v>29341</v>
      </c>
      <c r="AK4649" t="n">
        <v>29315</v>
      </c>
      <c r="AL4649" t="n">
        <v>30863</v>
      </c>
      <c r="AM4649" t="n">
        <v>32762</v>
      </c>
      <c r="AN4649"/>
      <c r="AO4649" t="n">
        <v>80</v>
      </c>
      <c r="AP4649"/>
      <c r="AQ4649"/>
      <c r="AR4649"/>
    </row>
    <row r="4650">
      <c r="A4650" t="n">
        <v>452373</v>
      </c>
      <c r="B4650" t="s">
        <v>6865</v>
      </c>
      <c r="C4650" t="s">
        <v>3807</v>
      </c>
      <c r="D4650" t="s">
        <v>3795</v>
      </c>
      <c r="E4650" t="s">
        <v>1434</v>
      </c>
      <c r="F4650" t="s">
        <v>188</v>
      </c>
      <c r="G4650" t="s">
        <v>189</v>
      </c>
      <c r="H4650" t="s">
        <v>150</v>
      </c>
      <c r="I4650" t="s">
        <v>186</v>
      </c>
      <c r="J4650" t="s">
        <v>164</v>
      </c>
      <c r="K4650" t="s">
        <v>176</v>
      </c>
      <c r="L4650" t="s">
        <v>155</v>
      </c>
      <c r="M4650" t="s">
        <v>155</v>
      </c>
      <c r="N4650" t="n">
        <v>-84.4789</v>
      </c>
      <c r="O4650" t="n">
        <v>39.2967</v>
      </c>
      <c r="P4650" t="n">
        <v>528</v>
      </c>
      <c r="Q4650" t="n">
        <v>528</v>
      </c>
      <c r="R4650" t="n">
        <v>93.6</v>
      </c>
      <c r="S4650" t="n">
        <v>13.8</v>
      </c>
      <c r="T4650" t="n">
        <v>75.6</v>
      </c>
      <c r="U4650" t="n">
        <v>0.8</v>
      </c>
      <c r="V4650" t="n">
        <v>3.8</v>
      </c>
      <c r="W4650" t="n">
        <v>0</v>
      </c>
      <c r="X4650"/>
      <c r="Y4650"/>
      <c r="Z4650" t="n">
        <v>10</v>
      </c>
      <c r="AA4650" t="n">
        <v>14</v>
      </c>
      <c r="AB4650" t="n">
        <v>71.4</v>
      </c>
      <c r="AC4650"/>
      <c r="AD4650"/>
      <c r="AE4650"/>
      <c r="AF4650" t="n">
        <v>32</v>
      </c>
      <c r="AG4650" t="n">
        <v>84</v>
      </c>
      <c r="AH4650" t="n">
        <v>84</v>
      </c>
      <c r="AI4650" t="n">
        <v>25262</v>
      </c>
      <c r="AJ4650" t="n">
        <v>25068</v>
      </c>
      <c r="AK4650" t="n">
        <v>26567</v>
      </c>
      <c r="AL4650"/>
      <c r="AM4650" t="n">
        <v>29073</v>
      </c>
      <c r="AN4650"/>
      <c r="AO4650" t="n">
        <v>65</v>
      </c>
      <c r="AP4650"/>
      <c r="AQ4650"/>
      <c r="AR4650"/>
    </row>
    <row r="4651">
      <c r="A4651" t="n">
        <v>452540</v>
      </c>
      <c r="B4651" t="s">
        <v>6866</v>
      </c>
      <c r="C4651" t="s">
        <v>6867</v>
      </c>
      <c r="D4651" t="s">
        <v>3795</v>
      </c>
      <c r="E4651" t="s">
        <v>1434</v>
      </c>
      <c r="F4651" t="s">
        <v>551</v>
      </c>
      <c r="G4651" t="s">
        <v>163</v>
      </c>
      <c r="H4651" t="s">
        <v>200</v>
      </c>
      <c r="I4651" t="s">
        <v>186</v>
      </c>
      <c r="J4651" t="s">
        <v>164</v>
      </c>
      <c r="K4651"/>
      <c r="L4651" t="s">
        <v>155</v>
      </c>
      <c r="M4651" t="s">
        <v>155</v>
      </c>
      <c r="N4651" t="n">
        <v>-81.2413</v>
      </c>
      <c r="O4651" t="n">
        <v>41.156</v>
      </c>
      <c r="P4651"/>
      <c r="Q4651"/>
      <c r="R4651"/>
      <c r="S4651"/>
      <c r="T4651"/>
      <c r="U4651"/>
      <c r="V4651"/>
      <c r="W4651"/>
      <c r="X4651"/>
      <c r="Y4651"/>
      <c r="Z4651"/>
      <c r="AA4651"/>
      <c r="AB4651"/>
      <c r="AC4651"/>
      <c r="AD4651"/>
      <c r="AE4651"/>
      <c r="AF4651"/>
      <c r="AG4651"/>
      <c r="AH4651"/>
      <c r="AI4651"/>
      <c r="AJ4651"/>
      <c r="AK4651"/>
      <c r="AL4651"/>
      <c r="AM4651"/>
      <c r="AN4651"/>
      <c r="AO4651"/>
      <c r="AP4651"/>
      <c r="AQ4651"/>
      <c r="AR4651"/>
    </row>
    <row r="4652">
      <c r="A4652" t="n">
        <v>452771</v>
      </c>
      <c r="B4652" t="s">
        <v>6868</v>
      </c>
      <c r="C4652" t="s">
        <v>3897</v>
      </c>
      <c r="D4652" t="s">
        <v>3795</v>
      </c>
      <c r="E4652" t="s">
        <v>1434</v>
      </c>
      <c r="F4652" t="s">
        <v>199</v>
      </c>
      <c r="G4652" t="s">
        <v>189</v>
      </c>
      <c r="H4652" t="s">
        <v>200</v>
      </c>
      <c r="I4652" t="s">
        <v>186</v>
      </c>
      <c r="J4652" t="s">
        <v>164</v>
      </c>
      <c r="K4652"/>
      <c r="L4652" t="s">
        <v>155</v>
      </c>
      <c r="M4652" t="s">
        <v>155</v>
      </c>
      <c r="N4652" t="n">
        <v>-82.9321</v>
      </c>
      <c r="O4652" t="n">
        <v>40.1098</v>
      </c>
      <c r="P4652" t="n">
        <v>41</v>
      </c>
      <c r="Q4652" t="n">
        <v>41</v>
      </c>
      <c r="R4652" t="n">
        <v>95.1</v>
      </c>
      <c r="S4652" t="n">
        <v>43.9</v>
      </c>
      <c r="T4652" t="n">
        <v>31.7</v>
      </c>
      <c r="U4652" t="n">
        <v>7.3</v>
      </c>
      <c r="V4652" t="n">
        <v>14.6</v>
      </c>
      <c r="W4652" t="n">
        <v>0</v>
      </c>
      <c r="X4652"/>
      <c r="Y4652"/>
      <c r="Z4652" t="n">
        <v>7</v>
      </c>
      <c r="AA4652"/>
      <c r="AB4652"/>
      <c r="AC4652"/>
      <c r="AD4652"/>
      <c r="AE4652"/>
      <c r="AF4652" t="n">
        <v>0</v>
      </c>
      <c r="AG4652" t="n">
        <v>0</v>
      </c>
      <c r="AH4652" t="n">
        <v>2</v>
      </c>
      <c r="AI4652"/>
      <c r="AJ4652"/>
      <c r="AK4652"/>
      <c r="AL4652"/>
      <c r="AM4652"/>
      <c r="AN4652"/>
      <c r="AO4652"/>
      <c r="AP4652"/>
      <c r="AQ4652"/>
      <c r="AR4652"/>
    </row>
    <row r="4653">
      <c r="A4653" t="n">
        <v>452780</v>
      </c>
      <c r="B4653" t="s">
        <v>6869</v>
      </c>
      <c r="C4653" t="s">
        <v>1580</v>
      </c>
      <c r="D4653" t="s">
        <v>3795</v>
      </c>
      <c r="E4653" t="s">
        <v>1434</v>
      </c>
      <c r="F4653" t="s">
        <v>199</v>
      </c>
      <c r="G4653" t="s">
        <v>189</v>
      </c>
      <c r="H4653" t="s">
        <v>200</v>
      </c>
      <c r="I4653" t="s">
        <v>186</v>
      </c>
      <c r="J4653" t="s">
        <v>164</v>
      </c>
      <c r="K4653"/>
      <c r="L4653" t="s">
        <v>155</v>
      </c>
      <c r="M4653" t="s">
        <v>155</v>
      </c>
      <c r="N4653" t="n">
        <v>-84.1904</v>
      </c>
      <c r="O4653" t="n">
        <v>39.4458</v>
      </c>
      <c r="P4653" t="n">
        <v>32</v>
      </c>
      <c r="Q4653" t="n">
        <v>32</v>
      </c>
      <c r="R4653" t="n">
        <v>93.8</v>
      </c>
      <c r="S4653" t="n">
        <v>84.4</v>
      </c>
      <c r="T4653" t="n">
        <v>6.2</v>
      </c>
      <c r="U4653" t="n">
        <v>0</v>
      </c>
      <c r="V4653" t="n">
        <v>3.1</v>
      </c>
      <c r="W4653" t="n">
        <v>0</v>
      </c>
      <c r="X4653"/>
      <c r="Y4653"/>
      <c r="Z4653" t="n">
        <v>7</v>
      </c>
      <c r="AA4653"/>
      <c r="AB4653"/>
      <c r="AC4653"/>
      <c r="AD4653"/>
      <c r="AE4653"/>
      <c r="AF4653" t="n">
        <v>0</v>
      </c>
      <c r="AG4653" t="n">
        <v>0</v>
      </c>
      <c r="AH4653" t="n">
        <v>22</v>
      </c>
      <c r="AI4653"/>
      <c r="AJ4653"/>
      <c r="AK4653"/>
      <c r="AL4653"/>
      <c r="AM4653"/>
      <c r="AN4653"/>
      <c r="AO4653"/>
      <c r="AP4653"/>
      <c r="AQ4653"/>
      <c r="AR4653"/>
    </row>
    <row r="4654">
      <c r="A4654" t="n">
        <v>452887</v>
      </c>
      <c r="B4654" t="s">
        <v>6870</v>
      </c>
      <c r="C4654" t="s">
        <v>3807</v>
      </c>
      <c r="D4654" t="s">
        <v>3795</v>
      </c>
      <c r="E4654" t="s">
        <v>1434</v>
      </c>
      <c r="F4654" t="s">
        <v>199</v>
      </c>
      <c r="G4654" t="s">
        <v>189</v>
      </c>
      <c r="H4654" t="s">
        <v>200</v>
      </c>
      <c r="I4654" t="s">
        <v>186</v>
      </c>
      <c r="J4654" t="s">
        <v>164</v>
      </c>
      <c r="K4654"/>
      <c r="L4654" t="s">
        <v>155</v>
      </c>
      <c r="M4654" t="s">
        <v>155</v>
      </c>
      <c r="N4654" t="n">
        <v>-84.4684</v>
      </c>
      <c r="O4654" t="n">
        <v>39.3137</v>
      </c>
      <c r="P4654" t="n">
        <v>123</v>
      </c>
      <c r="Q4654" t="n">
        <v>123</v>
      </c>
      <c r="R4654" t="n">
        <v>9.8</v>
      </c>
      <c r="S4654" t="n">
        <v>83.7</v>
      </c>
      <c r="T4654" t="n">
        <v>8.9</v>
      </c>
      <c r="U4654" t="n">
        <v>4.1</v>
      </c>
      <c r="V4654" t="n">
        <v>0.8</v>
      </c>
      <c r="W4654" t="n">
        <v>0</v>
      </c>
      <c r="X4654" t="n">
        <v>83</v>
      </c>
      <c r="Y4654"/>
      <c r="Z4654" t="n">
        <v>16</v>
      </c>
      <c r="AA4654"/>
      <c r="AB4654"/>
      <c r="AC4654"/>
      <c r="AD4654"/>
      <c r="AE4654"/>
      <c r="AF4654" t="n">
        <v>52</v>
      </c>
      <c r="AG4654" t="n">
        <v>36</v>
      </c>
      <c r="AH4654" t="n">
        <v>44</v>
      </c>
      <c r="AI4654" t="n">
        <v>24938</v>
      </c>
      <c r="AJ4654" t="n">
        <v>27563</v>
      </c>
      <c r="AK4654"/>
      <c r="AL4654" t="n">
        <v>32839</v>
      </c>
      <c r="AM4654"/>
      <c r="AN4654"/>
      <c r="AO4654"/>
      <c r="AP4654"/>
      <c r="AQ4654"/>
      <c r="AR4654"/>
    </row>
    <row r="4655">
      <c r="A4655" t="n">
        <v>452948</v>
      </c>
      <c r="B4655" t="s">
        <v>6871</v>
      </c>
      <c r="C4655" t="s">
        <v>3807</v>
      </c>
      <c r="D4655" t="s">
        <v>3795</v>
      </c>
      <c r="E4655" t="s">
        <v>1434</v>
      </c>
      <c r="F4655" t="s">
        <v>188</v>
      </c>
      <c r="G4655" t="s">
        <v>189</v>
      </c>
      <c r="H4655" t="s">
        <v>150</v>
      </c>
      <c r="I4655" t="s">
        <v>186</v>
      </c>
      <c r="J4655" t="s">
        <v>164</v>
      </c>
      <c r="K4655" t="s">
        <v>176</v>
      </c>
      <c r="L4655" t="s">
        <v>155</v>
      </c>
      <c r="M4655" t="s">
        <v>155</v>
      </c>
      <c r="N4655" t="n">
        <v>-84.3659</v>
      </c>
      <c r="O4655" t="n">
        <v>39.2837</v>
      </c>
      <c r="P4655" t="n">
        <v>915</v>
      </c>
      <c r="Q4655" t="n">
        <v>915</v>
      </c>
      <c r="R4655" t="n">
        <v>91.5</v>
      </c>
      <c r="S4655" t="n">
        <v>54.5</v>
      </c>
      <c r="T4655" t="n">
        <v>21</v>
      </c>
      <c r="U4655" t="n">
        <v>3.6</v>
      </c>
      <c r="V4655" t="n">
        <v>4.3</v>
      </c>
      <c r="W4655" t="n">
        <v>0</v>
      </c>
      <c r="X4655" t="n">
        <v>78</v>
      </c>
      <c r="Y4655" t="n">
        <v>46</v>
      </c>
      <c r="Z4655" t="n">
        <v>12</v>
      </c>
      <c r="AA4655" t="n">
        <v>42</v>
      </c>
      <c r="AB4655" t="n">
        <v>54.8</v>
      </c>
      <c r="AC4655"/>
      <c r="AD4655"/>
      <c r="AE4655"/>
      <c r="AF4655" t="n">
        <v>86</v>
      </c>
      <c r="AG4655" t="n">
        <v>57</v>
      </c>
      <c r="AH4655" t="n">
        <v>60</v>
      </c>
      <c r="AI4655" t="n">
        <v>27444</v>
      </c>
      <c r="AJ4655" t="n">
        <v>28981</v>
      </c>
      <c r="AK4655" t="n">
        <v>28539</v>
      </c>
      <c r="AL4655" t="n">
        <v>29072</v>
      </c>
      <c r="AM4655" t="n">
        <v>27984</v>
      </c>
      <c r="AN4655" t="n">
        <v>33343</v>
      </c>
      <c r="AO4655" t="n">
        <v>148</v>
      </c>
      <c r="AP4655" t="n">
        <v>34</v>
      </c>
      <c r="AQ4655"/>
      <c r="AR4655"/>
    </row>
    <row r="4656">
      <c r="A4656" t="n">
        <v>453163</v>
      </c>
      <c r="B4656" t="s">
        <v>6872</v>
      </c>
      <c r="C4656" t="s">
        <v>3582</v>
      </c>
      <c r="D4656" t="s">
        <v>3570</v>
      </c>
      <c r="E4656" t="s">
        <v>147</v>
      </c>
      <c r="F4656" t="s">
        <v>188</v>
      </c>
      <c r="G4656" t="s">
        <v>189</v>
      </c>
      <c r="H4656" t="s">
        <v>150</v>
      </c>
      <c r="I4656" t="s">
        <v>151</v>
      </c>
      <c r="J4656" t="s">
        <v>168</v>
      </c>
      <c r="K4656" t="s">
        <v>153</v>
      </c>
      <c r="L4656" t="s">
        <v>155</v>
      </c>
      <c r="M4656" t="s">
        <v>155</v>
      </c>
      <c r="N4656" t="n">
        <v>-79.8827</v>
      </c>
      <c r="O4656" t="n">
        <v>36.0517</v>
      </c>
      <c r="P4656" t="n">
        <v>4723</v>
      </c>
      <c r="Q4656" t="n">
        <v>4119</v>
      </c>
      <c r="R4656" t="n">
        <v>80.3</v>
      </c>
      <c r="S4656" t="n">
        <v>22.2</v>
      </c>
      <c r="T4656" t="n">
        <v>66.7</v>
      </c>
      <c r="U4656" t="n">
        <v>3.8</v>
      </c>
      <c r="V4656" t="n">
        <v>0.4</v>
      </c>
      <c r="W4656" t="n">
        <v>0</v>
      </c>
      <c r="X4656" t="n">
        <v>0</v>
      </c>
      <c r="Y4656" t="n">
        <v>29</v>
      </c>
      <c r="Z4656" t="n">
        <v>39</v>
      </c>
      <c r="AA4656" t="n">
        <v>6</v>
      </c>
      <c r="AB4656" t="n">
        <v>16.7</v>
      </c>
      <c r="AC4656" t="n">
        <v>5</v>
      </c>
      <c r="AD4656"/>
      <c r="AE4656"/>
      <c r="AF4656" t="n">
        <v>1</v>
      </c>
      <c r="AG4656" t="n">
        <v>80</v>
      </c>
      <c r="AH4656" t="n">
        <v>87</v>
      </c>
      <c r="AI4656"/>
      <c r="AJ4656"/>
      <c r="AK4656"/>
      <c r="AL4656"/>
      <c r="AM4656"/>
      <c r="AN4656"/>
      <c r="AO4656" t="n">
        <v>165</v>
      </c>
      <c r="AP4656" t="n">
        <v>326</v>
      </c>
      <c r="AQ4656" t="n">
        <v>174</v>
      </c>
      <c r="AR4656"/>
    </row>
    <row r="4657">
      <c r="A4657" t="n">
        <v>453215</v>
      </c>
      <c r="B4657" t="s">
        <v>6873</v>
      </c>
      <c r="C4657" t="s">
        <v>6874</v>
      </c>
      <c r="D4657" t="s">
        <v>3037</v>
      </c>
      <c r="E4657" t="s">
        <v>997</v>
      </c>
      <c r="F4657" t="s">
        <v>188</v>
      </c>
      <c r="G4657" t="s">
        <v>189</v>
      </c>
      <c r="H4657" t="s">
        <v>150</v>
      </c>
      <c r="I4657" t="s">
        <v>186</v>
      </c>
      <c r="J4657" t="s">
        <v>164</v>
      </c>
      <c r="K4657"/>
      <c r="L4657" t="s">
        <v>155</v>
      </c>
      <c r="M4657" t="s">
        <v>155</v>
      </c>
      <c r="N4657" t="n">
        <v>-74.475</v>
      </c>
      <c r="O4657" t="n">
        <v>40.5545</v>
      </c>
      <c r="P4657" t="n">
        <v>877</v>
      </c>
      <c r="Q4657" t="n">
        <v>789</v>
      </c>
      <c r="R4657" t="n">
        <v>74.9</v>
      </c>
      <c r="S4657" t="n">
        <v>15.6</v>
      </c>
      <c r="T4657" t="n">
        <v>55.3</v>
      </c>
      <c r="U4657" t="n">
        <v>20.5</v>
      </c>
      <c r="V4657" t="n">
        <v>1.8</v>
      </c>
      <c r="W4657" t="n">
        <v>0.1</v>
      </c>
      <c r="X4657"/>
      <c r="Y4657" t="n">
        <v>29</v>
      </c>
      <c r="Z4657" t="n">
        <v>39</v>
      </c>
      <c r="AA4657" t="n">
        <v>4</v>
      </c>
      <c r="AB4657"/>
      <c r="AC4657" t="n">
        <v>4</v>
      </c>
      <c r="AD4657"/>
      <c r="AE4657"/>
      <c r="AF4657" t="n">
        <v>0</v>
      </c>
      <c r="AG4657" t="n">
        <v>66</v>
      </c>
      <c r="AH4657" t="n">
        <v>77</v>
      </c>
      <c r="AI4657"/>
      <c r="AJ4657"/>
      <c r="AK4657"/>
      <c r="AL4657"/>
      <c r="AM4657"/>
      <c r="AN4657"/>
      <c r="AO4657" t="n">
        <v>27</v>
      </c>
      <c r="AP4657" t="n">
        <v>73</v>
      </c>
      <c r="AQ4657" t="n">
        <v>18</v>
      </c>
      <c r="AR4657"/>
    </row>
    <row r="4658">
      <c r="A4658" t="n">
        <v>453297</v>
      </c>
      <c r="B4658" t="s">
        <v>6875</v>
      </c>
      <c r="C4658" t="s">
        <v>6876</v>
      </c>
      <c r="D4658" t="s">
        <v>3795</v>
      </c>
      <c r="E4658" t="s">
        <v>1434</v>
      </c>
      <c r="F4658" t="s">
        <v>199</v>
      </c>
      <c r="G4658" t="s">
        <v>189</v>
      </c>
      <c r="H4658" t="s">
        <v>200</v>
      </c>
      <c r="I4658" t="s">
        <v>205</v>
      </c>
      <c r="J4658" t="s">
        <v>164</v>
      </c>
      <c r="K4658"/>
      <c r="L4658" t="s">
        <v>155</v>
      </c>
      <c r="M4658" t="s">
        <v>155</v>
      </c>
      <c r="N4658" t="n">
        <v>-81.3317</v>
      </c>
      <c r="O4658" t="n">
        <v>41.5238</v>
      </c>
      <c r="P4658" t="n">
        <v>46</v>
      </c>
      <c r="Q4658" t="n">
        <v>46</v>
      </c>
      <c r="R4658" t="n">
        <v>65.2</v>
      </c>
      <c r="S4658" t="n">
        <v>84.8</v>
      </c>
      <c r="T4658" t="n">
        <v>4.3</v>
      </c>
      <c r="U4658" t="n">
        <v>2.2</v>
      </c>
      <c r="V4658" t="n">
        <v>0</v>
      </c>
      <c r="W4658" t="n">
        <v>0</v>
      </c>
      <c r="X4658"/>
      <c r="Y4658" t="n">
        <v>100</v>
      </c>
      <c r="Z4658" t="n">
        <v>5</v>
      </c>
      <c r="AA4658"/>
      <c r="AB4658"/>
      <c r="AC4658"/>
      <c r="AD4658"/>
      <c r="AE4658"/>
      <c r="AF4658" t="n">
        <v>0</v>
      </c>
      <c r="AG4658" t="n">
        <v>0</v>
      </c>
      <c r="AH4658" t="n">
        <v>13</v>
      </c>
      <c r="AI4658"/>
      <c r="AJ4658"/>
      <c r="AK4658"/>
      <c r="AL4658"/>
      <c r="AM4658"/>
      <c r="AN4658"/>
      <c r="AO4658"/>
      <c r="AP4658"/>
      <c r="AQ4658"/>
      <c r="AR4658"/>
    </row>
    <row r="4659">
      <c r="A4659" t="n">
        <v>453756</v>
      </c>
      <c r="B4659" t="s">
        <v>6877</v>
      </c>
      <c r="C4659" t="s">
        <v>1304</v>
      </c>
      <c r="D4659" t="s">
        <v>3795</v>
      </c>
      <c r="E4659" t="s">
        <v>1434</v>
      </c>
      <c r="F4659" t="s">
        <v>199</v>
      </c>
      <c r="G4659" t="s">
        <v>189</v>
      </c>
      <c r="H4659" t="s">
        <v>200</v>
      </c>
      <c r="I4659" t="s">
        <v>186</v>
      </c>
      <c r="J4659" t="s">
        <v>164</v>
      </c>
      <c r="K4659"/>
      <c r="L4659" t="s">
        <v>155</v>
      </c>
      <c r="M4659" t="s">
        <v>155</v>
      </c>
      <c r="N4659" t="n">
        <v>-82.8554</v>
      </c>
      <c r="O4659" t="n">
        <v>39.9553</v>
      </c>
      <c r="P4659" t="n">
        <v>239</v>
      </c>
      <c r="Q4659" t="n">
        <v>239</v>
      </c>
      <c r="R4659" t="n">
        <v>41.4</v>
      </c>
      <c r="S4659" t="n">
        <v>13.8</v>
      </c>
      <c r="T4659" t="n">
        <v>72.4</v>
      </c>
      <c r="U4659" t="n">
        <v>6.7</v>
      </c>
      <c r="V4659" t="n">
        <v>0.8</v>
      </c>
      <c r="W4659" t="n">
        <v>0</v>
      </c>
      <c r="X4659" t="n">
        <v>64</v>
      </c>
      <c r="Y4659"/>
      <c r="Z4659" t="n">
        <v>7</v>
      </c>
      <c r="AA4659"/>
      <c r="AB4659"/>
      <c r="AC4659"/>
      <c r="AD4659"/>
      <c r="AE4659"/>
      <c r="AF4659" t="n">
        <v>92</v>
      </c>
      <c r="AG4659" t="n">
        <v>63</v>
      </c>
      <c r="AH4659" t="n">
        <v>74</v>
      </c>
      <c r="AI4659" t="n">
        <v>24868</v>
      </c>
      <c r="AJ4659" t="n">
        <v>25212</v>
      </c>
      <c r="AK4659" t="n">
        <v>25803</v>
      </c>
      <c r="AL4659" t="n">
        <v>28007</v>
      </c>
      <c r="AM4659"/>
      <c r="AN4659"/>
      <c r="AO4659"/>
      <c r="AP4659"/>
      <c r="AQ4659"/>
      <c r="AR4659"/>
    </row>
    <row r="4660">
      <c r="A4660" t="n">
        <v>453792</v>
      </c>
      <c r="B4660" t="s">
        <v>6878</v>
      </c>
      <c r="C4660" t="s">
        <v>3864</v>
      </c>
      <c r="D4660" t="s">
        <v>3795</v>
      </c>
      <c r="E4660" t="s">
        <v>1434</v>
      </c>
      <c r="F4660" t="s">
        <v>279</v>
      </c>
      <c r="G4660" t="s">
        <v>189</v>
      </c>
      <c r="H4660" t="s">
        <v>174</v>
      </c>
      <c r="I4660" t="s">
        <v>151</v>
      </c>
      <c r="J4660" t="s">
        <v>164</v>
      </c>
      <c r="K4660"/>
      <c r="L4660" t="s">
        <v>155</v>
      </c>
      <c r="M4660" t="s">
        <v>155</v>
      </c>
      <c r="N4660" t="n">
        <v>-84.1958</v>
      </c>
      <c r="O4660" t="n">
        <v>39.7423</v>
      </c>
      <c r="P4660" t="n">
        <v>230</v>
      </c>
      <c r="Q4660" t="n">
        <v>230</v>
      </c>
      <c r="R4660" t="n">
        <v>92.2</v>
      </c>
      <c r="S4660" t="n">
        <v>5.7</v>
      </c>
      <c r="T4660" t="n">
        <v>92.2</v>
      </c>
      <c r="U4660" t="n">
        <v>0</v>
      </c>
      <c r="V4660" t="n">
        <v>2.2</v>
      </c>
      <c r="W4660" t="n">
        <v>0</v>
      </c>
      <c r="X4660" t="n">
        <v>78</v>
      </c>
      <c r="Y4660"/>
      <c r="Z4660" t="n">
        <v>20</v>
      </c>
      <c r="AA4660" t="n">
        <v>77</v>
      </c>
      <c r="AB4660" t="n">
        <v>77.9</v>
      </c>
      <c r="AC4660"/>
      <c r="AD4660"/>
      <c r="AE4660"/>
      <c r="AF4660" t="n">
        <v>81</v>
      </c>
      <c r="AG4660" t="n">
        <v>59</v>
      </c>
      <c r="AH4660" t="n">
        <v>93</v>
      </c>
      <c r="AI4660" t="n">
        <v>14919</v>
      </c>
      <c r="AJ4660" t="n">
        <v>14041</v>
      </c>
      <c r="AK4660" t="n">
        <v>17687</v>
      </c>
      <c r="AL4660" t="n">
        <v>19964</v>
      </c>
      <c r="AM4660"/>
      <c r="AN4660"/>
      <c r="AO4660" t="n">
        <v>38</v>
      </c>
      <c r="AP4660"/>
      <c r="AQ4660"/>
      <c r="AR4660"/>
    </row>
    <row r="4661">
      <c r="A4661" t="n">
        <v>454184</v>
      </c>
      <c r="B4661" t="s">
        <v>6879</v>
      </c>
      <c r="C4661" t="s">
        <v>3221</v>
      </c>
      <c r="D4661" t="s">
        <v>996</v>
      </c>
      <c r="E4661" t="s">
        <v>997</v>
      </c>
      <c r="F4661" t="s">
        <v>162</v>
      </c>
      <c r="G4661" t="s">
        <v>163</v>
      </c>
      <c r="H4661" t="s">
        <v>150</v>
      </c>
      <c r="I4661" t="s">
        <v>151</v>
      </c>
      <c r="J4661" t="s">
        <v>164</v>
      </c>
      <c r="K4661" t="s">
        <v>179</v>
      </c>
      <c r="L4661" t="s">
        <v>155</v>
      </c>
      <c r="M4661" t="s">
        <v>155</v>
      </c>
      <c r="N4661" t="n">
        <v>-74.0123</v>
      </c>
      <c r="O4661" t="n">
        <v>40.7067</v>
      </c>
      <c r="P4661"/>
      <c r="Q4661"/>
      <c r="R4661"/>
      <c r="S4661"/>
      <c r="T4661"/>
      <c r="U4661"/>
      <c r="V4661"/>
      <c r="W4661"/>
      <c r="X4661"/>
      <c r="Y4661"/>
      <c r="Z4661"/>
      <c r="AA4661"/>
      <c r="AB4661"/>
      <c r="AC4661"/>
      <c r="AD4661"/>
      <c r="AE4661"/>
      <c r="AF4661"/>
      <c r="AG4661"/>
      <c r="AH4661"/>
      <c r="AI4661"/>
      <c r="AJ4661"/>
      <c r="AK4661"/>
      <c r="AL4661"/>
      <c r="AM4661"/>
      <c r="AN4661"/>
      <c r="AO4661"/>
      <c r="AP4661"/>
      <c r="AQ4661"/>
      <c r="AR4661"/>
    </row>
    <row r="4662">
      <c r="A4662" t="n">
        <v>454227</v>
      </c>
      <c r="B4662" t="s">
        <v>6880</v>
      </c>
      <c r="C4662" t="s">
        <v>6881</v>
      </c>
      <c r="D4662" t="s">
        <v>1433</v>
      </c>
      <c r="E4662" t="s">
        <v>1434</v>
      </c>
      <c r="F4662" t="s">
        <v>188</v>
      </c>
      <c r="G4662" t="s">
        <v>189</v>
      </c>
      <c r="H4662" t="s">
        <v>150</v>
      </c>
      <c r="I4662" t="s">
        <v>186</v>
      </c>
      <c r="J4662" t="s">
        <v>158</v>
      </c>
      <c r="K4662" t="s">
        <v>209</v>
      </c>
      <c r="L4662" t="s">
        <v>155</v>
      </c>
      <c r="M4662" t="s">
        <v>155</v>
      </c>
      <c r="N4662" t="n">
        <v>-88.0386</v>
      </c>
      <c r="O4662" t="n">
        <v>41.9497</v>
      </c>
      <c r="P4662" t="n">
        <v>42988</v>
      </c>
      <c r="Q4662" t="n">
        <v>20592</v>
      </c>
      <c r="R4662" t="n">
        <v>89.3</v>
      </c>
      <c r="S4662" t="n">
        <v>49.8</v>
      </c>
      <c r="T4662" t="n">
        <v>19.6</v>
      </c>
      <c r="U4662" t="n">
        <v>15.9</v>
      </c>
      <c r="V4662" t="n">
        <v>7.9</v>
      </c>
      <c r="W4662" t="n">
        <v>0.5</v>
      </c>
      <c r="X4662" t="n">
        <v>77</v>
      </c>
      <c r="Y4662" t="n">
        <v>40</v>
      </c>
      <c r="Z4662" t="n">
        <v>20</v>
      </c>
      <c r="AA4662" t="n">
        <v>20</v>
      </c>
      <c r="AB4662" t="n">
        <v>50</v>
      </c>
      <c r="AC4662" t="n">
        <v>20</v>
      </c>
      <c r="AD4662" t="n">
        <v>50</v>
      </c>
      <c r="AE4662" t="n">
        <v>50</v>
      </c>
      <c r="AF4662" t="n">
        <v>26</v>
      </c>
      <c r="AG4662" t="n">
        <v>30</v>
      </c>
      <c r="AH4662" t="n">
        <v>60</v>
      </c>
      <c r="AI4662" t="n">
        <v>25875</v>
      </c>
      <c r="AJ4662" t="n">
        <v>23886</v>
      </c>
      <c r="AK4662" t="n">
        <v>23216</v>
      </c>
      <c r="AL4662" t="n">
        <v>25851</v>
      </c>
      <c r="AM4662" t="n">
        <v>35946</v>
      </c>
      <c r="AN4662" t="n">
        <v>36221</v>
      </c>
      <c r="AO4662"/>
      <c r="AP4662" t="n">
        <v>5660</v>
      </c>
      <c r="AQ4662" t="n">
        <v>3123</v>
      </c>
      <c r="AR4662" t="n">
        <v>482</v>
      </c>
    </row>
    <row r="4663">
      <c r="A4663" t="n">
        <v>454236</v>
      </c>
      <c r="B4663" t="s">
        <v>6882</v>
      </c>
      <c r="C4663" t="s">
        <v>1304</v>
      </c>
      <c r="D4663" t="s">
        <v>3795</v>
      </c>
      <c r="E4663" t="s">
        <v>1434</v>
      </c>
      <c r="F4663" t="s">
        <v>188</v>
      </c>
      <c r="G4663" t="s">
        <v>189</v>
      </c>
      <c r="H4663" t="s">
        <v>150</v>
      </c>
      <c r="I4663" t="s">
        <v>151</v>
      </c>
      <c r="J4663" t="s">
        <v>164</v>
      </c>
      <c r="K4663" t="s">
        <v>209</v>
      </c>
      <c r="L4663" t="s">
        <v>155</v>
      </c>
      <c r="M4663" t="s">
        <v>155</v>
      </c>
      <c r="N4663" t="n">
        <v>-82.9122</v>
      </c>
      <c r="O4663" t="n">
        <v>40.0541</v>
      </c>
      <c r="P4663" t="n">
        <v>729</v>
      </c>
      <c r="Q4663" t="n">
        <v>729</v>
      </c>
      <c r="R4663" t="n">
        <v>90.3</v>
      </c>
      <c r="S4663" t="n">
        <v>48.8</v>
      </c>
      <c r="T4663" t="n">
        <v>37.4</v>
      </c>
      <c r="U4663" t="n">
        <v>6.2</v>
      </c>
      <c r="V4663" t="n">
        <v>4.9</v>
      </c>
      <c r="W4663" t="n">
        <v>0.1</v>
      </c>
      <c r="X4663" t="n">
        <v>40</v>
      </c>
      <c r="Y4663"/>
      <c r="Z4663" t="n">
        <v>7</v>
      </c>
      <c r="AA4663" t="n">
        <v>5</v>
      </c>
      <c r="AB4663"/>
      <c r="AC4663" t="n">
        <v>5</v>
      </c>
      <c r="AD4663"/>
      <c r="AE4663"/>
      <c r="AF4663" t="n">
        <v>10</v>
      </c>
      <c r="AG4663" t="n">
        <v>49</v>
      </c>
      <c r="AH4663" t="n">
        <v>69</v>
      </c>
      <c r="AI4663" t="n">
        <v>32560</v>
      </c>
      <c r="AJ4663" t="n">
        <v>29861</v>
      </c>
      <c r="AK4663" t="n">
        <v>30039</v>
      </c>
      <c r="AL4663" t="n">
        <v>35588</v>
      </c>
      <c r="AM4663" t="n">
        <v>38833</v>
      </c>
      <c r="AN4663" t="n">
        <v>36401</v>
      </c>
      <c r="AO4663"/>
      <c r="AP4663" t="n">
        <v>148</v>
      </c>
      <c r="AQ4663"/>
      <c r="AR4663"/>
    </row>
    <row r="4664">
      <c r="A4664" t="n">
        <v>454245</v>
      </c>
      <c r="B4664" t="s">
        <v>6883</v>
      </c>
      <c r="C4664" t="s">
        <v>285</v>
      </c>
      <c r="D4664" t="s">
        <v>282</v>
      </c>
      <c r="E4664" t="s">
        <v>283</v>
      </c>
      <c r="F4664" t="s">
        <v>188</v>
      </c>
      <c r="G4664" t="s">
        <v>189</v>
      </c>
      <c r="H4664" t="s">
        <v>150</v>
      </c>
      <c r="I4664" t="s">
        <v>151</v>
      </c>
      <c r="J4664" t="s">
        <v>164</v>
      </c>
      <c r="K4664" t="s">
        <v>209</v>
      </c>
      <c r="L4664" t="s">
        <v>155</v>
      </c>
      <c r="M4664" t="s">
        <v>155</v>
      </c>
      <c r="N4664" t="n">
        <v>-112.1046</v>
      </c>
      <c r="O4664" t="n">
        <v>33.5658</v>
      </c>
      <c r="P4664" t="n">
        <v>1082</v>
      </c>
      <c r="Q4664" t="n">
        <v>1082</v>
      </c>
      <c r="R4664" t="n">
        <v>83</v>
      </c>
      <c r="S4664" t="n">
        <v>46.3</v>
      </c>
      <c r="T4664" t="n">
        <v>9.6</v>
      </c>
      <c r="U4664" t="n">
        <v>28.2</v>
      </c>
      <c r="V4664" t="n">
        <v>10.3</v>
      </c>
      <c r="W4664" t="n">
        <v>0.2</v>
      </c>
      <c r="X4664" t="n">
        <v>56</v>
      </c>
      <c r="Y4664"/>
      <c r="Z4664" t="n">
        <v>11</v>
      </c>
      <c r="AA4664" t="n">
        <v>3</v>
      </c>
      <c r="AB4664" t="n">
        <v>66.7</v>
      </c>
      <c r="AC4664" t="n">
        <v>3</v>
      </c>
      <c r="AD4664" t="n">
        <v>66.7</v>
      </c>
      <c r="AE4664" t="n">
        <v>66.7</v>
      </c>
      <c r="AF4664" t="n">
        <v>9</v>
      </c>
      <c r="AG4664" t="n">
        <v>44</v>
      </c>
      <c r="AH4664" t="n">
        <v>53</v>
      </c>
      <c r="AI4664" t="n">
        <v>31755</v>
      </c>
      <c r="AJ4664" t="n">
        <v>31489</v>
      </c>
      <c r="AK4664"/>
      <c r="AL4664" t="n">
        <v>37434</v>
      </c>
      <c r="AM4664" t="n">
        <v>39034</v>
      </c>
      <c r="AN4664" t="n">
        <v>38714</v>
      </c>
      <c r="AO4664"/>
      <c r="AP4664" t="n">
        <v>242</v>
      </c>
      <c r="AQ4664"/>
      <c r="AR4664"/>
    </row>
    <row r="4665">
      <c r="A4665" t="n">
        <v>454537</v>
      </c>
      <c r="B4665" t="s">
        <v>6884</v>
      </c>
      <c r="C4665" t="s">
        <v>5365</v>
      </c>
      <c r="D4665" t="s">
        <v>5348</v>
      </c>
      <c r="E4665" t="s">
        <v>1434</v>
      </c>
      <c r="F4665" t="s">
        <v>279</v>
      </c>
      <c r="G4665" t="s">
        <v>189</v>
      </c>
      <c r="H4665" t="s">
        <v>174</v>
      </c>
      <c r="I4665" t="s">
        <v>186</v>
      </c>
      <c r="J4665" t="s">
        <v>164</v>
      </c>
      <c r="K4665"/>
      <c r="L4665" t="s">
        <v>155</v>
      </c>
      <c r="M4665" t="s">
        <v>155</v>
      </c>
      <c r="N4665" t="n">
        <v>-88.4579</v>
      </c>
      <c r="O4665" t="n">
        <v>44.2602</v>
      </c>
      <c r="P4665" t="n">
        <v>93</v>
      </c>
      <c r="Q4665" t="n">
        <v>93</v>
      </c>
      <c r="R4665" t="n">
        <v>98.9</v>
      </c>
      <c r="S4665" t="n">
        <v>77.4</v>
      </c>
      <c r="T4665" t="n">
        <v>5.4</v>
      </c>
      <c r="U4665" t="n">
        <v>8.6</v>
      </c>
      <c r="V4665" t="n">
        <v>6.5</v>
      </c>
      <c r="W4665" t="n">
        <v>0</v>
      </c>
      <c r="X4665" t="n">
        <v>96</v>
      </c>
      <c r="Y4665"/>
      <c r="Z4665" t="n">
        <v>12</v>
      </c>
      <c r="AA4665" t="n">
        <v>16</v>
      </c>
      <c r="AB4665" t="n">
        <v>87.5</v>
      </c>
      <c r="AC4665"/>
      <c r="AD4665"/>
      <c r="AE4665"/>
      <c r="AF4665" t="n">
        <v>45</v>
      </c>
      <c r="AG4665" t="n">
        <v>41</v>
      </c>
      <c r="AH4665" t="n">
        <v>48</v>
      </c>
      <c r="AI4665" t="n">
        <v>9938</v>
      </c>
      <c r="AJ4665" t="n">
        <v>8619</v>
      </c>
      <c r="AK4665"/>
      <c r="AL4665" t="n">
        <v>10684</v>
      </c>
      <c r="AM4665" t="n">
        <v>14616</v>
      </c>
      <c r="AN4665" t="n">
        <v>12866</v>
      </c>
      <c r="AO4665"/>
      <c r="AP4665"/>
      <c r="AQ4665"/>
      <c r="AR4665"/>
    </row>
    <row r="4666">
      <c r="A4666" t="n">
        <v>454546</v>
      </c>
      <c r="B4666" t="s">
        <v>6885</v>
      </c>
      <c r="C4666" t="s">
        <v>6681</v>
      </c>
      <c r="D4666" t="s">
        <v>440</v>
      </c>
      <c r="E4666" t="s">
        <v>267</v>
      </c>
      <c r="F4666" t="s">
        <v>199</v>
      </c>
      <c r="G4666" t="s">
        <v>189</v>
      </c>
      <c r="H4666" t="s">
        <v>200</v>
      </c>
      <c r="I4666" t="s">
        <v>186</v>
      </c>
      <c r="J4666" t="s">
        <v>164</v>
      </c>
      <c r="K4666"/>
      <c r="L4666" t="s">
        <v>155</v>
      </c>
      <c r="M4666" t="s">
        <v>155</v>
      </c>
      <c r="N4666" t="n">
        <v>-121.9607</v>
      </c>
      <c r="O4666" t="n">
        <v>38.3701</v>
      </c>
      <c r="P4666" t="n">
        <v>311</v>
      </c>
      <c r="Q4666" t="n">
        <v>311</v>
      </c>
      <c r="R4666" t="n">
        <v>94.2</v>
      </c>
      <c r="S4666" t="n">
        <v>28.3</v>
      </c>
      <c r="T4666" t="n">
        <v>22.2</v>
      </c>
      <c r="U4666" t="n">
        <v>34.1</v>
      </c>
      <c r="V4666" t="n">
        <v>4.5</v>
      </c>
      <c r="W4666" t="n">
        <v>0</v>
      </c>
      <c r="X4666" t="n">
        <v>82</v>
      </c>
      <c r="Y4666"/>
      <c r="Z4666" t="n">
        <v>13</v>
      </c>
      <c r="AA4666"/>
      <c r="AB4666"/>
      <c r="AC4666"/>
      <c r="AD4666"/>
      <c r="AE4666"/>
      <c r="AF4666" t="n">
        <v>281</v>
      </c>
      <c r="AG4666" t="n">
        <v>63</v>
      </c>
      <c r="AH4666" t="n">
        <v>63</v>
      </c>
      <c r="AI4666" t="n">
        <v>25074</v>
      </c>
      <c r="AJ4666" t="n">
        <v>24394</v>
      </c>
      <c r="AK4666" t="n">
        <v>25233</v>
      </c>
      <c r="AL4666" t="n">
        <v>26208</v>
      </c>
      <c r="AM4666" t="n">
        <v>29463</v>
      </c>
      <c r="AN4666" t="n">
        <v>29628</v>
      </c>
      <c r="AO4666"/>
      <c r="AP4666"/>
      <c r="AQ4666"/>
      <c r="AR4666"/>
    </row>
    <row r="4667">
      <c r="A4667" t="n">
        <v>454555</v>
      </c>
      <c r="B4667" t="s">
        <v>6886</v>
      </c>
      <c r="C4667" t="s">
        <v>2985</v>
      </c>
      <c r="D4667" t="s">
        <v>2978</v>
      </c>
      <c r="E4667" t="s">
        <v>267</v>
      </c>
      <c r="F4667" t="s">
        <v>199</v>
      </c>
      <c r="G4667" t="s">
        <v>189</v>
      </c>
      <c r="H4667" t="s">
        <v>200</v>
      </c>
      <c r="I4667" t="s">
        <v>151</v>
      </c>
      <c r="J4667" t="s">
        <v>164</v>
      </c>
      <c r="K4667"/>
      <c r="L4667" t="s">
        <v>155</v>
      </c>
      <c r="M4667" t="s">
        <v>155</v>
      </c>
      <c r="N4667" t="n">
        <v>-119.7885</v>
      </c>
      <c r="O4667" t="n">
        <v>39.486</v>
      </c>
      <c r="P4667" t="n">
        <v>397</v>
      </c>
      <c r="Q4667" t="n">
        <v>397</v>
      </c>
      <c r="R4667" t="n">
        <v>95.7</v>
      </c>
      <c r="S4667" t="n">
        <v>39.8</v>
      </c>
      <c r="T4667" t="n">
        <v>4</v>
      </c>
      <c r="U4667" t="n">
        <v>43.1</v>
      </c>
      <c r="V4667" t="n">
        <v>4.8</v>
      </c>
      <c r="W4667" t="n">
        <v>0</v>
      </c>
      <c r="X4667" t="n">
        <v>93</v>
      </c>
      <c r="Y4667"/>
      <c r="Z4667" t="n">
        <v>20</v>
      </c>
      <c r="AA4667"/>
      <c r="AB4667"/>
      <c r="AC4667"/>
      <c r="AD4667"/>
      <c r="AE4667"/>
      <c r="AF4667" t="n">
        <v>364</v>
      </c>
      <c r="AG4667" t="n">
        <v>56</v>
      </c>
      <c r="AH4667" t="n">
        <v>56</v>
      </c>
      <c r="AI4667" t="n">
        <v>21028</v>
      </c>
      <c r="AJ4667" t="n">
        <v>20109</v>
      </c>
      <c r="AK4667" t="n">
        <v>19871</v>
      </c>
      <c r="AL4667" t="n">
        <v>21583</v>
      </c>
      <c r="AM4667" t="n">
        <v>23487</v>
      </c>
      <c r="AN4667" t="n">
        <v>24437</v>
      </c>
      <c r="AO4667"/>
      <c r="AP4667"/>
      <c r="AQ4667"/>
      <c r="AR4667"/>
    </row>
    <row r="4668">
      <c r="A4668" t="n">
        <v>454582</v>
      </c>
      <c r="B4668" t="s">
        <v>6887</v>
      </c>
      <c r="C4668" t="s">
        <v>1927</v>
      </c>
      <c r="D4668" t="s">
        <v>1878</v>
      </c>
      <c r="E4668" t="s">
        <v>891</v>
      </c>
      <c r="F4668" t="s">
        <v>162</v>
      </c>
      <c r="G4668" t="s">
        <v>163</v>
      </c>
      <c r="H4668" t="s">
        <v>150</v>
      </c>
      <c r="I4668" t="s">
        <v>151</v>
      </c>
      <c r="J4668" t="s">
        <v>164</v>
      </c>
      <c r="K4668" t="s">
        <v>179</v>
      </c>
      <c r="L4668" t="s">
        <v>155</v>
      </c>
      <c r="M4668" t="s">
        <v>155</v>
      </c>
      <c r="N4668" t="n">
        <v>-94.6355</v>
      </c>
      <c r="O4668" t="n">
        <v>38.9321</v>
      </c>
      <c r="P4668" t="n">
        <v>1448</v>
      </c>
      <c r="Q4668" t="n">
        <v>584</v>
      </c>
      <c r="R4668" t="n">
        <v>68.5</v>
      </c>
      <c r="S4668" t="n">
        <v>48.8</v>
      </c>
      <c r="T4668" t="n">
        <v>9.1</v>
      </c>
      <c r="U4668" t="n">
        <v>27.1</v>
      </c>
      <c r="V4668" t="n">
        <v>2.4</v>
      </c>
      <c r="W4668" t="n">
        <v>0.9</v>
      </c>
      <c r="X4668"/>
      <c r="Y4668"/>
      <c r="Z4668" t="n">
        <v>8</v>
      </c>
      <c r="AA4668"/>
      <c r="AB4668"/>
      <c r="AC4668"/>
      <c r="AD4668"/>
      <c r="AE4668"/>
      <c r="AF4668" t="n">
        <v>0</v>
      </c>
      <c r="AG4668" t="n">
        <v>30</v>
      </c>
      <c r="AH4668" t="n">
        <v>40</v>
      </c>
      <c r="AI4668"/>
      <c r="AJ4668"/>
      <c r="AK4668"/>
      <c r="AL4668"/>
      <c r="AM4668"/>
      <c r="AN4668"/>
      <c r="AO4668"/>
      <c r="AP4668" t="n">
        <v>172</v>
      </c>
      <c r="AQ4668" t="n">
        <v>215</v>
      </c>
      <c r="AR4668"/>
    </row>
    <row r="4669">
      <c r="A4669" t="n">
        <v>454607</v>
      </c>
      <c r="B4669" t="s">
        <v>6888</v>
      </c>
      <c r="C4669" t="s">
        <v>3172</v>
      </c>
      <c r="D4669" t="s">
        <v>1175</v>
      </c>
      <c r="E4669" t="s">
        <v>147</v>
      </c>
      <c r="F4669" t="s">
        <v>199</v>
      </c>
      <c r="G4669" t="s">
        <v>189</v>
      </c>
      <c r="H4669" t="s">
        <v>200</v>
      </c>
      <c r="I4669" t="s">
        <v>151</v>
      </c>
      <c r="J4669" t="s">
        <v>164</v>
      </c>
      <c r="K4669"/>
      <c r="L4669" t="s">
        <v>155</v>
      </c>
      <c r="M4669" t="s">
        <v>155</v>
      </c>
      <c r="N4669" t="n">
        <v>-84.3337</v>
      </c>
      <c r="O4669" t="n">
        <v>34.0422</v>
      </c>
      <c r="P4669" t="n">
        <v>608</v>
      </c>
      <c r="Q4669" t="n">
        <v>608</v>
      </c>
      <c r="R4669" t="n">
        <v>97.2</v>
      </c>
      <c r="S4669" t="n">
        <v>35</v>
      </c>
      <c r="T4669" t="n">
        <v>42.1</v>
      </c>
      <c r="U4669" t="n">
        <v>12.7</v>
      </c>
      <c r="V4669" t="n">
        <v>2.5</v>
      </c>
      <c r="W4669" t="n">
        <v>0</v>
      </c>
      <c r="X4669" t="n">
        <v>78</v>
      </c>
      <c r="Y4669"/>
      <c r="Z4669" t="n">
        <v>15</v>
      </c>
      <c r="AA4669"/>
      <c r="AB4669"/>
      <c r="AC4669"/>
      <c r="AD4669"/>
      <c r="AE4669"/>
      <c r="AF4669" t="n">
        <v>144</v>
      </c>
      <c r="AG4669" t="n">
        <v>55</v>
      </c>
      <c r="AH4669" t="n">
        <v>55</v>
      </c>
      <c r="AI4669" t="n">
        <v>16945</v>
      </c>
      <c r="AJ4669" t="n">
        <v>17845</v>
      </c>
      <c r="AK4669" t="n">
        <v>17121</v>
      </c>
      <c r="AL4669" t="n">
        <v>19299</v>
      </c>
      <c r="AM4669" t="n">
        <v>23157</v>
      </c>
      <c r="AN4669" t="n">
        <v>22391</v>
      </c>
      <c r="AO4669"/>
      <c r="AP4669"/>
      <c r="AQ4669"/>
      <c r="AR4669"/>
    </row>
    <row r="4670">
      <c r="A4670" t="n">
        <v>454652</v>
      </c>
      <c r="B4670" t="s">
        <v>6889</v>
      </c>
      <c r="C4670" t="s">
        <v>6890</v>
      </c>
      <c r="D4670" t="s">
        <v>146</v>
      </c>
      <c r="E4670" t="s">
        <v>147</v>
      </c>
      <c r="F4670" t="s">
        <v>199</v>
      </c>
      <c r="G4670" t="s">
        <v>189</v>
      </c>
      <c r="H4670" t="s">
        <v>200</v>
      </c>
      <c r="I4670" t="s">
        <v>186</v>
      </c>
      <c r="J4670" t="s">
        <v>164</v>
      </c>
      <c r="K4670"/>
      <c r="L4670" t="s">
        <v>155</v>
      </c>
      <c r="M4670" t="s">
        <v>155</v>
      </c>
      <c r="N4670" t="n">
        <v>-86.808</v>
      </c>
      <c r="O4670" t="n">
        <v>33.389</v>
      </c>
      <c r="P4670" t="n">
        <v>186</v>
      </c>
      <c r="Q4670" t="n">
        <v>186</v>
      </c>
      <c r="R4670" t="n">
        <v>98.9</v>
      </c>
      <c r="S4670" t="n">
        <v>71.5</v>
      </c>
      <c r="T4670" t="n">
        <v>19.4</v>
      </c>
      <c r="U4670" t="n">
        <v>5.9</v>
      </c>
      <c r="V4670" t="n">
        <v>0</v>
      </c>
      <c r="W4670" t="n">
        <v>0</v>
      </c>
      <c r="X4670" t="n">
        <v>73</v>
      </c>
      <c r="Y4670"/>
      <c r="Z4670" t="n">
        <v>17</v>
      </c>
      <c r="AA4670"/>
      <c r="AB4670"/>
      <c r="AC4670"/>
      <c r="AD4670"/>
      <c r="AE4670"/>
      <c r="AF4670" t="n">
        <v>30</v>
      </c>
      <c r="AG4670" t="n">
        <v>52</v>
      </c>
      <c r="AH4670" t="n">
        <v>52</v>
      </c>
      <c r="AI4670" t="n">
        <v>13735</v>
      </c>
      <c r="AJ4670" t="n">
        <v>13020</v>
      </c>
      <c r="AK4670" t="n">
        <v>12437</v>
      </c>
      <c r="AL4670" t="n">
        <v>15265</v>
      </c>
      <c r="AM4670" t="n">
        <v>16048</v>
      </c>
      <c r="AN4670" t="n">
        <v>13557</v>
      </c>
      <c r="AO4670"/>
      <c r="AP4670"/>
      <c r="AQ4670"/>
      <c r="AR4670"/>
    </row>
    <row r="4671">
      <c r="A4671" t="n">
        <v>454689</v>
      </c>
      <c r="B4671" t="s">
        <v>6891</v>
      </c>
      <c r="C4671" t="s">
        <v>920</v>
      </c>
      <c r="D4671" t="s">
        <v>913</v>
      </c>
      <c r="E4671" t="s">
        <v>914</v>
      </c>
      <c r="F4671" t="s">
        <v>188</v>
      </c>
      <c r="G4671" t="s">
        <v>189</v>
      </c>
      <c r="H4671" t="s">
        <v>150</v>
      </c>
      <c r="I4671" t="s">
        <v>151</v>
      </c>
      <c r="J4671" t="s">
        <v>164</v>
      </c>
      <c r="K4671" t="s">
        <v>159</v>
      </c>
      <c r="L4671" t="s">
        <v>155</v>
      </c>
      <c r="M4671" t="s">
        <v>155</v>
      </c>
      <c r="N4671" t="n">
        <v>-104.9412</v>
      </c>
      <c r="O4671" t="n">
        <v>39.6925</v>
      </c>
      <c r="P4671" t="n">
        <v>686</v>
      </c>
      <c r="Q4671" t="n">
        <v>2</v>
      </c>
      <c r="R4671" t="n">
        <v>50</v>
      </c>
      <c r="S4671" t="n">
        <v>0</v>
      </c>
      <c r="T4671" t="n">
        <v>0</v>
      </c>
      <c r="U4671" t="n">
        <v>0</v>
      </c>
      <c r="V4671" t="n">
        <v>50</v>
      </c>
      <c r="W4671" t="n">
        <v>0</v>
      </c>
      <c r="X4671"/>
      <c r="Y4671"/>
      <c r="Z4671" t="n">
        <v>15</v>
      </c>
      <c r="AA4671"/>
      <c r="AB4671"/>
      <c r="AC4671"/>
      <c r="AD4671"/>
      <c r="AE4671"/>
      <c r="AF4671" t="n">
        <v>0</v>
      </c>
      <c r="AG4671" t="n">
        <v>0</v>
      </c>
      <c r="AH4671" t="n">
        <v>0</v>
      </c>
      <c r="AI4671"/>
      <c r="AJ4671"/>
      <c r="AK4671"/>
      <c r="AL4671"/>
      <c r="AM4671"/>
      <c r="AN4671"/>
      <c r="AO4671"/>
      <c r="AP4671"/>
      <c r="AQ4671" t="n">
        <v>19</v>
      </c>
      <c r="AR4671" t="n">
        <v>53</v>
      </c>
    </row>
    <row r="4672">
      <c r="A4672" t="n">
        <v>454698</v>
      </c>
      <c r="B4672" t="s">
        <v>6892</v>
      </c>
      <c r="C4672" t="s">
        <v>6893</v>
      </c>
      <c r="D4672" t="s">
        <v>440</v>
      </c>
      <c r="E4672" t="s">
        <v>267</v>
      </c>
      <c r="F4672" t="s">
        <v>199</v>
      </c>
      <c r="G4672" t="s">
        <v>189</v>
      </c>
      <c r="H4672" t="s">
        <v>200</v>
      </c>
      <c r="I4672" t="s">
        <v>186</v>
      </c>
      <c r="J4672" t="s">
        <v>164</v>
      </c>
      <c r="K4672"/>
      <c r="L4672" t="s">
        <v>155</v>
      </c>
      <c r="M4672" t="s">
        <v>155</v>
      </c>
      <c r="N4672" t="n">
        <v>-116.4588</v>
      </c>
      <c r="O4672" t="n">
        <v>33.7908</v>
      </c>
      <c r="P4672" t="n">
        <v>594</v>
      </c>
      <c r="Q4672" t="n">
        <v>594</v>
      </c>
      <c r="R4672" t="n">
        <v>58.9</v>
      </c>
      <c r="S4672" t="n">
        <v>13.8</v>
      </c>
      <c r="T4672" t="n">
        <v>6.4</v>
      </c>
      <c r="U4672" t="n">
        <v>79</v>
      </c>
      <c r="V4672" t="n">
        <v>0.8</v>
      </c>
      <c r="W4672" t="n">
        <v>0</v>
      </c>
      <c r="X4672"/>
      <c r="Y4672"/>
      <c r="Z4672" t="n">
        <v>24</v>
      </c>
      <c r="AA4672"/>
      <c r="AB4672"/>
      <c r="AC4672"/>
      <c r="AD4672"/>
      <c r="AE4672"/>
      <c r="AF4672" t="n">
        <v>223</v>
      </c>
      <c r="AG4672" t="n">
        <v>84</v>
      </c>
      <c r="AH4672" t="n">
        <v>85</v>
      </c>
      <c r="AI4672" t="n">
        <v>22604</v>
      </c>
      <c r="AJ4672" t="n">
        <v>22544</v>
      </c>
      <c r="AK4672" t="n">
        <v>22678</v>
      </c>
      <c r="AL4672" t="n">
        <v>24204</v>
      </c>
      <c r="AM4672" t="n">
        <v>22455</v>
      </c>
      <c r="AN4672"/>
      <c r="AO4672"/>
      <c r="AP4672"/>
      <c r="AQ4672"/>
      <c r="AR4672"/>
    </row>
    <row r="4673">
      <c r="A4673" t="n">
        <v>454722</v>
      </c>
      <c r="B4673" t="s">
        <v>6894</v>
      </c>
      <c r="C4673" t="s">
        <v>6895</v>
      </c>
      <c r="D4673" t="s">
        <v>440</v>
      </c>
      <c r="E4673" t="s">
        <v>267</v>
      </c>
      <c r="F4673" t="s">
        <v>199</v>
      </c>
      <c r="G4673" t="s">
        <v>189</v>
      </c>
      <c r="H4673" t="s">
        <v>200</v>
      </c>
      <c r="I4673" t="s">
        <v>186</v>
      </c>
      <c r="J4673" t="s">
        <v>164</v>
      </c>
      <c r="K4673"/>
      <c r="L4673" t="s">
        <v>155</v>
      </c>
      <c r="M4673" t="s">
        <v>155</v>
      </c>
      <c r="N4673" t="n">
        <v>-118.4442</v>
      </c>
      <c r="O4673" t="n">
        <v>34.285</v>
      </c>
      <c r="P4673" t="n">
        <v>41</v>
      </c>
      <c r="Q4673" t="n">
        <v>41</v>
      </c>
      <c r="R4673" t="n">
        <v>78</v>
      </c>
      <c r="S4673" t="n">
        <v>7.3</v>
      </c>
      <c r="T4673" t="n">
        <v>2.4</v>
      </c>
      <c r="U4673" t="n">
        <v>85.4</v>
      </c>
      <c r="V4673" t="n">
        <v>0</v>
      </c>
      <c r="W4673" t="n">
        <v>2.4</v>
      </c>
      <c r="X4673" t="n">
        <v>50</v>
      </c>
      <c r="Y4673"/>
      <c r="Z4673" t="n">
        <v>25</v>
      </c>
      <c r="AA4673"/>
      <c r="AB4673"/>
      <c r="AC4673"/>
      <c r="AD4673"/>
      <c r="AE4673"/>
      <c r="AF4673" t="n">
        <v>10</v>
      </c>
      <c r="AG4673" t="n">
        <v>54</v>
      </c>
      <c r="AH4673" t="n">
        <v>54</v>
      </c>
      <c r="AI4673" t="n">
        <v>18458</v>
      </c>
      <c r="AJ4673" t="n">
        <v>16659</v>
      </c>
      <c r="AK4673"/>
      <c r="AL4673" t="n">
        <v>20258</v>
      </c>
      <c r="AM4673"/>
      <c r="AN4673"/>
      <c r="AO4673"/>
      <c r="AP4673"/>
      <c r="AQ4673"/>
      <c r="AR4673"/>
    </row>
    <row r="4674">
      <c r="A4674" t="n">
        <v>454759</v>
      </c>
      <c r="B4674" t="s">
        <v>6896</v>
      </c>
      <c r="C4674" t="s">
        <v>448</v>
      </c>
      <c r="D4674" t="s">
        <v>440</v>
      </c>
      <c r="E4674" t="s">
        <v>267</v>
      </c>
      <c r="F4674" t="s">
        <v>199</v>
      </c>
      <c r="G4674" t="s">
        <v>189</v>
      </c>
      <c r="H4674" t="s">
        <v>200</v>
      </c>
      <c r="I4674" t="s">
        <v>151</v>
      </c>
      <c r="J4674" t="s">
        <v>164</v>
      </c>
      <c r="K4674"/>
      <c r="L4674" t="s">
        <v>155</v>
      </c>
      <c r="M4674" t="s">
        <v>155</v>
      </c>
      <c r="N4674" t="n">
        <v>-118.3093</v>
      </c>
      <c r="O4674" t="n">
        <v>33.9559</v>
      </c>
      <c r="P4674" t="n">
        <v>66</v>
      </c>
      <c r="Q4674" t="n">
        <v>66</v>
      </c>
      <c r="R4674" t="n">
        <v>27.3</v>
      </c>
      <c r="S4674" t="n">
        <v>1.5</v>
      </c>
      <c r="T4674" t="n">
        <v>39.4</v>
      </c>
      <c r="U4674" t="n">
        <v>39.4</v>
      </c>
      <c r="V4674" t="n">
        <v>18.2</v>
      </c>
      <c r="W4674" t="n">
        <v>0</v>
      </c>
      <c r="X4674" t="n">
        <v>0</v>
      </c>
      <c r="Y4674"/>
      <c r="Z4674" t="n">
        <v>15</v>
      </c>
      <c r="AA4674"/>
      <c r="AB4674"/>
      <c r="AC4674"/>
      <c r="AD4674"/>
      <c r="AE4674"/>
      <c r="AF4674" t="n">
        <v>17</v>
      </c>
      <c r="AG4674" t="n">
        <v>58</v>
      </c>
      <c r="AH4674" t="n">
        <v>58</v>
      </c>
      <c r="AI4674" t="n">
        <v>22045</v>
      </c>
      <c r="AJ4674" t="n">
        <v>21764</v>
      </c>
      <c r="AK4674" t="n">
        <v>22749</v>
      </c>
      <c r="AL4674"/>
      <c r="AM4674"/>
      <c r="AN4674"/>
      <c r="AO4674"/>
      <c r="AP4674"/>
      <c r="AQ4674"/>
      <c r="AR4674"/>
    </row>
    <row r="4675">
      <c r="A4675" t="n">
        <v>454768</v>
      </c>
      <c r="B4675" t="s">
        <v>6897</v>
      </c>
      <c r="C4675" t="s">
        <v>460</v>
      </c>
      <c r="D4675" t="s">
        <v>440</v>
      </c>
      <c r="E4675" t="s">
        <v>267</v>
      </c>
      <c r="F4675" t="s">
        <v>199</v>
      </c>
      <c r="G4675" t="s">
        <v>189</v>
      </c>
      <c r="H4675" t="s">
        <v>200</v>
      </c>
      <c r="I4675" t="s">
        <v>151</v>
      </c>
      <c r="J4675" t="s">
        <v>164</v>
      </c>
      <c r="K4675"/>
      <c r="L4675" t="s">
        <v>155</v>
      </c>
      <c r="M4675" t="s">
        <v>155</v>
      </c>
      <c r="N4675" t="n">
        <v>-118.1334</v>
      </c>
      <c r="O4675" t="n">
        <v>34.1448</v>
      </c>
      <c r="P4675" t="n">
        <v>314</v>
      </c>
      <c r="Q4675" t="n">
        <v>314</v>
      </c>
      <c r="R4675" t="n">
        <v>83.1</v>
      </c>
      <c r="S4675" t="n">
        <v>13.1</v>
      </c>
      <c r="T4675" t="n">
        <v>5.7</v>
      </c>
      <c r="U4675" t="n">
        <v>44.9</v>
      </c>
      <c r="V4675" t="n">
        <v>8.6</v>
      </c>
      <c r="W4675" t="n">
        <v>0</v>
      </c>
      <c r="X4675" t="n">
        <v>67</v>
      </c>
      <c r="Y4675" t="n">
        <v>75</v>
      </c>
      <c r="Z4675" t="n">
        <v>19</v>
      </c>
      <c r="AA4675"/>
      <c r="AB4675"/>
      <c r="AC4675"/>
      <c r="AD4675"/>
      <c r="AE4675"/>
      <c r="AF4675" t="n">
        <v>18</v>
      </c>
      <c r="AG4675" t="n">
        <v>66</v>
      </c>
      <c r="AH4675" t="n">
        <v>66</v>
      </c>
      <c r="AI4675" t="n">
        <v>30966</v>
      </c>
      <c r="AJ4675" t="n">
        <v>31193</v>
      </c>
      <c r="AK4675"/>
      <c r="AL4675" t="n">
        <v>30626</v>
      </c>
      <c r="AM4675"/>
      <c r="AN4675"/>
      <c r="AO4675"/>
      <c r="AP4675"/>
      <c r="AQ4675"/>
      <c r="AR4675"/>
    </row>
    <row r="4676">
      <c r="A4676" t="n">
        <v>454777</v>
      </c>
      <c r="B4676" t="s">
        <v>6898</v>
      </c>
      <c r="C4676" t="s">
        <v>439</v>
      </c>
      <c r="D4676" t="s">
        <v>440</v>
      </c>
      <c r="E4676" t="s">
        <v>267</v>
      </c>
      <c r="F4676" t="s">
        <v>199</v>
      </c>
      <c r="G4676" t="s">
        <v>189</v>
      </c>
      <c r="H4676" t="s">
        <v>200</v>
      </c>
      <c r="I4676" t="s">
        <v>151</v>
      </c>
      <c r="J4676" t="s">
        <v>164</v>
      </c>
      <c r="K4676"/>
      <c r="L4676" t="s">
        <v>155</v>
      </c>
      <c r="M4676" t="s">
        <v>155</v>
      </c>
      <c r="N4676" t="n">
        <v>-122.4071</v>
      </c>
      <c r="O4676" t="n">
        <v>37.777</v>
      </c>
      <c r="P4676" t="n">
        <v>377</v>
      </c>
      <c r="Q4676" t="n">
        <v>377</v>
      </c>
      <c r="R4676" t="n">
        <v>85.7</v>
      </c>
      <c r="S4676" t="n">
        <v>24.9</v>
      </c>
      <c r="T4676" t="n">
        <v>18</v>
      </c>
      <c r="U4676" t="n">
        <v>31.3</v>
      </c>
      <c r="V4676" t="n">
        <v>11.4</v>
      </c>
      <c r="W4676" t="n">
        <v>0.8</v>
      </c>
      <c r="X4676" t="n">
        <v>100</v>
      </c>
      <c r="Y4676" t="n">
        <v>100</v>
      </c>
      <c r="Z4676" t="n">
        <v>22</v>
      </c>
      <c r="AA4676"/>
      <c r="AB4676"/>
      <c r="AC4676"/>
      <c r="AD4676"/>
      <c r="AE4676"/>
      <c r="AF4676" t="n">
        <v>29</v>
      </c>
      <c r="AG4676" t="n">
        <v>41</v>
      </c>
      <c r="AH4676" t="n">
        <v>42</v>
      </c>
      <c r="AI4676" t="n">
        <v>16728</v>
      </c>
      <c r="AJ4676" t="n">
        <v>17235</v>
      </c>
      <c r="AK4676"/>
      <c r="AL4676" t="n">
        <v>13273</v>
      </c>
      <c r="AM4676"/>
      <c r="AN4676" t="n">
        <v>24837</v>
      </c>
      <c r="AO4676"/>
      <c r="AP4676"/>
      <c r="AQ4676"/>
      <c r="AR4676"/>
    </row>
    <row r="4677">
      <c r="A4677" t="n">
        <v>454786</v>
      </c>
      <c r="B4677" t="s">
        <v>6899</v>
      </c>
      <c r="C4677" t="s">
        <v>491</v>
      </c>
      <c r="D4677" t="s">
        <v>440</v>
      </c>
      <c r="E4677" t="s">
        <v>267</v>
      </c>
      <c r="F4677" t="s">
        <v>188</v>
      </c>
      <c r="G4677" t="s">
        <v>189</v>
      </c>
      <c r="H4677" t="s">
        <v>150</v>
      </c>
      <c r="I4677" t="s">
        <v>151</v>
      </c>
      <c r="J4677" t="s">
        <v>164</v>
      </c>
      <c r="K4677" t="s">
        <v>176</v>
      </c>
      <c r="L4677" t="s">
        <v>155</v>
      </c>
      <c r="M4677" t="s">
        <v>155</v>
      </c>
      <c r="N4677" t="n">
        <v>-120.6695</v>
      </c>
      <c r="O4677" t="n">
        <v>35.2682</v>
      </c>
      <c r="P4677" t="n">
        <v>841</v>
      </c>
      <c r="Q4677" t="n">
        <v>841</v>
      </c>
      <c r="R4677" t="n">
        <v>28.8</v>
      </c>
      <c r="S4677" t="n">
        <v>17.5</v>
      </c>
      <c r="T4677" t="n">
        <v>13.9</v>
      </c>
      <c r="U4677" t="n">
        <v>22.7</v>
      </c>
      <c r="V4677" t="n">
        <v>35.2</v>
      </c>
      <c r="W4677" t="n">
        <v>0</v>
      </c>
      <c r="X4677" t="n">
        <v>92</v>
      </c>
      <c r="Y4677" t="n">
        <v>92</v>
      </c>
      <c r="Z4677" t="n">
        <v>18</v>
      </c>
      <c r="AA4677" t="n">
        <v>104</v>
      </c>
      <c r="AB4677" t="n">
        <v>38.5</v>
      </c>
      <c r="AC4677" t="n">
        <v>10</v>
      </c>
      <c r="AD4677" t="n">
        <v>50</v>
      </c>
      <c r="AE4677" t="n">
        <v>50</v>
      </c>
      <c r="AF4677" t="n">
        <v>80</v>
      </c>
      <c r="AG4677" t="n">
        <v>67</v>
      </c>
      <c r="AH4677" t="n">
        <v>68</v>
      </c>
      <c r="AI4677" t="n">
        <v>15725</v>
      </c>
      <c r="AJ4677" t="n">
        <v>15629</v>
      </c>
      <c r="AK4677" t="n">
        <v>15916</v>
      </c>
      <c r="AL4677"/>
      <c r="AM4677"/>
      <c r="AN4677"/>
      <c r="AO4677" t="n">
        <v>127</v>
      </c>
      <c r="AP4677" t="n">
        <v>34</v>
      </c>
      <c r="AQ4677"/>
      <c r="AR4677"/>
    </row>
    <row r="4678">
      <c r="A4678" t="n">
        <v>454795</v>
      </c>
      <c r="B4678" t="s">
        <v>6900</v>
      </c>
      <c r="C4678" t="s">
        <v>901</v>
      </c>
      <c r="D4678" t="s">
        <v>440</v>
      </c>
      <c r="E4678" t="s">
        <v>267</v>
      </c>
      <c r="F4678" t="s">
        <v>199</v>
      </c>
      <c r="G4678" t="s">
        <v>189</v>
      </c>
      <c r="H4678" t="s">
        <v>200</v>
      </c>
      <c r="I4678" t="s">
        <v>186</v>
      </c>
      <c r="J4678" t="s">
        <v>164</v>
      </c>
      <c r="K4678"/>
      <c r="L4678" t="s">
        <v>155</v>
      </c>
      <c r="M4678" t="s">
        <v>155</v>
      </c>
      <c r="N4678" t="n">
        <v>-117.0787</v>
      </c>
      <c r="O4678" t="n">
        <v>33.1246</v>
      </c>
      <c r="P4678" t="n">
        <v>369</v>
      </c>
      <c r="Q4678" t="n">
        <v>369</v>
      </c>
      <c r="R4678" t="n">
        <v>71</v>
      </c>
      <c r="S4678" t="n">
        <v>39.6</v>
      </c>
      <c r="T4678" t="n">
        <v>6</v>
      </c>
      <c r="U4678" t="n">
        <v>21.1</v>
      </c>
      <c r="V4678" t="n">
        <v>8.1</v>
      </c>
      <c r="W4678" t="n">
        <v>0</v>
      </c>
      <c r="X4678" t="n">
        <v>83</v>
      </c>
      <c r="Y4678" t="n">
        <v>75</v>
      </c>
      <c r="Z4678" t="n">
        <v>40</v>
      </c>
      <c r="AA4678"/>
      <c r="AB4678"/>
      <c r="AC4678"/>
      <c r="AD4678"/>
      <c r="AE4678"/>
      <c r="AF4678" t="n">
        <v>36</v>
      </c>
      <c r="AG4678" t="n">
        <v>23</v>
      </c>
      <c r="AH4678" t="n">
        <v>31</v>
      </c>
      <c r="AI4678" t="n">
        <v>54896</v>
      </c>
      <c r="AJ4678" t="n">
        <v>56275</v>
      </c>
      <c r="AK4678" t="n">
        <v>57528</v>
      </c>
      <c r="AL4678" t="n">
        <v>54004</v>
      </c>
      <c r="AM4678"/>
      <c r="AN4678"/>
      <c r="AO4678"/>
      <c r="AP4678"/>
      <c r="AQ4678"/>
      <c r="AR4678"/>
    </row>
    <row r="4679">
      <c r="A4679" t="n">
        <v>454801</v>
      </c>
      <c r="B4679" t="s">
        <v>6901</v>
      </c>
      <c r="C4679" t="s">
        <v>448</v>
      </c>
      <c r="D4679" t="s">
        <v>440</v>
      </c>
      <c r="E4679" t="s">
        <v>267</v>
      </c>
      <c r="F4679" t="s">
        <v>199</v>
      </c>
      <c r="G4679" t="s">
        <v>189</v>
      </c>
      <c r="H4679" t="s">
        <v>200</v>
      </c>
      <c r="I4679" t="s">
        <v>151</v>
      </c>
      <c r="J4679" t="s">
        <v>164</v>
      </c>
      <c r="K4679"/>
      <c r="L4679" t="s">
        <v>155</v>
      </c>
      <c r="M4679" t="s">
        <v>155</v>
      </c>
      <c r="N4679" t="n">
        <v>-118.3861</v>
      </c>
      <c r="O4679" t="n">
        <v>34.0458</v>
      </c>
      <c r="P4679" t="n">
        <v>276</v>
      </c>
      <c r="Q4679" t="n">
        <v>276</v>
      </c>
      <c r="R4679" t="n">
        <v>81.5</v>
      </c>
      <c r="S4679" t="n">
        <v>5.1</v>
      </c>
      <c r="T4679" t="n">
        <v>43.1</v>
      </c>
      <c r="U4679" t="n">
        <v>33.7</v>
      </c>
      <c r="V4679" t="n">
        <v>9.8</v>
      </c>
      <c r="W4679" t="n">
        <v>5.8</v>
      </c>
      <c r="X4679" t="n">
        <v>0</v>
      </c>
      <c r="Y4679"/>
      <c r="Z4679" t="n">
        <v>16</v>
      </c>
      <c r="AA4679"/>
      <c r="AB4679"/>
      <c r="AC4679"/>
      <c r="AD4679"/>
      <c r="AE4679"/>
      <c r="AF4679" t="n">
        <v>41</v>
      </c>
      <c r="AG4679" t="n">
        <v>66</v>
      </c>
      <c r="AH4679" t="n">
        <v>70</v>
      </c>
      <c r="AI4679" t="n">
        <v>20693</v>
      </c>
      <c r="AJ4679" t="n">
        <v>19955</v>
      </c>
      <c r="AK4679" t="n">
        <v>21219</v>
      </c>
      <c r="AL4679" t="n">
        <v>24079</v>
      </c>
      <c r="AM4679"/>
      <c r="AN4679" t="n">
        <v>27543</v>
      </c>
      <c r="AO4679"/>
      <c r="AP4679"/>
      <c r="AQ4679"/>
      <c r="AR4679"/>
    </row>
    <row r="4680">
      <c r="A4680" t="n">
        <v>454810</v>
      </c>
      <c r="B4680" t="s">
        <v>6902</v>
      </c>
      <c r="C4680" t="s">
        <v>927</v>
      </c>
      <c r="D4680" t="s">
        <v>913</v>
      </c>
      <c r="E4680" t="s">
        <v>914</v>
      </c>
      <c r="F4680" t="s">
        <v>279</v>
      </c>
      <c r="G4680" t="s">
        <v>189</v>
      </c>
      <c r="H4680" t="s">
        <v>174</v>
      </c>
      <c r="I4680" t="s">
        <v>151</v>
      </c>
      <c r="J4680" t="s">
        <v>152</v>
      </c>
      <c r="K4680" t="s">
        <v>176</v>
      </c>
      <c r="L4680" t="s">
        <v>155</v>
      </c>
      <c r="M4680" t="s">
        <v>155</v>
      </c>
      <c r="N4680" t="n">
        <v>-105.2501</v>
      </c>
      <c r="O4680" t="n">
        <v>39.9835</v>
      </c>
      <c r="P4680" t="n">
        <v>14494</v>
      </c>
      <c r="Q4680" t="n">
        <v>14494</v>
      </c>
      <c r="R4680" t="n">
        <v>72.2</v>
      </c>
      <c r="S4680" t="n">
        <v>34.3</v>
      </c>
      <c r="T4680" t="n">
        <v>39.4</v>
      </c>
      <c r="U4680" t="n">
        <v>11.2</v>
      </c>
      <c r="V4680" t="n">
        <v>1.1</v>
      </c>
      <c r="W4680" t="n">
        <v>0.3</v>
      </c>
      <c r="X4680" t="n">
        <v>60</v>
      </c>
      <c r="Y4680"/>
      <c r="Z4680" t="n">
        <v>49</v>
      </c>
      <c r="AA4680" t="n">
        <v>7329</v>
      </c>
      <c r="AB4680" t="n">
        <v>45.9</v>
      </c>
      <c r="AC4680"/>
      <c r="AD4680"/>
      <c r="AE4680"/>
      <c r="AF4680" t="n">
        <v>6618</v>
      </c>
      <c r="AG4680" t="n">
        <v>48</v>
      </c>
      <c r="AH4680" t="n">
        <v>54</v>
      </c>
      <c r="AI4680" t="n">
        <v>11554</v>
      </c>
      <c r="AJ4680" t="n">
        <v>11578</v>
      </c>
      <c r="AK4680" t="n">
        <v>12203</v>
      </c>
      <c r="AL4680" t="n">
        <v>12930</v>
      </c>
      <c r="AM4680" t="n">
        <v>15311</v>
      </c>
      <c r="AN4680" t="n">
        <v>16195</v>
      </c>
      <c r="AO4680" t="n">
        <v>922</v>
      </c>
      <c r="AP4680"/>
      <c r="AQ4680"/>
      <c r="AR4680"/>
    </row>
    <row r="4681">
      <c r="A4681" t="n">
        <v>454829</v>
      </c>
      <c r="B4681" t="s">
        <v>6903</v>
      </c>
      <c r="C4681" t="s">
        <v>285</v>
      </c>
      <c r="D4681" t="s">
        <v>282</v>
      </c>
      <c r="E4681" t="s">
        <v>283</v>
      </c>
      <c r="F4681" t="s">
        <v>188</v>
      </c>
      <c r="G4681" t="s">
        <v>189</v>
      </c>
      <c r="H4681" t="s">
        <v>150</v>
      </c>
      <c r="I4681" t="s">
        <v>151</v>
      </c>
      <c r="J4681" t="s">
        <v>152</v>
      </c>
      <c r="K4681" t="s">
        <v>209</v>
      </c>
      <c r="L4681" t="s">
        <v>155</v>
      </c>
      <c r="M4681" t="s">
        <v>155</v>
      </c>
      <c r="N4681" t="n">
        <v>-111.9813</v>
      </c>
      <c r="O4681" t="n">
        <v>33.4122</v>
      </c>
      <c r="P4681" t="n">
        <v>9382</v>
      </c>
      <c r="Q4681" t="n">
        <v>5183</v>
      </c>
      <c r="R4681" t="n">
        <v>86.4</v>
      </c>
      <c r="S4681" t="n">
        <v>50.9</v>
      </c>
      <c r="T4681" t="n">
        <v>21.6</v>
      </c>
      <c r="U4681" t="n">
        <v>12.4</v>
      </c>
      <c r="V4681" t="n">
        <v>5.1</v>
      </c>
      <c r="W4681" t="n">
        <v>0</v>
      </c>
      <c r="X4681"/>
      <c r="Y4681" t="n">
        <v>21</v>
      </c>
      <c r="Z4681" t="n">
        <v>4</v>
      </c>
      <c r="AA4681"/>
      <c r="AB4681"/>
      <c r="AC4681"/>
      <c r="AD4681"/>
      <c r="AE4681"/>
      <c r="AF4681" t="n">
        <v>0</v>
      </c>
      <c r="AG4681" t="n">
        <v>13</v>
      </c>
      <c r="AH4681" t="n">
        <v>13</v>
      </c>
      <c r="AI4681"/>
      <c r="AJ4681"/>
      <c r="AK4681"/>
      <c r="AL4681"/>
      <c r="AM4681"/>
      <c r="AN4681"/>
      <c r="AO4681" t="n">
        <v>4</v>
      </c>
      <c r="AP4681" t="n">
        <v>1670</v>
      </c>
      <c r="AQ4681" t="n">
        <v>584</v>
      </c>
      <c r="AR4681" t="n">
        <v>255</v>
      </c>
    </row>
    <row r="4682">
      <c r="A4682" t="n">
        <v>454838</v>
      </c>
      <c r="B4682" t="s">
        <v>6904</v>
      </c>
      <c r="C4682" t="s">
        <v>1982</v>
      </c>
      <c r="D4682" t="s">
        <v>913</v>
      </c>
      <c r="E4682" t="s">
        <v>914</v>
      </c>
      <c r="F4682" t="s">
        <v>162</v>
      </c>
      <c r="G4682" t="s">
        <v>163</v>
      </c>
      <c r="H4682" t="s">
        <v>150</v>
      </c>
      <c r="I4682" t="s">
        <v>186</v>
      </c>
      <c r="J4682" t="s">
        <v>164</v>
      </c>
      <c r="K4682" t="s">
        <v>209</v>
      </c>
      <c r="L4682" t="s">
        <v>155</v>
      </c>
      <c r="M4682" t="s">
        <v>155</v>
      </c>
      <c r="N4682" t="n">
        <v>-105.1394</v>
      </c>
      <c r="O4682" t="n">
        <v>39.9877</v>
      </c>
      <c r="P4682" t="n">
        <v>35</v>
      </c>
      <c r="Q4682"/>
      <c r="R4682"/>
      <c r="S4682"/>
      <c r="T4682"/>
      <c r="U4682"/>
      <c r="V4682"/>
      <c r="W4682"/>
      <c r="X4682"/>
      <c r="Y4682"/>
      <c r="Z4682"/>
      <c r="AA4682"/>
      <c r="AB4682"/>
      <c r="AC4682"/>
      <c r="AD4682"/>
      <c r="AE4682"/>
      <c r="AF4682"/>
      <c r="AG4682"/>
      <c r="AH4682"/>
      <c r="AI4682"/>
      <c r="AJ4682"/>
      <c r="AK4682"/>
      <c r="AL4682"/>
      <c r="AM4682"/>
      <c r="AN4682"/>
      <c r="AO4682"/>
      <c r="AP4682"/>
      <c r="AQ4682" t="n">
        <v>5</v>
      </c>
      <c r="AR4682"/>
    </row>
    <row r="4683">
      <c r="A4683" t="n">
        <v>454856</v>
      </c>
      <c r="B4683" t="s">
        <v>6905</v>
      </c>
      <c r="C4683" t="s">
        <v>920</v>
      </c>
      <c r="D4683" t="s">
        <v>913</v>
      </c>
      <c r="E4683" t="s">
        <v>914</v>
      </c>
      <c r="F4683" t="s">
        <v>188</v>
      </c>
      <c r="G4683" t="s">
        <v>189</v>
      </c>
      <c r="H4683" t="s">
        <v>150</v>
      </c>
      <c r="I4683" t="s">
        <v>151</v>
      </c>
      <c r="J4683" t="s">
        <v>168</v>
      </c>
      <c r="K4683" t="s">
        <v>209</v>
      </c>
      <c r="L4683" t="s">
        <v>155</v>
      </c>
      <c r="M4683" t="s">
        <v>155</v>
      </c>
      <c r="N4683" t="n">
        <v>-104.9947</v>
      </c>
      <c r="O4683" t="n">
        <v>39.753</v>
      </c>
      <c r="P4683" t="n">
        <v>1358</v>
      </c>
      <c r="Q4683" t="n">
        <v>1290</v>
      </c>
      <c r="R4683" t="n">
        <v>87.2</v>
      </c>
      <c r="S4683" t="n">
        <v>50.5</v>
      </c>
      <c r="T4683" t="n">
        <v>15.3</v>
      </c>
      <c r="U4683" t="n">
        <v>18.4</v>
      </c>
      <c r="V4683" t="n">
        <v>6.6</v>
      </c>
      <c r="W4683" t="n">
        <v>0</v>
      </c>
      <c r="X4683"/>
      <c r="Y4683"/>
      <c r="Z4683" t="n">
        <v>14</v>
      </c>
      <c r="AA4683"/>
      <c r="AB4683"/>
      <c r="AC4683"/>
      <c r="AD4683"/>
      <c r="AE4683"/>
      <c r="AF4683" t="n">
        <v>0</v>
      </c>
      <c r="AG4683" t="n">
        <v>25</v>
      </c>
      <c r="AH4683" t="n">
        <v>39</v>
      </c>
      <c r="AI4683"/>
      <c r="AJ4683"/>
      <c r="AK4683"/>
      <c r="AL4683"/>
      <c r="AM4683"/>
      <c r="AN4683"/>
      <c r="AO4683" t="n">
        <v>26</v>
      </c>
      <c r="AP4683" t="n">
        <v>423</v>
      </c>
      <c r="AQ4683" t="n">
        <v>17</v>
      </c>
      <c r="AR4683"/>
    </row>
    <row r="4684">
      <c r="A4684" t="n">
        <v>454865</v>
      </c>
      <c r="B4684" t="s">
        <v>6621</v>
      </c>
      <c r="C4684" t="s">
        <v>6906</v>
      </c>
      <c r="D4684" t="s">
        <v>1078</v>
      </c>
      <c r="E4684" t="s">
        <v>147</v>
      </c>
      <c r="F4684" t="s">
        <v>188</v>
      </c>
      <c r="G4684" t="s">
        <v>189</v>
      </c>
      <c r="H4684" t="s">
        <v>150</v>
      </c>
      <c r="I4684" t="s">
        <v>151</v>
      </c>
      <c r="J4684" t="s">
        <v>168</v>
      </c>
      <c r="K4684" t="s">
        <v>176</v>
      </c>
      <c r="L4684" t="s">
        <v>155</v>
      </c>
      <c r="M4684" t="s">
        <v>155</v>
      </c>
      <c r="N4684" t="n">
        <v>-80.1238</v>
      </c>
      <c r="O4684" t="n">
        <v>26.4384</v>
      </c>
      <c r="P4684" t="n">
        <v>1822</v>
      </c>
      <c r="Q4684" t="n">
        <v>1822</v>
      </c>
      <c r="R4684" t="n">
        <v>84.5</v>
      </c>
      <c r="S4684" t="n">
        <v>22.5</v>
      </c>
      <c r="T4684" t="n">
        <v>45.5</v>
      </c>
      <c r="U4684" t="n">
        <v>23.5</v>
      </c>
      <c r="V4684" t="n">
        <v>2.5</v>
      </c>
      <c r="W4684" t="n">
        <v>0.1</v>
      </c>
      <c r="X4684"/>
      <c r="Y4684"/>
      <c r="Z4684" t="n">
        <v>25</v>
      </c>
      <c r="AA4684" t="n">
        <v>25</v>
      </c>
      <c r="AB4684" t="n">
        <v>56</v>
      </c>
      <c r="AC4684"/>
      <c r="AD4684"/>
      <c r="AE4684"/>
      <c r="AF4684" t="n">
        <v>92</v>
      </c>
      <c r="AG4684" t="n">
        <v>58</v>
      </c>
      <c r="AH4684" t="n">
        <v>81</v>
      </c>
      <c r="AI4684" t="n">
        <v>16880</v>
      </c>
      <c r="AJ4684" t="n">
        <v>17333</v>
      </c>
      <c r="AK4684" t="n">
        <v>18848</v>
      </c>
      <c r="AL4684" t="n">
        <v>20406</v>
      </c>
      <c r="AM4684" t="n">
        <v>22286</v>
      </c>
      <c r="AN4684"/>
      <c r="AO4684" t="n">
        <v>227</v>
      </c>
      <c r="AP4684"/>
      <c r="AQ4684"/>
      <c r="AR4684"/>
    </row>
    <row r="4685">
      <c r="A4685" t="n">
        <v>454874</v>
      </c>
      <c r="B4685" t="s">
        <v>6907</v>
      </c>
      <c r="C4685" t="s">
        <v>6908</v>
      </c>
      <c r="D4685" t="s">
        <v>1078</v>
      </c>
      <c r="E4685" t="s">
        <v>147</v>
      </c>
      <c r="F4685" t="s">
        <v>199</v>
      </c>
      <c r="G4685" t="s">
        <v>189</v>
      </c>
      <c r="H4685" t="s">
        <v>200</v>
      </c>
      <c r="I4685" t="s">
        <v>186</v>
      </c>
      <c r="J4685" t="s">
        <v>164</v>
      </c>
      <c r="K4685"/>
      <c r="L4685" t="s">
        <v>155</v>
      </c>
      <c r="M4685" t="s">
        <v>155</v>
      </c>
      <c r="N4685" t="n">
        <v>-81.7803</v>
      </c>
      <c r="O4685" t="n">
        <v>26.3304</v>
      </c>
      <c r="P4685" t="n">
        <v>84</v>
      </c>
      <c r="Q4685" t="n">
        <v>84</v>
      </c>
      <c r="R4685" t="n">
        <v>97.6</v>
      </c>
      <c r="S4685" t="n">
        <v>60.7</v>
      </c>
      <c r="T4685" t="n">
        <v>4.8</v>
      </c>
      <c r="U4685" t="n">
        <v>32.1</v>
      </c>
      <c r="V4685" t="n">
        <v>0</v>
      </c>
      <c r="W4685" t="n">
        <v>0</v>
      </c>
      <c r="X4685" t="n">
        <v>88</v>
      </c>
      <c r="Y4685" t="n">
        <v>88</v>
      </c>
      <c r="Z4685" t="n">
        <v>5</v>
      </c>
      <c r="AA4685"/>
      <c r="AB4685"/>
      <c r="AC4685"/>
      <c r="AD4685"/>
      <c r="AE4685"/>
      <c r="AF4685" t="n">
        <v>19</v>
      </c>
      <c r="AG4685" t="n">
        <v>29</v>
      </c>
      <c r="AH4685" t="n">
        <v>29</v>
      </c>
      <c r="AI4685" t="n">
        <v>17660</v>
      </c>
      <c r="AJ4685" t="n">
        <v>18812</v>
      </c>
      <c r="AK4685"/>
      <c r="AL4685" t="n">
        <v>24015</v>
      </c>
      <c r="AM4685" t="n">
        <v>24015</v>
      </c>
      <c r="AN4685"/>
      <c r="AO4685"/>
      <c r="AP4685"/>
      <c r="AQ4685"/>
      <c r="AR4685"/>
    </row>
    <row r="4686">
      <c r="A4686" t="n">
        <v>454917</v>
      </c>
      <c r="B4686" t="s">
        <v>6909</v>
      </c>
      <c r="C4686" t="s">
        <v>1082</v>
      </c>
      <c r="D4686" t="s">
        <v>1078</v>
      </c>
      <c r="E4686" t="s">
        <v>147</v>
      </c>
      <c r="F4686" t="s">
        <v>199</v>
      </c>
      <c r="G4686" t="s">
        <v>189</v>
      </c>
      <c r="H4686" t="s">
        <v>200</v>
      </c>
      <c r="I4686" t="s">
        <v>186</v>
      </c>
      <c r="J4686" t="s">
        <v>164</v>
      </c>
      <c r="K4686"/>
      <c r="L4686" t="s">
        <v>155</v>
      </c>
      <c r="M4686" t="s">
        <v>155</v>
      </c>
      <c r="N4686" t="n">
        <v>-80.3233</v>
      </c>
      <c r="O4686" t="n">
        <v>25.7617</v>
      </c>
      <c r="P4686" t="n">
        <v>1132</v>
      </c>
      <c r="Q4686" t="n">
        <v>1132</v>
      </c>
      <c r="R4686" t="n">
        <v>86.3</v>
      </c>
      <c r="S4686" t="n">
        <v>5.5</v>
      </c>
      <c r="T4686" t="n">
        <v>10.9</v>
      </c>
      <c r="U4686" t="n">
        <v>72.7</v>
      </c>
      <c r="V4686" t="n">
        <v>0.2</v>
      </c>
      <c r="W4686" t="n">
        <v>8.4</v>
      </c>
      <c r="X4686" t="n">
        <v>80</v>
      </c>
      <c r="Y4686" t="n">
        <v>83</v>
      </c>
      <c r="Z4686" t="n">
        <v>15</v>
      </c>
      <c r="AA4686"/>
      <c r="AB4686"/>
      <c r="AC4686"/>
      <c r="AD4686"/>
      <c r="AE4686"/>
      <c r="AF4686" t="n">
        <v>231</v>
      </c>
      <c r="AG4686" t="n">
        <v>64</v>
      </c>
      <c r="AH4686" t="n">
        <v>64</v>
      </c>
      <c r="AI4686" t="n">
        <v>4857</v>
      </c>
      <c r="AJ4686" t="n">
        <v>4446</v>
      </c>
      <c r="AK4686" t="n">
        <v>6588</v>
      </c>
      <c r="AL4686" t="n">
        <v>9288</v>
      </c>
      <c r="AM4686"/>
      <c r="AN4686"/>
      <c r="AO4686"/>
      <c r="AP4686"/>
      <c r="AQ4686"/>
      <c r="AR4686"/>
    </row>
    <row r="4687">
      <c r="A4687" t="n">
        <v>454926</v>
      </c>
      <c r="B4687" t="s">
        <v>6910</v>
      </c>
      <c r="C4687" t="s">
        <v>1282</v>
      </c>
      <c r="D4687" t="s">
        <v>1175</v>
      </c>
      <c r="E4687" t="s">
        <v>147</v>
      </c>
      <c r="F4687" t="s">
        <v>199</v>
      </c>
      <c r="G4687" t="s">
        <v>189</v>
      </c>
      <c r="H4687" t="s">
        <v>200</v>
      </c>
      <c r="I4687" t="s">
        <v>151</v>
      </c>
      <c r="J4687" t="s">
        <v>164</v>
      </c>
      <c r="K4687"/>
      <c r="L4687" t="s">
        <v>155</v>
      </c>
      <c r="M4687" t="s">
        <v>155</v>
      </c>
      <c r="N4687" t="n">
        <v>-84.415</v>
      </c>
      <c r="O4687" t="n">
        <v>33.7813</v>
      </c>
      <c r="P4687" t="n">
        <v>489</v>
      </c>
      <c r="Q4687" t="n">
        <v>489</v>
      </c>
      <c r="R4687" t="n">
        <v>94.5</v>
      </c>
      <c r="S4687" t="n">
        <v>9</v>
      </c>
      <c r="T4687" t="n">
        <v>83.6</v>
      </c>
      <c r="U4687" t="n">
        <v>3.5</v>
      </c>
      <c r="V4687" t="n">
        <v>0.4</v>
      </c>
      <c r="W4687" t="n">
        <v>0</v>
      </c>
      <c r="X4687" t="n">
        <v>64</v>
      </c>
      <c r="Y4687" t="n">
        <v>86</v>
      </c>
      <c r="Z4687" t="n">
        <v>17</v>
      </c>
      <c r="AA4687"/>
      <c r="AB4687"/>
      <c r="AC4687"/>
      <c r="AD4687"/>
      <c r="AE4687"/>
      <c r="AF4687" t="n">
        <v>65</v>
      </c>
      <c r="AG4687" t="n">
        <v>64</v>
      </c>
      <c r="AH4687" t="n">
        <v>64</v>
      </c>
      <c r="AI4687" t="n">
        <v>16667</v>
      </c>
      <c r="AJ4687" t="n">
        <v>18081</v>
      </c>
      <c r="AK4687" t="n">
        <v>14784</v>
      </c>
      <c r="AL4687" t="n">
        <v>17467</v>
      </c>
      <c r="AM4687"/>
      <c r="AN4687" t="n">
        <v>24467</v>
      </c>
      <c r="AO4687"/>
      <c r="AP4687"/>
      <c r="AQ4687"/>
      <c r="AR4687"/>
    </row>
    <row r="4688">
      <c r="A4688" t="n">
        <v>454935</v>
      </c>
      <c r="B4688" t="s">
        <v>6911</v>
      </c>
      <c r="C4688" t="s">
        <v>1429</v>
      </c>
      <c r="D4688" t="s">
        <v>1407</v>
      </c>
      <c r="E4688" t="s">
        <v>914</v>
      </c>
      <c r="F4688" t="s">
        <v>279</v>
      </c>
      <c r="G4688" t="s">
        <v>189</v>
      </c>
      <c r="H4688" t="s">
        <v>174</v>
      </c>
      <c r="I4688" t="s">
        <v>175</v>
      </c>
      <c r="J4688" t="s">
        <v>164</v>
      </c>
      <c r="K4688"/>
      <c r="L4688" t="s">
        <v>155</v>
      </c>
      <c r="M4688" t="s">
        <v>155</v>
      </c>
      <c r="N4688" t="n">
        <v>-111.8124</v>
      </c>
      <c r="O4688" t="n">
        <v>43.8247</v>
      </c>
      <c r="P4688" t="n">
        <v>110</v>
      </c>
      <c r="Q4688" t="n">
        <v>110</v>
      </c>
      <c r="R4688" t="n">
        <v>99.1</v>
      </c>
      <c r="S4688" t="n">
        <v>94.5</v>
      </c>
      <c r="T4688" t="n">
        <v>0</v>
      </c>
      <c r="U4688" t="n">
        <v>4.5</v>
      </c>
      <c r="V4688" t="n">
        <v>0</v>
      </c>
      <c r="W4688" t="n">
        <v>0</v>
      </c>
      <c r="X4688" t="n">
        <v>95</v>
      </c>
      <c r="Y4688"/>
      <c r="Z4688" t="n">
        <v>8</v>
      </c>
      <c r="AA4688" t="n">
        <v>55</v>
      </c>
      <c r="AB4688" t="n">
        <v>80</v>
      </c>
      <c r="AC4688"/>
      <c r="AD4688"/>
      <c r="AE4688"/>
      <c r="AF4688" t="n">
        <v>42</v>
      </c>
      <c r="AG4688" t="n">
        <v>40</v>
      </c>
      <c r="AH4688" t="n">
        <v>40</v>
      </c>
      <c r="AI4688" t="n">
        <v>8212</v>
      </c>
      <c r="AJ4688" t="n">
        <v>8273</v>
      </c>
      <c r="AK4688" t="n">
        <v>11619</v>
      </c>
      <c r="AL4688"/>
      <c r="AM4688"/>
      <c r="AN4688"/>
      <c r="AO4688"/>
      <c r="AP4688"/>
      <c r="AQ4688"/>
      <c r="AR4688"/>
    </row>
    <row r="4689">
      <c r="A4689" t="n">
        <v>454944</v>
      </c>
      <c r="B4689" t="s">
        <v>6912</v>
      </c>
      <c r="C4689" t="s">
        <v>1429</v>
      </c>
      <c r="D4689" t="s">
        <v>1407</v>
      </c>
      <c r="E4689" t="s">
        <v>914</v>
      </c>
      <c r="F4689" t="s">
        <v>199</v>
      </c>
      <c r="G4689" t="s">
        <v>189</v>
      </c>
      <c r="H4689" t="s">
        <v>200</v>
      </c>
      <c r="I4689" t="s">
        <v>175</v>
      </c>
      <c r="J4689" t="s">
        <v>164</v>
      </c>
      <c r="K4689"/>
      <c r="L4689" t="s">
        <v>155</v>
      </c>
      <c r="M4689" t="s">
        <v>155</v>
      </c>
      <c r="N4689" t="n">
        <v>-111.8036</v>
      </c>
      <c r="O4689" t="n">
        <v>43.8143</v>
      </c>
      <c r="P4689" t="n">
        <v>378</v>
      </c>
      <c r="Q4689" t="n">
        <v>378</v>
      </c>
      <c r="R4689" t="n">
        <v>91.8</v>
      </c>
      <c r="S4689" t="n">
        <v>82</v>
      </c>
      <c r="T4689" t="n">
        <v>0</v>
      </c>
      <c r="U4689" t="n">
        <v>12.7</v>
      </c>
      <c r="V4689" t="n">
        <v>0.8</v>
      </c>
      <c r="W4689" t="n">
        <v>0.8</v>
      </c>
      <c r="X4689" t="n">
        <v>91</v>
      </c>
      <c r="Y4689"/>
      <c r="Z4689" t="n">
        <v>18</v>
      </c>
      <c r="AA4689"/>
      <c r="AB4689"/>
      <c r="AC4689"/>
      <c r="AD4689"/>
      <c r="AE4689"/>
      <c r="AF4689" t="n">
        <v>65</v>
      </c>
      <c r="AG4689" t="n">
        <v>49</v>
      </c>
      <c r="AH4689" t="n">
        <v>69</v>
      </c>
      <c r="AI4689" t="n">
        <v>18048</v>
      </c>
      <c r="AJ4689" t="n">
        <v>18012</v>
      </c>
      <c r="AK4689"/>
      <c r="AL4689"/>
      <c r="AM4689"/>
      <c r="AN4689"/>
      <c r="AO4689"/>
      <c r="AP4689"/>
      <c r="AQ4689"/>
      <c r="AR4689"/>
    </row>
    <row r="4690">
      <c r="A4690" t="n">
        <v>454953</v>
      </c>
      <c r="B4690" t="s">
        <v>418</v>
      </c>
      <c r="C4690" t="s">
        <v>1432</v>
      </c>
      <c r="D4690" t="s">
        <v>1433</v>
      </c>
      <c r="E4690" t="s">
        <v>1434</v>
      </c>
      <c r="F4690" t="s">
        <v>199</v>
      </c>
      <c r="G4690" t="s">
        <v>189</v>
      </c>
      <c r="H4690" t="s">
        <v>200</v>
      </c>
      <c r="I4690" t="s">
        <v>151</v>
      </c>
      <c r="J4690" t="s">
        <v>164</v>
      </c>
      <c r="K4690"/>
      <c r="L4690" t="s">
        <v>155</v>
      </c>
      <c r="M4690" t="s">
        <v>155</v>
      </c>
      <c r="N4690" t="n">
        <v>-87.6713</v>
      </c>
      <c r="O4690" t="n">
        <v>41.9066</v>
      </c>
      <c r="P4690" t="n">
        <v>76</v>
      </c>
      <c r="Q4690" t="n">
        <v>76</v>
      </c>
      <c r="R4690" t="n">
        <v>98.7</v>
      </c>
      <c r="S4690" t="n">
        <v>11.8</v>
      </c>
      <c r="T4690" t="n">
        <v>34.2</v>
      </c>
      <c r="U4690" t="n">
        <v>50</v>
      </c>
      <c r="V4690" t="n">
        <v>2.6</v>
      </c>
      <c r="W4690" t="n">
        <v>0</v>
      </c>
      <c r="X4690"/>
      <c r="Y4690"/>
      <c r="Z4690" t="n">
        <v>14</v>
      </c>
      <c r="AA4690"/>
      <c r="AB4690"/>
      <c r="AC4690"/>
      <c r="AD4690"/>
      <c r="AE4690"/>
      <c r="AF4690" t="n">
        <v>11</v>
      </c>
      <c r="AG4690" t="n">
        <v>61</v>
      </c>
      <c r="AH4690" t="n">
        <v>61</v>
      </c>
      <c r="AI4690" t="n">
        <v>15550</v>
      </c>
      <c r="AJ4690" t="n">
        <v>16465</v>
      </c>
      <c r="AK4690" t="n">
        <v>15665</v>
      </c>
      <c r="AL4690" t="n">
        <v>18464</v>
      </c>
      <c r="AM4690"/>
      <c r="AN4690" t="n">
        <v>20795</v>
      </c>
      <c r="AO4690"/>
      <c r="AP4690"/>
      <c r="AQ4690"/>
      <c r="AR4690"/>
    </row>
    <row r="4691">
      <c r="A4691" t="n">
        <v>454962</v>
      </c>
      <c r="B4691" t="s">
        <v>6913</v>
      </c>
      <c r="C4691" t="s">
        <v>1466</v>
      </c>
      <c r="D4691" t="s">
        <v>1433</v>
      </c>
      <c r="E4691" t="s">
        <v>1434</v>
      </c>
      <c r="F4691" t="s">
        <v>199</v>
      </c>
      <c r="G4691" t="s">
        <v>189</v>
      </c>
      <c r="H4691" t="s">
        <v>200</v>
      </c>
      <c r="I4691" t="s">
        <v>151</v>
      </c>
      <c r="J4691" t="s">
        <v>164</v>
      </c>
      <c r="K4691"/>
      <c r="L4691" t="s">
        <v>155</v>
      </c>
      <c r="M4691" t="s">
        <v>155</v>
      </c>
      <c r="N4691" t="n">
        <v>-88.0112</v>
      </c>
      <c r="O4691" t="n">
        <v>41.7935</v>
      </c>
      <c r="P4691" t="n">
        <v>103</v>
      </c>
      <c r="Q4691" t="n">
        <v>103</v>
      </c>
      <c r="R4691" t="n">
        <v>98.1</v>
      </c>
      <c r="S4691" t="n">
        <v>50.5</v>
      </c>
      <c r="T4691" t="n">
        <v>18.4</v>
      </c>
      <c r="U4691" t="n">
        <v>28.2</v>
      </c>
      <c r="V4691" t="n">
        <v>0</v>
      </c>
      <c r="W4691" t="n">
        <v>0</v>
      </c>
      <c r="X4691" t="n">
        <v>81</v>
      </c>
      <c r="Y4691" t="n">
        <v>89</v>
      </c>
      <c r="Z4691" t="n">
        <v>11</v>
      </c>
      <c r="AA4691"/>
      <c r="AB4691"/>
      <c r="AC4691"/>
      <c r="AD4691"/>
      <c r="AE4691"/>
      <c r="AF4691" t="n">
        <v>45</v>
      </c>
      <c r="AG4691" t="n">
        <v>37</v>
      </c>
      <c r="AH4691" t="n">
        <v>37</v>
      </c>
      <c r="AI4691" t="n">
        <v>15151</v>
      </c>
      <c r="AJ4691" t="n">
        <v>14289</v>
      </c>
      <c r="AK4691" t="n">
        <v>14929</v>
      </c>
      <c r="AL4691" t="n">
        <v>17878</v>
      </c>
      <c r="AM4691"/>
      <c r="AN4691" t="n">
        <v>18940</v>
      </c>
      <c r="AO4691"/>
      <c r="AP4691"/>
      <c r="AQ4691"/>
      <c r="AR4691"/>
    </row>
    <row r="4692">
      <c r="A4692" t="n">
        <v>454971</v>
      </c>
      <c r="B4692" t="s">
        <v>6914</v>
      </c>
      <c r="C4692" t="s">
        <v>1432</v>
      </c>
      <c r="D4692" t="s">
        <v>1433</v>
      </c>
      <c r="E4692" t="s">
        <v>1434</v>
      </c>
      <c r="F4692" t="s">
        <v>199</v>
      </c>
      <c r="G4692" t="s">
        <v>189</v>
      </c>
      <c r="H4692" t="s">
        <v>200</v>
      </c>
      <c r="I4692" t="s">
        <v>151</v>
      </c>
      <c r="J4692" t="s">
        <v>164</v>
      </c>
      <c r="K4692"/>
      <c r="L4692" t="s">
        <v>155</v>
      </c>
      <c r="M4692" t="s">
        <v>155</v>
      </c>
      <c r="N4692" t="n">
        <v>-87.8068</v>
      </c>
      <c r="O4692" t="n">
        <v>41.9777</v>
      </c>
      <c r="P4692" t="n">
        <v>351</v>
      </c>
      <c r="Q4692" t="n">
        <v>351</v>
      </c>
      <c r="R4692" t="n">
        <v>85.8</v>
      </c>
      <c r="S4692" t="n">
        <v>13.7</v>
      </c>
      <c r="T4692" t="n">
        <v>30.2</v>
      </c>
      <c r="U4692" t="n">
        <v>45.3</v>
      </c>
      <c r="V4692" t="n">
        <v>3.1</v>
      </c>
      <c r="W4692" t="n">
        <v>0</v>
      </c>
      <c r="X4692" t="n">
        <v>85</v>
      </c>
      <c r="Y4692" t="n">
        <v>62</v>
      </c>
      <c r="Z4692" t="n">
        <v>16</v>
      </c>
      <c r="AA4692"/>
      <c r="AB4692"/>
      <c r="AC4692"/>
      <c r="AD4692"/>
      <c r="AE4692"/>
      <c r="AF4692" t="n">
        <v>60</v>
      </c>
      <c r="AG4692" t="n">
        <v>60</v>
      </c>
      <c r="AH4692" t="n">
        <v>66</v>
      </c>
      <c r="AI4692" t="n">
        <v>17753</v>
      </c>
      <c r="AJ4692" t="n">
        <v>18175</v>
      </c>
      <c r="AK4692" t="n">
        <v>19825</v>
      </c>
      <c r="AL4692" t="n">
        <v>18483</v>
      </c>
      <c r="AM4692" t="n">
        <v>23054</v>
      </c>
      <c r="AN4692" t="n">
        <v>23054</v>
      </c>
      <c r="AO4692"/>
      <c r="AP4692"/>
      <c r="AQ4692"/>
      <c r="AR4692"/>
    </row>
    <row r="4693">
      <c r="A4693" t="n">
        <v>454980</v>
      </c>
      <c r="B4693" t="s">
        <v>6915</v>
      </c>
      <c r="C4693" t="s">
        <v>6916</v>
      </c>
      <c r="D4693" t="s">
        <v>1433</v>
      </c>
      <c r="E4693" t="s">
        <v>1434</v>
      </c>
      <c r="F4693" t="s">
        <v>199</v>
      </c>
      <c r="G4693" t="s">
        <v>189</v>
      </c>
      <c r="H4693" t="s">
        <v>200</v>
      </c>
      <c r="I4693" t="s">
        <v>186</v>
      </c>
      <c r="J4693" t="s">
        <v>164</v>
      </c>
      <c r="K4693"/>
      <c r="L4693" t="s">
        <v>155</v>
      </c>
      <c r="M4693" t="s">
        <v>155</v>
      </c>
      <c r="N4693" t="n">
        <v>-88.0652</v>
      </c>
      <c r="O4693" t="n">
        <v>41.9047</v>
      </c>
      <c r="P4693" t="n">
        <v>225</v>
      </c>
      <c r="Q4693" t="n">
        <v>225</v>
      </c>
      <c r="R4693" t="n">
        <v>99.1</v>
      </c>
      <c r="S4693" t="n">
        <v>24.4</v>
      </c>
      <c r="T4693" t="n">
        <v>29.8</v>
      </c>
      <c r="U4693" t="n">
        <v>36.4</v>
      </c>
      <c r="V4693" t="n">
        <v>2.2</v>
      </c>
      <c r="W4693" t="n">
        <v>0.9</v>
      </c>
      <c r="X4693" t="n">
        <v>100</v>
      </c>
      <c r="Y4693" t="n">
        <v>33</v>
      </c>
      <c r="Z4693" t="n">
        <v>14</v>
      </c>
      <c r="AA4693"/>
      <c r="AB4693"/>
      <c r="AC4693"/>
      <c r="AD4693"/>
      <c r="AE4693"/>
      <c r="AF4693" t="n">
        <v>18</v>
      </c>
      <c r="AG4693" t="n">
        <v>54</v>
      </c>
      <c r="AH4693" t="n">
        <v>59</v>
      </c>
      <c r="AI4693" t="n">
        <v>16274</v>
      </c>
      <c r="AJ4693" t="n">
        <v>16371</v>
      </c>
      <c r="AK4693" t="n">
        <v>16817</v>
      </c>
      <c r="AL4693" t="n">
        <v>15340</v>
      </c>
      <c r="AM4693"/>
      <c r="AN4693"/>
      <c r="AO4693"/>
      <c r="AP4693"/>
      <c r="AQ4693"/>
      <c r="AR4693"/>
    </row>
    <row r="4694">
      <c r="A4694" t="n">
        <v>454999</v>
      </c>
      <c r="B4694" t="s">
        <v>6917</v>
      </c>
      <c r="C4694" t="s">
        <v>1452</v>
      </c>
      <c r="D4694" t="s">
        <v>1433</v>
      </c>
      <c r="E4694" t="s">
        <v>1434</v>
      </c>
      <c r="F4694" t="s">
        <v>199</v>
      </c>
      <c r="G4694" t="s">
        <v>189</v>
      </c>
      <c r="H4694" t="s">
        <v>200</v>
      </c>
      <c r="I4694" t="s">
        <v>151</v>
      </c>
      <c r="J4694" t="s">
        <v>164</v>
      </c>
      <c r="K4694"/>
      <c r="L4694" t="s">
        <v>155</v>
      </c>
      <c r="M4694" t="s">
        <v>155</v>
      </c>
      <c r="N4694" t="n">
        <v>-89.6014</v>
      </c>
      <c r="O4694" t="n">
        <v>40.7463</v>
      </c>
      <c r="P4694" t="n">
        <v>211</v>
      </c>
      <c r="Q4694" t="n">
        <v>211</v>
      </c>
      <c r="R4694" t="n">
        <v>99.1</v>
      </c>
      <c r="S4694" t="n">
        <v>53.1</v>
      </c>
      <c r="T4694" t="n">
        <v>24.2</v>
      </c>
      <c r="U4694" t="n">
        <v>12.3</v>
      </c>
      <c r="V4694" t="n">
        <v>1.4</v>
      </c>
      <c r="W4694" t="n">
        <v>0.5</v>
      </c>
      <c r="X4694" t="n">
        <v>67</v>
      </c>
      <c r="Y4694" t="n">
        <v>64</v>
      </c>
      <c r="Z4694" t="n">
        <v>22</v>
      </c>
      <c r="AA4694"/>
      <c r="AB4694"/>
      <c r="AC4694"/>
      <c r="AD4694"/>
      <c r="AE4694"/>
      <c r="AF4694" t="n">
        <v>35</v>
      </c>
      <c r="AG4694" t="n">
        <v>64</v>
      </c>
      <c r="AH4694" t="n">
        <v>69</v>
      </c>
      <c r="AI4694" t="n">
        <v>19024</v>
      </c>
      <c r="AJ4694" t="n">
        <v>20781</v>
      </c>
      <c r="AK4694" t="n">
        <v>18878</v>
      </c>
      <c r="AL4694" t="n">
        <v>20317</v>
      </c>
      <c r="AM4694"/>
      <c r="AN4694"/>
      <c r="AO4694"/>
      <c r="AP4694"/>
      <c r="AQ4694"/>
      <c r="AR4694"/>
    </row>
    <row r="4695">
      <c r="A4695" t="n">
        <v>455008</v>
      </c>
      <c r="B4695" t="s">
        <v>6918</v>
      </c>
      <c r="C4695" t="s">
        <v>1622</v>
      </c>
      <c r="D4695" t="s">
        <v>1433</v>
      </c>
      <c r="E4695" t="s">
        <v>1434</v>
      </c>
      <c r="F4695" t="s">
        <v>199</v>
      </c>
      <c r="G4695" t="s">
        <v>189</v>
      </c>
      <c r="H4695" t="s">
        <v>200</v>
      </c>
      <c r="I4695" t="s">
        <v>151</v>
      </c>
      <c r="J4695" t="s">
        <v>164</v>
      </c>
      <c r="K4695"/>
      <c r="L4695" t="s">
        <v>155</v>
      </c>
      <c r="M4695" t="s">
        <v>155</v>
      </c>
      <c r="N4695" t="n">
        <v>-89.0094</v>
      </c>
      <c r="O4695" t="n">
        <v>42.2639</v>
      </c>
      <c r="P4695" t="n">
        <v>292</v>
      </c>
      <c r="Q4695" t="n">
        <v>292</v>
      </c>
      <c r="R4695" t="n">
        <v>96.6</v>
      </c>
      <c r="S4695" t="n">
        <v>32.9</v>
      </c>
      <c r="T4695" t="n">
        <v>35.3</v>
      </c>
      <c r="U4695" t="n">
        <v>23.3</v>
      </c>
      <c r="V4695" t="n">
        <v>0</v>
      </c>
      <c r="W4695" t="n">
        <v>0</v>
      </c>
      <c r="X4695" t="n">
        <v>88</v>
      </c>
      <c r="Y4695" t="n">
        <v>58</v>
      </c>
      <c r="Z4695" t="n">
        <v>19</v>
      </c>
      <c r="AA4695"/>
      <c r="AB4695"/>
      <c r="AC4695"/>
      <c r="AD4695"/>
      <c r="AE4695"/>
      <c r="AF4695" t="n">
        <v>45</v>
      </c>
      <c r="AG4695" t="n">
        <v>61</v>
      </c>
      <c r="AH4695" t="n">
        <v>65</v>
      </c>
      <c r="AI4695" t="n">
        <v>16623</v>
      </c>
      <c r="AJ4695" t="n">
        <v>17599</v>
      </c>
      <c r="AK4695" t="n">
        <v>19230</v>
      </c>
      <c r="AL4695" t="n">
        <v>18480</v>
      </c>
      <c r="AM4695"/>
      <c r="AN4695"/>
      <c r="AO4695"/>
      <c r="AP4695"/>
      <c r="AQ4695"/>
      <c r="AR4695"/>
    </row>
    <row r="4696">
      <c r="A4696" t="n">
        <v>455026</v>
      </c>
      <c r="B4696" t="s">
        <v>6919</v>
      </c>
      <c r="C4696" t="s">
        <v>2249</v>
      </c>
      <c r="D4696" t="s">
        <v>2194</v>
      </c>
      <c r="E4696" t="s">
        <v>997</v>
      </c>
      <c r="F4696" t="s">
        <v>199</v>
      </c>
      <c r="G4696" t="s">
        <v>189</v>
      </c>
      <c r="H4696" t="s">
        <v>200</v>
      </c>
      <c r="I4696" t="s">
        <v>151</v>
      </c>
      <c r="J4696" t="s">
        <v>164</v>
      </c>
      <c r="K4696"/>
      <c r="L4696" t="s">
        <v>155</v>
      </c>
      <c r="M4696" t="s">
        <v>155</v>
      </c>
      <c r="N4696" t="n">
        <v>-77.1133</v>
      </c>
      <c r="O4696" t="n">
        <v>39.0643</v>
      </c>
      <c r="P4696" t="n">
        <v>98</v>
      </c>
      <c r="Q4696" t="n">
        <v>98</v>
      </c>
      <c r="R4696" t="n">
        <v>8.2</v>
      </c>
      <c r="S4696" t="n">
        <v>27.6</v>
      </c>
      <c r="T4696" t="n">
        <v>40.8</v>
      </c>
      <c r="U4696" t="n">
        <v>15.3</v>
      </c>
      <c r="V4696" t="n">
        <v>3.1</v>
      </c>
      <c r="W4696" t="n">
        <v>0</v>
      </c>
      <c r="X4696"/>
      <c r="Y4696" t="n">
        <v>42</v>
      </c>
      <c r="Z4696" t="n">
        <v>5</v>
      </c>
      <c r="AA4696"/>
      <c r="AB4696"/>
      <c r="AC4696"/>
      <c r="AD4696"/>
      <c r="AE4696"/>
      <c r="AF4696" t="n">
        <v>0</v>
      </c>
      <c r="AG4696" t="n">
        <v>33</v>
      </c>
      <c r="AH4696" t="n">
        <v>65</v>
      </c>
      <c r="AI4696"/>
      <c r="AJ4696"/>
      <c r="AK4696"/>
      <c r="AL4696"/>
      <c r="AM4696"/>
      <c r="AN4696"/>
      <c r="AO4696"/>
      <c r="AP4696"/>
      <c r="AQ4696"/>
      <c r="AR4696"/>
    </row>
    <row r="4697">
      <c r="A4697" t="n">
        <v>455062</v>
      </c>
      <c r="B4697" t="s">
        <v>6920</v>
      </c>
      <c r="C4697" t="s">
        <v>6921</v>
      </c>
      <c r="D4697" t="s">
        <v>1745</v>
      </c>
      <c r="E4697" t="s">
        <v>1434</v>
      </c>
      <c r="F4697" t="s">
        <v>199</v>
      </c>
      <c r="G4697" t="s">
        <v>189</v>
      </c>
      <c r="H4697" t="s">
        <v>200</v>
      </c>
      <c r="I4697" t="s">
        <v>186</v>
      </c>
      <c r="J4697" t="s">
        <v>164</v>
      </c>
      <c r="K4697"/>
      <c r="L4697" t="s">
        <v>155</v>
      </c>
      <c r="M4697" t="s">
        <v>155</v>
      </c>
      <c r="N4697" t="n">
        <v>-86.198</v>
      </c>
      <c r="O4697" t="n">
        <v>43.0759</v>
      </c>
      <c r="P4697" t="n">
        <v>113</v>
      </c>
      <c r="Q4697" t="n">
        <v>113</v>
      </c>
      <c r="R4697" t="n">
        <v>99.1</v>
      </c>
      <c r="S4697" t="n">
        <v>58.4</v>
      </c>
      <c r="T4697" t="n">
        <v>17.7</v>
      </c>
      <c r="U4697" t="n">
        <v>13.3</v>
      </c>
      <c r="V4697" t="n">
        <v>1.8</v>
      </c>
      <c r="W4697" t="n">
        <v>0</v>
      </c>
      <c r="X4697" t="n">
        <v>100</v>
      </c>
      <c r="Y4697" t="n">
        <v>50</v>
      </c>
      <c r="Z4697" t="n">
        <v>20</v>
      </c>
      <c r="AA4697"/>
      <c r="AB4697"/>
      <c r="AC4697"/>
      <c r="AD4697"/>
      <c r="AE4697"/>
      <c r="AF4697" t="n">
        <v>15</v>
      </c>
      <c r="AG4697" t="n">
        <v>23</v>
      </c>
      <c r="AH4697" t="n">
        <v>23</v>
      </c>
      <c r="AI4697"/>
      <c r="AJ4697" t="n">
        <v>8284</v>
      </c>
      <c r="AK4697"/>
      <c r="AL4697"/>
      <c r="AM4697"/>
      <c r="AN4697"/>
      <c r="AO4697"/>
      <c r="AP4697"/>
      <c r="AQ4697"/>
      <c r="AR4697"/>
    </row>
    <row r="4698">
      <c r="A4698" t="n">
        <v>455071</v>
      </c>
      <c r="B4698" t="s">
        <v>6922</v>
      </c>
      <c r="C4698" t="s">
        <v>5675</v>
      </c>
      <c r="D4698" t="s">
        <v>1929</v>
      </c>
      <c r="E4698" t="s">
        <v>891</v>
      </c>
      <c r="F4698" t="s">
        <v>199</v>
      </c>
      <c r="G4698" t="s">
        <v>189</v>
      </c>
      <c r="H4698" t="s">
        <v>200</v>
      </c>
      <c r="I4698" t="s">
        <v>186</v>
      </c>
      <c r="J4698" t="s">
        <v>164</v>
      </c>
      <c r="K4698"/>
      <c r="L4698" t="s">
        <v>155</v>
      </c>
      <c r="M4698" t="s">
        <v>155</v>
      </c>
      <c r="N4698" t="n">
        <v>-90.3877</v>
      </c>
      <c r="O4698" t="n">
        <v>38.6032</v>
      </c>
      <c r="P4698" t="n">
        <v>161</v>
      </c>
      <c r="Q4698" t="n">
        <v>161</v>
      </c>
      <c r="R4698" t="n">
        <v>71.4</v>
      </c>
      <c r="S4698" t="n">
        <v>65.2</v>
      </c>
      <c r="T4698" t="n">
        <v>24.8</v>
      </c>
      <c r="U4698" t="n">
        <v>1.9</v>
      </c>
      <c r="V4698" t="n">
        <v>1.2</v>
      </c>
      <c r="W4698" t="n">
        <v>0</v>
      </c>
      <c r="X4698"/>
      <c r="Y4698"/>
      <c r="Z4698" t="n">
        <v>24</v>
      </c>
      <c r="AA4698"/>
      <c r="AB4698"/>
      <c r="AC4698"/>
      <c r="AD4698"/>
      <c r="AE4698"/>
      <c r="AF4698" t="n">
        <v>0</v>
      </c>
      <c r="AG4698" t="n">
        <v>43</v>
      </c>
      <c r="AH4698" t="n">
        <v>43</v>
      </c>
      <c r="AI4698"/>
      <c r="AJ4698"/>
      <c r="AK4698"/>
      <c r="AL4698"/>
      <c r="AM4698"/>
      <c r="AN4698"/>
      <c r="AO4698"/>
      <c r="AP4698"/>
      <c r="AQ4698"/>
      <c r="AR4698"/>
    </row>
    <row r="4699">
      <c r="A4699" t="n">
        <v>455080</v>
      </c>
      <c r="B4699" t="s">
        <v>6923</v>
      </c>
      <c r="C4699" t="s">
        <v>1569</v>
      </c>
      <c r="D4699" t="s">
        <v>1929</v>
      </c>
      <c r="E4699" t="s">
        <v>891</v>
      </c>
      <c r="F4699" t="s">
        <v>199</v>
      </c>
      <c r="G4699" t="s">
        <v>189</v>
      </c>
      <c r="H4699" t="s">
        <v>200</v>
      </c>
      <c r="I4699" t="s">
        <v>151</v>
      </c>
      <c r="J4699" t="s">
        <v>164</v>
      </c>
      <c r="K4699"/>
      <c r="L4699" t="s">
        <v>155</v>
      </c>
      <c r="M4699" t="s">
        <v>155</v>
      </c>
      <c r="N4699" t="n">
        <v>-93.3182</v>
      </c>
      <c r="O4699" t="n">
        <v>37.1591</v>
      </c>
      <c r="P4699" t="n">
        <v>466</v>
      </c>
      <c r="Q4699" t="n">
        <v>466</v>
      </c>
      <c r="R4699" t="n">
        <v>88</v>
      </c>
      <c r="S4699" t="n">
        <v>85.2</v>
      </c>
      <c r="T4699" t="n">
        <v>4.1</v>
      </c>
      <c r="U4699" t="n">
        <v>4.9</v>
      </c>
      <c r="V4699" t="n">
        <v>1.3</v>
      </c>
      <c r="W4699" t="n">
        <v>0.2</v>
      </c>
      <c r="X4699" t="n">
        <v>50</v>
      </c>
      <c r="Y4699"/>
      <c r="Z4699" t="n">
        <v>16</v>
      </c>
      <c r="AA4699"/>
      <c r="AB4699"/>
      <c r="AC4699"/>
      <c r="AD4699"/>
      <c r="AE4699"/>
      <c r="AF4699" t="n">
        <v>15</v>
      </c>
      <c r="AG4699" t="n">
        <v>55</v>
      </c>
      <c r="AH4699" t="n">
        <v>55</v>
      </c>
      <c r="AI4699" t="n">
        <v>16487</v>
      </c>
      <c r="AJ4699" t="n">
        <v>16487</v>
      </c>
      <c r="AK4699" t="n">
        <v>16487</v>
      </c>
      <c r="AL4699"/>
      <c r="AM4699"/>
      <c r="AN4699"/>
      <c r="AO4699"/>
      <c r="AP4699"/>
      <c r="AQ4699"/>
      <c r="AR4699"/>
    </row>
    <row r="4700">
      <c r="A4700" t="n">
        <v>455099</v>
      </c>
      <c r="B4700" t="s">
        <v>6924</v>
      </c>
      <c r="C4700" t="s">
        <v>6925</v>
      </c>
      <c r="D4700" t="s">
        <v>1929</v>
      </c>
      <c r="E4700" t="s">
        <v>891</v>
      </c>
      <c r="F4700" t="s">
        <v>162</v>
      </c>
      <c r="G4700" t="s">
        <v>163</v>
      </c>
      <c r="H4700" t="s">
        <v>150</v>
      </c>
      <c r="I4700" t="s">
        <v>186</v>
      </c>
      <c r="J4700" t="s">
        <v>164</v>
      </c>
      <c r="K4700" t="s">
        <v>209</v>
      </c>
      <c r="L4700" t="s">
        <v>155</v>
      </c>
      <c r="M4700" t="s">
        <v>155</v>
      </c>
      <c r="N4700" t="n">
        <v>-90.8303</v>
      </c>
      <c r="O4700" t="n">
        <v>38.808</v>
      </c>
      <c r="P4700" t="n">
        <v>120</v>
      </c>
      <c r="Q4700"/>
      <c r="R4700"/>
      <c r="S4700"/>
      <c r="T4700"/>
      <c r="U4700"/>
      <c r="V4700"/>
      <c r="W4700"/>
      <c r="X4700"/>
      <c r="Y4700"/>
      <c r="Z4700"/>
      <c r="AA4700"/>
      <c r="AB4700"/>
      <c r="AC4700"/>
      <c r="AD4700"/>
      <c r="AE4700"/>
      <c r="AF4700"/>
      <c r="AG4700"/>
      <c r="AH4700"/>
      <c r="AI4700"/>
      <c r="AJ4700"/>
      <c r="AK4700"/>
      <c r="AL4700"/>
      <c r="AM4700"/>
      <c r="AN4700"/>
      <c r="AO4700"/>
      <c r="AP4700"/>
      <c r="AQ4700" t="n">
        <v>8</v>
      </c>
      <c r="AR4700"/>
    </row>
    <row r="4701">
      <c r="A4701" t="n">
        <v>455105</v>
      </c>
      <c r="B4701" t="s">
        <v>6926</v>
      </c>
      <c r="C4701" t="s">
        <v>2741</v>
      </c>
      <c r="D4701" t="s">
        <v>2704</v>
      </c>
      <c r="E4701" t="s">
        <v>147</v>
      </c>
      <c r="F4701" t="s">
        <v>199</v>
      </c>
      <c r="G4701" t="s">
        <v>189</v>
      </c>
      <c r="H4701" t="s">
        <v>200</v>
      </c>
      <c r="I4701" t="s">
        <v>186</v>
      </c>
      <c r="J4701" t="s">
        <v>164</v>
      </c>
      <c r="K4701"/>
      <c r="L4701" t="s">
        <v>155</v>
      </c>
      <c r="M4701" t="s">
        <v>155</v>
      </c>
      <c r="N4701" t="n">
        <v>-90.3276</v>
      </c>
      <c r="O4701" t="n">
        <v>32.33</v>
      </c>
      <c r="P4701" t="n">
        <v>126</v>
      </c>
      <c r="Q4701" t="n">
        <v>126</v>
      </c>
      <c r="R4701" t="n">
        <v>100</v>
      </c>
      <c r="S4701" t="n">
        <v>83.3</v>
      </c>
      <c r="T4701" t="n">
        <v>12.7</v>
      </c>
      <c r="U4701" t="n">
        <v>3.2</v>
      </c>
      <c r="V4701" t="n">
        <v>0</v>
      </c>
      <c r="W4701" t="n">
        <v>0</v>
      </c>
      <c r="X4701" t="n">
        <v>100</v>
      </c>
      <c r="Y4701"/>
      <c r="Z4701" t="n">
        <v>13</v>
      </c>
      <c r="AA4701"/>
      <c r="AB4701"/>
      <c r="AC4701"/>
      <c r="AD4701"/>
      <c r="AE4701"/>
      <c r="AF4701" t="n">
        <v>6</v>
      </c>
      <c r="AG4701" t="n">
        <v>25</v>
      </c>
      <c r="AH4701" t="n">
        <v>25</v>
      </c>
      <c r="AI4701" t="n">
        <v>10770</v>
      </c>
      <c r="AJ4701" t="n">
        <v>10770</v>
      </c>
      <c r="AK4701"/>
      <c r="AL4701"/>
      <c r="AM4701"/>
      <c r="AN4701"/>
      <c r="AO4701"/>
      <c r="AP4701"/>
      <c r="AQ4701"/>
      <c r="AR4701"/>
    </row>
    <row r="4702">
      <c r="A4702" t="n">
        <v>455114</v>
      </c>
      <c r="B4702" t="s">
        <v>6927</v>
      </c>
      <c r="C4702" t="s">
        <v>1425</v>
      </c>
      <c r="D4702" t="s">
        <v>1407</v>
      </c>
      <c r="E4702" t="s">
        <v>914</v>
      </c>
      <c r="F4702" t="s">
        <v>173</v>
      </c>
      <c r="G4702" t="s">
        <v>149</v>
      </c>
      <c r="H4702" t="s">
        <v>174</v>
      </c>
      <c r="I4702" t="s">
        <v>205</v>
      </c>
      <c r="J4702" t="s">
        <v>238</v>
      </c>
      <c r="K4702" t="s">
        <v>176</v>
      </c>
      <c r="L4702" t="s">
        <v>155</v>
      </c>
      <c r="M4702" t="s">
        <v>155</v>
      </c>
      <c r="N4702" t="n">
        <v>-116.5073</v>
      </c>
      <c r="O4702" t="n">
        <v>43.6141</v>
      </c>
      <c r="P4702" t="n">
        <v>21423</v>
      </c>
      <c r="Q4702" t="n">
        <v>21423</v>
      </c>
      <c r="R4702" t="n">
        <v>54.7</v>
      </c>
      <c r="S4702" t="n">
        <v>69.5</v>
      </c>
      <c r="T4702" t="n">
        <v>1.4</v>
      </c>
      <c r="U4702" t="n">
        <v>16.2</v>
      </c>
      <c r="V4702" t="n">
        <v>1.7</v>
      </c>
      <c r="W4702" t="n">
        <v>0.7</v>
      </c>
      <c r="X4702" t="n">
        <v>63</v>
      </c>
      <c r="Y4702" t="n">
        <v>48</v>
      </c>
      <c r="Z4702" t="n">
        <v>19</v>
      </c>
      <c r="AA4702" t="n">
        <v>825</v>
      </c>
      <c r="AB4702" t="n">
        <v>26.8</v>
      </c>
      <c r="AC4702"/>
      <c r="AD4702"/>
      <c r="AE4702"/>
      <c r="AF4702" t="n">
        <v>705</v>
      </c>
      <c r="AG4702" t="n">
        <v>23</v>
      </c>
      <c r="AH4702" t="n">
        <v>29</v>
      </c>
      <c r="AI4702" t="n">
        <v>7208</v>
      </c>
      <c r="AJ4702" t="n">
        <v>5563</v>
      </c>
      <c r="AK4702" t="n">
        <v>6044</v>
      </c>
      <c r="AL4702" t="n">
        <v>7953</v>
      </c>
      <c r="AM4702" t="n">
        <v>10555</v>
      </c>
      <c r="AN4702" t="n">
        <v>11657</v>
      </c>
      <c r="AO4702" t="n">
        <v>962</v>
      </c>
      <c r="AP4702"/>
      <c r="AQ4702"/>
      <c r="AR4702"/>
    </row>
    <row r="4703">
      <c r="A4703" t="n">
        <v>455141</v>
      </c>
      <c r="B4703" t="s">
        <v>6928</v>
      </c>
      <c r="C4703" t="s">
        <v>3682</v>
      </c>
      <c r="D4703" t="s">
        <v>3570</v>
      </c>
      <c r="E4703" t="s">
        <v>147</v>
      </c>
      <c r="F4703" t="s">
        <v>199</v>
      </c>
      <c r="G4703" t="s">
        <v>189</v>
      </c>
      <c r="H4703" t="s">
        <v>200</v>
      </c>
      <c r="I4703" t="s">
        <v>151</v>
      </c>
      <c r="J4703" t="s">
        <v>164</v>
      </c>
      <c r="K4703"/>
      <c r="L4703" t="s">
        <v>155</v>
      </c>
      <c r="M4703" t="s">
        <v>155</v>
      </c>
      <c r="N4703" t="n">
        <v>-79.0268</v>
      </c>
      <c r="O4703" t="n">
        <v>35.9279</v>
      </c>
      <c r="P4703" t="n">
        <v>323</v>
      </c>
      <c r="Q4703" t="n">
        <v>323</v>
      </c>
      <c r="R4703" t="n">
        <v>98.1</v>
      </c>
      <c r="S4703" t="n">
        <v>44</v>
      </c>
      <c r="T4703" t="n">
        <v>27.2</v>
      </c>
      <c r="U4703" t="n">
        <v>11.8</v>
      </c>
      <c r="V4703" t="n">
        <v>2.2</v>
      </c>
      <c r="W4703" t="n">
        <v>0</v>
      </c>
      <c r="X4703" t="n">
        <v>93</v>
      </c>
      <c r="Y4703"/>
      <c r="Z4703" t="n">
        <v>20</v>
      </c>
      <c r="AA4703"/>
      <c r="AB4703"/>
      <c r="AC4703"/>
      <c r="AD4703"/>
      <c r="AE4703"/>
      <c r="AF4703" t="n">
        <v>65</v>
      </c>
      <c r="AG4703" t="n">
        <v>49</v>
      </c>
      <c r="AH4703" t="n">
        <v>50</v>
      </c>
      <c r="AI4703" t="n">
        <v>20135</v>
      </c>
      <c r="AJ4703" t="n">
        <v>21537</v>
      </c>
      <c r="AK4703" t="n">
        <v>17300</v>
      </c>
      <c r="AL4703" t="n">
        <v>17300</v>
      </c>
      <c r="AM4703"/>
      <c r="AN4703"/>
      <c r="AO4703"/>
      <c r="AP4703"/>
      <c r="AQ4703"/>
      <c r="AR4703"/>
    </row>
    <row r="4704">
      <c r="A4704" t="n">
        <v>455178</v>
      </c>
      <c r="B4704" t="s">
        <v>6929</v>
      </c>
      <c r="C4704" t="s">
        <v>3576</v>
      </c>
      <c r="D4704" t="s">
        <v>3570</v>
      </c>
      <c r="E4704" t="s">
        <v>147</v>
      </c>
      <c r="F4704" t="s">
        <v>188</v>
      </c>
      <c r="G4704" t="s">
        <v>189</v>
      </c>
      <c r="H4704" t="s">
        <v>150</v>
      </c>
      <c r="I4704" t="s">
        <v>151</v>
      </c>
      <c r="J4704" t="s">
        <v>164</v>
      </c>
      <c r="K4704" t="s">
        <v>209</v>
      </c>
      <c r="L4704" t="s">
        <v>155</v>
      </c>
      <c r="M4704" t="s">
        <v>155</v>
      </c>
      <c r="N4704" t="n">
        <v>-82.5685</v>
      </c>
      <c r="O4704" t="n">
        <v>35.6068</v>
      </c>
      <c r="P4704" t="n">
        <v>94</v>
      </c>
      <c r="Q4704"/>
      <c r="R4704"/>
      <c r="S4704"/>
      <c r="T4704"/>
      <c r="U4704"/>
      <c r="V4704"/>
      <c r="W4704"/>
      <c r="X4704"/>
      <c r="Y4704"/>
      <c r="Z4704"/>
      <c r="AA4704"/>
      <c r="AB4704"/>
      <c r="AC4704"/>
      <c r="AD4704"/>
      <c r="AE4704"/>
      <c r="AF4704"/>
      <c r="AG4704"/>
      <c r="AH4704"/>
      <c r="AI4704"/>
      <c r="AJ4704"/>
      <c r="AK4704"/>
      <c r="AL4704"/>
      <c r="AM4704"/>
      <c r="AN4704"/>
      <c r="AO4704"/>
      <c r="AP4704"/>
      <c r="AQ4704" t="n">
        <v>18</v>
      </c>
      <c r="AR4704" t="n">
        <v>24</v>
      </c>
    </row>
    <row r="4705">
      <c r="A4705" t="n">
        <v>455187</v>
      </c>
      <c r="B4705" t="s">
        <v>6930</v>
      </c>
      <c r="C4705" t="s">
        <v>6931</v>
      </c>
      <c r="D4705" t="s">
        <v>3037</v>
      </c>
      <c r="E4705" t="s">
        <v>997</v>
      </c>
      <c r="F4705" t="s">
        <v>199</v>
      </c>
      <c r="G4705" t="s">
        <v>189</v>
      </c>
      <c r="H4705" t="s">
        <v>200</v>
      </c>
      <c r="I4705" t="s">
        <v>186</v>
      </c>
      <c r="J4705" t="s">
        <v>164</v>
      </c>
      <c r="K4705"/>
      <c r="L4705" t="s">
        <v>155</v>
      </c>
      <c r="M4705" t="s">
        <v>155</v>
      </c>
      <c r="N4705" t="n">
        <v>-74.0261</v>
      </c>
      <c r="O4705" t="n">
        <v>40.7758</v>
      </c>
      <c r="P4705" t="n">
        <v>402</v>
      </c>
      <c r="Q4705" t="n">
        <v>402</v>
      </c>
      <c r="R4705" t="n">
        <v>88.1</v>
      </c>
      <c r="S4705" t="n">
        <v>7.5</v>
      </c>
      <c r="T4705" t="n">
        <v>5.2</v>
      </c>
      <c r="U4705" t="n">
        <v>86.6</v>
      </c>
      <c r="V4705" t="n">
        <v>0.7</v>
      </c>
      <c r="W4705" t="n">
        <v>0</v>
      </c>
      <c r="X4705" t="n">
        <v>72</v>
      </c>
      <c r="Y4705" t="n">
        <v>77</v>
      </c>
      <c r="Z4705" t="n">
        <v>25</v>
      </c>
      <c r="AA4705"/>
      <c r="AB4705"/>
      <c r="AC4705"/>
      <c r="AD4705"/>
      <c r="AE4705"/>
      <c r="AF4705" t="n">
        <v>126</v>
      </c>
      <c r="AG4705" t="n">
        <v>31</v>
      </c>
      <c r="AH4705" t="n">
        <v>31</v>
      </c>
      <c r="AI4705" t="n">
        <v>13423</v>
      </c>
      <c r="AJ4705" t="n">
        <v>13168</v>
      </c>
      <c r="AK4705" t="n">
        <v>14105</v>
      </c>
      <c r="AL4705" t="n">
        <v>15090</v>
      </c>
      <c r="AM4705"/>
      <c r="AN4705"/>
      <c r="AO4705"/>
      <c r="AP4705"/>
      <c r="AQ4705"/>
      <c r="AR4705"/>
    </row>
    <row r="4706">
      <c r="A4706" t="n">
        <v>455196</v>
      </c>
      <c r="B4706" t="s">
        <v>6932</v>
      </c>
      <c r="C4706" t="s">
        <v>6933</v>
      </c>
      <c r="D4706" t="s">
        <v>3037</v>
      </c>
      <c r="E4706" t="s">
        <v>997</v>
      </c>
      <c r="F4706" t="s">
        <v>279</v>
      </c>
      <c r="G4706" t="s">
        <v>189</v>
      </c>
      <c r="H4706" t="s">
        <v>174</v>
      </c>
      <c r="I4706" t="s">
        <v>186</v>
      </c>
      <c r="J4706" t="s">
        <v>168</v>
      </c>
      <c r="K4706" t="s">
        <v>176</v>
      </c>
      <c r="L4706" t="s">
        <v>155</v>
      </c>
      <c r="M4706" t="s">
        <v>155</v>
      </c>
      <c r="N4706" t="n">
        <v>-74.0579</v>
      </c>
      <c r="O4706" t="n">
        <v>40.8621</v>
      </c>
      <c r="P4706" t="n">
        <v>5260</v>
      </c>
      <c r="Q4706" t="n">
        <v>5260</v>
      </c>
      <c r="R4706" t="n">
        <v>91</v>
      </c>
      <c r="S4706" t="n">
        <v>17.4</v>
      </c>
      <c r="T4706" t="n">
        <v>60.9</v>
      </c>
      <c r="U4706" t="n">
        <v>11.4</v>
      </c>
      <c r="V4706" t="n">
        <v>3.2</v>
      </c>
      <c r="W4706" t="n">
        <v>0</v>
      </c>
      <c r="X4706" t="n">
        <v>63</v>
      </c>
      <c r="Y4706"/>
      <c r="Z4706" t="n">
        <v>18</v>
      </c>
      <c r="AA4706" t="n">
        <v>257</v>
      </c>
      <c r="AB4706" t="n">
        <v>33.9</v>
      </c>
      <c r="AC4706"/>
      <c r="AD4706"/>
      <c r="AE4706"/>
      <c r="AF4706" t="n">
        <v>437</v>
      </c>
      <c r="AG4706" t="n">
        <v>58</v>
      </c>
      <c r="AH4706" t="n">
        <v>59</v>
      </c>
      <c r="AI4706" t="n">
        <v>27565</v>
      </c>
      <c r="AJ4706" t="n">
        <v>28188</v>
      </c>
      <c r="AK4706" t="n">
        <v>28016</v>
      </c>
      <c r="AL4706" t="n">
        <v>28254</v>
      </c>
      <c r="AM4706" t="n">
        <v>30393</v>
      </c>
      <c r="AN4706" t="n">
        <v>31423</v>
      </c>
      <c r="AO4706" t="n">
        <v>729</v>
      </c>
      <c r="AP4706"/>
      <c r="AQ4706"/>
      <c r="AR4706"/>
    </row>
    <row r="4707">
      <c r="A4707" t="n">
        <v>455202</v>
      </c>
      <c r="B4707" t="s">
        <v>6934</v>
      </c>
      <c r="C4707" t="s">
        <v>6874</v>
      </c>
      <c r="D4707" t="s">
        <v>3037</v>
      </c>
      <c r="E4707" t="s">
        <v>997</v>
      </c>
      <c r="F4707" t="s">
        <v>279</v>
      </c>
      <c r="G4707" t="s">
        <v>189</v>
      </c>
      <c r="H4707" t="s">
        <v>174</v>
      </c>
      <c r="I4707" t="s">
        <v>186</v>
      </c>
      <c r="J4707" t="s">
        <v>164</v>
      </c>
      <c r="K4707"/>
      <c r="L4707" t="s">
        <v>155</v>
      </c>
      <c r="M4707" t="s">
        <v>155</v>
      </c>
      <c r="N4707" t="n">
        <v>-74.4373</v>
      </c>
      <c r="O4707" t="n">
        <v>40.5611</v>
      </c>
      <c r="P4707" t="n">
        <v>614</v>
      </c>
      <c r="Q4707" t="n">
        <v>614</v>
      </c>
      <c r="R4707" t="n">
        <v>85.3</v>
      </c>
      <c r="S4707" t="n">
        <v>30.9</v>
      </c>
      <c r="T4707" t="n">
        <v>17.6</v>
      </c>
      <c r="U4707" t="n">
        <v>33.6</v>
      </c>
      <c r="V4707" t="n">
        <v>13.2</v>
      </c>
      <c r="W4707" t="n">
        <v>1.5</v>
      </c>
      <c r="X4707" t="n">
        <v>88</v>
      </c>
      <c r="Y4707" t="n">
        <v>89</v>
      </c>
      <c r="Z4707" t="n">
        <v>15</v>
      </c>
      <c r="AA4707" t="n">
        <v>32</v>
      </c>
      <c r="AB4707" t="n">
        <v>81.2</v>
      </c>
      <c r="AC4707"/>
      <c r="AD4707"/>
      <c r="AE4707"/>
      <c r="AF4707" t="n">
        <v>23</v>
      </c>
      <c r="AG4707" t="n">
        <v>27</v>
      </c>
      <c r="AH4707" t="n">
        <v>30</v>
      </c>
      <c r="AI4707" t="n">
        <v>40225</v>
      </c>
      <c r="AJ4707" t="n">
        <v>40225</v>
      </c>
      <c r="AK4707"/>
      <c r="AL4707"/>
      <c r="AM4707"/>
      <c r="AN4707"/>
      <c r="AO4707"/>
      <c r="AP4707"/>
      <c r="AQ4707"/>
      <c r="AR4707"/>
    </row>
    <row r="4708">
      <c r="A4708" t="n">
        <v>455211</v>
      </c>
      <c r="B4708" t="s">
        <v>6935</v>
      </c>
      <c r="C4708" t="s">
        <v>2977</v>
      </c>
      <c r="D4708" t="s">
        <v>2978</v>
      </c>
      <c r="E4708" t="s">
        <v>267</v>
      </c>
      <c r="F4708" t="s">
        <v>199</v>
      </c>
      <c r="G4708" t="s">
        <v>189</v>
      </c>
      <c r="H4708" t="s">
        <v>200</v>
      </c>
      <c r="I4708" t="s">
        <v>151</v>
      </c>
      <c r="J4708" t="s">
        <v>164</v>
      </c>
      <c r="K4708"/>
      <c r="L4708" t="s">
        <v>155</v>
      </c>
      <c r="M4708" t="s">
        <v>155</v>
      </c>
      <c r="N4708" t="n">
        <v>-115.1174</v>
      </c>
      <c r="O4708" t="n">
        <v>36.1011</v>
      </c>
      <c r="P4708" t="n">
        <v>550</v>
      </c>
      <c r="Q4708" t="n">
        <v>550</v>
      </c>
      <c r="R4708" t="n">
        <v>96.7</v>
      </c>
      <c r="S4708" t="n">
        <v>21.8</v>
      </c>
      <c r="T4708" t="n">
        <v>17.8</v>
      </c>
      <c r="U4708" t="n">
        <v>32.5</v>
      </c>
      <c r="V4708" t="n">
        <v>9.8</v>
      </c>
      <c r="W4708" t="n">
        <v>0</v>
      </c>
      <c r="X4708" t="n">
        <v>88</v>
      </c>
      <c r="Y4708"/>
      <c r="Z4708" t="n">
        <v>10</v>
      </c>
      <c r="AA4708"/>
      <c r="AB4708"/>
      <c r="AC4708"/>
      <c r="AD4708"/>
      <c r="AE4708"/>
      <c r="AF4708" t="n">
        <v>229</v>
      </c>
      <c r="AG4708" t="n">
        <v>64</v>
      </c>
      <c r="AH4708" t="n">
        <v>74</v>
      </c>
      <c r="AI4708" t="n">
        <v>14165</v>
      </c>
      <c r="AJ4708" t="n">
        <v>13756</v>
      </c>
      <c r="AK4708" t="n">
        <v>14150</v>
      </c>
      <c r="AL4708" t="n">
        <v>15292</v>
      </c>
      <c r="AM4708"/>
      <c r="AN4708"/>
      <c r="AO4708"/>
      <c r="AP4708"/>
      <c r="AQ4708"/>
      <c r="AR4708"/>
    </row>
    <row r="4709">
      <c r="A4709" t="n">
        <v>455220</v>
      </c>
      <c r="B4709" t="s">
        <v>6936</v>
      </c>
      <c r="C4709" t="s">
        <v>3294</v>
      </c>
      <c r="D4709" t="s">
        <v>996</v>
      </c>
      <c r="E4709" t="s">
        <v>997</v>
      </c>
      <c r="F4709" t="s">
        <v>551</v>
      </c>
      <c r="G4709" t="s">
        <v>163</v>
      </c>
      <c r="H4709" t="s">
        <v>200</v>
      </c>
      <c r="I4709" t="s">
        <v>151</v>
      </c>
      <c r="J4709" t="s">
        <v>164</v>
      </c>
      <c r="K4709"/>
      <c r="L4709" t="s">
        <v>155</v>
      </c>
      <c r="M4709" t="s">
        <v>155</v>
      </c>
      <c r="N4709" t="n">
        <v>-74.0782</v>
      </c>
      <c r="O4709" t="n">
        <v>40.6414</v>
      </c>
      <c r="P4709" t="n">
        <v>197</v>
      </c>
      <c r="Q4709" t="n">
        <v>197</v>
      </c>
      <c r="R4709" t="n">
        <v>78.2</v>
      </c>
      <c r="S4709" t="n">
        <v>20.8</v>
      </c>
      <c r="T4709" t="n">
        <v>34.5</v>
      </c>
      <c r="U4709" t="n">
        <v>32.5</v>
      </c>
      <c r="V4709" t="n">
        <v>3</v>
      </c>
      <c r="W4709" t="n">
        <v>0</v>
      </c>
      <c r="X4709" t="n">
        <v>3</v>
      </c>
      <c r="Y4709"/>
      <c r="Z4709" t="n">
        <v>12</v>
      </c>
      <c r="AA4709"/>
      <c r="AB4709"/>
      <c r="AC4709"/>
      <c r="AD4709"/>
      <c r="AE4709"/>
      <c r="AF4709" t="n">
        <v>81</v>
      </c>
      <c r="AG4709" t="n">
        <v>36</v>
      </c>
      <c r="AH4709" t="n">
        <v>41</v>
      </c>
      <c r="AI4709" t="n">
        <v>1720</v>
      </c>
      <c r="AJ4709" t="n">
        <v>7788</v>
      </c>
      <c r="AK4709" t="n">
        <v>7474</v>
      </c>
      <c r="AL4709" t="n">
        <v>8102</v>
      </c>
      <c r="AM4709" t="n">
        <v>9235</v>
      </c>
      <c r="AN4709" t="n">
        <v>10222</v>
      </c>
      <c r="AO4709"/>
      <c r="AP4709"/>
      <c r="AQ4709"/>
      <c r="AR4709"/>
    </row>
    <row r="4710">
      <c r="A4710" t="n">
        <v>455257</v>
      </c>
      <c r="B4710" t="s">
        <v>6937</v>
      </c>
      <c r="C4710" t="s">
        <v>3219</v>
      </c>
      <c r="D4710" t="s">
        <v>996</v>
      </c>
      <c r="E4710" t="s">
        <v>997</v>
      </c>
      <c r="F4710" t="s">
        <v>162</v>
      </c>
      <c r="G4710" t="s">
        <v>163</v>
      </c>
      <c r="H4710" t="s">
        <v>150</v>
      </c>
      <c r="I4710" t="s">
        <v>151</v>
      </c>
      <c r="J4710" t="s">
        <v>164</v>
      </c>
      <c r="K4710" t="s">
        <v>209</v>
      </c>
      <c r="L4710" t="s">
        <v>155</v>
      </c>
      <c r="M4710" t="s">
        <v>155</v>
      </c>
      <c r="N4710" t="n">
        <v>-73.9906</v>
      </c>
      <c r="O4710" t="n">
        <v>40.6361</v>
      </c>
      <c r="P4710" t="n">
        <v>431</v>
      </c>
      <c r="Q4710" t="n">
        <v>431</v>
      </c>
      <c r="R4710" t="n">
        <v>0</v>
      </c>
      <c r="S4710" t="n">
        <v>98.6</v>
      </c>
      <c r="T4710" t="n">
        <v>0</v>
      </c>
      <c r="U4710" t="n">
        <v>0</v>
      </c>
      <c r="V4710" t="n">
        <v>0</v>
      </c>
      <c r="W4710" t="n">
        <v>1.4</v>
      </c>
      <c r="X4710" t="n">
        <v>95</v>
      </c>
      <c r="Y4710"/>
      <c r="Z4710" t="n">
        <v>26</v>
      </c>
      <c r="AA4710" t="n">
        <v>66</v>
      </c>
      <c r="AB4710" t="n">
        <v>71.2</v>
      </c>
      <c r="AC4710" t="n">
        <v>66</v>
      </c>
      <c r="AD4710" t="n">
        <v>71.2</v>
      </c>
      <c r="AE4710"/>
      <c r="AF4710" t="n">
        <v>99</v>
      </c>
      <c r="AG4710" t="n">
        <v>84</v>
      </c>
      <c r="AH4710" t="n">
        <v>98</v>
      </c>
      <c r="AI4710" t="n">
        <v>19630</v>
      </c>
      <c r="AJ4710" t="n">
        <v>18585</v>
      </c>
      <c r="AK4710" t="n">
        <v>18796</v>
      </c>
      <c r="AL4710" t="n">
        <v>23051</v>
      </c>
      <c r="AM4710" t="n">
        <v>26455</v>
      </c>
      <c r="AN4710"/>
      <c r="AO4710"/>
      <c r="AP4710" t="n">
        <v>92</v>
      </c>
      <c r="AQ4710"/>
      <c r="AR4710"/>
    </row>
    <row r="4711">
      <c r="A4711" t="n">
        <v>455275</v>
      </c>
      <c r="B4711" t="s">
        <v>6938</v>
      </c>
      <c r="C4711" t="s">
        <v>1304</v>
      </c>
      <c r="D4711" t="s">
        <v>3795</v>
      </c>
      <c r="E4711" t="s">
        <v>1434</v>
      </c>
      <c r="F4711" t="s">
        <v>199</v>
      </c>
      <c r="G4711" t="s">
        <v>189</v>
      </c>
      <c r="H4711" t="s">
        <v>200</v>
      </c>
      <c r="I4711" t="s">
        <v>151</v>
      </c>
      <c r="J4711" t="s">
        <v>164</v>
      </c>
      <c r="K4711"/>
      <c r="L4711" t="s">
        <v>155</v>
      </c>
      <c r="M4711" t="s">
        <v>155</v>
      </c>
      <c r="N4711" t="n">
        <v>-83.043</v>
      </c>
      <c r="O4711" t="n">
        <v>40.0627</v>
      </c>
      <c r="P4711" t="n">
        <v>417</v>
      </c>
      <c r="Q4711" t="n">
        <v>417</v>
      </c>
      <c r="R4711" t="n">
        <v>98.1</v>
      </c>
      <c r="S4711" t="n">
        <v>47.5</v>
      </c>
      <c r="T4711" t="n">
        <v>30.2</v>
      </c>
      <c r="U4711" t="n">
        <v>3.4</v>
      </c>
      <c r="V4711" t="n">
        <v>2.6</v>
      </c>
      <c r="W4711" t="n">
        <v>0</v>
      </c>
      <c r="X4711" t="n">
        <v>76</v>
      </c>
      <c r="Y4711"/>
      <c r="Z4711" t="n">
        <v>15</v>
      </c>
      <c r="AA4711"/>
      <c r="AB4711"/>
      <c r="AC4711"/>
      <c r="AD4711"/>
      <c r="AE4711"/>
      <c r="AF4711" t="n">
        <v>86</v>
      </c>
      <c r="AG4711" t="n">
        <v>53</v>
      </c>
      <c r="AH4711" t="n">
        <v>53</v>
      </c>
      <c r="AI4711" t="n">
        <v>17507</v>
      </c>
      <c r="AJ4711" t="n">
        <v>18743</v>
      </c>
      <c r="AK4711" t="n">
        <v>18223</v>
      </c>
      <c r="AL4711"/>
      <c r="AM4711" t="n">
        <v>23713</v>
      </c>
      <c r="AN4711" t="n">
        <v>23713</v>
      </c>
      <c r="AO4711"/>
      <c r="AP4711"/>
      <c r="AQ4711"/>
      <c r="AR4711"/>
    </row>
    <row r="4712">
      <c r="A4712" t="n">
        <v>455284</v>
      </c>
      <c r="B4712" t="s">
        <v>6939</v>
      </c>
      <c r="C4712" t="s">
        <v>3807</v>
      </c>
      <c r="D4712" t="s">
        <v>3795</v>
      </c>
      <c r="E4712" t="s">
        <v>1434</v>
      </c>
      <c r="F4712" t="s">
        <v>199</v>
      </c>
      <c r="G4712" t="s">
        <v>189</v>
      </c>
      <c r="H4712" t="s">
        <v>200</v>
      </c>
      <c r="I4712" t="s">
        <v>186</v>
      </c>
      <c r="J4712" t="s">
        <v>164</v>
      </c>
      <c r="K4712"/>
      <c r="L4712" t="s">
        <v>155</v>
      </c>
      <c r="M4712" t="s">
        <v>155</v>
      </c>
      <c r="N4712" t="n">
        <v>-84.3925</v>
      </c>
      <c r="O4712" t="n">
        <v>39.2916</v>
      </c>
      <c r="P4712" t="n">
        <v>343</v>
      </c>
      <c r="Q4712" t="n">
        <v>343</v>
      </c>
      <c r="R4712" t="n">
        <v>97.4</v>
      </c>
      <c r="S4712" t="n">
        <v>64.4</v>
      </c>
      <c r="T4712" t="n">
        <v>29.2</v>
      </c>
      <c r="U4712" t="n">
        <v>1.5</v>
      </c>
      <c r="V4712" t="n">
        <v>0.9</v>
      </c>
      <c r="W4712" t="n">
        <v>0</v>
      </c>
      <c r="X4712" t="n">
        <v>83</v>
      </c>
      <c r="Y4712" t="n">
        <v>71</v>
      </c>
      <c r="Z4712" t="n">
        <v>18</v>
      </c>
      <c r="AA4712"/>
      <c r="AB4712"/>
      <c r="AC4712"/>
      <c r="AD4712"/>
      <c r="AE4712"/>
      <c r="AF4712" t="n">
        <v>78</v>
      </c>
      <c r="AG4712" t="n">
        <v>56</v>
      </c>
      <c r="AH4712" t="n">
        <v>66</v>
      </c>
      <c r="AI4712" t="n">
        <v>21060</v>
      </c>
      <c r="AJ4712" t="n">
        <v>21909</v>
      </c>
      <c r="AK4712" t="n">
        <v>23239</v>
      </c>
      <c r="AL4712"/>
      <c r="AM4712"/>
      <c r="AN4712"/>
      <c r="AO4712"/>
      <c r="AP4712"/>
      <c r="AQ4712"/>
      <c r="AR4712"/>
    </row>
    <row r="4713">
      <c r="A4713" t="n">
        <v>455327</v>
      </c>
      <c r="B4713" t="s">
        <v>6940</v>
      </c>
      <c r="C4713" t="s">
        <v>6941</v>
      </c>
      <c r="D4713" t="s">
        <v>4775</v>
      </c>
      <c r="E4713" t="s">
        <v>283</v>
      </c>
      <c r="F4713" t="s">
        <v>199</v>
      </c>
      <c r="G4713" t="s">
        <v>189</v>
      </c>
      <c r="H4713" t="s">
        <v>200</v>
      </c>
      <c r="I4713" t="s">
        <v>186</v>
      </c>
      <c r="J4713" t="s">
        <v>164</v>
      </c>
      <c r="K4713"/>
      <c r="L4713" t="s">
        <v>155</v>
      </c>
      <c r="M4713" t="s">
        <v>155</v>
      </c>
      <c r="N4713" t="n">
        <v>-96.6063</v>
      </c>
      <c r="O4713" t="n">
        <v>32.7877</v>
      </c>
      <c r="P4713" t="n">
        <v>79</v>
      </c>
      <c r="Q4713" t="n">
        <v>79</v>
      </c>
      <c r="R4713" t="n">
        <v>88.6</v>
      </c>
      <c r="S4713" t="n">
        <v>31.6</v>
      </c>
      <c r="T4713" t="n">
        <v>32.9</v>
      </c>
      <c r="U4713" t="n">
        <v>34.2</v>
      </c>
      <c r="V4713" t="n">
        <v>1.3</v>
      </c>
      <c r="W4713" t="n">
        <v>0</v>
      </c>
      <c r="X4713"/>
      <c r="Y4713"/>
      <c r="Z4713" t="n">
        <v>8</v>
      </c>
      <c r="AA4713"/>
      <c r="AB4713"/>
      <c r="AC4713"/>
      <c r="AD4713"/>
      <c r="AE4713"/>
      <c r="AF4713" t="n">
        <v>8</v>
      </c>
      <c r="AG4713" t="n">
        <v>57</v>
      </c>
      <c r="AH4713" t="n">
        <v>57</v>
      </c>
      <c r="AI4713" t="n">
        <v>15464</v>
      </c>
      <c r="AJ4713" t="n">
        <v>15464</v>
      </c>
      <c r="AK4713"/>
      <c r="AL4713"/>
      <c r="AM4713"/>
      <c r="AN4713"/>
      <c r="AO4713"/>
      <c r="AP4713"/>
      <c r="AQ4713"/>
      <c r="AR4713"/>
    </row>
    <row r="4714">
      <c r="A4714" t="n">
        <v>455336</v>
      </c>
      <c r="B4714" t="s">
        <v>6942</v>
      </c>
      <c r="C4714" t="s">
        <v>3629</v>
      </c>
      <c r="D4714" t="s">
        <v>4775</v>
      </c>
      <c r="E4714" t="s">
        <v>283</v>
      </c>
      <c r="F4714" t="s">
        <v>279</v>
      </c>
      <c r="G4714" t="s">
        <v>189</v>
      </c>
      <c r="H4714" t="s">
        <v>174</v>
      </c>
      <c r="I4714" t="s">
        <v>186</v>
      </c>
      <c r="J4714" t="s">
        <v>164</v>
      </c>
      <c r="K4714" t="s">
        <v>176</v>
      </c>
      <c r="L4714" t="s">
        <v>155</v>
      </c>
      <c r="M4714" t="s">
        <v>155</v>
      </c>
      <c r="N4714" t="n">
        <v>-96.9027</v>
      </c>
      <c r="O4714" t="n">
        <v>32.9243</v>
      </c>
      <c r="P4714" t="n">
        <v>275</v>
      </c>
      <c r="Q4714" t="n">
        <v>275</v>
      </c>
      <c r="R4714" t="n">
        <v>16.7</v>
      </c>
      <c r="S4714" t="n">
        <v>26.9</v>
      </c>
      <c r="T4714" t="n">
        <v>50.2</v>
      </c>
      <c r="U4714" t="n">
        <v>13.8</v>
      </c>
      <c r="V4714" t="n">
        <v>0.4</v>
      </c>
      <c r="W4714" t="n">
        <v>0</v>
      </c>
      <c r="X4714" t="n">
        <v>100</v>
      </c>
      <c r="Y4714"/>
      <c r="Z4714" t="n">
        <v>8</v>
      </c>
      <c r="AA4714" t="n">
        <v>62</v>
      </c>
      <c r="AB4714" t="n">
        <v>58.1</v>
      </c>
      <c r="AC4714"/>
      <c r="AD4714"/>
      <c r="AE4714"/>
      <c r="AF4714" t="n">
        <v>54</v>
      </c>
      <c r="AG4714" t="n">
        <v>49</v>
      </c>
      <c r="AH4714" t="n">
        <v>57</v>
      </c>
      <c r="AI4714" t="n">
        <v>17447</v>
      </c>
      <c r="AJ4714" t="n">
        <v>17229</v>
      </c>
      <c r="AK4714" t="n">
        <v>16582</v>
      </c>
      <c r="AL4714" t="n">
        <v>19738</v>
      </c>
      <c r="AM4714" t="n">
        <v>22224</v>
      </c>
      <c r="AN4714" t="n">
        <v>22397</v>
      </c>
      <c r="AO4714" t="n">
        <v>65</v>
      </c>
      <c r="AP4714"/>
      <c r="AQ4714"/>
      <c r="AR4714"/>
    </row>
    <row r="4715">
      <c r="A4715" t="n">
        <v>455354</v>
      </c>
      <c r="B4715" t="s">
        <v>6943</v>
      </c>
      <c r="C4715" t="s">
        <v>4796</v>
      </c>
      <c r="D4715" t="s">
        <v>4775</v>
      </c>
      <c r="E4715" t="s">
        <v>283</v>
      </c>
      <c r="F4715" t="s">
        <v>199</v>
      </c>
      <c r="G4715" t="s">
        <v>189</v>
      </c>
      <c r="H4715" t="s">
        <v>200</v>
      </c>
      <c r="I4715" t="s">
        <v>151</v>
      </c>
      <c r="J4715" t="s">
        <v>164</v>
      </c>
      <c r="K4715"/>
      <c r="L4715" t="s">
        <v>155</v>
      </c>
      <c r="M4715" t="s">
        <v>155</v>
      </c>
      <c r="N4715" t="n">
        <v>-98.4521</v>
      </c>
      <c r="O4715" t="n">
        <v>29.6374</v>
      </c>
      <c r="P4715" t="n">
        <v>450</v>
      </c>
      <c r="Q4715" t="n">
        <v>450</v>
      </c>
      <c r="R4715" t="n">
        <v>97.8</v>
      </c>
      <c r="S4715" t="n">
        <v>34.9</v>
      </c>
      <c r="T4715" t="n">
        <v>5.8</v>
      </c>
      <c r="U4715" t="n">
        <v>52.2</v>
      </c>
      <c r="V4715" t="n">
        <v>0.7</v>
      </c>
      <c r="W4715" t="n">
        <v>0</v>
      </c>
      <c r="X4715" t="n">
        <v>100</v>
      </c>
      <c r="Y4715"/>
      <c r="Z4715" t="n">
        <v>20</v>
      </c>
      <c r="AA4715"/>
      <c r="AB4715"/>
      <c r="AC4715"/>
      <c r="AD4715"/>
      <c r="AE4715"/>
      <c r="AF4715" t="n">
        <v>8</v>
      </c>
      <c r="AG4715" t="n">
        <v>49</v>
      </c>
      <c r="AH4715" t="n">
        <v>49</v>
      </c>
      <c r="AI4715" t="n">
        <v>18471</v>
      </c>
      <c r="AJ4715" t="n">
        <v>18471</v>
      </c>
      <c r="AK4715"/>
      <c r="AL4715"/>
      <c r="AM4715" t="n">
        <v>29963</v>
      </c>
      <c r="AN4715"/>
      <c r="AO4715"/>
      <c r="AP4715"/>
      <c r="AQ4715"/>
      <c r="AR4715"/>
    </row>
    <row r="4716">
      <c r="A4716" t="n">
        <v>455381</v>
      </c>
      <c r="B4716" t="s">
        <v>6944</v>
      </c>
      <c r="C4716" t="s">
        <v>5028</v>
      </c>
      <c r="D4716" t="s">
        <v>5021</v>
      </c>
      <c r="E4716" t="s">
        <v>914</v>
      </c>
      <c r="F4716" t="s">
        <v>199</v>
      </c>
      <c r="G4716" t="s">
        <v>189</v>
      </c>
      <c r="H4716" t="s">
        <v>200</v>
      </c>
      <c r="I4716" t="s">
        <v>186</v>
      </c>
      <c r="J4716" t="s">
        <v>164</v>
      </c>
      <c r="K4716"/>
      <c r="L4716" t="s">
        <v>155</v>
      </c>
      <c r="M4716" t="s">
        <v>155</v>
      </c>
      <c r="N4716" t="n">
        <v>-111.8516</v>
      </c>
      <c r="O4716" t="n">
        <v>40.5645</v>
      </c>
      <c r="P4716" t="n">
        <v>334</v>
      </c>
      <c r="Q4716" t="n">
        <v>334</v>
      </c>
      <c r="R4716" t="n">
        <v>99.7</v>
      </c>
      <c r="S4716" t="n">
        <v>83.5</v>
      </c>
      <c r="T4716" t="n">
        <v>3</v>
      </c>
      <c r="U4716" t="n">
        <v>3.3</v>
      </c>
      <c r="V4716" t="n">
        <v>1.5</v>
      </c>
      <c r="W4716" t="n">
        <v>0</v>
      </c>
      <c r="X4716" t="n">
        <v>92</v>
      </c>
      <c r="Y4716" t="n">
        <v>83</v>
      </c>
      <c r="Z4716" t="n">
        <v>10</v>
      </c>
      <c r="AA4716"/>
      <c r="AB4716"/>
      <c r="AC4716"/>
      <c r="AD4716"/>
      <c r="AE4716"/>
      <c r="AF4716" t="n">
        <v>60</v>
      </c>
      <c r="AG4716" t="n">
        <v>15</v>
      </c>
      <c r="AH4716" t="n">
        <v>15</v>
      </c>
      <c r="AI4716" t="n">
        <v>16932</v>
      </c>
      <c r="AJ4716" t="n">
        <v>18064</v>
      </c>
      <c r="AK4716" t="n">
        <v>14816</v>
      </c>
      <c r="AL4716" t="n">
        <v>22316</v>
      </c>
      <c r="AM4716" t="n">
        <v>17316</v>
      </c>
      <c r="AN4716" t="n">
        <v>21116</v>
      </c>
      <c r="AO4716"/>
      <c r="AP4716"/>
      <c r="AQ4716"/>
      <c r="AR4716"/>
    </row>
    <row r="4717">
      <c r="A4717" t="n">
        <v>455406</v>
      </c>
      <c r="B4717" t="s">
        <v>6945</v>
      </c>
      <c r="C4717" t="s">
        <v>5251</v>
      </c>
      <c r="D4717" t="s">
        <v>5199</v>
      </c>
      <c r="E4717" t="s">
        <v>267</v>
      </c>
      <c r="F4717" t="s">
        <v>162</v>
      </c>
      <c r="G4717" t="s">
        <v>163</v>
      </c>
      <c r="H4717" t="s">
        <v>150</v>
      </c>
      <c r="I4717" t="s">
        <v>186</v>
      </c>
      <c r="J4717" t="s">
        <v>164</v>
      </c>
      <c r="K4717" t="s">
        <v>209</v>
      </c>
      <c r="L4717" t="s">
        <v>155</v>
      </c>
      <c r="M4717" t="s">
        <v>155</v>
      </c>
      <c r="N4717" t="n">
        <v>-120.456</v>
      </c>
      <c r="O4717" t="n">
        <v>46.6029</v>
      </c>
      <c r="P4717" t="n">
        <v>639</v>
      </c>
      <c r="Q4717"/>
      <c r="R4717"/>
      <c r="S4717"/>
      <c r="T4717"/>
      <c r="U4717"/>
      <c r="V4717"/>
      <c r="W4717"/>
      <c r="X4717"/>
      <c r="Y4717"/>
      <c r="Z4717"/>
      <c r="AA4717"/>
      <c r="AB4717"/>
      <c r="AC4717"/>
      <c r="AD4717"/>
      <c r="AE4717"/>
      <c r="AF4717"/>
      <c r="AG4717"/>
      <c r="AH4717"/>
      <c r="AI4717"/>
      <c r="AJ4717"/>
      <c r="AK4717"/>
      <c r="AL4717"/>
      <c r="AM4717"/>
      <c r="AN4717"/>
      <c r="AO4717"/>
      <c r="AP4717"/>
      <c r="AQ4717" t="n">
        <v>33</v>
      </c>
      <c r="AR4717" t="n">
        <v>126</v>
      </c>
    </row>
    <row r="4718">
      <c r="A4718" t="n">
        <v>455433</v>
      </c>
      <c r="B4718" t="s">
        <v>6946</v>
      </c>
      <c r="C4718" t="s">
        <v>473</v>
      </c>
      <c r="D4718" t="s">
        <v>440</v>
      </c>
      <c r="E4718" t="s">
        <v>267</v>
      </c>
      <c r="F4718" t="s">
        <v>162</v>
      </c>
      <c r="G4718" t="s">
        <v>163</v>
      </c>
      <c r="H4718" t="s">
        <v>150</v>
      </c>
      <c r="I4718" t="s">
        <v>151</v>
      </c>
      <c r="J4718" t="s">
        <v>164</v>
      </c>
      <c r="K4718" t="s">
        <v>209</v>
      </c>
      <c r="L4718" t="s">
        <v>155</v>
      </c>
      <c r="M4718" t="s">
        <v>155</v>
      </c>
      <c r="N4718" t="n">
        <v>-117.8823</v>
      </c>
      <c r="O4718" t="n">
        <v>33.8046</v>
      </c>
      <c r="P4718" t="n">
        <v>531</v>
      </c>
      <c r="Q4718"/>
      <c r="R4718"/>
      <c r="S4718"/>
      <c r="T4718"/>
      <c r="U4718"/>
      <c r="V4718"/>
      <c r="W4718"/>
      <c r="X4718"/>
      <c r="Y4718"/>
      <c r="Z4718"/>
      <c r="AA4718"/>
      <c r="AB4718"/>
      <c r="AC4718"/>
      <c r="AD4718"/>
      <c r="AE4718"/>
      <c r="AF4718"/>
      <c r="AG4718"/>
      <c r="AH4718"/>
      <c r="AI4718"/>
      <c r="AJ4718"/>
      <c r="AK4718"/>
      <c r="AL4718"/>
      <c r="AM4718"/>
      <c r="AN4718"/>
      <c r="AO4718"/>
      <c r="AP4718"/>
      <c r="AQ4718" t="n">
        <v>31</v>
      </c>
      <c r="AR4718" t="n">
        <v>54</v>
      </c>
    </row>
    <row r="4719">
      <c r="A4719" t="n">
        <v>455460</v>
      </c>
      <c r="B4719" t="s">
        <v>6947</v>
      </c>
      <c r="C4719" t="s">
        <v>202</v>
      </c>
      <c r="D4719" t="s">
        <v>146</v>
      </c>
      <c r="E4719" t="s">
        <v>147</v>
      </c>
      <c r="F4719" t="s">
        <v>199</v>
      </c>
      <c r="G4719" t="s">
        <v>189</v>
      </c>
      <c r="H4719" t="s">
        <v>200</v>
      </c>
      <c r="I4719" t="s">
        <v>151</v>
      </c>
      <c r="J4719" t="s">
        <v>164</v>
      </c>
      <c r="K4719"/>
      <c r="L4719" t="s">
        <v>155</v>
      </c>
      <c r="M4719" t="s">
        <v>155</v>
      </c>
      <c r="N4719" t="n">
        <v>-85.3745</v>
      </c>
      <c r="O4719" t="n">
        <v>31.243</v>
      </c>
      <c r="P4719" t="n">
        <v>220</v>
      </c>
      <c r="Q4719" t="n">
        <v>220</v>
      </c>
      <c r="R4719" t="n">
        <v>78.2</v>
      </c>
      <c r="S4719" t="n">
        <v>19.5</v>
      </c>
      <c r="T4719" t="n">
        <v>77.7</v>
      </c>
      <c r="U4719" t="n">
        <v>0</v>
      </c>
      <c r="V4719" t="n">
        <v>0</v>
      </c>
      <c r="W4719" t="n">
        <v>0</v>
      </c>
      <c r="X4719" t="n">
        <v>76</v>
      </c>
      <c r="Y4719"/>
      <c r="Z4719" t="n">
        <v>31</v>
      </c>
      <c r="AA4719"/>
      <c r="AB4719"/>
      <c r="AC4719"/>
      <c r="AD4719"/>
      <c r="AE4719"/>
      <c r="AF4719" t="n">
        <v>104</v>
      </c>
      <c r="AG4719" t="n">
        <v>82</v>
      </c>
      <c r="AH4719" t="n">
        <v>82</v>
      </c>
      <c r="AI4719" t="n">
        <v>19120</v>
      </c>
      <c r="AJ4719" t="n">
        <v>19817</v>
      </c>
      <c r="AK4719" t="n">
        <v>17441</v>
      </c>
      <c r="AL4719" t="n">
        <v>13406</v>
      </c>
      <c r="AM4719"/>
      <c r="AN4719" t="n">
        <v>25619</v>
      </c>
      <c r="AO4719"/>
      <c r="AP4719"/>
      <c r="AQ4719"/>
      <c r="AR4719"/>
    </row>
    <row r="4720">
      <c r="A4720" t="n">
        <v>455479</v>
      </c>
      <c r="B4720" t="s">
        <v>6948</v>
      </c>
      <c r="C4720" t="s">
        <v>1146</v>
      </c>
      <c r="D4720" t="s">
        <v>1078</v>
      </c>
      <c r="E4720" t="s">
        <v>147</v>
      </c>
      <c r="F4720" t="s">
        <v>279</v>
      </c>
      <c r="G4720" t="s">
        <v>189</v>
      </c>
      <c r="H4720" t="s">
        <v>174</v>
      </c>
      <c r="I4720" t="s">
        <v>151</v>
      </c>
      <c r="J4720" t="s">
        <v>164</v>
      </c>
      <c r="K4720" t="s">
        <v>176</v>
      </c>
      <c r="L4720" t="s">
        <v>155</v>
      </c>
      <c r="M4720" t="s">
        <v>155</v>
      </c>
      <c r="N4720" t="n">
        <v>-87.1831</v>
      </c>
      <c r="O4720" t="n">
        <v>30.5104</v>
      </c>
      <c r="P4720" t="n">
        <v>951</v>
      </c>
      <c r="Q4720" t="n">
        <v>951</v>
      </c>
      <c r="R4720" t="n">
        <v>87.2</v>
      </c>
      <c r="S4720" t="n">
        <v>47</v>
      </c>
      <c r="T4720" t="n">
        <v>39.6</v>
      </c>
      <c r="U4720" t="n">
        <v>5.9</v>
      </c>
      <c r="V4720" t="n">
        <v>2</v>
      </c>
      <c r="W4720" t="n">
        <v>0</v>
      </c>
      <c r="X4720" t="n">
        <v>51</v>
      </c>
      <c r="Y4720" t="n">
        <v>0</v>
      </c>
      <c r="Z4720" t="n">
        <v>17</v>
      </c>
      <c r="AA4720" t="n">
        <v>64</v>
      </c>
      <c r="AB4720" t="n">
        <v>46.9</v>
      </c>
      <c r="AC4720"/>
      <c r="AD4720"/>
      <c r="AE4720"/>
      <c r="AF4720" t="n">
        <v>51</v>
      </c>
      <c r="AG4720" t="n">
        <v>66</v>
      </c>
      <c r="AH4720" t="n">
        <v>71</v>
      </c>
      <c r="AI4720" t="n">
        <v>24278</v>
      </c>
      <c r="AJ4720" t="n">
        <v>22810</v>
      </c>
      <c r="AK4720" t="n">
        <v>23991</v>
      </c>
      <c r="AL4720" t="n">
        <v>29865</v>
      </c>
      <c r="AM4720" t="n">
        <v>28112</v>
      </c>
      <c r="AN4720"/>
      <c r="AO4720" t="n">
        <v>72</v>
      </c>
      <c r="AP4720"/>
      <c r="AQ4720"/>
      <c r="AR4720"/>
    </row>
    <row r="4721">
      <c r="A4721" t="n">
        <v>455488</v>
      </c>
      <c r="B4721" t="s">
        <v>6949</v>
      </c>
      <c r="C4721" t="s">
        <v>161</v>
      </c>
      <c r="D4721" t="s">
        <v>146</v>
      </c>
      <c r="E4721" t="s">
        <v>147</v>
      </c>
      <c r="F4721" t="s">
        <v>199</v>
      </c>
      <c r="G4721" t="s">
        <v>189</v>
      </c>
      <c r="H4721" t="s">
        <v>200</v>
      </c>
      <c r="I4721" t="s">
        <v>151</v>
      </c>
      <c r="J4721" t="s">
        <v>164</v>
      </c>
      <c r="K4721"/>
      <c r="L4721" t="s">
        <v>155</v>
      </c>
      <c r="M4721" t="s">
        <v>155</v>
      </c>
      <c r="N4721" t="n">
        <v>-86.2522</v>
      </c>
      <c r="O4721" t="n">
        <v>32.384</v>
      </c>
      <c r="P4721" t="n">
        <v>425</v>
      </c>
      <c r="Q4721" t="n">
        <v>425</v>
      </c>
      <c r="R4721" t="n">
        <v>62.8</v>
      </c>
      <c r="S4721" t="n">
        <v>7.8</v>
      </c>
      <c r="T4721" t="n">
        <v>86.4</v>
      </c>
      <c r="U4721" t="n">
        <v>3.3</v>
      </c>
      <c r="V4721" t="n">
        <v>0</v>
      </c>
      <c r="W4721" t="n">
        <v>0</v>
      </c>
      <c r="X4721" t="n">
        <v>49</v>
      </c>
      <c r="Y4721"/>
      <c r="Z4721" t="n">
        <v>28</v>
      </c>
      <c r="AA4721"/>
      <c r="AB4721"/>
      <c r="AC4721"/>
      <c r="AD4721"/>
      <c r="AE4721"/>
      <c r="AF4721" t="n">
        <v>157</v>
      </c>
      <c r="AG4721" t="n">
        <v>84</v>
      </c>
      <c r="AH4721" t="n">
        <v>84</v>
      </c>
      <c r="AI4721" t="n">
        <v>19215</v>
      </c>
      <c r="AJ4721" t="n">
        <v>19098</v>
      </c>
      <c r="AK4721" t="n">
        <v>21102</v>
      </c>
      <c r="AL4721" t="n">
        <v>22397</v>
      </c>
      <c r="AM4721"/>
      <c r="AN4721"/>
      <c r="AO4721"/>
      <c r="AP4721"/>
      <c r="AQ4721"/>
      <c r="AR4721"/>
    </row>
    <row r="4722">
      <c r="A4722" t="n">
        <v>455512</v>
      </c>
      <c r="B4722" t="s">
        <v>6950</v>
      </c>
      <c r="C4722" t="s">
        <v>6951</v>
      </c>
      <c r="D4722" t="s">
        <v>440</v>
      </c>
      <c r="E4722" t="s">
        <v>267</v>
      </c>
      <c r="F4722" t="s">
        <v>173</v>
      </c>
      <c r="G4722" t="s">
        <v>149</v>
      </c>
      <c r="H4722" t="s">
        <v>174</v>
      </c>
      <c r="I4722" t="s">
        <v>186</v>
      </c>
      <c r="J4722" t="s">
        <v>168</v>
      </c>
      <c r="K4722" t="s">
        <v>176</v>
      </c>
      <c r="L4722" t="s">
        <v>155</v>
      </c>
      <c r="M4722" t="s">
        <v>155</v>
      </c>
      <c r="N4722" t="n">
        <v>-121.7353</v>
      </c>
      <c r="O4722" t="n">
        <v>38.6604</v>
      </c>
      <c r="P4722" t="n">
        <v>5722</v>
      </c>
      <c r="Q4722" t="n">
        <v>5722</v>
      </c>
      <c r="R4722" t="n">
        <v>63.2</v>
      </c>
      <c r="S4722" t="n">
        <v>25.3</v>
      </c>
      <c r="T4722" t="n">
        <v>3.2</v>
      </c>
      <c r="U4722" t="n">
        <v>47</v>
      </c>
      <c r="V4722" t="n">
        <v>12.6</v>
      </c>
      <c r="W4722" t="n">
        <v>0</v>
      </c>
      <c r="X4722" t="n">
        <v>71</v>
      </c>
      <c r="Y4722" t="n">
        <v>38</v>
      </c>
      <c r="Z4722" t="n">
        <v>25</v>
      </c>
      <c r="AA4722" t="n">
        <v>152</v>
      </c>
      <c r="AB4722" t="n">
        <v>36.8</v>
      </c>
      <c r="AC4722"/>
      <c r="AD4722"/>
      <c r="AE4722"/>
      <c r="AF4722" t="n">
        <v>229</v>
      </c>
      <c r="AG4722" t="n">
        <v>25</v>
      </c>
      <c r="AH4722" t="n">
        <v>47</v>
      </c>
      <c r="AI4722" t="n">
        <v>6335</v>
      </c>
      <c r="AJ4722" t="n">
        <v>4078</v>
      </c>
      <c r="AK4722" t="n">
        <v>2901</v>
      </c>
      <c r="AL4722" t="n">
        <v>5609</v>
      </c>
      <c r="AM4722" t="n">
        <v>6465</v>
      </c>
      <c r="AN4722"/>
      <c r="AO4722" t="n">
        <v>848</v>
      </c>
      <c r="AP4722"/>
      <c r="AQ4722"/>
      <c r="AR4722"/>
    </row>
    <row r="4723">
      <c r="A4723" t="n">
        <v>455628</v>
      </c>
      <c r="B4723" t="s">
        <v>6952</v>
      </c>
      <c r="C4723" t="s">
        <v>157</v>
      </c>
      <c r="D4723" t="s">
        <v>146</v>
      </c>
      <c r="E4723" t="s">
        <v>147</v>
      </c>
      <c r="F4723" t="s">
        <v>279</v>
      </c>
      <c r="G4723" t="s">
        <v>189</v>
      </c>
      <c r="H4723" t="s">
        <v>174</v>
      </c>
      <c r="I4723" t="s">
        <v>151</v>
      </c>
      <c r="J4723" t="s">
        <v>164</v>
      </c>
      <c r="K4723" t="s">
        <v>176</v>
      </c>
      <c r="L4723" t="s">
        <v>155</v>
      </c>
      <c r="M4723" t="s">
        <v>155</v>
      </c>
      <c r="N4723" t="n">
        <v>-86.8627</v>
      </c>
      <c r="O4723" t="n">
        <v>33.4429</v>
      </c>
      <c r="P4723" t="n">
        <v>611</v>
      </c>
      <c r="Q4723" t="n">
        <v>611</v>
      </c>
      <c r="R4723" t="n">
        <v>63.5</v>
      </c>
      <c r="S4723" t="n">
        <v>11.8</v>
      </c>
      <c r="T4723" t="n">
        <v>77.9</v>
      </c>
      <c r="U4723" t="n">
        <v>5.2</v>
      </c>
      <c r="V4723" t="n">
        <v>0.8</v>
      </c>
      <c r="W4723" t="n">
        <v>0</v>
      </c>
      <c r="X4723" t="n">
        <v>61</v>
      </c>
      <c r="Y4723"/>
      <c r="Z4723" t="n">
        <v>20</v>
      </c>
      <c r="AA4723" t="n">
        <v>213</v>
      </c>
      <c r="AB4723" t="n">
        <v>36.2</v>
      </c>
      <c r="AC4723"/>
      <c r="AD4723"/>
      <c r="AE4723"/>
      <c r="AF4723" t="n">
        <v>71</v>
      </c>
      <c r="AG4723" t="n">
        <v>79</v>
      </c>
      <c r="AH4723" t="n">
        <v>80</v>
      </c>
      <c r="AI4723" t="n">
        <v>22741</v>
      </c>
      <c r="AJ4723" t="n">
        <v>22514</v>
      </c>
      <c r="AK4723" t="n">
        <v>22888</v>
      </c>
      <c r="AL4723" t="n">
        <v>24641</v>
      </c>
      <c r="AM4723" t="n">
        <v>29880</v>
      </c>
      <c r="AN4723" t="n">
        <v>29880</v>
      </c>
      <c r="AO4723" t="n">
        <v>34</v>
      </c>
      <c r="AP4723"/>
      <c r="AQ4723"/>
      <c r="AR4723"/>
    </row>
    <row r="4724">
      <c r="A4724" t="n">
        <v>455664</v>
      </c>
      <c r="B4724" t="s">
        <v>6953</v>
      </c>
      <c r="C4724" t="s">
        <v>448</v>
      </c>
      <c r="D4724" t="s">
        <v>440</v>
      </c>
      <c r="E4724" t="s">
        <v>267</v>
      </c>
      <c r="F4724" t="s">
        <v>162</v>
      </c>
      <c r="G4724" t="s">
        <v>163</v>
      </c>
      <c r="H4724" t="s">
        <v>150</v>
      </c>
      <c r="I4724" t="s">
        <v>151</v>
      </c>
      <c r="J4724" t="s">
        <v>168</v>
      </c>
      <c r="K4724" t="s">
        <v>209</v>
      </c>
      <c r="L4724" t="s">
        <v>155</v>
      </c>
      <c r="M4724" t="s">
        <v>155</v>
      </c>
      <c r="N4724" t="n">
        <v>-118.257</v>
      </c>
      <c r="O4724" t="n">
        <v>34.0495</v>
      </c>
      <c r="P4724" t="n">
        <v>4604</v>
      </c>
      <c r="Q4724" t="n">
        <v>543</v>
      </c>
      <c r="R4724" t="n">
        <v>83.2</v>
      </c>
      <c r="S4724" t="n">
        <v>40.7</v>
      </c>
      <c r="T4724" t="n">
        <v>21.9</v>
      </c>
      <c r="U4724" t="n">
        <v>19.2</v>
      </c>
      <c r="V4724" t="n">
        <v>1.5</v>
      </c>
      <c r="W4724" t="n">
        <v>2</v>
      </c>
      <c r="X4724"/>
      <c r="Y4724" t="n">
        <v>11</v>
      </c>
      <c r="Z4724" t="n">
        <v>7</v>
      </c>
      <c r="AA4724"/>
      <c r="AB4724"/>
      <c r="AC4724"/>
      <c r="AD4724"/>
      <c r="AE4724"/>
      <c r="AF4724" t="n">
        <v>0</v>
      </c>
      <c r="AG4724" t="n">
        <v>61</v>
      </c>
      <c r="AH4724" t="n">
        <v>68</v>
      </c>
      <c r="AI4724"/>
      <c r="AJ4724"/>
      <c r="AK4724"/>
      <c r="AL4724"/>
      <c r="AM4724"/>
      <c r="AN4724"/>
      <c r="AO4724"/>
      <c r="AP4724" t="n">
        <v>46</v>
      </c>
      <c r="AQ4724" t="n">
        <v>405</v>
      </c>
      <c r="AR4724" t="n">
        <v>150</v>
      </c>
    </row>
    <row r="4725">
      <c r="A4725" t="n">
        <v>455707</v>
      </c>
      <c r="B4725" t="s">
        <v>6954</v>
      </c>
      <c r="C4725" t="s">
        <v>232</v>
      </c>
      <c r="D4725" t="s">
        <v>146</v>
      </c>
      <c r="E4725" t="s">
        <v>147</v>
      </c>
      <c r="F4725" t="s">
        <v>279</v>
      </c>
      <c r="G4725" t="s">
        <v>189</v>
      </c>
      <c r="H4725" t="s">
        <v>174</v>
      </c>
      <c r="I4725" t="s">
        <v>151</v>
      </c>
      <c r="J4725" t="s">
        <v>164</v>
      </c>
      <c r="K4725"/>
      <c r="L4725" t="s">
        <v>155</v>
      </c>
      <c r="M4725" t="s">
        <v>155</v>
      </c>
      <c r="N4725" t="n">
        <v>-88.1123</v>
      </c>
      <c r="O4725" t="n">
        <v>30.65</v>
      </c>
      <c r="P4725" t="n">
        <v>86</v>
      </c>
      <c r="Q4725" t="n">
        <v>86</v>
      </c>
      <c r="R4725" t="n">
        <v>76.7</v>
      </c>
      <c r="S4725" t="n">
        <v>86</v>
      </c>
      <c r="T4725" t="n">
        <v>7</v>
      </c>
      <c r="U4725" t="n">
        <v>0</v>
      </c>
      <c r="V4725" t="n">
        <v>5.8</v>
      </c>
      <c r="W4725" t="n">
        <v>0</v>
      </c>
      <c r="X4725"/>
      <c r="Y4725"/>
      <c r="Z4725" t="n">
        <v>17</v>
      </c>
      <c r="AA4725"/>
      <c r="AB4725"/>
      <c r="AC4725"/>
      <c r="AD4725"/>
      <c r="AE4725"/>
      <c r="AF4725" t="n">
        <v>0</v>
      </c>
      <c r="AG4725" t="n">
        <v>35</v>
      </c>
      <c r="AH4725" t="n">
        <v>35</v>
      </c>
      <c r="AI4725"/>
      <c r="AJ4725"/>
      <c r="AK4725"/>
      <c r="AL4725"/>
      <c r="AM4725"/>
      <c r="AN4725"/>
      <c r="AO4725"/>
      <c r="AP4725"/>
      <c r="AQ4725"/>
      <c r="AR4725"/>
    </row>
    <row r="4726">
      <c r="A4726" t="n">
        <v>455725</v>
      </c>
      <c r="B4726" t="s">
        <v>6955</v>
      </c>
      <c r="C4726" t="s">
        <v>305</v>
      </c>
      <c r="D4726" t="s">
        <v>282</v>
      </c>
      <c r="E4726" t="s">
        <v>283</v>
      </c>
      <c r="F4726" t="s">
        <v>199</v>
      </c>
      <c r="G4726" t="s">
        <v>189</v>
      </c>
      <c r="H4726" t="s">
        <v>200</v>
      </c>
      <c r="I4726" t="s">
        <v>151</v>
      </c>
      <c r="J4726" t="s">
        <v>164</v>
      </c>
      <c r="K4726"/>
      <c r="L4726" t="s">
        <v>155</v>
      </c>
      <c r="M4726" t="s">
        <v>155</v>
      </c>
      <c r="N4726" t="n">
        <v>-111.8603</v>
      </c>
      <c r="O4726" t="n">
        <v>33.3149</v>
      </c>
      <c r="P4726" t="n">
        <v>1247</v>
      </c>
      <c r="Q4726" t="n">
        <v>1247</v>
      </c>
      <c r="R4726" t="n">
        <v>98.6</v>
      </c>
      <c r="S4726" t="n">
        <v>24.1</v>
      </c>
      <c r="T4726" t="n">
        <v>13.6</v>
      </c>
      <c r="U4726" t="n">
        <v>48.3</v>
      </c>
      <c r="V4726" t="n">
        <v>0.7</v>
      </c>
      <c r="W4726" t="n">
        <v>0.1</v>
      </c>
      <c r="X4726" t="n">
        <v>77</v>
      </c>
      <c r="Y4726" t="n">
        <v>66</v>
      </c>
      <c r="Z4726" t="n">
        <v>13</v>
      </c>
      <c r="AA4726"/>
      <c r="AB4726"/>
      <c r="AC4726"/>
      <c r="AD4726"/>
      <c r="AE4726"/>
      <c r="AF4726" t="n">
        <v>819</v>
      </c>
      <c r="AG4726" t="n">
        <v>74</v>
      </c>
      <c r="AH4726" t="n">
        <v>76</v>
      </c>
      <c r="AI4726" t="n">
        <v>19047</v>
      </c>
      <c r="AJ4726" t="n">
        <v>19201</v>
      </c>
      <c r="AK4726" t="n">
        <v>19478</v>
      </c>
      <c r="AL4726" t="n">
        <v>20383</v>
      </c>
      <c r="AM4726" t="n">
        <v>22906</v>
      </c>
      <c r="AN4726" t="n">
        <v>22869</v>
      </c>
      <c r="AO4726"/>
      <c r="AP4726"/>
      <c r="AQ4726"/>
      <c r="AR4726"/>
    </row>
    <row r="4727">
      <c r="A4727" t="n">
        <v>455734</v>
      </c>
      <c r="B4727" t="s">
        <v>6956</v>
      </c>
      <c r="C4727" t="s">
        <v>6957</v>
      </c>
      <c r="D4727" t="s">
        <v>440</v>
      </c>
      <c r="E4727" t="s">
        <v>267</v>
      </c>
      <c r="F4727" t="s">
        <v>279</v>
      </c>
      <c r="G4727" t="s">
        <v>189</v>
      </c>
      <c r="H4727" t="s">
        <v>174</v>
      </c>
      <c r="I4727" t="s">
        <v>186</v>
      </c>
      <c r="J4727" t="s">
        <v>164</v>
      </c>
      <c r="K4727"/>
      <c r="L4727" t="s">
        <v>155</v>
      </c>
      <c r="M4727" t="s">
        <v>155</v>
      </c>
      <c r="N4727" t="n">
        <v>-116.4901</v>
      </c>
      <c r="O4727" t="n">
        <v>33.8167</v>
      </c>
      <c r="P4727" t="n">
        <v>271</v>
      </c>
      <c r="Q4727" t="n">
        <v>271</v>
      </c>
      <c r="R4727" t="n">
        <v>79.7</v>
      </c>
      <c r="S4727" t="n">
        <v>12.2</v>
      </c>
      <c r="T4727" t="n">
        <v>3.3</v>
      </c>
      <c r="U4727" t="n">
        <v>78.2</v>
      </c>
      <c r="V4727" t="n">
        <v>5.5</v>
      </c>
      <c r="W4727" t="n">
        <v>0</v>
      </c>
      <c r="X4727" t="n">
        <v>85</v>
      </c>
      <c r="Y4727"/>
      <c r="Z4727" t="n">
        <v>17</v>
      </c>
      <c r="AA4727" t="n">
        <v>94</v>
      </c>
      <c r="AB4727" t="n">
        <v>84</v>
      </c>
      <c r="AC4727"/>
      <c r="AD4727"/>
      <c r="AE4727"/>
      <c r="AF4727" t="n">
        <v>108</v>
      </c>
      <c r="AG4727" t="n">
        <v>31</v>
      </c>
      <c r="AH4727" t="n">
        <v>31</v>
      </c>
      <c r="AI4727" t="n">
        <v>19041</v>
      </c>
      <c r="AJ4727" t="n">
        <v>18290</v>
      </c>
      <c r="AK4727" t="n">
        <v>20538</v>
      </c>
      <c r="AL4727" t="n">
        <v>21901</v>
      </c>
      <c r="AM4727" t="n">
        <v>23281</v>
      </c>
      <c r="AN4727"/>
      <c r="AO4727"/>
      <c r="AP4727"/>
      <c r="AQ4727"/>
      <c r="AR4727"/>
    </row>
    <row r="4728">
      <c r="A4728" t="n">
        <v>455761</v>
      </c>
      <c r="B4728" t="s">
        <v>6958</v>
      </c>
      <c r="C4728" t="s">
        <v>456</v>
      </c>
      <c r="D4728" t="s">
        <v>440</v>
      </c>
      <c r="E4728" t="s">
        <v>267</v>
      </c>
      <c r="F4728" t="s">
        <v>199</v>
      </c>
      <c r="G4728" t="s">
        <v>189</v>
      </c>
      <c r="H4728" t="s">
        <v>200</v>
      </c>
      <c r="I4728" t="s">
        <v>186</v>
      </c>
      <c r="J4728" t="s">
        <v>164</v>
      </c>
      <c r="K4728"/>
      <c r="L4728" t="s">
        <v>155</v>
      </c>
      <c r="M4728" t="s">
        <v>155</v>
      </c>
      <c r="N4728" t="n">
        <v>-121.4159</v>
      </c>
      <c r="O4728" t="n">
        <v>38.5948</v>
      </c>
      <c r="P4728" t="n">
        <v>672</v>
      </c>
      <c r="Q4728" t="n">
        <v>672</v>
      </c>
      <c r="R4728" t="n">
        <v>84.8</v>
      </c>
      <c r="S4728" t="n">
        <v>27.4</v>
      </c>
      <c r="T4728" t="n">
        <v>22.6</v>
      </c>
      <c r="U4728" t="n">
        <v>30.1</v>
      </c>
      <c r="V4728" t="n">
        <v>9.2</v>
      </c>
      <c r="W4728" t="n">
        <v>1</v>
      </c>
      <c r="X4728" t="n">
        <v>95</v>
      </c>
      <c r="Y4728" t="n">
        <v>83</v>
      </c>
      <c r="Z4728" t="n">
        <v>13</v>
      </c>
      <c r="AA4728"/>
      <c r="AB4728"/>
      <c r="AC4728"/>
      <c r="AD4728"/>
      <c r="AE4728"/>
      <c r="AF4728" t="n">
        <v>126</v>
      </c>
      <c r="AG4728" t="n">
        <v>52</v>
      </c>
      <c r="AH4728" t="n">
        <v>53</v>
      </c>
      <c r="AI4728" t="n">
        <v>18857</v>
      </c>
      <c r="AJ4728" t="n">
        <v>17841</v>
      </c>
      <c r="AK4728" t="n">
        <v>18734</v>
      </c>
      <c r="AL4728" t="n">
        <v>20276</v>
      </c>
      <c r="AM4728" t="n">
        <v>21799</v>
      </c>
      <c r="AN4728" t="n">
        <v>21870</v>
      </c>
      <c r="AO4728"/>
      <c r="AP4728"/>
      <c r="AQ4728"/>
      <c r="AR4728"/>
    </row>
    <row r="4729">
      <c r="A4729" t="n">
        <v>455770</v>
      </c>
      <c r="B4729" t="s">
        <v>6959</v>
      </c>
      <c r="C4729" t="s">
        <v>460</v>
      </c>
      <c r="D4729" t="s">
        <v>440</v>
      </c>
      <c r="E4729" t="s">
        <v>267</v>
      </c>
      <c r="F4729" t="s">
        <v>162</v>
      </c>
      <c r="G4729" t="s">
        <v>163</v>
      </c>
      <c r="H4729" t="s">
        <v>150</v>
      </c>
      <c r="I4729" t="s">
        <v>151</v>
      </c>
      <c r="J4729" t="s">
        <v>164</v>
      </c>
      <c r="K4729" t="s">
        <v>179</v>
      </c>
      <c r="L4729" t="s">
        <v>155</v>
      </c>
      <c r="M4729" t="s">
        <v>155</v>
      </c>
      <c r="N4729" t="n">
        <v>-118.1411</v>
      </c>
      <c r="O4729" t="n">
        <v>34.1493</v>
      </c>
      <c r="P4729" t="n">
        <v>141</v>
      </c>
      <c r="Q4729" t="n">
        <v>141</v>
      </c>
      <c r="R4729" t="n">
        <v>41.8</v>
      </c>
      <c r="S4729" t="n">
        <v>45.4</v>
      </c>
      <c r="T4729" t="n">
        <v>2.1</v>
      </c>
      <c r="U4729" t="n">
        <v>41.8</v>
      </c>
      <c r="V4729" t="n">
        <v>2.8</v>
      </c>
      <c r="W4729" t="n">
        <v>0</v>
      </c>
      <c r="X4729" t="n">
        <v>82</v>
      </c>
      <c r="Y4729"/>
      <c r="Z4729" t="n">
        <v>12</v>
      </c>
      <c r="AA4729" t="n">
        <v>38</v>
      </c>
      <c r="AB4729" t="n">
        <v>52.6</v>
      </c>
      <c r="AC4729" t="n">
        <v>38</v>
      </c>
      <c r="AD4729" t="n">
        <v>52.6</v>
      </c>
      <c r="AE4729" t="n">
        <v>31.6</v>
      </c>
      <c r="AF4729" t="n">
        <v>39</v>
      </c>
      <c r="AG4729" t="n">
        <v>34</v>
      </c>
      <c r="AH4729" t="n">
        <v>100</v>
      </c>
      <c r="AI4729" t="n">
        <v>25354</v>
      </c>
      <c r="AJ4729" t="n">
        <v>22949</v>
      </c>
      <c r="AK4729" t="n">
        <v>22549</v>
      </c>
      <c r="AL4729" t="n">
        <v>23948</v>
      </c>
      <c r="AM4729" t="n">
        <v>24574</v>
      </c>
      <c r="AN4729" t="n">
        <v>28102</v>
      </c>
      <c r="AO4729"/>
      <c r="AP4729" t="n">
        <v>25</v>
      </c>
      <c r="AQ4729"/>
      <c r="AR4729"/>
    </row>
    <row r="4730">
      <c r="A4730" t="n">
        <v>455798</v>
      </c>
      <c r="B4730" t="s">
        <v>6960</v>
      </c>
      <c r="C4730" t="s">
        <v>6961</v>
      </c>
      <c r="D4730" t="s">
        <v>992</v>
      </c>
      <c r="E4730" t="s">
        <v>993</v>
      </c>
      <c r="F4730" t="s">
        <v>199</v>
      </c>
      <c r="G4730" t="s">
        <v>189</v>
      </c>
      <c r="H4730" t="s">
        <v>200</v>
      </c>
      <c r="I4730" t="s">
        <v>186</v>
      </c>
      <c r="J4730" t="s">
        <v>164</v>
      </c>
      <c r="K4730"/>
      <c r="L4730" t="s">
        <v>155</v>
      </c>
      <c r="M4730" t="s">
        <v>155</v>
      </c>
      <c r="N4730" t="n">
        <v>-73.0611</v>
      </c>
      <c r="O4730" t="n">
        <v>41.3978</v>
      </c>
      <c r="P4730" t="n">
        <v>203</v>
      </c>
      <c r="Q4730" t="n">
        <v>203</v>
      </c>
      <c r="R4730" t="n">
        <v>98.5</v>
      </c>
      <c r="S4730" t="n">
        <v>40.4</v>
      </c>
      <c r="T4730" t="n">
        <v>21.2</v>
      </c>
      <c r="U4730" t="n">
        <v>31.5</v>
      </c>
      <c r="V4730" t="n">
        <v>2.5</v>
      </c>
      <c r="W4730" t="n">
        <v>0</v>
      </c>
      <c r="X4730" t="n">
        <v>100</v>
      </c>
      <c r="Y4730" t="n">
        <v>83</v>
      </c>
      <c r="Z4730" t="n">
        <v>12</v>
      </c>
      <c r="AA4730"/>
      <c r="AB4730"/>
      <c r="AC4730"/>
      <c r="AD4730"/>
      <c r="AE4730"/>
      <c r="AF4730" t="n">
        <v>51</v>
      </c>
      <c r="AG4730" t="n">
        <v>62</v>
      </c>
      <c r="AH4730" t="n">
        <v>62</v>
      </c>
      <c r="AI4730" t="n">
        <v>12429</v>
      </c>
      <c r="AJ4730" t="n">
        <v>12671</v>
      </c>
      <c r="AK4730"/>
      <c r="AL4730"/>
      <c r="AM4730"/>
      <c r="AN4730"/>
      <c r="AO4730"/>
      <c r="AP4730"/>
      <c r="AQ4730"/>
      <c r="AR4730"/>
    </row>
    <row r="4731">
      <c r="A4731" t="n">
        <v>455804</v>
      </c>
      <c r="B4731" t="s">
        <v>6962</v>
      </c>
      <c r="C4731" t="s">
        <v>1063</v>
      </c>
      <c r="D4731" t="s">
        <v>1064</v>
      </c>
      <c r="E4731" t="s">
        <v>997</v>
      </c>
      <c r="F4731" t="s">
        <v>162</v>
      </c>
      <c r="G4731" t="s">
        <v>163</v>
      </c>
      <c r="H4731" t="s">
        <v>150</v>
      </c>
      <c r="I4731" t="s">
        <v>151</v>
      </c>
      <c r="J4731" t="s">
        <v>164</v>
      </c>
      <c r="K4731" t="s">
        <v>209</v>
      </c>
      <c r="L4731" t="s">
        <v>155</v>
      </c>
      <c r="M4731" t="s">
        <v>155</v>
      </c>
      <c r="N4731" t="n">
        <v>-77.0361</v>
      </c>
      <c r="O4731" t="n">
        <v>38.9105</v>
      </c>
      <c r="P4731" t="n">
        <v>159</v>
      </c>
      <c r="Q4731"/>
      <c r="R4731"/>
      <c r="S4731"/>
      <c r="T4731"/>
      <c r="U4731"/>
      <c r="V4731"/>
      <c r="W4731"/>
      <c r="X4731"/>
      <c r="Y4731"/>
      <c r="Z4731"/>
      <c r="AA4731"/>
      <c r="AB4731"/>
      <c r="AC4731"/>
      <c r="AD4731"/>
      <c r="AE4731"/>
      <c r="AF4731"/>
      <c r="AG4731"/>
      <c r="AH4731"/>
      <c r="AI4731"/>
      <c r="AJ4731"/>
      <c r="AK4731"/>
      <c r="AL4731"/>
      <c r="AM4731"/>
      <c r="AN4731"/>
      <c r="AO4731"/>
      <c r="AP4731"/>
      <c r="AQ4731" t="n">
        <v>36</v>
      </c>
      <c r="AR4731" t="n">
        <v>4</v>
      </c>
    </row>
    <row r="4732">
      <c r="A4732" t="n">
        <v>455813</v>
      </c>
      <c r="B4732" t="s">
        <v>6963</v>
      </c>
      <c r="C4732" t="s">
        <v>1063</v>
      </c>
      <c r="D4732" t="s">
        <v>1064</v>
      </c>
      <c r="E4732" t="s">
        <v>997</v>
      </c>
      <c r="F4732" t="s">
        <v>162</v>
      </c>
      <c r="G4732" t="s">
        <v>163</v>
      </c>
      <c r="H4732" t="s">
        <v>150</v>
      </c>
      <c r="I4732" t="s">
        <v>151</v>
      </c>
      <c r="J4732" t="s">
        <v>164</v>
      </c>
      <c r="K4732" t="s">
        <v>209</v>
      </c>
      <c r="L4732" t="s">
        <v>155</v>
      </c>
      <c r="M4732" t="s">
        <v>155</v>
      </c>
      <c r="N4732" t="n">
        <v>-76.9986</v>
      </c>
      <c r="O4732" t="n">
        <v>38.9332</v>
      </c>
      <c r="P4732" t="n">
        <v>70</v>
      </c>
      <c r="Q4732"/>
      <c r="R4732"/>
      <c r="S4732"/>
      <c r="T4732"/>
      <c r="U4732"/>
      <c r="V4732"/>
      <c r="W4732"/>
      <c r="X4732"/>
      <c r="Y4732"/>
      <c r="Z4732"/>
      <c r="AA4732"/>
      <c r="AB4732"/>
      <c r="AC4732"/>
      <c r="AD4732"/>
      <c r="AE4732"/>
      <c r="AF4732"/>
      <c r="AG4732"/>
      <c r="AH4732"/>
      <c r="AI4732"/>
      <c r="AJ4732"/>
      <c r="AK4732"/>
      <c r="AL4732"/>
      <c r="AM4732"/>
      <c r="AN4732"/>
      <c r="AO4732"/>
      <c r="AP4732"/>
      <c r="AQ4732" t="n">
        <v>9</v>
      </c>
      <c r="AR4732" t="n">
        <v>1</v>
      </c>
    </row>
    <row r="4733">
      <c r="A4733" t="n">
        <v>455831</v>
      </c>
      <c r="B4733" t="s">
        <v>6964</v>
      </c>
      <c r="C4733" t="s">
        <v>6965</v>
      </c>
      <c r="D4733" t="s">
        <v>1078</v>
      </c>
      <c r="E4733" t="s">
        <v>147</v>
      </c>
      <c r="F4733" t="s">
        <v>199</v>
      </c>
      <c r="G4733" t="s">
        <v>189</v>
      </c>
      <c r="H4733" t="s">
        <v>200</v>
      </c>
      <c r="I4733" t="s">
        <v>186</v>
      </c>
      <c r="J4733" t="s">
        <v>164</v>
      </c>
      <c r="K4733"/>
      <c r="L4733" t="s">
        <v>155</v>
      </c>
      <c r="M4733" t="s">
        <v>155</v>
      </c>
      <c r="N4733" t="n">
        <v>-80.135</v>
      </c>
      <c r="O4733" t="n">
        <v>26.6205</v>
      </c>
      <c r="P4733" t="n">
        <v>427</v>
      </c>
      <c r="Q4733" t="n">
        <v>427</v>
      </c>
      <c r="R4733" t="n">
        <v>90.6</v>
      </c>
      <c r="S4733" t="n">
        <v>5.6</v>
      </c>
      <c r="T4733" t="n">
        <v>52.7</v>
      </c>
      <c r="U4733" t="n">
        <v>39.1</v>
      </c>
      <c r="V4733" t="n">
        <v>0.7</v>
      </c>
      <c r="W4733" t="n">
        <v>0</v>
      </c>
      <c r="X4733" t="n">
        <v>86</v>
      </c>
      <c r="Y4733"/>
      <c r="Z4733" t="n">
        <v>15</v>
      </c>
      <c r="AA4733"/>
      <c r="AB4733"/>
      <c r="AC4733"/>
      <c r="AD4733"/>
      <c r="AE4733"/>
      <c r="AF4733" t="n">
        <v>274</v>
      </c>
      <c r="AG4733" t="n">
        <v>40</v>
      </c>
      <c r="AH4733" t="n">
        <v>40</v>
      </c>
      <c r="AI4733" t="n">
        <v>41236</v>
      </c>
      <c r="AJ4733" t="n">
        <v>41000</v>
      </c>
      <c r="AK4733" t="n">
        <v>41022</v>
      </c>
      <c r="AL4733" t="n">
        <v>42467</v>
      </c>
      <c r="AM4733" t="n">
        <v>45542</v>
      </c>
      <c r="AN4733" t="n">
        <v>45542</v>
      </c>
      <c r="AO4733"/>
      <c r="AP4733"/>
      <c r="AQ4733"/>
      <c r="AR4733"/>
    </row>
    <row r="4734">
      <c r="A4734" t="n">
        <v>455859</v>
      </c>
      <c r="B4734" t="s">
        <v>6966</v>
      </c>
      <c r="C4734" t="s">
        <v>1406</v>
      </c>
      <c r="D4734" t="s">
        <v>1407</v>
      </c>
      <c r="E4734" t="s">
        <v>914</v>
      </c>
      <c r="F4734" t="s">
        <v>199</v>
      </c>
      <c r="G4734" t="s">
        <v>189</v>
      </c>
      <c r="H4734" t="s">
        <v>200</v>
      </c>
      <c r="I4734" t="s">
        <v>186</v>
      </c>
      <c r="J4734" t="s">
        <v>164</v>
      </c>
      <c r="K4734"/>
      <c r="L4734" t="s">
        <v>155</v>
      </c>
      <c r="M4734" t="s">
        <v>155</v>
      </c>
      <c r="N4734" t="n">
        <v>-116.2815</v>
      </c>
      <c r="O4734" t="n">
        <v>43.6671</v>
      </c>
      <c r="P4734" t="n">
        <v>460</v>
      </c>
      <c r="Q4734" t="n">
        <v>460</v>
      </c>
      <c r="R4734" t="n">
        <v>98.5</v>
      </c>
      <c r="S4734" t="n">
        <v>74.3</v>
      </c>
      <c r="T4734" t="n">
        <v>0.4</v>
      </c>
      <c r="U4734" t="n">
        <v>10.4</v>
      </c>
      <c r="V4734" t="n">
        <v>0.7</v>
      </c>
      <c r="W4734" t="n">
        <v>0.4</v>
      </c>
      <c r="X4734" t="n">
        <v>88</v>
      </c>
      <c r="Y4734" t="n">
        <v>100</v>
      </c>
      <c r="Z4734" t="n">
        <v>19</v>
      </c>
      <c r="AA4734"/>
      <c r="AB4734"/>
      <c r="AC4734"/>
      <c r="AD4734"/>
      <c r="AE4734"/>
      <c r="AF4734" t="n">
        <v>164</v>
      </c>
      <c r="AG4734" t="n">
        <v>39</v>
      </c>
      <c r="AH4734" t="n">
        <v>43</v>
      </c>
      <c r="AI4734" t="n">
        <v>19970</v>
      </c>
      <c r="AJ4734" t="n">
        <v>18293</v>
      </c>
      <c r="AK4734" t="n">
        <v>19566</v>
      </c>
      <c r="AL4734" t="n">
        <v>23007</v>
      </c>
      <c r="AM4734" t="n">
        <v>24164</v>
      </c>
      <c r="AN4734" t="n">
        <v>24782</v>
      </c>
      <c r="AO4734"/>
      <c r="AP4734"/>
      <c r="AQ4734"/>
      <c r="AR4734"/>
    </row>
    <row r="4735">
      <c r="A4735" t="n">
        <v>455868</v>
      </c>
      <c r="B4735" t="s">
        <v>6967</v>
      </c>
      <c r="C4735" t="s">
        <v>6968</v>
      </c>
      <c r="D4735" t="s">
        <v>440</v>
      </c>
      <c r="E4735" t="s">
        <v>267</v>
      </c>
      <c r="F4735" t="s">
        <v>279</v>
      </c>
      <c r="G4735" t="s">
        <v>189</v>
      </c>
      <c r="H4735" t="s">
        <v>174</v>
      </c>
      <c r="I4735" t="s">
        <v>151</v>
      </c>
      <c r="J4735" t="s">
        <v>164</v>
      </c>
      <c r="K4735" t="s">
        <v>176</v>
      </c>
      <c r="L4735" t="s">
        <v>155</v>
      </c>
      <c r="M4735" t="s">
        <v>155</v>
      </c>
      <c r="N4735" t="n">
        <v>-118.4462</v>
      </c>
      <c r="O4735" t="n">
        <v>34.2225</v>
      </c>
      <c r="P4735" t="n">
        <v>524</v>
      </c>
      <c r="Q4735" t="n">
        <v>524</v>
      </c>
      <c r="R4735" t="n">
        <v>86.8</v>
      </c>
      <c r="S4735" t="n">
        <v>7.3</v>
      </c>
      <c r="T4735" t="n">
        <v>1.5</v>
      </c>
      <c r="U4735" t="n">
        <v>71.2</v>
      </c>
      <c r="V4735" t="n">
        <v>10.5</v>
      </c>
      <c r="W4735" t="n">
        <v>1.1</v>
      </c>
      <c r="X4735" t="n">
        <v>68</v>
      </c>
      <c r="Y4735"/>
      <c r="Z4735" t="n">
        <v>22</v>
      </c>
      <c r="AA4735" t="n">
        <v>130</v>
      </c>
      <c r="AB4735" t="n">
        <v>68.5</v>
      </c>
      <c r="AC4735"/>
      <c r="AD4735"/>
      <c r="AE4735"/>
      <c r="AF4735" t="n">
        <v>130</v>
      </c>
      <c r="AG4735" t="n">
        <v>71</v>
      </c>
      <c r="AH4735" t="n">
        <v>72</v>
      </c>
      <c r="AI4735" t="n">
        <v>16711</v>
      </c>
      <c r="AJ4735" t="n">
        <v>16786</v>
      </c>
      <c r="AK4735" t="n">
        <v>15525</v>
      </c>
      <c r="AL4735" t="n">
        <v>18509</v>
      </c>
      <c r="AM4735" t="n">
        <v>21179</v>
      </c>
      <c r="AN4735" t="n">
        <v>22577</v>
      </c>
      <c r="AO4735" t="n">
        <v>40</v>
      </c>
      <c r="AP4735"/>
      <c r="AQ4735"/>
      <c r="AR4735"/>
    </row>
    <row r="4736">
      <c r="A4736" t="n">
        <v>455877</v>
      </c>
      <c r="B4736" t="s">
        <v>6969</v>
      </c>
      <c r="C4736" t="s">
        <v>1432</v>
      </c>
      <c r="D4736" t="s">
        <v>1433</v>
      </c>
      <c r="E4736" t="s">
        <v>1434</v>
      </c>
      <c r="F4736" t="s">
        <v>199</v>
      </c>
      <c r="G4736" t="s">
        <v>189</v>
      </c>
      <c r="H4736" t="s">
        <v>200</v>
      </c>
      <c r="I4736" t="s">
        <v>151</v>
      </c>
      <c r="J4736" t="s">
        <v>164</v>
      </c>
      <c r="K4736"/>
      <c r="L4736" t="s">
        <v>155</v>
      </c>
      <c r="M4736" t="s">
        <v>155</v>
      </c>
      <c r="N4736" t="n">
        <v>-87.6458</v>
      </c>
      <c r="O4736" t="n">
        <v>41.9335</v>
      </c>
      <c r="P4736" t="n">
        <v>184</v>
      </c>
      <c r="Q4736" t="n">
        <v>184</v>
      </c>
      <c r="R4736" t="n">
        <v>94</v>
      </c>
      <c r="S4736" t="n">
        <v>46.2</v>
      </c>
      <c r="T4736" t="n">
        <v>23.9</v>
      </c>
      <c r="U4736" t="n">
        <v>18.5</v>
      </c>
      <c r="V4736" t="n">
        <v>4.3</v>
      </c>
      <c r="W4736" t="n">
        <v>0.5</v>
      </c>
      <c r="X4736" t="n">
        <v>84</v>
      </c>
      <c r="Y4736"/>
      <c r="Z4736" t="n">
        <v>17</v>
      </c>
      <c r="AA4736"/>
      <c r="AB4736"/>
      <c r="AC4736"/>
      <c r="AD4736"/>
      <c r="AE4736"/>
      <c r="AF4736" t="n">
        <v>39</v>
      </c>
      <c r="AG4736" t="n">
        <v>40</v>
      </c>
      <c r="AH4736" t="n">
        <v>42</v>
      </c>
      <c r="AI4736" t="n">
        <v>31799</v>
      </c>
      <c r="AJ4736" t="n">
        <v>32121</v>
      </c>
      <c r="AK4736" t="n">
        <v>33467</v>
      </c>
      <c r="AL4736" t="n">
        <v>32695</v>
      </c>
      <c r="AM4736"/>
      <c r="AN4736" t="n">
        <v>37149</v>
      </c>
      <c r="AO4736"/>
      <c r="AP4736"/>
      <c r="AQ4736"/>
      <c r="AR4736"/>
    </row>
    <row r="4737">
      <c r="A4737" t="n">
        <v>455886</v>
      </c>
      <c r="B4737" t="s">
        <v>6970</v>
      </c>
      <c r="C4737" t="s">
        <v>6971</v>
      </c>
      <c r="D4737" t="s">
        <v>1433</v>
      </c>
      <c r="E4737" t="s">
        <v>1434</v>
      </c>
      <c r="F4737" t="s">
        <v>199</v>
      </c>
      <c r="G4737" t="s">
        <v>189</v>
      </c>
      <c r="H4737" t="s">
        <v>200</v>
      </c>
      <c r="I4737" t="s">
        <v>186</v>
      </c>
      <c r="J4737" t="s">
        <v>164</v>
      </c>
      <c r="K4737"/>
      <c r="L4737" t="s">
        <v>155</v>
      </c>
      <c r="M4737" t="s">
        <v>155</v>
      </c>
      <c r="N4737" t="n">
        <v>-87.9427</v>
      </c>
      <c r="O4737" t="n">
        <v>42.2817</v>
      </c>
      <c r="P4737" t="n">
        <v>303</v>
      </c>
      <c r="Q4737" t="n">
        <v>303</v>
      </c>
      <c r="R4737" t="n">
        <v>96</v>
      </c>
      <c r="S4737" t="n">
        <v>27.7</v>
      </c>
      <c r="T4737" t="n">
        <v>11.2</v>
      </c>
      <c r="U4737" t="n">
        <v>48.8</v>
      </c>
      <c r="V4737" t="n">
        <v>1.7</v>
      </c>
      <c r="W4737" t="n">
        <v>1</v>
      </c>
      <c r="X4737" t="n">
        <v>83</v>
      </c>
      <c r="Y4737" t="n">
        <v>73</v>
      </c>
      <c r="Z4737" t="n">
        <v>19</v>
      </c>
      <c r="AA4737"/>
      <c r="AB4737"/>
      <c r="AC4737"/>
      <c r="AD4737"/>
      <c r="AE4737"/>
      <c r="AF4737" t="n">
        <v>84</v>
      </c>
      <c r="AG4737" t="n">
        <v>52</v>
      </c>
      <c r="AH4737" t="n">
        <v>56</v>
      </c>
      <c r="AI4737" t="n">
        <v>17694</v>
      </c>
      <c r="AJ4737" t="n">
        <v>17290</v>
      </c>
      <c r="AK4737" t="n">
        <v>18770</v>
      </c>
      <c r="AL4737" t="n">
        <v>19311</v>
      </c>
      <c r="AM4737" t="n">
        <v>18984</v>
      </c>
      <c r="AN4737" t="n">
        <v>21693</v>
      </c>
      <c r="AO4737"/>
      <c r="AP4737"/>
      <c r="AQ4737"/>
      <c r="AR4737"/>
    </row>
    <row r="4738">
      <c r="A4738" t="n">
        <v>455895</v>
      </c>
      <c r="B4738" t="s">
        <v>6972</v>
      </c>
      <c r="C4738" t="s">
        <v>6973</v>
      </c>
      <c r="D4738" t="s">
        <v>1433</v>
      </c>
      <c r="E4738" t="s">
        <v>1434</v>
      </c>
      <c r="F4738" t="s">
        <v>199</v>
      </c>
      <c r="G4738" t="s">
        <v>189</v>
      </c>
      <c r="H4738" t="s">
        <v>200</v>
      </c>
      <c r="I4738" t="s">
        <v>186</v>
      </c>
      <c r="J4738" t="s">
        <v>164</v>
      </c>
      <c r="K4738"/>
      <c r="L4738" t="s">
        <v>155</v>
      </c>
      <c r="M4738" t="s">
        <v>155</v>
      </c>
      <c r="N4738" t="n">
        <v>-87.8031</v>
      </c>
      <c r="O4738" t="n">
        <v>41.7348</v>
      </c>
      <c r="P4738" t="n">
        <v>702</v>
      </c>
      <c r="Q4738" t="n">
        <v>702</v>
      </c>
      <c r="R4738" t="n">
        <v>94.3</v>
      </c>
      <c r="S4738" t="n">
        <v>7</v>
      </c>
      <c r="T4738" t="n">
        <v>58.7</v>
      </c>
      <c r="U4738" t="n">
        <v>29.6</v>
      </c>
      <c r="V4738" t="n">
        <v>1.3</v>
      </c>
      <c r="W4738" t="n">
        <v>0.4</v>
      </c>
      <c r="X4738" t="n">
        <v>72</v>
      </c>
      <c r="Y4738" t="n">
        <v>77</v>
      </c>
      <c r="Z4738" t="n">
        <v>23</v>
      </c>
      <c r="AA4738"/>
      <c r="AB4738"/>
      <c r="AC4738"/>
      <c r="AD4738"/>
      <c r="AE4738"/>
      <c r="AF4738" t="n">
        <v>119</v>
      </c>
      <c r="AG4738" t="n">
        <v>69</v>
      </c>
      <c r="AH4738" t="n">
        <v>73</v>
      </c>
      <c r="AI4738" t="n">
        <v>17016</v>
      </c>
      <c r="AJ4738" t="n">
        <v>17686</v>
      </c>
      <c r="AK4738" t="n">
        <v>18989</v>
      </c>
      <c r="AL4738" t="n">
        <v>18824</v>
      </c>
      <c r="AM4738" t="n">
        <v>21411</v>
      </c>
      <c r="AN4738" t="n">
        <v>18107</v>
      </c>
      <c r="AO4738"/>
      <c r="AP4738"/>
      <c r="AQ4738"/>
      <c r="AR4738"/>
    </row>
    <row r="4739">
      <c r="A4739" t="n">
        <v>455901</v>
      </c>
      <c r="B4739" t="s">
        <v>6974</v>
      </c>
      <c r="C4739" t="s">
        <v>2220</v>
      </c>
      <c r="D4739" t="s">
        <v>2194</v>
      </c>
      <c r="E4739" t="s">
        <v>997</v>
      </c>
      <c r="F4739" t="s">
        <v>199</v>
      </c>
      <c r="G4739" t="s">
        <v>189</v>
      </c>
      <c r="H4739" t="s">
        <v>200</v>
      </c>
      <c r="I4739" t="s">
        <v>151</v>
      </c>
      <c r="J4739" t="s">
        <v>164</v>
      </c>
      <c r="K4739"/>
      <c r="L4739" t="s">
        <v>155</v>
      </c>
      <c r="M4739" t="s">
        <v>155</v>
      </c>
      <c r="N4739" t="n">
        <v>-77.4117</v>
      </c>
      <c r="O4739" t="n">
        <v>39.4152</v>
      </c>
      <c r="P4739" t="n">
        <v>230</v>
      </c>
      <c r="Q4739" t="n">
        <v>230</v>
      </c>
      <c r="R4739" t="n">
        <v>92.6</v>
      </c>
      <c r="S4739" t="n">
        <v>76.1</v>
      </c>
      <c r="T4739" t="n">
        <v>7</v>
      </c>
      <c r="U4739" t="n">
        <v>7.8</v>
      </c>
      <c r="V4739" t="n">
        <v>1.3</v>
      </c>
      <c r="W4739" t="n">
        <v>0.4</v>
      </c>
      <c r="X4739" t="n">
        <v>93</v>
      </c>
      <c r="Y4739" t="n">
        <v>50</v>
      </c>
      <c r="Z4739" t="n">
        <v>15</v>
      </c>
      <c r="AA4739"/>
      <c r="AB4739"/>
      <c r="AC4739"/>
      <c r="AD4739"/>
      <c r="AE4739"/>
      <c r="AF4739" t="n">
        <v>35</v>
      </c>
      <c r="AG4739" t="n">
        <v>43</v>
      </c>
      <c r="AH4739" t="n">
        <v>44</v>
      </c>
      <c r="AI4739" t="n">
        <v>26728</v>
      </c>
      <c r="AJ4739" t="n">
        <v>28358</v>
      </c>
      <c r="AK4739"/>
      <c r="AL4739"/>
      <c r="AM4739"/>
      <c r="AN4739"/>
      <c r="AO4739"/>
      <c r="AP4739"/>
      <c r="AQ4739"/>
      <c r="AR4739"/>
    </row>
    <row r="4740">
      <c r="A4740" t="n">
        <v>455910</v>
      </c>
      <c r="B4740" t="s">
        <v>6975</v>
      </c>
      <c r="C4740" t="s">
        <v>3576</v>
      </c>
      <c r="D4740" t="s">
        <v>3570</v>
      </c>
      <c r="E4740" t="s">
        <v>147</v>
      </c>
      <c r="F4740" t="s">
        <v>199</v>
      </c>
      <c r="G4740" t="s">
        <v>189</v>
      </c>
      <c r="H4740" t="s">
        <v>200</v>
      </c>
      <c r="I4740" t="s">
        <v>151</v>
      </c>
      <c r="J4740" t="s">
        <v>164</v>
      </c>
      <c r="K4740"/>
      <c r="L4740" t="s">
        <v>155</v>
      </c>
      <c r="M4740" t="s">
        <v>155</v>
      </c>
      <c r="N4740" t="n">
        <v>-82.5511</v>
      </c>
      <c r="O4740" t="n">
        <v>35.5939</v>
      </c>
      <c r="P4740" t="n">
        <v>92</v>
      </c>
      <c r="Q4740" t="n">
        <v>92</v>
      </c>
      <c r="R4740" t="n">
        <v>82.6</v>
      </c>
      <c r="S4740" t="n">
        <v>82.6</v>
      </c>
      <c r="T4740" t="n">
        <v>4.3</v>
      </c>
      <c r="U4740" t="n">
        <v>2.2</v>
      </c>
      <c r="V4740" t="n">
        <v>1.1</v>
      </c>
      <c r="W4740" t="n">
        <v>0</v>
      </c>
      <c r="X4740"/>
      <c r="Y4740"/>
      <c r="Z4740" t="n">
        <v>8</v>
      </c>
      <c r="AA4740"/>
      <c r="AB4740"/>
      <c r="AC4740"/>
      <c r="AD4740"/>
      <c r="AE4740"/>
      <c r="AF4740" t="n">
        <v>49</v>
      </c>
      <c r="AG4740" t="n">
        <v>28</v>
      </c>
      <c r="AH4740" t="n">
        <v>68</v>
      </c>
      <c r="AI4740" t="n">
        <v>16242</v>
      </c>
      <c r="AJ4740" t="n">
        <v>16140</v>
      </c>
      <c r="AK4740" t="n">
        <v>18782</v>
      </c>
      <c r="AL4740"/>
      <c r="AM4740"/>
      <c r="AN4740"/>
      <c r="AO4740"/>
      <c r="AP4740"/>
      <c r="AQ4740"/>
      <c r="AR4740"/>
    </row>
    <row r="4741">
      <c r="A4741" t="n">
        <v>455929</v>
      </c>
      <c r="B4741" t="s">
        <v>6976</v>
      </c>
      <c r="C4741" t="s">
        <v>4060</v>
      </c>
      <c r="D4741" t="s">
        <v>4049</v>
      </c>
      <c r="E4741" t="s">
        <v>283</v>
      </c>
      <c r="F4741" t="s">
        <v>199</v>
      </c>
      <c r="G4741" t="s">
        <v>189</v>
      </c>
      <c r="H4741" t="s">
        <v>200</v>
      </c>
      <c r="I4741" t="s">
        <v>151</v>
      </c>
      <c r="J4741" t="s">
        <v>164</v>
      </c>
      <c r="K4741"/>
      <c r="L4741" t="s">
        <v>155</v>
      </c>
      <c r="M4741" t="s">
        <v>155</v>
      </c>
      <c r="N4741" t="n">
        <v>-97.5572</v>
      </c>
      <c r="O4741" t="n">
        <v>35.613</v>
      </c>
      <c r="P4741" t="n">
        <v>88</v>
      </c>
      <c r="Q4741" t="n">
        <v>88</v>
      </c>
      <c r="R4741" t="n">
        <v>98.9</v>
      </c>
      <c r="S4741" t="n">
        <v>83</v>
      </c>
      <c r="T4741" t="n">
        <v>1.1</v>
      </c>
      <c r="U4741" t="n">
        <v>4.5</v>
      </c>
      <c r="V4741" t="n">
        <v>0</v>
      </c>
      <c r="W4741" t="n">
        <v>0</v>
      </c>
      <c r="X4741" t="n">
        <v>92</v>
      </c>
      <c r="Y4741"/>
      <c r="Z4741" t="n">
        <v>12</v>
      </c>
      <c r="AA4741"/>
      <c r="AB4741"/>
      <c r="AC4741"/>
      <c r="AD4741"/>
      <c r="AE4741"/>
      <c r="AF4741" t="n">
        <v>23</v>
      </c>
      <c r="AG4741" t="n">
        <v>40</v>
      </c>
      <c r="AH4741" t="n">
        <v>40</v>
      </c>
      <c r="AI4741" t="n">
        <v>14561</v>
      </c>
      <c r="AJ4741" t="n">
        <v>15080</v>
      </c>
      <c r="AK4741"/>
      <c r="AL4741"/>
      <c r="AM4741"/>
      <c r="AN4741"/>
      <c r="AO4741"/>
      <c r="AP4741"/>
      <c r="AQ4741"/>
      <c r="AR4741"/>
    </row>
    <row r="4742">
      <c r="A4742" t="n">
        <v>455965</v>
      </c>
      <c r="B4742" t="s">
        <v>6977</v>
      </c>
      <c r="C4742" t="s">
        <v>6526</v>
      </c>
      <c r="D4742" t="s">
        <v>4524</v>
      </c>
      <c r="E4742" t="s">
        <v>993</v>
      </c>
      <c r="F4742" t="s">
        <v>199</v>
      </c>
      <c r="G4742" t="s">
        <v>189</v>
      </c>
      <c r="H4742" t="s">
        <v>200</v>
      </c>
      <c r="I4742" t="s">
        <v>186</v>
      </c>
      <c r="J4742" t="s">
        <v>164</v>
      </c>
      <c r="K4742"/>
      <c r="L4742" t="s">
        <v>155</v>
      </c>
      <c r="M4742" t="s">
        <v>155</v>
      </c>
      <c r="N4742" t="n">
        <v>-71.4784</v>
      </c>
      <c r="O4742" t="n">
        <v>41.7346</v>
      </c>
      <c r="P4742" t="n">
        <v>209</v>
      </c>
      <c r="Q4742" t="n">
        <v>209</v>
      </c>
      <c r="R4742" t="n">
        <v>92.3</v>
      </c>
      <c r="S4742" t="n">
        <v>73.7</v>
      </c>
      <c r="T4742" t="n">
        <v>2.9</v>
      </c>
      <c r="U4742" t="n">
        <v>12.4</v>
      </c>
      <c r="V4742" t="n">
        <v>1.9</v>
      </c>
      <c r="W4742" t="n">
        <v>0</v>
      </c>
      <c r="X4742" t="n">
        <v>83</v>
      </c>
      <c r="Y4742"/>
      <c r="Z4742" t="n">
        <v>19</v>
      </c>
      <c r="AA4742"/>
      <c r="AB4742"/>
      <c r="AC4742"/>
      <c r="AD4742"/>
      <c r="AE4742"/>
      <c r="AF4742" t="n">
        <v>36</v>
      </c>
      <c r="AG4742" t="n">
        <v>49</v>
      </c>
      <c r="AH4742" t="n">
        <v>49</v>
      </c>
      <c r="AI4742" t="n">
        <v>17505</v>
      </c>
      <c r="AJ4742" t="n">
        <v>18433</v>
      </c>
      <c r="AK4742" t="n">
        <v>15987</v>
      </c>
      <c r="AL4742" t="n">
        <v>17658</v>
      </c>
      <c r="AM4742" t="n">
        <v>21597</v>
      </c>
      <c r="AN4742" t="n">
        <v>22220</v>
      </c>
      <c r="AO4742"/>
      <c r="AP4742"/>
      <c r="AQ4742"/>
      <c r="AR4742"/>
    </row>
    <row r="4743">
      <c r="A4743" t="n">
        <v>455974</v>
      </c>
      <c r="B4743" t="s">
        <v>6978</v>
      </c>
      <c r="C4743" t="s">
        <v>6017</v>
      </c>
      <c r="D4743" t="s">
        <v>4775</v>
      </c>
      <c r="E4743" t="s">
        <v>283</v>
      </c>
      <c r="F4743" t="s">
        <v>199</v>
      </c>
      <c r="G4743" t="s">
        <v>189</v>
      </c>
      <c r="H4743" t="s">
        <v>200</v>
      </c>
      <c r="I4743" t="s">
        <v>151</v>
      </c>
      <c r="J4743" t="s">
        <v>164</v>
      </c>
      <c r="K4743"/>
      <c r="L4743" t="s">
        <v>155</v>
      </c>
      <c r="M4743" t="s">
        <v>155</v>
      </c>
      <c r="N4743" t="n">
        <v>-98.1778</v>
      </c>
      <c r="O4743" t="n">
        <v>26.2118</v>
      </c>
      <c r="P4743" t="n">
        <v>203</v>
      </c>
      <c r="Q4743" t="n">
        <v>203</v>
      </c>
      <c r="R4743" t="n">
        <v>89.2</v>
      </c>
      <c r="S4743" t="n">
        <v>0.5</v>
      </c>
      <c r="T4743" t="n">
        <v>0</v>
      </c>
      <c r="U4743" t="n">
        <v>99.5</v>
      </c>
      <c r="V4743" t="n">
        <v>0</v>
      </c>
      <c r="W4743" t="n">
        <v>0</v>
      </c>
      <c r="X4743"/>
      <c r="Y4743"/>
      <c r="Z4743" t="n">
        <v>18</v>
      </c>
      <c r="AA4743"/>
      <c r="AB4743"/>
      <c r="AC4743"/>
      <c r="AD4743"/>
      <c r="AE4743"/>
      <c r="AF4743" t="n">
        <v>115</v>
      </c>
      <c r="AG4743" t="n">
        <v>77</v>
      </c>
      <c r="AH4743" t="n">
        <v>79</v>
      </c>
      <c r="AI4743" t="n">
        <v>5069</v>
      </c>
      <c r="AJ4743" t="n">
        <v>5495</v>
      </c>
      <c r="AK4743"/>
      <c r="AL4743"/>
      <c r="AM4743"/>
      <c r="AN4743"/>
      <c r="AO4743"/>
      <c r="AP4743"/>
      <c r="AQ4743"/>
      <c r="AR4743"/>
    </row>
    <row r="4744">
      <c r="A4744" t="n">
        <v>455983</v>
      </c>
      <c r="B4744" t="s">
        <v>593</v>
      </c>
      <c r="C4744" t="s">
        <v>6979</v>
      </c>
      <c r="D4744" t="s">
        <v>5078</v>
      </c>
      <c r="E4744" t="s">
        <v>147</v>
      </c>
      <c r="F4744" t="s">
        <v>279</v>
      </c>
      <c r="G4744" t="s">
        <v>189</v>
      </c>
      <c r="H4744" t="s">
        <v>174</v>
      </c>
      <c r="I4744" t="s">
        <v>186</v>
      </c>
      <c r="J4744" t="s">
        <v>164</v>
      </c>
      <c r="K4744" t="s">
        <v>176</v>
      </c>
      <c r="L4744" t="s">
        <v>155</v>
      </c>
      <c r="M4744" t="s">
        <v>155</v>
      </c>
      <c r="N4744" t="n">
        <v>-77.2492</v>
      </c>
      <c r="O4744" t="n">
        <v>38.9284</v>
      </c>
      <c r="P4744" t="n">
        <v>320</v>
      </c>
      <c r="Q4744" t="n">
        <v>320</v>
      </c>
      <c r="R4744" t="n">
        <v>72.8</v>
      </c>
      <c r="S4744" t="n">
        <v>13.4</v>
      </c>
      <c r="T4744" t="n">
        <v>1.6</v>
      </c>
      <c r="U4744" t="n">
        <v>3.4</v>
      </c>
      <c r="V4744" t="n">
        <v>27.5</v>
      </c>
      <c r="W4744" t="n">
        <v>53.8</v>
      </c>
      <c r="X4744" t="n">
        <v>74</v>
      </c>
      <c r="Y4744"/>
      <c r="Z4744" t="n">
        <v>12</v>
      </c>
      <c r="AA4744" t="n">
        <v>148</v>
      </c>
      <c r="AB4744" t="n">
        <v>72.3</v>
      </c>
      <c r="AC4744"/>
      <c r="AD4744"/>
      <c r="AE4744"/>
      <c r="AF4744" t="n">
        <v>100</v>
      </c>
      <c r="AG4744" t="n">
        <v>30</v>
      </c>
      <c r="AH4744" t="n">
        <v>31</v>
      </c>
      <c r="AI4744" t="n">
        <v>9623</v>
      </c>
      <c r="AJ4744" t="n">
        <v>9637</v>
      </c>
      <c r="AK4744" t="n">
        <v>9213</v>
      </c>
      <c r="AL4744" t="n">
        <v>12900</v>
      </c>
      <c r="AM4744"/>
      <c r="AN4744"/>
      <c r="AO4744" t="n">
        <v>36</v>
      </c>
      <c r="AP4744"/>
      <c r="AQ4744"/>
      <c r="AR4744"/>
    </row>
    <row r="4745">
      <c r="A4745" t="n">
        <v>455992</v>
      </c>
      <c r="B4745" t="s">
        <v>6980</v>
      </c>
      <c r="C4745" t="s">
        <v>5061</v>
      </c>
      <c r="D4745" t="s">
        <v>5057</v>
      </c>
      <c r="E4745" t="s">
        <v>993</v>
      </c>
      <c r="F4745" t="s">
        <v>162</v>
      </c>
      <c r="G4745" t="s">
        <v>163</v>
      </c>
      <c r="H4745" t="s">
        <v>150</v>
      </c>
      <c r="I4745" t="s">
        <v>175</v>
      </c>
      <c r="J4745" t="s">
        <v>164</v>
      </c>
      <c r="K4745" t="s">
        <v>153</v>
      </c>
      <c r="L4745" t="s">
        <v>155</v>
      </c>
      <c r="M4745" t="s">
        <v>155</v>
      </c>
      <c r="N4745" t="n">
        <v>-72.5676</v>
      </c>
      <c r="O4745" t="n">
        <v>44.2552</v>
      </c>
      <c r="P4745" t="n">
        <v>363</v>
      </c>
      <c r="Q4745"/>
      <c r="R4745"/>
      <c r="S4745"/>
      <c r="T4745"/>
      <c r="U4745"/>
      <c r="V4745"/>
      <c r="W4745"/>
      <c r="X4745"/>
      <c r="Y4745"/>
      <c r="Z4745"/>
      <c r="AA4745"/>
      <c r="AB4745"/>
      <c r="AC4745"/>
      <c r="AD4745"/>
      <c r="AE4745"/>
      <c r="AF4745"/>
      <c r="AG4745"/>
      <c r="AH4745"/>
      <c r="AI4745"/>
      <c r="AJ4745"/>
      <c r="AK4745"/>
      <c r="AL4745"/>
      <c r="AM4745"/>
      <c r="AN4745"/>
      <c r="AO4745"/>
      <c r="AP4745"/>
      <c r="AQ4745" t="n">
        <v>135</v>
      </c>
      <c r="AR4745"/>
    </row>
    <row r="4746">
      <c r="A4746" t="n">
        <v>456001</v>
      </c>
      <c r="B4746" t="s">
        <v>6981</v>
      </c>
      <c r="C4746" t="s">
        <v>6982</v>
      </c>
      <c r="D4746" t="s">
        <v>5057</v>
      </c>
      <c r="E4746" t="s">
        <v>993</v>
      </c>
      <c r="F4746" t="s">
        <v>199</v>
      </c>
      <c r="G4746" t="s">
        <v>189</v>
      </c>
      <c r="H4746" t="s">
        <v>200</v>
      </c>
      <c r="I4746" t="s">
        <v>151</v>
      </c>
      <c r="J4746" t="s">
        <v>164</v>
      </c>
      <c r="K4746"/>
      <c r="L4746" t="s">
        <v>155</v>
      </c>
      <c r="M4746" t="s">
        <v>155</v>
      </c>
      <c r="N4746" t="n">
        <v>-73.1394</v>
      </c>
      <c r="O4746" t="n">
        <v>44.4559</v>
      </c>
      <c r="P4746" t="n">
        <v>120</v>
      </c>
      <c r="Q4746" t="n">
        <v>120</v>
      </c>
      <c r="R4746" t="n">
        <v>10</v>
      </c>
      <c r="S4746" t="n">
        <v>96.7</v>
      </c>
      <c r="T4746" t="n">
        <v>0.8</v>
      </c>
      <c r="U4746" t="n">
        <v>1.7</v>
      </c>
      <c r="V4746" t="n">
        <v>0</v>
      </c>
      <c r="W4746" t="n">
        <v>0</v>
      </c>
      <c r="X4746" t="n">
        <v>91</v>
      </c>
      <c r="Y4746"/>
      <c r="Z4746" t="n">
        <v>14</v>
      </c>
      <c r="AA4746"/>
      <c r="AB4746"/>
      <c r="AC4746"/>
      <c r="AD4746"/>
      <c r="AE4746"/>
      <c r="AF4746" t="n">
        <v>94</v>
      </c>
      <c r="AG4746" t="n">
        <v>40</v>
      </c>
      <c r="AH4746" t="n">
        <v>69</v>
      </c>
      <c r="AI4746" t="n">
        <v>24270</v>
      </c>
      <c r="AJ4746" t="n">
        <v>21519</v>
      </c>
      <c r="AK4746" t="n">
        <v>19274</v>
      </c>
      <c r="AL4746" t="n">
        <v>26958</v>
      </c>
      <c r="AM4746" t="n">
        <v>33876</v>
      </c>
      <c r="AN4746" t="n">
        <v>26280</v>
      </c>
      <c r="AO4746"/>
      <c r="AP4746"/>
      <c r="AQ4746"/>
      <c r="AR4746"/>
    </row>
    <row r="4747">
      <c r="A4747" t="n">
        <v>456029</v>
      </c>
      <c r="B4747" t="s">
        <v>6983</v>
      </c>
      <c r="C4747" t="s">
        <v>4664</v>
      </c>
      <c r="D4747" t="s">
        <v>4659</v>
      </c>
      <c r="E4747" t="s">
        <v>147</v>
      </c>
      <c r="F4747" t="s">
        <v>199</v>
      </c>
      <c r="G4747" t="s">
        <v>189</v>
      </c>
      <c r="H4747" t="s">
        <v>200</v>
      </c>
      <c r="I4747" t="s">
        <v>151</v>
      </c>
      <c r="J4747" t="s">
        <v>164</v>
      </c>
      <c r="K4747"/>
      <c r="L4747" t="s">
        <v>155</v>
      </c>
      <c r="M4747" t="s">
        <v>155</v>
      </c>
      <c r="N4747" t="n">
        <v>-89.948</v>
      </c>
      <c r="O4747" t="n">
        <v>35.1296</v>
      </c>
      <c r="P4747" t="n">
        <v>326</v>
      </c>
      <c r="Q4747" t="n">
        <v>326</v>
      </c>
      <c r="R4747" t="n">
        <v>95.7</v>
      </c>
      <c r="S4747" t="n">
        <v>27</v>
      </c>
      <c r="T4747" t="n">
        <v>66</v>
      </c>
      <c r="U4747" t="n">
        <v>4</v>
      </c>
      <c r="V4747" t="n">
        <v>0.3</v>
      </c>
      <c r="W4747" t="n">
        <v>0</v>
      </c>
      <c r="X4747" t="n">
        <v>43</v>
      </c>
      <c r="Y4747" t="n">
        <v>50</v>
      </c>
      <c r="Z4747" t="n">
        <v>19</v>
      </c>
      <c r="AA4747"/>
      <c r="AB4747"/>
      <c r="AC4747"/>
      <c r="AD4747"/>
      <c r="AE4747"/>
      <c r="AF4747" t="n">
        <v>14</v>
      </c>
      <c r="AG4747" t="n">
        <v>57</v>
      </c>
      <c r="AH4747" t="n">
        <v>71</v>
      </c>
      <c r="AI4747" t="n">
        <v>20861</v>
      </c>
      <c r="AJ4747" t="n">
        <v>20861</v>
      </c>
      <c r="AK4747"/>
      <c r="AL4747"/>
      <c r="AM4747"/>
      <c r="AN4747"/>
      <c r="AO4747"/>
      <c r="AP4747"/>
      <c r="AQ4747"/>
      <c r="AR4747"/>
    </row>
    <row r="4748">
      <c r="A4748" t="n">
        <v>456038</v>
      </c>
      <c r="B4748" t="s">
        <v>6984</v>
      </c>
      <c r="C4748" t="s">
        <v>287</v>
      </c>
      <c r="D4748" t="s">
        <v>282</v>
      </c>
      <c r="E4748" t="s">
        <v>283</v>
      </c>
      <c r="F4748" t="s">
        <v>279</v>
      </c>
      <c r="G4748" t="s">
        <v>189</v>
      </c>
      <c r="H4748" t="s">
        <v>174</v>
      </c>
      <c r="I4748" t="s">
        <v>151</v>
      </c>
      <c r="J4748" t="s">
        <v>164</v>
      </c>
      <c r="K4748" t="s">
        <v>176</v>
      </c>
      <c r="L4748" t="s">
        <v>155</v>
      </c>
      <c r="M4748" t="s">
        <v>155</v>
      </c>
      <c r="N4748" t="n">
        <v>-111.6895</v>
      </c>
      <c r="O4748" t="n">
        <v>33.3764</v>
      </c>
      <c r="P4748" t="n">
        <v>707</v>
      </c>
      <c r="Q4748" t="n">
        <v>707</v>
      </c>
      <c r="R4748" t="n">
        <v>88.7</v>
      </c>
      <c r="S4748" t="n">
        <v>45.3</v>
      </c>
      <c r="T4748" t="n">
        <v>6.8</v>
      </c>
      <c r="U4748" t="n">
        <v>28.4</v>
      </c>
      <c r="V4748" t="n">
        <v>4</v>
      </c>
      <c r="W4748" t="n">
        <v>0</v>
      </c>
      <c r="X4748" t="n">
        <v>82</v>
      </c>
      <c r="Y4748"/>
      <c r="Z4748" t="n">
        <v>25</v>
      </c>
      <c r="AA4748" t="n">
        <v>271</v>
      </c>
      <c r="AB4748" t="n">
        <v>69.7</v>
      </c>
      <c r="AC4748"/>
      <c r="AD4748"/>
      <c r="AE4748"/>
      <c r="AF4748" t="n">
        <v>318</v>
      </c>
      <c r="AG4748" t="n">
        <v>24</v>
      </c>
      <c r="AH4748" t="n">
        <v>29</v>
      </c>
      <c r="AI4748" t="n">
        <v>3163</v>
      </c>
      <c r="AJ4748" t="n">
        <v>6483</v>
      </c>
      <c r="AK4748" t="n">
        <v>6759</v>
      </c>
      <c r="AL4748"/>
      <c r="AM4748" t="n">
        <v>6759</v>
      </c>
      <c r="AN4748"/>
      <c r="AO4748" t="n">
        <v>39</v>
      </c>
      <c r="AP4748"/>
      <c r="AQ4748"/>
      <c r="AR4748"/>
    </row>
    <row r="4749">
      <c r="A4749" t="n">
        <v>456065</v>
      </c>
      <c r="B4749" t="s">
        <v>6985</v>
      </c>
      <c r="C4749" t="s">
        <v>6986</v>
      </c>
      <c r="D4749" t="s">
        <v>3795</v>
      </c>
      <c r="E4749" t="s">
        <v>1434</v>
      </c>
      <c r="F4749" t="s">
        <v>199</v>
      </c>
      <c r="G4749" t="s">
        <v>189</v>
      </c>
      <c r="H4749" t="s">
        <v>200</v>
      </c>
      <c r="I4749" t="s">
        <v>186</v>
      </c>
      <c r="J4749" t="s">
        <v>164</v>
      </c>
      <c r="K4749"/>
      <c r="L4749" t="s">
        <v>155</v>
      </c>
      <c r="M4749" t="s">
        <v>155</v>
      </c>
      <c r="N4749" t="n">
        <v>-81.463</v>
      </c>
      <c r="O4749" t="n">
        <v>41.3309</v>
      </c>
      <c r="P4749" t="n">
        <v>210</v>
      </c>
      <c r="Q4749" t="n">
        <v>210</v>
      </c>
      <c r="R4749" t="n">
        <v>99</v>
      </c>
      <c r="S4749" t="n">
        <v>46.7</v>
      </c>
      <c r="T4749" t="n">
        <v>44.3</v>
      </c>
      <c r="U4749" t="n">
        <v>3.3</v>
      </c>
      <c r="V4749" t="n">
        <v>0.5</v>
      </c>
      <c r="W4749" t="n">
        <v>0</v>
      </c>
      <c r="X4749" t="n">
        <v>69</v>
      </c>
      <c r="Y4749"/>
      <c r="Z4749" t="n">
        <v>20</v>
      </c>
      <c r="AA4749"/>
      <c r="AB4749"/>
      <c r="AC4749"/>
      <c r="AD4749"/>
      <c r="AE4749"/>
      <c r="AF4749" t="n">
        <v>47</v>
      </c>
      <c r="AG4749" t="n">
        <v>61</v>
      </c>
      <c r="AH4749" t="n">
        <v>62</v>
      </c>
      <c r="AI4749" t="n">
        <v>19694</v>
      </c>
      <c r="AJ4749" t="n">
        <v>20019</v>
      </c>
      <c r="AK4749" t="n">
        <v>25315</v>
      </c>
      <c r="AL4749" t="n">
        <v>18420</v>
      </c>
      <c r="AM4749"/>
      <c r="AN4749"/>
      <c r="AO4749"/>
      <c r="AP4749"/>
      <c r="AQ4749"/>
      <c r="AR4749"/>
    </row>
    <row r="4750">
      <c r="A4750" t="n">
        <v>456074</v>
      </c>
      <c r="B4750" t="s">
        <v>6987</v>
      </c>
      <c r="C4750" t="s">
        <v>1304</v>
      </c>
      <c r="D4750" t="s">
        <v>3795</v>
      </c>
      <c r="E4750" t="s">
        <v>1434</v>
      </c>
      <c r="F4750" t="s">
        <v>199</v>
      </c>
      <c r="G4750" t="s">
        <v>189</v>
      </c>
      <c r="H4750" t="s">
        <v>200</v>
      </c>
      <c r="I4750" t="s">
        <v>151</v>
      </c>
      <c r="J4750" t="s">
        <v>164</v>
      </c>
      <c r="K4750"/>
      <c r="L4750" t="s">
        <v>155</v>
      </c>
      <c r="M4750" t="s">
        <v>155</v>
      </c>
      <c r="N4750" t="n">
        <v>-82.9388</v>
      </c>
      <c r="O4750" t="n">
        <v>40.0596</v>
      </c>
      <c r="P4750" t="n">
        <v>205</v>
      </c>
      <c r="Q4750" t="n">
        <v>205</v>
      </c>
      <c r="R4750" t="n">
        <v>96.6</v>
      </c>
      <c r="S4750" t="n">
        <v>65.4</v>
      </c>
      <c r="T4750" t="n">
        <v>17.6</v>
      </c>
      <c r="U4750" t="n">
        <v>4.4</v>
      </c>
      <c r="V4750" t="n">
        <v>6.3</v>
      </c>
      <c r="W4750" t="n">
        <v>0</v>
      </c>
      <c r="X4750" t="n">
        <v>86</v>
      </c>
      <c r="Y4750"/>
      <c r="Z4750" t="n">
        <v>20</v>
      </c>
      <c r="AA4750"/>
      <c r="AB4750"/>
      <c r="AC4750"/>
      <c r="AD4750"/>
      <c r="AE4750"/>
      <c r="AF4750" t="n">
        <v>53</v>
      </c>
      <c r="AG4750" t="n">
        <v>52</v>
      </c>
      <c r="AH4750" t="n">
        <v>54</v>
      </c>
      <c r="AI4750" t="n">
        <v>16593</v>
      </c>
      <c r="AJ4750" t="n">
        <v>18209</v>
      </c>
      <c r="AK4750" t="n">
        <v>16251</v>
      </c>
      <c r="AL4750"/>
      <c r="AM4750"/>
      <c r="AN4750"/>
      <c r="AO4750"/>
      <c r="AP4750"/>
      <c r="AQ4750"/>
      <c r="AR4750"/>
    </row>
    <row r="4751">
      <c r="A4751" t="n">
        <v>456135</v>
      </c>
      <c r="B4751" t="s">
        <v>6988</v>
      </c>
      <c r="C4751" t="s">
        <v>6989</v>
      </c>
      <c r="D4751" t="s">
        <v>890</v>
      </c>
      <c r="E4751" t="s">
        <v>891</v>
      </c>
      <c r="F4751" t="s">
        <v>199</v>
      </c>
      <c r="G4751" t="s">
        <v>189</v>
      </c>
      <c r="H4751" t="s">
        <v>200</v>
      </c>
      <c r="I4751" t="s">
        <v>186</v>
      </c>
      <c r="J4751" t="s">
        <v>164</v>
      </c>
      <c r="K4751"/>
      <c r="L4751" t="s">
        <v>155</v>
      </c>
      <c r="M4751" t="s">
        <v>155</v>
      </c>
      <c r="N4751" t="n">
        <v>-93.2624</v>
      </c>
      <c r="O4751" t="n">
        <v>45.1172</v>
      </c>
      <c r="P4751" t="n">
        <v>144</v>
      </c>
      <c r="Q4751" t="n">
        <v>144</v>
      </c>
      <c r="R4751" t="n">
        <v>98.6</v>
      </c>
      <c r="S4751" t="n">
        <v>9</v>
      </c>
      <c r="T4751" t="n">
        <v>36.1</v>
      </c>
      <c r="U4751" t="n">
        <v>6.2</v>
      </c>
      <c r="V4751" t="n">
        <v>1.4</v>
      </c>
      <c r="W4751" t="n">
        <v>0</v>
      </c>
      <c r="X4751" t="n">
        <v>49</v>
      </c>
      <c r="Y4751" t="n">
        <v>59</v>
      </c>
      <c r="Z4751" t="n">
        <v>13</v>
      </c>
      <c r="AA4751"/>
      <c r="AB4751"/>
      <c r="AC4751"/>
      <c r="AD4751"/>
      <c r="AE4751"/>
      <c r="AF4751" t="n">
        <v>70</v>
      </c>
      <c r="AG4751" t="n">
        <v>58</v>
      </c>
      <c r="AH4751" t="n">
        <v>58</v>
      </c>
      <c r="AI4751" t="n">
        <v>17313</v>
      </c>
      <c r="AJ4751" t="n">
        <v>16631</v>
      </c>
      <c r="AK4751" t="n">
        <v>17691</v>
      </c>
      <c r="AL4751" t="n">
        <v>20347</v>
      </c>
      <c r="AM4751" t="n">
        <v>22288</v>
      </c>
      <c r="AN4751" t="n">
        <v>22288</v>
      </c>
      <c r="AO4751"/>
      <c r="AP4751"/>
      <c r="AQ4751"/>
      <c r="AR4751"/>
    </row>
    <row r="4752">
      <c r="A4752" t="n">
        <v>456153</v>
      </c>
      <c r="B4752" t="s">
        <v>6990</v>
      </c>
      <c r="C4752" t="s">
        <v>4799</v>
      </c>
      <c r="D4752" t="s">
        <v>4775</v>
      </c>
      <c r="E4752" t="s">
        <v>283</v>
      </c>
      <c r="F4752" t="s">
        <v>279</v>
      </c>
      <c r="G4752" t="s">
        <v>189</v>
      </c>
      <c r="H4752" t="s">
        <v>174</v>
      </c>
      <c r="I4752" t="s">
        <v>151</v>
      </c>
      <c r="J4752" t="s">
        <v>164</v>
      </c>
      <c r="K4752" t="s">
        <v>176</v>
      </c>
      <c r="L4752" t="s">
        <v>155</v>
      </c>
      <c r="M4752" t="s">
        <v>155</v>
      </c>
      <c r="N4752" t="n">
        <v>-95.5683</v>
      </c>
      <c r="O4752" t="n">
        <v>29.7248</v>
      </c>
      <c r="P4752" t="n">
        <v>119</v>
      </c>
      <c r="Q4752" t="n">
        <v>119</v>
      </c>
      <c r="R4752" t="n">
        <v>16</v>
      </c>
      <c r="S4752" t="n">
        <v>15.1</v>
      </c>
      <c r="T4752" t="n">
        <v>63</v>
      </c>
      <c r="U4752" t="n">
        <v>16.8</v>
      </c>
      <c r="V4752" t="n">
        <v>1.7</v>
      </c>
      <c r="W4752" t="n">
        <v>0</v>
      </c>
      <c r="X4752" t="n">
        <v>100</v>
      </c>
      <c r="Y4752"/>
      <c r="Z4752" t="n">
        <v>7</v>
      </c>
      <c r="AA4752" t="n">
        <v>31</v>
      </c>
      <c r="AB4752" t="n">
        <v>38.7</v>
      </c>
      <c r="AC4752"/>
      <c r="AD4752"/>
      <c r="AE4752"/>
      <c r="AF4752" t="n">
        <v>46</v>
      </c>
      <c r="AG4752" t="n">
        <v>72</v>
      </c>
      <c r="AH4752" t="n">
        <v>76</v>
      </c>
      <c r="AI4752" t="n">
        <v>16730</v>
      </c>
      <c r="AJ4752" t="n">
        <v>16399</v>
      </c>
      <c r="AK4752" t="n">
        <v>16383</v>
      </c>
      <c r="AL4752" t="n">
        <v>18005</v>
      </c>
      <c r="AM4752"/>
      <c r="AN4752" t="n">
        <v>22782</v>
      </c>
      <c r="AO4752" t="n">
        <v>23</v>
      </c>
      <c r="AP4752"/>
      <c r="AQ4752"/>
      <c r="AR4752"/>
    </row>
    <row r="4753">
      <c r="A4753" t="n">
        <v>456171</v>
      </c>
      <c r="B4753" t="s">
        <v>6991</v>
      </c>
      <c r="C4753" t="s">
        <v>1484</v>
      </c>
      <c r="D4753" t="s">
        <v>1433</v>
      </c>
      <c r="E4753" t="s">
        <v>1434</v>
      </c>
      <c r="F4753" t="s">
        <v>162</v>
      </c>
      <c r="G4753" t="s">
        <v>163</v>
      </c>
      <c r="H4753" t="s">
        <v>150</v>
      </c>
      <c r="I4753" t="s">
        <v>151</v>
      </c>
      <c r="J4753"/>
      <c r="K4753"/>
      <c r="L4753" t="s">
        <v>155</v>
      </c>
      <c r="M4753" t="s">
        <v>155</v>
      </c>
      <c r="N4753" t="n">
        <v>-88.2338</v>
      </c>
      <c r="O4753" t="n">
        <v>40.1082</v>
      </c>
      <c r="P4753" t="n">
        <v>17</v>
      </c>
      <c r="Q4753"/>
      <c r="R4753"/>
      <c r="S4753"/>
      <c r="T4753"/>
      <c r="U4753"/>
      <c r="V4753"/>
      <c r="W4753"/>
      <c r="X4753"/>
      <c r="Y4753"/>
      <c r="Z4753"/>
      <c r="AA4753"/>
      <c r="AB4753"/>
      <c r="AC4753"/>
      <c r="AD4753"/>
      <c r="AE4753"/>
      <c r="AF4753"/>
      <c r="AG4753"/>
      <c r="AH4753"/>
      <c r="AI4753"/>
      <c r="AJ4753"/>
      <c r="AK4753"/>
      <c r="AL4753"/>
      <c r="AM4753"/>
      <c r="AN4753"/>
      <c r="AO4753"/>
      <c r="AP4753"/>
      <c r="AQ4753" t="n">
        <v>3</v>
      </c>
      <c r="AR4753"/>
    </row>
    <row r="4754">
      <c r="A4754" t="n">
        <v>456205</v>
      </c>
      <c r="B4754" t="s">
        <v>6992</v>
      </c>
      <c r="C4754" t="s">
        <v>3665</v>
      </c>
      <c r="D4754" t="s">
        <v>3570</v>
      </c>
      <c r="E4754" t="s">
        <v>147</v>
      </c>
      <c r="F4754" t="s">
        <v>279</v>
      </c>
      <c r="G4754" t="s">
        <v>189</v>
      </c>
      <c r="H4754" t="s">
        <v>174</v>
      </c>
      <c r="I4754" t="s">
        <v>151</v>
      </c>
      <c r="J4754" t="s">
        <v>164</v>
      </c>
      <c r="K4754" t="s">
        <v>176</v>
      </c>
      <c r="L4754" t="s">
        <v>155</v>
      </c>
      <c r="M4754" t="s">
        <v>155</v>
      </c>
      <c r="N4754" t="n">
        <v>-78.5857</v>
      </c>
      <c r="O4754" t="n">
        <v>35.8346</v>
      </c>
      <c r="P4754" t="n">
        <v>354</v>
      </c>
      <c r="Q4754" t="n">
        <v>354</v>
      </c>
      <c r="R4754" t="n">
        <v>56.5</v>
      </c>
      <c r="S4754" t="n">
        <v>9.3</v>
      </c>
      <c r="T4754" t="n">
        <v>61.6</v>
      </c>
      <c r="U4754" t="n">
        <v>14.7</v>
      </c>
      <c r="V4754" t="n">
        <v>1.7</v>
      </c>
      <c r="W4754" t="n">
        <v>0</v>
      </c>
      <c r="X4754" t="n">
        <v>63</v>
      </c>
      <c r="Y4754" t="n">
        <v>100</v>
      </c>
      <c r="Z4754" t="n">
        <v>13</v>
      </c>
      <c r="AA4754" t="n">
        <v>196</v>
      </c>
      <c r="AB4754" t="n">
        <v>58.7</v>
      </c>
      <c r="AC4754"/>
      <c r="AD4754"/>
      <c r="AE4754"/>
      <c r="AF4754" t="n">
        <v>119</v>
      </c>
      <c r="AG4754" t="n">
        <v>66</v>
      </c>
      <c r="AH4754" t="n">
        <v>81</v>
      </c>
      <c r="AI4754" t="n">
        <v>21131</v>
      </c>
      <c r="AJ4754" t="n">
        <v>21339</v>
      </c>
      <c r="AK4754" t="n">
        <v>17162</v>
      </c>
      <c r="AL4754"/>
      <c r="AM4754"/>
      <c r="AN4754"/>
      <c r="AO4754" t="n">
        <v>15</v>
      </c>
      <c r="AP4754"/>
      <c r="AQ4754"/>
      <c r="AR4754"/>
    </row>
    <row r="4755">
      <c r="A4755" t="n">
        <v>456214</v>
      </c>
      <c r="B4755" t="s">
        <v>6993</v>
      </c>
      <c r="C4755" t="s">
        <v>4796</v>
      </c>
      <c r="D4755" t="s">
        <v>4775</v>
      </c>
      <c r="E4755" t="s">
        <v>283</v>
      </c>
      <c r="F4755" t="s">
        <v>279</v>
      </c>
      <c r="G4755" t="s">
        <v>189</v>
      </c>
      <c r="H4755" t="s">
        <v>174</v>
      </c>
      <c r="I4755" t="s">
        <v>151</v>
      </c>
      <c r="J4755" t="s">
        <v>164</v>
      </c>
      <c r="K4755"/>
      <c r="L4755" t="s">
        <v>155</v>
      </c>
      <c r="M4755" t="s">
        <v>155</v>
      </c>
      <c r="N4755" t="n">
        <v>-98.6075</v>
      </c>
      <c r="O4755" t="n">
        <v>29.4814</v>
      </c>
      <c r="P4755" t="n">
        <v>655</v>
      </c>
      <c r="Q4755" t="n">
        <v>655</v>
      </c>
      <c r="R4755" t="n">
        <v>38.3</v>
      </c>
      <c r="S4755" t="n">
        <v>15.6</v>
      </c>
      <c r="T4755" t="n">
        <v>15.6</v>
      </c>
      <c r="U4755" t="n">
        <v>65.6</v>
      </c>
      <c r="V4755" t="n">
        <v>1.1</v>
      </c>
      <c r="W4755" t="n">
        <v>0</v>
      </c>
      <c r="X4755" t="n">
        <v>83</v>
      </c>
      <c r="Y4755"/>
      <c r="Z4755" t="n">
        <v>28</v>
      </c>
      <c r="AA4755" t="n">
        <v>255</v>
      </c>
      <c r="AB4755" t="n">
        <v>75.3</v>
      </c>
      <c r="AC4755"/>
      <c r="AD4755"/>
      <c r="AE4755"/>
      <c r="AF4755" t="n">
        <v>321</v>
      </c>
      <c r="AG4755" t="n">
        <v>45</v>
      </c>
      <c r="AH4755" t="n">
        <v>47</v>
      </c>
      <c r="AI4755" t="n">
        <v>23813</v>
      </c>
      <c r="AJ4755" t="n">
        <v>23537</v>
      </c>
      <c r="AK4755" t="n">
        <v>24379</v>
      </c>
      <c r="AL4755" t="n">
        <v>26074</v>
      </c>
      <c r="AM4755" t="n">
        <v>29342</v>
      </c>
      <c r="AN4755" t="n">
        <v>29736</v>
      </c>
      <c r="AO4755"/>
      <c r="AP4755"/>
      <c r="AQ4755"/>
      <c r="AR4755"/>
    </row>
    <row r="4756">
      <c r="A4756" t="n">
        <v>456287</v>
      </c>
      <c r="B4756" t="s">
        <v>6994</v>
      </c>
      <c r="C4756" t="s">
        <v>1567</v>
      </c>
      <c r="D4756" t="s">
        <v>2929</v>
      </c>
      <c r="E4756" t="s">
        <v>891</v>
      </c>
      <c r="F4756" t="s">
        <v>279</v>
      </c>
      <c r="G4756" t="s">
        <v>189</v>
      </c>
      <c r="H4756" t="s">
        <v>174</v>
      </c>
      <c r="I4756" t="s">
        <v>151</v>
      </c>
      <c r="J4756" t="s">
        <v>164</v>
      </c>
      <c r="K4756"/>
      <c r="L4756" t="s">
        <v>155</v>
      </c>
      <c r="M4756" t="s">
        <v>155</v>
      </c>
      <c r="N4756" t="n">
        <v>-96.5965</v>
      </c>
      <c r="O4756" t="n">
        <v>40.733</v>
      </c>
      <c r="P4756" t="n">
        <v>203</v>
      </c>
      <c r="Q4756" t="n">
        <v>203</v>
      </c>
      <c r="R4756" t="n">
        <v>99.5</v>
      </c>
      <c r="S4756" t="n">
        <v>69.5</v>
      </c>
      <c r="T4756" t="n">
        <v>3.4</v>
      </c>
      <c r="U4756" t="n">
        <v>15.8</v>
      </c>
      <c r="V4756" t="n">
        <v>0</v>
      </c>
      <c r="W4756" t="n">
        <v>0</v>
      </c>
      <c r="X4756" t="n">
        <v>90</v>
      </c>
      <c r="Y4756"/>
      <c r="Z4756" t="n">
        <v>8</v>
      </c>
      <c r="AA4756" t="n">
        <v>123</v>
      </c>
      <c r="AB4756" t="n">
        <v>82.1</v>
      </c>
      <c r="AC4756"/>
      <c r="AD4756"/>
      <c r="AE4756"/>
      <c r="AF4756" t="n">
        <v>116</v>
      </c>
      <c r="AG4756" t="n">
        <v>49</v>
      </c>
      <c r="AH4756" t="n">
        <v>51</v>
      </c>
      <c r="AI4756" t="n">
        <v>13106</v>
      </c>
      <c r="AJ4756" t="n">
        <v>13558</v>
      </c>
      <c r="AK4756" t="n">
        <v>13162</v>
      </c>
      <c r="AL4756" t="n">
        <v>14786</v>
      </c>
      <c r="AM4756" t="n">
        <v>18662</v>
      </c>
      <c r="AN4756" t="n">
        <v>18662</v>
      </c>
      <c r="AO4756"/>
      <c r="AP4756"/>
      <c r="AQ4756"/>
      <c r="AR4756"/>
    </row>
    <row r="4757">
      <c r="A4757" t="n">
        <v>456454</v>
      </c>
      <c r="B4757" t="s">
        <v>6995</v>
      </c>
      <c r="C4757" t="s">
        <v>5040</v>
      </c>
      <c r="D4757" t="s">
        <v>5021</v>
      </c>
      <c r="E4757" t="s">
        <v>914</v>
      </c>
      <c r="F4757" t="s">
        <v>279</v>
      </c>
      <c r="G4757" t="s">
        <v>189</v>
      </c>
      <c r="H4757" t="s">
        <v>174</v>
      </c>
      <c r="I4757" t="s">
        <v>186</v>
      </c>
      <c r="J4757" t="s">
        <v>164</v>
      </c>
      <c r="K4757" t="s">
        <v>176</v>
      </c>
      <c r="L4757" t="s">
        <v>155</v>
      </c>
      <c r="M4757" t="s">
        <v>155</v>
      </c>
      <c r="N4757" t="n">
        <v>-111.8705</v>
      </c>
      <c r="O4757" t="n">
        <v>40.6858</v>
      </c>
      <c r="P4757" t="n">
        <v>550</v>
      </c>
      <c r="Q4757" t="n">
        <v>550</v>
      </c>
      <c r="R4757" t="n">
        <v>68.7</v>
      </c>
      <c r="S4757" t="n">
        <v>56.5</v>
      </c>
      <c r="T4757" t="n">
        <v>5.3</v>
      </c>
      <c r="U4757" t="n">
        <v>20.4</v>
      </c>
      <c r="V4757" t="n">
        <v>7.1</v>
      </c>
      <c r="W4757" t="n">
        <v>0</v>
      </c>
      <c r="X4757" t="n">
        <v>66</v>
      </c>
      <c r="Y4757" t="n">
        <v>75</v>
      </c>
      <c r="Z4757" t="n">
        <v>16</v>
      </c>
      <c r="AA4757" t="n">
        <v>118</v>
      </c>
      <c r="AB4757" t="n">
        <v>42.4</v>
      </c>
      <c r="AC4757"/>
      <c r="AD4757"/>
      <c r="AE4757"/>
      <c r="AF4757" t="n">
        <v>44</v>
      </c>
      <c r="AG4757" t="n">
        <v>61</v>
      </c>
      <c r="AH4757" t="n">
        <v>68</v>
      </c>
      <c r="AI4757" t="n">
        <v>25339</v>
      </c>
      <c r="AJ4757" t="n">
        <v>24269</v>
      </c>
      <c r="AK4757" t="n">
        <v>24959</v>
      </c>
      <c r="AL4757" t="n">
        <v>28050</v>
      </c>
      <c r="AM4757" t="n">
        <v>28008</v>
      </c>
      <c r="AN4757" t="n">
        <v>32149</v>
      </c>
      <c r="AO4757" t="n">
        <v>80</v>
      </c>
      <c r="AP4757"/>
      <c r="AQ4757"/>
      <c r="AR4757"/>
    </row>
    <row r="4758">
      <c r="A4758" t="n">
        <v>456481</v>
      </c>
      <c r="B4758" t="s">
        <v>6996</v>
      </c>
      <c r="C4758" t="s">
        <v>1082</v>
      </c>
      <c r="D4758" t="s">
        <v>1078</v>
      </c>
      <c r="E4758" t="s">
        <v>147</v>
      </c>
      <c r="F4758" t="s">
        <v>162</v>
      </c>
      <c r="G4758" t="s">
        <v>163</v>
      </c>
      <c r="H4758" t="s">
        <v>150</v>
      </c>
      <c r="I4758" t="s">
        <v>151</v>
      </c>
      <c r="J4758" t="s">
        <v>164</v>
      </c>
      <c r="K4758" t="s">
        <v>179</v>
      </c>
      <c r="L4758" t="s">
        <v>155</v>
      </c>
      <c r="M4758" t="s">
        <v>155</v>
      </c>
      <c r="N4758" t="n">
        <v>-80.3285</v>
      </c>
      <c r="O4758" t="n">
        <v>25.8091</v>
      </c>
      <c r="P4758" t="n">
        <v>73</v>
      </c>
      <c r="Q4758" t="n">
        <v>39</v>
      </c>
      <c r="R4758" t="n">
        <v>48.7</v>
      </c>
      <c r="S4758" t="n">
        <v>0</v>
      </c>
      <c r="T4758" t="n">
        <v>0</v>
      </c>
      <c r="U4758" t="n">
        <v>100</v>
      </c>
      <c r="V4758" t="n">
        <v>0</v>
      </c>
      <c r="W4758" t="n">
        <v>0</v>
      </c>
      <c r="X4758"/>
      <c r="Y4758"/>
      <c r="Z4758" t="n">
        <v>3</v>
      </c>
      <c r="AA4758" t="n">
        <v>1</v>
      </c>
      <c r="AB4758"/>
      <c r="AC4758" t="n">
        <v>1</v>
      </c>
      <c r="AD4758"/>
      <c r="AE4758"/>
      <c r="AF4758" t="n">
        <v>0</v>
      </c>
      <c r="AG4758" t="n">
        <v>71</v>
      </c>
      <c r="AH4758" t="n">
        <v>71</v>
      </c>
      <c r="AI4758"/>
      <c r="AJ4758"/>
      <c r="AK4758"/>
      <c r="AL4758"/>
      <c r="AM4758"/>
      <c r="AN4758"/>
      <c r="AO4758"/>
      <c r="AP4758" t="n">
        <v>5</v>
      </c>
      <c r="AQ4758" t="n">
        <v>12</v>
      </c>
      <c r="AR4758"/>
    </row>
    <row r="4759">
      <c r="A4759" t="n">
        <v>456490</v>
      </c>
      <c r="B4759" t="s">
        <v>6997</v>
      </c>
      <c r="C4759" t="s">
        <v>1098</v>
      </c>
      <c r="D4759" t="s">
        <v>1078</v>
      </c>
      <c r="E4759" t="s">
        <v>147</v>
      </c>
      <c r="F4759" t="s">
        <v>162</v>
      </c>
      <c r="G4759" t="s">
        <v>163</v>
      </c>
      <c r="H4759" t="s">
        <v>150</v>
      </c>
      <c r="I4759" t="s">
        <v>186</v>
      </c>
      <c r="J4759" t="s">
        <v>164</v>
      </c>
      <c r="K4759" t="s">
        <v>179</v>
      </c>
      <c r="L4759" t="s">
        <v>155</v>
      </c>
      <c r="M4759" t="s">
        <v>155</v>
      </c>
      <c r="N4759" t="n">
        <v>-81.2539</v>
      </c>
      <c r="O4759" t="n">
        <v>28.5516</v>
      </c>
      <c r="P4759" t="n">
        <v>180</v>
      </c>
      <c r="Q4759" t="n">
        <v>154</v>
      </c>
      <c r="R4759" t="n">
        <v>31.2</v>
      </c>
      <c r="S4759" t="n">
        <v>0</v>
      </c>
      <c r="T4759" t="n">
        <v>3.9</v>
      </c>
      <c r="U4759" t="n">
        <v>94.2</v>
      </c>
      <c r="V4759" t="n">
        <v>0.6</v>
      </c>
      <c r="W4759" t="n">
        <v>0.6</v>
      </c>
      <c r="X4759" t="n">
        <v>20</v>
      </c>
      <c r="Y4759" t="n">
        <v>67</v>
      </c>
      <c r="Z4759" t="n">
        <v>5</v>
      </c>
      <c r="AA4759" t="n">
        <v>12</v>
      </c>
      <c r="AB4759" t="n">
        <v>8.3</v>
      </c>
      <c r="AC4759" t="n">
        <v>12</v>
      </c>
      <c r="AD4759" t="n">
        <v>8.3</v>
      </c>
      <c r="AE4759"/>
      <c r="AF4759" t="n">
        <v>5</v>
      </c>
      <c r="AG4759" t="n">
        <v>59</v>
      </c>
      <c r="AH4759" t="n">
        <v>60</v>
      </c>
      <c r="AI4759" t="n">
        <v>18033</v>
      </c>
      <c r="AJ4759" t="n">
        <v>16211</v>
      </c>
      <c r="AK4759"/>
      <c r="AL4759"/>
      <c r="AM4759" t="n">
        <v>21955</v>
      </c>
      <c r="AN4759" t="n">
        <v>21955</v>
      </c>
      <c r="AO4759"/>
      <c r="AP4759" t="n">
        <v>21</v>
      </c>
      <c r="AQ4759" t="n">
        <v>5</v>
      </c>
      <c r="AR4759"/>
    </row>
    <row r="4760">
      <c r="A4760" t="n">
        <v>456506</v>
      </c>
      <c r="B4760" t="s">
        <v>6998</v>
      </c>
      <c r="C4760" t="s">
        <v>1686</v>
      </c>
      <c r="D4760" t="s">
        <v>1445</v>
      </c>
      <c r="E4760" t="s">
        <v>1434</v>
      </c>
      <c r="F4760" t="s">
        <v>279</v>
      </c>
      <c r="G4760" t="s">
        <v>189</v>
      </c>
      <c r="H4760" t="s">
        <v>174</v>
      </c>
      <c r="I4760" t="s">
        <v>151</v>
      </c>
      <c r="J4760" t="s">
        <v>164</v>
      </c>
      <c r="K4760"/>
      <c r="L4760" t="s">
        <v>155</v>
      </c>
      <c r="M4760" t="s">
        <v>155</v>
      </c>
      <c r="N4760" t="n">
        <v>-85.1445</v>
      </c>
      <c r="O4760" t="n">
        <v>41.1151</v>
      </c>
      <c r="P4760" t="n">
        <v>159</v>
      </c>
      <c r="Q4760" t="n">
        <v>159</v>
      </c>
      <c r="R4760" t="n">
        <v>97.5</v>
      </c>
      <c r="S4760" t="n">
        <v>23.9</v>
      </c>
      <c r="T4760" t="n">
        <v>15.1</v>
      </c>
      <c r="U4760" t="n">
        <v>10.1</v>
      </c>
      <c r="V4760" t="n">
        <v>0</v>
      </c>
      <c r="W4760" t="n">
        <v>0</v>
      </c>
      <c r="X4760" t="n">
        <v>54</v>
      </c>
      <c r="Y4760"/>
      <c r="Z4760" t="n">
        <v>31</v>
      </c>
      <c r="AA4760" t="n">
        <v>112</v>
      </c>
      <c r="AB4760" t="n">
        <v>53.6</v>
      </c>
      <c r="AC4760"/>
      <c r="AD4760"/>
      <c r="AE4760"/>
      <c r="AF4760" t="n">
        <v>74</v>
      </c>
      <c r="AG4760" t="n">
        <v>79</v>
      </c>
      <c r="AH4760" t="n">
        <v>79</v>
      </c>
      <c r="AI4760" t="n">
        <v>22780</v>
      </c>
      <c r="AJ4760" t="n">
        <v>23227</v>
      </c>
      <c r="AK4760" t="n">
        <v>23276</v>
      </c>
      <c r="AL4760" t="n">
        <v>22245</v>
      </c>
      <c r="AM4760"/>
      <c r="AN4760"/>
      <c r="AO4760"/>
      <c r="AP4760"/>
      <c r="AQ4760"/>
      <c r="AR4760"/>
    </row>
    <row r="4761">
      <c r="A4761" t="n">
        <v>456515</v>
      </c>
      <c r="B4761" t="s">
        <v>6999</v>
      </c>
      <c r="C4761" t="s">
        <v>2519</v>
      </c>
      <c r="D4761" t="s">
        <v>1745</v>
      </c>
      <c r="E4761" t="s">
        <v>1434</v>
      </c>
      <c r="F4761" t="s">
        <v>199</v>
      </c>
      <c r="G4761" t="s">
        <v>189</v>
      </c>
      <c r="H4761" t="s">
        <v>200</v>
      </c>
      <c r="I4761" t="s">
        <v>151</v>
      </c>
      <c r="J4761" t="s">
        <v>164</v>
      </c>
      <c r="K4761"/>
      <c r="L4761" t="s">
        <v>155</v>
      </c>
      <c r="M4761" t="s">
        <v>155</v>
      </c>
      <c r="N4761" t="n">
        <v>-85.2003</v>
      </c>
      <c r="O4761" t="n">
        <v>42.2478</v>
      </c>
      <c r="P4761" t="n">
        <v>78</v>
      </c>
      <c r="Q4761" t="n">
        <v>78</v>
      </c>
      <c r="R4761" t="n">
        <v>94.9</v>
      </c>
      <c r="S4761" t="n">
        <v>20.5</v>
      </c>
      <c r="T4761" t="n">
        <v>14.1</v>
      </c>
      <c r="U4761" t="n">
        <v>9</v>
      </c>
      <c r="V4761" t="n">
        <v>2.6</v>
      </c>
      <c r="W4761" t="n">
        <v>0</v>
      </c>
      <c r="X4761" t="n">
        <v>71</v>
      </c>
      <c r="Y4761"/>
      <c r="Z4761" t="n">
        <v>23</v>
      </c>
      <c r="AA4761"/>
      <c r="AB4761"/>
      <c r="AC4761"/>
      <c r="AD4761"/>
      <c r="AE4761"/>
      <c r="AF4761" t="n">
        <v>30</v>
      </c>
      <c r="AG4761" t="n">
        <v>85</v>
      </c>
      <c r="AH4761" t="n">
        <v>85</v>
      </c>
      <c r="AI4761" t="n">
        <v>21033</v>
      </c>
      <c r="AJ4761" t="n">
        <v>21907</v>
      </c>
      <c r="AK4761" t="n">
        <v>23751</v>
      </c>
      <c r="AL4761" t="n">
        <v>27467</v>
      </c>
      <c r="AM4761"/>
      <c r="AN4761"/>
      <c r="AO4761"/>
      <c r="AP4761"/>
      <c r="AQ4761"/>
      <c r="AR4761"/>
    </row>
    <row r="4762">
      <c r="A4762" t="n">
        <v>456542</v>
      </c>
      <c r="B4762" t="s">
        <v>7000</v>
      </c>
      <c r="C4762" t="s">
        <v>4313</v>
      </c>
      <c r="D4762" t="s">
        <v>4200</v>
      </c>
      <c r="E4762" t="s">
        <v>997</v>
      </c>
      <c r="F4762" t="s">
        <v>162</v>
      </c>
      <c r="G4762" t="s">
        <v>163</v>
      </c>
      <c r="H4762" t="s">
        <v>150</v>
      </c>
      <c r="I4762" t="s">
        <v>151</v>
      </c>
      <c r="J4762" t="s">
        <v>164</v>
      </c>
      <c r="K4762" t="s">
        <v>209</v>
      </c>
      <c r="L4762" t="s">
        <v>155</v>
      </c>
      <c r="M4762" t="s">
        <v>155</v>
      </c>
      <c r="N4762" t="n">
        <v>-75.6555</v>
      </c>
      <c r="O4762" t="n">
        <v>41.4134</v>
      </c>
      <c r="P4762" t="n">
        <v>810</v>
      </c>
      <c r="Q4762"/>
      <c r="R4762"/>
      <c r="S4762"/>
      <c r="T4762"/>
      <c r="U4762"/>
      <c r="V4762"/>
      <c r="W4762"/>
      <c r="X4762"/>
      <c r="Y4762"/>
      <c r="Z4762" t="n">
        <v>5</v>
      </c>
      <c r="AA4762"/>
      <c r="AB4762"/>
      <c r="AC4762"/>
      <c r="AD4762"/>
      <c r="AE4762"/>
      <c r="AF4762" t="n">
        <v>0</v>
      </c>
      <c r="AG4762" t="n">
        <v>0</v>
      </c>
      <c r="AH4762" t="n">
        <v>0</v>
      </c>
      <c r="AI4762"/>
      <c r="AJ4762"/>
      <c r="AK4762"/>
      <c r="AL4762"/>
      <c r="AM4762"/>
      <c r="AN4762"/>
      <c r="AO4762"/>
      <c r="AP4762"/>
      <c r="AQ4762" t="n">
        <v>123</v>
      </c>
      <c r="AR4762" t="n">
        <v>109</v>
      </c>
    </row>
    <row r="4763">
      <c r="A4763" t="n">
        <v>456551</v>
      </c>
      <c r="B4763" t="s">
        <v>7001</v>
      </c>
      <c r="C4763" t="s">
        <v>3757</v>
      </c>
      <c r="D4763" t="s">
        <v>3758</v>
      </c>
      <c r="E4763" t="s">
        <v>891</v>
      </c>
      <c r="F4763" t="s">
        <v>199</v>
      </c>
      <c r="G4763" t="s">
        <v>189</v>
      </c>
      <c r="H4763" t="s">
        <v>200</v>
      </c>
      <c r="I4763" t="s">
        <v>151</v>
      </c>
      <c r="J4763" t="s">
        <v>164</v>
      </c>
      <c r="K4763"/>
      <c r="L4763" t="s">
        <v>155</v>
      </c>
      <c r="M4763" t="s">
        <v>155</v>
      </c>
      <c r="N4763" t="n">
        <v>-96.8318</v>
      </c>
      <c r="O4763" t="n">
        <v>46.8622</v>
      </c>
      <c r="P4763" t="n">
        <v>119</v>
      </c>
      <c r="Q4763" t="n">
        <v>119</v>
      </c>
      <c r="R4763" t="n">
        <v>95</v>
      </c>
      <c r="S4763" t="n">
        <v>70.6</v>
      </c>
      <c r="T4763" t="n">
        <v>14.3</v>
      </c>
      <c r="U4763" t="n">
        <v>6.7</v>
      </c>
      <c r="V4763" t="n">
        <v>0.8</v>
      </c>
      <c r="W4763" t="n">
        <v>0</v>
      </c>
      <c r="X4763" t="n">
        <v>71</v>
      </c>
      <c r="Y4763"/>
      <c r="Z4763" t="n">
        <v>13</v>
      </c>
      <c r="AA4763"/>
      <c r="AB4763"/>
      <c r="AC4763"/>
      <c r="AD4763"/>
      <c r="AE4763"/>
      <c r="AF4763" t="n">
        <v>50</v>
      </c>
      <c r="AG4763" t="n">
        <v>46</v>
      </c>
      <c r="AH4763" t="n">
        <v>46</v>
      </c>
      <c r="AI4763" t="n">
        <v>14285</v>
      </c>
      <c r="AJ4763" t="n">
        <v>13685</v>
      </c>
      <c r="AK4763" t="n">
        <v>15019</v>
      </c>
      <c r="AL4763" t="n">
        <v>15340</v>
      </c>
      <c r="AM4763" t="n">
        <v>12915</v>
      </c>
      <c r="AN4763" t="n">
        <v>17388</v>
      </c>
      <c r="AO4763"/>
      <c r="AP4763"/>
      <c r="AQ4763"/>
      <c r="AR4763"/>
    </row>
    <row r="4764">
      <c r="A4764" t="n">
        <v>456579</v>
      </c>
      <c r="B4764" t="s">
        <v>7002</v>
      </c>
      <c r="C4764" t="s">
        <v>4247</v>
      </c>
      <c r="D4764" t="s">
        <v>4200</v>
      </c>
      <c r="E4764" t="s">
        <v>997</v>
      </c>
      <c r="F4764" t="s">
        <v>279</v>
      </c>
      <c r="G4764" t="s">
        <v>189</v>
      </c>
      <c r="H4764" t="s">
        <v>174</v>
      </c>
      <c r="I4764" t="s">
        <v>186</v>
      </c>
      <c r="J4764" t="s">
        <v>164</v>
      </c>
      <c r="K4764" t="s">
        <v>176</v>
      </c>
      <c r="L4764" t="s">
        <v>155</v>
      </c>
      <c r="M4764" t="s">
        <v>155</v>
      </c>
      <c r="N4764" t="n">
        <v>-75.449</v>
      </c>
      <c r="O4764" t="n">
        <v>40.6401</v>
      </c>
      <c r="P4764" t="n">
        <v>503</v>
      </c>
      <c r="Q4764" t="n">
        <v>503</v>
      </c>
      <c r="R4764" t="n">
        <v>45.5</v>
      </c>
      <c r="S4764" t="n">
        <v>16.9</v>
      </c>
      <c r="T4764" t="n">
        <v>15.1</v>
      </c>
      <c r="U4764" t="n">
        <v>55.7</v>
      </c>
      <c r="V4764" t="n">
        <v>0.2</v>
      </c>
      <c r="W4764" t="n">
        <v>0</v>
      </c>
      <c r="X4764" t="n">
        <v>53</v>
      </c>
      <c r="Y4764" t="n">
        <v>60</v>
      </c>
      <c r="Z4764" t="n">
        <v>14</v>
      </c>
      <c r="AA4764" t="n">
        <v>221</v>
      </c>
      <c r="AB4764" t="n">
        <v>55.7</v>
      </c>
      <c r="AC4764"/>
      <c r="AD4764"/>
      <c r="AE4764"/>
      <c r="AF4764" t="n">
        <v>192</v>
      </c>
      <c r="AG4764" t="n">
        <v>60</v>
      </c>
      <c r="AH4764" t="n">
        <v>69</v>
      </c>
      <c r="AI4764"/>
      <c r="AJ4764"/>
      <c r="AK4764"/>
      <c r="AL4764"/>
      <c r="AM4764"/>
      <c r="AN4764"/>
      <c r="AO4764" t="n">
        <v>43</v>
      </c>
      <c r="AP4764"/>
      <c r="AQ4764"/>
      <c r="AR4764"/>
    </row>
    <row r="4765">
      <c r="A4765" t="n">
        <v>456588</v>
      </c>
      <c r="B4765" t="s">
        <v>7003</v>
      </c>
      <c r="C4765" t="s">
        <v>7004</v>
      </c>
      <c r="D4765" t="s">
        <v>440</v>
      </c>
      <c r="E4765" t="s">
        <v>267</v>
      </c>
      <c r="F4765" t="s">
        <v>199</v>
      </c>
      <c r="G4765" t="s">
        <v>189</v>
      </c>
      <c r="H4765" t="s">
        <v>200</v>
      </c>
      <c r="I4765" t="s">
        <v>186</v>
      </c>
      <c r="J4765" t="s">
        <v>164</v>
      </c>
      <c r="K4765"/>
      <c r="L4765" t="s">
        <v>155</v>
      </c>
      <c r="M4765" t="s">
        <v>155</v>
      </c>
      <c r="N4765" t="n">
        <v>-117.4379</v>
      </c>
      <c r="O4765" t="n">
        <v>34.0991</v>
      </c>
      <c r="P4765" t="n">
        <v>62</v>
      </c>
      <c r="Q4765" t="n">
        <v>62</v>
      </c>
      <c r="R4765" t="n">
        <v>98.4</v>
      </c>
      <c r="S4765" t="n">
        <v>8.1</v>
      </c>
      <c r="T4765" t="n">
        <v>0</v>
      </c>
      <c r="U4765" t="n">
        <v>80.6</v>
      </c>
      <c r="V4765" t="n">
        <v>3.2</v>
      </c>
      <c r="W4765" t="n">
        <v>0</v>
      </c>
      <c r="X4765" t="n">
        <v>100</v>
      </c>
      <c r="Y4765"/>
      <c r="Z4765" t="n">
        <v>15</v>
      </c>
      <c r="AA4765"/>
      <c r="AB4765"/>
      <c r="AC4765"/>
      <c r="AD4765"/>
      <c r="AE4765"/>
      <c r="AF4765" t="n">
        <v>20</v>
      </c>
      <c r="AG4765" t="n">
        <v>68</v>
      </c>
      <c r="AH4765" t="n">
        <v>68</v>
      </c>
      <c r="AI4765" t="n">
        <v>10427</v>
      </c>
      <c r="AJ4765" t="n">
        <v>9632</v>
      </c>
      <c r="AK4765" t="n">
        <v>9903</v>
      </c>
      <c r="AL4765" t="n">
        <v>10853</v>
      </c>
      <c r="AM4765" t="n">
        <v>14468</v>
      </c>
      <c r="AN4765"/>
      <c r="AO4765"/>
      <c r="AP4765"/>
      <c r="AQ4765"/>
      <c r="AR4765"/>
    </row>
    <row r="4766">
      <c r="A4766" t="n">
        <v>456597</v>
      </c>
      <c r="B4766" t="s">
        <v>7005</v>
      </c>
      <c r="C4766" t="s">
        <v>806</v>
      </c>
      <c r="D4766" t="s">
        <v>440</v>
      </c>
      <c r="E4766" t="s">
        <v>267</v>
      </c>
      <c r="F4766" t="s">
        <v>199</v>
      </c>
      <c r="G4766" t="s">
        <v>189</v>
      </c>
      <c r="H4766" t="s">
        <v>200</v>
      </c>
      <c r="I4766" t="s">
        <v>151</v>
      </c>
      <c r="J4766" t="s">
        <v>164</v>
      </c>
      <c r="K4766"/>
      <c r="L4766" t="s">
        <v>155</v>
      </c>
      <c r="M4766" t="s">
        <v>155</v>
      </c>
      <c r="N4766" t="n">
        <v>-117.2189</v>
      </c>
      <c r="O4766" t="n">
        <v>34.0623</v>
      </c>
      <c r="P4766" t="n">
        <v>426</v>
      </c>
      <c r="Q4766" t="n">
        <v>426</v>
      </c>
      <c r="R4766" t="n">
        <v>97.9</v>
      </c>
      <c r="S4766" t="n">
        <v>25.4</v>
      </c>
      <c r="T4766" t="n">
        <v>9.2</v>
      </c>
      <c r="U4766" t="n">
        <v>59.6</v>
      </c>
      <c r="V4766" t="n">
        <v>2.1</v>
      </c>
      <c r="W4766" t="n">
        <v>0</v>
      </c>
      <c r="X4766" t="n">
        <v>94</v>
      </c>
      <c r="Y4766" t="n">
        <v>100</v>
      </c>
      <c r="Z4766" t="n">
        <v>15</v>
      </c>
      <c r="AA4766"/>
      <c r="AB4766"/>
      <c r="AC4766"/>
      <c r="AD4766"/>
      <c r="AE4766"/>
      <c r="AF4766" t="n">
        <v>85</v>
      </c>
      <c r="AG4766" t="n">
        <v>50</v>
      </c>
      <c r="AH4766" t="n">
        <v>50</v>
      </c>
      <c r="AI4766" t="n">
        <v>14423</v>
      </c>
      <c r="AJ4766" t="n">
        <v>13241</v>
      </c>
      <c r="AK4766" t="n">
        <v>14141</v>
      </c>
      <c r="AL4766" t="n">
        <v>16813</v>
      </c>
      <c r="AM4766"/>
      <c r="AN4766" t="n">
        <v>18405</v>
      </c>
      <c r="AO4766"/>
      <c r="AP4766"/>
      <c r="AQ4766"/>
      <c r="AR4766"/>
    </row>
    <row r="4767">
      <c r="A4767" t="n">
        <v>456621</v>
      </c>
      <c r="B4767" t="s">
        <v>7006</v>
      </c>
      <c r="C4767" t="s">
        <v>7007</v>
      </c>
      <c r="D4767" t="s">
        <v>5289</v>
      </c>
      <c r="E4767" t="s">
        <v>147</v>
      </c>
      <c r="F4767" t="s">
        <v>188</v>
      </c>
      <c r="G4767" t="s">
        <v>189</v>
      </c>
      <c r="H4767" t="s">
        <v>150</v>
      </c>
      <c r="I4767" t="s">
        <v>186</v>
      </c>
      <c r="J4767" t="s">
        <v>164</v>
      </c>
      <c r="K4767" t="s">
        <v>209</v>
      </c>
      <c r="L4767" t="s">
        <v>155</v>
      </c>
      <c r="M4767" t="s">
        <v>155</v>
      </c>
      <c r="N4767" t="n">
        <v>-81.9262</v>
      </c>
      <c r="O4767" t="n">
        <v>38.4546</v>
      </c>
      <c r="P4767" t="n">
        <v>526</v>
      </c>
      <c r="Q4767" t="n">
        <v>508</v>
      </c>
      <c r="R4767" t="n">
        <v>68.1</v>
      </c>
      <c r="S4767" t="n">
        <v>81.3</v>
      </c>
      <c r="T4767" t="n">
        <v>11.2</v>
      </c>
      <c r="U4767" t="n">
        <v>1.6</v>
      </c>
      <c r="V4767" t="n">
        <v>0.2</v>
      </c>
      <c r="W4767" t="n">
        <v>0</v>
      </c>
      <c r="X4767" t="n">
        <v>100</v>
      </c>
      <c r="Y4767" t="n">
        <v>15</v>
      </c>
      <c r="Z4767" t="n">
        <v>39</v>
      </c>
      <c r="AA4767" t="n">
        <v>2</v>
      </c>
      <c r="AB4767" t="n">
        <v>50</v>
      </c>
      <c r="AC4767" t="n">
        <v>2</v>
      </c>
      <c r="AD4767" t="n">
        <v>50</v>
      </c>
      <c r="AE4767" t="n">
        <v>50</v>
      </c>
      <c r="AF4767" t="n">
        <v>1</v>
      </c>
      <c r="AG4767" t="n">
        <v>85</v>
      </c>
      <c r="AH4767" t="n">
        <v>89</v>
      </c>
      <c r="AI4767" t="n">
        <v>16943</v>
      </c>
      <c r="AJ4767" t="n">
        <v>16943</v>
      </c>
      <c r="AK4767"/>
      <c r="AL4767"/>
      <c r="AM4767"/>
      <c r="AN4767"/>
      <c r="AO4767" t="n">
        <v>6</v>
      </c>
      <c r="AP4767" t="n">
        <v>15</v>
      </c>
      <c r="AQ4767" t="n">
        <v>5</v>
      </c>
      <c r="AR4767"/>
    </row>
    <row r="4768">
      <c r="A4768" t="n">
        <v>456825</v>
      </c>
      <c r="B4768" t="s">
        <v>7008</v>
      </c>
      <c r="C4768" t="s">
        <v>2075</v>
      </c>
      <c r="D4768" t="s">
        <v>2071</v>
      </c>
      <c r="E4768" t="s">
        <v>147</v>
      </c>
      <c r="F4768" t="s">
        <v>199</v>
      </c>
      <c r="G4768" t="s">
        <v>189</v>
      </c>
      <c r="H4768" t="s">
        <v>200</v>
      </c>
      <c r="I4768" t="s">
        <v>151</v>
      </c>
      <c r="J4768" t="s">
        <v>164</v>
      </c>
      <c r="K4768"/>
      <c r="L4768" t="s">
        <v>155</v>
      </c>
      <c r="M4768" t="s">
        <v>155</v>
      </c>
      <c r="N4768" t="n">
        <v>-91.0445</v>
      </c>
      <c r="O4768" t="n">
        <v>30.4111</v>
      </c>
      <c r="P4768" t="n">
        <v>284</v>
      </c>
      <c r="Q4768" t="n">
        <v>284</v>
      </c>
      <c r="R4768" t="n">
        <v>96.8</v>
      </c>
      <c r="S4768" t="n">
        <v>31.7</v>
      </c>
      <c r="T4768" t="n">
        <v>59.9</v>
      </c>
      <c r="U4768" t="n">
        <v>1.1</v>
      </c>
      <c r="V4768" t="n">
        <v>1.4</v>
      </c>
      <c r="W4768" t="n">
        <v>0</v>
      </c>
      <c r="X4768" t="n">
        <v>0</v>
      </c>
      <c r="Y4768"/>
      <c r="Z4768" t="n">
        <v>14</v>
      </c>
      <c r="AA4768"/>
      <c r="AB4768"/>
      <c r="AC4768"/>
      <c r="AD4768"/>
      <c r="AE4768"/>
      <c r="AF4768" t="n">
        <v>6</v>
      </c>
      <c r="AG4768" t="n">
        <v>64</v>
      </c>
      <c r="AH4768" t="n">
        <v>64</v>
      </c>
      <c r="AI4768" t="n">
        <v>15457</v>
      </c>
      <c r="AJ4768" t="n">
        <v>15535</v>
      </c>
      <c r="AK4768"/>
      <c r="AL4768"/>
      <c r="AM4768"/>
      <c r="AN4768"/>
      <c r="AO4768"/>
      <c r="AP4768"/>
      <c r="AQ4768"/>
      <c r="AR4768"/>
    </row>
    <row r="4769">
      <c r="A4769" t="n">
        <v>456852</v>
      </c>
      <c r="B4769" t="s">
        <v>7009</v>
      </c>
      <c r="C4769" t="s">
        <v>7010</v>
      </c>
      <c r="D4769" t="s">
        <v>440</v>
      </c>
      <c r="E4769" t="s">
        <v>267</v>
      </c>
      <c r="F4769" t="s">
        <v>279</v>
      </c>
      <c r="G4769" t="s">
        <v>189</v>
      </c>
      <c r="H4769" t="s">
        <v>174</v>
      </c>
      <c r="I4769" t="s">
        <v>186</v>
      </c>
      <c r="J4769" t="s">
        <v>164</v>
      </c>
      <c r="K4769" t="s">
        <v>176</v>
      </c>
      <c r="L4769" t="s">
        <v>155</v>
      </c>
      <c r="M4769" t="s">
        <v>155</v>
      </c>
      <c r="N4769" t="n">
        <v>-117.3831</v>
      </c>
      <c r="O4769" t="n">
        <v>34.4207</v>
      </c>
      <c r="P4769" t="n">
        <v>637</v>
      </c>
      <c r="Q4769" t="n">
        <v>637</v>
      </c>
      <c r="R4769" t="n">
        <v>65.6</v>
      </c>
      <c r="S4769" t="n">
        <v>13.3</v>
      </c>
      <c r="T4769" t="n">
        <v>12.6</v>
      </c>
      <c r="U4769" t="n">
        <v>59.7</v>
      </c>
      <c r="V4769" t="n">
        <v>1.4</v>
      </c>
      <c r="W4769" t="n">
        <v>0</v>
      </c>
      <c r="X4769" t="n">
        <v>81</v>
      </c>
      <c r="Y4769"/>
      <c r="Z4769" t="n">
        <v>27</v>
      </c>
      <c r="AA4769" t="n">
        <v>162</v>
      </c>
      <c r="AB4769" t="n">
        <v>45.7</v>
      </c>
      <c r="AC4769"/>
      <c r="AD4769"/>
      <c r="AE4769"/>
      <c r="AF4769" t="n">
        <v>264</v>
      </c>
      <c r="AG4769" t="n">
        <v>62</v>
      </c>
      <c r="AH4769" t="n">
        <v>62</v>
      </c>
      <c r="AI4769" t="n">
        <v>23538</v>
      </c>
      <c r="AJ4769" t="n">
        <v>23465</v>
      </c>
      <c r="AK4769" t="n">
        <v>23119</v>
      </c>
      <c r="AL4769" t="n">
        <v>24440</v>
      </c>
      <c r="AM4769" t="n">
        <v>26271</v>
      </c>
      <c r="AN4769" t="n">
        <v>28644</v>
      </c>
      <c r="AO4769" t="n">
        <v>19</v>
      </c>
      <c r="AP4769"/>
      <c r="AQ4769"/>
      <c r="AR4769"/>
    </row>
    <row r="4770">
      <c r="A4770" t="n">
        <v>456922</v>
      </c>
      <c r="B4770" t="s">
        <v>7011</v>
      </c>
      <c r="C4770" t="s">
        <v>4924</v>
      </c>
      <c r="D4770" t="s">
        <v>4775</v>
      </c>
      <c r="E4770" t="s">
        <v>283</v>
      </c>
      <c r="F4770" t="s">
        <v>199</v>
      </c>
      <c r="G4770" t="s">
        <v>189</v>
      </c>
      <c r="H4770" t="s">
        <v>200</v>
      </c>
      <c r="I4770" t="s">
        <v>151</v>
      </c>
      <c r="J4770" t="s">
        <v>164</v>
      </c>
      <c r="K4770"/>
      <c r="L4770" t="s">
        <v>155</v>
      </c>
      <c r="M4770" t="s">
        <v>155</v>
      </c>
      <c r="N4770" t="n">
        <v>-97.5021</v>
      </c>
      <c r="O4770" t="n">
        <v>25.944</v>
      </c>
      <c r="P4770" t="n">
        <v>415</v>
      </c>
      <c r="Q4770" t="n">
        <v>415</v>
      </c>
      <c r="R4770" t="n">
        <v>74.7</v>
      </c>
      <c r="S4770" t="n">
        <v>1.9</v>
      </c>
      <c r="T4770" t="n">
        <v>0.7</v>
      </c>
      <c r="U4770" t="n">
        <v>96.1</v>
      </c>
      <c r="V4770" t="n">
        <v>0</v>
      </c>
      <c r="W4770" t="n">
        <v>0</v>
      </c>
      <c r="X4770" t="n">
        <v>90</v>
      </c>
      <c r="Y4770" t="n">
        <v>0</v>
      </c>
      <c r="Z4770" t="n">
        <v>12</v>
      </c>
      <c r="AA4770"/>
      <c r="AB4770"/>
      <c r="AC4770"/>
      <c r="AD4770"/>
      <c r="AE4770"/>
      <c r="AF4770" t="n">
        <v>141</v>
      </c>
      <c r="AG4770" t="n">
        <v>74</v>
      </c>
      <c r="AH4770" t="n">
        <v>84</v>
      </c>
      <c r="AI4770" t="n">
        <v>19167</v>
      </c>
      <c r="AJ4770" t="n">
        <v>19084</v>
      </c>
      <c r="AK4770" t="n">
        <v>19292</v>
      </c>
      <c r="AL4770" t="n">
        <v>25069</v>
      </c>
      <c r="AM4770" t="n">
        <v>25069</v>
      </c>
      <c r="AN4770"/>
      <c r="AO4770"/>
      <c r="AP4770"/>
      <c r="AQ4770"/>
      <c r="AR4770"/>
    </row>
    <row r="4771">
      <c r="A4771" t="n">
        <v>456931</v>
      </c>
      <c r="B4771" t="s">
        <v>7012</v>
      </c>
      <c r="C4771" t="s">
        <v>4822</v>
      </c>
      <c r="D4771" t="s">
        <v>4775</v>
      </c>
      <c r="E4771" t="s">
        <v>283</v>
      </c>
      <c r="F4771" t="s">
        <v>199</v>
      </c>
      <c r="G4771" t="s">
        <v>189</v>
      </c>
      <c r="H4771" t="s">
        <v>200</v>
      </c>
      <c r="I4771" t="s">
        <v>151</v>
      </c>
      <c r="J4771" t="s">
        <v>164</v>
      </c>
      <c r="K4771"/>
      <c r="L4771" t="s">
        <v>155</v>
      </c>
      <c r="M4771" t="s">
        <v>155</v>
      </c>
      <c r="N4771" t="n">
        <v>-97.4333</v>
      </c>
      <c r="O4771" t="n">
        <v>27.7396</v>
      </c>
      <c r="P4771" t="n">
        <v>565</v>
      </c>
      <c r="Q4771" t="n">
        <v>565</v>
      </c>
      <c r="R4771" t="n">
        <v>46.9</v>
      </c>
      <c r="S4771" t="n">
        <v>14.7</v>
      </c>
      <c r="T4771" t="n">
        <v>5.7</v>
      </c>
      <c r="U4771" t="n">
        <v>72.9</v>
      </c>
      <c r="V4771" t="n">
        <v>0.2</v>
      </c>
      <c r="W4771" t="n">
        <v>0</v>
      </c>
      <c r="X4771" t="n">
        <v>72</v>
      </c>
      <c r="Y4771" t="n">
        <v>0</v>
      </c>
      <c r="Z4771" t="n">
        <v>11</v>
      </c>
      <c r="AA4771"/>
      <c r="AB4771"/>
      <c r="AC4771"/>
      <c r="AD4771"/>
      <c r="AE4771"/>
      <c r="AF4771" t="n">
        <v>184</v>
      </c>
      <c r="AG4771" t="n">
        <v>80</v>
      </c>
      <c r="AH4771" t="n">
        <v>86</v>
      </c>
      <c r="AI4771" t="n">
        <v>20581</v>
      </c>
      <c r="AJ4771" t="n">
        <v>20394</v>
      </c>
      <c r="AK4771" t="n">
        <v>20798</v>
      </c>
      <c r="AL4771" t="n">
        <v>25245</v>
      </c>
      <c r="AM4771" t="n">
        <v>24049</v>
      </c>
      <c r="AN4771"/>
      <c r="AO4771"/>
      <c r="AP4771"/>
      <c r="AQ4771"/>
      <c r="AR4771"/>
    </row>
    <row r="4772">
      <c r="A4772" t="n">
        <v>456959</v>
      </c>
      <c r="B4772" t="s">
        <v>7013</v>
      </c>
      <c r="C4772" t="s">
        <v>2644</v>
      </c>
      <c r="D4772" t="s">
        <v>890</v>
      </c>
      <c r="E4772" t="s">
        <v>891</v>
      </c>
      <c r="F4772" t="s">
        <v>148</v>
      </c>
      <c r="G4772" t="s">
        <v>149</v>
      </c>
      <c r="H4772" t="s">
        <v>150</v>
      </c>
      <c r="I4772" t="s">
        <v>151</v>
      </c>
      <c r="J4772" t="s">
        <v>164</v>
      </c>
      <c r="K4772" t="s">
        <v>209</v>
      </c>
      <c r="L4772" t="s">
        <v>155</v>
      </c>
      <c r="M4772" t="s">
        <v>155</v>
      </c>
      <c r="N4772" t="n">
        <v>-92.4635</v>
      </c>
      <c r="O4772" t="n">
        <v>44.0223</v>
      </c>
      <c r="P4772" t="n">
        <v>656</v>
      </c>
      <c r="Q4772" t="n">
        <v>656</v>
      </c>
      <c r="R4772" t="n">
        <v>80.3</v>
      </c>
      <c r="S4772" t="n">
        <v>54</v>
      </c>
      <c r="T4772" t="n">
        <v>15.2</v>
      </c>
      <c r="U4772" t="n">
        <v>9</v>
      </c>
      <c r="V4772" t="n">
        <v>15.1</v>
      </c>
      <c r="W4772" t="n">
        <v>1.1</v>
      </c>
      <c r="X4772" t="n">
        <v>72</v>
      </c>
      <c r="Y4772" t="n">
        <v>33</v>
      </c>
      <c r="Z4772" t="n">
        <v>13</v>
      </c>
      <c r="AA4772" t="n">
        <v>188</v>
      </c>
      <c r="AB4772" t="n">
        <v>56.9</v>
      </c>
      <c r="AC4772" t="n">
        <v>188</v>
      </c>
      <c r="AD4772" t="n">
        <v>56.9</v>
      </c>
      <c r="AE4772" t="n">
        <v>52.7</v>
      </c>
      <c r="AF4772" t="n">
        <v>190</v>
      </c>
      <c r="AG4772" t="n">
        <v>36</v>
      </c>
      <c r="AH4772" t="n">
        <v>78</v>
      </c>
      <c r="AI4772" t="n">
        <v>13840</v>
      </c>
      <c r="AJ4772" t="n">
        <v>3010</v>
      </c>
      <c r="AK4772" t="n">
        <v>4452</v>
      </c>
      <c r="AL4772" t="n">
        <v>3168</v>
      </c>
      <c r="AM4772" t="n">
        <v>16790</v>
      </c>
      <c r="AN4772" t="n">
        <v>24800</v>
      </c>
      <c r="AO4772"/>
      <c r="AP4772" t="n">
        <v>159</v>
      </c>
      <c r="AQ4772"/>
      <c r="AR4772"/>
    </row>
    <row r="4773">
      <c r="A4773" t="n">
        <v>456968</v>
      </c>
      <c r="B4773" t="s">
        <v>7014</v>
      </c>
      <c r="C4773" t="s">
        <v>3582</v>
      </c>
      <c r="D4773" t="s">
        <v>3570</v>
      </c>
      <c r="E4773" t="s">
        <v>147</v>
      </c>
      <c r="F4773" t="s">
        <v>279</v>
      </c>
      <c r="G4773" t="s">
        <v>189</v>
      </c>
      <c r="H4773" t="s">
        <v>174</v>
      </c>
      <c r="I4773" t="s">
        <v>151</v>
      </c>
      <c r="J4773" t="s">
        <v>168</v>
      </c>
      <c r="K4773"/>
      <c r="L4773" t="s">
        <v>155</v>
      </c>
      <c r="M4773" t="s">
        <v>155</v>
      </c>
      <c r="N4773" t="n">
        <v>-79.8408</v>
      </c>
      <c r="O4773" t="n">
        <v>36.0378</v>
      </c>
      <c r="P4773" t="n">
        <v>1901</v>
      </c>
      <c r="Q4773" t="n">
        <v>1901</v>
      </c>
      <c r="R4773" t="n">
        <v>94.2</v>
      </c>
      <c r="S4773" t="n">
        <v>12.8</v>
      </c>
      <c r="T4773" t="n">
        <v>70.1</v>
      </c>
      <c r="U4773" t="n">
        <v>7.4</v>
      </c>
      <c r="V4773" t="n">
        <v>0.4</v>
      </c>
      <c r="W4773" t="n">
        <v>0.1</v>
      </c>
      <c r="X4773" t="n">
        <v>57</v>
      </c>
      <c r="Y4773" t="n">
        <v>64</v>
      </c>
      <c r="Z4773" t="n">
        <v>20</v>
      </c>
      <c r="AA4773" t="n">
        <v>180</v>
      </c>
      <c r="AB4773" t="n">
        <v>28.9</v>
      </c>
      <c r="AC4773"/>
      <c r="AD4773"/>
      <c r="AE4773"/>
      <c r="AF4773" t="n">
        <v>262</v>
      </c>
      <c r="AG4773" t="n">
        <v>38</v>
      </c>
      <c r="AH4773" t="n">
        <v>38</v>
      </c>
      <c r="AI4773" t="n">
        <v>36309</v>
      </c>
      <c r="AJ4773" t="n">
        <v>37514</v>
      </c>
      <c r="AK4773"/>
      <c r="AL4773"/>
      <c r="AM4773"/>
      <c r="AN4773"/>
      <c r="AO4773"/>
      <c r="AP4773"/>
      <c r="AQ4773"/>
      <c r="AR4773"/>
    </row>
    <row r="4774">
      <c r="A4774" t="n">
        <v>456977</v>
      </c>
      <c r="B4774" t="s">
        <v>7015</v>
      </c>
      <c r="C4774" t="s">
        <v>7016</v>
      </c>
      <c r="D4774" t="s">
        <v>1078</v>
      </c>
      <c r="E4774" t="s">
        <v>147</v>
      </c>
      <c r="F4774" t="s">
        <v>279</v>
      </c>
      <c r="G4774" t="s">
        <v>189</v>
      </c>
      <c r="H4774" t="s">
        <v>174</v>
      </c>
      <c r="I4774" t="s">
        <v>186</v>
      </c>
      <c r="J4774" t="s">
        <v>164</v>
      </c>
      <c r="K4774" t="s">
        <v>176</v>
      </c>
      <c r="L4774" t="s">
        <v>155</v>
      </c>
      <c r="M4774" t="s">
        <v>155</v>
      </c>
      <c r="N4774" t="n">
        <v>-80.3566</v>
      </c>
      <c r="O4774" t="n">
        <v>25.5905</v>
      </c>
      <c r="P4774" t="n">
        <v>163</v>
      </c>
      <c r="Q4774" t="n">
        <v>163</v>
      </c>
      <c r="R4774" t="n">
        <v>16</v>
      </c>
      <c r="S4774" t="n">
        <v>2.5</v>
      </c>
      <c r="T4774" t="n">
        <v>14.7</v>
      </c>
      <c r="U4774" t="n">
        <v>82.2</v>
      </c>
      <c r="V4774" t="n">
        <v>0.6</v>
      </c>
      <c r="W4774" t="n">
        <v>0</v>
      </c>
      <c r="X4774" t="n">
        <v>95</v>
      </c>
      <c r="Y4774"/>
      <c r="Z4774" t="n">
        <v>15</v>
      </c>
      <c r="AA4774" t="n">
        <v>107</v>
      </c>
      <c r="AB4774" t="n">
        <v>57</v>
      </c>
      <c r="AC4774"/>
      <c r="AD4774"/>
      <c r="AE4774"/>
      <c r="AF4774" t="n">
        <v>61</v>
      </c>
      <c r="AG4774" t="n">
        <v>100</v>
      </c>
      <c r="AH4774" t="n">
        <v>100</v>
      </c>
      <c r="AI4774" t="n">
        <v>17300</v>
      </c>
      <c r="AJ4774" t="n">
        <v>17344</v>
      </c>
      <c r="AK4774" t="n">
        <v>17972</v>
      </c>
      <c r="AL4774"/>
      <c r="AM4774"/>
      <c r="AN4774"/>
      <c r="AO4774"/>
      <c r="AP4774"/>
      <c r="AQ4774"/>
      <c r="AR4774"/>
    </row>
    <row r="4775">
      <c r="A4775" t="n">
        <v>457031</v>
      </c>
      <c r="B4775" t="s">
        <v>1460</v>
      </c>
      <c r="C4775" t="s">
        <v>7017</v>
      </c>
      <c r="D4775" t="s">
        <v>1433</v>
      </c>
      <c r="E4775" t="s">
        <v>1434</v>
      </c>
      <c r="F4775" t="s">
        <v>199</v>
      </c>
      <c r="G4775" t="s">
        <v>189</v>
      </c>
      <c r="H4775" t="s">
        <v>200</v>
      </c>
      <c r="I4775" t="s">
        <v>186</v>
      </c>
      <c r="J4775" t="s">
        <v>164</v>
      </c>
      <c r="K4775"/>
      <c r="L4775" t="s">
        <v>155</v>
      </c>
      <c r="M4775" t="s">
        <v>155</v>
      </c>
      <c r="N4775" t="n">
        <v>-87.9278</v>
      </c>
      <c r="O4775" t="n">
        <v>41.51</v>
      </c>
      <c r="P4775" t="n">
        <v>108</v>
      </c>
      <c r="Q4775" t="n">
        <v>108</v>
      </c>
      <c r="R4775" t="n">
        <v>100</v>
      </c>
      <c r="S4775" t="n">
        <v>89.8</v>
      </c>
      <c r="T4775" t="n">
        <v>2.8</v>
      </c>
      <c r="U4775" t="n">
        <v>4.6</v>
      </c>
      <c r="V4775" t="n">
        <v>1.9</v>
      </c>
      <c r="W4775" t="n">
        <v>0</v>
      </c>
      <c r="X4775" t="n">
        <v>100</v>
      </c>
      <c r="Y4775" t="n">
        <v>100</v>
      </c>
      <c r="Z4775" t="n">
        <v>14</v>
      </c>
      <c r="AA4775"/>
      <c r="AB4775"/>
      <c r="AC4775"/>
      <c r="AD4775"/>
      <c r="AE4775"/>
      <c r="AF4775" t="n">
        <v>26</v>
      </c>
      <c r="AG4775" t="n">
        <v>24</v>
      </c>
      <c r="AH4775" t="n">
        <v>53</v>
      </c>
      <c r="AI4775" t="n">
        <v>15765</v>
      </c>
      <c r="AJ4775" t="n">
        <v>18091</v>
      </c>
      <c r="AK4775"/>
      <c r="AL4775"/>
      <c r="AM4775"/>
      <c r="AN4775" t="n">
        <v>18464</v>
      </c>
      <c r="AO4775"/>
      <c r="AP4775"/>
      <c r="AQ4775"/>
      <c r="AR4775"/>
    </row>
    <row r="4776">
      <c r="A4776" t="n">
        <v>457077</v>
      </c>
      <c r="B4776" t="s">
        <v>7018</v>
      </c>
      <c r="C4776" t="s">
        <v>467</v>
      </c>
      <c r="D4776" t="s">
        <v>440</v>
      </c>
      <c r="E4776" t="s">
        <v>267</v>
      </c>
      <c r="F4776" t="s">
        <v>199</v>
      </c>
      <c r="G4776" t="s">
        <v>189</v>
      </c>
      <c r="H4776" t="s">
        <v>200</v>
      </c>
      <c r="I4776" t="s">
        <v>151</v>
      </c>
      <c r="J4776" t="s">
        <v>164</v>
      </c>
      <c r="K4776"/>
      <c r="L4776" t="s">
        <v>155</v>
      </c>
      <c r="M4776" t="s">
        <v>155</v>
      </c>
      <c r="N4776" t="n">
        <v>-119.0231</v>
      </c>
      <c r="O4776" t="n">
        <v>35.3855</v>
      </c>
      <c r="P4776" t="n">
        <v>731</v>
      </c>
      <c r="Q4776" t="n">
        <v>731</v>
      </c>
      <c r="R4776" t="n">
        <v>92.6</v>
      </c>
      <c r="S4776" t="n">
        <v>22.7</v>
      </c>
      <c r="T4776" t="n">
        <v>7.5</v>
      </c>
      <c r="U4776" t="n">
        <v>65.1</v>
      </c>
      <c r="V4776" t="n">
        <v>1.4</v>
      </c>
      <c r="W4776" t="n">
        <v>0</v>
      </c>
      <c r="X4776" t="n">
        <v>82</v>
      </c>
      <c r="Y4776"/>
      <c r="Z4776" t="n">
        <v>26</v>
      </c>
      <c r="AA4776"/>
      <c r="AB4776"/>
      <c r="AC4776"/>
      <c r="AD4776"/>
      <c r="AE4776"/>
      <c r="AF4776" t="n">
        <v>608</v>
      </c>
      <c r="AG4776" t="n">
        <v>68</v>
      </c>
      <c r="AH4776" t="n">
        <v>68</v>
      </c>
      <c r="AI4776" t="n">
        <v>29643</v>
      </c>
      <c r="AJ4776" t="n">
        <v>28601</v>
      </c>
      <c r="AK4776" t="n">
        <v>28374</v>
      </c>
      <c r="AL4776" t="n">
        <v>30142</v>
      </c>
      <c r="AM4776" t="n">
        <v>31964</v>
      </c>
      <c r="AN4776" t="n">
        <v>33132</v>
      </c>
      <c r="AO4776"/>
      <c r="AP4776"/>
      <c r="AQ4776"/>
      <c r="AR4776"/>
    </row>
    <row r="4777">
      <c r="A4777" t="n">
        <v>457086</v>
      </c>
      <c r="B4777" t="s">
        <v>7019</v>
      </c>
      <c r="C4777" t="s">
        <v>626</v>
      </c>
      <c r="D4777" t="s">
        <v>440</v>
      </c>
      <c r="E4777" t="s">
        <v>267</v>
      </c>
      <c r="F4777" t="s">
        <v>162</v>
      </c>
      <c r="G4777" t="s">
        <v>163</v>
      </c>
      <c r="H4777" t="s">
        <v>150</v>
      </c>
      <c r="I4777" t="s">
        <v>151</v>
      </c>
      <c r="J4777" t="s">
        <v>164</v>
      </c>
      <c r="K4777" t="s">
        <v>209</v>
      </c>
      <c r="L4777" t="s">
        <v>155</v>
      </c>
      <c r="M4777" t="s">
        <v>155</v>
      </c>
      <c r="N4777" t="n">
        <v>-118.3501</v>
      </c>
      <c r="O4777" t="n">
        <v>33.8091</v>
      </c>
      <c r="P4777" t="n">
        <v>254</v>
      </c>
      <c r="Q4777" t="n">
        <v>252</v>
      </c>
      <c r="R4777" t="n">
        <v>75.8</v>
      </c>
      <c r="S4777" t="n">
        <v>4</v>
      </c>
      <c r="T4777" t="n">
        <v>31.7</v>
      </c>
      <c r="U4777" t="n">
        <v>29.4</v>
      </c>
      <c r="V4777" t="n">
        <v>34.1</v>
      </c>
      <c r="W4777" t="n">
        <v>0</v>
      </c>
      <c r="X4777"/>
      <c r="Y4777"/>
      <c r="Z4777" t="n">
        <v>15</v>
      </c>
      <c r="AA4777" t="n">
        <v>16</v>
      </c>
      <c r="AB4777" t="n">
        <v>93.8</v>
      </c>
      <c r="AC4777"/>
      <c r="AD4777"/>
      <c r="AE4777"/>
      <c r="AF4777" t="n">
        <v>5</v>
      </c>
      <c r="AG4777" t="n">
        <v>59</v>
      </c>
      <c r="AH4777" t="n">
        <v>59</v>
      </c>
      <c r="AI4777" t="n">
        <v>14190</v>
      </c>
      <c r="AJ4777"/>
      <c r="AK4777" t="n">
        <v>15765</v>
      </c>
      <c r="AL4777" t="n">
        <v>13378</v>
      </c>
      <c r="AM4777"/>
      <c r="AN4777" t="n">
        <v>20937</v>
      </c>
      <c r="AO4777"/>
      <c r="AP4777"/>
      <c r="AQ4777"/>
      <c r="AR4777"/>
    </row>
    <row r="4778">
      <c r="A4778" t="n">
        <v>457101</v>
      </c>
      <c r="B4778" t="s">
        <v>7020</v>
      </c>
      <c r="C4778" t="s">
        <v>2977</v>
      </c>
      <c r="D4778" t="s">
        <v>2978</v>
      </c>
      <c r="E4778" t="s">
        <v>267</v>
      </c>
      <c r="F4778" t="s">
        <v>279</v>
      </c>
      <c r="G4778" t="s">
        <v>189</v>
      </c>
      <c r="H4778" t="s">
        <v>174</v>
      </c>
      <c r="I4778" t="s">
        <v>151</v>
      </c>
      <c r="J4778" t="s">
        <v>164</v>
      </c>
      <c r="K4778" t="s">
        <v>176</v>
      </c>
      <c r="L4778" t="s">
        <v>155</v>
      </c>
      <c r="M4778" t="s">
        <v>155</v>
      </c>
      <c r="N4778" t="n">
        <v>-115.1182</v>
      </c>
      <c r="O4778" t="n">
        <v>36.0849</v>
      </c>
      <c r="P4778" t="n">
        <v>536</v>
      </c>
      <c r="Q4778" t="n">
        <v>536</v>
      </c>
      <c r="R4778" t="n">
        <v>75.6</v>
      </c>
      <c r="S4778" t="n">
        <v>9.7</v>
      </c>
      <c r="T4778" t="n">
        <v>22</v>
      </c>
      <c r="U4778" t="n">
        <v>36.4</v>
      </c>
      <c r="V4778" t="n">
        <v>13.1</v>
      </c>
      <c r="W4778" t="n">
        <v>1.1</v>
      </c>
      <c r="X4778" t="n">
        <v>65</v>
      </c>
      <c r="Y4778"/>
      <c r="Z4778" t="n">
        <v>14</v>
      </c>
      <c r="AA4778" t="n">
        <v>138</v>
      </c>
      <c r="AB4778" t="n">
        <v>41.3</v>
      </c>
      <c r="AC4778"/>
      <c r="AD4778"/>
      <c r="AE4778"/>
      <c r="AF4778" t="n">
        <v>135</v>
      </c>
      <c r="AG4778" t="n">
        <v>61</v>
      </c>
      <c r="AH4778" t="n">
        <v>61</v>
      </c>
      <c r="AI4778" t="n">
        <v>29900</v>
      </c>
      <c r="AJ4778" t="n">
        <v>30044</v>
      </c>
      <c r="AK4778" t="n">
        <v>30596</v>
      </c>
      <c r="AL4778" t="n">
        <v>30726</v>
      </c>
      <c r="AM4778" t="n">
        <v>32744</v>
      </c>
      <c r="AN4778"/>
      <c r="AO4778" t="n">
        <v>73</v>
      </c>
      <c r="AP4778"/>
      <c r="AQ4778"/>
      <c r="AR4778"/>
    </row>
    <row r="4779">
      <c r="A4779" t="n">
        <v>457110</v>
      </c>
      <c r="B4779" t="s">
        <v>7021</v>
      </c>
      <c r="C4779" t="s">
        <v>2985</v>
      </c>
      <c r="D4779" t="s">
        <v>2978</v>
      </c>
      <c r="E4779" t="s">
        <v>267</v>
      </c>
      <c r="F4779" t="s">
        <v>279</v>
      </c>
      <c r="G4779" t="s">
        <v>189</v>
      </c>
      <c r="H4779" t="s">
        <v>174</v>
      </c>
      <c r="I4779" t="s">
        <v>151</v>
      </c>
      <c r="J4779" t="s">
        <v>164</v>
      </c>
      <c r="K4779" t="s">
        <v>176</v>
      </c>
      <c r="L4779" t="s">
        <v>155</v>
      </c>
      <c r="M4779" t="s">
        <v>155</v>
      </c>
      <c r="N4779" t="n">
        <v>-119.7869</v>
      </c>
      <c r="O4779" t="n">
        <v>39.4632</v>
      </c>
      <c r="P4779" t="n">
        <v>652</v>
      </c>
      <c r="Q4779" t="n">
        <v>652</v>
      </c>
      <c r="R4779" t="n">
        <v>81.1</v>
      </c>
      <c r="S4779" t="n">
        <v>50.9</v>
      </c>
      <c r="T4779" t="n">
        <v>2.6</v>
      </c>
      <c r="U4779" t="n">
        <v>26.5</v>
      </c>
      <c r="V4779" t="n">
        <v>7.1</v>
      </c>
      <c r="W4779" t="n">
        <v>0.5</v>
      </c>
      <c r="X4779" t="n">
        <v>53</v>
      </c>
      <c r="Y4779"/>
      <c r="Z4779" t="n">
        <v>19</v>
      </c>
      <c r="AA4779" t="n">
        <v>69</v>
      </c>
      <c r="AB4779" t="n">
        <v>49.3</v>
      </c>
      <c r="AC4779"/>
      <c r="AD4779"/>
      <c r="AE4779"/>
      <c r="AF4779" t="n">
        <v>55</v>
      </c>
      <c r="AG4779" t="n">
        <v>35</v>
      </c>
      <c r="AH4779" t="n">
        <v>36</v>
      </c>
      <c r="AI4779" t="n">
        <v>45454</v>
      </c>
      <c r="AJ4779" t="n">
        <v>46880</v>
      </c>
      <c r="AK4779" t="n">
        <v>47462</v>
      </c>
      <c r="AL4779" t="n">
        <v>44732</v>
      </c>
      <c r="AM4779" t="n">
        <v>49004</v>
      </c>
      <c r="AN4779" t="n">
        <v>49566</v>
      </c>
      <c r="AO4779" t="n">
        <v>139</v>
      </c>
      <c r="AP4779"/>
      <c r="AQ4779"/>
      <c r="AR4779"/>
    </row>
    <row r="4780">
      <c r="A4780" t="n">
        <v>457129</v>
      </c>
      <c r="B4780" t="s">
        <v>7022</v>
      </c>
      <c r="C4780" t="s">
        <v>218</v>
      </c>
      <c r="D4780" t="s">
        <v>1078</v>
      </c>
      <c r="E4780" t="s">
        <v>147</v>
      </c>
      <c r="F4780" t="s">
        <v>188</v>
      </c>
      <c r="G4780" t="s">
        <v>189</v>
      </c>
      <c r="H4780" t="s">
        <v>150</v>
      </c>
      <c r="I4780" t="s">
        <v>151</v>
      </c>
      <c r="J4780" t="s">
        <v>164</v>
      </c>
      <c r="K4780" t="s">
        <v>209</v>
      </c>
      <c r="L4780" t="s">
        <v>155</v>
      </c>
      <c r="M4780" t="s">
        <v>155</v>
      </c>
      <c r="N4780" t="n">
        <v>-81.5864</v>
      </c>
      <c r="O4780" t="n">
        <v>30.2435</v>
      </c>
      <c r="P4780" t="n">
        <v>1255</v>
      </c>
      <c r="Q4780" t="n">
        <v>1255</v>
      </c>
      <c r="R4780" t="n">
        <v>89.1</v>
      </c>
      <c r="S4780" t="n">
        <v>21.9</v>
      </c>
      <c r="T4780" t="n">
        <v>48.9</v>
      </c>
      <c r="U4780" t="n">
        <v>20.2</v>
      </c>
      <c r="V4780" t="n">
        <v>4.9</v>
      </c>
      <c r="W4780" t="n">
        <v>0</v>
      </c>
      <c r="X4780" t="n">
        <v>100</v>
      </c>
      <c r="Y4780" t="n">
        <v>100</v>
      </c>
      <c r="Z4780" t="n">
        <v>9</v>
      </c>
      <c r="AA4780" t="n">
        <v>3</v>
      </c>
      <c r="AB4780" t="n">
        <v>33.3</v>
      </c>
      <c r="AC4780" t="n">
        <v>3</v>
      </c>
      <c r="AD4780" t="n">
        <v>33.3</v>
      </c>
      <c r="AE4780" t="n">
        <v>33.3</v>
      </c>
      <c r="AF4780" t="n">
        <v>4</v>
      </c>
      <c r="AG4780" t="n">
        <v>53</v>
      </c>
      <c r="AH4780" t="n">
        <v>62</v>
      </c>
      <c r="AI4780" t="n">
        <v>25513</v>
      </c>
      <c r="AJ4780" t="n">
        <v>28118</v>
      </c>
      <c r="AK4780" t="n">
        <v>27262</v>
      </c>
      <c r="AL4780"/>
      <c r="AM4780" t="n">
        <v>34657</v>
      </c>
      <c r="AN4780"/>
      <c r="AO4780"/>
      <c r="AP4780" t="n">
        <v>280</v>
      </c>
      <c r="AQ4780"/>
      <c r="AR4780"/>
    </row>
    <row r="4781">
      <c r="A4781" t="n">
        <v>457192</v>
      </c>
      <c r="B4781" t="s">
        <v>7023</v>
      </c>
      <c r="C4781" t="s">
        <v>344</v>
      </c>
      <c r="D4781" t="s">
        <v>345</v>
      </c>
      <c r="E4781" t="s">
        <v>147</v>
      </c>
      <c r="F4781" t="s">
        <v>199</v>
      </c>
      <c r="G4781" t="s">
        <v>189</v>
      </c>
      <c r="H4781" t="s">
        <v>200</v>
      </c>
      <c r="I4781" t="s">
        <v>151</v>
      </c>
      <c r="J4781" t="s">
        <v>164</v>
      </c>
      <c r="K4781"/>
      <c r="L4781" t="s">
        <v>155</v>
      </c>
      <c r="M4781" t="s">
        <v>155</v>
      </c>
      <c r="N4781" t="n">
        <v>-92.3354</v>
      </c>
      <c r="O4781" t="n">
        <v>34.6906</v>
      </c>
      <c r="P4781" t="n">
        <v>59</v>
      </c>
      <c r="Q4781" t="n">
        <v>59</v>
      </c>
      <c r="R4781" t="n">
        <v>28.8</v>
      </c>
      <c r="S4781" t="n">
        <v>3.4</v>
      </c>
      <c r="T4781" t="n">
        <v>91.5</v>
      </c>
      <c r="U4781" t="n">
        <v>5.1</v>
      </c>
      <c r="V4781" t="n">
        <v>0</v>
      </c>
      <c r="W4781" t="n">
        <v>0</v>
      </c>
      <c r="X4781" t="n">
        <v>83</v>
      </c>
      <c r="Y4781"/>
      <c r="Z4781" t="n">
        <v>10</v>
      </c>
      <c r="AA4781"/>
      <c r="AB4781"/>
      <c r="AC4781"/>
      <c r="AD4781"/>
      <c r="AE4781"/>
      <c r="AF4781" t="n">
        <v>59</v>
      </c>
      <c r="AG4781" t="n">
        <v>100</v>
      </c>
      <c r="AH4781" t="n">
        <v>100</v>
      </c>
      <c r="AI4781" t="n">
        <v>16131</v>
      </c>
      <c r="AJ4781" t="n">
        <v>16141</v>
      </c>
      <c r="AK4781"/>
      <c r="AL4781"/>
      <c r="AM4781"/>
      <c r="AN4781"/>
      <c r="AO4781"/>
      <c r="AP4781"/>
      <c r="AQ4781"/>
      <c r="AR4781"/>
    </row>
    <row r="4782">
      <c r="A4782" t="n">
        <v>457208</v>
      </c>
      <c r="B4782" t="s">
        <v>7024</v>
      </c>
      <c r="C4782" t="s">
        <v>6708</v>
      </c>
      <c r="D4782" t="s">
        <v>440</v>
      </c>
      <c r="E4782" t="s">
        <v>267</v>
      </c>
      <c r="F4782" t="s">
        <v>199</v>
      </c>
      <c r="G4782" t="s">
        <v>189</v>
      </c>
      <c r="H4782" t="s">
        <v>200</v>
      </c>
      <c r="I4782" t="s">
        <v>151</v>
      </c>
      <c r="J4782" t="s">
        <v>164</v>
      </c>
      <c r="K4782"/>
      <c r="L4782" t="s">
        <v>155</v>
      </c>
      <c r="M4782" t="s">
        <v>155</v>
      </c>
      <c r="N4782" t="n">
        <v>-121.3342</v>
      </c>
      <c r="O4782" t="n">
        <v>38.5613</v>
      </c>
      <c r="P4782" t="n">
        <v>186</v>
      </c>
      <c r="Q4782" t="n">
        <v>186</v>
      </c>
      <c r="R4782" t="n">
        <v>14.5</v>
      </c>
      <c r="S4782" t="n">
        <v>32.3</v>
      </c>
      <c r="T4782" t="n">
        <v>15.6</v>
      </c>
      <c r="U4782" t="n">
        <v>29.6</v>
      </c>
      <c r="V4782" t="n">
        <v>10.2</v>
      </c>
      <c r="W4782" t="n">
        <v>0</v>
      </c>
      <c r="X4782" t="n">
        <v>56</v>
      </c>
      <c r="Y4782"/>
      <c r="Z4782" t="n">
        <v>15</v>
      </c>
      <c r="AA4782"/>
      <c r="AB4782"/>
      <c r="AC4782"/>
      <c r="AD4782"/>
      <c r="AE4782"/>
      <c r="AF4782" t="n">
        <v>142</v>
      </c>
      <c r="AG4782" t="n">
        <v>51</v>
      </c>
      <c r="AH4782" t="n">
        <v>51</v>
      </c>
      <c r="AI4782" t="n">
        <v>22494</v>
      </c>
      <c r="AJ4782" t="n">
        <v>23056</v>
      </c>
      <c r="AK4782" t="n">
        <v>23811</v>
      </c>
      <c r="AL4782" t="n">
        <v>24593</v>
      </c>
      <c r="AM4782" t="n">
        <v>24512</v>
      </c>
      <c r="AN4782" t="n">
        <v>25656</v>
      </c>
      <c r="AO4782"/>
      <c r="AP4782"/>
      <c r="AQ4782"/>
      <c r="AR4782"/>
    </row>
    <row r="4783">
      <c r="A4783" t="n">
        <v>457226</v>
      </c>
      <c r="B4783" t="s">
        <v>7025</v>
      </c>
      <c r="C4783" t="s">
        <v>1679</v>
      </c>
      <c r="D4783" t="s">
        <v>1445</v>
      </c>
      <c r="E4783" t="s">
        <v>1434</v>
      </c>
      <c r="F4783" t="s">
        <v>162</v>
      </c>
      <c r="G4783" t="s">
        <v>163</v>
      </c>
      <c r="H4783" t="s">
        <v>150</v>
      </c>
      <c r="I4783" t="s">
        <v>186</v>
      </c>
      <c r="J4783" t="s">
        <v>164</v>
      </c>
      <c r="K4783" t="s">
        <v>209</v>
      </c>
      <c r="L4783" t="s">
        <v>155</v>
      </c>
      <c r="M4783" t="s">
        <v>155</v>
      </c>
      <c r="N4783" t="n">
        <v>-85.9868</v>
      </c>
      <c r="O4783" t="n">
        <v>39.8947</v>
      </c>
      <c r="P4783" t="n">
        <v>58</v>
      </c>
      <c r="Q4783" t="n">
        <v>49</v>
      </c>
      <c r="R4783" t="n">
        <v>32.7</v>
      </c>
      <c r="S4783" t="n">
        <v>83.7</v>
      </c>
      <c r="T4783" t="n">
        <v>0</v>
      </c>
      <c r="U4783" t="n">
        <v>8.2</v>
      </c>
      <c r="V4783" t="n">
        <v>2</v>
      </c>
      <c r="W4783" t="n">
        <v>2</v>
      </c>
      <c r="X4783" t="n">
        <v>100</v>
      </c>
      <c r="Y4783" t="n">
        <v>100</v>
      </c>
      <c r="Z4783" t="n">
        <v>7</v>
      </c>
      <c r="AA4783"/>
      <c r="AB4783"/>
      <c r="AC4783"/>
      <c r="AD4783"/>
      <c r="AE4783"/>
      <c r="AF4783" t="n">
        <v>4</v>
      </c>
      <c r="AG4783" t="n">
        <v>15</v>
      </c>
      <c r="AH4783" t="n">
        <v>32</v>
      </c>
      <c r="AI4783"/>
      <c r="AJ4783"/>
      <c r="AK4783"/>
      <c r="AL4783"/>
      <c r="AM4783"/>
      <c r="AN4783"/>
      <c r="AO4783"/>
      <c r="AP4783" t="n">
        <v>1</v>
      </c>
      <c r="AQ4783"/>
      <c r="AR4783"/>
    </row>
    <row r="4784">
      <c r="A4784" t="n">
        <v>457253</v>
      </c>
      <c r="B4784" t="s">
        <v>7026</v>
      </c>
      <c r="C4784" t="s">
        <v>6503</v>
      </c>
      <c r="D4784" t="s">
        <v>440</v>
      </c>
      <c r="E4784" t="s">
        <v>267</v>
      </c>
      <c r="F4784" t="s">
        <v>199</v>
      </c>
      <c r="G4784" t="s">
        <v>189</v>
      </c>
      <c r="H4784" t="s">
        <v>200</v>
      </c>
      <c r="I4784" t="s">
        <v>186</v>
      </c>
      <c r="J4784" t="s">
        <v>164</v>
      </c>
      <c r="K4784"/>
      <c r="L4784" t="s">
        <v>155</v>
      </c>
      <c r="M4784" t="s">
        <v>155</v>
      </c>
      <c r="N4784" t="n">
        <v>-118.0415</v>
      </c>
      <c r="O4784" t="n">
        <v>33.9164</v>
      </c>
      <c r="P4784" t="n">
        <v>191</v>
      </c>
      <c r="Q4784" t="n">
        <v>191</v>
      </c>
      <c r="R4784" t="n">
        <v>96.3</v>
      </c>
      <c r="S4784" t="n">
        <v>7.3</v>
      </c>
      <c r="T4784" t="n">
        <v>5.8</v>
      </c>
      <c r="U4784" t="n">
        <v>83.2</v>
      </c>
      <c r="V4784" t="n">
        <v>2.1</v>
      </c>
      <c r="W4784" t="n">
        <v>0</v>
      </c>
      <c r="X4784" t="n">
        <v>100</v>
      </c>
      <c r="Y4784" t="n">
        <v>90</v>
      </c>
      <c r="Z4784" t="n">
        <v>20</v>
      </c>
      <c r="AA4784"/>
      <c r="AB4784"/>
      <c r="AC4784"/>
      <c r="AD4784"/>
      <c r="AE4784"/>
      <c r="AF4784" t="n">
        <v>10</v>
      </c>
      <c r="AG4784" t="n">
        <v>38</v>
      </c>
      <c r="AH4784" t="n">
        <v>38</v>
      </c>
      <c r="AI4784" t="n">
        <v>19155</v>
      </c>
      <c r="AJ4784" t="n">
        <v>19249</v>
      </c>
      <c r="AK4784" t="n">
        <v>18968</v>
      </c>
      <c r="AL4784"/>
      <c r="AM4784"/>
      <c r="AN4784"/>
      <c r="AO4784"/>
      <c r="AP4784"/>
      <c r="AQ4784"/>
      <c r="AR4784"/>
    </row>
    <row r="4785">
      <c r="A4785" t="n">
        <v>457271</v>
      </c>
      <c r="B4785" t="s">
        <v>7027</v>
      </c>
      <c r="C4785" t="s">
        <v>448</v>
      </c>
      <c r="D4785" t="s">
        <v>440</v>
      </c>
      <c r="E4785" t="s">
        <v>267</v>
      </c>
      <c r="F4785" t="s">
        <v>162</v>
      </c>
      <c r="G4785" t="s">
        <v>163</v>
      </c>
      <c r="H4785" t="s">
        <v>150</v>
      </c>
      <c r="I4785" t="s">
        <v>151</v>
      </c>
      <c r="J4785" t="s">
        <v>164</v>
      </c>
      <c r="K4785" t="s">
        <v>209</v>
      </c>
      <c r="L4785" t="s">
        <v>155</v>
      </c>
      <c r="M4785" t="s">
        <v>155</v>
      </c>
      <c r="N4785" t="n">
        <v>-118.4157</v>
      </c>
      <c r="O4785" t="n">
        <v>33.9708</v>
      </c>
      <c r="P4785" t="n">
        <v>80</v>
      </c>
      <c r="Q4785"/>
      <c r="R4785"/>
      <c r="S4785"/>
      <c r="T4785"/>
      <c r="U4785"/>
      <c r="V4785"/>
      <c r="W4785"/>
      <c r="X4785"/>
      <c r="Y4785"/>
      <c r="Z4785"/>
      <c r="AA4785"/>
      <c r="AB4785"/>
      <c r="AC4785"/>
      <c r="AD4785"/>
      <c r="AE4785"/>
      <c r="AF4785"/>
      <c r="AG4785"/>
      <c r="AH4785"/>
      <c r="AI4785"/>
      <c r="AJ4785"/>
      <c r="AK4785"/>
      <c r="AL4785"/>
      <c r="AM4785"/>
      <c r="AN4785"/>
      <c r="AO4785"/>
      <c r="AP4785"/>
      <c r="AQ4785" t="n">
        <v>14</v>
      </c>
      <c r="AR4785"/>
    </row>
    <row r="4786">
      <c r="A4786" t="n">
        <v>457299</v>
      </c>
      <c r="B4786" t="s">
        <v>7028</v>
      </c>
      <c r="C4786" t="s">
        <v>448</v>
      </c>
      <c r="D4786" t="s">
        <v>440</v>
      </c>
      <c r="E4786" t="s">
        <v>267</v>
      </c>
      <c r="F4786" t="s">
        <v>188</v>
      </c>
      <c r="G4786" t="s">
        <v>189</v>
      </c>
      <c r="H4786" t="s">
        <v>150</v>
      </c>
      <c r="I4786" t="s">
        <v>151</v>
      </c>
      <c r="J4786" t="s">
        <v>164</v>
      </c>
      <c r="K4786" t="s">
        <v>209</v>
      </c>
      <c r="L4786" t="s">
        <v>155</v>
      </c>
      <c r="M4786" t="s">
        <v>155</v>
      </c>
      <c r="N4786" t="n">
        <v>-118.299</v>
      </c>
      <c r="O4786" t="n">
        <v>34.0612</v>
      </c>
      <c r="P4786" t="n">
        <v>550</v>
      </c>
      <c r="Q4786" t="n">
        <v>546</v>
      </c>
      <c r="R4786" t="n">
        <v>78.9</v>
      </c>
      <c r="S4786" t="n">
        <v>2.9</v>
      </c>
      <c r="T4786" t="n">
        <v>7.1</v>
      </c>
      <c r="U4786" t="n">
        <v>20.7</v>
      </c>
      <c r="V4786" t="n">
        <v>62.1</v>
      </c>
      <c r="W4786" t="n">
        <v>5.3</v>
      </c>
      <c r="X4786" t="n">
        <v>50</v>
      </c>
      <c r="Y4786"/>
      <c r="Z4786" t="n">
        <v>25</v>
      </c>
      <c r="AA4786" t="n">
        <v>105</v>
      </c>
      <c r="AB4786" t="n">
        <v>97.1</v>
      </c>
      <c r="AC4786" t="n">
        <v>17</v>
      </c>
      <c r="AD4786" t="n">
        <v>100</v>
      </c>
      <c r="AE4786" t="n">
        <v>100</v>
      </c>
      <c r="AF4786" t="n">
        <v>41</v>
      </c>
      <c r="AG4786" t="n">
        <v>51</v>
      </c>
      <c r="AH4786" t="n">
        <v>52</v>
      </c>
      <c r="AI4786" t="n">
        <v>24659</v>
      </c>
      <c r="AJ4786" t="n">
        <v>25247</v>
      </c>
      <c r="AK4786" t="n">
        <v>26017</v>
      </c>
      <c r="AL4786" t="n">
        <v>26354</v>
      </c>
      <c r="AM4786" t="n">
        <v>25744</v>
      </c>
      <c r="AN4786"/>
      <c r="AO4786"/>
      <c r="AP4786" t="n">
        <v>6</v>
      </c>
      <c r="AQ4786"/>
      <c r="AR4786"/>
    </row>
    <row r="4787">
      <c r="A4787" t="n">
        <v>457314</v>
      </c>
      <c r="B4787" t="s">
        <v>7029</v>
      </c>
      <c r="C4787" t="s">
        <v>7030</v>
      </c>
      <c r="D4787" t="s">
        <v>440</v>
      </c>
      <c r="E4787" t="s">
        <v>267</v>
      </c>
      <c r="F4787" t="s">
        <v>199</v>
      </c>
      <c r="G4787" t="s">
        <v>189</v>
      </c>
      <c r="H4787" t="s">
        <v>200</v>
      </c>
      <c r="I4787" t="s">
        <v>186</v>
      </c>
      <c r="J4787" t="s">
        <v>164</v>
      </c>
      <c r="K4787"/>
      <c r="L4787" t="s">
        <v>155</v>
      </c>
      <c r="M4787" t="s">
        <v>155</v>
      </c>
      <c r="N4787" t="n">
        <v>-118.0807</v>
      </c>
      <c r="O4787" t="n">
        <v>33.8758</v>
      </c>
      <c r="P4787" t="n">
        <v>211</v>
      </c>
      <c r="Q4787" t="n">
        <v>211</v>
      </c>
      <c r="R4787" t="n">
        <v>79.6</v>
      </c>
      <c r="S4787" t="n">
        <v>1.9</v>
      </c>
      <c r="T4787" t="n">
        <v>30.3</v>
      </c>
      <c r="U4787" t="n">
        <v>47.4</v>
      </c>
      <c r="V4787" t="n">
        <v>18</v>
      </c>
      <c r="W4787" t="n">
        <v>0</v>
      </c>
      <c r="X4787" t="n">
        <v>83</v>
      </c>
      <c r="Y4787"/>
      <c r="Z4787" t="n">
        <v>10</v>
      </c>
      <c r="AA4787"/>
      <c r="AB4787"/>
      <c r="AC4787"/>
      <c r="AD4787"/>
      <c r="AE4787"/>
      <c r="AF4787" t="n">
        <v>29</v>
      </c>
      <c r="AG4787" t="n">
        <v>61</v>
      </c>
      <c r="AH4787" t="n">
        <v>65</v>
      </c>
      <c r="AI4787" t="n">
        <v>22042</v>
      </c>
      <c r="AJ4787" t="n">
        <v>22231</v>
      </c>
      <c r="AK4787" t="n">
        <v>23346</v>
      </c>
      <c r="AL4787" t="n">
        <v>23955</v>
      </c>
      <c r="AM4787" t="n">
        <v>27028</v>
      </c>
      <c r="AN4787" t="n">
        <v>26028</v>
      </c>
      <c r="AO4787"/>
      <c r="AP4787"/>
      <c r="AQ4787"/>
      <c r="AR4787"/>
    </row>
    <row r="4788">
      <c r="A4788" t="n">
        <v>457323</v>
      </c>
      <c r="B4788" t="s">
        <v>7031</v>
      </c>
      <c r="C4788" t="s">
        <v>6353</v>
      </c>
      <c r="D4788" t="s">
        <v>440</v>
      </c>
      <c r="E4788" t="s">
        <v>267</v>
      </c>
      <c r="F4788" t="s">
        <v>199</v>
      </c>
      <c r="G4788" t="s">
        <v>189</v>
      </c>
      <c r="H4788" t="s">
        <v>200</v>
      </c>
      <c r="I4788" t="s">
        <v>151</v>
      </c>
      <c r="J4788" t="s">
        <v>164</v>
      </c>
      <c r="K4788"/>
      <c r="L4788" t="s">
        <v>155</v>
      </c>
      <c r="M4788" t="s">
        <v>155</v>
      </c>
      <c r="N4788" t="n">
        <v>-117.1467</v>
      </c>
      <c r="O4788" t="n">
        <v>33.5073</v>
      </c>
      <c r="P4788" t="n">
        <v>533</v>
      </c>
      <c r="Q4788" t="n">
        <v>533</v>
      </c>
      <c r="R4788" t="n">
        <v>87.1</v>
      </c>
      <c r="S4788" t="n">
        <v>31.7</v>
      </c>
      <c r="T4788" t="n">
        <v>5.3</v>
      </c>
      <c r="U4788" t="n">
        <v>38.1</v>
      </c>
      <c r="V4788" t="n">
        <v>2.6</v>
      </c>
      <c r="W4788" t="n">
        <v>0</v>
      </c>
      <c r="X4788" t="n">
        <v>86</v>
      </c>
      <c r="Y4788"/>
      <c r="Z4788" t="n">
        <v>23</v>
      </c>
      <c r="AA4788"/>
      <c r="AB4788"/>
      <c r="AC4788"/>
      <c r="AD4788"/>
      <c r="AE4788"/>
      <c r="AF4788" t="n">
        <v>162</v>
      </c>
      <c r="AG4788" t="n">
        <v>53</v>
      </c>
      <c r="AH4788" t="n">
        <v>55</v>
      </c>
      <c r="AI4788" t="n">
        <v>33647</v>
      </c>
      <c r="AJ4788" t="n">
        <v>32786</v>
      </c>
      <c r="AK4788" t="n">
        <v>33195</v>
      </c>
      <c r="AL4788" t="n">
        <v>34308</v>
      </c>
      <c r="AM4788" t="n">
        <v>35228</v>
      </c>
      <c r="AN4788" t="n">
        <v>35624</v>
      </c>
      <c r="AO4788"/>
      <c r="AP4788"/>
      <c r="AQ4788"/>
      <c r="AR4788"/>
    </row>
    <row r="4789">
      <c r="A4789" t="n">
        <v>457332</v>
      </c>
      <c r="B4789" t="s">
        <v>7032</v>
      </c>
      <c r="C4789" t="s">
        <v>7033</v>
      </c>
      <c r="D4789" t="s">
        <v>992</v>
      </c>
      <c r="E4789" t="s">
        <v>993</v>
      </c>
      <c r="F4789" t="s">
        <v>199</v>
      </c>
      <c r="G4789" t="s">
        <v>189</v>
      </c>
      <c r="H4789" t="s">
        <v>200</v>
      </c>
      <c r="I4789" t="s">
        <v>186</v>
      </c>
      <c r="J4789" t="s">
        <v>164</v>
      </c>
      <c r="K4789"/>
      <c r="L4789" t="s">
        <v>155</v>
      </c>
      <c r="M4789" t="s">
        <v>155</v>
      </c>
      <c r="N4789" t="n">
        <v>-72.6776</v>
      </c>
      <c r="O4789" t="n">
        <v>41.2877</v>
      </c>
      <c r="P4789" t="n">
        <v>63</v>
      </c>
      <c r="Q4789" t="n">
        <v>63</v>
      </c>
      <c r="R4789" t="n">
        <v>92.1</v>
      </c>
      <c r="S4789" t="n">
        <v>74.6</v>
      </c>
      <c r="T4789" t="n">
        <v>0</v>
      </c>
      <c r="U4789" t="n">
        <v>22.2</v>
      </c>
      <c r="V4789" t="n">
        <v>1.6</v>
      </c>
      <c r="W4789" t="n">
        <v>0</v>
      </c>
      <c r="X4789" t="n">
        <v>100</v>
      </c>
      <c r="Y4789"/>
      <c r="Z4789" t="n">
        <v>7</v>
      </c>
      <c r="AA4789"/>
      <c r="AB4789"/>
      <c r="AC4789"/>
      <c r="AD4789"/>
      <c r="AE4789"/>
      <c r="AF4789" t="n">
        <v>14</v>
      </c>
      <c r="AG4789" t="n">
        <v>32</v>
      </c>
      <c r="AH4789" t="n">
        <v>32</v>
      </c>
      <c r="AI4789" t="n">
        <v>17125</v>
      </c>
      <c r="AJ4789" t="n">
        <v>18070</v>
      </c>
      <c r="AK4789" t="n">
        <v>18854</v>
      </c>
      <c r="AL4789"/>
      <c r="AM4789" t="n">
        <v>22116</v>
      </c>
      <c r="AN4789" t="n">
        <v>22116</v>
      </c>
      <c r="AO4789"/>
      <c r="AP4789"/>
      <c r="AQ4789"/>
      <c r="AR4789"/>
    </row>
    <row r="4790">
      <c r="A4790" t="n">
        <v>457341</v>
      </c>
      <c r="B4790" t="s">
        <v>7034</v>
      </c>
      <c r="C4790" t="s">
        <v>7035</v>
      </c>
      <c r="D4790" t="s">
        <v>992</v>
      </c>
      <c r="E4790" t="s">
        <v>993</v>
      </c>
      <c r="F4790" t="s">
        <v>199</v>
      </c>
      <c r="G4790" t="s">
        <v>189</v>
      </c>
      <c r="H4790" t="s">
        <v>200</v>
      </c>
      <c r="I4790" t="s">
        <v>186</v>
      </c>
      <c r="J4790" t="s">
        <v>164</v>
      </c>
      <c r="K4790"/>
      <c r="L4790" t="s">
        <v>155</v>
      </c>
      <c r="M4790" t="s">
        <v>155</v>
      </c>
      <c r="N4790" t="n">
        <v>-72.6618</v>
      </c>
      <c r="O4790" t="n">
        <v>41.7079</v>
      </c>
      <c r="P4790" t="n">
        <v>269</v>
      </c>
      <c r="Q4790" t="n">
        <v>269</v>
      </c>
      <c r="R4790" t="n">
        <v>95.9</v>
      </c>
      <c r="S4790" t="n">
        <v>62.1</v>
      </c>
      <c r="T4790" t="n">
        <v>7.8</v>
      </c>
      <c r="U4790" t="n">
        <v>19.7</v>
      </c>
      <c r="V4790" t="n">
        <v>1.9</v>
      </c>
      <c r="W4790" t="n">
        <v>0</v>
      </c>
      <c r="X4790" t="n">
        <v>72</v>
      </c>
      <c r="Y4790"/>
      <c r="Z4790" t="n">
        <v>11</v>
      </c>
      <c r="AA4790"/>
      <c r="AB4790"/>
      <c r="AC4790"/>
      <c r="AD4790"/>
      <c r="AE4790"/>
      <c r="AF4790" t="n">
        <v>41</v>
      </c>
      <c r="AG4790" t="n">
        <v>32</v>
      </c>
      <c r="AH4790" t="n">
        <v>32</v>
      </c>
      <c r="AI4790" t="n">
        <v>15313</v>
      </c>
      <c r="AJ4790" t="n">
        <v>14646</v>
      </c>
      <c r="AK4790" t="n">
        <v>15223</v>
      </c>
      <c r="AL4790" t="n">
        <v>17523</v>
      </c>
      <c r="AM4790" t="n">
        <v>19742</v>
      </c>
      <c r="AN4790" t="n">
        <v>20956</v>
      </c>
      <c r="AO4790"/>
      <c r="AP4790"/>
      <c r="AQ4790"/>
      <c r="AR4790"/>
    </row>
    <row r="4791">
      <c r="A4791" t="n">
        <v>457350</v>
      </c>
      <c r="B4791" t="s">
        <v>7036</v>
      </c>
      <c r="C4791" t="s">
        <v>1136</v>
      </c>
      <c r="D4791" t="s">
        <v>1078</v>
      </c>
      <c r="E4791" t="s">
        <v>147</v>
      </c>
      <c r="F4791" t="s">
        <v>368</v>
      </c>
      <c r="G4791" t="s">
        <v>163</v>
      </c>
      <c r="H4791" t="s">
        <v>174</v>
      </c>
      <c r="I4791" t="s">
        <v>151</v>
      </c>
      <c r="J4791" t="s">
        <v>164</v>
      </c>
      <c r="K4791"/>
      <c r="L4791" t="s">
        <v>155</v>
      </c>
      <c r="M4791" t="s">
        <v>155</v>
      </c>
      <c r="N4791" t="n">
        <v>-82.3158</v>
      </c>
      <c r="O4791" t="n">
        <v>29.6523</v>
      </c>
      <c r="P4791" t="n">
        <v>78</v>
      </c>
      <c r="Q4791" t="n">
        <v>78</v>
      </c>
      <c r="R4791" t="n">
        <v>100</v>
      </c>
      <c r="S4791" t="n">
        <v>46.2</v>
      </c>
      <c r="T4791" t="n">
        <v>33.3</v>
      </c>
      <c r="U4791" t="n">
        <v>11.5</v>
      </c>
      <c r="V4791" t="n">
        <v>0</v>
      </c>
      <c r="W4791" t="n">
        <v>0</v>
      </c>
      <c r="X4791"/>
      <c r="Y4791"/>
      <c r="Z4791" t="n">
        <v>6</v>
      </c>
      <c r="AA4791"/>
      <c r="AB4791"/>
      <c r="AC4791"/>
      <c r="AD4791"/>
      <c r="AE4791"/>
      <c r="AF4791" t="n">
        <v>0</v>
      </c>
      <c r="AG4791" t="n">
        <v>38</v>
      </c>
      <c r="AH4791" t="n">
        <v>41</v>
      </c>
      <c r="AI4791"/>
      <c r="AJ4791"/>
      <c r="AK4791"/>
      <c r="AL4791"/>
      <c r="AM4791"/>
      <c r="AN4791"/>
      <c r="AO4791"/>
      <c r="AP4791"/>
      <c r="AQ4791"/>
      <c r="AR4791"/>
    </row>
    <row r="4792">
      <c r="A4792" t="n">
        <v>457378</v>
      </c>
      <c r="B4792" t="s">
        <v>7037</v>
      </c>
      <c r="C4792" t="s">
        <v>7038</v>
      </c>
      <c r="D4792" t="s">
        <v>1078</v>
      </c>
      <c r="E4792" t="s">
        <v>147</v>
      </c>
      <c r="F4792" t="s">
        <v>216</v>
      </c>
      <c r="G4792" t="s">
        <v>149</v>
      </c>
      <c r="H4792" t="s">
        <v>200</v>
      </c>
      <c r="I4792" t="s">
        <v>175</v>
      </c>
      <c r="J4792" t="s">
        <v>164</v>
      </c>
      <c r="K4792"/>
      <c r="L4792" t="s">
        <v>155</v>
      </c>
      <c r="M4792" t="s">
        <v>155</v>
      </c>
      <c r="N4792" t="n">
        <v>-86.1281</v>
      </c>
      <c r="O4792" t="n">
        <v>30.7321</v>
      </c>
      <c r="P4792" t="n">
        <v>251</v>
      </c>
      <c r="Q4792" t="n">
        <v>251</v>
      </c>
      <c r="R4792" t="n">
        <v>40.6</v>
      </c>
      <c r="S4792" t="n">
        <v>77.7</v>
      </c>
      <c r="T4792" t="n">
        <v>12.4</v>
      </c>
      <c r="U4792" t="n">
        <v>3.2</v>
      </c>
      <c r="V4792" t="n">
        <v>1.2</v>
      </c>
      <c r="W4792" t="n">
        <v>0.4</v>
      </c>
      <c r="X4792" t="n">
        <v>84</v>
      </c>
      <c r="Y4792" t="n">
        <v>83</v>
      </c>
      <c r="Z4792" t="n">
        <v>7</v>
      </c>
      <c r="AA4792"/>
      <c r="AB4792"/>
      <c r="AC4792"/>
      <c r="AD4792"/>
      <c r="AE4792"/>
      <c r="AF4792" t="n">
        <v>23</v>
      </c>
      <c r="AG4792" t="n">
        <v>42</v>
      </c>
      <c r="AH4792" t="n">
        <v>62</v>
      </c>
      <c r="AI4792" t="n">
        <v>16133</v>
      </c>
      <c r="AJ4792" t="n">
        <v>15106</v>
      </c>
      <c r="AK4792"/>
      <c r="AL4792"/>
      <c r="AM4792"/>
      <c r="AN4792"/>
      <c r="AO4792"/>
      <c r="AP4792"/>
      <c r="AQ4792"/>
      <c r="AR4792"/>
    </row>
    <row r="4793">
      <c r="A4793" t="n">
        <v>457387</v>
      </c>
      <c r="B4793" t="s">
        <v>7039</v>
      </c>
      <c r="C4793" t="s">
        <v>7040</v>
      </c>
      <c r="D4793" t="s">
        <v>1078</v>
      </c>
      <c r="E4793" t="s">
        <v>147</v>
      </c>
      <c r="F4793" t="s">
        <v>173</v>
      </c>
      <c r="G4793" t="s">
        <v>149</v>
      </c>
      <c r="H4793" t="s">
        <v>174</v>
      </c>
      <c r="I4793" t="s">
        <v>175</v>
      </c>
      <c r="J4793" t="s">
        <v>164</v>
      </c>
      <c r="K4793"/>
      <c r="L4793" t="s">
        <v>155</v>
      </c>
      <c r="M4793" t="s">
        <v>155</v>
      </c>
      <c r="N4793" t="n">
        <v>-81.4251</v>
      </c>
      <c r="O4793" t="n">
        <v>26.4265</v>
      </c>
      <c r="P4793" t="n">
        <v>575</v>
      </c>
      <c r="Q4793" t="n">
        <v>575</v>
      </c>
      <c r="R4793" t="n">
        <v>43.5</v>
      </c>
      <c r="S4793" t="n">
        <v>13.2</v>
      </c>
      <c r="T4793" t="n">
        <v>14.6</v>
      </c>
      <c r="U4793" t="n">
        <v>68.3</v>
      </c>
      <c r="V4793" t="n">
        <v>0.5</v>
      </c>
      <c r="W4793" t="n">
        <v>1.6</v>
      </c>
      <c r="X4793" t="n">
        <v>83</v>
      </c>
      <c r="Y4793"/>
      <c r="Z4793" t="n">
        <v>12</v>
      </c>
      <c r="AA4793" t="n">
        <v>44</v>
      </c>
      <c r="AB4793" t="n">
        <v>79.5</v>
      </c>
      <c r="AC4793"/>
      <c r="AD4793"/>
      <c r="AE4793"/>
      <c r="AF4793" t="n">
        <v>106</v>
      </c>
      <c r="AG4793" t="n">
        <v>35</v>
      </c>
      <c r="AH4793" t="n">
        <v>63</v>
      </c>
      <c r="AI4793" t="n">
        <v>682</v>
      </c>
      <c r="AJ4793" t="n">
        <v>-3064</v>
      </c>
      <c r="AK4793" t="n">
        <v>1557</v>
      </c>
      <c r="AL4793" t="n">
        <v>-532</v>
      </c>
      <c r="AM4793"/>
      <c r="AN4793"/>
      <c r="AO4793"/>
      <c r="AP4793"/>
      <c r="AQ4793"/>
      <c r="AR4793"/>
    </row>
    <row r="4794">
      <c r="A4794" t="n">
        <v>457396</v>
      </c>
      <c r="B4794" t="s">
        <v>7041</v>
      </c>
      <c r="C4794" t="s">
        <v>6392</v>
      </c>
      <c r="D4794" t="s">
        <v>1078</v>
      </c>
      <c r="E4794" t="s">
        <v>147</v>
      </c>
      <c r="F4794" t="s">
        <v>199</v>
      </c>
      <c r="G4794" t="s">
        <v>189</v>
      </c>
      <c r="H4794" t="s">
        <v>200</v>
      </c>
      <c r="I4794" t="s">
        <v>186</v>
      </c>
      <c r="J4794" t="s">
        <v>164</v>
      </c>
      <c r="K4794"/>
      <c r="L4794" t="s">
        <v>155</v>
      </c>
      <c r="M4794" t="s">
        <v>155</v>
      </c>
      <c r="N4794" t="n">
        <v>-81.7988</v>
      </c>
      <c r="O4794" t="n">
        <v>30.1238</v>
      </c>
      <c r="P4794" t="n">
        <v>207</v>
      </c>
      <c r="Q4794" t="n">
        <v>207</v>
      </c>
      <c r="R4794" t="n">
        <v>67.6</v>
      </c>
      <c r="S4794" t="n">
        <v>25.6</v>
      </c>
      <c r="T4794" t="n">
        <v>37.2</v>
      </c>
      <c r="U4794" t="n">
        <v>10.6</v>
      </c>
      <c r="V4794" t="n">
        <v>1.4</v>
      </c>
      <c r="W4794" t="n">
        <v>0</v>
      </c>
      <c r="X4794" t="n">
        <v>73</v>
      </c>
      <c r="Y4794" t="n">
        <v>48</v>
      </c>
      <c r="Z4794" t="n">
        <v>13</v>
      </c>
      <c r="AA4794"/>
      <c r="AB4794"/>
      <c r="AC4794"/>
      <c r="AD4794"/>
      <c r="AE4794"/>
      <c r="AF4794" t="n">
        <v>40</v>
      </c>
      <c r="AG4794" t="n">
        <v>57</v>
      </c>
      <c r="AH4794" t="n">
        <v>57</v>
      </c>
      <c r="AI4794" t="n">
        <v>23263</v>
      </c>
      <c r="AJ4794" t="n">
        <v>23452</v>
      </c>
      <c r="AK4794" t="n">
        <v>23310</v>
      </c>
      <c r="AL4794" t="n">
        <v>23164</v>
      </c>
      <c r="AM4794" t="n">
        <v>20866</v>
      </c>
      <c r="AN4794" t="n">
        <v>26612</v>
      </c>
      <c r="AO4794"/>
      <c r="AP4794"/>
      <c r="AQ4794"/>
      <c r="AR4794"/>
    </row>
    <row r="4795">
      <c r="A4795" t="n">
        <v>457402</v>
      </c>
      <c r="B4795" t="s">
        <v>7042</v>
      </c>
      <c r="C4795" t="s">
        <v>7043</v>
      </c>
      <c r="D4795" t="s">
        <v>1078</v>
      </c>
      <c r="E4795" t="s">
        <v>147</v>
      </c>
      <c r="F4795" t="s">
        <v>162</v>
      </c>
      <c r="G4795" t="s">
        <v>163</v>
      </c>
      <c r="H4795" t="s">
        <v>150</v>
      </c>
      <c r="I4795" t="s">
        <v>186</v>
      </c>
      <c r="J4795" t="s">
        <v>164</v>
      </c>
      <c r="K4795" t="s">
        <v>209</v>
      </c>
      <c r="L4795" t="s">
        <v>155</v>
      </c>
      <c r="M4795" t="s">
        <v>155</v>
      </c>
      <c r="N4795" t="n">
        <v>-80.2049</v>
      </c>
      <c r="O4795" t="n">
        <v>26.1471</v>
      </c>
      <c r="P4795" t="n">
        <v>326</v>
      </c>
      <c r="Q4795" t="n">
        <v>300</v>
      </c>
      <c r="R4795" t="n">
        <v>23.3</v>
      </c>
      <c r="S4795" t="n">
        <v>21.3</v>
      </c>
      <c r="T4795" t="n">
        <v>44.7</v>
      </c>
      <c r="U4795" t="n">
        <v>24</v>
      </c>
      <c r="V4795" t="n">
        <v>0</v>
      </c>
      <c r="W4795" t="n">
        <v>0.3</v>
      </c>
      <c r="X4795"/>
      <c r="Y4795"/>
      <c r="Z4795" t="n">
        <v>10</v>
      </c>
      <c r="AA4795" t="n">
        <v>4</v>
      </c>
      <c r="AB4795" t="n">
        <v>75</v>
      </c>
      <c r="AC4795" t="n">
        <v>4</v>
      </c>
      <c r="AD4795" t="n">
        <v>50</v>
      </c>
      <c r="AE4795" t="n">
        <v>25</v>
      </c>
      <c r="AF4795" t="n">
        <v>112</v>
      </c>
      <c r="AG4795" t="n">
        <v>58</v>
      </c>
      <c r="AH4795" t="n">
        <v>76</v>
      </c>
      <c r="AI4795" t="n">
        <v>14737</v>
      </c>
      <c r="AJ4795" t="n">
        <v>15245</v>
      </c>
      <c r="AK4795"/>
      <c r="AL4795"/>
      <c r="AM4795"/>
      <c r="AN4795"/>
      <c r="AO4795" t="n">
        <v>2</v>
      </c>
      <c r="AP4795" t="n">
        <v>7</v>
      </c>
      <c r="AQ4795" t="n">
        <v>3</v>
      </c>
      <c r="AR4795"/>
    </row>
    <row r="4796">
      <c r="A4796" t="n">
        <v>457411</v>
      </c>
      <c r="B4796" t="s">
        <v>7044</v>
      </c>
      <c r="C4796" t="s">
        <v>7045</v>
      </c>
      <c r="D4796" t="s">
        <v>1078</v>
      </c>
      <c r="E4796" t="s">
        <v>147</v>
      </c>
      <c r="F4796" t="s">
        <v>279</v>
      </c>
      <c r="G4796" t="s">
        <v>189</v>
      </c>
      <c r="H4796" t="s">
        <v>174</v>
      </c>
      <c r="I4796" t="s">
        <v>186</v>
      </c>
      <c r="J4796" t="s">
        <v>164</v>
      </c>
      <c r="K4796"/>
      <c r="L4796" t="s">
        <v>155</v>
      </c>
      <c r="M4796" t="s">
        <v>155</v>
      </c>
      <c r="N4796" t="n">
        <v>-81.3342</v>
      </c>
      <c r="O4796" t="n">
        <v>28.6807</v>
      </c>
      <c r="P4796" t="n">
        <v>427</v>
      </c>
      <c r="Q4796" t="n">
        <v>427</v>
      </c>
      <c r="R4796" t="n">
        <v>10.3</v>
      </c>
      <c r="S4796" t="n">
        <v>25.5</v>
      </c>
      <c r="T4796" t="n">
        <v>15.2</v>
      </c>
      <c r="U4796" t="n">
        <v>51.1</v>
      </c>
      <c r="V4796" t="n">
        <v>1.9</v>
      </c>
      <c r="W4796" t="n">
        <v>0</v>
      </c>
      <c r="X4796" t="n">
        <v>74</v>
      </c>
      <c r="Y4796"/>
      <c r="Z4796" t="n">
        <v>17</v>
      </c>
      <c r="AA4796" t="n">
        <v>27</v>
      </c>
      <c r="AB4796" t="n">
        <v>66.7</v>
      </c>
      <c r="AC4796"/>
      <c r="AD4796"/>
      <c r="AE4796"/>
      <c r="AF4796" t="n">
        <v>34</v>
      </c>
      <c r="AG4796" t="n">
        <v>65</v>
      </c>
      <c r="AH4796" t="n">
        <v>66</v>
      </c>
      <c r="AI4796" t="n">
        <v>22304</v>
      </c>
      <c r="AJ4796" t="n">
        <v>21272</v>
      </c>
      <c r="AK4796" t="n">
        <v>22461</v>
      </c>
      <c r="AL4796" t="n">
        <v>24074</v>
      </c>
      <c r="AM4796" t="n">
        <v>28071</v>
      </c>
      <c r="AN4796" t="n">
        <v>27404</v>
      </c>
      <c r="AO4796"/>
      <c r="AP4796"/>
      <c r="AQ4796"/>
      <c r="AR4796"/>
    </row>
    <row r="4797">
      <c r="A4797" t="n">
        <v>457420</v>
      </c>
      <c r="B4797" t="s">
        <v>7046</v>
      </c>
      <c r="C4797" t="s">
        <v>1126</v>
      </c>
      <c r="D4797" t="s">
        <v>1078</v>
      </c>
      <c r="E4797" t="s">
        <v>147</v>
      </c>
      <c r="F4797" t="s">
        <v>199</v>
      </c>
      <c r="G4797" t="s">
        <v>189</v>
      </c>
      <c r="H4797" t="s">
        <v>200</v>
      </c>
      <c r="I4797" t="s">
        <v>186</v>
      </c>
      <c r="J4797" t="s">
        <v>164</v>
      </c>
      <c r="K4797"/>
      <c r="L4797" t="s">
        <v>155</v>
      </c>
      <c r="M4797" t="s">
        <v>155</v>
      </c>
      <c r="N4797" t="n">
        <v>-82.5254</v>
      </c>
      <c r="O4797" t="n">
        <v>28.0518</v>
      </c>
      <c r="P4797" t="n">
        <v>314</v>
      </c>
      <c r="Q4797" t="n">
        <v>314</v>
      </c>
      <c r="R4797" t="n">
        <v>93.3</v>
      </c>
      <c r="S4797" t="n">
        <v>58.3</v>
      </c>
      <c r="T4797" t="n">
        <v>10.2</v>
      </c>
      <c r="U4797" t="n">
        <v>25.5</v>
      </c>
      <c r="V4797" t="n">
        <v>1.3</v>
      </c>
      <c r="W4797" t="n">
        <v>0</v>
      </c>
      <c r="X4797" t="n">
        <v>100</v>
      </c>
      <c r="Y4797" t="n">
        <v>100</v>
      </c>
      <c r="Z4797" t="n">
        <v>11</v>
      </c>
      <c r="AA4797"/>
      <c r="AB4797"/>
      <c r="AC4797"/>
      <c r="AD4797"/>
      <c r="AE4797"/>
      <c r="AF4797" t="n">
        <v>40</v>
      </c>
      <c r="AG4797" t="n">
        <v>44</v>
      </c>
      <c r="AH4797" t="n">
        <v>48</v>
      </c>
      <c r="AI4797" t="n">
        <v>17179</v>
      </c>
      <c r="AJ4797" t="n">
        <v>18559</v>
      </c>
      <c r="AK4797" t="n">
        <v>22439</v>
      </c>
      <c r="AL4797" t="n">
        <v>17494</v>
      </c>
      <c r="AM4797"/>
      <c r="AN4797" t="n">
        <v>22439</v>
      </c>
      <c r="AO4797"/>
      <c r="AP4797"/>
      <c r="AQ4797"/>
      <c r="AR4797"/>
    </row>
    <row r="4798">
      <c r="A4798" t="n">
        <v>457439</v>
      </c>
      <c r="B4798" t="s">
        <v>7047</v>
      </c>
      <c r="C4798" t="s">
        <v>1136</v>
      </c>
      <c r="D4798" t="s">
        <v>1078</v>
      </c>
      <c r="E4798" t="s">
        <v>147</v>
      </c>
      <c r="F4798" t="s">
        <v>199</v>
      </c>
      <c r="G4798" t="s">
        <v>189</v>
      </c>
      <c r="H4798" t="s">
        <v>200</v>
      </c>
      <c r="I4798" t="s">
        <v>186</v>
      </c>
      <c r="J4798" t="s">
        <v>164</v>
      </c>
      <c r="K4798"/>
      <c r="L4798" t="s">
        <v>155</v>
      </c>
      <c r="M4798" t="s">
        <v>155</v>
      </c>
      <c r="N4798" t="n">
        <v>-82.4169</v>
      </c>
      <c r="O4798" t="n">
        <v>29.6548</v>
      </c>
      <c r="P4798" t="n">
        <v>230</v>
      </c>
      <c r="Q4798" t="n">
        <v>230</v>
      </c>
      <c r="R4798" t="n">
        <v>98.3</v>
      </c>
      <c r="S4798" t="n">
        <v>45.7</v>
      </c>
      <c r="T4798" t="n">
        <v>30.4</v>
      </c>
      <c r="U4798" t="n">
        <v>11.7</v>
      </c>
      <c r="V4798" t="n">
        <v>0.4</v>
      </c>
      <c r="W4798" t="n">
        <v>0</v>
      </c>
      <c r="X4798" t="n">
        <v>82</v>
      </c>
      <c r="Y4798" t="n">
        <v>50</v>
      </c>
      <c r="Z4798" t="n">
        <v>16</v>
      </c>
      <c r="AA4798"/>
      <c r="AB4798"/>
      <c r="AC4798"/>
      <c r="AD4798"/>
      <c r="AE4798"/>
      <c r="AF4798" t="n">
        <v>116</v>
      </c>
      <c r="AG4798" t="n">
        <v>63</v>
      </c>
      <c r="AH4798" t="n">
        <v>72</v>
      </c>
      <c r="AI4798" t="n">
        <v>15271</v>
      </c>
      <c r="AJ4798" t="n">
        <v>15323</v>
      </c>
      <c r="AK4798" t="n">
        <v>15333</v>
      </c>
      <c r="AL4798" t="n">
        <v>16522</v>
      </c>
      <c r="AM4798" t="n">
        <v>19920</v>
      </c>
      <c r="AN4798" t="n">
        <v>19920</v>
      </c>
      <c r="AO4798"/>
      <c r="AP4798"/>
      <c r="AQ4798"/>
      <c r="AR4798"/>
    </row>
    <row r="4799">
      <c r="A4799" t="n">
        <v>457448</v>
      </c>
      <c r="B4799" t="s">
        <v>7048</v>
      </c>
      <c r="C4799" t="s">
        <v>7049</v>
      </c>
      <c r="D4799" t="s">
        <v>1078</v>
      </c>
      <c r="E4799" t="s">
        <v>147</v>
      </c>
      <c r="F4799" t="s">
        <v>199</v>
      </c>
      <c r="G4799" t="s">
        <v>189</v>
      </c>
      <c r="H4799" t="s">
        <v>200</v>
      </c>
      <c r="I4799" t="s">
        <v>151</v>
      </c>
      <c r="J4799" t="s">
        <v>164</v>
      </c>
      <c r="K4799"/>
      <c r="L4799" t="s">
        <v>155</v>
      </c>
      <c r="M4799" t="s">
        <v>155</v>
      </c>
      <c r="N4799" t="n">
        <v>-82.0281</v>
      </c>
      <c r="O4799" t="n">
        <v>28.9299</v>
      </c>
      <c r="P4799" t="n">
        <v>115</v>
      </c>
      <c r="Q4799" t="n">
        <v>115</v>
      </c>
      <c r="R4799" t="n">
        <v>97.4</v>
      </c>
      <c r="S4799" t="n">
        <v>53</v>
      </c>
      <c r="T4799" t="n">
        <v>22.6</v>
      </c>
      <c r="U4799" t="n">
        <v>22.6</v>
      </c>
      <c r="V4799" t="n">
        <v>1.7</v>
      </c>
      <c r="W4799" t="n">
        <v>0</v>
      </c>
      <c r="X4799" t="n">
        <v>75</v>
      </c>
      <c r="Y4799"/>
      <c r="Z4799" t="n">
        <v>30</v>
      </c>
      <c r="AA4799"/>
      <c r="AB4799"/>
      <c r="AC4799"/>
      <c r="AD4799"/>
      <c r="AE4799"/>
      <c r="AF4799" t="n">
        <v>39</v>
      </c>
      <c r="AG4799" t="n">
        <v>39</v>
      </c>
      <c r="AH4799" t="n">
        <v>39</v>
      </c>
      <c r="AI4799" t="n">
        <v>24692</v>
      </c>
      <c r="AJ4799" t="n">
        <v>24977</v>
      </c>
      <c r="AK4799" t="n">
        <v>26862</v>
      </c>
      <c r="AL4799" t="n">
        <v>27074</v>
      </c>
      <c r="AM4799" t="n">
        <v>31583</v>
      </c>
      <c r="AN4799"/>
      <c r="AO4799"/>
      <c r="AP4799"/>
      <c r="AQ4799"/>
      <c r="AR4799"/>
    </row>
    <row r="4800">
      <c r="A4800" t="n">
        <v>457466</v>
      </c>
      <c r="B4800" t="s">
        <v>7050</v>
      </c>
      <c r="C4800" t="s">
        <v>1282</v>
      </c>
      <c r="D4800" t="s">
        <v>1175</v>
      </c>
      <c r="E4800" t="s">
        <v>147</v>
      </c>
      <c r="F4800" t="s">
        <v>199</v>
      </c>
      <c r="G4800" t="s">
        <v>189</v>
      </c>
      <c r="H4800" t="s">
        <v>200</v>
      </c>
      <c r="I4800" t="s">
        <v>151</v>
      </c>
      <c r="J4800" t="s">
        <v>164</v>
      </c>
      <c r="K4800"/>
      <c r="L4800" t="s">
        <v>155</v>
      </c>
      <c r="M4800" t="s">
        <v>155</v>
      </c>
      <c r="N4800" t="n">
        <v>-84.393</v>
      </c>
      <c r="O4800" t="n">
        <v>33.6807</v>
      </c>
      <c r="P4800" t="n">
        <v>50</v>
      </c>
      <c r="Q4800" t="n">
        <v>50</v>
      </c>
      <c r="R4800" t="n">
        <v>18</v>
      </c>
      <c r="S4800" t="n">
        <v>0</v>
      </c>
      <c r="T4800" t="n">
        <v>98</v>
      </c>
      <c r="U4800" t="n">
        <v>2</v>
      </c>
      <c r="V4800" t="n">
        <v>0</v>
      </c>
      <c r="W4800" t="n">
        <v>0</v>
      </c>
      <c r="X4800" t="n">
        <v>22</v>
      </c>
      <c r="Y4800"/>
      <c r="Z4800" t="n">
        <v>15</v>
      </c>
      <c r="AA4800"/>
      <c r="AB4800"/>
      <c r="AC4800"/>
      <c r="AD4800"/>
      <c r="AE4800"/>
      <c r="AF4800" t="n">
        <v>17</v>
      </c>
      <c r="AG4800" t="n">
        <v>56</v>
      </c>
      <c r="AH4800" t="n">
        <v>56</v>
      </c>
      <c r="AI4800" t="n">
        <v>18844</v>
      </c>
      <c r="AJ4800" t="n">
        <v>19561</v>
      </c>
      <c r="AK4800" t="n">
        <v>21118</v>
      </c>
      <c r="AL4800" t="n">
        <v>23991</v>
      </c>
      <c r="AM4800" t="n">
        <v>23991</v>
      </c>
      <c r="AN4800" t="n">
        <v>23991</v>
      </c>
      <c r="AO4800"/>
      <c r="AP4800"/>
      <c r="AQ4800"/>
      <c r="AR4800"/>
    </row>
    <row r="4801">
      <c r="A4801" t="n">
        <v>457475</v>
      </c>
      <c r="B4801" t="s">
        <v>7051</v>
      </c>
      <c r="C4801" t="s">
        <v>1342</v>
      </c>
      <c r="D4801" t="s">
        <v>1175</v>
      </c>
      <c r="E4801" t="s">
        <v>147</v>
      </c>
      <c r="F4801" t="s">
        <v>199</v>
      </c>
      <c r="G4801" t="s">
        <v>189</v>
      </c>
      <c r="H4801" t="s">
        <v>200</v>
      </c>
      <c r="I4801" t="s">
        <v>186</v>
      </c>
      <c r="J4801" t="s">
        <v>164</v>
      </c>
      <c r="K4801"/>
      <c r="L4801" t="s">
        <v>155</v>
      </c>
      <c r="M4801" t="s">
        <v>155</v>
      </c>
      <c r="N4801" t="n">
        <v>-84.0225</v>
      </c>
      <c r="O4801" t="n">
        <v>33.9649</v>
      </c>
      <c r="P4801" t="n">
        <v>156</v>
      </c>
      <c r="Q4801" t="n">
        <v>156</v>
      </c>
      <c r="R4801" t="n">
        <v>98.1</v>
      </c>
      <c r="S4801" t="n">
        <v>63.5</v>
      </c>
      <c r="T4801" t="n">
        <v>5.8</v>
      </c>
      <c r="U4801" t="n">
        <v>22.4</v>
      </c>
      <c r="V4801" t="n">
        <v>3.2</v>
      </c>
      <c r="W4801" t="n">
        <v>0</v>
      </c>
      <c r="X4801" t="n">
        <v>88</v>
      </c>
      <c r="Y4801"/>
      <c r="Z4801" t="n">
        <v>11</v>
      </c>
      <c r="AA4801"/>
      <c r="AB4801"/>
      <c r="AC4801"/>
      <c r="AD4801"/>
      <c r="AE4801"/>
      <c r="AF4801" t="n">
        <v>49</v>
      </c>
      <c r="AG4801" t="n">
        <v>33</v>
      </c>
      <c r="AH4801" t="n">
        <v>33</v>
      </c>
      <c r="AI4801" t="n">
        <v>12625</v>
      </c>
      <c r="AJ4801" t="n">
        <v>11935</v>
      </c>
      <c r="AK4801" t="n">
        <v>12630</v>
      </c>
      <c r="AL4801" t="n">
        <v>18384</v>
      </c>
      <c r="AM4801" t="n">
        <v>18825</v>
      </c>
      <c r="AN4801" t="n">
        <v>18825</v>
      </c>
      <c r="AO4801"/>
      <c r="AP4801"/>
      <c r="AQ4801"/>
      <c r="AR4801"/>
    </row>
    <row r="4802">
      <c r="A4802" t="n">
        <v>457484</v>
      </c>
      <c r="B4802" t="s">
        <v>7052</v>
      </c>
      <c r="C4802" t="s">
        <v>1386</v>
      </c>
      <c r="D4802" t="s">
        <v>1387</v>
      </c>
      <c r="E4802" t="s">
        <v>267</v>
      </c>
      <c r="F4802" t="s">
        <v>162</v>
      </c>
      <c r="G4802" t="s">
        <v>163</v>
      </c>
      <c r="H4802" t="s">
        <v>150</v>
      </c>
      <c r="I4802" t="s">
        <v>151</v>
      </c>
      <c r="J4802" t="s">
        <v>164</v>
      </c>
      <c r="K4802" t="s">
        <v>179</v>
      </c>
      <c r="L4802" t="s">
        <v>155</v>
      </c>
      <c r="M4802" t="s">
        <v>155</v>
      </c>
      <c r="N4802" t="n">
        <v>-157.8884</v>
      </c>
      <c r="O4802" t="n">
        <v>21.3282</v>
      </c>
      <c r="P4802" t="n">
        <v>180</v>
      </c>
      <c r="Q4802" t="n">
        <v>124</v>
      </c>
      <c r="R4802" t="n">
        <v>50</v>
      </c>
      <c r="S4802" t="n">
        <v>18.5</v>
      </c>
      <c r="T4802" t="n">
        <v>2.4</v>
      </c>
      <c r="U4802" t="n">
        <v>18.5</v>
      </c>
      <c r="V4802" t="n">
        <v>20.2</v>
      </c>
      <c r="W4802" t="n">
        <v>0.8</v>
      </c>
      <c r="X4802" t="n">
        <v>86</v>
      </c>
      <c r="Y4802" t="n">
        <v>36</v>
      </c>
      <c r="Z4802" t="n">
        <v>7</v>
      </c>
      <c r="AA4802" t="n">
        <v>21</v>
      </c>
      <c r="AB4802" t="n">
        <v>52.4</v>
      </c>
      <c r="AC4802" t="n">
        <v>21</v>
      </c>
      <c r="AD4802" t="n">
        <v>42.9</v>
      </c>
      <c r="AE4802" t="n">
        <v>19</v>
      </c>
      <c r="AF4802" t="n">
        <v>7</v>
      </c>
      <c r="AG4802" t="n">
        <v>86</v>
      </c>
      <c r="AH4802" t="n">
        <v>99</v>
      </c>
      <c r="AI4802" t="n">
        <v>22668</v>
      </c>
      <c r="AJ4802" t="n">
        <v>21726</v>
      </c>
      <c r="AK4802" t="n">
        <v>22353</v>
      </c>
      <c r="AL4802"/>
      <c r="AM4802" t="n">
        <v>23401</v>
      </c>
      <c r="AN4802"/>
      <c r="AO4802" t="n">
        <v>4</v>
      </c>
      <c r="AP4802" t="n">
        <v>13</v>
      </c>
      <c r="AQ4802" t="n">
        <v>5</v>
      </c>
      <c r="AR4802"/>
    </row>
    <row r="4803">
      <c r="A4803" t="n">
        <v>457493</v>
      </c>
      <c r="B4803" t="s">
        <v>7053</v>
      </c>
      <c r="C4803" t="s">
        <v>7054</v>
      </c>
      <c r="D4803" t="s">
        <v>1407</v>
      </c>
      <c r="E4803" t="s">
        <v>914</v>
      </c>
      <c r="F4803" t="s">
        <v>199</v>
      </c>
      <c r="G4803" t="s">
        <v>189</v>
      </c>
      <c r="H4803" t="s">
        <v>200</v>
      </c>
      <c r="I4803" t="s">
        <v>151</v>
      </c>
      <c r="J4803" t="s">
        <v>164</v>
      </c>
      <c r="K4803"/>
      <c r="L4803" t="s">
        <v>155</v>
      </c>
      <c r="M4803" t="s">
        <v>155</v>
      </c>
      <c r="N4803" t="n">
        <v>-114.4695</v>
      </c>
      <c r="O4803" t="n">
        <v>42.5558</v>
      </c>
      <c r="P4803" t="n">
        <v>96</v>
      </c>
      <c r="Q4803" t="n">
        <v>96</v>
      </c>
      <c r="R4803" t="n">
        <v>94.8</v>
      </c>
      <c r="S4803" t="n">
        <v>67.7</v>
      </c>
      <c r="T4803" t="n">
        <v>0</v>
      </c>
      <c r="U4803" t="n">
        <v>18.8</v>
      </c>
      <c r="V4803" t="n">
        <v>0</v>
      </c>
      <c r="W4803" t="n">
        <v>1</v>
      </c>
      <c r="X4803" t="n">
        <v>67</v>
      </c>
      <c r="Y4803"/>
      <c r="Z4803" t="n">
        <v>18</v>
      </c>
      <c r="AA4803"/>
      <c r="AB4803"/>
      <c r="AC4803"/>
      <c r="AD4803"/>
      <c r="AE4803"/>
      <c r="AF4803" t="n">
        <v>16</v>
      </c>
      <c r="AG4803" t="n">
        <v>66</v>
      </c>
      <c r="AH4803" t="n">
        <v>66</v>
      </c>
      <c r="AI4803" t="n">
        <v>20166</v>
      </c>
      <c r="AJ4803" t="n">
        <v>19894</v>
      </c>
      <c r="AK4803" t="n">
        <v>20505</v>
      </c>
      <c r="AL4803" t="n">
        <v>26100</v>
      </c>
      <c r="AM4803"/>
      <c r="AN4803" t="n">
        <v>26100</v>
      </c>
      <c r="AO4803"/>
      <c r="AP4803"/>
      <c r="AQ4803"/>
      <c r="AR4803"/>
    </row>
    <row r="4804">
      <c r="A4804" t="n">
        <v>457527</v>
      </c>
      <c r="B4804" t="s">
        <v>7055</v>
      </c>
      <c r="C4804" t="s">
        <v>7056</v>
      </c>
      <c r="D4804" t="s">
        <v>1433</v>
      </c>
      <c r="E4804" t="s">
        <v>1434</v>
      </c>
      <c r="F4804" t="s">
        <v>188</v>
      </c>
      <c r="G4804" t="s">
        <v>189</v>
      </c>
      <c r="H4804" t="s">
        <v>150</v>
      </c>
      <c r="I4804" t="s">
        <v>186</v>
      </c>
      <c r="J4804" t="s">
        <v>164</v>
      </c>
      <c r="K4804" t="s">
        <v>209</v>
      </c>
      <c r="L4804" t="s">
        <v>155</v>
      </c>
      <c r="M4804" t="s">
        <v>155</v>
      </c>
      <c r="N4804" t="n">
        <v>-88.2109</v>
      </c>
      <c r="O4804" t="n">
        <v>42.0756</v>
      </c>
      <c r="P4804" t="n">
        <v>348</v>
      </c>
      <c r="Q4804" t="n">
        <v>348</v>
      </c>
      <c r="R4804" t="n">
        <v>89.9</v>
      </c>
      <c r="S4804" t="n">
        <v>31</v>
      </c>
      <c r="T4804" t="n">
        <v>20.1</v>
      </c>
      <c r="U4804" t="n">
        <v>25.3</v>
      </c>
      <c r="V4804" t="n">
        <v>20.1</v>
      </c>
      <c r="W4804" t="n">
        <v>0</v>
      </c>
      <c r="X4804"/>
      <c r="Y4804"/>
      <c r="Z4804" t="n">
        <v>5</v>
      </c>
      <c r="AA4804"/>
      <c r="AB4804"/>
      <c r="AC4804"/>
      <c r="AD4804"/>
      <c r="AE4804"/>
      <c r="AF4804" t="n">
        <v>0</v>
      </c>
      <c r="AG4804" t="n">
        <v>32</v>
      </c>
      <c r="AH4804" t="n">
        <v>35</v>
      </c>
      <c r="AI4804"/>
      <c r="AJ4804"/>
      <c r="AK4804"/>
      <c r="AL4804"/>
      <c r="AM4804"/>
      <c r="AN4804"/>
      <c r="AO4804" t="n">
        <v>48</v>
      </c>
      <c r="AP4804"/>
      <c r="AQ4804"/>
      <c r="AR4804"/>
    </row>
    <row r="4805">
      <c r="A4805" t="n">
        <v>457536</v>
      </c>
      <c r="B4805" t="s">
        <v>7057</v>
      </c>
      <c r="C4805" t="s">
        <v>1432</v>
      </c>
      <c r="D4805" t="s">
        <v>1433</v>
      </c>
      <c r="E4805" t="s">
        <v>1434</v>
      </c>
      <c r="F4805" t="s">
        <v>279</v>
      </c>
      <c r="G4805" t="s">
        <v>189</v>
      </c>
      <c r="H4805" t="s">
        <v>174</v>
      </c>
      <c r="I4805" t="s">
        <v>151</v>
      </c>
      <c r="J4805" t="s">
        <v>164</v>
      </c>
      <c r="K4805" t="s">
        <v>176</v>
      </c>
      <c r="L4805" t="s">
        <v>155</v>
      </c>
      <c r="M4805" t="s">
        <v>155</v>
      </c>
      <c r="N4805" t="n">
        <v>-87.632</v>
      </c>
      <c r="O4805" t="n">
        <v>41.8862</v>
      </c>
      <c r="P4805" t="n">
        <v>1030</v>
      </c>
      <c r="Q4805" t="n">
        <v>1030</v>
      </c>
      <c r="R4805" t="n">
        <v>84.4</v>
      </c>
      <c r="S4805" t="n">
        <v>11.5</v>
      </c>
      <c r="T4805" t="n">
        <v>30.9</v>
      </c>
      <c r="U4805" t="n">
        <v>18.5</v>
      </c>
      <c r="V4805" t="n">
        <v>1.7</v>
      </c>
      <c r="W4805" t="n">
        <v>31.8</v>
      </c>
      <c r="X4805" t="n">
        <v>79</v>
      </c>
      <c r="Y4805"/>
      <c r="Z4805" t="n">
        <v>28</v>
      </c>
      <c r="AA4805" t="n">
        <v>103</v>
      </c>
      <c r="AB4805" t="n">
        <v>63.1</v>
      </c>
      <c r="AC4805"/>
      <c r="AD4805"/>
      <c r="AE4805"/>
      <c r="AF4805" t="n">
        <v>161</v>
      </c>
      <c r="AG4805" t="n">
        <v>40</v>
      </c>
      <c r="AH4805" t="n">
        <v>67</v>
      </c>
      <c r="AI4805" t="n">
        <v>12846</v>
      </c>
      <c r="AJ4805" t="n">
        <v>11011</v>
      </c>
      <c r="AK4805" t="n">
        <v>12453</v>
      </c>
      <c r="AL4805"/>
      <c r="AM4805" t="n">
        <v>13901</v>
      </c>
      <c r="AN4805"/>
      <c r="AO4805" t="n">
        <v>152</v>
      </c>
      <c r="AP4805"/>
      <c r="AQ4805"/>
      <c r="AR4805"/>
    </row>
    <row r="4806">
      <c r="A4806" t="n">
        <v>457545</v>
      </c>
      <c r="B4806" t="s">
        <v>7058</v>
      </c>
      <c r="C4806" t="s">
        <v>145</v>
      </c>
      <c r="D4806" t="s">
        <v>1433</v>
      </c>
      <c r="E4806" t="s">
        <v>1434</v>
      </c>
      <c r="F4806" t="s">
        <v>199</v>
      </c>
      <c r="G4806" t="s">
        <v>189</v>
      </c>
      <c r="H4806" t="s">
        <v>200</v>
      </c>
      <c r="I4806" t="s">
        <v>186</v>
      </c>
      <c r="J4806" t="s">
        <v>164</v>
      </c>
      <c r="K4806"/>
      <c r="L4806" t="s">
        <v>155</v>
      </c>
      <c r="M4806" t="s">
        <v>155</v>
      </c>
      <c r="N4806" t="n">
        <v>-88.9596</v>
      </c>
      <c r="O4806" t="n">
        <v>40.5094</v>
      </c>
      <c r="P4806" t="n">
        <v>125</v>
      </c>
      <c r="Q4806" t="n">
        <v>125</v>
      </c>
      <c r="R4806" t="n">
        <v>97.6</v>
      </c>
      <c r="S4806" t="n">
        <v>76</v>
      </c>
      <c r="T4806" t="n">
        <v>14.4</v>
      </c>
      <c r="U4806" t="n">
        <v>8.8</v>
      </c>
      <c r="V4806" t="n">
        <v>0</v>
      </c>
      <c r="W4806" t="n">
        <v>0</v>
      </c>
      <c r="X4806" t="n">
        <v>86</v>
      </c>
      <c r="Y4806" t="n">
        <v>100</v>
      </c>
      <c r="Z4806" t="n">
        <v>10</v>
      </c>
      <c r="AA4806"/>
      <c r="AB4806"/>
      <c r="AC4806"/>
      <c r="AD4806"/>
      <c r="AE4806"/>
      <c r="AF4806" t="n">
        <v>25</v>
      </c>
      <c r="AG4806" t="n">
        <v>42</v>
      </c>
      <c r="AH4806" t="n">
        <v>56</v>
      </c>
      <c r="AI4806" t="n">
        <v>15405</v>
      </c>
      <c r="AJ4806" t="n">
        <v>12612</v>
      </c>
      <c r="AK4806" t="n">
        <v>11162</v>
      </c>
      <c r="AL4806" t="n">
        <v>18007</v>
      </c>
      <c r="AM4806" t="n">
        <v>17743</v>
      </c>
      <c r="AN4806" t="n">
        <v>19174</v>
      </c>
      <c r="AO4806"/>
      <c r="AP4806"/>
      <c r="AQ4806"/>
      <c r="AR4806"/>
    </row>
    <row r="4807">
      <c r="A4807" t="n">
        <v>457563</v>
      </c>
      <c r="B4807" t="s">
        <v>7059</v>
      </c>
      <c r="C4807" t="s">
        <v>7060</v>
      </c>
      <c r="D4807" t="s">
        <v>1445</v>
      </c>
      <c r="E4807" t="s">
        <v>1434</v>
      </c>
      <c r="F4807" t="s">
        <v>199</v>
      </c>
      <c r="G4807" t="s">
        <v>189</v>
      </c>
      <c r="H4807" t="s">
        <v>200</v>
      </c>
      <c r="I4807" t="s">
        <v>151</v>
      </c>
      <c r="J4807" t="s">
        <v>164</v>
      </c>
      <c r="K4807"/>
      <c r="L4807" t="s">
        <v>155</v>
      </c>
      <c r="M4807" t="s">
        <v>155</v>
      </c>
      <c r="N4807" t="n">
        <v>-86.1177</v>
      </c>
      <c r="O4807" t="n">
        <v>39.9599</v>
      </c>
      <c r="P4807" t="n">
        <v>360</v>
      </c>
      <c r="Q4807" t="n">
        <v>360</v>
      </c>
      <c r="R4807" t="n">
        <v>97.2</v>
      </c>
      <c r="S4807" t="n">
        <v>65.8</v>
      </c>
      <c r="T4807" t="n">
        <v>8.6</v>
      </c>
      <c r="U4807" t="n">
        <v>3.6</v>
      </c>
      <c r="V4807" t="n">
        <v>1.7</v>
      </c>
      <c r="W4807" t="n">
        <v>0.3</v>
      </c>
      <c r="X4807" t="n">
        <v>92</v>
      </c>
      <c r="Y4807"/>
      <c r="Z4807" t="n">
        <v>20</v>
      </c>
      <c r="AA4807"/>
      <c r="AB4807"/>
      <c r="AC4807"/>
      <c r="AD4807"/>
      <c r="AE4807"/>
      <c r="AF4807" t="n">
        <v>72</v>
      </c>
      <c r="AG4807" t="n">
        <v>37</v>
      </c>
      <c r="AH4807" t="n">
        <v>37</v>
      </c>
      <c r="AI4807" t="n">
        <v>22895</v>
      </c>
      <c r="AJ4807" t="n">
        <v>23334</v>
      </c>
      <c r="AK4807" t="n">
        <v>20048</v>
      </c>
      <c r="AL4807" t="n">
        <v>20073</v>
      </c>
      <c r="AM4807" t="n">
        <v>20048</v>
      </c>
      <c r="AN4807" t="n">
        <v>26943</v>
      </c>
      <c r="AO4807"/>
      <c r="AP4807"/>
      <c r="AQ4807"/>
      <c r="AR4807"/>
    </row>
    <row r="4808">
      <c r="A4808" t="n">
        <v>457572</v>
      </c>
      <c r="B4808" t="s">
        <v>7046</v>
      </c>
      <c r="C4808" t="s">
        <v>1673</v>
      </c>
      <c r="D4808" t="s">
        <v>1445</v>
      </c>
      <c r="E4808" t="s">
        <v>1434</v>
      </c>
      <c r="F4808" t="s">
        <v>199</v>
      </c>
      <c r="G4808" t="s">
        <v>189</v>
      </c>
      <c r="H4808" t="s">
        <v>200</v>
      </c>
      <c r="I4808" t="s">
        <v>151</v>
      </c>
      <c r="J4808" t="s">
        <v>164</v>
      </c>
      <c r="K4808"/>
      <c r="L4808" t="s">
        <v>155</v>
      </c>
      <c r="M4808" t="s">
        <v>155</v>
      </c>
      <c r="N4808" t="n">
        <v>-85.6542</v>
      </c>
      <c r="O4808" t="n">
        <v>40.063</v>
      </c>
      <c r="P4808" t="n">
        <v>221</v>
      </c>
      <c r="Q4808" t="n">
        <v>221</v>
      </c>
      <c r="R4808" t="n">
        <v>96.8</v>
      </c>
      <c r="S4808" t="n">
        <v>86</v>
      </c>
      <c r="T4808" t="n">
        <v>9</v>
      </c>
      <c r="U4808" t="n">
        <v>0.9</v>
      </c>
      <c r="V4808" t="n">
        <v>0.9</v>
      </c>
      <c r="W4808" t="n">
        <v>0</v>
      </c>
      <c r="X4808" t="n">
        <v>79</v>
      </c>
      <c r="Y4808"/>
      <c r="Z4808" t="n">
        <v>14</v>
      </c>
      <c r="AA4808"/>
      <c r="AB4808"/>
      <c r="AC4808"/>
      <c r="AD4808"/>
      <c r="AE4808"/>
      <c r="AF4808" t="n">
        <v>82</v>
      </c>
      <c r="AG4808" t="n">
        <v>44</v>
      </c>
      <c r="AH4808" t="n">
        <v>44</v>
      </c>
      <c r="AI4808" t="n">
        <v>14954</v>
      </c>
      <c r="AJ4808" t="n">
        <v>14389</v>
      </c>
      <c r="AK4808" t="n">
        <v>14331</v>
      </c>
      <c r="AL4808" t="n">
        <v>18503</v>
      </c>
      <c r="AM4808" t="n">
        <v>19189</v>
      </c>
      <c r="AN4808" t="n">
        <v>19576</v>
      </c>
      <c r="AO4808"/>
      <c r="AP4808"/>
      <c r="AQ4808"/>
      <c r="AR4808"/>
    </row>
    <row r="4809">
      <c r="A4809" t="n">
        <v>457581</v>
      </c>
      <c r="B4809" t="s">
        <v>7061</v>
      </c>
      <c r="C4809" t="s">
        <v>1912</v>
      </c>
      <c r="D4809" t="s">
        <v>1878</v>
      </c>
      <c r="E4809" t="s">
        <v>891</v>
      </c>
      <c r="F4809" t="s">
        <v>199</v>
      </c>
      <c r="G4809" t="s">
        <v>189</v>
      </c>
      <c r="H4809" t="s">
        <v>200</v>
      </c>
      <c r="I4809" t="s">
        <v>151</v>
      </c>
      <c r="J4809" t="s">
        <v>164</v>
      </c>
      <c r="K4809"/>
      <c r="L4809" t="s">
        <v>155</v>
      </c>
      <c r="M4809" t="s">
        <v>155</v>
      </c>
      <c r="N4809" t="n">
        <v>-97.422</v>
      </c>
      <c r="O4809" t="n">
        <v>37.6937</v>
      </c>
      <c r="P4809" t="n">
        <v>304</v>
      </c>
      <c r="Q4809" t="n">
        <v>304</v>
      </c>
      <c r="R4809" t="n">
        <v>99</v>
      </c>
      <c r="S4809" t="n">
        <v>58.2</v>
      </c>
      <c r="T4809" t="n">
        <v>5.3</v>
      </c>
      <c r="U4809" t="n">
        <v>28.6</v>
      </c>
      <c r="V4809" t="n">
        <v>3.9</v>
      </c>
      <c r="W4809" t="n">
        <v>0</v>
      </c>
      <c r="X4809" t="n">
        <v>100</v>
      </c>
      <c r="Y4809"/>
      <c r="Z4809" t="n">
        <v>16</v>
      </c>
      <c r="AA4809"/>
      <c r="AB4809"/>
      <c r="AC4809"/>
      <c r="AD4809"/>
      <c r="AE4809"/>
      <c r="AF4809" t="n">
        <v>79</v>
      </c>
      <c r="AG4809" t="n">
        <v>42</v>
      </c>
      <c r="AH4809" t="n">
        <v>46</v>
      </c>
      <c r="AI4809" t="n">
        <v>12490</v>
      </c>
      <c r="AJ4809" t="n">
        <v>10495</v>
      </c>
      <c r="AK4809" t="n">
        <v>11970</v>
      </c>
      <c r="AL4809" t="n">
        <v>15927</v>
      </c>
      <c r="AM4809" t="n">
        <v>15371</v>
      </c>
      <c r="AN4809" t="n">
        <v>18819</v>
      </c>
      <c r="AO4809"/>
      <c r="AP4809"/>
      <c r="AQ4809"/>
      <c r="AR4809"/>
    </row>
    <row r="4810">
      <c r="A4810" t="n">
        <v>457606</v>
      </c>
      <c r="B4810" t="s">
        <v>6387</v>
      </c>
      <c r="C4810" t="s">
        <v>7062</v>
      </c>
      <c r="D4810" t="s">
        <v>2071</v>
      </c>
      <c r="E4810" t="s">
        <v>147</v>
      </c>
      <c r="F4810" t="s">
        <v>199</v>
      </c>
      <c r="G4810" t="s">
        <v>189</v>
      </c>
      <c r="H4810" t="s">
        <v>200</v>
      </c>
      <c r="I4810" t="s">
        <v>186</v>
      </c>
      <c r="J4810" t="s">
        <v>164</v>
      </c>
      <c r="K4810"/>
      <c r="L4810" t="s">
        <v>155</v>
      </c>
      <c r="M4810" t="s">
        <v>155</v>
      </c>
      <c r="N4810" t="n">
        <v>-90.0299</v>
      </c>
      <c r="O4810" t="n">
        <v>29.9024</v>
      </c>
      <c r="P4810" t="n">
        <v>176</v>
      </c>
      <c r="Q4810" t="n">
        <v>176</v>
      </c>
      <c r="R4810" t="n">
        <v>94.3</v>
      </c>
      <c r="S4810" t="n">
        <v>10.8</v>
      </c>
      <c r="T4810" t="n">
        <v>54</v>
      </c>
      <c r="U4810" t="n">
        <v>10.2</v>
      </c>
      <c r="V4810" t="n">
        <v>25</v>
      </c>
      <c r="W4810" t="n">
        <v>0</v>
      </c>
      <c r="X4810" t="n">
        <v>77</v>
      </c>
      <c r="Y4810"/>
      <c r="Z4810" t="n">
        <v>20</v>
      </c>
      <c r="AA4810"/>
      <c r="AB4810"/>
      <c r="AC4810"/>
      <c r="AD4810"/>
      <c r="AE4810"/>
      <c r="AF4810" t="n">
        <v>124</v>
      </c>
      <c r="AG4810" t="n">
        <v>70</v>
      </c>
      <c r="AH4810" t="n">
        <v>70</v>
      </c>
      <c r="AI4810" t="n">
        <v>12990</v>
      </c>
      <c r="AJ4810" t="n">
        <v>12990</v>
      </c>
      <c r="AK4810"/>
      <c r="AL4810"/>
      <c r="AM4810"/>
      <c r="AN4810"/>
      <c r="AO4810"/>
      <c r="AP4810"/>
      <c r="AQ4810"/>
      <c r="AR4810"/>
    </row>
    <row r="4811">
      <c r="A4811" t="n">
        <v>457615</v>
      </c>
      <c r="B4811" t="s">
        <v>7063</v>
      </c>
      <c r="C4811" t="s">
        <v>7064</v>
      </c>
      <c r="D4811" t="s">
        <v>2276</v>
      </c>
      <c r="E4811" t="s">
        <v>993</v>
      </c>
      <c r="F4811" t="s">
        <v>216</v>
      </c>
      <c r="G4811" t="s">
        <v>149</v>
      </c>
      <c r="H4811" t="s">
        <v>200</v>
      </c>
      <c r="I4811" t="s">
        <v>186</v>
      </c>
      <c r="J4811" t="s">
        <v>164</v>
      </c>
      <c r="K4811"/>
      <c r="L4811" t="s">
        <v>155</v>
      </c>
      <c r="M4811" t="s">
        <v>155</v>
      </c>
      <c r="N4811" t="n">
        <v>-71.6162</v>
      </c>
      <c r="O4811" t="n">
        <v>42.1638</v>
      </c>
      <c r="P4811" t="n">
        <v>46</v>
      </c>
      <c r="Q4811" t="n">
        <v>46</v>
      </c>
      <c r="R4811" t="n">
        <v>87</v>
      </c>
      <c r="S4811" t="n">
        <v>45.7</v>
      </c>
      <c r="T4811" t="n">
        <v>43.5</v>
      </c>
      <c r="U4811" t="n">
        <v>8.7</v>
      </c>
      <c r="V4811" t="n">
        <v>0</v>
      </c>
      <c r="W4811" t="n">
        <v>0</v>
      </c>
      <c r="X4811"/>
      <c r="Y4811" t="n">
        <v>100</v>
      </c>
      <c r="Z4811" t="n">
        <v>10</v>
      </c>
      <c r="AA4811"/>
      <c r="AB4811"/>
      <c r="AC4811"/>
      <c r="AD4811"/>
      <c r="AE4811"/>
      <c r="AF4811" t="n">
        <v>0</v>
      </c>
      <c r="AG4811" t="n">
        <v>30</v>
      </c>
      <c r="AH4811" t="n">
        <v>30</v>
      </c>
      <c r="AI4811"/>
      <c r="AJ4811"/>
      <c r="AK4811"/>
      <c r="AL4811"/>
      <c r="AM4811"/>
      <c r="AN4811"/>
      <c r="AO4811"/>
      <c r="AP4811"/>
      <c r="AQ4811"/>
      <c r="AR4811"/>
    </row>
    <row r="4812">
      <c r="A4812" t="n">
        <v>457624</v>
      </c>
      <c r="B4812" t="s">
        <v>7065</v>
      </c>
      <c r="C4812" t="s">
        <v>7066</v>
      </c>
      <c r="D4812" t="s">
        <v>2276</v>
      </c>
      <c r="E4812" t="s">
        <v>993</v>
      </c>
      <c r="F4812" t="s">
        <v>216</v>
      </c>
      <c r="G4812" t="s">
        <v>149</v>
      </c>
      <c r="H4812" t="s">
        <v>200</v>
      </c>
      <c r="I4812" t="s">
        <v>205</v>
      </c>
      <c r="J4812" t="s">
        <v>164</v>
      </c>
      <c r="K4812"/>
      <c r="L4812" t="s">
        <v>155</v>
      </c>
      <c r="M4812" t="s">
        <v>155</v>
      </c>
      <c r="N4812" t="n">
        <v>-71.9576</v>
      </c>
      <c r="O4812" t="n">
        <v>42.1336</v>
      </c>
      <c r="P4812" t="n">
        <v>42</v>
      </c>
      <c r="Q4812" t="n">
        <v>42</v>
      </c>
      <c r="R4812" t="n">
        <v>78.6</v>
      </c>
      <c r="S4812" t="n">
        <v>21.4</v>
      </c>
      <c r="T4812" t="n">
        <v>40.5</v>
      </c>
      <c r="U4812" t="n">
        <v>7.1</v>
      </c>
      <c r="V4812" t="n">
        <v>2.4</v>
      </c>
      <c r="W4812" t="n">
        <v>28.6</v>
      </c>
      <c r="X4812" t="n">
        <v>19</v>
      </c>
      <c r="Y4812"/>
      <c r="Z4812" t="n">
        <v>10</v>
      </c>
      <c r="AA4812"/>
      <c r="AB4812"/>
      <c r="AC4812"/>
      <c r="AD4812"/>
      <c r="AE4812"/>
      <c r="AF4812" t="n">
        <v>16</v>
      </c>
      <c r="AG4812" t="n">
        <v>31</v>
      </c>
      <c r="AH4812" t="n">
        <v>36</v>
      </c>
      <c r="AI4812" t="n">
        <v>28418</v>
      </c>
      <c r="AJ4812" t="n">
        <v>29201</v>
      </c>
      <c r="AK4812" t="n">
        <v>33833</v>
      </c>
      <c r="AL4812" t="n">
        <v>25437</v>
      </c>
      <c r="AM4812" t="n">
        <v>35982</v>
      </c>
      <c r="AN4812" t="n">
        <v>35982</v>
      </c>
      <c r="AO4812"/>
      <c r="AP4812"/>
      <c r="AQ4812"/>
      <c r="AR4812"/>
    </row>
    <row r="4813">
      <c r="A4813" t="n">
        <v>457633</v>
      </c>
      <c r="B4813" t="s">
        <v>7067</v>
      </c>
      <c r="C4813" t="s">
        <v>1506</v>
      </c>
      <c r="D4813" t="s">
        <v>1745</v>
      </c>
      <c r="E4813" t="s">
        <v>1434</v>
      </c>
      <c r="F4813" t="s">
        <v>199</v>
      </c>
      <c r="G4813" t="s">
        <v>189</v>
      </c>
      <c r="H4813" t="s">
        <v>200</v>
      </c>
      <c r="I4813" t="s">
        <v>186</v>
      </c>
      <c r="J4813" t="s">
        <v>164</v>
      </c>
      <c r="K4813"/>
      <c r="L4813" t="s">
        <v>155</v>
      </c>
      <c r="M4813" t="s">
        <v>155</v>
      </c>
      <c r="N4813" t="n">
        <v>-83.4574</v>
      </c>
      <c r="O4813" t="n">
        <v>42.3219</v>
      </c>
      <c r="P4813" t="n">
        <v>417</v>
      </c>
      <c r="Q4813" t="n">
        <v>417</v>
      </c>
      <c r="R4813" t="n">
        <v>96.9</v>
      </c>
      <c r="S4813" t="n">
        <v>40</v>
      </c>
      <c r="T4813" t="n">
        <v>47.7</v>
      </c>
      <c r="U4813" t="n">
        <v>3.4</v>
      </c>
      <c r="V4813" t="n">
        <v>3.6</v>
      </c>
      <c r="W4813" t="n">
        <v>0</v>
      </c>
      <c r="X4813" t="n">
        <v>96</v>
      </c>
      <c r="Y4813" t="n">
        <v>72</v>
      </c>
      <c r="Z4813" t="n">
        <v>15</v>
      </c>
      <c r="AA4813"/>
      <c r="AB4813"/>
      <c r="AC4813"/>
      <c r="AD4813"/>
      <c r="AE4813"/>
      <c r="AF4813" t="n">
        <v>75</v>
      </c>
      <c r="AG4813" t="n">
        <v>45</v>
      </c>
      <c r="AH4813" t="n">
        <v>45</v>
      </c>
      <c r="AI4813" t="n">
        <v>26083</v>
      </c>
      <c r="AJ4813" t="n">
        <v>26878</v>
      </c>
      <c r="AK4813" t="n">
        <v>28326</v>
      </c>
      <c r="AL4813" t="n">
        <v>28379</v>
      </c>
      <c r="AM4813" t="n">
        <v>29303</v>
      </c>
      <c r="AN4813"/>
      <c r="AO4813"/>
      <c r="AP4813"/>
      <c r="AQ4813"/>
      <c r="AR4813"/>
    </row>
    <row r="4814">
      <c r="A4814" t="n">
        <v>457642</v>
      </c>
      <c r="B4814" t="s">
        <v>7068</v>
      </c>
      <c r="C4814" t="s">
        <v>2564</v>
      </c>
      <c r="D4814" t="s">
        <v>1745</v>
      </c>
      <c r="E4814" t="s">
        <v>1434</v>
      </c>
      <c r="F4814" t="s">
        <v>199</v>
      </c>
      <c r="G4814" t="s">
        <v>189</v>
      </c>
      <c r="H4814" t="s">
        <v>200</v>
      </c>
      <c r="I4814" t="s">
        <v>186</v>
      </c>
      <c r="J4814" t="s">
        <v>164</v>
      </c>
      <c r="K4814"/>
      <c r="L4814" t="s">
        <v>155</v>
      </c>
      <c r="M4814" t="s">
        <v>155</v>
      </c>
      <c r="N4814" t="n">
        <v>-83.3747</v>
      </c>
      <c r="O4814" t="n">
        <v>42.6834</v>
      </c>
      <c r="P4814" t="n">
        <v>83</v>
      </c>
      <c r="Q4814" t="n">
        <v>83</v>
      </c>
      <c r="R4814" t="n">
        <v>100</v>
      </c>
      <c r="S4814" t="n">
        <v>62.7</v>
      </c>
      <c r="T4814" t="n">
        <v>18.1</v>
      </c>
      <c r="U4814" t="n">
        <v>15.7</v>
      </c>
      <c r="V4814" t="n">
        <v>1.2</v>
      </c>
      <c r="W4814" t="n">
        <v>0</v>
      </c>
      <c r="X4814" t="n">
        <v>100</v>
      </c>
      <c r="Y4814"/>
      <c r="Z4814" t="n">
        <v>23</v>
      </c>
      <c r="AA4814"/>
      <c r="AB4814"/>
      <c r="AC4814"/>
      <c r="AD4814"/>
      <c r="AE4814"/>
      <c r="AF4814" t="n">
        <v>26</v>
      </c>
      <c r="AG4814" t="n">
        <v>11</v>
      </c>
      <c r="AH4814" t="n">
        <v>11</v>
      </c>
      <c r="AI4814"/>
      <c r="AJ4814"/>
      <c r="AK4814"/>
      <c r="AL4814"/>
      <c r="AM4814"/>
      <c r="AN4814"/>
      <c r="AO4814"/>
      <c r="AP4814"/>
      <c r="AQ4814"/>
      <c r="AR4814"/>
    </row>
    <row r="4815">
      <c r="A4815" t="n">
        <v>457679</v>
      </c>
      <c r="B4815" t="s">
        <v>7069</v>
      </c>
      <c r="C4815" t="s">
        <v>7070</v>
      </c>
      <c r="D4815" t="s">
        <v>890</v>
      </c>
      <c r="E4815" t="s">
        <v>891</v>
      </c>
      <c r="F4815" t="s">
        <v>279</v>
      </c>
      <c r="G4815" t="s">
        <v>189</v>
      </c>
      <c r="H4815" t="s">
        <v>174</v>
      </c>
      <c r="I4815" t="s">
        <v>175</v>
      </c>
      <c r="J4815" t="s">
        <v>164</v>
      </c>
      <c r="K4815"/>
      <c r="L4815" t="s">
        <v>155</v>
      </c>
      <c r="M4815" t="s">
        <v>155</v>
      </c>
      <c r="N4815" t="n">
        <v>-95.6025</v>
      </c>
      <c r="O4815" t="n">
        <v>43.6318</v>
      </c>
      <c r="P4815" t="n">
        <v>34</v>
      </c>
      <c r="Q4815" t="n">
        <v>34</v>
      </c>
      <c r="R4815" t="n">
        <v>94.1</v>
      </c>
      <c r="S4815" t="n">
        <v>20.6</v>
      </c>
      <c r="T4815" t="n">
        <v>11.8</v>
      </c>
      <c r="U4815" t="n">
        <v>44.1</v>
      </c>
      <c r="V4815" t="n">
        <v>17.6</v>
      </c>
      <c r="W4815" t="n">
        <v>0</v>
      </c>
      <c r="X4815" t="n">
        <v>0</v>
      </c>
      <c r="Y4815"/>
      <c r="Z4815" t="n">
        <v>13</v>
      </c>
      <c r="AA4815" t="n">
        <v>10</v>
      </c>
      <c r="AB4815" t="n">
        <v>70</v>
      </c>
      <c r="AC4815"/>
      <c r="AD4815"/>
      <c r="AE4815"/>
      <c r="AF4815" t="n">
        <v>16</v>
      </c>
      <c r="AG4815" t="n">
        <v>40</v>
      </c>
      <c r="AH4815" t="n">
        <v>55</v>
      </c>
      <c r="AI4815" t="n">
        <v>13095</v>
      </c>
      <c r="AJ4815" t="n">
        <v>15172</v>
      </c>
      <c r="AK4815"/>
      <c r="AL4815" t="n">
        <v>11019</v>
      </c>
      <c r="AM4815"/>
      <c r="AN4815"/>
      <c r="AO4815"/>
      <c r="AP4815"/>
      <c r="AQ4815"/>
      <c r="AR4815"/>
    </row>
    <row r="4816">
      <c r="A4816" t="n">
        <v>457697</v>
      </c>
      <c r="B4816" t="s">
        <v>7071</v>
      </c>
      <c r="C4816" t="s">
        <v>1903</v>
      </c>
      <c r="D4816" t="s">
        <v>1929</v>
      </c>
      <c r="E4816" t="s">
        <v>891</v>
      </c>
      <c r="F4816" t="s">
        <v>162</v>
      </c>
      <c r="G4816" t="s">
        <v>163</v>
      </c>
      <c r="H4816" t="s">
        <v>150</v>
      </c>
      <c r="I4816" t="s">
        <v>151</v>
      </c>
      <c r="J4816" t="s">
        <v>164</v>
      </c>
      <c r="K4816" t="s">
        <v>179</v>
      </c>
      <c r="L4816" t="s">
        <v>155</v>
      </c>
      <c r="M4816" t="s">
        <v>155</v>
      </c>
      <c r="N4816" t="n">
        <v>-94.5695</v>
      </c>
      <c r="O4816" t="n">
        <v>39.1012</v>
      </c>
      <c r="P4816" t="n">
        <v>320</v>
      </c>
      <c r="Q4816" t="n">
        <v>252</v>
      </c>
      <c r="R4816" t="n">
        <v>47.6</v>
      </c>
      <c r="S4816" t="n">
        <v>60.3</v>
      </c>
      <c r="T4816" t="n">
        <v>17.5</v>
      </c>
      <c r="U4816" t="n">
        <v>13.9</v>
      </c>
      <c r="V4816" t="n">
        <v>0.8</v>
      </c>
      <c r="W4816" t="n">
        <v>0.8</v>
      </c>
      <c r="X4816" t="n">
        <v>67</v>
      </c>
      <c r="Y4816" t="n">
        <v>67</v>
      </c>
      <c r="Z4816" t="n">
        <v>6</v>
      </c>
      <c r="AA4816"/>
      <c r="AB4816"/>
      <c r="AC4816"/>
      <c r="AD4816"/>
      <c r="AE4816"/>
      <c r="AF4816" t="n">
        <v>5</v>
      </c>
      <c r="AG4816" t="n">
        <v>66</v>
      </c>
      <c r="AH4816" t="n">
        <v>90</v>
      </c>
      <c r="AI4816" t="n">
        <v>8639</v>
      </c>
      <c r="AJ4816" t="n">
        <v>5596</v>
      </c>
      <c r="AK4816" t="n">
        <v>7823</v>
      </c>
      <c r="AL4816"/>
      <c r="AM4816"/>
      <c r="AN4816"/>
      <c r="AO4816" t="n">
        <v>9</v>
      </c>
      <c r="AP4816" t="n">
        <v>20</v>
      </c>
      <c r="AQ4816" t="n">
        <v>15</v>
      </c>
      <c r="AR4816"/>
    </row>
    <row r="4817">
      <c r="A4817" t="n">
        <v>457749</v>
      </c>
      <c r="B4817" t="s">
        <v>7072</v>
      </c>
      <c r="C4817" t="s">
        <v>2909</v>
      </c>
      <c r="D4817" t="s">
        <v>2888</v>
      </c>
      <c r="E4817" t="s">
        <v>914</v>
      </c>
      <c r="F4817" t="s">
        <v>199</v>
      </c>
      <c r="G4817" t="s">
        <v>189</v>
      </c>
      <c r="H4817" t="s">
        <v>200</v>
      </c>
      <c r="I4817" t="s">
        <v>151</v>
      </c>
      <c r="J4817" t="s">
        <v>164</v>
      </c>
      <c r="K4817"/>
      <c r="L4817" t="s">
        <v>155</v>
      </c>
      <c r="M4817" t="s">
        <v>155</v>
      </c>
      <c r="N4817" t="n">
        <v>-111.3039</v>
      </c>
      <c r="O4817" t="n">
        <v>47.4994</v>
      </c>
      <c r="P4817" t="n">
        <v>219</v>
      </c>
      <c r="Q4817" t="n">
        <v>219</v>
      </c>
      <c r="R4817" t="n">
        <v>91.3</v>
      </c>
      <c r="S4817" t="n">
        <v>68</v>
      </c>
      <c r="T4817" t="n">
        <v>1.4</v>
      </c>
      <c r="U4817" t="n">
        <v>8.7</v>
      </c>
      <c r="V4817" t="n">
        <v>1.4</v>
      </c>
      <c r="W4817" t="n">
        <v>0</v>
      </c>
      <c r="X4817" t="n">
        <v>97</v>
      </c>
      <c r="Y4817"/>
      <c r="Z4817" t="n">
        <v>18</v>
      </c>
      <c r="AA4817"/>
      <c r="AB4817"/>
      <c r="AC4817"/>
      <c r="AD4817"/>
      <c r="AE4817"/>
      <c r="AF4817" t="n">
        <v>124</v>
      </c>
      <c r="AG4817" t="n">
        <v>35</v>
      </c>
      <c r="AH4817" t="n">
        <v>35</v>
      </c>
      <c r="AI4817" t="n">
        <v>11652</v>
      </c>
      <c r="AJ4817" t="n">
        <v>11527</v>
      </c>
      <c r="AK4817" t="n">
        <v>10466</v>
      </c>
      <c r="AL4817" t="n">
        <v>14589</v>
      </c>
      <c r="AM4817" t="n">
        <v>16143</v>
      </c>
      <c r="AN4817" t="n">
        <v>16679</v>
      </c>
      <c r="AO4817"/>
      <c r="AP4817"/>
      <c r="AQ4817"/>
      <c r="AR4817"/>
    </row>
    <row r="4818">
      <c r="A4818" t="n">
        <v>457767</v>
      </c>
      <c r="B4818" t="s">
        <v>7073</v>
      </c>
      <c r="C4818" t="s">
        <v>7074</v>
      </c>
      <c r="D4818" t="s">
        <v>3037</v>
      </c>
      <c r="E4818" t="s">
        <v>997</v>
      </c>
      <c r="F4818" t="s">
        <v>199</v>
      </c>
      <c r="G4818" t="s">
        <v>189</v>
      </c>
      <c r="H4818" t="s">
        <v>200</v>
      </c>
      <c r="I4818" t="s">
        <v>186</v>
      </c>
      <c r="J4818" t="s">
        <v>164</v>
      </c>
      <c r="K4818"/>
      <c r="L4818" t="s">
        <v>155</v>
      </c>
      <c r="M4818" t="s">
        <v>155</v>
      </c>
      <c r="N4818" t="n">
        <v>-74.2221</v>
      </c>
      <c r="O4818" t="n">
        <v>40.7614</v>
      </c>
      <c r="P4818" t="n">
        <v>264</v>
      </c>
      <c r="Q4818" t="n">
        <v>264</v>
      </c>
      <c r="R4818" t="n">
        <v>42.4</v>
      </c>
      <c r="S4818" t="n">
        <v>4.9</v>
      </c>
      <c r="T4818" t="n">
        <v>85.2</v>
      </c>
      <c r="U4818" t="n">
        <v>9.5</v>
      </c>
      <c r="V4818" t="n">
        <v>0.4</v>
      </c>
      <c r="W4818" t="n">
        <v>0</v>
      </c>
      <c r="X4818" t="n">
        <v>65</v>
      </c>
      <c r="Y4818"/>
      <c r="Z4818" t="n">
        <v>15</v>
      </c>
      <c r="AA4818"/>
      <c r="AB4818"/>
      <c r="AC4818"/>
      <c r="AD4818"/>
      <c r="AE4818"/>
      <c r="AF4818" t="n">
        <v>108</v>
      </c>
      <c r="AG4818" t="n">
        <v>62</v>
      </c>
      <c r="AH4818" t="n">
        <v>100</v>
      </c>
      <c r="AI4818" t="n">
        <v>21060</v>
      </c>
      <c r="AJ4818" t="n">
        <v>21192</v>
      </c>
      <c r="AK4818" t="n">
        <v>21023</v>
      </c>
      <c r="AL4818" t="n">
        <v>24337</v>
      </c>
      <c r="AM4818" t="n">
        <v>24337</v>
      </c>
      <c r="AN4818"/>
      <c r="AO4818"/>
      <c r="AP4818"/>
      <c r="AQ4818"/>
      <c r="AR4818"/>
    </row>
    <row r="4819">
      <c r="A4819" t="n">
        <v>457776</v>
      </c>
      <c r="B4819" t="s">
        <v>7075</v>
      </c>
      <c r="C4819" t="s">
        <v>332</v>
      </c>
      <c r="D4819" t="s">
        <v>333</v>
      </c>
      <c r="E4819" t="s">
        <v>283</v>
      </c>
      <c r="F4819" t="s">
        <v>199</v>
      </c>
      <c r="G4819" t="s">
        <v>189</v>
      </c>
      <c r="H4819" t="s">
        <v>200</v>
      </c>
      <c r="I4819" t="s">
        <v>151</v>
      </c>
      <c r="J4819" t="s">
        <v>164</v>
      </c>
      <c r="K4819"/>
      <c r="L4819" t="s">
        <v>155</v>
      </c>
      <c r="M4819" t="s">
        <v>155</v>
      </c>
      <c r="N4819" t="n">
        <v>-106.5665</v>
      </c>
      <c r="O4819" t="n">
        <v>35.1023</v>
      </c>
      <c r="P4819" t="n">
        <v>176</v>
      </c>
      <c r="Q4819" t="n">
        <v>176</v>
      </c>
      <c r="R4819" t="n">
        <v>89.8</v>
      </c>
      <c r="S4819" t="n">
        <v>21</v>
      </c>
      <c r="T4819" t="n">
        <v>3.4</v>
      </c>
      <c r="U4819" t="n">
        <v>54.5</v>
      </c>
      <c r="V4819" t="n">
        <v>2.3</v>
      </c>
      <c r="W4819" t="n">
        <v>0.6</v>
      </c>
      <c r="X4819" t="n">
        <v>100</v>
      </c>
      <c r="Y4819"/>
      <c r="Z4819" t="n">
        <v>19</v>
      </c>
      <c r="AA4819"/>
      <c r="AB4819"/>
      <c r="AC4819"/>
      <c r="AD4819"/>
      <c r="AE4819"/>
      <c r="AF4819" t="n">
        <v>40</v>
      </c>
      <c r="AG4819" t="n">
        <v>44</v>
      </c>
      <c r="AH4819" t="n">
        <v>44</v>
      </c>
      <c r="AI4819" t="n">
        <v>12337</v>
      </c>
      <c r="AJ4819" t="n">
        <v>14118</v>
      </c>
      <c r="AK4819"/>
      <c r="AL4819"/>
      <c r="AM4819"/>
      <c r="AN4819"/>
      <c r="AO4819"/>
      <c r="AP4819"/>
      <c r="AQ4819"/>
      <c r="AR4819"/>
    </row>
    <row r="4820">
      <c r="A4820" t="n">
        <v>457785</v>
      </c>
      <c r="B4820" t="s">
        <v>7076</v>
      </c>
      <c r="C4820" t="s">
        <v>2985</v>
      </c>
      <c r="D4820" t="s">
        <v>2978</v>
      </c>
      <c r="E4820" t="s">
        <v>267</v>
      </c>
      <c r="F4820" t="s">
        <v>199</v>
      </c>
      <c r="G4820" t="s">
        <v>189</v>
      </c>
      <c r="H4820" t="s">
        <v>200</v>
      </c>
      <c r="I4820" t="s">
        <v>151</v>
      </c>
      <c r="J4820" t="s">
        <v>164</v>
      </c>
      <c r="K4820"/>
      <c r="L4820" t="s">
        <v>155</v>
      </c>
      <c r="M4820" t="s">
        <v>155</v>
      </c>
      <c r="N4820" t="n">
        <v>-119.7832</v>
      </c>
      <c r="O4820" t="n">
        <v>39.5163</v>
      </c>
      <c r="P4820" t="n">
        <v>205</v>
      </c>
      <c r="Q4820" t="n">
        <v>205</v>
      </c>
      <c r="R4820" t="n">
        <v>95.6</v>
      </c>
      <c r="S4820" t="n">
        <v>37.6</v>
      </c>
      <c r="T4820" t="n">
        <v>1.5</v>
      </c>
      <c r="U4820" t="n">
        <v>47.3</v>
      </c>
      <c r="V4820" t="n">
        <v>5.9</v>
      </c>
      <c r="W4820" t="n">
        <v>0</v>
      </c>
      <c r="X4820" t="n">
        <v>91</v>
      </c>
      <c r="Y4820"/>
      <c r="Z4820" t="n">
        <v>9</v>
      </c>
      <c r="AA4820"/>
      <c r="AB4820"/>
      <c r="AC4820"/>
      <c r="AD4820"/>
      <c r="AE4820"/>
      <c r="AF4820" t="n">
        <v>109</v>
      </c>
      <c r="AG4820" t="n">
        <v>53</v>
      </c>
      <c r="AH4820" t="n">
        <v>59</v>
      </c>
      <c r="AI4820" t="n">
        <v>18860</v>
      </c>
      <c r="AJ4820" t="n">
        <v>19011</v>
      </c>
      <c r="AK4820" t="n">
        <v>22002</v>
      </c>
      <c r="AL4820" t="n">
        <v>19069</v>
      </c>
      <c r="AM4820" t="n">
        <v>25627</v>
      </c>
      <c r="AN4820"/>
      <c r="AO4820"/>
      <c r="AP4820"/>
      <c r="AQ4820"/>
      <c r="AR4820"/>
    </row>
    <row r="4821">
      <c r="A4821" t="n">
        <v>457794</v>
      </c>
      <c r="B4821" t="s">
        <v>7077</v>
      </c>
      <c r="C4821" t="s">
        <v>3219</v>
      </c>
      <c r="D4821" t="s">
        <v>996</v>
      </c>
      <c r="E4821" t="s">
        <v>997</v>
      </c>
      <c r="F4821" t="s">
        <v>551</v>
      </c>
      <c r="G4821" t="s">
        <v>163</v>
      </c>
      <c r="H4821" t="s">
        <v>200</v>
      </c>
      <c r="I4821" t="s">
        <v>151</v>
      </c>
      <c r="J4821" t="s">
        <v>164</v>
      </c>
      <c r="K4821"/>
      <c r="L4821" t="s">
        <v>155</v>
      </c>
      <c r="M4821" t="s">
        <v>155</v>
      </c>
      <c r="N4821" t="n">
        <v>-73.9529</v>
      </c>
      <c r="O4821" t="n">
        <v>40.586</v>
      </c>
      <c r="P4821" t="n">
        <v>199</v>
      </c>
      <c r="Q4821" t="n">
        <v>199</v>
      </c>
      <c r="R4821" t="n">
        <v>88.9</v>
      </c>
      <c r="S4821" t="n">
        <v>53.3</v>
      </c>
      <c r="T4821" t="n">
        <v>1</v>
      </c>
      <c r="U4821" t="n">
        <v>7.5</v>
      </c>
      <c r="V4821" t="n">
        <v>38.2</v>
      </c>
      <c r="W4821" t="n">
        <v>0</v>
      </c>
      <c r="X4821" t="n">
        <v>96</v>
      </c>
      <c r="Y4821"/>
      <c r="Z4821" t="n">
        <v>20</v>
      </c>
      <c r="AA4821"/>
      <c r="AB4821"/>
      <c r="AC4821"/>
      <c r="AD4821"/>
      <c r="AE4821"/>
      <c r="AF4821" t="n">
        <v>191</v>
      </c>
      <c r="AG4821" t="n">
        <v>91</v>
      </c>
      <c r="AH4821" t="n">
        <v>91</v>
      </c>
      <c r="AI4821" t="n">
        <v>11806</v>
      </c>
      <c r="AJ4821" t="n">
        <v>11941</v>
      </c>
      <c r="AK4821" t="n">
        <v>11686</v>
      </c>
      <c r="AL4821" t="n">
        <v>11221</v>
      </c>
      <c r="AM4821"/>
      <c r="AN4821"/>
      <c r="AO4821"/>
      <c r="AP4821"/>
      <c r="AQ4821"/>
      <c r="AR4821"/>
    </row>
    <row r="4822">
      <c r="A4822" t="n">
        <v>457800</v>
      </c>
      <c r="B4822" t="s">
        <v>7078</v>
      </c>
      <c r="C4822" t="s">
        <v>3208</v>
      </c>
      <c r="D4822" t="s">
        <v>996</v>
      </c>
      <c r="E4822" t="s">
        <v>997</v>
      </c>
      <c r="F4822" t="s">
        <v>279</v>
      </c>
      <c r="G4822" t="s">
        <v>189</v>
      </c>
      <c r="H4822" t="s">
        <v>174</v>
      </c>
      <c r="I4822" t="s">
        <v>151</v>
      </c>
      <c r="J4822" t="s">
        <v>164</v>
      </c>
      <c r="K4822"/>
      <c r="L4822" t="s">
        <v>155</v>
      </c>
      <c r="M4822" t="s">
        <v>155</v>
      </c>
      <c r="N4822" t="n">
        <v>-73.8298</v>
      </c>
      <c r="O4822" t="n">
        <v>40.7608</v>
      </c>
      <c r="P4822" t="n">
        <v>328</v>
      </c>
      <c r="Q4822" t="n">
        <v>328</v>
      </c>
      <c r="R4822" t="n">
        <v>82</v>
      </c>
      <c r="S4822" t="n">
        <v>17.4</v>
      </c>
      <c r="T4822" t="n">
        <v>18.6</v>
      </c>
      <c r="U4822" t="n">
        <v>25</v>
      </c>
      <c r="V4822" t="n">
        <v>34.1</v>
      </c>
      <c r="W4822" t="n">
        <v>0</v>
      </c>
      <c r="X4822" t="n">
        <v>18</v>
      </c>
      <c r="Y4822"/>
      <c r="Z4822" t="n">
        <v>12</v>
      </c>
      <c r="AA4822" t="n">
        <v>818</v>
      </c>
      <c r="AB4822" t="n">
        <v>97.3</v>
      </c>
      <c r="AC4822"/>
      <c r="AD4822"/>
      <c r="AE4822"/>
      <c r="AF4822" t="n">
        <v>178</v>
      </c>
      <c r="AG4822" t="n">
        <v>43</v>
      </c>
      <c r="AH4822" t="n">
        <v>43</v>
      </c>
      <c r="AI4822" t="n">
        <v>25892</v>
      </c>
      <c r="AJ4822" t="n">
        <v>25449</v>
      </c>
      <c r="AK4822" t="n">
        <v>29199</v>
      </c>
      <c r="AL4822" t="n">
        <v>29949</v>
      </c>
      <c r="AM4822" t="n">
        <v>29949</v>
      </c>
      <c r="AN4822" t="n">
        <v>29949</v>
      </c>
      <c r="AO4822"/>
      <c r="AP4822"/>
      <c r="AQ4822"/>
      <c r="AR4822"/>
    </row>
    <row r="4823">
      <c r="A4823" t="n">
        <v>457819</v>
      </c>
      <c r="B4823" t="s">
        <v>7079</v>
      </c>
      <c r="C4823" t="s">
        <v>3221</v>
      </c>
      <c r="D4823" t="s">
        <v>996</v>
      </c>
      <c r="E4823" t="s">
        <v>997</v>
      </c>
      <c r="F4823" t="s">
        <v>199</v>
      </c>
      <c r="G4823" t="s">
        <v>189</v>
      </c>
      <c r="H4823" t="s">
        <v>200</v>
      </c>
      <c r="I4823" t="s">
        <v>151</v>
      </c>
      <c r="J4823" t="s">
        <v>164</v>
      </c>
      <c r="K4823"/>
      <c r="L4823" t="s">
        <v>155</v>
      </c>
      <c r="M4823" t="s">
        <v>155</v>
      </c>
      <c r="N4823" t="n">
        <v>-74.0156</v>
      </c>
      <c r="O4823" t="n">
        <v>40.7124</v>
      </c>
      <c r="P4823" t="n">
        <v>1101</v>
      </c>
      <c r="Q4823" t="n">
        <v>1101</v>
      </c>
      <c r="R4823" t="n">
        <v>57.6</v>
      </c>
      <c r="S4823" t="n">
        <v>32.5</v>
      </c>
      <c r="T4823" t="n">
        <v>12.4</v>
      </c>
      <c r="U4823" t="n">
        <v>29.2</v>
      </c>
      <c r="V4823" t="n">
        <v>10.7</v>
      </c>
      <c r="W4823" t="n">
        <v>8.1</v>
      </c>
      <c r="X4823"/>
      <c r="Y4823"/>
      <c r="Z4823" t="n">
        <v>6</v>
      </c>
      <c r="AA4823"/>
      <c r="AB4823"/>
      <c r="AC4823"/>
      <c r="AD4823"/>
      <c r="AE4823"/>
      <c r="AF4823" t="n">
        <v>0</v>
      </c>
      <c r="AG4823" t="n">
        <v>21</v>
      </c>
      <c r="AH4823" t="n">
        <v>22</v>
      </c>
      <c r="AI4823"/>
      <c r="AJ4823"/>
      <c r="AK4823"/>
      <c r="AL4823"/>
      <c r="AM4823"/>
      <c r="AN4823"/>
      <c r="AO4823"/>
      <c r="AP4823"/>
      <c r="AQ4823"/>
      <c r="AR4823"/>
    </row>
    <row r="4824">
      <c r="A4824" t="n">
        <v>457837</v>
      </c>
      <c r="B4824" t="s">
        <v>7080</v>
      </c>
      <c r="C4824" t="s">
        <v>7081</v>
      </c>
      <c r="D4824" t="s">
        <v>996</v>
      </c>
      <c r="E4824" t="s">
        <v>997</v>
      </c>
      <c r="F4824" t="s">
        <v>199</v>
      </c>
      <c r="G4824" t="s">
        <v>189</v>
      </c>
      <c r="H4824" t="s">
        <v>200</v>
      </c>
      <c r="I4824" t="s">
        <v>186</v>
      </c>
      <c r="J4824" t="s">
        <v>164</v>
      </c>
      <c r="K4824"/>
      <c r="L4824" t="s">
        <v>155</v>
      </c>
      <c r="M4824" t="s">
        <v>155</v>
      </c>
      <c r="N4824" t="n">
        <v>-78.8244</v>
      </c>
      <c r="O4824" t="n">
        <v>42.9816</v>
      </c>
      <c r="P4824" t="n">
        <v>274</v>
      </c>
      <c r="Q4824" t="n">
        <v>274</v>
      </c>
      <c r="R4824" t="n">
        <v>94.2</v>
      </c>
      <c r="S4824" t="n">
        <v>62.4</v>
      </c>
      <c r="T4824" t="n">
        <v>22.3</v>
      </c>
      <c r="U4824" t="n">
        <v>8.4</v>
      </c>
      <c r="V4824" t="n">
        <v>2.2</v>
      </c>
      <c r="W4824" t="n">
        <v>0</v>
      </c>
      <c r="X4824" t="n">
        <v>69</v>
      </c>
      <c r="Y4824" t="n">
        <v>33</v>
      </c>
      <c r="Z4824" t="n">
        <v>11</v>
      </c>
      <c r="AA4824"/>
      <c r="AB4824"/>
      <c r="AC4824"/>
      <c r="AD4824"/>
      <c r="AE4824"/>
      <c r="AF4824" t="n">
        <v>63</v>
      </c>
      <c r="AG4824" t="n">
        <v>37</v>
      </c>
      <c r="AH4824" t="n">
        <v>38</v>
      </c>
      <c r="AI4824" t="n">
        <v>15371</v>
      </c>
      <c r="AJ4824" t="n">
        <v>15538</v>
      </c>
      <c r="AK4824" t="n">
        <v>15441</v>
      </c>
      <c r="AL4824" t="n">
        <v>15441</v>
      </c>
      <c r="AM4824" t="n">
        <v>20038</v>
      </c>
      <c r="AN4824" t="n">
        <v>19855</v>
      </c>
      <c r="AO4824"/>
      <c r="AP4824"/>
      <c r="AQ4824"/>
      <c r="AR4824"/>
    </row>
    <row r="4825">
      <c r="A4825" t="n">
        <v>457855</v>
      </c>
      <c r="B4825" t="s">
        <v>7082</v>
      </c>
      <c r="C4825" t="s">
        <v>3294</v>
      </c>
      <c r="D4825" t="s">
        <v>996</v>
      </c>
      <c r="E4825" t="s">
        <v>997</v>
      </c>
      <c r="F4825" t="s">
        <v>199</v>
      </c>
      <c r="G4825" t="s">
        <v>189</v>
      </c>
      <c r="H4825" t="s">
        <v>200</v>
      </c>
      <c r="I4825" t="s">
        <v>151</v>
      </c>
      <c r="J4825" t="s">
        <v>164</v>
      </c>
      <c r="K4825"/>
      <c r="L4825" t="s">
        <v>155</v>
      </c>
      <c r="M4825" t="s">
        <v>155</v>
      </c>
      <c r="N4825" t="n">
        <v>-74.1145</v>
      </c>
      <c r="O4825" t="n">
        <v>40.5732</v>
      </c>
      <c r="P4825" t="n">
        <v>103</v>
      </c>
      <c r="Q4825" t="n">
        <v>103</v>
      </c>
      <c r="R4825" t="n">
        <v>97.1</v>
      </c>
      <c r="S4825" t="n">
        <v>52.4</v>
      </c>
      <c r="T4825" t="n">
        <v>6.8</v>
      </c>
      <c r="U4825" t="n">
        <v>20.4</v>
      </c>
      <c r="V4825" t="n">
        <v>1</v>
      </c>
      <c r="W4825" t="n">
        <v>0</v>
      </c>
      <c r="X4825" t="n">
        <v>94</v>
      </c>
      <c r="Y4825"/>
      <c r="Z4825" t="n">
        <v>11</v>
      </c>
      <c r="AA4825"/>
      <c r="AB4825"/>
      <c r="AC4825"/>
      <c r="AD4825"/>
      <c r="AE4825"/>
      <c r="AF4825" t="n">
        <v>42</v>
      </c>
      <c r="AG4825" t="n">
        <v>38</v>
      </c>
      <c r="AH4825" t="n">
        <v>40</v>
      </c>
      <c r="AI4825" t="n">
        <v>16248</v>
      </c>
      <c r="AJ4825" t="n">
        <v>19024</v>
      </c>
      <c r="AK4825"/>
      <c r="AL4825"/>
      <c r="AM4825"/>
      <c r="AN4825"/>
      <c r="AO4825"/>
      <c r="AP4825"/>
      <c r="AQ4825"/>
      <c r="AR4825"/>
    </row>
    <row r="4826">
      <c r="A4826" t="n">
        <v>457873</v>
      </c>
      <c r="B4826" t="s">
        <v>7083</v>
      </c>
      <c r="C4826" t="s">
        <v>3962</v>
      </c>
      <c r="D4826" t="s">
        <v>3795</v>
      </c>
      <c r="E4826" t="s">
        <v>1434</v>
      </c>
      <c r="F4826" t="s">
        <v>216</v>
      </c>
      <c r="G4826" t="s">
        <v>149</v>
      </c>
      <c r="H4826" t="s">
        <v>200</v>
      </c>
      <c r="I4826" t="s">
        <v>205</v>
      </c>
      <c r="J4826" t="s">
        <v>164</v>
      </c>
      <c r="K4826"/>
      <c r="L4826" t="s">
        <v>155</v>
      </c>
      <c r="M4826" t="s">
        <v>155</v>
      </c>
      <c r="N4826" t="n">
        <v>-84.3031</v>
      </c>
      <c r="O4826" t="n">
        <v>41.4528</v>
      </c>
      <c r="P4826" t="n">
        <v>285</v>
      </c>
      <c r="Q4826" t="n">
        <v>285</v>
      </c>
      <c r="R4826" t="n">
        <v>58.9</v>
      </c>
      <c r="S4826" t="n">
        <v>75.1</v>
      </c>
      <c r="T4826" t="n">
        <v>5.3</v>
      </c>
      <c r="U4826" t="n">
        <v>4.6</v>
      </c>
      <c r="V4826" t="n">
        <v>1.1</v>
      </c>
      <c r="W4826" t="n">
        <v>0</v>
      </c>
      <c r="X4826"/>
      <c r="Y4826" t="n">
        <v>100</v>
      </c>
      <c r="Z4826" t="n">
        <v>8</v>
      </c>
      <c r="AA4826"/>
      <c r="AB4826"/>
      <c r="AC4826"/>
      <c r="AD4826"/>
      <c r="AE4826"/>
      <c r="AF4826" t="n">
        <v>0</v>
      </c>
      <c r="AG4826" t="n">
        <v>1</v>
      </c>
      <c r="AH4826" t="n">
        <v>1</v>
      </c>
      <c r="AI4826"/>
      <c r="AJ4826"/>
      <c r="AK4826"/>
      <c r="AL4826"/>
      <c r="AM4826"/>
      <c r="AN4826"/>
      <c r="AO4826"/>
      <c r="AP4826"/>
      <c r="AQ4826"/>
      <c r="AR4826"/>
    </row>
    <row r="4827">
      <c r="A4827" t="n">
        <v>457916</v>
      </c>
      <c r="B4827" t="s">
        <v>7084</v>
      </c>
      <c r="C4827" t="s">
        <v>3999</v>
      </c>
      <c r="D4827" t="s">
        <v>3795</v>
      </c>
      <c r="E4827" t="s">
        <v>1434</v>
      </c>
      <c r="F4827" t="s">
        <v>279</v>
      </c>
      <c r="G4827" t="s">
        <v>189</v>
      </c>
      <c r="H4827" t="s">
        <v>174</v>
      </c>
      <c r="I4827" t="s">
        <v>186</v>
      </c>
      <c r="J4827" t="s">
        <v>164</v>
      </c>
      <c r="K4827"/>
      <c r="L4827" t="s">
        <v>155</v>
      </c>
      <c r="M4827" t="s">
        <v>155</v>
      </c>
      <c r="N4827" t="n">
        <v>-83.6203</v>
      </c>
      <c r="O4827" t="n">
        <v>41.5442</v>
      </c>
      <c r="P4827" t="n">
        <v>177</v>
      </c>
      <c r="Q4827" t="n">
        <v>177</v>
      </c>
      <c r="R4827" t="n">
        <v>96</v>
      </c>
      <c r="S4827" t="n">
        <v>68.4</v>
      </c>
      <c r="T4827" t="n">
        <v>14.7</v>
      </c>
      <c r="U4827" t="n">
        <v>7.3</v>
      </c>
      <c r="V4827" t="n">
        <v>4.5</v>
      </c>
      <c r="W4827" t="n">
        <v>0</v>
      </c>
      <c r="X4827" t="n">
        <v>93</v>
      </c>
      <c r="Y4827" t="n">
        <v>100</v>
      </c>
      <c r="Z4827" t="n">
        <v>11</v>
      </c>
      <c r="AA4827" t="n">
        <v>14</v>
      </c>
      <c r="AB4827" t="n">
        <v>85.7</v>
      </c>
      <c r="AC4827"/>
      <c r="AD4827"/>
      <c r="AE4827"/>
      <c r="AF4827" t="n">
        <v>16</v>
      </c>
      <c r="AG4827" t="n">
        <v>33</v>
      </c>
      <c r="AH4827" t="n">
        <v>48</v>
      </c>
      <c r="AI4827" t="n">
        <v>12382</v>
      </c>
      <c r="AJ4827" t="n">
        <v>10946</v>
      </c>
      <c r="AK4827" t="n">
        <v>10339</v>
      </c>
      <c r="AL4827" t="n">
        <v>15728</v>
      </c>
      <c r="AM4827" t="n">
        <v>18766</v>
      </c>
      <c r="AN4827"/>
      <c r="AO4827"/>
      <c r="AP4827"/>
      <c r="AQ4827"/>
      <c r="AR4827"/>
    </row>
    <row r="4828">
      <c r="A4828" t="n">
        <v>457925</v>
      </c>
      <c r="B4828" t="s">
        <v>7085</v>
      </c>
      <c r="C4828" t="s">
        <v>2179</v>
      </c>
      <c r="D4828" t="s">
        <v>4129</v>
      </c>
      <c r="E4828" t="s">
        <v>267</v>
      </c>
      <c r="F4828" t="s">
        <v>368</v>
      </c>
      <c r="G4828" t="s">
        <v>163</v>
      </c>
      <c r="H4828" t="s">
        <v>174</v>
      </c>
      <c r="I4828" t="s">
        <v>151</v>
      </c>
      <c r="J4828" t="s">
        <v>164</v>
      </c>
      <c r="K4828"/>
      <c r="L4828" t="s">
        <v>155</v>
      </c>
      <c r="M4828" t="s">
        <v>155</v>
      </c>
      <c r="N4828" t="n">
        <v>-122.6818</v>
      </c>
      <c r="O4828" t="n">
        <v>45.5243</v>
      </c>
      <c r="P4828" t="n">
        <v>12</v>
      </c>
      <c r="Q4828" t="n">
        <v>12</v>
      </c>
      <c r="R4828" t="n">
        <v>50</v>
      </c>
      <c r="S4828" t="n">
        <v>83.3</v>
      </c>
      <c r="T4828" t="n">
        <v>0</v>
      </c>
      <c r="U4828" t="n">
        <v>0</v>
      </c>
      <c r="V4828" t="n">
        <v>16.7</v>
      </c>
      <c r="W4828" t="n">
        <v>0</v>
      </c>
      <c r="X4828" t="n">
        <v>100</v>
      </c>
      <c r="Y4828"/>
      <c r="Z4828" t="n">
        <v>3</v>
      </c>
      <c r="AA4828" t="n">
        <v>1</v>
      </c>
      <c r="AB4828" t="n">
        <v>100</v>
      </c>
      <c r="AC4828"/>
      <c r="AD4828"/>
      <c r="AE4828"/>
      <c r="AF4828" t="n">
        <v>1</v>
      </c>
      <c r="AG4828" t="n">
        <v>25</v>
      </c>
      <c r="AH4828" t="n">
        <v>67</v>
      </c>
      <c r="AI4828" t="n">
        <v>29915</v>
      </c>
      <c r="AJ4828" t="n">
        <v>29915</v>
      </c>
      <c r="AK4828"/>
      <c r="AL4828"/>
      <c r="AM4828"/>
      <c r="AN4828"/>
      <c r="AO4828"/>
      <c r="AP4828"/>
      <c r="AQ4828"/>
      <c r="AR4828"/>
    </row>
    <row r="4829">
      <c r="A4829" t="n">
        <v>457943</v>
      </c>
      <c r="B4829" t="s">
        <v>7086</v>
      </c>
      <c r="C4829" t="s">
        <v>2057</v>
      </c>
      <c r="D4829" t="s">
        <v>4200</v>
      </c>
      <c r="E4829" t="s">
        <v>997</v>
      </c>
      <c r="F4829" t="s">
        <v>216</v>
      </c>
      <c r="G4829" t="s">
        <v>149</v>
      </c>
      <c r="H4829" t="s">
        <v>200</v>
      </c>
      <c r="I4829" t="s">
        <v>205</v>
      </c>
      <c r="J4829" t="s">
        <v>164</v>
      </c>
      <c r="K4829"/>
      <c r="L4829" t="s">
        <v>155</v>
      </c>
      <c r="M4829" t="s">
        <v>155</v>
      </c>
      <c r="N4829" t="n">
        <v>-79.0296</v>
      </c>
      <c r="O4829" t="n">
        <v>40.0048</v>
      </c>
      <c r="P4829" t="n">
        <v>55</v>
      </c>
      <c r="Q4829" t="n">
        <v>55</v>
      </c>
      <c r="R4829" t="n">
        <v>61.8</v>
      </c>
      <c r="S4829" t="n">
        <v>94.5</v>
      </c>
      <c r="T4829" t="n">
        <v>3.6</v>
      </c>
      <c r="U4829" t="n">
        <v>1.8</v>
      </c>
      <c r="V4829" t="n">
        <v>0</v>
      </c>
      <c r="W4829" t="n">
        <v>0</v>
      </c>
      <c r="X4829" t="n">
        <v>86</v>
      </c>
      <c r="Y4829"/>
      <c r="Z4829" t="n">
        <v>4</v>
      </c>
      <c r="AA4829"/>
      <c r="AB4829"/>
      <c r="AC4829"/>
      <c r="AD4829"/>
      <c r="AE4829"/>
      <c r="AF4829" t="n">
        <v>27</v>
      </c>
      <c r="AG4829" t="n">
        <v>25</v>
      </c>
      <c r="AH4829" t="n">
        <v>29</v>
      </c>
      <c r="AI4829" t="n">
        <v>15988</v>
      </c>
      <c r="AJ4829" t="n">
        <v>15988</v>
      </c>
      <c r="AK4829" t="n">
        <v>17883</v>
      </c>
      <c r="AL4829"/>
      <c r="AM4829"/>
      <c r="AN4829"/>
      <c r="AO4829"/>
      <c r="AP4829"/>
      <c r="AQ4829"/>
      <c r="AR4829"/>
    </row>
    <row r="4830">
      <c r="A4830" t="n">
        <v>457952</v>
      </c>
      <c r="B4830" t="s">
        <v>7087</v>
      </c>
      <c r="C4830" t="s">
        <v>4247</v>
      </c>
      <c r="D4830" t="s">
        <v>4200</v>
      </c>
      <c r="E4830" t="s">
        <v>997</v>
      </c>
      <c r="F4830" t="s">
        <v>199</v>
      </c>
      <c r="G4830" t="s">
        <v>189</v>
      </c>
      <c r="H4830" t="s">
        <v>200</v>
      </c>
      <c r="I4830" t="s">
        <v>186</v>
      </c>
      <c r="J4830" t="s">
        <v>164</v>
      </c>
      <c r="K4830"/>
      <c r="L4830" t="s">
        <v>155</v>
      </c>
      <c r="M4830" t="s">
        <v>155</v>
      </c>
      <c r="N4830" t="n">
        <v>-75.5556</v>
      </c>
      <c r="O4830" t="n">
        <v>40.5686</v>
      </c>
      <c r="P4830" t="n">
        <v>311</v>
      </c>
      <c r="Q4830" t="n">
        <v>311</v>
      </c>
      <c r="R4830" t="n">
        <v>99.4</v>
      </c>
      <c r="S4830" t="n">
        <v>70.4</v>
      </c>
      <c r="T4830" t="n">
        <v>1</v>
      </c>
      <c r="U4830" t="n">
        <v>18.3</v>
      </c>
      <c r="V4830" t="n">
        <v>1.6</v>
      </c>
      <c r="W4830" t="n">
        <v>0.6</v>
      </c>
      <c r="X4830" t="n">
        <v>95</v>
      </c>
      <c r="Y4830" t="n">
        <v>100</v>
      </c>
      <c r="Z4830" t="n">
        <v>12</v>
      </c>
      <c r="AA4830"/>
      <c r="AB4830"/>
      <c r="AC4830"/>
      <c r="AD4830"/>
      <c r="AE4830"/>
      <c r="AF4830" t="n">
        <v>35</v>
      </c>
      <c r="AG4830" t="n">
        <v>16</v>
      </c>
      <c r="AH4830" t="n">
        <v>16</v>
      </c>
      <c r="AI4830" t="n">
        <v>18495</v>
      </c>
      <c r="AJ4830" t="n">
        <v>18800</v>
      </c>
      <c r="AK4830" t="n">
        <v>16762</v>
      </c>
      <c r="AL4830" t="n">
        <v>20127</v>
      </c>
      <c r="AM4830" t="n">
        <v>22157</v>
      </c>
      <c r="AN4830" t="n">
        <v>22157</v>
      </c>
      <c r="AO4830"/>
      <c r="AP4830"/>
      <c r="AQ4830"/>
      <c r="AR4830"/>
    </row>
    <row r="4831">
      <c r="A4831" t="n">
        <v>457989</v>
      </c>
      <c r="B4831" t="s">
        <v>7088</v>
      </c>
      <c r="C4831" t="s">
        <v>7089</v>
      </c>
      <c r="D4831" t="s">
        <v>4545</v>
      </c>
      <c r="E4831" t="s">
        <v>147</v>
      </c>
      <c r="F4831" t="s">
        <v>216</v>
      </c>
      <c r="G4831" t="s">
        <v>149</v>
      </c>
      <c r="H4831" t="s">
        <v>200</v>
      </c>
      <c r="I4831" t="s">
        <v>175</v>
      </c>
      <c r="J4831" t="s">
        <v>164</v>
      </c>
      <c r="K4831"/>
      <c r="L4831" t="s">
        <v>155</v>
      </c>
      <c r="M4831" t="s">
        <v>155</v>
      </c>
      <c r="N4831" t="n">
        <v>-79.3402</v>
      </c>
      <c r="O4831" t="n">
        <v>34.1864</v>
      </c>
      <c r="P4831" t="n">
        <v>48</v>
      </c>
      <c r="Q4831" t="n">
        <v>48</v>
      </c>
      <c r="R4831" t="n">
        <v>100</v>
      </c>
      <c r="S4831" t="n">
        <v>16.7</v>
      </c>
      <c r="T4831" t="n">
        <v>83.3</v>
      </c>
      <c r="U4831" t="n">
        <v>0</v>
      </c>
      <c r="V4831" t="n">
        <v>0</v>
      </c>
      <c r="W4831" t="n">
        <v>0</v>
      </c>
      <c r="X4831" t="n">
        <v>67</v>
      </c>
      <c r="Y4831"/>
      <c r="Z4831" t="n">
        <v>10</v>
      </c>
      <c r="AA4831"/>
      <c r="AB4831"/>
      <c r="AC4831"/>
      <c r="AD4831"/>
      <c r="AE4831"/>
      <c r="AF4831" t="n">
        <v>29</v>
      </c>
      <c r="AG4831" t="n">
        <v>35</v>
      </c>
      <c r="AH4831" t="n">
        <v>79</v>
      </c>
      <c r="AI4831" t="n">
        <v>9117</v>
      </c>
      <c r="AJ4831" t="n">
        <v>3766</v>
      </c>
      <c r="AK4831"/>
      <c r="AL4831"/>
      <c r="AM4831"/>
      <c r="AN4831"/>
      <c r="AO4831"/>
      <c r="AP4831"/>
      <c r="AQ4831"/>
      <c r="AR4831"/>
    </row>
    <row r="4832">
      <c r="A4832" t="n">
        <v>458007</v>
      </c>
      <c r="B4832" t="s">
        <v>7090</v>
      </c>
      <c r="C4832" t="s">
        <v>3010</v>
      </c>
      <c r="D4832" t="s">
        <v>4659</v>
      </c>
      <c r="E4832" t="s">
        <v>147</v>
      </c>
      <c r="F4832" t="s">
        <v>199</v>
      </c>
      <c r="G4832" t="s">
        <v>189</v>
      </c>
      <c r="H4832" t="s">
        <v>200</v>
      </c>
      <c r="I4832" t="s">
        <v>175</v>
      </c>
      <c r="J4832" t="s">
        <v>164</v>
      </c>
      <c r="K4832"/>
      <c r="L4832" t="s">
        <v>155</v>
      </c>
      <c r="M4832" t="s">
        <v>155</v>
      </c>
      <c r="N4832" t="n">
        <v>-86.0939</v>
      </c>
      <c r="O4832" t="n">
        <v>35.4885</v>
      </c>
      <c r="P4832" t="n">
        <v>95</v>
      </c>
      <c r="Q4832" t="n">
        <v>95</v>
      </c>
      <c r="R4832" t="n">
        <v>97.9</v>
      </c>
      <c r="S4832" t="n">
        <v>73.7</v>
      </c>
      <c r="T4832" t="n">
        <v>10.5</v>
      </c>
      <c r="U4832" t="n">
        <v>3.2</v>
      </c>
      <c r="V4832" t="n">
        <v>1.1</v>
      </c>
      <c r="W4832" t="n">
        <v>0</v>
      </c>
      <c r="X4832" t="n">
        <v>97</v>
      </c>
      <c r="Y4832" t="n">
        <v>93</v>
      </c>
      <c r="Z4832" t="n">
        <v>15</v>
      </c>
      <c r="AA4832"/>
      <c r="AB4832"/>
      <c r="AC4832"/>
      <c r="AD4832"/>
      <c r="AE4832"/>
      <c r="AF4832" t="n">
        <v>76</v>
      </c>
      <c r="AG4832" t="n">
        <v>65</v>
      </c>
      <c r="AH4832" t="n">
        <v>73</v>
      </c>
      <c r="AI4832" t="n">
        <v>7332</v>
      </c>
      <c r="AJ4832" t="n">
        <v>7247</v>
      </c>
      <c r="AK4832" t="n">
        <v>7367</v>
      </c>
      <c r="AL4832" t="n">
        <v>8257</v>
      </c>
      <c r="AM4832" t="n">
        <v>10584</v>
      </c>
      <c r="AN4832" t="n">
        <v>12882</v>
      </c>
      <c r="AO4832"/>
      <c r="AP4832"/>
      <c r="AQ4832"/>
      <c r="AR4832"/>
    </row>
    <row r="4833">
      <c r="A4833" t="n">
        <v>458034</v>
      </c>
      <c r="B4833" t="s">
        <v>7091</v>
      </c>
      <c r="C4833" t="s">
        <v>4799</v>
      </c>
      <c r="D4833" t="s">
        <v>4775</v>
      </c>
      <c r="E4833" t="s">
        <v>283</v>
      </c>
      <c r="F4833" t="s">
        <v>279</v>
      </c>
      <c r="G4833" t="s">
        <v>189</v>
      </c>
      <c r="H4833" t="s">
        <v>174</v>
      </c>
      <c r="I4833" t="s">
        <v>151</v>
      </c>
      <c r="J4833" t="s">
        <v>164</v>
      </c>
      <c r="K4833" t="s">
        <v>176</v>
      </c>
      <c r="L4833" t="s">
        <v>155</v>
      </c>
      <c r="M4833" t="s">
        <v>155</v>
      </c>
      <c r="N4833" t="n">
        <v>-95.5929</v>
      </c>
      <c r="O4833" t="n">
        <v>29.6752</v>
      </c>
      <c r="P4833" t="n">
        <v>113</v>
      </c>
      <c r="Q4833" t="n">
        <v>113</v>
      </c>
      <c r="R4833" t="n">
        <v>67.3</v>
      </c>
      <c r="S4833" t="n">
        <v>14.2</v>
      </c>
      <c r="T4833" t="n">
        <v>24.8</v>
      </c>
      <c r="U4833" t="n">
        <v>22.1</v>
      </c>
      <c r="V4833" t="n">
        <v>38.9</v>
      </c>
      <c r="W4833" t="n">
        <v>0</v>
      </c>
      <c r="X4833" t="n">
        <v>100</v>
      </c>
      <c r="Y4833"/>
      <c r="Z4833" t="n">
        <v>10</v>
      </c>
      <c r="AA4833" t="n">
        <v>4</v>
      </c>
      <c r="AB4833" t="n">
        <v>100</v>
      </c>
      <c r="AC4833"/>
      <c r="AD4833"/>
      <c r="AE4833"/>
      <c r="AF4833" t="n">
        <v>6</v>
      </c>
      <c r="AG4833" t="n">
        <v>80</v>
      </c>
      <c r="AH4833" t="n">
        <v>80</v>
      </c>
      <c r="AI4833" t="n">
        <v>19158</v>
      </c>
      <c r="AJ4833" t="n">
        <v>19158</v>
      </c>
      <c r="AK4833"/>
      <c r="AL4833"/>
      <c r="AM4833"/>
      <c r="AN4833"/>
      <c r="AO4833"/>
      <c r="AP4833"/>
      <c r="AQ4833"/>
      <c r="AR4833"/>
    </row>
    <row r="4834">
      <c r="A4834" t="n">
        <v>458043</v>
      </c>
      <c r="B4834" t="s">
        <v>7092</v>
      </c>
      <c r="C4834" t="s">
        <v>2380</v>
      </c>
      <c r="D4834" t="s">
        <v>4775</v>
      </c>
      <c r="E4834" t="s">
        <v>283</v>
      </c>
      <c r="F4834" t="s">
        <v>199</v>
      </c>
      <c r="G4834" t="s">
        <v>189</v>
      </c>
      <c r="H4834" t="s">
        <v>200</v>
      </c>
      <c r="I4834" t="s">
        <v>186</v>
      </c>
      <c r="J4834" t="s">
        <v>164</v>
      </c>
      <c r="K4834"/>
      <c r="L4834" t="s">
        <v>155</v>
      </c>
      <c r="M4834" t="s">
        <v>155</v>
      </c>
      <c r="N4834" t="n">
        <v>-97.1681</v>
      </c>
      <c r="O4834" t="n">
        <v>32.8523</v>
      </c>
      <c r="P4834" t="n">
        <v>159</v>
      </c>
      <c r="Q4834" t="n">
        <v>159</v>
      </c>
      <c r="R4834" t="n">
        <v>98.1</v>
      </c>
      <c r="S4834" t="n">
        <v>31.4</v>
      </c>
      <c r="T4834" t="n">
        <v>21.4</v>
      </c>
      <c r="U4834" t="n">
        <v>30.2</v>
      </c>
      <c r="V4834" t="n">
        <v>1.3</v>
      </c>
      <c r="W4834" t="n">
        <v>0</v>
      </c>
      <c r="X4834" t="n">
        <v>71</v>
      </c>
      <c r="Y4834" t="n">
        <v>75</v>
      </c>
      <c r="Z4834" t="n">
        <v>10</v>
      </c>
      <c r="AA4834"/>
      <c r="AB4834"/>
      <c r="AC4834"/>
      <c r="AD4834"/>
      <c r="AE4834"/>
      <c r="AF4834" t="n">
        <v>48</v>
      </c>
      <c r="AG4834" t="n">
        <v>51</v>
      </c>
      <c r="AH4834" t="n">
        <v>53</v>
      </c>
      <c r="AI4834" t="n">
        <v>17780</v>
      </c>
      <c r="AJ4834" t="n">
        <v>16137</v>
      </c>
      <c r="AK4834" t="n">
        <v>17373</v>
      </c>
      <c r="AL4834" t="n">
        <v>17488</v>
      </c>
      <c r="AM4834" t="n">
        <v>19975</v>
      </c>
      <c r="AN4834" t="n">
        <v>19975</v>
      </c>
      <c r="AO4834"/>
      <c r="AP4834"/>
      <c r="AQ4834"/>
      <c r="AR4834"/>
    </row>
    <row r="4835">
      <c r="A4835" t="n">
        <v>458061</v>
      </c>
      <c r="B4835" t="s">
        <v>7093</v>
      </c>
      <c r="C4835" t="s">
        <v>7094</v>
      </c>
      <c r="D4835" t="s">
        <v>4775</v>
      </c>
      <c r="E4835" t="s">
        <v>283</v>
      </c>
      <c r="F4835" t="s">
        <v>199</v>
      </c>
      <c r="G4835" t="s">
        <v>189</v>
      </c>
      <c r="H4835" t="s">
        <v>200</v>
      </c>
      <c r="I4835" t="s">
        <v>186</v>
      </c>
      <c r="J4835" t="s">
        <v>164</v>
      </c>
      <c r="K4835"/>
      <c r="L4835" t="s">
        <v>155</v>
      </c>
      <c r="M4835" t="s">
        <v>155</v>
      </c>
      <c r="N4835" t="n">
        <v>-97.2653</v>
      </c>
      <c r="O4835" t="n">
        <v>32.826</v>
      </c>
      <c r="P4835" t="n">
        <v>102</v>
      </c>
      <c r="Q4835" t="n">
        <v>102</v>
      </c>
      <c r="R4835" t="n">
        <v>86.3</v>
      </c>
      <c r="S4835" t="n">
        <v>5.9</v>
      </c>
      <c r="T4835" t="n">
        <v>20.6</v>
      </c>
      <c r="U4835" t="n">
        <v>16.7</v>
      </c>
      <c r="V4835" t="n">
        <v>56.9</v>
      </c>
      <c r="W4835" t="n">
        <v>0</v>
      </c>
      <c r="X4835" t="n">
        <v>88</v>
      </c>
      <c r="Y4835" t="n">
        <v>95</v>
      </c>
      <c r="Z4835" t="n">
        <v>25</v>
      </c>
      <c r="AA4835"/>
      <c r="AB4835"/>
      <c r="AC4835"/>
      <c r="AD4835"/>
      <c r="AE4835"/>
      <c r="AF4835" t="n">
        <v>23</v>
      </c>
      <c r="AG4835" t="n">
        <v>88</v>
      </c>
      <c r="AH4835" t="n">
        <v>88</v>
      </c>
      <c r="AI4835" t="n">
        <v>11652</v>
      </c>
      <c r="AJ4835" t="n">
        <v>11652</v>
      </c>
      <c r="AK4835"/>
      <c r="AL4835"/>
      <c r="AM4835"/>
      <c r="AN4835"/>
      <c r="AO4835"/>
      <c r="AP4835"/>
      <c r="AQ4835"/>
      <c r="AR4835"/>
    </row>
    <row r="4836">
      <c r="A4836" t="n">
        <v>458070</v>
      </c>
      <c r="B4836" t="s">
        <v>7095</v>
      </c>
      <c r="C4836" t="s">
        <v>2602</v>
      </c>
      <c r="D4836" t="s">
        <v>4775</v>
      </c>
      <c r="E4836" t="s">
        <v>283</v>
      </c>
      <c r="F4836" t="s">
        <v>199</v>
      </c>
      <c r="G4836" t="s">
        <v>189</v>
      </c>
      <c r="H4836" t="s">
        <v>200</v>
      </c>
      <c r="I4836" t="s">
        <v>151</v>
      </c>
      <c r="J4836" t="s">
        <v>164</v>
      </c>
      <c r="K4836"/>
      <c r="L4836" t="s">
        <v>155</v>
      </c>
      <c r="M4836" t="s">
        <v>155</v>
      </c>
      <c r="N4836" t="n">
        <v>-97.729</v>
      </c>
      <c r="O4836" t="n">
        <v>30.3695</v>
      </c>
      <c r="P4836" t="n">
        <v>475</v>
      </c>
      <c r="Q4836" t="n">
        <v>475</v>
      </c>
      <c r="R4836" t="n">
        <v>94.7</v>
      </c>
      <c r="S4836" t="n">
        <v>42.5</v>
      </c>
      <c r="T4836" t="n">
        <v>14.3</v>
      </c>
      <c r="U4836" t="n">
        <v>30.5</v>
      </c>
      <c r="V4836" t="n">
        <v>1.1</v>
      </c>
      <c r="W4836" t="n">
        <v>0.4</v>
      </c>
      <c r="X4836" t="n">
        <v>80</v>
      </c>
      <c r="Y4836"/>
      <c r="Z4836" t="n">
        <v>16</v>
      </c>
      <c r="AA4836"/>
      <c r="AB4836"/>
      <c r="AC4836"/>
      <c r="AD4836"/>
      <c r="AE4836"/>
      <c r="AF4836" t="n">
        <v>98</v>
      </c>
      <c r="AG4836" t="n">
        <v>42</v>
      </c>
      <c r="AH4836" t="n">
        <v>42</v>
      </c>
      <c r="AI4836" t="n">
        <v>24948</v>
      </c>
      <c r="AJ4836" t="n">
        <v>26054</v>
      </c>
      <c r="AK4836" t="n">
        <v>27654</v>
      </c>
      <c r="AL4836" t="n">
        <v>30069</v>
      </c>
      <c r="AM4836"/>
      <c r="AN4836" t="n">
        <v>30069</v>
      </c>
      <c r="AO4836"/>
      <c r="AP4836"/>
      <c r="AQ4836"/>
      <c r="AR4836"/>
    </row>
    <row r="4837">
      <c r="A4837" t="n">
        <v>458098</v>
      </c>
      <c r="B4837" t="s">
        <v>7096</v>
      </c>
      <c r="C4837" t="s">
        <v>7097</v>
      </c>
      <c r="D4837" t="s">
        <v>4775</v>
      </c>
      <c r="E4837" t="s">
        <v>283</v>
      </c>
      <c r="F4837" t="s">
        <v>199</v>
      </c>
      <c r="G4837" t="s">
        <v>189</v>
      </c>
      <c r="H4837" t="s">
        <v>200</v>
      </c>
      <c r="I4837" t="s">
        <v>186</v>
      </c>
      <c r="J4837" t="s">
        <v>164</v>
      </c>
      <c r="K4837"/>
      <c r="L4837" t="s">
        <v>155</v>
      </c>
      <c r="M4837" t="s">
        <v>155</v>
      </c>
      <c r="N4837" t="n">
        <v>-96.9649</v>
      </c>
      <c r="O4837" t="n">
        <v>33.005</v>
      </c>
      <c r="P4837" t="n">
        <v>201</v>
      </c>
      <c r="Q4837" t="n">
        <v>201</v>
      </c>
      <c r="R4837" t="n">
        <v>98</v>
      </c>
      <c r="S4837" t="n">
        <v>61.7</v>
      </c>
      <c r="T4837" t="n">
        <v>13.4</v>
      </c>
      <c r="U4837" t="n">
        <v>18.4</v>
      </c>
      <c r="V4837" t="n">
        <v>1.5</v>
      </c>
      <c r="W4837" t="n">
        <v>0</v>
      </c>
      <c r="X4837" t="n">
        <v>88</v>
      </c>
      <c r="Y4837" t="n">
        <v>75</v>
      </c>
      <c r="Z4837" t="n">
        <v>11</v>
      </c>
      <c r="AA4837"/>
      <c r="AB4837"/>
      <c r="AC4837"/>
      <c r="AD4837"/>
      <c r="AE4837"/>
      <c r="AF4837" t="n">
        <v>38</v>
      </c>
      <c r="AG4837" t="n">
        <v>44</v>
      </c>
      <c r="AH4837" t="n">
        <v>44</v>
      </c>
      <c r="AI4837"/>
      <c r="AJ4837"/>
      <c r="AK4837"/>
      <c r="AL4837"/>
      <c r="AM4837"/>
      <c r="AN4837"/>
      <c r="AO4837"/>
      <c r="AP4837"/>
      <c r="AQ4837"/>
      <c r="AR4837"/>
    </row>
    <row r="4838">
      <c r="A4838" t="n">
        <v>458104</v>
      </c>
      <c r="B4838" t="s">
        <v>7098</v>
      </c>
      <c r="C4838" t="s">
        <v>5023</v>
      </c>
      <c r="D4838" t="s">
        <v>5021</v>
      </c>
      <c r="E4838" t="s">
        <v>914</v>
      </c>
      <c r="F4838" t="s">
        <v>199</v>
      </c>
      <c r="G4838" t="s">
        <v>189</v>
      </c>
      <c r="H4838" t="s">
        <v>200</v>
      </c>
      <c r="I4838" t="s">
        <v>151</v>
      </c>
      <c r="J4838" t="s">
        <v>164</v>
      </c>
      <c r="K4838"/>
      <c r="L4838" t="s">
        <v>155</v>
      </c>
      <c r="M4838" t="s">
        <v>155</v>
      </c>
      <c r="N4838" t="n">
        <v>-111.666</v>
      </c>
      <c r="O4838" t="n">
        <v>40.254</v>
      </c>
      <c r="P4838" t="n">
        <v>375</v>
      </c>
      <c r="Q4838" t="n">
        <v>375</v>
      </c>
      <c r="R4838" t="n">
        <v>98.9</v>
      </c>
      <c r="S4838" t="n">
        <v>60.5</v>
      </c>
      <c r="T4838" t="n">
        <v>0.8</v>
      </c>
      <c r="U4838" t="n">
        <v>24.8</v>
      </c>
      <c r="V4838" t="n">
        <v>1.1</v>
      </c>
      <c r="W4838" t="n">
        <v>0</v>
      </c>
      <c r="X4838" t="n">
        <v>100</v>
      </c>
      <c r="Y4838"/>
      <c r="Z4838" t="n">
        <v>16</v>
      </c>
      <c r="AA4838"/>
      <c r="AB4838"/>
      <c r="AC4838"/>
      <c r="AD4838"/>
      <c r="AE4838"/>
      <c r="AF4838" t="n">
        <v>76</v>
      </c>
      <c r="AG4838" t="n">
        <v>23</v>
      </c>
      <c r="AH4838" t="n">
        <v>45</v>
      </c>
      <c r="AI4838" t="n">
        <v>24345</v>
      </c>
      <c r="AJ4838" t="n">
        <v>24439</v>
      </c>
      <c r="AK4838" t="n">
        <v>21540</v>
      </c>
      <c r="AL4838"/>
      <c r="AM4838"/>
      <c r="AN4838"/>
      <c r="AO4838"/>
      <c r="AP4838"/>
      <c r="AQ4838"/>
      <c r="AR4838"/>
    </row>
    <row r="4839">
      <c r="A4839" t="n">
        <v>458113</v>
      </c>
      <c r="B4839" t="s">
        <v>7099</v>
      </c>
      <c r="C4839" t="s">
        <v>1136</v>
      </c>
      <c r="D4839" t="s">
        <v>5078</v>
      </c>
      <c r="E4839" t="s">
        <v>147</v>
      </c>
      <c r="F4839" t="s">
        <v>162</v>
      </c>
      <c r="G4839" t="s">
        <v>163</v>
      </c>
      <c r="H4839" t="s">
        <v>150</v>
      </c>
      <c r="I4839" t="s">
        <v>186</v>
      </c>
      <c r="J4839" t="s">
        <v>164</v>
      </c>
      <c r="K4839" t="s">
        <v>209</v>
      </c>
      <c r="L4839" t="s">
        <v>155</v>
      </c>
      <c r="M4839" t="s">
        <v>155</v>
      </c>
      <c r="N4839" t="n">
        <v>-77.6247</v>
      </c>
      <c r="O4839" t="n">
        <v>38.806</v>
      </c>
      <c r="P4839" t="n">
        <v>141</v>
      </c>
      <c r="Q4839" t="n">
        <v>141</v>
      </c>
      <c r="R4839" t="n">
        <v>63.8</v>
      </c>
      <c r="S4839" t="n">
        <v>34.8</v>
      </c>
      <c r="T4839" t="n">
        <v>15.6</v>
      </c>
      <c r="U4839" t="n">
        <v>2.8</v>
      </c>
      <c r="V4839" t="n">
        <v>3.5</v>
      </c>
      <c r="W4839" t="n">
        <v>0.7</v>
      </c>
      <c r="X4839"/>
      <c r="Y4839" t="n">
        <v>71</v>
      </c>
      <c r="Z4839" t="n">
        <v>8</v>
      </c>
      <c r="AA4839" t="n">
        <v>8</v>
      </c>
      <c r="AB4839" t="n">
        <v>50</v>
      </c>
      <c r="AC4839" t="n">
        <v>6</v>
      </c>
      <c r="AD4839" t="n">
        <v>33.3</v>
      </c>
      <c r="AE4839"/>
      <c r="AF4839" t="n">
        <v>0</v>
      </c>
      <c r="AG4839" t="n">
        <v>26</v>
      </c>
      <c r="AH4839" t="n">
        <v>98</v>
      </c>
      <c r="AI4839"/>
      <c r="AJ4839"/>
      <c r="AK4839"/>
      <c r="AL4839"/>
      <c r="AM4839"/>
      <c r="AN4839"/>
      <c r="AO4839" t="n">
        <v>2</v>
      </c>
      <c r="AP4839" t="n">
        <v>6</v>
      </c>
      <c r="AQ4839"/>
      <c r="AR4839"/>
    </row>
    <row r="4840">
      <c r="A4840" t="n">
        <v>458122</v>
      </c>
      <c r="B4840" t="s">
        <v>7100</v>
      </c>
      <c r="C4840" t="s">
        <v>1980</v>
      </c>
      <c r="D4840" t="s">
        <v>5078</v>
      </c>
      <c r="E4840" t="s">
        <v>147</v>
      </c>
      <c r="F4840" t="s">
        <v>199</v>
      </c>
      <c r="G4840" t="s">
        <v>189</v>
      </c>
      <c r="H4840" t="s">
        <v>200</v>
      </c>
      <c r="I4840" t="s">
        <v>186</v>
      </c>
      <c r="J4840" t="s">
        <v>164</v>
      </c>
      <c r="K4840"/>
      <c r="L4840" t="s">
        <v>155</v>
      </c>
      <c r="M4840" t="s">
        <v>155</v>
      </c>
      <c r="N4840" t="n">
        <v>-77.4759</v>
      </c>
      <c r="O4840" t="n">
        <v>37.758</v>
      </c>
      <c r="P4840" t="n">
        <v>67</v>
      </c>
      <c r="Q4840" t="n">
        <v>67</v>
      </c>
      <c r="R4840" t="n">
        <v>100</v>
      </c>
      <c r="S4840" t="n">
        <v>56.7</v>
      </c>
      <c r="T4840" t="n">
        <v>29.9</v>
      </c>
      <c r="U4840" t="n">
        <v>11.9</v>
      </c>
      <c r="V4840" t="n">
        <v>1.5</v>
      </c>
      <c r="W4840" t="n">
        <v>0</v>
      </c>
      <c r="X4840"/>
      <c r="Y4840"/>
      <c r="Z4840" t="n">
        <v>9</v>
      </c>
      <c r="AA4840"/>
      <c r="AB4840"/>
      <c r="AC4840"/>
      <c r="AD4840"/>
      <c r="AE4840"/>
      <c r="AF4840" t="n">
        <v>22</v>
      </c>
      <c r="AG4840" t="n">
        <v>52</v>
      </c>
      <c r="AH4840" t="n">
        <v>52</v>
      </c>
      <c r="AI4840" t="n">
        <v>11317</v>
      </c>
      <c r="AJ4840" t="n">
        <v>11934</v>
      </c>
      <c r="AK4840" t="n">
        <v>7757</v>
      </c>
      <c r="AL4840" t="n">
        <v>10936</v>
      </c>
      <c r="AM4840"/>
      <c r="AN4840"/>
      <c r="AO4840"/>
      <c r="AP4840"/>
      <c r="AQ4840"/>
      <c r="AR4840"/>
    </row>
    <row r="4841">
      <c r="A4841" t="n">
        <v>458131</v>
      </c>
      <c r="B4841" t="s">
        <v>7101</v>
      </c>
      <c r="C4841" t="s">
        <v>5208</v>
      </c>
      <c r="D4841" t="s">
        <v>5199</v>
      </c>
      <c r="E4841" t="s">
        <v>267</v>
      </c>
      <c r="F4841" t="s">
        <v>199</v>
      </c>
      <c r="G4841" t="s">
        <v>189</v>
      </c>
      <c r="H4841" t="s">
        <v>200</v>
      </c>
      <c r="I4841" t="s">
        <v>151</v>
      </c>
      <c r="J4841" t="s">
        <v>164</v>
      </c>
      <c r="K4841"/>
      <c r="L4841" t="s">
        <v>155</v>
      </c>
      <c r="M4841" t="s">
        <v>155</v>
      </c>
      <c r="N4841" t="n">
        <v>-122.3192</v>
      </c>
      <c r="O4841" t="n">
        <v>47.6145</v>
      </c>
      <c r="P4841" t="n">
        <v>255</v>
      </c>
      <c r="Q4841" t="n">
        <v>255</v>
      </c>
      <c r="R4841" t="n">
        <v>96.1</v>
      </c>
      <c r="S4841" t="n">
        <v>59.6</v>
      </c>
      <c r="T4841" t="n">
        <v>12.5</v>
      </c>
      <c r="U4841" t="n">
        <v>9.8</v>
      </c>
      <c r="V4841" t="n">
        <v>5.5</v>
      </c>
      <c r="W4841" t="n">
        <v>0</v>
      </c>
      <c r="X4841" t="n">
        <v>100</v>
      </c>
      <c r="Y4841"/>
      <c r="Z4841" t="n">
        <v>20</v>
      </c>
      <c r="AA4841"/>
      <c r="AB4841"/>
      <c r="AC4841"/>
      <c r="AD4841"/>
      <c r="AE4841"/>
      <c r="AF4841" t="n">
        <v>18</v>
      </c>
      <c r="AG4841" t="n">
        <v>24</v>
      </c>
      <c r="AH4841" t="n">
        <v>27</v>
      </c>
      <c r="AI4841" t="n">
        <v>29188</v>
      </c>
      <c r="AJ4841" t="n">
        <v>27823</v>
      </c>
      <c r="AK4841" t="n">
        <v>31478</v>
      </c>
      <c r="AL4841" t="n">
        <v>33036</v>
      </c>
      <c r="AM4841"/>
      <c r="AN4841"/>
      <c r="AO4841"/>
      <c r="AP4841"/>
      <c r="AQ4841"/>
      <c r="AR4841"/>
    </row>
    <row r="4842">
      <c r="A4842" t="n">
        <v>458140</v>
      </c>
      <c r="B4842" t="s">
        <v>7102</v>
      </c>
      <c r="C4842" t="s">
        <v>7103</v>
      </c>
      <c r="D4842" t="s">
        <v>5199</v>
      </c>
      <c r="E4842" t="s">
        <v>267</v>
      </c>
      <c r="F4842" t="s">
        <v>368</v>
      </c>
      <c r="G4842" t="s">
        <v>163</v>
      </c>
      <c r="H4842" t="s">
        <v>174</v>
      </c>
      <c r="I4842" t="s">
        <v>205</v>
      </c>
      <c r="J4842" t="s">
        <v>164</v>
      </c>
      <c r="K4842" t="s">
        <v>176</v>
      </c>
      <c r="L4842" t="s">
        <v>155</v>
      </c>
      <c r="M4842" t="s">
        <v>155</v>
      </c>
      <c r="N4842" t="n">
        <v>-122.7526</v>
      </c>
      <c r="O4842" t="n">
        <v>48.0341</v>
      </c>
      <c r="P4842" t="n">
        <v>86</v>
      </c>
      <c r="Q4842" t="n">
        <v>86</v>
      </c>
      <c r="R4842" t="n">
        <v>18.6</v>
      </c>
      <c r="S4842" t="n">
        <v>82.6</v>
      </c>
      <c r="T4842" t="n">
        <v>1.2</v>
      </c>
      <c r="U4842" t="n">
        <v>4.7</v>
      </c>
      <c r="V4842" t="n">
        <v>2.3</v>
      </c>
      <c r="W4842" t="n">
        <v>2.3</v>
      </c>
      <c r="X4842" t="n">
        <v>67</v>
      </c>
      <c r="Y4842"/>
      <c r="Z4842" t="n">
        <v>5</v>
      </c>
      <c r="AA4842"/>
      <c r="AB4842"/>
      <c r="AC4842"/>
      <c r="AD4842"/>
      <c r="AE4842"/>
      <c r="AF4842" t="n">
        <v>9</v>
      </c>
      <c r="AG4842" t="n">
        <v>31</v>
      </c>
      <c r="AH4842" t="n">
        <v>48</v>
      </c>
      <c r="AI4842" t="n">
        <v>25416</v>
      </c>
      <c r="AJ4842" t="n">
        <v>23923</v>
      </c>
      <c r="AK4842"/>
      <c r="AL4842" t="n">
        <v>28351</v>
      </c>
      <c r="AM4842"/>
      <c r="AN4842" t="n">
        <v>32601</v>
      </c>
      <c r="AO4842" t="n">
        <v>29</v>
      </c>
      <c r="AP4842"/>
      <c r="AQ4842"/>
      <c r="AR4842"/>
    </row>
    <row r="4843">
      <c r="A4843" t="n">
        <v>458168</v>
      </c>
      <c r="B4843" t="s">
        <v>7104</v>
      </c>
      <c r="C4843" t="s">
        <v>7105</v>
      </c>
      <c r="D4843" t="s">
        <v>5348</v>
      </c>
      <c r="E4843" t="s">
        <v>1434</v>
      </c>
      <c r="F4843" t="s">
        <v>279</v>
      </c>
      <c r="G4843" t="s">
        <v>189</v>
      </c>
      <c r="H4843" t="s">
        <v>174</v>
      </c>
      <c r="I4843" t="s">
        <v>151</v>
      </c>
      <c r="J4843" t="s">
        <v>164</v>
      </c>
      <c r="K4843"/>
      <c r="L4843" t="s">
        <v>155</v>
      </c>
      <c r="M4843" t="s">
        <v>155</v>
      </c>
      <c r="N4843" t="n">
        <v>-91.1973</v>
      </c>
      <c r="O4843" t="n">
        <v>43.8738</v>
      </c>
      <c r="P4843" t="n">
        <v>115</v>
      </c>
      <c r="Q4843" t="n">
        <v>115</v>
      </c>
      <c r="R4843" t="n">
        <v>95.7</v>
      </c>
      <c r="S4843" t="n">
        <v>80.9</v>
      </c>
      <c r="T4843" t="n">
        <v>4.3</v>
      </c>
      <c r="U4843" t="n">
        <v>4.3</v>
      </c>
      <c r="V4843" t="n">
        <v>6.1</v>
      </c>
      <c r="W4843" t="n">
        <v>0</v>
      </c>
      <c r="X4843" t="n">
        <v>96</v>
      </c>
      <c r="Y4843"/>
      <c r="Z4843" t="n">
        <v>10</v>
      </c>
      <c r="AA4843" t="n">
        <v>24</v>
      </c>
      <c r="AB4843" t="n">
        <v>87.5</v>
      </c>
      <c r="AC4843"/>
      <c r="AD4843"/>
      <c r="AE4843"/>
      <c r="AF4843" t="n">
        <v>50</v>
      </c>
      <c r="AG4843" t="n">
        <v>45</v>
      </c>
      <c r="AH4843" t="n">
        <v>45</v>
      </c>
      <c r="AI4843" t="n">
        <v>13426</v>
      </c>
      <c r="AJ4843" t="n">
        <v>13536</v>
      </c>
      <c r="AK4843" t="n">
        <v>15227</v>
      </c>
      <c r="AL4843" t="n">
        <v>16744</v>
      </c>
      <c r="AM4843" t="n">
        <v>19240</v>
      </c>
      <c r="AN4843" t="n">
        <v>19631</v>
      </c>
      <c r="AO4843"/>
      <c r="AP4843"/>
      <c r="AQ4843"/>
      <c r="AR4843"/>
    </row>
    <row r="4844">
      <c r="A4844" t="n">
        <v>458210</v>
      </c>
      <c r="B4844" t="s">
        <v>7106</v>
      </c>
      <c r="C4844" t="s">
        <v>473</v>
      </c>
      <c r="D4844" t="s">
        <v>440</v>
      </c>
      <c r="E4844" t="s">
        <v>267</v>
      </c>
      <c r="F4844" t="s">
        <v>188</v>
      </c>
      <c r="G4844" t="s">
        <v>189</v>
      </c>
      <c r="H4844" t="s">
        <v>150</v>
      </c>
      <c r="I4844" t="s">
        <v>151</v>
      </c>
      <c r="J4844" t="s">
        <v>168</v>
      </c>
      <c r="K4844" t="s">
        <v>209</v>
      </c>
      <c r="L4844" t="s">
        <v>155</v>
      </c>
      <c r="M4844" t="s">
        <v>155</v>
      </c>
      <c r="N4844" t="n">
        <v>-117.9118</v>
      </c>
      <c r="O4844" t="n">
        <v>33.811</v>
      </c>
      <c r="P4844" t="n">
        <v>6588</v>
      </c>
      <c r="Q4844" t="n">
        <v>4338</v>
      </c>
      <c r="R4844" t="n">
        <v>77.9</v>
      </c>
      <c r="S4844" t="n">
        <v>15.4</v>
      </c>
      <c r="T4844" t="n">
        <v>2.6</v>
      </c>
      <c r="U4844" t="n">
        <v>34</v>
      </c>
      <c r="V4844" t="n">
        <v>38.8</v>
      </c>
      <c r="W4844" t="n">
        <v>0.4</v>
      </c>
      <c r="X4844" t="n">
        <v>86</v>
      </c>
      <c r="Y4844"/>
      <c r="Z4844" t="n">
        <v>20</v>
      </c>
      <c r="AA4844" t="n">
        <v>14</v>
      </c>
      <c r="AB4844" t="n">
        <v>64.3</v>
      </c>
      <c r="AC4844" t="n">
        <v>14</v>
      </c>
      <c r="AD4844" t="n">
        <v>64.3</v>
      </c>
      <c r="AE4844" t="n">
        <v>57.1</v>
      </c>
      <c r="AF4844" t="n">
        <v>7</v>
      </c>
      <c r="AG4844" t="n">
        <v>41</v>
      </c>
      <c r="AH4844" t="n">
        <v>47</v>
      </c>
      <c r="AI4844" t="n">
        <v>36263</v>
      </c>
      <c r="AJ4844" t="n">
        <v>36665</v>
      </c>
      <c r="AK4844"/>
      <c r="AL4844" t="n">
        <v>33654</v>
      </c>
      <c r="AM4844" t="n">
        <v>38599</v>
      </c>
      <c r="AN4844" t="n">
        <v>38599</v>
      </c>
      <c r="AO4844"/>
      <c r="AP4844" t="n">
        <v>1084</v>
      </c>
      <c r="AQ4844" t="n">
        <v>430</v>
      </c>
      <c r="AR4844" t="n">
        <v>13</v>
      </c>
    </row>
    <row r="4845">
      <c r="A4845" t="n">
        <v>458229</v>
      </c>
      <c r="B4845" t="s">
        <v>7107</v>
      </c>
      <c r="C4845" t="s">
        <v>4189</v>
      </c>
      <c r="D4845" t="s">
        <v>440</v>
      </c>
      <c r="E4845" t="s">
        <v>267</v>
      </c>
      <c r="F4845" t="s">
        <v>188</v>
      </c>
      <c r="G4845" t="s">
        <v>189</v>
      </c>
      <c r="H4845" t="s">
        <v>150</v>
      </c>
      <c r="I4845" t="s">
        <v>151</v>
      </c>
      <c r="J4845" t="s">
        <v>168</v>
      </c>
      <c r="K4845" t="s">
        <v>209</v>
      </c>
      <c r="L4845" t="s">
        <v>155</v>
      </c>
      <c r="M4845" t="s">
        <v>155</v>
      </c>
      <c r="N4845" t="n">
        <v>-117.59</v>
      </c>
      <c r="O4845" t="n">
        <v>34.0666</v>
      </c>
      <c r="P4845" t="n">
        <v>3572</v>
      </c>
      <c r="Q4845" t="n">
        <v>3572</v>
      </c>
      <c r="R4845" t="n">
        <v>77.2</v>
      </c>
      <c r="S4845" t="n">
        <v>13.9</v>
      </c>
      <c r="T4845" t="n">
        <v>5.3</v>
      </c>
      <c r="U4845" t="n">
        <v>48.6</v>
      </c>
      <c r="V4845" t="n">
        <v>23.2</v>
      </c>
      <c r="W4845" t="n">
        <v>0.4</v>
      </c>
      <c r="X4845" t="n">
        <v>83</v>
      </c>
      <c r="Y4845" t="n">
        <v>0</v>
      </c>
      <c r="Z4845" t="n">
        <v>19</v>
      </c>
      <c r="AA4845" t="n">
        <v>10</v>
      </c>
      <c r="AB4845" t="n">
        <v>50</v>
      </c>
      <c r="AC4845" t="n">
        <v>10</v>
      </c>
      <c r="AD4845" t="n">
        <v>50</v>
      </c>
      <c r="AE4845" t="n">
        <v>50</v>
      </c>
      <c r="AF4845" t="n">
        <v>6</v>
      </c>
      <c r="AG4845" t="n">
        <v>50</v>
      </c>
      <c r="AH4845" t="n">
        <v>54</v>
      </c>
      <c r="AI4845" t="n">
        <v>47027</v>
      </c>
      <c r="AJ4845" t="n">
        <v>45505</v>
      </c>
      <c r="AK4845"/>
      <c r="AL4845"/>
      <c r="AM4845"/>
      <c r="AN4845" t="n">
        <v>50601</v>
      </c>
      <c r="AO4845"/>
      <c r="AP4845" t="n">
        <v>874</v>
      </c>
      <c r="AQ4845"/>
      <c r="AR4845"/>
    </row>
    <row r="4846">
      <c r="A4846" t="n">
        <v>458274</v>
      </c>
      <c r="B4846" t="s">
        <v>7108</v>
      </c>
      <c r="C4846" t="s">
        <v>1432</v>
      </c>
      <c r="D4846" t="s">
        <v>1433</v>
      </c>
      <c r="E4846" t="s">
        <v>1434</v>
      </c>
      <c r="F4846" t="s">
        <v>199</v>
      </c>
      <c r="G4846" t="s">
        <v>189</v>
      </c>
      <c r="H4846" t="s">
        <v>200</v>
      </c>
      <c r="I4846" t="s">
        <v>151</v>
      </c>
      <c r="J4846" t="s">
        <v>164</v>
      </c>
      <c r="K4846"/>
      <c r="L4846" t="s">
        <v>155</v>
      </c>
      <c r="M4846" t="s">
        <v>155</v>
      </c>
      <c r="N4846" t="n">
        <v>-87.6466</v>
      </c>
      <c r="O4846" t="n">
        <v>41.8662</v>
      </c>
      <c r="P4846" t="n">
        <v>280</v>
      </c>
      <c r="Q4846" t="n">
        <v>280</v>
      </c>
      <c r="R4846" t="n">
        <v>95.4</v>
      </c>
      <c r="S4846" t="n">
        <v>18.6</v>
      </c>
      <c r="T4846" t="n">
        <v>50.4</v>
      </c>
      <c r="U4846" t="n">
        <v>21.4</v>
      </c>
      <c r="V4846" t="n">
        <v>0.4</v>
      </c>
      <c r="W4846" t="n">
        <v>0</v>
      </c>
      <c r="X4846" t="n">
        <v>50</v>
      </c>
      <c r="Y4846" t="n">
        <v>75</v>
      </c>
      <c r="Z4846" t="n">
        <v>19</v>
      </c>
      <c r="AA4846"/>
      <c r="AB4846"/>
      <c r="AC4846"/>
      <c r="AD4846"/>
      <c r="AE4846"/>
      <c r="AF4846" t="n">
        <v>56</v>
      </c>
      <c r="AG4846" t="n">
        <v>63</v>
      </c>
      <c r="AH4846" t="n">
        <v>64</v>
      </c>
      <c r="AI4846" t="n">
        <v>15308</v>
      </c>
      <c r="AJ4846" t="n">
        <v>15795</v>
      </c>
      <c r="AK4846"/>
      <c r="AL4846" t="n">
        <v>21728</v>
      </c>
      <c r="AM4846"/>
      <c r="AN4846"/>
      <c r="AO4846"/>
      <c r="AP4846"/>
      <c r="AQ4846"/>
      <c r="AR4846"/>
    </row>
    <row r="4847">
      <c r="A4847" t="n">
        <v>458405</v>
      </c>
      <c r="B4847" t="s">
        <v>7109</v>
      </c>
      <c r="C4847" t="s">
        <v>356</v>
      </c>
      <c r="D4847" t="s">
        <v>3570</v>
      </c>
      <c r="E4847" t="s">
        <v>147</v>
      </c>
      <c r="F4847" t="s">
        <v>279</v>
      </c>
      <c r="G4847" t="s">
        <v>189</v>
      </c>
      <c r="H4847" t="s">
        <v>174</v>
      </c>
      <c r="I4847" t="s">
        <v>151</v>
      </c>
      <c r="J4847" t="s">
        <v>164</v>
      </c>
      <c r="K4847" t="s">
        <v>176</v>
      </c>
      <c r="L4847" t="s">
        <v>155</v>
      </c>
      <c r="M4847" t="s">
        <v>155</v>
      </c>
      <c r="N4847" t="n">
        <v>-78.8817</v>
      </c>
      <c r="O4847" t="n">
        <v>35.111</v>
      </c>
      <c r="P4847" t="n">
        <v>390</v>
      </c>
      <c r="Q4847" t="n">
        <v>390</v>
      </c>
      <c r="R4847" t="n">
        <v>52.8</v>
      </c>
      <c r="S4847" t="n">
        <v>14.9</v>
      </c>
      <c r="T4847" t="n">
        <v>61.5</v>
      </c>
      <c r="U4847" t="n">
        <v>6.9</v>
      </c>
      <c r="V4847" t="n">
        <v>0.5</v>
      </c>
      <c r="W4847" t="n">
        <v>0</v>
      </c>
      <c r="X4847" t="n">
        <v>75</v>
      </c>
      <c r="Y4847"/>
      <c r="Z4847" t="n">
        <v>11</v>
      </c>
      <c r="AA4847" t="n">
        <v>308</v>
      </c>
      <c r="AB4847" t="n">
        <v>62.3</v>
      </c>
      <c r="AC4847"/>
      <c r="AD4847"/>
      <c r="AE4847"/>
      <c r="AF4847" t="n">
        <v>159</v>
      </c>
      <c r="AG4847" t="n">
        <v>48</v>
      </c>
      <c r="AH4847" t="n">
        <v>61</v>
      </c>
      <c r="AI4847" t="n">
        <v>2737</v>
      </c>
      <c r="AJ4847"/>
      <c r="AK4847"/>
      <c r="AL4847"/>
      <c r="AM4847"/>
      <c r="AN4847"/>
      <c r="AO4847" t="n">
        <v>6</v>
      </c>
      <c r="AP4847"/>
      <c r="AQ4847"/>
      <c r="AR4847"/>
    </row>
    <row r="4848">
      <c r="A4848" t="n">
        <v>458423</v>
      </c>
      <c r="B4848" t="s">
        <v>7110</v>
      </c>
      <c r="C4848" t="s">
        <v>2977</v>
      </c>
      <c r="D4848" t="s">
        <v>2978</v>
      </c>
      <c r="E4848" t="s">
        <v>267</v>
      </c>
      <c r="F4848" t="s">
        <v>199</v>
      </c>
      <c r="G4848" t="s">
        <v>189</v>
      </c>
      <c r="H4848" t="s">
        <v>200</v>
      </c>
      <c r="I4848" t="s">
        <v>151</v>
      </c>
      <c r="J4848" t="s">
        <v>164</v>
      </c>
      <c r="K4848"/>
      <c r="L4848" t="s">
        <v>155</v>
      </c>
      <c r="M4848" t="s">
        <v>155</v>
      </c>
      <c r="N4848" t="n">
        <v>-115.3006</v>
      </c>
      <c r="O4848" t="n">
        <v>36.1454</v>
      </c>
      <c r="P4848" t="n">
        <v>128</v>
      </c>
      <c r="Q4848" t="n">
        <v>128</v>
      </c>
      <c r="R4848" t="n">
        <v>78.9</v>
      </c>
      <c r="S4848" t="n">
        <v>21.9</v>
      </c>
      <c r="T4848" t="n">
        <v>5.5</v>
      </c>
      <c r="U4848" t="n">
        <v>68</v>
      </c>
      <c r="V4848" t="n">
        <v>4.7</v>
      </c>
      <c r="W4848" t="n">
        <v>0</v>
      </c>
      <c r="X4848"/>
      <c r="Y4848"/>
      <c r="Z4848" t="n">
        <v>9</v>
      </c>
      <c r="AA4848"/>
      <c r="AB4848"/>
      <c r="AC4848"/>
      <c r="AD4848"/>
      <c r="AE4848"/>
      <c r="AF4848" t="n">
        <v>0</v>
      </c>
      <c r="AG4848" t="n">
        <v>40</v>
      </c>
      <c r="AH4848" t="n">
        <v>40</v>
      </c>
      <c r="AI4848"/>
      <c r="AJ4848"/>
      <c r="AK4848"/>
      <c r="AL4848"/>
      <c r="AM4848"/>
      <c r="AN4848"/>
      <c r="AO4848"/>
      <c r="AP4848"/>
      <c r="AQ4848"/>
      <c r="AR4848"/>
    </row>
    <row r="4849">
      <c r="A4849" t="n">
        <v>458441</v>
      </c>
      <c r="B4849" t="s">
        <v>7111</v>
      </c>
      <c r="C4849" t="s">
        <v>1304</v>
      </c>
      <c r="D4849" t="s">
        <v>1175</v>
      </c>
      <c r="E4849" t="s">
        <v>147</v>
      </c>
      <c r="F4849" t="s">
        <v>279</v>
      </c>
      <c r="G4849" t="s">
        <v>189</v>
      </c>
      <c r="H4849" t="s">
        <v>174</v>
      </c>
      <c r="I4849" t="s">
        <v>151</v>
      </c>
      <c r="J4849" t="s">
        <v>164</v>
      </c>
      <c r="K4849" t="s">
        <v>176</v>
      </c>
      <c r="L4849" t="s">
        <v>155</v>
      </c>
      <c r="M4849" t="s">
        <v>155</v>
      </c>
      <c r="N4849" t="n">
        <v>-84.9359</v>
      </c>
      <c r="O4849" t="n">
        <v>32.48</v>
      </c>
      <c r="P4849" t="n">
        <v>463</v>
      </c>
      <c r="Q4849" t="n">
        <v>463</v>
      </c>
      <c r="R4849" t="n">
        <v>85.1</v>
      </c>
      <c r="S4849" t="n">
        <v>7.3</v>
      </c>
      <c r="T4849" t="n">
        <v>84.7</v>
      </c>
      <c r="U4849" t="n">
        <v>1.3</v>
      </c>
      <c r="V4849" t="n">
        <v>0</v>
      </c>
      <c r="W4849" t="n">
        <v>0</v>
      </c>
      <c r="X4849" t="n">
        <v>38</v>
      </c>
      <c r="Y4849" t="n">
        <v>100</v>
      </c>
      <c r="Z4849" t="n">
        <v>12</v>
      </c>
      <c r="AA4849" t="n">
        <v>206</v>
      </c>
      <c r="AB4849" t="n">
        <v>31.6</v>
      </c>
      <c r="AC4849"/>
      <c r="AD4849"/>
      <c r="AE4849"/>
      <c r="AF4849" t="n">
        <v>96</v>
      </c>
      <c r="AG4849" t="n">
        <v>90</v>
      </c>
      <c r="AH4849" t="n">
        <v>96</v>
      </c>
      <c r="AI4849" t="n">
        <v>21400</v>
      </c>
      <c r="AJ4849" t="n">
        <v>21276</v>
      </c>
      <c r="AK4849"/>
      <c r="AL4849"/>
      <c r="AM4849" t="n">
        <v>26891</v>
      </c>
      <c r="AN4849"/>
      <c r="AO4849" t="n">
        <v>32</v>
      </c>
      <c r="AP4849"/>
      <c r="AQ4849"/>
      <c r="AR4849"/>
    </row>
    <row r="4850">
      <c r="A4850" t="n">
        <v>458681</v>
      </c>
      <c r="B4850" t="s">
        <v>7112</v>
      </c>
      <c r="C4850" t="s">
        <v>1679</v>
      </c>
      <c r="D4850" t="s">
        <v>1445</v>
      </c>
      <c r="E4850" t="s">
        <v>1434</v>
      </c>
      <c r="F4850" t="s">
        <v>279</v>
      </c>
      <c r="G4850" t="s">
        <v>189</v>
      </c>
      <c r="H4850" t="s">
        <v>174</v>
      </c>
      <c r="I4850" t="s">
        <v>151</v>
      </c>
      <c r="J4850" t="s">
        <v>164</v>
      </c>
      <c r="K4850" t="s">
        <v>176</v>
      </c>
      <c r="L4850" t="s">
        <v>155</v>
      </c>
      <c r="M4850" t="s">
        <v>155</v>
      </c>
      <c r="N4850" t="n">
        <v>-86.2232</v>
      </c>
      <c r="O4850" t="n">
        <v>39.9184</v>
      </c>
      <c r="P4850" t="n">
        <v>417</v>
      </c>
      <c r="Q4850" t="n">
        <v>417</v>
      </c>
      <c r="R4850" t="n">
        <v>82.5</v>
      </c>
      <c r="S4850" t="n">
        <v>18.5</v>
      </c>
      <c r="T4850" t="n">
        <v>67.9</v>
      </c>
      <c r="U4850" t="n">
        <v>3.4</v>
      </c>
      <c r="V4850" t="n">
        <v>4.3</v>
      </c>
      <c r="W4850" t="n">
        <v>0</v>
      </c>
      <c r="X4850" t="n">
        <v>59</v>
      </c>
      <c r="Y4850"/>
      <c r="Z4850" t="n">
        <v>24</v>
      </c>
      <c r="AA4850" t="n">
        <v>78</v>
      </c>
      <c r="AB4850" t="n">
        <v>30.8</v>
      </c>
      <c r="AC4850"/>
      <c r="AD4850"/>
      <c r="AE4850"/>
      <c r="AF4850" t="n">
        <v>27</v>
      </c>
      <c r="AG4850" t="n">
        <v>79</v>
      </c>
      <c r="AH4850" t="n">
        <v>82</v>
      </c>
      <c r="AI4850" t="n">
        <v>28020</v>
      </c>
      <c r="AJ4850" t="n">
        <v>27246</v>
      </c>
      <c r="AK4850" t="n">
        <v>28529</v>
      </c>
      <c r="AL4850" t="n">
        <v>33670</v>
      </c>
      <c r="AM4850" t="n">
        <v>32269</v>
      </c>
      <c r="AN4850" t="n">
        <v>34815</v>
      </c>
      <c r="AO4850" t="n">
        <v>28</v>
      </c>
      <c r="AP4850"/>
      <c r="AQ4850"/>
      <c r="AR4850"/>
    </row>
    <row r="4851">
      <c r="A4851" t="n">
        <v>458803</v>
      </c>
      <c r="B4851" t="s">
        <v>7113</v>
      </c>
      <c r="C4851" t="s">
        <v>4664</v>
      </c>
      <c r="D4851" t="s">
        <v>4659</v>
      </c>
      <c r="E4851" t="s">
        <v>147</v>
      </c>
      <c r="F4851" t="s">
        <v>199</v>
      </c>
      <c r="G4851" t="s">
        <v>189</v>
      </c>
      <c r="H4851" t="s">
        <v>200</v>
      </c>
      <c r="I4851" t="s">
        <v>151</v>
      </c>
      <c r="J4851" t="s">
        <v>164</v>
      </c>
      <c r="K4851"/>
      <c r="L4851" t="s">
        <v>155</v>
      </c>
      <c r="M4851" t="s">
        <v>155</v>
      </c>
      <c r="N4851" t="n">
        <v>-89.902</v>
      </c>
      <c r="O4851" t="n">
        <v>35.1155</v>
      </c>
      <c r="P4851" t="n">
        <v>326</v>
      </c>
      <c r="Q4851" t="n">
        <v>326</v>
      </c>
      <c r="R4851" t="n">
        <v>99.7</v>
      </c>
      <c r="S4851" t="n">
        <v>1.5</v>
      </c>
      <c r="T4851" t="n">
        <v>83.4</v>
      </c>
      <c r="U4851" t="n">
        <v>1.8</v>
      </c>
      <c r="V4851" t="n">
        <v>0</v>
      </c>
      <c r="W4851" t="n">
        <v>0</v>
      </c>
      <c r="X4851" t="n">
        <v>75</v>
      </c>
      <c r="Y4851" t="n">
        <v>58</v>
      </c>
      <c r="Z4851" t="n">
        <v>17</v>
      </c>
      <c r="AA4851"/>
      <c r="AB4851"/>
      <c r="AC4851"/>
      <c r="AD4851"/>
      <c r="AE4851"/>
      <c r="AF4851" t="n">
        <v>101</v>
      </c>
      <c r="AG4851" t="n">
        <v>51</v>
      </c>
      <c r="AH4851" t="n">
        <v>51</v>
      </c>
      <c r="AI4851" t="n">
        <v>15830</v>
      </c>
      <c r="AJ4851" t="n">
        <v>15614</v>
      </c>
      <c r="AK4851" t="n">
        <v>15923</v>
      </c>
      <c r="AL4851" t="n">
        <v>17261</v>
      </c>
      <c r="AM4851" t="n">
        <v>20673</v>
      </c>
      <c r="AN4851"/>
      <c r="AO4851"/>
      <c r="AP4851"/>
      <c r="AQ4851"/>
      <c r="AR4851"/>
    </row>
    <row r="4852">
      <c r="A4852" t="n">
        <v>458812</v>
      </c>
      <c r="B4852" t="s">
        <v>7114</v>
      </c>
      <c r="C4852" t="s">
        <v>7115</v>
      </c>
      <c r="D4852" t="s">
        <v>4659</v>
      </c>
      <c r="E4852" t="s">
        <v>147</v>
      </c>
      <c r="F4852" t="s">
        <v>199</v>
      </c>
      <c r="G4852" t="s">
        <v>189</v>
      </c>
      <c r="H4852" t="s">
        <v>200</v>
      </c>
      <c r="I4852" t="s">
        <v>186</v>
      </c>
      <c r="J4852" t="s">
        <v>164</v>
      </c>
      <c r="K4852"/>
      <c r="L4852" t="s">
        <v>155</v>
      </c>
      <c r="M4852" t="s">
        <v>155</v>
      </c>
      <c r="N4852" t="n">
        <v>-86.8147</v>
      </c>
      <c r="O4852" t="n">
        <v>35.9679</v>
      </c>
      <c r="P4852" t="n">
        <v>188</v>
      </c>
      <c r="Q4852" t="n">
        <v>188</v>
      </c>
      <c r="R4852" t="n">
        <v>96.8</v>
      </c>
      <c r="S4852" t="n">
        <v>38.8</v>
      </c>
      <c r="T4852" t="n">
        <v>42.6</v>
      </c>
      <c r="U4852" t="n">
        <v>8.5</v>
      </c>
      <c r="V4852" t="n">
        <v>1.6</v>
      </c>
      <c r="W4852" t="n">
        <v>0</v>
      </c>
      <c r="X4852" t="n">
        <v>67</v>
      </c>
      <c r="Y4852" t="n">
        <v>50</v>
      </c>
      <c r="Z4852" t="n">
        <v>24</v>
      </c>
      <c r="AA4852"/>
      <c r="AB4852"/>
      <c r="AC4852"/>
      <c r="AD4852"/>
      <c r="AE4852"/>
      <c r="AF4852" t="n">
        <v>70</v>
      </c>
      <c r="AG4852" t="n">
        <v>46</v>
      </c>
      <c r="AH4852" t="n">
        <v>49</v>
      </c>
      <c r="AI4852" t="n">
        <v>13189</v>
      </c>
      <c r="AJ4852" t="n">
        <v>12935</v>
      </c>
      <c r="AK4852" t="n">
        <v>12519</v>
      </c>
      <c r="AL4852" t="n">
        <v>17991</v>
      </c>
      <c r="AM4852" t="n">
        <v>18291</v>
      </c>
      <c r="AN4852" t="n">
        <v>17791</v>
      </c>
      <c r="AO4852"/>
      <c r="AP4852"/>
      <c r="AQ4852"/>
      <c r="AR4852"/>
    </row>
    <row r="4853">
      <c r="A4853" t="n">
        <v>458821</v>
      </c>
      <c r="B4853" t="s">
        <v>7116</v>
      </c>
      <c r="C4853" t="s">
        <v>2022</v>
      </c>
      <c r="D4853" t="s">
        <v>4659</v>
      </c>
      <c r="E4853" t="s">
        <v>147</v>
      </c>
      <c r="F4853" t="s">
        <v>199</v>
      </c>
      <c r="G4853" t="s">
        <v>189</v>
      </c>
      <c r="H4853" t="s">
        <v>200</v>
      </c>
      <c r="I4853" t="s">
        <v>151</v>
      </c>
      <c r="J4853" t="s">
        <v>164</v>
      </c>
      <c r="K4853"/>
      <c r="L4853" t="s">
        <v>155</v>
      </c>
      <c r="M4853" t="s">
        <v>155</v>
      </c>
      <c r="N4853" t="n">
        <v>-88.8476</v>
      </c>
      <c r="O4853" t="n">
        <v>35.6369</v>
      </c>
      <c r="P4853" t="n">
        <v>108</v>
      </c>
      <c r="Q4853" t="n">
        <v>108</v>
      </c>
      <c r="R4853" t="n">
        <v>98.1</v>
      </c>
      <c r="S4853" t="n">
        <v>9.3</v>
      </c>
      <c r="T4853" t="n">
        <v>79.6</v>
      </c>
      <c r="U4853" t="n">
        <v>0</v>
      </c>
      <c r="V4853" t="n">
        <v>0</v>
      </c>
      <c r="W4853" t="n">
        <v>0</v>
      </c>
      <c r="X4853" t="n">
        <v>42</v>
      </c>
      <c r="Y4853"/>
      <c r="Z4853" t="n">
        <v>22</v>
      </c>
      <c r="AA4853"/>
      <c r="AB4853"/>
      <c r="AC4853"/>
      <c r="AD4853"/>
      <c r="AE4853"/>
      <c r="AF4853" t="n">
        <v>69</v>
      </c>
      <c r="AG4853" t="n">
        <v>73</v>
      </c>
      <c r="AH4853" t="n">
        <v>73</v>
      </c>
      <c r="AI4853" t="n">
        <v>13699</v>
      </c>
      <c r="AJ4853" t="n">
        <v>13459</v>
      </c>
      <c r="AK4853" t="n">
        <v>13918</v>
      </c>
      <c r="AL4853" t="n">
        <v>17505</v>
      </c>
      <c r="AM4853" t="n">
        <v>17269</v>
      </c>
      <c r="AN4853"/>
      <c r="AO4853"/>
      <c r="AP4853"/>
      <c r="AQ4853"/>
      <c r="AR4853"/>
    </row>
    <row r="4854">
      <c r="A4854" t="n">
        <v>458830</v>
      </c>
      <c r="B4854" t="s">
        <v>7117</v>
      </c>
      <c r="C4854" t="s">
        <v>1569</v>
      </c>
      <c r="D4854" t="s">
        <v>4200</v>
      </c>
      <c r="E4854" t="s">
        <v>997</v>
      </c>
      <c r="F4854" t="s">
        <v>199</v>
      </c>
      <c r="G4854" t="s">
        <v>189</v>
      </c>
      <c r="H4854" t="s">
        <v>200</v>
      </c>
      <c r="I4854" t="s">
        <v>186</v>
      </c>
      <c r="J4854" t="s">
        <v>164</v>
      </c>
      <c r="K4854"/>
      <c r="L4854" t="s">
        <v>155</v>
      </c>
      <c r="M4854" t="s">
        <v>155</v>
      </c>
      <c r="N4854" t="n">
        <v>-75.3498</v>
      </c>
      <c r="O4854" t="n">
        <v>39.9376</v>
      </c>
      <c r="P4854" t="n">
        <v>279</v>
      </c>
      <c r="Q4854" t="n">
        <v>279</v>
      </c>
      <c r="R4854" t="n">
        <v>98.6</v>
      </c>
      <c r="S4854" t="n">
        <v>7.5</v>
      </c>
      <c r="T4854" t="n">
        <v>57.7</v>
      </c>
      <c r="U4854" t="n">
        <v>4.3</v>
      </c>
      <c r="V4854" t="n">
        <v>2.2</v>
      </c>
      <c r="W4854" t="n">
        <v>0</v>
      </c>
      <c r="X4854" t="n">
        <v>67</v>
      </c>
      <c r="Y4854" t="n">
        <v>57</v>
      </c>
      <c r="Z4854" t="n">
        <v>25</v>
      </c>
      <c r="AA4854"/>
      <c r="AB4854"/>
      <c r="AC4854"/>
      <c r="AD4854"/>
      <c r="AE4854"/>
      <c r="AF4854" t="n">
        <v>115</v>
      </c>
      <c r="AG4854" t="n">
        <v>55</v>
      </c>
      <c r="AH4854" t="n">
        <v>56</v>
      </c>
      <c r="AI4854" t="n">
        <v>16338</v>
      </c>
      <c r="AJ4854" t="n">
        <v>17160</v>
      </c>
      <c r="AK4854" t="n">
        <v>16520</v>
      </c>
      <c r="AL4854" t="n">
        <v>18059</v>
      </c>
      <c r="AM4854" t="n">
        <v>21570</v>
      </c>
      <c r="AN4854" t="n">
        <v>22018</v>
      </c>
      <c r="AO4854"/>
      <c r="AP4854"/>
      <c r="AQ4854"/>
      <c r="AR4854"/>
    </row>
    <row r="4855">
      <c r="A4855" t="n">
        <v>458858</v>
      </c>
      <c r="B4855" t="s">
        <v>7118</v>
      </c>
      <c r="C4855" t="s">
        <v>7119</v>
      </c>
      <c r="D4855" t="s">
        <v>1445</v>
      </c>
      <c r="E4855" t="s">
        <v>1434</v>
      </c>
      <c r="F4855" t="s">
        <v>199</v>
      </c>
      <c r="G4855" t="s">
        <v>189</v>
      </c>
      <c r="H4855" t="s">
        <v>200</v>
      </c>
      <c r="I4855" t="s">
        <v>186</v>
      </c>
      <c r="J4855" t="s">
        <v>164</v>
      </c>
      <c r="K4855"/>
      <c r="L4855" t="s">
        <v>155</v>
      </c>
      <c r="M4855" t="s">
        <v>155</v>
      </c>
      <c r="N4855" t="n">
        <v>-86.2615</v>
      </c>
      <c r="O4855" t="n">
        <v>39.8006</v>
      </c>
      <c r="P4855" t="n">
        <v>413</v>
      </c>
      <c r="Q4855" t="n">
        <v>413</v>
      </c>
      <c r="R4855" t="n">
        <v>97.6</v>
      </c>
      <c r="S4855" t="n">
        <v>23.7</v>
      </c>
      <c r="T4855" t="n">
        <v>54.5</v>
      </c>
      <c r="U4855" t="n">
        <v>7.5</v>
      </c>
      <c r="V4855" t="n">
        <v>2.7</v>
      </c>
      <c r="W4855" t="n">
        <v>0</v>
      </c>
      <c r="X4855" t="n">
        <v>44</v>
      </c>
      <c r="Y4855" t="n">
        <v>42</v>
      </c>
      <c r="Z4855" t="n">
        <v>15</v>
      </c>
      <c r="AA4855"/>
      <c r="AB4855"/>
      <c r="AC4855"/>
      <c r="AD4855"/>
      <c r="AE4855"/>
      <c r="AF4855" t="n">
        <v>114</v>
      </c>
      <c r="AG4855" t="n">
        <v>54</v>
      </c>
      <c r="AH4855" t="n">
        <v>54</v>
      </c>
      <c r="AI4855" t="n">
        <v>17211</v>
      </c>
      <c r="AJ4855" t="n">
        <v>17099</v>
      </c>
      <c r="AK4855" t="n">
        <v>17155</v>
      </c>
      <c r="AL4855" t="n">
        <v>17075</v>
      </c>
      <c r="AM4855" t="n">
        <v>22224</v>
      </c>
      <c r="AN4855"/>
      <c r="AO4855"/>
      <c r="AP4855"/>
      <c r="AQ4855"/>
      <c r="AR4855"/>
    </row>
    <row r="4856">
      <c r="A4856" t="n">
        <v>458867</v>
      </c>
      <c r="B4856" t="s">
        <v>7120</v>
      </c>
      <c r="C4856" t="s">
        <v>1273</v>
      </c>
      <c r="D4856" t="s">
        <v>1175</v>
      </c>
      <c r="E4856" t="s">
        <v>147</v>
      </c>
      <c r="F4856" t="s">
        <v>199</v>
      </c>
      <c r="G4856" t="s">
        <v>189</v>
      </c>
      <c r="H4856" t="s">
        <v>200</v>
      </c>
      <c r="I4856" t="s">
        <v>186</v>
      </c>
      <c r="J4856" t="s">
        <v>164</v>
      </c>
      <c r="K4856"/>
      <c r="L4856" t="s">
        <v>155</v>
      </c>
      <c r="M4856" t="s">
        <v>155</v>
      </c>
      <c r="N4856" t="n">
        <v>-84.3257</v>
      </c>
      <c r="O4856" t="n">
        <v>33.5649</v>
      </c>
      <c r="P4856" t="n">
        <v>360</v>
      </c>
      <c r="Q4856" t="n">
        <v>360</v>
      </c>
      <c r="R4856" t="n">
        <v>97.2</v>
      </c>
      <c r="S4856" t="n">
        <v>0.6</v>
      </c>
      <c r="T4856" t="n">
        <v>82.2</v>
      </c>
      <c r="U4856" t="n">
        <v>1.4</v>
      </c>
      <c r="V4856" t="n">
        <v>0</v>
      </c>
      <c r="W4856" t="n">
        <v>0</v>
      </c>
      <c r="X4856" t="n">
        <v>46</v>
      </c>
      <c r="Y4856" t="n">
        <v>32</v>
      </c>
      <c r="Z4856" t="n">
        <v>20</v>
      </c>
      <c r="AA4856"/>
      <c r="AB4856"/>
      <c r="AC4856"/>
      <c r="AD4856"/>
      <c r="AE4856"/>
      <c r="AF4856" t="n">
        <v>118</v>
      </c>
      <c r="AG4856" t="n">
        <v>64</v>
      </c>
      <c r="AH4856" t="n">
        <v>64</v>
      </c>
      <c r="AI4856" t="n">
        <v>16153</v>
      </c>
      <c r="AJ4856" t="n">
        <v>15761</v>
      </c>
      <c r="AK4856" t="n">
        <v>16016</v>
      </c>
      <c r="AL4856" t="n">
        <v>18066</v>
      </c>
      <c r="AM4856" t="n">
        <v>21268</v>
      </c>
      <c r="AN4856" t="n">
        <v>21268</v>
      </c>
      <c r="AO4856"/>
      <c r="AP4856"/>
      <c r="AQ4856"/>
      <c r="AR4856"/>
    </row>
    <row r="4857">
      <c r="A4857" t="n">
        <v>458885</v>
      </c>
      <c r="B4857" t="s">
        <v>7121</v>
      </c>
      <c r="C4857" t="s">
        <v>344</v>
      </c>
      <c r="D4857" t="s">
        <v>345</v>
      </c>
      <c r="E4857" t="s">
        <v>147</v>
      </c>
      <c r="F4857" t="s">
        <v>188</v>
      </c>
      <c r="G4857" t="s">
        <v>189</v>
      </c>
      <c r="H4857" t="s">
        <v>150</v>
      </c>
      <c r="I4857" t="s">
        <v>151</v>
      </c>
      <c r="J4857" t="s">
        <v>164</v>
      </c>
      <c r="K4857" t="s">
        <v>179</v>
      </c>
      <c r="L4857" t="s">
        <v>155</v>
      </c>
      <c r="M4857" t="s">
        <v>155</v>
      </c>
      <c r="N4857" t="n">
        <v>-92.2712</v>
      </c>
      <c r="O4857" t="n">
        <v>34.7455</v>
      </c>
      <c r="P4857" t="n">
        <v>581</v>
      </c>
      <c r="Q4857" t="n">
        <v>535</v>
      </c>
      <c r="R4857" t="n">
        <v>80.6</v>
      </c>
      <c r="S4857" t="n">
        <v>40</v>
      </c>
      <c r="T4857" t="n">
        <v>51.2</v>
      </c>
      <c r="U4857" t="n">
        <v>3</v>
      </c>
      <c r="V4857" t="n">
        <v>0</v>
      </c>
      <c r="W4857" t="n">
        <v>0</v>
      </c>
      <c r="X4857"/>
      <c r="Y4857" t="n">
        <v>26</v>
      </c>
      <c r="Z4857" t="n">
        <v>39</v>
      </c>
      <c r="AA4857"/>
      <c r="AB4857"/>
      <c r="AC4857"/>
      <c r="AD4857"/>
      <c r="AE4857"/>
      <c r="AF4857" t="n">
        <v>0</v>
      </c>
      <c r="AG4857" t="n">
        <v>93</v>
      </c>
      <c r="AH4857" t="n">
        <v>96</v>
      </c>
      <c r="AI4857"/>
      <c r="AJ4857"/>
      <c r="AK4857"/>
      <c r="AL4857"/>
      <c r="AM4857"/>
      <c r="AN4857"/>
      <c r="AO4857" t="n">
        <v>5</v>
      </c>
      <c r="AP4857" t="n">
        <v>19</v>
      </c>
      <c r="AQ4857" t="n">
        <v>18</v>
      </c>
      <c r="AR4857"/>
    </row>
    <row r="4858">
      <c r="A4858" t="n">
        <v>458919</v>
      </c>
      <c r="B4858" t="s">
        <v>7122</v>
      </c>
      <c r="C4858" t="s">
        <v>1271</v>
      </c>
      <c r="D4858" t="s">
        <v>1175</v>
      </c>
      <c r="E4858" t="s">
        <v>147</v>
      </c>
      <c r="F4858" t="s">
        <v>188</v>
      </c>
      <c r="G4858" t="s">
        <v>189</v>
      </c>
      <c r="H4858" t="s">
        <v>150</v>
      </c>
      <c r="I4858" t="s">
        <v>186</v>
      </c>
      <c r="J4858" t="s">
        <v>152</v>
      </c>
      <c r="K4858" t="s">
        <v>209</v>
      </c>
      <c r="L4858" t="s">
        <v>155</v>
      </c>
      <c r="M4858" t="s">
        <v>155</v>
      </c>
      <c r="N4858" t="n">
        <v>-84.2672</v>
      </c>
      <c r="O4858" t="n">
        <v>33.8707</v>
      </c>
      <c r="P4858" t="n">
        <v>7559</v>
      </c>
      <c r="Q4858" t="n">
        <v>6745</v>
      </c>
      <c r="R4858" t="n">
        <v>76.7</v>
      </c>
      <c r="S4858" t="n">
        <v>16.8</v>
      </c>
      <c r="T4858" t="n">
        <v>74.7</v>
      </c>
      <c r="U4858" t="n">
        <v>3.3</v>
      </c>
      <c r="V4858" t="n">
        <v>0.3</v>
      </c>
      <c r="W4858" t="n">
        <v>0</v>
      </c>
      <c r="X4858" t="n">
        <v>50</v>
      </c>
      <c r="Y4858" t="n">
        <v>36</v>
      </c>
      <c r="Z4858" t="n">
        <v>39</v>
      </c>
      <c r="AA4858" t="n">
        <v>13</v>
      </c>
      <c r="AB4858" t="n">
        <v>23.1</v>
      </c>
      <c r="AC4858" t="n">
        <v>12</v>
      </c>
      <c r="AD4858" t="n">
        <v>25</v>
      </c>
      <c r="AE4858" t="n">
        <v>25</v>
      </c>
      <c r="AF4858" t="n">
        <v>6</v>
      </c>
      <c r="AG4858" t="n">
        <v>78</v>
      </c>
      <c r="AH4858" t="n">
        <v>88</v>
      </c>
      <c r="AI4858" t="n">
        <v>20415</v>
      </c>
      <c r="AJ4858" t="n">
        <v>18224</v>
      </c>
      <c r="AK4858"/>
      <c r="AL4858"/>
      <c r="AM4858"/>
      <c r="AN4858"/>
      <c r="AO4858" t="n">
        <v>269</v>
      </c>
      <c r="AP4858" t="n">
        <v>514</v>
      </c>
      <c r="AQ4858" t="n">
        <v>218</v>
      </c>
      <c r="AR4858"/>
    </row>
    <row r="4859">
      <c r="A4859" t="n">
        <v>458955</v>
      </c>
      <c r="B4859" t="s">
        <v>7123</v>
      </c>
      <c r="C4859" t="s">
        <v>2022</v>
      </c>
      <c r="D4859" t="s">
        <v>2704</v>
      </c>
      <c r="E4859" t="s">
        <v>147</v>
      </c>
      <c r="F4859" t="s">
        <v>188</v>
      </c>
      <c r="G4859" t="s">
        <v>189</v>
      </c>
      <c r="H4859" t="s">
        <v>150</v>
      </c>
      <c r="I4859" t="s">
        <v>151</v>
      </c>
      <c r="J4859" t="s">
        <v>164</v>
      </c>
      <c r="K4859" t="s">
        <v>209</v>
      </c>
      <c r="L4859" t="s">
        <v>155</v>
      </c>
      <c r="M4859" t="s">
        <v>155</v>
      </c>
      <c r="N4859" t="n">
        <v>-90.1881</v>
      </c>
      <c r="O4859" t="n">
        <v>32.3006</v>
      </c>
      <c r="P4859" t="n">
        <v>507</v>
      </c>
      <c r="Q4859" t="n">
        <v>475</v>
      </c>
      <c r="R4859" t="n">
        <v>79.8</v>
      </c>
      <c r="S4859" t="n">
        <v>10.3</v>
      </c>
      <c r="T4859" t="n">
        <v>84.8</v>
      </c>
      <c r="U4859" t="n">
        <v>0.4</v>
      </c>
      <c r="V4859" t="n">
        <v>0</v>
      </c>
      <c r="W4859" t="n">
        <v>0</v>
      </c>
      <c r="X4859"/>
      <c r="Y4859" t="n">
        <v>39</v>
      </c>
      <c r="Z4859" t="n">
        <v>39</v>
      </c>
      <c r="AA4859"/>
      <c r="AB4859"/>
      <c r="AC4859"/>
      <c r="AD4859"/>
      <c r="AE4859"/>
      <c r="AF4859" t="n">
        <v>0</v>
      </c>
      <c r="AG4859" t="n">
        <v>83</v>
      </c>
      <c r="AH4859" t="n">
        <v>89</v>
      </c>
      <c r="AI4859"/>
      <c r="AJ4859"/>
      <c r="AK4859"/>
      <c r="AL4859"/>
      <c r="AM4859"/>
      <c r="AN4859"/>
      <c r="AO4859" t="n">
        <v>13</v>
      </c>
      <c r="AP4859" t="n">
        <v>23</v>
      </c>
      <c r="AQ4859" t="n">
        <v>12</v>
      </c>
      <c r="AR4859"/>
    </row>
    <row r="4860">
      <c r="A4860" t="n">
        <v>458964</v>
      </c>
      <c r="B4860" t="s">
        <v>7124</v>
      </c>
      <c r="C4860" t="s">
        <v>1508</v>
      </c>
      <c r="D4860" t="s">
        <v>4545</v>
      </c>
      <c r="E4860" t="s">
        <v>147</v>
      </c>
      <c r="F4860" t="s">
        <v>188</v>
      </c>
      <c r="G4860" t="s">
        <v>189</v>
      </c>
      <c r="H4860" t="s">
        <v>150</v>
      </c>
      <c r="I4860" t="s">
        <v>151</v>
      </c>
      <c r="J4860" t="s">
        <v>168</v>
      </c>
      <c r="K4860" t="s">
        <v>209</v>
      </c>
      <c r="L4860" t="s">
        <v>155</v>
      </c>
      <c r="M4860" t="s">
        <v>155</v>
      </c>
      <c r="N4860" t="n">
        <v>-82.3995</v>
      </c>
      <c r="O4860" t="n">
        <v>34.8398</v>
      </c>
      <c r="P4860" t="n">
        <v>2845</v>
      </c>
      <c r="Q4860" t="n">
        <v>2560</v>
      </c>
      <c r="R4860" t="n">
        <v>77.1</v>
      </c>
      <c r="S4860" t="n">
        <v>24.3</v>
      </c>
      <c r="T4860" t="n">
        <v>67</v>
      </c>
      <c r="U4860" t="n">
        <v>3</v>
      </c>
      <c r="V4860" t="n">
        <v>0.2</v>
      </c>
      <c r="W4860" t="n">
        <v>0.1</v>
      </c>
      <c r="X4860" t="n">
        <v>17</v>
      </c>
      <c r="Y4860" t="n">
        <v>33</v>
      </c>
      <c r="Z4860" t="n">
        <v>39</v>
      </c>
      <c r="AA4860" t="n">
        <v>2</v>
      </c>
      <c r="AB4860"/>
      <c r="AC4860" t="n">
        <v>2</v>
      </c>
      <c r="AD4860"/>
      <c r="AE4860"/>
      <c r="AF4860" t="n">
        <v>6</v>
      </c>
      <c r="AG4860" t="n">
        <v>79</v>
      </c>
      <c r="AH4860" t="n">
        <v>85</v>
      </c>
      <c r="AI4860" t="n">
        <v>22134</v>
      </c>
      <c r="AJ4860" t="n">
        <v>22134</v>
      </c>
      <c r="AK4860"/>
      <c r="AL4860"/>
      <c r="AM4860"/>
      <c r="AN4860"/>
      <c r="AO4860" t="n">
        <v>114</v>
      </c>
      <c r="AP4860" t="n">
        <v>200</v>
      </c>
      <c r="AQ4860" t="n">
        <v>78</v>
      </c>
      <c r="AR4860"/>
    </row>
    <row r="4861">
      <c r="A4861" t="n">
        <v>458973</v>
      </c>
      <c r="B4861" t="s">
        <v>7125</v>
      </c>
      <c r="C4861" t="s">
        <v>7126</v>
      </c>
      <c r="D4861" t="s">
        <v>4775</v>
      </c>
      <c r="E4861" t="s">
        <v>283</v>
      </c>
      <c r="F4861" t="s">
        <v>188</v>
      </c>
      <c r="G4861" t="s">
        <v>189</v>
      </c>
      <c r="H4861" t="s">
        <v>150</v>
      </c>
      <c r="I4861" t="s">
        <v>186</v>
      </c>
      <c r="J4861" t="s">
        <v>168</v>
      </c>
      <c r="K4861" t="s">
        <v>209</v>
      </c>
      <c r="L4861" t="s">
        <v>155</v>
      </c>
      <c r="M4861" t="s">
        <v>155</v>
      </c>
      <c r="N4861" t="n">
        <v>-96.8875</v>
      </c>
      <c r="O4861" t="n">
        <v>32.9107</v>
      </c>
      <c r="P4861" t="n">
        <v>3792</v>
      </c>
      <c r="Q4861" t="n">
        <v>3500</v>
      </c>
      <c r="R4861" t="n">
        <v>70.7</v>
      </c>
      <c r="S4861" t="n">
        <v>22.1</v>
      </c>
      <c r="T4861" t="n">
        <v>54</v>
      </c>
      <c r="U4861" t="n">
        <v>17.7</v>
      </c>
      <c r="V4861" t="n">
        <v>0.7</v>
      </c>
      <c r="W4861" t="n">
        <v>0.1</v>
      </c>
      <c r="X4861" t="n">
        <v>20</v>
      </c>
      <c r="Y4861" t="n">
        <v>28</v>
      </c>
      <c r="Z4861" t="n">
        <v>39</v>
      </c>
      <c r="AA4861" t="n">
        <v>4</v>
      </c>
      <c r="AB4861" t="n">
        <v>50</v>
      </c>
      <c r="AC4861" t="n">
        <v>4</v>
      </c>
      <c r="AD4861" t="n">
        <v>50</v>
      </c>
      <c r="AE4861" t="n">
        <v>25</v>
      </c>
      <c r="AF4861" t="n">
        <v>5</v>
      </c>
      <c r="AG4861" t="n">
        <v>74</v>
      </c>
      <c r="AH4861" t="n">
        <v>83</v>
      </c>
      <c r="AI4861" t="n">
        <v>17517</v>
      </c>
      <c r="AJ4861" t="n">
        <v>18092</v>
      </c>
      <c r="AK4861" t="n">
        <v>16943</v>
      </c>
      <c r="AL4861"/>
      <c r="AM4861"/>
      <c r="AN4861"/>
      <c r="AO4861" t="n">
        <v>129</v>
      </c>
      <c r="AP4861" t="n">
        <v>244</v>
      </c>
      <c r="AQ4861" t="n">
        <v>72</v>
      </c>
      <c r="AR4861"/>
    </row>
    <row r="4862">
      <c r="A4862" t="n">
        <v>459019</v>
      </c>
      <c r="B4862" t="s">
        <v>7127</v>
      </c>
      <c r="C4862" t="s">
        <v>3603</v>
      </c>
      <c r="D4862" t="s">
        <v>3570</v>
      </c>
      <c r="E4862" t="s">
        <v>147</v>
      </c>
      <c r="F4862" t="s">
        <v>199</v>
      </c>
      <c r="G4862" t="s">
        <v>189</v>
      </c>
      <c r="H4862" t="s">
        <v>200</v>
      </c>
      <c r="I4862" t="s">
        <v>151</v>
      </c>
      <c r="J4862" t="s">
        <v>164</v>
      </c>
      <c r="K4862"/>
      <c r="L4862" t="s">
        <v>155</v>
      </c>
      <c r="M4862" t="s">
        <v>155</v>
      </c>
      <c r="N4862" t="n">
        <v>-80.7837</v>
      </c>
      <c r="O4862" t="n">
        <v>35.2586</v>
      </c>
      <c r="P4862" t="n">
        <v>138</v>
      </c>
      <c r="Q4862" t="n">
        <v>138</v>
      </c>
      <c r="R4862" t="n">
        <v>93.5</v>
      </c>
      <c r="S4862" t="n">
        <v>1.4</v>
      </c>
      <c r="T4862" t="n">
        <v>59.4</v>
      </c>
      <c r="U4862" t="n">
        <v>8</v>
      </c>
      <c r="V4862" t="n">
        <v>0</v>
      </c>
      <c r="W4862" t="n">
        <v>0</v>
      </c>
      <c r="X4862" t="n">
        <v>38</v>
      </c>
      <c r="Y4862" t="n">
        <v>20</v>
      </c>
      <c r="Z4862" t="n">
        <v>10</v>
      </c>
      <c r="AA4862"/>
      <c r="AB4862"/>
      <c r="AC4862"/>
      <c r="AD4862"/>
      <c r="AE4862"/>
      <c r="AF4862" t="n">
        <v>73</v>
      </c>
      <c r="AG4862" t="n">
        <v>70</v>
      </c>
      <c r="AH4862" t="n">
        <v>70</v>
      </c>
      <c r="AI4862" t="n">
        <v>15707</v>
      </c>
      <c r="AJ4862" t="n">
        <v>15889</v>
      </c>
      <c r="AK4862" t="n">
        <v>15411</v>
      </c>
      <c r="AL4862" t="n">
        <v>19721</v>
      </c>
      <c r="AM4862" t="n">
        <v>17168</v>
      </c>
      <c r="AN4862"/>
      <c r="AO4862"/>
      <c r="AP4862"/>
      <c r="AQ4862"/>
      <c r="AR4862"/>
    </row>
    <row r="4863">
      <c r="A4863" t="n">
        <v>459046</v>
      </c>
      <c r="B4863" t="s">
        <v>7128</v>
      </c>
      <c r="C4863" t="s">
        <v>3625</v>
      </c>
      <c r="D4863" t="s">
        <v>3570</v>
      </c>
      <c r="E4863" t="s">
        <v>147</v>
      </c>
      <c r="F4863" t="s">
        <v>199</v>
      </c>
      <c r="G4863" t="s">
        <v>189</v>
      </c>
      <c r="H4863" t="s">
        <v>200</v>
      </c>
      <c r="I4863" t="s">
        <v>151</v>
      </c>
      <c r="J4863" t="s">
        <v>164</v>
      </c>
      <c r="K4863"/>
      <c r="L4863" t="s">
        <v>155</v>
      </c>
      <c r="M4863" t="s">
        <v>155</v>
      </c>
      <c r="N4863" t="n">
        <v>-80.2828</v>
      </c>
      <c r="O4863" t="n">
        <v>36.1526</v>
      </c>
      <c r="P4863" t="n">
        <v>98</v>
      </c>
      <c r="Q4863" t="n">
        <v>98</v>
      </c>
      <c r="R4863" t="n">
        <v>94.9</v>
      </c>
      <c r="S4863" t="n">
        <v>17.3</v>
      </c>
      <c r="T4863" t="n">
        <v>64.3</v>
      </c>
      <c r="U4863" t="n">
        <v>12.2</v>
      </c>
      <c r="V4863" t="n">
        <v>0</v>
      </c>
      <c r="W4863" t="n">
        <v>0</v>
      </c>
      <c r="X4863" t="n">
        <v>65</v>
      </c>
      <c r="Y4863" t="n">
        <v>0</v>
      </c>
      <c r="Z4863" t="n">
        <v>17</v>
      </c>
      <c r="AA4863"/>
      <c r="AB4863"/>
      <c r="AC4863"/>
      <c r="AD4863"/>
      <c r="AE4863"/>
      <c r="AF4863" t="n">
        <v>35</v>
      </c>
      <c r="AG4863" t="n">
        <v>64</v>
      </c>
      <c r="AH4863" t="n">
        <v>64</v>
      </c>
      <c r="AI4863" t="n">
        <v>15365</v>
      </c>
      <c r="AJ4863" t="n">
        <v>15465</v>
      </c>
      <c r="AK4863" t="n">
        <v>15641</v>
      </c>
      <c r="AL4863"/>
      <c r="AM4863"/>
      <c r="AN4863"/>
      <c r="AO4863"/>
      <c r="AP4863"/>
      <c r="AQ4863"/>
      <c r="AR4863"/>
    </row>
    <row r="4864">
      <c r="A4864" t="n">
        <v>459055</v>
      </c>
      <c r="B4864" t="s">
        <v>7129</v>
      </c>
      <c r="C4864" t="s">
        <v>1198</v>
      </c>
      <c r="D4864" t="s">
        <v>1078</v>
      </c>
      <c r="E4864" t="s">
        <v>147</v>
      </c>
      <c r="F4864" t="s">
        <v>199</v>
      </c>
      <c r="G4864" t="s">
        <v>189</v>
      </c>
      <c r="H4864" t="s">
        <v>200</v>
      </c>
      <c r="I4864" t="s">
        <v>186</v>
      </c>
      <c r="J4864" t="s">
        <v>164</v>
      </c>
      <c r="K4864"/>
      <c r="L4864" t="s">
        <v>155</v>
      </c>
      <c r="M4864" t="s">
        <v>155</v>
      </c>
      <c r="N4864" t="n">
        <v>-80.1074</v>
      </c>
      <c r="O4864" t="n">
        <v>26.7055</v>
      </c>
      <c r="P4864" t="n">
        <v>99</v>
      </c>
      <c r="Q4864" t="n">
        <v>99</v>
      </c>
      <c r="R4864" t="n">
        <v>96</v>
      </c>
      <c r="S4864" t="n">
        <v>15.2</v>
      </c>
      <c r="T4864" t="n">
        <v>64.6</v>
      </c>
      <c r="U4864" t="n">
        <v>12.1</v>
      </c>
      <c r="V4864" t="n">
        <v>0</v>
      </c>
      <c r="W4864" t="n">
        <v>0</v>
      </c>
      <c r="X4864" t="n">
        <v>82</v>
      </c>
      <c r="Y4864" t="n">
        <v>60</v>
      </c>
      <c r="Z4864" t="n">
        <v>14</v>
      </c>
      <c r="AA4864"/>
      <c r="AB4864"/>
      <c r="AC4864"/>
      <c r="AD4864"/>
      <c r="AE4864"/>
      <c r="AF4864" t="n">
        <v>35</v>
      </c>
      <c r="AG4864" t="n">
        <v>58</v>
      </c>
      <c r="AH4864" t="n">
        <v>59</v>
      </c>
      <c r="AI4864" t="n">
        <v>16808</v>
      </c>
      <c r="AJ4864" t="n">
        <v>17344</v>
      </c>
      <c r="AK4864" t="n">
        <v>15912</v>
      </c>
      <c r="AL4864" t="n">
        <v>18303</v>
      </c>
      <c r="AM4864"/>
      <c r="AN4864" t="n">
        <v>21720</v>
      </c>
      <c r="AO4864"/>
      <c r="AP4864"/>
      <c r="AQ4864"/>
      <c r="AR4864"/>
    </row>
    <row r="4865">
      <c r="A4865" t="n">
        <v>459064</v>
      </c>
      <c r="B4865" t="s">
        <v>7130</v>
      </c>
      <c r="C4865" t="s">
        <v>3603</v>
      </c>
      <c r="D4865" t="s">
        <v>3570</v>
      </c>
      <c r="E4865" t="s">
        <v>147</v>
      </c>
      <c r="F4865" t="s">
        <v>199</v>
      </c>
      <c r="G4865" t="s">
        <v>189</v>
      </c>
      <c r="H4865" t="s">
        <v>200</v>
      </c>
      <c r="I4865" t="s">
        <v>186</v>
      </c>
      <c r="J4865" t="s">
        <v>164</v>
      </c>
      <c r="K4865"/>
      <c r="L4865" t="s">
        <v>155</v>
      </c>
      <c r="M4865" t="s">
        <v>155</v>
      </c>
      <c r="N4865" t="n">
        <v>-80.8654</v>
      </c>
      <c r="O4865" t="n">
        <v>35.0899</v>
      </c>
      <c r="P4865" t="n">
        <v>138</v>
      </c>
      <c r="Q4865" t="n">
        <v>138</v>
      </c>
      <c r="R4865" t="n">
        <v>94.9</v>
      </c>
      <c r="S4865" t="n">
        <v>11.6</v>
      </c>
      <c r="T4865" t="n">
        <v>42</v>
      </c>
      <c r="U4865" t="n">
        <v>7.2</v>
      </c>
      <c r="V4865" t="n">
        <v>2.9</v>
      </c>
      <c r="W4865" t="n">
        <v>0</v>
      </c>
      <c r="X4865" t="n">
        <v>52</v>
      </c>
      <c r="Y4865" t="n">
        <v>56</v>
      </c>
      <c r="Z4865" t="n">
        <v>18</v>
      </c>
      <c r="AA4865"/>
      <c r="AB4865"/>
      <c r="AC4865"/>
      <c r="AD4865"/>
      <c r="AE4865"/>
      <c r="AF4865" t="n">
        <v>50</v>
      </c>
      <c r="AG4865" t="n">
        <v>49</v>
      </c>
      <c r="AH4865" t="n">
        <v>49</v>
      </c>
      <c r="AI4865" t="n">
        <v>15506</v>
      </c>
      <c r="AJ4865" t="n">
        <v>15234</v>
      </c>
      <c r="AK4865" t="n">
        <v>15798</v>
      </c>
      <c r="AL4865" t="n">
        <v>19946</v>
      </c>
      <c r="AM4865" t="n">
        <v>20769</v>
      </c>
      <c r="AN4865" t="n">
        <v>20769</v>
      </c>
      <c r="AO4865"/>
      <c r="AP4865"/>
      <c r="AQ4865"/>
      <c r="AR4865"/>
    </row>
    <row r="4866">
      <c r="A4866" t="n">
        <v>459116</v>
      </c>
      <c r="B4866" t="s">
        <v>7131</v>
      </c>
      <c r="C4866" t="s">
        <v>285</v>
      </c>
      <c r="D4866" t="s">
        <v>282</v>
      </c>
      <c r="E4866" t="s">
        <v>283</v>
      </c>
      <c r="F4866" t="s">
        <v>199</v>
      </c>
      <c r="G4866" t="s">
        <v>189</v>
      </c>
      <c r="H4866" t="s">
        <v>200</v>
      </c>
      <c r="I4866" t="s">
        <v>151</v>
      </c>
      <c r="J4866" t="s">
        <v>164</v>
      </c>
      <c r="K4866"/>
      <c r="L4866" t="s">
        <v>155</v>
      </c>
      <c r="M4866" t="s">
        <v>155</v>
      </c>
      <c r="N4866" t="n">
        <v>-112.133</v>
      </c>
      <c r="O4866" t="n">
        <v>33.5237</v>
      </c>
      <c r="P4866" t="n">
        <v>210</v>
      </c>
      <c r="Q4866" t="n">
        <v>210</v>
      </c>
      <c r="R4866" t="n">
        <v>94.3</v>
      </c>
      <c r="S4866" t="n">
        <v>25.7</v>
      </c>
      <c r="T4866" t="n">
        <v>7.6</v>
      </c>
      <c r="U4866" t="n">
        <v>23.3</v>
      </c>
      <c r="V4866" t="n">
        <v>0.5</v>
      </c>
      <c r="W4866" t="n">
        <v>1</v>
      </c>
      <c r="X4866" t="n">
        <v>71</v>
      </c>
      <c r="Y4866"/>
      <c r="Z4866" t="n">
        <v>15</v>
      </c>
      <c r="AA4866"/>
      <c r="AB4866"/>
      <c r="AC4866"/>
      <c r="AD4866"/>
      <c r="AE4866"/>
      <c r="AF4866" t="n">
        <v>53</v>
      </c>
      <c r="AG4866" t="n">
        <v>61</v>
      </c>
      <c r="AH4866" t="n">
        <v>65</v>
      </c>
      <c r="AI4866" t="n">
        <v>17249</v>
      </c>
      <c r="AJ4866" t="n">
        <v>17612</v>
      </c>
      <c r="AK4866" t="n">
        <v>15729</v>
      </c>
      <c r="AL4866" t="n">
        <v>18959</v>
      </c>
      <c r="AM4866"/>
      <c r="AN4866" t="n">
        <v>23793</v>
      </c>
      <c r="AO4866"/>
      <c r="AP4866"/>
      <c r="AQ4866"/>
      <c r="AR4866"/>
    </row>
    <row r="4867">
      <c r="A4867" t="n">
        <v>459170</v>
      </c>
      <c r="B4867" t="s">
        <v>7132</v>
      </c>
      <c r="C4867" t="s">
        <v>533</v>
      </c>
      <c r="D4867" t="s">
        <v>440</v>
      </c>
      <c r="E4867" t="s">
        <v>267</v>
      </c>
      <c r="F4867" t="s">
        <v>199</v>
      </c>
      <c r="G4867" t="s">
        <v>189</v>
      </c>
      <c r="H4867" t="s">
        <v>200</v>
      </c>
      <c r="I4867" t="s">
        <v>151</v>
      </c>
      <c r="J4867" t="s">
        <v>164</v>
      </c>
      <c r="K4867"/>
      <c r="L4867" t="s">
        <v>155</v>
      </c>
      <c r="M4867" t="s">
        <v>155</v>
      </c>
      <c r="N4867" t="n">
        <v>-120.9937</v>
      </c>
      <c r="O4867" t="n">
        <v>37.683</v>
      </c>
      <c r="P4867" t="n">
        <v>536</v>
      </c>
      <c r="Q4867" t="n">
        <v>536</v>
      </c>
      <c r="R4867" t="n">
        <v>91.2</v>
      </c>
      <c r="S4867" t="n">
        <v>25.7</v>
      </c>
      <c r="T4867" t="n">
        <v>5.2</v>
      </c>
      <c r="U4867" t="n">
        <v>43.5</v>
      </c>
      <c r="V4867" t="n">
        <v>6</v>
      </c>
      <c r="W4867" t="n">
        <v>0.2</v>
      </c>
      <c r="X4867" t="n">
        <v>91</v>
      </c>
      <c r="Y4867" t="n">
        <v>100</v>
      </c>
      <c r="Z4867" t="n">
        <v>15</v>
      </c>
      <c r="AA4867"/>
      <c r="AB4867"/>
      <c r="AC4867"/>
      <c r="AD4867"/>
      <c r="AE4867"/>
      <c r="AF4867" t="n">
        <v>182</v>
      </c>
      <c r="AG4867" t="n">
        <v>59</v>
      </c>
      <c r="AH4867" t="n">
        <v>59</v>
      </c>
      <c r="AI4867" t="n">
        <v>16592</v>
      </c>
      <c r="AJ4867" t="n">
        <v>17457</v>
      </c>
      <c r="AK4867" t="n">
        <v>17799</v>
      </c>
      <c r="AL4867" t="n">
        <v>17622</v>
      </c>
      <c r="AM4867"/>
      <c r="AN4867" t="n">
        <v>19370</v>
      </c>
      <c r="AO4867"/>
      <c r="AP4867"/>
      <c r="AQ4867"/>
      <c r="AR4867"/>
    </row>
    <row r="4868">
      <c r="A4868" t="n">
        <v>459198</v>
      </c>
      <c r="B4868" t="s">
        <v>7133</v>
      </c>
      <c r="C4868" t="s">
        <v>505</v>
      </c>
      <c r="D4868" t="s">
        <v>440</v>
      </c>
      <c r="E4868" t="s">
        <v>267</v>
      </c>
      <c r="F4868" t="s">
        <v>199</v>
      </c>
      <c r="G4868" t="s">
        <v>189</v>
      </c>
      <c r="H4868" t="s">
        <v>200</v>
      </c>
      <c r="I4868" t="s">
        <v>151</v>
      </c>
      <c r="J4868" t="s">
        <v>164</v>
      </c>
      <c r="K4868"/>
      <c r="L4868" t="s">
        <v>155</v>
      </c>
      <c r="M4868" t="s">
        <v>155</v>
      </c>
      <c r="N4868" t="n">
        <v>-119.7824</v>
      </c>
      <c r="O4868" t="n">
        <v>36.8098</v>
      </c>
      <c r="P4868" t="n">
        <v>351</v>
      </c>
      <c r="Q4868" t="n">
        <v>351</v>
      </c>
      <c r="R4868" t="n">
        <v>78.1</v>
      </c>
      <c r="S4868" t="n">
        <v>20.5</v>
      </c>
      <c r="T4868" t="n">
        <v>5.4</v>
      </c>
      <c r="U4868" t="n">
        <v>58.4</v>
      </c>
      <c r="V4868" t="n">
        <v>4</v>
      </c>
      <c r="W4868" t="n">
        <v>0.3</v>
      </c>
      <c r="X4868" t="n">
        <v>80</v>
      </c>
      <c r="Y4868" t="n">
        <v>100</v>
      </c>
      <c r="Z4868" t="n">
        <v>25</v>
      </c>
      <c r="AA4868"/>
      <c r="AB4868"/>
      <c r="AC4868"/>
      <c r="AD4868"/>
      <c r="AE4868"/>
      <c r="AF4868" t="n">
        <v>49</v>
      </c>
      <c r="AG4868" t="n">
        <v>85</v>
      </c>
      <c r="AH4868" t="n">
        <v>85</v>
      </c>
      <c r="AI4868" t="n">
        <v>19259</v>
      </c>
      <c r="AJ4868" t="n">
        <v>17917</v>
      </c>
      <c r="AK4868" t="n">
        <v>18786</v>
      </c>
      <c r="AL4868" t="n">
        <v>20961</v>
      </c>
      <c r="AM4868" t="n">
        <v>21776</v>
      </c>
      <c r="AN4868" t="n">
        <v>24806</v>
      </c>
      <c r="AO4868"/>
      <c r="AP4868"/>
      <c r="AQ4868"/>
      <c r="AR4868"/>
    </row>
    <row r="4869">
      <c r="A4869" t="n">
        <v>459204</v>
      </c>
      <c r="B4869" t="s">
        <v>7134</v>
      </c>
      <c r="C4869" t="s">
        <v>768</v>
      </c>
      <c r="D4869" t="s">
        <v>440</v>
      </c>
      <c r="E4869" t="s">
        <v>267</v>
      </c>
      <c r="F4869" t="s">
        <v>188</v>
      </c>
      <c r="G4869" t="s">
        <v>189</v>
      </c>
      <c r="H4869" t="s">
        <v>150</v>
      </c>
      <c r="I4869" t="s">
        <v>151</v>
      </c>
      <c r="J4869" t="s">
        <v>152</v>
      </c>
      <c r="K4869" t="s">
        <v>209</v>
      </c>
      <c r="L4869" t="s">
        <v>155</v>
      </c>
      <c r="M4869" t="s">
        <v>155</v>
      </c>
      <c r="N4869" t="n">
        <v>-121.9618</v>
      </c>
      <c r="O4869" t="n">
        <v>37.509</v>
      </c>
      <c r="P4869" t="n">
        <v>6665</v>
      </c>
      <c r="Q4869" t="n">
        <v>6665</v>
      </c>
      <c r="R4869" t="n">
        <v>85.4</v>
      </c>
      <c r="S4869" t="n">
        <v>8.7</v>
      </c>
      <c r="T4869" t="n">
        <v>6.1</v>
      </c>
      <c r="U4869" t="n">
        <v>27</v>
      </c>
      <c r="V4869" t="n">
        <v>24.5</v>
      </c>
      <c r="W4869" t="n">
        <v>0.1</v>
      </c>
      <c r="X4869" t="n">
        <v>86</v>
      </c>
      <c r="Y4869"/>
      <c r="Z4869" t="n">
        <v>23</v>
      </c>
      <c r="AA4869" t="n">
        <v>678</v>
      </c>
      <c r="AB4869" t="n">
        <v>71.7</v>
      </c>
      <c r="AC4869"/>
      <c r="AD4869"/>
      <c r="AE4869"/>
      <c r="AF4869" t="n">
        <v>679</v>
      </c>
      <c r="AG4869" t="n">
        <v>42</v>
      </c>
      <c r="AH4869" t="n">
        <v>54</v>
      </c>
      <c r="AI4869" t="n">
        <v>23984</v>
      </c>
      <c r="AJ4869" t="n">
        <v>25388</v>
      </c>
      <c r="AK4869" t="n">
        <v>25980</v>
      </c>
      <c r="AL4869" t="n">
        <v>28357</v>
      </c>
      <c r="AM4869" t="n">
        <v>28357</v>
      </c>
      <c r="AN4869"/>
      <c r="AO4869" t="n">
        <v>340</v>
      </c>
      <c r="AP4869" t="n">
        <v>258</v>
      </c>
      <c r="AQ4869"/>
      <c r="AR4869"/>
    </row>
    <row r="4870">
      <c r="A4870" t="n">
        <v>459213</v>
      </c>
      <c r="B4870" t="s">
        <v>7135</v>
      </c>
      <c r="C4870" t="s">
        <v>553</v>
      </c>
      <c r="D4870" t="s">
        <v>440</v>
      </c>
      <c r="E4870" t="s">
        <v>267</v>
      </c>
      <c r="F4870" t="s">
        <v>188</v>
      </c>
      <c r="G4870" t="s">
        <v>189</v>
      </c>
      <c r="H4870" t="s">
        <v>150</v>
      </c>
      <c r="I4870" t="s">
        <v>151</v>
      </c>
      <c r="J4870" t="s">
        <v>168</v>
      </c>
      <c r="K4870" t="s">
        <v>209</v>
      </c>
      <c r="L4870" t="s">
        <v>155</v>
      </c>
      <c r="M4870" t="s">
        <v>155</v>
      </c>
      <c r="N4870" t="n">
        <v>-121.913</v>
      </c>
      <c r="O4870" t="n">
        <v>37.3643</v>
      </c>
      <c r="P4870" t="n">
        <v>3835</v>
      </c>
      <c r="Q4870" t="n">
        <v>3835</v>
      </c>
      <c r="R4870" t="n">
        <v>79.3</v>
      </c>
      <c r="S4870" t="n">
        <v>15.7</v>
      </c>
      <c r="T4870" t="n">
        <v>8</v>
      </c>
      <c r="U4870" t="n">
        <v>32.5</v>
      </c>
      <c r="V4870" t="n">
        <v>29.5</v>
      </c>
      <c r="W4870" t="n">
        <v>0.1</v>
      </c>
      <c r="X4870" t="n">
        <v>50</v>
      </c>
      <c r="Y4870"/>
      <c r="Z4870" t="n">
        <v>16</v>
      </c>
      <c r="AA4870" t="n">
        <v>524</v>
      </c>
      <c r="AB4870" t="n">
        <v>69.8</v>
      </c>
      <c r="AC4870" t="n">
        <v>1</v>
      </c>
      <c r="AD4870" t="n">
        <v>100</v>
      </c>
      <c r="AE4870" t="n">
        <v>100</v>
      </c>
      <c r="AF4870" t="n">
        <v>601</v>
      </c>
      <c r="AG4870" t="n">
        <v>44</v>
      </c>
      <c r="AH4870" t="n">
        <v>68</v>
      </c>
      <c r="AI4870" t="n">
        <v>29367</v>
      </c>
      <c r="AJ4870" t="n">
        <v>29443</v>
      </c>
      <c r="AK4870" t="n">
        <v>30076</v>
      </c>
      <c r="AL4870" t="n">
        <v>31019</v>
      </c>
      <c r="AM4870" t="n">
        <v>34265</v>
      </c>
      <c r="AN4870" t="n">
        <v>34940</v>
      </c>
      <c r="AO4870" t="n">
        <v>505</v>
      </c>
      <c r="AP4870" t="n">
        <v>97</v>
      </c>
      <c r="AQ4870"/>
      <c r="AR4870"/>
    </row>
    <row r="4871">
      <c r="A4871" t="n">
        <v>459231</v>
      </c>
      <c r="B4871" t="s">
        <v>7136</v>
      </c>
      <c r="C4871" t="s">
        <v>619</v>
      </c>
      <c r="D4871" t="s">
        <v>440</v>
      </c>
      <c r="E4871" t="s">
        <v>267</v>
      </c>
      <c r="F4871" t="s">
        <v>199</v>
      </c>
      <c r="G4871" t="s">
        <v>189</v>
      </c>
      <c r="H4871" t="s">
        <v>200</v>
      </c>
      <c r="I4871" t="s">
        <v>186</v>
      </c>
      <c r="J4871" t="s">
        <v>164</v>
      </c>
      <c r="K4871"/>
      <c r="L4871" t="s">
        <v>155</v>
      </c>
      <c r="M4871" t="s">
        <v>155</v>
      </c>
      <c r="N4871" t="n">
        <v>-122.0612</v>
      </c>
      <c r="O4871" t="n">
        <v>37.9449</v>
      </c>
      <c r="P4871" t="n">
        <v>322</v>
      </c>
      <c r="Q4871" t="n">
        <v>322</v>
      </c>
      <c r="R4871" t="n">
        <v>91.6</v>
      </c>
      <c r="S4871" t="n">
        <v>23</v>
      </c>
      <c r="T4871" t="n">
        <v>19.3</v>
      </c>
      <c r="U4871" t="n">
        <v>33.2</v>
      </c>
      <c r="V4871" t="n">
        <v>5.3</v>
      </c>
      <c r="W4871" t="n">
        <v>0.6</v>
      </c>
      <c r="X4871" t="n">
        <v>80</v>
      </c>
      <c r="Y4871"/>
      <c r="Z4871" t="n">
        <v>26</v>
      </c>
      <c r="AA4871"/>
      <c r="AB4871"/>
      <c r="AC4871"/>
      <c r="AD4871"/>
      <c r="AE4871"/>
      <c r="AF4871" t="n">
        <v>60</v>
      </c>
      <c r="AG4871" t="n">
        <v>44</v>
      </c>
      <c r="AH4871" t="n">
        <v>44</v>
      </c>
      <c r="AI4871" t="n">
        <v>30438</v>
      </c>
      <c r="AJ4871" t="n">
        <v>30831</v>
      </c>
      <c r="AK4871" t="n">
        <v>29467</v>
      </c>
      <c r="AL4871" t="n">
        <v>28599</v>
      </c>
      <c r="AM4871"/>
      <c r="AN4871" t="n">
        <v>35494</v>
      </c>
      <c r="AO4871"/>
      <c r="AP4871"/>
      <c r="AQ4871"/>
      <c r="AR4871"/>
    </row>
    <row r="4872">
      <c r="A4872" t="n">
        <v>459259</v>
      </c>
      <c r="B4872" t="s">
        <v>7137</v>
      </c>
      <c r="C4872" t="s">
        <v>7138</v>
      </c>
      <c r="D4872" t="s">
        <v>5078</v>
      </c>
      <c r="E4872" t="s">
        <v>147</v>
      </c>
      <c r="F4872" t="s">
        <v>188</v>
      </c>
      <c r="G4872" t="s">
        <v>189</v>
      </c>
      <c r="H4872" t="s">
        <v>150</v>
      </c>
      <c r="I4872" t="s">
        <v>186</v>
      </c>
      <c r="J4872" t="s">
        <v>164</v>
      </c>
      <c r="K4872" t="s">
        <v>209</v>
      </c>
      <c r="L4872" t="s">
        <v>155</v>
      </c>
      <c r="M4872" t="s">
        <v>155</v>
      </c>
      <c r="N4872" t="n">
        <v>-77.6</v>
      </c>
      <c r="O4872" t="n">
        <v>37.6471</v>
      </c>
      <c r="P4872" t="n">
        <v>699</v>
      </c>
      <c r="Q4872" t="n">
        <v>533</v>
      </c>
      <c r="R4872" t="n">
        <v>75.6</v>
      </c>
      <c r="S4872" t="n">
        <v>25.9</v>
      </c>
      <c r="T4872" t="n">
        <v>46.9</v>
      </c>
      <c r="U4872" t="n">
        <v>4.7</v>
      </c>
      <c r="V4872" t="n">
        <v>2.1</v>
      </c>
      <c r="W4872" t="n">
        <v>0.4</v>
      </c>
      <c r="X4872" t="n">
        <v>64</v>
      </c>
      <c r="Y4872"/>
      <c r="Z4872" t="n">
        <v>11</v>
      </c>
      <c r="AA4872" t="n">
        <v>29</v>
      </c>
      <c r="AB4872" t="n">
        <v>20.7</v>
      </c>
      <c r="AC4872" t="n">
        <v>18</v>
      </c>
      <c r="AD4872" t="n">
        <v>16.7</v>
      </c>
      <c r="AE4872" t="n">
        <v>11.1</v>
      </c>
      <c r="AF4872" t="n">
        <v>13</v>
      </c>
      <c r="AG4872" t="n">
        <v>41</v>
      </c>
      <c r="AH4872" t="n">
        <v>74</v>
      </c>
      <c r="AI4872" t="n">
        <v>26626</v>
      </c>
      <c r="AJ4872" t="n">
        <v>26036</v>
      </c>
      <c r="AK4872" t="n">
        <v>27054</v>
      </c>
      <c r="AL4872"/>
      <c r="AM4872"/>
      <c r="AN4872"/>
      <c r="AO4872" t="n">
        <v>16</v>
      </c>
      <c r="AP4872" t="n">
        <v>34</v>
      </c>
      <c r="AQ4872" t="n">
        <v>51</v>
      </c>
      <c r="AR4872"/>
    </row>
    <row r="4873">
      <c r="A4873" t="n">
        <v>459268</v>
      </c>
      <c r="B4873" t="s">
        <v>7139</v>
      </c>
      <c r="C4873" t="s">
        <v>5080</v>
      </c>
      <c r="D4873" t="s">
        <v>5078</v>
      </c>
      <c r="E4873" t="s">
        <v>147</v>
      </c>
      <c r="F4873" t="s">
        <v>188</v>
      </c>
      <c r="G4873" t="s">
        <v>189</v>
      </c>
      <c r="H4873" t="s">
        <v>150</v>
      </c>
      <c r="I4873" t="s">
        <v>151</v>
      </c>
      <c r="J4873" t="s">
        <v>164</v>
      </c>
      <c r="K4873" t="s">
        <v>179</v>
      </c>
      <c r="L4873" t="s">
        <v>155</v>
      </c>
      <c r="M4873" t="s">
        <v>155</v>
      </c>
      <c r="N4873" t="n">
        <v>-76.1243</v>
      </c>
      <c r="O4873" t="n">
        <v>36.8336</v>
      </c>
      <c r="P4873" t="n">
        <v>440</v>
      </c>
      <c r="Q4873" t="n">
        <v>380</v>
      </c>
      <c r="R4873" t="n">
        <v>85.3</v>
      </c>
      <c r="S4873" t="n">
        <v>15.8</v>
      </c>
      <c r="T4873" t="n">
        <v>60.8</v>
      </c>
      <c r="U4873" t="n">
        <v>11.6</v>
      </c>
      <c r="V4873" t="n">
        <v>4.7</v>
      </c>
      <c r="W4873" t="n">
        <v>0.5</v>
      </c>
      <c r="X4873" t="n">
        <v>25</v>
      </c>
      <c r="Y4873"/>
      <c r="Z4873" t="n">
        <v>11</v>
      </c>
      <c r="AA4873" t="n">
        <v>22</v>
      </c>
      <c r="AB4873" t="n">
        <v>13.6</v>
      </c>
      <c r="AC4873" t="n">
        <v>18</v>
      </c>
      <c r="AD4873" t="n">
        <v>11.1</v>
      </c>
      <c r="AE4873" t="n">
        <v>5.6</v>
      </c>
      <c r="AF4873" t="n">
        <v>6</v>
      </c>
      <c r="AG4873" t="n">
        <v>51</v>
      </c>
      <c r="AH4873" t="n">
        <v>91</v>
      </c>
      <c r="AI4873" t="n">
        <v>23181</v>
      </c>
      <c r="AJ4873" t="n">
        <v>25182</v>
      </c>
      <c r="AK4873" t="n">
        <v>23513</v>
      </c>
      <c r="AL4873" t="n">
        <v>26139</v>
      </c>
      <c r="AM4873"/>
      <c r="AN4873"/>
      <c r="AO4873" t="n">
        <v>10</v>
      </c>
      <c r="AP4873" t="n">
        <v>37</v>
      </c>
      <c r="AQ4873" t="n">
        <v>22</v>
      </c>
      <c r="AR4873"/>
    </row>
    <row r="4874">
      <c r="A4874" t="n">
        <v>459277</v>
      </c>
      <c r="B4874" t="s">
        <v>7140</v>
      </c>
      <c r="C4874" t="s">
        <v>920</v>
      </c>
      <c r="D4874" t="s">
        <v>913</v>
      </c>
      <c r="E4874" t="s">
        <v>914</v>
      </c>
      <c r="F4874" t="s">
        <v>199</v>
      </c>
      <c r="G4874" t="s">
        <v>189</v>
      </c>
      <c r="H4874" t="s">
        <v>200</v>
      </c>
      <c r="I4874" t="s">
        <v>151</v>
      </c>
      <c r="J4874" t="s">
        <v>164</v>
      </c>
      <c r="K4874"/>
      <c r="L4874" t="s">
        <v>155</v>
      </c>
      <c r="M4874" t="s">
        <v>155</v>
      </c>
      <c r="N4874" t="n">
        <v>-105.0006</v>
      </c>
      <c r="O4874" t="n">
        <v>39.7291</v>
      </c>
      <c r="P4874" t="n">
        <v>569</v>
      </c>
      <c r="Q4874" t="n">
        <v>569</v>
      </c>
      <c r="R4874" t="n">
        <v>93</v>
      </c>
      <c r="S4874" t="n">
        <v>50.8</v>
      </c>
      <c r="T4874" t="n">
        <v>4.2</v>
      </c>
      <c r="U4874" t="n">
        <v>29.5</v>
      </c>
      <c r="V4874" t="n">
        <v>1.6</v>
      </c>
      <c r="W4874" t="n">
        <v>0</v>
      </c>
      <c r="X4874" t="n">
        <v>87</v>
      </c>
      <c r="Y4874"/>
      <c r="Z4874" t="n">
        <v>16</v>
      </c>
      <c r="AA4874"/>
      <c r="AB4874"/>
      <c r="AC4874"/>
      <c r="AD4874"/>
      <c r="AE4874"/>
      <c r="AF4874" t="n">
        <v>345</v>
      </c>
      <c r="AG4874" t="n">
        <v>32</v>
      </c>
      <c r="AH4874" t="n">
        <v>32</v>
      </c>
      <c r="AI4874" t="n">
        <v>19512</v>
      </c>
      <c r="AJ4874" t="n">
        <v>19881</v>
      </c>
      <c r="AK4874" t="n">
        <v>21590</v>
      </c>
      <c r="AL4874" t="n">
        <v>22209</v>
      </c>
      <c r="AM4874" t="n">
        <v>23767</v>
      </c>
      <c r="AN4874" t="n">
        <v>23693</v>
      </c>
      <c r="AO4874"/>
      <c r="AP4874"/>
      <c r="AQ4874"/>
      <c r="AR4874"/>
    </row>
    <row r="4875">
      <c r="A4875" t="n">
        <v>459286</v>
      </c>
      <c r="B4875" t="s">
        <v>7141</v>
      </c>
      <c r="C4875" t="s">
        <v>923</v>
      </c>
      <c r="D4875" t="s">
        <v>913</v>
      </c>
      <c r="E4875" t="s">
        <v>914</v>
      </c>
      <c r="F4875" t="s">
        <v>199</v>
      </c>
      <c r="G4875" t="s">
        <v>189</v>
      </c>
      <c r="H4875" t="s">
        <v>200</v>
      </c>
      <c r="I4875" t="s">
        <v>151</v>
      </c>
      <c r="J4875" t="s">
        <v>164</v>
      </c>
      <c r="K4875"/>
      <c r="L4875" t="s">
        <v>155</v>
      </c>
      <c r="M4875" t="s">
        <v>155</v>
      </c>
      <c r="N4875" t="n">
        <v>-104.8283</v>
      </c>
      <c r="O4875" t="n">
        <v>38.8329</v>
      </c>
      <c r="P4875" t="n">
        <v>301</v>
      </c>
      <c r="Q4875" t="n">
        <v>301</v>
      </c>
      <c r="R4875" t="n">
        <v>86.4</v>
      </c>
      <c r="S4875" t="n">
        <v>57.1</v>
      </c>
      <c r="T4875" t="n">
        <v>15.6</v>
      </c>
      <c r="U4875" t="n">
        <v>21.9</v>
      </c>
      <c r="V4875" t="n">
        <v>2.3</v>
      </c>
      <c r="W4875" t="n">
        <v>0</v>
      </c>
      <c r="X4875" t="n">
        <v>80</v>
      </c>
      <c r="Y4875" t="n">
        <v>75</v>
      </c>
      <c r="Z4875" t="n">
        <v>16</v>
      </c>
      <c r="AA4875"/>
      <c r="AB4875"/>
      <c r="AC4875"/>
      <c r="AD4875"/>
      <c r="AE4875"/>
      <c r="AF4875" t="n">
        <v>36</v>
      </c>
      <c r="AG4875" t="n">
        <v>47</v>
      </c>
      <c r="AH4875" t="n">
        <v>56</v>
      </c>
      <c r="AI4875" t="n">
        <v>15888</v>
      </c>
      <c r="AJ4875" t="n">
        <v>16764</v>
      </c>
      <c r="AK4875" t="n">
        <v>17633</v>
      </c>
      <c r="AL4875"/>
      <c r="AM4875"/>
      <c r="AN4875"/>
      <c r="AO4875"/>
      <c r="AP4875"/>
      <c r="AQ4875"/>
      <c r="AR4875"/>
    </row>
    <row r="4876">
      <c r="A4876" t="n">
        <v>459295</v>
      </c>
      <c r="B4876" t="s">
        <v>7142</v>
      </c>
      <c r="C4876" t="s">
        <v>923</v>
      </c>
      <c r="D4876" t="s">
        <v>913</v>
      </c>
      <c r="E4876" t="s">
        <v>914</v>
      </c>
      <c r="F4876" t="s">
        <v>199</v>
      </c>
      <c r="G4876" t="s">
        <v>189</v>
      </c>
      <c r="H4876" t="s">
        <v>200</v>
      </c>
      <c r="I4876" t="s">
        <v>151</v>
      </c>
      <c r="J4876" t="s">
        <v>164</v>
      </c>
      <c r="K4876"/>
      <c r="L4876" t="s">
        <v>155</v>
      </c>
      <c r="M4876" t="s">
        <v>155</v>
      </c>
      <c r="N4876" t="n">
        <v>-104.7509</v>
      </c>
      <c r="O4876" t="n">
        <v>38.897</v>
      </c>
      <c r="P4876" t="n">
        <v>125</v>
      </c>
      <c r="Q4876" t="n">
        <v>125</v>
      </c>
      <c r="R4876" t="n">
        <v>99.2</v>
      </c>
      <c r="S4876" t="n">
        <v>51.2</v>
      </c>
      <c r="T4876" t="n">
        <v>6.4</v>
      </c>
      <c r="U4876" t="n">
        <v>17.6</v>
      </c>
      <c r="V4876" t="n">
        <v>2.4</v>
      </c>
      <c r="W4876" t="n">
        <v>0</v>
      </c>
      <c r="X4876" t="n">
        <v>79</v>
      </c>
      <c r="Y4876" t="n">
        <v>58</v>
      </c>
      <c r="Z4876" t="n">
        <v>8</v>
      </c>
      <c r="AA4876"/>
      <c r="AB4876"/>
      <c r="AC4876"/>
      <c r="AD4876"/>
      <c r="AE4876"/>
      <c r="AF4876" t="n">
        <v>37</v>
      </c>
      <c r="AG4876" t="n">
        <v>49</v>
      </c>
      <c r="AH4876" t="n">
        <v>49</v>
      </c>
      <c r="AI4876" t="n">
        <v>10859</v>
      </c>
      <c r="AJ4876" t="n">
        <v>11079</v>
      </c>
      <c r="AK4876"/>
      <c r="AL4876"/>
      <c r="AM4876"/>
      <c r="AN4876"/>
      <c r="AO4876"/>
      <c r="AP4876"/>
      <c r="AQ4876"/>
      <c r="AR4876"/>
    </row>
    <row r="4877">
      <c r="A4877" t="n">
        <v>459301</v>
      </c>
      <c r="B4877" t="s">
        <v>7143</v>
      </c>
      <c r="C4877" t="s">
        <v>1053</v>
      </c>
      <c r="D4877" t="s">
        <v>1051</v>
      </c>
      <c r="E4877" t="s">
        <v>997</v>
      </c>
      <c r="F4877" t="s">
        <v>199</v>
      </c>
      <c r="G4877" t="s">
        <v>189</v>
      </c>
      <c r="H4877" t="s">
        <v>200</v>
      </c>
      <c r="I4877" t="s">
        <v>186</v>
      </c>
      <c r="J4877" t="s">
        <v>164</v>
      </c>
      <c r="K4877"/>
      <c r="L4877" t="s">
        <v>155</v>
      </c>
      <c r="M4877" t="s">
        <v>155</v>
      </c>
      <c r="N4877" t="n">
        <v>-75.6802</v>
      </c>
      <c r="O4877" t="n">
        <v>39.6227</v>
      </c>
      <c r="P4877" t="n">
        <v>151</v>
      </c>
      <c r="Q4877" t="n">
        <v>151</v>
      </c>
      <c r="R4877" t="n">
        <v>96.7</v>
      </c>
      <c r="S4877" t="n">
        <v>29.8</v>
      </c>
      <c r="T4877" t="n">
        <v>55.6</v>
      </c>
      <c r="U4877" t="n">
        <v>11.3</v>
      </c>
      <c r="V4877" t="n">
        <v>0</v>
      </c>
      <c r="W4877" t="n">
        <v>0</v>
      </c>
      <c r="X4877" t="n">
        <v>71</v>
      </c>
      <c r="Y4877" t="n">
        <v>20</v>
      </c>
      <c r="Z4877" t="n">
        <v>12</v>
      </c>
      <c r="AA4877"/>
      <c r="AB4877"/>
      <c r="AC4877"/>
      <c r="AD4877"/>
      <c r="AE4877"/>
      <c r="AF4877" t="n">
        <v>15</v>
      </c>
      <c r="AG4877" t="n">
        <v>55</v>
      </c>
      <c r="AH4877" t="n">
        <v>55</v>
      </c>
      <c r="AI4877" t="n">
        <v>16556</v>
      </c>
      <c r="AJ4877" t="n">
        <v>15868</v>
      </c>
      <c r="AK4877"/>
      <c r="AL4877"/>
      <c r="AM4877" t="n">
        <v>18227</v>
      </c>
      <c r="AN4877"/>
      <c r="AO4877"/>
      <c r="AP4877"/>
      <c r="AQ4877"/>
      <c r="AR4877"/>
    </row>
    <row r="4878">
      <c r="A4878" t="n">
        <v>459329</v>
      </c>
      <c r="B4878" t="s">
        <v>7144</v>
      </c>
      <c r="C4878" t="s">
        <v>1202</v>
      </c>
      <c r="D4878" t="s">
        <v>1078</v>
      </c>
      <c r="E4878" t="s">
        <v>147</v>
      </c>
      <c r="F4878" t="s">
        <v>173</v>
      </c>
      <c r="G4878" t="s">
        <v>149</v>
      </c>
      <c r="H4878" t="s">
        <v>174</v>
      </c>
      <c r="I4878" t="s">
        <v>186</v>
      </c>
      <c r="J4878" t="s">
        <v>164</v>
      </c>
      <c r="K4878"/>
      <c r="L4878" t="s">
        <v>155</v>
      </c>
      <c r="M4878" t="s">
        <v>155</v>
      </c>
      <c r="N4878" t="n">
        <v>-82.6918</v>
      </c>
      <c r="O4878" t="n">
        <v>28.2712</v>
      </c>
      <c r="P4878" t="n">
        <v>500</v>
      </c>
      <c r="Q4878" t="n">
        <v>500</v>
      </c>
      <c r="R4878" t="n">
        <v>40.2</v>
      </c>
      <c r="S4878" t="n">
        <v>70</v>
      </c>
      <c r="T4878" t="n">
        <v>5.6</v>
      </c>
      <c r="U4878" t="n">
        <v>19.8</v>
      </c>
      <c r="V4878" t="n">
        <v>1</v>
      </c>
      <c r="W4878" t="n">
        <v>0.2</v>
      </c>
      <c r="X4878" t="n">
        <v>77</v>
      </c>
      <c r="Y4878"/>
      <c r="Z4878" t="n">
        <v>12</v>
      </c>
      <c r="AA4878" t="n">
        <v>187</v>
      </c>
      <c r="AB4878" t="n">
        <v>65.8</v>
      </c>
      <c r="AC4878"/>
      <c r="AD4878"/>
      <c r="AE4878"/>
      <c r="AF4878" t="n">
        <v>260</v>
      </c>
      <c r="AG4878" t="n">
        <v>34</v>
      </c>
      <c r="AH4878" t="n">
        <v>40</v>
      </c>
      <c r="AI4878" t="n">
        <v>7960</v>
      </c>
      <c r="AJ4878" t="n">
        <v>7742</v>
      </c>
      <c r="AK4878" t="n">
        <v>6807</v>
      </c>
      <c r="AL4878" t="n">
        <v>8828</v>
      </c>
      <c r="AM4878" t="n">
        <v>10574</v>
      </c>
      <c r="AN4878"/>
      <c r="AO4878"/>
      <c r="AP4878"/>
      <c r="AQ4878"/>
      <c r="AR4878"/>
    </row>
    <row r="4879">
      <c r="A4879" t="n">
        <v>459347</v>
      </c>
      <c r="B4879" t="s">
        <v>7145</v>
      </c>
      <c r="C4879" t="s">
        <v>1111</v>
      </c>
      <c r="D4879" t="s">
        <v>1078</v>
      </c>
      <c r="E4879" t="s">
        <v>147</v>
      </c>
      <c r="F4879" t="s">
        <v>199</v>
      </c>
      <c r="G4879" t="s">
        <v>189</v>
      </c>
      <c r="H4879" t="s">
        <v>200</v>
      </c>
      <c r="I4879" t="s">
        <v>151</v>
      </c>
      <c r="J4879" t="s">
        <v>164</v>
      </c>
      <c r="K4879"/>
      <c r="L4879" t="s">
        <v>155</v>
      </c>
      <c r="M4879" t="s">
        <v>155</v>
      </c>
      <c r="N4879" t="n">
        <v>-81.8873</v>
      </c>
      <c r="O4879" t="n">
        <v>26.5956</v>
      </c>
      <c r="P4879" t="n">
        <v>193</v>
      </c>
      <c r="Q4879" t="n">
        <v>193</v>
      </c>
      <c r="R4879" t="n">
        <v>97.9</v>
      </c>
      <c r="S4879" t="n">
        <v>64.2</v>
      </c>
      <c r="T4879" t="n">
        <v>2.6</v>
      </c>
      <c r="U4879" t="n">
        <v>17.1</v>
      </c>
      <c r="V4879" t="n">
        <v>0</v>
      </c>
      <c r="W4879" t="n">
        <v>0</v>
      </c>
      <c r="X4879" t="n">
        <v>83</v>
      </c>
      <c r="Y4879" t="n">
        <v>93</v>
      </c>
      <c r="Z4879" t="n">
        <v>10</v>
      </c>
      <c r="AA4879"/>
      <c r="AB4879"/>
      <c r="AC4879"/>
      <c r="AD4879"/>
      <c r="AE4879"/>
      <c r="AF4879" t="n">
        <v>20</v>
      </c>
      <c r="AG4879" t="n">
        <v>21</v>
      </c>
      <c r="AH4879" t="n">
        <v>21</v>
      </c>
      <c r="AI4879" t="n">
        <v>20140</v>
      </c>
      <c r="AJ4879" t="n">
        <v>20139</v>
      </c>
      <c r="AK4879" t="n">
        <v>20140</v>
      </c>
      <c r="AL4879"/>
      <c r="AM4879"/>
      <c r="AN4879"/>
      <c r="AO4879"/>
      <c r="AP4879"/>
      <c r="AQ4879"/>
      <c r="AR4879"/>
    </row>
    <row r="4880">
      <c r="A4880" t="n">
        <v>459374</v>
      </c>
      <c r="B4880" t="s">
        <v>7146</v>
      </c>
      <c r="C4880" t="s">
        <v>1466</v>
      </c>
      <c r="D4880" t="s">
        <v>1433</v>
      </c>
      <c r="E4880" t="s">
        <v>1434</v>
      </c>
      <c r="F4880" t="s">
        <v>199</v>
      </c>
      <c r="G4880" t="s">
        <v>189</v>
      </c>
      <c r="H4880" t="s">
        <v>200</v>
      </c>
      <c r="I4880" t="s">
        <v>151</v>
      </c>
      <c r="J4880" t="s">
        <v>164</v>
      </c>
      <c r="K4880"/>
      <c r="L4880" t="s">
        <v>155</v>
      </c>
      <c r="M4880" t="s">
        <v>155</v>
      </c>
      <c r="N4880" t="n">
        <v>-87.9938</v>
      </c>
      <c r="O4880" t="n">
        <v>41.796</v>
      </c>
      <c r="P4880" t="n">
        <v>245</v>
      </c>
      <c r="Q4880" t="n">
        <v>245</v>
      </c>
      <c r="R4880" t="n">
        <v>96.3</v>
      </c>
      <c r="S4880" t="n">
        <v>38.8</v>
      </c>
      <c r="T4880" t="n">
        <v>14.7</v>
      </c>
      <c r="U4880" t="n">
        <v>36.3</v>
      </c>
      <c r="V4880" t="n">
        <v>1.6</v>
      </c>
      <c r="W4880" t="n">
        <v>0.4</v>
      </c>
      <c r="X4880"/>
      <c r="Y4880"/>
      <c r="Z4880" t="n">
        <v>20</v>
      </c>
      <c r="AA4880"/>
      <c r="AB4880"/>
      <c r="AC4880"/>
      <c r="AD4880"/>
      <c r="AE4880"/>
      <c r="AF4880" t="n">
        <v>78</v>
      </c>
      <c r="AG4880" t="n">
        <v>51</v>
      </c>
      <c r="AH4880" t="n">
        <v>51</v>
      </c>
      <c r="AI4880" t="n">
        <v>19469</v>
      </c>
      <c r="AJ4880" t="n">
        <v>19813</v>
      </c>
      <c r="AK4880" t="n">
        <v>20589</v>
      </c>
      <c r="AL4880" t="n">
        <v>20910</v>
      </c>
      <c r="AM4880" t="n">
        <v>22485</v>
      </c>
      <c r="AN4880" t="n">
        <v>22654</v>
      </c>
      <c r="AO4880"/>
      <c r="AP4880"/>
      <c r="AQ4880"/>
      <c r="AR4880"/>
    </row>
    <row r="4881">
      <c r="A4881" t="n">
        <v>459392</v>
      </c>
      <c r="B4881" t="s">
        <v>7147</v>
      </c>
      <c r="C4881" t="s">
        <v>1695</v>
      </c>
      <c r="D4881" t="s">
        <v>1445</v>
      </c>
      <c r="E4881" t="s">
        <v>1434</v>
      </c>
      <c r="F4881" t="s">
        <v>199</v>
      </c>
      <c r="G4881" t="s">
        <v>189</v>
      </c>
      <c r="H4881" t="s">
        <v>200</v>
      </c>
      <c r="I4881" t="s">
        <v>151</v>
      </c>
      <c r="J4881" t="s">
        <v>164</v>
      </c>
      <c r="K4881"/>
      <c r="L4881" t="s">
        <v>155</v>
      </c>
      <c r="M4881" t="s">
        <v>155</v>
      </c>
      <c r="N4881" t="n">
        <v>-87.4835</v>
      </c>
      <c r="O4881" t="n">
        <v>37.9873</v>
      </c>
      <c r="P4881" t="n">
        <v>276</v>
      </c>
      <c r="Q4881" t="n">
        <v>276</v>
      </c>
      <c r="R4881" t="n">
        <v>97.5</v>
      </c>
      <c r="S4881" t="n">
        <v>84.8</v>
      </c>
      <c r="T4881" t="n">
        <v>6.2</v>
      </c>
      <c r="U4881" t="n">
        <v>4.3</v>
      </c>
      <c r="V4881" t="n">
        <v>1.1</v>
      </c>
      <c r="W4881" t="n">
        <v>0</v>
      </c>
      <c r="X4881" t="n">
        <v>89</v>
      </c>
      <c r="Y4881" t="n">
        <v>92</v>
      </c>
      <c r="Z4881" t="n">
        <v>20</v>
      </c>
      <c r="AA4881"/>
      <c r="AB4881"/>
      <c r="AC4881"/>
      <c r="AD4881"/>
      <c r="AE4881"/>
      <c r="AF4881" t="n">
        <v>35</v>
      </c>
      <c r="AG4881" t="n">
        <v>41</v>
      </c>
      <c r="AH4881" t="n">
        <v>49</v>
      </c>
      <c r="AI4881" t="n">
        <v>11731</v>
      </c>
      <c r="AJ4881" t="n">
        <v>10204</v>
      </c>
      <c r="AK4881" t="n">
        <v>9994</v>
      </c>
      <c r="AL4881" t="n">
        <v>11933</v>
      </c>
      <c r="AM4881" t="n">
        <v>15556</v>
      </c>
      <c r="AN4881" t="n">
        <v>16289</v>
      </c>
      <c r="AO4881"/>
      <c r="AP4881"/>
      <c r="AQ4881"/>
      <c r="AR4881"/>
    </row>
    <row r="4882">
      <c r="A4882" t="n">
        <v>459408</v>
      </c>
      <c r="B4882" t="s">
        <v>7148</v>
      </c>
      <c r="C4882" t="s">
        <v>1697</v>
      </c>
      <c r="D4882" t="s">
        <v>2276</v>
      </c>
      <c r="E4882" t="s">
        <v>993</v>
      </c>
      <c r="F4882" t="s">
        <v>216</v>
      </c>
      <c r="G4882" t="s">
        <v>149</v>
      </c>
      <c r="H4882" t="s">
        <v>200</v>
      </c>
      <c r="I4882" t="s">
        <v>186</v>
      </c>
      <c r="J4882" t="s">
        <v>164</v>
      </c>
      <c r="K4882"/>
      <c r="L4882" t="s">
        <v>155</v>
      </c>
      <c r="M4882" t="s">
        <v>155</v>
      </c>
      <c r="N4882" t="n">
        <v>-71.4216</v>
      </c>
      <c r="O4882" t="n">
        <v>42.095</v>
      </c>
      <c r="P4882" t="n">
        <v>60</v>
      </c>
      <c r="Q4882" t="n">
        <v>60</v>
      </c>
      <c r="R4882" t="n">
        <v>86.7</v>
      </c>
      <c r="S4882" t="n">
        <v>46.7</v>
      </c>
      <c r="T4882" t="n">
        <v>45</v>
      </c>
      <c r="U4882" t="n">
        <v>1.7</v>
      </c>
      <c r="V4882" t="n">
        <v>3.3</v>
      </c>
      <c r="W4882" t="n">
        <v>0</v>
      </c>
      <c r="X4882" t="n">
        <v>100</v>
      </c>
      <c r="Y4882"/>
      <c r="Z4882" t="n">
        <v>9</v>
      </c>
      <c r="AA4882"/>
      <c r="AB4882"/>
      <c r="AC4882"/>
      <c r="AD4882"/>
      <c r="AE4882"/>
      <c r="AF4882" t="n">
        <v>17</v>
      </c>
      <c r="AG4882" t="n">
        <v>30</v>
      </c>
      <c r="AH4882" t="n">
        <v>30</v>
      </c>
      <c r="AI4882" t="n">
        <v>25900</v>
      </c>
      <c r="AJ4882" t="n">
        <v>23346</v>
      </c>
      <c r="AK4882" t="n">
        <v>23346</v>
      </c>
      <c r="AL4882"/>
      <c r="AM4882" t="n">
        <v>28454</v>
      </c>
      <c r="AN4882"/>
      <c r="AO4882"/>
      <c r="AP4882"/>
      <c r="AQ4882"/>
      <c r="AR4882"/>
    </row>
    <row r="4883">
      <c r="A4883" t="n">
        <v>459426</v>
      </c>
      <c r="B4883" t="s">
        <v>7149</v>
      </c>
      <c r="C4883" t="s">
        <v>2644</v>
      </c>
      <c r="D4883" t="s">
        <v>890</v>
      </c>
      <c r="E4883" t="s">
        <v>891</v>
      </c>
      <c r="F4883" t="s">
        <v>199</v>
      </c>
      <c r="G4883" t="s">
        <v>189</v>
      </c>
      <c r="H4883" t="s">
        <v>200</v>
      </c>
      <c r="I4883" t="s">
        <v>151</v>
      </c>
      <c r="J4883" t="s">
        <v>164</v>
      </c>
      <c r="K4883"/>
      <c r="L4883" t="s">
        <v>155</v>
      </c>
      <c r="M4883" t="s">
        <v>155</v>
      </c>
      <c r="N4883" t="n">
        <v>-92.5097</v>
      </c>
      <c r="O4883" t="n">
        <v>44.0854</v>
      </c>
      <c r="P4883" t="n">
        <v>278</v>
      </c>
      <c r="Q4883" t="n">
        <v>278</v>
      </c>
      <c r="R4883" t="n">
        <v>97.1</v>
      </c>
      <c r="S4883" t="n">
        <v>77</v>
      </c>
      <c r="T4883" t="n">
        <v>5.4</v>
      </c>
      <c r="U4883" t="n">
        <v>10.8</v>
      </c>
      <c r="V4883" t="n">
        <v>0.7</v>
      </c>
      <c r="W4883" t="n">
        <v>0</v>
      </c>
      <c r="X4883" t="n">
        <v>85</v>
      </c>
      <c r="Y4883"/>
      <c r="Z4883" t="n">
        <v>15</v>
      </c>
      <c r="AA4883"/>
      <c r="AB4883"/>
      <c r="AC4883"/>
      <c r="AD4883"/>
      <c r="AE4883"/>
      <c r="AF4883" t="n">
        <v>166</v>
      </c>
      <c r="AG4883" t="n">
        <v>38</v>
      </c>
      <c r="AH4883" t="n">
        <v>54</v>
      </c>
      <c r="AI4883" t="n">
        <v>26000</v>
      </c>
      <c r="AJ4883" t="n">
        <v>28219</v>
      </c>
      <c r="AK4883" t="n">
        <v>28482</v>
      </c>
      <c r="AL4883" t="n">
        <v>29506</v>
      </c>
      <c r="AM4883" t="n">
        <v>31318</v>
      </c>
      <c r="AN4883" t="n">
        <v>32211</v>
      </c>
      <c r="AO4883"/>
      <c r="AP4883"/>
      <c r="AQ4883"/>
      <c r="AR4883"/>
    </row>
    <row r="4884">
      <c r="A4884" t="n">
        <v>459499</v>
      </c>
      <c r="B4884" t="s">
        <v>7150</v>
      </c>
      <c r="C4884" t="s">
        <v>4131</v>
      </c>
      <c r="D4884" t="s">
        <v>4129</v>
      </c>
      <c r="E4884" t="s">
        <v>267</v>
      </c>
      <c r="F4884" t="s">
        <v>199</v>
      </c>
      <c r="G4884" t="s">
        <v>189</v>
      </c>
      <c r="H4884" t="s">
        <v>200</v>
      </c>
      <c r="I4884" t="s">
        <v>151</v>
      </c>
      <c r="J4884" t="s">
        <v>164</v>
      </c>
      <c r="K4884"/>
      <c r="L4884" t="s">
        <v>155</v>
      </c>
      <c r="M4884" t="s">
        <v>155</v>
      </c>
      <c r="N4884" t="n">
        <v>-121.3581</v>
      </c>
      <c r="O4884" t="n">
        <v>44.0587</v>
      </c>
      <c r="P4884" t="n">
        <v>32</v>
      </c>
      <c r="Q4884" t="n">
        <v>32</v>
      </c>
      <c r="R4884" t="n">
        <v>75</v>
      </c>
      <c r="S4884" t="n">
        <v>78.1</v>
      </c>
      <c r="T4884" t="n">
        <v>0</v>
      </c>
      <c r="U4884" t="n">
        <v>12.5</v>
      </c>
      <c r="V4884" t="n">
        <v>0</v>
      </c>
      <c r="W4884" t="n">
        <v>0</v>
      </c>
      <c r="X4884"/>
      <c r="Y4884"/>
      <c r="Z4884" t="n">
        <v>5</v>
      </c>
      <c r="AA4884"/>
      <c r="AB4884"/>
      <c r="AC4884"/>
      <c r="AD4884"/>
      <c r="AE4884"/>
      <c r="AF4884" t="n">
        <v>4</v>
      </c>
      <c r="AG4884" t="n">
        <v>31</v>
      </c>
      <c r="AH4884" t="n">
        <v>44</v>
      </c>
      <c r="AI4884" t="n">
        <v>13934</v>
      </c>
      <c r="AJ4884" t="n">
        <v>16206</v>
      </c>
      <c r="AK4884"/>
      <c r="AL4884"/>
      <c r="AM4884"/>
      <c r="AN4884"/>
      <c r="AO4884"/>
      <c r="AP4884"/>
      <c r="AQ4884"/>
      <c r="AR4884"/>
    </row>
    <row r="4885">
      <c r="A4885" t="n">
        <v>459514</v>
      </c>
      <c r="B4885" t="s">
        <v>7151</v>
      </c>
      <c r="C4885" t="s">
        <v>3629</v>
      </c>
      <c r="D4885" t="s">
        <v>4775</v>
      </c>
      <c r="E4885" t="s">
        <v>283</v>
      </c>
      <c r="F4885" t="s">
        <v>279</v>
      </c>
      <c r="G4885" t="s">
        <v>189</v>
      </c>
      <c r="H4885" t="s">
        <v>174</v>
      </c>
      <c r="I4885" t="s">
        <v>151</v>
      </c>
      <c r="J4885" t="s">
        <v>164</v>
      </c>
      <c r="K4885" t="s">
        <v>176</v>
      </c>
      <c r="L4885" t="s">
        <v>155</v>
      </c>
      <c r="M4885" t="s">
        <v>155</v>
      </c>
      <c r="N4885" t="n">
        <v>-96.7681</v>
      </c>
      <c r="O4885" t="n">
        <v>32.8962</v>
      </c>
      <c r="P4885" t="n">
        <v>112</v>
      </c>
      <c r="Q4885" t="n">
        <v>112</v>
      </c>
      <c r="R4885" t="n">
        <v>75</v>
      </c>
      <c r="S4885" t="n">
        <v>8.9</v>
      </c>
      <c r="T4885" t="n">
        <v>48.2</v>
      </c>
      <c r="U4885" t="n">
        <v>42.9</v>
      </c>
      <c r="V4885" t="n">
        <v>0</v>
      </c>
      <c r="W4885" t="n">
        <v>0</v>
      </c>
      <c r="X4885" t="n">
        <v>36</v>
      </c>
      <c r="Y4885"/>
      <c r="Z4885" t="n">
        <v>15</v>
      </c>
      <c r="AA4885" t="n">
        <v>84</v>
      </c>
      <c r="AB4885" t="n">
        <v>88.1</v>
      </c>
      <c r="AC4885"/>
      <c r="AD4885"/>
      <c r="AE4885"/>
      <c r="AF4885" t="n">
        <v>83</v>
      </c>
      <c r="AG4885" t="n">
        <v>74</v>
      </c>
      <c r="AH4885" t="n">
        <v>74</v>
      </c>
      <c r="AI4885" t="n">
        <v>17372</v>
      </c>
      <c r="AJ4885" t="n">
        <v>16937</v>
      </c>
      <c r="AK4885" t="n">
        <v>17386</v>
      </c>
      <c r="AL4885" t="n">
        <v>19431</v>
      </c>
      <c r="AM4885" t="n">
        <v>20764</v>
      </c>
      <c r="AN4885"/>
      <c r="AO4885" t="n">
        <v>1</v>
      </c>
      <c r="AP4885"/>
      <c r="AQ4885"/>
      <c r="AR4885"/>
    </row>
    <row r="4886">
      <c r="A4886" t="n">
        <v>459523</v>
      </c>
      <c r="B4886" t="s">
        <v>7152</v>
      </c>
      <c r="C4886" t="s">
        <v>4983</v>
      </c>
      <c r="D4886" t="s">
        <v>4775</v>
      </c>
      <c r="E4886" t="s">
        <v>283</v>
      </c>
      <c r="F4886" t="s">
        <v>199</v>
      </c>
      <c r="G4886" t="s">
        <v>189</v>
      </c>
      <c r="H4886" t="s">
        <v>200</v>
      </c>
      <c r="I4886" t="s">
        <v>151</v>
      </c>
      <c r="J4886" t="s">
        <v>164</v>
      </c>
      <c r="K4886"/>
      <c r="L4886" t="s">
        <v>155</v>
      </c>
      <c r="M4886" t="s">
        <v>155</v>
      </c>
      <c r="N4886" t="n">
        <v>-96.6853</v>
      </c>
      <c r="O4886" t="n">
        <v>32.9317</v>
      </c>
      <c r="P4886" t="n">
        <v>111</v>
      </c>
      <c r="Q4886" t="n">
        <v>111</v>
      </c>
      <c r="R4886" t="n">
        <v>85.6</v>
      </c>
      <c r="S4886" t="n">
        <v>2.7</v>
      </c>
      <c r="T4886" t="n">
        <v>27</v>
      </c>
      <c r="U4886" t="n">
        <v>9</v>
      </c>
      <c r="V4886" t="n">
        <v>61.3</v>
      </c>
      <c r="W4886" t="n">
        <v>0</v>
      </c>
      <c r="X4886" t="n">
        <v>93</v>
      </c>
      <c r="Y4886"/>
      <c r="Z4886" t="n">
        <v>18</v>
      </c>
      <c r="AA4886"/>
      <c r="AB4886"/>
      <c r="AC4886"/>
      <c r="AD4886"/>
      <c r="AE4886"/>
      <c r="AF4886" t="n">
        <v>109</v>
      </c>
      <c r="AG4886" t="n">
        <v>91</v>
      </c>
      <c r="AH4886" t="n">
        <v>91</v>
      </c>
      <c r="AI4886" t="n">
        <v>10107</v>
      </c>
      <c r="AJ4886" t="n">
        <v>10069</v>
      </c>
      <c r="AK4886"/>
      <c r="AL4886" t="n">
        <v>12732</v>
      </c>
      <c r="AM4886"/>
      <c r="AN4886"/>
      <c r="AO4886"/>
      <c r="AP4886"/>
      <c r="AQ4886"/>
      <c r="AR4886"/>
    </row>
    <row r="4887">
      <c r="A4887" t="n">
        <v>459532</v>
      </c>
      <c r="B4887" t="s">
        <v>7153</v>
      </c>
      <c r="C4887" t="s">
        <v>4924</v>
      </c>
      <c r="D4887" t="s">
        <v>4775</v>
      </c>
      <c r="E4887" t="s">
        <v>283</v>
      </c>
      <c r="F4887" t="s">
        <v>199</v>
      </c>
      <c r="G4887" t="s">
        <v>189</v>
      </c>
      <c r="H4887" t="s">
        <v>200</v>
      </c>
      <c r="I4887" t="s">
        <v>151</v>
      </c>
      <c r="J4887" t="s">
        <v>164</v>
      </c>
      <c r="K4887"/>
      <c r="L4887" t="s">
        <v>155</v>
      </c>
      <c r="M4887" t="s">
        <v>155</v>
      </c>
      <c r="N4887" t="n">
        <v>-97.5086</v>
      </c>
      <c r="O4887" t="n">
        <v>25.9389</v>
      </c>
      <c r="P4887" t="n">
        <v>157</v>
      </c>
      <c r="Q4887" t="n">
        <v>157</v>
      </c>
      <c r="R4887" t="n">
        <v>100</v>
      </c>
      <c r="S4887" t="n">
        <v>3.2</v>
      </c>
      <c r="T4887" t="n">
        <v>0.6</v>
      </c>
      <c r="U4887" t="n">
        <v>96.2</v>
      </c>
      <c r="V4887" t="n">
        <v>0</v>
      </c>
      <c r="W4887" t="n">
        <v>0</v>
      </c>
      <c r="X4887" t="n">
        <v>100</v>
      </c>
      <c r="Y4887" t="n">
        <v>88</v>
      </c>
      <c r="Z4887" t="n">
        <v>25</v>
      </c>
      <c r="AA4887"/>
      <c r="AB4887"/>
      <c r="AC4887"/>
      <c r="AD4887"/>
      <c r="AE4887"/>
      <c r="AF4887" t="n">
        <v>3</v>
      </c>
      <c r="AG4887" t="n">
        <v>79</v>
      </c>
      <c r="AH4887" t="n">
        <v>79</v>
      </c>
      <c r="AI4887" t="n">
        <v>12375</v>
      </c>
      <c r="AJ4887" t="n">
        <v>12372</v>
      </c>
      <c r="AK4887"/>
      <c r="AL4887"/>
      <c r="AM4887"/>
      <c r="AN4887"/>
      <c r="AO4887"/>
      <c r="AP4887"/>
      <c r="AQ4887"/>
      <c r="AR4887"/>
    </row>
    <row r="4888">
      <c r="A4888" t="n">
        <v>459541</v>
      </c>
      <c r="B4888" t="s">
        <v>7154</v>
      </c>
      <c r="C4888" t="s">
        <v>7155</v>
      </c>
      <c r="D4888" t="s">
        <v>5021</v>
      </c>
      <c r="E4888" t="s">
        <v>914</v>
      </c>
      <c r="F4888" t="s">
        <v>199</v>
      </c>
      <c r="G4888" t="s">
        <v>189</v>
      </c>
      <c r="H4888" t="s">
        <v>200</v>
      </c>
      <c r="I4888" t="s">
        <v>175</v>
      </c>
      <c r="J4888" t="s">
        <v>164</v>
      </c>
      <c r="K4888"/>
      <c r="L4888" t="s">
        <v>155</v>
      </c>
      <c r="M4888" t="s">
        <v>155</v>
      </c>
      <c r="N4888" t="n">
        <v>-111.7335</v>
      </c>
      <c r="O4888" t="n">
        <v>40.0346</v>
      </c>
      <c r="P4888" t="n">
        <v>33</v>
      </c>
      <c r="Q4888" t="n">
        <v>33</v>
      </c>
      <c r="R4888" t="n">
        <v>97</v>
      </c>
      <c r="S4888" t="n">
        <v>42.4</v>
      </c>
      <c r="T4888" t="n">
        <v>0</v>
      </c>
      <c r="U4888" t="n">
        <v>0</v>
      </c>
      <c r="V4888" t="n">
        <v>0</v>
      </c>
      <c r="W4888" t="n">
        <v>0</v>
      </c>
      <c r="X4888" t="n">
        <v>86</v>
      </c>
      <c r="Y4888" t="n">
        <v>100</v>
      </c>
      <c r="Z4888" t="n">
        <v>4</v>
      </c>
      <c r="AA4888"/>
      <c r="AB4888"/>
      <c r="AC4888"/>
      <c r="AD4888"/>
      <c r="AE4888"/>
      <c r="AF4888" t="n">
        <v>16</v>
      </c>
      <c r="AG4888" t="n">
        <v>52</v>
      </c>
      <c r="AH4888" t="n">
        <v>97</v>
      </c>
      <c r="AI4888" t="n">
        <v>11055</v>
      </c>
      <c r="AJ4888" t="n">
        <v>11055</v>
      </c>
      <c r="AK4888"/>
      <c r="AL4888"/>
      <c r="AM4888"/>
      <c r="AN4888"/>
      <c r="AO4888"/>
      <c r="AP4888"/>
      <c r="AQ4888"/>
      <c r="AR4888"/>
    </row>
    <row r="4889">
      <c r="A4889" t="n">
        <v>459550</v>
      </c>
      <c r="B4889" t="s">
        <v>7046</v>
      </c>
      <c r="C4889" t="s">
        <v>5241</v>
      </c>
      <c r="D4889" t="s">
        <v>5199</v>
      </c>
      <c r="E4889" t="s">
        <v>267</v>
      </c>
      <c r="F4889" t="s">
        <v>279</v>
      </c>
      <c r="G4889" t="s">
        <v>189</v>
      </c>
      <c r="H4889" t="s">
        <v>174</v>
      </c>
      <c r="I4889" t="s">
        <v>151</v>
      </c>
      <c r="J4889" t="s">
        <v>164</v>
      </c>
      <c r="K4889"/>
      <c r="L4889" t="s">
        <v>155</v>
      </c>
      <c r="M4889" t="s">
        <v>155</v>
      </c>
      <c r="N4889" t="n">
        <v>-122.4723</v>
      </c>
      <c r="O4889" t="n">
        <v>47.2235</v>
      </c>
      <c r="P4889" t="n">
        <v>212</v>
      </c>
      <c r="Q4889" t="n">
        <v>212</v>
      </c>
      <c r="R4889" t="n">
        <v>96.7</v>
      </c>
      <c r="S4889" t="n">
        <v>64.6</v>
      </c>
      <c r="T4889" t="n">
        <v>4.7</v>
      </c>
      <c r="U4889" t="n">
        <v>12.3</v>
      </c>
      <c r="V4889" t="n">
        <v>3.3</v>
      </c>
      <c r="W4889" t="n">
        <v>0</v>
      </c>
      <c r="X4889" t="n">
        <v>84</v>
      </c>
      <c r="Y4889"/>
      <c r="Z4889" t="n">
        <v>15</v>
      </c>
      <c r="AA4889" t="n">
        <v>53</v>
      </c>
      <c r="AB4889" t="n">
        <v>73.6</v>
      </c>
      <c r="AC4889"/>
      <c r="AD4889"/>
      <c r="AE4889"/>
      <c r="AF4889" t="n">
        <v>163</v>
      </c>
      <c r="AG4889" t="n">
        <v>41</v>
      </c>
      <c r="AH4889" t="n">
        <v>42</v>
      </c>
      <c r="AI4889" t="n">
        <v>24870</v>
      </c>
      <c r="AJ4889" t="n">
        <v>24798</v>
      </c>
      <c r="AK4889" t="n">
        <v>25411</v>
      </c>
      <c r="AL4889" t="n">
        <v>26639</v>
      </c>
      <c r="AM4889" t="n">
        <v>27671</v>
      </c>
      <c r="AN4889" t="n">
        <v>28991</v>
      </c>
      <c r="AO4889"/>
      <c r="AP4889"/>
      <c r="AQ4889"/>
      <c r="AR4889"/>
    </row>
    <row r="4890">
      <c r="A4890" t="n">
        <v>459578</v>
      </c>
      <c r="B4890" t="s">
        <v>7156</v>
      </c>
      <c r="C4890" t="s">
        <v>6852</v>
      </c>
      <c r="D4890" t="s">
        <v>5348</v>
      </c>
      <c r="E4890" t="s">
        <v>1434</v>
      </c>
      <c r="F4890" t="s">
        <v>199</v>
      </c>
      <c r="G4890" t="s">
        <v>189</v>
      </c>
      <c r="H4890" t="s">
        <v>200</v>
      </c>
      <c r="I4890" t="s">
        <v>186</v>
      </c>
      <c r="J4890" t="s">
        <v>164</v>
      </c>
      <c r="K4890"/>
      <c r="L4890" t="s">
        <v>155</v>
      </c>
      <c r="M4890" t="s">
        <v>155</v>
      </c>
      <c r="N4890" t="n">
        <v>-88.056</v>
      </c>
      <c r="O4890" t="n">
        <v>43.0742</v>
      </c>
      <c r="P4890" t="n">
        <v>176</v>
      </c>
      <c r="Q4890" t="n">
        <v>176</v>
      </c>
      <c r="R4890" t="n">
        <v>67.6</v>
      </c>
      <c r="S4890" t="n">
        <v>25</v>
      </c>
      <c r="T4890" t="n">
        <v>58</v>
      </c>
      <c r="U4890" t="n">
        <v>9.7</v>
      </c>
      <c r="V4890" t="n">
        <v>3.4</v>
      </c>
      <c r="W4890" t="n">
        <v>0</v>
      </c>
      <c r="X4890" t="n">
        <v>60</v>
      </c>
      <c r="Y4890" t="n">
        <v>100</v>
      </c>
      <c r="Z4890" t="n">
        <v>9</v>
      </c>
      <c r="AA4890"/>
      <c r="AB4890"/>
      <c r="AC4890"/>
      <c r="AD4890"/>
      <c r="AE4890"/>
      <c r="AF4890" t="n">
        <v>10</v>
      </c>
      <c r="AG4890" t="n">
        <v>65</v>
      </c>
      <c r="AH4890" t="n">
        <v>65</v>
      </c>
      <c r="AI4890" t="n">
        <v>20032</v>
      </c>
      <c r="AJ4890" t="n">
        <v>17564</v>
      </c>
      <c r="AK4890"/>
      <c r="AL4890"/>
      <c r="AM4890"/>
      <c r="AN4890"/>
      <c r="AO4890"/>
      <c r="AP4890"/>
      <c r="AQ4890"/>
      <c r="AR4890"/>
    </row>
    <row r="4891">
      <c r="A4891" t="n">
        <v>459727</v>
      </c>
      <c r="B4891" t="s">
        <v>7157</v>
      </c>
      <c r="C4891" t="s">
        <v>7158</v>
      </c>
      <c r="D4891" t="s">
        <v>440</v>
      </c>
      <c r="E4891" t="s">
        <v>267</v>
      </c>
      <c r="F4891" t="s">
        <v>162</v>
      </c>
      <c r="G4891" t="s">
        <v>163</v>
      </c>
      <c r="H4891" t="s">
        <v>150</v>
      </c>
      <c r="I4891" t="s">
        <v>186</v>
      </c>
      <c r="J4891" t="s">
        <v>168</v>
      </c>
      <c r="K4891" t="s">
        <v>153</v>
      </c>
      <c r="L4891" t="s">
        <v>155</v>
      </c>
      <c r="M4891" t="s">
        <v>155</v>
      </c>
      <c r="N4891" t="n">
        <v>-118.0578</v>
      </c>
      <c r="O4891" t="n">
        <v>33.8087</v>
      </c>
      <c r="P4891" t="n">
        <v>3103</v>
      </c>
      <c r="Q4891" t="n">
        <v>591</v>
      </c>
      <c r="R4891" t="n">
        <v>68.7</v>
      </c>
      <c r="S4891" t="n">
        <v>33.8</v>
      </c>
      <c r="T4891" t="n">
        <v>22.7</v>
      </c>
      <c r="U4891" t="n">
        <v>7.6</v>
      </c>
      <c r="V4891" t="n">
        <v>3.4</v>
      </c>
      <c r="W4891" t="n">
        <v>0</v>
      </c>
      <c r="X4891" t="n">
        <v>78</v>
      </c>
      <c r="Y4891" t="n">
        <v>45</v>
      </c>
      <c r="Z4891" t="n">
        <v>11</v>
      </c>
      <c r="AA4891" t="n">
        <v>26</v>
      </c>
      <c r="AB4891" t="n">
        <v>42.3</v>
      </c>
      <c r="AC4891" t="n">
        <v>23</v>
      </c>
      <c r="AD4891" t="n">
        <v>39.1</v>
      </c>
      <c r="AE4891" t="n">
        <v>34.8</v>
      </c>
      <c r="AF4891" t="n">
        <v>23</v>
      </c>
      <c r="AG4891" t="n">
        <v>52</v>
      </c>
      <c r="AH4891" t="n">
        <v>81</v>
      </c>
      <c r="AI4891" t="n">
        <v>18428</v>
      </c>
      <c r="AJ4891" t="n">
        <v>15310</v>
      </c>
      <c r="AK4891" t="n">
        <v>14353</v>
      </c>
      <c r="AL4891" t="n">
        <v>18397</v>
      </c>
      <c r="AM4891" t="n">
        <v>19620</v>
      </c>
      <c r="AN4891" t="n">
        <v>17452</v>
      </c>
      <c r="AO4891" t="n">
        <v>2</v>
      </c>
      <c r="AP4891" t="n">
        <v>109</v>
      </c>
      <c r="AQ4891" t="n">
        <v>618</v>
      </c>
      <c r="AR4891" t="n">
        <v>44</v>
      </c>
    </row>
    <row r="4892">
      <c r="A4892" t="n">
        <v>459736</v>
      </c>
      <c r="B4892" t="s">
        <v>7159</v>
      </c>
      <c r="C4892" t="s">
        <v>541</v>
      </c>
      <c r="D4892" t="s">
        <v>440</v>
      </c>
      <c r="E4892" t="s">
        <v>267</v>
      </c>
      <c r="F4892" t="s">
        <v>162</v>
      </c>
      <c r="G4892" t="s">
        <v>163</v>
      </c>
      <c r="H4892" t="s">
        <v>150</v>
      </c>
      <c r="I4892" t="s">
        <v>151</v>
      </c>
      <c r="J4892" t="s">
        <v>168</v>
      </c>
      <c r="K4892" t="s">
        <v>209</v>
      </c>
      <c r="L4892" t="s">
        <v>155</v>
      </c>
      <c r="M4892" t="s">
        <v>155</v>
      </c>
      <c r="N4892" t="n">
        <v>-122.2639</v>
      </c>
      <c r="O4892" t="n">
        <v>38.0855</v>
      </c>
      <c r="P4892" t="n">
        <v>1231</v>
      </c>
      <c r="Q4892"/>
      <c r="R4892"/>
      <c r="S4892"/>
      <c r="T4892"/>
      <c r="U4892"/>
      <c r="V4892"/>
      <c r="W4892"/>
      <c r="X4892"/>
      <c r="Y4892"/>
      <c r="Z4892"/>
      <c r="AA4892"/>
      <c r="AB4892"/>
      <c r="AC4892"/>
      <c r="AD4892"/>
      <c r="AE4892"/>
      <c r="AF4892"/>
      <c r="AG4892"/>
      <c r="AH4892"/>
      <c r="AI4892"/>
      <c r="AJ4892"/>
      <c r="AK4892"/>
      <c r="AL4892"/>
      <c r="AM4892"/>
      <c r="AN4892"/>
      <c r="AO4892"/>
      <c r="AP4892"/>
      <c r="AQ4892" t="n">
        <v>141</v>
      </c>
      <c r="AR4892" t="n">
        <v>204</v>
      </c>
    </row>
    <row r="4893">
      <c r="A4893" t="n">
        <v>459745</v>
      </c>
      <c r="B4893" t="s">
        <v>7160</v>
      </c>
      <c r="C4893" t="s">
        <v>1063</v>
      </c>
      <c r="D4893" t="s">
        <v>1064</v>
      </c>
      <c r="E4893" t="s">
        <v>997</v>
      </c>
      <c r="F4893" t="s">
        <v>162</v>
      </c>
      <c r="G4893" t="s">
        <v>163</v>
      </c>
      <c r="H4893" t="s">
        <v>150</v>
      </c>
      <c r="I4893" t="s">
        <v>151</v>
      </c>
      <c r="J4893" t="s">
        <v>164</v>
      </c>
      <c r="K4893" t="s">
        <v>209</v>
      </c>
      <c r="L4893" t="s">
        <v>155</v>
      </c>
      <c r="M4893" t="s">
        <v>155</v>
      </c>
      <c r="N4893" t="n">
        <v>-77.0331</v>
      </c>
      <c r="O4893" t="n">
        <v>38.9016</v>
      </c>
      <c r="P4893" t="n">
        <v>694</v>
      </c>
      <c r="Q4893"/>
      <c r="R4893"/>
      <c r="S4893"/>
      <c r="T4893"/>
      <c r="U4893"/>
      <c r="V4893"/>
      <c r="W4893"/>
      <c r="X4893"/>
      <c r="Y4893"/>
      <c r="Z4893"/>
      <c r="AA4893"/>
      <c r="AB4893"/>
      <c r="AC4893"/>
      <c r="AD4893"/>
      <c r="AE4893"/>
      <c r="AF4893"/>
      <c r="AG4893"/>
      <c r="AH4893"/>
      <c r="AI4893"/>
      <c r="AJ4893"/>
      <c r="AK4893"/>
      <c r="AL4893"/>
      <c r="AM4893"/>
      <c r="AN4893"/>
      <c r="AO4893"/>
      <c r="AP4893"/>
      <c r="AQ4893" t="n">
        <v>67</v>
      </c>
      <c r="AR4893" t="n">
        <v>81</v>
      </c>
    </row>
    <row r="4894">
      <c r="A4894" t="n">
        <v>459824</v>
      </c>
      <c r="B4894" t="s">
        <v>7161</v>
      </c>
      <c r="C4894" t="s">
        <v>2014</v>
      </c>
      <c r="D4894" t="s">
        <v>2978</v>
      </c>
      <c r="E4894" t="s">
        <v>267</v>
      </c>
      <c r="F4894" t="s">
        <v>162</v>
      </c>
      <c r="G4894" t="s">
        <v>163</v>
      </c>
      <c r="H4894" t="s">
        <v>150</v>
      </c>
      <c r="I4894" t="s">
        <v>151</v>
      </c>
      <c r="J4894" t="s">
        <v>168</v>
      </c>
      <c r="K4894" t="s">
        <v>209</v>
      </c>
      <c r="L4894" t="s">
        <v>155</v>
      </c>
      <c r="M4894" t="s">
        <v>155</v>
      </c>
      <c r="N4894" t="n">
        <v>-115.024</v>
      </c>
      <c r="O4894" t="n">
        <v>36.0432</v>
      </c>
      <c r="P4894" t="n">
        <v>1885</v>
      </c>
      <c r="Q4894" t="n">
        <v>25</v>
      </c>
      <c r="R4894" t="n">
        <v>92</v>
      </c>
      <c r="S4894" t="n">
        <v>32</v>
      </c>
      <c r="T4894" t="n">
        <v>24</v>
      </c>
      <c r="U4894" t="n">
        <v>24</v>
      </c>
      <c r="V4894" t="n">
        <v>20</v>
      </c>
      <c r="W4894" t="n">
        <v>0</v>
      </c>
      <c r="X4894"/>
      <c r="Y4894"/>
      <c r="Z4894" t="n">
        <v>9</v>
      </c>
      <c r="AA4894"/>
      <c r="AB4894"/>
      <c r="AC4894"/>
      <c r="AD4894"/>
      <c r="AE4894"/>
      <c r="AF4894" t="n">
        <v>0</v>
      </c>
      <c r="AG4894" t="n">
        <v>27</v>
      </c>
      <c r="AH4894" t="n">
        <v>80</v>
      </c>
      <c r="AI4894"/>
      <c r="AJ4894"/>
      <c r="AK4894"/>
      <c r="AL4894"/>
      <c r="AM4894"/>
      <c r="AN4894"/>
      <c r="AO4894"/>
      <c r="AP4894" t="n">
        <v>14</v>
      </c>
      <c r="AQ4894" t="n">
        <v>168</v>
      </c>
      <c r="AR4894" t="n">
        <v>267</v>
      </c>
    </row>
    <row r="4895">
      <c r="A4895" t="n">
        <v>459842</v>
      </c>
      <c r="B4895" t="s">
        <v>7162</v>
      </c>
      <c r="C4895" t="s">
        <v>5360</v>
      </c>
      <c r="D4895" t="s">
        <v>5348</v>
      </c>
      <c r="E4895" t="s">
        <v>1434</v>
      </c>
      <c r="F4895" t="s">
        <v>162</v>
      </c>
      <c r="G4895" t="s">
        <v>163</v>
      </c>
      <c r="H4895" t="s">
        <v>150</v>
      </c>
      <c r="I4895" t="s">
        <v>151</v>
      </c>
      <c r="J4895" t="s">
        <v>164</v>
      </c>
      <c r="K4895" t="s">
        <v>209</v>
      </c>
      <c r="L4895" t="s">
        <v>155</v>
      </c>
      <c r="M4895" t="s">
        <v>155</v>
      </c>
      <c r="N4895" t="n">
        <v>-87.8201</v>
      </c>
      <c r="O4895" t="n">
        <v>42.5826</v>
      </c>
      <c r="P4895" t="n">
        <v>1043</v>
      </c>
      <c r="Q4895" t="n">
        <v>1038</v>
      </c>
      <c r="R4895" t="n">
        <v>90.3</v>
      </c>
      <c r="S4895" t="n">
        <v>31.6</v>
      </c>
      <c r="T4895" t="n">
        <v>21.4</v>
      </c>
      <c r="U4895" t="n">
        <v>32.7</v>
      </c>
      <c r="V4895" t="n">
        <v>8.3</v>
      </c>
      <c r="W4895" t="n">
        <v>0</v>
      </c>
      <c r="X4895" t="n">
        <v>77</v>
      </c>
      <c r="Y4895" t="n">
        <v>62</v>
      </c>
      <c r="Z4895" t="n">
        <v>16</v>
      </c>
      <c r="AA4895" t="n">
        <v>12</v>
      </c>
      <c r="AB4895" t="n">
        <v>50</v>
      </c>
      <c r="AC4895" t="n">
        <v>11</v>
      </c>
      <c r="AD4895" t="n">
        <v>45.5</v>
      </c>
      <c r="AE4895" t="n">
        <v>27.3</v>
      </c>
      <c r="AF4895" t="n">
        <v>28</v>
      </c>
      <c r="AG4895" t="n">
        <v>62</v>
      </c>
      <c r="AH4895" t="n">
        <v>91</v>
      </c>
      <c r="AI4895" t="n">
        <v>16286</v>
      </c>
      <c r="AJ4895" t="n">
        <v>16517</v>
      </c>
      <c r="AK4895" t="n">
        <v>14912</v>
      </c>
      <c r="AL4895" t="n">
        <v>19668</v>
      </c>
      <c r="AM4895" t="n">
        <v>19601</v>
      </c>
      <c r="AN4895" t="n">
        <v>21633</v>
      </c>
      <c r="AO4895" t="n">
        <v>23</v>
      </c>
      <c r="AP4895" t="n">
        <v>157</v>
      </c>
      <c r="AQ4895" t="n">
        <v>4</v>
      </c>
      <c r="AR4895"/>
    </row>
    <row r="4896">
      <c r="A4896" t="n">
        <v>459851</v>
      </c>
      <c r="B4896" t="s">
        <v>7163</v>
      </c>
      <c r="C4896" t="s">
        <v>6241</v>
      </c>
      <c r="D4896" t="s">
        <v>5348</v>
      </c>
      <c r="E4896" t="s">
        <v>1434</v>
      </c>
      <c r="F4896" t="s">
        <v>162</v>
      </c>
      <c r="G4896" t="s">
        <v>163</v>
      </c>
      <c r="H4896" t="s">
        <v>150</v>
      </c>
      <c r="I4896" t="s">
        <v>186</v>
      </c>
      <c r="J4896" t="s">
        <v>164</v>
      </c>
      <c r="K4896" t="s">
        <v>209</v>
      </c>
      <c r="L4896" t="s">
        <v>155</v>
      </c>
      <c r="M4896" t="s">
        <v>155</v>
      </c>
      <c r="N4896" t="n">
        <v>-88.111</v>
      </c>
      <c r="O4896" t="n">
        <v>43.0357</v>
      </c>
      <c r="P4896" t="n">
        <v>645</v>
      </c>
      <c r="Q4896" t="n">
        <v>642</v>
      </c>
      <c r="R4896" t="n">
        <v>88.5</v>
      </c>
      <c r="S4896" t="n">
        <v>36.3</v>
      </c>
      <c r="T4896" t="n">
        <v>37.4</v>
      </c>
      <c r="U4896" t="n">
        <v>12.9</v>
      </c>
      <c r="V4896" t="n">
        <v>4.4</v>
      </c>
      <c r="W4896" t="n">
        <v>0</v>
      </c>
      <c r="X4896" t="n">
        <v>33</v>
      </c>
      <c r="Y4896" t="n">
        <v>25</v>
      </c>
      <c r="Z4896" t="n">
        <v>14</v>
      </c>
      <c r="AA4896" t="n">
        <v>5</v>
      </c>
      <c r="AB4896" t="n">
        <v>40</v>
      </c>
      <c r="AC4896" t="n">
        <v>3</v>
      </c>
      <c r="AD4896" t="n">
        <v>33.3</v>
      </c>
      <c r="AE4896" t="n">
        <v>33.3</v>
      </c>
      <c r="AF4896" t="n">
        <v>20</v>
      </c>
      <c r="AG4896" t="n">
        <v>60</v>
      </c>
      <c r="AH4896" t="n">
        <v>94</v>
      </c>
      <c r="AI4896" t="n">
        <v>19425</v>
      </c>
      <c r="AJ4896" t="n">
        <v>18125</v>
      </c>
      <c r="AK4896" t="n">
        <v>18264</v>
      </c>
      <c r="AL4896" t="n">
        <v>24115</v>
      </c>
      <c r="AM4896"/>
      <c r="AN4896" t="n">
        <v>23800</v>
      </c>
      <c r="AO4896" t="n">
        <v>25</v>
      </c>
      <c r="AP4896" t="n">
        <v>59</v>
      </c>
      <c r="AQ4896"/>
      <c r="AR4896"/>
    </row>
    <row r="4897">
      <c r="A4897" t="n">
        <v>459949</v>
      </c>
      <c r="B4897" t="s">
        <v>7164</v>
      </c>
      <c r="C4897" t="s">
        <v>4796</v>
      </c>
      <c r="D4897" t="s">
        <v>4775</v>
      </c>
      <c r="E4897" t="s">
        <v>283</v>
      </c>
      <c r="F4897" t="s">
        <v>148</v>
      </c>
      <c r="G4897" t="s">
        <v>149</v>
      </c>
      <c r="H4897" t="s">
        <v>150</v>
      </c>
      <c r="I4897" t="s">
        <v>151</v>
      </c>
      <c r="J4897" t="s">
        <v>152</v>
      </c>
      <c r="K4897" t="s">
        <v>153</v>
      </c>
      <c r="L4897" t="s">
        <v>155</v>
      </c>
      <c r="M4897" t="s">
        <v>155</v>
      </c>
      <c r="N4897" t="n">
        <v>-98.5242</v>
      </c>
      <c r="O4897" t="n">
        <v>29.3048</v>
      </c>
      <c r="P4897" t="n">
        <v>8479</v>
      </c>
      <c r="Q4897" t="n">
        <v>7619</v>
      </c>
      <c r="R4897" t="n">
        <v>64.9</v>
      </c>
      <c r="S4897" t="n">
        <v>14.1</v>
      </c>
      <c r="T4897" t="n">
        <v>5.9</v>
      </c>
      <c r="U4897" t="n">
        <v>74.5</v>
      </c>
      <c r="V4897" t="n">
        <v>1.4</v>
      </c>
      <c r="W4897" t="n">
        <v>1.2</v>
      </c>
      <c r="X4897" t="n">
        <v>63</v>
      </c>
      <c r="Y4897" t="n">
        <v>33</v>
      </c>
      <c r="Z4897" t="n">
        <v>19</v>
      </c>
      <c r="AA4897" t="n">
        <v>521</v>
      </c>
      <c r="AB4897" t="n">
        <v>29.4</v>
      </c>
      <c r="AC4897" t="n">
        <v>521</v>
      </c>
      <c r="AD4897" t="n">
        <v>29.4</v>
      </c>
      <c r="AE4897" t="n">
        <v>11.9</v>
      </c>
      <c r="AF4897" t="n">
        <v>980</v>
      </c>
      <c r="AG4897" t="n">
        <v>51</v>
      </c>
      <c r="AH4897" t="n">
        <v>64</v>
      </c>
      <c r="AI4897" t="n">
        <v>13263</v>
      </c>
      <c r="AJ4897" t="n">
        <v>11412</v>
      </c>
      <c r="AK4897" t="n">
        <v>11600</v>
      </c>
      <c r="AL4897" t="n">
        <v>14295</v>
      </c>
      <c r="AM4897" t="n">
        <v>18063</v>
      </c>
      <c r="AN4897" t="n">
        <v>20436</v>
      </c>
      <c r="AO4897"/>
      <c r="AP4897" t="n">
        <v>1266</v>
      </c>
      <c r="AQ4897" t="n">
        <v>127</v>
      </c>
      <c r="AR4897"/>
    </row>
    <row r="4898">
      <c r="A4898" t="n">
        <v>459958</v>
      </c>
      <c r="B4898" t="s">
        <v>7165</v>
      </c>
      <c r="C4898" t="s">
        <v>4799</v>
      </c>
      <c r="D4898" t="s">
        <v>4775</v>
      </c>
      <c r="E4898" t="s">
        <v>283</v>
      </c>
      <c r="F4898" t="s">
        <v>279</v>
      </c>
      <c r="G4898" t="s">
        <v>189</v>
      </c>
      <c r="H4898" t="s">
        <v>174</v>
      </c>
      <c r="I4898" t="s">
        <v>151</v>
      </c>
      <c r="J4898" t="s">
        <v>164</v>
      </c>
      <c r="K4898" t="s">
        <v>176</v>
      </c>
      <c r="L4898" t="s">
        <v>155</v>
      </c>
      <c r="M4898" t="s">
        <v>155</v>
      </c>
      <c r="N4898" t="n">
        <v>-95.3951</v>
      </c>
      <c r="O4898" t="n">
        <v>29.9374</v>
      </c>
      <c r="P4898" t="n">
        <v>504</v>
      </c>
      <c r="Q4898" t="n">
        <v>504</v>
      </c>
      <c r="R4898" t="n">
        <v>76</v>
      </c>
      <c r="S4898" t="n">
        <v>5.4</v>
      </c>
      <c r="T4898" t="n">
        <v>47.4</v>
      </c>
      <c r="U4898" t="n">
        <v>42.7</v>
      </c>
      <c r="V4898" t="n">
        <v>0.6</v>
      </c>
      <c r="W4898" t="n">
        <v>0</v>
      </c>
      <c r="X4898" t="n">
        <v>60</v>
      </c>
      <c r="Y4898"/>
      <c r="Z4898" t="n">
        <v>21</v>
      </c>
      <c r="AA4898" t="n">
        <v>143</v>
      </c>
      <c r="AB4898" t="n">
        <v>61.5</v>
      </c>
      <c r="AC4898"/>
      <c r="AD4898"/>
      <c r="AE4898"/>
      <c r="AF4898" t="n">
        <v>157</v>
      </c>
      <c r="AG4898" t="n">
        <v>75</v>
      </c>
      <c r="AH4898" t="n">
        <v>75</v>
      </c>
      <c r="AI4898" t="n">
        <v>15269</v>
      </c>
      <c r="AJ4898" t="n">
        <v>14888</v>
      </c>
      <c r="AK4898" t="n">
        <v>14801</v>
      </c>
      <c r="AL4898" t="n">
        <v>17107</v>
      </c>
      <c r="AM4898" t="n">
        <v>20199</v>
      </c>
      <c r="AN4898"/>
      <c r="AO4898" t="n">
        <v>8</v>
      </c>
      <c r="AP4898"/>
      <c r="AQ4898"/>
      <c r="AR4898"/>
    </row>
    <row r="4899">
      <c r="A4899" t="n">
        <v>459967</v>
      </c>
      <c r="B4899" t="s">
        <v>7166</v>
      </c>
      <c r="C4899" t="s">
        <v>4924</v>
      </c>
      <c r="D4899" t="s">
        <v>4775</v>
      </c>
      <c r="E4899" t="s">
        <v>283</v>
      </c>
      <c r="F4899" t="s">
        <v>279</v>
      </c>
      <c r="G4899" t="s">
        <v>189</v>
      </c>
      <c r="H4899" t="s">
        <v>174</v>
      </c>
      <c r="I4899" t="s">
        <v>151</v>
      </c>
      <c r="J4899" t="s">
        <v>164</v>
      </c>
      <c r="K4899"/>
      <c r="L4899" t="s">
        <v>155</v>
      </c>
      <c r="M4899" t="s">
        <v>155</v>
      </c>
      <c r="N4899" t="n">
        <v>-97.5011</v>
      </c>
      <c r="O4899" t="n">
        <v>25.937</v>
      </c>
      <c r="P4899" t="n">
        <v>1074</v>
      </c>
      <c r="Q4899" t="n">
        <v>1074</v>
      </c>
      <c r="R4899" t="n">
        <v>58.8</v>
      </c>
      <c r="S4899" t="n">
        <v>25.8</v>
      </c>
      <c r="T4899" t="n">
        <v>0.9</v>
      </c>
      <c r="U4899" t="n">
        <v>72.6</v>
      </c>
      <c r="V4899" t="n">
        <v>0.2</v>
      </c>
      <c r="W4899" t="n">
        <v>0.1</v>
      </c>
      <c r="X4899" t="n">
        <v>73</v>
      </c>
      <c r="Y4899"/>
      <c r="Z4899" t="n">
        <v>25</v>
      </c>
      <c r="AA4899" t="n">
        <v>647</v>
      </c>
      <c r="AB4899" t="n">
        <v>70.9</v>
      </c>
      <c r="AC4899"/>
      <c r="AD4899"/>
      <c r="AE4899"/>
      <c r="AF4899" t="n">
        <v>579</v>
      </c>
      <c r="AG4899" t="n">
        <v>77</v>
      </c>
      <c r="AH4899" t="n">
        <v>84</v>
      </c>
      <c r="AI4899" t="n">
        <v>17205</v>
      </c>
      <c r="AJ4899" t="n">
        <v>16391</v>
      </c>
      <c r="AK4899" t="n">
        <v>16890</v>
      </c>
      <c r="AL4899" t="n">
        <v>17548</v>
      </c>
      <c r="AM4899" t="n">
        <v>18908</v>
      </c>
      <c r="AN4899" t="n">
        <v>19231</v>
      </c>
      <c r="AO4899" t="n">
        <v>4</v>
      </c>
      <c r="AP4899"/>
      <c r="AQ4899"/>
      <c r="AR4899"/>
    </row>
    <row r="4900">
      <c r="A4900" t="n">
        <v>459985</v>
      </c>
      <c r="B4900" t="s">
        <v>7167</v>
      </c>
      <c r="C4900" t="s">
        <v>6007</v>
      </c>
      <c r="D4900" t="s">
        <v>4775</v>
      </c>
      <c r="E4900" t="s">
        <v>283</v>
      </c>
      <c r="F4900" t="s">
        <v>279</v>
      </c>
      <c r="G4900" t="s">
        <v>189</v>
      </c>
      <c r="H4900" t="s">
        <v>174</v>
      </c>
      <c r="I4900" t="s">
        <v>151</v>
      </c>
      <c r="J4900" t="s">
        <v>164</v>
      </c>
      <c r="K4900"/>
      <c r="L4900" t="s">
        <v>155</v>
      </c>
      <c r="M4900" t="s">
        <v>155</v>
      </c>
      <c r="N4900" t="n">
        <v>-97.6753</v>
      </c>
      <c r="O4900" t="n">
        <v>26.2038</v>
      </c>
      <c r="P4900" t="n">
        <v>890</v>
      </c>
      <c r="Q4900" t="n">
        <v>890</v>
      </c>
      <c r="R4900" t="n">
        <v>47.5</v>
      </c>
      <c r="S4900" t="n">
        <v>40.7</v>
      </c>
      <c r="T4900" t="n">
        <v>1</v>
      </c>
      <c r="U4900" t="n">
        <v>57.3</v>
      </c>
      <c r="V4900" t="n">
        <v>0.2</v>
      </c>
      <c r="W4900" t="n">
        <v>0</v>
      </c>
      <c r="X4900" t="n">
        <v>70</v>
      </c>
      <c r="Y4900"/>
      <c r="Z4900" t="n">
        <v>25</v>
      </c>
      <c r="AA4900" t="n">
        <v>477</v>
      </c>
      <c r="AB4900" t="n">
        <v>60</v>
      </c>
      <c r="AC4900"/>
      <c r="AD4900"/>
      <c r="AE4900"/>
      <c r="AF4900" t="n">
        <v>440</v>
      </c>
      <c r="AG4900" t="n">
        <v>75</v>
      </c>
      <c r="AH4900" t="n">
        <v>82</v>
      </c>
      <c r="AI4900" t="n">
        <v>23021</v>
      </c>
      <c r="AJ4900" t="n">
        <v>22832</v>
      </c>
      <c r="AK4900" t="n">
        <v>23830</v>
      </c>
      <c r="AL4900" t="n">
        <v>25050</v>
      </c>
      <c r="AM4900"/>
      <c r="AN4900" t="n">
        <v>28245</v>
      </c>
      <c r="AO4900" t="n">
        <v>4</v>
      </c>
      <c r="AP4900"/>
      <c r="AQ4900"/>
      <c r="AR4900"/>
    </row>
    <row r="4901">
      <c r="A4901" t="n">
        <v>459994</v>
      </c>
      <c r="B4901" t="s">
        <v>7168</v>
      </c>
      <c r="C4901" t="s">
        <v>1063</v>
      </c>
      <c r="D4901" t="s">
        <v>1064</v>
      </c>
      <c r="E4901" t="s">
        <v>997</v>
      </c>
      <c r="F4901" t="s">
        <v>188</v>
      </c>
      <c r="G4901" t="s">
        <v>189</v>
      </c>
      <c r="H4901" t="s">
        <v>150</v>
      </c>
      <c r="I4901" t="s">
        <v>151</v>
      </c>
      <c r="J4901" t="s">
        <v>238</v>
      </c>
      <c r="K4901" t="s">
        <v>209</v>
      </c>
      <c r="L4901" t="s">
        <v>155</v>
      </c>
      <c r="M4901" t="s">
        <v>155</v>
      </c>
      <c r="N4901" t="n">
        <v>-77.0341</v>
      </c>
      <c r="O4901" t="n">
        <v>38.9049</v>
      </c>
      <c r="P4901" t="n">
        <v>17492</v>
      </c>
      <c r="Q4901" t="n">
        <v>13705</v>
      </c>
      <c r="R4901" t="n">
        <v>67.2</v>
      </c>
      <c r="S4901" t="n">
        <v>47.1</v>
      </c>
      <c r="T4901" t="n">
        <v>30.5</v>
      </c>
      <c r="U4901" t="n">
        <v>13.6</v>
      </c>
      <c r="V4901" t="n">
        <v>1.1</v>
      </c>
      <c r="W4901" t="n">
        <v>0</v>
      </c>
      <c r="X4901" t="n">
        <v>33</v>
      </c>
      <c r="Y4901" t="n">
        <v>32</v>
      </c>
      <c r="Z4901" t="n">
        <v>39</v>
      </c>
      <c r="AA4901" t="n">
        <v>5</v>
      </c>
      <c r="AB4901" t="n">
        <v>20</v>
      </c>
      <c r="AC4901" t="n">
        <v>5</v>
      </c>
      <c r="AD4901" t="n">
        <v>20</v>
      </c>
      <c r="AE4901" t="n">
        <v>20</v>
      </c>
      <c r="AF4901" t="n">
        <v>15</v>
      </c>
      <c r="AG4901" t="n">
        <v>53</v>
      </c>
      <c r="AH4901" t="n">
        <v>89</v>
      </c>
      <c r="AI4901" t="n">
        <v>18470</v>
      </c>
      <c r="AJ4901" t="n">
        <v>19777</v>
      </c>
      <c r="AK4901" t="n">
        <v>14362</v>
      </c>
      <c r="AL4901" t="n">
        <v>20293</v>
      </c>
      <c r="AM4901"/>
      <c r="AN4901"/>
      <c r="AO4901" t="n">
        <v>484</v>
      </c>
      <c r="AP4901" t="n">
        <v>671</v>
      </c>
      <c r="AQ4901" t="n">
        <v>993</v>
      </c>
      <c r="AR4901"/>
    </row>
    <row r="4902">
      <c r="A4902" t="n">
        <v>460011</v>
      </c>
      <c r="B4902" t="s">
        <v>7169</v>
      </c>
      <c r="C4902" t="s">
        <v>212</v>
      </c>
      <c r="D4902" t="s">
        <v>4545</v>
      </c>
      <c r="E4902" t="s">
        <v>147</v>
      </c>
      <c r="F4902" t="s">
        <v>199</v>
      </c>
      <c r="G4902" t="s">
        <v>189</v>
      </c>
      <c r="H4902" t="s">
        <v>200</v>
      </c>
      <c r="I4902" t="s">
        <v>205</v>
      </c>
      <c r="J4902" t="s">
        <v>164</v>
      </c>
      <c r="K4902"/>
      <c r="L4902" t="s">
        <v>155</v>
      </c>
      <c r="M4902" t="s">
        <v>155</v>
      </c>
      <c r="N4902" t="n">
        <v>-79.8094</v>
      </c>
      <c r="O4902" t="n">
        <v>34.2384</v>
      </c>
      <c r="P4902" t="n">
        <v>346</v>
      </c>
      <c r="Q4902" t="n">
        <v>346</v>
      </c>
      <c r="R4902" t="n">
        <v>99.1</v>
      </c>
      <c r="S4902" t="n">
        <v>39.6</v>
      </c>
      <c r="T4902" t="n">
        <v>59.2</v>
      </c>
      <c r="U4902" t="n">
        <v>0.9</v>
      </c>
      <c r="V4902" t="n">
        <v>0</v>
      </c>
      <c r="W4902" t="n">
        <v>0</v>
      </c>
      <c r="X4902" t="n">
        <v>95</v>
      </c>
      <c r="Y4902" t="n">
        <v>100</v>
      </c>
      <c r="Z4902" t="n">
        <v>20</v>
      </c>
      <c r="AA4902"/>
      <c r="AB4902"/>
      <c r="AC4902"/>
      <c r="AD4902"/>
      <c r="AE4902"/>
      <c r="AF4902" t="n">
        <v>74</v>
      </c>
      <c r="AG4902" t="n">
        <v>77</v>
      </c>
      <c r="AH4902" t="n">
        <v>79</v>
      </c>
      <c r="AI4902" t="n">
        <v>19984</v>
      </c>
      <c r="AJ4902" t="n">
        <v>19628</v>
      </c>
      <c r="AK4902" t="n">
        <v>20045</v>
      </c>
      <c r="AL4902" t="n">
        <v>21236</v>
      </c>
      <c r="AM4902" t="n">
        <v>24682</v>
      </c>
      <c r="AN4902" t="n">
        <v>24744</v>
      </c>
      <c r="AO4902"/>
      <c r="AP4902"/>
      <c r="AQ4902"/>
      <c r="AR4902"/>
    </row>
    <row r="4903">
      <c r="A4903" t="n">
        <v>460020</v>
      </c>
      <c r="B4903" t="s">
        <v>7170</v>
      </c>
      <c r="C4903" t="s">
        <v>2031</v>
      </c>
      <c r="D4903" t="s">
        <v>4545</v>
      </c>
      <c r="E4903" t="s">
        <v>147</v>
      </c>
      <c r="F4903" t="s">
        <v>279</v>
      </c>
      <c r="G4903" t="s">
        <v>189</v>
      </c>
      <c r="H4903" t="s">
        <v>174</v>
      </c>
      <c r="I4903" t="s">
        <v>151</v>
      </c>
      <c r="J4903" t="s">
        <v>164</v>
      </c>
      <c r="K4903" t="s">
        <v>176</v>
      </c>
      <c r="L4903" t="s">
        <v>155</v>
      </c>
      <c r="M4903" t="s">
        <v>155</v>
      </c>
      <c r="N4903" t="n">
        <v>-81.0818</v>
      </c>
      <c r="O4903" t="n">
        <v>34.0151</v>
      </c>
      <c r="P4903" t="n">
        <v>723</v>
      </c>
      <c r="Q4903" t="n">
        <v>723</v>
      </c>
      <c r="R4903" t="n">
        <v>76.9</v>
      </c>
      <c r="S4903" t="n">
        <v>13.1</v>
      </c>
      <c r="T4903" t="n">
        <v>81.9</v>
      </c>
      <c r="U4903" t="n">
        <v>2.8</v>
      </c>
      <c r="V4903" t="n">
        <v>0</v>
      </c>
      <c r="W4903" t="n">
        <v>0</v>
      </c>
      <c r="X4903" t="n">
        <v>58</v>
      </c>
      <c r="Y4903"/>
      <c r="Z4903" t="n">
        <v>23</v>
      </c>
      <c r="AA4903" t="n">
        <v>179</v>
      </c>
      <c r="AB4903" t="n">
        <v>36.3</v>
      </c>
      <c r="AC4903"/>
      <c r="AD4903"/>
      <c r="AE4903"/>
      <c r="AF4903" t="n">
        <v>71</v>
      </c>
      <c r="AG4903" t="n">
        <v>73</v>
      </c>
      <c r="AH4903" t="n">
        <v>76</v>
      </c>
      <c r="AI4903" t="n">
        <v>27031</v>
      </c>
      <c r="AJ4903" t="n">
        <v>26947</v>
      </c>
      <c r="AK4903" t="n">
        <v>28072</v>
      </c>
      <c r="AL4903" t="n">
        <v>28570</v>
      </c>
      <c r="AM4903" t="n">
        <v>34276</v>
      </c>
      <c r="AN4903" t="n">
        <v>34276</v>
      </c>
      <c r="AO4903" t="n">
        <v>48</v>
      </c>
      <c r="AP4903"/>
      <c r="AQ4903"/>
      <c r="AR4903"/>
    </row>
    <row r="4904">
      <c r="A4904" t="n">
        <v>460093</v>
      </c>
      <c r="B4904" t="s">
        <v>7171</v>
      </c>
      <c r="C4904" t="s">
        <v>7172</v>
      </c>
      <c r="D4904" t="s">
        <v>1745</v>
      </c>
      <c r="E4904" t="s">
        <v>1434</v>
      </c>
      <c r="F4904" t="s">
        <v>199</v>
      </c>
      <c r="G4904" t="s">
        <v>189</v>
      </c>
      <c r="H4904" t="s">
        <v>200</v>
      </c>
      <c r="I4904" t="s">
        <v>186</v>
      </c>
      <c r="J4904" t="s">
        <v>164</v>
      </c>
      <c r="K4904"/>
      <c r="L4904" t="s">
        <v>155</v>
      </c>
      <c r="M4904" t="s">
        <v>155</v>
      </c>
      <c r="N4904" t="n">
        <v>-83.5166</v>
      </c>
      <c r="O4904" t="n">
        <v>43.0218</v>
      </c>
      <c r="P4904" t="n">
        <v>59</v>
      </c>
      <c r="Q4904" t="n">
        <v>59</v>
      </c>
      <c r="R4904" t="n">
        <v>96.6</v>
      </c>
      <c r="S4904" t="n">
        <v>25.4</v>
      </c>
      <c r="T4904" t="n">
        <v>3.4</v>
      </c>
      <c r="U4904" t="n">
        <v>0</v>
      </c>
      <c r="V4904" t="n">
        <v>1.7</v>
      </c>
      <c r="W4904" t="n">
        <v>0</v>
      </c>
      <c r="X4904" t="n">
        <v>95</v>
      </c>
      <c r="Y4904"/>
      <c r="Z4904" t="n">
        <v>20</v>
      </c>
      <c r="AA4904"/>
      <c r="AB4904"/>
      <c r="AC4904"/>
      <c r="AD4904"/>
      <c r="AE4904"/>
      <c r="AF4904" t="n">
        <v>30</v>
      </c>
      <c r="AG4904" t="n">
        <v>85</v>
      </c>
      <c r="AH4904" t="n">
        <v>85</v>
      </c>
      <c r="AI4904" t="n">
        <v>22883</v>
      </c>
      <c r="AJ4904" t="n">
        <v>23081</v>
      </c>
      <c r="AK4904"/>
      <c r="AL4904"/>
      <c r="AM4904" t="n">
        <v>25507</v>
      </c>
      <c r="AN4904"/>
      <c r="AO4904"/>
      <c r="AP4904"/>
      <c r="AQ4904"/>
      <c r="AR4904"/>
    </row>
    <row r="4905">
      <c r="A4905" t="n">
        <v>460109</v>
      </c>
      <c r="B4905" t="s">
        <v>7173</v>
      </c>
      <c r="C4905" t="s">
        <v>7174</v>
      </c>
      <c r="D4905" t="s">
        <v>1445</v>
      </c>
      <c r="E4905" t="s">
        <v>1434</v>
      </c>
      <c r="F4905" t="s">
        <v>199</v>
      </c>
      <c r="G4905" t="s">
        <v>189</v>
      </c>
      <c r="H4905" t="s">
        <v>200</v>
      </c>
      <c r="I4905" t="s">
        <v>151</v>
      </c>
      <c r="J4905" t="s">
        <v>164</v>
      </c>
      <c r="K4905" t="s">
        <v>176</v>
      </c>
      <c r="L4905" t="s">
        <v>155</v>
      </c>
      <c r="M4905" t="s">
        <v>155</v>
      </c>
      <c r="N4905" t="n">
        <v>-86.1743</v>
      </c>
      <c r="O4905" t="n">
        <v>41.7178</v>
      </c>
      <c r="P4905" t="n">
        <v>172</v>
      </c>
      <c r="Q4905" t="n">
        <v>172</v>
      </c>
      <c r="R4905" t="n">
        <v>95.3</v>
      </c>
      <c r="S4905" t="n">
        <v>18.6</v>
      </c>
      <c r="T4905" t="n">
        <v>20.9</v>
      </c>
      <c r="U4905" t="n">
        <v>10.5</v>
      </c>
      <c r="V4905" t="n">
        <v>0.6</v>
      </c>
      <c r="W4905" t="n">
        <v>1.7</v>
      </c>
      <c r="X4905" t="n">
        <v>54</v>
      </c>
      <c r="Y4905"/>
      <c r="Z4905" t="n">
        <v>23</v>
      </c>
      <c r="AA4905"/>
      <c r="AB4905"/>
      <c r="AC4905"/>
      <c r="AD4905"/>
      <c r="AE4905"/>
      <c r="AF4905" t="n">
        <v>75</v>
      </c>
      <c r="AG4905" t="n">
        <v>89</v>
      </c>
      <c r="AH4905" t="n">
        <v>89</v>
      </c>
      <c r="AI4905" t="n">
        <v>22269</v>
      </c>
      <c r="AJ4905" t="n">
        <v>22121</v>
      </c>
      <c r="AK4905" t="n">
        <v>23804</v>
      </c>
      <c r="AL4905" t="n">
        <v>25067</v>
      </c>
      <c r="AM4905"/>
      <c r="AN4905"/>
      <c r="AO4905"/>
      <c r="AP4905"/>
      <c r="AQ4905"/>
      <c r="AR4905"/>
    </row>
    <row r="4906">
      <c r="A4906" t="n">
        <v>460118</v>
      </c>
      <c r="B4906" t="s">
        <v>7175</v>
      </c>
      <c r="C4906" t="s">
        <v>1597</v>
      </c>
      <c r="D4906" t="s">
        <v>3795</v>
      </c>
      <c r="E4906" t="s">
        <v>1434</v>
      </c>
      <c r="F4906" t="s">
        <v>199</v>
      </c>
      <c r="G4906" t="s">
        <v>189</v>
      </c>
      <c r="H4906" t="s">
        <v>200</v>
      </c>
      <c r="I4906" t="s">
        <v>186</v>
      </c>
      <c r="J4906" t="s">
        <v>164</v>
      </c>
      <c r="K4906"/>
      <c r="L4906" t="s">
        <v>155</v>
      </c>
      <c r="M4906" t="s">
        <v>155</v>
      </c>
      <c r="N4906" t="n">
        <v>-80.7465</v>
      </c>
      <c r="O4906" t="n">
        <v>41.212</v>
      </c>
      <c r="P4906" t="n">
        <v>114</v>
      </c>
      <c r="Q4906" t="n">
        <v>114</v>
      </c>
      <c r="R4906" t="n">
        <v>96.5</v>
      </c>
      <c r="S4906" t="n">
        <v>21.9</v>
      </c>
      <c r="T4906" t="n">
        <v>22.8</v>
      </c>
      <c r="U4906" t="n">
        <v>5.3</v>
      </c>
      <c r="V4906" t="n">
        <v>0</v>
      </c>
      <c r="W4906" t="n">
        <v>0.9</v>
      </c>
      <c r="X4906" t="n">
        <v>65</v>
      </c>
      <c r="Y4906"/>
      <c r="Z4906" t="n">
        <v>17</v>
      </c>
      <c r="AA4906"/>
      <c r="AB4906"/>
      <c r="AC4906"/>
      <c r="AD4906"/>
      <c r="AE4906"/>
      <c r="AF4906" t="n">
        <v>54</v>
      </c>
      <c r="AG4906" t="n">
        <v>83</v>
      </c>
      <c r="AH4906" t="n">
        <v>83</v>
      </c>
      <c r="AI4906" t="n">
        <v>19592</v>
      </c>
      <c r="AJ4906" t="n">
        <v>20688</v>
      </c>
      <c r="AK4906" t="n">
        <v>20409</v>
      </c>
      <c r="AL4906"/>
      <c r="AM4906"/>
      <c r="AN4906" t="n">
        <v>26100</v>
      </c>
      <c r="AO4906"/>
      <c r="AP4906"/>
      <c r="AQ4906"/>
      <c r="AR4906"/>
    </row>
    <row r="4907">
      <c r="A4907" t="n">
        <v>460127</v>
      </c>
      <c r="B4907" t="s">
        <v>7176</v>
      </c>
      <c r="C4907" t="s">
        <v>1506</v>
      </c>
      <c r="D4907" t="s">
        <v>1745</v>
      </c>
      <c r="E4907" t="s">
        <v>1434</v>
      </c>
      <c r="F4907" t="s">
        <v>199</v>
      </c>
      <c r="G4907" t="s">
        <v>189</v>
      </c>
      <c r="H4907" t="s">
        <v>200</v>
      </c>
      <c r="I4907" t="s">
        <v>186</v>
      </c>
      <c r="J4907" t="s">
        <v>164</v>
      </c>
      <c r="K4907"/>
      <c r="L4907" t="s">
        <v>155</v>
      </c>
      <c r="M4907" t="s">
        <v>155</v>
      </c>
      <c r="N4907" t="n">
        <v>-83.4827</v>
      </c>
      <c r="O4907" t="n">
        <v>42.3244</v>
      </c>
      <c r="P4907" t="n">
        <v>136</v>
      </c>
      <c r="Q4907" t="n">
        <v>136</v>
      </c>
      <c r="R4907" t="n">
        <v>93.4</v>
      </c>
      <c r="S4907" t="n">
        <v>16.2</v>
      </c>
      <c r="T4907" t="n">
        <v>16.2</v>
      </c>
      <c r="U4907" t="n">
        <v>2.9</v>
      </c>
      <c r="V4907" t="n">
        <v>0</v>
      </c>
      <c r="W4907" t="n">
        <v>0.7</v>
      </c>
      <c r="X4907" t="n">
        <v>61</v>
      </c>
      <c r="Y4907"/>
      <c r="Z4907" t="n">
        <v>11</v>
      </c>
      <c r="AA4907"/>
      <c r="AB4907"/>
      <c r="AC4907"/>
      <c r="AD4907"/>
      <c r="AE4907"/>
      <c r="AF4907" t="n">
        <v>74</v>
      </c>
      <c r="AG4907" t="n">
        <v>75</v>
      </c>
      <c r="AH4907" t="n">
        <v>79</v>
      </c>
      <c r="AI4907" t="n">
        <v>26722</v>
      </c>
      <c r="AJ4907" t="n">
        <v>26387</v>
      </c>
      <c r="AK4907"/>
      <c r="AL4907"/>
      <c r="AM4907"/>
      <c r="AN4907"/>
      <c r="AO4907"/>
      <c r="AP4907"/>
      <c r="AQ4907"/>
      <c r="AR4907"/>
    </row>
    <row r="4908">
      <c r="A4908" t="n">
        <v>460136</v>
      </c>
      <c r="B4908" t="s">
        <v>7177</v>
      </c>
      <c r="C4908" t="s">
        <v>4799</v>
      </c>
      <c r="D4908" t="s">
        <v>4775</v>
      </c>
      <c r="E4908" t="s">
        <v>283</v>
      </c>
      <c r="F4908" t="s">
        <v>279</v>
      </c>
      <c r="G4908" t="s">
        <v>189</v>
      </c>
      <c r="H4908" t="s">
        <v>174</v>
      </c>
      <c r="I4908" t="s">
        <v>151</v>
      </c>
      <c r="J4908" t="s">
        <v>168</v>
      </c>
      <c r="K4908" t="s">
        <v>176</v>
      </c>
      <c r="L4908" t="s">
        <v>155</v>
      </c>
      <c r="M4908" t="s">
        <v>155</v>
      </c>
      <c r="N4908" t="n">
        <v>-95.5623</v>
      </c>
      <c r="O4908" t="n">
        <v>29.8383</v>
      </c>
      <c r="P4908" t="n">
        <v>1436</v>
      </c>
      <c r="Q4908" t="n">
        <v>1436</v>
      </c>
      <c r="R4908" t="n">
        <v>85</v>
      </c>
      <c r="S4908" t="n">
        <v>11.5</v>
      </c>
      <c r="T4908" t="n">
        <v>12.7</v>
      </c>
      <c r="U4908" t="n">
        <v>63.3</v>
      </c>
      <c r="V4908" t="n">
        <v>7.7</v>
      </c>
      <c r="W4908" t="n">
        <v>0.1</v>
      </c>
      <c r="X4908" t="n">
        <v>79</v>
      </c>
      <c r="Y4908"/>
      <c r="Z4908" t="n">
        <v>25</v>
      </c>
      <c r="AA4908" t="n">
        <v>492</v>
      </c>
      <c r="AB4908" t="n">
        <v>58.5</v>
      </c>
      <c r="AC4908"/>
      <c r="AD4908"/>
      <c r="AE4908"/>
      <c r="AF4908" t="n">
        <v>496</v>
      </c>
      <c r="AG4908" t="n">
        <v>50</v>
      </c>
      <c r="AH4908" t="n">
        <v>51</v>
      </c>
      <c r="AI4908" t="n">
        <v>20389</v>
      </c>
      <c r="AJ4908" t="n">
        <v>21042</v>
      </c>
      <c r="AK4908" t="n">
        <v>21659</v>
      </c>
      <c r="AL4908" t="n">
        <v>19047</v>
      </c>
      <c r="AM4908"/>
      <c r="AN4908"/>
      <c r="AO4908" t="n">
        <v>191</v>
      </c>
      <c r="AP4908"/>
      <c r="AQ4908"/>
      <c r="AR4908"/>
    </row>
    <row r="4909">
      <c r="A4909" t="n">
        <v>460145</v>
      </c>
      <c r="B4909" t="s">
        <v>7178</v>
      </c>
      <c r="C4909" t="s">
        <v>1432</v>
      </c>
      <c r="D4909" t="s">
        <v>1433</v>
      </c>
      <c r="E4909" t="s">
        <v>1434</v>
      </c>
      <c r="F4909" t="s">
        <v>199</v>
      </c>
      <c r="G4909" t="s">
        <v>189</v>
      </c>
      <c r="H4909" t="s">
        <v>200</v>
      </c>
      <c r="I4909" t="s">
        <v>151</v>
      </c>
      <c r="J4909" t="s">
        <v>164</v>
      </c>
      <c r="K4909"/>
      <c r="L4909" t="s">
        <v>155</v>
      </c>
      <c r="M4909" t="s">
        <v>155</v>
      </c>
      <c r="N4909" t="n">
        <v>-87.6312</v>
      </c>
      <c r="O4909" t="n">
        <v>41.8792</v>
      </c>
      <c r="P4909" t="n">
        <v>325</v>
      </c>
      <c r="Q4909" t="n">
        <v>325</v>
      </c>
      <c r="R4909" t="n">
        <v>42.2</v>
      </c>
      <c r="S4909" t="n">
        <v>9.8</v>
      </c>
      <c r="T4909" t="n">
        <v>69.2</v>
      </c>
      <c r="U4909" t="n">
        <v>13.2</v>
      </c>
      <c r="V4909" t="n">
        <v>0</v>
      </c>
      <c r="W4909" t="n">
        <v>0</v>
      </c>
      <c r="X4909" t="n">
        <v>57</v>
      </c>
      <c r="Y4909"/>
      <c r="Z4909" t="n">
        <v>11</v>
      </c>
      <c r="AA4909"/>
      <c r="AB4909"/>
      <c r="AC4909"/>
      <c r="AD4909"/>
      <c r="AE4909"/>
      <c r="AF4909" t="n">
        <v>107</v>
      </c>
      <c r="AG4909" t="n">
        <v>62</v>
      </c>
      <c r="AH4909" t="n">
        <v>64</v>
      </c>
      <c r="AI4909" t="n">
        <v>26038</v>
      </c>
      <c r="AJ4909" t="n">
        <v>26075</v>
      </c>
      <c r="AK4909" t="n">
        <v>25935</v>
      </c>
      <c r="AL4909" t="n">
        <v>26110</v>
      </c>
      <c r="AM4909" t="n">
        <v>23767</v>
      </c>
      <c r="AN4909"/>
      <c r="AO4909"/>
      <c r="AP4909"/>
      <c r="AQ4909"/>
      <c r="AR4909"/>
    </row>
    <row r="4910">
      <c r="A4910" t="n">
        <v>460172</v>
      </c>
      <c r="B4910" t="s">
        <v>7179</v>
      </c>
      <c r="C4910" t="s">
        <v>4796</v>
      </c>
      <c r="D4910" t="s">
        <v>4775</v>
      </c>
      <c r="E4910" t="s">
        <v>283</v>
      </c>
      <c r="F4910" t="s">
        <v>199</v>
      </c>
      <c r="G4910" t="s">
        <v>189</v>
      </c>
      <c r="H4910" t="s">
        <v>200</v>
      </c>
      <c r="I4910" t="s">
        <v>151</v>
      </c>
      <c r="J4910" t="s">
        <v>164</v>
      </c>
      <c r="K4910"/>
      <c r="L4910" t="s">
        <v>155</v>
      </c>
      <c r="M4910" t="s">
        <v>155</v>
      </c>
      <c r="N4910" t="n">
        <v>-98.4891</v>
      </c>
      <c r="O4910" t="n">
        <v>29.356</v>
      </c>
      <c r="P4910" t="n">
        <v>955</v>
      </c>
      <c r="Q4910" t="n">
        <v>955</v>
      </c>
      <c r="R4910" t="n">
        <v>13</v>
      </c>
      <c r="S4910" t="n">
        <v>16.5</v>
      </c>
      <c r="T4910" t="n">
        <v>7.4</v>
      </c>
      <c r="U4910" t="n">
        <v>69.4</v>
      </c>
      <c r="V4910" t="n">
        <v>0.5</v>
      </c>
      <c r="W4910" t="n">
        <v>0</v>
      </c>
      <c r="X4910" t="n">
        <v>69</v>
      </c>
      <c r="Y4910"/>
      <c r="Z4910" t="n">
        <v>17</v>
      </c>
      <c r="AA4910"/>
      <c r="AB4910"/>
      <c r="AC4910"/>
      <c r="AD4910"/>
      <c r="AE4910"/>
      <c r="AF4910" t="n">
        <v>368</v>
      </c>
      <c r="AG4910" t="n">
        <v>67</v>
      </c>
      <c r="AH4910" t="n">
        <v>77</v>
      </c>
      <c r="AI4910" t="n">
        <v>20861</v>
      </c>
      <c r="AJ4910" t="n">
        <v>20781</v>
      </c>
      <c r="AK4910" t="n">
        <v>22170</v>
      </c>
      <c r="AL4910" t="n">
        <v>23050</v>
      </c>
      <c r="AM4910" t="n">
        <v>25589</v>
      </c>
      <c r="AN4910" t="n">
        <v>26138</v>
      </c>
      <c r="AO4910"/>
      <c r="AP4910"/>
      <c r="AQ4910"/>
      <c r="AR4910"/>
    </row>
    <row r="4911">
      <c r="A4911" t="n">
        <v>460181</v>
      </c>
      <c r="B4911" t="s">
        <v>7180</v>
      </c>
      <c r="C4911" t="s">
        <v>3629</v>
      </c>
      <c r="D4911" t="s">
        <v>4775</v>
      </c>
      <c r="E4911" t="s">
        <v>283</v>
      </c>
      <c r="F4911" t="s">
        <v>279</v>
      </c>
      <c r="G4911" t="s">
        <v>189</v>
      </c>
      <c r="H4911" t="s">
        <v>174</v>
      </c>
      <c r="I4911" t="s">
        <v>151</v>
      </c>
      <c r="J4911" t="s">
        <v>164</v>
      </c>
      <c r="K4911" t="s">
        <v>176</v>
      </c>
      <c r="L4911" t="s">
        <v>155</v>
      </c>
      <c r="M4911" t="s">
        <v>155</v>
      </c>
      <c r="N4911" t="n">
        <v>-96.7417</v>
      </c>
      <c r="O4911" t="n">
        <v>32.9186</v>
      </c>
      <c r="P4911" t="n">
        <v>1032</v>
      </c>
      <c r="Q4911" t="n">
        <v>1032</v>
      </c>
      <c r="R4911" t="n">
        <v>85.8</v>
      </c>
      <c r="S4911" t="n">
        <v>11.1</v>
      </c>
      <c r="T4911" t="n">
        <v>29.8</v>
      </c>
      <c r="U4911" t="n">
        <v>31.3</v>
      </c>
      <c r="V4911" t="n">
        <v>2.9</v>
      </c>
      <c r="W4911" t="n">
        <v>0</v>
      </c>
      <c r="X4911" t="n">
        <v>59</v>
      </c>
      <c r="Y4911"/>
      <c r="Z4911" t="n">
        <v>29</v>
      </c>
      <c r="AA4911" t="n">
        <v>516</v>
      </c>
      <c r="AB4911" t="n">
        <v>59.3</v>
      </c>
      <c r="AC4911"/>
      <c r="AD4911"/>
      <c r="AE4911"/>
      <c r="AF4911" t="n">
        <v>487</v>
      </c>
      <c r="AG4911" t="n">
        <v>61</v>
      </c>
      <c r="AH4911" t="n">
        <v>62</v>
      </c>
      <c r="AI4911" t="n">
        <v>23005</v>
      </c>
      <c r="AJ4911" t="n">
        <v>22467</v>
      </c>
      <c r="AK4911" t="n">
        <v>23016</v>
      </c>
      <c r="AL4911" t="n">
        <v>23476</v>
      </c>
      <c r="AM4911" t="n">
        <v>26655</v>
      </c>
      <c r="AN4911" t="n">
        <v>26850</v>
      </c>
      <c r="AO4911" t="n">
        <v>119</v>
      </c>
      <c r="AP4911"/>
      <c r="AQ4911"/>
      <c r="AR4911"/>
    </row>
    <row r="4912">
      <c r="A4912" t="n">
        <v>460190</v>
      </c>
      <c r="B4912" t="s">
        <v>7181</v>
      </c>
      <c r="C4912" t="s">
        <v>1098</v>
      </c>
      <c r="D4912" t="s">
        <v>1078</v>
      </c>
      <c r="E4912" t="s">
        <v>147</v>
      </c>
      <c r="F4912" t="s">
        <v>279</v>
      </c>
      <c r="G4912" t="s">
        <v>189</v>
      </c>
      <c r="H4912" t="s">
        <v>174</v>
      </c>
      <c r="I4912" t="s">
        <v>151</v>
      </c>
      <c r="J4912" t="s">
        <v>164</v>
      </c>
      <c r="K4912" t="s">
        <v>176</v>
      </c>
      <c r="L4912" t="s">
        <v>155</v>
      </c>
      <c r="M4912" t="s">
        <v>155</v>
      </c>
      <c r="N4912" t="n">
        <v>-81.3404</v>
      </c>
      <c r="O4912" t="n">
        <v>28.5598</v>
      </c>
      <c r="P4912" t="n">
        <v>537</v>
      </c>
      <c r="Q4912" t="n">
        <v>537</v>
      </c>
      <c r="R4912" t="n">
        <v>85.8</v>
      </c>
      <c r="S4912" t="n">
        <v>12.8</v>
      </c>
      <c r="T4912" t="n">
        <v>32.4</v>
      </c>
      <c r="U4912" t="n">
        <v>34.8</v>
      </c>
      <c r="V4912" t="n">
        <v>1.3</v>
      </c>
      <c r="W4912" t="n">
        <v>0.2</v>
      </c>
      <c r="X4912" t="n">
        <v>72</v>
      </c>
      <c r="Y4912"/>
      <c r="Z4912" t="n">
        <v>28</v>
      </c>
      <c r="AA4912" t="n">
        <v>338</v>
      </c>
      <c r="AB4912" t="n">
        <v>64.5</v>
      </c>
      <c r="AC4912"/>
      <c r="AD4912"/>
      <c r="AE4912"/>
      <c r="AF4912" t="n">
        <v>172</v>
      </c>
      <c r="AG4912" t="n">
        <v>67</v>
      </c>
      <c r="AH4912" t="n">
        <v>72</v>
      </c>
      <c r="AI4912" t="n">
        <v>32030</v>
      </c>
      <c r="AJ4912" t="n">
        <v>31181</v>
      </c>
      <c r="AK4912" t="n">
        <v>32652</v>
      </c>
      <c r="AL4912" t="n">
        <v>34947</v>
      </c>
      <c r="AM4912" t="n">
        <v>37618</v>
      </c>
      <c r="AN4912"/>
      <c r="AO4912" t="n">
        <v>65</v>
      </c>
      <c r="AP4912"/>
      <c r="AQ4912"/>
      <c r="AR4912"/>
    </row>
    <row r="4913">
      <c r="A4913" t="n">
        <v>460206</v>
      </c>
      <c r="B4913" t="s">
        <v>7182</v>
      </c>
      <c r="C4913" t="s">
        <v>4796</v>
      </c>
      <c r="D4913" t="s">
        <v>4775</v>
      </c>
      <c r="E4913" t="s">
        <v>283</v>
      </c>
      <c r="F4913" t="s">
        <v>279</v>
      </c>
      <c r="G4913" t="s">
        <v>189</v>
      </c>
      <c r="H4913" t="s">
        <v>174</v>
      </c>
      <c r="I4913" t="s">
        <v>151</v>
      </c>
      <c r="J4913" t="s">
        <v>164</v>
      </c>
      <c r="K4913" t="s">
        <v>176</v>
      </c>
      <c r="L4913" t="s">
        <v>155</v>
      </c>
      <c r="M4913" t="s">
        <v>155</v>
      </c>
      <c r="N4913" t="n">
        <v>-98.5824</v>
      </c>
      <c r="O4913" t="n">
        <v>29.49</v>
      </c>
      <c r="P4913" t="n">
        <v>835</v>
      </c>
      <c r="Q4913" t="n">
        <v>835</v>
      </c>
      <c r="R4913" t="n">
        <v>79.6</v>
      </c>
      <c r="S4913" t="n">
        <v>12</v>
      </c>
      <c r="T4913" t="n">
        <v>9</v>
      </c>
      <c r="U4913" t="n">
        <v>41</v>
      </c>
      <c r="V4913" t="n">
        <v>2.5</v>
      </c>
      <c r="W4913" t="n">
        <v>0</v>
      </c>
      <c r="X4913" t="n">
        <v>66</v>
      </c>
      <c r="Y4913"/>
      <c r="Z4913" t="n">
        <v>25</v>
      </c>
      <c r="AA4913" t="n">
        <v>375</v>
      </c>
      <c r="AB4913" t="n">
        <v>65.6</v>
      </c>
      <c r="AC4913"/>
      <c r="AD4913"/>
      <c r="AE4913"/>
      <c r="AF4913" t="n">
        <v>248</v>
      </c>
      <c r="AG4913" t="n">
        <v>57</v>
      </c>
      <c r="AH4913" t="n">
        <v>58</v>
      </c>
      <c r="AI4913" t="n">
        <v>26558</v>
      </c>
      <c r="AJ4913" t="n">
        <v>25922</v>
      </c>
      <c r="AK4913" t="n">
        <v>27081</v>
      </c>
      <c r="AL4913" t="n">
        <v>28196</v>
      </c>
      <c r="AM4913" t="n">
        <v>29771</v>
      </c>
      <c r="AN4913" t="n">
        <v>31004</v>
      </c>
      <c r="AO4913" t="n">
        <v>114</v>
      </c>
      <c r="AP4913"/>
      <c r="AQ4913"/>
      <c r="AR4913"/>
    </row>
    <row r="4914">
      <c r="A4914" t="n">
        <v>460349</v>
      </c>
      <c r="B4914" t="s">
        <v>7183</v>
      </c>
      <c r="C4914" t="s">
        <v>4523</v>
      </c>
      <c r="D4914" t="s">
        <v>4524</v>
      </c>
      <c r="E4914" t="s">
        <v>993</v>
      </c>
      <c r="F4914" t="s">
        <v>162</v>
      </c>
      <c r="G4914" t="s">
        <v>163</v>
      </c>
      <c r="H4914" t="s">
        <v>150</v>
      </c>
      <c r="I4914" t="s">
        <v>151</v>
      </c>
      <c r="J4914" t="s">
        <v>168</v>
      </c>
      <c r="K4914" t="s">
        <v>153</v>
      </c>
      <c r="L4914" t="s">
        <v>155</v>
      </c>
      <c r="M4914" t="s">
        <v>155</v>
      </c>
      <c r="N4914" t="n">
        <v>-71.4128</v>
      </c>
      <c r="O4914" t="n">
        <v>41.82</v>
      </c>
      <c r="P4914" t="n">
        <v>3608</v>
      </c>
      <c r="Q4914" t="n">
        <v>2687</v>
      </c>
      <c r="R4914" t="n">
        <v>69.4</v>
      </c>
      <c r="S4914" t="n">
        <v>45.6</v>
      </c>
      <c r="T4914" t="n">
        <v>24.3</v>
      </c>
      <c r="U4914" t="n">
        <v>16.9</v>
      </c>
      <c r="V4914" t="n">
        <v>2.8</v>
      </c>
      <c r="W4914" t="n">
        <v>1.2</v>
      </c>
      <c r="X4914" t="n">
        <v>54</v>
      </c>
      <c r="Y4914" t="n">
        <v>43</v>
      </c>
      <c r="Z4914" t="n">
        <v>11</v>
      </c>
      <c r="AA4914" t="n">
        <v>3</v>
      </c>
      <c r="AB4914"/>
      <c r="AC4914" t="n">
        <v>3</v>
      </c>
      <c r="AD4914"/>
      <c r="AE4914"/>
      <c r="AF4914" t="n">
        <v>28</v>
      </c>
      <c r="AG4914" t="n">
        <v>36</v>
      </c>
      <c r="AH4914" t="n">
        <v>64</v>
      </c>
      <c r="AI4914" t="n">
        <v>18265</v>
      </c>
      <c r="AJ4914" t="n">
        <v>18449</v>
      </c>
      <c r="AK4914" t="n">
        <v>20006</v>
      </c>
      <c r="AL4914" t="n">
        <v>20720</v>
      </c>
      <c r="AM4914" t="n">
        <v>25365</v>
      </c>
      <c r="AN4914" t="n">
        <v>25365</v>
      </c>
      <c r="AO4914" t="n">
        <v>6</v>
      </c>
      <c r="AP4914" t="n">
        <v>302</v>
      </c>
      <c r="AQ4914" t="n">
        <v>297</v>
      </c>
      <c r="AR4914" t="n">
        <v>8</v>
      </c>
    </row>
    <row r="4915">
      <c r="A4915" t="n">
        <v>460376</v>
      </c>
      <c r="B4915" t="s">
        <v>7184</v>
      </c>
      <c r="C4915" t="s">
        <v>5107</v>
      </c>
      <c r="D4915" t="s">
        <v>5078</v>
      </c>
      <c r="E4915" t="s">
        <v>147</v>
      </c>
      <c r="F4915" t="s">
        <v>162</v>
      </c>
      <c r="G4915" t="s">
        <v>163</v>
      </c>
      <c r="H4915" t="s">
        <v>150</v>
      </c>
      <c r="I4915" t="s">
        <v>186</v>
      </c>
      <c r="J4915" t="s">
        <v>164</v>
      </c>
      <c r="K4915" t="s">
        <v>179</v>
      </c>
      <c r="L4915" t="s">
        <v>155</v>
      </c>
      <c r="M4915" t="s">
        <v>155</v>
      </c>
      <c r="N4915" t="n">
        <v>-77.3478</v>
      </c>
      <c r="O4915" t="n">
        <v>38.849</v>
      </c>
      <c r="P4915" t="n">
        <v>45</v>
      </c>
      <c r="Q4915" t="n">
        <v>12</v>
      </c>
      <c r="R4915" t="n">
        <v>58.3</v>
      </c>
      <c r="S4915" t="n">
        <v>0</v>
      </c>
      <c r="T4915" t="n">
        <v>0</v>
      </c>
      <c r="U4915" t="n">
        <v>8.3</v>
      </c>
      <c r="V4915" t="n">
        <v>8.3</v>
      </c>
      <c r="W4915" t="n">
        <v>83.3</v>
      </c>
      <c r="X4915" t="n">
        <v>63</v>
      </c>
      <c r="Y4915"/>
      <c r="Z4915" t="n">
        <v>3</v>
      </c>
      <c r="AA4915" t="n">
        <v>5</v>
      </c>
      <c r="AB4915"/>
      <c r="AC4915" t="n">
        <v>5</v>
      </c>
      <c r="AD4915"/>
      <c r="AE4915"/>
      <c r="AF4915" t="n">
        <v>4</v>
      </c>
      <c r="AG4915" t="n">
        <v>0</v>
      </c>
      <c r="AH4915" t="n">
        <v>64</v>
      </c>
      <c r="AI4915"/>
      <c r="AJ4915"/>
      <c r="AK4915"/>
      <c r="AL4915"/>
      <c r="AM4915"/>
      <c r="AN4915"/>
      <c r="AO4915"/>
      <c r="AP4915" t="n">
        <v>1</v>
      </c>
      <c r="AQ4915" t="n">
        <v>1</v>
      </c>
      <c r="AR4915"/>
    </row>
    <row r="4916">
      <c r="A4916" t="n">
        <v>460394</v>
      </c>
      <c r="B4916" t="s">
        <v>7185</v>
      </c>
      <c r="C4916" t="s">
        <v>7186</v>
      </c>
      <c r="D4916" t="s">
        <v>440</v>
      </c>
      <c r="E4916" t="s">
        <v>267</v>
      </c>
      <c r="F4916" t="s">
        <v>173</v>
      </c>
      <c r="G4916" t="s">
        <v>149</v>
      </c>
      <c r="H4916" t="s">
        <v>174</v>
      </c>
      <c r="I4916" t="s">
        <v>186</v>
      </c>
      <c r="J4916" t="s">
        <v>238</v>
      </c>
      <c r="K4916" t="s">
        <v>176</v>
      </c>
      <c r="L4916" t="s">
        <v>155</v>
      </c>
      <c r="M4916" t="s">
        <v>155</v>
      </c>
      <c r="N4916" t="n">
        <v>-117.2027</v>
      </c>
      <c r="O4916" t="n">
        <v>33.8874</v>
      </c>
      <c r="P4916" t="n">
        <v>15329</v>
      </c>
      <c r="Q4916" t="n">
        <v>15329</v>
      </c>
      <c r="R4916" t="n">
        <v>55.4</v>
      </c>
      <c r="S4916" t="n">
        <v>14.7</v>
      </c>
      <c r="T4916" t="n">
        <v>9.6</v>
      </c>
      <c r="U4916" t="n">
        <v>65.1</v>
      </c>
      <c r="V4916" t="n">
        <v>5.1</v>
      </c>
      <c r="W4916" t="n">
        <v>0.4</v>
      </c>
      <c r="X4916" t="n">
        <v>69</v>
      </c>
      <c r="Y4916" t="n">
        <v>36</v>
      </c>
      <c r="Z4916" t="n">
        <v>26</v>
      </c>
      <c r="AA4916" t="n">
        <v>506</v>
      </c>
      <c r="AB4916" t="n">
        <v>32.6</v>
      </c>
      <c r="AC4916"/>
      <c r="AD4916"/>
      <c r="AE4916"/>
      <c r="AF4916" t="n">
        <v>575</v>
      </c>
      <c r="AG4916" t="n">
        <v>20</v>
      </c>
      <c r="AH4916" t="n">
        <v>61</v>
      </c>
      <c r="AI4916" t="n">
        <v>4543</v>
      </c>
      <c r="AJ4916" t="n">
        <v>1293</v>
      </c>
      <c r="AK4916" t="n">
        <v>1066</v>
      </c>
      <c r="AL4916" t="n">
        <v>3634</v>
      </c>
      <c r="AM4916" t="n">
        <v>7458</v>
      </c>
      <c r="AN4916" t="n">
        <v>7136</v>
      </c>
      <c r="AO4916" t="n">
        <v>736</v>
      </c>
      <c r="AP4916"/>
      <c r="AQ4916"/>
      <c r="AR4916"/>
    </row>
    <row r="4917">
      <c r="A4917" t="n">
        <v>460464</v>
      </c>
      <c r="B4917" t="s">
        <v>7187</v>
      </c>
      <c r="C4917" t="s">
        <v>7188</v>
      </c>
      <c r="D4917" t="s">
        <v>440</v>
      </c>
      <c r="E4917" t="s">
        <v>267</v>
      </c>
      <c r="F4917" t="s">
        <v>173</v>
      </c>
      <c r="G4917" t="s">
        <v>149</v>
      </c>
      <c r="H4917" t="s">
        <v>174</v>
      </c>
      <c r="I4917" t="s">
        <v>186</v>
      </c>
      <c r="J4917" t="s">
        <v>238</v>
      </c>
      <c r="K4917" t="s">
        <v>176</v>
      </c>
      <c r="L4917" t="s">
        <v>155</v>
      </c>
      <c r="M4917" t="s">
        <v>155</v>
      </c>
      <c r="N4917" t="n">
        <v>-117.5702</v>
      </c>
      <c r="O4917" t="n">
        <v>33.9174</v>
      </c>
      <c r="P4917" t="n">
        <v>15592</v>
      </c>
      <c r="Q4917" t="n">
        <v>15592</v>
      </c>
      <c r="R4917" t="n">
        <v>54.5</v>
      </c>
      <c r="S4917" t="n">
        <v>16.7</v>
      </c>
      <c r="T4917" t="n">
        <v>6.7</v>
      </c>
      <c r="U4917" t="n">
        <v>58.9</v>
      </c>
      <c r="V4917" t="n">
        <v>10.9</v>
      </c>
      <c r="W4917" t="n">
        <v>0.3</v>
      </c>
      <c r="X4917" t="n">
        <v>77</v>
      </c>
      <c r="Y4917" t="n">
        <v>41</v>
      </c>
      <c r="Z4917" t="n">
        <v>28</v>
      </c>
      <c r="AA4917" t="n">
        <v>579</v>
      </c>
      <c r="AB4917" t="n">
        <v>32.6</v>
      </c>
      <c r="AC4917"/>
      <c r="AD4917"/>
      <c r="AE4917"/>
      <c r="AF4917" t="n">
        <v>585</v>
      </c>
      <c r="AG4917" t="n">
        <v>16</v>
      </c>
      <c r="AH4917" t="n">
        <v>53</v>
      </c>
      <c r="AI4917" t="n">
        <v>6147</v>
      </c>
      <c r="AJ4917" t="n">
        <v>1788</v>
      </c>
      <c r="AK4917" t="n">
        <v>1640</v>
      </c>
      <c r="AL4917" t="n">
        <v>5838</v>
      </c>
      <c r="AM4917" t="n">
        <v>7356</v>
      </c>
      <c r="AN4917" t="n">
        <v>10501</v>
      </c>
      <c r="AO4917" t="n">
        <v>912</v>
      </c>
      <c r="AP4917"/>
      <c r="AQ4917"/>
      <c r="AR4917"/>
    </row>
    <row r="4918">
      <c r="A4918" t="n">
        <v>460482</v>
      </c>
      <c r="B4918" t="s">
        <v>7189</v>
      </c>
      <c r="C4918" t="s">
        <v>5605</v>
      </c>
      <c r="D4918" t="s">
        <v>1745</v>
      </c>
      <c r="E4918" t="s">
        <v>1434</v>
      </c>
      <c r="F4918" t="s">
        <v>199</v>
      </c>
      <c r="G4918" t="s">
        <v>189</v>
      </c>
      <c r="H4918" t="s">
        <v>200</v>
      </c>
      <c r="I4918" t="s">
        <v>186</v>
      </c>
      <c r="J4918" t="s">
        <v>164</v>
      </c>
      <c r="K4918"/>
      <c r="L4918" t="s">
        <v>155</v>
      </c>
      <c r="M4918" t="s">
        <v>155</v>
      </c>
      <c r="N4918" t="n">
        <v>-83.9731</v>
      </c>
      <c r="O4918" t="n">
        <v>43.4706</v>
      </c>
      <c r="P4918" t="n">
        <v>464</v>
      </c>
      <c r="Q4918" t="n">
        <v>464</v>
      </c>
      <c r="R4918" t="n">
        <v>84.3</v>
      </c>
      <c r="S4918" t="n">
        <v>28.2</v>
      </c>
      <c r="T4918" t="n">
        <v>56.2</v>
      </c>
      <c r="U4918" t="n">
        <v>7.8</v>
      </c>
      <c r="V4918" t="n">
        <v>0.4</v>
      </c>
      <c r="W4918" t="n">
        <v>0</v>
      </c>
      <c r="X4918" t="n">
        <v>49</v>
      </c>
      <c r="Y4918"/>
      <c r="Z4918" t="n">
        <v>13</v>
      </c>
      <c r="AA4918"/>
      <c r="AB4918"/>
      <c r="AC4918"/>
      <c r="AD4918"/>
      <c r="AE4918"/>
      <c r="AF4918" t="n">
        <v>49</v>
      </c>
      <c r="AG4918" t="n">
        <v>92</v>
      </c>
      <c r="AH4918" t="n">
        <v>95</v>
      </c>
      <c r="AI4918" t="n">
        <v>23242</v>
      </c>
      <c r="AJ4918" t="n">
        <v>23242</v>
      </c>
      <c r="AK4918"/>
      <c r="AL4918"/>
      <c r="AM4918"/>
      <c r="AN4918"/>
      <c r="AO4918"/>
      <c r="AP4918"/>
      <c r="AQ4918"/>
      <c r="AR4918"/>
    </row>
    <row r="4919">
      <c r="A4919" t="n">
        <v>460525</v>
      </c>
      <c r="B4919" t="s">
        <v>7190</v>
      </c>
      <c r="C4919" t="s">
        <v>1406</v>
      </c>
      <c r="D4919" t="s">
        <v>1407</v>
      </c>
      <c r="E4919" t="s">
        <v>914</v>
      </c>
      <c r="F4919" t="s">
        <v>199</v>
      </c>
      <c r="G4919" t="s">
        <v>189</v>
      </c>
      <c r="H4919" t="s">
        <v>200</v>
      </c>
      <c r="I4919" t="s">
        <v>151</v>
      </c>
      <c r="J4919" t="s">
        <v>164</v>
      </c>
      <c r="K4919"/>
      <c r="L4919" t="s">
        <v>155</v>
      </c>
      <c r="M4919" t="s">
        <v>155</v>
      </c>
      <c r="N4919" t="n">
        <v>-116.2952</v>
      </c>
      <c r="O4919" t="n">
        <v>43.5909</v>
      </c>
      <c r="P4919" t="n">
        <v>37</v>
      </c>
      <c r="Q4919" t="n">
        <v>37</v>
      </c>
      <c r="R4919" t="n">
        <v>83.8</v>
      </c>
      <c r="S4919" t="n">
        <v>48.6</v>
      </c>
      <c r="T4919" t="n">
        <v>0</v>
      </c>
      <c r="U4919" t="n">
        <v>32.4</v>
      </c>
      <c r="V4919" t="n">
        <v>8.1</v>
      </c>
      <c r="W4919" t="n">
        <v>2.7</v>
      </c>
      <c r="X4919"/>
      <c r="Y4919"/>
      <c r="Z4919"/>
      <c r="AA4919"/>
      <c r="AB4919"/>
      <c r="AC4919"/>
      <c r="AD4919"/>
      <c r="AE4919"/>
      <c r="AF4919" t="n">
        <v>35</v>
      </c>
      <c r="AG4919" t="n">
        <v>14</v>
      </c>
      <c r="AH4919" t="n">
        <v>14</v>
      </c>
      <c r="AI4919" t="n">
        <v>37079</v>
      </c>
      <c r="AJ4919" t="n">
        <v>33927</v>
      </c>
      <c r="AK4919"/>
      <c r="AL4919"/>
      <c r="AM4919"/>
      <c r="AN4919"/>
      <c r="AO4919"/>
      <c r="AP4919"/>
      <c r="AQ4919"/>
      <c r="AR4919"/>
    </row>
    <row r="4920">
      <c r="A4920" t="n">
        <v>460534</v>
      </c>
      <c r="B4920" t="s">
        <v>7191</v>
      </c>
      <c r="C4920" t="s">
        <v>4838</v>
      </c>
      <c r="D4920" t="s">
        <v>4775</v>
      </c>
      <c r="E4920" t="s">
        <v>283</v>
      </c>
      <c r="F4920" t="s">
        <v>199</v>
      </c>
      <c r="G4920" t="s">
        <v>189</v>
      </c>
      <c r="H4920" t="s">
        <v>200</v>
      </c>
      <c r="I4920" t="s">
        <v>151</v>
      </c>
      <c r="J4920" t="s">
        <v>164</v>
      </c>
      <c r="K4920"/>
      <c r="L4920" t="s">
        <v>155</v>
      </c>
      <c r="M4920" t="s">
        <v>155</v>
      </c>
      <c r="N4920" t="n">
        <v>-106.3002</v>
      </c>
      <c r="O4920" t="n">
        <v>31.7493</v>
      </c>
      <c r="P4920" t="n">
        <v>569</v>
      </c>
      <c r="Q4920" t="n">
        <v>569</v>
      </c>
      <c r="R4920" t="n">
        <v>96.7</v>
      </c>
      <c r="S4920" t="n">
        <v>8.3</v>
      </c>
      <c r="T4920" t="n">
        <v>7.4</v>
      </c>
      <c r="U4920" t="n">
        <v>81.9</v>
      </c>
      <c r="V4920" t="n">
        <v>0.4</v>
      </c>
      <c r="W4920" t="n">
        <v>0</v>
      </c>
      <c r="X4920" t="n">
        <v>78</v>
      </c>
      <c r="Y4920"/>
      <c r="Z4920" t="n">
        <v>16</v>
      </c>
      <c r="AA4920"/>
      <c r="AB4920"/>
      <c r="AC4920"/>
      <c r="AD4920"/>
      <c r="AE4920"/>
      <c r="AF4920" t="n">
        <v>495</v>
      </c>
      <c r="AG4920" t="n">
        <v>65</v>
      </c>
      <c r="AH4920" t="n">
        <v>65</v>
      </c>
      <c r="AI4920" t="n">
        <v>26116</v>
      </c>
      <c r="AJ4920" t="n">
        <v>25669</v>
      </c>
      <c r="AK4920" t="n">
        <v>25879</v>
      </c>
      <c r="AL4920" t="n">
        <v>27196</v>
      </c>
      <c r="AM4920" t="n">
        <v>28088</v>
      </c>
      <c r="AN4920" t="n">
        <v>29525</v>
      </c>
      <c r="AO4920"/>
      <c r="AP4920"/>
      <c r="AQ4920"/>
      <c r="AR4920"/>
    </row>
    <row r="4921">
      <c r="A4921" t="n">
        <v>460543</v>
      </c>
      <c r="B4921" t="s">
        <v>7192</v>
      </c>
      <c r="C4921" t="s">
        <v>4829</v>
      </c>
      <c r="D4921" t="s">
        <v>4775</v>
      </c>
      <c r="E4921" t="s">
        <v>283</v>
      </c>
      <c r="F4921" t="s">
        <v>279</v>
      </c>
      <c r="G4921" t="s">
        <v>189</v>
      </c>
      <c r="H4921" t="s">
        <v>174</v>
      </c>
      <c r="I4921" t="s">
        <v>151</v>
      </c>
      <c r="J4921" t="s">
        <v>168</v>
      </c>
      <c r="K4921" t="s">
        <v>176</v>
      </c>
      <c r="L4921" t="s">
        <v>155</v>
      </c>
      <c r="M4921" t="s">
        <v>155</v>
      </c>
      <c r="N4921" t="n">
        <v>-97.0127</v>
      </c>
      <c r="O4921" t="n">
        <v>32.9381</v>
      </c>
      <c r="P4921" t="n">
        <v>2486</v>
      </c>
      <c r="Q4921" t="n">
        <v>2486</v>
      </c>
      <c r="R4921" t="n">
        <v>5.6</v>
      </c>
      <c r="S4921" t="n">
        <v>30.2</v>
      </c>
      <c r="T4921" t="n">
        <v>11.7</v>
      </c>
      <c r="U4921" t="n">
        <v>44.5</v>
      </c>
      <c r="V4921" t="n">
        <v>1.9</v>
      </c>
      <c r="W4921" t="n">
        <v>0</v>
      </c>
      <c r="X4921" t="n">
        <v>81</v>
      </c>
      <c r="Y4921"/>
      <c r="Z4921" t="n">
        <v>49</v>
      </c>
      <c r="AA4921" t="n">
        <v>998</v>
      </c>
      <c r="AB4921" t="n">
        <v>68</v>
      </c>
      <c r="AC4921"/>
      <c r="AD4921"/>
      <c r="AE4921"/>
      <c r="AF4921" t="n">
        <v>941</v>
      </c>
      <c r="AG4921" t="n">
        <v>51</v>
      </c>
      <c r="AH4921" t="n">
        <v>76</v>
      </c>
      <c r="AI4921" t="n">
        <v>23321</v>
      </c>
      <c r="AJ4921" t="n">
        <v>22074</v>
      </c>
      <c r="AK4921" t="n">
        <v>22714</v>
      </c>
      <c r="AL4921" t="n">
        <v>25275</v>
      </c>
      <c r="AM4921" t="n">
        <v>27670</v>
      </c>
      <c r="AN4921" t="n">
        <v>28569</v>
      </c>
      <c r="AO4921" t="n">
        <v>669</v>
      </c>
      <c r="AP4921"/>
      <c r="AQ4921"/>
      <c r="AR4921"/>
    </row>
    <row r="4922">
      <c r="A4922" t="n">
        <v>460677</v>
      </c>
      <c r="B4922" t="s">
        <v>5563</v>
      </c>
      <c r="C4922" t="s">
        <v>5465</v>
      </c>
      <c r="D4922" t="s">
        <v>5462</v>
      </c>
      <c r="E4922" t="s">
        <v>5452</v>
      </c>
      <c r="F4922" t="s">
        <v>279</v>
      </c>
      <c r="G4922" t="s">
        <v>189</v>
      </c>
      <c r="H4922" t="s">
        <v>174</v>
      </c>
      <c r="I4922" t="s">
        <v>186</v>
      </c>
      <c r="J4922" t="s">
        <v>164</v>
      </c>
      <c r="K4922" t="s">
        <v>176</v>
      </c>
      <c r="L4922" t="s">
        <v>155</v>
      </c>
      <c r="M4922" t="s">
        <v>155</v>
      </c>
      <c r="N4922" t="n">
        <v>-66.4938</v>
      </c>
      <c r="O4922" t="n">
        <v>18.429</v>
      </c>
      <c r="P4922" t="n">
        <v>675</v>
      </c>
      <c r="Q4922" t="n">
        <v>675</v>
      </c>
      <c r="R4922" t="n">
        <v>80.7</v>
      </c>
      <c r="S4922" t="n">
        <v>0</v>
      </c>
      <c r="T4922" t="n">
        <v>0</v>
      </c>
      <c r="U4922" t="n">
        <v>100</v>
      </c>
      <c r="V4922" t="n">
        <v>0</v>
      </c>
      <c r="W4922" t="n">
        <v>0</v>
      </c>
      <c r="X4922" t="n">
        <v>37</v>
      </c>
      <c r="Y4922" t="n">
        <v>0</v>
      </c>
      <c r="Z4922" t="n">
        <v>21</v>
      </c>
      <c r="AA4922" t="n">
        <v>46</v>
      </c>
      <c r="AB4922" t="n">
        <v>56.5</v>
      </c>
      <c r="AC4922"/>
      <c r="AD4922"/>
      <c r="AE4922"/>
      <c r="AF4922" t="n">
        <v>90</v>
      </c>
      <c r="AG4922" t="n">
        <v>99</v>
      </c>
      <c r="AH4922" t="n">
        <v>100</v>
      </c>
      <c r="AI4922" t="n">
        <v>5907</v>
      </c>
      <c r="AJ4922" t="n">
        <v>5820</v>
      </c>
      <c r="AK4922" t="n">
        <v>6134</v>
      </c>
      <c r="AL4922" t="n">
        <v>8806</v>
      </c>
      <c r="AM4922"/>
      <c r="AN4922"/>
      <c r="AO4922" t="n">
        <v>29</v>
      </c>
      <c r="AP4922"/>
      <c r="AQ4922"/>
      <c r="AR4922"/>
    </row>
    <row r="4923">
      <c r="A4923" t="n">
        <v>460701</v>
      </c>
      <c r="B4923" t="s">
        <v>7193</v>
      </c>
      <c r="C4923" t="s">
        <v>1138</v>
      </c>
      <c r="D4923" t="s">
        <v>1078</v>
      </c>
      <c r="E4923" t="s">
        <v>147</v>
      </c>
      <c r="F4923" t="s">
        <v>199</v>
      </c>
      <c r="G4923" t="s">
        <v>189</v>
      </c>
      <c r="H4923" t="s">
        <v>200</v>
      </c>
      <c r="I4923" t="s">
        <v>151</v>
      </c>
      <c r="J4923" t="s">
        <v>164</v>
      </c>
      <c r="K4923"/>
      <c r="L4923" t="s">
        <v>155</v>
      </c>
      <c r="M4923" t="s">
        <v>155</v>
      </c>
      <c r="N4923" t="n">
        <v>-81.9472</v>
      </c>
      <c r="O4923" t="n">
        <v>28.0536</v>
      </c>
      <c r="P4923" t="n">
        <v>431</v>
      </c>
      <c r="Q4923" t="n">
        <v>431</v>
      </c>
      <c r="R4923" t="n">
        <v>88.6</v>
      </c>
      <c r="S4923" t="n">
        <v>27.1</v>
      </c>
      <c r="T4923" t="n">
        <v>38.3</v>
      </c>
      <c r="U4923" t="n">
        <v>30.2</v>
      </c>
      <c r="V4923" t="n">
        <v>0</v>
      </c>
      <c r="W4923" t="n">
        <v>0</v>
      </c>
      <c r="X4923" t="n">
        <v>88</v>
      </c>
      <c r="Y4923" t="n">
        <v>83</v>
      </c>
      <c r="Z4923" t="n">
        <v>16</v>
      </c>
      <c r="AA4923"/>
      <c r="AB4923"/>
      <c r="AC4923"/>
      <c r="AD4923"/>
      <c r="AE4923"/>
      <c r="AF4923" t="n">
        <v>44</v>
      </c>
      <c r="AG4923" t="n">
        <v>57</v>
      </c>
      <c r="AH4923" t="n">
        <v>57</v>
      </c>
      <c r="AI4923" t="n">
        <v>16056</v>
      </c>
      <c r="AJ4923" t="n">
        <v>16056</v>
      </c>
      <c r="AK4923"/>
      <c r="AL4923"/>
      <c r="AM4923"/>
      <c r="AN4923"/>
      <c r="AO4923"/>
      <c r="AP4923"/>
      <c r="AQ4923"/>
      <c r="AR4923"/>
    </row>
    <row r="4924">
      <c r="A4924" t="n">
        <v>460756</v>
      </c>
      <c r="B4924" t="s">
        <v>7194</v>
      </c>
      <c r="C4924" t="s">
        <v>1386</v>
      </c>
      <c r="D4924" t="s">
        <v>1387</v>
      </c>
      <c r="E4924" t="s">
        <v>267</v>
      </c>
      <c r="F4924" t="s">
        <v>279</v>
      </c>
      <c r="G4924" t="s">
        <v>189</v>
      </c>
      <c r="H4924" t="s">
        <v>174</v>
      </c>
      <c r="I4924" t="s">
        <v>151</v>
      </c>
      <c r="J4924" t="s">
        <v>164</v>
      </c>
      <c r="K4924" t="s">
        <v>176</v>
      </c>
      <c r="L4924" t="s">
        <v>155</v>
      </c>
      <c r="M4924" t="s">
        <v>155</v>
      </c>
      <c r="N4924" t="n">
        <v>-157.8477</v>
      </c>
      <c r="O4924" t="n">
        <v>21.2952</v>
      </c>
      <c r="P4924" t="n">
        <v>504</v>
      </c>
      <c r="Q4924" t="n">
        <v>504</v>
      </c>
      <c r="R4924" t="n">
        <v>91.9</v>
      </c>
      <c r="S4924" t="n">
        <v>4</v>
      </c>
      <c r="T4924" t="n">
        <v>2.2</v>
      </c>
      <c r="U4924" t="n">
        <v>8.7</v>
      </c>
      <c r="V4924" t="n">
        <v>26.8</v>
      </c>
      <c r="W4924" t="n">
        <v>5.8</v>
      </c>
      <c r="X4924" t="n">
        <v>74</v>
      </c>
      <c r="Y4924" t="n">
        <v>30</v>
      </c>
      <c r="Z4924" t="n">
        <v>15</v>
      </c>
      <c r="AA4924" t="n">
        <v>46</v>
      </c>
      <c r="AB4924" t="n">
        <v>34.8</v>
      </c>
      <c r="AC4924"/>
      <c r="AD4924"/>
      <c r="AE4924"/>
      <c r="AF4924" t="n">
        <v>156</v>
      </c>
      <c r="AG4924" t="n">
        <v>53</v>
      </c>
      <c r="AH4924" t="n">
        <v>57</v>
      </c>
      <c r="AI4924" t="n">
        <v>33384</v>
      </c>
      <c r="AJ4924" t="n">
        <v>34785</v>
      </c>
      <c r="AK4924" t="n">
        <v>35271</v>
      </c>
      <c r="AL4924" t="n">
        <v>35950</v>
      </c>
      <c r="AM4924" t="n">
        <v>34708</v>
      </c>
      <c r="AN4924" t="n">
        <v>39181</v>
      </c>
      <c r="AO4924" t="n">
        <v>44</v>
      </c>
      <c r="AP4924"/>
      <c r="AQ4924"/>
      <c r="AR4924"/>
    </row>
    <row r="4925">
      <c r="A4925" t="n">
        <v>460765</v>
      </c>
      <c r="B4925" t="s">
        <v>7195</v>
      </c>
      <c r="C4925" t="s">
        <v>3576</v>
      </c>
      <c r="D4925" t="s">
        <v>3570</v>
      </c>
      <c r="E4925" t="s">
        <v>147</v>
      </c>
      <c r="F4925" t="s">
        <v>199</v>
      </c>
      <c r="G4925" t="s">
        <v>189</v>
      </c>
      <c r="H4925" t="s">
        <v>200</v>
      </c>
      <c r="I4925" t="s">
        <v>151</v>
      </c>
      <c r="J4925" t="s">
        <v>164</v>
      </c>
      <c r="K4925"/>
      <c r="L4925" t="s">
        <v>155</v>
      </c>
      <c r="M4925" t="s">
        <v>155</v>
      </c>
      <c r="N4925" t="n">
        <v>-82.6015</v>
      </c>
      <c r="O4925" t="n">
        <v>35.5841</v>
      </c>
      <c r="P4925" t="n">
        <v>57</v>
      </c>
      <c r="Q4925" t="n">
        <v>57</v>
      </c>
      <c r="R4925" t="n">
        <v>96.5</v>
      </c>
      <c r="S4925" t="n">
        <v>77.2</v>
      </c>
      <c r="T4925" t="n">
        <v>5.3</v>
      </c>
      <c r="U4925" t="n">
        <v>14</v>
      </c>
      <c r="V4925" t="n">
        <v>3.5</v>
      </c>
      <c r="W4925" t="n">
        <v>0</v>
      </c>
      <c r="X4925" t="n">
        <v>83</v>
      </c>
      <c r="Y4925"/>
      <c r="Z4925" t="n">
        <v>11</v>
      </c>
      <c r="AA4925"/>
      <c r="AB4925"/>
      <c r="AC4925"/>
      <c r="AD4925"/>
      <c r="AE4925"/>
      <c r="AF4925" t="n">
        <v>56</v>
      </c>
      <c r="AG4925" t="n">
        <v>46</v>
      </c>
      <c r="AH4925" t="n">
        <v>46</v>
      </c>
      <c r="AI4925" t="n">
        <v>13474</v>
      </c>
      <c r="AJ4925" t="n">
        <v>12905</v>
      </c>
      <c r="AK4925" t="n">
        <v>14545</v>
      </c>
      <c r="AL4925" t="n">
        <v>16677</v>
      </c>
      <c r="AM4925" t="n">
        <v>16839</v>
      </c>
      <c r="AN4925"/>
      <c r="AO4925"/>
      <c r="AP4925"/>
      <c r="AQ4925"/>
      <c r="AR4925"/>
    </row>
    <row r="4926">
      <c r="A4926" t="n">
        <v>460808</v>
      </c>
      <c r="B4926" t="s">
        <v>7196</v>
      </c>
      <c r="C4926" t="s">
        <v>7197</v>
      </c>
      <c r="D4926" t="s">
        <v>1407</v>
      </c>
      <c r="E4926" t="s">
        <v>914</v>
      </c>
      <c r="F4926" t="s">
        <v>199</v>
      </c>
      <c r="G4926" t="s">
        <v>189</v>
      </c>
      <c r="H4926" t="s">
        <v>200</v>
      </c>
      <c r="I4926" t="s">
        <v>175</v>
      </c>
      <c r="J4926" t="s">
        <v>164</v>
      </c>
      <c r="K4926"/>
      <c r="L4926" t="s">
        <v>155</v>
      </c>
      <c r="M4926" t="s">
        <v>155</v>
      </c>
      <c r="N4926" t="n">
        <v>-112.3359</v>
      </c>
      <c r="O4926" t="n">
        <v>43.2009</v>
      </c>
      <c r="P4926" t="n">
        <v>10</v>
      </c>
      <c r="Q4926" t="n">
        <v>10</v>
      </c>
      <c r="R4926" t="n">
        <v>100</v>
      </c>
      <c r="S4926" t="n">
        <v>80</v>
      </c>
      <c r="T4926" t="n">
        <v>0</v>
      </c>
      <c r="U4926" t="n">
        <v>10</v>
      </c>
      <c r="V4926" t="n">
        <v>0</v>
      </c>
      <c r="W4926" t="n">
        <v>0</v>
      </c>
      <c r="X4926"/>
      <c r="Y4926"/>
      <c r="Z4926" t="n">
        <v>8</v>
      </c>
      <c r="AA4926"/>
      <c r="AB4926"/>
      <c r="AC4926"/>
      <c r="AD4926"/>
      <c r="AE4926"/>
      <c r="AF4926" t="n">
        <v>13</v>
      </c>
      <c r="AG4926" t="n">
        <v>77</v>
      </c>
      <c r="AH4926" t="n">
        <v>77</v>
      </c>
      <c r="AI4926" t="n">
        <v>9027</v>
      </c>
      <c r="AJ4926"/>
      <c r="AK4926" t="n">
        <v>8547</v>
      </c>
      <c r="AL4926" t="n">
        <v>9233</v>
      </c>
      <c r="AM4926" t="n">
        <v>8547</v>
      </c>
      <c r="AN4926"/>
      <c r="AO4926"/>
      <c r="AP4926"/>
      <c r="AQ4926"/>
      <c r="AR4926"/>
    </row>
    <row r="4927">
      <c r="A4927" t="n">
        <v>460817</v>
      </c>
      <c r="B4927" t="s">
        <v>7198</v>
      </c>
      <c r="C4927" t="s">
        <v>218</v>
      </c>
      <c r="D4927" t="s">
        <v>3570</v>
      </c>
      <c r="E4927" t="s">
        <v>147</v>
      </c>
      <c r="F4927" t="s">
        <v>279</v>
      </c>
      <c r="G4927" t="s">
        <v>189</v>
      </c>
      <c r="H4927" t="s">
        <v>174</v>
      </c>
      <c r="I4927" t="s">
        <v>151</v>
      </c>
      <c r="J4927" t="s">
        <v>164</v>
      </c>
      <c r="K4927" t="s">
        <v>176</v>
      </c>
      <c r="L4927" t="s">
        <v>155</v>
      </c>
      <c r="M4927" t="s">
        <v>155</v>
      </c>
      <c r="N4927" t="n">
        <v>-77.4322</v>
      </c>
      <c r="O4927" t="n">
        <v>34.7978</v>
      </c>
      <c r="P4927" t="n">
        <v>336</v>
      </c>
      <c r="Q4927" t="n">
        <v>336</v>
      </c>
      <c r="R4927" t="n">
        <v>51.5</v>
      </c>
      <c r="S4927" t="n">
        <v>44.3</v>
      </c>
      <c r="T4927" t="n">
        <v>33</v>
      </c>
      <c r="U4927" t="n">
        <v>11.6</v>
      </c>
      <c r="V4927" t="n">
        <v>1.8</v>
      </c>
      <c r="W4927" t="n">
        <v>0</v>
      </c>
      <c r="X4927" t="n">
        <v>90</v>
      </c>
      <c r="Y4927"/>
      <c r="Z4927" t="n">
        <v>10</v>
      </c>
      <c r="AA4927" t="n">
        <v>200</v>
      </c>
      <c r="AB4927" t="n">
        <v>58.5</v>
      </c>
      <c r="AC4927"/>
      <c r="AD4927"/>
      <c r="AE4927"/>
      <c r="AF4927" t="n">
        <v>132</v>
      </c>
      <c r="AG4927" t="n">
        <v>53</v>
      </c>
      <c r="AH4927" t="n">
        <v>59</v>
      </c>
      <c r="AI4927" t="n">
        <v>22465</v>
      </c>
      <c r="AJ4927" t="n">
        <v>22577</v>
      </c>
      <c r="AK4927" t="n">
        <v>24266</v>
      </c>
      <c r="AL4927" t="n">
        <v>20933</v>
      </c>
      <c r="AM4927" t="n">
        <v>19571</v>
      </c>
      <c r="AN4927"/>
      <c r="AO4927" t="n">
        <v>13</v>
      </c>
      <c r="AP4927"/>
      <c r="AQ4927"/>
      <c r="AR4927"/>
    </row>
    <row r="4928">
      <c r="A4928" t="n">
        <v>460826</v>
      </c>
      <c r="B4928" t="s">
        <v>7199</v>
      </c>
      <c r="C4928" t="s">
        <v>1290</v>
      </c>
      <c r="D4928" t="s">
        <v>1175</v>
      </c>
      <c r="E4928" t="s">
        <v>147</v>
      </c>
      <c r="F4928" t="s">
        <v>279</v>
      </c>
      <c r="G4928" t="s">
        <v>189</v>
      </c>
      <c r="H4928" t="s">
        <v>174</v>
      </c>
      <c r="I4928" t="s">
        <v>151</v>
      </c>
      <c r="J4928" t="s">
        <v>164</v>
      </c>
      <c r="K4928" t="s">
        <v>176</v>
      </c>
      <c r="L4928" t="s">
        <v>155</v>
      </c>
      <c r="M4928" t="s">
        <v>155</v>
      </c>
      <c r="N4928" t="n">
        <v>-82.0551</v>
      </c>
      <c r="O4928" t="n">
        <v>33.4239</v>
      </c>
      <c r="P4928" t="n">
        <v>864</v>
      </c>
      <c r="Q4928" t="n">
        <v>864</v>
      </c>
      <c r="R4928" t="n">
        <v>73.4</v>
      </c>
      <c r="S4928" t="n">
        <v>8.1</v>
      </c>
      <c r="T4928" t="n">
        <v>79.9</v>
      </c>
      <c r="U4928" t="n">
        <v>1.9</v>
      </c>
      <c r="V4928" t="n">
        <v>0.5</v>
      </c>
      <c r="W4928" t="n">
        <v>0</v>
      </c>
      <c r="X4928" t="n">
        <v>64</v>
      </c>
      <c r="Y4928" t="n">
        <v>100</v>
      </c>
      <c r="Z4928" t="n">
        <v>16</v>
      </c>
      <c r="AA4928" t="n">
        <v>457</v>
      </c>
      <c r="AB4928" t="n">
        <v>47.5</v>
      </c>
      <c r="AC4928"/>
      <c r="AD4928"/>
      <c r="AE4928"/>
      <c r="AF4928" t="n">
        <v>237</v>
      </c>
      <c r="AG4928" t="n">
        <v>73</v>
      </c>
      <c r="AH4928" t="n">
        <v>84</v>
      </c>
      <c r="AI4928" t="n">
        <v>22173</v>
      </c>
      <c r="AJ4928" t="n">
        <v>22483</v>
      </c>
      <c r="AK4928" t="n">
        <v>19794</v>
      </c>
      <c r="AL4928"/>
      <c r="AM4928" t="n">
        <v>23121</v>
      </c>
      <c r="AN4928"/>
      <c r="AO4928" t="n">
        <v>65</v>
      </c>
      <c r="AP4928"/>
      <c r="AQ4928"/>
      <c r="AR4928"/>
    </row>
    <row r="4929">
      <c r="A4929" t="n">
        <v>460835</v>
      </c>
      <c r="B4929" t="s">
        <v>7200</v>
      </c>
      <c r="C4929" t="s">
        <v>372</v>
      </c>
      <c r="D4929" t="s">
        <v>4545</v>
      </c>
      <c r="E4929" t="s">
        <v>147</v>
      </c>
      <c r="F4929" t="s">
        <v>279</v>
      </c>
      <c r="G4929" t="s">
        <v>189</v>
      </c>
      <c r="H4929" t="s">
        <v>174</v>
      </c>
      <c r="I4929" t="s">
        <v>151</v>
      </c>
      <c r="J4929" t="s">
        <v>164</v>
      </c>
      <c r="K4929" t="s">
        <v>176</v>
      </c>
      <c r="L4929" t="s">
        <v>155</v>
      </c>
      <c r="M4929" t="s">
        <v>155</v>
      </c>
      <c r="N4929" t="n">
        <v>-78.9935</v>
      </c>
      <c r="O4929" t="n">
        <v>33.7888</v>
      </c>
      <c r="P4929" t="n">
        <v>448</v>
      </c>
      <c r="Q4929" t="n">
        <v>448</v>
      </c>
      <c r="R4929" t="n">
        <v>64.5</v>
      </c>
      <c r="S4929" t="n">
        <v>32.1</v>
      </c>
      <c r="T4929" t="n">
        <v>56.2</v>
      </c>
      <c r="U4929" t="n">
        <v>3.1</v>
      </c>
      <c r="V4929" t="n">
        <v>0.2</v>
      </c>
      <c r="W4929" t="n">
        <v>0</v>
      </c>
      <c r="X4929" t="n">
        <v>79</v>
      </c>
      <c r="Y4929"/>
      <c r="Z4929" t="n">
        <v>11</v>
      </c>
      <c r="AA4929" t="n">
        <v>350</v>
      </c>
      <c r="AB4929" t="n">
        <v>64</v>
      </c>
      <c r="AC4929"/>
      <c r="AD4929"/>
      <c r="AE4929"/>
      <c r="AF4929" t="n">
        <v>166</v>
      </c>
      <c r="AG4929" t="n">
        <v>53</v>
      </c>
      <c r="AH4929" t="n">
        <v>73</v>
      </c>
      <c r="AI4929" t="n">
        <v>21736</v>
      </c>
      <c r="AJ4929" t="n">
        <v>21780</v>
      </c>
      <c r="AK4929" t="n">
        <v>21365</v>
      </c>
      <c r="AL4929"/>
      <c r="AM4929"/>
      <c r="AN4929"/>
      <c r="AO4929" t="n">
        <v>16</v>
      </c>
      <c r="AP4929"/>
      <c r="AQ4929"/>
      <c r="AR4929"/>
    </row>
    <row r="4930">
      <c r="A4930" t="n">
        <v>460862</v>
      </c>
      <c r="B4930" t="s">
        <v>7201</v>
      </c>
      <c r="C4930" t="s">
        <v>2179</v>
      </c>
      <c r="D4930" t="s">
        <v>4129</v>
      </c>
      <c r="E4930" t="s">
        <v>267</v>
      </c>
      <c r="F4930" t="s">
        <v>279</v>
      </c>
      <c r="G4930" t="s">
        <v>189</v>
      </c>
      <c r="H4930" t="s">
        <v>174</v>
      </c>
      <c r="I4930" t="s">
        <v>151</v>
      </c>
      <c r="J4930" t="s">
        <v>164</v>
      </c>
      <c r="K4930"/>
      <c r="L4930" t="s">
        <v>155</v>
      </c>
      <c r="M4930" t="s">
        <v>155</v>
      </c>
      <c r="N4930" t="n">
        <v>-122.6847</v>
      </c>
      <c r="O4930" t="n">
        <v>45.5255</v>
      </c>
      <c r="P4930" t="n">
        <v>254</v>
      </c>
      <c r="Q4930" t="n">
        <v>254</v>
      </c>
      <c r="R4930" t="n">
        <v>94.5</v>
      </c>
      <c r="S4930" t="n">
        <v>58.7</v>
      </c>
      <c r="T4930" t="n">
        <v>3.5</v>
      </c>
      <c r="U4930" t="n">
        <v>13</v>
      </c>
      <c r="V4930" t="n">
        <v>3.1</v>
      </c>
      <c r="W4930" t="n">
        <v>0</v>
      </c>
      <c r="X4930" t="n">
        <v>100</v>
      </c>
      <c r="Y4930" t="n">
        <v>69</v>
      </c>
      <c r="Z4930" t="n">
        <v>11</v>
      </c>
      <c r="AA4930" t="n">
        <v>30</v>
      </c>
      <c r="AB4930" t="n">
        <v>66.7</v>
      </c>
      <c r="AC4930"/>
      <c r="AD4930"/>
      <c r="AE4930"/>
      <c r="AF4930" t="n">
        <v>19</v>
      </c>
      <c r="AG4930" t="n">
        <v>37</v>
      </c>
      <c r="AH4930" t="n">
        <v>38</v>
      </c>
      <c r="AI4930" t="n">
        <v>10558</v>
      </c>
      <c r="AJ4930" t="n">
        <v>12108</v>
      </c>
      <c r="AK4930"/>
      <c r="AL4930"/>
      <c r="AM4930"/>
      <c r="AN4930"/>
      <c r="AO4930"/>
      <c r="AP4930"/>
      <c r="AQ4930"/>
      <c r="AR4930"/>
    </row>
    <row r="4931">
      <c r="A4931" t="n">
        <v>460871</v>
      </c>
      <c r="B4931" t="s">
        <v>7202</v>
      </c>
      <c r="C4931" t="s">
        <v>6979</v>
      </c>
      <c r="D4931" t="s">
        <v>5078</v>
      </c>
      <c r="E4931" t="s">
        <v>147</v>
      </c>
      <c r="F4931" t="s">
        <v>188</v>
      </c>
      <c r="G4931" t="s">
        <v>189</v>
      </c>
      <c r="H4931" t="s">
        <v>150</v>
      </c>
      <c r="I4931" t="s">
        <v>186</v>
      </c>
      <c r="J4931" t="s">
        <v>164</v>
      </c>
      <c r="K4931" t="s">
        <v>209</v>
      </c>
      <c r="L4931" t="s">
        <v>155</v>
      </c>
      <c r="M4931" t="s">
        <v>155</v>
      </c>
      <c r="N4931" t="n">
        <v>-77.2205</v>
      </c>
      <c r="O4931" t="n">
        <v>38.9105</v>
      </c>
      <c r="P4931" t="n">
        <v>981</v>
      </c>
      <c r="Q4931" t="n">
        <v>981</v>
      </c>
      <c r="R4931" t="n">
        <v>89.1</v>
      </c>
      <c r="S4931" t="n">
        <v>13.1</v>
      </c>
      <c r="T4931" t="n">
        <v>52.6</v>
      </c>
      <c r="U4931" t="n">
        <v>19.4</v>
      </c>
      <c r="V4931" t="n">
        <v>8.9</v>
      </c>
      <c r="W4931" t="n">
        <v>1.1</v>
      </c>
      <c r="X4931"/>
      <c r="Y4931" t="n">
        <v>100</v>
      </c>
      <c r="Z4931" t="n">
        <v>8</v>
      </c>
      <c r="AA4931" t="n">
        <v>1</v>
      </c>
      <c r="AB4931" t="n">
        <v>100</v>
      </c>
      <c r="AC4931" t="n">
        <v>1</v>
      </c>
      <c r="AD4931" t="n">
        <v>100</v>
      </c>
      <c r="AE4931" t="n">
        <v>100</v>
      </c>
      <c r="AF4931" t="n">
        <v>0</v>
      </c>
      <c r="AG4931" t="n">
        <v>44</v>
      </c>
      <c r="AH4931" t="n">
        <v>55</v>
      </c>
      <c r="AI4931"/>
      <c r="AJ4931"/>
      <c r="AK4931"/>
      <c r="AL4931"/>
      <c r="AM4931"/>
      <c r="AN4931"/>
      <c r="AO4931"/>
      <c r="AP4931" t="n">
        <v>188</v>
      </c>
      <c r="AQ4931"/>
      <c r="AR4931"/>
    </row>
    <row r="4932">
      <c r="A4932" t="n">
        <v>460914</v>
      </c>
      <c r="B4932" t="s">
        <v>7203</v>
      </c>
      <c r="C4932" t="s">
        <v>312</v>
      </c>
      <c r="D4932" t="s">
        <v>282</v>
      </c>
      <c r="E4932" t="s">
        <v>283</v>
      </c>
      <c r="F4932" t="s">
        <v>199</v>
      </c>
      <c r="G4932" t="s">
        <v>189</v>
      </c>
      <c r="H4932" t="s">
        <v>200</v>
      </c>
      <c r="I4932" t="s">
        <v>151</v>
      </c>
      <c r="J4932" t="s">
        <v>164</v>
      </c>
      <c r="K4932"/>
      <c r="L4932" t="s">
        <v>155</v>
      </c>
      <c r="M4932" t="s">
        <v>155</v>
      </c>
      <c r="N4932" t="n">
        <v>-111.9276</v>
      </c>
      <c r="O4932" t="n">
        <v>33.6083</v>
      </c>
      <c r="P4932" t="n">
        <v>692</v>
      </c>
      <c r="Q4932" t="n">
        <v>692</v>
      </c>
      <c r="R4932" t="n">
        <v>98.8</v>
      </c>
      <c r="S4932" t="n">
        <v>55.3</v>
      </c>
      <c r="T4932" t="n">
        <v>1.3</v>
      </c>
      <c r="U4932" t="n">
        <v>17.9</v>
      </c>
      <c r="V4932" t="n">
        <v>1.7</v>
      </c>
      <c r="W4932" t="n">
        <v>0</v>
      </c>
      <c r="X4932" t="n">
        <v>87</v>
      </c>
      <c r="Y4932"/>
      <c r="Z4932" t="n">
        <v>16</v>
      </c>
      <c r="AA4932"/>
      <c r="AB4932"/>
      <c r="AC4932"/>
      <c r="AD4932"/>
      <c r="AE4932"/>
      <c r="AF4932" t="n">
        <v>157</v>
      </c>
      <c r="AG4932" t="n">
        <v>27</v>
      </c>
      <c r="AH4932" t="n">
        <v>27</v>
      </c>
      <c r="AI4932" t="n">
        <v>21862</v>
      </c>
      <c r="AJ4932" t="n">
        <v>23264</v>
      </c>
      <c r="AK4932" t="n">
        <v>24902</v>
      </c>
      <c r="AL4932" t="n">
        <v>24391</v>
      </c>
      <c r="AM4932"/>
      <c r="AN4932"/>
      <c r="AO4932"/>
      <c r="AP4932"/>
      <c r="AQ4932"/>
      <c r="AR4932"/>
    </row>
    <row r="4933">
      <c r="A4933" t="n">
        <v>460932</v>
      </c>
      <c r="B4933" t="s">
        <v>7204</v>
      </c>
      <c r="C4933" t="s">
        <v>2768</v>
      </c>
      <c r="D4933" t="s">
        <v>1929</v>
      </c>
      <c r="E4933" t="s">
        <v>891</v>
      </c>
      <c r="F4933" t="s">
        <v>199</v>
      </c>
      <c r="G4933" t="s">
        <v>189</v>
      </c>
      <c r="H4933" t="s">
        <v>200</v>
      </c>
      <c r="I4933" t="s">
        <v>186</v>
      </c>
      <c r="J4933" t="s">
        <v>164</v>
      </c>
      <c r="K4933"/>
      <c r="L4933" t="s">
        <v>155</v>
      </c>
      <c r="M4933" t="s">
        <v>155</v>
      </c>
      <c r="N4933" t="n">
        <v>-90.3642</v>
      </c>
      <c r="O4933" t="n">
        <v>38.5277</v>
      </c>
      <c r="P4933" t="n">
        <v>129</v>
      </c>
      <c r="Q4933" t="n">
        <v>129</v>
      </c>
      <c r="R4933" t="n">
        <v>100</v>
      </c>
      <c r="S4933" t="n">
        <v>78.3</v>
      </c>
      <c r="T4933" t="n">
        <v>17.8</v>
      </c>
      <c r="U4933" t="n">
        <v>3.1</v>
      </c>
      <c r="V4933" t="n">
        <v>0.8</v>
      </c>
      <c r="W4933" t="n">
        <v>0</v>
      </c>
      <c r="X4933" t="n">
        <v>95</v>
      </c>
      <c r="Y4933"/>
      <c r="Z4933" t="n">
        <v>16</v>
      </c>
      <c r="AA4933"/>
      <c r="AB4933"/>
      <c r="AC4933"/>
      <c r="AD4933"/>
      <c r="AE4933"/>
      <c r="AF4933" t="n">
        <v>108</v>
      </c>
      <c r="AG4933" t="n">
        <v>54</v>
      </c>
      <c r="AH4933" t="n">
        <v>71</v>
      </c>
      <c r="AI4933" t="n">
        <v>14069</v>
      </c>
      <c r="AJ4933" t="n">
        <v>15336</v>
      </c>
      <c r="AK4933"/>
      <c r="AL4933"/>
      <c r="AM4933"/>
      <c r="AN4933"/>
      <c r="AO4933"/>
      <c r="AP4933"/>
      <c r="AQ4933"/>
      <c r="AR4933"/>
    </row>
    <row r="4934">
      <c r="A4934" t="n">
        <v>460969</v>
      </c>
      <c r="B4934" t="s">
        <v>7205</v>
      </c>
      <c r="C4934" t="s">
        <v>7206</v>
      </c>
      <c r="D4934" t="s">
        <v>1078</v>
      </c>
      <c r="E4934" t="s">
        <v>147</v>
      </c>
      <c r="F4934" t="s">
        <v>199</v>
      </c>
      <c r="G4934" t="s">
        <v>189</v>
      </c>
      <c r="H4934" t="s">
        <v>200</v>
      </c>
      <c r="I4934" t="s">
        <v>186</v>
      </c>
      <c r="J4934" t="s">
        <v>164</v>
      </c>
      <c r="K4934"/>
      <c r="L4934" t="s">
        <v>155</v>
      </c>
      <c r="M4934" t="s">
        <v>155</v>
      </c>
      <c r="N4934" t="n">
        <v>-80.3236</v>
      </c>
      <c r="O4934" t="n">
        <v>25.8629</v>
      </c>
      <c r="P4934" t="n">
        <v>503</v>
      </c>
      <c r="Q4934" t="n">
        <v>503</v>
      </c>
      <c r="R4934" t="n">
        <v>93.4</v>
      </c>
      <c r="S4934" t="n">
        <v>3</v>
      </c>
      <c r="T4934" t="n">
        <v>3.8</v>
      </c>
      <c r="U4934" t="n">
        <v>80.1</v>
      </c>
      <c r="V4934" t="n">
        <v>0.4</v>
      </c>
      <c r="W4934" t="n">
        <v>12.3</v>
      </c>
      <c r="X4934" t="n">
        <v>88</v>
      </c>
      <c r="Y4934"/>
      <c r="Z4934" t="n">
        <v>35</v>
      </c>
      <c r="AA4934"/>
      <c r="AB4934"/>
      <c r="AC4934"/>
      <c r="AD4934"/>
      <c r="AE4934"/>
      <c r="AF4934" t="n">
        <v>297</v>
      </c>
      <c r="AG4934" t="n">
        <v>38</v>
      </c>
      <c r="AH4934" t="n">
        <v>38</v>
      </c>
      <c r="AI4934" t="n">
        <v>10556</v>
      </c>
      <c r="AJ4934" t="n">
        <v>13571</v>
      </c>
      <c r="AK4934" t="n">
        <v>10838</v>
      </c>
      <c r="AL4934"/>
      <c r="AM4934" t="n">
        <v>15268</v>
      </c>
      <c r="AN4934"/>
      <c r="AO4934"/>
      <c r="AP4934"/>
      <c r="AQ4934"/>
      <c r="AR4934"/>
    </row>
    <row r="4935">
      <c r="A4935" t="n">
        <v>460978</v>
      </c>
      <c r="B4935" t="s">
        <v>7207</v>
      </c>
      <c r="C4935" t="s">
        <v>3629</v>
      </c>
      <c r="D4935" t="s">
        <v>4775</v>
      </c>
      <c r="E4935" t="s">
        <v>283</v>
      </c>
      <c r="F4935" t="s">
        <v>199</v>
      </c>
      <c r="G4935" t="s">
        <v>189</v>
      </c>
      <c r="H4935" t="s">
        <v>200</v>
      </c>
      <c r="I4935" t="s">
        <v>151</v>
      </c>
      <c r="J4935" t="s">
        <v>164</v>
      </c>
      <c r="K4935"/>
      <c r="L4935" t="s">
        <v>155</v>
      </c>
      <c r="M4935" t="s">
        <v>155</v>
      </c>
      <c r="N4935" t="n">
        <v>-96.8036</v>
      </c>
      <c r="O4935" t="n">
        <v>32.9842</v>
      </c>
      <c r="P4935" t="n">
        <v>545</v>
      </c>
      <c r="Q4935" t="n">
        <v>545</v>
      </c>
      <c r="R4935" t="n">
        <v>98.2</v>
      </c>
      <c r="S4935" t="n">
        <v>23.1</v>
      </c>
      <c r="T4935" t="n">
        <v>45.5</v>
      </c>
      <c r="U4935" t="n">
        <v>22</v>
      </c>
      <c r="V4935" t="n">
        <v>2.2</v>
      </c>
      <c r="W4935" t="n">
        <v>0</v>
      </c>
      <c r="X4935" t="n">
        <v>86</v>
      </c>
      <c r="Y4935" t="n">
        <v>78</v>
      </c>
      <c r="Z4935" t="n">
        <v>9</v>
      </c>
      <c r="AA4935"/>
      <c r="AB4935"/>
      <c r="AC4935"/>
      <c r="AD4935"/>
      <c r="AE4935"/>
      <c r="AF4935" t="n">
        <v>162</v>
      </c>
      <c r="AG4935" t="n">
        <v>66</v>
      </c>
      <c r="AH4935" t="n">
        <v>70</v>
      </c>
      <c r="AI4935" t="n">
        <v>20671</v>
      </c>
      <c r="AJ4935" t="n">
        <v>20215</v>
      </c>
      <c r="AK4935" t="n">
        <v>20976</v>
      </c>
      <c r="AL4935" t="n">
        <v>23183</v>
      </c>
      <c r="AM4935" t="n">
        <v>24672</v>
      </c>
      <c r="AN4935" t="n">
        <v>24672</v>
      </c>
      <c r="AO4935"/>
      <c r="AP4935"/>
      <c r="AQ4935"/>
      <c r="AR4935"/>
    </row>
    <row r="4936">
      <c r="A4936" t="n">
        <v>460987</v>
      </c>
      <c r="B4936" t="s">
        <v>4624</v>
      </c>
      <c r="C4936" t="s">
        <v>7208</v>
      </c>
      <c r="D4936" t="s">
        <v>345</v>
      </c>
      <c r="E4936" t="s">
        <v>147</v>
      </c>
      <c r="F4936" t="s">
        <v>199</v>
      </c>
      <c r="G4936" t="s">
        <v>189</v>
      </c>
      <c r="H4936" t="s">
        <v>200</v>
      </c>
      <c r="I4936" t="s">
        <v>205</v>
      </c>
      <c r="J4936" t="s">
        <v>164</v>
      </c>
      <c r="K4936"/>
      <c r="L4936" t="s">
        <v>155</v>
      </c>
      <c r="M4936" t="s">
        <v>155</v>
      </c>
      <c r="N4936" t="n">
        <v>-92.202</v>
      </c>
      <c r="O4936" t="n">
        <v>34.8582</v>
      </c>
      <c r="P4936" t="n">
        <v>189</v>
      </c>
      <c r="Q4936" t="n">
        <v>189</v>
      </c>
      <c r="R4936" t="n">
        <v>100</v>
      </c>
      <c r="S4936" t="n">
        <v>67.7</v>
      </c>
      <c r="T4936" t="n">
        <v>18</v>
      </c>
      <c r="U4936" t="n">
        <v>10.1</v>
      </c>
      <c r="V4936" t="n">
        <v>0.5</v>
      </c>
      <c r="W4936" t="n">
        <v>0</v>
      </c>
      <c r="X4936" t="n">
        <v>100</v>
      </c>
      <c r="Y4936"/>
      <c r="Z4936" t="n">
        <v>10</v>
      </c>
      <c r="AA4936"/>
      <c r="AB4936"/>
      <c r="AC4936"/>
      <c r="AD4936"/>
      <c r="AE4936"/>
      <c r="AF4936" t="n">
        <v>111</v>
      </c>
      <c r="AG4936" t="n">
        <v>32</v>
      </c>
      <c r="AH4936" t="n">
        <v>32</v>
      </c>
      <c r="AI4936" t="n">
        <v>11574</v>
      </c>
      <c r="AJ4936" t="n">
        <v>12628</v>
      </c>
      <c r="AK4936"/>
      <c r="AL4936"/>
      <c r="AM4936"/>
      <c r="AN4936"/>
      <c r="AO4936"/>
      <c r="AP4936"/>
      <c r="AQ4936"/>
      <c r="AR4936"/>
    </row>
    <row r="4937">
      <c r="A4937" t="n">
        <v>460996</v>
      </c>
      <c r="B4937" t="s">
        <v>7209</v>
      </c>
      <c r="C4937" t="s">
        <v>7210</v>
      </c>
      <c r="D4937" t="s">
        <v>1929</v>
      </c>
      <c r="E4937" t="s">
        <v>891</v>
      </c>
      <c r="F4937" t="s">
        <v>199</v>
      </c>
      <c r="G4937" t="s">
        <v>189</v>
      </c>
      <c r="H4937" t="s">
        <v>200</v>
      </c>
      <c r="I4937" t="s">
        <v>186</v>
      </c>
      <c r="J4937" t="s">
        <v>164</v>
      </c>
      <c r="K4937"/>
      <c r="L4937" t="s">
        <v>155</v>
      </c>
      <c r="M4937" t="s">
        <v>155</v>
      </c>
      <c r="N4937" t="n">
        <v>-90.5387</v>
      </c>
      <c r="O4937" t="n">
        <v>38.7889</v>
      </c>
      <c r="P4937" t="n">
        <v>266</v>
      </c>
      <c r="Q4937" t="n">
        <v>266</v>
      </c>
      <c r="R4937" t="n">
        <v>98.1</v>
      </c>
      <c r="S4937" t="n">
        <v>68.4</v>
      </c>
      <c r="T4937" t="n">
        <v>23.3</v>
      </c>
      <c r="U4937" t="n">
        <v>1.5</v>
      </c>
      <c r="V4937" t="n">
        <v>0.8</v>
      </c>
      <c r="W4937" t="n">
        <v>0</v>
      </c>
      <c r="X4937" t="n">
        <v>92</v>
      </c>
      <c r="Y4937" t="n">
        <v>100</v>
      </c>
      <c r="Z4937" t="n">
        <v>14</v>
      </c>
      <c r="AA4937"/>
      <c r="AB4937"/>
      <c r="AC4937"/>
      <c r="AD4937"/>
      <c r="AE4937"/>
      <c r="AF4937" t="n">
        <v>99</v>
      </c>
      <c r="AG4937" t="n">
        <v>32</v>
      </c>
      <c r="AH4937" t="n">
        <v>79</v>
      </c>
      <c r="AI4937" t="n">
        <v>13973</v>
      </c>
      <c r="AJ4937" t="n">
        <v>8032</v>
      </c>
      <c r="AK4937" t="n">
        <v>13790</v>
      </c>
      <c r="AL4937" t="n">
        <v>13814</v>
      </c>
      <c r="AM4937" t="n">
        <v>15222</v>
      </c>
      <c r="AN4937" t="n">
        <v>17356</v>
      </c>
      <c r="AO4937"/>
      <c r="AP4937"/>
      <c r="AQ4937"/>
      <c r="AR4937"/>
    </row>
    <row r="4938">
      <c r="A4938" t="n">
        <v>461014</v>
      </c>
      <c r="B4938" t="s">
        <v>7211</v>
      </c>
      <c r="C4938" t="s">
        <v>3221</v>
      </c>
      <c r="D4938" t="s">
        <v>996</v>
      </c>
      <c r="E4938" t="s">
        <v>997</v>
      </c>
      <c r="F4938" t="s">
        <v>279</v>
      </c>
      <c r="G4938" t="s">
        <v>189</v>
      </c>
      <c r="H4938" t="s">
        <v>174</v>
      </c>
      <c r="I4938" t="s">
        <v>151</v>
      </c>
      <c r="J4938" t="s">
        <v>168</v>
      </c>
      <c r="K4938" t="s">
        <v>176</v>
      </c>
      <c r="L4938" t="s">
        <v>155</v>
      </c>
      <c r="M4938" t="s">
        <v>155</v>
      </c>
      <c r="N4938" t="n">
        <v>-74.0139</v>
      </c>
      <c r="O4938" t="n">
        <v>40.7056</v>
      </c>
      <c r="P4938" t="n">
        <v>1692</v>
      </c>
      <c r="Q4938" t="n">
        <v>1692</v>
      </c>
      <c r="R4938" t="n">
        <v>93</v>
      </c>
      <c r="S4938" t="n">
        <v>1.9</v>
      </c>
      <c r="T4938" t="n">
        <v>62.1</v>
      </c>
      <c r="U4938" t="n">
        <v>14.1</v>
      </c>
      <c r="V4938" t="n">
        <v>2.3</v>
      </c>
      <c r="W4938" t="n">
        <v>0.1</v>
      </c>
      <c r="X4938" t="n">
        <v>60</v>
      </c>
      <c r="Y4938"/>
      <c r="Z4938" t="n">
        <v>30</v>
      </c>
      <c r="AA4938" t="n">
        <v>171</v>
      </c>
      <c r="AB4938" t="n">
        <v>31.6</v>
      </c>
      <c r="AC4938"/>
      <c r="AD4938"/>
      <c r="AE4938"/>
      <c r="AF4938" t="n">
        <v>241</v>
      </c>
      <c r="AG4938" t="n">
        <v>76</v>
      </c>
      <c r="AH4938" t="n">
        <v>88</v>
      </c>
      <c r="AI4938" t="n">
        <v>21207</v>
      </c>
      <c r="AJ4938" t="n">
        <v>23580</v>
      </c>
      <c r="AK4938" t="n">
        <v>23029</v>
      </c>
      <c r="AL4938" t="n">
        <v>25224</v>
      </c>
      <c r="AM4938" t="n">
        <v>27567</v>
      </c>
      <c r="AN4938"/>
      <c r="AO4938" t="n">
        <v>129</v>
      </c>
      <c r="AP4938"/>
      <c r="AQ4938"/>
      <c r="AR4938"/>
    </row>
    <row r="4939">
      <c r="A4939" t="n">
        <v>461023</v>
      </c>
      <c r="B4939" t="s">
        <v>7212</v>
      </c>
      <c r="C4939" t="s">
        <v>285</v>
      </c>
      <c r="D4939" t="s">
        <v>282</v>
      </c>
      <c r="E4939" t="s">
        <v>283</v>
      </c>
      <c r="F4939" t="s">
        <v>188</v>
      </c>
      <c r="G4939" t="s">
        <v>189</v>
      </c>
      <c r="H4939" t="s">
        <v>150</v>
      </c>
      <c r="I4939" t="s">
        <v>151</v>
      </c>
      <c r="J4939" t="s">
        <v>164</v>
      </c>
      <c r="K4939" t="s">
        <v>209</v>
      </c>
      <c r="L4939" t="s">
        <v>155</v>
      </c>
      <c r="M4939" t="s">
        <v>155</v>
      </c>
      <c r="N4939" t="n">
        <v>-112.0643</v>
      </c>
      <c r="O4939" t="n">
        <v>33.5307</v>
      </c>
      <c r="P4939" t="n">
        <v>687</v>
      </c>
      <c r="Q4939" t="n">
        <v>614</v>
      </c>
      <c r="R4939" t="n">
        <v>85.3</v>
      </c>
      <c r="S4939" t="n">
        <v>30</v>
      </c>
      <c r="T4939" t="n">
        <v>7</v>
      </c>
      <c r="U4939" t="n">
        <v>8</v>
      </c>
      <c r="V4939" t="n">
        <v>1.1</v>
      </c>
      <c r="W4939" t="n">
        <v>0</v>
      </c>
      <c r="X4939" t="n">
        <v>17</v>
      </c>
      <c r="Y4939"/>
      <c r="Z4939" t="n">
        <v>31</v>
      </c>
      <c r="AA4939" t="n">
        <v>141</v>
      </c>
      <c r="AB4939" t="n">
        <v>31.9</v>
      </c>
      <c r="AC4939" t="n">
        <v>24</v>
      </c>
      <c r="AD4939" t="n">
        <v>20.8</v>
      </c>
      <c r="AE4939" t="n">
        <v>16.7</v>
      </c>
      <c r="AF4939" t="n">
        <v>26</v>
      </c>
      <c r="AG4939" t="n">
        <v>40</v>
      </c>
      <c r="AH4939" t="n">
        <v>40</v>
      </c>
      <c r="AI4939" t="n">
        <v>14359</v>
      </c>
      <c r="AJ4939" t="n">
        <v>15319</v>
      </c>
      <c r="AK4939" t="n">
        <v>16243</v>
      </c>
      <c r="AL4939"/>
      <c r="AM4939" t="n">
        <v>14083</v>
      </c>
      <c r="AN4939"/>
      <c r="AO4939" t="n">
        <v>55</v>
      </c>
      <c r="AP4939" t="n">
        <v>50</v>
      </c>
      <c r="AQ4939" t="n">
        <v>16</v>
      </c>
      <c r="AR4939"/>
    </row>
    <row r="4940">
      <c r="A4940" t="n">
        <v>461032</v>
      </c>
      <c r="B4940" t="s">
        <v>7213</v>
      </c>
      <c r="C4940" t="s">
        <v>356</v>
      </c>
      <c r="D4940" t="s">
        <v>3570</v>
      </c>
      <c r="E4940" t="s">
        <v>147</v>
      </c>
      <c r="F4940" t="s">
        <v>162</v>
      </c>
      <c r="G4940" t="s">
        <v>163</v>
      </c>
      <c r="H4940" t="s">
        <v>150</v>
      </c>
      <c r="I4940" t="s">
        <v>151</v>
      </c>
      <c r="J4940" t="s">
        <v>164</v>
      </c>
      <c r="K4940" t="s">
        <v>209</v>
      </c>
      <c r="L4940" t="s">
        <v>155</v>
      </c>
      <c r="M4940" t="s">
        <v>155</v>
      </c>
      <c r="N4940" t="n">
        <v>-78.9395</v>
      </c>
      <c r="O4940" t="n">
        <v>35.0514</v>
      </c>
      <c r="P4940" t="n">
        <v>206</v>
      </c>
      <c r="Q4940" t="n">
        <v>151</v>
      </c>
      <c r="R4940" t="n">
        <v>49</v>
      </c>
      <c r="S4940" t="n">
        <v>31.8</v>
      </c>
      <c r="T4940" t="n">
        <v>51.7</v>
      </c>
      <c r="U4940" t="n">
        <v>8.6</v>
      </c>
      <c r="V4940" t="n">
        <v>0</v>
      </c>
      <c r="W4940" t="n">
        <v>0</v>
      </c>
      <c r="X4940" t="n">
        <v>0</v>
      </c>
      <c r="Y4940" t="n">
        <v>100</v>
      </c>
      <c r="Z4940" t="n">
        <v>4</v>
      </c>
      <c r="AA4940" t="n">
        <v>9</v>
      </c>
      <c r="AB4940" t="n">
        <v>22.2</v>
      </c>
      <c r="AC4940" t="n">
        <v>1</v>
      </c>
      <c r="AD4940" t="n">
        <v>100</v>
      </c>
      <c r="AE4940" t="n">
        <v>100</v>
      </c>
      <c r="AF4940" t="n">
        <v>1</v>
      </c>
      <c r="AG4940" t="n">
        <v>56</v>
      </c>
      <c r="AH4940" t="n">
        <v>63</v>
      </c>
      <c r="AI4940" t="n">
        <v>18745</v>
      </c>
      <c r="AJ4940" t="n">
        <v>18745</v>
      </c>
      <c r="AK4940"/>
      <c r="AL4940"/>
      <c r="AM4940"/>
      <c r="AN4940"/>
      <c r="AO4940" t="n">
        <v>10</v>
      </c>
      <c r="AP4940" t="n">
        <v>17</v>
      </c>
      <c r="AQ4940" t="n">
        <v>9</v>
      </c>
      <c r="AR4940"/>
    </row>
    <row r="4941">
      <c r="A4941" t="n">
        <v>461087</v>
      </c>
      <c r="B4941" t="s">
        <v>7214</v>
      </c>
      <c r="C4941" t="s">
        <v>7215</v>
      </c>
      <c r="D4941" t="s">
        <v>4049</v>
      </c>
      <c r="E4941" t="s">
        <v>283</v>
      </c>
      <c r="F4941" t="s">
        <v>216</v>
      </c>
      <c r="G4941" t="s">
        <v>149</v>
      </c>
      <c r="H4941" t="s">
        <v>200</v>
      </c>
      <c r="I4941" t="s">
        <v>175</v>
      </c>
      <c r="J4941" t="s">
        <v>168</v>
      </c>
      <c r="K4941"/>
      <c r="L4941" t="s">
        <v>155</v>
      </c>
      <c r="M4941" t="s">
        <v>155</v>
      </c>
      <c r="N4941" t="n">
        <v>-95.3093</v>
      </c>
      <c r="O4941" t="n">
        <v>36.2944</v>
      </c>
      <c r="P4941" t="n">
        <v>1674</v>
      </c>
      <c r="Q4941" t="n">
        <v>1674</v>
      </c>
      <c r="R4941" t="n">
        <v>51</v>
      </c>
      <c r="S4941" t="n">
        <v>51.3</v>
      </c>
      <c r="T4941" t="n">
        <v>1.5</v>
      </c>
      <c r="U4941" t="n">
        <v>3.3</v>
      </c>
      <c r="V4941" t="n">
        <v>1.7</v>
      </c>
      <c r="W4941" t="n">
        <v>0</v>
      </c>
      <c r="X4941" t="n">
        <v>11</v>
      </c>
      <c r="Y4941" t="n">
        <v>2</v>
      </c>
      <c r="Z4941" t="n">
        <v>18</v>
      </c>
      <c r="AA4941"/>
      <c r="AB4941"/>
      <c r="AC4941"/>
      <c r="AD4941"/>
      <c r="AE4941"/>
      <c r="AF4941" t="n">
        <v>384</v>
      </c>
      <c r="AG4941" t="n">
        <v>10</v>
      </c>
      <c r="AH4941" t="n">
        <v>47</v>
      </c>
      <c r="AI4941" t="n">
        <v>8032</v>
      </c>
      <c r="AJ4941" t="n">
        <v>7251</v>
      </c>
      <c r="AK4941"/>
      <c r="AL4941"/>
      <c r="AM4941"/>
      <c r="AN4941"/>
      <c r="AO4941"/>
      <c r="AP4941"/>
      <c r="AQ4941"/>
      <c r="AR4941"/>
    </row>
    <row r="4942">
      <c r="A4942" t="n">
        <v>461111</v>
      </c>
      <c r="B4942" t="s">
        <v>7216</v>
      </c>
      <c r="C4942" t="s">
        <v>1376</v>
      </c>
      <c r="D4942" t="s">
        <v>3795</v>
      </c>
      <c r="E4942" t="s">
        <v>1434</v>
      </c>
      <c r="F4942" t="s">
        <v>279</v>
      </c>
      <c r="G4942" t="s">
        <v>189</v>
      </c>
      <c r="H4942" t="s">
        <v>174</v>
      </c>
      <c r="I4942" t="s">
        <v>151</v>
      </c>
      <c r="J4942" t="s">
        <v>164</v>
      </c>
      <c r="K4942"/>
      <c r="L4942" t="s">
        <v>155</v>
      </c>
      <c r="M4942" t="s">
        <v>155</v>
      </c>
      <c r="N4942" t="n">
        <v>-81.7044</v>
      </c>
      <c r="O4942" t="n">
        <v>41.484</v>
      </c>
      <c r="P4942" t="n">
        <v>64</v>
      </c>
      <c r="Q4942" t="n">
        <v>64</v>
      </c>
      <c r="R4942" t="n">
        <v>14.1</v>
      </c>
      <c r="S4942" t="n">
        <v>26.6</v>
      </c>
      <c r="T4942" t="n">
        <v>26.6</v>
      </c>
      <c r="U4942" t="n">
        <v>34.4</v>
      </c>
      <c r="V4942" t="n">
        <v>3.1</v>
      </c>
      <c r="W4942" t="n">
        <v>0</v>
      </c>
      <c r="X4942" t="n">
        <v>93</v>
      </c>
      <c r="Y4942" t="n">
        <v>100</v>
      </c>
      <c r="Z4942" t="n">
        <v>10</v>
      </c>
      <c r="AA4942" t="n">
        <v>5</v>
      </c>
      <c r="AB4942" t="n">
        <v>60</v>
      </c>
      <c r="AC4942"/>
      <c r="AD4942"/>
      <c r="AE4942"/>
      <c r="AF4942" t="n">
        <v>12</v>
      </c>
      <c r="AG4942" t="n">
        <v>39</v>
      </c>
      <c r="AH4942" t="n">
        <v>39</v>
      </c>
      <c r="AI4942" t="n">
        <v>11440</v>
      </c>
      <c r="AJ4942" t="n">
        <v>10291</v>
      </c>
      <c r="AK4942" t="n">
        <v>12589</v>
      </c>
      <c r="AL4942"/>
      <c r="AM4942"/>
      <c r="AN4942"/>
      <c r="AO4942"/>
      <c r="AP4942"/>
      <c r="AQ4942"/>
      <c r="AR4942"/>
    </row>
    <row r="4943">
      <c r="A4943" t="n">
        <v>461120</v>
      </c>
      <c r="B4943" t="s">
        <v>7217</v>
      </c>
      <c r="C4943" t="s">
        <v>3864</v>
      </c>
      <c r="D4943" t="s">
        <v>4659</v>
      </c>
      <c r="E4943" t="s">
        <v>147</v>
      </c>
      <c r="F4943" t="s">
        <v>162</v>
      </c>
      <c r="G4943" t="s">
        <v>163</v>
      </c>
      <c r="H4943" t="s">
        <v>150</v>
      </c>
      <c r="I4943" t="s">
        <v>205</v>
      </c>
      <c r="J4943" t="s">
        <v>164</v>
      </c>
      <c r="K4943" t="s">
        <v>153</v>
      </c>
      <c r="L4943" t="s">
        <v>155</v>
      </c>
      <c r="M4943" t="s">
        <v>155</v>
      </c>
      <c r="N4943" t="n">
        <v>-85.0538</v>
      </c>
      <c r="O4943" t="n">
        <v>35.4681</v>
      </c>
      <c r="P4943" t="n">
        <v>89</v>
      </c>
      <c r="Q4943"/>
      <c r="R4943"/>
      <c r="S4943"/>
      <c r="T4943"/>
      <c r="U4943"/>
      <c r="V4943"/>
      <c r="W4943"/>
      <c r="X4943"/>
      <c r="Y4943"/>
      <c r="Z4943"/>
      <c r="AA4943"/>
      <c r="AB4943"/>
      <c r="AC4943"/>
      <c r="AD4943"/>
      <c r="AE4943"/>
      <c r="AF4943"/>
      <c r="AG4943"/>
      <c r="AH4943"/>
      <c r="AI4943"/>
      <c r="AJ4943"/>
      <c r="AK4943"/>
      <c r="AL4943"/>
      <c r="AM4943"/>
      <c r="AN4943"/>
      <c r="AO4943"/>
      <c r="AP4943"/>
      <c r="AQ4943" t="n">
        <v>2</v>
      </c>
      <c r="AR4943" t="n">
        <v>1</v>
      </c>
    </row>
    <row r="4944">
      <c r="A4944" t="n">
        <v>461139</v>
      </c>
      <c r="B4944" t="s">
        <v>7218</v>
      </c>
      <c r="C4944" t="s">
        <v>1663</v>
      </c>
      <c r="D4944" t="s">
        <v>3570</v>
      </c>
      <c r="E4944" t="s">
        <v>147</v>
      </c>
      <c r="F4944" t="s">
        <v>162</v>
      </c>
      <c r="G4944" t="s">
        <v>163</v>
      </c>
      <c r="H4944" t="s">
        <v>150</v>
      </c>
      <c r="I4944" t="s">
        <v>205</v>
      </c>
      <c r="J4944" t="s">
        <v>164</v>
      </c>
      <c r="K4944" t="s">
        <v>209</v>
      </c>
      <c r="L4944" t="s">
        <v>155</v>
      </c>
      <c r="M4944" t="s">
        <v>155</v>
      </c>
      <c r="N4944" t="n">
        <v>-81.7853</v>
      </c>
      <c r="O4944" t="n">
        <v>36.2632</v>
      </c>
      <c r="P4944" t="n">
        <v>98</v>
      </c>
      <c r="Q4944"/>
      <c r="R4944"/>
      <c r="S4944"/>
      <c r="T4944"/>
      <c r="U4944"/>
      <c r="V4944"/>
      <c r="W4944"/>
      <c r="X4944"/>
      <c r="Y4944"/>
      <c r="Z4944"/>
      <c r="AA4944"/>
      <c r="AB4944"/>
      <c r="AC4944"/>
      <c r="AD4944"/>
      <c r="AE4944"/>
      <c r="AF4944"/>
      <c r="AG4944"/>
      <c r="AH4944"/>
      <c r="AI4944"/>
      <c r="AJ4944"/>
      <c r="AK4944"/>
      <c r="AL4944"/>
      <c r="AM4944"/>
      <c r="AN4944"/>
      <c r="AO4944"/>
      <c r="AP4944"/>
      <c r="AQ4944" t="n">
        <v>13</v>
      </c>
      <c r="AR4944"/>
    </row>
    <row r="4945">
      <c r="A4945" t="n">
        <v>461148</v>
      </c>
      <c r="B4945" t="s">
        <v>7219</v>
      </c>
      <c r="C4945" t="s">
        <v>905</v>
      </c>
      <c r="D4945" t="s">
        <v>440</v>
      </c>
      <c r="E4945" t="s">
        <v>267</v>
      </c>
      <c r="F4945" t="s">
        <v>188</v>
      </c>
      <c r="G4945" t="s">
        <v>189</v>
      </c>
      <c r="H4945" t="s">
        <v>150</v>
      </c>
      <c r="I4945" t="s">
        <v>151</v>
      </c>
      <c r="J4945" t="s">
        <v>168</v>
      </c>
      <c r="K4945" t="s">
        <v>209</v>
      </c>
      <c r="L4945" t="s">
        <v>155</v>
      </c>
      <c r="M4945" t="s">
        <v>155</v>
      </c>
      <c r="N4945" t="n">
        <v>-118.3356</v>
      </c>
      <c r="O4945" t="n">
        <v>34.1521</v>
      </c>
      <c r="P4945" t="n">
        <v>1660</v>
      </c>
      <c r="Q4945" t="n">
        <v>1299</v>
      </c>
      <c r="R4945" t="n">
        <v>40.6</v>
      </c>
      <c r="S4945" t="n">
        <v>17.7</v>
      </c>
      <c r="T4945" t="n">
        <v>8.9</v>
      </c>
      <c r="U4945" t="n">
        <v>13.5</v>
      </c>
      <c r="V4945" t="n">
        <v>3.4</v>
      </c>
      <c r="W4945" t="n">
        <v>48.7</v>
      </c>
      <c r="X4945" t="n">
        <v>78</v>
      </c>
      <c r="Y4945"/>
      <c r="Z4945" t="n">
        <v>4</v>
      </c>
      <c r="AA4945" t="n">
        <v>134</v>
      </c>
      <c r="AB4945" t="n">
        <v>70.9</v>
      </c>
      <c r="AC4945" t="n">
        <v>134</v>
      </c>
      <c r="AD4945" t="n">
        <v>66.4</v>
      </c>
      <c r="AE4945" t="n">
        <v>66.4</v>
      </c>
      <c r="AF4945" t="n">
        <v>270</v>
      </c>
      <c r="AG4945" t="n">
        <v>20</v>
      </c>
      <c r="AH4945" t="n">
        <v>86</v>
      </c>
      <c r="AI4945" t="n">
        <v>50504</v>
      </c>
      <c r="AJ4945" t="n">
        <v>43826</v>
      </c>
      <c r="AK4945" t="n">
        <v>42568</v>
      </c>
      <c r="AL4945" t="n">
        <v>46575</v>
      </c>
      <c r="AM4945" t="n">
        <v>46860</v>
      </c>
      <c r="AN4945" t="n">
        <v>52698</v>
      </c>
      <c r="AO4945" t="n">
        <v>23</v>
      </c>
      <c r="AP4945" t="n">
        <v>208</v>
      </c>
      <c r="AQ4945" t="n">
        <v>188</v>
      </c>
      <c r="AR4945"/>
    </row>
    <row r="4946">
      <c r="A4946" t="n">
        <v>461175</v>
      </c>
      <c r="B4946" t="s">
        <v>7220</v>
      </c>
      <c r="C4946" t="s">
        <v>442</v>
      </c>
      <c r="D4946" t="s">
        <v>440</v>
      </c>
      <c r="E4946" t="s">
        <v>267</v>
      </c>
      <c r="F4946" t="s">
        <v>199</v>
      </c>
      <c r="G4946" t="s">
        <v>189</v>
      </c>
      <c r="H4946" t="s">
        <v>200</v>
      </c>
      <c r="I4946" t="s">
        <v>151</v>
      </c>
      <c r="J4946" t="s">
        <v>164</v>
      </c>
      <c r="K4946"/>
      <c r="L4946" t="s">
        <v>155</v>
      </c>
      <c r="M4946" t="s">
        <v>155</v>
      </c>
      <c r="N4946" t="n">
        <v>-122.2208</v>
      </c>
      <c r="O4946" t="n">
        <v>37.7749</v>
      </c>
      <c r="P4946" t="n">
        <v>339</v>
      </c>
      <c r="Q4946" t="n">
        <v>339</v>
      </c>
      <c r="R4946" t="n">
        <v>90.9</v>
      </c>
      <c r="S4946" t="n">
        <v>2.7</v>
      </c>
      <c r="T4946" t="n">
        <v>10.3</v>
      </c>
      <c r="U4946" t="n">
        <v>33</v>
      </c>
      <c r="V4946" t="n">
        <v>37.5</v>
      </c>
      <c r="W4946" t="n">
        <v>4.4</v>
      </c>
      <c r="X4946" t="n">
        <v>77</v>
      </c>
      <c r="Y4946" t="n">
        <v>100</v>
      </c>
      <c r="Z4946" t="n">
        <v>11</v>
      </c>
      <c r="AA4946"/>
      <c r="AB4946"/>
      <c r="AC4946"/>
      <c r="AD4946"/>
      <c r="AE4946"/>
      <c r="AF4946" t="n">
        <v>98</v>
      </c>
      <c r="AG4946" t="n">
        <v>13</v>
      </c>
      <c r="AH4946" t="n">
        <v>27</v>
      </c>
      <c r="AI4946" t="n">
        <v>1973</v>
      </c>
      <c r="AJ4946" t="n">
        <v>2146</v>
      </c>
      <c r="AK4946"/>
      <c r="AL4946" t="n">
        <v>1714</v>
      </c>
      <c r="AM4946"/>
      <c r="AN4946"/>
      <c r="AO4946"/>
      <c r="AP4946"/>
      <c r="AQ4946"/>
      <c r="AR4946"/>
    </row>
    <row r="4947">
      <c r="A4947" t="n">
        <v>461193</v>
      </c>
      <c r="B4947" t="s">
        <v>7221</v>
      </c>
      <c r="C4947" t="s">
        <v>6249</v>
      </c>
      <c r="D4947" t="s">
        <v>4200</v>
      </c>
      <c r="E4947" t="s">
        <v>997</v>
      </c>
      <c r="F4947" t="s">
        <v>199</v>
      </c>
      <c r="G4947" t="s">
        <v>189</v>
      </c>
      <c r="H4947" t="s">
        <v>200</v>
      </c>
      <c r="I4947" t="s">
        <v>186</v>
      </c>
      <c r="J4947" t="s">
        <v>164</v>
      </c>
      <c r="K4947"/>
      <c r="L4947" t="s">
        <v>155</v>
      </c>
      <c r="M4947" t="s">
        <v>155</v>
      </c>
      <c r="N4947" t="n">
        <v>-79.7816</v>
      </c>
      <c r="O4947" t="n">
        <v>40.4325</v>
      </c>
      <c r="P4947" t="n">
        <v>296</v>
      </c>
      <c r="Q4947" t="n">
        <v>296</v>
      </c>
      <c r="R4947" t="n">
        <v>98</v>
      </c>
      <c r="S4947" t="n">
        <v>79.1</v>
      </c>
      <c r="T4947" t="n">
        <v>17.2</v>
      </c>
      <c r="U4947" t="n">
        <v>0.3</v>
      </c>
      <c r="V4947" t="n">
        <v>0.7</v>
      </c>
      <c r="W4947" t="n">
        <v>0</v>
      </c>
      <c r="X4947" t="n">
        <v>88</v>
      </c>
      <c r="Y4947"/>
      <c r="Z4947" t="n">
        <v>11</v>
      </c>
      <c r="AA4947"/>
      <c r="AB4947"/>
      <c r="AC4947"/>
      <c r="AD4947"/>
      <c r="AE4947"/>
      <c r="AF4947" t="n">
        <v>30</v>
      </c>
      <c r="AG4947" t="n">
        <v>40</v>
      </c>
      <c r="AH4947" t="n">
        <v>45</v>
      </c>
      <c r="AI4947" t="n">
        <v>16044</v>
      </c>
      <c r="AJ4947" t="n">
        <v>14615</v>
      </c>
      <c r="AK4947" t="n">
        <v>14846</v>
      </c>
      <c r="AL4947"/>
      <c r="AM4947"/>
      <c r="AN4947" t="n">
        <v>20529</v>
      </c>
      <c r="AO4947"/>
      <c r="AP4947"/>
      <c r="AQ4947"/>
      <c r="AR4947"/>
    </row>
    <row r="4948">
      <c r="A4948" t="n">
        <v>461218</v>
      </c>
      <c r="B4948" t="s">
        <v>7222</v>
      </c>
      <c r="C4948" t="s">
        <v>4208</v>
      </c>
      <c r="D4948" t="s">
        <v>4200</v>
      </c>
      <c r="E4948" t="s">
        <v>997</v>
      </c>
      <c r="F4948" t="s">
        <v>279</v>
      </c>
      <c r="G4948" t="s">
        <v>189</v>
      </c>
      <c r="H4948" t="s">
        <v>174</v>
      </c>
      <c r="I4948" t="s">
        <v>186</v>
      </c>
      <c r="J4948" t="s">
        <v>164</v>
      </c>
      <c r="K4948" t="s">
        <v>176</v>
      </c>
      <c r="L4948" t="s">
        <v>155</v>
      </c>
      <c r="M4948" t="s">
        <v>155</v>
      </c>
      <c r="N4948" t="n">
        <v>-79.8238</v>
      </c>
      <c r="O4948" t="n">
        <v>40.4653</v>
      </c>
      <c r="P4948" t="n">
        <v>1060</v>
      </c>
      <c r="Q4948" t="n">
        <v>1060</v>
      </c>
      <c r="R4948" t="n">
        <v>93.1</v>
      </c>
      <c r="S4948" t="n">
        <v>35.9</v>
      </c>
      <c r="T4948" t="n">
        <v>51.3</v>
      </c>
      <c r="U4948" t="n">
        <v>3.7</v>
      </c>
      <c r="V4948" t="n">
        <v>2</v>
      </c>
      <c r="W4948" t="n">
        <v>0</v>
      </c>
      <c r="X4948" t="n">
        <v>88</v>
      </c>
      <c r="Y4948"/>
      <c r="Z4948" t="n">
        <v>25</v>
      </c>
      <c r="AA4948" t="n">
        <v>268</v>
      </c>
      <c r="AB4948" t="n">
        <v>85.8</v>
      </c>
      <c r="AC4948"/>
      <c r="AD4948"/>
      <c r="AE4948"/>
      <c r="AF4948" t="n">
        <v>303</v>
      </c>
      <c r="AG4948" t="n">
        <v>91</v>
      </c>
      <c r="AH4948" t="n">
        <v>94</v>
      </c>
      <c r="AI4948" t="n">
        <v>20595</v>
      </c>
      <c r="AJ4948" t="n">
        <v>20376</v>
      </c>
      <c r="AK4948"/>
      <c r="AL4948"/>
      <c r="AM4948"/>
      <c r="AN4948"/>
      <c r="AO4948" t="n">
        <v>172</v>
      </c>
      <c r="AP4948"/>
      <c r="AQ4948"/>
      <c r="AR4948"/>
    </row>
    <row r="4949">
      <c r="A4949" t="n">
        <v>461245</v>
      </c>
      <c r="B4949" t="s">
        <v>7223</v>
      </c>
      <c r="C4949" t="s">
        <v>7224</v>
      </c>
      <c r="D4949" t="s">
        <v>1078</v>
      </c>
      <c r="E4949" t="s">
        <v>147</v>
      </c>
      <c r="F4949" t="s">
        <v>173</v>
      </c>
      <c r="G4949" t="s">
        <v>149</v>
      </c>
      <c r="H4949" t="s">
        <v>174</v>
      </c>
      <c r="I4949" t="s">
        <v>186</v>
      </c>
      <c r="J4949" t="s">
        <v>164</v>
      </c>
      <c r="K4949"/>
      <c r="L4949" t="s">
        <v>155</v>
      </c>
      <c r="M4949" t="s">
        <v>155</v>
      </c>
      <c r="N4949" t="n">
        <v>-81.2113</v>
      </c>
      <c r="O4949" t="n">
        <v>29.4763</v>
      </c>
      <c r="P4949" t="n">
        <v>196</v>
      </c>
      <c r="Q4949" t="n">
        <v>196</v>
      </c>
      <c r="R4949" t="n">
        <v>54.1</v>
      </c>
      <c r="S4949" t="n">
        <v>60.2</v>
      </c>
      <c r="T4949" t="n">
        <v>17.3</v>
      </c>
      <c r="U4949" t="n">
        <v>14.8</v>
      </c>
      <c r="V4949" t="n">
        <v>2</v>
      </c>
      <c r="W4949" t="n">
        <v>2</v>
      </c>
      <c r="X4949" t="n">
        <v>65</v>
      </c>
      <c r="Y4949" t="n">
        <v>62</v>
      </c>
      <c r="Z4949" t="n">
        <v>5</v>
      </c>
      <c r="AA4949" t="n">
        <v>30</v>
      </c>
      <c r="AB4949" t="n">
        <v>93.3</v>
      </c>
      <c r="AC4949"/>
      <c r="AD4949"/>
      <c r="AE4949"/>
      <c r="AF4949" t="n">
        <v>46</v>
      </c>
      <c r="AG4949" t="n">
        <v>6</v>
      </c>
      <c r="AH4949" t="n">
        <v>29</v>
      </c>
      <c r="AI4949" t="n">
        <v>5776</v>
      </c>
      <c r="AJ4949"/>
      <c r="AK4949"/>
      <c r="AL4949"/>
      <c r="AM4949"/>
      <c r="AN4949"/>
      <c r="AO4949"/>
      <c r="AP4949"/>
      <c r="AQ4949"/>
      <c r="AR4949"/>
    </row>
    <row r="4950">
      <c r="A4950" t="n">
        <v>461254</v>
      </c>
      <c r="B4950" t="s">
        <v>7225</v>
      </c>
      <c r="C4950" t="s">
        <v>881</v>
      </c>
      <c r="D4950" t="s">
        <v>440</v>
      </c>
      <c r="E4950" t="s">
        <v>267</v>
      </c>
      <c r="F4950" t="s">
        <v>279</v>
      </c>
      <c r="G4950" t="s">
        <v>189</v>
      </c>
      <c r="H4950" t="s">
        <v>174</v>
      </c>
      <c r="I4950" t="s">
        <v>151</v>
      </c>
      <c r="J4950" t="s">
        <v>164</v>
      </c>
      <c r="K4950"/>
      <c r="L4950" t="s">
        <v>155</v>
      </c>
      <c r="M4950" t="s">
        <v>155</v>
      </c>
      <c r="N4950" t="n">
        <v>-118.3962</v>
      </c>
      <c r="O4950" t="n">
        <v>34.187</v>
      </c>
      <c r="P4950" t="n">
        <v>56</v>
      </c>
      <c r="Q4950" t="n">
        <v>56</v>
      </c>
      <c r="R4950" t="n">
        <v>78.6</v>
      </c>
      <c r="S4950" t="n">
        <v>73.2</v>
      </c>
      <c r="T4950" t="n">
        <v>1.8</v>
      </c>
      <c r="U4950" t="n">
        <v>12.5</v>
      </c>
      <c r="V4950" t="n">
        <v>0</v>
      </c>
      <c r="W4950" t="n">
        <v>0</v>
      </c>
      <c r="X4950" t="n">
        <v>92</v>
      </c>
      <c r="Y4950"/>
      <c r="Z4950" t="n">
        <v>12</v>
      </c>
      <c r="AA4950" t="n">
        <v>67</v>
      </c>
      <c r="AB4950" t="n">
        <v>91</v>
      </c>
      <c r="AC4950"/>
      <c r="AD4950"/>
      <c r="AE4950"/>
      <c r="AF4950" t="n">
        <v>40</v>
      </c>
      <c r="AG4950" t="n">
        <v>93</v>
      </c>
      <c r="AH4950" t="n">
        <v>93</v>
      </c>
      <c r="AI4950" t="n">
        <v>11331</v>
      </c>
      <c r="AJ4950" t="n">
        <v>11331</v>
      </c>
      <c r="AK4950" t="n">
        <v>11331</v>
      </c>
      <c r="AL4950" t="n">
        <v>11331</v>
      </c>
      <c r="AM4950"/>
      <c r="AN4950"/>
      <c r="AO4950" t="n">
        <v>9</v>
      </c>
      <c r="AP4950"/>
      <c r="AQ4950"/>
      <c r="AR4950"/>
    </row>
    <row r="4951">
      <c r="A4951" t="n">
        <v>461263</v>
      </c>
      <c r="B4951" t="s">
        <v>7226</v>
      </c>
      <c r="C4951" t="s">
        <v>291</v>
      </c>
      <c r="D4951" t="s">
        <v>440</v>
      </c>
      <c r="E4951" t="s">
        <v>267</v>
      </c>
      <c r="F4951" t="s">
        <v>188</v>
      </c>
      <c r="G4951" t="s">
        <v>189</v>
      </c>
      <c r="H4951" t="s">
        <v>150</v>
      </c>
      <c r="I4951" t="s">
        <v>151</v>
      </c>
      <c r="J4951" t="s">
        <v>164</v>
      </c>
      <c r="K4951" t="s">
        <v>176</v>
      </c>
      <c r="L4951" t="s">
        <v>155</v>
      </c>
      <c r="M4951" t="s">
        <v>155</v>
      </c>
      <c r="N4951" t="n">
        <v>-118.257</v>
      </c>
      <c r="O4951" t="n">
        <v>34.1471</v>
      </c>
      <c r="P4951" t="n">
        <v>204</v>
      </c>
      <c r="Q4951" t="n">
        <v>204</v>
      </c>
      <c r="R4951" t="n">
        <v>93.6</v>
      </c>
      <c r="S4951" t="n">
        <v>22.5</v>
      </c>
      <c r="T4951" t="n">
        <v>4.9</v>
      </c>
      <c r="U4951" t="n">
        <v>61.8</v>
      </c>
      <c r="V4951" t="n">
        <v>6.4</v>
      </c>
      <c r="W4951" t="n">
        <v>0.5</v>
      </c>
      <c r="X4951" t="n">
        <v>75</v>
      </c>
      <c r="Y4951"/>
      <c r="Z4951" t="n">
        <v>13</v>
      </c>
      <c r="AA4951" t="n">
        <v>4</v>
      </c>
      <c r="AB4951" t="n">
        <v>100</v>
      </c>
      <c r="AC4951"/>
      <c r="AD4951"/>
      <c r="AE4951"/>
      <c r="AF4951" t="n">
        <v>23</v>
      </c>
      <c r="AG4951" t="n">
        <v>67</v>
      </c>
      <c r="AH4951" t="n">
        <v>67</v>
      </c>
      <c r="AI4951" t="n">
        <v>23118</v>
      </c>
      <c r="AJ4951" t="n">
        <v>21879</v>
      </c>
      <c r="AK4951" t="n">
        <v>22539</v>
      </c>
      <c r="AL4951" t="n">
        <v>25313</v>
      </c>
      <c r="AM4951"/>
      <c r="AN4951"/>
      <c r="AO4951" t="n">
        <v>37</v>
      </c>
      <c r="AP4951" t="n">
        <v>8</v>
      </c>
      <c r="AQ4951"/>
      <c r="AR4951"/>
    </row>
    <row r="4952">
      <c r="A4952" t="n">
        <v>461272</v>
      </c>
      <c r="B4952" t="s">
        <v>7227</v>
      </c>
      <c r="C4952" t="s">
        <v>7228</v>
      </c>
      <c r="D4952" t="s">
        <v>5021</v>
      </c>
      <c r="E4952" t="s">
        <v>914</v>
      </c>
      <c r="F4952" t="s">
        <v>199</v>
      </c>
      <c r="G4952" t="s">
        <v>189</v>
      </c>
      <c r="H4952" t="s">
        <v>200</v>
      </c>
      <c r="I4952" t="s">
        <v>186</v>
      </c>
      <c r="J4952" t="s">
        <v>164</v>
      </c>
      <c r="K4952"/>
      <c r="L4952" t="s">
        <v>155</v>
      </c>
      <c r="M4952" t="s">
        <v>155</v>
      </c>
      <c r="N4952" t="n">
        <v>-111.7813</v>
      </c>
      <c r="O4952" t="n">
        <v>40.3718</v>
      </c>
      <c r="P4952" t="n">
        <v>141</v>
      </c>
      <c r="Q4952" t="n">
        <v>141</v>
      </c>
      <c r="R4952" t="n">
        <v>100</v>
      </c>
      <c r="S4952" t="n">
        <v>64.5</v>
      </c>
      <c r="T4952" t="n">
        <v>0.7</v>
      </c>
      <c r="U4952" t="n">
        <v>25.5</v>
      </c>
      <c r="V4952" t="n">
        <v>1.4</v>
      </c>
      <c r="W4952" t="n">
        <v>0</v>
      </c>
      <c r="X4952" t="n">
        <v>100</v>
      </c>
      <c r="Y4952" t="n">
        <v>0</v>
      </c>
      <c r="Z4952" t="n">
        <v>12</v>
      </c>
      <c r="AA4952"/>
      <c r="AB4952"/>
      <c r="AC4952"/>
      <c r="AD4952"/>
      <c r="AE4952"/>
      <c r="AF4952" t="n">
        <v>18</v>
      </c>
      <c r="AG4952" t="n">
        <v>43</v>
      </c>
      <c r="AH4952" t="n">
        <v>45</v>
      </c>
      <c r="AI4952" t="n">
        <v>20825</v>
      </c>
      <c r="AJ4952" t="n">
        <v>20483</v>
      </c>
      <c r="AK4952"/>
      <c r="AL4952" t="n">
        <v>23882</v>
      </c>
      <c r="AM4952"/>
      <c r="AN4952" t="n">
        <v>25655</v>
      </c>
      <c r="AO4952"/>
      <c r="AP4952"/>
      <c r="AQ4952"/>
      <c r="AR4952"/>
    </row>
    <row r="4953">
      <c r="A4953" t="n">
        <v>461281</v>
      </c>
      <c r="B4953" t="s">
        <v>7229</v>
      </c>
      <c r="C4953" t="s">
        <v>7230</v>
      </c>
      <c r="D4953" t="s">
        <v>1078</v>
      </c>
      <c r="E4953" t="s">
        <v>147</v>
      </c>
      <c r="F4953" t="s">
        <v>188</v>
      </c>
      <c r="G4953" t="s">
        <v>189</v>
      </c>
      <c r="H4953" t="s">
        <v>150</v>
      </c>
      <c r="I4953" t="s">
        <v>186</v>
      </c>
      <c r="J4953" t="s">
        <v>164</v>
      </c>
      <c r="K4953" t="s">
        <v>209</v>
      </c>
      <c r="L4953" t="s">
        <v>155</v>
      </c>
      <c r="M4953" t="s">
        <v>155</v>
      </c>
      <c r="N4953" t="n">
        <v>-80.2815</v>
      </c>
      <c r="O4953" t="n">
        <v>26.0097</v>
      </c>
      <c r="P4953" t="n">
        <v>150</v>
      </c>
      <c r="Q4953" t="n">
        <v>135</v>
      </c>
      <c r="R4953" t="n">
        <v>92.6</v>
      </c>
      <c r="S4953" t="n">
        <v>0</v>
      </c>
      <c r="T4953" t="n">
        <v>0</v>
      </c>
      <c r="U4953" t="n">
        <v>91.1</v>
      </c>
      <c r="V4953" t="n">
        <v>0</v>
      </c>
      <c r="W4953" t="n">
        <v>8.9</v>
      </c>
      <c r="X4953"/>
      <c r="Y4953"/>
      <c r="Z4953" t="n">
        <v>10</v>
      </c>
      <c r="AA4953"/>
      <c r="AB4953"/>
      <c r="AC4953"/>
      <c r="AD4953"/>
      <c r="AE4953"/>
      <c r="AF4953" t="n">
        <v>0</v>
      </c>
      <c r="AG4953" t="n">
        <v>57</v>
      </c>
      <c r="AH4953" t="n">
        <v>65</v>
      </c>
      <c r="AI4953"/>
      <c r="AJ4953"/>
      <c r="AK4953"/>
      <c r="AL4953"/>
      <c r="AM4953"/>
      <c r="AN4953"/>
      <c r="AO4953" t="n">
        <v>3</v>
      </c>
      <c r="AP4953" t="n">
        <v>4</v>
      </c>
      <c r="AQ4953" t="n">
        <v>3</v>
      </c>
      <c r="AR4953"/>
    </row>
    <row r="4954">
      <c r="A4954" t="n">
        <v>461306</v>
      </c>
      <c r="B4954" t="s">
        <v>7231</v>
      </c>
      <c r="C4954" t="s">
        <v>1082</v>
      </c>
      <c r="D4954" t="s">
        <v>1078</v>
      </c>
      <c r="E4954" t="s">
        <v>147</v>
      </c>
      <c r="F4954" t="s">
        <v>216</v>
      </c>
      <c r="G4954" t="s">
        <v>149</v>
      </c>
      <c r="H4954" t="s">
        <v>200</v>
      </c>
      <c r="I4954" t="s">
        <v>186</v>
      </c>
      <c r="J4954" t="s">
        <v>164</v>
      </c>
      <c r="K4954"/>
      <c r="L4954" t="s">
        <v>155</v>
      </c>
      <c r="M4954" t="s">
        <v>155</v>
      </c>
      <c r="N4954" t="n">
        <v>-80.2257</v>
      </c>
      <c r="O4954" t="n">
        <v>25.8396</v>
      </c>
      <c r="P4954" t="n">
        <v>247</v>
      </c>
      <c r="Q4954" t="n">
        <v>247</v>
      </c>
      <c r="R4954" t="n">
        <v>68.8</v>
      </c>
      <c r="S4954" t="n">
        <v>0.8</v>
      </c>
      <c r="T4954" t="n">
        <v>66.8</v>
      </c>
      <c r="U4954" t="n">
        <v>27.9</v>
      </c>
      <c r="V4954" t="n">
        <v>2</v>
      </c>
      <c r="W4954" t="n">
        <v>0.8</v>
      </c>
      <c r="X4954" t="n">
        <v>1</v>
      </c>
      <c r="Y4954" t="n">
        <v>2</v>
      </c>
      <c r="Z4954" t="n">
        <v>17</v>
      </c>
      <c r="AA4954"/>
      <c r="AB4954"/>
      <c r="AC4954"/>
      <c r="AD4954"/>
      <c r="AE4954"/>
      <c r="AF4954" t="n">
        <v>81</v>
      </c>
      <c r="AG4954" t="n">
        <v>13</v>
      </c>
      <c r="AH4954" t="n">
        <v>28</v>
      </c>
      <c r="AI4954" t="n">
        <v>3103</v>
      </c>
      <c r="AJ4954" t="n">
        <v>3003</v>
      </c>
      <c r="AK4954" t="n">
        <v>3553</v>
      </c>
      <c r="AL4954"/>
      <c r="AM4954"/>
      <c r="AN4954"/>
      <c r="AO4954"/>
      <c r="AP4954"/>
      <c r="AQ4954"/>
      <c r="AR4954"/>
    </row>
    <row r="4955">
      <c r="A4955" t="n">
        <v>461315</v>
      </c>
      <c r="B4955" t="s">
        <v>7232</v>
      </c>
      <c r="C4955" t="s">
        <v>7233</v>
      </c>
      <c r="D4955" t="s">
        <v>1745</v>
      </c>
      <c r="E4955" t="s">
        <v>1434</v>
      </c>
      <c r="F4955" t="s">
        <v>173</v>
      </c>
      <c r="G4955" t="s">
        <v>149</v>
      </c>
      <c r="H4955" t="s">
        <v>174</v>
      </c>
      <c r="I4955" t="s">
        <v>205</v>
      </c>
      <c r="J4955" t="s">
        <v>164</v>
      </c>
      <c r="K4955" t="s">
        <v>323</v>
      </c>
      <c r="L4955" t="s">
        <v>155</v>
      </c>
      <c r="M4955" t="s">
        <v>154</v>
      </c>
      <c r="N4955" t="n">
        <v>-88.5078</v>
      </c>
      <c r="O4955" t="n">
        <v>46.7825</v>
      </c>
      <c r="P4955" t="n">
        <v>302</v>
      </c>
      <c r="Q4955" t="n">
        <v>302</v>
      </c>
      <c r="R4955" t="n">
        <v>79.5</v>
      </c>
      <c r="S4955" t="n">
        <v>47.4</v>
      </c>
      <c r="T4955" t="n">
        <v>1.3</v>
      </c>
      <c r="U4955" t="n">
        <v>0.3</v>
      </c>
      <c r="V4955" t="n">
        <v>0</v>
      </c>
      <c r="W4955" t="n">
        <v>0</v>
      </c>
      <c r="X4955" t="n">
        <v>38</v>
      </c>
      <c r="Y4955" t="n">
        <v>50</v>
      </c>
      <c r="Z4955" t="n">
        <v>8</v>
      </c>
      <c r="AA4955" t="n">
        <v>11</v>
      </c>
      <c r="AB4955" t="n">
        <v>9.1</v>
      </c>
      <c r="AC4955"/>
      <c r="AD4955"/>
      <c r="AE4955"/>
      <c r="AF4955" t="n">
        <v>8</v>
      </c>
      <c r="AG4955" t="n">
        <v>52</v>
      </c>
      <c r="AH4955" t="n">
        <v>81</v>
      </c>
      <c r="AI4955" t="n">
        <v>1840</v>
      </c>
      <c r="AJ4955" t="n">
        <v>223</v>
      </c>
      <c r="AK4955" t="n">
        <v>834</v>
      </c>
      <c r="AL4955"/>
      <c r="AM4955"/>
      <c r="AN4955"/>
      <c r="AO4955" t="n">
        <v>11</v>
      </c>
      <c r="AP4955"/>
      <c r="AQ4955"/>
      <c r="AR4955"/>
    </row>
    <row r="4956">
      <c r="A4956" t="n">
        <v>461324</v>
      </c>
      <c r="B4956" t="s">
        <v>7234</v>
      </c>
      <c r="C4956" t="s">
        <v>4658</v>
      </c>
      <c r="D4956" t="s">
        <v>4659</v>
      </c>
      <c r="E4956" t="s">
        <v>147</v>
      </c>
      <c r="F4956" t="s">
        <v>279</v>
      </c>
      <c r="G4956" t="s">
        <v>189</v>
      </c>
      <c r="H4956" t="s">
        <v>174</v>
      </c>
      <c r="I4956" t="s">
        <v>151</v>
      </c>
      <c r="J4956" t="s">
        <v>164</v>
      </c>
      <c r="K4956" t="s">
        <v>176</v>
      </c>
      <c r="L4956" t="s">
        <v>155</v>
      </c>
      <c r="M4956" t="s">
        <v>155</v>
      </c>
      <c r="N4956" t="n">
        <v>-86.8425</v>
      </c>
      <c r="O4956" t="n">
        <v>36.1877</v>
      </c>
      <c r="P4956" t="n">
        <v>1244</v>
      </c>
      <c r="Q4956" t="n">
        <v>1244</v>
      </c>
      <c r="R4956" t="n">
        <v>79.5</v>
      </c>
      <c r="S4956" t="n">
        <v>68.4</v>
      </c>
      <c r="T4956" t="n">
        <v>11</v>
      </c>
      <c r="U4956" t="n">
        <v>14.2</v>
      </c>
      <c r="V4956" t="n">
        <v>0</v>
      </c>
      <c r="W4956" t="n">
        <v>0</v>
      </c>
      <c r="X4956"/>
      <c r="Y4956"/>
      <c r="Z4956" t="n">
        <v>87</v>
      </c>
      <c r="AA4956"/>
      <c r="AB4956"/>
      <c r="AC4956"/>
      <c r="AD4956"/>
      <c r="AE4956"/>
      <c r="AF4956" t="n">
        <v>0</v>
      </c>
      <c r="AG4956" t="n">
        <v>21</v>
      </c>
      <c r="AH4956" t="n">
        <v>21</v>
      </c>
      <c r="AI4956"/>
      <c r="AJ4956"/>
      <c r="AK4956"/>
      <c r="AL4956"/>
      <c r="AM4956"/>
      <c r="AN4956"/>
      <c r="AO4956" t="n">
        <v>17</v>
      </c>
      <c r="AP4956"/>
      <c r="AQ4956"/>
      <c r="AR4956"/>
    </row>
    <row r="4957">
      <c r="A4957" t="n">
        <v>461333</v>
      </c>
      <c r="B4957" t="s">
        <v>7235</v>
      </c>
      <c r="C4957" t="s">
        <v>7236</v>
      </c>
      <c r="D4957" t="s">
        <v>1387</v>
      </c>
      <c r="E4957" t="s">
        <v>267</v>
      </c>
      <c r="F4957" t="s">
        <v>199</v>
      </c>
      <c r="G4957" t="s">
        <v>189</v>
      </c>
      <c r="H4957" t="s">
        <v>200</v>
      </c>
      <c r="I4957" t="s">
        <v>175</v>
      </c>
      <c r="J4957" t="s">
        <v>164</v>
      </c>
      <c r="K4957"/>
      <c r="L4957" t="s">
        <v>155</v>
      </c>
      <c r="M4957" t="s">
        <v>155</v>
      </c>
      <c r="N4957" t="n">
        <v>-156.0418</v>
      </c>
      <c r="O4957" t="n">
        <v>19.7291</v>
      </c>
      <c r="P4957" t="n">
        <v>22</v>
      </c>
      <c r="Q4957" t="n">
        <v>22</v>
      </c>
      <c r="R4957" t="n">
        <v>27.3</v>
      </c>
      <c r="S4957" t="n">
        <v>54.5</v>
      </c>
      <c r="T4957" t="n">
        <v>0</v>
      </c>
      <c r="U4957" t="n">
        <v>4.5</v>
      </c>
      <c r="V4957" t="n">
        <v>0</v>
      </c>
      <c r="W4957" t="n">
        <v>36.4</v>
      </c>
      <c r="X4957"/>
      <c r="Y4957"/>
      <c r="Z4957" t="n">
        <v>2</v>
      </c>
      <c r="AA4957"/>
      <c r="AB4957"/>
      <c r="AC4957"/>
      <c r="AD4957"/>
      <c r="AE4957"/>
      <c r="AF4957" t="n">
        <v>22</v>
      </c>
      <c r="AG4957" t="n">
        <v>0</v>
      </c>
      <c r="AH4957" t="n">
        <v>0</v>
      </c>
      <c r="AI4957"/>
      <c r="AJ4957"/>
      <c r="AK4957"/>
      <c r="AL4957"/>
      <c r="AM4957" t="n">
        <v>112070</v>
      </c>
      <c r="AN4957"/>
      <c r="AO4957"/>
      <c r="AP4957"/>
      <c r="AQ4957"/>
      <c r="AR4957"/>
    </row>
    <row r="4958">
      <c r="A4958" t="n">
        <v>461342</v>
      </c>
      <c r="B4958" t="s">
        <v>7237</v>
      </c>
      <c r="C4958" t="s">
        <v>5023</v>
      </c>
      <c r="D4958" t="s">
        <v>5021</v>
      </c>
      <c r="E4958" t="s">
        <v>914</v>
      </c>
      <c r="F4958" t="s">
        <v>199</v>
      </c>
      <c r="G4958" t="s">
        <v>189</v>
      </c>
      <c r="H4958" t="s">
        <v>200</v>
      </c>
      <c r="I4958" t="s">
        <v>151</v>
      </c>
      <c r="J4958" t="s">
        <v>164</v>
      </c>
      <c r="K4958"/>
      <c r="L4958" t="s">
        <v>155</v>
      </c>
      <c r="M4958" t="s">
        <v>155</v>
      </c>
      <c r="N4958" t="n">
        <v>-111.6582</v>
      </c>
      <c r="O4958" t="n">
        <v>40.2346</v>
      </c>
      <c r="P4958" t="n">
        <v>218</v>
      </c>
      <c r="Q4958" t="n">
        <v>218</v>
      </c>
      <c r="R4958" t="n">
        <v>100</v>
      </c>
      <c r="S4958" t="n">
        <v>86.2</v>
      </c>
      <c r="T4958" t="n">
        <v>1.4</v>
      </c>
      <c r="U4958" t="n">
        <v>6.9</v>
      </c>
      <c r="V4958" t="n">
        <v>0.9</v>
      </c>
      <c r="W4958" t="n">
        <v>0</v>
      </c>
      <c r="X4958" t="n">
        <v>93</v>
      </c>
      <c r="Y4958" t="n">
        <v>90</v>
      </c>
      <c r="Z4958" t="n">
        <v>8</v>
      </c>
      <c r="AA4958"/>
      <c r="AB4958"/>
      <c r="AC4958"/>
      <c r="AD4958"/>
      <c r="AE4958"/>
      <c r="AF4958" t="n">
        <v>89</v>
      </c>
      <c r="AG4958" t="n">
        <v>28</v>
      </c>
      <c r="AH4958" t="n">
        <v>54</v>
      </c>
      <c r="AI4958" t="n">
        <v>18095</v>
      </c>
      <c r="AJ4958" t="n">
        <v>16687</v>
      </c>
      <c r="AK4958" t="n">
        <v>19771</v>
      </c>
      <c r="AL4958" t="n">
        <v>19351</v>
      </c>
      <c r="AM4958" t="n">
        <v>21910</v>
      </c>
      <c r="AN4958" t="n">
        <v>21910</v>
      </c>
      <c r="AO4958"/>
      <c r="AP4958"/>
      <c r="AQ4958"/>
      <c r="AR4958"/>
    </row>
    <row r="4959">
      <c r="A4959" t="n">
        <v>461379</v>
      </c>
      <c r="B4959" t="s">
        <v>7238</v>
      </c>
      <c r="C4959" t="s">
        <v>2200</v>
      </c>
      <c r="D4959" t="s">
        <v>2194</v>
      </c>
      <c r="E4959" t="s">
        <v>997</v>
      </c>
      <c r="F4959" t="s">
        <v>199</v>
      </c>
      <c r="G4959" t="s">
        <v>189</v>
      </c>
      <c r="H4959" t="s">
        <v>200</v>
      </c>
      <c r="I4959" t="s">
        <v>151</v>
      </c>
      <c r="J4959" t="s">
        <v>164</v>
      </c>
      <c r="K4959"/>
      <c r="L4959" t="s">
        <v>155</v>
      </c>
      <c r="M4959" t="s">
        <v>155</v>
      </c>
      <c r="N4959" t="n">
        <v>-76.6031</v>
      </c>
      <c r="O4959" t="n">
        <v>39.3225</v>
      </c>
      <c r="P4959" t="n">
        <v>45</v>
      </c>
      <c r="Q4959" t="n">
        <v>45</v>
      </c>
      <c r="R4959" t="n">
        <v>84.4</v>
      </c>
      <c r="S4959" t="n">
        <v>26.7</v>
      </c>
      <c r="T4959" t="n">
        <v>68.9</v>
      </c>
      <c r="U4959" t="n">
        <v>2.2</v>
      </c>
      <c r="V4959" t="n">
        <v>2.2</v>
      </c>
      <c r="W4959" t="n">
        <v>0</v>
      </c>
      <c r="X4959"/>
      <c r="Y4959"/>
      <c r="Z4959" t="n">
        <v>3</v>
      </c>
      <c r="AA4959"/>
      <c r="AB4959"/>
      <c r="AC4959"/>
      <c r="AD4959"/>
      <c r="AE4959"/>
      <c r="AF4959" t="n">
        <v>0</v>
      </c>
      <c r="AG4959" t="n">
        <v>40</v>
      </c>
      <c r="AH4959" t="n">
        <v>44</v>
      </c>
      <c r="AI4959"/>
      <c r="AJ4959"/>
      <c r="AK4959"/>
      <c r="AL4959"/>
      <c r="AM4959"/>
      <c r="AN4959"/>
      <c r="AO4959"/>
      <c r="AP4959"/>
      <c r="AQ4959"/>
      <c r="AR4959"/>
    </row>
    <row r="4960">
      <c r="A4960" t="n">
        <v>461388</v>
      </c>
      <c r="B4960" t="s">
        <v>7239</v>
      </c>
      <c r="C4960" t="s">
        <v>4791</v>
      </c>
      <c r="D4960" t="s">
        <v>4775</v>
      </c>
      <c r="E4960" t="s">
        <v>283</v>
      </c>
      <c r="F4960" t="s">
        <v>199</v>
      </c>
      <c r="G4960" t="s">
        <v>189</v>
      </c>
      <c r="H4960" t="s">
        <v>200</v>
      </c>
      <c r="I4960" t="s">
        <v>151</v>
      </c>
      <c r="J4960" t="s">
        <v>164</v>
      </c>
      <c r="K4960"/>
      <c r="L4960" t="s">
        <v>155</v>
      </c>
      <c r="M4960" t="s">
        <v>155</v>
      </c>
      <c r="N4960" t="n">
        <v>-96.6061</v>
      </c>
      <c r="O4960" t="n">
        <v>33.6734</v>
      </c>
      <c r="P4960" t="n">
        <v>74</v>
      </c>
      <c r="Q4960" t="n">
        <v>74</v>
      </c>
      <c r="R4960" t="n">
        <v>67.6</v>
      </c>
      <c r="S4960" t="n">
        <v>50</v>
      </c>
      <c r="T4960" t="n">
        <v>9.5</v>
      </c>
      <c r="U4960" t="n">
        <v>25.7</v>
      </c>
      <c r="V4960" t="n">
        <v>1.4</v>
      </c>
      <c r="W4960" t="n">
        <v>0</v>
      </c>
      <c r="X4960" t="n">
        <v>67</v>
      </c>
      <c r="Y4960"/>
      <c r="Z4960" t="n">
        <v>5</v>
      </c>
      <c r="AA4960"/>
      <c r="AB4960"/>
      <c r="AC4960"/>
      <c r="AD4960"/>
      <c r="AE4960"/>
      <c r="AF4960" t="n">
        <v>33</v>
      </c>
      <c r="AG4960" t="n">
        <v>53</v>
      </c>
      <c r="AH4960" t="n">
        <v>61</v>
      </c>
      <c r="AI4960" t="n">
        <v>20577</v>
      </c>
      <c r="AJ4960" t="n">
        <v>20905</v>
      </c>
      <c r="AK4960"/>
      <c r="AL4960"/>
      <c r="AM4960"/>
      <c r="AN4960"/>
      <c r="AO4960"/>
      <c r="AP4960"/>
      <c r="AQ4960"/>
      <c r="AR4960"/>
    </row>
    <row r="4961">
      <c r="A4961" t="n">
        <v>461412</v>
      </c>
      <c r="B4961" t="s">
        <v>7240</v>
      </c>
      <c r="C4961" t="s">
        <v>7241</v>
      </c>
      <c r="D4961" t="s">
        <v>5078</v>
      </c>
      <c r="E4961" t="s">
        <v>147</v>
      </c>
      <c r="F4961" t="s">
        <v>199</v>
      </c>
      <c r="G4961" t="s">
        <v>189</v>
      </c>
      <c r="H4961" t="s">
        <v>200</v>
      </c>
      <c r="I4961" t="s">
        <v>186</v>
      </c>
      <c r="J4961" t="s">
        <v>164</v>
      </c>
      <c r="K4961"/>
      <c r="L4961" t="s">
        <v>155</v>
      </c>
      <c r="M4961" t="s">
        <v>155</v>
      </c>
      <c r="N4961" t="n">
        <v>-77.1603</v>
      </c>
      <c r="O4961" t="n">
        <v>38.8734</v>
      </c>
      <c r="P4961" t="n">
        <v>234</v>
      </c>
      <c r="Q4961" t="n">
        <v>234</v>
      </c>
      <c r="R4961" t="n">
        <v>73.1</v>
      </c>
      <c r="S4961" t="n">
        <v>22.2</v>
      </c>
      <c r="T4961" t="n">
        <v>45.7</v>
      </c>
      <c r="U4961" t="n">
        <v>11.1</v>
      </c>
      <c r="V4961" t="n">
        <v>9</v>
      </c>
      <c r="W4961" t="n">
        <v>0</v>
      </c>
      <c r="X4961"/>
      <c r="Y4961"/>
      <c r="Z4961" t="n">
        <v>10</v>
      </c>
      <c r="AA4961"/>
      <c r="AB4961"/>
      <c r="AC4961"/>
      <c r="AD4961"/>
      <c r="AE4961"/>
      <c r="AF4961" t="n">
        <v>0</v>
      </c>
      <c r="AG4961" t="n">
        <v>42</v>
      </c>
      <c r="AH4961" t="n">
        <v>42</v>
      </c>
      <c r="AI4961"/>
      <c r="AJ4961"/>
      <c r="AK4961"/>
      <c r="AL4961"/>
      <c r="AM4961"/>
      <c r="AN4961"/>
      <c r="AO4961"/>
      <c r="AP4961"/>
      <c r="AQ4961"/>
      <c r="AR4961"/>
    </row>
    <row r="4962">
      <c r="A4962" t="n">
        <v>461421</v>
      </c>
      <c r="B4962" t="s">
        <v>7242</v>
      </c>
      <c r="C4962" t="s">
        <v>5675</v>
      </c>
      <c r="D4962" t="s">
        <v>1929</v>
      </c>
      <c r="E4962" t="s">
        <v>891</v>
      </c>
      <c r="F4962" t="s">
        <v>199</v>
      </c>
      <c r="G4962" t="s">
        <v>189</v>
      </c>
      <c r="H4962" t="s">
        <v>200</v>
      </c>
      <c r="I4962" t="s">
        <v>151</v>
      </c>
      <c r="J4962" t="s">
        <v>164</v>
      </c>
      <c r="K4962"/>
      <c r="L4962" t="s">
        <v>155</v>
      </c>
      <c r="M4962" t="s">
        <v>155</v>
      </c>
      <c r="N4962" t="n">
        <v>-90.2627</v>
      </c>
      <c r="O4962" t="n">
        <v>38.6447</v>
      </c>
      <c r="P4962" t="n">
        <v>305</v>
      </c>
      <c r="Q4962" t="n">
        <v>305</v>
      </c>
      <c r="R4962" t="n">
        <v>95.7</v>
      </c>
      <c r="S4962" t="n">
        <v>62.3</v>
      </c>
      <c r="T4962" t="n">
        <v>32.8</v>
      </c>
      <c r="U4962" t="n">
        <v>2</v>
      </c>
      <c r="V4962" t="n">
        <v>0</v>
      </c>
      <c r="W4962" t="n">
        <v>0</v>
      </c>
      <c r="X4962" t="n">
        <v>82</v>
      </c>
      <c r="Y4962"/>
      <c r="Z4962" t="n">
        <v>15</v>
      </c>
      <c r="AA4962"/>
      <c r="AB4962"/>
      <c r="AC4962"/>
      <c r="AD4962"/>
      <c r="AE4962"/>
      <c r="AF4962" t="n">
        <v>33</v>
      </c>
      <c r="AG4962" t="n">
        <v>50</v>
      </c>
      <c r="AH4962" t="n">
        <v>52</v>
      </c>
      <c r="AI4962" t="n">
        <v>18684</v>
      </c>
      <c r="AJ4962" t="n">
        <v>19421</v>
      </c>
      <c r="AK4962"/>
      <c r="AL4962" t="n">
        <v>23877</v>
      </c>
      <c r="AM4962"/>
      <c r="AN4962"/>
      <c r="AO4962"/>
      <c r="AP4962"/>
      <c r="AQ4962"/>
      <c r="AR4962"/>
    </row>
    <row r="4963">
      <c r="A4963" t="n">
        <v>461430</v>
      </c>
      <c r="B4963" t="s">
        <v>7243</v>
      </c>
      <c r="C4963" t="s">
        <v>2977</v>
      </c>
      <c r="D4963" t="s">
        <v>2978</v>
      </c>
      <c r="E4963" t="s">
        <v>267</v>
      </c>
      <c r="F4963" t="s">
        <v>199</v>
      </c>
      <c r="G4963" t="s">
        <v>189</v>
      </c>
      <c r="H4963" t="s">
        <v>200</v>
      </c>
      <c r="I4963" t="s">
        <v>151</v>
      </c>
      <c r="J4963" t="s">
        <v>164</v>
      </c>
      <c r="K4963"/>
      <c r="L4963" t="s">
        <v>155</v>
      </c>
      <c r="M4963" t="s">
        <v>155</v>
      </c>
      <c r="N4963" t="n">
        <v>-115.2068</v>
      </c>
      <c r="O4963" t="n">
        <v>36.0959</v>
      </c>
      <c r="P4963" t="n">
        <v>915</v>
      </c>
      <c r="Q4963" t="n">
        <v>915</v>
      </c>
      <c r="R4963" t="n">
        <v>7.7</v>
      </c>
      <c r="S4963" t="n">
        <v>20.1</v>
      </c>
      <c r="T4963" t="n">
        <v>17.2</v>
      </c>
      <c r="U4963" t="n">
        <v>43.7</v>
      </c>
      <c r="V4963" t="n">
        <v>6.7</v>
      </c>
      <c r="W4963" t="n">
        <v>0</v>
      </c>
      <c r="X4963"/>
      <c r="Y4963" t="n">
        <v>85</v>
      </c>
      <c r="Z4963" t="n">
        <v>9</v>
      </c>
      <c r="AA4963"/>
      <c r="AB4963"/>
      <c r="AC4963"/>
      <c r="AD4963"/>
      <c r="AE4963"/>
      <c r="AF4963" t="n">
        <v>0</v>
      </c>
      <c r="AG4963" t="n">
        <v>41</v>
      </c>
      <c r="AH4963" t="n">
        <v>42</v>
      </c>
      <c r="AI4963"/>
      <c r="AJ4963"/>
      <c r="AK4963"/>
      <c r="AL4963"/>
      <c r="AM4963"/>
      <c r="AN4963"/>
      <c r="AO4963"/>
      <c r="AP4963"/>
      <c r="AQ4963"/>
      <c r="AR4963"/>
    </row>
    <row r="4964">
      <c r="A4964" t="n">
        <v>461485</v>
      </c>
      <c r="B4964" t="s">
        <v>7244</v>
      </c>
      <c r="C4964" t="s">
        <v>7245</v>
      </c>
      <c r="D4964" t="s">
        <v>3570</v>
      </c>
      <c r="E4964" t="s">
        <v>147</v>
      </c>
      <c r="F4964" t="s">
        <v>162</v>
      </c>
      <c r="G4964" t="s">
        <v>163</v>
      </c>
      <c r="H4964" t="s">
        <v>150</v>
      </c>
      <c r="I4964" t="s">
        <v>151</v>
      </c>
      <c r="J4964" t="s">
        <v>164</v>
      </c>
      <c r="K4964" t="s">
        <v>209</v>
      </c>
      <c r="L4964" t="s">
        <v>155</v>
      </c>
      <c r="M4964" t="s">
        <v>155</v>
      </c>
      <c r="N4964" t="n">
        <v>-78.7426</v>
      </c>
      <c r="O4964" t="n">
        <v>35.7443</v>
      </c>
      <c r="P4964" t="n">
        <v>202</v>
      </c>
      <c r="Q4964"/>
      <c r="R4964"/>
      <c r="S4964"/>
      <c r="T4964"/>
      <c r="U4964"/>
      <c r="V4964"/>
      <c r="W4964"/>
      <c r="X4964"/>
      <c r="Y4964"/>
      <c r="Z4964"/>
      <c r="AA4964"/>
      <c r="AB4964"/>
      <c r="AC4964"/>
      <c r="AD4964"/>
      <c r="AE4964"/>
      <c r="AF4964"/>
      <c r="AG4964"/>
      <c r="AH4964"/>
      <c r="AI4964"/>
      <c r="AJ4964"/>
      <c r="AK4964"/>
      <c r="AL4964"/>
      <c r="AM4964"/>
      <c r="AN4964"/>
      <c r="AO4964"/>
      <c r="AP4964"/>
      <c r="AQ4964" t="n">
        <v>34</v>
      </c>
      <c r="AR4964" t="n">
        <v>5</v>
      </c>
    </row>
    <row r="4965">
      <c r="A4965" t="n">
        <v>461494</v>
      </c>
      <c r="B4965" t="s">
        <v>7246</v>
      </c>
      <c r="C4965" t="s">
        <v>7247</v>
      </c>
      <c r="D4965" t="s">
        <v>5021</v>
      </c>
      <c r="E4965" t="s">
        <v>914</v>
      </c>
      <c r="F4965" t="s">
        <v>199</v>
      </c>
      <c r="G4965" t="s">
        <v>189</v>
      </c>
      <c r="H4965" t="s">
        <v>200</v>
      </c>
      <c r="I4965" t="s">
        <v>186</v>
      </c>
      <c r="J4965" t="s">
        <v>164</v>
      </c>
      <c r="K4965"/>
      <c r="L4965" t="s">
        <v>155</v>
      </c>
      <c r="M4965" t="s">
        <v>155</v>
      </c>
      <c r="N4965" t="n">
        <v>-111.9343</v>
      </c>
      <c r="O4965" t="n">
        <v>40.5868</v>
      </c>
      <c r="P4965" t="n">
        <v>229</v>
      </c>
      <c r="Q4965" t="n">
        <v>229</v>
      </c>
      <c r="R4965" t="n">
        <v>91.7</v>
      </c>
      <c r="S4965" t="n">
        <v>69.9</v>
      </c>
      <c r="T4965" t="n">
        <v>0.4</v>
      </c>
      <c r="U4965" t="n">
        <v>22.7</v>
      </c>
      <c r="V4965" t="n">
        <v>2.2</v>
      </c>
      <c r="W4965" t="n">
        <v>0</v>
      </c>
      <c r="X4965" t="n">
        <v>85</v>
      </c>
      <c r="Y4965" t="n">
        <v>91</v>
      </c>
      <c r="Z4965" t="n">
        <v>15</v>
      </c>
      <c r="AA4965"/>
      <c r="AB4965"/>
      <c r="AC4965"/>
      <c r="AD4965"/>
      <c r="AE4965"/>
      <c r="AF4965" t="n">
        <v>69</v>
      </c>
      <c r="AG4965" t="n">
        <v>28</v>
      </c>
      <c r="AH4965" t="n">
        <v>51</v>
      </c>
      <c r="AI4965" t="n">
        <v>16429</v>
      </c>
      <c r="AJ4965" t="n">
        <v>14051</v>
      </c>
      <c r="AK4965" t="n">
        <v>19045</v>
      </c>
      <c r="AL4965" t="n">
        <v>7885</v>
      </c>
      <c r="AM4965" t="n">
        <v>20209</v>
      </c>
      <c r="AN4965" t="n">
        <v>20532</v>
      </c>
      <c r="AO4965"/>
      <c r="AP4965"/>
      <c r="AQ4965"/>
      <c r="AR4965"/>
    </row>
    <row r="4966">
      <c r="A4966" t="n">
        <v>461500</v>
      </c>
      <c r="B4966" t="s">
        <v>7248</v>
      </c>
      <c r="C4966" t="s">
        <v>801</v>
      </c>
      <c r="D4966" t="s">
        <v>440</v>
      </c>
      <c r="E4966" t="s">
        <v>267</v>
      </c>
      <c r="F4966" t="s">
        <v>199</v>
      </c>
      <c r="G4966" t="s">
        <v>189</v>
      </c>
      <c r="H4966" t="s">
        <v>200</v>
      </c>
      <c r="I4966" t="s">
        <v>151</v>
      </c>
      <c r="J4966" t="s">
        <v>164</v>
      </c>
      <c r="K4966"/>
      <c r="L4966" t="s">
        <v>155</v>
      </c>
      <c r="M4966" t="s">
        <v>155</v>
      </c>
      <c r="N4966" t="n">
        <v>-117.8352</v>
      </c>
      <c r="O4966" t="n">
        <v>33.7664</v>
      </c>
      <c r="P4966" t="n">
        <v>68</v>
      </c>
      <c r="Q4966" t="n">
        <v>68</v>
      </c>
      <c r="R4966" t="n">
        <v>85.3</v>
      </c>
      <c r="S4966" t="n">
        <v>25</v>
      </c>
      <c r="T4966" t="n">
        <v>1.5</v>
      </c>
      <c r="U4966" t="n">
        <v>58.8</v>
      </c>
      <c r="V4966" t="n">
        <v>4.4</v>
      </c>
      <c r="W4966" t="n">
        <v>4.4</v>
      </c>
      <c r="X4966" t="n">
        <v>100</v>
      </c>
      <c r="Y4966" t="n">
        <v>100</v>
      </c>
      <c r="Z4966" t="n">
        <v>10</v>
      </c>
      <c r="AA4966"/>
      <c r="AB4966"/>
      <c r="AC4966"/>
      <c r="AD4966"/>
      <c r="AE4966"/>
      <c r="AF4966" t="n">
        <v>19</v>
      </c>
      <c r="AG4966" t="n">
        <v>43</v>
      </c>
      <c r="AH4966" t="n">
        <v>43</v>
      </c>
      <c r="AI4966" t="n">
        <v>7995</v>
      </c>
      <c r="AJ4966" t="n">
        <v>7675</v>
      </c>
      <c r="AK4966" t="n">
        <v>9275</v>
      </c>
      <c r="AL4966"/>
      <c r="AM4966"/>
      <c r="AN4966"/>
      <c r="AO4966"/>
      <c r="AP4966"/>
      <c r="AQ4966"/>
      <c r="AR4966"/>
    </row>
    <row r="4967">
      <c r="A4967" t="n">
        <v>461528</v>
      </c>
      <c r="B4967" t="s">
        <v>7249</v>
      </c>
      <c r="C4967" t="s">
        <v>356</v>
      </c>
      <c r="D4967" t="s">
        <v>3570</v>
      </c>
      <c r="E4967" t="s">
        <v>147</v>
      </c>
      <c r="F4967" t="s">
        <v>162</v>
      </c>
      <c r="G4967" t="s">
        <v>163</v>
      </c>
      <c r="H4967" t="s">
        <v>150</v>
      </c>
      <c r="I4967" t="s">
        <v>151</v>
      </c>
      <c r="J4967" t="s">
        <v>164</v>
      </c>
      <c r="K4967" t="s">
        <v>179</v>
      </c>
      <c r="L4967" t="s">
        <v>155</v>
      </c>
      <c r="M4967" t="s">
        <v>155</v>
      </c>
      <c r="N4967" t="n">
        <v>-78.9613</v>
      </c>
      <c r="O4967" t="n">
        <v>35.0586</v>
      </c>
      <c r="P4967" t="n">
        <v>390</v>
      </c>
      <c r="Q4967" t="n">
        <v>303</v>
      </c>
      <c r="R4967" t="n">
        <v>36</v>
      </c>
      <c r="S4967" t="n">
        <v>47.2</v>
      </c>
      <c r="T4967" t="n">
        <v>13.9</v>
      </c>
      <c r="U4967" t="n">
        <v>13.9</v>
      </c>
      <c r="V4967" t="n">
        <v>0.7</v>
      </c>
      <c r="W4967" t="n">
        <v>0.3</v>
      </c>
      <c r="X4967" t="n">
        <v>60</v>
      </c>
      <c r="Y4967" t="n">
        <v>25</v>
      </c>
      <c r="Z4967" t="n">
        <v>10</v>
      </c>
      <c r="AA4967" t="n">
        <v>13</v>
      </c>
      <c r="AB4967" t="n">
        <v>69.2</v>
      </c>
      <c r="AC4967" t="n">
        <v>3</v>
      </c>
      <c r="AD4967"/>
      <c r="AE4967"/>
      <c r="AF4967" t="n">
        <v>8</v>
      </c>
      <c r="AG4967" t="n">
        <v>34</v>
      </c>
      <c r="AH4967" t="n">
        <v>64</v>
      </c>
      <c r="AI4967" t="n">
        <v>16384</v>
      </c>
      <c r="AJ4967"/>
      <c r="AK4967" t="n">
        <v>16723</v>
      </c>
      <c r="AL4967"/>
      <c r="AM4967" t="n">
        <v>23618</v>
      </c>
      <c r="AN4967"/>
      <c r="AO4967" t="n">
        <v>11</v>
      </c>
      <c r="AP4967" t="n">
        <v>23</v>
      </c>
      <c r="AQ4967" t="n">
        <v>10</v>
      </c>
      <c r="AR4967" t="n">
        <v>2</v>
      </c>
    </row>
    <row r="4968">
      <c r="A4968" t="n">
        <v>461537</v>
      </c>
      <c r="B4968" t="s">
        <v>7250</v>
      </c>
      <c r="C4968" t="s">
        <v>7251</v>
      </c>
      <c r="D4968" t="s">
        <v>1929</v>
      </c>
      <c r="E4968" t="s">
        <v>891</v>
      </c>
      <c r="F4968" t="s">
        <v>199</v>
      </c>
      <c r="G4968" t="s">
        <v>189</v>
      </c>
      <c r="H4968" t="s">
        <v>200</v>
      </c>
      <c r="I4968" t="s">
        <v>175</v>
      </c>
      <c r="J4968" t="s">
        <v>164</v>
      </c>
      <c r="K4968"/>
      <c r="L4968" t="s">
        <v>155</v>
      </c>
      <c r="M4968" t="s">
        <v>155</v>
      </c>
      <c r="N4968" t="n">
        <v>-91.014</v>
      </c>
      <c r="O4968" t="n">
        <v>38.5517</v>
      </c>
      <c r="P4968" t="n">
        <v>42</v>
      </c>
      <c r="Q4968" t="n">
        <v>42</v>
      </c>
      <c r="R4968" t="n">
        <v>97.6</v>
      </c>
      <c r="S4968" t="n">
        <v>92.9</v>
      </c>
      <c r="T4968" t="n">
        <v>2.4</v>
      </c>
      <c r="U4968" t="n">
        <v>2.4</v>
      </c>
      <c r="V4968" t="n">
        <v>0</v>
      </c>
      <c r="W4968" t="n">
        <v>0</v>
      </c>
      <c r="X4968" t="n">
        <v>100</v>
      </c>
      <c r="Y4968"/>
      <c r="Z4968" t="n">
        <v>4</v>
      </c>
      <c r="AA4968"/>
      <c r="AB4968"/>
      <c r="AC4968"/>
      <c r="AD4968"/>
      <c r="AE4968"/>
      <c r="AF4968" t="n">
        <v>10</v>
      </c>
      <c r="AG4968" t="n">
        <v>43</v>
      </c>
      <c r="AH4968" t="n">
        <v>43</v>
      </c>
      <c r="AI4968" t="n">
        <v>15043</v>
      </c>
      <c r="AJ4968" t="n">
        <v>15266</v>
      </c>
      <c r="AK4968"/>
      <c r="AL4968"/>
      <c r="AM4968"/>
      <c r="AN4968"/>
      <c r="AO4968"/>
      <c r="AP4968"/>
      <c r="AQ4968"/>
      <c r="AR4968"/>
    </row>
    <row r="4969">
      <c r="A4969" t="n">
        <v>461555</v>
      </c>
      <c r="B4969" t="s">
        <v>7252</v>
      </c>
      <c r="C4969" t="s">
        <v>332</v>
      </c>
      <c r="D4969" t="s">
        <v>333</v>
      </c>
      <c r="E4969" t="s">
        <v>283</v>
      </c>
      <c r="F4969" t="s">
        <v>199</v>
      </c>
      <c r="G4969" t="s">
        <v>189</v>
      </c>
      <c r="H4969" t="s">
        <v>200</v>
      </c>
      <c r="I4969" t="s">
        <v>151</v>
      </c>
      <c r="J4969" t="s">
        <v>164</v>
      </c>
      <c r="K4969"/>
      <c r="L4969" t="s">
        <v>155</v>
      </c>
      <c r="M4969" t="s">
        <v>155</v>
      </c>
      <c r="N4969" t="n">
        <v>-106.6675</v>
      </c>
      <c r="O4969" t="n">
        <v>35.0919</v>
      </c>
      <c r="P4969" t="n">
        <v>193</v>
      </c>
      <c r="Q4969" t="n">
        <v>193</v>
      </c>
      <c r="R4969" t="n">
        <v>93.8</v>
      </c>
      <c r="S4969" t="n">
        <v>26.9</v>
      </c>
      <c r="T4969" t="n">
        <v>3.1</v>
      </c>
      <c r="U4969" t="n">
        <v>65.8</v>
      </c>
      <c r="V4969" t="n">
        <v>0.5</v>
      </c>
      <c r="W4969" t="n">
        <v>0</v>
      </c>
      <c r="X4969" t="n">
        <v>97</v>
      </c>
      <c r="Y4969"/>
      <c r="Z4969" t="n">
        <v>20</v>
      </c>
      <c r="AA4969"/>
      <c r="AB4969"/>
      <c r="AC4969"/>
      <c r="AD4969"/>
      <c r="AE4969"/>
      <c r="AF4969" t="n">
        <v>98</v>
      </c>
      <c r="AG4969" t="n">
        <v>54</v>
      </c>
      <c r="AH4969" t="n">
        <v>54</v>
      </c>
      <c r="AI4969" t="n">
        <v>16436</v>
      </c>
      <c r="AJ4969" t="n">
        <v>14216</v>
      </c>
      <c r="AK4969" t="n">
        <v>17022</v>
      </c>
      <c r="AL4969" t="n">
        <v>19781</v>
      </c>
      <c r="AM4969" t="n">
        <v>20082</v>
      </c>
      <c r="AN4969" t="n">
        <v>21212</v>
      </c>
      <c r="AO4969"/>
      <c r="AP4969"/>
      <c r="AQ4969"/>
      <c r="AR4969"/>
    </row>
    <row r="4970">
      <c r="A4970" t="n">
        <v>461573</v>
      </c>
      <c r="B4970" t="s">
        <v>7253</v>
      </c>
      <c r="C4970" t="s">
        <v>7254</v>
      </c>
      <c r="D4970" t="s">
        <v>1929</v>
      </c>
      <c r="E4970" t="s">
        <v>891</v>
      </c>
      <c r="F4970" t="s">
        <v>279</v>
      </c>
      <c r="G4970" t="s">
        <v>189</v>
      </c>
      <c r="H4970" t="s">
        <v>174</v>
      </c>
      <c r="I4970" t="s">
        <v>186</v>
      </c>
      <c r="J4970" t="s">
        <v>164</v>
      </c>
      <c r="K4970" t="s">
        <v>176</v>
      </c>
      <c r="L4970" t="s">
        <v>155</v>
      </c>
      <c r="M4970" t="s">
        <v>155</v>
      </c>
      <c r="N4970" t="n">
        <v>-90.3801</v>
      </c>
      <c r="O4970" t="n">
        <v>38.7288</v>
      </c>
      <c r="P4970" t="n">
        <v>192</v>
      </c>
      <c r="Q4970" t="n">
        <v>192</v>
      </c>
      <c r="R4970" t="n">
        <v>2.6</v>
      </c>
      <c r="S4970" t="n">
        <v>54.2</v>
      </c>
      <c r="T4970" t="n">
        <v>40.6</v>
      </c>
      <c r="U4970" t="n">
        <v>2.6</v>
      </c>
      <c r="V4970" t="n">
        <v>1</v>
      </c>
      <c r="W4970" t="n">
        <v>0</v>
      </c>
      <c r="X4970" t="n">
        <v>77</v>
      </c>
      <c r="Y4970"/>
      <c r="Z4970" t="n">
        <v>12</v>
      </c>
      <c r="AA4970" t="n">
        <v>138</v>
      </c>
      <c r="AB4970" t="n">
        <v>63.8</v>
      </c>
      <c r="AC4970"/>
      <c r="AD4970"/>
      <c r="AE4970"/>
      <c r="AF4970" t="n">
        <v>83</v>
      </c>
      <c r="AG4970" t="n">
        <v>44</v>
      </c>
      <c r="AH4970" t="n">
        <v>44</v>
      </c>
      <c r="AI4970" t="n">
        <v>17914</v>
      </c>
      <c r="AJ4970" t="n">
        <v>17793</v>
      </c>
      <c r="AK4970" t="n">
        <v>16913</v>
      </c>
      <c r="AL4970" t="n">
        <v>19394</v>
      </c>
      <c r="AM4970"/>
      <c r="AN4970" t="n">
        <v>21752</v>
      </c>
      <c r="AO4970"/>
      <c r="AP4970"/>
      <c r="AQ4970"/>
      <c r="AR4970"/>
    </row>
    <row r="4971">
      <c r="A4971" t="n">
        <v>461582</v>
      </c>
      <c r="B4971" t="s">
        <v>7255</v>
      </c>
      <c r="C4971" t="s">
        <v>1516</v>
      </c>
      <c r="D4971" t="s">
        <v>1433</v>
      </c>
      <c r="E4971" t="s">
        <v>1434</v>
      </c>
      <c r="F4971" t="s">
        <v>199</v>
      </c>
      <c r="G4971" t="s">
        <v>189</v>
      </c>
      <c r="H4971" t="s">
        <v>200</v>
      </c>
      <c r="I4971" t="s">
        <v>151</v>
      </c>
      <c r="J4971" t="s">
        <v>164</v>
      </c>
      <c r="K4971"/>
      <c r="L4971" t="s">
        <v>155</v>
      </c>
      <c r="M4971" t="s">
        <v>155</v>
      </c>
      <c r="N4971" t="n">
        <v>-87.747</v>
      </c>
      <c r="O4971" t="n">
        <v>42.0636</v>
      </c>
      <c r="P4971" t="n">
        <v>251</v>
      </c>
      <c r="Q4971" t="n">
        <v>251</v>
      </c>
      <c r="R4971" t="n">
        <v>99.2</v>
      </c>
      <c r="S4971" t="n">
        <v>31.9</v>
      </c>
      <c r="T4971" t="n">
        <v>15.5</v>
      </c>
      <c r="U4971" t="n">
        <v>37.8</v>
      </c>
      <c r="V4971" t="n">
        <v>6</v>
      </c>
      <c r="W4971" t="n">
        <v>2</v>
      </c>
      <c r="X4971"/>
      <c r="Y4971"/>
      <c r="Z4971" t="n">
        <v>12</v>
      </c>
      <c r="AA4971"/>
      <c r="AB4971"/>
      <c r="AC4971"/>
      <c r="AD4971"/>
      <c r="AE4971"/>
      <c r="AF4971" t="n">
        <v>89</v>
      </c>
      <c r="AG4971" t="n">
        <v>46</v>
      </c>
      <c r="AH4971" t="n">
        <v>47</v>
      </c>
      <c r="AI4971" t="n">
        <v>12421</v>
      </c>
      <c r="AJ4971" t="n">
        <v>13837</v>
      </c>
      <c r="AK4971"/>
      <c r="AL4971"/>
      <c r="AM4971"/>
      <c r="AN4971"/>
      <c r="AO4971"/>
      <c r="AP4971"/>
      <c r="AQ4971"/>
      <c r="AR4971"/>
    </row>
    <row r="4972">
      <c r="A4972" t="n">
        <v>461591</v>
      </c>
      <c r="B4972" t="s">
        <v>7256</v>
      </c>
      <c r="C4972" t="s">
        <v>1386</v>
      </c>
      <c r="D4972" t="s">
        <v>1387</v>
      </c>
      <c r="E4972" t="s">
        <v>267</v>
      </c>
      <c r="F4972" t="s">
        <v>279</v>
      </c>
      <c r="G4972" t="s">
        <v>189</v>
      </c>
      <c r="H4972" t="s">
        <v>174</v>
      </c>
      <c r="I4972" t="s">
        <v>151</v>
      </c>
      <c r="J4972" t="s">
        <v>164</v>
      </c>
      <c r="K4972"/>
      <c r="L4972" t="s">
        <v>155</v>
      </c>
      <c r="M4972" t="s">
        <v>155</v>
      </c>
      <c r="N4972" t="n">
        <v>-157.8004</v>
      </c>
      <c r="O4972" t="n">
        <v>21.2821</v>
      </c>
      <c r="P4972" t="n">
        <v>148</v>
      </c>
      <c r="Q4972" t="n">
        <v>148</v>
      </c>
      <c r="R4972" t="n">
        <v>95.3</v>
      </c>
      <c r="S4972" t="n">
        <v>29.1</v>
      </c>
      <c r="T4972" t="n">
        <v>9.5</v>
      </c>
      <c r="U4972" t="n">
        <v>5.4</v>
      </c>
      <c r="V4972" t="n">
        <v>19.6</v>
      </c>
      <c r="W4972" t="n">
        <v>0</v>
      </c>
      <c r="X4972"/>
      <c r="Y4972"/>
      <c r="Z4972"/>
      <c r="AA4972"/>
      <c r="AB4972"/>
      <c r="AC4972"/>
      <c r="AD4972"/>
      <c r="AE4972"/>
      <c r="AF4972"/>
      <c r="AG4972"/>
      <c r="AH4972"/>
      <c r="AI4972"/>
      <c r="AJ4972"/>
      <c r="AK4972"/>
      <c r="AL4972"/>
      <c r="AM4972"/>
      <c r="AN4972"/>
      <c r="AO4972"/>
      <c r="AP4972"/>
      <c r="AQ4972"/>
      <c r="AR4972"/>
    </row>
    <row r="4973">
      <c r="A4973" t="n">
        <v>461607</v>
      </c>
      <c r="B4973" t="s">
        <v>7257</v>
      </c>
      <c r="C4973" t="s">
        <v>7258</v>
      </c>
      <c r="D4973" t="s">
        <v>440</v>
      </c>
      <c r="E4973" t="s">
        <v>267</v>
      </c>
      <c r="F4973" t="s">
        <v>199</v>
      </c>
      <c r="G4973" t="s">
        <v>189</v>
      </c>
      <c r="H4973" t="s">
        <v>200</v>
      </c>
      <c r="I4973" t="s">
        <v>151</v>
      </c>
      <c r="J4973" t="s">
        <v>164</v>
      </c>
      <c r="K4973"/>
      <c r="L4973" t="s">
        <v>155</v>
      </c>
      <c r="M4973" t="s">
        <v>155</v>
      </c>
      <c r="N4973" t="n">
        <v>-116.3947</v>
      </c>
      <c r="O4973" t="n">
        <v>33.7236</v>
      </c>
      <c r="P4973" t="n">
        <v>175</v>
      </c>
      <c r="Q4973" t="n">
        <v>175</v>
      </c>
      <c r="R4973" t="n">
        <v>88</v>
      </c>
      <c r="S4973" t="n">
        <v>36.6</v>
      </c>
      <c r="T4973" t="n">
        <v>6.9</v>
      </c>
      <c r="U4973" t="n">
        <v>42.9</v>
      </c>
      <c r="V4973" t="n">
        <v>5.1</v>
      </c>
      <c r="W4973" t="n">
        <v>1.7</v>
      </c>
      <c r="X4973" t="n">
        <v>100</v>
      </c>
      <c r="Y4973" t="n">
        <v>64</v>
      </c>
      <c r="Z4973" t="n">
        <v>10</v>
      </c>
      <c r="AA4973"/>
      <c r="AB4973"/>
      <c r="AC4973"/>
      <c r="AD4973"/>
      <c r="AE4973"/>
      <c r="AF4973" t="n">
        <v>20</v>
      </c>
      <c r="AG4973" t="n">
        <v>62</v>
      </c>
      <c r="AH4973" t="n">
        <v>62</v>
      </c>
      <c r="AI4973" t="n">
        <v>16621</v>
      </c>
      <c r="AJ4973" t="n">
        <v>15275</v>
      </c>
      <c r="AK4973"/>
      <c r="AL4973" t="n">
        <v>19716</v>
      </c>
      <c r="AM4973" t="n">
        <v>22295</v>
      </c>
      <c r="AN4973"/>
      <c r="AO4973"/>
      <c r="AP4973"/>
      <c r="AQ4973"/>
      <c r="AR4973"/>
    </row>
    <row r="4974">
      <c r="A4974" t="n">
        <v>461625</v>
      </c>
      <c r="B4974" t="s">
        <v>7259</v>
      </c>
      <c r="C4974" t="s">
        <v>5464</v>
      </c>
      <c r="D4974" t="s">
        <v>5462</v>
      </c>
      <c r="E4974" t="s">
        <v>5452</v>
      </c>
      <c r="F4974" t="s">
        <v>199</v>
      </c>
      <c r="G4974" t="s">
        <v>189</v>
      </c>
      <c r="H4974" t="s">
        <v>200</v>
      </c>
      <c r="I4974" t="s">
        <v>151</v>
      </c>
      <c r="J4974" t="s">
        <v>164</v>
      </c>
      <c r="K4974"/>
      <c r="L4974" t="s">
        <v>155</v>
      </c>
      <c r="M4974" t="s">
        <v>155</v>
      </c>
      <c r="N4974" t="n">
        <v>-66.1845</v>
      </c>
      <c r="O4974" t="n">
        <v>18.3793</v>
      </c>
      <c r="P4974" t="n">
        <v>108</v>
      </c>
      <c r="Q4974" t="n">
        <v>108</v>
      </c>
      <c r="R4974" t="n">
        <v>5.6</v>
      </c>
      <c r="S4974" t="n">
        <v>0</v>
      </c>
      <c r="T4974" t="n">
        <v>0</v>
      </c>
      <c r="U4974" t="n">
        <v>100</v>
      </c>
      <c r="V4974" t="n">
        <v>0</v>
      </c>
      <c r="W4974" t="n">
        <v>0</v>
      </c>
      <c r="X4974" t="n">
        <v>100</v>
      </c>
      <c r="Y4974"/>
      <c r="Z4974" t="n">
        <v>8</v>
      </c>
      <c r="AA4974"/>
      <c r="AB4974"/>
      <c r="AC4974"/>
      <c r="AD4974"/>
      <c r="AE4974"/>
      <c r="AF4974" t="n">
        <v>32</v>
      </c>
      <c r="AG4974" t="n">
        <v>82</v>
      </c>
      <c r="AH4974" t="n">
        <v>82</v>
      </c>
      <c r="AI4974" t="n">
        <v>6500</v>
      </c>
      <c r="AJ4974" t="n">
        <v>6787</v>
      </c>
      <c r="AK4974" t="n">
        <v>5464</v>
      </c>
      <c r="AL4974"/>
      <c r="AM4974"/>
      <c r="AN4974"/>
      <c r="AO4974"/>
      <c r="AP4974"/>
      <c r="AQ4974"/>
      <c r="AR4974"/>
    </row>
    <row r="4975">
      <c r="A4975" t="n">
        <v>461643</v>
      </c>
      <c r="B4975" t="s">
        <v>7260</v>
      </c>
      <c r="C4975" t="s">
        <v>7261</v>
      </c>
      <c r="D4975" t="s">
        <v>440</v>
      </c>
      <c r="E4975" t="s">
        <v>267</v>
      </c>
      <c r="F4975" t="s">
        <v>162</v>
      </c>
      <c r="G4975" t="s">
        <v>163</v>
      </c>
      <c r="H4975" t="s">
        <v>150</v>
      </c>
      <c r="I4975" t="s">
        <v>186</v>
      </c>
      <c r="J4975" t="s">
        <v>164</v>
      </c>
      <c r="K4975" t="s">
        <v>179</v>
      </c>
      <c r="L4975" t="s">
        <v>155</v>
      </c>
      <c r="M4975" t="s">
        <v>155</v>
      </c>
      <c r="N4975" t="n">
        <v>-122.681</v>
      </c>
      <c r="O4975" t="n">
        <v>38.3028</v>
      </c>
      <c r="P4975" t="n">
        <v>24</v>
      </c>
      <c r="Q4975" t="n">
        <v>17</v>
      </c>
      <c r="R4975" t="n">
        <v>94.1</v>
      </c>
      <c r="S4975" t="n">
        <v>58.8</v>
      </c>
      <c r="T4975" t="n">
        <v>0</v>
      </c>
      <c r="U4975" t="n">
        <v>11.8</v>
      </c>
      <c r="V4975" t="n">
        <v>0</v>
      </c>
      <c r="W4975" t="n">
        <v>17.6</v>
      </c>
      <c r="X4975"/>
      <c r="Y4975"/>
      <c r="Z4975" t="n">
        <v>3</v>
      </c>
      <c r="AA4975"/>
      <c r="AB4975"/>
      <c r="AC4975"/>
      <c r="AD4975"/>
      <c r="AE4975"/>
      <c r="AF4975" t="n">
        <v>0</v>
      </c>
      <c r="AG4975" t="n">
        <v>29</v>
      </c>
      <c r="AH4975" t="n">
        <v>29</v>
      </c>
      <c r="AI4975"/>
      <c r="AJ4975"/>
      <c r="AK4975"/>
      <c r="AL4975"/>
      <c r="AM4975"/>
      <c r="AN4975"/>
      <c r="AO4975" t="n">
        <v>7</v>
      </c>
      <c r="AP4975" t="n">
        <v>4</v>
      </c>
      <c r="AQ4975"/>
      <c r="AR4975"/>
    </row>
    <row r="4976">
      <c r="A4976" t="n">
        <v>461652</v>
      </c>
      <c r="B4976" t="s">
        <v>7262</v>
      </c>
      <c r="C4976" t="s">
        <v>1406</v>
      </c>
      <c r="D4976" t="s">
        <v>1407</v>
      </c>
      <c r="E4976" t="s">
        <v>914</v>
      </c>
      <c r="F4976" t="s">
        <v>199</v>
      </c>
      <c r="G4976" t="s">
        <v>189</v>
      </c>
      <c r="H4976" t="s">
        <v>200</v>
      </c>
      <c r="I4976" t="s">
        <v>151</v>
      </c>
      <c r="J4976" t="s">
        <v>164</v>
      </c>
      <c r="K4976"/>
      <c r="L4976" t="s">
        <v>155</v>
      </c>
      <c r="M4976" t="s">
        <v>155</v>
      </c>
      <c r="N4976" t="n">
        <v>-116.31</v>
      </c>
      <c r="O4976" t="n">
        <v>43.6205</v>
      </c>
      <c r="P4976" t="n">
        <v>174</v>
      </c>
      <c r="Q4976" t="n">
        <v>174</v>
      </c>
      <c r="R4976" t="n">
        <v>92</v>
      </c>
      <c r="S4976" t="n">
        <v>66.7</v>
      </c>
      <c r="T4976" t="n">
        <v>4</v>
      </c>
      <c r="U4976" t="n">
        <v>20.7</v>
      </c>
      <c r="V4976" t="n">
        <v>2.3</v>
      </c>
      <c r="W4976" t="n">
        <v>1.1</v>
      </c>
      <c r="X4976" t="n">
        <v>64</v>
      </c>
      <c r="Y4976"/>
      <c r="Z4976" t="n">
        <v>16</v>
      </c>
      <c r="AA4976"/>
      <c r="AB4976"/>
      <c r="AC4976"/>
      <c r="AD4976"/>
      <c r="AE4976"/>
      <c r="AF4976" t="n">
        <v>64</v>
      </c>
      <c r="AG4976" t="n">
        <v>52</v>
      </c>
      <c r="AH4976" t="n">
        <v>52</v>
      </c>
      <c r="AI4976" t="n">
        <v>17852</v>
      </c>
      <c r="AJ4976" t="n">
        <v>17973</v>
      </c>
      <c r="AK4976" t="n">
        <v>16025</v>
      </c>
      <c r="AL4976"/>
      <c r="AM4976"/>
      <c r="AN4976"/>
      <c r="AO4976"/>
      <c r="AP4976"/>
      <c r="AQ4976"/>
      <c r="AR4976"/>
    </row>
    <row r="4977">
      <c r="A4977" t="n">
        <v>461689</v>
      </c>
      <c r="B4977" t="s">
        <v>7263</v>
      </c>
      <c r="C4977" t="s">
        <v>932</v>
      </c>
      <c r="D4977" t="s">
        <v>913</v>
      </c>
      <c r="E4977" t="s">
        <v>914</v>
      </c>
      <c r="F4977" t="s">
        <v>279</v>
      </c>
      <c r="G4977" t="s">
        <v>189</v>
      </c>
      <c r="H4977" t="s">
        <v>174</v>
      </c>
      <c r="I4977" t="s">
        <v>151</v>
      </c>
      <c r="J4977" t="s">
        <v>164</v>
      </c>
      <c r="K4977" t="s">
        <v>176</v>
      </c>
      <c r="L4977" t="s">
        <v>155</v>
      </c>
      <c r="M4977" t="s">
        <v>155</v>
      </c>
      <c r="N4977" t="n">
        <v>-104.8315</v>
      </c>
      <c r="O4977" t="n">
        <v>39.6956</v>
      </c>
      <c r="P4977" t="n">
        <v>500</v>
      </c>
      <c r="Q4977" t="n">
        <v>500</v>
      </c>
      <c r="R4977" t="n">
        <v>87.8</v>
      </c>
      <c r="S4977" t="n">
        <v>25.4</v>
      </c>
      <c r="T4977" t="n">
        <v>16</v>
      </c>
      <c r="U4977" t="n">
        <v>44.2</v>
      </c>
      <c r="V4977" t="n">
        <v>3</v>
      </c>
      <c r="W4977" t="n">
        <v>0</v>
      </c>
      <c r="X4977" t="n">
        <v>72</v>
      </c>
      <c r="Y4977"/>
      <c r="Z4977" t="n">
        <v>25</v>
      </c>
      <c r="AA4977" t="n">
        <v>203</v>
      </c>
      <c r="AB4977" t="n">
        <v>54.7</v>
      </c>
      <c r="AC4977"/>
      <c r="AD4977"/>
      <c r="AE4977"/>
      <c r="AF4977" t="n">
        <v>202</v>
      </c>
      <c r="AG4977" t="n">
        <v>48</v>
      </c>
      <c r="AH4977" t="n">
        <v>51</v>
      </c>
      <c r="AI4977" t="n">
        <v>17650</v>
      </c>
      <c r="AJ4977" t="n">
        <v>18763</v>
      </c>
      <c r="AK4977" t="n">
        <v>16796</v>
      </c>
      <c r="AL4977"/>
      <c r="AM4977" t="n">
        <v>25958</v>
      </c>
      <c r="AN4977"/>
      <c r="AO4977" t="n">
        <v>18</v>
      </c>
      <c r="AP4977"/>
      <c r="AQ4977"/>
      <c r="AR4977"/>
    </row>
    <row r="4978">
      <c r="A4978" t="n">
        <v>461704</v>
      </c>
      <c r="B4978" t="s">
        <v>7264</v>
      </c>
      <c r="C4978" t="s">
        <v>1290</v>
      </c>
      <c r="D4978" t="s">
        <v>2151</v>
      </c>
      <c r="E4978" t="s">
        <v>993</v>
      </c>
      <c r="F4978" t="s">
        <v>199</v>
      </c>
      <c r="G4978" t="s">
        <v>189</v>
      </c>
      <c r="H4978" t="s">
        <v>200</v>
      </c>
      <c r="I4978" t="s">
        <v>175</v>
      </c>
      <c r="J4978" t="s">
        <v>164</v>
      </c>
      <c r="K4978"/>
      <c r="L4978" t="s">
        <v>155</v>
      </c>
      <c r="M4978" t="s">
        <v>155</v>
      </c>
      <c r="N4978" t="n">
        <v>-69.7777</v>
      </c>
      <c r="O4978" t="n">
        <v>44.3177</v>
      </c>
      <c r="P4978" t="n">
        <v>326</v>
      </c>
      <c r="Q4978" t="n">
        <v>326</v>
      </c>
      <c r="R4978" t="n">
        <v>92.9</v>
      </c>
      <c r="S4978" t="n">
        <v>89.6</v>
      </c>
      <c r="T4978" t="n">
        <v>1.8</v>
      </c>
      <c r="U4978" t="n">
        <v>1.5</v>
      </c>
      <c r="V4978" t="n">
        <v>0.6</v>
      </c>
      <c r="W4978" t="n">
        <v>0</v>
      </c>
      <c r="X4978" t="n">
        <v>79</v>
      </c>
      <c r="Y4978"/>
      <c r="Z4978" t="n">
        <v>11</v>
      </c>
      <c r="AA4978"/>
      <c r="AB4978"/>
      <c r="AC4978"/>
      <c r="AD4978"/>
      <c r="AE4978"/>
      <c r="AF4978" t="n">
        <v>174</v>
      </c>
      <c r="AG4978" t="n">
        <v>34</v>
      </c>
      <c r="AH4978" t="n">
        <v>57</v>
      </c>
      <c r="AI4978" t="n">
        <v>17360</v>
      </c>
      <c r="AJ4978" t="n">
        <v>16924</v>
      </c>
      <c r="AK4978" t="n">
        <v>18938</v>
      </c>
      <c r="AL4978" t="n">
        <v>19167</v>
      </c>
      <c r="AM4978" t="n">
        <v>22385</v>
      </c>
      <c r="AN4978" t="n">
        <v>22923</v>
      </c>
      <c r="AO4978"/>
      <c r="AP4978"/>
      <c r="AQ4978"/>
      <c r="AR4978"/>
    </row>
    <row r="4979">
      <c r="A4979" t="n">
        <v>461713</v>
      </c>
      <c r="B4979" t="s">
        <v>7265</v>
      </c>
      <c r="C4979" t="s">
        <v>281</v>
      </c>
      <c r="D4979" t="s">
        <v>282</v>
      </c>
      <c r="E4979" t="s">
        <v>283</v>
      </c>
      <c r="F4979" t="s">
        <v>199</v>
      </c>
      <c r="G4979" t="s">
        <v>189</v>
      </c>
      <c r="H4979" t="s">
        <v>200</v>
      </c>
      <c r="I4979" t="s">
        <v>151</v>
      </c>
      <c r="J4979" t="s">
        <v>164</v>
      </c>
      <c r="K4979"/>
      <c r="L4979" t="s">
        <v>155</v>
      </c>
      <c r="M4979" t="s">
        <v>155</v>
      </c>
      <c r="N4979" t="n">
        <v>-110.9298</v>
      </c>
      <c r="O4979" t="n">
        <v>32.2357</v>
      </c>
      <c r="P4979" t="n">
        <v>88</v>
      </c>
      <c r="Q4979" t="n">
        <v>88</v>
      </c>
      <c r="R4979" t="n">
        <v>100</v>
      </c>
      <c r="S4979" t="n">
        <v>18.2</v>
      </c>
      <c r="T4979" t="n">
        <v>8</v>
      </c>
      <c r="U4979" t="n">
        <v>70.5</v>
      </c>
      <c r="V4979" t="n">
        <v>1.1</v>
      </c>
      <c r="W4979" t="n">
        <v>1.1</v>
      </c>
      <c r="X4979"/>
      <c r="Y4979"/>
      <c r="Z4979" t="n">
        <v>9</v>
      </c>
      <c r="AA4979"/>
      <c r="AB4979"/>
      <c r="AC4979"/>
      <c r="AD4979"/>
      <c r="AE4979"/>
      <c r="AF4979" t="n">
        <v>10</v>
      </c>
      <c r="AG4979" t="n">
        <v>38</v>
      </c>
      <c r="AH4979" t="n">
        <v>38</v>
      </c>
      <c r="AI4979" t="n">
        <v>23215</v>
      </c>
      <c r="AJ4979" t="n">
        <v>23215</v>
      </c>
      <c r="AK4979" t="n">
        <v>26612</v>
      </c>
      <c r="AL4979" t="n">
        <v>26612</v>
      </c>
      <c r="AM4979"/>
      <c r="AN4979"/>
      <c r="AO4979"/>
      <c r="AP4979"/>
      <c r="AQ4979"/>
      <c r="AR4979"/>
    </row>
    <row r="4980">
      <c r="A4980" t="n">
        <v>461722</v>
      </c>
      <c r="B4980" t="s">
        <v>7266</v>
      </c>
      <c r="C4980" t="s">
        <v>1986</v>
      </c>
      <c r="D4980" t="s">
        <v>1975</v>
      </c>
      <c r="E4980" t="s">
        <v>147</v>
      </c>
      <c r="F4980" t="s">
        <v>199</v>
      </c>
      <c r="G4980" t="s">
        <v>189</v>
      </c>
      <c r="H4980" t="s">
        <v>200</v>
      </c>
      <c r="I4980" t="s">
        <v>151</v>
      </c>
      <c r="J4980" t="s">
        <v>164</v>
      </c>
      <c r="K4980"/>
      <c r="L4980" t="s">
        <v>155</v>
      </c>
      <c r="M4980" t="s">
        <v>155</v>
      </c>
      <c r="N4980" t="n">
        <v>-86.4208</v>
      </c>
      <c r="O4980" t="n">
        <v>36.9473</v>
      </c>
      <c r="P4980" t="n">
        <v>87</v>
      </c>
      <c r="Q4980" t="n">
        <v>87</v>
      </c>
      <c r="R4980" t="n">
        <v>97.7</v>
      </c>
      <c r="S4980" t="n">
        <v>93.1</v>
      </c>
      <c r="T4980" t="n">
        <v>1.1</v>
      </c>
      <c r="U4980" t="n">
        <v>3.4</v>
      </c>
      <c r="V4980" t="n">
        <v>0</v>
      </c>
      <c r="W4980" t="n">
        <v>0</v>
      </c>
      <c r="X4980" t="n">
        <v>91</v>
      </c>
      <c r="Y4980"/>
      <c r="Z4980" t="n">
        <v>8</v>
      </c>
      <c r="AA4980"/>
      <c r="AB4980"/>
      <c r="AC4980"/>
      <c r="AD4980"/>
      <c r="AE4980"/>
      <c r="AF4980" t="n">
        <v>42</v>
      </c>
      <c r="AG4980" t="n">
        <v>26</v>
      </c>
      <c r="AH4980" t="n">
        <v>26</v>
      </c>
      <c r="AI4980" t="n">
        <v>11721</v>
      </c>
      <c r="AJ4980" t="n">
        <v>14227</v>
      </c>
      <c r="AK4980"/>
      <c r="AL4980"/>
      <c r="AM4980"/>
      <c r="AN4980"/>
      <c r="AO4980"/>
      <c r="AP4980"/>
      <c r="AQ4980"/>
      <c r="AR4980"/>
    </row>
    <row r="4981">
      <c r="A4981" t="n">
        <v>461740</v>
      </c>
      <c r="B4981" t="s">
        <v>7267</v>
      </c>
      <c r="C4981" t="s">
        <v>3629</v>
      </c>
      <c r="D4981" t="s">
        <v>4775</v>
      </c>
      <c r="E4981" t="s">
        <v>283</v>
      </c>
      <c r="F4981" t="s">
        <v>199</v>
      </c>
      <c r="G4981" t="s">
        <v>189</v>
      </c>
      <c r="H4981" t="s">
        <v>200</v>
      </c>
      <c r="I4981" t="s">
        <v>151</v>
      </c>
      <c r="J4981" t="s">
        <v>164</v>
      </c>
      <c r="K4981"/>
      <c r="L4981" t="s">
        <v>155</v>
      </c>
      <c r="M4981" t="s">
        <v>155</v>
      </c>
      <c r="N4981" t="n">
        <v>-96.6847</v>
      </c>
      <c r="O4981" t="n">
        <v>32.7372</v>
      </c>
      <c r="P4981" t="n">
        <v>49</v>
      </c>
      <c r="Q4981" t="n">
        <v>49</v>
      </c>
      <c r="R4981" t="n">
        <v>36.7</v>
      </c>
      <c r="S4981" t="n">
        <v>2</v>
      </c>
      <c r="T4981" t="n">
        <v>57.1</v>
      </c>
      <c r="U4981" t="n">
        <v>34.7</v>
      </c>
      <c r="V4981" t="n">
        <v>0</v>
      </c>
      <c r="W4981" t="n">
        <v>0</v>
      </c>
      <c r="X4981" t="n">
        <v>29</v>
      </c>
      <c r="Y4981"/>
      <c r="Z4981" t="n">
        <v>21</v>
      </c>
      <c r="AA4981"/>
      <c r="AB4981"/>
      <c r="AC4981"/>
      <c r="AD4981"/>
      <c r="AE4981"/>
      <c r="AF4981" t="n">
        <v>16</v>
      </c>
      <c r="AG4981" t="n">
        <v>65</v>
      </c>
      <c r="AH4981" t="n">
        <v>65</v>
      </c>
      <c r="AI4981" t="n">
        <v>27094</v>
      </c>
      <c r="AJ4981" t="n">
        <v>27852</v>
      </c>
      <c r="AK4981" t="n">
        <v>27273</v>
      </c>
      <c r="AL4981"/>
      <c r="AM4981"/>
      <c r="AN4981"/>
      <c r="AO4981"/>
      <c r="AP4981"/>
      <c r="AQ4981"/>
      <c r="AR4981"/>
    </row>
    <row r="4982">
      <c r="A4982" t="n">
        <v>461759</v>
      </c>
      <c r="B4982" t="s">
        <v>7268</v>
      </c>
      <c r="C4982" t="s">
        <v>1982</v>
      </c>
      <c r="D4982" t="s">
        <v>1975</v>
      </c>
      <c r="E4982" t="s">
        <v>147</v>
      </c>
      <c r="F4982" t="s">
        <v>162</v>
      </c>
      <c r="G4982" t="s">
        <v>163</v>
      </c>
      <c r="H4982" t="s">
        <v>150</v>
      </c>
      <c r="I4982" t="s">
        <v>151</v>
      </c>
      <c r="J4982" t="s">
        <v>164</v>
      </c>
      <c r="K4982" t="s">
        <v>179</v>
      </c>
      <c r="L4982" t="s">
        <v>154</v>
      </c>
      <c r="M4982" t="s">
        <v>155</v>
      </c>
      <c r="N4982" t="n">
        <v>-85.7648</v>
      </c>
      <c r="O4982" t="n">
        <v>38.2395</v>
      </c>
      <c r="P4982" t="n">
        <v>279</v>
      </c>
      <c r="Q4982" t="n">
        <v>279</v>
      </c>
      <c r="R4982" t="n">
        <v>50.2</v>
      </c>
      <c r="S4982" t="n">
        <v>0.4</v>
      </c>
      <c r="T4982" t="n">
        <v>84.9</v>
      </c>
      <c r="U4982" t="n">
        <v>0.4</v>
      </c>
      <c r="V4982" t="n">
        <v>0</v>
      </c>
      <c r="W4982" t="n">
        <v>0</v>
      </c>
      <c r="X4982" t="n">
        <v>51</v>
      </c>
      <c r="Y4982" t="n">
        <v>29</v>
      </c>
      <c r="Z4982" t="n">
        <v>8</v>
      </c>
      <c r="AA4982" t="n">
        <v>50</v>
      </c>
      <c r="AB4982" t="n">
        <v>34</v>
      </c>
      <c r="AC4982" t="n">
        <v>25</v>
      </c>
      <c r="AD4982" t="n">
        <v>20</v>
      </c>
      <c r="AE4982" t="n">
        <v>4</v>
      </c>
      <c r="AF4982" t="n">
        <v>51</v>
      </c>
      <c r="AG4982" t="n">
        <v>43</v>
      </c>
      <c r="AH4982" t="n">
        <v>55</v>
      </c>
      <c r="AI4982" t="n">
        <v>19083</v>
      </c>
      <c r="AJ4982" t="n">
        <v>19227</v>
      </c>
      <c r="AK4982" t="n">
        <v>19752</v>
      </c>
      <c r="AL4982" t="n">
        <v>21973</v>
      </c>
      <c r="AM4982" t="n">
        <v>23457</v>
      </c>
      <c r="AN4982"/>
      <c r="AO4982" t="n">
        <v>4</v>
      </c>
      <c r="AP4982" t="n">
        <v>13</v>
      </c>
      <c r="AQ4982"/>
      <c r="AR4982"/>
    </row>
    <row r="4983">
      <c r="A4983" t="n">
        <v>461768</v>
      </c>
      <c r="B4983" t="s">
        <v>7269</v>
      </c>
      <c r="C4983" t="s">
        <v>3221</v>
      </c>
      <c r="D4983" t="s">
        <v>996</v>
      </c>
      <c r="E4983" t="s">
        <v>997</v>
      </c>
      <c r="F4983" t="s">
        <v>199</v>
      </c>
      <c r="G4983" t="s">
        <v>189</v>
      </c>
      <c r="H4983" t="s">
        <v>200</v>
      </c>
      <c r="I4983" t="s">
        <v>151</v>
      </c>
      <c r="J4983" t="s">
        <v>164</v>
      </c>
      <c r="K4983"/>
      <c r="L4983" t="s">
        <v>155</v>
      </c>
      <c r="M4983" t="s">
        <v>155</v>
      </c>
      <c r="N4983" t="n">
        <v>-73.9957</v>
      </c>
      <c r="O4983" t="n">
        <v>40.7464</v>
      </c>
      <c r="P4983" t="n">
        <v>492</v>
      </c>
      <c r="Q4983" t="n">
        <v>492</v>
      </c>
      <c r="R4983" t="n">
        <v>97.6</v>
      </c>
      <c r="S4983" t="n">
        <v>14</v>
      </c>
      <c r="T4983" t="n">
        <v>33.9</v>
      </c>
      <c r="U4983" t="n">
        <v>36.2</v>
      </c>
      <c r="V4983" t="n">
        <v>6.3</v>
      </c>
      <c r="W4983" t="n">
        <v>0</v>
      </c>
      <c r="X4983" t="n">
        <v>86</v>
      </c>
      <c r="Y4983" t="n">
        <v>67</v>
      </c>
      <c r="Z4983" t="n">
        <v>17</v>
      </c>
      <c r="AA4983"/>
      <c r="AB4983"/>
      <c r="AC4983"/>
      <c r="AD4983"/>
      <c r="AE4983"/>
      <c r="AF4983" t="n">
        <v>105</v>
      </c>
      <c r="AG4983" t="n">
        <v>53</v>
      </c>
      <c r="AH4983" t="n">
        <v>53</v>
      </c>
      <c r="AI4983" t="n">
        <v>13149</v>
      </c>
      <c r="AJ4983" t="n">
        <v>13166</v>
      </c>
      <c r="AK4983" t="n">
        <v>13118</v>
      </c>
      <c r="AL4983" t="n">
        <v>14828</v>
      </c>
      <c r="AM4983" t="n">
        <v>16729</v>
      </c>
      <c r="AN4983" t="n">
        <v>16729</v>
      </c>
      <c r="AO4983"/>
      <c r="AP4983"/>
      <c r="AQ4983"/>
      <c r="AR4983"/>
    </row>
    <row r="4984">
      <c r="A4984" t="n">
        <v>461786</v>
      </c>
      <c r="B4984" t="s">
        <v>7270</v>
      </c>
      <c r="C4984" t="s">
        <v>7271</v>
      </c>
      <c r="D4984" t="s">
        <v>5348</v>
      </c>
      <c r="E4984" t="s">
        <v>1434</v>
      </c>
      <c r="F4984" t="s">
        <v>199</v>
      </c>
      <c r="G4984" t="s">
        <v>189</v>
      </c>
      <c r="H4984" t="s">
        <v>200</v>
      </c>
      <c r="I4984" t="s">
        <v>175</v>
      </c>
      <c r="J4984" t="s">
        <v>164</v>
      </c>
      <c r="K4984"/>
      <c r="L4984" t="s">
        <v>155</v>
      </c>
      <c r="M4984" t="s">
        <v>155</v>
      </c>
      <c r="N4984" t="n">
        <v>-88.7362</v>
      </c>
      <c r="O4984" t="n">
        <v>43.6328</v>
      </c>
      <c r="P4984" t="n">
        <v>40</v>
      </c>
      <c r="Q4984" t="n">
        <v>40</v>
      </c>
      <c r="R4984" t="n">
        <v>100</v>
      </c>
      <c r="S4984" t="n">
        <v>60</v>
      </c>
      <c r="T4984" t="n">
        <v>0</v>
      </c>
      <c r="U4984" t="n">
        <v>10</v>
      </c>
      <c r="V4984" t="n">
        <v>0</v>
      </c>
      <c r="W4984" t="n">
        <v>0</v>
      </c>
      <c r="X4984" t="n">
        <v>92</v>
      </c>
      <c r="Y4984"/>
      <c r="Z4984" t="n">
        <v>4</v>
      </c>
      <c r="AA4984"/>
      <c r="AB4984"/>
      <c r="AC4984"/>
      <c r="AD4984"/>
      <c r="AE4984"/>
      <c r="AF4984" t="n">
        <v>36</v>
      </c>
      <c r="AG4984" t="n">
        <v>50</v>
      </c>
      <c r="AH4984" t="n">
        <v>50</v>
      </c>
      <c r="AI4984" t="n">
        <v>12741</v>
      </c>
      <c r="AJ4984" t="n">
        <v>12263</v>
      </c>
      <c r="AK4984" t="n">
        <v>12006</v>
      </c>
      <c r="AL4984" t="n">
        <v>14597</v>
      </c>
      <c r="AM4984" t="n">
        <v>16699</v>
      </c>
      <c r="AN4984" t="n">
        <v>16699</v>
      </c>
      <c r="AO4984"/>
      <c r="AP4984"/>
      <c r="AQ4984"/>
      <c r="AR4984"/>
    </row>
    <row r="4985">
      <c r="A4985" t="n">
        <v>461795</v>
      </c>
      <c r="B4985" t="s">
        <v>7272</v>
      </c>
      <c r="C4985" t="s">
        <v>7273</v>
      </c>
      <c r="D4985" t="s">
        <v>4775</v>
      </c>
      <c r="E4985" t="s">
        <v>283</v>
      </c>
      <c r="F4985" t="s">
        <v>162</v>
      </c>
      <c r="G4985" t="s">
        <v>163</v>
      </c>
      <c r="H4985" t="s">
        <v>150</v>
      </c>
      <c r="I4985" t="s">
        <v>186</v>
      </c>
      <c r="J4985" t="s">
        <v>164</v>
      </c>
      <c r="K4985" t="s">
        <v>153</v>
      </c>
      <c r="L4985" t="s">
        <v>155</v>
      </c>
      <c r="M4985" t="s">
        <v>155</v>
      </c>
      <c r="N4985" t="n">
        <v>-95.5883</v>
      </c>
      <c r="O4985" t="n">
        <v>29.6463</v>
      </c>
      <c r="P4985" t="n">
        <v>1129</v>
      </c>
      <c r="Q4985" t="n">
        <v>543</v>
      </c>
      <c r="R4985" t="n">
        <v>27.6</v>
      </c>
      <c r="S4985" t="n">
        <v>2.2</v>
      </c>
      <c r="T4985" t="n">
        <v>16.6</v>
      </c>
      <c r="U4985" t="n">
        <v>4.4</v>
      </c>
      <c r="V4985" t="n">
        <v>1.3</v>
      </c>
      <c r="W4985" t="n">
        <v>39.6</v>
      </c>
      <c r="X4985" t="n">
        <v>43</v>
      </c>
      <c r="Y4985" t="n">
        <v>50</v>
      </c>
      <c r="Z4985" t="n">
        <v>15</v>
      </c>
      <c r="AA4985" t="n">
        <v>63</v>
      </c>
      <c r="AB4985" t="n">
        <v>27</v>
      </c>
      <c r="AC4985" t="n">
        <v>63</v>
      </c>
      <c r="AD4985" t="n">
        <v>27</v>
      </c>
      <c r="AE4985" t="n">
        <v>22.2</v>
      </c>
      <c r="AF4985" t="n">
        <v>150</v>
      </c>
      <c r="AG4985" t="n">
        <v>51</v>
      </c>
      <c r="AH4985" t="n">
        <v>98</v>
      </c>
      <c r="AI4985" t="n">
        <v>13702</v>
      </c>
      <c r="AJ4985" t="n">
        <v>15554</v>
      </c>
      <c r="AK4985" t="n">
        <v>19251</v>
      </c>
      <c r="AL4985" t="n">
        <v>22451</v>
      </c>
      <c r="AM4985" t="n">
        <v>24799</v>
      </c>
      <c r="AN4985" t="n">
        <v>24909</v>
      </c>
      <c r="AO4985"/>
      <c r="AP4985" t="n">
        <v>42</v>
      </c>
      <c r="AQ4985" t="n">
        <v>184</v>
      </c>
      <c r="AR4985"/>
    </row>
    <row r="4986">
      <c r="A4986" t="n">
        <v>461810</v>
      </c>
      <c r="B4986" t="s">
        <v>7274</v>
      </c>
      <c r="C4986" t="s">
        <v>920</v>
      </c>
      <c r="D4986" t="s">
        <v>913</v>
      </c>
      <c r="E4986" t="s">
        <v>914</v>
      </c>
      <c r="F4986" t="s">
        <v>199</v>
      </c>
      <c r="G4986" t="s">
        <v>189</v>
      </c>
      <c r="H4986" t="s">
        <v>200</v>
      </c>
      <c r="I4986" t="s">
        <v>151</v>
      </c>
      <c r="J4986" t="s">
        <v>164</v>
      </c>
      <c r="K4986"/>
      <c r="L4986" t="s">
        <v>155</v>
      </c>
      <c r="M4986" t="s">
        <v>155</v>
      </c>
      <c r="N4986" t="n">
        <v>-105.0255</v>
      </c>
      <c r="O4986" t="n">
        <v>39.6857</v>
      </c>
      <c r="P4986" t="n">
        <v>26</v>
      </c>
      <c r="Q4986" t="n">
        <v>26</v>
      </c>
      <c r="R4986" t="n">
        <v>73.1</v>
      </c>
      <c r="S4986" t="n">
        <v>19.2</v>
      </c>
      <c r="T4986" t="n">
        <v>0</v>
      </c>
      <c r="U4986" t="n">
        <v>19.2</v>
      </c>
      <c r="V4986" t="n">
        <v>61.5</v>
      </c>
      <c r="W4986" t="n">
        <v>0</v>
      </c>
      <c r="X4986" t="n">
        <v>13</v>
      </c>
      <c r="Y4986" t="n">
        <v>0</v>
      </c>
      <c r="Z4986" t="n">
        <v>10</v>
      </c>
      <c r="AA4986"/>
      <c r="AB4986"/>
      <c r="AC4986"/>
      <c r="AD4986"/>
      <c r="AE4986"/>
      <c r="AF4986" t="n">
        <v>22</v>
      </c>
      <c r="AG4986" t="n">
        <v>85</v>
      </c>
      <c r="AH4986" t="n">
        <v>85</v>
      </c>
      <c r="AI4986" t="n">
        <v>10700</v>
      </c>
      <c r="AJ4986" t="n">
        <v>10700</v>
      </c>
      <c r="AK4986"/>
      <c r="AL4986"/>
      <c r="AM4986"/>
      <c r="AN4986"/>
      <c r="AO4986"/>
      <c r="AP4986"/>
      <c r="AQ4986"/>
      <c r="AR4986"/>
    </row>
    <row r="4987">
      <c r="A4987" t="n">
        <v>461829</v>
      </c>
      <c r="B4987" t="s">
        <v>7275</v>
      </c>
      <c r="C4987" t="s">
        <v>439</v>
      </c>
      <c r="D4987" t="s">
        <v>440</v>
      </c>
      <c r="E4987" t="s">
        <v>267</v>
      </c>
      <c r="F4987" t="s">
        <v>199</v>
      </c>
      <c r="G4987" t="s">
        <v>189</v>
      </c>
      <c r="H4987" t="s">
        <v>200</v>
      </c>
      <c r="I4987" t="s">
        <v>151</v>
      </c>
      <c r="J4987" t="s">
        <v>164</v>
      </c>
      <c r="K4987"/>
      <c r="L4987" t="s">
        <v>155</v>
      </c>
      <c r="M4987" t="s">
        <v>155</v>
      </c>
      <c r="N4987" t="n">
        <v>-122.4043</v>
      </c>
      <c r="O4987" t="n">
        <v>37.7909</v>
      </c>
      <c r="P4987" t="n">
        <v>209</v>
      </c>
      <c r="Q4987" t="n">
        <v>209</v>
      </c>
      <c r="R4987" t="n">
        <v>90</v>
      </c>
      <c r="S4987" t="n">
        <v>22</v>
      </c>
      <c r="T4987" t="n">
        <v>16.7</v>
      </c>
      <c r="U4987" t="n">
        <v>38.8</v>
      </c>
      <c r="V4987" t="n">
        <v>8.6</v>
      </c>
      <c r="W4987" t="n">
        <v>0</v>
      </c>
      <c r="X4987" t="n">
        <v>88</v>
      </c>
      <c r="Y4987"/>
      <c r="Z4987" t="n">
        <v>10</v>
      </c>
      <c r="AA4987"/>
      <c r="AB4987"/>
      <c r="AC4987"/>
      <c r="AD4987"/>
      <c r="AE4987"/>
      <c r="AF4987" t="n">
        <v>86</v>
      </c>
      <c r="AG4987" t="n">
        <v>55</v>
      </c>
      <c r="AH4987" t="n">
        <v>56</v>
      </c>
      <c r="AI4987" t="n">
        <v>3667</v>
      </c>
      <c r="AJ4987" t="n">
        <v>9094</v>
      </c>
      <c r="AK4987" t="n">
        <v>14851</v>
      </c>
      <c r="AL4987" t="n">
        <v>10252</v>
      </c>
      <c r="AM4987"/>
      <c r="AN4987" t="n">
        <v>19448</v>
      </c>
      <c r="AO4987"/>
      <c r="AP4987"/>
      <c r="AQ4987"/>
      <c r="AR4987"/>
    </row>
    <row r="4988">
      <c r="A4988" t="n">
        <v>461838</v>
      </c>
      <c r="B4988" t="s">
        <v>7276</v>
      </c>
      <c r="C4988" t="s">
        <v>7277</v>
      </c>
      <c r="D4988" t="s">
        <v>996</v>
      </c>
      <c r="E4988" t="s">
        <v>997</v>
      </c>
      <c r="F4988" t="s">
        <v>199</v>
      </c>
      <c r="G4988" t="s">
        <v>189</v>
      </c>
      <c r="H4988" t="s">
        <v>200</v>
      </c>
      <c r="I4988" t="s">
        <v>186</v>
      </c>
      <c r="J4988" t="s">
        <v>164</v>
      </c>
      <c r="K4988"/>
      <c r="L4988" t="s">
        <v>155</v>
      </c>
      <c r="M4988" t="s">
        <v>155</v>
      </c>
      <c r="N4988" t="n">
        <v>-73.4898</v>
      </c>
      <c r="O4988" t="n">
        <v>40.7594</v>
      </c>
      <c r="P4988" t="n">
        <v>397</v>
      </c>
      <c r="Q4988" t="n">
        <v>397</v>
      </c>
      <c r="R4988" t="n">
        <v>99.2</v>
      </c>
      <c r="S4988" t="n">
        <v>37.3</v>
      </c>
      <c r="T4988" t="n">
        <v>24.9</v>
      </c>
      <c r="U4988" t="n">
        <v>30.2</v>
      </c>
      <c r="V4988" t="n">
        <v>0.8</v>
      </c>
      <c r="W4988" t="n">
        <v>0</v>
      </c>
      <c r="X4988"/>
      <c r="Y4988"/>
      <c r="Z4988" t="n">
        <v>10</v>
      </c>
      <c r="AA4988"/>
      <c r="AB4988"/>
      <c r="AC4988"/>
      <c r="AD4988"/>
      <c r="AE4988"/>
      <c r="AF4988" t="n">
        <v>133</v>
      </c>
      <c r="AG4988" t="n">
        <v>31</v>
      </c>
      <c r="AH4988" t="n">
        <v>35</v>
      </c>
      <c r="AI4988" t="n">
        <v>13510</v>
      </c>
      <c r="AJ4988" t="n">
        <v>12228</v>
      </c>
      <c r="AK4988" t="n">
        <v>14206</v>
      </c>
      <c r="AL4988" t="n">
        <v>15218</v>
      </c>
      <c r="AM4988" t="n">
        <v>16712</v>
      </c>
      <c r="AN4988"/>
      <c r="AO4988"/>
      <c r="AP4988"/>
      <c r="AQ4988"/>
      <c r="AR4988"/>
    </row>
    <row r="4989">
      <c r="A4989" t="n">
        <v>461847</v>
      </c>
      <c r="B4989" t="s">
        <v>7278</v>
      </c>
      <c r="C4989" t="s">
        <v>929</v>
      </c>
      <c r="D4989" t="s">
        <v>3037</v>
      </c>
      <c r="E4989" t="s">
        <v>997</v>
      </c>
      <c r="F4989" t="s">
        <v>162</v>
      </c>
      <c r="G4989" t="s">
        <v>163</v>
      </c>
      <c r="H4989" t="s">
        <v>150</v>
      </c>
      <c r="I4989" t="s">
        <v>186</v>
      </c>
      <c r="J4989" t="s">
        <v>164</v>
      </c>
      <c r="K4989" t="s">
        <v>209</v>
      </c>
      <c r="L4989" t="s">
        <v>155</v>
      </c>
      <c r="M4989" t="s">
        <v>155</v>
      </c>
      <c r="N4989" t="n">
        <v>-74.1703</v>
      </c>
      <c r="O4989" t="n">
        <v>40.0984</v>
      </c>
      <c r="P4989" t="n">
        <v>105</v>
      </c>
      <c r="Q4989" t="n">
        <v>105</v>
      </c>
      <c r="R4989" t="n">
        <v>0</v>
      </c>
      <c r="S4989" t="n">
        <v>85.7</v>
      </c>
      <c r="T4989" t="n">
        <v>0</v>
      </c>
      <c r="U4989" t="n">
        <v>0</v>
      </c>
      <c r="V4989" t="n">
        <v>0</v>
      </c>
      <c r="W4989" t="n">
        <v>14.3</v>
      </c>
      <c r="X4989" t="n">
        <v>92</v>
      </c>
      <c r="Y4989"/>
      <c r="Z4989" t="n">
        <v>19</v>
      </c>
      <c r="AA4989" t="n">
        <v>9</v>
      </c>
      <c r="AB4989" t="n">
        <v>33.3</v>
      </c>
      <c r="AC4989" t="n">
        <v>9</v>
      </c>
      <c r="AD4989" t="n">
        <v>33.3</v>
      </c>
      <c r="AE4989" t="n">
        <v>33.3</v>
      </c>
      <c r="AF4989" t="n">
        <v>13</v>
      </c>
      <c r="AG4989" t="n">
        <v>19</v>
      </c>
      <c r="AH4989" t="n">
        <v>64</v>
      </c>
      <c r="AI4989" t="n">
        <v>11708</v>
      </c>
      <c r="AJ4989"/>
      <c r="AK4989"/>
      <c r="AL4989" t="n">
        <v>9706</v>
      </c>
      <c r="AM4989"/>
      <c r="AN4989"/>
      <c r="AO4989"/>
      <c r="AP4989" t="n">
        <v>11</v>
      </c>
      <c r="AQ4989"/>
      <c r="AR4989"/>
    </row>
    <row r="4990">
      <c r="A4990" t="n">
        <v>461856</v>
      </c>
      <c r="B4990" t="s">
        <v>7279</v>
      </c>
      <c r="C4990" t="s">
        <v>881</v>
      </c>
      <c r="D4990" t="s">
        <v>440</v>
      </c>
      <c r="E4990" t="s">
        <v>267</v>
      </c>
      <c r="F4990" t="s">
        <v>199</v>
      </c>
      <c r="G4990" t="s">
        <v>189</v>
      </c>
      <c r="H4990" t="s">
        <v>200</v>
      </c>
      <c r="I4990" t="s">
        <v>151</v>
      </c>
      <c r="J4990" t="s">
        <v>164</v>
      </c>
      <c r="K4990"/>
      <c r="L4990" t="s">
        <v>155</v>
      </c>
      <c r="M4990" t="s">
        <v>155</v>
      </c>
      <c r="N4990" t="n">
        <v>-118.37</v>
      </c>
      <c r="O4990" t="n">
        <v>34.1735</v>
      </c>
      <c r="P4990" t="n">
        <v>422</v>
      </c>
      <c r="Q4990" t="n">
        <v>422</v>
      </c>
      <c r="R4990" t="n">
        <v>63.3</v>
      </c>
      <c r="S4990" t="n">
        <v>17.3</v>
      </c>
      <c r="T4990" t="n">
        <v>22.5</v>
      </c>
      <c r="U4990" t="n">
        <v>40.3</v>
      </c>
      <c r="V4990" t="n">
        <v>8.5</v>
      </c>
      <c r="W4990" t="n">
        <v>0</v>
      </c>
      <c r="X4990" t="n">
        <v>80</v>
      </c>
      <c r="Y4990"/>
      <c r="Z4990" t="n">
        <v>20</v>
      </c>
      <c r="AA4990"/>
      <c r="AB4990"/>
      <c r="AC4990"/>
      <c r="AD4990"/>
      <c r="AE4990"/>
      <c r="AF4990" t="n">
        <v>299</v>
      </c>
      <c r="AG4990" t="n">
        <v>98</v>
      </c>
      <c r="AH4990" t="n">
        <v>100</v>
      </c>
      <c r="AI4990" t="n">
        <v>26014</v>
      </c>
      <c r="AJ4990" t="n">
        <v>26692</v>
      </c>
      <c r="AK4990"/>
      <c r="AL4990"/>
      <c r="AM4990"/>
      <c r="AN4990"/>
      <c r="AO4990"/>
      <c r="AP4990"/>
      <c r="AQ4990"/>
      <c r="AR4990"/>
    </row>
    <row r="4991">
      <c r="A4991" t="n">
        <v>461865</v>
      </c>
      <c r="B4991" t="s">
        <v>7280</v>
      </c>
      <c r="C4991" t="s">
        <v>7074</v>
      </c>
      <c r="D4991" t="s">
        <v>3037</v>
      </c>
      <c r="E4991" t="s">
        <v>997</v>
      </c>
      <c r="F4991" t="s">
        <v>279</v>
      </c>
      <c r="G4991" t="s">
        <v>189</v>
      </c>
      <c r="H4991" t="s">
        <v>174</v>
      </c>
      <c r="I4991" t="s">
        <v>186</v>
      </c>
      <c r="J4991" t="s">
        <v>164</v>
      </c>
      <c r="K4991"/>
      <c r="L4991" t="s">
        <v>155</v>
      </c>
      <c r="M4991" t="s">
        <v>155</v>
      </c>
      <c r="N4991" t="n">
        <v>-74.2211</v>
      </c>
      <c r="O4991" t="n">
        <v>40.7653</v>
      </c>
      <c r="P4991" t="n">
        <v>155</v>
      </c>
      <c r="Q4991" t="n">
        <v>155</v>
      </c>
      <c r="R4991" t="n">
        <v>81.9</v>
      </c>
      <c r="S4991" t="n">
        <v>0</v>
      </c>
      <c r="T4991" t="n">
        <v>93.5</v>
      </c>
      <c r="U4991" t="n">
        <v>3.2</v>
      </c>
      <c r="V4991" t="n">
        <v>3.2</v>
      </c>
      <c r="W4991" t="n">
        <v>0</v>
      </c>
      <c r="X4991" t="n">
        <v>68</v>
      </c>
      <c r="Y4991"/>
      <c r="Z4991" t="n">
        <v>30</v>
      </c>
      <c r="AA4991" t="n">
        <v>102</v>
      </c>
      <c r="AB4991" t="n">
        <v>57.8</v>
      </c>
      <c r="AC4991"/>
      <c r="AD4991"/>
      <c r="AE4991"/>
      <c r="AF4991" t="n">
        <v>33</v>
      </c>
      <c r="AG4991" t="n">
        <v>53</v>
      </c>
      <c r="AH4991" t="n">
        <v>53</v>
      </c>
      <c r="AI4991"/>
      <c r="AJ4991"/>
      <c r="AK4991"/>
      <c r="AL4991"/>
      <c r="AM4991"/>
      <c r="AN4991"/>
      <c r="AO4991" t="n">
        <v>18</v>
      </c>
      <c r="AP4991"/>
      <c r="AQ4991"/>
      <c r="AR4991"/>
    </row>
    <row r="4992">
      <c r="A4992" t="n">
        <v>461874</v>
      </c>
      <c r="B4992" t="s">
        <v>7281</v>
      </c>
      <c r="C4992" t="s">
        <v>1951</v>
      </c>
      <c r="D4992" t="s">
        <v>5348</v>
      </c>
      <c r="E4992" t="s">
        <v>1434</v>
      </c>
      <c r="F4992" t="s">
        <v>199</v>
      </c>
      <c r="G4992" t="s">
        <v>189</v>
      </c>
      <c r="H4992" t="s">
        <v>200</v>
      </c>
      <c r="I4992" t="s">
        <v>151</v>
      </c>
      <c r="J4992" t="s">
        <v>164</v>
      </c>
      <c r="K4992"/>
      <c r="L4992" t="s">
        <v>155</v>
      </c>
      <c r="M4992" t="s">
        <v>155</v>
      </c>
      <c r="N4992" t="n">
        <v>-89.0362</v>
      </c>
      <c r="O4992" t="n">
        <v>42.499</v>
      </c>
      <c r="P4992" t="n">
        <v>128</v>
      </c>
      <c r="Q4992" t="n">
        <v>128</v>
      </c>
      <c r="R4992" t="n">
        <v>82</v>
      </c>
      <c r="S4992" t="n">
        <v>53.1</v>
      </c>
      <c r="T4992" t="n">
        <v>21.9</v>
      </c>
      <c r="U4992" t="n">
        <v>25</v>
      </c>
      <c r="V4992" t="n">
        <v>0</v>
      </c>
      <c r="W4992" t="n">
        <v>0</v>
      </c>
      <c r="X4992" t="n">
        <v>88</v>
      </c>
      <c r="Y4992"/>
      <c r="Z4992" t="n">
        <v>15</v>
      </c>
      <c r="AA4992"/>
      <c r="AB4992"/>
      <c r="AC4992"/>
      <c r="AD4992"/>
      <c r="AE4992"/>
      <c r="AF4992" t="n">
        <v>42</v>
      </c>
      <c r="AG4992" t="n">
        <v>70</v>
      </c>
      <c r="AH4992" t="n">
        <v>70</v>
      </c>
      <c r="AI4992" t="n">
        <v>15994</v>
      </c>
      <c r="AJ4992" t="n">
        <v>16161</v>
      </c>
      <c r="AK4992" t="n">
        <v>15144</v>
      </c>
      <c r="AL4992" t="n">
        <v>16604</v>
      </c>
      <c r="AM4992" t="n">
        <v>21429</v>
      </c>
      <c r="AN4992"/>
      <c r="AO4992"/>
      <c r="AP4992"/>
      <c r="AQ4992"/>
      <c r="AR4992"/>
    </row>
    <row r="4993">
      <c r="A4993" t="n">
        <v>461883</v>
      </c>
      <c r="B4993" t="s">
        <v>7282</v>
      </c>
      <c r="C4993" t="s">
        <v>7283</v>
      </c>
      <c r="D4993" t="s">
        <v>1078</v>
      </c>
      <c r="E4993" t="s">
        <v>147</v>
      </c>
      <c r="F4993" t="s">
        <v>188</v>
      </c>
      <c r="G4993" t="s">
        <v>189</v>
      </c>
      <c r="H4993" t="s">
        <v>150</v>
      </c>
      <c r="I4993" t="s">
        <v>151</v>
      </c>
      <c r="J4993" t="s">
        <v>164</v>
      </c>
      <c r="K4993" t="s">
        <v>209</v>
      </c>
      <c r="L4993" t="s">
        <v>155</v>
      </c>
      <c r="M4993" t="s">
        <v>155</v>
      </c>
      <c r="N4993" t="n">
        <v>-80.3527</v>
      </c>
      <c r="O4993" t="n">
        <v>25.8081</v>
      </c>
      <c r="P4993" t="n">
        <v>127</v>
      </c>
      <c r="Q4993" t="n">
        <v>51</v>
      </c>
      <c r="R4993" t="n">
        <v>47.1</v>
      </c>
      <c r="S4993" t="n">
        <v>0</v>
      </c>
      <c r="T4993" t="n">
        <v>2</v>
      </c>
      <c r="U4993" t="n">
        <v>21.6</v>
      </c>
      <c r="V4993" t="n">
        <v>0</v>
      </c>
      <c r="W4993" t="n">
        <v>76.5</v>
      </c>
      <c r="X4993" t="n">
        <v>0</v>
      </c>
      <c r="Y4993"/>
      <c r="Z4993" t="n">
        <v>6</v>
      </c>
      <c r="AA4993" t="n">
        <v>4</v>
      </c>
      <c r="AB4993" t="n">
        <v>100</v>
      </c>
      <c r="AC4993" t="n">
        <v>3</v>
      </c>
      <c r="AD4993" t="n">
        <v>100</v>
      </c>
      <c r="AE4993" t="n">
        <v>100</v>
      </c>
      <c r="AF4993" t="n">
        <v>4</v>
      </c>
      <c r="AG4993" t="n">
        <v>7</v>
      </c>
      <c r="AH4993" t="n">
        <v>55</v>
      </c>
      <c r="AI4993"/>
      <c r="AJ4993"/>
      <c r="AK4993"/>
      <c r="AL4993"/>
      <c r="AM4993"/>
      <c r="AN4993"/>
      <c r="AO4993" t="n">
        <v>4</v>
      </c>
      <c r="AP4993" t="n">
        <v>11</v>
      </c>
      <c r="AQ4993" t="n">
        <v>26</v>
      </c>
      <c r="AR4993"/>
    </row>
    <row r="4994">
      <c r="A4994" t="n">
        <v>461892</v>
      </c>
      <c r="B4994" t="s">
        <v>7284</v>
      </c>
      <c r="C4994" t="s">
        <v>2448</v>
      </c>
      <c r="D4994" t="s">
        <v>1745</v>
      </c>
      <c r="E4994" t="s">
        <v>1434</v>
      </c>
      <c r="F4994" t="s">
        <v>199</v>
      </c>
      <c r="G4994" t="s">
        <v>189</v>
      </c>
      <c r="H4994" t="s">
        <v>200</v>
      </c>
      <c r="I4994" t="s">
        <v>151</v>
      </c>
      <c r="J4994" t="s">
        <v>164</v>
      </c>
      <c r="K4994"/>
      <c r="L4994" t="s">
        <v>155</v>
      </c>
      <c r="M4994" t="s">
        <v>155</v>
      </c>
      <c r="N4994" t="n">
        <v>-83.2106</v>
      </c>
      <c r="O4994" t="n">
        <v>42.4463</v>
      </c>
      <c r="P4994" t="n">
        <v>257</v>
      </c>
      <c r="Q4994" t="n">
        <v>257</v>
      </c>
      <c r="R4994" t="n">
        <v>89.5</v>
      </c>
      <c r="S4994" t="n">
        <v>8.9</v>
      </c>
      <c r="T4994" t="n">
        <v>89.1</v>
      </c>
      <c r="U4994" t="n">
        <v>0.8</v>
      </c>
      <c r="V4994" t="n">
        <v>0.4</v>
      </c>
      <c r="W4994" t="n">
        <v>0.4</v>
      </c>
      <c r="X4994" t="n">
        <v>63</v>
      </c>
      <c r="Y4994"/>
      <c r="Z4994" t="n">
        <v>10</v>
      </c>
      <c r="AA4994"/>
      <c r="AB4994"/>
      <c r="AC4994"/>
      <c r="AD4994"/>
      <c r="AE4994"/>
      <c r="AF4994" t="n">
        <v>33</v>
      </c>
      <c r="AG4994" t="n">
        <v>71</v>
      </c>
      <c r="AH4994" t="n">
        <v>71</v>
      </c>
      <c r="AI4994" t="n">
        <v>25681</v>
      </c>
      <c r="AJ4994" t="n">
        <v>21007</v>
      </c>
      <c r="AK4994"/>
      <c r="AL4994"/>
      <c r="AM4994"/>
      <c r="AN4994"/>
      <c r="AO4994"/>
      <c r="AP4994"/>
      <c r="AQ4994"/>
      <c r="AR4994"/>
    </row>
    <row r="4995">
      <c r="A4995" t="n">
        <v>461908</v>
      </c>
      <c r="B4995" t="s">
        <v>7285</v>
      </c>
      <c r="C4995" t="s">
        <v>5360</v>
      </c>
      <c r="D4995" t="s">
        <v>5348</v>
      </c>
      <c r="E4995" t="s">
        <v>1434</v>
      </c>
      <c r="F4995" t="s">
        <v>199</v>
      </c>
      <c r="G4995" t="s">
        <v>189</v>
      </c>
      <c r="H4995" t="s">
        <v>200</v>
      </c>
      <c r="I4995" t="s">
        <v>151</v>
      </c>
      <c r="J4995" t="s">
        <v>164</v>
      </c>
      <c r="K4995"/>
      <c r="L4995" t="s">
        <v>155</v>
      </c>
      <c r="M4995" t="s">
        <v>155</v>
      </c>
      <c r="N4995" t="n">
        <v>-87.8531</v>
      </c>
      <c r="O4995" t="n">
        <v>42.558</v>
      </c>
      <c r="P4995" t="n">
        <v>167</v>
      </c>
      <c r="Q4995" t="n">
        <v>167</v>
      </c>
      <c r="R4995" t="n">
        <v>74.9</v>
      </c>
      <c r="S4995" t="n">
        <v>38.9</v>
      </c>
      <c r="T4995" t="n">
        <v>29.3</v>
      </c>
      <c r="U4995" t="n">
        <v>24</v>
      </c>
      <c r="V4995" t="n">
        <v>0</v>
      </c>
      <c r="W4995" t="n">
        <v>0</v>
      </c>
      <c r="X4995" t="n">
        <v>100</v>
      </c>
      <c r="Y4995" t="n">
        <v>76</v>
      </c>
      <c r="Z4995" t="n">
        <v>12</v>
      </c>
      <c r="AA4995"/>
      <c r="AB4995"/>
      <c r="AC4995"/>
      <c r="AD4995"/>
      <c r="AE4995"/>
      <c r="AF4995" t="n">
        <v>17</v>
      </c>
      <c r="AG4995" t="n">
        <v>50</v>
      </c>
      <c r="AH4995" t="n">
        <v>50</v>
      </c>
      <c r="AI4995" t="n">
        <v>24993</v>
      </c>
      <c r="AJ4995" t="n">
        <v>25222</v>
      </c>
      <c r="AK4995" t="n">
        <v>22390</v>
      </c>
      <c r="AL4995" t="n">
        <v>29285</v>
      </c>
      <c r="AM4995" t="n">
        <v>29285</v>
      </c>
      <c r="AN4995" t="n">
        <v>29285</v>
      </c>
      <c r="AO4995"/>
      <c r="AP4995"/>
      <c r="AQ4995"/>
      <c r="AR4995"/>
    </row>
    <row r="4996">
      <c r="A4996" t="n">
        <v>461917</v>
      </c>
      <c r="B4996" t="s">
        <v>7286</v>
      </c>
      <c r="C4996" t="s">
        <v>1679</v>
      </c>
      <c r="D4996" t="s">
        <v>1445</v>
      </c>
      <c r="E4996" t="s">
        <v>1434</v>
      </c>
      <c r="F4996" t="s">
        <v>199</v>
      </c>
      <c r="G4996" t="s">
        <v>189</v>
      </c>
      <c r="H4996" t="s">
        <v>200</v>
      </c>
      <c r="I4996" t="s">
        <v>151</v>
      </c>
      <c r="J4996" t="s">
        <v>164</v>
      </c>
      <c r="K4996"/>
      <c r="L4996" t="s">
        <v>155</v>
      </c>
      <c r="M4996" t="s">
        <v>155</v>
      </c>
      <c r="N4996" t="n">
        <v>-86.1274</v>
      </c>
      <c r="O4996" t="n">
        <v>39.64</v>
      </c>
      <c r="P4996" t="n">
        <v>287</v>
      </c>
      <c r="Q4996" t="n">
        <v>287</v>
      </c>
      <c r="R4996" t="n">
        <v>98.6</v>
      </c>
      <c r="S4996" t="n">
        <v>82.2</v>
      </c>
      <c r="T4996" t="n">
        <v>6.3</v>
      </c>
      <c r="U4996" t="n">
        <v>7.3</v>
      </c>
      <c r="V4996" t="n">
        <v>2.4</v>
      </c>
      <c r="W4996" t="n">
        <v>0</v>
      </c>
      <c r="X4996" t="n">
        <v>86</v>
      </c>
      <c r="Y4996" t="n">
        <v>86</v>
      </c>
      <c r="Z4996" t="n">
        <v>15</v>
      </c>
      <c r="AA4996"/>
      <c r="AB4996"/>
      <c r="AC4996"/>
      <c r="AD4996"/>
      <c r="AE4996"/>
      <c r="AF4996" t="n">
        <v>48</v>
      </c>
      <c r="AG4996" t="n">
        <v>29</v>
      </c>
      <c r="AH4996" t="n">
        <v>30</v>
      </c>
      <c r="AI4996" t="n">
        <v>12689</v>
      </c>
      <c r="AJ4996" t="n">
        <v>12692</v>
      </c>
      <c r="AK4996" t="n">
        <v>11739</v>
      </c>
      <c r="AL4996" t="n">
        <v>15548</v>
      </c>
      <c r="AM4996" t="n">
        <v>17365</v>
      </c>
      <c r="AN4996" t="n">
        <v>17974</v>
      </c>
      <c r="AO4996"/>
      <c r="AP4996"/>
      <c r="AQ4996"/>
      <c r="AR4996"/>
    </row>
    <row r="4997">
      <c r="A4997" t="n">
        <v>461926</v>
      </c>
      <c r="B4997" t="s">
        <v>7287</v>
      </c>
      <c r="C4997" t="s">
        <v>7288</v>
      </c>
      <c r="D4997" t="s">
        <v>5021</v>
      </c>
      <c r="E4997" t="s">
        <v>914</v>
      </c>
      <c r="F4997" t="s">
        <v>199</v>
      </c>
      <c r="G4997" t="s">
        <v>189</v>
      </c>
      <c r="H4997" t="s">
        <v>200</v>
      </c>
      <c r="I4997" t="s">
        <v>151</v>
      </c>
      <c r="J4997" t="s">
        <v>164</v>
      </c>
      <c r="K4997"/>
      <c r="L4997" t="s">
        <v>155</v>
      </c>
      <c r="M4997" t="s">
        <v>155</v>
      </c>
      <c r="N4997" t="n">
        <v>-113.534</v>
      </c>
      <c r="O4997" t="n">
        <v>37.1017</v>
      </c>
      <c r="P4997" t="n">
        <v>246</v>
      </c>
      <c r="Q4997" t="n">
        <v>246</v>
      </c>
      <c r="R4997" t="n">
        <v>99.2</v>
      </c>
      <c r="S4997" t="n">
        <v>75.2</v>
      </c>
      <c r="T4997" t="n">
        <v>0.8</v>
      </c>
      <c r="U4997" t="n">
        <v>11.4</v>
      </c>
      <c r="V4997" t="n">
        <v>0.4</v>
      </c>
      <c r="W4997" t="n">
        <v>0</v>
      </c>
      <c r="X4997" t="n">
        <v>88</v>
      </c>
      <c r="Y4997" t="n">
        <v>100</v>
      </c>
      <c r="Z4997" t="n">
        <v>7</v>
      </c>
      <c r="AA4997"/>
      <c r="AB4997"/>
      <c r="AC4997"/>
      <c r="AD4997"/>
      <c r="AE4997"/>
      <c r="AF4997" t="n">
        <v>116</v>
      </c>
      <c r="AG4997" t="n">
        <v>39</v>
      </c>
      <c r="AH4997" t="n">
        <v>52</v>
      </c>
      <c r="AI4997" t="n">
        <v>11014</v>
      </c>
      <c r="AJ4997" t="n">
        <v>9917</v>
      </c>
      <c r="AK4997" t="n">
        <v>9930</v>
      </c>
      <c r="AL4997" t="n">
        <v>12745</v>
      </c>
      <c r="AM4997" t="n">
        <v>16944</v>
      </c>
      <c r="AN4997" t="n">
        <v>16694</v>
      </c>
      <c r="AO4997"/>
      <c r="AP4997"/>
      <c r="AQ4997"/>
      <c r="AR4997"/>
    </row>
    <row r="4998">
      <c r="A4998" t="n">
        <v>461944</v>
      </c>
      <c r="B4998" t="s">
        <v>7289</v>
      </c>
      <c r="C4998" t="s">
        <v>2539</v>
      </c>
      <c r="D4998" t="s">
        <v>1745</v>
      </c>
      <c r="E4998" t="s">
        <v>1434</v>
      </c>
      <c r="F4998" t="s">
        <v>199</v>
      </c>
      <c r="G4998" t="s">
        <v>189</v>
      </c>
      <c r="H4998" t="s">
        <v>200</v>
      </c>
      <c r="I4998" t="s">
        <v>186</v>
      </c>
      <c r="J4998" t="s">
        <v>164</v>
      </c>
      <c r="K4998"/>
      <c r="L4998" t="s">
        <v>155</v>
      </c>
      <c r="M4998" t="s">
        <v>155</v>
      </c>
      <c r="N4998" t="n">
        <v>-84.4529</v>
      </c>
      <c r="O4998" t="n">
        <v>42.7249</v>
      </c>
      <c r="P4998" t="n">
        <v>112</v>
      </c>
      <c r="Q4998" t="n">
        <v>112</v>
      </c>
      <c r="R4998" t="n">
        <v>99.1</v>
      </c>
      <c r="S4998" t="n">
        <v>64.3</v>
      </c>
      <c r="T4998" t="n">
        <v>18.8</v>
      </c>
      <c r="U4998" t="n">
        <v>5.4</v>
      </c>
      <c r="V4998" t="n">
        <v>0</v>
      </c>
      <c r="W4998" t="n">
        <v>0</v>
      </c>
      <c r="X4998" t="n">
        <v>57</v>
      </c>
      <c r="Y4998"/>
      <c r="Z4998" t="n">
        <v>10</v>
      </c>
      <c r="AA4998"/>
      <c r="AB4998"/>
      <c r="AC4998"/>
      <c r="AD4998"/>
      <c r="AE4998"/>
      <c r="AF4998" t="n">
        <v>37</v>
      </c>
      <c r="AG4998" t="n">
        <v>50</v>
      </c>
      <c r="AH4998" t="n">
        <v>50</v>
      </c>
      <c r="AI4998" t="n">
        <v>10220</v>
      </c>
      <c r="AJ4998" t="n">
        <v>11818</v>
      </c>
      <c r="AK4998"/>
      <c r="AL4998"/>
      <c r="AM4998"/>
      <c r="AN4998"/>
      <c r="AO4998"/>
      <c r="AP4998"/>
      <c r="AQ4998"/>
      <c r="AR4998"/>
    </row>
    <row r="4999">
      <c r="A4999" t="n">
        <v>461953</v>
      </c>
      <c r="B4999" t="s">
        <v>7290</v>
      </c>
      <c r="C4999" t="s">
        <v>923</v>
      </c>
      <c r="D4999" t="s">
        <v>913</v>
      </c>
      <c r="E4999" t="s">
        <v>914</v>
      </c>
      <c r="F4999" t="s">
        <v>279</v>
      </c>
      <c r="G4999" t="s">
        <v>189</v>
      </c>
      <c r="H4999" t="s">
        <v>174</v>
      </c>
      <c r="I4999" t="s">
        <v>151</v>
      </c>
      <c r="J4999" t="s">
        <v>164</v>
      </c>
      <c r="K4999" t="s">
        <v>176</v>
      </c>
      <c r="L4999" t="s">
        <v>155</v>
      </c>
      <c r="M4999" t="s">
        <v>155</v>
      </c>
      <c r="N4999" t="n">
        <v>-104.7904</v>
      </c>
      <c r="O4999" t="n">
        <v>38.7943</v>
      </c>
      <c r="P4999" t="n">
        <v>53</v>
      </c>
      <c r="Q4999" t="n">
        <v>53</v>
      </c>
      <c r="R4999" t="n">
        <v>90.6</v>
      </c>
      <c r="S4999" t="n">
        <v>73.6</v>
      </c>
      <c r="T4999" t="n">
        <v>3.8</v>
      </c>
      <c r="U4999" t="n">
        <v>17</v>
      </c>
      <c r="V4999" t="n">
        <v>0</v>
      </c>
      <c r="W4999" t="n">
        <v>0</v>
      </c>
      <c r="X4999" t="n">
        <v>100</v>
      </c>
      <c r="Y4999"/>
      <c r="Z4999" t="n">
        <v>2</v>
      </c>
      <c r="AA4999" t="n">
        <v>17</v>
      </c>
      <c r="AB4999" t="n">
        <v>64.7</v>
      </c>
      <c r="AC4999"/>
      <c r="AD4999"/>
      <c r="AE4999"/>
      <c r="AF4999" t="n">
        <v>5</v>
      </c>
      <c r="AG4999" t="n">
        <v>48</v>
      </c>
      <c r="AH4999" t="n">
        <v>48</v>
      </c>
      <c r="AI4999" t="n">
        <v>24710</v>
      </c>
      <c r="AJ4999" t="n">
        <v>23650</v>
      </c>
      <c r="AK4999"/>
      <c r="AL4999" t="n">
        <v>24466</v>
      </c>
      <c r="AM4999"/>
      <c r="AN4999" t="n">
        <v>25948</v>
      </c>
      <c r="AO4999" t="n">
        <v>16</v>
      </c>
      <c r="AP4999"/>
      <c r="AQ4999"/>
      <c r="AR4999"/>
    </row>
    <row r="5000">
      <c r="A5000" t="n">
        <v>461962</v>
      </c>
      <c r="B5000" t="s">
        <v>7291</v>
      </c>
      <c r="C5000" t="s">
        <v>7292</v>
      </c>
      <c r="D5000" t="s">
        <v>2151</v>
      </c>
      <c r="E5000" t="s">
        <v>993</v>
      </c>
      <c r="F5000" t="s">
        <v>199</v>
      </c>
      <c r="G5000" t="s">
        <v>189</v>
      </c>
      <c r="H5000" t="s">
        <v>200</v>
      </c>
      <c r="I5000" t="s">
        <v>186</v>
      </c>
      <c r="J5000" t="s">
        <v>164</v>
      </c>
      <c r="K5000"/>
      <c r="L5000" t="s">
        <v>155</v>
      </c>
      <c r="M5000" t="s">
        <v>155</v>
      </c>
      <c r="N5000" t="n">
        <v>-70.3149</v>
      </c>
      <c r="O5000" t="n">
        <v>43.6082</v>
      </c>
      <c r="P5000" t="n">
        <v>188</v>
      </c>
      <c r="Q5000" t="n">
        <v>188</v>
      </c>
      <c r="R5000" t="n">
        <v>46.3</v>
      </c>
      <c r="S5000" t="n">
        <v>82.4</v>
      </c>
      <c r="T5000" t="n">
        <v>11.2</v>
      </c>
      <c r="U5000" t="n">
        <v>1.1</v>
      </c>
      <c r="V5000" t="n">
        <v>1.1</v>
      </c>
      <c r="W5000" t="n">
        <v>0</v>
      </c>
      <c r="X5000"/>
      <c r="Y5000"/>
      <c r="Z5000" t="n">
        <v>14</v>
      </c>
      <c r="AA5000"/>
      <c r="AB5000"/>
      <c r="AC5000"/>
      <c r="AD5000"/>
      <c r="AE5000"/>
      <c r="AF5000" t="n">
        <v>228</v>
      </c>
      <c r="AG5000" t="n">
        <v>56</v>
      </c>
      <c r="AH5000" t="n">
        <v>72</v>
      </c>
      <c r="AI5000" t="n">
        <v>32026</v>
      </c>
      <c r="AJ5000" t="n">
        <v>35050</v>
      </c>
      <c r="AK5000" t="n">
        <v>34989</v>
      </c>
      <c r="AL5000" t="n">
        <v>34692</v>
      </c>
      <c r="AM5000"/>
      <c r="AN5000"/>
      <c r="AO5000"/>
      <c r="AP5000"/>
      <c r="AQ5000"/>
      <c r="AR5000"/>
    </row>
    <row r="5001">
      <c r="A5001" t="n">
        <v>461999</v>
      </c>
      <c r="B5001" t="s">
        <v>7293</v>
      </c>
      <c r="C5001" t="s">
        <v>563</v>
      </c>
      <c r="D5001" t="s">
        <v>3795</v>
      </c>
      <c r="E5001" t="s">
        <v>1434</v>
      </c>
      <c r="F5001" t="s">
        <v>279</v>
      </c>
      <c r="G5001" t="s">
        <v>189</v>
      </c>
      <c r="H5001" t="s">
        <v>174</v>
      </c>
      <c r="I5001" t="s">
        <v>175</v>
      </c>
      <c r="J5001" t="s">
        <v>164</v>
      </c>
      <c r="K5001"/>
      <c r="L5001" t="s">
        <v>155</v>
      </c>
      <c r="M5001" t="s">
        <v>155</v>
      </c>
      <c r="N5001" t="n">
        <v>-82.608</v>
      </c>
      <c r="O5001" t="n">
        <v>41.2336</v>
      </c>
      <c r="P5001" t="n">
        <v>318</v>
      </c>
      <c r="Q5001" t="n">
        <v>318</v>
      </c>
      <c r="R5001" t="n">
        <v>95</v>
      </c>
      <c r="S5001" t="n">
        <v>63.5</v>
      </c>
      <c r="T5001" t="n">
        <v>19.5</v>
      </c>
      <c r="U5001" t="n">
        <v>6.9</v>
      </c>
      <c r="V5001" t="n">
        <v>8.2</v>
      </c>
      <c r="W5001" t="n">
        <v>0</v>
      </c>
      <c r="X5001" t="n">
        <v>62</v>
      </c>
      <c r="Y5001" t="n">
        <v>80</v>
      </c>
      <c r="Z5001" t="n">
        <v>24</v>
      </c>
      <c r="AA5001" t="n">
        <v>66</v>
      </c>
      <c r="AB5001" t="n">
        <v>59.1</v>
      </c>
      <c r="AC5001"/>
      <c r="AD5001"/>
      <c r="AE5001"/>
      <c r="AF5001" t="n">
        <v>154</v>
      </c>
      <c r="AG5001" t="n">
        <v>48</v>
      </c>
      <c r="AH5001" t="n">
        <v>48</v>
      </c>
      <c r="AI5001" t="n">
        <v>22462</v>
      </c>
      <c r="AJ5001" t="n">
        <v>22522</v>
      </c>
      <c r="AK5001" t="n">
        <v>19639</v>
      </c>
      <c r="AL5001" t="n">
        <v>20367</v>
      </c>
      <c r="AM5001"/>
      <c r="AN5001" t="n">
        <v>27432</v>
      </c>
      <c r="AO5001"/>
      <c r="AP5001"/>
      <c r="AQ5001"/>
      <c r="AR5001"/>
    </row>
    <row r="5002">
      <c r="A5002" t="n">
        <v>462008</v>
      </c>
      <c r="B5002" t="s">
        <v>7294</v>
      </c>
      <c r="C5002" t="s">
        <v>2977</v>
      </c>
      <c r="D5002" t="s">
        <v>2978</v>
      </c>
      <c r="E5002" t="s">
        <v>267</v>
      </c>
      <c r="F5002" t="s">
        <v>199</v>
      </c>
      <c r="G5002" t="s">
        <v>189</v>
      </c>
      <c r="H5002" t="s">
        <v>200</v>
      </c>
      <c r="I5002" t="s">
        <v>151</v>
      </c>
      <c r="J5002" t="s">
        <v>164</v>
      </c>
      <c r="K5002"/>
      <c r="L5002" t="s">
        <v>155</v>
      </c>
      <c r="M5002" t="s">
        <v>155</v>
      </c>
      <c r="N5002" t="n">
        <v>-115.117</v>
      </c>
      <c r="O5002" t="n">
        <v>36.0167</v>
      </c>
      <c r="P5002" t="n">
        <v>352</v>
      </c>
      <c r="Q5002" t="n">
        <v>352</v>
      </c>
      <c r="R5002" t="n">
        <v>91.2</v>
      </c>
      <c r="S5002" t="n">
        <v>37.2</v>
      </c>
      <c r="T5002" t="n">
        <v>10.5</v>
      </c>
      <c r="U5002" t="n">
        <v>16.8</v>
      </c>
      <c r="V5002" t="n">
        <v>7.1</v>
      </c>
      <c r="W5002" t="n">
        <v>0.6</v>
      </c>
      <c r="X5002" t="n">
        <v>90</v>
      </c>
      <c r="Y5002" t="n">
        <v>88</v>
      </c>
      <c r="Z5002" t="n">
        <v>23</v>
      </c>
      <c r="AA5002"/>
      <c r="AB5002"/>
      <c r="AC5002"/>
      <c r="AD5002"/>
      <c r="AE5002"/>
      <c r="AF5002" t="n">
        <v>36</v>
      </c>
      <c r="AG5002" t="n">
        <v>54</v>
      </c>
      <c r="AH5002" t="n">
        <v>61</v>
      </c>
      <c r="AI5002" t="n">
        <v>26826</v>
      </c>
      <c r="AJ5002" t="n">
        <v>27635</v>
      </c>
      <c r="AK5002" t="n">
        <v>27408</v>
      </c>
      <c r="AL5002" t="n">
        <v>23961</v>
      </c>
      <c r="AM5002"/>
      <c r="AN5002"/>
      <c r="AO5002"/>
      <c r="AP5002"/>
      <c r="AQ5002"/>
      <c r="AR5002"/>
    </row>
    <row r="5003">
      <c r="A5003" t="n">
        <v>462017</v>
      </c>
      <c r="B5003" t="s">
        <v>7295</v>
      </c>
      <c r="C5003" t="s">
        <v>1719</v>
      </c>
      <c r="D5003" t="s">
        <v>1445</v>
      </c>
      <c r="E5003" t="s">
        <v>1434</v>
      </c>
      <c r="F5003" t="s">
        <v>199</v>
      </c>
      <c r="G5003" t="s">
        <v>189</v>
      </c>
      <c r="H5003" t="s">
        <v>200</v>
      </c>
      <c r="I5003" t="s">
        <v>151</v>
      </c>
      <c r="J5003" t="s">
        <v>164</v>
      </c>
      <c r="K5003"/>
      <c r="L5003" t="s">
        <v>155</v>
      </c>
      <c r="M5003" t="s">
        <v>155</v>
      </c>
      <c r="N5003" t="n">
        <v>-86.1061</v>
      </c>
      <c r="O5003" t="n">
        <v>40.475</v>
      </c>
      <c r="P5003" t="n">
        <v>186</v>
      </c>
      <c r="Q5003" t="n">
        <v>186</v>
      </c>
      <c r="R5003" t="n">
        <v>88.2</v>
      </c>
      <c r="S5003" t="n">
        <v>72</v>
      </c>
      <c r="T5003" t="n">
        <v>15.1</v>
      </c>
      <c r="U5003" t="n">
        <v>11.3</v>
      </c>
      <c r="V5003" t="n">
        <v>0.5</v>
      </c>
      <c r="W5003" t="n">
        <v>0</v>
      </c>
      <c r="X5003" t="n">
        <v>82</v>
      </c>
      <c r="Y5003"/>
      <c r="Z5003" t="n">
        <v>15</v>
      </c>
      <c r="AA5003"/>
      <c r="AB5003"/>
      <c r="AC5003"/>
      <c r="AD5003"/>
      <c r="AE5003"/>
      <c r="AF5003" t="n">
        <v>59</v>
      </c>
      <c r="AG5003" t="n">
        <v>52</v>
      </c>
      <c r="AH5003" t="n">
        <v>52</v>
      </c>
      <c r="AI5003" t="n">
        <v>16021</v>
      </c>
      <c r="AJ5003" t="n">
        <v>13629</v>
      </c>
      <c r="AK5003" t="n">
        <v>14409</v>
      </c>
      <c r="AL5003" t="n">
        <v>18006</v>
      </c>
      <c r="AM5003" t="n">
        <v>20154</v>
      </c>
      <c r="AN5003" t="n">
        <v>20154</v>
      </c>
      <c r="AO5003"/>
      <c r="AP5003"/>
      <c r="AQ5003"/>
      <c r="AR5003"/>
    </row>
    <row r="5004">
      <c r="A5004" t="n">
        <v>462035</v>
      </c>
      <c r="B5004" t="s">
        <v>7296</v>
      </c>
      <c r="C5004" t="s">
        <v>1111</v>
      </c>
      <c r="D5004" t="s">
        <v>1078</v>
      </c>
      <c r="E5004" t="s">
        <v>147</v>
      </c>
      <c r="F5004" t="s">
        <v>199</v>
      </c>
      <c r="G5004" t="s">
        <v>189</v>
      </c>
      <c r="H5004" t="s">
        <v>200</v>
      </c>
      <c r="I5004" t="s">
        <v>151</v>
      </c>
      <c r="J5004" t="s">
        <v>164</v>
      </c>
      <c r="K5004"/>
      <c r="L5004" t="s">
        <v>155</v>
      </c>
      <c r="M5004" t="s">
        <v>155</v>
      </c>
      <c r="N5004" t="n">
        <v>-81.8251</v>
      </c>
      <c r="O5004" t="n">
        <v>26.6086</v>
      </c>
      <c r="P5004" t="n">
        <v>660</v>
      </c>
      <c r="Q5004" t="n">
        <v>660</v>
      </c>
      <c r="R5004" t="n">
        <v>65.2</v>
      </c>
      <c r="S5004" t="n">
        <v>33.8</v>
      </c>
      <c r="T5004" t="n">
        <v>21.4</v>
      </c>
      <c r="U5004" t="n">
        <v>40.3</v>
      </c>
      <c r="V5004" t="n">
        <v>0.6</v>
      </c>
      <c r="W5004" t="n">
        <v>0.3</v>
      </c>
      <c r="X5004" t="n">
        <v>80</v>
      </c>
      <c r="Y5004" t="n">
        <v>72</v>
      </c>
      <c r="Z5004" t="n">
        <v>15</v>
      </c>
      <c r="AA5004"/>
      <c r="AB5004"/>
      <c r="AC5004"/>
      <c r="AD5004"/>
      <c r="AE5004"/>
      <c r="AF5004" t="n">
        <v>64</v>
      </c>
      <c r="AG5004" t="n">
        <v>49</v>
      </c>
      <c r="AH5004" t="n">
        <v>50</v>
      </c>
      <c r="AI5004" t="n">
        <v>12126</v>
      </c>
      <c r="AJ5004" t="n">
        <v>11155</v>
      </c>
      <c r="AK5004" t="n">
        <v>12359</v>
      </c>
      <c r="AL5004" t="n">
        <v>14347</v>
      </c>
      <c r="AM5004" t="n">
        <v>16095</v>
      </c>
      <c r="AN5004"/>
      <c r="AO5004"/>
      <c r="AP5004"/>
      <c r="AQ5004"/>
      <c r="AR5004"/>
    </row>
    <row r="5005">
      <c r="A5005" t="n">
        <v>462044</v>
      </c>
      <c r="B5005" t="s">
        <v>7297</v>
      </c>
      <c r="C5005" t="s">
        <v>2179</v>
      </c>
      <c r="D5005" t="s">
        <v>2151</v>
      </c>
      <c r="E5005" t="s">
        <v>993</v>
      </c>
      <c r="F5005" t="s">
        <v>162</v>
      </c>
      <c r="G5005" t="s">
        <v>163</v>
      </c>
      <c r="H5005" t="s">
        <v>150</v>
      </c>
      <c r="I5005" t="s">
        <v>151</v>
      </c>
      <c r="J5005" t="s">
        <v>164</v>
      </c>
      <c r="K5005" t="s">
        <v>153</v>
      </c>
      <c r="L5005" t="s">
        <v>155</v>
      </c>
      <c r="M5005" t="s">
        <v>155</v>
      </c>
      <c r="N5005" t="n">
        <v>-70.2722</v>
      </c>
      <c r="O5005" t="n">
        <v>43.654</v>
      </c>
      <c r="P5005" t="n">
        <v>104</v>
      </c>
      <c r="Q5005"/>
      <c r="R5005"/>
      <c r="S5005"/>
      <c r="T5005"/>
      <c r="U5005"/>
      <c r="V5005"/>
      <c r="W5005"/>
      <c r="X5005"/>
      <c r="Y5005"/>
      <c r="Z5005"/>
      <c r="AA5005"/>
      <c r="AB5005"/>
      <c r="AC5005"/>
      <c r="AD5005"/>
      <c r="AE5005"/>
      <c r="AF5005"/>
      <c r="AG5005"/>
      <c r="AH5005"/>
      <c r="AI5005"/>
      <c r="AJ5005"/>
      <c r="AK5005"/>
      <c r="AL5005"/>
      <c r="AM5005"/>
      <c r="AN5005"/>
      <c r="AO5005"/>
      <c r="AP5005"/>
      <c r="AQ5005" t="n">
        <v>1</v>
      </c>
      <c r="AR5005" t="n">
        <v>9</v>
      </c>
    </row>
    <row r="5006">
      <c r="A5006" t="n">
        <v>462053</v>
      </c>
      <c r="B5006" t="s">
        <v>7298</v>
      </c>
      <c r="C5006" t="s">
        <v>7299</v>
      </c>
      <c r="D5006" t="s">
        <v>1433</v>
      </c>
      <c r="E5006" t="s">
        <v>1434</v>
      </c>
      <c r="F5006" t="s">
        <v>199</v>
      </c>
      <c r="G5006" t="s">
        <v>189</v>
      </c>
      <c r="H5006" t="s">
        <v>200</v>
      </c>
      <c r="I5006" t="s">
        <v>186</v>
      </c>
      <c r="J5006" t="s">
        <v>164</v>
      </c>
      <c r="K5006"/>
      <c r="L5006" t="s">
        <v>155</v>
      </c>
      <c r="M5006" t="s">
        <v>155</v>
      </c>
      <c r="N5006" t="n">
        <v>-87.8892</v>
      </c>
      <c r="O5006" t="n">
        <v>42.3702</v>
      </c>
      <c r="P5006" t="n">
        <v>149</v>
      </c>
      <c r="Q5006" t="n">
        <v>149</v>
      </c>
      <c r="R5006" t="n">
        <v>92.6</v>
      </c>
      <c r="S5006" t="n">
        <v>2.7</v>
      </c>
      <c r="T5006" t="n">
        <v>59.7</v>
      </c>
      <c r="U5006" t="n">
        <v>35.6</v>
      </c>
      <c r="V5006" t="n">
        <v>2</v>
      </c>
      <c r="W5006" t="n">
        <v>0</v>
      </c>
      <c r="X5006" t="n">
        <v>100</v>
      </c>
      <c r="Y5006"/>
      <c r="Z5006" t="n">
        <v>20</v>
      </c>
      <c r="AA5006"/>
      <c r="AB5006"/>
      <c r="AC5006"/>
      <c r="AD5006"/>
      <c r="AE5006"/>
      <c r="AF5006" t="n">
        <v>124</v>
      </c>
      <c r="AG5006" t="n">
        <v>76</v>
      </c>
      <c r="AH5006" t="n">
        <v>76</v>
      </c>
      <c r="AI5006" t="n">
        <v>18638</v>
      </c>
      <c r="AJ5006" t="n">
        <v>18663</v>
      </c>
      <c r="AK5006" t="n">
        <v>18969</v>
      </c>
      <c r="AL5006" t="n">
        <v>19078</v>
      </c>
      <c r="AM5006"/>
      <c r="AN5006"/>
      <c r="AO5006"/>
      <c r="AP5006"/>
      <c r="AQ5006"/>
      <c r="AR5006"/>
    </row>
    <row r="5007">
      <c r="A5007" t="n">
        <v>462062</v>
      </c>
      <c r="B5007" t="s">
        <v>7300</v>
      </c>
      <c r="C5007" t="s">
        <v>514</v>
      </c>
      <c r="D5007" t="s">
        <v>440</v>
      </c>
      <c r="E5007" t="s">
        <v>267</v>
      </c>
      <c r="F5007" t="s">
        <v>199</v>
      </c>
      <c r="G5007" t="s">
        <v>189</v>
      </c>
      <c r="H5007" t="s">
        <v>200</v>
      </c>
      <c r="I5007" t="s">
        <v>151</v>
      </c>
      <c r="J5007" t="s">
        <v>164</v>
      </c>
      <c r="K5007"/>
      <c r="L5007" t="s">
        <v>155</v>
      </c>
      <c r="M5007" t="s">
        <v>155</v>
      </c>
      <c r="N5007" t="n">
        <v>-118.5582</v>
      </c>
      <c r="O5007" t="n">
        <v>34.234</v>
      </c>
      <c r="P5007" t="n">
        <v>208</v>
      </c>
      <c r="Q5007" t="n">
        <v>208</v>
      </c>
      <c r="R5007" t="n">
        <v>99.5</v>
      </c>
      <c r="S5007" t="n">
        <v>17.3</v>
      </c>
      <c r="T5007" t="n">
        <v>5.8</v>
      </c>
      <c r="U5007" t="n">
        <v>68.8</v>
      </c>
      <c r="V5007" t="n">
        <v>3.4</v>
      </c>
      <c r="W5007" t="n">
        <v>0</v>
      </c>
      <c r="X5007" t="n">
        <v>94</v>
      </c>
      <c r="Y5007" t="n">
        <v>100</v>
      </c>
      <c r="Z5007" t="n">
        <v>13</v>
      </c>
      <c r="AA5007"/>
      <c r="AB5007"/>
      <c r="AC5007"/>
      <c r="AD5007"/>
      <c r="AE5007"/>
      <c r="AF5007" t="n">
        <v>31</v>
      </c>
      <c r="AG5007" t="n">
        <v>50</v>
      </c>
      <c r="AH5007" t="n">
        <v>50</v>
      </c>
      <c r="AI5007" t="n">
        <v>11973</v>
      </c>
      <c r="AJ5007" t="n">
        <v>11781</v>
      </c>
      <c r="AK5007" t="n">
        <v>10758</v>
      </c>
      <c r="AL5007" t="n">
        <v>12457</v>
      </c>
      <c r="AM5007"/>
      <c r="AN5007" t="n">
        <v>15355</v>
      </c>
      <c r="AO5007"/>
      <c r="AP5007"/>
      <c r="AQ5007"/>
      <c r="AR5007"/>
    </row>
    <row r="5008">
      <c r="A5008" t="n">
        <v>462071</v>
      </c>
      <c r="B5008" t="s">
        <v>7301</v>
      </c>
      <c r="C5008" t="s">
        <v>7302</v>
      </c>
      <c r="D5008" t="s">
        <v>5199</v>
      </c>
      <c r="E5008" t="s">
        <v>267</v>
      </c>
      <c r="F5008" t="s">
        <v>199</v>
      </c>
      <c r="G5008" t="s">
        <v>189</v>
      </c>
      <c r="H5008" t="s">
        <v>200</v>
      </c>
      <c r="I5008" t="s">
        <v>151</v>
      </c>
      <c r="J5008" t="s">
        <v>164</v>
      </c>
      <c r="K5008"/>
      <c r="L5008" t="s">
        <v>155</v>
      </c>
      <c r="M5008" t="s">
        <v>155</v>
      </c>
      <c r="N5008" t="n">
        <v>-117.1989</v>
      </c>
      <c r="O5008" t="n">
        <v>47.6584</v>
      </c>
      <c r="P5008" t="n">
        <v>279</v>
      </c>
      <c r="Q5008" t="n">
        <v>279</v>
      </c>
      <c r="R5008" t="n">
        <v>70.6</v>
      </c>
      <c r="S5008" t="n">
        <v>68.1</v>
      </c>
      <c r="T5008" t="n">
        <v>6.8</v>
      </c>
      <c r="U5008" t="n">
        <v>8.2</v>
      </c>
      <c r="V5008" t="n">
        <v>1.1</v>
      </c>
      <c r="W5008" t="n">
        <v>0</v>
      </c>
      <c r="X5008" t="n">
        <v>94</v>
      </c>
      <c r="Y5008"/>
      <c r="Z5008" t="n">
        <v>14</v>
      </c>
      <c r="AA5008"/>
      <c r="AB5008"/>
      <c r="AC5008"/>
      <c r="AD5008"/>
      <c r="AE5008"/>
      <c r="AF5008" t="n">
        <v>80</v>
      </c>
      <c r="AG5008" t="n">
        <v>56</v>
      </c>
      <c r="AH5008" t="n">
        <v>59</v>
      </c>
      <c r="AI5008" t="n">
        <v>18726</v>
      </c>
      <c r="AJ5008" t="n">
        <v>18179</v>
      </c>
      <c r="AK5008" t="n">
        <v>20416</v>
      </c>
      <c r="AL5008" t="n">
        <v>20769</v>
      </c>
      <c r="AM5008" t="n">
        <v>25252</v>
      </c>
      <c r="AN5008" t="n">
        <v>25346</v>
      </c>
      <c r="AO5008"/>
      <c r="AP5008"/>
      <c r="AQ5008"/>
      <c r="AR5008"/>
    </row>
    <row r="5009">
      <c r="A5009" t="n">
        <v>462336</v>
      </c>
      <c r="B5009" t="s">
        <v>7303</v>
      </c>
      <c r="C5009" t="s">
        <v>448</v>
      </c>
      <c r="D5009" t="s">
        <v>440</v>
      </c>
      <c r="E5009" t="s">
        <v>267</v>
      </c>
      <c r="F5009" t="s">
        <v>199</v>
      </c>
      <c r="G5009" t="s">
        <v>189</v>
      </c>
      <c r="H5009" t="s">
        <v>200</v>
      </c>
      <c r="I5009" t="s">
        <v>151</v>
      </c>
      <c r="J5009" t="s">
        <v>164</v>
      </c>
      <c r="K5009"/>
      <c r="L5009" t="s">
        <v>155</v>
      </c>
      <c r="M5009" t="s">
        <v>155</v>
      </c>
      <c r="N5009" t="n">
        <v>-118.2732</v>
      </c>
      <c r="O5009" t="n">
        <v>34.1481</v>
      </c>
      <c r="P5009" t="n">
        <v>125</v>
      </c>
      <c r="Q5009" t="n">
        <v>125</v>
      </c>
      <c r="R5009" t="n">
        <v>96</v>
      </c>
      <c r="S5009" t="n">
        <v>44.8</v>
      </c>
      <c r="T5009" t="n">
        <v>13.6</v>
      </c>
      <c r="U5009" t="n">
        <v>35.2</v>
      </c>
      <c r="V5009" t="n">
        <v>1.6</v>
      </c>
      <c r="W5009" t="n">
        <v>0</v>
      </c>
      <c r="X5009" t="n">
        <v>91</v>
      </c>
      <c r="Y5009"/>
      <c r="Z5009" t="n">
        <v>25</v>
      </c>
      <c r="AA5009"/>
      <c r="AB5009"/>
      <c r="AC5009"/>
      <c r="AD5009"/>
      <c r="AE5009"/>
      <c r="AF5009" t="n">
        <v>31</v>
      </c>
      <c r="AG5009" t="n">
        <v>51</v>
      </c>
      <c r="AH5009" t="n">
        <v>64</v>
      </c>
      <c r="AI5009" t="n">
        <v>22255</v>
      </c>
      <c r="AJ5009" t="n">
        <v>21162</v>
      </c>
      <c r="AK5009" t="n">
        <v>19445</v>
      </c>
      <c r="AL5009" t="n">
        <v>22593</v>
      </c>
      <c r="AM5009"/>
      <c r="AN5009" t="n">
        <v>24242</v>
      </c>
      <c r="AO5009"/>
      <c r="AP5009"/>
      <c r="AQ5009"/>
      <c r="AR5009"/>
    </row>
    <row r="5010">
      <c r="A5010" t="n">
        <v>462354</v>
      </c>
      <c r="B5010" t="s">
        <v>7304</v>
      </c>
      <c r="C5010" t="s">
        <v>901</v>
      </c>
      <c r="D5010" t="s">
        <v>440</v>
      </c>
      <c r="E5010" t="s">
        <v>267</v>
      </c>
      <c r="F5010" t="s">
        <v>162</v>
      </c>
      <c r="G5010" t="s">
        <v>163</v>
      </c>
      <c r="H5010" t="s">
        <v>150</v>
      </c>
      <c r="I5010" t="s">
        <v>186</v>
      </c>
      <c r="J5010" t="s">
        <v>164</v>
      </c>
      <c r="K5010" t="s">
        <v>179</v>
      </c>
      <c r="L5010" t="s">
        <v>155</v>
      </c>
      <c r="M5010" t="s">
        <v>155</v>
      </c>
      <c r="N5010" t="n">
        <v>-117.0824</v>
      </c>
      <c r="O5010" t="n">
        <v>33.1208</v>
      </c>
      <c r="P5010" t="n">
        <v>377</v>
      </c>
      <c r="Q5010" t="n">
        <v>377</v>
      </c>
      <c r="R5010" t="n">
        <v>54.9</v>
      </c>
      <c r="S5010" t="n">
        <v>44</v>
      </c>
      <c r="T5010" t="n">
        <v>0.8</v>
      </c>
      <c r="U5010" t="n">
        <v>31.3</v>
      </c>
      <c r="V5010" t="n">
        <v>4.2</v>
      </c>
      <c r="W5010" t="n">
        <v>2.7</v>
      </c>
      <c r="X5010" t="n">
        <v>70</v>
      </c>
      <c r="Y5010" t="n">
        <v>100</v>
      </c>
      <c r="Z5010" t="n">
        <v>14</v>
      </c>
      <c r="AA5010" t="n">
        <v>75</v>
      </c>
      <c r="AB5010" t="n">
        <v>65.3</v>
      </c>
      <c r="AC5010" t="n">
        <v>75</v>
      </c>
      <c r="AD5010" t="n">
        <v>65.3</v>
      </c>
      <c r="AE5010" t="n">
        <v>65.3</v>
      </c>
      <c r="AF5010" t="n">
        <v>112</v>
      </c>
      <c r="AG5010" t="n">
        <v>38</v>
      </c>
      <c r="AH5010" t="n">
        <v>99</v>
      </c>
      <c r="AI5010" t="n">
        <v>31811</v>
      </c>
      <c r="AJ5010" t="n">
        <v>24276</v>
      </c>
      <c r="AK5010" t="n">
        <v>25499</v>
      </c>
      <c r="AL5010" t="n">
        <v>25853</v>
      </c>
      <c r="AM5010" t="n">
        <v>32355</v>
      </c>
      <c r="AN5010" t="n">
        <v>35830</v>
      </c>
      <c r="AO5010"/>
      <c r="AP5010" t="n">
        <v>79</v>
      </c>
      <c r="AQ5010"/>
      <c r="AR5010"/>
    </row>
    <row r="5011">
      <c r="A5011" t="n">
        <v>463056</v>
      </c>
      <c r="B5011" t="s">
        <v>7305</v>
      </c>
      <c r="C5011" t="s">
        <v>1021</v>
      </c>
      <c r="D5011" t="s">
        <v>992</v>
      </c>
      <c r="E5011" t="s">
        <v>993</v>
      </c>
      <c r="F5011" t="s">
        <v>148</v>
      </c>
      <c r="G5011" t="s">
        <v>149</v>
      </c>
      <c r="H5011" t="s">
        <v>150</v>
      </c>
      <c r="I5011" t="s">
        <v>151</v>
      </c>
      <c r="J5011" t="s">
        <v>168</v>
      </c>
      <c r="K5011"/>
      <c r="L5011" t="s">
        <v>155</v>
      </c>
      <c r="M5011" t="s">
        <v>155</v>
      </c>
      <c r="N5011" t="n">
        <v>-72.6722</v>
      </c>
      <c r="O5011" t="n">
        <v>41.7627</v>
      </c>
      <c r="P5011" t="n">
        <v>1695</v>
      </c>
      <c r="Q5011" t="n">
        <v>1695</v>
      </c>
      <c r="R5011" t="n">
        <v>49.7</v>
      </c>
      <c r="S5011" t="n">
        <v>42.8</v>
      </c>
      <c r="T5011" t="n">
        <v>15</v>
      </c>
      <c r="U5011" t="n">
        <v>19.9</v>
      </c>
      <c r="V5011" t="n">
        <v>15.3</v>
      </c>
      <c r="W5011" t="n">
        <v>1.7</v>
      </c>
      <c r="X5011" t="n">
        <v>78</v>
      </c>
      <c r="Y5011" t="n">
        <v>20</v>
      </c>
      <c r="Z5011" t="n">
        <v>24</v>
      </c>
      <c r="AA5011" t="n">
        <v>511</v>
      </c>
      <c r="AB5011" t="n">
        <v>65.4</v>
      </c>
      <c r="AC5011" t="n">
        <v>511</v>
      </c>
      <c r="AD5011" t="n">
        <v>65.4</v>
      </c>
      <c r="AE5011" t="n">
        <v>44</v>
      </c>
      <c r="AF5011" t="n">
        <v>606</v>
      </c>
      <c r="AG5011" t="n">
        <v>46</v>
      </c>
      <c r="AH5011" t="n">
        <v>70</v>
      </c>
      <c r="AI5011" t="n">
        <v>10972</v>
      </c>
      <c r="AJ5011" t="n">
        <v>7387</v>
      </c>
      <c r="AK5011" t="n">
        <v>8299</v>
      </c>
      <c r="AL5011" t="n">
        <v>11663</v>
      </c>
      <c r="AM5011" t="n">
        <v>17908</v>
      </c>
      <c r="AN5011" t="n">
        <v>23256</v>
      </c>
      <c r="AO5011"/>
      <c r="AP5011"/>
      <c r="AQ5011"/>
      <c r="AR5011"/>
    </row>
    <row r="5012">
      <c r="A5012" t="n">
        <v>464226</v>
      </c>
      <c r="B5012" t="s">
        <v>7306</v>
      </c>
      <c r="C5012" t="s">
        <v>7307</v>
      </c>
      <c r="D5012" t="s">
        <v>282</v>
      </c>
      <c r="E5012" t="s">
        <v>283</v>
      </c>
      <c r="F5012" t="s">
        <v>162</v>
      </c>
      <c r="G5012" t="s">
        <v>163</v>
      </c>
      <c r="H5012" t="s">
        <v>150</v>
      </c>
      <c r="I5012" t="s">
        <v>186</v>
      </c>
      <c r="J5012" t="s">
        <v>164</v>
      </c>
      <c r="K5012" t="s">
        <v>179</v>
      </c>
      <c r="L5012" t="s">
        <v>155</v>
      </c>
      <c r="M5012" t="s">
        <v>155</v>
      </c>
      <c r="N5012" t="n">
        <v>-112.3682</v>
      </c>
      <c r="O5012" t="n">
        <v>33.6289</v>
      </c>
      <c r="P5012" t="n">
        <v>966</v>
      </c>
      <c r="Q5012" t="n">
        <v>869</v>
      </c>
      <c r="R5012" t="n">
        <v>33</v>
      </c>
      <c r="S5012" t="n">
        <v>38.9</v>
      </c>
      <c r="T5012" t="n">
        <v>11.7</v>
      </c>
      <c r="U5012" t="n">
        <v>31.9</v>
      </c>
      <c r="V5012" t="n">
        <v>1.5</v>
      </c>
      <c r="W5012" t="n">
        <v>3.9</v>
      </c>
      <c r="X5012" t="n">
        <v>44</v>
      </c>
      <c r="Y5012" t="n">
        <v>17</v>
      </c>
      <c r="Z5012" t="n">
        <v>12</v>
      </c>
      <c r="AA5012" t="n">
        <v>151</v>
      </c>
      <c r="AB5012" t="n">
        <v>22.5</v>
      </c>
      <c r="AC5012" t="n">
        <v>151</v>
      </c>
      <c r="AD5012" t="n">
        <v>22.5</v>
      </c>
      <c r="AE5012" t="n">
        <v>17.2</v>
      </c>
      <c r="AF5012" t="n">
        <v>244</v>
      </c>
      <c r="AG5012" t="n">
        <v>37</v>
      </c>
      <c r="AH5012" t="n">
        <v>100</v>
      </c>
      <c r="AI5012" t="n">
        <v>35030</v>
      </c>
      <c r="AJ5012" t="n">
        <v>30933</v>
      </c>
      <c r="AK5012" t="n">
        <v>33393</v>
      </c>
      <c r="AL5012" t="n">
        <v>34695</v>
      </c>
      <c r="AM5012" t="n">
        <v>36196</v>
      </c>
      <c r="AN5012" t="n">
        <v>36647</v>
      </c>
      <c r="AO5012"/>
      <c r="AP5012" t="n">
        <v>147</v>
      </c>
      <c r="AQ5012" t="n">
        <v>30</v>
      </c>
      <c r="AR5012"/>
    </row>
    <row r="5013">
      <c r="A5013" t="n">
        <v>466921</v>
      </c>
      <c r="B5013" t="s">
        <v>7308</v>
      </c>
      <c r="C5013" t="s">
        <v>5675</v>
      </c>
      <c r="D5013" t="s">
        <v>1929</v>
      </c>
      <c r="E5013" t="s">
        <v>891</v>
      </c>
      <c r="F5013" t="s">
        <v>188</v>
      </c>
      <c r="G5013" t="s">
        <v>189</v>
      </c>
      <c r="H5013" t="s">
        <v>150</v>
      </c>
      <c r="I5013" t="s">
        <v>186</v>
      </c>
      <c r="J5013" t="s">
        <v>164</v>
      </c>
      <c r="K5013" t="s">
        <v>209</v>
      </c>
      <c r="L5013" t="s">
        <v>155</v>
      </c>
      <c r="M5013" t="s">
        <v>155</v>
      </c>
      <c r="N5013" t="n">
        <v>-90.4363</v>
      </c>
      <c r="O5013" t="n">
        <v>38.7019</v>
      </c>
      <c r="P5013" t="n">
        <v>491</v>
      </c>
      <c r="Q5013" t="n">
        <v>491</v>
      </c>
      <c r="R5013" t="n">
        <v>93.7</v>
      </c>
      <c r="S5013" t="n">
        <v>58.7</v>
      </c>
      <c r="T5013" t="n">
        <v>30.1</v>
      </c>
      <c r="U5013" t="n">
        <v>4.5</v>
      </c>
      <c r="V5013" t="n">
        <v>2.9</v>
      </c>
      <c r="W5013" t="n">
        <v>0</v>
      </c>
      <c r="X5013" t="n">
        <v>67</v>
      </c>
      <c r="Y5013" t="n">
        <v>0</v>
      </c>
      <c r="Z5013" t="n">
        <v>8</v>
      </c>
      <c r="AA5013" t="n">
        <v>3</v>
      </c>
      <c r="AB5013" t="n">
        <v>33.3</v>
      </c>
      <c r="AC5013" t="n">
        <v>3</v>
      </c>
      <c r="AD5013" t="n">
        <v>33.3</v>
      </c>
      <c r="AE5013" t="n">
        <v>33.3</v>
      </c>
      <c r="AF5013" t="n">
        <v>3</v>
      </c>
      <c r="AG5013" t="n">
        <v>48</v>
      </c>
      <c r="AH5013" t="n">
        <v>54</v>
      </c>
      <c r="AI5013" t="n">
        <v>34947</v>
      </c>
      <c r="AJ5013"/>
      <c r="AK5013" t="n">
        <v>34222</v>
      </c>
      <c r="AL5013" t="n">
        <v>35672</v>
      </c>
      <c r="AM5013"/>
      <c r="AN5013"/>
      <c r="AO5013"/>
      <c r="AP5013" t="n">
        <v>94</v>
      </c>
      <c r="AQ5013"/>
      <c r="AR5013"/>
    </row>
    <row r="5014">
      <c r="A5014" t="n">
        <v>466930</v>
      </c>
      <c r="B5014" t="s">
        <v>7309</v>
      </c>
      <c r="C5014" t="s">
        <v>4799</v>
      </c>
      <c r="D5014" t="s">
        <v>4775</v>
      </c>
      <c r="E5014" t="s">
        <v>283</v>
      </c>
      <c r="F5014" t="s">
        <v>188</v>
      </c>
      <c r="G5014" t="s">
        <v>189</v>
      </c>
      <c r="H5014" t="s">
        <v>150</v>
      </c>
      <c r="I5014" t="s">
        <v>151</v>
      </c>
      <c r="J5014" t="s">
        <v>168</v>
      </c>
      <c r="K5014" t="s">
        <v>209</v>
      </c>
      <c r="L5014" t="s">
        <v>155</v>
      </c>
      <c r="M5014" t="s">
        <v>155</v>
      </c>
      <c r="N5014" t="n">
        <v>-95.5604</v>
      </c>
      <c r="O5014" t="n">
        <v>29.8384</v>
      </c>
      <c r="P5014" t="n">
        <v>3202</v>
      </c>
      <c r="Q5014" t="n">
        <v>3202</v>
      </c>
      <c r="R5014" t="n">
        <v>87.5</v>
      </c>
      <c r="S5014" t="n">
        <v>14.8</v>
      </c>
      <c r="T5014" t="n">
        <v>40.8</v>
      </c>
      <c r="U5014" t="n">
        <v>25</v>
      </c>
      <c r="V5014" t="n">
        <v>15</v>
      </c>
      <c r="W5014" t="n">
        <v>0.4</v>
      </c>
      <c r="X5014" t="n">
        <v>75</v>
      </c>
      <c r="Y5014" t="n">
        <v>13</v>
      </c>
      <c r="Z5014" t="n">
        <v>10</v>
      </c>
      <c r="AA5014" t="n">
        <v>2</v>
      </c>
      <c r="AB5014"/>
      <c r="AC5014" t="n">
        <v>2</v>
      </c>
      <c r="AD5014"/>
      <c r="AE5014"/>
      <c r="AF5014" t="n">
        <v>12</v>
      </c>
      <c r="AG5014" t="n">
        <v>50</v>
      </c>
      <c r="AH5014" t="n">
        <v>55</v>
      </c>
      <c r="AI5014" t="n">
        <v>32247</v>
      </c>
      <c r="AJ5014" t="n">
        <v>31843</v>
      </c>
      <c r="AK5014" t="n">
        <v>32189</v>
      </c>
      <c r="AL5014"/>
      <c r="AM5014"/>
      <c r="AN5014" t="n">
        <v>35652</v>
      </c>
      <c r="AO5014"/>
      <c r="AP5014" t="n">
        <v>520</v>
      </c>
      <c r="AQ5014"/>
      <c r="AR5014"/>
    </row>
    <row r="5015">
      <c r="A5015" t="n">
        <v>467094</v>
      </c>
      <c r="B5015" t="s">
        <v>7310</v>
      </c>
      <c r="C5015" t="s">
        <v>7311</v>
      </c>
      <c r="D5015" t="s">
        <v>996</v>
      </c>
      <c r="E5015" t="s">
        <v>997</v>
      </c>
      <c r="F5015" t="s">
        <v>199</v>
      </c>
      <c r="G5015" t="s">
        <v>189</v>
      </c>
      <c r="H5015" t="s">
        <v>200</v>
      </c>
      <c r="I5015" t="s">
        <v>186</v>
      </c>
      <c r="J5015" t="s">
        <v>164</v>
      </c>
      <c r="K5015"/>
      <c r="L5015" t="s">
        <v>155</v>
      </c>
      <c r="M5015" t="s">
        <v>155</v>
      </c>
      <c r="N5015" t="n">
        <v>-76.1473</v>
      </c>
      <c r="O5015" t="n">
        <v>43.1059</v>
      </c>
      <c r="P5015" t="n">
        <v>347</v>
      </c>
      <c r="Q5015" t="n">
        <v>347</v>
      </c>
      <c r="R5015" t="n">
        <v>98.8</v>
      </c>
      <c r="S5015" t="n">
        <v>65.7</v>
      </c>
      <c r="T5015" t="n">
        <v>18.4</v>
      </c>
      <c r="U5015" t="n">
        <v>3.7</v>
      </c>
      <c r="V5015" t="n">
        <v>1.4</v>
      </c>
      <c r="W5015" t="n">
        <v>0</v>
      </c>
      <c r="X5015" t="n">
        <v>90</v>
      </c>
      <c r="Y5015"/>
      <c r="Z5015" t="n">
        <v>20</v>
      </c>
      <c r="AA5015"/>
      <c r="AB5015"/>
      <c r="AC5015"/>
      <c r="AD5015"/>
      <c r="AE5015"/>
      <c r="AF5015" t="n">
        <v>80</v>
      </c>
      <c r="AG5015" t="n">
        <v>64</v>
      </c>
      <c r="AH5015" t="n">
        <v>65</v>
      </c>
      <c r="AI5015" t="n">
        <v>13458</v>
      </c>
      <c r="AJ5015" t="n">
        <v>15020</v>
      </c>
      <c r="AK5015" t="n">
        <v>13810</v>
      </c>
      <c r="AL5015" t="n">
        <v>13732</v>
      </c>
      <c r="AM5015" t="n">
        <v>16262</v>
      </c>
      <c r="AN5015"/>
      <c r="AO5015"/>
      <c r="AP5015"/>
      <c r="AQ5015"/>
      <c r="AR5015"/>
    </row>
    <row r="5016">
      <c r="A5016" t="n">
        <v>467863</v>
      </c>
      <c r="B5016" t="s">
        <v>7312</v>
      </c>
      <c r="C5016" t="s">
        <v>4588</v>
      </c>
      <c r="D5016" t="s">
        <v>4545</v>
      </c>
      <c r="E5016" t="s">
        <v>147</v>
      </c>
      <c r="F5016" t="s">
        <v>199</v>
      </c>
      <c r="G5016" t="s">
        <v>189</v>
      </c>
      <c r="H5016" t="s">
        <v>200</v>
      </c>
      <c r="I5016" t="s">
        <v>186</v>
      </c>
      <c r="J5016" t="s">
        <v>164</v>
      </c>
      <c r="K5016"/>
      <c r="L5016" t="s">
        <v>155</v>
      </c>
      <c r="M5016" t="s">
        <v>155</v>
      </c>
      <c r="N5016" t="n">
        <v>-81.0702</v>
      </c>
      <c r="O5016" t="n">
        <v>33.991</v>
      </c>
      <c r="P5016" t="n">
        <v>379</v>
      </c>
      <c r="Q5016" t="n">
        <v>379</v>
      </c>
      <c r="R5016" t="n">
        <v>83.6</v>
      </c>
      <c r="S5016" t="n">
        <v>40.4</v>
      </c>
      <c r="T5016" t="n">
        <v>50.9</v>
      </c>
      <c r="U5016" t="n">
        <v>3.4</v>
      </c>
      <c r="V5016" t="n">
        <v>0.5</v>
      </c>
      <c r="W5016" t="n">
        <v>0</v>
      </c>
      <c r="X5016" t="n">
        <v>86</v>
      </c>
      <c r="Y5016"/>
      <c r="Z5016" t="n">
        <v>24</v>
      </c>
      <c r="AA5016"/>
      <c r="AB5016"/>
      <c r="AC5016"/>
      <c r="AD5016"/>
      <c r="AE5016"/>
      <c r="AF5016" t="n">
        <v>15</v>
      </c>
      <c r="AG5016" t="n">
        <v>55</v>
      </c>
      <c r="AH5016" t="n">
        <v>57</v>
      </c>
      <c r="AI5016" t="n">
        <v>12793</v>
      </c>
      <c r="AJ5016" t="n">
        <v>12149</v>
      </c>
      <c r="AK5016"/>
      <c r="AL5016"/>
      <c r="AM5016" t="n">
        <v>18050</v>
      </c>
      <c r="AN5016"/>
      <c r="AO5016"/>
      <c r="AP5016"/>
      <c r="AQ5016"/>
      <c r="AR5016"/>
    </row>
    <row r="5017">
      <c r="A5017" t="n">
        <v>467872</v>
      </c>
      <c r="B5017" t="s">
        <v>7313</v>
      </c>
      <c r="C5017" t="s">
        <v>6510</v>
      </c>
      <c r="D5017" t="s">
        <v>4545</v>
      </c>
      <c r="E5017" t="s">
        <v>147</v>
      </c>
      <c r="F5017" t="s">
        <v>199</v>
      </c>
      <c r="G5017" t="s">
        <v>189</v>
      </c>
      <c r="H5017" t="s">
        <v>200</v>
      </c>
      <c r="I5017" t="s">
        <v>151</v>
      </c>
      <c r="J5017" t="s">
        <v>164</v>
      </c>
      <c r="K5017"/>
      <c r="L5017" t="s">
        <v>155</v>
      </c>
      <c r="M5017" t="s">
        <v>155</v>
      </c>
      <c r="N5017" t="n">
        <v>-80.0229</v>
      </c>
      <c r="O5017" t="n">
        <v>32.8746</v>
      </c>
      <c r="P5017" t="n">
        <v>438</v>
      </c>
      <c r="Q5017" t="n">
        <v>438</v>
      </c>
      <c r="R5017" t="n">
        <v>96.3</v>
      </c>
      <c r="S5017" t="n">
        <v>49.3</v>
      </c>
      <c r="T5017" t="n">
        <v>39</v>
      </c>
      <c r="U5017" t="n">
        <v>6.4</v>
      </c>
      <c r="V5017" t="n">
        <v>1.1</v>
      </c>
      <c r="W5017" t="n">
        <v>0</v>
      </c>
      <c r="X5017" t="n">
        <v>95</v>
      </c>
      <c r="Y5017" t="n">
        <v>63</v>
      </c>
      <c r="Z5017" t="n">
        <v>22</v>
      </c>
      <c r="AA5017"/>
      <c r="AB5017"/>
      <c r="AC5017"/>
      <c r="AD5017"/>
      <c r="AE5017"/>
      <c r="AF5017" t="n">
        <v>49</v>
      </c>
      <c r="AG5017" t="n">
        <v>58</v>
      </c>
      <c r="AH5017" t="n">
        <v>59</v>
      </c>
      <c r="AI5017" t="n">
        <v>13019</v>
      </c>
      <c r="AJ5017" t="n">
        <v>14278</v>
      </c>
      <c r="AK5017" t="n">
        <v>13365</v>
      </c>
      <c r="AL5017" t="n">
        <v>10972</v>
      </c>
      <c r="AM5017" t="n">
        <v>14261</v>
      </c>
      <c r="AN5017" t="n">
        <v>17867</v>
      </c>
      <c r="AO5017"/>
      <c r="AP5017"/>
      <c r="AQ5017"/>
      <c r="AR5017"/>
    </row>
    <row r="5018">
      <c r="A5018" t="n">
        <v>467906</v>
      </c>
      <c r="B5018" t="s">
        <v>7314</v>
      </c>
      <c r="C5018" t="s">
        <v>1508</v>
      </c>
      <c r="D5018" t="s">
        <v>4545</v>
      </c>
      <c r="E5018" t="s">
        <v>147</v>
      </c>
      <c r="F5018" t="s">
        <v>199</v>
      </c>
      <c r="G5018" t="s">
        <v>189</v>
      </c>
      <c r="H5018" t="s">
        <v>200</v>
      </c>
      <c r="I5018" t="s">
        <v>186</v>
      </c>
      <c r="J5018" t="s">
        <v>164</v>
      </c>
      <c r="K5018"/>
      <c r="L5018" t="s">
        <v>155</v>
      </c>
      <c r="M5018" t="s">
        <v>155</v>
      </c>
      <c r="N5018" t="n">
        <v>-82.4845</v>
      </c>
      <c r="O5018" t="n">
        <v>34.7911</v>
      </c>
      <c r="P5018" t="n">
        <v>278</v>
      </c>
      <c r="Q5018" t="n">
        <v>278</v>
      </c>
      <c r="R5018" t="n">
        <v>98.2</v>
      </c>
      <c r="S5018" t="n">
        <v>64.7</v>
      </c>
      <c r="T5018" t="n">
        <v>28.8</v>
      </c>
      <c r="U5018" t="n">
        <v>4.7</v>
      </c>
      <c r="V5018" t="n">
        <v>0.4</v>
      </c>
      <c r="W5018" t="n">
        <v>0</v>
      </c>
      <c r="X5018" t="n">
        <v>90</v>
      </c>
      <c r="Y5018" t="n">
        <v>100</v>
      </c>
      <c r="Z5018" t="n">
        <v>20</v>
      </c>
      <c r="AA5018"/>
      <c r="AB5018"/>
      <c r="AC5018"/>
      <c r="AD5018"/>
      <c r="AE5018"/>
      <c r="AF5018" t="n">
        <v>73</v>
      </c>
      <c r="AG5018" t="n">
        <v>68</v>
      </c>
      <c r="AH5018" t="n">
        <v>72</v>
      </c>
      <c r="AI5018" t="n">
        <v>19585</v>
      </c>
      <c r="AJ5018" t="n">
        <v>18968</v>
      </c>
      <c r="AK5018" t="n">
        <v>17917</v>
      </c>
      <c r="AL5018" t="n">
        <v>21421</v>
      </c>
      <c r="AM5018" t="n">
        <v>25492</v>
      </c>
      <c r="AN5018" t="n">
        <v>25559</v>
      </c>
      <c r="AO5018"/>
      <c r="AP5018"/>
      <c r="AQ5018"/>
      <c r="AR5018"/>
    </row>
    <row r="5019">
      <c r="A5019" t="n">
        <v>468246</v>
      </c>
      <c r="B5019" t="s">
        <v>7315</v>
      </c>
      <c r="C5019" t="s">
        <v>1569</v>
      </c>
      <c r="D5019" t="s">
        <v>4129</v>
      </c>
      <c r="E5019" t="s">
        <v>267</v>
      </c>
      <c r="F5019" t="s">
        <v>279</v>
      </c>
      <c r="G5019" t="s">
        <v>189</v>
      </c>
      <c r="H5019" t="s">
        <v>174</v>
      </c>
      <c r="I5019" t="s">
        <v>151</v>
      </c>
      <c r="J5019" t="s">
        <v>164</v>
      </c>
      <c r="K5019"/>
      <c r="L5019" t="s">
        <v>155</v>
      </c>
      <c r="M5019" t="s">
        <v>155</v>
      </c>
      <c r="N5019" t="n">
        <v>-123.0463</v>
      </c>
      <c r="O5019" t="n">
        <v>44.078</v>
      </c>
      <c r="P5019" t="n">
        <v>254</v>
      </c>
      <c r="Q5019" t="n">
        <v>254</v>
      </c>
      <c r="R5019" t="n">
        <v>92.5</v>
      </c>
      <c r="S5019" t="n">
        <v>67.7</v>
      </c>
      <c r="T5019" t="n">
        <v>6.3</v>
      </c>
      <c r="U5019" t="n">
        <v>9.4</v>
      </c>
      <c r="V5019" t="n">
        <v>2</v>
      </c>
      <c r="W5019" t="n">
        <v>0</v>
      </c>
      <c r="X5019" t="n">
        <v>85</v>
      </c>
      <c r="Y5019"/>
      <c r="Z5019" t="n">
        <v>10</v>
      </c>
      <c r="AA5019" t="n">
        <v>160</v>
      </c>
      <c r="AB5019" t="n">
        <v>58.8</v>
      </c>
      <c r="AC5019"/>
      <c r="AD5019"/>
      <c r="AE5019"/>
      <c r="AF5019" t="n">
        <v>169</v>
      </c>
      <c r="AG5019" t="n">
        <v>51</v>
      </c>
      <c r="AH5019" t="n">
        <v>51</v>
      </c>
      <c r="AI5019" t="n">
        <v>25401</v>
      </c>
      <c r="AJ5019" t="n">
        <v>25401</v>
      </c>
      <c r="AK5019"/>
      <c r="AL5019"/>
      <c r="AM5019"/>
      <c r="AN5019"/>
      <c r="AO5019"/>
      <c r="AP5019"/>
      <c r="AQ5019"/>
      <c r="AR5019"/>
    </row>
    <row r="5020">
      <c r="A5020" t="n">
        <v>468255</v>
      </c>
      <c r="B5020" t="s">
        <v>7316</v>
      </c>
      <c r="C5020" t="s">
        <v>7317</v>
      </c>
      <c r="D5020" t="s">
        <v>4129</v>
      </c>
      <c r="E5020" t="s">
        <v>267</v>
      </c>
      <c r="F5020" t="s">
        <v>279</v>
      </c>
      <c r="G5020" t="s">
        <v>189</v>
      </c>
      <c r="H5020" t="s">
        <v>174</v>
      </c>
      <c r="I5020" t="s">
        <v>186</v>
      </c>
      <c r="J5020" t="s">
        <v>164</v>
      </c>
      <c r="K5020"/>
      <c r="L5020" t="s">
        <v>155</v>
      </c>
      <c r="M5020" t="s">
        <v>155</v>
      </c>
      <c r="N5020" t="n">
        <v>-122.7625</v>
      </c>
      <c r="O5020" t="n">
        <v>45.3829</v>
      </c>
      <c r="P5020" t="n">
        <v>42</v>
      </c>
      <c r="Q5020" t="n">
        <v>42</v>
      </c>
      <c r="R5020" t="n">
        <v>97.6</v>
      </c>
      <c r="S5020" t="n">
        <v>61.9</v>
      </c>
      <c r="T5020" t="n">
        <v>2.4</v>
      </c>
      <c r="U5020" t="n">
        <v>14.3</v>
      </c>
      <c r="V5020" t="n">
        <v>2.4</v>
      </c>
      <c r="W5020" t="n">
        <v>0</v>
      </c>
      <c r="X5020" t="n">
        <v>50</v>
      </c>
      <c r="Y5020"/>
      <c r="Z5020" t="n">
        <v>6</v>
      </c>
      <c r="AA5020" t="n">
        <v>26</v>
      </c>
      <c r="AB5020" t="n">
        <v>84.6</v>
      </c>
      <c r="AC5020"/>
      <c r="AD5020"/>
      <c r="AE5020"/>
      <c r="AF5020" t="n">
        <v>27</v>
      </c>
      <c r="AG5020" t="n">
        <v>45</v>
      </c>
      <c r="AH5020" t="n">
        <v>45</v>
      </c>
      <c r="AI5020" t="n">
        <v>31346</v>
      </c>
      <c r="AJ5020" t="n">
        <v>31346</v>
      </c>
      <c r="AK5020"/>
      <c r="AL5020"/>
      <c r="AM5020"/>
      <c r="AN5020"/>
      <c r="AO5020"/>
      <c r="AP5020"/>
      <c r="AQ5020"/>
      <c r="AR5020"/>
    </row>
    <row r="5021">
      <c r="A5021" t="n">
        <v>468291</v>
      </c>
      <c r="B5021" t="s">
        <v>7318</v>
      </c>
      <c r="C5021" t="s">
        <v>7319</v>
      </c>
      <c r="D5021" t="s">
        <v>440</v>
      </c>
      <c r="E5021" t="s">
        <v>267</v>
      </c>
      <c r="F5021" t="s">
        <v>199</v>
      </c>
      <c r="G5021" t="s">
        <v>189</v>
      </c>
      <c r="H5021" t="s">
        <v>200</v>
      </c>
      <c r="I5021" t="s">
        <v>151</v>
      </c>
      <c r="J5021" t="s">
        <v>164</v>
      </c>
      <c r="K5021"/>
      <c r="L5021" t="s">
        <v>155</v>
      </c>
      <c r="M5021" t="s">
        <v>155</v>
      </c>
      <c r="N5021" t="n">
        <v>-119.6479</v>
      </c>
      <c r="O5021" t="n">
        <v>36.326</v>
      </c>
      <c r="P5021" t="n">
        <v>84</v>
      </c>
      <c r="Q5021" t="n">
        <v>84</v>
      </c>
      <c r="R5021" t="n">
        <v>90.5</v>
      </c>
      <c r="S5021" t="n">
        <v>13.1</v>
      </c>
      <c r="T5021" t="n">
        <v>3.6</v>
      </c>
      <c r="U5021" t="n">
        <v>77.4</v>
      </c>
      <c r="V5021" t="n">
        <v>3.6</v>
      </c>
      <c r="W5021" t="n">
        <v>0</v>
      </c>
      <c r="X5021"/>
      <c r="Y5021"/>
      <c r="Z5021"/>
      <c r="AA5021"/>
      <c r="AB5021"/>
      <c r="AC5021"/>
      <c r="AD5021"/>
      <c r="AE5021"/>
      <c r="AF5021" t="n">
        <v>20</v>
      </c>
      <c r="AG5021" t="n">
        <v>79</v>
      </c>
      <c r="AH5021" t="n">
        <v>82</v>
      </c>
      <c r="AI5021" t="n">
        <v>21042</v>
      </c>
      <c r="AJ5021" t="n">
        <v>20899</v>
      </c>
      <c r="AK5021" t="n">
        <v>19669</v>
      </c>
      <c r="AL5021" t="n">
        <v>23269</v>
      </c>
      <c r="AM5021"/>
      <c r="AN5021"/>
      <c r="AO5021"/>
      <c r="AP5021"/>
      <c r="AQ5021"/>
      <c r="AR5021"/>
    </row>
    <row r="5022">
      <c r="A5022" t="n">
        <v>468769</v>
      </c>
      <c r="B5022" t="s">
        <v>7320</v>
      </c>
      <c r="C5022" t="s">
        <v>7321</v>
      </c>
      <c r="D5022" t="s">
        <v>440</v>
      </c>
      <c r="E5022" t="s">
        <v>267</v>
      </c>
      <c r="F5022" t="s">
        <v>551</v>
      </c>
      <c r="G5022" t="s">
        <v>163</v>
      </c>
      <c r="H5022" t="s">
        <v>200</v>
      </c>
      <c r="I5022" t="s">
        <v>175</v>
      </c>
      <c r="J5022" t="s">
        <v>164</v>
      </c>
      <c r="K5022"/>
      <c r="L5022" t="s">
        <v>155</v>
      </c>
      <c r="M5022" t="s">
        <v>155</v>
      </c>
      <c r="N5022" t="n">
        <v>-121.3166</v>
      </c>
      <c r="O5022" t="n">
        <v>36.4146</v>
      </c>
      <c r="P5022" t="n">
        <v>342</v>
      </c>
      <c r="Q5022" t="n">
        <v>342</v>
      </c>
      <c r="R5022" t="n">
        <v>4.7</v>
      </c>
      <c r="S5022" t="n">
        <v>1.2</v>
      </c>
      <c r="T5022" t="n">
        <v>0.3</v>
      </c>
      <c r="U5022" t="n">
        <v>98</v>
      </c>
      <c r="V5022" t="n">
        <v>0</v>
      </c>
      <c r="W5022" t="n">
        <v>0</v>
      </c>
      <c r="X5022" t="n">
        <v>73</v>
      </c>
      <c r="Y5022"/>
      <c r="Z5022" t="n">
        <v>30</v>
      </c>
      <c r="AA5022"/>
      <c r="AB5022"/>
      <c r="AC5022"/>
      <c r="AD5022"/>
      <c r="AE5022"/>
      <c r="AF5022" t="n">
        <v>164</v>
      </c>
      <c r="AG5022" t="n">
        <v>33</v>
      </c>
      <c r="AH5022" t="n">
        <v>59</v>
      </c>
      <c r="AI5022" t="n">
        <v>10101</v>
      </c>
      <c r="AJ5022" t="n">
        <v>10402</v>
      </c>
      <c r="AK5022" t="n">
        <v>10125</v>
      </c>
      <c r="AL5022" t="n">
        <v>6234</v>
      </c>
      <c r="AM5022" t="n">
        <v>19256</v>
      </c>
      <c r="AN5022" t="n">
        <v>23701</v>
      </c>
      <c r="AO5022"/>
      <c r="AP5022"/>
      <c r="AQ5022"/>
      <c r="AR5022"/>
    </row>
    <row r="5023">
      <c r="A5023" t="n">
        <v>468848</v>
      </c>
      <c r="B5023" t="s">
        <v>7322</v>
      </c>
      <c r="C5023" t="s">
        <v>736</v>
      </c>
      <c r="D5023" t="s">
        <v>440</v>
      </c>
      <c r="E5023" t="s">
        <v>267</v>
      </c>
      <c r="F5023" t="s">
        <v>199</v>
      </c>
      <c r="G5023" t="s">
        <v>189</v>
      </c>
      <c r="H5023" t="s">
        <v>200</v>
      </c>
      <c r="I5023" t="s">
        <v>186</v>
      </c>
      <c r="J5023" t="s">
        <v>164</v>
      </c>
      <c r="K5023"/>
      <c r="L5023" t="s">
        <v>155</v>
      </c>
      <c r="M5023" t="s">
        <v>155</v>
      </c>
      <c r="N5023" t="n">
        <v>-117.3618</v>
      </c>
      <c r="O5023" t="n">
        <v>33.2044</v>
      </c>
      <c r="P5023" t="n">
        <v>1383</v>
      </c>
      <c r="Q5023" t="n">
        <v>1383</v>
      </c>
      <c r="R5023" t="n">
        <v>45.1</v>
      </c>
      <c r="S5023" t="n">
        <v>6.4</v>
      </c>
      <c r="T5023" t="n">
        <v>3.3</v>
      </c>
      <c r="U5023" t="n">
        <v>31.2</v>
      </c>
      <c r="V5023" t="n">
        <v>1.2</v>
      </c>
      <c r="W5023" t="n">
        <v>0</v>
      </c>
      <c r="X5023" t="n">
        <v>77</v>
      </c>
      <c r="Y5023"/>
      <c r="Z5023" t="n">
        <v>16</v>
      </c>
      <c r="AA5023"/>
      <c r="AB5023"/>
      <c r="AC5023"/>
      <c r="AD5023"/>
      <c r="AE5023"/>
      <c r="AF5023" t="n">
        <v>453</v>
      </c>
      <c r="AG5023" t="n">
        <v>68</v>
      </c>
      <c r="AH5023" t="n">
        <v>88</v>
      </c>
      <c r="AI5023" t="n">
        <v>25585</v>
      </c>
      <c r="AJ5023" t="n">
        <v>25537</v>
      </c>
      <c r="AK5023" t="n">
        <v>25377</v>
      </c>
      <c r="AL5023" t="n">
        <v>25677</v>
      </c>
      <c r="AM5023"/>
      <c r="AN5023" t="n">
        <v>31171</v>
      </c>
      <c r="AO5023"/>
      <c r="AP5023"/>
      <c r="AQ5023"/>
      <c r="AR5023"/>
    </row>
    <row r="5024">
      <c r="A5024" t="n">
        <v>468893</v>
      </c>
      <c r="B5024" t="s">
        <v>7323</v>
      </c>
      <c r="C5024" t="s">
        <v>6300</v>
      </c>
      <c r="D5024" t="s">
        <v>2071</v>
      </c>
      <c r="E5024" t="s">
        <v>147</v>
      </c>
      <c r="F5024" t="s">
        <v>199</v>
      </c>
      <c r="G5024" t="s">
        <v>189</v>
      </c>
      <c r="H5024" t="s">
        <v>200</v>
      </c>
      <c r="I5024" t="s">
        <v>151</v>
      </c>
      <c r="J5024" t="s">
        <v>164</v>
      </c>
      <c r="K5024"/>
      <c r="L5024" t="s">
        <v>155</v>
      </c>
      <c r="M5024" t="s">
        <v>155</v>
      </c>
      <c r="N5024" t="n">
        <v>-90.1633</v>
      </c>
      <c r="O5024" t="n">
        <v>30.0048</v>
      </c>
      <c r="P5024" t="n">
        <v>324</v>
      </c>
      <c r="Q5024" t="n">
        <v>324</v>
      </c>
      <c r="R5024" t="n">
        <v>96.9</v>
      </c>
      <c r="S5024" t="n">
        <v>42.9</v>
      </c>
      <c r="T5024" t="n">
        <v>41</v>
      </c>
      <c r="U5024" t="n">
        <v>5.9</v>
      </c>
      <c r="V5024" t="n">
        <v>1.9</v>
      </c>
      <c r="W5024" t="n">
        <v>0.3</v>
      </c>
      <c r="X5024" t="n">
        <v>80</v>
      </c>
      <c r="Y5024"/>
      <c r="Z5024" t="n">
        <v>15</v>
      </c>
      <c r="AA5024"/>
      <c r="AB5024"/>
      <c r="AC5024"/>
      <c r="AD5024"/>
      <c r="AE5024"/>
      <c r="AF5024" t="n">
        <v>45</v>
      </c>
      <c r="AG5024" t="n">
        <v>73</v>
      </c>
      <c r="AH5024" t="n">
        <v>74</v>
      </c>
      <c r="AI5024" t="n">
        <v>20494</v>
      </c>
      <c r="AJ5024" t="n">
        <v>20495</v>
      </c>
      <c r="AK5024"/>
      <c r="AL5024"/>
      <c r="AM5024"/>
      <c r="AN5024"/>
      <c r="AO5024"/>
      <c r="AP5024"/>
      <c r="AQ5024"/>
      <c r="AR5024"/>
    </row>
    <row r="5025">
      <c r="A5025" t="n">
        <v>468909</v>
      </c>
      <c r="B5025" t="s">
        <v>7324</v>
      </c>
      <c r="C5025" t="s">
        <v>535</v>
      </c>
      <c r="D5025" t="s">
        <v>440</v>
      </c>
      <c r="E5025" t="s">
        <v>267</v>
      </c>
      <c r="F5025" t="s">
        <v>199</v>
      </c>
      <c r="G5025" t="s">
        <v>189</v>
      </c>
      <c r="H5025" t="s">
        <v>200</v>
      </c>
      <c r="I5025" t="s">
        <v>186</v>
      </c>
      <c r="J5025" t="s">
        <v>168</v>
      </c>
      <c r="K5025"/>
      <c r="L5025" t="s">
        <v>155</v>
      </c>
      <c r="M5025" t="s">
        <v>155</v>
      </c>
      <c r="N5025" t="n">
        <v>-117.9437</v>
      </c>
      <c r="O5025" t="n">
        <v>33.8019</v>
      </c>
      <c r="P5025" t="n">
        <v>1798</v>
      </c>
      <c r="Q5025" t="n">
        <v>1798</v>
      </c>
      <c r="R5025" t="n">
        <v>51.8</v>
      </c>
      <c r="S5025" t="n">
        <v>2.2</v>
      </c>
      <c r="T5025" t="n">
        <v>1.3</v>
      </c>
      <c r="U5025" t="n">
        <v>23.7</v>
      </c>
      <c r="V5025" t="n">
        <v>1.7</v>
      </c>
      <c r="W5025" t="n">
        <v>0</v>
      </c>
      <c r="X5025" t="n">
        <v>73</v>
      </c>
      <c r="Y5025"/>
      <c r="Z5025" t="n">
        <v>20</v>
      </c>
      <c r="AA5025"/>
      <c r="AB5025"/>
      <c r="AC5025"/>
      <c r="AD5025"/>
      <c r="AE5025"/>
      <c r="AF5025" t="n">
        <v>647</v>
      </c>
      <c r="AG5025" t="n">
        <v>75</v>
      </c>
      <c r="AH5025" t="n">
        <v>91</v>
      </c>
      <c r="AI5025" t="n">
        <v>23921</v>
      </c>
      <c r="AJ5025" t="n">
        <v>23871</v>
      </c>
      <c r="AK5025" t="n">
        <v>23632</v>
      </c>
      <c r="AL5025" t="n">
        <v>24235</v>
      </c>
      <c r="AM5025" t="n">
        <v>29684</v>
      </c>
      <c r="AN5025" t="n">
        <v>29684</v>
      </c>
      <c r="AO5025"/>
      <c r="AP5025"/>
      <c r="AQ5025"/>
      <c r="AR5025"/>
    </row>
    <row r="5026">
      <c r="A5026" t="n">
        <v>468963</v>
      </c>
      <c r="B5026" t="s">
        <v>7325</v>
      </c>
      <c r="C5026" t="s">
        <v>2377</v>
      </c>
      <c r="D5026" t="s">
        <v>2276</v>
      </c>
      <c r="E5026" t="s">
        <v>993</v>
      </c>
      <c r="F5026" t="s">
        <v>199</v>
      </c>
      <c r="G5026" t="s">
        <v>189</v>
      </c>
      <c r="H5026" t="s">
        <v>200</v>
      </c>
      <c r="I5026" t="s">
        <v>186</v>
      </c>
      <c r="J5026" t="s">
        <v>164</v>
      </c>
      <c r="K5026"/>
      <c r="L5026" t="s">
        <v>155</v>
      </c>
      <c r="M5026" t="s">
        <v>155</v>
      </c>
      <c r="N5026" t="n">
        <v>-71.1169</v>
      </c>
      <c r="O5026" t="n">
        <v>42.7307</v>
      </c>
      <c r="P5026" t="n">
        <v>1154</v>
      </c>
      <c r="Q5026" t="n">
        <v>1154</v>
      </c>
      <c r="R5026" t="n">
        <v>6.6</v>
      </c>
      <c r="S5026" t="n">
        <v>30.8</v>
      </c>
      <c r="T5026" t="n">
        <v>14.5</v>
      </c>
      <c r="U5026" t="n">
        <v>45.7</v>
      </c>
      <c r="V5026" t="n">
        <v>0.5</v>
      </c>
      <c r="W5026" t="n">
        <v>0</v>
      </c>
      <c r="X5026" t="n">
        <v>83</v>
      </c>
      <c r="Y5026"/>
      <c r="Z5026" t="n">
        <v>14</v>
      </c>
      <c r="AA5026"/>
      <c r="AB5026"/>
      <c r="AC5026"/>
      <c r="AD5026"/>
      <c r="AE5026"/>
      <c r="AF5026" t="n">
        <v>744</v>
      </c>
      <c r="AG5026" t="n">
        <v>67</v>
      </c>
      <c r="AH5026" t="n">
        <v>69</v>
      </c>
      <c r="AI5026" t="n">
        <v>15337</v>
      </c>
      <c r="AJ5026" t="n">
        <v>15198</v>
      </c>
      <c r="AK5026" t="n">
        <v>15946</v>
      </c>
      <c r="AL5026" t="n">
        <v>16419</v>
      </c>
      <c r="AM5026" t="n">
        <v>17894</v>
      </c>
      <c r="AN5026" t="n">
        <v>18845</v>
      </c>
      <c r="AO5026"/>
      <c r="AP5026"/>
      <c r="AQ5026"/>
      <c r="AR5026"/>
    </row>
    <row r="5027">
      <c r="A5027" t="n">
        <v>469416</v>
      </c>
      <c r="B5027" t="s">
        <v>7326</v>
      </c>
      <c r="C5027" t="s">
        <v>5465</v>
      </c>
      <c r="D5027" t="s">
        <v>5462</v>
      </c>
      <c r="E5027" t="s">
        <v>5452</v>
      </c>
      <c r="F5027" t="s">
        <v>162</v>
      </c>
      <c r="G5027" t="s">
        <v>163</v>
      </c>
      <c r="H5027" t="s">
        <v>150</v>
      </c>
      <c r="I5027" t="s">
        <v>186</v>
      </c>
      <c r="J5027" t="s">
        <v>164</v>
      </c>
      <c r="K5027" t="s">
        <v>209</v>
      </c>
      <c r="L5027" t="s">
        <v>155</v>
      </c>
      <c r="M5027" t="s">
        <v>155</v>
      </c>
      <c r="N5027" t="n">
        <v>-66.4873</v>
      </c>
      <c r="O5027" t="n">
        <v>18.4333</v>
      </c>
      <c r="P5027" t="n">
        <v>430</v>
      </c>
      <c r="Q5027" t="n">
        <v>430</v>
      </c>
      <c r="R5027" t="n">
        <v>74.4</v>
      </c>
      <c r="S5027" t="n">
        <v>0</v>
      </c>
      <c r="T5027" t="n">
        <v>0</v>
      </c>
      <c r="U5027" t="n">
        <v>100</v>
      </c>
      <c r="V5027" t="n">
        <v>0</v>
      </c>
      <c r="W5027" t="n">
        <v>0</v>
      </c>
      <c r="X5027" t="n">
        <v>67</v>
      </c>
      <c r="Y5027" t="n">
        <v>58</v>
      </c>
      <c r="Z5027" t="n">
        <v>16</v>
      </c>
      <c r="AA5027" t="n">
        <v>70</v>
      </c>
      <c r="AB5027" t="n">
        <v>74.3</v>
      </c>
      <c r="AC5027" t="n">
        <v>70</v>
      </c>
      <c r="AD5027" t="n">
        <v>24.3</v>
      </c>
      <c r="AE5027" t="n">
        <v>2.9</v>
      </c>
      <c r="AF5027" t="n">
        <v>36</v>
      </c>
      <c r="AG5027" t="n">
        <v>89</v>
      </c>
      <c r="AH5027" t="n">
        <v>89</v>
      </c>
      <c r="AI5027" t="n">
        <v>3688</v>
      </c>
      <c r="AJ5027" t="n">
        <v>3586</v>
      </c>
      <c r="AK5027" t="n">
        <v>5045</v>
      </c>
      <c r="AL5027" t="n">
        <v>5898</v>
      </c>
      <c r="AM5027"/>
      <c r="AN5027"/>
      <c r="AO5027" t="n">
        <v>28</v>
      </c>
      <c r="AP5027" t="n">
        <v>30</v>
      </c>
      <c r="AQ5027"/>
      <c r="AR5027"/>
    </row>
    <row r="5028">
      <c r="A5028" t="n">
        <v>469610</v>
      </c>
      <c r="B5028" t="s">
        <v>7327</v>
      </c>
      <c r="C5028" t="s">
        <v>285</v>
      </c>
      <c r="D5028" t="s">
        <v>282</v>
      </c>
      <c r="E5028" t="s">
        <v>283</v>
      </c>
      <c r="F5028" t="s">
        <v>199</v>
      </c>
      <c r="G5028" t="s">
        <v>189</v>
      </c>
      <c r="H5028" t="s">
        <v>200</v>
      </c>
      <c r="I5028" t="s">
        <v>151</v>
      </c>
      <c r="J5028" t="s">
        <v>164</v>
      </c>
      <c r="K5028"/>
      <c r="L5028" t="s">
        <v>155</v>
      </c>
      <c r="M5028" t="s">
        <v>155</v>
      </c>
      <c r="N5028" t="n">
        <v>-112.1174</v>
      </c>
      <c r="O5028" t="n">
        <v>33.6296</v>
      </c>
      <c r="P5028" t="n">
        <v>59</v>
      </c>
      <c r="Q5028" t="n">
        <v>59</v>
      </c>
      <c r="R5028" t="n">
        <v>83.1</v>
      </c>
      <c r="S5028" t="n">
        <v>15.3</v>
      </c>
      <c r="T5028" t="n">
        <v>28.8</v>
      </c>
      <c r="U5028" t="n">
        <v>47.5</v>
      </c>
      <c r="V5028" t="n">
        <v>0</v>
      </c>
      <c r="W5028" t="n">
        <v>0</v>
      </c>
      <c r="X5028"/>
      <c r="Y5028"/>
      <c r="Z5028" t="n">
        <v>17</v>
      </c>
      <c r="AA5028"/>
      <c r="AB5028"/>
      <c r="AC5028"/>
      <c r="AD5028"/>
      <c r="AE5028"/>
      <c r="AF5028" t="n">
        <v>33</v>
      </c>
      <c r="AG5028" t="n">
        <v>85</v>
      </c>
      <c r="AH5028" t="n">
        <v>85</v>
      </c>
      <c r="AI5028" t="n">
        <v>21433</v>
      </c>
      <c r="AJ5028" t="n">
        <v>21337</v>
      </c>
      <c r="AK5028" t="n">
        <v>21495</v>
      </c>
      <c r="AL5028" t="n">
        <v>24038</v>
      </c>
      <c r="AM5028"/>
      <c r="AN5028"/>
      <c r="AO5028"/>
      <c r="AP5028"/>
      <c r="AQ5028"/>
      <c r="AR5028"/>
    </row>
    <row r="5029">
      <c r="A5029" t="n">
        <v>469629</v>
      </c>
      <c r="B5029" t="s">
        <v>7328</v>
      </c>
      <c r="C5029" t="s">
        <v>4078</v>
      </c>
      <c r="D5029" t="s">
        <v>4049</v>
      </c>
      <c r="E5029" t="s">
        <v>283</v>
      </c>
      <c r="F5029" t="s">
        <v>368</v>
      </c>
      <c r="G5029" t="s">
        <v>163</v>
      </c>
      <c r="H5029" t="s">
        <v>174</v>
      </c>
      <c r="I5029" t="s">
        <v>151</v>
      </c>
      <c r="J5029" t="s">
        <v>164</v>
      </c>
      <c r="K5029"/>
      <c r="L5029" t="s">
        <v>155</v>
      </c>
      <c r="M5029" t="s">
        <v>155</v>
      </c>
      <c r="N5029" t="n">
        <v>-95.905</v>
      </c>
      <c r="O5029" t="n">
        <v>36.0987</v>
      </c>
      <c r="P5029" t="n">
        <v>242</v>
      </c>
      <c r="Q5029" t="n">
        <v>242</v>
      </c>
      <c r="R5029" t="n">
        <v>11.2</v>
      </c>
      <c r="S5029" t="n">
        <v>49.6</v>
      </c>
      <c r="T5029" t="n">
        <v>12.8</v>
      </c>
      <c r="U5029" t="n">
        <v>8.7</v>
      </c>
      <c r="V5029" t="n">
        <v>2.1</v>
      </c>
      <c r="W5029" t="n">
        <v>0</v>
      </c>
      <c r="X5029" t="n">
        <v>62</v>
      </c>
      <c r="Y5029"/>
      <c r="Z5029" t="n">
        <v>11</v>
      </c>
      <c r="AA5029" t="n">
        <v>176</v>
      </c>
      <c r="AB5029" t="n">
        <v>62.5</v>
      </c>
      <c r="AC5029"/>
      <c r="AD5029"/>
      <c r="AE5029"/>
      <c r="AF5029" t="n">
        <v>143</v>
      </c>
      <c r="AG5029" t="n">
        <v>67</v>
      </c>
      <c r="AH5029" t="n">
        <v>86</v>
      </c>
      <c r="AI5029" t="n">
        <v>27959</v>
      </c>
      <c r="AJ5029" t="n">
        <v>25240</v>
      </c>
      <c r="AK5029" t="n">
        <v>30036</v>
      </c>
      <c r="AL5029" t="n">
        <v>30540</v>
      </c>
      <c r="AM5029"/>
      <c r="AN5029" t="n">
        <v>32293</v>
      </c>
      <c r="AO5029" t="n">
        <v>1</v>
      </c>
      <c r="AP5029"/>
      <c r="AQ5029"/>
      <c r="AR5029"/>
    </row>
    <row r="5030">
      <c r="A5030" t="n">
        <v>469911</v>
      </c>
      <c r="B5030" t="s">
        <v>7329</v>
      </c>
      <c r="C5030" t="s">
        <v>2070</v>
      </c>
      <c r="D5030" t="s">
        <v>2071</v>
      </c>
      <c r="E5030" t="s">
        <v>147</v>
      </c>
      <c r="F5030" t="s">
        <v>199</v>
      </c>
      <c r="G5030" t="s">
        <v>189</v>
      </c>
      <c r="H5030" t="s">
        <v>200</v>
      </c>
      <c r="I5030" t="s">
        <v>151</v>
      </c>
      <c r="J5030" t="s">
        <v>164</v>
      </c>
      <c r="K5030"/>
      <c r="L5030" t="s">
        <v>155</v>
      </c>
      <c r="M5030" t="s">
        <v>155</v>
      </c>
      <c r="N5030" t="n">
        <v>-92.4604</v>
      </c>
      <c r="O5030" t="n">
        <v>31.2657</v>
      </c>
      <c r="P5030" t="n">
        <v>355</v>
      </c>
      <c r="Q5030" t="n">
        <v>355</v>
      </c>
      <c r="R5030" t="n">
        <v>95.2</v>
      </c>
      <c r="S5030" t="n">
        <v>36.6</v>
      </c>
      <c r="T5030" t="n">
        <v>60.3</v>
      </c>
      <c r="U5030" t="n">
        <v>0.3</v>
      </c>
      <c r="V5030" t="n">
        <v>0.3</v>
      </c>
      <c r="W5030" t="n">
        <v>0</v>
      </c>
      <c r="X5030" t="n">
        <v>63</v>
      </c>
      <c r="Y5030"/>
      <c r="Z5030" t="n">
        <v>12</v>
      </c>
      <c r="AA5030"/>
      <c r="AB5030"/>
      <c r="AC5030"/>
      <c r="AD5030"/>
      <c r="AE5030"/>
      <c r="AF5030" t="n">
        <v>191</v>
      </c>
      <c r="AG5030" t="n">
        <v>70</v>
      </c>
      <c r="AH5030" t="n">
        <v>73</v>
      </c>
      <c r="AI5030" t="n">
        <v>20968</v>
      </c>
      <c r="AJ5030" t="n">
        <v>20968</v>
      </c>
      <c r="AK5030"/>
      <c r="AL5030"/>
      <c r="AM5030"/>
      <c r="AN5030"/>
      <c r="AO5030"/>
      <c r="AP5030"/>
      <c r="AQ5030"/>
      <c r="AR5030"/>
    </row>
    <row r="5031">
      <c r="A5031" t="n">
        <v>470038</v>
      </c>
      <c r="B5031" t="s">
        <v>7330</v>
      </c>
      <c r="C5031" t="s">
        <v>484</v>
      </c>
      <c r="D5031" t="s">
        <v>440</v>
      </c>
      <c r="E5031" t="s">
        <v>267</v>
      </c>
      <c r="F5031" t="s">
        <v>199</v>
      </c>
      <c r="G5031" t="s">
        <v>189</v>
      </c>
      <c r="H5031" t="s">
        <v>200</v>
      </c>
      <c r="I5031" t="s">
        <v>151</v>
      </c>
      <c r="J5031" t="s">
        <v>168</v>
      </c>
      <c r="K5031"/>
      <c r="L5031" t="s">
        <v>155</v>
      </c>
      <c r="M5031" t="s">
        <v>155</v>
      </c>
      <c r="N5031" t="n">
        <v>-117.3518</v>
      </c>
      <c r="O5031" t="n">
        <v>33.9754</v>
      </c>
      <c r="P5031" t="n">
        <v>2267</v>
      </c>
      <c r="Q5031" t="n">
        <v>2267</v>
      </c>
      <c r="R5031" t="n">
        <v>52.7</v>
      </c>
      <c r="S5031" t="n">
        <v>2.8</v>
      </c>
      <c r="T5031" t="n">
        <v>4.4</v>
      </c>
      <c r="U5031" t="n">
        <v>32.5</v>
      </c>
      <c r="V5031" t="n">
        <v>0.4</v>
      </c>
      <c r="W5031" t="n">
        <v>0</v>
      </c>
      <c r="X5031" t="n">
        <v>81</v>
      </c>
      <c r="Y5031"/>
      <c r="Z5031" t="n">
        <v>24</v>
      </c>
      <c r="AA5031"/>
      <c r="AB5031"/>
      <c r="AC5031"/>
      <c r="AD5031"/>
      <c r="AE5031"/>
      <c r="AF5031" t="n">
        <v>934</v>
      </c>
      <c r="AG5031" t="n">
        <v>74</v>
      </c>
      <c r="AH5031" t="n">
        <v>90</v>
      </c>
      <c r="AI5031" t="n">
        <v>25676</v>
      </c>
      <c r="AJ5031" t="n">
        <v>25496</v>
      </c>
      <c r="AK5031" t="n">
        <v>24973</v>
      </c>
      <c r="AL5031" t="n">
        <v>27846</v>
      </c>
      <c r="AM5031" t="n">
        <v>30410</v>
      </c>
      <c r="AN5031"/>
      <c r="AO5031"/>
      <c r="AP5031"/>
      <c r="AQ5031"/>
      <c r="AR5031"/>
    </row>
    <row r="5032">
      <c r="A5032" t="n">
        <v>470047</v>
      </c>
      <c r="B5032" t="s">
        <v>7331</v>
      </c>
      <c r="C5032" t="s">
        <v>1918</v>
      </c>
      <c r="D5032" t="s">
        <v>1878</v>
      </c>
      <c r="E5032" t="s">
        <v>891</v>
      </c>
      <c r="F5032" t="s">
        <v>279</v>
      </c>
      <c r="G5032" t="s">
        <v>189</v>
      </c>
      <c r="H5032" t="s">
        <v>174</v>
      </c>
      <c r="I5032" t="s">
        <v>151</v>
      </c>
      <c r="J5032" t="s">
        <v>164</v>
      </c>
      <c r="K5032" t="s">
        <v>176</v>
      </c>
      <c r="L5032" t="s">
        <v>155</v>
      </c>
      <c r="M5032" t="s">
        <v>155</v>
      </c>
      <c r="N5032" t="n">
        <v>-95.2351</v>
      </c>
      <c r="O5032" t="n">
        <v>38.9658</v>
      </c>
      <c r="P5032" t="n">
        <v>55</v>
      </c>
      <c r="Q5032" t="n">
        <v>55</v>
      </c>
      <c r="R5032" t="n">
        <v>72.7</v>
      </c>
      <c r="S5032" t="n">
        <v>76.4</v>
      </c>
      <c r="T5032" t="n">
        <v>10.9</v>
      </c>
      <c r="U5032" t="n">
        <v>5.5</v>
      </c>
      <c r="V5032" t="n">
        <v>0</v>
      </c>
      <c r="W5032" t="n">
        <v>0</v>
      </c>
      <c r="X5032" t="n">
        <v>100</v>
      </c>
      <c r="Y5032"/>
      <c r="Z5032" t="n">
        <v>10</v>
      </c>
      <c r="AA5032" t="n">
        <v>2</v>
      </c>
      <c r="AB5032" t="n">
        <v>100</v>
      </c>
      <c r="AC5032"/>
      <c r="AD5032"/>
      <c r="AE5032"/>
      <c r="AF5032" t="n">
        <v>7</v>
      </c>
      <c r="AG5032" t="n">
        <v>55</v>
      </c>
      <c r="AH5032" t="n">
        <v>64</v>
      </c>
      <c r="AI5032" t="n">
        <v>16971</v>
      </c>
      <c r="AJ5032" t="n">
        <v>16471</v>
      </c>
      <c r="AK5032" t="n">
        <v>18471</v>
      </c>
      <c r="AL5032"/>
      <c r="AM5032"/>
      <c r="AN5032"/>
      <c r="AO5032" t="n">
        <v>9</v>
      </c>
      <c r="AP5032"/>
      <c r="AQ5032"/>
      <c r="AR5032"/>
    </row>
    <row r="5033">
      <c r="A5033" t="n">
        <v>470296</v>
      </c>
      <c r="B5033" t="s">
        <v>7332</v>
      </c>
      <c r="C5033" t="s">
        <v>4861</v>
      </c>
      <c r="D5033" t="s">
        <v>4775</v>
      </c>
      <c r="E5033" t="s">
        <v>283</v>
      </c>
      <c r="F5033" t="s">
        <v>199</v>
      </c>
      <c r="G5033" t="s">
        <v>189</v>
      </c>
      <c r="H5033" t="s">
        <v>200</v>
      </c>
      <c r="I5033" t="s">
        <v>151</v>
      </c>
      <c r="J5033" t="s">
        <v>164</v>
      </c>
      <c r="K5033"/>
      <c r="L5033" t="s">
        <v>155</v>
      </c>
      <c r="M5033" t="s">
        <v>155</v>
      </c>
      <c r="N5033" t="n">
        <v>-96.9916</v>
      </c>
      <c r="O5033" t="n">
        <v>28.7999</v>
      </c>
      <c r="P5033" t="n">
        <v>32</v>
      </c>
      <c r="Q5033" t="n">
        <v>32</v>
      </c>
      <c r="R5033" t="n">
        <v>93.8</v>
      </c>
      <c r="S5033" t="n">
        <v>12.5</v>
      </c>
      <c r="T5033" t="n">
        <v>9.4</v>
      </c>
      <c r="U5033" t="n">
        <v>78.1</v>
      </c>
      <c r="V5033" t="n">
        <v>0</v>
      </c>
      <c r="W5033" t="n">
        <v>0</v>
      </c>
      <c r="X5033" t="n">
        <v>92</v>
      </c>
      <c r="Y5033"/>
      <c r="Z5033" t="n">
        <v>25</v>
      </c>
      <c r="AA5033"/>
      <c r="AB5033"/>
      <c r="AC5033"/>
      <c r="AD5033"/>
      <c r="AE5033"/>
      <c r="AF5033" t="n">
        <v>17</v>
      </c>
      <c r="AG5033" t="n">
        <v>63</v>
      </c>
      <c r="AH5033" t="n">
        <v>63</v>
      </c>
      <c r="AI5033" t="n">
        <v>13571</v>
      </c>
      <c r="AJ5033" t="n">
        <v>14554</v>
      </c>
      <c r="AK5033"/>
      <c r="AL5033"/>
      <c r="AM5033"/>
      <c r="AN5033"/>
      <c r="AO5033"/>
      <c r="AP5033"/>
      <c r="AQ5033"/>
      <c r="AR5033"/>
    </row>
    <row r="5034">
      <c r="A5034" t="n">
        <v>470393</v>
      </c>
      <c r="B5034" t="s">
        <v>7333</v>
      </c>
      <c r="C5034" t="s">
        <v>1432</v>
      </c>
      <c r="D5034" t="s">
        <v>1433</v>
      </c>
      <c r="E5034" t="s">
        <v>1434</v>
      </c>
      <c r="F5034" t="s">
        <v>199</v>
      </c>
      <c r="G5034" t="s">
        <v>189</v>
      </c>
      <c r="H5034" t="s">
        <v>200</v>
      </c>
      <c r="I5034" t="s">
        <v>151</v>
      </c>
      <c r="J5034" t="s">
        <v>164</v>
      </c>
      <c r="K5034"/>
      <c r="L5034" t="s">
        <v>155</v>
      </c>
      <c r="M5034" t="s">
        <v>155</v>
      </c>
      <c r="N5034" t="n">
        <v>-87.6609</v>
      </c>
      <c r="O5034" t="n">
        <v>41.9998</v>
      </c>
      <c r="P5034" t="n">
        <v>248</v>
      </c>
      <c r="Q5034" t="n">
        <v>248</v>
      </c>
      <c r="R5034" t="n">
        <v>94.4</v>
      </c>
      <c r="S5034" t="n">
        <v>11.7</v>
      </c>
      <c r="T5034" t="n">
        <v>55.2</v>
      </c>
      <c r="U5034" t="n">
        <v>25</v>
      </c>
      <c r="V5034" t="n">
        <v>1.6</v>
      </c>
      <c r="W5034" t="n">
        <v>1.6</v>
      </c>
      <c r="X5034" t="n">
        <v>0</v>
      </c>
      <c r="Y5034" t="n">
        <v>63</v>
      </c>
      <c r="Z5034" t="n">
        <v>18</v>
      </c>
      <c r="AA5034"/>
      <c r="AB5034"/>
      <c r="AC5034"/>
      <c r="AD5034"/>
      <c r="AE5034"/>
      <c r="AF5034" t="n">
        <v>19</v>
      </c>
      <c r="AG5034" t="n">
        <v>57</v>
      </c>
      <c r="AH5034" t="n">
        <v>63</v>
      </c>
      <c r="AI5034" t="n">
        <v>17992</v>
      </c>
      <c r="AJ5034" t="n">
        <v>20054</v>
      </c>
      <c r="AK5034" t="n">
        <v>19617</v>
      </c>
      <c r="AL5034"/>
      <c r="AM5034"/>
      <c r="AN5034"/>
      <c r="AO5034"/>
      <c r="AP5034"/>
      <c r="AQ5034"/>
      <c r="AR5034"/>
    </row>
    <row r="5035">
      <c r="A5035" t="n">
        <v>474863</v>
      </c>
      <c r="B5035" t="s">
        <v>7334</v>
      </c>
      <c r="C5035" t="s">
        <v>682</v>
      </c>
      <c r="D5035" t="s">
        <v>440</v>
      </c>
      <c r="E5035" t="s">
        <v>267</v>
      </c>
      <c r="F5035" t="s">
        <v>162</v>
      </c>
      <c r="G5035" t="s">
        <v>163</v>
      </c>
      <c r="H5035" t="s">
        <v>150</v>
      </c>
      <c r="I5035" t="s">
        <v>186</v>
      </c>
      <c r="J5035" t="s">
        <v>168</v>
      </c>
      <c r="K5035" t="s">
        <v>153</v>
      </c>
      <c r="L5035" t="s">
        <v>155</v>
      </c>
      <c r="M5035" t="s">
        <v>155</v>
      </c>
      <c r="N5035" t="n">
        <v>-117.8275</v>
      </c>
      <c r="O5035" t="n">
        <v>34.1107</v>
      </c>
      <c r="P5035" t="n">
        <v>3023</v>
      </c>
      <c r="Q5035" t="n">
        <v>2698</v>
      </c>
      <c r="R5035" t="n">
        <v>82.2</v>
      </c>
      <c r="S5035" t="n">
        <v>19.1</v>
      </c>
      <c r="T5035" t="n">
        <v>17</v>
      </c>
      <c r="U5035" t="n">
        <v>45.1</v>
      </c>
      <c r="V5035" t="n">
        <v>8.3</v>
      </c>
      <c r="W5035" t="n">
        <v>0</v>
      </c>
      <c r="X5035" t="n">
        <v>20</v>
      </c>
      <c r="Y5035" t="n">
        <v>0</v>
      </c>
      <c r="Z5035" t="n">
        <v>23</v>
      </c>
      <c r="AA5035" t="n">
        <v>40</v>
      </c>
      <c r="AB5035" t="n">
        <v>32.5</v>
      </c>
      <c r="AC5035" t="n">
        <v>15</v>
      </c>
      <c r="AD5035" t="n">
        <v>40</v>
      </c>
      <c r="AE5035" t="n">
        <v>26.7</v>
      </c>
      <c r="AF5035" t="n">
        <v>12</v>
      </c>
      <c r="AG5035" t="n">
        <v>48</v>
      </c>
      <c r="AH5035" t="n">
        <v>49</v>
      </c>
      <c r="AI5035" t="n">
        <v>19075</v>
      </c>
      <c r="AJ5035" t="n">
        <v>17980</v>
      </c>
      <c r="AK5035" t="n">
        <v>24505</v>
      </c>
      <c r="AL5035" t="n">
        <v>21334</v>
      </c>
      <c r="AM5035"/>
      <c r="AN5035"/>
      <c r="AO5035" t="n">
        <v>92</v>
      </c>
      <c r="AP5035" t="n">
        <v>237</v>
      </c>
      <c r="AQ5035" t="n">
        <v>106</v>
      </c>
      <c r="AR5035"/>
    </row>
    <row r="5036">
      <c r="A5036" t="n">
        <v>474915</v>
      </c>
      <c r="B5036" t="s">
        <v>7335</v>
      </c>
      <c r="C5036" t="s">
        <v>285</v>
      </c>
      <c r="D5036" t="s">
        <v>282</v>
      </c>
      <c r="E5036" t="s">
        <v>283</v>
      </c>
      <c r="F5036" t="s">
        <v>199</v>
      </c>
      <c r="G5036" t="s">
        <v>189</v>
      </c>
      <c r="H5036" t="s">
        <v>200</v>
      </c>
      <c r="I5036" t="s">
        <v>151</v>
      </c>
      <c r="J5036" t="s">
        <v>164</v>
      </c>
      <c r="K5036"/>
      <c r="L5036" t="s">
        <v>155</v>
      </c>
      <c r="M5036" t="s">
        <v>155</v>
      </c>
      <c r="N5036" t="n">
        <v>-112.0685</v>
      </c>
      <c r="O5036" t="n">
        <v>33.6418</v>
      </c>
      <c r="P5036" t="n">
        <v>776</v>
      </c>
      <c r="Q5036" t="n">
        <v>776</v>
      </c>
      <c r="R5036" t="n">
        <v>97.6</v>
      </c>
      <c r="S5036" t="n">
        <v>34.1</v>
      </c>
      <c r="T5036" t="n">
        <v>10.6</v>
      </c>
      <c r="U5036" t="n">
        <v>38.5</v>
      </c>
      <c r="V5036" t="n">
        <v>2.4</v>
      </c>
      <c r="W5036" t="n">
        <v>0</v>
      </c>
      <c r="X5036" t="n">
        <v>86</v>
      </c>
      <c r="Y5036" t="n">
        <v>77</v>
      </c>
      <c r="Z5036" t="n">
        <v>22</v>
      </c>
      <c r="AA5036"/>
      <c r="AB5036"/>
      <c r="AC5036"/>
      <c r="AD5036"/>
      <c r="AE5036"/>
      <c r="AF5036" t="n">
        <v>244</v>
      </c>
      <c r="AG5036" t="n">
        <v>65</v>
      </c>
      <c r="AH5036" t="n">
        <v>73</v>
      </c>
      <c r="AI5036" t="n">
        <v>16296</v>
      </c>
      <c r="AJ5036" t="n">
        <v>16655</v>
      </c>
      <c r="AK5036" t="n">
        <v>16642</v>
      </c>
      <c r="AL5036" t="n">
        <v>17769</v>
      </c>
      <c r="AM5036"/>
      <c r="AN5036"/>
      <c r="AO5036"/>
      <c r="AP5036"/>
      <c r="AQ5036"/>
      <c r="AR5036"/>
    </row>
    <row r="5037">
      <c r="A5037" t="n">
        <v>474924</v>
      </c>
      <c r="B5037" t="s">
        <v>7336</v>
      </c>
      <c r="C5037" t="s">
        <v>6658</v>
      </c>
      <c r="D5037" t="s">
        <v>5021</v>
      </c>
      <c r="E5037" t="s">
        <v>914</v>
      </c>
      <c r="F5037" t="s">
        <v>199</v>
      </c>
      <c r="G5037" t="s">
        <v>189</v>
      </c>
      <c r="H5037" t="s">
        <v>200</v>
      </c>
      <c r="I5037" t="s">
        <v>186</v>
      </c>
      <c r="J5037" t="s">
        <v>164</v>
      </c>
      <c r="K5037"/>
      <c r="L5037" t="s">
        <v>155</v>
      </c>
      <c r="M5037" t="s">
        <v>155</v>
      </c>
      <c r="N5037" t="n">
        <v>-112.0036</v>
      </c>
      <c r="O5037" t="n">
        <v>41.0899</v>
      </c>
      <c r="P5037" t="n">
        <v>346</v>
      </c>
      <c r="Q5037" t="n">
        <v>346</v>
      </c>
      <c r="R5037" t="n">
        <v>98</v>
      </c>
      <c r="S5037" t="n">
        <v>62.1</v>
      </c>
      <c r="T5037" t="n">
        <v>1.7</v>
      </c>
      <c r="U5037" t="n">
        <v>20.5</v>
      </c>
      <c r="V5037" t="n">
        <v>1.4</v>
      </c>
      <c r="W5037" t="n">
        <v>0</v>
      </c>
      <c r="X5037" t="n">
        <v>95</v>
      </c>
      <c r="Y5037" t="n">
        <v>77</v>
      </c>
      <c r="Z5037" t="n">
        <v>15</v>
      </c>
      <c r="AA5037"/>
      <c r="AB5037"/>
      <c r="AC5037"/>
      <c r="AD5037"/>
      <c r="AE5037"/>
      <c r="AF5037" t="n">
        <v>40</v>
      </c>
      <c r="AG5037" t="n">
        <v>53</v>
      </c>
      <c r="AH5037" t="n">
        <v>57</v>
      </c>
      <c r="AI5037" t="n">
        <v>13046</v>
      </c>
      <c r="AJ5037" t="n">
        <v>18579</v>
      </c>
      <c r="AK5037" t="n">
        <v>20855</v>
      </c>
      <c r="AL5037" t="n">
        <v>22158</v>
      </c>
      <c r="AM5037"/>
      <c r="AN5037"/>
      <c r="AO5037"/>
      <c r="AP5037"/>
      <c r="AQ5037"/>
      <c r="AR5037"/>
    </row>
    <row r="5038">
      <c r="A5038" t="n">
        <v>475015</v>
      </c>
      <c r="B5038" t="s">
        <v>7337</v>
      </c>
      <c r="C5038" t="s">
        <v>1850</v>
      </c>
      <c r="D5038" t="s">
        <v>1771</v>
      </c>
      <c r="E5038" t="s">
        <v>891</v>
      </c>
      <c r="F5038" t="s">
        <v>279</v>
      </c>
      <c r="G5038" t="s">
        <v>189</v>
      </c>
      <c r="H5038" t="s">
        <v>174</v>
      </c>
      <c r="I5038" t="s">
        <v>151</v>
      </c>
      <c r="J5038" t="s">
        <v>164</v>
      </c>
      <c r="K5038"/>
      <c r="L5038" t="s">
        <v>155</v>
      </c>
      <c r="M5038" t="s">
        <v>155</v>
      </c>
      <c r="N5038" t="n">
        <v>-93.8026</v>
      </c>
      <c r="O5038" t="n">
        <v>41.5627</v>
      </c>
      <c r="P5038" t="n">
        <v>254</v>
      </c>
      <c r="Q5038" t="n">
        <v>254</v>
      </c>
      <c r="R5038" t="n">
        <v>99.6</v>
      </c>
      <c r="S5038" t="n">
        <v>74</v>
      </c>
      <c r="T5038" t="n">
        <v>5.1</v>
      </c>
      <c r="U5038" t="n">
        <v>6.3</v>
      </c>
      <c r="V5038" t="n">
        <v>1.6</v>
      </c>
      <c r="W5038" t="n">
        <v>0</v>
      </c>
      <c r="X5038" t="n">
        <v>83</v>
      </c>
      <c r="Y5038"/>
      <c r="Z5038" t="n">
        <v>15</v>
      </c>
      <c r="AA5038" t="n">
        <v>64</v>
      </c>
      <c r="AB5038" t="n">
        <v>96.9</v>
      </c>
      <c r="AC5038"/>
      <c r="AD5038"/>
      <c r="AE5038"/>
      <c r="AF5038" t="n">
        <v>32</v>
      </c>
      <c r="AG5038" t="n">
        <v>31</v>
      </c>
      <c r="AH5038" t="n">
        <v>38</v>
      </c>
      <c r="AI5038" t="n">
        <v>14112</v>
      </c>
      <c r="AJ5038" t="n">
        <v>12249</v>
      </c>
      <c r="AK5038" t="n">
        <v>11270</v>
      </c>
      <c r="AL5038" t="n">
        <v>17096</v>
      </c>
      <c r="AM5038" t="n">
        <v>16395</v>
      </c>
      <c r="AN5038" t="n">
        <v>19912</v>
      </c>
      <c r="AO5038"/>
      <c r="AP5038"/>
      <c r="AQ5038"/>
      <c r="AR5038"/>
    </row>
    <row r="5039">
      <c r="A5039" t="n">
        <v>475024</v>
      </c>
      <c r="B5039" t="s">
        <v>7338</v>
      </c>
      <c r="C5039" t="s">
        <v>1342</v>
      </c>
      <c r="D5039" t="s">
        <v>3037</v>
      </c>
      <c r="E5039" t="s">
        <v>997</v>
      </c>
      <c r="F5039" t="s">
        <v>199</v>
      </c>
      <c r="G5039" t="s">
        <v>189</v>
      </c>
      <c r="H5039" t="s">
        <v>200</v>
      </c>
      <c r="I5039" t="s">
        <v>186</v>
      </c>
      <c r="J5039" t="s">
        <v>164</v>
      </c>
      <c r="K5039"/>
      <c r="L5039" t="s">
        <v>155</v>
      </c>
      <c r="M5039" t="s">
        <v>155</v>
      </c>
      <c r="N5039" t="n">
        <v>-74.7191</v>
      </c>
      <c r="O5039" t="n">
        <v>40.2608</v>
      </c>
      <c r="P5039" t="n">
        <v>421</v>
      </c>
      <c r="Q5039" t="n">
        <v>421</v>
      </c>
      <c r="R5039" t="n">
        <v>64.1</v>
      </c>
      <c r="S5039" t="n">
        <v>10.7</v>
      </c>
      <c r="T5039" t="n">
        <v>56.8</v>
      </c>
      <c r="U5039" t="n">
        <v>19</v>
      </c>
      <c r="V5039" t="n">
        <v>1.4</v>
      </c>
      <c r="W5039" t="n">
        <v>0.2</v>
      </c>
      <c r="X5039" t="n">
        <v>70</v>
      </c>
      <c r="Y5039"/>
      <c r="Z5039" t="n">
        <v>38</v>
      </c>
      <c r="AA5039"/>
      <c r="AB5039"/>
      <c r="AC5039"/>
      <c r="AD5039"/>
      <c r="AE5039"/>
      <c r="AF5039" t="n">
        <v>171</v>
      </c>
      <c r="AG5039" t="n">
        <v>73</v>
      </c>
      <c r="AH5039" t="n">
        <v>80</v>
      </c>
      <c r="AI5039" t="n">
        <v>18570</v>
      </c>
      <c r="AJ5039" t="n">
        <v>18065</v>
      </c>
      <c r="AK5039" t="n">
        <v>18197</v>
      </c>
      <c r="AL5039" t="n">
        <v>20649</v>
      </c>
      <c r="AM5039" t="n">
        <v>20767</v>
      </c>
      <c r="AN5039"/>
      <c r="AO5039"/>
      <c r="AP5039"/>
      <c r="AQ5039"/>
      <c r="AR5039"/>
    </row>
    <row r="5040">
      <c r="A5040" t="n">
        <v>475033</v>
      </c>
      <c r="B5040" t="s">
        <v>7339</v>
      </c>
      <c r="C5040" t="s">
        <v>3221</v>
      </c>
      <c r="D5040" t="s">
        <v>996</v>
      </c>
      <c r="E5040" t="s">
        <v>997</v>
      </c>
      <c r="F5040" t="s">
        <v>162</v>
      </c>
      <c r="G5040" t="s">
        <v>163</v>
      </c>
      <c r="H5040" t="s">
        <v>150</v>
      </c>
      <c r="I5040" t="s">
        <v>151</v>
      </c>
      <c r="J5040" t="s">
        <v>168</v>
      </c>
      <c r="K5040" t="s">
        <v>209</v>
      </c>
      <c r="L5040" t="s">
        <v>155</v>
      </c>
      <c r="M5040" t="s">
        <v>155</v>
      </c>
      <c r="N5040" t="n">
        <v>-74.0139</v>
      </c>
      <c r="O5040" t="n">
        <v>40.7056</v>
      </c>
      <c r="P5040" t="n">
        <v>3248</v>
      </c>
      <c r="Q5040" t="n">
        <v>219</v>
      </c>
      <c r="R5040" t="n">
        <v>81.7</v>
      </c>
      <c r="S5040" t="n">
        <v>42.5</v>
      </c>
      <c r="T5040" t="n">
        <v>26</v>
      </c>
      <c r="U5040" t="n">
        <v>16</v>
      </c>
      <c r="V5040" t="n">
        <v>5.9</v>
      </c>
      <c r="W5040" t="n">
        <v>5</v>
      </c>
      <c r="X5040"/>
      <c r="Y5040"/>
      <c r="Z5040" t="n">
        <v>35</v>
      </c>
      <c r="AA5040"/>
      <c r="AB5040"/>
      <c r="AC5040"/>
      <c r="AD5040"/>
      <c r="AE5040"/>
      <c r="AF5040" t="n">
        <v>0</v>
      </c>
      <c r="AG5040" t="n">
        <v>0</v>
      </c>
      <c r="AH5040" t="n">
        <v>93</v>
      </c>
      <c r="AI5040"/>
      <c r="AJ5040"/>
      <c r="AK5040"/>
      <c r="AL5040"/>
      <c r="AM5040"/>
      <c r="AN5040"/>
      <c r="AO5040"/>
      <c r="AP5040"/>
      <c r="AQ5040" t="n">
        <v>1009</v>
      </c>
      <c r="AR5040"/>
    </row>
    <row r="5041">
      <c r="A5041" t="n">
        <v>475060</v>
      </c>
      <c r="B5041" t="s">
        <v>7340</v>
      </c>
      <c r="C5041" t="s">
        <v>1352</v>
      </c>
      <c r="D5041" t="s">
        <v>1175</v>
      </c>
      <c r="E5041" t="s">
        <v>147</v>
      </c>
      <c r="F5041" t="s">
        <v>279</v>
      </c>
      <c r="G5041" t="s">
        <v>189</v>
      </c>
      <c r="H5041" t="s">
        <v>174</v>
      </c>
      <c r="I5041" t="s">
        <v>151</v>
      </c>
      <c r="J5041" t="s">
        <v>164</v>
      </c>
      <c r="K5041" t="s">
        <v>176</v>
      </c>
      <c r="L5041" t="s">
        <v>155</v>
      </c>
      <c r="M5041" t="s">
        <v>155</v>
      </c>
      <c r="N5041" t="n">
        <v>-83.6871</v>
      </c>
      <c r="O5041" t="n">
        <v>32.8978</v>
      </c>
      <c r="P5041" t="n">
        <v>347</v>
      </c>
      <c r="Q5041" t="n">
        <v>347</v>
      </c>
      <c r="R5041" t="n">
        <v>91.6</v>
      </c>
      <c r="S5041" t="n">
        <v>12.7</v>
      </c>
      <c r="T5041" t="n">
        <v>79</v>
      </c>
      <c r="U5041" t="n">
        <v>1.4</v>
      </c>
      <c r="V5041" t="n">
        <v>0</v>
      </c>
      <c r="W5041" t="n">
        <v>0</v>
      </c>
      <c r="X5041" t="n">
        <v>44</v>
      </c>
      <c r="Y5041"/>
      <c r="Z5041" t="n">
        <v>14</v>
      </c>
      <c r="AA5041" t="n">
        <v>183</v>
      </c>
      <c r="AB5041" t="n">
        <v>31.1</v>
      </c>
      <c r="AC5041"/>
      <c r="AD5041"/>
      <c r="AE5041"/>
      <c r="AF5041" t="n">
        <v>68</v>
      </c>
      <c r="AG5041" t="n">
        <v>84</v>
      </c>
      <c r="AH5041" t="n">
        <v>89</v>
      </c>
      <c r="AI5041" t="n">
        <v>22139</v>
      </c>
      <c r="AJ5041" t="n">
        <v>22096</v>
      </c>
      <c r="AK5041" t="n">
        <v>23004</v>
      </c>
      <c r="AL5041"/>
      <c r="AM5041"/>
      <c r="AN5041"/>
      <c r="AO5041" t="n">
        <v>20</v>
      </c>
      <c r="AP5041"/>
      <c r="AQ5041"/>
      <c r="AR5041"/>
    </row>
    <row r="5042">
      <c r="A5042" t="n">
        <v>475121</v>
      </c>
      <c r="B5042" t="s">
        <v>7341</v>
      </c>
      <c r="C5042" t="s">
        <v>1315</v>
      </c>
      <c r="D5042" t="s">
        <v>1175</v>
      </c>
      <c r="E5042" t="s">
        <v>147</v>
      </c>
      <c r="F5042" t="s">
        <v>188</v>
      </c>
      <c r="G5042" t="s">
        <v>189</v>
      </c>
      <c r="H5042" t="s">
        <v>150</v>
      </c>
      <c r="I5042" t="s">
        <v>151</v>
      </c>
      <c r="J5042" t="s">
        <v>152</v>
      </c>
      <c r="K5042" t="s">
        <v>159</v>
      </c>
      <c r="L5042" t="s">
        <v>155</v>
      </c>
      <c r="M5042" t="s">
        <v>155</v>
      </c>
      <c r="N5042" t="n">
        <v>-81.1055</v>
      </c>
      <c r="O5042" t="n">
        <v>31.9995</v>
      </c>
      <c r="P5042" t="n">
        <v>14116</v>
      </c>
      <c r="Q5042" t="n">
        <v>10927</v>
      </c>
      <c r="R5042" t="n">
        <v>74.1</v>
      </c>
      <c r="S5042" t="n">
        <v>35.2</v>
      </c>
      <c r="T5042" t="n">
        <v>42.6</v>
      </c>
      <c r="U5042" t="n">
        <v>13</v>
      </c>
      <c r="V5042" t="n">
        <v>0.6</v>
      </c>
      <c r="W5042" t="n">
        <v>0.1</v>
      </c>
      <c r="X5042" t="n">
        <v>24</v>
      </c>
      <c r="Y5042" t="n">
        <v>2</v>
      </c>
      <c r="Z5042" t="n">
        <v>31</v>
      </c>
      <c r="AA5042" t="n">
        <v>158</v>
      </c>
      <c r="AB5042" t="n">
        <v>5.1</v>
      </c>
      <c r="AC5042" t="n">
        <v>132</v>
      </c>
      <c r="AD5042" t="n">
        <v>4.5</v>
      </c>
      <c r="AE5042" t="n">
        <v>3</v>
      </c>
      <c r="AF5042" t="n">
        <v>623</v>
      </c>
      <c r="AG5042" t="n">
        <v>76</v>
      </c>
      <c r="AH5042" t="n">
        <v>80</v>
      </c>
      <c r="AI5042" t="n">
        <v>26103</v>
      </c>
      <c r="AJ5042" t="n">
        <v>26081</v>
      </c>
      <c r="AK5042" t="n">
        <v>27245</v>
      </c>
      <c r="AL5042" t="n">
        <v>28281</v>
      </c>
      <c r="AM5042" t="n">
        <v>30132</v>
      </c>
      <c r="AN5042" t="n">
        <v>31716</v>
      </c>
      <c r="AO5042" t="n">
        <v>222</v>
      </c>
      <c r="AP5042" t="n">
        <v>643</v>
      </c>
      <c r="AQ5042" t="n">
        <v>761</v>
      </c>
      <c r="AR5042" t="n">
        <v>76</v>
      </c>
    </row>
    <row r="5043">
      <c r="A5043" t="n">
        <v>475176</v>
      </c>
      <c r="B5043" t="s">
        <v>7342</v>
      </c>
      <c r="C5043" t="s">
        <v>6353</v>
      </c>
      <c r="D5043" t="s">
        <v>440</v>
      </c>
      <c r="E5043" t="s">
        <v>267</v>
      </c>
      <c r="F5043" t="s">
        <v>279</v>
      </c>
      <c r="G5043" t="s">
        <v>189</v>
      </c>
      <c r="H5043" t="s">
        <v>174</v>
      </c>
      <c r="I5043" t="s">
        <v>151</v>
      </c>
      <c r="J5043" t="s">
        <v>164</v>
      </c>
      <c r="K5043" t="s">
        <v>176</v>
      </c>
      <c r="L5043" t="s">
        <v>155</v>
      </c>
      <c r="M5043" t="s">
        <v>155</v>
      </c>
      <c r="N5043" t="n">
        <v>-117.1665</v>
      </c>
      <c r="O5043" t="n">
        <v>33.526</v>
      </c>
      <c r="P5043" t="n">
        <v>1061</v>
      </c>
      <c r="Q5043" t="n">
        <v>1061</v>
      </c>
      <c r="R5043" t="n">
        <v>44.9</v>
      </c>
      <c r="S5043" t="n">
        <v>20.1</v>
      </c>
      <c r="T5043" t="n">
        <v>7.5</v>
      </c>
      <c r="U5043" t="n">
        <v>59.4</v>
      </c>
      <c r="V5043" t="n">
        <v>5.4</v>
      </c>
      <c r="W5043" t="n">
        <v>0.1</v>
      </c>
      <c r="X5043" t="n">
        <v>84</v>
      </c>
      <c r="Y5043"/>
      <c r="Z5043" t="n">
        <v>23</v>
      </c>
      <c r="AA5043" t="n">
        <v>261</v>
      </c>
      <c r="AB5043" t="n">
        <v>66.3</v>
      </c>
      <c r="AC5043"/>
      <c r="AD5043"/>
      <c r="AE5043"/>
      <c r="AF5043" t="n">
        <v>324</v>
      </c>
      <c r="AG5043" t="n">
        <v>51</v>
      </c>
      <c r="AH5043" t="n">
        <v>52</v>
      </c>
      <c r="AI5043" t="n">
        <v>26208</v>
      </c>
      <c r="AJ5043" t="n">
        <v>25726</v>
      </c>
      <c r="AK5043" t="n">
        <v>26677</v>
      </c>
      <c r="AL5043" t="n">
        <v>26523</v>
      </c>
      <c r="AM5043" t="n">
        <v>29617</v>
      </c>
      <c r="AN5043" t="n">
        <v>30108</v>
      </c>
      <c r="AO5043" t="n">
        <v>117</v>
      </c>
      <c r="AP5043"/>
      <c r="AQ5043"/>
      <c r="AR5043"/>
    </row>
    <row r="5044">
      <c r="A5044" t="n">
        <v>475200</v>
      </c>
      <c r="B5044" t="s">
        <v>7343</v>
      </c>
      <c r="C5044" t="s">
        <v>5228</v>
      </c>
      <c r="D5044" t="s">
        <v>5199</v>
      </c>
      <c r="E5044" t="s">
        <v>267</v>
      </c>
      <c r="F5044" t="s">
        <v>162</v>
      </c>
      <c r="G5044" t="s">
        <v>163</v>
      </c>
      <c r="H5044" t="s">
        <v>150</v>
      </c>
      <c r="I5044" t="s">
        <v>186</v>
      </c>
      <c r="J5044" t="s">
        <v>164</v>
      </c>
      <c r="K5044" t="s">
        <v>179</v>
      </c>
      <c r="L5044" t="s">
        <v>155</v>
      </c>
      <c r="M5044" t="s">
        <v>155</v>
      </c>
      <c r="N5044" t="n">
        <v>-117.4116</v>
      </c>
      <c r="O5044" t="n">
        <v>47.7516</v>
      </c>
      <c r="P5044" t="n">
        <v>246</v>
      </c>
      <c r="Q5044" t="n">
        <v>246</v>
      </c>
      <c r="R5044" t="n">
        <v>71.1</v>
      </c>
      <c r="S5044" t="n">
        <v>69.9</v>
      </c>
      <c r="T5044" t="n">
        <v>3.7</v>
      </c>
      <c r="U5044" t="n">
        <v>14.6</v>
      </c>
      <c r="V5044" t="n">
        <v>1.2</v>
      </c>
      <c r="W5044" t="n">
        <v>0</v>
      </c>
      <c r="X5044"/>
      <c r="Y5044"/>
      <c r="Z5044" t="n">
        <v>10</v>
      </c>
      <c r="AA5044"/>
      <c r="AB5044"/>
      <c r="AC5044"/>
      <c r="AD5044"/>
      <c r="AE5044"/>
      <c r="AF5044" t="n">
        <v>0</v>
      </c>
      <c r="AG5044" t="n">
        <v>47</v>
      </c>
      <c r="AH5044" t="n">
        <v>67</v>
      </c>
      <c r="AI5044"/>
      <c r="AJ5044"/>
      <c r="AK5044"/>
      <c r="AL5044"/>
      <c r="AM5044"/>
      <c r="AN5044"/>
      <c r="AO5044"/>
      <c r="AP5044" t="n">
        <v>82</v>
      </c>
      <c r="AQ5044"/>
      <c r="AR5044"/>
    </row>
    <row r="5045">
      <c r="A5045" t="n">
        <v>475228</v>
      </c>
      <c r="B5045" t="s">
        <v>7344</v>
      </c>
      <c r="C5045" t="s">
        <v>527</v>
      </c>
      <c r="D5045" t="s">
        <v>440</v>
      </c>
      <c r="E5045" t="s">
        <v>267</v>
      </c>
      <c r="F5045" t="s">
        <v>162</v>
      </c>
      <c r="G5045" t="s">
        <v>163</v>
      </c>
      <c r="H5045" t="s">
        <v>150</v>
      </c>
      <c r="I5045" t="s">
        <v>151</v>
      </c>
      <c r="J5045" t="s">
        <v>164</v>
      </c>
      <c r="K5045" t="s">
        <v>209</v>
      </c>
      <c r="L5045" t="s">
        <v>155</v>
      </c>
      <c r="M5045" t="s">
        <v>155</v>
      </c>
      <c r="N5045" t="n">
        <v>-119.7052</v>
      </c>
      <c r="O5045" t="n">
        <v>34.4245</v>
      </c>
      <c r="P5045" t="n">
        <v>87</v>
      </c>
      <c r="Q5045"/>
      <c r="R5045"/>
      <c r="S5045"/>
      <c r="T5045"/>
      <c r="U5045"/>
      <c r="V5045"/>
      <c r="W5045"/>
      <c r="X5045"/>
      <c r="Y5045"/>
      <c r="Z5045"/>
      <c r="AA5045"/>
      <c r="AB5045"/>
      <c r="AC5045"/>
      <c r="AD5045"/>
      <c r="AE5045"/>
      <c r="AF5045"/>
      <c r="AG5045"/>
      <c r="AH5045"/>
      <c r="AI5045"/>
      <c r="AJ5045"/>
      <c r="AK5045"/>
      <c r="AL5045"/>
      <c r="AM5045"/>
      <c r="AN5045"/>
      <c r="AO5045"/>
      <c r="AP5045"/>
      <c r="AQ5045"/>
      <c r="AR5045" t="n">
        <v>17</v>
      </c>
    </row>
    <row r="5046">
      <c r="A5046" t="n">
        <v>475237</v>
      </c>
      <c r="B5046" t="s">
        <v>7345</v>
      </c>
      <c r="C5046" t="s">
        <v>6353</v>
      </c>
      <c r="D5046" t="s">
        <v>440</v>
      </c>
      <c r="E5046" t="s">
        <v>267</v>
      </c>
      <c r="F5046" t="s">
        <v>162</v>
      </c>
      <c r="G5046" t="s">
        <v>163</v>
      </c>
      <c r="H5046" t="s">
        <v>150</v>
      </c>
      <c r="I5046" t="s">
        <v>151</v>
      </c>
      <c r="J5046"/>
      <c r="K5046"/>
      <c r="L5046" t="s">
        <v>155</v>
      </c>
      <c r="M5046" t="s">
        <v>155</v>
      </c>
      <c r="N5046" t="n">
        <v>-117.1679</v>
      </c>
      <c r="O5046" t="n">
        <v>33.5193</v>
      </c>
      <c r="P5046"/>
      <c r="Q5046"/>
      <c r="R5046"/>
      <c r="S5046"/>
      <c r="T5046"/>
      <c r="U5046"/>
      <c r="V5046"/>
      <c r="W5046"/>
      <c r="X5046"/>
      <c r="Y5046"/>
      <c r="Z5046"/>
      <c r="AA5046"/>
      <c r="AB5046"/>
      <c r="AC5046"/>
      <c r="AD5046"/>
      <c r="AE5046"/>
      <c r="AF5046"/>
      <c r="AG5046"/>
      <c r="AH5046"/>
      <c r="AI5046"/>
      <c r="AJ5046"/>
      <c r="AK5046"/>
      <c r="AL5046"/>
      <c r="AM5046"/>
      <c r="AN5046"/>
      <c r="AO5046"/>
      <c r="AP5046"/>
      <c r="AQ5046"/>
      <c r="AR5046"/>
    </row>
    <row r="5047">
      <c r="A5047" t="n">
        <v>475273</v>
      </c>
      <c r="B5047" t="s">
        <v>7346</v>
      </c>
      <c r="C5047" t="s">
        <v>1569</v>
      </c>
      <c r="D5047" t="s">
        <v>2276</v>
      </c>
      <c r="E5047" t="s">
        <v>993</v>
      </c>
      <c r="F5047" t="s">
        <v>162</v>
      </c>
      <c r="G5047" t="s">
        <v>163</v>
      </c>
      <c r="H5047" t="s">
        <v>150</v>
      </c>
      <c r="I5047" t="s">
        <v>151</v>
      </c>
      <c r="J5047" t="s">
        <v>164</v>
      </c>
      <c r="K5047" t="s">
        <v>153</v>
      </c>
      <c r="L5047" t="s">
        <v>155</v>
      </c>
      <c r="M5047" t="s">
        <v>155</v>
      </c>
      <c r="N5047" t="n">
        <v>-72.5566</v>
      </c>
      <c r="O5047" t="n">
        <v>42.1022</v>
      </c>
      <c r="P5047" t="n">
        <v>681</v>
      </c>
      <c r="Q5047" t="n">
        <v>451</v>
      </c>
      <c r="R5047" t="n">
        <v>80.5</v>
      </c>
      <c r="S5047" t="n">
        <v>25.1</v>
      </c>
      <c r="T5047" t="n">
        <v>34.8</v>
      </c>
      <c r="U5047" t="n">
        <v>29.5</v>
      </c>
      <c r="V5047" t="n">
        <v>1.1</v>
      </c>
      <c r="W5047" t="n">
        <v>0.7</v>
      </c>
      <c r="X5047"/>
      <c r="Y5047"/>
      <c r="Z5047" t="n">
        <v>7</v>
      </c>
      <c r="AA5047"/>
      <c r="AB5047"/>
      <c r="AC5047"/>
      <c r="AD5047"/>
      <c r="AE5047"/>
      <c r="AF5047" t="n">
        <v>0</v>
      </c>
      <c r="AG5047" t="n">
        <v>56</v>
      </c>
      <c r="AH5047" t="n">
        <v>76</v>
      </c>
      <c r="AI5047"/>
      <c r="AJ5047"/>
      <c r="AK5047"/>
      <c r="AL5047"/>
      <c r="AM5047"/>
      <c r="AN5047"/>
      <c r="AO5047"/>
      <c r="AP5047" t="n">
        <v>104</v>
      </c>
      <c r="AQ5047" t="n">
        <v>81</v>
      </c>
      <c r="AR5047"/>
    </row>
    <row r="5048">
      <c r="A5048" t="n">
        <v>475282</v>
      </c>
      <c r="B5048" t="s">
        <v>7347</v>
      </c>
      <c r="C5048" t="s">
        <v>766</v>
      </c>
      <c r="D5048" t="s">
        <v>440</v>
      </c>
      <c r="E5048" t="s">
        <v>267</v>
      </c>
      <c r="F5048" t="s">
        <v>199</v>
      </c>
      <c r="G5048" t="s">
        <v>189</v>
      </c>
      <c r="H5048" t="s">
        <v>200</v>
      </c>
      <c r="I5048" t="s">
        <v>151</v>
      </c>
      <c r="J5048" t="s">
        <v>164</v>
      </c>
      <c r="K5048"/>
      <c r="L5048" t="s">
        <v>155</v>
      </c>
      <c r="M5048" t="s">
        <v>155</v>
      </c>
      <c r="N5048" t="n">
        <v>-118.4656</v>
      </c>
      <c r="O5048" t="n">
        <v>34.1775</v>
      </c>
      <c r="P5048" t="n">
        <v>115</v>
      </c>
      <c r="Q5048" t="n">
        <v>115</v>
      </c>
      <c r="R5048" t="n">
        <v>73</v>
      </c>
      <c r="S5048" t="n">
        <v>5.2</v>
      </c>
      <c r="T5048" t="n">
        <v>8.7</v>
      </c>
      <c r="U5048" t="n">
        <v>32.2</v>
      </c>
      <c r="V5048" t="n">
        <v>52.2</v>
      </c>
      <c r="W5048" t="n">
        <v>0</v>
      </c>
      <c r="X5048" t="n">
        <v>86</v>
      </c>
      <c r="Y5048"/>
      <c r="Z5048" t="n">
        <v>11</v>
      </c>
      <c r="AA5048"/>
      <c r="AB5048"/>
      <c r="AC5048"/>
      <c r="AD5048"/>
      <c r="AE5048"/>
      <c r="AF5048" t="n">
        <v>7</v>
      </c>
      <c r="AG5048" t="n">
        <v>29</v>
      </c>
      <c r="AH5048" t="n">
        <v>29</v>
      </c>
      <c r="AI5048" t="n">
        <v>31289</v>
      </c>
      <c r="AJ5048" t="n">
        <v>30733</v>
      </c>
      <c r="AK5048" t="n">
        <v>28958</v>
      </c>
      <c r="AL5048" t="n">
        <v>34492</v>
      </c>
      <c r="AM5048"/>
      <c r="AN5048" t="n">
        <v>35853</v>
      </c>
      <c r="AO5048"/>
      <c r="AP5048"/>
      <c r="AQ5048"/>
      <c r="AR5048"/>
    </row>
    <row r="5049">
      <c r="A5049" t="n">
        <v>475325</v>
      </c>
      <c r="B5049" t="s">
        <v>7348</v>
      </c>
      <c r="C5049" t="s">
        <v>2977</v>
      </c>
      <c r="D5049" t="s">
        <v>2978</v>
      </c>
      <c r="E5049" t="s">
        <v>267</v>
      </c>
      <c r="F5049" t="s">
        <v>199</v>
      </c>
      <c r="G5049" t="s">
        <v>189</v>
      </c>
      <c r="H5049" t="s">
        <v>200</v>
      </c>
      <c r="I5049" t="s">
        <v>151</v>
      </c>
      <c r="J5049" t="s">
        <v>164</v>
      </c>
      <c r="K5049"/>
      <c r="L5049" t="s">
        <v>155</v>
      </c>
      <c r="M5049" t="s">
        <v>155</v>
      </c>
      <c r="N5049" t="n">
        <v>-115.1703</v>
      </c>
      <c r="O5049" t="n">
        <v>36.1616</v>
      </c>
      <c r="P5049" t="n">
        <v>293</v>
      </c>
      <c r="Q5049" t="n">
        <v>293</v>
      </c>
      <c r="R5049" t="n">
        <v>95.9</v>
      </c>
      <c r="S5049" t="n">
        <v>11.9</v>
      </c>
      <c r="T5049" t="n">
        <v>38.2</v>
      </c>
      <c r="U5049" t="n">
        <v>39.6</v>
      </c>
      <c r="V5049" t="n">
        <v>4.1</v>
      </c>
      <c r="W5049" t="n">
        <v>0</v>
      </c>
      <c r="X5049" t="n">
        <v>80</v>
      </c>
      <c r="Y5049"/>
      <c r="Z5049" t="n">
        <v>8</v>
      </c>
      <c r="AA5049"/>
      <c r="AB5049"/>
      <c r="AC5049"/>
      <c r="AD5049"/>
      <c r="AE5049"/>
      <c r="AF5049" t="n">
        <v>257</v>
      </c>
      <c r="AG5049" t="n">
        <v>76</v>
      </c>
      <c r="AH5049" t="n">
        <v>76</v>
      </c>
      <c r="AI5049" t="n">
        <v>21729</v>
      </c>
      <c r="AJ5049" t="n">
        <v>21164</v>
      </c>
      <c r="AK5049" t="n">
        <v>21447</v>
      </c>
      <c r="AL5049" t="n">
        <v>22706</v>
      </c>
      <c r="AM5049" t="n">
        <v>24460</v>
      </c>
      <c r="AN5049" t="n">
        <v>24460</v>
      </c>
      <c r="AO5049"/>
      <c r="AP5049"/>
      <c r="AQ5049"/>
      <c r="AR5049"/>
    </row>
    <row r="5050">
      <c r="A5050" t="n">
        <v>475398</v>
      </c>
      <c r="B5050" t="s">
        <v>7349</v>
      </c>
      <c r="C5050" t="s">
        <v>6730</v>
      </c>
      <c r="D5050" t="s">
        <v>5289</v>
      </c>
      <c r="E5050" t="s">
        <v>147</v>
      </c>
      <c r="F5050" t="s">
        <v>162</v>
      </c>
      <c r="G5050" t="s">
        <v>163</v>
      </c>
      <c r="H5050" t="s">
        <v>150</v>
      </c>
      <c r="I5050" t="s">
        <v>175</v>
      </c>
      <c r="J5050" t="s">
        <v>164</v>
      </c>
      <c r="K5050" t="s">
        <v>209</v>
      </c>
      <c r="L5050" t="s">
        <v>155</v>
      </c>
      <c r="M5050" t="s">
        <v>155</v>
      </c>
      <c r="N5050" t="n">
        <v>-77.8592</v>
      </c>
      <c r="O5050" t="n">
        <v>39.2873</v>
      </c>
      <c r="P5050" t="n">
        <v>270</v>
      </c>
      <c r="Q5050" t="n">
        <v>126</v>
      </c>
      <c r="R5050" t="n">
        <v>45.2</v>
      </c>
      <c r="S5050" t="n">
        <v>69.8</v>
      </c>
      <c r="T5050" t="n">
        <v>4.8</v>
      </c>
      <c r="U5050" t="n">
        <v>15.9</v>
      </c>
      <c r="V5050" t="n">
        <v>4</v>
      </c>
      <c r="W5050" t="n">
        <v>0</v>
      </c>
      <c r="X5050"/>
      <c r="Y5050" t="n">
        <v>75</v>
      </c>
      <c r="Z5050" t="n">
        <v>3</v>
      </c>
      <c r="AA5050"/>
      <c r="AB5050"/>
      <c r="AC5050"/>
      <c r="AD5050"/>
      <c r="AE5050"/>
      <c r="AF5050" t="n">
        <v>1</v>
      </c>
      <c r="AG5050" t="n">
        <v>20</v>
      </c>
      <c r="AH5050" t="n">
        <v>35</v>
      </c>
      <c r="AI5050"/>
      <c r="AJ5050"/>
      <c r="AK5050"/>
      <c r="AL5050"/>
      <c r="AM5050"/>
      <c r="AN5050"/>
      <c r="AO5050" t="n">
        <v>1</v>
      </c>
      <c r="AP5050" t="n">
        <v>8</v>
      </c>
      <c r="AQ5050" t="n">
        <v>17</v>
      </c>
      <c r="AR5050"/>
    </row>
    <row r="5051">
      <c r="A5051" t="n">
        <v>475404</v>
      </c>
      <c r="B5051" t="s">
        <v>7350</v>
      </c>
      <c r="C5051" t="s">
        <v>7351</v>
      </c>
      <c r="D5051" t="s">
        <v>996</v>
      </c>
      <c r="E5051" t="s">
        <v>997</v>
      </c>
      <c r="F5051" t="s">
        <v>199</v>
      </c>
      <c r="G5051" t="s">
        <v>189</v>
      </c>
      <c r="H5051" t="s">
        <v>200</v>
      </c>
      <c r="I5051" t="s">
        <v>151</v>
      </c>
      <c r="J5051" t="s">
        <v>164</v>
      </c>
      <c r="K5051"/>
      <c r="L5051" t="s">
        <v>155</v>
      </c>
      <c r="M5051" t="s">
        <v>155</v>
      </c>
      <c r="N5051" t="n">
        <v>-73.7812</v>
      </c>
      <c r="O5051" t="n">
        <v>41.0354</v>
      </c>
      <c r="P5051" t="n">
        <v>209</v>
      </c>
      <c r="Q5051" t="n">
        <v>209</v>
      </c>
      <c r="R5051" t="n">
        <v>99</v>
      </c>
      <c r="S5051" t="n">
        <v>27.8</v>
      </c>
      <c r="T5051" t="n">
        <v>14.4</v>
      </c>
      <c r="U5051" t="n">
        <v>36.4</v>
      </c>
      <c r="V5051" t="n">
        <v>0.5</v>
      </c>
      <c r="W5051" t="n">
        <v>0</v>
      </c>
      <c r="X5051"/>
      <c r="Y5051"/>
      <c r="Z5051" t="n">
        <v>12</v>
      </c>
      <c r="AA5051"/>
      <c r="AB5051"/>
      <c r="AC5051"/>
      <c r="AD5051"/>
      <c r="AE5051"/>
      <c r="AF5051" t="n">
        <v>43</v>
      </c>
      <c r="AG5051" t="n">
        <v>55</v>
      </c>
      <c r="AH5051" t="n">
        <v>55</v>
      </c>
      <c r="AI5051" t="n">
        <v>13030</v>
      </c>
      <c r="AJ5051" t="n">
        <v>16244</v>
      </c>
      <c r="AK5051" t="n">
        <v>17960</v>
      </c>
      <c r="AL5051" t="n">
        <v>15661</v>
      </c>
      <c r="AM5051" t="n">
        <v>16597</v>
      </c>
      <c r="AN5051"/>
      <c r="AO5051"/>
      <c r="AP5051"/>
      <c r="AQ5051"/>
      <c r="AR5051"/>
    </row>
    <row r="5052">
      <c r="A5052" t="n">
        <v>475422</v>
      </c>
      <c r="B5052" t="s">
        <v>7352</v>
      </c>
      <c r="C5052" t="s">
        <v>3345</v>
      </c>
      <c r="D5052" t="s">
        <v>996</v>
      </c>
      <c r="E5052" t="s">
        <v>997</v>
      </c>
      <c r="F5052" t="s">
        <v>368</v>
      </c>
      <c r="G5052" t="s">
        <v>163</v>
      </c>
      <c r="H5052" t="s">
        <v>174</v>
      </c>
      <c r="I5052" t="s">
        <v>175</v>
      </c>
      <c r="J5052" t="s">
        <v>164</v>
      </c>
      <c r="K5052" t="s">
        <v>176</v>
      </c>
      <c r="L5052" t="s">
        <v>155</v>
      </c>
      <c r="M5052" t="s">
        <v>155</v>
      </c>
      <c r="N5052" t="n">
        <v>-76.9878</v>
      </c>
      <c r="O5052" t="n">
        <v>42.8764</v>
      </c>
      <c r="P5052" t="n">
        <v>117</v>
      </c>
      <c r="Q5052" t="n">
        <v>117</v>
      </c>
      <c r="R5052" t="n">
        <v>94.9</v>
      </c>
      <c r="S5052" t="n">
        <v>56.4</v>
      </c>
      <c r="T5052" t="n">
        <v>38.5</v>
      </c>
      <c r="U5052" t="n">
        <v>2.6</v>
      </c>
      <c r="V5052" t="n">
        <v>2.6</v>
      </c>
      <c r="W5052" t="n">
        <v>0</v>
      </c>
      <c r="X5052"/>
      <c r="Y5052"/>
      <c r="Z5052" t="n">
        <v>10</v>
      </c>
      <c r="AA5052"/>
      <c r="AB5052"/>
      <c r="AC5052"/>
      <c r="AD5052"/>
      <c r="AE5052"/>
      <c r="AF5052" t="n">
        <v>0</v>
      </c>
      <c r="AG5052" t="n">
        <v>42</v>
      </c>
      <c r="AH5052" t="n">
        <v>79</v>
      </c>
      <c r="AI5052"/>
      <c r="AJ5052"/>
      <c r="AK5052"/>
      <c r="AL5052"/>
      <c r="AM5052"/>
      <c r="AN5052"/>
      <c r="AO5052" t="n">
        <v>56</v>
      </c>
      <c r="AP5052"/>
      <c r="AQ5052"/>
      <c r="AR5052"/>
    </row>
    <row r="5053">
      <c r="A5053" t="n">
        <v>475431</v>
      </c>
      <c r="B5053" t="s">
        <v>7353</v>
      </c>
      <c r="C5053" t="s">
        <v>7354</v>
      </c>
      <c r="D5053" t="s">
        <v>3037</v>
      </c>
      <c r="E5053" t="s">
        <v>997</v>
      </c>
      <c r="F5053" t="s">
        <v>199</v>
      </c>
      <c r="G5053" t="s">
        <v>189</v>
      </c>
      <c r="H5053" t="s">
        <v>200</v>
      </c>
      <c r="I5053" t="s">
        <v>186</v>
      </c>
      <c r="J5053" t="s">
        <v>164</v>
      </c>
      <c r="K5053"/>
      <c r="L5053" t="s">
        <v>155</v>
      </c>
      <c r="M5053" t="s">
        <v>155</v>
      </c>
      <c r="N5053" t="n">
        <v>-75.0454</v>
      </c>
      <c r="O5053" t="n">
        <v>39.7566</v>
      </c>
      <c r="P5053" t="n">
        <v>152</v>
      </c>
      <c r="Q5053" t="n">
        <v>152</v>
      </c>
      <c r="R5053" t="n">
        <v>92.1</v>
      </c>
      <c r="S5053" t="n">
        <v>42.8</v>
      </c>
      <c r="T5053" t="n">
        <v>36.2</v>
      </c>
      <c r="U5053" t="n">
        <v>18.4</v>
      </c>
      <c r="V5053" t="n">
        <v>2.6</v>
      </c>
      <c r="W5053" t="n">
        <v>0</v>
      </c>
      <c r="X5053"/>
      <c r="Y5053"/>
      <c r="Z5053" t="n">
        <v>11</v>
      </c>
      <c r="AA5053"/>
      <c r="AB5053"/>
      <c r="AC5053"/>
      <c r="AD5053"/>
      <c r="AE5053"/>
      <c r="AF5053" t="n">
        <v>40</v>
      </c>
      <c r="AG5053" t="n">
        <v>42</v>
      </c>
      <c r="AH5053" t="n">
        <v>57</v>
      </c>
      <c r="AI5053" t="n">
        <v>10232</v>
      </c>
      <c r="AJ5053" t="n">
        <v>10546</v>
      </c>
      <c r="AK5053" t="n">
        <v>12306</v>
      </c>
      <c r="AL5053"/>
      <c r="AM5053"/>
      <c r="AN5053"/>
      <c r="AO5053"/>
      <c r="AP5053"/>
      <c r="AQ5053"/>
      <c r="AR5053"/>
    </row>
    <row r="5054">
      <c r="A5054" t="n">
        <v>475468</v>
      </c>
      <c r="B5054" t="s">
        <v>7355</v>
      </c>
      <c r="C5054" t="s">
        <v>7356</v>
      </c>
      <c r="D5054" t="s">
        <v>3037</v>
      </c>
      <c r="E5054" t="s">
        <v>997</v>
      </c>
      <c r="F5054" t="s">
        <v>199</v>
      </c>
      <c r="G5054" t="s">
        <v>189</v>
      </c>
      <c r="H5054" t="s">
        <v>200</v>
      </c>
      <c r="I5054" t="s">
        <v>186</v>
      </c>
      <c r="J5054" t="s">
        <v>164</v>
      </c>
      <c r="K5054"/>
      <c r="L5054" t="s">
        <v>155</v>
      </c>
      <c r="M5054" t="s">
        <v>155</v>
      </c>
      <c r="N5054" t="n">
        <v>-74.3583</v>
      </c>
      <c r="O5054" t="n">
        <v>40.869</v>
      </c>
      <c r="P5054" t="n">
        <v>478</v>
      </c>
      <c r="Q5054" t="n">
        <v>478</v>
      </c>
      <c r="R5054" t="n">
        <v>98.3</v>
      </c>
      <c r="S5054" t="n">
        <v>33.3</v>
      </c>
      <c r="T5054" t="n">
        <v>15.3</v>
      </c>
      <c r="U5054" t="n">
        <v>37.9</v>
      </c>
      <c r="V5054" t="n">
        <v>1</v>
      </c>
      <c r="W5054" t="n">
        <v>8.2</v>
      </c>
      <c r="X5054" t="n">
        <v>100</v>
      </c>
      <c r="Y5054" t="n">
        <v>100</v>
      </c>
      <c r="Z5054" t="n">
        <v>12</v>
      </c>
      <c r="AA5054"/>
      <c r="AB5054"/>
      <c r="AC5054"/>
      <c r="AD5054"/>
      <c r="AE5054"/>
      <c r="AF5054" t="n">
        <v>3</v>
      </c>
      <c r="AG5054" t="n">
        <v>34</v>
      </c>
      <c r="AH5054" t="n">
        <v>34</v>
      </c>
      <c r="AI5054" t="n">
        <v>20157</v>
      </c>
      <c r="AJ5054" t="n">
        <v>20157</v>
      </c>
      <c r="AK5054"/>
      <c r="AL5054"/>
      <c r="AM5054"/>
      <c r="AN5054"/>
      <c r="AO5054"/>
      <c r="AP5054"/>
      <c r="AQ5054"/>
      <c r="AR5054"/>
    </row>
    <row r="5055">
      <c r="A5055" t="n">
        <v>475477</v>
      </c>
      <c r="B5055" t="s">
        <v>5564</v>
      </c>
      <c r="C5055" t="s">
        <v>753</v>
      </c>
      <c r="D5055" t="s">
        <v>1078</v>
      </c>
      <c r="E5055" t="s">
        <v>147</v>
      </c>
      <c r="F5055" t="s">
        <v>188</v>
      </c>
      <c r="G5055" t="s">
        <v>189</v>
      </c>
      <c r="H5055" t="s">
        <v>150</v>
      </c>
      <c r="I5055" t="s">
        <v>186</v>
      </c>
      <c r="J5055" t="s">
        <v>164</v>
      </c>
      <c r="K5055" t="s">
        <v>176</v>
      </c>
      <c r="L5055" t="s">
        <v>155</v>
      </c>
      <c r="M5055" t="s">
        <v>155</v>
      </c>
      <c r="N5055" t="n">
        <v>-80.22</v>
      </c>
      <c r="O5055" t="n">
        <v>26.0252</v>
      </c>
      <c r="P5055"/>
      <c r="Q5055"/>
      <c r="R5055"/>
      <c r="S5055"/>
      <c r="T5055"/>
      <c r="U5055"/>
      <c r="V5055"/>
      <c r="W5055"/>
      <c r="X5055"/>
      <c r="Y5055"/>
      <c r="Z5055"/>
      <c r="AA5055"/>
      <c r="AB5055"/>
      <c r="AC5055"/>
      <c r="AD5055"/>
      <c r="AE5055"/>
      <c r="AF5055"/>
      <c r="AG5055"/>
      <c r="AH5055"/>
      <c r="AI5055"/>
      <c r="AJ5055"/>
      <c r="AK5055"/>
      <c r="AL5055"/>
      <c r="AM5055"/>
      <c r="AN5055"/>
      <c r="AO5055"/>
      <c r="AP5055"/>
      <c r="AQ5055"/>
      <c r="AR5055"/>
    </row>
    <row r="5056">
      <c r="A5056" t="n">
        <v>475486</v>
      </c>
      <c r="B5056" t="s">
        <v>7357</v>
      </c>
      <c r="C5056" t="s">
        <v>4787</v>
      </c>
      <c r="D5056" t="s">
        <v>4775</v>
      </c>
      <c r="E5056" t="s">
        <v>283</v>
      </c>
      <c r="F5056" t="s">
        <v>199</v>
      </c>
      <c r="G5056" t="s">
        <v>189</v>
      </c>
      <c r="H5056" t="s">
        <v>200</v>
      </c>
      <c r="I5056" t="s">
        <v>151</v>
      </c>
      <c r="J5056" t="s">
        <v>164</v>
      </c>
      <c r="K5056"/>
      <c r="L5056" t="s">
        <v>155</v>
      </c>
      <c r="M5056" t="s">
        <v>155</v>
      </c>
      <c r="N5056" t="n">
        <v>-97.108</v>
      </c>
      <c r="O5056" t="n">
        <v>32.6809</v>
      </c>
      <c r="P5056" t="n">
        <v>396</v>
      </c>
      <c r="Q5056" t="n">
        <v>396</v>
      </c>
      <c r="R5056" t="n">
        <v>82.3</v>
      </c>
      <c r="S5056" t="n">
        <v>24.7</v>
      </c>
      <c r="T5056" t="n">
        <v>22.2</v>
      </c>
      <c r="U5056" t="n">
        <v>22.7</v>
      </c>
      <c r="V5056" t="n">
        <v>1</v>
      </c>
      <c r="W5056" t="n">
        <v>0</v>
      </c>
      <c r="X5056" t="n">
        <v>92</v>
      </c>
      <c r="Y5056"/>
      <c r="Z5056" t="n">
        <v>16</v>
      </c>
      <c r="AA5056"/>
      <c r="AB5056"/>
      <c r="AC5056"/>
      <c r="AD5056"/>
      <c r="AE5056"/>
      <c r="AF5056" t="n">
        <v>61</v>
      </c>
      <c r="AG5056" t="n">
        <v>53</v>
      </c>
      <c r="AH5056" t="n">
        <v>55</v>
      </c>
      <c r="AI5056" t="n">
        <v>20843</v>
      </c>
      <c r="AJ5056" t="n">
        <v>19935</v>
      </c>
      <c r="AK5056" t="n">
        <v>26697</v>
      </c>
      <c r="AL5056" t="n">
        <v>21722</v>
      </c>
      <c r="AM5056" t="n">
        <v>26697</v>
      </c>
      <c r="AN5056" t="n">
        <v>26697</v>
      </c>
      <c r="AO5056"/>
      <c r="AP5056"/>
      <c r="AQ5056"/>
      <c r="AR5056"/>
    </row>
    <row r="5057">
      <c r="A5057" t="n">
        <v>475495</v>
      </c>
      <c r="B5057" t="s">
        <v>7358</v>
      </c>
      <c r="C5057" t="s">
        <v>5023</v>
      </c>
      <c r="D5057" t="s">
        <v>5021</v>
      </c>
      <c r="E5057" t="s">
        <v>914</v>
      </c>
      <c r="F5057" t="s">
        <v>188</v>
      </c>
      <c r="G5057" t="s">
        <v>189</v>
      </c>
      <c r="H5057" t="s">
        <v>150</v>
      </c>
      <c r="I5057" t="s">
        <v>151</v>
      </c>
      <c r="J5057" t="s">
        <v>168</v>
      </c>
      <c r="K5057" t="s">
        <v>209</v>
      </c>
      <c r="L5057" t="s">
        <v>155</v>
      </c>
      <c r="M5057" t="s">
        <v>155</v>
      </c>
      <c r="N5057" t="n">
        <v>-111.6557</v>
      </c>
      <c r="O5057" t="n">
        <v>40.2103</v>
      </c>
      <c r="P5057" t="n">
        <v>2117</v>
      </c>
      <c r="Q5057"/>
      <c r="R5057"/>
      <c r="S5057"/>
      <c r="T5057"/>
      <c r="U5057"/>
      <c r="V5057"/>
      <c r="W5057"/>
      <c r="X5057"/>
      <c r="Y5057"/>
      <c r="Z5057"/>
      <c r="AA5057"/>
      <c r="AB5057"/>
      <c r="AC5057"/>
      <c r="AD5057"/>
      <c r="AE5057"/>
      <c r="AF5057"/>
      <c r="AG5057"/>
      <c r="AH5057"/>
      <c r="AI5057"/>
      <c r="AJ5057"/>
      <c r="AK5057"/>
      <c r="AL5057"/>
      <c r="AM5057"/>
      <c r="AN5057"/>
      <c r="AO5057"/>
      <c r="AP5057"/>
      <c r="AQ5057" t="n">
        <v>141</v>
      </c>
      <c r="AR5057" t="n">
        <v>281</v>
      </c>
    </row>
    <row r="5058">
      <c r="A5058" t="n">
        <v>475547</v>
      </c>
      <c r="B5058" t="s">
        <v>7359</v>
      </c>
      <c r="C5058" t="s">
        <v>1111</v>
      </c>
      <c r="D5058" t="s">
        <v>1078</v>
      </c>
      <c r="E5058" t="s">
        <v>147</v>
      </c>
      <c r="F5058" t="s">
        <v>199</v>
      </c>
      <c r="G5058" t="s">
        <v>189</v>
      </c>
      <c r="H5058" t="s">
        <v>200</v>
      </c>
      <c r="I5058" t="s">
        <v>205</v>
      </c>
      <c r="J5058" t="s">
        <v>164</v>
      </c>
      <c r="K5058"/>
      <c r="L5058" t="s">
        <v>155</v>
      </c>
      <c r="M5058" t="s">
        <v>155</v>
      </c>
      <c r="N5058" t="n">
        <v>-81.7924</v>
      </c>
      <c r="O5058" t="n">
        <v>26.4956</v>
      </c>
      <c r="P5058" t="n">
        <v>176</v>
      </c>
      <c r="Q5058" t="n">
        <v>176</v>
      </c>
      <c r="R5058" t="n">
        <v>81.2</v>
      </c>
      <c r="S5058" t="n">
        <v>68.2</v>
      </c>
      <c r="T5058" t="n">
        <v>4.5</v>
      </c>
      <c r="U5058" t="n">
        <v>11.9</v>
      </c>
      <c r="V5058" t="n">
        <v>0</v>
      </c>
      <c r="W5058" t="n">
        <v>0</v>
      </c>
      <c r="X5058" t="n">
        <v>94</v>
      </c>
      <c r="Y5058" t="n">
        <v>100</v>
      </c>
      <c r="Z5058" t="n">
        <v>8</v>
      </c>
      <c r="AA5058"/>
      <c r="AB5058"/>
      <c r="AC5058"/>
      <c r="AD5058"/>
      <c r="AE5058"/>
      <c r="AF5058" t="n">
        <v>32</v>
      </c>
      <c r="AG5058" t="n">
        <v>36</v>
      </c>
      <c r="AH5058" t="n">
        <v>38</v>
      </c>
      <c r="AI5058" t="n">
        <v>14072</v>
      </c>
      <c r="AJ5058" t="n">
        <v>17612</v>
      </c>
      <c r="AK5058"/>
      <c r="AL5058"/>
      <c r="AM5058"/>
      <c r="AN5058"/>
      <c r="AO5058"/>
      <c r="AP5058"/>
      <c r="AQ5058"/>
      <c r="AR5058"/>
    </row>
    <row r="5059">
      <c r="A5059" t="n">
        <v>475556</v>
      </c>
      <c r="B5059" t="s">
        <v>7360</v>
      </c>
      <c r="C5059" t="s">
        <v>3665</v>
      </c>
      <c r="D5059" t="s">
        <v>3570</v>
      </c>
      <c r="E5059" t="s">
        <v>147</v>
      </c>
      <c r="F5059" t="s">
        <v>199</v>
      </c>
      <c r="G5059" t="s">
        <v>189</v>
      </c>
      <c r="H5059" t="s">
        <v>200</v>
      </c>
      <c r="I5059" t="s">
        <v>151</v>
      </c>
      <c r="J5059" t="s">
        <v>164</v>
      </c>
      <c r="K5059"/>
      <c r="L5059" t="s">
        <v>155</v>
      </c>
      <c r="M5059" t="s">
        <v>155</v>
      </c>
      <c r="N5059" t="n">
        <v>-78.7405</v>
      </c>
      <c r="O5059" t="n">
        <v>35.8826</v>
      </c>
      <c r="P5059" t="n">
        <v>209</v>
      </c>
      <c r="Q5059" t="n">
        <v>209</v>
      </c>
      <c r="R5059" t="n">
        <v>92.8</v>
      </c>
      <c r="S5059" t="n">
        <v>45.5</v>
      </c>
      <c r="T5059" t="n">
        <v>41.6</v>
      </c>
      <c r="U5059" t="n">
        <v>7.2</v>
      </c>
      <c r="V5059" t="n">
        <v>1.4</v>
      </c>
      <c r="W5059" t="n">
        <v>0</v>
      </c>
      <c r="X5059" t="n">
        <v>57</v>
      </c>
      <c r="Y5059" t="n">
        <v>67</v>
      </c>
      <c r="Z5059" t="n">
        <v>17</v>
      </c>
      <c r="AA5059"/>
      <c r="AB5059"/>
      <c r="AC5059"/>
      <c r="AD5059"/>
      <c r="AE5059"/>
      <c r="AF5059" t="n">
        <v>31</v>
      </c>
      <c r="AG5059" t="n">
        <v>50</v>
      </c>
      <c r="AH5059" t="n">
        <v>52</v>
      </c>
      <c r="AI5059" t="n">
        <v>16318</v>
      </c>
      <c r="AJ5059" t="n">
        <v>18093</v>
      </c>
      <c r="AK5059" t="n">
        <v>16561</v>
      </c>
      <c r="AL5059"/>
      <c r="AM5059"/>
      <c r="AN5059"/>
      <c r="AO5059"/>
      <c r="AP5059"/>
      <c r="AQ5059"/>
      <c r="AR5059"/>
    </row>
    <row r="5060">
      <c r="A5060" t="n">
        <v>475565</v>
      </c>
      <c r="B5060" t="s">
        <v>7361</v>
      </c>
      <c r="C5060" t="s">
        <v>3221</v>
      </c>
      <c r="D5060" t="s">
        <v>996</v>
      </c>
      <c r="E5060" t="s">
        <v>997</v>
      </c>
      <c r="F5060" t="s">
        <v>173</v>
      </c>
      <c r="G5060" t="s">
        <v>149</v>
      </c>
      <c r="H5060" t="s">
        <v>174</v>
      </c>
      <c r="I5060" t="s">
        <v>151</v>
      </c>
      <c r="J5060" t="s">
        <v>168</v>
      </c>
      <c r="K5060" t="s">
        <v>176</v>
      </c>
      <c r="L5060" t="s">
        <v>155</v>
      </c>
      <c r="M5060" t="s">
        <v>155</v>
      </c>
      <c r="N5060" t="n">
        <v>-73.9841</v>
      </c>
      <c r="O5060" t="n">
        <v>40.7528</v>
      </c>
      <c r="P5060" t="n">
        <v>1029</v>
      </c>
      <c r="Q5060" t="n">
        <v>1029</v>
      </c>
      <c r="R5060" t="n">
        <v>46.9</v>
      </c>
      <c r="S5060" t="n">
        <v>5.2</v>
      </c>
      <c r="T5060" t="n">
        <v>30.3</v>
      </c>
      <c r="U5060" t="n">
        <v>54</v>
      </c>
      <c r="V5060" t="n">
        <v>5.2</v>
      </c>
      <c r="W5060" t="n">
        <v>2.7</v>
      </c>
      <c r="X5060" t="n">
        <v>50</v>
      </c>
      <c r="Y5060"/>
      <c r="Z5060" t="n">
        <v>18</v>
      </c>
      <c r="AA5060" t="n">
        <v>508</v>
      </c>
      <c r="AB5060" t="n">
        <v>24.8</v>
      </c>
      <c r="AC5060"/>
      <c r="AD5060"/>
      <c r="AE5060"/>
      <c r="AF5060" t="n">
        <v>385</v>
      </c>
      <c r="AG5060" t="n">
        <v>63</v>
      </c>
      <c r="AH5060" t="n">
        <v>97</v>
      </c>
      <c r="AI5060" t="n">
        <v>6175</v>
      </c>
      <c r="AJ5060" t="n">
        <v>4723</v>
      </c>
      <c r="AK5060" t="n">
        <v>5468</v>
      </c>
      <c r="AL5060" t="n">
        <v>8531</v>
      </c>
      <c r="AM5060" t="n">
        <v>9016</v>
      </c>
      <c r="AN5060" t="n">
        <v>12204</v>
      </c>
      <c r="AO5060" t="n">
        <v>174</v>
      </c>
      <c r="AP5060"/>
      <c r="AQ5060"/>
      <c r="AR5060"/>
    </row>
    <row r="5061">
      <c r="A5061" t="n">
        <v>475574</v>
      </c>
      <c r="B5061" t="s">
        <v>7362</v>
      </c>
      <c r="C5061" t="s">
        <v>1724</v>
      </c>
      <c r="D5061" t="s">
        <v>1445</v>
      </c>
      <c r="E5061" t="s">
        <v>1434</v>
      </c>
      <c r="F5061" t="s">
        <v>199</v>
      </c>
      <c r="G5061" t="s">
        <v>189</v>
      </c>
      <c r="H5061" t="s">
        <v>200</v>
      </c>
      <c r="I5061" t="s">
        <v>186</v>
      </c>
      <c r="J5061" t="s">
        <v>164</v>
      </c>
      <c r="K5061"/>
      <c r="L5061" t="s">
        <v>155</v>
      </c>
      <c r="M5061" t="s">
        <v>155</v>
      </c>
      <c r="N5061" t="n">
        <v>-87.3358</v>
      </c>
      <c r="O5061" t="n">
        <v>41.5303</v>
      </c>
      <c r="P5061" t="n">
        <v>60</v>
      </c>
      <c r="Q5061" t="n">
        <v>60</v>
      </c>
      <c r="R5061" t="n">
        <v>55</v>
      </c>
      <c r="S5061" t="n">
        <v>1.7</v>
      </c>
      <c r="T5061" t="n">
        <v>93.3</v>
      </c>
      <c r="U5061" t="n">
        <v>5</v>
      </c>
      <c r="V5061" t="n">
        <v>0</v>
      </c>
      <c r="W5061" t="n">
        <v>0</v>
      </c>
      <c r="X5061" t="n">
        <v>40</v>
      </c>
      <c r="Y5061"/>
      <c r="Z5061" t="n">
        <v>14</v>
      </c>
      <c r="AA5061"/>
      <c r="AB5061"/>
      <c r="AC5061"/>
      <c r="AD5061"/>
      <c r="AE5061"/>
      <c r="AF5061" t="n">
        <v>10</v>
      </c>
      <c r="AG5061" t="n">
        <v>78</v>
      </c>
      <c r="AH5061" t="n">
        <v>78</v>
      </c>
      <c r="AI5061" t="n">
        <v>20019</v>
      </c>
      <c r="AJ5061" t="n">
        <v>20363</v>
      </c>
      <c r="AK5061" t="n">
        <v>18640</v>
      </c>
      <c r="AL5061"/>
      <c r="AM5061"/>
      <c r="AN5061"/>
      <c r="AO5061"/>
      <c r="AP5061"/>
      <c r="AQ5061"/>
      <c r="AR5061"/>
    </row>
    <row r="5062">
      <c r="A5062" t="n">
        <v>475608</v>
      </c>
      <c r="B5062" t="s">
        <v>7363</v>
      </c>
      <c r="C5062" t="s">
        <v>3629</v>
      </c>
      <c r="D5062" t="s">
        <v>4775</v>
      </c>
      <c r="E5062" t="s">
        <v>283</v>
      </c>
      <c r="F5062" t="s">
        <v>162</v>
      </c>
      <c r="G5062" t="s">
        <v>163</v>
      </c>
      <c r="H5062" t="s">
        <v>150</v>
      </c>
      <c r="I5062" t="s">
        <v>151</v>
      </c>
      <c r="J5062" t="s">
        <v>164</v>
      </c>
      <c r="K5062" t="s">
        <v>179</v>
      </c>
      <c r="L5062" t="s">
        <v>155</v>
      </c>
      <c r="M5062" t="s">
        <v>155</v>
      </c>
      <c r="N5062" t="n">
        <v>-96.7767</v>
      </c>
      <c r="O5062" t="n">
        <v>32.7935</v>
      </c>
      <c r="P5062" t="n">
        <v>185</v>
      </c>
      <c r="Q5062" t="n">
        <v>135</v>
      </c>
      <c r="R5062" t="n">
        <v>35.6</v>
      </c>
      <c r="S5062" t="n">
        <v>64.4</v>
      </c>
      <c r="T5062" t="n">
        <v>12.6</v>
      </c>
      <c r="U5062" t="n">
        <v>14.1</v>
      </c>
      <c r="V5062" t="n">
        <v>2.2</v>
      </c>
      <c r="W5062" t="n">
        <v>0</v>
      </c>
      <c r="X5062" t="n">
        <v>64</v>
      </c>
      <c r="Y5062" t="n">
        <v>50</v>
      </c>
      <c r="Z5062" t="n">
        <v>5</v>
      </c>
      <c r="AA5062" t="n">
        <v>14</v>
      </c>
      <c r="AB5062" t="n">
        <v>57.1</v>
      </c>
      <c r="AC5062" t="n">
        <v>14</v>
      </c>
      <c r="AD5062" t="n">
        <v>57.1</v>
      </c>
      <c r="AE5062" t="n">
        <v>14.3</v>
      </c>
      <c r="AF5062" t="n">
        <v>12</v>
      </c>
      <c r="AG5062" t="n">
        <v>34</v>
      </c>
      <c r="AH5062" t="n">
        <v>82</v>
      </c>
      <c r="AI5062" t="n">
        <v>11464</v>
      </c>
      <c r="AJ5062"/>
      <c r="AK5062" t="n">
        <v>10032</v>
      </c>
      <c r="AL5062" t="n">
        <v>11109</v>
      </c>
      <c r="AM5062" t="n">
        <v>13131</v>
      </c>
      <c r="AN5062" t="n">
        <v>21955</v>
      </c>
      <c r="AO5062" t="n">
        <v>2</v>
      </c>
      <c r="AP5062" t="n">
        <v>22</v>
      </c>
      <c r="AQ5062" t="n">
        <v>7</v>
      </c>
      <c r="AR5062"/>
    </row>
    <row r="5063">
      <c r="A5063" t="n">
        <v>475635</v>
      </c>
      <c r="B5063" t="s">
        <v>7364</v>
      </c>
      <c r="C5063" t="s">
        <v>7365</v>
      </c>
      <c r="D5063" t="s">
        <v>440</v>
      </c>
      <c r="E5063" t="s">
        <v>267</v>
      </c>
      <c r="F5063" t="s">
        <v>188</v>
      </c>
      <c r="G5063" t="s">
        <v>189</v>
      </c>
      <c r="H5063" t="s">
        <v>150</v>
      </c>
      <c r="I5063" t="s">
        <v>186</v>
      </c>
      <c r="J5063" t="s">
        <v>164</v>
      </c>
      <c r="K5063" t="s">
        <v>209</v>
      </c>
      <c r="L5063" t="s">
        <v>155</v>
      </c>
      <c r="M5063" t="s">
        <v>155</v>
      </c>
      <c r="N5063" t="n">
        <v>-118.3756</v>
      </c>
      <c r="O5063" t="n">
        <v>34.0646</v>
      </c>
      <c r="P5063" t="n">
        <v>26</v>
      </c>
      <c r="Q5063" t="n">
        <v>26</v>
      </c>
      <c r="R5063" t="n">
        <v>61.5</v>
      </c>
      <c r="S5063" t="n">
        <v>26.9</v>
      </c>
      <c r="T5063" t="n">
        <v>26.9</v>
      </c>
      <c r="U5063" t="n">
        <v>19.2</v>
      </c>
      <c r="V5063" t="n">
        <v>3.8</v>
      </c>
      <c r="W5063" t="n">
        <v>19.2</v>
      </c>
      <c r="X5063"/>
      <c r="Y5063"/>
      <c r="Z5063" t="n">
        <v>1</v>
      </c>
      <c r="AA5063" t="n">
        <v>1</v>
      </c>
      <c r="AB5063"/>
      <c r="AC5063" t="n">
        <v>1</v>
      </c>
      <c r="AD5063"/>
      <c r="AE5063"/>
      <c r="AF5063" t="n">
        <v>1</v>
      </c>
      <c r="AG5063" t="n">
        <v>50</v>
      </c>
      <c r="AH5063" t="n">
        <v>60</v>
      </c>
      <c r="AI5063"/>
      <c r="AJ5063"/>
      <c r="AK5063"/>
      <c r="AL5063"/>
      <c r="AM5063"/>
      <c r="AN5063"/>
      <c r="AO5063" t="n">
        <v>1</v>
      </c>
      <c r="AP5063" t="n">
        <v>1</v>
      </c>
      <c r="AQ5063"/>
      <c r="AR5063"/>
    </row>
    <row r="5064">
      <c r="A5064" t="n">
        <v>475653</v>
      </c>
      <c r="B5064" t="s">
        <v>7366</v>
      </c>
      <c r="C5064" t="s">
        <v>1269</v>
      </c>
      <c r="D5064" t="s">
        <v>1433</v>
      </c>
      <c r="E5064" t="s">
        <v>1434</v>
      </c>
      <c r="F5064" t="s">
        <v>199</v>
      </c>
      <c r="G5064" t="s">
        <v>189</v>
      </c>
      <c r="H5064" t="s">
        <v>200</v>
      </c>
      <c r="I5064" t="s">
        <v>151</v>
      </c>
      <c r="J5064" t="s">
        <v>164</v>
      </c>
      <c r="K5064"/>
      <c r="L5064" t="s">
        <v>155</v>
      </c>
      <c r="M5064" t="s">
        <v>155</v>
      </c>
      <c r="N5064" t="n">
        <v>-88.952</v>
      </c>
      <c r="O5064" t="n">
        <v>39.8796</v>
      </c>
      <c r="P5064" t="n">
        <v>47</v>
      </c>
      <c r="Q5064" t="n">
        <v>47</v>
      </c>
      <c r="R5064" t="n">
        <v>97.9</v>
      </c>
      <c r="S5064" t="n">
        <v>23.4</v>
      </c>
      <c r="T5064" t="n">
        <v>51.1</v>
      </c>
      <c r="U5064" t="n">
        <v>6.4</v>
      </c>
      <c r="V5064" t="n">
        <v>0</v>
      </c>
      <c r="W5064" t="n">
        <v>0</v>
      </c>
      <c r="X5064" t="n">
        <v>40</v>
      </c>
      <c r="Y5064"/>
      <c r="Z5064" t="n">
        <v>7</v>
      </c>
      <c r="AA5064"/>
      <c r="AB5064"/>
      <c r="AC5064"/>
      <c r="AD5064"/>
      <c r="AE5064"/>
      <c r="AF5064" t="n">
        <v>14</v>
      </c>
      <c r="AG5064" t="n">
        <v>70</v>
      </c>
      <c r="AH5064" t="n">
        <v>72</v>
      </c>
      <c r="AI5064" t="n">
        <v>17855</v>
      </c>
      <c r="AJ5064" t="n">
        <v>21319</v>
      </c>
      <c r="AK5064"/>
      <c r="AL5064"/>
      <c r="AM5064"/>
      <c r="AN5064"/>
      <c r="AO5064"/>
      <c r="AP5064"/>
      <c r="AQ5064"/>
      <c r="AR5064"/>
    </row>
    <row r="5065">
      <c r="A5065" t="n">
        <v>475662</v>
      </c>
      <c r="B5065" t="s">
        <v>7367</v>
      </c>
      <c r="C5065" t="s">
        <v>7368</v>
      </c>
      <c r="D5065" t="s">
        <v>4775</v>
      </c>
      <c r="E5065" t="s">
        <v>283</v>
      </c>
      <c r="F5065" t="s">
        <v>199</v>
      </c>
      <c r="G5065" t="s">
        <v>189</v>
      </c>
      <c r="H5065" t="s">
        <v>200</v>
      </c>
      <c r="I5065" t="s">
        <v>186</v>
      </c>
      <c r="J5065" t="s">
        <v>164</v>
      </c>
      <c r="K5065"/>
      <c r="L5065" t="s">
        <v>155</v>
      </c>
      <c r="M5065" t="s">
        <v>155</v>
      </c>
      <c r="N5065" t="n">
        <v>-98.468</v>
      </c>
      <c r="O5065" t="n">
        <v>26.2461</v>
      </c>
      <c r="P5065" t="n">
        <v>111</v>
      </c>
      <c r="Q5065" t="n">
        <v>111</v>
      </c>
      <c r="R5065" t="n">
        <v>99.1</v>
      </c>
      <c r="S5065" t="n">
        <v>0</v>
      </c>
      <c r="T5065" t="n">
        <v>0</v>
      </c>
      <c r="U5065" t="n">
        <v>100</v>
      </c>
      <c r="V5065" t="n">
        <v>0</v>
      </c>
      <c r="W5065" t="n">
        <v>0</v>
      </c>
      <c r="X5065" t="n">
        <v>67</v>
      </c>
      <c r="Y5065" t="n">
        <v>69</v>
      </c>
      <c r="Z5065" t="n">
        <v>7</v>
      </c>
      <c r="AA5065"/>
      <c r="AB5065"/>
      <c r="AC5065"/>
      <c r="AD5065"/>
      <c r="AE5065"/>
      <c r="AF5065" t="n">
        <v>7</v>
      </c>
      <c r="AG5065" t="n">
        <v>100</v>
      </c>
      <c r="AH5065" t="n">
        <v>100</v>
      </c>
      <c r="AI5065" t="n">
        <v>16401</v>
      </c>
      <c r="AJ5065" t="n">
        <v>17277</v>
      </c>
      <c r="AK5065"/>
      <c r="AL5065"/>
      <c r="AM5065"/>
      <c r="AN5065"/>
      <c r="AO5065"/>
      <c r="AP5065"/>
      <c r="AQ5065"/>
      <c r="AR5065"/>
    </row>
    <row r="5066">
      <c r="A5066" t="n">
        <v>475705</v>
      </c>
      <c r="B5066" t="s">
        <v>7369</v>
      </c>
      <c r="C5066" t="s">
        <v>5915</v>
      </c>
      <c r="D5066" t="s">
        <v>440</v>
      </c>
      <c r="E5066" t="s">
        <v>267</v>
      </c>
      <c r="F5066" t="s">
        <v>551</v>
      </c>
      <c r="G5066" t="s">
        <v>163</v>
      </c>
      <c r="H5066" t="s">
        <v>200</v>
      </c>
      <c r="I5066" t="s">
        <v>151</v>
      </c>
      <c r="J5066" t="s">
        <v>164</v>
      </c>
      <c r="K5066"/>
      <c r="L5066" t="s">
        <v>155</v>
      </c>
      <c r="M5066" t="s">
        <v>155</v>
      </c>
      <c r="N5066" t="n">
        <v>-118.5539</v>
      </c>
      <c r="O5066" t="n">
        <v>34.2008</v>
      </c>
      <c r="P5066" t="n">
        <v>22</v>
      </c>
      <c r="Q5066" t="n">
        <v>22</v>
      </c>
      <c r="R5066" t="n">
        <v>77.3</v>
      </c>
      <c r="S5066" t="n">
        <v>31.8</v>
      </c>
      <c r="T5066" t="n">
        <v>9.1</v>
      </c>
      <c r="U5066" t="n">
        <v>45.5</v>
      </c>
      <c r="V5066" t="n">
        <v>9.1</v>
      </c>
      <c r="W5066" t="n">
        <v>4.5</v>
      </c>
      <c r="X5066"/>
      <c r="Y5066"/>
      <c r="Z5066" t="n">
        <v>24</v>
      </c>
      <c r="AA5066"/>
      <c r="AB5066"/>
      <c r="AC5066"/>
      <c r="AD5066"/>
      <c r="AE5066"/>
      <c r="AF5066" t="n">
        <v>6</v>
      </c>
      <c r="AG5066" t="n">
        <v>48</v>
      </c>
      <c r="AH5066" t="n">
        <v>100</v>
      </c>
      <c r="AI5066" t="n">
        <v>20811</v>
      </c>
      <c r="AJ5066" t="n">
        <v>16726</v>
      </c>
      <c r="AK5066"/>
      <c r="AL5066"/>
      <c r="AM5066" t="n">
        <v>24897</v>
      </c>
      <c r="AN5066" t="n">
        <v>24897</v>
      </c>
      <c r="AO5066"/>
      <c r="AP5066"/>
      <c r="AQ5066"/>
      <c r="AR5066"/>
    </row>
    <row r="5067">
      <c r="A5067" t="n">
        <v>475714</v>
      </c>
      <c r="B5067" t="s">
        <v>7370</v>
      </c>
      <c r="C5067" t="s">
        <v>1082</v>
      </c>
      <c r="D5067" t="s">
        <v>1078</v>
      </c>
      <c r="E5067" t="s">
        <v>147</v>
      </c>
      <c r="F5067" t="s">
        <v>188</v>
      </c>
      <c r="G5067" t="s">
        <v>189</v>
      </c>
      <c r="H5067" t="s">
        <v>150</v>
      </c>
      <c r="I5067" t="s">
        <v>186</v>
      </c>
      <c r="J5067" t="s">
        <v>164</v>
      </c>
      <c r="K5067" t="s">
        <v>176</v>
      </c>
      <c r="L5067" t="s">
        <v>155</v>
      </c>
      <c r="M5067" t="s">
        <v>155</v>
      </c>
      <c r="N5067" t="n">
        <v>-80.3934</v>
      </c>
      <c r="O5067" t="n">
        <v>25.6627</v>
      </c>
      <c r="P5067" t="n">
        <v>584</v>
      </c>
      <c r="Q5067" t="n">
        <v>584</v>
      </c>
      <c r="R5067" t="n">
        <v>14.9</v>
      </c>
      <c r="S5067" t="n">
        <v>5</v>
      </c>
      <c r="T5067" t="n">
        <v>3.9</v>
      </c>
      <c r="U5067" t="n">
        <v>89.2</v>
      </c>
      <c r="V5067" t="n">
        <v>0</v>
      </c>
      <c r="W5067" t="n">
        <v>0</v>
      </c>
      <c r="X5067" t="n">
        <v>55</v>
      </c>
      <c r="Y5067" t="n">
        <v>80</v>
      </c>
      <c r="Z5067" t="n">
        <v>6</v>
      </c>
      <c r="AA5067" t="n">
        <v>89</v>
      </c>
      <c r="AB5067" t="n">
        <v>71.9</v>
      </c>
      <c r="AC5067"/>
      <c r="AD5067"/>
      <c r="AE5067"/>
      <c r="AF5067" t="n">
        <v>126</v>
      </c>
      <c r="AG5067" t="n">
        <v>10</v>
      </c>
      <c r="AH5067" t="n">
        <v>10</v>
      </c>
      <c r="AI5067"/>
      <c r="AJ5067"/>
      <c r="AK5067"/>
      <c r="AL5067"/>
      <c r="AM5067"/>
      <c r="AN5067"/>
      <c r="AO5067" t="n">
        <v>21</v>
      </c>
      <c r="AP5067"/>
      <c r="AQ5067"/>
      <c r="AR5067"/>
    </row>
    <row r="5068">
      <c r="A5068" t="n">
        <v>475723</v>
      </c>
      <c r="B5068" t="s">
        <v>7371</v>
      </c>
      <c r="C5068" t="s">
        <v>7372</v>
      </c>
      <c r="D5068" t="s">
        <v>5021</v>
      </c>
      <c r="E5068" t="s">
        <v>914</v>
      </c>
      <c r="F5068" t="s">
        <v>216</v>
      </c>
      <c r="G5068" t="s">
        <v>149</v>
      </c>
      <c r="H5068" t="s">
        <v>200</v>
      </c>
      <c r="I5068" t="s">
        <v>175</v>
      </c>
      <c r="J5068" t="s">
        <v>164</v>
      </c>
      <c r="K5068"/>
      <c r="L5068" t="s">
        <v>155</v>
      </c>
      <c r="M5068" t="s">
        <v>155</v>
      </c>
      <c r="N5068" t="n">
        <v>-112.3257</v>
      </c>
      <c r="O5068" t="n">
        <v>40.5278</v>
      </c>
      <c r="P5068" t="n">
        <v>1045</v>
      </c>
      <c r="Q5068" t="n">
        <v>1045</v>
      </c>
      <c r="R5068" t="n">
        <v>40.7</v>
      </c>
      <c r="S5068" t="n">
        <v>67.2</v>
      </c>
      <c r="T5068" t="n">
        <v>2.3</v>
      </c>
      <c r="U5068" t="n">
        <v>25.8</v>
      </c>
      <c r="V5068" t="n">
        <v>0.6</v>
      </c>
      <c r="W5068" t="n">
        <v>0</v>
      </c>
      <c r="X5068" t="n">
        <v>77</v>
      </c>
      <c r="Y5068" t="n">
        <v>70</v>
      </c>
      <c r="Z5068" t="n">
        <v>6</v>
      </c>
      <c r="AA5068"/>
      <c r="AB5068"/>
      <c r="AC5068"/>
      <c r="AD5068"/>
      <c r="AE5068"/>
      <c r="AF5068" t="n">
        <v>98</v>
      </c>
      <c r="AG5068" t="n">
        <v>8</v>
      </c>
      <c r="AH5068" t="n">
        <v>69</v>
      </c>
      <c r="AI5068" t="n">
        <v>7131</v>
      </c>
      <c r="AJ5068"/>
      <c r="AK5068"/>
      <c r="AL5068"/>
      <c r="AM5068"/>
      <c r="AN5068"/>
      <c r="AO5068"/>
      <c r="AP5068"/>
      <c r="AQ5068"/>
      <c r="AR5068"/>
    </row>
    <row r="5069">
      <c r="A5069" t="n">
        <v>475732</v>
      </c>
      <c r="B5069" t="s">
        <v>7373</v>
      </c>
      <c r="C5069" t="s">
        <v>5695</v>
      </c>
      <c r="D5069" t="s">
        <v>1175</v>
      </c>
      <c r="E5069" t="s">
        <v>147</v>
      </c>
      <c r="F5069" t="s">
        <v>188</v>
      </c>
      <c r="G5069" t="s">
        <v>189</v>
      </c>
      <c r="H5069" t="s">
        <v>150</v>
      </c>
      <c r="I5069" t="s">
        <v>151</v>
      </c>
      <c r="J5069" t="s">
        <v>168</v>
      </c>
      <c r="K5069" t="s">
        <v>209</v>
      </c>
      <c r="L5069" t="s">
        <v>155</v>
      </c>
      <c r="M5069" t="s">
        <v>155</v>
      </c>
      <c r="N5069" t="n">
        <v>-84.3519</v>
      </c>
      <c r="O5069" t="n">
        <v>33.9119</v>
      </c>
      <c r="P5069" t="n">
        <v>2095</v>
      </c>
      <c r="Q5069" t="n">
        <v>2095</v>
      </c>
      <c r="R5069" t="n">
        <v>90.2</v>
      </c>
      <c r="S5069" t="n">
        <v>17.5</v>
      </c>
      <c r="T5069" t="n">
        <v>64.2</v>
      </c>
      <c r="U5069" t="n">
        <v>8.8</v>
      </c>
      <c r="V5069" t="n">
        <v>4.8</v>
      </c>
      <c r="W5069" t="n">
        <v>0.3</v>
      </c>
      <c r="X5069" t="n">
        <v>78</v>
      </c>
      <c r="Y5069" t="n">
        <v>0</v>
      </c>
      <c r="Z5069" t="n">
        <v>13</v>
      </c>
      <c r="AA5069"/>
      <c r="AB5069"/>
      <c r="AC5069"/>
      <c r="AD5069"/>
      <c r="AE5069"/>
      <c r="AF5069" t="n">
        <v>9</v>
      </c>
      <c r="AG5069" t="n">
        <v>48</v>
      </c>
      <c r="AH5069" t="n">
        <v>55</v>
      </c>
      <c r="AI5069" t="n">
        <v>31471</v>
      </c>
      <c r="AJ5069" t="n">
        <v>31217</v>
      </c>
      <c r="AK5069" t="n">
        <v>31896</v>
      </c>
      <c r="AL5069"/>
      <c r="AM5069"/>
      <c r="AN5069"/>
      <c r="AO5069"/>
      <c r="AP5069" t="n">
        <v>372</v>
      </c>
      <c r="AQ5069"/>
      <c r="AR5069"/>
    </row>
    <row r="5070">
      <c r="A5070" t="n">
        <v>475741</v>
      </c>
      <c r="B5070" t="s">
        <v>7374</v>
      </c>
      <c r="C5070" t="s">
        <v>1679</v>
      </c>
      <c r="D5070" t="s">
        <v>1445</v>
      </c>
      <c r="E5070" t="s">
        <v>1434</v>
      </c>
      <c r="F5070" t="s">
        <v>188</v>
      </c>
      <c r="G5070" t="s">
        <v>189</v>
      </c>
      <c r="H5070" t="s">
        <v>150</v>
      </c>
      <c r="I5070" t="s">
        <v>151</v>
      </c>
      <c r="J5070" t="s">
        <v>164</v>
      </c>
      <c r="K5070" t="s">
        <v>209</v>
      </c>
      <c r="L5070" t="s">
        <v>155</v>
      </c>
      <c r="M5070" t="s">
        <v>155</v>
      </c>
      <c r="N5070" t="n">
        <v>-86.1111</v>
      </c>
      <c r="O5070" t="n">
        <v>39.9192</v>
      </c>
      <c r="P5070" t="n">
        <v>292</v>
      </c>
      <c r="Q5070" t="n">
        <v>292</v>
      </c>
      <c r="R5070" t="n">
        <v>92.8</v>
      </c>
      <c r="S5070" t="n">
        <v>52.7</v>
      </c>
      <c r="T5070" t="n">
        <v>30.8</v>
      </c>
      <c r="U5070" t="n">
        <v>7.5</v>
      </c>
      <c r="V5070" t="n">
        <v>4.1</v>
      </c>
      <c r="W5070" t="n">
        <v>0.3</v>
      </c>
      <c r="X5070" t="n">
        <v>50</v>
      </c>
      <c r="Y5070"/>
      <c r="Z5070" t="n">
        <v>14</v>
      </c>
      <c r="AA5070" t="n">
        <v>1</v>
      </c>
      <c r="AB5070" t="n">
        <v>100</v>
      </c>
      <c r="AC5070" t="n">
        <v>1</v>
      </c>
      <c r="AD5070" t="n">
        <v>100</v>
      </c>
      <c r="AE5070" t="n">
        <v>100</v>
      </c>
      <c r="AF5070" t="n">
        <v>2</v>
      </c>
      <c r="AG5070" t="n">
        <v>49</v>
      </c>
      <c r="AH5070" t="n">
        <v>60</v>
      </c>
      <c r="AI5070" t="n">
        <v>30822</v>
      </c>
      <c r="AJ5070"/>
      <c r="AK5070"/>
      <c r="AL5070" t="n">
        <v>30822</v>
      </c>
      <c r="AM5070" t="n">
        <v>41617</v>
      </c>
      <c r="AN5070"/>
      <c r="AO5070"/>
      <c r="AP5070" t="n">
        <v>53</v>
      </c>
      <c r="AQ5070"/>
      <c r="AR5070"/>
    </row>
    <row r="5071">
      <c r="A5071" t="n">
        <v>475839</v>
      </c>
      <c r="B5071" t="s">
        <v>7375</v>
      </c>
      <c r="C5071" t="s">
        <v>294</v>
      </c>
      <c r="D5071" t="s">
        <v>282</v>
      </c>
      <c r="E5071" t="s">
        <v>283</v>
      </c>
      <c r="F5071" t="s">
        <v>188</v>
      </c>
      <c r="G5071" t="s">
        <v>189</v>
      </c>
      <c r="H5071" t="s">
        <v>150</v>
      </c>
      <c r="I5071" t="s">
        <v>151</v>
      </c>
      <c r="J5071" t="s">
        <v>164</v>
      </c>
      <c r="K5071" t="s">
        <v>176</v>
      </c>
      <c r="L5071" t="s">
        <v>155</v>
      </c>
      <c r="M5071" t="s">
        <v>155</v>
      </c>
      <c r="N5071" t="n">
        <v>-111.9411</v>
      </c>
      <c r="O5071" t="n">
        <v>33.4271</v>
      </c>
      <c r="P5071" t="n">
        <v>442</v>
      </c>
      <c r="Q5071" t="n">
        <v>442</v>
      </c>
      <c r="R5071" t="n">
        <v>53.6</v>
      </c>
      <c r="S5071" t="n">
        <v>46.6</v>
      </c>
      <c r="T5071" t="n">
        <v>19.7</v>
      </c>
      <c r="U5071" t="n">
        <v>8.1</v>
      </c>
      <c r="V5071" t="n">
        <v>0.9</v>
      </c>
      <c r="W5071" t="n">
        <v>0</v>
      </c>
      <c r="X5071" t="n">
        <v>100</v>
      </c>
      <c r="Y5071" t="n">
        <v>100</v>
      </c>
      <c r="Z5071" t="n">
        <v>11</v>
      </c>
      <c r="AA5071" t="n">
        <v>12</v>
      </c>
      <c r="AB5071" t="n">
        <v>50</v>
      </c>
      <c r="AC5071"/>
      <c r="AD5071"/>
      <c r="AE5071"/>
      <c r="AF5071" t="n">
        <v>21</v>
      </c>
      <c r="AG5071" t="n">
        <v>33</v>
      </c>
      <c r="AH5071" t="n">
        <v>38</v>
      </c>
      <c r="AI5071" t="n">
        <v>13681</v>
      </c>
      <c r="AJ5071" t="n">
        <v>13654</v>
      </c>
      <c r="AK5071" t="n">
        <v>12289</v>
      </c>
      <c r="AL5071" t="n">
        <v>20732</v>
      </c>
      <c r="AM5071" t="n">
        <v>21244</v>
      </c>
      <c r="AN5071" t="n">
        <v>21244</v>
      </c>
      <c r="AO5071" t="n">
        <v>24</v>
      </c>
      <c r="AP5071" t="n">
        <v>10</v>
      </c>
      <c r="AQ5071"/>
      <c r="AR5071"/>
    </row>
    <row r="5072">
      <c r="A5072" t="n">
        <v>476063</v>
      </c>
      <c r="B5072" t="s">
        <v>6470</v>
      </c>
      <c r="C5072" t="s">
        <v>218</v>
      </c>
      <c r="D5072" t="s">
        <v>1078</v>
      </c>
      <c r="E5072" t="s">
        <v>147</v>
      </c>
      <c r="F5072" t="s">
        <v>199</v>
      </c>
      <c r="G5072" t="s">
        <v>189</v>
      </c>
      <c r="H5072" t="s">
        <v>200</v>
      </c>
      <c r="I5072" t="s">
        <v>151</v>
      </c>
      <c r="J5072" t="s">
        <v>164</v>
      </c>
      <c r="K5072"/>
      <c r="L5072" t="s">
        <v>155</v>
      </c>
      <c r="M5072" t="s">
        <v>155</v>
      </c>
      <c r="N5072" t="n">
        <v>-81.5601</v>
      </c>
      <c r="O5072" t="n">
        <v>30.3136</v>
      </c>
      <c r="P5072" t="n">
        <v>621</v>
      </c>
      <c r="Q5072" t="n">
        <v>621</v>
      </c>
      <c r="R5072" t="n">
        <v>7.4</v>
      </c>
      <c r="S5072" t="n">
        <v>29.6</v>
      </c>
      <c r="T5072" t="n">
        <v>52</v>
      </c>
      <c r="U5072" t="n">
        <v>14.5</v>
      </c>
      <c r="V5072" t="n">
        <v>2.3</v>
      </c>
      <c r="W5072" t="n">
        <v>0</v>
      </c>
      <c r="X5072" t="n">
        <v>74</v>
      </c>
      <c r="Y5072"/>
      <c r="Z5072" t="n">
        <v>30</v>
      </c>
      <c r="AA5072"/>
      <c r="AB5072"/>
      <c r="AC5072"/>
      <c r="AD5072"/>
      <c r="AE5072"/>
      <c r="AF5072" t="n">
        <v>382</v>
      </c>
      <c r="AG5072" t="n">
        <v>59</v>
      </c>
      <c r="AH5072" t="n">
        <v>67</v>
      </c>
      <c r="AI5072" t="n">
        <v>28233</v>
      </c>
      <c r="AJ5072" t="n">
        <v>28173</v>
      </c>
      <c r="AK5072" t="n">
        <v>29017</v>
      </c>
      <c r="AL5072" t="n">
        <v>28544</v>
      </c>
      <c r="AM5072" t="n">
        <v>24372</v>
      </c>
      <c r="AN5072" t="n">
        <v>32578</v>
      </c>
      <c r="AO5072"/>
      <c r="AP5072"/>
      <c r="AQ5072"/>
      <c r="AR5072"/>
    </row>
    <row r="5073">
      <c r="A5073" t="n">
        <v>476179</v>
      </c>
      <c r="B5073" t="s">
        <v>7376</v>
      </c>
      <c r="C5073" t="s">
        <v>5080</v>
      </c>
      <c r="D5073" t="s">
        <v>5078</v>
      </c>
      <c r="E5073" t="s">
        <v>147</v>
      </c>
      <c r="F5073" t="s">
        <v>199</v>
      </c>
      <c r="G5073" t="s">
        <v>189</v>
      </c>
      <c r="H5073" t="s">
        <v>200</v>
      </c>
      <c r="I5073" t="s">
        <v>151</v>
      </c>
      <c r="J5073" t="s">
        <v>164</v>
      </c>
      <c r="K5073"/>
      <c r="L5073" t="s">
        <v>155</v>
      </c>
      <c r="M5073" t="s">
        <v>155</v>
      </c>
      <c r="N5073" t="n">
        <v>-76.1355</v>
      </c>
      <c r="O5073" t="n">
        <v>36.8385</v>
      </c>
      <c r="P5073" t="n">
        <v>291</v>
      </c>
      <c r="Q5073" t="n">
        <v>291</v>
      </c>
      <c r="R5073" t="n">
        <v>95.2</v>
      </c>
      <c r="S5073" t="n">
        <v>14.4</v>
      </c>
      <c r="T5073" t="n">
        <v>71.1</v>
      </c>
      <c r="U5073" t="n">
        <v>4.5</v>
      </c>
      <c r="V5073" t="n">
        <v>0.7</v>
      </c>
      <c r="W5073" t="n">
        <v>0</v>
      </c>
      <c r="X5073" t="n">
        <v>63</v>
      </c>
      <c r="Y5073" t="n">
        <v>54</v>
      </c>
      <c r="Z5073" t="n">
        <v>25</v>
      </c>
      <c r="AA5073"/>
      <c r="AB5073"/>
      <c r="AC5073"/>
      <c r="AD5073"/>
      <c r="AE5073"/>
      <c r="AF5073" t="n">
        <v>100</v>
      </c>
      <c r="AG5073" t="n">
        <v>52</v>
      </c>
      <c r="AH5073" t="n">
        <v>52</v>
      </c>
      <c r="AI5073" t="n">
        <v>15922</v>
      </c>
      <c r="AJ5073" t="n">
        <v>15604</v>
      </c>
      <c r="AK5073" t="n">
        <v>16330</v>
      </c>
      <c r="AL5073" t="n">
        <v>18008</v>
      </c>
      <c r="AM5073" t="n">
        <v>20069</v>
      </c>
      <c r="AN5073" t="n">
        <v>21051</v>
      </c>
      <c r="AO5073"/>
      <c r="AP5073"/>
      <c r="AQ5073"/>
      <c r="AR5073"/>
    </row>
    <row r="5074">
      <c r="A5074" t="n">
        <v>476230</v>
      </c>
      <c r="B5074" t="s">
        <v>7377</v>
      </c>
      <c r="C5074" t="s">
        <v>5315</v>
      </c>
      <c r="D5074" t="s">
        <v>5289</v>
      </c>
      <c r="E5074" t="s">
        <v>147</v>
      </c>
      <c r="F5074" t="s">
        <v>199</v>
      </c>
      <c r="G5074" t="s">
        <v>189</v>
      </c>
      <c r="H5074" t="s">
        <v>200</v>
      </c>
      <c r="I5074" t="s">
        <v>151</v>
      </c>
      <c r="J5074" t="s">
        <v>164</v>
      </c>
      <c r="K5074"/>
      <c r="L5074" t="s">
        <v>155</v>
      </c>
      <c r="M5074" t="s">
        <v>155</v>
      </c>
      <c r="N5074" t="n">
        <v>-79.9288</v>
      </c>
      <c r="O5074" t="n">
        <v>39.628</v>
      </c>
      <c r="P5074" t="n">
        <v>46</v>
      </c>
      <c r="Q5074" t="n">
        <v>46</v>
      </c>
      <c r="R5074" t="n">
        <v>95.7</v>
      </c>
      <c r="S5074" t="n">
        <v>37</v>
      </c>
      <c r="T5074" t="n">
        <v>4.3</v>
      </c>
      <c r="U5074" t="n">
        <v>2.2</v>
      </c>
      <c r="V5074" t="n">
        <v>0</v>
      </c>
      <c r="W5074" t="n">
        <v>0</v>
      </c>
      <c r="X5074" t="n">
        <v>73</v>
      </c>
      <c r="Y5074"/>
      <c r="Z5074" t="n">
        <v>8</v>
      </c>
      <c r="AA5074"/>
      <c r="AB5074"/>
      <c r="AC5074"/>
      <c r="AD5074"/>
      <c r="AE5074"/>
      <c r="AF5074" t="n">
        <v>23</v>
      </c>
      <c r="AG5074" t="n">
        <v>85</v>
      </c>
      <c r="AH5074" t="n">
        <v>87</v>
      </c>
      <c r="AI5074" t="n">
        <v>19922</v>
      </c>
      <c r="AJ5074" t="n">
        <v>20160</v>
      </c>
      <c r="AK5074"/>
      <c r="AL5074" t="n">
        <v>22842</v>
      </c>
      <c r="AM5074"/>
      <c r="AN5074"/>
      <c r="AO5074"/>
      <c r="AP5074"/>
      <c r="AQ5074"/>
      <c r="AR5074"/>
    </row>
    <row r="5075">
      <c r="A5075" t="n">
        <v>476355</v>
      </c>
      <c r="B5075" t="s">
        <v>7378</v>
      </c>
      <c r="C5075" t="s">
        <v>3277</v>
      </c>
      <c r="D5075" t="s">
        <v>996</v>
      </c>
      <c r="E5075" t="s">
        <v>997</v>
      </c>
      <c r="F5075" t="s">
        <v>279</v>
      </c>
      <c r="G5075" t="s">
        <v>189</v>
      </c>
      <c r="H5075" t="s">
        <v>174</v>
      </c>
      <c r="I5075" t="s">
        <v>151</v>
      </c>
      <c r="J5075" t="s">
        <v>164</v>
      </c>
      <c r="K5075"/>
      <c r="L5075" t="s">
        <v>155</v>
      </c>
      <c r="M5075" t="s">
        <v>155</v>
      </c>
      <c r="N5075" t="n">
        <v>-73.9251</v>
      </c>
      <c r="O5075" t="n">
        <v>40.755</v>
      </c>
      <c r="P5075" t="n">
        <v>38</v>
      </c>
      <c r="Q5075" t="n">
        <v>38</v>
      </c>
      <c r="R5075" t="n">
        <v>57.9</v>
      </c>
      <c r="S5075" t="n">
        <v>44.7</v>
      </c>
      <c r="T5075" t="n">
        <v>5.3</v>
      </c>
      <c r="U5075" t="n">
        <v>23.7</v>
      </c>
      <c r="V5075" t="n">
        <v>13.2</v>
      </c>
      <c r="W5075" t="n">
        <v>5.3</v>
      </c>
      <c r="X5075" t="n">
        <v>0</v>
      </c>
      <c r="Y5075"/>
      <c r="Z5075" t="n">
        <v>5</v>
      </c>
      <c r="AA5075"/>
      <c r="AB5075"/>
      <c r="AC5075"/>
      <c r="AD5075"/>
      <c r="AE5075"/>
      <c r="AF5075" t="n">
        <v>1</v>
      </c>
      <c r="AG5075" t="n">
        <v>0</v>
      </c>
      <c r="AH5075" t="n">
        <v>0</v>
      </c>
      <c r="AI5075"/>
      <c r="AJ5075"/>
      <c r="AK5075"/>
      <c r="AL5075"/>
      <c r="AM5075"/>
      <c r="AN5075"/>
      <c r="AO5075"/>
      <c r="AP5075"/>
      <c r="AQ5075"/>
      <c r="AR5075"/>
    </row>
    <row r="5076">
      <c r="A5076" t="n">
        <v>476489</v>
      </c>
      <c r="B5076" t="s">
        <v>7379</v>
      </c>
      <c r="C5076" t="s">
        <v>1432</v>
      </c>
      <c r="D5076" t="s">
        <v>1433</v>
      </c>
      <c r="E5076" t="s">
        <v>1434</v>
      </c>
      <c r="F5076" t="s">
        <v>199</v>
      </c>
      <c r="G5076" t="s">
        <v>189</v>
      </c>
      <c r="H5076" t="s">
        <v>200</v>
      </c>
      <c r="I5076" t="s">
        <v>151</v>
      </c>
      <c r="J5076" t="s">
        <v>164</v>
      </c>
      <c r="K5076"/>
      <c r="L5076" t="s">
        <v>155</v>
      </c>
      <c r="M5076" t="s">
        <v>155</v>
      </c>
      <c r="N5076" t="n">
        <v>-87.6432</v>
      </c>
      <c r="O5076" t="n">
        <v>41.7037</v>
      </c>
      <c r="P5076" t="n">
        <v>124</v>
      </c>
      <c r="Q5076" t="n">
        <v>124</v>
      </c>
      <c r="R5076" t="n">
        <v>30.6</v>
      </c>
      <c r="S5076" t="n">
        <v>0</v>
      </c>
      <c r="T5076" t="n">
        <v>87.1</v>
      </c>
      <c r="U5076" t="n">
        <v>12.9</v>
      </c>
      <c r="V5076" t="n">
        <v>0</v>
      </c>
      <c r="W5076" t="n">
        <v>0</v>
      </c>
      <c r="X5076" t="n">
        <v>52</v>
      </c>
      <c r="Y5076"/>
      <c r="Z5076" t="n">
        <v>25</v>
      </c>
      <c r="AA5076"/>
      <c r="AB5076"/>
      <c r="AC5076"/>
      <c r="AD5076"/>
      <c r="AE5076"/>
      <c r="AF5076" t="n">
        <v>59</v>
      </c>
      <c r="AG5076" t="n">
        <v>92</v>
      </c>
      <c r="AH5076" t="n">
        <v>92</v>
      </c>
      <c r="AI5076" t="n">
        <v>11692</v>
      </c>
      <c r="AJ5076" t="n">
        <v>11692</v>
      </c>
      <c r="AK5076" t="n">
        <v>11692</v>
      </c>
      <c r="AL5076"/>
      <c r="AM5076"/>
      <c r="AN5076"/>
      <c r="AO5076"/>
      <c r="AP5076"/>
      <c r="AQ5076"/>
      <c r="AR5076"/>
    </row>
    <row r="5077">
      <c r="A5077" t="n">
        <v>476498</v>
      </c>
      <c r="B5077" t="s">
        <v>7380</v>
      </c>
      <c r="C5077" t="s">
        <v>1162</v>
      </c>
      <c r="D5077" t="s">
        <v>1078</v>
      </c>
      <c r="E5077" t="s">
        <v>147</v>
      </c>
      <c r="F5077" t="s">
        <v>199</v>
      </c>
      <c r="G5077" t="s">
        <v>189</v>
      </c>
      <c r="H5077" t="s">
        <v>200</v>
      </c>
      <c r="I5077" t="s">
        <v>186</v>
      </c>
      <c r="J5077" t="s">
        <v>164</v>
      </c>
      <c r="K5077"/>
      <c r="L5077" t="s">
        <v>155</v>
      </c>
      <c r="M5077" t="s">
        <v>155</v>
      </c>
      <c r="N5077" t="n">
        <v>-80.307</v>
      </c>
      <c r="O5077" t="n">
        <v>25.8631</v>
      </c>
      <c r="P5077" t="n">
        <v>513</v>
      </c>
      <c r="Q5077" t="n">
        <v>513</v>
      </c>
      <c r="R5077" t="n">
        <v>30.8</v>
      </c>
      <c r="S5077" t="n">
        <v>0.6</v>
      </c>
      <c r="T5077" t="n">
        <v>0</v>
      </c>
      <c r="U5077" t="n">
        <v>98.1</v>
      </c>
      <c r="V5077" t="n">
        <v>0</v>
      </c>
      <c r="W5077" t="n">
        <v>1.4</v>
      </c>
      <c r="X5077" t="n">
        <v>97</v>
      </c>
      <c r="Y5077"/>
      <c r="Z5077" t="n">
        <v>25</v>
      </c>
      <c r="AA5077"/>
      <c r="AB5077"/>
      <c r="AC5077"/>
      <c r="AD5077"/>
      <c r="AE5077"/>
      <c r="AF5077" t="n">
        <v>339</v>
      </c>
      <c r="AG5077" t="n">
        <v>91</v>
      </c>
      <c r="AH5077" t="n">
        <v>91</v>
      </c>
      <c r="AI5077" t="n">
        <v>22298</v>
      </c>
      <c r="AJ5077" t="n">
        <v>22298</v>
      </c>
      <c r="AK5077"/>
      <c r="AL5077"/>
      <c r="AM5077"/>
      <c r="AN5077"/>
      <c r="AO5077"/>
      <c r="AP5077"/>
      <c r="AQ5077"/>
      <c r="AR5077"/>
    </row>
    <row r="5078">
      <c r="A5078" t="n">
        <v>476513</v>
      </c>
      <c r="B5078" t="s">
        <v>7381</v>
      </c>
      <c r="C5078" t="s">
        <v>539</v>
      </c>
      <c r="D5078" t="s">
        <v>440</v>
      </c>
      <c r="E5078" t="s">
        <v>267</v>
      </c>
      <c r="F5078" t="s">
        <v>199</v>
      </c>
      <c r="G5078" t="s">
        <v>189</v>
      </c>
      <c r="H5078" t="s">
        <v>200</v>
      </c>
      <c r="I5078" t="s">
        <v>186</v>
      </c>
      <c r="J5078" t="s">
        <v>164</v>
      </c>
      <c r="K5078"/>
      <c r="L5078" t="s">
        <v>155</v>
      </c>
      <c r="M5078" t="s">
        <v>155</v>
      </c>
      <c r="N5078" t="n">
        <v>-118.55</v>
      </c>
      <c r="O5078" t="n">
        <v>34.4145</v>
      </c>
      <c r="P5078" t="n">
        <v>91</v>
      </c>
      <c r="Q5078" t="n">
        <v>91</v>
      </c>
      <c r="R5078" t="n">
        <v>97.8</v>
      </c>
      <c r="S5078" t="n">
        <v>47.3</v>
      </c>
      <c r="T5078" t="n">
        <v>4.4</v>
      </c>
      <c r="U5078" t="n">
        <v>39.6</v>
      </c>
      <c r="V5078" t="n">
        <v>1.1</v>
      </c>
      <c r="W5078" t="n">
        <v>0</v>
      </c>
      <c r="X5078"/>
      <c r="Y5078"/>
      <c r="Z5078"/>
      <c r="AA5078"/>
      <c r="AB5078"/>
      <c r="AC5078"/>
      <c r="AD5078"/>
      <c r="AE5078"/>
      <c r="AF5078"/>
      <c r="AG5078"/>
      <c r="AH5078"/>
      <c r="AI5078"/>
      <c r="AJ5078"/>
      <c r="AK5078"/>
      <c r="AL5078"/>
      <c r="AM5078"/>
      <c r="AN5078"/>
      <c r="AO5078"/>
      <c r="AP5078"/>
      <c r="AQ5078"/>
      <c r="AR5078"/>
    </row>
    <row r="5079">
      <c r="A5079" t="n">
        <v>476540</v>
      </c>
      <c r="B5079" t="s">
        <v>7382</v>
      </c>
      <c r="C5079" t="s">
        <v>4796</v>
      </c>
      <c r="D5079" t="s">
        <v>4775</v>
      </c>
      <c r="E5079" t="s">
        <v>283</v>
      </c>
      <c r="F5079" t="s">
        <v>199</v>
      </c>
      <c r="G5079" t="s">
        <v>189</v>
      </c>
      <c r="H5079" t="s">
        <v>200</v>
      </c>
      <c r="I5079" t="s">
        <v>151</v>
      </c>
      <c r="J5079" t="s">
        <v>164</v>
      </c>
      <c r="K5079"/>
      <c r="L5079" t="s">
        <v>155</v>
      </c>
      <c r="M5079" t="s">
        <v>155</v>
      </c>
      <c r="N5079" t="n">
        <v>-98.5235</v>
      </c>
      <c r="O5079" t="n">
        <v>29.4623</v>
      </c>
      <c r="P5079" t="n">
        <v>170</v>
      </c>
      <c r="Q5079" t="n">
        <v>170</v>
      </c>
      <c r="R5079" t="n">
        <v>96.5</v>
      </c>
      <c r="S5079" t="n">
        <v>12.4</v>
      </c>
      <c r="T5079" t="n">
        <v>14.1</v>
      </c>
      <c r="U5079" t="n">
        <v>63.5</v>
      </c>
      <c r="V5079" t="n">
        <v>1.2</v>
      </c>
      <c r="W5079" t="n">
        <v>0.6</v>
      </c>
      <c r="X5079" t="n">
        <v>100</v>
      </c>
      <c r="Y5079"/>
      <c r="Z5079" t="n">
        <v>15</v>
      </c>
      <c r="AA5079"/>
      <c r="AB5079"/>
      <c r="AC5079"/>
      <c r="AD5079"/>
      <c r="AE5079"/>
      <c r="AF5079" t="n">
        <v>5</v>
      </c>
      <c r="AG5079" t="n">
        <v>81</v>
      </c>
      <c r="AH5079" t="n">
        <v>82</v>
      </c>
      <c r="AI5079" t="n">
        <v>26389</v>
      </c>
      <c r="AJ5079" t="n">
        <v>28687</v>
      </c>
      <c r="AK5079"/>
      <c r="AL5079"/>
      <c r="AM5079"/>
      <c r="AN5079"/>
      <c r="AO5079"/>
      <c r="AP5079"/>
      <c r="AQ5079"/>
      <c r="AR5079"/>
    </row>
    <row r="5080">
      <c r="A5080" t="n">
        <v>476559</v>
      </c>
      <c r="B5080" t="s">
        <v>7383</v>
      </c>
      <c r="C5080" t="s">
        <v>4796</v>
      </c>
      <c r="D5080" t="s">
        <v>4775</v>
      </c>
      <c r="E5080" t="s">
        <v>283</v>
      </c>
      <c r="F5080" t="s">
        <v>199</v>
      </c>
      <c r="G5080" t="s">
        <v>189</v>
      </c>
      <c r="H5080" t="s">
        <v>200</v>
      </c>
      <c r="I5080" t="s">
        <v>151</v>
      </c>
      <c r="J5080" t="s">
        <v>164</v>
      </c>
      <c r="K5080"/>
      <c r="L5080" t="s">
        <v>155</v>
      </c>
      <c r="M5080" t="s">
        <v>155</v>
      </c>
      <c r="N5080" t="n">
        <v>-98.603</v>
      </c>
      <c r="O5080" t="n">
        <v>29.4656</v>
      </c>
      <c r="P5080" t="n">
        <v>189</v>
      </c>
      <c r="Q5080" t="n">
        <v>189</v>
      </c>
      <c r="R5080" t="n">
        <v>96.3</v>
      </c>
      <c r="S5080" t="n">
        <v>11.1</v>
      </c>
      <c r="T5080" t="n">
        <v>9.5</v>
      </c>
      <c r="U5080" t="n">
        <v>73.5</v>
      </c>
      <c r="V5080" t="n">
        <v>0.5</v>
      </c>
      <c r="W5080" t="n">
        <v>0.5</v>
      </c>
      <c r="X5080" t="n">
        <v>100</v>
      </c>
      <c r="Y5080" t="n">
        <v>100</v>
      </c>
      <c r="Z5080" t="n">
        <v>15</v>
      </c>
      <c r="AA5080"/>
      <c r="AB5080"/>
      <c r="AC5080"/>
      <c r="AD5080"/>
      <c r="AE5080"/>
      <c r="AF5080" t="n">
        <v>10</v>
      </c>
      <c r="AG5080" t="n">
        <v>65</v>
      </c>
      <c r="AH5080" t="n">
        <v>65</v>
      </c>
      <c r="AI5080" t="n">
        <v>21375</v>
      </c>
      <c r="AJ5080" t="n">
        <v>21375</v>
      </c>
      <c r="AK5080"/>
      <c r="AL5080"/>
      <c r="AM5080"/>
      <c r="AN5080"/>
      <c r="AO5080"/>
      <c r="AP5080"/>
      <c r="AQ5080"/>
      <c r="AR5080"/>
    </row>
    <row r="5081">
      <c r="A5081" t="n">
        <v>476568</v>
      </c>
      <c r="B5081" t="s">
        <v>7384</v>
      </c>
      <c r="C5081" t="s">
        <v>5091</v>
      </c>
      <c r="D5081" t="s">
        <v>5078</v>
      </c>
      <c r="E5081" t="s">
        <v>147</v>
      </c>
      <c r="F5081" t="s">
        <v>199</v>
      </c>
      <c r="G5081" t="s">
        <v>189</v>
      </c>
      <c r="H5081" t="s">
        <v>200</v>
      </c>
      <c r="I5081" t="s">
        <v>151</v>
      </c>
      <c r="J5081" t="s">
        <v>164</v>
      </c>
      <c r="K5081"/>
      <c r="L5081" t="s">
        <v>155</v>
      </c>
      <c r="M5081" t="s">
        <v>155</v>
      </c>
      <c r="N5081" t="n">
        <v>-76.5292</v>
      </c>
      <c r="O5081" t="n">
        <v>37.1331</v>
      </c>
      <c r="P5081" t="n">
        <v>27</v>
      </c>
      <c r="Q5081" t="n">
        <v>27</v>
      </c>
      <c r="R5081" t="n">
        <v>29.6</v>
      </c>
      <c r="S5081" t="n">
        <v>0</v>
      </c>
      <c r="T5081" t="n">
        <v>88.9</v>
      </c>
      <c r="U5081" t="n">
        <v>3.7</v>
      </c>
      <c r="V5081" t="n">
        <v>0</v>
      </c>
      <c r="W5081" t="n">
        <v>0</v>
      </c>
      <c r="X5081" t="n">
        <v>18</v>
      </c>
      <c r="Y5081"/>
      <c r="Z5081" t="n">
        <v>5</v>
      </c>
      <c r="AA5081"/>
      <c r="AB5081"/>
      <c r="AC5081"/>
      <c r="AD5081"/>
      <c r="AE5081"/>
      <c r="AF5081" t="n">
        <v>18</v>
      </c>
      <c r="AG5081" t="n">
        <v>81</v>
      </c>
      <c r="AH5081" t="n">
        <v>81</v>
      </c>
      <c r="AI5081" t="n">
        <v>17543</v>
      </c>
      <c r="AJ5081" t="n">
        <v>17254</v>
      </c>
      <c r="AK5081" t="n">
        <v>19854</v>
      </c>
      <c r="AL5081"/>
      <c r="AM5081"/>
      <c r="AN5081"/>
      <c r="AO5081"/>
      <c r="AP5081"/>
      <c r="AQ5081"/>
      <c r="AR5081"/>
    </row>
    <row r="5082">
      <c r="A5082" t="n">
        <v>476595</v>
      </c>
      <c r="B5082" t="s">
        <v>7385</v>
      </c>
      <c r="C5082" t="s">
        <v>6503</v>
      </c>
      <c r="D5082" t="s">
        <v>440</v>
      </c>
      <c r="E5082" t="s">
        <v>267</v>
      </c>
      <c r="F5082" t="s">
        <v>199</v>
      </c>
      <c r="G5082" t="s">
        <v>189</v>
      </c>
      <c r="H5082" t="s">
        <v>200</v>
      </c>
      <c r="I5082" t="s">
        <v>186</v>
      </c>
      <c r="J5082" t="s">
        <v>164</v>
      </c>
      <c r="K5082"/>
      <c r="L5082" t="s">
        <v>155</v>
      </c>
      <c r="M5082" t="s">
        <v>155</v>
      </c>
      <c r="N5082" t="n">
        <v>-118.0624</v>
      </c>
      <c r="O5082" t="n">
        <v>33.9187</v>
      </c>
      <c r="P5082" t="n">
        <v>111</v>
      </c>
      <c r="Q5082" t="n">
        <v>111</v>
      </c>
      <c r="R5082" t="n">
        <v>80.2</v>
      </c>
      <c r="S5082" t="n">
        <v>2.7</v>
      </c>
      <c r="T5082" t="n">
        <v>8.1</v>
      </c>
      <c r="U5082" t="n">
        <v>74.8</v>
      </c>
      <c r="V5082" t="n">
        <v>14.4</v>
      </c>
      <c r="W5082" t="n">
        <v>0</v>
      </c>
      <c r="X5082" t="n">
        <v>80</v>
      </c>
      <c r="Y5082"/>
      <c r="Z5082" t="n">
        <v>12</v>
      </c>
      <c r="AA5082"/>
      <c r="AB5082"/>
      <c r="AC5082"/>
      <c r="AD5082"/>
      <c r="AE5082"/>
      <c r="AF5082" t="n">
        <v>55</v>
      </c>
      <c r="AG5082" t="n">
        <v>70</v>
      </c>
      <c r="AH5082" t="n">
        <v>70</v>
      </c>
      <c r="AI5082" t="n">
        <v>29617</v>
      </c>
      <c r="AJ5082" t="n">
        <v>27377</v>
      </c>
      <c r="AK5082" t="n">
        <v>30229</v>
      </c>
      <c r="AL5082" t="n">
        <v>33493</v>
      </c>
      <c r="AM5082" t="n">
        <v>34897</v>
      </c>
      <c r="AN5082"/>
      <c r="AO5082"/>
      <c r="AP5082"/>
      <c r="AQ5082"/>
      <c r="AR5082"/>
    </row>
    <row r="5083">
      <c r="A5083" t="n">
        <v>476601</v>
      </c>
      <c r="B5083" t="s">
        <v>7386</v>
      </c>
      <c r="C5083" t="s">
        <v>2200</v>
      </c>
      <c r="D5083" t="s">
        <v>2194</v>
      </c>
      <c r="E5083" t="s">
        <v>997</v>
      </c>
      <c r="F5083" t="s">
        <v>162</v>
      </c>
      <c r="G5083" t="s">
        <v>163</v>
      </c>
      <c r="H5083" t="s">
        <v>150</v>
      </c>
      <c r="I5083" t="s">
        <v>186</v>
      </c>
      <c r="J5083" t="s">
        <v>164</v>
      </c>
      <c r="K5083" t="s">
        <v>209</v>
      </c>
      <c r="L5083" t="s">
        <v>155</v>
      </c>
      <c r="M5083" t="s">
        <v>155</v>
      </c>
      <c r="N5083" t="n">
        <v>-76.6744</v>
      </c>
      <c r="O5083" t="n">
        <v>39.3795</v>
      </c>
      <c r="P5083" t="n">
        <v>91</v>
      </c>
      <c r="Q5083" t="n">
        <v>91</v>
      </c>
      <c r="R5083" t="n">
        <v>0</v>
      </c>
      <c r="S5083" t="n">
        <v>100</v>
      </c>
      <c r="T5083" t="n">
        <v>0</v>
      </c>
      <c r="U5083" t="n">
        <v>0</v>
      </c>
      <c r="V5083" t="n">
        <v>0</v>
      </c>
      <c r="W5083" t="n">
        <v>0</v>
      </c>
      <c r="X5083" t="n">
        <v>84</v>
      </c>
      <c r="Y5083"/>
      <c r="Z5083" t="n">
        <v>14</v>
      </c>
      <c r="AA5083" t="n">
        <v>25</v>
      </c>
      <c r="AB5083" t="n">
        <v>12</v>
      </c>
      <c r="AC5083" t="n">
        <v>25</v>
      </c>
      <c r="AD5083" t="n">
        <v>12</v>
      </c>
      <c r="AE5083" t="n">
        <v>12</v>
      </c>
      <c r="AF5083" t="n">
        <v>25</v>
      </c>
      <c r="AG5083" t="n">
        <v>47</v>
      </c>
      <c r="AH5083" t="n">
        <v>84</v>
      </c>
      <c r="AI5083" t="n">
        <v>11550</v>
      </c>
      <c r="AJ5083" t="n">
        <v>9361</v>
      </c>
      <c r="AK5083" t="n">
        <v>7238</v>
      </c>
      <c r="AL5083" t="n">
        <v>9612</v>
      </c>
      <c r="AM5083" t="n">
        <v>12825</v>
      </c>
      <c r="AN5083"/>
      <c r="AO5083"/>
      <c r="AP5083" t="n">
        <v>16</v>
      </c>
      <c r="AQ5083"/>
      <c r="AR5083"/>
    </row>
    <row r="5084">
      <c r="A5084" t="n">
        <v>476610</v>
      </c>
      <c r="B5084" t="s">
        <v>7387</v>
      </c>
      <c r="C5084" t="s">
        <v>3347</v>
      </c>
      <c r="D5084" t="s">
        <v>996</v>
      </c>
      <c r="E5084" t="s">
        <v>997</v>
      </c>
      <c r="F5084" t="s">
        <v>199</v>
      </c>
      <c r="G5084" t="s">
        <v>189</v>
      </c>
      <c r="H5084" t="s">
        <v>200</v>
      </c>
      <c r="I5084" t="s">
        <v>186</v>
      </c>
      <c r="J5084" t="s">
        <v>164</v>
      </c>
      <c r="K5084"/>
      <c r="L5084" t="s">
        <v>155</v>
      </c>
      <c r="M5084" t="s">
        <v>155</v>
      </c>
      <c r="N5084" t="n">
        <v>-73.6153</v>
      </c>
      <c r="O5084" t="n">
        <v>40.6998</v>
      </c>
      <c r="P5084" t="n">
        <v>68</v>
      </c>
      <c r="Q5084" t="n">
        <v>68</v>
      </c>
      <c r="R5084" t="n">
        <v>25</v>
      </c>
      <c r="S5084" t="n">
        <v>10.3</v>
      </c>
      <c r="T5084" t="n">
        <v>72.1</v>
      </c>
      <c r="U5084" t="n">
        <v>14.7</v>
      </c>
      <c r="V5084" t="n">
        <v>0</v>
      </c>
      <c r="W5084" t="n">
        <v>0</v>
      </c>
      <c r="X5084"/>
      <c r="Y5084"/>
      <c r="Z5084" t="n">
        <v>2</v>
      </c>
      <c r="AA5084"/>
      <c r="AB5084"/>
      <c r="AC5084"/>
      <c r="AD5084"/>
      <c r="AE5084"/>
      <c r="AF5084" t="n">
        <v>29</v>
      </c>
      <c r="AG5084" t="n">
        <v>57</v>
      </c>
      <c r="AH5084" t="n">
        <v>57</v>
      </c>
      <c r="AI5084" t="n">
        <v>15685</v>
      </c>
      <c r="AJ5084" t="n">
        <v>15936</v>
      </c>
      <c r="AK5084" t="n">
        <v>15957</v>
      </c>
      <c r="AL5084"/>
      <c r="AM5084"/>
      <c r="AN5084"/>
      <c r="AO5084"/>
      <c r="AP5084"/>
      <c r="AQ5084"/>
      <c r="AR5084"/>
    </row>
    <row r="5085">
      <c r="A5085" t="n">
        <v>476629</v>
      </c>
      <c r="B5085" t="s">
        <v>7388</v>
      </c>
      <c r="C5085" t="s">
        <v>3860</v>
      </c>
      <c r="D5085" t="s">
        <v>3795</v>
      </c>
      <c r="E5085" t="s">
        <v>1434</v>
      </c>
      <c r="F5085" t="s">
        <v>279</v>
      </c>
      <c r="G5085" t="s">
        <v>189</v>
      </c>
      <c r="H5085" t="s">
        <v>174</v>
      </c>
      <c r="I5085" t="s">
        <v>186</v>
      </c>
      <c r="J5085" t="s">
        <v>164</v>
      </c>
      <c r="K5085"/>
      <c r="L5085" t="s">
        <v>155</v>
      </c>
      <c r="M5085" t="s">
        <v>155</v>
      </c>
      <c r="N5085" t="n">
        <v>-83.697</v>
      </c>
      <c r="O5085" t="n">
        <v>41.6749</v>
      </c>
      <c r="P5085" t="n">
        <v>184</v>
      </c>
      <c r="Q5085" t="n">
        <v>184</v>
      </c>
      <c r="R5085" t="n">
        <v>95.1</v>
      </c>
      <c r="S5085" t="n">
        <v>84.8</v>
      </c>
      <c r="T5085" t="n">
        <v>4.3</v>
      </c>
      <c r="U5085" t="n">
        <v>7.1</v>
      </c>
      <c r="V5085" t="n">
        <v>0.5</v>
      </c>
      <c r="W5085" t="n">
        <v>0</v>
      </c>
      <c r="X5085" t="n">
        <v>88</v>
      </c>
      <c r="Y5085"/>
      <c r="Z5085" t="n">
        <v>17</v>
      </c>
      <c r="AA5085" t="n">
        <v>59</v>
      </c>
      <c r="AB5085" t="n">
        <v>59.3</v>
      </c>
      <c r="AC5085"/>
      <c r="AD5085"/>
      <c r="AE5085"/>
      <c r="AF5085" t="n">
        <v>58</v>
      </c>
      <c r="AG5085" t="n">
        <v>42</v>
      </c>
      <c r="AH5085" t="n">
        <v>42</v>
      </c>
      <c r="AI5085" t="n">
        <v>16431</v>
      </c>
      <c r="AJ5085" t="n">
        <v>17233</v>
      </c>
      <c r="AK5085"/>
      <c r="AL5085"/>
      <c r="AM5085"/>
      <c r="AN5085"/>
      <c r="AO5085"/>
      <c r="AP5085"/>
      <c r="AQ5085"/>
      <c r="AR5085"/>
    </row>
    <row r="5086">
      <c r="A5086" t="n">
        <v>476683</v>
      </c>
      <c r="B5086" t="s">
        <v>7389</v>
      </c>
      <c r="C5086" t="s">
        <v>3860</v>
      </c>
      <c r="D5086" t="s">
        <v>3795</v>
      </c>
      <c r="E5086" t="s">
        <v>1434</v>
      </c>
      <c r="F5086" t="s">
        <v>279</v>
      </c>
      <c r="G5086" t="s">
        <v>189</v>
      </c>
      <c r="H5086" t="s">
        <v>174</v>
      </c>
      <c r="I5086" t="s">
        <v>151</v>
      </c>
      <c r="J5086" t="s">
        <v>164</v>
      </c>
      <c r="K5086" t="s">
        <v>176</v>
      </c>
      <c r="L5086" t="s">
        <v>155</v>
      </c>
      <c r="M5086" t="s">
        <v>155</v>
      </c>
      <c r="N5086" t="n">
        <v>-83.6653</v>
      </c>
      <c r="O5086" t="n">
        <v>41.6146</v>
      </c>
      <c r="P5086" t="n">
        <v>435</v>
      </c>
      <c r="Q5086" t="n">
        <v>435</v>
      </c>
      <c r="R5086" t="n">
        <v>94.3</v>
      </c>
      <c r="S5086" t="n">
        <v>11.3</v>
      </c>
      <c r="T5086" t="n">
        <v>81.6</v>
      </c>
      <c r="U5086" t="n">
        <v>2.1</v>
      </c>
      <c r="V5086" t="n">
        <v>0.7</v>
      </c>
      <c r="W5086" t="n">
        <v>0</v>
      </c>
      <c r="X5086" t="n">
        <v>59</v>
      </c>
      <c r="Y5086" t="n">
        <v>100</v>
      </c>
      <c r="Z5086" t="n">
        <v>21</v>
      </c>
      <c r="AA5086" t="n">
        <v>61</v>
      </c>
      <c r="AB5086" t="n">
        <v>60.7</v>
      </c>
      <c r="AC5086"/>
      <c r="AD5086"/>
      <c r="AE5086"/>
      <c r="AF5086" t="n">
        <v>76</v>
      </c>
      <c r="AG5086" t="n">
        <v>64</v>
      </c>
      <c r="AH5086" t="n">
        <v>70</v>
      </c>
      <c r="AI5086" t="n">
        <v>24907</v>
      </c>
      <c r="AJ5086" t="n">
        <v>24510</v>
      </c>
      <c r="AK5086" t="n">
        <v>26584</v>
      </c>
      <c r="AL5086" t="n">
        <v>27458</v>
      </c>
      <c r="AM5086" t="n">
        <v>29495</v>
      </c>
      <c r="AN5086"/>
      <c r="AO5086" t="n">
        <v>9</v>
      </c>
      <c r="AP5086"/>
      <c r="AQ5086"/>
      <c r="AR5086"/>
    </row>
    <row r="5087">
      <c r="A5087" t="n">
        <v>476692</v>
      </c>
      <c r="B5087" t="s">
        <v>7390</v>
      </c>
      <c r="C5087" t="s">
        <v>2796</v>
      </c>
      <c r="D5087" t="s">
        <v>3037</v>
      </c>
      <c r="E5087" t="s">
        <v>997</v>
      </c>
      <c r="F5087" t="s">
        <v>162</v>
      </c>
      <c r="G5087" t="s">
        <v>163</v>
      </c>
      <c r="H5087" t="s">
        <v>150</v>
      </c>
      <c r="I5087" t="s">
        <v>186</v>
      </c>
      <c r="J5087" t="s">
        <v>164</v>
      </c>
      <c r="K5087" t="s">
        <v>209</v>
      </c>
      <c r="L5087" t="s">
        <v>155</v>
      </c>
      <c r="M5087" t="s">
        <v>155</v>
      </c>
      <c r="N5087" t="n">
        <v>-74.2684</v>
      </c>
      <c r="O5087" t="n">
        <v>40.6992</v>
      </c>
      <c r="P5087" t="n">
        <v>47</v>
      </c>
      <c r="Q5087" t="n">
        <v>47</v>
      </c>
      <c r="R5087" t="n">
        <v>0</v>
      </c>
      <c r="S5087" t="n">
        <v>93.6</v>
      </c>
      <c r="T5087" t="n">
        <v>0</v>
      </c>
      <c r="U5087" t="n">
        <v>0</v>
      </c>
      <c r="V5087" t="n">
        <v>0</v>
      </c>
      <c r="W5087" t="n">
        <v>6.4</v>
      </c>
      <c r="X5087" t="n">
        <v>86</v>
      </c>
      <c r="Y5087"/>
      <c r="Z5087" t="n">
        <v>9</v>
      </c>
      <c r="AA5087" t="n">
        <v>4</v>
      </c>
      <c r="AB5087" t="n">
        <v>75</v>
      </c>
      <c r="AC5087" t="n">
        <v>4</v>
      </c>
      <c r="AD5087"/>
      <c r="AE5087"/>
      <c r="AF5087" t="n">
        <v>14</v>
      </c>
      <c r="AG5087" t="n">
        <v>45</v>
      </c>
      <c r="AH5087" t="n">
        <v>83</v>
      </c>
      <c r="AI5087" t="n">
        <v>7047</v>
      </c>
      <c r="AJ5087" t="n">
        <v>7219</v>
      </c>
      <c r="AK5087" t="n">
        <v>5800</v>
      </c>
      <c r="AL5087" t="n">
        <v>6709</v>
      </c>
      <c r="AM5087"/>
      <c r="AN5087"/>
      <c r="AO5087"/>
      <c r="AP5087" t="n">
        <v>2</v>
      </c>
      <c r="AQ5087"/>
      <c r="AR5087"/>
    </row>
    <row r="5088">
      <c r="A5088" t="n">
        <v>476708</v>
      </c>
      <c r="B5088" t="s">
        <v>7391</v>
      </c>
      <c r="C5088" t="s">
        <v>7392</v>
      </c>
      <c r="D5088" t="s">
        <v>5021</v>
      </c>
      <c r="E5088" t="s">
        <v>914</v>
      </c>
      <c r="F5088" t="s">
        <v>199</v>
      </c>
      <c r="G5088" t="s">
        <v>189</v>
      </c>
      <c r="H5088" t="s">
        <v>200</v>
      </c>
      <c r="I5088" t="s">
        <v>186</v>
      </c>
      <c r="J5088" t="s">
        <v>164</v>
      </c>
      <c r="K5088"/>
      <c r="L5088" t="s">
        <v>155</v>
      </c>
      <c r="M5088" t="s">
        <v>155</v>
      </c>
      <c r="N5088" t="n">
        <v>-111.8914</v>
      </c>
      <c r="O5088" t="n">
        <v>40.6214</v>
      </c>
      <c r="P5088" t="n">
        <v>183</v>
      </c>
      <c r="Q5088" t="n">
        <v>183</v>
      </c>
      <c r="R5088" t="n">
        <v>25.1</v>
      </c>
      <c r="S5088" t="n">
        <v>31.1</v>
      </c>
      <c r="T5088" t="n">
        <v>7.7</v>
      </c>
      <c r="U5088" t="n">
        <v>32.8</v>
      </c>
      <c r="V5088" t="n">
        <v>3.3</v>
      </c>
      <c r="W5088" t="n">
        <v>0.5</v>
      </c>
      <c r="X5088" t="n">
        <v>83</v>
      </c>
      <c r="Y5088"/>
      <c r="Z5088" t="n">
        <v>20</v>
      </c>
      <c r="AA5088"/>
      <c r="AB5088"/>
      <c r="AC5088"/>
      <c r="AD5088"/>
      <c r="AE5088"/>
      <c r="AF5088" t="n">
        <v>33</v>
      </c>
      <c r="AG5088" t="n">
        <v>54</v>
      </c>
      <c r="AH5088" t="n">
        <v>54</v>
      </c>
      <c r="AI5088" t="n">
        <v>18647</v>
      </c>
      <c r="AJ5088" t="n">
        <v>20364</v>
      </c>
      <c r="AK5088" t="n">
        <v>21938</v>
      </c>
      <c r="AL5088" t="n">
        <v>20582</v>
      </c>
      <c r="AM5088"/>
      <c r="AN5088" t="n">
        <v>25627</v>
      </c>
      <c r="AO5088"/>
      <c r="AP5088"/>
      <c r="AQ5088"/>
      <c r="AR5088"/>
    </row>
    <row r="5089">
      <c r="A5089" t="n">
        <v>476717</v>
      </c>
      <c r="B5089" t="s">
        <v>7393</v>
      </c>
      <c r="C5089" t="s">
        <v>7394</v>
      </c>
      <c r="D5089" t="s">
        <v>996</v>
      </c>
      <c r="E5089" t="s">
        <v>997</v>
      </c>
      <c r="F5089" t="s">
        <v>162</v>
      </c>
      <c r="G5089" t="s">
        <v>163</v>
      </c>
      <c r="H5089" t="s">
        <v>150</v>
      </c>
      <c r="I5089" t="s">
        <v>186</v>
      </c>
      <c r="J5089" t="s">
        <v>164</v>
      </c>
      <c r="K5089" t="s">
        <v>209</v>
      </c>
      <c r="L5089" t="s">
        <v>155</v>
      </c>
      <c r="M5089" t="s">
        <v>155</v>
      </c>
      <c r="N5089" t="n">
        <v>-74.0296</v>
      </c>
      <c r="O5089" t="n">
        <v>41.1382</v>
      </c>
      <c r="P5089" t="n">
        <v>681</v>
      </c>
      <c r="Q5089" t="n">
        <v>681</v>
      </c>
      <c r="R5089" t="n">
        <v>0</v>
      </c>
      <c r="S5089" t="n">
        <v>99.7</v>
      </c>
      <c r="T5089" t="n">
        <v>0</v>
      </c>
      <c r="U5089" t="n">
        <v>0</v>
      </c>
      <c r="V5089" t="n">
        <v>0</v>
      </c>
      <c r="W5089" t="n">
        <v>0.3</v>
      </c>
      <c r="X5089" t="n">
        <v>97</v>
      </c>
      <c r="Y5089"/>
      <c r="Z5089" t="n">
        <v>17</v>
      </c>
      <c r="AA5089" t="n">
        <v>115</v>
      </c>
      <c r="AB5089" t="n">
        <v>53</v>
      </c>
      <c r="AC5089" t="n">
        <v>115</v>
      </c>
      <c r="AD5089" t="n">
        <v>53</v>
      </c>
      <c r="AE5089"/>
      <c r="AF5089" t="n">
        <v>193</v>
      </c>
      <c r="AG5089" t="n">
        <v>89</v>
      </c>
      <c r="AH5089" t="n">
        <v>97</v>
      </c>
      <c r="AI5089" t="n">
        <v>5047</v>
      </c>
      <c r="AJ5089" t="n">
        <v>4324</v>
      </c>
      <c r="AK5089" t="n">
        <v>5055</v>
      </c>
      <c r="AL5089" t="n">
        <v>8219</v>
      </c>
      <c r="AM5089" t="n">
        <v>14299</v>
      </c>
      <c r="AN5089"/>
      <c r="AO5089"/>
      <c r="AP5089" t="n">
        <v>89</v>
      </c>
      <c r="AQ5089"/>
      <c r="AR5089"/>
    </row>
    <row r="5090">
      <c r="A5090" t="n">
        <v>476726</v>
      </c>
      <c r="B5090" t="s">
        <v>7395</v>
      </c>
      <c r="C5090" t="s">
        <v>6017</v>
      </c>
      <c r="D5090" t="s">
        <v>4775</v>
      </c>
      <c r="E5090" t="s">
        <v>283</v>
      </c>
      <c r="F5090" t="s">
        <v>279</v>
      </c>
      <c r="G5090" t="s">
        <v>189</v>
      </c>
      <c r="H5090" t="s">
        <v>174</v>
      </c>
      <c r="I5090" t="s">
        <v>151</v>
      </c>
      <c r="J5090" t="s">
        <v>164</v>
      </c>
      <c r="K5090" t="s">
        <v>176</v>
      </c>
      <c r="L5090" t="s">
        <v>155</v>
      </c>
      <c r="M5090" t="s">
        <v>155</v>
      </c>
      <c r="N5090" t="n">
        <v>-98.178</v>
      </c>
      <c r="O5090" t="n">
        <v>26.2421</v>
      </c>
      <c r="P5090" t="n">
        <v>1323</v>
      </c>
      <c r="Q5090" t="n">
        <v>1323</v>
      </c>
      <c r="R5090" t="n">
        <v>82.2</v>
      </c>
      <c r="S5090" t="n">
        <v>0.6</v>
      </c>
      <c r="T5090" t="n">
        <v>0.3</v>
      </c>
      <c r="U5090" t="n">
        <v>98.5</v>
      </c>
      <c r="V5090" t="n">
        <v>0.2</v>
      </c>
      <c r="W5090" t="n">
        <v>0</v>
      </c>
      <c r="X5090" t="n">
        <v>80</v>
      </c>
      <c r="Y5090"/>
      <c r="Z5090" t="n">
        <v>30</v>
      </c>
      <c r="AA5090" t="n">
        <v>149</v>
      </c>
      <c r="AB5090" t="n">
        <v>77.9</v>
      </c>
      <c r="AC5090"/>
      <c r="AD5090"/>
      <c r="AE5090"/>
      <c r="AF5090" t="n">
        <v>265</v>
      </c>
      <c r="AG5090" t="n">
        <v>48</v>
      </c>
      <c r="AH5090" t="n">
        <v>48</v>
      </c>
      <c r="AI5090" t="n">
        <v>20226</v>
      </c>
      <c r="AJ5090" t="n">
        <v>20028</v>
      </c>
      <c r="AK5090" t="n">
        <v>20037</v>
      </c>
      <c r="AL5090" t="n">
        <v>22275</v>
      </c>
      <c r="AM5090" t="n">
        <v>25301</v>
      </c>
      <c r="AN5090" t="n">
        <v>26070</v>
      </c>
      <c r="AO5090" t="n">
        <v>43</v>
      </c>
      <c r="AP5090"/>
      <c r="AQ5090"/>
      <c r="AR5090"/>
    </row>
    <row r="5091">
      <c r="A5091" t="n">
        <v>476735</v>
      </c>
      <c r="B5091" t="s">
        <v>7396</v>
      </c>
      <c r="C5091" t="s">
        <v>7397</v>
      </c>
      <c r="D5091" t="s">
        <v>2276</v>
      </c>
      <c r="E5091" t="s">
        <v>993</v>
      </c>
      <c r="F5091" t="s">
        <v>199</v>
      </c>
      <c r="G5091" t="s">
        <v>189</v>
      </c>
      <c r="H5091" t="s">
        <v>200</v>
      </c>
      <c r="I5091" t="s">
        <v>186</v>
      </c>
      <c r="J5091" t="s">
        <v>164</v>
      </c>
      <c r="K5091"/>
      <c r="L5091" t="s">
        <v>155</v>
      </c>
      <c r="M5091" t="s">
        <v>155</v>
      </c>
      <c r="N5091" t="n">
        <v>-71.7694</v>
      </c>
      <c r="O5091" t="n">
        <v>42.5877</v>
      </c>
      <c r="P5091" t="n">
        <v>43</v>
      </c>
      <c r="Q5091" t="n">
        <v>43</v>
      </c>
      <c r="R5091" t="n">
        <v>37.2</v>
      </c>
      <c r="S5091" t="n">
        <v>34.9</v>
      </c>
      <c r="T5091" t="n">
        <v>4.7</v>
      </c>
      <c r="U5091" t="n">
        <v>58.1</v>
      </c>
      <c r="V5091" t="n">
        <v>2.3</v>
      </c>
      <c r="W5091" t="n">
        <v>0</v>
      </c>
      <c r="X5091" t="n">
        <v>82</v>
      </c>
      <c r="Y5091"/>
      <c r="Z5091" t="n">
        <v>7</v>
      </c>
      <c r="AA5091"/>
      <c r="AB5091"/>
      <c r="AC5091"/>
      <c r="AD5091"/>
      <c r="AE5091"/>
      <c r="AF5091" t="n">
        <v>35</v>
      </c>
      <c r="AG5091" t="n">
        <v>74</v>
      </c>
      <c r="AH5091" t="n">
        <v>74</v>
      </c>
      <c r="AI5091" t="n">
        <v>26172</v>
      </c>
      <c r="AJ5091" t="n">
        <v>22647</v>
      </c>
      <c r="AK5091" t="n">
        <v>29905</v>
      </c>
      <c r="AL5091" t="n">
        <v>30423</v>
      </c>
      <c r="AM5091"/>
      <c r="AN5091"/>
      <c r="AO5091"/>
      <c r="AP5091"/>
      <c r="AQ5091"/>
      <c r="AR5091"/>
    </row>
    <row r="5092">
      <c r="A5092" t="n">
        <v>476753</v>
      </c>
      <c r="B5092" t="s">
        <v>7398</v>
      </c>
      <c r="C5092" t="s">
        <v>281</v>
      </c>
      <c r="D5092" t="s">
        <v>282</v>
      </c>
      <c r="E5092" t="s">
        <v>283</v>
      </c>
      <c r="F5092" t="s">
        <v>199</v>
      </c>
      <c r="G5092" t="s">
        <v>189</v>
      </c>
      <c r="H5092" t="s">
        <v>200</v>
      </c>
      <c r="I5092" t="s">
        <v>151</v>
      </c>
      <c r="J5092" t="s">
        <v>164</v>
      </c>
      <c r="K5092"/>
      <c r="L5092" t="s">
        <v>155</v>
      </c>
      <c r="M5092" t="s">
        <v>155</v>
      </c>
      <c r="N5092" t="n">
        <v>-110.9684</v>
      </c>
      <c r="O5092" t="n">
        <v>32.2201</v>
      </c>
      <c r="P5092" t="n">
        <v>389</v>
      </c>
      <c r="Q5092" t="n">
        <v>389</v>
      </c>
      <c r="R5092" t="n">
        <v>97.9</v>
      </c>
      <c r="S5092" t="n">
        <v>27.5</v>
      </c>
      <c r="T5092" t="n">
        <v>3.1</v>
      </c>
      <c r="U5092" t="n">
        <v>54.2</v>
      </c>
      <c r="V5092" t="n">
        <v>0.8</v>
      </c>
      <c r="W5092" t="n">
        <v>0</v>
      </c>
      <c r="X5092" t="n">
        <v>100</v>
      </c>
      <c r="Y5092" t="n">
        <v>100</v>
      </c>
      <c r="Z5092" t="n">
        <v>18</v>
      </c>
      <c r="AA5092"/>
      <c r="AB5092"/>
      <c r="AC5092"/>
      <c r="AD5092"/>
      <c r="AE5092"/>
      <c r="AF5092" t="n">
        <v>70</v>
      </c>
      <c r="AG5092" t="n">
        <v>27</v>
      </c>
      <c r="AH5092" t="n">
        <v>27</v>
      </c>
      <c r="AI5092" t="n">
        <v>21275</v>
      </c>
      <c r="AJ5092" t="n">
        <v>20617</v>
      </c>
      <c r="AK5092" t="n">
        <v>20798</v>
      </c>
      <c r="AL5092" t="n">
        <v>21636</v>
      </c>
      <c r="AM5092"/>
      <c r="AN5092" t="n">
        <v>24658</v>
      </c>
      <c r="AO5092"/>
      <c r="AP5092"/>
      <c r="AQ5092"/>
      <c r="AR5092"/>
    </row>
    <row r="5093">
      <c r="A5093" t="n">
        <v>476780</v>
      </c>
      <c r="B5093" t="s">
        <v>7399</v>
      </c>
      <c r="C5093" t="s">
        <v>7400</v>
      </c>
      <c r="D5093" t="s">
        <v>440</v>
      </c>
      <c r="E5093" t="s">
        <v>267</v>
      </c>
      <c r="F5093" t="s">
        <v>199</v>
      </c>
      <c r="G5093" t="s">
        <v>189</v>
      </c>
      <c r="H5093" t="s">
        <v>200</v>
      </c>
      <c r="I5093" t="s">
        <v>186</v>
      </c>
      <c r="J5093" t="s">
        <v>164</v>
      </c>
      <c r="K5093"/>
      <c r="L5093" t="s">
        <v>155</v>
      </c>
      <c r="M5093" t="s">
        <v>155</v>
      </c>
      <c r="N5093" t="n">
        <v>-118.0467</v>
      </c>
      <c r="O5093" t="n">
        <v>34.0631</v>
      </c>
      <c r="P5093" t="n">
        <v>147</v>
      </c>
      <c r="Q5093" t="n">
        <v>147</v>
      </c>
      <c r="R5093" t="n">
        <v>88.4</v>
      </c>
      <c r="S5093" t="n">
        <v>0</v>
      </c>
      <c r="T5093" t="n">
        <v>1.4</v>
      </c>
      <c r="U5093" t="n">
        <v>25.9</v>
      </c>
      <c r="V5093" t="n">
        <v>70.7</v>
      </c>
      <c r="W5093" t="n">
        <v>0</v>
      </c>
      <c r="X5093" t="n">
        <v>100</v>
      </c>
      <c r="Y5093" t="n">
        <v>0</v>
      </c>
      <c r="Z5093" t="n">
        <v>19</v>
      </c>
      <c r="AA5093"/>
      <c r="AB5093"/>
      <c r="AC5093"/>
      <c r="AD5093"/>
      <c r="AE5093"/>
      <c r="AF5093" t="n">
        <v>56</v>
      </c>
      <c r="AG5093" t="n">
        <v>44</v>
      </c>
      <c r="AH5093" t="n">
        <v>54</v>
      </c>
      <c r="AI5093" t="n">
        <v>9494</v>
      </c>
      <c r="AJ5093" t="n">
        <v>9500</v>
      </c>
      <c r="AK5093" t="n">
        <v>9480</v>
      </c>
      <c r="AL5093"/>
      <c r="AM5093"/>
      <c r="AN5093"/>
      <c r="AO5093"/>
      <c r="AP5093"/>
      <c r="AQ5093"/>
      <c r="AR5093"/>
    </row>
    <row r="5094">
      <c r="A5094" t="n">
        <v>476799</v>
      </c>
      <c r="B5094" t="s">
        <v>7134</v>
      </c>
      <c r="C5094" t="s">
        <v>7401</v>
      </c>
      <c r="D5094" t="s">
        <v>440</v>
      </c>
      <c r="E5094" t="s">
        <v>267</v>
      </c>
      <c r="F5094" t="s">
        <v>199</v>
      </c>
      <c r="G5094" t="s">
        <v>189</v>
      </c>
      <c r="H5094" t="s">
        <v>200</v>
      </c>
      <c r="I5094" t="s">
        <v>151</v>
      </c>
      <c r="J5094" t="s">
        <v>164</v>
      </c>
      <c r="K5094"/>
      <c r="L5094" t="s">
        <v>155</v>
      </c>
      <c r="M5094" t="s">
        <v>155</v>
      </c>
      <c r="N5094" t="n">
        <v>-122.4556</v>
      </c>
      <c r="O5094" t="n">
        <v>37.6564</v>
      </c>
      <c r="P5094" t="n">
        <v>464</v>
      </c>
      <c r="Q5094" t="n">
        <v>464</v>
      </c>
      <c r="R5094" t="n">
        <v>83.4</v>
      </c>
      <c r="S5094" t="n">
        <v>1.7</v>
      </c>
      <c r="T5094" t="n">
        <v>3.9</v>
      </c>
      <c r="U5094" t="n">
        <v>20.3</v>
      </c>
      <c r="V5094" t="n">
        <v>31.9</v>
      </c>
      <c r="W5094" t="n">
        <v>0</v>
      </c>
      <c r="X5094" t="n">
        <v>84</v>
      </c>
      <c r="Y5094"/>
      <c r="Z5094" t="n">
        <v>21</v>
      </c>
      <c r="AA5094"/>
      <c r="AB5094"/>
      <c r="AC5094"/>
      <c r="AD5094"/>
      <c r="AE5094"/>
      <c r="AF5094" t="n">
        <v>87</v>
      </c>
      <c r="AG5094" t="n">
        <v>51</v>
      </c>
      <c r="AH5094" t="n">
        <v>62</v>
      </c>
      <c r="AI5094" t="n">
        <v>24616</v>
      </c>
      <c r="AJ5094" t="n">
        <v>27475</v>
      </c>
      <c r="AK5094" t="n">
        <v>21511</v>
      </c>
      <c r="AL5094" t="n">
        <v>31091</v>
      </c>
      <c r="AM5094" t="n">
        <v>31091</v>
      </c>
      <c r="AN5094"/>
      <c r="AO5094"/>
      <c r="AP5094"/>
      <c r="AQ5094"/>
      <c r="AR5094"/>
    </row>
    <row r="5095">
      <c r="A5095" t="n">
        <v>476805</v>
      </c>
      <c r="B5095" t="s">
        <v>7402</v>
      </c>
      <c r="C5095" t="s">
        <v>170</v>
      </c>
      <c r="D5095" t="s">
        <v>146</v>
      </c>
      <c r="E5095" t="s">
        <v>147</v>
      </c>
      <c r="F5095" t="s">
        <v>199</v>
      </c>
      <c r="G5095" t="s">
        <v>189</v>
      </c>
      <c r="H5095" t="s">
        <v>200</v>
      </c>
      <c r="I5095" t="s">
        <v>151</v>
      </c>
      <c r="J5095" t="s">
        <v>164</v>
      </c>
      <c r="K5095"/>
      <c r="L5095" t="s">
        <v>155</v>
      </c>
      <c r="M5095" t="s">
        <v>155</v>
      </c>
      <c r="N5095" t="n">
        <v>-87.5597</v>
      </c>
      <c r="O5095" t="n">
        <v>33.191</v>
      </c>
      <c r="P5095" t="n">
        <v>72</v>
      </c>
      <c r="Q5095" t="n">
        <v>72</v>
      </c>
      <c r="R5095" t="n">
        <v>98.6</v>
      </c>
      <c r="S5095" t="n">
        <v>48.6</v>
      </c>
      <c r="T5095" t="n">
        <v>45.8</v>
      </c>
      <c r="U5095" t="n">
        <v>5.6</v>
      </c>
      <c r="V5095" t="n">
        <v>0</v>
      </c>
      <c r="W5095" t="n">
        <v>0</v>
      </c>
      <c r="X5095" t="n">
        <v>71</v>
      </c>
      <c r="Y5095"/>
      <c r="Z5095" t="n">
        <v>10</v>
      </c>
      <c r="AA5095"/>
      <c r="AB5095"/>
      <c r="AC5095"/>
      <c r="AD5095"/>
      <c r="AE5095"/>
      <c r="AF5095" t="n">
        <v>17</v>
      </c>
      <c r="AG5095" t="n">
        <v>63</v>
      </c>
      <c r="AH5095" t="n">
        <v>63</v>
      </c>
      <c r="AI5095" t="n">
        <v>11398</v>
      </c>
      <c r="AJ5095" t="n">
        <v>11497</v>
      </c>
      <c r="AK5095" t="n">
        <v>10843</v>
      </c>
      <c r="AL5095"/>
      <c r="AM5095"/>
      <c r="AN5095"/>
      <c r="AO5095"/>
      <c r="AP5095"/>
      <c r="AQ5095"/>
      <c r="AR5095"/>
    </row>
    <row r="5096">
      <c r="A5096" t="n">
        <v>476814</v>
      </c>
      <c r="B5096" t="s">
        <v>7403</v>
      </c>
      <c r="C5096" t="s">
        <v>1098</v>
      </c>
      <c r="D5096" t="s">
        <v>1078</v>
      </c>
      <c r="E5096" t="s">
        <v>147</v>
      </c>
      <c r="F5096" t="s">
        <v>199</v>
      </c>
      <c r="G5096" t="s">
        <v>189</v>
      </c>
      <c r="H5096" t="s">
        <v>200</v>
      </c>
      <c r="I5096" t="s">
        <v>186</v>
      </c>
      <c r="J5096" t="s">
        <v>164</v>
      </c>
      <c r="K5096"/>
      <c r="L5096" t="s">
        <v>155</v>
      </c>
      <c r="M5096" t="s">
        <v>155</v>
      </c>
      <c r="N5096" t="n">
        <v>-81.401</v>
      </c>
      <c r="O5096" t="n">
        <v>28.6253</v>
      </c>
      <c r="P5096" t="n">
        <v>955</v>
      </c>
      <c r="Q5096" t="n">
        <v>955</v>
      </c>
      <c r="R5096" t="n">
        <v>31.5</v>
      </c>
      <c r="S5096" t="n">
        <v>26.9</v>
      </c>
      <c r="T5096" t="n">
        <v>37.9</v>
      </c>
      <c r="U5096" t="n">
        <v>25</v>
      </c>
      <c r="V5096" t="n">
        <v>1.3</v>
      </c>
      <c r="W5096" t="n">
        <v>0</v>
      </c>
      <c r="X5096"/>
      <c r="Y5096" t="n">
        <v>77</v>
      </c>
      <c r="Z5096" t="n">
        <v>16</v>
      </c>
      <c r="AA5096"/>
      <c r="AB5096"/>
      <c r="AC5096"/>
      <c r="AD5096"/>
      <c r="AE5096"/>
      <c r="AF5096" t="n">
        <v>0</v>
      </c>
      <c r="AG5096" t="n">
        <v>63</v>
      </c>
      <c r="AH5096" t="n">
        <v>73</v>
      </c>
      <c r="AI5096"/>
      <c r="AJ5096"/>
      <c r="AK5096"/>
      <c r="AL5096"/>
      <c r="AM5096"/>
      <c r="AN5096"/>
      <c r="AO5096"/>
      <c r="AP5096"/>
      <c r="AQ5096"/>
      <c r="AR5096"/>
    </row>
    <row r="5097">
      <c r="A5097" t="n">
        <v>476841</v>
      </c>
      <c r="B5097" t="s">
        <v>7404</v>
      </c>
      <c r="C5097" t="s">
        <v>2985</v>
      </c>
      <c r="D5097" t="s">
        <v>2978</v>
      </c>
      <c r="E5097" t="s">
        <v>267</v>
      </c>
      <c r="F5097" t="s">
        <v>199</v>
      </c>
      <c r="G5097" t="s">
        <v>189</v>
      </c>
      <c r="H5097" t="s">
        <v>200</v>
      </c>
      <c r="I5097" t="s">
        <v>151</v>
      </c>
      <c r="J5097" t="s">
        <v>164</v>
      </c>
      <c r="K5097"/>
      <c r="L5097" t="s">
        <v>155</v>
      </c>
      <c r="M5097" t="s">
        <v>155</v>
      </c>
      <c r="N5097" t="n">
        <v>-119.8038</v>
      </c>
      <c r="O5097" t="n">
        <v>39.5092</v>
      </c>
      <c r="P5097" t="n">
        <v>328</v>
      </c>
      <c r="Q5097" t="n">
        <v>328</v>
      </c>
      <c r="R5097" t="n">
        <v>89</v>
      </c>
      <c r="S5097" t="n">
        <v>52.1</v>
      </c>
      <c r="T5097" t="n">
        <v>1.8</v>
      </c>
      <c r="U5097" t="n">
        <v>38.1</v>
      </c>
      <c r="V5097" t="n">
        <v>3</v>
      </c>
      <c r="W5097" t="n">
        <v>0.3</v>
      </c>
      <c r="X5097" t="n">
        <v>78</v>
      </c>
      <c r="Y5097" t="n">
        <v>100</v>
      </c>
      <c r="Z5097" t="n">
        <v>20</v>
      </c>
      <c r="AA5097"/>
      <c r="AB5097"/>
      <c r="AC5097"/>
      <c r="AD5097"/>
      <c r="AE5097"/>
      <c r="AF5097" t="n">
        <v>44</v>
      </c>
      <c r="AG5097" t="n">
        <v>44</v>
      </c>
      <c r="AH5097" t="n">
        <v>45</v>
      </c>
      <c r="AI5097" t="n">
        <v>19648</v>
      </c>
      <c r="AJ5097" t="n">
        <v>20479</v>
      </c>
      <c r="AK5097" t="n">
        <v>24099</v>
      </c>
      <c r="AL5097"/>
      <c r="AM5097"/>
      <c r="AN5097"/>
      <c r="AO5097"/>
      <c r="AP5097"/>
      <c r="AQ5097"/>
      <c r="AR5097"/>
    </row>
    <row r="5098">
      <c r="A5098" t="n">
        <v>476850</v>
      </c>
      <c r="B5098" t="s">
        <v>7405</v>
      </c>
      <c r="C5098" t="s">
        <v>1406</v>
      </c>
      <c r="D5098" t="s">
        <v>1407</v>
      </c>
      <c r="E5098" t="s">
        <v>914</v>
      </c>
      <c r="F5098" t="s">
        <v>199</v>
      </c>
      <c r="G5098" t="s">
        <v>189</v>
      </c>
      <c r="H5098" t="s">
        <v>200</v>
      </c>
      <c r="I5098" t="s">
        <v>151</v>
      </c>
      <c r="J5098" t="s">
        <v>164</v>
      </c>
      <c r="K5098"/>
      <c r="L5098" t="s">
        <v>155</v>
      </c>
      <c r="M5098" t="s">
        <v>155</v>
      </c>
      <c r="N5098" t="n">
        <v>-116.2781</v>
      </c>
      <c r="O5098" t="n">
        <v>43.5888</v>
      </c>
      <c r="P5098" t="n">
        <v>140</v>
      </c>
      <c r="Q5098" t="n">
        <v>140</v>
      </c>
      <c r="R5098" t="n">
        <v>29.3</v>
      </c>
      <c r="S5098" t="n">
        <v>33.6</v>
      </c>
      <c r="T5098" t="n">
        <v>4.3</v>
      </c>
      <c r="U5098" t="n">
        <v>47.1</v>
      </c>
      <c r="V5098" t="n">
        <v>1.4</v>
      </c>
      <c r="W5098" t="n">
        <v>0</v>
      </c>
      <c r="X5098" t="n">
        <v>89</v>
      </c>
      <c r="Y5098"/>
      <c r="Z5098" t="n">
        <v>10</v>
      </c>
      <c r="AA5098"/>
      <c r="AB5098"/>
      <c r="AC5098"/>
      <c r="AD5098"/>
      <c r="AE5098"/>
      <c r="AF5098" t="n">
        <v>62</v>
      </c>
      <c r="AG5098" t="n">
        <v>51</v>
      </c>
      <c r="AH5098" t="n">
        <v>51</v>
      </c>
      <c r="AI5098" t="n">
        <v>14185</v>
      </c>
      <c r="AJ5098" t="n">
        <v>13648</v>
      </c>
      <c r="AK5098" t="n">
        <v>14334</v>
      </c>
      <c r="AL5098" t="n">
        <v>16758</v>
      </c>
      <c r="AM5098" t="n">
        <v>17607</v>
      </c>
      <c r="AN5098" t="n">
        <v>18218</v>
      </c>
      <c r="AO5098"/>
      <c r="AP5098"/>
      <c r="AQ5098"/>
      <c r="AR5098"/>
    </row>
    <row r="5099">
      <c r="A5099" t="n">
        <v>476869</v>
      </c>
      <c r="B5099" t="s">
        <v>7406</v>
      </c>
      <c r="C5099" t="s">
        <v>1411</v>
      </c>
      <c r="D5099" t="s">
        <v>1407</v>
      </c>
      <c r="E5099" t="s">
        <v>914</v>
      </c>
      <c r="F5099" t="s">
        <v>199</v>
      </c>
      <c r="G5099" t="s">
        <v>189</v>
      </c>
      <c r="H5099" t="s">
        <v>200</v>
      </c>
      <c r="I5099" t="s">
        <v>151</v>
      </c>
      <c r="J5099" t="s">
        <v>164</v>
      </c>
      <c r="K5099"/>
      <c r="L5099" t="s">
        <v>155</v>
      </c>
      <c r="M5099" t="s">
        <v>155</v>
      </c>
      <c r="N5099" t="n">
        <v>-112.0011</v>
      </c>
      <c r="O5099" t="n">
        <v>43.4829</v>
      </c>
      <c r="P5099" t="n">
        <v>95</v>
      </c>
      <c r="Q5099" t="n">
        <v>95</v>
      </c>
      <c r="R5099" t="n">
        <v>95.8</v>
      </c>
      <c r="S5099" t="n">
        <v>66.3</v>
      </c>
      <c r="T5099" t="n">
        <v>2.1</v>
      </c>
      <c r="U5099" t="n">
        <v>22.1</v>
      </c>
      <c r="V5099" t="n">
        <v>0</v>
      </c>
      <c r="W5099" t="n">
        <v>0</v>
      </c>
      <c r="X5099" t="n">
        <v>87</v>
      </c>
      <c r="Y5099"/>
      <c r="Z5099" t="n">
        <v>15</v>
      </c>
      <c r="AA5099"/>
      <c r="AB5099"/>
      <c r="AC5099"/>
      <c r="AD5099"/>
      <c r="AE5099"/>
      <c r="AF5099" t="n">
        <v>65</v>
      </c>
      <c r="AG5099" t="n">
        <v>68</v>
      </c>
      <c r="AH5099" t="n">
        <v>79</v>
      </c>
      <c r="AI5099" t="n">
        <v>15142</v>
      </c>
      <c r="AJ5099" t="n">
        <v>12684</v>
      </c>
      <c r="AK5099" t="n">
        <v>17607</v>
      </c>
      <c r="AL5099" t="n">
        <v>17714</v>
      </c>
      <c r="AM5099" t="n">
        <v>18397</v>
      </c>
      <c r="AN5099"/>
      <c r="AO5099"/>
      <c r="AP5099"/>
      <c r="AQ5099"/>
      <c r="AR5099"/>
    </row>
    <row r="5100">
      <c r="A5100" t="n">
        <v>476878</v>
      </c>
      <c r="B5100" t="s">
        <v>7407</v>
      </c>
      <c r="C5100" t="s">
        <v>7408</v>
      </c>
      <c r="D5100" t="s">
        <v>996</v>
      </c>
      <c r="E5100" t="s">
        <v>997</v>
      </c>
      <c r="F5100" t="s">
        <v>199</v>
      </c>
      <c r="G5100" t="s">
        <v>189</v>
      </c>
      <c r="H5100" t="s">
        <v>200</v>
      </c>
      <c r="I5100" t="s">
        <v>186</v>
      </c>
      <c r="J5100" t="s">
        <v>164</v>
      </c>
      <c r="K5100"/>
      <c r="L5100" t="s">
        <v>155</v>
      </c>
      <c r="M5100" t="s">
        <v>155</v>
      </c>
      <c r="N5100" t="n">
        <v>-73.7949</v>
      </c>
      <c r="O5100" t="n">
        <v>42.7619</v>
      </c>
      <c r="P5100" t="n">
        <v>237</v>
      </c>
      <c r="Q5100" t="n">
        <v>237</v>
      </c>
      <c r="R5100" t="n">
        <v>99.2</v>
      </c>
      <c r="S5100" t="n">
        <v>69.6</v>
      </c>
      <c r="T5100" t="n">
        <v>21.1</v>
      </c>
      <c r="U5100" t="n">
        <v>4.2</v>
      </c>
      <c r="V5100" t="n">
        <v>2.1</v>
      </c>
      <c r="W5100" t="n">
        <v>0</v>
      </c>
      <c r="X5100" t="n">
        <v>100</v>
      </c>
      <c r="Y5100" t="n">
        <v>100</v>
      </c>
      <c r="Z5100" t="n">
        <v>16</v>
      </c>
      <c r="AA5100"/>
      <c r="AB5100"/>
      <c r="AC5100"/>
      <c r="AD5100"/>
      <c r="AE5100"/>
      <c r="AF5100" t="n">
        <v>190</v>
      </c>
      <c r="AG5100" t="n">
        <v>40</v>
      </c>
      <c r="AH5100" t="n">
        <v>40</v>
      </c>
      <c r="AI5100" t="n">
        <v>9617</v>
      </c>
      <c r="AJ5100" t="n">
        <v>9540</v>
      </c>
      <c r="AK5100" t="n">
        <v>10121</v>
      </c>
      <c r="AL5100" t="n">
        <v>11514</v>
      </c>
      <c r="AM5100" t="n">
        <v>12677</v>
      </c>
      <c r="AN5100" t="n">
        <v>12915</v>
      </c>
      <c r="AO5100"/>
      <c r="AP5100"/>
      <c r="AQ5100"/>
      <c r="AR5100"/>
    </row>
    <row r="5101">
      <c r="A5101" t="n">
        <v>476887</v>
      </c>
      <c r="B5101" t="s">
        <v>7409</v>
      </c>
      <c r="C5101" t="s">
        <v>1282</v>
      </c>
      <c r="D5101" t="s">
        <v>1175</v>
      </c>
      <c r="E5101" t="s">
        <v>147</v>
      </c>
      <c r="F5101" t="s">
        <v>199</v>
      </c>
      <c r="G5101" t="s">
        <v>189</v>
      </c>
      <c r="H5101" t="s">
        <v>200</v>
      </c>
      <c r="I5101" t="s">
        <v>151</v>
      </c>
      <c r="J5101" t="s">
        <v>164</v>
      </c>
      <c r="K5101"/>
      <c r="L5101" t="s">
        <v>155</v>
      </c>
      <c r="M5101" t="s">
        <v>155</v>
      </c>
      <c r="N5101" t="n">
        <v>-84.3633</v>
      </c>
      <c r="O5101" t="n">
        <v>33.8466</v>
      </c>
      <c r="P5101" t="n">
        <v>1030</v>
      </c>
      <c r="Q5101" t="n">
        <v>1030</v>
      </c>
      <c r="R5101" t="n">
        <v>97.7</v>
      </c>
      <c r="S5101" t="n">
        <v>5.1</v>
      </c>
      <c r="T5101" t="n">
        <v>66.4</v>
      </c>
      <c r="U5101" t="n">
        <v>5.8</v>
      </c>
      <c r="V5101" t="n">
        <v>0.4</v>
      </c>
      <c r="W5101" t="n">
        <v>0.8</v>
      </c>
      <c r="X5101" t="n">
        <v>77</v>
      </c>
      <c r="Y5101" t="n">
        <v>44</v>
      </c>
      <c r="Z5101" t="n">
        <v>20</v>
      </c>
      <c r="AA5101"/>
      <c r="AB5101"/>
      <c r="AC5101"/>
      <c r="AD5101"/>
      <c r="AE5101"/>
      <c r="AF5101" t="n">
        <v>684</v>
      </c>
      <c r="AG5101" t="n">
        <v>56</v>
      </c>
      <c r="AH5101" t="n">
        <v>57</v>
      </c>
      <c r="AI5101" t="n">
        <v>22545</v>
      </c>
      <c r="AJ5101" t="n">
        <v>22862</v>
      </c>
      <c r="AK5101" t="n">
        <v>23766</v>
      </c>
      <c r="AL5101" t="n">
        <v>25104</v>
      </c>
      <c r="AM5101" t="n">
        <v>25488</v>
      </c>
      <c r="AN5101" t="n">
        <v>27647</v>
      </c>
      <c r="AO5101"/>
      <c r="AP5101"/>
      <c r="AQ5101"/>
      <c r="AR5101"/>
    </row>
    <row r="5102">
      <c r="A5102" t="n">
        <v>476896</v>
      </c>
      <c r="B5102" t="s">
        <v>7410</v>
      </c>
      <c r="C5102" t="s">
        <v>4779</v>
      </c>
      <c r="D5102" t="s">
        <v>4775</v>
      </c>
      <c r="E5102" t="s">
        <v>283</v>
      </c>
      <c r="F5102" t="s">
        <v>199</v>
      </c>
      <c r="G5102" t="s">
        <v>189</v>
      </c>
      <c r="H5102" t="s">
        <v>200</v>
      </c>
      <c r="I5102" t="s">
        <v>151</v>
      </c>
      <c r="J5102" t="s">
        <v>164</v>
      </c>
      <c r="K5102"/>
      <c r="L5102" t="s">
        <v>155</v>
      </c>
      <c r="M5102" t="s">
        <v>155</v>
      </c>
      <c r="N5102" t="n">
        <v>-101.874</v>
      </c>
      <c r="O5102" t="n">
        <v>35.1865</v>
      </c>
      <c r="P5102" t="n">
        <v>242</v>
      </c>
      <c r="Q5102" t="n">
        <v>242</v>
      </c>
      <c r="R5102" t="n">
        <v>57.9</v>
      </c>
      <c r="S5102" t="n">
        <v>24.4</v>
      </c>
      <c r="T5102" t="n">
        <v>14.5</v>
      </c>
      <c r="U5102" t="n">
        <v>51.7</v>
      </c>
      <c r="V5102" t="n">
        <v>1.2</v>
      </c>
      <c r="W5102" t="n">
        <v>0.8</v>
      </c>
      <c r="X5102" t="n">
        <v>77</v>
      </c>
      <c r="Y5102"/>
      <c r="Z5102" t="n">
        <v>7</v>
      </c>
      <c r="AA5102"/>
      <c r="AB5102"/>
      <c r="AC5102"/>
      <c r="AD5102"/>
      <c r="AE5102"/>
      <c r="AF5102" t="n">
        <v>115</v>
      </c>
      <c r="AG5102" t="n">
        <v>71</v>
      </c>
      <c r="AH5102" t="n">
        <v>71</v>
      </c>
      <c r="AI5102" t="n">
        <v>24501</v>
      </c>
      <c r="AJ5102" t="n">
        <v>25694</v>
      </c>
      <c r="AK5102"/>
      <c r="AL5102"/>
      <c r="AM5102"/>
      <c r="AN5102"/>
      <c r="AO5102"/>
      <c r="AP5102"/>
      <c r="AQ5102"/>
      <c r="AR5102"/>
    </row>
    <row r="5103">
      <c r="A5103" t="n">
        <v>476902</v>
      </c>
      <c r="B5103" t="s">
        <v>7411</v>
      </c>
      <c r="C5103" t="s">
        <v>1927</v>
      </c>
      <c r="D5103" t="s">
        <v>1878</v>
      </c>
      <c r="E5103" t="s">
        <v>891</v>
      </c>
      <c r="F5103" t="s">
        <v>199</v>
      </c>
      <c r="G5103" t="s">
        <v>189</v>
      </c>
      <c r="H5103" t="s">
        <v>200</v>
      </c>
      <c r="I5103" t="s">
        <v>151</v>
      </c>
      <c r="J5103" t="s">
        <v>164</v>
      </c>
      <c r="K5103"/>
      <c r="L5103" t="s">
        <v>155</v>
      </c>
      <c r="M5103" t="s">
        <v>155</v>
      </c>
      <c r="N5103" t="n">
        <v>-94.6701</v>
      </c>
      <c r="O5103" t="n">
        <v>38.9647</v>
      </c>
      <c r="P5103" t="n">
        <v>138</v>
      </c>
      <c r="Q5103" t="n">
        <v>138</v>
      </c>
      <c r="R5103" t="n">
        <v>98.6</v>
      </c>
      <c r="S5103" t="n">
        <v>27.5</v>
      </c>
      <c r="T5103" t="n">
        <v>50</v>
      </c>
      <c r="U5103" t="n">
        <v>14.5</v>
      </c>
      <c r="V5103" t="n">
        <v>1.4</v>
      </c>
      <c r="W5103" t="n">
        <v>0</v>
      </c>
      <c r="X5103" t="n">
        <v>82</v>
      </c>
      <c r="Y5103" t="n">
        <v>75</v>
      </c>
      <c r="Z5103" t="n">
        <v>12</v>
      </c>
      <c r="AA5103"/>
      <c r="AB5103"/>
      <c r="AC5103"/>
      <c r="AD5103"/>
      <c r="AE5103"/>
      <c r="AF5103" t="n">
        <v>15</v>
      </c>
      <c r="AG5103" t="n">
        <v>59</v>
      </c>
      <c r="AH5103" t="n">
        <v>59</v>
      </c>
      <c r="AI5103" t="n">
        <v>9635</v>
      </c>
      <c r="AJ5103" t="n">
        <v>10412</v>
      </c>
      <c r="AK5103"/>
      <c r="AL5103"/>
      <c r="AM5103"/>
      <c r="AN5103"/>
      <c r="AO5103"/>
      <c r="AP5103"/>
      <c r="AQ5103"/>
      <c r="AR5103"/>
    </row>
    <row r="5104">
      <c r="A5104" t="n">
        <v>476939</v>
      </c>
      <c r="B5104" t="s">
        <v>7412</v>
      </c>
      <c r="C5104" t="s">
        <v>1082</v>
      </c>
      <c r="D5104" t="s">
        <v>1078</v>
      </c>
      <c r="E5104" t="s">
        <v>147</v>
      </c>
      <c r="F5104" t="s">
        <v>279</v>
      </c>
      <c r="G5104" t="s">
        <v>189</v>
      </c>
      <c r="H5104" t="s">
        <v>174</v>
      </c>
      <c r="I5104" t="s">
        <v>186</v>
      </c>
      <c r="J5104" t="s">
        <v>164</v>
      </c>
      <c r="K5104"/>
      <c r="L5104" t="s">
        <v>155</v>
      </c>
      <c r="M5104" t="s">
        <v>155</v>
      </c>
      <c r="N5104" t="n">
        <v>-80.3218</v>
      </c>
      <c r="O5104" t="n">
        <v>25.7735</v>
      </c>
      <c r="P5104" t="n">
        <v>1546</v>
      </c>
      <c r="Q5104" t="n">
        <v>1546</v>
      </c>
      <c r="R5104" t="n">
        <v>90.4</v>
      </c>
      <c r="S5104" t="n">
        <v>5.8</v>
      </c>
      <c r="T5104" t="n">
        <v>19.5</v>
      </c>
      <c r="U5104" t="n">
        <v>72.3</v>
      </c>
      <c r="V5104" t="n">
        <v>0.3</v>
      </c>
      <c r="W5104" t="n">
        <v>0</v>
      </c>
      <c r="X5104" t="n">
        <v>79</v>
      </c>
      <c r="Y5104"/>
      <c r="Z5104" t="n">
        <v>25</v>
      </c>
      <c r="AA5104" t="n">
        <v>628</v>
      </c>
      <c r="AB5104" t="n">
        <v>76.1</v>
      </c>
      <c r="AC5104"/>
      <c r="AD5104"/>
      <c r="AE5104"/>
      <c r="AF5104" t="n">
        <v>763</v>
      </c>
      <c r="AG5104" t="n">
        <v>72</v>
      </c>
      <c r="AH5104" t="n">
        <v>88</v>
      </c>
      <c r="AI5104" t="n">
        <v>26818</v>
      </c>
      <c r="AJ5104" t="n">
        <v>26760</v>
      </c>
      <c r="AK5104" t="n">
        <v>27397</v>
      </c>
      <c r="AL5104" t="n">
        <v>29296</v>
      </c>
      <c r="AM5104"/>
      <c r="AN5104"/>
      <c r="AO5104" t="n">
        <v>68</v>
      </c>
      <c r="AP5104"/>
      <c r="AQ5104"/>
      <c r="AR5104"/>
    </row>
    <row r="5105">
      <c r="A5105" t="n">
        <v>476975</v>
      </c>
      <c r="B5105" t="s">
        <v>7413</v>
      </c>
      <c r="C5105" t="s">
        <v>932</v>
      </c>
      <c r="D5105" t="s">
        <v>913</v>
      </c>
      <c r="E5105" t="s">
        <v>914</v>
      </c>
      <c r="F5105" t="s">
        <v>148</v>
      </c>
      <c r="G5105" t="s">
        <v>149</v>
      </c>
      <c r="H5105" t="s">
        <v>150</v>
      </c>
      <c r="I5105" t="s">
        <v>151</v>
      </c>
      <c r="J5105" t="s">
        <v>152</v>
      </c>
      <c r="K5105" t="s">
        <v>153</v>
      </c>
      <c r="L5105" t="s">
        <v>155</v>
      </c>
      <c r="M5105" t="s">
        <v>155</v>
      </c>
      <c r="N5105" t="n">
        <v>-104.7867</v>
      </c>
      <c r="O5105" t="n">
        <v>39.7248</v>
      </c>
      <c r="P5105" t="n">
        <v>14535</v>
      </c>
      <c r="Q5105" t="n">
        <v>10082</v>
      </c>
      <c r="R5105" t="n">
        <v>53.6</v>
      </c>
      <c r="S5105" t="n">
        <v>54.8</v>
      </c>
      <c r="T5105" t="n">
        <v>9.3</v>
      </c>
      <c r="U5105" t="n">
        <v>16.8</v>
      </c>
      <c r="V5105" t="n">
        <v>4.1</v>
      </c>
      <c r="W5105" t="n">
        <v>1.4</v>
      </c>
      <c r="X5105" t="n">
        <v>56</v>
      </c>
      <c r="Y5105" t="n">
        <v>31</v>
      </c>
      <c r="Z5105" t="n">
        <v>25</v>
      </c>
      <c r="AA5105"/>
      <c r="AB5105"/>
      <c r="AC5105"/>
      <c r="AD5105"/>
      <c r="AE5105"/>
      <c r="AF5105" t="n">
        <v>16</v>
      </c>
      <c r="AG5105" t="n">
        <v>24</v>
      </c>
      <c r="AH5105" t="n">
        <v>28</v>
      </c>
      <c r="AI5105" t="n">
        <v>12475</v>
      </c>
      <c r="AJ5105" t="n">
        <v>13718</v>
      </c>
      <c r="AK5105"/>
      <c r="AL5105" t="n">
        <v>16004</v>
      </c>
      <c r="AM5105"/>
      <c r="AN5105"/>
      <c r="AO5105"/>
      <c r="AP5105" t="n">
        <v>1718</v>
      </c>
      <c r="AQ5105" t="n">
        <v>1333</v>
      </c>
      <c r="AR5105"/>
    </row>
    <row r="5106">
      <c r="A5106" t="n">
        <v>476984</v>
      </c>
      <c r="B5106" t="s">
        <v>7414</v>
      </c>
      <c r="C5106" t="s">
        <v>1927</v>
      </c>
      <c r="D5106" t="s">
        <v>1878</v>
      </c>
      <c r="E5106" t="s">
        <v>891</v>
      </c>
      <c r="F5106" t="s">
        <v>199</v>
      </c>
      <c r="G5106" t="s">
        <v>189</v>
      </c>
      <c r="H5106" t="s">
        <v>200</v>
      </c>
      <c r="I5106" t="s">
        <v>151</v>
      </c>
      <c r="J5106" t="s">
        <v>164</v>
      </c>
      <c r="K5106"/>
      <c r="L5106" t="s">
        <v>155</v>
      </c>
      <c r="M5106" t="s">
        <v>155</v>
      </c>
      <c r="N5106" t="n">
        <v>-94.6881</v>
      </c>
      <c r="O5106" t="n">
        <v>38.9559</v>
      </c>
      <c r="P5106" t="n">
        <v>344</v>
      </c>
      <c r="Q5106" t="n">
        <v>344</v>
      </c>
      <c r="R5106" t="n">
        <v>95.9</v>
      </c>
      <c r="S5106" t="n">
        <v>67.7</v>
      </c>
      <c r="T5106" t="n">
        <v>19.2</v>
      </c>
      <c r="U5106" t="n">
        <v>6.1</v>
      </c>
      <c r="V5106" t="n">
        <v>1.2</v>
      </c>
      <c r="W5106" t="n">
        <v>0</v>
      </c>
      <c r="X5106" t="n">
        <v>87</v>
      </c>
      <c r="Y5106" t="n">
        <v>100</v>
      </c>
      <c r="Z5106" t="n">
        <v>14</v>
      </c>
      <c r="AA5106"/>
      <c r="AB5106"/>
      <c r="AC5106"/>
      <c r="AD5106"/>
      <c r="AE5106"/>
      <c r="AF5106" t="n">
        <v>45</v>
      </c>
      <c r="AG5106" t="n">
        <v>45</v>
      </c>
      <c r="AH5106" t="n">
        <v>47</v>
      </c>
      <c r="AI5106" t="n">
        <v>18564</v>
      </c>
      <c r="AJ5106" t="n">
        <v>18966</v>
      </c>
      <c r="AK5106" t="n">
        <v>19059</v>
      </c>
      <c r="AL5106"/>
      <c r="AM5106"/>
      <c r="AN5106"/>
      <c r="AO5106"/>
      <c r="AP5106"/>
      <c r="AQ5106"/>
      <c r="AR5106"/>
    </row>
    <row r="5107">
      <c r="A5107" t="n">
        <v>476993</v>
      </c>
      <c r="B5107" t="s">
        <v>7415</v>
      </c>
      <c r="C5107" t="s">
        <v>7416</v>
      </c>
      <c r="D5107" t="s">
        <v>5021</v>
      </c>
      <c r="E5107" t="s">
        <v>914</v>
      </c>
      <c r="F5107" t="s">
        <v>199</v>
      </c>
      <c r="G5107" t="s">
        <v>189</v>
      </c>
      <c r="H5107" t="s">
        <v>200</v>
      </c>
      <c r="I5107" t="s">
        <v>186</v>
      </c>
      <c r="J5107" t="s">
        <v>164</v>
      </c>
      <c r="K5107"/>
      <c r="L5107" t="s">
        <v>155</v>
      </c>
      <c r="M5107" t="s">
        <v>155</v>
      </c>
      <c r="N5107" t="n">
        <v>-111.9128</v>
      </c>
      <c r="O5107" t="n">
        <v>40.5568</v>
      </c>
      <c r="P5107" t="n">
        <v>397</v>
      </c>
      <c r="Q5107" t="n">
        <v>397</v>
      </c>
      <c r="R5107" t="n">
        <v>99.5</v>
      </c>
      <c r="S5107" t="n">
        <v>73</v>
      </c>
      <c r="T5107" t="n">
        <v>1</v>
      </c>
      <c r="U5107" t="n">
        <v>16.4</v>
      </c>
      <c r="V5107" t="n">
        <v>2.8</v>
      </c>
      <c r="W5107" t="n">
        <v>0</v>
      </c>
      <c r="X5107" t="n">
        <v>95</v>
      </c>
      <c r="Y5107" t="n">
        <v>100</v>
      </c>
      <c r="Z5107" t="n">
        <v>16</v>
      </c>
      <c r="AA5107"/>
      <c r="AB5107"/>
      <c r="AC5107"/>
      <c r="AD5107"/>
      <c r="AE5107"/>
      <c r="AF5107" t="n">
        <v>181</v>
      </c>
      <c r="AG5107" t="n">
        <v>29</v>
      </c>
      <c r="AH5107" t="n">
        <v>29</v>
      </c>
      <c r="AI5107" t="n">
        <v>16881</v>
      </c>
      <c r="AJ5107" t="n">
        <v>15030</v>
      </c>
      <c r="AK5107" t="n">
        <v>15143</v>
      </c>
      <c r="AL5107" t="n">
        <v>17844</v>
      </c>
      <c r="AM5107" t="n">
        <v>18567</v>
      </c>
      <c r="AN5107" t="n">
        <v>19928</v>
      </c>
      <c r="AO5107"/>
      <c r="AP5107"/>
      <c r="AQ5107"/>
      <c r="AR5107"/>
    </row>
    <row r="5108">
      <c r="A5108" t="n">
        <v>477002</v>
      </c>
      <c r="B5108" t="s">
        <v>7417</v>
      </c>
      <c r="C5108" t="s">
        <v>2411</v>
      </c>
      <c r="D5108" t="s">
        <v>1745</v>
      </c>
      <c r="E5108" t="s">
        <v>1434</v>
      </c>
      <c r="F5108" t="s">
        <v>199</v>
      </c>
      <c r="G5108" t="s">
        <v>189</v>
      </c>
      <c r="H5108" t="s">
        <v>200</v>
      </c>
      <c r="I5108" t="s">
        <v>186</v>
      </c>
      <c r="J5108" t="s">
        <v>164</v>
      </c>
      <c r="K5108"/>
      <c r="L5108" t="s">
        <v>155</v>
      </c>
      <c r="M5108" t="s">
        <v>155</v>
      </c>
      <c r="N5108" t="n">
        <v>-83.7435</v>
      </c>
      <c r="O5108" t="n">
        <v>42.521</v>
      </c>
      <c r="P5108" t="n">
        <v>61</v>
      </c>
      <c r="Q5108" t="n">
        <v>61</v>
      </c>
      <c r="R5108" t="n">
        <v>93.4</v>
      </c>
      <c r="S5108" t="n">
        <v>90.2</v>
      </c>
      <c r="T5108" t="n">
        <v>4.9</v>
      </c>
      <c r="U5108" t="n">
        <v>0</v>
      </c>
      <c r="V5108" t="n">
        <v>1.6</v>
      </c>
      <c r="W5108" t="n">
        <v>0</v>
      </c>
      <c r="X5108" t="n">
        <v>86</v>
      </c>
      <c r="Y5108" t="n">
        <v>100</v>
      </c>
      <c r="Z5108" t="n">
        <v>20</v>
      </c>
      <c r="AA5108"/>
      <c r="AB5108"/>
      <c r="AC5108"/>
      <c r="AD5108"/>
      <c r="AE5108"/>
      <c r="AF5108" t="n">
        <v>31</v>
      </c>
      <c r="AG5108" t="n">
        <v>2</v>
      </c>
      <c r="AH5108" t="n">
        <v>2</v>
      </c>
      <c r="AI5108"/>
      <c r="AJ5108"/>
      <c r="AK5108"/>
      <c r="AL5108"/>
      <c r="AM5108"/>
      <c r="AN5108"/>
      <c r="AO5108"/>
      <c r="AP5108"/>
      <c r="AQ5108"/>
      <c r="AR5108"/>
    </row>
    <row r="5109">
      <c r="A5109" t="n">
        <v>477039</v>
      </c>
      <c r="B5109" t="s">
        <v>7418</v>
      </c>
      <c r="C5109" t="s">
        <v>4983</v>
      </c>
      <c r="D5109" t="s">
        <v>4775</v>
      </c>
      <c r="E5109" t="s">
        <v>283</v>
      </c>
      <c r="F5109" t="s">
        <v>188</v>
      </c>
      <c r="G5109" t="s">
        <v>189</v>
      </c>
      <c r="H5109" t="s">
        <v>150</v>
      </c>
      <c r="I5109" t="s">
        <v>151</v>
      </c>
      <c r="J5109" t="s">
        <v>168</v>
      </c>
      <c r="K5109" t="s">
        <v>209</v>
      </c>
      <c r="L5109" t="s">
        <v>155</v>
      </c>
      <c r="M5109" t="s">
        <v>155</v>
      </c>
      <c r="N5109" t="n">
        <v>-96.7163</v>
      </c>
      <c r="O5109" t="n">
        <v>32.9822</v>
      </c>
      <c r="P5109" t="n">
        <v>2247</v>
      </c>
      <c r="Q5109" t="n">
        <v>1403</v>
      </c>
      <c r="R5109" t="n">
        <v>87.1</v>
      </c>
      <c r="S5109" t="n">
        <v>21</v>
      </c>
      <c r="T5109" t="n">
        <v>30.4</v>
      </c>
      <c r="U5109" t="n">
        <v>27.4</v>
      </c>
      <c r="V5109" t="n">
        <v>12.3</v>
      </c>
      <c r="W5109" t="n">
        <v>2.2</v>
      </c>
      <c r="X5109" t="n">
        <v>75</v>
      </c>
      <c r="Y5109" t="n">
        <v>0</v>
      </c>
      <c r="Z5109" t="n">
        <v>14</v>
      </c>
      <c r="AA5109"/>
      <c r="AB5109"/>
      <c r="AC5109"/>
      <c r="AD5109"/>
      <c r="AE5109"/>
      <c r="AF5109" t="n">
        <v>4</v>
      </c>
      <c r="AG5109" t="n">
        <v>52</v>
      </c>
      <c r="AH5109" t="n">
        <v>62</v>
      </c>
      <c r="AI5109" t="n">
        <v>25957</v>
      </c>
      <c r="AJ5109" t="n">
        <v>26507</v>
      </c>
      <c r="AK5109" t="n">
        <v>23232</v>
      </c>
      <c r="AL5109"/>
      <c r="AM5109" t="n">
        <v>30857</v>
      </c>
      <c r="AN5109"/>
      <c r="AO5109"/>
      <c r="AP5109" t="n">
        <v>295</v>
      </c>
      <c r="AQ5109" t="n">
        <v>114</v>
      </c>
      <c r="AR5109" t="n">
        <v>6</v>
      </c>
    </row>
    <row r="5110">
      <c r="A5110" t="n">
        <v>477233</v>
      </c>
      <c r="B5110" t="s">
        <v>7419</v>
      </c>
      <c r="C5110" t="s">
        <v>7420</v>
      </c>
      <c r="D5110" t="s">
        <v>1929</v>
      </c>
      <c r="E5110" t="s">
        <v>891</v>
      </c>
      <c r="F5110" t="s">
        <v>368</v>
      </c>
      <c r="G5110" t="s">
        <v>163</v>
      </c>
      <c r="H5110" t="s">
        <v>174</v>
      </c>
      <c r="I5110" t="s">
        <v>186</v>
      </c>
      <c r="J5110" t="s">
        <v>164</v>
      </c>
      <c r="K5110"/>
      <c r="L5110" t="s">
        <v>155</v>
      </c>
      <c r="M5110" t="s">
        <v>155</v>
      </c>
      <c r="N5110" t="n">
        <v>-93.2271</v>
      </c>
      <c r="O5110" t="n">
        <v>37.076</v>
      </c>
      <c r="P5110" t="n">
        <v>102</v>
      </c>
      <c r="Q5110" t="n">
        <v>102</v>
      </c>
      <c r="R5110" t="n">
        <v>58.8</v>
      </c>
      <c r="S5110" t="n">
        <v>82.4</v>
      </c>
      <c r="T5110" t="n">
        <v>0</v>
      </c>
      <c r="U5110" t="n">
        <v>3.9</v>
      </c>
      <c r="V5110" t="n">
        <v>1</v>
      </c>
      <c r="W5110" t="n">
        <v>0</v>
      </c>
      <c r="X5110" t="n">
        <v>58</v>
      </c>
      <c r="Y5110"/>
      <c r="Z5110" t="n">
        <v>19</v>
      </c>
      <c r="AA5110" t="n">
        <v>46</v>
      </c>
      <c r="AB5110" t="n">
        <v>63</v>
      </c>
      <c r="AC5110"/>
      <c r="AD5110"/>
      <c r="AE5110"/>
      <c r="AF5110" t="n">
        <v>50</v>
      </c>
      <c r="AG5110" t="n">
        <v>39</v>
      </c>
      <c r="AH5110" t="n">
        <v>100</v>
      </c>
      <c r="AI5110" t="n">
        <v>21497</v>
      </c>
      <c r="AJ5110" t="n">
        <v>19746</v>
      </c>
      <c r="AK5110" t="n">
        <v>19884</v>
      </c>
      <c r="AL5110" t="n">
        <v>20623</v>
      </c>
      <c r="AM5110" t="n">
        <v>22201</v>
      </c>
      <c r="AN5110" t="n">
        <v>23768</v>
      </c>
      <c r="AO5110" t="n">
        <v>41</v>
      </c>
      <c r="AP5110"/>
      <c r="AQ5110"/>
      <c r="AR5110"/>
    </row>
    <row r="5111">
      <c r="A5111" t="n">
        <v>478582</v>
      </c>
      <c r="B5111" t="s">
        <v>7421</v>
      </c>
      <c r="C5111" t="s">
        <v>1315</v>
      </c>
      <c r="D5111" t="s">
        <v>1175</v>
      </c>
      <c r="E5111" t="s">
        <v>147</v>
      </c>
      <c r="F5111" t="s">
        <v>199</v>
      </c>
      <c r="G5111" t="s">
        <v>189</v>
      </c>
      <c r="H5111" t="s">
        <v>200</v>
      </c>
      <c r="I5111" t="s">
        <v>151</v>
      </c>
      <c r="J5111" t="s">
        <v>164</v>
      </c>
      <c r="K5111"/>
      <c r="L5111" t="s">
        <v>155</v>
      </c>
      <c r="M5111" t="s">
        <v>155</v>
      </c>
      <c r="N5111" t="n">
        <v>-81.11</v>
      </c>
      <c r="O5111" t="n">
        <v>32.0085</v>
      </c>
      <c r="P5111" t="n">
        <v>283</v>
      </c>
      <c r="Q5111" t="n">
        <v>283</v>
      </c>
      <c r="R5111" t="n">
        <v>95.1</v>
      </c>
      <c r="S5111" t="n">
        <v>11.3</v>
      </c>
      <c r="T5111" t="n">
        <v>64.3</v>
      </c>
      <c r="U5111" t="n">
        <v>5.3</v>
      </c>
      <c r="V5111" t="n">
        <v>0.7</v>
      </c>
      <c r="W5111" t="n">
        <v>0</v>
      </c>
      <c r="X5111" t="n">
        <v>52</v>
      </c>
      <c r="Y5111" t="n">
        <v>50</v>
      </c>
      <c r="Z5111" t="n">
        <v>23</v>
      </c>
      <c r="AA5111"/>
      <c r="AB5111"/>
      <c r="AC5111"/>
      <c r="AD5111"/>
      <c r="AE5111"/>
      <c r="AF5111" t="n">
        <v>87</v>
      </c>
      <c r="AG5111" t="n">
        <v>49</v>
      </c>
      <c r="AH5111" t="n">
        <v>49</v>
      </c>
      <c r="AI5111" t="n">
        <v>17353</v>
      </c>
      <c r="AJ5111" t="n">
        <v>16794</v>
      </c>
      <c r="AK5111" t="n">
        <v>17448</v>
      </c>
      <c r="AL5111" t="n">
        <v>18691</v>
      </c>
      <c r="AM5111" t="n">
        <v>21255</v>
      </c>
      <c r="AN5111" t="n">
        <v>21792</v>
      </c>
      <c r="AO5111"/>
      <c r="AP5111"/>
      <c r="AQ5111"/>
      <c r="AR5111"/>
    </row>
    <row r="5112">
      <c r="A5112" t="n">
        <v>478591</v>
      </c>
      <c r="B5112" t="s">
        <v>7422</v>
      </c>
      <c r="C5112" t="s">
        <v>4911</v>
      </c>
      <c r="D5112" t="s">
        <v>4775</v>
      </c>
      <c r="E5112" t="s">
        <v>283</v>
      </c>
      <c r="F5112" t="s">
        <v>199</v>
      </c>
      <c r="G5112" t="s">
        <v>189</v>
      </c>
      <c r="H5112" t="s">
        <v>200</v>
      </c>
      <c r="I5112" t="s">
        <v>151</v>
      </c>
      <c r="J5112" t="s">
        <v>164</v>
      </c>
      <c r="K5112"/>
      <c r="L5112" t="s">
        <v>155</v>
      </c>
      <c r="M5112" t="s">
        <v>155</v>
      </c>
      <c r="N5112" t="n">
        <v>-97.1132</v>
      </c>
      <c r="O5112" t="n">
        <v>33.1923</v>
      </c>
      <c r="P5112" t="n">
        <v>295</v>
      </c>
      <c r="Q5112" t="n">
        <v>295</v>
      </c>
      <c r="R5112" t="n">
        <v>98.3</v>
      </c>
      <c r="S5112" t="n">
        <v>42</v>
      </c>
      <c r="T5112" t="n">
        <v>21.4</v>
      </c>
      <c r="U5112" t="n">
        <v>24.4</v>
      </c>
      <c r="V5112" t="n">
        <v>1</v>
      </c>
      <c r="W5112" t="n">
        <v>0</v>
      </c>
      <c r="X5112" t="n">
        <v>86</v>
      </c>
      <c r="Y5112" t="n">
        <v>72</v>
      </c>
      <c r="Z5112" t="n">
        <v>12</v>
      </c>
      <c r="AA5112"/>
      <c r="AB5112"/>
      <c r="AC5112"/>
      <c r="AD5112"/>
      <c r="AE5112"/>
      <c r="AF5112" t="n">
        <v>135</v>
      </c>
      <c r="AG5112" t="n">
        <v>57</v>
      </c>
      <c r="AH5112" t="n">
        <v>63</v>
      </c>
      <c r="AI5112" t="n">
        <v>16717</v>
      </c>
      <c r="AJ5112" t="n">
        <v>16264</v>
      </c>
      <c r="AK5112" t="n">
        <v>21485</v>
      </c>
      <c r="AL5112" t="n">
        <v>20435</v>
      </c>
      <c r="AM5112" t="n">
        <v>22594</v>
      </c>
      <c r="AN5112" t="n">
        <v>23125</v>
      </c>
      <c r="AO5112"/>
      <c r="AP5112"/>
      <c r="AQ5112"/>
      <c r="AR5112"/>
    </row>
    <row r="5113">
      <c r="A5113" t="n">
        <v>478616</v>
      </c>
      <c r="B5113" t="s">
        <v>7423</v>
      </c>
      <c r="C5113" t="s">
        <v>3582</v>
      </c>
      <c r="D5113" t="s">
        <v>3570</v>
      </c>
      <c r="E5113" t="s">
        <v>147</v>
      </c>
      <c r="F5113" t="s">
        <v>199</v>
      </c>
      <c r="G5113" t="s">
        <v>189</v>
      </c>
      <c r="H5113" t="s">
        <v>200</v>
      </c>
      <c r="I5113" t="s">
        <v>151</v>
      </c>
      <c r="J5113" t="s">
        <v>164</v>
      </c>
      <c r="K5113"/>
      <c r="L5113" t="s">
        <v>155</v>
      </c>
      <c r="M5113" t="s">
        <v>155</v>
      </c>
      <c r="N5113" t="n">
        <v>-79.9043</v>
      </c>
      <c r="O5113" t="n">
        <v>36.0516</v>
      </c>
      <c r="P5113" t="n">
        <v>188</v>
      </c>
      <c r="Q5113" t="n">
        <v>188</v>
      </c>
      <c r="R5113" t="n">
        <v>95.2</v>
      </c>
      <c r="S5113" t="n">
        <v>8.5</v>
      </c>
      <c r="T5113" t="n">
        <v>83</v>
      </c>
      <c r="U5113" t="n">
        <v>2.7</v>
      </c>
      <c r="V5113" t="n">
        <v>0</v>
      </c>
      <c r="W5113" t="n">
        <v>0</v>
      </c>
      <c r="X5113" t="n">
        <v>53</v>
      </c>
      <c r="Y5113" t="n">
        <v>60</v>
      </c>
      <c r="Z5113" t="n">
        <v>23</v>
      </c>
      <c r="AA5113"/>
      <c r="AB5113"/>
      <c r="AC5113"/>
      <c r="AD5113"/>
      <c r="AE5113"/>
      <c r="AF5113" t="n">
        <v>73</v>
      </c>
      <c r="AG5113" t="n">
        <v>57</v>
      </c>
      <c r="AH5113" t="n">
        <v>57</v>
      </c>
      <c r="AI5113" t="n">
        <v>16427</v>
      </c>
      <c r="AJ5113" t="n">
        <v>16181</v>
      </c>
      <c r="AK5113" t="n">
        <v>17092</v>
      </c>
      <c r="AL5113" t="n">
        <v>19452</v>
      </c>
      <c r="AM5113"/>
      <c r="AN5113"/>
      <c r="AO5113"/>
      <c r="AP5113"/>
      <c r="AQ5113"/>
      <c r="AR5113"/>
    </row>
    <row r="5114">
      <c r="A5114" t="n">
        <v>478917</v>
      </c>
      <c r="B5114" t="s">
        <v>1919</v>
      </c>
      <c r="C5114" t="s">
        <v>1938</v>
      </c>
      <c r="D5114" t="s">
        <v>1878</v>
      </c>
      <c r="E5114" t="s">
        <v>891</v>
      </c>
      <c r="F5114" t="s">
        <v>199</v>
      </c>
      <c r="G5114" t="s">
        <v>189</v>
      </c>
      <c r="H5114" t="s">
        <v>200</v>
      </c>
      <c r="I5114" t="s">
        <v>175</v>
      </c>
      <c r="J5114" t="s">
        <v>164</v>
      </c>
      <c r="K5114"/>
      <c r="L5114" t="s">
        <v>155</v>
      </c>
      <c r="M5114" t="s">
        <v>155</v>
      </c>
      <c r="N5114" t="n">
        <v>-97.6076</v>
      </c>
      <c r="O5114" t="n">
        <v>38.8398</v>
      </c>
      <c r="P5114" t="n">
        <v>80</v>
      </c>
      <c r="Q5114" t="n">
        <v>80</v>
      </c>
      <c r="R5114" t="n">
        <v>97.5</v>
      </c>
      <c r="S5114" t="n">
        <v>71.2</v>
      </c>
      <c r="T5114" t="n">
        <v>1.2</v>
      </c>
      <c r="U5114" t="n">
        <v>16.2</v>
      </c>
      <c r="V5114" t="n">
        <v>1.2</v>
      </c>
      <c r="W5114" t="n">
        <v>0</v>
      </c>
      <c r="X5114" t="n">
        <v>94</v>
      </c>
      <c r="Y5114"/>
      <c r="Z5114" t="n">
        <v>11</v>
      </c>
      <c r="AA5114"/>
      <c r="AB5114"/>
      <c r="AC5114"/>
      <c r="AD5114"/>
      <c r="AE5114"/>
      <c r="AF5114" t="n">
        <v>63</v>
      </c>
      <c r="AG5114" t="n">
        <v>46</v>
      </c>
      <c r="AH5114" t="n">
        <v>46</v>
      </c>
      <c r="AI5114" t="n">
        <v>12440</v>
      </c>
      <c r="AJ5114" t="n">
        <v>12176</v>
      </c>
      <c r="AK5114" t="n">
        <v>12625</v>
      </c>
      <c r="AL5114" t="n">
        <v>12384</v>
      </c>
      <c r="AM5114" t="n">
        <v>17450</v>
      </c>
      <c r="AN5114" t="n">
        <v>17450</v>
      </c>
      <c r="AO5114"/>
      <c r="AP5114"/>
      <c r="AQ5114"/>
      <c r="AR5114"/>
    </row>
    <row r="5115">
      <c r="A5115" t="n">
        <v>478953</v>
      </c>
      <c r="B5115" t="s">
        <v>7424</v>
      </c>
      <c r="C5115" t="s">
        <v>1936</v>
      </c>
      <c r="D5115" t="s">
        <v>1878</v>
      </c>
      <c r="E5115" t="s">
        <v>891</v>
      </c>
      <c r="F5115" t="s">
        <v>199</v>
      </c>
      <c r="G5115" t="s">
        <v>189</v>
      </c>
      <c r="H5115" t="s">
        <v>200</v>
      </c>
      <c r="I5115" t="s">
        <v>151</v>
      </c>
      <c r="J5115" t="s">
        <v>164</v>
      </c>
      <c r="K5115"/>
      <c r="L5115" t="s">
        <v>155</v>
      </c>
      <c r="M5115" t="s">
        <v>155</v>
      </c>
      <c r="N5115" t="n">
        <v>-96.6083</v>
      </c>
      <c r="O5115" t="n">
        <v>39.1917</v>
      </c>
      <c r="P5115" t="n">
        <v>315</v>
      </c>
      <c r="Q5115" t="n">
        <v>315</v>
      </c>
      <c r="R5115" t="n">
        <v>93.3</v>
      </c>
      <c r="S5115" t="n">
        <v>63.5</v>
      </c>
      <c r="T5115" t="n">
        <v>9.2</v>
      </c>
      <c r="U5115" t="n">
        <v>15.6</v>
      </c>
      <c r="V5115" t="n">
        <v>2.2</v>
      </c>
      <c r="W5115" t="n">
        <v>0</v>
      </c>
      <c r="X5115" t="n">
        <v>86</v>
      </c>
      <c r="Y5115"/>
      <c r="Z5115" t="n">
        <v>15</v>
      </c>
      <c r="AA5115"/>
      <c r="AB5115"/>
      <c r="AC5115"/>
      <c r="AD5115"/>
      <c r="AE5115"/>
      <c r="AF5115" t="n">
        <v>84</v>
      </c>
      <c r="AG5115" t="n">
        <v>44</v>
      </c>
      <c r="AH5115" t="n">
        <v>51</v>
      </c>
      <c r="AI5115" t="n">
        <v>20459</v>
      </c>
      <c r="AJ5115" t="n">
        <v>22108</v>
      </c>
      <c r="AK5115" t="n">
        <v>21411</v>
      </c>
      <c r="AL5115"/>
      <c r="AM5115"/>
      <c r="AN5115"/>
      <c r="AO5115"/>
      <c r="AP5115"/>
      <c r="AQ5115"/>
      <c r="AR5115"/>
    </row>
    <row r="5116">
      <c r="A5116" t="n">
        <v>479062</v>
      </c>
      <c r="B5116" t="s">
        <v>7425</v>
      </c>
      <c r="C5116" t="s">
        <v>7426</v>
      </c>
      <c r="D5116" t="s">
        <v>4524</v>
      </c>
      <c r="E5116" t="s">
        <v>993</v>
      </c>
      <c r="F5116" t="s">
        <v>199</v>
      </c>
      <c r="G5116" t="s">
        <v>189</v>
      </c>
      <c r="H5116" t="s">
        <v>200</v>
      </c>
      <c r="I5116" t="s">
        <v>186</v>
      </c>
      <c r="J5116" t="s">
        <v>164</v>
      </c>
      <c r="K5116"/>
      <c r="L5116" t="s">
        <v>155</v>
      </c>
      <c r="M5116" t="s">
        <v>155</v>
      </c>
      <c r="N5116" t="n">
        <v>-71.3848</v>
      </c>
      <c r="O5116" t="n">
        <v>41.8187</v>
      </c>
      <c r="P5116" t="n">
        <v>204</v>
      </c>
      <c r="Q5116" t="n">
        <v>204</v>
      </c>
      <c r="R5116" t="n">
        <v>5.9</v>
      </c>
      <c r="S5116" t="n">
        <v>57.8</v>
      </c>
      <c r="T5116" t="n">
        <v>10.3</v>
      </c>
      <c r="U5116" t="n">
        <v>22.1</v>
      </c>
      <c r="V5116" t="n">
        <v>3.9</v>
      </c>
      <c r="W5116" t="n">
        <v>0</v>
      </c>
      <c r="X5116" t="n">
        <v>88</v>
      </c>
      <c r="Y5116" t="n">
        <v>94</v>
      </c>
      <c r="Z5116" t="n">
        <v>18</v>
      </c>
      <c r="AA5116"/>
      <c r="AB5116"/>
      <c r="AC5116"/>
      <c r="AD5116"/>
      <c r="AE5116"/>
      <c r="AF5116" t="n">
        <v>150</v>
      </c>
      <c r="AG5116" t="n">
        <v>34</v>
      </c>
      <c r="AH5116" t="n">
        <v>37</v>
      </c>
      <c r="AI5116" t="n">
        <v>17598</v>
      </c>
      <c r="AJ5116" t="n">
        <v>17067</v>
      </c>
      <c r="AK5116" t="n">
        <v>18696</v>
      </c>
      <c r="AL5116" t="n">
        <v>21564</v>
      </c>
      <c r="AM5116" t="n">
        <v>21546</v>
      </c>
      <c r="AN5116" t="n">
        <v>23643</v>
      </c>
      <c r="AO5116"/>
      <c r="AP5116"/>
      <c r="AQ5116"/>
      <c r="AR5116"/>
    </row>
    <row r="5117">
      <c r="A5117" t="n">
        <v>479424</v>
      </c>
      <c r="B5117" t="s">
        <v>7134</v>
      </c>
      <c r="C5117" t="s">
        <v>509</v>
      </c>
      <c r="D5117" t="s">
        <v>440</v>
      </c>
      <c r="E5117" t="s">
        <v>267</v>
      </c>
      <c r="F5117" t="s">
        <v>199</v>
      </c>
      <c r="G5117" t="s">
        <v>189</v>
      </c>
      <c r="H5117" t="s">
        <v>200</v>
      </c>
      <c r="I5117" t="s">
        <v>186</v>
      </c>
      <c r="J5117" t="s">
        <v>164</v>
      </c>
      <c r="K5117"/>
      <c r="L5117" t="s">
        <v>155</v>
      </c>
      <c r="M5117" t="s">
        <v>155</v>
      </c>
      <c r="N5117" t="n">
        <v>-122.1161</v>
      </c>
      <c r="O5117" t="n">
        <v>37.661</v>
      </c>
      <c r="P5117" t="n">
        <v>466</v>
      </c>
      <c r="Q5117" t="n">
        <v>466</v>
      </c>
      <c r="R5117" t="n">
        <v>87.1</v>
      </c>
      <c r="S5117" t="n">
        <v>2.6</v>
      </c>
      <c r="T5117" t="n">
        <v>9.2</v>
      </c>
      <c r="U5117" t="n">
        <v>23.6</v>
      </c>
      <c r="V5117" t="n">
        <v>24.7</v>
      </c>
      <c r="W5117" t="n">
        <v>0</v>
      </c>
      <c r="X5117" t="n">
        <v>75</v>
      </c>
      <c r="Y5117"/>
      <c r="Z5117" t="n">
        <v>19</v>
      </c>
      <c r="AA5117"/>
      <c r="AB5117"/>
      <c r="AC5117"/>
      <c r="AD5117"/>
      <c r="AE5117"/>
      <c r="AF5117" t="n">
        <v>67</v>
      </c>
      <c r="AG5117" t="n">
        <v>44</v>
      </c>
      <c r="AH5117" t="n">
        <v>47</v>
      </c>
      <c r="AI5117" t="n">
        <v>25823</v>
      </c>
      <c r="AJ5117" t="n">
        <v>27024</v>
      </c>
      <c r="AK5117" t="n">
        <v>27681</v>
      </c>
      <c r="AL5117" t="n">
        <v>29891</v>
      </c>
      <c r="AM5117"/>
      <c r="AN5117"/>
      <c r="AO5117"/>
      <c r="AP5117"/>
      <c r="AQ5117"/>
      <c r="AR5117"/>
    </row>
    <row r="5118">
      <c r="A5118" t="n">
        <v>479956</v>
      </c>
      <c r="B5118" t="s">
        <v>7427</v>
      </c>
      <c r="C5118" t="s">
        <v>1504</v>
      </c>
      <c r="D5118" t="s">
        <v>4200</v>
      </c>
      <c r="E5118" t="s">
        <v>997</v>
      </c>
      <c r="F5118" t="s">
        <v>148</v>
      </c>
      <c r="G5118" t="s">
        <v>149</v>
      </c>
      <c r="H5118" t="s">
        <v>150</v>
      </c>
      <c r="I5118" t="s">
        <v>151</v>
      </c>
      <c r="J5118" t="s">
        <v>238</v>
      </c>
      <c r="K5118"/>
      <c r="L5118" t="s">
        <v>155</v>
      </c>
      <c r="M5118" t="s">
        <v>155</v>
      </c>
      <c r="N5118" t="n">
        <v>-77.8628</v>
      </c>
      <c r="O5118" t="n">
        <v>40.7965</v>
      </c>
      <c r="P5118" t="n">
        <v>18596</v>
      </c>
      <c r="Q5118" t="n">
        <v>10668</v>
      </c>
      <c r="R5118" t="n">
        <v>51.6</v>
      </c>
      <c r="S5118" t="n">
        <v>64.4</v>
      </c>
      <c r="T5118" t="n">
        <v>8.1</v>
      </c>
      <c r="U5118" t="n">
        <v>11.5</v>
      </c>
      <c r="V5118" t="n">
        <v>5.3</v>
      </c>
      <c r="W5118" t="n">
        <v>3.5</v>
      </c>
      <c r="X5118" t="n">
        <v>66</v>
      </c>
      <c r="Y5118" t="n">
        <v>56</v>
      </c>
      <c r="Z5118" t="n">
        <v>16</v>
      </c>
      <c r="AA5118" t="n">
        <v>113</v>
      </c>
      <c r="AB5118" t="n">
        <v>33.6</v>
      </c>
      <c r="AC5118" t="n">
        <v>99</v>
      </c>
      <c r="AD5118" t="n">
        <v>31.3</v>
      </c>
      <c r="AE5118" t="n">
        <v>17.2</v>
      </c>
      <c r="AF5118" t="n">
        <v>198</v>
      </c>
      <c r="AG5118" t="n">
        <v>30</v>
      </c>
      <c r="AH5118" t="n">
        <v>61</v>
      </c>
      <c r="AI5118" t="n">
        <v>21171</v>
      </c>
      <c r="AJ5118" t="n">
        <v>18032</v>
      </c>
      <c r="AK5118" t="n">
        <v>20397</v>
      </c>
      <c r="AL5118" t="n">
        <v>20910</v>
      </c>
      <c r="AM5118" t="n">
        <v>25494</v>
      </c>
      <c r="AN5118" t="n">
        <v>25449</v>
      </c>
      <c r="AO5118" t="n">
        <v>187</v>
      </c>
      <c r="AP5118" t="n">
        <v>1523</v>
      </c>
      <c r="AQ5118" t="n">
        <v>1950</v>
      </c>
      <c r="AR5118" t="n">
        <v>14</v>
      </c>
    </row>
    <row r="5119">
      <c r="A5119" t="n">
        <v>479965</v>
      </c>
      <c r="B5119" t="s">
        <v>7428</v>
      </c>
      <c r="C5119" t="s">
        <v>7429</v>
      </c>
      <c r="D5119" t="s">
        <v>3037</v>
      </c>
      <c r="E5119" t="s">
        <v>997</v>
      </c>
      <c r="F5119" t="s">
        <v>279</v>
      </c>
      <c r="G5119" t="s">
        <v>189</v>
      </c>
      <c r="H5119" t="s">
        <v>174</v>
      </c>
      <c r="I5119" t="s">
        <v>186</v>
      </c>
      <c r="J5119" t="s">
        <v>164</v>
      </c>
      <c r="K5119"/>
      <c r="L5119" t="s">
        <v>155</v>
      </c>
      <c r="M5119" t="s">
        <v>155</v>
      </c>
      <c r="N5119" t="n">
        <v>-74.0463</v>
      </c>
      <c r="O5119" t="n">
        <v>40.2638</v>
      </c>
      <c r="P5119" t="n">
        <v>236</v>
      </c>
      <c r="Q5119" t="n">
        <v>236</v>
      </c>
      <c r="R5119" t="n">
        <v>89</v>
      </c>
      <c r="S5119" t="n">
        <v>55.1</v>
      </c>
      <c r="T5119" t="n">
        <v>18.6</v>
      </c>
      <c r="U5119" t="n">
        <v>15.3</v>
      </c>
      <c r="V5119" t="n">
        <v>0</v>
      </c>
      <c r="W5119" t="n">
        <v>0.4</v>
      </c>
      <c r="X5119" t="n">
        <v>100</v>
      </c>
      <c r="Y5119"/>
      <c r="Z5119" t="n">
        <v>12</v>
      </c>
      <c r="AA5119" t="n">
        <v>13</v>
      </c>
      <c r="AB5119" t="n">
        <v>100</v>
      </c>
      <c r="AC5119"/>
      <c r="AD5119"/>
      <c r="AE5119"/>
      <c r="AF5119" t="n">
        <v>57</v>
      </c>
      <c r="AG5119" t="n">
        <v>42</v>
      </c>
      <c r="AH5119" t="n">
        <v>42</v>
      </c>
      <c r="AI5119"/>
      <c r="AJ5119"/>
      <c r="AK5119"/>
      <c r="AL5119"/>
      <c r="AM5119"/>
      <c r="AN5119"/>
      <c r="AO5119"/>
      <c r="AP5119"/>
      <c r="AQ5119"/>
      <c r="AR5119"/>
    </row>
    <row r="5120">
      <c r="A5120" t="n">
        <v>479974</v>
      </c>
      <c r="B5120" t="s">
        <v>7430</v>
      </c>
      <c r="C5120" t="s">
        <v>751</v>
      </c>
      <c r="D5120" t="s">
        <v>440</v>
      </c>
      <c r="E5120" t="s">
        <v>267</v>
      </c>
      <c r="F5120" t="s">
        <v>199</v>
      </c>
      <c r="G5120" t="s">
        <v>189</v>
      </c>
      <c r="H5120" t="s">
        <v>200</v>
      </c>
      <c r="I5120" t="s">
        <v>151</v>
      </c>
      <c r="J5120" t="s">
        <v>164</v>
      </c>
      <c r="K5120"/>
      <c r="L5120" t="s">
        <v>155</v>
      </c>
      <c r="M5120" t="s">
        <v>155</v>
      </c>
      <c r="N5120" t="n">
        <v>-117.5177</v>
      </c>
      <c r="O5120" t="n">
        <v>33.8841</v>
      </c>
      <c r="P5120" t="n">
        <v>167</v>
      </c>
      <c r="Q5120" t="n">
        <v>167</v>
      </c>
      <c r="R5120" t="n">
        <v>70.1</v>
      </c>
      <c r="S5120" t="n">
        <v>12.6</v>
      </c>
      <c r="T5120" t="n">
        <v>10.2</v>
      </c>
      <c r="U5120" t="n">
        <v>71.9</v>
      </c>
      <c r="V5120" t="n">
        <v>2.4</v>
      </c>
      <c r="W5120" t="n">
        <v>0</v>
      </c>
      <c r="X5120" t="n">
        <v>82</v>
      </c>
      <c r="Y5120" t="n">
        <v>100</v>
      </c>
      <c r="Z5120" t="n">
        <v>20</v>
      </c>
      <c r="AA5120"/>
      <c r="AB5120"/>
      <c r="AC5120"/>
      <c r="AD5120"/>
      <c r="AE5120"/>
      <c r="AF5120" t="n">
        <v>35</v>
      </c>
      <c r="AG5120" t="n">
        <v>65</v>
      </c>
      <c r="AH5120" t="n">
        <v>65</v>
      </c>
      <c r="AI5120" t="n">
        <v>28375</v>
      </c>
      <c r="AJ5120" t="n">
        <v>28036</v>
      </c>
      <c r="AK5120" t="n">
        <v>28441</v>
      </c>
      <c r="AL5120" t="n">
        <v>29073</v>
      </c>
      <c r="AM5120"/>
      <c r="AN5120" t="n">
        <v>34131</v>
      </c>
      <c r="AO5120"/>
      <c r="AP5120"/>
      <c r="AQ5120"/>
      <c r="AR5120"/>
    </row>
    <row r="5121">
      <c r="A5121" t="n">
        <v>479983</v>
      </c>
      <c r="B5121" t="s">
        <v>7431</v>
      </c>
      <c r="C5121" t="s">
        <v>954</v>
      </c>
      <c r="D5121" t="s">
        <v>913</v>
      </c>
      <c r="E5121" t="s">
        <v>914</v>
      </c>
      <c r="F5121" t="s">
        <v>199</v>
      </c>
      <c r="G5121" t="s">
        <v>189</v>
      </c>
      <c r="H5121" t="s">
        <v>200</v>
      </c>
      <c r="I5121" t="s">
        <v>186</v>
      </c>
      <c r="J5121" t="s">
        <v>164</v>
      </c>
      <c r="K5121"/>
      <c r="L5121" t="s">
        <v>155</v>
      </c>
      <c r="M5121" t="s">
        <v>155</v>
      </c>
      <c r="N5121" t="n">
        <v>-105.0725</v>
      </c>
      <c r="O5121" t="n">
        <v>39.8578</v>
      </c>
      <c r="P5121" t="n">
        <v>197</v>
      </c>
      <c r="Q5121" t="n">
        <v>197</v>
      </c>
      <c r="R5121" t="n">
        <v>90.4</v>
      </c>
      <c r="S5121" t="n">
        <v>42.6</v>
      </c>
      <c r="T5121" t="n">
        <v>3</v>
      </c>
      <c r="U5121" t="n">
        <v>39.1</v>
      </c>
      <c r="V5121" t="n">
        <v>4.6</v>
      </c>
      <c r="W5121" t="n">
        <v>0</v>
      </c>
      <c r="X5121" t="n">
        <v>100</v>
      </c>
      <c r="Y5121"/>
      <c r="Z5121" t="n">
        <v>15</v>
      </c>
      <c r="AA5121"/>
      <c r="AB5121"/>
      <c r="AC5121"/>
      <c r="AD5121"/>
      <c r="AE5121"/>
      <c r="AF5121" t="n">
        <v>55</v>
      </c>
      <c r="AG5121" t="n">
        <v>55</v>
      </c>
      <c r="AH5121" t="n">
        <v>55</v>
      </c>
      <c r="AI5121" t="n">
        <v>13649</v>
      </c>
      <c r="AJ5121" t="n">
        <v>14163</v>
      </c>
      <c r="AK5121" t="n">
        <v>14462</v>
      </c>
      <c r="AL5121" t="n">
        <v>12930</v>
      </c>
      <c r="AM5121" t="n">
        <v>17527</v>
      </c>
      <c r="AN5121"/>
      <c r="AO5121"/>
      <c r="AP5121"/>
      <c r="AQ5121"/>
      <c r="AR5121"/>
    </row>
    <row r="5122">
      <c r="A5122" t="n">
        <v>479992</v>
      </c>
      <c r="B5122" t="s">
        <v>7432</v>
      </c>
      <c r="C5122" t="s">
        <v>291</v>
      </c>
      <c r="D5122" t="s">
        <v>440</v>
      </c>
      <c r="E5122" t="s">
        <v>267</v>
      </c>
      <c r="F5122" t="s">
        <v>199</v>
      </c>
      <c r="G5122" t="s">
        <v>189</v>
      </c>
      <c r="H5122" t="s">
        <v>200</v>
      </c>
      <c r="I5122" t="s">
        <v>151</v>
      </c>
      <c r="J5122" t="s">
        <v>164</v>
      </c>
      <c r="K5122"/>
      <c r="L5122" t="s">
        <v>155</v>
      </c>
      <c r="M5122" t="s">
        <v>155</v>
      </c>
      <c r="N5122" t="n">
        <v>-118.2656</v>
      </c>
      <c r="O5122" t="n">
        <v>34.158</v>
      </c>
      <c r="P5122" t="n">
        <v>32</v>
      </c>
      <c r="Q5122" t="n">
        <v>32</v>
      </c>
      <c r="R5122" t="n">
        <v>9.4</v>
      </c>
      <c r="S5122" t="n">
        <v>31.2</v>
      </c>
      <c r="T5122" t="n">
        <v>15.6</v>
      </c>
      <c r="U5122" t="n">
        <v>15.6</v>
      </c>
      <c r="V5122" t="n">
        <v>25</v>
      </c>
      <c r="W5122" t="n">
        <v>0</v>
      </c>
      <c r="X5122" t="n">
        <v>100</v>
      </c>
      <c r="Y5122" t="n">
        <v>100</v>
      </c>
      <c r="Z5122" t="n">
        <v>10</v>
      </c>
      <c r="AA5122"/>
      <c r="AB5122"/>
      <c r="AC5122"/>
      <c r="AD5122"/>
      <c r="AE5122"/>
      <c r="AF5122" t="n">
        <v>0</v>
      </c>
      <c r="AG5122" t="n">
        <v>0</v>
      </c>
      <c r="AH5122" t="n">
        <v>0</v>
      </c>
      <c r="AI5122"/>
      <c r="AJ5122"/>
      <c r="AK5122"/>
      <c r="AL5122"/>
      <c r="AM5122"/>
      <c r="AN5122"/>
      <c r="AO5122"/>
      <c r="AP5122"/>
      <c r="AQ5122"/>
      <c r="AR5122"/>
    </row>
    <row r="5123">
      <c r="A5123" t="n">
        <v>480000</v>
      </c>
      <c r="B5123" t="s">
        <v>7433</v>
      </c>
      <c r="C5123" t="s">
        <v>541</v>
      </c>
      <c r="D5123" t="s">
        <v>440</v>
      </c>
      <c r="E5123" t="s">
        <v>267</v>
      </c>
      <c r="F5123" t="s">
        <v>199</v>
      </c>
      <c r="G5123" t="s">
        <v>189</v>
      </c>
      <c r="H5123" t="s">
        <v>200</v>
      </c>
      <c r="I5123" t="s">
        <v>151</v>
      </c>
      <c r="J5123" t="s">
        <v>164</v>
      </c>
      <c r="K5123"/>
      <c r="L5123" t="s">
        <v>155</v>
      </c>
      <c r="M5123" t="s">
        <v>155</v>
      </c>
      <c r="N5123" t="n">
        <v>-122.2454</v>
      </c>
      <c r="O5123" t="n">
        <v>38.1096</v>
      </c>
      <c r="P5123" t="n">
        <v>62</v>
      </c>
      <c r="Q5123" t="n">
        <v>62</v>
      </c>
      <c r="R5123" t="n">
        <v>38.7</v>
      </c>
      <c r="S5123" t="n">
        <v>11.3</v>
      </c>
      <c r="T5123" t="n">
        <v>29</v>
      </c>
      <c r="U5123" t="n">
        <v>46.8</v>
      </c>
      <c r="V5123" t="n">
        <v>3.2</v>
      </c>
      <c r="W5123" t="n">
        <v>0</v>
      </c>
      <c r="X5123" t="n">
        <v>75</v>
      </c>
      <c r="Y5123"/>
      <c r="Z5123" t="n">
        <v>15</v>
      </c>
      <c r="AA5123"/>
      <c r="AB5123"/>
      <c r="AC5123"/>
      <c r="AD5123"/>
      <c r="AE5123"/>
      <c r="AF5123" t="n">
        <v>9</v>
      </c>
      <c r="AG5123" t="n">
        <v>82</v>
      </c>
      <c r="AH5123" t="n">
        <v>82</v>
      </c>
      <c r="AI5123" t="n">
        <v>15550</v>
      </c>
      <c r="AJ5123" t="n">
        <v>12183</v>
      </c>
      <c r="AK5123"/>
      <c r="AL5123" t="n">
        <v>18033</v>
      </c>
      <c r="AM5123" t="n">
        <v>16433</v>
      </c>
      <c r="AN5123"/>
      <c r="AO5123"/>
      <c r="AP5123"/>
      <c r="AQ5123"/>
      <c r="AR5123"/>
    </row>
    <row r="5124">
      <c r="A5124" t="n">
        <v>480019</v>
      </c>
      <c r="B5124" t="s">
        <v>7434</v>
      </c>
      <c r="C5124" t="s">
        <v>585</v>
      </c>
      <c r="D5124" t="s">
        <v>440</v>
      </c>
      <c r="E5124" t="s">
        <v>267</v>
      </c>
      <c r="F5124" t="s">
        <v>199</v>
      </c>
      <c r="G5124" t="s">
        <v>189</v>
      </c>
      <c r="H5124" t="s">
        <v>200</v>
      </c>
      <c r="I5124" t="s">
        <v>151</v>
      </c>
      <c r="J5124" t="s">
        <v>164</v>
      </c>
      <c r="K5124"/>
      <c r="L5124" t="s">
        <v>155</v>
      </c>
      <c r="M5124" t="s">
        <v>155</v>
      </c>
      <c r="N5124" t="n">
        <v>-119.3776</v>
      </c>
      <c r="O5124" t="n">
        <v>36.3396</v>
      </c>
      <c r="P5124" t="n">
        <v>1993</v>
      </c>
      <c r="Q5124" t="n">
        <v>1993</v>
      </c>
      <c r="R5124" t="n">
        <v>13.4</v>
      </c>
      <c r="S5124" t="n">
        <v>18.8</v>
      </c>
      <c r="T5124" t="n">
        <v>13.8</v>
      </c>
      <c r="U5124" t="n">
        <v>60.1</v>
      </c>
      <c r="V5124" t="n">
        <v>3.8</v>
      </c>
      <c r="W5124" t="n">
        <v>0.1</v>
      </c>
      <c r="X5124"/>
      <c r="Y5124"/>
      <c r="Z5124" t="n">
        <v>14</v>
      </c>
      <c r="AA5124"/>
      <c r="AB5124"/>
      <c r="AC5124"/>
      <c r="AD5124"/>
      <c r="AE5124"/>
      <c r="AF5124" t="n">
        <v>1344</v>
      </c>
      <c r="AG5124" t="n">
        <v>21</v>
      </c>
      <c r="AH5124" t="n">
        <v>56</v>
      </c>
      <c r="AI5124" t="n">
        <v>3050</v>
      </c>
      <c r="AJ5124"/>
      <c r="AK5124"/>
      <c r="AL5124"/>
      <c r="AM5124"/>
      <c r="AN5124"/>
      <c r="AO5124"/>
      <c r="AP5124"/>
      <c r="AQ5124"/>
      <c r="AR5124"/>
    </row>
    <row r="5125">
      <c r="A5125" t="n">
        <v>480028</v>
      </c>
      <c r="B5125" t="s">
        <v>7435</v>
      </c>
      <c r="C5125" t="s">
        <v>3221</v>
      </c>
      <c r="D5125" t="s">
        <v>996</v>
      </c>
      <c r="E5125" t="s">
        <v>997</v>
      </c>
      <c r="F5125" t="s">
        <v>279</v>
      </c>
      <c r="G5125" t="s">
        <v>189</v>
      </c>
      <c r="H5125" t="s">
        <v>174</v>
      </c>
      <c r="I5125" t="s">
        <v>151</v>
      </c>
      <c r="J5125" t="s">
        <v>164</v>
      </c>
      <c r="K5125"/>
      <c r="L5125" t="s">
        <v>155</v>
      </c>
      <c r="M5125" t="s">
        <v>155</v>
      </c>
      <c r="N5125" t="n">
        <v>-73.9911</v>
      </c>
      <c r="O5125" t="n">
        <v>40.7601</v>
      </c>
      <c r="P5125" t="n">
        <v>244</v>
      </c>
      <c r="Q5125" t="n">
        <v>244</v>
      </c>
      <c r="R5125" t="n">
        <v>21.7</v>
      </c>
      <c r="S5125" t="n">
        <v>23</v>
      </c>
      <c r="T5125" t="n">
        <v>29.5</v>
      </c>
      <c r="U5125" t="n">
        <v>23.8</v>
      </c>
      <c r="V5125" t="n">
        <v>2</v>
      </c>
      <c r="W5125" t="n">
        <v>16.4</v>
      </c>
      <c r="X5125" t="n">
        <v>33</v>
      </c>
      <c r="Y5125"/>
      <c r="Z5125" t="n">
        <v>10</v>
      </c>
      <c r="AA5125" t="n">
        <v>29</v>
      </c>
      <c r="AB5125" t="n">
        <v>41.4</v>
      </c>
      <c r="AC5125"/>
      <c r="AD5125"/>
      <c r="AE5125"/>
      <c r="AF5125" t="n">
        <v>54</v>
      </c>
      <c r="AG5125" t="n">
        <v>19</v>
      </c>
      <c r="AH5125" t="n">
        <v>19</v>
      </c>
      <c r="AI5125" t="n">
        <v>55151</v>
      </c>
      <c r="AJ5125" t="n">
        <v>55151</v>
      </c>
      <c r="AK5125"/>
      <c r="AL5125"/>
      <c r="AM5125"/>
      <c r="AN5125"/>
      <c r="AO5125" t="n">
        <v>16</v>
      </c>
      <c r="AP5125"/>
      <c r="AQ5125"/>
      <c r="AR5125"/>
    </row>
    <row r="5126">
      <c r="A5126" t="n">
        <v>480037</v>
      </c>
      <c r="B5126" t="s">
        <v>7436</v>
      </c>
      <c r="C5126" t="s">
        <v>3665</v>
      </c>
      <c r="D5126" t="s">
        <v>3570</v>
      </c>
      <c r="E5126" t="s">
        <v>147</v>
      </c>
      <c r="F5126" t="s">
        <v>279</v>
      </c>
      <c r="G5126" t="s">
        <v>189</v>
      </c>
      <c r="H5126" t="s">
        <v>174</v>
      </c>
      <c r="I5126" t="s">
        <v>151</v>
      </c>
      <c r="J5126" t="s">
        <v>168</v>
      </c>
      <c r="K5126"/>
      <c r="L5126" t="s">
        <v>155</v>
      </c>
      <c r="M5126" t="s">
        <v>155</v>
      </c>
      <c r="N5126" t="n">
        <v>-78.7272</v>
      </c>
      <c r="O5126" t="n">
        <v>35.7678</v>
      </c>
      <c r="P5126" t="n">
        <v>2693</v>
      </c>
      <c r="Q5126" t="n">
        <v>2693</v>
      </c>
      <c r="R5126" t="n">
        <v>24.5</v>
      </c>
      <c r="S5126" t="n">
        <v>27.2</v>
      </c>
      <c r="T5126" t="n">
        <v>53.8</v>
      </c>
      <c r="U5126" t="n">
        <v>10.1</v>
      </c>
      <c r="V5126" t="n">
        <v>1.9</v>
      </c>
      <c r="W5126" t="n">
        <v>0</v>
      </c>
      <c r="X5126" t="n">
        <v>68</v>
      </c>
      <c r="Y5126"/>
      <c r="Z5126" t="n">
        <v>31</v>
      </c>
      <c r="AA5126" t="n">
        <v>712</v>
      </c>
      <c r="AB5126" t="n">
        <v>69.7</v>
      </c>
      <c r="AC5126"/>
      <c r="AD5126"/>
      <c r="AE5126"/>
      <c r="AF5126" t="n">
        <v>1066</v>
      </c>
      <c r="AG5126" t="n">
        <v>71</v>
      </c>
      <c r="AH5126" t="n">
        <v>76</v>
      </c>
      <c r="AI5126" t="n">
        <v>25137</v>
      </c>
      <c r="AJ5126" t="n">
        <v>25956</v>
      </c>
      <c r="AK5126" t="n">
        <v>26748</v>
      </c>
      <c r="AL5126" t="n">
        <v>27471</v>
      </c>
      <c r="AM5126" t="n">
        <v>28325</v>
      </c>
      <c r="AN5126" t="n">
        <v>25454</v>
      </c>
      <c r="AO5126" t="n">
        <v>2</v>
      </c>
      <c r="AP5126"/>
      <c r="AQ5126"/>
      <c r="AR5126"/>
    </row>
    <row r="5127">
      <c r="A5127" t="n">
        <v>480073</v>
      </c>
      <c r="B5127" t="s">
        <v>7437</v>
      </c>
      <c r="C5127" t="s">
        <v>5593</v>
      </c>
      <c r="D5127" t="s">
        <v>4775</v>
      </c>
      <c r="E5127" t="s">
        <v>283</v>
      </c>
      <c r="F5127" t="s">
        <v>188</v>
      </c>
      <c r="G5127" t="s">
        <v>189</v>
      </c>
      <c r="H5127" t="s">
        <v>150</v>
      </c>
      <c r="I5127" t="s">
        <v>151</v>
      </c>
      <c r="J5127" t="s">
        <v>164</v>
      </c>
      <c r="K5127" t="s">
        <v>179</v>
      </c>
      <c r="L5127" t="s">
        <v>155</v>
      </c>
      <c r="M5127" t="s">
        <v>155</v>
      </c>
      <c r="N5127" t="n">
        <v>-97.69</v>
      </c>
      <c r="O5127" t="n">
        <v>30.4795</v>
      </c>
      <c r="P5127" t="n">
        <v>511</v>
      </c>
      <c r="Q5127" t="n">
        <v>445</v>
      </c>
      <c r="R5127" t="n">
        <v>81.6</v>
      </c>
      <c r="S5127" t="n">
        <v>22.9</v>
      </c>
      <c r="T5127" t="n">
        <v>30.3</v>
      </c>
      <c r="U5127" t="n">
        <v>33</v>
      </c>
      <c r="V5127" t="n">
        <v>4</v>
      </c>
      <c r="W5127" t="n">
        <v>2.5</v>
      </c>
      <c r="X5127" t="n">
        <v>17</v>
      </c>
      <c r="Y5127" t="n">
        <v>0</v>
      </c>
      <c r="Z5127" t="n">
        <v>12</v>
      </c>
      <c r="AA5127" t="n">
        <v>11</v>
      </c>
      <c r="AB5127" t="n">
        <v>9.1</v>
      </c>
      <c r="AC5127" t="n">
        <v>8</v>
      </c>
      <c r="AD5127" t="n">
        <v>12.5</v>
      </c>
      <c r="AE5127"/>
      <c r="AF5127" t="n">
        <v>18</v>
      </c>
      <c r="AG5127" t="n">
        <v>54</v>
      </c>
      <c r="AH5127" t="n">
        <v>78</v>
      </c>
      <c r="AI5127" t="n">
        <v>25434</v>
      </c>
      <c r="AJ5127" t="n">
        <v>25179</v>
      </c>
      <c r="AK5127" t="n">
        <v>18666</v>
      </c>
      <c r="AL5127"/>
      <c r="AM5127" t="n">
        <v>27266</v>
      </c>
      <c r="AN5127" t="n">
        <v>24982</v>
      </c>
      <c r="AO5127" t="n">
        <v>23</v>
      </c>
      <c r="AP5127" t="n">
        <v>53</v>
      </c>
      <c r="AQ5127" t="n">
        <v>6</v>
      </c>
      <c r="AR5127"/>
    </row>
    <row r="5128">
      <c r="A5128" t="n">
        <v>480091</v>
      </c>
      <c r="B5128" t="s">
        <v>7438</v>
      </c>
      <c r="C5128" t="s">
        <v>7439</v>
      </c>
      <c r="D5128" t="s">
        <v>996</v>
      </c>
      <c r="E5128" t="s">
        <v>997</v>
      </c>
      <c r="F5128" t="s">
        <v>162</v>
      </c>
      <c r="G5128" t="s">
        <v>163</v>
      </c>
      <c r="H5128" t="s">
        <v>150</v>
      </c>
      <c r="I5128" t="s">
        <v>186</v>
      </c>
      <c r="J5128" t="s">
        <v>152</v>
      </c>
      <c r="K5128" t="s">
        <v>179</v>
      </c>
      <c r="L5128" t="s">
        <v>155</v>
      </c>
      <c r="M5128" t="s">
        <v>155</v>
      </c>
      <c r="N5128" t="n">
        <v>-78.7704</v>
      </c>
      <c r="O5128" t="n">
        <v>42.7902</v>
      </c>
      <c r="P5128" t="n">
        <v>15738</v>
      </c>
      <c r="Q5128" t="n">
        <v>15738</v>
      </c>
      <c r="R5128" t="n">
        <v>87.1</v>
      </c>
      <c r="S5128" t="n">
        <v>42.3</v>
      </c>
      <c r="T5128" t="n">
        <v>41.5</v>
      </c>
      <c r="U5128" t="n">
        <v>7.7</v>
      </c>
      <c r="V5128" t="n">
        <v>0.9</v>
      </c>
      <c r="W5128" t="n">
        <v>0</v>
      </c>
      <c r="X5128" t="n">
        <v>32</v>
      </c>
      <c r="Y5128"/>
      <c r="Z5128" t="n">
        <v>38</v>
      </c>
      <c r="AA5128" t="n">
        <v>300</v>
      </c>
      <c r="AB5128" t="n">
        <v>18.3</v>
      </c>
      <c r="AC5128" t="n">
        <v>7</v>
      </c>
      <c r="AD5128"/>
      <c r="AE5128"/>
      <c r="AF5128" t="n">
        <v>646</v>
      </c>
      <c r="AG5128" t="n">
        <v>75</v>
      </c>
      <c r="AH5128" t="n">
        <v>85</v>
      </c>
      <c r="AI5128" t="n">
        <v>14611</v>
      </c>
      <c r="AJ5128" t="n">
        <v>14685</v>
      </c>
      <c r="AK5128" t="n">
        <v>12055</v>
      </c>
      <c r="AL5128" t="n">
        <v>14318</v>
      </c>
      <c r="AM5128" t="n">
        <v>18804</v>
      </c>
      <c r="AN5128" t="n">
        <v>12110</v>
      </c>
      <c r="AO5128" t="n">
        <v>948</v>
      </c>
      <c r="AP5128" t="n">
        <v>157</v>
      </c>
      <c r="AQ5128"/>
      <c r="AR5128"/>
    </row>
    <row r="5129">
      <c r="A5129" t="n">
        <v>480125</v>
      </c>
      <c r="B5129" t="s">
        <v>7440</v>
      </c>
      <c r="C5129" t="s">
        <v>4796</v>
      </c>
      <c r="D5129" t="s">
        <v>4775</v>
      </c>
      <c r="E5129" t="s">
        <v>283</v>
      </c>
      <c r="F5129" t="s">
        <v>199</v>
      </c>
      <c r="G5129" t="s">
        <v>189</v>
      </c>
      <c r="H5129" t="s">
        <v>200</v>
      </c>
      <c r="I5129" t="s">
        <v>151</v>
      </c>
      <c r="J5129" t="s">
        <v>164</v>
      </c>
      <c r="K5129"/>
      <c r="L5129" t="s">
        <v>155</v>
      </c>
      <c r="M5129" t="s">
        <v>155</v>
      </c>
      <c r="N5129" t="n">
        <v>-98.5037</v>
      </c>
      <c r="O5129" t="n">
        <v>29.5183</v>
      </c>
      <c r="P5129" t="n">
        <v>748</v>
      </c>
      <c r="Q5129" t="n">
        <v>748</v>
      </c>
      <c r="R5129" t="n">
        <v>97.1</v>
      </c>
      <c r="S5129" t="n">
        <v>15.2</v>
      </c>
      <c r="T5129" t="n">
        <v>13.4</v>
      </c>
      <c r="U5129" t="n">
        <v>63.6</v>
      </c>
      <c r="V5129" t="n">
        <v>0.8</v>
      </c>
      <c r="W5129" t="n">
        <v>0</v>
      </c>
      <c r="X5129" t="n">
        <v>95</v>
      </c>
      <c r="Y5129" t="n">
        <v>80</v>
      </c>
      <c r="Z5129" t="n">
        <v>16</v>
      </c>
      <c r="AA5129"/>
      <c r="AB5129"/>
      <c r="AC5129"/>
      <c r="AD5129"/>
      <c r="AE5129"/>
      <c r="AF5129" t="n">
        <v>223</v>
      </c>
      <c r="AG5129" t="n">
        <v>66</v>
      </c>
      <c r="AH5129" t="n">
        <v>68</v>
      </c>
      <c r="AI5129" t="n">
        <v>18547</v>
      </c>
      <c r="AJ5129" t="n">
        <v>18928</v>
      </c>
      <c r="AK5129" t="n">
        <v>19298</v>
      </c>
      <c r="AL5129" t="n">
        <v>22152</v>
      </c>
      <c r="AM5129" t="n">
        <v>23906</v>
      </c>
      <c r="AN5129" t="n">
        <v>24470</v>
      </c>
      <c r="AO5129"/>
      <c r="AP5129"/>
      <c r="AQ5129"/>
      <c r="AR5129"/>
    </row>
    <row r="5130">
      <c r="A5130" t="n">
        <v>480161</v>
      </c>
      <c r="B5130" t="s">
        <v>6748</v>
      </c>
      <c r="C5130" t="s">
        <v>1982</v>
      </c>
      <c r="D5130" t="s">
        <v>1975</v>
      </c>
      <c r="E5130" t="s">
        <v>147</v>
      </c>
      <c r="F5130" t="s">
        <v>199</v>
      </c>
      <c r="G5130" t="s">
        <v>189</v>
      </c>
      <c r="H5130" t="s">
        <v>200</v>
      </c>
      <c r="I5130" t="s">
        <v>186</v>
      </c>
      <c r="J5130" t="s">
        <v>164</v>
      </c>
      <c r="K5130"/>
      <c r="L5130" t="s">
        <v>155</v>
      </c>
      <c r="M5130" t="s">
        <v>155</v>
      </c>
      <c r="N5130" t="n">
        <v>-85.5681</v>
      </c>
      <c r="O5130" t="n">
        <v>38.225</v>
      </c>
      <c r="P5130" t="n">
        <v>31</v>
      </c>
      <c r="Q5130" t="n">
        <v>31</v>
      </c>
      <c r="R5130" t="n">
        <v>96.8</v>
      </c>
      <c r="S5130" t="n">
        <v>29</v>
      </c>
      <c r="T5130" t="n">
        <v>61.3</v>
      </c>
      <c r="U5130" t="n">
        <v>6.5</v>
      </c>
      <c r="V5130" t="n">
        <v>3.2</v>
      </c>
      <c r="W5130" t="n">
        <v>0</v>
      </c>
      <c r="X5130" t="n">
        <v>0</v>
      </c>
      <c r="Y5130"/>
      <c r="Z5130" t="n">
        <v>7</v>
      </c>
      <c r="AA5130"/>
      <c r="AB5130"/>
      <c r="AC5130"/>
      <c r="AD5130"/>
      <c r="AE5130"/>
      <c r="AF5130" t="n">
        <v>16</v>
      </c>
      <c r="AG5130" t="n">
        <v>58</v>
      </c>
      <c r="AH5130" t="n">
        <v>58</v>
      </c>
      <c r="AI5130" t="n">
        <v>21588</v>
      </c>
      <c r="AJ5130" t="n">
        <v>21152</v>
      </c>
      <c r="AK5130" t="n">
        <v>21198</v>
      </c>
      <c r="AL5130"/>
      <c r="AM5130"/>
      <c r="AN5130" t="n">
        <v>25362</v>
      </c>
      <c r="AO5130"/>
      <c r="AP5130"/>
      <c r="AQ5130"/>
      <c r="AR5130"/>
    </row>
    <row r="5131">
      <c r="A5131" t="n">
        <v>480198</v>
      </c>
      <c r="B5131" t="s">
        <v>7441</v>
      </c>
      <c r="C5131" t="s">
        <v>2179</v>
      </c>
      <c r="D5131" t="s">
        <v>4129</v>
      </c>
      <c r="E5131" t="s">
        <v>267</v>
      </c>
      <c r="F5131" t="s">
        <v>162</v>
      </c>
      <c r="G5131" t="s">
        <v>163</v>
      </c>
      <c r="H5131" t="s">
        <v>150</v>
      </c>
      <c r="I5131" t="s">
        <v>151</v>
      </c>
      <c r="J5131" t="s">
        <v>164</v>
      </c>
      <c r="K5131" t="s">
        <v>179</v>
      </c>
      <c r="L5131" t="s">
        <v>155</v>
      </c>
      <c r="M5131" t="s">
        <v>155</v>
      </c>
      <c r="N5131" t="n">
        <v>-122.5925</v>
      </c>
      <c r="O5131" t="n">
        <v>45.5063</v>
      </c>
      <c r="P5131" t="n">
        <v>314</v>
      </c>
      <c r="Q5131" t="n">
        <v>175</v>
      </c>
      <c r="R5131" t="n">
        <v>70.9</v>
      </c>
      <c r="S5131" t="n">
        <v>40</v>
      </c>
      <c r="T5131" t="n">
        <v>20.6</v>
      </c>
      <c r="U5131" t="n">
        <v>20</v>
      </c>
      <c r="V5131" t="n">
        <v>6.9</v>
      </c>
      <c r="W5131" t="n">
        <v>0</v>
      </c>
      <c r="X5131"/>
      <c r="Y5131" t="n">
        <v>0</v>
      </c>
      <c r="Z5131" t="n">
        <v>10</v>
      </c>
      <c r="AA5131"/>
      <c r="AB5131"/>
      <c r="AC5131"/>
      <c r="AD5131"/>
      <c r="AE5131"/>
      <c r="AF5131" t="n">
        <v>0</v>
      </c>
      <c r="AG5131" t="n">
        <v>29</v>
      </c>
      <c r="AH5131" t="n">
        <v>34</v>
      </c>
      <c r="AI5131"/>
      <c r="AJ5131"/>
      <c r="AK5131"/>
      <c r="AL5131"/>
      <c r="AM5131"/>
      <c r="AN5131"/>
      <c r="AO5131" t="n">
        <v>3</v>
      </c>
      <c r="AP5131" t="n">
        <v>61</v>
      </c>
      <c r="AQ5131" t="n">
        <v>54</v>
      </c>
      <c r="AR5131"/>
    </row>
    <row r="5132">
      <c r="A5132" t="n">
        <v>480204</v>
      </c>
      <c r="B5132" t="s">
        <v>7442</v>
      </c>
      <c r="C5132" t="s">
        <v>484</v>
      </c>
      <c r="D5132" t="s">
        <v>440</v>
      </c>
      <c r="E5132" t="s">
        <v>267</v>
      </c>
      <c r="F5132" t="s">
        <v>188</v>
      </c>
      <c r="G5132" t="s">
        <v>189</v>
      </c>
      <c r="H5132" t="s">
        <v>150</v>
      </c>
      <c r="I5132" t="s">
        <v>151</v>
      </c>
      <c r="J5132" t="s">
        <v>164</v>
      </c>
      <c r="K5132" t="s">
        <v>179</v>
      </c>
      <c r="L5132" t="s">
        <v>155</v>
      </c>
      <c r="M5132" t="s">
        <v>155</v>
      </c>
      <c r="N5132" t="n">
        <v>-117.2984</v>
      </c>
      <c r="O5132" t="n">
        <v>33.9329</v>
      </c>
      <c r="P5132" t="n">
        <v>618</v>
      </c>
      <c r="Q5132" t="n">
        <v>618</v>
      </c>
      <c r="R5132" t="n">
        <v>85</v>
      </c>
      <c r="S5132" t="n">
        <v>14.4</v>
      </c>
      <c r="T5132" t="n">
        <v>6</v>
      </c>
      <c r="U5132" t="n">
        <v>69.7</v>
      </c>
      <c r="V5132" t="n">
        <v>1.9</v>
      </c>
      <c r="W5132" t="n">
        <v>0</v>
      </c>
      <c r="X5132"/>
      <c r="Y5132"/>
      <c r="Z5132" t="n">
        <v>21</v>
      </c>
      <c r="AA5132" t="n">
        <v>221</v>
      </c>
      <c r="AB5132" t="n">
        <v>56.1</v>
      </c>
      <c r="AC5132"/>
      <c r="AD5132"/>
      <c r="AE5132"/>
      <c r="AF5132" t="n">
        <v>89</v>
      </c>
      <c r="AG5132" t="n">
        <v>70</v>
      </c>
      <c r="AH5132" t="n">
        <v>78</v>
      </c>
      <c r="AI5132" t="n">
        <v>25471</v>
      </c>
      <c r="AJ5132" t="n">
        <v>24676</v>
      </c>
      <c r="AK5132" t="n">
        <v>24546</v>
      </c>
      <c r="AL5132" t="n">
        <v>28513</v>
      </c>
      <c r="AM5132" t="n">
        <v>29696</v>
      </c>
      <c r="AN5132" t="n">
        <v>31591</v>
      </c>
      <c r="AO5132" t="n">
        <v>175</v>
      </c>
      <c r="AP5132" t="n">
        <v>48</v>
      </c>
      <c r="AQ5132"/>
      <c r="AR5132"/>
    </row>
    <row r="5133">
      <c r="A5133" t="n">
        <v>480310</v>
      </c>
      <c r="B5133" t="s">
        <v>7443</v>
      </c>
      <c r="C5133" t="s">
        <v>7444</v>
      </c>
      <c r="D5133" t="s">
        <v>2194</v>
      </c>
      <c r="E5133" t="s">
        <v>997</v>
      </c>
      <c r="F5133" t="s">
        <v>199</v>
      </c>
      <c r="G5133" t="s">
        <v>189</v>
      </c>
      <c r="H5133" t="s">
        <v>200</v>
      </c>
      <c r="I5133" t="s">
        <v>186</v>
      </c>
      <c r="J5133" t="s">
        <v>164</v>
      </c>
      <c r="K5133"/>
      <c r="L5133" t="s">
        <v>155</v>
      </c>
      <c r="M5133" t="s">
        <v>155</v>
      </c>
      <c r="N5133" t="n">
        <v>-76.6166</v>
      </c>
      <c r="O5133" t="n">
        <v>39.2033</v>
      </c>
      <c r="P5133" t="n">
        <v>145</v>
      </c>
      <c r="Q5133" t="n">
        <v>145</v>
      </c>
      <c r="R5133" t="n">
        <v>97.9</v>
      </c>
      <c r="S5133" t="n">
        <v>13.8</v>
      </c>
      <c r="T5133" t="n">
        <v>75.2</v>
      </c>
      <c r="U5133" t="n">
        <v>8.3</v>
      </c>
      <c r="V5133" t="n">
        <v>1.4</v>
      </c>
      <c r="W5133" t="n">
        <v>0</v>
      </c>
      <c r="X5133" t="n">
        <v>30</v>
      </c>
      <c r="Y5133" t="n">
        <v>100</v>
      </c>
      <c r="Z5133" t="n">
        <v>13</v>
      </c>
      <c r="AA5133"/>
      <c r="AB5133"/>
      <c r="AC5133"/>
      <c r="AD5133"/>
      <c r="AE5133"/>
      <c r="AF5133" t="n">
        <v>71</v>
      </c>
      <c r="AG5133" t="n">
        <v>59</v>
      </c>
      <c r="AH5133" t="n">
        <v>59</v>
      </c>
      <c r="AI5133" t="n">
        <v>16954</v>
      </c>
      <c r="AJ5133" t="n">
        <v>16904</v>
      </c>
      <c r="AK5133" t="n">
        <v>16833</v>
      </c>
      <c r="AL5133" t="n">
        <v>15559</v>
      </c>
      <c r="AM5133" t="n">
        <v>21731</v>
      </c>
      <c r="AN5133" t="n">
        <v>22204</v>
      </c>
      <c r="AO5133"/>
      <c r="AP5133"/>
      <c r="AQ5133"/>
      <c r="AR5133"/>
    </row>
    <row r="5134">
      <c r="A5134" t="n">
        <v>480471</v>
      </c>
      <c r="B5134" t="s">
        <v>7445</v>
      </c>
      <c r="C5134" t="s">
        <v>668</v>
      </c>
      <c r="D5134" t="s">
        <v>440</v>
      </c>
      <c r="E5134" t="s">
        <v>267</v>
      </c>
      <c r="F5134" t="s">
        <v>199</v>
      </c>
      <c r="G5134" t="s">
        <v>189</v>
      </c>
      <c r="H5134" t="s">
        <v>200</v>
      </c>
      <c r="I5134" t="s">
        <v>151</v>
      </c>
      <c r="J5134" t="s">
        <v>164</v>
      </c>
      <c r="K5134"/>
      <c r="L5134" t="s">
        <v>155</v>
      </c>
      <c r="M5134" t="s">
        <v>155</v>
      </c>
      <c r="N5134" t="n">
        <v>-121.3085</v>
      </c>
      <c r="O5134" t="n">
        <v>37.9976</v>
      </c>
      <c r="P5134" t="n">
        <v>1391</v>
      </c>
      <c r="Q5134" t="n">
        <v>1391</v>
      </c>
      <c r="R5134" t="n">
        <v>46.4</v>
      </c>
      <c r="S5134" t="n">
        <v>3.5</v>
      </c>
      <c r="T5134" t="n">
        <v>4.7</v>
      </c>
      <c r="U5134" t="n">
        <v>21.1</v>
      </c>
      <c r="V5134" t="n">
        <v>1.4</v>
      </c>
      <c r="W5134" t="n">
        <v>0</v>
      </c>
      <c r="X5134" t="n">
        <v>74</v>
      </c>
      <c r="Y5134"/>
      <c r="Z5134" t="n">
        <v>18</v>
      </c>
      <c r="AA5134"/>
      <c r="AB5134"/>
      <c r="AC5134"/>
      <c r="AD5134"/>
      <c r="AE5134"/>
      <c r="AF5134" t="n">
        <v>560</v>
      </c>
      <c r="AG5134" t="n">
        <v>71</v>
      </c>
      <c r="AH5134" t="n">
        <v>88</v>
      </c>
      <c r="AI5134" t="n">
        <v>25164</v>
      </c>
      <c r="AJ5134" t="n">
        <v>24990</v>
      </c>
      <c r="AK5134" t="n">
        <v>24599</v>
      </c>
      <c r="AL5134" t="n">
        <v>26208</v>
      </c>
      <c r="AM5134" t="n">
        <v>29790</v>
      </c>
      <c r="AN5134" t="n">
        <v>29593</v>
      </c>
      <c r="AO5134"/>
      <c r="AP5134"/>
      <c r="AQ5134"/>
      <c r="AR5134"/>
    </row>
    <row r="5135">
      <c r="A5135" t="n">
        <v>480523</v>
      </c>
      <c r="B5135" t="s">
        <v>7446</v>
      </c>
      <c r="C5135" t="s">
        <v>3864</v>
      </c>
      <c r="D5135" t="s">
        <v>3795</v>
      </c>
      <c r="E5135" t="s">
        <v>1434</v>
      </c>
      <c r="F5135" t="s">
        <v>199</v>
      </c>
      <c r="G5135" t="s">
        <v>189</v>
      </c>
      <c r="H5135" t="s">
        <v>200</v>
      </c>
      <c r="I5135" t="s">
        <v>151</v>
      </c>
      <c r="J5135" t="s">
        <v>164</v>
      </c>
      <c r="K5135"/>
      <c r="L5135" t="s">
        <v>155</v>
      </c>
      <c r="M5135" t="s">
        <v>155</v>
      </c>
      <c r="N5135" t="n">
        <v>-84.126</v>
      </c>
      <c r="O5135" t="n">
        <v>39.8169</v>
      </c>
      <c r="P5135" t="n">
        <v>162</v>
      </c>
      <c r="Q5135" t="n">
        <v>162</v>
      </c>
      <c r="R5135" t="n">
        <v>93.8</v>
      </c>
      <c r="S5135" t="n">
        <v>7.4</v>
      </c>
      <c r="T5135" t="n">
        <v>24.1</v>
      </c>
      <c r="U5135" t="n">
        <v>1.2</v>
      </c>
      <c r="V5135" t="n">
        <v>0</v>
      </c>
      <c r="W5135" t="n">
        <v>0.6</v>
      </c>
      <c r="X5135" t="n">
        <v>69</v>
      </c>
      <c r="Y5135"/>
      <c r="Z5135" t="n">
        <v>27</v>
      </c>
      <c r="AA5135"/>
      <c r="AB5135"/>
      <c r="AC5135"/>
      <c r="AD5135"/>
      <c r="AE5135"/>
      <c r="AF5135" t="n">
        <v>82</v>
      </c>
      <c r="AG5135" t="n">
        <v>89</v>
      </c>
      <c r="AH5135" t="n">
        <v>89</v>
      </c>
      <c r="AI5135" t="n">
        <v>23030</v>
      </c>
      <c r="AJ5135" t="n">
        <v>23412</v>
      </c>
      <c r="AK5135" t="n">
        <v>27522</v>
      </c>
      <c r="AL5135"/>
      <c r="AM5135"/>
      <c r="AN5135"/>
      <c r="AO5135"/>
      <c r="AP5135"/>
      <c r="AQ5135"/>
      <c r="AR5135"/>
    </row>
    <row r="5136">
      <c r="A5136" t="n">
        <v>480532</v>
      </c>
      <c r="B5136" t="s">
        <v>7447</v>
      </c>
      <c r="C5136" t="s">
        <v>4189</v>
      </c>
      <c r="D5136" t="s">
        <v>3795</v>
      </c>
      <c r="E5136" t="s">
        <v>1434</v>
      </c>
      <c r="F5136" t="s">
        <v>199</v>
      </c>
      <c r="G5136" t="s">
        <v>189</v>
      </c>
      <c r="H5136" t="s">
        <v>200</v>
      </c>
      <c r="I5136" t="s">
        <v>186</v>
      </c>
      <c r="J5136" t="s">
        <v>164</v>
      </c>
      <c r="K5136"/>
      <c r="L5136" t="s">
        <v>155</v>
      </c>
      <c r="M5136" t="s">
        <v>155</v>
      </c>
      <c r="N5136" t="n">
        <v>-82.5919</v>
      </c>
      <c r="O5136" t="n">
        <v>40.7742</v>
      </c>
      <c r="P5136" t="n">
        <v>61</v>
      </c>
      <c r="Q5136" t="n">
        <v>61</v>
      </c>
      <c r="R5136" t="n">
        <v>98.4</v>
      </c>
      <c r="S5136" t="n">
        <v>36.1</v>
      </c>
      <c r="T5136" t="n">
        <v>9.8</v>
      </c>
      <c r="U5136" t="n">
        <v>1.6</v>
      </c>
      <c r="V5136" t="n">
        <v>0</v>
      </c>
      <c r="W5136" t="n">
        <v>0</v>
      </c>
      <c r="X5136" t="n">
        <v>36</v>
      </c>
      <c r="Y5136"/>
      <c r="Z5136" t="n">
        <v>37</v>
      </c>
      <c r="AA5136"/>
      <c r="AB5136"/>
      <c r="AC5136"/>
      <c r="AD5136"/>
      <c r="AE5136"/>
      <c r="AF5136" t="n">
        <v>22</v>
      </c>
      <c r="AG5136" t="n">
        <v>90</v>
      </c>
      <c r="AH5136" t="n">
        <v>92</v>
      </c>
      <c r="AI5136" t="n">
        <v>22501</v>
      </c>
      <c r="AJ5136" t="n">
        <v>22238</v>
      </c>
      <c r="AK5136"/>
      <c r="AL5136"/>
      <c r="AM5136" t="n">
        <v>24616</v>
      </c>
      <c r="AN5136"/>
      <c r="AO5136"/>
      <c r="AP5136"/>
      <c r="AQ5136"/>
      <c r="AR5136"/>
    </row>
    <row r="5137">
      <c r="A5137" t="n">
        <v>480550</v>
      </c>
      <c r="B5137" t="s">
        <v>7448</v>
      </c>
      <c r="C5137" t="s">
        <v>1986</v>
      </c>
      <c r="D5137" t="s">
        <v>1975</v>
      </c>
      <c r="E5137" t="s">
        <v>147</v>
      </c>
      <c r="F5137" t="s">
        <v>199</v>
      </c>
      <c r="G5137" t="s">
        <v>189</v>
      </c>
      <c r="H5137" t="s">
        <v>200</v>
      </c>
      <c r="I5137" t="s">
        <v>151</v>
      </c>
      <c r="J5137" t="s">
        <v>164</v>
      </c>
      <c r="K5137"/>
      <c r="L5137" t="s">
        <v>155</v>
      </c>
      <c r="M5137" t="s">
        <v>155</v>
      </c>
      <c r="N5137" t="n">
        <v>-86.4406</v>
      </c>
      <c r="O5137" t="n">
        <v>36.9657</v>
      </c>
      <c r="P5137" t="n">
        <v>85</v>
      </c>
      <c r="Q5137" t="n">
        <v>85</v>
      </c>
      <c r="R5137" t="n">
        <v>96.5</v>
      </c>
      <c r="S5137" t="n">
        <v>29.4</v>
      </c>
      <c r="T5137" t="n">
        <v>9.4</v>
      </c>
      <c r="U5137" t="n">
        <v>10.6</v>
      </c>
      <c r="V5137" t="n">
        <v>1.2</v>
      </c>
      <c r="W5137" t="n">
        <v>0</v>
      </c>
      <c r="X5137" t="n">
        <v>59</v>
      </c>
      <c r="Y5137"/>
      <c r="Z5137" t="n">
        <v>33</v>
      </c>
      <c r="AA5137"/>
      <c r="AB5137"/>
      <c r="AC5137"/>
      <c r="AD5137"/>
      <c r="AE5137"/>
      <c r="AF5137" t="n">
        <v>40</v>
      </c>
      <c r="AG5137" t="n">
        <v>89</v>
      </c>
      <c r="AH5137" t="n">
        <v>89</v>
      </c>
      <c r="AI5137" t="n">
        <v>21083</v>
      </c>
      <c r="AJ5137" t="n">
        <v>21208</v>
      </c>
      <c r="AK5137" t="n">
        <v>23244</v>
      </c>
      <c r="AL5137" t="n">
        <v>26692</v>
      </c>
      <c r="AM5137"/>
      <c r="AN5137"/>
      <c r="AO5137"/>
      <c r="AP5137"/>
      <c r="AQ5137"/>
      <c r="AR5137"/>
    </row>
    <row r="5138">
      <c r="A5138" t="n">
        <v>480569</v>
      </c>
      <c r="B5138" t="s">
        <v>7449</v>
      </c>
      <c r="C5138" t="s">
        <v>409</v>
      </c>
      <c r="D5138" t="s">
        <v>1078</v>
      </c>
      <c r="E5138" t="s">
        <v>147</v>
      </c>
      <c r="F5138" t="s">
        <v>162</v>
      </c>
      <c r="G5138" t="s">
        <v>163</v>
      </c>
      <c r="H5138" t="s">
        <v>150</v>
      </c>
      <c r="I5138" t="s">
        <v>151</v>
      </c>
      <c r="J5138" t="s">
        <v>168</v>
      </c>
      <c r="K5138" t="s">
        <v>153</v>
      </c>
      <c r="L5138" t="s">
        <v>155</v>
      </c>
      <c r="M5138" t="s">
        <v>155</v>
      </c>
      <c r="N5138" t="n">
        <v>-80.6231</v>
      </c>
      <c r="O5138" t="n">
        <v>28.0658</v>
      </c>
      <c r="P5138" t="n">
        <v>2158</v>
      </c>
      <c r="Q5138" t="n">
        <v>1386</v>
      </c>
      <c r="R5138" t="n">
        <v>62.4</v>
      </c>
      <c r="S5138" t="n">
        <v>47.3</v>
      </c>
      <c r="T5138" t="n">
        <v>19.7</v>
      </c>
      <c r="U5138" t="n">
        <v>17.3</v>
      </c>
      <c r="V5138" t="n">
        <v>2.9</v>
      </c>
      <c r="W5138" t="n">
        <v>2.5</v>
      </c>
      <c r="X5138" t="n">
        <v>22</v>
      </c>
      <c r="Y5138" t="n">
        <v>0</v>
      </c>
      <c r="Z5138" t="n">
        <v>13</v>
      </c>
      <c r="AA5138"/>
      <c r="AB5138"/>
      <c r="AC5138"/>
      <c r="AD5138"/>
      <c r="AE5138"/>
      <c r="AF5138" t="n">
        <v>36</v>
      </c>
      <c r="AG5138" t="n">
        <v>49</v>
      </c>
      <c r="AH5138" t="n">
        <v>71</v>
      </c>
      <c r="AI5138" t="n">
        <v>24146</v>
      </c>
      <c r="AJ5138" t="n">
        <v>24825</v>
      </c>
      <c r="AK5138" t="n">
        <v>25572</v>
      </c>
      <c r="AL5138" t="n">
        <v>25488</v>
      </c>
      <c r="AM5138"/>
      <c r="AN5138" t="n">
        <v>27916</v>
      </c>
      <c r="AO5138" t="n">
        <v>56</v>
      </c>
      <c r="AP5138" t="n">
        <v>164</v>
      </c>
      <c r="AQ5138" t="n">
        <v>232</v>
      </c>
      <c r="AR5138"/>
    </row>
    <row r="5139">
      <c r="A5139" t="n">
        <v>480657</v>
      </c>
      <c r="B5139" t="s">
        <v>7450</v>
      </c>
      <c r="C5139" t="s">
        <v>1940</v>
      </c>
      <c r="D5139" t="s">
        <v>1878</v>
      </c>
      <c r="E5139" t="s">
        <v>891</v>
      </c>
      <c r="F5139" t="s">
        <v>188</v>
      </c>
      <c r="G5139" t="s">
        <v>189</v>
      </c>
      <c r="H5139" t="s">
        <v>150</v>
      </c>
      <c r="I5139" t="s">
        <v>151</v>
      </c>
      <c r="J5139" t="s">
        <v>164</v>
      </c>
      <c r="K5139" t="s">
        <v>179</v>
      </c>
      <c r="L5139" t="s">
        <v>155</v>
      </c>
      <c r="M5139" t="s">
        <v>155</v>
      </c>
      <c r="N5139" t="n">
        <v>-95.7042</v>
      </c>
      <c r="O5139" t="n">
        <v>38.9987</v>
      </c>
      <c r="P5139" t="n">
        <v>865</v>
      </c>
      <c r="Q5139" t="n">
        <v>865</v>
      </c>
      <c r="R5139" t="n">
        <v>88.8</v>
      </c>
      <c r="S5139" t="n">
        <v>46.4</v>
      </c>
      <c r="T5139" t="n">
        <v>23.8</v>
      </c>
      <c r="U5139" t="n">
        <v>9.9</v>
      </c>
      <c r="V5139" t="n">
        <v>2.4</v>
      </c>
      <c r="W5139" t="n">
        <v>0</v>
      </c>
      <c r="X5139"/>
      <c r="Y5139"/>
      <c r="Z5139" t="n">
        <v>11</v>
      </c>
      <c r="AA5139" t="n">
        <v>20</v>
      </c>
      <c r="AB5139" t="n">
        <v>50</v>
      </c>
      <c r="AC5139"/>
      <c r="AD5139"/>
      <c r="AE5139"/>
      <c r="AF5139" t="n">
        <v>24</v>
      </c>
      <c r="AG5139" t="n">
        <v>57</v>
      </c>
      <c r="AH5139" t="n">
        <v>73</v>
      </c>
      <c r="AI5139" t="n">
        <v>17320</v>
      </c>
      <c r="AJ5139" t="n">
        <v>17152</v>
      </c>
      <c r="AK5139" t="n">
        <v>17977</v>
      </c>
      <c r="AL5139" t="n">
        <v>20120</v>
      </c>
      <c r="AM5139" t="n">
        <v>24908</v>
      </c>
      <c r="AN5139" t="n">
        <v>18899</v>
      </c>
      <c r="AO5139" t="n">
        <v>179</v>
      </c>
      <c r="AP5139" t="n">
        <v>35</v>
      </c>
      <c r="AQ5139"/>
      <c r="AR5139"/>
    </row>
    <row r="5140">
      <c r="A5140" t="n">
        <v>480727</v>
      </c>
      <c r="B5140" t="s">
        <v>7451</v>
      </c>
      <c r="C5140" t="s">
        <v>7452</v>
      </c>
      <c r="D5140" t="s">
        <v>1745</v>
      </c>
      <c r="E5140" t="s">
        <v>1434</v>
      </c>
      <c r="F5140" t="s">
        <v>368</v>
      </c>
      <c r="G5140" t="s">
        <v>163</v>
      </c>
      <c r="H5140" t="s">
        <v>174</v>
      </c>
      <c r="I5140" t="s">
        <v>205</v>
      </c>
      <c r="J5140" t="s">
        <v>164</v>
      </c>
      <c r="K5140"/>
      <c r="L5140" t="s">
        <v>155</v>
      </c>
      <c r="M5140" t="s">
        <v>155</v>
      </c>
      <c r="N5140" t="n">
        <v>-85.0722</v>
      </c>
      <c r="O5140" t="n">
        <v>42.9414</v>
      </c>
      <c r="P5140" t="n">
        <v>68</v>
      </c>
      <c r="Q5140" t="n">
        <v>68</v>
      </c>
      <c r="R5140" t="n">
        <v>26.5</v>
      </c>
      <c r="S5140" t="n">
        <v>73.5</v>
      </c>
      <c r="T5140" t="n">
        <v>1.5</v>
      </c>
      <c r="U5140" t="n">
        <v>5.9</v>
      </c>
      <c r="V5140" t="n">
        <v>1.5</v>
      </c>
      <c r="W5140" t="n">
        <v>10.3</v>
      </c>
      <c r="X5140" t="n">
        <v>100</v>
      </c>
      <c r="Y5140"/>
      <c r="Z5140" t="n">
        <v>6</v>
      </c>
      <c r="AA5140" t="n">
        <v>25</v>
      </c>
      <c r="AB5140" t="n">
        <v>96</v>
      </c>
      <c r="AC5140"/>
      <c r="AD5140"/>
      <c r="AE5140"/>
      <c r="AF5140" t="n">
        <v>33</v>
      </c>
      <c r="AG5140" t="n">
        <v>35</v>
      </c>
      <c r="AH5140" t="n">
        <v>47</v>
      </c>
      <c r="AI5140" t="n">
        <v>15590</v>
      </c>
      <c r="AJ5140" t="n">
        <v>14689</v>
      </c>
      <c r="AK5140" t="n">
        <v>15563</v>
      </c>
      <c r="AL5140" t="n">
        <v>15643</v>
      </c>
      <c r="AM5140" t="n">
        <v>16556</v>
      </c>
      <c r="AN5140"/>
      <c r="AO5140"/>
      <c r="AP5140"/>
      <c r="AQ5140"/>
      <c r="AR5140"/>
    </row>
    <row r="5141">
      <c r="A5141" t="n">
        <v>480781</v>
      </c>
      <c r="B5141" t="s">
        <v>7453</v>
      </c>
      <c r="C5141" t="s">
        <v>463</v>
      </c>
      <c r="D5141" t="s">
        <v>440</v>
      </c>
      <c r="E5141" t="s">
        <v>267</v>
      </c>
      <c r="F5141" t="s">
        <v>188</v>
      </c>
      <c r="G5141" t="s">
        <v>189</v>
      </c>
      <c r="H5141" t="s">
        <v>150</v>
      </c>
      <c r="I5141" t="s">
        <v>151</v>
      </c>
      <c r="J5141" t="s">
        <v>164</v>
      </c>
      <c r="K5141" t="s">
        <v>209</v>
      </c>
      <c r="L5141" t="s">
        <v>155</v>
      </c>
      <c r="M5141" t="s">
        <v>155</v>
      </c>
      <c r="N5141" t="n">
        <v>-117.1185</v>
      </c>
      <c r="O5141" t="n">
        <v>32.7794</v>
      </c>
      <c r="P5141" t="n">
        <v>283</v>
      </c>
      <c r="Q5141" t="n">
        <v>130</v>
      </c>
      <c r="R5141" t="n">
        <v>16.9</v>
      </c>
      <c r="S5141" t="n">
        <v>8.5</v>
      </c>
      <c r="T5141" t="n">
        <v>20</v>
      </c>
      <c r="U5141" t="n">
        <v>27.7</v>
      </c>
      <c r="V5141" t="n">
        <v>2.3</v>
      </c>
      <c r="W5141" t="n">
        <v>24.6</v>
      </c>
      <c r="X5141" t="n">
        <v>44</v>
      </c>
      <c r="Y5141"/>
      <c r="Z5141" t="n">
        <v>17</v>
      </c>
      <c r="AA5141" t="n">
        <v>5</v>
      </c>
      <c r="AB5141"/>
      <c r="AC5141"/>
      <c r="AD5141"/>
      <c r="AE5141"/>
      <c r="AF5141" t="n">
        <v>18</v>
      </c>
      <c r="AG5141" t="n">
        <v>46</v>
      </c>
      <c r="AH5141" t="n">
        <v>51</v>
      </c>
      <c r="AI5141" t="n">
        <v>9298</v>
      </c>
      <c r="AJ5141" t="n">
        <v>10209</v>
      </c>
      <c r="AK5141" t="n">
        <v>8112</v>
      </c>
      <c r="AL5141" t="n">
        <v>12422</v>
      </c>
      <c r="AM5141" t="n">
        <v>16789</v>
      </c>
      <c r="AN5141" t="n">
        <v>16389</v>
      </c>
      <c r="AO5141" t="n">
        <v>4</v>
      </c>
      <c r="AP5141" t="n">
        <v>10</v>
      </c>
      <c r="AQ5141" t="n">
        <v>13</v>
      </c>
      <c r="AR5141" t="n">
        <v>1</v>
      </c>
    </row>
    <row r="5142">
      <c r="A5142" t="n">
        <v>480790</v>
      </c>
      <c r="B5142" t="s">
        <v>7454</v>
      </c>
      <c r="C5142" t="s">
        <v>7455</v>
      </c>
      <c r="D5142" t="s">
        <v>913</v>
      </c>
      <c r="E5142" t="s">
        <v>914</v>
      </c>
      <c r="F5142" t="s">
        <v>188</v>
      </c>
      <c r="G5142" t="s">
        <v>189</v>
      </c>
      <c r="H5142" t="s">
        <v>150</v>
      </c>
      <c r="I5142" t="s">
        <v>186</v>
      </c>
      <c r="J5142" t="s">
        <v>168</v>
      </c>
      <c r="K5142" t="s">
        <v>209</v>
      </c>
      <c r="L5142" t="s">
        <v>155</v>
      </c>
      <c r="M5142" t="s">
        <v>155</v>
      </c>
      <c r="N5142" t="n">
        <v>-104.815</v>
      </c>
      <c r="O5142" t="n">
        <v>39.5635</v>
      </c>
      <c r="P5142" t="n">
        <v>1533</v>
      </c>
      <c r="Q5142"/>
      <c r="R5142"/>
      <c r="S5142"/>
      <c r="T5142"/>
      <c r="U5142"/>
      <c r="V5142"/>
      <c r="W5142"/>
      <c r="X5142"/>
      <c r="Y5142"/>
      <c r="Z5142"/>
      <c r="AA5142"/>
      <c r="AB5142"/>
      <c r="AC5142"/>
      <c r="AD5142"/>
      <c r="AE5142"/>
      <c r="AF5142"/>
      <c r="AG5142"/>
      <c r="AH5142"/>
      <c r="AI5142"/>
      <c r="AJ5142"/>
      <c r="AK5142"/>
      <c r="AL5142"/>
      <c r="AM5142"/>
      <c r="AN5142"/>
      <c r="AO5142"/>
      <c r="AP5142"/>
      <c r="AQ5142" t="n">
        <v>106</v>
      </c>
      <c r="AR5142" t="n">
        <v>287</v>
      </c>
    </row>
    <row r="5143">
      <c r="A5143" t="n">
        <v>480824</v>
      </c>
      <c r="B5143" t="s">
        <v>7456</v>
      </c>
      <c r="C5143" t="s">
        <v>3629</v>
      </c>
      <c r="D5143" t="s">
        <v>4775</v>
      </c>
      <c r="E5143" t="s">
        <v>283</v>
      </c>
      <c r="F5143" t="s">
        <v>279</v>
      </c>
      <c r="G5143" t="s">
        <v>189</v>
      </c>
      <c r="H5143" t="s">
        <v>174</v>
      </c>
      <c r="I5143" t="s">
        <v>151</v>
      </c>
      <c r="J5143" t="s">
        <v>164</v>
      </c>
      <c r="K5143" t="s">
        <v>176</v>
      </c>
      <c r="L5143" t="s">
        <v>155</v>
      </c>
      <c r="M5143" t="s">
        <v>155</v>
      </c>
      <c r="N5143" t="n">
        <v>-96.875</v>
      </c>
      <c r="O5143" t="n">
        <v>32.8302</v>
      </c>
      <c r="P5143" t="n">
        <v>926</v>
      </c>
      <c r="Q5143" t="n">
        <v>926</v>
      </c>
      <c r="R5143" t="n">
        <v>90.1</v>
      </c>
      <c r="S5143" t="n">
        <v>7.9</v>
      </c>
      <c r="T5143" t="n">
        <v>33.7</v>
      </c>
      <c r="U5143" t="n">
        <v>45.9</v>
      </c>
      <c r="V5143" t="n">
        <v>2.1</v>
      </c>
      <c r="W5143" t="n">
        <v>0.1</v>
      </c>
      <c r="X5143" t="n">
        <v>63</v>
      </c>
      <c r="Y5143"/>
      <c r="Z5143" t="n">
        <v>32</v>
      </c>
      <c r="AA5143" t="n">
        <v>482</v>
      </c>
      <c r="AB5143" t="n">
        <v>57.5</v>
      </c>
      <c r="AC5143"/>
      <c r="AD5143"/>
      <c r="AE5143"/>
      <c r="AF5143" t="n">
        <v>536</v>
      </c>
      <c r="AG5143" t="n">
        <v>68</v>
      </c>
      <c r="AH5143" t="n">
        <v>74</v>
      </c>
      <c r="AI5143" t="n">
        <v>25797</v>
      </c>
      <c r="AJ5143" t="n">
        <v>26016</v>
      </c>
      <c r="AK5143" t="n">
        <v>25661</v>
      </c>
      <c r="AL5143" t="n">
        <v>28595</v>
      </c>
      <c r="AM5143" t="n">
        <v>29824</v>
      </c>
      <c r="AN5143" t="n">
        <v>30474</v>
      </c>
      <c r="AO5143" t="n">
        <v>24</v>
      </c>
      <c r="AP5143"/>
      <c r="AQ5143"/>
      <c r="AR5143"/>
    </row>
    <row r="5144">
      <c r="A5144" t="n">
        <v>480833</v>
      </c>
      <c r="B5144" t="s">
        <v>7457</v>
      </c>
      <c r="C5144" t="s">
        <v>4919</v>
      </c>
      <c r="D5144" t="s">
        <v>4775</v>
      </c>
      <c r="E5144" t="s">
        <v>283</v>
      </c>
      <c r="F5144" t="s">
        <v>279</v>
      </c>
      <c r="G5144" t="s">
        <v>189</v>
      </c>
      <c r="H5144" t="s">
        <v>174</v>
      </c>
      <c r="I5144" t="s">
        <v>151</v>
      </c>
      <c r="J5144" t="s">
        <v>168</v>
      </c>
      <c r="K5144" t="s">
        <v>176</v>
      </c>
      <c r="L5144" t="s">
        <v>155</v>
      </c>
      <c r="M5144" t="s">
        <v>155</v>
      </c>
      <c r="N5144" t="n">
        <v>-97.3116</v>
      </c>
      <c r="O5144" t="n">
        <v>32.8169</v>
      </c>
      <c r="P5144" t="n">
        <v>1391</v>
      </c>
      <c r="Q5144" t="n">
        <v>1391</v>
      </c>
      <c r="R5144" t="n">
        <v>89.9</v>
      </c>
      <c r="S5144" t="n">
        <v>10.4</v>
      </c>
      <c r="T5144" t="n">
        <v>10</v>
      </c>
      <c r="U5144" t="n">
        <v>31.3</v>
      </c>
      <c r="V5144" t="n">
        <v>1.4</v>
      </c>
      <c r="W5144" t="n">
        <v>0.1</v>
      </c>
      <c r="X5144" t="n">
        <v>74</v>
      </c>
      <c r="Y5144"/>
      <c r="Z5144" t="n">
        <v>28</v>
      </c>
      <c r="AA5144" t="n">
        <v>694</v>
      </c>
      <c r="AB5144" t="n">
        <v>66.7</v>
      </c>
      <c r="AC5144"/>
      <c r="AD5144"/>
      <c r="AE5144"/>
      <c r="AF5144" t="n">
        <v>447</v>
      </c>
      <c r="AG5144" t="n">
        <v>64</v>
      </c>
      <c r="AH5144" t="n">
        <v>71</v>
      </c>
      <c r="AI5144" t="n">
        <v>25763</v>
      </c>
      <c r="AJ5144" t="n">
        <v>25817</v>
      </c>
      <c r="AK5144" t="n">
        <v>25851</v>
      </c>
      <c r="AL5144" t="n">
        <v>27779</v>
      </c>
      <c r="AM5144" t="n">
        <v>29896</v>
      </c>
      <c r="AN5144" t="n">
        <v>30461</v>
      </c>
      <c r="AO5144" t="n">
        <v>54</v>
      </c>
      <c r="AP5144"/>
      <c r="AQ5144"/>
      <c r="AR5144"/>
    </row>
    <row r="5145">
      <c r="A5145" t="n">
        <v>480842</v>
      </c>
      <c r="B5145" t="s">
        <v>7458</v>
      </c>
      <c r="C5145" t="s">
        <v>218</v>
      </c>
      <c r="D5145" t="s">
        <v>1078</v>
      </c>
      <c r="E5145" t="s">
        <v>147</v>
      </c>
      <c r="F5145" t="s">
        <v>199</v>
      </c>
      <c r="G5145" t="s">
        <v>189</v>
      </c>
      <c r="H5145" t="s">
        <v>200</v>
      </c>
      <c r="I5145" t="s">
        <v>151</v>
      </c>
      <c r="J5145" t="s">
        <v>164</v>
      </c>
      <c r="K5145"/>
      <c r="L5145" t="s">
        <v>155</v>
      </c>
      <c r="M5145" t="s">
        <v>155</v>
      </c>
      <c r="N5145" t="n">
        <v>-81.5582</v>
      </c>
      <c r="O5145" t="n">
        <v>30.3193</v>
      </c>
      <c r="P5145" t="n">
        <v>49</v>
      </c>
      <c r="Q5145" t="n">
        <v>49</v>
      </c>
      <c r="R5145" t="n">
        <v>42.9</v>
      </c>
      <c r="S5145" t="n">
        <v>8.2</v>
      </c>
      <c r="T5145" t="n">
        <v>77.6</v>
      </c>
      <c r="U5145" t="n">
        <v>8.2</v>
      </c>
      <c r="V5145" t="n">
        <v>4.1</v>
      </c>
      <c r="W5145" t="n">
        <v>0</v>
      </c>
      <c r="X5145" t="n">
        <v>60</v>
      </c>
      <c r="Y5145"/>
      <c r="Z5145" t="n">
        <v>6</v>
      </c>
      <c r="AA5145"/>
      <c r="AB5145"/>
      <c r="AC5145"/>
      <c r="AD5145"/>
      <c r="AE5145"/>
      <c r="AF5145" t="n">
        <v>21</v>
      </c>
      <c r="AG5145" t="n">
        <v>90</v>
      </c>
      <c r="AH5145" t="n">
        <v>90</v>
      </c>
      <c r="AI5145" t="n">
        <v>25308</v>
      </c>
      <c r="AJ5145" t="n">
        <v>22302</v>
      </c>
      <c r="AK5145"/>
      <c r="AL5145"/>
      <c r="AM5145"/>
      <c r="AN5145"/>
      <c r="AO5145"/>
      <c r="AP5145"/>
      <c r="AQ5145"/>
      <c r="AR5145"/>
    </row>
    <row r="5146">
      <c r="A5146" t="n">
        <v>480851</v>
      </c>
      <c r="B5146" t="s">
        <v>7459</v>
      </c>
      <c r="C5146" t="s">
        <v>7283</v>
      </c>
      <c r="D5146" t="s">
        <v>1078</v>
      </c>
      <c r="E5146" t="s">
        <v>147</v>
      </c>
      <c r="F5146" t="s">
        <v>279</v>
      </c>
      <c r="G5146" t="s">
        <v>189</v>
      </c>
      <c r="H5146" t="s">
        <v>174</v>
      </c>
      <c r="I5146" t="s">
        <v>151</v>
      </c>
      <c r="J5146" t="s">
        <v>164</v>
      </c>
      <c r="K5146" t="s">
        <v>176</v>
      </c>
      <c r="L5146" t="s">
        <v>155</v>
      </c>
      <c r="M5146" t="s">
        <v>155</v>
      </c>
      <c r="N5146" t="n">
        <v>-80.3257</v>
      </c>
      <c r="O5146" t="n">
        <v>25.7836</v>
      </c>
      <c r="P5146" t="n">
        <v>194</v>
      </c>
      <c r="Q5146" t="n">
        <v>194</v>
      </c>
      <c r="R5146" t="n">
        <v>44.8</v>
      </c>
      <c r="S5146" t="n">
        <v>12.9</v>
      </c>
      <c r="T5146" t="n">
        <v>24.7</v>
      </c>
      <c r="U5146" t="n">
        <v>57.7</v>
      </c>
      <c r="V5146" t="n">
        <v>0</v>
      </c>
      <c r="W5146" t="n">
        <v>0</v>
      </c>
      <c r="X5146" t="n">
        <v>75</v>
      </c>
      <c r="Y5146"/>
      <c r="Z5146" t="n">
        <v>6</v>
      </c>
      <c r="AA5146" t="n">
        <v>54</v>
      </c>
      <c r="AB5146" t="n">
        <v>64.8</v>
      </c>
      <c r="AC5146"/>
      <c r="AD5146"/>
      <c r="AE5146"/>
      <c r="AF5146" t="n">
        <v>58</v>
      </c>
      <c r="AG5146" t="n">
        <v>68</v>
      </c>
      <c r="AH5146" t="n">
        <v>72</v>
      </c>
      <c r="AI5146" t="n">
        <v>30528</v>
      </c>
      <c r="AJ5146" t="n">
        <v>30210</v>
      </c>
      <c r="AK5146" t="n">
        <v>30746</v>
      </c>
      <c r="AL5146" t="n">
        <v>32630</v>
      </c>
      <c r="AM5146"/>
      <c r="AN5146"/>
      <c r="AO5146" t="n">
        <v>28</v>
      </c>
      <c r="AP5146"/>
      <c r="AQ5146"/>
      <c r="AR5146"/>
    </row>
    <row r="5147">
      <c r="A5147" t="n">
        <v>480879</v>
      </c>
      <c r="B5147" t="s">
        <v>7460</v>
      </c>
      <c r="C5147" t="s">
        <v>2872</v>
      </c>
      <c r="D5147" t="s">
        <v>1929</v>
      </c>
      <c r="E5147" t="s">
        <v>891</v>
      </c>
      <c r="F5147" t="s">
        <v>199</v>
      </c>
      <c r="G5147" t="s">
        <v>189</v>
      </c>
      <c r="H5147" t="s">
        <v>200</v>
      </c>
      <c r="I5147" t="s">
        <v>175</v>
      </c>
      <c r="J5147" t="s">
        <v>164</v>
      </c>
      <c r="K5147"/>
      <c r="L5147" t="s">
        <v>155</v>
      </c>
      <c r="M5147" t="s">
        <v>155</v>
      </c>
      <c r="N5147" t="n">
        <v>-93.2516</v>
      </c>
      <c r="O5147" t="n">
        <v>38.6907</v>
      </c>
      <c r="P5147" t="n">
        <v>93</v>
      </c>
      <c r="Q5147" t="n">
        <v>93</v>
      </c>
      <c r="R5147" t="n">
        <v>93.5</v>
      </c>
      <c r="S5147" t="n">
        <v>82.8</v>
      </c>
      <c r="T5147" t="n">
        <v>6.5</v>
      </c>
      <c r="U5147" t="n">
        <v>8.6</v>
      </c>
      <c r="V5147" t="n">
        <v>0</v>
      </c>
      <c r="W5147" t="n">
        <v>0</v>
      </c>
      <c r="X5147" t="n">
        <v>86</v>
      </c>
      <c r="Y5147"/>
      <c r="Z5147" t="n">
        <v>9</v>
      </c>
      <c r="AA5147"/>
      <c r="AB5147"/>
      <c r="AC5147"/>
      <c r="AD5147"/>
      <c r="AE5147"/>
      <c r="AF5147" t="n">
        <v>39</v>
      </c>
      <c r="AG5147" t="n">
        <v>49</v>
      </c>
      <c r="AH5147" t="n">
        <v>56</v>
      </c>
      <c r="AI5147" t="n">
        <v>14203</v>
      </c>
      <c r="AJ5147" t="n">
        <v>15071</v>
      </c>
      <c r="AK5147"/>
      <c r="AL5147"/>
      <c r="AM5147"/>
      <c r="AN5147"/>
      <c r="AO5147"/>
      <c r="AP5147"/>
      <c r="AQ5147"/>
      <c r="AR5147"/>
    </row>
    <row r="5148">
      <c r="A5148" t="n">
        <v>480888</v>
      </c>
      <c r="B5148" t="s">
        <v>7461</v>
      </c>
      <c r="C5148" t="s">
        <v>2602</v>
      </c>
      <c r="D5148" t="s">
        <v>4775</v>
      </c>
      <c r="E5148" t="s">
        <v>283</v>
      </c>
      <c r="F5148" t="s">
        <v>199</v>
      </c>
      <c r="G5148" t="s">
        <v>189</v>
      </c>
      <c r="H5148" t="s">
        <v>200</v>
      </c>
      <c r="I5148" t="s">
        <v>151</v>
      </c>
      <c r="J5148" t="s">
        <v>164</v>
      </c>
      <c r="K5148"/>
      <c r="L5148" t="s">
        <v>155</v>
      </c>
      <c r="M5148" t="s">
        <v>155</v>
      </c>
      <c r="N5148" t="n">
        <v>-97.703</v>
      </c>
      <c r="O5148" t="n">
        <v>30.3244</v>
      </c>
      <c r="P5148" t="n">
        <v>534</v>
      </c>
      <c r="Q5148" t="n">
        <v>534</v>
      </c>
      <c r="R5148" t="n">
        <v>64</v>
      </c>
      <c r="S5148" t="n">
        <v>26.4</v>
      </c>
      <c r="T5148" t="n">
        <v>35.8</v>
      </c>
      <c r="U5148" t="n">
        <v>36</v>
      </c>
      <c r="V5148" t="n">
        <v>1.7</v>
      </c>
      <c r="W5148" t="n">
        <v>0</v>
      </c>
      <c r="X5148" t="n">
        <v>86</v>
      </c>
      <c r="Y5148"/>
      <c r="Z5148" t="n">
        <v>9</v>
      </c>
      <c r="AA5148"/>
      <c r="AB5148"/>
      <c r="AC5148"/>
      <c r="AD5148"/>
      <c r="AE5148"/>
      <c r="AF5148" t="n">
        <v>257</v>
      </c>
      <c r="AG5148" t="n">
        <v>77</v>
      </c>
      <c r="AH5148" t="n">
        <v>78</v>
      </c>
      <c r="AI5148" t="n">
        <v>27175</v>
      </c>
      <c r="AJ5148" t="n">
        <v>27270</v>
      </c>
      <c r="AK5148" t="n">
        <v>29136</v>
      </c>
      <c r="AL5148" t="n">
        <v>31662</v>
      </c>
      <c r="AM5148"/>
      <c r="AN5148"/>
      <c r="AO5148"/>
      <c r="AP5148"/>
      <c r="AQ5148"/>
      <c r="AR5148"/>
    </row>
    <row r="5149">
      <c r="A5149" t="n">
        <v>480903</v>
      </c>
      <c r="B5149" t="s">
        <v>7462</v>
      </c>
      <c r="C5149" t="s">
        <v>999</v>
      </c>
      <c r="D5149" t="s">
        <v>992</v>
      </c>
      <c r="E5149" t="s">
        <v>993</v>
      </c>
      <c r="F5149" t="s">
        <v>199</v>
      </c>
      <c r="G5149" t="s">
        <v>189</v>
      </c>
      <c r="H5149" t="s">
        <v>200</v>
      </c>
      <c r="I5149" t="s">
        <v>151</v>
      </c>
      <c r="J5149" t="s">
        <v>164</v>
      </c>
      <c r="K5149"/>
      <c r="L5149" t="s">
        <v>155</v>
      </c>
      <c r="M5149" t="s">
        <v>155</v>
      </c>
      <c r="N5149" t="n">
        <v>-73.1794</v>
      </c>
      <c r="O5149" t="n">
        <v>41.1867</v>
      </c>
      <c r="P5149" t="n">
        <v>1191</v>
      </c>
      <c r="Q5149" t="n">
        <v>1191</v>
      </c>
      <c r="R5149" t="n">
        <v>12.7</v>
      </c>
      <c r="S5149" t="n">
        <v>11.1</v>
      </c>
      <c r="T5149" t="n">
        <v>52.1</v>
      </c>
      <c r="U5149" t="n">
        <v>34.8</v>
      </c>
      <c r="V5149" t="n">
        <v>0.4</v>
      </c>
      <c r="W5149" t="n">
        <v>0</v>
      </c>
      <c r="X5149"/>
      <c r="Y5149"/>
      <c r="Z5149" t="n">
        <v>25</v>
      </c>
      <c r="AA5149"/>
      <c r="AB5149"/>
      <c r="AC5149"/>
      <c r="AD5149"/>
      <c r="AE5149"/>
      <c r="AF5149" t="n">
        <v>754</v>
      </c>
      <c r="AG5149" t="n">
        <v>76</v>
      </c>
      <c r="AH5149" t="n">
        <v>76</v>
      </c>
      <c r="AI5149" t="n">
        <v>15810</v>
      </c>
      <c r="AJ5149" t="n">
        <v>15917</v>
      </c>
      <c r="AK5149" t="n">
        <v>16239</v>
      </c>
      <c r="AL5149" t="n">
        <v>16721</v>
      </c>
      <c r="AM5149" t="n">
        <v>18877</v>
      </c>
      <c r="AN5149" t="n">
        <v>20518</v>
      </c>
      <c r="AO5149"/>
      <c r="AP5149"/>
      <c r="AQ5149"/>
      <c r="AR5149"/>
    </row>
    <row r="5150">
      <c r="A5150" t="n">
        <v>480921</v>
      </c>
      <c r="B5150" t="s">
        <v>7463</v>
      </c>
      <c r="C5150" t="s">
        <v>396</v>
      </c>
      <c r="D5150" t="s">
        <v>345</v>
      </c>
      <c r="E5150" t="s">
        <v>147</v>
      </c>
      <c r="F5150" t="s">
        <v>199</v>
      </c>
      <c r="G5150" t="s">
        <v>189</v>
      </c>
      <c r="H5150" t="s">
        <v>200</v>
      </c>
      <c r="I5150" t="s">
        <v>151</v>
      </c>
      <c r="J5150" t="s">
        <v>164</v>
      </c>
      <c r="K5150"/>
      <c r="L5150" t="s">
        <v>155</v>
      </c>
      <c r="M5150" t="s">
        <v>155</v>
      </c>
      <c r="N5150" t="n">
        <v>-94.3703</v>
      </c>
      <c r="O5150" t="n">
        <v>35.3595</v>
      </c>
      <c r="P5150" t="n">
        <v>142</v>
      </c>
      <c r="Q5150" t="n">
        <v>142</v>
      </c>
      <c r="R5150" t="n">
        <v>20.4</v>
      </c>
      <c r="S5150" t="n">
        <v>31</v>
      </c>
      <c r="T5150" t="n">
        <v>21.8</v>
      </c>
      <c r="U5150" t="n">
        <v>33.8</v>
      </c>
      <c r="V5150" t="n">
        <v>2.8</v>
      </c>
      <c r="W5150" t="n">
        <v>0</v>
      </c>
      <c r="X5150" t="n">
        <v>90</v>
      </c>
      <c r="Y5150"/>
      <c r="Z5150" t="n">
        <v>15</v>
      </c>
      <c r="AA5150"/>
      <c r="AB5150"/>
      <c r="AC5150"/>
      <c r="AD5150"/>
      <c r="AE5150"/>
      <c r="AF5150" t="n">
        <v>26</v>
      </c>
      <c r="AG5150" t="n">
        <v>47</v>
      </c>
      <c r="AH5150" t="n">
        <v>50</v>
      </c>
      <c r="AI5150" t="n">
        <v>14626</v>
      </c>
      <c r="AJ5150" t="n">
        <v>15910</v>
      </c>
      <c r="AK5150" t="n">
        <v>17110</v>
      </c>
      <c r="AL5150"/>
      <c r="AM5150"/>
      <c r="AN5150"/>
      <c r="AO5150"/>
      <c r="AP5150"/>
      <c r="AQ5150"/>
      <c r="AR5150"/>
    </row>
    <row r="5151">
      <c r="A5151" t="n">
        <v>480930</v>
      </c>
      <c r="B5151" t="s">
        <v>7464</v>
      </c>
      <c r="C5151" t="s">
        <v>7465</v>
      </c>
      <c r="D5151" t="s">
        <v>5078</v>
      </c>
      <c r="E5151" t="s">
        <v>147</v>
      </c>
      <c r="F5151" t="s">
        <v>199</v>
      </c>
      <c r="G5151" t="s">
        <v>189</v>
      </c>
      <c r="H5151" t="s">
        <v>200</v>
      </c>
      <c r="I5151" t="s">
        <v>186</v>
      </c>
      <c r="J5151" t="s">
        <v>164</v>
      </c>
      <c r="K5151"/>
      <c r="L5151" t="s">
        <v>155</v>
      </c>
      <c r="M5151" t="s">
        <v>155</v>
      </c>
      <c r="N5151" t="n">
        <v>-77.2933</v>
      </c>
      <c r="O5151" t="n">
        <v>38.6354</v>
      </c>
      <c r="P5151" t="n">
        <v>44</v>
      </c>
      <c r="Q5151" t="n">
        <v>44</v>
      </c>
      <c r="R5151" t="n">
        <v>100</v>
      </c>
      <c r="S5151" t="n">
        <v>52.3</v>
      </c>
      <c r="T5151" t="n">
        <v>34.1</v>
      </c>
      <c r="U5151" t="n">
        <v>13.6</v>
      </c>
      <c r="V5151" t="n">
        <v>0</v>
      </c>
      <c r="W5151" t="n">
        <v>0</v>
      </c>
      <c r="X5151"/>
      <c r="Y5151"/>
      <c r="Z5151"/>
      <c r="AA5151"/>
      <c r="AB5151"/>
      <c r="AC5151"/>
      <c r="AD5151"/>
      <c r="AE5151"/>
      <c r="AF5151" t="n">
        <v>0</v>
      </c>
      <c r="AG5151" t="n">
        <v>0</v>
      </c>
      <c r="AH5151" t="n">
        <v>0</v>
      </c>
      <c r="AI5151"/>
      <c r="AJ5151"/>
      <c r="AK5151"/>
      <c r="AL5151"/>
      <c r="AM5151"/>
      <c r="AN5151"/>
      <c r="AO5151"/>
      <c r="AP5151"/>
      <c r="AQ5151"/>
      <c r="AR5151"/>
    </row>
    <row r="5152">
      <c r="A5152" t="n">
        <v>480967</v>
      </c>
      <c r="B5152" t="s">
        <v>7466</v>
      </c>
      <c r="C5152" t="s">
        <v>4101</v>
      </c>
      <c r="D5152" t="s">
        <v>4049</v>
      </c>
      <c r="E5152" t="s">
        <v>283</v>
      </c>
      <c r="F5152" t="s">
        <v>173</v>
      </c>
      <c r="G5152" t="s">
        <v>149</v>
      </c>
      <c r="H5152" t="s">
        <v>174</v>
      </c>
      <c r="I5152" t="s">
        <v>205</v>
      </c>
      <c r="J5152" t="s">
        <v>164</v>
      </c>
      <c r="K5152" t="s">
        <v>323</v>
      </c>
      <c r="L5152" t="s">
        <v>155</v>
      </c>
      <c r="M5152" t="s">
        <v>154</v>
      </c>
      <c r="N5152" t="n">
        <v>-95.9364</v>
      </c>
      <c r="O5152" t="n">
        <v>35.6353</v>
      </c>
      <c r="P5152" t="n">
        <v>380</v>
      </c>
      <c r="Q5152" t="n">
        <v>380</v>
      </c>
      <c r="R5152" t="n">
        <v>63.2</v>
      </c>
      <c r="S5152" t="n">
        <v>3.4</v>
      </c>
      <c r="T5152" t="n">
        <v>0.5</v>
      </c>
      <c r="U5152" t="n">
        <v>6.1</v>
      </c>
      <c r="V5152" t="n">
        <v>0.5</v>
      </c>
      <c r="W5152" t="n">
        <v>0</v>
      </c>
      <c r="X5152" t="n">
        <v>54</v>
      </c>
      <c r="Y5152" t="n">
        <v>50</v>
      </c>
      <c r="Z5152" t="n">
        <v>12</v>
      </c>
      <c r="AA5152" t="n">
        <v>54</v>
      </c>
      <c r="AB5152" t="n">
        <v>24.1</v>
      </c>
      <c r="AC5152"/>
      <c r="AD5152"/>
      <c r="AE5152"/>
      <c r="AF5152" t="n">
        <v>60</v>
      </c>
      <c r="AG5152" t="n">
        <v>35</v>
      </c>
      <c r="AH5152" t="n">
        <v>100</v>
      </c>
      <c r="AI5152" t="n">
        <v>15030</v>
      </c>
      <c r="AJ5152" t="n">
        <v>13341</v>
      </c>
      <c r="AK5152" t="n">
        <v>13625</v>
      </c>
      <c r="AL5152" t="n">
        <v>14762</v>
      </c>
      <c r="AM5152" t="n">
        <v>19786</v>
      </c>
      <c r="AN5152"/>
      <c r="AO5152" t="n">
        <v>41</v>
      </c>
      <c r="AP5152"/>
      <c r="AQ5152"/>
      <c r="AR5152"/>
    </row>
    <row r="5153">
      <c r="A5153" t="n">
        <v>480976</v>
      </c>
      <c r="B5153" t="s">
        <v>7467</v>
      </c>
      <c r="C5153" t="s">
        <v>166</v>
      </c>
      <c r="D5153" t="s">
        <v>146</v>
      </c>
      <c r="E5153" t="s">
        <v>147</v>
      </c>
      <c r="F5153" t="s">
        <v>199</v>
      </c>
      <c r="G5153" t="s">
        <v>189</v>
      </c>
      <c r="H5153" t="s">
        <v>200</v>
      </c>
      <c r="I5153" t="s">
        <v>151</v>
      </c>
      <c r="J5153" t="s">
        <v>164</v>
      </c>
      <c r="K5153"/>
      <c r="L5153" t="s">
        <v>155</v>
      </c>
      <c r="M5153" t="s">
        <v>155</v>
      </c>
      <c r="N5153" t="n">
        <v>-86.6557</v>
      </c>
      <c r="O5153" t="n">
        <v>34.7361</v>
      </c>
      <c r="P5153" t="n">
        <v>77</v>
      </c>
      <c r="Q5153" t="n">
        <v>77</v>
      </c>
      <c r="R5153" t="n">
        <v>90.9</v>
      </c>
      <c r="S5153" t="n">
        <v>77.9</v>
      </c>
      <c r="T5153" t="n">
        <v>16.9</v>
      </c>
      <c r="U5153" t="n">
        <v>3.9</v>
      </c>
      <c r="V5153" t="n">
        <v>1.3</v>
      </c>
      <c r="W5153" t="n">
        <v>0</v>
      </c>
      <c r="X5153" t="n">
        <v>90</v>
      </c>
      <c r="Y5153"/>
      <c r="Z5153" t="n">
        <v>20</v>
      </c>
      <c r="AA5153"/>
      <c r="AB5153"/>
      <c r="AC5153"/>
      <c r="AD5153"/>
      <c r="AE5153"/>
      <c r="AF5153" t="n">
        <v>13</v>
      </c>
      <c r="AG5153" t="n">
        <v>48</v>
      </c>
      <c r="AH5153" t="n">
        <v>48</v>
      </c>
      <c r="AI5153" t="n">
        <v>17220</v>
      </c>
      <c r="AJ5153" t="n">
        <v>19369</v>
      </c>
      <c r="AK5153" t="n">
        <v>16572</v>
      </c>
      <c r="AL5153"/>
      <c r="AM5153"/>
      <c r="AN5153"/>
      <c r="AO5153"/>
      <c r="AP5153"/>
      <c r="AQ5153"/>
      <c r="AR5153"/>
    </row>
    <row r="5154">
      <c r="A5154" t="n">
        <v>480985</v>
      </c>
      <c r="B5154" t="s">
        <v>7468</v>
      </c>
      <c r="C5154" t="s">
        <v>5040</v>
      </c>
      <c r="D5154" t="s">
        <v>5021</v>
      </c>
      <c r="E5154" t="s">
        <v>914</v>
      </c>
      <c r="F5154" t="s">
        <v>162</v>
      </c>
      <c r="G5154" t="s">
        <v>163</v>
      </c>
      <c r="H5154" t="s">
        <v>150</v>
      </c>
      <c r="I5154" t="s">
        <v>151</v>
      </c>
      <c r="J5154" t="s">
        <v>164</v>
      </c>
      <c r="K5154" t="s">
        <v>209</v>
      </c>
      <c r="L5154" t="s">
        <v>155</v>
      </c>
      <c r="M5154" t="s">
        <v>155</v>
      </c>
      <c r="N5154" t="n">
        <v>-111.857</v>
      </c>
      <c r="O5154" t="n">
        <v>40.7109</v>
      </c>
      <c r="P5154" t="n">
        <v>385</v>
      </c>
      <c r="Q5154" t="n">
        <v>376</v>
      </c>
      <c r="R5154" t="n">
        <v>99.7</v>
      </c>
      <c r="S5154" t="n">
        <v>59.8</v>
      </c>
      <c r="T5154" t="n">
        <v>16</v>
      </c>
      <c r="U5154" t="n">
        <v>9.6</v>
      </c>
      <c r="V5154" t="n">
        <v>0.8</v>
      </c>
      <c r="W5154" t="n">
        <v>0.5</v>
      </c>
      <c r="X5154" t="n">
        <v>100</v>
      </c>
      <c r="Y5154"/>
      <c r="Z5154" t="n">
        <v>4</v>
      </c>
      <c r="AA5154" t="n">
        <v>5</v>
      </c>
      <c r="AB5154"/>
      <c r="AC5154" t="n">
        <v>5</v>
      </c>
      <c r="AD5154"/>
      <c r="AE5154"/>
      <c r="AF5154" t="n">
        <v>1</v>
      </c>
      <c r="AG5154" t="n">
        <v>52</v>
      </c>
      <c r="AH5154" t="n">
        <v>62</v>
      </c>
      <c r="AI5154" t="n">
        <v>26463</v>
      </c>
      <c r="AJ5154"/>
      <c r="AK5154"/>
      <c r="AL5154" t="n">
        <v>26463</v>
      </c>
      <c r="AM5154"/>
      <c r="AN5154"/>
      <c r="AO5154" t="n">
        <v>2</v>
      </c>
      <c r="AP5154" t="n">
        <v>24</v>
      </c>
      <c r="AQ5154" t="n">
        <v>1</v>
      </c>
      <c r="AR5154"/>
    </row>
    <row r="5155">
      <c r="A5155" t="n">
        <v>480994</v>
      </c>
      <c r="B5155" t="s">
        <v>7469</v>
      </c>
      <c r="C5155" t="s">
        <v>2206</v>
      </c>
      <c r="D5155" t="s">
        <v>2194</v>
      </c>
      <c r="E5155" t="s">
        <v>997</v>
      </c>
      <c r="F5155" t="s">
        <v>199</v>
      </c>
      <c r="G5155" t="s">
        <v>189</v>
      </c>
      <c r="H5155" t="s">
        <v>200</v>
      </c>
      <c r="I5155" t="s">
        <v>186</v>
      </c>
      <c r="J5155" t="s">
        <v>164</v>
      </c>
      <c r="K5155"/>
      <c r="L5155" t="s">
        <v>155</v>
      </c>
      <c r="M5155" t="s">
        <v>155</v>
      </c>
      <c r="N5155" t="n">
        <v>-76.8222</v>
      </c>
      <c r="O5155" t="n">
        <v>39.0996</v>
      </c>
      <c r="P5155" t="n">
        <v>169</v>
      </c>
      <c r="Q5155" t="n">
        <v>169</v>
      </c>
      <c r="R5155" t="n">
        <v>99.4</v>
      </c>
      <c r="S5155" t="n">
        <v>10.7</v>
      </c>
      <c r="T5155" t="n">
        <v>70.4</v>
      </c>
      <c r="U5155" t="n">
        <v>9.5</v>
      </c>
      <c r="V5155" t="n">
        <v>2.4</v>
      </c>
      <c r="W5155" t="n">
        <v>2.4</v>
      </c>
      <c r="X5155" t="n">
        <v>100</v>
      </c>
      <c r="Y5155"/>
      <c r="Z5155" t="n">
        <v>16</v>
      </c>
      <c r="AA5155"/>
      <c r="AB5155"/>
      <c r="AC5155"/>
      <c r="AD5155"/>
      <c r="AE5155"/>
      <c r="AF5155" t="n">
        <v>17</v>
      </c>
      <c r="AG5155" t="n">
        <v>58</v>
      </c>
      <c r="AH5155" t="n">
        <v>59</v>
      </c>
      <c r="AI5155" t="n">
        <v>9059</v>
      </c>
      <c r="AJ5155" t="n">
        <v>10624</v>
      </c>
      <c r="AK5155"/>
      <c r="AL5155"/>
      <c r="AM5155"/>
      <c r="AN5155"/>
      <c r="AO5155"/>
      <c r="AP5155"/>
      <c r="AQ5155"/>
      <c r="AR5155"/>
    </row>
    <row r="5156">
      <c r="A5156" t="n">
        <v>481003</v>
      </c>
      <c r="B5156" t="s">
        <v>7470</v>
      </c>
      <c r="C5156" t="s">
        <v>4789</v>
      </c>
      <c r="D5156" t="s">
        <v>4775</v>
      </c>
      <c r="E5156" t="s">
        <v>283</v>
      </c>
      <c r="F5156" t="s">
        <v>199</v>
      </c>
      <c r="G5156" t="s">
        <v>189</v>
      </c>
      <c r="H5156" t="s">
        <v>200</v>
      </c>
      <c r="I5156" t="s">
        <v>186</v>
      </c>
      <c r="J5156" t="s">
        <v>164</v>
      </c>
      <c r="K5156"/>
      <c r="L5156" t="s">
        <v>155</v>
      </c>
      <c r="M5156" t="s">
        <v>155</v>
      </c>
      <c r="N5156" t="n">
        <v>-97.0426</v>
      </c>
      <c r="O5156" t="n">
        <v>32.72</v>
      </c>
      <c r="P5156" t="n">
        <v>496</v>
      </c>
      <c r="Q5156" t="n">
        <v>496</v>
      </c>
      <c r="R5156" t="n">
        <v>15.5</v>
      </c>
      <c r="S5156" t="n">
        <v>17.3</v>
      </c>
      <c r="T5156" t="n">
        <v>45.2</v>
      </c>
      <c r="U5156" t="n">
        <v>32.1</v>
      </c>
      <c r="V5156" t="n">
        <v>1.8</v>
      </c>
      <c r="W5156" t="n">
        <v>0</v>
      </c>
      <c r="X5156" t="n">
        <v>86</v>
      </c>
      <c r="Y5156"/>
      <c r="Z5156" t="n">
        <v>15</v>
      </c>
      <c r="AA5156"/>
      <c r="AB5156"/>
      <c r="AC5156"/>
      <c r="AD5156"/>
      <c r="AE5156"/>
      <c r="AF5156" t="n">
        <v>305</v>
      </c>
      <c r="AG5156" t="n">
        <v>35</v>
      </c>
      <c r="AH5156" t="n">
        <v>51</v>
      </c>
      <c r="AI5156" t="n">
        <v>11522</v>
      </c>
      <c r="AJ5156" t="n">
        <v>9181</v>
      </c>
      <c r="AK5156" t="n">
        <v>13399</v>
      </c>
      <c r="AL5156"/>
      <c r="AM5156"/>
      <c r="AN5156"/>
      <c r="AO5156"/>
      <c r="AP5156"/>
      <c r="AQ5156"/>
      <c r="AR5156"/>
    </row>
    <row r="5157">
      <c r="A5157" t="n">
        <v>481021</v>
      </c>
      <c r="B5157" t="s">
        <v>7471</v>
      </c>
      <c r="C5157" t="s">
        <v>7472</v>
      </c>
      <c r="D5157" t="s">
        <v>4200</v>
      </c>
      <c r="E5157" t="s">
        <v>997</v>
      </c>
      <c r="F5157" t="s">
        <v>216</v>
      </c>
      <c r="G5157" t="s">
        <v>149</v>
      </c>
      <c r="H5157" t="s">
        <v>200</v>
      </c>
      <c r="I5157" t="s">
        <v>186</v>
      </c>
      <c r="J5157" t="s">
        <v>164</v>
      </c>
      <c r="K5157"/>
      <c r="L5157" t="s">
        <v>155</v>
      </c>
      <c r="M5157" t="s">
        <v>155</v>
      </c>
      <c r="N5157" t="n">
        <v>-76.0008</v>
      </c>
      <c r="O5157" t="n">
        <v>40.3883</v>
      </c>
      <c r="P5157" t="n">
        <v>50</v>
      </c>
      <c r="Q5157" t="n">
        <v>50</v>
      </c>
      <c r="R5157" t="n">
        <v>22</v>
      </c>
      <c r="S5157" t="n">
        <v>68</v>
      </c>
      <c r="T5157" t="n">
        <v>4</v>
      </c>
      <c r="U5157" t="n">
        <v>28</v>
      </c>
      <c r="V5157" t="n">
        <v>0</v>
      </c>
      <c r="W5157" t="n">
        <v>0</v>
      </c>
      <c r="X5157" t="n">
        <v>84</v>
      </c>
      <c r="Y5157" t="n">
        <v>86</v>
      </c>
      <c r="Z5157" t="n">
        <v>2</v>
      </c>
      <c r="AA5157"/>
      <c r="AB5157"/>
      <c r="AC5157"/>
      <c r="AD5157"/>
      <c r="AE5157"/>
      <c r="AF5157" t="n">
        <v>26</v>
      </c>
      <c r="AG5157" t="n">
        <v>26</v>
      </c>
      <c r="AH5157" t="n">
        <v>32</v>
      </c>
      <c r="AI5157" t="n">
        <v>14034</v>
      </c>
      <c r="AJ5157" t="n">
        <v>15958</v>
      </c>
      <c r="AK5157"/>
      <c r="AL5157"/>
      <c r="AM5157"/>
      <c r="AN5157" t="n">
        <v>21721</v>
      </c>
      <c r="AO5157"/>
      <c r="AP5157"/>
      <c r="AQ5157"/>
      <c r="AR5157"/>
    </row>
    <row r="5158">
      <c r="A5158" t="n">
        <v>481030</v>
      </c>
      <c r="B5158" t="s">
        <v>7473</v>
      </c>
      <c r="C5158" t="s">
        <v>1697</v>
      </c>
      <c r="D5158" t="s">
        <v>5289</v>
      </c>
      <c r="E5158" t="s">
        <v>147</v>
      </c>
      <c r="F5158" t="s">
        <v>162</v>
      </c>
      <c r="G5158" t="s">
        <v>163</v>
      </c>
      <c r="H5158" t="s">
        <v>150</v>
      </c>
      <c r="I5158" t="s">
        <v>205</v>
      </c>
      <c r="J5158" t="s">
        <v>164</v>
      </c>
      <c r="K5158" t="s">
        <v>209</v>
      </c>
      <c r="L5158" t="s">
        <v>155</v>
      </c>
      <c r="M5158" t="s">
        <v>155</v>
      </c>
      <c r="N5158" t="n">
        <v>-79.4054</v>
      </c>
      <c r="O5158" t="n">
        <v>38.7091</v>
      </c>
      <c r="P5158" t="n">
        <v>55</v>
      </c>
      <c r="Q5158"/>
      <c r="R5158"/>
      <c r="S5158"/>
      <c r="T5158"/>
      <c r="U5158"/>
      <c r="V5158"/>
      <c r="W5158"/>
      <c r="X5158"/>
      <c r="Y5158"/>
      <c r="Z5158"/>
      <c r="AA5158"/>
      <c r="AB5158"/>
      <c r="AC5158"/>
      <c r="AD5158"/>
      <c r="AE5158"/>
      <c r="AF5158"/>
      <c r="AG5158"/>
      <c r="AH5158"/>
      <c r="AI5158"/>
      <c r="AJ5158"/>
      <c r="AK5158"/>
      <c r="AL5158"/>
      <c r="AM5158"/>
      <c r="AN5158"/>
      <c r="AO5158"/>
      <c r="AP5158"/>
      <c r="AQ5158" t="n">
        <v>9</v>
      </c>
      <c r="AR5158"/>
    </row>
    <row r="5159">
      <c r="A5159" t="n">
        <v>481049</v>
      </c>
      <c r="B5159" t="s">
        <v>7474</v>
      </c>
      <c r="C5159" t="s">
        <v>4926</v>
      </c>
      <c r="D5159" t="s">
        <v>1929</v>
      </c>
      <c r="E5159" t="s">
        <v>891</v>
      </c>
      <c r="F5159" t="s">
        <v>216</v>
      </c>
      <c r="G5159" t="s">
        <v>149</v>
      </c>
      <c r="H5159" t="s">
        <v>200</v>
      </c>
      <c r="I5159" t="s">
        <v>175</v>
      </c>
      <c r="J5159" t="s">
        <v>164</v>
      </c>
      <c r="K5159"/>
      <c r="L5159" t="s">
        <v>155</v>
      </c>
      <c r="M5159" t="s">
        <v>155</v>
      </c>
      <c r="N5159" t="n">
        <v>-94.3009</v>
      </c>
      <c r="O5159" t="n">
        <v>37.1739</v>
      </c>
      <c r="P5159" t="n">
        <v>35</v>
      </c>
      <c r="Q5159" t="n">
        <v>35</v>
      </c>
      <c r="R5159" t="n">
        <v>88.6</v>
      </c>
      <c r="S5159" t="n">
        <v>82.9</v>
      </c>
      <c r="T5159" t="n">
        <v>0</v>
      </c>
      <c r="U5159" t="n">
        <v>5.7</v>
      </c>
      <c r="V5159" t="n">
        <v>0</v>
      </c>
      <c r="W5159" t="n">
        <v>0</v>
      </c>
      <c r="X5159"/>
      <c r="Y5159"/>
      <c r="Z5159" t="n">
        <v>4</v>
      </c>
      <c r="AA5159"/>
      <c r="AB5159"/>
      <c r="AC5159"/>
      <c r="AD5159"/>
      <c r="AE5159"/>
      <c r="AF5159" t="n">
        <v>7</v>
      </c>
      <c r="AG5159" t="n">
        <v>94</v>
      </c>
      <c r="AH5159" t="n">
        <v>94</v>
      </c>
      <c r="AI5159" t="n">
        <v>16233</v>
      </c>
      <c r="AJ5159" t="n">
        <v>16233</v>
      </c>
      <c r="AK5159"/>
      <c r="AL5159"/>
      <c r="AM5159"/>
      <c r="AN5159"/>
      <c r="AO5159"/>
      <c r="AP5159"/>
      <c r="AQ5159"/>
      <c r="AR5159"/>
    </row>
    <row r="5160">
      <c r="A5160" t="n">
        <v>481058</v>
      </c>
      <c r="B5160" t="s">
        <v>7475</v>
      </c>
      <c r="C5160" t="s">
        <v>507</v>
      </c>
      <c r="D5160" t="s">
        <v>440</v>
      </c>
      <c r="E5160" t="s">
        <v>267</v>
      </c>
      <c r="F5160" t="s">
        <v>162</v>
      </c>
      <c r="G5160" t="s">
        <v>163</v>
      </c>
      <c r="H5160" t="s">
        <v>150</v>
      </c>
      <c r="I5160" t="s">
        <v>186</v>
      </c>
      <c r="J5160" t="s">
        <v>164</v>
      </c>
      <c r="K5160" t="s">
        <v>209</v>
      </c>
      <c r="L5160" t="s">
        <v>155</v>
      </c>
      <c r="M5160" t="s">
        <v>155</v>
      </c>
      <c r="N5160" t="n">
        <v>-117.9582</v>
      </c>
      <c r="O5160" t="n">
        <v>33.8677</v>
      </c>
      <c r="P5160" t="n">
        <v>382</v>
      </c>
      <c r="Q5160" t="n">
        <v>139</v>
      </c>
      <c r="R5160" t="n">
        <v>55.4</v>
      </c>
      <c r="S5160" t="n">
        <v>0</v>
      </c>
      <c r="T5160" t="n">
        <v>0</v>
      </c>
      <c r="U5160" t="n">
        <v>34.5</v>
      </c>
      <c r="V5160" t="n">
        <v>64</v>
      </c>
      <c r="W5160" t="n">
        <v>0.7</v>
      </c>
      <c r="X5160" t="n">
        <v>57</v>
      </c>
      <c r="Y5160" t="n">
        <v>20</v>
      </c>
      <c r="Z5160" t="n">
        <v>19</v>
      </c>
      <c r="AA5160" t="n">
        <v>2</v>
      </c>
      <c r="AB5160"/>
      <c r="AC5160" t="n">
        <v>2</v>
      </c>
      <c r="AD5160"/>
      <c r="AE5160"/>
      <c r="AF5160" t="n">
        <v>9</v>
      </c>
      <c r="AG5160" t="n">
        <v>19</v>
      </c>
      <c r="AH5160" t="n">
        <v>19</v>
      </c>
      <c r="AI5160"/>
      <c r="AJ5160"/>
      <c r="AK5160"/>
      <c r="AL5160"/>
      <c r="AM5160"/>
      <c r="AN5160"/>
      <c r="AO5160"/>
      <c r="AP5160" t="n">
        <v>11</v>
      </c>
      <c r="AQ5160" t="n">
        <v>25</v>
      </c>
      <c r="AR5160" t="n">
        <v>2</v>
      </c>
    </row>
    <row r="5161">
      <c r="A5161" t="n">
        <v>481067</v>
      </c>
      <c r="B5161" t="s">
        <v>7476</v>
      </c>
      <c r="C5161" t="s">
        <v>2975</v>
      </c>
      <c r="D5161" t="s">
        <v>4200</v>
      </c>
      <c r="E5161" t="s">
        <v>997</v>
      </c>
      <c r="F5161" t="s">
        <v>199</v>
      </c>
      <c r="G5161" t="s">
        <v>189</v>
      </c>
      <c r="H5161" t="s">
        <v>200</v>
      </c>
      <c r="I5161" t="s">
        <v>151</v>
      </c>
      <c r="J5161" t="s">
        <v>164</v>
      </c>
      <c r="K5161"/>
      <c r="L5161" t="s">
        <v>155</v>
      </c>
      <c r="M5161" t="s">
        <v>155</v>
      </c>
      <c r="N5161" t="n">
        <v>-76.7285</v>
      </c>
      <c r="O5161" t="n">
        <v>39.9645</v>
      </c>
      <c r="P5161" t="n">
        <v>14</v>
      </c>
      <c r="Q5161" t="n">
        <v>14</v>
      </c>
      <c r="R5161" t="n">
        <v>14.3</v>
      </c>
      <c r="S5161" t="n">
        <v>0</v>
      </c>
      <c r="T5161" t="n">
        <v>57.1</v>
      </c>
      <c r="U5161" t="n">
        <v>42.9</v>
      </c>
      <c r="V5161" t="n">
        <v>0</v>
      </c>
      <c r="W5161" t="n">
        <v>0</v>
      </c>
      <c r="X5161"/>
      <c r="Y5161"/>
      <c r="Z5161" t="n">
        <v>4</v>
      </c>
      <c r="AA5161"/>
      <c r="AB5161"/>
      <c r="AC5161"/>
      <c r="AD5161"/>
      <c r="AE5161"/>
      <c r="AF5161" t="n">
        <v>14</v>
      </c>
      <c r="AG5161" t="n">
        <v>100</v>
      </c>
      <c r="AH5161" t="n">
        <v>100</v>
      </c>
      <c r="AI5161" t="n">
        <v>25059</v>
      </c>
      <c r="AJ5161" t="n">
        <v>25059</v>
      </c>
      <c r="AK5161"/>
      <c r="AL5161"/>
      <c r="AM5161"/>
      <c r="AN5161"/>
      <c r="AO5161"/>
      <c r="AP5161"/>
      <c r="AQ5161"/>
      <c r="AR5161"/>
    </row>
    <row r="5162">
      <c r="A5162" t="n">
        <v>481085</v>
      </c>
      <c r="B5162" t="s">
        <v>7477</v>
      </c>
      <c r="C5162" t="s">
        <v>1665</v>
      </c>
      <c r="D5162" t="s">
        <v>1433</v>
      </c>
      <c r="E5162" t="s">
        <v>1434</v>
      </c>
      <c r="F5162" t="s">
        <v>199</v>
      </c>
      <c r="G5162" t="s">
        <v>189</v>
      </c>
      <c r="H5162" t="s">
        <v>200</v>
      </c>
      <c r="I5162" t="s">
        <v>186</v>
      </c>
      <c r="J5162" t="s">
        <v>164</v>
      </c>
      <c r="K5162"/>
      <c r="L5162" t="s">
        <v>155</v>
      </c>
      <c r="M5162" t="s">
        <v>155</v>
      </c>
      <c r="N5162" t="n">
        <v>-87.9846</v>
      </c>
      <c r="O5162" t="n">
        <v>41.844</v>
      </c>
      <c r="P5162" t="n">
        <v>385</v>
      </c>
      <c r="Q5162" t="n">
        <v>385</v>
      </c>
      <c r="R5162" t="n">
        <v>93</v>
      </c>
      <c r="S5162" t="n">
        <v>5.2</v>
      </c>
      <c r="T5162" t="n">
        <v>82.1</v>
      </c>
      <c r="U5162" t="n">
        <v>7.3</v>
      </c>
      <c r="V5162" t="n">
        <v>5.2</v>
      </c>
      <c r="W5162" t="n">
        <v>0</v>
      </c>
      <c r="X5162"/>
      <c r="Y5162"/>
      <c r="Z5162" t="n">
        <v>23</v>
      </c>
      <c r="AA5162"/>
      <c r="AB5162"/>
      <c r="AC5162"/>
      <c r="AD5162"/>
      <c r="AE5162"/>
      <c r="AF5162" t="n">
        <v>0</v>
      </c>
      <c r="AG5162" t="n">
        <v>59</v>
      </c>
      <c r="AH5162" t="n">
        <v>65</v>
      </c>
      <c r="AI5162"/>
      <c r="AJ5162"/>
      <c r="AK5162"/>
      <c r="AL5162"/>
      <c r="AM5162"/>
      <c r="AN5162"/>
      <c r="AO5162"/>
      <c r="AP5162"/>
      <c r="AQ5162"/>
      <c r="AR5162"/>
    </row>
    <row r="5163">
      <c r="A5163" t="n">
        <v>481094</v>
      </c>
      <c r="B5163" t="s">
        <v>7478</v>
      </c>
      <c r="C5163" t="s">
        <v>3221</v>
      </c>
      <c r="D5163" t="s">
        <v>996</v>
      </c>
      <c r="E5163" t="s">
        <v>997</v>
      </c>
      <c r="F5163" t="s">
        <v>188</v>
      </c>
      <c r="G5163" t="s">
        <v>189</v>
      </c>
      <c r="H5163" t="s">
        <v>150</v>
      </c>
      <c r="I5163" t="s">
        <v>151</v>
      </c>
      <c r="J5163" t="s">
        <v>164</v>
      </c>
      <c r="K5163" t="s">
        <v>209</v>
      </c>
      <c r="L5163" t="s">
        <v>155</v>
      </c>
      <c r="M5163" t="s">
        <v>155</v>
      </c>
      <c r="N5163" t="n">
        <v>-73.9722</v>
      </c>
      <c r="O5163" t="n">
        <v>40.757</v>
      </c>
      <c r="P5163" t="n">
        <v>222</v>
      </c>
      <c r="Q5163"/>
      <c r="R5163"/>
      <c r="S5163"/>
      <c r="T5163"/>
      <c r="U5163"/>
      <c r="V5163"/>
      <c r="W5163"/>
      <c r="X5163"/>
      <c r="Y5163"/>
      <c r="Z5163"/>
      <c r="AA5163"/>
      <c r="AB5163"/>
      <c r="AC5163"/>
      <c r="AD5163"/>
      <c r="AE5163"/>
      <c r="AF5163"/>
      <c r="AG5163"/>
      <c r="AH5163"/>
      <c r="AI5163"/>
      <c r="AJ5163"/>
      <c r="AK5163"/>
      <c r="AL5163"/>
      <c r="AM5163"/>
      <c r="AN5163"/>
      <c r="AO5163"/>
      <c r="AP5163"/>
      <c r="AQ5163" t="n">
        <v>89</v>
      </c>
      <c r="AR5163"/>
    </row>
    <row r="5164">
      <c r="A5164" t="n">
        <v>481100</v>
      </c>
      <c r="B5164" t="s">
        <v>7479</v>
      </c>
      <c r="C5164" t="s">
        <v>7480</v>
      </c>
      <c r="D5164" t="s">
        <v>5021</v>
      </c>
      <c r="E5164" t="s">
        <v>914</v>
      </c>
      <c r="F5164" t="s">
        <v>199</v>
      </c>
      <c r="G5164" t="s">
        <v>189</v>
      </c>
      <c r="H5164" t="s">
        <v>200</v>
      </c>
      <c r="I5164" t="s">
        <v>186</v>
      </c>
      <c r="J5164" t="s">
        <v>164</v>
      </c>
      <c r="K5164"/>
      <c r="L5164" t="s">
        <v>155</v>
      </c>
      <c r="M5164" t="s">
        <v>155</v>
      </c>
      <c r="N5164" t="n">
        <v>-111.9405</v>
      </c>
      <c r="O5164" t="n">
        <v>40.6527</v>
      </c>
      <c r="P5164" t="n">
        <v>207</v>
      </c>
      <c r="Q5164" t="n">
        <v>207</v>
      </c>
      <c r="R5164" t="n">
        <v>80.7</v>
      </c>
      <c r="S5164" t="n">
        <v>6.3</v>
      </c>
      <c r="T5164" t="n">
        <v>0</v>
      </c>
      <c r="U5164" t="n">
        <v>22.2</v>
      </c>
      <c r="V5164" t="n">
        <v>70.5</v>
      </c>
      <c r="W5164" t="n">
        <v>0</v>
      </c>
      <c r="X5164" t="n">
        <v>94</v>
      </c>
      <c r="Y5164" t="n">
        <v>94</v>
      </c>
      <c r="Z5164" t="n">
        <v>20</v>
      </c>
      <c r="AA5164"/>
      <c r="AB5164"/>
      <c r="AC5164"/>
      <c r="AD5164"/>
      <c r="AE5164"/>
      <c r="AF5164" t="n">
        <v>97</v>
      </c>
      <c r="AG5164" t="n">
        <v>2</v>
      </c>
      <c r="AH5164" t="n">
        <v>2</v>
      </c>
      <c r="AI5164"/>
      <c r="AJ5164"/>
      <c r="AK5164"/>
      <c r="AL5164"/>
      <c r="AM5164"/>
      <c r="AN5164"/>
      <c r="AO5164"/>
      <c r="AP5164"/>
      <c r="AQ5164"/>
      <c r="AR5164"/>
    </row>
    <row r="5165">
      <c r="A5165" t="n">
        <v>481128</v>
      </c>
      <c r="B5165" t="s">
        <v>7481</v>
      </c>
      <c r="C5165" t="s">
        <v>801</v>
      </c>
      <c r="D5165" t="s">
        <v>440</v>
      </c>
      <c r="E5165" t="s">
        <v>267</v>
      </c>
      <c r="F5165" t="s">
        <v>199</v>
      </c>
      <c r="G5165" t="s">
        <v>189</v>
      </c>
      <c r="H5165" t="s">
        <v>200</v>
      </c>
      <c r="I5165" t="s">
        <v>151</v>
      </c>
      <c r="J5165" t="s">
        <v>164</v>
      </c>
      <c r="K5165"/>
      <c r="L5165" t="s">
        <v>155</v>
      </c>
      <c r="M5165" t="s">
        <v>155</v>
      </c>
      <c r="N5165" t="n">
        <v>-117.8959</v>
      </c>
      <c r="O5165" t="n">
        <v>33.7594</v>
      </c>
      <c r="P5165" t="n">
        <v>131</v>
      </c>
      <c r="Q5165" t="n">
        <v>131</v>
      </c>
      <c r="R5165" t="n">
        <v>88.5</v>
      </c>
      <c r="S5165" t="n">
        <v>2.3</v>
      </c>
      <c r="T5165" t="n">
        <v>1.5</v>
      </c>
      <c r="U5165" t="n">
        <v>63.4</v>
      </c>
      <c r="V5165" t="n">
        <v>31.3</v>
      </c>
      <c r="W5165" t="n">
        <v>0</v>
      </c>
      <c r="X5165" t="n">
        <v>86</v>
      </c>
      <c r="Y5165" t="n">
        <v>50</v>
      </c>
      <c r="Z5165" t="n">
        <v>24</v>
      </c>
      <c r="AA5165"/>
      <c r="AB5165"/>
      <c r="AC5165"/>
      <c r="AD5165"/>
      <c r="AE5165"/>
      <c r="AF5165" t="n">
        <v>23</v>
      </c>
      <c r="AG5165" t="n">
        <v>62</v>
      </c>
      <c r="AH5165" t="n">
        <v>62</v>
      </c>
      <c r="AI5165" t="n">
        <v>9490</v>
      </c>
      <c r="AJ5165" t="n">
        <v>9490</v>
      </c>
      <c r="AK5165"/>
      <c r="AL5165"/>
      <c r="AM5165"/>
      <c r="AN5165"/>
      <c r="AO5165"/>
      <c r="AP5165"/>
      <c r="AQ5165"/>
      <c r="AR5165"/>
    </row>
    <row r="5166">
      <c r="A5166" t="n">
        <v>481137</v>
      </c>
      <c r="B5166" t="s">
        <v>7482</v>
      </c>
      <c r="C5166" t="s">
        <v>7483</v>
      </c>
      <c r="D5166" t="s">
        <v>5348</v>
      </c>
      <c r="E5166" t="s">
        <v>1434</v>
      </c>
      <c r="F5166" t="s">
        <v>368</v>
      </c>
      <c r="G5166" t="s">
        <v>163</v>
      </c>
      <c r="H5166" t="s">
        <v>174</v>
      </c>
      <c r="I5166" t="s">
        <v>175</v>
      </c>
      <c r="J5166" t="s">
        <v>164</v>
      </c>
      <c r="K5166"/>
      <c r="L5166" t="s">
        <v>155</v>
      </c>
      <c r="M5166" t="s">
        <v>155</v>
      </c>
      <c r="N5166" t="n">
        <v>-88.0623</v>
      </c>
      <c r="O5166" t="n">
        <v>42.6804</v>
      </c>
      <c r="P5166" t="n">
        <v>86</v>
      </c>
      <c r="Q5166" t="n">
        <v>86</v>
      </c>
      <c r="R5166" t="n">
        <v>52.3</v>
      </c>
      <c r="S5166" t="n">
        <v>77.9</v>
      </c>
      <c r="T5166" t="n">
        <v>2.3</v>
      </c>
      <c r="U5166" t="n">
        <v>5.8</v>
      </c>
      <c r="V5166" t="n">
        <v>7</v>
      </c>
      <c r="W5166" t="n">
        <v>0</v>
      </c>
      <c r="X5166" t="n">
        <v>73</v>
      </c>
      <c r="Y5166"/>
      <c r="Z5166" t="n">
        <v>5</v>
      </c>
      <c r="AA5166" t="n">
        <v>28</v>
      </c>
      <c r="AB5166" t="n">
        <v>60.7</v>
      </c>
      <c r="AC5166"/>
      <c r="AD5166"/>
      <c r="AE5166"/>
      <c r="AF5166" t="n">
        <v>40</v>
      </c>
      <c r="AG5166" t="n">
        <v>45</v>
      </c>
      <c r="AH5166" t="n">
        <v>76</v>
      </c>
      <c r="AI5166" t="n">
        <v>29877</v>
      </c>
      <c r="AJ5166" t="n">
        <v>24918</v>
      </c>
      <c r="AK5166" t="n">
        <v>28115</v>
      </c>
      <c r="AL5166" t="n">
        <v>22501</v>
      </c>
      <c r="AM5166" t="n">
        <v>10861</v>
      </c>
      <c r="AN5166" t="n">
        <v>30006</v>
      </c>
      <c r="AO5166"/>
      <c r="AP5166"/>
      <c r="AQ5166"/>
      <c r="AR5166"/>
    </row>
    <row r="5167">
      <c r="A5167" t="n">
        <v>481146</v>
      </c>
      <c r="B5167" t="s">
        <v>7484</v>
      </c>
      <c r="C5167" t="s">
        <v>7485</v>
      </c>
      <c r="D5167" t="s">
        <v>1175</v>
      </c>
      <c r="E5167" t="s">
        <v>147</v>
      </c>
      <c r="F5167" t="s">
        <v>199</v>
      </c>
      <c r="G5167" t="s">
        <v>189</v>
      </c>
      <c r="H5167" t="s">
        <v>200</v>
      </c>
      <c r="I5167" t="s">
        <v>186</v>
      </c>
      <c r="J5167" t="s">
        <v>164</v>
      </c>
      <c r="K5167"/>
      <c r="L5167" t="s">
        <v>155</v>
      </c>
      <c r="M5167" t="s">
        <v>155</v>
      </c>
      <c r="N5167" t="n">
        <v>-84.2386</v>
      </c>
      <c r="O5167" t="n">
        <v>33.8394</v>
      </c>
      <c r="P5167" t="n">
        <v>169</v>
      </c>
      <c r="Q5167" t="n">
        <v>169</v>
      </c>
      <c r="R5167" t="n">
        <v>91.1</v>
      </c>
      <c r="S5167" t="n">
        <v>3</v>
      </c>
      <c r="T5167" t="n">
        <v>75.1</v>
      </c>
      <c r="U5167" t="n">
        <v>11.8</v>
      </c>
      <c r="V5167" t="n">
        <v>3</v>
      </c>
      <c r="W5167" t="n">
        <v>0</v>
      </c>
      <c r="X5167" t="n">
        <v>60</v>
      </c>
      <c r="Y5167" t="n">
        <v>70</v>
      </c>
      <c r="Z5167" t="n">
        <v>15</v>
      </c>
      <c r="AA5167"/>
      <c r="AB5167"/>
      <c r="AC5167"/>
      <c r="AD5167"/>
      <c r="AE5167"/>
      <c r="AF5167" t="n">
        <v>73</v>
      </c>
      <c r="AG5167" t="n">
        <v>64</v>
      </c>
      <c r="AH5167" t="n">
        <v>64</v>
      </c>
      <c r="AI5167" t="n">
        <v>19813</v>
      </c>
      <c r="AJ5167" t="n">
        <v>19099</v>
      </c>
      <c r="AK5167" t="n">
        <v>18984</v>
      </c>
      <c r="AL5167" t="n">
        <v>22368</v>
      </c>
      <c r="AM5167"/>
      <c r="AN5167"/>
      <c r="AO5167"/>
      <c r="AP5167"/>
      <c r="AQ5167"/>
      <c r="AR5167"/>
    </row>
    <row r="5168">
      <c r="A5168" t="n">
        <v>481155</v>
      </c>
      <c r="B5168" t="s">
        <v>7486</v>
      </c>
      <c r="C5168" t="s">
        <v>1290</v>
      </c>
      <c r="D5168" t="s">
        <v>1175</v>
      </c>
      <c r="E5168" t="s">
        <v>147</v>
      </c>
      <c r="F5168" t="s">
        <v>368</v>
      </c>
      <c r="G5168" t="s">
        <v>163</v>
      </c>
      <c r="H5168" t="s">
        <v>174</v>
      </c>
      <c r="I5168" t="s">
        <v>151</v>
      </c>
      <c r="J5168" t="s">
        <v>164</v>
      </c>
      <c r="K5168" t="s">
        <v>176</v>
      </c>
      <c r="L5168" t="s">
        <v>155</v>
      </c>
      <c r="M5168" t="s">
        <v>155</v>
      </c>
      <c r="N5168" t="n">
        <v>-82.0579</v>
      </c>
      <c r="O5168" t="n">
        <v>33.5153</v>
      </c>
      <c r="P5168" t="n">
        <v>294</v>
      </c>
      <c r="Q5168" t="n">
        <v>294</v>
      </c>
      <c r="R5168" t="n">
        <v>64.6</v>
      </c>
      <c r="S5168" t="n">
        <v>25.2</v>
      </c>
      <c r="T5168" t="n">
        <v>71.1</v>
      </c>
      <c r="U5168" t="n">
        <v>2</v>
      </c>
      <c r="V5168" t="n">
        <v>0.7</v>
      </c>
      <c r="W5168" t="n">
        <v>0</v>
      </c>
      <c r="X5168" t="n">
        <v>61</v>
      </c>
      <c r="Y5168"/>
      <c r="Z5168" t="n">
        <v>14</v>
      </c>
      <c r="AA5168" t="n">
        <v>32</v>
      </c>
      <c r="AB5168" t="n">
        <v>56.2</v>
      </c>
      <c r="AC5168"/>
      <c r="AD5168"/>
      <c r="AE5168"/>
      <c r="AF5168" t="n">
        <v>57</v>
      </c>
      <c r="AG5168" t="n">
        <v>44</v>
      </c>
      <c r="AH5168" t="n">
        <v>84</v>
      </c>
      <c r="AI5168" t="n">
        <v>18875</v>
      </c>
      <c r="AJ5168" t="n">
        <v>19429</v>
      </c>
      <c r="AK5168" t="n">
        <v>22608</v>
      </c>
      <c r="AL5168" t="n">
        <v>23262</v>
      </c>
      <c r="AM5168" t="n">
        <v>26400</v>
      </c>
      <c r="AN5168" t="n">
        <v>26400</v>
      </c>
      <c r="AO5168" t="n">
        <v>29</v>
      </c>
      <c r="AP5168"/>
      <c r="AQ5168"/>
      <c r="AR5168"/>
    </row>
    <row r="5169">
      <c r="A5169" t="n">
        <v>481182</v>
      </c>
      <c r="B5169" t="s">
        <v>7487</v>
      </c>
      <c r="C5169" t="s">
        <v>617</v>
      </c>
      <c r="D5169" t="s">
        <v>440</v>
      </c>
      <c r="E5169" t="s">
        <v>267</v>
      </c>
      <c r="F5169" t="s">
        <v>216</v>
      </c>
      <c r="G5169" t="s">
        <v>149</v>
      </c>
      <c r="H5169" t="s">
        <v>200</v>
      </c>
      <c r="I5169" t="s">
        <v>175</v>
      </c>
      <c r="J5169" t="s">
        <v>164</v>
      </c>
      <c r="K5169"/>
      <c r="L5169" t="s">
        <v>155</v>
      </c>
      <c r="M5169" t="s">
        <v>155</v>
      </c>
      <c r="N5169" t="n">
        <v>-123.215</v>
      </c>
      <c r="O5169" t="n">
        <v>39.1609</v>
      </c>
      <c r="P5169" t="n">
        <v>32</v>
      </c>
      <c r="Q5169" t="n">
        <v>32</v>
      </c>
      <c r="R5169" t="n">
        <v>84.4</v>
      </c>
      <c r="S5169" t="n">
        <v>46.9</v>
      </c>
      <c r="T5169" t="n">
        <v>3.1</v>
      </c>
      <c r="U5169" t="n">
        <v>37.5</v>
      </c>
      <c r="V5169" t="n">
        <v>0</v>
      </c>
      <c r="W5169" t="n">
        <v>0</v>
      </c>
      <c r="X5169"/>
      <c r="Y5169"/>
      <c r="Z5169"/>
      <c r="AA5169"/>
      <c r="AB5169"/>
      <c r="AC5169"/>
      <c r="AD5169"/>
      <c r="AE5169"/>
      <c r="AF5169" t="n">
        <v>0</v>
      </c>
      <c r="AG5169" t="n">
        <v>38</v>
      </c>
      <c r="AH5169" t="n">
        <v>100</v>
      </c>
      <c r="AI5169"/>
      <c r="AJ5169"/>
      <c r="AK5169"/>
      <c r="AL5169"/>
      <c r="AM5169"/>
      <c r="AN5169"/>
      <c r="AO5169"/>
      <c r="AP5169"/>
      <c r="AQ5169"/>
      <c r="AR5169"/>
    </row>
    <row r="5170">
      <c r="A5170" t="n">
        <v>481191</v>
      </c>
      <c r="B5170" t="s">
        <v>7488</v>
      </c>
      <c r="C5170" t="s">
        <v>484</v>
      </c>
      <c r="D5170" t="s">
        <v>440</v>
      </c>
      <c r="E5170" t="s">
        <v>267</v>
      </c>
      <c r="F5170" t="s">
        <v>216</v>
      </c>
      <c r="G5170" t="s">
        <v>149</v>
      </c>
      <c r="H5170" t="s">
        <v>200</v>
      </c>
      <c r="I5170" t="s">
        <v>205</v>
      </c>
      <c r="J5170" t="s">
        <v>164</v>
      </c>
      <c r="K5170"/>
      <c r="L5170" t="s">
        <v>155</v>
      </c>
      <c r="M5170" t="s">
        <v>155</v>
      </c>
      <c r="N5170" t="n">
        <v>-117.2947</v>
      </c>
      <c r="O5170" t="n">
        <v>33.9173</v>
      </c>
      <c r="P5170" t="n">
        <v>233</v>
      </c>
      <c r="Q5170" t="n">
        <v>233</v>
      </c>
      <c r="R5170" t="n">
        <v>85</v>
      </c>
      <c r="S5170" t="n">
        <v>5.2</v>
      </c>
      <c r="T5170" t="n">
        <v>10.3</v>
      </c>
      <c r="U5170" t="n">
        <v>75.5</v>
      </c>
      <c r="V5170" t="n">
        <v>2.1</v>
      </c>
      <c r="W5170" t="n">
        <v>0</v>
      </c>
      <c r="X5170" t="n">
        <v>89</v>
      </c>
      <c r="Y5170"/>
      <c r="Z5170" t="n">
        <v>17</v>
      </c>
      <c r="AA5170"/>
      <c r="AB5170"/>
      <c r="AC5170"/>
      <c r="AD5170"/>
      <c r="AE5170"/>
      <c r="AF5170" t="n">
        <v>115</v>
      </c>
      <c r="AG5170" t="n">
        <v>67</v>
      </c>
      <c r="AH5170" t="n">
        <v>100</v>
      </c>
      <c r="AI5170" t="n">
        <v>11857</v>
      </c>
      <c r="AJ5170" t="n">
        <v>11206</v>
      </c>
      <c r="AK5170" t="n">
        <v>12767</v>
      </c>
      <c r="AL5170" t="n">
        <v>13309</v>
      </c>
      <c r="AM5170" t="n">
        <v>18934</v>
      </c>
      <c r="AN5170"/>
      <c r="AO5170"/>
      <c r="AP5170"/>
      <c r="AQ5170"/>
      <c r="AR5170"/>
    </row>
    <row r="5171">
      <c r="A5171" t="n">
        <v>481207</v>
      </c>
      <c r="B5171" t="s">
        <v>7489</v>
      </c>
      <c r="C5171" t="s">
        <v>7490</v>
      </c>
      <c r="D5171" t="s">
        <v>2194</v>
      </c>
      <c r="E5171" t="s">
        <v>997</v>
      </c>
      <c r="F5171" t="s">
        <v>199</v>
      </c>
      <c r="G5171" t="s">
        <v>189</v>
      </c>
      <c r="H5171" t="s">
        <v>200</v>
      </c>
      <c r="I5171" t="s">
        <v>186</v>
      </c>
      <c r="J5171" t="s">
        <v>164</v>
      </c>
      <c r="K5171"/>
      <c r="L5171" t="s">
        <v>155</v>
      </c>
      <c r="M5171" t="s">
        <v>155</v>
      </c>
      <c r="N5171" t="n">
        <v>-76.6563</v>
      </c>
      <c r="O5171" t="n">
        <v>39.4874</v>
      </c>
      <c r="P5171" t="n">
        <v>277</v>
      </c>
      <c r="Q5171" t="n">
        <v>277</v>
      </c>
      <c r="R5171" t="n">
        <v>83</v>
      </c>
      <c r="S5171" t="n">
        <v>50.5</v>
      </c>
      <c r="T5171" t="n">
        <v>27.4</v>
      </c>
      <c r="U5171" t="n">
        <v>13.4</v>
      </c>
      <c r="V5171" t="n">
        <v>5.1</v>
      </c>
      <c r="W5171" t="n">
        <v>0.4</v>
      </c>
      <c r="X5171" t="n">
        <v>97</v>
      </c>
      <c r="Y5171"/>
      <c r="Z5171" t="n">
        <v>20</v>
      </c>
      <c r="AA5171"/>
      <c r="AB5171"/>
      <c r="AC5171"/>
      <c r="AD5171"/>
      <c r="AE5171"/>
      <c r="AF5171" t="n">
        <v>33</v>
      </c>
      <c r="AG5171" t="n">
        <v>50</v>
      </c>
      <c r="AH5171" t="n">
        <v>50</v>
      </c>
      <c r="AI5171" t="n">
        <v>22028</v>
      </c>
      <c r="AJ5171" t="n">
        <v>20067</v>
      </c>
      <c r="AK5171" t="n">
        <v>23663</v>
      </c>
      <c r="AL5171"/>
      <c r="AM5171"/>
      <c r="AN5171"/>
      <c r="AO5171"/>
      <c r="AP5171"/>
      <c r="AQ5171"/>
      <c r="AR5171"/>
    </row>
    <row r="5172">
      <c r="A5172" t="n">
        <v>481225</v>
      </c>
      <c r="B5172" t="s">
        <v>7491</v>
      </c>
      <c r="C5172" t="s">
        <v>4664</v>
      </c>
      <c r="D5172" t="s">
        <v>4659</v>
      </c>
      <c r="E5172" t="s">
        <v>147</v>
      </c>
      <c r="F5172" t="s">
        <v>162</v>
      </c>
      <c r="G5172" t="s">
        <v>163</v>
      </c>
      <c r="H5172" t="s">
        <v>150</v>
      </c>
      <c r="I5172" t="s">
        <v>151</v>
      </c>
      <c r="J5172" t="s">
        <v>164</v>
      </c>
      <c r="K5172" t="s">
        <v>209</v>
      </c>
      <c r="L5172" t="s">
        <v>155</v>
      </c>
      <c r="M5172" t="s">
        <v>155</v>
      </c>
      <c r="N5172" t="n">
        <v>-89.9118</v>
      </c>
      <c r="O5172" t="n">
        <v>35.0642</v>
      </c>
      <c r="P5172" t="n">
        <v>21</v>
      </c>
      <c r="Q5172" t="n">
        <v>21</v>
      </c>
      <c r="R5172" t="n">
        <v>38.1</v>
      </c>
      <c r="S5172" t="n">
        <v>23.8</v>
      </c>
      <c r="T5172" t="n">
        <v>14.3</v>
      </c>
      <c r="U5172" t="n">
        <v>23.8</v>
      </c>
      <c r="V5172" t="n">
        <v>0</v>
      </c>
      <c r="W5172" t="n">
        <v>38.1</v>
      </c>
      <c r="X5172" t="n">
        <v>100</v>
      </c>
      <c r="Y5172"/>
      <c r="Z5172" t="n">
        <v>3</v>
      </c>
      <c r="AA5172" t="n">
        <v>4</v>
      </c>
      <c r="AB5172" t="n">
        <v>75</v>
      </c>
      <c r="AC5172" t="n">
        <v>4</v>
      </c>
      <c r="AD5172" t="n">
        <v>75</v>
      </c>
      <c r="AE5172" t="n">
        <v>75</v>
      </c>
      <c r="AF5172" t="n">
        <v>5</v>
      </c>
      <c r="AG5172" t="n">
        <v>35</v>
      </c>
      <c r="AH5172" t="n">
        <v>100</v>
      </c>
      <c r="AI5172" t="n">
        <v>15877</v>
      </c>
      <c r="AJ5172" t="n">
        <v>10866</v>
      </c>
      <c r="AK5172"/>
      <c r="AL5172" t="n">
        <v>12897</v>
      </c>
      <c r="AM5172"/>
      <c r="AN5172"/>
      <c r="AO5172" t="n">
        <v>2</v>
      </c>
      <c r="AP5172" t="n">
        <v>4</v>
      </c>
      <c r="AQ5172"/>
      <c r="AR5172"/>
    </row>
    <row r="5173">
      <c r="A5173" t="n">
        <v>481243</v>
      </c>
      <c r="B5173" t="s">
        <v>7492</v>
      </c>
      <c r="C5173" t="s">
        <v>7493</v>
      </c>
      <c r="D5173" t="s">
        <v>996</v>
      </c>
      <c r="E5173" t="s">
        <v>997</v>
      </c>
      <c r="F5173" t="s">
        <v>199</v>
      </c>
      <c r="G5173" t="s">
        <v>189</v>
      </c>
      <c r="H5173" t="s">
        <v>200</v>
      </c>
      <c r="I5173" t="s">
        <v>186</v>
      </c>
      <c r="J5173" t="s">
        <v>164</v>
      </c>
      <c r="K5173"/>
      <c r="L5173" t="s">
        <v>155</v>
      </c>
      <c r="M5173" t="s">
        <v>155</v>
      </c>
      <c r="N5173" t="n">
        <v>-73.1893</v>
      </c>
      <c r="O5173" t="n">
        <v>40.8023</v>
      </c>
      <c r="P5173" t="n">
        <v>389</v>
      </c>
      <c r="Q5173" t="n">
        <v>389</v>
      </c>
      <c r="R5173" t="n">
        <v>99.7</v>
      </c>
      <c r="S5173" t="n">
        <v>56.6</v>
      </c>
      <c r="T5173" t="n">
        <v>6.4</v>
      </c>
      <c r="U5173" t="n">
        <v>27.8</v>
      </c>
      <c r="V5173" t="n">
        <v>1</v>
      </c>
      <c r="W5173" t="n">
        <v>1</v>
      </c>
      <c r="X5173" t="n">
        <v>100</v>
      </c>
      <c r="Y5173" t="n">
        <v>96</v>
      </c>
      <c r="Z5173" t="n">
        <v>18</v>
      </c>
      <c r="AA5173"/>
      <c r="AB5173"/>
      <c r="AC5173"/>
      <c r="AD5173"/>
      <c r="AE5173"/>
      <c r="AF5173" t="n">
        <v>32</v>
      </c>
      <c r="AG5173" t="n">
        <v>32</v>
      </c>
      <c r="AH5173" t="n">
        <v>34</v>
      </c>
      <c r="AI5173" t="n">
        <v>31887</v>
      </c>
      <c r="AJ5173" t="n">
        <v>33021</v>
      </c>
      <c r="AK5173" t="n">
        <v>36424</v>
      </c>
      <c r="AL5173"/>
      <c r="AM5173"/>
      <c r="AN5173"/>
      <c r="AO5173"/>
      <c r="AP5173"/>
      <c r="AQ5173"/>
      <c r="AR5173"/>
    </row>
    <row r="5174">
      <c r="A5174" t="n">
        <v>481252</v>
      </c>
      <c r="B5174" t="s">
        <v>7494</v>
      </c>
      <c r="C5174" t="s">
        <v>1107</v>
      </c>
      <c r="D5174" t="s">
        <v>1078</v>
      </c>
      <c r="E5174" t="s">
        <v>147</v>
      </c>
      <c r="F5174" t="s">
        <v>279</v>
      </c>
      <c r="G5174" t="s">
        <v>189</v>
      </c>
      <c r="H5174" t="s">
        <v>174</v>
      </c>
      <c r="I5174" t="s">
        <v>186</v>
      </c>
      <c r="J5174" t="s">
        <v>164</v>
      </c>
      <c r="K5174" t="s">
        <v>176</v>
      </c>
      <c r="L5174" t="s">
        <v>155</v>
      </c>
      <c r="M5174" t="s">
        <v>155</v>
      </c>
      <c r="N5174" t="n">
        <v>-80.2283</v>
      </c>
      <c r="O5174" t="n">
        <v>26.683</v>
      </c>
      <c r="P5174" t="n">
        <v>176</v>
      </c>
      <c r="Q5174" t="n">
        <v>176</v>
      </c>
      <c r="R5174" t="n">
        <v>89.2</v>
      </c>
      <c r="S5174" t="n">
        <v>10.8</v>
      </c>
      <c r="T5174" t="n">
        <v>69.9</v>
      </c>
      <c r="U5174" t="n">
        <v>14.2</v>
      </c>
      <c r="V5174" t="n">
        <v>1.1</v>
      </c>
      <c r="W5174" t="n">
        <v>0</v>
      </c>
      <c r="X5174" t="n">
        <v>92</v>
      </c>
      <c r="Y5174"/>
      <c r="Z5174" t="n">
        <v>10</v>
      </c>
      <c r="AA5174" t="n">
        <v>6</v>
      </c>
      <c r="AB5174" t="n">
        <v>83.3</v>
      </c>
      <c r="AC5174"/>
      <c r="AD5174"/>
      <c r="AE5174"/>
      <c r="AF5174" t="n">
        <v>0</v>
      </c>
      <c r="AG5174" t="n">
        <v>50</v>
      </c>
      <c r="AH5174" t="n">
        <v>52</v>
      </c>
      <c r="AI5174"/>
      <c r="AJ5174"/>
      <c r="AK5174"/>
      <c r="AL5174"/>
      <c r="AM5174"/>
      <c r="AN5174"/>
      <c r="AO5174" t="n">
        <v>53</v>
      </c>
      <c r="AP5174"/>
      <c r="AQ5174"/>
      <c r="AR5174"/>
    </row>
    <row r="5175">
      <c r="A5175" t="n">
        <v>481289</v>
      </c>
      <c r="B5175" t="s">
        <v>7495</v>
      </c>
      <c r="C5175" t="s">
        <v>668</v>
      </c>
      <c r="D5175" t="s">
        <v>440</v>
      </c>
      <c r="E5175" t="s">
        <v>267</v>
      </c>
      <c r="F5175" t="s">
        <v>279</v>
      </c>
      <c r="G5175" t="s">
        <v>189</v>
      </c>
      <c r="H5175" t="s">
        <v>174</v>
      </c>
      <c r="I5175" t="s">
        <v>151</v>
      </c>
      <c r="J5175" t="s">
        <v>164</v>
      </c>
      <c r="K5175"/>
      <c r="L5175" t="s">
        <v>155</v>
      </c>
      <c r="M5175" t="s">
        <v>155</v>
      </c>
      <c r="N5175" t="n">
        <v>-121.2933</v>
      </c>
      <c r="O5175" t="n">
        <v>37.9663</v>
      </c>
      <c r="P5175" t="n">
        <v>152</v>
      </c>
      <c r="Q5175" t="n">
        <v>152</v>
      </c>
      <c r="R5175" t="n">
        <v>76.3</v>
      </c>
      <c r="S5175" t="n">
        <v>18.4</v>
      </c>
      <c r="T5175" t="n">
        <v>5.3</v>
      </c>
      <c r="U5175" t="n">
        <v>28.3</v>
      </c>
      <c r="V5175" t="n">
        <v>25.7</v>
      </c>
      <c r="W5175" t="n">
        <v>0</v>
      </c>
      <c r="X5175"/>
      <c r="Y5175"/>
      <c r="Z5175" t="n">
        <v>15</v>
      </c>
      <c r="AA5175"/>
      <c r="AB5175"/>
      <c r="AC5175"/>
      <c r="AD5175"/>
      <c r="AE5175"/>
      <c r="AF5175" t="n">
        <v>10</v>
      </c>
      <c r="AG5175" t="n">
        <v>45</v>
      </c>
      <c r="AH5175" t="n">
        <v>45</v>
      </c>
      <c r="AI5175" t="n">
        <v>21001</v>
      </c>
      <c r="AJ5175"/>
      <c r="AK5175" t="n">
        <v>16538</v>
      </c>
      <c r="AL5175"/>
      <c r="AM5175"/>
      <c r="AN5175" t="n">
        <v>19661</v>
      </c>
      <c r="AO5175" t="n">
        <v>27</v>
      </c>
      <c r="AP5175"/>
      <c r="AQ5175"/>
      <c r="AR5175"/>
    </row>
    <row r="5176">
      <c r="A5176" t="n">
        <v>481298</v>
      </c>
      <c r="B5176" t="s">
        <v>7496</v>
      </c>
      <c r="C5176" t="s">
        <v>7319</v>
      </c>
      <c r="D5176" t="s">
        <v>440</v>
      </c>
      <c r="E5176" t="s">
        <v>267</v>
      </c>
      <c r="F5176" t="s">
        <v>199</v>
      </c>
      <c r="G5176" t="s">
        <v>189</v>
      </c>
      <c r="H5176" t="s">
        <v>200</v>
      </c>
      <c r="I5176" t="s">
        <v>151</v>
      </c>
      <c r="J5176" t="s">
        <v>164</v>
      </c>
      <c r="K5176"/>
      <c r="L5176" t="s">
        <v>155</v>
      </c>
      <c r="M5176" t="s">
        <v>155</v>
      </c>
      <c r="N5176" t="n">
        <v>-119.6374</v>
      </c>
      <c r="O5176" t="n">
        <v>36.3334</v>
      </c>
      <c r="P5176" t="n">
        <v>96</v>
      </c>
      <c r="Q5176" t="n">
        <v>96</v>
      </c>
      <c r="R5176" t="n">
        <v>99</v>
      </c>
      <c r="S5176" t="n">
        <v>18.8</v>
      </c>
      <c r="T5176" t="n">
        <v>3.1</v>
      </c>
      <c r="U5176" t="n">
        <v>68.8</v>
      </c>
      <c r="V5176" t="n">
        <v>4.2</v>
      </c>
      <c r="W5176" t="n">
        <v>0</v>
      </c>
      <c r="X5176" t="n">
        <v>13</v>
      </c>
      <c r="Y5176"/>
      <c r="Z5176" t="n">
        <v>15</v>
      </c>
      <c r="AA5176"/>
      <c r="AB5176"/>
      <c r="AC5176"/>
      <c r="AD5176"/>
      <c r="AE5176"/>
      <c r="AF5176" t="n">
        <v>47</v>
      </c>
      <c r="AG5176" t="n">
        <v>42</v>
      </c>
      <c r="AH5176" t="n">
        <v>42</v>
      </c>
      <c r="AI5176" t="n">
        <v>12250</v>
      </c>
      <c r="AJ5176" t="n">
        <v>12304</v>
      </c>
      <c r="AK5176"/>
      <c r="AL5176"/>
      <c r="AM5176"/>
      <c r="AN5176"/>
      <c r="AO5176"/>
      <c r="AP5176"/>
      <c r="AQ5176"/>
      <c r="AR5176"/>
    </row>
    <row r="5177">
      <c r="A5177" t="n">
        <v>481313</v>
      </c>
      <c r="B5177" t="s">
        <v>7497</v>
      </c>
      <c r="C5177" t="s">
        <v>7230</v>
      </c>
      <c r="D5177" t="s">
        <v>1078</v>
      </c>
      <c r="E5177" t="s">
        <v>147</v>
      </c>
      <c r="F5177" t="s">
        <v>199</v>
      </c>
      <c r="G5177" t="s">
        <v>189</v>
      </c>
      <c r="H5177" t="s">
        <v>200</v>
      </c>
      <c r="I5177" t="s">
        <v>186</v>
      </c>
      <c r="J5177" t="s">
        <v>164</v>
      </c>
      <c r="K5177"/>
      <c r="L5177" t="s">
        <v>155</v>
      </c>
      <c r="M5177" t="s">
        <v>155</v>
      </c>
      <c r="N5177" t="n">
        <v>-80.2555</v>
      </c>
      <c r="O5177" t="n">
        <v>26.0103</v>
      </c>
      <c r="P5177" t="n">
        <v>111</v>
      </c>
      <c r="Q5177" t="n">
        <v>111</v>
      </c>
      <c r="R5177" t="n">
        <v>97.3</v>
      </c>
      <c r="S5177" t="n">
        <v>10.8</v>
      </c>
      <c r="T5177" t="n">
        <v>31.5</v>
      </c>
      <c r="U5177" t="n">
        <v>51.4</v>
      </c>
      <c r="V5177" t="n">
        <v>5.4</v>
      </c>
      <c r="W5177" t="n">
        <v>0</v>
      </c>
      <c r="X5177" t="n">
        <v>86</v>
      </c>
      <c r="Y5177" t="n">
        <v>89</v>
      </c>
      <c r="Z5177" t="n">
        <v>13</v>
      </c>
      <c r="AA5177"/>
      <c r="AB5177"/>
      <c r="AC5177"/>
      <c r="AD5177"/>
      <c r="AE5177"/>
      <c r="AF5177" t="n">
        <v>23</v>
      </c>
      <c r="AG5177" t="n">
        <v>38</v>
      </c>
      <c r="AH5177" t="n">
        <v>41</v>
      </c>
      <c r="AI5177"/>
      <c r="AJ5177"/>
      <c r="AK5177"/>
      <c r="AL5177"/>
      <c r="AM5177"/>
      <c r="AN5177"/>
      <c r="AO5177"/>
      <c r="AP5177"/>
      <c r="AQ5177"/>
      <c r="AR5177"/>
    </row>
    <row r="5178">
      <c r="A5178" t="n">
        <v>481322</v>
      </c>
      <c r="B5178" t="s">
        <v>7498</v>
      </c>
      <c r="C5178" t="s">
        <v>4647</v>
      </c>
      <c r="D5178" t="s">
        <v>4775</v>
      </c>
      <c r="E5178" t="s">
        <v>283</v>
      </c>
      <c r="F5178" t="s">
        <v>199</v>
      </c>
      <c r="G5178" t="s">
        <v>189</v>
      </c>
      <c r="H5178" t="s">
        <v>200</v>
      </c>
      <c r="I5178" t="s">
        <v>151</v>
      </c>
      <c r="J5178" t="s">
        <v>164</v>
      </c>
      <c r="K5178"/>
      <c r="L5178" t="s">
        <v>155</v>
      </c>
      <c r="M5178" t="s">
        <v>155</v>
      </c>
      <c r="N5178" t="n">
        <v>-98.3012</v>
      </c>
      <c r="O5178" t="n">
        <v>26.2253</v>
      </c>
      <c r="P5178" t="n">
        <v>93</v>
      </c>
      <c r="Q5178" t="n">
        <v>93</v>
      </c>
      <c r="R5178" t="n">
        <v>96.8</v>
      </c>
      <c r="S5178" t="n">
        <v>0</v>
      </c>
      <c r="T5178" t="n">
        <v>0</v>
      </c>
      <c r="U5178" t="n">
        <v>100</v>
      </c>
      <c r="V5178" t="n">
        <v>0</v>
      </c>
      <c r="W5178" t="n">
        <v>0</v>
      </c>
      <c r="X5178"/>
      <c r="Y5178"/>
      <c r="Z5178"/>
      <c r="AA5178"/>
      <c r="AB5178"/>
      <c r="AC5178"/>
      <c r="AD5178"/>
      <c r="AE5178"/>
      <c r="AF5178"/>
      <c r="AG5178"/>
      <c r="AH5178"/>
      <c r="AI5178"/>
      <c r="AJ5178"/>
      <c r="AK5178"/>
      <c r="AL5178"/>
      <c r="AM5178"/>
      <c r="AN5178"/>
      <c r="AO5178"/>
      <c r="AP5178"/>
      <c r="AQ5178"/>
      <c r="AR5178"/>
    </row>
    <row r="5179">
      <c r="A5179" t="n">
        <v>481331</v>
      </c>
      <c r="B5179" t="s">
        <v>7499</v>
      </c>
      <c r="C5179" t="s">
        <v>2644</v>
      </c>
      <c r="D5179" t="s">
        <v>996</v>
      </c>
      <c r="E5179" t="s">
        <v>997</v>
      </c>
      <c r="F5179" t="s">
        <v>199</v>
      </c>
      <c r="G5179" t="s">
        <v>189</v>
      </c>
      <c r="H5179" t="s">
        <v>200</v>
      </c>
      <c r="I5179" t="s">
        <v>151</v>
      </c>
      <c r="J5179" t="s">
        <v>164</v>
      </c>
      <c r="K5179"/>
      <c r="L5179" t="s">
        <v>155</v>
      </c>
      <c r="M5179" t="s">
        <v>155</v>
      </c>
      <c r="N5179" t="n">
        <v>-77.6373</v>
      </c>
      <c r="O5179" t="n">
        <v>43.2001</v>
      </c>
      <c r="P5179" t="n">
        <v>187</v>
      </c>
      <c r="Q5179" t="n">
        <v>187</v>
      </c>
      <c r="R5179" t="n">
        <v>24.1</v>
      </c>
      <c r="S5179" t="n">
        <v>16.6</v>
      </c>
      <c r="T5179" t="n">
        <v>49.2</v>
      </c>
      <c r="U5179" t="n">
        <v>26.2</v>
      </c>
      <c r="V5179" t="n">
        <v>0</v>
      </c>
      <c r="W5179" t="n">
        <v>0</v>
      </c>
      <c r="X5179"/>
      <c r="Y5179"/>
      <c r="Z5179" t="n">
        <v>10</v>
      </c>
      <c r="AA5179"/>
      <c r="AB5179"/>
      <c r="AC5179"/>
      <c r="AD5179"/>
      <c r="AE5179"/>
      <c r="AF5179" t="n">
        <v>16</v>
      </c>
      <c r="AG5179" t="n">
        <v>70</v>
      </c>
      <c r="AH5179" t="n">
        <v>71</v>
      </c>
      <c r="AI5179" t="n">
        <v>9062</v>
      </c>
      <c r="AJ5179" t="n">
        <v>13514</v>
      </c>
      <c r="AK5179" t="n">
        <v>12896</v>
      </c>
      <c r="AL5179"/>
      <c r="AM5179"/>
      <c r="AN5179"/>
      <c r="AO5179"/>
      <c r="AP5179"/>
      <c r="AQ5179"/>
      <c r="AR5179"/>
    </row>
    <row r="5180">
      <c r="A5180" t="n">
        <v>481340</v>
      </c>
      <c r="B5180" t="s">
        <v>7500</v>
      </c>
      <c r="C5180" t="s">
        <v>4658</v>
      </c>
      <c r="D5180" t="s">
        <v>4659</v>
      </c>
      <c r="E5180" t="s">
        <v>147</v>
      </c>
      <c r="F5180" t="s">
        <v>199</v>
      </c>
      <c r="G5180" t="s">
        <v>189</v>
      </c>
      <c r="H5180" t="s">
        <v>200</v>
      </c>
      <c r="I5180" t="s">
        <v>151</v>
      </c>
      <c r="J5180" t="s">
        <v>164</v>
      </c>
      <c r="K5180"/>
      <c r="L5180" t="s">
        <v>155</v>
      </c>
      <c r="M5180" t="s">
        <v>155</v>
      </c>
      <c r="N5180" t="n">
        <v>-86.6672</v>
      </c>
      <c r="O5180" t="n">
        <v>36.1705</v>
      </c>
      <c r="P5180" t="n">
        <v>51</v>
      </c>
      <c r="Q5180" t="n">
        <v>51</v>
      </c>
      <c r="R5180" t="n">
        <v>100</v>
      </c>
      <c r="S5180" t="n">
        <v>94.1</v>
      </c>
      <c r="T5180" t="n">
        <v>0</v>
      </c>
      <c r="U5180" t="n">
        <v>3.9</v>
      </c>
      <c r="V5180" t="n">
        <v>0</v>
      </c>
      <c r="W5180" t="n">
        <v>0</v>
      </c>
      <c r="X5180" t="n">
        <v>88</v>
      </c>
      <c r="Y5180"/>
      <c r="Z5180" t="n">
        <v>7</v>
      </c>
      <c r="AA5180"/>
      <c r="AB5180"/>
      <c r="AC5180"/>
      <c r="AD5180"/>
      <c r="AE5180"/>
      <c r="AF5180" t="n">
        <v>18</v>
      </c>
      <c r="AG5180" t="n">
        <v>31</v>
      </c>
      <c r="AH5180" t="n">
        <v>31</v>
      </c>
      <c r="AI5180" t="n">
        <v>13069</v>
      </c>
      <c r="AJ5180" t="n">
        <v>13347</v>
      </c>
      <c r="AK5180"/>
      <c r="AL5180"/>
      <c r="AM5180"/>
      <c r="AN5180"/>
      <c r="AO5180"/>
      <c r="AP5180"/>
      <c r="AQ5180"/>
      <c r="AR5180"/>
    </row>
    <row r="5181">
      <c r="A5181" t="n">
        <v>481368</v>
      </c>
      <c r="B5181" t="s">
        <v>7501</v>
      </c>
      <c r="C5181" t="s">
        <v>7502</v>
      </c>
      <c r="D5181" t="s">
        <v>1078</v>
      </c>
      <c r="E5181" t="s">
        <v>147</v>
      </c>
      <c r="F5181" t="s">
        <v>199</v>
      </c>
      <c r="G5181" t="s">
        <v>189</v>
      </c>
      <c r="H5181" t="s">
        <v>200</v>
      </c>
      <c r="I5181" t="s">
        <v>186</v>
      </c>
      <c r="J5181" t="s">
        <v>164</v>
      </c>
      <c r="K5181"/>
      <c r="L5181" t="s">
        <v>155</v>
      </c>
      <c r="M5181" t="s">
        <v>155</v>
      </c>
      <c r="N5181" t="n">
        <v>-80.1356</v>
      </c>
      <c r="O5181" t="n">
        <v>25.9853</v>
      </c>
      <c r="P5181" t="n">
        <v>123</v>
      </c>
      <c r="Q5181" t="n">
        <v>123</v>
      </c>
      <c r="R5181" t="n">
        <v>94.3</v>
      </c>
      <c r="S5181" t="n">
        <v>88.6</v>
      </c>
      <c r="T5181" t="n">
        <v>0</v>
      </c>
      <c r="U5181" t="n">
        <v>4.9</v>
      </c>
      <c r="V5181" t="n">
        <v>6.5</v>
      </c>
      <c r="W5181" t="n">
        <v>0</v>
      </c>
      <c r="X5181" t="n">
        <v>86</v>
      </c>
      <c r="Y5181"/>
      <c r="Z5181" t="n">
        <v>8</v>
      </c>
      <c r="AA5181"/>
      <c r="AB5181"/>
      <c r="AC5181"/>
      <c r="AD5181"/>
      <c r="AE5181"/>
      <c r="AF5181" t="n">
        <v>1</v>
      </c>
      <c r="AG5181" t="n">
        <v>3</v>
      </c>
      <c r="AH5181" t="n">
        <v>3</v>
      </c>
      <c r="AI5181"/>
      <c r="AJ5181"/>
      <c r="AK5181"/>
      <c r="AL5181"/>
      <c r="AM5181"/>
      <c r="AN5181"/>
      <c r="AO5181"/>
      <c r="AP5181"/>
      <c r="AQ5181"/>
      <c r="AR5181"/>
    </row>
    <row r="5182">
      <c r="A5182" t="n">
        <v>481386</v>
      </c>
      <c r="B5182" t="s">
        <v>7503</v>
      </c>
      <c r="C5182" t="s">
        <v>473</v>
      </c>
      <c r="D5182" t="s">
        <v>440</v>
      </c>
      <c r="E5182" t="s">
        <v>267</v>
      </c>
      <c r="F5182" t="s">
        <v>279</v>
      </c>
      <c r="G5182" t="s">
        <v>189</v>
      </c>
      <c r="H5182" t="s">
        <v>174</v>
      </c>
      <c r="I5182" t="s">
        <v>151</v>
      </c>
      <c r="J5182" t="s">
        <v>164</v>
      </c>
      <c r="K5182"/>
      <c r="L5182" t="s">
        <v>155</v>
      </c>
      <c r="M5182" t="s">
        <v>155</v>
      </c>
      <c r="N5182" t="n">
        <v>-117.8879</v>
      </c>
      <c r="O5182" t="n">
        <v>33.8167</v>
      </c>
      <c r="P5182" t="n">
        <v>603</v>
      </c>
      <c r="Q5182" t="n">
        <v>603</v>
      </c>
      <c r="R5182" t="n">
        <v>87.2</v>
      </c>
      <c r="S5182" t="n">
        <v>6.5</v>
      </c>
      <c r="T5182" t="n">
        <v>27.4</v>
      </c>
      <c r="U5182" t="n">
        <v>48.3</v>
      </c>
      <c r="V5182" t="n">
        <v>12.1</v>
      </c>
      <c r="W5182" t="n">
        <v>0</v>
      </c>
      <c r="X5182"/>
      <c r="Y5182" t="n">
        <v>81</v>
      </c>
      <c r="Z5182" t="n">
        <v>13</v>
      </c>
      <c r="AA5182" t="n">
        <v>5</v>
      </c>
      <c r="AB5182" t="n">
        <v>100</v>
      </c>
      <c r="AC5182"/>
      <c r="AD5182"/>
      <c r="AE5182"/>
      <c r="AF5182" t="n">
        <v>0</v>
      </c>
      <c r="AG5182" t="n">
        <v>60</v>
      </c>
      <c r="AH5182" t="n">
        <v>62</v>
      </c>
      <c r="AI5182"/>
      <c r="AJ5182"/>
      <c r="AK5182"/>
      <c r="AL5182"/>
      <c r="AM5182"/>
      <c r="AN5182"/>
      <c r="AO5182"/>
      <c r="AP5182"/>
      <c r="AQ5182"/>
      <c r="AR5182"/>
    </row>
    <row r="5183">
      <c r="A5183" t="n">
        <v>481401</v>
      </c>
      <c r="B5183" t="s">
        <v>7504</v>
      </c>
      <c r="C5183" t="s">
        <v>7505</v>
      </c>
      <c r="D5183" t="s">
        <v>4775</v>
      </c>
      <c r="E5183" t="s">
        <v>283</v>
      </c>
      <c r="F5183" t="s">
        <v>162</v>
      </c>
      <c r="G5183" t="s">
        <v>163</v>
      </c>
      <c r="H5183" t="s">
        <v>150</v>
      </c>
      <c r="I5183" t="s">
        <v>151</v>
      </c>
      <c r="J5183" t="s">
        <v>164</v>
      </c>
      <c r="K5183" t="s">
        <v>209</v>
      </c>
      <c r="L5183" t="s">
        <v>155</v>
      </c>
      <c r="M5183" t="s">
        <v>155</v>
      </c>
      <c r="N5183" t="n">
        <v>-95.4725</v>
      </c>
      <c r="O5183" t="n">
        <v>30.2057</v>
      </c>
      <c r="P5183" t="n">
        <v>839</v>
      </c>
      <c r="Q5183" t="n">
        <v>301</v>
      </c>
      <c r="R5183" t="n">
        <v>39.2</v>
      </c>
      <c r="S5183" t="n">
        <v>10</v>
      </c>
      <c r="T5183" t="n">
        <v>11.3</v>
      </c>
      <c r="U5183" t="n">
        <v>5.6</v>
      </c>
      <c r="V5183" t="n">
        <v>0</v>
      </c>
      <c r="W5183" t="n">
        <v>0</v>
      </c>
      <c r="X5183"/>
      <c r="Y5183" t="n">
        <v>47</v>
      </c>
      <c r="Z5183" t="n">
        <v>12</v>
      </c>
      <c r="AA5183"/>
      <c r="AB5183"/>
      <c r="AC5183"/>
      <c r="AD5183"/>
      <c r="AE5183"/>
      <c r="AF5183" t="n">
        <v>0</v>
      </c>
      <c r="AG5183" t="n">
        <v>12</v>
      </c>
      <c r="AH5183" t="n">
        <v>14</v>
      </c>
      <c r="AI5183"/>
      <c r="AJ5183"/>
      <c r="AK5183"/>
      <c r="AL5183"/>
      <c r="AM5183"/>
      <c r="AN5183"/>
      <c r="AO5183" t="n">
        <v>2</v>
      </c>
      <c r="AP5183" t="n">
        <v>12</v>
      </c>
      <c r="AQ5183" t="n">
        <v>64</v>
      </c>
      <c r="AR5183" t="n">
        <v>3</v>
      </c>
    </row>
    <row r="5184">
      <c r="A5184" t="n">
        <v>481410</v>
      </c>
      <c r="B5184" t="s">
        <v>7506</v>
      </c>
      <c r="C5184" t="s">
        <v>995</v>
      </c>
      <c r="D5184" t="s">
        <v>996</v>
      </c>
      <c r="E5184" t="s">
        <v>997</v>
      </c>
      <c r="F5184" t="s">
        <v>162</v>
      </c>
      <c r="G5184" t="s">
        <v>163</v>
      </c>
      <c r="H5184" t="s">
        <v>150</v>
      </c>
      <c r="I5184" t="s">
        <v>186</v>
      </c>
      <c r="J5184" t="s">
        <v>164</v>
      </c>
      <c r="K5184" t="s">
        <v>209</v>
      </c>
      <c r="L5184" t="s">
        <v>155</v>
      </c>
      <c r="M5184" t="s">
        <v>155</v>
      </c>
      <c r="N5184" t="n">
        <v>-74.0686</v>
      </c>
      <c r="O5184" t="n">
        <v>41.1248</v>
      </c>
      <c r="P5184" t="n">
        <v>89</v>
      </c>
      <c r="Q5184" t="n">
        <v>89</v>
      </c>
      <c r="R5184" t="n">
        <v>0</v>
      </c>
      <c r="S5184" t="n">
        <v>97.8</v>
      </c>
      <c r="T5184" t="n">
        <v>0</v>
      </c>
      <c r="U5184" t="n">
        <v>0</v>
      </c>
      <c r="V5184" t="n">
        <v>0</v>
      </c>
      <c r="W5184" t="n">
        <v>2.2</v>
      </c>
      <c r="X5184" t="n">
        <v>100</v>
      </c>
      <c r="Y5184"/>
      <c r="Z5184" t="n">
        <v>16</v>
      </c>
      <c r="AA5184" t="n">
        <v>21</v>
      </c>
      <c r="AB5184" t="n">
        <v>38.1</v>
      </c>
      <c r="AC5184" t="n">
        <v>21</v>
      </c>
      <c r="AD5184" t="n">
        <v>38.1</v>
      </c>
      <c r="AE5184" t="n">
        <v>38.1</v>
      </c>
      <c r="AF5184" t="n">
        <v>18</v>
      </c>
      <c r="AG5184" t="n">
        <v>38</v>
      </c>
      <c r="AH5184" t="n">
        <v>78</v>
      </c>
      <c r="AI5184" t="n">
        <v>12583</v>
      </c>
      <c r="AJ5184" t="n">
        <v>8100</v>
      </c>
      <c r="AK5184" t="n">
        <v>10330</v>
      </c>
      <c r="AL5184"/>
      <c r="AM5184"/>
      <c r="AN5184"/>
      <c r="AO5184"/>
      <c r="AP5184" t="n">
        <v>9</v>
      </c>
      <c r="AQ5184"/>
      <c r="AR5184"/>
    </row>
    <row r="5185">
      <c r="A5185" t="n">
        <v>481429</v>
      </c>
      <c r="B5185" t="s">
        <v>7507</v>
      </c>
      <c r="C5185" t="s">
        <v>7508</v>
      </c>
      <c r="D5185" t="s">
        <v>3037</v>
      </c>
      <c r="E5185" t="s">
        <v>997</v>
      </c>
      <c r="F5185" t="s">
        <v>199</v>
      </c>
      <c r="G5185" t="s">
        <v>189</v>
      </c>
      <c r="H5185" t="s">
        <v>200</v>
      </c>
      <c r="I5185" t="s">
        <v>186</v>
      </c>
      <c r="J5185" t="s">
        <v>164</v>
      </c>
      <c r="K5185"/>
      <c r="L5185" t="s">
        <v>155</v>
      </c>
      <c r="M5185" t="s">
        <v>155</v>
      </c>
      <c r="N5185" t="n">
        <v>-74.2699</v>
      </c>
      <c r="O5185" t="n">
        <v>40.5103</v>
      </c>
      <c r="P5185" t="n">
        <v>170</v>
      </c>
      <c r="Q5185" t="n">
        <v>170</v>
      </c>
      <c r="R5185" t="n">
        <v>87.1</v>
      </c>
      <c r="S5185" t="n">
        <v>3.5</v>
      </c>
      <c r="T5185" t="n">
        <v>81.2</v>
      </c>
      <c r="U5185" t="n">
        <v>8.8</v>
      </c>
      <c r="V5185" t="n">
        <v>3.5</v>
      </c>
      <c r="W5185" t="n">
        <v>0</v>
      </c>
      <c r="X5185" t="n">
        <v>81</v>
      </c>
      <c r="Y5185"/>
      <c r="Z5185" t="n">
        <v>28</v>
      </c>
      <c r="AA5185"/>
      <c r="AB5185"/>
      <c r="AC5185"/>
      <c r="AD5185"/>
      <c r="AE5185"/>
      <c r="AF5185" t="n">
        <v>92</v>
      </c>
      <c r="AG5185" t="n">
        <v>58</v>
      </c>
      <c r="AH5185" t="n">
        <v>58</v>
      </c>
      <c r="AI5185" t="n">
        <v>36443</v>
      </c>
      <c r="AJ5185" t="n">
        <v>36631</v>
      </c>
      <c r="AK5185" t="n">
        <v>37751</v>
      </c>
      <c r="AL5185" t="n">
        <v>38850</v>
      </c>
      <c r="AM5185" t="n">
        <v>36915</v>
      </c>
      <c r="AN5185" t="n">
        <v>40322</v>
      </c>
      <c r="AO5185"/>
      <c r="AP5185"/>
      <c r="AQ5185"/>
      <c r="AR5185"/>
    </row>
    <row r="5186">
      <c r="A5186" t="n">
        <v>481438</v>
      </c>
      <c r="B5186" t="s">
        <v>7509</v>
      </c>
      <c r="C5186" t="s">
        <v>929</v>
      </c>
      <c r="D5186" t="s">
        <v>3037</v>
      </c>
      <c r="E5186" t="s">
        <v>997</v>
      </c>
      <c r="F5186" t="s">
        <v>162</v>
      </c>
      <c r="G5186" t="s">
        <v>163</v>
      </c>
      <c r="H5186" t="s">
        <v>150</v>
      </c>
      <c r="I5186" t="s">
        <v>186</v>
      </c>
      <c r="J5186" t="s">
        <v>164</v>
      </c>
      <c r="K5186" t="s">
        <v>209</v>
      </c>
      <c r="L5186" t="s">
        <v>155</v>
      </c>
      <c r="M5186" t="s">
        <v>155</v>
      </c>
      <c r="N5186" t="n">
        <v>-74.202</v>
      </c>
      <c r="O5186" t="n">
        <v>40.0659</v>
      </c>
      <c r="P5186" t="n">
        <v>85</v>
      </c>
      <c r="Q5186" t="n">
        <v>85</v>
      </c>
      <c r="R5186" t="n">
        <v>0</v>
      </c>
      <c r="S5186" t="n">
        <v>92.9</v>
      </c>
      <c r="T5186" t="n">
        <v>0</v>
      </c>
      <c r="U5186" t="n">
        <v>0</v>
      </c>
      <c r="V5186" t="n">
        <v>0</v>
      </c>
      <c r="W5186" t="n">
        <v>7.1</v>
      </c>
      <c r="X5186" t="n">
        <v>65</v>
      </c>
      <c r="Y5186"/>
      <c r="Z5186" t="n">
        <v>9</v>
      </c>
      <c r="AA5186" t="n">
        <v>27</v>
      </c>
      <c r="AB5186" t="n">
        <v>7.4</v>
      </c>
      <c r="AC5186" t="n">
        <v>27</v>
      </c>
      <c r="AD5186" t="n">
        <v>7.4</v>
      </c>
      <c r="AE5186" t="n">
        <v>7.4</v>
      </c>
      <c r="AF5186" t="n">
        <v>23</v>
      </c>
      <c r="AG5186" t="n">
        <v>39</v>
      </c>
      <c r="AH5186" t="n">
        <v>97</v>
      </c>
      <c r="AI5186" t="n">
        <v>11390</v>
      </c>
      <c r="AJ5186" t="n">
        <v>9292</v>
      </c>
      <c r="AK5186" t="n">
        <v>10531</v>
      </c>
      <c r="AL5186" t="n">
        <v>7341</v>
      </c>
      <c r="AM5186" t="n">
        <v>10566</v>
      </c>
      <c r="AN5186" t="n">
        <v>11351</v>
      </c>
      <c r="AO5186"/>
      <c r="AP5186" t="n">
        <v>7</v>
      </c>
      <c r="AQ5186"/>
      <c r="AR5186"/>
    </row>
    <row r="5187">
      <c r="A5187" t="n">
        <v>481447</v>
      </c>
      <c r="B5187" t="s">
        <v>7510</v>
      </c>
      <c r="C5187" t="s">
        <v>3098</v>
      </c>
      <c r="D5187" t="s">
        <v>3037</v>
      </c>
      <c r="E5187" t="s">
        <v>997</v>
      </c>
      <c r="F5187" t="s">
        <v>199</v>
      </c>
      <c r="G5187" t="s">
        <v>189</v>
      </c>
      <c r="H5187" t="s">
        <v>200</v>
      </c>
      <c r="I5187" t="s">
        <v>186</v>
      </c>
      <c r="J5187" t="s">
        <v>164</v>
      </c>
      <c r="K5187"/>
      <c r="L5187" t="s">
        <v>155</v>
      </c>
      <c r="M5187" t="s">
        <v>155</v>
      </c>
      <c r="N5187" t="n">
        <v>-75</v>
      </c>
      <c r="O5187" t="n">
        <v>39.8516</v>
      </c>
      <c r="P5187" t="n">
        <v>55</v>
      </c>
      <c r="Q5187" t="n">
        <v>55</v>
      </c>
      <c r="R5187" t="n">
        <v>89.1</v>
      </c>
      <c r="S5187" t="n">
        <v>47.3</v>
      </c>
      <c r="T5187" t="n">
        <v>27.3</v>
      </c>
      <c r="U5187" t="n">
        <v>16.4</v>
      </c>
      <c r="V5187" t="n">
        <v>1.8</v>
      </c>
      <c r="W5187" t="n">
        <v>0</v>
      </c>
      <c r="X5187"/>
      <c r="Y5187"/>
      <c r="Z5187" t="n">
        <v>12</v>
      </c>
      <c r="AA5187"/>
      <c r="AB5187"/>
      <c r="AC5187"/>
      <c r="AD5187"/>
      <c r="AE5187"/>
      <c r="AF5187" t="n">
        <v>32</v>
      </c>
      <c r="AG5187" t="n">
        <v>33</v>
      </c>
      <c r="AH5187" t="n">
        <v>55</v>
      </c>
      <c r="AI5187" t="n">
        <v>13338</v>
      </c>
      <c r="AJ5187" t="n">
        <v>11655</v>
      </c>
      <c r="AK5187" t="n">
        <v>16025</v>
      </c>
      <c r="AL5187" t="n">
        <v>15775</v>
      </c>
      <c r="AM5187"/>
      <c r="AN5187"/>
      <c r="AO5187"/>
      <c r="AP5187"/>
      <c r="AQ5187"/>
      <c r="AR5187"/>
    </row>
    <row r="5188">
      <c r="A5188" t="n">
        <v>481456</v>
      </c>
      <c r="B5188" t="s">
        <v>7511</v>
      </c>
      <c r="C5188" t="s">
        <v>7512</v>
      </c>
      <c r="D5188" t="s">
        <v>5021</v>
      </c>
      <c r="E5188" t="s">
        <v>914</v>
      </c>
      <c r="F5188" t="s">
        <v>199</v>
      </c>
      <c r="G5188" t="s">
        <v>189</v>
      </c>
      <c r="H5188" t="s">
        <v>200</v>
      </c>
      <c r="I5188" t="s">
        <v>175</v>
      </c>
      <c r="J5188" t="s">
        <v>164</v>
      </c>
      <c r="K5188"/>
      <c r="L5188" t="s">
        <v>155</v>
      </c>
      <c r="M5188" t="s">
        <v>155</v>
      </c>
      <c r="N5188" t="n">
        <v>-111.412</v>
      </c>
      <c r="O5188" t="n">
        <v>40.5085</v>
      </c>
      <c r="P5188" t="n">
        <v>27</v>
      </c>
      <c r="Q5188" t="n">
        <v>27</v>
      </c>
      <c r="R5188" t="n">
        <v>88.9</v>
      </c>
      <c r="S5188" t="n">
        <v>51.9</v>
      </c>
      <c r="T5188" t="n">
        <v>0</v>
      </c>
      <c r="U5188" t="n">
        <v>44.4</v>
      </c>
      <c r="V5188" t="n">
        <v>0</v>
      </c>
      <c r="W5188" t="n">
        <v>0</v>
      </c>
      <c r="X5188" t="n">
        <v>100</v>
      </c>
      <c r="Y5188" t="n">
        <v>100</v>
      </c>
      <c r="Z5188" t="n">
        <v>20</v>
      </c>
      <c r="AA5188"/>
      <c r="AB5188"/>
      <c r="AC5188"/>
      <c r="AD5188"/>
      <c r="AE5188"/>
      <c r="AF5188" t="n">
        <v>8</v>
      </c>
      <c r="AG5188" t="n">
        <v>30</v>
      </c>
      <c r="AH5188" t="n">
        <v>30</v>
      </c>
      <c r="AI5188"/>
      <c r="AJ5188"/>
      <c r="AK5188"/>
      <c r="AL5188"/>
      <c r="AM5188"/>
      <c r="AN5188"/>
      <c r="AO5188"/>
      <c r="AP5188"/>
      <c r="AQ5188"/>
      <c r="AR5188"/>
    </row>
    <row r="5189">
      <c r="A5189" t="n">
        <v>481465</v>
      </c>
      <c r="B5189" t="s">
        <v>6634</v>
      </c>
      <c r="C5189" t="s">
        <v>2096</v>
      </c>
      <c r="D5189" t="s">
        <v>2071</v>
      </c>
      <c r="E5189" t="s">
        <v>147</v>
      </c>
      <c r="F5189" t="s">
        <v>279</v>
      </c>
      <c r="G5189" t="s">
        <v>189</v>
      </c>
      <c r="H5189" t="s">
        <v>174</v>
      </c>
      <c r="I5189" t="s">
        <v>186</v>
      </c>
      <c r="J5189" t="s">
        <v>164</v>
      </c>
      <c r="K5189"/>
      <c r="L5189" t="s">
        <v>155</v>
      </c>
      <c r="M5189" t="s">
        <v>155</v>
      </c>
      <c r="N5189" t="n">
        <v>-90.2393</v>
      </c>
      <c r="O5189" t="n">
        <v>30.0017</v>
      </c>
      <c r="P5189" t="n">
        <v>98</v>
      </c>
      <c r="Q5189" t="n">
        <v>98</v>
      </c>
      <c r="R5189" t="n">
        <v>92.9</v>
      </c>
      <c r="S5189" t="n">
        <v>4.1</v>
      </c>
      <c r="T5189" t="n">
        <v>93.9</v>
      </c>
      <c r="U5189" t="n">
        <v>2</v>
      </c>
      <c r="V5189" t="n">
        <v>0</v>
      </c>
      <c r="W5189" t="n">
        <v>0</v>
      </c>
      <c r="X5189" t="n">
        <v>100</v>
      </c>
      <c r="Y5189" t="n">
        <v>100</v>
      </c>
      <c r="Z5189" t="n">
        <v>10</v>
      </c>
      <c r="AA5189" t="n">
        <v>88</v>
      </c>
      <c r="AB5189" t="n">
        <v>96.6</v>
      </c>
      <c r="AC5189"/>
      <c r="AD5189"/>
      <c r="AE5189"/>
      <c r="AF5189" t="n">
        <v>8</v>
      </c>
      <c r="AG5189" t="n">
        <v>55</v>
      </c>
      <c r="AH5189" t="n">
        <v>98</v>
      </c>
      <c r="AI5189" t="n">
        <v>22975</v>
      </c>
      <c r="AJ5189" t="n">
        <v>22975</v>
      </c>
      <c r="AK5189"/>
      <c r="AL5189"/>
      <c r="AM5189"/>
      <c r="AN5189"/>
      <c r="AO5189"/>
      <c r="AP5189"/>
      <c r="AQ5189"/>
      <c r="AR5189"/>
    </row>
    <row r="5190">
      <c r="A5190" t="n">
        <v>481474</v>
      </c>
      <c r="B5190" t="s">
        <v>7513</v>
      </c>
      <c r="C5190" t="s">
        <v>1482</v>
      </c>
      <c r="D5190" t="s">
        <v>440</v>
      </c>
      <c r="E5190" t="s">
        <v>267</v>
      </c>
      <c r="F5190" t="s">
        <v>199</v>
      </c>
      <c r="G5190" t="s">
        <v>189</v>
      </c>
      <c r="H5190" t="s">
        <v>200</v>
      </c>
      <c r="I5190" t="s">
        <v>186</v>
      </c>
      <c r="J5190" t="s">
        <v>164</v>
      </c>
      <c r="K5190"/>
      <c r="L5190" t="s">
        <v>155</v>
      </c>
      <c r="M5190" t="s">
        <v>155</v>
      </c>
      <c r="N5190" t="n">
        <v>-121.9958</v>
      </c>
      <c r="O5190" t="n">
        <v>37.8182</v>
      </c>
      <c r="P5190" t="n">
        <v>209</v>
      </c>
      <c r="Q5190" t="n">
        <v>209</v>
      </c>
      <c r="R5190" t="n">
        <v>98.6</v>
      </c>
      <c r="S5190" t="n">
        <v>48.3</v>
      </c>
      <c r="T5190" t="n">
        <v>2.9</v>
      </c>
      <c r="U5190" t="n">
        <v>14.8</v>
      </c>
      <c r="V5190" t="n">
        <v>12.4</v>
      </c>
      <c r="W5190" t="n">
        <v>0</v>
      </c>
      <c r="X5190" t="n">
        <v>80</v>
      </c>
      <c r="Y5190"/>
      <c r="Z5190" t="n">
        <v>12</v>
      </c>
      <c r="AA5190"/>
      <c r="AB5190"/>
      <c r="AC5190"/>
      <c r="AD5190"/>
      <c r="AE5190"/>
      <c r="AF5190" t="n">
        <v>32</v>
      </c>
      <c r="AG5190" t="n">
        <v>27</v>
      </c>
      <c r="AH5190" t="n">
        <v>33</v>
      </c>
      <c r="AI5190" t="n">
        <v>30325</v>
      </c>
      <c r="AJ5190" t="n">
        <v>32703</v>
      </c>
      <c r="AK5190"/>
      <c r="AL5190"/>
      <c r="AM5190"/>
      <c r="AN5190"/>
      <c r="AO5190"/>
      <c r="AP5190"/>
      <c r="AQ5190"/>
      <c r="AR5190"/>
    </row>
    <row r="5191">
      <c r="A5191" t="n">
        <v>481483</v>
      </c>
      <c r="B5191" t="s">
        <v>7514</v>
      </c>
      <c r="C5191" t="s">
        <v>1086</v>
      </c>
      <c r="D5191" t="s">
        <v>1078</v>
      </c>
      <c r="E5191" t="s">
        <v>147</v>
      </c>
      <c r="F5191" t="s">
        <v>199</v>
      </c>
      <c r="G5191" t="s">
        <v>189</v>
      </c>
      <c r="H5191" t="s">
        <v>200</v>
      </c>
      <c r="I5191" t="s">
        <v>186</v>
      </c>
      <c r="J5191" t="s">
        <v>164</v>
      </c>
      <c r="K5191"/>
      <c r="L5191" t="s">
        <v>155</v>
      </c>
      <c r="M5191" t="s">
        <v>155</v>
      </c>
      <c r="N5191" t="n">
        <v>-80.1672</v>
      </c>
      <c r="O5191" t="n">
        <v>26.3669</v>
      </c>
      <c r="P5191" t="n">
        <v>299</v>
      </c>
      <c r="Q5191" t="n">
        <v>299</v>
      </c>
      <c r="R5191" t="n">
        <v>97.3</v>
      </c>
      <c r="S5191" t="n">
        <v>40.5</v>
      </c>
      <c r="T5191" t="n">
        <v>18.1</v>
      </c>
      <c r="U5191" t="n">
        <v>30.8</v>
      </c>
      <c r="V5191" t="n">
        <v>0.7</v>
      </c>
      <c r="W5191" t="n">
        <v>0.3</v>
      </c>
      <c r="X5191" t="n">
        <v>89</v>
      </c>
      <c r="Y5191" t="n">
        <v>86</v>
      </c>
      <c r="Z5191" t="n">
        <v>17</v>
      </c>
      <c r="AA5191"/>
      <c r="AB5191"/>
      <c r="AC5191"/>
      <c r="AD5191"/>
      <c r="AE5191"/>
      <c r="AF5191" t="n">
        <v>183</v>
      </c>
      <c r="AG5191" t="n">
        <v>73</v>
      </c>
      <c r="AH5191" t="n">
        <v>91</v>
      </c>
      <c r="AI5191" t="n">
        <v>21006</v>
      </c>
      <c r="AJ5191" t="n">
        <v>20820</v>
      </c>
      <c r="AK5191" t="n">
        <v>23443</v>
      </c>
      <c r="AL5191"/>
      <c r="AM5191"/>
      <c r="AN5191"/>
      <c r="AO5191"/>
      <c r="AP5191"/>
      <c r="AQ5191"/>
      <c r="AR5191"/>
    </row>
    <row r="5192">
      <c r="A5192" t="n">
        <v>481517</v>
      </c>
      <c r="B5192" t="s">
        <v>7515</v>
      </c>
      <c r="C5192" t="s">
        <v>7516</v>
      </c>
      <c r="D5192" t="s">
        <v>1929</v>
      </c>
      <c r="E5192" t="s">
        <v>891</v>
      </c>
      <c r="F5192" t="s">
        <v>199</v>
      </c>
      <c r="G5192" t="s">
        <v>189</v>
      </c>
      <c r="H5192" t="s">
        <v>200</v>
      </c>
      <c r="I5192" t="s">
        <v>186</v>
      </c>
      <c r="J5192" t="s">
        <v>164</v>
      </c>
      <c r="K5192"/>
      <c r="L5192" t="s">
        <v>155</v>
      </c>
      <c r="M5192" t="s">
        <v>155</v>
      </c>
      <c r="N5192" t="n">
        <v>-94.4734</v>
      </c>
      <c r="O5192" t="n">
        <v>37.14</v>
      </c>
      <c r="P5192" t="n">
        <v>149</v>
      </c>
      <c r="Q5192" t="n">
        <v>149</v>
      </c>
      <c r="R5192" t="n">
        <v>92.6</v>
      </c>
      <c r="S5192" t="n">
        <v>84.6</v>
      </c>
      <c r="T5192" t="n">
        <v>1.3</v>
      </c>
      <c r="U5192" t="n">
        <v>5.4</v>
      </c>
      <c r="V5192" t="n">
        <v>0.7</v>
      </c>
      <c r="W5192" t="n">
        <v>0</v>
      </c>
      <c r="X5192" t="n">
        <v>100</v>
      </c>
      <c r="Y5192" t="n">
        <v>83</v>
      </c>
      <c r="Z5192" t="n">
        <v>10</v>
      </c>
      <c r="AA5192"/>
      <c r="AB5192"/>
      <c r="AC5192"/>
      <c r="AD5192"/>
      <c r="AE5192"/>
      <c r="AF5192" t="n">
        <v>23</v>
      </c>
      <c r="AG5192" t="n">
        <v>45</v>
      </c>
      <c r="AH5192" t="n">
        <v>45</v>
      </c>
      <c r="AI5192" t="n">
        <v>12532</v>
      </c>
      <c r="AJ5192" t="n">
        <v>11789</v>
      </c>
      <c r="AK5192" t="n">
        <v>10640</v>
      </c>
      <c r="AL5192" t="n">
        <v>15726</v>
      </c>
      <c r="AM5192" t="n">
        <v>14573</v>
      </c>
      <c r="AN5192"/>
      <c r="AO5192"/>
      <c r="AP5192"/>
      <c r="AQ5192"/>
      <c r="AR5192"/>
    </row>
    <row r="5193">
      <c r="A5193" t="n">
        <v>481526</v>
      </c>
      <c r="B5193" t="s">
        <v>7517</v>
      </c>
      <c r="C5193" t="s">
        <v>5080</v>
      </c>
      <c r="D5193" t="s">
        <v>5078</v>
      </c>
      <c r="E5193" t="s">
        <v>147</v>
      </c>
      <c r="F5193" t="s">
        <v>199</v>
      </c>
      <c r="G5193" t="s">
        <v>189</v>
      </c>
      <c r="H5193" t="s">
        <v>200</v>
      </c>
      <c r="I5193" t="s">
        <v>151</v>
      </c>
      <c r="J5193" t="s">
        <v>164</v>
      </c>
      <c r="K5193"/>
      <c r="L5193" t="s">
        <v>155</v>
      </c>
      <c r="M5193" t="s">
        <v>155</v>
      </c>
      <c r="N5193" t="n">
        <v>-76.071</v>
      </c>
      <c r="O5193" t="n">
        <v>36.8313</v>
      </c>
      <c r="P5193" t="n">
        <v>382</v>
      </c>
      <c r="Q5193" t="n">
        <v>382</v>
      </c>
      <c r="R5193" t="n">
        <v>99.5</v>
      </c>
      <c r="S5193" t="n">
        <v>26.2</v>
      </c>
      <c r="T5193" t="n">
        <v>48.4</v>
      </c>
      <c r="U5193" t="n">
        <v>6.5</v>
      </c>
      <c r="V5193" t="n">
        <v>5.2</v>
      </c>
      <c r="W5193" t="n">
        <v>0</v>
      </c>
      <c r="X5193"/>
      <c r="Y5193"/>
      <c r="Z5193" t="n">
        <v>23</v>
      </c>
      <c r="AA5193"/>
      <c r="AB5193"/>
      <c r="AC5193"/>
      <c r="AD5193"/>
      <c r="AE5193"/>
      <c r="AF5193" t="n">
        <v>71</v>
      </c>
      <c r="AG5193" t="n">
        <v>46</v>
      </c>
      <c r="AH5193" t="n">
        <v>46</v>
      </c>
      <c r="AI5193" t="n">
        <v>19207</v>
      </c>
      <c r="AJ5193" t="n">
        <v>18313</v>
      </c>
      <c r="AK5193" t="n">
        <v>18907</v>
      </c>
      <c r="AL5193" t="n">
        <v>20472</v>
      </c>
      <c r="AM5193" t="n">
        <v>22201</v>
      </c>
      <c r="AN5193" t="n">
        <v>22611</v>
      </c>
      <c r="AO5193"/>
      <c r="AP5193"/>
      <c r="AQ5193"/>
      <c r="AR5193"/>
    </row>
    <row r="5194">
      <c r="A5194" t="n">
        <v>481535</v>
      </c>
      <c r="B5194" t="s">
        <v>7518</v>
      </c>
      <c r="C5194" t="s">
        <v>524</v>
      </c>
      <c r="D5194" t="s">
        <v>440</v>
      </c>
      <c r="E5194" t="s">
        <v>267</v>
      </c>
      <c r="F5194" t="s">
        <v>162</v>
      </c>
      <c r="G5194" t="s">
        <v>163</v>
      </c>
      <c r="H5194" t="s">
        <v>150</v>
      </c>
      <c r="I5194" t="s">
        <v>151</v>
      </c>
      <c r="J5194" t="s">
        <v>164</v>
      </c>
      <c r="K5194" t="s">
        <v>209</v>
      </c>
      <c r="L5194" t="s">
        <v>155</v>
      </c>
      <c r="M5194" t="s">
        <v>155</v>
      </c>
      <c r="N5194" t="n">
        <v>-117.2417</v>
      </c>
      <c r="O5194" t="n">
        <v>32.9001</v>
      </c>
      <c r="P5194" t="n">
        <v>46</v>
      </c>
      <c r="Q5194"/>
      <c r="R5194"/>
      <c r="S5194"/>
      <c r="T5194"/>
      <c r="U5194"/>
      <c r="V5194"/>
      <c r="W5194"/>
      <c r="X5194"/>
      <c r="Y5194"/>
      <c r="Z5194"/>
      <c r="AA5194"/>
      <c r="AB5194"/>
      <c r="AC5194"/>
      <c r="AD5194"/>
      <c r="AE5194"/>
      <c r="AF5194"/>
      <c r="AG5194"/>
      <c r="AH5194"/>
      <c r="AI5194"/>
      <c r="AJ5194"/>
      <c r="AK5194"/>
      <c r="AL5194"/>
      <c r="AM5194"/>
      <c r="AN5194"/>
      <c r="AO5194"/>
      <c r="AP5194"/>
      <c r="AQ5194"/>
      <c r="AR5194" t="n">
        <v>4</v>
      </c>
    </row>
    <row r="5195">
      <c r="A5195" t="n">
        <v>481571</v>
      </c>
      <c r="B5195" t="s">
        <v>7519</v>
      </c>
      <c r="C5195" t="s">
        <v>1037</v>
      </c>
      <c r="D5195" t="s">
        <v>992</v>
      </c>
      <c r="E5195" t="s">
        <v>993</v>
      </c>
      <c r="F5195" t="s">
        <v>199</v>
      </c>
      <c r="G5195" t="s">
        <v>189</v>
      </c>
      <c r="H5195" t="s">
        <v>200</v>
      </c>
      <c r="I5195" t="s">
        <v>205</v>
      </c>
      <c r="J5195" t="s">
        <v>164</v>
      </c>
      <c r="K5195"/>
      <c r="L5195" t="s">
        <v>155</v>
      </c>
      <c r="M5195" t="s">
        <v>155</v>
      </c>
      <c r="N5195" t="n">
        <v>-73.0558</v>
      </c>
      <c r="O5195" t="n">
        <v>41.5975</v>
      </c>
      <c r="P5195" t="n">
        <v>24</v>
      </c>
      <c r="Q5195" t="n">
        <v>24</v>
      </c>
      <c r="R5195" t="n">
        <v>37.5</v>
      </c>
      <c r="S5195" t="n">
        <v>33.3</v>
      </c>
      <c r="T5195" t="n">
        <v>16.7</v>
      </c>
      <c r="U5195" t="n">
        <v>50</v>
      </c>
      <c r="V5195" t="n">
        <v>0</v>
      </c>
      <c r="W5195" t="n">
        <v>0</v>
      </c>
      <c r="X5195" t="n">
        <v>100</v>
      </c>
      <c r="Y5195"/>
      <c r="Z5195" t="n">
        <v>16</v>
      </c>
      <c r="AA5195"/>
      <c r="AB5195"/>
      <c r="AC5195"/>
      <c r="AD5195"/>
      <c r="AE5195"/>
      <c r="AF5195" t="n">
        <v>10</v>
      </c>
      <c r="AG5195" t="n">
        <v>25</v>
      </c>
      <c r="AH5195" t="n">
        <v>25</v>
      </c>
      <c r="AI5195" t="n">
        <v>8235</v>
      </c>
      <c r="AJ5195" t="n">
        <v>5033</v>
      </c>
      <c r="AK5195"/>
      <c r="AL5195"/>
      <c r="AM5195"/>
      <c r="AN5195"/>
      <c r="AO5195"/>
      <c r="AP5195"/>
      <c r="AQ5195"/>
      <c r="AR5195"/>
    </row>
    <row r="5196">
      <c r="A5196" t="n">
        <v>481678</v>
      </c>
      <c r="B5196" t="s">
        <v>7520</v>
      </c>
      <c r="C5196" t="s">
        <v>1290</v>
      </c>
      <c r="D5196" t="s">
        <v>1175</v>
      </c>
      <c r="E5196" t="s">
        <v>147</v>
      </c>
      <c r="F5196" t="s">
        <v>199</v>
      </c>
      <c r="G5196" t="s">
        <v>189</v>
      </c>
      <c r="H5196" t="s">
        <v>200</v>
      </c>
      <c r="I5196" t="s">
        <v>151</v>
      </c>
      <c r="J5196" t="s">
        <v>164</v>
      </c>
      <c r="K5196"/>
      <c r="L5196" t="s">
        <v>155</v>
      </c>
      <c r="M5196" t="s">
        <v>155</v>
      </c>
      <c r="N5196" t="n">
        <v>-82.0663</v>
      </c>
      <c r="O5196" t="n">
        <v>33.5168</v>
      </c>
      <c r="P5196" t="n">
        <v>128</v>
      </c>
      <c r="Q5196" t="n">
        <v>128</v>
      </c>
      <c r="R5196" t="n">
        <v>95.3</v>
      </c>
      <c r="S5196" t="n">
        <v>7.8</v>
      </c>
      <c r="T5196" t="n">
        <v>71.1</v>
      </c>
      <c r="U5196" t="n">
        <v>2.3</v>
      </c>
      <c r="V5196" t="n">
        <v>0</v>
      </c>
      <c r="W5196" t="n">
        <v>0</v>
      </c>
      <c r="X5196" t="n">
        <v>37</v>
      </c>
      <c r="Y5196" t="n">
        <v>64</v>
      </c>
      <c r="Z5196" t="n">
        <v>15</v>
      </c>
      <c r="AA5196"/>
      <c r="AB5196"/>
      <c r="AC5196"/>
      <c r="AD5196"/>
      <c r="AE5196"/>
      <c r="AF5196" t="n">
        <v>36</v>
      </c>
      <c r="AG5196" t="n">
        <v>65</v>
      </c>
      <c r="AH5196" t="n">
        <v>65</v>
      </c>
      <c r="AI5196" t="n">
        <v>16890</v>
      </c>
      <c r="AJ5196" t="n">
        <v>16912</v>
      </c>
      <c r="AK5196" t="n">
        <v>16673</v>
      </c>
      <c r="AL5196" t="n">
        <v>16891</v>
      </c>
      <c r="AM5196"/>
      <c r="AN5196"/>
      <c r="AO5196"/>
      <c r="AP5196"/>
      <c r="AQ5196"/>
      <c r="AR5196"/>
    </row>
    <row r="5197">
      <c r="A5197" t="n">
        <v>481720</v>
      </c>
      <c r="B5197" t="s">
        <v>7521</v>
      </c>
      <c r="C5197" t="s">
        <v>3640</v>
      </c>
      <c r="D5197" t="s">
        <v>3570</v>
      </c>
      <c r="E5197" t="s">
        <v>147</v>
      </c>
      <c r="F5197" t="s">
        <v>188</v>
      </c>
      <c r="G5197" t="s">
        <v>189</v>
      </c>
      <c r="H5197" t="s">
        <v>150</v>
      </c>
      <c r="I5197" t="s">
        <v>151</v>
      </c>
      <c r="J5197" t="s">
        <v>164</v>
      </c>
      <c r="K5197" t="s">
        <v>209</v>
      </c>
      <c r="L5197" t="s">
        <v>155</v>
      </c>
      <c r="M5197" t="s">
        <v>155</v>
      </c>
      <c r="N5197" t="n">
        <v>-79.9635</v>
      </c>
      <c r="O5197" t="n">
        <v>36.0404</v>
      </c>
      <c r="P5197" t="n">
        <v>96</v>
      </c>
      <c r="Q5197" t="n">
        <v>91</v>
      </c>
      <c r="R5197" t="n">
        <v>95.6</v>
      </c>
      <c r="S5197" t="n">
        <v>23.1</v>
      </c>
      <c r="T5197" t="n">
        <v>64.8</v>
      </c>
      <c r="U5197" t="n">
        <v>2.2</v>
      </c>
      <c r="V5197" t="n">
        <v>1.1</v>
      </c>
      <c r="W5197" t="n">
        <v>1.1</v>
      </c>
      <c r="X5197" t="n">
        <v>50</v>
      </c>
      <c r="Y5197"/>
      <c r="Z5197" t="n">
        <v>19</v>
      </c>
      <c r="AA5197" t="n">
        <v>9</v>
      </c>
      <c r="AB5197"/>
      <c r="AC5197" t="n">
        <v>8</v>
      </c>
      <c r="AD5197"/>
      <c r="AE5197"/>
      <c r="AF5197" t="n">
        <v>3</v>
      </c>
      <c r="AG5197" t="n">
        <v>55</v>
      </c>
      <c r="AH5197" t="n">
        <v>89</v>
      </c>
      <c r="AI5197" t="n">
        <v>27634</v>
      </c>
      <c r="AJ5197" t="n">
        <v>27915</v>
      </c>
      <c r="AK5197"/>
      <c r="AL5197"/>
      <c r="AM5197" t="n">
        <v>27073</v>
      </c>
      <c r="AN5197"/>
      <c r="AO5197" t="n">
        <v>4</v>
      </c>
      <c r="AP5197" t="n">
        <v>7</v>
      </c>
      <c r="AQ5197" t="n">
        <v>3</v>
      </c>
      <c r="AR5197"/>
    </row>
    <row r="5198">
      <c r="A5198" t="n">
        <v>481739</v>
      </c>
      <c r="B5198" t="s">
        <v>7522</v>
      </c>
      <c r="C5198" t="s">
        <v>7523</v>
      </c>
      <c r="D5198" t="s">
        <v>1433</v>
      </c>
      <c r="E5198" t="s">
        <v>1434</v>
      </c>
      <c r="F5198" t="s">
        <v>199</v>
      </c>
      <c r="G5198" t="s">
        <v>189</v>
      </c>
      <c r="H5198" t="s">
        <v>200</v>
      </c>
      <c r="I5198" t="s">
        <v>186</v>
      </c>
      <c r="J5198" t="s">
        <v>164</v>
      </c>
      <c r="K5198"/>
      <c r="L5198" t="s">
        <v>155</v>
      </c>
      <c r="M5198" t="s">
        <v>155</v>
      </c>
      <c r="N5198" t="n">
        <v>-87.9587</v>
      </c>
      <c r="O5198" t="n">
        <v>42.2418</v>
      </c>
      <c r="P5198" t="n">
        <v>85</v>
      </c>
      <c r="Q5198" t="n">
        <v>85</v>
      </c>
      <c r="R5198" t="n">
        <v>95.3</v>
      </c>
      <c r="S5198" t="n">
        <v>16.5</v>
      </c>
      <c r="T5198" t="n">
        <v>24.7</v>
      </c>
      <c r="U5198" t="n">
        <v>42.4</v>
      </c>
      <c r="V5198" t="n">
        <v>2.4</v>
      </c>
      <c r="W5198" t="n">
        <v>0</v>
      </c>
      <c r="X5198" t="n">
        <v>77</v>
      </c>
      <c r="Y5198" t="n">
        <v>100</v>
      </c>
      <c r="Z5198" t="n">
        <v>17</v>
      </c>
      <c r="AA5198"/>
      <c r="AB5198"/>
      <c r="AC5198"/>
      <c r="AD5198"/>
      <c r="AE5198"/>
      <c r="AF5198" t="n">
        <v>40</v>
      </c>
      <c r="AG5198" t="n">
        <v>46</v>
      </c>
      <c r="AH5198" t="n">
        <v>46</v>
      </c>
      <c r="AI5198" t="n">
        <v>15251</v>
      </c>
      <c r="AJ5198" t="n">
        <v>14811</v>
      </c>
      <c r="AK5198" t="n">
        <v>14536</v>
      </c>
      <c r="AL5198" t="n">
        <v>16903</v>
      </c>
      <c r="AM5198"/>
      <c r="AN5198"/>
      <c r="AO5198"/>
      <c r="AP5198"/>
      <c r="AQ5198"/>
      <c r="AR5198"/>
    </row>
    <row r="5199">
      <c r="A5199" t="n">
        <v>481748</v>
      </c>
      <c r="B5199" t="s">
        <v>7524</v>
      </c>
      <c r="C5199" t="s">
        <v>7525</v>
      </c>
      <c r="D5199" t="s">
        <v>1433</v>
      </c>
      <c r="E5199" t="s">
        <v>1434</v>
      </c>
      <c r="F5199" t="s">
        <v>199</v>
      </c>
      <c r="G5199" t="s">
        <v>189</v>
      </c>
      <c r="H5199" t="s">
        <v>200</v>
      </c>
      <c r="I5199" t="s">
        <v>186</v>
      </c>
      <c r="J5199" t="s">
        <v>164</v>
      </c>
      <c r="K5199"/>
      <c r="L5199" t="s">
        <v>155</v>
      </c>
      <c r="M5199" t="s">
        <v>155</v>
      </c>
      <c r="N5199" t="n">
        <v>-87.8713</v>
      </c>
      <c r="O5199" t="n">
        <v>41.9073</v>
      </c>
      <c r="P5199" t="n">
        <v>197</v>
      </c>
      <c r="Q5199" t="n">
        <v>197</v>
      </c>
      <c r="R5199" t="n">
        <v>95.9</v>
      </c>
      <c r="S5199" t="n">
        <v>3</v>
      </c>
      <c r="T5199" t="n">
        <v>67.5</v>
      </c>
      <c r="U5199" t="n">
        <v>21.8</v>
      </c>
      <c r="V5199" t="n">
        <v>0.5</v>
      </c>
      <c r="W5199" t="n">
        <v>0</v>
      </c>
      <c r="X5199" t="n">
        <v>58</v>
      </c>
      <c r="Y5199" t="n">
        <v>60</v>
      </c>
      <c r="Z5199" t="n">
        <v>15</v>
      </c>
      <c r="AA5199"/>
      <c r="AB5199"/>
      <c r="AC5199"/>
      <c r="AD5199"/>
      <c r="AE5199"/>
      <c r="AF5199" t="n">
        <v>82</v>
      </c>
      <c r="AG5199" t="n">
        <v>61</v>
      </c>
      <c r="AH5199" t="n">
        <v>61</v>
      </c>
      <c r="AI5199" t="n">
        <v>16290</v>
      </c>
      <c r="AJ5199" t="n">
        <v>16572</v>
      </c>
      <c r="AK5199" t="n">
        <v>16927</v>
      </c>
      <c r="AL5199" t="n">
        <v>17730</v>
      </c>
      <c r="AM5199" t="n">
        <v>21696</v>
      </c>
      <c r="AN5199"/>
      <c r="AO5199"/>
      <c r="AP5199"/>
      <c r="AQ5199"/>
      <c r="AR5199"/>
    </row>
    <row r="5200">
      <c r="A5200" t="n">
        <v>481775</v>
      </c>
      <c r="B5200" t="s">
        <v>7526</v>
      </c>
      <c r="C5200" t="s">
        <v>458</v>
      </c>
      <c r="D5200" t="s">
        <v>440</v>
      </c>
      <c r="E5200" t="s">
        <v>267</v>
      </c>
      <c r="F5200" t="s">
        <v>279</v>
      </c>
      <c r="G5200" t="s">
        <v>189</v>
      </c>
      <c r="H5200" t="s">
        <v>174</v>
      </c>
      <c r="I5200" t="s">
        <v>186</v>
      </c>
      <c r="J5200" t="s">
        <v>164</v>
      </c>
      <c r="K5200" t="s">
        <v>176</v>
      </c>
      <c r="L5200" t="s">
        <v>155</v>
      </c>
      <c r="M5200" t="s">
        <v>155</v>
      </c>
      <c r="N5200" t="n">
        <v>-118.1484</v>
      </c>
      <c r="O5200" t="n">
        <v>34.6486</v>
      </c>
      <c r="P5200" t="n">
        <v>395</v>
      </c>
      <c r="Q5200" t="n">
        <v>395</v>
      </c>
      <c r="R5200" t="n">
        <v>66.3</v>
      </c>
      <c r="S5200" t="n">
        <v>8.9</v>
      </c>
      <c r="T5200" t="n">
        <v>26.8</v>
      </c>
      <c r="U5200" t="n">
        <v>57.2</v>
      </c>
      <c r="V5200" t="n">
        <v>1.8</v>
      </c>
      <c r="W5200" t="n">
        <v>0</v>
      </c>
      <c r="X5200" t="n">
        <v>72</v>
      </c>
      <c r="Y5200"/>
      <c r="Z5200" t="n">
        <v>40</v>
      </c>
      <c r="AA5200" t="n">
        <v>116</v>
      </c>
      <c r="AB5200" t="n">
        <v>39.7</v>
      </c>
      <c r="AC5200"/>
      <c r="AD5200"/>
      <c r="AE5200"/>
      <c r="AF5200" t="n">
        <v>130</v>
      </c>
      <c r="AG5200" t="n">
        <v>60</v>
      </c>
      <c r="AH5200" t="n">
        <v>61</v>
      </c>
      <c r="AI5200" t="n">
        <v>23764</v>
      </c>
      <c r="AJ5200" t="n">
        <v>23516</v>
      </c>
      <c r="AK5200" t="n">
        <v>24792</v>
      </c>
      <c r="AL5200" t="n">
        <v>24916</v>
      </c>
      <c r="AM5200" t="n">
        <v>28474</v>
      </c>
      <c r="AN5200"/>
      <c r="AO5200" t="n">
        <v>19</v>
      </c>
      <c r="AP5200"/>
      <c r="AQ5200"/>
      <c r="AR5200"/>
    </row>
    <row r="5201">
      <c r="A5201" t="n">
        <v>481845</v>
      </c>
      <c r="B5201" t="s">
        <v>7527</v>
      </c>
      <c r="C5201" t="s">
        <v>2644</v>
      </c>
      <c r="D5201" t="s">
        <v>996</v>
      </c>
      <c r="E5201" t="s">
        <v>997</v>
      </c>
      <c r="F5201" t="s">
        <v>199</v>
      </c>
      <c r="G5201" t="s">
        <v>189</v>
      </c>
      <c r="H5201" t="s">
        <v>200</v>
      </c>
      <c r="I5201" t="s">
        <v>186</v>
      </c>
      <c r="J5201" t="s">
        <v>164</v>
      </c>
      <c r="K5201"/>
      <c r="L5201" t="s">
        <v>155</v>
      </c>
      <c r="M5201" t="s">
        <v>155</v>
      </c>
      <c r="N5201" t="n">
        <v>-77.7263</v>
      </c>
      <c r="O5201" t="n">
        <v>43.216</v>
      </c>
      <c r="P5201" t="n">
        <v>132</v>
      </c>
      <c r="Q5201" t="n">
        <v>132</v>
      </c>
      <c r="R5201" t="n">
        <v>98.5</v>
      </c>
      <c r="S5201" t="n">
        <v>26.5</v>
      </c>
      <c r="T5201" t="n">
        <v>34.1</v>
      </c>
      <c r="U5201" t="n">
        <v>13.6</v>
      </c>
      <c r="V5201" t="n">
        <v>3</v>
      </c>
      <c r="W5201" t="n">
        <v>0</v>
      </c>
      <c r="X5201" t="n">
        <v>38</v>
      </c>
      <c r="Y5201" t="n">
        <v>50</v>
      </c>
      <c r="Z5201" t="n">
        <v>14</v>
      </c>
      <c r="AA5201"/>
      <c r="AB5201"/>
      <c r="AC5201"/>
      <c r="AD5201"/>
      <c r="AE5201"/>
      <c r="AF5201" t="n">
        <v>46</v>
      </c>
      <c r="AG5201" t="n">
        <v>52</v>
      </c>
      <c r="AH5201" t="n">
        <v>52</v>
      </c>
      <c r="AI5201" t="n">
        <v>16634</v>
      </c>
      <c r="AJ5201" t="n">
        <v>17551</v>
      </c>
      <c r="AK5201" t="n">
        <v>15556</v>
      </c>
      <c r="AL5201" t="n">
        <v>19019</v>
      </c>
      <c r="AM5201" t="n">
        <v>22101</v>
      </c>
      <c r="AN5201"/>
      <c r="AO5201"/>
      <c r="AP5201"/>
      <c r="AQ5201"/>
      <c r="AR5201"/>
    </row>
    <row r="5202">
      <c r="A5202" t="n">
        <v>481863</v>
      </c>
      <c r="B5202" t="s">
        <v>7528</v>
      </c>
      <c r="C5202" t="s">
        <v>1719</v>
      </c>
      <c r="D5202" t="s">
        <v>1445</v>
      </c>
      <c r="E5202" t="s">
        <v>1434</v>
      </c>
      <c r="F5202" t="s">
        <v>199</v>
      </c>
      <c r="G5202" t="s">
        <v>189</v>
      </c>
      <c r="H5202" t="s">
        <v>200</v>
      </c>
      <c r="I5202" t="s">
        <v>151</v>
      </c>
      <c r="J5202" t="s">
        <v>164</v>
      </c>
      <c r="K5202"/>
      <c r="L5202" t="s">
        <v>155</v>
      </c>
      <c r="M5202" t="s">
        <v>155</v>
      </c>
      <c r="N5202" t="n">
        <v>-86.13</v>
      </c>
      <c r="O5202" t="n">
        <v>40.4448</v>
      </c>
      <c r="P5202" t="n">
        <v>105</v>
      </c>
      <c r="Q5202" t="n">
        <v>105</v>
      </c>
      <c r="R5202" t="n">
        <v>92.4</v>
      </c>
      <c r="S5202" t="n">
        <v>29.5</v>
      </c>
      <c r="T5202" t="n">
        <v>12.4</v>
      </c>
      <c r="U5202" t="n">
        <v>6.7</v>
      </c>
      <c r="V5202" t="n">
        <v>0</v>
      </c>
      <c r="W5202" t="n">
        <v>1</v>
      </c>
      <c r="X5202" t="n">
        <v>73</v>
      </c>
      <c r="Y5202"/>
      <c r="Z5202" t="n">
        <v>17</v>
      </c>
      <c r="AA5202"/>
      <c r="AB5202"/>
      <c r="AC5202"/>
      <c r="AD5202"/>
      <c r="AE5202"/>
      <c r="AF5202" t="n">
        <v>42</v>
      </c>
      <c r="AG5202" t="n">
        <v>84</v>
      </c>
      <c r="AH5202" t="n">
        <v>85</v>
      </c>
      <c r="AI5202" t="n">
        <v>22228</v>
      </c>
      <c r="AJ5202" t="n">
        <v>22432</v>
      </c>
      <c r="AK5202" t="n">
        <v>25112</v>
      </c>
      <c r="AL5202" t="n">
        <v>23670</v>
      </c>
      <c r="AM5202"/>
      <c r="AN5202" t="n">
        <v>27410</v>
      </c>
      <c r="AO5202"/>
      <c r="AP5202"/>
      <c r="AQ5202"/>
      <c r="AR5202"/>
    </row>
    <row r="5203">
      <c r="A5203" t="n">
        <v>481890</v>
      </c>
      <c r="B5203" t="s">
        <v>7529</v>
      </c>
      <c r="C5203" t="s">
        <v>7530</v>
      </c>
      <c r="D5203" t="s">
        <v>1975</v>
      </c>
      <c r="E5203" t="s">
        <v>147</v>
      </c>
      <c r="F5203" t="s">
        <v>199</v>
      </c>
      <c r="G5203" t="s">
        <v>189</v>
      </c>
      <c r="H5203" t="s">
        <v>200</v>
      </c>
      <c r="I5203" t="s">
        <v>186</v>
      </c>
      <c r="J5203" t="s">
        <v>164</v>
      </c>
      <c r="K5203"/>
      <c r="L5203" t="s">
        <v>155</v>
      </c>
      <c r="M5203" t="s">
        <v>155</v>
      </c>
      <c r="N5203" t="n">
        <v>-84.6157</v>
      </c>
      <c r="O5203" t="n">
        <v>39.0309</v>
      </c>
      <c r="P5203" t="n">
        <v>96</v>
      </c>
      <c r="Q5203" t="n">
        <v>96</v>
      </c>
      <c r="R5203" t="n">
        <v>94.8</v>
      </c>
      <c r="S5203" t="n">
        <v>21.9</v>
      </c>
      <c r="T5203" t="n">
        <v>4.2</v>
      </c>
      <c r="U5203" t="n">
        <v>3.1</v>
      </c>
      <c r="V5203" t="n">
        <v>0</v>
      </c>
      <c r="W5203" t="n">
        <v>2.1</v>
      </c>
      <c r="X5203" t="n">
        <v>71</v>
      </c>
      <c r="Y5203"/>
      <c r="Z5203" t="n">
        <v>17</v>
      </c>
      <c r="AA5203"/>
      <c r="AB5203"/>
      <c r="AC5203"/>
      <c r="AD5203"/>
      <c r="AE5203"/>
      <c r="AF5203" t="n">
        <v>45</v>
      </c>
      <c r="AG5203" t="n">
        <v>73</v>
      </c>
      <c r="AH5203" t="n">
        <v>74</v>
      </c>
      <c r="AI5203" t="n">
        <v>21405</v>
      </c>
      <c r="AJ5203" t="n">
        <v>21966</v>
      </c>
      <c r="AK5203" t="n">
        <v>26630</v>
      </c>
      <c r="AL5203"/>
      <c r="AM5203"/>
      <c r="AN5203"/>
      <c r="AO5203"/>
      <c r="AP5203"/>
      <c r="AQ5203"/>
      <c r="AR5203"/>
    </row>
    <row r="5204">
      <c r="A5204" t="n">
        <v>481906</v>
      </c>
      <c r="B5204" t="s">
        <v>7531</v>
      </c>
      <c r="C5204" t="s">
        <v>1492</v>
      </c>
      <c r="D5204" t="s">
        <v>5289</v>
      </c>
      <c r="E5204" t="s">
        <v>147</v>
      </c>
      <c r="F5204" t="s">
        <v>199</v>
      </c>
      <c r="G5204" t="s">
        <v>189</v>
      </c>
      <c r="H5204" t="s">
        <v>200</v>
      </c>
      <c r="I5204" t="s">
        <v>151</v>
      </c>
      <c r="J5204" t="s">
        <v>164</v>
      </c>
      <c r="K5204"/>
      <c r="L5204" t="s">
        <v>155</v>
      </c>
      <c r="M5204" t="s">
        <v>155</v>
      </c>
      <c r="N5204" t="n">
        <v>-81.5676</v>
      </c>
      <c r="O5204" t="n">
        <v>38.3103</v>
      </c>
      <c r="P5204" t="n">
        <v>77</v>
      </c>
      <c r="Q5204" t="n">
        <v>77</v>
      </c>
      <c r="R5204" t="n">
        <v>94.8</v>
      </c>
      <c r="S5204" t="n">
        <v>31.2</v>
      </c>
      <c r="T5204" t="n">
        <v>7.8</v>
      </c>
      <c r="U5204" t="n">
        <v>2.6</v>
      </c>
      <c r="V5204" t="n">
        <v>0</v>
      </c>
      <c r="W5204" t="n">
        <v>0</v>
      </c>
      <c r="X5204" t="n">
        <v>65</v>
      </c>
      <c r="Y5204"/>
      <c r="Z5204" t="n">
        <v>12</v>
      </c>
      <c r="AA5204"/>
      <c r="AB5204"/>
      <c r="AC5204"/>
      <c r="AD5204"/>
      <c r="AE5204"/>
      <c r="AF5204" t="n">
        <v>33</v>
      </c>
      <c r="AG5204" t="n">
        <v>87</v>
      </c>
      <c r="AH5204" t="n">
        <v>90</v>
      </c>
      <c r="AI5204" t="n">
        <v>21834</v>
      </c>
      <c r="AJ5204" t="n">
        <v>21812</v>
      </c>
      <c r="AK5204"/>
      <c r="AL5204" t="n">
        <v>24591</v>
      </c>
      <c r="AM5204"/>
      <c r="AN5204"/>
      <c r="AO5204"/>
      <c r="AP5204"/>
      <c r="AQ5204"/>
      <c r="AR5204"/>
    </row>
    <row r="5205">
      <c r="A5205" t="n">
        <v>481960</v>
      </c>
      <c r="B5205" t="s">
        <v>7532</v>
      </c>
      <c r="C5205" t="s">
        <v>230</v>
      </c>
      <c r="D5205" t="s">
        <v>440</v>
      </c>
      <c r="E5205" t="s">
        <v>267</v>
      </c>
      <c r="F5205" t="s">
        <v>199</v>
      </c>
      <c r="G5205" t="s">
        <v>189</v>
      </c>
      <c r="H5205" t="s">
        <v>200</v>
      </c>
      <c r="I5205" t="s">
        <v>186</v>
      </c>
      <c r="J5205" t="s">
        <v>164</v>
      </c>
      <c r="K5205"/>
      <c r="L5205" t="s">
        <v>155</v>
      </c>
      <c r="M5205" t="s">
        <v>155</v>
      </c>
      <c r="N5205" t="n">
        <v>-122.148</v>
      </c>
      <c r="O5205" t="n">
        <v>38.2121</v>
      </c>
      <c r="P5205" t="n">
        <v>277</v>
      </c>
      <c r="Q5205" t="n">
        <v>277</v>
      </c>
      <c r="R5205" t="n">
        <v>15.5</v>
      </c>
      <c r="S5205" t="n">
        <v>14.1</v>
      </c>
      <c r="T5205" t="n">
        <v>13.7</v>
      </c>
      <c r="U5205" t="n">
        <v>46.2</v>
      </c>
      <c r="V5205" t="n">
        <v>6.9</v>
      </c>
      <c r="W5205" t="n">
        <v>0</v>
      </c>
      <c r="X5205" t="n">
        <v>80</v>
      </c>
      <c r="Y5205"/>
      <c r="Z5205" t="n">
        <v>15</v>
      </c>
      <c r="AA5205"/>
      <c r="AB5205"/>
      <c r="AC5205"/>
      <c r="AD5205"/>
      <c r="AE5205"/>
      <c r="AF5205" t="n">
        <v>247</v>
      </c>
      <c r="AG5205" t="n">
        <v>45</v>
      </c>
      <c r="AH5205" t="n">
        <v>45</v>
      </c>
      <c r="AI5205" t="n">
        <v>21394</v>
      </c>
      <c r="AJ5205" t="n">
        <v>21786</v>
      </c>
      <c r="AK5205" t="n">
        <v>23124</v>
      </c>
      <c r="AL5205" t="n">
        <v>23139</v>
      </c>
      <c r="AM5205" t="n">
        <v>24819</v>
      </c>
      <c r="AN5205" t="n">
        <v>27345</v>
      </c>
      <c r="AO5205"/>
      <c r="AP5205"/>
      <c r="AQ5205"/>
      <c r="AR5205"/>
    </row>
    <row r="5206">
      <c r="A5206" t="n">
        <v>482015</v>
      </c>
      <c r="B5206" t="s">
        <v>6250</v>
      </c>
      <c r="C5206" t="s">
        <v>4796</v>
      </c>
      <c r="D5206" t="s">
        <v>4775</v>
      </c>
      <c r="E5206" t="s">
        <v>283</v>
      </c>
      <c r="F5206" t="s">
        <v>279</v>
      </c>
      <c r="G5206" t="s">
        <v>189</v>
      </c>
      <c r="H5206" t="s">
        <v>174</v>
      </c>
      <c r="I5206" t="s">
        <v>151</v>
      </c>
      <c r="J5206" t="s">
        <v>164</v>
      </c>
      <c r="K5206"/>
      <c r="L5206" t="s">
        <v>155</v>
      </c>
      <c r="M5206" t="s">
        <v>155</v>
      </c>
      <c r="N5206" t="n">
        <v>-98.6274</v>
      </c>
      <c r="O5206" t="n">
        <v>29.4585</v>
      </c>
      <c r="P5206" t="n">
        <v>1396</v>
      </c>
      <c r="Q5206" t="n">
        <v>1396</v>
      </c>
      <c r="R5206" t="n">
        <v>30.7</v>
      </c>
      <c r="S5206" t="n">
        <v>29.5</v>
      </c>
      <c r="T5206" t="n">
        <v>13.3</v>
      </c>
      <c r="U5206" t="n">
        <v>51.4</v>
      </c>
      <c r="V5206" t="n">
        <v>1.1</v>
      </c>
      <c r="W5206" t="n">
        <v>0</v>
      </c>
      <c r="X5206" t="n">
        <v>70</v>
      </c>
      <c r="Y5206"/>
      <c r="Z5206" t="n">
        <v>25</v>
      </c>
      <c r="AA5206" t="n">
        <v>819</v>
      </c>
      <c r="AB5206" t="n">
        <v>57.9</v>
      </c>
      <c r="AC5206"/>
      <c r="AD5206"/>
      <c r="AE5206"/>
      <c r="AF5206" t="n">
        <v>775</v>
      </c>
      <c r="AG5206" t="n">
        <v>65</v>
      </c>
      <c r="AH5206" t="n">
        <v>82</v>
      </c>
      <c r="AI5206" t="n">
        <v>28993</v>
      </c>
      <c r="AJ5206" t="n">
        <v>28745</v>
      </c>
      <c r="AK5206" t="n">
        <v>29066</v>
      </c>
      <c r="AL5206" t="n">
        <v>29979</v>
      </c>
      <c r="AM5206" t="n">
        <v>33127</v>
      </c>
      <c r="AN5206" t="n">
        <v>33531</v>
      </c>
      <c r="AO5206" t="n">
        <v>3</v>
      </c>
      <c r="AP5206"/>
      <c r="AQ5206"/>
      <c r="AR5206"/>
    </row>
    <row r="5207">
      <c r="A5207" t="n">
        <v>482060</v>
      </c>
      <c r="B5207" t="s">
        <v>7533</v>
      </c>
      <c r="C5207" t="s">
        <v>732</v>
      </c>
      <c r="D5207" t="s">
        <v>440</v>
      </c>
      <c r="E5207" t="s">
        <v>267</v>
      </c>
      <c r="F5207" t="s">
        <v>199</v>
      </c>
      <c r="G5207" t="s">
        <v>189</v>
      </c>
      <c r="H5207" t="s">
        <v>200</v>
      </c>
      <c r="I5207" t="s">
        <v>151</v>
      </c>
      <c r="J5207" t="s">
        <v>164</v>
      </c>
      <c r="K5207"/>
      <c r="L5207" t="s">
        <v>155</v>
      </c>
      <c r="M5207" t="s">
        <v>155</v>
      </c>
      <c r="N5207" t="n">
        <v>-120.4811</v>
      </c>
      <c r="O5207" t="n">
        <v>37.3225</v>
      </c>
      <c r="P5207" t="n">
        <v>420</v>
      </c>
      <c r="Q5207" t="n">
        <v>420</v>
      </c>
      <c r="R5207" t="n">
        <v>86.9</v>
      </c>
      <c r="S5207" t="n">
        <v>11.9</v>
      </c>
      <c r="T5207" t="n">
        <v>5.7</v>
      </c>
      <c r="U5207" t="n">
        <v>72.6</v>
      </c>
      <c r="V5207" t="n">
        <v>2.4</v>
      </c>
      <c r="W5207" t="n">
        <v>0</v>
      </c>
      <c r="X5207" t="n">
        <v>82</v>
      </c>
      <c r="Y5207"/>
      <c r="Z5207" t="n">
        <v>15</v>
      </c>
      <c r="AA5207"/>
      <c r="AB5207"/>
      <c r="AC5207"/>
      <c r="AD5207"/>
      <c r="AE5207"/>
      <c r="AF5207" t="n">
        <v>345</v>
      </c>
      <c r="AG5207" t="n">
        <v>65</v>
      </c>
      <c r="AH5207" t="n">
        <v>65</v>
      </c>
      <c r="AI5207" t="n">
        <v>28092</v>
      </c>
      <c r="AJ5207" t="n">
        <v>27305</v>
      </c>
      <c r="AK5207" t="n">
        <v>28151</v>
      </c>
      <c r="AL5207" t="n">
        <v>29714</v>
      </c>
      <c r="AM5207" t="n">
        <v>31615</v>
      </c>
      <c r="AN5207" t="n">
        <v>31717</v>
      </c>
      <c r="AO5207"/>
      <c r="AP5207"/>
      <c r="AQ5207"/>
      <c r="AR5207"/>
    </row>
    <row r="5208">
      <c r="A5208" t="n">
        <v>482097</v>
      </c>
      <c r="B5208" t="s">
        <v>7534</v>
      </c>
      <c r="C5208" t="s">
        <v>1569</v>
      </c>
      <c r="D5208" t="s">
        <v>1929</v>
      </c>
      <c r="E5208" t="s">
        <v>891</v>
      </c>
      <c r="F5208" t="s">
        <v>199</v>
      </c>
      <c r="G5208" t="s">
        <v>189</v>
      </c>
      <c r="H5208" t="s">
        <v>200</v>
      </c>
      <c r="I5208" t="s">
        <v>151</v>
      </c>
      <c r="J5208" t="s">
        <v>164</v>
      </c>
      <c r="K5208"/>
      <c r="L5208" t="s">
        <v>155</v>
      </c>
      <c r="M5208" t="s">
        <v>155</v>
      </c>
      <c r="N5208" t="n">
        <v>-93.2564</v>
      </c>
      <c r="O5208" t="n">
        <v>37.1477</v>
      </c>
      <c r="P5208" t="n">
        <v>570</v>
      </c>
      <c r="Q5208" t="n">
        <v>570</v>
      </c>
      <c r="R5208" t="n">
        <v>44</v>
      </c>
      <c r="S5208" t="n">
        <v>78.1</v>
      </c>
      <c r="T5208" t="n">
        <v>10.4</v>
      </c>
      <c r="U5208" t="n">
        <v>5.4</v>
      </c>
      <c r="V5208" t="n">
        <v>0.7</v>
      </c>
      <c r="W5208" t="n">
        <v>0.2</v>
      </c>
      <c r="X5208" t="n">
        <v>72</v>
      </c>
      <c r="Y5208"/>
      <c r="Z5208" t="n">
        <v>18</v>
      </c>
      <c r="AA5208"/>
      <c r="AB5208"/>
      <c r="AC5208"/>
      <c r="AD5208"/>
      <c r="AE5208"/>
      <c r="AF5208" t="n">
        <v>231</v>
      </c>
      <c r="AG5208" t="n">
        <v>60</v>
      </c>
      <c r="AH5208" t="n">
        <v>68</v>
      </c>
      <c r="AI5208" t="n">
        <v>22798</v>
      </c>
      <c r="AJ5208" t="n">
        <v>21613</v>
      </c>
      <c r="AK5208" t="n">
        <v>22065</v>
      </c>
      <c r="AL5208" t="n">
        <v>25249</v>
      </c>
      <c r="AM5208" t="n">
        <v>28775</v>
      </c>
      <c r="AN5208" t="n">
        <v>29418</v>
      </c>
      <c r="AO5208"/>
      <c r="AP5208"/>
      <c r="AQ5208"/>
      <c r="AR5208"/>
    </row>
    <row r="5209">
      <c r="A5209" t="n">
        <v>482149</v>
      </c>
      <c r="B5209" t="s">
        <v>7535</v>
      </c>
      <c r="C5209" t="s">
        <v>1290</v>
      </c>
      <c r="D5209" t="s">
        <v>1175</v>
      </c>
      <c r="E5209" t="s">
        <v>147</v>
      </c>
      <c r="F5209" t="s">
        <v>148</v>
      </c>
      <c r="G5209" t="s">
        <v>149</v>
      </c>
      <c r="H5209" t="s">
        <v>150</v>
      </c>
      <c r="I5209" t="s">
        <v>151</v>
      </c>
      <c r="J5209" t="s">
        <v>152</v>
      </c>
      <c r="K5209" t="s">
        <v>159</v>
      </c>
      <c r="L5209" t="s">
        <v>155</v>
      </c>
      <c r="M5209" t="s">
        <v>155</v>
      </c>
      <c r="N5209" t="n">
        <v>-81.9891</v>
      </c>
      <c r="O5209" t="n">
        <v>33.4704</v>
      </c>
      <c r="P5209" t="n">
        <v>10199</v>
      </c>
      <c r="Q5209" t="n">
        <v>5966</v>
      </c>
      <c r="R5209" t="n">
        <v>64.3</v>
      </c>
      <c r="S5209" t="n">
        <v>47.3</v>
      </c>
      <c r="T5209" t="n">
        <v>27</v>
      </c>
      <c r="U5209" t="n">
        <v>9.7</v>
      </c>
      <c r="V5209" t="n">
        <v>7.4</v>
      </c>
      <c r="W5209" t="n">
        <v>1.2</v>
      </c>
      <c r="X5209" t="n">
        <v>73</v>
      </c>
      <c r="Y5209" t="n">
        <v>47</v>
      </c>
      <c r="Z5209" t="n">
        <v>16</v>
      </c>
      <c r="AA5209" t="n">
        <v>886</v>
      </c>
      <c r="AB5209" t="n">
        <v>48.6</v>
      </c>
      <c r="AC5209" t="n">
        <v>882</v>
      </c>
      <c r="AD5209" t="n">
        <v>48.6</v>
      </c>
      <c r="AE5209" t="n">
        <v>27</v>
      </c>
      <c r="AF5209" t="n">
        <v>1032</v>
      </c>
      <c r="AG5209" t="n">
        <v>38</v>
      </c>
      <c r="AH5209" t="n">
        <v>80</v>
      </c>
      <c r="AI5209" t="n">
        <v>13486</v>
      </c>
      <c r="AJ5209" t="n">
        <v>10597</v>
      </c>
      <c r="AK5209" t="n">
        <v>11947</v>
      </c>
      <c r="AL5209" t="n">
        <v>13829</v>
      </c>
      <c r="AM5209" t="n">
        <v>16848</v>
      </c>
      <c r="AN5209" t="n">
        <v>16901</v>
      </c>
      <c r="AO5209" t="n">
        <v>1</v>
      </c>
      <c r="AP5209" t="n">
        <v>1012</v>
      </c>
      <c r="AQ5209" t="n">
        <v>551</v>
      </c>
      <c r="AR5209" t="n">
        <v>495</v>
      </c>
    </row>
    <row r="5210">
      <c r="A5210" t="n">
        <v>482158</v>
      </c>
      <c r="B5210" t="s">
        <v>7536</v>
      </c>
      <c r="C5210" t="s">
        <v>1352</v>
      </c>
      <c r="D5210" t="s">
        <v>1175</v>
      </c>
      <c r="E5210" t="s">
        <v>147</v>
      </c>
      <c r="F5210" t="s">
        <v>148</v>
      </c>
      <c r="G5210" t="s">
        <v>149</v>
      </c>
      <c r="H5210" t="s">
        <v>150</v>
      </c>
      <c r="I5210" t="s">
        <v>151</v>
      </c>
      <c r="J5210" t="s">
        <v>152</v>
      </c>
      <c r="K5210" t="s">
        <v>153</v>
      </c>
      <c r="L5210" t="s">
        <v>155</v>
      </c>
      <c r="M5210" t="s">
        <v>155</v>
      </c>
      <c r="N5210" t="n">
        <v>-83.7321</v>
      </c>
      <c r="O5210" t="n">
        <v>32.8081</v>
      </c>
      <c r="P5210" t="n">
        <v>9626</v>
      </c>
      <c r="Q5210" t="n">
        <v>9032</v>
      </c>
      <c r="R5210" t="n">
        <v>56.4</v>
      </c>
      <c r="S5210" t="n">
        <v>52.8</v>
      </c>
      <c r="T5210" t="n">
        <v>30.8</v>
      </c>
      <c r="U5210" t="n">
        <v>6.8</v>
      </c>
      <c r="V5210" t="n">
        <v>3.1</v>
      </c>
      <c r="W5210" t="n">
        <v>1.6</v>
      </c>
      <c r="X5210" t="n">
        <v>61</v>
      </c>
      <c r="Y5210" t="n">
        <v>45</v>
      </c>
      <c r="Z5210" t="n">
        <v>18</v>
      </c>
      <c r="AA5210" t="n">
        <v>1086</v>
      </c>
      <c r="AB5210" t="n">
        <v>25.6</v>
      </c>
      <c r="AC5210" t="n">
        <v>740</v>
      </c>
      <c r="AD5210" t="n">
        <v>26.2</v>
      </c>
      <c r="AE5210" t="n">
        <v>10.8</v>
      </c>
      <c r="AF5210" t="n">
        <v>1094</v>
      </c>
      <c r="AG5210" t="n">
        <v>41</v>
      </c>
      <c r="AH5210" t="n">
        <v>69</v>
      </c>
      <c r="AI5210" t="n">
        <v>13326</v>
      </c>
      <c r="AJ5210" t="n">
        <v>12194</v>
      </c>
      <c r="AK5210" t="n">
        <v>13045</v>
      </c>
      <c r="AL5210" t="n">
        <v>14948</v>
      </c>
      <c r="AM5210" t="n">
        <v>17887</v>
      </c>
      <c r="AN5210" t="n">
        <v>18331</v>
      </c>
      <c r="AO5210" t="n">
        <v>203</v>
      </c>
      <c r="AP5210" t="n">
        <v>983</v>
      </c>
      <c r="AQ5210" t="n">
        <v>185</v>
      </c>
      <c r="AR5210" t="n">
        <v>28</v>
      </c>
    </row>
    <row r="5211">
      <c r="A5211" t="n">
        <v>482167</v>
      </c>
      <c r="B5211" t="s">
        <v>7537</v>
      </c>
      <c r="C5211" t="s">
        <v>7538</v>
      </c>
      <c r="D5211" t="s">
        <v>1433</v>
      </c>
      <c r="E5211" t="s">
        <v>1434</v>
      </c>
      <c r="F5211" t="s">
        <v>199</v>
      </c>
      <c r="G5211" t="s">
        <v>189</v>
      </c>
      <c r="H5211" t="s">
        <v>200</v>
      </c>
      <c r="I5211" t="s">
        <v>186</v>
      </c>
      <c r="J5211" t="s">
        <v>164</v>
      </c>
      <c r="K5211"/>
      <c r="L5211" t="s">
        <v>155</v>
      </c>
      <c r="M5211" t="s">
        <v>155</v>
      </c>
      <c r="N5211" t="n">
        <v>-87.5295</v>
      </c>
      <c r="O5211" t="n">
        <v>41.6157</v>
      </c>
      <c r="P5211" t="n">
        <v>252</v>
      </c>
      <c r="Q5211" t="n">
        <v>252</v>
      </c>
      <c r="R5211" t="n">
        <v>99.6</v>
      </c>
      <c r="S5211" t="n">
        <v>0.4</v>
      </c>
      <c r="T5211" t="n">
        <v>95.6</v>
      </c>
      <c r="U5211" t="n">
        <v>2.4</v>
      </c>
      <c r="V5211" t="n">
        <v>0</v>
      </c>
      <c r="W5211" t="n">
        <v>0</v>
      </c>
      <c r="X5211" t="n">
        <v>56</v>
      </c>
      <c r="Y5211" t="n">
        <v>38</v>
      </c>
      <c r="Z5211" t="n">
        <v>25</v>
      </c>
      <c r="AA5211"/>
      <c r="AB5211"/>
      <c r="AC5211"/>
      <c r="AD5211"/>
      <c r="AE5211"/>
      <c r="AF5211" t="n">
        <v>41</v>
      </c>
      <c r="AG5211" t="n">
        <v>17</v>
      </c>
      <c r="AH5211" t="n">
        <v>17</v>
      </c>
      <c r="AI5211"/>
      <c r="AJ5211"/>
      <c r="AK5211"/>
      <c r="AL5211"/>
      <c r="AM5211"/>
      <c r="AN5211"/>
      <c r="AO5211"/>
      <c r="AP5211"/>
      <c r="AQ5211"/>
      <c r="AR5211"/>
    </row>
    <row r="5212">
      <c r="A5212" t="n">
        <v>482176</v>
      </c>
      <c r="B5212" t="s">
        <v>7539</v>
      </c>
      <c r="C5212" t="s">
        <v>929</v>
      </c>
      <c r="D5212" t="s">
        <v>913</v>
      </c>
      <c r="E5212" t="s">
        <v>914</v>
      </c>
      <c r="F5212" t="s">
        <v>199</v>
      </c>
      <c r="G5212" t="s">
        <v>189</v>
      </c>
      <c r="H5212" t="s">
        <v>200</v>
      </c>
      <c r="I5212" t="s">
        <v>186</v>
      </c>
      <c r="J5212" t="s">
        <v>164</v>
      </c>
      <c r="K5212"/>
      <c r="L5212" t="s">
        <v>155</v>
      </c>
      <c r="M5212" t="s">
        <v>155</v>
      </c>
      <c r="N5212" t="n">
        <v>-105.0773</v>
      </c>
      <c r="O5212" t="n">
        <v>39.709</v>
      </c>
      <c r="P5212" t="n">
        <v>352</v>
      </c>
      <c r="Q5212" t="n">
        <v>352</v>
      </c>
      <c r="R5212" t="n">
        <v>96.3</v>
      </c>
      <c r="S5212" t="n">
        <v>38.1</v>
      </c>
      <c r="T5212" t="n">
        <v>4.3</v>
      </c>
      <c r="U5212" t="n">
        <v>19.9</v>
      </c>
      <c r="V5212" t="n">
        <v>1.7</v>
      </c>
      <c r="W5212" t="n">
        <v>0</v>
      </c>
      <c r="X5212" t="n">
        <v>88</v>
      </c>
      <c r="Y5212" t="n">
        <v>70</v>
      </c>
      <c r="Z5212" t="n">
        <v>20</v>
      </c>
      <c r="AA5212"/>
      <c r="AB5212"/>
      <c r="AC5212"/>
      <c r="AD5212"/>
      <c r="AE5212"/>
      <c r="AF5212" t="n">
        <v>60</v>
      </c>
      <c r="AG5212" t="n">
        <v>46</v>
      </c>
      <c r="AH5212" t="n">
        <v>46</v>
      </c>
      <c r="AI5212" t="n">
        <v>14465</v>
      </c>
      <c r="AJ5212" t="n">
        <v>10062</v>
      </c>
      <c r="AK5212" t="n">
        <v>12786</v>
      </c>
      <c r="AL5212" t="n">
        <v>14748</v>
      </c>
      <c r="AM5212"/>
      <c r="AN5212" t="n">
        <v>13484</v>
      </c>
      <c r="AO5212"/>
      <c r="AP5212"/>
      <c r="AQ5212"/>
      <c r="AR5212"/>
    </row>
    <row r="5213">
      <c r="A5213" t="n">
        <v>482185</v>
      </c>
      <c r="B5213" t="s">
        <v>7540</v>
      </c>
      <c r="C5213" t="s">
        <v>5208</v>
      </c>
      <c r="D5213" t="s">
        <v>5199</v>
      </c>
      <c r="E5213" t="s">
        <v>267</v>
      </c>
      <c r="F5213" t="s">
        <v>368</v>
      </c>
      <c r="G5213" t="s">
        <v>163</v>
      </c>
      <c r="H5213" t="s">
        <v>174</v>
      </c>
      <c r="I5213" t="s">
        <v>151</v>
      </c>
      <c r="J5213" t="s">
        <v>164</v>
      </c>
      <c r="K5213"/>
      <c r="L5213" t="s">
        <v>155</v>
      </c>
      <c r="M5213" t="s">
        <v>155</v>
      </c>
      <c r="N5213" t="n">
        <v>-122.3512</v>
      </c>
      <c r="O5213" t="n">
        <v>47.6212</v>
      </c>
      <c r="P5213" t="n">
        <v>110</v>
      </c>
      <c r="Q5213" t="n">
        <v>110</v>
      </c>
      <c r="R5213" t="n">
        <v>28.2</v>
      </c>
      <c r="S5213" t="n">
        <v>59.1</v>
      </c>
      <c r="T5213" t="n">
        <v>4.5</v>
      </c>
      <c r="U5213" t="n">
        <v>2.7</v>
      </c>
      <c r="V5213" t="n">
        <v>3.6</v>
      </c>
      <c r="W5213" t="n">
        <v>0</v>
      </c>
      <c r="X5213" t="n">
        <v>66</v>
      </c>
      <c r="Y5213"/>
      <c r="Z5213" t="n">
        <v>25</v>
      </c>
      <c r="AA5213" t="n">
        <v>39</v>
      </c>
      <c r="AB5213" t="n">
        <v>97.4</v>
      </c>
      <c r="AC5213"/>
      <c r="AD5213"/>
      <c r="AE5213"/>
      <c r="AF5213" t="n">
        <v>45</v>
      </c>
      <c r="AG5213" t="n">
        <v>49</v>
      </c>
      <c r="AH5213" t="n">
        <v>54</v>
      </c>
      <c r="AI5213" t="n">
        <v>37331</v>
      </c>
      <c r="AJ5213" t="n">
        <v>34917</v>
      </c>
      <c r="AK5213" t="n">
        <v>37253</v>
      </c>
      <c r="AL5213" t="n">
        <v>38411</v>
      </c>
      <c r="AM5213" t="n">
        <v>37757</v>
      </c>
      <c r="AN5213" t="n">
        <v>38339</v>
      </c>
      <c r="AO5213"/>
      <c r="AP5213"/>
      <c r="AQ5213"/>
      <c r="AR5213"/>
    </row>
    <row r="5214">
      <c r="A5214" t="n">
        <v>482194</v>
      </c>
      <c r="B5214" t="s">
        <v>7541</v>
      </c>
      <c r="C5214" t="s">
        <v>3221</v>
      </c>
      <c r="D5214" t="s">
        <v>996</v>
      </c>
      <c r="E5214" t="s">
        <v>997</v>
      </c>
      <c r="F5214" t="s">
        <v>199</v>
      </c>
      <c r="G5214" t="s">
        <v>189</v>
      </c>
      <c r="H5214" t="s">
        <v>200</v>
      </c>
      <c r="I5214" t="s">
        <v>151</v>
      </c>
      <c r="J5214" t="s">
        <v>164</v>
      </c>
      <c r="K5214"/>
      <c r="L5214" t="s">
        <v>155</v>
      </c>
      <c r="M5214" t="s">
        <v>155</v>
      </c>
      <c r="N5214" t="n">
        <v>-74.005</v>
      </c>
      <c r="O5214" t="n">
        <v>40.7276</v>
      </c>
      <c r="P5214" t="n">
        <v>224</v>
      </c>
      <c r="Q5214" t="n">
        <v>224</v>
      </c>
      <c r="R5214" t="n">
        <v>85.3</v>
      </c>
      <c r="S5214" t="n">
        <v>44.6</v>
      </c>
      <c r="T5214" t="n">
        <v>10.7</v>
      </c>
      <c r="U5214" t="n">
        <v>35.3</v>
      </c>
      <c r="V5214" t="n">
        <v>4.5</v>
      </c>
      <c r="W5214" t="n">
        <v>0</v>
      </c>
      <c r="X5214" t="n">
        <v>86</v>
      </c>
      <c r="Y5214" t="n">
        <v>69</v>
      </c>
      <c r="Z5214" t="n">
        <v>10</v>
      </c>
      <c r="AA5214"/>
      <c r="AB5214"/>
      <c r="AC5214"/>
      <c r="AD5214"/>
      <c r="AE5214"/>
      <c r="AF5214" t="n">
        <v>90</v>
      </c>
      <c r="AG5214" t="n">
        <v>17</v>
      </c>
      <c r="AH5214" t="n">
        <v>17</v>
      </c>
      <c r="AI5214" t="n">
        <v>21637</v>
      </c>
      <c r="AJ5214" t="n">
        <v>22811</v>
      </c>
      <c r="AK5214"/>
      <c r="AL5214"/>
      <c r="AM5214"/>
      <c r="AN5214"/>
      <c r="AO5214"/>
      <c r="AP5214"/>
      <c r="AQ5214"/>
      <c r="AR5214"/>
    </row>
    <row r="5215">
      <c r="A5215" t="n">
        <v>482200</v>
      </c>
      <c r="B5215" t="s">
        <v>7542</v>
      </c>
      <c r="C5215" t="s">
        <v>4833</v>
      </c>
      <c r="D5215" t="s">
        <v>4775</v>
      </c>
      <c r="E5215" t="s">
        <v>283</v>
      </c>
      <c r="F5215" t="s">
        <v>199</v>
      </c>
      <c r="G5215" t="s">
        <v>189</v>
      </c>
      <c r="H5215" t="s">
        <v>200</v>
      </c>
      <c r="I5215" t="s">
        <v>151</v>
      </c>
      <c r="J5215" t="s">
        <v>164</v>
      </c>
      <c r="K5215"/>
      <c r="L5215" t="s">
        <v>155</v>
      </c>
      <c r="M5215" t="s">
        <v>155</v>
      </c>
      <c r="N5215" t="n">
        <v>-94.1326</v>
      </c>
      <c r="O5215" t="n">
        <v>33.4571</v>
      </c>
      <c r="P5215" t="n">
        <v>106</v>
      </c>
      <c r="Q5215" t="n">
        <v>106</v>
      </c>
      <c r="R5215" t="n">
        <v>83</v>
      </c>
      <c r="S5215" t="n">
        <v>42.5</v>
      </c>
      <c r="T5215" t="n">
        <v>46.2</v>
      </c>
      <c r="U5215" t="n">
        <v>6.6</v>
      </c>
      <c r="V5215" t="n">
        <v>0</v>
      </c>
      <c r="W5215" t="n">
        <v>0</v>
      </c>
      <c r="X5215" t="n">
        <v>52</v>
      </c>
      <c r="Y5215"/>
      <c r="Z5215" t="n">
        <v>18</v>
      </c>
      <c r="AA5215"/>
      <c r="AB5215"/>
      <c r="AC5215"/>
      <c r="AD5215"/>
      <c r="AE5215"/>
      <c r="AF5215" t="n">
        <v>54</v>
      </c>
      <c r="AG5215" t="n">
        <v>70</v>
      </c>
      <c r="AH5215" t="n">
        <v>70</v>
      </c>
      <c r="AI5215" t="n">
        <v>14217</v>
      </c>
      <c r="AJ5215" t="n">
        <v>15206</v>
      </c>
      <c r="AK5215"/>
      <c r="AL5215"/>
      <c r="AM5215"/>
      <c r="AN5215"/>
      <c r="AO5215"/>
      <c r="AP5215"/>
      <c r="AQ5215"/>
      <c r="AR5215"/>
    </row>
    <row r="5216">
      <c r="A5216" t="n">
        <v>482228</v>
      </c>
      <c r="B5216" t="s">
        <v>7543</v>
      </c>
      <c r="C5216" t="s">
        <v>6558</v>
      </c>
      <c r="D5216" t="s">
        <v>1445</v>
      </c>
      <c r="E5216" t="s">
        <v>1434</v>
      </c>
      <c r="F5216" t="s">
        <v>162</v>
      </c>
      <c r="G5216" t="s">
        <v>163</v>
      </c>
      <c r="H5216" t="s">
        <v>150</v>
      </c>
      <c r="I5216" t="s">
        <v>175</v>
      </c>
      <c r="J5216" t="s">
        <v>164</v>
      </c>
      <c r="K5216" t="s">
        <v>209</v>
      </c>
      <c r="L5216" t="s">
        <v>155</v>
      </c>
      <c r="M5216" t="s">
        <v>155</v>
      </c>
      <c r="N5216" t="n">
        <v>-84.8487</v>
      </c>
      <c r="O5216" t="n">
        <v>39.0937</v>
      </c>
      <c r="P5216" t="n">
        <v>276</v>
      </c>
      <c r="Q5216" t="n">
        <v>198</v>
      </c>
      <c r="R5216" t="n">
        <v>37.9</v>
      </c>
      <c r="S5216" t="n">
        <v>83.8</v>
      </c>
      <c r="T5216" t="n">
        <v>3.5</v>
      </c>
      <c r="U5216" t="n">
        <v>5.1</v>
      </c>
      <c r="V5216" t="n">
        <v>4.5</v>
      </c>
      <c r="W5216" t="n">
        <v>0</v>
      </c>
      <c r="X5216" t="n">
        <v>60</v>
      </c>
      <c r="Y5216" t="n">
        <v>86</v>
      </c>
      <c r="Z5216" t="n">
        <v>4</v>
      </c>
      <c r="AA5216" t="n">
        <v>21</v>
      </c>
      <c r="AB5216" t="n">
        <v>28.6</v>
      </c>
      <c r="AC5216" t="n">
        <v>8</v>
      </c>
      <c r="AD5216" t="n">
        <v>37.5</v>
      </c>
      <c r="AE5216" t="n">
        <v>12.5</v>
      </c>
      <c r="AF5216" t="n">
        <v>5</v>
      </c>
      <c r="AG5216" t="n">
        <v>33</v>
      </c>
      <c r="AH5216" t="n">
        <v>45</v>
      </c>
      <c r="AI5216" t="n">
        <v>17043</v>
      </c>
      <c r="AJ5216" t="n">
        <v>13539</v>
      </c>
      <c r="AK5216"/>
      <c r="AL5216"/>
      <c r="AM5216"/>
      <c r="AN5216"/>
      <c r="AO5216" t="n">
        <v>1</v>
      </c>
      <c r="AP5216" t="n">
        <v>26</v>
      </c>
      <c r="AQ5216" t="n">
        <v>13</v>
      </c>
      <c r="AR5216"/>
    </row>
    <row r="5217">
      <c r="A5217" t="n">
        <v>482246</v>
      </c>
      <c r="B5217" t="s">
        <v>7544</v>
      </c>
      <c r="C5217" t="s">
        <v>3757</v>
      </c>
      <c r="D5217" t="s">
        <v>3758</v>
      </c>
      <c r="E5217" t="s">
        <v>891</v>
      </c>
      <c r="F5217" t="s">
        <v>199</v>
      </c>
      <c r="G5217" t="s">
        <v>189</v>
      </c>
      <c r="H5217" t="s">
        <v>200</v>
      </c>
      <c r="I5217" t="s">
        <v>151</v>
      </c>
      <c r="J5217" t="s">
        <v>164</v>
      </c>
      <c r="K5217"/>
      <c r="L5217" t="s">
        <v>155</v>
      </c>
      <c r="M5217" t="s">
        <v>155</v>
      </c>
      <c r="N5217" t="n">
        <v>-96.8236</v>
      </c>
      <c r="O5217" t="n">
        <v>46.8799</v>
      </c>
      <c r="P5217" t="n">
        <v>98</v>
      </c>
      <c r="Q5217" t="n">
        <v>98</v>
      </c>
      <c r="R5217" t="n">
        <v>14.3</v>
      </c>
      <c r="S5217" t="n">
        <v>52</v>
      </c>
      <c r="T5217" t="n">
        <v>1</v>
      </c>
      <c r="U5217" t="n">
        <v>2</v>
      </c>
      <c r="V5217" t="n">
        <v>0</v>
      </c>
      <c r="W5217" t="n">
        <v>2</v>
      </c>
      <c r="X5217"/>
      <c r="Y5217"/>
      <c r="Z5217" t="n">
        <v>14</v>
      </c>
      <c r="AA5217"/>
      <c r="AB5217"/>
      <c r="AC5217"/>
      <c r="AD5217"/>
      <c r="AE5217"/>
      <c r="AF5217" t="n">
        <v>75</v>
      </c>
      <c r="AG5217" t="n">
        <v>12</v>
      </c>
      <c r="AH5217" t="n">
        <v>12</v>
      </c>
      <c r="AI5217" t="n">
        <v>22677</v>
      </c>
      <c r="AJ5217" t="n">
        <v>20201</v>
      </c>
      <c r="AK5217" t="n">
        <v>22907</v>
      </c>
      <c r="AL5217" t="n">
        <v>23085</v>
      </c>
      <c r="AM5217" t="n">
        <v>24444</v>
      </c>
      <c r="AN5217" t="n">
        <v>23838</v>
      </c>
      <c r="AO5217"/>
      <c r="AP5217"/>
      <c r="AQ5217"/>
      <c r="AR5217"/>
    </row>
    <row r="5218">
      <c r="A5218" t="n">
        <v>482255</v>
      </c>
      <c r="B5218" t="s">
        <v>7545</v>
      </c>
      <c r="C5218" t="s">
        <v>2977</v>
      </c>
      <c r="D5218" t="s">
        <v>2978</v>
      </c>
      <c r="E5218" t="s">
        <v>267</v>
      </c>
      <c r="F5218" t="s">
        <v>279</v>
      </c>
      <c r="G5218" t="s">
        <v>189</v>
      </c>
      <c r="H5218" t="s">
        <v>174</v>
      </c>
      <c r="I5218" t="s">
        <v>151</v>
      </c>
      <c r="J5218" t="s">
        <v>164</v>
      </c>
      <c r="K5218"/>
      <c r="L5218" t="s">
        <v>155</v>
      </c>
      <c r="M5218" t="s">
        <v>155</v>
      </c>
      <c r="N5218" t="n">
        <v>-115.1181</v>
      </c>
      <c r="O5218" t="n">
        <v>36.0831</v>
      </c>
      <c r="P5218" t="n">
        <v>514</v>
      </c>
      <c r="Q5218" t="n">
        <v>514</v>
      </c>
      <c r="R5218" t="n">
        <v>10.1</v>
      </c>
      <c r="S5218" t="n">
        <v>29.6</v>
      </c>
      <c r="T5218" t="n">
        <v>18.7</v>
      </c>
      <c r="U5218" t="n">
        <v>25.3</v>
      </c>
      <c r="V5218" t="n">
        <v>11.9</v>
      </c>
      <c r="W5218" t="n">
        <v>0</v>
      </c>
      <c r="X5218" t="n">
        <v>81</v>
      </c>
      <c r="Y5218"/>
      <c r="Z5218" t="n">
        <v>18</v>
      </c>
      <c r="AA5218" t="n">
        <v>25</v>
      </c>
      <c r="AB5218" t="n">
        <v>88</v>
      </c>
      <c r="AC5218"/>
      <c r="AD5218"/>
      <c r="AE5218"/>
      <c r="AF5218" t="n">
        <v>26</v>
      </c>
      <c r="AG5218" t="n">
        <v>63</v>
      </c>
      <c r="AH5218" t="n">
        <v>64</v>
      </c>
      <c r="AI5218" t="n">
        <v>24625</v>
      </c>
      <c r="AJ5218" t="n">
        <v>24188</v>
      </c>
      <c r="AK5218" t="n">
        <v>26045</v>
      </c>
      <c r="AL5218" t="n">
        <v>26766</v>
      </c>
      <c r="AM5218"/>
      <c r="AN5218"/>
      <c r="AO5218"/>
      <c r="AP5218"/>
      <c r="AQ5218"/>
      <c r="AR5218"/>
    </row>
    <row r="5219">
      <c r="A5219" t="n">
        <v>482291</v>
      </c>
      <c r="B5219" t="s">
        <v>7546</v>
      </c>
      <c r="C5219" t="s">
        <v>467</v>
      </c>
      <c r="D5219" t="s">
        <v>440</v>
      </c>
      <c r="E5219" t="s">
        <v>267</v>
      </c>
      <c r="F5219" t="s">
        <v>199</v>
      </c>
      <c r="G5219" t="s">
        <v>189</v>
      </c>
      <c r="H5219" t="s">
        <v>200</v>
      </c>
      <c r="I5219" t="s">
        <v>151</v>
      </c>
      <c r="J5219" t="s">
        <v>168</v>
      </c>
      <c r="K5219"/>
      <c r="L5219" t="s">
        <v>155</v>
      </c>
      <c r="M5219" t="s">
        <v>155</v>
      </c>
      <c r="N5219" t="n">
        <v>-119.0499</v>
      </c>
      <c r="O5219" t="n">
        <v>35.3816</v>
      </c>
      <c r="P5219" t="n">
        <v>2447</v>
      </c>
      <c r="Q5219" t="n">
        <v>2447</v>
      </c>
      <c r="R5219" t="n">
        <v>50.9</v>
      </c>
      <c r="S5219" t="n">
        <v>2.9</v>
      </c>
      <c r="T5219" t="n">
        <v>2.3</v>
      </c>
      <c r="U5219" t="n">
        <v>18.9</v>
      </c>
      <c r="V5219" t="n">
        <v>0.5</v>
      </c>
      <c r="W5219" t="n">
        <v>0</v>
      </c>
      <c r="X5219" t="n">
        <v>68</v>
      </c>
      <c r="Y5219"/>
      <c r="Z5219" t="n">
        <v>21</v>
      </c>
      <c r="AA5219"/>
      <c r="AB5219"/>
      <c r="AC5219"/>
      <c r="AD5219"/>
      <c r="AE5219"/>
      <c r="AF5219" t="n">
        <v>993</v>
      </c>
      <c r="AG5219" t="n">
        <v>78</v>
      </c>
      <c r="AH5219" t="n">
        <v>93</v>
      </c>
      <c r="AI5219" t="n">
        <v>27726</v>
      </c>
      <c r="AJ5219" t="n">
        <v>27646</v>
      </c>
      <c r="AK5219" t="n">
        <v>27533</v>
      </c>
      <c r="AL5219" t="n">
        <v>28135</v>
      </c>
      <c r="AM5219" t="n">
        <v>31473</v>
      </c>
      <c r="AN5219" t="n">
        <v>33646</v>
      </c>
      <c r="AO5219"/>
      <c r="AP5219"/>
      <c r="AQ5219"/>
      <c r="AR5219"/>
    </row>
    <row r="5220">
      <c r="A5220" t="n">
        <v>482413</v>
      </c>
      <c r="B5220" t="s">
        <v>7547</v>
      </c>
      <c r="C5220" t="s">
        <v>3221</v>
      </c>
      <c r="D5220" t="s">
        <v>996</v>
      </c>
      <c r="E5220" t="s">
        <v>997</v>
      </c>
      <c r="F5220" t="s">
        <v>188</v>
      </c>
      <c r="G5220" t="s">
        <v>189</v>
      </c>
      <c r="H5220" t="s">
        <v>150</v>
      </c>
      <c r="I5220" t="s">
        <v>151</v>
      </c>
      <c r="J5220" t="s">
        <v>164</v>
      </c>
      <c r="K5220" t="s">
        <v>209</v>
      </c>
      <c r="L5220" t="s">
        <v>155</v>
      </c>
      <c r="M5220" t="s">
        <v>155</v>
      </c>
      <c r="N5220" t="n">
        <v>-73.9835</v>
      </c>
      <c r="O5220" t="n">
        <v>40.7477</v>
      </c>
      <c r="P5220" t="n">
        <v>780</v>
      </c>
      <c r="Q5220" t="n">
        <v>588</v>
      </c>
      <c r="R5220" t="n">
        <v>51</v>
      </c>
      <c r="S5220" t="n">
        <v>20.2</v>
      </c>
      <c r="T5220" t="n">
        <v>34</v>
      </c>
      <c r="U5220" t="n">
        <v>27</v>
      </c>
      <c r="V5220" t="n">
        <v>5.3</v>
      </c>
      <c r="W5220" t="n">
        <v>3.4</v>
      </c>
      <c r="X5220" t="n">
        <v>0</v>
      </c>
      <c r="Y5220" t="n">
        <v>0</v>
      </c>
      <c r="Z5220" t="n">
        <v>6</v>
      </c>
      <c r="AA5220" t="n">
        <v>27</v>
      </c>
      <c r="AB5220" t="n">
        <v>33.3</v>
      </c>
      <c r="AC5220" t="n">
        <v>24</v>
      </c>
      <c r="AD5220" t="n">
        <v>33.3</v>
      </c>
      <c r="AE5220" t="n">
        <v>20.8</v>
      </c>
      <c r="AF5220" t="n">
        <v>2</v>
      </c>
      <c r="AG5220" t="n">
        <v>56</v>
      </c>
      <c r="AH5220" t="n">
        <v>75</v>
      </c>
      <c r="AI5220" t="n">
        <v>34530</v>
      </c>
      <c r="AJ5220"/>
      <c r="AK5220"/>
      <c r="AL5220" t="n">
        <v>34530</v>
      </c>
      <c r="AM5220"/>
      <c r="AN5220"/>
      <c r="AO5220" t="n">
        <v>5</v>
      </c>
      <c r="AP5220" t="n">
        <v>130</v>
      </c>
      <c r="AQ5220" t="n">
        <v>79</v>
      </c>
      <c r="AR5220"/>
    </row>
    <row r="5221">
      <c r="A5221" t="n">
        <v>482422</v>
      </c>
      <c r="B5221" t="s">
        <v>7548</v>
      </c>
      <c r="C5221" t="s">
        <v>285</v>
      </c>
      <c r="D5221" t="s">
        <v>282</v>
      </c>
      <c r="E5221" t="s">
        <v>283</v>
      </c>
      <c r="F5221" t="s">
        <v>188</v>
      </c>
      <c r="G5221" t="s">
        <v>189</v>
      </c>
      <c r="H5221" t="s">
        <v>150</v>
      </c>
      <c r="I5221" t="s">
        <v>151</v>
      </c>
      <c r="J5221" t="s">
        <v>164</v>
      </c>
      <c r="K5221" t="s">
        <v>179</v>
      </c>
      <c r="L5221" t="s">
        <v>155</v>
      </c>
      <c r="M5221" t="s">
        <v>155</v>
      </c>
      <c r="N5221" t="n">
        <v>-112.1046</v>
      </c>
      <c r="O5221" t="n">
        <v>33.5658</v>
      </c>
      <c r="P5221" t="n">
        <v>90</v>
      </c>
      <c r="Q5221" t="n">
        <v>74</v>
      </c>
      <c r="R5221" t="n">
        <v>31.1</v>
      </c>
      <c r="S5221" t="n">
        <v>50</v>
      </c>
      <c r="T5221" t="n">
        <v>12.2</v>
      </c>
      <c r="U5221" t="n">
        <v>25.7</v>
      </c>
      <c r="V5221" t="n">
        <v>1.4</v>
      </c>
      <c r="W5221" t="n">
        <v>1.4</v>
      </c>
      <c r="X5221"/>
      <c r="Y5221"/>
      <c r="Z5221" t="n">
        <v>1</v>
      </c>
      <c r="AA5221" t="n">
        <v>8</v>
      </c>
      <c r="AB5221" t="n">
        <v>62.5</v>
      </c>
      <c r="AC5221" t="n">
        <v>8</v>
      </c>
      <c r="AD5221" t="n">
        <v>62.5</v>
      </c>
      <c r="AE5221" t="n">
        <v>37.5</v>
      </c>
      <c r="AF5221" t="n">
        <v>0</v>
      </c>
      <c r="AG5221" t="n">
        <v>52</v>
      </c>
      <c r="AH5221" t="n">
        <v>78</v>
      </c>
      <c r="AI5221"/>
      <c r="AJ5221"/>
      <c r="AK5221"/>
      <c r="AL5221"/>
      <c r="AM5221"/>
      <c r="AN5221"/>
      <c r="AO5221" t="n">
        <v>9</v>
      </c>
      <c r="AP5221" t="n">
        <v>13</v>
      </c>
      <c r="AQ5221" t="n">
        <v>12</v>
      </c>
      <c r="AR5221"/>
    </row>
    <row r="5222">
      <c r="A5222" t="n">
        <v>482431</v>
      </c>
      <c r="B5222" t="s">
        <v>7549</v>
      </c>
      <c r="C5222" t="s">
        <v>4189</v>
      </c>
      <c r="D5222" t="s">
        <v>440</v>
      </c>
      <c r="E5222" t="s">
        <v>267</v>
      </c>
      <c r="F5222" t="s">
        <v>188</v>
      </c>
      <c r="G5222" t="s">
        <v>189</v>
      </c>
      <c r="H5222" t="s">
        <v>150</v>
      </c>
      <c r="I5222" t="s">
        <v>151</v>
      </c>
      <c r="J5222" t="s">
        <v>168</v>
      </c>
      <c r="K5222" t="s">
        <v>153</v>
      </c>
      <c r="L5222" t="s">
        <v>155</v>
      </c>
      <c r="M5222" t="s">
        <v>155</v>
      </c>
      <c r="N5222" t="n">
        <v>-117.5876</v>
      </c>
      <c r="O5222" t="n">
        <v>34.0685</v>
      </c>
      <c r="P5222" t="n">
        <v>2805</v>
      </c>
      <c r="Q5222" t="n">
        <v>2679</v>
      </c>
      <c r="R5222" t="n">
        <v>44.3</v>
      </c>
      <c r="S5222" t="n">
        <v>25.2</v>
      </c>
      <c r="T5222" t="n">
        <v>15.8</v>
      </c>
      <c r="U5222" t="n">
        <v>36.4</v>
      </c>
      <c r="V5222" t="n">
        <v>9.4</v>
      </c>
      <c r="W5222" t="n">
        <v>0.5</v>
      </c>
      <c r="X5222" t="n">
        <v>72</v>
      </c>
      <c r="Y5222" t="n">
        <v>40</v>
      </c>
      <c r="Z5222" t="n">
        <v>18</v>
      </c>
      <c r="AA5222" t="n">
        <v>21</v>
      </c>
      <c r="AB5222" t="n">
        <v>42.9</v>
      </c>
      <c r="AC5222" t="n">
        <v>18</v>
      </c>
      <c r="AD5222" t="n">
        <v>38.9</v>
      </c>
      <c r="AE5222" t="n">
        <v>33.3</v>
      </c>
      <c r="AF5222" t="n">
        <v>53</v>
      </c>
      <c r="AG5222" t="n">
        <v>54</v>
      </c>
      <c r="AH5222" t="n">
        <v>82</v>
      </c>
      <c r="AI5222" t="n">
        <v>34091</v>
      </c>
      <c r="AJ5222" t="n">
        <v>32140</v>
      </c>
      <c r="AK5222" t="n">
        <v>33380</v>
      </c>
      <c r="AL5222" t="n">
        <v>33875</v>
      </c>
      <c r="AM5222" t="n">
        <v>39108</v>
      </c>
      <c r="AN5222" t="n">
        <v>38099</v>
      </c>
      <c r="AO5222" t="n">
        <v>166</v>
      </c>
      <c r="AP5222" t="n">
        <v>299</v>
      </c>
      <c r="AQ5222" t="n">
        <v>56</v>
      </c>
      <c r="AR5222"/>
    </row>
    <row r="5223">
      <c r="A5223" t="n">
        <v>482459</v>
      </c>
      <c r="B5223" t="s">
        <v>7550</v>
      </c>
      <c r="C5223" t="s">
        <v>1098</v>
      </c>
      <c r="D5223" t="s">
        <v>1078</v>
      </c>
      <c r="E5223" t="s">
        <v>147</v>
      </c>
      <c r="F5223" t="s">
        <v>188</v>
      </c>
      <c r="G5223" t="s">
        <v>189</v>
      </c>
      <c r="H5223" t="s">
        <v>150</v>
      </c>
      <c r="I5223" t="s">
        <v>151</v>
      </c>
      <c r="J5223" t="s">
        <v>164</v>
      </c>
      <c r="K5223" t="s">
        <v>209</v>
      </c>
      <c r="L5223" t="s">
        <v>155</v>
      </c>
      <c r="M5223" t="s">
        <v>155</v>
      </c>
      <c r="N5223" t="n">
        <v>-81.4561</v>
      </c>
      <c r="O5223" t="n">
        <v>28.4562</v>
      </c>
      <c r="P5223" t="n">
        <v>402</v>
      </c>
      <c r="Q5223" t="n">
        <v>384</v>
      </c>
      <c r="R5223" t="n">
        <v>54.9</v>
      </c>
      <c r="S5223" t="n">
        <v>27.3</v>
      </c>
      <c r="T5223" t="n">
        <v>31.8</v>
      </c>
      <c r="U5223" t="n">
        <v>32.3</v>
      </c>
      <c r="V5223" t="n">
        <v>1.3</v>
      </c>
      <c r="W5223" t="n">
        <v>0.5</v>
      </c>
      <c r="X5223"/>
      <c r="Y5223"/>
      <c r="Z5223" t="n">
        <v>8</v>
      </c>
      <c r="AA5223" t="n">
        <v>5</v>
      </c>
      <c r="AB5223" t="n">
        <v>40</v>
      </c>
      <c r="AC5223" t="n">
        <v>5</v>
      </c>
      <c r="AD5223" t="n">
        <v>40</v>
      </c>
      <c r="AE5223" t="n">
        <v>20</v>
      </c>
      <c r="AF5223" t="n">
        <v>0</v>
      </c>
      <c r="AG5223" t="n">
        <v>53</v>
      </c>
      <c r="AH5223" t="n">
        <v>86</v>
      </c>
      <c r="AI5223"/>
      <c r="AJ5223"/>
      <c r="AK5223"/>
      <c r="AL5223"/>
      <c r="AM5223"/>
      <c r="AN5223"/>
      <c r="AO5223" t="n">
        <v>40</v>
      </c>
      <c r="AP5223" t="n">
        <v>69</v>
      </c>
      <c r="AQ5223" t="n">
        <v>10</v>
      </c>
      <c r="AR5223"/>
    </row>
    <row r="5224">
      <c r="A5224" t="n">
        <v>482468</v>
      </c>
      <c r="B5224" t="s">
        <v>7551</v>
      </c>
      <c r="C5224" t="s">
        <v>1269</v>
      </c>
      <c r="D5224" t="s">
        <v>1175</v>
      </c>
      <c r="E5224" t="s">
        <v>147</v>
      </c>
      <c r="F5224" t="s">
        <v>188</v>
      </c>
      <c r="G5224" t="s">
        <v>189</v>
      </c>
      <c r="H5224" t="s">
        <v>150</v>
      </c>
      <c r="I5224" t="s">
        <v>186</v>
      </c>
      <c r="J5224" t="s">
        <v>164</v>
      </c>
      <c r="K5224" t="s">
        <v>209</v>
      </c>
      <c r="L5224" t="s">
        <v>155</v>
      </c>
      <c r="M5224" t="s">
        <v>155</v>
      </c>
      <c r="N5224" t="n">
        <v>-84.2973</v>
      </c>
      <c r="O5224" t="n">
        <v>33.7751</v>
      </c>
      <c r="P5224" t="n">
        <v>826</v>
      </c>
      <c r="Q5224" t="n">
        <v>787</v>
      </c>
      <c r="R5224" t="n">
        <v>58.6</v>
      </c>
      <c r="S5224" t="n">
        <v>20.3</v>
      </c>
      <c r="T5224" t="n">
        <v>60.4</v>
      </c>
      <c r="U5224" t="n">
        <v>5.6</v>
      </c>
      <c r="V5224" t="n">
        <v>1.7</v>
      </c>
      <c r="W5224" t="n">
        <v>0.6</v>
      </c>
      <c r="X5224" t="n">
        <v>100</v>
      </c>
      <c r="Y5224" t="n">
        <v>0</v>
      </c>
      <c r="Z5224" t="n">
        <v>11</v>
      </c>
      <c r="AA5224" t="n">
        <v>11</v>
      </c>
      <c r="AB5224" t="n">
        <v>36.4</v>
      </c>
      <c r="AC5224" t="n">
        <v>9</v>
      </c>
      <c r="AD5224" t="n">
        <v>33.3</v>
      </c>
      <c r="AE5224" t="n">
        <v>22.2</v>
      </c>
      <c r="AF5224" t="n">
        <v>2</v>
      </c>
      <c r="AG5224" t="n">
        <v>61</v>
      </c>
      <c r="AH5224" t="n">
        <v>89</v>
      </c>
      <c r="AI5224" t="n">
        <v>30243</v>
      </c>
      <c r="AJ5224" t="n">
        <v>29275</v>
      </c>
      <c r="AK5224"/>
      <c r="AL5224" t="n">
        <v>31212</v>
      </c>
      <c r="AM5224"/>
      <c r="AN5224"/>
      <c r="AO5224" t="n">
        <v>78</v>
      </c>
      <c r="AP5224" t="n">
        <v>141</v>
      </c>
      <c r="AQ5224" t="n">
        <v>19</v>
      </c>
      <c r="AR5224"/>
    </row>
    <row r="5225">
      <c r="A5225" t="n">
        <v>482477</v>
      </c>
      <c r="B5225" t="s">
        <v>7552</v>
      </c>
      <c r="C5225" t="s">
        <v>1523</v>
      </c>
      <c r="D5225" t="s">
        <v>1433</v>
      </c>
      <c r="E5225" t="s">
        <v>1434</v>
      </c>
      <c r="F5225" t="s">
        <v>188</v>
      </c>
      <c r="G5225" t="s">
        <v>189</v>
      </c>
      <c r="H5225" t="s">
        <v>150</v>
      </c>
      <c r="I5225" t="s">
        <v>186</v>
      </c>
      <c r="J5225" t="s">
        <v>158</v>
      </c>
      <c r="K5225" t="s">
        <v>153</v>
      </c>
      <c r="L5225" t="s">
        <v>155</v>
      </c>
      <c r="M5225" t="s">
        <v>155</v>
      </c>
      <c r="N5225" t="n">
        <v>-88.1166</v>
      </c>
      <c r="O5225" t="n">
        <v>41.8072</v>
      </c>
      <c r="P5225" t="n">
        <v>42124</v>
      </c>
      <c r="Q5225" t="n">
        <v>37659</v>
      </c>
      <c r="R5225" t="n">
        <v>66</v>
      </c>
      <c r="S5225" t="n">
        <v>40.4</v>
      </c>
      <c r="T5225" t="n">
        <v>30.8</v>
      </c>
      <c r="U5225" t="n">
        <v>15.8</v>
      </c>
      <c r="V5225" t="n">
        <v>2.3</v>
      </c>
      <c r="W5225" t="n">
        <v>0.2</v>
      </c>
      <c r="X5225" t="n">
        <v>65</v>
      </c>
      <c r="Y5225" t="n">
        <v>34</v>
      </c>
      <c r="Z5225" t="n">
        <v>36</v>
      </c>
      <c r="AA5225" t="n">
        <v>255</v>
      </c>
      <c r="AB5225" t="n">
        <v>36.9</v>
      </c>
      <c r="AC5225" t="n">
        <v>106</v>
      </c>
      <c r="AD5225" t="n">
        <v>23.6</v>
      </c>
      <c r="AE5225" t="n">
        <v>17</v>
      </c>
      <c r="AF5225" t="n">
        <v>924</v>
      </c>
      <c r="AG5225" t="n">
        <v>65</v>
      </c>
      <c r="AH5225" t="n">
        <v>90</v>
      </c>
      <c r="AI5225" t="n">
        <v>31063</v>
      </c>
      <c r="AJ5225" t="n">
        <v>30226</v>
      </c>
      <c r="AK5225" t="n">
        <v>30669</v>
      </c>
      <c r="AL5225" t="n">
        <v>32045</v>
      </c>
      <c r="AM5225" t="n">
        <v>34173</v>
      </c>
      <c r="AN5225" t="n">
        <v>34794</v>
      </c>
      <c r="AO5225" t="n">
        <v>2039</v>
      </c>
      <c r="AP5225" t="n">
        <v>1683</v>
      </c>
      <c r="AQ5225" t="n">
        <v>1234</v>
      </c>
      <c r="AR5225"/>
    </row>
    <row r="5226">
      <c r="A5226" t="n">
        <v>482547</v>
      </c>
      <c r="B5226" t="s">
        <v>7553</v>
      </c>
      <c r="C5226" t="s">
        <v>2014</v>
      </c>
      <c r="D5226" t="s">
        <v>2978</v>
      </c>
      <c r="E5226" t="s">
        <v>267</v>
      </c>
      <c r="F5226" t="s">
        <v>188</v>
      </c>
      <c r="G5226" t="s">
        <v>189</v>
      </c>
      <c r="H5226" t="s">
        <v>150</v>
      </c>
      <c r="I5226" t="s">
        <v>151</v>
      </c>
      <c r="J5226" t="s">
        <v>164</v>
      </c>
      <c r="K5226" t="s">
        <v>209</v>
      </c>
      <c r="L5226" t="s">
        <v>155</v>
      </c>
      <c r="M5226" t="s">
        <v>155</v>
      </c>
      <c r="N5226" t="n">
        <v>-115.0966</v>
      </c>
      <c r="O5226" t="n">
        <v>36.0203</v>
      </c>
      <c r="P5226" t="n">
        <v>17</v>
      </c>
      <c r="Q5226" t="n">
        <v>17</v>
      </c>
      <c r="R5226" t="n">
        <v>23.5</v>
      </c>
      <c r="S5226" t="n">
        <v>41.2</v>
      </c>
      <c r="T5226" t="n">
        <v>17.6</v>
      </c>
      <c r="U5226" t="n">
        <v>29.4</v>
      </c>
      <c r="V5226" t="n">
        <v>5.9</v>
      </c>
      <c r="W5226" t="n">
        <v>0</v>
      </c>
      <c r="X5226"/>
      <c r="Y5226"/>
      <c r="Z5226" t="n">
        <v>1</v>
      </c>
      <c r="AA5226" t="n">
        <v>1</v>
      </c>
      <c r="AB5226"/>
      <c r="AC5226" t="n">
        <v>1</v>
      </c>
      <c r="AD5226"/>
      <c r="AE5226"/>
      <c r="AF5226" t="n">
        <v>0</v>
      </c>
      <c r="AG5226" t="n">
        <v>30</v>
      </c>
      <c r="AH5226" t="n">
        <v>70</v>
      </c>
      <c r="AI5226"/>
      <c r="AJ5226"/>
      <c r="AK5226"/>
      <c r="AL5226"/>
      <c r="AM5226"/>
      <c r="AN5226"/>
      <c r="AO5226" t="n">
        <v>1</v>
      </c>
      <c r="AP5226" t="n">
        <v>5</v>
      </c>
      <c r="AQ5226"/>
      <c r="AR5226"/>
    </row>
    <row r="5227">
      <c r="A5227" t="n">
        <v>482556</v>
      </c>
      <c r="B5227" t="s">
        <v>7554</v>
      </c>
      <c r="C5227" t="s">
        <v>3061</v>
      </c>
      <c r="D5227" t="s">
        <v>3037</v>
      </c>
      <c r="E5227" t="s">
        <v>997</v>
      </c>
      <c r="F5227" t="s">
        <v>188</v>
      </c>
      <c r="G5227" t="s">
        <v>189</v>
      </c>
      <c r="H5227" t="s">
        <v>150</v>
      </c>
      <c r="I5227" t="s">
        <v>186</v>
      </c>
      <c r="J5227" t="s">
        <v>164</v>
      </c>
      <c r="K5227" t="s">
        <v>179</v>
      </c>
      <c r="L5227" t="s">
        <v>155</v>
      </c>
      <c r="M5227" t="s">
        <v>155</v>
      </c>
      <c r="N5227" t="n">
        <v>-74.3114</v>
      </c>
      <c r="O5227" t="n">
        <v>40.5575</v>
      </c>
      <c r="P5227" t="n">
        <v>121</v>
      </c>
      <c r="Q5227" t="n">
        <v>112</v>
      </c>
      <c r="R5227" t="n">
        <v>44.6</v>
      </c>
      <c r="S5227" t="n">
        <v>28.6</v>
      </c>
      <c r="T5227" t="n">
        <v>28.6</v>
      </c>
      <c r="U5227" t="n">
        <v>26.8</v>
      </c>
      <c r="V5227" t="n">
        <v>5.4</v>
      </c>
      <c r="W5227" t="n">
        <v>3.6</v>
      </c>
      <c r="X5227"/>
      <c r="Y5227" t="n">
        <v>0</v>
      </c>
      <c r="Z5227" t="n">
        <v>3</v>
      </c>
      <c r="AA5227" t="n">
        <v>9</v>
      </c>
      <c r="AB5227" t="n">
        <v>33.3</v>
      </c>
      <c r="AC5227" t="n">
        <v>5</v>
      </c>
      <c r="AD5227" t="n">
        <v>60</v>
      </c>
      <c r="AE5227" t="n">
        <v>40</v>
      </c>
      <c r="AF5227" t="n">
        <v>0</v>
      </c>
      <c r="AG5227" t="n">
        <v>60</v>
      </c>
      <c r="AH5227" t="n">
        <v>82</v>
      </c>
      <c r="AI5227"/>
      <c r="AJ5227"/>
      <c r="AK5227"/>
      <c r="AL5227"/>
      <c r="AM5227"/>
      <c r="AN5227"/>
      <c r="AO5227" t="n">
        <v>1</v>
      </c>
      <c r="AP5227" t="n">
        <v>18</v>
      </c>
      <c r="AQ5227" t="n">
        <v>5</v>
      </c>
      <c r="AR5227"/>
    </row>
    <row r="5228">
      <c r="A5228" t="n">
        <v>482565</v>
      </c>
      <c r="B5228" t="s">
        <v>7555</v>
      </c>
      <c r="C5228" t="s">
        <v>3603</v>
      </c>
      <c r="D5228" t="s">
        <v>3570</v>
      </c>
      <c r="E5228" t="s">
        <v>147</v>
      </c>
      <c r="F5228" t="s">
        <v>188</v>
      </c>
      <c r="G5228" t="s">
        <v>189</v>
      </c>
      <c r="H5228" t="s">
        <v>150</v>
      </c>
      <c r="I5228" t="s">
        <v>151</v>
      </c>
      <c r="J5228" t="s">
        <v>164</v>
      </c>
      <c r="K5228" t="s">
        <v>209</v>
      </c>
      <c r="L5228" t="s">
        <v>155</v>
      </c>
      <c r="M5228" t="s">
        <v>155</v>
      </c>
      <c r="N5228" t="n">
        <v>-80.932</v>
      </c>
      <c r="O5228" t="n">
        <v>35.1377</v>
      </c>
      <c r="P5228" t="n">
        <v>15</v>
      </c>
      <c r="Q5228" t="n">
        <v>11</v>
      </c>
      <c r="R5228" t="n">
        <v>45.5</v>
      </c>
      <c r="S5228" t="n">
        <v>0</v>
      </c>
      <c r="T5228" t="n">
        <v>54.5</v>
      </c>
      <c r="U5228" t="n">
        <v>45.5</v>
      </c>
      <c r="V5228" t="n">
        <v>0</v>
      </c>
      <c r="W5228" t="n">
        <v>0</v>
      </c>
      <c r="X5228"/>
      <c r="Y5228"/>
      <c r="Z5228"/>
      <c r="AA5228"/>
      <c r="AB5228"/>
      <c r="AC5228"/>
      <c r="AD5228"/>
      <c r="AE5228"/>
      <c r="AF5228" t="n">
        <v>0</v>
      </c>
      <c r="AG5228" t="n">
        <v>50</v>
      </c>
      <c r="AH5228" t="n">
        <v>75</v>
      </c>
      <c r="AI5228"/>
      <c r="AJ5228"/>
      <c r="AK5228"/>
      <c r="AL5228"/>
      <c r="AM5228"/>
      <c r="AN5228"/>
      <c r="AO5228"/>
      <c r="AP5228" t="n">
        <v>3</v>
      </c>
      <c r="AQ5228" t="n">
        <v>2</v>
      </c>
      <c r="AR5228"/>
    </row>
    <row r="5229">
      <c r="A5229" t="n">
        <v>482574</v>
      </c>
      <c r="B5229" t="s">
        <v>7556</v>
      </c>
      <c r="C5229" t="s">
        <v>1304</v>
      </c>
      <c r="D5229" t="s">
        <v>3795</v>
      </c>
      <c r="E5229" t="s">
        <v>1434</v>
      </c>
      <c r="F5229" t="s">
        <v>188</v>
      </c>
      <c r="G5229" t="s">
        <v>189</v>
      </c>
      <c r="H5229" t="s">
        <v>150</v>
      </c>
      <c r="I5229" t="s">
        <v>151</v>
      </c>
      <c r="J5229" t="s">
        <v>164</v>
      </c>
      <c r="K5229" t="s">
        <v>179</v>
      </c>
      <c r="L5229" t="s">
        <v>155</v>
      </c>
      <c r="M5229" t="s">
        <v>155</v>
      </c>
      <c r="N5229" t="n">
        <v>-82.9062</v>
      </c>
      <c r="O5229" t="n">
        <v>40.0467</v>
      </c>
      <c r="P5229" t="n">
        <v>314</v>
      </c>
      <c r="Q5229" t="n">
        <v>303</v>
      </c>
      <c r="R5229" t="n">
        <v>51.5</v>
      </c>
      <c r="S5229" t="n">
        <v>59.4</v>
      </c>
      <c r="T5229" t="n">
        <v>25.1</v>
      </c>
      <c r="U5229" t="n">
        <v>3.3</v>
      </c>
      <c r="V5229" t="n">
        <v>2.3</v>
      </c>
      <c r="W5229" t="n">
        <v>0.7</v>
      </c>
      <c r="X5229"/>
      <c r="Y5229" t="n">
        <v>0</v>
      </c>
      <c r="Z5229" t="n">
        <v>13</v>
      </c>
      <c r="AA5229" t="n">
        <v>20</v>
      </c>
      <c r="AB5229" t="n">
        <v>45</v>
      </c>
      <c r="AC5229" t="n">
        <v>14</v>
      </c>
      <c r="AD5229" t="n">
        <v>42.9</v>
      </c>
      <c r="AE5229" t="n">
        <v>28.6</v>
      </c>
      <c r="AF5229" t="n">
        <v>0</v>
      </c>
      <c r="AG5229" t="n">
        <v>55</v>
      </c>
      <c r="AH5229" t="n">
        <v>89</v>
      </c>
      <c r="AI5229"/>
      <c r="AJ5229"/>
      <c r="AK5229"/>
      <c r="AL5229"/>
      <c r="AM5229"/>
      <c r="AN5229"/>
      <c r="AO5229" t="n">
        <v>3</v>
      </c>
      <c r="AP5229" t="n">
        <v>77</v>
      </c>
      <c r="AQ5229" t="n">
        <v>3</v>
      </c>
      <c r="AR5229"/>
    </row>
    <row r="5230">
      <c r="A5230" t="n">
        <v>482635</v>
      </c>
      <c r="B5230" t="s">
        <v>7557</v>
      </c>
      <c r="C5230" t="s">
        <v>4829</v>
      </c>
      <c r="D5230" t="s">
        <v>4775</v>
      </c>
      <c r="E5230" t="s">
        <v>283</v>
      </c>
      <c r="F5230" t="s">
        <v>188</v>
      </c>
      <c r="G5230" t="s">
        <v>189</v>
      </c>
      <c r="H5230" t="s">
        <v>150</v>
      </c>
      <c r="I5230" t="s">
        <v>151</v>
      </c>
      <c r="J5230" t="s">
        <v>164</v>
      </c>
      <c r="K5230" t="s">
        <v>209</v>
      </c>
      <c r="L5230" t="s">
        <v>155</v>
      </c>
      <c r="M5230" t="s">
        <v>155</v>
      </c>
      <c r="N5230" t="n">
        <v>-97.0125</v>
      </c>
      <c r="O5230" t="n">
        <v>32.9345</v>
      </c>
      <c r="P5230" t="n">
        <v>158</v>
      </c>
      <c r="Q5230" t="n">
        <v>119</v>
      </c>
      <c r="R5230" t="n">
        <v>32.8</v>
      </c>
      <c r="S5230" t="n">
        <v>31.1</v>
      </c>
      <c r="T5230" t="n">
        <v>23.5</v>
      </c>
      <c r="U5230" t="n">
        <v>29.4</v>
      </c>
      <c r="V5230" t="n">
        <v>4.2</v>
      </c>
      <c r="W5230" t="n">
        <v>5</v>
      </c>
      <c r="X5230"/>
      <c r="Y5230"/>
      <c r="Z5230" t="n">
        <v>1</v>
      </c>
      <c r="AA5230" t="n">
        <v>3</v>
      </c>
      <c r="AB5230" t="n">
        <v>33.3</v>
      </c>
      <c r="AC5230" t="n">
        <v>3</v>
      </c>
      <c r="AD5230" t="n">
        <v>33.3</v>
      </c>
      <c r="AE5230" t="n">
        <v>33.3</v>
      </c>
      <c r="AF5230" t="n">
        <v>0</v>
      </c>
      <c r="AG5230" t="n">
        <v>37</v>
      </c>
      <c r="AH5230" t="n">
        <v>79</v>
      </c>
      <c r="AI5230"/>
      <c r="AJ5230"/>
      <c r="AK5230"/>
      <c r="AL5230"/>
      <c r="AM5230"/>
      <c r="AN5230"/>
      <c r="AO5230" t="n">
        <v>22</v>
      </c>
      <c r="AP5230" t="n">
        <v>33</v>
      </c>
      <c r="AQ5230" t="n">
        <v>17</v>
      </c>
      <c r="AR5230"/>
    </row>
    <row r="5231">
      <c r="A5231" t="n">
        <v>482653</v>
      </c>
      <c r="B5231" t="s">
        <v>7558</v>
      </c>
      <c r="C5231" t="s">
        <v>4787</v>
      </c>
      <c r="D5231" t="s">
        <v>5078</v>
      </c>
      <c r="E5231" t="s">
        <v>147</v>
      </c>
      <c r="F5231" t="s">
        <v>188</v>
      </c>
      <c r="G5231" t="s">
        <v>189</v>
      </c>
      <c r="H5231" t="s">
        <v>150</v>
      </c>
      <c r="I5231" t="s">
        <v>151</v>
      </c>
      <c r="J5231" t="s">
        <v>164</v>
      </c>
      <c r="K5231" t="s">
        <v>209</v>
      </c>
      <c r="L5231" t="s">
        <v>155</v>
      </c>
      <c r="M5231" t="s">
        <v>155</v>
      </c>
      <c r="N5231" t="n">
        <v>-77.0498</v>
      </c>
      <c r="O5231" t="n">
        <v>38.8611</v>
      </c>
      <c r="P5231" t="n">
        <v>98</v>
      </c>
      <c r="Q5231" t="n">
        <v>75</v>
      </c>
      <c r="R5231" t="n">
        <v>44</v>
      </c>
      <c r="S5231" t="n">
        <v>18.7</v>
      </c>
      <c r="T5231" t="n">
        <v>52</v>
      </c>
      <c r="U5231" t="n">
        <v>8</v>
      </c>
      <c r="V5231" t="n">
        <v>4</v>
      </c>
      <c r="W5231" t="n">
        <v>8</v>
      </c>
      <c r="X5231" t="n">
        <v>50</v>
      </c>
      <c r="Y5231"/>
      <c r="Z5231" t="n">
        <v>2</v>
      </c>
      <c r="AA5231" t="n">
        <v>1</v>
      </c>
      <c r="AB5231" t="n">
        <v>100</v>
      </c>
      <c r="AC5231" t="n">
        <v>1</v>
      </c>
      <c r="AD5231" t="n">
        <v>100</v>
      </c>
      <c r="AE5231" t="n">
        <v>100</v>
      </c>
      <c r="AF5231" t="n">
        <v>2</v>
      </c>
      <c r="AG5231" t="n">
        <v>42</v>
      </c>
      <c r="AH5231" t="n">
        <v>68</v>
      </c>
      <c r="AI5231" t="n">
        <v>22341</v>
      </c>
      <c r="AJ5231" t="n">
        <v>22341</v>
      </c>
      <c r="AK5231"/>
      <c r="AL5231"/>
      <c r="AM5231"/>
      <c r="AN5231"/>
      <c r="AO5231" t="n">
        <v>2</v>
      </c>
      <c r="AP5231" t="n">
        <v>13</v>
      </c>
      <c r="AQ5231" t="n">
        <v>7</v>
      </c>
      <c r="AR5231"/>
    </row>
    <row r="5232">
      <c r="A5232" t="n">
        <v>482680</v>
      </c>
      <c r="B5232" t="s">
        <v>7559</v>
      </c>
      <c r="C5232" t="s">
        <v>7560</v>
      </c>
      <c r="D5232" t="s">
        <v>1175</v>
      </c>
      <c r="E5232" t="s">
        <v>147</v>
      </c>
      <c r="F5232" t="s">
        <v>148</v>
      </c>
      <c r="G5232" t="s">
        <v>149</v>
      </c>
      <c r="H5232" t="s">
        <v>150</v>
      </c>
      <c r="I5232" t="s">
        <v>175</v>
      </c>
      <c r="J5232" t="s">
        <v>238</v>
      </c>
      <c r="K5232" t="s">
        <v>153</v>
      </c>
      <c r="L5232" t="s">
        <v>155</v>
      </c>
      <c r="M5232" t="s">
        <v>155</v>
      </c>
      <c r="N5232" t="n">
        <v>-83.9857</v>
      </c>
      <c r="O5232" t="n">
        <v>34.5302</v>
      </c>
      <c r="P5232" t="n">
        <v>21038</v>
      </c>
      <c r="Q5232" t="n">
        <v>20078</v>
      </c>
      <c r="R5232" t="n">
        <v>56.3</v>
      </c>
      <c r="S5232" t="n">
        <v>70.8</v>
      </c>
      <c r="T5232" t="n">
        <v>3.8</v>
      </c>
      <c r="U5232" t="n">
        <v>15.4</v>
      </c>
      <c r="V5232" t="n">
        <v>3.8</v>
      </c>
      <c r="W5232" t="n">
        <v>1.2</v>
      </c>
      <c r="X5232" t="n">
        <v>73</v>
      </c>
      <c r="Y5232" t="n">
        <v>57</v>
      </c>
      <c r="Z5232" t="n">
        <v>18</v>
      </c>
      <c r="AA5232" t="n">
        <v>3631</v>
      </c>
      <c r="AB5232" t="n">
        <v>36.8</v>
      </c>
      <c r="AC5232" t="n">
        <v>1450</v>
      </c>
      <c r="AD5232" t="n">
        <v>51.7</v>
      </c>
      <c r="AE5232" t="n">
        <v>34.7</v>
      </c>
      <c r="AF5232" t="n">
        <v>3651</v>
      </c>
      <c r="AG5232" t="n">
        <v>28</v>
      </c>
      <c r="AH5232" t="n">
        <v>76</v>
      </c>
      <c r="AI5232" t="n">
        <v>11687</v>
      </c>
      <c r="AJ5232" t="n">
        <v>7958</v>
      </c>
      <c r="AK5232" t="n">
        <v>9023</v>
      </c>
      <c r="AL5232" t="n">
        <v>11167</v>
      </c>
      <c r="AM5232" t="n">
        <v>13074</v>
      </c>
      <c r="AN5232" t="n">
        <v>13702</v>
      </c>
      <c r="AO5232" t="n">
        <v>559</v>
      </c>
      <c r="AP5232" t="n">
        <v>2134</v>
      </c>
      <c r="AQ5232" t="n">
        <v>238</v>
      </c>
      <c r="AR5232" t="n">
        <v>54</v>
      </c>
    </row>
    <row r="5233">
      <c r="A5233" t="n">
        <v>482699</v>
      </c>
      <c r="B5233" t="s">
        <v>7561</v>
      </c>
      <c r="C5233" t="s">
        <v>7562</v>
      </c>
      <c r="D5233" t="s">
        <v>1175</v>
      </c>
      <c r="E5233" t="s">
        <v>147</v>
      </c>
      <c r="F5233" t="s">
        <v>148</v>
      </c>
      <c r="G5233" t="s">
        <v>149</v>
      </c>
      <c r="H5233" t="s">
        <v>150</v>
      </c>
      <c r="I5233" t="s">
        <v>175</v>
      </c>
      <c r="J5233" t="s">
        <v>168</v>
      </c>
      <c r="K5233" t="s">
        <v>179</v>
      </c>
      <c r="L5233" t="s">
        <v>155</v>
      </c>
      <c r="M5233" t="s">
        <v>155</v>
      </c>
      <c r="N5233" t="n">
        <v>-82.8552</v>
      </c>
      <c r="O5233" t="n">
        <v>31.4959</v>
      </c>
      <c r="P5233" t="n">
        <v>2286</v>
      </c>
      <c r="Q5233" t="n">
        <v>2286</v>
      </c>
      <c r="R5233" t="n">
        <v>68.5</v>
      </c>
      <c r="S5233" t="n">
        <v>60.4</v>
      </c>
      <c r="T5233" t="n">
        <v>22.8</v>
      </c>
      <c r="U5233" t="n">
        <v>11.2</v>
      </c>
      <c r="V5233" t="n">
        <v>0.4</v>
      </c>
      <c r="W5233" t="n">
        <v>0.7</v>
      </c>
      <c r="X5233" t="n">
        <v>60</v>
      </c>
      <c r="Y5233" t="n">
        <v>50</v>
      </c>
      <c r="Z5233" t="n">
        <v>19</v>
      </c>
      <c r="AA5233" t="n">
        <v>768</v>
      </c>
      <c r="AB5233" t="n">
        <v>20.3</v>
      </c>
      <c r="AC5233"/>
      <c r="AD5233"/>
      <c r="AE5233"/>
      <c r="AF5233" t="n">
        <v>478</v>
      </c>
      <c r="AG5233" t="n">
        <v>52</v>
      </c>
      <c r="AH5233" t="n">
        <v>87</v>
      </c>
      <c r="AI5233" t="n">
        <v>9222</v>
      </c>
      <c r="AJ5233" t="n">
        <v>8002</v>
      </c>
      <c r="AK5233" t="n">
        <v>8169</v>
      </c>
      <c r="AL5233" t="n">
        <v>11140</v>
      </c>
      <c r="AM5233" t="n">
        <v>12929</v>
      </c>
      <c r="AN5233" t="n">
        <v>13742</v>
      </c>
      <c r="AO5233" t="n">
        <v>249</v>
      </c>
      <c r="AP5233" t="n">
        <v>86</v>
      </c>
      <c r="AQ5233"/>
      <c r="AR5233"/>
    </row>
    <row r="5234">
      <c r="A5234" t="n">
        <v>482705</v>
      </c>
      <c r="B5234" t="s">
        <v>7563</v>
      </c>
      <c r="C5234" t="s">
        <v>2290</v>
      </c>
      <c r="D5234" t="s">
        <v>2276</v>
      </c>
      <c r="E5234" t="s">
        <v>993</v>
      </c>
      <c r="F5234" t="s">
        <v>162</v>
      </c>
      <c r="G5234" t="s">
        <v>163</v>
      </c>
      <c r="H5234" t="s">
        <v>150</v>
      </c>
      <c r="I5234" t="s">
        <v>151</v>
      </c>
      <c r="J5234" t="s">
        <v>152</v>
      </c>
      <c r="K5234" t="s">
        <v>159</v>
      </c>
      <c r="L5234" t="s">
        <v>155</v>
      </c>
      <c r="M5234" t="s">
        <v>155</v>
      </c>
      <c r="N5234" t="n">
        <v>-71.0888</v>
      </c>
      <c r="O5234" t="n">
        <v>42.34</v>
      </c>
      <c r="P5234" t="n">
        <v>11539</v>
      </c>
      <c r="Q5234" t="n">
        <v>4747</v>
      </c>
      <c r="R5234" t="n">
        <v>61.6</v>
      </c>
      <c r="S5234" t="n">
        <v>34.2</v>
      </c>
      <c r="T5234" t="n">
        <v>8.2</v>
      </c>
      <c r="U5234" t="n">
        <v>9.9</v>
      </c>
      <c r="V5234" t="n">
        <v>16.1</v>
      </c>
      <c r="W5234" t="n">
        <v>22.1</v>
      </c>
      <c r="X5234"/>
      <c r="Y5234"/>
      <c r="Z5234" t="n">
        <v>14</v>
      </c>
      <c r="AA5234"/>
      <c r="AB5234"/>
      <c r="AC5234"/>
      <c r="AD5234"/>
      <c r="AE5234"/>
      <c r="AF5234" t="n">
        <v>0</v>
      </c>
      <c r="AG5234" t="n">
        <v>4</v>
      </c>
      <c r="AH5234" t="n">
        <v>27</v>
      </c>
      <c r="AI5234"/>
      <c r="AJ5234"/>
      <c r="AK5234"/>
      <c r="AL5234"/>
      <c r="AM5234"/>
      <c r="AN5234"/>
      <c r="AO5234"/>
      <c r="AP5234" t="n">
        <v>663</v>
      </c>
      <c r="AQ5234" t="n">
        <v>2472</v>
      </c>
      <c r="AR5234" t="n">
        <v>284</v>
      </c>
    </row>
    <row r="5235">
      <c r="A5235" t="n">
        <v>482936</v>
      </c>
      <c r="B5235" t="s">
        <v>7564</v>
      </c>
      <c r="C5235" t="s">
        <v>1138</v>
      </c>
      <c r="D5235" t="s">
        <v>1078</v>
      </c>
      <c r="E5235" t="s">
        <v>147</v>
      </c>
      <c r="F5235" t="s">
        <v>148</v>
      </c>
      <c r="G5235" t="s">
        <v>149</v>
      </c>
      <c r="H5235" t="s">
        <v>150</v>
      </c>
      <c r="I5235" t="s">
        <v>205</v>
      </c>
      <c r="J5235" t="s">
        <v>168</v>
      </c>
      <c r="K5235" t="s">
        <v>179</v>
      </c>
      <c r="L5235" t="s">
        <v>155</v>
      </c>
      <c r="M5235" t="s">
        <v>155</v>
      </c>
      <c r="N5235" t="n">
        <v>-81.846</v>
      </c>
      <c r="O5235" t="n">
        <v>28.1501</v>
      </c>
      <c r="P5235" t="n">
        <v>1661</v>
      </c>
      <c r="Q5235" t="n">
        <v>1589</v>
      </c>
      <c r="R5235" t="n">
        <v>19</v>
      </c>
      <c r="S5235" t="n">
        <v>56.6</v>
      </c>
      <c r="T5235" t="n">
        <v>7.1</v>
      </c>
      <c r="U5235" t="n">
        <v>24</v>
      </c>
      <c r="V5235" t="n">
        <v>4.4</v>
      </c>
      <c r="W5235" t="n">
        <v>1.2</v>
      </c>
      <c r="X5235" t="n">
        <v>75</v>
      </c>
      <c r="Y5235" t="n">
        <v>24</v>
      </c>
      <c r="Z5235" t="n">
        <v>17</v>
      </c>
      <c r="AA5235" t="n">
        <v>315</v>
      </c>
      <c r="AB5235" t="n">
        <v>53</v>
      </c>
      <c r="AC5235" t="n">
        <v>315</v>
      </c>
      <c r="AD5235" t="n">
        <v>53</v>
      </c>
      <c r="AE5235" t="n">
        <v>38.4</v>
      </c>
      <c r="AF5235" t="n">
        <v>433</v>
      </c>
      <c r="AG5235" t="n">
        <v>33</v>
      </c>
      <c r="AH5235" t="n">
        <v>94</v>
      </c>
      <c r="AI5235" t="n">
        <v>11923</v>
      </c>
      <c r="AJ5235" t="n">
        <v>6261</v>
      </c>
      <c r="AK5235" t="n">
        <v>8232</v>
      </c>
      <c r="AL5235" t="n">
        <v>11322</v>
      </c>
      <c r="AM5235" t="n">
        <v>14621</v>
      </c>
      <c r="AN5235" t="n">
        <v>14127</v>
      </c>
      <c r="AO5235"/>
      <c r="AP5235" t="n">
        <v>214</v>
      </c>
      <c r="AQ5235" t="n">
        <v>36</v>
      </c>
      <c r="AR5235"/>
    </row>
    <row r="5236">
      <c r="A5236" t="n">
        <v>482963</v>
      </c>
      <c r="B5236" t="s">
        <v>7565</v>
      </c>
      <c r="C5236" t="s">
        <v>3117</v>
      </c>
      <c r="D5236" t="s">
        <v>3037</v>
      </c>
      <c r="E5236" t="s">
        <v>997</v>
      </c>
      <c r="F5236" t="s">
        <v>279</v>
      </c>
      <c r="G5236" t="s">
        <v>189</v>
      </c>
      <c r="H5236" t="s">
        <v>174</v>
      </c>
      <c r="I5236" t="s">
        <v>186</v>
      </c>
      <c r="J5236" t="s">
        <v>164</v>
      </c>
      <c r="K5236"/>
      <c r="L5236" t="s">
        <v>155</v>
      </c>
      <c r="M5236" t="s">
        <v>155</v>
      </c>
      <c r="N5236" t="n">
        <v>-74.2209</v>
      </c>
      <c r="O5236" t="n">
        <v>40.0446</v>
      </c>
      <c r="P5236" t="n">
        <v>620</v>
      </c>
      <c r="Q5236" t="n">
        <v>620</v>
      </c>
      <c r="R5236" t="n">
        <v>77.7</v>
      </c>
      <c r="S5236" t="n">
        <v>39.8</v>
      </c>
      <c r="T5236" t="n">
        <v>29</v>
      </c>
      <c r="U5236" t="n">
        <v>23.9</v>
      </c>
      <c r="V5236" t="n">
        <v>1.6</v>
      </c>
      <c r="W5236" t="n">
        <v>0</v>
      </c>
      <c r="X5236" t="n">
        <v>57</v>
      </c>
      <c r="Y5236"/>
      <c r="Z5236" t="n">
        <v>19</v>
      </c>
      <c r="AA5236" t="n">
        <v>154</v>
      </c>
      <c r="AB5236" t="n">
        <v>46.1</v>
      </c>
      <c r="AC5236"/>
      <c r="AD5236"/>
      <c r="AE5236"/>
      <c r="AF5236" t="n">
        <v>139</v>
      </c>
      <c r="AG5236" t="n">
        <v>78</v>
      </c>
      <c r="AH5236" t="n">
        <v>78</v>
      </c>
      <c r="AI5236" t="n">
        <v>17239</v>
      </c>
      <c r="AJ5236" t="n">
        <v>16923</v>
      </c>
      <c r="AK5236" t="n">
        <v>16241</v>
      </c>
      <c r="AL5236" t="n">
        <v>19416</v>
      </c>
      <c r="AM5236" t="n">
        <v>19433</v>
      </c>
      <c r="AN5236" t="n">
        <v>22433</v>
      </c>
      <c r="AO5236"/>
      <c r="AP5236"/>
      <c r="AQ5236"/>
      <c r="AR5236"/>
    </row>
    <row r="5237">
      <c r="A5237" t="n">
        <v>482981</v>
      </c>
      <c r="B5237" t="s">
        <v>7566</v>
      </c>
      <c r="C5237" t="s">
        <v>4796</v>
      </c>
      <c r="D5237" t="s">
        <v>4775</v>
      </c>
      <c r="E5237" t="s">
        <v>283</v>
      </c>
      <c r="F5237" t="s">
        <v>199</v>
      </c>
      <c r="G5237" t="s">
        <v>189</v>
      </c>
      <c r="H5237" t="s">
        <v>200</v>
      </c>
      <c r="I5237" t="s">
        <v>151</v>
      </c>
      <c r="J5237" t="s">
        <v>164</v>
      </c>
      <c r="K5237"/>
      <c r="L5237" t="s">
        <v>155</v>
      </c>
      <c r="M5237" t="s">
        <v>155</v>
      </c>
      <c r="N5237" t="n">
        <v>-98.6395</v>
      </c>
      <c r="O5237" t="n">
        <v>29.5272</v>
      </c>
      <c r="P5237" t="n">
        <v>265</v>
      </c>
      <c r="Q5237" t="n">
        <v>265</v>
      </c>
      <c r="R5237" t="n">
        <v>19.2</v>
      </c>
      <c r="S5237" t="n">
        <v>3.4</v>
      </c>
      <c r="T5237" t="n">
        <v>15.5</v>
      </c>
      <c r="U5237" t="n">
        <v>77</v>
      </c>
      <c r="V5237" t="n">
        <v>0.8</v>
      </c>
      <c r="W5237" t="n">
        <v>0</v>
      </c>
      <c r="X5237" t="n">
        <v>73</v>
      </c>
      <c r="Y5237" t="n">
        <v>67</v>
      </c>
      <c r="Z5237" t="n">
        <v>25</v>
      </c>
      <c r="AA5237"/>
      <c r="AB5237"/>
      <c r="AC5237"/>
      <c r="AD5237"/>
      <c r="AE5237"/>
      <c r="AF5237" t="n">
        <v>81</v>
      </c>
      <c r="AG5237" t="n">
        <v>75</v>
      </c>
      <c r="AH5237" t="n">
        <v>75</v>
      </c>
      <c r="AI5237" t="n">
        <v>14038</v>
      </c>
      <c r="AJ5237" t="n">
        <v>16002</v>
      </c>
      <c r="AK5237" t="n">
        <v>15163</v>
      </c>
      <c r="AL5237" t="n">
        <v>13439</v>
      </c>
      <c r="AM5237" t="n">
        <v>13439</v>
      </c>
      <c r="AN5237"/>
      <c r="AO5237"/>
      <c r="AP5237"/>
      <c r="AQ5237"/>
      <c r="AR5237"/>
    </row>
    <row r="5238">
      <c r="A5238" t="n">
        <v>482990</v>
      </c>
      <c r="B5238" t="s">
        <v>7567</v>
      </c>
      <c r="C5238" t="s">
        <v>287</v>
      </c>
      <c r="D5238" t="s">
        <v>282</v>
      </c>
      <c r="E5238" t="s">
        <v>283</v>
      </c>
      <c r="F5238" t="s">
        <v>199</v>
      </c>
      <c r="G5238" t="s">
        <v>189</v>
      </c>
      <c r="H5238" t="s">
        <v>200</v>
      </c>
      <c r="I5238" t="s">
        <v>151</v>
      </c>
      <c r="J5238" t="s">
        <v>164</v>
      </c>
      <c r="K5238" t="s">
        <v>176</v>
      </c>
      <c r="L5238" t="s">
        <v>155</v>
      </c>
      <c r="M5238" t="s">
        <v>155</v>
      </c>
      <c r="N5238" t="n">
        <v>-111.8734</v>
      </c>
      <c r="O5238" t="n">
        <v>33.4184</v>
      </c>
      <c r="P5238" t="n">
        <v>481</v>
      </c>
      <c r="Q5238" t="n">
        <v>481</v>
      </c>
      <c r="R5238" t="n">
        <v>92.1</v>
      </c>
      <c r="S5238" t="n">
        <v>21.2</v>
      </c>
      <c r="T5238" t="n">
        <v>19.1</v>
      </c>
      <c r="U5238" t="n">
        <v>39.5</v>
      </c>
      <c r="V5238" t="n">
        <v>1.7</v>
      </c>
      <c r="W5238" t="n">
        <v>0</v>
      </c>
      <c r="X5238" t="n">
        <v>65</v>
      </c>
      <c r="Y5238"/>
      <c r="Z5238" t="n">
        <v>20</v>
      </c>
      <c r="AA5238"/>
      <c r="AB5238"/>
      <c r="AC5238"/>
      <c r="AD5238"/>
      <c r="AE5238"/>
      <c r="AF5238" t="n">
        <v>77</v>
      </c>
      <c r="AG5238" t="n">
        <v>84</v>
      </c>
      <c r="AH5238" t="n">
        <v>88</v>
      </c>
      <c r="AI5238" t="n">
        <v>26519</v>
      </c>
      <c r="AJ5238" t="n">
        <v>26230</v>
      </c>
      <c r="AK5238" t="n">
        <v>26616</v>
      </c>
      <c r="AL5238" t="n">
        <v>26891</v>
      </c>
      <c r="AM5238" t="n">
        <v>32204</v>
      </c>
      <c r="AN5238" t="n">
        <v>32204</v>
      </c>
      <c r="AO5238" t="n">
        <v>3</v>
      </c>
      <c r="AP5238"/>
      <c r="AQ5238"/>
      <c r="AR5238"/>
    </row>
    <row r="5239">
      <c r="A5239" t="n">
        <v>483009</v>
      </c>
      <c r="B5239" t="s">
        <v>6219</v>
      </c>
      <c r="C5239" t="s">
        <v>878</v>
      </c>
      <c r="D5239" t="s">
        <v>440</v>
      </c>
      <c r="E5239" t="s">
        <v>267</v>
      </c>
      <c r="F5239" t="s">
        <v>199</v>
      </c>
      <c r="G5239" t="s">
        <v>189</v>
      </c>
      <c r="H5239" t="s">
        <v>200</v>
      </c>
      <c r="I5239" t="s">
        <v>186</v>
      </c>
      <c r="J5239" t="s">
        <v>164</v>
      </c>
      <c r="K5239"/>
      <c r="L5239" t="s">
        <v>155</v>
      </c>
      <c r="M5239" t="s">
        <v>155</v>
      </c>
      <c r="N5239" t="n">
        <v>-118.2248</v>
      </c>
      <c r="O5239" t="n">
        <v>33.9827</v>
      </c>
      <c r="P5239" t="n">
        <v>309</v>
      </c>
      <c r="Q5239" t="n">
        <v>309</v>
      </c>
      <c r="R5239" t="n">
        <v>88.3</v>
      </c>
      <c r="S5239" t="n">
        <v>0.3</v>
      </c>
      <c r="T5239" t="n">
        <v>9.7</v>
      </c>
      <c r="U5239" t="n">
        <v>87.1</v>
      </c>
      <c r="V5239" t="n">
        <v>1.3</v>
      </c>
      <c r="W5239" t="n">
        <v>0</v>
      </c>
      <c r="X5239" t="n">
        <v>71</v>
      </c>
      <c r="Y5239"/>
      <c r="Z5239" t="n">
        <v>25</v>
      </c>
      <c r="AA5239"/>
      <c r="AB5239"/>
      <c r="AC5239"/>
      <c r="AD5239"/>
      <c r="AE5239"/>
      <c r="AF5239" t="n">
        <v>225</v>
      </c>
      <c r="AG5239" t="n">
        <v>88</v>
      </c>
      <c r="AH5239" t="n">
        <v>89</v>
      </c>
      <c r="AI5239" t="n">
        <v>12271</v>
      </c>
      <c r="AJ5239" t="n">
        <v>11105</v>
      </c>
      <c r="AK5239" t="n">
        <v>12423</v>
      </c>
      <c r="AL5239" t="n">
        <v>14780</v>
      </c>
      <c r="AM5239" t="n">
        <v>17143</v>
      </c>
      <c r="AN5239" t="n">
        <v>17964</v>
      </c>
      <c r="AO5239"/>
      <c r="AP5239"/>
      <c r="AQ5239"/>
      <c r="AR5239"/>
    </row>
    <row r="5240">
      <c r="A5240" t="n">
        <v>483018</v>
      </c>
      <c r="B5240" t="s">
        <v>7568</v>
      </c>
      <c r="C5240" t="s">
        <v>5579</v>
      </c>
      <c r="D5240" t="s">
        <v>3795</v>
      </c>
      <c r="E5240" t="s">
        <v>1434</v>
      </c>
      <c r="F5240" t="s">
        <v>162</v>
      </c>
      <c r="G5240" t="s">
        <v>163</v>
      </c>
      <c r="H5240" t="s">
        <v>150</v>
      </c>
      <c r="I5240" t="s">
        <v>205</v>
      </c>
      <c r="J5240" t="s">
        <v>164</v>
      </c>
      <c r="K5240" t="s">
        <v>179</v>
      </c>
      <c r="L5240" t="s">
        <v>155</v>
      </c>
      <c r="M5240" t="s">
        <v>155</v>
      </c>
      <c r="N5240" t="n">
        <v>-83.8881</v>
      </c>
      <c r="O5240" t="n">
        <v>39.7998</v>
      </c>
      <c r="P5240" t="n">
        <v>146</v>
      </c>
      <c r="Q5240" t="n">
        <v>146</v>
      </c>
      <c r="R5240" t="n">
        <v>69.2</v>
      </c>
      <c r="S5240" t="n">
        <v>49.3</v>
      </c>
      <c r="T5240" t="n">
        <v>19.9</v>
      </c>
      <c r="U5240" t="n">
        <v>16.4</v>
      </c>
      <c r="V5240" t="n">
        <v>1.4</v>
      </c>
      <c r="W5240" t="n">
        <v>0</v>
      </c>
      <c r="X5240" t="n">
        <v>61</v>
      </c>
      <c r="Y5240"/>
      <c r="Z5240" t="n">
        <v>6</v>
      </c>
      <c r="AA5240" t="n">
        <v>19</v>
      </c>
      <c r="AB5240" t="n">
        <v>26.3</v>
      </c>
      <c r="AC5240" t="n">
        <v>19</v>
      </c>
      <c r="AD5240" t="n">
        <v>26.3</v>
      </c>
      <c r="AE5240" t="n">
        <v>10.5</v>
      </c>
      <c r="AF5240" t="n">
        <v>30</v>
      </c>
      <c r="AG5240" t="n">
        <v>75</v>
      </c>
      <c r="AH5240" t="n">
        <v>100</v>
      </c>
      <c r="AI5240" t="n">
        <v>10979</v>
      </c>
      <c r="AJ5240" t="n">
        <v>6602</v>
      </c>
      <c r="AK5240" t="n">
        <v>6602</v>
      </c>
      <c r="AL5240" t="n">
        <v>6602</v>
      </c>
      <c r="AM5240" t="n">
        <v>6602</v>
      </c>
      <c r="AN5240" t="n">
        <v>6602</v>
      </c>
      <c r="AO5240"/>
      <c r="AP5240" t="n">
        <v>19</v>
      </c>
      <c r="AQ5240"/>
      <c r="AR5240"/>
    </row>
    <row r="5241">
      <c r="A5241" t="n">
        <v>483036</v>
      </c>
      <c r="B5241" t="s">
        <v>7569</v>
      </c>
      <c r="C5241" t="s">
        <v>4810</v>
      </c>
      <c r="D5241" t="s">
        <v>4775</v>
      </c>
      <c r="E5241" t="s">
        <v>283</v>
      </c>
      <c r="F5241" t="s">
        <v>148</v>
      </c>
      <c r="G5241" t="s">
        <v>149</v>
      </c>
      <c r="H5241" t="s">
        <v>150</v>
      </c>
      <c r="I5241" t="s">
        <v>205</v>
      </c>
      <c r="J5241" t="s">
        <v>168</v>
      </c>
      <c r="K5241" t="s">
        <v>153</v>
      </c>
      <c r="L5241" t="s">
        <v>155</v>
      </c>
      <c r="M5241" t="s">
        <v>155</v>
      </c>
      <c r="N5241" t="n">
        <v>-97.7752</v>
      </c>
      <c r="O5241" t="n">
        <v>31.0534</v>
      </c>
      <c r="P5241" t="n">
        <v>3014</v>
      </c>
      <c r="Q5241" t="n">
        <v>2299</v>
      </c>
      <c r="R5241" t="n">
        <v>60.2</v>
      </c>
      <c r="S5241" t="n">
        <v>36.4</v>
      </c>
      <c r="T5241" t="n">
        <v>25.3</v>
      </c>
      <c r="U5241" t="n">
        <v>27.9</v>
      </c>
      <c r="V5241" t="n">
        <v>4</v>
      </c>
      <c r="W5241" t="n">
        <v>0.1</v>
      </c>
      <c r="X5241"/>
      <c r="Y5241"/>
      <c r="Z5241" t="n">
        <v>15</v>
      </c>
      <c r="AA5241"/>
      <c r="AB5241"/>
      <c r="AC5241"/>
      <c r="AD5241"/>
      <c r="AE5241"/>
      <c r="AF5241" t="n">
        <v>13</v>
      </c>
      <c r="AG5241" t="n">
        <v>48</v>
      </c>
      <c r="AH5241" t="n">
        <v>69</v>
      </c>
      <c r="AI5241" t="n">
        <v>437</v>
      </c>
      <c r="AJ5241" t="n">
        <v>509</v>
      </c>
      <c r="AK5241" t="n">
        <v>3946</v>
      </c>
      <c r="AL5241" t="n">
        <v>-1325</v>
      </c>
      <c r="AM5241"/>
      <c r="AN5241"/>
      <c r="AO5241"/>
      <c r="AP5241" t="n">
        <v>551</v>
      </c>
      <c r="AQ5241" t="n">
        <v>159</v>
      </c>
      <c r="AR5241"/>
    </row>
    <row r="5242">
      <c r="A5242" t="n">
        <v>483045</v>
      </c>
      <c r="B5242" t="s">
        <v>7570</v>
      </c>
      <c r="C5242" t="s">
        <v>7571</v>
      </c>
      <c r="D5242" t="s">
        <v>1175</v>
      </c>
      <c r="E5242" t="s">
        <v>147</v>
      </c>
      <c r="F5242" t="s">
        <v>173</v>
      </c>
      <c r="G5242" t="s">
        <v>149</v>
      </c>
      <c r="H5242" t="s">
        <v>174</v>
      </c>
      <c r="I5242" t="s">
        <v>151</v>
      </c>
      <c r="J5242" t="s">
        <v>238</v>
      </c>
      <c r="K5242" t="s">
        <v>176</v>
      </c>
      <c r="L5242" t="s">
        <v>155</v>
      </c>
      <c r="M5242" t="s">
        <v>155</v>
      </c>
      <c r="N5242" t="n">
        <v>-83.6676</v>
      </c>
      <c r="O5242" t="n">
        <v>32.5453</v>
      </c>
      <c r="P5242" t="n">
        <v>13237</v>
      </c>
      <c r="Q5242" t="n">
        <v>13237</v>
      </c>
      <c r="R5242" t="n">
        <v>61</v>
      </c>
      <c r="S5242" t="n">
        <v>37.9</v>
      </c>
      <c r="T5242" t="n">
        <v>49.1</v>
      </c>
      <c r="U5242" t="n">
        <v>6.6</v>
      </c>
      <c r="V5242" t="n">
        <v>1.6</v>
      </c>
      <c r="W5242" t="n">
        <v>0.3</v>
      </c>
      <c r="X5242" t="n">
        <v>60</v>
      </c>
      <c r="Y5242" t="n">
        <v>45</v>
      </c>
      <c r="Z5242" t="n">
        <v>15</v>
      </c>
      <c r="AA5242" t="n">
        <v>408</v>
      </c>
      <c r="AB5242" t="n">
        <v>40.9</v>
      </c>
      <c r="AC5242"/>
      <c r="AD5242"/>
      <c r="AE5242"/>
      <c r="AF5242" t="n">
        <v>397</v>
      </c>
      <c r="AG5242" t="n">
        <v>30</v>
      </c>
      <c r="AH5242" t="n">
        <v>94</v>
      </c>
      <c r="AI5242" t="n">
        <v>4596</v>
      </c>
      <c r="AJ5242" t="n">
        <v>4141</v>
      </c>
      <c r="AK5242" t="n">
        <v>4525</v>
      </c>
      <c r="AL5242" t="n">
        <v>6683</v>
      </c>
      <c r="AM5242" t="n">
        <v>10566</v>
      </c>
      <c r="AN5242" t="n">
        <v>9515</v>
      </c>
      <c r="AO5242" t="n">
        <v>684</v>
      </c>
      <c r="AP5242"/>
      <c r="AQ5242"/>
      <c r="AR5242"/>
    </row>
    <row r="5243">
      <c r="A5243" t="n">
        <v>483054</v>
      </c>
      <c r="B5243" t="s">
        <v>7572</v>
      </c>
      <c r="C5243" t="s">
        <v>4208</v>
      </c>
      <c r="D5243" t="s">
        <v>4200</v>
      </c>
      <c r="E5243" t="s">
        <v>997</v>
      </c>
      <c r="F5243" t="s">
        <v>199</v>
      </c>
      <c r="G5243" t="s">
        <v>189</v>
      </c>
      <c r="H5243" t="s">
        <v>200</v>
      </c>
      <c r="I5243" t="s">
        <v>151</v>
      </c>
      <c r="J5243" t="s">
        <v>164</v>
      </c>
      <c r="K5243"/>
      <c r="L5243" t="s">
        <v>155</v>
      </c>
      <c r="M5243" t="s">
        <v>155</v>
      </c>
      <c r="N5243" t="n">
        <v>-80.0294</v>
      </c>
      <c r="O5243" t="n">
        <v>40.4184</v>
      </c>
      <c r="P5243" t="n">
        <v>145</v>
      </c>
      <c r="Q5243" t="n">
        <v>145</v>
      </c>
      <c r="R5243" t="n">
        <v>23.4</v>
      </c>
      <c r="S5243" t="n">
        <v>52.4</v>
      </c>
      <c r="T5243" t="n">
        <v>34.5</v>
      </c>
      <c r="U5243" t="n">
        <v>2.8</v>
      </c>
      <c r="V5243" t="n">
        <v>1.4</v>
      </c>
      <c r="W5243" t="n">
        <v>0</v>
      </c>
      <c r="X5243" t="n">
        <v>67</v>
      </c>
      <c r="Y5243"/>
      <c r="Z5243" t="n">
        <v>10</v>
      </c>
      <c r="AA5243"/>
      <c r="AB5243"/>
      <c r="AC5243"/>
      <c r="AD5243"/>
      <c r="AE5243"/>
      <c r="AF5243" t="n">
        <v>32</v>
      </c>
      <c r="AG5243" t="n">
        <v>66</v>
      </c>
      <c r="AH5243" t="n">
        <v>66</v>
      </c>
      <c r="AI5243" t="n">
        <v>18924</v>
      </c>
      <c r="AJ5243" t="n">
        <v>18206</v>
      </c>
      <c r="AK5243" t="n">
        <v>23747</v>
      </c>
      <c r="AL5243"/>
      <c r="AM5243" t="n">
        <v>23747</v>
      </c>
      <c r="AN5243" t="n">
        <v>20757</v>
      </c>
      <c r="AO5243"/>
      <c r="AP5243"/>
      <c r="AQ5243"/>
      <c r="AR5243"/>
    </row>
    <row r="5244">
      <c r="A5244" t="n">
        <v>483106</v>
      </c>
      <c r="B5244" t="s">
        <v>7573</v>
      </c>
      <c r="C5244" t="s">
        <v>3070</v>
      </c>
      <c r="D5244" t="s">
        <v>3037</v>
      </c>
      <c r="E5244" t="s">
        <v>997</v>
      </c>
      <c r="F5244" t="s">
        <v>199</v>
      </c>
      <c r="G5244" t="s">
        <v>189</v>
      </c>
      <c r="H5244" t="s">
        <v>200</v>
      </c>
      <c r="I5244" t="s">
        <v>186</v>
      </c>
      <c r="J5244" t="s">
        <v>164</v>
      </c>
      <c r="K5244"/>
      <c r="L5244" t="s">
        <v>155</v>
      </c>
      <c r="M5244" t="s">
        <v>155</v>
      </c>
      <c r="N5244" t="n">
        <v>-74.4267</v>
      </c>
      <c r="O5244" t="n">
        <v>40.5509</v>
      </c>
      <c r="P5244" t="n">
        <v>373</v>
      </c>
      <c r="Q5244" t="n">
        <v>373</v>
      </c>
      <c r="R5244" t="n">
        <v>85.8</v>
      </c>
      <c r="S5244" t="n">
        <v>24.4</v>
      </c>
      <c r="T5244" t="n">
        <v>20.4</v>
      </c>
      <c r="U5244" t="n">
        <v>46.9</v>
      </c>
      <c r="V5244" t="n">
        <v>4</v>
      </c>
      <c r="W5244" t="n">
        <v>0</v>
      </c>
      <c r="X5244" t="n">
        <v>98</v>
      </c>
      <c r="Y5244" t="n">
        <v>100</v>
      </c>
      <c r="Z5244" t="n">
        <v>11</v>
      </c>
      <c r="AA5244"/>
      <c r="AB5244"/>
      <c r="AC5244"/>
      <c r="AD5244"/>
      <c r="AE5244"/>
      <c r="AF5244" t="n">
        <v>96</v>
      </c>
      <c r="AG5244" t="n">
        <v>49</v>
      </c>
      <c r="AH5244" t="n">
        <v>49</v>
      </c>
      <c r="AI5244" t="n">
        <v>37161</v>
      </c>
      <c r="AJ5244" t="n">
        <v>38617</v>
      </c>
      <c r="AK5244"/>
      <c r="AL5244"/>
      <c r="AM5244"/>
      <c r="AN5244"/>
      <c r="AO5244"/>
      <c r="AP5244"/>
      <c r="AQ5244"/>
      <c r="AR5244"/>
    </row>
    <row r="5245">
      <c r="A5245" t="n">
        <v>483124</v>
      </c>
      <c r="B5245" t="s">
        <v>7574</v>
      </c>
      <c r="C5245" t="s">
        <v>312</v>
      </c>
      <c r="D5245" t="s">
        <v>282</v>
      </c>
      <c r="E5245" t="s">
        <v>283</v>
      </c>
      <c r="F5245" t="s">
        <v>148</v>
      </c>
      <c r="G5245" t="s">
        <v>149</v>
      </c>
      <c r="H5245" t="s">
        <v>150</v>
      </c>
      <c r="I5245" t="s">
        <v>151</v>
      </c>
      <c r="J5245" t="s">
        <v>158</v>
      </c>
      <c r="K5245" t="s">
        <v>159</v>
      </c>
      <c r="L5245" t="s">
        <v>155</v>
      </c>
      <c r="M5245" t="s">
        <v>155</v>
      </c>
      <c r="N5245" t="n">
        <v>-111.9245</v>
      </c>
      <c r="O5245" t="n">
        <v>33.4635</v>
      </c>
      <c r="P5245" t="n">
        <v>91028</v>
      </c>
      <c r="Q5245" t="n">
        <v>68215</v>
      </c>
      <c r="R5245" t="n">
        <v>62.1</v>
      </c>
      <c r="S5245" t="n">
        <v>52.4</v>
      </c>
      <c r="T5245" t="n">
        <v>7.8</v>
      </c>
      <c r="U5245" t="n">
        <v>23.1</v>
      </c>
      <c r="V5245" t="n">
        <v>4.8</v>
      </c>
      <c r="W5245" t="n">
        <v>0.2</v>
      </c>
      <c r="X5245"/>
      <c r="Y5245" t="n">
        <v>50</v>
      </c>
      <c r="Z5245" t="n">
        <v>25</v>
      </c>
      <c r="AA5245"/>
      <c r="AB5245"/>
      <c r="AC5245"/>
      <c r="AD5245"/>
      <c r="AE5245"/>
      <c r="AF5245" t="n">
        <v>0</v>
      </c>
      <c r="AG5245" t="n">
        <v>38</v>
      </c>
      <c r="AH5245" t="n">
        <v>67</v>
      </c>
      <c r="AI5245"/>
      <c r="AJ5245"/>
      <c r="AK5245"/>
      <c r="AL5245"/>
      <c r="AM5245"/>
      <c r="AN5245"/>
      <c r="AO5245"/>
      <c r="AP5245" t="n">
        <v>8350</v>
      </c>
      <c r="AQ5245" t="n">
        <v>6278</v>
      </c>
      <c r="AR5245" t="n">
        <v>99</v>
      </c>
    </row>
    <row r="5246">
      <c r="A5246" t="n">
        <v>483212</v>
      </c>
      <c r="B5246" t="s">
        <v>7575</v>
      </c>
      <c r="C5246" t="s">
        <v>2118</v>
      </c>
      <c r="D5246" t="s">
        <v>2071</v>
      </c>
      <c r="E5246" t="s">
        <v>147</v>
      </c>
      <c r="F5246" t="s">
        <v>173</v>
      </c>
      <c r="G5246" t="s">
        <v>149</v>
      </c>
      <c r="H5246" t="s">
        <v>174</v>
      </c>
      <c r="I5246" t="s">
        <v>151</v>
      </c>
      <c r="J5246" t="s">
        <v>168</v>
      </c>
      <c r="K5246" t="s">
        <v>176</v>
      </c>
      <c r="L5246" t="s">
        <v>155</v>
      </c>
      <c r="M5246" t="s">
        <v>155</v>
      </c>
      <c r="N5246" t="n">
        <v>-92.0327</v>
      </c>
      <c r="O5246" t="n">
        <v>32.4964</v>
      </c>
      <c r="P5246" t="n">
        <v>5730</v>
      </c>
      <c r="Q5246" t="n">
        <v>5730</v>
      </c>
      <c r="R5246" t="n">
        <v>58.1</v>
      </c>
      <c r="S5246" t="n">
        <v>50.7</v>
      </c>
      <c r="T5246" t="n">
        <v>38.8</v>
      </c>
      <c r="U5246" t="n">
        <v>2.8</v>
      </c>
      <c r="V5246" t="n">
        <v>0.5</v>
      </c>
      <c r="W5246" t="n">
        <v>0.2</v>
      </c>
      <c r="X5246" t="n">
        <v>50</v>
      </c>
      <c r="Y5246" t="n">
        <v>38</v>
      </c>
      <c r="Z5246" t="n">
        <v>19</v>
      </c>
      <c r="AA5246" t="n">
        <v>473</v>
      </c>
      <c r="AB5246" t="n">
        <v>27.7</v>
      </c>
      <c r="AC5246"/>
      <c r="AD5246"/>
      <c r="AE5246"/>
      <c r="AF5246" t="n">
        <v>476</v>
      </c>
      <c r="AG5246" t="n">
        <v>53</v>
      </c>
      <c r="AH5246" t="n">
        <v>76</v>
      </c>
      <c r="AI5246" t="n">
        <v>7869</v>
      </c>
      <c r="AJ5246" t="n">
        <v>7488</v>
      </c>
      <c r="AK5246" t="n">
        <v>7427</v>
      </c>
      <c r="AL5246" t="n">
        <v>9834</v>
      </c>
      <c r="AM5246" t="n">
        <v>12522</v>
      </c>
      <c r="AN5246" t="n">
        <v>12699</v>
      </c>
      <c r="AO5246" t="n">
        <v>298</v>
      </c>
      <c r="AP5246"/>
      <c r="AQ5246"/>
      <c r="AR5246"/>
    </row>
    <row r="5247">
      <c r="A5247" t="n">
        <v>483221</v>
      </c>
      <c r="B5247" t="s">
        <v>7576</v>
      </c>
      <c r="C5247" t="s">
        <v>448</v>
      </c>
      <c r="D5247" t="s">
        <v>440</v>
      </c>
      <c r="E5247" t="s">
        <v>267</v>
      </c>
      <c r="F5247" t="s">
        <v>188</v>
      </c>
      <c r="G5247" t="s">
        <v>189</v>
      </c>
      <c r="H5247" t="s">
        <v>150</v>
      </c>
      <c r="I5247" t="s">
        <v>151</v>
      </c>
      <c r="J5247" t="s">
        <v>164</v>
      </c>
      <c r="K5247" t="s">
        <v>176</v>
      </c>
      <c r="L5247" t="s">
        <v>155</v>
      </c>
      <c r="M5247" t="s">
        <v>155</v>
      </c>
      <c r="N5247" t="n">
        <v>-118.2932</v>
      </c>
      <c r="O5247" t="n">
        <v>34.0639</v>
      </c>
      <c r="P5247" t="n">
        <v>162</v>
      </c>
      <c r="Q5247" t="n">
        <v>147</v>
      </c>
      <c r="R5247" t="n">
        <v>55.1</v>
      </c>
      <c r="S5247" t="n">
        <v>0</v>
      </c>
      <c r="T5247" t="n">
        <v>1.4</v>
      </c>
      <c r="U5247" t="n">
        <v>0.7</v>
      </c>
      <c r="V5247" t="n">
        <v>0.7</v>
      </c>
      <c r="W5247" t="n">
        <v>97.3</v>
      </c>
      <c r="X5247"/>
      <c r="Y5247"/>
      <c r="Z5247"/>
      <c r="AA5247"/>
      <c r="AB5247"/>
      <c r="AC5247"/>
      <c r="AD5247"/>
      <c r="AE5247"/>
      <c r="AF5247"/>
      <c r="AG5247"/>
      <c r="AH5247"/>
      <c r="AI5247"/>
      <c r="AJ5247"/>
      <c r="AK5247"/>
      <c r="AL5247"/>
      <c r="AM5247"/>
      <c r="AN5247"/>
      <c r="AO5247" t="n">
        <v>13</v>
      </c>
      <c r="AP5247" t="n">
        <v>1</v>
      </c>
      <c r="AQ5247" t="n">
        <v>3</v>
      </c>
      <c r="AR5247"/>
    </row>
    <row r="5248">
      <c r="A5248" t="n">
        <v>483230</v>
      </c>
      <c r="B5248" t="s">
        <v>7577</v>
      </c>
      <c r="C5248" t="s">
        <v>568</v>
      </c>
      <c r="D5248" t="s">
        <v>440</v>
      </c>
      <c r="E5248" t="s">
        <v>267</v>
      </c>
      <c r="F5248" t="s">
        <v>199</v>
      </c>
      <c r="G5248" t="s">
        <v>189</v>
      </c>
      <c r="H5248" t="s">
        <v>200</v>
      </c>
      <c r="I5248" t="s">
        <v>186</v>
      </c>
      <c r="J5248" t="s">
        <v>164</v>
      </c>
      <c r="K5248"/>
      <c r="L5248" t="s">
        <v>155</v>
      </c>
      <c r="M5248" t="s">
        <v>155</v>
      </c>
      <c r="N5248" t="n">
        <v>-117.5552</v>
      </c>
      <c r="O5248" t="n">
        <v>34.0799</v>
      </c>
      <c r="P5248" t="n">
        <v>267</v>
      </c>
      <c r="Q5248" t="n">
        <v>267</v>
      </c>
      <c r="R5248" t="n">
        <v>4.5</v>
      </c>
      <c r="S5248" t="n">
        <v>49.1</v>
      </c>
      <c r="T5248" t="n">
        <v>2.6</v>
      </c>
      <c r="U5248" t="n">
        <v>31.5</v>
      </c>
      <c r="V5248" t="n">
        <v>3.4</v>
      </c>
      <c r="W5248" t="n">
        <v>0</v>
      </c>
      <c r="X5248"/>
      <c r="Y5248"/>
      <c r="Z5248" t="n">
        <v>11</v>
      </c>
      <c r="AA5248"/>
      <c r="AB5248"/>
      <c r="AC5248"/>
      <c r="AD5248"/>
      <c r="AE5248"/>
      <c r="AF5248" t="n">
        <v>113</v>
      </c>
      <c r="AG5248" t="n">
        <v>30</v>
      </c>
      <c r="AH5248" t="n">
        <v>43</v>
      </c>
      <c r="AI5248" t="n">
        <v>37049</v>
      </c>
      <c r="AJ5248" t="n">
        <v>40302</v>
      </c>
      <c r="AK5248" t="n">
        <v>38881</v>
      </c>
      <c r="AL5248" t="n">
        <v>33271</v>
      </c>
      <c r="AM5248"/>
      <c r="AN5248"/>
      <c r="AO5248"/>
      <c r="AP5248"/>
      <c r="AQ5248"/>
      <c r="AR5248"/>
    </row>
    <row r="5249">
      <c r="A5249" t="n">
        <v>483258</v>
      </c>
      <c r="B5249" t="s">
        <v>7578</v>
      </c>
      <c r="C5249" t="s">
        <v>7538</v>
      </c>
      <c r="D5249" t="s">
        <v>1433</v>
      </c>
      <c r="E5249" t="s">
        <v>1434</v>
      </c>
      <c r="F5249" t="s">
        <v>199</v>
      </c>
      <c r="G5249" t="s">
        <v>189</v>
      </c>
      <c r="H5249" t="s">
        <v>200</v>
      </c>
      <c r="I5249" t="s">
        <v>186</v>
      </c>
      <c r="J5249" t="s">
        <v>164</v>
      </c>
      <c r="K5249"/>
      <c r="L5249" t="s">
        <v>155</v>
      </c>
      <c r="M5249" t="s">
        <v>155</v>
      </c>
      <c r="N5249" t="n">
        <v>-87.5398</v>
      </c>
      <c r="O5249" t="n">
        <v>41.6216</v>
      </c>
      <c r="P5249" t="n">
        <v>89</v>
      </c>
      <c r="Q5249" t="n">
        <v>89</v>
      </c>
      <c r="R5249" t="n">
        <v>16.9</v>
      </c>
      <c r="S5249" t="n">
        <v>0</v>
      </c>
      <c r="T5249" t="n">
        <v>97.8</v>
      </c>
      <c r="U5249" t="n">
        <v>2.2</v>
      </c>
      <c r="V5249" t="n">
        <v>0</v>
      </c>
      <c r="W5249" t="n">
        <v>0</v>
      </c>
      <c r="X5249" t="n">
        <v>100</v>
      </c>
      <c r="Y5249"/>
      <c r="Z5249" t="n">
        <v>25</v>
      </c>
      <c r="AA5249"/>
      <c r="AB5249"/>
      <c r="AC5249"/>
      <c r="AD5249"/>
      <c r="AE5249"/>
      <c r="AF5249" t="n">
        <v>71</v>
      </c>
      <c r="AG5249" t="n">
        <v>76</v>
      </c>
      <c r="AH5249" t="n">
        <v>76</v>
      </c>
      <c r="AI5249" t="n">
        <v>17567</v>
      </c>
      <c r="AJ5249" t="n">
        <v>16696</v>
      </c>
      <c r="AK5249" t="n">
        <v>17511</v>
      </c>
      <c r="AL5249" t="n">
        <v>18365</v>
      </c>
      <c r="AM5249"/>
      <c r="AN5249"/>
      <c r="AO5249"/>
      <c r="AP5249"/>
      <c r="AQ5249"/>
      <c r="AR5249"/>
    </row>
    <row r="5250">
      <c r="A5250" t="n">
        <v>483276</v>
      </c>
      <c r="B5250" t="s">
        <v>7579</v>
      </c>
      <c r="C5250" t="s">
        <v>4060</v>
      </c>
      <c r="D5250" t="s">
        <v>4049</v>
      </c>
      <c r="E5250" t="s">
        <v>283</v>
      </c>
      <c r="F5250" t="s">
        <v>199</v>
      </c>
      <c r="G5250" t="s">
        <v>189</v>
      </c>
      <c r="H5250" t="s">
        <v>200</v>
      </c>
      <c r="I5250" t="s">
        <v>151</v>
      </c>
      <c r="J5250" t="s">
        <v>164</v>
      </c>
      <c r="K5250"/>
      <c r="L5250" t="s">
        <v>155</v>
      </c>
      <c r="M5250" t="s">
        <v>155</v>
      </c>
      <c r="N5250" t="n">
        <v>-97.5284</v>
      </c>
      <c r="O5250" t="n">
        <v>35.4055</v>
      </c>
      <c r="P5250" t="n">
        <v>143</v>
      </c>
      <c r="Q5250" t="n">
        <v>143</v>
      </c>
      <c r="R5250" t="n">
        <v>17.5</v>
      </c>
      <c r="S5250" t="n">
        <v>13.3</v>
      </c>
      <c r="T5250" t="n">
        <v>58</v>
      </c>
      <c r="U5250" t="n">
        <v>21.7</v>
      </c>
      <c r="V5250" t="n">
        <v>0</v>
      </c>
      <c r="W5250" t="n">
        <v>0</v>
      </c>
      <c r="X5250" t="n">
        <v>54</v>
      </c>
      <c r="Y5250"/>
      <c r="Z5250" t="n">
        <v>20</v>
      </c>
      <c r="AA5250"/>
      <c r="AB5250"/>
      <c r="AC5250"/>
      <c r="AD5250"/>
      <c r="AE5250"/>
      <c r="AF5250" t="n">
        <v>87</v>
      </c>
      <c r="AG5250" t="n">
        <v>52</v>
      </c>
      <c r="AH5250" t="n">
        <v>52</v>
      </c>
      <c r="AI5250" t="n">
        <v>18127</v>
      </c>
      <c r="AJ5250" t="n">
        <v>18127</v>
      </c>
      <c r="AK5250"/>
      <c r="AL5250"/>
      <c r="AM5250"/>
      <c r="AN5250"/>
      <c r="AO5250"/>
      <c r="AP5250"/>
      <c r="AQ5250"/>
      <c r="AR5250"/>
    </row>
    <row r="5251">
      <c r="A5251" t="n">
        <v>483328</v>
      </c>
      <c r="B5251" t="s">
        <v>7580</v>
      </c>
      <c r="C5251" t="s">
        <v>1595</v>
      </c>
      <c r="D5251" t="s">
        <v>1433</v>
      </c>
      <c r="E5251" t="s">
        <v>1434</v>
      </c>
      <c r="F5251" t="s">
        <v>199</v>
      </c>
      <c r="G5251" t="s">
        <v>189</v>
      </c>
      <c r="H5251" t="s">
        <v>200</v>
      </c>
      <c r="I5251" t="s">
        <v>186</v>
      </c>
      <c r="J5251" t="s">
        <v>164</v>
      </c>
      <c r="K5251"/>
      <c r="L5251" t="s">
        <v>155</v>
      </c>
      <c r="M5251" t="s">
        <v>155</v>
      </c>
      <c r="N5251" t="n">
        <v>-88.0082</v>
      </c>
      <c r="O5251" t="n">
        <v>41.8395</v>
      </c>
      <c r="P5251" t="n">
        <v>133</v>
      </c>
      <c r="Q5251" t="n">
        <v>133</v>
      </c>
      <c r="R5251" t="n">
        <v>91</v>
      </c>
      <c r="S5251" t="n">
        <v>57.1</v>
      </c>
      <c r="T5251" t="n">
        <v>13.5</v>
      </c>
      <c r="U5251" t="n">
        <v>21.8</v>
      </c>
      <c r="V5251" t="n">
        <v>0.8</v>
      </c>
      <c r="W5251" t="n">
        <v>0</v>
      </c>
      <c r="X5251" t="n">
        <v>60</v>
      </c>
      <c r="Y5251"/>
      <c r="Z5251" t="n">
        <v>9</v>
      </c>
      <c r="AA5251"/>
      <c r="AB5251"/>
      <c r="AC5251"/>
      <c r="AD5251"/>
      <c r="AE5251"/>
      <c r="AF5251" t="n">
        <v>20</v>
      </c>
      <c r="AG5251" t="n">
        <v>35</v>
      </c>
      <c r="AH5251" t="n">
        <v>39</v>
      </c>
      <c r="AI5251" t="n">
        <v>17368</v>
      </c>
      <c r="AJ5251" t="n">
        <v>17337</v>
      </c>
      <c r="AK5251"/>
      <c r="AL5251"/>
      <c r="AM5251"/>
      <c r="AN5251"/>
      <c r="AO5251"/>
      <c r="AP5251"/>
      <c r="AQ5251"/>
      <c r="AR5251"/>
    </row>
    <row r="5252">
      <c r="A5252" t="n">
        <v>483337</v>
      </c>
      <c r="B5252" t="s">
        <v>7581</v>
      </c>
      <c r="C5252" t="s">
        <v>1508</v>
      </c>
      <c r="D5252" t="s">
        <v>4545</v>
      </c>
      <c r="E5252" t="s">
        <v>147</v>
      </c>
      <c r="F5252" t="s">
        <v>199</v>
      </c>
      <c r="G5252" t="s">
        <v>189</v>
      </c>
      <c r="H5252" t="s">
        <v>200</v>
      </c>
      <c r="I5252" t="s">
        <v>186</v>
      </c>
      <c r="J5252" t="s">
        <v>164</v>
      </c>
      <c r="K5252"/>
      <c r="L5252" t="s">
        <v>155</v>
      </c>
      <c r="M5252" t="s">
        <v>155</v>
      </c>
      <c r="N5252" t="n">
        <v>-82.2884</v>
      </c>
      <c r="O5252" t="n">
        <v>34.8249</v>
      </c>
      <c r="P5252" t="n">
        <v>234</v>
      </c>
      <c r="Q5252" t="n">
        <v>234</v>
      </c>
      <c r="R5252" t="n">
        <v>95.3</v>
      </c>
      <c r="S5252" t="n">
        <v>72.6</v>
      </c>
      <c r="T5252" t="n">
        <v>11.5</v>
      </c>
      <c r="U5252" t="n">
        <v>7.7</v>
      </c>
      <c r="V5252" t="n">
        <v>1.7</v>
      </c>
      <c r="W5252" t="n">
        <v>0</v>
      </c>
      <c r="X5252" t="n">
        <v>90</v>
      </c>
      <c r="Y5252" t="n">
        <v>100</v>
      </c>
      <c r="Z5252" t="n">
        <v>15</v>
      </c>
      <c r="AA5252"/>
      <c r="AB5252"/>
      <c r="AC5252"/>
      <c r="AD5252"/>
      <c r="AE5252"/>
      <c r="AF5252" t="n">
        <v>32</v>
      </c>
      <c r="AG5252" t="n">
        <v>58</v>
      </c>
      <c r="AH5252" t="n">
        <v>58</v>
      </c>
      <c r="AI5252" t="n">
        <v>18808</v>
      </c>
      <c r="AJ5252" t="n">
        <v>16544</v>
      </c>
      <c r="AK5252" t="n">
        <v>17993</v>
      </c>
      <c r="AL5252" t="n">
        <v>21345</v>
      </c>
      <c r="AM5252" t="n">
        <v>21345</v>
      </c>
      <c r="AN5252" t="n">
        <v>19930</v>
      </c>
      <c r="AO5252"/>
      <c r="AP5252"/>
      <c r="AQ5252"/>
      <c r="AR5252"/>
    </row>
    <row r="5253">
      <c r="A5253" t="n">
        <v>483346</v>
      </c>
      <c r="B5253" t="s">
        <v>7582</v>
      </c>
      <c r="C5253" t="s">
        <v>1640</v>
      </c>
      <c r="D5253" t="s">
        <v>4200</v>
      </c>
      <c r="E5253" t="s">
        <v>997</v>
      </c>
      <c r="F5253" t="s">
        <v>199</v>
      </c>
      <c r="G5253" t="s">
        <v>189</v>
      </c>
      <c r="H5253" t="s">
        <v>200</v>
      </c>
      <c r="I5253" t="s">
        <v>186</v>
      </c>
      <c r="J5253" t="s">
        <v>164</v>
      </c>
      <c r="K5253"/>
      <c r="L5253" t="s">
        <v>155</v>
      </c>
      <c r="M5253" t="s">
        <v>155</v>
      </c>
      <c r="N5253" t="n">
        <v>-76.8255</v>
      </c>
      <c r="O5253" t="n">
        <v>40.275</v>
      </c>
      <c r="P5253" t="n">
        <v>135</v>
      </c>
      <c r="Q5253" t="n">
        <v>135</v>
      </c>
      <c r="R5253" t="n">
        <v>93.3</v>
      </c>
      <c r="S5253" t="n">
        <v>25.2</v>
      </c>
      <c r="T5253" t="n">
        <v>28.1</v>
      </c>
      <c r="U5253" t="n">
        <v>22.2</v>
      </c>
      <c r="V5253" t="n">
        <v>9.6</v>
      </c>
      <c r="W5253" t="n">
        <v>0.7</v>
      </c>
      <c r="X5253" t="n">
        <v>87</v>
      </c>
      <c r="Y5253"/>
      <c r="Z5253" t="n">
        <v>17</v>
      </c>
      <c r="AA5253"/>
      <c r="AB5253"/>
      <c r="AC5253"/>
      <c r="AD5253"/>
      <c r="AE5253"/>
      <c r="AF5253" t="n">
        <v>16</v>
      </c>
      <c r="AG5253" t="n">
        <v>10</v>
      </c>
      <c r="AH5253" t="n">
        <v>14</v>
      </c>
      <c r="AI5253"/>
      <c r="AJ5253" t="n">
        <v>10014</v>
      </c>
      <c r="AK5253" t="n">
        <v>10014</v>
      </c>
      <c r="AL5253"/>
      <c r="AM5253"/>
      <c r="AN5253"/>
      <c r="AO5253"/>
      <c r="AP5253"/>
      <c r="AQ5253"/>
      <c r="AR5253"/>
    </row>
    <row r="5254">
      <c r="A5254" t="n">
        <v>483355</v>
      </c>
      <c r="B5254" t="s">
        <v>7583</v>
      </c>
      <c r="C5254" t="s">
        <v>1732</v>
      </c>
      <c r="D5254" t="s">
        <v>2071</v>
      </c>
      <c r="E5254" t="s">
        <v>147</v>
      </c>
      <c r="F5254" t="s">
        <v>199</v>
      </c>
      <c r="G5254" t="s">
        <v>189</v>
      </c>
      <c r="H5254" t="s">
        <v>200</v>
      </c>
      <c r="I5254" t="s">
        <v>151</v>
      </c>
      <c r="J5254" t="s">
        <v>164</v>
      </c>
      <c r="K5254"/>
      <c r="L5254" t="s">
        <v>155</v>
      </c>
      <c r="M5254" t="s">
        <v>155</v>
      </c>
      <c r="N5254" t="n">
        <v>-92.0418</v>
      </c>
      <c r="O5254" t="n">
        <v>30.1582</v>
      </c>
      <c r="P5254" t="n">
        <v>270</v>
      </c>
      <c r="Q5254" t="n">
        <v>270</v>
      </c>
      <c r="R5254" t="n">
        <v>96.7</v>
      </c>
      <c r="S5254" t="n">
        <v>32.2</v>
      </c>
      <c r="T5254" t="n">
        <v>61.1</v>
      </c>
      <c r="U5254" t="n">
        <v>2.2</v>
      </c>
      <c r="V5254" t="n">
        <v>0.4</v>
      </c>
      <c r="W5254" t="n">
        <v>0</v>
      </c>
      <c r="X5254" t="n">
        <v>75</v>
      </c>
      <c r="Y5254"/>
      <c r="Z5254" t="n">
        <v>13</v>
      </c>
      <c r="AA5254"/>
      <c r="AB5254"/>
      <c r="AC5254"/>
      <c r="AD5254"/>
      <c r="AE5254"/>
      <c r="AF5254" t="n">
        <v>45</v>
      </c>
      <c r="AG5254" t="n">
        <v>67</v>
      </c>
      <c r="AH5254" t="n">
        <v>78</v>
      </c>
      <c r="AI5254" t="n">
        <v>22230</v>
      </c>
      <c r="AJ5254" t="n">
        <v>19812</v>
      </c>
      <c r="AK5254" t="n">
        <v>23684</v>
      </c>
      <c r="AL5254" t="n">
        <v>25611</v>
      </c>
      <c r="AM5254"/>
      <c r="AN5254"/>
      <c r="AO5254"/>
      <c r="AP5254"/>
      <c r="AQ5254"/>
      <c r="AR5254"/>
    </row>
    <row r="5255">
      <c r="A5255" t="n">
        <v>483364</v>
      </c>
      <c r="B5255" t="s">
        <v>7584</v>
      </c>
      <c r="C5255" t="s">
        <v>7585</v>
      </c>
      <c r="D5255" t="s">
        <v>2071</v>
      </c>
      <c r="E5255" t="s">
        <v>147</v>
      </c>
      <c r="F5255" t="s">
        <v>199</v>
      </c>
      <c r="G5255" t="s">
        <v>189</v>
      </c>
      <c r="H5255" t="s">
        <v>200</v>
      </c>
      <c r="I5255" t="s">
        <v>151</v>
      </c>
      <c r="J5255" t="s">
        <v>164</v>
      </c>
      <c r="K5255"/>
      <c r="L5255" t="s">
        <v>155</v>
      </c>
      <c r="M5255" t="s">
        <v>155</v>
      </c>
      <c r="N5255" t="n">
        <v>-89.7804</v>
      </c>
      <c r="O5255" t="n">
        <v>30.2861</v>
      </c>
      <c r="P5255" t="n">
        <v>201</v>
      </c>
      <c r="Q5255" t="n">
        <v>201</v>
      </c>
      <c r="R5255" t="n">
        <v>93.5</v>
      </c>
      <c r="S5255" t="n">
        <v>25.9</v>
      </c>
      <c r="T5255" t="n">
        <v>69.2</v>
      </c>
      <c r="U5255" t="n">
        <v>2</v>
      </c>
      <c r="V5255" t="n">
        <v>1</v>
      </c>
      <c r="W5255" t="n">
        <v>0</v>
      </c>
      <c r="X5255" t="n">
        <v>56</v>
      </c>
      <c r="Y5255"/>
      <c r="Z5255" t="n">
        <v>14</v>
      </c>
      <c r="AA5255"/>
      <c r="AB5255"/>
      <c r="AC5255"/>
      <c r="AD5255"/>
      <c r="AE5255"/>
      <c r="AF5255" t="n">
        <v>41</v>
      </c>
      <c r="AG5255" t="n">
        <v>71</v>
      </c>
      <c r="AH5255" t="n">
        <v>73</v>
      </c>
      <c r="AI5255" t="n">
        <v>19353</v>
      </c>
      <c r="AJ5255" t="n">
        <v>19409</v>
      </c>
      <c r="AK5255" t="n">
        <v>19668</v>
      </c>
      <c r="AL5255" t="n">
        <v>19668</v>
      </c>
      <c r="AM5255"/>
      <c r="AN5255" t="n">
        <v>26563</v>
      </c>
      <c r="AO5255"/>
      <c r="AP5255"/>
      <c r="AQ5255"/>
      <c r="AR5255"/>
    </row>
    <row r="5256">
      <c r="A5256" t="n">
        <v>483373</v>
      </c>
      <c r="B5256" t="s">
        <v>7586</v>
      </c>
      <c r="C5256" t="s">
        <v>460</v>
      </c>
      <c r="D5256" t="s">
        <v>440</v>
      </c>
      <c r="E5256" t="s">
        <v>267</v>
      </c>
      <c r="F5256" t="s">
        <v>188</v>
      </c>
      <c r="G5256" t="s">
        <v>189</v>
      </c>
      <c r="H5256" t="s">
        <v>150</v>
      </c>
      <c r="I5256" t="s">
        <v>151</v>
      </c>
      <c r="J5256" t="s">
        <v>164</v>
      </c>
      <c r="K5256"/>
      <c r="L5256" t="s">
        <v>155</v>
      </c>
      <c r="M5256" t="s">
        <v>155</v>
      </c>
      <c r="N5256" t="n">
        <v>-118.1317</v>
      </c>
      <c r="O5256" t="n">
        <v>34.1713</v>
      </c>
      <c r="P5256" t="n">
        <v>225</v>
      </c>
      <c r="Q5256" t="n">
        <v>225</v>
      </c>
      <c r="R5256" t="n">
        <v>88.9</v>
      </c>
      <c r="S5256" t="n">
        <v>6.7</v>
      </c>
      <c r="T5256" t="n">
        <v>2.7</v>
      </c>
      <c r="U5256" t="n">
        <v>74.7</v>
      </c>
      <c r="V5256" t="n">
        <v>9.3</v>
      </c>
      <c r="W5256" t="n">
        <v>0.4</v>
      </c>
      <c r="X5256"/>
      <c r="Y5256"/>
      <c r="Z5256" t="n">
        <v>20</v>
      </c>
      <c r="AA5256" t="n">
        <v>15</v>
      </c>
      <c r="AB5256" t="n">
        <v>60</v>
      </c>
      <c r="AC5256"/>
      <c r="AD5256"/>
      <c r="AE5256"/>
      <c r="AF5256" t="n">
        <v>33</v>
      </c>
      <c r="AG5256" t="n">
        <v>49</v>
      </c>
      <c r="AH5256" t="n">
        <v>49</v>
      </c>
      <c r="AI5256" t="n">
        <v>18132</v>
      </c>
      <c r="AJ5256" t="n">
        <v>17152</v>
      </c>
      <c r="AK5256"/>
      <c r="AL5256" t="n">
        <v>20008</v>
      </c>
      <c r="AM5256" t="n">
        <v>20180</v>
      </c>
      <c r="AN5256"/>
      <c r="AO5256"/>
      <c r="AP5256" t="n">
        <v>1</v>
      </c>
      <c r="AQ5256"/>
      <c r="AR5256"/>
    </row>
    <row r="5257">
      <c r="A5257" t="n">
        <v>483382</v>
      </c>
      <c r="B5257" t="s">
        <v>7587</v>
      </c>
      <c r="C5257" t="s">
        <v>7588</v>
      </c>
      <c r="D5257" t="s">
        <v>996</v>
      </c>
      <c r="E5257" t="s">
        <v>997</v>
      </c>
      <c r="F5257" t="s">
        <v>199</v>
      </c>
      <c r="G5257" t="s">
        <v>189</v>
      </c>
      <c r="H5257" t="s">
        <v>200</v>
      </c>
      <c r="I5257" t="s">
        <v>186</v>
      </c>
      <c r="J5257" t="s">
        <v>164</v>
      </c>
      <c r="K5257"/>
      <c r="L5257" t="s">
        <v>155</v>
      </c>
      <c r="M5257" t="s">
        <v>155</v>
      </c>
      <c r="N5257" t="n">
        <v>-73.4049</v>
      </c>
      <c r="O5257" t="n">
        <v>40.6805</v>
      </c>
      <c r="P5257" t="n">
        <v>477</v>
      </c>
      <c r="Q5257" t="n">
        <v>477</v>
      </c>
      <c r="R5257" t="n">
        <v>1.7</v>
      </c>
      <c r="S5257" t="n">
        <v>38.6</v>
      </c>
      <c r="T5257" t="n">
        <v>22.2</v>
      </c>
      <c r="U5257" t="n">
        <v>33.8</v>
      </c>
      <c r="V5257" t="n">
        <v>2.3</v>
      </c>
      <c r="W5257" t="n">
        <v>0</v>
      </c>
      <c r="X5257"/>
      <c r="Y5257"/>
      <c r="Z5257" t="n">
        <v>20</v>
      </c>
      <c r="AA5257"/>
      <c r="AB5257"/>
      <c r="AC5257"/>
      <c r="AD5257"/>
      <c r="AE5257"/>
      <c r="AF5257" t="n">
        <v>253</v>
      </c>
      <c r="AG5257" t="n">
        <v>52</v>
      </c>
      <c r="AH5257" t="n">
        <v>58</v>
      </c>
      <c r="AI5257" t="n">
        <v>17116</v>
      </c>
      <c r="AJ5257" t="n">
        <v>16227</v>
      </c>
      <c r="AK5257" t="n">
        <v>17035</v>
      </c>
      <c r="AL5257" t="n">
        <v>18664</v>
      </c>
      <c r="AM5257" t="n">
        <v>20510</v>
      </c>
      <c r="AN5257" t="n">
        <v>21926</v>
      </c>
      <c r="AO5257"/>
      <c r="AP5257"/>
      <c r="AQ5257"/>
      <c r="AR5257"/>
    </row>
    <row r="5258">
      <c r="A5258" t="n">
        <v>483425</v>
      </c>
      <c r="B5258" t="s">
        <v>7589</v>
      </c>
      <c r="C5258" t="s">
        <v>1508</v>
      </c>
      <c r="D5258" t="s">
        <v>3570</v>
      </c>
      <c r="E5258" t="s">
        <v>147</v>
      </c>
      <c r="F5258" t="s">
        <v>199</v>
      </c>
      <c r="G5258" t="s">
        <v>189</v>
      </c>
      <c r="H5258" t="s">
        <v>200</v>
      </c>
      <c r="I5258" t="s">
        <v>151</v>
      </c>
      <c r="J5258" t="s">
        <v>164</v>
      </c>
      <c r="K5258"/>
      <c r="L5258" t="s">
        <v>155</v>
      </c>
      <c r="M5258" t="s">
        <v>155</v>
      </c>
      <c r="N5258" t="n">
        <v>-77.3717</v>
      </c>
      <c r="O5258" t="n">
        <v>35.605</v>
      </c>
      <c r="P5258" t="n">
        <v>67</v>
      </c>
      <c r="Q5258" t="n">
        <v>67</v>
      </c>
      <c r="R5258" t="n">
        <v>95.5</v>
      </c>
      <c r="S5258" t="n">
        <v>65.7</v>
      </c>
      <c r="T5258" t="n">
        <v>23.9</v>
      </c>
      <c r="U5258" t="n">
        <v>3</v>
      </c>
      <c r="V5258" t="n">
        <v>0</v>
      </c>
      <c r="W5258" t="n">
        <v>0</v>
      </c>
      <c r="X5258" t="n">
        <v>73</v>
      </c>
      <c r="Y5258"/>
      <c r="Z5258" t="n">
        <v>9</v>
      </c>
      <c r="AA5258"/>
      <c r="AB5258"/>
      <c r="AC5258"/>
      <c r="AD5258"/>
      <c r="AE5258"/>
      <c r="AF5258" t="n">
        <v>14</v>
      </c>
      <c r="AG5258" t="n">
        <v>58</v>
      </c>
      <c r="AH5258" t="n">
        <v>58</v>
      </c>
      <c r="AI5258" t="n">
        <v>14383</v>
      </c>
      <c r="AJ5258" t="n">
        <v>14976</v>
      </c>
      <c r="AK5258"/>
      <c r="AL5258"/>
      <c r="AM5258"/>
      <c r="AN5258"/>
      <c r="AO5258"/>
      <c r="AP5258"/>
      <c r="AQ5258"/>
      <c r="AR5258"/>
    </row>
    <row r="5259">
      <c r="A5259" t="n">
        <v>483470</v>
      </c>
      <c r="B5259" t="s">
        <v>7590</v>
      </c>
      <c r="C5259" t="s">
        <v>1162</v>
      </c>
      <c r="D5259" t="s">
        <v>1078</v>
      </c>
      <c r="E5259" t="s">
        <v>147</v>
      </c>
      <c r="F5259" t="s">
        <v>199</v>
      </c>
      <c r="G5259" t="s">
        <v>189</v>
      </c>
      <c r="H5259" t="s">
        <v>200</v>
      </c>
      <c r="I5259" t="s">
        <v>186</v>
      </c>
      <c r="J5259" t="s">
        <v>164</v>
      </c>
      <c r="K5259"/>
      <c r="L5259" t="s">
        <v>155</v>
      </c>
      <c r="M5259" t="s">
        <v>155</v>
      </c>
      <c r="N5259" t="n">
        <v>-80.304</v>
      </c>
      <c r="O5259" t="n">
        <v>25.8659</v>
      </c>
      <c r="P5259" t="n">
        <v>248</v>
      </c>
      <c r="Q5259" t="n">
        <v>248</v>
      </c>
      <c r="R5259" t="n">
        <v>92.7</v>
      </c>
      <c r="S5259" t="n">
        <v>0</v>
      </c>
      <c r="T5259" t="n">
        <v>0</v>
      </c>
      <c r="U5259" t="n">
        <v>100</v>
      </c>
      <c r="V5259" t="n">
        <v>0</v>
      </c>
      <c r="W5259" t="n">
        <v>0</v>
      </c>
      <c r="X5259" t="n">
        <v>71</v>
      </c>
      <c r="Y5259"/>
      <c r="Z5259" t="n">
        <v>20</v>
      </c>
      <c r="AA5259"/>
      <c r="AB5259"/>
      <c r="AC5259"/>
      <c r="AD5259"/>
      <c r="AE5259"/>
      <c r="AF5259" t="n">
        <v>232</v>
      </c>
      <c r="AG5259" t="n">
        <v>94</v>
      </c>
      <c r="AH5259" t="n">
        <v>94</v>
      </c>
      <c r="AI5259" t="n">
        <v>36256</v>
      </c>
      <c r="AJ5259" t="n">
        <v>36339</v>
      </c>
      <c r="AK5259" t="n">
        <v>34880</v>
      </c>
      <c r="AL5259" t="n">
        <v>34880</v>
      </c>
      <c r="AM5259"/>
      <c r="AN5259"/>
      <c r="AO5259"/>
      <c r="AP5259"/>
      <c r="AQ5259"/>
      <c r="AR5259"/>
    </row>
    <row r="5260">
      <c r="A5260" t="n">
        <v>483504</v>
      </c>
      <c r="B5260" t="s">
        <v>7591</v>
      </c>
      <c r="C5260" t="s">
        <v>2480</v>
      </c>
      <c r="D5260" t="s">
        <v>1745</v>
      </c>
      <c r="E5260" t="s">
        <v>1434</v>
      </c>
      <c r="F5260" t="s">
        <v>279</v>
      </c>
      <c r="G5260" t="s">
        <v>189</v>
      </c>
      <c r="H5260" t="s">
        <v>174</v>
      </c>
      <c r="I5260" t="s">
        <v>151</v>
      </c>
      <c r="J5260" t="s">
        <v>164</v>
      </c>
      <c r="K5260"/>
      <c r="L5260" t="s">
        <v>155</v>
      </c>
      <c r="M5260" t="s">
        <v>155</v>
      </c>
      <c r="N5260" t="n">
        <v>-83.2194</v>
      </c>
      <c r="O5260" t="n">
        <v>42.3307</v>
      </c>
      <c r="P5260" t="n">
        <v>965</v>
      </c>
      <c r="Q5260" t="n">
        <v>965</v>
      </c>
      <c r="R5260" t="n">
        <v>70.5</v>
      </c>
      <c r="S5260" t="n">
        <v>11.4</v>
      </c>
      <c r="T5260" t="n">
        <v>61.7</v>
      </c>
      <c r="U5260" t="n">
        <v>11.8</v>
      </c>
      <c r="V5260" t="n">
        <v>0.7</v>
      </c>
      <c r="W5260" t="n">
        <v>0.3</v>
      </c>
      <c r="X5260" t="n">
        <v>35</v>
      </c>
      <c r="Y5260"/>
      <c r="Z5260" t="n">
        <v>32</v>
      </c>
      <c r="AA5260" t="n">
        <v>87</v>
      </c>
      <c r="AB5260" t="n">
        <v>27.6</v>
      </c>
      <c r="AC5260"/>
      <c r="AD5260"/>
      <c r="AE5260"/>
      <c r="AF5260" t="n">
        <v>112</v>
      </c>
      <c r="AG5260" t="n">
        <v>84</v>
      </c>
      <c r="AH5260" t="n">
        <v>88</v>
      </c>
      <c r="AI5260" t="n">
        <v>22069</v>
      </c>
      <c r="AJ5260" t="n">
        <v>22173</v>
      </c>
      <c r="AK5260"/>
      <c r="AL5260"/>
      <c r="AM5260"/>
      <c r="AN5260"/>
      <c r="AO5260"/>
      <c r="AP5260"/>
      <c r="AQ5260"/>
      <c r="AR5260"/>
    </row>
    <row r="5261">
      <c r="A5261" t="n">
        <v>483513</v>
      </c>
      <c r="B5261" t="s">
        <v>7592</v>
      </c>
      <c r="C5261" t="s">
        <v>4774</v>
      </c>
      <c r="D5261" t="s">
        <v>4775</v>
      </c>
      <c r="E5261" t="s">
        <v>283</v>
      </c>
      <c r="F5261" t="s">
        <v>199</v>
      </c>
      <c r="G5261" t="s">
        <v>189</v>
      </c>
      <c r="H5261" t="s">
        <v>200</v>
      </c>
      <c r="I5261" t="s">
        <v>151</v>
      </c>
      <c r="J5261" t="s">
        <v>164</v>
      </c>
      <c r="K5261"/>
      <c r="L5261" t="s">
        <v>155</v>
      </c>
      <c r="M5261" t="s">
        <v>155</v>
      </c>
      <c r="N5261" t="n">
        <v>-99.745</v>
      </c>
      <c r="O5261" t="n">
        <v>32.401</v>
      </c>
      <c r="P5261" t="n">
        <v>53</v>
      </c>
      <c r="Q5261" t="n">
        <v>53</v>
      </c>
      <c r="R5261" t="n">
        <v>39.6</v>
      </c>
      <c r="S5261" t="n">
        <v>17</v>
      </c>
      <c r="T5261" t="n">
        <v>26.4</v>
      </c>
      <c r="U5261" t="n">
        <v>45.3</v>
      </c>
      <c r="V5261" t="n">
        <v>0</v>
      </c>
      <c r="W5261" t="n">
        <v>0</v>
      </c>
      <c r="X5261" t="n">
        <v>67</v>
      </c>
      <c r="Y5261"/>
      <c r="Z5261" t="n">
        <v>25</v>
      </c>
      <c r="AA5261"/>
      <c r="AB5261"/>
      <c r="AC5261"/>
      <c r="AD5261"/>
      <c r="AE5261"/>
      <c r="AF5261" t="n">
        <v>26</v>
      </c>
      <c r="AG5261" t="n">
        <v>66</v>
      </c>
      <c r="AH5261" t="n">
        <v>66</v>
      </c>
      <c r="AI5261" t="n">
        <v>18304</v>
      </c>
      <c r="AJ5261" t="n">
        <v>17280</v>
      </c>
      <c r="AK5261" t="n">
        <v>16145</v>
      </c>
      <c r="AL5261" t="n">
        <v>22778</v>
      </c>
      <c r="AM5261"/>
      <c r="AN5261" t="n">
        <v>23040</v>
      </c>
      <c r="AO5261"/>
      <c r="AP5261"/>
      <c r="AQ5261"/>
      <c r="AR5261"/>
    </row>
    <row r="5262">
      <c r="A5262" t="n">
        <v>483559</v>
      </c>
      <c r="B5262" t="s">
        <v>7593</v>
      </c>
      <c r="C5262" t="s">
        <v>1508</v>
      </c>
      <c r="D5262" t="s">
        <v>4775</v>
      </c>
      <c r="E5262" t="s">
        <v>283</v>
      </c>
      <c r="F5262" t="s">
        <v>199</v>
      </c>
      <c r="G5262" t="s">
        <v>189</v>
      </c>
      <c r="H5262" t="s">
        <v>200</v>
      </c>
      <c r="I5262" t="s">
        <v>175</v>
      </c>
      <c r="J5262" t="s">
        <v>164</v>
      </c>
      <c r="K5262"/>
      <c r="L5262" t="s">
        <v>155</v>
      </c>
      <c r="M5262" t="s">
        <v>155</v>
      </c>
      <c r="N5262" t="n">
        <v>-96.1078</v>
      </c>
      <c r="O5262" t="n">
        <v>33.1197</v>
      </c>
      <c r="P5262" t="n">
        <v>111</v>
      </c>
      <c r="Q5262" t="n">
        <v>111</v>
      </c>
      <c r="R5262" t="n">
        <v>90.1</v>
      </c>
      <c r="S5262" t="n">
        <v>61.3</v>
      </c>
      <c r="T5262" t="n">
        <v>21.6</v>
      </c>
      <c r="U5262" t="n">
        <v>16.2</v>
      </c>
      <c r="V5262" t="n">
        <v>0.9</v>
      </c>
      <c r="W5262" t="n">
        <v>0</v>
      </c>
      <c r="X5262" t="n">
        <v>50</v>
      </c>
      <c r="Y5262" t="n">
        <v>30</v>
      </c>
      <c r="Z5262" t="n">
        <v>15</v>
      </c>
      <c r="AA5262"/>
      <c r="AB5262"/>
      <c r="AC5262"/>
      <c r="AD5262"/>
      <c r="AE5262"/>
      <c r="AF5262" t="n">
        <v>53</v>
      </c>
      <c r="AG5262" t="n">
        <v>51</v>
      </c>
      <c r="AH5262" t="n">
        <v>51</v>
      </c>
      <c r="AI5262" t="n">
        <v>21580</v>
      </c>
      <c r="AJ5262" t="n">
        <v>21741</v>
      </c>
      <c r="AK5262" t="n">
        <v>24577</v>
      </c>
      <c r="AL5262" t="n">
        <v>21491</v>
      </c>
      <c r="AM5262" t="n">
        <v>26800</v>
      </c>
      <c r="AN5262" t="n">
        <v>26800</v>
      </c>
      <c r="AO5262"/>
      <c r="AP5262"/>
      <c r="AQ5262"/>
      <c r="AR5262"/>
    </row>
    <row r="5263">
      <c r="A5263" t="n">
        <v>483577</v>
      </c>
      <c r="B5263" t="s">
        <v>7594</v>
      </c>
      <c r="C5263" t="s">
        <v>1697</v>
      </c>
      <c r="D5263" t="s">
        <v>4659</v>
      </c>
      <c r="E5263" t="s">
        <v>147</v>
      </c>
      <c r="F5263" t="s">
        <v>199</v>
      </c>
      <c r="G5263" t="s">
        <v>189</v>
      </c>
      <c r="H5263" t="s">
        <v>200</v>
      </c>
      <c r="I5263" t="s">
        <v>151</v>
      </c>
      <c r="J5263" t="s">
        <v>164</v>
      </c>
      <c r="K5263"/>
      <c r="L5263" t="s">
        <v>155</v>
      </c>
      <c r="M5263" t="s">
        <v>155</v>
      </c>
      <c r="N5263" t="n">
        <v>-86.8802</v>
      </c>
      <c r="O5263" t="n">
        <v>35.9327</v>
      </c>
      <c r="P5263" t="n">
        <v>60</v>
      </c>
      <c r="Q5263" t="n">
        <v>60</v>
      </c>
      <c r="R5263" t="n">
        <v>91.7</v>
      </c>
      <c r="S5263" t="n">
        <v>75</v>
      </c>
      <c r="T5263" t="n">
        <v>15</v>
      </c>
      <c r="U5263" t="n">
        <v>1.7</v>
      </c>
      <c r="V5263" t="n">
        <v>5</v>
      </c>
      <c r="W5263" t="n">
        <v>0</v>
      </c>
      <c r="X5263" t="n">
        <v>100</v>
      </c>
      <c r="Y5263" t="n">
        <v>100</v>
      </c>
      <c r="Z5263" t="n">
        <v>7</v>
      </c>
      <c r="AA5263"/>
      <c r="AB5263"/>
      <c r="AC5263"/>
      <c r="AD5263"/>
      <c r="AE5263"/>
      <c r="AF5263" t="n">
        <v>12</v>
      </c>
      <c r="AG5263" t="n">
        <v>52</v>
      </c>
      <c r="AH5263" t="n">
        <v>52</v>
      </c>
      <c r="AI5263" t="n">
        <v>17150</v>
      </c>
      <c r="AJ5263" t="n">
        <v>22321</v>
      </c>
      <c r="AK5263"/>
      <c r="AL5263"/>
      <c r="AM5263"/>
      <c r="AN5263"/>
      <c r="AO5263"/>
      <c r="AP5263"/>
      <c r="AQ5263"/>
      <c r="AR5263"/>
    </row>
    <row r="5264">
      <c r="A5264" t="n">
        <v>483595</v>
      </c>
      <c r="B5264" t="s">
        <v>7595</v>
      </c>
      <c r="C5264" t="s">
        <v>1098</v>
      </c>
      <c r="D5264" t="s">
        <v>1078</v>
      </c>
      <c r="E5264" t="s">
        <v>147</v>
      </c>
      <c r="F5264" t="s">
        <v>162</v>
      </c>
      <c r="G5264" t="s">
        <v>163</v>
      </c>
      <c r="H5264" t="s">
        <v>150</v>
      </c>
      <c r="I5264" t="s">
        <v>151</v>
      </c>
      <c r="J5264" t="s">
        <v>152</v>
      </c>
      <c r="K5264" t="s">
        <v>209</v>
      </c>
      <c r="L5264" t="s">
        <v>155</v>
      </c>
      <c r="M5264" t="s">
        <v>155</v>
      </c>
      <c r="N5264" t="n">
        <v>-81.3084</v>
      </c>
      <c r="O5264" t="n">
        <v>28.4822</v>
      </c>
      <c r="P5264" t="n">
        <v>11403</v>
      </c>
      <c r="Q5264" t="n">
        <v>7161</v>
      </c>
      <c r="R5264" t="n">
        <v>76.1</v>
      </c>
      <c r="S5264" t="n">
        <v>0.5</v>
      </c>
      <c r="T5264" t="n">
        <v>0</v>
      </c>
      <c r="U5264" t="n">
        <v>58</v>
      </c>
      <c r="V5264" t="n">
        <v>0</v>
      </c>
      <c r="W5264" t="n">
        <v>0</v>
      </c>
      <c r="X5264" t="n">
        <v>63</v>
      </c>
      <c r="Y5264" t="n">
        <v>33</v>
      </c>
      <c r="Z5264" t="n">
        <v>34</v>
      </c>
      <c r="AA5264"/>
      <c r="AB5264"/>
      <c r="AC5264"/>
      <c r="AD5264"/>
      <c r="AE5264"/>
      <c r="AF5264" t="n">
        <v>308</v>
      </c>
      <c r="AG5264" t="n">
        <v>45</v>
      </c>
      <c r="AH5264" t="n">
        <v>46</v>
      </c>
      <c r="AI5264"/>
      <c r="AJ5264"/>
      <c r="AK5264"/>
      <c r="AL5264"/>
      <c r="AM5264"/>
      <c r="AN5264"/>
      <c r="AO5264" t="n">
        <v>85</v>
      </c>
      <c r="AP5264" t="n">
        <v>423</v>
      </c>
      <c r="AQ5264" t="n">
        <v>585</v>
      </c>
      <c r="AR5264"/>
    </row>
    <row r="5265">
      <c r="A5265" t="n">
        <v>483647</v>
      </c>
      <c r="B5265" t="s">
        <v>7596</v>
      </c>
      <c r="C5265" t="s">
        <v>7597</v>
      </c>
      <c r="D5265" t="s">
        <v>3795</v>
      </c>
      <c r="E5265" t="s">
        <v>1434</v>
      </c>
      <c r="F5265" t="s">
        <v>368</v>
      </c>
      <c r="G5265" t="s">
        <v>163</v>
      </c>
      <c r="H5265" t="s">
        <v>174</v>
      </c>
      <c r="I5265" t="s">
        <v>186</v>
      </c>
      <c r="J5265" t="s">
        <v>164</v>
      </c>
      <c r="K5265"/>
      <c r="L5265" t="s">
        <v>155</v>
      </c>
      <c r="M5265" t="s">
        <v>155</v>
      </c>
      <c r="N5265" t="n">
        <v>-84.1408</v>
      </c>
      <c r="O5265" t="n">
        <v>39.8455</v>
      </c>
      <c r="P5265" t="n">
        <v>70</v>
      </c>
      <c r="Q5265" t="n">
        <v>70</v>
      </c>
      <c r="R5265" t="n">
        <v>91.4</v>
      </c>
      <c r="S5265" t="n">
        <v>31.4</v>
      </c>
      <c r="T5265" t="n">
        <v>54.3</v>
      </c>
      <c r="U5265" t="n">
        <v>1.4</v>
      </c>
      <c r="V5265" t="n">
        <v>1.4</v>
      </c>
      <c r="W5265" t="n">
        <v>0</v>
      </c>
      <c r="X5265" t="n">
        <v>100</v>
      </c>
      <c r="Y5265"/>
      <c r="Z5265" t="n">
        <v>8</v>
      </c>
      <c r="AA5265"/>
      <c r="AB5265"/>
      <c r="AC5265"/>
      <c r="AD5265"/>
      <c r="AE5265"/>
      <c r="AF5265" t="n">
        <v>15</v>
      </c>
      <c r="AG5265" t="n">
        <v>75</v>
      </c>
      <c r="AH5265" t="n">
        <v>94</v>
      </c>
      <c r="AI5265" t="n">
        <v>38315</v>
      </c>
      <c r="AJ5265" t="n">
        <v>38315</v>
      </c>
      <c r="AK5265"/>
      <c r="AL5265"/>
      <c r="AM5265"/>
      <c r="AN5265"/>
      <c r="AO5265" t="n">
        <v>17</v>
      </c>
      <c r="AP5265"/>
      <c r="AQ5265"/>
      <c r="AR5265"/>
    </row>
    <row r="5266">
      <c r="A5266" t="n">
        <v>483708</v>
      </c>
      <c r="B5266" t="s">
        <v>7598</v>
      </c>
      <c r="C5266" t="s">
        <v>3347</v>
      </c>
      <c r="D5266" t="s">
        <v>996</v>
      </c>
      <c r="E5266" t="s">
        <v>997</v>
      </c>
      <c r="F5266" t="s">
        <v>199</v>
      </c>
      <c r="G5266" t="s">
        <v>189</v>
      </c>
      <c r="H5266" t="s">
        <v>200</v>
      </c>
      <c r="I5266" t="s">
        <v>186</v>
      </c>
      <c r="J5266" t="s">
        <v>164</v>
      </c>
      <c r="K5266"/>
      <c r="L5266" t="s">
        <v>155</v>
      </c>
      <c r="M5266" t="s">
        <v>155</v>
      </c>
      <c r="N5266" t="n">
        <v>-73.6153</v>
      </c>
      <c r="O5266" t="n">
        <v>40.7095</v>
      </c>
      <c r="P5266" t="n">
        <v>905</v>
      </c>
      <c r="Q5266" t="n">
        <v>905</v>
      </c>
      <c r="R5266" t="n">
        <v>87.7</v>
      </c>
      <c r="S5266" t="n">
        <v>11.5</v>
      </c>
      <c r="T5266" t="n">
        <v>41.3</v>
      </c>
      <c r="U5266" t="n">
        <v>32.7</v>
      </c>
      <c r="V5266" t="n">
        <v>8.5</v>
      </c>
      <c r="W5266" t="n">
        <v>0</v>
      </c>
      <c r="X5266" t="n">
        <v>90</v>
      </c>
      <c r="Y5266" t="n">
        <v>90</v>
      </c>
      <c r="Z5266" t="n">
        <v>20</v>
      </c>
      <c r="AA5266"/>
      <c r="AB5266"/>
      <c r="AC5266"/>
      <c r="AD5266"/>
      <c r="AE5266"/>
      <c r="AF5266" t="n">
        <v>38</v>
      </c>
      <c r="AG5266" t="n">
        <v>3</v>
      </c>
      <c r="AH5266" t="n">
        <v>4</v>
      </c>
      <c r="AI5266"/>
      <c r="AJ5266"/>
      <c r="AK5266"/>
      <c r="AL5266"/>
      <c r="AM5266"/>
      <c r="AN5266"/>
      <c r="AO5266"/>
      <c r="AP5266"/>
      <c r="AQ5266"/>
      <c r="AR5266"/>
    </row>
    <row r="5267">
      <c r="A5267" t="n">
        <v>483726</v>
      </c>
      <c r="B5267" t="s">
        <v>7599</v>
      </c>
      <c r="C5267" t="s">
        <v>7600</v>
      </c>
      <c r="D5267" t="s">
        <v>5078</v>
      </c>
      <c r="E5267" t="s">
        <v>147</v>
      </c>
      <c r="F5267" t="s">
        <v>199</v>
      </c>
      <c r="G5267" t="s">
        <v>189</v>
      </c>
      <c r="H5267" t="s">
        <v>200</v>
      </c>
      <c r="I5267" t="s">
        <v>151</v>
      </c>
      <c r="J5267" t="s">
        <v>164</v>
      </c>
      <c r="K5267"/>
      <c r="L5267" t="s">
        <v>155</v>
      </c>
      <c r="M5267" t="s">
        <v>155</v>
      </c>
      <c r="N5267" t="n">
        <v>-76.457</v>
      </c>
      <c r="O5267" t="n">
        <v>37.0837</v>
      </c>
      <c r="P5267" t="n">
        <v>33</v>
      </c>
      <c r="Q5267" t="n">
        <v>33</v>
      </c>
      <c r="R5267" t="n">
        <v>100</v>
      </c>
      <c r="S5267" t="n">
        <v>9.1</v>
      </c>
      <c r="T5267" t="n">
        <v>84.8</v>
      </c>
      <c r="U5267" t="n">
        <v>6.1</v>
      </c>
      <c r="V5267" t="n">
        <v>0</v>
      </c>
      <c r="W5267" t="n">
        <v>0</v>
      </c>
      <c r="X5267" t="n">
        <v>33</v>
      </c>
      <c r="Y5267" t="n">
        <v>0</v>
      </c>
      <c r="Z5267" t="n">
        <v>11</v>
      </c>
      <c r="AA5267"/>
      <c r="AB5267"/>
      <c r="AC5267"/>
      <c r="AD5267"/>
      <c r="AE5267"/>
      <c r="AF5267" t="n">
        <v>2</v>
      </c>
      <c r="AG5267" t="n">
        <v>73</v>
      </c>
      <c r="AH5267" t="n">
        <v>73</v>
      </c>
      <c r="AI5267" t="n">
        <v>9833</v>
      </c>
      <c r="AJ5267" t="n">
        <v>15361</v>
      </c>
      <c r="AK5267"/>
      <c r="AL5267"/>
      <c r="AM5267"/>
      <c r="AN5267"/>
      <c r="AO5267"/>
      <c r="AP5267"/>
      <c r="AQ5267"/>
      <c r="AR5267"/>
    </row>
    <row r="5268">
      <c r="A5268" t="n">
        <v>483735</v>
      </c>
      <c r="B5268" t="s">
        <v>7601</v>
      </c>
      <c r="C5268" t="s">
        <v>789</v>
      </c>
      <c r="D5268" t="s">
        <v>4775</v>
      </c>
      <c r="E5268" t="s">
        <v>283</v>
      </c>
      <c r="F5268" t="s">
        <v>199</v>
      </c>
      <c r="G5268" t="s">
        <v>189</v>
      </c>
      <c r="H5268" t="s">
        <v>200</v>
      </c>
      <c r="I5268" t="s">
        <v>151</v>
      </c>
      <c r="J5268" t="s">
        <v>164</v>
      </c>
      <c r="K5268"/>
      <c r="L5268" t="s">
        <v>155</v>
      </c>
      <c r="M5268" t="s">
        <v>155</v>
      </c>
      <c r="N5268" t="n">
        <v>-97.92</v>
      </c>
      <c r="O5268" t="n">
        <v>29.8827</v>
      </c>
      <c r="P5268" t="n">
        <v>129</v>
      </c>
      <c r="Q5268" t="n">
        <v>129</v>
      </c>
      <c r="R5268" t="n">
        <v>93.8</v>
      </c>
      <c r="S5268" t="n">
        <v>31</v>
      </c>
      <c r="T5268" t="n">
        <v>6.2</v>
      </c>
      <c r="U5268" t="n">
        <v>54.3</v>
      </c>
      <c r="V5268" t="n">
        <v>0.8</v>
      </c>
      <c r="W5268" t="n">
        <v>0</v>
      </c>
      <c r="X5268" t="n">
        <v>86</v>
      </c>
      <c r="Y5268" t="n">
        <v>67</v>
      </c>
      <c r="Z5268" t="n">
        <v>9</v>
      </c>
      <c r="AA5268"/>
      <c r="AB5268"/>
      <c r="AC5268"/>
      <c r="AD5268"/>
      <c r="AE5268"/>
      <c r="AF5268" t="n">
        <v>17</v>
      </c>
      <c r="AG5268" t="n">
        <v>57</v>
      </c>
      <c r="AH5268" t="n">
        <v>57</v>
      </c>
      <c r="AI5268" t="n">
        <v>16832</v>
      </c>
      <c r="AJ5268" t="n">
        <v>16348</v>
      </c>
      <c r="AK5268" t="n">
        <v>14967</v>
      </c>
      <c r="AL5268" t="n">
        <v>19180</v>
      </c>
      <c r="AM5268"/>
      <c r="AN5268"/>
      <c r="AO5268"/>
      <c r="AP5268"/>
      <c r="AQ5268"/>
      <c r="AR5268"/>
    </row>
    <row r="5269">
      <c r="A5269" t="n">
        <v>483744</v>
      </c>
      <c r="B5269" t="s">
        <v>7602</v>
      </c>
      <c r="C5269" t="s">
        <v>4664</v>
      </c>
      <c r="D5269" t="s">
        <v>4659</v>
      </c>
      <c r="E5269" t="s">
        <v>147</v>
      </c>
      <c r="F5269" t="s">
        <v>199</v>
      </c>
      <c r="G5269" t="s">
        <v>189</v>
      </c>
      <c r="H5269" t="s">
        <v>200</v>
      </c>
      <c r="I5269" t="s">
        <v>151</v>
      </c>
      <c r="J5269" t="s">
        <v>164</v>
      </c>
      <c r="K5269"/>
      <c r="L5269" t="s">
        <v>155</v>
      </c>
      <c r="M5269" t="s">
        <v>155</v>
      </c>
      <c r="N5269" t="n">
        <v>-90.0361</v>
      </c>
      <c r="O5269" t="n">
        <v>35.1652</v>
      </c>
      <c r="P5269" t="n">
        <v>93</v>
      </c>
      <c r="Q5269" t="n">
        <v>93</v>
      </c>
      <c r="R5269" t="n">
        <v>25.8</v>
      </c>
      <c r="S5269" t="n">
        <v>2.2</v>
      </c>
      <c r="T5269" t="n">
        <v>76.3</v>
      </c>
      <c r="U5269" t="n">
        <v>8.6</v>
      </c>
      <c r="V5269" t="n">
        <v>0</v>
      </c>
      <c r="W5269" t="n">
        <v>0</v>
      </c>
      <c r="X5269" t="n">
        <v>86</v>
      </c>
      <c r="Y5269"/>
      <c r="Z5269" t="n">
        <v>15</v>
      </c>
      <c r="AA5269"/>
      <c r="AB5269"/>
      <c r="AC5269"/>
      <c r="AD5269"/>
      <c r="AE5269"/>
      <c r="AF5269" t="n">
        <v>9</v>
      </c>
      <c r="AG5269" t="n">
        <v>65</v>
      </c>
      <c r="AH5269" t="n">
        <v>65</v>
      </c>
      <c r="AI5269" t="n">
        <v>14538</v>
      </c>
      <c r="AJ5269" t="n">
        <v>14538</v>
      </c>
      <c r="AK5269"/>
      <c r="AL5269"/>
      <c r="AM5269"/>
      <c r="AN5269"/>
      <c r="AO5269"/>
      <c r="AP5269"/>
      <c r="AQ5269"/>
      <c r="AR5269"/>
    </row>
    <row r="5270">
      <c r="A5270" t="n">
        <v>483753</v>
      </c>
      <c r="B5270" t="s">
        <v>7603</v>
      </c>
      <c r="C5270" t="s">
        <v>458</v>
      </c>
      <c r="D5270" t="s">
        <v>4200</v>
      </c>
      <c r="E5270" t="s">
        <v>997</v>
      </c>
      <c r="F5270" t="s">
        <v>199</v>
      </c>
      <c r="G5270" t="s">
        <v>189</v>
      </c>
      <c r="H5270" t="s">
        <v>200</v>
      </c>
      <c r="I5270" t="s">
        <v>151</v>
      </c>
      <c r="J5270" t="s">
        <v>164</v>
      </c>
      <c r="K5270"/>
      <c r="L5270" t="s">
        <v>155</v>
      </c>
      <c r="M5270" t="s">
        <v>155</v>
      </c>
      <c r="N5270" t="n">
        <v>-76.3076</v>
      </c>
      <c r="O5270" t="n">
        <v>40.0376</v>
      </c>
      <c r="P5270" t="n">
        <v>85</v>
      </c>
      <c r="Q5270" t="n">
        <v>85</v>
      </c>
      <c r="R5270" t="n">
        <v>14.1</v>
      </c>
      <c r="S5270" t="n">
        <v>21.2</v>
      </c>
      <c r="T5270" t="n">
        <v>29.4</v>
      </c>
      <c r="U5270" t="n">
        <v>41.2</v>
      </c>
      <c r="V5270" t="n">
        <v>0</v>
      </c>
      <c r="W5270" t="n">
        <v>0</v>
      </c>
      <c r="X5270" t="n">
        <v>50</v>
      </c>
      <c r="Y5270" t="n">
        <v>0</v>
      </c>
      <c r="Z5270" t="n">
        <v>20</v>
      </c>
      <c r="AA5270"/>
      <c r="AB5270"/>
      <c r="AC5270"/>
      <c r="AD5270"/>
      <c r="AE5270"/>
      <c r="AF5270" t="n">
        <v>20</v>
      </c>
      <c r="AG5270" t="n">
        <v>73</v>
      </c>
      <c r="AH5270" t="n">
        <v>85</v>
      </c>
      <c r="AI5270" t="n">
        <v>17381</v>
      </c>
      <c r="AJ5270" t="n">
        <v>17381</v>
      </c>
      <c r="AK5270"/>
      <c r="AL5270"/>
      <c r="AM5270"/>
      <c r="AN5270"/>
      <c r="AO5270"/>
      <c r="AP5270"/>
      <c r="AQ5270"/>
      <c r="AR5270"/>
    </row>
    <row r="5271">
      <c r="A5271" t="n">
        <v>483780</v>
      </c>
      <c r="B5271" t="s">
        <v>7604</v>
      </c>
      <c r="C5271" t="s">
        <v>6979</v>
      </c>
      <c r="D5271" t="s">
        <v>5078</v>
      </c>
      <c r="E5271" t="s">
        <v>147</v>
      </c>
      <c r="F5271" t="s">
        <v>188</v>
      </c>
      <c r="G5271" t="s">
        <v>189</v>
      </c>
      <c r="H5271" t="s">
        <v>150</v>
      </c>
      <c r="I5271" t="s">
        <v>186</v>
      </c>
      <c r="J5271" t="s">
        <v>168</v>
      </c>
      <c r="K5271" t="s">
        <v>153</v>
      </c>
      <c r="L5271" t="s">
        <v>155</v>
      </c>
      <c r="M5271" t="s">
        <v>155</v>
      </c>
      <c r="N5271" t="n">
        <v>-77.2273</v>
      </c>
      <c r="O5271" t="n">
        <v>38.9152</v>
      </c>
      <c r="P5271" t="n">
        <v>1099</v>
      </c>
      <c r="Q5271" t="n">
        <v>308</v>
      </c>
      <c r="R5271" t="n">
        <v>31.8</v>
      </c>
      <c r="S5271" t="n">
        <v>0</v>
      </c>
      <c r="T5271" t="n">
        <v>0</v>
      </c>
      <c r="U5271" t="n">
        <v>0</v>
      </c>
      <c r="V5271" t="n">
        <v>0.6</v>
      </c>
      <c r="W5271" t="n">
        <v>87.7</v>
      </c>
      <c r="X5271" t="n">
        <v>60</v>
      </c>
      <c r="Y5271" t="n">
        <v>100</v>
      </c>
      <c r="Z5271" t="n">
        <v>16</v>
      </c>
      <c r="AA5271" t="n">
        <v>11</v>
      </c>
      <c r="AB5271" t="n">
        <v>54.5</v>
      </c>
      <c r="AC5271" t="n">
        <v>11</v>
      </c>
      <c r="AD5271" t="n">
        <v>54.5</v>
      </c>
      <c r="AE5271"/>
      <c r="AF5271" t="n">
        <v>57</v>
      </c>
      <c r="AG5271" t="n">
        <v>0</v>
      </c>
      <c r="AH5271" t="n">
        <v>0</v>
      </c>
      <c r="AI5271"/>
      <c r="AJ5271"/>
      <c r="AK5271"/>
      <c r="AL5271"/>
      <c r="AM5271"/>
      <c r="AN5271"/>
      <c r="AO5271"/>
      <c r="AP5271" t="n">
        <v>14</v>
      </c>
      <c r="AQ5271" t="n">
        <v>149</v>
      </c>
      <c r="AR5271"/>
    </row>
    <row r="5272">
      <c r="A5272" t="n">
        <v>483799</v>
      </c>
      <c r="B5272" t="s">
        <v>7605</v>
      </c>
      <c r="C5272" t="s">
        <v>1191</v>
      </c>
      <c r="D5272" t="s">
        <v>5348</v>
      </c>
      <c r="E5272" t="s">
        <v>1434</v>
      </c>
      <c r="F5272" t="s">
        <v>199</v>
      </c>
      <c r="G5272" t="s">
        <v>189</v>
      </c>
      <c r="H5272" t="s">
        <v>200</v>
      </c>
      <c r="I5272" t="s">
        <v>151</v>
      </c>
      <c r="J5272" t="s">
        <v>164</v>
      </c>
      <c r="K5272"/>
      <c r="L5272" t="s">
        <v>155</v>
      </c>
      <c r="M5272" t="s">
        <v>155</v>
      </c>
      <c r="N5272" t="n">
        <v>-89.491</v>
      </c>
      <c r="O5272" t="n">
        <v>43.056</v>
      </c>
      <c r="P5272" t="n">
        <v>72</v>
      </c>
      <c r="Q5272" t="n">
        <v>72</v>
      </c>
      <c r="R5272" t="n">
        <v>80.6</v>
      </c>
      <c r="S5272" t="n">
        <v>80.6</v>
      </c>
      <c r="T5272" t="n">
        <v>9.7</v>
      </c>
      <c r="U5272" t="n">
        <v>8.3</v>
      </c>
      <c r="V5272" t="n">
        <v>1.4</v>
      </c>
      <c r="W5272" t="n">
        <v>0</v>
      </c>
      <c r="X5272"/>
      <c r="Y5272"/>
      <c r="Z5272" t="n">
        <v>9</v>
      </c>
      <c r="AA5272"/>
      <c r="AB5272"/>
      <c r="AC5272"/>
      <c r="AD5272"/>
      <c r="AE5272"/>
      <c r="AF5272" t="n">
        <v>26</v>
      </c>
      <c r="AG5272" t="n">
        <v>39</v>
      </c>
      <c r="AH5272" t="n">
        <v>40</v>
      </c>
      <c r="AI5272" t="n">
        <v>29584</v>
      </c>
      <c r="AJ5272" t="n">
        <v>30139</v>
      </c>
      <c r="AK5272" t="n">
        <v>34240</v>
      </c>
      <c r="AL5272" t="n">
        <v>32609</v>
      </c>
      <c r="AM5272" t="n">
        <v>29443</v>
      </c>
      <c r="AN5272" t="n">
        <v>34240</v>
      </c>
      <c r="AO5272"/>
      <c r="AP5272"/>
      <c r="AQ5272"/>
      <c r="AR5272"/>
    </row>
    <row r="5273">
      <c r="A5273" t="n">
        <v>483814</v>
      </c>
      <c r="B5273" t="s">
        <v>7606</v>
      </c>
      <c r="C5273" t="s">
        <v>7241</v>
      </c>
      <c r="D5273" t="s">
        <v>5078</v>
      </c>
      <c r="E5273" t="s">
        <v>147</v>
      </c>
      <c r="F5273" t="s">
        <v>279</v>
      </c>
      <c r="G5273" t="s">
        <v>189</v>
      </c>
      <c r="H5273" t="s">
        <v>174</v>
      </c>
      <c r="I5273" t="s">
        <v>186</v>
      </c>
      <c r="J5273" t="s">
        <v>164</v>
      </c>
      <c r="K5273" t="s">
        <v>176</v>
      </c>
      <c r="L5273" t="s">
        <v>155</v>
      </c>
      <c r="M5273" t="s">
        <v>155</v>
      </c>
      <c r="N5273" t="n">
        <v>-77.2074</v>
      </c>
      <c r="O5273" t="n">
        <v>38.9077</v>
      </c>
      <c r="P5273" t="n">
        <v>948</v>
      </c>
      <c r="Q5273" t="n">
        <v>948</v>
      </c>
      <c r="R5273" t="n">
        <v>91.9</v>
      </c>
      <c r="S5273" t="n">
        <v>4.1</v>
      </c>
      <c r="T5273" t="n">
        <v>80.7</v>
      </c>
      <c r="U5273" t="n">
        <v>7</v>
      </c>
      <c r="V5273" t="n">
        <v>5.3</v>
      </c>
      <c r="W5273" t="n">
        <v>0</v>
      </c>
      <c r="X5273" t="n">
        <v>90</v>
      </c>
      <c r="Y5273"/>
      <c r="Z5273" t="n">
        <v>34</v>
      </c>
      <c r="AA5273" t="n">
        <v>119</v>
      </c>
      <c r="AB5273" t="n">
        <v>58.8</v>
      </c>
      <c r="AC5273"/>
      <c r="AD5273"/>
      <c r="AE5273"/>
      <c r="AF5273" t="n">
        <v>230</v>
      </c>
      <c r="AG5273" t="n">
        <v>50</v>
      </c>
      <c r="AH5273" t="n">
        <v>50</v>
      </c>
      <c r="AI5273" t="n">
        <v>34827</v>
      </c>
      <c r="AJ5273" t="n">
        <v>34642</v>
      </c>
      <c r="AK5273" t="n">
        <v>35664</v>
      </c>
      <c r="AL5273" t="n">
        <v>37483</v>
      </c>
      <c r="AM5273" t="n">
        <v>38499</v>
      </c>
      <c r="AN5273" t="n">
        <v>40954</v>
      </c>
      <c r="AO5273" t="n">
        <v>70</v>
      </c>
      <c r="AP5273"/>
      <c r="AQ5273"/>
      <c r="AR5273"/>
    </row>
    <row r="5274">
      <c r="A5274" t="n">
        <v>483823</v>
      </c>
      <c r="B5274" t="s">
        <v>7607</v>
      </c>
      <c r="C5274" t="s">
        <v>4202</v>
      </c>
      <c r="D5274" t="s">
        <v>4200</v>
      </c>
      <c r="E5274" t="s">
        <v>997</v>
      </c>
      <c r="F5274" t="s">
        <v>551</v>
      </c>
      <c r="G5274" t="s">
        <v>163</v>
      </c>
      <c r="H5274" t="s">
        <v>200</v>
      </c>
      <c r="I5274" t="s">
        <v>151</v>
      </c>
      <c r="J5274" t="s">
        <v>164</v>
      </c>
      <c r="K5274"/>
      <c r="L5274" t="s">
        <v>155</v>
      </c>
      <c r="M5274" t="s">
        <v>155</v>
      </c>
      <c r="N5274" t="n">
        <v>-75.157</v>
      </c>
      <c r="O5274" t="n">
        <v>40.0687</v>
      </c>
      <c r="P5274" t="n">
        <v>1305</v>
      </c>
      <c r="Q5274" t="n">
        <v>1305</v>
      </c>
      <c r="R5274" t="n">
        <v>28.1</v>
      </c>
      <c r="S5274" t="n">
        <v>3.7</v>
      </c>
      <c r="T5274" t="n">
        <v>86.7</v>
      </c>
      <c r="U5274" t="n">
        <v>6.4</v>
      </c>
      <c r="V5274" t="n">
        <v>0.2</v>
      </c>
      <c r="W5274" t="n">
        <v>0</v>
      </c>
      <c r="X5274" t="n">
        <v>58</v>
      </c>
      <c r="Y5274"/>
      <c r="Z5274" t="n">
        <v>13</v>
      </c>
      <c r="AA5274"/>
      <c r="AB5274"/>
      <c r="AC5274"/>
      <c r="AD5274"/>
      <c r="AE5274"/>
      <c r="AF5274" t="n">
        <v>648</v>
      </c>
      <c r="AG5274" t="n">
        <v>85</v>
      </c>
      <c r="AH5274" t="n">
        <v>85</v>
      </c>
      <c r="AI5274" t="n">
        <v>22978</v>
      </c>
      <c r="AJ5274" t="n">
        <v>23313</v>
      </c>
      <c r="AK5274" t="n">
        <v>22230</v>
      </c>
      <c r="AL5274" t="n">
        <v>23434</v>
      </c>
      <c r="AM5274"/>
      <c r="AN5274"/>
      <c r="AO5274"/>
      <c r="AP5274"/>
      <c r="AQ5274"/>
      <c r="AR5274"/>
    </row>
    <row r="5275">
      <c r="A5275" t="n">
        <v>483841</v>
      </c>
      <c r="B5275" t="s">
        <v>7608</v>
      </c>
      <c r="C5275" t="s">
        <v>3208</v>
      </c>
      <c r="D5275" t="s">
        <v>996</v>
      </c>
      <c r="E5275" t="s">
        <v>997</v>
      </c>
      <c r="F5275" t="s">
        <v>199</v>
      </c>
      <c r="G5275" t="s">
        <v>189</v>
      </c>
      <c r="H5275" t="s">
        <v>200</v>
      </c>
      <c r="I5275" t="s">
        <v>151</v>
      </c>
      <c r="J5275" t="s">
        <v>164</v>
      </c>
      <c r="K5275"/>
      <c r="L5275" t="s">
        <v>155</v>
      </c>
      <c r="M5275" t="s">
        <v>155</v>
      </c>
      <c r="N5275" t="n">
        <v>-73.8285</v>
      </c>
      <c r="O5275" t="n">
        <v>40.759</v>
      </c>
      <c r="P5275" t="n">
        <v>123</v>
      </c>
      <c r="Q5275" t="n">
        <v>123</v>
      </c>
      <c r="R5275" t="n">
        <v>91.1</v>
      </c>
      <c r="S5275" t="n">
        <v>0</v>
      </c>
      <c r="T5275" t="n">
        <v>0</v>
      </c>
      <c r="U5275" t="n">
        <v>3.3</v>
      </c>
      <c r="V5275" t="n">
        <v>88.6</v>
      </c>
      <c r="W5275" t="n">
        <v>8.1</v>
      </c>
      <c r="X5275" t="n">
        <v>92</v>
      </c>
      <c r="Y5275"/>
      <c r="Z5275" t="n">
        <v>10</v>
      </c>
      <c r="AA5275"/>
      <c r="AB5275"/>
      <c r="AC5275"/>
      <c r="AD5275"/>
      <c r="AE5275"/>
      <c r="AF5275" t="n">
        <v>123</v>
      </c>
      <c r="AG5275" t="n">
        <v>55</v>
      </c>
      <c r="AH5275" t="n">
        <v>55</v>
      </c>
      <c r="AI5275" t="n">
        <v>14925</v>
      </c>
      <c r="AJ5275" t="n">
        <v>14925</v>
      </c>
      <c r="AK5275" t="n">
        <v>14925</v>
      </c>
      <c r="AL5275"/>
      <c r="AM5275"/>
      <c r="AN5275"/>
      <c r="AO5275"/>
      <c r="AP5275"/>
      <c r="AQ5275"/>
      <c r="AR5275"/>
    </row>
    <row r="5276">
      <c r="A5276" t="n">
        <v>483850</v>
      </c>
      <c r="B5276" t="s">
        <v>7609</v>
      </c>
      <c r="C5276" t="s">
        <v>3208</v>
      </c>
      <c r="D5276" t="s">
        <v>996</v>
      </c>
      <c r="E5276" t="s">
        <v>997</v>
      </c>
      <c r="F5276" t="s">
        <v>199</v>
      </c>
      <c r="G5276" t="s">
        <v>189</v>
      </c>
      <c r="H5276" t="s">
        <v>200</v>
      </c>
      <c r="I5276" t="s">
        <v>151</v>
      </c>
      <c r="J5276" t="s">
        <v>164</v>
      </c>
      <c r="K5276"/>
      <c r="L5276" t="s">
        <v>155</v>
      </c>
      <c r="M5276" t="s">
        <v>155</v>
      </c>
      <c r="N5276" t="n">
        <v>-73.8315</v>
      </c>
      <c r="O5276" t="n">
        <v>40.7616</v>
      </c>
      <c r="P5276" t="n">
        <v>8</v>
      </c>
      <c r="Q5276" t="n">
        <v>8</v>
      </c>
      <c r="R5276" t="n">
        <v>75</v>
      </c>
      <c r="S5276" t="n">
        <v>12.5</v>
      </c>
      <c r="T5276" t="n">
        <v>0</v>
      </c>
      <c r="U5276" t="n">
        <v>0</v>
      </c>
      <c r="V5276" t="n">
        <v>87.5</v>
      </c>
      <c r="W5276" t="n">
        <v>0</v>
      </c>
      <c r="X5276" t="n">
        <v>75</v>
      </c>
      <c r="Y5276"/>
      <c r="Z5276" t="n">
        <v>4</v>
      </c>
      <c r="AA5276"/>
      <c r="AB5276"/>
      <c r="AC5276"/>
      <c r="AD5276"/>
      <c r="AE5276"/>
      <c r="AF5276" t="n">
        <v>8</v>
      </c>
      <c r="AG5276" t="n">
        <v>25</v>
      </c>
      <c r="AH5276" t="n">
        <v>100</v>
      </c>
      <c r="AI5276" t="n">
        <v>13611</v>
      </c>
      <c r="AJ5276" t="n">
        <v>12225</v>
      </c>
      <c r="AK5276"/>
      <c r="AL5276"/>
      <c r="AM5276"/>
      <c r="AN5276"/>
      <c r="AO5276"/>
      <c r="AP5276"/>
      <c r="AQ5276"/>
      <c r="AR5276"/>
    </row>
    <row r="5277">
      <c r="A5277" t="n">
        <v>483869</v>
      </c>
      <c r="B5277" t="s">
        <v>7610</v>
      </c>
      <c r="C5277" t="s">
        <v>1082</v>
      </c>
      <c r="D5277" t="s">
        <v>1078</v>
      </c>
      <c r="E5277" t="s">
        <v>147</v>
      </c>
      <c r="F5277" t="s">
        <v>199</v>
      </c>
      <c r="G5277" t="s">
        <v>189</v>
      </c>
      <c r="H5277" t="s">
        <v>200</v>
      </c>
      <c r="I5277" t="s">
        <v>186</v>
      </c>
      <c r="J5277" t="s">
        <v>164</v>
      </c>
      <c r="K5277"/>
      <c r="L5277" t="s">
        <v>155</v>
      </c>
      <c r="M5277" t="s">
        <v>155</v>
      </c>
      <c r="N5277" t="n">
        <v>-80.3509</v>
      </c>
      <c r="O5277" t="n">
        <v>25.7607</v>
      </c>
      <c r="P5277" t="n">
        <v>468</v>
      </c>
      <c r="Q5277" t="n">
        <v>468</v>
      </c>
      <c r="R5277" t="n">
        <v>82.1</v>
      </c>
      <c r="S5277" t="n">
        <v>0</v>
      </c>
      <c r="T5277" t="n">
        <v>0</v>
      </c>
      <c r="U5277" t="n">
        <v>100</v>
      </c>
      <c r="V5277" t="n">
        <v>0</v>
      </c>
      <c r="W5277" t="n">
        <v>0</v>
      </c>
      <c r="X5277"/>
      <c r="Y5277"/>
      <c r="Z5277" t="n">
        <v>25</v>
      </c>
      <c r="AA5277"/>
      <c r="AB5277"/>
      <c r="AC5277"/>
      <c r="AD5277"/>
      <c r="AE5277"/>
      <c r="AF5277" t="n">
        <v>465</v>
      </c>
      <c r="AG5277" t="n">
        <v>99</v>
      </c>
      <c r="AH5277" t="n">
        <v>99</v>
      </c>
      <c r="AI5277" t="n">
        <v>29741</v>
      </c>
      <c r="AJ5277" t="n">
        <v>29744</v>
      </c>
      <c r="AK5277" t="n">
        <v>29654</v>
      </c>
      <c r="AL5277"/>
      <c r="AM5277"/>
      <c r="AN5277"/>
      <c r="AO5277"/>
      <c r="AP5277"/>
      <c r="AQ5277"/>
      <c r="AR5277"/>
    </row>
    <row r="5278">
      <c r="A5278" t="n">
        <v>483878</v>
      </c>
      <c r="B5278" t="s">
        <v>7611</v>
      </c>
      <c r="C5278" t="s">
        <v>439</v>
      </c>
      <c r="D5278" t="s">
        <v>440</v>
      </c>
      <c r="E5278" t="s">
        <v>267</v>
      </c>
      <c r="F5278" t="s">
        <v>199</v>
      </c>
      <c r="G5278" t="s">
        <v>189</v>
      </c>
      <c r="H5278" t="s">
        <v>200</v>
      </c>
      <c r="I5278" t="s">
        <v>151</v>
      </c>
      <c r="J5278" t="s">
        <v>164</v>
      </c>
      <c r="K5278"/>
      <c r="L5278" t="s">
        <v>155</v>
      </c>
      <c r="M5278" t="s">
        <v>155</v>
      </c>
      <c r="N5278" t="n">
        <v>-122.4063</v>
      </c>
      <c r="O5278" t="n">
        <v>37.7908</v>
      </c>
      <c r="P5278" t="n">
        <v>317</v>
      </c>
      <c r="Q5278" t="n">
        <v>317</v>
      </c>
      <c r="R5278" t="n">
        <v>88.3</v>
      </c>
      <c r="S5278" t="n">
        <v>5.4</v>
      </c>
      <c r="T5278" t="n">
        <v>23.3</v>
      </c>
      <c r="U5278" t="n">
        <v>46.4</v>
      </c>
      <c r="V5278" t="n">
        <v>9.5</v>
      </c>
      <c r="W5278" t="n">
        <v>3.8</v>
      </c>
      <c r="X5278" t="n">
        <v>72</v>
      </c>
      <c r="Y5278"/>
      <c r="Z5278" t="n">
        <v>22</v>
      </c>
      <c r="AA5278"/>
      <c r="AB5278"/>
      <c r="AC5278"/>
      <c r="AD5278"/>
      <c r="AE5278"/>
      <c r="AF5278" t="n">
        <v>96</v>
      </c>
      <c r="AG5278" t="n">
        <v>62</v>
      </c>
      <c r="AH5278" t="n">
        <v>92</v>
      </c>
      <c r="AI5278" t="n">
        <v>20888</v>
      </c>
      <c r="AJ5278" t="n">
        <v>24955</v>
      </c>
      <c r="AK5278" t="n">
        <v>25471</v>
      </c>
      <c r="AL5278" t="n">
        <v>27016</v>
      </c>
      <c r="AM5278" t="n">
        <v>31641</v>
      </c>
      <c r="AN5278"/>
      <c r="AO5278"/>
      <c r="AP5278"/>
      <c r="AQ5278"/>
      <c r="AR5278"/>
    </row>
    <row r="5279">
      <c r="A5279" t="n">
        <v>483887</v>
      </c>
      <c r="B5279" t="s">
        <v>7612</v>
      </c>
      <c r="C5279" t="s">
        <v>1191</v>
      </c>
      <c r="D5279" t="s">
        <v>4659</v>
      </c>
      <c r="E5279" t="s">
        <v>147</v>
      </c>
      <c r="F5279" t="s">
        <v>199</v>
      </c>
      <c r="G5279" t="s">
        <v>189</v>
      </c>
      <c r="H5279" t="s">
        <v>200</v>
      </c>
      <c r="I5279" t="s">
        <v>151</v>
      </c>
      <c r="J5279" t="s">
        <v>164</v>
      </c>
      <c r="K5279"/>
      <c r="L5279" t="s">
        <v>155</v>
      </c>
      <c r="M5279" t="s">
        <v>155</v>
      </c>
      <c r="N5279" t="n">
        <v>-86.7062</v>
      </c>
      <c r="O5279" t="n">
        <v>36.2918</v>
      </c>
      <c r="P5279" t="n">
        <v>64</v>
      </c>
      <c r="Q5279" t="n">
        <v>64</v>
      </c>
      <c r="R5279" t="n">
        <v>76.6</v>
      </c>
      <c r="S5279" t="n">
        <v>56.2</v>
      </c>
      <c r="T5279" t="n">
        <v>34.4</v>
      </c>
      <c r="U5279" t="n">
        <v>7.8</v>
      </c>
      <c r="V5279" t="n">
        <v>0</v>
      </c>
      <c r="W5279" t="n">
        <v>0</v>
      </c>
      <c r="X5279"/>
      <c r="Y5279"/>
      <c r="Z5279" t="n">
        <v>7</v>
      </c>
      <c r="AA5279"/>
      <c r="AB5279"/>
      <c r="AC5279"/>
      <c r="AD5279"/>
      <c r="AE5279"/>
      <c r="AF5279" t="n">
        <v>11</v>
      </c>
      <c r="AG5279" t="n">
        <v>39</v>
      </c>
      <c r="AH5279" t="n">
        <v>39</v>
      </c>
      <c r="AI5279" t="n">
        <v>21429</v>
      </c>
      <c r="AJ5279" t="n">
        <v>22908</v>
      </c>
      <c r="AK5279" t="n">
        <v>25865</v>
      </c>
      <c r="AL5279"/>
      <c r="AM5279"/>
      <c r="AN5279"/>
      <c r="AO5279"/>
      <c r="AP5279"/>
      <c r="AQ5279"/>
      <c r="AR5279"/>
    </row>
    <row r="5280">
      <c r="A5280" t="n">
        <v>483896</v>
      </c>
      <c r="B5280" t="s">
        <v>7613</v>
      </c>
      <c r="C5280" t="s">
        <v>218</v>
      </c>
      <c r="D5280" t="s">
        <v>1078</v>
      </c>
      <c r="E5280" t="s">
        <v>147</v>
      </c>
      <c r="F5280" t="s">
        <v>199</v>
      </c>
      <c r="G5280" t="s">
        <v>189</v>
      </c>
      <c r="H5280" t="s">
        <v>200</v>
      </c>
      <c r="I5280" t="s">
        <v>151</v>
      </c>
      <c r="J5280" t="s">
        <v>164</v>
      </c>
      <c r="K5280"/>
      <c r="L5280" t="s">
        <v>155</v>
      </c>
      <c r="M5280" t="s">
        <v>155</v>
      </c>
      <c r="N5280" t="n">
        <v>-81.6775</v>
      </c>
      <c r="O5280" t="n">
        <v>30.3131</v>
      </c>
      <c r="P5280" t="n">
        <v>418</v>
      </c>
      <c r="Q5280" t="n">
        <v>418</v>
      </c>
      <c r="R5280" t="n">
        <v>97.4</v>
      </c>
      <c r="S5280" t="n">
        <v>28</v>
      </c>
      <c r="T5280" t="n">
        <v>52.2</v>
      </c>
      <c r="U5280" t="n">
        <v>14.8</v>
      </c>
      <c r="V5280" t="n">
        <v>2.4</v>
      </c>
      <c r="W5280" t="n">
        <v>0</v>
      </c>
      <c r="X5280" t="n">
        <v>20</v>
      </c>
      <c r="Y5280" t="n">
        <v>6</v>
      </c>
      <c r="Z5280" t="n">
        <v>17</v>
      </c>
      <c r="AA5280"/>
      <c r="AB5280"/>
      <c r="AC5280"/>
      <c r="AD5280"/>
      <c r="AE5280"/>
      <c r="AF5280" t="n">
        <v>17</v>
      </c>
      <c r="AG5280" t="n">
        <v>29</v>
      </c>
      <c r="AH5280" t="n">
        <v>29</v>
      </c>
      <c r="AI5280"/>
      <c r="AJ5280" t="n">
        <v>8710</v>
      </c>
      <c r="AK5280"/>
      <c r="AL5280"/>
      <c r="AM5280"/>
      <c r="AN5280"/>
      <c r="AO5280"/>
      <c r="AP5280"/>
      <c r="AQ5280"/>
      <c r="AR5280"/>
    </row>
    <row r="5281">
      <c r="A5281" t="n">
        <v>483911</v>
      </c>
      <c r="B5281" t="s">
        <v>7614</v>
      </c>
      <c r="C5281" t="s">
        <v>1770</v>
      </c>
      <c r="D5281" t="s">
        <v>1433</v>
      </c>
      <c r="E5281" t="s">
        <v>1434</v>
      </c>
      <c r="F5281" t="s">
        <v>199</v>
      </c>
      <c r="G5281" t="s">
        <v>189</v>
      </c>
      <c r="H5281" t="s">
        <v>200</v>
      </c>
      <c r="I5281" t="s">
        <v>175</v>
      </c>
      <c r="J5281" t="s">
        <v>164</v>
      </c>
      <c r="K5281"/>
      <c r="L5281" t="s">
        <v>155</v>
      </c>
      <c r="M5281" t="s">
        <v>155</v>
      </c>
      <c r="N5281" t="n">
        <v>-90.1462</v>
      </c>
      <c r="O5281" t="n">
        <v>38.3352</v>
      </c>
      <c r="P5281" t="n">
        <v>29</v>
      </c>
      <c r="Q5281" t="n">
        <v>29</v>
      </c>
      <c r="R5281" t="n">
        <v>96.6</v>
      </c>
      <c r="S5281" t="n">
        <v>86.2</v>
      </c>
      <c r="T5281" t="n">
        <v>0</v>
      </c>
      <c r="U5281" t="n">
        <v>0</v>
      </c>
      <c r="V5281" t="n">
        <v>0</v>
      </c>
      <c r="W5281" t="n">
        <v>0</v>
      </c>
      <c r="X5281" t="n">
        <v>100</v>
      </c>
      <c r="Y5281"/>
      <c r="Z5281" t="n">
        <v>8</v>
      </c>
      <c r="AA5281"/>
      <c r="AB5281"/>
      <c r="AC5281"/>
      <c r="AD5281"/>
      <c r="AE5281"/>
      <c r="AF5281" t="n">
        <v>13</v>
      </c>
      <c r="AG5281" t="n">
        <v>62</v>
      </c>
      <c r="AH5281" t="n">
        <v>62</v>
      </c>
      <c r="AI5281" t="n">
        <v>10724</v>
      </c>
      <c r="AJ5281" t="n">
        <v>9731</v>
      </c>
      <c r="AK5281" t="n">
        <v>12225</v>
      </c>
      <c r="AL5281" t="n">
        <v>9583</v>
      </c>
      <c r="AM5281" t="n">
        <v>16913</v>
      </c>
      <c r="AN5281" t="n">
        <v>16913</v>
      </c>
      <c r="AO5281"/>
      <c r="AP5281"/>
      <c r="AQ5281"/>
      <c r="AR5281"/>
    </row>
    <row r="5282">
      <c r="A5282" t="n">
        <v>483920</v>
      </c>
      <c r="B5282" t="s">
        <v>7615</v>
      </c>
      <c r="C5282" t="s">
        <v>7616</v>
      </c>
      <c r="D5282" t="s">
        <v>3795</v>
      </c>
      <c r="E5282" t="s">
        <v>1434</v>
      </c>
      <c r="F5282" t="s">
        <v>279</v>
      </c>
      <c r="G5282" t="s">
        <v>189</v>
      </c>
      <c r="H5282" t="s">
        <v>174</v>
      </c>
      <c r="I5282" t="s">
        <v>186</v>
      </c>
      <c r="J5282" t="s">
        <v>164</v>
      </c>
      <c r="K5282"/>
      <c r="L5282" t="s">
        <v>155</v>
      </c>
      <c r="M5282" t="s">
        <v>155</v>
      </c>
      <c r="N5282" t="n">
        <v>-81.4506</v>
      </c>
      <c r="O5282" t="n">
        <v>41.5161</v>
      </c>
      <c r="P5282" t="n">
        <v>359</v>
      </c>
      <c r="Q5282" t="n">
        <v>359</v>
      </c>
      <c r="R5282" t="n">
        <v>46</v>
      </c>
      <c r="S5282" t="n">
        <v>11.1</v>
      </c>
      <c r="T5282" t="n">
        <v>79.9</v>
      </c>
      <c r="U5282" t="n">
        <v>7</v>
      </c>
      <c r="V5282" t="n">
        <v>0.6</v>
      </c>
      <c r="W5282" t="n">
        <v>0</v>
      </c>
      <c r="X5282" t="n">
        <v>21</v>
      </c>
      <c r="Y5282"/>
      <c r="Z5282" t="n">
        <v>19</v>
      </c>
      <c r="AA5282" t="n">
        <v>97</v>
      </c>
      <c r="AB5282" t="n">
        <v>59.8</v>
      </c>
      <c r="AC5282"/>
      <c r="AD5282"/>
      <c r="AE5282"/>
      <c r="AF5282" t="n">
        <v>113</v>
      </c>
      <c r="AG5282" t="n">
        <v>43</v>
      </c>
      <c r="AH5282" t="n">
        <v>43</v>
      </c>
      <c r="AI5282" t="n">
        <v>12774</v>
      </c>
      <c r="AJ5282" t="n">
        <v>13013</v>
      </c>
      <c r="AK5282" t="n">
        <v>10217</v>
      </c>
      <c r="AL5282"/>
      <c r="AM5282"/>
      <c r="AN5282"/>
      <c r="AO5282"/>
      <c r="AP5282"/>
      <c r="AQ5282"/>
      <c r="AR5282"/>
    </row>
    <row r="5283">
      <c r="A5283" t="n">
        <v>483948</v>
      </c>
      <c r="B5283" t="s">
        <v>7617</v>
      </c>
      <c r="C5283" t="s">
        <v>2073</v>
      </c>
      <c r="D5283" t="s">
        <v>2071</v>
      </c>
      <c r="E5283" t="s">
        <v>147</v>
      </c>
      <c r="F5283" t="s">
        <v>199</v>
      </c>
      <c r="G5283" t="s">
        <v>189</v>
      </c>
      <c r="H5283" t="s">
        <v>200</v>
      </c>
      <c r="I5283" t="s">
        <v>151</v>
      </c>
      <c r="J5283" t="s">
        <v>164</v>
      </c>
      <c r="K5283"/>
      <c r="L5283" t="s">
        <v>155</v>
      </c>
      <c r="M5283" t="s">
        <v>155</v>
      </c>
      <c r="N5283" t="n">
        <v>-93.7828</v>
      </c>
      <c r="O5283" t="n">
        <v>32.443</v>
      </c>
      <c r="P5283" t="n">
        <v>51</v>
      </c>
      <c r="Q5283" t="n">
        <v>51</v>
      </c>
      <c r="R5283" t="n">
        <v>19.6</v>
      </c>
      <c r="S5283" t="n">
        <v>2</v>
      </c>
      <c r="T5283" t="n">
        <v>98</v>
      </c>
      <c r="U5283" t="n">
        <v>0</v>
      </c>
      <c r="V5283" t="n">
        <v>0</v>
      </c>
      <c r="W5283" t="n">
        <v>0</v>
      </c>
      <c r="X5283" t="n">
        <v>100</v>
      </c>
      <c r="Y5283"/>
      <c r="Z5283" t="n">
        <v>12</v>
      </c>
      <c r="AA5283"/>
      <c r="AB5283"/>
      <c r="AC5283"/>
      <c r="AD5283"/>
      <c r="AE5283"/>
      <c r="AF5283" t="n">
        <v>4</v>
      </c>
      <c r="AG5283" t="n">
        <v>100</v>
      </c>
      <c r="AH5283" t="n">
        <v>100</v>
      </c>
      <c r="AI5283" t="n">
        <v>9039</v>
      </c>
      <c r="AJ5283" t="n">
        <v>9039</v>
      </c>
      <c r="AK5283"/>
      <c r="AL5283"/>
      <c r="AM5283"/>
      <c r="AN5283"/>
      <c r="AO5283"/>
      <c r="AP5283"/>
      <c r="AQ5283"/>
      <c r="AR5283"/>
    </row>
    <row r="5284">
      <c r="A5284" t="n">
        <v>483957</v>
      </c>
      <c r="B5284" t="s">
        <v>7496</v>
      </c>
      <c r="C5284" t="s">
        <v>207</v>
      </c>
      <c r="D5284" t="s">
        <v>440</v>
      </c>
      <c r="E5284" t="s">
        <v>267</v>
      </c>
      <c r="F5284" t="s">
        <v>199</v>
      </c>
      <c r="G5284" t="s">
        <v>189</v>
      </c>
      <c r="H5284" t="s">
        <v>200</v>
      </c>
      <c r="I5284" t="s">
        <v>175</v>
      </c>
      <c r="J5284" t="s">
        <v>164</v>
      </c>
      <c r="K5284"/>
      <c r="L5284" t="s">
        <v>155</v>
      </c>
      <c r="M5284" t="s">
        <v>155</v>
      </c>
      <c r="N5284" t="n">
        <v>-119.6118</v>
      </c>
      <c r="O5284" t="n">
        <v>36.5703</v>
      </c>
      <c r="P5284" t="n">
        <v>67</v>
      </c>
      <c r="Q5284" t="n">
        <v>67</v>
      </c>
      <c r="R5284" t="n">
        <v>79.1</v>
      </c>
      <c r="S5284" t="n">
        <v>7.5</v>
      </c>
      <c r="T5284" t="n">
        <v>1.5</v>
      </c>
      <c r="U5284" t="n">
        <v>88.1</v>
      </c>
      <c r="V5284" t="n">
        <v>0</v>
      </c>
      <c r="W5284" t="n">
        <v>0</v>
      </c>
      <c r="X5284" t="n">
        <v>83</v>
      </c>
      <c r="Y5284"/>
      <c r="Z5284" t="n">
        <v>20</v>
      </c>
      <c r="AA5284"/>
      <c r="AB5284"/>
      <c r="AC5284"/>
      <c r="AD5284"/>
      <c r="AE5284"/>
      <c r="AF5284" t="n">
        <v>56</v>
      </c>
      <c r="AG5284" t="n">
        <v>28</v>
      </c>
      <c r="AH5284" t="n">
        <v>28</v>
      </c>
      <c r="AI5284" t="n">
        <v>19031</v>
      </c>
      <c r="AJ5284" t="n">
        <v>19422</v>
      </c>
      <c r="AK5284"/>
      <c r="AL5284"/>
      <c r="AM5284"/>
      <c r="AN5284"/>
      <c r="AO5284"/>
      <c r="AP5284"/>
      <c r="AQ5284"/>
      <c r="AR5284"/>
    </row>
    <row r="5285">
      <c r="A5285" t="n">
        <v>483975</v>
      </c>
      <c r="B5285" t="s">
        <v>7618</v>
      </c>
      <c r="C5285" t="s">
        <v>202</v>
      </c>
      <c r="D5285" t="s">
        <v>146</v>
      </c>
      <c r="E5285" t="s">
        <v>147</v>
      </c>
      <c r="F5285" t="s">
        <v>162</v>
      </c>
      <c r="G5285" t="s">
        <v>163</v>
      </c>
      <c r="H5285" t="s">
        <v>150</v>
      </c>
      <c r="I5285" t="s">
        <v>151</v>
      </c>
      <c r="J5285" t="s">
        <v>164</v>
      </c>
      <c r="K5285" t="s">
        <v>209</v>
      </c>
      <c r="L5285" t="s">
        <v>155</v>
      </c>
      <c r="M5285" t="s">
        <v>155</v>
      </c>
      <c r="N5285" t="n">
        <v>-85.3408</v>
      </c>
      <c r="O5285" t="n">
        <v>31.2063</v>
      </c>
      <c r="P5285" t="n">
        <v>774</v>
      </c>
      <c r="Q5285"/>
      <c r="R5285"/>
      <c r="S5285"/>
      <c r="T5285"/>
      <c r="U5285"/>
      <c r="V5285"/>
      <c r="W5285"/>
      <c r="X5285"/>
      <c r="Y5285"/>
      <c r="Z5285"/>
      <c r="AA5285"/>
      <c r="AB5285"/>
      <c r="AC5285"/>
      <c r="AD5285"/>
      <c r="AE5285"/>
      <c r="AF5285"/>
      <c r="AG5285"/>
      <c r="AH5285"/>
      <c r="AI5285"/>
      <c r="AJ5285"/>
      <c r="AK5285"/>
      <c r="AL5285"/>
      <c r="AM5285"/>
      <c r="AN5285"/>
      <c r="AO5285"/>
      <c r="AP5285"/>
      <c r="AQ5285"/>
      <c r="AR5285" t="n">
        <v>173</v>
      </c>
    </row>
    <row r="5286">
      <c r="A5286" t="n">
        <v>484002</v>
      </c>
      <c r="B5286" t="s">
        <v>7619</v>
      </c>
      <c r="C5286" t="s">
        <v>458</v>
      </c>
      <c r="D5286" t="s">
        <v>440</v>
      </c>
      <c r="E5286" t="s">
        <v>267</v>
      </c>
      <c r="F5286" t="s">
        <v>279</v>
      </c>
      <c r="G5286" t="s">
        <v>189</v>
      </c>
      <c r="H5286" t="s">
        <v>174</v>
      </c>
      <c r="I5286" t="s">
        <v>186</v>
      </c>
      <c r="J5286" t="s">
        <v>168</v>
      </c>
      <c r="K5286" t="s">
        <v>176</v>
      </c>
      <c r="L5286" t="s">
        <v>155</v>
      </c>
      <c r="M5286" t="s">
        <v>155</v>
      </c>
      <c r="N5286" t="n">
        <v>-118.1443</v>
      </c>
      <c r="O5286" t="n">
        <v>34.6761</v>
      </c>
      <c r="P5286" t="n">
        <v>2497</v>
      </c>
      <c r="Q5286" t="n">
        <v>2497</v>
      </c>
      <c r="R5286" t="n">
        <v>91.8</v>
      </c>
      <c r="S5286" t="n">
        <v>16.7</v>
      </c>
      <c r="T5286" t="n">
        <v>14.1</v>
      </c>
      <c r="U5286" t="n">
        <v>56.3</v>
      </c>
      <c r="V5286" t="n">
        <v>4.9</v>
      </c>
      <c r="W5286" t="n">
        <v>0</v>
      </c>
      <c r="X5286" t="n">
        <v>80</v>
      </c>
      <c r="Y5286" t="n">
        <v>5</v>
      </c>
      <c r="Z5286" t="n">
        <v>25</v>
      </c>
      <c r="AA5286" t="n">
        <v>824</v>
      </c>
      <c r="AB5286" t="n">
        <v>66</v>
      </c>
      <c r="AC5286"/>
      <c r="AD5286"/>
      <c r="AE5286"/>
      <c r="AF5286" t="n">
        <v>1010</v>
      </c>
      <c r="AG5286" t="n">
        <v>55</v>
      </c>
      <c r="AH5286" t="n">
        <v>58</v>
      </c>
      <c r="AI5286" t="n">
        <v>26577</v>
      </c>
      <c r="AJ5286" t="n">
        <v>27248</v>
      </c>
      <c r="AK5286" t="n">
        <v>28262</v>
      </c>
      <c r="AL5286" t="n">
        <v>28604</v>
      </c>
      <c r="AM5286" t="n">
        <v>29470</v>
      </c>
      <c r="AN5286" t="n">
        <v>30608</v>
      </c>
      <c r="AO5286" t="n">
        <v>109</v>
      </c>
      <c r="AP5286"/>
      <c r="AQ5286"/>
      <c r="AR5286"/>
    </row>
    <row r="5287">
      <c r="A5287" t="n">
        <v>484011</v>
      </c>
      <c r="B5287" t="s">
        <v>7620</v>
      </c>
      <c r="C5287" t="s">
        <v>3322</v>
      </c>
      <c r="D5287" t="s">
        <v>996</v>
      </c>
      <c r="E5287" t="s">
        <v>997</v>
      </c>
      <c r="F5287" t="s">
        <v>199</v>
      </c>
      <c r="G5287" t="s">
        <v>189</v>
      </c>
      <c r="H5287" t="s">
        <v>200</v>
      </c>
      <c r="I5287" t="s">
        <v>151</v>
      </c>
      <c r="J5287" t="s">
        <v>164</v>
      </c>
      <c r="K5287"/>
      <c r="L5287" t="s">
        <v>155</v>
      </c>
      <c r="M5287" t="s">
        <v>155</v>
      </c>
      <c r="N5287" t="n">
        <v>-73.942</v>
      </c>
      <c r="O5287" t="n">
        <v>42.8132</v>
      </c>
      <c r="P5287" t="n">
        <v>179</v>
      </c>
      <c r="Q5287" t="n">
        <v>179</v>
      </c>
      <c r="R5287" t="n">
        <v>80.4</v>
      </c>
      <c r="S5287" t="n">
        <v>68.2</v>
      </c>
      <c r="T5287" t="n">
        <v>7.8</v>
      </c>
      <c r="U5287" t="n">
        <v>8.4</v>
      </c>
      <c r="V5287" t="n">
        <v>0.6</v>
      </c>
      <c r="W5287" t="n">
        <v>0</v>
      </c>
      <c r="X5287" t="n">
        <v>100</v>
      </c>
      <c r="Y5287" t="n">
        <v>100</v>
      </c>
      <c r="Z5287" t="n">
        <v>11</v>
      </c>
      <c r="AA5287"/>
      <c r="AB5287"/>
      <c r="AC5287"/>
      <c r="AD5287"/>
      <c r="AE5287"/>
      <c r="AF5287" t="n">
        <v>25</v>
      </c>
      <c r="AG5287" t="n">
        <v>49</v>
      </c>
      <c r="AH5287" t="n">
        <v>51</v>
      </c>
      <c r="AI5287" t="n">
        <v>23486</v>
      </c>
      <c r="AJ5287" t="n">
        <v>25008</v>
      </c>
      <c r="AK5287"/>
      <c r="AL5287"/>
      <c r="AM5287"/>
      <c r="AN5287"/>
      <c r="AO5287"/>
      <c r="AP5287"/>
      <c r="AQ5287"/>
      <c r="AR5287"/>
    </row>
    <row r="5288">
      <c r="A5288" t="n">
        <v>484020</v>
      </c>
      <c r="B5288" t="s">
        <v>7621</v>
      </c>
      <c r="C5288" t="s">
        <v>7622</v>
      </c>
      <c r="D5288" t="s">
        <v>3570</v>
      </c>
      <c r="E5288" t="s">
        <v>147</v>
      </c>
      <c r="F5288" t="s">
        <v>199</v>
      </c>
      <c r="G5288" t="s">
        <v>189</v>
      </c>
      <c r="H5288" t="s">
        <v>200</v>
      </c>
      <c r="I5288" t="s">
        <v>186</v>
      </c>
      <c r="J5288" t="s">
        <v>164</v>
      </c>
      <c r="K5288"/>
      <c r="L5288" t="s">
        <v>155</v>
      </c>
      <c r="M5288" t="s">
        <v>155</v>
      </c>
      <c r="N5288" t="n">
        <v>-79.2765</v>
      </c>
      <c r="O5288" t="n">
        <v>36.0984</v>
      </c>
      <c r="P5288" t="n">
        <v>71</v>
      </c>
      <c r="Q5288" t="n">
        <v>71</v>
      </c>
      <c r="R5288" t="n">
        <v>31</v>
      </c>
      <c r="S5288" t="n">
        <v>23.9</v>
      </c>
      <c r="T5288" t="n">
        <v>64.8</v>
      </c>
      <c r="U5288" t="n">
        <v>5.6</v>
      </c>
      <c r="V5288" t="n">
        <v>5.6</v>
      </c>
      <c r="W5288" t="n">
        <v>0</v>
      </c>
      <c r="X5288" t="n">
        <v>42</v>
      </c>
      <c r="Y5288" t="n">
        <v>73</v>
      </c>
      <c r="Z5288" t="n">
        <v>15</v>
      </c>
      <c r="AA5288"/>
      <c r="AB5288"/>
      <c r="AC5288"/>
      <c r="AD5288"/>
      <c r="AE5288"/>
      <c r="AF5288" t="n">
        <v>7</v>
      </c>
      <c r="AG5288" t="n">
        <v>97</v>
      </c>
      <c r="AH5288" t="n">
        <v>100</v>
      </c>
      <c r="AI5288" t="n">
        <v>11406</v>
      </c>
      <c r="AJ5288" t="n">
        <v>11406</v>
      </c>
      <c r="AK5288"/>
      <c r="AL5288"/>
      <c r="AM5288"/>
      <c r="AN5288"/>
      <c r="AO5288"/>
      <c r="AP5288"/>
      <c r="AQ5288"/>
      <c r="AR5288"/>
    </row>
    <row r="5289">
      <c r="A5289" t="n">
        <v>484048</v>
      </c>
      <c r="B5289" t="s">
        <v>7623</v>
      </c>
      <c r="C5289" t="s">
        <v>4887</v>
      </c>
      <c r="D5289" t="s">
        <v>4775</v>
      </c>
      <c r="E5289" t="s">
        <v>283</v>
      </c>
      <c r="F5289" t="s">
        <v>199</v>
      </c>
      <c r="G5289" t="s">
        <v>189</v>
      </c>
      <c r="H5289" t="s">
        <v>200</v>
      </c>
      <c r="I5289" t="s">
        <v>151</v>
      </c>
      <c r="J5289" t="s">
        <v>164</v>
      </c>
      <c r="K5289"/>
      <c r="L5289" t="s">
        <v>155</v>
      </c>
      <c r="M5289" t="s">
        <v>155</v>
      </c>
      <c r="N5289" t="n">
        <v>-94.7326</v>
      </c>
      <c r="O5289" t="n">
        <v>32.463</v>
      </c>
      <c r="P5289" t="n">
        <v>109</v>
      </c>
      <c r="Q5289" t="n">
        <v>109</v>
      </c>
      <c r="R5289" t="n">
        <v>19.3</v>
      </c>
      <c r="S5289" t="n">
        <v>5.5</v>
      </c>
      <c r="T5289" t="n">
        <v>78</v>
      </c>
      <c r="U5289" t="n">
        <v>16.5</v>
      </c>
      <c r="V5289" t="n">
        <v>0</v>
      </c>
      <c r="W5289" t="n">
        <v>0</v>
      </c>
      <c r="X5289" t="n">
        <v>10</v>
      </c>
      <c r="Y5289"/>
      <c r="Z5289" t="n">
        <v>8</v>
      </c>
      <c r="AA5289"/>
      <c r="AB5289"/>
      <c r="AC5289"/>
      <c r="AD5289"/>
      <c r="AE5289"/>
      <c r="AF5289" t="n">
        <v>65</v>
      </c>
      <c r="AG5289" t="n">
        <v>60</v>
      </c>
      <c r="AH5289" t="n">
        <v>60</v>
      </c>
      <c r="AI5289" t="n">
        <v>10208</v>
      </c>
      <c r="AJ5289" t="n">
        <v>10208</v>
      </c>
      <c r="AK5289"/>
      <c r="AL5289"/>
      <c r="AM5289"/>
      <c r="AN5289"/>
      <c r="AO5289"/>
      <c r="AP5289"/>
      <c r="AQ5289"/>
      <c r="AR5289"/>
    </row>
    <row r="5290">
      <c r="A5290" t="n">
        <v>484057</v>
      </c>
      <c r="B5290" t="s">
        <v>7624</v>
      </c>
      <c r="C5290" t="s">
        <v>2290</v>
      </c>
      <c r="D5290" t="s">
        <v>2276</v>
      </c>
      <c r="E5290" t="s">
        <v>993</v>
      </c>
      <c r="F5290" t="s">
        <v>199</v>
      </c>
      <c r="G5290" t="s">
        <v>189</v>
      </c>
      <c r="H5290" t="s">
        <v>200</v>
      </c>
      <c r="I5290" t="s">
        <v>151</v>
      </c>
      <c r="J5290" t="s">
        <v>164</v>
      </c>
      <c r="K5290"/>
      <c r="L5290" t="s">
        <v>155</v>
      </c>
      <c r="M5290" t="s">
        <v>155</v>
      </c>
      <c r="N5290" t="n">
        <v>-71.0575</v>
      </c>
      <c r="O5290" t="n">
        <v>42.3053</v>
      </c>
      <c r="P5290" t="n">
        <v>522</v>
      </c>
      <c r="Q5290" t="n">
        <v>522</v>
      </c>
      <c r="R5290" t="n">
        <v>95.4</v>
      </c>
      <c r="S5290" t="n">
        <v>6.5</v>
      </c>
      <c r="T5290" t="n">
        <v>19.5</v>
      </c>
      <c r="U5290" t="n">
        <v>14.8</v>
      </c>
      <c r="V5290" t="n">
        <v>53.1</v>
      </c>
      <c r="W5290" t="n">
        <v>0</v>
      </c>
      <c r="X5290" t="n">
        <v>100</v>
      </c>
      <c r="Y5290" t="n">
        <v>68</v>
      </c>
      <c r="Z5290" t="n">
        <v>12</v>
      </c>
      <c r="AA5290"/>
      <c r="AB5290"/>
      <c r="AC5290"/>
      <c r="AD5290"/>
      <c r="AE5290"/>
      <c r="AF5290" t="n">
        <v>51</v>
      </c>
      <c r="AG5290" t="n">
        <v>25</v>
      </c>
      <c r="AH5290" t="n">
        <v>26</v>
      </c>
      <c r="AI5290" t="n">
        <v>12733</v>
      </c>
      <c r="AJ5290" t="n">
        <v>9462</v>
      </c>
      <c r="AK5290"/>
      <c r="AL5290"/>
      <c r="AM5290" t="n">
        <v>14259</v>
      </c>
      <c r="AN5290"/>
      <c r="AO5290"/>
      <c r="AP5290"/>
      <c r="AQ5290"/>
      <c r="AR5290"/>
    </row>
    <row r="5291">
      <c r="A5291" t="n">
        <v>484066</v>
      </c>
      <c r="B5291" t="s">
        <v>7625</v>
      </c>
      <c r="C5291" t="s">
        <v>1982</v>
      </c>
      <c r="D5291" t="s">
        <v>1975</v>
      </c>
      <c r="E5291" t="s">
        <v>147</v>
      </c>
      <c r="F5291" t="s">
        <v>279</v>
      </c>
      <c r="G5291" t="s">
        <v>189</v>
      </c>
      <c r="H5291" t="s">
        <v>174</v>
      </c>
      <c r="I5291" t="s">
        <v>186</v>
      </c>
      <c r="J5291" t="s">
        <v>164</v>
      </c>
      <c r="K5291" t="s">
        <v>176</v>
      </c>
      <c r="L5291" t="s">
        <v>155</v>
      </c>
      <c r="M5291" t="s">
        <v>155</v>
      </c>
      <c r="N5291" t="n">
        <v>-85.5607</v>
      </c>
      <c r="O5291" t="n">
        <v>38.2245</v>
      </c>
      <c r="P5291" t="n">
        <v>968</v>
      </c>
      <c r="Q5291" t="n">
        <v>968</v>
      </c>
      <c r="R5291" t="n">
        <v>94.7</v>
      </c>
      <c r="S5291" t="n">
        <v>39.7</v>
      </c>
      <c r="T5291" t="n">
        <v>41.4</v>
      </c>
      <c r="U5291" t="n">
        <v>11.7</v>
      </c>
      <c r="V5291" t="n">
        <v>2.3</v>
      </c>
      <c r="W5291" t="n">
        <v>0</v>
      </c>
      <c r="X5291" t="n">
        <v>90</v>
      </c>
      <c r="Y5291"/>
      <c r="Z5291" t="n">
        <v>11</v>
      </c>
      <c r="AA5291" t="n">
        <v>383</v>
      </c>
      <c r="AB5291" t="n">
        <v>98.4</v>
      </c>
      <c r="AC5291"/>
      <c r="AD5291"/>
      <c r="AE5291"/>
      <c r="AF5291" t="n">
        <v>438</v>
      </c>
      <c r="AG5291" t="n">
        <v>44</v>
      </c>
      <c r="AH5291" t="n">
        <v>50</v>
      </c>
      <c r="AI5291" t="n">
        <v>18656</v>
      </c>
      <c r="AJ5291" t="n">
        <v>18935</v>
      </c>
      <c r="AK5291" t="n">
        <v>19179</v>
      </c>
      <c r="AL5291" t="n">
        <v>16432</v>
      </c>
      <c r="AM5291" t="n">
        <v>21906</v>
      </c>
      <c r="AN5291" t="n">
        <v>23049</v>
      </c>
      <c r="AO5291" t="n">
        <v>34</v>
      </c>
      <c r="AP5291"/>
      <c r="AQ5291"/>
      <c r="AR5291"/>
    </row>
    <row r="5292">
      <c r="A5292" t="n">
        <v>484075</v>
      </c>
      <c r="B5292" t="s">
        <v>7626</v>
      </c>
      <c r="C5292" t="s">
        <v>218</v>
      </c>
      <c r="D5292" t="s">
        <v>1078</v>
      </c>
      <c r="E5292" t="s">
        <v>147</v>
      </c>
      <c r="F5292" t="s">
        <v>199</v>
      </c>
      <c r="G5292" t="s">
        <v>189</v>
      </c>
      <c r="H5292" t="s">
        <v>200</v>
      </c>
      <c r="I5292" t="s">
        <v>151</v>
      </c>
      <c r="J5292" t="s">
        <v>164</v>
      </c>
      <c r="K5292"/>
      <c r="L5292" t="s">
        <v>155</v>
      </c>
      <c r="M5292" t="s">
        <v>155</v>
      </c>
      <c r="N5292" t="n">
        <v>-81.6602</v>
      </c>
      <c r="O5292" t="n">
        <v>30.3321</v>
      </c>
      <c r="P5292" t="n">
        <v>85</v>
      </c>
      <c r="Q5292" t="n">
        <v>85</v>
      </c>
      <c r="R5292" t="n">
        <v>25.9</v>
      </c>
      <c r="S5292" t="n">
        <v>14.1</v>
      </c>
      <c r="T5292" t="n">
        <v>63.5</v>
      </c>
      <c r="U5292" t="n">
        <v>16.5</v>
      </c>
      <c r="V5292" t="n">
        <v>4.7</v>
      </c>
      <c r="W5292" t="n">
        <v>0</v>
      </c>
      <c r="X5292" t="n">
        <v>42</v>
      </c>
      <c r="Y5292" t="n">
        <v>17</v>
      </c>
      <c r="Z5292" t="n">
        <v>30</v>
      </c>
      <c r="AA5292"/>
      <c r="AB5292"/>
      <c r="AC5292"/>
      <c r="AD5292"/>
      <c r="AE5292"/>
      <c r="AF5292" t="n">
        <v>39</v>
      </c>
      <c r="AG5292" t="n">
        <v>100</v>
      </c>
      <c r="AH5292" t="n">
        <v>100</v>
      </c>
      <c r="AI5292" t="n">
        <v>15749</v>
      </c>
      <c r="AJ5292" t="n">
        <v>15749</v>
      </c>
      <c r="AK5292"/>
      <c r="AL5292"/>
      <c r="AM5292"/>
      <c r="AN5292"/>
      <c r="AO5292"/>
      <c r="AP5292"/>
      <c r="AQ5292"/>
      <c r="AR5292"/>
    </row>
    <row r="5293">
      <c r="A5293" t="n">
        <v>484084</v>
      </c>
      <c r="B5293" t="s">
        <v>7627</v>
      </c>
      <c r="C5293" t="s">
        <v>1603</v>
      </c>
      <c r="D5293" t="s">
        <v>1433</v>
      </c>
      <c r="E5293" t="s">
        <v>1434</v>
      </c>
      <c r="F5293" t="s">
        <v>199</v>
      </c>
      <c r="G5293" t="s">
        <v>189</v>
      </c>
      <c r="H5293" t="s">
        <v>200</v>
      </c>
      <c r="I5293" t="s">
        <v>186</v>
      </c>
      <c r="J5293" t="s">
        <v>164</v>
      </c>
      <c r="K5293"/>
      <c r="L5293" t="s">
        <v>155</v>
      </c>
      <c r="M5293" t="s">
        <v>155</v>
      </c>
      <c r="N5293" t="n">
        <v>-88.7515</v>
      </c>
      <c r="O5293" t="n">
        <v>41.9306</v>
      </c>
      <c r="P5293" t="n">
        <v>88</v>
      </c>
      <c r="Q5293" t="n">
        <v>88</v>
      </c>
      <c r="R5293" t="n">
        <v>100</v>
      </c>
      <c r="S5293" t="n">
        <v>65.9</v>
      </c>
      <c r="T5293" t="n">
        <v>5.7</v>
      </c>
      <c r="U5293" t="n">
        <v>22.7</v>
      </c>
      <c r="V5293" t="n">
        <v>1.1</v>
      </c>
      <c r="W5293" t="n">
        <v>0</v>
      </c>
      <c r="X5293" t="n">
        <v>75</v>
      </c>
      <c r="Y5293" t="n">
        <v>93</v>
      </c>
      <c r="Z5293" t="n">
        <v>15</v>
      </c>
      <c r="AA5293"/>
      <c r="AB5293"/>
      <c r="AC5293"/>
      <c r="AD5293"/>
      <c r="AE5293"/>
      <c r="AF5293" t="n">
        <v>38</v>
      </c>
      <c r="AG5293" t="n">
        <v>25</v>
      </c>
      <c r="AH5293" t="n">
        <v>27</v>
      </c>
      <c r="AI5293" t="n">
        <v>10995</v>
      </c>
      <c r="AJ5293" t="n">
        <v>7382</v>
      </c>
      <c r="AK5293" t="n">
        <v>10350</v>
      </c>
      <c r="AL5293" t="n">
        <v>12003</v>
      </c>
      <c r="AM5293"/>
      <c r="AN5293"/>
      <c r="AO5293"/>
      <c r="AP5293"/>
      <c r="AQ5293"/>
      <c r="AR5293"/>
    </row>
    <row r="5294">
      <c r="A5294" t="n">
        <v>484093</v>
      </c>
      <c r="B5294" t="s">
        <v>7628</v>
      </c>
      <c r="C5294" t="s">
        <v>2467</v>
      </c>
      <c r="D5294" t="s">
        <v>1745</v>
      </c>
      <c r="E5294" t="s">
        <v>1434</v>
      </c>
      <c r="F5294" t="s">
        <v>199</v>
      </c>
      <c r="G5294" t="s">
        <v>189</v>
      </c>
      <c r="H5294" t="s">
        <v>200</v>
      </c>
      <c r="I5294" t="s">
        <v>151</v>
      </c>
      <c r="J5294" t="s">
        <v>164</v>
      </c>
      <c r="K5294"/>
      <c r="L5294" t="s">
        <v>155</v>
      </c>
      <c r="M5294" t="s">
        <v>155</v>
      </c>
      <c r="N5294" t="n">
        <v>-83.3577</v>
      </c>
      <c r="O5294" t="n">
        <v>42.4982</v>
      </c>
      <c r="P5294" t="n">
        <v>186</v>
      </c>
      <c r="Q5294" t="n">
        <v>186</v>
      </c>
      <c r="R5294" t="n">
        <v>97.8</v>
      </c>
      <c r="S5294" t="n">
        <v>44.6</v>
      </c>
      <c r="T5294" t="n">
        <v>43.5</v>
      </c>
      <c r="U5294" t="n">
        <v>4.8</v>
      </c>
      <c r="V5294" t="n">
        <v>1.1</v>
      </c>
      <c r="W5294" t="n">
        <v>0</v>
      </c>
      <c r="X5294" t="n">
        <v>100</v>
      </c>
      <c r="Y5294" t="n">
        <v>100</v>
      </c>
      <c r="Z5294" t="n">
        <v>17</v>
      </c>
      <c r="AA5294"/>
      <c r="AB5294"/>
      <c r="AC5294"/>
      <c r="AD5294"/>
      <c r="AE5294"/>
      <c r="AF5294" t="n">
        <v>39</v>
      </c>
      <c r="AG5294" t="n">
        <v>41</v>
      </c>
      <c r="AH5294" t="n">
        <v>42</v>
      </c>
      <c r="AI5294" t="n">
        <v>20724</v>
      </c>
      <c r="AJ5294" t="n">
        <v>23201</v>
      </c>
      <c r="AK5294" t="n">
        <v>22071</v>
      </c>
      <c r="AL5294"/>
      <c r="AM5294" t="n">
        <v>25842</v>
      </c>
      <c r="AN5294"/>
      <c r="AO5294"/>
      <c r="AP5294"/>
      <c r="AQ5294"/>
      <c r="AR5294"/>
    </row>
    <row r="5295">
      <c r="A5295" t="n">
        <v>484109</v>
      </c>
      <c r="B5295" t="s">
        <v>7629</v>
      </c>
      <c r="C5295" t="s">
        <v>6750</v>
      </c>
      <c r="D5295" t="s">
        <v>1445</v>
      </c>
      <c r="E5295" t="s">
        <v>1434</v>
      </c>
      <c r="F5295" t="s">
        <v>199</v>
      </c>
      <c r="G5295" t="s">
        <v>189</v>
      </c>
      <c r="H5295" t="s">
        <v>200</v>
      </c>
      <c r="I5295" t="s">
        <v>186</v>
      </c>
      <c r="J5295" t="s">
        <v>164</v>
      </c>
      <c r="K5295"/>
      <c r="L5295" t="s">
        <v>155</v>
      </c>
      <c r="M5295" t="s">
        <v>155</v>
      </c>
      <c r="N5295" t="n">
        <v>-87.3365</v>
      </c>
      <c r="O5295" t="n">
        <v>41.4737</v>
      </c>
      <c r="P5295" t="n">
        <v>128</v>
      </c>
      <c r="Q5295" t="n">
        <v>128</v>
      </c>
      <c r="R5295" t="n">
        <v>96.9</v>
      </c>
      <c r="S5295" t="n">
        <v>63.3</v>
      </c>
      <c r="T5295" t="n">
        <v>11.7</v>
      </c>
      <c r="U5295" t="n">
        <v>8.6</v>
      </c>
      <c r="V5295" t="n">
        <v>0.8</v>
      </c>
      <c r="W5295" t="n">
        <v>0</v>
      </c>
      <c r="X5295" t="n">
        <v>80</v>
      </c>
      <c r="Y5295"/>
      <c r="Z5295" t="n">
        <v>18</v>
      </c>
      <c r="AA5295"/>
      <c r="AB5295"/>
      <c r="AC5295"/>
      <c r="AD5295"/>
      <c r="AE5295"/>
      <c r="AF5295" t="n">
        <v>11</v>
      </c>
      <c r="AG5295" t="n">
        <v>38</v>
      </c>
      <c r="AH5295" t="n">
        <v>38</v>
      </c>
      <c r="AI5295" t="n">
        <v>17467</v>
      </c>
      <c r="AJ5295" t="n">
        <v>13654</v>
      </c>
      <c r="AK5295"/>
      <c r="AL5295" t="n">
        <v>19350</v>
      </c>
      <c r="AM5295" t="n">
        <v>18792</v>
      </c>
      <c r="AN5295"/>
      <c r="AO5295"/>
      <c r="AP5295"/>
      <c r="AQ5295"/>
      <c r="AR5295"/>
    </row>
    <row r="5296">
      <c r="A5296" t="n">
        <v>484127</v>
      </c>
      <c r="B5296" t="s">
        <v>7630</v>
      </c>
      <c r="C5296" t="s">
        <v>4236</v>
      </c>
      <c r="D5296" t="s">
        <v>992</v>
      </c>
      <c r="E5296" t="s">
        <v>993</v>
      </c>
      <c r="F5296" t="s">
        <v>199</v>
      </c>
      <c r="G5296" t="s">
        <v>189</v>
      </c>
      <c r="H5296" t="s">
        <v>200</v>
      </c>
      <c r="I5296" t="s">
        <v>186</v>
      </c>
      <c r="J5296" t="s">
        <v>164</v>
      </c>
      <c r="K5296"/>
      <c r="L5296" t="s">
        <v>155</v>
      </c>
      <c r="M5296" t="s">
        <v>155</v>
      </c>
      <c r="N5296" t="n">
        <v>-73.2905</v>
      </c>
      <c r="O5296" t="n">
        <v>41.3929</v>
      </c>
      <c r="P5296" t="n">
        <v>151</v>
      </c>
      <c r="Q5296" t="n">
        <v>151</v>
      </c>
      <c r="R5296" t="n">
        <v>83.4</v>
      </c>
      <c r="S5296" t="n">
        <v>71.5</v>
      </c>
      <c r="T5296" t="n">
        <v>0</v>
      </c>
      <c r="U5296" t="n">
        <v>21.2</v>
      </c>
      <c r="V5296" t="n">
        <v>6.6</v>
      </c>
      <c r="W5296" t="n">
        <v>0.7</v>
      </c>
      <c r="X5296" t="n">
        <v>96</v>
      </c>
      <c r="Y5296"/>
      <c r="Z5296" t="n">
        <v>10</v>
      </c>
      <c r="AA5296"/>
      <c r="AB5296"/>
      <c r="AC5296"/>
      <c r="AD5296"/>
      <c r="AE5296"/>
      <c r="AF5296" t="n">
        <v>40</v>
      </c>
      <c r="AG5296" t="n">
        <v>36</v>
      </c>
      <c r="AH5296" t="n">
        <v>36</v>
      </c>
      <c r="AI5296" t="n">
        <v>14330</v>
      </c>
      <c r="AJ5296" t="n">
        <v>11492</v>
      </c>
      <c r="AK5296" t="n">
        <v>13604</v>
      </c>
      <c r="AL5296" t="n">
        <v>15406</v>
      </c>
      <c r="AM5296" t="n">
        <v>17672</v>
      </c>
      <c r="AN5296" t="n">
        <v>18387</v>
      </c>
      <c r="AO5296"/>
      <c r="AP5296"/>
      <c r="AQ5296"/>
      <c r="AR5296"/>
    </row>
    <row r="5297">
      <c r="A5297" t="n">
        <v>484136</v>
      </c>
      <c r="B5297" t="s">
        <v>7631</v>
      </c>
      <c r="C5297" t="s">
        <v>4810</v>
      </c>
      <c r="D5297" t="s">
        <v>4775</v>
      </c>
      <c r="E5297" t="s">
        <v>283</v>
      </c>
      <c r="F5297" t="s">
        <v>199</v>
      </c>
      <c r="G5297" t="s">
        <v>189</v>
      </c>
      <c r="H5297" t="s">
        <v>200</v>
      </c>
      <c r="I5297" t="s">
        <v>151</v>
      </c>
      <c r="J5297" t="s">
        <v>164</v>
      </c>
      <c r="K5297"/>
      <c r="L5297" t="s">
        <v>155</v>
      </c>
      <c r="M5297" t="s">
        <v>155</v>
      </c>
      <c r="N5297" t="n">
        <v>-97.7003</v>
      </c>
      <c r="O5297" t="n">
        <v>31.1129</v>
      </c>
      <c r="P5297" t="n">
        <v>63</v>
      </c>
      <c r="Q5297" t="n">
        <v>63</v>
      </c>
      <c r="R5297" t="n">
        <v>77.8</v>
      </c>
      <c r="S5297" t="n">
        <v>4.8</v>
      </c>
      <c r="T5297" t="n">
        <v>82.5</v>
      </c>
      <c r="U5297" t="n">
        <v>12.7</v>
      </c>
      <c r="V5297" t="n">
        <v>0</v>
      </c>
      <c r="W5297" t="n">
        <v>0</v>
      </c>
      <c r="X5297" t="n">
        <v>61</v>
      </c>
      <c r="Y5297"/>
      <c r="Z5297" t="n">
        <v>25</v>
      </c>
      <c r="AA5297"/>
      <c r="AB5297"/>
      <c r="AC5297"/>
      <c r="AD5297"/>
      <c r="AE5297"/>
      <c r="AF5297" t="n">
        <v>46</v>
      </c>
      <c r="AG5297" t="n">
        <v>46</v>
      </c>
      <c r="AH5297" t="n">
        <v>46</v>
      </c>
      <c r="AI5297" t="n">
        <v>17618</v>
      </c>
      <c r="AJ5297" t="n">
        <v>17618</v>
      </c>
      <c r="AK5297"/>
      <c r="AL5297"/>
      <c r="AM5297"/>
      <c r="AN5297"/>
      <c r="AO5297"/>
      <c r="AP5297"/>
      <c r="AQ5297"/>
      <c r="AR5297"/>
    </row>
    <row r="5298">
      <c r="A5298" t="n">
        <v>484163</v>
      </c>
      <c r="B5298" t="s">
        <v>7632</v>
      </c>
      <c r="C5298" t="s">
        <v>287</v>
      </c>
      <c r="D5298" t="s">
        <v>282</v>
      </c>
      <c r="E5298" t="s">
        <v>283</v>
      </c>
      <c r="F5298" t="s">
        <v>199</v>
      </c>
      <c r="G5298" t="s">
        <v>189</v>
      </c>
      <c r="H5298" t="s">
        <v>200</v>
      </c>
      <c r="I5298" t="s">
        <v>151</v>
      </c>
      <c r="J5298" t="s">
        <v>164</v>
      </c>
      <c r="K5298"/>
      <c r="L5298" t="s">
        <v>155</v>
      </c>
      <c r="M5298" t="s">
        <v>155</v>
      </c>
      <c r="N5298" t="n">
        <v>-111.8372</v>
      </c>
      <c r="O5298" t="n">
        <v>33.4148</v>
      </c>
      <c r="P5298" t="n">
        <v>282</v>
      </c>
      <c r="Q5298" t="n">
        <v>282</v>
      </c>
      <c r="R5298" t="n">
        <v>69.5</v>
      </c>
      <c r="S5298" t="n">
        <v>50.7</v>
      </c>
      <c r="T5298" t="n">
        <v>17.4</v>
      </c>
      <c r="U5298" t="n">
        <v>16</v>
      </c>
      <c r="V5298" t="n">
        <v>4.3</v>
      </c>
      <c r="W5298" t="n">
        <v>2.8</v>
      </c>
      <c r="X5298"/>
      <c r="Y5298"/>
      <c r="Z5298" t="n">
        <v>17</v>
      </c>
      <c r="AA5298"/>
      <c r="AB5298"/>
      <c r="AC5298"/>
      <c r="AD5298"/>
      <c r="AE5298"/>
      <c r="AF5298" t="n">
        <v>83</v>
      </c>
      <c r="AG5298" t="n">
        <v>54</v>
      </c>
      <c r="AH5298" t="n">
        <v>54</v>
      </c>
      <c r="AI5298" t="n">
        <v>16249</v>
      </c>
      <c r="AJ5298" t="n">
        <v>15977</v>
      </c>
      <c r="AK5298" t="n">
        <v>16614</v>
      </c>
      <c r="AL5298" t="n">
        <v>17912</v>
      </c>
      <c r="AM5298"/>
      <c r="AN5298"/>
      <c r="AO5298"/>
      <c r="AP5298"/>
      <c r="AQ5298"/>
      <c r="AR5298"/>
    </row>
    <row r="5299">
      <c r="A5299" t="n">
        <v>484172</v>
      </c>
      <c r="B5299" t="s">
        <v>7633</v>
      </c>
      <c r="C5299" t="s">
        <v>1111</v>
      </c>
      <c r="D5299" t="s">
        <v>1078</v>
      </c>
      <c r="E5299" t="s">
        <v>147</v>
      </c>
      <c r="F5299" t="s">
        <v>199</v>
      </c>
      <c r="G5299" t="s">
        <v>189</v>
      </c>
      <c r="H5299" t="s">
        <v>200</v>
      </c>
      <c r="I5299" t="s">
        <v>151</v>
      </c>
      <c r="J5299" t="s">
        <v>164</v>
      </c>
      <c r="K5299"/>
      <c r="L5299" t="s">
        <v>155</v>
      </c>
      <c r="M5299" t="s">
        <v>155</v>
      </c>
      <c r="N5299" t="n">
        <v>-81.8513</v>
      </c>
      <c r="O5299" t="n">
        <v>26.6041</v>
      </c>
      <c r="P5299" t="n">
        <v>87</v>
      </c>
      <c r="Q5299" t="n">
        <v>87</v>
      </c>
      <c r="R5299" t="n">
        <v>71.3</v>
      </c>
      <c r="S5299" t="n">
        <v>0</v>
      </c>
      <c r="T5299" t="n">
        <v>0</v>
      </c>
      <c r="U5299" t="n">
        <v>100</v>
      </c>
      <c r="V5299" t="n">
        <v>0</v>
      </c>
      <c r="W5299" t="n">
        <v>0</v>
      </c>
      <c r="X5299"/>
      <c r="Y5299"/>
      <c r="Z5299" t="n">
        <v>35</v>
      </c>
      <c r="AA5299"/>
      <c r="AB5299"/>
      <c r="AC5299"/>
      <c r="AD5299"/>
      <c r="AE5299"/>
      <c r="AF5299" t="n">
        <v>71</v>
      </c>
      <c r="AG5299" t="n">
        <v>95</v>
      </c>
      <c r="AH5299" t="n">
        <v>95</v>
      </c>
      <c r="AI5299" t="n">
        <v>16166</v>
      </c>
      <c r="AJ5299" t="n">
        <v>16308</v>
      </c>
      <c r="AK5299"/>
      <c r="AL5299"/>
      <c r="AM5299"/>
      <c r="AN5299"/>
      <c r="AO5299"/>
      <c r="AP5299"/>
      <c r="AQ5299"/>
      <c r="AR5299"/>
    </row>
    <row r="5300">
      <c r="A5300" t="n">
        <v>484190</v>
      </c>
      <c r="B5300" t="s">
        <v>7634</v>
      </c>
      <c r="C5300" t="s">
        <v>2082</v>
      </c>
      <c r="D5300" t="s">
        <v>2071</v>
      </c>
      <c r="E5300" t="s">
        <v>147</v>
      </c>
      <c r="F5300" t="s">
        <v>199</v>
      </c>
      <c r="G5300" t="s">
        <v>189</v>
      </c>
      <c r="H5300" t="s">
        <v>200</v>
      </c>
      <c r="I5300" t="s">
        <v>151</v>
      </c>
      <c r="J5300" t="s">
        <v>164</v>
      </c>
      <c r="K5300"/>
      <c r="L5300" t="s">
        <v>155</v>
      </c>
      <c r="M5300" t="s">
        <v>155</v>
      </c>
      <c r="N5300" t="n">
        <v>-90.061</v>
      </c>
      <c r="O5300" t="n">
        <v>29.9973</v>
      </c>
      <c r="P5300" t="n">
        <v>31</v>
      </c>
      <c r="Q5300" t="n">
        <v>31</v>
      </c>
      <c r="R5300" t="n">
        <v>29</v>
      </c>
      <c r="S5300" t="n">
        <v>9.7</v>
      </c>
      <c r="T5300" t="n">
        <v>87.1</v>
      </c>
      <c r="U5300" t="n">
        <v>0</v>
      </c>
      <c r="V5300" t="n">
        <v>0</v>
      </c>
      <c r="W5300" t="n">
        <v>0</v>
      </c>
      <c r="X5300" t="n">
        <v>56</v>
      </c>
      <c r="Y5300"/>
      <c r="Z5300" t="n">
        <v>11</v>
      </c>
      <c r="AA5300"/>
      <c r="AB5300"/>
      <c r="AC5300"/>
      <c r="AD5300"/>
      <c r="AE5300"/>
      <c r="AF5300" t="n">
        <v>8</v>
      </c>
      <c r="AG5300" t="n">
        <v>84</v>
      </c>
      <c r="AH5300" t="n">
        <v>84</v>
      </c>
      <c r="AI5300" t="n">
        <v>12005</v>
      </c>
      <c r="AJ5300" t="n">
        <v>12005</v>
      </c>
      <c r="AK5300"/>
      <c r="AL5300"/>
      <c r="AM5300"/>
      <c r="AN5300"/>
      <c r="AO5300"/>
      <c r="AP5300"/>
      <c r="AQ5300"/>
      <c r="AR5300"/>
    </row>
    <row r="5301">
      <c r="A5301" t="n">
        <v>484206</v>
      </c>
      <c r="B5301" t="s">
        <v>7635</v>
      </c>
      <c r="C5301" t="s">
        <v>553</v>
      </c>
      <c r="D5301" t="s">
        <v>440</v>
      </c>
      <c r="E5301" t="s">
        <v>267</v>
      </c>
      <c r="F5301" t="s">
        <v>199</v>
      </c>
      <c r="G5301" t="s">
        <v>189</v>
      </c>
      <c r="H5301" t="s">
        <v>200</v>
      </c>
      <c r="I5301" t="s">
        <v>151</v>
      </c>
      <c r="J5301" t="s">
        <v>164</v>
      </c>
      <c r="K5301"/>
      <c r="L5301" t="s">
        <v>155</v>
      </c>
      <c r="M5301" t="s">
        <v>155</v>
      </c>
      <c r="N5301" t="n">
        <v>-121.9895</v>
      </c>
      <c r="O5301" t="n">
        <v>37.292</v>
      </c>
      <c r="P5301" t="n">
        <v>369</v>
      </c>
      <c r="Q5301" t="n">
        <v>369</v>
      </c>
      <c r="R5301" t="n">
        <v>99.2</v>
      </c>
      <c r="S5301" t="n">
        <v>23.3</v>
      </c>
      <c r="T5301" t="n">
        <v>3.8</v>
      </c>
      <c r="U5301" t="n">
        <v>53.7</v>
      </c>
      <c r="V5301" t="n">
        <v>10.8</v>
      </c>
      <c r="W5301" t="n">
        <v>0</v>
      </c>
      <c r="X5301" t="n">
        <v>95</v>
      </c>
      <c r="Y5301" t="n">
        <v>89</v>
      </c>
      <c r="Z5301" t="n">
        <v>21</v>
      </c>
      <c r="AA5301"/>
      <c r="AB5301"/>
      <c r="AC5301"/>
      <c r="AD5301"/>
      <c r="AE5301"/>
      <c r="AF5301" t="n">
        <v>148</v>
      </c>
      <c r="AG5301" t="n">
        <v>45</v>
      </c>
      <c r="AH5301" t="n">
        <v>54</v>
      </c>
      <c r="AI5301" t="n">
        <v>18596</v>
      </c>
      <c r="AJ5301" t="n">
        <v>17204</v>
      </c>
      <c r="AK5301" t="n">
        <v>17821</v>
      </c>
      <c r="AL5301" t="n">
        <v>20831</v>
      </c>
      <c r="AM5301" t="n">
        <v>21098</v>
      </c>
      <c r="AN5301" t="n">
        <v>20998</v>
      </c>
      <c r="AO5301"/>
      <c r="AP5301"/>
      <c r="AQ5301"/>
      <c r="AR5301"/>
    </row>
    <row r="5302">
      <c r="A5302" t="n">
        <v>484233</v>
      </c>
      <c r="B5302" t="s">
        <v>7636</v>
      </c>
      <c r="C5302" t="s">
        <v>7637</v>
      </c>
      <c r="D5302" t="s">
        <v>440</v>
      </c>
      <c r="E5302" t="s">
        <v>267</v>
      </c>
      <c r="F5302" t="s">
        <v>173</v>
      </c>
      <c r="G5302" t="s">
        <v>149</v>
      </c>
      <c r="H5302" t="s">
        <v>174</v>
      </c>
      <c r="I5302" t="s">
        <v>186</v>
      </c>
      <c r="J5302" t="s">
        <v>164</v>
      </c>
      <c r="K5302"/>
      <c r="L5302" t="s">
        <v>155</v>
      </c>
      <c r="M5302" t="s">
        <v>155</v>
      </c>
      <c r="N5302" t="n">
        <v>-117.8871</v>
      </c>
      <c r="O5302" t="n">
        <v>34.1044</v>
      </c>
      <c r="P5302" t="n">
        <v>476</v>
      </c>
      <c r="Q5302" t="n">
        <v>476</v>
      </c>
      <c r="R5302" t="n">
        <v>40.5</v>
      </c>
      <c r="S5302" t="n">
        <v>34.5</v>
      </c>
      <c r="T5302" t="n">
        <v>10.7</v>
      </c>
      <c r="U5302" t="n">
        <v>47.3</v>
      </c>
      <c r="V5302" t="n">
        <v>4.4</v>
      </c>
      <c r="W5302" t="n">
        <v>0</v>
      </c>
      <c r="X5302"/>
      <c r="Y5302" t="n">
        <v>73</v>
      </c>
      <c r="Z5302" t="n">
        <v>15</v>
      </c>
      <c r="AA5302"/>
      <c r="AB5302"/>
      <c r="AC5302"/>
      <c r="AD5302"/>
      <c r="AE5302"/>
      <c r="AF5302" t="n">
        <v>0</v>
      </c>
      <c r="AG5302" t="n">
        <v>14</v>
      </c>
      <c r="AH5302" t="n">
        <v>14</v>
      </c>
      <c r="AI5302"/>
      <c r="AJ5302"/>
      <c r="AK5302"/>
      <c r="AL5302"/>
      <c r="AM5302"/>
      <c r="AN5302"/>
      <c r="AO5302"/>
      <c r="AP5302"/>
      <c r="AQ5302"/>
      <c r="AR5302"/>
    </row>
    <row r="5303">
      <c r="A5303" t="n">
        <v>484330</v>
      </c>
      <c r="B5303" t="s">
        <v>7638</v>
      </c>
      <c r="C5303" t="s">
        <v>1989</v>
      </c>
      <c r="D5303" t="s">
        <v>1975</v>
      </c>
      <c r="E5303" t="s">
        <v>147</v>
      </c>
      <c r="F5303" t="s">
        <v>199</v>
      </c>
      <c r="G5303" t="s">
        <v>189</v>
      </c>
      <c r="H5303" t="s">
        <v>200</v>
      </c>
      <c r="I5303" t="s">
        <v>151</v>
      </c>
      <c r="J5303" t="s">
        <v>164</v>
      </c>
      <c r="K5303"/>
      <c r="L5303" t="s">
        <v>155</v>
      </c>
      <c r="M5303" t="s">
        <v>155</v>
      </c>
      <c r="N5303" t="n">
        <v>-87.1192</v>
      </c>
      <c r="O5303" t="n">
        <v>37.7208</v>
      </c>
      <c r="P5303" t="n">
        <v>44</v>
      </c>
      <c r="Q5303" t="n">
        <v>44</v>
      </c>
      <c r="R5303" t="n">
        <v>97.7</v>
      </c>
      <c r="S5303" t="n">
        <v>34.1</v>
      </c>
      <c r="T5303" t="n">
        <v>2.3</v>
      </c>
      <c r="U5303" t="n">
        <v>9.1</v>
      </c>
      <c r="V5303" t="n">
        <v>0</v>
      </c>
      <c r="W5303" t="n">
        <v>0</v>
      </c>
      <c r="X5303" t="n">
        <v>64</v>
      </c>
      <c r="Y5303"/>
      <c r="Z5303" t="n">
        <v>15</v>
      </c>
      <c r="AA5303"/>
      <c r="AB5303"/>
      <c r="AC5303"/>
      <c r="AD5303"/>
      <c r="AE5303"/>
      <c r="AF5303" t="n">
        <v>18</v>
      </c>
      <c r="AG5303" t="n">
        <v>80</v>
      </c>
      <c r="AH5303" t="n">
        <v>80</v>
      </c>
      <c r="AI5303" t="n">
        <v>19784</v>
      </c>
      <c r="AJ5303" t="n">
        <v>19784</v>
      </c>
      <c r="AK5303"/>
      <c r="AL5303"/>
      <c r="AM5303"/>
      <c r="AN5303"/>
      <c r="AO5303"/>
      <c r="AP5303"/>
      <c r="AQ5303"/>
      <c r="AR5303"/>
    </row>
    <row r="5304">
      <c r="A5304" t="n">
        <v>484349</v>
      </c>
      <c r="B5304" t="s">
        <v>7639</v>
      </c>
      <c r="C5304" t="s">
        <v>1695</v>
      </c>
      <c r="D5304" t="s">
        <v>1445</v>
      </c>
      <c r="E5304" t="s">
        <v>1434</v>
      </c>
      <c r="F5304" t="s">
        <v>199</v>
      </c>
      <c r="G5304" t="s">
        <v>189</v>
      </c>
      <c r="H5304" t="s">
        <v>200</v>
      </c>
      <c r="I5304" t="s">
        <v>151</v>
      </c>
      <c r="J5304" t="s">
        <v>164</v>
      </c>
      <c r="K5304"/>
      <c r="L5304" t="s">
        <v>155</v>
      </c>
      <c r="M5304" t="s">
        <v>155</v>
      </c>
      <c r="N5304" t="n">
        <v>-87.4906</v>
      </c>
      <c r="O5304" t="n">
        <v>37.9786</v>
      </c>
      <c r="P5304" t="n">
        <v>92</v>
      </c>
      <c r="Q5304" t="n">
        <v>92</v>
      </c>
      <c r="R5304" t="n">
        <v>96.7</v>
      </c>
      <c r="S5304" t="n">
        <v>28.3</v>
      </c>
      <c r="T5304" t="n">
        <v>13</v>
      </c>
      <c r="U5304" t="n">
        <v>1.1</v>
      </c>
      <c r="V5304" t="n">
        <v>0</v>
      </c>
      <c r="W5304" t="n">
        <v>0</v>
      </c>
      <c r="X5304" t="n">
        <v>60</v>
      </c>
      <c r="Y5304"/>
      <c r="Z5304" t="n">
        <v>17</v>
      </c>
      <c r="AA5304"/>
      <c r="AB5304"/>
      <c r="AC5304"/>
      <c r="AD5304"/>
      <c r="AE5304"/>
      <c r="AF5304" t="n">
        <v>31</v>
      </c>
      <c r="AG5304" t="n">
        <v>85</v>
      </c>
      <c r="AH5304" t="n">
        <v>86</v>
      </c>
      <c r="AI5304" t="n">
        <v>21078</v>
      </c>
      <c r="AJ5304" t="n">
        <v>20524</v>
      </c>
      <c r="AK5304" t="n">
        <v>22140</v>
      </c>
      <c r="AL5304"/>
      <c r="AM5304" t="n">
        <v>19541</v>
      </c>
      <c r="AN5304"/>
      <c r="AO5304"/>
      <c r="AP5304"/>
      <c r="AQ5304"/>
      <c r="AR5304"/>
    </row>
    <row r="5305">
      <c r="A5305" t="n">
        <v>484358</v>
      </c>
      <c r="B5305" t="s">
        <v>7640</v>
      </c>
      <c r="C5305" t="s">
        <v>4684</v>
      </c>
      <c r="D5305" t="s">
        <v>4659</v>
      </c>
      <c r="E5305" t="s">
        <v>147</v>
      </c>
      <c r="F5305" t="s">
        <v>199</v>
      </c>
      <c r="G5305" t="s">
        <v>189</v>
      </c>
      <c r="H5305" t="s">
        <v>200</v>
      </c>
      <c r="I5305" t="s">
        <v>151</v>
      </c>
      <c r="J5305" t="s">
        <v>164</v>
      </c>
      <c r="K5305"/>
      <c r="L5305" t="s">
        <v>155</v>
      </c>
      <c r="M5305" t="s">
        <v>155</v>
      </c>
      <c r="N5305" t="n">
        <v>-82.3832</v>
      </c>
      <c r="O5305" t="n">
        <v>36.3597</v>
      </c>
      <c r="P5305" t="n">
        <v>122</v>
      </c>
      <c r="Q5305" t="n">
        <v>122</v>
      </c>
      <c r="R5305" t="n">
        <v>95.9</v>
      </c>
      <c r="S5305" t="n">
        <v>30.3</v>
      </c>
      <c r="T5305" t="n">
        <v>1.6</v>
      </c>
      <c r="U5305" t="n">
        <v>4.9</v>
      </c>
      <c r="V5305" t="n">
        <v>0</v>
      </c>
      <c r="W5305" t="n">
        <v>2.5</v>
      </c>
      <c r="X5305" t="n">
        <v>58</v>
      </c>
      <c r="Y5305"/>
      <c r="Z5305" t="n">
        <v>17</v>
      </c>
      <c r="AA5305"/>
      <c r="AB5305"/>
      <c r="AC5305"/>
      <c r="AD5305"/>
      <c r="AE5305"/>
      <c r="AF5305" t="n">
        <v>51</v>
      </c>
      <c r="AG5305" t="n">
        <v>84</v>
      </c>
      <c r="AH5305" t="n">
        <v>85</v>
      </c>
      <c r="AI5305" t="n">
        <v>21862</v>
      </c>
      <c r="AJ5305" t="n">
        <v>22228</v>
      </c>
      <c r="AK5305"/>
      <c r="AL5305" t="n">
        <v>20560</v>
      </c>
      <c r="AM5305"/>
      <c r="AN5305"/>
      <c r="AO5305"/>
      <c r="AP5305"/>
      <c r="AQ5305"/>
      <c r="AR5305"/>
    </row>
    <row r="5306">
      <c r="A5306" t="n">
        <v>484367</v>
      </c>
      <c r="B5306" t="s">
        <v>7641</v>
      </c>
      <c r="C5306" t="s">
        <v>473</v>
      </c>
      <c r="D5306" t="s">
        <v>440</v>
      </c>
      <c r="E5306" t="s">
        <v>267</v>
      </c>
      <c r="F5306" t="s">
        <v>279</v>
      </c>
      <c r="G5306" t="s">
        <v>189</v>
      </c>
      <c r="H5306" t="s">
        <v>174</v>
      </c>
      <c r="I5306" t="s">
        <v>151</v>
      </c>
      <c r="J5306" t="s">
        <v>164</v>
      </c>
      <c r="K5306"/>
      <c r="L5306" t="s">
        <v>155</v>
      </c>
      <c r="M5306" t="s">
        <v>155</v>
      </c>
      <c r="N5306" t="n">
        <v>-117.9598</v>
      </c>
      <c r="O5306" t="n">
        <v>33.8393</v>
      </c>
      <c r="P5306" t="n">
        <v>606</v>
      </c>
      <c r="Q5306" t="n">
        <v>606</v>
      </c>
      <c r="R5306" t="n">
        <v>88.4</v>
      </c>
      <c r="S5306" t="n">
        <v>28.1</v>
      </c>
      <c r="T5306" t="n">
        <v>6.4</v>
      </c>
      <c r="U5306" t="n">
        <v>22.6</v>
      </c>
      <c r="V5306" t="n">
        <v>7.8</v>
      </c>
      <c r="W5306" t="n">
        <v>0</v>
      </c>
      <c r="X5306" t="n">
        <v>80</v>
      </c>
      <c r="Y5306"/>
      <c r="Z5306" t="n">
        <v>35</v>
      </c>
      <c r="AA5306" t="n">
        <v>274</v>
      </c>
      <c r="AB5306" t="n">
        <v>62</v>
      </c>
      <c r="AC5306"/>
      <c r="AD5306"/>
      <c r="AE5306"/>
      <c r="AF5306" t="n">
        <v>280</v>
      </c>
      <c r="AG5306" t="n">
        <v>65</v>
      </c>
      <c r="AH5306" t="n">
        <v>67</v>
      </c>
      <c r="AI5306" t="n">
        <v>31113</v>
      </c>
      <c r="AJ5306" t="n">
        <v>30643</v>
      </c>
      <c r="AK5306" t="n">
        <v>31115</v>
      </c>
      <c r="AL5306" t="n">
        <v>31440</v>
      </c>
      <c r="AM5306" t="n">
        <v>33778</v>
      </c>
      <c r="AN5306" t="n">
        <v>34116</v>
      </c>
      <c r="AO5306"/>
      <c r="AP5306"/>
      <c r="AQ5306"/>
      <c r="AR5306"/>
    </row>
    <row r="5307">
      <c r="A5307" t="n">
        <v>484376</v>
      </c>
      <c r="B5307" t="s">
        <v>7642</v>
      </c>
      <c r="C5307" t="s">
        <v>511</v>
      </c>
      <c r="D5307" t="s">
        <v>440</v>
      </c>
      <c r="E5307" t="s">
        <v>267</v>
      </c>
      <c r="F5307" t="s">
        <v>279</v>
      </c>
      <c r="G5307" t="s">
        <v>189</v>
      </c>
      <c r="H5307" t="s">
        <v>174</v>
      </c>
      <c r="I5307" t="s">
        <v>151</v>
      </c>
      <c r="J5307" t="s">
        <v>164</v>
      </c>
      <c r="K5307"/>
      <c r="L5307" t="s">
        <v>155</v>
      </c>
      <c r="M5307" t="s">
        <v>155</v>
      </c>
      <c r="N5307" t="n">
        <v>-118.1485</v>
      </c>
      <c r="O5307" t="n">
        <v>33.8019</v>
      </c>
      <c r="P5307" t="n">
        <v>891</v>
      </c>
      <c r="Q5307" t="n">
        <v>891</v>
      </c>
      <c r="R5307" t="n">
        <v>88.9</v>
      </c>
      <c r="S5307" t="n">
        <v>24.4</v>
      </c>
      <c r="T5307" t="n">
        <v>14.6</v>
      </c>
      <c r="U5307" t="n">
        <v>24.6</v>
      </c>
      <c r="V5307" t="n">
        <v>8.9</v>
      </c>
      <c r="W5307" t="n">
        <v>0</v>
      </c>
      <c r="X5307" t="n">
        <v>71</v>
      </c>
      <c r="Y5307"/>
      <c r="Z5307" t="n">
        <v>29</v>
      </c>
      <c r="AA5307" t="n">
        <v>354</v>
      </c>
      <c r="AB5307" t="n">
        <v>58.5</v>
      </c>
      <c r="AC5307"/>
      <c r="AD5307"/>
      <c r="AE5307"/>
      <c r="AF5307" t="n">
        <v>464</v>
      </c>
      <c r="AG5307" t="n">
        <v>60</v>
      </c>
      <c r="AH5307" t="n">
        <v>64</v>
      </c>
      <c r="AI5307" t="n">
        <v>31847</v>
      </c>
      <c r="AJ5307" t="n">
        <v>32031</v>
      </c>
      <c r="AK5307" t="n">
        <v>32567</v>
      </c>
      <c r="AL5307" t="n">
        <v>33365</v>
      </c>
      <c r="AM5307" t="n">
        <v>33540</v>
      </c>
      <c r="AN5307" t="n">
        <v>35074</v>
      </c>
      <c r="AO5307"/>
      <c r="AP5307"/>
      <c r="AQ5307"/>
      <c r="AR5307"/>
    </row>
    <row r="5308">
      <c r="A5308" t="n">
        <v>484394</v>
      </c>
      <c r="B5308" t="s">
        <v>7643</v>
      </c>
      <c r="C5308" t="s">
        <v>5023</v>
      </c>
      <c r="D5308" t="s">
        <v>5021</v>
      </c>
      <c r="E5308" t="s">
        <v>914</v>
      </c>
      <c r="F5308" t="s">
        <v>199</v>
      </c>
      <c r="G5308" t="s">
        <v>189</v>
      </c>
      <c r="H5308" t="s">
        <v>200</v>
      </c>
      <c r="I5308" t="s">
        <v>151</v>
      </c>
      <c r="J5308" t="s">
        <v>164</v>
      </c>
      <c r="K5308"/>
      <c r="L5308" t="s">
        <v>155</v>
      </c>
      <c r="M5308" t="s">
        <v>155</v>
      </c>
      <c r="N5308" t="n">
        <v>-111.6693</v>
      </c>
      <c r="O5308" t="n">
        <v>40.2616</v>
      </c>
      <c r="P5308" t="n">
        <v>197</v>
      </c>
      <c r="Q5308" t="n">
        <v>197</v>
      </c>
      <c r="R5308" t="n">
        <v>87.8</v>
      </c>
      <c r="S5308" t="n">
        <v>72.1</v>
      </c>
      <c r="T5308" t="n">
        <v>0.5</v>
      </c>
      <c r="U5308" t="n">
        <v>16.2</v>
      </c>
      <c r="V5308" t="n">
        <v>0.5</v>
      </c>
      <c r="W5308" t="n">
        <v>0</v>
      </c>
      <c r="X5308" t="n">
        <v>96</v>
      </c>
      <c r="Y5308" t="n">
        <v>88</v>
      </c>
      <c r="Z5308" t="n">
        <v>12</v>
      </c>
      <c r="AA5308"/>
      <c r="AB5308"/>
      <c r="AC5308"/>
      <c r="AD5308"/>
      <c r="AE5308"/>
      <c r="AF5308" t="n">
        <v>63</v>
      </c>
      <c r="AG5308" t="n">
        <v>33</v>
      </c>
      <c r="AH5308" t="n">
        <v>56</v>
      </c>
      <c r="AI5308" t="n">
        <v>20261</v>
      </c>
      <c r="AJ5308" t="n">
        <v>19965</v>
      </c>
      <c r="AK5308" t="n">
        <v>18050</v>
      </c>
      <c r="AL5308" t="n">
        <v>21743</v>
      </c>
      <c r="AM5308" t="n">
        <v>23770</v>
      </c>
      <c r="AN5308" t="n">
        <v>23770</v>
      </c>
      <c r="AO5308"/>
      <c r="AP5308"/>
      <c r="AQ5308"/>
      <c r="AR5308"/>
    </row>
    <row r="5309">
      <c r="A5309" t="n">
        <v>484473</v>
      </c>
      <c r="B5309" t="s">
        <v>7644</v>
      </c>
      <c r="C5309" t="s">
        <v>1136</v>
      </c>
      <c r="D5309" t="s">
        <v>1078</v>
      </c>
      <c r="E5309" t="s">
        <v>147</v>
      </c>
      <c r="F5309" t="s">
        <v>148</v>
      </c>
      <c r="G5309" t="s">
        <v>149</v>
      </c>
      <c r="H5309" t="s">
        <v>150</v>
      </c>
      <c r="I5309" t="s">
        <v>151</v>
      </c>
      <c r="J5309" t="s">
        <v>152</v>
      </c>
      <c r="K5309" t="s">
        <v>179</v>
      </c>
      <c r="L5309" t="s">
        <v>155</v>
      </c>
      <c r="M5309" t="s">
        <v>155</v>
      </c>
      <c r="N5309" t="n">
        <v>-82.3398</v>
      </c>
      <c r="O5309" t="n">
        <v>29.6494</v>
      </c>
      <c r="P5309" t="n">
        <v>6653</v>
      </c>
      <c r="Q5309" t="n">
        <v>6653</v>
      </c>
      <c r="R5309" t="n">
        <v>54.6</v>
      </c>
      <c r="S5309" t="n">
        <v>56.7</v>
      </c>
      <c r="T5309" t="n">
        <v>5.1</v>
      </c>
      <c r="U5309" t="n">
        <v>22.4</v>
      </c>
      <c r="V5309" t="n">
        <v>7</v>
      </c>
      <c r="W5309" t="n">
        <v>1</v>
      </c>
      <c r="X5309" t="n">
        <v>94</v>
      </c>
      <c r="Y5309" t="n">
        <v>90</v>
      </c>
      <c r="Z5309" t="n">
        <v>51</v>
      </c>
      <c r="AA5309" t="n">
        <v>470</v>
      </c>
      <c r="AB5309" t="n">
        <v>77.7</v>
      </c>
      <c r="AC5309" t="n">
        <v>27</v>
      </c>
      <c r="AD5309" t="n">
        <v>33.3</v>
      </c>
      <c r="AE5309" t="n">
        <v>22.2</v>
      </c>
      <c r="AF5309" t="n">
        <v>800</v>
      </c>
      <c r="AG5309" t="n">
        <v>20</v>
      </c>
      <c r="AH5309" t="n">
        <v>52</v>
      </c>
      <c r="AI5309" t="n">
        <v>10412</v>
      </c>
      <c r="AJ5309" t="n">
        <v>1035</v>
      </c>
      <c r="AK5309" t="n">
        <v>3690</v>
      </c>
      <c r="AL5309" t="n">
        <v>5162</v>
      </c>
      <c r="AM5309" t="n">
        <v>10187</v>
      </c>
      <c r="AN5309" t="n">
        <v>12178</v>
      </c>
      <c r="AO5309" t="n">
        <v>18</v>
      </c>
      <c r="AP5309" t="n">
        <v>963</v>
      </c>
      <c r="AQ5309"/>
      <c r="AR5309"/>
    </row>
    <row r="5310">
      <c r="A5310" t="n">
        <v>484604</v>
      </c>
      <c r="B5310" t="s">
        <v>7645</v>
      </c>
      <c r="C5310" t="s">
        <v>7273</v>
      </c>
      <c r="D5310" t="s">
        <v>4775</v>
      </c>
      <c r="E5310" t="s">
        <v>283</v>
      </c>
      <c r="F5310" t="s">
        <v>199</v>
      </c>
      <c r="G5310" t="s">
        <v>189</v>
      </c>
      <c r="H5310" t="s">
        <v>200</v>
      </c>
      <c r="I5310" t="s">
        <v>186</v>
      </c>
      <c r="J5310" t="s">
        <v>164</v>
      </c>
      <c r="K5310"/>
      <c r="L5310" t="s">
        <v>155</v>
      </c>
      <c r="M5310" t="s">
        <v>155</v>
      </c>
      <c r="N5310" t="n">
        <v>-95.5884</v>
      </c>
      <c r="O5310" t="n">
        <v>29.635</v>
      </c>
      <c r="P5310" t="n">
        <v>824</v>
      </c>
      <c r="Q5310" t="n">
        <v>824</v>
      </c>
      <c r="R5310" t="n">
        <v>97.6</v>
      </c>
      <c r="S5310" t="n">
        <v>7.4</v>
      </c>
      <c r="T5310" t="n">
        <v>54.5</v>
      </c>
      <c r="U5310" t="n">
        <v>29.5</v>
      </c>
      <c r="V5310" t="n">
        <v>1.6</v>
      </c>
      <c r="W5310" t="n">
        <v>0.1</v>
      </c>
      <c r="X5310" t="n">
        <v>90</v>
      </c>
      <c r="Y5310" t="n">
        <v>69</v>
      </c>
      <c r="Z5310" t="n">
        <v>20</v>
      </c>
      <c r="AA5310"/>
      <c r="AB5310"/>
      <c r="AC5310"/>
      <c r="AD5310"/>
      <c r="AE5310"/>
      <c r="AF5310" t="n">
        <v>260</v>
      </c>
      <c r="AG5310" t="n">
        <v>72</v>
      </c>
      <c r="AH5310" t="n">
        <v>76</v>
      </c>
      <c r="AI5310" t="n">
        <v>20444</v>
      </c>
      <c r="AJ5310" t="n">
        <v>19851</v>
      </c>
      <c r="AK5310" t="n">
        <v>20864</v>
      </c>
      <c r="AL5310" t="n">
        <v>22898</v>
      </c>
      <c r="AM5310" t="n">
        <v>24626</v>
      </c>
      <c r="AN5310" t="n">
        <v>25013</v>
      </c>
      <c r="AO5310"/>
      <c r="AP5310"/>
      <c r="AQ5310"/>
      <c r="AR5310"/>
    </row>
    <row r="5311">
      <c r="A5311" t="n">
        <v>484613</v>
      </c>
      <c r="B5311" t="s">
        <v>7646</v>
      </c>
      <c r="C5311" t="s">
        <v>285</v>
      </c>
      <c r="D5311" t="s">
        <v>282</v>
      </c>
      <c r="E5311" t="s">
        <v>283</v>
      </c>
      <c r="F5311" t="s">
        <v>188</v>
      </c>
      <c r="G5311" t="s">
        <v>189</v>
      </c>
      <c r="H5311" t="s">
        <v>150</v>
      </c>
      <c r="I5311" t="s">
        <v>151</v>
      </c>
      <c r="J5311" t="s">
        <v>158</v>
      </c>
      <c r="K5311" t="s">
        <v>159</v>
      </c>
      <c r="L5311" t="s">
        <v>155</v>
      </c>
      <c r="M5311" t="s">
        <v>155</v>
      </c>
      <c r="N5311" t="n">
        <v>-112.0128</v>
      </c>
      <c r="O5311" t="n">
        <v>33.4113</v>
      </c>
      <c r="P5311" t="n">
        <v>144109</v>
      </c>
      <c r="Q5311" t="n">
        <v>112151</v>
      </c>
      <c r="R5311" t="n">
        <v>69.6</v>
      </c>
      <c r="S5311" t="n">
        <v>24.8</v>
      </c>
      <c r="T5311" t="n">
        <v>20.5</v>
      </c>
      <c r="U5311" t="n">
        <v>10.2</v>
      </c>
      <c r="V5311" t="n">
        <v>0.9</v>
      </c>
      <c r="W5311" t="n">
        <v>0.2</v>
      </c>
      <c r="X5311" t="n">
        <v>41</v>
      </c>
      <c r="Y5311"/>
      <c r="Z5311" t="n">
        <v>132</v>
      </c>
      <c r="AA5311" t="n">
        <v>5424</v>
      </c>
      <c r="AB5311" t="n">
        <v>19.5</v>
      </c>
      <c r="AC5311" t="n">
        <v>2922</v>
      </c>
      <c r="AD5311" t="n">
        <v>14.1</v>
      </c>
      <c r="AE5311" t="n">
        <v>1.5</v>
      </c>
      <c r="AF5311" t="n">
        <v>1927</v>
      </c>
      <c r="AG5311" t="n">
        <v>45</v>
      </c>
      <c r="AH5311" t="n">
        <v>68</v>
      </c>
      <c r="AI5311" t="n">
        <v>13612</v>
      </c>
      <c r="AJ5311" t="n">
        <v>12784</v>
      </c>
      <c r="AK5311" t="n">
        <v>13853</v>
      </c>
      <c r="AL5311" t="n">
        <v>15320</v>
      </c>
      <c r="AM5311" t="n">
        <v>17243</v>
      </c>
      <c r="AN5311" t="n">
        <v>18188</v>
      </c>
      <c r="AO5311" t="n">
        <v>2819</v>
      </c>
      <c r="AP5311" t="n">
        <v>11706</v>
      </c>
      <c r="AQ5311" t="n">
        <v>5221</v>
      </c>
      <c r="AR5311" t="n">
        <v>173</v>
      </c>
    </row>
    <row r="5312">
      <c r="A5312" t="n">
        <v>484631</v>
      </c>
      <c r="B5312" t="s">
        <v>7647</v>
      </c>
      <c r="C5312" t="s">
        <v>4189</v>
      </c>
      <c r="D5312" t="s">
        <v>440</v>
      </c>
      <c r="E5312" t="s">
        <v>267</v>
      </c>
      <c r="F5312" t="s">
        <v>188</v>
      </c>
      <c r="G5312" t="s">
        <v>189</v>
      </c>
      <c r="H5312" t="s">
        <v>150</v>
      </c>
      <c r="I5312" t="s">
        <v>151</v>
      </c>
      <c r="J5312" t="s">
        <v>164</v>
      </c>
      <c r="K5312" t="s">
        <v>153</v>
      </c>
      <c r="L5312" t="s">
        <v>155</v>
      </c>
      <c r="M5312" t="s">
        <v>155</v>
      </c>
      <c r="N5312" t="n">
        <v>-117.5838</v>
      </c>
      <c r="O5312" t="n">
        <v>34.0657</v>
      </c>
      <c r="P5312" t="n">
        <v>721</v>
      </c>
      <c r="Q5312" t="n">
        <v>501</v>
      </c>
      <c r="R5312" t="n">
        <v>36.9</v>
      </c>
      <c r="S5312" t="n">
        <v>11.4</v>
      </c>
      <c r="T5312" t="n">
        <v>10.8</v>
      </c>
      <c r="U5312" t="n">
        <v>28.7</v>
      </c>
      <c r="V5312" t="n">
        <v>2.6</v>
      </c>
      <c r="W5312" t="n">
        <v>0</v>
      </c>
      <c r="X5312"/>
      <c r="Y5312"/>
      <c r="Z5312" t="n">
        <v>7</v>
      </c>
      <c r="AA5312" t="n">
        <v>49</v>
      </c>
      <c r="AB5312" t="n">
        <v>18.4</v>
      </c>
      <c r="AC5312" t="n">
        <v>48</v>
      </c>
      <c r="AD5312" t="n">
        <v>18.8</v>
      </c>
      <c r="AE5312"/>
      <c r="AF5312" t="n">
        <v>0</v>
      </c>
      <c r="AG5312" t="n">
        <v>24</v>
      </c>
      <c r="AH5312" t="n">
        <v>72</v>
      </c>
      <c r="AI5312"/>
      <c r="AJ5312"/>
      <c r="AK5312"/>
      <c r="AL5312"/>
      <c r="AM5312"/>
      <c r="AN5312"/>
      <c r="AO5312"/>
      <c r="AP5312" t="n">
        <v>229</v>
      </c>
      <c r="AQ5312" t="n">
        <v>112</v>
      </c>
      <c r="AR5312"/>
    </row>
    <row r="5313">
      <c r="A5313" t="n">
        <v>484710</v>
      </c>
      <c r="B5313" t="s">
        <v>7648</v>
      </c>
      <c r="C5313" t="s">
        <v>2977</v>
      </c>
      <c r="D5313" t="s">
        <v>2978</v>
      </c>
      <c r="E5313" t="s">
        <v>267</v>
      </c>
      <c r="F5313" t="s">
        <v>188</v>
      </c>
      <c r="G5313" t="s">
        <v>189</v>
      </c>
      <c r="H5313" t="s">
        <v>150</v>
      </c>
      <c r="I5313" t="s">
        <v>186</v>
      </c>
      <c r="J5313" t="s">
        <v>164</v>
      </c>
      <c r="K5313" t="s">
        <v>179</v>
      </c>
      <c r="L5313" t="s">
        <v>155</v>
      </c>
      <c r="M5313" t="s">
        <v>155</v>
      </c>
      <c r="N5313" t="n">
        <v>-115.3225</v>
      </c>
      <c r="O5313" t="n">
        <v>36.1216</v>
      </c>
      <c r="P5313" t="n">
        <v>38</v>
      </c>
      <c r="Q5313" t="n">
        <v>37</v>
      </c>
      <c r="R5313" t="n">
        <v>27</v>
      </c>
      <c r="S5313" t="n">
        <v>16.2</v>
      </c>
      <c r="T5313" t="n">
        <v>29.7</v>
      </c>
      <c r="U5313" t="n">
        <v>8.1</v>
      </c>
      <c r="V5313" t="n">
        <v>2.7</v>
      </c>
      <c r="W5313" t="n">
        <v>0</v>
      </c>
      <c r="X5313"/>
      <c r="Y5313"/>
      <c r="Z5313"/>
      <c r="AA5313" t="n">
        <v>2</v>
      </c>
      <c r="AB5313"/>
      <c r="AC5313" t="n">
        <v>2</v>
      </c>
      <c r="AD5313"/>
      <c r="AE5313"/>
      <c r="AF5313" t="n">
        <v>0</v>
      </c>
      <c r="AG5313" t="n">
        <v>17</v>
      </c>
      <c r="AH5313" t="n">
        <v>67</v>
      </c>
      <c r="AI5313"/>
      <c r="AJ5313"/>
      <c r="AK5313"/>
      <c r="AL5313"/>
      <c r="AM5313"/>
      <c r="AN5313"/>
      <c r="AO5313"/>
      <c r="AP5313" t="n">
        <v>10</v>
      </c>
      <c r="AQ5313"/>
      <c r="AR5313"/>
    </row>
    <row r="5314">
      <c r="A5314" t="n">
        <v>484756</v>
      </c>
      <c r="B5314" t="s">
        <v>7649</v>
      </c>
      <c r="C5314" t="s">
        <v>3629</v>
      </c>
      <c r="D5314" t="s">
        <v>4775</v>
      </c>
      <c r="E5314" t="s">
        <v>283</v>
      </c>
      <c r="F5314" t="s">
        <v>188</v>
      </c>
      <c r="G5314" t="s">
        <v>189</v>
      </c>
      <c r="H5314" t="s">
        <v>150</v>
      </c>
      <c r="I5314" t="s">
        <v>151</v>
      </c>
      <c r="J5314" t="s">
        <v>164</v>
      </c>
      <c r="K5314" t="s">
        <v>209</v>
      </c>
      <c r="L5314" t="s">
        <v>155</v>
      </c>
      <c r="M5314" t="s">
        <v>155</v>
      </c>
      <c r="N5314" t="n">
        <v>-96.7687</v>
      </c>
      <c r="O5314" t="n">
        <v>32.9176</v>
      </c>
      <c r="P5314" t="n">
        <v>66</v>
      </c>
      <c r="Q5314" t="n">
        <v>63</v>
      </c>
      <c r="R5314" t="n">
        <v>55.6</v>
      </c>
      <c r="S5314" t="n">
        <v>9.5</v>
      </c>
      <c r="T5314" t="n">
        <v>23.8</v>
      </c>
      <c r="U5314" t="n">
        <v>15.9</v>
      </c>
      <c r="V5314" t="n">
        <v>0</v>
      </c>
      <c r="W5314" t="n">
        <v>0</v>
      </c>
      <c r="X5314"/>
      <c r="Y5314"/>
      <c r="Z5314" t="n">
        <v>7</v>
      </c>
      <c r="AA5314" t="n">
        <v>8</v>
      </c>
      <c r="AB5314"/>
      <c r="AC5314" t="n">
        <v>8</v>
      </c>
      <c r="AD5314"/>
      <c r="AE5314"/>
      <c r="AF5314" t="n">
        <v>0</v>
      </c>
      <c r="AG5314" t="n">
        <v>22</v>
      </c>
      <c r="AH5314" t="n">
        <v>80</v>
      </c>
      <c r="AI5314"/>
      <c r="AJ5314"/>
      <c r="AK5314"/>
      <c r="AL5314"/>
      <c r="AM5314"/>
      <c r="AN5314"/>
      <c r="AO5314"/>
      <c r="AP5314" t="n">
        <v>19</v>
      </c>
      <c r="AQ5314" t="n">
        <v>2</v>
      </c>
      <c r="AR5314"/>
    </row>
    <row r="5315">
      <c r="A5315" t="n">
        <v>484844</v>
      </c>
      <c r="B5315" t="s">
        <v>7650</v>
      </c>
      <c r="C5315" t="s">
        <v>439</v>
      </c>
      <c r="D5315" t="s">
        <v>440</v>
      </c>
      <c r="E5315" t="s">
        <v>267</v>
      </c>
      <c r="F5315" t="s">
        <v>162</v>
      </c>
      <c r="G5315" t="s">
        <v>163</v>
      </c>
      <c r="H5315" t="s">
        <v>150</v>
      </c>
      <c r="I5315" t="s">
        <v>151</v>
      </c>
      <c r="J5315" t="s">
        <v>164</v>
      </c>
      <c r="K5315"/>
      <c r="L5315" t="s">
        <v>155</v>
      </c>
      <c r="M5315" t="s">
        <v>155</v>
      </c>
      <c r="N5315" t="n">
        <v>-122.408</v>
      </c>
      <c r="O5315" t="n">
        <v>37.7827</v>
      </c>
      <c r="P5315" t="n">
        <v>686</v>
      </c>
      <c r="Q5315" t="n">
        <v>624</v>
      </c>
      <c r="R5315" t="n">
        <v>58</v>
      </c>
      <c r="S5315" t="n">
        <v>6.9</v>
      </c>
      <c r="T5315" t="n">
        <v>0</v>
      </c>
      <c r="U5315" t="n">
        <v>0.6</v>
      </c>
      <c r="V5315" t="n">
        <v>2.2</v>
      </c>
      <c r="W5315" t="n">
        <v>88.8</v>
      </c>
      <c r="X5315" t="n">
        <v>96</v>
      </c>
      <c r="Y5315"/>
      <c r="Z5315" t="n">
        <v>12</v>
      </c>
      <c r="AA5315" t="n">
        <v>197</v>
      </c>
      <c r="AB5315" t="n">
        <v>88.8</v>
      </c>
      <c r="AC5315" t="n">
        <v>197</v>
      </c>
      <c r="AD5315" t="n">
        <v>88.8</v>
      </c>
      <c r="AE5315" t="n">
        <v>76.1</v>
      </c>
      <c r="AF5315" t="n">
        <v>140</v>
      </c>
      <c r="AG5315" t="n">
        <v>0</v>
      </c>
      <c r="AH5315" t="n">
        <v>67</v>
      </c>
      <c r="AI5315" t="n">
        <v>16556</v>
      </c>
      <c r="AJ5315"/>
      <c r="AK5315"/>
      <c r="AL5315"/>
      <c r="AM5315"/>
      <c r="AN5315"/>
      <c r="AO5315"/>
      <c r="AP5315" t="n">
        <v>169</v>
      </c>
      <c r="AQ5315" t="n">
        <v>5</v>
      </c>
      <c r="AR5315"/>
    </row>
    <row r="5316">
      <c r="A5316" t="n">
        <v>484862</v>
      </c>
      <c r="B5316" t="s">
        <v>7651</v>
      </c>
      <c r="C5316" t="s">
        <v>6051</v>
      </c>
      <c r="D5316" t="s">
        <v>440</v>
      </c>
      <c r="E5316" t="s">
        <v>267</v>
      </c>
      <c r="F5316" t="s">
        <v>188</v>
      </c>
      <c r="G5316" t="s">
        <v>189</v>
      </c>
      <c r="H5316" t="s">
        <v>150</v>
      </c>
      <c r="I5316" t="s">
        <v>186</v>
      </c>
      <c r="J5316" t="s">
        <v>164</v>
      </c>
      <c r="K5316" t="s">
        <v>209</v>
      </c>
      <c r="L5316" t="s">
        <v>155</v>
      </c>
      <c r="M5316" t="s">
        <v>155</v>
      </c>
      <c r="N5316" t="n">
        <v>-118.3696</v>
      </c>
      <c r="O5316" t="n">
        <v>33.9473</v>
      </c>
      <c r="P5316" t="n">
        <v>303</v>
      </c>
      <c r="Q5316" t="n">
        <v>5</v>
      </c>
      <c r="R5316" t="n">
        <v>100</v>
      </c>
      <c r="S5316" t="n">
        <v>20</v>
      </c>
      <c r="T5316" t="n">
        <v>60</v>
      </c>
      <c r="U5316" t="n">
        <v>0</v>
      </c>
      <c r="V5316" t="n">
        <v>20</v>
      </c>
      <c r="W5316" t="n">
        <v>0</v>
      </c>
      <c r="X5316"/>
      <c r="Y5316"/>
      <c r="Z5316" t="n">
        <v>4</v>
      </c>
      <c r="AA5316"/>
      <c r="AB5316"/>
      <c r="AC5316"/>
      <c r="AD5316"/>
      <c r="AE5316"/>
      <c r="AF5316" t="n">
        <v>0</v>
      </c>
      <c r="AG5316" t="n">
        <v>14</v>
      </c>
      <c r="AH5316" t="n">
        <v>43</v>
      </c>
      <c r="AI5316"/>
      <c r="AJ5316"/>
      <c r="AK5316"/>
      <c r="AL5316"/>
      <c r="AM5316"/>
      <c r="AN5316"/>
      <c r="AO5316"/>
      <c r="AP5316" t="n">
        <v>1</v>
      </c>
      <c r="AQ5316" t="n">
        <v>13</v>
      </c>
      <c r="AR5316" t="n">
        <v>60</v>
      </c>
    </row>
    <row r="5317">
      <c r="A5317" t="n">
        <v>484871</v>
      </c>
      <c r="B5317" t="s">
        <v>7652</v>
      </c>
      <c r="C5317" t="s">
        <v>3219</v>
      </c>
      <c r="D5317" t="s">
        <v>996</v>
      </c>
      <c r="E5317" t="s">
        <v>997</v>
      </c>
      <c r="F5317" t="s">
        <v>162</v>
      </c>
      <c r="G5317" t="s">
        <v>163</v>
      </c>
      <c r="H5317" t="s">
        <v>150</v>
      </c>
      <c r="I5317" t="s">
        <v>151</v>
      </c>
      <c r="J5317" t="s">
        <v>164</v>
      </c>
      <c r="K5317" t="s">
        <v>209</v>
      </c>
      <c r="L5317" t="s">
        <v>155</v>
      </c>
      <c r="M5317" t="s">
        <v>155</v>
      </c>
      <c r="N5317" t="n">
        <v>-73.8965</v>
      </c>
      <c r="O5317" t="n">
        <v>40.6297</v>
      </c>
      <c r="P5317" t="n">
        <v>116</v>
      </c>
      <c r="Q5317" t="n">
        <v>116</v>
      </c>
      <c r="R5317" t="n">
        <v>0</v>
      </c>
      <c r="S5317" t="n">
        <v>100</v>
      </c>
      <c r="T5317" t="n">
        <v>0</v>
      </c>
      <c r="U5317" t="n">
        <v>0</v>
      </c>
      <c r="V5317" t="n">
        <v>0</v>
      </c>
      <c r="W5317" t="n">
        <v>0</v>
      </c>
      <c r="X5317" t="n">
        <v>86</v>
      </c>
      <c r="Y5317"/>
      <c r="Z5317" t="n">
        <v>19</v>
      </c>
      <c r="AA5317" t="n">
        <v>33</v>
      </c>
      <c r="AB5317" t="n">
        <v>51.5</v>
      </c>
      <c r="AC5317" t="n">
        <v>33</v>
      </c>
      <c r="AD5317" t="n">
        <v>51.5</v>
      </c>
      <c r="AE5317"/>
      <c r="AF5317" t="n">
        <v>37</v>
      </c>
      <c r="AG5317" t="n">
        <v>38</v>
      </c>
      <c r="AH5317" t="n">
        <v>38</v>
      </c>
      <c r="AI5317" t="n">
        <v>6147</v>
      </c>
      <c r="AJ5317" t="n">
        <v>4978</v>
      </c>
      <c r="AK5317" t="n">
        <v>5570</v>
      </c>
      <c r="AL5317" t="n">
        <v>7797</v>
      </c>
      <c r="AM5317"/>
      <c r="AN5317"/>
      <c r="AO5317"/>
      <c r="AP5317" t="n">
        <v>12</v>
      </c>
      <c r="AQ5317"/>
      <c r="AR5317"/>
    </row>
    <row r="5318">
      <c r="A5318" t="n">
        <v>484899</v>
      </c>
      <c r="B5318" t="s">
        <v>7653</v>
      </c>
      <c r="C5318" t="s">
        <v>294</v>
      </c>
      <c r="D5318" t="s">
        <v>282</v>
      </c>
      <c r="E5318" t="s">
        <v>283</v>
      </c>
      <c r="F5318" t="s">
        <v>199</v>
      </c>
      <c r="G5318" t="s">
        <v>189</v>
      </c>
      <c r="H5318" t="s">
        <v>200</v>
      </c>
      <c r="I5318" t="s">
        <v>151</v>
      </c>
      <c r="J5318" t="s">
        <v>164</v>
      </c>
      <c r="K5318"/>
      <c r="L5318" t="s">
        <v>155</v>
      </c>
      <c r="M5318" t="s">
        <v>155</v>
      </c>
      <c r="N5318" t="n">
        <v>-111.9687</v>
      </c>
      <c r="O5318" t="n">
        <v>33.3389</v>
      </c>
      <c r="P5318" t="n">
        <v>364</v>
      </c>
      <c r="Q5318" t="n">
        <v>364</v>
      </c>
      <c r="R5318" t="n">
        <v>98.1</v>
      </c>
      <c r="S5318" t="n">
        <v>27.7</v>
      </c>
      <c r="T5318" t="n">
        <v>9.1</v>
      </c>
      <c r="U5318" t="n">
        <v>14</v>
      </c>
      <c r="V5318" t="n">
        <v>0.8</v>
      </c>
      <c r="W5318" t="n">
        <v>0</v>
      </c>
      <c r="X5318" t="n">
        <v>97</v>
      </c>
      <c r="Y5318"/>
      <c r="Z5318" t="n">
        <v>14</v>
      </c>
      <c r="AA5318"/>
      <c r="AB5318"/>
      <c r="AC5318"/>
      <c r="AD5318"/>
      <c r="AE5318"/>
      <c r="AF5318" t="n">
        <v>215</v>
      </c>
      <c r="AG5318" t="n">
        <v>38</v>
      </c>
      <c r="AH5318" t="n">
        <v>38</v>
      </c>
      <c r="AI5318" t="n">
        <v>21161</v>
      </c>
      <c r="AJ5318" t="n">
        <v>21284</v>
      </c>
      <c r="AK5318" t="n">
        <v>24473</v>
      </c>
      <c r="AL5318" t="n">
        <v>24666</v>
      </c>
      <c r="AM5318" t="n">
        <v>24327</v>
      </c>
      <c r="AN5318" t="n">
        <v>25742</v>
      </c>
      <c r="AO5318"/>
      <c r="AP5318"/>
      <c r="AQ5318"/>
      <c r="AR5318"/>
    </row>
    <row r="5319">
      <c r="A5319" t="n">
        <v>484905</v>
      </c>
      <c r="B5319" t="s">
        <v>7654</v>
      </c>
      <c r="C5319" t="s">
        <v>3629</v>
      </c>
      <c r="D5319" t="s">
        <v>4775</v>
      </c>
      <c r="E5319" t="s">
        <v>283</v>
      </c>
      <c r="F5319" t="s">
        <v>148</v>
      </c>
      <c r="G5319" t="s">
        <v>149</v>
      </c>
      <c r="H5319" t="s">
        <v>150</v>
      </c>
      <c r="I5319" t="s">
        <v>151</v>
      </c>
      <c r="J5319" t="s">
        <v>168</v>
      </c>
      <c r="K5319" t="s">
        <v>153</v>
      </c>
      <c r="L5319" t="s">
        <v>155</v>
      </c>
      <c r="M5319" t="s">
        <v>155</v>
      </c>
      <c r="N5319" t="n">
        <v>-96.8034</v>
      </c>
      <c r="O5319" t="n">
        <v>32.6596</v>
      </c>
      <c r="P5319" t="n">
        <v>4595</v>
      </c>
      <c r="Q5319" t="n">
        <v>3760</v>
      </c>
      <c r="R5319" t="n">
        <v>67</v>
      </c>
      <c r="S5319" t="n">
        <v>9.8</v>
      </c>
      <c r="T5319" t="n">
        <v>28.9</v>
      </c>
      <c r="U5319" t="n">
        <v>49.5</v>
      </c>
      <c r="V5319" t="n">
        <v>2.7</v>
      </c>
      <c r="W5319" t="n">
        <v>5</v>
      </c>
      <c r="X5319" t="n">
        <v>70</v>
      </c>
      <c r="Y5319" t="n">
        <v>47</v>
      </c>
      <c r="Z5319" t="n">
        <v>17</v>
      </c>
      <c r="AA5319" t="n">
        <v>290</v>
      </c>
      <c r="AB5319" t="n">
        <v>43.8</v>
      </c>
      <c r="AC5319" t="n">
        <v>290</v>
      </c>
      <c r="AD5319" t="n">
        <v>43.8</v>
      </c>
      <c r="AE5319" t="n">
        <v>29.3</v>
      </c>
      <c r="AF5319" t="n">
        <v>284</v>
      </c>
      <c r="AG5319" t="n">
        <v>51</v>
      </c>
      <c r="AH5319" t="n">
        <v>72</v>
      </c>
      <c r="AI5319" t="n">
        <v>9109</v>
      </c>
      <c r="AJ5319" t="n">
        <v>7316</v>
      </c>
      <c r="AK5319" t="n">
        <v>8563</v>
      </c>
      <c r="AL5319" t="n">
        <v>7686</v>
      </c>
      <c r="AM5319" t="n">
        <v>14157</v>
      </c>
      <c r="AN5319" t="n">
        <v>15780</v>
      </c>
      <c r="AO5319"/>
      <c r="AP5319" t="n">
        <v>758</v>
      </c>
      <c r="AQ5319" t="n">
        <v>144</v>
      </c>
      <c r="AR5319" t="n">
        <v>96</v>
      </c>
    </row>
    <row r="5320">
      <c r="A5320" t="n">
        <v>484923</v>
      </c>
      <c r="B5320" t="s">
        <v>7655</v>
      </c>
      <c r="C5320" t="s">
        <v>7656</v>
      </c>
      <c r="D5320" t="s">
        <v>5078</v>
      </c>
      <c r="E5320" t="s">
        <v>147</v>
      </c>
      <c r="F5320" t="s">
        <v>199</v>
      </c>
      <c r="G5320" t="s">
        <v>189</v>
      </c>
      <c r="H5320" t="s">
        <v>200</v>
      </c>
      <c r="I5320" t="s">
        <v>151</v>
      </c>
      <c r="J5320" t="s">
        <v>164</v>
      </c>
      <c r="K5320"/>
      <c r="L5320" t="s">
        <v>155</v>
      </c>
      <c r="M5320" t="s">
        <v>155</v>
      </c>
      <c r="N5320" t="n">
        <v>-77.338</v>
      </c>
      <c r="O5320" t="n">
        <v>38.952</v>
      </c>
      <c r="P5320" t="n">
        <v>95</v>
      </c>
      <c r="Q5320" t="n">
        <v>95</v>
      </c>
      <c r="R5320" t="n">
        <v>100</v>
      </c>
      <c r="S5320" t="n">
        <v>52.6</v>
      </c>
      <c r="T5320" t="n">
        <v>20</v>
      </c>
      <c r="U5320" t="n">
        <v>15.8</v>
      </c>
      <c r="V5320" t="n">
        <v>4.2</v>
      </c>
      <c r="W5320" t="n">
        <v>0</v>
      </c>
      <c r="X5320"/>
      <c r="Y5320"/>
      <c r="Z5320" t="n">
        <v>12</v>
      </c>
      <c r="AA5320"/>
      <c r="AB5320"/>
      <c r="AC5320"/>
      <c r="AD5320"/>
      <c r="AE5320"/>
      <c r="AF5320" t="n">
        <v>39</v>
      </c>
      <c r="AG5320" t="n">
        <v>31</v>
      </c>
      <c r="AH5320" t="n">
        <v>31</v>
      </c>
      <c r="AI5320" t="n">
        <v>9316</v>
      </c>
      <c r="AJ5320" t="n">
        <v>10807</v>
      </c>
      <c r="AK5320"/>
      <c r="AL5320"/>
      <c r="AM5320"/>
      <c r="AN5320"/>
      <c r="AO5320"/>
      <c r="AP5320"/>
      <c r="AQ5320"/>
      <c r="AR5320"/>
    </row>
    <row r="5321">
      <c r="A5321" t="n">
        <v>484932</v>
      </c>
      <c r="B5321" t="s">
        <v>7657</v>
      </c>
      <c r="C5321" t="s">
        <v>7658</v>
      </c>
      <c r="D5321" t="s">
        <v>5289</v>
      </c>
      <c r="E5321" t="s">
        <v>147</v>
      </c>
      <c r="F5321" t="s">
        <v>173</v>
      </c>
      <c r="G5321" t="s">
        <v>149</v>
      </c>
      <c r="H5321" t="s">
        <v>174</v>
      </c>
      <c r="I5321" t="s">
        <v>186</v>
      </c>
      <c r="J5321" t="s">
        <v>168</v>
      </c>
      <c r="K5321" t="s">
        <v>176</v>
      </c>
      <c r="L5321" t="s">
        <v>155</v>
      </c>
      <c r="M5321" t="s">
        <v>155</v>
      </c>
      <c r="N5321" t="n">
        <v>-81.6983</v>
      </c>
      <c r="O5321" t="n">
        <v>38.3538</v>
      </c>
      <c r="P5321" t="n">
        <v>1990</v>
      </c>
      <c r="Q5321" t="n">
        <v>1990</v>
      </c>
      <c r="R5321" t="n">
        <v>60.2</v>
      </c>
      <c r="S5321" t="n">
        <v>90.6</v>
      </c>
      <c r="T5321" t="n">
        <v>4.3</v>
      </c>
      <c r="U5321" t="n">
        <v>1.5</v>
      </c>
      <c r="V5321" t="n">
        <v>0.8</v>
      </c>
      <c r="W5321" t="n">
        <v>0</v>
      </c>
      <c r="X5321" t="n">
        <v>52</v>
      </c>
      <c r="Y5321" t="n">
        <v>42</v>
      </c>
      <c r="Z5321" t="n">
        <v>11</v>
      </c>
      <c r="AA5321" t="n">
        <v>321</v>
      </c>
      <c r="AB5321" t="n">
        <v>27.1</v>
      </c>
      <c r="AC5321"/>
      <c r="AD5321"/>
      <c r="AE5321"/>
      <c r="AF5321" t="n">
        <v>304</v>
      </c>
      <c r="AG5321" t="n">
        <v>42</v>
      </c>
      <c r="AH5321" t="n">
        <v>59</v>
      </c>
      <c r="AI5321" t="n">
        <v>7239</v>
      </c>
      <c r="AJ5321" t="n">
        <v>4116</v>
      </c>
      <c r="AK5321" t="n">
        <v>4840</v>
      </c>
      <c r="AL5321" t="n">
        <v>7174</v>
      </c>
      <c r="AM5321" t="n">
        <v>8249</v>
      </c>
      <c r="AN5321" t="n">
        <v>7639</v>
      </c>
      <c r="AO5321" t="n">
        <v>278</v>
      </c>
      <c r="AP5321"/>
      <c r="AQ5321"/>
      <c r="AR5321"/>
    </row>
    <row r="5322">
      <c r="A5322" t="n">
        <v>484950</v>
      </c>
      <c r="B5322" t="s">
        <v>7659</v>
      </c>
      <c r="C5322" t="s">
        <v>2357</v>
      </c>
      <c r="D5322" t="s">
        <v>4129</v>
      </c>
      <c r="E5322" t="s">
        <v>267</v>
      </c>
      <c r="F5322" t="s">
        <v>279</v>
      </c>
      <c r="G5322" t="s">
        <v>189</v>
      </c>
      <c r="H5322" t="s">
        <v>174</v>
      </c>
      <c r="I5322" t="s">
        <v>151</v>
      </c>
      <c r="J5322" t="s">
        <v>164</v>
      </c>
      <c r="K5322"/>
      <c r="L5322" t="s">
        <v>155</v>
      </c>
      <c r="M5322" t="s">
        <v>155</v>
      </c>
      <c r="N5322" t="n">
        <v>-122.8525</v>
      </c>
      <c r="O5322" t="n">
        <v>42.3691</v>
      </c>
      <c r="P5322" t="n">
        <v>102</v>
      </c>
      <c r="Q5322" t="n">
        <v>102</v>
      </c>
      <c r="R5322" t="n">
        <v>93.1</v>
      </c>
      <c r="S5322" t="n">
        <v>68.6</v>
      </c>
      <c r="T5322" t="n">
        <v>2.9</v>
      </c>
      <c r="U5322" t="n">
        <v>19.6</v>
      </c>
      <c r="V5322" t="n">
        <v>1</v>
      </c>
      <c r="W5322" t="n">
        <v>0</v>
      </c>
      <c r="X5322" t="n">
        <v>85</v>
      </c>
      <c r="Y5322"/>
      <c r="Z5322" t="n">
        <v>9</v>
      </c>
      <c r="AA5322" t="n">
        <v>65</v>
      </c>
      <c r="AB5322" t="n">
        <v>69.2</v>
      </c>
      <c r="AC5322"/>
      <c r="AD5322"/>
      <c r="AE5322"/>
      <c r="AF5322" t="n">
        <v>38</v>
      </c>
      <c r="AG5322" t="n">
        <v>90</v>
      </c>
      <c r="AH5322" t="n">
        <v>90</v>
      </c>
      <c r="AI5322" t="n">
        <v>21107</v>
      </c>
      <c r="AJ5322" t="n">
        <v>21107</v>
      </c>
      <c r="AK5322"/>
      <c r="AL5322"/>
      <c r="AM5322"/>
      <c r="AN5322"/>
      <c r="AO5322"/>
      <c r="AP5322"/>
      <c r="AQ5322"/>
      <c r="AR5322"/>
    </row>
    <row r="5323">
      <c r="A5323" t="n">
        <v>484996</v>
      </c>
      <c r="B5323" t="s">
        <v>7660</v>
      </c>
      <c r="C5323" t="s">
        <v>4799</v>
      </c>
      <c r="D5323" t="s">
        <v>4775</v>
      </c>
      <c r="E5323" t="s">
        <v>283</v>
      </c>
      <c r="F5323" t="s">
        <v>199</v>
      </c>
      <c r="G5323" t="s">
        <v>189</v>
      </c>
      <c r="H5323" t="s">
        <v>200</v>
      </c>
      <c r="I5323" t="s">
        <v>151</v>
      </c>
      <c r="J5323" t="s">
        <v>164</v>
      </c>
      <c r="K5323"/>
      <c r="L5323" t="s">
        <v>155</v>
      </c>
      <c r="M5323" t="s">
        <v>155</v>
      </c>
      <c r="N5323" t="n">
        <v>-95.5403</v>
      </c>
      <c r="O5323" t="n">
        <v>29.724</v>
      </c>
      <c r="P5323" t="n">
        <v>197</v>
      </c>
      <c r="Q5323" t="n">
        <v>197</v>
      </c>
      <c r="R5323" t="n">
        <v>97.5</v>
      </c>
      <c r="S5323" t="n">
        <v>1.5</v>
      </c>
      <c r="T5323" t="n">
        <v>28.4</v>
      </c>
      <c r="U5323" t="n">
        <v>65</v>
      </c>
      <c r="V5323" t="n">
        <v>5.1</v>
      </c>
      <c r="W5323" t="n">
        <v>0</v>
      </c>
      <c r="X5323" t="n">
        <v>76</v>
      </c>
      <c r="Y5323"/>
      <c r="Z5323" t="n">
        <v>24</v>
      </c>
      <c r="AA5323"/>
      <c r="AB5323"/>
      <c r="AC5323"/>
      <c r="AD5323"/>
      <c r="AE5323"/>
      <c r="AF5323" t="n">
        <v>59</v>
      </c>
      <c r="AG5323" t="n">
        <v>93</v>
      </c>
      <c r="AH5323" t="n">
        <v>97</v>
      </c>
      <c r="AI5323" t="n">
        <v>7309</v>
      </c>
      <c r="AJ5323" t="n">
        <v>7149</v>
      </c>
      <c r="AK5323" t="n">
        <v>7402</v>
      </c>
      <c r="AL5323" t="n">
        <v>9883</v>
      </c>
      <c r="AM5323"/>
      <c r="AN5323"/>
      <c r="AO5323"/>
      <c r="AP5323"/>
      <c r="AQ5323"/>
      <c r="AR5323"/>
    </row>
    <row r="5324">
      <c r="A5324" t="n">
        <v>485014</v>
      </c>
      <c r="B5324" t="s">
        <v>7661</v>
      </c>
      <c r="C5324" t="s">
        <v>7662</v>
      </c>
      <c r="D5324" t="s">
        <v>996</v>
      </c>
      <c r="E5324" t="s">
        <v>997</v>
      </c>
      <c r="F5324" t="s">
        <v>199</v>
      </c>
      <c r="G5324" t="s">
        <v>189</v>
      </c>
      <c r="H5324" t="s">
        <v>200</v>
      </c>
      <c r="I5324" t="s">
        <v>151</v>
      </c>
      <c r="J5324" t="s">
        <v>164</v>
      </c>
      <c r="K5324"/>
      <c r="L5324" t="s">
        <v>155</v>
      </c>
      <c r="M5324" t="s">
        <v>155</v>
      </c>
      <c r="N5324" t="n">
        <v>-78.7551</v>
      </c>
      <c r="O5324" t="n">
        <v>42.9082</v>
      </c>
      <c r="P5324" t="n">
        <v>188</v>
      </c>
      <c r="Q5324" t="n">
        <v>188</v>
      </c>
      <c r="R5324" t="n">
        <v>96.3</v>
      </c>
      <c r="S5324" t="n">
        <v>11.7</v>
      </c>
      <c r="T5324" t="n">
        <v>44.1</v>
      </c>
      <c r="U5324" t="n">
        <v>8.5</v>
      </c>
      <c r="V5324" t="n">
        <v>0.5</v>
      </c>
      <c r="W5324" t="n">
        <v>0</v>
      </c>
      <c r="X5324" t="n">
        <v>63</v>
      </c>
      <c r="Y5324" t="n">
        <v>36</v>
      </c>
      <c r="Z5324" t="n">
        <v>19</v>
      </c>
      <c r="AA5324"/>
      <c r="AB5324"/>
      <c r="AC5324"/>
      <c r="AD5324"/>
      <c r="AE5324"/>
      <c r="AF5324" t="n">
        <v>59</v>
      </c>
      <c r="AG5324" t="n">
        <v>54</v>
      </c>
      <c r="AH5324" t="n">
        <v>54</v>
      </c>
      <c r="AI5324" t="n">
        <v>15134</v>
      </c>
      <c r="AJ5324" t="n">
        <v>15083</v>
      </c>
      <c r="AK5324" t="n">
        <v>15256</v>
      </c>
      <c r="AL5324" t="n">
        <v>18640</v>
      </c>
      <c r="AM5324" t="n">
        <v>20779</v>
      </c>
      <c r="AN5324" t="n">
        <v>20779</v>
      </c>
      <c r="AO5324"/>
      <c r="AP5324"/>
      <c r="AQ5324"/>
      <c r="AR5324"/>
    </row>
    <row r="5325">
      <c r="A5325" t="n">
        <v>485032</v>
      </c>
      <c r="B5325" t="s">
        <v>7663</v>
      </c>
      <c r="C5325" t="s">
        <v>3931</v>
      </c>
      <c r="D5325" t="s">
        <v>3795</v>
      </c>
      <c r="E5325" t="s">
        <v>1434</v>
      </c>
      <c r="F5325" t="s">
        <v>199</v>
      </c>
      <c r="G5325" t="s">
        <v>189</v>
      </c>
      <c r="H5325" t="s">
        <v>200</v>
      </c>
      <c r="I5325" t="s">
        <v>186</v>
      </c>
      <c r="J5325" t="s">
        <v>164</v>
      </c>
      <c r="K5325"/>
      <c r="L5325" t="s">
        <v>155</v>
      </c>
      <c r="M5325" t="s">
        <v>155</v>
      </c>
      <c r="N5325" t="n">
        <v>-83.6681</v>
      </c>
      <c r="O5325" t="n">
        <v>41.7066</v>
      </c>
      <c r="P5325" t="n">
        <v>242</v>
      </c>
      <c r="Q5325" t="n">
        <v>242</v>
      </c>
      <c r="R5325" t="n">
        <v>94.6</v>
      </c>
      <c r="S5325" t="n">
        <v>47.1</v>
      </c>
      <c r="T5325" t="n">
        <v>42.1</v>
      </c>
      <c r="U5325" t="n">
        <v>5</v>
      </c>
      <c r="V5325" t="n">
        <v>0.4</v>
      </c>
      <c r="W5325" t="n">
        <v>0</v>
      </c>
      <c r="X5325" t="n">
        <v>80</v>
      </c>
      <c r="Y5325" t="n">
        <v>38</v>
      </c>
      <c r="Z5325" t="n">
        <v>15</v>
      </c>
      <c r="AA5325"/>
      <c r="AB5325"/>
      <c r="AC5325"/>
      <c r="AD5325"/>
      <c r="AE5325"/>
      <c r="AF5325" t="n">
        <v>32</v>
      </c>
      <c r="AG5325" t="n">
        <v>67</v>
      </c>
      <c r="AH5325" t="n">
        <v>76</v>
      </c>
      <c r="AI5325" t="n">
        <v>23194</v>
      </c>
      <c r="AJ5325" t="n">
        <v>21877</v>
      </c>
      <c r="AK5325" t="n">
        <v>22155</v>
      </c>
      <c r="AL5325" t="n">
        <v>25505</v>
      </c>
      <c r="AM5325" t="n">
        <v>28700</v>
      </c>
      <c r="AN5325" t="n">
        <v>28700</v>
      </c>
      <c r="AO5325"/>
      <c r="AP5325"/>
      <c r="AQ5325"/>
      <c r="AR5325"/>
    </row>
    <row r="5326">
      <c r="A5326" t="n">
        <v>485111</v>
      </c>
      <c r="B5326" t="s">
        <v>7664</v>
      </c>
      <c r="C5326" t="s">
        <v>1329</v>
      </c>
      <c r="D5326" t="s">
        <v>1175</v>
      </c>
      <c r="E5326" t="s">
        <v>147</v>
      </c>
      <c r="F5326" t="s">
        <v>148</v>
      </c>
      <c r="G5326" t="s">
        <v>149</v>
      </c>
      <c r="H5326" t="s">
        <v>150</v>
      </c>
      <c r="I5326" t="s">
        <v>175</v>
      </c>
      <c r="J5326" t="s">
        <v>152</v>
      </c>
      <c r="K5326" t="s">
        <v>176</v>
      </c>
      <c r="L5326" t="s">
        <v>155</v>
      </c>
      <c r="M5326" t="s">
        <v>155</v>
      </c>
      <c r="N5326" t="n">
        <v>-83.2242</v>
      </c>
      <c r="O5326" t="n">
        <v>33.0794</v>
      </c>
      <c r="P5326" t="n">
        <v>11936</v>
      </c>
      <c r="Q5326" t="n">
        <v>11936</v>
      </c>
      <c r="R5326" t="n">
        <v>62.6</v>
      </c>
      <c r="S5326" t="n">
        <v>38.7</v>
      </c>
      <c r="T5326" t="n">
        <v>41.6</v>
      </c>
      <c r="U5326" t="n">
        <v>8.1</v>
      </c>
      <c r="V5326" t="n">
        <v>3.1</v>
      </c>
      <c r="W5326" t="n">
        <v>0.4</v>
      </c>
      <c r="X5326" t="n">
        <v>40</v>
      </c>
      <c r="Y5326" t="n">
        <v>42</v>
      </c>
      <c r="Z5326" t="n">
        <v>16</v>
      </c>
      <c r="AA5326" t="n">
        <v>1281</v>
      </c>
      <c r="AB5326" t="n">
        <v>32.9</v>
      </c>
      <c r="AC5326"/>
      <c r="AD5326"/>
      <c r="AE5326"/>
      <c r="AF5326" t="n">
        <v>739</v>
      </c>
      <c r="AG5326" t="n">
        <v>33</v>
      </c>
      <c r="AH5326" t="n">
        <v>87</v>
      </c>
      <c r="AI5326" t="n">
        <v>11571</v>
      </c>
      <c r="AJ5326" t="n">
        <v>13227</v>
      </c>
      <c r="AK5326" t="n">
        <v>15287</v>
      </c>
      <c r="AL5326" t="n">
        <v>16005</v>
      </c>
      <c r="AM5326" t="n">
        <v>17551</v>
      </c>
      <c r="AN5326"/>
      <c r="AO5326" t="n">
        <v>1346</v>
      </c>
      <c r="AP5326" t="n">
        <v>128</v>
      </c>
      <c r="AQ5326"/>
      <c r="AR5326"/>
    </row>
    <row r="5327">
      <c r="A5327" t="n">
        <v>485166</v>
      </c>
      <c r="B5327" t="s">
        <v>7665</v>
      </c>
      <c r="C5327" t="s">
        <v>2179</v>
      </c>
      <c r="D5327" t="s">
        <v>4129</v>
      </c>
      <c r="E5327" t="s">
        <v>267</v>
      </c>
      <c r="F5327" t="s">
        <v>199</v>
      </c>
      <c r="G5327" t="s">
        <v>189</v>
      </c>
      <c r="H5327" t="s">
        <v>200</v>
      </c>
      <c r="I5327" t="s">
        <v>151</v>
      </c>
      <c r="J5327" t="s">
        <v>164</v>
      </c>
      <c r="K5327"/>
      <c r="L5327" t="s">
        <v>155</v>
      </c>
      <c r="M5327" t="s">
        <v>155</v>
      </c>
      <c r="N5327" t="n">
        <v>-122.6546</v>
      </c>
      <c r="O5327" t="n">
        <v>45.5318</v>
      </c>
      <c r="P5327" t="n">
        <v>142</v>
      </c>
      <c r="Q5327" t="n">
        <v>142</v>
      </c>
      <c r="R5327" t="n">
        <v>71.1</v>
      </c>
      <c r="S5327" t="n">
        <v>50</v>
      </c>
      <c r="T5327" t="n">
        <v>19.7</v>
      </c>
      <c r="U5327" t="n">
        <v>20.4</v>
      </c>
      <c r="V5327" t="n">
        <v>1.4</v>
      </c>
      <c r="W5327" t="n">
        <v>0.7</v>
      </c>
      <c r="X5327" t="n">
        <v>85</v>
      </c>
      <c r="Y5327"/>
      <c r="Z5327" t="n">
        <v>17</v>
      </c>
      <c r="AA5327"/>
      <c r="AB5327"/>
      <c r="AC5327"/>
      <c r="AD5327"/>
      <c r="AE5327"/>
      <c r="AF5327" t="n">
        <v>30</v>
      </c>
      <c r="AG5327" t="n">
        <v>33</v>
      </c>
      <c r="AH5327" t="n">
        <v>33</v>
      </c>
      <c r="AI5327" t="n">
        <v>26974</v>
      </c>
      <c r="AJ5327" t="n">
        <v>28192</v>
      </c>
      <c r="AK5327"/>
      <c r="AL5327"/>
      <c r="AM5327"/>
      <c r="AN5327"/>
      <c r="AO5327"/>
      <c r="AP5327"/>
      <c r="AQ5327"/>
      <c r="AR5327"/>
    </row>
    <row r="5328">
      <c r="A5328" t="n">
        <v>485236</v>
      </c>
      <c r="B5328" t="s">
        <v>7666</v>
      </c>
      <c r="C5328" t="s">
        <v>4208</v>
      </c>
      <c r="D5328" t="s">
        <v>4200</v>
      </c>
      <c r="E5328" t="s">
        <v>997</v>
      </c>
      <c r="F5328" t="s">
        <v>199</v>
      </c>
      <c r="G5328" t="s">
        <v>189</v>
      </c>
      <c r="H5328" t="s">
        <v>200</v>
      </c>
      <c r="I5328" t="s">
        <v>151</v>
      </c>
      <c r="J5328" t="s">
        <v>164</v>
      </c>
      <c r="K5328"/>
      <c r="L5328" t="s">
        <v>155</v>
      </c>
      <c r="M5328" t="s">
        <v>155</v>
      </c>
      <c r="N5328" t="n">
        <v>-79.9219</v>
      </c>
      <c r="O5328" t="n">
        <v>40.4378</v>
      </c>
      <c r="P5328" t="n">
        <v>118</v>
      </c>
      <c r="Q5328" t="n">
        <v>118</v>
      </c>
      <c r="R5328" t="n">
        <v>98.3</v>
      </c>
      <c r="S5328" t="n">
        <v>32.2</v>
      </c>
      <c r="T5328" t="n">
        <v>57.6</v>
      </c>
      <c r="U5328" t="n">
        <v>1.7</v>
      </c>
      <c r="V5328" t="n">
        <v>1.7</v>
      </c>
      <c r="W5328" t="n">
        <v>0</v>
      </c>
      <c r="X5328" t="n">
        <v>33</v>
      </c>
      <c r="Y5328" t="n">
        <v>50</v>
      </c>
      <c r="Z5328" t="n">
        <v>10</v>
      </c>
      <c r="AA5328"/>
      <c r="AB5328"/>
      <c r="AC5328"/>
      <c r="AD5328"/>
      <c r="AE5328"/>
      <c r="AF5328" t="n">
        <v>13</v>
      </c>
      <c r="AG5328" t="n">
        <v>19</v>
      </c>
      <c r="AH5328" t="n">
        <v>19</v>
      </c>
      <c r="AI5328" t="n">
        <v>29459</v>
      </c>
      <c r="AJ5328" t="n">
        <v>30608</v>
      </c>
      <c r="AK5328"/>
      <c r="AL5328"/>
      <c r="AM5328"/>
      <c r="AN5328"/>
      <c r="AO5328"/>
      <c r="AP5328"/>
      <c r="AQ5328"/>
      <c r="AR5328"/>
    </row>
    <row r="5329">
      <c r="A5329" t="n">
        <v>485272</v>
      </c>
      <c r="B5329" t="s">
        <v>7667</v>
      </c>
      <c r="C5329" t="s">
        <v>7283</v>
      </c>
      <c r="D5329" t="s">
        <v>1078</v>
      </c>
      <c r="E5329" t="s">
        <v>147</v>
      </c>
      <c r="F5329" t="s">
        <v>188</v>
      </c>
      <c r="G5329" t="s">
        <v>189</v>
      </c>
      <c r="H5329" t="s">
        <v>150</v>
      </c>
      <c r="I5329" t="s">
        <v>151</v>
      </c>
      <c r="J5329" t="s">
        <v>164</v>
      </c>
      <c r="K5329" t="s">
        <v>209</v>
      </c>
      <c r="L5329" t="s">
        <v>155</v>
      </c>
      <c r="M5329" t="s">
        <v>155</v>
      </c>
      <c r="N5329" t="n">
        <v>-80.3477</v>
      </c>
      <c r="O5329" t="n">
        <v>25.8107</v>
      </c>
      <c r="P5329" t="n">
        <v>1243</v>
      </c>
      <c r="Q5329" t="n">
        <v>1243</v>
      </c>
      <c r="R5329" t="n">
        <v>88.7</v>
      </c>
      <c r="S5329" t="n">
        <v>5</v>
      </c>
      <c r="T5329" t="n">
        <v>15</v>
      </c>
      <c r="U5329" t="n">
        <v>75.6</v>
      </c>
      <c r="V5329" t="n">
        <v>1.7</v>
      </c>
      <c r="W5329" t="n">
        <v>0.3</v>
      </c>
      <c r="X5329" t="n">
        <v>67</v>
      </c>
      <c r="Y5329"/>
      <c r="Z5329" t="n">
        <v>12</v>
      </c>
      <c r="AA5329" t="n">
        <v>8</v>
      </c>
      <c r="AB5329" t="n">
        <v>50</v>
      </c>
      <c r="AC5329" t="n">
        <v>8</v>
      </c>
      <c r="AD5329" t="n">
        <v>50</v>
      </c>
      <c r="AE5329" t="n">
        <v>37.5</v>
      </c>
      <c r="AF5329" t="n">
        <v>3</v>
      </c>
      <c r="AG5329" t="n">
        <v>64</v>
      </c>
      <c r="AH5329" t="n">
        <v>70</v>
      </c>
      <c r="AI5329" t="n">
        <v>38218</v>
      </c>
      <c r="AJ5329" t="n">
        <v>32277</v>
      </c>
      <c r="AK5329"/>
      <c r="AL5329" t="n">
        <v>41349</v>
      </c>
      <c r="AM5329" t="n">
        <v>41027</v>
      </c>
      <c r="AN5329"/>
      <c r="AO5329" t="n">
        <v>13</v>
      </c>
      <c r="AP5329" t="n">
        <v>304</v>
      </c>
      <c r="AQ5329"/>
      <c r="AR5329"/>
    </row>
    <row r="5330">
      <c r="A5330" t="n">
        <v>485342</v>
      </c>
      <c r="B5330" t="s">
        <v>7668</v>
      </c>
      <c r="C5330" t="s">
        <v>1126</v>
      </c>
      <c r="D5330" t="s">
        <v>1078</v>
      </c>
      <c r="E5330" t="s">
        <v>147</v>
      </c>
      <c r="F5330" t="s">
        <v>216</v>
      </c>
      <c r="G5330" t="s">
        <v>149</v>
      </c>
      <c r="H5330" t="s">
        <v>200</v>
      </c>
      <c r="I5330" t="s">
        <v>186</v>
      </c>
      <c r="J5330" t="s">
        <v>164</v>
      </c>
      <c r="K5330"/>
      <c r="L5330" t="s">
        <v>155</v>
      </c>
      <c r="M5330" t="s">
        <v>155</v>
      </c>
      <c r="N5330" t="n">
        <v>-82.3323</v>
      </c>
      <c r="O5330" t="n">
        <v>27.9906</v>
      </c>
      <c r="P5330" t="n">
        <v>676</v>
      </c>
      <c r="Q5330" t="n">
        <v>676</v>
      </c>
      <c r="R5330" t="n">
        <v>42.6</v>
      </c>
      <c r="S5330" t="n">
        <v>34.9</v>
      </c>
      <c r="T5330" t="n">
        <v>18</v>
      </c>
      <c r="U5330" t="n">
        <v>35.5</v>
      </c>
      <c r="V5330" t="n">
        <v>5.6</v>
      </c>
      <c r="W5330" t="n">
        <v>0.1</v>
      </c>
      <c r="X5330" t="n">
        <v>57</v>
      </c>
      <c r="Y5330"/>
      <c r="Z5330" t="n">
        <v>17</v>
      </c>
      <c r="AA5330"/>
      <c r="AB5330"/>
      <c r="AC5330"/>
      <c r="AD5330"/>
      <c r="AE5330"/>
      <c r="AF5330" t="n">
        <v>115</v>
      </c>
      <c r="AG5330" t="n">
        <v>7</v>
      </c>
      <c r="AH5330" t="n">
        <v>32</v>
      </c>
      <c r="AI5330"/>
      <c r="AJ5330"/>
      <c r="AK5330"/>
      <c r="AL5330"/>
      <c r="AM5330"/>
      <c r="AN5330"/>
      <c r="AO5330"/>
      <c r="AP5330"/>
      <c r="AQ5330"/>
      <c r="AR5330"/>
    </row>
    <row r="5331">
      <c r="A5331" t="n">
        <v>485360</v>
      </c>
      <c r="B5331" t="s">
        <v>7669</v>
      </c>
      <c r="C5331" t="s">
        <v>4799</v>
      </c>
      <c r="D5331" t="s">
        <v>4775</v>
      </c>
      <c r="E5331" t="s">
        <v>283</v>
      </c>
      <c r="F5331" t="s">
        <v>551</v>
      </c>
      <c r="G5331" t="s">
        <v>163</v>
      </c>
      <c r="H5331" t="s">
        <v>200</v>
      </c>
      <c r="I5331" t="s">
        <v>151</v>
      </c>
      <c r="J5331" t="s">
        <v>164</v>
      </c>
      <c r="K5331"/>
      <c r="L5331" t="s">
        <v>155</v>
      </c>
      <c r="M5331" t="s">
        <v>155</v>
      </c>
      <c r="N5331" t="n">
        <v>-95.5871</v>
      </c>
      <c r="O5331" t="n">
        <v>29.9039</v>
      </c>
      <c r="P5331" t="n">
        <v>20</v>
      </c>
      <c r="Q5331" t="n">
        <v>20</v>
      </c>
      <c r="R5331" t="n">
        <v>100</v>
      </c>
      <c r="S5331" t="n">
        <v>30</v>
      </c>
      <c r="T5331" t="n">
        <v>50</v>
      </c>
      <c r="U5331" t="n">
        <v>20</v>
      </c>
      <c r="V5331" t="n">
        <v>0</v>
      </c>
      <c r="W5331" t="n">
        <v>0</v>
      </c>
      <c r="X5331" t="n">
        <v>100</v>
      </c>
      <c r="Y5331"/>
      <c r="Z5331" t="n">
        <v>10</v>
      </c>
      <c r="AA5331"/>
      <c r="AB5331"/>
      <c r="AC5331"/>
      <c r="AD5331"/>
      <c r="AE5331"/>
      <c r="AF5331" t="n">
        <v>3</v>
      </c>
      <c r="AG5331" t="n">
        <v>85</v>
      </c>
      <c r="AH5331" t="n">
        <v>85</v>
      </c>
      <c r="AI5331" t="n">
        <v>57042</v>
      </c>
      <c r="AJ5331" t="n">
        <v>57042</v>
      </c>
      <c r="AK5331"/>
      <c r="AL5331"/>
      <c r="AM5331"/>
      <c r="AN5331"/>
      <c r="AO5331"/>
      <c r="AP5331"/>
      <c r="AQ5331"/>
      <c r="AR5331"/>
    </row>
    <row r="5332">
      <c r="A5332" t="n">
        <v>485379</v>
      </c>
      <c r="B5332" t="s">
        <v>7670</v>
      </c>
      <c r="C5332" t="s">
        <v>1198</v>
      </c>
      <c r="D5332" t="s">
        <v>1078</v>
      </c>
      <c r="E5332" t="s">
        <v>147</v>
      </c>
      <c r="F5332" t="s">
        <v>199</v>
      </c>
      <c r="G5332" t="s">
        <v>189</v>
      </c>
      <c r="H5332" t="s">
        <v>200</v>
      </c>
      <c r="I5332" t="s">
        <v>151</v>
      </c>
      <c r="J5332" t="s">
        <v>164</v>
      </c>
      <c r="K5332"/>
      <c r="L5332" t="s">
        <v>155</v>
      </c>
      <c r="M5332" t="s">
        <v>155</v>
      </c>
      <c r="N5332" t="n">
        <v>-80.0574</v>
      </c>
      <c r="O5332" t="n">
        <v>26.6496</v>
      </c>
      <c r="P5332" t="n">
        <v>511</v>
      </c>
      <c r="Q5332" t="n">
        <v>511</v>
      </c>
      <c r="R5332" t="n">
        <v>78.5</v>
      </c>
      <c r="S5332" t="n">
        <v>11.4</v>
      </c>
      <c r="T5332" t="n">
        <v>32.9</v>
      </c>
      <c r="U5332" t="n">
        <v>35.8</v>
      </c>
      <c r="V5332" t="n">
        <v>0.4</v>
      </c>
      <c r="W5332" t="n">
        <v>0</v>
      </c>
      <c r="X5332" t="n">
        <v>31</v>
      </c>
      <c r="Y5332"/>
      <c r="Z5332" t="n">
        <v>24</v>
      </c>
      <c r="AA5332"/>
      <c r="AB5332"/>
      <c r="AC5332"/>
      <c r="AD5332"/>
      <c r="AE5332"/>
      <c r="AF5332" t="n">
        <v>224</v>
      </c>
      <c r="AG5332" t="n">
        <v>69</v>
      </c>
      <c r="AH5332" t="n">
        <v>69</v>
      </c>
      <c r="AI5332" t="n">
        <v>19137</v>
      </c>
      <c r="AJ5332" t="n">
        <v>18751</v>
      </c>
      <c r="AK5332" t="n">
        <v>19286</v>
      </c>
      <c r="AL5332" t="n">
        <v>17870</v>
      </c>
      <c r="AM5332" t="n">
        <v>22018</v>
      </c>
      <c r="AN5332" t="n">
        <v>22467</v>
      </c>
      <c r="AO5332"/>
      <c r="AP5332"/>
      <c r="AQ5332"/>
      <c r="AR5332"/>
    </row>
    <row r="5333">
      <c r="A5333" t="n">
        <v>485388</v>
      </c>
      <c r="B5333" t="s">
        <v>7671</v>
      </c>
      <c r="C5333" t="s">
        <v>7045</v>
      </c>
      <c r="D5333" t="s">
        <v>1078</v>
      </c>
      <c r="E5333" t="s">
        <v>147</v>
      </c>
      <c r="F5333" t="s">
        <v>199</v>
      </c>
      <c r="G5333" t="s">
        <v>189</v>
      </c>
      <c r="H5333" t="s">
        <v>200</v>
      </c>
      <c r="I5333" t="s">
        <v>186</v>
      </c>
      <c r="J5333" t="s">
        <v>164</v>
      </c>
      <c r="K5333"/>
      <c r="L5333" t="s">
        <v>155</v>
      </c>
      <c r="M5333" t="s">
        <v>155</v>
      </c>
      <c r="N5333" t="n">
        <v>-81.3215</v>
      </c>
      <c r="O5333" t="n">
        <v>28.633</v>
      </c>
      <c r="P5333" t="n">
        <v>590</v>
      </c>
      <c r="Q5333" t="n">
        <v>590</v>
      </c>
      <c r="R5333" t="n">
        <v>85.6</v>
      </c>
      <c r="S5333" t="n">
        <v>17.3</v>
      </c>
      <c r="T5333" t="n">
        <v>36.8</v>
      </c>
      <c r="U5333" t="n">
        <v>41.9</v>
      </c>
      <c r="V5333" t="n">
        <v>0.7</v>
      </c>
      <c r="W5333" t="n">
        <v>0</v>
      </c>
      <c r="X5333" t="n">
        <v>25</v>
      </c>
      <c r="Y5333"/>
      <c r="Z5333" t="n">
        <v>22</v>
      </c>
      <c r="AA5333"/>
      <c r="AB5333"/>
      <c r="AC5333"/>
      <c r="AD5333"/>
      <c r="AE5333"/>
      <c r="AF5333" t="n">
        <v>262</v>
      </c>
      <c r="AG5333" t="n">
        <v>70</v>
      </c>
      <c r="AH5333" t="n">
        <v>70</v>
      </c>
      <c r="AI5333" t="n">
        <v>17690</v>
      </c>
      <c r="AJ5333" t="n">
        <v>17737</v>
      </c>
      <c r="AK5333" t="n">
        <v>18484</v>
      </c>
      <c r="AL5333" t="n">
        <v>18425</v>
      </c>
      <c r="AM5333"/>
      <c r="AN5333"/>
      <c r="AO5333"/>
      <c r="AP5333"/>
      <c r="AQ5333"/>
      <c r="AR5333"/>
    </row>
    <row r="5334">
      <c r="A5334" t="n">
        <v>485397</v>
      </c>
      <c r="B5334" t="s">
        <v>7672</v>
      </c>
      <c r="C5334" t="s">
        <v>4445</v>
      </c>
      <c r="D5334" t="s">
        <v>4200</v>
      </c>
      <c r="E5334" t="s">
        <v>997</v>
      </c>
      <c r="F5334" t="s">
        <v>199</v>
      </c>
      <c r="G5334" t="s">
        <v>189</v>
      </c>
      <c r="H5334" t="s">
        <v>200</v>
      </c>
      <c r="I5334" t="s">
        <v>186</v>
      </c>
      <c r="J5334" t="s">
        <v>164</v>
      </c>
      <c r="K5334"/>
      <c r="L5334" t="s">
        <v>155</v>
      </c>
      <c r="M5334" t="s">
        <v>155</v>
      </c>
      <c r="N5334" t="n">
        <v>-75.1686</v>
      </c>
      <c r="O5334" t="n">
        <v>40.0823</v>
      </c>
      <c r="P5334" t="n">
        <v>242</v>
      </c>
      <c r="Q5334" t="n">
        <v>242</v>
      </c>
      <c r="R5334" t="n">
        <v>97.1</v>
      </c>
      <c r="S5334" t="n">
        <v>2.5</v>
      </c>
      <c r="T5334" t="n">
        <v>57.9</v>
      </c>
      <c r="U5334" t="n">
        <v>5.4</v>
      </c>
      <c r="V5334" t="n">
        <v>0.4</v>
      </c>
      <c r="W5334" t="n">
        <v>0</v>
      </c>
      <c r="X5334" t="n">
        <v>50</v>
      </c>
      <c r="Y5334" t="n">
        <v>64</v>
      </c>
      <c r="Z5334" t="n">
        <v>25</v>
      </c>
      <c r="AA5334"/>
      <c r="AB5334"/>
      <c r="AC5334"/>
      <c r="AD5334"/>
      <c r="AE5334"/>
      <c r="AF5334" t="n">
        <v>97</v>
      </c>
      <c r="AG5334" t="n">
        <v>56</v>
      </c>
      <c r="AH5334" t="n">
        <v>56</v>
      </c>
      <c r="AI5334" t="n">
        <v>17752</v>
      </c>
      <c r="AJ5334" t="n">
        <v>19120</v>
      </c>
      <c r="AK5334" t="n">
        <v>17738</v>
      </c>
      <c r="AL5334" t="n">
        <v>19527</v>
      </c>
      <c r="AM5334" t="n">
        <v>23277</v>
      </c>
      <c r="AN5334"/>
      <c r="AO5334"/>
      <c r="AP5334"/>
      <c r="AQ5334"/>
      <c r="AR5334"/>
    </row>
    <row r="5335">
      <c r="A5335" t="n">
        <v>485403</v>
      </c>
      <c r="B5335" t="s">
        <v>7673</v>
      </c>
      <c r="C5335" t="s">
        <v>463</v>
      </c>
      <c r="D5335" t="s">
        <v>440</v>
      </c>
      <c r="E5335" t="s">
        <v>267</v>
      </c>
      <c r="F5335" t="s">
        <v>162</v>
      </c>
      <c r="G5335" t="s">
        <v>163</v>
      </c>
      <c r="H5335" t="s">
        <v>150</v>
      </c>
      <c r="I5335" t="s">
        <v>151</v>
      </c>
      <c r="J5335" t="s">
        <v>164</v>
      </c>
      <c r="K5335" t="s">
        <v>209</v>
      </c>
      <c r="L5335" t="s">
        <v>155</v>
      </c>
      <c r="M5335" t="s">
        <v>155</v>
      </c>
      <c r="N5335" t="n">
        <v>-117.2177</v>
      </c>
      <c r="O5335" t="n">
        <v>32.732</v>
      </c>
      <c r="P5335" t="n">
        <v>113</v>
      </c>
      <c r="Q5335"/>
      <c r="R5335"/>
      <c r="S5335"/>
      <c r="T5335"/>
      <c r="U5335"/>
      <c r="V5335"/>
      <c r="W5335"/>
      <c r="X5335"/>
      <c r="Y5335"/>
      <c r="Z5335"/>
      <c r="AA5335"/>
      <c r="AB5335"/>
      <c r="AC5335"/>
      <c r="AD5335"/>
      <c r="AE5335"/>
      <c r="AF5335"/>
      <c r="AG5335"/>
      <c r="AH5335"/>
      <c r="AI5335"/>
      <c r="AJ5335"/>
      <c r="AK5335"/>
      <c r="AL5335"/>
      <c r="AM5335"/>
      <c r="AN5335"/>
      <c r="AO5335"/>
      <c r="AP5335"/>
      <c r="AQ5335" t="n">
        <v>68</v>
      </c>
      <c r="AR5335"/>
    </row>
    <row r="5336">
      <c r="A5336" t="n">
        <v>485412</v>
      </c>
      <c r="B5336" t="s">
        <v>7674</v>
      </c>
      <c r="C5336" t="s">
        <v>7675</v>
      </c>
      <c r="D5336" t="s">
        <v>440</v>
      </c>
      <c r="E5336" t="s">
        <v>267</v>
      </c>
      <c r="F5336" t="s">
        <v>199</v>
      </c>
      <c r="G5336" t="s">
        <v>189</v>
      </c>
      <c r="H5336" t="s">
        <v>200</v>
      </c>
      <c r="I5336" t="s">
        <v>186</v>
      </c>
      <c r="J5336" t="s">
        <v>164</v>
      </c>
      <c r="K5336"/>
      <c r="L5336" t="s">
        <v>155</v>
      </c>
      <c r="M5336" t="s">
        <v>155</v>
      </c>
      <c r="N5336" t="n">
        <v>-117.0108</v>
      </c>
      <c r="O5336" t="n">
        <v>33.7457</v>
      </c>
      <c r="P5336" t="n">
        <v>217</v>
      </c>
      <c r="Q5336" t="n">
        <v>217</v>
      </c>
      <c r="R5336" t="n">
        <v>83.4</v>
      </c>
      <c r="S5336" t="n">
        <v>17.1</v>
      </c>
      <c r="T5336" t="n">
        <v>11.5</v>
      </c>
      <c r="U5336" t="n">
        <v>63.6</v>
      </c>
      <c r="V5336" t="n">
        <v>1.8</v>
      </c>
      <c r="W5336" t="n">
        <v>0.9</v>
      </c>
      <c r="X5336" t="n">
        <v>92</v>
      </c>
      <c r="Y5336"/>
      <c r="Z5336" t="n">
        <v>20</v>
      </c>
      <c r="AA5336"/>
      <c r="AB5336"/>
      <c r="AC5336"/>
      <c r="AD5336"/>
      <c r="AE5336"/>
      <c r="AF5336" t="n">
        <v>67</v>
      </c>
      <c r="AG5336" t="n">
        <v>64</v>
      </c>
      <c r="AH5336" t="n">
        <v>64</v>
      </c>
      <c r="AI5336" t="n">
        <v>15359</v>
      </c>
      <c r="AJ5336" t="n">
        <v>14494</v>
      </c>
      <c r="AK5336" t="n">
        <v>15413</v>
      </c>
      <c r="AL5336" t="n">
        <v>15805</v>
      </c>
      <c r="AM5336" t="n">
        <v>19091</v>
      </c>
      <c r="AN5336" t="n">
        <v>19091</v>
      </c>
      <c r="AO5336"/>
      <c r="AP5336"/>
      <c r="AQ5336"/>
      <c r="AR5336"/>
    </row>
    <row r="5337">
      <c r="A5337" t="n">
        <v>485458</v>
      </c>
      <c r="B5337" t="s">
        <v>7676</v>
      </c>
      <c r="C5337" t="s">
        <v>7677</v>
      </c>
      <c r="D5337" t="s">
        <v>1175</v>
      </c>
      <c r="E5337" t="s">
        <v>147</v>
      </c>
      <c r="F5337" t="s">
        <v>173</v>
      </c>
      <c r="G5337" t="s">
        <v>149</v>
      </c>
      <c r="H5337" t="s">
        <v>174</v>
      </c>
      <c r="I5337" t="s">
        <v>175</v>
      </c>
      <c r="J5337" t="s">
        <v>168</v>
      </c>
      <c r="K5337" t="s">
        <v>176</v>
      </c>
      <c r="L5337" t="s">
        <v>155</v>
      </c>
      <c r="M5337" t="s">
        <v>155</v>
      </c>
      <c r="N5337" t="n">
        <v>-82.3821</v>
      </c>
      <c r="O5337" t="n">
        <v>31.2128</v>
      </c>
      <c r="P5337" t="n">
        <v>5433</v>
      </c>
      <c r="Q5337" t="n">
        <v>5433</v>
      </c>
      <c r="R5337" t="n">
        <v>65.1</v>
      </c>
      <c r="S5337" t="n">
        <v>61.6</v>
      </c>
      <c r="T5337" t="n">
        <v>21.8</v>
      </c>
      <c r="U5337" t="n">
        <v>11</v>
      </c>
      <c r="V5337" t="n">
        <v>0.9</v>
      </c>
      <c r="W5337" t="n">
        <v>0.3</v>
      </c>
      <c r="X5337" t="n">
        <v>62</v>
      </c>
      <c r="Y5337" t="n">
        <v>47</v>
      </c>
      <c r="Z5337" t="n">
        <v>15</v>
      </c>
      <c r="AA5337" t="n">
        <v>92</v>
      </c>
      <c r="AB5337" t="n">
        <v>45.7</v>
      </c>
      <c r="AC5337"/>
      <c r="AD5337"/>
      <c r="AE5337"/>
      <c r="AF5337" t="n">
        <v>55</v>
      </c>
      <c r="AG5337" t="n">
        <v>27</v>
      </c>
      <c r="AH5337" t="n">
        <v>93</v>
      </c>
      <c r="AI5337" t="n">
        <v>2168</v>
      </c>
      <c r="AJ5337" t="n">
        <v>-265</v>
      </c>
      <c r="AK5337" t="n">
        <v>-340</v>
      </c>
      <c r="AL5337" t="n">
        <v>1789</v>
      </c>
      <c r="AM5337"/>
      <c r="AN5337"/>
      <c r="AO5337" t="n">
        <v>126</v>
      </c>
      <c r="AP5337"/>
      <c r="AQ5337"/>
      <c r="AR5337"/>
    </row>
    <row r="5338">
      <c r="A5338" t="n">
        <v>485476</v>
      </c>
      <c r="B5338" t="s">
        <v>7678</v>
      </c>
      <c r="C5338" t="s">
        <v>7302</v>
      </c>
      <c r="D5338" t="s">
        <v>5199</v>
      </c>
      <c r="E5338" t="s">
        <v>267</v>
      </c>
      <c r="F5338" t="s">
        <v>199</v>
      </c>
      <c r="G5338" t="s">
        <v>189</v>
      </c>
      <c r="H5338" t="s">
        <v>200</v>
      </c>
      <c r="I5338" t="s">
        <v>151</v>
      </c>
      <c r="J5338" t="s">
        <v>164</v>
      </c>
      <c r="K5338"/>
      <c r="L5338" t="s">
        <v>155</v>
      </c>
      <c r="M5338" t="s">
        <v>155</v>
      </c>
      <c r="N5338" t="n">
        <v>-117.2702</v>
      </c>
      <c r="O5338" t="n">
        <v>47.6577</v>
      </c>
      <c r="P5338" t="n">
        <v>164</v>
      </c>
      <c r="Q5338" t="n">
        <v>164</v>
      </c>
      <c r="R5338" t="n">
        <v>99.4</v>
      </c>
      <c r="S5338" t="n">
        <v>79.9</v>
      </c>
      <c r="T5338" t="n">
        <v>0</v>
      </c>
      <c r="U5338" t="n">
        <v>12.2</v>
      </c>
      <c r="V5338" t="n">
        <v>1.2</v>
      </c>
      <c r="W5338" t="n">
        <v>0</v>
      </c>
      <c r="X5338" t="n">
        <v>80</v>
      </c>
      <c r="Y5338"/>
      <c r="Z5338" t="n">
        <v>10</v>
      </c>
      <c r="AA5338"/>
      <c r="AB5338"/>
      <c r="AC5338"/>
      <c r="AD5338"/>
      <c r="AE5338"/>
      <c r="AF5338" t="n">
        <v>51</v>
      </c>
      <c r="AG5338" t="n">
        <v>51</v>
      </c>
      <c r="AH5338" t="n">
        <v>51</v>
      </c>
      <c r="AI5338" t="n">
        <v>19381</v>
      </c>
      <c r="AJ5338" t="n">
        <v>17901</v>
      </c>
      <c r="AK5338" t="n">
        <v>18937</v>
      </c>
      <c r="AL5338" t="n">
        <v>21528</v>
      </c>
      <c r="AM5338"/>
      <c r="AN5338" t="n">
        <v>22279</v>
      </c>
      <c r="AO5338"/>
      <c r="AP5338"/>
      <c r="AQ5338"/>
      <c r="AR5338"/>
    </row>
    <row r="5339">
      <c r="A5339" t="n">
        <v>485485</v>
      </c>
      <c r="B5339" t="s">
        <v>7679</v>
      </c>
      <c r="C5339" t="s">
        <v>7680</v>
      </c>
      <c r="D5339" t="s">
        <v>1078</v>
      </c>
      <c r="E5339" t="s">
        <v>147</v>
      </c>
      <c r="F5339" t="s">
        <v>199</v>
      </c>
      <c r="G5339" t="s">
        <v>189</v>
      </c>
      <c r="H5339" t="s">
        <v>200</v>
      </c>
      <c r="I5339" t="s">
        <v>186</v>
      </c>
      <c r="J5339" t="s">
        <v>164</v>
      </c>
      <c r="K5339"/>
      <c r="L5339" t="s">
        <v>155</v>
      </c>
      <c r="M5339" t="s">
        <v>155</v>
      </c>
      <c r="N5339" t="n">
        <v>-80.1437</v>
      </c>
      <c r="O5339" t="n">
        <v>26.6495</v>
      </c>
      <c r="P5339" t="n">
        <v>352</v>
      </c>
      <c r="Q5339" t="n">
        <v>352</v>
      </c>
      <c r="R5339" t="n">
        <v>88.9</v>
      </c>
      <c r="S5339" t="n">
        <v>2.3</v>
      </c>
      <c r="T5339" t="n">
        <v>3.7</v>
      </c>
      <c r="U5339" t="n">
        <v>86.6</v>
      </c>
      <c r="V5339" t="n">
        <v>0.3</v>
      </c>
      <c r="W5339" t="n">
        <v>7.1</v>
      </c>
      <c r="X5339" t="n">
        <v>88</v>
      </c>
      <c r="Y5339"/>
      <c r="Z5339" t="n">
        <v>25</v>
      </c>
      <c r="AA5339"/>
      <c r="AB5339"/>
      <c r="AC5339"/>
      <c r="AD5339"/>
      <c r="AE5339"/>
      <c r="AF5339" t="n">
        <v>180</v>
      </c>
      <c r="AG5339" t="n">
        <v>48</v>
      </c>
      <c r="AH5339" t="n">
        <v>48</v>
      </c>
      <c r="AI5339" t="n">
        <v>16207</v>
      </c>
      <c r="AJ5339" t="n">
        <v>16137</v>
      </c>
      <c r="AK5339" t="n">
        <v>16083</v>
      </c>
      <c r="AL5339"/>
      <c r="AM5339" t="n">
        <v>19384</v>
      </c>
      <c r="AN5339"/>
      <c r="AO5339"/>
      <c r="AP5339"/>
      <c r="AQ5339"/>
      <c r="AR5339"/>
    </row>
    <row r="5340">
      <c r="A5340" t="n">
        <v>485494</v>
      </c>
      <c r="B5340" t="s">
        <v>7681</v>
      </c>
      <c r="C5340" t="s">
        <v>463</v>
      </c>
      <c r="D5340" t="s">
        <v>440</v>
      </c>
      <c r="E5340" t="s">
        <v>267</v>
      </c>
      <c r="F5340" t="s">
        <v>199</v>
      </c>
      <c r="G5340" t="s">
        <v>189</v>
      </c>
      <c r="H5340" t="s">
        <v>200</v>
      </c>
      <c r="I5340" t="s">
        <v>151</v>
      </c>
      <c r="J5340" t="s">
        <v>164</v>
      </c>
      <c r="K5340"/>
      <c r="L5340" t="s">
        <v>155</v>
      </c>
      <c r="M5340" t="s">
        <v>155</v>
      </c>
      <c r="N5340" t="n">
        <v>-117.1599</v>
      </c>
      <c r="O5340" t="n">
        <v>32.7193</v>
      </c>
      <c r="P5340" t="n">
        <v>157</v>
      </c>
      <c r="Q5340" t="n">
        <v>157</v>
      </c>
      <c r="R5340" t="n">
        <v>10.8</v>
      </c>
      <c r="S5340" t="n">
        <v>9.6</v>
      </c>
      <c r="T5340" t="n">
        <v>21.7</v>
      </c>
      <c r="U5340" t="n">
        <v>59.2</v>
      </c>
      <c r="V5340" t="n">
        <v>7</v>
      </c>
      <c r="W5340" t="n">
        <v>0</v>
      </c>
      <c r="X5340" t="n">
        <v>88</v>
      </c>
      <c r="Y5340" t="n">
        <v>71</v>
      </c>
      <c r="Z5340" t="n">
        <v>15</v>
      </c>
      <c r="AA5340"/>
      <c r="AB5340"/>
      <c r="AC5340"/>
      <c r="AD5340"/>
      <c r="AE5340"/>
      <c r="AF5340" t="n">
        <v>41</v>
      </c>
      <c r="AG5340" t="n">
        <v>83</v>
      </c>
      <c r="AH5340" t="n">
        <v>83</v>
      </c>
      <c r="AI5340" t="n">
        <v>20688</v>
      </c>
      <c r="AJ5340" t="n">
        <v>20690</v>
      </c>
      <c r="AK5340" t="n">
        <v>20675</v>
      </c>
      <c r="AL5340"/>
      <c r="AM5340"/>
      <c r="AN5340"/>
      <c r="AO5340"/>
      <c r="AP5340"/>
      <c r="AQ5340"/>
      <c r="AR5340"/>
    </row>
    <row r="5341">
      <c r="A5341" t="n">
        <v>485500</v>
      </c>
      <c r="B5341" t="s">
        <v>7682</v>
      </c>
      <c r="C5341" t="s">
        <v>6051</v>
      </c>
      <c r="D5341" t="s">
        <v>440</v>
      </c>
      <c r="E5341" t="s">
        <v>267</v>
      </c>
      <c r="F5341" t="s">
        <v>279</v>
      </c>
      <c r="G5341" t="s">
        <v>189</v>
      </c>
      <c r="H5341" t="s">
        <v>174</v>
      </c>
      <c r="I5341" t="s">
        <v>186</v>
      </c>
      <c r="J5341" t="s">
        <v>164</v>
      </c>
      <c r="K5341"/>
      <c r="L5341" t="s">
        <v>155</v>
      </c>
      <c r="M5341" t="s">
        <v>155</v>
      </c>
      <c r="N5341" t="n">
        <v>-118.3698</v>
      </c>
      <c r="O5341" t="n">
        <v>33.9321</v>
      </c>
      <c r="P5341" t="n">
        <v>253</v>
      </c>
      <c r="Q5341" t="n">
        <v>253</v>
      </c>
      <c r="R5341" t="n">
        <v>11.9</v>
      </c>
      <c r="S5341" t="n">
        <v>21.3</v>
      </c>
      <c r="T5341" t="n">
        <v>39.1</v>
      </c>
      <c r="U5341" t="n">
        <v>21.3</v>
      </c>
      <c r="V5341" t="n">
        <v>6.3</v>
      </c>
      <c r="W5341" t="n">
        <v>0</v>
      </c>
      <c r="X5341" t="n">
        <v>100</v>
      </c>
      <c r="Y5341" t="n">
        <v>83</v>
      </c>
      <c r="Z5341" t="n">
        <v>26</v>
      </c>
      <c r="AA5341" t="n">
        <v>4</v>
      </c>
      <c r="AB5341" t="n">
        <v>100</v>
      </c>
      <c r="AC5341"/>
      <c r="AD5341"/>
      <c r="AE5341"/>
      <c r="AF5341" t="n">
        <v>20</v>
      </c>
      <c r="AG5341" t="n">
        <v>13</v>
      </c>
      <c r="AH5341" t="n">
        <v>48</v>
      </c>
      <c r="AI5341" t="n">
        <v>14659</v>
      </c>
      <c r="AJ5341" t="n">
        <v>14659</v>
      </c>
      <c r="AK5341"/>
      <c r="AL5341"/>
      <c r="AM5341"/>
      <c r="AN5341"/>
      <c r="AO5341"/>
      <c r="AP5341"/>
      <c r="AQ5341"/>
      <c r="AR5341"/>
    </row>
    <row r="5342">
      <c r="A5342" t="n">
        <v>485519</v>
      </c>
      <c r="B5342" t="s">
        <v>7683</v>
      </c>
      <c r="C5342" t="s">
        <v>664</v>
      </c>
      <c r="D5342" t="s">
        <v>440</v>
      </c>
      <c r="E5342" t="s">
        <v>267</v>
      </c>
      <c r="F5342" t="s">
        <v>188</v>
      </c>
      <c r="G5342" t="s">
        <v>189</v>
      </c>
      <c r="H5342" t="s">
        <v>150</v>
      </c>
      <c r="I5342" t="s">
        <v>186</v>
      </c>
      <c r="J5342" t="s">
        <v>164</v>
      </c>
      <c r="K5342" t="s">
        <v>176</v>
      </c>
      <c r="L5342" t="s">
        <v>155</v>
      </c>
      <c r="M5342" t="s">
        <v>155</v>
      </c>
      <c r="N5342" t="n">
        <v>-119.4864</v>
      </c>
      <c r="O5342" t="n">
        <v>34.3877</v>
      </c>
      <c r="P5342" t="n">
        <v>578</v>
      </c>
      <c r="Q5342" t="n">
        <v>578</v>
      </c>
      <c r="R5342" t="n">
        <v>42</v>
      </c>
      <c r="S5342" t="n">
        <v>40.3</v>
      </c>
      <c r="T5342" t="n">
        <v>28.2</v>
      </c>
      <c r="U5342" t="n">
        <v>17</v>
      </c>
      <c r="V5342" t="n">
        <v>3.3</v>
      </c>
      <c r="W5342" t="n">
        <v>1.9</v>
      </c>
      <c r="X5342" t="n">
        <v>67</v>
      </c>
      <c r="Y5342" t="n">
        <v>100</v>
      </c>
      <c r="Z5342" t="n">
        <v>24</v>
      </c>
      <c r="AA5342" t="n">
        <v>86</v>
      </c>
      <c r="AB5342" t="n">
        <v>38.4</v>
      </c>
      <c r="AC5342"/>
      <c r="AD5342"/>
      <c r="AE5342"/>
      <c r="AF5342" t="n">
        <v>41</v>
      </c>
      <c r="AG5342" t="n">
        <v>37</v>
      </c>
      <c r="AH5342" t="n">
        <v>45</v>
      </c>
      <c r="AI5342" t="n">
        <v>28512</v>
      </c>
      <c r="AJ5342" t="n">
        <v>29845</v>
      </c>
      <c r="AK5342" t="n">
        <v>28013</v>
      </c>
      <c r="AL5342"/>
      <c r="AM5342"/>
      <c r="AN5342"/>
      <c r="AO5342" t="n">
        <v>55</v>
      </c>
      <c r="AP5342" t="n">
        <v>25</v>
      </c>
      <c r="AQ5342"/>
      <c r="AR5342"/>
    </row>
    <row r="5343">
      <c r="A5343" t="n">
        <v>485546</v>
      </c>
      <c r="B5343" t="s">
        <v>7684</v>
      </c>
      <c r="C5343" t="s">
        <v>4622</v>
      </c>
      <c r="D5343" t="s">
        <v>4623</v>
      </c>
      <c r="E5343" t="s">
        <v>891</v>
      </c>
      <c r="F5343" t="s">
        <v>188</v>
      </c>
      <c r="G5343" t="s">
        <v>189</v>
      </c>
      <c r="H5343" t="s">
        <v>150</v>
      </c>
      <c r="I5343" t="s">
        <v>151</v>
      </c>
      <c r="J5343" t="s">
        <v>164</v>
      </c>
      <c r="K5343" t="s">
        <v>159</v>
      </c>
      <c r="L5343" t="s">
        <v>155</v>
      </c>
      <c r="M5343" t="s">
        <v>155</v>
      </c>
      <c r="N5343" t="n">
        <v>-96.7236</v>
      </c>
      <c r="O5343" t="n">
        <v>43.5476</v>
      </c>
      <c r="P5343" t="n">
        <v>895</v>
      </c>
      <c r="Q5343" t="n">
        <v>393</v>
      </c>
      <c r="R5343" t="n">
        <v>42</v>
      </c>
      <c r="S5343" t="n">
        <v>20.1</v>
      </c>
      <c r="T5343" t="n">
        <v>38.9</v>
      </c>
      <c r="U5343" t="n">
        <v>27</v>
      </c>
      <c r="V5343" t="n">
        <v>1.5</v>
      </c>
      <c r="W5343" t="n">
        <v>3.1</v>
      </c>
      <c r="X5343"/>
      <c r="Y5343" t="n">
        <v>50</v>
      </c>
      <c r="Z5343" t="n">
        <v>11</v>
      </c>
      <c r="AA5343" t="n">
        <v>127</v>
      </c>
      <c r="AB5343" t="n">
        <v>10.2</v>
      </c>
      <c r="AC5343" t="n">
        <v>126</v>
      </c>
      <c r="AD5343" t="n">
        <v>9.5</v>
      </c>
      <c r="AE5343" t="n">
        <v>8.7</v>
      </c>
      <c r="AF5343" t="n">
        <v>0</v>
      </c>
      <c r="AG5343" t="n">
        <v>78</v>
      </c>
      <c r="AH5343" t="n">
        <v>93</v>
      </c>
      <c r="AI5343"/>
      <c r="AJ5343"/>
      <c r="AK5343"/>
      <c r="AL5343"/>
      <c r="AM5343"/>
      <c r="AN5343"/>
      <c r="AO5343" t="n">
        <v>7</v>
      </c>
      <c r="AP5343" t="n">
        <v>8</v>
      </c>
      <c r="AQ5343" t="n">
        <v>38</v>
      </c>
      <c r="AR5343" t="n">
        <v>32</v>
      </c>
    </row>
    <row r="5344">
      <c r="A5344" t="n">
        <v>485564</v>
      </c>
      <c r="B5344" t="s">
        <v>7685</v>
      </c>
      <c r="C5344" t="s">
        <v>1732</v>
      </c>
      <c r="D5344" t="s">
        <v>2071</v>
      </c>
      <c r="E5344" t="s">
        <v>147</v>
      </c>
      <c r="F5344" t="s">
        <v>279</v>
      </c>
      <c r="G5344" t="s">
        <v>189</v>
      </c>
      <c r="H5344" t="s">
        <v>174</v>
      </c>
      <c r="I5344" t="s">
        <v>151</v>
      </c>
      <c r="J5344" t="s">
        <v>164</v>
      </c>
      <c r="K5344"/>
      <c r="L5344" t="s">
        <v>155</v>
      </c>
      <c r="M5344" t="s">
        <v>155</v>
      </c>
      <c r="N5344" t="n">
        <v>-91.9994</v>
      </c>
      <c r="O5344" t="n">
        <v>30.2505</v>
      </c>
      <c r="P5344" t="n">
        <v>349</v>
      </c>
      <c r="Q5344" t="n">
        <v>349</v>
      </c>
      <c r="R5344" t="n">
        <v>96.3</v>
      </c>
      <c r="S5344" t="n">
        <v>15.5</v>
      </c>
      <c r="T5344" t="n">
        <v>79.4</v>
      </c>
      <c r="U5344" t="n">
        <v>4.3</v>
      </c>
      <c r="V5344" t="n">
        <v>0.9</v>
      </c>
      <c r="W5344" t="n">
        <v>0</v>
      </c>
      <c r="X5344" t="n">
        <v>86</v>
      </c>
      <c r="Y5344" t="n">
        <v>0</v>
      </c>
      <c r="Z5344" t="n">
        <v>23</v>
      </c>
      <c r="AA5344" t="n">
        <v>206</v>
      </c>
      <c r="AB5344" t="n">
        <v>89.3</v>
      </c>
      <c r="AC5344"/>
      <c r="AD5344"/>
      <c r="AE5344"/>
      <c r="AF5344" t="n">
        <v>107</v>
      </c>
      <c r="AG5344" t="n">
        <v>40</v>
      </c>
      <c r="AH5344" t="n">
        <v>46</v>
      </c>
      <c r="AI5344"/>
      <c r="AJ5344"/>
      <c r="AK5344"/>
      <c r="AL5344"/>
      <c r="AM5344"/>
      <c r="AN5344"/>
      <c r="AO5344" t="n">
        <v>5</v>
      </c>
      <c r="AP5344"/>
      <c r="AQ5344"/>
      <c r="AR5344"/>
    </row>
    <row r="5345">
      <c r="A5345" t="n">
        <v>485573</v>
      </c>
      <c r="B5345" t="s">
        <v>7686</v>
      </c>
      <c r="C5345" t="s">
        <v>448</v>
      </c>
      <c r="D5345" t="s">
        <v>440</v>
      </c>
      <c r="E5345" t="s">
        <v>267</v>
      </c>
      <c r="F5345" t="s">
        <v>199</v>
      </c>
      <c r="G5345" t="s">
        <v>189</v>
      </c>
      <c r="H5345" t="s">
        <v>200</v>
      </c>
      <c r="I5345" t="s">
        <v>151</v>
      </c>
      <c r="J5345" t="s">
        <v>164</v>
      </c>
      <c r="K5345"/>
      <c r="L5345" t="s">
        <v>155</v>
      </c>
      <c r="M5345" t="s">
        <v>155</v>
      </c>
      <c r="N5345" t="n">
        <v>-118.2748</v>
      </c>
      <c r="O5345" t="n">
        <v>34.0499</v>
      </c>
      <c r="P5345" t="n">
        <v>423</v>
      </c>
      <c r="Q5345" t="n">
        <v>423</v>
      </c>
      <c r="R5345" t="n">
        <v>85.1</v>
      </c>
      <c r="S5345" t="n">
        <v>71.4</v>
      </c>
      <c r="T5345" t="n">
        <v>1.4</v>
      </c>
      <c r="U5345" t="n">
        <v>22.9</v>
      </c>
      <c r="V5345" t="n">
        <v>3.8</v>
      </c>
      <c r="W5345" t="n">
        <v>0.2</v>
      </c>
      <c r="X5345" t="n">
        <v>85</v>
      </c>
      <c r="Y5345" t="n">
        <v>100</v>
      </c>
      <c r="Z5345" t="n">
        <v>30</v>
      </c>
      <c r="AA5345"/>
      <c r="AB5345"/>
      <c r="AC5345"/>
      <c r="AD5345"/>
      <c r="AE5345"/>
      <c r="AF5345" t="n">
        <v>156</v>
      </c>
      <c r="AG5345" t="n">
        <v>55</v>
      </c>
      <c r="AH5345" t="n">
        <v>57</v>
      </c>
      <c r="AI5345" t="n">
        <v>33587</v>
      </c>
      <c r="AJ5345" t="n">
        <v>33640</v>
      </c>
      <c r="AK5345" t="n">
        <v>32837</v>
      </c>
      <c r="AL5345" t="n">
        <v>34077</v>
      </c>
      <c r="AM5345"/>
      <c r="AN5345"/>
      <c r="AO5345"/>
      <c r="AP5345"/>
      <c r="AQ5345"/>
      <c r="AR5345"/>
    </row>
    <row r="5346">
      <c r="A5346" t="n">
        <v>485591</v>
      </c>
      <c r="B5346" t="s">
        <v>7687</v>
      </c>
      <c r="C5346" t="s">
        <v>358</v>
      </c>
      <c r="D5346" t="s">
        <v>345</v>
      </c>
      <c r="E5346" t="s">
        <v>147</v>
      </c>
      <c r="F5346" t="s">
        <v>199</v>
      </c>
      <c r="G5346" t="s">
        <v>189</v>
      </c>
      <c r="H5346" t="s">
        <v>200</v>
      </c>
      <c r="I5346" t="s">
        <v>175</v>
      </c>
      <c r="J5346" t="s">
        <v>164</v>
      </c>
      <c r="K5346"/>
      <c r="L5346" t="s">
        <v>155</v>
      </c>
      <c r="M5346" t="s">
        <v>155</v>
      </c>
      <c r="N5346" t="n">
        <v>-92.0192</v>
      </c>
      <c r="O5346" t="n">
        <v>34.2037</v>
      </c>
      <c r="P5346" t="n">
        <v>44</v>
      </c>
      <c r="Q5346" t="n">
        <v>44</v>
      </c>
      <c r="R5346" t="n">
        <v>95.5</v>
      </c>
      <c r="S5346" t="n">
        <v>6.8</v>
      </c>
      <c r="T5346" t="n">
        <v>93.2</v>
      </c>
      <c r="U5346" t="n">
        <v>0</v>
      </c>
      <c r="V5346" t="n">
        <v>0</v>
      </c>
      <c r="W5346" t="n">
        <v>0</v>
      </c>
      <c r="X5346" t="n">
        <v>100</v>
      </c>
      <c r="Y5346"/>
      <c r="Z5346" t="n">
        <v>15</v>
      </c>
      <c r="AA5346"/>
      <c r="AB5346"/>
      <c r="AC5346"/>
      <c r="AD5346"/>
      <c r="AE5346"/>
      <c r="AF5346" t="n">
        <v>44</v>
      </c>
      <c r="AG5346" t="n">
        <v>100</v>
      </c>
      <c r="AH5346" t="n">
        <v>100</v>
      </c>
      <c r="AI5346" t="n">
        <v>19101</v>
      </c>
      <c r="AJ5346" t="n">
        <v>19101</v>
      </c>
      <c r="AK5346"/>
      <c r="AL5346"/>
      <c r="AM5346"/>
      <c r="AN5346"/>
      <c r="AO5346"/>
      <c r="AP5346"/>
      <c r="AQ5346"/>
      <c r="AR5346"/>
    </row>
    <row r="5347">
      <c r="A5347" t="n">
        <v>485607</v>
      </c>
      <c r="B5347" t="s">
        <v>7688</v>
      </c>
      <c r="C5347" t="s">
        <v>1037</v>
      </c>
      <c r="D5347" t="s">
        <v>992</v>
      </c>
      <c r="E5347" t="s">
        <v>993</v>
      </c>
      <c r="F5347" t="s">
        <v>199</v>
      </c>
      <c r="G5347" t="s">
        <v>189</v>
      </c>
      <c r="H5347" t="s">
        <v>200</v>
      </c>
      <c r="I5347" t="s">
        <v>151</v>
      </c>
      <c r="J5347" t="s">
        <v>164</v>
      </c>
      <c r="K5347"/>
      <c r="L5347" t="s">
        <v>155</v>
      </c>
      <c r="M5347" t="s">
        <v>155</v>
      </c>
      <c r="N5347" t="n">
        <v>-72.9913</v>
      </c>
      <c r="O5347" t="n">
        <v>41.541</v>
      </c>
      <c r="P5347" t="n">
        <v>96</v>
      </c>
      <c r="Q5347" t="n">
        <v>96</v>
      </c>
      <c r="R5347" t="n">
        <v>96.9</v>
      </c>
      <c r="S5347" t="n">
        <v>18.8</v>
      </c>
      <c r="T5347" t="n">
        <v>19.8</v>
      </c>
      <c r="U5347" t="n">
        <v>58.3</v>
      </c>
      <c r="V5347" t="n">
        <v>0</v>
      </c>
      <c r="W5347" t="n">
        <v>0</v>
      </c>
      <c r="X5347" t="n">
        <v>67</v>
      </c>
      <c r="Y5347" t="n">
        <v>100</v>
      </c>
      <c r="Z5347" t="n">
        <v>15</v>
      </c>
      <c r="AA5347"/>
      <c r="AB5347"/>
      <c r="AC5347"/>
      <c r="AD5347"/>
      <c r="AE5347"/>
      <c r="AF5347" t="n">
        <v>38</v>
      </c>
      <c r="AG5347" t="n">
        <v>42</v>
      </c>
      <c r="AH5347" t="n">
        <v>43</v>
      </c>
      <c r="AI5347" t="n">
        <v>11299</v>
      </c>
      <c r="AJ5347" t="n">
        <v>11539</v>
      </c>
      <c r="AK5347"/>
      <c r="AL5347"/>
      <c r="AM5347"/>
      <c r="AN5347"/>
      <c r="AO5347"/>
      <c r="AP5347"/>
      <c r="AQ5347"/>
      <c r="AR5347"/>
    </row>
    <row r="5348">
      <c r="A5348" t="n">
        <v>485698</v>
      </c>
      <c r="B5348" t="s">
        <v>7689</v>
      </c>
      <c r="C5348" t="s">
        <v>1492</v>
      </c>
      <c r="D5348" t="s">
        <v>4545</v>
      </c>
      <c r="E5348" t="s">
        <v>147</v>
      </c>
      <c r="F5348" t="s">
        <v>162</v>
      </c>
      <c r="G5348" t="s">
        <v>163</v>
      </c>
      <c r="H5348" t="s">
        <v>150</v>
      </c>
      <c r="I5348" t="s">
        <v>151</v>
      </c>
      <c r="J5348" t="s">
        <v>164</v>
      </c>
      <c r="K5348" t="s">
        <v>209</v>
      </c>
      <c r="L5348" t="s">
        <v>155</v>
      </c>
      <c r="M5348" t="s">
        <v>155</v>
      </c>
      <c r="N5348" t="n">
        <v>-79.9469</v>
      </c>
      <c r="O5348" t="n">
        <v>32.8051</v>
      </c>
      <c r="P5348" t="n">
        <v>141</v>
      </c>
      <c r="Q5348" t="n">
        <v>141</v>
      </c>
      <c r="R5348" t="n">
        <v>14.2</v>
      </c>
      <c r="S5348" t="n">
        <v>92.9</v>
      </c>
      <c r="T5348" t="n">
        <v>2.1</v>
      </c>
      <c r="U5348" t="n">
        <v>2.1</v>
      </c>
      <c r="V5348" t="n">
        <v>0.7</v>
      </c>
      <c r="W5348" t="n">
        <v>0</v>
      </c>
      <c r="X5348" t="n">
        <v>100</v>
      </c>
      <c r="Y5348"/>
      <c r="Z5348" t="n">
        <v>8</v>
      </c>
      <c r="AA5348" t="n">
        <v>25</v>
      </c>
      <c r="AB5348" t="n">
        <v>64</v>
      </c>
      <c r="AC5348" t="n">
        <v>20</v>
      </c>
      <c r="AD5348" t="n">
        <v>55</v>
      </c>
      <c r="AE5348" t="n">
        <v>55</v>
      </c>
      <c r="AF5348" t="n">
        <v>23</v>
      </c>
      <c r="AG5348" t="n">
        <v>20</v>
      </c>
      <c r="AH5348" t="n">
        <v>64</v>
      </c>
      <c r="AI5348" t="n">
        <v>26246</v>
      </c>
      <c r="AJ5348" t="n">
        <v>26389</v>
      </c>
      <c r="AK5348"/>
      <c r="AL5348"/>
      <c r="AM5348"/>
      <c r="AN5348"/>
      <c r="AO5348" t="n">
        <v>5</v>
      </c>
      <c r="AP5348" t="n">
        <v>20</v>
      </c>
      <c r="AQ5348"/>
      <c r="AR5348"/>
    </row>
    <row r="5349">
      <c r="A5349" t="n">
        <v>485704</v>
      </c>
      <c r="B5349" t="s">
        <v>7690</v>
      </c>
      <c r="C5349" t="s">
        <v>350</v>
      </c>
      <c r="D5349" t="s">
        <v>345</v>
      </c>
      <c r="E5349" t="s">
        <v>147</v>
      </c>
      <c r="F5349" t="s">
        <v>199</v>
      </c>
      <c r="G5349" t="s">
        <v>189</v>
      </c>
      <c r="H5349" t="s">
        <v>200</v>
      </c>
      <c r="I5349" t="s">
        <v>175</v>
      </c>
      <c r="J5349" t="s">
        <v>164</v>
      </c>
      <c r="K5349"/>
      <c r="L5349" t="s">
        <v>155</v>
      </c>
      <c r="M5349" t="s">
        <v>155</v>
      </c>
      <c r="N5349" t="n">
        <v>-93.1108</v>
      </c>
      <c r="O5349" t="n">
        <v>35.2831</v>
      </c>
      <c r="P5349" t="n">
        <v>12</v>
      </c>
      <c r="Q5349" t="n">
        <v>12</v>
      </c>
      <c r="R5349" t="n">
        <v>91.7</v>
      </c>
      <c r="S5349" t="n">
        <v>100</v>
      </c>
      <c r="T5349" t="n">
        <v>0</v>
      </c>
      <c r="U5349" t="n">
        <v>0</v>
      </c>
      <c r="V5349" t="n">
        <v>0</v>
      </c>
      <c r="W5349" t="n">
        <v>0</v>
      </c>
      <c r="X5349"/>
      <c r="Y5349"/>
      <c r="Z5349" t="n">
        <v>4</v>
      </c>
      <c r="AA5349"/>
      <c r="AB5349"/>
      <c r="AC5349"/>
      <c r="AD5349"/>
      <c r="AE5349"/>
      <c r="AF5349" t="n">
        <v>1</v>
      </c>
      <c r="AG5349" t="n">
        <v>50</v>
      </c>
      <c r="AH5349" t="n">
        <v>100</v>
      </c>
      <c r="AI5349" t="n">
        <v>15494</v>
      </c>
      <c r="AJ5349" t="n">
        <v>15494</v>
      </c>
      <c r="AK5349"/>
      <c r="AL5349"/>
      <c r="AM5349"/>
      <c r="AN5349"/>
      <c r="AO5349"/>
      <c r="AP5349"/>
      <c r="AQ5349"/>
      <c r="AR5349"/>
    </row>
    <row r="5350">
      <c r="A5350" t="n">
        <v>485768</v>
      </c>
      <c r="B5350" t="s">
        <v>7691</v>
      </c>
      <c r="C5350" t="s">
        <v>1082</v>
      </c>
      <c r="D5350" t="s">
        <v>1078</v>
      </c>
      <c r="E5350" t="s">
        <v>147</v>
      </c>
      <c r="F5350" t="s">
        <v>188</v>
      </c>
      <c r="G5350" t="s">
        <v>189</v>
      </c>
      <c r="H5350" t="s">
        <v>150</v>
      </c>
      <c r="I5350" t="s">
        <v>151</v>
      </c>
      <c r="J5350" t="s">
        <v>164</v>
      </c>
      <c r="K5350" t="s">
        <v>153</v>
      </c>
      <c r="L5350" t="s">
        <v>155</v>
      </c>
      <c r="M5350" t="s">
        <v>155</v>
      </c>
      <c r="N5350" t="n">
        <v>-80.2113</v>
      </c>
      <c r="O5350" t="n">
        <v>25.7865</v>
      </c>
      <c r="P5350" t="n">
        <v>1068</v>
      </c>
      <c r="Q5350" t="n">
        <v>518</v>
      </c>
      <c r="R5350" t="n">
        <v>31.1</v>
      </c>
      <c r="S5350" t="n">
        <v>6.2</v>
      </c>
      <c r="T5350" t="n">
        <v>19.3</v>
      </c>
      <c r="U5350" t="n">
        <v>47.1</v>
      </c>
      <c r="V5350" t="n">
        <v>0.4</v>
      </c>
      <c r="W5350" t="n">
        <v>24.7</v>
      </c>
      <c r="X5350" t="n">
        <v>36</v>
      </c>
      <c r="Y5350"/>
      <c r="Z5350" t="n">
        <v>25</v>
      </c>
      <c r="AA5350" t="n">
        <v>62</v>
      </c>
      <c r="AB5350" t="n">
        <v>61.3</v>
      </c>
      <c r="AC5350" t="n">
        <v>44</v>
      </c>
      <c r="AD5350" t="n">
        <v>59.1</v>
      </c>
      <c r="AE5350" t="n">
        <v>59.1</v>
      </c>
      <c r="AF5350" t="n">
        <v>158</v>
      </c>
      <c r="AG5350" t="n">
        <v>49</v>
      </c>
      <c r="AH5350" t="n">
        <v>66</v>
      </c>
      <c r="AI5350" t="n">
        <v>19038</v>
      </c>
      <c r="AJ5350" t="n">
        <v>20802</v>
      </c>
      <c r="AK5350" t="n">
        <v>20721</v>
      </c>
      <c r="AL5350" t="n">
        <v>19658</v>
      </c>
      <c r="AM5350" t="n">
        <v>21728</v>
      </c>
      <c r="AN5350"/>
      <c r="AO5350" t="n">
        <v>35</v>
      </c>
      <c r="AP5350" t="n">
        <v>47</v>
      </c>
      <c r="AQ5350" t="n">
        <v>218</v>
      </c>
      <c r="AR5350"/>
    </row>
    <row r="5351">
      <c r="A5351" t="n">
        <v>485801</v>
      </c>
      <c r="B5351" t="s">
        <v>7692</v>
      </c>
      <c r="C5351" t="s">
        <v>7693</v>
      </c>
      <c r="D5351" t="s">
        <v>996</v>
      </c>
      <c r="E5351" t="s">
        <v>997</v>
      </c>
      <c r="F5351" t="s">
        <v>199</v>
      </c>
      <c r="G5351" t="s">
        <v>189</v>
      </c>
      <c r="H5351" t="s">
        <v>200</v>
      </c>
      <c r="I5351" t="s">
        <v>186</v>
      </c>
      <c r="J5351" t="s">
        <v>164</v>
      </c>
      <c r="K5351"/>
      <c r="L5351" t="s">
        <v>155</v>
      </c>
      <c r="M5351" t="s">
        <v>155</v>
      </c>
      <c r="N5351" t="n">
        <v>-73.8428</v>
      </c>
      <c r="O5351" t="n">
        <v>41.0239</v>
      </c>
      <c r="P5351" t="n">
        <v>117</v>
      </c>
      <c r="Q5351" t="n">
        <v>117</v>
      </c>
      <c r="R5351" t="n">
        <v>88</v>
      </c>
      <c r="S5351" t="n">
        <v>6.8</v>
      </c>
      <c r="T5351" t="n">
        <v>21.4</v>
      </c>
      <c r="U5351" t="n">
        <v>71.8</v>
      </c>
      <c r="V5351" t="n">
        <v>0</v>
      </c>
      <c r="W5351" t="n">
        <v>0</v>
      </c>
      <c r="X5351" t="n">
        <v>93</v>
      </c>
      <c r="Y5351"/>
      <c r="Z5351" t="n">
        <v>20</v>
      </c>
      <c r="AA5351"/>
      <c r="AB5351"/>
      <c r="AC5351"/>
      <c r="AD5351"/>
      <c r="AE5351"/>
      <c r="AF5351" t="n">
        <v>49</v>
      </c>
      <c r="AG5351" t="n">
        <v>84</v>
      </c>
      <c r="AH5351" t="n">
        <v>84</v>
      </c>
      <c r="AI5351" t="n">
        <v>16352</v>
      </c>
      <c r="AJ5351" t="n">
        <v>16273</v>
      </c>
      <c r="AK5351" t="n">
        <v>12958</v>
      </c>
      <c r="AL5351" t="n">
        <v>19154</v>
      </c>
      <c r="AM5351"/>
      <c r="AN5351"/>
      <c r="AO5351"/>
      <c r="AP5351"/>
      <c r="AQ5351"/>
      <c r="AR5351"/>
    </row>
    <row r="5352">
      <c r="A5352" t="n">
        <v>485856</v>
      </c>
      <c r="B5352" t="s">
        <v>7694</v>
      </c>
      <c r="C5352" t="s">
        <v>4202</v>
      </c>
      <c r="D5352" t="s">
        <v>4200</v>
      </c>
      <c r="E5352" t="s">
        <v>997</v>
      </c>
      <c r="F5352" t="s">
        <v>368</v>
      </c>
      <c r="G5352" t="s">
        <v>163</v>
      </c>
      <c r="H5352" t="s">
        <v>174</v>
      </c>
      <c r="I5352" t="s">
        <v>151</v>
      </c>
      <c r="J5352" t="s">
        <v>164</v>
      </c>
      <c r="K5352"/>
      <c r="L5352" t="s">
        <v>155</v>
      </c>
      <c r="M5352" t="s">
        <v>155</v>
      </c>
      <c r="N5352" t="n">
        <v>-75.1601</v>
      </c>
      <c r="O5352" t="n">
        <v>39.9252</v>
      </c>
      <c r="P5352" t="n">
        <v>43</v>
      </c>
      <c r="Q5352" t="n">
        <v>43</v>
      </c>
      <c r="R5352" t="n">
        <v>74.4</v>
      </c>
      <c r="S5352" t="n">
        <v>79.1</v>
      </c>
      <c r="T5352" t="n">
        <v>7</v>
      </c>
      <c r="U5352" t="n">
        <v>7</v>
      </c>
      <c r="V5352" t="n">
        <v>4.7</v>
      </c>
      <c r="W5352" t="n">
        <v>2.3</v>
      </c>
      <c r="X5352" t="n">
        <v>100</v>
      </c>
      <c r="Y5352"/>
      <c r="Z5352" t="n">
        <v>11</v>
      </c>
      <c r="AA5352"/>
      <c r="AB5352"/>
      <c r="AC5352"/>
      <c r="AD5352"/>
      <c r="AE5352"/>
      <c r="AF5352" t="n">
        <v>2</v>
      </c>
      <c r="AG5352" t="n">
        <v>8</v>
      </c>
      <c r="AH5352" t="n">
        <v>33</v>
      </c>
      <c r="AI5352"/>
      <c r="AJ5352"/>
      <c r="AK5352"/>
      <c r="AL5352"/>
      <c r="AM5352"/>
      <c r="AN5352"/>
      <c r="AO5352"/>
      <c r="AP5352"/>
      <c r="AQ5352"/>
      <c r="AR5352"/>
    </row>
    <row r="5353">
      <c r="A5353" t="n">
        <v>485874</v>
      </c>
      <c r="B5353" t="s">
        <v>7695</v>
      </c>
      <c r="C5353" t="s">
        <v>6881</v>
      </c>
      <c r="D5353" t="s">
        <v>4775</v>
      </c>
      <c r="E5353" t="s">
        <v>283</v>
      </c>
      <c r="F5353" t="s">
        <v>199</v>
      </c>
      <c r="G5353" t="s">
        <v>189</v>
      </c>
      <c r="H5353" t="s">
        <v>200</v>
      </c>
      <c r="I5353" t="s">
        <v>186</v>
      </c>
      <c r="J5353" t="s">
        <v>164</v>
      </c>
      <c r="K5353"/>
      <c r="L5353" t="s">
        <v>155</v>
      </c>
      <c r="M5353" t="s">
        <v>155</v>
      </c>
      <c r="N5353" t="n">
        <v>-96.8417</v>
      </c>
      <c r="O5353" t="n">
        <v>32.9549</v>
      </c>
      <c r="P5353" t="n">
        <v>294</v>
      </c>
      <c r="Q5353" t="n">
        <v>294</v>
      </c>
      <c r="R5353" t="n">
        <v>98.6</v>
      </c>
      <c r="S5353" t="n">
        <v>25.5</v>
      </c>
      <c r="T5353" t="n">
        <v>27.2</v>
      </c>
      <c r="U5353" t="n">
        <v>44.2</v>
      </c>
      <c r="V5353" t="n">
        <v>2.7</v>
      </c>
      <c r="W5353" t="n">
        <v>0</v>
      </c>
      <c r="X5353" t="n">
        <v>88</v>
      </c>
      <c r="Y5353" t="n">
        <v>71</v>
      </c>
      <c r="Z5353" t="n">
        <v>19</v>
      </c>
      <c r="AA5353"/>
      <c r="AB5353"/>
      <c r="AC5353"/>
      <c r="AD5353"/>
      <c r="AE5353"/>
      <c r="AF5353" t="n">
        <v>8</v>
      </c>
      <c r="AG5353" t="n">
        <v>47</v>
      </c>
      <c r="AH5353" t="n">
        <v>47</v>
      </c>
      <c r="AI5353" t="n">
        <v>20319</v>
      </c>
      <c r="AJ5353" t="n">
        <v>20138</v>
      </c>
      <c r="AK5353" t="n">
        <v>20862</v>
      </c>
      <c r="AL5353"/>
      <c r="AM5353"/>
      <c r="AN5353"/>
      <c r="AO5353"/>
      <c r="AP5353"/>
      <c r="AQ5353"/>
      <c r="AR5353"/>
    </row>
    <row r="5354">
      <c r="A5354" t="n">
        <v>485926</v>
      </c>
      <c r="B5354" t="s">
        <v>7696</v>
      </c>
      <c r="C5354" t="s">
        <v>4951</v>
      </c>
      <c r="D5354" t="s">
        <v>4775</v>
      </c>
      <c r="E5354" t="s">
        <v>283</v>
      </c>
      <c r="F5354" t="s">
        <v>199</v>
      </c>
      <c r="G5354" t="s">
        <v>189</v>
      </c>
      <c r="H5354" t="s">
        <v>200</v>
      </c>
      <c r="I5354" t="s">
        <v>151</v>
      </c>
      <c r="J5354" t="s">
        <v>164</v>
      </c>
      <c r="K5354"/>
      <c r="L5354" t="s">
        <v>155</v>
      </c>
      <c r="M5354" t="s">
        <v>155</v>
      </c>
      <c r="N5354" t="n">
        <v>-98.2572</v>
      </c>
      <c r="O5354" t="n">
        <v>26.2376</v>
      </c>
      <c r="P5354" t="n">
        <v>361</v>
      </c>
      <c r="Q5354" t="n">
        <v>361</v>
      </c>
      <c r="R5354" t="n">
        <v>74.8</v>
      </c>
      <c r="S5354" t="n">
        <v>1.7</v>
      </c>
      <c r="T5354" t="n">
        <v>0.6</v>
      </c>
      <c r="U5354" t="n">
        <v>97.8</v>
      </c>
      <c r="V5354" t="n">
        <v>0</v>
      </c>
      <c r="W5354" t="n">
        <v>0</v>
      </c>
      <c r="X5354" t="n">
        <v>77</v>
      </c>
      <c r="Y5354"/>
      <c r="Z5354" t="n">
        <v>25</v>
      </c>
      <c r="AA5354"/>
      <c r="AB5354"/>
      <c r="AC5354"/>
      <c r="AD5354"/>
      <c r="AE5354"/>
      <c r="AF5354" t="n">
        <v>186</v>
      </c>
      <c r="AG5354" t="n">
        <v>47</v>
      </c>
      <c r="AH5354" t="n">
        <v>47</v>
      </c>
      <c r="AI5354" t="n">
        <v>25426</v>
      </c>
      <c r="AJ5354" t="n">
        <v>25426</v>
      </c>
      <c r="AK5354"/>
      <c r="AL5354"/>
      <c r="AM5354"/>
      <c r="AN5354"/>
      <c r="AO5354"/>
      <c r="AP5354"/>
      <c r="AQ5354"/>
      <c r="AR5354"/>
    </row>
    <row r="5355">
      <c r="A5355" t="n">
        <v>485953</v>
      </c>
      <c r="B5355" t="s">
        <v>7697</v>
      </c>
      <c r="C5355" t="s">
        <v>2602</v>
      </c>
      <c r="D5355" t="s">
        <v>4775</v>
      </c>
      <c r="E5355" t="s">
        <v>283</v>
      </c>
      <c r="F5355" t="s">
        <v>279</v>
      </c>
      <c r="G5355" t="s">
        <v>189</v>
      </c>
      <c r="H5355" t="s">
        <v>174</v>
      </c>
      <c r="I5355" t="s">
        <v>205</v>
      </c>
      <c r="J5355" t="s">
        <v>164</v>
      </c>
      <c r="K5355"/>
      <c r="L5355" t="s">
        <v>155</v>
      </c>
      <c r="M5355" t="s">
        <v>155</v>
      </c>
      <c r="N5355" t="n">
        <v>-97.8312</v>
      </c>
      <c r="O5355" t="n">
        <v>30.3602</v>
      </c>
      <c r="P5355" t="n">
        <v>93</v>
      </c>
      <c r="Q5355" t="n">
        <v>93</v>
      </c>
      <c r="R5355" t="n">
        <v>14</v>
      </c>
      <c r="S5355" t="n">
        <v>52.7</v>
      </c>
      <c r="T5355" t="n">
        <v>29</v>
      </c>
      <c r="U5355" t="n">
        <v>16.1</v>
      </c>
      <c r="V5355" t="n">
        <v>2.2</v>
      </c>
      <c r="W5355" t="n">
        <v>0</v>
      </c>
      <c r="X5355" t="n">
        <v>75</v>
      </c>
      <c r="Y5355"/>
      <c r="Z5355" t="n">
        <v>1</v>
      </c>
      <c r="AA5355" t="n">
        <v>68</v>
      </c>
      <c r="AB5355" t="n">
        <v>54.4</v>
      </c>
      <c r="AC5355"/>
      <c r="AD5355"/>
      <c r="AE5355"/>
      <c r="AF5355" t="n">
        <v>36</v>
      </c>
      <c r="AG5355" t="n">
        <v>43</v>
      </c>
      <c r="AH5355" t="n">
        <v>57</v>
      </c>
      <c r="AI5355" t="n">
        <v>28810</v>
      </c>
      <c r="AJ5355" t="n">
        <v>25058</v>
      </c>
      <c r="AK5355" t="n">
        <v>27683</v>
      </c>
      <c r="AL5355" t="n">
        <v>29712</v>
      </c>
      <c r="AM5355" t="n">
        <v>31507</v>
      </c>
      <c r="AN5355" t="n">
        <v>31507</v>
      </c>
      <c r="AO5355" t="n">
        <v>7</v>
      </c>
      <c r="AP5355"/>
      <c r="AQ5355"/>
      <c r="AR5355"/>
    </row>
    <row r="5356">
      <c r="A5356" t="n">
        <v>485962</v>
      </c>
      <c r="B5356" t="s">
        <v>7698</v>
      </c>
      <c r="C5356" t="s">
        <v>2077</v>
      </c>
      <c r="D5356" t="s">
        <v>2071</v>
      </c>
      <c r="E5356" t="s">
        <v>147</v>
      </c>
      <c r="F5356" t="s">
        <v>199</v>
      </c>
      <c r="G5356" t="s">
        <v>189</v>
      </c>
      <c r="H5356" t="s">
        <v>200</v>
      </c>
      <c r="I5356" t="s">
        <v>151</v>
      </c>
      <c r="J5356" t="s">
        <v>164</v>
      </c>
      <c r="K5356"/>
      <c r="L5356" t="s">
        <v>155</v>
      </c>
      <c r="M5356" t="s">
        <v>155</v>
      </c>
      <c r="N5356" t="n">
        <v>-93.7175</v>
      </c>
      <c r="O5356" t="n">
        <v>32.5171</v>
      </c>
      <c r="P5356" t="n">
        <v>57</v>
      </c>
      <c r="Q5356" t="n">
        <v>57</v>
      </c>
      <c r="R5356" t="n">
        <v>28.1</v>
      </c>
      <c r="S5356" t="n">
        <v>14</v>
      </c>
      <c r="T5356" t="n">
        <v>80.7</v>
      </c>
      <c r="U5356" t="n">
        <v>0</v>
      </c>
      <c r="V5356" t="n">
        <v>0</v>
      </c>
      <c r="W5356" t="n">
        <v>0</v>
      </c>
      <c r="X5356" t="n">
        <v>33</v>
      </c>
      <c r="Y5356" t="n">
        <v>100</v>
      </c>
      <c r="Z5356" t="n">
        <v>12</v>
      </c>
      <c r="AA5356"/>
      <c r="AB5356"/>
      <c r="AC5356"/>
      <c r="AD5356"/>
      <c r="AE5356"/>
      <c r="AF5356" t="n">
        <v>9</v>
      </c>
      <c r="AG5356" t="n">
        <v>54</v>
      </c>
      <c r="AH5356" t="n">
        <v>56</v>
      </c>
      <c r="AI5356" t="n">
        <v>34465</v>
      </c>
      <c r="AJ5356" t="n">
        <v>37051</v>
      </c>
      <c r="AK5356"/>
      <c r="AL5356"/>
      <c r="AM5356"/>
      <c r="AN5356"/>
      <c r="AO5356"/>
      <c r="AP5356"/>
      <c r="AQ5356"/>
      <c r="AR5356"/>
    </row>
    <row r="5357">
      <c r="A5357" t="n">
        <v>485999</v>
      </c>
      <c r="B5357" t="s">
        <v>7699</v>
      </c>
      <c r="C5357" t="s">
        <v>3219</v>
      </c>
      <c r="D5357" t="s">
        <v>996</v>
      </c>
      <c r="E5357" t="s">
        <v>997</v>
      </c>
      <c r="F5357" t="s">
        <v>162</v>
      </c>
      <c r="G5357" t="s">
        <v>163</v>
      </c>
      <c r="H5357" t="s">
        <v>150</v>
      </c>
      <c r="I5357" t="s">
        <v>151</v>
      </c>
      <c r="J5357" t="s">
        <v>164</v>
      </c>
      <c r="K5357" t="s">
        <v>209</v>
      </c>
      <c r="L5357" t="s">
        <v>155</v>
      </c>
      <c r="M5357" t="s">
        <v>155</v>
      </c>
      <c r="N5357" t="n">
        <v>-73.9699</v>
      </c>
      <c r="O5357" t="n">
        <v>40.6078</v>
      </c>
      <c r="P5357" t="n">
        <v>139</v>
      </c>
      <c r="Q5357" t="n">
        <v>139</v>
      </c>
      <c r="R5357" t="n">
        <v>0</v>
      </c>
      <c r="S5357" t="n">
        <v>100</v>
      </c>
      <c r="T5357" t="n">
        <v>0</v>
      </c>
      <c r="U5357" t="n">
        <v>0</v>
      </c>
      <c r="V5357" t="n">
        <v>0</v>
      </c>
      <c r="W5357" t="n">
        <v>0</v>
      </c>
      <c r="X5357" t="n">
        <v>89</v>
      </c>
      <c r="Y5357"/>
      <c r="Z5357" t="n">
        <v>6</v>
      </c>
      <c r="AA5357" t="n">
        <v>23</v>
      </c>
      <c r="AB5357" t="n">
        <v>52.2</v>
      </c>
      <c r="AC5357" t="n">
        <v>23</v>
      </c>
      <c r="AD5357" t="n">
        <v>52.2</v>
      </c>
      <c r="AE5357"/>
      <c r="AF5357" t="n">
        <v>28</v>
      </c>
      <c r="AG5357" t="n">
        <v>58</v>
      </c>
      <c r="AH5357" t="n">
        <v>93</v>
      </c>
      <c r="AI5357" t="n">
        <v>4734</v>
      </c>
      <c r="AJ5357" t="n">
        <v>4149</v>
      </c>
      <c r="AK5357" t="n">
        <v>4200</v>
      </c>
      <c r="AL5357" t="n">
        <v>4200</v>
      </c>
      <c r="AM5357" t="n">
        <v>4740</v>
      </c>
      <c r="AN5357"/>
      <c r="AO5357"/>
      <c r="AP5357" t="n">
        <v>15</v>
      </c>
      <c r="AQ5357"/>
      <c r="AR5357"/>
    </row>
    <row r="5358">
      <c r="A5358" t="n">
        <v>486017</v>
      </c>
      <c r="B5358" t="s">
        <v>7700</v>
      </c>
      <c r="C5358" t="s">
        <v>3219</v>
      </c>
      <c r="D5358" t="s">
        <v>996</v>
      </c>
      <c r="E5358" t="s">
        <v>997</v>
      </c>
      <c r="F5358" t="s">
        <v>162</v>
      </c>
      <c r="G5358" t="s">
        <v>163</v>
      </c>
      <c r="H5358" t="s">
        <v>150</v>
      </c>
      <c r="I5358" t="s">
        <v>151</v>
      </c>
      <c r="J5358" t="s">
        <v>164</v>
      </c>
      <c r="K5358" t="s">
        <v>209</v>
      </c>
      <c r="L5358" t="s">
        <v>155</v>
      </c>
      <c r="M5358" t="s">
        <v>155</v>
      </c>
      <c r="N5358" t="n">
        <v>-73.944</v>
      </c>
      <c r="O5358" t="n">
        <v>40.6136</v>
      </c>
      <c r="P5358" t="n">
        <v>23</v>
      </c>
      <c r="Q5358" t="n">
        <v>23</v>
      </c>
      <c r="R5358" t="n">
        <v>0</v>
      </c>
      <c r="S5358" t="n">
        <v>87</v>
      </c>
      <c r="T5358" t="n">
        <v>0</v>
      </c>
      <c r="U5358" t="n">
        <v>0</v>
      </c>
      <c r="V5358" t="n">
        <v>0</v>
      </c>
      <c r="W5358" t="n">
        <v>13</v>
      </c>
      <c r="X5358" t="n">
        <v>25</v>
      </c>
      <c r="Y5358"/>
      <c r="Z5358" t="n">
        <v>3</v>
      </c>
      <c r="AA5358" t="n">
        <v>8</v>
      </c>
      <c r="AB5358" t="n">
        <v>12.5</v>
      </c>
      <c r="AC5358" t="n">
        <v>8</v>
      </c>
      <c r="AD5358" t="n">
        <v>12.5</v>
      </c>
      <c r="AE5358" t="n">
        <v>12.5</v>
      </c>
      <c r="AF5358" t="n">
        <v>4</v>
      </c>
      <c r="AG5358" t="n">
        <v>26</v>
      </c>
      <c r="AH5358" t="n">
        <v>52</v>
      </c>
      <c r="AI5358" t="n">
        <v>10500</v>
      </c>
      <c r="AJ5358" t="n">
        <v>10500</v>
      </c>
      <c r="AK5358"/>
      <c r="AL5358"/>
      <c r="AM5358"/>
      <c r="AN5358"/>
      <c r="AO5358"/>
      <c r="AP5358" t="n">
        <v>8</v>
      </c>
      <c r="AQ5358"/>
      <c r="AR5358"/>
    </row>
    <row r="5359">
      <c r="A5359" t="n">
        <v>486026</v>
      </c>
      <c r="B5359" t="s">
        <v>7701</v>
      </c>
      <c r="C5359" t="s">
        <v>3219</v>
      </c>
      <c r="D5359" t="s">
        <v>996</v>
      </c>
      <c r="E5359" t="s">
        <v>997</v>
      </c>
      <c r="F5359" t="s">
        <v>162</v>
      </c>
      <c r="G5359" t="s">
        <v>163</v>
      </c>
      <c r="H5359" t="s">
        <v>150</v>
      </c>
      <c r="I5359" t="s">
        <v>151</v>
      </c>
      <c r="J5359" t="s">
        <v>164</v>
      </c>
      <c r="K5359" t="s">
        <v>209</v>
      </c>
      <c r="L5359" t="s">
        <v>155</v>
      </c>
      <c r="M5359" t="s">
        <v>155</v>
      </c>
      <c r="N5359" t="n">
        <v>-73.9734</v>
      </c>
      <c r="O5359" t="n">
        <v>40.6275</v>
      </c>
      <c r="P5359" t="n">
        <v>141</v>
      </c>
      <c r="Q5359" t="n">
        <v>141</v>
      </c>
      <c r="R5359" t="n">
        <v>0</v>
      </c>
      <c r="S5359" t="n">
        <v>100</v>
      </c>
      <c r="T5359" t="n">
        <v>0</v>
      </c>
      <c r="U5359" t="n">
        <v>0</v>
      </c>
      <c r="V5359" t="n">
        <v>0</v>
      </c>
      <c r="W5359" t="n">
        <v>0</v>
      </c>
      <c r="X5359" t="n">
        <v>71</v>
      </c>
      <c r="Y5359"/>
      <c r="Z5359" t="n">
        <v>20</v>
      </c>
      <c r="AA5359" t="n">
        <v>33</v>
      </c>
      <c r="AB5359" t="n">
        <v>6.1</v>
      </c>
      <c r="AC5359" t="n">
        <v>33</v>
      </c>
      <c r="AD5359" t="n">
        <v>6.1</v>
      </c>
      <c r="AE5359" t="n">
        <v>3</v>
      </c>
      <c r="AF5359" t="n">
        <v>42</v>
      </c>
      <c r="AG5359" t="n">
        <v>48</v>
      </c>
      <c r="AH5359" t="n">
        <v>92</v>
      </c>
      <c r="AI5359" t="n">
        <v>7551</v>
      </c>
      <c r="AJ5359" t="n">
        <v>8383</v>
      </c>
      <c r="AK5359" t="n">
        <v>5927</v>
      </c>
      <c r="AL5359" t="n">
        <v>9187</v>
      </c>
      <c r="AM5359" t="n">
        <v>6404</v>
      </c>
      <c r="AN5359"/>
      <c r="AO5359"/>
      <c r="AP5359" t="n">
        <v>15</v>
      </c>
      <c r="AQ5359"/>
      <c r="AR5359"/>
    </row>
    <row r="5360">
      <c r="A5360" t="n">
        <v>486053</v>
      </c>
      <c r="B5360" t="s">
        <v>7702</v>
      </c>
      <c r="C5360" t="s">
        <v>889</v>
      </c>
      <c r="D5360" t="s">
        <v>890</v>
      </c>
      <c r="E5360" t="s">
        <v>891</v>
      </c>
      <c r="F5360" t="s">
        <v>162</v>
      </c>
      <c r="G5360" t="s">
        <v>163</v>
      </c>
      <c r="H5360" t="s">
        <v>150</v>
      </c>
      <c r="I5360" t="s">
        <v>151</v>
      </c>
      <c r="J5360" t="s">
        <v>164</v>
      </c>
      <c r="K5360" t="s">
        <v>209</v>
      </c>
      <c r="L5360" t="s">
        <v>155</v>
      </c>
      <c r="M5360" t="s">
        <v>155</v>
      </c>
      <c r="N5360" t="n">
        <v>-93.2554</v>
      </c>
      <c r="O5360" t="n">
        <v>44.9689</v>
      </c>
      <c r="P5360" t="n">
        <v>250</v>
      </c>
      <c r="Q5360" t="n">
        <v>115</v>
      </c>
      <c r="R5360" t="n">
        <v>41.7</v>
      </c>
      <c r="S5360" t="n">
        <v>79.1</v>
      </c>
      <c r="T5360" t="n">
        <v>1.7</v>
      </c>
      <c r="U5360" t="n">
        <v>2.6</v>
      </c>
      <c r="V5360" t="n">
        <v>7.8</v>
      </c>
      <c r="W5360" t="n">
        <v>3.5</v>
      </c>
      <c r="X5360" t="n">
        <v>100</v>
      </c>
      <c r="Y5360" t="n">
        <v>50</v>
      </c>
      <c r="Z5360" t="n">
        <v>14</v>
      </c>
      <c r="AA5360" t="n">
        <v>18</v>
      </c>
      <c r="AB5360" t="n">
        <v>50</v>
      </c>
      <c r="AC5360" t="n">
        <v>18</v>
      </c>
      <c r="AD5360" t="n">
        <v>38.9</v>
      </c>
      <c r="AE5360" t="n">
        <v>33.3</v>
      </c>
      <c r="AF5360" t="n">
        <v>6</v>
      </c>
      <c r="AG5360" t="n">
        <v>0</v>
      </c>
      <c r="AH5360" t="n">
        <v>9</v>
      </c>
      <c r="AI5360"/>
      <c r="AJ5360"/>
      <c r="AK5360"/>
      <c r="AL5360"/>
      <c r="AM5360"/>
      <c r="AN5360"/>
      <c r="AO5360" t="n">
        <v>1</v>
      </c>
      <c r="AP5360" t="n">
        <v>18</v>
      </c>
      <c r="AQ5360" t="n">
        <v>34</v>
      </c>
      <c r="AR5360"/>
    </row>
    <row r="5361">
      <c r="A5361" t="n">
        <v>486080</v>
      </c>
      <c r="B5361" t="s">
        <v>7703</v>
      </c>
      <c r="C5361" t="s">
        <v>7704</v>
      </c>
      <c r="D5361" t="s">
        <v>996</v>
      </c>
      <c r="E5361" t="s">
        <v>997</v>
      </c>
      <c r="F5361" t="s">
        <v>162</v>
      </c>
      <c r="G5361" t="s">
        <v>163</v>
      </c>
      <c r="H5361" t="s">
        <v>150</v>
      </c>
      <c r="I5361" t="s">
        <v>186</v>
      </c>
      <c r="J5361" t="s">
        <v>164</v>
      </c>
      <c r="K5361" t="s">
        <v>209</v>
      </c>
      <c r="L5361" t="s">
        <v>155</v>
      </c>
      <c r="M5361" t="s">
        <v>155</v>
      </c>
      <c r="N5361" t="n">
        <v>-73.7023</v>
      </c>
      <c r="O5361" t="n">
        <v>40.7756</v>
      </c>
      <c r="P5361" t="n">
        <v>11</v>
      </c>
      <c r="Q5361"/>
      <c r="R5361"/>
      <c r="S5361"/>
      <c r="T5361"/>
      <c r="U5361"/>
      <c r="V5361"/>
      <c r="W5361"/>
      <c r="X5361"/>
      <c r="Y5361"/>
      <c r="Z5361"/>
      <c r="AA5361"/>
      <c r="AB5361"/>
      <c r="AC5361"/>
      <c r="AD5361"/>
      <c r="AE5361"/>
      <c r="AF5361"/>
      <c r="AG5361"/>
      <c r="AH5361"/>
      <c r="AI5361"/>
      <c r="AJ5361"/>
      <c r="AK5361"/>
      <c r="AL5361"/>
      <c r="AM5361"/>
      <c r="AN5361"/>
      <c r="AO5361"/>
      <c r="AP5361"/>
      <c r="AQ5361"/>
      <c r="AR5361" t="n">
        <v>3</v>
      </c>
    </row>
    <row r="5362">
      <c r="A5362" t="n">
        <v>486123</v>
      </c>
      <c r="B5362" t="s">
        <v>7705</v>
      </c>
      <c r="C5362" t="s">
        <v>753</v>
      </c>
      <c r="D5362" t="s">
        <v>440</v>
      </c>
      <c r="E5362" t="s">
        <v>267</v>
      </c>
      <c r="F5362" t="s">
        <v>279</v>
      </c>
      <c r="G5362" t="s">
        <v>189</v>
      </c>
      <c r="H5362" t="s">
        <v>174</v>
      </c>
      <c r="I5362" t="s">
        <v>151</v>
      </c>
      <c r="J5362" t="s">
        <v>164</v>
      </c>
      <c r="K5362" t="s">
        <v>176</v>
      </c>
      <c r="L5362" t="s">
        <v>155</v>
      </c>
      <c r="M5362" t="s">
        <v>155</v>
      </c>
      <c r="N5362" t="n">
        <v>-118.3376</v>
      </c>
      <c r="O5362" t="n">
        <v>34.1013</v>
      </c>
      <c r="P5362" t="n">
        <v>69</v>
      </c>
      <c r="Q5362" t="n">
        <v>69</v>
      </c>
      <c r="R5362" t="n">
        <v>52.2</v>
      </c>
      <c r="S5362" t="n">
        <v>27.5</v>
      </c>
      <c r="T5362" t="n">
        <v>24.6</v>
      </c>
      <c r="U5362" t="n">
        <v>11.6</v>
      </c>
      <c r="V5362" t="n">
        <v>5.8</v>
      </c>
      <c r="W5362" t="n">
        <v>13</v>
      </c>
      <c r="X5362" t="n">
        <v>50</v>
      </c>
      <c r="Y5362"/>
      <c r="Z5362" t="n">
        <v>3</v>
      </c>
      <c r="AA5362" t="n">
        <v>7</v>
      </c>
      <c r="AB5362" t="n">
        <v>57.1</v>
      </c>
      <c r="AC5362"/>
      <c r="AD5362"/>
      <c r="AE5362"/>
      <c r="AF5362" t="n">
        <v>11</v>
      </c>
      <c r="AG5362" t="n">
        <v>26</v>
      </c>
      <c r="AH5362" t="n">
        <v>41</v>
      </c>
      <c r="AI5362"/>
      <c r="AJ5362"/>
      <c r="AK5362"/>
      <c r="AL5362"/>
      <c r="AM5362"/>
      <c r="AN5362"/>
      <c r="AO5362" t="n">
        <v>8</v>
      </c>
      <c r="AP5362"/>
      <c r="AQ5362"/>
      <c r="AR5362"/>
    </row>
    <row r="5363">
      <c r="A5363" t="n">
        <v>486141</v>
      </c>
      <c r="B5363" t="s">
        <v>7706</v>
      </c>
      <c r="C5363" t="s">
        <v>448</v>
      </c>
      <c r="D5363" t="s">
        <v>440</v>
      </c>
      <c r="E5363" t="s">
        <v>267</v>
      </c>
      <c r="F5363" t="s">
        <v>199</v>
      </c>
      <c r="G5363" t="s">
        <v>189</v>
      </c>
      <c r="H5363" t="s">
        <v>200</v>
      </c>
      <c r="I5363" t="s">
        <v>151</v>
      </c>
      <c r="J5363" t="s">
        <v>164</v>
      </c>
      <c r="K5363"/>
      <c r="L5363" t="s">
        <v>155</v>
      </c>
      <c r="M5363" t="s">
        <v>155</v>
      </c>
      <c r="N5363" t="n">
        <v>-118.3965</v>
      </c>
      <c r="O5363" t="n">
        <v>33.9549</v>
      </c>
      <c r="P5363" t="n">
        <v>11</v>
      </c>
      <c r="Q5363" t="n">
        <v>11</v>
      </c>
      <c r="R5363" t="n">
        <v>90.9</v>
      </c>
      <c r="S5363" t="n">
        <v>9.1</v>
      </c>
      <c r="T5363" t="n">
        <v>54.5</v>
      </c>
      <c r="U5363" t="n">
        <v>36.4</v>
      </c>
      <c r="V5363" t="n">
        <v>0</v>
      </c>
      <c r="W5363" t="n">
        <v>0</v>
      </c>
      <c r="X5363" t="n">
        <v>91</v>
      </c>
      <c r="Y5363"/>
      <c r="Z5363" t="n">
        <v>6</v>
      </c>
      <c r="AA5363"/>
      <c r="AB5363"/>
      <c r="AC5363"/>
      <c r="AD5363"/>
      <c r="AE5363"/>
      <c r="AF5363" t="n">
        <v>11</v>
      </c>
      <c r="AG5363" t="n">
        <v>91</v>
      </c>
      <c r="AH5363" t="n">
        <v>91</v>
      </c>
      <c r="AI5363" t="n">
        <v>22646</v>
      </c>
      <c r="AJ5363" t="n">
        <v>23922</v>
      </c>
      <c r="AK5363" t="n">
        <v>18019</v>
      </c>
      <c r="AL5363" t="n">
        <v>31926</v>
      </c>
      <c r="AM5363"/>
      <c r="AN5363"/>
      <c r="AO5363"/>
      <c r="AP5363"/>
      <c r="AQ5363"/>
      <c r="AR5363"/>
    </row>
    <row r="5364">
      <c r="A5364" t="n">
        <v>486150</v>
      </c>
      <c r="B5364" t="s">
        <v>7707</v>
      </c>
      <c r="C5364" t="s">
        <v>7708</v>
      </c>
      <c r="D5364" t="s">
        <v>1078</v>
      </c>
      <c r="E5364" t="s">
        <v>147</v>
      </c>
      <c r="F5364" t="s">
        <v>216</v>
      </c>
      <c r="G5364" t="s">
        <v>149</v>
      </c>
      <c r="H5364" t="s">
        <v>200</v>
      </c>
      <c r="I5364" t="s">
        <v>186</v>
      </c>
      <c r="J5364" t="s">
        <v>164</v>
      </c>
      <c r="K5364"/>
      <c r="L5364" t="s">
        <v>155</v>
      </c>
      <c r="M5364" t="s">
        <v>155</v>
      </c>
      <c r="N5364" t="n">
        <v>-80.4138</v>
      </c>
      <c r="O5364" t="n">
        <v>27.678</v>
      </c>
      <c r="P5364" t="n">
        <v>171</v>
      </c>
      <c r="Q5364" t="n">
        <v>171</v>
      </c>
      <c r="R5364" t="n">
        <v>72.5</v>
      </c>
      <c r="S5364" t="n">
        <v>29.2</v>
      </c>
      <c r="T5364" t="n">
        <v>47.4</v>
      </c>
      <c r="U5364" t="n">
        <v>20.5</v>
      </c>
      <c r="V5364" t="n">
        <v>1.2</v>
      </c>
      <c r="W5364" t="n">
        <v>0</v>
      </c>
      <c r="X5364" t="n">
        <v>87</v>
      </c>
      <c r="Y5364" t="n">
        <v>80</v>
      </c>
      <c r="Z5364" t="n">
        <v>13</v>
      </c>
      <c r="AA5364"/>
      <c r="AB5364"/>
      <c r="AC5364"/>
      <c r="AD5364"/>
      <c r="AE5364"/>
      <c r="AF5364" t="n">
        <v>28</v>
      </c>
      <c r="AG5364" t="n">
        <v>32</v>
      </c>
      <c r="AH5364" t="n">
        <v>60</v>
      </c>
      <c r="AI5364" t="n">
        <v>7877</v>
      </c>
      <c r="AJ5364" t="n">
        <v>7162</v>
      </c>
      <c r="AK5364" t="n">
        <v>7463</v>
      </c>
      <c r="AL5364"/>
      <c r="AM5364"/>
      <c r="AN5364"/>
      <c r="AO5364"/>
      <c r="AP5364"/>
      <c r="AQ5364"/>
      <c r="AR5364"/>
    </row>
    <row r="5365">
      <c r="A5365" t="n">
        <v>486169</v>
      </c>
      <c r="B5365" t="s">
        <v>7709</v>
      </c>
      <c r="C5365" t="s">
        <v>1982</v>
      </c>
      <c r="D5365" t="s">
        <v>1975</v>
      </c>
      <c r="E5365" t="s">
        <v>147</v>
      </c>
      <c r="F5365" t="s">
        <v>199</v>
      </c>
      <c r="G5365" t="s">
        <v>189</v>
      </c>
      <c r="H5365" t="s">
        <v>200</v>
      </c>
      <c r="I5365" t="s">
        <v>151</v>
      </c>
      <c r="J5365" t="s">
        <v>164</v>
      </c>
      <c r="K5365"/>
      <c r="L5365" t="s">
        <v>155</v>
      </c>
      <c r="M5365" t="s">
        <v>155</v>
      </c>
      <c r="N5365" t="n">
        <v>-85.6701</v>
      </c>
      <c r="O5365" t="n">
        <v>38.0847</v>
      </c>
      <c r="P5365" t="n">
        <v>109</v>
      </c>
      <c r="Q5365" t="n">
        <v>109</v>
      </c>
      <c r="R5365" t="n">
        <v>15.6</v>
      </c>
      <c r="S5365" t="n">
        <v>50.5</v>
      </c>
      <c r="T5365" t="n">
        <v>33.9</v>
      </c>
      <c r="U5365" t="n">
        <v>11</v>
      </c>
      <c r="V5365" t="n">
        <v>1.8</v>
      </c>
      <c r="W5365" t="n">
        <v>0</v>
      </c>
      <c r="X5365" t="n">
        <v>60</v>
      </c>
      <c r="Y5365"/>
      <c r="Z5365" t="n">
        <v>20</v>
      </c>
      <c r="AA5365"/>
      <c r="AB5365"/>
      <c r="AC5365"/>
      <c r="AD5365"/>
      <c r="AE5365"/>
      <c r="AF5365" t="n">
        <v>46</v>
      </c>
      <c r="AG5365" t="n">
        <v>46</v>
      </c>
      <c r="AH5365" t="n">
        <v>46</v>
      </c>
      <c r="AI5365" t="n">
        <v>21506</v>
      </c>
      <c r="AJ5365" t="n">
        <v>20571</v>
      </c>
      <c r="AK5365" t="n">
        <v>24586</v>
      </c>
      <c r="AL5365" t="n">
        <v>22831</v>
      </c>
      <c r="AM5365"/>
      <c r="AN5365"/>
      <c r="AO5365"/>
      <c r="AP5365"/>
      <c r="AQ5365"/>
      <c r="AR5365"/>
    </row>
    <row r="5366">
      <c r="A5366" t="n">
        <v>486196</v>
      </c>
      <c r="B5366" t="s">
        <v>7710</v>
      </c>
      <c r="C5366" t="s">
        <v>995</v>
      </c>
      <c r="D5366" t="s">
        <v>996</v>
      </c>
      <c r="E5366" t="s">
        <v>997</v>
      </c>
      <c r="F5366" t="s">
        <v>162</v>
      </c>
      <c r="G5366" t="s">
        <v>163</v>
      </c>
      <c r="H5366" t="s">
        <v>150</v>
      </c>
      <c r="I5366" t="s">
        <v>186</v>
      </c>
      <c r="J5366" t="s">
        <v>164</v>
      </c>
      <c r="K5366" t="s">
        <v>209</v>
      </c>
      <c r="L5366" t="s">
        <v>155</v>
      </c>
      <c r="M5366" t="s">
        <v>155</v>
      </c>
      <c r="N5366" t="n">
        <v>-74.0608</v>
      </c>
      <c r="O5366" t="n">
        <v>41.1009</v>
      </c>
      <c r="P5366" t="n">
        <v>246</v>
      </c>
      <c r="Q5366" t="n">
        <v>246</v>
      </c>
      <c r="R5366" t="n">
        <v>0</v>
      </c>
      <c r="S5366" t="n">
        <v>97.6</v>
      </c>
      <c r="T5366" t="n">
        <v>0</v>
      </c>
      <c r="U5366" t="n">
        <v>0</v>
      </c>
      <c r="V5366" t="n">
        <v>0</v>
      </c>
      <c r="W5366" t="n">
        <v>2.4</v>
      </c>
      <c r="X5366" t="n">
        <v>93</v>
      </c>
      <c r="Y5366"/>
      <c r="Z5366" t="n">
        <v>22</v>
      </c>
      <c r="AA5366" t="n">
        <v>63</v>
      </c>
      <c r="AB5366" t="n">
        <v>49.2</v>
      </c>
      <c r="AC5366" t="n">
        <v>63</v>
      </c>
      <c r="AD5366" t="n">
        <v>4.8</v>
      </c>
      <c r="AE5366"/>
      <c r="AF5366" t="n">
        <v>84</v>
      </c>
      <c r="AG5366" t="n">
        <v>53</v>
      </c>
      <c r="AH5366" t="n">
        <v>90</v>
      </c>
      <c r="AI5366" t="n">
        <v>12538</v>
      </c>
      <c r="AJ5366" t="n">
        <v>10088</v>
      </c>
      <c r="AK5366" t="n">
        <v>10007</v>
      </c>
      <c r="AL5366" t="n">
        <v>12975</v>
      </c>
      <c r="AM5366" t="n">
        <v>13800</v>
      </c>
      <c r="AN5366" t="n">
        <v>14400</v>
      </c>
      <c r="AO5366" t="n">
        <v>48</v>
      </c>
      <c r="AP5366" t="n">
        <v>7</v>
      </c>
      <c r="AQ5366"/>
      <c r="AR5366"/>
    </row>
    <row r="5367">
      <c r="A5367" t="n">
        <v>486202</v>
      </c>
      <c r="B5367" t="s">
        <v>7711</v>
      </c>
      <c r="C5367" t="s">
        <v>7712</v>
      </c>
      <c r="D5367" t="s">
        <v>5289</v>
      </c>
      <c r="E5367" t="s">
        <v>147</v>
      </c>
      <c r="F5367" t="s">
        <v>216</v>
      </c>
      <c r="G5367" t="s">
        <v>149</v>
      </c>
      <c r="H5367" t="s">
        <v>200</v>
      </c>
      <c r="I5367" t="s">
        <v>205</v>
      </c>
      <c r="J5367" t="s">
        <v>164</v>
      </c>
      <c r="K5367"/>
      <c r="L5367" t="s">
        <v>155</v>
      </c>
      <c r="M5367" t="s">
        <v>155</v>
      </c>
      <c r="N5367" t="n">
        <v>-82.177</v>
      </c>
      <c r="O5367" t="n">
        <v>37.677</v>
      </c>
      <c r="P5367" t="n">
        <v>23</v>
      </c>
      <c r="Q5367" t="n">
        <v>23</v>
      </c>
      <c r="R5367" t="n">
        <v>87</v>
      </c>
      <c r="S5367" t="n">
        <v>100</v>
      </c>
      <c r="T5367" t="n">
        <v>0</v>
      </c>
      <c r="U5367" t="n">
        <v>0</v>
      </c>
      <c r="V5367" t="n">
        <v>0</v>
      </c>
      <c r="W5367" t="n">
        <v>0</v>
      </c>
      <c r="X5367" t="n">
        <v>91</v>
      </c>
      <c r="Y5367"/>
      <c r="Z5367" t="n">
        <v>6</v>
      </c>
      <c r="AA5367"/>
      <c r="AB5367"/>
      <c r="AC5367"/>
      <c r="AD5367"/>
      <c r="AE5367"/>
      <c r="AF5367" t="n">
        <v>11</v>
      </c>
      <c r="AG5367" t="n">
        <v>57</v>
      </c>
      <c r="AH5367" t="n">
        <v>57</v>
      </c>
      <c r="AI5367" t="n">
        <v>1185</v>
      </c>
      <c r="AJ5367" t="n">
        <v>91</v>
      </c>
      <c r="AK5367" t="n">
        <v>3373</v>
      </c>
      <c r="AL5367"/>
      <c r="AM5367"/>
      <c r="AN5367"/>
      <c r="AO5367"/>
      <c r="AP5367"/>
      <c r="AQ5367"/>
      <c r="AR5367"/>
    </row>
    <row r="5368">
      <c r="A5368" t="n">
        <v>486239</v>
      </c>
      <c r="B5368" t="s">
        <v>7713</v>
      </c>
      <c r="C5368" t="s">
        <v>7283</v>
      </c>
      <c r="D5368" t="s">
        <v>1078</v>
      </c>
      <c r="E5368" t="s">
        <v>147</v>
      </c>
      <c r="F5368" t="s">
        <v>188</v>
      </c>
      <c r="G5368" t="s">
        <v>189</v>
      </c>
      <c r="H5368" t="s">
        <v>150</v>
      </c>
      <c r="I5368" t="s">
        <v>151</v>
      </c>
      <c r="J5368" t="s">
        <v>164</v>
      </c>
      <c r="K5368" t="s">
        <v>209</v>
      </c>
      <c r="L5368" t="s">
        <v>155</v>
      </c>
      <c r="M5368" t="s">
        <v>155</v>
      </c>
      <c r="N5368" t="n">
        <v>-80.368</v>
      </c>
      <c r="O5368" t="n">
        <v>25.8107</v>
      </c>
      <c r="P5368" t="n">
        <v>363</v>
      </c>
      <c r="Q5368" t="n">
        <v>216</v>
      </c>
      <c r="R5368" t="n">
        <v>56</v>
      </c>
      <c r="S5368" t="n">
        <v>0.9</v>
      </c>
      <c r="T5368" t="n">
        <v>0.5</v>
      </c>
      <c r="U5368" t="n">
        <v>36.6</v>
      </c>
      <c r="V5368" t="n">
        <v>0.9</v>
      </c>
      <c r="W5368" t="n">
        <v>60.6</v>
      </c>
      <c r="X5368" t="n">
        <v>67</v>
      </c>
      <c r="Y5368"/>
      <c r="Z5368" t="n">
        <v>5</v>
      </c>
      <c r="AA5368" t="n">
        <v>54</v>
      </c>
      <c r="AB5368" t="n">
        <v>70.4</v>
      </c>
      <c r="AC5368" t="n">
        <v>38</v>
      </c>
      <c r="AD5368" t="n">
        <v>73.7</v>
      </c>
      <c r="AE5368" t="n">
        <v>15.8</v>
      </c>
      <c r="AF5368" t="n">
        <v>3</v>
      </c>
      <c r="AG5368" t="n">
        <v>6</v>
      </c>
      <c r="AH5368" t="n">
        <v>99</v>
      </c>
      <c r="AI5368" t="n">
        <v>21931</v>
      </c>
      <c r="AJ5368"/>
      <c r="AK5368"/>
      <c r="AL5368" t="n">
        <v>9433</v>
      </c>
      <c r="AM5368"/>
      <c r="AN5368"/>
      <c r="AO5368" t="n">
        <v>2</v>
      </c>
      <c r="AP5368" t="n">
        <v>32</v>
      </c>
      <c r="AQ5368" t="n">
        <v>51</v>
      </c>
      <c r="AR5368"/>
    </row>
    <row r="5369">
      <c r="A5369" t="n">
        <v>486248</v>
      </c>
      <c r="B5369" t="s">
        <v>7714</v>
      </c>
      <c r="C5369" t="s">
        <v>448</v>
      </c>
      <c r="D5369" t="s">
        <v>440</v>
      </c>
      <c r="E5369" t="s">
        <v>267</v>
      </c>
      <c r="F5369" t="s">
        <v>199</v>
      </c>
      <c r="G5369" t="s">
        <v>189</v>
      </c>
      <c r="H5369" t="s">
        <v>200</v>
      </c>
      <c r="I5369" t="s">
        <v>151</v>
      </c>
      <c r="J5369" t="s">
        <v>164</v>
      </c>
      <c r="K5369"/>
      <c r="L5369" t="s">
        <v>155</v>
      </c>
      <c r="M5369" t="s">
        <v>155</v>
      </c>
      <c r="N5369" t="n">
        <v>-118.2094</v>
      </c>
      <c r="O5369" t="n">
        <v>34.0473</v>
      </c>
      <c r="P5369" t="n">
        <v>354</v>
      </c>
      <c r="Q5369" t="n">
        <v>354</v>
      </c>
      <c r="R5369" t="n">
        <v>57.9</v>
      </c>
      <c r="S5369" t="n">
        <v>6.8</v>
      </c>
      <c r="T5369" t="n">
        <v>5.9</v>
      </c>
      <c r="U5369" t="n">
        <v>70.6</v>
      </c>
      <c r="V5369" t="n">
        <v>4.5</v>
      </c>
      <c r="W5369" t="n">
        <v>0</v>
      </c>
      <c r="X5369" t="n">
        <v>1</v>
      </c>
      <c r="Y5369"/>
      <c r="Z5369" t="n">
        <v>25</v>
      </c>
      <c r="AA5369"/>
      <c r="AB5369"/>
      <c r="AC5369"/>
      <c r="AD5369"/>
      <c r="AE5369"/>
      <c r="AF5369" t="n">
        <v>187</v>
      </c>
      <c r="AG5369" t="n">
        <v>11</v>
      </c>
      <c r="AH5369" t="n">
        <v>11</v>
      </c>
      <c r="AI5369" t="n">
        <v>14187</v>
      </c>
      <c r="AJ5369" t="n">
        <v>6854</v>
      </c>
      <c r="AK5369"/>
      <c r="AL5369"/>
      <c r="AM5369"/>
      <c r="AN5369"/>
      <c r="AO5369"/>
      <c r="AP5369"/>
      <c r="AQ5369"/>
      <c r="AR5369"/>
    </row>
    <row r="5370">
      <c r="A5370" t="n">
        <v>486257</v>
      </c>
      <c r="B5370" t="s">
        <v>7715</v>
      </c>
      <c r="C5370" t="s">
        <v>7716</v>
      </c>
      <c r="D5370" t="s">
        <v>3795</v>
      </c>
      <c r="E5370" t="s">
        <v>1434</v>
      </c>
      <c r="F5370" t="s">
        <v>162</v>
      </c>
      <c r="G5370" t="s">
        <v>163</v>
      </c>
      <c r="H5370" t="s">
        <v>150</v>
      </c>
      <c r="I5370" t="s">
        <v>151</v>
      </c>
      <c r="J5370" t="s">
        <v>164</v>
      </c>
      <c r="K5370" t="s">
        <v>176</v>
      </c>
      <c r="L5370" t="s">
        <v>155</v>
      </c>
      <c r="M5370" t="s">
        <v>155</v>
      </c>
      <c r="N5370" t="n">
        <v>-82.8297</v>
      </c>
      <c r="O5370" t="n">
        <v>39.8916</v>
      </c>
      <c r="P5370" t="n">
        <v>366</v>
      </c>
      <c r="Q5370" t="n">
        <v>366</v>
      </c>
      <c r="R5370" t="n">
        <v>54.9</v>
      </c>
      <c r="S5370" t="n">
        <v>36.9</v>
      </c>
      <c r="T5370" t="n">
        <v>31.7</v>
      </c>
      <c r="U5370" t="n">
        <v>17.8</v>
      </c>
      <c r="V5370" t="n">
        <v>3.8</v>
      </c>
      <c r="W5370" t="n">
        <v>1.6</v>
      </c>
      <c r="X5370" t="n">
        <v>50</v>
      </c>
      <c r="Y5370" t="n">
        <v>0</v>
      </c>
      <c r="Z5370" t="n">
        <v>25</v>
      </c>
      <c r="AA5370" t="n">
        <v>41</v>
      </c>
      <c r="AB5370" t="n">
        <v>41.5</v>
      </c>
      <c r="AC5370"/>
      <c r="AD5370"/>
      <c r="AE5370"/>
      <c r="AF5370" t="n">
        <v>39</v>
      </c>
      <c r="AG5370" t="n">
        <v>58</v>
      </c>
      <c r="AH5370" t="n">
        <v>84</v>
      </c>
      <c r="AI5370" t="n">
        <v>23991</v>
      </c>
      <c r="AJ5370" t="n">
        <v>23921</v>
      </c>
      <c r="AK5370" t="n">
        <v>24541</v>
      </c>
      <c r="AL5370" t="n">
        <v>27052</v>
      </c>
      <c r="AM5370" t="n">
        <v>28619</v>
      </c>
      <c r="AN5370" t="n">
        <v>27804</v>
      </c>
      <c r="AO5370" t="n">
        <v>50</v>
      </c>
      <c r="AP5370" t="n">
        <v>25</v>
      </c>
      <c r="AQ5370"/>
      <c r="AR5370"/>
    </row>
    <row r="5371">
      <c r="A5371" t="n">
        <v>486284</v>
      </c>
      <c r="B5371" t="s">
        <v>7717</v>
      </c>
      <c r="C5371" t="s">
        <v>1528</v>
      </c>
      <c r="D5371" t="s">
        <v>890</v>
      </c>
      <c r="E5371" t="s">
        <v>891</v>
      </c>
      <c r="F5371" t="s">
        <v>162</v>
      </c>
      <c r="G5371" t="s">
        <v>163</v>
      </c>
      <c r="H5371" t="s">
        <v>150</v>
      </c>
      <c r="I5371" t="s">
        <v>151</v>
      </c>
      <c r="J5371" t="s">
        <v>164</v>
      </c>
      <c r="K5371" t="s">
        <v>209</v>
      </c>
      <c r="L5371" t="s">
        <v>155</v>
      </c>
      <c r="M5371" t="s">
        <v>155</v>
      </c>
      <c r="N5371" t="n">
        <v>-93.3718</v>
      </c>
      <c r="O5371" t="n">
        <v>44.7955</v>
      </c>
      <c r="P5371" t="n">
        <v>310</v>
      </c>
      <c r="Q5371" t="n">
        <v>252</v>
      </c>
      <c r="R5371" t="n">
        <v>70.6</v>
      </c>
      <c r="S5371" t="n">
        <v>71</v>
      </c>
      <c r="T5371" t="n">
        <v>4.8</v>
      </c>
      <c r="U5371" t="n">
        <v>5.2</v>
      </c>
      <c r="V5371" t="n">
        <v>3.2</v>
      </c>
      <c r="W5371" t="n">
        <v>1.2</v>
      </c>
      <c r="X5371" t="n">
        <v>56</v>
      </c>
      <c r="Y5371" t="n">
        <v>50</v>
      </c>
      <c r="Z5371" t="n">
        <v>10</v>
      </c>
      <c r="AA5371" t="n">
        <v>67</v>
      </c>
      <c r="AB5371" t="n">
        <v>61.2</v>
      </c>
      <c r="AC5371" t="n">
        <v>66</v>
      </c>
      <c r="AD5371" t="n">
        <v>39.4</v>
      </c>
      <c r="AE5371" t="n">
        <v>31.8</v>
      </c>
      <c r="AF5371" t="n">
        <v>42</v>
      </c>
      <c r="AG5371" t="n">
        <v>47</v>
      </c>
      <c r="AH5371" t="n">
        <v>99</v>
      </c>
      <c r="AI5371" t="n">
        <v>19840</v>
      </c>
      <c r="AJ5371" t="n">
        <v>20938</v>
      </c>
      <c r="AK5371" t="n">
        <v>20555</v>
      </c>
      <c r="AL5371" t="n">
        <v>21689</v>
      </c>
      <c r="AM5371" t="n">
        <v>21481</v>
      </c>
      <c r="AN5371" t="n">
        <v>19542</v>
      </c>
      <c r="AO5371" t="n">
        <v>6</v>
      </c>
      <c r="AP5371" t="n">
        <v>54</v>
      </c>
      <c r="AQ5371" t="n">
        <v>15</v>
      </c>
      <c r="AR5371"/>
    </row>
    <row r="5372">
      <c r="A5372" t="n">
        <v>486345</v>
      </c>
      <c r="B5372" t="s">
        <v>7718</v>
      </c>
      <c r="C5372" t="s">
        <v>1432</v>
      </c>
      <c r="D5372" t="s">
        <v>1433</v>
      </c>
      <c r="E5372" t="s">
        <v>1434</v>
      </c>
      <c r="F5372" t="s">
        <v>199</v>
      </c>
      <c r="G5372" t="s">
        <v>189</v>
      </c>
      <c r="H5372" t="s">
        <v>200</v>
      </c>
      <c r="I5372" t="s">
        <v>151</v>
      </c>
      <c r="J5372" t="s">
        <v>164</v>
      </c>
      <c r="K5372"/>
      <c r="L5372" t="s">
        <v>155</v>
      </c>
      <c r="M5372" t="s">
        <v>155</v>
      </c>
      <c r="N5372" t="n">
        <v>-87.7335</v>
      </c>
      <c r="O5372" t="n">
        <v>41.8099</v>
      </c>
      <c r="P5372" t="n">
        <v>377</v>
      </c>
      <c r="Q5372" t="n">
        <v>377</v>
      </c>
      <c r="R5372" t="n">
        <v>2.4</v>
      </c>
      <c r="S5372" t="n">
        <v>9.5</v>
      </c>
      <c r="T5372" t="n">
        <v>19.1</v>
      </c>
      <c r="U5372" t="n">
        <v>66</v>
      </c>
      <c r="V5372" t="n">
        <v>1.3</v>
      </c>
      <c r="W5372" t="n">
        <v>0</v>
      </c>
      <c r="X5372"/>
      <c r="Y5372"/>
      <c r="Z5372" t="n">
        <v>24</v>
      </c>
      <c r="AA5372"/>
      <c r="AB5372"/>
      <c r="AC5372"/>
      <c r="AD5372"/>
      <c r="AE5372"/>
      <c r="AF5372" t="n">
        <v>113</v>
      </c>
      <c r="AG5372" t="n">
        <v>45</v>
      </c>
      <c r="AH5372" t="n">
        <v>53</v>
      </c>
      <c r="AI5372" t="n">
        <v>23216</v>
      </c>
      <c r="AJ5372" t="n">
        <v>22776</v>
      </c>
      <c r="AK5372" t="n">
        <v>23844</v>
      </c>
      <c r="AL5372" t="n">
        <v>23856</v>
      </c>
      <c r="AM5372"/>
      <c r="AN5372"/>
      <c r="AO5372"/>
      <c r="AP5372"/>
      <c r="AQ5372"/>
      <c r="AR5372"/>
    </row>
    <row r="5373">
      <c r="A5373" t="n">
        <v>486354</v>
      </c>
      <c r="B5373" t="s">
        <v>7719</v>
      </c>
      <c r="C5373" t="s">
        <v>1124</v>
      </c>
      <c r="D5373" t="s">
        <v>1078</v>
      </c>
      <c r="E5373" t="s">
        <v>147</v>
      </c>
      <c r="F5373" t="s">
        <v>188</v>
      </c>
      <c r="G5373" t="s">
        <v>189</v>
      </c>
      <c r="H5373" t="s">
        <v>150</v>
      </c>
      <c r="I5373" t="s">
        <v>186</v>
      </c>
      <c r="J5373" t="s">
        <v>164</v>
      </c>
      <c r="K5373" t="s">
        <v>209</v>
      </c>
      <c r="L5373" t="s">
        <v>155</v>
      </c>
      <c r="M5373" t="s">
        <v>155</v>
      </c>
      <c r="N5373" t="n">
        <v>-80.2831</v>
      </c>
      <c r="O5373" t="n">
        <v>25.9799</v>
      </c>
      <c r="P5373" t="n">
        <v>108</v>
      </c>
      <c r="Q5373" t="n">
        <v>85</v>
      </c>
      <c r="R5373" t="n">
        <v>35.3</v>
      </c>
      <c r="S5373" t="n">
        <v>2.4</v>
      </c>
      <c r="T5373" t="n">
        <v>15.3</v>
      </c>
      <c r="U5373" t="n">
        <v>11.8</v>
      </c>
      <c r="V5373" t="n">
        <v>0</v>
      </c>
      <c r="W5373" t="n">
        <v>70.6</v>
      </c>
      <c r="X5373" t="n">
        <v>75</v>
      </c>
      <c r="Y5373"/>
      <c r="Z5373" t="n">
        <v>20</v>
      </c>
      <c r="AA5373" t="n">
        <v>25</v>
      </c>
      <c r="AB5373" t="n">
        <v>92</v>
      </c>
      <c r="AC5373" t="n">
        <v>25</v>
      </c>
      <c r="AD5373" t="n">
        <v>36</v>
      </c>
      <c r="AE5373" t="n">
        <v>36</v>
      </c>
      <c r="AF5373" t="n">
        <v>9</v>
      </c>
      <c r="AG5373" t="n">
        <v>0</v>
      </c>
      <c r="AH5373" t="n">
        <v>0</v>
      </c>
      <c r="AI5373"/>
      <c r="AJ5373"/>
      <c r="AK5373"/>
      <c r="AL5373"/>
      <c r="AM5373"/>
      <c r="AN5373"/>
      <c r="AO5373" t="n">
        <v>5</v>
      </c>
      <c r="AP5373" t="n">
        <v>11</v>
      </c>
      <c r="AQ5373" t="n">
        <v>5</v>
      </c>
      <c r="AR5373"/>
    </row>
    <row r="5374">
      <c r="A5374" t="n">
        <v>486372</v>
      </c>
      <c r="B5374" t="s">
        <v>7720</v>
      </c>
      <c r="C5374" t="s">
        <v>439</v>
      </c>
      <c r="D5374" t="s">
        <v>440</v>
      </c>
      <c r="E5374" t="s">
        <v>267</v>
      </c>
      <c r="F5374" t="s">
        <v>279</v>
      </c>
      <c r="G5374" t="s">
        <v>189</v>
      </c>
      <c r="H5374" t="s">
        <v>174</v>
      </c>
      <c r="I5374" t="s">
        <v>151</v>
      </c>
      <c r="J5374" t="s">
        <v>164</v>
      </c>
      <c r="K5374" t="s">
        <v>176</v>
      </c>
      <c r="L5374" t="s">
        <v>155</v>
      </c>
      <c r="M5374" t="s">
        <v>155</v>
      </c>
      <c r="N5374" t="n">
        <v>-122.4011</v>
      </c>
      <c r="O5374" t="n">
        <v>37.7916</v>
      </c>
      <c r="P5374" t="n">
        <v>279</v>
      </c>
      <c r="Q5374" t="n">
        <v>279</v>
      </c>
      <c r="R5374" t="n">
        <v>20.8</v>
      </c>
      <c r="S5374" t="n">
        <v>28</v>
      </c>
      <c r="T5374" t="n">
        <v>23.3</v>
      </c>
      <c r="U5374" t="n">
        <v>6.1</v>
      </c>
      <c r="V5374" t="n">
        <v>6.1</v>
      </c>
      <c r="W5374" t="n">
        <v>0</v>
      </c>
      <c r="X5374" t="n">
        <v>100</v>
      </c>
      <c r="Y5374"/>
      <c r="Z5374" t="n">
        <v>8</v>
      </c>
      <c r="AA5374" t="n">
        <v>52</v>
      </c>
      <c r="AB5374" t="n">
        <v>21.2</v>
      </c>
      <c r="AC5374"/>
      <c r="AD5374"/>
      <c r="AE5374"/>
      <c r="AF5374" t="n">
        <v>71</v>
      </c>
      <c r="AG5374" t="n">
        <v>17</v>
      </c>
      <c r="AH5374" t="n">
        <v>17</v>
      </c>
      <c r="AI5374" t="n">
        <v>31029</v>
      </c>
      <c r="AJ5374" t="n">
        <v>30437</v>
      </c>
      <c r="AK5374" t="n">
        <v>30437</v>
      </c>
      <c r="AL5374" t="n">
        <v>31916</v>
      </c>
      <c r="AM5374"/>
      <c r="AN5374"/>
      <c r="AO5374" t="n">
        <v>13</v>
      </c>
      <c r="AP5374"/>
      <c r="AQ5374"/>
      <c r="AR5374"/>
    </row>
    <row r="5375">
      <c r="A5375" t="n">
        <v>486381</v>
      </c>
      <c r="B5375" t="s">
        <v>7721</v>
      </c>
      <c r="C5375" t="s">
        <v>3554</v>
      </c>
      <c r="D5375" t="s">
        <v>996</v>
      </c>
      <c r="E5375" t="s">
        <v>997</v>
      </c>
      <c r="F5375" t="s">
        <v>279</v>
      </c>
      <c r="G5375" t="s">
        <v>189</v>
      </c>
      <c r="H5375" t="s">
        <v>174</v>
      </c>
      <c r="I5375" t="s">
        <v>151</v>
      </c>
      <c r="J5375" t="s">
        <v>164</v>
      </c>
      <c r="K5375"/>
      <c r="L5375" t="s">
        <v>155</v>
      </c>
      <c r="M5375" t="s">
        <v>155</v>
      </c>
      <c r="N5375" t="n">
        <v>-73.7465</v>
      </c>
      <c r="O5375" t="n">
        <v>41.0289</v>
      </c>
      <c r="P5375" t="n">
        <v>272</v>
      </c>
      <c r="Q5375" t="n">
        <v>272</v>
      </c>
      <c r="R5375" t="n">
        <v>92.6</v>
      </c>
      <c r="S5375" t="n">
        <v>47.1</v>
      </c>
      <c r="T5375" t="n">
        <v>15.8</v>
      </c>
      <c r="U5375" t="n">
        <v>31.2</v>
      </c>
      <c r="V5375" t="n">
        <v>1.8</v>
      </c>
      <c r="W5375" t="n">
        <v>0</v>
      </c>
      <c r="X5375" t="n">
        <v>64</v>
      </c>
      <c r="Y5375"/>
      <c r="Z5375" t="n">
        <v>20</v>
      </c>
      <c r="AA5375" t="n">
        <v>57</v>
      </c>
      <c r="AB5375" t="n">
        <v>71.9</v>
      </c>
      <c r="AC5375"/>
      <c r="AD5375"/>
      <c r="AE5375"/>
      <c r="AF5375" t="n">
        <v>70</v>
      </c>
      <c r="AG5375" t="n">
        <v>40</v>
      </c>
      <c r="AH5375" t="n">
        <v>40</v>
      </c>
      <c r="AI5375" t="n">
        <v>50041</v>
      </c>
      <c r="AJ5375" t="n">
        <v>47510</v>
      </c>
      <c r="AK5375" t="n">
        <v>49718</v>
      </c>
      <c r="AL5375" t="n">
        <v>49953</v>
      </c>
      <c r="AM5375" t="n">
        <v>47927</v>
      </c>
      <c r="AN5375" t="n">
        <v>51680</v>
      </c>
      <c r="AO5375"/>
      <c r="AP5375"/>
      <c r="AQ5375"/>
      <c r="AR5375"/>
    </row>
    <row r="5376">
      <c r="A5376" t="n">
        <v>486390</v>
      </c>
      <c r="B5376" t="s">
        <v>7722</v>
      </c>
      <c r="C5376" t="s">
        <v>3554</v>
      </c>
      <c r="D5376" t="s">
        <v>996</v>
      </c>
      <c r="E5376" t="s">
        <v>997</v>
      </c>
      <c r="F5376" t="s">
        <v>199</v>
      </c>
      <c r="G5376" t="s">
        <v>189</v>
      </c>
      <c r="H5376" t="s">
        <v>200</v>
      </c>
      <c r="I5376" t="s">
        <v>151</v>
      </c>
      <c r="J5376" t="s">
        <v>164</v>
      </c>
      <c r="K5376"/>
      <c r="L5376" t="s">
        <v>155</v>
      </c>
      <c r="M5376" t="s">
        <v>155</v>
      </c>
      <c r="N5376" t="n">
        <v>-73.771</v>
      </c>
      <c r="O5376" t="n">
        <v>41.0279</v>
      </c>
      <c r="P5376" t="n">
        <v>72</v>
      </c>
      <c r="Q5376" t="n">
        <v>72</v>
      </c>
      <c r="R5376" t="n">
        <v>45.8</v>
      </c>
      <c r="S5376" t="n">
        <v>11.1</v>
      </c>
      <c r="T5376" t="n">
        <v>56.9</v>
      </c>
      <c r="U5376" t="n">
        <v>26.4</v>
      </c>
      <c r="V5376" t="n">
        <v>5.6</v>
      </c>
      <c r="W5376" t="n">
        <v>0</v>
      </c>
      <c r="X5376"/>
      <c r="Y5376"/>
      <c r="Z5376" t="n">
        <v>15</v>
      </c>
      <c r="AA5376"/>
      <c r="AB5376"/>
      <c r="AC5376"/>
      <c r="AD5376"/>
      <c r="AE5376"/>
      <c r="AF5376" t="n">
        <v>40</v>
      </c>
      <c r="AG5376" t="n">
        <v>54</v>
      </c>
      <c r="AH5376" t="n">
        <v>96</v>
      </c>
      <c r="AI5376" t="n">
        <v>12475</v>
      </c>
      <c r="AJ5376" t="n">
        <v>15331</v>
      </c>
      <c r="AK5376" t="n">
        <v>18174</v>
      </c>
      <c r="AL5376" t="n">
        <v>17515</v>
      </c>
      <c r="AM5376"/>
      <c r="AN5376"/>
      <c r="AO5376"/>
      <c r="AP5376"/>
      <c r="AQ5376"/>
      <c r="AR5376"/>
    </row>
    <row r="5377">
      <c r="A5377" t="n">
        <v>486406</v>
      </c>
      <c r="B5377" t="s">
        <v>7723</v>
      </c>
      <c r="C5377" t="s">
        <v>5302</v>
      </c>
      <c r="D5377" t="s">
        <v>5289</v>
      </c>
      <c r="E5377" t="s">
        <v>147</v>
      </c>
      <c r="F5377" t="s">
        <v>216</v>
      </c>
      <c r="G5377" t="s">
        <v>149</v>
      </c>
      <c r="H5377" t="s">
        <v>200</v>
      </c>
      <c r="I5377" t="s">
        <v>175</v>
      </c>
      <c r="J5377" t="s">
        <v>164</v>
      </c>
      <c r="K5377"/>
      <c r="L5377" t="s">
        <v>155</v>
      </c>
      <c r="M5377" t="s">
        <v>155</v>
      </c>
      <c r="N5377" t="n">
        <v>-79.8521</v>
      </c>
      <c r="O5377" t="n">
        <v>38.8909</v>
      </c>
      <c r="P5377" t="n">
        <v>21</v>
      </c>
      <c r="Q5377" t="n">
        <v>21</v>
      </c>
      <c r="R5377" t="n">
        <v>100</v>
      </c>
      <c r="S5377" t="n">
        <v>95.2</v>
      </c>
      <c r="T5377" t="n">
        <v>4.8</v>
      </c>
      <c r="U5377" t="n">
        <v>0</v>
      </c>
      <c r="V5377" t="n">
        <v>0</v>
      </c>
      <c r="W5377" t="n">
        <v>0</v>
      </c>
      <c r="X5377" t="n">
        <v>0</v>
      </c>
      <c r="Y5377"/>
      <c r="Z5377" t="n">
        <v>11</v>
      </c>
      <c r="AA5377"/>
      <c r="AB5377"/>
      <c r="AC5377"/>
      <c r="AD5377"/>
      <c r="AE5377"/>
      <c r="AF5377" t="n">
        <v>14</v>
      </c>
      <c r="AG5377" t="n">
        <v>81</v>
      </c>
      <c r="AH5377" t="n">
        <v>81</v>
      </c>
      <c r="AI5377" t="n">
        <v>9436</v>
      </c>
      <c r="AJ5377" t="n">
        <v>9433</v>
      </c>
      <c r="AK5377" t="n">
        <v>11461</v>
      </c>
      <c r="AL5377"/>
      <c r="AM5377"/>
      <c r="AN5377"/>
      <c r="AO5377"/>
      <c r="AP5377"/>
      <c r="AQ5377"/>
      <c r="AR5377"/>
    </row>
    <row r="5378">
      <c r="A5378" t="n">
        <v>486415</v>
      </c>
      <c r="B5378" t="s">
        <v>7724</v>
      </c>
      <c r="C5378" t="s">
        <v>3219</v>
      </c>
      <c r="D5378" t="s">
        <v>996</v>
      </c>
      <c r="E5378" t="s">
        <v>997</v>
      </c>
      <c r="F5378" t="s">
        <v>279</v>
      </c>
      <c r="G5378" t="s">
        <v>189</v>
      </c>
      <c r="H5378" t="s">
        <v>174</v>
      </c>
      <c r="I5378" t="s">
        <v>151</v>
      </c>
      <c r="J5378" t="s">
        <v>164</v>
      </c>
      <c r="K5378"/>
      <c r="L5378" t="s">
        <v>155</v>
      </c>
      <c r="M5378" t="s">
        <v>155</v>
      </c>
      <c r="N5378" t="n">
        <v>-73.9851</v>
      </c>
      <c r="O5378" t="n">
        <v>40.7013</v>
      </c>
      <c r="P5378" t="n">
        <v>486</v>
      </c>
      <c r="Q5378" t="n">
        <v>486</v>
      </c>
      <c r="R5378" t="n">
        <v>85.2</v>
      </c>
      <c r="S5378" t="n">
        <v>1.6</v>
      </c>
      <c r="T5378" t="n">
        <v>83.1</v>
      </c>
      <c r="U5378" t="n">
        <v>9.7</v>
      </c>
      <c r="V5378" t="n">
        <v>4.1</v>
      </c>
      <c r="W5378" t="n">
        <v>0</v>
      </c>
      <c r="X5378" t="n">
        <v>85</v>
      </c>
      <c r="Y5378"/>
      <c r="Z5378" t="n">
        <v>40</v>
      </c>
      <c r="AA5378" t="n">
        <v>124</v>
      </c>
      <c r="AB5378" t="n">
        <v>75</v>
      </c>
      <c r="AC5378"/>
      <c r="AD5378"/>
      <c r="AE5378"/>
      <c r="AF5378" t="n">
        <v>93</v>
      </c>
      <c r="AG5378" t="n">
        <v>68</v>
      </c>
      <c r="AH5378" t="n">
        <v>83</v>
      </c>
      <c r="AI5378" t="n">
        <v>31137</v>
      </c>
      <c r="AJ5378" t="n">
        <v>33363</v>
      </c>
      <c r="AK5378" t="n">
        <v>33363</v>
      </c>
      <c r="AL5378"/>
      <c r="AM5378"/>
      <c r="AN5378"/>
      <c r="AO5378" t="n">
        <v>75</v>
      </c>
      <c r="AP5378"/>
      <c r="AQ5378"/>
      <c r="AR5378"/>
    </row>
    <row r="5379">
      <c r="A5379" t="n">
        <v>486424</v>
      </c>
      <c r="B5379" t="s">
        <v>7725</v>
      </c>
      <c r="C5379" t="s">
        <v>1063</v>
      </c>
      <c r="D5379" t="s">
        <v>1064</v>
      </c>
      <c r="E5379" t="s">
        <v>997</v>
      </c>
      <c r="F5379" t="s">
        <v>279</v>
      </c>
      <c r="G5379" t="s">
        <v>189</v>
      </c>
      <c r="H5379" t="s">
        <v>174</v>
      </c>
      <c r="I5379" t="s">
        <v>151</v>
      </c>
      <c r="J5379" t="s">
        <v>164</v>
      </c>
      <c r="K5379" t="s">
        <v>176</v>
      </c>
      <c r="L5379" t="s">
        <v>155</v>
      </c>
      <c r="M5379" t="s">
        <v>155</v>
      </c>
      <c r="N5379" t="n">
        <v>-76.9809</v>
      </c>
      <c r="O5379" t="n">
        <v>38.9044</v>
      </c>
      <c r="P5379" t="n">
        <v>159</v>
      </c>
      <c r="Q5379" t="n">
        <v>159</v>
      </c>
      <c r="R5379" t="n">
        <v>95</v>
      </c>
      <c r="S5379" t="n">
        <v>0</v>
      </c>
      <c r="T5379" t="n">
        <v>96.2</v>
      </c>
      <c r="U5379" t="n">
        <v>2.5</v>
      </c>
      <c r="V5379" t="n">
        <v>1.3</v>
      </c>
      <c r="W5379" t="n">
        <v>0</v>
      </c>
      <c r="X5379" t="n">
        <v>77</v>
      </c>
      <c r="Y5379" t="n">
        <v>67</v>
      </c>
      <c r="Z5379" t="n">
        <v>15</v>
      </c>
      <c r="AA5379" t="n">
        <v>31</v>
      </c>
      <c r="AB5379" t="n">
        <v>83.9</v>
      </c>
      <c r="AC5379"/>
      <c r="AD5379"/>
      <c r="AE5379"/>
      <c r="AF5379" t="n">
        <v>39</v>
      </c>
      <c r="AG5379" t="n">
        <v>26</v>
      </c>
      <c r="AH5379" t="n">
        <v>26</v>
      </c>
      <c r="AI5379" t="n">
        <v>39342</v>
      </c>
      <c r="AJ5379" t="n">
        <v>38450</v>
      </c>
      <c r="AK5379" t="n">
        <v>41988</v>
      </c>
      <c r="AL5379"/>
      <c r="AM5379"/>
      <c r="AN5379"/>
      <c r="AO5379" t="n">
        <v>12</v>
      </c>
      <c r="AP5379"/>
      <c r="AQ5379"/>
      <c r="AR5379"/>
    </row>
    <row r="5380">
      <c r="A5380" t="n">
        <v>486433</v>
      </c>
      <c r="B5380" t="s">
        <v>7726</v>
      </c>
      <c r="C5380" t="s">
        <v>439</v>
      </c>
      <c r="D5380" t="s">
        <v>440</v>
      </c>
      <c r="E5380" t="s">
        <v>267</v>
      </c>
      <c r="F5380" t="s">
        <v>162</v>
      </c>
      <c r="G5380" t="s">
        <v>163</v>
      </c>
      <c r="H5380" t="s">
        <v>150</v>
      </c>
      <c r="I5380" t="s">
        <v>151</v>
      </c>
      <c r="J5380" t="s">
        <v>164</v>
      </c>
      <c r="K5380" t="s">
        <v>209</v>
      </c>
      <c r="L5380" t="s">
        <v>155</v>
      </c>
      <c r="M5380" t="s">
        <v>155</v>
      </c>
      <c r="N5380" t="n">
        <v>-122.4008</v>
      </c>
      <c r="O5380" t="n">
        <v>37.7869</v>
      </c>
      <c r="P5380" t="n">
        <v>173</v>
      </c>
      <c r="Q5380"/>
      <c r="R5380"/>
      <c r="S5380"/>
      <c r="T5380"/>
      <c r="U5380"/>
      <c r="V5380"/>
      <c r="W5380"/>
      <c r="X5380"/>
      <c r="Y5380"/>
      <c r="Z5380"/>
      <c r="AA5380"/>
      <c r="AB5380"/>
      <c r="AC5380"/>
      <c r="AD5380"/>
      <c r="AE5380"/>
      <c r="AF5380"/>
      <c r="AG5380"/>
      <c r="AH5380"/>
      <c r="AI5380"/>
      <c r="AJ5380"/>
      <c r="AK5380"/>
      <c r="AL5380"/>
      <c r="AM5380"/>
      <c r="AN5380"/>
      <c r="AO5380"/>
      <c r="AP5380"/>
      <c r="AQ5380" t="n">
        <v>47</v>
      </c>
      <c r="AR5380"/>
    </row>
    <row r="5381">
      <c r="A5381" t="n">
        <v>486442</v>
      </c>
      <c r="B5381" t="s">
        <v>7727</v>
      </c>
      <c r="C5381" t="s">
        <v>7728</v>
      </c>
      <c r="D5381" t="s">
        <v>4659</v>
      </c>
      <c r="E5381" t="s">
        <v>147</v>
      </c>
      <c r="F5381" t="s">
        <v>199</v>
      </c>
      <c r="G5381" t="s">
        <v>189</v>
      </c>
      <c r="H5381" t="s">
        <v>200</v>
      </c>
      <c r="I5381" t="s">
        <v>175</v>
      </c>
      <c r="J5381" t="s">
        <v>164</v>
      </c>
      <c r="K5381"/>
      <c r="L5381" t="s">
        <v>155</v>
      </c>
      <c r="M5381" t="s">
        <v>155</v>
      </c>
      <c r="N5381" t="n">
        <v>-83.5865</v>
      </c>
      <c r="O5381" t="n">
        <v>36.4448</v>
      </c>
      <c r="P5381" t="n">
        <v>83</v>
      </c>
      <c r="Q5381" t="n">
        <v>83</v>
      </c>
      <c r="R5381" t="n">
        <v>81.9</v>
      </c>
      <c r="S5381" t="n">
        <v>96.4</v>
      </c>
      <c r="T5381" t="n">
        <v>3.6</v>
      </c>
      <c r="U5381" t="n">
        <v>0</v>
      </c>
      <c r="V5381" t="n">
        <v>0</v>
      </c>
      <c r="W5381" t="n">
        <v>0</v>
      </c>
      <c r="X5381" t="n">
        <v>1</v>
      </c>
      <c r="Y5381"/>
      <c r="Z5381" t="n">
        <v>20</v>
      </c>
      <c r="AA5381"/>
      <c r="AB5381"/>
      <c r="AC5381"/>
      <c r="AD5381"/>
      <c r="AE5381"/>
      <c r="AF5381" t="n">
        <v>9</v>
      </c>
      <c r="AG5381" t="n">
        <v>89</v>
      </c>
      <c r="AH5381" t="n">
        <v>100</v>
      </c>
      <c r="AI5381" t="n">
        <v>7385</v>
      </c>
      <c r="AJ5381" t="n">
        <v>7494</v>
      </c>
      <c r="AK5381"/>
      <c r="AL5381"/>
      <c r="AM5381"/>
      <c r="AN5381"/>
      <c r="AO5381"/>
      <c r="AP5381"/>
      <c r="AQ5381"/>
      <c r="AR5381"/>
    </row>
    <row r="5382">
      <c r="A5382" t="n">
        <v>486488</v>
      </c>
      <c r="B5382" t="s">
        <v>7729</v>
      </c>
      <c r="C5382" t="s">
        <v>450</v>
      </c>
      <c r="D5382" t="s">
        <v>440</v>
      </c>
      <c r="E5382" t="s">
        <v>267</v>
      </c>
      <c r="F5382" t="s">
        <v>162</v>
      </c>
      <c r="G5382" t="s">
        <v>163</v>
      </c>
      <c r="H5382" t="s">
        <v>150</v>
      </c>
      <c r="I5382" t="s">
        <v>151</v>
      </c>
      <c r="J5382" t="s">
        <v>164</v>
      </c>
      <c r="K5382" t="s">
        <v>209</v>
      </c>
      <c r="L5382" t="s">
        <v>155</v>
      </c>
      <c r="M5382" t="s">
        <v>155</v>
      </c>
      <c r="N5382" t="n">
        <v>-122.2689</v>
      </c>
      <c r="O5382" t="n">
        <v>37.8712</v>
      </c>
      <c r="P5382" t="n">
        <v>25</v>
      </c>
      <c r="Q5382" t="n">
        <v>25</v>
      </c>
      <c r="R5382" t="n">
        <v>28</v>
      </c>
      <c r="S5382" t="n">
        <v>60</v>
      </c>
      <c r="T5382" t="n">
        <v>4</v>
      </c>
      <c r="U5382" t="n">
        <v>24</v>
      </c>
      <c r="V5382" t="n">
        <v>0</v>
      </c>
      <c r="W5382" t="n">
        <v>4</v>
      </c>
      <c r="X5382"/>
      <c r="Y5382"/>
      <c r="Z5382" t="n">
        <v>4</v>
      </c>
      <c r="AA5382" t="n">
        <v>4</v>
      </c>
      <c r="AB5382" t="n">
        <v>50</v>
      </c>
      <c r="AC5382" t="n">
        <v>3</v>
      </c>
      <c r="AD5382" t="n">
        <v>33.3</v>
      </c>
      <c r="AE5382" t="n">
        <v>33.3</v>
      </c>
      <c r="AF5382" t="n">
        <v>0</v>
      </c>
      <c r="AG5382" t="n">
        <v>35</v>
      </c>
      <c r="AH5382" t="n">
        <v>65</v>
      </c>
      <c r="AI5382"/>
      <c r="AJ5382"/>
      <c r="AK5382"/>
      <c r="AL5382"/>
      <c r="AM5382"/>
      <c r="AN5382"/>
      <c r="AO5382"/>
      <c r="AP5382" t="n">
        <v>3</v>
      </c>
      <c r="AQ5382"/>
      <c r="AR5382"/>
    </row>
    <row r="5383">
      <c r="A5383" t="n">
        <v>486497</v>
      </c>
      <c r="B5383" t="s">
        <v>7730</v>
      </c>
      <c r="C5383" t="s">
        <v>463</v>
      </c>
      <c r="D5383" t="s">
        <v>440</v>
      </c>
      <c r="E5383" t="s">
        <v>267</v>
      </c>
      <c r="F5383" t="s">
        <v>199</v>
      </c>
      <c r="G5383" t="s">
        <v>189</v>
      </c>
      <c r="H5383" t="s">
        <v>200</v>
      </c>
      <c r="I5383" t="s">
        <v>151</v>
      </c>
      <c r="J5383" t="s">
        <v>164</v>
      </c>
      <c r="K5383"/>
      <c r="L5383" t="s">
        <v>155</v>
      </c>
      <c r="M5383" t="s">
        <v>155</v>
      </c>
      <c r="N5383" t="n">
        <v>-117.0814</v>
      </c>
      <c r="O5383" t="n">
        <v>32.7573</v>
      </c>
      <c r="P5383" t="n">
        <v>95</v>
      </c>
      <c r="Q5383" t="n">
        <v>95</v>
      </c>
      <c r="R5383" t="n">
        <v>7.4</v>
      </c>
      <c r="S5383" t="n">
        <v>24.2</v>
      </c>
      <c r="T5383" t="n">
        <v>0</v>
      </c>
      <c r="U5383" t="n">
        <v>50.5</v>
      </c>
      <c r="V5383" t="n">
        <v>18.9</v>
      </c>
      <c r="W5383" t="n">
        <v>0</v>
      </c>
      <c r="X5383" t="n">
        <v>80</v>
      </c>
      <c r="Y5383"/>
      <c r="Z5383" t="n">
        <v>25</v>
      </c>
      <c r="AA5383"/>
      <c r="AB5383"/>
      <c r="AC5383"/>
      <c r="AD5383"/>
      <c r="AE5383"/>
      <c r="AF5383" t="n">
        <v>19</v>
      </c>
      <c r="AG5383" t="n">
        <v>76</v>
      </c>
      <c r="AH5383" t="n">
        <v>76</v>
      </c>
      <c r="AI5383" t="n">
        <v>10032</v>
      </c>
      <c r="AJ5383" t="n">
        <v>10020</v>
      </c>
      <c r="AK5383" t="n">
        <v>10120</v>
      </c>
      <c r="AL5383" t="n">
        <v>10120</v>
      </c>
      <c r="AM5383"/>
      <c r="AN5383"/>
      <c r="AO5383"/>
      <c r="AP5383"/>
      <c r="AQ5383"/>
      <c r="AR5383"/>
    </row>
    <row r="5384">
      <c r="A5384" t="n">
        <v>486503</v>
      </c>
      <c r="B5384" t="s">
        <v>7731</v>
      </c>
      <c r="C5384" t="s">
        <v>4881</v>
      </c>
      <c r="D5384" t="s">
        <v>4775</v>
      </c>
      <c r="E5384" t="s">
        <v>283</v>
      </c>
      <c r="F5384" t="s">
        <v>199</v>
      </c>
      <c r="G5384" t="s">
        <v>189</v>
      </c>
      <c r="H5384" t="s">
        <v>200</v>
      </c>
      <c r="I5384" t="s">
        <v>151</v>
      </c>
      <c r="J5384" t="s">
        <v>164</v>
      </c>
      <c r="K5384"/>
      <c r="L5384" t="s">
        <v>155</v>
      </c>
      <c r="M5384" t="s">
        <v>155</v>
      </c>
      <c r="N5384" t="n">
        <v>-99.467</v>
      </c>
      <c r="O5384" t="n">
        <v>27.5757</v>
      </c>
      <c r="P5384" t="n">
        <v>93</v>
      </c>
      <c r="Q5384" t="n">
        <v>93</v>
      </c>
      <c r="R5384" t="n">
        <v>98.9</v>
      </c>
      <c r="S5384" t="n">
        <v>0</v>
      </c>
      <c r="T5384" t="n">
        <v>0</v>
      </c>
      <c r="U5384" t="n">
        <v>100</v>
      </c>
      <c r="V5384" t="n">
        <v>0</v>
      </c>
      <c r="W5384" t="n">
        <v>0</v>
      </c>
      <c r="X5384" t="n">
        <v>77</v>
      </c>
      <c r="Y5384"/>
      <c r="Z5384" t="n">
        <v>14</v>
      </c>
      <c r="AA5384"/>
      <c r="AB5384"/>
      <c r="AC5384"/>
      <c r="AD5384"/>
      <c r="AE5384"/>
      <c r="AF5384" t="n">
        <v>25</v>
      </c>
      <c r="AG5384" t="n">
        <v>55</v>
      </c>
      <c r="AH5384" t="n">
        <v>55</v>
      </c>
      <c r="AI5384" t="n">
        <v>9674</v>
      </c>
      <c r="AJ5384" t="n">
        <v>9614</v>
      </c>
      <c r="AK5384" t="n">
        <v>10090</v>
      </c>
      <c r="AL5384"/>
      <c r="AM5384"/>
      <c r="AN5384"/>
      <c r="AO5384"/>
      <c r="AP5384"/>
      <c r="AQ5384"/>
      <c r="AR5384"/>
    </row>
    <row r="5385">
      <c r="A5385" t="n">
        <v>486512</v>
      </c>
      <c r="B5385" t="s">
        <v>7732</v>
      </c>
      <c r="C5385" t="s">
        <v>1082</v>
      </c>
      <c r="D5385" t="s">
        <v>1078</v>
      </c>
      <c r="E5385" t="s">
        <v>147</v>
      </c>
      <c r="F5385" t="s">
        <v>199</v>
      </c>
      <c r="G5385" t="s">
        <v>189</v>
      </c>
      <c r="H5385" t="s">
        <v>200</v>
      </c>
      <c r="I5385" t="s">
        <v>186</v>
      </c>
      <c r="J5385" t="s">
        <v>164</v>
      </c>
      <c r="K5385"/>
      <c r="L5385" t="s">
        <v>155</v>
      </c>
      <c r="M5385" t="s">
        <v>155</v>
      </c>
      <c r="N5385" t="n">
        <v>-80.3147</v>
      </c>
      <c r="O5385" t="n">
        <v>25.7979</v>
      </c>
      <c r="P5385" t="n">
        <v>756</v>
      </c>
      <c r="Q5385" t="n">
        <v>756</v>
      </c>
      <c r="R5385" t="n">
        <v>53.6</v>
      </c>
      <c r="S5385" t="n">
        <v>0</v>
      </c>
      <c r="T5385" t="n">
        <v>0</v>
      </c>
      <c r="U5385" t="n">
        <v>100</v>
      </c>
      <c r="V5385" t="n">
        <v>0</v>
      </c>
      <c r="W5385" t="n">
        <v>0</v>
      </c>
      <c r="X5385" t="n">
        <v>81</v>
      </c>
      <c r="Y5385"/>
      <c r="Z5385" t="n">
        <v>35</v>
      </c>
      <c r="AA5385"/>
      <c r="AB5385"/>
      <c r="AC5385"/>
      <c r="AD5385"/>
      <c r="AE5385"/>
      <c r="AF5385" t="n">
        <v>572</v>
      </c>
      <c r="AG5385" t="n">
        <v>98</v>
      </c>
      <c r="AH5385" t="n">
        <v>98</v>
      </c>
      <c r="AI5385" t="n">
        <v>53875</v>
      </c>
      <c r="AJ5385" t="n">
        <v>53875</v>
      </c>
      <c r="AK5385"/>
      <c r="AL5385"/>
      <c r="AM5385"/>
      <c r="AN5385"/>
      <c r="AO5385"/>
      <c r="AP5385"/>
      <c r="AQ5385"/>
      <c r="AR5385"/>
    </row>
    <row r="5386">
      <c r="A5386" t="n">
        <v>486530</v>
      </c>
      <c r="B5386" t="s">
        <v>7733</v>
      </c>
      <c r="C5386" t="s">
        <v>4664</v>
      </c>
      <c r="D5386" t="s">
        <v>4659</v>
      </c>
      <c r="E5386" t="s">
        <v>147</v>
      </c>
      <c r="F5386" t="s">
        <v>199</v>
      </c>
      <c r="G5386" t="s">
        <v>189</v>
      </c>
      <c r="H5386" t="s">
        <v>200</v>
      </c>
      <c r="I5386" t="s">
        <v>151</v>
      </c>
      <c r="J5386" t="s">
        <v>164</v>
      </c>
      <c r="K5386"/>
      <c r="L5386" t="s">
        <v>155</v>
      </c>
      <c r="M5386" t="s">
        <v>155</v>
      </c>
      <c r="N5386" t="n">
        <v>-89.8606</v>
      </c>
      <c r="O5386" t="n">
        <v>35.0983</v>
      </c>
      <c r="P5386" t="n">
        <v>279</v>
      </c>
      <c r="Q5386" t="n">
        <v>279</v>
      </c>
      <c r="R5386" t="n">
        <v>98.9</v>
      </c>
      <c r="S5386" t="n">
        <v>21.9</v>
      </c>
      <c r="T5386" t="n">
        <v>69.9</v>
      </c>
      <c r="U5386" t="n">
        <v>5.4</v>
      </c>
      <c r="V5386" t="n">
        <v>0</v>
      </c>
      <c r="W5386" t="n">
        <v>0.4</v>
      </c>
      <c r="X5386" t="n">
        <v>74</v>
      </c>
      <c r="Y5386"/>
      <c r="Z5386" t="n">
        <v>7</v>
      </c>
      <c r="AA5386"/>
      <c r="AB5386"/>
      <c r="AC5386"/>
      <c r="AD5386"/>
      <c r="AE5386"/>
      <c r="AF5386" t="n">
        <v>105</v>
      </c>
      <c r="AG5386" t="n">
        <v>63</v>
      </c>
      <c r="AH5386" t="n">
        <v>63</v>
      </c>
      <c r="AI5386" t="n">
        <v>10278</v>
      </c>
      <c r="AJ5386" t="n">
        <v>9851</v>
      </c>
      <c r="AK5386" t="n">
        <v>11808</v>
      </c>
      <c r="AL5386" t="n">
        <v>13983</v>
      </c>
      <c r="AM5386" t="n">
        <v>15380</v>
      </c>
      <c r="AN5386" t="n">
        <v>15380</v>
      </c>
      <c r="AO5386"/>
      <c r="AP5386"/>
      <c r="AQ5386"/>
      <c r="AR5386"/>
    </row>
    <row r="5387">
      <c r="A5387" t="n">
        <v>486558</v>
      </c>
      <c r="B5387" t="s">
        <v>7734</v>
      </c>
      <c r="C5387" t="s">
        <v>768</v>
      </c>
      <c r="D5387" t="s">
        <v>440</v>
      </c>
      <c r="E5387" t="s">
        <v>267</v>
      </c>
      <c r="F5387" t="s">
        <v>279</v>
      </c>
      <c r="G5387" t="s">
        <v>189</v>
      </c>
      <c r="H5387" t="s">
        <v>174</v>
      </c>
      <c r="I5387" t="s">
        <v>151</v>
      </c>
      <c r="J5387" t="s">
        <v>164</v>
      </c>
      <c r="K5387"/>
      <c r="L5387" t="s">
        <v>155</v>
      </c>
      <c r="M5387" t="s">
        <v>155</v>
      </c>
      <c r="N5387" t="n">
        <v>-121.9214</v>
      </c>
      <c r="O5387" t="n">
        <v>37.4686</v>
      </c>
      <c r="P5387" t="n">
        <v>441</v>
      </c>
      <c r="Q5387" t="n">
        <v>441</v>
      </c>
      <c r="R5387" t="n">
        <v>8.2</v>
      </c>
      <c r="S5387" t="n">
        <v>14.7</v>
      </c>
      <c r="T5387" t="n">
        <v>12.2</v>
      </c>
      <c r="U5387" t="n">
        <v>39.7</v>
      </c>
      <c r="V5387" t="n">
        <v>17</v>
      </c>
      <c r="W5387" t="n">
        <v>0</v>
      </c>
      <c r="X5387" t="n">
        <v>88</v>
      </c>
      <c r="Y5387"/>
      <c r="Z5387" t="n">
        <v>12</v>
      </c>
      <c r="AA5387" t="n">
        <v>49</v>
      </c>
      <c r="AB5387" t="n">
        <v>51</v>
      </c>
      <c r="AC5387"/>
      <c r="AD5387"/>
      <c r="AE5387"/>
      <c r="AF5387" t="n">
        <v>48</v>
      </c>
      <c r="AG5387" t="n">
        <v>58</v>
      </c>
      <c r="AH5387" t="n">
        <v>58</v>
      </c>
      <c r="AI5387" t="n">
        <v>24221</v>
      </c>
      <c r="AJ5387" t="n">
        <v>23567</v>
      </c>
      <c r="AK5387" t="n">
        <v>23591</v>
      </c>
      <c r="AL5387" t="n">
        <v>25650</v>
      </c>
      <c r="AM5387" t="n">
        <v>28159</v>
      </c>
      <c r="AN5387" t="n">
        <v>27558</v>
      </c>
      <c r="AO5387"/>
      <c r="AP5387"/>
      <c r="AQ5387"/>
      <c r="AR5387"/>
    </row>
    <row r="5388">
      <c r="A5388" t="n">
        <v>486567</v>
      </c>
      <c r="B5388" t="s">
        <v>7735</v>
      </c>
      <c r="C5388" t="s">
        <v>4078</v>
      </c>
      <c r="D5388" t="s">
        <v>4049</v>
      </c>
      <c r="E5388" t="s">
        <v>283</v>
      </c>
      <c r="F5388" t="s">
        <v>199</v>
      </c>
      <c r="G5388" t="s">
        <v>189</v>
      </c>
      <c r="H5388" t="s">
        <v>200</v>
      </c>
      <c r="I5388" t="s">
        <v>151</v>
      </c>
      <c r="J5388" t="s">
        <v>164</v>
      </c>
      <c r="K5388"/>
      <c r="L5388" t="s">
        <v>155</v>
      </c>
      <c r="M5388" t="s">
        <v>155</v>
      </c>
      <c r="N5388" t="n">
        <v>-95.8202</v>
      </c>
      <c r="O5388" t="n">
        <v>36.1323</v>
      </c>
      <c r="P5388" t="n">
        <v>365</v>
      </c>
      <c r="Q5388" t="n">
        <v>365</v>
      </c>
      <c r="R5388" t="n">
        <v>95.9</v>
      </c>
      <c r="S5388" t="n">
        <v>58.1</v>
      </c>
      <c r="T5388" t="n">
        <v>6.8</v>
      </c>
      <c r="U5388" t="n">
        <v>6.6</v>
      </c>
      <c r="V5388" t="n">
        <v>1.6</v>
      </c>
      <c r="W5388" t="n">
        <v>0</v>
      </c>
      <c r="X5388" t="n">
        <v>73</v>
      </c>
      <c r="Y5388" t="n">
        <v>0</v>
      </c>
      <c r="Z5388" t="n">
        <v>27</v>
      </c>
      <c r="AA5388"/>
      <c r="AB5388"/>
      <c r="AC5388"/>
      <c r="AD5388"/>
      <c r="AE5388"/>
      <c r="AF5388" t="n">
        <v>78</v>
      </c>
      <c r="AG5388" t="n">
        <v>55</v>
      </c>
      <c r="AH5388" t="n">
        <v>57</v>
      </c>
      <c r="AI5388" t="n">
        <v>19747</v>
      </c>
      <c r="AJ5388" t="n">
        <v>19933</v>
      </c>
      <c r="AK5388" t="n">
        <v>20310</v>
      </c>
      <c r="AL5388" t="n">
        <v>23083</v>
      </c>
      <c r="AM5388"/>
      <c r="AN5388"/>
      <c r="AO5388"/>
      <c r="AP5388"/>
      <c r="AQ5388"/>
      <c r="AR5388"/>
    </row>
    <row r="5389">
      <c r="A5389" t="n">
        <v>486576</v>
      </c>
      <c r="B5389" t="s">
        <v>7736</v>
      </c>
      <c r="C5389" t="s">
        <v>5476</v>
      </c>
      <c r="D5389" t="s">
        <v>5462</v>
      </c>
      <c r="E5389" t="s">
        <v>5452</v>
      </c>
      <c r="F5389" t="s">
        <v>199</v>
      </c>
      <c r="G5389" t="s">
        <v>189</v>
      </c>
      <c r="H5389" t="s">
        <v>200</v>
      </c>
      <c r="I5389" t="s">
        <v>151</v>
      </c>
      <c r="J5389" t="s">
        <v>164</v>
      </c>
      <c r="K5389"/>
      <c r="L5389" t="s">
        <v>155</v>
      </c>
      <c r="M5389" t="s">
        <v>155</v>
      </c>
      <c r="N5389" t="n">
        <v>-66.0385</v>
      </c>
      <c r="O5389" t="n">
        <v>18.2472</v>
      </c>
      <c r="P5389" t="n">
        <v>474</v>
      </c>
      <c r="Q5389" t="n">
        <v>474</v>
      </c>
      <c r="R5389" t="n">
        <v>40.5</v>
      </c>
      <c r="S5389" t="n">
        <v>0</v>
      </c>
      <c r="T5389" t="n">
        <v>0</v>
      </c>
      <c r="U5389" t="n">
        <v>100</v>
      </c>
      <c r="V5389" t="n">
        <v>0</v>
      </c>
      <c r="W5389" t="n">
        <v>0</v>
      </c>
      <c r="X5389" t="n">
        <v>75</v>
      </c>
      <c r="Y5389"/>
      <c r="Z5389" t="n">
        <v>39</v>
      </c>
      <c r="AA5389"/>
      <c r="AB5389"/>
      <c r="AC5389"/>
      <c r="AD5389"/>
      <c r="AE5389"/>
      <c r="AF5389" t="n">
        <v>83</v>
      </c>
      <c r="AG5389" t="n">
        <v>97</v>
      </c>
      <c r="AH5389" t="n">
        <v>97</v>
      </c>
      <c r="AI5389" t="n">
        <v>5819</v>
      </c>
      <c r="AJ5389" t="n">
        <v>5231</v>
      </c>
      <c r="AK5389" t="n">
        <v>7169</v>
      </c>
      <c r="AL5389" t="n">
        <v>9632</v>
      </c>
      <c r="AM5389"/>
      <c r="AN5389"/>
      <c r="AO5389"/>
      <c r="AP5389"/>
      <c r="AQ5389"/>
      <c r="AR5389"/>
    </row>
    <row r="5390">
      <c r="A5390" t="n">
        <v>486619</v>
      </c>
      <c r="B5390" t="s">
        <v>7737</v>
      </c>
      <c r="C5390" t="s">
        <v>7738</v>
      </c>
      <c r="D5390" t="s">
        <v>345</v>
      </c>
      <c r="E5390" t="s">
        <v>147</v>
      </c>
      <c r="F5390" t="s">
        <v>199</v>
      </c>
      <c r="G5390" t="s">
        <v>189</v>
      </c>
      <c r="H5390" t="s">
        <v>200</v>
      </c>
      <c r="I5390" t="s">
        <v>151</v>
      </c>
      <c r="J5390" t="s">
        <v>164</v>
      </c>
      <c r="K5390"/>
      <c r="L5390" t="s">
        <v>155</v>
      </c>
      <c r="M5390" t="s">
        <v>155</v>
      </c>
      <c r="N5390" t="n">
        <v>-94.1574</v>
      </c>
      <c r="O5390" t="n">
        <v>36.3554</v>
      </c>
      <c r="P5390" t="n">
        <v>160</v>
      </c>
      <c r="Q5390" t="n">
        <v>160</v>
      </c>
      <c r="R5390" t="n">
        <v>96.9</v>
      </c>
      <c r="S5390" t="n">
        <v>61.2</v>
      </c>
      <c r="T5390" t="n">
        <v>3.1</v>
      </c>
      <c r="U5390" t="n">
        <v>24.4</v>
      </c>
      <c r="V5390" t="n">
        <v>2.5</v>
      </c>
      <c r="W5390" t="n">
        <v>2.5</v>
      </c>
      <c r="X5390" t="n">
        <v>100</v>
      </c>
      <c r="Y5390" t="n">
        <v>100</v>
      </c>
      <c r="Z5390" t="n">
        <v>16</v>
      </c>
      <c r="AA5390"/>
      <c r="AB5390"/>
      <c r="AC5390"/>
      <c r="AD5390"/>
      <c r="AE5390"/>
      <c r="AF5390" t="n">
        <v>65</v>
      </c>
      <c r="AG5390" t="n">
        <v>14</v>
      </c>
      <c r="AH5390" t="n">
        <v>15</v>
      </c>
      <c r="AI5390" t="n">
        <v>19556</v>
      </c>
      <c r="AJ5390" t="n">
        <v>19083</v>
      </c>
      <c r="AK5390"/>
      <c r="AL5390"/>
      <c r="AM5390"/>
      <c r="AN5390"/>
      <c r="AO5390"/>
      <c r="AP5390"/>
      <c r="AQ5390"/>
      <c r="AR5390"/>
    </row>
    <row r="5391">
      <c r="A5391" t="n">
        <v>486691</v>
      </c>
      <c r="B5391" t="s">
        <v>7739</v>
      </c>
      <c r="C5391" t="s">
        <v>1282</v>
      </c>
      <c r="D5391" t="s">
        <v>1175</v>
      </c>
      <c r="E5391" t="s">
        <v>147</v>
      </c>
      <c r="F5391" t="s">
        <v>199</v>
      </c>
      <c r="G5391" t="s">
        <v>189</v>
      </c>
      <c r="H5391" t="s">
        <v>200</v>
      </c>
      <c r="I5391" t="s">
        <v>186</v>
      </c>
      <c r="J5391" t="s">
        <v>164</v>
      </c>
      <c r="K5391"/>
      <c r="L5391" t="s">
        <v>155</v>
      </c>
      <c r="M5391" t="s">
        <v>155</v>
      </c>
      <c r="N5391" t="n">
        <v>-84.257</v>
      </c>
      <c r="O5391" t="n">
        <v>33.8477</v>
      </c>
      <c r="P5391" t="n">
        <v>178</v>
      </c>
      <c r="Q5391" t="n">
        <v>178</v>
      </c>
      <c r="R5391" t="n">
        <v>98.3</v>
      </c>
      <c r="S5391" t="n">
        <v>1.7</v>
      </c>
      <c r="T5391" t="n">
        <v>88.8</v>
      </c>
      <c r="U5391" t="n">
        <v>4.5</v>
      </c>
      <c r="V5391" t="n">
        <v>0.6</v>
      </c>
      <c r="W5391" t="n">
        <v>0</v>
      </c>
      <c r="X5391" t="n">
        <v>33</v>
      </c>
      <c r="Y5391" t="n">
        <v>18</v>
      </c>
      <c r="Z5391" t="n">
        <v>15</v>
      </c>
      <c r="AA5391"/>
      <c r="AB5391"/>
      <c r="AC5391"/>
      <c r="AD5391"/>
      <c r="AE5391"/>
      <c r="AF5391" t="n">
        <v>58</v>
      </c>
      <c r="AG5391" t="n">
        <v>51</v>
      </c>
      <c r="AH5391" t="n">
        <v>53</v>
      </c>
      <c r="AI5391" t="n">
        <v>15691</v>
      </c>
      <c r="AJ5391" t="n">
        <v>15393</v>
      </c>
      <c r="AK5391" t="n">
        <v>14959</v>
      </c>
      <c r="AL5391" t="n">
        <v>20839</v>
      </c>
      <c r="AM5391"/>
      <c r="AN5391" t="n">
        <v>20839</v>
      </c>
      <c r="AO5391"/>
      <c r="AP5391"/>
      <c r="AQ5391"/>
      <c r="AR5391"/>
    </row>
    <row r="5392">
      <c r="A5392" t="n">
        <v>486707</v>
      </c>
      <c r="B5392" t="s">
        <v>7740</v>
      </c>
      <c r="C5392" t="s">
        <v>166</v>
      </c>
      <c r="D5392" t="s">
        <v>146</v>
      </c>
      <c r="E5392" t="s">
        <v>147</v>
      </c>
      <c r="F5392" t="s">
        <v>199</v>
      </c>
      <c r="G5392" t="s">
        <v>189</v>
      </c>
      <c r="H5392" t="s">
        <v>200</v>
      </c>
      <c r="I5392" t="s">
        <v>151</v>
      </c>
      <c r="J5392" t="s">
        <v>164</v>
      </c>
      <c r="K5392"/>
      <c r="L5392" t="s">
        <v>155</v>
      </c>
      <c r="M5392" t="s">
        <v>155</v>
      </c>
      <c r="N5392" t="n">
        <v>-86.6613</v>
      </c>
      <c r="O5392" t="n">
        <v>34.7369</v>
      </c>
      <c r="P5392" t="n">
        <v>173</v>
      </c>
      <c r="Q5392" t="n">
        <v>173</v>
      </c>
      <c r="R5392" t="n">
        <v>95.4</v>
      </c>
      <c r="S5392" t="n">
        <v>12.7</v>
      </c>
      <c r="T5392" t="n">
        <v>28.9</v>
      </c>
      <c r="U5392" t="n">
        <v>2.3</v>
      </c>
      <c r="V5392" t="n">
        <v>0</v>
      </c>
      <c r="W5392" t="n">
        <v>1.2</v>
      </c>
      <c r="X5392" t="n">
        <v>49</v>
      </c>
      <c r="Y5392"/>
      <c r="Z5392" t="n">
        <v>22</v>
      </c>
      <c r="AA5392"/>
      <c r="AB5392"/>
      <c r="AC5392"/>
      <c r="AD5392"/>
      <c r="AE5392"/>
      <c r="AF5392" t="n">
        <v>72</v>
      </c>
      <c r="AG5392" t="n">
        <v>86</v>
      </c>
      <c r="AH5392" t="n">
        <v>86</v>
      </c>
      <c r="AI5392" t="n">
        <v>20749</v>
      </c>
      <c r="AJ5392" t="n">
        <v>20996</v>
      </c>
      <c r="AK5392" t="n">
        <v>19154</v>
      </c>
      <c r="AL5392" t="n">
        <v>24876</v>
      </c>
      <c r="AM5392"/>
      <c r="AN5392"/>
      <c r="AO5392"/>
      <c r="AP5392"/>
      <c r="AQ5392"/>
      <c r="AR5392"/>
    </row>
    <row r="5393">
      <c r="A5393" t="n">
        <v>486716</v>
      </c>
      <c r="B5393" t="s">
        <v>7741</v>
      </c>
      <c r="C5393" t="s">
        <v>4703</v>
      </c>
      <c r="D5393" t="s">
        <v>4659</v>
      </c>
      <c r="E5393" t="s">
        <v>147</v>
      </c>
      <c r="F5393" t="s">
        <v>199</v>
      </c>
      <c r="G5393" t="s">
        <v>189</v>
      </c>
      <c r="H5393" t="s">
        <v>200</v>
      </c>
      <c r="I5393" t="s">
        <v>151</v>
      </c>
      <c r="J5393" t="s">
        <v>164</v>
      </c>
      <c r="K5393"/>
      <c r="L5393" t="s">
        <v>155</v>
      </c>
      <c r="M5393" t="s">
        <v>155</v>
      </c>
      <c r="N5393" t="n">
        <v>-84.0969</v>
      </c>
      <c r="O5393" t="n">
        <v>35.9129</v>
      </c>
      <c r="P5393" t="n">
        <v>129</v>
      </c>
      <c r="Q5393" t="n">
        <v>129</v>
      </c>
      <c r="R5393" t="n">
        <v>96.1</v>
      </c>
      <c r="S5393" t="n">
        <v>23.3</v>
      </c>
      <c r="T5393" t="n">
        <v>8.5</v>
      </c>
      <c r="U5393" t="n">
        <v>6.2</v>
      </c>
      <c r="V5393" t="n">
        <v>0</v>
      </c>
      <c r="W5393" t="n">
        <v>0.8</v>
      </c>
      <c r="X5393" t="n">
        <v>63</v>
      </c>
      <c r="Y5393"/>
      <c r="Z5393" t="n">
        <v>15</v>
      </c>
      <c r="AA5393"/>
      <c r="AB5393"/>
      <c r="AC5393"/>
      <c r="AD5393"/>
      <c r="AE5393"/>
      <c r="AF5393" t="n">
        <v>58</v>
      </c>
      <c r="AG5393" t="n">
        <v>90</v>
      </c>
      <c r="AH5393" t="n">
        <v>90</v>
      </c>
      <c r="AI5393" t="n">
        <v>21660</v>
      </c>
      <c r="AJ5393" t="n">
        <v>21787</v>
      </c>
      <c r="AK5393" t="n">
        <v>23621</v>
      </c>
      <c r="AL5393" t="n">
        <v>24363</v>
      </c>
      <c r="AM5393"/>
      <c r="AN5393"/>
      <c r="AO5393"/>
      <c r="AP5393"/>
      <c r="AQ5393"/>
      <c r="AR5393"/>
    </row>
    <row r="5394">
      <c r="A5394" t="n">
        <v>486752</v>
      </c>
      <c r="B5394" t="s">
        <v>7742</v>
      </c>
      <c r="C5394" t="s">
        <v>1675</v>
      </c>
      <c r="D5394" t="s">
        <v>1445</v>
      </c>
      <c r="E5394" t="s">
        <v>1434</v>
      </c>
      <c r="F5394" t="s">
        <v>199</v>
      </c>
      <c r="G5394" t="s">
        <v>189</v>
      </c>
      <c r="H5394" t="s">
        <v>200</v>
      </c>
      <c r="I5394" t="s">
        <v>151</v>
      </c>
      <c r="J5394" t="s">
        <v>164</v>
      </c>
      <c r="K5394"/>
      <c r="L5394" t="s">
        <v>155</v>
      </c>
      <c r="M5394" t="s">
        <v>155</v>
      </c>
      <c r="N5394" t="n">
        <v>-85.3908</v>
      </c>
      <c r="O5394" t="n">
        <v>40.2324</v>
      </c>
      <c r="P5394" t="n">
        <v>90</v>
      </c>
      <c r="Q5394" t="n">
        <v>90</v>
      </c>
      <c r="R5394" t="n">
        <v>96.7</v>
      </c>
      <c r="S5394" t="n">
        <v>34.4</v>
      </c>
      <c r="T5394" t="n">
        <v>13.3</v>
      </c>
      <c r="U5394" t="n">
        <v>4.4</v>
      </c>
      <c r="V5394" t="n">
        <v>0</v>
      </c>
      <c r="W5394" t="n">
        <v>2.2</v>
      </c>
      <c r="X5394" t="n">
        <v>83</v>
      </c>
      <c r="Y5394"/>
      <c r="Z5394" t="n">
        <v>27</v>
      </c>
      <c r="AA5394"/>
      <c r="AB5394"/>
      <c r="AC5394"/>
      <c r="AD5394"/>
      <c r="AE5394"/>
      <c r="AF5394" t="n">
        <v>38</v>
      </c>
      <c r="AG5394" t="n">
        <v>81</v>
      </c>
      <c r="AH5394" t="n">
        <v>81</v>
      </c>
      <c r="AI5394" t="n">
        <v>20733</v>
      </c>
      <c r="AJ5394" t="n">
        <v>21215</v>
      </c>
      <c r="AK5394"/>
      <c r="AL5394" t="n">
        <v>18921</v>
      </c>
      <c r="AM5394"/>
      <c r="AN5394"/>
      <c r="AO5394"/>
      <c r="AP5394"/>
      <c r="AQ5394"/>
      <c r="AR5394"/>
    </row>
    <row r="5395">
      <c r="A5395" t="n">
        <v>486770</v>
      </c>
      <c r="B5395" t="s">
        <v>7743</v>
      </c>
      <c r="C5395" t="s">
        <v>4787</v>
      </c>
      <c r="D5395" t="s">
        <v>4775</v>
      </c>
      <c r="E5395" t="s">
        <v>283</v>
      </c>
      <c r="F5395" t="s">
        <v>199</v>
      </c>
      <c r="G5395" t="s">
        <v>189</v>
      </c>
      <c r="H5395" t="s">
        <v>200</v>
      </c>
      <c r="I5395" t="s">
        <v>151</v>
      </c>
      <c r="J5395" t="s">
        <v>164</v>
      </c>
      <c r="K5395"/>
      <c r="L5395" t="s">
        <v>155</v>
      </c>
      <c r="M5395" t="s">
        <v>155</v>
      </c>
      <c r="N5395" t="n">
        <v>-97.119</v>
      </c>
      <c r="O5395" t="n">
        <v>32.6769</v>
      </c>
      <c r="P5395" t="n">
        <v>193</v>
      </c>
      <c r="Q5395" t="n">
        <v>193</v>
      </c>
      <c r="R5395" t="n">
        <v>68.4</v>
      </c>
      <c r="S5395" t="n">
        <v>18.7</v>
      </c>
      <c r="T5395" t="n">
        <v>60.6</v>
      </c>
      <c r="U5395" t="n">
        <v>17.6</v>
      </c>
      <c r="V5395" t="n">
        <v>0.5</v>
      </c>
      <c r="W5395" t="n">
        <v>0</v>
      </c>
      <c r="X5395"/>
      <c r="Y5395"/>
      <c r="Z5395" t="n">
        <v>20</v>
      </c>
      <c r="AA5395"/>
      <c r="AB5395"/>
      <c r="AC5395"/>
      <c r="AD5395"/>
      <c r="AE5395"/>
      <c r="AF5395" t="n">
        <v>72</v>
      </c>
      <c r="AG5395" t="n">
        <v>86</v>
      </c>
      <c r="AH5395" t="n">
        <v>86</v>
      </c>
      <c r="AI5395" t="n">
        <v>34303</v>
      </c>
      <c r="AJ5395" t="n">
        <v>33604</v>
      </c>
      <c r="AK5395" t="n">
        <v>33767</v>
      </c>
      <c r="AL5395" t="n">
        <v>33719</v>
      </c>
      <c r="AM5395" t="n">
        <v>37645</v>
      </c>
      <c r="AN5395"/>
      <c r="AO5395"/>
      <c r="AP5395"/>
      <c r="AQ5395"/>
      <c r="AR5395"/>
    </row>
    <row r="5396">
      <c r="A5396" t="n">
        <v>486798</v>
      </c>
      <c r="B5396" t="s">
        <v>7744</v>
      </c>
      <c r="C5396" t="s">
        <v>4799</v>
      </c>
      <c r="D5396" t="s">
        <v>4775</v>
      </c>
      <c r="E5396" t="s">
        <v>283</v>
      </c>
      <c r="F5396" t="s">
        <v>199</v>
      </c>
      <c r="G5396" t="s">
        <v>189</v>
      </c>
      <c r="H5396" t="s">
        <v>200</v>
      </c>
      <c r="I5396" t="s">
        <v>151</v>
      </c>
      <c r="J5396" t="s">
        <v>168</v>
      </c>
      <c r="K5396"/>
      <c r="L5396" t="s">
        <v>155</v>
      </c>
      <c r="M5396" t="s">
        <v>155</v>
      </c>
      <c r="N5396" t="n">
        <v>-95.4132</v>
      </c>
      <c r="O5396" t="n">
        <v>29.9509</v>
      </c>
      <c r="P5396" t="n">
        <v>2784</v>
      </c>
      <c r="Q5396" t="n">
        <v>2784</v>
      </c>
      <c r="R5396" t="n">
        <v>12.1</v>
      </c>
      <c r="S5396" t="n">
        <v>19.9</v>
      </c>
      <c r="T5396" t="n">
        <v>31.8</v>
      </c>
      <c r="U5396" t="n">
        <v>41.8</v>
      </c>
      <c r="V5396" t="n">
        <v>0.6</v>
      </c>
      <c r="W5396" t="n">
        <v>0</v>
      </c>
      <c r="X5396" t="n">
        <v>71</v>
      </c>
      <c r="Y5396"/>
      <c r="Z5396" t="n">
        <v>30</v>
      </c>
      <c r="AA5396"/>
      <c r="AB5396"/>
      <c r="AC5396"/>
      <c r="AD5396"/>
      <c r="AE5396"/>
      <c r="AF5396" t="n">
        <v>1905</v>
      </c>
      <c r="AG5396" t="n">
        <v>67</v>
      </c>
      <c r="AH5396" t="n">
        <v>77</v>
      </c>
      <c r="AI5396" t="n">
        <v>32758</v>
      </c>
      <c r="AJ5396" t="n">
        <v>32463</v>
      </c>
      <c r="AK5396" t="n">
        <v>32371</v>
      </c>
      <c r="AL5396" t="n">
        <v>33541</v>
      </c>
      <c r="AM5396" t="n">
        <v>35282</v>
      </c>
      <c r="AN5396" t="n">
        <v>36924</v>
      </c>
      <c r="AO5396"/>
      <c r="AP5396"/>
      <c r="AQ5396"/>
      <c r="AR5396"/>
    </row>
    <row r="5397">
      <c r="A5397" t="n">
        <v>486813</v>
      </c>
      <c r="B5397" t="s">
        <v>7745</v>
      </c>
      <c r="C5397" t="s">
        <v>4838</v>
      </c>
      <c r="D5397" t="s">
        <v>4775</v>
      </c>
      <c r="E5397" t="s">
        <v>283</v>
      </c>
      <c r="F5397" t="s">
        <v>279</v>
      </c>
      <c r="G5397" t="s">
        <v>189</v>
      </c>
      <c r="H5397" t="s">
        <v>174</v>
      </c>
      <c r="I5397" t="s">
        <v>151</v>
      </c>
      <c r="J5397" t="s">
        <v>164</v>
      </c>
      <c r="K5397" t="s">
        <v>176</v>
      </c>
      <c r="L5397" t="s">
        <v>155</v>
      </c>
      <c r="M5397" t="s">
        <v>155</v>
      </c>
      <c r="N5397" t="n">
        <v>-106.3839</v>
      </c>
      <c r="O5397" t="n">
        <v>31.7736</v>
      </c>
      <c r="P5397" t="n">
        <v>1083</v>
      </c>
      <c r="Q5397" t="n">
        <v>1083</v>
      </c>
      <c r="R5397" t="n">
        <v>82.1</v>
      </c>
      <c r="S5397" t="n">
        <v>10.5</v>
      </c>
      <c r="T5397" t="n">
        <v>4.4</v>
      </c>
      <c r="U5397" t="n">
        <v>79.6</v>
      </c>
      <c r="V5397" t="n">
        <v>0.9</v>
      </c>
      <c r="W5397" t="n">
        <v>0</v>
      </c>
      <c r="X5397" t="n">
        <v>76</v>
      </c>
      <c r="Y5397"/>
      <c r="Z5397" t="n">
        <v>25</v>
      </c>
      <c r="AA5397" t="n">
        <v>402</v>
      </c>
      <c r="AB5397" t="n">
        <v>51.2</v>
      </c>
      <c r="AC5397"/>
      <c r="AD5397"/>
      <c r="AE5397"/>
      <c r="AF5397" t="n">
        <v>222</v>
      </c>
      <c r="AG5397" t="n">
        <v>63</v>
      </c>
      <c r="AH5397" t="n">
        <v>63</v>
      </c>
      <c r="AI5397" t="n">
        <v>23438</v>
      </c>
      <c r="AJ5397" t="n">
        <v>23695</v>
      </c>
      <c r="AK5397" t="n">
        <v>24433</v>
      </c>
      <c r="AL5397" t="n">
        <v>23312</v>
      </c>
      <c r="AM5397"/>
      <c r="AN5397"/>
      <c r="AO5397" t="n">
        <v>96</v>
      </c>
      <c r="AP5397"/>
      <c r="AQ5397"/>
      <c r="AR5397"/>
    </row>
    <row r="5398">
      <c r="A5398" t="n">
        <v>486822</v>
      </c>
      <c r="B5398" t="s">
        <v>7746</v>
      </c>
      <c r="C5398" t="s">
        <v>285</v>
      </c>
      <c r="D5398" t="s">
        <v>282</v>
      </c>
      <c r="E5398" t="s">
        <v>283</v>
      </c>
      <c r="F5398" t="s">
        <v>279</v>
      </c>
      <c r="G5398" t="s">
        <v>189</v>
      </c>
      <c r="H5398" t="s">
        <v>174</v>
      </c>
      <c r="I5398" t="s">
        <v>151</v>
      </c>
      <c r="J5398" t="s">
        <v>164</v>
      </c>
      <c r="K5398" t="s">
        <v>176</v>
      </c>
      <c r="L5398" t="s">
        <v>155</v>
      </c>
      <c r="M5398" t="s">
        <v>155</v>
      </c>
      <c r="N5398" t="n">
        <v>-112.1181</v>
      </c>
      <c r="O5398" t="n">
        <v>33.6087</v>
      </c>
      <c r="P5398" t="n">
        <v>1385</v>
      </c>
      <c r="Q5398" t="n">
        <v>1385</v>
      </c>
      <c r="R5398" t="n">
        <v>87.8</v>
      </c>
      <c r="S5398" t="n">
        <v>30.5</v>
      </c>
      <c r="T5398" t="n">
        <v>6.9</v>
      </c>
      <c r="U5398" t="n">
        <v>48.2</v>
      </c>
      <c r="V5398" t="n">
        <v>1.4</v>
      </c>
      <c r="W5398" t="n">
        <v>0</v>
      </c>
      <c r="X5398" t="n">
        <v>83</v>
      </c>
      <c r="Y5398"/>
      <c r="Z5398" t="n">
        <v>35</v>
      </c>
      <c r="AA5398" t="n">
        <v>469</v>
      </c>
      <c r="AB5398" t="n">
        <v>52.9</v>
      </c>
      <c r="AC5398"/>
      <c r="AD5398"/>
      <c r="AE5398"/>
      <c r="AF5398" t="n">
        <v>535</v>
      </c>
      <c r="AG5398" t="n">
        <v>48</v>
      </c>
      <c r="AH5398" t="n">
        <v>49</v>
      </c>
      <c r="AI5398" t="n">
        <v>4603</v>
      </c>
      <c r="AJ5398" t="n">
        <v>6935</v>
      </c>
      <c r="AK5398" t="n">
        <v>6978</v>
      </c>
      <c r="AL5398" t="n">
        <v>6978</v>
      </c>
      <c r="AM5398"/>
      <c r="AN5398"/>
      <c r="AO5398" t="n">
        <v>112</v>
      </c>
      <c r="AP5398"/>
      <c r="AQ5398"/>
      <c r="AR5398"/>
    </row>
    <row r="5399">
      <c r="A5399" t="n">
        <v>486840</v>
      </c>
      <c r="B5399" t="s">
        <v>7747</v>
      </c>
      <c r="C5399" t="s">
        <v>6406</v>
      </c>
      <c r="D5399" t="s">
        <v>1175</v>
      </c>
      <c r="E5399" t="s">
        <v>147</v>
      </c>
      <c r="F5399" t="s">
        <v>148</v>
      </c>
      <c r="G5399" t="s">
        <v>149</v>
      </c>
      <c r="H5399" t="s">
        <v>150</v>
      </c>
      <c r="I5399" t="s">
        <v>186</v>
      </c>
      <c r="J5399" t="s">
        <v>158</v>
      </c>
      <c r="K5399" t="s">
        <v>159</v>
      </c>
      <c r="L5399" t="s">
        <v>155</v>
      </c>
      <c r="M5399" t="s">
        <v>155</v>
      </c>
      <c r="N5399" t="n">
        <v>-84.5831</v>
      </c>
      <c r="O5399" t="n">
        <v>34.0388</v>
      </c>
      <c r="P5399" t="n">
        <v>49914</v>
      </c>
      <c r="Q5399" t="n">
        <v>44419</v>
      </c>
      <c r="R5399" t="n">
        <v>50.3</v>
      </c>
      <c r="S5399" t="n">
        <v>45.7</v>
      </c>
      <c r="T5399" t="n">
        <v>25</v>
      </c>
      <c r="U5399" t="n">
        <v>14.3</v>
      </c>
      <c r="V5399" t="n">
        <v>5.6</v>
      </c>
      <c r="W5399" t="n">
        <v>1.7</v>
      </c>
      <c r="X5399" t="n">
        <v>79</v>
      </c>
      <c r="Y5399" t="n">
        <v>65</v>
      </c>
      <c r="Z5399" t="n">
        <v>23</v>
      </c>
      <c r="AA5399" t="n">
        <v>5071</v>
      </c>
      <c r="AB5399" t="n">
        <v>48.1</v>
      </c>
      <c r="AC5399" t="n">
        <v>5071</v>
      </c>
      <c r="AD5399" t="n">
        <v>48.1</v>
      </c>
      <c r="AE5399" t="n">
        <v>21.1</v>
      </c>
      <c r="AF5399" t="n">
        <v>6669</v>
      </c>
      <c r="AG5399" t="n">
        <v>35</v>
      </c>
      <c r="AH5399" t="n">
        <v>75</v>
      </c>
      <c r="AI5399" t="n">
        <v>17566</v>
      </c>
      <c r="AJ5399" t="n">
        <v>13754</v>
      </c>
      <c r="AK5399" t="n">
        <v>14822</v>
      </c>
      <c r="AL5399" t="n">
        <v>17890</v>
      </c>
      <c r="AM5399" t="n">
        <v>20179</v>
      </c>
      <c r="AN5399" t="n">
        <v>20512</v>
      </c>
      <c r="AO5399"/>
      <c r="AP5399" t="n">
        <v>5763</v>
      </c>
      <c r="AQ5399" t="n">
        <v>1549</v>
      </c>
      <c r="AR5399" t="n">
        <v>52</v>
      </c>
    </row>
    <row r="5400">
      <c r="A5400" t="n">
        <v>486859</v>
      </c>
      <c r="B5400" t="s">
        <v>7748</v>
      </c>
      <c r="C5400" t="s">
        <v>1567</v>
      </c>
      <c r="D5400" t="s">
        <v>2929</v>
      </c>
      <c r="E5400" t="s">
        <v>891</v>
      </c>
      <c r="F5400" t="s">
        <v>279</v>
      </c>
      <c r="G5400" t="s">
        <v>189</v>
      </c>
      <c r="H5400" t="s">
        <v>174</v>
      </c>
      <c r="I5400" t="s">
        <v>151</v>
      </c>
      <c r="J5400" t="s">
        <v>164</v>
      </c>
      <c r="K5400"/>
      <c r="L5400" t="s">
        <v>155</v>
      </c>
      <c r="M5400" t="s">
        <v>155</v>
      </c>
      <c r="N5400" t="n">
        <v>-96.6413</v>
      </c>
      <c r="O5400" t="n">
        <v>40.756</v>
      </c>
      <c r="P5400" t="n">
        <v>45</v>
      </c>
      <c r="Q5400" t="n">
        <v>45</v>
      </c>
      <c r="R5400" t="n">
        <v>100</v>
      </c>
      <c r="S5400" t="n">
        <v>73.3</v>
      </c>
      <c r="T5400" t="n">
        <v>8.9</v>
      </c>
      <c r="U5400" t="n">
        <v>11.1</v>
      </c>
      <c r="V5400" t="n">
        <v>2.2</v>
      </c>
      <c r="W5400" t="n">
        <v>0</v>
      </c>
      <c r="X5400" t="n">
        <v>0</v>
      </c>
      <c r="Y5400"/>
      <c r="Z5400" t="n">
        <v>20</v>
      </c>
      <c r="AA5400" t="n">
        <v>12</v>
      </c>
      <c r="AB5400" t="n">
        <v>66.7</v>
      </c>
      <c r="AC5400"/>
      <c r="AD5400"/>
      <c r="AE5400"/>
      <c r="AF5400" t="n">
        <v>8</v>
      </c>
      <c r="AG5400" t="n">
        <v>51</v>
      </c>
      <c r="AH5400" t="n">
        <v>56</v>
      </c>
      <c r="AI5400" t="n">
        <v>16906</v>
      </c>
      <c r="AJ5400" t="n">
        <v>16906</v>
      </c>
      <c r="AK5400"/>
      <c r="AL5400"/>
      <c r="AM5400"/>
      <c r="AN5400"/>
      <c r="AO5400"/>
      <c r="AP5400"/>
      <c r="AQ5400"/>
      <c r="AR5400"/>
    </row>
    <row r="5401">
      <c r="A5401" t="n">
        <v>486877</v>
      </c>
      <c r="B5401" t="s">
        <v>6115</v>
      </c>
      <c r="C5401" t="s">
        <v>7749</v>
      </c>
      <c r="D5401" t="s">
        <v>996</v>
      </c>
      <c r="E5401" t="s">
        <v>997</v>
      </c>
      <c r="F5401" t="s">
        <v>216</v>
      </c>
      <c r="G5401" t="s">
        <v>149</v>
      </c>
      <c r="H5401" t="s">
        <v>200</v>
      </c>
      <c r="I5401" t="s">
        <v>186</v>
      </c>
      <c r="J5401" t="s">
        <v>164</v>
      </c>
      <c r="K5401"/>
      <c r="L5401" t="s">
        <v>155</v>
      </c>
      <c r="M5401" t="s">
        <v>155</v>
      </c>
      <c r="N5401" t="n">
        <v>-72.6719</v>
      </c>
      <c r="O5401" t="n">
        <v>40.9279</v>
      </c>
      <c r="P5401" t="n">
        <v>15</v>
      </c>
      <c r="Q5401" t="n">
        <v>15</v>
      </c>
      <c r="R5401" t="n">
        <v>93.3</v>
      </c>
      <c r="S5401" t="n">
        <v>46.7</v>
      </c>
      <c r="T5401" t="n">
        <v>13.3</v>
      </c>
      <c r="U5401" t="n">
        <v>26.7</v>
      </c>
      <c r="V5401" t="n">
        <v>0</v>
      </c>
      <c r="W5401" t="n">
        <v>0</v>
      </c>
      <c r="X5401" t="n">
        <v>100</v>
      </c>
      <c r="Y5401"/>
      <c r="Z5401" t="n">
        <v>9</v>
      </c>
      <c r="AA5401"/>
      <c r="AB5401"/>
      <c r="AC5401"/>
      <c r="AD5401"/>
      <c r="AE5401"/>
      <c r="AF5401" t="n">
        <v>10</v>
      </c>
      <c r="AG5401" t="n">
        <v>33</v>
      </c>
      <c r="AH5401" t="n">
        <v>67</v>
      </c>
      <c r="AI5401" t="n">
        <v>7999</v>
      </c>
      <c r="AJ5401" t="n">
        <v>4314</v>
      </c>
      <c r="AK5401" t="n">
        <v>4456</v>
      </c>
      <c r="AL5401" t="n">
        <v>7673</v>
      </c>
      <c r="AM5401"/>
      <c r="AN5401" t="n">
        <v>11775</v>
      </c>
      <c r="AO5401"/>
      <c r="AP5401"/>
      <c r="AQ5401"/>
      <c r="AR5401"/>
    </row>
    <row r="5402">
      <c r="A5402" t="n">
        <v>486886</v>
      </c>
      <c r="B5402" t="s">
        <v>6115</v>
      </c>
      <c r="C5402" t="s">
        <v>4437</v>
      </c>
      <c r="D5402" t="s">
        <v>996</v>
      </c>
      <c r="E5402" t="s">
        <v>997</v>
      </c>
      <c r="F5402" t="s">
        <v>216</v>
      </c>
      <c r="G5402" t="s">
        <v>149</v>
      </c>
      <c r="H5402" t="s">
        <v>200</v>
      </c>
      <c r="I5402" t="s">
        <v>186</v>
      </c>
      <c r="J5402" t="s">
        <v>164</v>
      </c>
      <c r="K5402"/>
      <c r="L5402" t="s">
        <v>155</v>
      </c>
      <c r="M5402" t="s">
        <v>155</v>
      </c>
      <c r="N5402" t="n">
        <v>-73.1098</v>
      </c>
      <c r="O5402" t="n">
        <v>40.7455</v>
      </c>
      <c r="P5402" t="n">
        <v>38</v>
      </c>
      <c r="Q5402" t="n">
        <v>38</v>
      </c>
      <c r="R5402" t="n">
        <v>100</v>
      </c>
      <c r="S5402" t="n">
        <v>52.6</v>
      </c>
      <c r="T5402" t="n">
        <v>7.9</v>
      </c>
      <c r="U5402" t="n">
        <v>26.3</v>
      </c>
      <c r="V5402" t="n">
        <v>7.9</v>
      </c>
      <c r="W5402" t="n">
        <v>0</v>
      </c>
      <c r="X5402" t="n">
        <v>75</v>
      </c>
      <c r="Y5402" t="n">
        <v>86</v>
      </c>
      <c r="Z5402" t="n">
        <v>18</v>
      </c>
      <c r="AA5402"/>
      <c r="AB5402"/>
      <c r="AC5402"/>
      <c r="AD5402"/>
      <c r="AE5402"/>
      <c r="AF5402" t="n">
        <v>15</v>
      </c>
      <c r="AG5402" t="n">
        <v>21</v>
      </c>
      <c r="AH5402" t="n">
        <v>32</v>
      </c>
      <c r="AI5402" t="n">
        <v>6007</v>
      </c>
      <c r="AJ5402" t="n">
        <v>7142</v>
      </c>
      <c r="AK5402" t="n">
        <v>8260</v>
      </c>
      <c r="AL5402"/>
      <c r="AM5402" t="n">
        <v>12505</v>
      </c>
      <c r="AN5402"/>
      <c r="AO5402"/>
      <c r="AP5402"/>
      <c r="AQ5402"/>
      <c r="AR5402"/>
    </row>
    <row r="5403">
      <c r="A5403" t="n">
        <v>486901</v>
      </c>
      <c r="B5403" t="s">
        <v>7750</v>
      </c>
      <c r="C5403" t="s">
        <v>7751</v>
      </c>
      <c r="D5403" t="s">
        <v>4659</v>
      </c>
      <c r="E5403" t="s">
        <v>147</v>
      </c>
      <c r="F5403" t="s">
        <v>162</v>
      </c>
      <c r="G5403" t="s">
        <v>163</v>
      </c>
      <c r="H5403" t="s">
        <v>150</v>
      </c>
      <c r="I5403" t="s">
        <v>186</v>
      </c>
      <c r="J5403" t="s">
        <v>168</v>
      </c>
      <c r="K5403" t="s">
        <v>153</v>
      </c>
      <c r="L5403" t="s">
        <v>155</v>
      </c>
      <c r="M5403" t="s">
        <v>155</v>
      </c>
      <c r="N5403" t="n">
        <v>-82.2941</v>
      </c>
      <c r="O5403" t="n">
        <v>36.3001</v>
      </c>
      <c r="P5403" t="n">
        <v>1244</v>
      </c>
      <c r="Q5403" t="n">
        <v>788</v>
      </c>
      <c r="R5403" t="n">
        <v>49.2</v>
      </c>
      <c r="S5403" t="n">
        <v>76</v>
      </c>
      <c r="T5403" t="n">
        <v>5.2</v>
      </c>
      <c r="U5403" t="n">
        <v>7.2</v>
      </c>
      <c r="V5403" t="n">
        <v>1.4</v>
      </c>
      <c r="W5403" t="n">
        <v>6.3</v>
      </c>
      <c r="X5403" t="n">
        <v>79</v>
      </c>
      <c r="Y5403"/>
      <c r="Z5403" t="n">
        <v>9</v>
      </c>
      <c r="AA5403" t="n">
        <v>204</v>
      </c>
      <c r="AB5403" t="n">
        <v>60.3</v>
      </c>
      <c r="AC5403" t="n">
        <v>204</v>
      </c>
      <c r="AD5403" t="n">
        <v>60.3</v>
      </c>
      <c r="AE5403" t="n">
        <v>52.9</v>
      </c>
      <c r="AF5403" t="n">
        <v>175</v>
      </c>
      <c r="AG5403" t="n">
        <v>23</v>
      </c>
      <c r="AH5403" t="n">
        <v>96</v>
      </c>
      <c r="AI5403" t="n">
        <v>21463</v>
      </c>
      <c r="AJ5403" t="n">
        <v>12172</v>
      </c>
      <c r="AK5403" t="n">
        <v>14848</v>
      </c>
      <c r="AL5403" t="n">
        <v>20830</v>
      </c>
      <c r="AM5403" t="n">
        <v>22332</v>
      </c>
      <c r="AN5403" t="n">
        <v>25534</v>
      </c>
      <c r="AO5403"/>
      <c r="AP5403" t="n">
        <v>198</v>
      </c>
      <c r="AQ5403" t="n">
        <v>134</v>
      </c>
      <c r="AR5403" t="n">
        <v>12</v>
      </c>
    </row>
    <row r="5404">
      <c r="A5404" t="n">
        <v>486938</v>
      </c>
      <c r="B5404" t="s">
        <v>7752</v>
      </c>
      <c r="C5404" t="s">
        <v>2977</v>
      </c>
      <c r="D5404" t="s">
        <v>2978</v>
      </c>
      <c r="E5404" t="s">
        <v>267</v>
      </c>
      <c r="F5404" t="s">
        <v>188</v>
      </c>
      <c r="G5404" t="s">
        <v>189</v>
      </c>
      <c r="H5404" t="s">
        <v>150</v>
      </c>
      <c r="I5404" t="s">
        <v>151</v>
      </c>
      <c r="J5404" t="s">
        <v>164</v>
      </c>
      <c r="K5404" t="s">
        <v>209</v>
      </c>
      <c r="L5404" t="s">
        <v>155</v>
      </c>
      <c r="M5404" t="s">
        <v>155</v>
      </c>
      <c r="N5404" t="n">
        <v>-115.3135</v>
      </c>
      <c r="O5404" t="n">
        <v>36.1852</v>
      </c>
      <c r="P5404" t="n">
        <v>792</v>
      </c>
      <c r="Q5404" t="n">
        <v>792</v>
      </c>
      <c r="R5404" t="n">
        <v>81.7</v>
      </c>
      <c r="S5404" t="n">
        <v>28.9</v>
      </c>
      <c r="T5404" t="n">
        <v>9.7</v>
      </c>
      <c r="U5404" t="n">
        <v>25</v>
      </c>
      <c r="V5404" t="n">
        <v>27.4</v>
      </c>
      <c r="W5404" t="n">
        <v>0</v>
      </c>
      <c r="X5404" t="n">
        <v>40</v>
      </c>
      <c r="Y5404" t="n">
        <v>0</v>
      </c>
      <c r="Z5404" t="n">
        <v>12</v>
      </c>
      <c r="AA5404" t="n">
        <v>1</v>
      </c>
      <c r="AB5404"/>
      <c r="AC5404" t="n">
        <v>1</v>
      </c>
      <c r="AD5404"/>
      <c r="AE5404"/>
      <c r="AF5404" t="n">
        <v>5</v>
      </c>
      <c r="AG5404" t="n">
        <v>43</v>
      </c>
      <c r="AH5404" t="n">
        <v>46</v>
      </c>
      <c r="AI5404" t="n">
        <v>38578</v>
      </c>
      <c r="AJ5404" t="n">
        <v>37052</v>
      </c>
      <c r="AK5404" t="n">
        <v>41023</v>
      </c>
      <c r="AL5404" t="n">
        <v>41081</v>
      </c>
      <c r="AM5404" t="n">
        <v>44446</v>
      </c>
      <c r="AN5404"/>
      <c r="AO5404"/>
      <c r="AP5404" t="n">
        <v>170</v>
      </c>
      <c r="AQ5404"/>
      <c r="AR5404"/>
    </row>
    <row r="5405">
      <c r="A5405" t="n">
        <v>486947</v>
      </c>
      <c r="B5405" t="s">
        <v>7753</v>
      </c>
      <c r="C5405" t="s">
        <v>257</v>
      </c>
      <c r="D5405" t="s">
        <v>1745</v>
      </c>
      <c r="E5405" t="s">
        <v>1434</v>
      </c>
      <c r="F5405" t="s">
        <v>188</v>
      </c>
      <c r="G5405" t="s">
        <v>189</v>
      </c>
      <c r="H5405" t="s">
        <v>150</v>
      </c>
      <c r="I5405" t="s">
        <v>151</v>
      </c>
      <c r="J5405" t="s">
        <v>164</v>
      </c>
      <c r="K5405" t="s">
        <v>209</v>
      </c>
      <c r="L5405" t="s">
        <v>155</v>
      </c>
      <c r="M5405" t="s">
        <v>155</v>
      </c>
      <c r="N5405" t="n">
        <v>-83.1506</v>
      </c>
      <c r="O5405" t="n">
        <v>42.5571</v>
      </c>
      <c r="P5405" t="n">
        <v>840</v>
      </c>
      <c r="Q5405" t="n">
        <v>840</v>
      </c>
      <c r="R5405" t="n">
        <v>88</v>
      </c>
      <c r="S5405" t="n">
        <v>61.4</v>
      </c>
      <c r="T5405" t="n">
        <v>20.1</v>
      </c>
      <c r="U5405" t="n">
        <v>5.6</v>
      </c>
      <c r="V5405" t="n">
        <v>7</v>
      </c>
      <c r="W5405" t="n">
        <v>0.1</v>
      </c>
      <c r="X5405" t="n">
        <v>0</v>
      </c>
      <c r="Y5405"/>
      <c r="Z5405" t="n">
        <v>10</v>
      </c>
      <c r="AA5405"/>
      <c r="AB5405"/>
      <c r="AC5405"/>
      <c r="AD5405"/>
      <c r="AE5405"/>
      <c r="AF5405" t="n">
        <v>1</v>
      </c>
      <c r="AG5405" t="n">
        <v>45</v>
      </c>
      <c r="AH5405" t="n">
        <v>52</v>
      </c>
      <c r="AI5405" t="n">
        <v>26870</v>
      </c>
      <c r="AJ5405"/>
      <c r="AK5405"/>
      <c r="AL5405" t="n">
        <v>26870</v>
      </c>
      <c r="AM5405"/>
      <c r="AN5405"/>
      <c r="AO5405"/>
      <c r="AP5405" t="n">
        <v>122</v>
      </c>
      <c r="AQ5405"/>
      <c r="AR5405"/>
    </row>
    <row r="5406">
      <c r="A5406" t="n">
        <v>486956</v>
      </c>
      <c r="B5406" t="s">
        <v>7754</v>
      </c>
      <c r="C5406" t="s">
        <v>7755</v>
      </c>
      <c r="D5406" t="s">
        <v>3037</v>
      </c>
      <c r="E5406" t="s">
        <v>997</v>
      </c>
      <c r="F5406" t="s">
        <v>188</v>
      </c>
      <c r="G5406" t="s">
        <v>189</v>
      </c>
      <c r="H5406" t="s">
        <v>150</v>
      </c>
      <c r="I5406" t="s">
        <v>186</v>
      </c>
      <c r="J5406" t="s">
        <v>168</v>
      </c>
      <c r="K5406" t="s">
        <v>209</v>
      </c>
      <c r="L5406" t="s">
        <v>155</v>
      </c>
      <c r="M5406" t="s">
        <v>155</v>
      </c>
      <c r="N5406" t="n">
        <v>-74.4389</v>
      </c>
      <c r="O5406" t="n">
        <v>40.4659</v>
      </c>
      <c r="P5406" t="n">
        <v>1825</v>
      </c>
      <c r="Q5406" t="n">
        <v>1825</v>
      </c>
      <c r="R5406" t="n">
        <v>87.1</v>
      </c>
      <c r="S5406" t="n">
        <v>24.9</v>
      </c>
      <c r="T5406" t="n">
        <v>42</v>
      </c>
      <c r="U5406" t="n">
        <v>19.4</v>
      </c>
      <c r="V5406" t="n">
        <v>8.8</v>
      </c>
      <c r="W5406" t="n">
        <v>0.6</v>
      </c>
      <c r="X5406" t="n">
        <v>71</v>
      </c>
      <c r="Y5406" t="n">
        <v>50</v>
      </c>
      <c r="Z5406" t="n">
        <v>12</v>
      </c>
      <c r="AA5406" t="n">
        <v>3</v>
      </c>
      <c r="AB5406"/>
      <c r="AC5406" t="n">
        <v>3</v>
      </c>
      <c r="AD5406"/>
      <c r="AE5406"/>
      <c r="AF5406" t="n">
        <v>7</v>
      </c>
      <c r="AG5406" t="n">
        <v>34</v>
      </c>
      <c r="AH5406" t="n">
        <v>41</v>
      </c>
      <c r="AI5406" t="n">
        <v>38084</v>
      </c>
      <c r="AJ5406" t="n">
        <v>34345</v>
      </c>
      <c r="AK5406" t="n">
        <v>34632</v>
      </c>
      <c r="AL5406" t="n">
        <v>38649</v>
      </c>
      <c r="AM5406"/>
      <c r="AN5406" t="n">
        <v>41740</v>
      </c>
      <c r="AO5406"/>
      <c r="AP5406" t="n">
        <v>299</v>
      </c>
      <c r="AQ5406"/>
      <c r="AR5406"/>
    </row>
    <row r="5407">
      <c r="A5407" t="n">
        <v>486983</v>
      </c>
      <c r="B5407" t="s">
        <v>7756</v>
      </c>
      <c r="C5407" t="s">
        <v>1191</v>
      </c>
      <c r="D5407" t="s">
        <v>5348</v>
      </c>
      <c r="E5407" t="s">
        <v>1434</v>
      </c>
      <c r="F5407" t="s">
        <v>199</v>
      </c>
      <c r="G5407" t="s">
        <v>189</v>
      </c>
      <c r="H5407" t="s">
        <v>200</v>
      </c>
      <c r="I5407" t="s">
        <v>151</v>
      </c>
      <c r="J5407" t="s">
        <v>164</v>
      </c>
      <c r="K5407"/>
      <c r="L5407" t="s">
        <v>155</v>
      </c>
      <c r="M5407" t="s">
        <v>155</v>
      </c>
      <c r="N5407" t="n">
        <v>-89.5032</v>
      </c>
      <c r="O5407" t="n">
        <v>43.065</v>
      </c>
      <c r="P5407" t="n">
        <v>67</v>
      </c>
      <c r="Q5407" t="n">
        <v>67</v>
      </c>
      <c r="R5407" t="n">
        <v>58.2</v>
      </c>
      <c r="S5407" t="n">
        <v>41.8</v>
      </c>
      <c r="T5407" t="n">
        <v>26.9</v>
      </c>
      <c r="U5407" t="n">
        <v>17.9</v>
      </c>
      <c r="V5407" t="n">
        <v>6</v>
      </c>
      <c r="W5407" t="n">
        <v>0</v>
      </c>
      <c r="X5407" t="n">
        <v>67</v>
      </c>
      <c r="Y5407"/>
      <c r="Z5407" t="n">
        <v>11</v>
      </c>
      <c r="AA5407"/>
      <c r="AB5407"/>
      <c r="AC5407"/>
      <c r="AD5407"/>
      <c r="AE5407"/>
      <c r="AF5407" t="n">
        <v>9</v>
      </c>
      <c r="AG5407" t="n">
        <v>60</v>
      </c>
      <c r="AH5407" t="n">
        <v>61</v>
      </c>
      <c r="AI5407" t="n">
        <v>22749</v>
      </c>
      <c r="AJ5407" t="n">
        <v>23365</v>
      </c>
      <c r="AK5407"/>
      <c r="AL5407"/>
      <c r="AM5407"/>
      <c r="AN5407"/>
      <c r="AO5407"/>
      <c r="AP5407"/>
      <c r="AQ5407"/>
      <c r="AR5407"/>
    </row>
    <row r="5408">
      <c r="A5408" t="n">
        <v>487010</v>
      </c>
      <c r="B5408" t="s">
        <v>7757</v>
      </c>
      <c r="C5408" t="s">
        <v>4664</v>
      </c>
      <c r="D5408" t="s">
        <v>4659</v>
      </c>
      <c r="E5408" t="s">
        <v>147</v>
      </c>
      <c r="F5408" t="s">
        <v>148</v>
      </c>
      <c r="G5408" t="s">
        <v>149</v>
      </c>
      <c r="H5408" t="s">
        <v>150</v>
      </c>
      <c r="I5408" t="s">
        <v>151</v>
      </c>
      <c r="J5408" t="s">
        <v>168</v>
      </c>
      <c r="K5408" t="s">
        <v>209</v>
      </c>
      <c r="L5408" t="s">
        <v>155</v>
      </c>
      <c r="M5408" t="s">
        <v>155</v>
      </c>
      <c r="N5408" t="n">
        <v>-90.0332</v>
      </c>
      <c r="O5408" t="n">
        <v>35.1388</v>
      </c>
      <c r="P5408" t="n">
        <v>3320</v>
      </c>
      <c r="Q5408" t="n">
        <v>358</v>
      </c>
      <c r="R5408" t="n">
        <v>91.9</v>
      </c>
      <c r="S5408" t="n">
        <v>46.6</v>
      </c>
      <c r="T5408" t="n">
        <v>25.4</v>
      </c>
      <c r="U5408" t="n">
        <v>3.9</v>
      </c>
      <c r="V5408" t="n">
        <v>2.5</v>
      </c>
      <c r="W5408" t="n">
        <v>0.6</v>
      </c>
      <c r="X5408"/>
      <c r="Y5408"/>
      <c r="Z5408" t="n">
        <v>7</v>
      </c>
      <c r="AA5408"/>
      <c r="AB5408"/>
      <c r="AC5408"/>
      <c r="AD5408"/>
      <c r="AE5408"/>
      <c r="AF5408" t="n">
        <v>0</v>
      </c>
      <c r="AG5408" t="n">
        <v>13</v>
      </c>
      <c r="AH5408" t="n">
        <v>82</v>
      </c>
      <c r="AI5408"/>
      <c r="AJ5408"/>
      <c r="AK5408"/>
      <c r="AL5408"/>
      <c r="AM5408"/>
      <c r="AN5408"/>
      <c r="AO5408"/>
      <c r="AP5408" t="n">
        <v>323</v>
      </c>
      <c r="AQ5408" t="n">
        <v>167</v>
      </c>
      <c r="AR5408" t="n">
        <v>624</v>
      </c>
    </row>
    <row r="5409">
      <c r="A5409" t="n">
        <v>487047</v>
      </c>
      <c r="B5409" t="s">
        <v>7758</v>
      </c>
      <c r="C5409" t="s">
        <v>2082</v>
      </c>
      <c r="D5409" t="s">
        <v>2071</v>
      </c>
      <c r="E5409" t="s">
        <v>147</v>
      </c>
      <c r="F5409" t="s">
        <v>199</v>
      </c>
      <c r="G5409" t="s">
        <v>189</v>
      </c>
      <c r="H5409" t="s">
        <v>200</v>
      </c>
      <c r="I5409" t="s">
        <v>186</v>
      </c>
      <c r="J5409" t="s">
        <v>164</v>
      </c>
      <c r="K5409"/>
      <c r="L5409" t="s">
        <v>155</v>
      </c>
      <c r="M5409" t="s">
        <v>155</v>
      </c>
      <c r="N5409" t="n">
        <v>-90.1835</v>
      </c>
      <c r="O5409" t="n">
        <v>29.9485</v>
      </c>
      <c r="P5409" t="n">
        <v>356</v>
      </c>
      <c r="Q5409" t="n">
        <v>356</v>
      </c>
      <c r="R5409" t="n">
        <v>91</v>
      </c>
      <c r="S5409" t="n">
        <v>11.8</v>
      </c>
      <c r="T5409" t="n">
        <v>83.4</v>
      </c>
      <c r="U5409" t="n">
        <v>1.4</v>
      </c>
      <c r="V5409" t="n">
        <v>0</v>
      </c>
      <c r="W5409" t="n">
        <v>0</v>
      </c>
      <c r="X5409" t="n">
        <v>61</v>
      </c>
      <c r="Y5409"/>
      <c r="Z5409" t="n">
        <v>9</v>
      </c>
      <c r="AA5409"/>
      <c r="AB5409"/>
      <c r="AC5409"/>
      <c r="AD5409"/>
      <c r="AE5409"/>
      <c r="AF5409" t="n">
        <v>260</v>
      </c>
      <c r="AG5409" t="n">
        <v>72</v>
      </c>
      <c r="AH5409" t="n">
        <v>74</v>
      </c>
      <c r="AI5409" t="n">
        <v>24599</v>
      </c>
      <c r="AJ5409" t="n">
        <v>24599</v>
      </c>
      <c r="AK5409"/>
      <c r="AL5409"/>
      <c r="AM5409"/>
      <c r="AN5409"/>
      <c r="AO5409"/>
      <c r="AP5409"/>
      <c r="AQ5409"/>
      <c r="AR5409"/>
    </row>
    <row r="5410">
      <c r="A5410" t="n">
        <v>487065</v>
      </c>
      <c r="B5410" t="s">
        <v>7759</v>
      </c>
      <c r="C5410" t="s">
        <v>4890</v>
      </c>
      <c r="D5410" t="s">
        <v>4775</v>
      </c>
      <c r="E5410" t="s">
        <v>283</v>
      </c>
      <c r="F5410" t="s">
        <v>199</v>
      </c>
      <c r="G5410" t="s">
        <v>189</v>
      </c>
      <c r="H5410" t="s">
        <v>200</v>
      </c>
      <c r="I5410" t="s">
        <v>151</v>
      </c>
      <c r="J5410" t="s">
        <v>164</v>
      </c>
      <c r="K5410"/>
      <c r="L5410" t="s">
        <v>155</v>
      </c>
      <c r="M5410" t="s">
        <v>155</v>
      </c>
      <c r="N5410" t="n">
        <v>-101.8696</v>
      </c>
      <c r="O5410" t="n">
        <v>33.5248</v>
      </c>
      <c r="P5410" t="n">
        <v>132</v>
      </c>
      <c r="Q5410" t="n">
        <v>132</v>
      </c>
      <c r="R5410" t="n">
        <v>78.8</v>
      </c>
      <c r="S5410" t="n">
        <v>45.5</v>
      </c>
      <c r="T5410" t="n">
        <v>6.1</v>
      </c>
      <c r="U5410" t="n">
        <v>40.2</v>
      </c>
      <c r="V5410" t="n">
        <v>0.8</v>
      </c>
      <c r="W5410" t="n">
        <v>0</v>
      </c>
      <c r="X5410" t="n">
        <v>42</v>
      </c>
      <c r="Y5410"/>
      <c r="Z5410" t="n">
        <v>20</v>
      </c>
      <c r="AA5410"/>
      <c r="AB5410"/>
      <c r="AC5410"/>
      <c r="AD5410"/>
      <c r="AE5410"/>
      <c r="AF5410" t="n">
        <v>28</v>
      </c>
      <c r="AG5410" t="n">
        <v>62</v>
      </c>
      <c r="AH5410" t="n">
        <v>62</v>
      </c>
      <c r="AI5410" t="n">
        <v>22927</v>
      </c>
      <c r="AJ5410" t="n">
        <v>25243</v>
      </c>
      <c r="AK5410"/>
      <c r="AL5410"/>
      <c r="AM5410"/>
      <c r="AN5410"/>
      <c r="AO5410"/>
      <c r="AP5410"/>
      <c r="AQ5410"/>
      <c r="AR5410"/>
    </row>
    <row r="5411">
      <c r="A5411" t="n">
        <v>487083</v>
      </c>
      <c r="B5411" t="s">
        <v>7289</v>
      </c>
      <c r="C5411" t="s">
        <v>1808</v>
      </c>
      <c r="D5411" t="s">
        <v>1745</v>
      </c>
      <c r="E5411" t="s">
        <v>1434</v>
      </c>
      <c r="F5411" t="s">
        <v>199</v>
      </c>
      <c r="G5411" t="s">
        <v>189</v>
      </c>
      <c r="H5411" t="s">
        <v>200</v>
      </c>
      <c r="I5411" t="s">
        <v>175</v>
      </c>
      <c r="J5411" t="s">
        <v>164</v>
      </c>
      <c r="K5411"/>
      <c r="L5411" t="s">
        <v>155</v>
      </c>
      <c r="M5411" t="s">
        <v>155</v>
      </c>
      <c r="N5411" t="n">
        <v>-84.7511</v>
      </c>
      <c r="O5411" t="n">
        <v>43.6114</v>
      </c>
      <c r="P5411" t="n">
        <v>48</v>
      </c>
      <c r="Q5411" t="n">
        <v>48</v>
      </c>
      <c r="R5411" t="n">
        <v>97.9</v>
      </c>
      <c r="S5411" t="n">
        <v>89.6</v>
      </c>
      <c r="T5411" t="n">
        <v>4.2</v>
      </c>
      <c r="U5411" t="n">
        <v>4.2</v>
      </c>
      <c r="V5411" t="n">
        <v>0</v>
      </c>
      <c r="W5411" t="n">
        <v>0</v>
      </c>
      <c r="X5411" t="n">
        <v>73</v>
      </c>
      <c r="Y5411"/>
      <c r="Z5411" t="n">
        <v>6</v>
      </c>
      <c r="AA5411"/>
      <c r="AB5411"/>
      <c r="AC5411"/>
      <c r="AD5411"/>
      <c r="AE5411"/>
      <c r="AF5411" t="n">
        <v>15</v>
      </c>
      <c r="AG5411" t="n">
        <v>63</v>
      </c>
      <c r="AH5411" t="n">
        <v>63</v>
      </c>
      <c r="AI5411" t="n">
        <v>11692</v>
      </c>
      <c r="AJ5411" t="n">
        <v>12831</v>
      </c>
      <c r="AK5411"/>
      <c r="AL5411"/>
      <c r="AM5411"/>
      <c r="AN5411"/>
      <c r="AO5411"/>
      <c r="AP5411"/>
      <c r="AQ5411"/>
      <c r="AR5411"/>
    </row>
    <row r="5412">
      <c r="A5412" t="n">
        <v>487092</v>
      </c>
      <c r="B5412" t="s">
        <v>7760</v>
      </c>
      <c r="C5412" t="s">
        <v>3943</v>
      </c>
      <c r="D5412" t="s">
        <v>1175</v>
      </c>
      <c r="E5412" t="s">
        <v>147</v>
      </c>
      <c r="F5412" t="s">
        <v>368</v>
      </c>
      <c r="G5412" t="s">
        <v>163</v>
      </c>
      <c r="H5412" t="s">
        <v>174</v>
      </c>
      <c r="I5412" t="s">
        <v>186</v>
      </c>
      <c r="J5412" t="s">
        <v>164</v>
      </c>
      <c r="K5412" t="s">
        <v>176</v>
      </c>
      <c r="L5412" t="s">
        <v>155</v>
      </c>
      <c r="M5412" t="s">
        <v>155</v>
      </c>
      <c r="N5412" t="n">
        <v>-83.8711</v>
      </c>
      <c r="O5412" t="n">
        <v>33.6191</v>
      </c>
      <c r="P5412" t="n">
        <v>1126</v>
      </c>
      <c r="Q5412" t="n">
        <v>1126</v>
      </c>
      <c r="R5412" t="n">
        <v>52.3</v>
      </c>
      <c r="S5412" t="n">
        <v>31</v>
      </c>
      <c r="T5412" t="n">
        <v>8.5</v>
      </c>
      <c r="U5412" t="n">
        <v>10.2</v>
      </c>
      <c r="V5412" t="n">
        <v>32.1</v>
      </c>
      <c r="W5412" t="n">
        <v>13.2</v>
      </c>
      <c r="X5412" t="n">
        <v>93</v>
      </c>
      <c r="Y5412"/>
      <c r="Z5412" t="n">
        <v>10</v>
      </c>
      <c r="AA5412" t="n">
        <v>486</v>
      </c>
      <c r="AB5412" t="n">
        <v>94.7</v>
      </c>
      <c r="AC5412"/>
      <c r="AD5412"/>
      <c r="AE5412"/>
      <c r="AF5412" t="n">
        <v>422</v>
      </c>
      <c r="AG5412" t="n">
        <v>16</v>
      </c>
      <c r="AH5412" t="n">
        <v>56</v>
      </c>
      <c r="AI5412" t="n">
        <v>34262</v>
      </c>
      <c r="AJ5412" t="n">
        <v>18768</v>
      </c>
      <c r="AK5412" t="n">
        <v>11739</v>
      </c>
      <c r="AL5412" t="n">
        <v>18977</v>
      </c>
      <c r="AM5412" t="n">
        <v>24778</v>
      </c>
      <c r="AN5412" t="n">
        <v>49199</v>
      </c>
      <c r="AO5412" t="n">
        <v>615</v>
      </c>
      <c r="AP5412"/>
      <c r="AQ5412"/>
      <c r="AR5412"/>
    </row>
    <row r="5413">
      <c r="A5413" t="n">
        <v>487153</v>
      </c>
      <c r="B5413" t="s">
        <v>7761</v>
      </c>
      <c r="C5413" t="s">
        <v>2082</v>
      </c>
      <c r="D5413" t="s">
        <v>2071</v>
      </c>
      <c r="E5413" t="s">
        <v>147</v>
      </c>
      <c r="F5413" t="s">
        <v>162</v>
      </c>
      <c r="G5413" t="s">
        <v>163</v>
      </c>
      <c r="H5413" t="s">
        <v>150</v>
      </c>
      <c r="I5413" t="s">
        <v>151</v>
      </c>
      <c r="J5413" t="s">
        <v>164</v>
      </c>
      <c r="K5413"/>
      <c r="L5413" t="s">
        <v>155</v>
      </c>
      <c r="M5413" t="s">
        <v>155</v>
      </c>
      <c r="N5413" t="n">
        <v>-90.1073</v>
      </c>
      <c r="O5413" t="n">
        <v>29.9642</v>
      </c>
      <c r="P5413" t="n">
        <v>42</v>
      </c>
      <c r="Q5413"/>
      <c r="R5413"/>
      <c r="S5413"/>
      <c r="T5413"/>
      <c r="U5413"/>
      <c r="V5413"/>
      <c r="W5413"/>
      <c r="X5413"/>
      <c r="Y5413"/>
      <c r="Z5413"/>
      <c r="AA5413"/>
      <c r="AB5413"/>
      <c r="AC5413"/>
      <c r="AD5413"/>
      <c r="AE5413"/>
      <c r="AF5413"/>
      <c r="AG5413"/>
      <c r="AH5413"/>
      <c r="AI5413"/>
      <c r="AJ5413"/>
      <c r="AK5413"/>
      <c r="AL5413"/>
      <c r="AM5413"/>
      <c r="AN5413"/>
      <c r="AO5413"/>
      <c r="AP5413"/>
      <c r="AQ5413"/>
      <c r="AR5413" t="n">
        <v>5</v>
      </c>
    </row>
    <row r="5414">
      <c r="A5414" t="n">
        <v>487162</v>
      </c>
      <c r="B5414" t="s">
        <v>7762</v>
      </c>
      <c r="C5414" t="s">
        <v>1372</v>
      </c>
      <c r="D5414" t="s">
        <v>1175</v>
      </c>
      <c r="E5414" t="s">
        <v>147</v>
      </c>
      <c r="F5414" t="s">
        <v>173</v>
      </c>
      <c r="G5414" t="s">
        <v>149</v>
      </c>
      <c r="H5414" t="s">
        <v>174</v>
      </c>
      <c r="I5414" t="s">
        <v>175</v>
      </c>
      <c r="J5414" t="s">
        <v>152</v>
      </c>
      <c r="K5414" t="s">
        <v>176</v>
      </c>
      <c r="L5414" t="s">
        <v>155</v>
      </c>
      <c r="M5414" t="s">
        <v>155</v>
      </c>
      <c r="N5414" t="n">
        <v>-83.9514</v>
      </c>
      <c r="O5414" t="n">
        <v>30.8638</v>
      </c>
      <c r="P5414" t="n">
        <v>6435</v>
      </c>
      <c r="Q5414" t="n">
        <v>6435</v>
      </c>
      <c r="R5414" t="n">
        <v>67.6</v>
      </c>
      <c r="S5414" t="n">
        <v>50.9</v>
      </c>
      <c r="T5414" t="n">
        <v>36.7</v>
      </c>
      <c r="U5414" t="n">
        <v>9.6</v>
      </c>
      <c r="V5414" t="n">
        <v>0.5</v>
      </c>
      <c r="W5414" t="n">
        <v>0.3</v>
      </c>
      <c r="X5414" t="n">
        <v>58</v>
      </c>
      <c r="Y5414" t="n">
        <v>51</v>
      </c>
      <c r="Z5414" t="n">
        <v>14</v>
      </c>
      <c r="AA5414" t="n">
        <v>210</v>
      </c>
      <c r="AB5414" t="n">
        <v>35.7</v>
      </c>
      <c r="AC5414"/>
      <c r="AD5414"/>
      <c r="AE5414"/>
      <c r="AF5414" t="n">
        <v>290</v>
      </c>
      <c r="AG5414" t="n">
        <v>44</v>
      </c>
      <c r="AH5414" t="n">
        <v>93</v>
      </c>
      <c r="AI5414" t="n">
        <v>1816</v>
      </c>
      <c r="AJ5414" t="n">
        <v>366</v>
      </c>
      <c r="AK5414" t="n">
        <v>757</v>
      </c>
      <c r="AL5414" t="n">
        <v>3785</v>
      </c>
      <c r="AM5414" t="n">
        <v>8501</v>
      </c>
      <c r="AN5414"/>
      <c r="AO5414" t="n">
        <v>379</v>
      </c>
      <c r="AP5414"/>
      <c r="AQ5414"/>
      <c r="AR5414"/>
    </row>
    <row r="5415">
      <c r="A5415" t="n">
        <v>487232</v>
      </c>
      <c r="B5415" t="s">
        <v>7763</v>
      </c>
      <c r="C5415" t="s">
        <v>4890</v>
      </c>
      <c r="D5415" t="s">
        <v>4775</v>
      </c>
      <c r="E5415" t="s">
        <v>283</v>
      </c>
      <c r="F5415" t="s">
        <v>199</v>
      </c>
      <c r="G5415" t="s">
        <v>189</v>
      </c>
      <c r="H5415" t="s">
        <v>200</v>
      </c>
      <c r="I5415" t="s">
        <v>151</v>
      </c>
      <c r="J5415" t="s">
        <v>164</v>
      </c>
      <c r="K5415"/>
      <c r="L5415" t="s">
        <v>155</v>
      </c>
      <c r="M5415" t="s">
        <v>155</v>
      </c>
      <c r="N5415" t="n">
        <v>-101.924</v>
      </c>
      <c r="O5415" t="n">
        <v>33.5614</v>
      </c>
      <c r="P5415" t="n">
        <v>189</v>
      </c>
      <c r="Q5415" t="n">
        <v>189</v>
      </c>
      <c r="R5415" t="n">
        <v>97.4</v>
      </c>
      <c r="S5415" t="n">
        <v>32.3</v>
      </c>
      <c r="T5415" t="n">
        <v>19.6</v>
      </c>
      <c r="U5415" t="n">
        <v>45</v>
      </c>
      <c r="V5415" t="n">
        <v>0</v>
      </c>
      <c r="W5415" t="n">
        <v>0</v>
      </c>
      <c r="X5415" t="n">
        <v>72</v>
      </c>
      <c r="Y5415"/>
      <c r="Z5415" t="n">
        <v>7</v>
      </c>
      <c r="AA5415"/>
      <c r="AB5415"/>
      <c r="AC5415"/>
      <c r="AD5415"/>
      <c r="AE5415"/>
      <c r="AF5415" t="n">
        <v>109</v>
      </c>
      <c r="AG5415" t="n">
        <v>72</v>
      </c>
      <c r="AH5415" t="n">
        <v>77</v>
      </c>
      <c r="AI5415" t="n">
        <v>15675</v>
      </c>
      <c r="AJ5415" t="n">
        <v>15040</v>
      </c>
      <c r="AK5415" t="n">
        <v>16343</v>
      </c>
      <c r="AL5415" t="n">
        <v>17673</v>
      </c>
      <c r="AM5415"/>
      <c r="AN5415"/>
      <c r="AO5415"/>
      <c r="AP5415"/>
      <c r="AQ5415"/>
      <c r="AR5415"/>
    </row>
    <row r="5416">
      <c r="A5416" t="n">
        <v>487302</v>
      </c>
      <c r="B5416" t="s">
        <v>7764</v>
      </c>
      <c r="C5416" t="s">
        <v>7765</v>
      </c>
      <c r="D5416" t="s">
        <v>3795</v>
      </c>
      <c r="E5416" t="s">
        <v>1434</v>
      </c>
      <c r="F5416" t="s">
        <v>279</v>
      </c>
      <c r="G5416" t="s">
        <v>189</v>
      </c>
      <c r="H5416" t="s">
        <v>174</v>
      </c>
      <c r="I5416" t="s">
        <v>186</v>
      </c>
      <c r="J5416" t="s">
        <v>164</v>
      </c>
      <c r="K5416" t="s">
        <v>176</v>
      </c>
      <c r="L5416" t="s">
        <v>155</v>
      </c>
      <c r="M5416" t="s">
        <v>155</v>
      </c>
      <c r="N5416" t="n">
        <v>-81.4704</v>
      </c>
      <c r="O5416" t="n">
        <v>41.1439</v>
      </c>
      <c r="P5416" t="n">
        <v>718</v>
      </c>
      <c r="Q5416" t="n">
        <v>718</v>
      </c>
      <c r="R5416" t="n">
        <v>75.5</v>
      </c>
      <c r="S5416" t="n">
        <v>36.1</v>
      </c>
      <c r="T5416" t="n">
        <v>51</v>
      </c>
      <c r="U5416" t="n">
        <v>1.7</v>
      </c>
      <c r="V5416" t="n">
        <v>4</v>
      </c>
      <c r="W5416" t="n">
        <v>0</v>
      </c>
      <c r="X5416" t="n">
        <v>45</v>
      </c>
      <c r="Y5416"/>
      <c r="Z5416" t="n">
        <v>29</v>
      </c>
      <c r="AA5416" t="n">
        <v>122</v>
      </c>
      <c r="AB5416" t="n">
        <v>42.6</v>
      </c>
      <c r="AC5416"/>
      <c r="AD5416"/>
      <c r="AE5416"/>
      <c r="AF5416" t="n">
        <v>49</v>
      </c>
      <c r="AG5416" t="n">
        <v>76</v>
      </c>
      <c r="AH5416" t="n">
        <v>80</v>
      </c>
      <c r="AI5416" t="n">
        <v>25910</v>
      </c>
      <c r="AJ5416" t="n">
        <v>25362</v>
      </c>
      <c r="AK5416" t="n">
        <v>26297</v>
      </c>
      <c r="AL5416" t="n">
        <v>27731</v>
      </c>
      <c r="AM5416" t="n">
        <v>26657</v>
      </c>
      <c r="AN5416" t="n">
        <v>32568</v>
      </c>
      <c r="AO5416" t="n">
        <v>58</v>
      </c>
      <c r="AP5416"/>
      <c r="AQ5416"/>
      <c r="AR5416"/>
    </row>
    <row r="5417">
      <c r="A5417" t="n">
        <v>487311</v>
      </c>
      <c r="B5417" t="s">
        <v>7766</v>
      </c>
      <c r="C5417" t="s">
        <v>218</v>
      </c>
      <c r="D5417" t="s">
        <v>1078</v>
      </c>
      <c r="E5417" t="s">
        <v>147</v>
      </c>
      <c r="F5417" t="s">
        <v>368</v>
      </c>
      <c r="G5417" t="s">
        <v>163</v>
      </c>
      <c r="H5417" t="s">
        <v>174</v>
      </c>
      <c r="I5417" t="s">
        <v>151</v>
      </c>
      <c r="J5417" t="s">
        <v>164</v>
      </c>
      <c r="K5417" t="s">
        <v>176</v>
      </c>
      <c r="L5417" t="s">
        <v>155</v>
      </c>
      <c r="M5417" t="s">
        <v>155</v>
      </c>
      <c r="N5417" t="n">
        <v>-81.5615</v>
      </c>
      <c r="O5417" t="n">
        <v>30.2081</v>
      </c>
      <c r="P5417" t="n">
        <v>1040</v>
      </c>
      <c r="Q5417" t="n">
        <v>1040</v>
      </c>
      <c r="R5417" t="n">
        <v>11.3</v>
      </c>
      <c r="S5417" t="n">
        <v>44.3</v>
      </c>
      <c r="T5417" t="n">
        <v>30.7</v>
      </c>
      <c r="U5417" t="n">
        <v>12.3</v>
      </c>
      <c r="V5417" t="n">
        <v>1.6</v>
      </c>
      <c r="W5417" t="n">
        <v>0</v>
      </c>
      <c r="X5417" t="n">
        <v>68</v>
      </c>
      <c r="Y5417"/>
      <c r="Z5417" t="n">
        <v>16</v>
      </c>
      <c r="AA5417" t="n">
        <v>124</v>
      </c>
      <c r="AB5417" t="n">
        <v>71</v>
      </c>
      <c r="AC5417"/>
      <c r="AD5417"/>
      <c r="AE5417"/>
      <c r="AF5417" t="n">
        <v>95</v>
      </c>
      <c r="AG5417" t="n">
        <v>63</v>
      </c>
      <c r="AH5417" t="n">
        <v>70</v>
      </c>
      <c r="AI5417" t="n">
        <v>20645</v>
      </c>
      <c r="AJ5417" t="n">
        <v>19104</v>
      </c>
      <c r="AK5417" t="n">
        <v>19332</v>
      </c>
      <c r="AL5417" t="n">
        <v>23116</v>
      </c>
      <c r="AM5417" t="n">
        <v>22718</v>
      </c>
      <c r="AN5417" t="n">
        <v>24856</v>
      </c>
      <c r="AO5417" t="n">
        <v>265</v>
      </c>
      <c r="AP5417"/>
      <c r="AQ5417"/>
      <c r="AR5417"/>
    </row>
    <row r="5418">
      <c r="A5418" t="n">
        <v>487320</v>
      </c>
      <c r="B5418" t="s">
        <v>7767</v>
      </c>
      <c r="C5418" t="s">
        <v>1300</v>
      </c>
      <c r="D5418" t="s">
        <v>4775</v>
      </c>
      <c r="E5418" t="s">
        <v>283</v>
      </c>
      <c r="F5418" t="s">
        <v>173</v>
      </c>
      <c r="G5418" t="s">
        <v>149</v>
      </c>
      <c r="H5418" t="s">
        <v>174</v>
      </c>
      <c r="I5418" t="s">
        <v>151</v>
      </c>
      <c r="J5418" t="s">
        <v>238</v>
      </c>
      <c r="K5418" t="s">
        <v>176</v>
      </c>
      <c r="L5418" t="s">
        <v>155</v>
      </c>
      <c r="M5418" t="s">
        <v>155</v>
      </c>
      <c r="N5418" t="n">
        <v>-97.0847</v>
      </c>
      <c r="O5418" t="n">
        <v>31.6393</v>
      </c>
      <c r="P5418" t="n">
        <v>13181</v>
      </c>
      <c r="Q5418" t="n">
        <v>13181</v>
      </c>
      <c r="R5418" t="n">
        <v>31.2</v>
      </c>
      <c r="S5418" t="n">
        <v>32</v>
      </c>
      <c r="T5418" t="n">
        <v>5.9</v>
      </c>
      <c r="U5418" t="n">
        <v>54.9</v>
      </c>
      <c r="V5418" t="n">
        <v>0.7</v>
      </c>
      <c r="W5418" t="n">
        <v>0</v>
      </c>
      <c r="X5418" t="n">
        <v>47</v>
      </c>
      <c r="Y5418" t="n">
        <v>35</v>
      </c>
      <c r="Z5418" t="n">
        <v>13</v>
      </c>
      <c r="AA5418" t="n">
        <v>1015</v>
      </c>
      <c r="AB5418" t="n">
        <v>37.5</v>
      </c>
      <c r="AC5418"/>
      <c r="AD5418"/>
      <c r="AE5418"/>
      <c r="AF5418" t="n">
        <v>1703</v>
      </c>
      <c r="AG5418" t="n">
        <v>45</v>
      </c>
      <c r="AH5418" t="n">
        <v>60</v>
      </c>
      <c r="AI5418" t="n">
        <v>11120</v>
      </c>
      <c r="AJ5418" t="n">
        <v>7281</v>
      </c>
      <c r="AK5418" t="n">
        <v>8885</v>
      </c>
      <c r="AL5418" t="n">
        <v>13999</v>
      </c>
      <c r="AM5418" t="n">
        <v>17036</v>
      </c>
      <c r="AN5418" t="n">
        <v>19018</v>
      </c>
      <c r="AO5418" t="n">
        <v>1363</v>
      </c>
      <c r="AP5418"/>
      <c r="AQ5418"/>
      <c r="AR5418"/>
    </row>
    <row r="5419">
      <c r="A5419" t="n">
        <v>487348</v>
      </c>
      <c r="B5419" t="s">
        <v>7768</v>
      </c>
      <c r="C5419" t="s">
        <v>5212</v>
      </c>
      <c r="D5419" t="s">
        <v>5199</v>
      </c>
      <c r="E5419" t="s">
        <v>267</v>
      </c>
      <c r="F5419" t="s">
        <v>199</v>
      </c>
      <c r="G5419" t="s">
        <v>189</v>
      </c>
      <c r="H5419" t="s">
        <v>200</v>
      </c>
      <c r="I5419" t="s">
        <v>151</v>
      </c>
      <c r="J5419" t="s">
        <v>164</v>
      </c>
      <c r="K5419"/>
      <c r="L5419" t="s">
        <v>155</v>
      </c>
      <c r="M5419" t="s">
        <v>155</v>
      </c>
      <c r="N5419" t="n">
        <v>-122.6038</v>
      </c>
      <c r="O5419" t="n">
        <v>45.6438</v>
      </c>
      <c r="P5419" t="n">
        <v>206</v>
      </c>
      <c r="Q5419" t="n">
        <v>206</v>
      </c>
      <c r="R5419" t="n">
        <v>98.5</v>
      </c>
      <c r="S5419" t="n">
        <v>65</v>
      </c>
      <c r="T5419" t="n">
        <v>5.3</v>
      </c>
      <c r="U5419" t="n">
        <v>9.2</v>
      </c>
      <c r="V5419" t="n">
        <v>3.4</v>
      </c>
      <c r="W5419" t="n">
        <v>0</v>
      </c>
      <c r="X5419" t="n">
        <v>100</v>
      </c>
      <c r="Y5419" t="n">
        <v>92</v>
      </c>
      <c r="Z5419" t="n">
        <v>21</v>
      </c>
      <c r="AA5419"/>
      <c r="AB5419"/>
      <c r="AC5419"/>
      <c r="AD5419"/>
      <c r="AE5419"/>
      <c r="AF5419" t="n">
        <v>28</v>
      </c>
      <c r="AG5419" t="n">
        <v>49</v>
      </c>
      <c r="AH5419" t="n">
        <v>50</v>
      </c>
      <c r="AI5419" t="n">
        <v>18593</v>
      </c>
      <c r="AJ5419" t="n">
        <v>18092</v>
      </c>
      <c r="AK5419" t="n">
        <v>21932</v>
      </c>
      <c r="AL5419"/>
      <c r="AM5419"/>
      <c r="AN5419"/>
      <c r="AO5419"/>
      <c r="AP5419"/>
      <c r="AQ5419"/>
      <c r="AR5419"/>
    </row>
    <row r="5420">
      <c r="A5420" t="n">
        <v>487375</v>
      </c>
      <c r="B5420" t="s">
        <v>7769</v>
      </c>
      <c r="C5420" t="s">
        <v>2977</v>
      </c>
      <c r="D5420" t="s">
        <v>2978</v>
      </c>
      <c r="E5420" t="s">
        <v>267</v>
      </c>
      <c r="F5420" t="s">
        <v>188</v>
      </c>
      <c r="G5420" t="s">
        <v>189</v>
      </c>
      <c r="H5420" t="s">
        <v>150</v>
      </c>
      <c r="I5420" t="s">
        <v>186</v>
      </c>
      <c r="J5420" t="s">
        <v>168</v>
      </c>
      <c r="K5420" t="s">
        <v>209</v>
      </c>
      <c r="L5420" t="s">
        <v>155</v>
      </c>
      <c r="M5420" t="s">
        <v>155</v>
      </c>
      <c r="N5420" t="n">
        <v>-115.2741</v>
      </c>
      <c r="O5420" t="n">
        <v>36.0674</v>
      </c>
      <c r="P5420" t="n">
        <v>1414</v>
      </c>
      <c r="Q5420" t="n">
        <v>1414</v>
      </c>
      <c r="R5420" t="n">
        <v>86.8</v>
      </c>
      <c r="S5420" t="n">
        <v>17.2</v>
      </c>
      <c r="T5420" t="n">
        <v>17</v>
      </c>
      <c r="U5420" t="n">
        <v>31.1</v>
      </c>
      <c r="V5420" t="n">
        <v>22.5</v>
      </c>
      <c r="W5420" t="n">
        <v>0</v>
      </c>
      <c r="X5420" t="n">
        <v>84</v>
      </c>
      <c r="Y5420" t="n">
        <v>50</v>
      </c>
      <c r="Z5420" t="n">
        <v>20</v>
      </c>
      <c r="AA5420" t="n">
        <v>4</v>
      </c>
      <c r="AB5420" t="n">
        <v>75</v>
      </c>
      <c r="AC5420" t="n">
        <v>4</v>
      </c>
      <c r="AD5420" t="n">
        <v>75</v>
      </c>
      <c r="AE5420" t="n">
        <v>75</v>
      </c>
      <c r="AF5420" t="n">
        <v>24</v>
      </c>
      <c r="AG5420" t="n">
        <v>57</v>
      </c>
      <c r="AH5420" t="n">
        <v>58</v>
      </c>
      <c r="AI5420" t="n">
        <v>26573</v>
      </c>
      <c r="AJ5420" t="n">
        <v>29775</v>
      </c>
      <c r="AK5420" t="n">
        <v>33230</v>
      </c>
      <c r="AL5420" t="n">
        <v>34071</v>
      </c>
      <c r="AM5420" t="n">
        <v>36044</v>
      </c>
      <c r="AN5420" t="n">
        <v>36044</v>
      </c>
      <c r="AO5420"/>
      <c r="AP5420" t="n">
        <v>196</v>
      </c>
      <c r="AQ5420"/>
      <c r="AR5420"/>
    </row>
    <row r="5421">
      <c r="A5421" t="n">
        <v>487384</v>
      </c>
      <c r="B5421" t="s">
        <v>7770</v>
      </c>
      <c r="C5421" t="s">
        <v>7230</v>
      </c>
      <c r="D5421" t="s">
        <v>1078</v>
      </c>
      <c r="E5421" t="s">
        <v>147</v>
      </c>
      <c r="F5421" t="s">
        <v>199</v>
      </c>
      <c r="G5421" t="s">
        <v>189</v>
      </c>
      <c r="H5421" t="s">
        <v>200</v>
      </c>
      <c r="I5421" t="s">
        <v>186</v>
      </c>
      <c r="J5421" t="s">
        <v>164</v>
      </c>
      <c r="K5421" t="s">
        <v>176</v>
      </c>
      <c r="L5421" t="s">
        <v>155</v>
      </c>
      <c r="M5421" t="s">
        <v>155</v>
      </c>
      <c r="N5421" t="n">
        <v>-80.2461</v>
      </c>
      <c r="O5421" t="n">
        <v>26.011</v>
      </c>
      <c r="P5421" t="n">
        <v>678</v>
      </c>
      <c r="Q5421" t="n">
        <v>678</v>
      </c>
      <c r="R5421" t="n">
        <v>66.5</v>
      </c>
      <c r="S5421" t="n">
        <v>2.1</v>
      </c>
      <c r="T5421" t="n">
        <v>24.8</v>
      </c>
      <c r="U5421" t="n">
        <v>15.2</v>
      </c>
      <c r="V5421" t="n">
        <v>0.6</v>
      </c>
      <c r="W5421" t="n">
        <v>0</v>
      </c>
      <c r="X5421" t="n">
        <v>70</v>
      </c>
      <c r="Y5421"/>
      <c r="Z5421" t="n">
        <v>21</v>
      </c>
      <c r="AA5421"/>
      <c r="AB5421"/>
      <c r="AC5421"/>
      <c r="AD5421"/>
      <c r="AE5421"/>
      <c r="AF5421" t="n">
        <v>202</v>
      </c>
      <c r="AG5421" t="n">
        <v>71</v>
      </c>
      <c r="AH5421" t="n">
        <v>92</v>
      </c>
      <c r="AI5421" t="n">
        <v>31654</v>
      </c>
      <c r="AJ5421" t="n">
        <v>31794</v>
      </c>
      <c r="AK5421" t="n">
        <v>31421</v>
      </c>
      <c r="AL5421" t="n">
        <v>34168</v>
      </c>
      <c r="AM5421"/>
      <c r="AN5421"/>
      <c r="AO5421"/>
      <c r="AP5421"/>
      <c r="AQ5421"/>
      <c r="AR5421"/>
    </row>
    <row r="5422">
      <c r="A5422" t="n">
        <v>487393</v>
      </c>
      <c r="B5422" t="s">
        <v>7771</v>
      </c>
      <c r="C5422" t="s">
        <v>1198</v>
      </c>
      <c r="D5422" t="s">
        <v>1078</v>
      </c>
      <c r="E5422" t="s">
        <v>147</v>
      </c>
      <c r="F5422" t="s">
        <v>279</v>
      </c>
      <c r="G5422" t="s">
        <v>189</v>
      </c>
      <c r="H5422" t="s">
        <v>174</v>
      </c>
      <c r="I5422" t="s">
        <v>186</v>
      </c>
      <c r="J5422" t="s">
        <v>164</v>
      </c>
      <c r="K5422"/>
      <c r="L5422" t="s">
        <v>155</v>
      </c>
      <c r="M5422" t="s">
        <v>155</v>
      </c>
      <c r="N5422" t="n">
        <v>-80.1367</v>
      </c>
      <c r="O5422" t="n">
        <v>26.7052</v>
      </c>
      <c r="P5422" t="n">
        <v>895</v>
      </c>
      <c r="Q5422" t="n">
        <v>895</v>
      </c>
      <c r="R5422" t="n">
        <v>55.4</v>
      </c>
      <c r="S5422" t="n">
        <v>4.6</v>
      </c>
      <c r="T5422" t="n">
        <v>37</v>
      </c>
      <c r="U5422" t="n">
        <v>20.4</v>
      </c>
      <c r="V5422" t="n">
        <v>0.6</v>
      </c>
      <c r="W5422" t="n">
        <v>0</v>
      </c>
      <c r="X5422" t="n">
        <v>61</v>
      </c>
      <c r="Y5422"/>
      <c r="Z5422" t="n">
        <v>21</v>
      </c>
      <c r="AA5422" t="n">
        <v>528</v>
      </c>
      <c r="AB5422" t="n">
        <v>51.1</v>
      </c>
      <c r="AC5422"/>
      <c r="AD5422"/>
      <c r="AE5422"/>
      <c r="AF5422" t="n">
        <v>290</v>
      </c>
      <c r="AG5422" t="n">
        <v>68</v>
      </c>
      <c r="AH5422" t="n">
        <v>88</v>
      </c>
      <c r="AI5422" t="n">
        <v>34474</v>
      </c>
      <c r="AJ5422" t="n">
        <v>34429</v>
      </c>
      <c r="AK5422" t="n">
        <v>34167</v>
      </c>
      <c r="AL5422" t="n">
        <v>36143</v>
      </c>
      <c r="AM5422" t="n">
        <v>39731</v>
      </c>
      <c r="AN5422"/>
      <c r="AO5422"/>
      <c r="AP5422"/>
      <c r="AQ5422"/>
      <c r="AR5422"/>
    </row>
    <row r="5423">
      <c r="A5423" t="n">
        <v>487409</v>
      </c>
      <c r="B5423" t="s">
        <v>7772</v>
      </c>
      <c r="C5423" t="s">
        <v>1162</v>
      </c>
      <c r="D5423" t="s">
        <v>1078</v>
      </c>
      <c r="E5423" t="s">
        <v>147</v>
      </c>
      <c r="F5423" t="s">
        <v>279</v>
      </c>
      <c r="G5423" t="s">
        <v>189</v>
      </c>
      <c r="H5423" t="s">
        <v>174</v>
      </c>
      <c r="I5423" t="s">
        <v>186</v>
      </c>
      <c r="J5423" t="s">
        <v>164</v>
      </c>
      <c r="K5423" t="s">
        <v>176</v>
      </c>
      <c r="L5423" t="s">
        <v>155</v>
      </c>
      <c r="M5423" t="s">
        <v>155</v>
      </c>
      <c r="N5423" t="n">
        <v>-80.3193</v>
      </c>
      <c r="O5423" t="n">
        <v>25.8556</v>
      </c>
      <c r="P5423" t="n">
        <v>894</v>
      </c>
      <c r="Q5423" t="n">
        <v>894</v>
      </c>
      <c r="R5423" t="n">
        <v>58.5</v>
      </c>
      <c r="S5423" t="n">
        <v>1.6</v>
      </c>
      <c r="T5423" t="n">
        <v>17.4</v>
      </c>
      <c r="U5423" t="n">
        <v>24.9</v>
      </c>
      <c r="V5423" t="n">
        <v>0.2</v>
      </c>
      <c r="W5423" t="n">
        <v>0</v>
      </c>
      <c r="X5423" t="n">
        <v>68</v>
      </c>
      <c r="Y5423"/>
      <c r="Z5423" t="n">
        <v>21</v>
      </c>
      <c r="AA5423" t="n">
        <v>444</v>
      </c>
      <c r="AB5423" t="n">
        <v>58.1</v>
      </c>
      <c r="AC5423"/>
      <c r="AD5423"/>
      <c r="AE5423"/>
      <c r="AF5423" t="n">
        <v>265</v>
      </c>
      <c r="AG5423" t="n">
        <v>71</v>
      </c>
      <c r="AH5423" t="n">
        <v>86</v>
      </c>
      <c r="AI5423" t="n">
        <v>34326</v>
      </c>
      <c r="AJ5423" t="n">
        <v>34365</v>
      </c>
      <c r="AK5423" t="n">
        <v>32978</v>
      </c>
      <c r="AL5423" t="n">
        <v>37076</v>
      </c>
      <c r="AM5423"/>
      <c r="AN5423" t="n">
        <v>37849</v>
      </c>
      <c r="AO5423" t="n">
        <v>22</v>
      </c>
      <c r="AP5423"/>
      <c r="AQ5423"/>
      <c r="AR5423"/>
    </row>
    <row r="5424">
      <c r="A5424" t="n">
        <v>487418</v>
      </c>
      <c r="B5424" t="s">
        <v>7773</v>
      </c>
      <c r="C5424" t="s">
        <v>7774</v>
      </c>
      <c r="D5424" t="s">
        <v>1078</v>
      </c>
      <c r="E5424" t="s">
        <v>147</v>
      </c>
      <c r="F5424" t="s">
        <v>279</v>
      </c>
      <c r="G5424" t="s">
        <v>189</v>
      </c>
      <c r="H5424" t="s">
        <v>174</v>
      </c>
      <c r="I5424" t="s">
        <v>186</v>
      </c>
      <c r="J5424" t="s">
        <v>164</v>
      </c>
      <c r="K5424" t="s">
        <v>176</v>
      </c>
      <c r="L5424" t="s">
        <v>155</v>
      </c>
      <c r="M5424" t="s">
        <v>155</v>
      </c>
      <c r="N5424" t="n">
        <v>-80.2053</v>
      </c>
      <c r="O5424" t="n">
        <v>26.1657</v>
      </c>
      <c r="P5424" t="n">
        <v>951</v>
      </c>
      <c r="Q5424" t="n">
        <v>951</v>
      </c>
      <c r="R5424" t="n">
        <v>65.4</v>
      </c>
      <c r="S5424" t="n">
        <v>1.5</v>
      </c>
      <c r="T5424" t="n">
        <v>34.3</v>
      </c>
      <c r="U5424" t="n">
        <v>5.7</v>
      </c>
      <c r="V5424" t="n">
        <v>0.4</v>
      </c>
      <c r="W5424" t="n">
        <v>0</v>
      </c>
      <c r="X5424" t="n">
        <v>54</v>
      </c>
      <c r="Y5424"/>
      <c r="Z5424" t="n">
        <v>21</v>
      </c>
      <c r="AA5424" t="n">
        <v>643</v>
      </c>
      <c r="AB5424" t="n">
        <v>42.9</v>
      </c>
      <c r="AC5424"/>
      <c r="AD5424"/>
      <c r="AE5424"/>
      <c r="AF5424" t="n">
        <v>314</v>
      </c>
      <c r="AG5424" t="n">
        <v>75</v>
      </c>
      <c r="AH5424" t="n">
        <v>89</v>
      </c>
      <c r="AI5424" t="n">
        <v>35448</v>
      </c>
      <c r="AJ5424" t="n">
        <v>35659</v>
      </c>
      <c r="AK5424" t="n">
        <v>32942</v>
      </c>
      <c r="AL5424"/>
      <c r="AM5424"/>
      <c r="AN5424"/>
      <c r="AO5424" t="n">
        <v>17</v>
      </c>
      <c r="AP5424"/>
      <c r="AQ5424"/>
      <c r="AR5424"/>
    </row>
    <row r="5425">
      <c r="A5425" t="n">
        <v>487427</v>
      </c>
      <c r="B5425" t="s">
        <v>7775</v>
      </c>
      <c r="C5425" t="s">
        <v>1126</v>
      </c>
      <c r="D5425" t="s">
        <v>1078</v>
      </c>
      <c r="E5425" t="s">
        <v>147</v>
      </c>
      <c r="F5425" t="s">
        <v>199</v>
      </c>
      <c r="G5425" t="s">
        <v>189</v>
      </c>
      <c r="H5425" t="s">
        <v>200</v>
      </c>
      <c r="I5425" t="s">
        <v>186</v>
      </c>
      <c r="J5425" t="s">
        <v>164</v>
      </c>
      <c r="K5425"/>
      <c r="L5425" t="s">
        <v>155</v>
      </c>
      <c r="M5425" t="s">
        <v>155</v>
      </c>
      <c r="N5425" t="n">
        <v>-82.337</v>
      </c>
      <c r="O5425" t="n">
        <v>27.9807</v>
      </c>
      <c r="P5425" t="n">
        <v>901</v>
      </c>
      <c r="Q5425" t="n">
        <v>901</v>
      </c>
      <c r="R5425" t="n">
        <v>65.9</v>
      </c>
      <c r="S5425" t="n">
        <v>5.2</v>
      </c>
      <c r="T5425" t="n">
        <v>15.2</v>
      </c>
      <c r="U5425" t="n">
        <v>13.7</v>
      </c>
      <c r="V5425" t="n">
        <v>0.3</v>
      </c>
      <c r="W5425" t="n">
        <v>0</v>
      </c>
      <c r="X5425" t="n">
        <v>56</v>
      </c>
      <c r="Y5425"/>
      <c r="Z5425" t="n">
        <v>21</v>
      </c>
      <c r="AA5425"/>
      <c r="AB5425"/>
      <c r="AC5425"/>
      <c r="AD5425"/>
      <c r="AE5425"/>
      <c r="AF5425" t="n">
        <v>309</v>
      </c>
      <c r="AG5425" t="n">
        <v>70</v>
      </c>
      <c r="AH5425" t="n">
        <v>84</v>
      </c>
      <c r="AI5425" t="n">
        <v>34984</v>
      </c>
      <c r="AJ5425" t="n">
        <v>35051</v>
      </c>
      <c r="AK5425" t="n">
        <v>34230</v>
      </c>
      <c r="AL5425" t="n">
        <v>36588</v>
      </c>
      <c r="AM5425" t="n">
        <v>36663</v>
      </c>
      <c r="AN5425"/>
      <c r="AO5425"/>
      <c r="AP5425"/>
      <c r="AQ5425"/>
      <c r="AR5425"/>
    </row>
    <row r="5426">
      <c r="A5426" t="n">
        <v>487436</v>
      </c>
      <c r="B5426" t="s">
        <v>7776</v>
      </c>
      <c r="C5426" t="s">
        <v>218</v>
      </c>
      <c r="D5426" t="s">
        <v>1078</v>
      </c>
      <c r="E5426" t="s">
        <v>147</v>
      </c>
      <c r="F5426" t="s">
        <v>199</v>
      </c>
      <c r="G5426" t="s">
        <v>189</v>
      </c>
      <c r="H5426" t="s">
        <v>200</v>
      </c>
      <c r="I5426" t="s">
        <v>151</v>
      </c>
      <c r="J5426" t="s">
        <v>164</v>
      </c>
      <c r="K5426"/>
      <c r="L5426" t="s">
        <v>155</v>
      </c>
      <c r="M5426" t="s">
        <v>155</v>
      </c>
      <c r="N5426" t="n">
        <v>-81.7514</v>
      </c>
      <c r="O5426" t="n">
        <v>30.1958</v>
      </c>
      <c r="P5426" t="n">
        <v>989</v>
      </c>
      <c r="Q5426" t="n">
        <v>989</v>
      </c>
      <c r="R5426" t="n">
        <v>80.9</v>
      </c>
      <c r="S5426" t="n">
        <v>6.7</v>
      </c>
      <c r="T5426" t="n">
        <v>31.4</v>
      </c>
      <c r="U5426" t="n">
        <v>7</v>
      </c>
      <c r="V5426" t="n">
        <v>0.2</v>
      </c>
      <c r="W5426" t="n">
        <v>0</v>
      </c>
      <c r="X5426" t="n">
        <v>47</v>
      </c>
      <c r="Y5426"/>
      <c r="Z5426" t="n">
        <v>21</v>
      </c>
      <c r="AA5426"/>
      <c r="AB5426"/>
      <c r="AC5426"/>
      <c r="AD5426"/>
      <c r="AE5426"/>
      <c r="AF5426" t="n">
        <v>385</v>
      </c>
      <c r="AG5426" t="n">
        <v>74</v>
      </c>
      <c r="AH5426" t="n">
        <v>88</v>
      </c>
      <c r="AI5426" t="n">
        <v>35188</v>
      </c>
      <c r="AJ5426" t="n">
        <v>35143</v>
      </c>
      <c r="AK5426" t="n">
        <v>35279</v>
      </c>
      <c r="AL5426" t="n">
        <v>35166</v>
      </c>
      <c r="AM5426" t="n">
        <v>39629</v>
      </c>
      <c r="AN5426" t="n">
        <v>37641</v>
      </c>
      <c r="AO5426"/>
      <c r="AP5426"/>
      <c r="AQ5426"/>
      <c r="AR5426"/>
    </row>
    <row r="5427">
      <c r="A5427" t="n">
        <v>487445</v>
      </c>
      <c r="B5427" t="s">
        <v>7777</v>
      </c>
      <c r="C5427" t="s">
        <v>1211</v>
      </c>
      <c r="D5427" t="s">
        <v>1078</v>
      </c>
      <c r="E5427" t="s">
        <v>147</v>
      </c>
      <c r="F5427" t="s">
        <v>279</v>
      </c>
      <c r="G5427" t="s">
        <v>189</v>
      </c>
      <c r="H5427" t="s">
        <v>174</v>
      </c>
      <c r="I5427" t="s">
        <v>186</v>
      </c>
      <c r="J5427" t="s">
        <v>164</v>
      </c>
      <c r="K5427" t="s">
        <v>176</v>
      </c>
      <c r="L5427" t="s">
        <v>155</v>
      </c>
      <c r="M5427" t="s">
        <v>155</v>
      </c>
      <c r="N5427" t="n">
        <v>-80.0922</v>
      </c>
      <c r="O5427" t="n">
        <v>26.5429</v>
      </c>
      <c r="P5427" t="n">
        <v>616</v>
      </c>
      <c r="Q5427" t="n">
        <v>616</v>
      </c>
      <c r="R5427" t="n">
        <v>59.6</v>
      </c>
      <c r="S5427" t="n">
        <v>4.2</v>
      </c>
      <c r="T5427" t="n">
        <v>28.4</v>
      </c>
      <c r="U5427" t="n">
        <v>10.2</v>
      </c>
      <c r="V5427" t="n">
        <v>0.5</v>
      </c>
      <c r="W5427" t="n">
        <v>0</v>
      </c>
      <c r="X5427" t="n">
        <v>73</v>
      </c>
      <c r="Y5427"/>
      <c r="Z5427" t="n">
        <v>21</v>
      </c>
      <c r="AA5427" t="n">
        <v>474</v>
      </c>
      <c r="AB5427" t="n">
        <v>59.1</v>
      </c>
      <c r="AC5427"/>
      <c r="AD5427"/>
      <c r="AE5427"/>
      <c r="AF5427" t="n">
        <v>186</v>
      </c>
      <c r="AG5427" t="n">
        <v>68</v>
      </c>
      <c r="AH5427" t="n">
        <v>88</v>
      </c>
      <c r="AI5427" t="n">
        <v>32350</v>
      </c>
      <c r="AJ5427" t="n">
        <v>32038</v>
      </c>
      <c r="AK5427" t="n">
        <v>32340</v>
      </c>
      <c r="AL5427" t="n">
        <v>34120</v>
      </c>
      <c r="AM5427" t="n">
        <v>38208</v>
      </c>
      <c r="AN5427"/>
      <c r="AO5427" t="n">
        <v>4</v>
      </c>
      <c r="AP5427"/>
      <c r="AQ5427"/>
      <c r="AR5427"/>
    </row>
    <row r="5428">
      <c r="A5428" t="n">
        <v>487454</v>
      </c>
      <c r="B5428" t="s">
        <v>7778</v>
      </c>
      <c r="C5428" t="s">
        <v>6507</v>
      </c>
      <c r="D5428" t="s">
        <v>1078</v>
      </c>
      <c r="E5428" t="s">
        <v>147</v>
      </c>
      <c r="F5428" t="s">
        <v>279</v>
      </c>
      <c r="G5428" t="s">
        <v>189</v>
      </c>
      <c r="H5428" t="s">
        <v>174</v>
      </c>
      <c r="I5428" t="s">
        <v>186</v>
      </c>
      <c r="J5428" t="s">
        <v>164</v>
      </c>
      <c r="K5428"/>
      <c r="L5428" t="s">
        <v>155</v>
      </c>
      <c r="M5428" t="s">
        <v>155</v>
      </c>
      <c r="N5428" t="n">
        <v>-80.2035</v>
      </c>
      <c r="O5428" t="n">
        <v>26.2709</v>
      </c>
      <c r="P5428" t="n">
        <v>585</v>
      </c>
      <c r="Q5428" t="n">
        <v>585</v>
      </c>
      <c r="R5428" t="n">
        <v>69.6</v>
      </c>
      <c r="S5428" t="n">
        <v>2.9</v>
      </c>
      <c r="T5428" t="n">
        <v>42.2</v>
      </c>
      <c r="U5428" t="n">
        <v>14.4</v>
      </c>
      <c r="V5428" t="n">
        <v>0.3</v>
      </c>
      <c r="W5428" t="n">
        <v>0</v>
      </c>
      <c r="X5428" t="n">
        <v>71</v>
      </c>
      <c r="Y5428"/>
      <c r="Z5428" t="n">
        <v>21</v>
      </c>
      <c r="AA5428" t="n">
        <v>437</v>
      </c>
      <c r="AB5428" t="n">
        <v>57.2</v>
      </c>
      <c r="AC5428"/>
      <c r="AD5428"/>
      <c r="AE5428"/>
      <c r="AF5428" t="n">
        <v>154</v>
      </c>
      <c r="AG5428" t="n">
        <v>69</v>
      </c>
      <c r="AH5428" t="n">
        <v>89</v>
      </c>
      <c r="AI5428" t="n">
        <v>33289</v>
      </c>
      <c r="AJ5428" t="n">
        <v>33208</v>
      </c>
      <c r="AK5428" t="n">
        <v>34027</v>
      </c>
      <c r="AL5428" t="n">
        <v>36654</v>
      </c>
      <c r="AM5428" t="n">
        <v>33423</v>
      </c>
      <c r="AN5428"/>
      <c r="AO5428" t="n">
        <v>7</v>
      </c>
      <c r="AP5428"/>
      <c r="AQ5428"/>
      <c r="AR5428"/>
    </row>
    <row r="5429">
      <c r="A5429" t="n">
        <v>487472</v>
      </c>
      <c r="B5429" t="s">
        <v>7779</v>
      </c>
      <c r="C5429" t="s">
        <v>1098</v>
      </c>
      <c r="D5429" t="s">
        <v>1078</v>
      </c>
      <c r="E5429" t="s">
        <v>147</v>
      </c>
      <c r="F5429" t="s">
        <v>199</v>
      </c>
      <c r="G5429" t="s">
        <v>189</v>
      </c>
      <c r="H5429" t="s">
        <v>200</v>
      </c>
      <c r="I5429" t="s">
        <v>186</v>
      </c>
      <c r="J5429" t="s">
        <v>164</v>
      </c>
      <c r="K5429"/>
      <c r="L5429" t="s">
        <v>155</v>
      </c>
      <c r="M5429" t="s">
        <v>155</v>
      </c>
      <c r="N5429" t="n">
        <v>-81.3095</v>
      </c>
      <c r="O5429" t="n">
        <v>28.5605</v>
      </c>
      <c r="P5429" t="n">
        <v>1084</v>
      </c>
      <c r="Q5429" t="n">
        <v>1084</v>
      </c>
      <c r="R5429" t="n">
        <v>68.2</v>
      </c>
      <c r="S5429" t="n">
        <v>4.1</v>
      </c>
      <c r="T5429" t="n">
        <v>22.8</v>
      </c>
      <c r="U5429" t="n">
        <v>16.5</v>
      </c>
      <c r="V5429" t="n">
        <v>0.6</v>
      </c>
      <c r="W5429" t="n">
        <v>0</v>
      </c>
      <c r="X5429" t="n">
        <v>53</v>
      </c>
      <c r="Y5429"/>
      <c r="Z5429" t="n">
        <v>21</v>
      </c>
      <c r="AA5429"/>
      <c r="AB5429"/>
      <c r="AC5429"/>
      <c r="AD5429"/>
      <c r="AE5429"/>
      <c r="AF5429" t="n">
        <v>307</v>
      </c>
      <c r="AG5429" t="n">
        <v>69</v>
      </c>
      <c r="AH5429" t="n">
        <v>88</v>
      </c>
      <c r="AI5429" t="n">
        <v>35166</v>
      </c>
      <c r="AJ5429" t="n">
        <v>35084</v>
      </c>
      <c r="AK5429" t="n">
        <v>35628</v>
      </c>
      <c r="AL5429" t="n">
        <v>36148</v>
      </c>
      <c r="AM5429" t="n">
        <v>37313</v>
      </c>
      <c r="AN5429"/>
      <c r="AO5429"/>
      <c r="AP5429"/>
      <c r="AQ5429"/>
      <c r="AR5429"/>
    </row>
    <row r="5430">
      <c r="A5430" t="n">
        <v>487481</v>
      </c>
      <c r="B5430" t="s">
        <v>7780</v>
      </c>
      <c r="C5430" t="s">
        <v>285</v>
      </c>
      <c r="D5430" t="s">
        <v>282</v>
      </c>
      <c r="E5430" t="s">
        <v>283</v>
      </c>
      <c r="F5430" t="s">
        <v>199</v>
      </c>
      <c r="G5430" t="s">
        <v>189</v>
      </c>
      <c r="H5430" t="s">
        <v>200</v>
      </c>
      <c r="I5430" t="s">
        <v>151</v>
      </c>
      <c r="J5430" t="s">
        <v>168</v>
      </c>
      <c r="K5430"/>
      <c r="L5430" t="s">
        <v>155</v>
      </c>
      <c r="M5430" t="s">
        <v>155</v>
      </c>
      <c r="N5430" t="n">
        <v>-112.1161</v>
      </c>
      <c r="O5430" t="n">
        <v>33.5703</v>
      </c>
      <c r="P5430" t="n">
        <v>2304</v>
      </c>
      <c r="Q5430" t="n">
        <v>2304</v>
      </c>
      <c r="R5430" t="n">
        <v>65.8</v>
      </c>
      <c r="S5430" t="n">
        <v>4.7</v>
      </c>
      <c r="T5430" t="n">
        <v>9.6</v>
      </c>
      <c r="U5430" t="n">
        <v>31.8</v>
      </c>
      <c r="V5430" t="n">
        <v>0.3</v>
      </c>
      <c r="W5430" t="n">
        <v>0</v>
      </c>
      <c r="X5430" t="n">
        <v>73</v>
      </c>
      <c r="Y5430"/>
      <c r="Z5430" t="n">
        <v>25</v>
      </c>
      <c r="AA5430"/>
      <c r="AB5430"/>
      <c r="AC5430"/>
      <c r="AD5430"/>
      <c r="AE5430"/>
      <c r="AF5430" t="n">
        <v>824</v>
      </c>
      <c r="AG5430" t="n">
        <v>70</v>
      </c>
      <c r="AH5430" t="n">
        <v>87</v>
      </c>
      <c r="AI5430" t="n">
        <v>31609</v>
      </c>
      <c r="AJ5430" t="n">
        <v>31546</v>
      </c>
      <c r="AK5430" t="n">
        <v>31616</v>
      </c>
      <c r="AL5430" t="n">
        <v>32814</v>
      </c>
      <c r="AM5430" t="n">
        <v>35569</v>
      </c>
      <c r="AN5430"/>
      <c r="AO5430"/>
      <c r="AP5430"/>
      <c r="AQ5430"/>
      <c r="AR5430"/>
    </row>
    <row r="5431">
      <c r="A5431" t="n">
        <v>487490</v>
      </c>
      <c r="B5431" t="s">
        <v>7781</v>
      </c>
      <c r="C5431" t="s">
        <v>4799</v>
      </c>
      <c r="D5431" t="s">
        <v>4775</v>
      </c>
      <c r="E5431" t="s">
        <v>283</v>
      </c>
      <c r="F5431" t="s">
        <v>279</v>
      </c>
      <c r="G5431" t="s">
        <v>189</v>
      </c>
      <c r="H5431" t="s">
        <v>174</v>
      </c>
      <c r="I5431" t="s">
        <v>151</v>
      </c>
      <c r="J5431" t="s">
        <v>164</v>
      </c>
      <c r="K5431" t="s">
        <v>176</v>
      </c>
      <c r="L5431" t="s">
        <v>155</v>
      </c>
      <c r="M5431" t="s">
        <v>155</v>
      </c>
      <c r="N5431" t="n">
        <v>-95.4313</v>
      </c>
      <c r="O5431" t="n">
        <v>30.0223</v>
      </c>
      <c r="P5431" t="n">
        <v>1484</v>
      </c>
      <c r="Q5431" t="n">
        <v>1484</v>
      </c>
      <c r="R5431" t="n">
        <v>79.4</v>
      </c>
      <c r="S5431" t="n">
        <v>2.2</v>
      </c>
      <c r="T5431" t="n">
        <v>22</v>
      </c>
      <c r="U5431" t="n">
        <v>9.6</v>
      </c>
      <c r="V5431" t="n">
        <v>0.3</v>
      </c>
      <c r="W5431" t="n">
        <v>0</v>
      </c>
      <c r="X5431" t="n">
        <v>52</v>
      </c>
      <c r="Y5431"/>
      <c r="Z5431" t="n">
        <v>9</v>
      </c>
      <c r="AA5431" t="n">
        <v>1010</v>
      </c>
      <c r="AB5431" t="n">
        <v>44.4</v>
      </c>
      <c r="AC5431"/>
      <c r="AD5431"/>
      <c r="AE5431"/>
      <c r="AF5431" t="n">
        <v>542</v>
      </c>
      <c r="AG5431" t="n">
        <v>73</v>
      </c>
      <c r="AH5431" t="n">
        <v>87</v>
      </c>
      <c r="AI5431" t="n">
        <v>33861</v>
      </c>
      <c r="AJ5431" t="n">
        <v>33952</v>
      </c>
      <c r="AK5431" t="n">
        <v>32887</v>
      </c>
      <c r="AL5431" t="n">
        <v>33841</v>
      </c>
      <c r="AM5431" t="n">
        <v>39664</v>
      </c>
      <c r="AN5431" t="n">
        <v>37164</v>
      </c>
      <c r="AO5431" t="n">
        <v>23</v>
      </c>
      <c r="AP5431"/>
      <c r="AQ5431"/>
      <c r="AR5431"/>
    </row>
    <row r="5432">
      <c r="A5432" t="n">
        <v>487506</v>
      </c>
      <c r="B5432" t="s">
        <v>7782</v>
      </c>
      <c r="C5432" t="s">
        <v>1191</v>
      </c>
      <c r="D5432" t="s">
        <v>5348</v>
      </c>
      <c r="E5432" t="s">
        <v>1434</v>
      </c>
      <c r="F5432" t="s">
        <v>199</v>
      </c>
      <c r="G5432" t="s">
        <v>189</v>
      </c>
      <c r="H5432" t="s">
        <v>200</v>
      </c>
      <c r="I5432" t="s">
        <v>151</v>
      </c>
      <c r="J5432" t="s">
        <v>164</v>
      </c>
      <c r="K5432"/>
      <c r="L5432" t="s">
        <v>155</v>
      </c>
      <c r="M5432" t="s">
        <v>155</v>
      </c>
      <c r="N5432" t="n">
        <v>-89.3987</v>
      </c>
      <c r="O5432" t="n">
        <v>43.0727</v>
      </c>
      <c r="P5432" t="n">
        <v>146</v>
      </c>
      <c r="Q5432" t="n">
        <v>146</v>
      </c>
      <c r="R5432" t="n">
        <v>97.9</v>
      </c>
      <c r="S5432" t="n">
        <v>73.3</v>
      </c>
      <c r="T5432" t="n">
        <v>13</v>
      </c>
      <c r="U5432" t="n">
        <v>7.5</v>
      </c>
      <c r="V5432" t="n">
        <v>3.4</v>
      </c>
      <c r="W5432" t="n">
        <v>0</v>
      </c>
      <c r="X5432" t="n">
        <v>96</v>
      </c>
      <c r="Y5432" t="n">
        <v>81</v>
      </c>
      <c r="Z5432" t="n">
        <v>7</v>
      </c>
      <c r="AA5432"/>
      <c r="AB5432"/>
      <c r="AC5432"/>
      <c r="AD5432"/>
      <c r="AE5432"/>
      <c r="AF5432" t="n">
        <v>48</v>
      </c>
      <c r="AG5432" t="n">
        <v>33</v>
      </c>
      <c r="AH5432" t="n">
        <v>33</v>
      </c>
      <c r="AI5432" t="n">
        <v>9773</v>
      </c>
      <c r="AJ5432" t="n">
        <v>7757</v>
      </c>
      <c r="AK5432" t="n">
        <v>8742</v>
      </c>
      <c r="AL5432" t="n">
        <v>10900</v>
      </c>
      <c r="AM5432"/>
      <c r="AN5432" t="n">
        <v>20358</v>
      </c>
      <c r="AO5432"/>
      <c r="AP5432"/>
      <c r="AQ5432"/>
      <c r="AR5432"/>
    </row>
    <row r="5433">
      <c r="A5433" t="n">
        <v>487524</v>
      </c>
      <c r="B5433" t="s">
        <v>7783</v>
      </c>
      <c r="C5433" t="s">
        <v>2154</v>
      </c>
      <c r="D5433" t="s">
        <v>2151</v>
      </c>
      <c r="E5433" t="s">
        <v>993</v>
      </c>
      <c r="F5433" t="s">
        <v>162</v>
      </c>
      <c r="G5433" t="s">
        <v>163</v>
      </c>
      <c r="H5433" t="s">
        <v>150</v>
      </c>
      <c r="I5433" t="s">
        <v>151</v>
      </c>
      <c r="J5433" t="s">
        <v>168</v>
      </c>
      <c r="K5433" t="s">
        <v>159</v>
      </c>
      <c r="L5433" t="s">
        <v>155</v>
      </c>
      <c r="M5433" t="s">
        <v>155</v>
      </c>
      <c r="N5433" t="n">
        <v>-68.7915</v>
      </c>
      <c r="O5433" t="n">
        <v>44.829</v>
      </c>
      <c r="P5433" t="n">
        <v>3526</v>
      </c>
      <c r="Q5433" t="n">
        <v>2732</v>
      </c>
      <c r="R5433" t="n">
        <v>60.4</v>
      </c>
      <c r="S5433" t="n">
        <v>83.5</v>
      </c>
      <c r="T5433" t="n">
        <v>5.9</v>
      </c>
      <c r="U5433" t="n">
        <v>0.9</v>
      </c>
      <c r="V5433" t="n">
        <v>1.2</v>
      </c>
      <c r="W5433" t="n">
        <v>0.8</v>
      </c>
      <c r="X5433" t="n">
        <v>76</v>
      </c>
      <c r="Y5433" t="n">
        <v>21</v>
      </c>
      <c r="Z5433" t="n">
        <v>17</v>
      </c>
      <c r="AA5433" t="n">
        <v>570</v>
      </c>
      <c r="AB5433" t="n">
        <v>56.7</v>
      </c>
      <c r="AC5433" t="n">
        <v>566</v>
      </c>
      <c r="AD5433" t="n">
        <v>56.7</v>
      </c>
      <c r="AE5433" t="n">
        <v>36.9</v>
      </c>
      <c r="AF5433" t="n">
        <v>562</v>
      </c>
      <c r="AG5433" t="n">
        <v>35</v>
      </c>
      <c r="AH5433" t="n">
        <v>82</v>
      </c>
      <c r="AI5433" t="n">
        <v>21101</v>
      </c>
      <c r="AJ5433" t="n">
        <v>14178</v>
      </c>
      <c r="AK5433" t="n">
        <v>15745</v>
      </c>
      <c r="AL5433" t="n">
        <v>16854</v>
      </c>
      <c r="AM5433" t="n">
        <v>21654</v>
      </c>
      <c r="AN5433" t="n">
        <v>25766</v>
      </c>
      <c r="AO5433" t="n">
        <v>9</v>
      </c>
      <c r="AP5433" t="n">
        <v>503</v>
      </c>
      <c r="AQ5433" t="n">
        <v>233</v>
      </c>
      <c r="AR5433" t="n">
        <v>58</v>
      </c>
    </row>
    <row r="5434">
      <c r="A5434" t="n">
        <v>487533</v>
      </c>
      <c r="B5434" t="s">
        <v>7784</v>
      </c>
      <c r="C5434" t="s">
        <v>1494</v>
      </c>
      <c r="D5434" t="s">
        <v>1433</v>
      </c>
      <c r="E5434" t="s">
        <v>1434</v>
      </c>
      <c r="F5434" t="s">
        <v>199</v>
      </c>
      <c r="G5434" t="s">
        <v>189</v>
      </c>
      <c r="H5434" t="s">
        <v>200</v>
      </c>
      <c r="I5434" t="s">
        <v>151</v>
      </c>
      <c r="J5434" t="s">
        <v>164</v>
      </c>
      <c r="K5434"/>
      <c r="L5434" t="s">
        <v>155</v>
      </c>
      <c r="M5434" t="s">
        <v>155</v>
      </c>
      <c r="N5434" t="n">
        <v>-88.3415</v>
      </c>
      <c r="O5434" t="n">
        <v>42.0268</v>
      </c>
      <c r="P5434" t="n">
        <v>227</v>
      </c>
      <c r="Q5434" t="n">
        <v>227</v>
      </c>
      <c r="R5434" t="n">
        <v>99.1</v>
      </c>
      <c r="S5434" t="n">
        <v>34.8</v>
      </c>
      <c r="T5434" t="n">
        <v>10.6</v>
      </c>
      <c r="U5434" t="n">
        <v>49.3</v>
      </c>
      <c r="V5434" t="n">
        <v>0.4</v>
      </c>
      <c r="W5434" t="n">
        <v>1.3</v>
      </c>
      <c r="X5434" t="n">
        <v>93</v>
      </c>
      <c r="Y5434" t="n">
        <v>60</v>
      </c>
      <c r="Z5434" t="n">
        <v>17</v>
      </c>
      <c r="AA5434"/>
      <c r="AB5434"/>
      <c r="AC5434"/>
      <c r="AD5434"/>
      <c r="AE5434"/>
      <c r="AF5434" t="n">
        <v>32</v>
      </c>
      <c r="AG5434" t="n">
        <v>45</v>
      </c>
      <c r="AH5434" t="n">
        <v>51</v>
      </c>
      <c r="AI5434" t="n">
        <v>17527</v>
      </c>
      <c r="AJ5434" t="n">
        <v>17978</v>
      </c>
      <c r="AK5434" t="n">
        <v>16059</v>
      </c>
      <c r="AL5434" t="n">
        <v>20635</v>
      </c>
      <c r="AM5434" t="n">
        <v>17417</v>
      </c>
      <c r="AN5434"/>
      <c r="AO5434"/>
      <c r="AP5434"/>
      <c r="AQ5434"/>
      <c r="AR5434"/>
    </row>
    <row r="5435">
      <c r="A5435" t="n">
        <v>487588</v>
      </c>
      <c r="B5435" t="s">
        <v>7785</v>
      </c>
      <c r="C5435" t="s">
        <v>7786</v>
      </c>
      <c r="D5435" t="s">
        <v>2704</v>
      </c>
      <c r="E5435" t="s">
        <v>147</v>
      </c>
      <c r="F5435" t="s">
        <v>279</v>
      </c>
      <c r="G5435" t="s">
        <v>189</v>
      </c>
      <c r="H5435" t="s">
        <v>174</v>
      </c>
      <c r="I5435" t="s">
        <v>186</v>
      </c>
      <c r="J5435" t="s">
        <v>164</v>
      </c>
      <c r="K5435"/>
      <c r="L5435" t="s">
        <v>155</v>
      </c>
      <c r="M5435" t="s">
        <v>155</v>
      </c>
      <c r="N5435" t="n">
        <v>-89.9889</v>
      </c>
      <c r="O5435" t="n">
        <v>34.9762</v>
      </c>
      <c r="P5435" t="n">
        <v>609</v>
      </c>
      <c r="Q5435" t="n">
        <v>609</v>
      </c>
      <c r="R5435" t="n">
        <v>96.7</v>
      </c>
      <c r="S5435" t="n">
        <v>5.3</v>
      </c>
      <c r="T5435" t="n">
        <v>78.2</v>
      </c>
      <c r="U5435" t="n">
        <v>2</v>
      </c>
      <c r="V5435" t="n">
        <v>0.2</v>
      </c>
      <c r="W5435" t="n">
        <v>0</v>
      </c>
      <c r="X5435" t="n">
        <v>73</v>
      </c>
      <c r="Y5435"/>
      <c r="Z5435" t="n">
        <v>23</v>
      </c>
      <c r="AA5435" t="n">
        <v>374</v>
      </c>
      <c r="AB5435" t="n">
        <v>67.4</v>
      </c>
      <c r="AC5435"/>
      <c r="AD5435"/>
      <c r="AE5435"/>
      <c r="AF5435" t="n">
        <v>355</v>
      </c>
      <c r="AG5435" t="n">
        <v>79</v>
      </c>
      <c r="AH5435" t="n">
        <v>80</v>
      </c>
      <c r="AI5435" t="n">
        <v>22098</v>
      </c>
      <c r="AJ5435" t="n">
        <v>22020</v>
      </c>
      <c r="AK5435" t="n">
        <v>21959</v>
      </c>
      <c r="AL5435" t="n">
        <v>23934</v>
      </c>
      <c r="AM5435"/>
      <c r="AN5435" t="n">
        <v>20032</v>
      </c>
      <c r="AO5435" t="n">
        <v>6</v>
      </c>
      <c r="AP5435"/>
      <c r="AQ5435"/>
      <c r="AR5435"/>
    </row>
    <row r="5436">
      <c r="A5436" t="n">
        <v>487597</v>
      </c>
      <c r="B5436" t="s">
        <v>7787</v>
      </c>
      <c r="C5436" t="s">
        <v>511</v>
      </c>
      <c r="D5436" t="s">
        <v>440</v>
      </c>
      <c r="E5436" t="s">
        <v>267</v>
      </c>
      <c r="F5436" t="s">
        <v>279</v>
      </c>
      <c r="G5436" t="s">
        <v>189</v>
      </c>
      <c r="H5436" t="s">
        <v>174</v>
      </c>
      <c r="I5436" t="s">
        <v>151</v>
      </c>
      <c r="J5436" t="s">
        <v>168</v>
      </c>
      <c r="K5436" t="s">
        <v>176</v>
      </c>
      <c r="L5436" t="s">
        <v>155</v>
      </c>
      <c r="M5436" t="s">
        <v>155</v>
      </c>
      <c r="N5436" t="n">
        <v>-118.1454</v>
      </c>
      <c r="O5436" t="n">
        <v>33.826</v>
      </c>
      <c r="P5436" t="n">
        <v>2108</v>
      </c>
      <c r="Q5436" t="n">
        <v>2108</v>
      </c>
      <c r="R5436" t="n">
        <v>4.4</v>
      </c>
      <c r="S5436" t="n">
        <v>11.9</v>
      </c>
      <c r="T5436" t="n">
        <v>4</v>
      </c>
      <c r="U5436" t="n">
        <v>64.6</v>
      </c>
      <c r="V5436" t="n">
        <v>3.9</v>
      </c>
      <c r="W5436" t="n">
        <v>0</v>
      </c>
      <c r="X5436" t="n">
        <v>70</v>
      </c>
      <c r="Y5436"/>
      <c r="Z5436" t="n">
        <v>39</v>
      </c>
      <c r="AA5436" t="n">
        <v>652</v>
      </c>
      <c r="AB5436" t="n">
        <v>52.1</v>
      </c>
      <c r="AC5436"/>
      <c r="AD5436"/>
      <c r="AE5436"/>
      <c r="AF5436" t="n">
        <v>624</v>
      </c>
      <c r="AG5436" t="n">
        <v>56</v>
      </c>
      <c r="AH5436" t="n">
        <v>83</v>
      </c>
      <c r="AI5436" t="n">
        <v>24383</v>
      </c>
      <c r="AJ5436" t="n">
        <v>23688</v>
      </c>
      <c r="AK5436" t="n">
        <v>24317</v>
      </c>
      <c r="AL5436" t="n">
        <v>26442</v>
      </c>
      <c r="AM5436" t="n">
        <v>28197</v>
      </c>
      <c r="AN5436" t="n">
        <v>30123</v>
      </c>
      <c r="AO5436" t="n">
        <v>463</v>
      </c>
      <c r="AP5436"/>
      <c r="AQ5436"/>
      <c r="AR5436"/>
    </row>
    <row r="5437">
      <c r="A5437" t="n">
        <v>487603</v>
      </c>
      <c r="B5437" t="s">
        <v>7788</v>
      </c>
      <c r="C5437" t="s">
        <v>5243</v>
      </c>
      <c r="D5437" t="s">
        <v>5199</v>
      </c>
      <c r="E5437" t="s">
        <v>267</v>
      </c>
      <c r="F5437" t="s">
        <v>162</v>
      </c>
      <c r="G5437" t="s">
        <v>163</v>
      </c>
      <c r="H5437" t="s">
        <v>150</v>
      </c>
      <c r="I5437" t="s">
        <v>186</v>
      </c>
      <c r="J5437" t="s">
        <v>168</v>
      </c>
      <c r="K5437" t="s">
        <v>179</v>
      </c>
      <c r="L5437" t="s">
        <v>155</v>
      </c>
      <c r="M5437" t="s">
        <v>155</v>
      </c>
      <c r="N5437" t="n">
        <v>-122.1958</v>
      </c>
      <c r="O5437" t="n">
        <v>47.6575</v>
      </c>
      <c r="P5437" t="n">
        <v>1543</v>
      </c>
      <c r="Q5437" t="n">
        <v>1359</v>
      </c>
      <c r="R5437" t="n">
        <v>55.1</v>
      </c>
      <c r="S5437" t="n">
        <v>61.1</v>
      </c>
      <c r="T5437" t="n">
        <v>4.8</v>
      </c>
      <c r="U5437" t="n">
        <v>9.1</v>
      </c>
      <c r="V5437" t="n">
        <v>4.9</v>
      </c>
      <c r="W5437" t="n">
        <v>0.1</v>
      </c>
      <c r="X5437" t="n">
        <v>71</v>
      </c>
      <c r="Y5437" t="n">
        <v>67</v>
      </c>
      <c r="Z5437" t="n">
        <v>19</v>
      </c>
      <c r="AA5437" t="n">
        <v>78</v>
      </c>
      <c r="AB5437" t="n">
        <v>30.8</v>
      </c>
      <c r="AC5437" t="n">
        <v>51</v>
      </c>
      <c r="AD5437" t="n">
        <v>19.6</v>
      </c>
      <c r="AE5437" t="n">
        <v>11.8</v>
      </c>
      <c r="AF5437" t="n">
        <v>48</v>
      </c>
      <c r="AG5437" t="n">
        <v>21</v>
      </c>
      <c r="AH5437" t="n">
        <v>28</v>
      </c>
      <c r="AI5437" t="n">
        <v>24892</v>
      </c>
      <c r="AJ5437" t="n">
        <v>22003</v>
      </c>
      <c r="AK5437" t="n">
        <v>24176</v>
      </c>
      <c r="AL5437" t="n">
        <v>28262</v>
      </c>
      <c r="AM5437" t="n">
        <v>28928</v>
      </c>
      <c r="AN5437" t="n">
        <v>30786</v>
      </c>
      <c r="AO5437" t="n">
        <v>23</v>
      </c>
      <c r="AP5437" t="n">
        <v>142</v>
      </c>
      <c r="AQ5437" t="n">
        <v>51</v>
      </c>
      <c r="AR5437"/>
    </row>
    <row r="5438">
      <c r="A5438" t="n">
        <v>487621</v>
      </c>
      <c r="B5438" t="s">
        <v>7789</v>
      </c>
      <c r="C5438" t="s">
        <v>2118</v>
      </c>
      <c r="D5438" t="s">
        <v>2071</v>
      </c>
      <c r="E5438" t="s">
        <v>147</v>
      </c>
      <c r="F5438" t="s">
        <v>199</v>
      </c>
      <c r="G5438" t="s">
        <v>189</v>
      </c>
      <c r="H5438" t="s">
        <v>200</v>
      </c>
      <c r="I5438" t="s">
        <v>151</v>
      </c>
      <c r="J5438" t="s">
        <v>164</v>
      </c>
      <c r="K5438"/>
      <c r="L5438" t="s">
        <v>155</v>
      </c>
      <c r="M5438" t="s">
        <v>155</v>
      </c>
      <c r="N5438" t="n">
        <v>-92.0836</v>
      </c>
      <c r="O5438" t="n">
        <v>32.5217</v>
      </c>
      <c r="P5438" t="n">
        <v>33</v>
      </c>
      <c r="Q5438" t="n">
        <v>33</v>
      </c>
      <c r="R5438" t="n">
        <v>18.2</v>
      </c>
      <c r="S5438" t="n">
        <v>0</v>
      </c>
      <c r="T5438" t="n">
        <v>97</v>
      </c>
      <c r="U5438" t="n">
        <v>0</v>
      </c>
      <c r="V5438" t="n">
        <v>0</v>
      </c>
      <c r="W5438" t="n">
        <v>0</v>
      </c>
      <c r="X5438" t="n">
        <v>100</v>
      </c>
      <c r="Y5438" t="n">
        <v>100</v>
      </c>
      <c r="Z5438" t="n">
        <v>13</v>
      </c>
      <c r="AA5438"/>
      <c r="AB5438"/>
      <c r="AC5438"/>
      <c r="AD5438"/>
      <c r="AE5438"/>
      <c r="AF5438" t="n">
        <v>0</v>
      </c>
      <c r="AG5438" t="n">
        <v>52</v>
      </c>
      <c r="AH5438" t="n">
        <v>52</v>
      </c>
      <c r="AI5438"/>
      <c r="AJ5438"/>
      <c r="AK5438"/>
      <c r="AL5438"/>
      <c r="AM5438"/>
      <c r="AN5438"/>
      <c r="AO5438"/>
      <c r="AP5438"/>
      <c r="AQ5438"/>
      <c r="AR5438"/>
    </row>
    <row r="5439">
      <c r="A5439" t="n">
        <v>487649</v>
      </c>
      <c r="B5439" t="s">
        <v>7790</v>
      </c>
      <c r="C5439" t="s">
        <v>5647</v>
      </c>
      <c r="D5439" t="s">
        <v>440</v>
      </c>
      <c r="E5439" t="s">
        <v>267</v>
      </c>
      <c r="F5439" t="s">
        <v>162</v>
      </c>
      <c r="G5439" t="s">
        <v>163</v>
      </c>
      <c r="H5439" t="s">
        <v>150</v>
      </c>
      <c r="I5439" t="s">
        <v>186</v>
      </c>
      <c r="J5439" t="s">
        <v>164</v>
      </c>
      <c r="K5439" t="s">
        <v>209</v>
      </c>
      <c r="L5439" t="s">
        <v>155</v>
      </c>
      <c r="M5439" t="s">
        <v>155</v>
      </c>
      <c r="N5439" t="n">
        <v>-118.1506</v>
      </c>
      <c r="O5439" t="n">
        <v>34.0825</v>
      </c>
      <c r="P5439" t="n">
        <v>222</v>
      </c>
      <c r="Q5439"/>
      <c r="R5439"/>
      <c r="S5439"/>
      <c r="T5439"/>
      <c r="U5439"/>
      <c r="V5439"/>
      <c r="W5439"/>
      <c r="X5439"/>
      <c r="Y5439"/>
      <c r="Z5439"/>
      <c r="AA5439"/>
      <c r="AB5439"/>
      <c r="AC5439"/>
      <c r="AD5439"/>
      <c r="AE5439"/>
      <c r="AF5439"/>
      <c r="AG5439"/>
      <c r="AH5439"/>
      <c r="AI5439"/>
      <c r="AJ5439"/>
      <c r="AK5439"/>
      <c r="AL5439"/>
      <c r="AM5439"/>
      <c r="AN5439"/>
      <c r="AO5439"/>
      <c r="AP5439"/>
      <c r="AQ5439" t="n">
        <v>37</v>
      </c>
      <c r="AR5439"/>
    </row>
    <row r="5440">
      <c r="A5440" t="n">
        <v>487658</v>
      </c>
      <c r="B5440" t="s">
        <v>7540</v>
      </c>
      <c r="C5440" t="s">
        <v>1732</v>
      </c>
      <c r="D5440" t="s">
        <v>2071</v>
      </c>
      <c r="E5440" t="s">
        <v>147</v>
      </c>
      <c r="F5440" t="s">
        <v>368</v>
      </c>
      <c r="G5440" t="s">
        <v>163</v>
      </c>
      <c r="H5440" t="s">
        <v>174</v>
      </c>
      <c r="I5440" t="s">
        <v>151</v>
      </c>
      <c r="J5440" t="s">
        <v>164</v>
      </c>
      <c r="K5440"/>
      <c r="L5440" t="s">
        <v>155</v>
      </c>
      <c r="M5440" t="s">
        <v>155</v>
      </c>
      <c r="N5440" t="n">
        <v>-92.0433</v>
      </c>
      <c r="O5440" t="n">
        <v>30.22</v>
      </c>
      <c r="P5440" t="n">
        <v>122</v>
      </c>
      <c r="Q5440" t="n">
        <v>122</v>
      </c>
      <c r="R5440" t="n">
        <v>36.9</v>
      </c>
      <c r="S5440" t="n">
        <v>52.5</v>
      </c>
      <c r="T5440" t="n">
        <v>36.9</v>
      </c>
      <c r="U5440" t="n">
        <v>1.6</v>
      </c>
      <c r="V5440" t="n">
        <v>1.6</v>
      </c>
      <c r="W5440" t="n">
        <v>0</v>
      </c>
      <c r="X5440" t="n">
        <v>87</v>
      </c>
      <c r="Y5440"/>
      <c r="Z5440" t="n">
        <v>20</v>
      </c>
      <c r="AA5440" t="n">
        <v>48</v>
      </c>
      <c r="AB5440" t="n">
        <v>100</v>
      </c>
      <c r="AC5440"/>
      <c r="AD5440"/>
      <c r="AE5440"/>
      <c r="AF5440" t="n">
        <v>31</v>
      </c>
      <c r="AG5440" t="n">
        <v>48</v>
      </c>
      <c r="AH5440" t="n">
        <v>63</v>
      </c>
      <c r="AI5440" t="n">
        <v>32896</v>
      </c>
      <c r="AJ5440" t="n">
        <v>29298</v>
      </c>
      <c r="AK5440" t="n">
        <v>35942</v>
      </c>
      <c r="AL5440" t="n">
        <v>36553</v>
      </c>
      <c r="AM5440"/>
      <c r="AN5440"/>
      <c r="AO5440" t="n">
        <v>16</v>
      </c>
      <c r="AP5440"/>
      <c r="AQ5440"/>
      <c r="AR5440"/>
    </row>
    <row r="5441">
      <c r="A5441" t="n">
        <v>487676</v>
      </c>
      <c r="B5441" t="s">
        <v>7791</v>
      </c>
      <c r="C5441" t="s">
        <v>2264</v>
      </c>
      <c r="D5441" t="s">
        <v>2194</v>
      </c>
      <c r="E5441" t="s">
        <v>997</v>
      </c>
      <c r="F5441" t="s">
        <v>199</v>
      </c>
      <c r="G5441" t="s">
        <v>189</v>
      </c>
      <c r="H5441" t="s">
        <v>200</v>
      </c>
      <c r="I5441" t="s">
        <v>186</v>
      </c>
      <c r="J5441" t="s">
        <v>164</v>
      </c>
      <c r="K5441"/>
      <c r="L5441" t="s">
        <v>155</v>
      </c>
      <c r="M5441" t="s">
        <v>155</v>
      </c>
      <c r="N5441" t="n">
        <v>-76.5431</v>
      </c>
      <c r="O5441" t="n">
        <v>38.9801</v>
      </c>
      <c r="P5441" t="n">
        <v>277</v>
      </c>
      <c r="Q5441" t="n">
        <v>277</v>
      </c>
      <c r="R5441" t="n">
        <v>94.2</v>
      </c>
      <c r="S5441" t="n">
        <v>44.8</v>
      </c>
      <c r="T5441" t="n">
        <v>16.2</v>
      </c>
      <c r="U5441" t="n">
        <v>6.9</v>
      </c>
      <c r="V5441" t="n">
        <v>1.1</v>
      </c>
      <c r="W5441" t="n">
        <v>0.4</v>
      </c>
      <c r="X5441" t="n">
        <v>67</v>
      </c>
      <c r="Y5441" t="n">
        <v>100</v>
      </c>
      <c r="Z5441" t="n">
        <v>15</v>
      </c>
      <c r="AA5441"/>
      <c r="AB5441"/>
      <c r="AC5441"/>
      <c r="AD5441"/>
      <c r="AE5441"/>
      <c r="AF5441" t="n">
        <v>8</v>
      </c>
      <c r="AG5441" t="n">
        <v>39</v>
      </c>
      <c r="AH5441" t="n">
        <v>43</v>
      </c>
      <c r="AI5441" t="n">
        <v>28751</v>
      </c>
      <c r="AJ5441" t="n">
        <v>30283</v>
      </c>
      <c r="AK5441"/>
      <c r="AL5441"/>
      <c r="AM5441"/>
      <c r="AN5441"/>
      <c r="AO5441"/>
      <c r="AP5441"/>
      <c r="AQ5441"/>
      <c r="AR5441"/>
    </row>
    <row r="5442">
      <c r="A5442" t="n">
        <v>487746</v>
      </c>
      <c r="B5442" t="s">
        <v>7792</v>
      </c>
      <c r="C5442" t="s">
        <v>3316</v>
      </c>
      <c r="D5442" t="s">
        <v>996</v>
      </c>
      <c r="E5442" t="s">
        <v>997</v>
      </c>
      <c r="F5442" t="s">
        <v>162</v>
      </c>
      <c r="G5442" t="s">
        <v>163</v>
      </c>
      <c r="H5442" t="s">
        <v>150</v>
      </c>
      <c r="I5442" t="s">
        <v>151</v>
      </c>
      <c r="J5442" t="s">
        <v>164</v>
      </c>
      <c r="K5442" t="s">
        <v>209</v>
      </c>
      <c r="L5442" t="s">
        <v>155</v>
      </c>
      <c r="M5442" t="s">
        <v>155</v>
      </c>
      <c r="N5442" t="n">
        <v>-73.7644</v>
      </c>
      <c r="O5442" t="n">
        <v>40.6061</v>
      </c>
      <c r="P5442" t="n">
        <v>44</v>
      </c>
      <c r="Q5442" t="n">
        <v>44</v>
      </c>
      <c r="R5442" t="n">
        <v>0</v>
      </c>
      <c r="S5442" t="n">
        <v>90.9</v>
      </c>
      <c r="T5442" t="n">
        <v>0</v>
      </c>
      <c r="U5442" t="n">
        <v>0</v>
      </c>
      <c r="V5442" t="n">
        <v>0</v>
      </c>
      <c r="W5442" t="n">
        <v>9.1</v>
      </c>
      <c r="X5442"/>
      <c r="Y5442"/>
      <c r="Z5442" t="n">
        <v>4</v>
      </c>
      <c r="AA5442" t="n">
        <v>2</v>
      </c>
      <c r="AB5442"/>
      <c r="AC5442" t="n">
        <v>2</v>
      </c>
      <c r="AD5442"/>
      <c r="AE5442"/>
      <c r="AF5442" t="n">
        <v>0</v>
      </c>
      <c r="AG5442" t="n">
        <v>11</v>
      </c>
      <c r="AH5442" t="n">
        <v>79</v>
      </c>
      <c r="AI5442"/>
      <c r="AJ5442"/>
      <c r="AK5442"/>
      <c r="AL5442"/>
      <c r="AM5442"/>
      <c r="AN5442"/>
      <c r="AO5442"/>
      <c r="AP5442" t="n">
        <v>9</v>
      </c>
      <c r="AQ5442"/>
      <c r="AR5442"/>
    </row>
    <row r="5443">
      <c r="A5443" t="n">
        <v>487773</v>
      </c>
      <c r="B5443" t="s">
        <v>7793</v>
      </c>
      <c r="C5443" t="s">
        <v>501</v>
      </c>
      <c r="D5443" t="s">
        <v>440</v>
      </c>
      <c r="E5443" t="s">
        <v>267</v>
      </c>
      <c r="F5443" t="s">
        <v>216</v>
      </c>
      <c r="G5443" t="s">
        <v>149</v>
      </c>
      <c r="H5443" t="s">
        <v>200</v>
      </c>
      <c r="I5443" t="s">
        <v>151</v>
      </c>
      <c r="J5443" t="s">
        <v>164</v>
      </c>
      <c r="K5443"/>
      <c r="L5443" t="s">
        <v>155</v>
      </c>
      <c r="M5443" t="s">
        <v>155</v>
      </c>
      <c r="N5443" t="n">
        <v>-121.804</v>
      </c>
      <c r="O5443" t="n">
        <v>39.7153</v>
      </c>
      <c r="P5443" t="n">
        <v>59</v>
      </c>
      <c r="Q5443" t="n">
        <v>59</v>
      </c>
      <c r="R5443" t="n">
        <v>94.9</v>
      </c>
      <c r="S5443" t="n">
        <v>66.1</v>
      </c>
      <c r="T5443" t="n">
        <v>1.7</v>
      </c>
      <c r="U5443" t="n">
        <v>23.7</v>
      </c>
      <c r="V5443" t="n">
        <v>5.1</v>
      </c>
      <c r="W5443" t="n">
        <v>0</v>
      </c>
      <c r="X5443" t="n">
        <v>100</v>
      </c>
      <c r="Y5443" t="n">
        <v>100</v>
      </c>
      <c r="Z5443" t="n">
        <v>9</v>
      </c>
      <c r="AA5443"/>
      <c r="AB5443"/>
      <c r="AC5443"/>
      <c r="AD5443"/>
      <c r="AE5443"/>
      <c r="AF5443" t="n">
        <v>13</v>
      </c>
      <c r="AG5443" t="n">
        <v>27</v>
      </c>
      <c r="AH5443" t="n">
        <v>53</v>
      </c>
      <c r="AI5443" t="n">
        <v>4775</v>
      </c>
      <c r="AJ5443" t="n">
        <v>4357</v>
      </c>
      <c r="AK5443"/>
      <c r="AL5443"/>
      <c r="AM5443"/>
      <c r="AN5443"/>
      <c r="AO5443"/>
      <c r="AP5443"/>
      <c r="AQ5443"/>
      <c r="AR5443"/>
    </row>
    <row r="5444">
      <c r="A5444" t="n">
        <v>487791</v>
      </c>
      <c r="B5444" t="s">
        <v>7794</v>
      </c>
      <c r="C5444" t="s">
        <v>7795</v>
      </c>
      <c r="D5444" t="s">
        <v>4545</v>
      </c>
      <c r="E5444" t="s">
        <v>147</v>
      </c>
      <c r="F5444" t="s">
        <v>199</v>
      </c>
      <c r="G5444" t="s">
        <v>189</v>
      </c>
      <c r="H5444" t="s">
        <v>200</v>
      </c>
      <c r="I5444" t="s">
        <v>186</v>
      </c>
      <c r="J5444" t="s">
        <v>164</v>
      </c>
      <c r="K5444"/>
      <c r="L5444" t="s">
        <v>155</v>
      </c>
      <c r="M5444" t="s">
        <v>155</v>
      </c>
      <c r="N5444" t="n">
        <v>-82.4613</v>
      </c>
      <c r="O5444" t="n">
        <v>34.7707</v>
      </c>
      <c r="P5444" t="n">
        <v>974</v>
      </c>
      <c r="Q5444" t="n">
        <v>974</v>
      </c>
      <c r="R5444" t="n">
        <v>10.1</v>
      </c>
      <c r="S5444" t="n">
        <v>39.6</v>
      </c>
      <c r="T5444" t="n">
        <v>22</v>
      </c>
      <c r="U5444" t="n">
        <v>30.2</v>
      </c>
      <c r="V5444" t="n">
        <v>0.7</v>
      </c>
      <c r="W5444" t="n">
        <v>1.1</v>
      </c>
      <c r="X5444" t="n">
        <v>88</v>
      </c>
      <c r="Y5444" t="n">
        <v>82</v>
      </c>
      <c r="Z5444" t="n">
        <v>20</v>
      </c>
      <c r="AA5444"/>
      <c r="AB5444"/>
      <c r="AC5444"/>
      <c r="AD5444"/>
      <c r="AE5444"/>
      <c r="AF5444" t="n">
        <v>348</v>
      </c>
      <c r="AG5444" t="n">
        <v>57</v>
      </c>
      <c r="AH5444" t="n">
        <v>58</v>
      </c>
      <c r="AI5444" t="n">
        <v>23944</v>
      </c>
      <c r="AJ5444" t="n">
        <v>24815</v>
      </c>
      <c r="AK5444" t="n">
        <v>25936</v>
      </c>
      <c r="AL5444" t="n">
        <v>26060</v>
      </c>
      <c r="AM5444" t="n">
        <v>25933</v>
      </c>
      <c r="AN5444" t="n">
        <v>29381</v>
      </c>
      <c r="AO5444"/>
      <c r="AP5444"/>
      <c r="AQ5444"/>
      <c r="AR5444"/>
    </row>
    <row r="5445">
      <c r="A5445" t="n">
        <v>487807</v>
      </c>
      <c r="B5445" t="s">
        <v>7796</v>
      </c>
      <c r="C5445" t="s">
        <v>1492</v>
      </c>
      <c r="D5445" t="s">
        <v>4545</v>
      </c>
      <c r="E5445" t="s">
        <v>147</v>
      </c>
      <c r="F5445" t="s">
        <v>199</v>
      </c>
      <c r="G5445" t="s">
        <v>189</v>
      </c>
      <c r="H5445" t="s">
        <v>200</v>
      </c>
      <c r="I5445" t="s">
        <v>151</v>
      </c>
      <c r="J5445" t="s">
        <v>164</v>
      </c>
      <c r="K5445"/>
      <c r="L5445" t="s">
        <v>155</v>
      </c>
      <c r="M5445" t="s">
        <v>155</v>
      </c>
      <c r="N5445" t="n">
        <v>-79.9371</v>
      </c>
      <c r="O5445" t="n">
        <v>32.7958</v>
      </c>
      <c r="P5445" t="n">
        <v>69</v>
      </c>
      <c r="Q5445" t="n">
        <v>69</v>
      </c>
      <c r="R5445" t="n">
        <v>30.4</v>
      </c>
      <c r="S5445" t="n">
        <v>4.3</v>
      </c>
      <c r="T5445" t="n">
        <v>91.3</v>
      </c>
      <c r="U5445" t="n">
        <v>4.3</v>
      </c>
      <c r="V5445" t="n">
        <v>0</v>
      </c>
      <c r="W5445" t="n">
        <v>0</v>
      </c>
      <c r="X5445" t="n">
        <v>25</v>
      </c>
      <c r="Y5445" t="n">
        <v>0</v>
      </c>
      <c r="Z5445" t="n">
        <v>6</v>
      </c>
      <c r="AA5445"/>
      <c r="AB5445"/>
      <c r="AC5445"/>
      <c r="AD5445"/>
      <c r="AE5445"/>
      <c r="AF5445" t="n">
        <v>14</v>
      </c>
      <c r="AG5445" t="n">
        <v>74</v>
      </c>
      <c r="AH5445" t="n">
        <v>74</v>
      </c>
      <c r="AI5445" t="n">
        <v>13493</v>
      </c>
      <c r="AJ5445" t="n">
        <v>14486</v>
      </c>
      <c r="AK5445"/>
      <c r="AL5445"/>
      <c r="AM5445"/>
      <c r="AN5445"/>
      <c r="AO5445"/>
      <c r="AP5445"/>
      <c r="AQ5445"/>
      <c r="AR5445"/>
    </row>
    <row r="5446">
      <c r="A5446" t="n">
        <v>487816</v>
      </c>
      <c r="B5446" t="s">
        <v>7797</v>
      </c>
      <c r="C5446" t="s">
        <v>7798</v>
      </c>
      <c r="D5446" t="s">
        <v>146</v>
      </c>
      <c r="E5446" t="s">
        <v>147</v>
      </c>
      <c r="F5446" t="s">
        <v>551</v>
      </c>
      <c r="G5446" t="s">
        <v>163</v>
      </c>
      <c r="H5446" t="s">
        <v>200</v>
      </c>
      <c r="I5446" t="s">
        <v>186</v>
      </c>
      <c r="J5446" t="s">
        <v>164</v>
      </c>
      <c r="K5446"/>
      <c r="L5446" t="s">
        <v>155</v>
      </c>
      <c r="M5446" t="s">
        <v>155</v>
      </c>
      <c r="N5446" t="n">
        <v>-86.9089</v>
      </c>
      <c r="O5446" t="n">
        <v>33.464</v>
      </c>
      <c r="P5446" t="n">
        <v>16</v>
      </c>
      <c r="Q5446" t="n">
        <v>16</v>
      </c>
      <c r="R5446" t="n">
        <v>100</v>
      </c>
      <c r="S5446" t="n">
        <v>0</v>
      </c>
      <c r="T5446" t="n">
        <v>100</v>
      </c>
      <c r="U5446" t="n">
        <v>0</v>
      </c>
      <c r="V5446" t="n">
        <v>0</v>
      </c>
      <c r="W5446" t="n">
        <v>0</v>
      </c>
      <c r="X5446" t="n">
        <v>100</v>
      </c>
      <c r="Y5446"/>
      <c r="Z5446" t="n">
        <v>13</v>
      </c>
      <c r="AA5446"/>
      <c r="AB5446"/>
      <c r="AC5446"/>
      <c r="AD5446"/>
      <c r="AE5446"/>
      <c r="AF5446" t="n">
        <v>8</v>
      </c>
      <c r="AG5446" t="n">
        <v>100</v>
      </c>
      <c r="AH5446" t="n">
        <v>100</v>
      </c>
      <c r="AI5446" t="n">
        <v>10844</v>
      </c>
      <c r="AJ5446" t="n">
        <v>10844</v>
      </c>
      <c r="AK5446"/>
      <c r="AL5446"/>
      <c r="AM5446"/>
      <c r="AN5446"/>
      <c r="AO5446"/>
      <c r="AP5446"/>
      <c r="AQ5446"/>
      <c r="AR5446"/>
    </row>
    <row r="5447">
      <c r="A5447" t="n">
        <v>487852</v>
      </c>
      <c r="B5447" t="s">
        <v>6445</v>
      </c>
      <c r="C5447" t="s">
        <v>7799</v>
      </c>
      <c r="D5447" t="s">
        <v>3037</v>
      </c>
      <c r="E5447" t="s">
        <v>997</v>
      </c>
      <c r="F5447" t="s">
        <v>199</v>
      </c>
      <c r="G5447" t="s">
        <v>189</v>
      </c>
      <c r="H5447" t="s">
        <v>200</v>
      </c>
      <c r="I5447" t="s">
        <v>186</v>
      </c>
      <c r="J5447" t="s">
        <v>164</v>
      </c>
      <c r="K5447"/>
      <c r="L5447" t="s">
        <v>155</v>
      </c>
      <c r="M5447" t="s">
        <v>155</v>
      </c>
      <c r="N5447" t="n">
        <v>-74.387</v>
      </c>
      <c r="O5447" t="n">
        <v>40.4339</v>
      </c>
      <c r="P5447" t="n">
        <v>46</v>
      </c>
      <c r="Q5447" t="n">
        <v>46</v>
      </c>
      <c r="R5447" t="n">
        <v>60.9</v>
      </c>
      <c r="S5447" t="n">
        <v>28.3</v>
      </c>
      <c r="T5447" t="n">
        <v>26.1</v>
      </c>
      <c r="U5447" t="n">
        <v>26.1</v>
      </c>
      <c r="V5447" t="n">
        <v>13</v>
      </c>
      <c r="W5447" t="n">
        <v>0</v>
      </c>
      <c r="X5447"/>
      <c r="Y5447"/>
      <c r="Z5447" t="n">
        <v>7</v>
      </c>
      <c r="AA5447"/>
      <c r="AB5447"/>
      <c r="AC5447"/>
      <c r="AD5447"/>
      <c r="AE5447"/>
      <c r="AF5447" t="n">
        <v>0</v>
      </c>
      <c r="AG5447" t="n">
        <v>22</v>
      </c>
      <c r="AH5447" t="n">
        <v>22</v>
      </c>
      <c r="AI5447"/>
      <c r="AJ5447"/>
      <c r="AK5447"/>
      <c r="AL5447"/>
      <c r="AM5447"/>
      <c r="AN5447"/>
      <c r="AO5447"/>
      <c r="AP5447"/>
      <c r="AQ5447"/>
      <c r="AR5447"/>
    </row>
    <row r="5448">
      <c r="A5448" t="n">
        <v>487861</v>
      </c>
      <c r="B5448" t="s">
        <v>7800</v>
      </c>
      <c r="C5448" t="s">
        <v>1304</v>
      </c>
      <c r="D5448" t="s">
        <v>3795</v>
      </c>
      <c r="E5448" t="s">
        <v>1434</v>
      </c>
      <c r="F5448" t="s">
        <v>188</v>
      </c>
      <c r="G5448" t="s">
        <v>189</v>
      </c>
      <c r="H5448" t="s">
        <v>150</v>
      </c>
      <c r="I5448" t="s">
        <v>151</v>
      </c>
      <c r="J5448" t="s">
        <v>164</v>
      </c>
      <c r="K5448" t="s">
        <v>176</v>
      </c>
      <c r="L5448" t="s">
        <v>155</v>
      </c>
      <c r="M5448" t="s">
        <v>155</v>
      </c>
      <c r="N5448" t="n">
        <v>-82.9511</v>
      </c>
      <c r="O5448" t="n">
        <v>40.0958</v>
      </c>
      <c r="P5448" t="n">
        <v>354</v>
      </c>
      <c r="Q5448" t="n">
        <v>354</v>
      </c>
      <c r="R5448" t="n">
        <v>85.9</v>
      </c>
      <c r="S5448" t="n">
        <v>2.8</v>
      </c>
      <c r="T5448" t="n">
        <v>91.2</v>
      </c>
      <c r="U5448" t="n">
        <v>1.1</v>
      </c>
      <c r="V5448" t="n">
        <v>4.2</v>
      </c>
      <c r="W5448" t="n">
        <v>0</v>
      </c>
      <c r="X5448"/>
      <c r="Y5448"/>
      <c r="Z5448" t="n">
        <v>25</v>
      </c>
      <c r="AA5448" t="n">
        <v>52</v>
      </c>
      <c r="AB5448" t="n">
        <v>76.9</v>
      </c>
      <c r="AC5448"/>
      <c r="AD5448"/>
      <c r="AE5448"/>
      <c r="AF5448" t="n">
        <v>59</v>
      </c>
      <c r="AG5448" t="n">
        <v>43</v>
      </c>
      <c r="AH5448" t="n">
        <v>70</v>
      </c>
      <c r="AI5448" t="n">
        <v>63786</v>
      </c>
      <c r="AJ5448" t="n">
        <v>63489</v>
      </c>
      <c r="AK5448" t="n">
        <v>64307</v>
      </c>
      <c r="AL5448" t="n">
        <v>66505</v>
      </c>
      <c r="AM5448"/>
      <c r="AN5448"/>
      <c r="AO5448" t="n">
        <v>70</v>
      </c>
      <c r="AP5448" t="n">
        <v>3</v>
      </c>
      <c r="AQ5448"/>
      <c r="AR5448"/>
    </row>
    <row r="5449">
      <c r="A5449" t="n">
        <v>487889</v>
      </c>
      <c r="B5449" t="s">
        <v>7801</v>
      </c>
      <c r="C5449" t="s">
        <v>7802</v>
      </c>
      <c r="D5449" t="s">
        <v>282</v>
      </c>
      <c r="E5449" t="s">
        <v>283</v>
      </c>
      <c r="F5449" t="s">
        <v>551</v>
      </c>
      <c r="G5449" t="s">
        <v>163</v>
      </c>
      <c r="H5449" t="s">
        <v>200</v>
      </c>
      <c r="I5449" t="s">
        <v>175</v>
      </c>
      <c r="J5449" t="s">
        <v>164</v>
      </c>
      <c r="K5449"/>
      <c r="L5449" t="s">
        <v>155</v>
      </c>
      <c r="M5449" t="s">
        <v>155</v>
      </c>
      <c r="N5449" t="n">
        <v>-114.7116</v>
      </c>
      <c r="O5449" t="n">
        <v>32.5969</v>
      </c>
      <c r="P5449" t="n">
        <v>250</v>
      </c>
      <c r="Q5449" t="n">
        <v>250</v>
      </c>
      <c r="R5449" t="n">
        <v>85.6</v>
      </c>
      <c r="S5449" t="n">
        <v>10.8</v>
      </c>
      <c r="T5449" t="n">
        <v>0.8</v>
      </c>
      <c r="U5449" t="n">
        <v>79.6</v>
      </c>
      <c r="V5449" t="n">
        <v>0</v>
      </c>
      <c r="W5449" t="n">
        <v>0</v>
      </c>
      <c r="X5449"/>
      <c r="Y5449"/>
      <c r="Z5449" t="n">
        <v>10</v>
      </c>
      <c r="AA5449"/>
      <c r="AB5449"/>
      <c r="AC5449"/>
      <c r="AD5449"/>
      <c r="AE5449"/>
      <c r="AF5449" t="n">
        <v>250</v>
      </c>
      <c r="AG5449" t="n">
        <v>0</v>
      </c>
      <c r="AH5449" t="n">
        <v>96</v>
      </c>
      <c r="AI5449" t="n">
        <v>4599</v>
      </c>
      <c r="AJ5449"/>
      <c r="AK5449"/>
      <c r="AL5449"/>
      <c r="AM5449"/>
      <c r="AN5449"/>
      <c r="AO5449"/>
      <c r="AP5449"/>
      <c r="AQ5449"/>
      <c r="AR5449"/>
    </row>
    <row r="5450">
      <c r="A5450" t="n">
        <v>487898</v>
      </c>
      <c r="B5450" t="s">
        <v>7803</v>
      </c>
      <c r="C5450" t="s">
        <v>1508</v>
      </c>
      <c r="D5450" t="s">
        <v>4545</v>
      </c>
      <c r="E5450" t="s">
        <v>147</v>
      </c>
      <c r="F5450" t="s">
        <v>199</v>
      </c>
      <c r="G5450" t="s">
        <v>189</v>
      </c>
      <c r="H5450" t="s">
        <v>200</v>
      </c>
      <c r="I5450" t="s">
        <v>151</v>
      </c>
      <c r="J5450"/>
      <c r="K5450"/>
      <c r="L5450" t="s">
        <v>155</v>
      </c>
      <c r="M5450" t="s">
        <v>155</v>
      </c>
      <c r="N5450" t="n">
        <v>-82.3651</v>
      </c>
      <c r="O5450" t="n">
        <v>34.8441</v>
      </c>
      <c r="P5450"/>
      <c r="Q5450"/>
      <c r="R5450"/>
      <c r="S5450"/>
      <c r="T5450"/>
      <c r="U5450"/>
      <c r="V5450"/>
      <c r="W5450"/>
      <c r="X5450"/>
      <c r="Y5450"/>
      <c r="Z5450"/>
      <c r="AA5450"/>
      <c r="AB5450"/>
      <c r="AC5450"/>
      <c r="AD5450"/>
      <c r="AE5450"/>
      <c r="AF5450"/>
      <c r="AG5450"/>
      <c r="AH5450"/>
      <c r="AI5450"/>
      <c r="AJ5450"/>
      <c r="AK5450"/>
      <c r="AL5450"/>
      <c r="AM5450"/>
      <c r="AN5450"/>
      <c r="AO5450"/>
      <c r="AP5450"/>
      <c r="AQ5450"/>
      <c r="AR5450"/>
    </row>
    <row r="5451">
      <c r="A5451" t="n">
        <v>487904</v>
      </c>
      <c r="B5451" t="s">
        <v>7804</v>
      </c>
      <c r="C5451" t="s">
        <v>1444</v>
      </c>
      <c r="D5451" t="s">
        <v>1975</v>
      </c>
      <c r="E5451" t="s">
        <v>147</v>
      </c>
      <c r="F5451" t="s">
        <v>199</v>
      </c>
      <c r="G5451" t="s">
        <v>189</v>
      </c>
      <c r="H5451" t="s">
        <v>200</v>
      </c>
      <c r="I5451" t="s">
        <v>175</v>
      </c>
      <c r="J5451" t="s">
        <v>164</v>
      </c>
      <c r="K5451"/>
      <c r="L5451" t="s">
        <v>155</v>
      </c>
      <c r="M5451" t="s">
        <v>155</v>
      </c>
      <c r="N5451" t="n">
        <v>-84.3409</v>
      </c>
      <c r="O5451" t="n">
        <v>37.8751</v>
      </c>
      <c r="P5451" t="n">
        <v>48</v>
      </c>
      <c r="Q5451" t="n">
        <v>48</v>
      </c>
      <c r="R5451" t="n">
        <v>33.3</v>
      </c>
      <c r="S5451" t="n">
        <v>95.8</v>
      </c>
      <c r="T5451" t="n">
        <v>2.1</v>
      </c>
      <c r="U5451" t="n">
        <v>2.1</v>
      </c>
      <c r="V5451" t="n">
        <v>0</v>
      </c>
      <c r="W5451" t="n">
        <v>0</v>
      </c>
      <c r="X5451" t="n">
        <v>87</v>
      </c>
      <c r="Y5451"/>
      <c r="Z5451" t="n">
        <v>10</v>
      </c>
      <c r="AA5451"/>
      <c r="AB5451"/>
      <c r="AC5451"/>
      <c r="AD5451"/>
      <c r="AE5451"/>
      <c r="AF5451" t="n">
        <v>42</v>
      </c>
      <c r="AG5451" t="n">
        <v>42</v>
      </c>
      <c r="AH5451" t="n">
        <v>42</v>
      </c>
      <c r="AI5451" t="n">
        <v>27548</v>
      </c>
      <c r="AJ5451" t="n">
        <v>28602</v>
      </c>
      <c r="AK5451" t="n">
        <v>29201</v>
      </c>
      <c r="AL5451" t="n">
        <v>32219</v>
      </c>
      <c r="AM5451" t="n">
        <v>32584</v>
      </c>
      <c r="AN5451"/>
      <c r="AO5451"/>
      <c r="AP5451"/>
      <c r="AQ5451"/>
      <c r="AR5451"/>
    </row>
    <row r="5452">
      <c r="A5452" t="n">
        <v>487922</v>
      </c>
      <c r="B5452" t="s">
        <v>7805</v>
      </c>
      <c r="C5452" t="s">
        <v>7806</v>
      </c>
      <c r="D5452" t="s">
        <v>4659</v>
      </c>
      <c r="E5452" t="s">
        <v>147</v>
      </c>
      <c r="F5452" t="s">
        <v>199</v>
      </c>
      <c r="G5452" t="s">
        <v>189</v>
      </c>
      <c r="H5452" t="s">
        <v>200</v>
      </c>
      <c r="I5452" t="s">
        <v>186</v>
      </c>
      <c r="J5452" t="s">
        <v>164</v>
      </c>
      <c r="K5452"/>
      <c r="L5452" t="s">
        <v>155</v>
      </c>
      <c r="M5452" t="s">
        <v>155</v>
      </c>
      <c r="N5452" t="n">
        <v>-86.6017</v>
      </c>
      <c r="O5452" t="n">
        <v>36.3049</v>
      </c>
      <c r="P5452" t="n">
        <v>89</v>
      </c>
      <c r="Q5452" t="n">
        <v>89</v>
      </c>
      <c r="R5452" t="n">
        <v>98.9</v>
      </c>
      <c r="S5452" t="n">
        <v>84.3</v>
      </c>
      <c r="T5452" t="n">
        <v>6.7</v>
      </c>
      <c r="U5452" t="n">
        <v>7.9</v>
      </c>
      <c r="V5452" t="n">
        <v>0</v>
      </c>
      <c r="W5452" t="n">
        <v>0</v>
      </c>
      <c r="X5452" t="n">
        <v>80</v>
      </c>
      <c r="Y5452" t="n">
        <v>100</v>
      </c>
      <c r="Z5452" t="n">
        <v>18</v>
      </c>
      <c r="AA5452"/>
      <c r="AB5452"/>
      <c r="AC5452"/>
      <c r="AD5452"/>
      <c r="AE5452"/>
      <c r="AF5452" t="n">
        <v>12</v>
      </c>
      <c r="AG5452" t="n">
        <v>56</v>
      </c>
      <c r="AH5452" t="n">
        <v>56</v>
      </c>
      <c r="AI5452" t="n">
        <v>9860</v>
      </c>
      <c r="AJ5452" t="n">
        <v>16446</v>
      </c>
      <c r="AK5452" t="n">
        <v>11849</v>
      </c>
      <c r="AL5452" t="n">
        <v>11849</v>
      </c>
      <c r="AM5452"/>
      <c r="AN5452"/>
      <c r="AO5452"/>
      <c r="AP5452"/>
      <c r="AQ5452"/>
      <c r="AR5452"/>
    </row>
    <row r="5453">
      <c r="A5453" t="n">
        <v>487959</v>
      </c>
      <c r="B5453" t="s">
        <v>7807</v>
      </c>
      <c r="C5453" t="s">
        <v>1311</v>
      </c>
      <c r="D5453" t="s">
        <v>1175</v>
      </c>
      <c r="E5453" t="s">
        <v>147</v>
      </c>
      <c r="F5453" t="s">
        <v>199</v>
      </c>
      <c r="G5453" t="s">
        <v>189</v>
      </c>
      <c r="H5453" t="s">
        <v>200</v>
      </c>
      <c r="I5453" t="s">
        <v>151</v>
      </c>
      <c r="J5453" t="s">
        <v>164</v>
      </c>
      <c r="K5453"/>
      <c r="L5453" t="s">
        <v>155</v>
      </c>
      <c r="M5453" t="s">
        <v>155</v>
      </c>
      <c r="N5453" t="n">
        <v>-84.9705</v>
      </c>
      <c r="O5453" t="n">
        <v>34.7626</v>
      </c>
      <c r="P5453" t="n">
        <v>126</v>
      </c>
      <c r="Q5453" t="n">
        <v>126</v>
      </c>
      <c r="R5453" t="n">
        <v>100</v>
      </c>
      <c r="S5453" t="n">
        <v>61.1</v>
      </c>
      <c r="T5453" t="n">
        <v>5.6</v>
      </c>
      <c r="U5453" t="n">
        <v>28.6</v>
      </c>
      <c r="V5453" t="n">
        <v>0.8</v>
      </c>
      <c r="W5453" t="n">
        <v>0</v>
      </c>
      <c r="X5453" t="n">
        <v>90</v>
      </c>
      <c r="Y5453" t="n">
        <v>0</v>
      </c>
      <c r="Z5453" t="n">
        <v>20</v>
      </c>
      <c r="AA5453"/>
      <c r="AB5453"/>
      <c r="AC5453"/>
      <c r="AD5453"/>
      <c r="AE5453"/>
      <c r="AF5453" t="n">
        <v>16</v>
      </c>
      <c r="AG5453" t="n">
        <v>65</v>
      </c>
      <c r="AH5453" t="n">
        <v>80</v>
      </c>
      <c r="AI5453" t="n">
        <v>6625</v>
      </c>
      <c r="AJ5453" t="n">
        <v>7350</v>
      </c>
      <c r="AK5453" t="n">
        <v>11750</v>
      </c>
      <c r="AL5453"/>
      <c r="AM5453"/>
      <c r="AN5453"/>
      <c r="AO5453"/>
      <c r="AP5453"/>
      <c r="AQ5453"/>
      <c r="AR5453"/>
    </row>
    <row r="5454">
      <c r="A5454" t="n">
        <v>487968</v>
      </c>
      <c r="B5454" t="s">
        <v>7808</v>
      </c>
      <c r="C5454" t="s">
        <v>7809</v>
      </c>
      <c r="D5454" t="s">
        <v>1433</v>
      </c>
      <c r="E5454" t="s">
        <v>1434</v>
      </c>
      <c r="F5454" t="s">
        <v>368</v>
      </c>
      <c r="G5454" t="s">
        <v>163</v>
      </c>
      <c r="H5454" t="s">
        <v>174</v>
      </c>
      <c r="I5454" t="s">
        <v>186</v>
      </c>
      <c r="J5454" t="s">
        <v>164</v>
      </c>
      <c r="K5454"/>
      <c r="L5454" t="s">
        <v>155</v>
      </c>
      <c r="M5454" t="s">
        <v>155</v>
      </c>
      <c r="N5454" t="n">
        <v>-87.7317</v>
      </c>
      <c r="O5454" t="n">
        <v>41.5053</v>
      </c>
      <c r="P5454" t="n">
        <v>116</v>
      </c>
      <c r="Q5454" t="n">
        <v>116</v>
      </c>
      <c r="R5454" t="n">
        <v>92.2</v>
      </c>
      <c r="S5454" t="n">
        <v>1.7</v>
      </c>
      <c r="T5454" t="n">
        <v>91.4</v>
      </c>
      <c r="U5454" t="n">
        <v>6</v>
      </c>
      <c r="V5454" t="n">
        <v>0</v>
      </c>
      <c r="W5454" t="n">
        <v>0</v>
      </c>
      <c r="X5454"/>
      <c r="Y5454"/>
      <c r="Z5454" t="n">
        <v>13</v>
      </c>
      <c r="AA5454" t="n">
        <v>1</v>
      </c>
      <c r="AB5454" t="n">
        <v>100</v>
      </c>
      <c r="AC5454"/>
      <c r="AD5454"/>
      <c r="AE5454"/>
      <c r="AF5454" t="n">
        <v>0</v>
      </c>
      <c r="AG5454" t="n">
        <v>47</v>
      </c>
      <c r="AH5454" t="n">
        <v>72</v>
      </c>
      <c r="AI5454"/>
      <c r="AJ5454"/>
      <c r="AK5454"/>
      <c r="AL5454"/>
      <c r="AM5454"/>
      <c r="AN5454"/>
      <c r="AO5454" t="n">
        <v>16</v>
      </c>
      <c r="AP5454"/>
      <c r="AQ5454"/>
      <c r="AR5454"/>
    </row>
    <row r="5455">
      <c r="A5455" t="n">
        <v>487977</v>
      </c>
      <c r="B5455" t="s">
        <v>7810</v>
      </c>
      <c r="C5455" t="s">
        <v>5309</v>
      </c>
      <c r="D5455" t="s">
        <v>5289</v>
      </c>
      <c r="E5455" t="s">
        <v>147</v>
      </c>
      <c r="F5455" t="s">
        <v>188</v>
      </c>
      <c r="G5455" t="s">
        <v>189</v>
      </c>
      <c r="H5455" t="s">
        <v>150</v>
      </c>
      <c r="I5455" t="s">
        <v>186</v>
      </c>
      <c r="J5455" t="s">
        <v>168</v>
      </c>
      <c r="K5455" t="s">
        <v>176</v>
      </c>
      <c r="L5455" t="s">
        <v>155</v>
      </c>
      <c r="M5455" t="s">
        <v>155</v>
      </c>
      <c r="N5455" t="n">
        <v>-77.9597</v>
      </c>
      <c r="O5455" t="n">
        <v>39.487</v>
      </c>
      <c r="P5455" t="n">
        <v>4261</v>
      </c>
      <c r="Q5455" t="n">
        <v>4261</v>
      </c>
      <c r="R5455" t="n">
        <v>94.1</v>
      </c>
      <c r="S5455" t="n">
        <v>48.9</v>
      </c>
      <c r="T5455" t="n">
        <v>26.7</v>
      </c>
      <c r="U5455" t="n">
        <v>16.7</v>
      </c>
      <c r="V5455" t="n">
        <v>1.1</v>
      </c>
      <c r="W5455" t="n">
        <v>0</v>
      </c>
      <c r="X5455"/>
      <c r="Y5455"/>
      <c r="Z5455" t="n">
        <v>73</v>
      </c>
      <c r="AA5455" t="n">
        <v>34</v>
      </c>
      <c r="AB5455" t="n">
        <v>79.4</v>
      </c>
      <c r="AC5455"/>
      <c r="AD5455"/>
      <c r="AE5455"/>
      <c r="AF5455" t="n">
        <v>809</v>
      </c>
      <c r="AG5455" t="n">
        <v>81</v>
      </c>
      <c r="AH5455" t="n">
        <v>88</v>
      </c>
      <c r="AI5455" t="n">
        <v>11096</v>
      </c>
      <c r="AJ5455" t="n">
        <v>10975</v>
      </c>
      <c r="AK5455" t="n">
        <v>11271</v>
      </c>
      <c r="AL5455" t="n">
        <v>11807</v>
      </c>
      <c r="AM5455" t="n">
        <v>14599</v>
      </c>
      <c r="AN5455"/>
      <c r="AO5455" t="n">
        <v>29</v>
      </c>
      <c r="AP5455"/>
      <c r="AQ5455"/>
      <c r="AR5455"/>
    </row>
    <row r="5456">
      <c r="A5456" t="n">
        <v>487995</v>
      </c>
      <c r="B5456" t="s">
        <v>7811</v>
      </c>
      <c r="C5456" t="s">
        <v>5647</v>
      </c>
      <c r="D5456" t="s">
        <v>440</v>
      </c>
      <c r="E5456" t="s">
        <v>267</v>
      </c>
      <c r="F5456" t="s">
        <v>188</v>
      </c>
      <c r="G5456" t="s">
        <v>189</v>
      </c>
      <c r="H5456" t="s">
        <v>150</v>
      </c>
      <c r="I5456" t="s">
        <v>186</v>
      </c>
      <c r="J5456" t="s">
        <v>164</v>
      </c>
      <c r="K5456" t="s">
        <v>209</v>
      </c>
      <c r="L5456" t="s">
        <v>155</v>
      </c>
      <c r="M5456" t="s">
        <v>155</v>
      </c>
      <c r="N5456" t="n">
        <v>-118.1487</v>
      </c>
      <c r="O5456" t="n">
        <v>34.0802</v>
      </c>
      <c r="P5456" t="n">
        <v>203</v>
      </c>
      <c r="Q5456" t="n">
        <v>80</v>
      </c>
      <c r="R5456" t="n">
        <v>76.2</v>
      </c>
      <c r="S5456" t="n">
        <v>1.2</v>
      </c>
      <c r="T5456" t="n">
        <v>1.2</v>
      </c>
      <c r="U5456" t="n">
        <v>2.5</v>
      </c>
      <c r="V5456" t="n">
        <v>88.8</v>
      </c>
      <c r="W5456" t="n">
        <v>6.2</v>
      </c>
      <c r="X5456"/>
      <c r="Y5456"/>
      <c r="Z5456" t="n">
        <v>10</v>
      </c>
      <c r="AA5456"/>
      <c r="AB5456"/>
      <c r="AC5456"/>
      <c r="AD5456"/>
      <c r="AE5456"/>
      <c r="AF5456" t="n">
        <v>0</v>
      </c>
      <c r="AG5456" t="n">
        <v>0</v>
      </c>
      <c r="AH5456" t="n">
        <v>0</v>
      </c>
      <c r="AI5456"/>
      <c r="AJ5456"/>
      <c r="AK5456"/>
      <c r="AL5456"/>
      <c r="AM5456"/>
      <c r="AN5456"/>
      <c r="AO5456"/>
      <c r="AP5456"/>
      <c r="AQ5456" t="n">
        <v>36</v>
      </c>
      <c r="AR5456" t="n">
        <v>15</v>
      </c>
    </row>
    <row r="5457">
      <c r="A5457" t="n">
        <v>488004</v>
      </c>
      <c r="B5457" t="s">
        <v>7812</v>
      </c>
      <c r="C5457" t="s">
        <v>3219</v>
      </c>
      <c r="D5457" t="s">
        <v>996</v>
      </c>
      <c r="E5457" t="s">
        <v>997</v>
      </c>
      <c r="F5457" t="s">
        <v>162</v>
      </c>
      <c r="G5457" t="s">
        <v>163</v>
      </c>
      <c r="H5457" t="s">
        <v>150</v>
      </c>
      <c r="I5457" t="s">
        <v>151</v>
      </c>
      <c r="J5457" t="s">
        <v>164</v>
      </c>
      <c r="K5457" t="s">
        <v>209</v>
      </c>
      <c r="L5457" t="s">
        <v>155</v>
      </c>
      <c r="M5457" t="s">
        <v>155</v>
      </c>
      <c r="N5457" t="n">
        <v>-73.9594</v>
      </c>
      <c r="O5457" t="n">
        <v>40.6154</v>
      </c>
      <c r="P5457" t="n">
        <v>49</v>
      </c>
      <c r="Q5457" t="n">
        <v>49</v>
      </c>
      <c r="R5457" t="n">
        <v>0</v>
      </c>
      <c r="S5457" t="n">
        <v>71.4</v>
      </c>
      <c r="T5457" t="n">
        <v>0</v>
      </c>
      <c r="U5457" t="n">
        <v>0</v>
      </c>
      <c r="V5457" t="n">
        <v>0</v>
      </c>
      <c r="W5457" t="n">
        <v>28.6</v>
      </c>
      <c r="X5457"/>
      <c r="Y5457"/>
      <c r="Z5457" t="n">
        <v>4</v>
      </c>
      <c r="AA5457"/>
      <c r="AB5457"/>
      <c r="AC5457"/>
      <c r="AD5457"/>
      <c r="AE5457"/>
      <c r="AF5457" t="n">
        <v>0</v>
      </c>
      <c r="AG5457" t="n">
        <v>39</v>
      </c>
      <c r="AH5457" t="n">
        <v>86</v>
      </c>
      <c r="AI5457"/>
      <c r="AJ5457"/>
      <c r="AK5457"/>
      <c r="AL5457"/>
      <c r="AM5457"/>
      <c r="AN5457"/>
      <c r="AO5457" t="n">
        <v>1</v>
      </c>
      <c r="AP5457" t="n">
        <v>5</v>
      </c>
      <c r="AQ5457"/>
      <c r="AR5457"/>
    </row>
    <row r="5458">
      <c r="A5458" t="n">
        <v>488013</v>
      </c>
      <c r="B5458" t="s">
        <v>7813</v>
      </c>
      <c r="C5458" t="s">
        <v>3092</v>
      </c>
      <c r="D5458" t="s">
        <v>3037</v>
      </c>
      <c r="E5458" t="s">
        <v>997</v>
      </c>
      <c r="F5458" t="s">
        <v>199</v>
      </c>
      <c r="G5458" t="s">
        <v>189</v>
      </c>
      <c r="H5458" t="s">
        <v>200</v>
      </c>
      <c r="I5458" t="s">
        <v>151</v>
      </c>
      <c r="J5458" t="s">
        <v>164</v>
      </c>
      <c r="K5458"/>
      <c r="L5458" t="s">
        <v>155</v>
      </c>
      <c r="M5458" t="s">
        <v>155</v>
      </c>
      <c r="N5458" t="n">
        <v>-74.0597</v>
      </c>
      <c r="O5458" t="n">
        <v>40.7347</v>
      </c>
      <c r="P5458" t="n">
        <v>491</v>
      </c>
      <c r="Q5458" t="n">
        <v>491</v>
      </c>
      <c r="R5458" t="n">
        <v>95.5</v>
      </c>
      <c r="S5458" t="n">
        <v>1.4</v>
      </c>
      <c r="T5458" t="n">
        <v>45.4</v>
      </c>
      <c r="U5458" t="n">
        <v>44.2</v>
      </c>
      <c r="V5458" t="n">
        <v>1.8</v>
      </c>
      <c r="W5458" t="n">
        <v>0</v>
      </c>
      <c r="X5458" t="n">
        <v>23</v>
      </c>
      <c r="Y5458" t="n">
        <v>100</v>
      </c>
      <c r="Z5458" t="n">
        <v>20</v>
      </c>
      <c r="AA5458"/>
      <c r="AB5458"/>
      <c r="AC5458"/>
      <c r="AD5458"/>
      <c r="AE5458"/>
      <c r="AF5458" t="n">
        <v>301</v>
      </c>
      <c r="AG5458" t="n">
        <v>80</v>
      </c>
      <c r="AH5458" t="n">
        <v>80</v>
      </c>
      <c r="AI5458" t="n">
        <v>24641</v>
      </c>
      <c r="AJ5458" t="n">
        <v>24656</v>
      </c>
      <c r="AK5458" t="n">
        <v>25017</v>
      </c>
      <c r="AL5458" t="n">
        <v>25260</v>
      </c>
      <c r="AM5458" t="n">
        <v>28040</v>
      </c>
      <c r="AN5458" t="n">
        <v>26614</v>
      </c>
      <c r="AO5458"/>
      <c r="AP5458"/>
      <c r="AQ5458"/>
      <c r="AR5458"/>
    </row>
    <row r="5459">
      <c r="A5459" t="n">
        <v>488022</v>
      </c>
      <c r="B5459" t="s">
        <v>7814</v>
      </c>
      <c r="C5459" t="s">
        <v>3318</v>
      </c>
      <c r="D5459" t="s">
        <v>4545</v>
      </c>
      <c r="E5459" t="s">
        <v>147</v>
      </c>
      <c r="F5459" t="s">
        <v>199</v>
      </c>
      <c r="G5459" t="s">
        <v>189</v>
      </c>
      <c r="H5459" t="s">
        <v>200</v>
      </c>
      <c r="I5459" t="s">
        <v>175</v>
      </c>
      <c r="J5459" t="s">
        <v>164</v>
      </c>
      <c r="K5459"/>
      <c r="L5459" t="s">
        <v>155</v>
      </c>
      <c r="M5459" t="s">
        <v>155</v>
      </c>
      <c r="N5459" t="n">
        <v>-80.8569</v>
      </c>
      <c r="O5459" t="n">
        <v>33.4924</v>
      </c>
      <c r="P5459" t="n">
        <v>92</v>
      </c>
      <c r="Q5459" t="n">
        <v>92</v>
      </c>
      <c r="R5459" t="n">
        <v>45.7</v>
      </c>
      <c r="S5459" t="n">
        <v>0</v>
      </c>
      <c r="T5459" t="n">
        <v>100</v>
      </c>
      <c r="U5459" t="n">
        <v>0</v>
      </c>
      <c r="V5459" t="n">
        <v>0</v>
      </c>
      <c r="W5459" t="n">
        <v>0</v>
      </c>
      <c r="X5459" t="n">
        <v>50</v>
      </c>
      <c r="Y5459"/>
      <c r="Z5459" t="n">
        <v>16</v>
      </c>
      <c r="AA5459"/>
      <c r="AB5459"/>
      <c r="AC5459"/>
      <c r="AD5459"/>
      <c r="AE5459"/>
      <c r="AF5459" t="n">
        <v>11</v>
      </c>
      <c r="AG5459" t="n">
        <v>60</v>
      </c>
      <c r="AH5459" t="n">
        <v>60</v>
      </c>
      <c r="AI5459" t="n">
        <v>20283</v>
      </c>
      <c r="AJ5459" t="n">
        <v>20283</v>
      </c>
      <c r="AK5459"/>
      <c r="AL5459"/>
      <c r="AM5459"/>
      <c r="AN5459"/>
      <c r="AO5459"/>
      <c r="AP5459"/>
      <c r="AQ5459"/>
      <c r="AR5459"/>
    </row>
    <row r="5460">
      <c r="A5460" t="n">
        <v>488031</v>
      </c>
      <c r="B5460" t="s">
        <v>7815</v>
      </c>
      <c r="C5460" t="s">
        <v>291</v>
      </c>
      <c r="D5460" t="s">
        <v>440</v>
      </c>
      <c r="E5460" t="s">
        <v>267</v>
      </c>
      <c r="F5460" t="s">
        <v>188</v>
      </c>
      <c r="G5460" t="s">
        <v>189</v>
      </c>
      <c r="H5460" t="s">
        <v>150</v>
      </c>
      <c r="I5460" t="s">
        <v>151</v>
      </c>
      <c r="J5460" t="s">
        <v>164</v>
      </c>
      <c r="K5460" t="s">
        <v>209</v>
      </c>
      <c r="L5460" t="s">
        <v>155</v>
      </c>
      <c r="M5460" t="s">
        <v>155</v>
      </c>
      <c r="N5460" t="n">
        <v>-118.2567</v>
      </c>
      <c r="O5460" t="n">
        <v>34.1463</v>
      </c>
      <c r="P5460" t="n">
        <v>254</v>
      </c>
      <c r="Q5460" t="n">
        <v>63</v>
      </c>
      <c r="R5460" t="n">
        <v>55.6</v>
      </c>
      <c r="S5460" t="n">
        <v>42.9</v>
      </c>
      <c r="T5460" t="n">
        <v>11.1</v>
      </c>
      <c r="U5460" t="n">
        <v>25.4</v>
      </c>
      <c r="V5460" t="n">
        <v>6.3</v>
      </c>
      <c r="W5460" t="n">
        <v>0</v>
      </c>
      <c r="X5460" t="n">
        <v>100</v>
      </c>
      <c r="Y5460"/>
      <c r="Z5460" t="n">
        <v>5</v>
      </c>
      <c r="AA5460"/>
      <c r="AB5460"/>
      <c r="AC5460"/>
      <c r="AD5460"/>
      <c r="AE5460"/>
      <c r="AF5460" t="n">
        <v>1</v>
      </c>
      <c r="AG5460" t="n">
        <v>49</v>
      </c>
      <c r="AH5460" t="n">
        <v>49</v>
      </c>
      <c r="AI5460" t="n">
        <v>24825</v>
      </c>
      <c r="AJ5460" t="n">
        <v>24825</v>
      </c>
      <c r="AK5460"/>
      <c r="AL5460"/>
      <c r="AM5460"/>
      <c r="AN5460"/>
      <c r="AO5460" t="n">
        <v>1</v>
      </c>
      <c r="AP5460" t="n">
        <v>11</v>
      </c>
      <c r="AQ5460" t="n">
        <v>11</v>
      </c>
      <c r="AR5460" t="n">
        <v>22</v>
      </c>
    </row>
    <row r="5461">
      <c r="A5461" t="n">
        <v>488059</v>
      </c>
      <c r="B5461" t="s">
        <v>7816</v>
      </c>
      <c r="C5461" t="s">
        <v>1162</v>
      </c>
      <c r="D5461" t="s">
        <v>1078</v>
      </c>
      <c r="E5461" t="s">
        <v>147</v>
      </c>
      <c r="F5461" t="s">
        <v>279</v>
      </c>
      <c r="G5461" t="s">
        <v>189</v>
      </c>
      <c r="H5461" t="s">
        <v>174</v>
      </c>
      <c r="I5461" t="s">
        <v>186</v>
      </c>
      <c r="J5461" t="s">
        <v>164</v>
      </c>
      <c r="K5461" t="s">
        <v>176</v>
      </c>
      <c r="L5461" t="s">
        <v>155</v>
      </c>
      <c r="M5461" t="s">
        <v>155</v>
      </c>
      <c r="N5461" t="n">
        <v>-80.3526</v>
      </c>
      <c r="O5461" t="n">
        <v>25.8982</v>
      </c>
      <c r="P5461" t="n">
        <v>353</v>
      </c>
      <c r="Q5461" t="n">
        <v>353</v>
      </c>
      <c r="R5461" t="n">
        <v>66</v>
      </c>
      <c r="S5461" t="n">
        <v>8.8</v>
      </c>
      <c r="T5461" t="n">
        <v>8.5</v>
      </c>
      <c r="U5461" t="n">
        <v>81.3</v>
      </c>
      <c r="V5461" t="n">
        <v>0.6</v>
      </c>
      <c r="W5461" t="n">
        <v>0</v>
      </c>
      <c r="X5461" t="n">
        <v>61</v>
      </c>
      <c r="Y5461"/>
      <c r="Z5461" t="n">
        <v>37</v>
      </c>
      <c r="AA5461" t="n">
        <v>7</v>
      </c>
      <c r="AB5461" t="n">
        <v>71.4</v>
      </c>
      <c r="AC5461"/>
      <c r="AD5461"/>
      <c r="AE5461"/>
      <c r="AF5461" t="n">
        <v>28</v>
      </c>
      <c r="AG5461" t="n">
        <v>69</v>
      </c>
      <c r="AH5461" t="n">
        <v>69</v>
      </c>
      <c r="AI5461" t="n">
        <v>64821</v>
      </c>
      <c r="AJ5461" t="n">
        <v>65100</v>
      </c>
      <c r="AK5461" t="n">
        <v>64846</v>
      </c>
      <c r="AL5461" t="n">
        <v>69323</v>
      </c>
      <c r="AM5461" t="n">
        <v>67877</v>
      </c>
      <c r="AN5461"/>
      <c r="AO5461" t="n">
        <v>67</v>
      </c>
      <c r="AP5461"/>
      <c r="AQ5461"/>
      <c r="AR5461"/>
    </row>
    <row r="5462">
      <c r="A5462" t="n">
        <v>488077</v>
      </c>
      <c r="B5462" t="s">
        <v>7817</v>
      </c>
      <c r="C5462" t="s">
        <v>294</v>
      </c>
      <c r="D5462" t="s">
        <v>282</v>
      </c>
      <c r="E5462" t="s">
        <v>283</v>
      </c>
      <c r="F5462" t="s">
        <v>279</v>
      </c>
      <c r="G5462" t="s">
        <v>189</v>
      </c>
      <c r="H5462" t="s">
        <v>174</v>
      </c>
      <c r="I5462" t="s">
        <v>151</v>
      </c>
      <c r="J5462" t="s">
        <v>168</v>
      </c>
      <c r="K5462" t="s">
        <v>176</v>
      </c>
      <c r="L5462" t="s">
        <v>155</v>
      </c>
      <c r="M5462" t="s">
        <v>155</v>
      </c>
      <c r="N5462" t="n">
        <v>-111.9641</v>
      </c>
      <c r="O5462" t="n">
        <v>33.4203</v>
      </c>
      <c r="P5462" t="n">
        <v>6958</v>
      </c>
      <c r="Q5462" t="n">
        <v>6958</v>
      </c>
      <c r="R5462" t="n">
        <v>2.3</v>
      </c>
      <c r="S5462" t="n">
        <v>72.3</v>
      </c>
      <c r="T5462" t="n">
        <v>5.9</v>
      </c>
      <c r="U5462" t="n">
        <v>12.9</v>
      </c>
      <c r="V5462" t="n">
        <v>1.1</v>
      </c>
      <c r="W5462" t="n">
        <v>0</v>
      </c>
      <c r="X5462" t="n">
        <v>73</v>
      </c>
      <c r="Y5462" t="n">
        <v>73</v>
      </c>
      <c r="Z5462" t="n">
        <v>31</v>
      </c>
      <c r="AA5462" t="n">
        <v>1441</v>
      </c>
      <c r="AB5462" t="n">
        <v>32.3</v>
      </c>
      <c r="AC5462"/>
      <c r="AD5462"/>
      <c r="AE5462"/>
      <c r="AF5462" t="n">
        <v>782</v>
      </c>
      <c r="AG5462" t="n">
        <v>27</v>
      </c>
      <c r="AH5462" t="n">
        <v>27</v>
      </c>
      <c r="AI5462" t="n">
        <v>19141</v>
      </c>
      <c r="AJ5462" t="n">
        <v>19056</v>
      </c>
      <c r="AK5462" t="n">
        <v>19912</v>
      </c>
      <c r="AL5462" t="n">
        <v>20531</v>
      </c>
      <c r="AM5462" t="n">
        <v>23034</v>
      </c>
      <c r="AN5462" t="n">
        <v>23792</v>
      </c>
      <c r="AO5462" t="n">
        <v>804</v>
      </c>
      <c r="AP5462"/>
      <c r="AQ5462"/>
      <c r="AR5462"/>
    </row>
    <row r="5463">
      <c r="A5463" t="n">
        <v>488110</v>
      </c>
      <c r="B5463" t="s">
        <v>7818</v>
      </c>
      <c r="C5463" t="s">
        <v>7819</v>
      </c>
      <c r="D5463" t="s">
        <v>4775</v>
      </c>
      <c r="E5463" t="s">
        <v>283</v>
      </c>
      <c r="F5463" t="s">
        <v>199</v>
      </c>
      <c r="G5463" t="s">
        <v>189</v>
      </c>
      <c r="H5463" t="s">
        <v>200</v>
      </c>
      <c r="I5463" t="s">
        <v>186</v>
      </c>
      <c r="J5463" t="s">
        <v>164</v>
      </c>
      <c r="K5463"/>
      <c r="L5463" t="s">
        <v>155</v>
      </c>
      <c r="M5463" t="s">
        <v>155</v>
      </c>
      <c r="N5463" t="n">
        <v>-95.4008</v>
      </c>
      <c r="O5463" t="n">
        <v>29.0263</v>
      </c>
      <c r="P5463" t="n">
        <v>107</v>
      </c>
      <c r="Q5463" t="n">
        <v>107</v>
      </c>
      <c r="R5463" t="n">
        <v>76.6</v>
      </c>
      <c r="S5463" t="n">
        <v>33.6</v>
      </c>
      <c r="T5463" t="n">
        <v>16.8</v>
      </c>
      <c r="U5463" t="n">
        <v>49.5</v>
      </c>
      <c r="V5463" t="n">
        <v>0</v>
      </c>
      <c r="W5463" t="n">
        <v>0</v>
      </c>
      <c r="X5463" t="n">
        <v>82</v>
      </c>
      <c r="Y5463" t="n">
        <v>29</v>
      </c>
      <c r="Z5463" t="n">
        <v>11</v>
      </c>
      <c r="AA5463"/>
      <c r="AB5463"/>
      <c r="AC5463"/>
      <c r="AD5463"/>
      <c r="AE5463"/>
      <c r="AF5463" t="n">
        <v>30</v>
      </c>
      <c r="AG5463" t="n">
        <v>49</v>
      </c>
      <c r="AH5463" t="n">
        <v>49</v>
      </c>
      <c r="AI5463" t="n">
        <v>19617</v>
      </c>
      <c r="AJ5463" t="n">
        <v>19939</v>
      </c>
      <c r="AK5463" t="n">
        <v>21033</v>
      </c>
      <c r="AL5463" t="n">
        <v>26205</v>
      </c>
      <c r="AM5463"/>
      <c r="AN5463"/>
      <c r="AO5463"/>
      <c r="AP5463"/>
      <c r="AQ5463"/>
      <c r="AR5463"/>
    </row>
    <row r="5464">
      <c r="A5464" t="n">
        <v>488129</v>
      </c>
      <c r="B5464" t="s">
        <v>7820</v>
      </c>
      <c r="C5464" t="s">
        <v>1679</v>
      </c>
      <c r="D5464" t="s">
        <v>1445</v>
      </c>
      <c r="E5464" t="s">
        <v>1434</v>
      </c>
      <c r="F5464" t="s">
        <v>199</v>
      </c>
      <c r="G5464" t="s">
        <v>189</v>
      </c>
      <c r="H5464" t="s">
        <v>200</v>
      </c>
      <c r="I5464" t="s">
        <v>151</v>
      </c>
      <c r="J5464" t="s">
        <v>164</v>
      </c>
      <c r="K5464"/>
      <c r="L5464" t="s">
        <v>155</v>
      </c>
      <c r="M5464" t="s">
        <v>155</v>
      </c>
      <c r="N5464" t="n">
        <v>-86.2181</v>
      </c>
      <c r="O5464" t="n">
        <v>39.9066</v>
      </c>
      <c r="P5464" t="n">
        <v>31</v>
      </c>
      <c r="Q5464" t="n">
        <v>31</v>
      </c>
      <c r="R5464" t="n">
        <v>96.8</v>
      </c>
      <c r="S5464" t="n">
        <v>6.5</v>
      </c>
      <c r="T5464" t="n">
        <v>80.6</v>
      </c>
      <c r="U5464" t="n">
        <v>3.2</v>
      </c>
      <c r="V5464" t="n">
        <v>0</v>
      </c>
      <c r="W5464" t="n">
        <v>0</v>
      </c>
      <c r="X5464" t="n">
        <v>100</v>
      </c>
      <c r="Y5464" t="n">
        <v>89</v>
      </c>
      <c r="Z5464" t="n">
        <v>20</v>
      </c>
      <c r="AA5464"/>
      <c r="AB5464"/>
      <c r="AC5464"/>
      <c r="AD5464"/>
      <c r="AE5464"/>
      <c r="AF5464" t="n">
        <v>6</v>
      </c>
      <c r="AG5464" t="n">
        <v>61</v>
      </c>
      <c r="AH5464" t="n">
        <v>61</v>
      </c>
      <c r="AI5464" t="n">
        <v>18827</v>
      </c>
      <c r="AJ5464"/>
      <c r="AK5464" t="n">
        <v>18827</v>
      </c>
      <c r="AL5464"/>
      <c r="AM5464"/>
      <c r="AN5464"/>
      <c r="AO5464"/>
      <c r="AP5464"/>
      <c r="AQ5464"/>
      <c r="AR5464"/>
    </row>
    <row r="5465">
      <c r="A5465" t="n">
        <v>488138</v>
      </c>
      <c r="B5465" t="s">
        <v>7821</v>
      </c>
      <c r="C5465" t="s">
        <v>2133</v>
      </c>
      <c r="D5465" t="s">
        <v>2071</v>
      </c>
      <c r="E5465" t="s">
        <v>147</v>
      </c>
      <c r="F5465" t="s">
        <v>199</v>
      </c>
      <c r="G5465" t="s">
        <v>189</v>
      </c>
      <c r="H5465" t="s">
        <v>200</v>
      </c>
      <c r="I5465" t="s">
        <v>151</v>
      </c>
      <c r="J5465" t="s">
        <v>164</v>
      </c>
      <c r="K5465"/>
      <c r="L5465" t="s">
        <v>155</v>
      </c>
      <c r="M5465" t="s">
        <v>155</v>
      </c>
      <c r="N5465" t="n">
        <v>-90.7446</v>
      </c>
      <c r="O5465" t="n">
        <v>29.5984</v>
      </c>
      <c r="P5465" t="n">
        <v>101</v>
      </c>
      <c r="Q5465" t="n">
        <v>101</v>
      </c>
      <c r="R5465" t="n">
        <v>94.1</v>
      </c>
      <c r="S5465" t="n">
        <v>22.8</v>
      </c>
      <c r="T5465" t="n">
        <v>71.3</v>
      </c>
      <c r="U5465" t="n">
        <v>2</v>
      </c>
      <c r="V5465" t="n">
        <v>0</v>
      </c>
      <c r="W5465" t="n">
        <v>0</v>
      </c>
      <c r="X5465" t="n">
        <v>32</v>
      </c>
      <c r="Y5465"/>
      <c r="Z5465" t="n">
        <v>12</v>
      </c>
      <c r="AA5465"/>
      <c r="AB5465"/>
      <c r="AC5465"/>
      <c r="AD5465"/>
      <c r="AE5465"/>
      <c r="AF5465" t="n">
        <v>39</v>
      </c>
      <c r="AG5465" t="n">
        <v>66</v>
      </c>
      <c r="AH5465" t="n">
        <v>66</v>
      </c>
      <c r="AI5465" t="n">
        <v>15577</v>
      </c>
      <c r="AJ5465" t="n">
        <v>15577</v>
      </c>
      <c r="AK5465"/>
      <c r="AL5465"/>
      <c r="AM5465"/>
      <c r="AN5465"/>
      <c r="AO5465"/>
      <c r="AP5465"/>
      <c r="AQ5465"/>
      <c r="AR5465"/>
    </row>
    <row r="5466">
      <c r="A5466" t="n">
        <v>488147</v>
      </c>
      <c r="B5466" t="s">
        <v>7822</v>
      </c>
      <c r="C5466" t="s">
        <v>7823</v>
      </c>
      <c r="D5466" t="s">
        <v>1078</v>
      </c>
      <c r="E5466" t="s">
        <v>147</v>
      </c>
      <c r="F5466" t="s">
        <v>199</v>
      </c>
      <c r="G5466" t="s">
        <v>189</v>
      </c>
      <c r="H5466" t="s">
        <v>200</v>
      </c>
      <c r="I5466" t="s">
        <v>186</v>
      </c>
      <c r="J5466" t="s">
        <v>164</v>
      </c>
      <c r="K5466"/>
      <c r="L5466" t="s">
        <v>155</v>
      </c>
      <c r="M5466" t="s">
        <v>155</v>
      </c>
      <c r="N5466" t="n">
        <v>-80.4636</v>
      </c>
      <c r="O5466" t="n">
        <v>25.4866</v>
      </c>
      <c r="P5466" t="n">
        <v>143</v>
      </c>
      <c r="Q5466" t="n">
        <v>143</v>
      </c>
      <c r="R5466" t="n">
        <v>93.7</v>
      </c>
      <c r="S5466" t="n">
        <v>0</v>
      </c>
      <c r="T5466" t="n">
        <v>20.3</v>
      </c>
      <c r="U5466" t="n">
        <v>41.3</v>
      </c>
      <c r="V5466" t="n">
        <v>0</v>
      </c>
      <c r="W5466" t="n">
        <v>38.5</v>
      </c>
      <c r="X5466" t="n">
        <v>72</v>
      </c>
      <c r="Y5466"/>
      <c r="Z5466" t="n">
        <v>8</v>
      </c>
      <c r="AA5466"/>
      <c r="AB5466"/>
      <c r="AC5466"/>
      <c r="AD5466"/>
      <c r="AE5466"/>
      <c r="AF5466" t="n">
        <v>143</v>
      </c>
      <c r="AG5466" t="n">
        <v>35</v>
      </c>
      <c r="AH5466" t="n">
        <v>40</v>
      </c>
      <c r="AI5466"/>
      <c r="AJ5466"/>
      <c r="AK5466"/>
      <c r="AL5466"/>
      <c r="AM5466"/>
      <c r="AN5466"/>
      <c r="AO5466"/>
      <c r="AP5466"/>
      <c r="AQ5466"/>
      <c r="AR5466"/>
    </row>
    <row r="5467">
      <c r="A5467" t="n">
        <v>488174</v>
      </c>
      <c r="B5467" t="s">
        <v>7824</v>
      </c>
      <c r="C5467" t="s">
        <v>1903</v>
      </c>
      <c r="D5467" t="s">
        <v>1929</v>
      </c>
      <c r="E5467" t="s">
        <v>891</v>
      </c>
      <c r="F5467" t="s">
        <v>199</v>
      </c>
      <c r="G5467" t="s">
        <v>189</v>
      </c>
      <c r="H5467" t="s">
        <v>200</v>
      </c>
      <c r="I5467" t="s">
        <v>151</v>
      </c>
      <c r="J5467" t="s">
        <v>164</v>
      </c>
      <c r="K5467"/>
      <c r="L5467" t="s">
        <v>155</v>
      </c>
      <c r="M5467" t="s">
        <v>155</v>
      </c>
      <c r="N5467" t="n">
        <v>-94.552</v>
      </c>
      <c r="O5467" t="n">
        <v>39.0943</v>
      </c>
      <c r="P5467" t="n">
        <v>48</v>
      </c>
      <c r="Q5467" t="n">
        <v>48</v>
      </c>
      <c r="R5467" t="n">
        <v>50</v>
      </c>
      <c r="S5467" t="n">
        <v>8.3</v>
      </c>
      <c r="T5467" t="n">
        <v>75</v>
      </c>
      <c r="U5467" t="n">
        <v>14.6</v>
      </c>
      <c r="V5467" t="n">
        <v>0</v>
      </c>
      <c r="W5467" t="n">
        <v>0</v>
      </c>
      <c r="X5467" t="n">
        <v>100</v>
      </c>
      <c r="Y5467" t="n">
        <v>100</v>
      </c>
      <c r="Z5467" t="n">
        <v>15</v>
      </c>
      <c r="AA5467"/>
      <c r="AB5467"/>
      <c r="AC5467"/>
      <c r="AD5467"/>
      <c r="AE5467"/>
      <c r="AF5467" t="n">
        <v>1</v>
      </c>
      <c r="AG5467" t="n">
        <v>77</v>
      </c>
      <c r="AH5467" t="n">
        <v>79</v>
      </c>
      <c r="AI5467" t="n">
        <v>29747</v>
      </c>
      <c r="AJ5467" t="n">
        <v>29747</v>
      </c>
      <c r="AK5467"/>
      <c r="AL5467"/>
      <c r="AM5467"/>
      <c r="AN5467"/>
      <c r="AO5467"/>
      <c r="AP5467"/>
      <c r="AQ5467"/>
      <c r="AR5467"/>
    </row>
    <row r="5468">
      <c r="A5468" t="n">
        <v>488183</v>
      </c>
      <c r="B5468" t="s">
        <v>7825</v>
      </c>
      <c r="C5468" t="s">
        <v>1986</v>
      </c>
      <c r="D5468" t="s">
        <v>1975</v>
      </c>
      <c r="E5468" t="s">
        <v>147</v>
      </c>
      <c r="F5468" t="s">
        <v>199</v>
      </c>
      <c r="G5468" t="s">
        <v>189</v>
      </c>
      <c r="H5468" t="s">
        <v>200</v>
      </c>
      <c r="I5468" t="s">
        <v>151</v>
      </c>
      <c r="J5468" t="s">
        <v>164</v>
      </c>
      <c r="K5468"/>
      <c r="L5468" t="s">
        <v>155</v>
      </c>
      <c r="M5468" t="s">
        <v>155</v>
      </c>
      <c r="N5468" t="n">
        <v>-86.4278</v>
      </c>
      <c r="O5468" t="n">
        <v>36.9529</v>
      </c>
      <c r="P5468" t="n">
        <v>24</v>
      </c>
      <c r="Q5468" t="n">
        <v>24</v>
      </c>
      <c r="R5468" t="n">
        <v>95.8</v>
      </c>
      <c r="S5468" t="n">
        <v>91.7</v>
      </c>
      <c r="T5468" t="n">
        <v>4.2</v>
      </c>
      <c r="U5468" t="n">
        <v>0</v>
      </c>
      <c r="V5468" t="n">
        <v>0</v>
      </c>
      <c r="W5468" t="n">
        <v>0</v>
      </c>
      <c r="X5468" t="n">
        <v>100</v>
      </c>
      <c r="Y5468"/>
      <c r="Z5468" t="n">
        <v>8</v>
      </c>
      <c r="AA5468"/>
      <c r="AB5468"/>
      <c r="AC5468"/>
      <c r="AD5468"/>
      <c r="AE5468"/>
      <c r="AF5468" t="n">
        <v>7</v>
      </c>
      <c r="AG5468" t="n">
        <v>56</v>
      </c>
      <c r="AH5468" t="n">
        <v>68</v>
      </c>
      <c r="AI5468" t="n">
        <v>15912</v>
      </c>
      <c r="AJ5468" t="n">
        <v>17412</v>
      </c>
      <c r="AK5468"/>
      <c r="AL5468"/>
      <c r="AM5468"/>
      <c r="AN5468"/>
      <c r="AO5468"/>
      <c r="AP5468"/>
      <c r="AQ5468"/>
      <c r="AR5468"/>
    </row>
    <row r="5469">
      <c r="A5469" t="n">
        <v>488192</v>
      </c>
      <c r="B5469" t="s">
        <v>7826</v>
      </c>
      <c r="C5469" t="s">
        <v>533</v>
      </c>
      <c r="D5469" t="s">
        <v>440</v>
      </c>
      <c r="E5469" t="s">
        <v>267</v>
      </c>
      <c r="F5469" t="s">
        <v>199</v>
      </c>
      <c r="G5469" t="s">
        <v>189</v>
      </c>
      <c r="H5469" t="s">
        <v>200</v>
      </c>
      <c r="I5469" t="s">
        <v>186</v>
      </c>
      <c r="J5469" t="s">
        <v>164</v>
      </c>
      <c r="K5469"/>
      <c r="L5469" t="s">
        <v>155</v>
      </c>
      <c r="M5469" t="s">
        <v>155</v>
      </c>
      <c r="N5469" t="n">
        <v>-120.9978</v>
      </c>
      <c r="O5469" t="n">
        <v>37.7134</v>
      </c>
      <c r="P5469" t="n">
        <v>122</v>
      </c>
      <c r="Q5469" t="n">
        <v>122</v>
      </c>
      <c r="R5469" t="n">
        <v>0.8</v>
      </c>
      <c r="S5469" t="n">
        <v>24.6</v>
      </c>
      <c r="T5469" t="n">
        <v>0.8</v>
      </c>
      <c r="U5469" t="n">
        <v>64.8</v>
      </c>
      <c r="V5469" t="n">
        <v>5.7</v>
      </c>
      <c r="W5469" t="n">
        <v>0</v>
      </c>
      <c r="X5469" t="n">
        <v>89</v>
      </c>
      <c r="Y5469"/>
      <c r="Z5469" t="n">
        <v>13</v>
      </c>
      <c r="AA5469"/>
      <c r="AB5469"/>
      <c r="AC5469"/>
      <c r="AD5469"/>
      <c r="AE5469"/>
      <c r="AF5469" t="n">
        <v>46</v>
      </c>
      <c r="AG5469" t="n">
        <v>40</v>
      </c>
      <c r="AH5469" t="n">
        <v>40</v>
      </c>
      <c r="AI5469" t="n">
        <v>25481</v>
      </c>
      <c r="AJ5469" t="n">
        <v>24474</v>
      </c>
      <c r="AK5469" t="n">
        <v>25139</v>
      </c>
      <c r="AL5469" t="n">
        <v>26169</v>
      </c>
      <c r="AM5469" t="n">
        <v>27130</v>
      </c>
      <c r="AN5469" t="n">
        <v>30353</v>
      </c>
      <c r="AO5469"/>
      <c r="AP5469"/>
      <c r="AQ5469"/>
      <c r="AR5469"/>
    </row>
    <row r="5470">
      <c r="A5470" t="n">
        <v>488217</v>
      </c>
      <c r="B5470" t="s">
        <v>7827</v>
      </c>
      <c r="C5470" t="s">
        <v>1444</v>
      </c>
      <c r="D5470" t="s">
        <v>1975</v>
      </c>
      <c r="E5470" t="s">
        <v>147</v>
      </c>
      <c r="F5470" t="s">
        <v>199</v>
      </c>
      <c r="G5470" t="s">
        <v>189</v>
      </c>
      <c r="H5470" t="s">
        <v>200</v>
      </c>
      <c r="I5470" t="s">
        <v>175</v>
      </c>
      <c r="J5470" t="s">
        <v>164</v>
      </c>
      <c r="K5470"/>
      <c r="L5470" t="s">
        <v>155</v>
      </c>
      <c r="M5470" t="s">
        <v>155</v>
      </c>
      <c r="N5470" t="n">
        <v>-84.309</v>
      </c>
      <c r="O5470" t="n">
        <v>37.7348</v>
      </c>
      <c r="P5470" t="n">
        <v>243</v>
      </c>
      <c r="Q5470" t="n">
        <v>243</v>
      </c>
      <c r="R5470" t="n">
        <v>94.2</v>
      </c>
      <c r="S5470" t="n">
        <v>86</v>
      </c>
      <c r="T5470" t="n">
        <v>7</v>
      </c>
      <c r="U5470" t="n">
        <v>1.6</v>
      </c>
      <c r="V5470" t="n">
        <v>0</v>
      </c>
      <c r="W5470" t="n">
        <v>0.4</v>
      </c>
      <c r="X5470" t="n">
        <v>81</v>
      </c>
      <c r="Y5470"/>
      <c r="Z5470" t="n">
        <v>15</v>
      </c>
      <c r="AA5470"/>
      <c r="AB5470"/>
      <c r="AC5470"/>
      <c r="AD5470"/>
      <c r="AE5470"/>
      <c r="AF5470" t="n">
        <v>58</v>
      </c>
      <c r="AG5470" t="n">
        <v>65</v>
      </c>
      <c r="AH5470" t="n">
        <v>74</v>
      </c>
      <c r="AI5470" t="n">
        <v>21493</v>
      </c>
      <c r="AJ5470" t="n">
        <v>21168</v>
      </c>
      <c r="AK5470" t="n">
        <v>24183</v>
      </c>
      <c r="AL5470" t="n">
        <v>23468</v>
      </c>
      <c r="AM5470"/>
      <c r="AN5470"/>
      <c r="AO5470"/>
      <c r="AP5470"/>
      <c r="AQ5470"/>
      <c r="AR5470"/>
    </row>
    <row r="5471">
      <c r="A5471" t="n">
        <v>488226</v>
      </c>
      <c r="B5471" t="s">
        <v>7828</v>
      </c>
      <c r="C5471" t="s">
        <v>1205</v>
      </c>
      <c r="D5471" t="s">
        <v>1078</v>
      </c>
      <c r="E5471" t="s">
        <v>147</v>
      </c>
      <c r="F5471" t="s">
        <v>199</v>
      </c>
      <c r="G5471" t="s">
        <v>189</v>
      </c>
      <c r="H5471" t="s">
        <v>200</v>
      </c>
      <c r="I5471" t="s">
        <v>151</v>
      </c>
      <c r="J5471" t="s">
        <v>164</v>
      </c>
      <c r="K5471"/>
      <c r="L5471" t="s">
        <v>155</v>
      </c>
      <c r="M5471" t="s">
        <v>155</v>
      </c>
      <c r="N5471" t="n">
        <v>-82.7144</v>
      </c>
      <c r="O5471" t="n">
        <v>27.8985</v>
      </c>
      <c r="P5471" t="n">
        <v>23</v>
      </c>
      <c r="Q5471" t="n">
        <v>23</v>
      </c>
      <c r="R5471" t="n">
        <v>47.8</v>
      </c>
      <c r="S5471" t="n">
        <v>65.2</v>
      </c>
      <c r="T5471" t="n">
        <v>8.7</v>
      </c>
      <c r="U5471" t="n">
        <v>8.7</v>
      </c>
      <c r="V5471" t="n">
        <v>8.7</v>
      </c>
      <c r="W5471" t="n">
        <v>0</v>
      </c>
      <c r="X5471" t="n">
        <v>83</v>
      </c>
      <c r="Y5471"/>
      <c r="Z5471" t="n">
        <v>6</v>
      </c>
      <c r="AA5471"/>
      <c r="AB5471"/>
      <c r="AC5471"/>
      <c r="AD5471"/>
      <c r="AE5471"/>
      <c r="AF5471" t="n">
        <v>10</v>
      </c>
      <c r="AG5471" t="n">
        <v>30</v>
      </c>
      <c r="AH5471" t="n">
        <v>30</v>
      </c>
      <c r="AI5471" t="n">
        <v>46680</v>
      </c>
      <c r="AJ5471" t="n">
        <v>46680</v>
      </c>
      <c r="AK5471"/>
      <c r="AL5471"/>
      <c r="AM5471"/>
      <c r="AN5471"/>
      <c r="AO5471"/>
      <c r="AP5471"/>
      <c r="AQ5471"/>
      <c r="AR5471"/>
    </row>
    <row r="5472">
      <c r="A5472" t="n">
        <v>488253</v>
      </c>
      <c r="B5472" t="s">
        <v>7829</v>
      </c>
      <c r="C5472" t="s">
        <v>3221</v>
      </c>
      <c r="D5472" t="s">
        <v>996</v>
      </c>
      <c r="E5472" t="s">
        <v>997</v>
      </c>
      <c r="F5472" t="s">
        <v>199</v>
      </c>
      <c r="G5472" t="s">
        <v>189</v>
      </c>
      <c r="H5472" t="s">
        <v>200</v>
      </c>
      <c r="I5472" t="s">
        <v>151</v>
      </c>
      <c r="J5472" t="s">
        <v>164</v>
      </c>
      <c r="K5472"/>
      <c r="L5472" t="s">
        <v>155</v>
      </c>
      <c r="M5472" t="s">
        <v>155</v>
      </c>
      <c r="N5472" t="n">
        <v>-73.9917</v>
      </c>
      <c r="O5472" t="n">
        <v>40.7459</v>
      </c>
      <c r="P5472" t="n">
        <v>114</v>
      </c>
      <c r="Q5472" t="n">
        <v>114</v>
      </c>
      <c r="R5472" t="n">
        <v>37.7</v>
      </c>
      <c r="S5472" t="n">
        <v>26.3</v>
      </c>
      <c r="T5472" t="n">
        <v>19.3</v>
      </c>
      <c r="U5472" t="n">
        <v>17.5</v>
      </c>
      <c r="V5472" t="n">
        <v>1.8</v>
      </c>
      <c r="W5472" t="n">
        <v>1.8</v>
      </c>
      <c r="X5472"/>
      <c r="Y5472"/>
      <c r="Z5472" t="n">
        <v>13</v>
      </c>
      <c r="AA5472"/>
      <c r="AB5472"/>
      <c r="AC5472"/>
      <c r="AD5472"/>
      <c r="AE5472"/>
      <c r="AF5472" t="n">
        <v>8</v>
      </c>
      <c r="AG5472" t="n">
        <v>23</v>
      </c>
      <c r="AH5472" t="n">
        <v>23</v>
      </c>
      <c r="AI5472" t="n">
        <v>18870</v>
      </c>
      <c r="AJ5472" t="n">
        <v>18518</v>
      </c>
      <c r="AK5472"/>
      <c r="AL5472" t="n">
        <v>20977</v>
      </c>
      <c r="AM5472"/>
      <c r="AN5472"/>
      <c r="AO5472"/>
      <c r="AP5472"/>
      <c r="AQ5472"/>
      <c r="AR5472"/>
    </row>
    <row r="5473">
      <c r="A5473" t="n">
        <v>488262</v>
      </c>
      <c r="B5473" t="s">
        <v>7830</v>
      </c>
      <c r="C5473" t="s">
        <v>1053</v>
      </c>
      <c r="D5473" t="s">
        <v>1051</v>
      </c>
      <c r="E5473" t="s">
        <v>997</v>
      </c>
      <c r="F5473" t="s">
        <v>199</v>
      </c>
      <c r="G5473" t="s">
        <v>189</v>
      </c>
      <c r="H5473" t="s">
        <v>200</v>
      </c>
      <c r="I5473" t="s">
        <v>186</v>
      </c>
      <c r="J5473" t="s">
        <v>164</v>
      </c>
      <c r="K5473"/>
      <c r="L5473" t="s">
        <v>155</v>
      </c>
      <c r="M5473" t="s">
        <v>155</v>
      </c>
      <c r="N5473" t="n">
        <v>-75.7369</v>
      </c>
      <c r="O5473" t="n">
        <v>39.6591</v>
      </c>
      <c r="P5473" t="n">
        <v>32</v>
      </c>
      <c r="Q5473" t="n">
        <v>32</v>
      </c>
      <c r="R5473" t="n">
        <v>21.9</v>
      </c>
      <c r="S5473" t="n">
        <v>18.8</v>
      </c>
      <c r="T5473" t="n">
        <v>68.8</v>
      </c>
      <c r="U5473" t="n">
        <v>12.5</v>
      </c>
      <c r="V5473" t="n">
        <v>0</v>
      </c>
      <c r="W5473" t="n">
        <v>0</v>
      </c>
      <c r="X5473" t="n">
        <v>80</v>
      </c>
      <c r="Y5473" t="n">
        <v>80</v>
      </c>
      <c r="Z5473" t="n">
        <v>7</v>
      </c>
      <c r="AA5473"/>
      <c r="AB5473"/>
      <c r="AC5473"/>
      <c r="AD5473"/>
      <c r="AE5473"/>
      <c r="AF5473" t="n">
        <v>11</v>
      </c>
      <c r="AG5473" t="n">
        <v>53</v>
      </c>
      <c r="AH5473" t="n">
        <v>53</v>
      </c>
      <c r="AI5473" t="n">
        <v>16305</v>
      </c>
      <c r="AJ5473" t="n">
        <v>17517</v>
      </c>
      <c r="AK5473" t="n">
        <v>15802</v>
      </c>
      <c r="AL5473"/>
      <c r="AM5473"/>
      <c r="AN5473"/>
      <c r="AO5473"/>
      <c r="AP5473"/>
      <c r="AQ5473"/>
      <c r="AR5473"/>
    </row>
    <row r="5474">
      <c r="A5474" t="n">
        <v>488271</v>
      </c>
      <c r="B5474" t="s">
        <v>7831</v>
      </c>
      <c r="C5474" t="s">
        <v>5225</v>
      </c>
      <c r="D5474" t="s">
        <v>5199</v>
      </c>
      <c r="E5474" t="s">
        <v>267</v>
      </c>
      <c r="F5474" t="s">
        <v>199</v>
      </c>
      <c r="G5474" t="s">
        <v>189</v>
      </c>
      <c r="H5474" t="s">
        <v>200</v>
      </c>
      <c r="I5474" t="s">
        <v>151</v>
      </c>
      <c r="J5474" t="s">
        <v>164</v>
      </c>
      <c r="K5474"/>
      <c r="L5474" t="s">
        <v>155</v>
      </c>
      <c r="M5474" t="s">
        <v>155</v>
      </c>
      <c r="N5474" t="n">
        <v>-122.9354</v>
      </c>
      <c r="O5474" t="n">
        <v>47.0395</v>
      </c>
      <c r="P5474" t="n">
        <v>151</v>
      </c>
      <c r="Q5474" t="n">
        <v>151</v>
      </c>
      <c r="R5474" t="n">
        <v>98</v>
      </c>
      <c r="S5474" t="n">
        <v>53</v>
      </c>
      <c r="T5474" t="n">
        <v>5.3</v>
      </c>
      <c r="U5474" t="n">
        <v>12.6</v>
      </c>
      <c r="V5474" t="n">
        <v>16.6</v>
      </c>
      <c r="W5474" t="n">
        <v>0</v>
      </c>
      <c r="X5474" t="n">
        <v>87</v>
      </c>
      <c r="Y5474"/>
      <c r="Z5474" t="n">
        <v>11</v>
      </c>
      <c r="AA5474"/>
      <c r="AB5474"/>
      <c r="AC5474"/>
      <c r="AD5474"/>
      <c r="AE5474"/>
      <c r="AF5474" t="n">
        <v>54</v>
      </c>
      <c r="AG5474" t="n">
        <v>43</v>
      </c>
      <c r="AH5474" t="n">
        <v>49</v>
      </c>
      <c r="AI5474" t="n">
        <v>20902</v>
      </c>
      <c r="AJ5474" t="n">
        <v>19246</v>
      </c>
      <c r="AK5474"/>
      <c r="AL5474"/>
      <c r="AM5474" t="n">
        <v>24124</v>
      </c>
      <c r="AN5474" t="n">
        <v>24439</v>
      </c>
      <c r="AO5474"/>
      <c r="AP5474"/>
      <c r="AQ5474"/>
      <c r="AR5474"/>
    </row>
    <row r="5475">
      <c r="A5475" t="n">
        <v>488280</v>
      </c>
      <c r="B5475" t="s">
        <v>7832</v>
      </c>
      <c r="C5475" t="s">
        <v>1098</v>
      </c>
      <c r="D5475" t="s">
        <v>1078</v>
      </c>
      <c r="E5475" t="s">
        <v>147</v>
      </c>
      <c r="F5475" t="s">
        <v>199</v>
      </c>
      <c r="G5475" t="s">
        <v>189</v>
      </c>
      <c r="H5475" t="s">
        <v>200</v>
      </c>
      <c r="I5475" t="s">
        <v>186</v>
      </c>
      <c r="J5475" t="s">
        <v>164</v>
      </c>
      <c r="K5475"/>
      <c r="L5475" t="s">
        <v>155</v>
      </c>
      <c r="M5475" t="s">
        <v>155</v>
      </c>
      <c r="N5475" t="n">
        <v>-81.2198</v>
      </c>
      <c r="O5475" t="n">
        <v>28.5991</v>
      </c>
      <c r="P5475" t="n">
        <v>84</v>
      </c>
      <c r="Q5475" t="n">
        <v>84</v>
      </c>
      <c r="R5475" t="n">
        <v>23.8</v>
      </c>
      <c r="S5475" t="n">
        <v>31</v>
      </c>
      <c r="T5475" t="n">
        <v>23.8</v>
      </c>
      <c r="U5475" t="n">
        <v>27.4</v>
      </c>
      <c r="V5475" t="n">
        <v>2.4</v>
      </c>
      <c r="W5475" t="n">
        <v>0</v>
      </c>
      <c r="X5475"/>
      <c r="Y5475"/>
      <c r="Z5475" t="n">
        <v>14</v>
      </c>
      <c r="AA5475"/>
      <c r="AB5475"/>
      <c r="AC5475"/>
      <c r="AD5475"/>
      <c r="AE5475"/>
      <c r="AF5475" t="n">
        <v>10</v>
      </c>
      <c r="AG5475" t="n">
        <v>44</v>
      </c>
      <c r="AH5475" t="n">
        <v>44</v>
      </c>
      <c r="AI5475" t="n">
        <v>12583</v>
      </c>
      <c r="AJ5475" t="n">
        <v>12458</v>
      </c>
      <c r="AK5475" t="n">
        <v>13083</v>
      </c>
      <c r="AL5475"/>
      <c r="AM5475"/>
      <c r="AN5475"/>
      <c r="AO5475"/>
      <c r="AP5475"/>
      <c r="AQ5475"/>
      <c r="AR5475"/>
    </row>
    <row r="5476">
      <c r="A5476" t="n">
        <v>488299</v>
      </c>
      <c r="B5476" t="s">
        <v>7833</v>
      </c>
      <c r="C5476" t="s">
        <v>4647</v>
      </c>
      <c r="D5476" t="s">
        <v>4775</v>
      </c>
      <c r="E5476" t="s">
        <v>283</v>
      </c>
      <c r="F5476" t="s">
        <v>199</v>
      </c>
      <c r="G5476" t="s">
        <v>189</v>
      </c>
      <c r="H5476" t="s">
        <v>200</v>
      </c>
      <c r="I5476" t="s">
        <v>151</v>
      </c>
      <c r="J5476" t="s">
        <v>164</v>
      </c>
      <c r="K5476"/>
      <c r="L5476" t="s">
        <v>155</v>
      </c>
      <c r="M5476" t="s">
        <v>155</v>
      </c>
      <c r="N5476" t="n">
        <v>-98.312</v>
      </c>
      <c r="O5476" t="n">
        <v>26.2139</v>
      </c>
      <c r="P5476" t="n">
        <v>61</v>
      </c>
      <c r="Q5476" t="n">
        <v>61</v>
      </c>
      <c r="R5476" t="n">
        <v>82</v>
      </c>
      <c r="S5476" t="n">
        <v>0</v>
      </c>
      <c r="T5476" t="n">
        <v>0</v>
      </c>
      <c r="U5476" t="n">
        <v>96.7</v>
      </c>
      <c r="V5476" t="n">
        <v>3.3</v>
      </c>
      <c r="W5476" t="n">
        <v>0</v>
      </c>
      <c r="X5476" t="n">
        <v>76</v>
      </c>
      <c r="Y5476" t="n">
        <v>78</v>
      </c>
      <c r="Z5476" t="n">
        <v>16</v>
      </c>
      <c r="AA5476"/>
      <c r="AB5476"/>
      <c r="AC5476"/>
      <c r="AD5476"/>
      <c r="AE5476"/>
      <c r="AF5476" t="n">
        <v>23</v>
      </c>
      <c r="AG5476" t="n">
        <v>70</v>
      </c>
      <c r="AH5476" t="n">
        <v>70</v>
      </c>
      <c r="AI5476" t="n">
        <v>2722</v>
      </c>
      <c r="AJ5476" t="n">
        <v>1494</v>
      </c>
      <c r="AK5476" t="n">
        <v>4391</v>
      </c>
      <c r="AL5476"/>
      <c r="AM5476"/>
      <c r="AN5476"/>
      <c r="AO5476"/>
      <c r="AP5476"/>
      <c r="AQ5476"/>
      <c r="AR5476"/>
    </row>
    <row r="5477">
      <c r="A5477" t="n">
        <v>488305</v>
      </c>
      <c r="B5477" t="s">
        <v>7834</v>
      </c>
      <c r="C5477" t="s">
        <v>3805</v>
      </c>
      <c r="D5477" t="s">
        <v>996</v>
      </c>
      <c r="E5477" t="s">
        <v>997</v>
      </c>
      <c r="F5477" t="s">
        <v>162</v>
      </c>
      <c r="G5477" t="s">
        <v>163</v>
      </c>
      <c r="H5477" t="s">
        <v>150</v>
      </c>
      <c r="I5477" t="s">
        <v>205</v>
      </c>
      <c r="J5477" t="s">
        <v>164</v>
      </c>
      <c r="K5477" t="s">
        <v>176</v>
      </c>
      <c r="L5477" t="s">
        <v>155</v>
      </c>
      <c r="M5477" t="s">
        <v>155</v>
      </c>
      <c r="N5477" t="n">
        <v>-77.6152</v>
      </c>
      <c r="O5477" t="n">
        <v>42.9097</v>
      </c>
      <c r="P5477" t="n">
        <v>122</v>
      </c>
      <c r="Q5477" t="n">
        <v>122</v>
      </c>
      <c r="R5477" t="n">
        <v>36.9</v>
      </c>
      <c r="S5477" t="n">
        <v>67.2</v>
      </c>
      <c r="T5477" t="n">
        <v>9</v>
      </c>
      <c r="U5477" t="n">
        <v>11.5</v>
      </c>
      <c r="V5477" t="n">
        <v>0</v>
      </c>
      <c r="W5477" t="n">
        <v>6.6</v>
      </c>
      <c r="X5477" t="n">
        <v>100</v>
      </c>
      <c r="Y5477"/>
      <c r="Z5477" t="n">
        <v>7</v>
      </c>
      <c r="AA5477" t="n">
        <v>33</v>
      </c>
      <c r="AB5477" t="n">
        <v>69.7</v>
      </c>
      <c r="AC5477"/>
      <c r="AD5477"/>
      <c r="AE5477"/>
      <c r="AF5477" t="n">
        <v>22</v>
      </c>
      <c r="AG5477" t="n">
        <v>47</v>
      </c>
      <c r="AH5477" t="n">
        <v>79</v>
      </c>
      <c r="AI5477" t="n">
        <v>10516</v>
      </c>
      <c r="AJ5477" t="n">
        <v>5667</v>
      </c>
      <c r="AK5477" t="n">
        <v>6462</v>
      </c>
      <c r="AL5477" t="n">
        <v>7371</v>
      </c>
      <c r="AM5477" t="n">
        <v>15368</v>
      </c>
      <c r="AN5477" t="n">
        <v>17432</v>
      </c>
      <c r="AO5477" t="n">
        <v>10</v>
      </c>
      <c r="AP5477" t="n">
        <v>17</v>
      </c>
      <c r="AQ5477"/>
      <c r="AR5477"/>
    </row>
    <row r="5478">
      <c r="A5478" t="n">
        <v>488314</v>
      </c>
      <c r="B5478" t="s">
        <v>7835</v>
      </c>
      <c r="C5478" t="s">
        <v>929</v>
      </c>
      <c r="D5478" t="s">
        <v>3037</v>
      </c>
      <c r="E5478" t="s">
        <v>997</v>
      </c>
      <c r="F5478" t="s">
        <v>162</v>
      </c>
      <c r="G5478" t="s">
        <v>163</v>
      </c>
      <c r="H5478" t="s">
        <v>150</v>
      </c>
      <c r="I5478" t="s">
        <v>186</v>
      </c>
      <c r="J5478" t="s">
        <v>164</v>
      </c>
      <c r="K5478" t="s">
        <v>209</v>
      </c>
      <c r="L5478" t="s">
        <v>155</v>
      </c>
      <c r="M5478" t="s">
        <v>155</v>
      </c>
      <c r="N5478" t="n">
        <v>-74.2108</v>
      </c>
      <c r="O5478" t="n">
        <v>40.0437</v>
      </c>
      <c r="P5478" t="n">
        <v>132</v>
      </c>
      <c r="Q5478" t="n">
        <v>132</v>
      </c>
      <c r="R5478" t="n">
        <v>0</v>
      </c>
      <c r="S5478" t="n">
        <v>87.1</v>
      </c>
      <c r="T5478" t="n">
        <v>0</v>
      </c>
      <c r="U5478" t="n">
        <v>0</v>
      </c>
      <c r="V5478" t="n">
        <v>0</v>
      </c>
      <c r="W5478" t="n">
        <v>12.9</v>
      </c>
      <c r="X5478" t="n">
        <v>78</v>
      </c>
      <c r="Y5478"/>
      <c r="Z5478" t="n">
        <v>22</v>
      </c>
      <c r="AA5478" t="n">
        <v>23</v>
      </c>
      <c r="AB5478"/>
      <c r="AC5478" t="n">
        <v>23</v>
      </c>
      <c r="AD5478"/>
      <c r="AE5478"/>
      <c r="AF5478" t="n">
        <v>23</v>
      </c>
      <c r="AG5478" t="n">
        <v>44</v>
      </c>
      <c r="AH5478" t="n">
        <v>95</v>
      </c>
      <c r="AI5478" t="n">
        <v>10707</v>
      </c>
      <c r="AJ5478"/>
      <c r="AK5478" t="n">
        <v>8576</v>
      </c>
      <c r="AL5478" t="n">
        <v>8217</v>
      </c>
      <c r="AM5478" t="n">
        <v>6176</v>
      </c>
      <c r="AN5478"/>
      <c r="AO5478"/>
      <c r="AP5478" t="n">
        <v>3</v>
      </c>
      <c r="AQ5478"/>
      <c r="AR5478"/>
    </row>
    <row r="5479">
      <c r="A5479" t="n">
        <v>488332</v>
      </c>
      <c r="B5479" t="s">
        <v>7836</v>
      </c>
      <c r="C5479" t="s">
        <v>5928</v>
      </c>
      <c r="D5479" t="s">
        <v>1078</v>
      </c>
      <c r="E5479" t="s">
        <v>147</v>
      </c>
      <c r="F5479" t="s">
        <v>279</v>
      </c>
      <c r="G5479" t="s">
        <v>189</v>
      </c>
      <c r="H5479" t="s">
        <v>174</v>
      </c>
      <c r="I5479" t="s">
        <v>151</v>
      </c>
      <c r="J5479" t="s">
        <v>164</v>
      </c>
      <c r="K5479" t="s">
        <v>176</v>
      </c>
      <c r="L5479" t="s">
        <v>155</v>
      </c>
      <c r="M5479" t="s">
        <v>155</v>
      </c>
      <c r="N5479" t="n">
        <v>-80.1397</v>
      </c>
      <c r="O5479" t="n">
        <v>26.2262</v>
      </c>
      <c r="P5479" t="n">
        <v>271</v>
      </c>
      <c r="Q5479" t="n">
        <v>271</v>
      </c>
      <c r="R5479" t="n">
        <v>89.3</v>
      </c>
      <c r="S5479" t="n">
        <v>1.1</v>
      </c>
      <c r="T5479" t="n">
        <v>95.2</v>
      </c>
      <c r="U5479" t="n">
        <v>1.8</v>
      </c>
      <c r="V5479" t="n">
        <v>1.8</v>
      </c>
      <c r="W5479" t="n">
        <v>0</v>
      </c>
      <c r="X5479" t="n">
        <v>100</v>
      </c>
      <c r="Y5479"/>
      <c r="Z5479" t="n">
        <v>24</v>
      </c>
      <c r="AA5479" t="n">
        <v>2</v>
      </c>
      <c r="AB5479"/>
      <c r="AC5479"/>
      <c r="AD5479"/>
      <c r="AE5479"/>
      <c r="AF5479" t="n">
        <v>26</v>
      </c>
      <c r="AG5479" t="n">
        <v>22</v>
      </c>
      <c r="AH5479" t="n">
        <v>35</v>
      </c>
      <c r="AI5479" t="n">
        <v>11776</v>
      </c>
      <c r="AJ5479" t="n">
        <v>11974</v>
      </c>
      <c r="AK5479" t="n">
        <v>10948</v>
      </c>
      <c r="AL5479" t="n">
        <v>17222</v>
      </c>
      <c r="AM5479" t="n">
        <v>17222</v>
      </c>
      <c r="AN5479" t="n">
        <v>17222</v>
      </c>
      <c r="AO5479" t="n">
        <v>48</v>
      </c>
      <c r="AP5479"/>
      <c r="AQ5479"/>
      <c r="AR5479"/>
    </row>
    <row r="5480">
      <c r="A5480" t="n">
        <v>488350</v>
      </c>
      <c r="B5480" t="s">
        <v>7837</v>
      </c>
      <c r="C5480" t="s">
        <v>929</v>
      </c>
      <c r="D5480" t="s">
        <v>3037</v>
      </c>
      <c r="E5480" t="s">
        <v>997</v>
      </c>
      <c r="F5480" t="s">
        <v>162</v>
      </c>
      <c r="G5480" t="s">
        <v>163</v>
      </c>
      <c r="H5480" t="s">
        <v>150</v>
      </c>
      <c r="I5480" t="s">
        <v>151</v>
      </c>
      <c r="J5480" t="s">
        <v>164</v>
      </c>
      <c r="K5480" t="s">
        <v>209</v>
      </c>
      <c r="L5480" t="s">
        <v>155</v>
      </c>
      <c r="M5480" t="s">
        <v>155</v>
      </c>
      <c r="N5480" t="n">
        <v>-74.1976</v>
      </c>
      <c r="O5480" t="n">
        <v>40.091</v>
      </c>
      <c r="P5480" t="n">
        <v>150</v>
      </c>
      <c r="Q5480" t="n">
        <v>150</v>
      </c>
      <c r="R5480" t="n">
        <v>0</v>
      </c>
      <c r="S5480" t="n">
        <v>96</v>
      </c>
      <c r="T5480" t="n">
        <v>0</v>
      </c>
      <c r="U5480" t="n">
        <v>0</v>
      </c>
      <c r="V5480" t="n">
        <v>0</v>
      </c>
      <c r="W5480" t="n">
        <v>4</v>
      </c>
      <c r="X5480" t="n">
        <v>71</v>
      </c>
      <c r="Y5480"/>
      <c r="Z5480" t="n">
        <v>26</v>
      </c>
      <c r="AA5480" t="n">
        <v>23</v>
      </c>
      <c r="AB5480" t="n">
        <v>69.6</v>
      </c>
      <c r="AC5480" t="n">
        <v>23</v>
      </c>
      <c r="AD5480" t="n">
        <v>8.7</v>
      </c>
      <c r="AE5480" t="n">
        <v>8.7</v>
      </c>
      <c r="AF5480" t="n">
        <v>58</v>
      </c>
      <c r="AG5480" t="n">
        <v>38</v>
      </c>
      <c r="AH5480" t="n">
        <v>83</v>
      </c>
      <c r="AI5480" t="n">
        <v>8944</v>
      </c>
      <c r="AJ5480" t="n">
        <v>8678</v>
      </c>
      <c r="AK5480" t="n">
        <v>7693</v>
      </c>
      <c r="AL5480" t="n">
        <v>9338</v>
      </c>
      <c r="AM5480" t="n">
        <v>6245</v>
      </c>
      <c r="AN5480"/>
      <c r="AO5480" t="n">
        <v>17</v>
      </c>
      <c r="AP5480"/>
      <c r="AQ5480"/>
      <c r="AR5480"/>
    </row>
    <row r="5481">
      <c r="A5481" t="n">
        <v>488369</v>
      </c>
      <c r="B5481" t="s">
        <v>7838</v>
      </c>
      <c r="C5481" t="s">
        <v>7839</v>
      </c>
      <c r="D5481" t="s">
        <v>4200</v>
      </c>
      <c r="E5481" t="s">
        <v>997</v>
      </c>
      <c r="F5481" t="s">
        <v>199</v>
      </c>
      <c r="G5481" t="s">
        <v>189</v>
      </c>
      <c r="H5481" t="s">
        <v>200</v>
      </c>
      <c r="I5481" t="s">
        <v>186</v>
      </c>
      <c r="J5481" t="s">
        <v>164</v>
      </c>
      <c r="K5481"/>
      <c r="L5481" t="s">
        <v>155</v>
      </c>
      <c r="M5481" t="s">
        <v>155</v>
      </c>
      <c r="N5481" t="n">
        <v>-75.3332</v>
      </c>
      <c r="O5481" t="n">
        <v>40.1106</v>
      </c>
      <c r="P5481" t="n">
        <v>107</v>
      </c>
      <c r="Q5481" t="n">
        <v>107</v>
      </c>
      <c r="R5481" t="n">
        <v>18.7</v>
      </c>
      <c r="S5481" t="n">
        <v>20.6</v>
      </c>
      <c r="T5481" t="n">
        <v>60.7</v>
      </c>
      <c r="U5481" t="n">
        <v>12.1</v>
      </c>
      <c r="V5481" t="n">
        <v>0</v>
      </c>
      <c r="W5481" t="n">
        <v>0</v>
      </c>
      <c r="X5481" t="n">
        <v>100</v>
      </c>
      <c r="Y5481"/>
      <c r="Z5481" t="n">
        <v>16</v>
      </c>
      <c r="AA5481"/>
      <c r="AB5481"/>
      <c r="AC5481"/>
      <c r="AD5481"/>
      <c r="AE5481"/>
      <c r="AF5481" t="n">
        <v>23</v>
      </c>
      <c r="AG5481" t="n">
        <v>68</v>
      </c>
      <c r="AH5481" t="n">
        <v>68</v>
      </c>
      <c r="AI5481" t="n">
        <v>19695</v>
      </c>
      <c r="AJ5481" t="n">
        <v>19504</v>
      </c>
      <c r="AK5481" t="n">
        <v>21704</v>
      </c>
      <c r="AL5481" t="n">
        <v>18257</v>
      </c>
      <c r="AM5481" t="n">
        <v>25152</v>
      </c>
      <c r="AN5481"/>
      <c r="AO5481"/>
      <c r="AP5481"/>
      <c r="AQ5481"/>
      <c r="AR5481"/>
    </row>
    <row r="5482">
      <c r="A5482" t="n">
        <v>488378</v>
      </c>
      <c r="B5482" t="s">
        <v>7840</v>
      </c>
      <c r="C5482" t="s">
        <v>7841</v>
      </c>
      <c r="D5482" t="s">
        <v>5199</v>
      </c>
      <c r="E5482" t="s">
        <v>267</v>
      </c>
      <c r="F5482" t="s">
        <v>199</v>
      </c>
      <c r="G5482" t="s">
        <v>189</v>
      </c>
      <c r="H5482" t="s">
        <v>200</v>
      </c>
      <c r="I5482" t="s">
        <v>186</v>
      </c>
      <c r="J5482" t="s">
        <v>164</v>
      </c>
      <c r="K5482"/>
      <c r="L5482" t="s">
        <v>155</v>
      </c>
      <c r="M5482" t="s">
        <v>155</v>
      </c>
      <c r="N5482" t="n">
        <v>-117.5891</v>
      </c>
      <c r="O5482" t="n">
        <v>47.6432</v>
      </c>
      <c r="P5482" t="n">
        <v>190</v>
      </c>
      <c r="Q5482" t="n">
        <v>190</v>
      </c>
      <c r="R5482" t="n">
        <v>95.8</v>
      </c>
      <c r="S5482" t="n">
        <v>84.7</v>
      </c>
      <c r="T5482" t="n">
        <v>3.2</v>
      </c>
      <c r="U5482" t="n">
        <v>3.7</v>
      </c>
      <c r="V5482" t="n">
        <v>5.3</v>
      </c>
      <c r="W5482" t="n">
        <v>0</v>
      </c>
      <c r="X5482" t="n">
        <v>82</v>
      </c>
      <c r="Y5482"/>
      <c r="Z5482" t="n">
        <v>20</v>
      </c>
      <c r="AA5482"/>
      <c r="AB5482"/>
      <c r="AC5482"/>
      <c r="AD5482"/>
      <c r="AE5482"/>
      <c r="AF5482" t="n">
        <v>107</v>
      </c>
      <c r="AG5482" t="n">
        <v>81</v>
      </c>
      <c r="AH5482" t="n">
        <v>81</v>
      </c>
      <c r="AI5482" t="n">
        <v>17500</v>
      </c>
      <c r="AJ5482" t="n">
        <v>17534</v>
      </c>
      <c r="AK5482" t="n">
        <v>17412</v>
      </c>
      <c r="AL5482" t="n">
        <v>17016</v>
      </c>
      <c r="AM5482"/>
      <c r="AN5482"/>
      <c r="AO5482"/>
      <c r="AP5482"/>
      <c r="AQ5482"/>
      <c r="AR5482"/>
    </row>
    <row r="5483">
      <c r="A5483" t="n">
        <v>488387</v>
      </c>
      <c r="B5483" t="s">
        <v>7842</v>
      </c>
      <c r="C5483" t="s">
        <v>582</v>
      </c>
      <c r="D5483" t="s">
        <v>440</v>
      </c>
      <c r="E5483" t="s">
        <v>267</v>
      </c>
      <c r="F5483" t="s">
        <v>162</v>
      </c>
      <c r="G5483" t="s">
        <v>163</v>
      </c>
      <c r="H5483" t="s">
        <v>150</v>
      </c>
      <c r="I5483" t="s">
        <v>186</v>
      </c>
      <c r="J5483" t="s">
        <v>164</v>
      </c>
      <c r="K5483" t="s">
        <v>209</v>
      </c>
      <c r="L5483" t="s">
        <v>155</v>
      </c>
      <c r="M5483" t="s">
        <v>155</v>
      </c>
      <c r="N5483" t="n">
        <v>-117.7161</v>
      </c>
      <c r="O5483" t="n">
        <v>34.0943</v>
      </c>
      <c r="P5483" t="n">
        <v>401</v>
      </c>
      <c r="Q5483" t="n">
        <v>13</v>
      </c>
      <c r="R5483" t="n">
        <v>38.5</v>
      </c>
      <c r="S5483" t="n">
        <v>38.5</v>
      </c>
      <c r="T5483" t="n">
        <v>0</v>
      </c>
      <c r="U5483" t="n">
        <v>53.8</v>
      </c>
      <c r="V5483" t="n">
        <v>7.7</v>
      </c>
      <c r="W5483" t="n">
        <v>0</v>
      </c>
      <c r="X5483"/>
      <c r="Y5483"/>
      <c r="Z5483" t="n">
        <v>9</v>
      </c>
      <c r="AA5483"/>
      <c r="AB5483"/>
      <c r="AC5483"/>
      <c r="AD5483"/>
      <c r="AE5483"/>
      <c r="AF5483" t="n">
        <v>0</v>
      </c>
      <c r="AG5483" t="n">
        <v>0</v>
      </c>
      <c r="AH5483" t="n">
        <v>0</v>
      </c>
      <c r="AI5483"/>
      <c r="AJ5483"/>
      <c r="AK5483"/>
      <c r="AL5483"/>
      <c r="AM5483"/>
      <c r="AN5483"/>
      <c r="AO5483"/>
      <c r="AP5483"/>
      <c r="AQ5483" t="n">
        <v>134</v>
      </c>
      <c r="AR5483"/>
    </row>
    <row r="5484">
      <c r="A5484" t="n">
        <v>488396</v>
      </c>
      <c r="B5484" t="s">
        <v>7843</v>
      </c>
      <c r="C5484" t="s">
        <v>7844</v>
      </c>
      <c r="D5484" t="s">
        <v>1433</v>
      </c>
      <c r="E5484" t="s">
        <v>1434</v>
      </c>
      <c r="F5484" t="s">
        <v>199</v>
      </c>
      <c r="G5484" t="s">
        <v>189</v>
      </c>
      <c r="H5484" t="s">
        <v>200</v>
      </c>
      <c r="I5484" t="s">
        <v>186</v>
      </c>
      <c r="J5484" t="s">
        <v>164</v>
      </c>
      <c r="K5484"/>
      <c r="L5484" t="s">
        <v>155</v>
      </c>
      <c r="M5484" t="s">
        <v>155</v>
      </c>
      <c r="N5484" t="n">
        <v>-87.7057</v>
      </c>
      <c r="O5484" t="n">
        <v>41.485</v>
      </c>
      <c r="P5484" t="n">
        <v>69</v>
      </c>
      <c r="Q5484" t="n">
        <v>69</v>
      </c>
      <c r="R5484" t="n">
        <v>18.8</v>
      </c>
      <c r="S5484" t="n">
        <v>2.9</v>
      </c>
      <c r="T5484" t="n">
        <v>92.8</v>
      </c>
      <c r="U5484" t="n">
        <v>4.3</v>
      </c>
      <c r="V5484" t="n">
        <v>0</v>
      </c>
      <c r="W5484" t="n">
        <v>0</v>
      </c>
      <c r="X5484" t="n">
        <v>0</v>
      </c>
      <c r="Y5484" t="n">
        <v>86</v>
      </c>
      <c r="Z5484" t="n">
        <v>18</v>
      </c>
      <c r="AA5484"/>
      <c r="AB5484"/>
      <c r="AC5484"/>
      <c r="AD5484"/>
      <c r="AE5484"/>
      <c r="AF5484" t="n">
        <v>13</v>
      </c>
      <c r="AG5484" t="n">
        <v>90</v>
      </c>
      <c r="AH5484" t="n">
        <v>90</v>
      </c>
      <c r="AI5484" t="n">
        <v>11785</v>
      </c>
      <c r="AJ5484" t="n">
        <v>11785</v>
      </c>
      <c r="AK5484"/>
      <c r="AL5484"/>
      <c r="AM5484"/>
      <c r="AN5484"/>
      <c r="AO5484"/>
      <c r="AP5484"/>
      <c r="AQ5484"/>
      <c r="AR5484"/>
    </row>
    <row r="5485">
      <c r="A5485" t="n">
        <v>488411</v>
      </c>
      <c r="B5485" t="s">
        <v>7845</v>
      </c>
      <c r="C5485" t="s">
        <v>5634</v>
      </c>
      <c r="D5485" t="s">
        <v>440</v>
      </c>
      <c r="E5485" t="s">
        <v>267</v>
      </c>
      <c r="F5485" t="s">
        <v>199</v>
      </c>
      <c r="G5485" t="s">
        <v>189</v>
      </c>
      <c r="H5485" t="s">
        <v>200</v>
      </c>
      <c r="I5485" t="s">
        <v>186</v>
      </c>
      <c r="J5485" t="s">
        <v>164</v>
      </c>
      <c r="K5485"/>
      <c r="L5485" t="s">
        <v>155</v>
      </c>
      <c r="M5485" t="s">
        <v>155</v>
      </c>
      <c r="N5485" t="n">
        <v>-121.2895</v>
      </c>
      <c r="O5485" t="n">
        <v>38.7219</v>
      </c>
      <c r="P5485" t="n">
        <v>207</v>
      </c>
      <c r="Q5485" t="n">
        <v>207</v>
      </c>
      <c r="R5485" t="n">
        <v>99</v>
      </c>
      <c r="S5485" t="n">
        <v>59.9</v>
      </c>
      <c r="T5485" t="n">
        <v>2.4</v>
      </c>
      <c r="U5485" t="n">
        <v>18.8</v>
      </c>
      <c r="V5485" t="n">
        <v>1.9</v>
      </c>
      <c r="W5485" t="n">
        <v>0</v>
      </c>
      <c r="X5485" t="n">
        <v>100</v>
      </c>
      <c r="Y5485"/>
      <c r="Z5485" t="n">
        <v>14</v>
      </c>
      <c r="AA5485"/>
      <c r="AB5485"/>
      <c r="AC5485"/>
      <c r="AD5485"/>
      <c r="AE5485"/>
      <c r="AF5485" t="n">
        <v>140</v>
      </c>
      <c r="AG5485" t="n">
        <v>31</v>
      </c>
      <c r="AH5485" t="n">
        <v>31</v>
      </c>
      <c r="AI5485" t="n">
        <v>23042</v>
      </c>
      <c r="AJ5485" t="n">
        <v>21327</v>
      </c>
      <c r="AK5485" t="n">
        <v>22023</v>
      </c>
      <c r="AL5485" t="n">
        <v>25413</v>
      </c>
      <c r="AM5485" t="n">
        <v>27207</v>
      </c>
      <c r="AN5485" t="n">
        <v>28018</v>
      </c>
      <c r="AO5485"/>
      <c r="AP5485"/>
      <c r="AQ5485"/>
      <c r="AR5485"/>
    </row>
    <row r="5486">
      <c r="A5486" t="n">
        <v>488420</v>
      </c>
      <c r="B5486" t="s">
        <v>7846</v>
      </c>
      <c r="C5486" t="s">
        <v>7060</v>
      </c>
      <c r="D5486" t="s">
        <v>1445</v>
      </c>
      <c r="E5486" t="s">
        <v>1434</v>
      </c>
      <c r="F5486" t="s">
        <v>199</v>
      </c>
      <c r="G5486" t="s">
        <v>189</v>
      </c>
      <c r="H5486" t="s">
        <v>200</v>
      </c>
      <c r="I5486" t="s">
        <v>151</v>
      </c>
      <c r="J5486" t="s">
        <v>164</v>
      </c>
      <c r="K5486"/>
      <c r="L5486" t="s">
        <v>155</v>
      </c>
      <c r="M5486" t="s">
        <v>155</v>
      </c>
      <c r="N5486" t="n">
        <v>-86.1566</v>
      </c>
      <c r="O5486" t="n">
        <v>39.9408</v>
      </c>
      <c r="P5486" t="n">
        <v>282</v>
      </c>
      <c r="Q5486" t="n">
        <v>282</v>
      </c>
      <c r="R5486" t="n">
        <v>89.4</v>
      </c>
      <c r="S5486" t="n">
        <v>66.3</v>
      </c>
      <c r="T5486" t="n">
        <v>20.2</v>
      </c>
      <c r="U5486" t="n">
        <v>5.3</v>
      </c>
      <c r="V5486" t="n">
        <v>0.7</v>
      </c>
      <c r="W5486" t="n">
        <v>0</v>
      </c>
      <c r="X5486"/>
      <c r="Y5486" t="n">
        <v>74</v>
      </c>
      <c r="Z5486" t="n">
        <v>15</v>
      </c>
      <c r="AA5486"/>
      <c r="AB5486"/>
      <c r="AC5486"/>
      <c r="AD5486"/>
      <c r="AE5486"/>
      <c r="AF5486" t="n">
        <v>0</v>
      </c>
      <c r="AG5486" t="n">
        <v>43</v>
      </c>
      <c r="AH5486" t="n">
        <v>43</v>
      </c>
      <c r="AI5486"/>
      <c r="AJ5486"/>
      <c r="AK5486"/>
      <c r="AL5486"/>
      <c r="AM5486"/>
      <c r="AN5486"/>
      <c r="AO5486"/>
      <c r="AP5486"/>
      <c r="AQ5486"/>
      <c r="AR5486"/>
    </row>
    <row r="5487">
      <c r="A5487" t="n">
        <v>488439</v>
      </c>
      <c r="B5487" t="s">
        <v>7847</v>
      </c>
      <c r="C5487" t="s">
        <v>1679</v>
      </c>
      <c r="D5487" t="s">
        <v>1445</v>
      </c>
      <c r="E5487" t="s">
        <v>1434</v>
      </c>
      <c r="F5487" t="s">
        <v>199</v>
      </c>
      <c r="G5487" t="s">
        <v>189</v>
      </c>
      <c r="H5487" t="s">
        <v>200</v>
      </c>
      <c r="I5487" t="s">
        <v>151</v>
      </c>
      <c r="J5487" t="s">
        <v>164</v>
      </c>
      <c r="K5487"/>
      <c r="L5487" t="s">
        <v>155</v>
      </c>
      <c r="M5487" t="s">
        <v>155</v>
      </c>
      <c r="N5487" t="n">
        <v>-86.2076</v>
      </c>
      <c r="O5487" t="n">
        <v>39.7964</v>
      </c>
      <c r="P5487" t="n">
        <v>228</v>
      </c>
      <c r="Q5487" t="n">
        <v>228</v>
      </c>
      <c r="R5487" t="n">
        <v>21.1</v>
      </c>
      <c r="S5487" t="n">
        <v>14</v>
      </c>
      <c r="T5487" t="n">
        <v>71.1</v>
      </c>
      <c r="U5487" t="n">
        <v>7.9</v>
      </c>
      <c r="V5487" t="n">
        <v>3.1</v>
      </c>
      <c r="W5487" t="n">
        <v>0</v>
      </c>
      <c r="X5487" t="n">
        <v>38</v>
      </c>
      <c r="Y5487" t="n">
        <v>33</v>
      </c>
      <c r="Z5487" t="n">
        <v>20</v>
      </c>
      <c r="AA5487"/>
      <c r="AB5487"/>
      <c r="AC5487"/>
      <c r="AD5487"/>
      <c r="AE5487"/>
      <c r="AF5487" t="n">
        <v>39</v>
      </c>
      <c r="AG5487" t="n">
        <v>60</v>
      </c>
      <c r="AH5487" t="n">
        <v>60</v>
      </c>
      <c r="AI5487" t="n">
        <v>15381</v>
      </c>
      <c r="AJ5487" t="n">
        <v>15665</v>
      </c>
      <c r="AK5487"/>
      <c r="AL5487"/>
      <c r="AM5487"/>
      <c r="AN5487"/>
      <c r="AO5487"/>
      <c r="AP5487"/>
      <c r="AQ5487"/>
      <c r="AR5487"/>
    </row>
    <row r="5488">
      <c r="A5488" t="n">
        <v>488448</v>
      </c>
      <c r="B5488" t="s">
        <v>7848</v>
      </c>
      <c r="C5488" t="s">
        <v>5208</v>
      </c>
      <c r="D5488" t="s">
        <v>5199</v>
      </c>
      <c r="E5488" t="s">
        <v>267</v>
      </c>
      <c r="F5488" t="s">
        <v>188</v>
      </c>
      <c r="G5488" t="s">
        <v>189</v>
      </c>
      <c r="H5488" t="s">
        <v>150</v>
      </c>
      <c r="I5488" t="s">
        <v>151</v>
      </c>
      <c r="J5488" t="s">
        <v>164</v>
      </c>
      <c r="K5488" t="s">
        <v>209</v>
      </c>
      <c r="L5488" t="s">
        <v>155</v>
      </c>
      <c r="M5488" t="s">
        <v>155</v>
      </c>
      <c r="N5488" t="n">
        <v>-122.3771</v>
      </c>
      <c r="O5488" t="n">
        <v>47.6489</v>
      </c>
      <c r="P5488" t="n">
        <v>151</v>
      </c>
      <c r="Q5488" t="n">
        <v>92</v>
      </c>
      <c r="R5488" t="n">
        <v>28.3</v>
      </c>
      <c r="S5488" t="n">
        <v>53.3</v>
      </c>
      <c r="T5488" t="n">
        <v>17.4</v>
      </c>
      <c r="U5488" t="n">
        <v>10.9</v>
      </c>
      <c r="V5488" t="n">
        <v>5.4</v>
      </c>
      <c r="W5488" t="n">
        <v>0</v>
      </c>
      <c r="X5488" t="n">
        <v>73</v>
      </c>
      <c r="Y5488"/>
      <c r="Z5488" t="n">
        <v>8</v>
      </c>
      <c r="AA5488" t="n">
        <v>9</v>
      </c>
      <c r="AB5488" t="n">
        <v>88.9</v>
      </c>
      <c r="AC5488"/>
      <c r="AD5488"/>
      <c r="AE5488"/>
      <c r="AF5488" t="n">
        <v>11</v>
      </c>
      <c r="AG5488" t="n">
        <v>41</v>
      </c>
      <c r="AH5488" t="n">
        <v>52</v>
      </c>
      <c r="AI5488" t="n">
        <v>39215</v>
      </c>
      <c r="AJ5488" t="n">
        <v>37755</v>
      </c>
      <c r="AK5488" t="n">
        <v>40601</v>
      </c>
      <c r="AL5488"/>
      <c r="AM5488" t="n">
        <v>47354</v>
      </c>
      <c r="AN5488"/>
      <c r="AO5488"/>
      <c r="AP5488" t="n">
        <v>26</v>
      </c>
      <c r="AQ5488" t="n">
        <v>27</v>
      </c>
      <c r="AR5488"/>
    </row>
    <row r="5489">
      <c r="A5489" t="n">
        <v>488527</v>
      </c>
      <c r="B5489" t="s">
        <v>7849</v>
      </c>
      <c r="C5489" t="s">
        <v>396</v>
      </c>
      <c r="D5489" t="s">
        <v>345</v>
      </c>
      <c r="E5489" t="s">
        <v>147</v>
      </c>
      <c r="F5489" t="s">
        <v>162</v>
      </c>
      <c r="G5489" t="s">
        <v>163</v>
      </c>
      <c r="H5489" t="s">
        <v>150</v>
      </c>
      <c r="I5489" t="s">
        <v>151</v>
      </c>
      <c r="J5489" t="s">
        <v>164</v>
      </c>
      <c r="K5489" t="s">
        <v>209</v>
      </c>
      <c r="L5489" t="s">
        <v>155</v>
      </c>
      <c r="M5489" t="s">
        <v>155</v>
      </c>
      <c r="N5489" t="n">
        <v>-94.3191</v>
      </c>
      <c r="O5489" t="n">
        <v>35.3174</v>
      </c>
      <c r="P5489" t="n">
        <v>817</v>
      </c>
      <c r="Q5489"/>
      <c r="R5489"/>
      <c r="S5489"/>
      <c r="T5489"/>
      <c r="U5489"/>
      <c r="V5489"/>
      <c r="W5489"/>
      <c r="X5489"/>
      <c r="Y5489"/>
      <c r="Z5489"/>
      <c r="AA5489"/>
      <c r="AB5489"/>
      <c r="AC5489"/>
      <c r="AD5489"/>
      <c r="AE5489"/>
      <c r="AF5489"/>
      <c r="AG5489"/>
      <c r="AH5489"/>
      <c r="AI5489"/>
      <c r="AJ5489"/>
      <c r="AK5489"/>
      <c r="AL5489"/>
      <c r="AM5489"/>
      <c r="AN5489"/>
      <c r="AO5489"/>
      <c r="AP5489"/>
      <c r="AQ5489" t="n">
        <v>32</v>
      </c>
      <c r="AR5489" t="n">
        <v>133</v>
      </c>
    </row>
    <row r="5490">
      <c r="A5490" t="n">
        <v>488554</v>
      </c>
      <c r="B5490" t="s">
        <v>7850</v>
      </c>
      <c r="C5490" t="s">
        <v>3167</v>
      </c>
      <c r="D5490" t="s">
        <v>333</v>
      </c>
      <c r="E5490" t="s">
        <v>283</v>
      </c>
      <c r="F5490" t="s">
        <v>188</v>
      </c>
      <c r="G5490" t="s">
        <v>189</v>
      </c>
      <c r="H5490" t="s">
        <v>150</v>
      </c>
      <c r="I5490" t="s">
        <v>186</v>
      </c>
      <c r="J5490" t="s">
        <v>164</v>
      </c>
      <c r="K5490" t="s">
        <v>209</v>
      </c>
      <c r="L5490" t="s">
        <v>155</v>
      </c>
      <c r="M5490" t="s">
        <v>155</v>
      </c>
      <c r="N5490" t="n">
        <v>-106.7378</v>
      </c>
      <c r="O5490" t="n">
        <v>32.2781</v>
      </c>
      <c r="P5490" t="n">
        <v>662</v>
      </c>
      <c r="Q5490"/>
      <c r="R5490"/>
      <c r="S5490"/>
      <c r="T5490"/>
      <c r="U5490"/>
      <c r="V5490"/>
      <c r="W5490"/>
      <c r="X5490"/>
      <c r="Y5490"/>
      <c r="Z5490"/>
      <c r="AA5490"/>
      <c r="AB5490"/>
      <c r="AC5490"/>
      <c r="AD5490"/>
      <c r="AE5490"/>
      <c r="AF5490"/>
      <c r="AG5490"/>
      <c r="AH5490"/>
      <c r="AI5490"/>
      <c r="AJ5490"/>
      <c r="AK5490"/>
      <c r="AL5490"/>
      <c r="AM5490"/>
      <c r="AN5490"/>
      <c r="AO5490"/>
      <c r="AP5490"/>
      <c r="AQ5490"/>
      <c r="AR5490" t="n">
        <v>134</v>
      </c>
    </row>
    <row r="5491">
      <c r="A5491" t="n">
        <v>488563</v>
      </c>
      <c r="B5491" t="s">
        <v>7851</v>
      </c>
      <c r="C5491" t="s">
        <v>460</v>
      </c>
      <c r="D5491" t="s">
        <v>440</v>
      </c>
      <c r="E5491" t="s">
        <v>267</v>
      </c>
      <c r="F5491" t="s">
        <v>279</v>
      </c>
      <c r="G5491" t="s">
        <v>189</v>
      </c>
      <c r="H5491" t="s">
        <v>174</v>
      </c>
      <c r="I5491" t="s">
        <v>151</v>
      </c>
      <c r="J5491" t="s">
        <v>164</v>
      </c>
      <c r="K5491"/>
      <c r="L5491" t="s">
        <v>155</v>
      </c>
      <c r="M5491" t="s">
        <v>155</v>
      </c>
      <c r="N5491" t="n">
        <v>-118.1289</v>
      </c>
      <c r="O5491" t="n">
        <v>34.1451</v>
      </c>
      <c r="P5491" t="n">
        <v>24</v>
      </c>
      <c r="Q5491" t="n">
        <v>24</v>
      </c>
      <c r="R5491" t="n">
        <v>25</v>
      </c>
      <c r="S5491" t="n">
        <v>12.5</v>
      </c>
      <c r="T5491" t="n">
        <v>20.8</v>
      </c>
      <c r="U5491" t="n">
        <v>8.3</v>
      </c>
      <c r="V5491" t="n">
        <v>8.3</v>
      </c>
      <c r="W5491" t="n">
        <v>50</v>
      </c>
      <c r="X5491" t="n">
        <v>22</v>
      </c>
      <c r="Y5491"/>
      <c r="Z5491" t="n">
        <v>1</v>
      </c>
      <c r="AA5491" t="n">
        <v>5</v>
      </c>
      <c r="AB5491" t="n">
        <v>80</v>
      </c>
      <c r="AC5491"/>
      <c r="AD5491"/>
      <c r="AE5491"/>
      <c r="AF5491" t="n">
        <v>9</v>
      </c>
      <c r="AG5491" t="n">
        <v>7</v>
      </c>
      <c r="AH5491" t="n">
        <v>64</v>
      </c>
      <c r="AI5491" t="n">
        <v>32546</v>
      </c>
      <c r="AJ5491" t="n">
        <v>18922</v>
      </c>
      <c r="AK5491"/>
      <c r="AL5491"/>
      <c r="AM5491"/>
      <c r="AN5491"/>
      <c r="AO5491"/>
      <c r="AP5491"/>
      <c r="AQ5491"/>
      <c r="AR5491"/>
    </row>
    <row r="5492">
      <c r="A5492" t="n">
        <v>488572</v>
      </c>
      <c r="B5492" t="s">
        <v>7852</v>
      </c>
      <c r="C5492" t="s">
        <v>587</v>
      </c>
      <c r="D5492" t="s">
        <v>440</v>
      </c>
      <c r="E5492" t="s">
        <v>267</v>
      </c>
      <c r="F5492" t="s">
        <v>188</v>
      </c>
      <c r="G5492" t="s">
        <v>189</v>
      </c>
      <c r="H5492" t="s">
        <v>150</v>
      </c>
      <c r="I5492" t="s">
        <v>186</v>
      </c>
      <c r="J5492" t="s">
        <v>164</v>
      </c>
      <c r="K5492" t="s">
        <v>209</v>
      </c>
      <c r="L5492" t="s">
        <v>155</v>
      </c>
      <c r="M5492" t="s">
        <v>155</v>
      </c>
      <c r="N5492" t="n">
        <v>-119.702</v>
      </c>
      <c r="O5492" t="n">
        <v>36.8325</v>
      </c>
      <c r="P5492" t="n">
        <v>392</v>
      </c>
      <c r="Q5492"/>
      <c r="R5492"/>
      <c r="S5492"/>
      <c r="T5492"/>
      <c r="U5492"/>
      <c r="V5492"/>
      <c r="W5492"/>
      <c r="X5492"/>
      <c r="Y5492"/>
      <c r="Z5492"/>
      <c r="AA5492"/>
      <c r="AB5492"/>
      <c r="AC5492"/>
      <c r="AD5492"/>
      <c r="AE5492"/>
      <c r="AF5492"/>
      <c r="AG5492"/>
      <c r="AH5492"/>
      <c r="AI5492"/>
      <c r="AJ5492"/>
      <c r="AK5492"/>
      <c r="AL5492"/>
      <c r="AM5492"/>
      <c r="AN5492"/>
      <c r="AO5492"/>
      <c r="AP5492"/>
      <c r="AQ5492"/>
      <c r="AR5492" t="n">
        <v>29</v>
      </c>
    </row>
    <row r="5493">
      <c r="A5493" t="n">
        <v>488590</v>
      </c>
      <c r="B5493" t="s">
        <v>7853</v>
      </c>
      <c r="C5493" t="s">
        <v>7854</v>
      </c>
      <c r="D5493" t="s">
        <v>4129</v>
      </c>
      <c r="E5493" t="s">
        <v>267</v>
      </c>
      <c r="F5493" t="s">
        <v>551</v>
      </c>
      <c r="G5493" t="s">
        <v>163</v>
      </c>
      <c r="H5493" t="s">
        <v>200</v>
      </c>
      <c r="I5493" t="s">
        <v>205</v>
      </c>
      <c r="J5493" t="s">
        <v>164</v>
      </c>
      <c r="K5493"/>
      <c r="L5493" t="s">
        <v>155</v>
      </c>
      <c r="M5493" t="s">
        <v>155</v>
      </c>
      <c r="N5493" t="n">
        <v>-123.9593</v>
      </c>
      <c r="O5493" t="n">
        <v>45.8996</v>
      </c>
      <c r="P5493" t="n">
        <v>16</v>
      </c>
      <c r="Q5493" t="n">
        <v>16</v>
      </c>
      <c r="R5493" t="n">
        <v>43.8</v>
      </c>
      <c r="S5493" t="n">
        <v>62.5</v>
      </c>
      <c r="T5493" t="n">
        <v>6.2</v>
      </c>
      <c r="U5493" t="n">
        <v>12.5</v>
      </c>
      <c r="V5493" t="n">
        <v>6.2</v>
      </c>
      <c r="W5493" t="n">
        <v>12.5</v>
      </c>
      <c r="X5493" t="n">
        <v>88</v>
      </c>
      <c r="Y5493"/>
      <c r="Z5493" t="n">
        <v>10</v>
      </c>
      <c r="AA5493"/>
      <c r="AB5493"/>
      <c r="AC5493"/>
      <c r="AD5493"/>
      <c r="AE5493"/>
      <c r="AF5493" t="n">
        <v>14</v>
      </c>
      <c r="AG5493" t="n">
        <v>0</v>
      </c>
      <c r="AH5493" t="n">
        <v>25</v>
      </c>
      <c r="AI5493" t="n">
        <v>25564</v>
      </c>
      <c r="AJ5493"/>
      <c r="AK5493"/>
      <c r="AL5493"/>
      <c r="AM5493"/>
      <c r="AN5493"/>
      <c r="AO5493"/>
      <c r="AP5493"/>
      <c r="AQ5493"/>
      <c r="AR5493"/>
    </row>
    <row r="5494">
      <c r="A5494" t="n">
        <v>488651</v>
      </c>
      <c r="B5494" t="s">
        <v>7855</v>
      </c>
      <c r="C5494" t="s">
        <v>3167</v>
      </c>
      <c r="D5494" t="s">
        <v>333</v>
      </c>
      <c r="E5494" t="s">
        <v>283</v>
      </c>
      <c r="F5494" t="s">
        <v>199</v>
      </c>
      <c r="G5494" t="s">
        <v>189</v>
      </c>
      <c r="H5494" t="s">
        <v>200</v>
      </c>
      <c r="I5494" t="s">
        <v>151</v>
      </c>
      <c r="J5494" t="s">
        <v>164</v>
      </c>
      <c r="K5494"/>
      <c r="L5494" t="s">
        <v>155</v>
      </c>
      <c r="M5494" t="s">
        <v>155</v>
      </c>
      <c r="N5494" t="n">
        <v>-106.7404</v>
      </c>
      <c r="O5494" t="n">
        <v>32.3059</v>
      </c>
      <c r="P5494" t="n">
        <v>189</v>
      </c>
      <c r="Q5494" t="n">
        <v>189</v>
      </c>
      <c r="R5494" t="n">
        <v>83.6</v>
      </c>
      <c r="S5494" t="n">
        <v>12.2</v>
      </c>
      <c r="T5494" t="n">
        <v>2.6</v>
      </c>
      <c r="U5494" t="n">
        <v>80.4</v>
      </c>
      <c r="V5494" t="n">
        <v>1.1</v>
      </c>
      <c r="W5494" t="n">
        <v>0</v>
      </c>
      <c r="X5494" t="n">
        <v>57</v>
      </c>
      <c r="Y5494" t="n">
        <v>63</v>
      </c>
      <c r="Z5494" t="n">
        <v>20</v>
      </c>
      <c r="AA5494"/>
      <c r="AB5494"/>
      <c r="AC5494"/>
      <c r="AD5494"/>
      <c r="AE5494"/>
      <c r="AF5494" t="n">
        <v>118</v>
      </c>
      <c r="AG5494" t="n">
        <v>61</v>
      </c>
      <c r="AH5494" t="n">
        <v>61</v>
      </c>
      <c r="AI5494" t="n">
        <v>11779</v>
      </c>
      <c r="AJ5494" t="n">
        <v>8031</v>
      </c>
      <c r="AK5494" t="n">
        <v>8263</v>
      </c>
      <c r="AL5494" t="n">
        <v>9069</v>
      </c>
      <c r="AM5494" t="n">
        <v>10344</v>
      </c>
      <c r="AN5494"/>
      <c r="AO5494"/>
      <c r="AP5494"/>
      <c r="AQ5494"/>
      <c r="AR5494"/>
    </row>
    <row r="5495">
      <c r="A5495" t="n">
        <v>488679</v>
      </c>
      <c r="B5495" t="s">
        <v>7856</v>
      </c>
      <c r="C5495" t="s">
        <v>228</v>
      </c>
      <c r="D5495" t="s">
        <v>1445</v>
      </c>
      <c r="E5495" t="s">
        <v>1434</v>
      </c>
      <c r="F5495" t="s">
        <v>162</v>
      </c>
      <c r="G5495" t="s">
        <v>163</v>
      </c>
      <c r="H5495" t="s">
        <v>150</v>
      </c>
      <c r="I5495" t="s">
        <v>205</v>
      </c>
      <c r="J5495" t="s">
        <v>238</v>
      </c>
      <c r="K5495" t="s">
        <v>159</v>
      </c>
      <c r="L5495" t="s">
        <v>155</v>
      </c>
      <c r="M5495" t="s">
        <v>155</v>
      </c>
      <c r="N5495" t="n">
        <v>-85.6776</v>
      </c>
      <c r="O5495" t="n">
        <v>40.5107</v>
      </c>
      <c r="P5495" t="n">
        <v>15037</v>
      </c>
      <c r="Q5495" t="n">
        <v>7897</v>
      </c>
      <c r="R5495" t="n">
        <v>73.4</v>
      </c>
      <c r="S5495" t="n">
        <v>57</v>
      </c>
      <c r="T5495" t="n">
        <v>24.8</v>
      </c>
      <c r="U5495" t="n">
        <v>6.1</v>
      </c>
      <c r="V5495" t="n">
        <v>1.3</v>
      </c>
      <c r="W5495" t="n">
        <v>0.3</v>
      </c>
      <c r="X5495"/>
      <c r="Y5495"/>
      <c r="Z5495" t="n">
        <v>19</v>
      </c>
      <c r="AA5495" t="n">
        <v>1252</v>
      </c>
      <c r="AB5495" t="n">
        <v>37.2</v>
      </c>
      <c r="AC5495"/>
      <c r="AD5495"/>
      <c r="AE5495"/>
      <c r="AF5495" t="n">
        <v>741</v>
      </c>
      <c r="AG5495" t="n">
        <v>48</v>
      </c>
      <c r="AH5495" t="n">
        <v>55</v>
      </c>
      <c r="AI5495" t="n">
        <v>16162</v>
      </c>
      <c r="AJ5495" t="n">
        <v>16113</v>
      </c>
      <c r="AK5495" t="n">
        <v>16787</v>
      </c>
      <c r="AL5495" t="n">
        <v>17685</v>
      </c>
      <c r="AM5495" t="n">
        <v>19318</v>
      </c>
      <c r="AN5495" t="n">
        <v>21679</v>
      </c>
      <c r="AO5495" t="n">
        <v>422</v>
      </c>
      <c r="AP5495" t="n">
        <v>971</v>
      </c>
      <c r="AQ5495" t="n">
        <v>1303</v>
      </c>
      <c r="AR5495" t="n">
        <v>110</v>
      </c>
    </row>
    <row r="5496">
      <c r="A5496" t="n">
        <v>488721</v>
      </c>
      <c r="B5496" t="s">
        <v>7857</v>
      </c>
      <c r="C5496" t="s">
        <v>2082</v>
      </c>
      <c r="D5496" t="s">
        <v>2071</v>
      </c>
      <c r="E5496" t="s">
        <v>147</v>
      </c>
      <c r="F5496" t="s">
        <v>162</v>
      </c>
      <c r="G5496" t="s">
        <v>163</v>
      </c>
      <c r="H5496" t="s">
        <v>150</v>
      </c>
      <c r="I5496" t="s">
        <v>151</v>
      </c>
      <c r="J5496" t="s">
        <v>168</v>
      </c>
      <c r="K5496"/>
      <c r="L5496" t="s">
        <v>155</v>
      </c>
      <c r="M5496" t="s">
        <v>155</v>
      </c>
      <c r="N5496" t="n">
        <v>-90.0702</v>
      </c>
      <c r="O5496" t="n">
        <v>29.9492</v>
      </c>
      <c r="P5496" t="n">
        <v>1431</v>
      </c>
      <c r="Q5496" t="n">
        <v>566</v>
      </c>
      <c r="R5496" t="n">
        <v>12.9</v>
      </c>
      <c r="S5496" t="n">
        <v>7.6</v>
      </c>
      <c r="T5496" t="n">
        <v>1.6</v>
      </c>
      <c r="U5496" t="n">
        <v>0.7</v>
      </c>
      <c r="V5496" t="n">
        <v>0.2</v>
      </c>
      <c r="W5496" t="n">
        <v>0</v>
      </c>
      <c r="X5496"/>
      <c r="Y5496" t="n">
        <v>67</v>
      </c>
      <c r="Z5496" t="n">
        <v>43</v>
      </c>
      <c r="AA5496"/>
      <c r="AB5496"/>
      <c r="AC5496"/>
      <c r="AD5496"/>
      <c r="AE5496"/>
      <c r="AF5496" t="n">
        <v>0</v>
      </c>
      <c r="AG5496" t="n">
        <v>0</v>
      </c>
      <c r="AH5496" t="n">
        <v>84</v>
      </c>
      <c r="AI5496"/>
      <c r="AJ5496"/>
      <c r="AK5496"/>
      <c r="AL5496"/>
      <c r="AM5496"/>
      <c r="AN5496"/>
      <c r="AO5496"/>
      <c r="AP5496" t="n">
        <v>7</v>
      </c>
      <c r="AQ5496" t="n">
        <v>17</v>
      </c>
      <c r="AR5496"/>
    </row>
    <row r="5497">
      <c r="A5497" t="n">
        <v>488730</v>
      </c>
      <c r="B5497" t="s">
        <v>7858</v>
      </c>
      <c r="C5497" t="s">
        <v>7859</v>
      </c>
      <c r="D5497" t="s">
        <v>4775</v>
      </c>
      <c r="E5497" t="s">
        <v>283</v>
      </c>
      <c r="F5497" t="s">
        <v>173</v>
      </c>
      <c r="G5497" t="s">
        <v>149</v>
      </c>
      <c r="H5497" t="s">
        <v>174</v>
      </c>
      <c r="I5497" t="s">
        <v>186</v>
      </c>
      <c r="J5497" t="s">
        <v>152</v>
      </c>
      <c r="K5497" t="s">
        <v>176</v>
      </c>
      <c r="L5497" t="s">
        <v>155</v>
      </c>
      <c r="M5497" t="s">
        <v>155</v>
      </c>
      <c r="N5497" t="n">
        <v>-98.3232</v>
      </c>
      <c r="O5497" t="n">
        <v>29.5458</v>
      </c>
      <c r="P5497" t="n">
        <v>10971</v>
      </c>
      <c r="Q5497" t="n">
        <v>10971</v>
      </c>
      <c r="R5497" t="n">
        <v>59.4</v>
      </c>
      <c r="S5497" t="n">
        <v>26</v>
      </c>
      <c r="T5497" t="n">
        <v>9.7</v>
      </c>
      <c r="U5497" t="n">
        <v>55.5</v>
      </c>
      <c r="V5497" t="n">
        <v>2.8</v>
      </c>
      <c r="W5497" t="n">
        <v>0</v>
      </c>
      <c r="X5497" t="n">
        <v>61</v>
      </c>
      <c r="Y5497" t="n">
        <v>37</v>
      </c>
      <c r="Z5497" t="n">
        <v>20</v>
      </c>
      <c r="AA5497" t="n">
        <v>442</v>
      </c>
      <c r="AB5497" t="n">
        <v>33.7</v>
      </c>
      <c r="AC5497"/>
      <c r="AD5497"/>
      <c r="AE5497"/>
      <c r="AF5497" t="n">
        <v>743</v>
      </c>
      <c r="AG5497" t="n">
        <v>18</v>
      </c>
      <c r="AH5497" t="n">
        <v>32</v>
      </c>
      <c r="AI5497" t="n">
        <v>5676</v>
      </c>
      <c r="AJ5497" t="n">
        <v>3255</v>
      </c>
      <c r="AK5497" t="n">
        <v>4819</v>
      </c>
      <c r="AL5497" t="n">
        <v>5969</v>
      </c>
      <c r="AM5497" t="n">
        <v>8915</v>
      </c>
      <c r="AN5497" t="n">
        <v>10350</v>
      </c>
      <c r="AO5497" t="n">
        <v>842</v>
      </c>
      <c r="AP5497"/>
      <c r="AQ5497"/>
      <c r="AR5497"/>
    </row>
    <row r="5498">
      <c r="A5498" t="n">
        <v>488749</v>
      </c>
      <c r="B5498" t="s">
        <v>7860</v>
      </c>
      <c r="C5498" t="s">
        <v>7861</v>
      </c>
      <c r="D5498" t="s">
        <v>2194</v>
      </c>
      <c r="E5498" t="s">
        <v>997</v>
      </c>
      <c r="F5498" t="s">
        <v>199</v>
      </c>
      <c r="G5498" t="s">
        <v>189</v>
      </c>
      <c r="H5498" t="s">
        <v>200</v>
      </c>
      <c r="I5498" t="s">
        <v>186</v>
      </c>
      <c r="J5498" t="s">
        <v>164</v>
      </c>
      <c r="K5498"/>
      <c r="L5498" t="s">
        <v>155</v>
      </c>
      <c r="M5498" t="s">
        <v>155</v>
      </c>
      <c r="N5498" t="n">
        <v>-76.7861</v>
      </c>
      <c r="O5498" t="n">
        <v>39.1692</v>
      </c>
      <c r="P5498" t="n">
        <v>176</v>
      </c>
      <c r="Q5498" t="n">
        <v>176</v>
      </c>
      <c r="R5498" t="n">
        <v>79.5</v>
      </c>
      <c r="S5498" t="n">
        <v>21.6</v>
      </c>
      <c r="T5498" t="n">
        <v>37.5</v>
      </c>
      <c r="U5498" t="n">
        <v>20.5</v>
      </c>
      <c r="V5498" t="n">
        <v>18.2</v>
      </c>
      <c r="W5498" t="n">
        <v>0</v>
      </c>
      <c r="X5498" t="n">
        <v>85</v>
      </c>
      <c r="Y5498" t="n">
        <v>82</v>
      </c>
      <c r="Z5498" t="n">
        <v>20</v>
      </c>
      <c r="AA5498"/>
      <c r="AB5498"/>
      <c r="AC5498"/>
      <c r="AD5498"/>
      <c r="AE5498"/>
      <c r="AF5498" t="n">
        <v>137</v>
      </c>
      <c r="AG5498" t="n">
        <v>46</v>
      </c>
      <c r="AH5498" t="n">
        <v>46</v>
      </c>
      <c r="AI5498" t="n">
        <v>18114</v>
      </c>
      <c r="AJ5498" t="n">
        <v>16798</v>
      </c>
      <c r="AK5498" t="n">
        <v>19458</v>
      </c>
      <c r="AL5498" t="n">
        <v>19835</v>
      </c>
      <c r="AM5498" t="n">
        <v>20935</v>
      </c>
      <c r="AN5498" t="n">
        <v>21182</v>
      </c>
      <c r="AO5498"/>
      <c r="AP5498"/>
      <c r="AQ5498"/>
      <c r="AR5498"/>
    </row>
    <row r="5499">
      <c r="A5499" t="n">
        <v>488776</v>
      </c>
      <c r="B5499" t="s">
        <v>7862</v>
      </c>
      <c r="C5499" t="s">
        <v>1721</v>
      </c>
      <c r="D5499" t="s">
        <v>1445</v>
      </c>
      <c r="E5499" t="s">
        <v>1434</v>
      </c>
      <c r="F5499" t="s">
        <v>188</v>
      </c>
      <c r="G5499" t="s">
        <v>189</v>
      </c>
      <c r="H5499" t="s">
        <v>150</v>
      </c>
      <c r="I5499" t="s">
        <v>151</v>
      </c>
      <c r="J5499" t="s">
        <v>164</v>
      </c>
      <c r="K5499" t="s">
        <v>209</v>
      </c>
      <c r="L5499" t="s">
        <v>155</v>
      </c>
      <c r="M5499" t="s">
        <v>155</v>
      </c>
      <c r="N5499" t="n">
        <v>-86.2497</v>
      </c>
      <c r="O5499" t="n">
        <v>41.6734</v>
      </c>
      <c r="P5499" t="n">
        <v>466</v>
      </c>
      <c r="Q5499" t="n">
        <v>327</v>
      </c>
      <c r="R5499" t="n">
        <v>66.1</v>
      </c>
      <c r="S5499" t="n">
        <v>36.7</v>
      </c>
      <c r="T5499" t="n">
        <v>15.9</v>
      </c>
      <c r="U5499" t="n">
        <v>17.4</v>
      </c>
      <c r="V5499" t="n">
        <v>5.5</v>
      </c>
      <c r="W5499" t="n">
        <v>0</v>
      </c>
      <c r="X5499" t="n">
        <v>33</v>
      </c>
      <c r="Y5499"/>
      <c r="Z5499" t="n">
        <v>8</v>
      </c>
      <c r="AA5499"/>
      <c r="AB5499"/>
      <c r="AC5499"/>
      <c r="AD5499"/>
      <c r="AE5499"/>
      <c r="AF5499" t="n">
        <v>3</v>
      </c>
      <c r="AG5499" t="n">
        <v>18</v>
      </c>
      <c r="AH5499" t="n">
        <v>19</v>
      </c>
      <c r="AI5499" t="n">
        <v>23580</v>
      </c>
      <c r="AJ5499" t="n">
        <v>23304</v>
      </c>
      <c r="AK5499"/>
      <c r="AL5499"/>
      <c r="AM5499"/>
      <c r="AN5499"/>
      <c r="AO5499" t="n">
        <v>18</v>
      </c>
      <c r="AP5499" t="n">
        <v>45</v>
      </c>
      <c r="AQ5499" t="n">
        <v>46</v>
      </c>
      <c r="AR5499"/>
    </row>
    <row r="5500">
      <c r="A5500" t="n">
        <v>488785</v>
      </c>
      <c r="B5500" t="s">
        <v>7863</v>
      </c>
      <c r="C5500" t="s">
        <v>789</v>
      </c>
      <c r="D5500" t="s">
        <v>440</v>
      </c>
      <c r="E5500" t="s">
        <v>267</v>
      </c>
      <c r="F5500" t="s">
        <v>162</v>
      </c>
      <c r="G5500" t="s">
        <v>163</v>
      </c>
      <c r="H5500" t="s">
        <v>150</v>
      </c>
      <c r="I5500" t="s">
        <v>186</v>
      </c>
      <c r="J5500" t="s">
        <v>164</v>
      </c>
      <c r="K5500" t="s">
        <v>179</v>
      </c>
      <c r="L5500" t="s">
        <v>155</v>
      </c>
      <c r="M5500" t="s">
        <v>155</v>
      </c>
      <c r="N5500" t="n">
        <v>-117.1608</v>
      </c>
      <c r="O5500" t="n">
        <v>33.1384</v>
      </c>
      <c r="P5500" t="n">
        <v>273</v>
      </c>
      <c r="Q5500" t="n">
        <v>241</v>
      </c>
      <c r="R5500" t="n">
        <v>48.5</v>
      </c>
      <c r="S5500" t="n">
        <v>24.9</v>
      </c>
      <c r="T5500" t="n">
        <v>5.8</v>
      </c>
      <c r="U5500" t="n">
        <v>46.1</v>
      </c>
      <c r="V5500" t="n">
        <v>3.3</v>
      </c>
      <c r="W5500" t="n">
        <v>6.2</v>
      </c>
      <c r="X5500" t="n">
        <v>58</v>
      </c>
      <c r="Y5500" t="n">
        <v>50</v>
      </c>
      <c r="Z5500" t="n">
        <v>14</v>
      </c>
      <c r="AA5500" t="n">
        <v>23</v>
      </c>
      <c r="AB5500" t="n">
        <v>43.5</v>
      </c>
      <c r="AC5500" t="n">
        <v>23</v>
      </c>
      <c r="AD5500" t="n">
        <v>43.5</v>
      </c>
      <c r="AE5500" t="n">
        <v>21.7</v>
      </c>
      <c r="AF5500" t="n">
        <v>34</v>
      </c>
      <c r="AG5500" t="n">
        <v>35</v>
      </c>
      <c r="AH5500" t="n">
        <v>95</v>
      </c>
      <c r="AI5500" t="n">
        <v>32299</v>
      </c>
      <c r="AJ5500" t="n">
        <v>33159</v>
      </c>
      <c r="AK5500" t="n">
        <v>31771</v>
      </c>
      <c r="AL5500" t="n">
        <v>29285</v>
      </c>
      <c r="AM5500" t="n">
        <v>32995</v>
      </c>
      <c r="AN5500" t="n">
        <v>35419</v>
      </c>
      <c r="AO5500"/>
      <c r="AP5500" t="n">
        <v>65</v>
      </c>
      <c r="AQ5500" t="n">
        <v>12</v>
      </c>
      <c r="AR5500"/>
    </row>
    <row r="5501">
      <c r="A5501" t="n">
        <v>488800</v>
      </c>
      <c r="B5501" t="s">
        <v>7864</v>
      </c>
      <c r="C5501" t="s">
        <v>668</v>
      </c>
      <c r="D5501" t="s">
        <v>440</v>
      </c>
      <c r="E5501" t="s">
        <v>267</v>
      </c>
      <c r="F5501" t="s">
        <v>148</v>
      </c>
      <c r="G5501" t="s">
        <v>149</v>
      </c>
      <c r="H5501" t="s">
        <v>150</v>
      </c>
      <c r="I5501" t="s">
        <v>151</v>
      </c>
      <c r="J5501" t="s">
        <v>164</v>
      </c>
      <c r="K5501" t="s">
        <v>209</v>
      </c>
      <c r="L5501" t="s">
        <v>155</v>
      </c>
      <c r="M5501" t="s">
        <v>155</v>
      </c>
      <c r="N5501" t="n">
        <v>-121.2315</v>
      </c>
      <c r="O5501" t="n">
        <v>37.9087</v>
      </c>
      <c r="P5501" t="n">
        <v>1144</v>
      </c>
      <c r="Q5501" t="n">
        <v>877</v>
      </c>
      <c r="R5501" t="n">
        <v>72.1</v>
      </c>
      <c r="S5501" t="n">
        <v>48.3</v>
      </c>
      <c r="T5501" t="n">
        <v>4.3</v>
      </c>
      <c r="U5501" t="n">
        <v>27.5</v>
      </c>
      <c r="V5501" t="n">
        <v>9.1</v>
      </c>
      <c r="W5501" t="n">
        <v>0</v>
      </c>
      <c r="X5501"/>
      <c r="Y5501"/>
      <c r="Z5501" t="n">
        <v>14</v>
      </c>
      <c r="AA5501"/>
      <c r="AB5501"/>
      <c r="AC5501"/>
      <c r="AD5501"/>
      <c r="AE5501"/>
      <c r="AF5501" t="n">
        <v>0</v>
      </c>
      <c r="AG5501" t="n">
        <v>0</v>
      </c>
      <c r="AH5501" t="n">
        <v>18</v>
      </c>
      <c r="AI5501"/>
      <c r="AJ5501"/>
      <c r="AK5501"/>
      <c r="AL5501"/>
      <c r="AM5501"/>
      <c r="AN5501"/>
      <c r="AO5501"/>
      <c r="AP5501"/>
      <c r="AQ5501" t="n">
        <v>46</v>
      </c>
      <c r="AR5501"/>
    </row>
    <row r="5502">
      <c r="A5502" t="n">
        <v>488837</v>
      </c>
      <c r="B5502" t="s">
        <v>7865</v>
      </c>
      <c r="C5502" t="s">
        <v>6774</v>
      </c>
      <c r="D5502" t="s">
        <v>1745</v>
      </c>
      <c r="E5502" t="s">
        <v>1434</v>
      </c>
      <c r="F5502" t="s">
        <v>199</v>
      </c>
      <c r="G5502" t="s">
        <v>189</v>
      </c>
      <c r="H5502" t="s">
        <v>200</v>
      </c>
      <c r="I5502" t="s">
        <v>186</v>
      </c>
      <c r="J5502" t="s">
        <v>164</v>
      </c>
      <c r="K5502"/>
      <c r="L5502" t="s">
        <v>155</v>
      </c>
      <c r="M5502" t="s">
        <v>155</v>
      </c>
      <c r="N5502" t="n">
        <v>-83.043</v>
      </c>
      <c r="O5502" t="n">
        <v>42.5502</v>
      </c>
      <c r="P5502" t="n">
        <v>212</v>
      </c>
      <c r="Q5502" t="n">
        <v>212</v>
      </c>
      <c r="R5502" t="n">
        <v>11.8</v>
      </c>
      <c r="S5502" t="n">
        <v>34.4</v>
      </c>
      <c r="T5502" t="n">
        <v>59.4</v>
      </c>
      <c r="U5502" t="n">
        <v>1.9</v>
      </c>
      <c r="V5502" t="n">
        <v>1.9</v>
      </c>
      <c r="W5502" t="n">
        <v>0</v>
      </c>
      <c r="X5502"/>
      <c r="Y5502"/>
      <c r="Z5502" t="n">
        <v>5</v>
      </c>
      <c r="AA5502"/>
      <c r="AB5502"/>
      <c r="AC5502"/>
      <c r="AD5502"/>
      <c r="AE5502"/>
      <c r="AF5502" t="n">
        <v>212</v>
      </c>
      <c r="AG5502" t="n">
        <v>20</v>
      </c>
      <c r="AH5502" t="n">
        <v>79</v>
      </c>
      <c r="AI5502" t="n">
        <v>18970</v>
      </c>
      <c r="AJ5502" t="n">
        <v>13223</v>
      </c>
      <c r="AK5502"/>
      <c r="AL5502"/>
      <c r="AM5502"/>
      <c r="AN5502"/>
      <c r="AO5502"/>
      <c r="AP5502"/>
      <c r="AQ5502"/>
      <c r="AR5502"/>
    </row>
    <row r="5503">
      <c r="A5503" t="n">
        <v>488846</v>
      </c>
      <c r="B5503" t="s">
        <v>7866</v>
      </c>
      <c r="C5503" t="s">
        <v>460</v>
      </c>
      <c r="D5503" t="s">
        <v>440</v>
      </c>
      <c r="E5503" t="s">
        <v>267</v>
      </c>
      <c r="F5503" t="s">
        <v>162</v>
      </c>
      <c r="G5503" t="s">
        <v>163</v>
      </c>
      <c r="H5503" t="s">
        <v>150</v>
      </c>
      <c r="I5503" t="s">
        <v>151</v>
      </c>
      <c r="J5503" t="s">
        <v>158</v>
      </c>
      <c r="K5503" t="s">
        <v>153</v>
      </c>
      <c r="L5503" t="s">
        <v>155</v>
      </c>
      <c r="M5503" t="s">
        <v>155</v>
      </c>
      <c r="N5503" t="n">
        <v>-118.138</v>
      </c>
      <c r="O5503" t="n">
        <v>34.1462</v>
      </c>
      <c r="P5503" t="n">
        <v>47205</v>
      </c>
      <c r="Q5503" t="n">
        <v>37961</v>
      </c>
      <c r="R5503" t="n">
        <v>46.4</v>
      </c>
      <c r="S5503" t="n">
        <v>6</v>
      </c>
      <c r="T5503" t="n">
        <v>3.4</v>
      </c>
      <c r="U5503" t="n">
        <v>3.2</v>
      </c>
      <c r="V5503" t="n">
        <v>1.6</v>
      </c>
      <c r="W5503" t="n">
        <v>0</v>
      </c>
      <c r="X5503" t="n">
        <v>79</v>
      </c>
      <c r="Y5503" t="n">
        <v>70</v>
      </c>
      <c r="Z5503" t="n">
        <v>27</v>
      </c>
      <c r="AA5503" t="n">
        <v>596</v>
      </c>
      <c r="AB5503" t="n">
        <v>36.7</v>
      </c>
      <c r="AC5503" t="n">
        <v>394</v>
      </c>
      <c r="AD5503" t="n">
        <v>28.2</v>
      </c>
      <c r="AE5503" t="n">
        <v>18.3</v>
      </c>
      <c r="AF5503" t="n">
        <v>1450</v>
      </c>
      <c r="AG5503" t="n">
        <v>0</v>
      </c>
      <c r="AH5503" t="n">
        <v>66</v>
      </c>
      <c r="AI5503" t="n">
        <v>1639</v>
      </c>
      <c r="AJ5503"/>
      <c r="AK5503"/>
      <c r="AL5503"/>
      <c r="AM5503"/>
      <c r="AN5503"/>
      <c r="AO5503" t="n">
        <v>1368</v>
      </c>
      <c r="AP5503" t="n">
        <v>792</v>
      </c>
      <c r="AQ5503" t="n">
        <v>1983</v>
      </c>
      <c r="AR5503"/>
    </row>
    <row r="5504">
      <c r="A5504" t="n">
        <v>488891</v>
      </c>
      <c r="B5504" t="s">
        <v>7867</v>
      </c>
      <c r="C5504" t="s">
        <v>7868</v>
      </c>
      <c r="D5504" t="s">
        <v>1078</v>
      </c>
      <c r="E5504" t="s">
        <v>147</v>
      </c>
      <c r="F5504" t="s">
        <v>216</v>
      </c>
      <c r="G5504" t="s">
        <v>149</v>
      </c>
      <c r="H5504" t="s">
        <v>200</v>
      </c>
      <c r="I5504" t="s">
        <v>186</v>
      </c>
      <c r="J5504" t="s">
        <v>164</v>
      </c>
      <c r="K5504"/>
      <c r="L5504" t="s">
        <v>155</v>
      </c>
      <c r="M5504" t="s">
        <v>155</v>
      </c>
      <c r="N5504" t="n">
        <v>-80.4374</v>
      </c>
      <c r="O5504" t="n">
        <v>25.5041</v>
      </c>
      <c r="P5504" t="n">
        <v>550</v>
      </c>
      <c r="Q5504" t="n">
        <v>550</v>
      </c>
      <c r="R5504" t="n">
        <v>68.4</v>
      </c>
      <c r="S5504" t="n">
        <v>2.5</v>
      </c>
      <c r="T5504" t="n">
        <v>29.8</v>
      </c>
      <c r="U5504" t="n">
        <v>65.5</v>
      </c>
      <c r="V5504" t="n">
        <v>0.5</v>
      </c>
      <c r="W5504" t="n">
        <v>0.9</v>
      </c>
      <c r="X5504" t="n">
        <v>26</v>
      </c>
      <c r="Y5504"/>
      <c r="Z5504" t="n">
        <v>20</v>
      </c>
      <c r="AA5504"/>
      <c r="AB5504"/>
      <c r="AC5504"/>
      <c r="AD5504"/>
      <c r="AE5504"/>
      <c r="AF5504" t="n">
        <v>217</v>
      </c>
      <c r="AG5504" t="n">
        <v>17</v>
      </c>
      <c r="AH5504" t="n">
        <v>51</v>
      </c>
      <c r="AI5504" t="n">
        <v>4311</v>
      </c>
      <c r="AJ5504" t="n">
        <v>2944</v>
      </c>
      <c r="AK5504" t="n">
        <v>4936</v>
      </c>
      <c r="AL5504" t="n">
        <v>4343</v>
      </c>
      <c r="AM5504"/>
      <c r="AN5504"/>
      <c r="AO5504"/>
      <c r="AP5504"/>
      <c r="AQ5504"/>
      <c r="AR5504"/>
    </row>
    <row r="5505">
      <c r="A5505" t="n">
        <v>488907</v>
      </c>
      <c r="B5505" t="s">
        <v>7869</v>
      </c>
      <c r="C5505" t="s">
        <v>2977</v>
      </c>
      <c r="D5505" t="s">
        <v>2978</v>
      </c>
      <c r="E5505" t="s">
        <v>267</v>
      </c>
      <c r="F5505" t="s">
        <v>162</v>
      </c>
      <c r="G5505" t="s">
        <v>163</v>
      </c>
      <c r="H5505" t="s">
        <v>150</v>
      </c>
      <c r="I5505" t="s">
        <v>151</v>
      </c>
      <c r="J5505" t="s">
        <v>164</v>
      </c>
      <c r="K5505" t="s">
        <v>209</v>
      </c>
      <c r="L5505" t="s">
        <v>155</v>
      </c>
      <c r="M5505" t="s">
        <v>155</v>
      </c>
      <c r="N5505" t="n">
        <v>-115.1176</v>
      </c>
      <c r="O5505" t="n">
        <v>36.0327</v>
      </c>
      <c r="P5505" t="n">
        <v>38</v>
      </c>
      <c r="Q5505"/>
      <c r="R5505"/>
      <c r="S5505"/>
      <c r="T5505"/>
      <c r="U5505"/>
      <c r="V5505"/>
      <c r="W5505"/>
      <c r="X5505"/>
      <c r="Y5505"/>
      <c r="Z5505"/>
      <c r="AA5505"/>
      <c r="AB5505"/>
      <c r="AC5505"/>
      <c r="AD5505"/>
      <c r="AE5505"/>
      <c r="AF5505"/>
      <c r="AG5505"/>
      <c r="AH5505"/>
      <c r="AI5505"/>
      <c r="AJ5505"/>
      <c r="AK5505"/>
      <c r="AL5505"/>
      <c r="AM5505"/>
      <c r="AN5505"/>
      <c r="AO5505"/>
      <c r="AP5505"/>
      <c r="AQ5505" t="n">
        <v>10</v>
      </c>
      <c r="AR5505"/>
    </row>
    <row r="5506">
      <c r="A5506" t="n">
        <v>488916</v>
      </c>
      <c r="B5506" t="s">
        <v>7870</v>
      </c>
      <c r="C5506" t="s">
        <v>2022</v>
      </c>
      <c r="D5506" t="s">
        <v>146</v>
      </c>
      <c r="E5506" t="s">
        <v>147</v>
      </c>
      <c r="F5506" t="s">
        <v>199</v>
      </c>
      <c r="G5506" t="s">
        <v>189</v>
      </c>
      <c r="H5506" t="s">
        <v>200</v>
      </c>
      <c r="I5506" t="s">
        <v>205</v>
      </c>
      <c r="J5506" t="s">
        <v>164</v>
      </c>
      <c r="K5506"/>
      <c r="L5506" t="s">
        <v>155</v>
      </c>
      <c r="M5506" t="s">
        <v>155</v>
      </c>
      <c r="N5506" t="n">
        <v>-87.8934</v>
      </c>
      <c r="O5506" t="n">
        <v>31.51</v>
      </c>
      <c r="P5506" t="n">
        <v>121</v>
      </c>
      <c r="Q5506" t="n">
        <v>121</v>
      </c>
      <c r="R5506" t="n">
        <v>99.2</v>
      </c>
      <c r="S5506" t="n">
        <v>42.1</v>
      </c>
      <c r="T5506" t="n">
        <v>52.1</v>
      </c>
      <c r="U5506" t="n">
        <v>1.7</v>
      </c>
      <c r="V5506" t="n">
        <v>0</v>
      </c>
      <c r="W5506" t="n">
        <v>0</v>
      </c>
      <c r="X5506" t="n">
        <v>68</v>
      </c>
      <c r="Y5506"/>
      <c r="Z5506" t="n">
        <v>20</v>
      </c>
      <c r="AA5506"/>
      <c r="AB5506"/>
      <c r="AC5506"/>
      <c r="AD5506"/>
      <c r="AE5506"/>
      <c r="AF5506" t="n">
        <v>44</v>
      </c>
      <c r="AG5506" t="n">
        <v>79</v>
      </c>
      <c r="AH5506" t="n">
        <v>79</v>
      </c>
      <c r="AI5506" t="n">
        <v>18819</v>
      </c>
      <c r="AJ5506" t="n">
        <v>18828</v>
      </c>
      <c r="AK5506" t="n">
        <v>18530</v>
      </c>
      <c r="AL5506"/>
      <c r="AM5506"/>
      <c r="AN5506"/>
      <c r="AO5506"/>
      <c r="AP5506"/>
      <c r="AQ5506"/>
      <c r="AR5506"/>
    </row>
    <row r="5507">
      <c r="A5507" t="n">
        <v>488934</v>
      </c>
      <c r="B5507" t="s">
        <v>7871</v>
      </c>
      <c r="C5507" t="s">
        <v>4078</v>
      </c>
      <c r="D5507" t="s">
        <v>4049</v>
      </c>
      <c r="E5507" t="s">
        <v>283</v>
      </c>
      <c r="F5507" t="s">
        <v>173</v>
      </c>
      <c r="G5507" t="s">
        <v>149</v>
      </c>
      <c r="H5507" t="s">
        <v>174</v>
      </c>
      <c r="I5507" t="s">
        <v>151</v>
      </c>
      <c r="J5507" t="s">
        <v>168</v>
      </c>
      <c r="K5507"/>
      <c r="L5507" t="s">
        <v>155</v>
      </c>
      <c r="M5507" t="s">
        <v>155</v>
      </c>
      <c r="N5507" t="n">
        <v>-95.8875</v>
      </c>
      <c r="O5507" t="n">
        <v>36.1134</v>
      </c>
      <c r="P5507" t="n">
        <v>4175</v>
      </c>
      <c r="Q5507" t="n">
        <v>4175</v>
      </c>
      <c r="R5507" t="n">
        <v>46.3</v>
      </c>
      <c r="S5507" t="n">
        <v>44</v>
      </c>
      <c r="T5507" t="n">
        <v>9.8</v>
      </c>
      <c r="U5507" t="n">
        <v>25.9</v>
      </c>
      <c r="V5507" t="n">
        <v>4</v>
      </c>
      <c r="W5507" t="n">
        <v>0</v>
      </c>
      <c r="X5507" t="n">
        <v>80</v>
      </c>
      <c r="Y5507" t="n">
        <v>79</v>
      </c>
      <c r="Z5507" t="n">
        <v>10</v>
      </c>
      <c r="AA5507" t="n">
        <v>275</v>
      </c>
      <c r="AB5507" t="n">
        <v>74.5</v>
      </c>
      <c r="AC5507"/>
      <c r="AD5507"/>
      <c r="AE5507"/>
      <c r="AF5507" t="n">
        <v>190</v>
      </c>
      <c r="AG5507" t="n">
        <v>14</v>
      </c>
      <c r="AH5507" t="n">
        <v>36</v>
      </c>
      <c r="AI5507" t="n">
        <v>8734</v>
      </c>
      <c r="AJ5507" t="n">
        <v>8095</v>
      </c>
      <c r="AK5507" t="n">
        <v>8628</v>
      </c>
      <c r="AL5507" t="n">
        <v>8778</v>
      </c>
      <c r="AM5507"/>
      <c r="AN5507"/>
      <c r="AO5507"/>
      <c r="AP5507"/>
      <c r="AQ5507"/>
      <c r="AR5507"/>
    </row>
    <row r="5508">
      <c r="A5508" t="n">
        <v>488952</v>
      </c>
      <c r="B5508" t="s">
        <v>7872</v>
      </c>
      <c r="C5508" t="s">
        <v>3929</v>
      </c>
      <c r="D5508" t="s">
        <v>3795</v>
      </c>
      <c r="E5508" t="s">
        <v>1434</v>
      </c>
      <c r="F5508" t="s">
        <v>199</v>
      </c>
      <c r="G5508" t="s">
        <v>189</v>
      </c>
      <c r="H5508" t="s">
        <v>200</v>
      </c>
      <c r="I5508" t="s">
        <v>186</v>
      </c>
      <c r="J5508" t="s">
        <v>164</v>
      </c>
      <c r="K5508"/>
      <c r="L5508" t="s">
        <v>155</v>
      </c>
      <c r="M5508" t="s">
        <v>155</v>
      </c>
      <c r="N5508" t="n">
        <v>-82.1057</v>
      </c>
      <c r="O5508" t="n">
        <v>41.3864</v>
      </c>
      <c r="P5508" t="n">
        <v>88</v>
      </c>
      <c r="Q5508" t="n">
        <v>88</v>
      </c>
      <c r="R5508" t="n">
        <v>93.2</v>
      </c>
      <c r="S5508" t="n">
        <v>12.5</v>
      </c>
      <c r="T5508" t="n">
        <v>15.9</v>
      </c>
      <c r="U5508" t="n">
        <v>13.6</v>
      </c>
      <c r="V5508" t="n">
        <v>1.1</v>
      </c>
      <c r="W5508" t="n">
        <v>2.3</v>
      </c>
      <c r="X5508" t="n">
        <v>82</v>
      </c>
      <c r="Y5508"/>
      <c r="Z5508" t="n">
        <v>19</v>
      </c>
      <c r="AA5508"/>
      <c r="AB5508"/>
      <c r="AC5508"/>
      <c r="AD5508"/>
      <c r="AE5508"/>
      <c r="AF5508" t="n">
        <v>43</v>
      </c>
      <c r="AG5508" t="n">
        <v>90</v>
      </c>
      <c r="AH5508" t="n">
        <v>90</v>
      </c>
      <c r="AI5508" t="n">
        <v>20392</v>
      </c>
      <c r="AJ5508" t="n">
        <v>20698</v>
      </c>
      <c r="AK5508" t="n">
        <v>19347</v>
      </c>
      <c r="AL5508" t="n">
        <v>20036</v>
      </c>
      <c r="AM5508"/>
      <c r="AN5508"/>
      <c r="AO5508"/>
      <c r="AP5508"/>
      <c r="AQ5508"/>
      <c r="AR5508"/>
    </row>
    <row r="5509">
      <c r="A5509" t="n">
        <v>488961</v>
      </c>
      <c r="B5509" t="s">
        <v>7873</v>
      </c>
      <c r="C5509" t="s">
        <v>1732</v>
      </c>
      <c r="D5509" t="s">
        <v>1445</v>
      </c>
      <c r="E5509" t="s">
        <v>1434</v>
      </c>
      <c r="F5509" t="s">
        <v>199</v>
      </c>
      <c r="G5509" t="s">
        <v>189</v>
      </c>
      <c r="H5509" t="s">
        <v>200</v>
      </c>
      <c r="I5509" t="s">
        <v>151</v>
      </c>
      <c r="J5509" t="s">
        <v>164</v>
      </c>
      <c r="K5509"/>
      <c r="L5509" t="s">
        <v>155</v>
      </c>
      <c r="M5509" t="s">
        <v>155</v>
      </c>
      <c r="N5509" t="n">
        <v>-86.8451</v>
      </c>
      <c r="O5509" t="n">
        <v>40.3885</v>
      </c>
      <c r="P5509" t="n">
        <v>118</v>
      </c>
      <c r="Q5509" t="n">
        <v>118</v>
      </c>
      <c r="R5509" t="n">
        <v>97.5</v>
      </c>
      <c r="S5509" t="n">
        <v>22</v>
      </c>
      <c r="T5509" t="n">
        <v>17.8</v>
      </c>
      <c r="U5509" t="n">
        <v>8.5</v>
      </c>
      <c r="V5509" t="n">
        <v>0</v>
      </c>
      <c r="W5509" t="n">
        <v>2.5</v>
      </c>
      <c r="X5509" t="n">
        <v>76</v>
      </c>
      <c r="Y5509"/>
      <c r="Z5509" t="n">
        <v>26</v>
      </c>
      <c r="AA5509"/>
      <c r="AB5509"/>
      <c r="AC5509"/>
      <c r="AD5509"/>
      <c r="AE5509"/>
      <c r="AF5509" t="n">
        <v>48</v>
      </c>
      <c r="AG5509" t="n">
        <v>86</v>
      </c>
      <c r="AH5509" t="n">
        <v>86</v>
      </c>
      <c r="AI5509" t="n">
        <v>21561</v>
      </c>
      <c r="AJ5509" t="n">
        <v>21958</v>
      </c>
      <c r="AK5509" t="n">
        <v>25001</v>
      </c>
      <c r="AL5509"/>
      <c r="AM5509" t="n">
        <v>27283</v>
      </c>
      <c r="AN5509"/>
      <c r="AO5509"/>
      <c r="AP5509"/>
      <c r="AQ5509"/>
      <c r="AR5509"/>
    </row>
    <row r="5510">
      <c r="A5510" t="n">
        <v>488970</v>
      </c>
      <c r="B5510" t="s">
        <v>7874</v>
      </c>
      <c r="C5510" t="s">
        <v>2557</v>
      </c>
      <c r="D5510" t="s">
        <v>1745</v>
      </c>
      <c r="E5510" t="s">
        <v>1434</v>
      </c>
      <c r="F5510" t="s">
        <v>199</v>
      </c>
      <c r="G5510" t="s">
        <v>189</v>
      </c>
      <c r="H5510" t="s">
        <v>200</v>
      </c>
      <c r="I5510" t="s">
        <v>151</v>
      </c>
      <c r="J5510" t="s">
        <v>164</v>
      </c>
      <c r="K5510"/>
      <c r="L5510" t="s">
        <v>155</v>
      </c>
      <c r="M5510" t="s">
        <v>155</v>
      </c>
      <c r="N5510" t="n">
        <v>-84.258</v>
      </c>
      <c r="O5510" t="n">
        <v>43.6419</v>
      </c>
      <c r="P5510" t="n">
        <v>89</v>
      </c>
      <c r="Q5510" t="n">
        <v>89</v>
      </c>
      <c r="R5510" t="n">
        <v>92.1</v>
      </c>
      <c r="S5510" t="n">
        <v>31.5</v>
      </c>
      <c r="T5510" t="n">
        <v>3.4</v>
      </c>
      <c r="U5510" t="n">
        <v>0</v>
      </c>
      <c r="V5510" t="n">
        <v>1.1</v>
      </c>
      <c r="W5510" t="n">
        <v>2.2</v>
      </c>
      <c r="X5510" t="n">
        <v>80</v>
      </c>
      <c r="Y5510"/>
      <c r="Z5510" t="n">
        <v>12</v>
      </c>
      <c r="AA5510"/>
      <c r="AB5510"/>
      <c r="AC5510"/>
      <c r="AD5510"/>
      <c r="AE5510"/>
      <c r="AF5510" t="n">
        <v>20</v>
      </c>
      <c r="AG5510" t="n">
        <v>56</v>
      </c>
      <c r="AH5510" t="n">
        <v>58</v>
      </c>
      <c r="AI5510" t="n">
        <v>20483</v>
      </c>
      <c r="AJ5510" t="n">
        <v>21213</v>
      </c>
      <c r="AK5510" t="n">
        <v>19010</v>
      </c>
      <c r="AL5510" t="n">
        <v>19010</v>
      </c>
      <c r="AM5510" t="n">
        <v>23225</v>
      </c>
      <c r="AN5510"/>
      <c r="AO5510"/>
      <c r="AP5510"/>
      <c r="AQ5510"/>
      <c r="AR5510"/>
    </row>
    <row r="5511">
      <c r="A5511" t="n">
        <v>488989</v>
      </c>
      <c r="B5511" t="s">
        <v>7875</v>
      </c>
      <c r="C5511" t="s">
        <v>7876</v>
      </c>
      <c r="D5511" t="s">
        <v>4775</v>
      </c>
      <c r="E5511" t="s">
        <v>283</v>
      </c>
      <c r="F5511" t="s">
        <v>199</v>
      </c>
      <c r="G5511" t="s">
        <v>189</v>
      </c>
      <c r="H5511" t="s">
        <v>200</v>
      </c>
      <c r="I5511" t="s">
        <v>186</v>
      </c>
      <c r="J5511" t="s">
        <v>164</v>
      </c>
      <c r="K5511"/>
      <c r="L5511" t="s">
        <v>155</v>
      </c>
      <c r="M5511" t="s">
        <v>155</v>
      </c>
      <c r="N5511" t="n">
        <v>-95.1265</v>
      </c>
      <c r="O5511" t="n">
        <v>29.5277</v>
      </c>
      <c r="P5511" t="n">
        <v>205</v>
      </c>
      <c r="Q5511" t="n">
        <v>205</v>
      </c>
      <c r="R5511" t="n">
        <v>97.6</v>
      </c>
      <c r="S5511" t="n">
        <v>38</v>
      </c>
      <c r="T5511" t="n">
        <v>15.1</v>
      </c>
      <c r="U5511" t="n">
        <v>37.6</v>
      </c>
      <c r="V5511" t="n">
        <v>1</v>
      </c>
      <c r="W5511" t="n">
        <v>0</v>
      </c>
      <c r="X5511" t="n">
        <v>92</v>
      </c>
      <c r="Y5511" t="n">
        <v>75</v>
      </c>
      <c r="Z5511" t="n">
        <v>13</v>
      </c>
      <c r="AA5511"/>
      <c r="AB5511"/>
      <c r="AC5511"/>
      <c r="AD5511"/>
      <c r="AE5511"/>
      <c r="AF5511" t="n">
        <v>38</v>
      </c>
      <c r="AG5511" t="n">
        <v>64</v>
      </c>
      <c r="AH5511" t="n">
        <v>65</v>
      </c>
      <c r="AI5511" t="n">
        <v>22835</v>
      </c>
      <c r="AJ5511" t="n">
        <v>20426</v>
      </c>
      <c r="AK5511" t="n">
        <v>20672</v>
      </c>
      <c r="AL5511" t="n">
        <v>25499</v>
      </c>
      <c r="AM5511" t="n">
        <v>26272</v>
      </c>
      <c r="AN5511" t="n">
        <v>26272</v>
      </c>
      <c r="AO5511"/>
      <c r="AP5511"/>
      <c r="AQ5511"/>
      <c r="AR5511"/>
    </row>
    <row r="5512">
      <c r="A5512" t="n">
        <v>488998</v>
      </c>
      <c r="B5512" t="s">
        <v>7877</v>
      </c>
      <c r="C5512" t="s">
        <v>1425</v>
      </c>
      <c r="D5512" t="s">
        <v>1407</v>
      </c>
      <c r="E5512" t="s">
        <v>914</v>
      </c>
      <c r="F5512" t="s">
        <v>199</v>
      </c>
      <c r="G5512" t="s">
        <v>189</v>
      </c>
      <c r="H5512" t="s">
        <v>200</v>
      </c>
      <c r="I5512" t="s">
        <v>186</v>
      </c>
      <c r="J5512" t="s">
        <v>164</v>
      </c>
      <c r="K5512"/>
      <c r="L5512" t="s">
        <v>155</v>
      </c>
      <c r="M5512" t="s">
        <v>155</v>
      </c>
      <c r="N5512" t="n">
        <v>-116.5948</v>
      </c>
      <c r="O5512" t="n">
        <v>43.6138</v>
      </c>
      <c r="P5512" t="n">
        <v>176</v>
      </c>
      <c r="Q5512" t="n">
        <v>176</v>
      </c>
      <c r="R5512" t="n">
        <v>76.7</v>
      </c>
      <c r="S5512" t="n">
        <v>54.5</v>
      </c>
      <c r="T5512" t="n">
        <v>0.6</v>
      </c>
      <c r="U5512" t="n">
        <v>30.1</v>
      </c>
      <c r="V5512" t="n">
        <v>0</v>
      </c>
      <c r="W5512" t="n">
        <v>0</v>
      </c>
      <c r="X5512" t="n">
        <v>78</v>
      </c>
      <c r="Y5512"/>
      <c r="Z5512" t="n">
        <v>15</v>
      </c>
      <c r="AA5512"/>
      <c r="AB5512"/>
      <c r="AC5512"/>
      <c r="AD5512"/>
      <c r="AE5512"/>
      <c r="AF5512" t="n">
        <v>49</v>
      </c>
      <c r="AG5512" t="n">
        <v>63</v>
      </c>
      <c r="AH5512" t="n">
        <v>63</v>
      </c>
      <c r="AI5512" t="n">
        <v>17818</v>
      </c>
      <c r="AJ5512" t="n">
        <v>18231</v>
      </c>
      <c r="AK5512" t="n">
        <v>20160</v>
      </c>
      <c r="AL5512" t="n">
        <v>19736</v>
      </c>
      <c r="AM5512" t="n">
        <v>24071</v>
      </c>
      <c r="AN5512" t="n">
        <v>24657</v>
      </c>
      <c r="AO5512"/>
      <c r="AP5512"/>
      <c r="AQ5512"/>
      <c r="AR5512"/>
    </row>
    <row r="5513">
      <c r="A5513" t="n">
        <v>489122</v>
      </c>
      <c r="B5513" t="s">
        <v>6212</v>
      </c>
      <c r="C5513" t="s">
        <v>1191</v>
      </c>
      <c r="D5513" t="s">
        <v>5348</v>
      </c>
      <c r="E5513" t="s">
        <v>1434</v>
      </c>
      <c r="F5513" t="s">
        <v>199</v>
      </c>
      <c r="G5513" t="s">
        <v>189</v>
      </c>
      <c r="H5513" t="s">
        <v>200</v>
      </c>
      <c r="I5513" t="s">
        <v>151</v>
      </c>
      <c r="J5513" t="s">
        <v>164</v>
      </c>
      <c r="K5513"/>
      <c r="L5513" t="s">
        <v>155</v>
      </c>
      <c r="M5513" t="s">
        <v>155</v>
      </c>
      <c r="N5513" t="n">
        <v>-89.4908</v>
      </c>
      <c r="O5513" t="n">
        <v>43.0554</v>
      </c>
      <c r="P5513" t="n">
        <v>111</v>
      </c>
      <c r="Q5513" t="n">
        <v>111</v>
      </c>
      <c r="R5513" t="n">
        <v>92.8</v>
      </c>
      <c r="S5513" t="n">
        <v>51.4</v>
      </c>
      <c r="T5513" t="n">
        <v>21.6</v>
      </c>
      <c r="U5513" t="n">
        <v>12.6</v>
      </c>
      <c r="V5513" t="n">
        <v>5.4</v>
      </c>
      <c r="W5513" t="n">
        <v>0</v>
      </c>
      <c r="X5513" t="n">
        <v>100</v>
      </c>
      <c r="Y5513" t="n">
        <v>50</v>
      </c>
      <c r="Z5513" t="n">
        <v>10</v>
      </c>
      <c r="AA5513"/>
      <c r="AB5513"/>
      <c r="AC5513"/>
      <c r="AD5513"/>
      <c r="AE5513"/>
      <c r="AF5513" t="n">
        <v>13</v>
      </c>
      <c r="AG5513" t="n">
        <v>46</v>
      </c>
      <c r="AH5513" t="n">
        <v>46</v>
      </c>
      <c r="AI5513"/>
      <c r="AJ5513"/>
      <c r="AK5513"/>
      <c r="AL5513"/>
      <c r="AM5513"/>
      <c r="AN5513"/>
      <c r="AO5513"/>
      <c r="AP5513"/>
      <c r="AQ5513"/>
      <c r="AR5513"/>
    </row>
    <row r="5514">
      <c r="A5514" t="n">
        <v>489131</v>
      </c>
      <c r="B5514" t="s">
        <v>6212</v>
      </c>
      <c r="C5514" t="s">
        <v>5365</v>
      </c>
      <c r="D5514" t="s">
        <v>5348</v>
      </c>
      <c r="E5514" t="s">
        <v>1434</v>
      </c>
      <c r="F5514" t="s">
        <v>199</v>
      </c>
      <c r="G5514" t="s">
        <v>189</v>
      </c>
      <c r="H5514" t="s">
        <v>200</v>
      </c>
      <c r="I5514" t="s">
        <v>186</v>
      </c>
      <c r="J5514" t="s">
        <v>164</v>
      </c>
      <c r="K5514"/>
      <c r="L5514" t="s">
        <v>155</v>
      </c>
      <c r="M5514" t="s">
        <v>155</v>
      </c>
      <c r="N5514" t="n">
        <v>-88.4615</v>
      </c>
      <c r="O5514" t="n">
        <v>44.2663</v>
      </c>
      <c r="P5514" t="n">
        <v>123</v>
      </c>
      <c r="Q5514" t="n">
        <v>123</v>
      </c>
      <c r="R5514" t="n">
        <v>87</v>
      </c>
      <c r="S5514" t="n">
        <v>50.4</v>
      </c>
      <c r="T5514" t="n">
        <v>7.3</v>
      </c>
      <c r="U5514" t="n">
        <v>12.2</v>
      </c>
      <c r="V5514" t="n">
        <v>14.6</v>
      </c>
      <c r="W5514" t="n">
        <v>0.8</v>
      </c>
      <c r="X5514" t="n">
        <v>100</v>
      </c>
      <c r="Y5514" t="n">
        <v>50</v>
      </c>
      <c r="Z5514" t="n">
        <v>15</v>
      </c>
      <c r="AA5514"/>
      <c r="AB5514"/>
      <c r="AC5514"/>
      <c r="AD5514"/>
      <c r="AE5514"/>
      <c r="AF5514" t="n">
        <v>14</v>
      </c>
      <c r="AG5514" t="n">
        <v>45</v>
      </c>
      <c r="AH5514" t="n">
        <v>45</v>
      </c>
      <c r="AI5514"/>
      <c r="AJ5514"/>
      <c r="AK5514"/>
      <c r="AL5514"/>
      <c r="AM5514"/>
      <c r="AN5514"/>
      <c r="AO5514"/>
      <c r="AP5514"/>
      <c r="AQ5514"/>
      <c r="AR5514"/>
    </row>
    <row r="5515">
      <c r="A5515" t="n">
        <v>489140</v>
      </c>
      <c r="B5515" t="s">
        <v>6212</v>
      </c>
      <c r="C5515" t="s">
        <v>5353</v>
      </c>
      <c r="D5515" t="s">
        <v>5348</v>
      </c>
      <c r="E5515" t="s">
        <v>1434</v>
      </c>
      <c r="F5515" t="s">
        <v>199</v>
      </c>
      <c r="G5515" t="s">
        <v>189</v>
      </c>
      <c r="H5515" t="s">
        <v>200</v>
      </c>
      <c r="I5515" t="s">
        <v>151</v>
      </c>
      <c r="J5515" t="s">
        <v>164</v>
      </c>
      <c r="K5515"/>
      <c r="L5515" t="s">
        <v>155</v>
      </c>
      <c r="M5515" t="s">
        <v>155</v>
      </c>
      <c r="N5515" t="n">
        <v>-88.0979</v>
      </c>
      <c r="O5515" t="n">
        <v>44.5235</v>
      </c>
      <c r="P5515" t="n">
        <v>158</v>
      </c>
      <c r="Q5515" t="n">
        <v>158</v>
      </c>
      <c r="R5515" t="n">
        <v>85.4</v>
      </c>
      <c r="S5515" t="n">
        <v>40.5</v>
      </c>
      <c r="T5515" t="n">
        <v>11.4</v>
      </c>
      <c r="U5515" t="n">
        <v>20.9</v>
      </c>
      <c r="V5515" t="n">
        <v>9.5</v>
      </c>
      <c r="W5515" t="n">
        <v>0</v>
      </c>
      <c r="X5515" t="n">
        <v>89</v>
      </c>
      <c r="Y5515" t="n">
        <v>75</v>
      </c>
      <c r="Z5515" t="n">
        <v>9</v>
      </c>
      <c r="AA5515"/>
      <c r="AB5515"/>
      <c r="AC5515"/>
      <c r="AD5515"/>
      <c r="AE5515"/>
      <c r="AF5515" t="n">
        <v>19</v>
      </c>
      <c r="AG5515" t="n">
        <v>51</v>
      </c>
      <c r="AH5515" t="n">
        <v>51</v>
      </c>
      <c r="AI5515"/>
      <c r="AJ5515"/>
      <c r="AK5515"/>
      <c r="AL5515"/>
      <c r="AM5515"/>
      <c r="AN5515"/>
      <c r="AO5515"/>
      <c r="AP5515"/>
      <c r="AQ5515"/>
      <c r="AR5515"/>
    </row>
    <row r="5516">
      <c r="A5516" t="n">
        <v>489159</v>
      </c>
      <c r="B5516" t="s">
        <v>7878</v>
      </c>
      <c r="C5516" t="s">
        <v>7879</v>
      </c>
      <c r="D5516" t="s">
        <v>4545</v>
      </c>
      <c r="E5516" t="s">
        <v>147</v>
      </c>
      <c r="F5516" t="s">
        <v>199</v>
      </c>
      <c r="G5516" t="s">
        <v>189</v>
      </c>
      <c r="H5516" t="s">
        <v>200</v>
      </c>
      <c r="I5516" t="s">
        <v>186</v>
      </c>
      <c r="J5516" t="s">
        <v>164</v>
      </c>
      <c r="K5516"/>
      <c r="L5516" t="s">
        <v>155</v>
      </c>
      <c r="M5516" t="s">
        <v>155</v>
      </c>
      <c r="N5516" t="n">
        <v>-80.0657</v>
      </c>
      <c r="O5516" t="n">
        <v>33.0355</v>
      </c>
      <c r="P5516" t="n">
        <v>260</v>
      </c>
      <c r="Q5516" t="n">
        <v>260</v>
      </c>
      <c r="R5516" t="n">
        <v>97.7</v>
      </c>
      <c r="S5516" t="n">
        <v>37.7</v>
      </c>
      <c r="T5516" t="n">
        <v>59.2</v>
      </c>
      <c r="U5516" t="n">
        <v>2.3</v>
      </c>
      <c r="V5516" t="n">
        <v>0.4</v>
      </c>
      <c r="W5516" t="n">
        <v>0</v>
      </c>
      <c r="X5516" t="n">
        <v>71</v>
      </c>
      <c r="Y5516" t="n">
        <v>71</v>
      </c>
      <c r="Z5516" t="n">
        <v>20</v>
      </c>
      <c r="AA5516"/>
      <c r="AB5516"/>
      <c r="AC5516"/>
      <c r="AD5516"/>
      <c r="AE5516"/>
      <c r="AF5516" t="n">
        <v>49</v>
      </c>
      <c r="AG5516" t="n">
        <v>67</v>
      </c>
      <c r="AH5516" t="n">
        <v>71</v>
      </c>
      <c r="AI5516" t="n">
        <v>13713</v>
      </c>
      <c r="AJ5516" t="n">
        <v>13852</v>
      </c>
      <c r="AK5516" t="n">
        <v>15061</v>
      </c>
      <c r="AL5516" t="n">
        <v>18392</v>
      </c>
      <c r="AM5516" t="n">
        <v>18392</v>
      </c>
      <c r="AN5516" t="n">
        <v>18042</v>
      </c>
      <c r="AO5516"/>
      <c r="AP5516"/>
      <c r="AQ5516"/>
      <c r="AR5516"/>
    </row>
    <row r="5517">
      <c r="A5517" t="n">
        <v>489201</v>
      </c>
      <c r="B5517" t="s">
        <v>3168</v>
      </c>
      <c r="C5517" t="s">
        <v>505</v>
      </c>
      <c r="D5517" t="s">
        <v>440</v>
      </c>
      <c r="E5517" t="s">
        <v>267</v>
      </c>
      <c r="F5517" t="s">
        <v>173</v>
      </c>
      <c r="G5517" t="s">
        <v>149</v>
      </c>
      <c r="H5517" t="s">
        <v>174</v>
      </c>
      <c r="I5517" t="s">
        <v>151</v>
      </c>
      <c r="J5517" t="s">
        <v>152</v>
      </c>
      <c r="K5517" t="s">
        <v>176</v>
      </c>
      <c r="L5517" t="s">
        <v>155</v>
      </c>
      <c r="M5517" t="s">
        <v>155</v>
      </c>
      <c r="N5517" t="n">
        <v>-119.7313</v>
      </c>
      <c r="O5517" t="n">
        <v>36.8869</v>
      </c>
      <c r="P5517" t="n">
        <v>13104</v>
      </c>
      <c r="Q5517" t="n">
        <v>13104</v>
      </c>
      <c r="R5517" t="n">
        <v>60.2</v>
      </c>
      <c r="S5517" t="n">
        <v>28.3</v>
      </c>
      <c r="T5517" t="n">
        <v>3.4</v>
      </c>
      <c r="U5517" t="n">
        <v>49.1</v>
      </c>
      <c r="V5517" t="n">
        <v>13.3</v>
      </c>
      <c r="W5517" t="n">
        <v>0</v>
      </c>
      <c r="X5517" t="n">
        <v>75</v>
      </c>
      <c r="Y5517" t="n">
        <v>43</v>
      </c>
      <c r="Z5517" t="n">
        <v>28</v>
      </c>
      <c r="AA5517" t="n">
        <v>614</v>
      </c>
      <c r="AB5517" t="n">
        <v>39.6</v>
      </c>
      <c r="AC5517"/>
      <c r="AD5517"/>
      <c r="AE5517"/>
      <c r="AF5517" t="n">
        <v>627</v>
      </c>
      <c r="AG5517" t="n">
        <v>20</v>
      </c>
      <c r="AH5517" t="n">
        <v>65</v>
      </c>
      <c r="AI5517" t="n">
        <v>11223</v>
      </c>
      <c r="AJ5517" t="n">
        <v>5041</v>
      </c>
      <c r="AK5517" t="n">
        <v>6463</v>
      </c>
      <c r="AL5517" t="n">
        <v>9829</v>
      </c>
      <c r="AM5517" t="n">
        <v>14279</v>
      </c>
      <c r="AN5517"/>
      <c r="AO5517" t="n">
        <v>977</v>
      </c>
      <c r="AP5517"/>
      <c r="AQ5517"/>
      <c r="AR5517"/>
    </row>
    <row r="5518">
      <c r="A5518" t="n">
        <v>489238</v>
      </c>
      <c r="B5518" t="s">
        <v>7880</v>
      </c>
      <c r="C5518" t="s">
        <v>7881</v>
      </c>
      <c r="D5518" t="s">
        <v>1078</v>
      </c>
      <c r="E5518" t="s">
        <v>147</v>
      </c>
      <c r="F5518" t="s">
        <v>199</v>
      </c>
      <c r="G5518" t="s">
        <v>189</v>
      </c>
      <c r="H5518" t="s">
        <v>200</v>
      </c>
      <c r="I5518" t="s">
        <v>186</v>
      </c>
      <c r="J5518" t="s">
        <v>164</v>
      </c>
      <c r="K5518"/>
      <c r="L5518" t="s">
        <v>155</v>
      </c>
      <c r="M5518" t="s">
        <v>155</v>
      </c>
      <c r="N5518" t="n">
        <v>-80.2039</v>
      </c>
      <c r="O5518" t="n">
        <v>26.3218</v>
      </c>
      <c r="P5518" t="n">
        <v>268</v>
      </c>
      <c r="Q5518" t="n">
        <v>268</v>
      </c>
      <c r="R5518" t="n">
        <v>85.1</v>
      </c>
      <c r="S5518" t="n">
        <v>21.6</v>
      </c>
      <c r="T5518" t="n">
        <v>36.9</v>
      </c>
      <c r="U5518" t="n">
        <v>30.2</v>
      </c>
      <c r="V5518" t="n">
        <v>1.5</v>
      </c>
      <c r="W5518" t="n">
        <v>0</v>
      </c>
      <c r="X5518" t="n">
        <v>87</v>
      </c>
      <c r="Y5518" t="n">
        <v>88</v>
      </c>
      <c r="Z5518" t="n">
        <v>18</v>
      </c>
      <c r="AA5518"/>
      <c r="AB5518"/>
      <c r="AC5518"/>
      <c r="AD5518"/>
      <c r="AE5518"/>
      <c r="AF5518" t="n">
        <v>149</v>
      </c>
      <c r="AG5518" t="n">
        <v>58</v>
      </c>
      <c r="AH5518" t="n">
        <v>74</v>
      </c>
      <c r="AI5518" t="n">
        <v>15547</v>
      </c>
      <c r="AJ5518" t="n">
        <v>16590</v>
      </c>
      <c r="AK5518" t="n">
        <v>18373</v>
      </c>
      <c r="AL5518"/>
      <c r="AM5518"/>
      <c r="AN5518"/>
      <c r="AO5518"/>
      <c r="AP5518"/>
      <c r="AQ5518"/>
      <c r="AR5518"/>
    </row>
    <row r="5519">
      <c r="A5519" t="n">
        <v>489247</v>
      </c>
      <c r="B5519" t="s">
        <v>7882</v>
      </c>
      <c r="C5519" t="s">
        <v>7883</v>
      </c>
      <c r="D5519" t="s">
        <v>5021</v>
      </c>
      <c r="E5519" t="s">
        <v>914</v>
      </c>
      <c r="F5519" t="s">
        <v>199</v>
      </c>
      <c r="G5519" t="s">
        <v>189</v>
      </c>
      <c r="H5519" t="s">
        <v>200</v>
      </c>
      <c r="I5519" t="s">
        <v>186</v>
      </c>
      <c r="J5519" t="s">
        <v>164</v>
      </c>
      <c r="K5519"/>
      <c r="L5519" t="s">
        <v>155</v>
      </c>
      <c r="M5519" t="s">
        <v>155</v>
      </c>
      <c r="N5519" t="n">
        <v>-111.9382</v>
      </c>
      <c r="O5519" t="n">
        <v>40.6921</v>
      </c>
      <c r="P5519" t="n">
        <v>77</v>
      </c>
      <c r="Q5519" t="n">
        <v>77</v>
      </c>
      <c r="R5519" t="n">
        <v>77.9</v>
      </c>
      <c r="S5519" t="n">
        <v>35.1</v>
      </c>
      <c r="T5519" t="n">
        <v>3.9</v>
      </c>
      <c r="U5519" t="n">
        <v>33.8</v>
      </c>
      <c r="V5519" t="n">
        <v>0</v>
      </c>
      <c r="W5519" t="n">
        <v>0</v>
      </c>
      <c r="X5519" t="n">
        <v>92</v>
      </c>
      <c r="Y5519" t="n">
        <v>71</v>
      </c>
      <c r="Z5519" t="n">
        <v>5</v>
      </c>
      <c r="AA5519"/>
      <c r="AB5519"/>
      <c r="AC5519"/>
      <c r="AD5519"/>
      <c r="AE5519"/>
      <c r="AF5519" t="n">
        <v>16</v>
      </c>
      <c r="AG5519" t="n">
        <v>44</v>
      </c>
      <c r="AH5519" t="n">
        <v>44</v>
      </c>
      <c r="AI5519" t="n">
        <v>12398</v>
      </c>
      <c r="AJ5519" t="n">
        <v>12398</v>
      </c>
      <c r="AK5519"/>
      <c r="AL5519"/>
      <c r="AM5519"/>
      <c r="AN5519"/>
      <c r="AO5519"/>
      <c r="AP5519"/>
      <c r="AQ5519"/>
      <c r="AR5519"/>
    </row>
    <row r="5520">
      <c r="A5520" t="n">
        <v>489256</v>
      </c>
      <c r="B5520" t="s">
        <v>7884</v>
      </c>
      <c r="C5520" t="s">
        <v>5480</v>
      </c>
      <c r="D5520" t="s">
        <v>5462</v>
      </c>
      <c r="E5520" t="s">
        <v>5452</v>
      </c>
      <c r="F5520" t="s">
        <v>199</v>
      </c>
      <c r="G5520" t="s">
        <v>189</v>
      </c>
      <c r="H5520" t="s">
        <v>200</v>
      </c>
      <c r="I5520" t="s">
        <v>186</v>
      </c>
      <c r="J5520" t="s">
        <v>164</v>
      </c>
      <c r="K5520"/>
      <c r="L5520" t="s">
        <v>155</v>
      </c>
      <c r="M5520" t="s">
        <v>155</v>
      </c>
      <c r="N5520" t="n">
        <v>-65.997</v>
      </c>
      <c r="O5520" t="n">
        <v>18.4399</v>
      </c>
      <c r="P5520" t="n">
        <v>217</v>
      </c>
      <c r="Q5520" t="n">
        <v>217</v>
      </c>
      <c r="R5520" t="n">
        <v>8.8</v>
      </c>
      <c r="S5520" t="n">
        <v>0</v>
      </c>
      <c r="T5520" t="n">
        <v>0</v>
      </c>
      <c r="U5520" t="n">
        <v>100</v>
      </c>
      <c r="V5520" t="n">
        <v>0</v>
      </c>
      <c r="W5520" t="n">
        <v>0</v>
      </c>
      <c r="X5520" t="n">
        <v>99</v>
      </c>
      <c r="Y5520" t="n">
        <v>100</v>
      </c>
      <c r="Z5520" t="n">
        <v>25</v>
      </c>
      <c r="AA5520"/>
      <c r="AB5520"/>
      <c r="AC5520"/>
      <c r="AD5520"/>
      <c r="AE5520"/>
      <c r="AF5520" t="n">
        <v>195</v>
      </c>
      <c r="AG5520" t="n">
        <v>62</v>
      </c>
      <c r="AH5520" t="n">
        <v>62</v>
      </c>
      <c r="AI5520" t="n">
        <v>10911</v>
      </c>
      <c r="AJ5520" t="n">
        <v>10911</v>
      </c>
      <c r="AK5520"/>
      <c r="AL5520"/>
      <c r="AM5520"/>
      <c r="AN5520"/>
      <c r="AO5520"/>
      <c r="AP5520"/>
      <c r="AQ5520"/>
      <c r="AR5520"/>
    </row>
    <row r="5521">
      <c r="A5521" t="n">
        <v>489283</v>
      </c>
      <c r="B5521" t="s">
        <v>7885</v>
      </c>
      <c r="C5521" t="s">
        <v>4951</v>
      </c>
      <c r="D5521" t="s">
        <v>4775</v>
      </c>
      <c r="E5521" t="s">
        <v>283</v>
      </c>
      <c r="F5521" t="s">
        <v>279</v>
      </c>
      <c r="G5521" t="s">
        <v>189</v>
      </c>
      <c r="H5521" t="s">
        <v>174</v>
      </c>
      <c r="I5521" t="s">
        <v>151</v>
      </c>
      <c r="J5521" t="s">
        <v>164</v>
      </c>
      <c r="K5521" t="s">
        <v>176</v>
      </c>
      <c r="L5521" t="s">
        <v>155</v>
      </c>
      <c r="M5521" t="s">
        <v>155</v>
      </c>
      <c r="N5521" t="n">
        <v>-98.2349</v>
      </c>
      <c r="O5521" t="n">
        <v>26.2399</v>
      </c>
      <c r="P5521" t="n">
        <v>1069</v>
      </c>
      <c r="Q5521" t="n">
        <v>1069</v>
      </c>
      <c r="R5521" t="n">
        <v>84.9</v>
      </c>
      <c r="S5521" t="n">
        <v>0.7</v>
      </c>
      <c r="T5521" t="n">
        <v>0</v>
      </c>
      <c r="U5521" t="n">
        <v>98.9</v>
      </c>
      <c r="V5521" t="n">
        <v>0.2</v>
      </c>
      <c r="W5521" t="n">
        <v>0</v>
      </c>
      <c r="X5521" t="n">
        <v>77</v>
      </c>
      <c r="Y5521"/>
      <c r="Z5521" t="n">
        <v>27</v>
      </c>
      <c r="AA5521" t="n">
        <v>475</v>
      </c>
      <c r="AB5521" t="n">
        <v>69.3</v>
      </c>
      <c r="AC5521"/>
      <c r="AD5521"/>
      <c r="AE5521"/>
      <c r="AF5521" t="n">
        <v>423</v>
      </c>
      <c r="AG5521" t="n">
        <v>78</v>
      </c>
      <c r="AH5521" t="n">
        <v>81</v>
      </c>
      <c r="AI5521" t="n">
        <v>24667</v>
      </c>
      <c r="AJ5521" t="n">
        <v>24613</v>
      </c>
      <c r="AK5521" t="n">
        <v>25988</v>
      </c>
      <c r="AL5521" t="n">
        <v>26774</v>
      </c>
      <c r="AM5521" t="n">
        <v>29091</v>
      </c>
      <c r="AN5521"/>
      <c r="AO5521" t="n">
        <v>58</v>
      </c>
      <c r="AP5521"/>
      <c r="AQ5521"/>
      <c r="AR5521"/>
    </row>
    <row r="5522">
      <c r="A5522" t="n">
        <v>489335</v>
      </c>
      <c r="B5522" t="s">
        <v>7886</v>
      </c>
      <c r="C5522" t="s">
        <v>450</v>
      </c>
      <c r="D5522" t="s">
        <v>440</v>
      </c>
      <c r="E5522" t="s">
        <v>267</v>
      </c>
      <c r="F5522" t="s">
        <v>162</v>
      </c>
      <c r="G5522" t="s">
        <v>163</v>
      </c>
      <c r="H5522" t="s">
        <v>150</v>
      </c>
      <c r="I5522" t="s">
        <v>151</v>
      </c>
      <c r="J5522" t="s">
        <v>164</v>
      </c>
      <c r="K5522"/>
      <c r="L5522" t="s">
        <v>155</v>
      </c>
      <c r="M5522" t="s">
        <v>155</v>
      </c>
      <c r="N5522" t="n">
        <v>-122.2661</v>
      </c>
      <c r="O5522" t="n">
        <v>37.8667</v>
      </c>
      <c r="P5522" t="n">
        <v>57</v>
      </c>
      <c r="Q5522"/>
      <c r="R5522"/>
      <c r="S5522"/>
      <c r="T5522"/>
      <c r="U5522"/>
      <c r="V5522"/>
      <c r="W5522"/>
      <c r="X5522"/>
      <c r="Y5522"/>
      <c r="Z5522"/>
      <c r="AA5522"/>
      <c r="AB5522"/>
      <c r="AC5522"/>
      <c r="AD5522"/>
      <c r="AE5522"/>
      <c r="AF5522"/>
      <c r="AG5522"/>
      <c r="AH5522"/>
      <c r="AI5522"/>
      <c r="AJ5522"/>
      <c r="AK5522"/>
      <c r="AL5522"/>
      <c r="AM5522"/>
      <c r="AN5522"/>
      <c r="AO5522"/>
      <c r="AP5522"/>
      <c r="AQ5522" t="n">
        <v>3</v>
      </c>
      <c r="AR5522"/>
    </row>
    <row r="5523">
      <c r="A5523" t="n">
        <v>489344</v>
      </c>
      <c r="B5523" t="s">
        <v>7887</v>
      </c>
      <c r="C5523" t="s">
        <v>3603</v>
      </c>
      <c r="D5523" t="s">
        <v>3570</v>
      </c>
      <c r="E5523" t="s">
        <v>147</v>
      </c>
      <c r="F5523" t="s">
        <v>188</v>
      </c>
      <c r="G5523" t="s">
        <v>189</v>
      </c>
      <c r="H5523" t="s">
        <v>150</v>
      </c>
      <c r="I5523" t="s">
        <v>151</v>
      </c>
      <c r="J5523" t="s">
        <v>164</v>
      </c>
      <c r="K5523" t="s">
        <v>209</v>
      </c>
      <c r="L5523" t="s">
        <v>155</v>
      </c>
      <c r="M5523" t="s">
        <v>155</v>
      </c>
      <c r="N5523" t="n">
        <v>-80.932</v>
      </c>
      <c r="O5523" t="n">
        <v>35.1377</v>
      </c>
      <c r="P5523" t="n">
        <v>367</v>
      </c>
      <c r="Q5523" t="n">
        <v>367</v>
      </c>
      <c r="R5523" t="n">
        <v>91.8</v>
      </c>
      <c r="S5523" t="n">
        <v>31.6</v>
      </c>
      <c r="T5523" t="n">
        <v>46.6</v>
      </c>
      <c r="U5523" t="n">
        <v>12.5</v>
      </c>
      <c r="V5523" t="n">
        <v>3.8</v>
      </c>
      <c r="W5523" t="n">
        <v>0.3</v>
      </c>
      <c r="X5523" t="n">
        <v>0</v>
      </c>
      <c r="Y5523" t="n">
        <v>0</v>
      </c>
      <c r="Z5523" t="n">
        <v>9</v>
      </c>
      <c r="AA5523" t="n">
        <v>1</v>
      </c>
      <c r="AB5523"/>
      <c r="AC5523" t="n">
        <v>1</v>
      </c>
      <c r="AD5523"/>
      <c r="AE5523"/>
      <c r="AF5523" t="n">
        <v>2</v>
      </c>
      <c r="AG5523" t="n">
        <v>38</v>
      </c>
      <c r="AH5523" t="n">
        <v>49</v>
      </c>
      <c r="AI5523" t="n">
        <v>21664</v>
      </c>
      <c r="AJ5523" t="n">
        <v>21664</v>
      </c>
      <c r="AK5523"/>
      <c r="AL5523"/>
      <c r="AM5523"/>
      <c r="AN5523"/>
      <c r="AO5523"/>
      <c r="AP5523" t="n">
        <v>64</v>
      </c>
      <c r="AQ5523"/>
      <c r="AR5523"/>
    </row>
    <row r="5524">
      <c r="A5524" t="n">
        <v>489353</v>
      </c>
      <c r="B5524" t="s">
        <v>7888</v>
      </c>
      <c r="C5524" t="s">
        <v>6708</v>
      </c>
      <c r="D5524" t="s">
        <v>440</v>
      </c>
      <c r="E5524" t="s">
        <v>267</v>
      </c>
      <c r="F5524" t="s">
        <v>188</v>
      </c>
      <c r="G5524" t="s">
        <v>189</v>
      </c>
      <c r="H5524" t="s">
        <v>150</v>
      </c>
      <c r="I5524" t="s">
        <v>151</v>
      </c>
      <c r="J5524" t="s">
        <v>164</v>
      </c>
      <c r="K5524" t="s">
        <v>209</v>
      </c>
      <c r="L5524" t="s">
        <v>155</v>
      </c>
      <c r="M5524" t="s">
        <v>155</v>
      </c>
      <c r="N5524" t="n">
        <v>-121.2783</v>
      </c>
      <c r="O5524" t="n">
        <v>38.5962</v>
      </c>
      <c r="P5524" t="n">
        <v>857</v>
      </c>
      <c r="Q5524" t="n">
        <v>857</v>
      </c>
      <c r="R5524" t="n">
        <v>79.6</v>
      </c>
      <c r="S5524" t="n">
        <v>34.8</v>
      </c>
      <c r="T5524" t="n">
        <v>6.9</v>
      </c>
      <c r="U5524" t="n">
        <v>19.6</v>
      </c>
      <c r="V5524" t="n">
        <v>30.1</v>
      </c>
      <c r="W5524" t="n">
        <v>0.1</v>
      </c>
      <c r="X5524"/>
      <c r="Y5524"/>
      <c r="Z5524" t="n">
        <v>8</v>
      </c>
      <c r="AA5524" t="n">
        <v>1</v>
      </c>
      <c r="AB5524"/>
      <c r="AC5524" t="n">
        <v>1</v>
      </c>
      <c r="AD5524"/>
      <c r="AE5524"/>
      <c r="AF5524" t="n">
        <v>0</v>
      </c>
      <c r="AG5524" t="n">
        <v>32</v>
      </c>
      <c r="AH5524" t="n">
        <v>38</v>
      </c>
      <c r="AI5524"/>
      <c r="AJ5524"/>
      <c r="AK5524"/>
      <c r="AL5524"/>
      <c r="AM5524"/>
      <c r="AN5524"/>
      <c r="AO5524"/>
      <c r="AP5524" t="n">
        <v>151</v>
      </c>
      <c r="AQ5524"/>
      <c r="AR5524"/>
    </row>
    <row r="5525">
      <c r="A5525" t="n">
        <v>489371</v>
      </c>
      <c r="B5525" t="s">
        <v>924</v>
      </c>
      <c r="C5525" t="s">
        <v>484</v>
      </c>
      <c r="D5525" t="s">
        <v>440</v>
      </c>
      <c r="E5525" t="s">
        <v>267</v>
      </c>
      <c r="F5525" t="s">
        <v>279</v>
      </c>
      <c r="G5525" t="s">
        <v>189</v>
      </c>
      <c r="H5525" t="s">
        <v>174</v>
      </c>
      <c r="I5525" t="s">
        <v>186</v>
      </c>
      <c r="J5525" t="s">
        <v>164</v>
      </c>
      <c r="K5525"/>
      <c r="L5525" t="s">
        <v>155</v>
      </c>
      <c r="M5525" t="s">
        <v>155</v>
      </c>
      <c r="N5525" t="n">
        <v>-117.4083</v>
      </c>
      <c r="O5525" t="n">
        <v>33.9901</v>
      </c>
      <c r="P5525" t="n">
        <v>345</v>
      </c>
      <c r="Q5525" t="n">
        <v>345</v>
      </c>
      <c r="R5525" t="n">
        <v>11.3</v>
      </c>
      <c r="S5525" t="n">
        <v>19.4</v>
      </c>
      <c r="T5525" t="n">
        <v>8.1</v>
      </c>
      <c r="U5525" t="n">
        <v>53.6</v>
      </c>
      <c r="V5525" t="n">
        <v>6.7</v>
      </c>
      <c r="W5525" t="n">
        <v>0.3</v>
      </c>
      <c r="X5525" t="n">
        <v>78</v>
      </c>
      <c r="Y5525"/>
      <c r="Z5525" t="n">
        <v>13</v>
      </c>
      <c r="AA5525" t="n">
        <v>141</v>
      </c>
      <c r="AB5525" t="n">
        <v>73.8</v>
      </c>
      <c r="AC5525"/>
      <c r="AD5525"/>
      <c r="AE5525"/>
      <c r="AF5525" t="n">
        <v>143</v>
      </c>
      <c r="AG5525" t="n">
        <v>33</v>
      </c>
      <c r="AH5525" t="n">
        <v>40</v>
      </c>
      <c r="AI5525" t="n">
        <v>31557</v>
      </c>
      <c r="AJ5525" t="n">
        <v>32273</v>
      </c>
      <c r="AK5525" t="n">
        <v>35429</v>
      </c>
      <c r="AL5525" t="n">
        <v>35180</v>
      </c>
      <c r="AM5525"/>
      <c r="AN5525" t="n">
        <v>32353</v>
      </c>
      <c r="AO5525"/>
      <c r="AP5525"/>
      <c r="AQ5525"/>
      <c r="AR5525"/>
    </row>
    <row r="5526">
      <c r="A5526" t="n">
        <v>489779</v>
      </c>
      <c r="B5526" t="s">
        <v>7889</v>
      </c>
      <c r="C5526" t="s">
        <v>5559</v>
      </c>
      <c r="D5526" t="s">
        <v>1445</v>
      </c>
      <c r="E5526" t="s">
        <v>1434</v>
      </c>
      <c r="F5526" t="s">
        <v>148</v>
      </c>
      <c r="G5526" t="s">
        <v>149</v>
      </c>
      <c r="H5526" t="s">
        <v>150</v>
      </c>
      <c r="I5526" t="s">
        <v>151</v>
      </c>
      <c r="J5526" t="s">
        <v>158</v>
      </c>
      <c r="K5526" t="s">
        <v>159</v>
      </c>
      <c r="L5526" t="s">
        <v>155</v>
      </c>
      <c r="M5526" t="s">
        <v>155</v>
      </c>
      <c r="N5526" t="n">
        <v>-86.9284</v>
      </c>
      <c r="O5526" t="n">
        <v>40.4566</v>
      </c>
      <c r="P5526" t="n">
        <v>68297</v>
      </c>
      <c r="Q5526" t="n">
        <v>51391</v>
      </c>
      <c r="R5526" t="n">
        <v>57.7</v>
      </c>
      <c r="S5526" t="n">
        <v>52.1</v>
      </c>
      <c r="T5526" t="n">
        <v>18.4</v>
      </c>
      <c r="U5526" t="n">
        <v>15.7</v>
      </c>
      <c r="V5526" t="n">
        <v>2.9</v>
      </c>
      <c r="W5526" t="n">
        <v>0.4</v>
      </c>
      <c r="X5526" t="n">
        <v>25</v>
      </c>
      <c r="Y5526" t="n">
        <v>36</v>
      </c>
      <c r="Z5526" t="n">
        <v>25</v>
      </c>
      <c r="AA5526" t="n">
        <v>21</v>
      </c>
      <c r="AB5526" t="n">
        <v>47.6</v>
      </c>
      <c r="AC5526" t="n">
        <v>2</v>
      </c>
      <c r="AD5526" t="n">
        <v>50</v>
      </c>
      <c r="AE5526" t="n">
        <v>50</v>
      </c>
      <c r="AF5526" t="n">
        <v>10</v>
      </c>
      <c r="AG5526" t="n">
        <v>48</v>
      </c>
      <c r="AH5526" t="n">
        <v>70</v>
      </c>
      <c r="AI5526" t="n">
        <v>9494</v>
      </c>
      <c r="AJ5526"/>
      <c r="AK5526"/>
      <c r="AL5526" t="n">
        <v>12267</v>
      </c>
      <c r="AM5526"/>
      <c r="AN5526"/>
      <c r="AO5526" t="n">
        <v>1887</v>
      </c>
      <c r="AP5526" t="n">
        <v>5190</v>
      </c>
      <c r="AQ5526" t="n">
        <v>3280</v>
      </c>
      <c r="AR5526" t="n">
        <v>105</v>
      </c>
    </row>
    <row r="5527">
      <c r="A5527" t="n">
        <v>489812</v>
      </c>
      <c r="B5527" t="s">
        <v>7890</v>
      </c>
      <c r="C5527" t="s">
        <v>2926</v>
      </c>
      <c r="D5527" t="s">
        <v>2888</v>
      </c>
      <c r="E5527" t="s">
        <v>914</v>
      </c>
      <c r="F5527" t="s">
        <v>279</v>
      </c>
      <c r="G5527" t="s">
        <v>189</v>
      </c>
      <c r="H5527" t="s">
        <v>174</v>
      </c>
      <c r="I5527" t="s">
        <v>175</v>
      </c>
      <c r="J5527" t="s">
        <v>164</v>
      </c>
      <c r="K5527" t="s">
        <v>176</v>
      </c>
      <c r="L5527" t="s">
        <v>155</v>
      </c>
      <c r="M5527" t="s">
        <v>155</v>
      </c>
      <c r="N5527" t="n">
        <v>-112.6412</v>
      </c>
      <c r="O5527" t="n">
        <v>45.2082</v>
      </c>
      <c r="P5527" t="n">
        <v>77</v>
      </c>
      <c r="Q5527" t="n">
        <v>77</v>
      </c>
      <c r="R5527" t="n">
        <v>98.7</v>
      </c>
      <c r="S5527" t="n">
        <v>80.5</v>
      </c>
      <c r="T5527" t="n">
        <v>0</v>
      </c>
      <c r="U5527" t="n">
        <v>6.5</v>
      </c>
      <c r="V5527" t="n">
        <v>0</v>
      </c>
      <c r="W5527" t="n">
        <v>0</v>
      </c>
      <c r="X5527" t="n">
        <v>75</v>
      </c>
      <c r="Y5527"/>
      <c r="Z5527" t="n">
        <v>7</v>
      </c>
      <c r="AA5527" t="n">
        <v>30</v>
      </c>
      <c r="AB5527" t="n">
        <v>63.3</v>
      </c>
      <c r="AC5527"/>
      <c r="AD5527"/>
      <c r="AE5527"/>
      <c r="AF5527" t="n">
        <v>19</v>
      </c>
      <c r="AG5527" t="n">
        <v>35</v>
      </c>
      <c r="AH5527" t="n">
        <v>45</v>
      </c>
      <c r="AI5527" t="n">
        <v>26058</v>
      </c>
      <c r="AJ5527" t="n">
        <v>25676</v>
      </c>
      <c r="AK5527"/>
      <c r="AL5527"/>
      <c r="AM5527"/>
      <c r="AN5527"/>
      <c r="AO5527" t="n">
        <v>15</v>
      </c>
      <c r="AP5527"/>
      <c r="AQ5527"/>
      <c r="AR5527"/>
    </row>
    <row r="5528">
      <c r="A5528" t="n">
        <v>489830</v>
      </c>
      <c r="B5528" t="s">
        <v>366</v>
      </c>
      <c r="C5528" t="s">
        <v>362</v>
      </c>
      <c r="D5528" t="s">
        <v>345</v>
      </c>
      <c r="E5528" t="s">
        <v>147</v>
      </c>
      <c r="F5528" t="s">
        <v>199</v>
      </c>
      <c r="G5528" t="s">
        <v>189</v>
      </c>
      <c r="H5528" t="s">
        <v>200</v>
      </c>
      <c r="I5528" t="s">
        <v>151</v>
      </c>
      <c r="J5528" t="s">
        <v>164</v>
      </c>
      <c r="K5528"/>
      <c r="L5528" t="s">
        <v>155</v>
      </c>
      <c r="M5528" t="s">
        <v>155</v>
      </c>
      <c r="N5528" t="n">
        <v>-90.6815</v>
      </c>
      <c r="O5528" t="n">
        <v>35.8178</v>
      </c>
      <c r="P5528" t="n">
        <v>108</v>
      </c>
      <c r="Q5528" t="n">
        <v>108</v>
      </c>
      <c r="R5528" t="n">
        <v>97.2</v>
      </c>
      <c r="S5528" t="n">
        <v>61.1</v>
      </c>
      <c r="T5528" t="n">
        <v>34.3</v>
      </c>
      <c r="U5528" t="n">
        <v>3.7</v>
      </c>
      <c r="V5528" t="n">
        <v>0.9</v>
      </c>
      <c r="W5528" t="n">
        <v>0</v>
      </c>
      <c r="X5528" t="n">
        <v>52</v>
      </c>
      <c r="Y5528"/>
      <c r="Z5528" t="n">
        <v>22</v>
      </c>
      <c r="AA5528"/>
      <c r="AB5528"/>
      <c r="AC5528"/>
      <c r="AD5528"/>
      <c r="AE5528"/>
      <c r="AF5528" t="n">
        <v>29</v>
      </c>
      <c r="AG5528" t="n">
        <v>72</v>
      </c>
      <c r="AH5528" t="n">
        <v>72</v>
      </c>
      <c r="AI5528" t="n">
        <v>12852</v>
      </c>
      <c r="AJ5528" t="n">
        <v>12905</v>
      </c>
      <c r="AK5528"/>
      <c r="AL5528"/>
      <c r="AM5528"/>
      <c r="AN5528"/>
      <c r="AO5528"/>
      <c r="AP5528"/>
      <c r="AQ5528"/>
      <c r="AR5528"/>
    </row>
    <row r="5529">
      <c r="A5529" t="n">
        <v>489858</v>
      </c>
      <c r="B5529" t="s">
        <v>7891</v>
      </c>
      <c r="C5529" t="s">
        <v>448</v>
      </c>
      <c r="D5529" t="s">
        <v>440</v>
      </c>
      <c r="E5529" t="s">
        <v>267</v>
      </c>
      <c r="F5529" t="s">
        <v>188</v>
      </c>
      <c r="G5529" t="s">
        <v>189</v>
      </c>
      <c r="H5529" t="s">
        <v>150</v>
      </c>
      <c r="I5529" t="s">
        <v>151</v>
      </c>
      <c r="J5529" t="s">
        <v>164</v>
      </c>
      <c r="K5529" t="s">
        <v>209</v>
      </c>
      <c r="L5529" t="s">
        <v>155</v>
      </c>
      <c r="M5529" t="s">
        <v>155</v>
      </c>
      <c r="N5529" t="n">
        <v>-118.2913</v>
      </c>
      <c r="O5529" t="n">
        <v>34.0815</v>
      </c>
      <c r="P5529" t="n">
        <v>734</v>
      </c>
      <c r="Q5529"/>
      <c r="R5529"/>
      <c r="S5529"/>
      <c r="T5529"/>
      <c r="U5529"/>
      <c r="V5529"/>
      <c r="W5529"/>
      <c r="X5529"/>
      <c r="Y5529"/>
      <c r="Z5529"/>
      <c r="AA5529"/>
      <c r="AB5529"/>
      <c r="AC5529"/>
      <c r="AD5529"/>
      <c r="AE5529"/>
      <c r="AF5529"/>
      <c r="AG5529"/>
      <c r="AH5529"/>
      <c r="AI5529"/>
      <c r="AJ5529"/>
      <c r="AK5529"/>
      <c r="AL5529"/>
      <c r="AM5529"/>
      <c r="AN5529"/>
      <c r="AO5529"/>
      <c r="AP5529"/>
      <c r="AQ5529" t="n">
        <v>64</v>
      </c>
      <c r="AR5529" t="n">
        <v>153</v>
      </c>
    </row>
    <row r="5530">
      <c r="A5530" t="n">
        <v>489937</v>
      </c>
      <c r="B5530" t="s">
        <v>7892</v>
      </c>
      <c r="C5530" t="s">
        <v>3625</v>
      </c>
      <c r="D5530" t="s">
        <v>3570</v>
      </c>
      <c r="E5530" t="s">
        <v>147</v>
      </c>
      <c r="F5530" t="s">
        <v>162</v>
      </c>
      <c r="G5530" t="s">
        <v>163</v>
      </c>
      <c r="H5530" t="s">
        <v>150</v>
      </c>
      <c r="I5530" t="s">
        <v>151</v>
      </c>
      <c r="J5530" t="s">
        <v>164</v>
      </c>
      <c r="K5530" t="s">
        <v>153</v>
      </c>
      <c r="L5530" t="s">
        <v>155</v>
      </c>
      <c r="M5530" t="s">
        <v>155</v>
      </c>
      <c r="N5530" t="n">
        <v>-80.2502</v>
      </c>
      <c r="O5530" t="n">
        <v>36.088</v>
      </c>
      <c r="P5530" t="n">
        <v>1095</v>
      </c>
      <c r="Q5530" t="n">
        <v>449</v>
      </c>
      <c r="R5530" t="n">
        <v>46.8</v>
      </c>
      <c r="S5530" t="n">
        <v>37.4</v>
      </c>
      <c r="T5530" t="n">
        <v>14.7</v>
      </c>
      <c r="U5530" t="n">
        <v>13.1</v>
      </c>
      <c r="V5530" t="n">
        <v>1.3</v>
      </c>
      <c r="W5530" t="n">
        <v>26.1</v>
      </c>
      <c r="X5530" t="n">
        <v>56</v>
      </c>
      <c r="Y5530" t="n">
        <v>17</v>
      </c>
      <c r="Z5530" t="n">
        <v>15</v>
      </c>
      <c r="AA5530" t="n">
        <v>65</v>
      </c>
      <c r="AB5530" t="n">
        <v>29.2</v>
      </c>
      <c r="AC5530" t="n">
        <v>57</v>
      </c>
      <c r="AD5530" t="n">
        <v>28.1</v>
      </c>
      <c r="AE5530" t="n">
        <v>28.1</v>
      </c>
      <c r="AF5530" t="n">
        <v>82</v>
      </c>
      <c r="AG5530" t="n">
        <v>46</v>
      </c>
      <c r="AH5530" t="n">
        <v>97</v>
      </c>
      <c r="AI5530" t="n">
        <v>19111</v>
      </c>
      <c r="AJ5530" t="n">
        <v>17910</v>
      </c>
      <c r="AK5530" t="n">
        <v>17707</v>
      </c>
      <c r="AL5530" t="n">
        <v>18906</v>
      </c>
      <c r="AM5530" t="n">
        <v>21323</v>
      </c>
      <c r="AN5530" t="n">
        <v>21403</v>
      </c>
      <c r="AO5530" t="n">
        <v>2</v>
      </c>
      <c r="AP5530" t="n">
        <v>69</v>
      </c>
      <c r="AQ5530" t="n">
        <v>91</v>
      </c>
      <c r="AR5530" t="n">
        <v>22</v>
      </c>
    </row>
    <row r="5531">
      <c r="A5531" t="n">
        <v>490018</v>
      </c>
      <c r="B5531" t="s">
        <v>7893</v>
      </c>
      <c r="C5531" t="s">
        <v>1126</v>
      </c>
      <c r="D5531" t="s">
        <v>1078</v>
      </c>
      <c r="E5531" t="s">
        <v>147</v>
      </c>
      <c r="F5531" t="s">
        <v>199</v>
      </c>
      <c r="G5531" t="s">
        <v>189</v>
      </c>
      <c r="H5531" t="s">
        <v>200</v>
      </c>
      <c r="I5531" t="s">
        <v>186</v>
      </c>
      <c r="J5531" t="s">
        <v>164</v>
      </c>
      <c r="K5531"/>
      <c r="L5531" t="s">
        <v>155</v>
      </c>
      <c r="M5531" t="s">
        <v>155</v>
      </c>
      <c r="N5531" t="n">
        <v>-82.5283</v>
      </c>
      <c r="O5531" t="n">
        <v>28.0267</v>
      </c>
      <c r="P5531" t="n">
        <v>50</v>
      </c>
      <c r="Q5531" t="n">
        <v>50</v>
      </c>
      <c r="R5531" t="n">
        <v>30</v>
      </c>
      <c r="S5531" t="n">
        <v>32</v>
      </c>
      <c r="T5531" t="n">
        <v>18</v>
      </c>
      <c r="U5531" t="n">
        <v>36</v>
      </c>
      <c r="V5531" t="n">
        <v>2</v>
      </c>
      <c r="W5531" t="n">
        <v>0</v>
      </c>
      <c r="X5531"/>
      <c r="Y5531"/>
      <c r="Z5531" t="n">
        <v>10</v>
      </c>
      <c r="AA5531"/>
      <c r="AB5531"/>
      <c r="AC5531"/>
      <c r="AD5531"/>
      <c r="AE5531"/>
      <c r="AF5531" t="n">
        <v>6</v>
      </c>
      <c r="AG5531" t="n">
        <v>34</v>
      </c>
      <c r="AH5531" t="n">
        <v>34</v>
      </c>
      <c r="AI5531" t="n">
        <v>13709</v>
      </c>
      <c r="AJ5531" t="n">
        <v>13709</v>
      </c>
      <c r="AK5531"/>
      <c r="AL5531"/>
      <c r="AM5531"/>
      <c r="AN5531"/>
      <c r="AO5531"/>
      <c r="AP5531"/>
      <c r="AQ5531"/>
      <c r="AR5531"/>
    </row>
    <row r="5532">
      <c r="A5532" t="n">
        <v>490045</v>
      </c>
      <c r="B5532" t="s">
        <v>7894</v>
      </c>
      <c r="C5532" t="s">
        <v>6503</v>
      </c>
      <c r="D5532" t="s">
        <v>440</v>
      </c>
      <c r="E5532" t="s">
        <v>267</v>
      </c>
      <c r="F5532" t="s">
        <v>162</v>
      </c>
      <c r="G5532" t="s">
        <v>163</v>
      </c>
      <c r="H5532" t="s">
        <v>150</v>
      </c>
      <c r="I5532" t="s">
        <v>186</v>
      </c>
      <c r="J5532" t="s">
        <v>164</v>
      </c>
      <c r="K5532" t="s">
        <v>209</v>
      </c>
      <c r="L5532" t="s">
        <v>155</v>
      </c>
      <c r="M5532" t="s">
        <v>155</v>
      </c>
      <c r="N5532" t="n">
        <v>-118.0471</v>
      </c>
      <c r="O5532" t="n">
        <v>33.8886</v>
      </c>
      <c r="P5532" t="n">
        <v>264</v>
      </c>
      <c r="Q5532" t="n">
        <v>46</v>
      </c>
      <c r="R5532" t="n">
        <v>63</v>
      </c>
      <c r="S5532" t="n">
        <v>0</v>
      </c>
      <c r="T5532" t="n">
        <v>0</v>
      </c>
      <c r="U5532" t="n">
        <v>0</v>
      </c>
      <c r="V5532" t="n">
        <v>58.7</v>
      </c>
      <c r="W5532" t="n">
        <v>19.6</v>
      </c>
      <c r="X5532"/>
      <c r="Y5532" t="n">
        <v>75</v>
      </c>
      <c r="Z5532" t="n">
        <v>6</v>
      </c>
      <c r="AA5532" t="n">
        <v>5</v>
      </c>
      <c r="AB5532" t="n">
        <v>80</v>
      </c>
      <c r="AC5532" t="n">
        <v>5</v>
      </c>
      <c r="AD5532" t="n">
        <v>80</v>
      </c>
      <c r="AE5532" t="n">
        <v>40</v>
      </c>
      <c r="AF5532" t="n">
        <v>0</v>
      </c>
      <c r="AG5532" t="n">
        <v>47</v>
      </c>
      <c r="AH5532" t="n">
        <v>81</v>
      </c>
      <c r="AI5532"/>
      <c r="AJ5532"/>
      <c r="AK5532"/>
      <c r="AL5532"/>
      <c r="AM5532"/>
      <c r="AN5532"/>
      <c r="AO5532"/>
      <c r="AP5532" t="n">
        <v>6</v>
      </c>
      <c r="AQ5532" t="n">
        <v>37</v>
      </c>
      <c r="AR5532" t="n">
        <v>7</v>
      </c>
    </row>
    <row r="5533">
      <c r="A5533" t="n">
        <v>490054</v>
      </c>
      <c r="B5533" t="s">
        <v>7895</v>
      </c>
      <c r="C5533" t="s">
        <v>1198</v>
      </c>
      <c r="D5533" t="s">
        <v>1078</v>
      </c>
      <c r="E5533" t="s">
        <v>147</v>
      </c>
      <c r="F5533" t="s">
        <v>188</v>
      </c>
      <c r="G5533" t="s">
        <v>189</v>
      </c>
      <c r="H5533" t="s">
        <v>150</v>
      </c>
      <c r="I5533" t="s">
        <v>186</v>
      </c>
      <c r="J5533" t="s">
        <v>164</v>
      </c>
      <c r="K5533" t="s">
        <v>209</v>
      </c>
      <c r="L5533" t="s">
        <v>155</v>
      </c>
      <c r="M5533" t="s">
        <v>155</v>
      </c>
      <c r="N5533" t="n">
        <v>-80.0851</v>
      </c>
      <c r="O5533" t="n">
        <v>26.7027</v>
      </c>
      <c r="P5533" t="n">
        <v>1446</v>
      </c>
      <c r="Q5533" t="n">
        <v>1446</v>
      </c>
      <c r="R5533" t="n">
        <v>68.3</v>
      </c>
      <c r="S5533" t="n">
        <v>23.7</v>
      </c>
      <c r="T5533" t="n">
        <v>47.7</v>
      </c>
      <c r="U5533" t="n">
        <v>19.2</v>
      </c>
      <c r="V5533" t="n">
        <v>1</v>
      </c>
      <c r="W5533" t="n">
        <v>0</v>
      </c>
      <c r="X5533"/>
      <c r="Y5533"/>
      <c r="Z5533" t="n">
        <v>4</v>
      </c>
      <c r="AA5533" t="n">
        <v>1</v>
      </c>
      <c r="AB5533" t="n">
        <v>100</v>
      </c>
      <c r="AC5533" t="n">
        <v>1</v>
      </c>
      <c r="AD5533" t="n">
        <v>100</v>
      </c>
      <c r="AE5533" t="n">
        <v>100</v>
      </c>
      <c r="AF5533" t="n">
        <v>158</v>
      </c>
      <c r="AG5533" t="n">
        <v>32</v>
      </c>
      <c r="AH5533" t="n">
        <v>32</v>
      </c>
      <c r="AI5533" t="n">
        <v>29461</v>
      </c>
      <c r="AJ5533" t="n">
        <v>28418</v>
      </c>
      <c r="AK5533" t="n">
        <v>26343</v>
      </c>
      <c r="AL5533" t="n">
        <v>32598</v>
      </c>
      <c r="AM5533" t="n">
        <v>24923</v>
      </c>
      <c r="AN5533"/>
      <c r="AO5533" t="n">
        <v>114</v>
      </c>
      <c r="AP5533"/>
      <c r="AQ5533"/>
      <c r="AR5533"/>
    </row>
    <row r="5534">
      <c r="A5534" t="n">
        <v>490081</v>
      </c>
      <c r="B5534" t="s">
        <v>7896</v>
      </c>
      <c r="C5534" t="s">
        <v>5939</v>
      </c>
      <c r="D5534" t="s">
        <v>440</v>
      </c>
      <c r="E5534" t="s">
        <v>267</v>
      </c>
      <c r="F5534" t="s">
        <v>162</v>
      </c>
      <c r="G5534" t="s">
        <v>163</v>
      </c>
      <c r="H5534" t="s">
        <v>150</v>
      </c>
      <c r="I5534" t="s">
        <v>151</v>
      </c>
      <c r="J5534" t="s">
        <v>164</v>
      </c>
      <c r="K5534" t="s">
        <v>209</v>
      </c>
      <c r="L5534" t="s">
        <v>155</v>
      </c>
      <c r="M5534" t="s">
        <v>155</v>
      </c>
      <c r="N5534" t="n">
        <v>-118.2959</v>
      </c>
      <c r="O5534" t="n">
        <v>33.8831</v>
      </c>
      <c r="P5534" t="n">
        <v>249</v>
      </c>
      <c r="Q5534" t="n">
        <v>79</v>
      </c>
      <c r="R5534" t="n">
        <v>44.3</v>
      </c>
      <c r="S5534" t="n">
        <v>11.4</v>
      </c>
      <c r="T5534" t="n">
        <v>5.1</v>
      </c>
      <c r="U5534" t="n">
        <v>25.3</v>
      </c>
      <c r="V5534" t="n">
        <v>25.3</v>
      </c>
      <c r="W5534" t="n">
        <v>27.8</v>
      </c>
      <c r="X5534" t="n">
        <v>67</v>
      </c>
      <c r="Y5534" t="n">
        <v>100</v>
      </c>
      <c r="Z5534" t="n">
        <v>13</v>
      </c>
      <c r="AA5534" t="n">
        <v>1</v>
      </c>
      <c r="AB5534" t="n">
        <v>100</v>
      </c>
      <c r="AC5534" t="n">
        <v>1</v>
      </c>
      <c r="AD5534" t="n">
        <v>100</v>
      </c>
      <c r="AE5534"/>
      <c r="AF5534" t="n">
        <v>14</v>
      </c>
      <c r="AG5534" t="n">
        <v>55</v>
      </c>
      <c r="AH5534" t="n">
        <v>65</v>
      </c>
      <c r="AI5534" t="n">
        <v>24350</v>
      </c>
      <c r="AJ5534" t="n">
        <v>22750</v>
      </c>
      <c r="AK5534" t="n">
        <v>25043</v>
      </c>
      <c r="AL5534"/>
      <c r="AM5534"/>
      <c r="AN5534"/>
      <c r="AO5534"/>
      <c r="AP5534" t="n">
        <v>1</v>
      </c>
      <c r="AQ5534" t="n">
        <v>13</v>
      </c>
      <c r="AR5534"/>
    </row>
    <row r="5535">
      <c r="A5535" t="n">
        <v>490090</v>
      </c>
      <c r="B5535" t="s">
        <v>7897</v>
      </c>
      <c r="C5535" t="s">
        <v>634</v>
      </c>
      <c r="D5535" t="s">
        <v>1078</v>
      </c>
      <c r="E5535" t="s">
        <v>147</v>
      </c>
      <c r="F5535" t="s">
        <v>216</v>
      </c>
      <c r="G5535" t="s">
        <v>149</v>
      </c>
      <c r="H5535" t="s">
        <v>200</v>
      </c>
      <c r="I5535" t="s">
        <v>205</v>
      </c>
      <c r="J5535" t="s">
        <v>164</v>
      </c>
      <c r="K5535"/>
      <c r="L5535" t="s">
        <v>155</v>
      </c>
      <c r="M5535" t="s">
        <v>155</v>
      </c>
      <c r="N5535" t="n">
        <v>-84.5789</v>
      </c>
      <c r="O5535" t="n">
        <v>30.5777</v>
      </c>
      <c r="P5535" t="n">
        <v>70</v>
      </c>
      <c r="Q5535" t="n">
        <v>70</v>
      </c>
      <c r="R5535" t="n">
        <v>42.9</v>
      </c>
      <c r="S5535" t="n">
        <v>17.1</v>
      </c>
      <c r="T5535" t="n">
        <v>78.6</v>
      </c>
      <c r="U5535" t="n">
        <v>4.3</v>
      </c>
      <c r="V5535" t="n">
        <v>0</v>
      </c>
      <c r="W5535" t="n">
        <v>0</v>
      </c>
      <c r="X5535" t="n">
        <v>67</v>
      </c>
      <c r="Y5535" t="n">
        <v>57</v>
      </c>
      <c r="Z5535" t="n">
        <v>12</v>
      </c>
      <c r="AA5535"/>
      <c r="AB5535"/>
      <c r="AC5535"/>
      <c r="AD5535"/>
      <c r="AE5535"/>
      <c r="AF5535" t="n">
        <v>10</v>
      </c>
      <c r="AG5535" t="n">
        <v>30</v>
      </c>
      <c r="AH5535" t="n">
        <v>49</v>
      </c>
      <c r="AI5535" t="n">
        <v>22969</v>
      </c>
      <c r="AJ5535" t="n">
        <v>3866</v>
      </c>
      <c r="AK5535"/>
      <c r="AL5535"/>
      <c r="AM5535"/>
      <c r="AN5535"/>
      <c r="AO5535"/>
      <c r="AP5535"/>
      <c r="AQ5535"/>
      <c r="AR5535"/>
    </row>
    <row r="5536">
      <c r="A5536" t="n">
        <v>490106</v>
      </c>
      <c r="B5536" t="s">
        <v>7898</v>
      </c>
      <c r="C5536" t="s">
        <v>6979</v>
      </c>
      <c r="D5536" t="s">
        <v>5078</v>
      </c>
      <c r="E5536" t="s">
        <v>147</v>
      </c>
      <c r="F5536" t="s">
        <v>162</v>
      </c>
      <c r="G5536" t="s">
        <v>163</v>
      </c>
      <c r="H5536" t="s">
        <v>150</v>
      </c>
      <c r="I5536" t="s">
        <v>186</v>
      </c>
      <c r="J5536" t="s">
        <v>164</v>
      </c>
      <c r="K5536" t="s">
        <v>209</v>
      </c>
      <c r="L5536" t="s">
        <v>155</v>
      </c>
      <c r="M5536" t="s">
        <v>155</v>
      </c>
      <c r="N5536" t="n">
        <v>-77.2243</v>
      </c>
      <c r="O5536" t="n">
        <v>38.9101</v>
      </c>
      <c r="P5536" t="n">
        <v>558</v>
      </c>
      <c r="Q5536"/>
      <c r="R5536"/>
      <c r="S5536"/>
      <c r="T5536"/>
      <c r="U5536"/>
      <c r="V5536"/>
      <c r="W5536"/>
      <c r="X5536"/>
      <c r="Y5536"/>
      <c r="Z5536"/>
      <c r="AA5536"/>
      <c r="AB5536"/>
      <c r="AC5536"/>
      <c r="AD5536"/>
      <c r="AE5536"/>
      <c r="AF5536"/>
      <c r="AG5536"/>
      <c r="AH5536"/>
      <c r="AI5536"/>
      <c r="AJ5536"/>
      <c r="AK5536"/>
      <c r="AL5536"/>
      <c r="AM5536"/>
      <c r="AN5536"/>
      <c r="AO5536"/>
      <c r="AP5536"/>
      <c r="AQ5536" t="n">
        <v>95</v>
      </c>
      <c r="AR5536" t="n">
        <v>12</v>
      </c>
    </row>
    <row r="5537">
      <c r="A5537" t="n">
        <v>490115</v>
      </c>
      <c r="B5537" t="s">
        <v>7899</v>
      </c>
      <c r="C5537" t="s">
        <v>4658</v>
      </c>
      <c r="D5537" t="s">
        <v>4659</v>
      </c>
      <c r="E5537" t="s">
        <v>147</v>
      </c>
      <c r="F5537" t="s">
        <v>279</v>
      </c>
      <c r="G5537" t="s">
        <v>189</v>
      </c>
      <c r="H5537" t="s">
        <v>174</v>
      </c>
      <c r="I5537" t="s">
        <v>151</v>
      </c>
      <c r="J5537" t="s">
        <v>164</v>
      </c>
      <c r="K5537"/>
      <c r="L5537" t="s">
        <v>155</v>
      </c>
      <c r="M5537" t="s">
        <v>155</v>
      </c>
      <c r="N5537" t="n">
        <v>-86.748</v>
      </c>
      <c r="O5537" t="n">
        <v>36.1357</v>
      </c>
      <c r="P5537" t="n">
        <v>86</v>
      </c>
      <c r="Q5537" t="n">
        <v>86</v>
      </c>
      <c r="R5537" t="n">
        <v>20.9</v>
      </c>
      <c r="S5537" t="n">
        <v>65.1</v>
      </c>
      <c r="T5537" t="n">
        <v>17.4</v>
      </c>
      <c r="U5537" t="n">
        <v>7</v>
      </c>
      <c r="V5537" t="n">
        <v>3.5</v>
      </c>
      <c r="W5537" t="n">
        <v>0</v>
      </c>
      <c r="X5537" t="n">
        <v>75</v>
      </c>
      <c r="Y5537"/>
      <c r="Z5537" t="n">
        <v>11</v>
      </c>
      <c r="AA5537" t="n">
        <v>18</v>
      </c>
      <c r="AB5537" t="n">
        <v>55.6</v>
      </c>
      <c r="AC5537"/>
      <c r="AD5537"/>
      <c r="AE5537"/>
      <c r="AF5537" t="n">
        <v>41</v>
      </c>
      <c r="AG5537" t="n">
        <v>42</v>
      </c>
      <c r="AH5537" t="n">
        <v>42</v>
      </c>
      <c r="AI5537" t="n">
        <v>22469</v>
      </c>
      <c r="AJ5537" t="n">
        <v>23054</v>
      </c>
      <c r="AK5537" t="n">
        <v>23155</v>
      </c>
      <c r="AL5537" t="n">
        <v>25164</v>
      </c>
      <c r="AM5537"/>
      <c r="AN5537" t="n">
        <v>28609</v>
      </c>
      <c r="AO5537"/>
      <c r="AP5537"/>
      <c r="AQ5537"/>
      <c r="AR5537"/>
    </row>
    <row r="5538">
      <c r="A5538" t="n">
        <v>490124</v>
      </c>
      <c r="B5538" t="s">
        <v>7900</v>
      </c>
      <c r="C5538" t="s">
        <v>766</v>
      </c>
      <c r="D5538" t="s">
        <v>440</v>
      </c>
      <c r="E5538" t="s">
        <v>267</v>
      </c>
      <c r="F5538" t="s">
        <v>188</v>
      </c>
      <c r="G5538" t="s">
        <v>189</v>
      </c>
      <c r="H5538" t="s">
        <v>150</v>
      </c>
      <c r="I5538" t="s">
        <v>151</v>
      </c>
      <c r="J5538" t="s">
        <v>164</v>
      </c>
      <c r="K5538" t="s">
        <v>209</v>
      </c>
      <c r="L5538" t="s">
        <v>155</v>
      </c>
      <c r="M5538" t="s">
        <v>155</v>
      </c>
      <c r="N5538" t="n">
        <v>-118.5021</v>
      </c>
      <c r="O5538" t="n">
        <v>34.2082</v>
      </c>
      <c r="P5538" t="n">
        <v>6</v>
      </c>
      <c r="Q5538" t="n">
        <v>6</v>
      </c>
      <c r="R5538" t="n">
        <v>66.7</v>
      </c>
      <c r="S5538" t="n">
        <v>33.3</v>
      </c>
      <c r="T5538" t="n">
        <v>0</v>
      </c>
      <c r="U5538" t="n">
        <v>16.7</v>
      </c>
      <c r="V5538" t="n">
        <v>50</v>
      </c>
      <c r="W5538" t="n">
        <v>0</v>
      </c>
      <c r="X5538"/>
      <c r="Y5538"/>
      <c r="Z5538" t="n">
        <v>1</v>
      </c>
      <c r="AA5538"/>
      <c r="AB5538"/>
      <c r="AC5538"/>
      <c r="AD5538"/>
      <c r="AE5538"/>
      <c r="AF5538" t="n">
        <v>0</v>
      </c>
      <c r="AG5538" t="n">
        <v>60</v>
      </c>
      <c r="AH5538" t="n">
        <v>60</v>
      </c>
      <c r="AI5538"/>
      <c r="AJ5538"/>
      <c r="AK5538"/>
      <c r="AL5538"/>
      <c r="AM5538"/>
      <c r="AN5538"/>
      <c r="AO5538"/>
      <c r="AP5538"/>
      <c r="AQ5538"/>
      <c r="AR5538"/>
    </row>
    <row r="5539">
      <c r="A5539" t="n">
        <v>490133</v>
      </c>
      <c r="B5539" t="s">
        <v>7901</v>
      </c>
      <c r="C5539" t="s">
        <v>520</v>
      </c>
      <c r="D5539" t="s">
        <v>440</v>
      </c>
      <c r="E5539" t="s">
        <v>267</v>
      </c>
      <c r="F5539" t="s">
        <v>188</v>
      </c>
      <c r="G5539" t="s">
        <v>189</v>
      </c>
      <c r="H5539" t="s">
        <v>150</v>
      </c>
      <c r="I5539" t="s">
        <v>151</v>
      </c>
      <c r="J5539" t="s">
        <v>152</v>
      </c>
      <c r="K5539" t="s">
        <v>209</v>
      </c>
      <c r="L5539" t="s">
        <v>155</v>
      </c>
      <c r="M5539" t="s">
        <v>155</v>
      </c>
      <c r="N5539" t="n">
        <v>-117.848</v>
      </c>
      <c r="O5539" t="n">
        <v>33.6855</v>
      </c>
      <c r="P5539" t="n">
        <v>7229</v>
      </c>
      <c r="Q5539" t="n">
        <v>2244</v>
      </c>
      <c r="R5539" t="n">
        <v>37.1</v>
      </c>
      <c r="S5539" t="n">
        <v>8.2</v>
      </c>
      <c r="T5539" t="n">
        <v>2.5</v>
      </c>
      <c r="U5539" t="n">
        <v>3.1</v>
      </c>
      <c r="V5539" t="n">
        <v>1</v>
      </c>
      <c r="W5539" t="n">
        <v>13.2</v>
      </c>
      <c r="X5539" t="n">
        <v>73</v>
      </c>
      <c r="Y5539" t="n">
        <v>14</v>
      </c>
      <c r="Z5539" t="n">
        <v>10</v>
      </c>
      <c r="AA5539" t="n">
        <v>92</v>
      </c>
      <c r="AB5539" t="n">
        <v>59.8</v>
      </c>
      <c r="AC5539" t="n">
        <v>92</v>
      </c>
      <c r="AD5539" t="n">
        <v>59.8</v>
      </c>
      <c r="AE5539" t="n">
        <v>6.5</v>
      </c>
      <c r="AF5539" t="n">
        <v>405</v>
      </c>
      <c r="AG5539" t="n">
        <v>2</v>
      </c>
      <c r="AH5539" t="n">
        <v>25</v>
      </c>
      <c r="AI5539" t="n">
        <v>26051</v>
      </c>
      <c r="AJ5539" t="n">
        <v>24957</v>
      </c>
      <c r="AK5539" t="n">
        <v>28036</v>
      </c>
      <c r="AL5539" t="n">
        <v>25164</v>
      </c>
      <c r="AM5539" t="n">
        <v>34995</v>
      </c>
      <c r="AN5539" t="n">
        <v>20620</v>
      </c>
      <c r="AO5539"/>
      <c r="AP5539" t="n">
        <v>159</v>
      </c>
      <c r="AQ5539" t="n">
        <v>414</v>
      </c>
      <c r="AR5539" t="n">
        <v>105</v>
      </c>
    </row>
    <row r="5540">
      <c r="A5540" t="n">
        <v>490142</v>
      </c>
      <c r="B5540" t="s">
        <v>7902</v>
      </c>
      <c r="C5540" t="s">
        <v>1115</v>
      </c>
      <c r="D5540" t="s">
        <v>1078</v>
      </c>
      <c r="E5540" t="s">
        <v>147</v>
      </c>
      <c r="F5540" t="s">
        <v>199</v>
      </c>
      <c r="G5540" t="s">
        <v>189</v>
      </c>
      <c r="H5540" t="s">
        <v>200</v>
      </c>
      <c r="I5540" t="s">
        <v>151</v>
      </c>
      <c r="J5540" t="s">
        <v>164</v>
      </c>
      <c r="K5540"/>
      <c r="L5540" t="s">
        <v>155</v>
      </c>
      <c r="M5540" t="s">
        <v>155</v>
      </c>
      <c r="N5540" t="n">
        <v>-84.2909</v>
      </c>
      <c r="O5540" t="n">
        <v>30.4128</v>
      </c>
      <c r="P5540" t="n">
        <v>53</v>
      </c>
      <c r="Q5540" t="n">
        <v>53</v>
      </c>
      <c r="R5540" t="n">
        <v>83</v>
      </c>
      <c r="S5540" t="n">
        <v>1.9</v>
      </c>
      <c r="T5540" t="n">
        <v>98.1</v>
      </c>
      <c r="U5540" t="n">
        <v>0</v>
      </c>
      <c r="V5540" t="n">
        <v>0</v>
      </c>
      <c r="W5540" t="n">
        <v>0</v>
      </c>
      <c r="X5540" t="n">
        <v>100</v>
      </c>
      <c r="Y5540"/>
      <c r="Z5540" t="n">
        <v>15</v>
      </c>
      <c r="AA5540"/>
      <c r="AB5540"/>
      <c r="AC5540"/>
      <c r="AD5540"/>
      <c r="AE5540"/>
      <c r="AF5540" t="n">
        <v>0</v>
      </c>
      <c r="AG5540" t="n">
        <v>62</v>
      </c>
      <c r="AH5540" t="n">
        <v>62</v>
      </c>
      <c r="AI5540"/>
      <c r="AJ5540"/>
      <c r="AK5540"/>
      <c r="AL5540"/>
      <c r="AM5540"/>
      <c r="AN5540"/>
      <c r="AO5540"/>
      <c r="AP5540"/>
      <c r="AQ5540"/>
      <c r="AR5540"/>
    </row>
    <row r="5541">
      <c r="A5541" t="n">
        <v>490151</v>
      </c>
      <c r="B5541" t="s">
        <v>7903</v>
      </c>
      <c r="C5541" t="s">
        <v>3605</v>
      </c>
      <c r="D5541" t="s">
        <v>4659</v>
      </c>
      <c r="E5541" t="s">
        <v>147</v>
      </c>
      <c r="F5541" t="s">
        <v>199</v>
      </c>
      <c r="G5541" t="s">
        <v>189</v>
      </c>
      <c r="H5541" t="s">
        <v>200</v>
      </c>
      <c r="I5541" t="s">
        <v>151</v>
      </c>
      <c r="J5541" t="s">
        <v>164</v>
      </c>
      <c r="K5541"/>
      <c r="L5541" t="s">
        <v>155</v>
      </c>
      <c r="M5541" t="s">
        <v>155</v>
      </c>
      <c r="N5541" t="n">
        <v>-86.3915</v>
      </c>
      <c r="O5541" t="n">
        <v>35.8278</v>
      </c>
      <c r="P5541" t="n">
        <v>114</v>
      </c>
      <c r="Q5541" t="n">
        <v>114</v>
      </c>
      <c r="R5541" t="n">
        <v>93.9</v>
      </c>
      <c r="S5541" t="n">
        <v>23.7</v>
      </c>
      <c r="T5541" t="n">
        <v>47.4</v>
      </c>
      <c r="U5541" t="n">
        <v>7.9</v>
      </c>
      <c r="V5541" t="n">
        <v>5.3</v>
      </c>
      <c r="W5541" t="n">
        <v>0</v>
      </c>
      <c r="X5541" t="n">
        <v>90</v>
      </c>
      <c r="Y5541" t="n">
        <v>100</v>
      </c>
      <c r="Z5541" t="n">
        <v>12</v>
      </c>
      <c r="AA5541"/>
      <c r="AB5541"/>
      <c r="AC5541"/>
      <c r="AD5541"/>
      <c r="AE5541"/>
      <c r="AF5541" t="n">
        <v>48</v>
      </c>
      <c r="AG5541" t="n">
        <v>71</v>
      </c>
      <c r="AH5541" t="n">
        <v>71</v>
      </c>
      <c r="AI5541" t="n">
        <v>12107</v>
      </c>
      <c r="AJ5541" t="n">
        <v>11718</v>
      </c>
      <c r="AK5541" t="n">
        <v>9785</v>
      </c>
      <c r="AL5541" t="n">
        <v>14040</v>
      </c>
      <c r="AM5541" t="n">
        <v>14102</v>
      </c>
      <c r="AN5541"/>
      <c r="AO5541"/>
      <c r="AP5541"/>
      <c r="AQ5541"/>
      <c r="AR5541"/>
    </row>
    <row r="5542">
      <c r="A5542" t="n">
        <v>490160</v>
      </c>
      <c r="B5542" t="s">
        <v>7904</v>
      </c>
      <c r="C5542" t="s">
        <v>456</v>
      </c>
      <c r="D5542" t="s">
        <v>440</v>
      </c>
      <c r="E5542" t="s">
        <v>267</v>
      </c>
      <c r="F5542" t="s">
        <v>279</v>
      </c>
      <c r="G5542" t="s">
        <v>189</v>
      </c>
      <c r="H5542" t="s">
        <v>174</v>
      </c>
      <c r="I5542" t="s">
        <v>151</v>
      </c>
      <c r="J5542" t="s">
        <v>164</v>
      </c>
      <c r="K5542"/>
      <c r="L5542" t="s">
        <v>155</v>
      </c>
      <c r="M5542" t="s">
        <v>155</v>
      </c>
      <c r="N5542" t="n">
        <v>-121.4263</v>
      </c>
      <c r="O5542" t="n">
        <v>38.5975</v>
      </c>
      <c r="P5542" t="n">
        <v>161</v>
      </c>
      <c r="Q5542" t="n">
        <v>161</v>
      </c>
      <c r="R5542" t="n">
        <v>82.6</v>
      </c>
      <c r="S5542" t="n">
        <v>31.1</v>
      </c>
      <c r="T5542" t="n">
        <v>9.3</v>
      </c>
      <c r="U5542" t="n">
        <v>24.8</v>
      </c>
      <c r="V5542" t="n">
        <v>19.3</v>
      </c>
      <c r="W5542" t="n">
        <v>0</v>
      </c>
      <c r="X5542" t="n">
        <v>100</v>
      </c>
      <c r="Y5542"/>
      <c r="Z5542" t="n">
        <v>8</v>
      </c>
      <c r="AA5542" t="n">
        <v>34</v>
      </c>
      <c r="AB5542" t="n">
        <v>76.5</v>
      </c>
      <c r="AC5542"/>
      <c r="AD5542"/>
      <c r="AE5542"/>
      <c r="AF5542" t="n">
        <v>103</v>
      </c>
      <c r="AG5542" t="n">
        <v>27</v>
      </c>
      <c r="AH5542" t="n">
        <v>28</v>
      </c>
      <c r="AI5542" t="n">
        <v>32903</v>
      </c>
      <c r="AJ5542" t="n">
        <v>34021</v>
      </c>
      <c r="AK5542" t="n">
        <v>34131</v>
      </c>
      <c r="AL5542" t="n">
        <v>34832</v>
      </c>
      <c r="AM5542"/>
      <c r="AN5542"/>
      <c r="AO5542" t="n">
        <v>10</v>
      </c>
      <c r="AP5542"/>
      <c r="AQ5542"/>
      <c r="AR5542"/>
    </row>
    <row r="5543">
      <c r="A5543" t="n">
        <v>490197</v>
      </c>
      <c r="B5543" t="s">
        <v>7905</v>
      </c>
      <c r="C5543" t="s">
        <v>799</v>
      </c>
      <c r="D5543" t="s">
        <v>440</v>
      </c>
      <c r="E5543" t="s">
        <v>267</v>
      </c>
      <c r="F5543" t="s">
        <v>279</v>
      </c>
      <c r="G5543" t="s">
        <v>189</v>
      </c>
      <c r="H5543" t="s">
        <v>174</v>
      </c>
      <c r="I5543" t="s">
        <v>186</v>
      </c>
      <c r="J5543" t="s">
        <v>164</v>
      </c>
      <c r="K5543"/>
      <c r="L5543" t="s">
        <v>155</v>
      </c>
      <c r="M5543" t="s">
        <v>155</v>
      </c>
      <c r="N5543" t="n">
        <v>-118.0423</v>
      </c>
      <c r="O5543" t="n">
        <v>34.0655</v>
      </c>
      <c r="P5543" t="n">
        <v>59</v>
      </c>
      <c r="Q5543" t="n">
        <v>59</v>
      </c>
      <c r="R5543" t="n">
        <v>74.6</v>
      </c>
      <c r="S5543" t="n">
        <v>5.1</v>
      </c>
      <c r="T5543" t="n">
        <v>8.5</v>
      </c>
      <c r="U5543" t="n">
        <v>45.8</v>
      </c>
      <c r="V5543" t="n">
        <v>35.6</v>
      </c>
      <c r="W5543" t="n">
        <v>0</v>
      </c>
      <c r="X5543"/>
      <c r="Y5543"/>
      <c r="Z5543" t="n">
        <v>15</v>
      </c>
      <c r="AA5543" t="n">
        <v>6</v>
      </c>
      <c r="AB5543" t="n">
        <v>100</v>
      </c>
      <c r="AC5543"/>
      <c r="AD5543"/>
      <c r="AE5543"/>
      <c r="AF5543" t="n">
        <v>1</v>
      </c>
      <c r="AG5543" t="n">
        <v>20</v>
      </c>
      <c r="AH5543" t="n">
        <v>20</v>
      </c>
      <c r="AI5543"/>
      <c r="AJ5543"/>
      <c r="AK5543"/>
      <c r="AL5543"/>
      <c r="AM5543"/>
      <c r="AN5543"/>
      <c r="AO5543"/>
      <c r="AP5543"/>
      <c r="AQ5543"/>
      <c r="AR5543"/>
    </row>
    <row r="5544">
      <c r="A5544" t="n">
        <v>490203</v>
      </c>
      <c r="B5544" t="s">
        <v>7906</v>
      </c>
      <c r="C5544" t="s">
        <v>2867</v>
      </c>
      <c r="D5544" t="s">
        <v>1929</v>
      </c>
      <c r="E5544" t="s">
        <v>891</v>
      </c>
      <c r="F5544" t="s">
        <v>162</v>
      </c>
      <c r="G5544" t="s">
        <v>163</v>
      </c>
      <c r="H5544" t="s">
        <v>150</v>
      </c>
      <c r="I5544" t="s">
        <v>175</v>
      </c>
      <c r="J5544" t="s">
        <v>164</v>
      </c>
      <c r="K5544" t="s">
        <v>176</v>
      </c>
      <c r="L5544" t="s">
        <v>155</v>
      </c>
      <c r="M5544" t="s">
        <v>155</v>
      </c>
      <c r="N5544" t="n">
        <v>-93.4216</v>
      </c>
      <c r="O5544" t="n">
        <v>37.6238</v>
      </c>
      <c r="P5544" t="n">
        <v>210</v>
      </c>
      <c r="Q5544" t="n">
        <v>210</v>
      </c>
      <c r="R5544" t="n">
        <v>91.4</v>
      </c>
      <c r="S5544" t="n">
        <v>87.6</v>
      </c>
      <c r="T5544" t="n">
        <v>2.9</v>
      </c>
      <c r="U5544" t="n">
        <v>6.2</v>
      </c>
      <c r="V5544" t="n">
        <v>0.5</v>
      </c>
      <c r="W5544" t="n">
        <v>0</v>
      </c>
      <c r="X5544"/>
      <c r="Y5544"/>
      <c r="Z5544" t="n">
        <v>4</v>
      </c>
      <c r="AA5544" t="n">
        <v>9</v>
      </c>
      <c r="AB5544"/>
      <c r="AC5544"/>
      <c r="AD5544"/>
      <c r="AE5544"/>
      <c r="AF5544" t="n">
        <v>2</v>
      </c>
      <c r="AG5544" t="n">
        <v>62</v>
      </c>
      <c r="AH5544" t="n">
        <v>62</v>
      </c>
      <c r="AI5544"/>
      <c r="AJ5544"/>
      <c r="AK5544"/>
      <c r="AL5544"/>
      <c r="AM5544"/>
      <c r="AN5544"/>
      <c r="AO5544" t="n">
        <v>30</v>
      </c>
      <c r="AP5544" t="n">
        <v>6</v>
      </c>
      <c r="AQ5544"/>
      <c r="AR5544"/>
    </row>
    <row r="5545">
      <c r="A5545" t="n">
        <v>490221</v>
      </c>
      <c r="B5545" t="s">
        <v>7907</v>
      </c>
      <c r="C5545" t="s">
        <v>7908</v>
      </c>
      <c r="D5545" t="s">
        <v>1175</v>
      </c>
      <c r="E5545" t="s">
        <v>147</v>
      </c>
      <c r="F5545" t="s">
        <v>199</v>
      </c>
      <c r="G5545" t="s">
        <v>189</v>
      </c>
      <c r="H5545" t="s">
        <v>200</v>
      </c>
      <c r="I5545" t="s">
        <v>186</v>
      </c>
      <c r="J5545" t="s">
        <v>164</v>
      </c>
      <c r="K5545"/>
      <c r="L5545" t="s">
        <v>155</v>
      </c>
      <c r="M5545" t="s">
        <v>155</v>
      </c>
      <c r="N5545" t="n">
        <v>-84.1439</v>
      </c>
      <c r="O5545" t="n">
        <v>34.1864</v>
      </c>
      <c r="P5545" t="n">
        <v>59</v>
      </c>
      <c r="Q5545" t="n">
        <v>59</v>
      </c>
      <c r="R5545" t="n">
        <v>81.4</v>
      </c>
      <c r="S5545" t="n">
        <v>79.7</v>
      </c>
      <c r="T5545" t="n">
        <v>0</v>
      </c>
      <c r="U5545" t="n">
        <v>6.8</v>
      </c>
      <c r="V5545" t="n">
        <v>6.8</v>
      </c>
      <c r="W5545" t="n">
        <v>0</v>
      </c>
      <c r="X5545" t="n">
        <v>100</v>
      </c>
      <c r="Y5545" t="n">
        <v>100</v>
      </c>
      <c r="Z5545" t="n">
        <v>6</v>
      </c>
      <c r="AA5545"/>
      <c r="AB5545"/>
      <c r="AC5545"/>
      <c r="AD5545"/>
      <c r="AE5545"/>
      <c r="AF5545" t="n">
        <v>2</v>
      </c>
      <c r="AG5545" t="n">
        <v>64</v>
      </c>
      <c r="AH5545" t="n">
        <v>64</v>
      </c>
      <c r="AI5545" t="n">
        <v>10757</v>
      </c>
      <c r="AJ5545" t="n">
        <v>6239</v>
      </c>
      <c r="AK5545"/>
      <c r="AL5545"/>
      <c r="AM5545"/>
      <c r="AN5545"/>
      <c r="AO5545"/>
      <c r="AP5545"/>
      <c r="AQ5545"/>
      <c r="AR5545"/>
    </row>
    <row r="5546">
      <c r="A5546" t="n">
        <v>490230</v>
      </c>
      <c r="B5546" t="s">
        <v>7909</v>
      </c>
      <c r="C5546" t="s">
        <v>1342</v>
      </c>
      <c r="D5546" t="s">
        <v>1175</v>
      </c>
      <c r="E5546" t="s">
        <v>147</v>
      </c>
      <c r="F5546" t="s">
        <v>162</v>
      </c>
      <c r="G5546" t="s">
        <v>163</v>
      </c>
      <c r="H5546" t="s">
        <v>150</v>
      </c>
      <c r="I5546" t="s">
        <v>186</v>
      </c>
      <c r="J5546" t="s">
        <v>164</v>
      </c>
      <c r="K5546" t="s">
        <v>209</v>
      </c>
      <c r="L5546" t="s">
        <v>155</v>
      </c>
      <c r="M5546" t="s">
        <v>155</v>
      </c>
      <c r="N5546" t="n">
        <v>-84.0781</v>
      </c>
      <c r="O5546" t="n">
        <v>33.972</v>
      </c>
      <c r="P5546" t="n">
        <v>306</v>
      </c>
      <c r="Q5546" t="n">
        <v>262</v>
      </c>
      <c r="R5546" t="n">
        <v>58.8</v>
      </c>
      <c r="S5546" t="n">
        <v>1.5</v>
      </c>
      <c r="T5546" t="n">
        <v>0.4</v>
      </c>
      <c r="U5546" t="n">
        <v>6.5</v>
      </c>
      <c r="V5546" t="n">
        <v>8.4</v>
      </c>
      <c r="W5546" t="n">
        <v>82.4</v>
      </c>
      <c r="X5546" t="n">
        <v>75</v>
      </c>
      <c r="Y5546"/>
      <c r="Z5546" t="n">
        <v>15</v>
      </c>
      <c r="AA5546" t="n">
        <v>4</v>
      </c>
      <c r="AB5546" t="n">
        <v>50</v>
      </c>
      <c r="AC5546" t="n">
        <v>2</v>
      </c>
      <c r="AD5546" t="n">
        <v>50</v>
      </c>
      <c r="AE5546" t="n">
        <v>50</v>
      </c>
      <c r="AF5546" t="n">
        <v>19</v>
      </c>
      <c r="AG5546" t="n">
        <v>0</v>
      </c>
      <c r="AH5546" t="n">
        <v>13</v>
      </c>
      <c r="AI5546"/>
      <c r="AJ5546"/>
      <c r="AK5546"/>
      <c r="AL5546"/>
      <c r="AM5546"/>
      <c r="AN5546"/>
      <c r="AO5546"/>
      <c r="AP5546" t="n">
        <v>8</v>
      </c>
      <c r="AQ5546" t="n">
        <v>2</v>
      </c>
      <c r="AR5546"/>
    </row>
    <row r="5547">
      <c r="A5547" t="n">
        <v>490249</v>
      </c>
      <c r="B5547" t="s">
        <v>7910</v>
      </c>
      <c r="C5547" t="s">
        <v>7911</v>
      </c>
      <c r="D5547" t="s">
        <v>3037</v>
      </c>
      <c r="E5547" t="s">
        <v>997</v>
      </c>
      <c r="F5547" t="s">
        <v>199</v>
      </c>
      <c r="G5547" t="s">
        <v>189</v>
      </c>
      <c r="H5547" t="s">
        <v>200</v>
      </c>
      <c r="I5547" t="s">
        <v>186</v>
      </c>
      <c r="J5547" t="s">
        <v>164</v>
      </c>
      <c r="K5547"/>
      <c r="L5547" t="s">
        <v>155</v>
      </c>
      <c r="M5547" t="s">
        <v>155</v>
      </c>
      <c r="N5547" t="n">
        <v>-74.0497</v>
      </c>
      <c r="O5547" t="n">
        <v>40.857</v>
      </c>
      <c r="P5547" t="n">
        <v>71</v>
      </c>
      <c r="Q5547" t="n">
        <v>71</v>
      </c>
      <c r="R5547" t="n">
        <v>12.7</v>
      </c>
      <c r="S5547" t="n">
        <v>16.9</v>
      </c>
      <c r="T5547" t="n">
        <v>21.1</v>
      </c>
      <c r="U5547" t="n">
        <v>60.6</v>
      </c>
      <c r="V5547" t="n">
        <v>1.4</v>
      </c>
      <c r="W5547" t="n">
        <v>0</v>
      </c>
      <c r="X5547"/>
      <c r="Y5547"/>
      <c r="Z5547" t="n">
        <v>10</v>
      </c>
      <c r="AA5547"/>
      <c r="AB5547"/>
      <c r="AC5547"/>
      <c r="AD5547"/>
      <c r="AE5547"/>
      <c r="AF5547" t="n">
        <v>59</v>
      </c>
      <c r="AG5547" t="n">
        <v>87</v>
      </c>
      <c r="AH5547" t="n">
        <v>89</v>
      </c>
      <c r="AI5547" t="n">
        <v>13390</v>
      </c>
      <c r="AJ5547" t="n">
        <v>13208</v>
      </c>
      <c r="AK5547" t="n">
        <v>15224</v>
      </c>
      <c r="AL5547"/>
      <c r="AM5547"/>
      <c r="AN5547"/>
      <c r="AO5547"/>
      <c r="AP5547"/>
      <c r="AQ5547"/>
      <c r="AR5547"/>
    </row>
    <row r="5548">
      <c r="A5548" t="n">
        <v>490258</v>
      </c>
      <c r="B5548" t="s">
        <v>7912</v>
      </c>
      <c r="C5548" t="s">
        <v>4204</v>
      </c>
      <c r="D5548" t="s">
        <v>4200</v>
      </c>
      <c r="E5548" t="s">
        <v>997</v>
      </c>
      <c r="F5548" t="s">
        <v>199</v>
      </c>
      <c r="G5548" t="s">
        <v>189</v>
      </c>
      <c r="H5548" t="s">
        <v>200</v>
      </c>
      <c r="I5548" t="s">
        <v>151</v>
      </c>
      <c r="J5548" t="s">
        <v>164</v>
      </c>
      <c r="K5548"/>
      <c r="L5548" t="s">
        <v>155</v>
      </c>
      <c r="M5548" t="s">
        <v>155</v>
      </c>
      <c r="N5548" t="n">
        <v>-75.9397</v>
      </c>
      <c r="O5548" t="n">
        <v>40.3165</v>
      </c>
      <c r="P5548" t="n">
        <v>235</v>
      </c>
      <c r="Q5548" t="n">
        <v>235</v>
      </c>
      <c r="R5548" t="n">
        <v>83.8</v>
      </c>
      <c r="S5548" t="n">
        <v>35.3</v>
      </c>
      <c r="T5548" t="n">
        <v>11.5</v>
      </c>
      <c r="U5548" t="n">
        <v>46</v>
      </c>
      <c r="V5548" t="n">
        <v>0</v>
      </c>
      <c r="W5548" t="n">
        <v>0</v>
      </c>
      <c r="X5548" t="n">
        <v>83</v>
      </c>
      <c r="Y5548"/>
      <c r="Z5548" t="n">
        <v>15</v>
      </c>
      <c r="AA5548"/>
      <c r="AB5548"/>
      <c r="AC5548"/>
      <c r="AD5548"/>
      <c r="AE5548"/>
      <c r="AF5548" t="n">
        <v>84</v>
      </c>
      <c r="AG5548" t="n">
        <v>39</v>
      </c>
      <c r="AH5548" t="n">
        <v>40</v>
      </c>
      <c r="AI5548"/>
      <c r="AJ5548"/>
      <c r="AK5548"/>
      <c r="AL5548"/>
      <c r="AM5548"/>
      <c r="AN5548"/>
      <c r="AO5548"/>
      <c r="AP5548"/>
      <c r="AQ5548"/>
      <c r="AR5548"/>
    </row>
    <row r="5549">
      <c r="A5549" t="n">
        <v>490267</v>
      </c>
      <c r="B5549" t="s">
        <v>7913</v>
      </c>
      <c r="C5549" t="s">
        <v>7914</v>
      </c>
      <c r="D5549" t="s">
        <v>4659</v>
      </c>
      <c r="E5549" t="s">
        <v>147</v>
      </c>
      <c r="F5549" t="s">
        <v>199</v>
      </c>
      <c r="G5549" t="s">
        <v>189</v>
      </c>
      <c r="H5549" t="s">
        <v>200</v>
      </c>
      <c r="I5549" t="s">
        <v>186</v>
      </c>
      <c r="J5549" t="s">
        <v>164</v>
      </c>
      <c r="K5549"/>
      <c r="L5549" t="s">
        <v>155</v>
      </c>
      <c r="M5549" t="s">
        <v>155</v>
      </c>
      <c r="N5549" t="n">
        <v>-86.5714</v>
      </c>
      <c r="O5549" t="n">
        <v>36.2197</v>
      </c>
      <c r="P5549" t="n">
        <v>35</v>
      </c>
      <c r="Q5549" t="n">
        <v>35</v>
      </c>
      <c r="R5549" t="n">
        <v>14.3</v>
      </c>
      <c r="S5549" t="n">
        <v>74.3</v>
      </c>
      <c r="T5549" t="n">
        <v>11.4</v>
      </c>
      <c r="U5549" t="n">
        <v>8.6</v>
      </c>
      <c r="V5549" t="n">
        <v>0</v>
      </c>
      <c r="W5549" t="n">
        <v>0</v>
      </c>
      <c r="X5549" t="n">
        <v>70</v>
      </c>
      <c r="Y5549"/>
      <c r="Z5549" t="n">
        <v>6</v>
      </c>
      <c r="AA5549"/>
      <c r="AB5549"/>
      <c r="AC5549"/>
      <c r="AD5549"/>
      <c r="AE5549"/>
      <c r="AF5549" t="n">
        <v>13</v>
      </c>
      <c r="AG5549" t="n">
        <v>31</v>
      </c>
      <c r="AH5549" t="n">
        <v>31</v>
      </c>
      <c r="AI5549" t="n">
        <v>11352</v>
      </c>
      <c r="AJ5549" t="n">
        <v>11920</v>
      </c>
      <c r="AK5549" t="n">
        <v>7383</v>
      </c>
      <c r="AL5549"/>
      <c r="AM5549"/>
      <c r="AN5549"/>
      <c r="AO5549"/>
      <c r="AP5549"/>
      <c r="AQ5549"/>
      <c r="AR5549"/>
    </row>
    <row r="5550">
      <c r="A5550" t="n">
        <v>490276</v>
      </c>
      <c r="B5550" t="s">
        <v>7915</v>
      </c>
      <c r="C5550" t="s">
        <v>995</v>
      </c>
      <c r="D5550" t="s">
        <v>996</v>
      </c>
      <c r="E5550" t="s">
        <v>997</v>
      </c>
      <c r="F5550" t="s">
        <v>162</v>
      </c>
      <c r="G5550" t="s">
        <v>163</v>
      </c>
      <c r="H5550" t="s">
        <v>150</v>
      </c>
      <c r="I5550" t="s">
        <v>186</v>
      </c>
      <c r="J5550" t="s">
        <v>164</v>
      </c>
      <c r="K5550" t="s">
        <v>209</v>
      </c>
      <c r="L5550" t="s">
        <v>155</v>
      </c>
      <c r="M5550" t="s">
        <v>155</v>
      </c>
      <c r="N5550" t="n">
        <v>-74.0609</v>
      </c>
      <c r="O5550" t="n">
        <v>41.1169</v>
      </c>
      <c r="P5550" t="n">
        <v>135</v>
      </c>
      <c r="Q5550" t="n">
        <v>135</v>
      </c>
      <c r="R5550" t="n">
        <v>0</v>
      </c>
      <c r="S5550" t="n">
        <v>100</v>
      </c>
      <c r="T5550" t="n">
        <v>0</v>
      </c>
      <c r="U5550" t="n">
        <v>0</v>
      </c>
      <c r="V5550" t="n">
        <v>0</v>
      </c>
      <c r="W5550" t="n">
        <v>0</v>
      </c>
      <c r="X5550" t="n">
        <v>69</v>
      </c>
      <c r="Y5550"/>
      <c r="Z5550" t="n">
        <v>10</v>
      </c>
      <c r="AA5550" t="n">
        <v>37</v>
      </c>
      <c r="AB5550" t="n">
        <v>8.1</v>
      </c>
      <c r="AC5550" t="n">
        <v>37</v>
      </c>
      <c r="AD5550" t="n">
        <v>8.1</v>
      </c>
      <c r="AE5550"/>
      <c r="AF5550" t="n">
        <v>47</v>
      </c>
      <c r="AG5550" t="n">
        <v>73</v>
      </c>
      <c r="AH5550" t="n">
        <v>100</v>
      </c>
      <c r="AI5550" t="n">
        <v>4568</v>
      </c>
      <c r="AJ5550" t="n">
        <v>2304</v>
      </c>
      <c r="AK5550" t="n">
        <v>4019</v>
      </c>
      <c r="AL5550" t="n">
        <v>5784</v>
      </c>
      <c r="AM5550" t="n">
        <v>9397</v>
      </c>
      <c r="AN5550"/>
      <c r="AO5550" t="n">
        <v>38</v>
      </c>
      <c r="AP5550" t="n">
        <v>8</v>
      </c>
      <c r="AQ5550"/>
      <c r="AR5550"/>
    </row>
    <row r="5551">
      <c r="A5551" t="n">
        <v>490285</v>
      </c>
      <c r="B5551" t="s">
        <v>7916</v>
      </c>
      <c r="C5551" t="s">
        <v>463</v>
      </c>
      <c r="D5551" t="s">
        <v>440</v>
      </c>
      <c r="E5551" t="s">
        <v>267</v>
      </c>
      <c r="F5551" t="s">
        <v>188</v>
      </c>
      <c r="G5551" t="s">
        <v>189</v>
      </c>
      <c r="H5551" t="s">
        <v>150</v>
      </c>
      <c r="I5551" t="s">
        <v>151</v>
      </c>
      <c r="J5551" t="s">
        <v>164</v>
      </c>
      <c r="K5551" t="s">
        <v>176</v>
      </c>
      <c r="L5551" t="s">
        <v>155</v>
      </c>
      <c r="M5551" t="s">
        <v>155</v>
      </c>
      <c r="N5551" t="n">
        <v>-117.1342</v>
      </c>
      <c r="O5551" t="n">
        <v>32.7708</v>
      </c>
      <c r="P5551" t="n">
        <v>1040</v>
      </c>
      <c r="Q5551" t="n">
        <v>1040</v>
      </c>
      <c r="R5551" t="n">
        <v>13.4</v>
      </c>
      <c r="S5551" t="n">
        <v>18.6</v>
      </c>
      <c r="T5551" t="n">
        <v>27.1</v>
      </c>
      <c r="U5551" t="n">
        <v>14.9</v>
      </c>
      <c r="V5551" t="n">
        <v>8</v>
      </c>
      <c r="W5551" t="n">
        <v>0</v>
      </c>
      <c r="X5551" t="n">
        <v>91</v>
      </c>
      <c r="Y5551"/>
      <c r="Z5551" t="n">
        <v>10</v>
      </c>
      <c r="AA5551" t="n">
        <v>73</v>
      </c>
      <c r="AB5551" t="n">
        <v>69.9</v>
      </c>
      <c r="AC5551"/>
      <c r="AD5551"/>
      <c r="AE5551"/>
      <c r="AF5551" t="n">
        <v>131</v>
      </c>
      <c r="AG5551" t="n">
        <v>31</v>
      </c>
      <c r="AH5551" t="n">
        <v>32</v>
      </c>
      <c r="AI5551" t="n">
        <v>34183</v>
      </c>
      <c r="AJ5551" t="n">
        <v>34486</v>
      </c>
      <c r="AK5551" t="n">
        <v>32957</v>
      </c>
      <c r="AL5551" t="n">
        <v>35146</v>
      </c>
      <c r="AM5551" t="n">
        <v>35136</v>
      </c>
      <c r="AN5551"/>
      <c r="AO5551" t="n">
        <v>54</v>
      </c>
      <c r="AP5551"/>
      <c r="AQ5551"/>
      <c r="AR5551"/>
    </row>
    <row r="5552">
      <c r="A5552" t="n">
        <v>490294</v>
      </c>
      <c r="B5552" t="s">
        <v>7917</v>
      </c>
      <c r="C5552" t="s">
        <v>5251</v>
      </c>
      <c r="D5552" t="s">
        <v>5199</v>
      </c>
      <c r="E5552" t="s">
        <v>267</v>
      </c>
      <c r="F5552" t="s">
        <v>199</v>
      </c>
      <c r="G5552" t="s">
        <v>189</v>
      </c>
      <c r="H5552" t="s">
        <v>200</v>
      </c>
      <c r="I5552" t="s">
        <v>151</v>
      </c>
      <c r="J5552" t="s">
        <v>164</v>
      </c>
      <c r="K5552"/>
      <c r="L5552" t="s">
        <v>155</v>
      </c>
      <c r="M5552" t="s">
        <v>155</v>
      </c>
      <c r="N5552" t="n">
        <v>-120.5438</v>
      </c>
      <c r="O5552" t="n">
        <v>46.584</v>
      </c>
      <c r="P5552" t="n">
        <v>153</v>
      </c>
      <c r="Q5552" t="n">
        <v>153</v>
      </c>
      <c r="R5552" t="n">
        <v>76.5</v>
      </c>
      <c r="S5552" t="n">
        <v>30.1</v>
      </c>
      <c r="T5552" t="n">
        <v>0.7</v>
      </c>
      <c r="U5552" t="n">
        <v>49</v>
      </c>
      <c r="V5552" t="n">
        <v>0.7</v>
      </c>
      <c r="W5552" t="n">
        <v>0</v>
      </c>
      <c r="X5552" t="n">
        <v>68</v>
      </c>
      <c r="Y5552"/>
      <c r="Z5552" t="n">
        <v>20</v>
      </c>
      <c r="AA5552"/>
      <c r="AB5552"/>
      <c r="AC5552"/>
      <c r="AD5552"/>
      <c r="AE5552"/>
      <c r="AF5552" t="n">
        <v>77</v>
      </c>
      <c r="AG5552" t="n">
        <v>67</v>
      </c>
      <c r="AH5552" t="n">
        <v>68</v>
      </c>
      <c r="AI5552" t="n">
        <v>12248</v>
      </c>
      <c r="AJ5552" t="n">
        <v>17211</v>
      </c>
      <c r="AK5552" t="n">
        <v>15519</v>
      </c>
      <c r="AL5552" t="n">
        <v>19826</v>
      </c>
      <c r="AM5552" t="n">
        <v>18751</v>
      </c>
      <c r="AN5552" t="n">
        <v>19050</v>
      </c>
      <c r="AO5552"/>
      <c r="AP5552"/>
      <c r="AQ5552"/>
      <c r="AR5552"/>
    </row>
    <row r="5553">
      <c r="A5553" t="n">
        <v>490300</v>
      </c>
      <c r="B5553" t="s">
        <v>7918</v>
      </c>
      <c r="C5553" t="s">
        <v>7919</v>
      </c>
      <c r="D5553" t="s">
        <v>3037</v>
      </c>
      <c r="E5553" t="s">
        <v>997</v>
      </c>
      <c r="F5553" t="s">
        <v>199</v>
      </c>
      <c r="G5553" t="s">
        <v>189</v>
      </c>
      <c r="H5553" t="s">
        <v>200</v>
      </c>
      <c r="I5553" t="s">
        <v>186</v>
      </c>
      <c r="J5553" t="s">
        <v>164</v>
      </c>
      <c r="K5553"/>
      <c r="L5553" t="s">
        <v>155</v>
      </c>
      <c r="M5553" t="s">
        <v>155</v>
      </c>
      <c r="N5553" t="n">
        <v>-74.6447</v>
      </c>
      <c r="O5553" t="n">
        <v>40.8689</v>
      </c>
      <c r="P5553" t="n">
        <v>147</v>
      </c>
      <c r="Q5553" t="n">
        <v>147</v>
      </c>
      <c r="R5553" t="n">
        <v>66</v>
      </c>
      <c r="S5553" t="n">
        <v>53.7</v>
      </c>
      <c r="T5553" t="n">
        <v>4.8</v>
      </c>
      <c r="U5553" t="n">
        <v>32.7</v>
      </c>
      <c r="V5553" t="n">
        <v>1.4</v>
      </c>
      <c r="W5553" t="n">
        <v>4.1</v>
      </c>
      <c r="X5553" t="n">
        <v>94</v>
      </c>
      <c r="Y5553" t="n">
        <v>100</v>
      </c>
      <c r="Z5553" t="n">
        <v>15</v>
      </c>
      <c r="AA5553"/>
      <c r="AB5553"/>
      <c r="AC5553"/>
      <c r="AD5553"/>
      <c r="AE5553"/>
      <c r="AF5553" t="n">
        <v>24</v>
      </c>
      <c r="AG5553" t="n">
        <v>43</v>
      </c>
      <c r="AH5553" t="n">
        <v>46</v>
      </c>
      <c r="AI5553" t="n">
        <v>29150</v>
      </c>
      <c r="AJ5553" t="n">
        <v>30484</v>
      </c>
      <c r="AK5553"/>
      <c r="AL5553"/>
      <c r="AM5553"/>
      <c r="AN5553"/>
      <c r="AO5553"/>
      <c r="AP5553"/>
      <c r="AQ5553"/>
      <c r="AR5553"/>
    </row>
    <row r="5554">
      <c r="A5554" t="n">
        <v>490319</v>
      </c>
      <c r="B5554" t="s">
        <v>7920</v>
      </c>
      <c r="C5554" t="s">
        <v>929</v>
      </c>
      <c r="D5554" t="s">
        <v>3037</v>
      </c>
      <c r="E5554" t="s">
        <v>997</v>
      </c>
      <c r="F5554" t="s">
        <v>162</v>
      </c>
      <c r="G5554" t="s">
        <v>163</v>
      </c>
      <c r="H5554" t="s">
        <v>150</v>
      </c>
      <c r="I5554" t="s">
        <v>151</v>
      </c>
      <c r="J5554" t="s">
        <v>164</v>
      </c>
      <c r="K5554" t="s">
        <v>209</v>
      </c>
      <c r="L5554" t="s">
        <v>155</v>
      </c>
      <c r="M5554" t="s">
        <v>155</v>
      </c>
      <c r="N5554" t="n">
        <v>-74.2031</v>
      </c>
      <c r="O5554" t="n">
        <v>40.101</v>
      </c>
      <c r="P5554" t="n">
        <v>16</v>
      </c>
      <c r="Q5554" t="n">
        <v>16</v>
      </c>
      <c r="R5554" t="n">
        <v>0</v>
      </c>
      <c r="S5554" t="n">
        <v>100</v>
      </c>
      <c r="T5554" t="n">
        <v>0</v>
      </c>
      <c r="U5554" t="n">
        <v>0</v>
      </c>
      <c r="V5554" t="n">
        <v>0</v>
      </c>
      <c r="W5554" t="n">
        <v>0</v>
      </c>
      <c r="X5554" t="n">
        <v>0</v>
      </c>
      <c r="Y5554"/>
      <c r="Z5554" t="n">
        <v>4</v>
      </c>
      <c r="AA5554" t="n">
        <v>13</v>
      </c>
      <c r="AB5554"/>
      <c r="AC5554" t="n">
        <v>13</v>
      </c>
      <c r="AD5554"/>
      <c r="AE5554"/>
      <c r="AF5554" t="n">
        <v>2</v>
      </c>
      <c r="AG5554" t="n">
        <v>75</v>
      </c>
      <c r="AH5554" t="n">
        <v>92</v>
      </c>
      <c r="AI5554" t="n">
        <v>11935</v>
      </c>
      <c r="AJ5554"/>
      <c r="AK5554"/>
      <c r="AL5554"/>
      <c r="AM5554"/>
      <c r="AN5554"/>
      <c r="AO5554"/>
      <c r="AP5554"/>
      <c r="AQ5554"/>
      <c r="AR5554"/>
    </row>
    <row r="5555">
      <c r="A5555" t="n">
        <v>490328</v>
      </c>
      <c r="B5555" t="s">
        <v>7921</v>
      </c>
      <c r="C5555" t="s">
        <v>995</v>
      </c>
      <c r="D5555" t="s">
        <v>996</v>
      </c>
      <c r="E5555" t="s">
        <v>997</v>
      </c>
      <c r="F5555" t="s">
        <v>162</v>
      </c>
      <c r="G5555" t="s">
        <v>163</v>
      </c>
      <c r="H5555" t="s">
        <v>150</v>
      </c>
      <c r="I5555" t="s">
        <v>186</v>
      </c>
      <c r="J5555" t="s">
        <v>164</v>
      </c>
      <c r="K5555" t="s">
        <v>209</v>
      </c>
      <c r="L5555" t="s">
        <v>155</v>
      </c>
      <c r="M5555" t="s">
        <v>155</v>
      </c>
      <c r="N5555" t="n">
        <v>-74.0582</v>
      </c>
      <c r="O5555" t="n">
        <v>41.117</v>
      </c>
      <c r="P5555" t="n">
        <v>149</v>
      </c>
      <c r="Q5555" t="n">
        <v>149</v>
      </c>
      <c r="R5555" t="n">
        <v>0</v>
      </c>
      <c r="S5555" t="n">
        <v>100</v>
      </c>
      <c r="T5555" t="n">
        <v>0</v>
      </c>
      <c r="U5555" t="n">
        <v>0</v>
      </c>
      <c r="V5555" t="n">
        <v>0</v>
      </c>
      <c r="W5555" t="n">
        <v>0</v>
      </c>
      <c r="X5555"/>
      <c r="Y5555"/>
      <c r="Z5555" t="n">
        <v>21</v>
      </c>
      <c r="AA5555"/>
      <c r="AB5555"/>
      <c r="AC5555"/>
      <c r="AD5555"/>
      <c r="AE5555"/>
      <c r="AF5555" t="n">
        <v>0</v>
      </c>
      <c r="AG5555" t="n">
        <v>83</v>
      </c>
      <c r="AH5555" t="n">
        <v>86</v>
      </c>
      <c r="AI5555"/>
      <c r="AJ5555"/>
      <c r="AK5555"/>
      <c r="AL5555"/>
      <c r="AM5555"/>
      <c r="AN5555"/>
      <c r="AO5555"/>
      <c r="AP5555" t="n">
        <v>14</v>
      </c>
      <c r="AQ5555"/>
      <c r="AR5555"/>
    </row>
    <row r="5556">
      <c r="A5556" t="n">
        <v>490346</v>
      </c>
      <c r="B5556" t="s">
        <v>7922</v>
      </c>
      <c r="C5556" t="s">
        <v>3219</v>
      </c>
      <c r="D5556" t="s">
        <v>996</v>
      </c>
      <c r="E5556" t="s">
        <v>997</v>
      </c>
      <c r="F5556" t="s">
        <v>368</v>
      </c>
      <c r="G5556" t="s">
        <v>163</v>
      </c>
      <c r="H5556" t="s">
        <v>174</v>
      </c>
      <c r="I5556" t="s">
        <v>151</v>
      </c>
      <c r="J5556" t="s">
        <v>164</v>
      </c>
      <c r="K5556" t="s">
        <v>176</v>
      </c>
      <c r="L5556" t="s">
        <v>155</v>
      </c>
      <c r="M5556" t="s">
        <v>155</v>
      </c>
      <c r="N5556" t="n">
        <v>-73.9806</v>
      </c>
      <c r="O5556" t="n">
        <v>40.6111</v>
      </c>
      <c r="P5556" t="n">
        <v>73</v>
      </c>
      <c r="Q5556" t="n">
        <v>73</v>
      </c>
      <c r="R5556" t="n">
        <v>100</v>
      </c>
      <c r="S5556" t="n">
        <v>100</v>
      </c>
      <c r="T5556" t="n">
        <v>0</v>
      </c>
      <c r="U5556" t="n">
        <v>0</v>
      </c>
      <c r="V5556" t="n">
        <v>0</v>
      </c>
      <c r="W5556" t="n">
        <v>0</v>
      </c>
      <c r="X5556" t="n">
        <v>97</v>
      </c>
      <c r="Y5556"/>
      <c r="Z5556" t="n">
        <v>5</v>
      </c>
      <c r="AA5556" t="n">
        <v>44</v>
      </c>
      <c r="AB5556" t="n">
        <v>95.5</v>
      </c>
      <c r="AC5556"/>
      <c r="AD5556"/>
      <c r="AE5556"/>
      <c r="AF5556" t="n">
        <v>68</v>
      </c>
      <c r="AG5556" t="n">
        <v>59</v>
      </c>
      <c r="AH5556" t="n">
        <v>59</v>
      </c>
      <c r="AI5556" t="n">
        <v>12833</v>
      </c>
      <c r="AJ5556" t="n">
        <v>11059</v>
      </c>
      <c r="AK5556" t="n">
        <v>11405</v>
      </c>
      <c r="AL5556" t="n">
        <v>14749</v>
      </c>
      <c r="AM5556" t="n">
        <v>16668</v>
      </c>
      <c r="AN5556" t="n">
        <v>23327</v>
      </c>
      <c r="AO5556" t="n">
        <v>63</v>
      </c>
      <c r="AP5556"/>
      <c r="AQ5556"/>
      <c r="AR5556"/>
    </row>
    <row r="5557">
      <c r="A5557" t="n">
        <v>490373</v>
      </c>
      <c r="B5557" t="s">
        <v>7923</v>
      </c>
      <c r="C5557" t="s">
        <v>1744</v>
      </c>
      <c r="D5557" t="s">
        <v>1745</v>
      </c>
      <c r="E5557" t="s">
        <v>1434</v>
      </c>
      <c r="F5557" t="s">
        <v>162</v>
      </c>
      <c r="G5557" t="s">
        <v>163</v>
      </c>
      <c r="H5557" t="s">
        <v>150</v>
      </c>
      <c r="I5557" t="s">
        <v>151</v>
      </c>
      <c r="J5557" t="s">
        <v>164</v>
      </c>
      <c r="K5557" t="s">
        <v>209</v>
      </c>
      <c r="L5557" t="s">
        <v>155</v>
      </c>
      <c r="M5557" t="s">
        <v>155</v>
      </c>
      <c r="N5557" t="n">
        <v>-85.5794</v>
      </c>
      <c r="O5557" t="n">
        <v>42.2896</v>
      </c>
      <c r="P5557" t="n">
        <v>350</v>
      </c>
      <c r="Q5557"/>
      <c r="R5557"/>
      <c r="S5557"/>
      <c r="T5557"/>
      <c r="U5557"/>
      <c r="V5557"/>
      <c r="W5557"/>
      <c r="X5557"/>
      <c r="Y5557"/>
      <c r="Z5557"/>
      <c r="AA5557"/>
      <c r="AB5557"/>
      <c r="AC5557"/>
      <c r="AD5557"/>
      <c r="AE5557"/>
      <c r="AF5557"/>
      <c r="AG5557"/>
      <c r="AH5557"/>
      <c r="AI5557"/>
      <c r="AJ5557"/>
      <c r="AK5557"/>
      <c r="AL5557"/>
      <c r="AM5557"/>
      <c r="AN5557"/>
      <c r="AO5557"/>
      <c r="AP5557"/>
      <c r="AQ5557" t="n">
        <v>3</v>
      </c>
      <c r="AR5557" t="n">
        <v>77</v>
      </c>
    </row>
    <row r="5558">
      <c r="A5558" t="n">
        <v>490382</v>
      </c>
      <c r="B5558" t="s">
        <v>7924</v>
      </c>
      <c r="C5558" t="s">
        <v>3034</v>
      </c>
      <c r="D5558" t="s">
        <v>2992</v>
      </c>
      <c r="E5558" t="s">
        <v>993</v>
      </c>
      <c r="F5558" t="s">
        <v>199</v>
      </c>
      <c r="G5558" t="s">
        <v>189</v>
      </c>
      <c r="H5558" t="s">
        <v>200</v>
      </c>
      <c r="I5558" t="s">
        <v>186</v>
      </c>
      <c r="J5558" t="s">
        <v>164</v>
      </c>
      <c r="K5558"/>
      <c r="L5558" t="s">
        <v>155</v>
      </c>
      <c r="M5558" t="s">
        <v>155</v>
      </c>
      <c r="N5558" t="n">
        <v>-71.4883</v>
      </c>
      <c r="O5558" t="n">
        <v>42.8042</v>
      </c>
      <c r="P5558" t="n">
        <v>189</v>
      </c>
      <c r="Q5558" t="n">
        <v>189</v>
      </c>
      <c r="R5558" t="n">
        <v>77.8</v>
      </c>
      <c r="S5558" t="n">
        <v>19</v>
      </c>
      <c r="T5558" t="n">
        <v>63</v>
      </c>
      <c r="U5558" t="n">
        <v>6.3</v>
      </c>
      <c r="V5558" t="n">
        <v>2.6</v>
      </c>
      <c r="W5558" t="n">
        <v>7.4</v>
      </c>
      <c r="X5558" t="n">
        <v>100</v>
      </c>
      <c r="Y5558"/>
      <c r="Z5558" t="n">
        <v>16</v>
      </c>
      <c r="AA5558"/>
      <c r="AB5558"/>
      <c r="AC5558"/>
      <c r="AD5558"/>
      <c r="AE5558"/>
      <c r="AF5558" t="n">
        <v>70</v>
      </c>
      <c r="AG5558" t="n">
        <v>32</v>
      </c>
      <c r="AH5558" t="n">
        <v>39</v>
      </c>
      <c r="AI5558" t="n">
        <v>41759</v>
      </c>
      <c r="AJ5558" t="n">
        <v>39621</v>
      </c>
      <c r="AK5558" t="n">
        <v>41952</v>
      </c>
      <c r="AL5558" t="n">
        <v>44751</v>
      </c>
      <c r="AM5558" t="n">
        <v>46044</v>
      </c>
      <c r="AN5558" t="n">
        <v>47738</v>
      </c>
      <c r="AO5558"/>
      <c r="AP5558"/>
      <c r="AQ5558"/>
      <c r="AR5558"/>
    </row>
    <row r="5559">
      <c r="A5559" t="n">
        <v>490391</v>
      </c>
      <c r="B5559" t="s">
        <v>7925</v>
      </c>
      <c r="C5559" t="s">
        <v>1082</v>
      </c>
      <c r="D5559" t="s">
        <v>1078</v>
      </c>
      <c r="E5559" t="s">
        <v>147</v>
      </c>
      <c r="F5559" t="s">
        <v>199</v>
      </c>
      <c r="G5559" t="s">
        <v>189</v>
      </c>
      <c r="H5559" t="s">
        <v>200</v>
      </c>
      <c r="I5559" t="s">
        <v>186</v>
      </c>
      <c r="J5559" t="s">
        <v>164</v>
      </c>
      <c r="K5559"/>
      <c r="L5559" t="s">
        <v>155</v>
      </c>
      <c r="M5559" t="s">
        <v>155</v>
      </c>
      <c r="N5559" t="n">
        <v>-80.3277</v>
      </c>
      <c r="O5559" t="n">
        <v>25.7616</v>
      </c>
      <c r="P5559" t="n">
        <v>196</v>
      </c>
      <c r="Q5559" t="n">
        <v>196</v>
      </c>
      <c r="R5559" t="n">
        <v>98.5</v>
      </c>
      <c r="S5559" t="n">
        <v>0</v>
      </c>
      <c r="T5559" t="n">
        <v>0</v>
      </c>
      <c r="U5559" t="n">
        <v>100</v>
      </c>
      <c r="V5559" t="n">
        <v>0</v>
      </c>
      <c r="W5559" t="n">
        <v>0</v>
      </c>
      <c r="X5559" t="n">
        <v>95</v>
      </c>
      <c r="Y5559"/>
      <c r="Z5559" t="n">
        <v>16</v>
      </c>
      <c r="AA5559"/>
      <c r="AB5559"/>
      <c r="AC5559"/>
      <c r="AD5559"/>
      <c r="AE5559"/>
      <c r="AF5559" t="n">
        <v>196</v>
      </c>
      <c r="AG5559" t="n">
        <v>15</v>
      </c>
      <c r="AH5559" t="n">
        <v>15</v>
      </c>
      <c r="AI5559" t="n">
        <v>11821</v>
      </c>
      <c r="AJ5559" t="n">
        <v>12098</v>
      </c>
      <c r="AK5559" t="n">
        <v>14621</v>
      </c>
      <c r="AL5559"/>
      <c r="AM5559"/>
      <c r="AN5559"/>
      <c r="AO5559"/>
      <c r="AP5559"/>
      <c r="AQ5559"/>
      <c r="AR5559"/>
    </row>
    <row r="5560">
      <c r="A5560" t="n">
        <v>490407</v>
      </c>
      <c r="B5560" t="s">
        <v>7926</v>
      </c>
      <c r="C5560" t="s">
        <v>1340</v>
      </c>
      <c r="D5560" t="s">
        <v>1175</v>
      </c>
      <c r="E5560" t="s">
        <v>147</v>
      </c>
      <c r="F5560" t="s">
        <v>199</v>
      </c>
      <c r="G5560" t="s">
        <v>189</v>
      </c>
      <c r="H5560" t="s">
        <v>200</v>
      </c>
      <c r="I5560" t="s">
        <v>186</v>
      </c>
      <c r="J5560" t="s">
        <v>164</v>
      </c>
      <c r="K5560"/>
      <c r="L5560" t="s">
        <v>155</v>
      </c>
      <c r="M5560" t="s">
        <v>155</v>
      </c>
      <c r="N5560" t="n">
        <v>-84.1412</v>
      </c>
      <c r="O5560" t="n">
        <v>33.8966</v>
      </c>
      <c r="P5560" t="n">
        <v>114</v>
      </c>
      <c r="Q5560" t="n">
        <v>114</v>
      </c>
      <c r="R5560" t="n">
        <v>100</v>
      </c>
      <c r="S5560" t="n">
        <v>3.5</v>
      </c>
      <c r="T5560" t="n">
        <v>76.3</v>
      </c>
      <c r="U5560" t="n">
        <v>11.4</v>
      </c>
      <c r="V5560" t="n">
        <v>3.5</v>
      </c>
      <c r="W5560" t="n">
        <v>0</v>
      </c>
      <c r="X5560" t="n">
        <v>83</v>
      </c>
      <c r="Y5560" t="n">
        <v>57</v>
      </c>
      <c r="Z5560" t="n">
        <v>8</v>
      </c>
      <c r="AA5560"/>
      <c r="AB5560"/>
      <c r="AC5560"/>
      <c r="AD5560"/>
      <c r="AE5560"/>
      <c r="AF5560" t="n">
        <v>18</v>
      </c>
      <c r="AG5560" t="n">
        <v>64</v>
      </c>
      <c r="AH5560" t="n">
        <v>65</v>
      </c>
      <c r="AI5560" t="n">
        <v>30860</v>
      </c>
      <c r="AJ5560" t="n">
        <v>29475</v>
      </c>
      <c r="AK5560" t="n">
        <v>31268</v>
      </c>
      <c r="AL5560" t="n">
        <v>30444</v>
      </c>
      <c r="AM5560" t="n">
        <v>27821</v>
      </c>
      <c r="AN5560" t="n">
        <v>34716</v>
      </c>
      <c r="AO5560"/>
      <c r="AP5560"/>
      <c r="AQ5560"/>
      <c r="AR5560"/>
    </row>
    <row r="5561">
      <c r="A5561" t="n">
        <v>490416</v>
      </c>
      <c r="B5561" t="s">
        <v>7927</v>
      </c>
      <c r="C5561" t="s">
        <v>7928</v>
      </c>
      <c r="D5561" t="s">
        <v>2071</v>
      </c>
      <c r="E5561" t="s">
        <v>147</v>
      </c>
      <c r="F5561" t="s">
        <v>199</v>
      </c>
      <c r="G5561" t="s">
        <v>189</v>
      </c>
      <c r="H5561" t="s">
        <v>200</v>
      </c>
      <c r="I5561" t="s">
        <v>175</v>
      </c>
      <c r="J5561" t="s">
        <v>164</v>
      </c>
      <c r="K5561"/>
      <c r="L5561" t="s">
        <v>155</v>
      </c>
      <c r="M5561" t="s">
        <v>155</v>
      </c>
      <c r="N5561" t="n">
        <v>-91.829</v>
      </c>
      <c r="O5561" t="n">
        <v>29.9934</v>
      </c>
      <c r="P5561" t="n">
        <v>37</v>
      </c>
      <c r="Q5561" t="n">
        <v>37</v>
      </c>
      <c r="R5561" t="n">
        <v>24.3</v>
      </c>
      <c r="S5561" t="n">
        <v>21.6</v>
      </c>
      <c r="T5561" t="n">
        <v>70.3</v>
      </c>
      <c r="U5561" t="n">
        <v>2.7</v>
      </c>
      <c r="V5561" t="n">
        <v>0</v>
      </c>
      <c r="W5561" t="n">
        <v>0</v>
      </c>
      <c r="X5561" t="n">
        <v>100</v>
      </c>
      <c r="Y5561"/>
      <c r="Z5561" t="n">
        <v>20</v>
      </c>
      <c r="AA5561"/>
      <c r="AB5561"/>
      <c r="AC5561"/>
      <c r="AD5561"/>
      <c r="AE5561"/>
      <c r="AF5561" t="n">
        <v>17</v>
      </c>
      <c r="AG5561" t="n">
        <v>59</v>
      </c>
      <c r="AH5561" t="n">
        <v>59</v>
      </c>
      <c r="AI5561" t="n">
        <v>15685</v>
      </c>
      <c r="AJ5561" t="n">
        <v>16344</v>
      </c>
      <c r="AK5561"/>
      <c r="AL5561"/>
      <c r="AM5561"/>
      <c r="AN5561"/>
      <c r="AO5561"/>
      <c r="AP5561"/>
      <c r="AQ5561"/>
      <c r="AR5561"/>
    </row>
    <row r="5562">
      <c r="A5562" t="n">
        <v>490425</v>
      </c>
      <c r="B5562" t="s">
        <v>7929</v>
      </c>
      <c r="C5562" t="s">
        <v>2602</v>
      </c>
      <c r="D5562" t="s">
        <v>4775</v>
      </c>
      <c r="E5562" t="s">
        <v>283</v>
      </c>
      <c r="F5562" t="s">
        <v>199</v>
      </c>
      <c r="G5562" t="s">
        <v>189</v>
      </c>
      <c r="H5562" t="s">
        <v>200</v>
      </c>
      <c r="I5562" t="s">
        <v>151</v>
      </c>
      <c r="J5562" t="s">
        <v>164</v>
      </c>
      <c r="K5562"/>
      <c r="L5562" t="s">
        <v>155</v>
      </c>
      <c r="M5562" t="s">
        <v>155</v>
      </c>
      <c r="N5562" t="n">
        <v>-97.7519</v>
      </c>
      <c r="O5562" t="n">
        <v>30.4197</v>
      </c>
      <c r="P5562" t="n">
        <v>259</v>
      </c>
      <c r="Q5562" t="n">
        <v>259</v>
      </c>
      <c r="R5562" t="n">
        <v>99.2</v>
      </c>
      <c r="S5562" t="n">
        <v>38.6</v>
      </c>
      <c r="T5562" t="n">
        <v>12</v>
      </c>
      <c r="U5562" t="n">
        <v>35.5</v>
      </c>
      <c r="V5562" t="n">
        <v>3.5</v>
      </c>
      <c r="W5562" t="n">
        <v>0</v>
      </c>
      <c r="X5562"/>
      <c r="Y5562"/>
      <c r="Z5562" t="n">
        <v>25</v>
      </c>
      <c r="AA5562"/>
      <c r="AB5562"/>
      <c r="AC5562"/>
      <c r="AD5562"/>
      <c r="AE5562"/>
      <c r="AF5562" t="n">
        <v>145</v>
      </c>
      <c r="AG5562" t="n">
        <v>26</v>
      </c>
      <c r="AH5562" t="n">
        <v>26</v>
      </c>
      <c r="AI5562" t="n">
        <v>19271</v>
      </c>
      <c r="AJ5562" t="n">
        <v>20809</v>
      </c>
      <c r="AK5562"/>
      <c r="AL5562"/>
      <c r="AM5562"/>
      <c r="AN5562"/>
      <c r="AO5562"/>
      <c r="AP5562"/>
      <c r="AQ5562"/>
      <c r="AR5562"/>
    </row>
    <row r="5563">
      <c r="A5563" t="n">
        <v>490434</v>
      </c>
      <c r="B5563" t="s">
        <v>7930</v>
      </c>
      <c r="C5563" t="s">
        <v>4189</v>
      </c>
      <c r="D5563" t="s">
        <v>3795</v>
      </c>
      <c r="E5563" t="s">
        <v>1434</v>
      </c>
      <c r="F5563" t="s">
        <v>199</v>
      </c>
      <c r="G5563" t="s">
        <v>189</v>
      </c>
      <c r="H5563" t="s">
        <v>200</v>
      </c>
      <c r="I5563" t="s">
        <v>186</v>
      </c>
      <c r="J5563" t="s">
        <v>164</v>
      </c>
      <c r="K5563"/>
      <c r="L5563" t="s">
        <v>155</v>
      </c>
      <c r="M5563" t="s">
        <v>155</v>
      </c>
      <c r="N5563" t="n">
        <v>-82.5777</v>
      </c>
      <c r="O5563" t="n">
        <v>40.7717</v>
      </c>
      <c r="P5563" t="n">
        <v>49</v>
      </c>
      <c r="Q5563" t="n">
        <v>49</v>
      </c>
      <c r="R5563" t="n">
        <v>98</v>
      </c>
      <c r="S5563" t="n">
        <v>91.8</v>
      </c>
      <c r="T5563" t="n">
        <v>2</v>
      </c>
      <c r="U5563" t="n">
        <v>0</v>
      </c>
      <c r="V5563" t="n">
        <v>2</v>
      </c>
      <c r="W5563" t="n">
        <v>0</v>
      </c>
      <c r="X5563" t="n">
        <v>53</v>
      </c>
      <c r="Y5563"/>
      <c r="Z5563" t="n">
        <v>4</v>
      </c>
      <c r="AA5563"/>
      <c r="AB5563"/>
      <c r="AC5563"/>
      <c r="AD5563"/>
      <c r="AE5563"/>
      <c r="AF5563" t="n">
        <v>35</v>
      </c>
      <c r="AG5563" t="n">
        <v>29</v>
      </c>
      <c r="AH5563" t="n">
        <v>29</v>
      </c>
      <c r="AI5563" t="n">
        <v>14325</v>
      </c>
      <c r="AJ5563" t="n">
        <v>12718</v>
      </c>
      <c r="AK5563" t="n">
        <v>17333</v>
      </c>
      <c r="AL5563" t="n">
        <v>15418</v>
      </c>
      <c r="AM5563" t="n">
        <v>18548</v>
      </c>
      <c r="AN5563" t="n">
        <v>18548</v>
      </c>
      <c r="AO5563"/>
      <c r="AP5563"/>
      <c r="AQ5563"/>
      <c r="AR5563"/>
    </row>
    <row r="5564">
      <c r="A5564" t="n">
        <v>490443</v>
      </c>
      <c r="B5564" t="s">
        <v>7931</v>
      </c>
      <c r="C5564" t="s">
        <v>6979</v>
      </c>
      <c r="D5564" t="s">
        <v>5078</v>
      </c>
      <c r="E5564" t="s">
        <v>147</v>
      </c>
      <c r="F5564" t="s">
        <v>199</v>
      </c>
      <c r="G5564" t="s">
        <v>189</v>
      </c>
      <c r="H5564" t="s">
        <v>200</v>
      </c>
      <c r="I5564" t="s">
        <v>186</v>
      </c>
      <c r="J5564" t="s">
        <v>164</v>
      </c>
      <c r="K5564"/>
      <c r="L5564" t="s">
        <v>155</v>
      </c>
      <c r="M5564" t="s">
        <v>155</v>
      </c>
      <c r="N5564" t="n">
        <v>-77.2342</v>
      </c>
      <c r="O5564" t="n">
        <v>38.9144</v>
      </c>
      <c r="P5564" t="n">
        <v>160</v>
      </c>
      <c r="Q5564" t="n">
        <v>160</v>
      </c>
      <c r="R5564" t="n">
        <v>100</v>
      </c>
      <c r="S5564" t="n">
        <v>18.8</v>
      </c>
      <c r="T5564" t="n">
        <v>40.6</v>
      </c>
      <c r="U5564" t="n">
        <v>18.8</v>
      </c>
      <c r="V5564" t="n">
        <v>3.1</v>
      </c>
      <c r="W5564" t="n">
        <v>0</v>
      </c>
      <c r="X5564"/>
      <c r="Y5564"/>
      <c r="Z5564" t="n">
        <v>18</v>
      </c>
      <c r="AA5564"/>
      <c r="AB5564"/>
      <c r="AC5564"/>
      <c r="AD5564"/>
      <c r="AE5564"/>
      <c r="AF5564" t="n">
        <v>29</v>
      </c>
      <c r="AG5564" t="n">
        <v>45</v>
      </c>
      <c r="AH5564" t="n">
        <v>45</v>
      </c>
      <c r="AI5564" t="n">
        <v>19604</v>
      </c>
      <c r="AJ5564" t="n">
        <v>19453</v>
      </c>
      <c r="AK5564" t="n">
        <v>19883</v>
      </c>
      <c r="AL5564" t="n">
        <v>22657</v>
      </c>
      <c r="AM5564" t="n">
        <v>22290</v>
      </c>
      <c r="AN5564" t="n">
        <v>23672</v>
      </c>
      <c r="AO5564"/>
      <c r="AP5564"/>
      <c r="AQ5564"/>
      <c r="AR5564"/>
    </row>
    <row r="5565">
      <c r="A5565" t="n">
        <v>490452</v>
      </c>
      <c r="B5565" t="s">
        <v>7932</v>
      </c>
      <c r="C5565" t="s">
        <v>1452</v>
      </c>
      <c r="D5565" t="s">
        <v>282</v>
      </c>
      <c r="E5565" t="s">
        <v>283</v>
      </c>
      <c r="F5565" t="s">
        <v>199</v>
      </c>
      <c r="G5565" t="s">
        <v>189</v>
      </c>
      <c r="H5565" t="s">
        <v>200</v>
      </c>
      <c r="I5565" t="s">
        <v>186</v>
      </c>
      <c r="J5565" t="s">
        <v>164</v>
      </c>
      <c r="K5565"/>
      <c r="L5565" t="s">
        <v>155</v>
      </c>
      <c r="M5565" t="s">
        <v>155</v>
      </c>
      <c r="N5565" t="n">
        <v>-112.2209</v>
      </c>
      <c r="O5565" t="n">
        <v>33.6347</v>
      </c>
      <c r="P5565" t="n">
        <v>64</v>
      </c>
      <c r="Q5565" t="n">
        <v>64</v>
      </c>
      <c r="R5565" t="n">
        <v>90.6</v>
      </c>
      <c r="S5565" t="n">
        <v>25</v>
      </c>
      <c r="T5565" t="n">
        <v>23.4</v>
      </c>
      <c r="U5565" t="n">
        <v>35.9</v>
      </c>
      <c r="V5565" t="n">
        <v>12.5</v>
      </c>
      <c r="W5565" t="n">
        <v>0</v>
      </c>
      <c r="X5565"/>
      <c r="Y5565"/>
      <c r="Z5565"/>
      <c r="AA5565"/>
      <c r="AB5565"/>
      <c r="AC5565"/>
      <c r="AD5565"/>
      <c r="AE5565"/>
      <c r="AF5565"/>
      <c r="AG5565"/>
      <c r="AH5565"/>
      <c r="AI5565"/>
      <c r="AJ5565"/>
      <c r="AK5565"/>
      <c r="AL5565"/>
      <c r="AM5565"/>
      <c r="AN5565"/>
      <c r="AO5565"/>
      <c r="AP5565"/>
      <c r="AQ5565"/>
      <c r="AR5565"/>
    </row>
    <row r="5566">
      <c r="A5566" t="n">
        <v>490461</v>
      </c>
      <c r="B5566" t="s">
        <v>7933</v>
      </c>
      <c r="C5566" t="s">
        <v>7934</v>
      </c>
      <c r="D5566" t="s">
        <v>4659</v>
      </c>
      <c r="E5566" t="s">
        <v>147</v>
      </c>
      <c r="F5566" t="s">
        <v>199</v>
      </c>
      <c r="G5566" t="s">
        <v>189</v>
      </c>
      <c r="H5566" t="s">
        <v>200</v>
      </c>
      <c r="I5566" t="s">
        <v>186</v>
      </c>
      <c r="J5566" t="s">
        <v>164</v>
      </c>
      <c r="K5566"/>
      <c r="L5566" t="s">
        <v>155</v>
      </c>
      <c r="M5566" t="s">
        <v>155</v>
      </c>
      <c r="N5566" t="n">
        <v>-86.701</v>
      </c>
      <c r="O5566" t="n">
        <v>36.2995</v>
      </c>
      <c r="P5566" t="n">
        <v>114</v>
      </c>
      <c r="Q5566" t="n">
        <v>114</v>
      </c>
      <c r="R5566" t="n">
        <v>95.6</v>
      </c>
      <c r="S5566" t="n">
        <v>22.8</v>
      </c>
      <c r="T5566" t="n">
        <v>27.2</v>
      </c>
      <c r="U5566" t="n">
        <v>31.6</v>
      </c>
      <c r="V5566" t="n">
        <v>1.8</v>
      </c>
      <c r="W5566" t="n">
        <v>14.9</v>
      </c>
      <c r="X5566"/>
      <c r="Y5566"/>
      <c r="Z5566"/>
      <c r="AA5566"/>
      <c r="AB5566"/>
      <c r="AC5566"/>
      <c r="AD5566"/>
      <c r="AE5566"/>
      <c r="AF5566"/>
      <c r="AG5566"/>
      <c r="AH5566"/>
      <c r="AI5566"/>
      <c r="AJ5566"/>
      <c r="AK5566"/>
      <c r="AL5566"/>
      <c r="AM5566"/>
      <c r="AN5566"/>
      <c r="AO5566"/>
      <c r="AP5566"/>
      <c r="AQ5566"/>
      <c r="AR5566"/>
    </row>
    <row r="5567">
      <c r="A5567" t="n">
        <v>490470</v>
      </c>
      <c r="B5567" t="s">
        <v>7935</v>
      </c>
      <c r="C5567" t="s">
        <v>4664</v>
      </c>
      <c r="D5567" t="s">
        <v>4659</v>
      </c>
      <c r="E5567" t="s">
        <v>147</v>
      </c>
      <c r="F5567" t="s">
        <v>199</v>
      </c>
      <c r="G5567" t="s">
        <v>189</v>
      </c>
      <c r="H5567" t="s">
        <v>200</v>
      </c>
      <c r="I5567" t="s">
        <v>151</v>
      </c>
      <c r="J5567" t="s">
        <v>164</v>
      </c>
      <c r="K5567"/>
      <c r="L5567" t="s">
        <v>155</v>
      </c>
      <c r="M5567" t="s">
        <v>155</v>
      </c>
      <c r="N5567" t="n">
        <v>-89.9925</v>
      </c>
      <c r="O5567" t="n">
        <v>35.1349</v>
      </c>
      <c r="P5567" t="n">
        <v>28</v>
      </c>
      <c r="Q5567" t="n">
        <v>28</v>
      </c>
      <c r="R5567" t="n">
        <v>82.1</v>
      </c>
      <c r="S5567" t="n">
        <v>42.9</v>
      </c>
      <c r="T5567" t="n">
        <v>50</v>
      </c>
      <c r="U5567" t="n">
        <v>0</v>
      </c>
      <c r="V5567" t="n">
        <v>3.6</v>
      </c>
      <c r="W5567" t="n">
        <v>0</v>
      </c>
      <c r="X5567"/>
      <c r="Y5567"/>
      <c r="Z5567" t="n">
        <v>6</v>
      </c>
      <c r="AA5567"/>
      <c r="AB5567"/>
      <c r="AC5567"/>
      <c r="AD5567"/>
      <c r="AE5567"/>
      <c r="AF5567" t="n">
        <v>5</v>
      </c>
      <c r="AG5567" t="n">
        <v>71</v>
      </c>
      <c r="AH5567" t="n">
        <v>71</v>
      </c>
      <c r="AI5567" t="n">
        <v>10443</v>
      </c>
      <c r="AJ5567" t="n">
        <v>10795</v>
      </c>
      <c r="AK5567"/>
      <c r="AL5567"/>
      <c r="AM5567"/>
      <c r="AN5567"/>
      <c r="AO5567"/>
      <c r="AP5567"/>
      <c r="AQ5567"/>
      <c r="AR5567"/>
    </row>
    <row r="5568">
      <c r="A5568" t="n">
        <v>490489</v>
      </c>
      <c r="B5568" t="s">
        <v>7936</v>
      </c>
      <c r="C5568" t="s">
        <v>2480</v>
      </c>
      <c r="D5568" t="s">
        <v>1745</v>
      </c>
      <c r="E5568" t="s">
        <v>1434</v>
      </c>
      <c r="F5568" t="s">
        <v>368</v>
      </c>
      <c r="G5568" t="s">
        <v>163</v>
      </c>
      <c r="H5568" t="s">
        <v>174</v>
      </c>
      <c r="I5568" t="s">
        <v>151</v>
      </c>
      <c r="J5568" t="s">
        <v>164</v>
      </c>
      <c r="K5568"/>
      <c r="L5568" t="s">
        <v>155</v>
      </c>
      <c r="M5568" t="s">
        <v>155</v>
      </c>
      <c r="N5568" t="n">
        <v>-83.146</v>
      </c>
      <c r="O5568" t="n">
        <v>42.4169</v>
      </c>
      <c r="P5568" t="n">
        <v>59</v>
      </c>
      <c r="Q5568" t="n">
        <v>59</v>
      </c>
      <c r="R5568" t="n">
        <v>22</v>
      </c>
      <c r="S5568" t="n">
        <v>16.9</v>
      </c>
      <c r="T5568" t="n">
        <v>81.4</v>
      </c>
      <c r="U5568" t="n">
        <v>0</v>
      </c>
      <c r="V5568" t="n">
        <v>0</v>
      </c>
      <c r="W5568" t="n">
        <v>0</v>
      </c>
      <c r="X5568" t="n">
        <v>44</v>
      </c>
      <c r="Y5568" t="n">
        <v>50</v>
      </c>
      <c r="Z5568" t="n">
        <v>30</v>
      </c>
      <c r="AA5568" t="n">
        <v>10</v>
      </c>
      <c r="AB5568" t="n">
        <v>100</v>
      </c>
      <c r="AC5568"/>
      <c r="AD5568"/>
      <c r="AE5568"/>
      <c r="AF5568" t="n">
        <v>19</v>
      </c>
      <c r="AG5568" t="n">
        <v>64</v>
      </c>
      <c r="AH5568" t="n">
        <v>75</v>
      </c>
      <c r="AI5568" t="n">
        <v>15909</v>
      </c>
      <c r="AJ5568" t="n">
        <v>15466</v>
      </c>
      <c r="AK5568" t="n">
        <v>17571</v>
      </c>
      <c r="AL5568"/>
      <c r="AM5568"/>
      <c r="AN5568"/>
      <c r="AO5568"/>
      <c r="AP5568"/>
      <c r="AQ5568"/>
      <c r="AR5568"/>
    </row>
    <row r="5569">
      <c r="A5569" t="n">
        <v>490498</v>
      </c>
      <c r="B5569" t="s">
        <v>7937</v>
      </c>
      <c r="C5569" t="s">
        <v>2073</v>
      </c>
      <c r="D5569" t="s">
        <v>2071</v>
      </c>
      <c r="E5569" t="s">
        <v>147</v>
      </c>
      <c r="F5569" t="s">
        <v>368</v>
      </c>
      <c r="G5569" t="s">
        <v>163</v>
      </c>
      <c r="H5569" t="s">
        <v>174</v>
      </c>
      <c r="I5569" t="s">
        <v>151</v>
      </c>
      <c r="J5569" t="s">
        <v>164</v>
      </c>
      <c r="K5569"/>
      <c r="L5569" t="s">
        <v>155</v>
      </c>
      <c r="M5569" t="s">
        <v>155</v>
      </c>
      <c r="N5569" t="n">
        <v>-93.7717</v>
      </c>
      <c r="O5569" t="n">
        <v>32.4806</v>
      </c>
      <c r="P5569" t="n">
        <v>51</v>
      </c>
      <c r="Q5569" t="n">
        <v>51</v>
      </c>
      <c r="R5569" t="n">
        <v>29.4</v>
      </c>
      <c r="S5569" t="n">
        <v>60.8</v>
      </c>
      <c r="T5569" t="n">
        <v>29.4</v>
      </c>
      <c r="U5569" t="n">
        <v>5.9</v>
      </c>
      <c r="V5569" t="n">
        <v>2</v>
      </c>
      <c r="W5569" t="n">
        <v>0</v>
      </c>
      <c r="X5569" t="n">
        <v>100</v>
      </c>
      <c r="Y5569"/>
      <c r="Z5569" t="n">
        <v>10</v>
      </c>
      <c r="AA5569" t="n">
        <v>14</v>
      </c>
      <c r="AB5569" t="n">
        <v>100</v>
      </c>
      <c r="AC5569"/>
      <c r="AD5569"/>
      <c r="AE5569"/>
      <c r="AF5569" t="n">
        <v>14</v>
      </c>
      <c r="AG5569" t="n">
        <v>27</v>
      </c>
      <c r="AH5569" t="n">
        <v>43</v>
      </c>
      <c r="AI5569" t="n">
        <v>11872</v>
      </c>
      <c r="AJ5569" t="n">
        <v>11872</v>
      </c>
      <c r="AK5569"/>
      <c r="AL5569"/>
      <c r="AM5569"/>
      <c r="AN5569"/>
      <c r="AO5569" t="n">
        <v>4</v>
      </c>
      <c r="AP5569"/>
      <c r="AQ5569"/>
      <c r="AR5569"/>
    </row>
    <row r="5570">
      <c r="A5570" t="n">
        <v>490504</v>
      </c>
      <c r="B5570" t="s">
        <v>7938</v>
      </c>
      <c r="C5570" t="s">
        <v>7939</v>
      </c>
      <c r="D5570" t="s">
        <v>996</v>
      </c>
      <c r="E5570" t="s">
        <v>997</v>
      </c>
      <c r="F5570" t="s">
        <v>162</v>
      </c>
      <c r="G5570" t="s">
        <v>163</v>
      </c>
      <c r="H5570" t="s">
        <v>150</v>
      </c>
      <c r="I5570" t="s">
        <v>186</v>
      </c>
      <c r="J5570" t="s">
        <v>164</v>
      </c>
      <c r="K5570" t="s">
        <v>209</v>
      </c>
      <c r="L5570" t="s">
        <v>155</v>
      </c>
      <c r="M5570" t="s">
        <v>155</v>
      </c>
      <c r="N5570" t="n">
        <v>-74.0463</v>
      </c>
      <c r="O5570" t="n">
        <v>41.457</v>
      </c>
      <c r="P5570" t="n">
        <v>56</v>
      </c>
      <c r="Q5570" t="n">
        <v>56</v>
      </c>
      <c r="R5570" t="n">
        <v>0</v>
      </c>
      <c r="S5570" t="n">
        <v>98.2</v>
      </c>
      <c r="T5570" t="n">
        <v>0</v>
      </c>
      <c r="U5570" t="n">
        <v>0</v>
      </c>
      <c r="V5570" t="n">
        <v>0</v>
      </c>
      <c r="W5570" t="n">
        <v>1.8</v>
      </c>
      <c r="X5570" t="n">
        <v>67</v>
      </c>
      <c r="Y5570"/>
      <c r="Z5570" t="n">
        <v>14</v>
      </c>
      <c r="AA5570" t="n">
        <v>11</v>
      </c>
      <c r="AB5570" t="n">
        <v>27.3</v>
      </c>
      <c r="AC5570" t="n">
        <v>11</v>
      </c>
      <c r="AD5570" t="n">
        <v>9.1</v>
      </c>
      <c r="AE5570" t="n">
        <v>9.1</v>
      </c>
      <c r="AF5570" t="n">
        <v>6</v>
      </c>
      <c r="AG5570" t="n">
        <v>23</v>
      </c>
      <c r="AH5570" t="n">
        <v>75</v>
      </c>
      <c r="AI5570" t="n">
        <v>11038</v>
      </c>
      <c r="AJ5570"/>
      <c r="AK5570" t="n">
        <v>14728</v>
      </c>
      <c r="AL5570" t="n">
        <v>8346</v>
      </c>
      <c r="AM5570"/>
      <c r="AN5570"/>
      <c r="AO5570" t="n">
        <v>21</v>
      </c>
      <c r="AP5570"/>
      <c r="AQ5570"/>
      <c r="AR5570"/>
    </row>
    <row r="5571">
      <c r="A5571" t="n">
        <v>490513</v>
      </c>
      <c r="B5571" t="s">
        <v>7940</v>
      </c>
      <c r="C5571" t="s">
        <v>929</v>
      </c>
      <c r="D5571" t="s">
        <v>3037</v>
      </c>
      <c r="E5571" t="s">
        <v>997</v>
      </c>
      <c r="F5571" t="s">
        <v>162</v>
      </c>
      <c r="G5571" t="s">
        <v>163</v>
      </c>
      <c r="H5571" t="s">
        <v>150</v>
      </c>
      <c r="I5571" t="s">
        <v>151</v>
      </c>
      <c r="J5571" t="s">
        <v>164</v>
      </c>
      <c r="K5571" t="s">
        <v>209</v>
      </c>
      <c r="L5571" t="s">
        <v>155</v>
      </c>
      <c r="M5571" t="s">
        <v>155</v>
      </c>
      <c r="N5571" t="n">
        <v>-74.2043</v>
      </c>
      <c r="O5571" t="n">
        <v>40.1074</v>
      </c>
      <c r="P5571" t="n">
        <v>47</v>
      </c>
      <c r="Q5571" t="n">
        <v>47</v>
      </c>
      <c r="R5571" t="n">
        <v>0</v>
      </c>
      <c r="S5571" t="n">
        <v>95.7</v>
      </c>
      <c r="T5571" t="n">
        <v>0</v>
      </c>
      <c r="U5571" t="n">
        <v>0</v>
      </c>
      <c r="V5571" t="n">
        <v>0</v>
      </c>
      <c r="W5571" t="n">
        <v>4.3</v>
      </c>
      <c r="X5571" t="n">
        <v>23</v>
      </c>
      <c r="Y5571"/>
      <c r="Z5571" t="n">
        <v>3</v>
      </c>
      <c r="AA5571" t="n">
        <v>20</v>
      </c>
      <c r="AB5571" t="n">
        <v>65</v>
      </c>
      <c r="AC5571" t="n">
        <v>20</v>
      </c>
      <c r="AD5571" t="n">
        <v>20</v>
      </c>
      <c r="AE5571" t="n">
        <v>15</v>
      </c>
      <c r="AF5571" t="n">
        <v>13</v>
      </c>
      <c r="AG5571" t="n">
        <v>21</v>
      </c>
      <c r="AH5571" t="n">
        <v>76</v>
      </c>
      <c r="AI5571" t="n">
        <v>11755</v>
      </c>
      <c r="AJ5571"/>
      <c r="AK5571" t="n">
        <v>11382</v>
      </c>
      <c r="AL5571" t="n">
        <v>11127</v>
      </c>
      <c r="AM5571"/>
      <c r="AN5571"/>
      <c r="AO5571" t="n">
        <v>11</v>
      </c>
      <c r="AP5571" t="n">
        <v>1</v>
      </c>
      <c r="AQ5571"/>
      <c r="AR5571"/>
    </row>
    <row r="5572">
      <c r="A5572" t="n">
        <v>490522</v>
      </c>
      <c r="B5572" t="s">
        <v>7941</v>
      </c>
      <c r="C5572" t="s">
        <v>7942</v>
      </c>
      <c r="D5572" t="s">
        <v>4775</v>
      </c>
      <c r="E5572" t="s">
        <v>283</v>
      </c>
      <c r="F5572" t="s">
        <v>199</v>
      </c>
      <c r="G5572" t="s">
        <v>189</v>
      </c>
      <c r="H5572" t="s">
        <v>200</v>
      </c>
      <c r="I5572" t="s">
        <v>186</v>
      </c>
      <c r="J5572" t="s">
        <v>164</v>
      </c>
      <c r="K5572"/>
      <c r="L5572" t="s">
        <v>155</v>
      </c>
      <c r="M5572" t="s">
        <v>155</v>
      </c>
      <c r="N5572" t="n">
        <v>-96.8128</v>
      </c>
      <c r="O5572" t="n">
        <v>33.1406</v>
      </c>
      <c r="P5572" t="n">
        <v>36</v>
      </c>
      <c r="Q5572" t="n">
        <v>36</v>
      </c>
      <c r="R5572" t="n">
        <v>97.2</v>
      </c>
      <c r="S5572" t="n">
        <v>19.4</v>
      </c>
      <c r="T5572" t="n">
        <v>44.4</v>
      </c>
      <c r="U5572" t="n">
        <v>30.6</v>
      </c>
      <c r="V5572" t="n">
        <v>2.8</v>
      </c>
      <c r="W5572" t="n">
        <v>0</v>
      </c>
      <c r="X5572" t="n">
        <v>100</v>
      </c>
      <c r="Y5572"/>
      <c r="Z5572" t="n">
        <v>20</v>
      </c>
      <c r="AA5572"/>
      <c r="AB5572"/>
      <c r="AC5572"/>
      <c r="AD5572"/>
      <c r="AE5572"/>
      <c r="AF5572" t="n">
        <v>22</v>
      </c>
      <c r="AG5572" t="n">
        <v>61</v>
      </c>
      <c r="AH5572" t="n">
        <v>61</v>
      </c>
      <c r="AI5572" t="n">
        <v>25195</v>
      </c>
      <c r="AJ5572" t="n">
        <v>25195</v>
      </c>
      <c r="AK5572"/>
      <c r="AL5572"/>
      <c r="AM5572"/>
      <c r="AN5572"/>
      <c r="AO5572"/>
      <c r="AP5572"/>
      <c r="AQ5572"/>
      <c r="AR5572"/>
    </row>
    <row r="5573">
      <c r="A5573" t="n">
        <v>490531</v>
      </c>
      <c r="B5573" t="s">
        <v>7943</v>
      </c>
      <c r="C5573" t="s">
        <v>2075</v>
      </c>
      <c r="D5573" t="s">
        <v>2071</v>
      </c>
      <c r="E5573" t="s">
        <v>147</v>
      </c>
      <c r="F5573" t="s">
        <v>199</v>
      </c>
      <c r="G5573" t="s">
        <v>189</v>
      </c>
      <c r="H5573" t="s">
        <v>200</v>
      </c>
      <c r="I5573" t="s">
        <v>151</v>
      </c>
      <c r="J5573" t="s">
        <v>164</v>
      </c>
      <c r="K5573"/>
      <c r="L5573" t="s">
        <v>155</v>
      </c>
      <c r="M5573" t="s">
        <v>155</v>
      </c>
      <c r="N5573" t="n">
        <v>-91.111</v>
      </c>
      <c r="O5573" t="n">
        <v>30.4649</v>
      </c>
      <c r="P5573" t="n">
        <v>65</v>
      </c>
      <c r="Q5573" t="n">
        <v>65</v>
      </c>
      <c r="R5573" t="n">
        <v>15.4</v>
      </c>
      <c r="S5573" t="n">
        <v>0</v>
      </c>
      <c r="T5573" t="n">
        <v>96.9</v>
      </c>
      <c r="U5573" t="n">
        <v>1.5</v>
      </c>
      <c r="V5573" t="n">
        <v>1.5</v>
      </c>
      <c r="W5573" t="n">
        <v>0</v>
      </c>
      <c r="X5573" t="n">
        <v>83</v>
      </c>
      <c r="Y5573" t="n">
        <v>78</v>
      </c>
      <c r="Z5573" t="n">
        <v>20</v>
      </c>
      <c r="AA5573"/>
      <c r="AB5573"/>
      <c r="AC5573"/>
      <c r="AD5573"/>
      <c r="AE5573"/>
      <c r="AF5573" t="n">
        <v>11</v>
      </c>
      <c r="AG5573" t="n">
        <v>65</v>
      </c>
      <c r="AH5573" t="n">
        <v>65</v>
      </c>
      <c r="AI5573" t="n">
        <v>10061</v>
      </c>
      <c r="AJ5573" t="n">
        <v>10061</v>
      </c>
      <c r="AK5573"/>
      <c r="AL5573"/>
      <c r="AM5573"/>
      <c r="AN5573"/>
      <c r="AO5573"/>
      <c r="AP5573"/>
      <c r="AQ5573"/>
      <c r="AR5573"/>
    </row>
    <row r="5574">
      <c r="A5574" t="n">
        <v>490559</v>
      </c>
      <c r="B5574" t="s">
        <v>7944</v>
      </c>
      <c r="C5574" t="s">
        <v>1098</v>
      </c>
      <c r="D5574" t="s">
        <v>1078</v>
      </c>
      <c r="E5574" t="s">
        <v>147</v>
      </c>
      <c r="F5574" t="s">
        <v>188</v>
      </c>
      <c r="G5574" t="s">
        <v>189</v>
      </c>
      <c r="H5574" t="s">
        <v>150</v>
      </c>
      <c r="I5574" t="s">
        <v>186</v>
      </c>
      <c r="J5574"/>
      <c r="K5574" t="s">
        <v>176</v>
      </c>
      <c r="L5574" t="s">
        <v>155</v>
      </c>
      <c r="M5574" t="s">
        <v>155</v>
      </c>
      <c r="N5574" t="n">
        <v>-81.2084</v>
      </c>
      <c r="O5574" t="n">
        <v>28.5712</v>
      </c>
      <c r="P5574"/>
      <c r="Q5574"/>
      <c r="R5574"/>
      <c r="S5574"/>
      <c r="T5574"/>
      <c r="U5574"/>
      <c r="V5574"/>
      <c r="W5574"/>
      <c r="X5574"/>
      <c r="Y5574"/>
      <c r="Z5574"/>
      <c r="AA5574"/>
      <c r="AB5574"/>
      <c r="AC5574"/>
      <c r="AD5574"/>
      <c r="AE5574"/>
      <c r="AF5574"/>
      <c r="AG5574"/>
      <c r="AH5574"/>
      <c r="AI5574"/>
      <c r="AJ5574"/>
      <c r="AK5574"/>
      <c r="AL5574"/>
      <c r="AM5574"/>
      <c r="AN5574"/>
      <c r="AO5574"/>
      <c r="AP5574"/>
      <c r="AQ5574"/>
      <c r="AR5574"/>
    </row>
    <row r="5575">
      <c r="A5575" t="n">
        <v>490674</v>
      </c>
      <c r="B5575" t="s">
        <v>7945</v>
      </c>
      <c r="C5575" t="s">
        <v>4804</v>
      </c>
      <c r="D5575" t="s">
        <v>4775</v>
      </c>
      <c r="E5575" t="s">
        <v>283</v>
      </c>
      <c r="F5575" t="s">
        <v>199</v>
      </c>
      <c r="G5575" t="s">
        <v>189</v>
      </c>
      <c r="H5575" t="s">
        <v>200</v>
      </c>
      <c r="I5575" t="s">
        <v>175</v>
      </c>
      <c r="J5575" t="s">
        <v>164</v>
      </c>
      <c r="K5575"/>
      <c r="L5575" t="s">
        <v>155</v>
      </c>
      <c r="M5575" t="s">
        <v>155</v>
      </c>
      <c r="N5575" t="n">
        <v>-96.3876</v>
      </c>
      <c r="O5575" t="n">
        <v>30.1761</v>
      </c>
      <c r="P5575" t="n">
        <v>9</v>
      </c>
      <c r="Q5575" t="n">
        <v>9</v>
      </c>
      <c r="R5575" t="n">
        <v>100</v>
      </c>
      <c r="S5575" t="n">
        <v>44.4</v>
      </c>
      <c r="T5575" t="n">
        <v>0</v>
      </c>
      <c r="U5575" t="n">
        <v>55.6</v>
      </c>
      <c r="V5575" t="n">
        <v>0</v>
      </c>
      <c r="W5575" t="n">
        <v>0</v>
      </c>
      <c r="X5575" t="n">
        <v>100</v>
      </c>
      <c r="Y5575"/>
      <c r="Z5575" t="n">
        <v>25</v>
      </c>
      <c r="AA5575"/>
      <c r="AB5575"/>
      <c r="AC5575"/>
      <c r="AD5575"/>
      <c r="AE5575"/>
      <c r="AF5575" t="n">
        <v>5</v>
      </c>
      <c r="AG5575" t="n">
        <v>44</v>
      </c>
      <c r="AH5575" t="n">
        <v>44</v>
      </c>
      <c r="AI5575" t="n">
        <v>15975</v>
      </c>
      <c r="AJ5575" t="n">
        <v>16076</v>
      </c>
      <c r="AK5575"/>
      <c r="AL5575"/>
      <c r="AM5575"/>
      <c r="AN5575"/>
      <c r="AO5575"/>
      <c r="AP5575"/>
      <c r="AQ5575"/>
      <c r="AR5575"/>
    </row>
    <row r="5576">
      <c r="A5576" t="n">
        <v>490692</v>
      </c>
      <c r="B5576" t="s">
        <v>7946</v>
      </c>
      <c r="C5576" t="s">
        <v>3807</v>
      </c>
      <c r="D5576" t="s">
        <v>3795</v>
      </c>
      <c r="E5576" t="s">
        <v>1434</v>
      </c>
      <c r="F5576" t="s">
        <v>279</v>
      </c>
      <c r="G5576" t="s">
        <v>189</v>
      </c>
      <c r="H5576" t="s">
        <v>174</v>
      </c>
      <c r="I5576" t="s">
        <v>186</v>
      </c>
      <c r="J5576" t="s">
        <v>164</v>
      </c>
      <c r="K5576"/>
      <c r="L5576" t="s">
        <v>155</v>
      </c>
      <c r="M5576" t="s">
        <v>155</v>
      </c>
      <c r="N5576" t="n">
        <v>-84.5826</v>
      </c>
      <c r="O5576" t="n">
        <v>39.2068</v>
      </c>
      <c r="P5576" t="n">
        <v>71</v>
      </c>
      <c r="Q5576" t="n">
        <v>71</v>
      </c>
      <c r="R5576" t="n">
        <v>16.9</v>
      </c>
      <c r="S5576" t="n">
        <v>19.7</v>
      </c>
      <c r="T5576" t="n">
        <v>73.2</v>
      </c>
      <c r="U5576" t="n">
        <v>1.4</v>
      </c>
      <c r="V5576" t="n">
        <v>2.8</v>
      </c>
      <c r="W5576" t="n">
        <v>0</v>
      </c>
      <c r="X5576" t="n">
        <v>80</v>
      </c>
      <c r="Y5576"/>
      <c r="Z5576" t="n">
        <v>25</v>
      </c>
      <c r="AA5576" t="n">
        <v>31</v>
      </c>
      <c r="AB5576" t="n">
        <v>54.8</v>
      </c>
      <c r="AC5576"/>
      <c r="AD5576"/>
      <c r="AE5576"/>
      <c r="AF5576" t="n">
        <v>25</v>
      </c>
      <c r="AG5576" t="n">
        <v>39</v>
      </c>
      <c r="AH5576" t="n">
        <v>39</v>
      </c>
      <c r="AI5576" t="n">
        <v>11747</v>
      </c>
      <c r="AJ5576" t="n">
        <v>11790</v>
      </c>
      <c r="AK5576" t="n">
        <v>12243</v>
      </c>
      <c r="AL5576" t="n">
        <v>10786</v>
      </c>
      <c r="AM5576"/>
      <c r="AN5576"/>
      <c r="AO5576"/>
      <c r="AP5576"/>
      <c r="AQ5576"/>
      <c r="AR5576"/>
    </row>
    <row r="5577">
      <c r="A5577" t="n">
        <v>490717</v>
      </c>
      <c r="B5577" t="s">
        <v>7947</v>
      </c>
      <c r="C5577" t="s">
        <v>2977</v>
      </c>
      <c r="D5577" t="s">
        <v>2978</v>
      </c>
      <c r="E5577" t="s">
        <v>267</v>
      </c>
      <c r="F5577" t="s">
        <v>199</v>
      </c>
      <c r="G5577" t="s">
        <v>189</v>
      </c>
      <c r="H5577" t="s">
        <v>200</v>
      </c>
      <c r="I5577" t="s">
        <v>151</v>
      </c>
      <c r="J5577" t="s">
        <v>164</v>
      </c>
      <c r="K5577"/>
      <c r="L5577" t="s">
        <v>155</v>
      </c>
      <c r="M5577" t="s">
        <v>155</v>
      </c>
      <c r="N5577" t="n">
        <v>-115.2863</v>
      </c>
      <c r="O5577" t="n">
        <v>36.1666</v>
      </c>
      <c r="P5577" t="n">
        <v>125</v>
      </c>
      <c r="Q5577" t="n">
        <v>125</v>
      </c>
      <c r="R5577" t="n">
        <v>92</v>
      </c>
      <c r="S5577" t="n">
        <v>37.6</v>
      </c>
      <c r="T5577" t="n">
        <v>8</v>
      </c>
      <c r="U5577" t="n">
        <v>28.8</v>
      </c>
      <c r="V5577" t="n">
        <v>4.8</v>
      </c>
      <c r="W5577" t="n">
        <v>0</v>
      </c>
      <c r="X5577" t="n">
        <v>83</v>
      </c>
      <c r="Y5577"/>
      <c r="Z5577" t="n">
        <v>12</v>
      </c>
      <c r="AA5577"/>
      <c r="AB5577"/>
      <c r="AC5577"/>
      <c r="AD5577"/>
      <c r="AE5577"/>
      <c r="AF5577" t="n">
        <v>102</v>
      </c>
      <c r="AG5577" t="n">
        <v>43</v>
      </c>
      <c r="AH5577" t="n">
        <v>43</v>
      </c>
      <c r="AI5577" t="n">
        <v>27039</v>
      </c>
      <c r="AJ5577" t="n">
        <v>26981</v>
      </c>
      <c r="AK5577" t="n">
        <v>27665</v>
      </c>
      <c r="AL5577" t="n">
        <v>28086</v>
      </c>
      <c r="AM5577" t="n">
        <v>30775</v>
      </c>
      <c r="AN5577" t="n">
        <v>31119</v>
      </c>
      <c r="AO5577"/>
      <c r="AP5577"/>
      <c r="AQ5577"/>
      <c r="AR5577"/>
    </row>
    <row r="5578">
      <c r="A5578" t="n">
        <v>490735</v>
      </c>
      <c r="B5578" t="s">
        <v>7151</v>
      </c>
      <c r="C5578" t="s">
        <v>4787</v>
      </c>
      <c r="D5578" t="s">
        <v>4775</v>
      </c>
      <c r="E5578" t="s">
        <v>283</v>
      </c>
      <c r="F5578" t="s">
        <v>199</v>
      </c>
      <c r="G5578" t="s">
        <v>189</v>
      </c>
      <c r="H5578" t="s">
        <v>200</v>
      </c>
      <c r="I5578" t="s">
        <v>151</v>
      </c>
      <c r="J5578" t="s">
        <v>164</v>
      </c>
      <c r="K5578"/>
      <c r="L5578" t="s">
        <v>155</v>
      </c>
      <c r="M5578" t="s">
        <v>155</v>
      </c>
      <c r="N5578" t="n">
        <v>-97.0925</v>
      </c>
      <c r="O5578" t="n">
        <v>32.7583</v>
      </c>
      <c r="P5578" t="n">
        <v>187</v>
      </c>
      <c r="Q5578" t="n">
        <v>187</v>
      </c>
      <c r="R5578" t="n">
        <v>93.6</v>
      </c>
      <c r="S5578" t="n">
        <v>9.1</v>
      </c>
      <c r="T5578" t="n">
        <v>53.5</v>
      </c>
      <c r="U5578" t="n">
        <v>29.4</v>
      </c>
      <c r="V5578" t="n">
        <v>3.7</v>
      </c>
      <c r="W5578" t="n">
        <v>0.5</v>
      </c>
      <c r="X5578" t="n">
        <v>75</v>
      </c>
      <c r="Y5578"/>
      <c r="Z5578" t="n">
        <v>34</v>
      </c>
      <c r="AA5578"/>
      <c r="AB5578"/>
      <c r="AC5578"/>
      <c r="AD5578"/>
      <c r="AE5578"/>
      <c r="AF5578" t="n">
        <v>136</v>
      </c>
      <c r="AG5578" t="n">
        <v>73</v>
      </c>
      <c r="AH5578" t="n">
        <v>73</v>
      </c>
      <c r="AI5578" t="n">
        <v>16976</v>
      </c>
      <c r="AJ5578" t="n">
        <v>16643</v>
      </c>
      <c r="AK5578" t="n">
        <v>17198</v>
      </c>
      <c r="AL5578" t="n">
        <v>20420</v>
      </c>
      <c r="AM5578" t="n">
        <v>21752</v>
      </c>
      <c r="AN5578"/>
      <c r="AO5578"/>
      <c r="AP5578"/>
      <c r="AQ5578"/>
      <c r="AR5578"/>
    </row>
    <row r="5579">
      <c r="A5579" t="n">
        <v>490744</v>
      </c>
      <c r="B5579" t="s">
        <v>7948</v>
      </c>
      <c r="C5579" t="s">
        <v>358</v>
      </c>
      <c r="D5579" t="s">
        <v>345</v>
      </c>
      <c r="E5579" t="s">
        <v>147</v>
      </c>
      <c r="F5579" t="s">
        <v>199</v>
      </c>
      <c r="G5579" t="s">
        <v>189</v>
      </c>
      <c r="H5579" t="s">
        <v>200</v>
      </c>
      <c r="I5579" t="s">
        <v>175</v>
      </c>
      <c r="J5579" t="s">
        <v>164</v>
      </c>
      <c r="K5579"/>
      <c r="L5579" t="s">
        <v>155</v>
      </c>
      <c r="M5579" t="s">
        <v>155</v>
      </c>
      <c r="N5579" t="n">
        <v>-91.9798</v>
      </c>
      <c r="O5579" t="n">
        <v>34.2142</v>
      </c>
      <c r="P5579" t="n">
        <v>47</v>
      </c>
      <c r="Q5579" t="n">
        <v>47</v>
      </c>
      <c r="R5579" t="n">
        <v>25.5</v>
      </c>
      <c r="S5579" t="n">
        <v>19.1</v>
      </c>
      <c r="T5579" t="n">
        <v>70.2</v>
      </c>
      <c r="U5579" t="n">
        <v>6.4</v>
      </c>
      <c r="V5579" t="n">
        <v>0</v>
      </c>
      <c r="W5579" t="n">
        <v>0</v>
      </c>
      <c r="X5579" t="n">
        <v>82</v>
      </c>
      <c r="Y5579"/>
      <c r="Z5579" t="n">
        <v>20</v>
      </c>
      <c r="AA5579"/>
      <c r="AB5579"/>
      <c r="AC5579"/>
      <c r="AD5579"/>
      <c r="AE5579"/>
      <c r="AF5579" t="n">
        <v>16</v>
      </c>
      <c r="AG5579" t="n">
        <v>74</v>
      </c>
      <c r="AH5579" t="n">
        <v>100</v>
      </c>
      <c r="AI5579" t="n">
        <v>14977</v>
      </c>
      <c r="AJ5579" t="n">
        <v>14605</v>
      </c>
      <c r="AK5579"/>
      <c r="AL5579"/>
      <c r="AM5579"/>
      <c r="AN5579"/>
      <c r="AO5579"/>
      <c r="AP5579"/>
      <c r="AQ5579"/>
      <c r="AR5579"/>
    </row>
    <row r="5580">
      <c r="A5580" t="n">
        <v>490753</v>
      </c>
      <c r="B5580" t="s">
        <v>7949</v>
      </c>
      <c r="C5580" t="s">
        <v>7950</v>
      </c>
      <c r="D5580" t="s">
        <v>2151</v>
      </c>
      <c r="E5580" t="s">
        <v>993</v>
      </c>
      <c r="F5580" t="s">
        <v>162</v>
      </c>
      <c r="G5580" t="s">
        <v>163</v>
      </c>
      <c r="H5580" t="s">
        <v>150</v>
      </c>
      <c r="I5580" t="s">
        <v>175</v>
      </c>
      <c r="J5580" t="s">
        <v>164</v>
      </c>
      <c r="K5580" t="s">
        <v>209</v>
      </c>
      <c r="L5580" t="s">
        <v>155</v>
      </c>
      <c r="M5580" t="s">
        <v>155</v>
      </c>
      <c r="N5580" t="n">
        <v>-69.0765</v>
      </c>
      <c r="O5580" t="n">
        <v>44.1937</v>
      </c>
      <c r="P5580" t="n">
        <v>42</v>
      </c>
      <c r="Q5580" t="n">
        <v>10</v>
      </c>
      <c r="R5580" t="n">
        <v>60</v>
      </c>
      <c r="S5580" t="n">
        <v>80</v>
      </c>
      <c r="T5580" t="n">
        <v>0</v>
      </c>
      <c r="U5580" t="n">
        <v>10</v>
      </c>
      <c r="V5580" t="n">
        <v>0</v>
      </c>
      <c r="W5580" t="n">
        <v>0</v>
      </c>
      <c r="X5580"/>
      <c r="Y5580"/>
      <c r="Z5580"/>
      <c r="AA5580"/>
      <c r="AB5580"/>
      <c r="AC5580"/>
      <c r="AD5580"/>
      <c r="AE5580"/>
      <c r="AF5580" t="n">
        <v>0</v>
      </c>
      <c r="AG5580" t="n">
        <v>10</v>
      </c>
      <c r="AH5580" t="n">
        <v>10</v>
      </c>
      <c r="AI5580"/>
      <c r="AJ5580"/>
      <c r="AK5580"/>
      <c r="AL5580"/>
      <c r="AM5580"/>
      <c r="AN5580"/>
      <c r="AO5580"/>
      <c r="AP5580"/>
      <c r="AQ5580" t="n">
        <v>7</v>
      </c>
      <c r="AR5580"/>
    </row>
    <row r="5581">
      <c r="A5581" t="n">
        <v>490805</v>
      </c>
      <c r="B5581" t="s">
        <v>7951</v>
      </c>
      <c r="C5581" t="s">
        <v>2140</v>
      </c>
      <c r="D5581" t="s">
        <v>1445</v>
      </c>
      <c r="E5581" t="s">
        <v>1434</v>
      </c>
      <c r="F5581" t="s">
        <v>148</v>
      </c>
      <c r="G5581" t="s">
        <v>149</v>
      </c>
      <c r="H5581" t="s">
        <v>150</v>
      </c>
      <c r="I5581" t="s">
        <v>186</v>
      </c>
      <c r="J5581" t="s">
        <v>152</v>
      </c>
      <c r="K5581" t="s">
        <v>153</v>
      </c>
      <c r="L5581" t="s">
        <v>155</v>
      </c>
      <c r="M5581" t="s">
        <v>155</v>
      </c>
      <c r="N5581" t="n">
        <v>-87.4742</v>
      </c>
      <c r="O5581" t="n">
        <v>41.5843</v>
      </c>
      <c r="P5581" t="n">
        <v>10438</v>
      </c>
      <c r="Q5581" t="n">
        <v>9413</v>
      </c>
      <c r="R5581" t="n">
        <v>56.6</v>
      </c>
      <c r="S5581" t="n">
        <v>56</v>
      </c>
      <c r="T5581" t="n">
        <v>10.1</v>
      </c>
      <c r="U5581" t="n">
        <v>24.1</v>
      </c>
      <c r="V5581" t="n">
        <v>3.4</v>
      </c>
      <c r="W5581" t="n">
        <v>1.9</v>
      </c>
      <c r="X5581" t="n">
        <v>68</v>
      </c>
      <c r="Y5581" t="n">
        <v>40</v>
      </c>
      <c r="Z5581" t="n">
        <v>17</v>
      </c>
      <c r="AA5581" t="n">
        <v>1070</v>
      </c>
      <c r="AB5581" t="n">
        <v>44</v>
      </c>
      <c r="AC5581" t="n">
        <v>1070</v>
      </c>
      <c r="AD5581" t="n">
        <v>44</v>
      </c>
      <c r="AE5581" t="n">
        <v>27.9</v>
      </c>
      <c r="AF5581" t="n">
        <v>1235</v>
      </c>
      <c r="AG5581" t="n">
        <v>28</v>
      </c>
      <c r="AH5581" t="n">
        <v>53</v>
      </c>
      <c r="AI5581" t="n">
        <v>9637</v>
      </c>
      <c r="AJ5581" t="n">
        <v>4256</v>
      </c>
      <c r="AK5581" t="n">
        <v>4935</v>
      </c>
      <c r="AL5581" t="n">
        <v>10143</v>
      </c>
      <c r="AM5581" t="n">
        <v>13805</v>
      </c>
      <c r="AN5581" t="n">
        <v>14972</v>
      </c>
      <c r="AO5581"/>
      <c r="AP5581" t="n">
        <v>1308</v>
      </c>
      <c r="AQ5581" t="n">
        <v>310</v>
      </c>
      <c r="AR5581" t="n">
        <v>2</v>
      </c>
    </row>
    <row r="5582">
      <c r="A5582" t="n">
        <v>490814</v>
      </c>
      <c r="B5582" t="s">
        <v>7952</v>
      </c>
      <c r="C5582" t="s">
        <v>7953</v>
      </c>
      <c r="D5582" t="s">
        <v>1745</v>
      </c>
      <c r="E5582" t="s">
        <v>1434</v>
      </c>
      <c r="F5582" t="s">
        <v>199</v>
      </c>
      <c r="G5582" t="s">
        <v>189</v>
      </c>
      <c r="H5582" t="s">
        <v>200</v>
      </c>
      <c r="I5582" t="s">
        <v>151</v>
      </c>
      <c r="J5582" t="s">
        <v>164</v>
      </c>
      <c r="K5582"/>
      <c r="L5582" t="s">
        <v>155</v>
      </c>
      <c r="M5582" t="s">
        <v>155</v>
      </c>
      <c r="N5582" t="n">
        <v>-85.5886</v>
      </c>
      <c r="O5582" t="n">
        <v>42.2265</v>
      </c>
      <c r="P5582" t="n">
        <v>165</v>
      </c>
      <c r="Q5582" t="n">
        <v>165</v>
      </c>
      <c r="R5582" t="n">
        <v>95.8</v>
      </c>
      <c r="S5582" t="n">
        <v>20</v>
      </c>
      <c r="T5582" t="n">
        <v>16.4</v>
      </c>
      <c r="U5582" t="n">
        <v>11.5</v>
      </c>
      <c r="V5582" t="n">
        <v>0</v>
      </c>
      <c r="W5582" t="n">
        <v>1.2</v>
      </c>
      <c r="X5582" t="n">
        <v>73</v>
      </c>
      <c r="Y5582"/>
      <c r="Z5582" t="n">
        <v>24</v>
      </c>
      <c r="AA5582"/>
      <c r="AB5582"/>
      <c r="AC5582"/>
      <c r="AD5582"/>
      <c r="AE5582"/>
      <c r="AF5582" t="n">
        <v>67</v>
      </c>
      <c r="AG5582" t="n">
        <v>77</v>
      </c>
      <c r="AH5582" t="n">
        <v>77</v>
      </c>
      <c r="AI5582" t="n">
        <v>21915</v>
      </c>
      <c r="AJ5582" t="n">
        <v>22465</v>
      </c>
      <c r="AK5582" t="n">
        <v>25051</v>
      </c>
      <c r="AL5582"/>
      <c r="AM5582" t="n">
        <v>27283</v>
      </c>
      <c r="AN5582"/>
      <c r="AO5582"/>
      <c r="AP5582"/>
      <c r="AQ5582"/>
      <c r="AR5582"/>
    </row>
    <row r="5583">
      <c r="A5583" t="n">
        <v>490832</v>
      </c>
      <c r="B5583" t="s">
        <v>7954</v>
      </c>
      <c r="C5583" t="s">
        <v>1506</v>
      </c>
      <c r="D5583" t="s">
        <v>3795</v>
      </c>
      <c r="E5583" t="s">
        <v>1434</v>
      </c>
      <c r="F5583" t="s">
        <v>279</v>
      </c>
      <c r="G5583" t="s">
        <v>189</v>
      </c>
      <c r="H5583" t="s">
        <v>174</v>
      </c>
      <c r="I5583" t="s">
        <v>186</v>
      </c>
      <c r="J5583" t="s">
        <v>164</v>
      </c>
      <c r="K5583" t="s">
        <v>176</v>
      </c>
      <c r="L5583" t="s">
        <v>155</v>
      </c>
      <c r="M5583" t="s">
        <v>155</v>
      </c>
      <c r="N5583" t="n">
        <v>-81.429</v>
      </c>
      <c r="O5583" t="n">
        <v>40.8449</v>
      </c>
      <c r="P5583" t="n">
        <v>428</v>
      </c>
      <c r="Q5583" t="n">
        <v>428</v>
      </c>
      <c r="R5583" t="n">
        <v>93.2</v>
      </c>
      <c r="S5583" t="n">
        <v>25</v>
      </c>
      <c r="T5583" t="n">
        <v>24.3</v>
      </c>
      <c r="U5583" t="n">
        <v>1.6</v>
      </c>
      <c r="V5583" t="n">
        <v>0</v>
      </c>
      <c r="W5583" t="n">
        <v>0.5</v>
      </c>
      <c r="X5583" t="n">
        <v>45</v>
      </c>
      <c r="Y5583" t="n">
        <v>50</v>
      </c>
      <c r="Z5583" t="n">
        <v>17</v>
      </c>
      <c r="AA5583" t="n">
        <v>71</v>
      </c>
      <c r="AB5583" t="n">
        <v>46.5</v>
      </c>
      <c r="AC5583"/>
      <c r="AD5583"/>
      <c r="AE5583"/>
      <c r="AF5583" t="n">
        <v>84</v>
      </c>
      <c r="AG5583" t="n">
        <v>82</v>
      </c>
      <c r="AH5583" t="n">
        <v>82</v>
      </c>
      <c r="AI5583" t="n">
        <v>32292</v>
      </c>
      <c r="AJ5583" t="n">
        <v>31834</v>
      </c>
      <c r="AK5583" t="n">
        <v>32578</v>
      </c>
      <c r="AL5583"/>
      <c r="AM5583"/>
      <c r="AN5583"/>
      <c r="AO5583" t="n">
        <v>57</v>
      </c>
      <c r="AP5583"/>
      <c r="AQ5583"/>
      <c r="AR5583"/>
    </row>
    <row r="5584">
      <c r="A5584" t="n">
        <v>490841</v>
      </c>
      <c r="B5584" t="s">
        <v>7955</v>
      </c>
      <c r="C5584" t="s">
        <v>2456</v>
      </c>
      <c r="D5584" t="s">
        <v>1745</v>
      </c>
      <c r="E5584" t="s">
        <v>1434</v>
      </c>
      <c r="F5584" t="s">
        <v>279</v>
      </c>
      <c r="G5584" t="s">
        <v>189</v>
      </c>
      <c r="H5584" t="s">
        <v>174</v>
      </c>
      <c r="I5584" t="s">
        <v>186</v>
      </c>
      <c r="J5584" t="s">
        <v>164</v>
      </c>
      <c r="K5584"/>
      <c r="L5584" t="s">
        <v>155</v>
      </c>
      <c r="M5584" t="s">
        <v>155</v>
      </c>
      <c r="N5584" t="n">
        <v>-85.6303</v>
      </c>
      <c r="O5584" t="n">
        <v>43.0267</v>
      </c>
      <c r="P5584" t="n">
        <v>478</v>
      </c>
      <c r="Q5584" t="n">
        <v>478</v>
      </c>
      <c r="R5584" t="n">
        <v>96.7</v>
      </c>
      <c r="S5584" t="n">
        <v>9.4</v>
      </c>
      <c r="T5584" t="n">
        <v>26.4</v>
      </c>
      <c r="U5584" t="n">
        <v>6.7</v>
      </c>
      <c r="V5584" t="n">
        <v>0.2</v>
      </c>
      <c r="W5584" t="n">
        <v>1</v>
      </c>
      <c r="X5584" t="n">
        <v>51</v>
      </c>
      <c r="Y5584"/>
      <c r="Z5584" t="n">
        <v>27</v>
      </c>
      <c r="AA5584" t="n">
        <v>204</v>
      </c>
      <c r="AB5584" t="n">
        <v>54.4</v>
      </c>
      <c r="AC5584"/>
      <c r="AD5584"/>
      <c r="AE5584"/>
      <c r="AF5584" t="n">
        <v>199</v>
      </c>
      <c r="AG5584" t="n">
        <v>79</v>
      </c>
      <c r="AH5584" t="n">
        <v>79</v>
      </c>
      <c r="AI5584" t="n">
        <v>21488</v>
      </c>
      <c r="AJ5584" t="n">
        <v>21721</v>
      </c>
      <c r="AK5584" t="n">
        <v>22648</v>
      </c>
      <c r="AL5584" t="n">
        <v>23490</v>
      </c>
      <c r="AM5584"/>
      <c r="AN5584"/>
      <c r="AO5584"/>
      <c r="AP5584"/>
      <c r="AQ5584"/>
      <c r="AR5584"/>
    </row>
    <row r="5585">
      <c r="A5585" t="n">
        <v>490869</v>
      </c>
      <c r="B5585" t="s">
        <v>7956</v>
      </c>
      <c r="C5585" t="s">
        <v>2057</v>
      </c>
      <c r="D5585" t="s">
        <v>3037</v>
      </c>
      <c r="E5585" t="s">
        <v>997</v>
      </c>
      <c r="F5585" t="s">
        <v>279</v>
      </c>
      <c r="G5585" t="s">
        <v>189</v>
      </c>
      <c r="H5585" t="s">
        <v>174</v>
      </c>
      <c r="I5585" t="s">
        <v>186</v>
      </c>
      <c r="J5585" t="s">
        <v>164</v>
      </c>
      <c r="K5585"/>
      <c r="L5585" t="s">
        <v>155</v>
      </c>
      <c r="M5585" t="s">
        <v>155</v>
      </c>
      <c r="N5585" t="n">
        <v>-74.5441</v>
      </c>
      <c r="O5585" t="n">
        <v>40.5509</v>
      </c>
      <c r="P5585" t="n">
        <v>484</v>
      </c>
      <c r="Q5585" t="n">
        <v>484</v>
      </c>
      <c r="R5585" t="n">
        <v>84.7</v>
      </c>
      <c r="S5585" t="n">
        <v>15.3</v>
      </c>
      <c r="T5585" t="n">
        <v>27.7</v>
      </c>
      <c r="U5585" t="n">
        <v>50.4</v>
      </c>
      <c r="V5585" t="n">
        <v>2.7</v>
      </c>
      <c r="W5585" t="n">
        <v>0</v>
      </c>
      <c r="X5585" t="n">
        <v>61</v>
      </c>
      <c r="Y5585"/>
      <c r="Z5585" t="n">
        <v>14</v>
      </c>
      <c r="AA5585" t="n">
        <v>174</v>
      </c>
      <c r="AB5585" t="n">
        <v>46.6</v>
      </c>
      <c r="AC5585"/>
      <c r="AD5585"/>
      <c r="AE5585"/>
      <c r="AF5585" t="n">
        <v>93</v>
      </c>
      <c r="AG5585" t="n">
        <v>82</v>
      </c>
      <c r="AH5585" t="n">
        <v>83</v>
      </c>
      <c r="AI5585" t="n">
        <v>16188</v>
      </c>
      <c r="AJ5585" t="n">
        <v>15876</v>
      </c>
      <c r="AK5585" t="n">
        <v>16561</v>
      </c>
      <c r="AL5585" t="n">
        <v>17445</v>
      </c>
      <c r="AM5585" t="n">
        <v>21944</v>
      </c>
      <c r="AN5585" t="n">
        <v>21944</v>
      </c>
      <c r="AO5585"/>
      <c r="AP5585"/>
      <c r="AQ5585"/>
      <c r="AR5585"/>
    </row>
    <row r="5586">
      <c r="A5586" t="n">
        <v>490878</v>
      </c>
      <c r="B5586" t="s">
        <v>7957</v>
      </c>
      <c r="C5586" t="s">
        <v>473</v>
      </c>
      <c r="D5586" t="s">
        <v>440</v>
      </c>
      <c r="E5586" t="s">
        <v>267</v>
      </c>
      <c r="F5586" t="s">
        <v>188</v>
      </c>
      <c r="G5586" t="s">
        <v>189</v>
      </c>
      <c r="H5586" t="s">
        <v>150</v>
      </c>
      <c r="I5586" t="s">
        <v>151</v>
      </c>
      <c r="J5586" t="s">
        <v>164</v>
      </c>
      <c r="K5586" t="s">
        <v>179</v>
      </c>
      <c r="L5586" t="s">
        <v>155</v>
      </c>
      <c r="M5586" t="s">
        <v>155</v>
      </c>
      <c r="N5586" t="n">
        <v>-117.8782</v>
      </c>
      <c r="O5586" t="n">
        <v>33.8094</v>
      </c>
      <c r="P5586" t="n">
        <v>620</v>
      </c>
      <c r="Q5586" t="n">
        <v>620</v>
      </c>
      <c r="R5586" t="n">
        <v>83.1</v>
      </c>
      <c r="S5586" t="n">
        <v>14.2</v>
      </c>
      <c r="T5586" t="n">
        <v>2.6</v>
      </c>
      <c r="U5586" t="n">
        <v>58.5</v>
      </c>
      <c r="V5586" t="n">
        <v>11.5</v>
      </c>
      <c r="W5586" t="n">
        <v>0</v>
      </c>
      <c r="X5586"/>
      <c r="Y5586"/>
      <c r="Z5586" t="n">
        <v>21</v>
      </c>
      <c r="AA5586" t="n">
        <v>110</v>
      </c>
      <c r="AB5586" t="n">
        <v>61.8</v>
      </c>
      <c r="AC5586"/>
      <c r="AD5586"/>
      <c r="AE5586"/>
      <c r="AF5586" t="n">
        <v>63</v>
      </c>
      <c r="AG5586" t="n">
        <v>60</v>
      </c>
      <c r="AH5586" t="n">
        <v>70</v>
      </c>
      <c r="AI5586" t="n">
        <v>25733</v>
      </c>
      <c r="AJ5586" t="n">
        <v>25048</v>
      </c>
      <c r="AK5586" t="n">
        <v>25100</v>
      </c>
      <c r="AL5586" t="n">
        <v>26895</v>
      </c>
      <c r="AM5586" t="n">
        <v>27541</v>
      </c>
      <c r="AN5586" t="n">
        <v>31348</v>
      </c>
      <c r="AO5586" t="n">
        <v>221</v>
      </c>
      <c r="AP5586" t="n">
        <v>22</v>
      </c>
      <c r="AQ5586"/>
      <c r="AR5586"/>
    </row>
    <row r="5587">
      <c r="A5587" t="n">
        <v>490896</v>
      </c>
      <c r="B5587" t="s">
        <v>7958</v>
      </c>
      <c r="C5587" t="s">
        <v>7959</v>
      </c>
      <c r="D5587" t="s">
        <v>3037</v>
      </c>
      <c r="E5587" t="s">
        <v>997</v>
      </c>
      <c r="F5587" t="s">
        <v>199</v>
      </c>
      <c r="G5587" t="s">
        <v>189</v>
      </c>
      <c r="H5587" t="s">
        <v>200</v>
      </c>
      <c r="I5587" t="s">
        <v>186</v>
      </c>
      <c r="J5587" t="s">
        <v>164</v>
      </c>
      <c r="K5587"/>
      <c r="L5587" t="s">
        <v>155</v>
      </c>
      <c r="M5587" t="s">
        <v>155</v>
      </c>
      <c r="N5587" t="n">
        <v>-74.0508</v>
      </c>
      <c r="O5587" t="n">
        <v>40.3068</v>
      </c>
      <c r="P5587" t="n">
        <v>255</v>
      </c>
      <c r="Q5587" t="n">
        <v>255</v>
      </c>
      <c r="R5587" t="n">
        <v>94.1</v>
      </c>
      <c r="S5587" t="n">
        <v>45.9</v>
      </c>
      <c r="T5587" t="n">
        <v>22</v>
      </c>
      <c r="U5587" t="n">
        <v>27.1</v>
      </c>
      <c r="V5587" t="n">
        <v>3.5</v>
      </c>
      <c r="W5587" t="n">
        <v>0</v>
      </c>
      <c r="X5587"/>
      <c r="Y5587"/>
      <c r="Z5587" t="n">
        <v>20</v>
      </c>
      <c r="AA5587"/>
      <c r="AB5587"/>
      <c r="AC5587"/>
      <c r="AD5587"/>
      <c r="AE5587"/>
      <c r="AF5587" t="n">
        <v>159</v>
      </c>
      <c r="AG5587" t="n">
        <v>30</v>
      </c>
      <c r="AH5587" t="n">
        <v>41</v>
      </c>
      <c r="AI5587" t="n">
        <v>12635</v>
      </c>
      <c r="AJ5587" t="n">
        <v>12869</v>
      </c>
      <c r="AK5587"/>
      <c r="AL5587"/>
      <c r="AM5587"/>
      <c r="AN5587"/>
      <c r="AO5587"/>
      <c r="AP5587"/>
      <c r="AQ5587"/>
      <c r="AR5587"/>
    </row>
    <row r="5588">
      <c r="A5588" t="n">
        <v>490948</v>
      </c>
      <c r="B5588" t="s">
        <v>7960</v>
      </c>
      <c r="C5588" t="s">
        <v>3014</v>
      </c>
      <c r="D5588" t="s">
        <v>3570</v>
      </c>
      <c r="E5588" t="s">
        <v>147</v>
      </c>
      <c r="F5588" t="s">
        <v>199</v>
      </c>
      <c r="G5588" t="s">
        <v>189</v>
      </c>
      <c r="H5588" t="s">
        <v>200</v>
      </c>
      <c r="I5588" t="s">
        <v>151</v>
      </c>
      <c r="J5588" t="s">
        <v>164</v>
      </c>
      <c r="K5588"/>
      <c r="L5588" t="s">
        <v>155</v>
      </c>
      <c r="M5588" t="s">
        <v>155</v>
      </c>
      <c r="N5588" t="n">
        <v>-78.89</v>
      </c>
      <c r="O5588" t="n">
        <v>35.9891</v>
      </c>
      <c r="P5588" t="n">
        <v>17</v>
      </c>
      <c r="Q5588" t="n">
        <v>17</v>
      </c>
      <c r="R5588" t="n">
        <v>17.6</v>
      </c>
      <c r="S5588" t="n">
        <v>0</v>
      </c>
      <c r="T5588" t="n">
        <v>100</v>
      </c>
      <c r="U5588" t="n">
        <v>0</v>
      </c>
      <c r="V5588" t="n">
        <v>0</v>
      </c>
      <c r="W5588" t="n">
        <v>0</v>
      </c>
      <c r="X5588" t="n">
        <v>75</v>
      </c>
      <c r="Y5588" t="n">
        <v>100</v>
      </c>
      <c r="Z5588" t="n">
        <v>20</v>
      </c>
      <c r="AA5588"/>
      <c r="AB5588"/>
      <c r="AC5588"/>
      <c r="AD5588"/>
      <c r="AE5588"/>
      <c r="AF5588" t="n">
        <v>6</v>
      </c>
      <c r="AG5588" t="n">
        <v>100</v>
      </c>
      <c r="AH5588" t="n">
        <v>100</v>
      </c>
      <c r="AI5588" t="n">
        <v>11417</v>
      </c>
      <c r="AJ5588" t="n">
        <v>11417</v>
      </c>
      <c r="AK5588"/>
      <c r="AL5588"/>
      <c r="AM5588"/>
      <c r="AN5588"/>
      <c r="AO5588"/>
      <c r="AP5588"/>
      <c r="AQ5588"/>
      <c r="AR5588"/>
    </row>
    <row r="5589">
      <c r="A5589" t="n">
        <v>490975</v>
      </c>
      <c r="B5589" t="s">
        <v>7961</v>
      </c>
      <c r="C5589" t="s">
        <v>7016</v>
      </c>
      <c r="D5589" t="s">
        <v>1078</v>
      </c>
      <c r="E5589" t="s">
        <v>147</v>
      </c>
      <c r="F5589" t="s">
        <v>279</v>
      </c>
      <c r="G5589" t="s">
        <v>189</v>
      </c>
      <c r="H5589" t="s">
        <v>174</v>
      </c>
      <c r="I5589" t="s">
        <v>186</v>
      </c>
      <c r="J5589" t="s">
        <v>164</v>
      </c>
      <c r="K5589" t="s">
        <v>176</v>
      </c>
      <c r="L5589" t="s">
        <v>155</v>
      </c>
      <c r="M5589" t="s">
        <v>155</v>
      </c>
      <c r="N5589" t="n">
        <v>-80.364</v>
      </c>
      <c r="O5589" t="n">
        <v>25.5857</v>
      </c>
      <c r="P5589" t="n">
        <v>481</v>
      </c>
      <c r="Q5589" t="n">
        <v>481</v>
      </c>
      <c r="R5589" t="n">
        <v>83.8</v>
      </c>
      <c r="S5589" t="n">
        <v>4.8</v>
      </c>
      <c r="T5589" t="n">
        <v>26.6</v>
      </c>
      <c r="U5589" t="n">
        <v>64.2</v>
      </c>
      <c r="V5589" t="n">
        <v>0.6</v>
      </c>
      <c r="W5589" t="n">
        <v>0</v>
      </c>
      <c r="X5589" t="n">
        <v>79</v>
      </c>
      <c r="Y5589"/>
      <c r="Z5589" t="n">
        <v>24</v>
      </c>
      <c r="AA5589" t="n">
        <v>61</v>
      </c>
      <c r="AB5589" t="n">
        <v>36.1</v>
      </c>
      <c r="AC5589"/>
      <c r="AD5589"/>
      <c r="AE5589"/>
      <c r="AF5589" t="n">
        <v>14</v>
      </c>
      <c r="AG5589" t="n">
        <v>76</v>
      </c>
      <c r="AH5589" t="n">
        <v>86</v>
      </c>
      <c r="AI5589" t="n">
        <v>26089</v>
      </c>
      <c r="AJ5589" t="n">
        <v>25485</v>
      </c>
      <c r="AK5589" t="n">
        <v>26285</v>
      </c>
      <c r="AL5589" t="n">
        <v>29316</v>
      </c>
      <c r="AM5589"/>
      <c r="AN5589"/>
      <c r="AO5589" t="n">
        <v>70</v>
      </c>
      <c r="AP5589"/>
      <c r="AQ5589"/>
      <c r="AR5589"/>
    </row>
    <row r="5590">
      <c r="A5590" t="n">
        <v>491057</v>
      </c>
      <c r="B5590" t="s">
        <v>7962</v>
      </c>
      <c r="C5590" t="s">
        <v>3219</v>
      </c>
      <c r="D5590" t="s">
        <v>996</v>
      </c>
      <c r="E5590" t="s">
        <v>997</v>
      </c>
      <c r="F5590" t="s">
        <v>162</v>
      </c>
      <c r="G5590" t="s">
        <v>163</v>
      </c>
      <c r="H5590" t="s">
        <v>150</v>
      </c>
      <c r="I5590" t="s">
        <v>151</v>
      </c>
      <c r="J5590" t="s">
        <v>164</v>
      </c>
      <c r="K5590" t="s">
        <v>209</v>
      </c>
      <c r="L5590" t="s">
        <v>155</v>
      </c>
      <c r="M5590" t="s">
        <v>155</v>
      </c>
      <c r="N5590" t="n">
        <v>-73.9922</v>
      </c>
      <c r="O5590" t="n">
        <v>40.6371</v>
      </c>
      <c r="P5590" t="n">
        <v>424</v>
      </c>
      <c r="Q5590" t="n">
        <v>424</v>
      </c>
      <c r="R5590" t="n">
        <v>0</v>
      </c>
      <c r="S5590" t="n">
        <v>100</v>
      </c>
      <c r="T5590" t="n">
        <v>0</v>
      </c>
      <c r="U5590" t="n">
        <v>0</v>
      </c>
      <c r="V5590" t="n">
        <v>0</v>
      </c>
      <c r="W5590" t="n">
        <v>0</v>
      </c>
      <c r="X5590" t="n">
        <v>46</v>
      </c>
      <c r="Y5590"/>
      <c r="Z5590" t="n">
        <v>29</v>
      </c>
      <c r="AA5590" t="n">
        <v>7</v>
      </c>
      <c r="AB5590" t="n">
        <v>85.7</v>
      </c>
      <c r="AC5590" t="n">
        <v>7</v>
      </c>
      <c r="AD5590" t="n">
        <v>85.7</v>
      </c>
      <c r="AE5590" t="n">
        <v>85.7</v>
      </c>
      <c r="AF5590" t="n">
        <v>26</v>
      </c>
      <c r="AG5590" t="n">
        <v>89</v>
      </c>
      <c r="AH5590" t="n">
        <v>92</v>
      </c>
      <c r="AI5590" t="n">
        <v>11349</v>
      </c>
      <c r="AJ5590" t="n">
        <v>11054</v>
      </c>
      <c r="AK5590" t="n">
        <v>13081</v>
      </c>
      <c r="AL5590"/>
      <c r="AM5590"/>
      <c r="AN5590"/>
      <c r="AO5590"/>
      <c r="AP5590" t="n">
        <v>50</v>
      </c>
      <c r="AQ5590"/>
      <c r="AR5590"/>
    </row>
    <row r="5591">
      <c r="A5591" t="n">
        <v>491066</v>
      </c>
      <c r="B5591" t="s">
        <v>7963</v>
      </c>
      <c r="C5591" t="s">
        <v>2179</v>
      </c>
      <c r="D5591" t="s">
        <v>4775</v>
      </c>
      <c r="E5591" t="s">
        <v>283</v>
      </c>
      <c r="F5591" t="s">
        <v>199</v>
      </c>
      <c r="G5591" t="s">
        <v>189</v>
      </c>
      <c r="H5591" t="s">
        <v>200</v>
      </c>
      <c r="I5591" t="s">
        <v>186</v>
      </c>
      <c r="J5591" t="s">
        <v>164</v>
      </c>
      <c r="K5591"/>
      <c r="L5591" t="s">
        <v>155</v>
      </c>
      <c r="M5591" t="s">
        <v>155</v>
      </c>
      <c r="N5591" t="n">
        <v>-97.3196</v>
      </c>
      <c r="O5591" t="n">
        <v>27.8789</v>
      </c>
      <c r="P5591" t="n">
        <v>115</v>
      </c>
      <c r="Q5591" t="n">
        <v>115</v>
      </c>
      <c r="R5591" t="n">
        <v>98.3</v>
      </c>
      <c r="S5591" t="n">
        <v>26.1</v>
      </c>
      <c r="T5591" t="n">
        <v>1.7</v>
      </c>
      <c r="U5591" t="n">
        <v>60.9</v>
      </c>
      <c r="V5591" t="n">
        <v>1.7</v>
      </c>
      <c r="W5591" t="n">
        <v>0</v>
      </c>
      <c r="X5591" t="n">
        <v>77</v>
      </c>
      <c r="Y5591" t="n">
        <v>56</v>
      </c>
      <c r="Z5591" t="n">
        <v>6</v>
      </c>
      <c r="AA5591"/>
      <c r="AB5591"/>
      <c r="AC5591"/>
      <c r="AD5591"/>
      <c r="AE5591"/>
      <c r="AF5591" t="n">
        <v>10</v>
      </c>
      <c r="AG5591" t="n">
        <v>14</v>
      </c>
      <c r="AH5591" t="n">
        <v>14</v>
      </c>
      <c r="AI5591" t="n">
        <v>32597</v>
      </c>
      <c r="AJ5591" t="n">
        <v>28080</v>
      </c>
      <c r="AK5591" t="n">
        <v>24632</v>
      </c>
      <c r="AL5591"/>
      <c r="AM5591"/>
      <c r="AN5591" t="n">
        <v>28080</v>
      </c>
      <c r="AO5591"/>
      <c r="AP5591"/>
      <c r="AQ5591"/>
      <c r="AR5591"/>
    </row>
    <row r="5592">
      <c r="A5592" t="n">
        <v>491075</v>
      </c>
      <c r="B5592" t="s">
        <v>7964</v>
      </c>
      <c r="C5592" t="s">
        <v>218</v>
      </c>
      <c r="D5592" t="s">
        <v>345</v>
      </c>
      <c r="E5592" t="s">
        <v>147</v>
      </c>
      <c r="F5592" t="s">
        <v>199</v>
      </c>
      <c r="G5592" t="s">
        <v>189</v>
      </c>
      <c r="H5592" t="s">
        <v>200</v>
      </c>
      <c r="I5592" t="s">
        <v>186</v>
      </c>
      <c r="J5592" t="s">
        <v>164</v>
      </c>
      <c r="K5592"/>
      <c r="L5592" t="s">
        <v>155</v>
      </c>
      <c r="M5592" t="s">
        <v>155</v>
      </c>
      <c r="N5592" t="n">
        <v>-92.1399</v>
      </c>
      <c r="O5592" t="n">
        <v>34.8835</v>
      </c>
      <c r="P5592" t="n">
        <v>120</v>
      </c>
      <c r="Q5592" t="n">
        <v>120</v>
      </c>
      <c r="R5592" t="n">
        <v>11.7</v>
      </c>
      <c r="S5592" t="n">
        <v>64.2</v>
      </c>
      <c r="T5592" t="n">
        <v>12.5</v>
      </c>
      <c r="U5592" t="n">
        <v>12.5</v>
      </c>
      <c r="V5592" t="n">
        <v>0</v>
      </c>
      <c r="W5592" t="n">
        <v>0</v>
      </c>
      <c r="X5592" t="n">
        <v>96</v>
      </c>
      <c r="Y5592"/>
      <c r="Z5592" t="n">
        <v>15</v>
      </c>
      <c r="AA5592"/>
      <c r="AB5592"/>
      <c r="AC5592"/>
      <c r="AD5592"/>
      <c r="AE5592"/>
      <c r="AF5592" t="n">
        <v>84</v>
      </c>
      <c r="AG5592" t="n">
        <v>73</v>
      </c>
      <c r="AH5592" t="n">
        <v>73</v>
      </c>
      <c r="AI5592" t="n">
        <v>31812</v>
      </c>
      <c r="AJ5592" t="n">
        <v>31628</v>
      </c>
      <c r="AK5592" t="n">
        <v>33608</v>
      </c>
      <c r="AL5592" t="n">
        <v>33573</v>
      </c>
      <c r="AM5592" t="n">
        <v>36960</v>
      </c>
      <c r="AN5592" t="n">
        <v>36960</v>
      </c>
      <c r="AO5592"/>
      <c r="AP5592"/>
      <c r="AQ5592"/>
      <c r="AR5592"/>
    </row>
    <row r="5593">
      <c r="A5593" t="n">
        <v>491084</v>
      </c>
      <c r="B5593" t="s">
        <v>7965</v>
      </c>
      <c r="C5593" t="s">
        <v>2075</v>
      </c>
      <c r="D5593" t="s">
        <v>2071</v>
      </c>
      <c r="E5593" t="s">
        <v>147</v>
      </c>
      <c r="F5593" t="s">
        <v>199</v>
      </c>
      <c r="G5593" t="s">
        <v>189</v>
      </c>
      <c r="H5593" t="s">
        <v>200</v>
      </c>
      <c r="I5593" t="s">
        <v>186</v>
      </c>
      <c r="J5593" t="s">
        <v>164</v>
      </c>
      <c r="K5593"/>
      <c r="L5593" t="s">
        <v>155</v>
      </c>
      <c r="M5593" t="s">
        <v>155</v>
      </c>
      <c r="N5593" t="n">
        <v>-91.063</v>
      </c>
      <c r="O5593" t="n">
        <v>30.4173</v>
      </c>
      <c r="P5593" t="n">
        <v>271</v>
      </c>
      <c r="Q5593" t="n">
        <v>271</v>
      </c>
      <c r="R5593" t="n">
        <v>97.8</v>
      </c>
      <c r="S5593" t="n">
        <v>18.5</v>
      </c>
      <c r="T5593" t="n">
        <v>80.1</v>
      </c>
      <c r="U5593" t="n">
        <v>1.1</v>
      </c>
      <c r="V5593" t="n">
        <v>0</v>
      </c>
      <c r="W5593" t="n">
        <v>0</v>
      </c>
      <c r="X5593" t="n">
        <v>65</v>
      </c>
      <c r="Y5593"/>
      <c r="Z5593" t="n">
        <v>12</v>
      </c>
      <c r="AA5593"/>
      <c r="AB5593"/>
      <c r="AC5593"/>
      <c r="AD5593"/>
      <c r="AE5593"/>
      <c r="AF5593" t="n">
        <v>198</v>
      </c>
      <c r="AG5593" t="n">
        <v>76</v>
      </c>
      <c r="AH5593" t="n">
        <v>76</v>
      </c>
      <c r="AI5593" t="n">
        <v>22687</v>
      </c>
      <c r="AJ5593" t="n">
        <v>22687</v>
      </c>
      <c r="AK5593"/>
      <c r="AL5593"/>
      <c r="AM5593"/>
      <c r="AN5593"/>
      <c r="AO5593"/>
      <c r="AP5593"/>
      <c r="AQ5593"/>
      <c r="AR5593"/>
    </row>
    <row r="5594">
      <c r="A5594" t="n">
        <v>491136</v>
      </c>
      <c r="B5594" t="s">
        <v>7966</v>
      </c>
      <c r="C5594" t="s">
        <v>1126</v>
      </c>
      <c r="D5594" t="s">
        <v>1078</v>
      </c>
      <c r="E5594" t="s">
        <v>147</v>
      </c>
      <c r="F5594" t="s">
        <v>199</v>
      </c>
      <c r="G5594" t="s">
        <v>189</v>
      </c>
      <c r="H5594" t="s">
        <v>200</v>
      </c>
      <c r="I5594" t="s">
        <v>186</v>
      </c>
      <c r="J5594" t="s">
        <v>164</v>
      </c>
      <c r="K5594"/>
      <c r="L5594" t="s">
        <v>155</v>
      </c>
      <c r="M5594" t="s">
        <v>155</v>
      </c>
      <c r="N5594" t="n">
        <v>-82.3383</v>
      </c>
      <c r="O5594" t="n">
        <v>27.942</v>
      </c>
      <c r="P5594" t="n">
        <v>169</v>
      </c>
      <c r="Q5594" t="n">
        <v>169</v>
      </c>
      <c r="R5594" t="n">
        <v>98.8</v>
      </c>
      <c r="S5594" t="n">
        <v>24.9</v>
      </c>
      <c r="T5594" t="n">
        <v>43.8</v>
      </c>
      <c r="U5594" t="n">
        <v>24.3</v>
      </c>
      <c r="V5594" t="n">
        <v>0</v>
      </c>
      <c r="W5594" t="n">
        <v>0</v>
      </c>
      <c r="X5594" t="n">
        <v>71</v>
      </c>
      <c r="Y5594" t="n">
        <v>36</v>
      </c>
      <c r="Z5594" t="n">
        <v>16</v>
      </c>
      <c r="AA5594"/>
      <c r="AB5594"/>
      <c r="AC5594"/>
      <c r="AD5594"/>
      <c r="AE5594"/>
      <c r="AF5594" t="n">
        <v>70</v>
      </c>
      <c r="AG5594" t="n">
        <v>50</v>
      </c>
      <c r="AH5594" t="n">
        <v>52</v>
      </c>
      <c r="AI5594" t="n">
        <v>17836</v>
      </c>
      <c r="AJ5594" t="n">
        <v>17800</v>
      </c>
      <c r="AK5594" t="n">
        <v>18562</v>
      </c>
      <c r="AL5594" t="n">
        <v>20269</v>
      </c>
      <c r="AM5594" t="n">
        <v>22127</v>
      </c>
      <c r="AN5594" t="n">
        <v>22627</v>
      </c>
      <c r="AO5594"/>
      <c r="AP5594"/>
      <c r="AQ5594"/>
      <c r="AR5594"/>
    </row>
    <row r="5595">
      <c r="A5595" t="n">
        <v>491145</v>
      </c>
      <c r="B5595" t="s">
        <v>7967</v>
      </c>
      <c r="C5595" t="s">
        <v>1138</v>
      </c>
      <c r="D5595" t="s">
        <v>1078</v>
      </c>
      <c r="E5595" t="s">
        <v>147</v>
      </c>
      <c r="F5595" t="s">
        <v>199</v>
      </c>
      <c r="G5595" t="s">
        <v>189</v>
      </c>
      <c r="H5595" t="s">
        <v>200</v>
      </c>
      <c r="I5595" t="s">
        <v>151</v>
      </c>
      <c r="J5595" t="s">
        <v>164</v>
      </c>
      <c r="K5595"/>
      <c r="L5595" t="s">
        <v>155</v>
      </c>
      <c r="M5595" t="s">
        <v>155</v>
      </c>
      <c r="N5595" t="n">
        <v>-81.973</v>
      </c>
      <c r="O5595" t="n">
        <v>28.1083</v>
      </c>
      <c r="P5595" t="n">
        <v>177</v>
      </c>
      <c r="Q5595" t="n">
        <v>177</v>
      </c>
      <c r="R5595" t="n">
        <v>98.9</v>
      </c>
      <c r="S5595" t="n">
        <v>41.2</v>
      </c>
      <c r="T5595" t="n">
        <v>21.5</v>
      </c>
      <c r="U5595" t="n">
        <v>32.2</v>
      </c>
      <c r="V5595" t="n">
        <v>0</v>
      </c>
      <c r="W5595" t="n">
        <v>0</v>
      </c>
      <c r="X5595" t="n">
        <v>68</v>
      </c>
      <c r="Y5595" t="n">
        <v>76</v>
      </c>
      <c r="Z5595" t="n">
        <v>23</v>
      </c>
      <c r="AA5595"/>
      <c r="AB5595"/>
      <c r="AC5595"/>
      <c r="AD5595"/>
      <c r="AE5595"/>
      <c r="AF5595" t="n">
        <v>74</v>
      </c>
      <c r="AG5595" t="n">
        <v>46</v>
      </c>
      <c r="AH5595" t="n">
        <v>49</v>
      </c>
      <c r="AI5595" t="n">
        <v>17665</v>
      </c>
      <c r="AJ5595" t="n">
        <v>16854</v>
      </c>
      <c r="AK5595" t="n">
        <v>17436</v>
      </c>
      <c r="AL5595" t="n">
        <v>18952</v>
      </c>
      <c r="AM5595" t="n">
        <v>19559</v>
      </c>
      <c r="AN5595" t="n">
        <v>21483</v>
      </c>
      <c r="AO5595"/>
      <c r="AP5595"/>
      <c r="AQ5595"/>
      <c r="AR5595"/>
    </row>
    <row r="5596">
      <c r="A5596" t="n">
        <v>491181</v>
      </c>
      <c r="B5596" t="s">
        <v>7968</v>
      </c>
      <c r="C5596" t="s">
        <v>2011</v>
      </c>
      <c r="D5596" t="s">
        <v>1975</v>
      </c>
      <c r="E5596" t="s">
        <v>147</v>
      </c>
      <c r="F5596" t="s">
        <v>279</v>
      </c>
      <c r="G5596" t="s">
        <v>189</v>
      </c>
      <c r="H5596" t="s">
        <v>174</v>
      </c>
      <c r="I5596" t="s">
        <v>175</v>
      </c>
      <c r="J5596" t="s">
        <v>164</v>
      </c>
      <c r="K5596" t="s">
        <v>176</v>
      </c>
      <c r="L5596" t="s">
        <v>155</v>
      </c>
      <c r="M5596" t="s">
        <v>155</v>
      </c>
      <c r="N5596" t="n">
        <v>-83.2053</v>
      </c>
      <c r="O5596" t="n">
        <v>37.2859</v>
      </c>
      <c r="P5596" t="n">
        <v>576</v>
      </c>
      <c r="Q5596" t="n">
        <v>576</v>
      </c>
      <c r="R5596" t="n">
        <v>87.5</v>
      </c>
      <c r="S5596" t="n">
        <v>80</v>
      </c>
      <c r="T5596" t="n">
        <v>0</v>
      </c>
      <c r="U5596" t="n">
        <v>0.5</v>
      </c>
      <c r="V5596" t="n">
        <v>0.5</v>
      </c>
      <c r="W5596" t="n">
        <v>0</v>
      </c>
      <c r="X5596" t="n">
        <v>80</v>
      </c>
      <c r="Y5596" t="n">
        <v>46</v>
      </c>
      <c r="Z5596" t="n">
        <v>12</v>
      </c>
      <c r="AA5596" t="n">
        <v>29</v>
      </c>
      <c r="AB5596" t="n">
        <v>44.8</v>
      </c>
      <c r="AC5596"/>
      <c r="AD5596"/>
      <c r="AE5596"/>
      <c r="AF5596" t="n">
        <v>50</v>
      </c>
      <c r="AG5596" t="n">
        <v>70</v>
      </c>
      <c r="AH5596" t="n">
        <v>89</v>
      </c>
      <c r="AI5596" t="n">
        <v>21916</v>
      </c>
      <c r="AJ5596" t="n">
        <v>20616</v>
      </c>
      <c r="AK5596" t="n">
        <v>23031</v>
      </c>
      <c r="AL5596" t="n">
        <v>22763</v>
      </c>
      <c r="AM5596" t="n">
        <v>25869</v>
      </c>
      <c r="AN5596" t="n">
        <v>28731</v>
      </c>
      <c r="AO5596" t="n">
        <v>109</v>
      </c>
      <c r="AP5596"/>
      <c r="AQ5596"/>
      <c r="AR5596"/>
    </row>
    <row r="5597">
      <c r="A5597" t="n">
        <v>491190</v>
      </c>
      <c r="B5597" t="s">
        <v>7969</v>
      </c>
      <c r="C5597" t="s">
        <v>463</v>
      </c>
      <c r="D5597" t="s">
        <v>440</v>
      </c>
      <c r="E5597" t="s">
        <v>267</v>
      </c>
      <c r="F5597" t="s">
        <v>162</v>
      </c>
      <c r="G5597" t="s">
        <v>163</v>
      </c>
      <c r="H5597" t="s">
        <v>150</v>
      </c>
      <c r="I5597" t="s">
        <v>151</v>
      </c>
      <c r="J5597" t="s">
        <v>164</v>
      </c>
      <c r="K5597" t="s">
        <v>209</v>
      </c>
      <c r="L5597" t="s">
        <v>155</v>
      </c>
      <c r="M5597" t="s">
        <v>155</v>
      </c>
      <c r="N5597" t="n">
        <v>-117.1671</v>
      </c>
      <c r="O5597" t="n">
        <v>32.7186</v>
      </c>
      <c r="P5597" t="n">
        <v>157</v>
      </c>
      <c r="Q5597" t="n">
        <v>7</v>
      </c>
      <c r="R5597" t="n">
        <v>71.4</v>
      </c>
      <c r="S5597" t="n">
        <v>28.6</v>
      </c>
      <c r="T5597" t="n">
        <v>14.3</v>
      </c>
      <c r="U5597" t="n">
        <v>42.9</v>
      </c>
      <c r="V5597" t="n">
        <v>14.3</v>
      </c>
      <c r="W5597" t="n">
        <v>0</v>
      </c>
      <c r="X5597"/>
      <c r="Y5597"/>
      <c r="Z5597" t="n">
        <v>5</v>
      </c>
      <c r="AA5597"/>
      <c r="AB5597"/>
      <c r="AC5597"/>
      <c r="AD5597"/>
      <c r="AE5597"/>
      <c r="AF5597" t="n">
        <v>0</v>
      </c>
      <c r="AG5597" t="n">
        <v>50</v>
      </c>
      <c r="AH5597" t="n">
        <v>50</v>
      </c>
      <c r="AI5597"/>
      <c r="AJ5597"/>
      <c r="AK5597"/>
      <c r="AL5597"/>
      <c r="AM5597"/>
      <c r="AN5597"/>
      <c r="AO5597"/>
      <c r="AP5597" t="n">
        <v>1</v>
      </c>
      <c r="AQ5597" t="n">
        <v>24</v>
      </c>
      <c r="AR5597" t="n">
        <v>5</v>
      </c>
    </row>
    <row r="5598">
      <c r="A5598" t="n">
        <v>491215</v>
      </c>
      <c r="B5598" t="s">
        <v>7970</v>
      </c>
      <c r="C5598" t="s">
        <v>7971</v>
      </c>
      <c r="D5598" t="s">
        <v>282</v>
      </c>
      <c r="E5598" t="s">
        <v>283</v>
      </c>
      <c r="F5598" t="s">
        <v>199</v>
      </c>
      <c r="G5598" t="s">
        <v>189</v>
      </c>
      <c r="H5598" t="s">
        <v>200</v>
      </c>
      <c r="I5598" t="s">
        <v>186</v>
      </c>
      <c r="J5598" t="s">
        <v>164</v>
      </c>
      <c r="K5598"/>
      <c r="L5598" t="s">
        <v>155</v>
      </c>
      <c r="M5598" t="s">
        <v>155</v>
      </c>
      <c r="N5598" t="n">
        <v>-112.4086</v>
      </c>
      <c r="O5598" t="n">
        <v>33.4096</v>
      </c>
      <c r="P5598" t="n">
        <v>115</v>
      </c>
      <c r="Q5598" t="n">
        <v>115</v>
      </c>
      <c r="R5598" t="n">
        <v>2.6</v>
      </c>
      <c r="S5598" t="n">
        <v>54.8</v>
      </c>
      <c r="T5598" t="n">
        <v>10.4</v>
      </c>
      <c r="U5598" t="n">
        <v>25.2</v>
      </c>
      <c r="V5598" t="n">
        <v>0</v>
      </c>
      <c r="W5598" t="n">
        <v>0</v>
      </c>
      <c r="X5598"/>
      <c r="Y5598"/>
      <c r="Z5598" t="n">
        <v>8</v>
      </c>
      <c r="AA5598"/>
      <c r="AB5598"/>
      <c r="AC5598"/>
      <c r="AD5598"/>
      <c r="AE5598"/>
      <c r="AF5598" t="n">
        <v>86</v>
      </c>
      <c r="AG5598" t="n">
        <v>50</v>
      </c>
      <c r="AH5598" t="n">
        <v>53</v>
      </c>
      <c r="AI5598" t="n">
        <v>33773</v>
      </c>
      <c r="AJ5598" t="n">
        <v>34367</v>
      </c>
      <c r="AK5598" t="n">
        <v>36221</v>
      </c>
      <c r="AL5598" t="n">
        <v>38184</v>
      </c>
      <c r="AM5598" t="n">
        <v>38184</v>
      </c>
      <c r="AN5598"/>
      <c r="AO5598"/>
      <c r="AP5598"/>
      <c r="AQ5598"/>
      <c r="AR5598"/>
    </row>
    <row r="5599">
      <c r="A5599" t="n">
        <v>491224</v>
      </c>
      <c r="B5599" t="s">
        <v>7972</v>
      </c>
      <c r="C5599" t="s">
        <v>5356</v>
      </c>
      <c r="D5599" t="s">
        <v>5348</v>
      </c>
      <c r="E5599" t="s">
        <v>1434</v>
      </c>
      <c r="F5599" t="s">
        <v>199</v>
      </c>
      <c r="G5599" t="s">
        <v>189</v>
      </c>
      <c r="H5599" t="s">
        <v>200</v>
      </c>
      <c r="I5599" t="s">
        <v>151</v>
      </c>
      <c r="J5599" t="s">
        <v>164</v>
      </c>
      <c r="K5599"/>
      <c r="L5599" t="s">
        <v>155</v>
      </c>
      <c r="M5599" t="s">
        <v>155</v>
      </c>
      <c r="N5599" t="n">
        <v>-89.049</v>
      </c>
      <c r="O5599" t="n">
        <v>42.6797</v>
      </c>
      <c r="P5599" t="n">
        <v>155</v>
      </c>
      <c r="Q5599" t="n">
        <v>155</v>
      </c>
      <c r="R5599" t="n">
        <v>95.5</v>
      </c>
      <c r="S5599" t="n">
        <v>60.6</v>
      </c>
      <c r="T5599" t="n">
        <v>12.3</v>
      </c>
      <c r="U5599" t="n">
        <v>20.6</v>
      </c>
      <c r="V5599" t="n">
        <v>1.3</v>
      </c>
      <c r="W5599" t="n">
        <v>0</v>
      </c>
      <c r="X5599" t="n">
        <v>80</v>
      </c>
      <c r="Y5599" t="n">
        <v>67</v>
      </c>
      <c r="Z5599" t="n">
        <v>15</v>
      </c>
      <c r="AA5599"/>
      <c r="AB5599"/>
      <c r="AC5599"/>
      <c r="AD5599"/>
      <c r="AE5599"/>
      <c r="AF5599" t="n">
        <v>40</v>
      </c>
      <c r="AG5599" t="n">
        <v>60</v>
      </c>
      <c r="AH5599" t="n">
        <v>66</v>
      </c>
      <c r="AI5599" t="n">
        <v>12510</v>
      </c>
      <c r="AJ5599" t="n">
        <v>13677</v>
      </c>
      <c r="AK5599" t="n">
        <v>14852</v>
      </c>
      <c r="AL5599" t="n">
        <v>7958</v>
      </c>
      <c r="AM5599" t="n">
        <v>18300</v>
      </c>
      <c r="AN5599" t="n">
        <v>15300</v>
      </c>
      <c r="AO5599"/>
      <c r="AP5599"/>
      <c r="AQ5599"/>
      <c r="AR5599"/>
    </row>
    <row r="5600">
      <c r="A5600" t="n">
        <v>491233</v>
      </c>
      <c r="B5600" t="s">
        <v>7973</v>
      </c>
      <c r="C5600" t="s">
        <v>2759</v>
      </c>
      <c r="D5600" t="s">
        <v>2704</v>
      </c>
      <c r="E5600" t="s">
        <v>147</v>
      </c>
      <c r="F5600" t="s">
        <v>199</v>
      </c>
      <c r="G5600" t="s">
        <v>189</v>
      </c>
      <c r="H5600" t="s">
        <v>200</v>
      </c>
      <c r="I5600" t="s">
        <v>151</v>
      </c>
      <c r="J5600" t="s">
        <v>164</v>
      </c>
      <c r="K5600"/>
      <c r="L5600" t="s">
        <v>155</v>
      </c>
      <c r="M5600" t="s">
        <v>155</v>
      </c>
      <c r="N5600" t="n">
        <v>-89.3043</v>
      </c>
      <c r="O5600" t="n">
        <v>31.3253</v>
      </c>
      <c r="P5600" t="n">
        <v>54</v>
      </c>
      <c r="Q5600" t="n">
        <v>54</v>
      </c>
      <c r="R5600" t="n">
        <v>100</v>
      </c>
      <c r="S5600" t="n">
        <v>29.6</v>
      </c>
      <c r="T5600" t="n">
        <v>63</v>
      </c>
      <c r="U5600" t="n">
        <v>1.9</v>
      </c>
      <c r="V5600" t="n">
        <v>1.9</v>
      </c>
      <c r="W5600" t="n">
        <v>0</v>
      </c>
      <c r="X5600" t="n">
        <v>67</v>
      </c>
      <c r="Y5600" t="n">
        <v>100</v>
      </c>
      <c r="Z5600" t="n">
        <v>20</v>
      </c>
      <c r="AA5600"/>
      <c r="AB5600"/>
      <c r="AC5600"/>
      <c r="AD5600"/>
      <c r="AE5600"/>
      <c r="AF5600" t="n">
        <v>8</v>
      </c>
      <c r="AG5600" t="n">
        <v>20</v>
      </c>
      <c r="AH5600" t="n">
        <v>20</v>
      </c>
      <c r="AI5600" t="n">
        <v>18963</v>
      </c>
      <c r="AJ5600" t="n">
        <v>18963</v>
      </c>
      <c r="AK5600"/>
      <c r="AL5600"/>
      <c r="AM5600"/>
      <c r="AN5600"/>
      <c r="AO5600"/>
      <c r="AP5600"/>
      <c r="AQ5600"/>
      <c r="AR5600"/>
    </row>
    <row r="5601">
      <c r="A5601" t="n">
        <v>491242</v>
      </c>
      <c r="B5601" t="s">
        <v>7974</v>
      </c>
      <c r="C5601" t="s">
        <v>2413</v>
      </c>
      <c r="D5601" t="s">
        <v>4129</v>
      </c>
      <c r="E5601" t="s">
        <v>267</v>
      </c>
      <c r="F5601" t="s">
        <v>199</v>
      </c>
      <c r="G5601" t="s">
        <v>189</v>
      </c>
      <c r="H5601" t="s">
        <v>200</v>
      </c>
      <c r="I5601" t="s">
        <v>151</v>
      </c>
      <c r="J5601" t="s">
        <v>164</v>
      </c>
      <c r="K5601"/>
      <c r="L5601" t="s">
        <v>155</v>
      </c>
      <c r="M5601" t="s">
        <v>155</v>
      </c>
      <c r="N5601" t="n">
        <v>-123.0384</v>
      </c>
      <c r="O5601" t="n">
        <v>44.9418</v>
      </c>
      <c r="P5601" t="n">
        <v>106</v>
      </c>
      <c r="Q5601" t="n">
        <v>106</v>
      </c>
      <c r="R5601" t="n">
        <v>44.3</v>
      </c>
      <c r="S5601" t="n">
        <v>27.4</v>
      </c>
      <c r="T5601" t="n">
        <v>5.7</v>
      </c>
      <c r="U5601" t="n">
        <v>44.3</v>
      </c>
      <c r="V5601" t="n">
        <v>1.9</v>
      </c>
      <c r="W5601" t="n">
        <v>5.7</v>
      </c>
      <c r="X5601" t="n">
        <v>43</v>
      </c>
      <c r="Y5601"/>
      <c r="Z5601" t="n">
        <v>16</v>
      </c>
      <c r="AA5601"/>
      <c r="AB5601"/>
      <c r="AC5601"/>
      <c r="AD5601"/>
      <c r="AE5601"/>
      <c r="AF5601" t="n">
        <v>33</v>
      </c>
      <c r="AG5601" t="n">
        <v>49</v>
      </c>
      <c r="AH5601" t="n">
        <v>49</v>
      </c>
      <c r="AI5601" t="n">
        <v>23930</v>
      </c>
      <c r="AJ5601" t="n">
        <v>25124</v>
      </c>
      <c r="AK5601"/>
      <c r="AL5601"/>
      <c r="AM5601"/>
      <c r="AN5601"/>
      <c r="AO5601"/>
      <c r="AP5601"/>
      <c r="AQ5601"/>
      <c r="AR5601"/>
    </row>
    <row r="5602">
      <c r="A5602" t="n">
        <v>491251</v>
      </c>
      <c r="B5602" t="s">
        <v>7975</v>
      </c>
      <c r="C5602" t="s">
        <v>4919</v>
      </c>
      <c r="D5602" t="s">
        <v>4775</v>
      </c>
      <c r="E5602" t="s">
        <v>283</v>
      </c>
      <c r="F5602" t="s">
        <v>199</v>
      </c>
      <c r="G5602" t="s">
        <v>189</v>
      </c>
      <c r="H5602" t="s">
        <v>200</v>
      </c>
      <c r="I5602" t="s">
        <v>151</v>
      </c>
      <c r="J5602" t="s">
        <v>164</v>
      </c>
      <c r="K5602"/>
      <c r="L5602" t="s">
        <v>155</v>
      </c>
      <c r="M5602" t="s">
        <v>155</v>
      </c>
      <c r="N5602" t="n">
        <v>-97.4287</v>
      </c>
      <c r="O5602" t="n">
        <v>32.724</v>
      </c>
      <c r="P5602" t="n">
        <v>109</v>
      </c>
      <c r="Q5602" t="n">
        <v>109</v>
      </c>
      <c r="R5602" t="n">
        <v>45</v>
      </c>
      <c r="S5602" t="n">
        <v>46.8</v>
      </c>
      <c r="T5602" t="n">
        <v>21.1</v>
      </c>
      <c r="U5602" t="n">
        <v>13.8</v>
      </c>
      <c r="V5602" t="n">
        <v>5.5</v>
      </c>
      <c r="W5602" t="n">
        <v>0</v>
      </c>
      <c r="X5602" t="n">
        <v>82</v>
      </c>
      <c r="Y5602"/>
      <c r="Z5602" t="n">
        <v>17</v>
      </c>
      <c r="AA5602"/>
      <c r="AB5602"/>
      <c r="AC5602"/>
      <c r="AD5602"/>
      <c r="AE5602"/>
      <c r="AF5602" t="n">
        <v>59</v>
      </c>
      <c r="AG5602" t="n">
        <v>29</v>
      </c>
      <c r="AH5602" t="n">
        <v>34</v>
      </c>
      <c r="AI5602" t="n">
        <v>22553</v>
      </c>
      <c r="AJ5602" t="n">
        <v>23700</v>
      </c>
      <c r="AK5602" t="n">
        <v>24284</v>
      </c>
      <c r="AL5602" t="n">
        <v>24384</v>
      </c>
      <c r="AM5602"/>
      <c r="AN5602"/>
      <c r="AO5602"/>
      <c r="AP5602"/>
      <c r="AQ5602"/>
      <c r="AR5602"/>
    </row>
    <row r="5603">
      <c r="A5603" t="n">
        <v>491260</v>
      </c>
      <c r="B5603" t="s">
        <v>7976</v>
      </c>
      <c r="C5603" t="s">
        <v>1548</v>
      </c>
      <c r="D5603" t="s">
        <v>5199</v>
      </c>
      <c r="E5603" t="s">
        <v>267</v>
      </c>
      <c r="F5603" t="s">
        <v>199</v>
      </c>
      <c r="G5603" t="s">
        <v>189</v>
      </c>
      <c r="H5603" t="s">
        <v>200</v>
      </c>
      <c r="I5603" t="s">
        <v>175</v>
      </c>
      <c r="J5603" t="s">
        <v>164</v>
      </c>
      <c r="K5603"/>
      <c r="L5603" t="s">
        <v>155</v>
      </c>
      <c r="M5603" t="s">
        <v>155</v>
      </c>
      <c r="N5603" t="n">
        <v>-122.9552</v>
      </c>
      <c r="O5603" t="n">
        <v>46.7148</v>
      </c>
      <c r="P5603" t="n">
        <v>131</v>
      </c>
      <c r="Q5603" t="n">
        <v>131</v>
      </c>
      <c r="R5603" t="n">
        <v>96.2</v>
      </c>
      <c r="S5603" t="n">
        <v>70.2</v>
      </c>
      <c r="T5603" t="n">
        <v>5.3</v>
      </c>
      <c r="U5603" t="n">
        <v>19.1</v>
      </c>
      <c r="V5603" t="n">
        <v>0.8</v>
      </c>
      <c r="W5603" t="n">
        <v>0</v>
      </c>
      <c r="X5603" t="n">
        <v>88</v>
      </c>
      <c r="Y5603" t="n">
        <v>70</v>
      </c>
      <c r="Z5603" t="n">
        <v>13</v>
      </c>
      <c r="AA5603"/>
      <c r="AB5603"/>
      <c r="AC5603"/>
      <c r="AD5603"/>
      <c r="AE5603"/>
      <c r="AF5603" t="n">
        <v>20</v>
      </c>
      <c r="AG5603" t="n">
        <v>24</v>
      </c>
      <c r="AH5603" t="n">
        <v>24</v>
      </c>
      <c r="AI5603" t="n">
        <v>8004</v>
      </c>
      <c r="AJ5603" t="n">
        <v>8004</v>
      </c>
      <c r="AK5603"/>
      <c r="AL5603"/>
      <c r="AM5603"/>
      <c r="AN5603"/>
      <c r="AO5603"/>
      <c r="AP5603"/>
      <c r="AQ5603"/>
      <c r="AR5603"/>
    </row>
    <row r="5604">
      <c r="A5604" t="n">
        <v>491288</v>
      </c>
      <c r="B5604" t="s">
        <v>7977</v>
      </c>
      <c r="C5604" t="s">
        <v>5350</v>
      </c>
      <c r="D5604" t="s">
        <v>5348</v>
      </c>
      <c r="E5604" t="s">
        <v>1434</v>
      </c>
      <c r="F5604" t="s">
        <v>148</v>
      </c>
      <c r="G5604" t="s">
        <v>149</v>
      </c>
      <c r="H5604" t="s">
        <v>150</v>
      </c>
      <c r="I5604" t="s">
        <v>151</v>
      </c>
      <c r="J5604" t="s">
        <v>164</v>
      </c>
      <c r="K5604" t="s">
        <v>179</v>
      </c>
      <c r="L5604" t="s">
        <v>155</v>
      </c>
      <c r="M5604" t="s">
        <v>155</v>
      </c>
      <c r="N5604" t="n">
        <v>-87.8805</v>
      </c>
      <c r="O5604" t="n">
        <v>43.0768</v>
      </c>
      <c r="P5604" t="n">
        <v>954</v>
      </c>
      <c r="Q5604" t="n">
        <v>954</v>
      </c>
      <c r="R5604" t="n">
        <v>67.4</v>
      </c>
      <c r="S5604" t="n">
        <v>75.6</v>
      </c>
      <c r="T5604" t="n">
        <v>7.1</v>
      </c>
      <c r="U5604" t="n">
        <v>6.3</v>
      </c>
      <c r="V5604" t="n">
        <v>2.4</v>
      </c>
      <c r="W5604" t="n">
        <v>0</v>
      </c>
      <c r="X5604"/>
      <c r="Y5604"/>
      <c r="Z5604" t="n">
        <v>18</v>
      </c>
      <c r="AA5604"/>
      <c r="AB5604"/>
      <c r="AC5604"/>
      <c r="AD5604"/>
      <c r="AE5604"/>
      <c r="AF5604" t="n">
        <v>0</v>
      </c>
      <c r="AG5604" t="n">
        <v>17</v>
      </c>
      <c r="AH5604" t="n">
        <v>42</v>
      </c>
      <c r="AI5604"/>
      <c r="AJ5604"/>
      <c r="AK5604"/>
      <c r="AL5604"/>
      <c r="AM5604"/>
      <c r="AN5604"/>
      <c r="AO5604" t="n">
        <v>25</v>
      </c>
      <c r="AP5604" t="n">
        <v>113</v>
      </c>
      <c r="AQ5604"/>
      <c r="AR5604"/>
    </row>
    <row r="5605">
      <c r="A5605" t="n">
        <v>491297</v>
      </c>
      <c r="B5605" t="s">
        <v>7978</v>
      </c>
      <c r="C5605" t="s">
        <v>5360</v>
      </c>
      <c r="D5605" t="s">
        <v>5348</v>
      </c>
      <c r="E5605" t="s">
        <v>1434</v>
      </c>
      <c r="F5605" t="s">
        <v>148</v>
      </c>
      <c r="G5605" t="s">
        <v>149</v>
      </c>
      <c r="H5605" t="s">
        <v>150</v>
      </c>
      <c r="I5605" t="s">
        <v>205</v>
      </c>
      <c r="J5605" t="s">
        <v>164</v>
      </c>
      <c r="K5605" t="s">
        <v>209</v>
      </c>
      <c r="L5605" t="s">
        <v>155</v>
      </c>
      <c r="M5605" t="s">
        <v>155</v>
      </c>
      <c r="N5605" t="n">
        <v>-87.855</v>
      </c>
      <c r="O5605" t="n">
        <v>42.6456</v>
      </c>
      <c r="P5605" t="n">
        <v>207</v>
      </c>
      <c r="Q5605" t="n">
        <v>207</v>
      </c>
      <c r="R5605" t="n">
        <v>59.4</v>
      </c>
      <c r="S5605" t="n">
        <v>77.3</v>
      </c>
      <c r="T5605" t="n">
        <v>6.3</v>
      </c>
      <c r="U5605" t="n">
        <v>6.8</v>
      </c>
      <c r="V5605" t="n">
        <v>1.4</v>
      </c>
      <c r="W5605" t="n">
        <v>0</v>
      </c>
      <c r="X5605"/>
      <c r="Y5605"/>
      <c r="Z5605" t="n">
        <v>18</v>
      </c>
      <c r="AA5605"/>
      <c r="AB5605"/>
      <c r="AC5605"/>
      <c r="AD5605"/>
      <c r="AE5605"/>
      <c r="AF5605" t="n">
        <v>0</v>
      </c>
      <c r="AG5605" t="n">
        <v>18</v>
      </c>
      <c r="AH5605" t="n">
        <v>37</v>
      </c>
      <c r="AI5605"/>
      <c r="AJ5605"/>
      <c r="AK5605"/>
      <c r="AL5605"/>
      <c r="AM5605"/>
      <c r="AN5605"/>
      <c r="AO5605"/>
      <c r="AP5605" t="n">
        <v>17</v>
      </c>
      <c r="AQ5605"/>
      <c r="AR5605"/>
    </row>
    <row r="5606">
      <c r="A5606" t="n">
        <v>491394</v>
      </c>
      <c r="B5606" t="s">
        <v>7979</v>
      </c>
      <c r="C5606" t="s">
        <v>4787</v>
      </c>
      <c r="D5606" t="s">
        <v>4775</v>
      </c>
      <c r="E5606" t="s">
        <v>283</v>
      </c>
      <c r="F5606" t="s">
        <v>199</v>
      </c>
      <c r="G5606" t="s">
        <v>189</v>
      </c>
      <c r="H5606" t="s">
        <v>200</v>
      </c>
      <c r="I5606" t="s">
        <v>151</v>
      </c>
      <c r="J5606" t="s">
        <v>164</v>
      </c>
      <c r="K5606"/>
      <c r="L5606" t="s">
        <v>155</v>
      </c>
      <c r="M5606" t="s">
        <v>155</v>
      </c>
      <c r="N5606" t="n">
        <v>-97.0607</v>
      </c>
      <c r="O5606" t="n">
        <v>32.7085</v>
      </c>
      <c r="P5606" t="n">
        <v>228</v>
      </c>
      <c r="Q5606" t="n">
        <v>228</v>
      </c>
      <c r="R5606" t="n">
        <v>18</v>
      </c>
      <c r="S5606" t="n">
        <v>14</v>
      </c>
      <c r="T5606" t="n">
        <v>46.9</v>
      </c>
      <c r="U5606" t="n">
        <v>29.4</v>
      </c>
      <c r="V5606" t="n">
        <v>2.2</v>
      </c>
      <c r="W5606" t="n">
        <v>0</v>
      </c>
      <c r="X5606" t="n">
        <v>73</v>
      </c>
      <c r="Y5606" t="n">
        <v>0</v>
      </c>
      <c r="Z5606" t="n">
        <v>11</v>
      </c>
      <c r="AA5606"/>
      <c r="AB5606"/>
      <c r="AC5606"/>
      <c r="AD5606"/>
      <c r="AE5606"/>
      <c r="AF5606" t="n">
        <v>97</v>
      </c>
      <c r="AG5606" t="n">
        <v>47</v>
      </c>
      <c r="AH5606" t="n">
        <v>56</v>
      </c>
      <c r="AI5606" t="n">
        <v>23551</v>
      </c>
      <c r="AJ5606" t="n">
        <v>24127</v>
      </c>
      <c r="AK5606" t="n">
        <v>24142</v>
      </c>
      <c r="AL5606" t="n">
        <v>23731</v>
      </c>
      <c r="AM5606"/>
      <c r="AN5606"/>
      <c r="AO5606"/>
      <c r="AP5606"/>
      <c r="AQ5606"/>
      <c r="AR5606"/>
    </row>
    <row r="5607">
      <c r="A5607" t="n">
        <v>491446</v>
      </c>
      <c r="B5607" t="s">
        <v>7980</v>
      </c>
      <c r="C5607" t="s">
        <v>3219</v>
      </c>
      <c r="D5607" t="s">
        <v>996</v>
      </c>
      <c r="E5607" t="s">
        <v>997</v>
      </c>
      <c r="F5607" t="s">
        <v>368</v>
      </c>
      <c r="G5607" t="s">
        <v>163</v>
      </c>
      <c r="H5607" t="s">
        <v>174</v>
      </c>
      <c r="I5607" t="s">
        <v>151</v>
      </c>
      <c r="J5607" t="s">
        <v>164</v>
      </c>
      <c r="K5607" t="s">
        <v>176</v>
      </c>
      <c r="L5607" t="s">
        <v>155</v>
      </c>
      <c r="M5607" t="s">
        <v>155</v>
      </c>
      <c r="N5607" t="n">
        <v>-73.9912</v>
      </c>
      <c r="O5607" t="n">
        <v>40.6334</v>
      </c>
      <c r="P5607" t="n">
        <v>160</v>
      </c>
      <c r="Q5607" t="n">
        <v>160</v>
      </c>
      <c r="R5607" t="n">
        <v>100</v>
      </c>
      <c r="S5607" t="n">
        <v>100</v>
      </c>
      <c r="T5607" t="n">
        <v>0</v>
      </c>
      <c r="U5607" t="n">
        <v>0</v>
      </c>
      <c r="V5607" t="n">
        <v>0</v>
      </c>
      <c r="W5607" t="n">
        <v>0</v>
      </c>
      <c r="X5607" t="n">
        <v>95</v>
      </c>
      <c r="Y5607"/>
      <c r="Z5607" t="n">
        <v>20</v>
      </c>
      <c r="AA5607" t="n">
        <v>96</v>
      </c>
      <c r="AB5607" t="n">
        <v>83.3</v>
      </c>
      <c r="AC5607"/>
      <c r="AD5607"/>
      <c r="AE5607"/>
      <c r="AF5607" t="n">
        <v>128</v>
      </c>
      <c r="AG5607" t="n">
        <v>73</v>
      </c>
      <c r="AH5607" t="n">
        <v>88</v>
      </c>
      <c r="AI5607" t="n">
        <v>7823</v>
      </c>
      <c r="AJ5607" t="n">
        <v>7449</v>
      </c>
      <c r="AK5607" t="n">
        <v>7780</v>
      </c>
      <c r="AL5607" t="n">
        <v>7491</v>
      </c>
      <c r="AM5607" t="n">
        <v>10335</v>
      </c>
      <c r="AN5607"/>
      <c r="AO5607" t="n">
        <v>31</v>
      </c>
      <c r="AP5607"/>
      <c r="AQ5607"/>
      <c r="AR5607"/>
    </row>
    <row r="5608">
      <c r="A5608" t="n">
        <v>491464</v>
      </c>
      <c r="B5608" t="s">
        <v>7981</v>
      </c>
      <c r="C5608" t="s">
        <v>5782</v>
      </c>
      <c r="D5608" t="s">
        <v>440</v>
      </c>
      <c r="E5608" t="s">
        <v>267</v>
      </c>
      <c r="F5608" t="s">
        <v>216</v>
      </c>
      <c r="G5608" t="s">
        <v>149</v>
      </c>
      <c r="H5608" t="s">
        <v>200</v>
      </c>
      <c r="I5608" t="s">
        <v>186</v>
      </c>
      <c r="J5608" t="s">
        <v>164</v>
      </c>
      <c r="K5608"/>
      <c r="L5608" t="s">
        <v>155</v>
      </c>
      <c r="M5608" t="s">
        <v>155</v>
      </c>
      <c r="N5608" t="n">
        <v>-118.0701</v>
      </c>
      <c r="O5608" t="n">
        <v>33.8782</v>
      </c>
      <c r="P5608" t="n">
        <v>269</v>
      </c>
      <c r="Q5608" t="n">
        <v>269</v>
      </c>
      <c r="R5608" t="n">
        <v>80.7</v>
      </c>
      <c r="S5608" t="n">
        <v>5.9</v>
      </c>
      <c r="T5608" t="n">
        <v>6.7</v>
      </c>
      <c r="U5608" t="n">
        <v>61</v>
      </c>
      <c r="V5608" t="n">
        <v>22.3</v>
      </c>
      <c r="W5608" t="n">
        <v>0</v>
      </c>
      <c r="X5608" t="n">
        <v>20</v>
      </c>
      <c r="Y5608"/>
      <c r="Z5608" t="n">
        <v>5</v>
      </c>
      <c r="AA5608"/>
      <c r="AB5608"/>
      <c r="AC5608"/>
      <c r="AD5608"/>
      <c r="AE5608"/>
      <c r="AF5608" t="n">
        <v>165</v>
      </c>
      <c r="AG5608" t="n">
        <v>26</v>
      </c>
      <c r="AH5608" t="n">
        <v>26</v>
      </c>
      <c r="AI5608" t="n">
        <v>16096</v>
      </c>
      <c r="AJ5608" t="n">
        <v>16096</v>
      </c>
      <c r="AK5608"/>
      <c r="AL5608"/>
      <c r="AM5608"/>
      <c r="AN5608"/>
      <c r="AO5608"/>
      <c r="AP5608"/>
      <c r="AQ5608"/>
      <c r="AR5608"/>
    </row>
    <row r="5609">
      <c r="A5609" t="n">
        <v>491473</v>
      </c>
      <c r="B5609" t="s">
        <v>7982</v>
      </c>
      <c r="C5609" t="s">
        <v>7983</v>
      </c>
      <c r="D5609" t="s">
        <v>1051</v>
      </c>
      <c r="E5609" t="s">
        <v>997</v>
      </c>
      <c r="F5609" t="s">
        <v>216</v>
      </c>
      <c r="G5609" t="s">
        <v>149</v>
      </c>
      <c r="H5609" t="s">
        <v>200</v>
      </c>
      <c r="I5609" t="s">
        <v>186</v>
      </c>
      <c r="J5609" t="s">
        <v>164</v>
      </c>
      <c r="K5609"/>
      <c r="L5609" t="s">
        <v>155</v>
      </c>
      <c r="M5609" t="s">
        <v>155</v>
      </c>
      <c r="N5609" t="n">
        <v>-75.5459</v>
      </c>
      <c r="O5609" t="n">
        <v>39.0721</v>
      </c>
      <c r="P5609" t="n">
        <v>920</v>
      </c>
      <c r="Q5609" t="n">
        <v>920</v>
      </c>
      <c r="R5609" t="n">
        <v>40.8</v>
      </c>
      <c r="S5609" t="n">
        <v>43.9</v>
      </c>
      <c r="T5609" t="n">
        <v>40.4</v>
      </c>
      <c r="U5609" t="n">
        <v>10.4</v>
      </c>
      <c r="V5609" t="n">
        <v>2.3</v>
      </c>
      <c r="W5609" t="n">
        <v>0</v>
      </c>
      <c r="X5609" t="n">
        <v>100</v>
      </c>
      <c r="Y5609" t="n">
        <v>100</v>
      </c>
      <c r="Z5609" t="n">
        <v>5</v>
      </c>
      <c r="AA5609"/>
      <c r="AB5609"/>
      <c r="AC5609"/>
      <c r="AD5609"/>
      <c r="AE5609"/>
      <c r="AF5609" t="n">
        <v>4</v>
      </c>
      <c r="AG5609" t="n">
        <v>3</v>
      </c>
      <c r="AH5609" t="n">
        <v>4</v>
      </c>
      <c r="AI5609"/>
      <c r="AJ5609"/>
      <c r="AK5609"/>
      <c r="AL5609"/>
      <c r="AM5609"/>
      <c r="AN5609"/>
      <c r="AO5609"/>
      <c r="AP5609"/>
      <c r="AQ5609"/>
      <c r="AR5609"/>
    </row>
    <row r="5610">
      <c r="A5610" t="n">
        <v>491507</v>
      </c>
      <c r="B5610" t="s">
        <v>7984</v>
      </c>
      <c r="C5610" t="s">
        <v>587</v>
      </c>
      <c r="D5610" t="s">
        <v>440</v>
      </c>
      <c r="E5610" t="s">
        <v>267</v>
      </c>
      <c r="F5610" t="s">
        <v>199</v>
      </c>
      <c r="G5610" t="s">
        <v>189</v>
      </c>
      <c r="H5610" t="s">
        <v>200</v>
      </c>
      <c r="I5610" t="s">
        <v>186</v>
      </c>
      <c r="J5610" t="s">
        <v>164</v>
      </c>
      <c r="K5610"/>
      <c r="L5610" t="s">
        <v>155</v>
      </c>
      <c r="M5610" t="s">
        <v>155</v>
      </c>
      <c r="N5610" t="n">
        <v>-119.6943</v>
      </c>
      <c r="O5610" t="n">
        <v>36.81</v>
      </c>
      <c r="P5610" t="n">
        <v>80</v>
      </c>
      <c r="Q5610" t="n">
        <v>80</v>
      </c>
      <c r="R5610" t="n">
        <v>95</v>
      </c>
      <c r="S5610" t="n">
        <v>23.8</v>
      </c>
      <c r="T5610" t="n">
        <v>6.2</v>
      </c>
      <c r="U5610" t="n">
        <v>60</v>
      </c>
      <c r="V5610" t="n">
        <v>5</v>
      </c>
      <c r="W5610" t="n">
        <v>0</v>
      </c>
      <c r="X5610"/>
      <c r="Y5610"/>
      <c r="Z5610" t="n">
        <v>12</v>
      </c>
      <c r="AA5610"/>
      <c r="AB5610"/>
      <c r="AC5610"/>
      <c r="AD5610"/>
      <c r="AE5610"/>
      <c r="AF5610" t="n">
        <v>0</v>
      </c>
      <c r="AG5610" t="n">
        <v>53</v>
      </c>
      <c r="AH5610" t="n">
        <v>56</v>
      </c>
      <c r="AI5610"/>
      <c r="AJ5610"/>
      <c r="AK5610"/>
      <c r="AL5610"/>
      <c r="AM5610"/>
      <c r="AN5610"/>
      <c r="AO5610"/>
      <c r="AP5610"/>
      <c r="AQ5610"/>
      <c r="AR5610"/>
    </row>
    <row r="5611">
      <c r="A5611" t="n">
        <v>491525</v>
      </c>
      <c r="B5611" t="s">
        <v>7985</v>
      </c>
      <c r="C5611" t="s">
        <v>2434</v>
      </c>
      <c r="D5611" t="s">
        <v>1445</v>
      </c>
      <c r="E5611" t="s">
        <v>1434</v>
      </c>
      <c r="F5611" t="s">
        <v>162</v>
      </c>
      <c r="G5611" t="s">
        <v>163</v>
      </c>
      <c r="H5611" t="s">
        <v>150</v>
      </c>
      <c r="I5611" t="s">
        <v>186</v>
      </c>
      <c r="J5611" t="s">
        <v>164</v>
      </c>
      <c r="K5611" t="s">
        <v>209</v>
      </c>
      <c r="L5611" t="s">
        <v>155</v>
      </c>
      <c r="M5611" t="s">
        <v>155</v>
      </c>
      <c r="N5611" t="n">
        <v>-86.126</v>
      </c>
      <c r="O5611" t="n">
        <v>40.0388</v>
      </c>
      <c r="P5611" t="n">
        <v>117</v>
      </c>
      <c r="Q5611" t="n">
        <v>117</v>
      </c>
      <c r="R5611" t="n">
        <v>45.3</v>
      </c>
      <c r="S5611" t="n">
        <v>82.9</v>
      </c>
      <c r="T5611" t="n">
        <v>0.9</v>
      </c>
      <c r="U5611" t="n">
        <v>15.4</v>
      </c>
      <c r="V5611" t="n">
        <v>0.9</v>
      </c>
      <c r="W5611" t="n">
        <v>0</v>
      </c>
      <c r="X5611" t="n">
        <v>60</v>
      </c>
      <c r="Y5611" t="n">
        <v>0</v>
      </c>
      <c r="Z5611" t="n">
        <v>14</v>
      </c>
      <c r="AA5611" t="n">
        <v>11</v>
      </c>
      <c r="AB5611" t="n">
        <v>36.4</v>
      </c>
      <c r="AC5611" t="n">
        <v>4</v>
      </c>
      <c r="AD5611" t="n">
        <v>75</v>
      </c>
      <c r="AE5611" t="n">
        <v>25</v>
      </c>
      <c r="AF5611" t="n">
        <v>34</v>
      </c>
      <c r="AG5611" t="n">
        <v>26</v>
      </c>
      <c r="AH5611" t="n">
        <v>69</v>
      </c>
      <c r="AI5611" t="n">
        <v>8872</v>
      </c>
      <c r="AJ5611" t="n">
        <v>7187</v>
      </c>
      <c r="AK5611"/>
      <c r="AL5611"/>
      <c r="AM5611"/>
      <c r="AN5611"/>
      <c r="AO5611" t="n">
        <v>2</v>
      </c>
      <c r="AP5611" t="n">
        <v>3</v>
      </c>
      <c r="AQ5611"/>
      <c r="AR5611"/>
    </row>
    <row r="5612">
      <c r="A5612" t="n">
        <v>491534</v>
      </c>
      <c r="B5612" t="s">
        <v>7986</v>
      </c>
      <c r="C5612" t="s">
        <v>5928</v>
      </c>
      <c r="D5612" t="s">
        <v>1078</v>
      </c>
      <c r="E5612" t="s">
        <v>147</v>
      </c>
      <c r="F5612" t="s">
        <v>199</v>
      </c>
      <c r="G5612" t="s">
        <v>189</v>
      </c>
      <c r="H5612" t="s">
        <v>200</v>
      </c>
      <c r="I5612" t="s">
        <v>151</v>
      </c>
      <c r="J5612" t="s">
        <v>164</v>
      </c>
      <c r="K5612"/>
      <c r="L5612" t="s">
        <v>155</v>
      </c>
      <c r="M5612" t="s">
        <v>155</v>
      </c>
      <c r="N5612" t="n">
        <v>-80.1007</v>
      </c>
      <c r="O5612" t="n">
        <v>26.248</v>
      </c>
      <c r="P5612" t="n">
        <v>21</v>
      </c>
      <c r="Q5612" t="n">
        <v>21</v>
      </c>
      <c r="R5612" t="n">
        <v>81</v>
      </c>
      <c r="S5612" t="n">
        <v>52.4</v>
      </c>
      <c r="T5612" t="n">
        <v>0</v>
      </c>
      <c r="U5612" t="n">
        <v>47.6</v>
      </c>
      <c r="V5612" t="n">
        <v>0</v>
      </c>
      <c r="W5612" t="n">
        <v>0</v>
      </c>
      <c r="X5612"/>
      <c r="Y5612"/>
      <c r="Z5612" t="n">
        <v>3</v>
      </c>
      <c r="AA5612"/>
      <c r="AB5612"/>
      <c r="AC5612"/>
      <c r="AD5612"/>
      <c r="AE5612"/>
      <c r="AF5612" t="n">
        <v>0</v>
      </c>
      <c r="AG5612" t="n">
        <v>38</v>
      </c>
      <c r="AH5612" t="n">
        <v>43</v>
      </c>
      <c r="AI5612"/>
      <c r="AJ5612"/>
      <c r="AK5612"/>
      <c r="AL5612"/>
      <c r="AM5612"/>
      <c r="AN5612"/>
      <c r="AO5612"/>
      <c r="AP5612"/>
      <c r="AQ5612"/>
      <c r="AR5612"/>
    </row>
    <row r="5613">
      <c r="A5613" t="n">
        <v>491543</v>
      </c>
      <c r="B5613" t="s">
        <v>7987</v>
      </c>
      <c r="C5613" t="s">
        <v>497</v>
      </c>
      <c r="D5613" t="s">
        <v>440</v>
      </c>
      <c r="E5613" t="s">
        <v>267</v>
      </c>
      <c r="F5613" t="s">
        <v>199</v>
      </c>
      <c r="G5613" t="s">
        <v>189</v>
      </c>
      <c r="H5613" t="s">
        <v>200</v>
      </c>
      <c r="I5613" t="s">
        <v>151</v>
      </c>
      <c r="J5613" t="s">
        <v>164</v>
      </c>
      <c r="K5613"/>
      <c r="L5613" t="s">
        <v>155</v>
      </c>
      <c r="M5613" t="s">
        <v>155</v>
      </c>
      <c r="N5613" t="n">
        <v>-117.2855</v>
      </c>
      <c r="O5613" t="n">
        <v>34.1105</v>
      </c>
      <c r="P5613" t="n">
        <v>152</v>
      </c>
      <c r="Q5613" t="n">
        <v>152</v>
      </c>
      <c r="R5613" t="n">
        <v>77</v>
      </c>
      <c r="S5613" t="n">
        <v>2.6</v>
      </c>
      <c r="T5613" t="n">
        <v>14.5</v>
      </c>
      <c r="U5613" t="n">
        <v>57.9</v>
      </c>
      <c r="V5613" t="n">
        <v>19.1</v>
      </c>
      <c r="W5613" t="n">
        <v>3.3</v>
      </c>
      <c r="X5613" t="n">
        <v>82</v>
      </c>
      <c r="Y5613"/>
      <c r="Z5613" t="n">
        <v>30</v>
      </c>
      <c r="AA5613"/>
      <c r="AB5613"/>
      <c r="AC5613"/>
      <c r="AD5613"/>
      <c r="AE5613"/>
      <c r="AF5613" t="n">
        <v>52</v>
      </c>
      <c r="AG5613" t="n">
        <v>38</v>
      </c>
      <c r="AH5613" t="n">
        <v>38</v>
      </c>
      <c r="AI5613" t="n">
        <v>21011</v>
      </c>
      <c r="AJ5613" t="n">
        <v>21042</v>
      </c>
      <c r="AK5613" t="n">
        <v>20893</v>
      </c>
      <c r="AL5613" t="n">
        <v>21228</v>
      </c>
      <c r="AM5613"/>
      <c r="AN5613"/>
      <c r="AO5613"/>
      <c r="AP5613"/>
      <c r="AQ5613"/>
      <c r="AR5613"/>
    </row>
    <row r="5614">
      <c r="A5614" t="n">
        <v>491552</v>
      </c>
      <c r="B5614" t="s">
        <v>7988</v>
      </c>
      <c r="C5614" t="s">
        <v>1732</v>
      </c>
      <c r="D5614" t="s">
        <v>1445</v>
      </c>
      <c r="E5614" t="s">
        <v>1434</v>
      </c>
      <c r="F5614" t="s">
        <v>199</v>
      </c>
      <c r="G5614" t="s">
        <v>189</v>
      </c>
      <c r="H5614" t="s">
        <v>200</v>
      </c>
      <c r="I5614" t="s">
        <v>151</v>
      </c>
      <c r="J5614" t="s">
        <v>164</v>
      </c>
      <c r="K5614"/>
      <c r="L5614" t="s">
        <v>155</v>
      </c>
      <c r="M5614" t="s">
        <v>155</v>
      </c>
      <c r="N5614" t="n">
        <v>-86.8153</v>
      </c>
      <c r="O5614" t="n">
        <v>40.4141</v>
      </c>
      <c r="P5614" t="n">
        <v>52</v>
      </c>
      <c r="Q5614" t="n">
        <v>52</v>
      </c>
      <c r="R5614" t="n">
        <v>96.2</v>
      </c>
      <c r="S5614" t="n">
        <v>78.8</v>
      </c>
      <c r="T5614" t="n">
        <v>0</v>
      </c>
      <c r="U5614" t="n">
        <v>19.2</v>
      </c>
      <c r="V5614" t="n">
        <v>1.9</v>
      </c>
      <c r="W5614" t="n">
        <v>0</v>
      </c>
      <c r="X5614" t="n">
        <v>93</v>
      </c>
      <c r="Y5614"/>
      <c r="Z5614" t="n">
        <v>17</v>
      </c>
      <c r="AA5614"/>
      <c r="AB5614"/>
      <c r="AC5614"/>
      <c r="AD5614"/>
      <c r="AE5614"/>
      <c r="AF5614" t="n">
        <v>36</v>
      </c>
      <c r="AG5614" t="n">
        <v>29</v>
      </c>
      <c r="AH5614" t="n">
        <v>29</v>
      </c>
      <c r="AI5614" t="n">
        <v>8850</v>
      </c>
      <c r="AJ5614" t="n">
        <v>11682</v>
      </c>
      <c r="AK5614"/>
      <c r="AL5614"/>
      <c r="AM5614"/>
      <c r="AN5614"/>
      <c r="AO5614"/>
      <c r="AP5614"/>
      <c r="AQ5614"/>
      <c r="AR5614"/>
    </row>
    <row r="5615">
      <c r="A5615" t="n">
        <v>491570</v>
      </c>
      <c r="B5615" t="s">
        <v>7989</v>
      </c>
      <c r="C5615" t="s">
        <v>1282</v>
      </c>
      <c r="D5615" t="s">
        <v>1175</v>
      </c>
      <c r="E5615" t="s">
        <v>147</v>
      </c>
      <c r="F5615" t="s">
        <v>199</v>
      </c>
      <c r="G5615" t="s">
        <v>189</v>
      </c>
      <c r="H5615" t="s">
        <v>200</v>
      </c>
      <c r="I5615" t="s">
        <v>151</v>
      </c>
      <c r="J5615" t="s">
        <v>164</v>
      </c>
      <c r="K5615"/>
      <c r="L5615" t="s">
        <v>155</v>
      </c>
      <c r="M5615" t="s">
        <v>155</v>
      </c>
      <c r="N5615" t="n">
        <v>-84.3865</v>
      </c>
      <c r="O5615" t="n">
        <v>33.7599</v>
      </c>
      <c r="P5615" t="n">
        <v>55</v>
      </c>
      <c r="Q5615" t="n">
        <v>55</v>
      </c>
      <c r="R5615" t="n">
        <v>98.2</v>
      </c>
      <c r="S5615" t="n">
        <v>32.7</v>
      </c>
      <c r="T5615" t="n">
        <v>54.5</v>
      </c>
      <c r="U5615" t="n">
        <v>5.5</v>
      </c>
      <c r="V5615" t="n">
        <v>7.3</v>
      </c>
      <c r="W5615" t="n">
        <v>0</v>
      </c>
      <c r="X5615" t="n">
        <v>25</v>
      </c>
      <c r="Y5615"/>
      <c r="Z5615" t="n">
        <v>12</v>
      </c>
      <c r="AA5615"/>
      <c r="AB5615"/>
      <c r="AC5615"/>
      <c r="AD5615"/>
      <c r="AE5615"/>
      <c r="AF5615" t="n">
        <v>32</v>
      </c>
      <c r="AG5615" t="n">
        <v>86</v>
      </c>
      <c r="AH5615" t="n">
        <v>86</v>
      </c>
      <c r="AI5615" t="n">
        <v>51256</v>
      </c>
      <c r="AJ5615" t="n">
        <v>53558</v>
      </c>
      <c r="AK5615"/>
      <c r="AL5615"/>
      <c r="AM5615"/>
      <c r="AN5615"/>
      <c r="AO5615"/>
      <c r="AP5615"/>
      <c r="AQ5615"/>
      <c r="AR5615"/>
    </row>
    <row r="5616">
      <c r="A5616" t="n">
        <v>491589</v>
      </c>
      <c r="B5616" t="s">
        <v>7990</v>
      </c>
      <c r="C5616" t="s">
        <v>4799</v>
      </c>
      <c r="D5616" t="s">
        <v>4775</v>
      </c>
      <c r="E5616" t="s">
        <v>283</v>
      </c>
      <c r="F5616" t="s">
        <v>551</v>
      </c>
      <c r="G5616" t="s">
        <v>163</v>
      </c>
      <c r="H5616" t="s">
        <v>200</v>
      </c>
      <c r="I5616" t="s">
        <v>151</v>
      </c>
      <c r="J5616" t="s">
        <v>164</v>
      </c>
      <c r="K5616"/>
      <c r="L5616" t="s">
        <v>155</v>
      </c>
      <c r="M5616" t="s">
        <v>155</v>
      </c>
      <c r="N5616" t="n">
        <v>-95.453</v>
      </c>
      <c r="O5616" t="n">
        <v>30.014</v>
      </c>
      <c r="P5616" t="n">
        <v>40</v>
      </c>
      <c r="Q5616" t="n">
        <v>40</v>
      </c>
      <c r="R5616" t="n">
        <v>35</v>
      </c>
      <c r="S5616" t="n">
        <v>12.5</v>
      </c>
      <c r="T5616" t="n">
        <v>62.5</v>
      </c>
      <c r="U5616" t="n">
        <v>15</v>
      </c>
      <c r="V5616" t="n">
        <v>0</v>
      </c>
      <c r="W5616" t="n">
        <v>0</v>
      </c>
      <c r="X5616" t="n">
        <v>100</v>
      </c>
      <c r="Y5616" t="n">
        <v>100</v>
      </c>
      <c r="Z5616" t="n">
        <v>25</v>
      </c>
      <c r="AA5616"/>
      <c r="AB5616"/>
      <c r="AC5616"/>
      <c r="AD5616"/>
      <c r="AE5616"/>
      <c r="AF5616" t="n">
        <v>0</v>
      </c>
      <c r="AG5616" t="n">
        <v>10</v>
      </c>
      <c r="AH5616" t="n">
        <v>10</v>
      </c>
      <c r="AI5616"/>
      <c r="AJ5616"/>
      <c r="AK5616"/>
      <c r="AL5616"/>
      <c r="AM5616"/>
      <c r="AN5616"/>
      <c r="AO5616"/>
      <c r="AP5616"/>
      <c r="AQ5616"/>
      <c r="AR5616"/>
    </row>
    <row r="5617">
      <c r="A5617" t="n">
        <v>491598</v>
      </c>
      <c r="B5617" t="s">
        <v>7991</v>
      </c>
      <c r="C5617" t="s">
        <v>7992</v>
      </c>
      <c r="D5617" t="s">
        <v>4200</v>
      </c>
      <c r="E5617" t="s">
        <v>997</v>
      </c>
      <c r="F5617" t="s">
        <v>199</v>
      </c>
      <c r="G5617" t="s">
        <v>189</v>
      </c>
      <c r="H5617" t="s">
        <v>200</v>
      </c>
      <c r="I5617" t="s">
        <v>186</v>
      </c>
      <c r="J5617" t="s">
        <v>164</v>
      </c>
      <c r="K5617"/>
      <c r="L5617" t="s">
        <v>155</v>
      </c>
      <c r="M5617" t="s">
        <v>155</v>
      </c>
      <c r="N5617" t="n">
        <v>-76.0085</v>
      </c>
      <c r="O5617" t="n">
        <v>40.3197</v>
      </c>
      <c r="P5617" t="n">
        <v>34</v>
      </c>
      <c r="Q5617" t="n">
        <v>34</v>
      </c>
      <c r="R5617" t="n">
        <v>97.1</v>
      </c>
      <c r="S5617" t="n">
        <v>44.1</v>
      </c>
      <c r="T5617" t="n">
        <v>11.8</v>
      </c>
      <c r="U5617" t="n">
        <v>44.1</v>
      </c>
      <c r="V5617" t="n">
        <v>0</v>
      </c>
      <c r="W5617" t="n">
        <v>0</v>
      </c>
      <c r="X5617"/>
      <c r="Y5617"/>
      <c r="Z5617" t="n">
        <v>12</v>
      </c>
      <c r="AA5617"/>
      <c r="AB5617"/>
      <c r="AC5617"/>
      <c r="AD5617"/>
      <c r="AE5617"/>
      <c r="AF5617" t="n">
        <v>9</v>
      </c>
      <c r="AG5617" t="n">
        <v>79</v>
      </c>
      <c r="AH5617" t="n">
        <v>88</v>
      </c>
      <c r="AI5617" t="n">
        <v>27824</v>
      </c>
      <c r="AJ5617" t="n">
        <v>27695</v>
      </c>
      <c r="AK5617" t="n">
        <v>28030</v>
      </c>
      <c r="AL5617" t="n">
        <v>27874</v>
      </c>
      <c r="AM5617"/>
      <c r="AN5617"/>
      <c r="AO5617"/>
      <c r="AP5617"/>
      <c r="AQ5617"/>
      <c r="AR5617"/>
    </row>
    <row r="5618">
      <c r="A5618" t="n">
        <v>491613</v>
      </c>
      <c r="B5618" t="s">
        <v>7993</v>
      </c>
      <c r="C5618" t="s">
        <v>5902</v>
      </c>
      <c r="D5618" t="s">
        <v>3037</v>
      </c>
      <c r="E5618" t="s">
        <v>997</v>
      </c>
      <c r="F5618" t="s">
        <v>162</v>
      </c>
      <c r="G5618" t="s">
        <v>163</v>
      </c>
      <c r="H5618" t="s">
        <v>150</v>
      </c>
      <c r="I5618" t="s">
        <v>186</v>
      </c>
      <c r="J5618" t="s">
        <v>164</v>
      </c>
      <c r="K5618"/>
      <c r="L5618" t="s">
        <v>155</v>
      </c>
      <c r="M5618" t="s">
        <v>155</v>
      </c>
      <c r="N5618" t="n">
        <v>-74.4346</v>
      </c>
      <c r="O5618" t="n">
        <v>40.6196</v>
      </c>
      <c r="P5618" t="n">
        <v>77</v>
      </c>
      <c r="Q5618" t="n">
        <v>77</v>
      </c>
      <c r="R5618" t="n">
        <v>0</v>
      </c>
      <c r="S5618" t="n">
        <v>100</v>
      </c>
      <c r="T5618" t="n">
        <v>0</v>
      </c>
      <c r="U5618" t="n">
        <v>0</v>
      </c>
      <c r="V5618" t="n">
        <v>0</v>
      </c>
      <c r="W5618" t="n">
        <v>0</v>
      </c>
      <c r="X5618" t="n">
        <v>89</v>
      </c>
      <c r="Y5618"/>
      <c r="Z5618" t="n">
        <v>18</v>
      </c>
      <c r="AA5618" t="n">
        <v>8</v>
      </c>
      <c r="AB5618"/>
      <c r="AC5618" t="n">
        <v>8</v>
      </c>
      <c r="AD5618"/>
      <c r="AE5618"/>
      <c r="AF5618" t="n">
        <v>19</v>
      </c>
      <c r="AG5618" t="n">
        <v>55</v>
      </c>
      <c r="AH5618" t="n">
        <v>91</v>
      </c>
      <c r="AI5618" t="n">
        <v>7528</v>
      </c>
      <c r="AJ5618" t="n">
        <v>7177</v>
      </c>
      <c r="AK5618" t="n">
        <v>8067</v>
      </c>
      <c r="AL5618" t="n">
        <v>7061</v>
      </c>
      <c r="AM5618" t="n">
        <v>6550</v>
      </c>
      <c r="AN5618"/>
      <c r="AO5618"/>
      <c r="AP5618" t="n">
        <v>2</v>
      </c>
      <c r="AQ5618"/>
      <c r="AR5618"/>
    </row>
    <row r="5619">
      <c r="A5619" t="n">
        <v>491622</v>
      </c>
      <c r="B5619" t="s">
        <v>7994</v>
      </c>
      <c r="C5619" t="s">
        <v>929</v>
      </c>
      <c r="D5619" t="s">
        <v>3037</v>
      </c>
      <c r="E5619" t="s">
        <v>997</v>
      </c>
      <c r="F5619" t="s">
        <v>162</v>
      </c>
      <c r="G5619" t="s">
        <v>163</v>
      </c>
      <c r="H5619" t="s">
        <v>150</v>
      </c>
      <c r="I5619" t="s">
        <v>186</v>
      </c>
      <c r="J5619" t="s">
        <v>164</v>
      </c>
      <c r="K5619" t="s">
        <v>209</v>
      </c>
      <c r="L5619" t="s">
        <v>155</v>
      </c>
      <c r="M5619" t="s">
        <v>155</v>
      </c>
      <c r="N5619" t="n">
        <v>-74.2293</v>
      </c>
      <c r="O5619" t="n">
        <v>40.0635</v>
      </c>
      <c r="P5619" t="n">
        <v>88</v>
      </c>
      <c r="Q5619" t="n">
        <v>88</v>
      </c>
      <c r="R5619" t="n">
        <v>0</v>
      </c>
      <c r="S5619" t="n">
        <v>85.2</v>
      </c>
      <c r="T5619" t="n">
        <v>0</v>
      </c>
      <c r="U5619" t="n">
        <v>0</v>
      </c>
      <c r="V5619" t="n">
        <v>0</v>
      </c>
      <c r="W5619" t="n">
        <v>14.8</v>
      </c>
      <c r="X5619" t="n">
        <v>87</v>
      </c>
      <c r="Y5619"/>
      <c r="Z5619" t="n">
        <v>13</v>
      </c>
      <c r="AA5619" t="n">
        <v>17</v>
      </c>
      <c r="AB5619" t="n">
        <v>70.6</v>
      </c>
      <c r="AC5619" t="n">
        <v>17</v>
      </c>
      <c r="AD5619" t="n">
        <v>17.6</v>
      </c>
      <c r="AE5619"/>
      <c r="AF5619" t="n">
        <v>15</v>
      </c>
      <c r="AG5619" t="n">
        <v>47</v>
      </c>
      <c r="AH5619" t="n">
        <v>93</v>
      </c>
      <c r="AI5619" t="n">
        <v>9676</v>
      </c>
      <c r="AJ5619"/>
      <c r="AK5619" t="n">
        <v>10878</v>
      </c>
      <c r="AL5619" t="n">
        <v>8484</v>
      </c>
      <c r="AM5619" t="n">
        <v>11756</v>
      </c>
      <c r="AN5619"/>
      <c r="AO5619" t="n">
        <v>20</v>
      </c>
      <c r="AP5619" t="n">
        <v>1</v>
      </c>
      <c r="AQ5619"/>
      <c r="AR5619"/>
    </row>
    <row r="5620">
      <c r="A5620" t="n">
        <v>491631</v>
      </c>
      <c r="B5620" t="s">
        <v>7995</v>
      </c>
      <c r="C5620" t="s">
        <v>2200</v>
      </c>
      <c r="D5620" t="s">
        <v>2194</v>
      </c>
      <c r="E5620" t="s">
        <v>997</v>
      </c>
      <c r="F5620" t="s">
        <v>162</v>
      </c>
      <c r="G5620" t="s">
        <v>163</v>
      </c>
      <c r="H5620" t="s">
        <v>150</v>
      </c>
      <c r="I5620" t="s">
        <v>151</v>
      </c>
      <c r="J5620" t="s">
        <v>164</v>
      </c>
      <c r="K5620" t="s">
        <v>209</v>
      </c>
      <c r="L5620" t="s">
        <v>155</v>
      </c>
      <c r="M5620" t="s">
        <v>155</v>
      </c>
      <c r="N5620" t="n">
        <v>-76.6995</v>
      </c>
      <c r="O5620" t="n">
        <v>39.3613</v>
      </c>
      <c r="P5620" t="n">
        <v>203</v>
      </c>
      <c r="Q5620" t="n">
        <v>203</v>
      </c>
      <c r="R5620" t="n">
        <v>100</v>
      </c>
      <c r="S5620" t="n">
        <v>100</v>
      </c>
      <c r="T5620" t="n">
        <v>0</v>
      </c>
      <c r="U5620" t="n">
        <v>0</v>
      </c>
      <c r="V5620" t="n">
        <v>0</v>
      </c>
      <c r="W5620" t="n">
        <v>0</v>
      </c>
      <c r="X5620" t="n">
        <v>96</v>
      </c>
      <c r="Y5620"/>
      <c r="Z5620" t="n">
        <v>9</v>
      </c>
      <c r="AA5620" t="n">
        <v>1</v>
      </c>
      <c r="AB5620" t="n">
        <v>100</v>
      </c>
      <c r="AC5620" t="n">
        <v>1</v>
      </c>
      <c r="AD5620" t="n">
        <v>100</v>
      </c>
      <c r="AE5620" t="n">
        <v>100</v>
      </c>
      <c r="AF5620" t="n">
        <v>51</v>
      </c>
      <c r="AG5620" t="n">
        <v>24</v>
      </c>
      <c r="AH5620" t="n">
        <v>39</v>
      </c>
      <c r="AI5620" t="n">
        <v>13844</v>
      </c>
      <c r="AJ5620" t="n">
        <v>8908</v>
      </c>
      <c r="AK5620" t="n">
        <v>7610</v>
      </c>
      <c r="AL5620" t="n">
        <v>10337</v>
      </c>
      <c r="AM5620" t="n">
        <v>20667</v>
      </c>
      <c r="AN5620"/>
      <c r="AO5620"/>
      <c r="AP5620" t="n">
        <v>56</v>
      </c>
      <c r="AQ5620"/>
      <c r="AR5620"/>
    </row>
    <row r="5621">
      <c r="A5621" t="n">
        <v>491640</v>
      </c>
      <c r="B5621" t="s">
        <v>7996</v>
      </c>
      <c r="C5621" t="s">
        <v>929</v>
      </c>
      <c r="D5621" t="s">
        <v>3037</v>
      </c>
      <c r="E5621" t="s">
        <v>997</v>
      </c>
      <c r="F5621" t="s">
        <v>162</v>
      </c>
      <c r="G5621" t="s">
        <v>163</v>
      </c>
      <c r="H5621" t="s">
        <v>150</v>
      </c>
      <c r="I5621" t="s">
        <v>151</v>
      </c>
      <c r="J5621" t="s">
        <v>164</v>
      </c>
      <c r="K5621" t="s">
        <v>176</v>
      </c>
      <c r="L5621" t="s">
        <v>155</v>
      </c>
      <c r="M5621" t="s">
        <v>155</v>
      </c>
      <c r="N5621" t="n">
        <v>-74.1844</v>
      </c>
      <c r="O5621" t="n">
        <v>40.1093</v>
      </c>
      <c r="P5621" t="n">
        <v>191</v>
      </c>
      <c r="Q5621" t="n">
        <v>191</v>
      </c>
      <c r="R5621" t="n">
        <v>0</v>
      </c>
      <c r="S5621" t="n">
        <v>100</v>
      </c>
      <c r="T5621" t="n">
        <v>0</v>
      </c>
      <c r="U5621" t="n">
        <v>0</v>
      </c>
      <c r="V5621" t="n">
        <v>0</v>
      </c>
      <c r="W5621" t="n">
        <v>0</v>
      </c>
      <c r="X5621" t="n">
        <v>95</v>
      </c>
      <c r="Y5621"/>
      <c r="Z5621" t="n">
        <v>32</v>
      </c>
      <c r="AA5621" t="n">
        <v>41</v>
      </c>
      <c r="AB5621" t="n">
        <v>68.3</v>
      </c>
      <c r="AC5621" t="n">
        <v>41</v>
      </c>
      <c r="AD5621" t="n">
        <v>2.4</v>
      </c>
      <c r="AE5621"/>
      <c r="AF5621" t="n">
        <v>41</v>
      </c>
      <c r="AG5621" t="n">
        <v>60</v>
      </c>
      <c r="AH5621" t="n">
        <v>97</v>
      </c>
      <c r="AI5621" t="n">
        <v>9303</v>
      </c>
      <c r="AJ5621" t="n">
        <v>5950</v>
      </c>
      <c r="AK5621" t="n">
        <v>6175</v>
      </c>
      <c r="AL5621" t="n">
        <v>6150</v>
      </c>
      <c r="AM5621" t="n">
        <v>5950</v>
      </c>
      <c r="AN5621"/>
      <c r="AO5621" t="n">
        <v>39</v>
      </c>
      <c r="AP5621"/>
      <c r="AQ5621"/>
      <c r="AR5621"/>
    </row>
    <row r="5622">
      <c r="A5622" t="n">
        <v>491659</v>
      </c>
      <c r="B5622" t="s">
        <v>7997</v>
      </c>
      <c r="C5622" t="s">
        <v>463</v>
      </c>
      <c r="D5622" t="s">
        <v>440</v>
      </c>
      <c r="E5622" t="s">
        <v>267</v>
      </c>
      <c r="F5622" t="s">
        <v>368</v>
      </c>
      <c r="G5622" t="s">
        <v>163</v>
      </c>
      <c r="H5622" t="s">
        <v>174</v>
      </c>
      <c r="I5622" t="s">
        <v>151</v>
      </c>
      <c r="J5622" t="s">
        <v>164</v>
      </c>
      <c r="K5622"/>
      <c r="L5622" t="s">
        <v>155</v>
      </c>
      <c r="M5622" t="s">
        <v>155</v>
      </c>
      <c r="N5622" t="n">
        <v>-117.1614</v>
      </c>
      <c r="O5622" t="n">
        <v>32.7239</v>
      </c>
      <c r="P5622" t="n">
        <v>330</v>
      </c>
      <c r="Q5622" t="n">
        <v>330</v>
      </c>
      <c r="R5622" t="n">
        <v>32.7</v>
      </c>
      <c r="S5622" t="n">
        <v>27</v>
      </c>
      <c r="T5622" t="n">
        <v>23.9</v>
      </c>
      <c r="U5622" t="n">
        <v>32.4</v>
      </c>
      <c r="V5622" t="n">
        <v>8.5</v>
      </c>
      <c r="W5622" t="n">
        <v>0.3</v>
      </c>
      <c r="X5622" t="n">
        <v>85</v>
      </c>
      <c r="Y5622"/>
      <c r="Z5622" t="n">
        <v>13</v>
      </c>
      <c r="AA5622" t="n">
        <v>116</v>
      </c>
      <c r="AB5622" t="n">
        <v>49.1</v>
      </c>
      <c r="AC5622"/>
      <c r="AD5622"/>
      <c r="AE5622"/>
      <c r="AF5622" t="n">
        <v>81</v>
      </c>
      <c r="AG5622" t="n">
        <v>29</v>
      </c>
      <c r="AH5622" t="n">
        <v>32</v>
      </c>
      <c r="AI5622" t="n">
        <v>57640</v>
      </c>
      <c r="AJ5622" t="n">
        <v>58952</v>
      </c>
      <c r="AK5622" t="n">
        <v>57319</v>
      </c>
      <c r="AL5622" t="n">
        <v>59164</v>
      </c>
      <c r="AM5622"/>
      <c r="AN5622"/>
      <c r="AO5622"/>
      <c r="AP5622"/>
      <c r="AQ5622"/>
      <c r="AR5622"/>
    </row>
    <row r="5623">
      <c r="A5623" t="n">
        <v>491668</v>
      </c>
      <c r="B5623" t="s">
        <v>7998</v>
      </c>
      <c r="C5623" t="s">
        <v>5468</v>
      </c>
      <c r="D5623" t="s">
        <v>5462</v>
      </c>
      <c r="E5623" t="s">
        <v>5452</v>
      </c>
      <c r="F5623" t="s">
        <v>199</v>
      </c>
      <c r="G5623" t="s">
        <v>189</v>
      </c>
      <c r="H5623" t="s">
        <v>200</v>
      </c>
      <c r="I5623" t="s">
        <v>151</v>
      </c>
      <c r="J5623" t="s">
        <v>164</v>
      </c>
      <c r="K5623"/>
      <c r="L5623" t="s">
        <v>155</v>
      </c>
      <c r="M5623" t="s">
        <v>155</v>
      </c>
      <c r="N5623" t="n">
        <v>-66.0575</v>
      </c>
      <c r="O5623" t="n">
        <v>18.3638</v>
      </c>
      <c r="P5623" t="n">
        <v>413</v>
      </c>
      <c r="Q5623" t="n">
        <v>413</v>
      </c>
      <c r="R5623" t="n">
        <v>97.8</v>
      </c>
      <c r="S5623" t="n">
        <v>0</v>
      </c>
      <c r="T5623" t="n">
        <v>0</v>
      </c>
      <c r="U5623" t="n">
        <v>100</v>
      </c>
      <c r="V5623" t="n">
        <v>0</v>
      </c>
      <c r="W5623" t="n">
        <v>0</v>
      </c>
      <c r="X5623" t="n">
        <v>83</v>
      </c>
      <c r="Y5623"/>
      <c r="Z5623" t="n">
        <v>15</v>
      </c>
      <c r="AA5623"/>
      <c r="AB5623"/>
      <c r="AC5623"/>
      <c r="AD5623"/>
      <c r="AE5623"/>
      <c r="AF5623" t="n">
        <v>146</v>
      </c>
      <c r="AG5623" t="n">
        <v>79</v>
      </c>
      <c r="AH5623" t="n">
        <v>79</v>
      </c>
      <c r="AI5623" t="n">
        <v>7064</v>
      </c>
      <c r="AJ5623" t="n">
        <v>6893</v>
      </c>
      <c r="AK5623" t="n">
        <v>7406</v>
      </c>
      <c r="AL5623" t="n">
        <v>7979</v>
      </c>
      <c r="AM5623"/>
      <c r="AN5623"/>
      <c r="AO5623"/>
      <c r="AP5623"/>
      <c r="AQ5623"/>
      <c r="AR5623"/>
    </row>
    <row r="5624">
      <c r="A5624" t="n">
        <v>491677</v>
      </c>
      <c r="B5624" t="s">
        <v>7999</v>
      </c>
      <c r="C5624" t="s">
        <v>4342</v>
      </c>
      <c r="D5624" t="s">
        <v>4200</v>
      </c>
      <c r="E5624" t="s">
        <v>997</v>
      </c>
      <c r="F5624" t="s">
        <v>199</v>
      </c>
      <c r="G5624" t="s">
        <v>189</v>
      </c>
      <c r="H5624" t="s">
        <v>200</v>
      </c>
      <c r="I5624" t="s">
        <v>151</v>
      </c>
      <c r="J5624" t="s">
        <v>164</v>
      </c>
      <c r="K5624"/>
      <c r="L5624" t="s">
        <v>155</v>
      </c>
      <c r="M5624" t="s">
        <v>155</v>
      </c>
      <c r="N5624" t="n">
        <v>-75.3469</v>
      </c>
      <c r="O5624" t="n">
        <v>40.64</v>
      </c>
      <c r="P5624" t="n">
        <v>81</v>
      </c>
      <c r="Q5624" t="n">
        <v>81</v>
      </c>
      <c r="R5624" t="n">
        <v>49.4</v>
      </c>
      <c r="S5624" t="n">
        <v>19.8</v>
      </c>
      <c r="T5624" t="n">
        <v>23.5</v>
      </c>
      <c r="U5624" t="n">
        <v>45.7</v>
      </c>
      <c r="V5624" t="n">
        <v>0</v>
      </c>
      <c r="W5624" t="n">
        <v>0</v>
      </c>
      <c r="X5624" t="n">
        <v>47</v>
      </c>
      <c r="Y5624" t="n">
        <v>25</v>
      </c>
      <c r="Z5624" t="n">
        <v>38</v>
      </c>
      <c r="AA5624"/>
      <c r="AB5624"/>
      <c r="AC5624"/>
      <c r="AD5624"/>
      <c r="AE5624"/>
      <c r="AF5624" t="n">
        <v>53</v>
      </c>
      <c r="AG5624" t="n">
        <v>56</v>
      </c>
      <c r="AH5624" t="n">
        <v>56</v>
      </c>
      <c r="AI5624" t="n">
        <v>15460</v>
      </c>
      <c r="AJ5624" t="n">
        <v>12864</v>
      </c>
      <c r="AK5624" t="n">
        <v>15350</v>
      </c>
      <c r="AL5624" t="n">
        <v>16531</v>
      </c>
      <c r="AM5624"/>
      <c r="AN5624"/>
      <c r="AO5624"/>
      <c r="AP5624"/>
      <c r="AQ5624"/>
      <c r="AR5624"/>
    </row>
    <row r="5625">
      <c r="A5625" t="n">
        <v>491686</v>
      </c>
      <c r="B5625" t="s">
        <v>8000</v>
      </c>
      <c r="C5625" t="s">
        <v>305</v>
      </c>
      <c r="D5625" t="s">
        <v>282</v>
      </c>
      <c r="E5625" t="s">
        <v>283</v>
      </c>
      <c r="F5625" t="s">
        <v>199</v>
      </c>
      <c r="G5625" t="s">
        <v>189</v>
      </c>
      <c r="H5625" t="s">
        <v>200</v>
      </c>
      <c r="I5625" t="s">
        <v>151</v>
      </c>
      <c r="J5625" t="s">
        <v>164</v>
      </c>
      <c r="K5625"/>
      <c r="L5625" t="s">
        <v>155</v>
      </c>
      <c r="M5625" t="s">
        <v>155</v>
      </c>
      <c r="N5625" t="n">
        <v>-111.9664</v>
      </c>
      <c r="O5625" t="n">
        <v>33.3061</v>
      </c>
      <c r="P5625" t="n">
        <v>38</v>
      </c>
      <c r="Q5625" t="n">
        <v>38</v>
      </c>
      <c r="R5625" t="n">
        <v>18.4</v>
      </c>
      <c r="S5625" t="n">
        <v>23.7</v>
      </c>
      <c r="T5625" t="n">
        <v>34.2</v>
      </c>
      <c r="U5625" t="n">
        <v>31.6</v>
      </c>
      <c r="V5625" t="n">
        <v>2.6</v>
      </c>
      <c r="W5625" t="n">
        <v>0</v>
      </c>
      <c r="X5625" t="n">
        <v>100</v>
      </c>
      <c r="Y5625"/>
      <c r="Z5625" t="n">
        <v>20</v>
      </c>
      <c r="AA5625"/>
      <c r="AB5625"/>
      <c r="AC5625"/>
      <c r="AD5625"/>
      <c r="AE5625"/>
      <c r="AF5625" t="n">
        <v>30</v>
      </c>
      <c r="AG5625" t="n">
        <v>52</v>
      </c>
      <c r="AH5625" t="n">
        <v>52</v>
      </c>
      <c r="AI5625" t="n">
        <v>16818</v>
      </c>
      <c r="AJ5625" t="n">
        <v>17385</v>
      </c>
      <c r="AK5625" t="n">
        <v>16227</v>
      </c>
      <c r="AL5625"/>
      <c r="AM5625"/>
      <c r="AN5625" t="n">
        <v>22897</v>
      </c>
      <c r="AO5625"/>
      <c r="AP5625"/>
      <c r="AQ5625"/>
      <c r="AR5625"/>
    </row>
    <row r="5626">
      <c r="A5626" t="n">
        <v>491695</v>
      </c>
      <c r="B5626" t="s">
        <v>8001</v>
      </c>
      <c r="C5626" t="s">
        <v>8002</v>
      </c>
      <c r="D5626" t="s">
        <v>146</v>
      </c>
      <c r="E5626" t="s">
        <v>147</v>
      </c>
      <c r="F5626" t="s">
        <v>199</v>
      </c>
      <c r="G5626" t="s">
        <v>189</v>
      </c>
      <c r="H5626" t="s">
        <v>200</v>
      </c>
      <c r="I5626" t="s">
        <v>186</v>
      </c>
      <c r="J5626" t="s">
        <v>164</v>
      </c>
      <c r="K5626"/>
      <c r="L5626" t="s">
        <v>155</v>
      </c>
      <c r="M5626" t="s">
        <v>155</v>
      </c>
      <c r="N5626" t="n">
        <v>-86.9531</v>
      </c>
      <c r="O5626" t="n">
        <v>33.3999</v>
      </c>
      <c r="P5626" t="n">
        <v>83</v>
      </c>
      <c r="Q5626" t="n">
        <v>83</v>
      </c>
      <c r="R5626" t="n">
        <v>67.5</v>
      </c>
      <c r="S5626" t="n">
        <v>6</v>
      </c>
      <c r="T5626" t="n">
        <v>88</v>
      </c>
      <c r="U5626" t="n">
        <v>4.8</v>
      </c>
      <c r="V5626" t="n">
        <v>0</v>
      </c>
      <c r="W5626" t="n">
        <v>0</v>
      </c>
      <c r="X5626" t="n">
        <v>100</v>
      </c>
      <c r="Y5626"/>
      <c r="Z5626" t="n">
        <v>18</v>
      </c>
      <c r="AA5626"/>
      <c r="AB5626"/>
      <c r="AC5626"/>
      <c r="AD5626"/>
      <c r="AE5626"/>
      <c r="AF5626" t="n">
        <v>17</v>
      </c>
      <c r="AG5626" t="n">
        <v>71</v>
      </c>
      <c r="AH5626" t="n">
        <v>71</v>
      </c>
      <c r="AI5626" t="n">
        <v>19971</v>
      </c>
      <c r="AJ5626" t="n">
        <v>19971</v>
      </c>
      <c r="AK5626"/>
      <c r="AL5626"/>
      <c r="AM5626"/>
      <c r="AN5626"/>
      <c r="AO5626"/>
      <c r="AP5626"/>
      <c r="AQ5626"/>
      <c r="AR5626"/>
    </row>
    <row r="5627">
      <c r="A5627" t="n">
        <v>491701</v>
      </c>
      <c r="B5627" t="s">
        <v>8003</v>
      </c>
      <c r="C5627" t="s">
        <v>1429</v>
      </c>
      <c r="D5627" t="s">
        <v>1407</v>
      </c>
      <c r="E5627" t="s">
        <v>914</v>
      </c>
      <c r="F5627" t="s">
        <v>199</v>
      </c>
      <c r="G5627" t="s">
        <v>189</v>
      </c>
      <c r="H5627" t="s">
        <v>200</v>
      </c>
      <c r="I5627" t="s">
        <v>175</v>
      </c>
      <c r="J5627" t="s">
        <v>164</v>
      </c>
      <c r="K5627"/>
      <c r="L5627" t="s">
        <v>155</v>
      </c>
      <c r="M5627" t="s">
        <v>155</v>
      </c>
      <c r="N5627" t="n">
        <v>-111.8032</v>
      </c>
      <c r="O5627" t="n">
        <v>43.8126</v>
      </c>
      <c r="P5627" t="n">
        <v>76</v>
      </c>
      <c r="Q5627" t="n">
        <v>76</v>
      </c>
      <c r="R5627" t="n">
        <v>78.9</v>
      </c>
      <c r="S5627" t="n">
        <v>92.1</v>
      </c>
      <c r="T5627" t="n">
        <v>0</v>
      </c>
      <c r="U5627" t="n">
        <v>5.3</v>
      </c>
      <c r="V5627" t="n">
        <v>1.3</v>
      </c>
      <c r="W5627" t="n">
        <v>0</v>
      </c>
      <c r="X5627"/>
      <c r="Y5627"/>
      <c r="Z5627" t="n">
        <v>4</v>
      </c>
      <c r="AA5627"/>
      <c r="AB5627"/>
      <c r="AC5627"/>
      <c r="AD5627"/>
      <c r="AE5627"/>
      <c r="AF5627" t="n">
        <v>0</v>
      </c>
      <c r="AG5627" t="n">
        <v>43</v>
      </c>
      <c r="AH5627" t="n">
        <v>43</v>
      </c>
      <c r="AI5627"/>
      <c r="AJ5627"/>
      <c r="AK5627"/>
      <c r="AL5627"/>
      <c r="AM5627"/>
      <c r="AN5627"/>
      <c r="AO5627"/>
      <c r="AP5627"/>
      <c r="AQ5627"/>
      <c r="AR5627"/>
    </row>
    <row r="5628">
      <c r="A5628" t="n">
        <v>491710</v>
      </c>
      <c r="B5628" t="s">
        <v>8004</v>
      </c>
      <c r="C5628" t="s">
        <v>8005</v>
      </c>
      <c r="D5628" t="s">
        <v>3037</v>
      </c>
      <c r="E5628" t="s">
        <v>997</v>
      </c>
      <c r="F5628" t="s">
        <v>162</v>
      </c>
      <c r="G5628" t="s">
        <v>163</v>
      </c>
      <c r="H5628" t="s">
        <v>150</v>
      </c>
      <c r="I5628" t="s">
        <v>186</v>
      </c>
      <c r="J5628" t="s">
        <v>164</v>
      </c>
      <c r="K5628" t="s">
        <v>209</v>
      </c>
      <c r="L5628" t="s">
        <v>155</v>
      </c>
      <c r="M5628" t="s">
        <v>155</v>
      </c>
      <c r="N5628" t="n">
        <v>-74.2242</v>
      </c>
      <c r="O5628" t="n">
        <v>40.4422</v>
      </c>
      <c r="P5628" t="n">
        <v>74</v>
      </c>
      <c r="Q5628" t="n">
        <v>74</v>
      </c>
      <c r="R5628" t="n">
        <v>0</v>
      </c>
      <c r="S5628" t="n">
        <v>94.6</v>
      </c>
      <c r="T5628" t="n">
        <v>0</v>
      </c>
      <c r="U5628" t="n">
        <v>0</v>
      </c>
      <c r="V5628" t="n">
        <v>0</v>
      </c>
      <c r="W5628" t="n">
        <v>5.4</v>
      </c>
      <c r="X5628" t="n">
        <v>82</v>
      </c>
      <c r="Y5628"/>
      <c r="Z5628" t="n">
        <v>18</v>
      </c>
      <c r="AA5628" t="n">
        <v>19</v>
      </c>
      <c r="AB5628" t="n">
        <v>10.5</v>
      </c>
      <c r="AC5628" t="n">
        <v>19</v>
      </c>
      <c r="AD5628" t="n">
        <v>10.5</v>
      </c>
      <c r="AE5628" t="n">
        <v>5.3</v>
      </c>
      <c r="AF5628" t="n">
        <v>11</v>
      </c>
      <c r="AG5628" t="n">
        <v>9</v>
      </c>
      <c r="AH5628" t="n">
        <v>78</v>
      </c>
      <c r="AI5628" t="n">
        <v>11523</v>
      </c>
      <c r="AJ5628"/>
      <c r="AK5628"/>
      <c r="AL5628"/>
      <c r="AM5628"/>
      <c r="AN5628"/>
      <c r="AO5628"/>
      <c r="AP5628" t="n">
        <v>6</v>
      </c>
      <c r="AQ5628"/>
      <c r="AR5628"/>
    </row>
    <row r="5629">
      <c r="A5629" t="n">
        <v>491729</v>
      </c>
      <c r="B5629" t="s">
        <v>8006</v>
      </c>
      <c r="C5629" t="s">
        <v>1376</v>
      </c>
      <c r="D5629" t="s">
        <v>2704</v>
      </c>
      <c r="E5629" t="s">
        <v>147</v>
      </c>
      <c r="F5629" t="s">
        <v>199</v>
      </c>
      <c r="G5629" t="s">
        <v>189</v>
      </c>
      <c r="H5629" t="s">
        <v>200</v>
      </c>
      <c r="I5629" t="s">
        <v>175</v>
      </c>
      <c r="J5629" t="s">
        <v>164</v>
      </c>
      <c r="K5629"/>
      <c r="L5629" t="s">
        <v>155</v>
      </c>
      <c r="M5629" t="s">
        <v>155</v>
      </c>
      <c r="N5629" t="n">
        <v>-90.7138</v>
      </c>
      <c r="O5629" t="n">
        <v>33.7554</v>
      </c>
      <c r="P5629" t="n">
        <v>35</v>
      </c>
      <c r="Q5629" t="n">
        <v>35</v>
      </c>
      <c r="R5629" t="n">
        <v>97.1</v>
      </c>
      <c r="S5629" t="n">
        <v>2.9</v>
      </c>
      <c r="T5629" t="n">
        <v>94.3</v>
      </c>
      <c r="U5629" t="n">
        <v>2.9</v>
      </c>
      <c r="V5629" t="n">
        <v>0</v>
      </c>
      <c r="W5629" t="n">
        <v>0</v>
      </c>
      <c r="X5629" t="n">
        <v>25</v>
      </c>
      <c r="Y5629"/>
      <c r="Z5629" t="n">
        <v>20</v>
      </c>
      <c r="AA5629"/>
      <c r="AB5629"/>
      <c r="AC5629"/>
      <c r="AD5629"/>
      <c r="AE5629"/>
      <c r="AF5629" t="n">
        <v>12</v>
      </c>
      <c r="AG5629" t="n">
        <v>69</v>
      </c>
      <c r="AH5629" t="n">
        <v>69</v>
      </c>
      <c r="AI5629" t="n">
        <v>19644</v>
      </c>
      <c r="AJ5629" t="n">
        <v>13439</v>
      </c>
      <c r="AK5629"/>
      <c r="AL5629"/>
      <c r="AM5629"/>
      <c r="AN5629"/>
      <c r="AO5629"/>
      <c r="AP5629"/>
      <c r="AQ5629"/>
      <c r="AR5629"/>
    </row>
    <row r="5630">
      <c r="A5630" t="n">
        <v>491738</v>
      </c>
      <c r="B5630" t="s">
        <v>8007</v>
      </c>
      <c r="C5630" t="s">
        <v>1400</v>
      </c>
      <c r="D5630" t="s">
        <v>1387</v>
      </c>
      <c r="E5630" t="s">
        <v>267</v>
      </c>
      <c r="F5630" t="s">
        <v>279</v>
      </c>
      <c r="G5630" t="s">
        <v>189</v>
      </c>
      <c r="H5630" t="s">
        <v>174</v>
      </c>
      <c r="I5630" t="s">
        <v>151</v>
      </c>
      <c r="J5630" t="s">
        <v>164</v>
      </c>
      <c r="K5630"/>
      <c r="L5630" t="s">
        <v>155</v>
      </c>
      <c r="M5630" t="s">
        <v>155</v>
      </c>
      <c r="N5630" t="n">
        <v>-156.4628</v>
      </c>
      <c r="O5630" t="n">
        <v>20.8929</v>
      </c>
      <c r="P5630" t="n">
        <v>107</v>
      </c>
      <c r="Q5630" t="n">
        <v>107</v>
      </c>
      <c r="R5630" t="n">
        <v>90.7</v>
      </c>
      <c r="S5630" t="n">
        <v>25.2</v>
      </c>
      <c r="T5630" t="n">
        <v>0</v>
      </c>
      <c r="U5630" t="n">
        <v>5.6</v>
      </c>
      <c r="V5630" t="n">
        <v>19.6</v>
      </c>
      <c r="W5630" t="n">
        <v>0</v>
      </c>
      <c r="X5630" t="n">
        <v>85</v>
      </c>
      <c r="Y5630"/>
      <c r="Z5630" t="n">
        <v>25</v>
      </c>
      <c r="AA5630" t="n">
        <v>75</v>
      </c>
      <c r="AB5630" t="n">
        <v>84</v>
      </c>
      <c r="AC5630"/>
      <c r="AD5630"/>
      <c r="AE5630"/>
      <c r="AF5630" t="n">
        <v>64</v>
      </c>
      <c r="AG5630" t="n">
        <v>14</v>
      </c>
      <c r="AH5630" t="n">
        <v>14</v>
      </c>
      <c r="AI5630" t="n">
        <v>7296</v>
      </c>
      <c r="AJ5630" t="n">
        <v>7688</v>
      </c>
      <c r="AK5630"/>
      <c r="AL5630"/>
      <c r="AM5630"/>
      <c r="AN5630"/>
      <c r="AO5630"/>
      <c r="AP5630"/>
      <c r="AQ5630"/>
      <c r="AR5630"/>
    </row>
    <row r="5631">
      <c r="A5631" t="n">
        <v>491747</v>
      </c>
      <c r="B5631" t="s">
        <v>8008</v>
      </c>
      <c r="C5631" t="s">
        <v>8009</v>
      </c>
      <c r="D5631" t="s">
        <v>1078</v>
      </c>
      <c r="E5631" t="s">
        <v>147</v>
      </c>
      <c r="F5631" t="s">
        <v>199</v>
      </c>
      <c r="G5631" t="s">
        <v>189</v>
      </c>
      <c r="H5631" t="s">
        <v>200</v>
      </c>
      <c r="I5631" t="s">
        <v>151</v>
      </c>
      <c r="J5631" t="s">
        <v>164</v>
      </c>
      <c r="K5631"/>
      <c r="L5631" t="s">
        <v>155</v>
      </c>
      <c r="M5631" t="s">
        <v>155</v>
      </c>
      <c r="N5631" t="n">
        <v>-81.432</v>
      </c>
      <c r="O5631" t="n">
        <v>27.4639</v>
      </c>
      <c r="P5631" t="n">
        <v>40</v>
      </c>
      <c r="Q5631" t="n">
        <v>40</v>
      </c>
      <c r="R5631" t="n">
        <v>70</v>
      </c>
      <c r="S5631" t="n">
        <v>20</v>
      </c>
      <c r="T5631" t="n">
        <v>27.5</v>
      </c>
      <c r="U5631" t="n">
        <v>35</v>
      </c>
      <c r="V5631" t="n">
        <v>0</v>
      </c>
      <c r="W5631" t="n">
        <v>5</v>
      </c>
      <c r="X5631" t="n">
        <v>72</v>
      </c>
      <c r="Y5631"/>
      <c r="Z5631" t="n">
        <v>25</v>
      </c>
      <c r="AA5631"/>
      <c r="AB5631"/>
      <c r="AC5631"/>
      <c r="AD5631"/>
      <c r="AE5631"/>
      <c r="AF5631" t="n">
        <v>26</v>
      </c>
      <c r="AG5631" t="n">
        <v>40</v>
      </c>
      <c r="AH5631" t="n">
        <v>40</v>
      </c>
      <c r="AI5631" t="n">
        <v>12575</v>
      </c>
      <c r="AJ5631" t="n">
        <v>11305</v>
      </c>
      <c r="AK5631" t="n">
        <v>13820</v>
      </c>
      <c r="AL5631" t="n">
        <v>15140</v>
      </c>
      <c r="AM5631"/>
      <c r="AN5631"/>
      <c r="AO5631"/>
      <c r="AP5631"/>
      <c r="AQ5631"/>
      <c r="AR5631"/>
    </row>
    <row r="5632">
      <c r="A5632" t="n">
        <v>491756</v>
      </c>
      <c r="B5632" t="s">
        <v>8010</v>
      </c>
      <c r="C5632" t="s">
        <v>2328</v>
      </c>
      <c r="D5632" t="s">
        <v>440</v>
      </c>
      <c r="E5632" t="s">
        <v>267</v>
      </c>
      <c r="F5632" t="s">
        <v>199</v>
      </c>
      <c r="G5632" t="s">
        <v>189</v>
      </c>
      <c r="H5632" t="s">
        <v>200</v>
      </c>
      <c r="I5632" t="s">
        <v>186</v>
      </c>
      <c r="J5632" t="s">
        <v>164</v>
      </c>
      <c r="K5632"/>
      <c r="L5632" t="s">
        <v>155</v>
      </c>
      <c r="M5632" t="s">
        <v>155</v>
      </c>
      <c r="N5632" t="n">
        <v>-122.0394</v>
      </c>
      <c r="O5632" t="n">
        <v>37.9749</v>
      </c>
      <c r="P5632" t="n">
        <v>227</v>
      </c>
      <c r="Q5632" t="n">
        <v>227</v>
      </c>
      <c r="R5632" t="n">
        <v>21.1</v>
      </c>
      <c r="S5632" t="n">
        <v>9.7</v>
      </c>
      <c r="T5632" t="n">
        <v>25.6</v>
      </c>
      <c r="U5632" t="n">
        <v>52.4</v>
      </c>
      <c r="V5632" t="n">
        <v>6.2</v>
      </c>
      <c r="W5632" t="n">
        <v>0</v>
      </c>
      <c r="X5632" t="n">
        <v>28</v>
      </c>
      <c r="Y5632"/>
      <c r="Z5632" t="n">
        <v>12</v>
      </c>
      <c r="AA5632"/>
      <c r="AB5632"/>
      <c r="AC5632"/>
      <c r="AD5632"/>
      <c r="AE5632"/>
      <c r="AF5632" t="n">
        <v>134</v>
      </c>
      <c r="AG5632" t="n">
        <v>63</v>
      </c>
      <c r="AH5632" t="n">
        <v>63</v>
      </c>
      <c r="AI5632" t="n">
        <v>24828</v>
      </c>
      <c r="AJ5632" t="n">
        <v>23646</v>
      </c>
      <c r="AK5632" t="n">
        <v>25413</v>
      </c>
      <c r="AL5632" t="n">
        <v>26736</v>
      </c>
      <c r="AM5632" t="n">
        <v>26768</v>
      </c>
      <c r="AN5632" t="n">
        <v>24986</v>
      </c>
      <c r="AO5632"/>
      <c r="AP5632"/>
      <c r="AQ5632"/>
      <c r="AR5632"/>
    </row>
    <row r="5633">
      <c r="A5633" t="n">
        <v>491765</v>
      </c>
      <c r="B5633" t="s">
        <v>8011</v>
      </c>
      <c r="C5633" t="s">
        <v>2474</v>
      </c>
      <c r="D5633" t="s">
        <v>3037</v>
      </c>
      <c r="E5633" t="s">
        <v>997</v>
      </c>
      <c r="F5633" t="s">
        <v>162</v>
      </c>
      <c r="G5633" t="s">
        <v>163</v>
      </c>
      <c r="H5633" t="s">
        <v>150</v>
      </c>
      <c r="I5633" t="s">
        <v>205</v>
      </c>
      <c r="J5633" t="s">
        <v>164</v>
      </c>
      <c r="K5633"/>
      <c r="L5633" t="s">
        <v>155</v>
      </c>
      <c r="M5633" t="s">
        <v>155</v>
      </c>
      <c r="N5633" t="n">
        <v>-74.2321</v>
      </c>
      <c r="O5633" t="n">
        <v>40.1125</v>
      </c>
      <c r="P5633" t="n">
        <v>101</v>
      </c>
      <c r="Q5633" t="n">
        <v>101</v>
      </c>
      <c r="R5633" t="n">
        <v>0</v>
      </c>
      <c r="S5633" t="n">
        <v>100</v>
      </c>
      <c r="T5633" t="n">
        <v>0</v>
      </c>
      <c r="U5633" t="n">
        <v>0</v>
      </c>
      <c r="V5633" t="n">
        <v>0</v>
      </c>
      <c r="W5633" t="n">
        <v>0</v>
      </c>
      <c r="X5633" t="n">
        <v>100</v>
      </c>
      <c r="Y5633"/>
      <c r="Z5633" t="n">
        <v>19</v>
      </c>
      <c r="AA5633" t="n">
        <v>23</v>
      </c>
      <c r="AB5633" t="n">
        <v>4.3</v>
      </c>
      <c r="AC5633" t="n">
        <v>23</v>
      </c>
      <c r="AD5633" t="n">
        <v>4.3</v>
      </c>
      <c r="AE5633" t="n">
        <v>4.3</v>
      </c>
      <c r="AF5633" t="n">
        <v>23</v>
      </c>
      <c r="AG5633" t="n">
        <v>10</v>
      </c>
      <c r="AH5633" t="n">
        <v>71</v>
      </c>
      <c r="AI5633" t="n">
        <v>10547</v>
      </c>
      <c r="AJ5633"/>
      <c r="AK5633"/>
      <c r="AL5633" t="n">
        <v>5950</v>
      </c>
      <c r="AM5633" t="n">
        <v>6160</v>
      </c>
      <c r="AN5633"/>
      <c r="AO5633"/>
      <c r="AP5633" t="n">
        <v>1</v>
      </c>
      <c r="AQ5633"/>
      <c r="AR5633"/>
    </row>
    <row r="5634">
      <c r="A5634" t="n">
        <v>491774</v>
      </c>
      <c r="B5634" t="s">
        <v>8012</v>
      </c>
      <c r="C5634" t="s">
        <v>3208</v>
      </c>
      <c r="D5634" t="s">
        <v>996</v>
      </c>
      <c r="E5634" t="s">
        <v>997</v>
      </c>
      <c r="F5634" t="s">
        <v>199</v>
      </c>
      <c r="G5634" t="s">
        <v>189</v>
      </c>
      <c r="H5634" t="s">
        <v>200</v>
      </c>
      <c r="I5634" t="s">
        <v>151</v>
      </c>
      <c r="J5634" t="s">
        <v>164</v>
      </c>
      <c r="K5634"/>
      <c r="L5634" t="s">
        <v>155</v>
      </c>
      <c r="M5634" t="s">
        <v>155</v>
      </c>
      <c r="N5634" t="n">
        <v>-73.8364</v>
      </c>
      <c r="O5634" t="n">
        <v>40.7706</v>
      </c>
      <c r="P5634" t="n">
        <v>193</v>
      </c>
      <c r="Q5634" t="n">
        <v>193</v>
      </c>
      <c r="R5634" t="n">
        <v>85</v>
      </c>
      <c r="S5634" t="n">
        <v>1.6</v>
      </c>
      <c r="T5634" t="n">
        <v>61.1</v>
      </c>
      <c r="U5634" t="n">
        <v>6.7</v>
      </c>
      <c r="V5634" t="n">
        <v>26.9</v>
      </c>
      <c r="W5634" t="n">
        <v>0</v>
      </c>
      <c r="X5634" t="n">
        <v>79</v>
      </c>
      <c r="Y5634" t="n">
        <v>100</v>
      </c>
      <c r="Z5634" t="n">
        <v>25</v>
      </c>
      <c r="AA5634"/>
      <c r="AB5634"/>
      <c r="AC5634"/>
      <c r="AD5634"/>
      <c r="AE5634"/>
      <c r="AF5634" t="n">
        <v>22</v>
      </c>
      <c r="AG5634" t="n">
        <v>44</v>
      </c>
      <c r="AH5634" t="n">
        <v>44</v>
      </c>
      <c r="AI5634" t="n">
        <v>36189</v>
      </c>
      <c r="AJ5634" t="n">
        <v>36916</v>
      </c>
      <c r="AK5634" t="n">
        <v>39876</v>
      </c>
      <c r="AL5634" t="n">
        <v>37194</v>
      </c>
      <c r="AM5634" t="n">
        <v>39876</v>
      </c>
      <c r="AN5634" t="n">
        <v>39876</v>
      </c>
      <c r="AO5634"/>
      <c r="AP5634"/>
      <c r="AQ5634"/>
      <c r="AR5634"/>
    </row>
    <row r="5635">
      <c r="A5635" t="n">
        <v>491783</v>
      </c>
      <c r="B5635" t="s">
        <v>8013</v>
      </c>
      <c r="C5635" t="s">
        <v>8014</v>
      </c>
      <c r="D5635" t="s">
        <v>1078</v>
      </c>
      <c r="E5635" t="s">
        <v>147</v>
      </c>
      <c r="F5635" t="s">
        <v>216</v>
      </c>
      <c r="G5635" t="s">
        <v>149</v>
      </c>
      <c r="H5635" t="s">
        <v>200</v>
      </c>
      <c r="I5635" t="s">
        <v>186</v>
      </c>
      <c r="J5635" t="s">
        <v>164</v>
      </c>
      <c r="K5635"/>
      <c r="L5635" t="s">
        <v>155</v>
      </c>
      <c r="M5635" t="s">
        <v>155</v>
      </c>
      <c r="N5635" t="n">
        <v>-82.4634</v>
      </c>
      <c r="O5635" t="n">
        <v>28.4883</v>
      </c>
      <c r="P5635" t="n">
        <v>129</v>
      </c>
      <c r="Q5635" t="n">
        <v>129</v>
      </c>
      <c r="R5635" t="n">
        <v>19.4</v>
      </c>
      <c r="S5635" t="n">
        <v>72.1</v>
      </c>
      <c r="T5635" t="n">
        <v>7</v>
      </c>
      <c r="U5635" t="n">
        <v>14</v>
      </c>
      <c r="V5635" t="n">
        <v>0.8</v>
      </c>
      <c r="W5635" t="n">
        <v>0</v>
      </c>
      <c r="X5635" t="n">
        <v>95</v>
      </c>
      <c r="Y5635" t="n">
        <v>97</v>
      </c>
      <c r="Z5635" t="n">
        <v>6</v>
      </c>
      <c r="AA5635"/>
      <c r="AB5635"/>
      <c r="AC5635"/>
      <c r="AD5635"/>
      <c r="AE5635"/>
      <c r="AF5635" t="n">
        <v>82</v>
      </c>
      <c r="AG5635" t="n">
        <v>35</v>
      </c>
      <c r="AH5635" t="n">
        <v>83</v>
      </c>
      <c r="AI5635" t="n">
        <v>11854</v>
      </c>
      <c r="AJ5635" t="n">
        <v>12233</v>
      </c>
      <c r="AK5635"/>
      <c r="AL5635"/>
      <c r="AM5635"/>
      <c r="AN5635"/>
      <c r="AO5635"/>
      <c r="AP5635"/>
      <c r="AQ5635"/>
      <c r="AR5635"/>
    </row>
    <row r="5636">
      <c r="A5636" t="n">
        <v>491792</v>
      </c>
      <c r="B5636" t="s">
        <v>8015</v>
      </c>
      <c r="C5636" t="s">
        <v>7455</v>
      </c>
      <c r="D5636" t="s">
        <v>913</v>
      </c>
      <c r="E5636" t="s">
        <v>914</v>
      </c>
      <c r="F5636" t="s">
        <v>199</v>
      </c>
      <c r="G5636" t="s">
        <v>189</v>
      </c>
      <c r="H5636" t="s">
        <v>200</v>
      </c>
      <c r="I5636" t="s">
        <v>186</v>
      </c>
      <c r="J5636" t="s">
        <v>164</v>
      </c>
      <c r="K5636"/>
      <c r="L5636" t="s">
        <v>155</v>
      </c>
      <c r="M5636" t="s">
        <v>155</v>
      </c>
      <c r="N5636" t="n">
        <v>-104.7947</v>
      </c>
      <c r="O5636" t="n">
        <v>39.5332</v>
      </c>
      <c r="P5636" t="n">
        <v>166</v>
      </c>
      <c r="Q5636" t="n">
        <v>166</v>
      </c>
      <c r="R5636" t="n">
        <v>95.8</v>
      </c>
      <c r="S5636" t="n">
        <v>74.7</v>
      </c>
      <c r="T5636" t="n">
        <v>3</v>
      </c>
      <c r="U5636" t="n">
        <v>13.9</v>
      </c>
      <c r="V5636" t="n">
        <v>2.4</v>
      </c>
      <c r="W5636" t="n">
        <v>0</v>
      </c>
      <c r="X5636" t="n">
        <v>96</v>
      </c>
      <c r="Y5636"/>
      <c r="Z5636" t="n">
        <v>15</v>
      </c>
      <c r="AA5636"/>
      <c r="AB5636"/>
      <c r="AC5636"/>
      <c r="AD5636"/>
      <c r="AE5636"/>
      <c r="AF5636" t="n">
        <v>69</v>
      </c>
      <c r="AG5636" t="n">
        <v>19</v>
      </c>
      <c r="AH5636" t="n">
        <v>19</v>
      </c>
      <c r="AI5636" t="n">
        <v>16679</v>
      </c>
      <c r="AJ5636" t="n">
        <v>14645</v>
      </c>
      <c r="AK5636" t="n">
        <v>15374</v>
      </c>
      <c r="AL5636" t="n">
        <v>18896</v>
      </c>
      <c r="AM5636" t="n">
        <v>19072</v>
      </c>
      <c r="AN5636" t="n">
        <v>19970</v>
      </c>
      <c r="AO5636"/>
      <c r="AP5636"/>
      <c r="AQ5636"/>
      <c r="AR5636"/>
    </row>
    <row r="5637">
      <c r="A5637" t="n">
        <v>491808</v>
      </c>
      <c r="B5637" t="s">
        <v>8016</v>
      </c>
      <c r="C5637" t="s">
        <v>8017</v>
      </c>
      <c r="D5637" t="s">
        <v>440</v>
      </c>
      <c r="E5637" t="s">
        <v>267</v>
      </c>
      <c r="F5637" t="s">
        <v>188</v>
      </c>
      <c r="G5637" t="s">
        <v>189</v>
      </c>
      <c r="H5637" t="s">
        <v>150</v>
      </c>
      <c r="I5637" t="s">
        <v>151</v>
      </c>
      <c r="J5637" t="s">
        <v>164</v>
      </c>
      <c r="K5637" t="s">
        <v>209</v>
      </c>
      <c r="L5637" t="s">
        <v>155</v>
      </c>
      <c r="M5637" t="s">
        <v>155</v>
      </c>
      <c r="N5637" t="n">
        <v>-122.64</v>
      </c>
      <c r="O5637" t="n">
        <v>38.2309</v>
      </c>
      <c r="P5637" t="n">
        <v>261</v>
      </c>
      <c r="Q5637"/>
      <c r="R5637"/>
      <c r="S5637"/>
      <c r="T5637"/>
      <c r="U5637"/>
      <c r="V5637"/>
      <c r="W5637"/>
      <c r="X5637"/>
      <c r="Y5637"/>
      <c r="Z5637"/>
      <c r="AA5637"/>
      <c r="AB5637"/>
      <c r="AC5637"/>
      <c r="AD5637"/>
      <c r="AE5637"/>
      <c r="AF5637"/>
      <c r="AG5637"/>
      <c r="AH5637"/>
      <c r="AI5637"/>
      <c r="AJ5637"/>
      <c r="AK5637"/>
      <c r="AL5637"/>
      <c r="AM5637"/>
      <c r="AN5637"/>
      <c r="AO5637"/>
      <c r="AP5637"/>
      <c r="AQ5637" t="n">
        <v>17</v>
      </c>
      <c r="AR5637" t="n">
        <v>13</v>
      </c>
    </row>
    <row r="5638">
      <c r="A5638" t="n">
        <v>491817</v>
      </c>
      <c r="B5638" t="s">
        <v>8018</v>
      </c>
      <c r="C5638" t="s">
        <v>929</v>
      </c>
      <c r="D5638" t="s">
        <v>3037</v>
      </c>
      <c r="E5638" t="s">
        <v>997</v>
      </c>
      <c r="F5638" t="s">
        <v>368</v>
      </c>
      <c r="G5638" t="s">
        <v>163</v>
      </c>
      <c r="H5638" t="s">
        <v>174</v>
      </c>
      <c r="I5638" t="s">
        <v>151</v>
      </c>
      <c r="J5638" t="s">
        <v>164</v>
      </c>
      <c r="K5638" t="s">
        <v>176</v>
      </c>
      <c r="L5638" t="s">
        <v>155</v>
      </c>
      <c r="M5638" t="s">
        <v>155</v>
      </c>
      <c r="N5638" t="n">
        <v>-74.201</v>
      </c>
      <c r="O5638" t="n">
        <v>40.0856</v>
      </c>
      <c r="P5638" t="n">
        <v>207</v>
      </c>
      <c r="Q5638" t="n">
        <v>207</v>
      </c>
      <c r="R5638" t="n">
        <v>100</v>
      </c>
      <c r="S5638" t="n">
        <v>100</v>
      </c>
      <c r="T5638" t="n">
        <v>0</v>
      </c>
      <c r="U5638" t="n">
        <v>0</v>
      </c>
      <c r="V5638" t="n">
        <v>0</v>
      </c>
      <c r="W5638" t="n">
        <v>0</v>
      </c>
      <c r="X5638" t="n">
        <v>96</v>
      </c>
      <c r="Y5638"/>
      <c r="Z5638" t="n">
        <v>14</v>
      </c>
      <c r="AA5638" t="n">
        <v>146</v>
      </c>
      <c r="AB5638" t="n">
        <v>93.8</v>
      </c>
      <c r="AC5638"/>
      <c r="AD5638"/>
      <c r="AE5638"/>
      <c r="AF5638" t="n">
        <v>135</v>
      </c>
      <c r="AG5638" t="n">
        <v>65</v>
      </c>
      <c r="AH5638" t="n">
        <v>89</v>
      </c>
      <c r="AI5638" t="n">
        <v>15091</v>
      </c>
      <c r="AJ5638" t="n">
        <v>14632</v>
      </c>
      <c r="AK5638" t="n">
        <v>14359</v>
      </c>
      <c r="AL5638" t="n">
        <v>15240</v>
      </c>
      <c r="AM5638" t="n">
        <v>17307</v>
      </c>
      <c r="AN5638"/>
      <c r="AO5638" t="n">
        <v>89</v>
      </c>
      <c r="AP5638"/>
      <c r="AQ5638"/>
      <c r="AR5638"/>
    </row>
    <row r="5639">
      <c r="A5639" t="n">
        <v>491826</v>
      </c>
      <c r="B5639" t="s">
        <v>8019</v>
      </c>
      <c r="C5639" t="s">
        <v>332</v>
      </c>
      <c r="D5639" t="s">
        <v>333</v>
      </c>
      <c r="E5639" t="s">
        <v>283</v>
      </c>
      <c r="F5639" t="s">
        <v>199</v>
      </c>
      <c r="G5639" t="s">
        <v>189</v>
      </c>
      <c r="H5639" t="s">
        <v>200</v>
      </c>
      <c r="I5639" t="s">
        <v>151</v>
      </c>
      <c r="J5639" t="s">
        <v>164</v>
      </c>
      <c r="K5639"/>
      <c r="L5639" t="s">
        <v>155</v>
      </c>
      <c r="M5639" t="s">
        <v>155</v>
      </c>
      <c r="N5639" t="n">
        <v>-106.5319</v>
      </c>
      <c r="O5639" t="n">
        <v>35.0965</v>
      </c>
      <c r="P5639" t="n">
        <v>174</v>
      </c>
      <c r="Q5639" t="n">
        <v>174</v>
      </c>
      <c r="R5639" t="n">
        <v>99.4</v>
      </c>
      <c r="S5639" t="n">
        <v>19</v>
      </c>
      <c r="T5639" t="n">
        <v>1.7</v>
      </c>
      <c r="U5639" t="n">
        <v>67.8</v>
      </c>
      <c r="V5639" t="n">
        <v>1.1</v>
      </c>
      <c r="W5639" t="n">
        <v>0</v>
      </c>
      <c r="X5639" t="n">
        <v>100</v>
      </c>
      <c r="Y5639"/>
      <c r="Z5639" t="n">
        <v>20</v>
      </c>
      <c r="AA5639"/>
      <c r="AB5639"/>
      <c r="AC5639"/>
      <c r="AD5639"/>
      <c r="AE5639"/>
      <c r="AF5639" t="n">
        <v>68</v>
      </c>
      <c r="AG5639" t="n">
        <v>56</v>
      </c>
      <c r="AH5639" t="n">
        <v>56</v>
      </c>
      <c r="AI5639" t="n">
        <v>14902</v>
      </c>
      <c r="AJ5639" t="n">
        <v>14117</v>
      </c>
      <c r="AK5639" t="n">
        <v>14974</v>
      </c>
      <c r="AL5639" t="n">
        <v>16990</v>
      </c>
      <c r="AM5639" t="n">
        <v>18605</v>
      </c>
      <c r="AN5639" t="n">
        <v>18605</v>
      </c>
      <c r="AO5639"/>
      <c r="AP5639"/>
      <c r="AQ5639"/>
      <c r="AR5639"/>
    </row>
    <row r="5640">
      <c r="A5640" t="n">
        <v>491835</v>
      </c>
      <c r="B5640" t="s">
        <v>8020</v>
      </c>
      <c r="C5640" t="s">
        <v>4796</v>
      </c>
      <c r="D5640" t="s">
        <v>4775</v>
      </c>
      <c r="E5640" t="s">
        <v>283</v>
      </c>
      <c r="F5640" t="s">
        <v>199</v>
      </c>
      <c r="G5640" t="s">
        <v>189</v>
      </c>
      <c r="H5640" t="s">
        <v>200</v>
      </c>
      <c r="I5640" t="s">
        <v>151</v>
      </c>
      <c r="J5640" t="s">
        <v>164</v>
      </c>
      <c r="K5640"/>
      <c r="L5640" t="s">
        <v>155</v>
      </c>
      <c r="M5640" t="s">
        <v>155</v>
      </c>
      <c r="N5640" t="n">
        <v>-98.47</v>
      </c>
      <c r="O5640" t="n">
        <v>29.5937</v>
      </c>
      <c r="P5640" t="n">
        <v>162</v>
      </c>
      <c r="Q5640" t="n">
        <v>162</v>
      </c>
      <c r="R5640" t="n">
        <v>98.1</v>
      </c>
      <c r="S5640" t="n">
        <v>35.2</v>
      </c>
      <c r="T5640" t="n">
        <v>9.3</v>
      </c>
      <c r="U5640" t="n">
        <v>32.1</v>
      </c>
      <c r="V5640" t="n">
        <v>2.5</v>
      </c>
      <c r="W5640" t="n">
        <v>0</v>
      </c>
      <c r="X5640" t="n">
        <v>100</v>
      </c>
      <c r="Y5640"/>
      <c r="Z5640" t="n">
        <v>10</v>
      </c>
      <c r="AA5640"/>
      <c r="AB5640"/>
      <c r="AC5640"/>
      <c r="AD5640"/>
      <c r="AE5640"/>
      <c r="AF5640" t="n">
        <v>45</v>
      </c>
      <c r="AG5640" t="n">
        <v>51</v>
      </c>
      <c r="AH5640" t="n">
        <v>73</v>
      </c>
      <c r="AI5640" t="n">
        <v>15971</v>
      </c>
      <c r="AJ5640" t="n">
        <v>13889</v>
      </c>
      <c r="AK5640" t="n">
        <v>13440</v>
      </c>
      <c r="AL5640" t="n">
        <v>19835</v>
      </c>
      <c r="AM5640" t="n">
        <v>20502</v>
      </c>
      <c r="AN5640" t="n">
        <v>19835</v>
      </c>
      <c r="AO5640"/>
      <c r="AP5640"/>
      <c r="AQ5640"/>
      <c r="AR5640"/>
    </row>
    <row r="5641">
      <c r="A5641" t="n">
        <v>491844</v>
      </c>
      <c r="B5641" t="s">
        <v>8021</v>
      </c>
      <c r="C5641" t="s">
        <v>8022</v>
      </c>
      <c r="D5641" t="s">
        <v>890</v>
      </c>
      <c r="E5641" t="s">
        <v>891</v>
      </c>
      <c r="F5641" t="s">
        <v>173</v>
      </c>
      <c r="G5641" t="s">
        <v>149</v>
      </c>
      <c r="H5641" t="s">
        <v>174</v>
      </c>
      <c r="I5641" t="s">
        <v>205</v>
      </c>
      <c r="J5641" t="s">
        <v>164</v>
      </c>
      <c r="K5641" t="s">
        <v>323</v>
      </c>
      <c r="L5641" t="s">
        <v>155</v>
      </c>
      <c r="M5641" t="s">
        <v>154</v>
      </c>
      <c r="N5641" t="n">
        <v>-95.0098</v>
      </c>
      <c r="O5641" t="n">
        <v>47.8801</v>
      </c>
      <c r="P5641" t="n">
        <v>266</v>
      </c>
      <c r="Q5641" t="n">
        <v>266</v>
      </c>
      <c r="R5641" t="n">
        <v>67.7</v>
      </c>
      <c r="S5641" t="n">
        <v>1.9</v>
      </c>
      <c r="T5641" t="n">
        <v>0</v>
      </c>
      <c r="U5641" t="n">
        <v>0</v>
      </c>
      <c r="V5641" t="n">
        <v>0</v>
      </c>
      <c r="W5641" t="n">
        <v>0</v>
      </c>
      <c r="X5641" t="n">
        <v>63</v>
      </c>
      <c r="Y5641" t="n">
        <v>47</v>
      </c>
      <c r="Z5641" t="n">
        <v>13</v>
      </c>
      <c r="AA5641" t="n">
        <v>27</v>
      </c>
      <c r="AB5641" t="n">
        <v>48.1</v>
      </c>
      <c r="AC5641"/>
      <c r="AD5641"/>
      <c r="AE5641"/>
      <c r="AF5641" t="n">
        <v>56</v>
      </c>
      <c r="AG5641" t="n">
        <v>89</v>
      </c>
      <c r="AH5641" t="n">
        <v>96</v>
      </c>
      <c r="AI5641" t="n">
        <v>8618</v>
      </c>
      <c r="AJ5641" t="n">
        <v>8444</v>
      </c>
      <c r="AK5641" t="n">
        <v>7451</v>
      </c>
      <c r="AL5641" t="n">
        <v>5739</v>
      </c>
      <c r="AM5641" t="n">
        <v>12138</v>
      </c>
      <c r="AN5641" t="n">
        <v>8975</v>
      </c>
      <c r="AO5641" t="n">
        <v>29</v>
      </c>
      <c r="AP5641"/>
      <c r="AQ5641"/>
      <c r="AR5641"/>
    </row>
    <row r="5642">
      <c r="A5642" t="n">
        <v>491853</v>
      </c>
      <c r="B5642" t="s">
        <v>8023</v>
      </c>
      <c r="C5642" t="s">
        <v>680</v>
      </c>
      <c r="D5642" t="s">
        <v>440</v>
      </c>
      <c r="E5642" t="s">
        <v>267</v>
      </c>
      <c r="F5642" t="s">
        <v>199</v>
      </c>
      <c r="G5642" t="s">
        <v>189</v>
      </c>
      <c r="H5642" t="s">
        <v>200</v>
      </c>
      <c r="I5642" t="s">
        <v>175</v>
      </c>
      <c r="J5642" t="s">
        <v>164</v>
      </c>
      <c r="K5642"/>
      <c r="L5642" t="s">
        <v>155</v>
      </c>
      <c r="M5642" t="s">
        <v>155</v>
      </c>
      <c r="N5642" t="n">
        <v>-119.4317</v>
      </c>
      <c r="O5642" t="n">
        <v>36.6037</v>
      </c>
      <c r="P5642" t="n">
        <v>81</v>
      </c>
      <c r="Q5642" t="n">
        <v>81</v>
      </c>
      <c r="R5642" t="n">
        <v>100</v>
      </c>
      <c r="S5642" t="n">
        <v>3.7</v>
      </c>
      <c r="T5642" t="n">
        <v>1.2</v>
      </c>
      <c r="U5642" t="n">
        <v>93.8</v>
      </c>
      <c r="V5642" t="n">
        <v>1.2</v>
      </c>
      <c r="W5642" t="n">
        <v>0</v>
      </c>
      <c r="X5642" t="n">
        <v>75</v>
      </c>
      <c r="Y5642"/>
      <c r="Z5642" t="n">
        <v>10</v>
      </c>
      <c r="AA5642"/>
      <c r="AB5642"/>
      <c r="AC5642"/>
      <c r="AD5642"/>
      <c r="AE5642"/>
      <c r="AF5642" t="n">
        <v>31</v>
      </c>
      <c r="AG5642" t="n">
        <v>59</v>
      </c>
      <c r="AH5642" t="n">
        <v>59</v>
      </c>
      <c r="AI5642" t="n">
        <v>12151</v>
      </c>
      <c r="AJ5642" t="n">
        <v>12151</v>
      </c>
      <c r="AK5642"/>
      <c r="AL5642"/>
      <c r="AM5642"/>
      <c r="AN5642"/>
      <c r="AO5642"/>
      <c r="AP5642"/>
      <c r="AQ5642"/>
      <c r="AR5642"/>
    </row>
    <row r="5643">
      <c r="A5643" t="n">
        <v>491871</v>
      </c>
      <c r="B5643" t="s">
        <v>8024</v>
      </c>
      <c r="C5643" t="s">
        <v>4799</v>
      </c>
      <c r="D5643" t="s">
        <v>4775</v>
      </c>
      <c r="E5643" t="s">
        <v>283</v>
      </c>
      <c r="F5643" t="s">
        <v>199</v>
      </c>
      <c r="G5643" t="s">
        <v>189</v>
      </c>
      <c r="H5643" t="s">
        <v>200</v>
      </c>
      <c r="I5643" t="s">
        <v>151</v>
      </c>
      <c r="J5643" t="s">
        <v>164</v>
      </c>
      <c r="K5643"/>
      <c r="L5643" t="s">
        <v>155</v>
      </c>
      <c r="M5643" t="s">
        <v>155</v>
      </c>
      <c r="N5643" t="n">
        <v>-95.6413</v>
      </c>
      <c r="O5643" t="n">
        <v>29.7308</v>
      </c>
      <c r="P5643" t="n">
        <v>19</v>
      </c>
      <c r="Q5643" t="n">
        <v>19</v>
      </c>
      <c r="R5643" t="n">
        <v>100</v>
      </c>
      <c r="S5643" t="n">
        <v>10.5</v>
      </c>
      <c r="T5643" t="n">
        <v>21.1</v>
      </c>
      <c r="U5643" t="n">
        <v>47.4</v>
      </c>
      <c r="V5643" t="n">
        <v>10.5</v>
      </c>
      <c r="W5643" t="n">
        <v>0</v>
      </c>
      <c r="X5643" t="n">
        <v>100</v>
      </c>
      <c r="Y5643" t="n">
        <v>100</v>
      </c>
      <c r="Z5643" t="n">
        <v>25</v>
      </c>
      <c r="AA5643"/>
      <c r="AB5643"/>
      <c r="AC5643"/>
      <c r="AD5643"/>
      <c r="AE5643"/>
      <c r="AF5643" t="n">
        <v>7</v>
      </c>
      <c r="AG5643" t="n">
        <v>47</v>
      </c>
      <c r="AH5643" t="n">
        <v>47</v>
      </c>
      <c r="AI5643" t="n">
        <v>19160</v>
      </c>
      <c r="AJ5643" t="n">
        <v>18996</v>
      </c>
      <c r="AK5643" t="n">
        <v>19283</v>
      </c>
      <c r="AL5643"/>
      <c r="AM5643"/>
      <c r="AN5643"/>
      <c r="AO5643"/>
      <c r="AP5643"/>
      <c r="AQ5643"/>
      <c r="AR5643"/>
    </row>
    <row r="5644">
      <c r="A5644" t="n">
        <v>491880</v>
      </c>
      <c r="B5644" t="s">
        <v>8025</v>
      </c>
      <c r="C5644" t="s">
        <v>456</v>
      </c>
      <c r="D5644" t="s">
        <v>440</v>
      </c>
      <c r="E5644" t="s">
        <v>267</v>
      </c>
      <c r="F5644" t="s">
        <v>199</v>
      </c>
      <c r="G5644" t="s">
        <v>189</v>
      </c>
      <c r="H5644" t="s">
        <v>200</v>
      </c>
      <c r="I5644" t="s">
        <v>151</v>
      </c>
      <c r="J5644" t="s">
        <v>164</v>
      </c>
      <c r="K5644"/>
      <c r="L5644" t="s">
        <v>155</v>
      </c>
      <c r="M5644" t="s">
        <v>155</v>
      </c>
      <c r="N5644" t="n">
        <v>-121.3277</v>
      </c>
      <c r="O5644" t="n">
        <v>38.5722</v>
      </c>
      <c r="P5644" t="n">
        <v>208</v>
      </c>
      <c r="Q5644" t="n">
        <v>208</v>
      </c>
      <c r="R5644" t="n">
        <v>2.4</v>
      </c>
      <c r="S5644" t="n">
        <v>40.4</v>
      </c>
      <c r="T5644" t="n">
        <v>6.7</v>
      </c>
      <c r="U5644" t="n">
        <v>43.3</v>
      </c>
      <c r="V5644" t="n">
        <v>5.8</v>
      </c>
      <c r="W5644" t="n">
        <v>0</v>
      </c>
      <c r="X5644" t="n">
        <v>97</v>
      </c>
      <c r="Y5644"/>
      <c r="Z5644" t="n">
        <v>13</v>
      </c>
      <c r="AA5644"/>
      <c r="AB5644"/>
      <c r="AC5644"/>
      <c r="AD5644"/>
      <c r="AE5644"/>
      <c r="AF5644" t="n">
        <v>190</v>
      </c>
      <c r="AG5644" t="n">
        <v>39</v>
      </c>
      <c r="AH5644" t="n">
        <v>46</v>
      </c>
      <c r="AI5644" t="n">
        <v>19188</v>
      </c>
      <c r="AJ5644" t="n">
        <v>21043</v>
      </c>
      <c r="AK5644" t="n">
        <v>21713</v>
      </c>
      <c r="AL5644" t="n">
        <v>22679</v>
      </c>
      <c r="AM5644" t="n">
        <v>26093</v>
      </c>
      <c r="AN5644" t="n">
        <v>25278</v>
      </c>
      <c r="AO5644"/>
      <c r="AP5644"/>
      <c r="AQ5644"/>
      <c r="AR5644"/>
    </row>
    <row r="5645">
      <c r="A5645" t="n">
        <v>491899</v>
      </c>
      <c r="B5645" t="s">
        <v>8026</v>
      </c>
      <c r="C5645" t="s">
        <v>503</v>
      </c>
      <c r="D5645" t="s">
        <v>440</v>
      </c>
      <c r="E5645" t="s">
        <v>267</v>
      </c>
      <c r="F5645" t="s">
        <v>199</v>
      </c>
      <c r="G5645" t="s">
        <v>189</v>
      </c>
      <c r="H5645" t="s">
        <v>200</v>
      </c>
      <c r="I5645" t="s">
        <v>151</v>
      </c>
      <c r="J5645" t="s">
        <v>164</v>
      </c>
      <c r="K5645"/>
      <c r="L5645" t="s">
        <v>155</v>
      </c>
      <c r="M5645" t="s">
        <v>155</v>
      </c>
      <c r="N5645" t="n">
        <v>-118.2661</v>
      </c>
      <c r="O5645" t="n">
        <v>33.8464</v>
      </c>
      <c r="P5645" t="n">
        <v>166</v>
      </c>
      <c r="Q5645" t="n">
        <v>166</v>
      </c>
      <c r="R5645" t="n">
        <v>91</v>
      </c>
      <c r="S5645" t="n">
        <v>5.4</v>
      </c>
      <c r="T5645" t="n">
        <v>13.9</v>
      </c>
      <c r="U5645" t="n">
        <v>50</v>
      </c>
      <c r="V5645" t="n">
        <v>16.9</v>
      </c>
      <c r="W5645" t="n">
        <v>0</v>
      </c>
      <c r="X5645" t="n">
        <v>100</v>
      </c>
      <c r="Y5645" t="n">
        <v>100</v>
      </c>
      <c r="Z5645" t="n">
        <v>25</v>
      </c>
      <c r="AA5645"/>
      <c r="AB5645"/>
      <c r="AC5645"/>
      <c r="AD5645"/>
      <c r="AE5645"/>
      <c r="AF5645" t="n">
        <v>8</v>
      </c>
      <c r="AG5645" t="n">
        <v>55</v>
      </c>
      <c r="AH5645" t="n">
        <v>55</v>
      </c>
      <c r="AI5645" t="n">
        <v>19436</v>
      </c>
      <c r="AJ5645" t="n">
        <v>19436</v>
      </c>
      <c r="AK5645"/>
      <c r="AL5645"/>
      <c r="AM5645"/>
      <c r="AN5645"/>
      <c r="AO5645"/>
      <c r="AP5645"/>
      <c r="AQ5645"/>
      <c r="AR5645"/>
    </row>
    <row r="5646">
      <c r="A5646" t="n">
        <v>491905</v>
      </c>
      <c r="B5646" t="s">
        <v>8027</v>
      </c>
      <c r="C5646" t="s">
        <v>6890</v>
      </c>
      <c r="D5646" t="s">
        <v>146</v>
      </c>
      <c r="E5646" t="s">
        <v>147</v>
      </c>
      <c r="F5646" t="s">
        <v>199</v>
      </c>
      <c r="G5646" t="s">
        <v>189</v>
      </c>
      <c r="H5646" t="s">
        <v>200</v>
      </c>
      <c r="I5646" t="s">
        <v>186</v>
      </c>
      <c r="J5646" t="s">
        <v>164</v>
      </c>
      <c r="K5646"/>
      <c r="L5646" t="s">
        <v>155</v>
      </c>
      <c r="M5646" t="s">
        <v>155</v>
      </c>
      <c r="N5646" t="n">
        <v>-86.8015</v>
      </c>
      <c r="O5646" t="n">
        <v>33.3702</v>
      </c>
      <c r="P5646" t="n">
        <v>180</v>
      </c>
      <c r="Q5646" t="n">
        <v>180</v>
      </c>
      <c r="R5646" t="n">
        <v>97.2</v>
      </c>
      <c r="S5646" t="n">
        <v>15.6</v>
      </c>
      <c r="T5646" t="n">
        <v>72.8</v>
      </c>
      <c r="U5646" t="n">
        <v>11.1</v>
      </c>
      <c r="V5646" t="n">
        <v>0.6</v>
      </c>
      <c r="W5646" t="n">
        <v>0</v>
      </c>
      <c r="X5646" t="n">
        <v>52</v>
      </c>
      <c r="Y5646"/>
      <c r="Z5646" t="n">
        <v>10</v>
      </c>
      <c r="AA5646"/>
      <c r="AB5646"/>
      <c r="AC5646"/>
      <c r="AD5646"/>
      <c r="AE5646"/>
      <c r="AF5646" t="n">
        <v>69</v>
      </c>
      <c r="AG5646" t="n">
        <v>52</v>
      </c>
      <c r="AH5646" t="n">
        <v>52</v>
      </c>
      <c r="AI5646" t="n">
        <v>12675</v>
      </c>
      <c r="AJ5646" t="n">
        <v>12675</v>
      </c>
      <c r="AK5646"/>
      <c r="AL5646"/>
      <c r="AM5646"/>
      <c r="AN5646"/>
      <c r="AO5646"/>
      <c r="AP5646"/>
      <c r="AQ5646"/>
      <c r="AR5646"/>
    </row>
    <row r="5647">
      <c r="A5647" t="n">
        <v>491914</v>
      </c>
      <c r="B5647" t="s">
        <v>8028</v>
      </c>
      <c r="C5647" t="s">
        <v>929</v>
      </c>
      <c r="D5647" t="s">
        <v>3037</v>
      </c>
      <c r="E5647" t="s">
        <v>997</v>
      </c>
      <c r="F5647" t="s">
        <v>162</v>
      </c>
      <c r="G5647" t="s">
        <v>163</v>
      </c>
      <c r="H5647" t="s">
        <v>150</v>
      </c>
      <c r="I5647" t="s">
        <v>151</v>
      </c>
      <c r="J5647" t="s">
        <v>164</v>
      </c>
      <c r="K5647" t="s">
        <v>176</v>
      </c>
      <c r="L5647" t="s">
        <v>155</v>
      </c>
      <c r="M5647" t="s">
        <v>155</v>
      </c>
      <c r="N5647" t="n">
        <v>-74.1944</v>
      </c>
      <c r="O5647" t="n">
        <v>40.1037</v>
      </c>
      <c r="P5647" t="n">
        <v>193</v>
      </c>
      <c r="Q5647" t="n">
        <v>193</v>
      </c>
      <c r="R5647" t="n">
        <v>0</v>
      </c>
      <c r="S5647" t="n">
        <v>93.8</v>
      </c>
      <c r="T5647" t="n">
        <v>0</v>
      </c>
      <c r="U5647" t="n">
        <v>0</v>
      </c>
      <c r="V5647" t="n">
        <v>0</v>
      </c>
      <c r="W5647" t="n">
        <v>6.2</v>
      </c>
      <c r="X5647" t="n">
        <v>100</v>
      </c>
      <c r="Y5647"/>
      <c r="Z5647" t="n">
        <v>19</v>
      </c>
      <c r="AA5647" t="n">
        <v>17</v>
      </c>
      <c r="AB5647" t="n">
        <v>88.2</v>
      </c>
      <c r="AC5647" t="n">
        <v>17</v>
      </c>
      <c r="AD5647" t="n">
        <v>11.8</v>
      </c>
      <c r="AE5647"/>
      <c r="AF5647" t="n">
        <v>23</v>
      </c>
      <c r="AG5647" t="n">
        <v>43</v>
      </c>
      <c r="AH5647" t="n">
        <v>92</v>
      </c>
      <c r="AI5647" t="n">
        <v>8936</v>
      </c>
      <c r="AJ5647" t="n">
        <v>7698</v>
      </c>
      <c r="AK5647" t="n">
        <v>7879</v>
      </c>
      <c r="AL5647" t="n">
        <v>6250</v>
      </c>
      <c r="AM5647" t="n">
        <v>9512</v>
      </c>
      <c r="AN5647"/>
      <c r="AO5647" t="n">
        <v>59</v>
      </c>
      <c r="AP5647" t="n">
        <v>1</v>
      </c>
      <c r="AQ5647"/>
      <c r="AR5647"/>
    </row>
    <row r="5648">
      <c r="A5648" t="n">
        <v>491923</v>
      </c>
      <c r="B5648" t="s">
        <v>8029</v>
      </c>
      <c r="C5648" t="s">
        <v>1494</v>
      </c>
      <c r="D5648" t="s">
        <v>4545</v>
      </c>
      <c r="E5648" t="s">
        <v>147</v>
      </c>
      <c r="F5648" t="s">
        <v>199</v>
      </c>
      <c r="G5648" t="s">
        <v>189</v>
      </c>
      <c r="H5648" t="s">
        <v>200</v>
      </c>
      <c r="I5648" t="s">
        <v>151</v>
      </c>
      <c r="J5648" t="s">
        <v>164</v>
      </c>
      <c r="K5648"/>
      <c r="L5648" t="s">
        <v>155</v>
      </c>
      <c r="M5648" t="s">
        <v>155</v>
      </c>
      <c r="N5648" t="n">
        <v>-80.8353</v>
      </c>
      <c r="O5648" t="n">
        <v>34.111</v>
      </c>
      <c r="P5648" t="n">
        <v>628</v>
      </c>
      <c r="Q5648" t="n">
        <v>628</v>
      </c>
      <c r="R5648" t="n">
        <v>99.7</v>
      </c>
      <c r="S5648" t="n">
        <v>36.5</v>
      </c>
      <c r="T5648" t="n">
        <v>52.7</v>
      </c>
      <c r="U5648" t="n">
        <v>4.3</v>
      </c>
      <c r="V5648" t="n">
        <v>1</v>
      </c>
      <c r="W5648" t="n">
        <v>0</v>
      </c>
      <c r="X5648"/>
      <c r="Y5648"/>
      <c r="Z5648" t="n">
        <v>20</v>
      </c>
      <c r="AA5648"/>
      <c r="AB5648"/>
      <c r="AC5648"/>
      <c r="AD5648"/>
      <c r="AE5648"/>
      <c r="AF5648" t="n">
        <v>429</v>
      </c>
      <c r="AG5648" t="n">
        <v>46</v>
      </c>
      <c r="AH5648" t="n">
        <v>46</v>
      </c>
      <c r="AI5648" t="n">
        <v>16245</v>
      </c>
      <c r="AJ5648" t="n">
        <v>15804</v>
      </c>
      <c r="AK5648" t="n">
        <v>15924</v>
      </c>
      <c r="AL5648" t="n">
        <v>17535</v>
      </c>
      <c r="AM5648" t="n">
        <v>19602</v>
      </c>
      <c r="AN5648" t="n">
        <v>19714</v>
      </c>
      <c r="AO5648"/>
      <c r="AP5648"/>
      <c r="AQ5648"/>
      <c r="AR5648"/>
    </row>
    <row r="5649">
      <c r="A5649" t="n">
        <v>491932</v>
      </c>
      <c r="B5649" t="s">
        <v>8030</v>
      </c>
      <c r="C5649" t="s">
        <v>8031</v>
      </c>
      <c r="D5649" t="s">
        <v>1078</v>
      </c>
      <c r="E5649" t="s">
        <v>147</v>
      </c>
      <c r="F5649" t="s">
        <v>199</v>
      </c>
      <c r="G5649" t="s">
        <v>189</v>
      </c>
      <c r="H5649" t="s">
        <v>200</v>
      </c>
      <c r="I5649" t="s">
        <v>186</v>
      </c>
      <c r="J5649" t="s">
        <v>164</v>
      </c>
      <c r="K5649"/>
      <c r="L5649" t="s">
        <v>155</v>
      </c>
      <c r="M5649" t="s">
        <v>155</v>
      </c>
      <c r="N5649" t="n">
        <v>-81.0468</v>
      </c>
      <c r="O5649" t="n">
        <v>29.2546</v>
      </c>
      <c r="P5649" t="n">
        <v>42</v>
      </c>
      <c r="Q5649" t="n">
        <v>42</v>
      </c>
      <c r="R5649" t="n">
        <v>9.5</v>
      </c>
      <c r="S5649" t="n">
        <v>45.2</v>
      </c>
      <c r="T5649" t="n">
        <v>26.2</v>
      </c>
      <c r="U5649" t="n">
        <v>21.4</v>
      </c>
      <c r="V5649" t="n">
        <v>2.4</v>
      </c>
      <c r="W5649" t="n">
        <v>0</v>
      </c>
      <c r="X5649" t="n">
        <v>76</v>
      </c>
      <c r="Y5649"/>
      <c r="Z5649" t="n">
        <v>14</v>
      </c>
      <c r="AA5649"/>
      <c r="AB5649"/>
      <c r="AC5649"/>
      <c r="AD5649"/>
      <c r="AE5649"/>
      <c r="AF5649" t="n">
        <v>23</v>
      </c>
      <c r="AG5649" t="n">
        <v>48</v>
      </c>
      <c r="AH5649" t="n">
        <v>48</v>
      </c>
      <c r="AI5649" t="n">
        <v>24928</v>
      </c>
      <c r="AJ5649" t="n">
        <v>22958</v>
      </c>
      <c r="AK5649" t="n">
        <v>24928</v>
      </c>
      <c r="AL5649" t="n">
        <v>28375</v>
      </c>
      <c r="AM5649" t="n">
        <v>24928</v>
      </c>
      <c r="AN5649"/>
      <c r="AO5649"/>
      <c r="AP5649"/>
      <c r="AQ5649"/>
      <c r="AR5649"/>
    </row>
    <row r="5650">
      <c r="A5650" t="n">
        <v>491941</v>
      </c>
      <c r="B5650" t="s">
        <v>8032</v>
      </c>
      <c r="C5650" t="s">
        <v>1742</v>
      </c>
      <c r="D5650" t="s">
        <v>1445</v>
      </c>
      <c r="E5650" t="s">
        <v>1434</v>
      </c>
      <c r="F5650" t="s">
        <v>279</v>
      </c>
      <c r="G5650" t="s">
        <v>189</v>
      </c>
      <c r="H5650" t="s">
        <v>174</v>
      </c>
      <c r="I5650" t="s">
        <v>186</v>
      </c>
      <c r="J5650" t="s">
        <v>164</v>
      </c>
      <c r="K5650" t="s">
        <v>176</v>
      </c>
      <c r="L5650" t="s">
        <v>155</v>
      </c>
      <c r="M5650" t="s">
        <v>155</v>
      </c>
      <c r="N5650" t="n">
        <v>-85.7102</v>
      </c>
      <c r="O5650" t="n">
        <v>38.3264</v>
      </c>
      <c r="P5650" t="n">
        <v>238</v>
      </c>
      <c r="Q5650" t="n">
        <v>238</v>
      </c>
      <c r="R5650" t="n">
        <v>97.1</v>
      </c>
      <c r="S5650" t="n">
        <v>73.1</v>
      </c>
      <c r="T5650" t="n">
        <v>12.2</v>
      </c>
      <c r="U5650" t="n">
        <v>7.6</v>
      </c>
      <c r="V5650" t="n">
        <v>1.3</v>
      </c>
      <c r="W5650" t="n">
        <v>0</v>
      </c>
      <c r="X5650" t="n">
        <v>61</v>
      </c>
      <c r="Y5650"/>
      <c r="Z5650" t="n">
        <v>10</v>
      </c>
      <c r="AA5650" t="n">
        <v>102</v>
      </c>
      <c r="AB5650" t="n">
        <v>62.7</v>
      </c>
      <c r="AC5650"/>
      <c r="AD5650"/>
      <c r="AE5650"/>
      <c r="AF5650" t="n">
        <v>122</v>
      </c>
      <c r="AG5650" t="n">
        <v>58</v>
      </c>
      <c r="AH5650" t="n">
        <v>75</v>
      </c>
      <c r="AI5650" t="n">
        <v>17583</v>
      </c>
      <c r="AJ5650" t="n">
        <v>18093</v>
      </c>
      <c r="AK5650"/>
      <c r="AL5650" t="n">
        <v>17035</v>
      </c>
      <c r="AM5650"/>
      <c r="AN5650"/>
      <c r="AO5650" t="n">
        <v>13</v>
      </c>
      <c r="AP5650"/>
      <c r="AQ5650"/>
      <c r="AR5650"/>
    </row>
    <row r="5651">
      <c r="A5651" t="n">
        <v>491950</v>
      </c>
      <c r="B5651" t="s">
        <v>8033</v>
      </c>
      <c r="C5651" t="s">
        <v>8034</v>
      </c>
      <c r="D5651" t="s">
        <v>440</v>
      </c>
      <c r="E5651" t="s">
        <v>267</v>
      </c>
      <c r="F5651" t="s">
        <v>279</v>
      </c>
      <c r="G5651" t="s">
        <v>189</v>
      </c>
      <c r="H5651" t="s">
        <v>174</v>
      </c>
      <c r="I5651" t="s">
        <v>186</v>
      </c>
      <c r="J5651" t="s">
        <v>164</v>
      </c>
      <c r="K5651"/>
      <c r="L5651" t="s">
        <v>155</v>
      </c>
      <c r="M5651" t="s">
        <v>155</v>
      </c>
      <c r="N5651" t="n">
        <v>-121.8016</v>
      </c>
      <c r="O5651" t="n">
        <v>37.9768</v>
      </c>
      <c r="P5651" t="n">
        <v>1480</v>
      </c>
      <c r="Q5651" t="n">
        <v>1480</v>
      </c>
      <c r="R5651" t="n">
        <v>82.7</v>
      </c>
      <c r="S5651" t="n">
        <v>17.4</v>
      </c>
      <c r="T5651" t="n">
        <v>15.3</v>
      </c>
      <c r="U5651" t="n">
        <v>47.4</v>
      </c>
      <c r="V5651" t="n">
        <v>12.4</v>
      </c>
      <c r="W5651" t="n">
        <v>0</v>
      </c>
      <c r="X5651" t="n">
        <v>100</v>
      </c>
      <c r="Y5651" t="n">
        <v>98</v>
      </c>
      <c r="Z5651" t="n">
        <v>25</v>
      </c>
      <c r="AA5651" t="n">
        <v>4</v>
      </c>
      <c r="AB5651" t="n">
        <v>75</v>
      </c>
      <c r="AC5651"/>
      <c r="AD5651"/>
      <c r="AE5651"/>
      <c r="AF5651" t="n">
        <v>9</v>
      </c>
      <c r="AG5651" t="n">
        <v>7</v>
      </c>
      <c r="AH5651" t="n">
        <v>9</v>
      </c>
      <c r="AI5651"/>
      <c r="AJ5651"/>
      <c r="AK5651"/>
      <c r="AL5651"/>
      <c r="AM5651"/>
      <c r="AN5651"/>
      <c r="AO5651" t="n">
        <v>24</v>
      </c>
      <c r="AP5651"/>
      <c r="AQ5651"/>
      <c r="AR5651"/>
    </row>
    <row r="5652">
      <c r="A5652" t="n">
        <v>491978</v>
      </c>
      <c r="B5652" t="s">
        <v>8035</v>
      </c>
      <c r="C5652" t="s">
        <v>5192</v>
      </c>
      <c r="D5652" t="s">
        <v>5078</v>
      </c>
      <c r="E5652" t="s">
        <v>147</v>
      </c>
      <c r="F5652" t="s">
        <v>199</v>
      </c>
      <c r="G5652" t="s">
        <v>189</v>
      </c>
      <c r="H5652" t="s">
        <v>200</v>
      </c>
      <c r="I5652" t="s">
        <v>186</v>
      </c>
      <c r="J5652" t="s">
        <v>164</v>
      </c>
      <c r="K5652"/>
      <c r="L5652" t="s">
        <v>155</v>
      </c>
      <c r="M5652" t="s">
        <v>155</v>
      </c>
      <c r="N5652" t="n">
        <v>-77.4038</v>
      </c>
      <c r="O5652" t="n">
        <v>37.2286</v>
      </c>
      <c r="P5652" t="n">
        <v>82</v>
      </c>
      <c r="Q5652" t="n">
        <v>82</v>
      </c>
      <c r="R5652" t="n">
        <v>56.1</v>
      </c>
      <c r="S5652" t="n">
        <v>4.9</v>
      </c>
      <c r="T5652" t="n">
        <v>86.6</v>
      </c>
      <c r="U5652" t="n">
        <v>4.9</v>
      </c>
      <c r="V5652" t="n">
        <v>1.2</v>
      </c>
      <c r="W5652" t="n">
        <v>0</v>
      </c>
      <c r="X5652" t="n">
        <v>100</v>
      </c>
      <c r="Y5652" t="n">
        <v>100</v>
      </c>
      <c r="Z5652" t="n">
        <v>2</v>
      </c>
      <c r="AA5652"/>
      <c r="AB5652"/>
      <c r="AC5652"/>
      <c r="AD5652"/>
      <c r="AE5652"/>
      <c r="AF5652" t="n">
        <v>4</v>
      </c>
      <c r="AG5652" t="n">
        <v>80</v>
      </c>
      <c r="AH5652" t="n">
        <v>80</v>
      </c>
      <c r="AI5652" t="n">
        <v>8773</v>
      </c>
      <c r="AJ5652" t="n">
        <v>8773</v>
      </c>
      <c r="AK5652"/>
      <c r="AL5652"/>
      <c r="AM5652"/>
      <c r="AN5652"/>
      <c r="AO5652"/>
      <c r="AP5652"/>
      <c r="AQ5652"/>
      <c r="AR5652"/>
    </row>
    <row r="5653">
      <c r="A5653" t="n">
        <v>491996</v>
      </c>
      <c r="B5653" t="s">
        <v>8036</v>
      </c>
      <c r="C5653" t="s">
        <v>2007</v>
      </c>
      <c r="D5653" t="s">
        <v>4775</v>
      </c>
      <c r="E5653" t="s">
        <v>283</v>
      </c>
      <c r="F5653" t="s">
        <v>199</v>
      </c>
      <c r="G5653" t="s">
        <v>189</v>
      </c>
      <c r="H5653" t="s">
        <v>200</v>
      </c>
      <c r="I5653" t="s">
        <v>151</v>
      </c>
      <c r="J5653" t="s">
        <v>164</v>
      </c>
      <c r="K5653"/>
      <c r="L5653" t="s">
        <v>155</v>
      </c>
      <c r="M5653" t="s">
        <v>155</v>
      </c>
      <c r="N5653" t="n">
        <v>-97.6881</v>
      </c>
      <c r="O5653" t="n">
        <v>30.6358</v>
      </c>
      <c r="P5653" t="n">
        <v>93</v>
      </c>
      <c r="Q5653" t="n">
        <v>93</v>
      </c>
      <c r="R5653" t="n">
        <v>98.9</v>
      </c>
      <c r="S5653" t="n">
        <v>72</v>
      </c>
      <c r="T5653" t="n">
        <v>4.3</v>
      </c>
      <c r="U5653" t="n">
        <v>11.8</v>
      </c>
      <c r="V5653" t="n">
        <v>0</v>
      </c>
      <c r="W5653" t="n">
        <v>0</v>
      </c>
      <c r="X5653" t="n">
        <v>93</v>
      </c>
      <c r="Y5653"/>
      <c r="Z5653" t="n">
        <v>9</v>
      </c>
      <c r="AA5653"/>
      <c r="AB5653"/>
      <c r="AC5653"/>
      <c r="AD5653"/>
      <c r="AE5653"/>
      <c r="AF5653" t="n">
        <v>54</v>
      </c>
      <c r="AG5653" t="n">
        <v>40</v>
      </c>
      <c r="AH5653" t="n">
        <v>40</v>
      </c>
      <c r="AI5653" t="n">
        <v>15219</v>
      </c>
      <c r="AJ5653" t="n">
        <v>16327</v>
      </c>
      <c r="AK5653"/>
      <c r="AL5653"/>
      <c r="AM5653"/>
      <c r="AN5653"/>
      <c r="AO5653"/>
      <c r="AP5653"/>
      <c r="AQ5653"/>
      <c r="AR5653"/>
    </row>
    <row r="5654">
      <c r="A5654" t="n">
        <v>492005</v>
      </c>
      <c r="B5654" t="s">
        <v>8037</v>
      </c>
      <c r="C5654" t="s">
        <v>999</v>
      </c>
      <c r="D5654" t="s">
        <v>3795</v>
      </c>
      <c r="E5654" t="s">
        <v>1434</v>
      </c>
      <c r="F5654" t="s">
        <v>199</v>
      </c>
      <c r="G5654" t="s">
        <v>189</v>
      </c>
      <c r="H5654" t="s">
        <v>200</v>
      </c>
      <c r="I5654" t="s">
        <v>186</v>
      </c>
      <c r="J5654" t="s">
        <v>164</v>
      </c>
      <c r="K5654"/>
      <c r="L5654" t="s">
        <v>155</v>
      </c>
      <c r="M5654" t="s">
        <v>155</v>
      </c>
      <c r="N5654" t="n">
        <v>-80.7693</v>
      </c>
      <c r="O5654" t="n">
        <v>40.0666</v>
      </c>
      <c r="P5654" t="n">
        <v>98</v>
      </c>
      <c r="Q5654" t="n">
        <v>98</v>
      </c>
      <c r="R5654" t="n">
        <v>96.9</v>
      </c>
      <c r="S5654" t="n">
        <v>77.6</v>
      </c>
      <c r="T5654" t="n">
        <v>7.1</v>
      </c>
      <c r="U5654" t="n">
        <v>2</v>
      </c>
      <c r="V5654" t="n">
        <v>0</v>
      </c>
      <c r="W5654" t="n">
        <v>0</v>
      </c>
      <c r="X5654" t="n">
        <v>88</v>
      </c>
      <c r="Y5654" t="n">
        <v>75</v>
      </c>
      <c r="Z5654" t="n">
        <v>17</v>
      </c>
      <c r="AA5654"/>
      <c r="AB5654"/>
      <c r="AC5654"/>
      <c r="AD5654"/>
      <c r="AE5654"/>
      <c r="AF5654" t="n">
        <v>43</v>
      </c>
      <c r="AG5654" t="n">
        <v>55</v>
      </c>
      <c r="AH5654" t="n">
        <v>60</v>
      </c>
      <c r="AI5654" t="n">
        <v>11860</v>
      </c>
      <c r="AJ5654" t="n">
        <v>12811</v>
      </c>
      <c r="AK5654" t="n">
        <v>17309</v>
      </c>
      <c r="AL5654"/>
      <c r="AM5654" t="n">
        <v>17309</v>
      </c>
      <c r="AN5654" t="n">
        <v>17309</v>
      </c>
      <c r="AO5654"/>
      <c r="AP5654"/>
      <c r="AQ5654"/>
      <c r="AR5654"/>
    </row>
    <row r="5655">
      <c r="A5655" t="n">
        <v>492023</v>
      </c>
      <c r="B5655" t="s">
        <v>8038</v>
      </c>
      <c r="C5655" t="s">
        <v>8039</v>
      </c>
      <c r="D5655" t="s">
        <v>1433</v>
      </c>
      <c r="E5655" t="s">
        <v>1434</v>
      </c>
      <c r="F5655" t="s">
        <v>199</v>
      </c>
      <c r="G5655" t="s">
        <v>189</v>
      </c>
      <c r="H5655" t="s">
        <v>200</v>
      </c>
      <c r="I5655" t="s">
        <v>186</v>
      </c>
      <c r="J5655" t="s">
        <v>164</v>
      </c>
      <c r="K5655"/>
      <c r="L5655" t="s">
        <v>155</v>
      </c>
      <c r="M5655" t="s">
        <v>155</v>
      </c>
      <c r="N5655" t="n">
        <v>-87.842</v>
      </c>
      <c r="O5655" t="n">
        <v>42.0171</v>
      </c>
      <c r="P5655" t="n">
        <v>266</v>
      </c>
      <c r="Q5655" t="n">
        <v>266</v>
      </c>
      <c r="R5655" t="n">
        <v>74.4</v>
      </c>
      <c r="S5655" t="n">
        <v>5.6</v>
      </c>
      <c r="T5655" t="n">
        <v>41.4</v>
      </c>
      <c r="U5655" t="n">
        <v>14.7</v>
      </c>
      <c r="V5655" t="n">
        <v>30.8</v>
      </c>
      <c r="W5655" t="n">
        <v>0</v>
      </c>
      <c r="X5655"/>
      <c r="Y5655" t="n">
        <v>100</v>
      </c>
      <c r="Z5655" t="n">
        <v>25</v>
      </c>
      <c r="AA5655"/>
      <c r="AB5655"/>
      <c r="AC5655"/>
      <c r="AD5655"/>
      <c r="AE5655"/>
      <c r="AF5655" t="n">
        <v>243</v>
      </c>
      <c r="AG5655" t="n">
        <v>21</v>
      </c>
      <c r="AH5655" t="n">
        <v>28</v>
      </c>
      <c r="AI5655" t="n">
        <v>44387</v>
      </c>
      <c r="AJ5655" t="n">
        <v>44843</v>
      </c>
      <c r="AK5655"/>
      <c r="AL5655"/>
      <c r="AM5655"/>
      <c r="AN5655"/>
      <c r="AO5655"/>
      <c r="AP5655"/>
      <c r="AQ5655"/>
      <c r="AR5655"/>
    </row>
    <row r="5656">
      <c r="A5656" t="n">
        <v>492069</v>
      </c>
      <c r="B5656" t="s">
        <v>8040</v>
      </c>
      <c r="C5656" t="s">
        <v>382</v>
      </c>
      <c r="D5656" t="s">
        <v>345</v>
      </c>
      <c r="E5656" t="s">
        <v>147</v>
      </c>
      <c r="F5656" t="s">
        <v>162</v>
      </c>
      <c r="G5656" t="s">
        <v>163</v>
      </c>
      <c r="H5656" t="s">
        <v>150</v>
      </c>
      <c r="I5656" t="s">
        <v>151</v>
      </c>
      <c r="J5656" t="s">
        <v>164</v>
      </c>
      <c r="K5656" t="s">
        <v>179</v>
      </c>
      <c r="L5656" t="s">
        <v>155</v>
      </c>
      <c r="M5656" t="s">
        <v>155</v>
      </c>
      <c r="N5656" t="n">
        <v>-93.0659</v>
      </c>
      <c r="O5656" t="n">
        <v>34.4996</v>
      </c>
      <c r="P5656" t="n">
        <v>115</v>
      </c>
      <c r="Q5656" t="n">
        <v>115</v>
      </c>
      <c r="R5656" t="n">
        <v>32.2</v>
      </c>
      <c r="S5656" t="n">
        <v>57.4</v>
      </c>
      <c r="T5656" t="n">
        <v>22.6</v>
      </c>
      <c r="U5656" t="n">
        <v>6.1</v>
      </c>
      <c r="V5656" t="n">
        <v>0.9</v>
      </c>
      <c r="W5656" t="n">
        <v>0.9</v>
      </c>
      <c r="X5656" t="n">
        <v>50</v>
      </c>
      <c r="Y5656"/>
      <c r="Z5656" t="n">
        <v>5</v>
      </c>
      <c r="AA5656"/>
      <c r="AB5656"/>
      <c r="AC5656"/>
      <c r="AD5656"/>
      <c r="AE5656"/>
      <c r="AF5656" t="n">
        <v>26</v>
      </c>
      <c r="AG5656" t="n">
        <v>61</v>
      </c>
      <c r="AH5656" t="n">
        <v>86</v>
      </c>
      <c r="AI5656" t="n">
        <v>15392</v>
      </c>
      <c r="AJ5656" t="n">
        <v>13384</v>
      </c>
      <c r="AK5656" t="n">
        <v>10831</v>
      </c>
      <c r="AL5656" t="n">
        <v>14750</v>
      </c>
      <c r="AM5656" t="n">
        <v>16301</v>
      </c>
      <c r="AN5656" t="n">
        <v>18709</v>
      </c>
      <c r="AO5656" t="n">
        <v>1</v>
      </c>
      <c r="AP5656" t="n">
        <v>13</v>
      </c>
      <c r="AQ5656"/>
      <c r="AR5656"/>
    </row>
    <row r="5657">
      <c r="A5657" t="n">
        <v>492078</v>
      </c>
      <c r="B5657" t="s">
        <v>8041</v>
      </c>
      <c r="C5657" t="s">
        <v>8042</v>
      </c>
      <c r="D5657" t="s">
        <v>1433</v>
      </c>
      <c r="E5657" t="s">
        <v>1434</v>
      </c>
      <c r="F5657" t="s">
        <v>199</v>
      </c>
      <c r="G5657" t="s">
        <v>189</v>
      </c>
      <c r="H5657" t="s">
        <v>200</v>
      </c>
      <c r="I5657" t="s">
        <v>186</v>
      </c>
      <c r="J5657" t="s">
        <v>164</v>
      </c>
      <c r="K5657"/>
      <c r="L5657" t="s">
        <v>155</v>
      </c>
      <c r="M5657" t="s">
        <v>155</v>
      </c>
      <c r="N5657" t="n">
        <v>-87.9057</v>
      </c>
      <c r="O5657" t="n">
        <v>42.1083</v>
      </c>
      <c r="P5657" t="n">
        <v>264</v>
      </c>
      <c r="Q5657" t="n">
        <v>264</v>
      </c>
      <c r="R5657" t="n">
        <v>0.4</v>
      </c>
      <c r="S5657" t="n">
        <v>44.3</v>
      </c>
      <c r="T5657" t="n">
        <v>8.3</v>
      </c>
      <c r="U5657" t="n">
        <v>28.4</v>
      </c>
      <c r="V5657" t="n">
        <v>15.9</v>
      </c>
      <c r="W5657" t="n">
        <v>0</v>
      </c>
      <c r="X5657"/>
      <c r="Y5657"/>
      <c r="Z5657" t="n">
        <v>5</v>
      </c>
      <c r="AA5657"/>
      <c r="AB5657"/>
      <c r="AC5657"/>
      <c r="AD5657"/>
      <c r="AE5657"/>
      <c r="AF5657" t="n">
        <v>0</v>
      </c>
      <c r="AG5657" t="n">
        <v>0</v>
      </c>
      <c r="AH5657" t="n">
        <v>10</v>
      </c>
      <c r="AI5657"/>
      <c r="AJ5657"/>
      <c r="AK5657"/>
      <c r="AL5657"/>
      <c r="AM5657"/>
      <c r="AN5657"/>
      <c r="AO5657"/>
      <c r="AP5657"/>
      <c r="AQ5657"/>
      <c r="AR5657"/>
    </row>
    <row r="5658">
      <c r="A5658" t="n">
        <v>492087</v>
      </c>
      <c r="B5658" t="s">
        <v>8043</v>
      </c>
      <c r="C5658" t="s">
        <v>5675</v>
      </c>
      <c r="D5658" t="s">
        <v>1929</v>
      </c>
      <c r="E5658" t="s">
        <v>891</v>
      </c>
      <c r="F5658" t="s">
        <v>162</v>
      </c>
      <c r="G5658" t="s">
        <v>163</v>
      </c>
      <c r="H5658" t="s">
        <v>150</v>
      </c>
      <c r="I5658" t="s">
        <v>151</v>
      </c>
      <c r="J5658" t="s">
        <v>164</v>
      </c>
      <c r="K5658"/>
      <c r="L5658" t="s">
        <v>155</v>
      </c>
      <c r="M5658" t="s">
        <v>155</v>
      </c>
      <c r="N5658" t="n">
        <v>-90.2606</v>
      </c>
      <c r="O5658" t="n">
        <v>38.6435</v>
      </c>
      <c r="P5658" t="n">
        <v>10</v>
      </c>
      <c r="Q5658"/>
      <c r="R5658"/>
      <c r="S5658"/>
      <c r="T5658"/>
      <c r="U5658"/>
      <c r="V5658"/>
      <c r="W5658"/>
      <c r="X5658"/>
      <c r="Y5658"/>
      <c r="Z5658"/>
      <c r="AA5658"/>
      <c r="AB5658"/>
      <c r="AC5658"/>
      <c r="AD5658"/>
      <c r="AE5658"/>
      <c r="AF5658"/>
      <c r="AG5658"/>
      <c r="AH5658"/>
      <c r="AI5658"/>
      <c r="AJ5658"/>
      <c r="AK5658"/>
      <c r="AL5658"/>
      <c r="AM5658"/>
      <c r="AN5658"/>
      <c r="AO5658"/>
      <c r="AP5658"/>
      <c r="AQ5658"/>
      <c r="AR5658"/>
    </row>
    <row r="5659">
      <c r="A5659" t="n">
        <v>492096</v>
      </c>
      <c r="B5659" t="s">
        <v>8044</v>
      </c>
      <c r="C5659" t="s">
        <v>2564</v>
      </c>
      <c r="D5659" t="s">
        <v>1745</v>
      </c>
      <c r="E5659" t="s">
        <v>1434</v>
      </c>
      <c r="F5659" t="s">
        <v>199</v>
      </c>
      <c r="G5659" t="s">
        <v>189</v>
      </c>
      <c r="H5659" t="s">
        <v>200</v>
      </c>
      <c r="I5659" t="s">
        <v>186</v>
      </c>
      <c r="J5659" t="s">
        <v>164</v>
      </c>
      <c r="K5659"/>
      <c r="L5659" t="s">
        <v>155</v>
      </c>
      <c r="M5659" t="s">
        <v>155</v>
      </c>
      <c r="N5659" t="n">
        <v>-83.3697</v>
      </c>
      <c r="O5659" t="n">
        <v>42.6396</v>
      </c>
      <c r="P5659" t="n">
        <v>10</v>
      </c>
      <c r="Q5659" t="n">
        <v>10</v>
      </c>
      <c r="R5659" t="n">
        <v>100</v>
      </c>
      <c r="S5659" t="n">
        <v>30</v>
      </c>
      <c r="T5659" t="n">
        <v>60</v>
      </c>
      <c r="U5659" t="n">
        <v>10</v>
      </c>
      <c r="V5659" t="n">
        <v>0</v>
      </c>
      <c r="W5659" t="n">
        <v>0</v>
      </c>
      <c r="X5659" t="n">
        <v>100</v>
      </c>
      <c r="Y5659"/>
      <c r="Z5659" t="n">
        <v>20</v>
      </c>
      <c r="AA5659"/>
      <c r="AB5659"/>
      <c r="AC5659"/>
      <c r="AD5659"/>
      <c r="AE5659"/>
      <c r="AF5659" t="n">
        <v>4</v>
      </c>
      <c r="AG5659" t="n">
        <v>30</v>
      </c>
      <c r="AH5659" t="n">
        <v>30</v>
      </c>
      <c r="AI5659" t="n">
        <v>7534</v>
      </c>
      <c r="AJ5659" t="n">
        <v>10082</v>
      </c>
      <c r="AK5659"/>
      <c r="AL5659"/>
      <c r="AM5659"/>
      <c r="AN5659"/>
      <c r="AO5659"/>
      <c r="AP5659"/>
      <c r="AQ5659"/>
      <c r="AR5659"/>
    </row>
    <row r="5660">
      <c r="A5660" t="n">
        <v>492139</v>
      </c>
      <c r="B5660" t="s">
        <v>8045</v>
      </c>
      <c r="C5660" t="s">
        <v>2480</v>
      </c>
      <c r="D5660" t="s">
        <v>1745</v>
      </c>
      <c r="E5660" t="s">
        <v>1434</v>
      </c>
      <c r="F5660" t="s">
        <v>199</v>
      </c>
      <c r="G5660" t="s">
        <v>189</v>
      </c>
      <c r="H5660" t="s">
        <v>200</v>
      </c>
      <c r="I5660" t="s">
        <v>151</v>
      </c>
      <c r="J5660" t="s">
        <v>164</v>
      </c>
      <c r="K5660"/>
      <c r="L5660" t="s">
        <v>155</v>
      </c>
      <c r="M5660" t="s">
        <v>155</v>
      </c>
      <c r="N5660" t="n">
        <v>-83.0815</v>
      </c>
      <c r="O5660" t="n">
        <v>42.3256</v>
      </c>
      <c r="P5660" t="n">
        <v>522</v>
      </c>
      <c r="Q5660" t="n">
        <v>522</v>
      </c>
      <c r="R5660" t="n">
        <v>19.5</v>
      </c>
      <c r="S5660" t="n">
        <v>17.6</v>
      </c>
      <c r="T5660" t="n">
        <v>51.1</v>
      </c>
      <c r="U5660" t="n">
        <v>14.2</v>
      </c>
      <c r="V5660" t="n">
        <v>2.3</v>
      </c>
      <c r="W5660" t="n">
        <v>0.2</v>
      </c>
      <c r="X5660"/>
      <c r="Y5660"/>
      <c r="Z5660" t="n">
        <v>17</v>
      </c>
      <c r="AA5660"/>
      <c r="AB5660"/>
      <c r="AC5660"/>
      <c r="AD5660"/>
      <c r="AE5660"/>
      <c r="AF5660" t="n">
        <v>266</v>
      </c>
      <c r="AG5660" t="n">
        <v>8</v>
      </c>
      <c r="AH5660" t="n">
        <v>17</v>
      </c>
      <c r="AI5660" t="n">
        <v>25919</v>
      </c>
      <c r="AJ5660" t="n">
        <v>26380</v>
      </c>
      <c r="AK5660" t="n">
        <v>22699</v>
      </c>
      <c r="AL5660"/>
      <c r="AM5660"/>
      <c r="AN5660"/>
      <c r="AO5660"/>
      <c r="AP5660"/>
      <c r="AQ5660"/>
      <c r="AR5660"/>
    </row>
    <row r="5661">
      <c r="A5661" t="n">
        <v>492148</v>
      </c>
      <c r="B5661" t="s">
        <v>8046</v>
      </c>
      <c r="C5661" t="s">
        <v>4048</v>
      </c>
      <c r="D5661" t="s">
        <v>4049</v>
      </c>
      <c r="E5661" t="s">
        <v>283</v>
      </c>
      <c r="F5661" t="s">
        <v>199</v>
      </c>
      <c r="G5661" t="s">
        <v>189</v>
      </c>
      <c r="H5661" t="s">
        <v>200</v>
      </c>
      <c r="I5661" t="s">
        <v>175</v>
      </c>
      <c r="J5661" t="s">
        <v>164</v>
      </c>
      <c r="K5661"/>
      <c r="L5661" t="s">
        <v>155</v>
      </c>
      <c r="M5661" t="s">
        <v>155</v>
      </c>
      <c r="N5661" t="n">
        <v>-95.403</v>
      </c>
      <c r="O5661" t="n">
        <v>35.7571</v>
      </c>
      <c r="P5661" t="n">
        <v>16</v>
      </c>
      <c r="Q5661" t="n">
        <v>16</v>
      </c>
      <c r="R5661" t="n">
        <v>93.8</v>
      </c>
      <c r="S5661" t="n">
        <v>37.5</v>
      </c>
      <c r="T5661" t="n">
        <v>12.5</v>
      </c>
      <c r="U5661" t="n">
        <v>0</v>
      </c>
      <c r="V5661" t="n">
        <v>0</v>
      </c>
      <c r="W5661" t="n">
        <v>0</v>
      </c>
      <c r="X5661" t="n">
        <v>100</v>
      </c>
      <c r="Y5661"/>
      <c r="Z5661" t="n">
        <v>16</v>
      </c>
      <c r="AA5661"/>
      <c r="AB5661"/>
      <c r="AC5661"/>
      <c r="AD5661"/>
      <c r="AE5661"/>
      <c r="AF5661" t="n">
        <v>9</v>
      </c>
      <c r="AG5661" t="n">
        <v>63</v>
      </c>
      <c r="AH5661" t="n">
        <v>100</v>
      </c>
      <c r="AI5661" t="n">
        <v>8202</v>
      </c>
      <c r="AJ5661" t="n">
        <v>8202</v>
      </c>
      <c r="AK5661"/>
      <c r="AL5661"/>
      <c r="AM5661"/>
      <c r="AN5661"/>
      <c r="AO5661"/>
      <c r="AP5661"/>
      <c r="AQ5661"/>
      <c r="AR5661"/>
    </row>
    <row r="5662">
      <c r="A5662" t="n">
        <v>492209</v>
      </c>
      <c r="B5662" t="s">
        <v>8047</v>
      </c>
      <c r="C5662" t="s">
        <v>448</v>
      </c>
      <c r="D5662" t="s">
        <v>440</v>
      </c>
      <c r="E5662" t="s">
        <v>267</v>
      </c>
      <c r="F5662" t="s">
        <v>162</v>
      </c>
      <c r="G5662" t="s">
        <v>163</v>
      </c>
      <c r="H5662" t="s">
        <v>150</v>
      </c>
      <c r="I5662" t="s">
        <v>151</v>
      </c>
      <c r="J5662" t="s">
        <v>164</v>
      </c>
      <c r="K5662"/>
      <c r="L5662" t="s">
        <v>155</v>
      </c>
      <c r="M5662" t="s">
        <v>155</v>
      </c>
      <c r="N5662" t="n">
        <v>-118.41</v>
      </c>
      <c r="O5662" t="n">
        <v>34.0308</v>
      </c>
      <c r="P5662" t="n">
        <v>41</v>
      </c>
      <c r="Q5662"/>
      <c r="R5662"/>
      <c r="S5662"/>
      <c r="T5662"/>
      <c r="U5662"/>
      <c r="V5662"/>
      <c r="W5662"/>
      <c r="X5662"/>
      <c r="Y5662"/>
      <c r="Z5662"/>
      <c r="AA5662"/>
      <c r="AB5662"/>
      <c r="AC5662"/>
      <c r="AD5662"/>
      <c r="AE5662"/>
      <c r="AF5662"/>
      <c r="AG5662"/>
      <c r="AH5662"/>
      <c r="AI5662"/>
      <c r="AJ5662"/>
      <c r="AK5662"/>
      <c r="AL5662"/>
      <c r="AM5662"/>
      <c r="AN5662"/>
      <c r="AO5662"/>
      <c r="AP5662"/>
      <c r="AQ5662"/>
      <c r="AR5662" t="n">
        <v>7</v>
      </c>
    </row>
    <row r="5663">
      <c r="A5663" t="n">
        <v>492281</v>
      </c>
      <c r="B5663" t="s">
        <v>8048</v>
      </c>
      <c r="C5663" t="s">
        <v>344</v>
      </c>
      <c r="D5663" t="s">
        <v>345</v>
      </c>
      <c r="E5663" t="s">
        <v>147</v>
      </c>
      <c r="F5663" t="s">
        <v>199</v>
      </c>
      <c r="G5663" t="s">
        <v>189</v>
      </c>
      <c r="H5663" t="s">
        <v>200</v>
      </c>
      <c r="I5663" t="s">
        <v>151</v>
      </c>
      <c r="J5663" t="s">
        <v>164</v>
      </c>
      <c r="K5663"/>
      <c r="L5663" t="s">
        <v>155</v>
      </c>
      <c r="M5663" t="s">
        <v>155</v>
      </c>
      <c r="N5663" t="n">
        <v>-92.3219</v>
      </c>
      <c r="O5663" t="n">
        <v>34.7246</v>
      </c>
      <c r="P5663" t="n">
        <v>57</v>
      </c>
      <c r="Q5663" t="n">
        <v>57</v>
      </c>
      <c r="R5663" t="n">
        <v>7</v>
      </c>
      <c r="S5663" t="n">
        <v>1.8</v>
      </c>
      <c r="T5663" t="n">
        <v>93</v>
      </c>
      <c r="U5663" t="n">
        <v>3.5</v>
      </c>
      <c r="V5663" t="n">
        <v>0</v>
      </c>
      <c r="W5663" t="n">
        <v>0</v>
      </c>
      <c r="X5663" t="n">
        <v>80</v>
      </c>
      <c r="Y5663"/>
      <c r="Z5663" t="n">
        <v>11</v>
      </c>
      <c r="AA5663"/>
      <c r="AB5663"/>
      <c r="AC5663"/>
      <c r="AD5663"/>
      <c r="AE5663"/>
      <c r="AF5663" t="n">
        <v>33</v>
      </c>
      <c r="AG5663" t="n">
        <v>54</v>
      </c>
      <c r="AH5663" t="n">
        <v>54</v>
      </c>
      <c r="AI5663" t="n">
        <v>17639</v>
      </c>
      <c r="AJ5663" t="n">
        <v>18027</v>
      </c>
      <c r="AK5663"/>
      <c r="AL5663"/>
      <c r="AM5663"/>
      <c r="AN5663"/>
      <c r="AO5663"/>
      <c r="AP5663"/>
      <c r="AQ5663"/>
      <c r="AR5663"/>
    </row>
    <row r="5664">
      <c r="A5664" t="n">
        <v>492306</v>
      </c>
      <c r="B5664" t="s">
        <v>8049</v>
      </c>
      <c r="C5664" t="s">
        <v>901</v>
      </c>
      <c r="D5664" t="s">
        <v>440</v>
      </c>
      <c r="E5664" t="s">
        <v>267</v>
      </c>
      <c r="F5664" t="s">
        <v>216</v>
      </c>
      <c r="G5664" t="s">
        <v>149</v>
      </c>
      <c r="H5664" t="s">
        <v>200</v>
      </c>
      <c r="I5664" t="s">
        <v>186</v>
      </c>
      <c r="J5664" t="s">
        <v>164</v>
      </c>
      <c r="K5664"/>
      <c r="L5664" t="s">
        <v>155</v>
      </c>
      <c r="M5664" t="s">
        <v>155</v>
      </c>
      <c r="N5664" t="n">
        <v>-117.0885</v>
      </c>
      <c r="O5664" t="n">
        <v>33.1312</v>
      </c>
      <c r="P5664" t="n">
        <v>322</v>
      </c>
      <c r="Q5664" t="n">
        <v>322</v>
      </c>
      <c r="R5664" t="n">
        <v>81.1</v>
      </c>
      <c r="S5664" t="n">
        <v>20.8</v>
      </c>
      <c r="T5664" t="n">
        <v>0.6</v>
      </c>
      <c r="U5664" t="n">
        <v>66.1</v>
      </c>
      <c r="V5664" t="n">
        <v>7.5</v>
      </c>
      <c r="W5664" t="n">
        <v>0</v>
      </c>
      <c r="X5664"/>
      <c r="Y5664"/>
      <c r="Z5664" t="n">
        <v>15</v>
      </c>
      <c r="AA5664"/>
      <c r="AB5664"/>
      <c r="AC5664"/>
      <c r="AD5664"/>
      <c r="AE5664"/>
      <c r="AF5664" t="n">
        <v>0</v>
      </c>
      <c r="AG5664" t="n">
        <v>0</v>
      </c>
      <c r="AH5664" t="n">
        <v>0</v>
      </c>
      <c r="AI5664"/>
      <c r="AJ5664"/>
      <c r="AK5664"/>
      <c r="AL5664"/>
      <c r="AM5664"/>
      <c r="AN5664"/>
      <c r="AO5664"/>
      <c r="AP5664"/>
      <c r="AQ5664"/>
      <c r="AR5664"/>
    </row>
    <row r="5665">
      <c r="A5665" t="n">
        <v>492315</v>
      </c>
      <c r="B5665" t="s">
        <v>8050</v>
      </c>
      <c r="C5665" t="s">
        <v>5859</v>
      </c>
      <c r="D5665" t="s">
        <v>440</v>
      </c>
      <c r="E5665" t="s">
        <v>267</v>
      </c>
      <c r="F5665" t="s">
        <v>216</v>
      </c>
      <c r="G5665" t="s">
        <v>149</v>
      </c>
      <c r="H5665" t="s">
        <v>200</v>
      </c>
      <c r="I5665" t="s">
        <v>186</v>
      </c>
      <c r="J5665" t="s">
        <v>164</v>
      </c>
      <c r="K5665"/>
      <c r="L5665" t="s">
        <v>155</v>
      </c>
      <c r="M5665" t="s">
        <v>155</v>
      </c>
      <c r="N5665" t="n">
        <v>-117.0358</v>
      </c>
      <c r="O5665" t="n">
        <v>32.9788</v>
      </c>
      <c r="P5665" t="n">
        <v>142</v>
      </c>
      <c r="Q5665" t="n">
        <v>142</v>
      </c>
      <c r="R5665" t="n">
        <v>77.5</v>
      </c>
      <c r="S5665" t="n">
        <v>49.3</v>
      </c>
      <c r="T5665" t="n">
        <v>0.7</v>
      </c>
      <c r="U5665" t="n">
        <v>24.6</v>
      </c>
      <c r="V5665" t="n">
        <v>16.9</v>
      </c>
      <c r="W5665" t="n">
        <v>0</v>
      </c>
      <c r="X5665"/>
      <c r="Y5665"/>
      <c r="Z5665" t="n">
        <v>11</v>
      </c>
      <c r="AA5665"/>
      <c r="AB5665"/>
      <c r="AC5665"/>
      <c r="AD5665"/>
      <c r="AE5665"/>
      <c r="AF5665" t="n">
        <v>0</v>
      </c>
      <c r="AG5665" t="n">
        <v>0</v>
      </c>
      <c r="AH5665" t="n">
        <v>0</v>
      </c>
      <c r="AI5665"/>
      <c r="AJ5665"/>
      <c r="AK5665"/>
      <c r="AL5665"/>
      <c r="AM5665"/>
      <c r="AN5665"/>
      <c r="AO5665"/>
      <c r="AP5665"/>
      <c r="AQ5665"/>
      <c r="AR5665"/>
    </row>
    <row r="5666">
      <c r="A5666" t="n">
        <v>492324</v>
      </c>
      <c r="B5666" t="s">
        <v>8051</v>
      </c>
      <c r="C5666" t="s">
        <v>8052</v>
      </c>
      <c r="D5666" t="s">
        <v>440</v>
      </c>
      <c r="E5666" t="s">
        <v>267</v>
      </c>
      <c r="F5666" t="s">
        <v>216</v>
      </c>
      <c r="G5666" t="s">
        <v>149</v>
      </c>
      <c r="H5666" t="s">
        <v>200</v>
      </c>
      <c r="I5666" t="s">
        <v>186</v>
      </c>
      <c r="J5666" t="s">
        <v>164</v>
      </c>
      <c r="K5666"/>
      <c r="L5666" t="s">
        <v>155</v>
      </c>
      <c r="M5666" t="s">
        <v>155</v>
      </c>
      <c r="N5666" t="n">
        <v>-117.2403</v>
      </c>
      <c r="O5666" t="n">
        <v>33.1873</v>
      </c>
      <c r="P5666" t="n">
        <v>343</v>
      </c>
      <c r="Q5666" t="n">
        <v>343</v>
      </c>
      <c r="R5666" t="n">
        <v>85.4</v>
      </c>
      <c r="S5666" t="n">
        <v>15.5</v>
      </c>
      <c r="T5666" t="n">
        <v>2.3</v>
      </c>
      <c r="U5666" t="n">
        <v>69.7</v>
      </c>
      <c r="V5666" t="n">
        <v>6.4</v>
      </c>
      <c r="W5666" t="n">
        <v>0</v>
      </c>
      <c r="X5666"/>
      <c r="Y5666"/>
      <c r="Z5666" t="n">
        <v>18</v>
      </c>
      <c r="AA5666"/>
      <c r="AB5666"/>
      <c r="AC5666"/>
      <c r="AD5666"/>
      <c r="AE5666"/>
      <c r="AF5666" t="n">
        <v>0</v>
      </c>
      <c r="AG5666" t="n">
        <v>0</v>
      </c>
      <c r="AH5666" t="n">
        <v>0</v>
      </c>
      <c r="AI5666"/>
      <c r="AJ5666"/>
      <c r="AK5666"/>
      <c r="AL5666"/>
      <c r="AM5666"/>
      <c r="AN5666"/>
      <c r="AO5666"/>
      <c r="AP5666"/>
      <c r="AQ5666"/>
      <c r="AR5666"/>
    </row>
    <row r="5667">
      <c r="A5667" t="n">
        <v>492360</v>
      </c>
      <c r="B5667" t="s">
        <v>8053</v>
      </c>
      <c r="C5667" t="s">
        <v>6906</v>
      </c>
      <c r="D5667" t="s">
        <v>1078</v>
      </c>
      <c r="E5667" t="s">
        <v>147</v>
      </c>
      <c r="F5667" t="s">
        <v>199</v>
      </c>
      <c r="G5667" t="s">
        <v>189</v>
      </c>
      <c r="H5667" t="s">
        <v>200</v>
      </c>
      <c r="I5667" t="s">
        <v>151</v>
      </c>
      <c r="J5667" t="s">
        <v>164</v>
      </c>
      <c r="K5667"/>
      <c r="L5667" t="s">
        <v>155</v>
      </c>
      <c r="M5667" t="s">
        <v>155</v>
      </c>
      <c r="N5667" t="n">
        <v>-80.119</v>
      </c>
      <c r="O5667" t="n">
        <v>26.461</v>
      </c>
      <c r="P5667" t="n">
        <v>85</v>
      </c>
      <c r="Q5667" t="n">
        <v>85</v>
      </c>
      <c r="R5667" t="n">
        <v>69.4</v>
      </c>
      <c r="S5667" t="n">
        <v>24.7</v>
      </c>
      <c r="T5667" t="n">
        <v>40</v>
      </c>
      <c r="U5667" t="n">
        <v>17.6</v>
      </c>
      <c r="V5667" t="n">
        <v>1.2</v>
      </c>
      <c r="W5667" t="n">
        <v>2.4</v>
      </c>
      <c r="X5667" t="n">
        <v>71</v>
      </c>
      <c r="Y5667" t="n">
        <v>0</v>
      </c>
      <c r="Z5667" t="n">
        <v>5</v>
      </c>
      <c r="AA5667"/>
      <c r="AB5667"/>
      <c r="AC5667"/>
      <c r="AD5667"/>
      <c r="AE5667"/>
      <c r="AF5667" t="n">
        <v>22</v>
      </c>
      <c r="AG5667" t="n">
        <v>46</v>
      </c>
      <c r="AH5667" t="n">
        <v>49</v>
      </c>
      <c r="AI5667" t="n">
        <v>28167</v>
      </c>
      <c r="AJ5667" t="n">
        <v>28407</v>
      </c>
      <c r="AK5667" t="n">
        <v>27565</v>
      </c>
      <c r="AL5667"/>
      <c r="AM5667"/>
      <c r="AN5667"/>
      <c r="AO5667"/>
      <c r="AP5667"/>
      <c r="AQ5667"/>
      <c r="AR5667"/>
    </row>
    <row r="5668">
      <c r="A5668" t="n">
        <v>492421</v>
      </c>
      <c r="B5668" t="s">
        <v>8054</v>
      </c>
      <c r="C5668" t="s">
        <v>3603</v>
      </c>
      <c r="D5668" t="s">
        <v>3570</v>
      </c>
      <c r="E5668" t="s">
        <v>147</v>
      </c>
      <c r="F5668" t="s">
        <v>199</v>
      </c>
      <c r="G5668" t="s">
        <v>189</v>
      </c>
      <c r="H5668" t="s">
        <v>200</v>
      </c>
      <c r="I5668" t="s">
        <v>151</v>
      </c>
      <c r="J5668" t="s">
        <v>164</v>
      </c>
      <c r="K5668"/>
      <c r="L5668" t="s">
        <v>155</v>
      </c>
      <c r="M5668" t="s">
        <v>155</v>
      </c>
      <c r="N5668" t="n">
        <v>-80.7571</v>
      </c>
      <c r="O5668" t="n">
        <v>35.2114</v>
      </c>
      <c r="P5668" t="n">
        <v>27</v>
      </c>
      <c r="Q5668" t="n">
        <v>27</v>
      </c>
      <c r="R5668" t="n">
        <v>14.8</v>
      </c>
      <c r="S5668" t="n">
        <v>0</v>
      </c>
      <c r="T5668" t="n">
        <v>85.2</v>
      </c>
      <c r="U5668" t="n">
        <v>7.4</v>
      </c>
      <c r="V5668" t="n">
        <v>3.7</v>
      </c>
      <c r="W5668" t="n">
        <v>0</v>
      </c>
      <c r="X5668" t="n">
        <v>71</v>
      </c>
      <c r="Y5668"/>
      <c r="Z5668" t="n">
        <v>20</v>
      </c>
      <c r="AA5668"/>
      <c r="AB5668"/>
      <c r="AC5668"/>
      <c r="AD5668"/>
      <c r="AE5668"/>
      <c r="AF5668" t="n">
        <v>10</v>
      </c>
      <c r="AG5668" t="n">
        <v>100</v>
      </c>
      <c r="AH5668" t="n">
        <v>100</v>
      </c>
      <c r="AI5668" t="n">
        <v>19563</v>
      </c>
      <c r="AJ5668"/>
      <c r="AK5668" t="n">
        <v>19563</v>
      </c>
      <c r="AL5668"/>
      <c r="AM5668"/>
      <c r="AN5668"/>
      <c r="AO5668"/>
      <c r="AP5668"/>
      <c r="AQ5668"/>
      <c r="AR5668"/>
    </row>
    <row r="5669">
      <c r="A5669" t="n">
        <v>492449</v>
      </c>
      <c r="B5669" t="s">
        <v>8055</v>
      </c>
      <c r="C5669" t="s">
        <v>789</v>
      </c>
      <c r="D5669" t="s">
        <v>440</v>
      </c>
      <c r="E5669" t="s">
        <v>267</v>
      </c>
      <c r="F5669" t="s">
        <v>279</v>
      </c>
      <c r="G5669" t="s">
        <v>189</v>
      </c>
      <c r="H5669" t="s">
        <v>174</v>
      </c>
      <c r="I5669" t="s">
        <v>186</v>
      </c>
      <c r="J5669" t="s">
        <v>164</v>
      </c>
      <c r="K5669" t="s">
        <v>176</v>
      </c>
      <c r="L5669" t="s">
        <v>155</v>
      </c>
      <c r="M5669" t="s">
        <v>155</v>
      </c>
      <c r="N5669" t="n">
        <v>-117.1602</v>
      </c>
      <c r="O5669" t="n">
        <v>33.1369</v>
      </c>
      <c r="P5669" t="n">
        <v>960</v>
      </c>
      <c r="Q5669" t="n">
        <v>960</v>
      </c>
      <c r="R5669" t="n">
        <v>77.3</v>
      </c>
      <c r="S5669" t="n">
        <v>23.1</v>
      </c>
      <c r="T5669" t="n">
        <v>4.1</v>
      </c>
      <c r="U5669" t="n">
        <v>52.2</v>
      </c>
      <c r="V5669" t="n">
        <v>8.8</v>
      </c>
      <c r="W5669" t="n">
        <v>0</v>
      </c>
      <c r="X5669" t="n">
        <v>91</v>
      </c>
      <c r="Y5669"/>
      <c r="Z5669" t="n">
        <v>25</v>
      </c>
      <c r="AA5669" t="n">
        <v>168</v>
      </c>
      <c r="AB5669" t="n">
        <v>58.3</v>
      </c>
      <c r="AC5669"/>
      <c r="AD5669"/>
      <c r="AE5669"/>
      <c r="AF5669" t="n">
        <v>283</v>
      </c>
      <c r="AG5669" t="n">
        <v>42</v>
      </c>
      <c r="AH5669" t="n">
        <v>43</v>
      </c>
      <c r="AI5669" t="n">
        <v>28363</v>
      </c>
      <c r="AJ5669" t="n">
        <v>29548</v>
      </c>
      <c r="AK5669" t="n">
        <v>32615</v>
      </c>
      <c r="AL5669" t="n">
        <v>33477</v>
      </c>
      <c r="AM5669"/>
      <c r="AN5669"/>
      <c r="AO5669" t="n">
        <v>99</v>
      </c>
      <c r="AP5669"/>
      <c r="AQ5669"/>
      <c r="AR5669"/>
    </row>
    <row r="5670">
      <c r="A5670" t="n">
        <v>492476</v>
      </c>
      <c r="B5670" t="s">
        <v>8056</v>
      </c>
      <c r="C5670" t="s">
        <v>8057</v>
      </c>
      <c r="D5670" t="s">
        <v>5462</v>
      </c>
      <c r="E5670" t="s">
        <v>5452</v>
      </c>
      <c r="F5670" t="s">
        <v>162</v>
      </c>
      <c r="G5670" t="s">
        <v>163</v>
      </c>
      <c r="H5670" t="s">
        <v>150</v>
      </c>
      <c r="I5670" t="s">
        <v>186</v>
      </c>
      <c r="J5670" t="s">
        <v>164</v>
      </c>
      <c r="K5670" t="s">
        <v>176</v>
      </c>
      <c r="L5670" t="s">
        <v>155</v>
      </c>
      <c r="M5670" t="s">
        <v>155</v>
      </c>
      <c r="N5670" t="n">
        <v>-66.5056</v>
      </c>
      <c r="O5670" t="n">
        <v>18.1098</v>
      </c>
      <c r="P5670" t="n">
        <v>373</v>
      </c>
      <c r="Q5670" t="n">
        <v>373</v>
      </c>
      <c r="R5670" t="n">
        <v>80.7</v>
      </c>
      <c r="S5670" t="n">
        <v>0</v>
      </c>
      <c r="T5670" t="n">
        <v>0</v>
      </c>
      <c r="U5670" t="n">
        <v>100</v>
      </c>
      <c r="V5670" t="n">
        <v>0</v>
      </c>
      <c r="W5670" t="n">
        <v>0</v>
      </c>
      <c r="X5670"/>
      <c r="Y5670" t="n">
        <v>100</v>
      </c>
      <c r="Z5670" t="n">
        <v>19</v>
      </c>
      <c r="AA5670" t="n">
        <v>22</v>
      </c>
      <c r="AB5670" t="n">
        <v>36.4</v>
      </c>
      <c r="AC5670"/>
      <c r="AD5670"/>
      <c r="AE5670"/>
      <c r="AF5670" t="n">
        <v>26</v>
      </c>
      <c r="AG5670" t="n">
        <v>70</v>
      </c>
      <c r="AH5670" t="n">
        <v>70</v>
      </c>
      <c r="AI5670" t="n">
        <v>8121</v>
      </c>
      <c r="AJ5670" t="n">
        <v>8212</v>
      </c>
      <c r="AK5670" t="n">
        <v>7220</v>
      </c>
      <c r="AL5670" t="n">
        <v>9904</v>
      </c>
      <c r="AM5670"/>
      <c r="AN5670"/>
      <c r="AO5670" t="n">
        <v>42</v>
      </c>
      <c r="AP5670"/>
      <c r="AQ5670"/>
      <c r="AR5670"/>
    </row>
    <row r="5671">
      <c r="A5671" t="n">
        <v>492607</v>
      </c>
      <c r="B5671" t="s">
        <v>8058</v>
      </c>
      <c r="C5671" t="s">
        <v>4983</v>
      </c>
      <c r="D5671" t="s">
        <v>4775</v>
      </c>
      <c r="E5671" t="s">
        <v>283</v>
      </c>
      <c r="F5671" t="s">
        <v>162</v>
      </c>
      <c r="G5671" t="s">
        <v>163</v>
      </c>
      <c r="H5671" t="s">
        <v>150</v>
      </c>
      <c r="I5671" t="s">
        <v>151</v>
      </c>
      <c r="J5671" t="s">
        <v>164</v>
      </c>
      <c r="K5671" t="s">
        <v>209</v>
      </c>
      <c r="L5671" t="s">
        <v>155</v>
      </c>
      <c r="M5671" t="s">
        <v>155</v>
      </c>
      <c r="N5671" t="n">
        <v>-96.7572</v>
      </c>
      <c r="O5671" t="n">
        <v>32.9798</v>
      </c>
      <c r="P5671" t="n">
        <v>167</v>
      </c>
      <c r="Q5671" t="n">
        <v>3</v>
      </c>
      <c r="R5671" t="n">
        <v>66.7</v>
      </c>
      <c r="S5671" t="n">
        <v>0</v>
      </c>
      <c r="T5671" t="n">
        <v>0</v>
      </c>
      <c r="U5671" t="n">
        <v>66.7</v>
      </c>
      <c r="V5671" t="n">
        <v>0</v>
      </c>
      <c r="W5671" t="n">
        <v>0</v>
      </c>
      <c r="X5671"/>
      <c r="Y5671"/>
      <c r="Z5671"/>
      <c r="AA5671"/>
      <c r="AB5671"/>
      <c r="AC5671"/>
      <c r="AD5671"/>
      <c r="AE5671"/>
      <c r="AF5671" t="n">
        <v>0</v>
      </c>
      <c r="AG5671" t="n">
        <v>100</v>
      </c>
      <c r="AH5671" t="n">
        <v>100</v>
      </c>
      <c r="AI5671"/>
      <c r="AJ5671"/>
      <c r="AK5671"/>
      <c r="AL5671"/>
      <c r="AM5671"/>
      <c r="AN5671"/>
      <c r="AO5671"/>
      <c r="AP5671"/>
      <c r="AQ5671" t="n">
        <v>15</v>
      </c>
      <c r="AR5671"/>
    </row>
    <row r="5672">
      <c r="A5672" t="n">
        <v>492643</v>
      </c>
      <c r="B5672" t="s">
        <v>8059</v>
      </c>
      <c r="C5672" t="s">
        <v>6979</v>
      </c>
      <c r="D5672" t="s">
        <v>5078</v>
      </c>
      <c r="E5672" t="s">
        <v>147</v>
      </c>
      <c r="F5672" t="s">
        <v>199</v>
      </c>
      <c r="G5672" t="s">
        <v>189</v>
      </c>
      <c r="H5672" t="s">
        <v>200</v>
      </c>
      <c r="I5672" t="s">
        <v>186</v>
      </c>
      <c r="J5672" t="s">
        <v>164</v>
      </c>
      <c r="K5672"/>
      <c r="L5672" t="s">
        <v>155</v>
      </c>
      <c r="M5672" t="s">
        <v>155</v>
      </c>
      <c r="N5672" t="n">
        <v>-77.2447</v>
      </c>
      <c r="O5672" t="n">
        <v>38.9262</v>
      </c>
      <c r="P5672" t="n">
        <v>172</v>
      </c>
      <c r="Q5672" t="n">
        <v>172</v>
      </c>
      <c r="R5672" t="n">
        <v>76.7</v>
      </c>
      <c r="S5672" t="n">
        <v>27.9</v>
      </c>
      <c r="T5672" t="n">
        <v>37.2</v>
      </c>
      <c r="U5672" t="n">
        <v>12.8</v>
      </c>
      <c r="V5672" t="n">
        <v>3.5</v>
      </c>
      <c r="W5672" t="n">
        <v>0</v>
      </c>
      <c r="X5672"/>
      <c r="Y5672"/>
      <c r="Z5672" t="n">
        <v>12</v>
      </c>
      <c r="AA5672"/>
      <c r="AB5672"/>
      <c r="AC5672"/>
      <c r="AD5672"/>
      <c r="AE5672"/>
      <c r="AF5672" t="n">
        <v>36</v>
      </c>
      <c r="AG5672" t="n">
        <v>57</v>
      </c>
      <c r="AH5672" t="n">
        <v>57</v>
      </c>
      <c r="AI5672" t="n">
        <v>23232</v>
      </c>
      <c r="AJ5672" t="n">
        <v>22755</v>
      </c>
      <c r="AK5672" t="n">
        <v>22541</v>
      </c>
      <c r="AL5672" t="n">
        <v>23250</v>
      </c>
      <c r="AM5672" t="n">
        <v>26854</v>
      </c>
      <c r="AN5672" t="n">
        <v>26854</v>
      </c>
      <c r="AO5672"/>
      <c r="AP5672"/>
      <c r="AQ5672"/>
      <c r="AR5672"/>
    </row>
    <row r="5673">
      <c r="A5673" t="n">
        <v>492652</v>
      </c>
      <c r="B5673" t="s">
        <v>8060</v>
      </c>
      <c r="C5673" t="s">
        <v>218</v>
      </c>
      <c r="D5673" t="s">
        <v>1078</v>
      </c>
      <c r="E5673" t="s">
        <v>147</v>
      </c>
      <c r="F5673" t="s">
        <v>199</v>
      </c>
      <c r="G5673" t="s">
        <v>189</v>
      </c>
      <c r="H5673" t="s">
        <v>200</v>
      </c>
      <c r="I5673" t="s">
        <v>151</v>
      </c>
      <c r="J5673" t="s">
        <v>164</v>
      </c>
      <c r="K5673"/>
      <c r="L5673" t="s">
        <v>155</v>
      </c>
      <c r="M5673" t="s">
        <v>155</v>
      </c>
      <c r="N5673" t="n">
        <v>-81.6521</v>
      </c>
      <c r="O5673" t="n">
        <v>30.4281</v>
      </c>
      <c r="P5673" t="n">
        <v>43</v>
      </c>
      <c r="Q5673" t="n">
        <v>43</v>
      </c>
      <c r="R5673" t="n">
        <v>41.9</v>
      </c>
      <c r="S5673" t="n">
        <v>11.6</v>
      </c>
      <c r="T5673" t="n">
        <v>83.7</v>
      </c>
      <c r="U5673" t="n">
        <v>4.7</v>
      </c>
      <c r="V5673" t="n">
        <v>0</v>
      </c>
      <c r="W5673" t="n">
        <v>0</v>
      </c>
      <c r="X5673" t="n">
        <v>86</v>
      </c>
      <c r="Y5673"/>
      <c r="Z5673" t="n">
        <v>10</v>
      </c>
      <c r="AA5673"/>
      <c r="AB5673"/>
      <c r="AC5673"/>
      <c r="AD5673"/>
      <c r="AE5673"/>
      <c r="AF5673" t="n">
        <v>18</v>
      </c>
      <c r="AG5673" t="n">
        <v>56</v>
      </c>
      <c r="AH5673" t="n">
        <v>56</v>
      </c>
      <c r="AI5673" t="n">
        <v>20060</v>
      </c>
      <c r="AJ5673" t="n">
        <v>18247</v>
      </c>
      <c r="AK5673"/>
      <c r="AL5673" t="n">
        <v>22915</v>
      </c>
      <c r="AM5673"/>
      <c r="AN5673"/>
      <c r="AO5673"/>
      <c r="AP5673"/>
      <c r="AQ5673"/>
      <c r="AR5673"/>
    </row>
    <row r="5674">
      <c r="A5674" t="n">
        <v>492661</v>
      </c>
      <c r="B5674" t="s">
        <v>8061</v>
      </c>
      <c r="C5674" t="s">
        <v>668</v>
      </c>
      <c r="D5674" t="s">
        <v>440</v>
      </c>
      <c r="E5674" t="s">
        <v>267</v>
      </c>
      <c r="F5674" t="s">
        <v>199</v>
      </c>
      <c r="G5674" t="s">
        <v>189</v>
      </c>
      <c r="H5674" t="s">
        <v>200</v>
      </c>
      <c r="I5674" t="s">
        <v>151</v>
      </c>
      <c r="J5674" t="s">
        <v>164</v>
      </c>
      <c r="K5674"/>
      <c r="L5674" t="s">
        <v>155</v>
      </c>
      <c r="M5674" t="s">
        <v>155</v>
      </c>
      <c r="N5674" t="n">
        <v>-121.2938</v>
      </c>
      <c r="O5674" t="n">
        <v>38.0007</v>
      </c>
      <c r="P5674" t="n">
        <v>467</v>
      </c>
      <c r="Q5674" t="n">
        <v>467</v>
      </c>
      <c r="R5674" t="n">
        <v>83.9</v>
      </c>
      <c r="S5674" t="n">
        <v>19.9</v>
      </c>
      <c r="T5674" t="n">
        <v>12.4</v>
      </c>
      <c r="U5674" t="n">
        <v>53.7</v>
      </c>
      <c r="V5674" t="n">
        <v>7.1</v>
      </c>
      <c r="W5674" t="n">
        <v>0.4</v>
      </c>
      <c r="X5674" t="n">
        <v>81</v>
      </c>
      <c r="Y5674"/>
      <c r="Z5674" t="n">
        <v>17</v>
      </c>
      <c r="AA5674"/>
      <c r="AB5674"/>
      <c r="AC5674"/>
      <c r="AD5674"/>
      <c r="AE5674"/>
      <c r="AF5674" t="n">
        <v>158</v>
      </c>
      <c r="AG5674" t="n">
        <v>67</v>
      </c>
      <c r="AH5674" t="n">
        <v>67</v>
      </c>
      <c r="AI5674" t="n">
        <v>15675</v>
      </c>
      <c r="AJ5674" t="n">
        <v>15141</v>
      </c>
      <c r="AK5674" t="n">
        <v>15669</v>
      </c>
      <c r="AL5674" t="n">
        <v>15295</v>
      </c>
      <c r="AM5674" t="n">
        <v>19935</v>
      </c>
      <c r="AN5674" t="n">
        <v>18792</v>
      </c>
      <c r="AO5674"/>
      <c r="AP5674"/>
      <c r="AQ5674"/>
      <c r="AR5674"/>
    </row>
    <row r="5675">
      <c r="A5675" t="n">
        <v>492689</v>
      </c>
      <c r="B5675" t="s">
        <v>8062</v>
      </c>
      <c r="C5675" t="s">
        <v>4838</v>
      </c>
      <c r="D5675" t="s">
        <v>4775</v>
      </c>
      <c r="E5675" t="s">
        <v>283</v>
      </c>
      <c r="F5675" t="s">
        <v>148</v>
      </c>
      <c r="G5675" t="s">
        <v>149</v>
      </c>
      <c r="H5675" t="s">
        <v>150</v>
      </c>
      <c r="I5675" t="s">
        <v>151</v>
      </c>
      <c r="J5675" t="s">
        <v>164</v>
      </c>
      <c r="K5675" t="s">
        <v>209</v>
      </c>
      <c r="L5675" t="s">
        <v>155</v>
      </c>
      <c r="M5675" t="s">
        <v>155</v>
      </c>
      <c r="N5675" t="n">
        <v>-106.4312</v>
      </c>
      <c r="O5675" t="n">
        <v>31.7719</v>
      </c>
      <c r="P5675" t="n">
        <v>1004</v>
      </c>
      <c r="Q5675" t="n">
        <v>390</v>
      </c>
      <c r="R5675" t="n">
        <v>82.1</v>
      </c>
      <c r="S5675" t="n">
        <v>7.2</v>
      </c>
      <c r="T5675" t="n">
        <v>4.1</v>
      </c>
      <c r="U5675" t="n">
        <v>83.8</v>
      </c>
      <c r="V5675" t="n">
        <v>0.8</v>
      </c>
      <c r="W5675" t="n">
        <v>0.5</v>
      </c>
      <c r="X5675"/>
      <c r="Y5675"/>
      <c r="Z5675" t="n">
        <v>9</v>
      </c>
      <c r="AA5675"/>
      <c r="AB5675"/>
      <c r="AC5675"/>
      <c r="AD5675"/>
      <c r="AE5675"/>
      <c r="AF5675" t="n">
        <v>0</v>
      </c>
      <c r="AG5675" t="n">
        <v>53</v>
      </c>
      <c r="AH5675" t="n">
        <v>86</v>
      </c>
      <c r="AI5675"/>
      <c r="AJ5675"/>
      <c r="AK5675"/>
      <c r="AL5675"/>
      <c r="AM5675"/>
      <c r="AN5675"/>
      <c r="AO5675"/>
      <c r="AP5675" t="n">
        <v>173</v>
      </c>
      <c r="AQ5675" t="n">
        <v>24</v>
      </c>
      <c r="AR5675" t="n">
        <v>87</v>
      </c>
    </row>
    <row r="5676">
      <c r="A5676" t="n">
        <v>492704</v>
      </c>
      <c r="B5676" t="s">
        <v>8063</v>
      </c>
      <c r="C5676" t="s">
        <v>5539</v>
      </c>
      <c r="D5676" t="s">
        <v>5462</v>
      </c>
      <c r="E5676" t="s">
        <v>5452</v>
      </c>
      <c r="F5676" t="s">
        <v>188</v>
      </c>
      <c r="G5676" t="s">
        <v>189</v>
      </c>
      <c r="H5676" t="s">
        <v>150</v>
      </c>
      <c r="I5676" t="s">
        <v>151</v>
      </c>
      <c r="J5676" t="s">
        <v>164</v>
      </c>
      <c r="K5676" t="s">
        <v>209</v>
      </c>
      <c r="L5676" t="s">
        <v>155</v>
      </c>
      <c r="M5676" t="s">
        <v>155</v>
      </c>
      <c r="N5676" t="n">
        <v>-66.0596</v>
      </c>
      <c r="O5676" t="n">
        <v>18.4412</v>
      </c>
      <c r="P5676" t="n">
        <v>221</v>
      </c>
      <c r="Q5676"/>
      <c r="R5676"/>
      <c r="S5676"/>
      <c r="T5676"/>
      <c r="U5676"/>
      <c r="V5676"/>
      <c r="W5676"/>
      <c r="X5676"/>
      <c r="Y5676"/>
      <c r="Z5676"/>
      <c r="AA5676"/>
      <c r="AB5676"/>
      <c r="AC5676"/>
      <c r="AD5676"/>
      <c r="AE5676"/>
      <c r="AF5676"/>
      <c r="AG5676"/>
      <c r="AH5676"/>
      <c r="AI5676"/>
      <c r="AJ5676"/>
      <c r="AK5676"/>
      <c r="AL5676"/>
      <c r="AM5676"/>
      <c r="AN5676"/>
      <c r="AO5676"/>
      <c r="AP5676"/>
      <c r="AQ5676" t="n">
        <v>23</v>
      </c>
      <c r="AR5676"/>
    </row>
    <row r="5677">
      <c r="A5677" t="n">
        <v>492722</v>
      </c>
      <c r="B5677" t="s">
        <v>8064</v>
      </c>
      <c r="C5677" t="s">
        <v>4796</v>
      </c>
      <c r="D5677" t="s">
        <v>4775</v>
      </c>
      <c r="E5677" t="s">
        <v>283</v>
      </c>
      <c r="F5677" t="s">
        <v>279</v>
      </c>
      <c r="G5677" t="s">
        <v>189</v>
      </c>
      <c r="H5677" t="s">
        <v>174</v>
      </c>
      <c r="I5677" t="s">
        <v>151</v>
      </c>
      <c r="J5677" t="s">
        <v>164</v>
      </c>
      <c r="K5677" t="s">
        <v>176</v>
      </c>
      <c r="L5677" t="s">
        <v>155</v>
      </c>
      <c r="M5677" t="s">
        <v>155</v>
      </c>
      <c r="N5677" t="n">
        <v>-98.5256</v>
      </c>
      <c r="O5677" t="n">
        <v>29.3551</v>
      </c>
      <c r="P5677" t="n">
        <v>571</v>
      </c>
      <c r="Q5677" t="n">
        <v>571</v>
      </c>
      <c r="R5677" t="n">
        <v>91.8</v>
      </c>
      <c r="S5677" t="n">
        <v>13.1</v>
      </c>
      <c r="T5677" t="n">
        <v>5.1</v>
      </c>
      <c r="U5677" t="n">
        <v>78.5</v>
      </c>
      <c r="V5677" t="n">
        <v>0.2</v>
      </c>
      <c r="W5677" t="n">
        <v>0</v>
      </c>
      <c r="X5677" t="n">
        <v>74</v>
      </c>
      <c r="Y5677"/>
      <c r="Z5677" t="n">
        <v>30</v>
      </c>
      <c r="AA5677" t="n">
        <v>366</v>
      </c>
      <c r="AB5677" t="n">
        <v>73.8</v>
      </c>
      <c r="AC5677"/>
      <c r="AD5677"/>
      <c r="AE5677"/>
      <c r="AF5677" t="n">
        <v>299</v>
      </c>
      <c r="AG5677" t="n">
        <v>73</v>
      </c>
      <c r="AH5677" t="n">
        <v>76</v>
      </c>
      <c r="AI5677" t="n">
        <v>26383</v>
      </c>
      <c r="AJ5677" t="n">
        <v>26284</v>
      </c>
      <c r="AK5677" t="n">
        <v>27452</v>
      </c>
      <c r="AL5677" t="n">
        <v>29140</v>
      </c>
      <c r="AM5677" t="n">
        <v>31574</v>
      </c>
      <c r="AN5677" t="n">
        <v>31574</v>
      </c>
      <c r="AO5677" t="n">
        <v>33</v>
      </c>
      <c r="AP5677"/>
      <c r="AQ5677"/>
      <c r="AR5677"/>
    </row>
    <row r="5678">
      <c r="A5678" t="n">
        <v>492731</v>
      </c>
      <c r="B5678" t="s">
        <v>7573</v>
      </c>
      <c r="C5678" t="s">
        <v>3157</v>
      </c>
      <c r="D5678" t="s">
        <v>3037</v>
      </c>
      <c r="E5678" t="s">
        <v>997</v>
      </c>
      <c r="F5678" t="s">
        <v>199</v>
      </c>
      <c r="G5678" t="s">
        <v>189</v>
      </c>
      <c r="H5678" t="s">
        <v>200</v>
      </c>
      <c r="I5678" t="s">
        <v>186</v>
      </c>
      <c r="J5678" t="s">
        <v>164</v>
      </c>
      <c r="K5678"/>
      <c r="L5678" t="s">
        <v>155</v>
      </c>
      <c r="M5678" t="s">
        <v>155</v>
      </c>
      <c r="N5678" t="n">
        <v>-74.8029</v>
      </c>
      <c r="O5678" t="n">
        <v>40.2652</v>
      </c>
      <c r="P5678" t="n">
        <v>258</v>
      </c>
      <c r="Q5678" t="n">
        <v>258</v>
      </c>
      <c r="R5678" t="n">
        <v>79.1</v>
      </c>
      <c r="S5678" t="n">
        <v>19.8</v>
      </c>
      <c r="T5678" t="n">
        <v>54.3</v>
      </c>
      <c r="U5678" t="n">
        <v>20.5</v>
      </c>
      <c r="V5678" t="n">
        <v>1.9</v>
      </c>
      <c r="W5678" t="n">
        <v>0</v>
      </c>
      <c r="X5678" t="n">
        <v>93</v>
      </c>
      <c r="Y5678" t="n">
        <v>90</v>
      </c>
      <c r="Z5678" t="n">
        <v>20</v>
      </c>
      <c r="AA5678"/>
      <c r="AB5678"/>
      <c r="AC5678"/>
      <c r="AD5678"/>
      <c r="AE5678"/>
      <c r="AF5678" t="n">
        <v>118</v>
      </c>
      <c r="AG5678" t="n">
        <v>51</v>
      </c>
      <c r="AH5678" t="n">
        <v>52</v>
      </c>
      <c r="AI5678" t="n">
        <v>30319</v>
      </c>
      <c r="AJ5678" t="n">
        <v>30319</v>
      </c>
      <c r="AK5678"/>
      <c r="AL5678"/>
      <c r="AM5678"/>
      <c r="AN5678"/>
      <c r="AO5678"/>
      <c r="AP5678"/>
      <c r="AQ5678"/>
      <c r="AR5678"/>
    </row>
    <row r="5679">
      <c r="A5679" t="n">
        <v>492759</v>
      </c>
      <c r="B5679" t="s">
        <v>8065</v>
      </c>
      <c r="C5679" t="s">
        <v>3811</v>
      </c>
      <c r="D5679" t="s">
        <v>2071</v>
      </c>
      <c r="E5679" t="s">
        <v>147</v>
      </c>
      <c r="F5679" t="s">
        <v>188</v>
      </c>
      <c r="G5679" t="s">
        <v>189</v>
      </c>
      <c r="H5679" t="s">
        <v>150</v>
      </c>
      <c r="I5679" t="s">
        <v>186</v>
      </c>
      <c r="J5679" t="s">
        <v>164</v>
      </c>
      <c r="K5679"/>
      <c r="L5679" t="s">
        <v>155</v>
      </c>
      <c r="M5679" t="s">
        <v>155</v>
      </c>
      <c r="N5679" t="n">
        <v>-90.1527</v>
      </c>
      <c r="O5679" t="n">
        <v>29.9623</v>
      </c>
      <c r="P5679" t="n">
        <v>600</v>
      </c>
      <c r="Q5679" t="n">
        <v>600</v>
      </c>
      <c r="R5679" t="n">
        <v>91</v>
      </c>
      <c r="S5679" t="n">
        <v>30.8</v>
      </c>
      <c r="T5679" t="n">
        <v>52.8</v>
      </c>
      <c r="U5679" t="n">
        <v>9.2</v>
      </c>
      <c r="V5679" t="n">
        <v>2.8</v>
      </c>
      <c r="W5679" t="n">
        <v>0.3</v>
      </c>
      <c r="X5679" t="n">
        <v>100</v>
      </c>
      <c r="Y5679" t="n">
        <v>100</v>
      </c>
      <c r="Z5679" t="n">
        <v>16</v>
      </c>
      <c r="AA5679"/>
      <c r="AB5679"/>
      <c r="AC5679"/>
      <c r="AD5679"/>
      <c r="AE5679"/>
      <c r="AF5679" t="n">
        <v>2</v>
      </c>
      <c r="AG5679" t="n">
        <v>36</v>
      </c>
      <c r="AH5679" t="n">
        <v>54</v>
      </c>
      <c r="AI5679" t="n">
        <v>36972</v>
      </c>
      <c r="AJ5679" t="n">
        <v>36972</v>
      </c>
      <c r="AK5679"/>
      <c r="AL5679"/>
      <c r="AM5679"/>
      <c r="AN5679"/>
      <c r="AO5679"/>
      <c r="AP5679" t="n">
        <v>68</v>
      </c>
      <c r="AQ5679"/>
      <c r="AR5679"/>
    </row>
    <row r="5680">
      <c r="A5680" t="n">
        <v>492801</v>
      </c>
      <c r="B5680" t="s">
        <v>8066</v>
      </c>
      <c r="C5680" t="s">
        <v>1569</v>
      </c>
      <c r="D5680" t="s">
        <v>1929</v>
      </c>
      <c r="E5680" t="s">
        <v>891</v>
      </c>
      <c r="F5680" t="s">
        <v>162</v>
      </c>
      <c r="G5680" t="s">
        <v>163</v>
      </c>
      <c r="H5680" t="s">
        <v>150</v>
      </c>
      <c r="I5680" t="s">
        <v>151</v>
      </c>
      <c r="J5680" t="s">
        <v>164</v>
      </c>
      <c r="K5680" t="s">
        <v>179</v>
      </c>
      <c r="L5680" t="s">
        <v>155</v>
      </c>
      <c r="M5680" t="s">
        <v>155</v>
      </c>
      <c r="N5680" t="n">
        <v>-93.2862</v>
      </c>
      <c r="O5680" t="n">
        <v>37.2197</v>
      </c>
      <c r="P5680" t="n">
        <v>1129</v>
      </c>
      <c r="Q5680" t="n">
        <v>1129</v>
      </c>
      <c r="R5680" t="n">
        <v>64.5</v>
      </c>
      <c r="S5680" t="n">
        <v>69.4</v>
      </c>
      <c r="T5680" t="n">
        <v>7.8</v>
      </c>
      <c r="U5680" t="n">
        <v>9.7</v>
      </c>
      <c r="V5680" t="n">
        <v>1.9</v>
      </c>
      <c r="W5680" t="n">
        <v>0.5</v>
      </c>
      <c r="X5680" t="n">
        <v>38</v>
      </c>
      <c r="Y5680" t="n">
        <v>36</v>
      </c>
      <c r="Z5680" t="n">
        <v>17</v>
      </c>
      <c r="AA5680" t="n">
        <v>53</v>
      </c>
      <c r="AB5680" t="n">
        <v>32.1</v>
      </c>
      <c r="AC5680" t="n">
        <v>34</v>
      </c>
      <c r="AD5680" t="n">
        <v>20.6</v>
      </c>
      <c r="AE5680"/>
      <c r="AF5680" t="n">
        <v>24</v>
      </c>
      <c r="AG5680" t="n">
        <v>59</v>
      </c>
      <c r="AH5680" t="n">
        <v>77</v>
      </c>
      <c r="AI5680" t="n">
        <v>13749</v>
      </c>
      <c r="AJ5680" t="n">
        <v>11262</v>
      </c>
      <c r="AK5680" t="n">
        <v>14048</v>
      </c>
      <c r="AL5680" t="n">
        <v>15253</v>
      </c>
      <c r="AM5680" t="n">
        <v>18735</v>
      </c>
      <c r="AN5680"/>
      <c r="AO5680" t="n">
        <v>67</v>
      </c>
      <c r="AP5680" t="n">
        <v>142</v>
      </c>
      <c r="AQ5680"/>
      <c r="AR5680"/>
    </row>
    <row r="5681">
      <c r="A5681" t="n">
        <v>492935</v>
      </c>
      <c r="B5681" t="s">
        <v>8067</v>
      </c>
      <c r="C5681" t="s">
        <v>1082</v>
      </c>
      <c r="D5681" t="s">
        <v>1078</v>
      </c>
      <c r="E5681" t="s">
        <v>147</v>
      </c>
      <c r="F5681" t="s">
        <v>199</v>
      </c>
      <c r="G5681" t="s">
        <v>189</v>
      </c>
      <c r="H5681" t="s">
        <v>200</v>
      </c>
      <c r="I5681" t="s">
        <v>151</v>
      </c>
      <c r="J5681" t="s">
        <v>164</v>
      </c>
      <c r="K5681"/>
      <c r="L5681" t="s">
        <v>155</v>
      </c>
      <c r="M5681" t="s">
        <v>155</v>
      </c>
      <c r="N5681" t="n">
        <v>-80.2253</v>
      </c>
      <c r="O5681" t="n">
        <v>25.7797</v>
      </c>
      <c r="P5681" t="n">
        <v>468</v>
      </c>
      <c r="Q5681" t="n">
        <v>468</v>
      </c>
      <c r="R5681" t="n">
        <v>82.1</v>
      </c>
      <c r="S5681" t="n">
        <v>0</v>
      </c>
      <c r="T5681" t="n">
        <v>0</v>
      </c>
      <c r="U5681" t="n">
        <v>100</v>
      </c>
      <c r="V5681" t="n">
        <v>0</v>
      </c>
      <c r="W5681" t="n">
        <v>0</v>
      </c>
      <c r="X5681" t="n">
        <v>88</v>
      </c>
      <c r="Y5681"/>
      <c r="Z5681" t="n">
        <v>25</v>
      </c>
      <c r="AA5681"/>
      <c r="AB5681"/>
      <c r="AC5681"/>
      <c r="AD5681"/>
      <c r="AE5681"/>
      <c r="AF5681" t="n">
        <v>458</v>
      </c>
      <c r="AG5681" t="n">
        <v>99</v>
      </c>
      <c r="AH5681" t="n">
        <v>99</v>
      </c>
      <c r="AI5681" t="n">
        <v>33927</v>
      </c>
      <c r="AJ5681" t="n">
        <v>33761</v>
      </c>
      <c r="AK5681" t="n">
        <v>37574</v>
      </c>
      <c r="AL5681"/>
      <c r="AM5681"/>
      <c r="AN5681"/>
      <c r="AO5681"/>
      <c r="AP5681"/>
      <c r="AQ5681"/>
      <c r="AR5681"/>
    </row>
    <row r="5682">
      <c r="A5682" t="n">
        <v>492953</v>
      </c>
      <c r="B5682" t="s">
        <v>8068</v>
      </c>
      <c r="C5682" t="s">
        <v>453</v>
      </c>
      <c r="D5682" t="s">
        <v>440</v>
      </c>
      <c r="E5682" t="s">
        <v>267</v>
      </c>
      <c r="F5682" t="s">
        <v>199</v>
      </c>
      <c r="G5682" t="s">
        <v>189</v>
      </c>
      <c r="H5682" t="s">
        <v>200</v>
      </c>
      <c r="I5682" t="s">
        <v>186</v>
      </c>
      <c r="J5682" t="s">
        <v>164</v>
      </c>
      <c r="K5682"/>
      <c r="L5682" t="s">
        <v>155</v>
      </c>
      <c r="M5682" t="s">
        <v>155</v>
      </c>
      <c r="N5682" t="n">
        <v>-117.9338</v>
      </c>
      <c r="O5682" t="n">
        <v>34.0706</v>
      </c>
      <c r="P5682" t="n">
        <v>154</v>
      </c>
      <c r="Q5682" t="n">
        <v>154</v>
      </c>
      <c r="R5682" t="n">
        <v>95.5</v>
      </c>
      <c r="S5682" t="n">
        <v>0.6</v>
      </c>
      <c r="T5682" t="n">
        <v>1.3</v>
      </c>
      <c r="U5682" t="n">
        <v>83.8</v>
      </c>
      <c r="V5682" t="n">
        <v>2.6</v>
      </c>
      <c r="W5682" t="n">
        <v>1.3</v>
      </c>
      <c r="X5682" t="n">
        <v>94</v>
      </c>
      <c r="Y5682" t="n">
        <v>85</v>
      </c>
      <c r="Z5682" t="n">
        <v>15</v>
      </c>
      <c r="AA5682"/>
      <c r="AB5682"/>
      <c r="AC5682"/>
      <c r="AD5682"/>
      <c r="AE5682"/>
      <c r="AF5682" t="n">
        <v>36</v>
      </c>
      <c r="AG5682" t="n">
        <v>49</v>
      </c>
      <c r="AH5682" t="n">
        <v>49</v>
      </c>
      <c r="AI5682" t="n">
        <v>16038</v>
      </c>
      <c r="AJ5682" t="n">
        <v>15732</v>
      </c>
      <c r="AK5682" t="n">
        <v>20157</v>
      </c>
      <c r="AL5682" t="n">
        <v>19103</v>
      </c>
      <c r="AM5682"/>
      <c r="AN5682" t="n">
        <v>20157</v>
      </c>
      <c r="AO5682"/>
      <c r="AP5682"/>
      <c r="AQ5682"/>
      <c r="AR5682"/>
    </row>
    <row r="5683">
      <c r="A5683" t="n">
        <v>492962</v>
      </c>
      <c r="B5683" t="s">
        <v>8069</v>
      </c>
      <c r="C5683" t="s">
        <v>1686</v>
      </c>
      <c r="D5683" t="s">
        <v>1445</v>
      </c>
      <c r="E5683" t="s">
        <v>1434</v>
      </c>
      <c r="F5683" t="s">
        <v>162</v>
      </c>
      <c r="G5683" t="s">
        <v>163</v>
      </c>
      <c r="H5683" t="s">
        <v>150</v>
      </c>
      <c r="I5683" t="s">
        <v>151</v>
      </c>
      <c r="J5683" t="s">
        <v>168</v>
      </c>
      <c r="K5683" t="s">
        <v>179</v>
      </c>
      <c r="L5683" t="s">
        <v>155</v>
      </c>
      <c r="M5683" t="s">
        <v>155</v>
      </c>
      <c r="N5683" t="n">
        <v>-85.1165</v>
      </c>
      <c r="O5683" t="n">
        <v>41.0784</v>
      </c>
      <c r="P5683" t="n">
        <v>3999</v>
      </c>
      <c r="Q5683" t="n">
        <v>3999</v>
      </c>
      <c r="R5683" t="n">
        <v>60.9</v>
      </c>
      <c r="S5683" t="n">
        <v>48.4</v>
      </c>
      <c r="T5683" t="n">
        <v>27.8</v>
      </c>
      <c r="U5683" t="n">
        <v>4.9</v>
      </c>
      <c r="V5683" t="n">
        <v>1</v>
      </c>
      <c r="W5683" t="n">
        <v>0.2</v>
      </c>
      <c r="X5683" t="n">
        <v>40</v>
      </c>
      <c r="Y5683" t="n">
        <v>26</v>
      </c>
      <c r="Z5683" t="n">
        <v>13</v>
      </c>
      <c r="AA5683"/>
      <c r="AB5683"/>
      <c r="AC5683"/>
      <c r="AD5683"/>
      <c r="AE5683"/>
      <c r="AF5683" t="n">
        <v>143</v>
      </c>
      <c r="AG5683" t="n">
        <v>53</v>
      </c>
      <c r="AH5683" t="n">
        <v>74</v>
      </c>
      <c r="AI5683" t="n">
        <v>18950</v>
      </c>
      <c r="AJ5683" t="n">
        <v>18579</v>
      </c>
      <c r="AK5683" t="n">
        <v>19149</v>
      </c>
      <c r="AL5683" t="n">
        <v>19942</v>
      </c>
      <c r="AM5683" t="n">
        <v>22460</v>
      </c>
      <c r="AN5683" t="n">
        <v>19520</v>
      </c>
      <c r="AO5683" t="n">
        <v>100</v>
      </c>
      <c r="AP5683" t="n">
        <v>282</v>
      </c>
      <c r="AQ5683"/>
      <c r="AR5683"/>
    </row>
    <row r="5684">
      <c r="A5684" t="n">
        <v>493071</v>
      </c>
      <c r="B5684" t="s">
        <v>6221</v>
      </c>
      <c r="C5684" t="s">
        <v>5468</v>
      </c>
      <c r="D5684" t="s">
        <v>5462</v>
      </c>
      <c r="E5684" t="s">
        <v>5452</v>
      </c>
      <c r="F5684" t="s">
        <v>199</v>
      </c>
      <c r="G5684" t="s">
        <v>189</v>
      </c>
      <c r="H5684" t="s">
        <v>200</v>
      </c>
      <c r="I5684" t="s">
        <v>151</v>
      </c>
      <c r="J5684" t="s">
        <v>164</v>
      </c>
      <c r="K5684"/>
      <c r="L5684" t="s">
        <v>155</v>
      </c>
      <c r="M5684" t="s">
        <v>155</v>
      </c>
      <c r="N5684" t="n">
        <v>-66.0811</v>
      </c>
      <c r="O5684" t="n">
        <v>18.4547</v>
      </c>
      <c r="P5684" t="n">
        <v>754</v>
      </c>
      <c r="Q5684" t="n">
        <v>754</v>
      </c>
      <c r="R5684" t="n">
        <v>67.8</v>
      </c>
      <c r="S5684" t="n">
        <v>0</v>
      </c>
      <c r="T5684" t="n">
        <v>0</v>
      </c>
      <c r="U5684" t="n">
        <v>100</v>
      </c>
      <c r="V5684" t="n">
        <v>0</v>
      </c>
      <c r="W5684" t="n">
        <v>0</v>
      </c>
      <c r="X5684" t="n">
        <v>65</v>
      </c>
      <c r="Y5684"/>
      <c r="Z5684" t="n">
        <v>31</v>
      </c>
      <c r="AA5684"/>
      <c r="AB5684"/>
      <c r="AC5684"/>
      <c r="AD5684"/>
      <c r="AE5684"/>
      <c r="AF5684" t="n">
        <v>287</v>
      </c>
      <c r="AG5684" t="n">
        <v>53</v>
      </c>
      <c r="AH5684" t="n">
        <v>53</v>
      </c>
      <c r="AI5684" t="n">
        <v>3848</v>
      </c>
      <c r="AJ5684" t="n">
        <v>3951</v>
      </c>
      <c r="AK5684" t="n">
        <v>1672</v>
      </c>
      <c r="AL5684" t="n">
        <v>4412</v>
      </c>
      <c r="AM5684"/>
      <c r="AN5684"/>
      <c r="AO5684"/>
      <c r="AP5684"/>
      <c r="AQ5684"/>
      <c r="AR5684"/>
    </row>
    <row r="5685">
      <c r="A5685" t="n">
        <v>493080</v>
      </c>
      <c r="B5685" t="s">
        <v>7079</v>
      </c>
      <c r="C5685" t="s">
        <v>460</v>
      </c>
      <c r="D5685" t="s">
        <v>440</v>
      </c>
      <c r="E5685" t="s">
        <v>267</v>
      </c>
      <c r="F5685" t="s">
        <v>279</v>
      </c>
      <c r="G5685" t="s">
        <v>189</v>
      </c>
      <c r="H5685" t="s">
        <v>174</v>
      </c>
      <c r="I5685" t="s">
        <v>151</v>
      </c>
      <c r="J5685" t="s">
        <v>164</v>
      </c>
      <c r="K5685"/>
      <c r="L5685" t="s">
        <v>155</v>
      </c>
      <c r="M5685" t="s">
        <v>155</v>
      </c>
      <c r="N5685" t="n">
        <v>-118.1394</v>
      </c>
      <c r="O5685" t="n">
        <v>34.1448</v>
      </c>
      <c r="P5685" t="n">
        <v>639</v>
      </c>
      <c r="Q5685" t="n">
        <v>639</v>
      </c>
      <c r="R5685" t="n">
        <v>48.4</v>
      </c>
      <c r="S5685" t="n">
        <v>24.9</v>
      </c>
      <c r="T5685" t="n">
        <v>6.9</v>
      </c>
      <c r="U5685" t="n">
        <v>45.1</v>
      </c>
      <c r="V5685" t="n">
        <v>13</v>
      </c>
      <c r="W5685" t="n">
        <v>3</v>
      </c>
      <c r="X5685" t="n">
        <v>88</v>
      </c>
      <c r="Y5685" t="n">
        <v>74</v>
      </c>
      <c r="Z5685" t="n">
        <v>11</v>
      </c>
      <c r="AA5685" t="n">
        <v>5</v>
      </c>
      <c r="AB5685" t="n">
        <v>60</v>
      </c>
      <c r="AC5685"/>
      <c r="AD5685"/>
      <c r="AE5685"/>
      <c r="AF5685" t="n">
        <v>38</v>
      </c>
      <c r="AG5685" t="n">
        <v>30</v>
      </c>
      <c r="AH5685" t="n">
        <v>30</v>
      </c>
      <c r="AI5685"/>
      <c r="AJ5685"/>
      <c r="AK5685"/>
      <c r="AL5685"/>
      <c r="AM5685"/>
      <c r="AN5685"/>
      <c r="AO5685" t="n">
        <v>21</v>
      </c>
      <c r="AP5685"/>
      <c r="AQ5685"/>
      <c r="AR5685"/>
    </row>
    <row r="5686">
      <c r="A5686" t="n">
        <v>493132</v>
      </c>
      <c r="B5686" t="s">
        <v>8070</v>
      </c>
      <c r="C5686" t="s">
        <v>3049</v>
      </c>
      <c r="D5686" t="s">
        <v>3037</v>
      </c>
      <c r="E5686" t="s">
        <v>997</v>
      </c>
      <c r="F5686" t="s">
        <v>279</v>
      </c>
      <c r="G5686" t="s">
        <v>189</v>
      </c>
      <c r="H5686" t="s">
        <v>174</v>
      </c>
      <c r="I5686" t="s">
        <v>186</v>
      </c>
      <c r="J5686" t="s">
        <v>168</v>
      </c>
      <c r="K5686"/>
      <c r="L5686" t="s">
        <v>155</v>
      </c>
      <c r="M5686" t="s">
        <v>155</v>
      </c>
      <c r="N5686" t="n">
        <v>-74.181</v>
      </c>
      <c r="O5686" t="n">
        <v>40.8411</v>
      </c>
      <c r="P5686" t="n">
        <v>1431</v>
      </c>
      <c r="Q5686" t="n">
        <v>1431</v>
      </c>
      <c r="R5686" t="n">
        <v>3.4</v>
      </c>
      <c r="S5686" t="n">
        <v>21.3</v>
      </c>
      <c r="T5686" t="n">
        <v>11.2</v>
      </c>
      <c r="U5686" t="n">
        <v>46.9</v>
      </c>
      <c r="V5686" t="n">
        <v>2.4</v>
      </c>
      <c r="W5686" t="n">
        <v>0</v>
      </c>
      <c r="X5686" t="n">
        <v>81</v>
      </c>
      <c r="Y5686"/>
      <c r="Z5686" t="n">
        <v>52</v>
      </c>
      <c r="AA5686" t="n">
        <v>494</v>
      </c>
      <c r="AB5686" t="n">
        <v>54.5</v>
      </c>
      <c r="AC5686"/>
      <c r="AD5686"/>
      <c r="AE5686"/>
      <c r="AF5686" t="n">
        <v>572</v>
      </c>
      <c r="AG5686" t="n">
        <v>53</v>
      </c>
      <c r="AH5686" t="n">
        <v>72</v>
      </c>
      <c r="AI5686" t="n">
        <v>24933</v>
      </c>
      <c r="AJ5686" t="n">
        <v>23937</v>
      </c>
      <c r="AK5686" t="n">
        <v>24485</v>
      </c>
      <c r="AL5686" t="n">
        <v>27125</v>
      </c>
      <c r="AM5686" t="n">
        <v>29879</v>
      </c>
      <c r="AN5686" t="n">
        <v>29997</v>
      </c>
      <c r="AO5686"/>
      <c r="AP5686"/>
      <c r="AQ5686"/>
      <c r="AR5686"/>
    </row>
    <row r="5687">
      <c r="A5687" t="n">
        <v>493150</v>
      </c>
      <c r="B5687" t="s">
        <v>7733</v>
      </c>
      <c r="C5687" t="s">
        <v>8071</v>
      </c>
      <c r="D5687" t="s">
        <v>4659</v>
      </c>
      <c r="E5687" t="s">
        <v>147</v>
      </c>
      <c r="F5687" t="s">
        <v>199</v>
      </c>
      <c r="G5687" t="s">
        <v>189</v>
      </c>
      <c r="H5687" t="s">
        <v>200</v>
      </c>
      <c r="I5687" t="s">
        <v>186</v>
      </c>
      <c r="J5687" t="s">
        <v>164</v>
      </c>
      <c r="K5687"/>
      <c r="L5687" t="s">
        <v>155</v>
      </c>
      <c r="M5687" t="s">
        <v>155</v>
      </c>
      <c r="N5687" t="n">
        <v>-89.7956</v>
      </c>
      <c r="O5687" t="n">
        <v>35.2067</v>
      </c>
      <c r="P5687" t="n">
        <v>303</v>
      </c>
      <c r="Q5687" t="n">
        <v>303</v>
      </c>
      <c r="R5687" t="n">
        <v>90.4</v>
      </c>
      <c r="S5687" t="n">
        <v>38.9</v>
      </c>
      <c r="T5687" t="n">
        <v>51.5</v>
      </c>
      <c r="U5687" t="n">
        <v>5.6</v>
      </c>
      <c r="V5687" t="n">
        <v>0.3</v>
      </c>
      <c r="W5687" t="n">
        <v>0</v>
      </c>
      <c r="X5687" t="n">
        <v>92</v>
      </c>
      <c r="Y5687"/>
      <c r="Z5687" t="n">
        <v>11</v>
      </c>
      <c r="AA5687"/>
      <c r="AB5687"/>
      <c r="AC5687"/>
      <c r="AD5687"/>
      <c r="AE5687"/>
      <c r="AF5687" t="n">
        <v>69</v>
      </c>
      <c r="AG5687" t="n">
        <v>58</v>
      </c>
      <c r="AH5687" t="n">
        <v>58</v>
      </c>
      <c r="AI5687" t="n">
        <v>18090</v>
      </c>
      <c r="AJ5687" t="n">
        <v>18095</v>
      </c>
      <c r="AK5687" t="n">
        <v>16393</v>
      </c>
      <c r="AL5687"/>
      <c r="AM5687"/>
      <c r="AN5687"/>
      <c r="AO5687"/>
      <c r="AP5687"/>
      <c r="AQ5687"/>
      <c r="AR5687"/>
    </row>
    <row r="5688">
      <c r="A5688" t="n">
        <v>493363</v>
      </c>
      <c r="B5688" t="s">
        <v>8072</v>
      </c>
      <c r="C5688" t="s">
        <v>4645</v>
      </c>
      <c r="D5688" t="s">
        <v>4623</v>
      </c>
      <c r="E5688" t="s">
        <v>891</v>
      </c>
      <c r="F5688" t="s">
        <v>162</v>
      </c>
      <c r="G5688" t="s">
        <v>163</v>
      </c>
      <c r="H5688" t="s">
        <v>150</v>
      </c>
      <c r="I5688" t="s">
        <v>175</v>
      </c>
      <c r="J5688"/>
      <c r="K5688"/>
      <c r="L5688" t="s">
        <v>155</v>
      </c>
      <c r="M5688" t="s">
        <v>155</v>
      </c>
      <c r="N5688" t="n">
        <v>-96.7895</v>
      </c>
      <c r="O5688" t="n">
        <v>44.3089</v>
      </c>
      <c r="P5688" t="n">
        <v>140</v>
      </c>
      <c r="Q5688" t="n">
        <v>31</v>
      </c>
      <c r="R5688" t="n">
        <v>32.3</v>
      </c>
      <c r="S5688" t="n">
        <v>61.3</v>
      </c>
      <c r="T5688" t="n">
        <v>6.5</v>
      </c>
      <c r="U5688" t="n">
        <v>0</v>
      </c>
      <c r="V5688" t="n">
        <v>0</v>
      </c>
      <c r="W5688" t="n">
        <v>32.3</v>
      </c>
      <c r="X5688"/>
      <c r="Y5688"/>
      <c r="Z5688"/>
      <c r="AA5688"/>
      <c r="AB5688"/>
      <c r="AC5688"/>
      <c r="AD5688"/>
      <c r="AE5688"/>
      <c r="AF5688"/>
      <c r="AG5688"/>
      <c r="AH5688"/>
      <c r="AI5688"/>
      <c r="AJ5688"/>
      <c r="AK5688"/>
      <c r="AL5688"/>
      <c r="AM5688"/>
      <c r="AN5688"/>
      <c r="AO5688"/>
      <c r="AP5688"/>
      <c r="AQ5688" t="n">
        <v>3</v>
      </c>
      <c r="AR5688" t="n">
        <v>2</v>
      </c>
    </row>
    <row r="5689">
      <c r="A5689" t="n">
        <v>493372</v>
      </c>
      <c r="B5689" t="s">
        <v>8073</v>
      </c>
      <c r="C5689" t="s">
        <v>8074</v>
      </c>
      <c r="D5689" t="s">
        <v>333</v>
      </c>
      <c r="E5689" t="s">
        <v>283</v>
      </c>
      <c r="F5689" t="s">
        <v>199</v>
      </c>
      <c r="G5689" t="s">
        <v>189</v>
      </c>
      <c r="H5689" t="s">
        <v>200</v>
      </c>
      <c r="I5689" t="s">
        <v>186</v>
      </c>
      <c r="J5689" t="s">
        <v>164</v>
      </c>
      <c r="K5689"/>
      <c r="L5689" t="s">
        <v>155</v>
      </c>
      <c r="M5689" t="s">
        <v>155</v>
      </c>
      <c r="N5689" t="n">
        <v>-106.6776</v>
      </c>
      <c r="O5689" t="n">
        <v>35.2411</v>
      </c>
      <c r="P5689" t="n">
        <v>17</v>
      </c>
      <c r="Q5689" t="n">
        <v>17</v>
      </c>
      <c r="R5689" t="n">
        <v>64.7</v>
      </c>
      <c r="S5689" t="n">
        <v>5.9</v>
      </c>
      <c r="T5689" t="n">
        <v>0</v>
      </c>
      <c r="U5689" t="n">
        <v>64.7</v>
      </c>
      <c r="V5689" t="n">
        <v>0</v>
      </c>
      <c r="W5689" t="n">
        <v>0</v>
      </c>
      <c r="X5689"/>
      <c r="Y5689"/>
      <c r="Z5689"/>
      <c r="AA5689"/>
      <c r="AB5689"/>
      <c r="AC5689"/>
      <c r="AD5689"/>
      <c r="AE5689"/>
      <c r="AF5689" t="n">
        <v>0</v>
      </c>
      <c r="AG5689" t="n">
        <v>47</v>
      </c>
      <c r="AH5689" t="n">
        <v>47</v>
      </c>
      <c r="AI5689"/>
      <c r="AJ5689"/>
      <c r="AK5689"/>
      <c r="AL5689"/>
      <c r="AM5689"/>
      <c r="AN5689"/>
      <c r="AO5689"/>
      <c r="AP5689"/>
      <c r="AQ5689"/>
      <c r="AR5689"/>
    </row>
    <row r="5690">
      <c r="A5690" t="n">
        <v>493451</v>
      </c>
      <c r="B5690" t="s">
        <v>8075</v>
      </c>
      <c r="C5690" t="s">
        <v>1569</v>
      </c>
      <c r="D5690" t="s">
        <v>1929</v>
      </c>
      <c r="E5690" t="s">
        <v>891</v>
      </c>
      <c r="F5690" t="s">
        <v>279</v>
      </c>
      <c r="G5690" t="s">
        <v>189</v>
      </c>
      <c r="H5690" t="s">
        <v>174</v>
      </c>
      <c r="I5690" t="s">
        <v>151</v>
      </c>
      <c r="J5690" t="s">
        <v>164</v>
      </c>
      <c r="K5690"/>
      <c r="L5690" t="s">
        <v>155</v>
      </c>
      <c r="M5690" t="s">
        <v>155</v>
      </c>
      <c r="N5690" t="n">
        <v>-93.3171</v>
      </c>
      <c r="O5690" t="n">
        <v>37.1589</v>
      </c>
      <c r="P5690" t="n">
        <v>142</v>
      </c>
      <c r="Q5690" t="n">
        <v>142</v>
      </c>
      <c r="R5690" t="n">
        <v>77.5</v>
      </c>
      <c r="S5690" t="n">
        <v>85.9</v>
      </c>
      <c r="T5690" t="n">
        <v>2.1</v>
      </c>
      <c r="U5690" t="n">
        <v>2.1</v>
      </c>
      <c r="V5690" t="n">
        <v>0</v>
      </c>
      <c r="W5690" t="n">
        <v>0</v>
      </c>
      <c r="X5690" t="n">
        <v>72</v>
      </c>
      <c r="Y5690"/>
      <c r="Z5690" t="n">
        <v>10</v>
      </c>
      <c r="AA5690" t="n">
        <v>32</v>
      </c>
      <c r="AB5690" t="n">
        <v>65.6</v>
      </c>
      <c r="AC5690"/>
      <c r="AD5690"/>
      <c r="AE5690"/>
      <c r="AF5690" t="n">
        <v>59</v>
      </c>
      <c r="AG5690" t="n">
        <v>77</v>
      </c>
      <c r="AH5690" t="n">
        <v>80</v>
      </c>
      <c r="AI5690" t="n">
        <v>14903</v>
      </c>
      <c r="AJ5690" t="n">
        <v>14118</v>
      </c>
      <c r="AK5690" t="n">
        <v>15467</v>
      </c>
      <c r="AL5690" t="n">
        <v>16278</v>
      </c>
      <c r="AM5690" t="n">
        <v>16664</v>
      </c>
      <c r="AN5690"/>
      <c r="AO5690" t="n">
        <v>4</v>
      </c>
      <c r="AP5690"/>
      <c r="AQ5690"/>
      <c r="AR5690"/>
    </row>
    <row r="5691">
      <c r="A5691" t="n">
        <v>493479</v>
      </c>
      <c r="B5691" t="s">
        <v>8076</v>
      </c>
      <c r="C5691" t="s">
        <v>5634</v>
      </c>
      <c r="D5691" t="s">
        <v>440</v>
      </c>
      <c r="E5691" t="s">
        <v>267</v>
      </c>
      <c r="F5691" t="s">
        <v>199</v>
      </c>
      <c r="G5691" t="s">
        <v>189</v>
      </c>
      <c r="H5691" t="s">
        <v>200</v>
      </c>
      <c r="I5691" t="s">
        <v>151</v>
      </c>
      <c r="J5691" t="s">
        <v>164</v>
      </c>
      <c r="K5691"/>
      <c r="L5691" t="s">
        <v>155</v>
      </c>
      <c r="M5691" t="s">
        <v>155</v>
      </c>
      <c r="N5691" t="n">
        <v>-121.2931</v>
      </c>
      <c r="O5691" t="n">
        <v>38.7233</v>
      </c>
      <c r="P5691" t="n">
        <v>28</v>
      </c>
      <c r="Q5691" t="n">
        <v>28</v>
      </c>
      <c r="R5691" t="n">
        <v>64.3</v>
      </c>
      <c r="S5691" t="n">
        <v>50</v>
      </c>
      <c r="T5691" t="n">
        <v>21.4</v>
      </c>
      <c r="U5691" t="n">
        <v>28.6</v>
      </c>
      <c r="V5691" t="n">
        <v>0</v>
      </c>
      <c r="W5691" t="n">
        <v>0</v>
      </c>
      <c r="X5691" t="n">
        <v>83</v>
      </c>
      <c r="Y5691"/>
      <c r="Z5691" t="n">
        <v>3</v>
      </c>
      <c r="AA5691"/>
      <c r="AB5691"/>
      <c r="AC5691"/>
      <c r="AD5691"/>
      <c r="AE5691"/>
      <c r="AF5691" t="n">
        <v>12</v>
      </c>
      <c r="AG5691" t="n">
        <v>100</v>
      </c>
      <c r="AH5691" t="n">
        <v>100</v>
      </c>
      <c r="AI5691" t="n">
        <v>29624</v>
      </c>
      <c r="AJ5691" t="n">
        <v>28047</v>
      </c>
      <c r="AK5691"/>
      <c r="AL5691"/>
      <c r="AM5691"/>
      <c r="AN5691"/>
      <c r="AO5691"/>
      <c r="AP5691"/>
      <c r="AQ5691"/>
      <c r="AR5691"/>
    </row>
    <row r="5692">
      <c r="A5692" t="n">
        <v>493488</v>
      </c>
      <c r="B5692" t="s">
        <v>8077</v>
      </c>
      <c r="C5692" t="s">
        <v>1111</v>
      </c>
      <c r="D5692" t="s">
        <v>1078</v>
      </c>
      <c r="E5692" t="s">
        <v>147</v>
      </c>
      <c r="F5692" t="s">
        <v>279</v>
      </c>
      <c r="G5692" t="s">
        <v>189</v>
      </c>
      <c r="H5692" t="s">
        <v>174</v>
      </c>
      <c r="I5692" t="s">
        <v>151</v>
      </c>
      <c r="J5692" t="s">
        <v>164</v>
      </c>
      <c r="K5692"/>
      <c r="L5692" t="s">
        <v>155</v>
      </c>
      <c r="M5692" t="s">
        <v>155</v>
      </c>
      <c r="N5692" t="n">
        <v>-81.8642</v>
      </c>
      <c r="O5692" t="n">
        <v>26.6393</v>
      </c>
      <c r="P5692" t="n">
        <v>77</v>
      </c>
      <c r="Q5692" t="n">
        <v>77</v>
      </c>
      <c r="R5692" t="n">
        <v>80.5</v>
      </c>
      <c r="S5692" t="n">
        <v>6.5</v>
      </c>
      <c r="T5692" t="n">
        <v>54.5</v>
      </c>
      <c r="U5692" t="n">
        <v>19.5</v>
      </c>
      <c r="V5692" t="n">
        <v>19.5</v>
      </c>
      <c r="W5692" t="n">
        <v>0</v>
      </c>
      <c r="X5692"/>
      <c r="Y5692"/>
      <c r="Z5692" t="n">
        <v>15</v>
      </c>
      <c r="AA5692" t="n">
        <v>2</v>
      </c>
      <c r="AB5692" t="n">
        <v>100</v>
      </c>
      <c r="AC5692"/>
      <c r="AD5692"/>
      <c r="AE5692"/>
      <c r="AF5692" t="n">
        <v>0</v>
      </c>
      <c r="AG5692" t="n">
        <v>45</v>
      </c>
      <c r="AH5692" t="n">
        <v>45</v>
      </c>
      <c r="AI5692"/>
      <c r="AJ5692"/>
      <c r="AK5692"/>
      <c r="AL5692"/>
      <c r="AM5692"/>
      <c r="AN5692"/>
      <c r="AO5692" t="n">
        <v>2</v>
      </c>
      <c r="AP5692"/>
      <c r="AQ5692"/>
      <c r="AR5692"/>
    </row>
    <row r="5693">
      <c r="A5693" t="n">
        <v>493512</v>
      </c>
      <c r="B5693" t="s">
        <v>8078</v>
      </c>
      <c r="C5693" t="s">
        <v>463</v>
      </c>
      <c r="D5693" t="s">
        <v>440</v>
      </c>
      <c r="E5693" t="s">
        <v>267</v>
      </c>
      <c r="F5693" t="s">
        <v>188</v>
      </c>
      <c r="G5693" t="s">
        <v>189</v>
      </c>
      <c r="H5693" t="s">
        <v>150</v>
      </c>
      <c r="I5693" t="s">
        <v>151</v>
      </c>
      <c r="J5693" t="s">
        <v>164</v>
      </c>
      <c r="K5693" t="s">
        <v>209</v>
      </c>
      <c r="L5693" t="s">
        <v>155</v>
      </c>
      <c r="M5693" t="s">
        <v>155</v>
      </c>
      <c r="N5693" t="n">
        <v>-117.155</v>
      </c>
      <c r="O5693" t="n">
        <v>32.7082</v>
      </c>
      <c r="P5693" t="n">
        <v>222</v>
      </c>
      <c r="Q5693" t="n">
        <v>213</v>
      </c>
      <c r="R5693" t="n">
        <v>31</v>
      </c>
      <c r="S5693" t="n">
        <v>21.6</v>
      </c>
      <c r="T5693" t="n">
        <v>10.8</v>
      </c>
      <c r="U5693" t="n">
        <v>15</v>
      </c>
      <c r="V5693" t="n">
        <v>6.6</v>
      </c>
      <c r="W5693" t="n">
        <v>45.1</v>
      </c>
      <c r="X5693" t="n">
        <v>100</v>
      </c>
      <c r="Y5693"/>
      <c r="Z5693" t="n">
        <v>50</v>
      </c>
      <c r="AA5693"/>
      <c r="AB5693"/>
      <c r="AC5693"/>
      <c r="AD5693"/>
      <c r="AE5693"/>
      <c r="AF5693" t="n">
        <v>18</v>
      </c>
      <c r="AG5693" t="n">
        <v>5</v>
      </c>
      <c r="AH5693" t="n">
        <v>6</v>
      </c>
      <c r="AI5693"/>
      <c r="AJ5693"/>
      <c r="AK5693"/>
      <c r="AL5693"/>
      <c r="AM5693"/>
      <c r="AN5693"/>
      <c r="AO5693"/>
      <c r="AP5693" t="n">
        <v>25</v>
      </c>
      <c r="AQ5693" t="n">
        <v>1</v>
      </c>
      <c r="AR5693"/>
    </row>
    <row r="5694">
      <c r="A5694" t="n">
        <v>493521</v>
      </c>
      <c r="B5694" t="s">
        <v>8079</v>
      </c>
      <c r="C5694" t="s">
        <v>3860</v>
      </c>
      <c r="D5694" t="s">
        <v>3795</v>
      </c>
      <c r="E5694" t="s">
        <v>1434</v>
      </c>
      <c r="F5694" t="s">
        <v>279</v>
      </c>
      <c r="G5694" t="s">
        <v>189</v>
      </c>
      <c r="H5694" t="s">
        <v>174</v>
      </c>
      <c r="I5694" t="s">
        <v>151</v>
      </c>
      <c r="J5694" t="s">
        <v>164</v>
      </c>
      <c r="K5694"/>
      <c r="L5694" t="s">
        <v>155</v>
      </c>
      <c r="M5694" t="s">
        <v>155</v>
      </c>
      <c r="N5694" t="n">
        <v>-83.6727</v>
      </c>
      <c r="O5694" t="n">
        <v>41.6151</v>
      </c>
      <c r="P5694" t="n">
        <v>83</v>
      </c>
      <c r="Q5694" t="n">
        <v>83</v>
      </c>
      <c r="R5694" t="n">
        <v>24.1</v>
      </c>
      <c r="S5694" t="n">
        <v>72.3</v>
      </c>
      <c r="T5694" t="n">
        <v>21.7</v>
      </c>
      <c r="U5694" t="n">
        <v>4.8</v>
      </c>
      <c r="V5694" t="n">
        <v>1.2</v>
      </c>
      <c r="W5694" t="n">
        <v>0</v>
      </c>
      <c r="X5694" t="n">
        <v>18</v>
      </c>
      <c r="Y5694"/>
      <c r="Z5694" t="n">
        <v>4</v>
      </c>
      <c r="AA5694"/>
      <c r="AB5694"/>
      <c r="AC5694"/>
      <c r="AD5694"/>
      <c r="AE5694"/>
      <c r="AF5694" t="n">
        <v>17</v>
      </c>
      <c r="AG5694" t="n">
        <v>44</v>
      </c>
      <c r="AH5694" t="n">
        <v>44</v>
      </c>
      <c r="AI5694" t="n">
        <v>15694</v>
      </c>
      <c r="AJ5694" t="n">
        <v>8602</v>
      </c>
      <c r="AK5694"/>
      <c r="AL5694"/>
      <c r="AM5694"/>
      <c r="AN5694"/>
      <c r="AO5694"/>
      <c r="AP5694"/>
      <c r="AQ5694"/>
      <c r="AR5694"/>
    </row>
    <row r="5695">
      <c r="A5695" t="n">
        <v>493530</v>
      </c>
      <c r="B5695" t="s">
        <v>8080</v>
      </c>
      <c r="C5695" t="s">
        <v>4414</v>
      </c>
      <c r="D5695" t="s">
        <v>5078</v>
      </c>
      <c r="E5695" t="s">
        <v>147</v>
      </c>
      <c r="F5695" t="s">
        <v>199</v>
      </c>
      <c r="G5695" t="s">
        <v>189</v>
      </c>
      <c r="H5695" t="s">
        <v>200</v>
      </c>
      <c r="I5695" t="s">
        <v>186</v>
      </c>
      <c r="J5695" t="s">
        <v>164</v>
      </c>
      <c r="K5695"/>
      <c r="L5695" t="s">
        <v>155</v>
      </c>
      <c r="M5695" t="s">
        <v>155</v>
      </c>
      <c r="N5695" t="n">
        <v>-82.1924</v>
      </c>
      <c r="O5695" t="n">
        <v>36.6053</v>
      </c>
      <c r="P5695" t="n">
        <v>71</v>
      </c>
      <c r="Q5695" t="n">
        <v>71</v>
      </c>
      <c r="R5695" t="n">
        <v>67.6</v>
      </c>
      <c r="S5695" t="n">
        <v>70.4</v>
      </c>
      <c r="T5695" t="n">
        <v>15.5</v>
      </c>
      <c r="U5695" t="n">
        <v>4.2</v>
      </c>
      <c r="V5695" t="n">
        <v>0</v>
      </c>
      <c r="W5695" t="n">
        <v>0</v>
      </c>
      <c r="X5695" t="n">
        <v>75</v>
      </c>
      <c r="Y5695" t="n">
        <v>29</v>
      </c>
      <c r="Z5695" t="n">
        <v>15</v>
      </c>
      <c r="AA5695"/>
      <c r="AB5695"/>
      <c r="AC5695"/>
      <c r="AD5695"/>
      <c r="AE5695"/>
      <c r="AF5695" t="n">
        <v>7</v>
      </c>
      <c r="AG5695" t="n">
        <v>49</v>
      </c>
      <c r="AH5695" t="n">
        <v>49</v>
      </c>
      <c r="AI5695" t="n">
        <v>11149</v>
      </c>
      <c r="AJ5695" t="n">
        <v>11149</v>
      </c>
      <c r="AK5695"/>
      <c r="AL5695"/>
      <c r="AM5695"/>
      <c r="AN5695"/>
      <c r="AO5695"/>
      <c r="AP5695"/>
      <c r="AQ5695"/>
      <c r="AR5695"/>
    </row>
    <row r="5696">
      <c r="A5696" t="n">
        <v>493549</v>
      </c>
      <c r="B5696" t="s">
        <v>8081</v>
      </c>
      <c r="C5696" t="s">
        <v>4951</v>
      </c>
      <c r="D5696" t="s">
        <v>4775</v>
      </c>
      <c r="E5696" t="s">
        <v>283</v>
      </c>
      <c r="F5696" t="s">
        <v>199</v>
      </c>
      <c r="G5696" t="s">
        <v>189</v>
      </c>
      <c r="H5696" t="s">
        <v>200</v>
      </c>
      <c r="I5696" t="s">
        <v>151</v>
      </c>
      <c r="J5696" t="s">
        <v>164</v>
      </c>
      <c r="K5696"/>
      <c r="L5696" t="s">
        <v>155</v>
      </c>
      <c r="M5696" t="s">
        <v>155</v>
      </c>
      <c r="N5696" t="n">
        <v>-98.2226</v>
      </c>
      <c r="O5696" t="n">
        <v>26.1997</v>
      </c>
      <c r="P5696" t="n">
        <v>267</v>
      </c>
      <c r="Q5696" t="n">
        <v>267</v>
      </c>
      <c r="R5696" t="n">
        <v>10.9</v>
      </c>
      <c r="S5696" t="n">
        <v>1.9</v>
      </c>
      <c r="T5696" t="n">
        <v>0</v>
      </c>
      <c r="U5696" t="n">
        <v>98.1</v>
      </c>
      <c r="V5696" t="n">
        <v>0</v>
      </c>
      <c r="W5696" t="n">
        <v>0</v>
      </c>
      <c r="X5696" t="n">
        <v>92</v>
      </c>
      <c r="Y5696"/>
      <c r="Z5696" t="n">
        <v>16</v>
      </c>
      <c r="AA5696"/>
      <c r="AB5696"/>
      <c r="AC5696"/>
      <c r="AD5696"/>
      <c r="AE5696"/>
      <c r="AF5696" t="n">
        <v>263</v>
      </c>
      <c r="AG5696" t="n">
        <v>27</v>
      </c>
      <c r="AH5696" t="n">
        <v>40</v>
      </c>
      <c r="AI5696" t="n">
        <v>22078</v>
      </c>
      <c r="AJ5696" t="n">
        <v>21000</v>
      </c>
      <c r="AK5696" t="n">
        <v>23443</v>
      </c>
      <c r="AL5696" t="n">
        <v>17681</v>
      </c>
      <c r="AM5696"/>
      <c r="AN5696"/>
      <c r="AO5696"/>
      <c r="AP5696"/>
      <c r="AQ5696"/>
      <c r="AR5696"/>
    </row>
    <row r="5697">
      <c r="A5697" t="n">
        <v>493558</v>
      </c>
      <c r="B5697" t="s">
        <v>8082</v>
      </c>
      <c r="C5697" t="s">
        <v>3250</v>
      </c>
      <c r="D5697" t="s">
        <v>4200</v>
      </c>
      <c r="E5697" t="s">
        <v>997</v>
      </c>
      <c r="F5697" t="s">
        <v>199</v>
      </c>
      <c r="G5697" t="s">
        <v>189</v>
      </c>
      <c r="H5697" t="s">
        <v>200</v>
      </c>
      <c r="I5697" t="s">
        <v>205</v>
      </c>
      <c r="J5697" t="s">
        <v>164</v>
      </c>
      <c r="K5697"/>
      <c r="L5697" t="s">
        <v>155</v>
      </c>
      <c r="M5697" t="s">
        <v>155</v>
      </c>
      <c r="N5697" t="n">
        <v>-76.9903</v>
      </c>
      <c r="O5697" t="n">
        <v>40.5511</v>
      </c>
      <c r="P5697" t="n">
        <v>30</v>
      </c>
      <c r="Q5697" t="n">
        <v>30</v>
      </c>
      <c r="R5697" t="n">
        <v>3.3</v>
      </c>
      <c r="S5697" t="n">
        <v>83.3</v>
      </c>
      <c r="T5697" t="n">
        <v>13.3</v>
      </c>
      <c r="U5697" t="n">
        <v>3.3</v>
      </c>
      <c r="V5697" t="n">
        <v>0</v>
      </c>
      <c r="W5697" t="n">
        <v>0</v>
      </c>
      <c r="X5697"/>
      <c r="Y5697"/>
      <c r="Z5697" t="n">
        <v>22</v>
      </c>
      <c r="AA5697"/>
      <c r="AB5697"/>
      <c r="AC5697"/>
      <c r="AD5697"/>
      <c r="AE5697"/>
      <c r="AF5697" t="n">
        <v>30</v>
      </c>
      <c r="AG5697" t="n">
        <v>33</v>
      </c>
      <c r="AH5697" t="n">
        <v>33</v>
      </c>
      <c r="AI5697" t="n">
        <v>20121</v>
      </c>
      <c r="AJ5697"/>
      <c r="AK5697" t="n">
        <v>22377</v>
      </c>
      <c r="AL5697" t="n">
        <v>19960</v>
      </c>
      <c r="AM5697"/>
      <c r="AN5697"/>
      <c r="AO5697"/>
      <c r="AP5697"/>
      <c r="AQ5697"/>
      <c r="AR5697"/>
    </row>
    <row r="5698">
      <c r="A5698" t="n">
        <v>493567</v>
      </c>
      <c r="B5698" t="s">
        <v>8083</v>
      </c>
      <c r="C5698" t="s">
        <v>6810</v>
      </c>
      <c r="D5698" t="s">
        <v>1078</v>
      </c>
      <c r="E5698" t="s">
        <v>147</v>
      </c>
      <c r="F5698" t="s">
        <v>199</v>
      </c>
      <c r="G5698" t="s">
        <v>189</v>
      </c>
      <c r="H5698" t="s">
        <v>200</v>
      </c>
      <c r="I5698" t="s">
        <v>186</v>
      </c>
      <c r="J5698" t="s">
        <v>164</v>
      </c>
      <c r="K5698"/>
      <c r="L5698" t="s">
        <v>155</v>
      </c>
      <c r="M5698" t="s">
        <v>155</v>
      </c>
      <c r="N5698" t="n">
        <v>-80.267</v>
      </c>
      <c r="O5698" t="n">
        <v>25.8107</v>
      </c>
      <c r="P5698" t="n">
        <v>103</v>
      </c>
      <c r="Q5698" t="n">
        <v>103</v>
      </c>
      <c r="R5698" t="n">
        <v>97.1</v>
      </c>
      <c r="S5698" t="n">
        <v>11.7</v>
      </c>
      <c r="T5698" t="n">
        <v>29.1</v>
      </c>
      <c r="U5698" t="n">
        <v>58.3</v>
      </c>
      <c r="V5698" t="n">
        <v>0</v>
      </c>
      <c r="W5698" t="n">
        <v>0</v>
      </c>
      <c r="X5698"/>
      <c r="Y5698" t="n">
        <v>91</v>
      </c>
      <c r="Z5698" t="n">
        <v>8</v>
      </c>
      <c r="AA5698"/>
      <c r="AB5698"/>
      <c r="AC5698"/>
      <c r="AD5698"/>
      <c r="AE5698"/>
      <c r="AF5698" t="n">
        <v>0</v>
      </c>
      <c r="AG5698" t="n">
        <v>15</v>
      </c>
      <c r="AH5698" t="n">
        <v>15</v>
      </c>
      <c r="AI5698"/>
      <c r="AJ5698"/>
      <c r="AK5698"/>
      <c r="AL5698"/>
      <c r="AM5698"/>
      <c r="AN5698"/>
      <c r="AO5698"/>
      <c r="AP5698"/>
      <c r="AQ5698"/>
      <c r="AR5698"/>
    </row>
    <row r="5699">
      <c r="A5699" t="n">
        <v>493576</v>
      </c>
      <c r="B5699" t="s">
        <v>8084</v>
      </c>
      <c r="C5699" t="s">
        <v>4208</v>
      </c>
      <c r="D5699" t="s">
        <v>4200</v>
      </c>
      <c r="E5699" t="s">
        <v>997</v>
      </c>
      <c r="F5699" t="s">
        <v>199</v>
      </c>
      <c r="G5699" t="s">
        <v>189</v>
      </c>
      <c r="H5699" t="s">
        <v>200</v>
      </c>
      <c r="I5699" t="s">
        <v>151</v>
      </c>
      <c r="J5699" t="s">
        <v>164</v>
      </c>
      <c r="K5699"/>
      <c r="L5699" t="s">
        <v>155</v>
      </c>
      <c r="M5699" t="s">
        <v>155</v>
      </c>
      <c r="N5699" t="n">
        <v>-79.9994</v>
      </c>
      <c r="O5699" t="n">
        <v>40.4394</v>
      </c>
      <c r="P5699" t="n">
        <v>22</v>
      </c>
      <c r="Q5699" t="n">
        <v>22</v>
      </c>
      <c r="R5699" t="n">
        <v>100</v>
      </c>
      <c r="S5699" t="n">
        <v>22.7</v>
      </c>
      <c r="T5699" t="n">
        <v>68.2</v>
      </c>
      <c r="U5699" t="n">
        <v>0</v>
      </c>
      <c r="V5699" t="n">
        <v>0</v>
      </c>
      <c r="W5699" t="n">
        <v>0</v>
      </c>
      <c r="X5699" t="n">
        <v>100</v>
      </c>
      <c r="Y5699"/>
      <c r="Z5699" t="n">
        <v>6</v>
      </c>
      <c r="AA5699"/>
      <c r="AB5699"/>
      <c r="AC5699"/>
      <c r="AD5699"/>
      <c r="AE5699"/>
      <c r="AF5699" t="n">
        <v>8</v>
      </c>
      <c r="AG5699" t="n">
        <v>55</v>
      </c>
      <c r="AH5699" t="n">
        <v>55</v>
      </c>
      <c r="AI5699" t="n">
        <v>13485</v>
      </c>
      <c r="AJ5699" t="n">
        <v>15994</v>
      </c>
      <c r="AK5699"/>
      <c r="AL5699"/>
      <c r="AM5699"/>
      <c r="AN5699"/>
      <c r="AO5699"/>
      <c r="AP5699"/>
      <c r="AQ5699"/>
      <c r="AR5699"/>
    </row>
    <row r="5700">
      <c r="A5700" t="n">
        <v>493585</v>
      </c>
      <c r="B5700" t="s">
        <v>8085</v>
      </c>
      <c r="C5700" t="s">
        <v>4202</v>
      </c>
      <c r="D5700" t="s">
        <v>4200</v>
      </c>
      <c r="E5700" t="s">
        <v>997</v>
      </c>
      <c r="F5700" t="s">
        <v>551</v>
      </c>
      <c r="G5700" t="s">
        <v>163</v>
      </c>
      <c r="H5700" t="s">
        <v>200</v>
      </c>
      <c r="I5700" t="s">
        <v>151</v>
      </c>
      <c r="J5700" t="s">
        <v>164</v>
      </c>
      <c r="K5700"/>
      <c r="L5700" t="s">
        <v>155</v>
      </c>
      <c r="M5700" t="s">
        <v>155</v>
      </c>
      <c r="N5700" t="n">
        <v>-75.1645</v>
      </c>
      <c r="O5700" t="n">
        <v>39.9504</v>
      </c>
      <c r="P5700" t="n">
        <v>76</v>
      </c>
      <c r="Q5700" t="n">
        <v>76</v>
      </c>
      <c r="R5700" t="n">
        <v>94.7</v>
      </c>
      <c r="S5700" t="n">
        <v>3.9</v>
      </c>
      <c r="T5700" t="n">
        <v>82.9</v>
      </c>
      <c r="U5700" t="n">
        <v>6.6</v>
      </c>
      <c r="V5700" t="n">
        <v>5.3</v>
      </c>
      <c r="W5700" t="n">
        <v>0</v>
      </c>
      <c r="X5700" t="n">
        <v>96</v>
      </c>
      <c r="Y5700"/>
      <c r="Z5700" t="n">
        <v>14</v>
      </c>
      <c r="AA5700"/>
      <c r="AB5700"/>
      <c r="AC5700"/>
      <c r="AD5700"/>
      <c r="AE5700"/>
      <c r="AF5700" t="n">
        <v>25</v>
      </c>
      <c r="AG5700" t="n">
        <v>49</v>
      </c>
      <c r="AH5700" t="n">
        <v>100</v>
      </c>
      <c r="AI5700" t="n">
        <v>24653</v>
      </c>
      <c r="AJ5700" t="n">
        <v>24098</v>
      </c>
      <c r="AK5700" t="n">
        <v>25152</v>
      </c>
      <c r="AL5700" t="n">
        <v>27320</v>
      </c>
      <c r="AM5700"/>
      <c r="AN5700"/>
      <c r="AO5700"/>
      <c r="AP5700"/>
      <c r="AQ5700"/>
      <c r="AR5700"/>
    </row>
    <row r="5701">
      <c r="A5701" t="n">
        <v>493594</v>
      </c>
      <c r="B5701" t="s">
        <v>8086</v>
      </c>
      <c r="C5701" t="s">
        <v>8087</v>
      </c>
      <c r="D5701" t="s">
        <v>996</v>
      </c>
      <c r="E5701" t="s">
        <v>997</v>
      </c>
      <c r="F5701" t="s">
        <v>162</v>
      </c>
      <c r="G5701" t="s">
        <v>163</v>
      </c>
      <c r="H5701" t="s">
        <v>150</v>
      </c>
      <c r="I5701" t="s">
        <v>205</v>
      </c>
      <c r="J5701" t="s">
        <v>164</v>
      </c>
      <c r="K5701" t="s">
        <v>209</v>
      </c>
      <c r="L5701" t="s">
        <v>155</v>
      </c>
      <c r="M5701" t="s">
        <v>155</v>
      </c>
      <c r="N5701" t="n">
        <v>-74.5017</v>
      </c>
      <c r="O5701" t="n">
        <v>41.733</v>
      </c>
      <c r="P5701" t="n">
        <v>47</v>
      </c>
      <c r="Q5701" t="n">
        <v>47</v>
      </c>
      <c r="R5701" t="n">
        <v>0</v>
      </c>
      <c r="S5701" t="n">
        <v>100</v>
      </c>
      <c r="T5701" t="n">
        <v>0</v>
      </c>
      <c r="U5701" t="n">
        <v>0</v>
      </c>
      <c r="V5701" t="n">
        <v>0</v>
      </c>
      <c r="W5701" t="n">
        <v>0</v>
      </c>
      <c r="X5701" t="n">
        <v>89</v>
      </c>
      <c r="Y5701"/>
      <c r="Z5701" t="n">
        <v>29</v>
      </c>
      <c r="AA5701" t="n">
        <v>9</v>
      </c>
      <c r="AB5701" t="n">
        <v>66.7</v>
      </c>
      <c r="AC5701" t="n">
        <v>9</v>
      </c>
      <c r="AD5701" t="n">
        <v>11.1</v>
      </c>
      <c r="AE5701"/>
      <c r="AF5701" t="n">
        <v>9</v>
      </c>
      <c r="AG5701" t="n">
        <v>63</v>
      </c>
      <c r="AH5701" t="n">
        <v>98</v>
      </c>
      <c r="AI5701" t="n">
        <v>9871</v>
      </c>
      <c r="AJ5701" t="n">
        <v>7784</v>
      </c>
      <c r="AK5701"/>
      <c r="AL5701"/>
      <c r="AM5701"/>
      <c r="AN5701"/>
      <c r="AO5701" t="n">
        <v>13</v>
      </c>
      <c r="AP5701" t="n">
        <v>1</v>
      </c>
      <c r="AQ5701"/>
      <c r="AR5701"/>
    </row>
    <row r="5702">
      <c r="A5702" t="n">
        <v>493600</v>
      </c>
      <c r="B5702" t="s">
        <v>8088</v>
      </c>
      <c r="C5702" t="s">
        <v>3219</v>
      </c>
      <c r="D5702" t="s">
        <v>996</v>
      </c>
      <c r="E5702" t="s">
        <v>997</v>
      </c>
      <c r="F5702" t="s">
        <v>162</v>
      </c>
      <c r="G5702" t="s">
        <v>163</v>
      </c>
      <c r="H5702" t="s">
        <v>150</v>
      </c>
      <c r="I5702" t="s">
        <v>151</v>
      </c>
      <c r="J5702" t="s">
        <v>164</v>
      </c>
      <c r="K5702" t="s">
        <v>209</v>
      </c>
      <c r="L5702" t="s">
        <v>155</v>
      </c>
      <c r="M5702" t="s">
        <v>155</v>
      </c>
      <c r="N5702" t="n">
        <v>-73.9948</v>
      </c>
      <c r="O5702" t="n">
        <v>40.6242</v>
      </c>
      <c r="P5702" t="n">
        <v>178</v>
      </c>
      <c r="Q5702" t="n">
        <v>178</v>
      </c>
      <c r="R5702" t="n">
        <v>0</v>
      </c>
      <c r="S5702" t="n">
        <v>100</v>
      </c>
      <c r="T5702" t="n">
        <v>0</v>
      </c>
      <c r="U5702" t="n">
        <v>0</v>
      </c>
      <c r="V5702" t="n">
        <v>0</v>
      </c>
      <c r="W5702" t="n">
        <v>0</v>
      </c>
      <c r="X5702" t="n">
        <v>96</v>
      </c>
      <c r="Y5702"/>
      <c r="Z5702" t="n">
        <v>9</v>
      </c>
      <c r="AA5702" t="n">
        <v>57</v>
      </c>
      <c r="AB5702" t="n">
        <v>12.3</v>
      </c>
      <c r="AC5702" t="n">
        <v>57</v>
      </c>
      <c r="AD5702" t="n">
        <v>12.3</v>
      </c>
      <c r="AE5702"/>
      <c r="AF5702" t="n">
        <v>56</v>
      </c>
      <c r="AG5702" t="n">
        <v>78</v>
      </c>
      <c r="AH5702" t="n">
        <v>98</v>
      </c>
      <c r="AI5702" t="n">
        <v>10403</v>
      </c>
      <c r="AJ5702" t="n">
        <v>7673</v>
      </c>
      <c r="AK5702" t="n">
        <v>9258</v>
      </c>
      <c r="AL5702" t="n">
        <v>10787</v>
      </c>
      <c r="AM5702"/>
      <c r="AN5702"/>
      <c r="AO5702"/>
      <c r="AP5702" t="n">
        <v>24</v>
      </c>
      <c r="AQ5702"/>
      <c r="AR5702"/>
    </row>
    <row r="5703">
      <c r="A5703" t="n">
        <v>493619</v>
      </c>
      <c r="B5703" t="s">
        <v>8089</v>
      </c>
      <c r="C5703" t="s">
        <v>811</v>
      </c>
      <c r="D5703" t="s">
        <v>440</v>
      </c>
      <c r="E5703" t="s">
        <v>267</v>
      </c>
      <c r="F5703" t="s">
        <v>368</v>
      </c>
      <c r="G5703" t="s">
        <v>163</v>
      </c>
      <c r="H5703" t="s">
        <v>174</v>
      </c>
      <c r="I5703" t="s">
        <v>151</v>
      </c>
      <c r="J5703" t="s">
        <v>164</v>
      </c>
      <c r="K5703" t="s">
        <v>176</v>
      </c>
      <c r="L5703" t="s">
        <v>155</v>
      </c>
      <c r="M5703" t="s">
        <v>155</v>
      </c>
      <c r="N5703" t="n">
        <v>-117.5425</v>
      </c>
      <c r="O5703" t="n">
        <v>33.8592</v>
      </c>
      <c r="P5703" t="n">
        <v>30</v>
      </c>
      <c r="Q5703" t="n">
        <v>30</v>
      </c>
      <c r="R5703" t="n">
        <v>40</v>
      </c>
      <c r="S5703" t="n">
        <v>53.3</v>
      </c>
      <c r="T5703" t="n">
        <v>13.3</v>
      </c>
      <c r="U5703" t="n">
        <v>13.3</v>
      </c>
      <c r="V5703" t="n">
        <v>6.7</v>
      </c>
      <c r="W5703" t="n">
        <v>0</v>
      </c>
      <c r="X5703" t="n">
        <v>100</v>
      </c>
      <c r="Y5703" t="n">
        <v>100</v>
      </c>
      <c r="Z5703" t="n">
        <v>4</v>
      </c>
      <c r="AA5703"/>
      <c r="AB5703"/>
      <c r="AC5703"/>
      <c r="AD5703"/>
      <c r="AE5703"/>
      <c r="AF5703" t="n">
        <v>6</v>
      </c>
      <c r="AG5703" t="n">
        <v>13</v>
      </c>
      <c r="AH5703" t="n">
        <v>26</v>
      </c>
      <c r="AI5703" t="n">
        <v>32938</v>
      </c>
      <c r="AJ5703"/>
      <c r="AK5703"/>
      <c r="AL5703" t="n">
        <v>32938</v>
      </c>
      <c r="AM5703"/>
      <c r="AN5703"/>
      <c r="AO5703" t="n">
        <v>2</v>
      </c>
      <c r="AP5703"/>
      <c r="AQ5703"/>
      <c r="AR5703"/>
    </row>
    <row r="5704">
      <c r="A5704" t="n">
        <v>493628</v>
      </c>
      <c r="B5704" t="s">
        <v>8090</v>
      </c>
      <c r="C5704" t="s">
        <v>3102</v>
      </c>
      <c r="D5704" t="s">
        <v>3037</v>
      </c>
      <c r="E5704" t="s">
        <v>997</v>
      </c>
      <c r="F5704" t="s">
        <v>199</v>
      </c>
      <c r="G5704" t="s">
        <v>189</v>
      </c>
      <c r="H5704" t="s">
        <v>200</v>
      </c>
      <c r="I5704" t="s">
        <v>186</v>
      </c>
      <c r="J5704" t="s">
        <v>164</v>
      </c>
      <c r="K5704"/>
      <c r="L5704" t="s">
        <v>155</v>
      </c>
      <c r="M5704" t="s">
        <v>155</v>
      </c>
      <c r="N5704" t="n">
        <v>-74.34</v>
      </c>
      <c r="O5704" t="n">
        <v>40.571</v>
      </c>
      <c r="P5704" t="n">
        <v>310</v>
      </c>
      <c r="Q5704" t="n">
        <v>310</v>
      </c>
      <c r="R5704" t="n">
        <v>92.3</v>
      </c>
      <c r="S5704" t="n">
        <v>13.2</v>
      </c>
      <c r="T5704" t="n">
        <v>44.8</v>
      </c>
      <c r="U5704" t="n">
        <v>28.4</v>
      </c>
      <c r="V5704" t="n">
        <v>4.5</v>
      </c>
      <c r="W5704" t="n">
        <v>4.5</v>
      </c>
      <c r="X5704" t="n">
        <v>100</v>
      </c>
      <c r="Y5704" t="n">
        <v>83</v>
      </c>
      <c r="Z5704" t="n">
        <v>15</v>
      </c>
      <c r="AA5704"/>
      <c r="AB5704"/>
      <c r="AC5704"/>
      <c r="AD5704"/>
      <c r="AE5704"/>
      <c r="AF5704" t="n">
        <v>15</v>
      </c>
      <c r="AG5704" t="n">
        <v>16</v>
      </c>
      <c r="AH5704" t="n">
        <v>16</v>
      </c>
      <c r="AI5704" t="n">
        <v>26278</v>
      </c>
      <c r="AJ5704"/>
      <c r="AK5704"/>
      <c r="AL5704" t="n">
        <v>26278</v>
      </c>
      <c r="AM5704"/>
      <c r="AN5704"/>
      <c r="AO5704"/>
      <c r="AP5704"/>
      <c r="AQ5704"/>
      <c r="AR5704"/>
    </row>
    <row r="5705">
      <c r="A5705" t="n">
        <v>493637</v>
      </c>
      <c r="B5705" t="s">
        <v>8091</v>
      </c>
      <c r="C5705" t="s">
        <v>8092</v>
      </c>
      <c r="D5705" t="s">
        <v>1975</v>
      </c>
      <c r="E5705" t="s">
        <v>147</v>
      </c>
      <c r="F5705" t="s">
        <v>199</v>
      </c>
      <c r="G5705" t="s">
        <v>189</v>
      </c>
      <c r="H5705" t="s">
        <v>200</v>
      </c>
      <c r="I5705" t="s">
        <v>175</v>
      </c>
      <c r="J5705" t="s">
        <v>164</v>
      </c>
      <c r="K5705"/>
      <c r="L5705" t="s">
        <v>155</v>
      </c>
      <c r="M5705" t="s">
        <v>155</v>
      </c>
      <c r="N5705" t="n">
        <v>-82.8063</v>
      </c>
      <c r="O5705" t="n">
        <v>37.8148</v>
      </c>
      <c r="P5705" t="n">
        <v>70</v>
      </c>
      <c r="Q5705" t="n">
        <v>70</v>
      </c>
      <c r="R5705" t="n">
        <v>98.6</v>
      </c>
      <c r="S5705" t="n">
        <v>98.6</v>
      </c>
      <c r="T5705" t="n">
        <v>1.4</v>
      </c>
      <c r="U5705" t="n">
        <v>0</v>
      </c>
      <c r="V5705" t="n">
        <v>0</v>
      </c>
      <c r="W5705" t="n">
        <v>0</v>
      </c>
      <c r="X5705" t="n">
        <v>100</v>
      </c>
      <c r="Y5705"/>
      <c r="Z5705" t="n">
        <v>20</v>
      </c>
      <c r="AA5705"/>
      <c r="AB5705"/>
      <c r="AC5705"/>
      <c r="AD5705"/>
      <c r="AE5705"/>
      <c r="AF5705" t="n">
        <v>0</v>
      </c>
      <c r="AG5705" t="n">
        <v>81</v>
      </c>
      <c r="AH5705" t="n">
        <v>81</v>
      </c>
      <c r="AI5705"/>
      <c r="AJ5705"/>
      <c r="AK5705"/>
      <c r="AL5705"/>
      <c r="AM5705"/>
      <c r="AN5705"/>
      <c r="AO5705"/>
      <c r="AP5705"/>
      <c r="AQ5705"/>
      <c r="AR5705"/>
    </row>
    <row r="5706">
      <c r="A5706" t="n">
        <v>493646</v>
      </c>
      <c r="B5706" t="s">
        <v>8093</v>
      </c>
      <c r="C5706" t="s">
        <v>995</v>
      </c>
      <c r="D5706" t="s">
        <v>996</v>
      </c>
      <c r="E5706" t="s">
        <v>997</v>
      </c>
      <c r="F5706" t="s">
        <v>368</v>
      </c>
      <c r="G5706" t="s">
        <v>163</v>
      </c>
      <c r="H5706" t="s">
        <v>174</v>
      </c>
      <c r="I5706" t="s">
        <v>186</v>
      </c>
      <c r="J5706" t="s">
        <v>164</v>
      </c>
      <c r="K5706" t="s">
        <v>176</v>
      </c>
      <c r="L5706" t="s">
        <v>155</v>
      </c>
      <c r="M5706" t="s">
        <v>155</v>
      </c>
      <c r="N5706" t="n">
        <v>-74.0652</v>
      </c>
      <c r="O5706" t="n">
        <v>41.1218</v>
      </c>
      <c r="P5706" t="n">
        <v>246</v>
      </c>
      <c r="Q5706" t="n">
        <v>246</v>
      </c>
      <c r="R5706" t="n">
        <v>100</v>
      </c>
      <c r="S5706" t="n">
        <v>100</v>
      </c>
      <c r="T5706" t="n">
        <v>0</v>
      </c>
      <c r="U5706" t="n">
        <v>0</v>
      </c>
      <c r="V5706" t="n">
        <v>0</v>
      </c>
      <c r="W5706" t="n">
        <v>0</v>
      </c>
      <c r="X5706" t="n">
        <v>100</v>
      </c>
      <c r="Y5706"/>
      <c r="Z5706" t="n">
        <v>11</v>
      </c>
      <c r="AA5706" t="n">
        <v>185</v>
      </c>
      <c r="AB5706" t="n">
        <v>100</v>
      </c>
      <c r="AC5706"/>
      <c r="AD5706"/>
      <c r="AE5706"/>
      <c r="AF5706" t="n">
        <v>159</v>
      </c>
      <c r="AG5706" t="n">
        <v>82</v>
      </c>
      <c r="AH5706" t="n">
        <v>87</v>
      </c>
      <c r="AI5706" t="n">
        <v>7897</v>
      </c>
      <c r="AJ5706" t="n">
        <v>7878</v>
      </c>
      <c r="AK5706" t="n">
        <v>7875</v>
      </c>
      <c r="AL5706" t="n">
        <v>8330</v>
      </c>
      <c r="AM5706" t="n">
        <v>11855</v>
      </c>
      <c r="AN5706"/>
      <c r="AO5706" t="n">
        <v>94</v>
      </c>
      <c r="AP5706"/>
      <c r="AQ5706"/>
      <c r="AR5706"/>
    </row>
    <row r="5707">
      <c r="A5707" t="n">
        <v>493655</v>
      </c>
      <c r="B5707" t="s">
        <v>8094</v>
      </c>
      <c r="C5707" t="s">
        <v>4838</v>
      </c>
      <c r="D5707" t="s">
        <v>4775</v>
      </c>
      <c r="E5707" t="s">
        <v>283</v>
      </c>
      <c r="F5707" t="s">
        <v>199</v>
      </c>
      <c r="G5707" t="s">
        <v>189</v>
      </c>
      <c r="H5707" t="s">
        <v>200</v>
      </c>
      <c r="I5707" t="s">
        <v>151</v>
      </c>
      <c r="J5707" t="s">
        <v>164</v>
      </c>
      <c r="K5707"/>
      <c r="L5707" t="s">
        <v>155</v>
      </c>
      <c r="M5707" t="s">
        <v>155</v>
      </c>
      <c r="N5707" t="n">
        <v>-106.2656</v>
      </c>
      <c r="O5707" t="n">
        <v>31.7633</v>
      </c>
      <c r="P5707" t="n">
        <v>42</v>
      </c>
      <c r="Q5707" t="n">
        <v>42</v>
      </c>
      <c r="R5707" t="n">
        <v>23.8</v>
      </c>
      <c r="S5707" t="n">
        <v>0</v>
      </c>
      <c r="T5707" t="n">
        <v>23.8</v>
      </c>
      <c r="U5707" t="n">
        <v>71.4</v>
      </c>
      <c r="V5707" t="n">
        <v>2.4</v>
      </c>
      <c r="W5707" t="n">
        <v>0</v>
      </c>
      <c r="X5707" t="n">
        <v>55</v>
      </c>
      <c r="Y5707" t="n">
        <v>0</v>
      </c>
      <c r="Z5707" t="n">
        <v>9</v>
      </c>
      <c r="AA5707"/>
      <c r="AB5707"/>
      <c r="AC5707"/>
      <c r="AD5707"/>
      <c r="AE5707"/>
      <c r="AF5707" t="n">
        <v>15</v>
      </c>
      <c r="AG5707" t="n">
        <v>38</v>
      </c>
      <c r="AH5707" t="n">
        <v>38</v>
      </c>
      <c r="AI5707" t="n">
        <v>18126</v>
      </c>
      <c r="AJ5707" t="n">
        <v>19222</v>
      </c>
      <c r="AK5707" t="n">
        <v>17399</v>
      </c>
      <c r="AL5707"/>
      <c r="AM5707"/>
      <c r="AN5707"/>
      <c r="AO5707"/>
      <c r="AP5707"/>
      <c r="AQ5707"/>
      <c r="AR5707"/>
    </row>
    <row r="5708">
      <c r="A5708" t="n">
        <v>493664</v>
      </c>
      <c r="B5708" t="s">
        <v>8095</v>
      </c>
      <c r="C5708" t="s">
        <v>3219</v>
      </c>
      <c r="D5708" t="s">
        <v>996</v>
      </c>
      <c r="E5708" t="s">
        <v>997</v>
      </c>
      <c r="F5708" t="s">
        <v>162</v>
      </c>
      <c r="G5708" t="s">
        <v>163</v>
      </c>
      <c r="H5708" t="s">
        <v>150</v>
      </c>
      <c r="I5708" t="s">
        <v>151</v>
      </c>
      <c r="J5708" t="s">
        <v>164</v>
      </c>
      <c r="K5708" t="s">
        <v>209</v>
      </c>
      <c r="L5708" t="s">
        <v>155</v>
      </c>
      <c r="M5708" t="s">
        <v>155</v>
      </c>
      <c r="N5708" t="n">
        <v>-73.9559</v>
      </c>
      <c r="O5708" t="n">
        <v>40.6109</v>
      </c>
      <c r="P5708" t="n">
        <v>78</v>
      </c>
      <c r="Q5708" t="n">
        <v>78</v>
      </c>
      <c r="R5708" t="n">
        <v>0</v>
      </c>
      <c r="S5708" t="n">
        <v>100</v>
      </c>
      <c r="T5708" t="n">
        <v>0</v>
      </c>
      <c r="U5708" t="n">
        <v>0</v>
      </c>
      <c r="V5708" t="n">
        <v>0</v>
      </c>
      <c r="W5708" t="n">
        <v>0</v>
      </c>
      <c r="X5708" t="n">
        <v>88</v>
      </c>
      <c r="Y5708"/>
      <c r="Z5708" t="n">
        <v>21</v>
      </c>
      <c r="AA5708" t="n">
        <v>5</v>
      </c>
      <c r="AB5708" t="n">
        <v>80</v>
      </c>
      <c r="AC5708" t="n">
        <v>5</v>
      </c>
      <c r="AD5708" t="n">
        <v>60</v>
      </c>
      <c r="AE5708"/>
      <c r="AF5708" t="n">
        <v>8</v>
      </c>
      <c r="AG5708" t="n">
        <v>37</v>
      </c>
      <c r="AH5708" t="n">
        <v>93</v>
      </c>
      <c r="AI5708" t="n">
        <v>8327</v>
      </c>
      <c r="AJ5708" t="n">
        <v>5800</v>
      </c>
      <c r="AK5708"/>
      <c r="AL5708" t="n">
        <v>5800</v>
      </c>
      <c r="AM5708"/>
      <c r="AN5708"/>
      <c r="AO5708" t="n">
        <v>12</v>
      </c>
      <c r="AP5708" t="n">
        <v>9</v>
      </c>
      <c r="AQ5708"/>
      <c r="AR5708"/>
    </row>
    <row r="5709">
      <c r="A5709" t="n">
        <v>493673</v>
      </c>
      <c r="B5709" t="s">
        <v>8096</v>
      </c>
      <c r="C5709" t="s">
        <v>5543</v>
      </c>
      <c r="D5709" t="s">
        <v>5462</v>
      </c>
      <c r="E5709" t="s">
        <v>5452</v>
      </c>
      <c r="F5709" t="s">
        <v>188</v>
      </c>
      <c r="G5709" t="s">
        <v>189</v>
      </c>
      <c r="H5709" t="s">
        <v>150</v>
      </c>
      <c r="I5709" t="s">
        <v>151</v>
      </c>
      <c r="J5709" t="s">
        <v>164</v>
      </c>
      <c r="K5709" t="s">
        <v>209</v>
      </c>
      <c r="L5709" t="s">
        <v>155</v>
      </c>
      <c r="M5709" t="s">
        <v>155</v>
      </c>
      <c r="N5709" t="n">
        <v>-66.0542</v>
      </c>
      <c r="O5709" t="n">
        <v>18.4113</v>
      </c>
      <c r="P5709" t="n">
        <v>193</v>
      </c>
      <c r="Q5709" t="n">
        <v>3</v>
      </c>
      <c r="R5709" t="n">
        <v>66.7</v>
      </c>
      <c r="S5709" t="n">
        <v>0</v>
      </c>
      <c r="T5709" t="n">
        <v>0</v>
      </c>
      <c r="U5709" t="n">
        <v>100</v>
      </c>
      <c r="V5709" t="n">
        <v>0</v>
      </c>
      <c r="W5709" t="n">
        <v>0</v>
      </c>
      <c r="X5709"/>
      <c r="Y5709"/>
      <c r="Z5709" t="n">
        <v>13</v>
      </c>
      <c r="AA5709"/>
      <c r="AB5709"/>
      <c r="AC5709"/>
      <c r="AD5709"/>
      <c r="AE5709"/>
      <c r="AF5709" t="n">
        <v>0</v>
      </c>
      <c r="AG5709" t="n">
        <v>33</v>
      </c>
      <c r="AH5709" t="n">
        <v>33</v>
      </c>
      <c r="AI5709"/>
      <c r="AJ5709"/>
      <c r="AK5709"/>
      <c r="AL5709"/>
      <c r="AM5709"/>
      <c r="AN5709"/>
      <c r="AO5709"/>
      <c r="AP5709"/>
      <c r="AQ5709" t="n">
        <v>44</v>
      </c>
      <c r="AR5709"/>
    </row>
    <row r="5710">
      <c r="A5710" t="n">
        <v>493682</v>
      </c>
      <c r="B5710" t="s">
        <v>8097</v>
      </c>
      <c r="C5710" t="s">
        <v>6080</v>
      </c>
      <c r="D5710" t="s">
        <v>992</v>
      </c>
      <c r="E5710" t="s">
        <v>993</v>
      </c>
      <c r="F5710" t="s">
        <v>279</v>
      </c>
      <c r="G5710" t="s">
        <v>189</v>
      </c>
      <c r="H5710" t="s">
        <v>174</v>
      </c>
      <c r="I5710" t="s">
        <v>186</v>
      </c>
      <c r="J5710" t="s">
        <v>164</v>
      </c>
      <c r="K5710"/>
      <c r="L5710" t="s">
        <v>155</v>
      </c>
      <c r="M5710" t="s">
        <v>155</v>
      </c>
      <c r="N5710" t="n">
        <v>-73.1509</v>
      </c>
      <c r="O5710" t="n">
        <v>41.1707</v>
      </c>
      <c r="P5710" t="n">
        <v>93</v>
      </c>
      <c r="Q5710" t="n">
        <v>93</v>
      </c>
      <c r="R5710" t="n">
        <v>90.3</v>
      </c>
      <c r="S5710" t="n">
        <v>40.9</v>
      </c>
      <c r="T5710" t="n">
        <v>26.9</v>
      </c>
      <c r="U5710" t="n">
        <v>24.7</v>
      </c>
      <c r="V5710" t="n">
        <v>3.2</v>
      </c>
      <c r="W5710" t="n">
        <v>0</v>
      </c>
      <c r="X5710" t="n">
        <v>85</v>
      </c>
      <c r="Y5710" t="n">
        <v>80</v>
      </c>
      <c r="Z5710" t="n">
        <v>10</v>
      </c>
      <c r="AA5710" t="n">
        <v>44</v>
      </c>
      <c r="AB5710" t="n">
        <v>100</v>
      </c>
      <c r="AC5710"/>
      <c r="AD5710"/>
      <c r="AE5710"/>
      <c r="AF5710" t="n">
        <v>35</v>
      </c>
      <c r="AG5710" t="n">
        <v>32</v>
      </c>
      <c r="AH5710" t="n">
        <v>59</v>
      </c>
      <c r="AI5710" t="n">
        <v>28720</v>
      </c>
      <c r="AJ5710" t="n">
        <v>29150</v>
      </c>
      <c r="AK5710" t="n">
        <v>32365</v>
      </c>
      <c r="AL5710"/>
      <c r="AM5710" t="n">
        <v>32365</v>
      </c>
      <c r="AN5710"/>
      <c r="AO5710"/>
      <c r="AP5710"/>
      <c r="AQ5710"/>
      <c r="AR5710"/>
    </row>
    <row r="5711">
      <c r="A5711" t="n">
        <v>493691</v>
      </c>
      <c r="B5711" t="s">
        <v>8098</v>
      </c>
      <c r="C5711" t="s">
        <v>5824</v>
      </c>
      <c r="D5711" t="s">
        <v>4049</v>
      </c>
      <c r="E5711" t="s">
        <v>283</v>
      </c>
      <c r="F5711" t="s">
        <v>199</v>
      </c>
      <c r="G5711" t="s">
        <v>189</v>
      </c>
      <c r="H5711" t="s">
        <v>200</v>
      </c>
      <c r="I5711" t="s">
        <v>175</v>
      </c>
      <c r="J5711" t="s">
        <v>164</v>
      </c>
      <c r="K5711"/>
      <c r="L5711" t="s">
        <v>155</v>
      </c>
      <c r="M5711" t="s">
        <v>155</v>
      </c>
      <c r="N5711" t="n">
        <v>-95.7665</v>
      </c>
      <c r="O5711" t="n">
        <v>34.9416</v>
      </c>
      <c r="P5711" t="n">
        <v>56</v>
      </c>
      <c r="Q5711" t="n">
        <v>56</v>
      </c>
      <c r="R5711" t="n">
        <v>100</v>
      </c>
      <c r="S5711" t="n">
        <v>73.2</v>
      </c>
      <c r="T5711" t="n">
        <v>0</v>
      </c>
      <c r="U5711" t="n">
        <v>7.1</v>
      </c>
      <c r="V5711" t="n">
        <v>0</v>
      </c>
      <c r="W5711" t="n">
        <v>0</v>
      </c>
      <c r="X5711" t="n">
        <v>86</v>
      </c>
      <c r="Y5711" t="n">
        <v>67</v>
      </c>
      <c r="Z5711" t="n">
        <v>17</v>
      </c>
      <c r="AA5711"/>
      <c r="AB5711"/>
      <c r="AC5711"/>
      <c r="AD5711"/>
      <c r="AE5711"/>
      <c r="AF5711" t="n">
        <v>26</v>
      </c>
      <c r="AG5711" t="n">
        <v>70</v>
      </c>
      <c r="AH5711" t="n">
        <v>75</v>
      </c>
      <c r="AI5711" t="n">
        <v>17917</v>
      </c>
      <c r="AJ5711" t="n">
        <v>18433</v>
      </c>
      <c r="AK5711" t="n">
        <v>13845</v>
      </c>
      <c r="AL5711" t="n">
        <v>15436</v>
      </c>
      <c r="AM5711" t="n">
        <v>23296</v>
      </c>
      <c r="AN5711"/>
      <c r="AO5711"/>
      <c r="AP5711"/>
      <c r="AQ5711"/>
      <c r="AR5711"/>
    </row>
    <row r="5712">
      <c r="A5712" t="n">
        <v>493707</v>
      </c>
      <c r="B5712" t="s">
        <v>8099</v>
      </c>
      <c r="C5712" t="s">
        <v>929</v>
      </c>
      <c r="D5712" t="s">
        <v>3037</v>
      </c>
      <c r="E5712" t="s">
        <v>997</v>
      </c>
      <c r="F5712" t="s">
        <v>162</v>
      </c>
      <c r="G5712" t="s">
        <v>163</v>
      </c>
      <c r="H5712" t="s">
        <v>150</v>
      </c>
      <c r="I5712" t="s">
        <v>186</v>
      </c>
      <c r="J5712" t="s">
        <v>164</v>
      </c>
      <c r="K5712" t="s">
        <v>209</v>
      </c>
      <c r="L5712" t="s">
        <v>155</v>
      </c>
      <c r="M5712" t="s">
        <v>155</v>
      </c>
      <c r="N5712" t="n">
        <v>-74.1696</v>
      </c>
      <c r="O5712" t="n">
        <v>40.0997</v>
      </c>
      <c r="P5712" t="n">
        <v>102</v>
      </c>
      <c r="Q5712" t="n">
        <v>102</v>
      </c>
      <c r="R5712" t="n">
        <v>0</v>
      </c>
      <c r="S5712" t="n">
        <v>90.2</v>
      </c>
      <c r="T5712" t="n">
        <v>0</v>
      </c>
      <c r="U5712" t="n">
        <v>0</v>
      </c>
      <c r="V5712" t="n">
        <v>0</v>
      </c>
      <c r="W5712" t="n">
        <v>9.8</v>
      </c>
      <c r="X5712" t="n">
        <v>83</v>
      </c>
      <c r="Y5712"/>
      <c r="Z5712" t="n">
        <v>16</v>
      </c>
      <c r="AA5712" t="n">
        <v>18</v>
      </c>
      <c r="AB5712" t="n">
        <v>50</v>
      </c>
      <c r="AC5712" t="n">
        <v>18</v>
      </c>
      <c r="AD5712" t="n">
        <v>22.2</v>
      </c>
      <c r="AE5712" t="n">
        <v>22.2</v>
      </c>
      <c r="AF5712" t="n">
        <v>30</v>
      </c>
      <c r="AG5712" t="n">
        <v>32</v>
      </c>
      <c r="AH5712" t="n">
        <v>86</v>
      </c>
      <c r="AI5712" t="n">
        <v>9188</v>
      </c>
      <c r="AJ5712" t="n">
        <v>6387</v>
      </c>
      <c r="AK5712" t="n">
        <v>8014</v>
      </c>
      <c r="AL5712" t="n">
        <v>6906</v>
      </c>
      <c r="AM5712" t="n">
        <v>7350</v>
      </c>
      <c r="AN5712"/>
      <c r="AO5712" t="n">
        <v>23</v>
      </c>
      <c r="AP5712" t="n">
        <v>8</v>
      </c>
      <c r="AQ5712"/>
      <c r="AR5712"/>
    </row>
    <row r="5713">
      <c r="A5713" t="n">
        <v>493716</v>
      </c>
      <c r="B5713" t="s">
        <v>8100</v>
      </c>
      <c r="C5713" t="s">
        <v>929</v>
      </c>
      <c r="D5713" t="s">
        <v>3037</v>
      </c>
      <c r="E5713" t="s">
        <v>997</v>
      </c>
      <c r="F5713" t="s">
        <v>162</v>
      </c>
      <c r="G5713" t="s">
        <v>163</v>
      </c>
      <c r="H5713" t="s">
        <v>150</v>
      </c>
      <c r="I5713" t="s">
        <v>186</v>
      </c>
      <c r="J5713" t="s">
        <v>164</v>
      </c>
      <c r="K5713" t="s">
        <v>209</v>
      </c>
      <c r="L5713" t="s">
        <v>155</v>
      </c>
      <c r="M5713" t="s">
        <v>155</v>
      </c>
      <c r="N5713" t="n">
        <v>-74.223</v>
      </c>
      <c r="O5713" t="n">
        <v>40.0565</v>
      </c>
      <c r="P5713" t="n">
        <v>72</v>
      </c>
      <c r="Q5713" t="n">
        <v>72</v>
      </c>
      <c r="R5713" t="n">
        <v>0</v>
      </c>
      <c r="S5713" t="n">
        <v>100</v>
      </c>
      <c r="T5713" t="n">
        <v>0</v>
      </c>
      <c r="U5713" t="n">
        <v>0</v>
      </c>
      <c r="V5713" t="n">
        <v>0</v>
      </c>
      <c r="W5713" t="n">
        <v>0</v>
      </c>
      <c r="X5713" t="n">
        <v>85</v>
      </c>
      <c r="Y5713"/>
      <c r="Z5713" t="n">
        <v>12</v>
      </c>
      <c r="AA5713" t="n">
        <v>6</v>
      </c>
      <c r="AB5713" t="n">
        <v>83.3</v>
      </c>
      <c r="AC5713" t="n">
        <v>6</v>
      </c>
      <c r="AD5713" t="n">
        <v>33.3</v>
      </c>
      <c r="AE5713" t="n">
        <v>33.3</v>
      </c>
      <c r="AF5713" t="n">
        <v>20</v>
      </c>
      <c r="AG5713" t="n">
        <v>19</v>
      </c>
      <c r="AH5713" t="n">
        <v>79</v>
      </c>
      <c r="AI5713" t="n">
        <v>11596</v>
      </c>
      <c r="AJ5713" t="n">
        <v>10400</v>
      </c>
      <c r="AK5713" t="n">
        <v>9868</v>
      </c>
      <c r="AL5713"/>
      <c r="AM5713"/>
      <c r="AN5713"/>
      <c r="AO5713" t="n">
        <v>15</v>
      </c>
      <c r="AP5713" t="n">
        <v>14</v>
      </c>
      <c r="AQ5713"/>
      <c r="AR5713"/>
    </row>
    <row r="5714">
      <c r="A5714" t="n">
        <v>493743</v>
      </c>
      <c r="B5714" t="s">
        <v>8101</v>
      </c>
      <c r="C5714" t="s">
        <v>4799</v>
      </c>
      <c r="D5714" t="s">
        <v>4775</v>
      </c>
      <c r="E5714" t="s">
        <v>283</v>
      </c>
      <c r="F5714" t="s">
        <v>199</v>
      </c>
      <c r="G5714" t="s">
        <v>189</v>
      </c>
      <c r="H5714" t="s">
        <v>200</v>
      </c>
      <c r="I5714" t="s">
        <v>186</v>
      </c>
      <c r="J5714" t="s">
        <v>164</v>
      </c>
      <c r="K5714"/>
      <c r="L5714" t="s">
        <v>155</v>
      </c>
      <c r="M5714" t="s">
        <v>155</v>
      </c>
      <c r="N5714" t="n">
        <v>-95.4155</v>
      </c>
      <c r="O5714" t="n">
        <v>29.9664</v>
      </c>
      <c r="P5714" t="n">
        <v>400</v>
      </c>
      <c r="Q5714" t="n">
        <v>400</v>
      </c>
      <c r="R5714" t="n">
        <v>22.8</v>
      </c>
      <c r="S5714" t="n">
        <v>3</v>
      </c>
      <c r="T5714" t="n">
        <v>63</v>
      </c>
      <c r="U5714" t="n">
        <v>33.2</v>
      </c>
      <c r="V5714" t="n">
        <v>0.2</v>
      </c>
      <c r="W5714" t="n">
        <v>0</v>
      </c>
      <c r="X5714" t="n">
        <v>100</v>
      </c>
      <c r="Y5714" t="n">
        <v>100</v>
      </c>
      <c r="Z5714" t="n">
        <v>25</v>
      </c>
      <c r="AA5714"/>
      <c r="AB5714"/>
      <c r="AC5714"/>
      <c r="AD5714"/>
      <c r="AE5714"/>
      <c r="AF5714" t="n">
        <v>111</v>
      </c>
      <c r="AG5714" t="n">
        <v>76</v>
      </c>
      <c r="AH5714" t="n">
        <v>76</v>
      </c>
      <c r="AI5714" t="n">
        <v>14760</v>
      </c>
      <c r="AJ5714" t="n">
        <v>14760</v>
      </c>
      <c r="AK5714"/>
      <c r="AL5714"/>
      <c r="AM5714"/>
      <c r="AN5714"/>
      <c r="AO5714"/>
      <c r="AP5714"/>
      <c r="AQ5714"/>
      <c r="AR5714"/>
    </row>
    <row r="5715">
      <c r="A5715" t="n">
        <v>493752</v>
      </c>
      <c r="B5715" t="s">
        <v>8102</v>
      </c>
      <c r="C5715" t="s">
        <v>4664</v>
      </c>
      <c r="D5715" t="s">
        <v>4659</v>
      </c>
      <c r="E5715" t="s">
        <v>147</v>
      </c>
      <c r="F5715" t="s">
        <v>199</v>
      </c>
      <c r="G5715" t="s">
        <v>189</v>
      </c>
      <c r="H5715" t="s">
        <v>200</v>
      </c>
      <c r="I5715" t="s">
        <v>151</v>
      </c>
      <c r="J5715" t="s">
        <v>164</v>
      </c>
      <c r="K5715"/>
      <c r="L5715" t="s">
        <v>155</v>
      </c>
      <c r="M5715" t="s">
        <v>155</v>
      </c>
      <c r="N5715" t="n">
        <v>-89.9348</v>
      </c>
      <c r="O5715" t="n">
        <v>35.0493</v>
      </c>
      <c r="P5715" t="n">
        <v>5</v>
      </c>
      <c r="Q5715" t="n">
        <v>5</v>
      </c>
      <c r="R5715" t="n">
        <v>100</v>
      </c>
      <c r="S5715" t="n">
        <v>0</v>
      </c>
      <c r="T5715" t="n">
        <v>100</v>
      </c>
      <c r="U5715" t="n">
        <v>0</v>
      </c>
      <c r="V5715" t="n">
        <v>0</v>
      </c>
      <c r="W5715" t="n">
        <v>0</v>
      </c>
      <c r="X5715" t="n">
        <v>100</v>
      </c>
      <c r="Y5715"/>
      <c r="Z5715" t="n">
        <v>3</v>
      </c>
      <c r="AA5715"/>
      <c r="AB5715"/>
      <c r="AC5715"/>
      <c r="AD5715"/>
      <c r="AE5715"/>
      <c r="AF5715" t="n">
        <v>5</v>
      </c>
      <c r="AG5715" t="n">
        <v>0</v>
      </c>
      <c r="AH5715" t="n">
        <v>100</v>
      </c>
      <c r="AI5715" t="n">
        <v>24190</v>
      </c>
      <c r="AJ5715"/>
      <c r="AK5715"/>
      <c r="AL5715"/>
      <c r="AM5715"/>
      <c r="AN5715"/>
      <c r="AO5715"/>
      <c r="AP5715"/>
      <c r="AQ5715"/>
      <c r="AR5715"/>
    </row>
    <row r="5716">
      <c r="A5716" t="n">
        <v>493761</v>
      </c>
      <c r="B5716" t="s">
        <v>8103</v>
      </c>
      <c r="C5716" t="s">
        <v>456</v>
      </c>
      <c r="D5716" t="s">
        <v>440</v>
      </c>
      <c r="E5716" t="s">
        <v>267</v>
      </c>
      <c r="F5716" t="s">
        <v>199</v>
      </c>
      <c r="G5716" t="s">
        <v>189</v>
      </c>
      <c r="H5716" t="s">
        <v>200</v>
      </c>
      <c r="I5716" t="s">
        <v>186</v>
      </c>
      <c r="J5716" t="s">
        <v>164</v>
      </c>
      <c r="K5716"/>
      <c r="L5716" t="s">
        <v>155</v>
      </c>
      <c r="M5716" t="s">
        <v>155</v>
      </c>
      <c r="N5716" t="n">
        <v>-121.4358</v>
      </c>
      <c r="O5716" t="n">
        <v>38.4957</v>
      </c>
      <c r="P5716" t="n">
        <v>179</v>
      </c>
      <c r="Q5716" t="n">
        <v>179</v>
      </c>
      <c r="R5716" t="n">
        <v>63.7</v>
      </c>
      <c r="S5716" t="n">
        <v>6.7</v>
      </c>
      <c r="T5716" t="n">
        <v>44.1</v>
      </c>
      <c r="U5716" t="n">
        <v>21.2</v>
      </c>
      <c r="V5716" t="n">
        <v>5</v>
      </c>
      <c r="W5716" t="n">
        <v>0</v>
      </c>
      <c r="X5716" t="n">
        <v>100</v>
      </c>
      <c r="Y5716" t="n">
        <v>100</v>
      </c>
      <c r="Z5716" t="n">
        <v>7</v>
      </c>
      <c r="AA5716"/>
      <c r="AB5716"/>
      <c r="AC5716"/>
      <c r="AD5716"/>
      <c r="AE5716"/>
      <c r="AF5716" t="n">
        <v>9</v>
      </c>
      <c r="AG5716" t="n">
        <v>58</v>
      </c>
      <c r="AH5716" t="n">
        <v>58</v>
      </c>
      <c r="AI5716" t="n">
        <v>19815</v>
      </c>
      <c r="AJ5716" t="n">
        <v>21829</v>
      </c>
      <c r="AK5716"/>
      <c r="AL5716"/>
      <c r="AM5716"/>
      <c r="AN5716"/>
      <c r="AO5716"/>
      <c r="AP5716"/>
      <c r="AQ5716"/>
      <c r="AR5716"/>
    </row>
    <row r="5717">
      <c r="A5717" t="n">
        <v>493770</v>
      </c>
      <c r="B5717" t="s">
        <v>8104</v>
      </c>
      <c r="C5717" t="s">
        <v>1492</v>
      </c>
      <c r="D5717" t="s">
        <v>4545</v>
      </c>
      <c r="E5717" t="s">
        <v>147</v>
      </c>
      <c r="F5717" t="s">
        <v>551</v>
      </c>
      <c r="G5717" t="s">
        <v>163</v>
      </c>
      <c r="H5717" t="s">
        <v>200</v>
      </c>
      <c r="I5717" t="s">
        <v>151</v>
      </c>
      <c r="J5717" t="s">
        <v>164</v>
      </c>
      <c r="K5717"/>
      <c r="L5717" t="s">
        <v>155</v>
      </c>
      <c r="M5717" t="s">
        <v>155</v>
      </c>
      <c r="N5717" t="n">
        <v>-80.0317</v>
      </c>
      <c r="O5717" t="n">
        <v>32.7983</v>
      </c>
      <c r="P5717" t="n">
        <v>54</v>
      </c>
      <c r="Q5717" t="n">
        <v>54</v>
      </c>
      <c r="R5717" t="n">
        <v>96.3</v>
      </c>
      <c r="S5717" t="n">
        <v>75.9</v>
      </c>
      <c r="T5717" t="n">
        <v>9.3</v>
      </c>
      <c r="U5717" t="n">
        <v>9.3</v>
      </c>
      <c r="V5717" t="n">
        <v>5.6</v>
      </c>
      <c r="W5717" t="n">
        <v>0</v>
      </c>
      <c r="X5717" t="n">
        <v>94</v>
      </c>
      <c r="Y5717"/>
      <c r="Z5717" t="n">
        <v>6</v>
      </c>
      <c r="AA5717"/>
      <c r="AB5717"/>
      <c r="AC5717"/>
      <c r="AD5717"/>
      <c r="AE5717"/>
      <c r="AF5717" t="n">
        <v>24</v>
      </c>
      <c r="AG5717" t="n">
        <v>33</v>
      </c>
      <c r="AH5717" t="n">
        <v>33</v>
      </c>
      <c r="AI5717" t="n">
        <v>10524</v>
      </c>
      <c r="AJ5717" t="n">
        <v>10524</v>
      </c>
      <c r="AK5717"/>
      <c r="AL5717"/>
      <c r="AM5717"/>
      <c r="AN5717"/>
      <c r="AO5717"/>
      <c r="AP5717"/>
      <c r="AQ5717"/>
      <c r="AR5717"/>
    </row>
    <row r="5718">
      <c r="A5718" t="n">
        <v>493798</v>
      </c>
      <c r="B5718" t="s">
        <v>8105</v>
      </c>
      <c r="C5718" t="s">
        <v>3219</v>
      </c>
      <c r="D5718" t="s">
        <v>996</v>
      </c>
      <c r="E5718" t="s">
        <v>997</v>
      </c>
      <c r="F5718" t="s">
        <v>368</v>
      </c>
      <c r="G5718" t="s">
        <v>163</v>
      </c>
      <c r="H5718" t="s">
        <v>174</v>
      </c>
      <c r="I5718" t="s">
        <v>151</v>
      </c>
      <c r="J5718" t="s">
        <v>164</v>
      </c>
      <c r="K5718"/>
      <c r="L5718" t="s">
        <v>155</v>
      </c>
      <c r="M5718" t="s">
        <v>155</v>
      </c>
      <c r="N5718" t="n">
        <v>-73.977</v>
      </c>
      <c r="O5718" t="n">
        <v>40.6319</v>
      </c>
      <c r="P5718" t="n">
        <v>115</v>
      </c>
      <c r="Q5718" t="n">
        <v>115</v>
      </c>
      <c r="R5718" t="n">
        <v>100</v>
      </c>
      <c r="S5718" t="n">
        <v>99.1</v>
      </c>
      <c r="T5718" t="n">
        <v>0</v>
      </c>
      <c r="U5718" t="n">
        <v>0</v>
      </c>
      <c r="V5718" t="n">
        <v>0</v>
      </c>
      <c r="W5718" t="n">
        <v>0.9</v>
      </c>
      <c r="X5718" t="n">
        <v>90</v>
      </c>
      <c r="Y5718"/>
      <c r="Z5718" t="n">
        <v>13</v>
      </c>
      <c r="AA5718" t="n">
        <v>121</v>
      </c>
      <c r="AB5718" t="n">
        <v>92.6</v>
      </c>
      <c r="AC5718"/>
      <c r="AD5718"/>
      <c r="AE5718"/>
      <c r="AF5718" t="n">
        <v>100</v>
      </c>
      <c r="AG5718" t="n">
        <v>37</v>
      </c>
      <c r="AH5718" t="n">
        <v>55</v>
      </c>
      <c r="AI5718" t="n">
        <v>12309</v>
      </c>
      <c r="AJ5718" t="n">
        <v>11058</v>
      </c>
      <c r="AK5718" t="n">
        <v>10650</v>
      </c>
      <c r="AL5718" t="n">
        <v>10911</v>
      </c>
      <c r="AM5718" t="n">
        <v>12502</v>
      </c>
      <c r="AN5718"/>
      <c r="AO5718" t="n">
        <v>12</v>
      </c>
      <c r="AP5718"/>
      <c r="AQ5718"/>
      <c r="AR5718"/>
    </row>
    <row r="5719">
      <c r="A5719" t="n">
        <v>493804</v>
      </c>
      <c r="B5719" t="s">
        <v>8106</v>
      </c>
      <c r="C5719" t="s">
        <v>4796</v>
      </c>
      <c r="D5719" t="s">
        <v>4775</v>
      </c>
      <c r="E5719" t="s">
        <v>283</v>
      </c>
      <c r="F5719" t="s">
        <v>199</v>
      </c>
      <c r="G5719" t="s">
        <v>189</v>
      </c>
      <c r="H5719" t="s">
        <v>200</v>
      </c>
      <c r="I5719" t="s">
        <v>151</v>
      </c>
      <c r="J5719" t="s">
        <v>164</v>
      </c>
      <c r="K5719"/>
      <c r="L5719" t="s">
        <v>155</v>
      </c>
      <c r="M5719" t="s">
        <v>155</v>
      </c>
      <c r="N5719" t="n">
        <v>-98.4008</v>
      </c>
      <c r="O5719" t="n">
        <v>29.555</v>
      </c>
      <c r="P5719" t="n">
        <v>189</v>
      </c>
      <c r="Q5719" t="n">
        <v>189</v>
      </c>
      <c r="R5719" t="n">
        <v>23.8</v>
      </c>
      <c r="S5719" t="n">
        <v>2.1</v>
      </c>
      <c r="T5719" t="n">
        <v>34.9</v>
      </c>
      <c r="U5719" t="n">
        <v>63</v>
      </c>
      <c r="V5719" t="n">
        <v>0</v>
      </c>
      <c r="W5719" t="n">
        <v>0</v>
      </c>
      <c r="X5719" t="n">
        <v>5</v>
      </c>
      <c r="Y5719"/>
      <c r="Z5719" t="n">
        <v>10</v>
      </c>
      <c r="AA5719"/>
      <c r="AB5719"/>
      <c r="AC5719"/>
      <c r="AD5719"/>
      <c r="AE5719"/>
      <c r="AF5719" t="n">
        <v>134</v>
      </c>
      <c r="AG5719" t="n">
        <v>62</v>
      </c>
      <c r="AH5719" t="n">
        <v>62</v>
      </c>
      <c r="AI5719" t="n">
        <v>19529</v>
      </c>
      <c r="AJ5719" t="n">
        <v>19529</v>
      </c>
      <c r="AK5719"/>
      <c r="AL5719"/>
      <c r="AM5719"/>
      <c r="AN5719"/>
      <c r="AO5719"/>
      <c r="AP5719"/>
      <c r="AQ5719"/>
      <c r="AR5719"/>
    </row>
    <row r="5720">
      <c r="A5720" t="n">
        <v>493813</v>
      </c>
      <c r="B5720" t="s">
        <v>8107</v>
      </c>
      <c r="C5720" t="s">
        <v>4342</v>
      </c>
      <c r="D5720" t="s">
        <v>4200</v>
      </c>
      <c r="E5720" t="s">
        <v>997</v>
      </c>
      <c r="F5720" t="s">
        <v>199</v>
      </c>
      <c r="G5720" t="s">
        <v>189</v>
      </c>
      <c r="H5720" t="s">
        <v>200</v>
      </c>
      <c r="I5720" t="s">
        <v>151</v>
      </c>
      <c r="J5720" t="s">
        <v>164</v>
      </c>
      <c r="K5720"/>
      <c r="L5720" t="s">
        <v>155</v>
      </c>
      <c r="M5720" t="s">
        <v>155</v>
      </c>
      <c r="N5720" t="n">
        <v>-75.4243</v>
      </c>
      <c r="O5720" t="n">
        <v>40.6515</v>
      </c>
      <c r="P5720" t="n">
        <v>269</v>
      </c>
      <c r="Q5720" t="n">
        <v>269</v>
      </c>
      <c r="R5720" t="n">
        <v>92.2</v>
      </c>
      <c r="S5720" t="n">
        <v>13.4</v>
      </c>
      <c r="T5720" t="n">
        <v>41.6</v>
      </c>
      <c r="U5720" t="n">
        <v>27.5</v>
      </c>
      <c r="V5720" t="n">
        <v>0.7</v>
      </c>
      <c r="W5720" t="n">
        <v>0</v>
      </c>
      <c r="X5720" t="n">
        <v>88</v>
      </c>
      <c r="Y5720"/>
      <c r="Z5720" t="n">
        <v>15</v>
      </c>
      <c r="AA5720"/>
      <c r="AB5720"/>
      <c r="AC5720"/>
      <c r="AD5720"/>
      <c r="AE5720"/>
      <c r="AF5720" t="n">
        <v>161</v>
      </c>
      <c r="AG5720" t="n">
        <v>49</v>
      </c>
      <c r="AH5720" t="n">
        <v>49</v>
      </c>
      <c r="AI5720" t="n">
        <v>45181</v>
      </c>
      <c r="AJ5720" t="n">
        <v>45194</v>
      </c>
      <c r="AK5720" t="n">
        <v>44094</v>
      </c>
      <c r="AL5720"/>
      <c r="AM5720"/>
      <c r="AN5720"/>
      <c r="AO5720"/>
      <c r="AP5720"/>
      <c r="AQ5720"/>
      <c r="AR5720"/>
    </row>
    <row r="5721">
      <c r="A5721" t="n">
        <v>493822</v>
      </c>
      <c r="B5721" t="s">
        <v>8108</v>
      </c>
      <c r="C5721" t="s">
        <v>4523</v>
      </c>
      <c r="D5721" t="s">
        <v>4524</v>
      </c>
      <c r="E5721" t="s">
        <v>993</v>
      </c>
      <c r="F5721" t="s">
        <v>162</v>
      </c>
      <c r="G5721" t="s">
        <v>163</v>
      </c>
      <c r="H5721" t="s">
        <v>150</v>
      </c>
      <c r="I5721" t="s">
        <v>151</v>
      </c>
      <c r="J5721" t="s">
        <v>164</v>
      </c>
      <c r="K5721" t="s">
        <v>209</v>
      </c>
      <c r="L5721" t="s">
        <v>155</v>
      </c>
      <c r="M5721" t="s">
        <v>155</v>
      </c>
      <c r="N5721" t="n">
        <v>-71.4128</v>
      </c>
      <c r="O5721" t="n">
        <v>41.8064</v>
      </c>
      <c r="P5721" t="n">
        <v>403</v>
      </c>
      <c r="Q5721" t="n">
        <v>403</v>
      </c>
      <c r="R5721" t="n">
        <v>74.2</v>
      </c>
      <c r="S5721" t="n">
        <v>17.9</v>
      </c>
      <c r="T5721" t="n">
        <v>33.3</v>
      </c>
      <c r="U5721" t="n">
        <v>33.7</v>
      </c>
      <c r="V5721" t="n">
        <v>2</v>
      </c>
      <c r="W5721" t="n">
        <v>0</v>
      </c>
      <c r="X5721" t="n">
        <v>57</v>
      </c>
      <c r="Y5721" t="n">
        <v>100</v>
      </c>
      <c r="Z5721" t="n">
        <v>7</v>
      </c>
      <c r="AA5721"/>
      <c r="AB5721"/>
      <c r="AC5721"/>
      <c r="AD5721"/>
      <c r="AE5721"/>
      <c r="AF5721" t="n">
        <v>7</v>
      </c>
      <c r="AG5721" t="n">
        <v>57</v>
      </c>
      <c r="AH5721" t="n">
        <v>97</v>
      </c>
      <c r="AI5721" t="n">
        <v>18507</v>
      </c>
      <c r="AJ5721" t="n">
        <v>19116</v>
      </c>
      <c r="AK5721"/>
      <c r="AL5721"/>
      <c r="AM5721"/>
      <c r="AN5721"/>
      <c r="AO5721"/>
      <c r="AP5721" t="n">
        <v>85</v>
      </c>
      <c r="AQ5721"/>
      <c r="AR5721"/>
    </row>
    <row r="5722">
      <c r="A5722" t="n">
        <v>493831</v>
      </c>
      <c r="B5722" t="s">
        <v>8109</v>
      </c>
      <c r="C5722" t="s">
        <v>1940</v>
      </c>
      <c r="D5722" t="s">
        <v>1878</v>
      </c>
      <c r="E5722" t="s">
        <v>891</v>
      </c>
      <c r="F5722" t="s">
        <v>199</v>
      </c>
      <c r="G5722" t="s">
        <v>189</v>
      </c>
      <c r="H5722" t="s">
        <v>200</v>
      </c>
      <c r="I5722" t="s">
        <v>151</v>
      </c>
      <c r="J5722" t="s">
        <v>164</v>
      </c>
      <c r="K5722"/>
      <c r="L5722" t="s">
        <v>155</v>
      </c>
      <c r="M5722" t="s">
        <v>155</v>
      </c>
      <c r="N5722" t="n">
        <v>-95.6893</v>
      </c>
      <c r="O5722" t="n">
        <v>39.0003</v>
      </c>
      <c r="P5722" t="n">
        <v>66</v>
      </c>
      <c r="Q5722" t="n">
        <v>66</v>
      </c>
      <c r="R5722" t="n">
        <v>27.3</v>
      </c>
      <c r="S5722" t="n">
        <v>28.8</v>
      </c>
      <c r="T5722" t="n">
        <v>43.9</v>
      </c>
      <c r="U5722" t="n">
        <v>19.7</v>
      </c>
      <c r="V5722" t="n">
        <v>0</v>
      </c>
      <c r="W5722" t="n">
        <v>0</v>
      </c>
      <c r="X5722" t="n">
        <v>50</v>
      </c>
      <c r="Y5722"/>
      <c r="Z5722" t="n">
        <v>10</v>
      </c>
      <c r="AA5722"/>
      <c r="AB5722"/>
      <c r="AC5722"/>
      <c r="AD5722"/>
      <c r="AE5722"/>
      <c r="AF5722" t="n">
        <v>17</v>
      </c>
      <c r="AG5722" t="n">
        <v>45</v>
      </c>
      <c r="AH5722" t="n">
        <v>45</v>
      </c>
      <c r="AI5722" t="n">
        <v>17531</v>
      </c>
      <c r="AJ5722" t="n">
        <v>18236</v>
      </c>
      <c r="AK5722"/>
      <c r="AL5722"/>
      <c r="AM5722"/>
      <c r="AN5722"/>
      <c r="AO5722"/>
      <c r="AP5722"/>
      <c r="AQ5722"/>
      <c r="AR5722"/>
    </row>
    <row r="5723">
      <c r="A5723" t="n">
        <v>493868</v>
      </c>
      <c r="B5723" t="s">
        <v>8110</v>
      </c>
      <c r="C5723" t="s">
        <v>332</v>
      </c>
      <c r="D5723" t="s">
        <v>333</v>
      </c>
      <c r="E5723" t="s">
        <v>283</v>
      </c>
      <c r="F5723" t="s">
        <v>199</v>
      </c>
      <c r="G5723" t="s">
        <v>189</v>
      </c>
      <c r="H5723" t="s">
        <v>200</v>
      </c>
      <c r="I5723" t="s">
        <v>151</v>
      </c>
      <c r="J5723" t="s">
        <v>164</v>
      </c>
      <c r="K5723"/>
      <c r="L5723" t="s">
        <v>155</v>
      </c>
      <c r="M5723" t="s">
        <v>155</v>
      </c>
      <c r="N5723" t="n">
        <v>-106.5838</v>
      </c>
      <c r="O5723" t="n">
        <v>35.1106</v>
      </c>
      <c r="P5723" t="n">
        <v>74</v>
      </c>
      <c r="Q5723" t="n">
        <v>74</v>
      </c>
      <c r="R5723" t="n">
        <v>23</v>
      </c>
      <c r="S5723" t="n">
        <v>4.1</v>
      </c>
      <c r="T5723" t="n">
        <v>14.9</v>
      </c>
      <c r="U5723" t="n">
        <v>79.7</v>
      </c>
      <c r="V5723" t="n">
        <v>0</v>
      </c>
      <c r="W5723" t="n">
        <v>0</v>
      </c>
      <c r="X5723" t="n">
        <v>59</v>
      </c>
      <c r="Y5723" t="n">
        <v>86</v>
      </c>
      <c r="Z5723" t="n">
        <v>12</v>
      </c>
      <c r="AA5723"/>
      <c r="AB5723"/>
      <c r="AC5723"/>
      <c r="AD5723"/>
      <c r="AE5723"/>
      <c r="AF5723" t="n">
        <v>74</v>
      </c>
      <c r="AG5723" t="n">
        <v>88</v>
      </c>
      <c r="AH5723" t="n">
        <v>88</v>
      </c>
      <c r="AI5723" t="n">
        <v>18460</v>
      </c>
      <c r="AJ5723" t="n">
        <v>18267</v>
      </c>
      <c r="AK5723" t="n">
        <v>19658</v>
      </c>
      <c r="AL5723"/>
      <c r="AM5723"/>
      <c r="AN5723"/>
      <c r="AO5723"/>
      <c r="AP5723"/>
      <c r="AQ5723"/>
      <c r="AR5723"/>
    </row>
    <row r="5724">
      <c r="A5724" t="n">
        <v>493895</v>
      </c>
      <c r="B5724" t="s">
        <v>8111</v>
      </c>
      <c r="C5724" t="s">
        <v>8112</v>
      </c>
      <c r="D5724" t="s">
        <v>2194</v>
      </c>
      <c r="E5724" t="s">
        <v>997</v>
      </c>
      <c r="F5724" t="s">
        <v>188</v>
      </c>
      <c r="G5724" t="s">
        <v>189</v>
      </c>
      <c r="H5724" t="s">
        <v>150</v>
      </c>
      <c r="I5724" t="s">
        <v>151</v>
      </c>
      <c r="J5724" t="s">
        <v>168</v>
      </c>
      <c r="K5724" t="s">
        <v>209</v>
      </c>
      <c r="L5724" t="s">
        <v>155</v>
      </c>
      <c r="M5724" t="s">
        <v>155</v>
      </c>
      <c r="N5724" t="n">
        <v>-77.1108</v>
      </c>
      <c r="O5724" t="n">
        <v>39.0408</v>
      </c>
      <c r="P5724" t="n">
        <v>1913</v>
      </c>
      <c r="Q5724" t="n">
        <v>677</v>
      </c>
      <c r="R5724" t="n">
        <v>14.2</v>
      </c>
      <c r="S5724" t="n">
        <v>59.8</v>
      </c>
      <c r="T5724" t="n">
        <v>6.6</v>
      </c>
      <c r="U5724" t="n">
        <v>13</v>
      </c>
      <c r="V5724" t="n">
        <v>7.1</v>
      </c>
      <c r="W5724" t="n">
        <v>7.5</v>
      </c>
      <c r="X5724"/>
      <c r="Y5724"/>
      <c r="Z5724" t="n">
        <v>5</v>
      </c>
      <c r="AA5724"/>
      <c r="AB5724"/>
      <c r="AC5724"/>
      <c r="AD5724"/>
      <c r="AE5724"/>
      <c r="AF5724" t="n">
        <v>0</v>
      </c>
      <c r="AG5724" t="n">
        <v>0</v>
      </c>
      <c r="AH5724" t="n">
        <v>5</v>
      </c>
      <c r="AI5724"/>
      <c r="AJ5724"/>
      <c r="AK5724"/>
      <c r="AL5724"/>
      <c r="AM5724"/>
      <c r="AN5724"/>
      <c r="AO5724"/>
      <c r="AP5724" t="n">
        <v>20</v>
      </c>
      <c r="AQ5724" t="n">
        <v>84</v>
      </c>
      <c r="AR5724"/>
    </row>
    <row r="5725">
      <c r="A5725" t="n">
        <v>493910</v>
      </c>
      <c r="B5725" t="s">
        <v>8113</v>
      </c>
      <c r="C5725" t="s">
        <v>941</v>
      </c>
      <c r="D5725" t="s">
        <v>913</v>
      </c>
      <c r="E5725" t="s">
        <v>914</v>
      </c>
      <c r="F5725" t="s">
        <v>199</v>
      </c>
      <c r="G5725" t="s">
        <v>189</v>
      </c>
      <c r="H5725" t="s">
        <v>200</v>
      </c>
      <c r="I5725" t="s">
        <v>151</v>
      </c>
      <c r="J5725" t="s">
        <v>164</v>
      </c>
      <c r="K5725"/>
      <c r="L5725" t="s">
        <v>155</v>
      </c>
      <c r="M5725" t="s">
        <v>155</v>
      </c>
      <c r="N5725" t="n">
        <v>-105.0767</v>
      </c>
      <c r="O5725" t="n">
        <v>40.5758</v>
      </c>
      <c r="P5725" t="n">
        <v>48</v>
      </c>
      <c r="Q5725" t="n">
        <v>48</v>
      </c>
      <c r="R5725" t="n">
        <v>95.8</v>
      </c>
      <c r="S5725" t="n">
        <v>54.2</v>
      </c>
      <c r="T5725" t="n">
        <v>2.1</v>
      </c>
      <c r="U5725" t="n">
        <v>37.5</v>
      </c>
      <c r="V5725" t="n">
        <v>0</v>
      </c>
      <c r="W5725" t="n">
        <v>0</v>
      </c>
      <c r="X5725" t="n">
        <v>75</v>
      </c>
      <c r="Y5725" t="n">
        <v>85</v>
      </c>
      <c r="Z5725" t="n">
        <v>25</v>
      </c>
      <c r="AA5725"/>
      <c r="AB5725"/>
      <c r="AC5725"/>
      <c r="AD5725"/>
      <c r="AE5725"/>
      <c r="AF5725" t="n">
        <v>17</v>
      </c>
      <c r="AG5725" t="n">
        <v>46</v>
      </c>
      <c r="AH5725" t="n">
        <v>50</v>
      </c>
      <c r="AI5725" t="n">
        <v>16229</v>
      </c>
      <c r="AJ5725" t="n">
        <v>16967</v>
      </c>
      <c r="AK5725"/>
      <c r="AL5725"/>
      <c r="AM5725"/>
      <c r="AN5725"/>
      <c r="AO5725"/>
      <c r="AP5725"/>
      <c r="AQ5725"/>
      <c r="AR5725"/>
    </row>
    <row r="5726">
      <c r="A5726" t="n">
        <v>493947</v>
      </c>
      <c r="B5726" t="s">
        <v>8114</v>
      </c>
      <c r="C5726" t="s">
        <v>2732</v>
      </c>
      <c r="D5726" t="s">
        <v>1407</v>
      </c>
      <c r="E5726" t="s">
        <v>914</v>
      </c>
      <c r="F5726" t="s">
        <v>188</v>
      </c>
      <c r="G5726" t="s">
        <v>189</v>
      </c>
      <c r="H5726" t="s">
        <v>150</v>
      </c>
      <c r="I5726" t="s">
        <v>186</v>
      </c>
      <c r="J5726" t="s">
        <v>164</v>
      </c>
      <c r="K5726"/>
      <c r="L5726" t="s">
        <v>155</v>
      </c>
      <c r="M5726" t="s">
        <v>155</v>
      </c>
      <c r="N5726" t="n">
        <v>-116.376</v>
      </c>
      <c r="O5726" t="n">
        <v>43.5945</v>
      </c>
      <c r="P5726" t="n">
        <v>633</v>
      </c>
      <c r="Q5726"/>
      <c r="R5726"/>
      <c r="S5726"/>
      <c r="T5726"/>
      <c r="U5726"/>
      <c r="V5726"/>
      <c r="W5726"/>
      <c r="X5726"/>
      <c r="Y5726"/>
      <c r="Z5726"/>
      <c r="AA5726"/>
      <c r="AB5726"/>
      <c r="AC5726"/>
      <c r="AD5726"/>
      <c r="AE5726"/>
      <c r="AF5726"/>
      <c r="AG5726"/>
      <c r="AH5726"/>
      <c r="AI5726"/>
      <c r="AJ5726"/>
      <c r="AK5726"/>
      <c r="AL5726"/>
      <c r="AM5726"/>
      <c r="AN5726"/>
      <c r="AO5726"/>
      <c r="AP5726"/>
      <c r="AQ5726"/>
      <c r="AR5726" t="n">
        <v>147</v>
      </c>
    </row>
    <row r="5727">
      <c r="A5727" t="n">
        <v>493956</v>
      </c>
      <c r="B5727" t="s">
        <v>8115</v>
      </c>
      <c r="C5727" t="s">
        <v>501</v>
      </c>
      <c r="D5727" t="s">
        <v>440</v>
      </c>
      <c r="E5727" t="s">
        <v>267</v>
      </c>
      <c r="F5727" t="s">
        <v>188</v>
      </c>
      <c r="G5727" t="s">
        <v>189</v>
      </c>
      <c r="H5727" t="s">
        <v>150</v>
      </c>
      <c r="I5727" t="s">
        <v>151</v>
      </c>
      <c r="J5727" t="s">
        <v>164</v>
      </c>
      <c r="K5727"/>
      <c r="L5727" t="s">
        <v>155</v>
      </c>
      <c r="M5727" t="s">
        <v>155</v>
      </c>
      <c r="N5727" t="n">
        <v>-121.8392</v>
      </c>
      <c r="O5727" t="n">
        <v>39.7745</v>
      </c>
      <c r="P5727" t="n">
        <v>42</v>
      </c>
      <c r="Q5727"/>
      <c r="R5727"/>
      <c r="S5727"/>
      <c r="T5727"/>
      <c r="U5727"/>
      <c r="V5727"/>
      <c r="W5727"/>
      <c r="X5727"/>
      <c r="Y5727"/>
      <c r="Z5727"/>
      <c r="AA5727"/>
      <c r="AB5727"/>
      <c r="AC5727"/>
      <c r="AD5727"/>
      <c r="AE5727"/>
      <c r="AF5727"/>
      <c r="AG5727"/>
      <c r="AH5727"/>
      <c r="AI5727"/>
      <c r="AJ5727"/>
      <c r="AK5727"/>
      <c r="AL5727"/>
      <c r="AM5727"/>
      <c r="AN5727"/>
      <c r="AO5727"/>
      <c r="AP5727"/>
      <c r="AQ5727" t="n">
        <v>5</v>
      </c>
      <c r="AR5727" t="n">
        <v>7</v>
      </c>
    </row>
    <row r="5728">
      <c r="A5728" t="n">
        <v>493974</v>
      </c>
      <c r="B5728" t="s">
        <v>8116</v>
      </c>
      <c r="C5728" t="s">
        <v>8117</v>
      </c>
      <c r="D5728" t="s">
        <v>1175</v>
      </c>
      <c r="E5728" t="s">
        <v>147</v>
      </c>
      <c r="F5728" t="s">
        <v>162</v>
      </c>
      <c r="G5728" t="s">
        <v>163</v>
      </c>
      <c r="H5728" t="s">
        <v>150</v>
      </c>
      <c r="I5728" t="s">
        <v>186</v>
      </c>
      <c r="J5728" t="s">
        <v>164</v>
      </c>
      <c r="K5728"/>
      <c r="L5728" t="s">
        <v>155</v>
      </c>
      <c r="M5728" t="s">
        <v>155</v>
      </c>
      <c r="N5728" t="n">
        <v>-83.4211</v>
      </c>
      <c r="O5728" t="n">
        <v>33.8497</v>
      </c>
      <c r="P5728" t="n">
        <v>125</v>
      </c>
      <c r="Q5728" t="n">
        <v>92</v>
      </c>
      <c r="R5728" t="n">
        <v>32.6</v>
      </c>
      <c r="S5728" t="n">
        <v>46.7</v>
      </c>
      <c r="T5728" t="n">
        <v>46.7</v>
      </c>
      <c r="U5728" t="n">
        <v>2.2</v>
      </c>
      <c r="V5728" t="n">
        <v>0</v>
      </c>
      <c r="W5728" t="n">
        <v>0</v>
      </c>
      <c r="X5728" t="n">
        <v>50</v>
      </c>
      <c r="Y5728" t="n">
        <v>50</v>
      </c>
      <c r="Z5728" t="n">
        <v>4</v>
      </c>
      <c r="AA5728"/>
      <c r="AB5728"/>
      <c r="AC5728"/>
      <c r="AD5728"/>
      <c r="AE5728"/>
      <c r="AF5728" t="n">
        <v>4</v>
      </c>
      <c r="AG5728" t="n">
        <v>0</v>
      </c>
      <c r="AH5728" t="n">
        <v>70</v>
      </c>
      <c r="AI5728" t="n">
        <v>5948</v>
      </c>
      <c r="AJ5728"/>
      <c r="AK5728"/>
      <c r="AL5728"/>
      <c r="AM5728"/>
      <c r="AN5728"/>
      <c r="AO5728"/>
      <c r="AP5728"/>
      <c r="AQ5728"/>
      <c r="AR5728"/>
    </row>
    <row r="5729">
      <c r="A5729" t="n">
        <v>493992</v>
      </c>
      <c r="B5729" t="s">
        <v>8118</v>
      </c>
      <c r="C5729" t="s">
        <v>1300</v>
      </c>
      <c r="D5729" t="s">
        <v>4775</v>
      </c>
      <c r="E5729" t="s">
        <v>283</v>
      </c>
      <c r="F5729" t="s">
        <v>279</v>
      </c>
      <c r="G5729" t="s">
        <v>189</v>
      </c>
      <c r="H5729" t="s">
        <v>174</v>
      </c>
      <c r="I5729" t="s">
        <v>151</v>
      </c>
      <c r="J5729" t="s">
        <v>164</v>
      </c>
      <c r="K5729"/>
      <c r="L5729" t="s">
        <v>155</v>
      </c>
      <c r="M5729" t="s">
        <v>155</v>
      </c>
      <c r="N5729" t="n">
        <v>-97.1392</v>
      </c>
      <c r="O5729" t="n">
        <v>31.5124</v>
      </c>
      <c r="P5729" t="n">
        <v>476</v>
      </c>
      <c r="Q5729" t="n">
        <v>476</v>
      </c>
      <c r="R5729" t="n">
        <v>75.6</v>
      </c>
      <c r="S5729" t="n">
        <v>31.1</v>
      </c>
      <c r="T5729" t="n">
        <v>34.2</v>
      </c>
      <c r="U5729" t="n">
        <v>31.3</v>
      </c>
      <c r="V5729" t="n">
        <v>0.2</v>
      </c>
      <c r="W5729" t="n">
        <v>0</v>
      </c>
      <c r="X5729" t="n">
        <v>41</v>
      </c>
      <c r="Y5729"/>
      <c r="Z5729" t="n">
        <v>25</v>
      </c>
      <c r="AA5729" t="n">
        <v>155</v>
      </c>
      <c r="AB5729" t="n">
        <v>48.4</v>
      </c>
      <c r="AC5729"/>
      <c r="AD5729"/>
      <c r="AE5729"/>
      <c r="AF5729" t="n">
        <v>257</v>
      </c>
      <c r="AG5729" t="n">
        <v>64</v>
      </c>
      <c r="AH5729" t="n">
        <v>74</v>
      </c>
      <c r="AI5729" t="n">
        <v>22681</v>
      </c>
      <c r="AJ5729" t="n">
        <v>22469</v>
      </c>
      <c r="AK5729" t="n">
        <v>22747</v>
      </c>
      <c r="AL5729" t="n">
        <v>24387</v>
      </c>
      <c r="AM5729" t="n">
        <v>24395</v>
      </c>
      <c r="AN5729"/>
      <c r="AO5729"/>
      <c r="AP5729"/>
      <c r="AQ5729"/>
      <c r="AR5729"/>
    </row>
    <row r="5730">
      <c r="A5730" t="n">
        <v>494001</v>
      </c>
      <c r="B5730" t="s">
        <v>6821</v>
      </c>
      <c r="C5730" t="s">
        <v>3014</v>
      </c>
      <c r="D5730" t="s">
        <v>3570</v>
      </c>
      <c r="E5730" t="s">
        <v>147</v>
      </c>
      <c r="F5730" t="s">
        <v>199</v>
      </c>
      <c r="G5730" t="s">
        <v>189</v>
      </c>
      <c r="H5730" t="s">
        <v>200</v>
      </c>
      <c r="I5730" t="s">
        <v>151</v>
      </c>
      <c r="J5730" t="s">
        <v>164</v>
      </c>
      <c r="K5730"/>
      <c r="L5730" t="s">
        <v>155</v>
      </c>
      <c r="M5730" t="s">
        <v>155</v>
      </c>
      <c r="N5730" t="n">
        <v>-78.8984</v>
      </c>
      <c r="O5730" t="n">
        <v>35.9935</v>
      </c>
      <c r="P5730" t="n">
        <v>150</v>
      </c>
      <c r="Q5730" t="n">
        <v>150</v>
      </c>
      <c r="R5730" t="n">
        <v>99.3</v>
      </c>
      <c r="S5730" t="n">
        <v>24.7</v>
      </c>
      <c r="T5730" t="n">
        <v>51.3</v>
      </c>
      <c r="U5730" t="n">
        <v>17.3</v>
      </c>
      <c r="V5730" t="n">
        <v>0</v>
      </c>
      <c r="W5730" t="n">
        <v>0</v>
      </c>
      <c r="X5730" t="n">
        <v>67</v>
      </c>
      <c r="Y5730" t="n">
        <v>100</v>
      </c>
      <c r="Z5730" t="n">
        <v>17</v>
      </c>
      <c r="AA5730"/>
      <c r="AB5730"/>
      <c r="AC5730"/>
      <c r="AD5730"/>
      <c r="AE5730"/>
      <c r="AF5730" t="n">
        <v>25</v>
      </c>
      <c r="AG5730" t="n">
        <v>28</v>
      </c>
      <c r="AH5730" t="n">
        <v>28</v>
      </c>
      <c r="AI5730" t="n">
        <v>25620</v>
      </c>
      <c r="AJ5730" t="n">
        <v>23554</v>
      </c>
      <c r="AK5730"/>
      <c r="AL5730"/>
      <c r="AM5730"/>
      <c r="AN5730"/>
      <c r="AO5730"/>
      <c r="AP5730"/>
      <c r="AQ5730"/>
      <c r="AR5730"/>
    </row>
    <row r="5731">
      <c r="A5731" t="n">
        <v>494010</v>
      </c>
      <c r="B5731" t="s">
        <v>8119</v>
      </c>
      <c r="C5731" t="s">
        <v>5675</v>
      </c>
      <c r="D5731" t="s">
        <v>1929</v>
      </c>
      <c r="E5731" t="s">
        <v>891</v>
      </c>
      <c r="F5731" t="s">
        <v>188</v>
      </c>
      <c r="G5731" t="s">
        <v>189</v>
      </c>
      <c r="H5731" t="s">
        <v>150</v>
      </c>
      <c r="I5731" t="s">
        <v>151</v>
      </c>
      <c r="J5731" t="s">
        <v>164</v>
      </c>
      <c r="K5731" t="s">
        <v>209</v>
      </c>
      <c r="L5731" t="s">
        <v>155</v>
      </c>
      <c r="M5731" t="s">
        <v>155</v>
      </c>
      <c r="N5731" t="n">
        <v>-90.2148</v>
      </c>
      <c r="O5731" t="n">
        <v>38.6314</v>
      </c>
      <c r="P5731" t="n">
        <v>108</v>
      </c>
      <c r="Q5731"/>
      <c r="R5731"/>
      <c r="S5731"/>
      <c r="T5731"/>
      <c r="U5731"/>
      <c r="V5731"/>
      <c r="W5731"/>
      <c r="X5731"/>
      <c r="Y5731"/>
      <c r="Z5731"/>
      <c r="AA5731"/>
      <c r="AB5731"/>
      <c r="AC5731"/>
      <c r="AD5731"/>
      <c r="AE5731"/>
      <c r="AF5731"/>
      <c r="AG5731"/>
      <c r="AH5731"/>
      <c r="AI5731"/>
      <c r="AJ5731"/>
      <c r="AK5731"/>
      <c r="AL5731"/>
      <c r="AM5731"/>
      <c r="AN5731"/>
      <c r="AO5731"/>
      <c r="AP5731"/>
      <c r="AQ5731" t="n">
        <v>38</v>
      </c>
      <c r="AR5731"/>
    </row>
    <row r="5732">
      <c r="A5732" t="n">
        <v>494029</v>
      </c>
      <c r="B5732" t="s">
        <v>8120</v>
      </c>
      <c r="C5732" t="s">
        <v>2140</v>
      </c>
      <c r="D5732" t="s">
        <v>1445</v>
      </c>
      <c r="E5732" t="s">
        <v>1434</v>
      </c>
      <c r="F5732" t="s">
        <v>199</v>
      </c>
      <c r="G5732" t="s">
        <v>189</v>
      </c>
      <c r="H5732" t="s">
        <v>200</v>
      </c>
      <c r="I5732" t="s">
        <v>186</v>
      </c>
      <c r="J5732" t="s">
        <v>164</v>
      </c>
      <c r="K5732"/>
      <c r="L5732" t="s">
        <v>155</v>
      </c>
      <c r="M5732" t="s">
        <v>155</v>
      </c>
      <c r="N5732" t="n">
        <v>-87.5217</v>
      </c>
      <c r="O5732" t="n">
        <v>41.6114</v>
      </c>
      <c r="P5732" t="n">
        <v>34</v>
      </c>
      <c r="Q5732" t="n">
        <v>34</v>
      </c>
      <c r="R5732" t="n">
        <v>29.4</v>
      </c>
      <c r="S5732" t="n">
        <v>2.9</v>
      </c>
      <c r="T5732" t="n">
        <v>73.5</v>
      </c>
      <c r="U5732" t="n">
        <v>20.6</v>
      </c>
      <c r="V5732" t="n">
        <v>2.9</v>
      </c>
      <c r="W5732" t="n">
        <v>0</v>
      </c>
      <c r="X5732" t="n">
        <v>100</v>
      </c>
      <c r="Y5732"/>
      <c r="Z5732" t="n">
        <v>18</v>
      </c>
      <c r="AA5732"/>
      <c r="AB5732"/>
      <c r="AC5732"/>
      <c r="AD5732"/>
      <c r="AE5732"/>
      <c r="AF5732" t="n">
        <v>8</v>
      </c>
      <c r="AG5732" t="n">
        <v>88</v>
      </c>
      <c r="AH5732" t="n">
        <v>88</v>
      </c>
      <c r="AI5732" t="n">
        <v>15799</v>
      </c>
      <c r="AJ5732" t="n">
        <v>16151</v>
      </c>
      <c r="AK5732" t="n">
        <v>14921</v>
      </c>
      <c r="AL5732"/>
      <c r="AM5732"/>
      <c r="AN5732"/>
      <c r="AO5732"/>
      <c r="AP5732"/>
      <c r="AQ5732"/>
      <c r="AR5732"/>
    </row>
    <row r="5733">
      <c r="A5733" t="n">
        <v>494162</v>
      </c>
      <c r="B5733" t="s">
        <v>8121</v>
      </c>
      <c r="C5733" t="s">
        <v>3629</v>
      </c>
      <c r="D5733" t="s">
        <v>4775</v>
      </c>
      <c r="E5733" t="s">
        <v>283</v>
      </c>
      <c r="F5733" t="s">
        <v>188</v>
      </c>
      <c r="G5733" t="s">
        <v>189</v>
      </c>
      <c r="H5733" t="s">
        <v>150</v>
      </c>
      <c r="I5733" t="s">
        <v>151</v>
      </c>
      <c r="J5733" t="s">
        <v>164</v>
      </c>
      <c r="K5733"/>
      <c r="L5733" t="s">
        <v>155</v>
      </c>
      <c r="M5733" t="s">
        <v>155</v>
      </c>
      <c r="N5733" t="n">
        <v>-96.76</v>
      </c>
      <c r="O5733" t="n">
        <v>32.9231</v>
      </c>
      <c r="P5733" t="n">
        <v>453</v>
      </c>
      <c r="Q5733" t="n">
        <v>453</v>
      </c>
      <c r="R5733" t="n">
        <v>89.6</v>
      </c>
      <c r="S5733" t="n">
        <v>19.6</v>
      </c>
      <c r="T5733" t="n">
        <v>50.6</v>
      </c>
      <c r="U5733" t="n">
        <v>20.1</v>
      </c>
      <c r="V5733" t="n">
        <v>5.7</v>
      </c>
      <c r="W5733" t="n">
        <v>0</v>
      </c>
      <c r="X5733" t="n">
        <v>64</v>
      </c>
      <c r="Y5733" t="n">
        <v>0</v>
      </c>
      <c r="Z5733" t="n">
        <v>20</v>
      </c>
      <c r="AA5733"/>
      <c r="AB5733"/>
      <c r="AC5733"/>
      <c r="AD5733"/>
      <c r="AE5733"/>
      <c r="AF5733" t="n">
        <v>14</v>
      </c>
      <c r="AG5733" t="n">
        <v>65</v>
      </c>
      <c r="AH5733" t="n">
        <v>67</v>
      </c>
      <c r="AI5733" t="n">
        <v>32728</v>
      </c>
      <c r="AJ5733" t="n">
        <v>32827</v>
      </c>
      <c r="AK5733" t="n">
        <v>29871</v>
      </c>
      <c r="AL5733" t="n">
        <v>31579</v>
      </c>
      <c r="AM5733" t="n">
        <v>39211</v>
      </c>
      <c r="AN5733"/>
      <c r="AO5733"/>
      <c r="AP5733" t="n">
        <v>32</v>
      </c>
      <c r="AQ5733"/>
      <c r="AR5733"/>
    </row>
    <row r="5734">
      <c r="A5734" t="n">
        <v>494232</v>
      </c>
      <c r="B5734" t="s">
        <v>8122</v>
      </c>
      <c r="C5734" t="s">
        <v>1063</v>
      </c>
      <c r="D5734" t="s">
        <v>1064</v>
      </c>
      <c r="E5734" t="s">
        <v>997</v>
      </c>
      <c r="F5734" t="s">
        <v>199</v>
      </c>
      <c r="G5734" t="s">
        <v>189</v>
      </c>
      <c r="H5734" t="s">
        <v>200</v>
      </c>
      <c r="I5734" t="s">
        <v>151</v>
      </c>
      <c r="J5734" t="s">
        <v>164</v>
      </c>
      <c r="K5734"/>
      <c r="L5734" t="s">
        <v>155</v>
      </c>
      <c r="M5734" t="s">
        <v>155</v>
      </c>
      <c r="N5734" t="n">
        <v>-77.0063</v>
      </c>
      <c r="O5734" t="n">
        <v>38.9029</v>
      </c>
      <c r="P5734" t="n">
        <v>185</v>
      </c>
      <c r="Q5734" t="n">
        <v>185</v>
      </c>
      <c r="R5734" t="n">
        <v>96.2</v>
      </c>
      <c r="S5734" t="n">
        <v>5.4</v>
      </c>
      <c r="T5734" t="n">
        <v>75.7</v>
      </c>
      <c r="U5734" t="n">
        <v>11.4</v>
      </c>
      <c r="V5734" t="n">
        <v>0.5</v>
      </c>
      <c r="W5734" t="n">
        <v>0</v>
      </c>
      <c r="X5734" t="n">
        <v>71</v>
      </c>
      <c r="Y5734"/>
      <c r="Z5734" t="n">
        <v>20</v>
      </c>
      <c r="AA5734"/>
      <c r="AB5734"/>
      <c r="AC5734"/>
      <c r="AD5734"/>
      <c r="AE5734"/>
      <c r="AF5734" t="n">
        <v>44</v>
      </c>
      <c r="AG5734" t="n">
        <v>16</v>
      </c>
      <c r="AH5734" t="n">
        <v>16</v>
      </c>
      <c r="AI5734" t="n">
        <v>17030</v>
      </c>
      <c r="AJ5734" t="n">
        <v>19403</v>
      </c>
      <c r="AK5734" t="n">
        <v>19753</v>
      </c>
      <c r="AL5734" t="n">
        <v>26498</v>
      </c>
      <c r="AM5734" t="n">
        <v>26498</v>
      </c>
      <c r="AN5734"/>
      <c r="AO5734"/>
      <c r="AP5734"/>
      <c r="AQ5734"/>
      <c r="AR5734"/>
    </row>
    <row r="5735">
      <c r="A5735" t="n">
        <v>494250</v>
      </c>
      <c r="B5735" t="s">
        <v>8123</v>
      </c>
      <c r="C5735" t="s">
        <v>1376</v>
      </c>
      <c r="D5735" t="s">
        <v>3795</v>
      </c>
      <c r="E5735" t="s">
        <v>1434</v>
      </c>
      <c r="F5735" t="s">
        <v>279</v>
      </c>
      <c r="G5735" t="s">
        <v>189</v>
      </c>
      <c r="H5735" t="s">
        <v>174</v>
      </c>
      <c r="I5735" t="s">
        <v>186</v>
      </c>
      <c r="J5735" t="s">
        <v>164</v>
      </c>
      <c r="K5735"/>
      <c r="L5735" t="s">
        <v>155</v>
      </c>
      <c r="M5735" t="s">
        <v>155</v>
      </c>
      <c r="N5735" t="n">
        <v>-81.7477</v>
      </c>
      <c r="O5735" t="n">
        <v>41.4194</v>
      </c>
      <c r="P5735" t="n">
        <v>1196</v>
      </c>
      <c r="Q5735" t="n">
        <v>1196</v>
      </c>
      <c r="R5735" t="n">
        <v>93.8</v>
      </c>
      <c r="S5735" t="n">
        <v>12.7</v>
      </c>
      <c r="T5735" t="n">
        <v>57.3</v>
      </c>
      <c r="U5735" t="n">
        <v>3.8</v>
      </c>
      <c r="V5735" t="n">
        <v>0.7</v>
      </c>
      <c r="W5735" t="n">
        <v>0</v>
      </c>
      <c r="X5735" t="n">
        <v>53</v>
      </c>
      <c r="Y5735"/>
      <c r="Z5735" t="n">
        <v>24</v>
      </c>
      <c r="AA5735" t="n">
        <v>76</v>
      </c>
      <c r="AB5735" t="n">
        <v>52.6</v>
      </c>
      <c r="AC5735"/>
      <c r="AD5735"/>
      <c r="AE5735"/>
      <c r="AF5735" t="n">
        <v>161</v>
      </c>
      <c r="AG5735" t="n">
        <v>77</v>
      </c>
      <c r="AH5735" t="n">
        <v>94</v>
      </c>
      <c r="AI5735" t="n">
        <v>30096</v>
      </c>
      <c r="AJ5735" t="n">
        <v>30085</v>
      </c>
      <c r="AK5735" t="n">
        <v>29291</v>
      </c>
      <c r="AL5735" t="n">
        <v>31537</v>
      </c>
      <c r="AM5735"/>
      <c r="AN5735"/>
      <c r="AO5735" t="n">
        <v>16</v>
      </c>
      <c r="AP5735"/>
      <c r="AQ5735"/>
      <c r="AR5735"/>
    </row>
    <row r="5736">
      <c r="A5736" t="n">
        <v>494278</v>
      </c>
      <c r="B5736" t="s">
        <v>8124</v>
      </c>
      <c r="C5736" t="s">
        <v>5498</v>
      </c>
      <c r="D5736" t="s">
        <v>5462</v>
      </c>
      <c r="E5736" t="s">
        <v>5452</v>
      </c>
      <c r="F5736" t="s">
        <v>162</v>
      </c>
      <c r="G5736" t="s">
        <v>163</v>
      </c>
      <c r="H5736" t="s">
        <v>150</v>
      </c>
      <c r="I5736" t="s">
        <v>186</v>
      </c>
      <c r="J5736" t="s">
        <v>164</v>
      </c>
      <c r="K5736" t="s">
        <v>176</v>
      </c>
      <c r="L5736" t="s">
        <v>155</v>
      </c>
      <c r="M5736" t="s">
        <v>155</v>
      </c>
      <c r="N5736" t="n">
        <v>-65.8246</v>
      </c>
      <c r="O5736" t="n">
        <v>18.1508</v>
      </c>
      <c r="P5736" t="n">
        <v>457</v>
      </c>
      <c r="Q5736" t="n">
        <v>457</v>
      </c>
      <c r="R5736" t="n">
        <v>85.1</v>
      </c>
      <c r="S5736" t="n">
        <v>0</v>
      </c>
      <c r="T5736" t="n">
        <v>0</v>
      </c>
      <c r="U5736" t="n">
        <v>100</v>
      </c>
      <c r="V5736" t="n">
        <v>0</v>
      </c>
      <c r="W5736" t="n">
        <v>0</v>
      </c>
      <c r="X5736"/>
      <c r="Y5736"/>
      <c r="Z5736" t="n">
        <v>22</v>
      </c>
      <c r="AA5736"/>
      <c r="AB5736"/>
      <c r="AC5736"/>
      <c r="AD5736"/>
      <c r="AE5736"/>
      <c r="AF5736" t="n">
        <v>18</v>
      </c>
      <c r="AG5736" t="n">
        <v>62</v>
      </c>
      <c r="AH5736" t="n">
        <v>62</v>
      </c>
      <c r="AI5736" t="n">
        <v>8510</v>
      </c>
      <c r="AJ5736" t="n">
        <v>8145</v>
      </c>
      <c r="AK5736" t="n">
        <v>8708</v>
      </c>
      <c r="AL5736" t="n">
        <v>10567</v>
      </c>
      <c r="AM5736"/>
      <c r="AN5736"/>
      <c r="AO5736" t="n">
        <v>61</v>
      </c>
      <c r="AP5736" t="n">
        <v>1</v>
      </c>
      <c r="AQ5736"/>
      <c r="AR5736"/>
    </row>
    <row r="5737">
      <c r="A5737" t="n">
        <v>494287</v>
      </c>
      <c r="B5737" t="s">
        <v>8125</v>
      </c>
      <c r="C5737" t="s">
        <v>5465</v>
      </c>
      <c r="D5737" t="s">
        <v>5462</v>
      </c>
      <c r="E5737" t="s">
        <v>5452</v>
      </c>
      <c r="F5737" t="s">
        <v>162</v>
      </c>
      <c r="G5737" t="s">
        <v>163</v>
      </c>
      <c r="H5737" t="s">
        <v>150</v>
      </c>
      <c r="I5737" t="s">
        <v>186</v>
      </c>
      <c r="J5737" t="s">
        <v>164</v>
      </c>
      <c r="K5737" t="s">
        <v>209</v>
      </c>
      <c r="L5737" t="s">
        <v>155</v>
      </c>
      <c r="M5737" t="s">
        <v>155</v>
      </c>
      <c r="N5737" t="n">
        <v>-66.4909</v>
      </c>
      <c r="O5737" t="n">
        <v>18.4294</v>
      </c>
      <c r="P5737" t="n">
        <v>726</v>
      </c>
      <c r="Q5737" t="n">
        <v>726</v>
      </c>
      <c r="R5737" t="n">
        <v>72</v>
      </c>
      <c r="S5737" t="n">
        <v>0</v>
      </c>
      <c r="T5737" t="n">
        <v>0</v>
      </c>
      <c r="U5737" t="n">
        <v>100</v>
      </c>
      <c r="V5737" t="n">
        <v>0</v>
      </c>
      <c r="W5737" t="n">
        <v>0</v>
      </c>
      <c r="X5737"/>
      <c r="Y5737"/>
      <c r="Z5737" t="n">
        <v>13</v>
      </c>
      <c r="AA5737"/>
      <c r="AB5737"/>
      <c r="AC5737"/>
      <c r="AD5737"/>
      <c r="AE5737"/>
      <c r="AF5737" t="n">
        <v>17</v>
      </c>
      <c r="AG5737" t="n">
        <v>37</v>
      </c>
      <c r="AH5737" t="n">
        <v>37</v>
      </c>
      <c r="AI5737" t="n">
        <v>7518</v>
      </c>
      <c r="AJ5737" t="n">
        <v>6995</v>
      </c>
      <c r="AK5737" t="n">
        <v>8366</v>
      </c>
      <c r="AL5737" t="n">
        <v>8433</v>
      </c>
      <c r="AM5737" t="n">
        <v>11558</v>
      </c>
      <c r="AN5737"/>
      <c r="AO5737" t="n">
        <v>188</v>
      </c>
      <c r="AP5737" t="n">
        <v>4</v>
      </c>
      <c r="AQ5737"/>
      <c r="AR5737"/>
    </row>
    <row r="5738">
      <c r="A5738" t="n">
        <v>494357</v>
      </c>
      <c r="B5738" t="s">
        <v>8126</v>
      </c>
      <c r="C5738" t="s">
        <v>456</v>
      </c>
      <c r="D5738" t="s">
        <v>440</v>
      </c>
      <c r="E5738" t="s">
        <v>267</v>
      </c>
      <c r="F5738" t="s">
        <v>199</v>
      </c>
      <c r="G5738" t="s">
        <v>189</v>
      </c>
      <c r="H5738" t="s">
        <v>200</v>
      </c>
      <c r="I5738" t="s">
        <v>186</v>
      </c>
      <c r="J5738" t="s">
        <v>168</v>
      </c>
      <c r="K5738"/>
      <c r="L5738" t="s">
        <v>155</v>
      </c>
      <c r="M5738" t="s">
        <v>155</v>
      </c>
      <c r="N5738" t="n">
        <v>-121.4542</v>
      </c>
      <c r="O5738" t="n">
        <v>38.4945</v>
      </c>
      <c r="P5738" t="n">
        <v>1760</v>
      </c>
      <c r="Q5738" t="n">
        <v>1760</v>
      </c>
      <c r="R5738" t="n">
        <v>57.7</v>
      </c>
      <c r="S5738" t="n">
        <v>3.1</v>
      </c>
      <c r="T5738" t="n">
        <v>11.3</v>
      </c>
      <c r="U5738" t="n">
        <v>20.3</v>
      </c>
      <c r="V5738" t="n">
        <v>4</v>
      </c>
      <c r="W5738" t="n">
        <v>0</v>
      </c>
      <c r="X5738" t="n">
        <v>71</v>
      </c>
      <c r="Y5738"/>
      <c r="Z5738" t="n">
        <v>24</v>
      </c>
      <c r="AA5738"/>
      <c r="AB5738"/>
      <c r="AC5738"/>
      <c r="AD5738"/>
      <c r="AE5738"/>
      <c r="AF5738" t="n">
        <v>659</v>
      </c>
      <c r="AG5738" t="n">
        <v>72</v>
      </c>
      <c r="AH5738" t="n">
        <v>88</v>
      </c>
      <c r="AI5738" t="n">
        <v>26849</v>
      </c>
      <c r="AJ5738" t="n">
        <v>26461</v>
      </c>
      <c r="AK5738" t="n">
        <v>27393</v>
      </c>
      <c r="AL5738" t="n">
        <v>27214</v>
      </c>
      <c r="AM5738" t="n">
        <v>31278</v>
      </c>
      <c r="AN5738" t="n">
        <v>31365</v>
      </c>
      <c r="AO5738"/>
      <c r="AP5738"/>
      <c r="AQ5738"/>
      <c r="AR5738"/>
    </row>
    <row r="5739">
      <c r="A5739" t="n">
        <v>494436</v>
      </c>
      <c r="B5739" t="s">
        <v>8127</v>
      </c>
      <c r="C5739" t="s">
        <v>4718</v>
      </c>
      <c r="D5739" t="s">
        <v>4659</v>
      </c>
      <c r="E5739" t="s">
        <v>147</v>
      </c>
      <c r="F5739" t="s">
        <v>279</v>
      </c>
      <c r="G5739" t="s">
        <v>189</v>
      </c>
      <c r="H5739" t="s">
        <v>174</v>
      </c>
      <c r="I5739" t="s">
        <v>175</v>
      </c>
      <c r="J5739" t="s">
        <v>164</v>
      </c>
      <c r="K5739" t="s">
        <v>176</v>
      </c>
      <c r="L5739" t="s">
        <v>155</v>
      </c>
      <c r="M5739" t="s">
        <v>155</v>
      </c>
      <c r="N5739" t="n">
        <v>-85.4788</v>
      </c>
      <c r="O5739" t="n">
        <v>36.1433</v>
      </c>
      <c r="P5739" t="n">
        <v>452</v>
      </c>
      <c r="Q5739" t="n">
        <v>452</v>
      </c>
      <c r="R5739" t="n">
        <v>80.8</v>
      </c>
      <c r="S5739" t="n">
        <v>87.6</v>
      </c>
      <c r="T5739" t="n">
        <v>3.3</v>
      </c>
      <c r="U5739" t="n">
        <v>4.2</v>
      </c>
      <c r="V5739" t="n">
        <v>1.1</v>
      </c>
      <c r="W5739" t="n">
        <v>0</v>
      </c>
      <c r="X5739" t="n">
        <v>52</v>
      </c>
      <c r="Y5739"/>
      <c r="Z5739" t="n">
        <v>17</v>
      </c>
      <c r="AA5739" t="n">
        <v>76</v>
      </c>
      <c r="AB5739" t="n">
        <v>31.6</v>
      </c>
      <c r="AC5739"/>
      <c r="AD5739"/>
      <c r="AE5739"/>
      <c r="AF5739" t="n">
        <v>23</v>
      </c>
      <c r="AG5739" t="n">
        <v>73</v>
      </c>
      <c r="AH5739" t="n">
        <v>80</v>
      </c>
      <c r="AI5739" t="n">
        <v>24139</v>
      </c>
      <c r="AJ5739" t="n">
        <v>23325</v>
      </c>
      <c r="AK5739" t="n">
        <v>23773</v>
      </c>
      <c r="AL5739" t="n">
        <v>25834</v>
      </c>
      <c r="AM5739"/>
      <c r="AN5739" t="n">
        <v>31068</v>
      </c>
      <c r="AO5739" t="n">
        <v>70</v>
      </c>
      <c r="AP5739"/>
      <c r="AQ5739"/>
      <c r="AR5739"/>
    </row>
    <row r="5740">
      <c r="A5740" t="n">
        <v>494463</v>
      </c>
      <c r="B5740" t="s">
        <v>8128</v>
      </c>
      <c r="C5740" t="s">
        <v>2118</v>
      </c>
      <c r="D5740" t="s">
        <v>996</v>
      </c>
      <c r="E5740" t="s">
        <v>997</v>
      </c>
      <c r="F5740" t="s">
        <v>368</v>
      </c>
      <c r="G5740" t="s">
        <v>163</v>
      </c>
      <c r="H5740" t="s">
        <v>174</v>
      </c>
      <c r="I5740" t="s">
        <v>151</v>
      </c>
      <c r="J5740" t="s">
        <v>164</v>
      </c>
      <c r="K5740"/>
      <c r="L5740" t="s">
        <v>155</v>
      </c>
      <c r="M5740" t="s">
        <v>155</v>
      </c>
      <c r="N5740" t="n">
        <v>-74.1619</v>
      </c>
      <c r="O5740" t="n">
        <v>41.3372</v>
      </c>
      <c r="P5740" t="n">
        <v>290</v>
      </c>
      <c r="Q5740" t="n">
        <v>290</v>
      </c>
      <c r="R5740" t="n">
        <v>100</v>
      </c>
      <c r="S5740" t="n">
        <v>100</v>
      </c>
      <c r="T5740" t="n">
        <v>0</v>
      </c>
      <c r="U5740" t="n">
        <v>0</v>
      </c>
      <c r="V5740" t="n">
        <v>0</v>
      </c>
      <c r="W5740" t="n">
        <v>0</v>
      </c>
      <c r="X5740" t="n">
        <v>100</v>
      </c>
      <c r="Y5740"/>
      <c r="Z5740" t="n">
        <v>48</v>
      </c>
      <c r="AA5740" t="n">
        <v>181</v>
      </c>
      <c r="AB5740" t="n">
        <v>97.8</v>
      </c>
      <c r="AC5740"/>
      <c r="AD5740"/>
      <c r="AE5740"/>
      <c r="AF5740" t="n">
        <v>214</v>
      </c>
      <c r="AG5740" t="n">
        <v>62</v>
      </c>
      <c r="AH5740" t="n">
        <v>100</v>
      </c>
      <c r="AI5740" t="n">
        <v>8649</v>
      </c>
      <c r="AJ5740" t="n">
        <v>7982</v>
      </c>
      <c r="AK5740" t="n">
        <v>8483</v>
      </c>
      <c r="AL5740" t="n">
        <v>8782</v>
      </c>
      <c r="AM5740" t="n">
        <v>8762</v>
      </c>
      <c r="AN5740"/>
      <c r="AO5740"/>
      <c r="AP5740"/>
      <c r="AQ5740"/>
      <c r="AR5740"/>
    </row>
    <row r="5741">
      <c r="A5741" t="n">
        <v>494472</v>
      </c>
      <c r="B5741" t="s">
        <v>8129</v>
      </c>
      <c r="C5741" t="s">
        <v>4804</v>
      </c>
      <c r="D5741" t="s">
        <v>4775</v>
      </c>
      <c r="E5741" t="s">
        <v>283</v>
      </c>
      <c r="F5741" t="s">
        <v>551</v>
      </c>
      <c r="G5741" t="s">
        <v>163</v>
      </c>
      <c r="H5741" t="s">
        <v>200</v>
      </c>
      <c r="I5741" t="s">
        <v>175</v>
      </c>
      <c r="J5741" t="s">
        <v>164</v>
      </c>
      <c r="K5741"/>
      <c r="L5741" t="s">
        <v>155</v>
      </c>
      <c r="M5741" t="s">
        <v>155</v>
      </c>
      <c r="N5741" t="n">
        <v>-96.3885</v>
      </c>
      <c r="O5741" t="n">
        <v>30.1487</v>
      </c>
      <c r="P5741" t="n">
        <v>19</v>
      </c>
      <c r="Q5741" t="n">
        <v>19</v>
      </c>
      <c r="R5741" t="n">
        <v>100</v>
      </c>
      <c r="S5741" t="n">
        <v>21.1</v>
      </c>
      <c r="T5741" t="n">
        <v>63.2</v>
      </c>
      <c r="U5741" t="n">
        <v>15.8</v>
      </c>
      <c r="V5741" t="n">
        <v>0</v>
      </c>
      <c r="W5741" t="n">
        <v>0</v>
      </c>
      <c r="X5741" t="n">
        <v>75</v>
      </c>
      <c r="Y5741" t="n">
        <v>100</v>
      </c>
      <c r="Z5741" t="n">
        <v>7</v>
      </c>
      <c r="AA5741"/>
      <c r="AB5741"/>
      <c r="AC5741"/>
      <c r="AD5741"/>
      <c r="AE5741"/>
      <c r="AF5741" t="n">
        <v>1</v>
      </c>
      <c r="AG5741" t="n">
        <v>58</v>
      </c>
      <c r="AH5741" t="n">
        <v>58</v>
      </c>
      <c r="AI5741" t="n">
        <v>25564</v>
      </c>
      <c r="AJ5741" t="n">
        <v>25564</v>
      </c>
      <c r="AK5741"/>
      <c r="AL5741"/>
      <c r="AM5741"/>
      <c r="AN5741"/>
      <c r="AO5741"/>
      <c r="AP5741"/>
      <c r="AQ5741"/>
      <c r="AR5741"/>
    </row>
    <row r="5742">
      <c r="A5742" t="n">
        <v>494524</v>
      </c>
      <c r="B5742" t="s">
        <v>8130</v>
      </c>
      <c r="C5742" t="s">
        <v>2602</v>
      </c>
      <c r="D5742" t="s">
        <v>4775</v>
      </c>
      <c r="E5742" t="s">
        <v>283</v>
      </c>
      <c r="F5742" t="s">
        <v>199</v>
      </c>
      <c r="G5742" t="s">
        <v>189</v>
      </c>
      <c r="H5742" t="s">
        <v>200</v>
      </c>
      <c r="I5742" t="s">
        <v>151</v>
      </c>
      <c r="J5742" t="s">
        <v>164</v>
      </c>
      <c r="K5742"/>
      <c r="L5742" t="s">
        <v>155</v>
      </c>
      <c r="M5742" t="s">
        <v>155</v>
      </c>
      <c r="N5742" t="n">
        <v>-97.7563</v>
      </c>
      <c r="O5742" t="n">
        <v>30.222</v>
      </c>
      <c r="P5742" t="n">
        <v>199</v>
      </c>
      <c r="Q5742" t="n">
        <v>199</v>
      </c>
      <c r="R5742" t="n">
        <v>97</v>
      </c>
      <c r="S5742" t="n">
        <v>29.1</v>
      </c>
      <c r="T5742" t="n">
        <v>8.5</v>
      </c>
      <c r="U5742" t="n">
        <v>48.7</v>
      </c>
      <c r="V5742" t="n">
        <v>0</v>
      </c>
      <c r="W5742" t="n">
        <v>1</v>
      </c>
      <c r="X5742" t="n">
        <v>75</v>
      </c>
      <c r="Y5742"/>
      <c r="Z5742" t="n">
        <v>14</v>
      </c>
      <c r="AA5742"/>
      <c r="AB5742"/>
      <c r="AC5742"/>
      <c r="AD5742"/>
      <c r="AE5742"/>
      <c r="AF5742" t="n">
        <v>43</v>
      </c>
      <c r="AG5742" t="n">
        <v>52</v>
      </c>
      <c r="AH5742" t="n">
        <v>52</v>
      </c>
      <c r="AI5742" t="n">
        <v>23319</v>
      </c>
      <c r="AJ5742" t="n">
        <v>23319</v>
      </c>
      <c r="AK5742" t="n">
        <v>28319</v>
      </c>
      <c r="AL5742"/>
      <c r="AM5742"/>
      <c r="AN5742"/>
      <c r="AO5742"/>
      <c r="AP5742"/>
      <c r="AQ5742"/>
      <c r="AR5742"/>
    </row>
    <row r="5743">
      <c r="A5743" t="n">
        <v>494542</v>
      </c>
      <c r="B5743" t="s">
        <v>8131</v>
      </c>
      <c r="C5743" t="s">
        <v>2290</v>
      </c>
      <c r="D5743" t="s">
        <v>2276</v>
      </c>
      <c r="E5743" t="s">
        <v>993</v>
      </c>
      <c r="F5743" t="s">
        <v>162</v>
      </c>
      <c r="G5743" t="s">
        <v>163</v>
      </c>
      <c r="H5743" t="s">
        <v>150</v>
      </c>
      <c r="I5743" t="s">
        <v>151</v>
      </c>
      <c r="J5743" t="s">
        <v>164</v>
      </c>
      <c r="K5743"/>
      <c r="L5743" t="s">
        <v>155</v>
      </c>
      <c r="M5743" t="s">
        <v>155</v>
      </c>
      <c r="N5743" t="n">
        <v>-71.0621</v>
      </c>
      <c r="O5743" t="n">
        <v>42.3606</v>
      </c>
      <c r="P5743" t="n">
        <v>84</v>
      </c>
      <c r="Q5743" t="n">
        <v>84</v>
      </c>
      <c r="R5743" t="n">
        <v>33.3</v>
      </c>
      <c r="S5743" t="n">
        <v>76.2</v>
      </c>
      <c r="T5743" t="n">
        <v>0</v>
      </c>
      <c r="U5743" t="n">
        <v>0</v>
      </c>
      <c r="V5743" t="n">
        <v>0</v>
      </c>
      <c r="W5743" t="n">
        <v>22.6</v>
      </c>
      <c r="X5743" t="n">
        <v>79</v>
      </c>
      <c r="Y5743"/>
      <c r="Z5743" t="n">
        <v>2</v>
      </c>
      <c r="AA5743"/>
      <c r="AB5743"/>
      <c r="AC5743"/>
      <c r="AD5743"/>
      <c r="AE5743"/>
      <c r="AF5743" t="n">
        <v>18</v>
      </c>
      <c r="AG5743" t="n">
        <v>0</v>
      </c>
      <c r="AH5743" t="n">
        <v>88</v>
      </c>
      <c r="AI5743" t="n">
        <v>18870</v>
      </c>
      <c r="AJ5743"/>
      <c r="AK5743"/>
      <c r="AL5743"/>
      <c r="AM5743"/>
      <c r="AN5743"/>
      <c r="AO5743"/>
      <c r="AP5743" t="n">
        <v>13</v>
      </c>
      <c r="AQ5743"/>
      <c r="AR5743"/>
    </row>
    <row r="5744">
      <c r="A5744" t="n">
        <v>494551</v>
      </c>
      <c r="B5744" t="s">
        <v>8132</v>
      </c>
      <c r="C5744" t="s">
        <v>3221</v>
      </c>
      <c r="D5744" t="s">
        <v>996</v>
      </c>
      <c r="E5744" t="s">
        <v>997</v>
      </c>
      <c r="F5744" t="s">
        <v>162</v>
      </c>
      <c r="G5744" t="s">
        <v>163</v>
      </c>
      <c r="H5744" t="s">
        <v>150</v>
      </c>
      <c r="I5744" t="s">
        <v>151</v>
      </c>
      <c r="J5744" t="s">
        <v>164</v>
      </c>
      <c r="K5744" t="s">
        <v>153</v>
      </c>
      <c r="L5744" t="s">
        <v>155</v>
      </c>
      <c r="M5744" t="s">
        <v>155</v>
      </c>
      <c r="N5744" t="n">
        <v>-74.0017</v>
      </c>
      <c r="O5744" t="n">
        <v>40.7233</v>
      </c>
      <c r="P5744" t="n">
        <v>50</v>
      </c>
      <c r="Q5744"/>
      <c r="R5744"/>
      <c r="S5744"/>
      <c r="T5744"/>
      <c r="U5744"/>
      <c r="V5744"/>
      <c r="W5744"/>
      <c r="X5744"/>
      <c r="Y5744"/>
      <c r="Z5744"/>
      <c r="AA5744"/>
      <c r="AB5744"/>
      <c r="AC5744"/>
      <c r="AD5744"/>
      <c r="AE5744"/>
      <c r="AF5744"/>
      <c r="AG5744"/>
      <c r="AH5744"/>
      <c r="AI5744"/>
      <c r="AJ5744"/>
      <c r="AK5744"/>
      <c r="AL5744"/>
      <c r="AM5744"/>
      <c r="AN5744"/>
      <c r="AO5744"/>
      <c r="AP5744"/>
      <c r="AQ5744" t="n">
        <v>16</v>
      </c>
      <c r="AR5744"/>
    </row>
    <row r="5745">
      <c r="A5745" t="n">
        <v>494588</v>
      </c>
      <c r="B5745" t="s">
        <v>8133</v>
      </c>
      <c r="C5745" t="s">
        <v>4796</v>
      </c>
      <c r="D5745" t="s">
        <v>4775</v>
      </c>
      <c r="E5745" t="s">
        <v>283</v>
      </c>
      <c r="F5745" t="s">
        <v>279</v>
      </c>
      <c r="G5745" t="s">
        <v>189</v>
      </c>
      <c r="H5745" t="s">
        <v>174</v>
      </c>
      <c r="I5745" t="s">
        <v>151</v>
      </c>
      <c r="J5745" t="s">
        <v>164</v>
      </c>
      <c r="K5745"/>
      <c r="L5745" t="s">
        <v>155</v>
      </c>
      <c r="M5745" t="s">
        <v>155</v>
      </c>
      <c r="N5745" t="n">
        <v>-98.5407</v>
      </c>
      <c r="O5745" t="n">
        <v>29.4887</v>
      </c>
      <c r="P5745" t="n">
        <v>610</v>
      </c>
      <c r="Q5745" t="n">
        <v>610</v>
      </c>
      <c r="R5745" t="n">
        <v>87</v>
      </c>
      <c r="S5745" t="n">
        <v>20.7</v>
      </c>
      <c r="T5745" t="n">
        <v>9.5</v>
      </c>
      <c r="U5745" t="n">
        <v>60.5</v>
      </c>
      <c r="V5745" t="n">
        <v>1</v>
      </c>
      <c r="W5745" t="n">
        <v>0</v>
      </c>
      <c r="X5745" t="n">
        <v>66</v>
      </c>
      <c r="Y5745"/>
      <c r="Z5745" t="n">
        <v>35</v>
      </c>
      <c r="AA5745" t="n">
        <v>189</v>
      </c>
      <c r="AB5745" t="n">
        <v>61.9</v>
      </c>
      <c r="AC5745"/>
      <c r="AD5745"/>
      <c r="AE5745"/>
      <c r="AF5745" t="n">
        <v>262</v>
      </c>
      <c r="AG5745" t="n">
        <v>51</v>
      </c>
      <c r="AH5745" t="n">
        <v>52</v>
      </c>
      <c r="AI5745" t="n">
        <v>21168</v>
      </c>
      <c r="AJ5745" t="n">
        <v>21380</v>
      </c>
      <c r="AK5745" t="n">
        <v>21776</v>
      </c>
      <c r="AL5745" t="n">
        <v>21851</v>
      </c>
      <c r="AM5745" t="n">
        <v>25748</v>
      </c>
      <c r="AN5745" t="n">
        <v>25748</v>
      </c>
      <c r="AO5745" t="n">
        <v>29</v>
      </c>
      <c r="AP5745"/>
      <c r="AQ5745"/>
      <c r="AR5745"/>
    </row>
    <row r="5746">
      <c r="A5746" t="n">
        <v>494597</v>
      </c>
      <c r="B5746" t="s">
        <v>8134</v>
      </c>
      <c r="C5746" t="s">
        <v>1126</v>
      </c>
      <c r="D5746" t="s">
        <v>1078</v>
      </c>
      <c r="E5746" t="s">
        <v>147</v>
      </c>
      <c r="F5746" t="s">
        <v>162</v>
      </c>
      <c r="G5746" t="s">
        <v>163</v>
      </c>
      <c r="H5746" t="s">
        <v>150</v>
      </c>
      <c r="I5746" t="s">
        <v>186</v>
      </c>
      <c r="J5746" t="s">
        <v>164</v>
      </c>
      <c r="K5746"/>
      <c r="L5746" t="s">
        <v>155</v>
      </c>
      <c r="M5746" t="s">
        <v>155</v>
      </c>
      <c r="N5746" t="n">
        <v>-82.5824</v>
      </c>
      <c r="O5746" t="n">
        <v>28.0188</v>
      </c>
      <c r="P5746" t="n">
        <v>150</v>
      </c>
      <c r="Q5746" t="n">
        <v>106</v>
      </c>
      <c r="R5746" t="n">
        <v>61.3</v>
      </c>
      <c r="S5746" t="n">
        <v>29.2</v>
      </c>
      <c r="T5746" t="n">
        <v>51.9</v>
      </c>
      <c r="U5746" t="n">
        <v>12.3</v>
      </c>
      <c r="V5746" t="n">
        <v>0.9</v>
      </c>
      <c r="W5746" t="n">
        <v>0</v>
      </c>
      <c r="X5746" t="n">
        <v>69</v>
      </c>
      <c r="Y5746"/>
      <c r="Z5746" t="n">
        <v>10</v>
      </c>
      <c r="AA5746" t="n">
        <v>15</v>
      </c>
      <c r="AB5746" t="n">
        <v>93.3</v>
      </c>
      <c r="AC5746" t="n">
        <v>4</v>
      </c>
      <c r="AD5746" t="n">
        <v>50</v>
      </c>
      <c r="AE5746"/>
      <c r="AF5746"/>
      <c r="AG5746"/>
      <c r="AH5746"/>
      <c r="AI5746"/>
      <c r="AJ5746"/>
      <c r="AK5746"/>
      <c r="AL5746"/>
      <c r="AM5746"/>
      <c r="AN5746"/>
      <c r="AO5746" t="n">
        <v>10</v>
      </c>
      <c r="AP5746" t="n">
        <v>11</v>
      </c>
      <c r="AQ5746" t="n">
        <v>19</v>
      </c>
      <c r="AR5746" t="n">
        <v>2</v>
      </c>
    </row>
    <row r="5747">
      <c r="A5747" t="n">
        <v>494603</v>
      </c>
      <c r="B5747" t="s">
        <v>8135</v>
      </c>
      <c r="C5747" t="s">
        <v>4919</v>
      </c>
      <c r="D5747" t="s">
        <v>4775</v>
      </c>
      <c r="E5747" t="s">
        <v>283</v>
      </c>
      <c r="F5747" t="s">
        <v>162</v>
      </c>
      <c r="G5747" t="s">
        <v>163</v>
      </c>
      <c r="H5747" t="s">
        <v>150</v>
      </c>
      <c r="I5747" t="s">
        <v>151</v>
      </c>
      <c r="J5747" t="s">
        <v>168</v>
      </c>
      <c r="K5747"/>
      <c r="L5747" t="s">
        <v>155</v>
      </c>
      <c r="M5747" t="s">
        <v>155</v>
      </c>
      <c r="N5747" t="n">
        <v>-97.3482</v>
      </c>
      <c r="O5747" t="n">
        <v>32.6817</v>
      </c>
      <c r="P5747" t="n">
        <v>3613</v>
      </c>
      <c r="Q5747" t="n">
        <v>509</v>
      </c>
      <c r="R5747" t="n">
        <v>45</v>
      </c>
      <c r="S5747" t="n">
        <v>47.9</v>
      </c>
      <c r="T5747" t="n">
        <v>4.9</v>
      </c>
      <c r="U5747" t="n">
        <v>16.5</v>
      </c>
      <c r="V5747" t="n">
        <v>6.9</v>
      </c>
      <c r="W5747" t="n">
        <v>18.5</v>
      </c>
      <c r="X5747" t="n">
        <v>79</v>
      </c>
      <c r="Y5747" t="n">
        <v>53</v>
      </c>
      <c r="Z5747" t="n">
        <v>20</v>
      </c>
      <c r="AA5747" t="n">
        <v>90</v>
      </c>
      <c r="AB5747" t="n">
        <v>35.6</v>
      </c>
      <c r="AC5747" t="n">
        <v>88</v>
      </c>
      <c r="AD5747" t="n">
        <v>31.8</v>
      </c>
      <c r="AE5747" t="n">
        <v>20.5</v>
      </c>
      <c r="AF5747" t="n">
        <v>73</v>
      </c>
      <c r="AG5747" t="n">
        <v>0</v>
      </c>
      <c r="AH5747" t="n">
        <v>58</v>
      </c>
      <c r="AI5747" t="n">
        <v>11654</v>
      </c>
      <c r="AJ5747"/>
      <c r="AK5747"/>
      <c r="AL5747"/>
      <c r="AM5747"/>
      <c r="AN5747"/>
      <c r="AO5747"/>
      <c r="AP5747" t="n">
        <v>37</v>
      </c>
      <c r="AQ5747" t="n">
        <v>413</v>
      </c>
      <c r="AR5747" t="n">
        <v>90</v>
      </c>
    </row>
    <row r="5748">
      <c r="A5748" t="n">
        <v>494621</v>
      </c>
      <c r="B5748" t="s">
        <v>8136</v>
      </c>
      <c r="C5748" t="s">
        <v>1444</v>
      </c>
      <c r="D5748" t="s">
        <v>5078</v>
      </c>
      <c r="E5748" t="s">
        <v>147</v>
      </c>
      <c r="F5748" t="s">
        <v>188</v>
      </c>
      <c r="G5748" t="s">
        <v>189</v>
      </c>
      <c r="H5748" t="s">
        <v>150</v>
      </c>
      <c r="I5748" t="s">
        <v>186</v>
      </c>
      <c r="J5748" t="s">
        <v>164</v>
      </c>
      <c r="K5748"/>
      <c r="L5748" t="s">
        <v>155</v>
      </c>
      <c r="M5748" t="s">
        <v>155</v>
      </c>
      <c r="N5748" t="n">
        <v>-77.5762</v>
      </c>
      <c r="O5748" t="n">
        <v>37.5948</v>
      </c>
      <c r="P5748" t="n">
        <v>253</v>
      </c>
      <c r="Q5748" t="n">
        <v>249</v>
      </c>
      <c r="R5748" t="n">
        <v>94.4</v>
      </c>
      <c r="S5748" t="n">
        <v>43.8</v>
      </c>
      <c r="T5748" t="n">
        <v>41</v>
      </c>
      <c r="U5748" t="n">
        <v>6.8</v>
      </c>
      <c r="V5748" t="n">
        <v>2</v>
      </c>
      <c r="W5748" t="n">
        <v>0</v>
      </c>
      <c r="X5748"/>
      <c r="Y5748"/>
      <c r="Z5748" t="n">
        <v>10</v>
      </c>
      <c r="AA5748"/>
      <c r="AB5748"/>
      <c r="AC5748"/>
      <c r="AD5748"/>
      <c r="AE5748"/>
      <c r="AF5748" t="n">
        <v>0</v>
      </c>
      <c r="AG5748" t="n">
        <v>48</v>
      </c>
      <c r="AH5748" t="n">
        <v>48</v>
      </c>
      <c r="AI5748"/>
      <c r="AJ5748"/>
      <c r="AK5748"/>
      <c r="AL5748"/>
      <c r="AM5748"/>
      <c r="AN5748"/>
      <c r="AO5748"/>
      <c r="AP5748"/>
      <c r="AQ5748"/>
      <c r="AR5748"/>
    </row>
    <row r="5749">
      <c r="A5749" t="n">
        <v>494630</v>
      </c>
      <c r="B5749" t="s">
        <v>8137</v>
      </c>
      <c r="C5749" t="s">
        <v>4796</v>
      </c>
      <c r="D5749" t="s">
        <v>4775</v>
      </c>
      <c r="E5749" t="s">
        <v>283</v>
      </c>
      <c r="F5749" t="s">
        <v>162</v>
      </c>
      <c r="G5749" t="s">
        <v>163</v>
      </c>
      <c r="H5749" t="s">
        <v>150</v>
      </c>
      <c r="I5749" t="s">
        <v>186</v>
      </c>
      <c r="J5749" t="s">
        <v>164</v>
      </c>
      <c r="K5749" t="s">
        <v>209</v>
      </c>
      <c r="L5749" t="s">
        <v>155</v>
      </c>
      <c r="M5749" t="s">
        <v>155</v>
      </c>
      <c r="N5749" t="n">
        <v>-98.707</v>
      </c>
      <c r="O5749" t="n">
        <v>29.5434</v>
      </c>
      <c r="P5749" t="n">
        <v>51</v>
      </c>
      <c r="Q5749" t="n">
        <v>51</v>
      </c>
      <c r="R5749" t="n">
        <v>47.1</v>
      </c>
      <c r="S5749" t="n">
        <v>5.9</v>
      </c>
      <c r="T5749" t="n">
        <v>2</v>
      </c>
      <c r="U5749" t="n">
        <v>82.4</v>
      </c>
      <c r="V5749" t="n">
        <v>0</v>
      </c>
      <c r="W5749" t="n">
        <v>7.8</v>
      </c>
      <c r="X5749" t="n">
        <v>71</v>
      </c>
      <c r="Y5749"/>
      <c r="Z5749" t="n">
        <v>10</v>
      </c>
      <c r="AA5749" t="n">
        <v>4</v>
      </c>
      <c r="AB5749"/>
      <c r="AC5749" t="n">
        <v>4</v>
      </c>
      <c r="AD5749"/>
      <c r="AE5749"/>
      <c r="AF5749" t="n">
        <v>7</v>
      </c>
      <c r="AG5749" t="n">
        <v>60</v>
      </c>
      <c r="AH5749" t="n">
        <v>60</v>
      </c>
      <c r="AI5749" t="n">
        <v>7157</v>
      </c>
      <c r="AJ5749" t="n">
        <v>7157</v>
      </c>
      <c r="AK5749"/>
      <c r="AL5749"/>
      <c r="AM5749"/>
      <c r="AN5749"/>
      <c r="AO5749" t="n">
        <v>2</v>
      </c>
      <c r="AP5749" t="n">
        <v>9</v>
      </c>
      <c r="AQ5749"/>
      <c r="AR5749"/>
    </row>
    <row r="5750">
      <c r="A5750" t="n">
        <v>494649</v>
      </c>
      <c r="B5750" t="s">
        <v>8138</v>
      </c>
      <c r="C5750" t="s">
        <v>8139</v>
      </c>
      <c r="D5750" t="s">
        <v>5021</v>
      </c>
      <c r="E5750" t="s">
        <v>914</v>
      </c>
      <c r="F5750" t="s">
        <v>199</v>
      </c>
      <c r="G5750" t="s">
        <v>189</v>
      </c>
      <c r="H5750" t="s">
        <v>200</v>
      </c>
      <c r="I5750" t="s">
        <v>186</v>
      </c>
      <c r="J5750" t="s">
        <v>164</v>
      </c>
      <c r="K5750"/>
      <c r="L5750" t="s">
        <v>155</v>
      </c>
      <c r="M5750" t="s">
        <v>155</v>
      </c>
      <c r="N5750" t="n">
        <v>-111.9395</v>
      </c>
      <c r="O5750" t="n">
        <v>41.1619</v>
      </c>
      <c r="P5750" t="n">
        <v>57</v>
      </c>
      <c r="Q5750" t="n">
        <v>57</v>
      </c>
      <c r="R5750" t="n">
        <v>100</v>
      </c>
      <c r="S5750" t="n">
        <v>63.2</v>
      </c>
      <c r="T5750" t="n">
        <v>1.8</v>
      </c>
      <c r="U5750" t="n">
        <v>26.3</v>
      </c>
      <c r="V5750" t="n">
        <v>1.8</v>
      </c>
      <c r="W5750" t="n">
        <v>0</v>
      </c>
      <c r="X5750" t="n">
        <v>100</v>
      </c>
      <c r="Y5750" t="n">
        <v>100</v>
      </c>
      <c r="Z5750" t="n">
        <v>10</v>
      </c>
      <c r="AA5750"/>
      <c r="AB5750"/>
      <c r="AC5750"/>
      <c r="AD5750"/>
      <c r="AE5750"/>
      <c r="AF5750" t="n">
        <v>12</v>
      </c>
      <c r="AG5750" t="n">
        <v>25</v>
      </c>
      <c r="AH5750" t="n">
        <v>25</v>
      </c>
      <c r="AI5750"/>
      <c r="AJ5750"/>
      <c r="AK5750"/>
      <c r="AL5750"/>
      <c r="AM5750"/>
      <c r="AN5750"/>
      <c r="AO5750"/>
      <c r="AP5750"/>
      <c r="AQ5750"/>
      <c r="AR5750"/>
    </row>
    <row r="5751">
      <c r="A5751" t="n">
        <v>494658</v>
      </c>
      <c r="B5751" t="s">
        <v>8140</v>
      </c>
      <c r="C5751" t="s">
        <v>448</v>
      </c>
      <c r="D5751" t="s">
        <v>440</v>
      </c>
      <c r="E5751" t="s">
        <v>267</v>
      </c>
      <c r="F5751" t="s">
        <v>199</v>
      </c>
      <c r="G5751" t="s">
        <v>189</v>
      </c>
      <c r="H5751" t="s">
        <v>200</v>
      </c>
      <c r="I5751" t="s">
        <v>151</v>
      </c>
      <c r="J5751" t="s">
        <v>164</v>
      </c>
      <c r="K5751"/>
      <c r="L5751" t="s">
        <v>155</v>
      </c>
      <c r="M5751" t="s">
        <v>155</v>
      </c>
      <c r="N5751" t="n">
        <v>-118.2359</v>
      </c>
      <c r="O5751" t="n">
        <v>34.0485</v>
      </c>
      <c r="P5751" t="n">
        <v>111</v>
      </c>
      <c r="Q5751" t="n">
        <v>111</v>
      </c>
      <c r="R5751" t="n">
        <v>91</v>
      </c>
      <c r="S5751" t="n">
        <v>12.6</v>
      </c>
      <c r="T5751" t="n">
        <v>11.7</v>
      </c>
      <c r="U5751" t="n">
        <v>64</v>
      </c>
      <c r="V5751" t="n">
        <v>7.2</v>
      </c>
      <c r="W5751" t="n">
        <v>2.7</v>
      </c>
      <c r="X5751" t="n">
        <v>80</v>
      </c>
      <c r="Y5751"/>
      <c r="Z5751" t="n">
        <v>21</v>
      </c>
      <c r="AA5751"/>
      <c r="AB5751"/>
      <c r="AC5751"/>
      <c r="AD5751"/>
      <c r="AE5751"/>
      <c r="AF5751" t="n">
        <v>23</v>
      </c>
      <c r="AG5751" t="n">
        <v>52</v>
      </c>
      <c r="AH5751" t="n">
        <v>52</v>
      </c>
      <c r="AI5751" t="n">
        <v>17796</v>
      </c>
      <c r="AJ5751" t="n">
        <v>17796</v>
      </c>
      <c r="AK5751"/>
      <c r="AL5751"/>
      <c r="AM5751"/>
      <c r="AN5751"/>
      <c r="AO5751"/>
      <c r="AP5751"/>
      <c r="AQ5751"/>
      <c r="AR5751"/>
    </row>
    <row r="5752">
      <c r="A5752" t="n">
        <v>494685</v>
      </c>
      <c r="B5752" t="s">
        <v>8141</v>
      </c>
      <c r="C5752" t="s">
        <v>6925</v>
      </c>
      <c r="D5752" t="s">
        <v>1929</v>
      </c>
      <c r="E5752" t="s">
        <v>891</v>
      </c>
      <c r="F5752" t="s">
        <v>162</v>
      </c>
      <c r="G5752" t="s">
        <v>163</v>
      </c>
      <c r="H5752" t="s">
        <v>150</v>
      </c>
      <c r="I5752" t="s">
        <v>186</v>
      </c>
      <c r="J5752" t="s">
        <v>164</v>
      </c>
      <c r="K5752" t="s">
        <v>179</v>
      </c>
      <c r="L5752" t="s">
        <v>155</v>
      </c>
      <c r="M5752" t="s">
        <v>155</v>
      </c>
      <c r="N5752" t="n">
        <v>-90.8303</v>
      </c>
      <c r="O5752" t="n">
        <v>38.808</v>
      </c>
      <c r="P5752" t="n">
        <v>536</v>
      </c>
      <c r="Q5752" t="n">
        <v>536</v>
      </c>
      <c r="R5752" t="n">
        <v>59.1</v>
      </c>
      <c r="S5752" t="n">
        <v>73.5</v>
      </c>
      <c r="T5752" t="n">
        <v>4.5</v>
      </c>
      <c r="U5752" t="n">
        <v>14</v>
      </c>
      <c r="V5752" t="n">
        <v>1.5</v>
      </c>
      <c r="W5752" t="n">
        <v>0.6</v>
      </c>
      <c r="X5752" t="n">
        <v>69</v>
      </c>
      <c r="Y5752" t="n">
        <v>33</v>
      </c>
      <c r="Z5752" t="n">
        <v>21</v>
      </c>
      <c r="AA5752" t="n">
        <v>20</v>
      </c>
      <c r="AB5752" t="n">
        <v>55</v>
      </c>
      <c r="AC5752" t="n">
        <v>19</v>
      </c>
      <c r="AD5752" t="n">
        <v>47.4</v>
      </c>
      <c r="AE5752" t="n">
        <v>31.6</v>
      </c>
      <c r="AF5752" t="n">
        <v>51</v>
      </c>
      <c r="AG5752" t="n">
        <v>40</v>
      </c>
      <c r="AH5752" t="n">
        <v>56</v>
      </c>
      <c r="AI5752" t="n">
        <v>12398</v>
      </c>
      <c r="AJ5752" t="n">
        <v>11658</v>
      </c>
      <c r="AK5752" t="n">
        <v>14934</v>
      </c>
      <c r="AL5752" t="n">
        <v>14834</v>
      </c>
      <c r="AM5752"/>
      <c r="AN5752"/>
      <c r="AO5752" t="n">
        <v>9</v>
      </c>
      <c r="AP5752" t="n">
        <v>66</v>
      </c>
      <c r="AQ5752"/>
      <c r="AR5752"/>
    </row>
    <row r="5753">
      <c r="A5753" t="n">
        <v>494694</v>
      </c>
      <c r="B5753" t="s">
        <v>8142</v>
      </c>
      <c r="C5753" t="s">
        <v>4876</v>
      </c>
      <c r="D5753" t="s">
        <v>4775</v>
      </c>
      <c r="E5753" t="s">
        <v>283</v>
      </c>
      <c r="F5753" t="s">
        <v>279</v>
      </c>
      <c r="G5753" t="s">
        <v>189</v>
      </c>
      <c r="H5753" t="s">
        <v>174</v>
      </c>
      <c r="I5753" t="s">
        <v>151</v>
      </c>
      <c r="J5753" t="s">
        <v>164</v>
      </c>
      <c r="K5753"/>
      <c r="L5753" t="s">
        <v>155</v>
      </c>
      <c r="M5753" t="s">
        <v>155</v>
      </c>
      <c r="N5753" t="n">
        <v>-94.206</v>
      </c>
      <c r="O5753" t="n">
        <v>30.0646</v>
      </c>
      <c r="P5753" t="n">
        <v>136</v>
      </c>
      <c r="Q5753" t="n">
        <v>136</v>
      </c>
      <c r="R5753" t="n">
        <v>94.9</v>
      </c>
      <c r="S5753" t="n">
        <v>19.1</v>
      </c>
      <c r="T5753" t="n">
        <v>69.9</v>
      </c>
      <c r="U5753" t="n">
        <v>7.4</v>
      </c>
      <c r="V5753" t="n">
        <v>2.2</v>
      </c>
      <c r="W5753" t="n">
        <v>0</v>
      </c>
      <c r="X5753" t="n">
        <v>55</v>
      </c>
      <c r="Y5753"/>
      <c r="Z5753" t="n">
        <v>20</v>
      </c>
      <c r="AA5753" t="n">
        <v>32</v>
      </c>
      <c r="AB5753" t="n">
        <v>75</v>
      </c>
      <c r="AC5753"/>
      <c r="AD5753"/>
      <c r="AE5753"/>
      <c r="AF5753" t="n">
        <v>32</v>
      </c>
      <c r="AG5753" t="n">
        <v>63</v>
      </c>
      <c r="AH5753" t="n">
        <v>63</v>
      </c>
      <c r="AI5753" t="n">
        <v>16435</v>
      </c>
      <c r="AJ5753" t="n">
        <v>15985</v>
      </c>
      <c r="AK5753" t="n">
        <v>18788</v>
      </c>
      <c r="AL5753" t="n">
        <v>18159</v>
      </c>
      <c r="AM5753" t="n">
        <v>21733</v>
      </c>
      <c r="AN5753" t="n">
        <v>21733</v>
      </c>
      <c r="AO5753"/>
      <c r="AP5753"/>
      <c r="AQ5753"/>
      <c r="AR5753"/>
    </row>
    <row r="5754">
      <c r="A5754" t="n">
        <v>494700</v>
      </c>
      <c r="B5754" t="s">
        <v>8143</v>
      </c>
      <c r="C5754" t="s">
        <v>285</v>
      </c>
      <c r="D5754" t="s">
        <v>282</v>
      </c>
      <c r="E5754" t="s">
        <v>283</v>
      </c>
      <c r="F5754" t="s">
        <v>199</v>
      </c>
      <c r="G5754" t="s">
        <v>189</v>
      </c>
      <c r="H5754" t="s">
        <v>200</v>
      </c>
      <c r="I5754" t="s">
        <v>151</v>
      </c>
      <c r="J5754" t="s">
        <v>164</v>
      </c>
      <c r="K5754"/>
      <c r="L5754" t="s">
        <v>155</v>
      </c>
      <c r="M5754" t="s">
        <v>155</v>
      </c>
      <c r="N5754" t="n">
        <v>-112.0045</v>
      </c>
      <c r="O5754" t="n">
        <v>33.4796</v>
      </c>
      <c r="P5754" t="n">
        <v>60</v>
      </c>
      <c r="Q5754" t="n">
        <v>60</v>
      </c>
      <c r="R5754" t="n">
        <v>95</v>
      </c>
      <c r="S5754" t="n">
        <v>1.7</v>
      </c>
      <c r="T5754" t="n">
        <v>0</v>
      </c>
      <c r="U5754" t="n">
        <v>85</v>
      </c>
      <c r="V5754" t="n">
        <v>0</v>
      </c>
      <c r="W5754" t="n">
        <v>11.7</v>
      </c>
      <c r="X5754" t="n">
        <v>89</v>
      </c>
      <c r="Y5754"/>
      <c r="Z5754" t="n">
        <v>9</v>
      </c>
      <c r="AA5754"/>
      <c r="AB5754"/>
      <c r="AC5754"/>
      <c r="AD5754"/>
      <c r="AE5754"/>
      <c r="AF5754" t="n">
        <v>21</v>
      </c>
      <c r="AG5754" t="n">
        <v>45</v>
      </c>
      <c r="AH5754" t="n">
        <v>52</v>
      </c>
      <c r="AI5754" t="n">
        <v>30041</v>
      </c>
      <c r="AJ5754" t="n">
        <v>30133</v>
      </c>
      <c r="AK5754" t="n">
        <v>31683</v>
      </c>
      <c r="AL5754"/>
      <c r="AM5754"/>
      <c r="AN5754"/>
      <c r="AO5754"/>
      <c r="AP5754"/>
      <c r="AQ5754"/>
      <c r="AR5754"/>
    </row>
    <row r="5755">
      <c r="A5755" t="n">
        <v>494719</v>
      </c>
      <c r="B5755" t="s">
        <v>8144</v>
      </c>
      <c r="C5755" t="s">
        <v>4833</v>
      </c>
      <c r="D5755" t="s">
        <v>4775</v>
      </c>
      <c r="E5755" t="s">
        <v>283</v>
      </c>
      <c r="F5755" t="s">
        <v>199</v>
      </c>
      <c r="G5755" t="s">
        <v>189</v>
      </c>
      <c r="H5755" t="s">
        <v>200</v>
      </c>
      <c r="I5755" t="s">
        <v>151</v>
      </c>
      <c r="J5755" t="s">
        <v>164</v>
      </c>
      <c r="K5755"/>
      <c r="L5755" t="s">
        <v>155</v>
      </c>
      <c r="M5755" t="s">
        <v>155</v>
      </c>
      <c r="N5755" t="n">
        <v>-94.0793</v>
      </c>
      <c r="O5755" t="n">
        <v>33.4354</v>
      </c>
      <c r="P5755" t="n">
        <v>122</v>
      </c>
      <c r="Q5755" t="n">
        <v>122</v>
      </c>
      <c r="R5755" t="n">
        <v>56.6</v>
      </c>
      <c r="S5755" t="n">
        <v>6.6</v>
      </c>
      <c r="T5755" t="n">
        <v>76.2</v>
      </c>
      <c r="U5755" t="n">
        <v>10.7</v>
      </c>
      <c r="V5755" t="n">
        <v>0</v>
      </c>
      <c r="W5755" t="n">
        <v>0</v>
      </c>
      <c r="X5755" t="n">
        <v>81</v>
      </c>
      <c r="Y5755" t="n">
        <v>73</v>
      </c>
      <c r="Z5755" t="n">
        <v>14</v>
      </c>
      <c r="AA5755"/>
      <c r="AB5755"/>
      <c r="AC5755"/>
      <c r="AD5755"/>
      <c r="AE5755"/>
      <c r="AF5755" t="n">
        <v>37</v>
      </c>
      <c r="AG5755" t="n">
        <v>89</v>
      </c>
      <c r="AH5755" t="n">
        <v>89</v>
      </c>
      <c r="AI5755" t="n">
        <v>19240</v>
      </c>
      <c r="AJ5755" t="n">
        <v>19338</v>
      </c>
      <c r="AK5755" t="n">
        <v>18698</v>
      </c>
      <c r="AL5755"/>
      <c r="AM5755"/>
      <c r="AN5755"/>
      <c r="AO5755"/>
      <c r="AP5755"/>
      <c r="AQ5755"/>
      <c r="AR5755"/>
    </row>
    <row r="5756">
      <c r="A5756" t="n">
        <v>494728</v>
      </c>
      <c r="B5756" t="s">
        <v>8145</v>
      </c>
      <c r="C5756" t="s">
        <v>4829</v>
      </c>
      <c r="D5756" t="s">
        <v>4775</v>
      </c>
      <c r="E5756" t="s">
        <v>283</v>
      </c>
      <c r="F5756" t="s">
        <v>199</v>
      </c>
      <c r="G5756" t="s">
        <v>189</v>
      </c>
      <c r="H5756" t="s">
        <v>200</v>
      </c>
      <c r="I5756" t="s">
        <v>151</v>
      </c>
      <c r="J5756" t="s">
        <v>164</v>
      </c>
      <c r="K5756"/>
      <c r="L5756" t="s">
        <v>155</v>
      </c>
      <c r="M5756" t="s">
        <v>155</v>
      </c>
      <c r="N5756" t="n">
        <v>-96.9783</v>
      </c>
      <c r="O5756" t="n">
        <v>32.8388</v>
      </c>
      <c r="P5756" t="n">
        <v>86</v>
      </c>
      <c r="Q5756" t="n">
        <v>86</v>
      </c>
      <c r="R5756" t="n">
        <v>18.6</v>
      </c>
      <c r="S5756" t="n">
        <v>2.3</v>
      </c>
      <c r="T5756" t="n">
        <v>73.3</v>
      </c>
      <c r="U5756" t="n">
        <v>17.4</v>
      </c>
      <c r="V5756" t="n">
        <v>5.8</v>
      </c>
      <c r="W5756" t="n">
        <v>0</v>
      </c>
      <c r="X5756" t="n">
        <v>80</v>
      </c>
      <c r="Y5756" t="n">
        <v>100</v>
      </c>
      <c r="Z5756" t="n">
        <v>25</v>
      </c>
      <c r="AA5756"/>
      <c r="AB5756"/>
      <c r="AC5756"/>
      <c r="AD5756"/>
      <c r="AE5756"/>
      <c r="AF5756" t="n">
        <v>25</v>
      </c>
      <c r="AG5756" t="n">
        <v>85</v>
      </c>
      <c r="AH5756" t="n">
        <v>85</v>
      </c>
      <c r="AI5756" t="n">
        <v>23855</v>
      </c>
      <c r="AJ5756" t="n">
        <v>23587</v>
      </c>
      <c r="AK5756" t="n">
        <v>23911</v>
      </c>
      <c r="AL5756"/>
      <c r="AM5756"/>
      <c r="AN5756"/>
      <c r="AO5756"/>
      <c r="AP5756"/>
      <c r="AQ5756"/>
      <c r="AR5756"/>
    </row>
    <row r="5757">
      <c r="A5757" t="n">
        <v>494737</v>
      </c>
      <c r="B5757" t="s">
        <v>8146</v>
      </c>
      <c r="C5757" t="s">
        <v>3219</v>
      </c>
      <c r="D5757" t="s">
        <v>996</v>
      </c>
      <c r="E5757" t="s">
        <v>997</v>
      </c>
      <c r="F5757" t="s">
        <v>162</v>
      </c>
      <c r="G5757" t="s">
        <v>163</v>
      </c>
      <c r="H5757" t="s">
        <v>150</v>
      </c>
      <c r="I5757" t="s">
        <v>151</v>
      </c>
      <c r="J5757" t="s">
        <v>164</v>
      </c>
      <c r="K5757" t="s">
        <v>209</v>
      </c>
      <c r="L5757" t="s">
        <v>155</v>
      </c>
      <c r="M5757" t="s">
        <v>155</v>
      </c>
      <c r="N5757" t="n">
        <v>-73.961</v>
      </c>
      <c r="O5757" t="n">
        <v>40.707</v>
      </c>
      <c r="P5757" t="n">
        <v>185</v>
      </c>
      <c r="Q5757" t="n">
        <v>185</v>
      </c>
      <c r="R5757" t="n">
        <v>0</v>
      </c>
      <c r="S5757" t="n">
        <v>100</v>
      </c>
      <c r="T5757" t="n">
        <v>0</v>
      </c>
      <c r="U5757" t="n">
        <v>0</v>
      </c>
      <c r="V5757" t="n">
        <v>0</v>
      </c>
      <c r="W5757" t="n">
        <v>0</v>
      </c>
      <c r="X5757" t="n">
        <v>97</v>
      </c>
      <c r="Y5757"/>
      <c r="Z5757" t="n">
        <v>19</v>
      </c>
      <c r="AA5757" t="n">
        <v>26</v>
      </c>
      <c r="AB5757" t="n">
        <v>34.6</v>
      </c>
      <c r="AC5757" t="n">
        <v>26</v>
      </c>
      <c r="AD5757" t="n">
        <v>34.6</v>
      </c>
      <c r="AE5757"/>
      <c r="AF5757" t="n">
        <v>36</v>
      </c>
      <c r="AG5757" t="n">
        <v>83</v>
      </c>
      <c r="AH5757" t="n">
        <v>100</v>
      </c>
      <c r="AI5757" t="n">
        <v>8101</v>
      </c>
      <c r="AJ5757" t="n">
        <v>6151</v>
      </c>
      <c r="AK5757" t="n">
        <v>7971</v>
      </c>
      <c r="AL5757" t="n">
        <v>8803</v>
      </c>
      <c r="AM5757"/>
      <c r="AN5757"/>
      <c r="AO5757"/>
      <c r="AP5757" t="n">
        <v>23</v>
      </c>
      <c r="AQ5757"/>
      <c r="AR5757"/>
    </row>
    <row r="5758">
      <c r="A5758" t="n">
        <v>494746</v>
      </c>
      <c r="B5758" t="s">
        <v>8147</v>
      </c>
      <c r="C5758" t="s">
        <v>463</v>
      </c>
      <c r="D5758" t="s">
        <v>440</v>
      </c>
      <c r="E5758" t="s">
        <v>267</v>
      </c>
      <c r="F5758" t="s">
        <v>188</v>
      </c>
      <c r="G5758" t="s">
        <v>189</v>
      </c>
      <c r="H5758" t="s">
        <v>150</v>
      </c>
      <c r="I5758" t="s">
        <v>151</v>
      </c>
      <c r="J5758" t="s">
        <v>164</v>
      </c>
      <c r="K5758" t="s">
        <v>176</v>
      </c>
      <c r="L5758" t="s">
        <v>155</v>
      </c>
      <c r="M5758" t="s">
        <v>155</v>
      </c>
      <c r="N5758" t="n">
        <v>-117.0666</v>
      </c>
      <c r="O5758" t="n">
        <v>32.7655</v>
      </c>
      <c r="P5758" t="n">
        <v>721</v>
      </c>
      <c r="Q5758" t="n">
        <v>721</v>
      </c>
      <c r="R5758" t="n">
        <v>81.8</v>
      </c>
      <c r="S5758" t="n">
        <v>20.7</v>
      </c>
      <c r="T5758" t="n">
        <v>11.2</v>
      </c>
      <c r="U5758" t="n">
        <v>27</v>
      </c>
      <c r="V5758" t="n">
        <v>24.3</v>
      </c>
      <c r="W5758" t="n">
        <v>0</v>
      </c>
      <c r="X5758"/>
      <c r="Y5758"/>
      <c r="Z5758" t="n">
        <v>31</v>
      </c>
      <c r="AA5758"/>
      <c r="AB5758"/>
      <c r="AC5758"/>
      <c r="AD5758"/>
      <c r="AE5758"/>
      <c r="AF5758" t="n">
        <v>54</v>
      </c>
      <c r="AG5758" t="n">
        <v>49</v>
      </c>
      <c r="AH5758" t="n">
        <v>52</v>
      </c>
      <c r="AI5758" t="n">
        <v>43330</v>
      </c>
      <c r="AJ5758" t="n">
        <v>42677</v>
      </c>
      <c r="AK5758" t="n">
        <v>42737</v>
      </c>
      <c r="AL5758"/>
      <c r="AM5758"/>
      <c r="AN5758" t="n">
        <v>45854</v>
      </c>
      <c r="AO5758" t="n">
        <v>88</v>
      </c>
      <c r="AP5758"/>
      <c r="AQ5758"/>
      <c r="AR5758"/>
    </row>
    <row r="5759">
      <c r="A5759" t="n">
        <v>494755</v>
      </c>
      <c r="B5759" t="s">
        <v>8148</v>
      </c>
      <c r="C5759" t="s">
        <v>6398</v>
      </c>
      <c r="D5759" t="s">
        <v>4200</v>
      </c>
      <c r="E5759" t="s">
        <v>997</v>
      </c>
      <c r="F5759" t="s">
        <v>279</v>
      </c>
      <c r="G5759" t="s">
        <v>189</v>
      </c>
      <c r="H5759" t="s">
        <v>174</v>
      </c>
      <c r="I5759" t="s">
        <v>186</v>
      </c>
      <c r="J5759" t="s">
        <v>164</v>
      </c>
      <c r="K5759"/>
      <c r="L5759" t="s">
        <v>155</v>
      </c>
      <c r="M5759" t="s">
        <v>155</v>
      </c>
      <c r="N5759" t="n">
        <v>-79.6907</v>
      </c>
      <c r="O5759" t="n">
        <v>40.3212</v>
      </c>
      <c r="P5759" t="n">
        <v>90</v>
      </c>
      <c r="Q5759" t="n">
        <v>90</v>
      </c>
      <c r="R5759" t="n">
        <v>86.7</v>
      </c>
      <c r="S5759" t="n">
        <v>75.6</v>
      </c>
      <c r="T5759" t="n">
        <v>18.9</v>
      </c>
      <c r="U5759" t="n">
        <v>0</v>
      </c>
      <c r="V5759" t="n">
        <v>3.3</v>
      </c>
      <c r="W5759" t="n">
        <v>0</v>
      </c>
      <c r="X5759" t="n">
        <v>82</v>
      </c>
      <c r="Y5759"/>
      <c r="Z5759" t="n">
        <v>14</v>
      </c>
      <c r="AA5759" t="n">
        <v>21</v>
      </c>
      <c r="AB5759" t="n">
        <v>85.7</v>
      </c>
      <c r="AC5759"/>
      <c r="AD5759"/>
      <c r="AE5759"/>
      <c r="AF5759" t="n">
        <v>11</v>
      </c>
      <c r="AG5759" t="n">
        <v>75</v>
      </c>
      <c r="AH5759" t="n">
        <v>87</v>
      </c>
      <c r="AI5759" t="n">
        <v>15981</v>
      </c>
      <c r="AJ5759" t="n">
        <v>13559</v>
      </c>
      <c r="AK5759" t="n">
        <v>12226</v>
      </c>
      <c r="AL5759" t="n">
        <v>14726</v>
      </c>
      <c r="AM5759"/>
      <c r="AN5759" t="n">
        <v>21788</v>
      </c>
      <c r="AO5759" t="n">
        <v>18</v>
      </c>
      <c r="AP5759"/>
      <c r="AQ5759"/>
      <c r="AR5759"/>
    </row>
    <row r="5760">
      <c r="A5760" t="n">
        <v>494764</v>
      </c>
      <c r="B5760" t="s">
        <v>8149</v>
      </c>
      <c r="C5760" t="s">
        <v>3603</v>
      </c>
      <c r="D5760" t="s">
        <v>3570</v>
      </c>
      <c r="E5760" t="s">
        <v>147</v>
      </c>
      <c r="F5760" t="s">
        <v>279</v>
      </c>
      <c r="G5760" t="s">
        <v>189</v>
      </c>
      <c r="H5760" t="s">
        <v>174</v>
      </c>
      <c r="I5760" t="s">
        <v>151</v>
      </c>
      <c r="J5760" t="s">
        <v>164</v>
      </c>
      <c r="K5760"/>
      <c r="L5760" t="s">
        <v>155</v>
      </c>
      <c r="M5760" t="s">
        <v>155</v>
      </c>
      <c r="N5760" t="n">
        <v>-80.7363</v>
      </c>
      <c r="O5760" t="n">
        <v>35.1619</v>
      </c>
      <c r="P5760" t="n">
        <v>327</v>
      </c>
      <c r="Q5760" t="n">
        <v>327</v>
      </c>
      <c r="R5760" t="n">
        <v>8.6</v>
      </c>
      <c r="S5760" t="n">
        <v>26.6</v>
      </c>
      <c r="T5760" t="n">
        <v>45</v>
      </c>
      <c r="U5760" t="n">
        <v>18</v>
      </c>
      <c r="V5760" t="n">
        <v>3.1</v>
      </c>
      <c r="W5760" t="n">
        <v>0</v>
      </c>
      <c r="X5760" t="n">
        <v>87</v>
      </c>
      <c r="Y5760"/>
      <c r="Z5760" t="n">
        <v>12</v>
      </c>
      <c r="AA5760" t="n">
        <v>42</v>
      </c>
      <c r="AB5760" t="n">
        <v>50</v>
      </c>
      <c r="AC5760"/>
      <c r="AD5760"/>
      <c r="AE5760"/>
      <c r="AF5760" t="n">
        <v>30</v>
      </c>
      <c r="AG5760" t="n">
        <v>57</v>
      </c>
      <c r="AH5760" t="n">
        <v>88</v>
      </c>
      <c r="AI5760" t="n">
        <v>21031</v>
      </c>
      <c r="AJ5760" t="n">
        <v>19821</v>
      </c>
      <c r="AK5760" t="n">
        <v>20660</v>
      </c>
      <c r="AL5760" t="n">
        <v>23045</v>
      </c>
      <c r="AM5760" t="n">
        <v>23230</v>
      </c>
      <c r="AN5760" t="n">
        <v>23709</v>
      </c>
      <c r="AO5760"/>
      <c r="AP5760"/>
      <c r="AQ5760"/>
      <c r="AR5760"/>
    </row>
    <row r="5761">
      <c r="A5761" t="n">
        <v>494807</v>
      </c>
      <c r="B5761" t="s">
        <v>8150</v>
      </c>
      <c r="C5761" t="s">
        <v>5483</v>
      </c>
      <c r="D5761" t="s">
        <v>5462</v>
      </c>
      <c r="E5761" t="s">
        <v>5452</v>
      </c>
      <c r="F5761" t="s">
        <v>188</v>
      </c>
      <c r="G5761" t="s">
        <v>189</v>
      </c>
      <c r="H5761" t="s">
        <v>150</v>
      </c>
      <c r="I5761" t="s">
        <v>151</v>
      </c>
      <c r="J5761" t="s">
        <v>164</v>
      </c>
      <c r="K5761" t="s">
        <v>209</v>
      </c>
      <c r="L5761" t="s">
        <v>155</v>
      </c>
      <c r="M5761" t="s">
        <v>155</v>
      </c>
      <c r="N5761" t="n">
        <v>-66.5897</v>
      </c>
      <c r="O5761" t="n">
        <v>18.0083</v>
      </c>
      <c r="P5761" t="n">
        <v>692</v>
      </c>
      <c r="Q5761" t="n">
        <v>57</v>
      </c>
      <c r="R5761" t="n">
        <v>86</v>
      </c>
      <c r="S5761" t="n">
        <v>0</v>
      </c>
      <c r="T5761" t="n">
        <v>0</v>
      </c>
      <c r="U5761" t="n">
        <v>100</v>
      </c>
      <c r="V5761" t="n">
        <v>0</v>
      </c>
      <c r="W5761" t="n">
        <v>0</v>
      </c>
      <c r="X5761" t="n">
        <v>85</v>
      </c>
      <c r="Y5761"/>
      <c r="Z5761" t="n">
        <v>2</v>
      </c>
      <c r="AA5761" t="n">
        <v>9</v>
      </c>
      <c r="AB5761" t="n">
        <v>77.8</v>
      </c>
      <c r="AC5761" t="n">
        <v>9</v>
      </c>
      <c r="AD5761" t="n">
        <v>77.8</v>
      </c>
      <c r="AE5761" t="n">
        <v>77.8</v>
      </c>
      <c r="AF5761" t="n">
        <v>20</v>
      </c>
      <c r="AG5761" t="n">
        <v>87</v>
      </c>
      <c r="AH5761" t="n">
        <v>87</v>
      </c>
      <c r="AI5761" t="n">
        <v>17442</v>
      </c>
      <c r="AJ5761" t="n">
        <v>16912</v>
      </c>
      <c r="AK5761" t="n">
        <v>16936</v>
      </c>
      <c r="AL5761" t="n">
        <v>24250</v>
      </c>
      <c r="AM5761"/>
      <c r="AN5761"/>
      <c r="AO5761"/>
      <c r="AP5761" t="n">
        <v>21</v>
      </c>
      <c r="AQ5761" t="n">
        <v>72</v>
      </c>
      <c r="AR5761" t="n">
        <v>54</v>
      </c>
    </row>
    <row r="5762">
      <c r="A5762" t="n">
        <v>494843</v>
      </c>
      <c r="B5762" t="s">
        <v>8151</v>
      </c>
      <c r="C5762" t="s">
        <v>8152</v>
      </c>
      <c r="D5762" t="s">
        <v>2194</v>
      </c>
      <c r="E5762" t="s">
        <v>997</v>
      </c>
      <c r="F5762" t="s">
        <v>279</v>
      </c>
      <c r="G5762" t="s">
        <v>189</v>
      </c>
      <c r="H5762" t="s">
        <v>174</v>
      </c>
      <c r="I5762" t="s">
        <v>186</v>
      </c>
      <c r="J5762" t="s">
        <v>164</v>
      </c>
      <c r="K5762" t="s">
        <v>176</v>
      </c>
      <c r="L5762" t="s">
        <v>155</v>
      </c>
      <c r="M5762" t="s">
        <v>155</v>
      </c>
      <c r="N5762" t="n">
        <v>-76.8662</v>
      </c>
      <c r="O5762" t="n">
        <v>38.95</v>
      </c>
      <c r="P5762" t="n">
        <v>906</v>
      </c>
      <c r="Q5762" t="n">
        <v>906</v>
      </c>
      <c r="R5762" t="n">
        <v>91.9</v>
      </c>
      <c r="S5762" t="n">
        <v>5</v>
      </c>
      <c r="T5762" t="n">
        <v>66.6</v>
      </c>
      <c r="U5762" t="n">
        <v>22.2</v>
      </c>
      <c r="V5762" t="n">
        <v>2.3</v>
      </c>
      <c r="W5762" t="n">
        <v>0</v>
      </c>
      <c r="X5762" t="n">
        <v>61</v>
      </c>
      <c r="Y5762"/>
      <c r="Z5762" t="n">
        <v>22</v>
      </c>
      <c r="AA5762" t="n">
        <v>363</v>
      </c>
      <c r="AB5762" t="n">
        <v>41.3</v>
      </c>
      <c r="AC5762"/>
      <c r="AD5762"/>
      <c r="AE5762"/>
      <c r="AF5762" t="n">
        <v>108</v>
      </c>
      <c r="AG5762" t="n">
        <v>73</v>
      </c>
      <c r="AH5762" t="n">
        <v>73</v>
      </c>
      <c r="AI5762" t="n">
        <v>27069</v>
      </c>
      <c r="AJ5762" t="n">
        <v>26691</v>
      </c>
      <c r="AK5762" t="n">
        <v>26767</v>
      </c>
      <c r="AL5762" t="n">
        <v>29306</v>
      </c>
      <c r="AM5762" t="n">
        <v>33666</v>
      </c>
      <c r="AN5762"/>
      <c r="AO5762" t="n">
        <v>46</v>
      </c>
      <c r="AP5762"/>
      <c r="AQ5762"/>
      <c r="AR5762"/>
    </row>
    <row r="5763">
      <c r="A5763" t="n">
        <v>494852</v>
      </c>
      <c r="B5763" t="s">
        <v>8153</v>
      </c>
      <c r="C5763" t="s">
        <v>1622</v>
      </c>
      <c r="D5763" t="s">
        <v>1433</v>
      </c>
      <c r="E5763" t="s">
        <v>1434</v>
      </c>
      <c r="F5763" t="s">
        <v>279</v>
      </c>
      <c r="G5763" t="s">
        <v>189</v>
      </c>
      <c r="H5763" t="s">
        <v>174</v>
      </c>
      <c r="I5763" t="s">
        <v>151</v>
      </c>
      <c r="J5763" t="s">
        <v>164</v>
      </c>
      <c r="K5763" t="s">
        <v>176</v>
      </c>
      <c r="L5763" t="s">
        <v>155</v>
      </c>
      <c r="M5763" t="s">
        <v>155</v>
      </c>
      <c r="N5763" t="n">
        <v>-89.0273</v>
      </c>
      <c r="O5763" t="n">
        <v>42.2559</v>
      </c>
      <c r="P5763" t="n">
        <v>1173</v>
      </c>
      <c r="Q5763" t="n">
        <v>1173</v>
      </c>
      <c r="R5763" t="n">
        <v>74.3</v>
      </c>
      <c r="S5763" t="n">
        <v>38.3</v>
      </c>
      <c r="T5763" t="n">
        <v>27.5</v>
      </c>
      <c r="U5763" t="n">
        <v>25.7</v>
      </c>
      <c r="V5763" t="n">
        <v>1.1</v>
      </c>
      <c r="W5763" t="n">
        <v>0</v>
      </c>
      <c r="X5763" t="n">
        <v>69</v>
      </c>
      <c r="Y5763"/>
      <c r="Z5763" t="n">
        <v>28</v>
      </c>
      <c r="AA5763" t="n">
        <v>130</v>
      </c>
      <c r="AB5763" t="n">
        <v>61.5</v>
      </c>
      <c r="AC5763"/>
      <c r="AD5763"/>
      <c r="AE5763"/>
      <c r="AF5763" t="n">
        <v>170</v>
      </c>
      <c r="AG5763" t="n">
        <v>72</v>
      </c>
      <c r="AH5763" t="n">
        <v>74</v>
      </c>
      <c r="AI5763" t="n">
        <v>18695</v>
      </c>
      <c r="AJ5763" t="n">
        <v>19231</v>
      </c>
      <c r="AK5763" t="n">
        <v>19333</v>
      </c>
      <c r="AL5763" t="n">
        <v>17415</v>
      </c>
      <c r="AM5763" t="n">
        <v>18904</v>
      </c>
      <c r="AN5763" t="n">
        <v>25508</v>
      </c>
      <c r="AO5763" t="n">
        <v>76</v>
      </c>
      <c r="AP5763"/>
      <c r="AQ5763"/>
      <c r="AR5763"/>
    </row>
    <row r="5764">
      <c r="A5764" t="n">
        <v>494898</v>
      </c>
      <c r="B5764" t="s">
        <v>8154</v>
      </c>
      <c r="C5764" t="s">
        <v>1912</v>
      </c>
      <c r="D5764" t="s">
        <v>1878</v>
      </c>
      <c r="E5764" t="s">
        <v>891</v>
      </c>
      <c r="F5764" t="s">
        <v>279</v>
      </c>
      <c r="G5764" t="s">
        <v>189</v>
      </c>
      <c r="H5764" t="s">
        <v>174</v>
      </c>
      <c r="I5764" t="s">
        <v>151</v>
      </c>
      <c r="J5764" t="s">
        <v>164</v>
      </c>
      <c r="K5764" t="s">
        <v>176</v>
      </c>
      <c r="L5764" t="s">
        <v>155</v>
      </c>
      <c r="M5764" t="s">
        <v>155</v>
      </c>
      <c r="N5764" t="n">
        <v>-97.4431</v>
      </c>
      <c r="O5764" t="n">
        <v>37.6736</v>
      </c>
      <c r="P5764" t="n">
        <v>139</v>
      </c>
      <c r="Q5764" t="n">
        <v>139</v>
      </c>
      <c r="R5764" t="n">
        <v>85.6</v>
      </c>
      <c r="S5764" t="n">
        <v>64</v>
      </c>
      <c r="T5764" t="n">
        <v>16.5</v>
      </c>
      <c r="U5764" t="n">
        <v>10.1</v>
      </c>
      <c r="V5764" t="n">
        <v>0</v>
      </c>
      <c r="W5764" t="n">
        <v>0</v>
      </c>
      <c r="X5764" t="n">
        <v>75</v>
      </c>
      <c r="Y5764"/>
      <c r="Z5764" t="n">
        <v>10</v>
      </c>
      <c r="AA5764" t="n">
        <v>22</v>
      </c>
      <c r="AB5764" t="n">
        <v>72.7</v>
      </c>
      <c r="AC5764"/>
      <c r="AD5764"/>
      <c r="AE5764"/>
      <c r="AF5764" t="n">
        <v>16</v>
      </c>
      <c r="AG5764" t="n">
        <v>83</v>
      </c>
      <c r="AH5764" t="n">
        <v>89</v>
      </c>
      <c r="AI5764" t="n">
        <v>9355</v>
      </c>
      <c r="AJ5764" t="n">
        <v>8292</v>
      </c>
      <c r="AK5764" t="n">
        <v>9095</v>
      </c>
      <c r="AL5764" t="n">
        <v>14125</v>
      </c>
      <c r="AM5764"/>
      <c r="AN5764"/>
      <c r="AO5764" t="n">
        <v>29</v>
      </c>
      <c r="AP5764"/>
      <c r="AQ5764"/>
      <c r="AR5764"/>
    </row>
    <row r="5765">
      <c r="A5765" t="n">
        <v>494904</v>
      </c>
      <c r="B5765" t="s">
        <v>8155</v>
      </c>
      <c r="C5765" t="s">
        <v>7493</v>
      </c>
      <c r="D5765" t="s">
        <v>996</v>
      </c>
      <c r="E5765" t="s">
        <v>997</v>
      </c>
      <c r="F5765" t="s">
        <v>199</v>
      </c>
      <c r="G5765" t="s">
        <v>189</v>
      </c>
      <c r="H5765" t="s">
        <v>200</v>
      </c>
      <c r="I5765" t="s">
        <v>186</v>
      </c>
      <c r="J5765" t="s">
        <v>164</v>
      </c>
      <c r="K5765"/>
      <c r="L5765" t="s">
        <v>155</v>
      </c>
      <c r="M5765" t="s">
        <v>155</v>
      </c>
      <c r="N5765" t="n">
        <v>-73.1756</v>
      </c>
      <c r="O5765" t="n">
        <v>40.8009</v>
      </c>
      <c r="P5765" t="n">
        <v>355</v>
      </c>
      <c r="Q5765" t="n">
        <v>355</v>
      </c>
      <c r="R5765" t="n">
        <v>82.5</v>
      </c>
      <c r="S5765" t="n">
        <v>24.2</v>
      </c>
      <c r="T5765" t="n">
        <v>32.7</v>
      </c>
      <c r="U5765" t="n">
        <v>34.9</v>
      </c>
      <c r="V5765" t="n">
        <v>5.4</v>
      </c>
      <c r="W5765" t="n">
        <v>0</v>
      </c>
      <c r="X5765" t="n">
        <v>88</v>
      </c>
      <c r="Y5765" t="n">
        <v>86</v>
      </c>
      <c r="Z5765" t="n">
        <v>13</v>
      </c>
      <c r="AA5765"/>
      <c r="AB5765"/>
      <c r="AC5765"/>
      <c r="AD5765"/>
      <c r="AE5765"/>
      <c r="AF5765" t="n">
        <v>18</v>
      </c>
      <c r="AG5765" t="n">
        <v>2</v>
      </c>
      <c r="AH5765" t="n">
        <v>4</v>
      </c>
      <c r="AI5765"/>
      <c r="AJ5765"/>
      <c r="AK5765"/>
      <c r="AL5765"/>
      <c r="AM5765"/>
      <c r="AN5765"/>
      <c r="AO5765"/>
      <c r="AP5765"/>
      <c r="AQ5765"/>
      <c r="AR5765"/>
    </row>
    <row r="5766">
      <c r="A5766" t="n">
        <v>494959</v>
      </c>
      <c r="B5766" t="s">
        <v>8156</v>
      </c>
      <c r="C5766" t="s">
        <v>2531</v>
      </c>
      <c r="D5766" t="s">
        <v>4200</v>
      </c>
      <c r="E5766" t="s">
        <v>997</v>
      </c>
      <c r="F5766" t="s">
        <v>173</v>
      </c>
      <c r="G5766" t="s">
        <v>149</v>
      </c>
      <c r="H5766" t="s">
        <v>174</v>
      </c>
      <c r="I5766" t="s">
        <v>175</v>
      </c>
      <c r="J5766" t="s">
        <v>164</v>
      </c>
      <c r="K5766" t="s">
        <v>176</v>
      </c>
      <c r="L5766" t="s">
        <v>155</v>
      </c>
      <c r="M5766" t="s">
        <v>155</v>
      </c>
      <c r="N5766" t="n">
        <v>-79.1471</v>
      </c>
      <c r="O5766" t="n">
        <v>41.8457</v>
      </c>
      <c r="P5766" t="n">
        <v>101</v>
      </c>
      <c r="Q5766" t="n">
        <v>101</v>
      </c>
      <c r="R5766" t="n">
        <v>74.3</v>
      </c>
      <c r="S5766" t="n">
        <v>84.2</v>
      </c>
      <c r="T5766" t="n">
        <v>1</v>
      </c>
      <c r="U5766" t="n">
        <v>8.9</v>
      </c>
      <c r="V5766" t="n">
        <v>0</v>
      </c>
      <c r="W5766" t="n">
        <v>0</v>
      </c>
      <c r="X5766" t="n">
        <v>43</v>
      </c>
      <c r="Y5766" t="n">
        <v>71</v>
      </c>
      <c r="Z5766" t="n">
        <v>5</v>
      </c>
      <c r="AA5766" t="n">
        <v>8</v>
      </c>
      <c r="AB5766" t="n">
        <v>37.5</v>
      </c>
      <c r="AC5766"/>
      <c r="AD5766"/>
      <c r="AE5766"/>
      <c r="AF5766" t="n">
        <v>7</v>
      </c>
      <c r="AG5766" t="n">
        <v>0</v>
      </c>
      <c r="AH5766" t="n">
        <v>55</v>
      </c>
      <c r="AI5766" t="n">
        <v>8637</v>
      </c>
      <c r="AJ5766"/>
      <c r="AK5766"/>
      <c r="AL5766"/>
      <c r="AM5766"/>
      <c r="AN5766"/>
      <c r="AO5766" t="n">
        <v>10</v>
      </c>
      <c r="AP5766"/>
      <c r="AQ5766"/>
      <c r="AR5766"/>
    </row>
    <row r="5767">
      <c r="A5767" t="n">
        <v>494986</v>
      </c>
      <c r="B5767" t="s">
        <v>8157</v>
      </c>
      <c r="C5767" t="s">
        <v>923</v>
      </c>
      <c r="D5767" t="s">
        <v>913</v>
      </c>
      <c r="E5767" t="s">
        <v>914</v>
      </c>
      <c r="F5767" t="s">
        <v>279</v>
      </c>
      <c r="G5767" t="s">
        <v>189</v>
      </c>
      <c r="H5767" t="s">
        <v>174</v>
      </c>
      <c r="I5767" t="s">
        <v>151</v>
      </c>
      <c r="J5767" t="s">
        <v>164</v>
      </c>
      <c r="K5767" t="s">
        <v>176</v>
      </c>
      <c r="L5767" t="s">
        <v>155</v>
      </c>
      <c r="M5767" t="s">
        <v>155</v>
      </c>
      <c r="N5767" t="n">
        <v>-104.8135</v>
      </c>
      <c r="O5767" t="n">
        <v>38.8283</v>
      </c>
      <c r="P5767" t="n">
        <v>55</v>
      </c>
      <c r="Q5767" t="n">
        <v>55</v>
      </c>
      <c r="R5767" t="n">
        <v>92.7</v>
      </c>
      <c r="S5767" t="n">
        <v>65.5</v>
      </c>
      <c r="T5767" t="n">
        <v>0</v>
      </c>
      <c r="U5767" t="n">
        <v>27.3</v>
      </c>
      <c r="V5767" t="n">
        <v>0</v>
      </c>
      <c r="W5767" t="n">
        <v>0</v>
      </c>
      <c r="X5767" t="n">
        <v>50</v>
      </c>
      <c r="Y5767"/>
      <c r="Z5767" t="n">
        <v>4</v>
      </c>
      <c r="AA5767" t="n">
        <v>3</v>
      </c>
      <c r="AB5767" t="n">
        <v>66.7</v>
      </c>
      <c r="AC5767"/>
      <c r="AD5767"/>
      <c r="AE5767"/>
      <c r="AF5767" t="n">
        <v>2</v>
      </c>
      <c r="AG5767" t="n">
        <v>36</v>
      </c>
      <c r="AH5767" t="n">
        <v>39</v>
      </c>
      <c r="AI5767" t="n">
        <v>15030</v>
      </c>
      <c r="AJ5767" t="n">
        <v>10030</v>
      </c>
      <c r="AK5767"/>
      <c r="AL5767"/>
      <c r="AM5767"/>
      <c r="AN5767"/>
      <c r="AO5767" t="n">
        <v>12</v>
      </c>
      <c r="AP5767"/>
      <c r="AQ5767"/>
      <c r="AR5767"/>
    </row>
    <row r="5768">
      <c r="A5768" t="n">
        <v>494995</v>
      </c>
      <c r="B5768" t="s">
        <v>8158</v>
      </c>
      <c r="C5768" t="s">
        <v>1376</v>
      </c>
      <c r="D5768" t="s">
        <v>3795</v>
      </c>
      <c r="E5768" t="s">
        <v>1434</v>
      </c>
      <c r="F5768" t="s">
        <v>279</v>
      </c>
      <c r="G5768" t="s">
        <v>189</v>
      </c>
      <c r="H5768" t="s">
        <v>174</v>
      </c>
      <c r="I5768" t="s">
        <v>151</v>
      </c>
      <c r="J5768" t="s">
        <v>164</v>
      </c>
      <c r="K5768"/>
      <c r="L5768" t="s">
        <v>155</v>
      </c>
      <c r="M5768" t="s">
        <v>155</v>
      </c>
      <c r="N5768" t="n">
        <v>-81.7779</v>
      </c>
      <c r="O5768" t="n">
        <v>41.4587</v>
      </c>
      <c r="P5768" t="n">
        <v>68</v>
      </c>
      <c r="Q5768" t="n">
        <v>68</v>
      </c>
      <c r="R5768" t="n">
        <v>11.8</v>
      </c>
      <c r="S5768" t="n">
        <v>29.4</v>
      </c>
      <c r="T5768" t="n">
        <v>39.7</v>
      </c>
      <c r="U5768" t="n">
        <v>29.4</v>
      </c>
      <c r="V5768" t="n">
        <v>0</v>
      </c>
      <c r="W5768" t="n">
        <v>0</v>
      </c>
      <c r="X5768" t="n">
        <v>100</v>
      </c>
      <c r="Y5768"/>
      <c r="Z5768" t="n">
        <v>20</v>
      </c>
      <c r="AA5768" t="n">
        <v>19</v>
      </c>
      <c r="AB5768" t="n">
        <v>73.7</v>
      </c>
      <c r="AC5768"/>
      <c r="AD5768"/>
      <c r="AE5768"/>
      <c r="AF5768" t="n">
        <v>24</v>
      </c>
      <c r="AG5768" t="n">
        <v>97</v>
      </c>
      <c r="AH5768" t="n">
        <v>97</v>
      </c>
      <c r="AI5768" t="n">
        <v>4406</v>
      </c>
      <c r="AJ5768" t="n">
        <v>4406</v>
      </c>
      <c r="AK5768"/>
      <c r="AL5768"/>
      <c r="AM5768"/>
      <c r="AN5768"/>
      <c r="AO5768"/>
      <c r="AP5768"/>
      <c r="AQ5768"/>
      <c r="AR5768"/>
    </row>
    <row r="5769">
      <c r="A5769" t="n">
        <v>495013</v>
      </c>
      <c r="B5769" t="s">
        <v>8159</v>
      </c>
      <c r="C5769" t="s">
        <v>291</v>
      </c>
      <c r="D5769" t="s">
        <v>282</v>
      </c>
      <c r="E5769" t="s">
        <v>283</v>
      </c>
      <c r="F5769" t="s">
        <v>173</v>
      </c>
      <c r="G5769" t="s">
        <v>149</v>
      </c>
      <c r="H5769" t="s">
        <v>174</v>
      </c>
      <c r="I5769" t="s">
        <v>186</v>
      </c>
      <c r="J5769" t="s">
        <v>164</v>
      </c>
      <c r="K5769"/>
      <c r="L5769" t="s">
        <v>155</v>
      </c>
      <c r="M5769" t="s">
        <v>155</v>
      </c>
      <c r="N5769" t="n">
        <v>-112.2928</v>
      </c>
      <c r="O5769" t="n">
        <v>33.536</v>
      </c>
      <c r="P5769" t="n">
        <v>328</v>
      </c>
      <c r="Q5769" t="n">
        <v>328</v>
      </c>
      <c r="R5769" t="n">
        <v>13.7</v>
      </c>
      <c r="S5769" t="n">
        <v>33.8</v>
      </c>
      <c r="T5769" t="n">
        <v>3.4</v>
      </c>
      <c r="U5769" t="n">
        <v>34.5</v>
      </c>
      <c r="V5769" t="n">
        <v>1.5</v>
      </c>
      <c r="W5769" t="n">
        <v>0</v>
      </c>
      <c r="X5769"/>
      <c r="Y5769" t="n">
        <v>67</v>
      </c>
      <c r="Z5769" t="n">
        <v>8</v>
      </c>
      <c r="AA5769"/>
      <c r="AB5769"/>
      <c r="AC5769"/>
      <c r="AD5769"/>
      <c r="AE5769"/>
      <c r="AF5769" t="n">
        <v>0</v>
      </c>
      <c r="AG5769" t="n">
        <v>17</v>
      </c>
      <c r="AH5769" t="n">
        <v>19</v>
      </c>
      <c r="AI5769"/>
      <c r="AJ5769"/>
      <c r="AK5769"/>
      <c r="AL5769"/>
      <c r="AM5769"/>
      <c r="AN5769"/>
      <c r="AO5769"/>
      <c r="AP5769"/>
      <c r="AQ5769"/>
      <c r="AR5769"/>
    </row>
    <row r="5770">
      <c r="A5770" t="n">
        <v>495031</v>
      </c>
      <c r="B5770" t="s">
        <v>8160</v>
      </c>
      <c r="C5770" t="s">
        <v>8161</v>
      </c>
      <c r="D5770" t="s">
        <v>996</v>
      </c>
      <c r="E5770" t="s">
        <v>997</v>
      </c>
      <c r="F5770" t="s">
        <v>162</v>
      </c>
      <c r="G5770" t="s">
        <v>163</v>
      </c>
      <c r="H5770" t="s">
        <v>150</v>
      </c>
      <c r="I5770" t="s">
        <v>186</v>
      </c>
      <c r="J5770" t="s">
        <v>164</v>
      </c>
      <c r="K5770" t="s">
        <v>209</v>
      </c>
      <c r="L5770" t="s">
        <v>155</v>
      </c>
      <c r="M5770" t="s">
        <v>155</v>
      </c>
      <c r="N5770" t="n">
        <v>-74.0459</v>
      </c>
      <c r="O5770" t="n">
        <v>41.0814</v>
      </c>
      <c r="P5770" t="n">
        <v>94</v>
      </c>
      <c r="Q5770" t="n">
        <v>94</v>
      </c>
      <c r="R5770" t="n">
        <v>0</v>
      </c>
      <c r="S5770" t="n">
        <v>100</v>
      </c>
      <c r="T5770" t="n">
        <v>0</v>
      </c>
      <c r="U5770" t="n">
        <v>0</v>
      </c>
      <c r="V5770" t="n">
        <v>0</v>
      </c>
      <c r="W5770" t="n">
        <v>0</v>
      </c>
      <c r="X5770" t="n">
        <v>0</v>
      </c>
      <c r="Y5770"/>
      <c r="Z5770" t="n">
        <v>8</v>
      </c>
      <c r="AA5770" t="n">
        <v>7</v>
      </c>
      <c r="AB5770" t="n">
        <v>85.7</v>
      </c>
      <c r="AC5770" t="n">
        <v>7</v>
      </c>
      <c r="AD5770" t="n">
        <v>28.6</v>
      </c>
      <c r="AE5770"/>
      <c r="AF5770" t="n">
        <v>15</v>
      </c>
      <c r="AG5770" t="n">
        <v>21</v>
      </c>
      <c r="AH5770" t="n">
        <v>75</v>
      </c>
      <c r="AI5770" t="n">
        <v>25725</v>
      </c>
      <c r="AJ5770" t="n">
        <v>23754</v>
      </c>
      <c r="AK5770"/>
      <c r="AL5770" t="n">
        <v>25668</v>
      </c>
      <c r="AM5770"/>
      <c r="AN5770"/>
      <c r="AO5770" t="n">
        <v>18</v>
      </c>
      <c r="AP5770" t="n">
        <v>9</v>
      </c>
      <c r="AQ5770"/>
      <c r="AR5770"/>
    </row>
    <row r="5771">
      <c r="A5771" t="n">
        <v>495040</v>
      </c>
      <c r="B5771" t="s">
        <v>8162</v>
      </c>
      <c r="C5771" t="s">
        <v>1386</v>
      </c>
      <c r="D5771" t="s">
        <v>1387</v>
      </c>
      <c r="E5771" t="s">
        <v>267</v>
      </c>
      <c r="F5771" t="s">
        <v>199</v>
      </c>
      <c r="G5771" t="s">
        <v>189</v>
      </c>
      <c r="H5771" t="s">
        <v>200</v>
      </c>
      <c r="I5771" t="s">
        <v>151</v>
      </c>
      <c r="J5771" t="s">
        <v>164</v>
      </c>
      <c r="K5771"/>
      <c r="L5771" t="s">
        <v>155</v>
      </c>
      <c r="M5771" t="s">
        <v>155</v>
      </c>
      <c r="N5771" t="n">
        <v>-157.8692</v>
      </c>
      <c r="O5771" t="n">
        <v>21.3152</v>
      </c>
      <c r="P5771" t="n">
        <v>101</v>
      </c>
      <c r="Q5771" t="n">
        <v>101</v>
      </c>
      <c r="R5771" t="n">
        <v>97</v>
      </c>
      <c r="S5771" t="n">
        <v>22.8</v>
      </c>
      <c r="T5771" t="n">
        <v>5</v>
      </c>
      <c r="U5771" t="n">
        <v>5</v>
      </c>
      <c r="V5771" t="n">
        <v>26.7</v>
      </c>
      <c r="W5771" t="n">
        <v>0</v>
      </c>
      <c r="X5771"/>
      <c r="Y5771"/>
      <c r="Z5771" t="n">
        <v>15</v>
      </c>
      <c r="AA5771"/>
      <c r="AB5771"/>
      <c r="AC5771"/>
      <c r="AD5771"/>
      <c r="AE5771"/>
      <c r="AF5771" t="n">
        <v>69</v>
      </c>
      <c r="AG5771" t="n">
        <v>39</v>
      </c>
      <c r="AH5771" t="n">
        <v>41</v>
      </c>
      <c r="AI5771" t="n">
        <v>13813</v>
      </c>
      <c r="AJ5771" t="n">
        <v>14133</v>
      </c>
      <c r="AK5771"/>
      <c r="AL5771"/>
      <c r="AM5771"/>
      <c r="AN5771"/>
      <c r="AO5771"/>
      <c r="AP5771"/>
      <c r="AQ5771"/>
      <c r="AR5771"/>
    </row>
    <row r="5772">
      <c r="A5772" t="n">
        <v>495059</v>
      </c>
      <c r="B5772" t="s">
        <v>8163</v>
      </c>
      <c r="C5772" t="s">
        <v>8164</v>
      </c>
      <c r="D5772" t="s">
        <v>440</v>
      </c>
      <c r="E5772" t="s">
        <v>267</v>
      </c>
      <c r="F5772" t="s">
        <v>162</v>
      </c>
      <c r="G5772" t="s">
        <v>163</v>
      </c>
      <c r="H5772" t="s">
        <v>150</v>
      </c>
      <c r="I5772" t="s">
        <v>186</v>
      </c>
      <c r="J5772" t="s">
        <v>164</v>
      </c>
      <c r="K5772" t="s">
        <v>209</v>
      </c>
      <c r="L5772" t="s">
        <v>155</v>
      </c>
      <c r="M5772" t="s">
        <v>155</v>
      </c>
      <c r="N5772" t="n">
        <v>-117.3909</v>
      </c>
      <c r="O5772" t="n">
        <v>34.1501</v>
      </c>
      <c r="P5772" t="n">
        <v>47</v>
      </c>
      <c r="Q5772" t="n">
        <v>47</v>
      </c>
      <c r="R5772" t="n">
        <v>48.9</v>
      </c>
      <c r="S5772" t="n">
        <v>25.5</v>
      </c>
      <c r="T5772" t="n">
        <v>12.8</v>
      </c>
      <c r="U5772" t="n">
        <v>57.4</v>
      </c>
      <c r="V5772" t="n">
        <v>0</v>
      </c>
      <c r="W5772" t="n">
        <v>0</v>
      </c>
      <c r="X5772" t="n">
        <v>73</v>
      </c>
      <c r="Y5772"/>
      <c r="Z5772" t="n">
        <v>7</v>
      </c>
      <c r="AA5772" t="n">
        <v>23</v>
      </c>
      <c r="AB5772" t="n">
        <v>43.5</v>
      </c>
      <c r="AC5772" t="n">
        <v>23</v>
      </c>
      <c r="AD5772" t="n">
        <v>43.5</v>
      </c>
      <c r="AE5772" t="n">
        <v>43.5</v>
      </c>
      <c r="AF5772" t="n">
        <v>14</v>
      </c>
      <c r="AG5772" t="n">
        <v>45</v>
      </c>
      <c r="AH5772" t="n">
        <v>100</v>
      </c>
      <c r="AI5772" t="n">
        <v>5351</v>
      </c>
      <c r="AJ5772" t="n">
        <v>4632</v>
      </c>
      <c r="AK5772" t="n">
        <v>9911</v>
      </c>
      <c r="AL5772"/>
      <c r="AM5772"/>
      <c r="AN5772"/>
      <c r="AO5772"/>
      <c r="AP5772" t="n">
        <v>12</v>
      </c>
      <c r="AQ5772"/>
      <c r="AR5772"/>
    </row>
    <row r="5773">
      <c r="A5773" t="n">
        <v>495077</v>
      </c>
      <c r="B5773" t="s">
        <v>8165</v>
      </c>
      <c r="C5773" t="s">
        <v>553</v>
      </c>
      <c r="D5773" t="s">
        <v>440</v>
      </c>
      <c r="E5773" t="s">
        <v>267</v>
      </c>
      <c r="F5773" t="s">
        <v>199</v>
      </c>
      <c r="G5773" t="s">
        <v>189</v>
      </c>
      <c r="H5773" t="s">
        <v>200</v>
      </c>
      <c r="I5773" t="s">
        <v>151</v>
      </c>
      <c r="J5773" t="s">
        <v>164</v>
      </c>
      <c r="K5773"/>
      <c r="L5773" t="s">
        <v>155</v>
      </c>
      <c r="M5773" t="s">
        <v>155</v>
      </c>
      <c r="N5773" t="n">
        <v>-121.8142</v>
      </c>
      <c r="O5773" t="n">
        <v>37.3253</v>
      </c>
      <c r="P5773" t="n">
        <v>160</v>
      </c>
      <c r="Q5773" t="n">
        <v>160</v>
      </c>
      <c r="R5773" t="n">
        <v>95.6</v>
      </c>
      <c r="S5773" t="n">
        <v>16.9</v>
      </c>
      <c r="T5773" t="n">
        <v>2.5</v>
      </c>
      <c r="U5773" t="n">
        <v>65.6</v>
      </c>
      <c r="V5773" t="n">
        <v>6.2</v>
      </c>
      <c r="W5773" t="n">
        <v>0.6</v>
      </c>
      <c r="X5773" t="n">
        <v>44</v>
      </c>
      <c r="Y5773"/>
      <c r="Z5773" t="n">
        <v>12</v>
      </c>
      <c r="AA5773"/>
      <c r="AB5773"/>
      <c r="AC5773"/>
      <c r="AD5773"/>
      <c r="AE5773"/>
      <c r="AF5773" t="n">
        <v>37</v>
      </c>
      <c r="AG5773" t="n">
        <v>71</v>
      </c>
      <c r="AH5773" t="n">
        <v>71</v>
      </c>
      <c r="AI5773" t="n">
        <v>24593</v>
      </c>
      <c r="AJ5773" t="n">
        <v>24782</v>
      </c>
      <c r="AK5773" t="n">
        <v>25791</v>
      </c>
      <c r="AL5773" t="n">
        <v>28275</v>
      </c>
      <c r="AM5773" t="n">
        <v>28025</v>
      </c>
      <c r="AN5773"/>
      <c r="AO5773"/>
      <c r="AP5773"/>
      <c r="AQ5773"/>
      <c r="AR5773"/>
    </row>
    <row r="5774">
      <c r="A5774" t="n">
        <v>495101</v>
      </c>
      <c r="B5774" t="s">
        <v>8166</v>
      </c>
      <c r="C5774" t="s">
        <v>7288</v>
      </c>
      <c r="D5774" t="s">
        <v>5021</v>
      </c>
      <c r="E5774" t="s">
        <v>914</v>
      </c>
      <c r="F5774" t="s">
        <v>199</v>
      </c>
      <c r="G5774" t="s">
        <v>189</v>
      </c>
      <c r="H5774" t="s">
        <v>200</v>
      </c>
      <c r="I5774" t="s">
        <v>151</v>
      </c>
      <c r="J5774" t="s">
        <v>164</v>
      </c>
      <c r="K5774"/>
      <c r="L5774" t="s">
        <v>155</v>
      </c>
      <c r="M5774" t="s">
        <v>155</v>
      </c>
      <c r="N5774" t="n">
        <v>-113.619</v>
      </c>
      <c r="O5774" t="n">
        <v>37.0979</v>
      </c>
      <c r="P5774" t="n">
        <v>96</v>
      </c>
      <c r="Q5774" t="n">
        <v>96</v>
      </c>
      <c r="R5774" t="n">
        <v>84.4</v>
      </c>
      <c r="S5774" t="n">
        <v>80.2</v>
      </c>
      <c r="T5774" t="n">
        <v>0</v>
      </c>
      <c r="U5774" t="n">
        <v>10.4</v>
      </c>
      <c r="V5774" t="n">
        <v>4.2</v>
      </c>
      <c r="W5774" t="n">
        <v>0</v>
      </c>
      <c r="X5774" t="n">
        <v>95</v>
      </c>
      <c r="Y5774"/>
      <c r="Z5774" t="n">
        <v>11</v>
      </c>
      <c r="AA5774"/>
      <c r="AB5774"/>
      <c r="AC5774"/>
      <c r="AD5774"/>
      <c r="AE5774"/>
      <c r="AF5774" t="n">
        <v>44</v>
      </c>
      <c r="AG5774" t="n">
        <v>38</v>
      </c>
      <c r="AH5774" t="n">
        <v>41</v>
      </c>
      <c r="AI5774" t="n">
        <v>18221</v>
      </c>
      <c r="AJ5774" t="n">
        <v>18994</v>
      </c>
      <c r="AK5774" t="n">
        <v>20257</v>
      </c>
      <c r="AL5774" t="n">
        <v>16810</v>
      </c>
      <c r="AM5774"/>
      <c r="AN5774" t="n">
        <v>23705</v>
      </c>
      <c r="AO5774"/>
      <c r="AP5774"/>
      <c r="AQ5774"/>
      <c r="AR5774"/>
    </row>
    <row r="5775">
      <c r="A5775" t="n">
        <v>495110</v>
      </c>
      <c r="B5775" t="s">
        <v>8167</v>
      </c>
      <c r="C5775" t="s">
        <v>3833</v>
      </c>
      <c r="D5775" t="s">
        <v>1745</v>
      </c>
      <c r="E5775" t="s">
        <v>1434</v>
      </c>
      <c r="F5775" t="s">
        <v>551</v>
      </c>
      <c r="G5775" t="s">
        <v>163</v>
      </c>
      <c r="H5775" t="s">
        <v>200</v>
      </c>
      <c r="I5775" t="s">
        <v>205</v>
      </c>
      <c r="J5775" t="s">
        <v>164</v>
      </c>
      <c r="K5775"/>
      <c r="L5775" t="s">
        <v>155</v>
      </c>
      <c r="M5775" t="s">
        <v>155</v>
      </c>
      <c r="N5775" t="n">
        <v>-84.3626</v>
      </c>
      <c r="O5775" t="n">
        <v>45.9923</v>
      </c>
      <c r="P5775" t="n">
        <v>40</v>
      </c>
      <c r="Q5775" t="n">
        <v>40</v>
      </c>
      <c r="R5775" t="n">
        <v>12.5</v>
      </c>
      <c r="S5775" t="n">
        <v>95</v>
      </c>
      <c r="T5775" t="n">
        <v>0</v>
      </c>
      <c r="U5775" t="n">
        <v>2.5</v>
      </c>
      <c r="V5775" t="n">
        <v>0</v>
      </c>
      <c r="W5775" t="n">
        <v>0</v>
      </c>
      <c r="X5775" t="n">
        <v>89</v>
      </c>
      <c r="Y5775"/>
      <c r="Z5775" t="n">
        <v>7</v>
      </c>
      <c r="AA5775"/>
      <c r="AB5775"/>
      <c r="AC5775"/>
      <c r="AD5775"/>
      <c r="AE5775"/>
      <c r="AF5775" t="n">
        <v>9</v>
      </c>
      <c r="AG5775" t="n">
        <v>35</v>
      </c>
      <c r="AH5775" t="n">
        <v>91</v>
      </c>
      <c r="AI5775" t="n">
        <v>25339</v>
      </c>
      <c r="AJ5775" t="n">
        <v>23556</v>
      </c>
      <c r="AK5775" t="n">
        <v>18861</v>
      </c>
      <c r="AL5775" t="n">
        <v>31869</v>
      </c>
      <c r="AM5775" t="n">
        <v>25153</v>
      </c>
      <c r="AN5775" t="n">
        <v>27623</v>
      </c>
      <c r="AO5775"/>
      <c r="AP5775"/>
      <c r="AQ5775"/>
      <c r="AR5775"/>
    </row>
    <row r="5776">
      <c r="A5776" t="n">
        <v>495129</v>
      </c>
      <c r="B5776" t="s">
        <v>8168</v>
      </c>
      <c r="C5776" t="s">
        <v>2602</v>
      </c>
      <c r="D5776" t="s">
        <v>4775</v>
      </c>
      <c r="E5776" t="s">
        <v>283</v>
      </c>
      <c r="F5776" t="s">
        <v>199</v>
      </c>
      <c r="G5776" t="s">
        <v>189</v>
      </c>
      <c r="H5776" t="s">
        <v>200</v>
      </c>
      <c r="I5776" t="s">
        <v>151</v>
      </c>
      <c r="J5776" t="s">
        <v>164</v>
      </c>
      <c r="K5776"/>
      <c r="L5776" t="s">
        <v>155</v>
      </c>
      <c r="M5776" t="s">
        <v>155</v>
      </c>
      <c r="N5776" t="n">
        <v>-97.6911</v>
      </c>
      <c r="O5776" t="n">
        <v>30.3269</v>
      </c>
      <c r="P5776" t="n">
        <v>294</v>
      </c>
      <c r="Q5776" t="n">
        <v>294</v>
      </c>
      <c r="R5776" t="n">
        <v>15.3</v>
      </c>
      <c r="S5776" t="n">
        <v>7.5</v>
      </c>
      <c r="T5776" t="n">
        <v>7.1</v>
      </c>
      <c r="U5776" t="n">
        <v>19</v>
      </c>
      <c r="V5776" t="n">
        <v>1</v>
      </c>
      <c r="W5776" t="n">
        <v>0.3</v>
      </c>
      <c r="X5776"/>
      <c r="Y5776"/>
      <c r="Z5776" t="n">
        <v>20</v>
      </c>
      <c r="AA5776"/>
      <c r="AB5776"/>
      <c r="AC5776"/>
      <c r="AD5776"/>
      <c r="AE5776"/>
      <c r="AF5776" t="n">
        <v>184</v>
      </c>
      <c r="AG5776" t="n">
        <v>58</v>
      </c>
      <c r="AH5776" t="n">
        <v>83</v>
      </c>
      <c r="AI5776" t="n">
        <v>13235</v>
      </c>
      <c r="AJ5776" t="n">
        <v>19359</v>
      </c>
      <c r="AK5776" t="n">
        <v>19682</v>
      </c>
      <c r="AL5776" t="n">
        <v>19682</v>
      </c>
      <c r="AM5776"/>
      <c r="AN5776"/>
      <c r="AO5776"/>
      <c r="AP5776"/>
      <c r="AQ5776"/>
      <c r="AR5776"/>
    </row>
    <row r="5777">
      <c r="A5777" t="n">
        <v>495138</v>
      </c>
      <c r="B5777" t="s">
        <v>8169</v>
      </c>
      <c r="C5777" t="s">
        <v>3252</v>
      </c>
      <c r="D5777" t="s">
        <v>996</v>
      </c>
      <c r="E5777" t="s">
        <v>997</v>
      </c>
      <c r="F5777" t="s">
        <v>199</v>
      </c>
      <c r="G5777" t="s">
        <v>189</v>
      </c>
      <c r="H5777" t="s">
        <v>200</v>
      </c>
      <c r="I5777" t="s">
        <v>151</v>
      </c>
      <c r="J5777" t="s">
        <v>164</v>
      </c>
      <c r="K5777"/>
      <c r="L5777" t="s">
        <v>155</v>
      </c>
      <c r="M5777" t="s">
        <v>155</v>
      </c>
      <c r="N5777" t="n">
        <v>-78.8765</v>
      </c>
      <c r="O5777" t="n">
        <v>42.921</v>
      </c>
      <c r="P5777" t="n">
        <v>26</v>
      </c>
      <c r="Q5777" t="n">
        <v>26</v>
      </c>
      <c r="R5777" t="n">
        <v>69.2</v>
      </c>
      <c r="S5777" t="n">
        <v>11.5</v>
      </c>
      <c r="T5777" t="n">
        <v>76.9</v>
      </c>
      <c r="U5777" t="n">
        <v>7.7</v>
      </c>
      <c r="V5777" t="n">
        <v>0</v>
      </c>
      <c r="W5777" t="n">
        <v>0</v>
      </c>
      <c r="X5777"/>
      <c r="Y5777"/>
      <c r="Z5777" t="n">
        <v>6</v>
      </c>
      <c r="AA5777"/>
      <c r="AB5777"/>
      <c r="AC5777"/>
      <c r="AD5777"/>
      <c r="AE5777"/>
      <c r="AF5777" t="n">
        <v>20</v>
      </c>
      <c r="AG5777" t="n">
        <v>73</v>
      </c>
      <c r="AH5777" t="n">
        <v>100</v>
      </c>
      <c r="AI5777" t="n">
        <v>36259</v>
      </c>
      <c r="AJ5777" t="n">
        <v>37422</v>
      </c>
      <c r="AK5777" t="n">
        <v>37752</v>
      </c>
      <c r="AL5777"/>
      <c r="AM5777"/>
      <c r="AN5777"/>
      <c r="AO5777"/>
      <c r="AP5777"/>
      <c r="AQ5777"/>
      <c r="AR5777"/>
    </row>
    <row r="5778">
      <c r="A5778" t="n">
        <v>495147</v>
      </c>
      <c r="B5778" t="s">
        <v>8170</v>
      </c>
      <c r="C5778" t="s">
        <v>6849</v>
      </c>
      <c r="D5778" t="s">
        <v>5199</v>
      </c>
      <c r="E5778" t="s">
        <v>267</v>
      </c>
      <c r="F5778" t="s">
        <v>368</v>
      </c>
      <c r="G5778" t="s">
        <v>163</v>
      </c>
      <c r="H5778" t="s">
        <v>174</v>
      </c>
      <c r="I5778" t="s">
        <v>151</v>
      </c>
      <c r="J5778" t="s">
        <v>164</v>
      </c>
      <c r="K5778"/>
      <c r="L5778" t="s">
        <v>155</v>
      </c>
      <c r="M5778" t="s">
        <v>155</v>
      </c>
      <c r="N5778" t="n">
        <v>-119.162</v>
      </c>
      <c r="O5778" t="n">
        <v>46.2121</v>
      </c>
      <c r="P5778" t="n">
        <v>92</v>
      </c>
      <c r="Q5778" t="n">
        <v>92</v>
      </c>
      <c r="R5778" t="n">
        <v>20.7</v>
      </c>
      <c r="S5778" t="n">
        <v>29.3</v>
      </c>
      <c r="T5778" t="n">
        <v>7.6</v>
      </c>
      <c r="U5778" t="n">
        <v>56.5</v>
      </c>
      <c r="V5778" t="n">
        <v>0</v>
      </c>
      <c r="W5778" t="n">
        <v>0</v>
      </c>
      <c r="X5778" t="n">
        <v>48</v>
      </c>
      <c r="Y5778"/>
      <c r="Z5778" t="n">
        <v>10</v>
      </c>
      <c r="AA5778" t="n">
        <v>2</v>
      </c>
      <c r="AB5778"/>
      <c r="AC5778"/>
      <c r="AD5778"/>
      <c r="AE5778"/>
      <c r="AF5778" t="n">
        <v>54</v>
      </c>
      <c r="AG5778" t="n">
        <v>47</v>
      </c>
      <c r="AH5778" t="n">
        <v>92</v>
      </c>
      <c r="AI5778" t="n">
        <v>6874</v>
      </c>
      <c r="AJ5778" t="n">
        <v>5088</v>
      </c>
      <c r="AK5778" t="n">
        <v>3764</v>
      </c>
      <c r="AL5778" t="n">
        <v>7505</v>
      </c>
      <c r="AM5778" t="n">
        <v>10406</v>
      </c>
      <c r="AN5778" t="n">
        <v>10489</v>
      </c>
      <c r="AO5778" t="n">
        <v>1</v>
      </c>
      <c r="AP5778"/>
      <c r="AQ5778"/>
      <c r="AR5778"/>
    </row>
    <row r="5779">
      <c r="A5779" t="n">
        <v>495165</v>
      </c>
      <c r="B5779" t="s">
        <v>8171</v>
      </c>
      <c r="C5779" t="s">
        <v>3221</v>
      </c>
      <c r="D5779" t="s">
        <v>996</v>
      </c>
      <c r="E5779" t="s">
        <v>997</v>
      </c>
      <c r="F5779" t="s">
        <v>199</v>
      </c>
      <c r="G5779" t="s">
        <v>189</v>
      </c>
      <c r="H5779" t="s">
        <v>200</v>
      </c>
      <c r="I5779" t="s">
        <v>151</v>
      </c>
      <c r="J5779" t="s">
        <v>164</v>
      </c>
      <c r="K5779"/>
      <c r="L5779" t="s">
        <v>155</v>
      </c>
      <c r="M5779" t="s">
        <v>155</v>
      </c>
      <c r="N5779" t="n">
        <v>-73.9954</v>
      </c>
      <c r="O5779" t="n">
        <v>40.7487</v>
      </c>
      <c r="P5779" t="n">
        <v>140</v>
      </c>
      <c r="Q5779" t="n">
        <v>140</v>
      </c>
      <c r="R5779" t="n">
        <v>59.3</v>
      </c>
      <c r="S5779" t="n">
        <v>25</v>
      </c>
      <c r="T5779" t="n">
        <v>12.1</v>
      </c>
      <c r="U5779" t="n">
        <v>26.4</v>
      </c>
      <c r="V5779" t="n">
        <v>22.1</v>
      </c>
      <c r="W5779" t="n">
        <v>3.6</v>
      </c>
      <c r="X5779"/>
      <c r="Y5779"/>
      <c r="Z5779"/>
      <c r="AA5779"/>
      <c r="AB5779"/>
      <c r="AC5779"/>
      <c r="AD5779"/>
      <c r="AE5779"/>
      <c r="AF5779"/>
      <c r="AG5779"/>
      <c r="AH5779"/>
      <c r="AI5779"/>
      <c r="AJ5779"/>
      <c r="AK5779"/>
      <c r="AL5779"/>
      <c r="AM5779"/>
      <c r="AN5779"/>
      <c r="AO5779"/>
      <c r="AP5779"/>
      <c r="AQ5779"/>
      <c r="AR5779"/>
    </row>
    <row r="5780">
      <c r="A5780" t="n">
        <v>495174</v>
      </c>
      <c r="B5780" t="s">
        <v>8172</v>
      </c>
      <c r="C5780" t="s">
        <v>448</v>
      </c>
      <c r="D5780" t="s">
        <v>440</v>
      </c>
      <c r="E5780" t="s">
        <v>267</v>
      </c>
      <c r="F5780" t="s">
        <v>199</v>
      </c>
      <c r="G5780" t="s">
        <v>189</v>
      </c>
      <c r="H5780" t="s">
        <v>200</v>
      </c>
      <c r="I5780" t="s">
        <v>151</v>
      </c>
      <c r="J5780" t="s">
        <v>164</v>
      </c>
      <c r="K5780"/>
      <c r="L5780" t="s">
        <v>155</v>
      </c>
      <c r="M5780" t="s">
        <v>155</v>
      </c>
      <c r="N5780" t="n">
        <v>-118.2995</v>
      </c>
      <c r="O5780" t="n">
        <v>34.0613</v>
      </c>
      <c r="P5780" t="n">
        <v>59</v>
      </c>
      <c r="Q5780" t="n">
        <v>59</v>
      </c>
      <c r="R5780" t="n">
        <v>52.5</v>
      </c>
      <c r="S5780" t="n">
        <v>0</v>
      </c>
      <c r="T5780" t="n">
        <v>0</v>
      </c>
      <c r="U5780" t="n">
        <v>88.1</v>
      </c>
      <c r="V5780" t="n">
        <v>0</v>
      </c>
      <c r="W5780" t="n">
        <v>6.8</v>
      </c>
      <c r="X5780"/>
      <c r="Y5780" t="n">
        <v>100</v>
      </c>
      <c r="Z5780" t="n">
        <v>10</v>
      </c>
      <c r="AA5780"/>
      <c r="AB5780"/>
      <c r="AC5780"/>
      <c r="AD5780"/>
      <c r="AE5780"/>
      <c r="AF5780" t="n">
        <v>0</v>
      </c>
      <c r="AG5780" t="n">
        <v>20</v>
      </c>
      <c r="AH5780" t="n">
        <v>20</v>
      </c>
      <c r="AI5780"/>
      <c r="AJ5780"/>
      <c r="AK5780"/>
      <c r="AL5780"/>
      <c r="AM5780"/>
      <c r="AN5780"/>
      <c r="AO5780"/>
      <c r="AP5780"/>
      <c r="AQ5780"/>
      <c r="AR5780"/>
    </row>
    <row r="5781">
      <c r="A5781" t="n">
        <v>495183</v>
      </c>
      <c r="B5781" t="s">
        <v>8173</v>
      </c>
      <c r="C5781" t="s">
        <v>1082</v>
      </c>
      <c r="D5781" t="s">
        <v>1078</v>
      </c>
      <c r="E5781" t="s">
        <v>147</v>
      </c>
      <c r="F5781" t="s">
        <v>279</v>
      </c>
      <c r="G5781" t="s">
        <v>189</v>
      </c>
      <c r="H5781" t="s">
        <v>174</v>
      </c>
      <c r="I5781" t="s">
        <v>151</v>
      </c>
      <c r="J5781" t="s">
        <v>164</v>
      </c>
      <c r="K5781"/>
      <c r="L5781" t="s">
        <v>155</v>
      </c>
      <c r="M5781" t="s">
        <v>155</v>
      </c>
      <c r="N5781" t="n">
        <v>-80.2289</v>
      </c>
      <c r="O5781" t="n">
        <v>25.7509</v>
      </c>
      <c r="P5781" t="n">
        <v>183</v>
      </c>
      <c r="Q5781" t="n">
        <v>183</v>
      </c>
      <c r="R5781" t="n">
        <v>56.8</v>
      </c>
      <c r="S5781" t="n">
        <v>6.6</v>
      </c>
      <c r="T5781" t="n">
        <v>7.1</v>
      </c>
      <c r="U5781" t="n">
        <v>63.4</v>
      </c>
      <c r="V5781" t="n">
        <v>0.5</v>
      </c>
      <c r="W5781" t="n">
        <v>21.9</v>
      </c>
      <c r="X5781" t="n">
        <v>98</v>
      </c>
      <c r="Y5781"/>
      <c r="Z5781" t="n">
        <v>6</v>
      </c>
      <c r="AA5781" t="n">
        <v>62</v>
      </c>
      <c r="AB5781" t="n">
        <v>33.9</v>
      </c>
      <c r="AC5781"/>
      <c r="AD5781"/>
      <c r="AE5781"/>
      <c r="AF5781" t="n">
        <v>94</v>
      </c>
      <c r="AG5781" t="n">
        <v>37</v>
      </c>
      <c r="AH5781" t="n">
        <v>44</v>
      </c>
      <c r="AI5781" t="n">
        <v>10324</v>
      </c>
      <c r="AJ5781" t="n">
        <v>13908</v>
      </c>
      <c r="AK5781" t="n">
        <v>14229</v>
      </c>
      <c r="AL5781" t="n">
        <v>14353</v>
      </c>
      <c r="AM5781"/>
      <c r="AN5781"/>
      <c r="AO5781" t="n">
        <v>24</v>
      </c>
      <c r="AP5781"/>
      <c r="AQ5781"/>
      <c r="AR5781"/>
    </row>
    <row r="5782">
      <c r="A5782" t="n">
        <v>495192</v>
      </c>
      <c r="B5782" t="s">
        <v>8174</v>
      </c>
      <c r="C5782" t="s">
        <v>544</v>
      </c>
      <c r="D5782" t="s">
        <v>440</v>
      </c>
      <c r="E5782" t="s">
        <v>267</v>
      </c>
      <c r="F5782" t="s">
        <v>162</v>
      </c>
      <c r="G5782" t="s">
        <v>163</v>
      </c>
      <c r="H5782" t="s">
        <v>150</v>
      </c>
      <c r="I5782" t="s">
        <v>151</v>
      </c>
      <c r="J5782" t="s">
        <v>164</v>
      </c>
      <c r="K5782"/>
      <c r="L5782" t="s">
        <v>155</v>
      </c>
      <c r="M5782" t="s">
        <v>155</v>
      </c>
      <c r="N5782" t="n">
        <v>-122.2393</v>
      </c>
      <c r="O5782" t="n">
        <v>37.4863</v>
      </c>
      <c r="P5782" t="n">
        <v>795</v>
      </c>
      <c r="Q5782"/>
      <c r="R5782"/>
      <c r="S5782"/>
      <c r="T5782"/>
      <c r="U5782"/>
      <c r="V5782"/>
      <c r="W5782"/>
      <c r="X5782"/>
      <c r="Y5782"/>
      <c r="Z5782"/>
      <c r="AA5782"/>
      <c r="AB5782"/>
      <c r="AC5782"/>
      <c r="AD5782"/>
      <c r="AE5782"/>
      <c r="AF5782"/>
      <c r="AG5782"/>
      <c r="AH5782"/>
      <c r="AI5782"/>
      <c r="AJ5782"/>
      <c r="AK5782"/>
      <c r="AL5782"/>
      <c r="AM5782"/>
      <c r="AN5782"/>
      <c r="AO5782"/>
      <c r="AP5782"/>
      <c r="AQ5782" t="n">
        <v>283</v>
      </c>
      <c r="AR5782"/>
    </row>
    <row r="5783">
      <c r="A5783" t="n">
        <v>495208</v>
      </c>
      <c r="B5783" t="s">
        <v>8175</v>
      </c>
      <c r="C5783" t="s">
        <v>1352</v>
      </c>
      <c r="D5783" t="s">
        <v>1175</v>
      </c>
      <c r="E5783" t="s">
        <v>147</v>
      </c>
      <c r="F5783" t="s">
        <v>199</v>
      </c>
      <c r="G5783" t="s">
        <v>189</v>
      </c>
      <c r="H5783" t="s">
        <v>200</v>
      </c>
      <c r="I5783" t="s">
        <v>151</v>
      </c>
      <c r="J5783" t="s">
        <v>164</v>
      </c>
      <c r="K5783"/>
      <c r="L5783" t="s">
        <v>155</v>
      </c>
      <c r="M5783" t="s">
        <v>155</v>
      </c>
      <c r="N5783" t="n">
        <v>-83.7105</v>
      </c>
      <c r="O5783" t="n">
        <v>32.8253</v>
      </c>
      <c r="P5783" t="n">
        <v>36</v>
      </c>
      <c r="Q5783" t="n">
        <v>36</v>
      </c>
      <c r="R5783" t="n">
        <v>47.2</v>
      </c>
      <c r="S5783" t="n">
        <v>2.8</v>
      </c>
      <c r="T5783" t="n">
        <v>88.9</v>
      </c>
      <c r="U5783" t="n">
        <v>8.3</v>
      </c>
      <c r="V5783" t="n">
        <v>0</v>
      </c>
      <c r="W5783" t="n">
        <v>0</v>
      </c>
      <c r="X5783" t="n">
        <v>61</v>
      </c>
      <c r="Y5783"/>
      <c r="Z5783" t="n">
        <v>20</v>
      </c>
      <c r="AA5783"/>
      <c r="AB5783"/>
      <c r="AC5783"/>
      <c r="AD5783"/>
      <c r="AE5783"/>
      <c r="AF5783" t="n">
        <v>17</v>
      </c>
      <c r="AG5783" t="n">
        <v>56</v>
      </c>
      <c r="AH5783" t="n">
        <v>56</v>
      </c>
      <c r="AI5783" t="n">
        <v>12679</v>
      </c>
      <c r="AJ5783" t="n">
        <v>13571</v>
      </c>
      <c r="AK5783"/>
      <c r="AL5783"/>
      <c r="AM5783"/>
      <c r="AN5783"/>
      <c r="AO5783"/>
      <c r="AP5783"/>
      <c r="AQ5783"/>
      <c r="AR5783"/>
    </row>
    <row r="5784">
      <c r="A5784" t="n">
        <v>495217</v>
      </c>
      <c r="B5784" t="s">
        <v>8176</v>
      </c>
      <c r="C5784" t="s">
        <v>1146</v>
      </c>
      <c r="D5784" t="s">
        <v>1078</v>
      </c>
      <c r="E5784" t="s">
        <v>147</v>
      </c>
      <c r="F5784" t="s">
        <v>199</v>
      </c>
      <c r="G5784" t="s">
        <v>189</v>
      </c>
      <c r="H5784" t="s">
        <v>200</v>
      </c>
      <c r="I5784" t="s">
        <v>151</v>
      </c>
      <c r="J5784" t="s">
        <v>164</v>
      </c>
      <c r="K5784"/>
      <c r="L5784" t="s">
        <v>155</v>
      </c>
      <c r="M5784" t="s">
        <v>155</v>
      </c>
      <c r="N5784" t="n">
        <v>-87.2135</v>
      </c>
      <c r="O5784" t="n">
        <v>30.4535</v>
      </c>
      <c r="P5784" t="n">
        <v>53</v>
      </c>
      <c r="Q5784" t="n">
        <v>53</v>
      </c>
      <c r="R5784" t="n">
        <v>22.6</v>
      </c>
      <c r="S5784" t="n">
        <v>15.1</v>
      </c>
      <c r="T5784" t="n">
        <v>69.8</v>
      </c>
      <c r="U5784" t="n">
        <v>9.4</v>
      </c>
      <c r="V5784" t="n">
        <v>1.9</v>
      </c>
      <c r="W5784" t="n">
        <v>0</v>
      </c>
      <c r="X5784" t="n">
        <v>100</v>
      </c>
      <c r="Y5784"/>
      <c r="Z5784" t="n">
        <v>15</v>
      </c>
      <c r="AA5784"/>
      <c r="AB5784"/>
      <c r="AC5784"/>
      <c r="AD5784"/>
      <c r="AE5784"/>
      <c r="AF5784" t="n">
        <v>22</v>
      </c>
      <c r="AG5784" t="n">
        <v>77</v>
      </c>
      <c r="AH5784" t="n">
        <v>77</v>
      </c>
      <c r="AI5784" t="n">
        <v>11291</v>
      </c>
      <c r="AJ5784" t="n">
        <v>11291</v>
      </c>
      <c r="AK5784"/>
      <c r="AL5784"/>
      <c r="AM5784"/>
      <c r="AN5784"/>
      <c r="AO5784"/>
      <c r="AP5784"/>
      <c r="AQ5784"/>
      <c r="AR5784"/>
    </row>
    <row r="5785">
      <c r="A5785" t="n">
        <v>495226</v>
      </c>
      <c r="B5785" t="s">
        <v>8177</v>
      </c>
      <c r="C5785" t="s">
        <v>5675</v>
      </c>
      <c r="D5785" t="s">
        <v>1929</v>
      </c>
      <c r="E5785" t="s">
        <v>891</v>
      </c>
      <c r="F5785" t="s">
        <v>551</v>
      </c>
      <c r="G5785" t="s">
        <v>163</v>
      </c>
      <c r="H5785" t="s">
        <v>200</v>
      </c>
      <c r="I5785" t="s">
        <v>186</v>
      </c>
      <c r="J5785" t="s">
        <v>164</v>
      </c>
      <c r="K5785"/>
      <c r="L5785" t="s">
        <v>155</v>
      </c>
      <c r="M5785" t="s">
        <v>155</v>
      </c>
      <c r="N5785" t="n">
        <v>-90.3357</v>
      </c>
      <c r="O5785" t="n">
        <v>38.5519</v>
      </c>
      <c r="P5785" t="n">
        <v>11</v>
      </c>
      <c r="Q5785" t="n">
        <v>11</v>
      </c>
      <c r="R5785" t="n">
        <v>100</v>
      </c>
      <c r="S5785" t="n">
        <v>0</v>
      </c>
      <c r="T5785" t="n">
        <v>18.2</v>
      </c>
      <c r="U5785" t="n">
        <v>0</v>
      </c>
      <c r="V5785" t="n">
        <v>18.2</v>
      </c>
      <c r="W5785" t="n">
        <v>0</v>
      </c>
      <c r="X5785"/>
      <c r="Y5785"/>
      <c r="Z5785" t="n">
        <v>5</v>
      </c>
      <c r="AA5785"/>
      <c r="AB5785"/>
      <c r="AC5785"/>
      <c r="AD5785"/>
      <c r="AE5785"/>
      <c r="AF5785" t="n">
        <v>0</v>
      </c>
      <c r="AG5785" t="n">
        <v>75</v>
      </c>
      <c r="AH5785" t="n">
        <v>100</v>
      </c>
      <c r="AI5785"/>
      <c r="AJ5785"/>
      <c r="AK5785"/>
      <c r="AL5785"/>
      <c r="AM5785"/>
      <c r="AN5785"/>
      <c r="AO5785"/>
      <c r="AP5785"/>
      <c r="AQ5785"/>
      <c r="AR5785"/>
    </row>
    <row r="5786">
      <c r="A5786" t="n">
        <v>495235</v>
      </c>
      <c r="B5786" t="s">
        <v>8178</v>
      </c>
      <c r="C5786" t="s">
        <v>218</v>
      </c>
      <c r="D5786" t="s">
        <v>1078</v>
      </c>
      <c r="E5786" t="s">
        <v>147</v>
      </c>
      <c r="F5786" t="s">
        <v>551</v>
      </c>
      <c r="G5786" t="s">
        <v>163</v>
      </c>
      <c r="H5786" t="s">
        <v>200</v>
      </c>
      <c r="I5786" t="s">
        <v>151</v>
      </c>
      <c r="J5786" t="s">
        <v>164</v>
      </c>
      <c r="K5786"/>
      <c r="L5786" t="s">
        <v>155</v>
      </c>
      <c r="M5786" t="s">
        <v>155</v>
      </c>
      <c r="N5786" t="n">
        <v>-81.6579</v>
      </c>
      <c r="O5786" t="n">
        <v>30.3722</v>
      </c>
      <c r="P5786" t="n">
        <v>35</v>
      </c>
      <c r="Q5786" t="n">
        <v>35</v>
      </c>
      <c r="R5786" t="n">
        <v>94.3</v>
      </c>
      <c r="S5786" t="n">
        <v>11.4</v>
      </c>
      <c r="T5786" t="n">
        <v>85.7</v>
      </c>
      <c r="U5786" t="n">
        <v>2.9</v>
      </c>
      <c r="V5786" t="n">
        <v>0</v>
      </c>
      <c r="W5786" t="n">
        <v>0</v>
      </c>
      <c r="X5786" t="n">
        <v>67</v>
      </c>
      <c r="Y5786" t="n">
        <v>50</v>
      </c>
      <c r="Z5786" t="n">
        <v>16</v>
      </c>
      <c r="AA5786"/>
      <c r="AB5786"/>
      <c r="AC5786"/>
      <c r="AD5786"/>
      <c r="AE5786"/>
      <c r="AF5786" t="n">
        <v>3</v>
      </c>
      <c r="AG5786" t="n">
        <v>71</v>
      </c>
      <c r="AH5786" t="n">
        <v>71</v>
      </c>
      <c r="AI5786" t="n">
        <v>13292</v>
      </c>
      <c r="AJ5786" t="n">
        <v>13292</v>
      </c>
      <c r="AK5786"/>
      <c r="AL5786"/>
      <c r="AM5786"/>
      <c r="AN5786"/>
      <c r="AO5786"/>
      <c r="AP5786"/>
      <c r="AQ5786"/>
      <c r="AR5786"/>
    </row>
    <row r="5787">
      <c r="A5787" t="n">
        <v>495244</v>
      </c>
      <c r="B5787" t="s">
        <v>8179</v>
      </c>
      <c r="C5787" t="s">
        <v>8180</v>
      </c>
      <c r="D5787" t="s">
        <v>4775</v>
      </c>
      <c r="E5787" t="s">
        <v>283</v>
      </c>
      <c r="F5787" t="s">
        <v>199</v>
      </c>
      <c r="G5787" t="s">
        <v>189</v>
      </c>
      <c r="H5787" t="s">
        <v>200</v>
      </c>
      <c r="I5787" t="s">
        <v>186</v>
      </c>
      <c r="J5787" t="s">
        <v>164</v>
      </c>
      <c r="K5787"/>
      <c r="L5787" t="s">
        <v>155</v>
      </c>
      <c r="M5787" t="s">
        <v>155</v>
      </c>
      <c r="N5787" t="n">
        <v>-95.366</v>
      </c>
      <c r="O5787" t="n">
        <v>29.5568</v>
      </c>
      <c r="P5787" t="n">
        <v>62</v>
      </c>
      <c r="Q5787" t="n">
        <v>62</v>
      </c>
      <c r="R5787" t="n">
        <v>95.2</v>
      </c>
      <c r="S5787" t="n">
        <v>9.7</v>
      </c>
      <c r="T5787" t="n">
        <v>50</v>
      </c>
      <c r="U5787" t="n">
        <v>35.5</v>
      </c>
      <c r="V5787" t="n">
        <v>0</v>
      </c>
      <c r="W5787" t="n">
        <v>0</v>
      </c>
      <c r="X5787" t="n">
        <v>0</v>
      </c>
      <c r="Y5787" t="n">
        <v>0</v>
      </c>
      <c r="Z5787" t="n">
        <v>25</v>
      </c>
      <c r="AA5787"/>
      <c r="AB5787"/>
      <c r="AC5787"/>
      <c r="AD5787"/>
      <c r="AE5787"/>
      <c r="AF5787" t="n">
        <v>59</v>
      </c>
      <c r="AG5787" t="n">
        <v>94</v>
      </c>
      <c r="AH5787" t="n">
        <v>94</v>
      </c>
      <c r="AI5787" t="n">
        <v>19738</v>
      </c>
      <c r="AJ5787" t="n">
        <v>19738</v>
      </c>
      <c r="AK5787"/>
      <c r="AL5787"/>
      <c r="AM5787"/>
      <c r="AN5787"/>
      <c r="AO5787"/>
      <c r="AP5787"/>
      <c r="AQ5787"/>
      <c r="AR5787"/>
    </row>
    <row r="5788">
      <c r="A5788" t="n">
        <v>495253</v>
      </c>
      <c r="B5788" t="s">
        <v>8181</v>
      </c>
      <c r="C5788" t="s">
        <v>4114</v>
      </c>
      <c r="D5788" t="s">
        <v>4049</v>
      </c>
      <c r="E5788" t="s">
        <v>283</v>
      </c>
      <c r="F5788" t="s">
        <v>199</v>
      </c>
      <c r="G5788" t="s">
        <v>189</v>
      </c>
      <c r="H5788" t="s">
        <v>200</v>
      </c>
      <c r="I5788" t="s">
        <v>175</v>
      </c>
      <c r="J5788" t="s">
        <v>164</v>
      </c>
      <c r="K5788"/>
      <c r="L5788" t="s">
        <v>155</v>
      </c>
      <c r="M5788" t="s">
        <v>155</v>
      </c>
      <c r="N5788" t="n">
        <v>-96.4055</v>
      </c>
      <c r="O5788" t="n">
        <v>34.0058</v>
      </c>
      <c r="P5788" t="n">
        <v>71</v>
      </c>
      <c r="Q5788" t="n">
        <v>71</v>
      </c>
      <c r="R5788" t="n">
        <v>77.5</v>
      </c>
      <c r="S5788" t="n">
        <v>60.6</v>
      </c>
      <c r="T5788" t="n">
        <v>7</v>
      </c>
      <c r="U5788" t="n">
        <v>7</v>
      </c>
      <c r="V5788" t="n">
        <v>0</v>
      </c>
      <c r="W5788" t="n">
        <v>0</v>
      </c>
      <c r="X5788" t="n">
        <v>92</v>
      </c>
      <c r="Y5788" t="n">
        <v>100</v>
      </c>
      <c r="Z5788" t="n">
        <v>13</v>
      </c>
      <c r="AA5788"/>
      <c r="AB5788"/>
      <c r="AC5788"/>
      <c r="AD5788"/>
      <c r="AE5788"/>
      <c r="AF5788" t="n">
        <v>29</v>
      </c>
      <c r="AG5788" t="n">
        <v>61</v>
      </c>
      <c r="AH5788" t="n">
        <v>61</v>
      </c>
      <c r="AI5788" t="n">
        <v>15555</v>
      </c>
      <c r="AJ5788" t="n">
        <v>15709</v>
      </c>
      <c r="AK5788"/>
      <c r="AL5788"/>
      <c r="AM5788"/>
      <c r="AN5788"/>
      <c r="AO5788"/>
      <c r="AP5788"/>
      <c r="AQ5788"/>
      <c r="AR5788"/>
    </row>
    <row r="5789">
      <c r="A5789" t="n">
        <v>495262</v>
      </c>
      <c r="B5789" t="s">
        <v>8182</v>
      </c>
      <c r="C5789" t="s">
        <v>4131</v>
      </c>
      <c r="D5789" t="s">
        <v>4129</v>
      </c>
      <c r="E5789" t="s">
        <v>267</v>
      </c>
      <c r="F5789" t="s">
        <v>199</v>
      </c>
      <c r="G5789" t="s">
        <v>189</v>
      </c>
      <c r="H5789" t="s">
        <v>200</v>
      </c>
      <c r="I5789" t="s">
        <v>151</v>
      </c>
      <c r="J5789" t="s">
        <v>164</v>
      </c>
      <c r="K5789"/>
      <c r="L5789" t="s">
        <v>155</v>
      </c>
      <c r="M5789" t="s">
        <v>155</v>
      </c>
      <c r="N5789" t="n">
        <v>-121.3127</v>
      </c>
      <c r="O5789" t="n">
        <v>44.061</v>
      </c>
      <c r="P5789" t="n">
        <v>94</v>
      </c>
      <c r="Q5789" t="n">
        <v>94</v>
      </c>
      <c r="R5789" t="n">
        <v>98.9</v>
      </c>
      <c r="S5789" t="n">
        <v>68.1</v>
      </c>
      <c r="T5789" t="n">
        <v>1.1</v>
      </c>
      <c r="U5789" t="n">
        <v>8.5</v>
      </c>
      <c r="V5789" t="n">
        <v>1.1</v>
      </c>
      <c r="W5789" t="n">
        <v>0</v>
      </c>
      <c r="X5789"/>
      <c r="Y5789"/>
      <c r="Z5789" t="n">
        <v>10</v>
      </c>
      <c r="AA5789"/>
      <c r="AB5789"/>
      <c r="AC5789"/>
      <c r="AD5789"/>
      <c r="AE5789"/>
      <c r="AF5789" t="n">
        <v>16</v>
      </c>
      <c r="AG5789" t="n">
        <v>34</v>
      </c>
      <c r="AH5789" t="n">
        <v>34</v>
      </c>
      <c r="AI5789" t="n">
        <v>12404</v>
      </c>
      <c r="AJ5789" t="n">
        <v>12404</v>
      </c>
      <c r="AK5789"/>
      <c r="AL5789"/>
      <c r="AM5789"/>
      <c r="AN5789"/>
      <c r="AO5789"/>
      <c r="AP5789"/>
      <c r="AQ5789"/>
      <c r="AR5789"/>
    </row>
    <row r="5790">
      <c r="A5790" t="n">
        <v>495271</v>
      </c>
      <c r="B5790" t="s">
        <v>8183</v>
      </c>
      <c r="C5790" t="s">
        <v>611</v>
      </c>
      <c r="D5790" t="s">
        <v>440</v>
      </c>
      <c r="E5790" t="s">
        <v>267</v>
      </c>
      <c r="F5790" t="s">
        <v>173</v>
      </c>
      <c r="G5790" t="s">
        <v>149</v>
      </c>
      <c r="H5790" t="s">
        <v>174</v>
      </c>
      <c r="I5790" t="s">
        <v>151</v>
      </c>
      <c r="J5790" t="s">
        <v>164</v>
      </c>
      <c r="K5790" t="s">
        <v>176</v>
      </c>
      <c r="L5790" t="s">
        <v>155</v>
      </c>
      <c r="M5790" t="s">
        <v>155</v>
      </c>
      <c r="N5790" t="n">
        <v>-116.3534</v>
      </c>
      <c r="O5790" t="n">
        <v>33.7737</v>
      </c>
      <c r="P5790" t="n">
        <v>154</v>
      </c>
      <c r="Q5790" t="n">
        <v>154</v>
      </c>
      <c r="R5790" t="n">
        <v>75.3</v>
      </c>
      <c r="S5790" t="n">
        <v>0</v>
      </c>
      <c r="T5790" t="n">
        <v>0</v>
      </c>
      <c r="U5790" t="n">
        <v>41.6</v>
      </c>
      <c r="V5790" t="n">
        <v>0</v>
      </c>
      <c r="W5790" t="n">
        <v>1.3</v>
      </c>
      <c r="X5790" t="n">
        <v>100</v>
      </c>
      <c r="Y5790" t="n">
        <v>40</v>
      </c>
      <c r="Z5790" t="n">
        <v>8</v>
      </c>
      <c r="AA5790"/>
      <c r="AB5790"/>
      <c r="AC5790"/>
      <c r="AD5790"/>
      <c r="AE5790"/>
      <c r="AF5790" t="n">
        <v>3</v>
      </c>
      <c r="AG5790" t="n">
        <v>0</v>
      </c>
      <c r="AH5790" t="n">
        <v>100</v>
      </c>
      <c r="AI5790" t="n">
        <v>18025</v>
      </c>
      <c r="AJ5790"/>
      <c r="AK5790"/>
      <c r="AL5790"/>
      <c r="AM5790"/>
      <c r="AN5790"/>
      <c r="AO5790" t="n">
        <v>6</v>
      </c>
      <c r="AP5790"/>
      <c r="AQ5790"/>
      <c r="AR5790"/>
    </row>
    <row r="5791">
      <c r="A5791" t="n">
        <v>495280</v>
      </c>
      <c r="B5791" t="s">
        <v>8184</v>
      </c>
      <c r="C5791" t="s">
        <v>325</v>
      </c>
      <c r="D5791" t="s">
        <v>282</v>
      </c>
      <c r="E5791" t="s">
        <v>283</v>
      </c>
      <c r="F5791" t="s">
        <v>162</v>
      </c>
      <c r="G5791" t="s">
        <v>163</v>
      </c>
      <c r="H5791" t="s">
        <v>150</v>
      </c>
      <c r="I5791" t="s">
        <v>151</v>
      </c>
      <c r="J5791" t="s">
        <v>164</v>
      </c>
      <c r="K5791" t="s">
        <v>176</v>
      </c>
      <c r="L5791" t="s">
        <v>155</v>
      </c>
      <c r="M5791" t="s">
        <v>155</v>
      </c>
      <c r="N5791" t="n">
        <v>-111.6157</v>
      </c>
      <c r="O5791" t="n">
        <v>35.2178</v>
      </c>
      <c r="P5791" t="n">
        <v>36</v>
      </c>
      <c r="Q5791" t="n">
        <v>36</v>
      </c>
      <c r="R5791" t="n">
        <v>41.7</v>
      </c>
      <c r="S5791" t="n">
        <v>8.3</v>
      </c>
      <c r="T5791" t="n">
        <v>2.8</v>
      </c>
      <c r="U5791" t="n">
        <v>2.8</v>
      </c>
      <c r="V5791" t="n">
        <v>2.8</v>
      </c>
      <c r="W5791" t="n">
        <v>0</v>
      </c>
      <c r="X5791"/>
      <c r="Y5791"/>
      <c r="Z5791" t="n">
        <v>7</v>
      </c>
      <c r="AA5791" t="n">
        <v>6</v>
      </c>
      <c r="AB5791" t="n">
        <v>100</v>
      </c>
      <c r="AC5791" t="n">
        <v>6</v>
      </c>
      <c r="AD5791" t="n">
        <v>33.3</v>
      </c>
      <c r="AE5791"/>
      <c r="AF5791" t="n">
        <v>2</v>
      </c>
      <c r="AG5791" t="n">
        <v>66</v>
      </c>
      <c r="AH5791" t="n">
        <v>100</v>
      </c>
      <c r="AI5791" t="n">
        <v>7265</v>
      </c>
      <c r="AJ5791" t="n">
        <v>5068</v>
      </c>
      <c r="AK5791"/>
      <c r="AL5791"/>
      <c r="AM5791"/>
      <c r="AN5791"/>
      <c r="AO5791" t="n">
        <v>3</v>
      </c>
      <c r="AP5791" t="n">
        <v>4</v>
      </c>
      <c r="AQ5791"/>
      <c r="AR5791"/>
    </row>
    <row r="5792">
      <c r="A5792" t="n">
        <v>495299</v>
      </c>
      <c r="B5792" t="s">
        <v>8185</v>
      </c>
      <c r="C5792" t="s">
        <v>1082</v>
      </c>
      <c r="D5792" t="s">
        <v>1078</v>
      </c>
      <c r="E5792" t="s">
        <v>147</v>
      </c>
      <c r="F5792" t="s">
        <v>199</v>
      </c>
      <c r="G5792" t="s">
        <v>189</v>
      </c>
      <c r="H5792" t="s">
        <v>200</v>
      </c>
      <c r="I5792" t="s">
        <v>186</v>
      </c>
      <c r="J5792" t="s">
        <v>164</v>
      </c>
      <c r="K5792"/>
      <c r="L5792" t="s">
        <v>155</v>
      </c>
      <c r="M5792" t="s">
        <v>155</v>
      </c>
      <c r="N5792" t="n">
        <v>-80.3247</v>
      </c>
      <c r="O5792" t="n">
        <v>25.7339</v>
      </c>
      <c r="P5792" t="n">
        <v>135</v>
      </c>
      <c r="Q5792" t="n">
        <v>135</v>
      </c>
      <c r="R5792" t="n">
        <v>80</v>
      </c>
      <c r="S5792" t="n">
        <v>22.2</v>
      </c>
      <c r="T5792" t="n">
        <v>3</v>
      </c>
      <c r="U5792" t="n">
        <v>69.6</v>
      </c>
      <c r="V5792" t="n">
        <v>0.7</v>
      </c>
      <c r="W5792" t="n">
        <v>0</v>
      </c>
      <c r="X5792"/>
      <c r="Y5792"/>
      <c r="Z5792" t="n">
        <v>26</v>
      </c>
      <c r="AA5792"/>
      <c r="AB5792"/>
      <c r="AC5792"/>
      <c r="AD5792"/>
      <c r="AE5792"/>
      <c r="AF5792" t="n">
        <v>89</v>
      </c>
      <c r="AG5792" t="n">
        <v>50</v>
      </c>
      <c r="AH5792" t="n">
        <v>50</v>
      </c>
      <c r="AI5792" t="n">
        <v>31506</v>
      </c>
      <c r="AJ5792" t="n">
        <v>31643</v>
      </c>
      <c r="AK5792" t="n">
        <v>29816</v>
      </c>
      <c r="AL5792" t="n">
        <v>33430</v>
      </c>
      <c r="AM5792"/>
      <c r="AN5792"/>
      <c r="AO5792"/>
      <c r="AP5792"/>
      <c r="AQ5792"/>
      <c r="AR5792"/>
    </row>
    <row r="5793">
      <c r="A5793" t="n">
        <v>495305</v>
      </c>
      <c r="B5793" t="s">
        <v>8186</v>
      </c>
      <c r="C5793" t="s">
        <v>4881</v>
      </c>
      <c r="D5793" t="s">
        <v>4775</v>
      </c>
      <c r="E5793" t="s">
        <v>283</v>
      </c>
      <c r="F5793" t="s">
        <v>199</v>
      </c>
      <c r="G5793" t="s">
        <v>189</v>
      </c>
      <c r="H5793" t="s">
        <v>200</v>
      </c>
      <c r="I5793" t="s">
        <v>151</v>
      </c>
      <c r="J5793" t="s">
        <v>164</v>
      </c>
      <c r="K5793"/>
      <c r="L5793" t="s">
        <v>155</v>
      </c>
      <c r="M5793" t="s">
        <v>155</v>
      </c>
      <c r="N5793" t="n">
        <v>-99.4818</v>
      </c>
      <c r="O5793" t="n">
        <v>27.556</v>
      </c>
      <c r="P5793" t="n">
        <v>171</v>
      </c>
      <c r="Q5793" t="n">
        <v>171</v>
      </c>
      <c r="R5793" t="n">
        <v>76.6</v>
      </c>
      <c r="S5793" t="n">
        <v>1.2</v>
      </c>
      <c r="T5793" t="n">
        <v>0</v>
      </c>
      <c r="U5793" t="n">
        <v>97.7</v>
      </c>
      <c r="V5793" t="n">
        <v>0</v>
      </c>
      <c r="W5793" t="n">
        <v>1.2</v>
      </c>
      <c r="X5793" t="n">
        <v>72</v>
      </c>
      <c r="Y5793" t="n">
        <v>64</v>
      </c>
      <c r="Z5793" t="n">
        <v>13</v>
      </c>
      <c r="AA5793"/>
      <c r="AB5793"/>
      <c r="AC5793"/>
      <c r="AD5793"/>
      <c r="AE5793"/>
      <c r="AF5793" t="n">
        <v>31</v>
      </c>
      <c r="AG5793" t="n">
        <v>69</v>
      </c>
      <c r="AH5793" t="n">
        <v>70</v>
      </c>
      <c r="AI5793" t="n">
        <v>11731</v>
      </c>
      <c r="AJ5793" t="n">
        <v>11426</v>
      </c>
      <c r="AK5793"/>
      <c r="AL5793" t="n">
        <v>14169</v>
      </c>
      <c r="AM5793"/>
      <c r="AN5793"/>
      <c r="AO5793"/>
      <c r="AP5793"/>
      <c r="AQ5793"/>
      <c r="AR5793"/>
    </row>
    <row r="5794">
      <c r="A5794" t="n">
        <v>495314</v>
      </c>
      <c r="B5794" t="s">
        <v>8187</v>
      </c>
      <c r="C5794" t="s">
        <v>3110</v>
      </c>
      <c r="D5794" t="s">
        <v>3037</v>
      </c>
      <c r="E5794" t="s">
        <v>997</v>
      </c>
      <c r="F5794" t="s">
        <v>162</v>
      </c>
      <c r="G5794" t="s">
        <v>163</v>
      </c>
      <c r="H5794" t="s">
        <v>150</v>
      </c>
      <c r="I5794" t="s">
        <v>186</v>
      </c>
      <c r="J5794" t="s">
        <v>164</v>
      </c>
      <c r="K5794"/>
      <c r="L5794" t="s">
        <v>155</v>
      </c>
      <c r="M5794" t="s">
        <v>155</v>
      </c>
      <c r="N5794" t="n">
        <v>-74.1551</v>
      </c>
      <c r="O5794" t="n">
        <v>40.8339</v>
      </c>
      <c r="P5794" t="n">
        <v>494</v>
      </c>
      <c r="Q5794"/>
      <c r="R5794"/>
      <c r="S5794"/>
      <c r="T5794"/>
      <c r="U5794"/>
      <c r="V5794"/>
      <c r="W5794"/>
      <c r="X5794"/>
      <c r="Y5794"/>
      <c r="Z5794"/>
      <c r="AA5794"/>
      <c r="AB5794"/>
      <c r="AC5794"/>
      <c r="AD5794"/>
      <c r="AE5794"/>
      <c r="AF5794"/>
      <c r="AG5794"/>
      <c r="AH5794"/>
      <c r="AI5794"/>
      <c r="AJ5794"/>
      <c r="AK5794"/>
      <c r="AL5794"/>
      <c r="AM5794"/>
      <c r="AN5794"/>
      <c r="AO5794"/>
      <c r="AP5794"/>
      <c r="AQ5794"/>
      <c r="AR5794" t="n">
        <v>85</v>
      </c>
    </row>
    <row r="5795">
      <c r="A5795" t="n">
        <v>495341</v>
      </c>
      <c r="B5795" t="s">
        <v>8188</v>
      </c>
      <c r="C5795" t="s">
        <v>8189</v>
      </c>
      <c r="D5795" t="s">
        <v>1745</v>
      </c>
      <c r="E5795" t="s">
        <v>1434</v>
      </c>
      <c r="F5795" t="s">
        <v>279</v>
      </c>
      <c r="G5795" t="s">
        <v>189</v>
      </c>
      <c r="H5795" t="s">
        <v>174</v>
      </c>
      <c r="I5795" t="s">
        <v>186</v>
      </c>
      <c r="J5795" t="s">
        <v>164</v>
      </c>
      <c r="K5795"/>
      <c r="L5795" t="s">
        <v>155</v>
      </c>
      <c r="M5795" t="s">
        <v>155</v>
      </c>
      <c r="N5795" t="n">
        <v>-83.2145</v>
      </c>
      <c r="O5795" t="n">
        <v>42.1985</v>
      </c>
      <c r="P5795" t="n">
        <v>73</v>
      </c>
      <c r="Q5795" t="n">
        <v>73</v>
      </c>
      <c r="R5795" t="n">
        <v>27.4</v>
      </c>
      <c r="S5795" t="n">
        <v>30.1</v>
      </c>
      <c r="T5795" t="n">
        <v>35.6</v>
      </c>
      <c r="U5795" t="n">
        <v>19.2</v>
      </c>
      <c r="V5795" t="n">
        <v>2.7</v>
      </c>
      <c r="W5795" t="n">
        <v>0</v>
      </c>
      <c r="X5795" t="n">
        <v>75</v>
      </c>
      <c r="Y5795"/>
      <c r="Z5795" t="n">
        <v>18</v>
      </c>
      <c r="AA5795" t="n">
        <v>7</v>
      </c>
      <c r="AB5795" t="n">
        <v>42.9</v>
      </c>
      <c r="AC5795"/>
      <c r="AD5795"/>
      <c r="AE5795"/>
      <c r="AF5795" t="n">
        <v>17</v>
      </c>
      <c r="AG5795" t="n">
        <v>43</v>
      </c>
      <c r="AH5795" t="n">
        <v>46</v>
      </c>
      <c r="AI5795" t="n">
        <v>14372</v>
      </c>
      <c r="AJ5795" t="n">
        <v>14113</v>
      </c>
      <c r="AK5795" t="n">
        <v>14038</v>
      </c>
      <c r="AL5795" t="n">
        <v>16736</v>
      </c>
      <c r="AM5795"/>
      <c r="AN5795"/>
      <c r="AO5795"/>
      <c r="AP5795"/>
      <c r="AQ5795"/>
      <c r="AR5795"/>
    </row>
    <row r="5796">
      <c r="A5796" t="n">
        <v>495350</v>
      </c>
      <c r="B5796" t="s">
        <v>8190</v>
      </c>
      <c r="C5796" t="s">
        <v>8191</v>
      </c>
      <c r="D5796" t="s">
        <v>440</v>
      </c>
      <c r="E5796" t="s">
        <v>267</v>
      </c>
      <c r="F5796" t="s">
        <v>199</v>
      </c>
      <c r="G5796" t="s">
        <v>189</v>
      </c>
      <c r="H5796" t="s">
        <v>200</v>
      </c>
      <c r="I5796" t="s">
        <v>175</v>
      </c>
      <c r="J5796" t="s">
        <v>164</v>
      </c>
      <c r="K5796"/>
      <c r="L5796" t="s">
        <v>155</v>
      </c>
      <c r="M5796" t="s">
        <v>155</v>
      </c>
      <c r="N5796" t="n">
        <v>-120.2229</v>
      </c>
      <c r="O5796" t="n">
        <v>39.3247</v>
      </c>
      <c r="P5796" t="n">
        <v>32</v>
      </c>
      <c r="Q5796" t="n">
        <v>32</v>
      </c>
      <c r="R5796" t="n">
        <v>53.1</v>
      </c>
      <c r="S5796" t="n">
        <v>43.8</v>
      </c>
      <c r="T5796" t="n">
        <v>3.1</v>
      </c>
      <c r="U5796" t="n">
        <v>40.6</v>
      </c>
      <c r="V5796" t="n">
        <v>0</v>
      </c>
      <c r="W5796" t="n">
        <v>0</v>
      </c>
      <c r="X5796" t="n">
        <v>100</v>
      </c>
      <c r="Y5796"/>
      <c r="Z5796" t="n">
        <v>8</v>
      </c>
      <c r="AA5796"/>
      <c r="AB5796"/>
      <c r="AC5796"/>
      <c r="AD5796"/>
      <c r="AE5796"/>
      <c r="AF5796" t="n">
        <v>6</v>
      </c>
      <c r="AG5796" t="n">
        <v>38</v>
      </c>
      <c r="AH5796" t="n">
        <v>41</v>
      </c>
      <c r="AI5796" t="n">
        <v>19323</v>
      </c>
      <c r="AJ5796" t="n">
        <v>19323</v>
      </c>
      <c r="AK5796"/>
      <c r="AL5796"/>
      <c r="AM5796"/>
      <c r="AN5796"/>
      <c r="AO5796"/>
      <c r="AP5796"/>
      <c r="AQ5796"/>
      <c r="AR5796"/>
    </row>
    <row r="5797">
      <c r="A5797" t="n">
        <v>495369</v>
      </c>
      <c r="B5797" t="s">
        <v>8192</v>
      </c>
      <c r="C5797" t="s">
        <v>6434</v>
      </c>
      <c r="D5797" t="s">
        <v>1078</v>
      </c>
      <c r="E5797" t="s">
        <v>147</v>
      </c>
      <c r="F5797" t="s">
        <v>199</v>
      </c>
      <c r="G5797" t="s">
        <v>189</v>
      </c>
      <c r="H5797" t="s">
        <v>200</v>
      </c>
      <c r="I5797" t="s">
        <v>186</v>
      </c>
      <c r="J5797" t="s">
        <v>164</v>
      </c>
      <c r="K5797"/>
      <c r="L5797" t="s">
        <v>155</v>
      </c>
      <c r="M5797" t="s">
        <v>155</v>
      </c>
      <c r="N5797" t="n">
        <v>-80.255</v>
      </c>
      <c r="O5797" t="n">
        <v>26.118</v>
      </c>
      <c r="P5797" t="n">
        <v>109</v>
      </c>
      <c r="Q5797" t="n">
        <v>109</v>
      </c>
      <c r="R5797" t="n">
        <v>90.8</v>
      </c>
      <c r="S5797" t="n">
        <v>18.3</v>
      </c>
      <c r="T5797" t="n">
        <v>47.7</v>
      </c>
      <c r="U5797" t="n">
        <v>22</v>
      </c>
      <c r="V5797" t="n">
        <v>0.9</v>
      </c>
      <c r="W5797" t="n">
        <v>0</v>
      </c>
      <c r="X5797" t="n">
        <v>100</v>
      </c>
      <c r="Y5797" t="n">
        <v>100</v>
      </c>
      <c r="Z5797" t="n">
        <v>9</v>
      </c>
      <c r="AA5797"/>
      <c r="AB5797"/>
      <c r="AC5797"/>
      <c r="AD5797"/>
      <c r="AE5797"/>
      <c r="AF5797" t="n">
        <v>31</v>
      </c>
      <c r="AG5797" t="n">
        <v>58</v>
      </c>
      <c r="AH5797" t="n">
        <v>58</v>
      </c>
      <c r="AI5797" t="n">
        <v>23858</v>
      </c>
      <c r="AJ5797" t="n">
        <v>23036</v>
      </c>
      <c r="AK5797"/>
      <c r="AL5797"/>
      <c r="AM5797"/>
      <c r="AN5797"/>
      <c r="AO5797"/>
      <c r="AP5797"/>
      <c r="AQ5797"/>
      <c r="AR5797"/>
    </row>
    <row r="5798">
      <c r="A5798" t="n">
        <v>495378</v>
      </c>
      <c r="B5798" t="s">
        <v>8193</v>
      </c>
      <c r="C5798" t="s">
        <v>1822</v>
      </c>
      <c r="D5798" t="s">
        <v>1771</v>
      </c>
      <c r="E5798" t="s">
        <v>891</v>
      </c>
      <c r="F5798" t="s">
        <v>279</v>
      </c>
      <c r="G5798" t="s">
        <v>189</v>
      </c>
      <c r="H5798" t="s">
        <v>174</v>
      </c>
      <c r="I5798" t="s">
        <v>151</v>
      </c>
      <c r="J5798" t="s">
        <v>164</v>
      </c>
      <c r="K5798"/>
      <c r="L5798" t="s">
        <v>155</v>
      </c>
      <c r="M5798" t="s">
        <v>155</v>
      </c>
      <c r="N5798" t="n">
        <v>-91.5031</v>
      </c>
      <c r="O5798" t="n">
        <v>41.6427</v>
      </c>
      <c r="P5798" t="n">
        <v>137</v>
      </c>
      <c r="Q5798" t="n">
        <v>137</v>
      </c>
      <c r="R5798" t="n">
        <v>95.6</v>
      </c>
      <c r="S5798" t="n">
        <v>65.7</v>
      </c>
      <c r="T5798" t="n">
        <v>9.5</v>
      </c>
      <c r="U5798" t="n">
        <v>10.2</v>
      </c>
      <c r="V5798" t="n">
        <v>2.2</v>
      </c>
      <c r="W5798" t="n">
        <v>0</v>
      </c>
      <c r="X5798" t="n">
        <v>100</v>
      </c>
      <c r="Y5798" t="n">
        <v>86</v>
      </c>
      <c r="Z5798" t="n">
        <v>15</v>
      </c>
      <c r="AA5798" t="n">
        <v>17</v>
      </c>
      <c r="AB5798" t="n">
        <v>64.7</v>
      </c>
      <c r="AC5798"/>
      <c r="AD5798"/>
      <c r="AE5798"/>
      <c r="AF5798" t="n">
        <v>33</v>
      </c>
      <c r="AG5798" t="n">
        <v>31</v>
      </c>
      <c r="AH5798" t="n">
        <v>72</v>
      </c>
      <c r="AI5798" t="n">
        <v>17494</v>
      </c>
      <c r="AJ5798" t="n">
        <v>18882</v>
      </c>
      <c r="AK5798" t="n">
        <v>21510</v>
      </c>
      <c r="AL5798" t="n">
        <v>14615</v>
      </c>
      <c r="AM5798"/>
      <c r="AN5798"/>
      <c r="AO5798"/>
      <c r="AP5798"/>
      <c r="AQ5798"/>
      <c r="AR5798"/>
    </row>
    <row r="5799">
      <c r="A5799" t="n">
        <v>495387</v>
      </c>
      <c r="B5799" t="s">
        <v>7379</v>
      </c>
      <c r="C5799" t="s">
        <v>1432</v>
      </c>
      <c r="D5799" t="s">
        <v>1433</v>
      </c>
      <c r="E5799" t="s">
        <v>1434</v>
      </c>
      <c r="F5799" t="s">
        <v>199</v>
      </c>
      <c r="G5799" t="s">
        <v>189</v>
      </c>
      <c r="H5799" t="s">
        <v>200</v>
      </c>
      <c r="I5799" t="s">
        <v>151</v>
      </c>
      <c r="J5799" t="s">
        <v>164</v>
      </c>
      <c r="K5799"/>
      <c r="L5799" t="s">
        <v>155</v>
      </c>
      <c r="M5799" t="s">
        <v>155</v>
      </c>
      <c r="N5799" t="n">
        <v>-87.6074</v>
      </c>
      <c r="O5799" t="n">
        <v>41.7511</v>
      </c>
      <c r="P5799" t="n">
        <v>66</v>
      </c>
      <c r="Q5799" t="n">
        <v>66</v>
      </c>
      <c r="R5799" t="n">
        <v>22.7</v>
      </c>
      <c r="S5799" t="n">
        <v>0</v>
      </c>
      <c r="T5799" t="n">
        <v>83.3</v>
      </c>
      <c r="U5799" t="n">
        <v>16.7</v>
      </c>
      <c r="V5799" t="n">
        <v>0</v>
      </c>
      <c r="W5799" t="n">
        <v>0</v>
      </c>
      <c r="X5799" t="n">
        <v>89</v>
      </c>
      <c r="Y5799" t="n">
        <v>82</v>
      </c>
      <c r="Z5799" t="n">
        <v>25</v>
      </c>
      <c r="AA5799"/>
      <c r="AB5799"/>
      <c r="AC5799"/>
      <c r="AD5799"/>
      <c r="AE5799"/>
      <c r="AF5799" t="n">
        <v>30</v>
      </c>
      <c r="AG5799" t="n">
        <v>88</v>
      </c>
      <c r="AH5799" t="n">
        <v>100</v>
      </c>
      <c r="AI5799" t="n">
        <v>16813</v>
      </c>
      <c r="AJ5799" t="n">
        <v>17975</v>
      </c>
      <c r="AK5799" t="n">
        <v>12942</v>
      </c>
      <c r="AL5799"/>
      <c r="AM5799"/>
      <c r="AN5799"/>
      <c r="AO5799"/>
      <c r="AP5799"/>
      <c r="AQ5799"/>
      <c r="AR5799"/>
    </row>
    <row r="5800">
      <c r="A5800" t="n">
        <v>495396</v>
      </c>
      <c r="B5800" t="s">
        <v>8171</v>
      </c>
      <c r="C5800" t="s">
        <v>8194</v>
      </c>
      <c r="D5800" t="s">
        <v>996</v>
      </c>
      <c r="E5800" t="s">
        <v>997</v>
      </c>
      <c r="F5800" t="s">
        <v>199</v>
      </c>
      <c r="G5800" t="s">
        <v>189</v>
      </c>
      <c r="H5800" t="s">
        <v>200</v>
      </c>
      <c r="I5800" t="s">
        <v>151</v>
      </c>
      <c r="J5800"/>
      <c r="K5800"/>
      <c r="L5800" t="s">
        <v>155</v>
      </c>
      <c r="M5800" t="s">
        <v>155</v>
      </c>
      <c r="N5800" t="n">
        <v>-73.8896</v>
      </c>
      <c r="O5800" t="n">
        <v>40.7487</v>
      </c>
      <c r="P5800"/>
      <c r="Q5800"/>
      <c r="R5800"/>
      <c r="S5800"/>
      <c r="T5800"/>
      <c r="U5800"/>
      <c r="V5800"/>
      <c r="W5800"/>
      <c r="X5800"/>
      <c r="Y5800"/>
      <c r="Z5800"/>
      <c r="AA5800"/>
      <c r="AB5800"/>
      <c r="AC5800"/>
      <c r="AD5800"/>
      <c r="AE5800"/>
      <c r="AF5800"/>
      <c r="AG5800"/>
      <c r="AH5800"/>
      <c r="AI5800"/>
      <c r="AJ5800"/>
      <c r="AK5800"/>
      <c r="AL5800"/>
      <c r="AM5800"/>
      <c r="AN5800"/>
      <c r="AO5800"/>
      <c r="AP5800"/>
      <c r="AQ5800"/>
      <c r="AR5800"/>
    </row>
    <row r="5801">
      <c r="A5801" t="n">
        <v>495411</v>
      </c>
      <c r="B5801" t="s">
        <v>8195</v>
      </c>
      <c r="C5801" t="s">
        <v>5023</v>
      </c>
      <c r="D5801" t="s">
        <v>5021</v>
      </c>
      <c r="E5801" t="s">
        <v>914</v>
      </c>
      <c r="F5801" t="s">
        <v>199</v>
      </c>
      <c r="G5801" t="s">
        <v>189</v>
      </c>
      <c r="H5801" t="s">
        <v>200</v>
      </c>
      <c r="I5801" t="s">
        <v>151</v>
      </c>
      <c r="J5801" t="s">
        <v>164</v>
      </c>
      <c r="K5801"/>
      <c r="L5801" t="s">
        <v>155</v>
      </c>
      <c r="M5801" t="s">
        <v>155</v>
      </c>
      <c r="N5801" t="n">
        <v>-111.6422</v>
      </c>
      <c r="O5801" t="n">
        <v>40.2405</v>
      </c>
      <c r="P5801" t="n">
        <v>132</v>
      </c>
      <c r="Q5801" t="n">
        <v>132</v>
      </c>
      <c r="R5801" t="n">
        <v>84.8</v>
      </c>
      <c r="S5801" t="n">
        <v>66.7</v>
      </c>
      <c r="T5801" t="n">
        <v>2.3</v>
      </c>
      <c r="U5801" t="n">
        <v>13.6</v>
      </c>
      <c r="V5801" t="n">
        <v>0</v>
      </c>
      <c r="W5801" t="n">
        <v>0</v>
      </c>
      <c r="X5801" t="n">
        <v>88</v>
      </c>
      <c r="Y5801"/>
      <c r="Z5801" t="n">
        <v>15</v>
      </c>
      <c r="AA5801"/>
      <c r="AB5801"/>
      <c r="AC5801"/>
      <c r="AD5801"/>
      <c r="AE5801"/>
      <c r="AF5801" t="n">
        <v>31</v>
      </c>
      <c r="AG5801" t="n">
        <v>45</v>
      </c>
      <c r="AH5801" t="n">
        <v>48</v>
      </c>
      <c r="AI5801" t="n">
        <v>15971</v>
      </c>
      <c r="AJ5801" t="n">
        <v>16893</v>
      </c>
      <c r="AK5801" t="n">
        <v>18079</v>
      </c>
      <c r="AL5801" t="n">
        <v>18729</v>
      </c>
      <c r="AM5801" t="n">
        <v>22676</v>
      </c>
      <c r="AN5801" t="n">
        <v>22676</v>
      </c>
      <c r="AO5801"/>
      <c r="AP5801"/>
      <c r="AQ5801"/>
      <c r="AR5801"/>
    </row>
    <row r="5802">
      <c r="A5802" t="n">
        <v>495420</v>
      </c>
      <c r="B5802" t="s">
        <v>8196</v>
      </c>
      <c r="C5802" t="s">
        <v>1126</v>
      </c>
      <c r="D5802" t="s">
        <v>1078</v>
      </c>
      <c r="E5802" t="s">
        <v>147</v>
      </c>
      <c r="F5802" t="s">
        <v>188</v>
      </c>
      <c r="G5802" t="s">
        <v>189</v>
      </c>
      <c r="H5802" t="s">
        <v>150</v>
      </c>
      <c r="I5802" t="s">
        <v>151</v>
      </c>
      <c r="J5802" t="s">
        <v>164</v>
      </c>
      <c r="K5802"/>
      <c r="L5802" t="s">
        <v>155</v>
      </c>
      <c r="M5802" t="s">
        <v>155</v>
      </c>
      <c r="N5802" t="n">
        <v>-82.5234</v>
      </c>
      <c r="O5802" t="n">
        <v>27.9556</v>
      </c>
      <c r="P5802" t="n">
        <v>431</v>
      </c>
      <c r="Q5802" t="n">
        <v>431</v>
      </c>
      <c r="R5802" t="n">
        <v>88.4</v>
      </c>
      <c r="S5802" t="n">
        <v>26.2</v>
      </c>
      <c r="T5802" t="n">
        <v>27.8</v>
      </c>
      <c r="U5802" t="n">
        <v>35.3</v>
      </c>
      <c r="V5802" t="n">
        <v>3</v>
      </c>
      <c r="W5802" t="n">
        <v>0.2</v>
      </c>
      <c r="X5802" t="n">
        <v>67</v>
      </c>
      <c r="Y5802"/>
      <c r="Z5802" t="n">
        <v>20</v>
      </c>
      <c r="AA5802"/>
      <c r="AB5802"/>
      <c r="AC5802"/>
      <c r="AD5802"/>
      <c r="AE5802"/>
      <c r="AF5802" t="n">
        <v>9</v>
      </c>
      <c r="AG5802" t="n">
        <v>53</v>
      </c>
      <c r="AH5802" t="n">
        <v>57</v>
      </c>
      <c r="AI5802" t="n">
        <v>29063</v>
      </c>
      <c r="AJ5802" t="n">
        <v>30569</v>
      </c>
      <c r="AK5802" t="n">
        <v>30620</v>
      </c>
      <c r="AL5802"/>
      <c r="AM5802"/>
      <c r="AN5802"/>
      <c r="AO5802"/>
      <c r="AP5802" t="n">
        <v>35</v>
      </c>
      <c r="AQ5802"/>
      <c r="AR5802"/>
    </row>
    <row r="5803">
      <c r="A5803" t="n">
        <v>495439</v>
      </c>
      <c r="B5803" t="s">
        <v>8197</v>
      </c>
      <c r="C5803" t="s">
        <v>1091</v>
      </c>
      <c r="D5803" t="s">
        <v>1078</v>
      </c>
      <c r="E5803" t="s">
        <v>147</v>
      </c>
      <c r="F5803" t="s">
        <v>188</v>
      </c>
      <c r="G5803" t="s">
        <v>189</v>
      </c>
      <c r="H5803" t="s">
        <v>150</v>
      </c>
      <c r="I5803" t="s">
        <v>151</v>
      </c>
      <c r="J5803" t="s">
        <v>164</v>
      </c>
      <c r="K5803"/>
      <c r="L5803" t="s">
        <v>155</v>
      </c>
      <c r="M5803" t="s">
        <v>155</v>
      </c>
      <c r="N5803" t="n">
        <v>-80.1385</v>
      </c>
      <c r="O5803" t="n">
        <v>26.2058</v>
      </c>
      <c r="P5803" t="n">
        <v>460</v>
      </c>
      <c r="Q5803" t="n">
        <v>460</v>
      </c>
      <c r="R5803" t="n">
        <v>92.2</v>
      </c>
      <c r="S5803" t="n">
        <v>11.7</v>
      </c>
      <c r="T5803" t="n">
        <v>64.3</v>
      </c>
      <c r="U5803" t="n">
        <v>17.2</v>
      </c>
      <c r="V5803" t="n">
        <v>2</v>
      </c>
      <c r="W5803" t="n">
        <v>0.2</v>
      </c>
      <c r="X5803" t="n">
        <v>79</v>
      </c>
      <c r="Y5803" t="n">
        <v>83</v>
      </c>
      <c r="Z5803" t="n">
        <v>20</v>
      </c>
      <c r="AA5803"/>
      <c r="AB5803"/>
      <c r="AC5803"/>
      <c r="AD5803"/>
      <c r="AE5803"/>
      <c r="AF5803" t="n">
        <v>14</v>
      </c>
      <c r="AG5803" t="n">
        <v>67</v>
      </c>
      <c r="AH5803" t="n">
        <v>69</v>
      </c>
      <c r="AI5803" t="n">
        <v>35522</v>
      </c>
      <c r="AJ5803" t="n">
        <v>35427</v>
      </c>
      <c r="AK5803" t="n">
        <v>35836</v>
      </c>
      <c r="AL5803"/>
      <c r="AM5803"/>
      <c r="AN5803"/>
      <c r="AO5803"/>
      <c r="AP5803" t="n">
        <v>25</v>
      </c>
      <c r="AQ5803"/>
      <c r="AR5803"/>
    </row>
    <row r="5804">
      <c r="A5804" t="n">
        <v>495448</v>
      </c>
      <c r="B5804" t="s">
        <v>8198</v>
      </c>
      <c r="C5804" t="s">
        <v>281</v>
      </c>
      <c r="D5804" t="s">
        <v>282</v>
      </c>
      <c r="E5804" t="s">
        <v>283</v>
      </c>
      <c r="F5804" t="s">
        <v>188</v>
      </c>
      <c r="G5804" t="s">
        <v>189</v>
      </c>
      <c r="H5804" t="s">
        <v>150</v>
      </c>
      <c r="I5804" t="s">
        <v>151</v>
      </c>
      <c r="J5804" t="s">
        <v>164</v>
      </c>
      <c r="K5804"/>
      <c r="L5804" t="s">
        <v>155</v>
      </c>
      <c r="M5804" t="s">
        <v>155</v>
      </c>
      <c r="N5804" t="n">
        <v>-110.8804</v>
      </c>
      <c r="O5804" t="n">
        <v>32.2211</v>
      </c>
      <c r="P5804" t="n">
        <v>656</v>
      </c>
      <c r="Q5804" t="n">
        <v>656</v>
      </c>
      <c r="R5804" t="n">
        <v>89.3</v>
      </c>
      <c r="S5804" t="n">
        <v>30.9</v>
      </c>
      <c r="T5804" t="n">
        <v>5.6</v>
      </c>
      <c r="U5804" t="n">
        <v>55.2</v>
      </c>
      <c r="V5804" t="n">
        <v>3.2</v>
      </c>
      <c r="W5804" t="n">
        <v>0</v>
      </c>
      <c r="X5804" t="n">
        <v>75</v>
      </c>
      <c r="Y5804"/>
      <c r="Z5804" t="n">
        <v>20</v>
      </c>
      <c r="AA5804"/>
      <c r="AB5804"/>
      <c r="AC5804"/>
      <c r="AD5804"/>
      <c r="AE5804"/>
      <c r="AF5804" t="n">
        <v>4</v>
      </c>
      <c r="AG5804" t="n">
        <v>64</v>
      </c>
      <c r="AH5804" t="n">
        <v>66</v>
      </c>
      <c r="AI5804" t="n">
        <v>28338</v>
      </c>
      <c r="AJ5804" t="n">
        <v>22137</v>
      </c>
      <c r="AK5804" t="n">
        <v>27559</v>
      </c>
      <c r="AL5804"/>
      <c r="AM5804"/>
      <c r="AN5804" t="n">
        <v>32730</v>
      </c>
      <c r="AO5804"/>
      <c r="AP5804" t="n">
        <v>100</v>
      </c>
      <c r="AQ5804"/>
      <c r="AR5804"/>
    </row>
    <row r="5805">
      <c r="A5805" t="n">
        <v>495457</v>
      </c>
      <c r="B5805" t="s">
        <v>8199</v>
      </c>
      <c r="C5805" t="s">
        <v>285</v>
      </c>
      <c r="D5805" t="s">
        <v>282</v>
      </c>
      <c r="E5805" t="s">
        <v>283</v>
      </c>
      <c r="F5805" t="s">
        <v>188</v>
      </c>
      <c r="G5805" t="s">
        <v>189</v>
      </c>
      <c r="H5805" t="s">
        <v>150</v>
      </c>
      <c r="I5805" t="s">
        <v>151</v>
      </c>
      <c r="J5805" t="s">
        <v>168</v>
      </c>
      <c r="K5805"/>
      <c r="L5805" t="s">
        <v>155</v>
      </c>
      <c r="M5805" t="s">
        <v>155</v>
      </c>
      <c r="N5805" t="n">
        <v>-112.1173</v>
      </c>
      <c r="O5805" t="n">
        <v>33.6358</v>
      </c>
      <c r="P5805" t="n">
        <v>1112</v>
      </c>
      <c r="Q5805" t="n">
        <v>1112</v>
      </c>
      <c r="R5805" t="n">
        <v>88.8</v>
      </c>
      <c r="S5805" t="n">
        <v>31.2</v>
      </c>
      <c r="T5805" t="n">
        <v>12.4</v>
      </c>
      <c r="U5805" t="n">
        <v>40.7</v>
      </c>
      <c r="V5805" t="n">
        <v>3.9</v>
      </c>
      <c r="W5805" t="n">
        <v>0</v>
      </c>
      <c r="X5805" t="n">
        <v>87</v>
      </c>
      <c r="Y5805" t="n">
        <v>0</v>
      </c>
      <c r="Z5805" t="n">
        <v>20</v>
      </c>
      <c r="AA5805"/>
      <c r="AB5805"/>
      <c r="AC5805"/>
      <c r="AD5805"/>
      <c r="AE5805"/>
      <c r="AF5805" t="n">
        <v>15</v>
      </c>
      <c r="AG5805" t="n">
        <v>53</v>
      </c>
      <c r="AH5805" t="n">
        <v>54</v>
      </c>
      <c r="AI5805" t="n">
        <v>34731</v>
      </c>
      <c r="AJ5805" t="n">
        <v>33598</v>
      </c>
      <c r="AK5805" t="n">
        <v>32925</v>
      </c>
      <c r="AL5805" t="n">
        <v>33924</v>
      </c>
      <c r="AM5805"/>
      <c r="AN5805" t="n">
        <v>38789</v>
      </c>
      <c r="AO5805"/>
      <c r="AP5805" t="n">
        <v>27</v>
      </c>
      <c r="AQ5805"/>
      <c r="AR5805"/>
    </row>
    <row r="5806">
      <c r="A5806" t="n">
        <v>495518</v>
      </c>
      <c r="B5806" t="s">
        <v>8200</v>
      </c>
      <c r="C5806" t="s">
        <v>5091</v>
      </c>
      <c r="D5806" t="s">
        <v>5078</v>
      </c>
      <c r="E5806" t="s">
        <v>147</v>
      </c>
      <c r="F5806" t="s">
        <v>199</v>
      </c>
      <c r="G5806" t="s">
        <v>189</v>
      </c>
      <c r="H5806" t="s">
        <v>200</v>
      </c>
      <c r="I5806" t="s">
        <v>151</v>
      </c>
      <c r="J5806" t="s">
        <v>164</v>
      </c>
      <c r="K5806"/>
      <c r="L5806" t="s">
        <v>155</v>
      </c>
      <c r="M5806" t="s">
        <v>155</v>
      </c>
      <c r="N5806" t="n">
        <v>-76.5044</v>
      </c>
      <c r="O5806" t="n">
        <v>37.1144</v>
      </c>
      <c r="P5806" t="n">
        <v>132</v>
      </c>
      <c r="Q5806" t="n">
        <v>132</v>
      </c>
      <c r="R5806" t="n">
        <v>97.7</v>
      </c>
      <c r="S5806" t="n">
        <v>12.9</v>
      </c>
      <c r="T5806" t="n">
        <v>44.7</v>
      </c>
      <c r="U5806" t="n">
        <v>4.5</v>
      </c>
      <c r="V5806" t="n">
        <v>0.8</v>
      </c>
      <c r="W5806" t="n">
        <v>0</v>
      </c>
      <c r="X5806" t="n">
        <v>46</v>
      </c>
      <c r="Y5806" t="n">
        <v>33</v>
      </c>
      <c r="Z5806" t="n">
        <v>14</v>
      </c>
      <c r="AA5806"/>
      <c r="AB5806"/>
      <c r="AC5806"/>
      <c r="AD5806"/>
      <c r="AE5806"/>
      <c r="AF5806" t="n">
        <v>42</v>
      </c>
      <c r="AG5806" t="n">
        <v>49</v>
      </c>
      <c r="AH5806" t="n">
        <v>49</v>
      </c>
      <c r="AI5806" t="n">
        <v>13949</v>
      </c>
      <c r="AJ5806" t="n">
        <v>13802</v>
      </c>
      <c r="AK5806" t="n">
        <v>15565</v>
      </c>
      <c r="AL5806" t="n">
        <v>18606</v>
      </c>
      <c r="AM5806" t="n">
        <v>20212</v>
      </c>
      <c r="AN5806" t="n">
        <v>20212</v>
      </c>
      <c r="AO5806"/>
      <c r="AP5806"/>
      <c r="AQ5806"/>
      <c r="AR5806"/>
    </row>
    <row r="5807">
      <c r="A5807" t="n">
        <v>495730</v>
      </c>
      <c r="B5807" t="s">
        <v>8201</v>
      </c>
      <c r="C5807" t="s">
        <v>145</v>
      </c>
      <c r="D5807" t="s">
        <v>1433</v>
      </c>
      <c r="E5807" t="s">
        <v>1434</v>
      </c>
      <c r="F5807" t="s">
        <v>199</v>
      </c>
      <c r="G5807" t="s">
        <v>189</v>
      </c>
      <c r="H5807" t="s">
        <v>200</v>
      </c>
      <c r="I5807" t="s">
        <v>186</v>
      </c>
      <c r="J5807" t="s">
        <v>164</v>
      </c>
      <c r="K5807"/>
      <c r="L5807" t="s">
        <v>155</v>
      </c>
      <c r="M5807" t="s">
        <v>155</v>
      </c>
      <c r="N5807" t="n">
        <v>-89.0017</v>
      </c>
      <c r="O5807" t="n">
        <v>40.5316</v>
      </c>
      <c r="P5807" t="n">
        <v>146</v>
      </c>
      <c r="Q5807" t="n">
        <v>146</v>
      </c>
      <c r="R5807" t="n">
        <v>96.6</v>
      </c>
      <c r="S5807" t="n">
        <v>57.5</v>
      </c>
      <c r="T5807" t="n">
        <v>21.2</v>
      </c>
      <c r="U5807" t="n">
        <v>12.3</v>
      </c>
      <c r="V5807" t="n">
        <v>2.1</v>
      </c>
      <c r="W5807" t="n">
        <v>0</v>
      </c>
      <c r="X5807" t="n">
        <v>100</v>
      </c>
      <c r="Y5807" t="n">
        <v>100</v>
      </c>
      <c r="Z5807" t="n">
        <v>21</v>
      </c>
      <c r="AA5807"/>
      <c r="AB5807"/>
      <c r="AC5807"/>
      <c r="AD5807"/>
      <c r="AE5807"/>
      <c r="AF5807" t="n">
        <v>17</v>
      </c>
      <c r="AG5807" t="n">
        <v>52</v>
      </c>
      <c r="AH5807" t="n">
        <v>57</v>
      </c>
      <c r="AI5807" t="n">
        <v>18607</v>
      </c>
      <c r="AJ5807" t="n">
        <v>17607</v>
      </c>
      <c r="AK5807"/>
      <c r="AL5807"/>
      <c r="AM5807"/>
      <c r="AN5807"/>
      <c r="AO5807"/>
      <c r="AP5807"/>
      <c r="AQ5807"/>
      <c r="AR5807"/>
    </row>
    <row r="5808">
      <c r="A5808" t="n">
        <v>495776</v>
      </c>
      <c r="B5808" t="s">
        <v>8202</v>
      </c>
      <c r="C5808" t="s">
        <v>4799</v>
      </c>
      <c r="D5808" t="s">
        <v>4775</v>
      </c>
      <c r="E5808" t="s">
        <v>283</v>
      </c>
      <c r="F5808" t="s">
        <v>199</v>
      </c>
      <c r="G5808" t="s">
        <v>189</v>
      </c>
      <c r="H5808" t="s">
        <v>200</v>
      </c>
      <c r="I5808" t="s">
        <v>151</v>
      </c>
      <c r="J5808" t="s">
        <v>164</v>
      </c>
      <c r="K5808"/>
      <c r="L5808" t="s">
        <v>155</v>
      </c>
      <c r="M5808" t="s">
        <v>155</v>
      </c>
      <c r="N5808" t="n">
        <v>-95.2986</v>
      </c>
      <c r="O5808" t="n">
        <v>29.7007</v>
      </c>
      <c r="P5808" t="n">
        <v>49</v>
      </c>
      <c r="Q5808" t="n">
        <v>49</v>
      </c>
      <c r="R5808" t="n">
        <v>8.2</v>
      </c>
      <c r="S5808" t="n">
        <v>18.4</v>
      </c>
      <c r="T5808" t="n">
        <v>16.3</v>
      </c>
      <c r="U5808" t="n">
        <v>51</v>
      </c>
      <c r="V5808" t="n">
        <v>0</v>
      </c>
      <c r="W5808" t="n">
        <v>2</v>
      </c>
      <c r="X5808"/>
      <c r="Y5808"/>
      <c r="Z5808" t="n">
        <v>15</v>
      </c>
      <c r="AA5808"/>
      <c r="AB5808"/>
      <c r="AC5808"/>
      <c r="AD5808"/>
      <c r="AE5808"/>
      <c r="AF5808" t="n">
        <v>10</v>
      </c>
      <c r="AG5808" t="n">
        <v>45</v>
      </c>
      <c r="AH5808" t="n">
        <v>59</v>
      </c>
      <c r="AI5808" t="n">
        <v>21464</v>
      </c>
      <c r="AJ5808" t="n">
        <v>20440</v>
      </c>
      <c r="AK5808"/>
      <c r="AL5808" t="n">
        <v>28956</v>
      </c>
      <c r="AM5808"/>
      <c r="AN5808"/>
      <c r="AO5808"/>
      <c r="AP5808"/>
      <c r="AQ5808"/>
      <c r="AR5808"/>
    </row>
    <row r="5809">
      <c r="A5809" t="n">
        <v>495794</v>
      </c>
      <c r="B5809" t="s">
        <v>8203</v>
      </c>
      <c r="C5809" t="s">
        <v>7806</v>
      </c>
      <c r="D5809" t="s">
        <v>4659</v>
      </c>
      <c r="E5809" t="s">
        <v>147</v>
      </c>
      <c r="F5809" t="s">
        <v>199</v>
      </c>
      <c r="G5809" t="s">
        <v>189</v>
      </c>
      <c r="H5809" t="s">
        <v>200</v>
      </c>
      <c r="I5809" t="s">
        <v>186</v>
      </c>
      <c r="J5809" t="s">
        <v>164</v>
      </c>
      <c r="K5809"/>
      <c r="L5809" t="s">
        <v>155</v>
      </c>
      <c r="M5809" t="s">
        <v>155</v>
      </c>
      <c r="N5809" t="n">
        <v>-86.6011</v>
      </c>
      <c r="O5809" t="n">
        <v>36.3075</v>
      </c>
      <c r="P5809" t="n">
        <v>417</v>
      </c>
      <c r="Q5809" t="n">
        <v>417</v>
      </c>
      <c r="R5809" t="n">
        <v>97.8</v>
      </c>
      <c r="S5809" t="n">
        <v>62.4</v>
      </c>
      <c r="T5809" t="n">
        <v>29.5</v>
      </c>
      <c r="U5809" t="n">
        <v>4.6</v>
      </c>
      <c r="V5809" t="n">
        <v>1</v>
      </c>
      <c r="W5809" t="n">
        <v>0</v>
      </c>
      <c r="X5809" t="n">
        <v>67</v>
      </c>
      <c r="Y5809" t="n">
        <v>100</v>
      </c>
      <c r="Z5809" t="n">
        <v>17</v>
      </c>
      <c r="AA5809"/>
      <c r="AB5809"/>
      <c r="AC5809"/>
      <c r="AD5809"/>
      <c r="AE5809"/>
      <c r="AF5809" t="n">
        <v>35</v>
      </c>
      <c r="AG5809" t="n">
        <v>47</v>
      </c>
      <c r="AH5809" t="n">
        <v>47</v>
      </c>
      <c r="AI5809" t="n">
        <v>20092</v>
      </c>
      <c r="AJ5809" t="n">
        <v>21488</v>
      </c>
      <c r="AK5809" t="n">
        <v>19281</v>
      </c>
      <c r="AL5809" t="n">
        <v>22029</v>
      </c>
      <c r="AM5809"/>
      <c r="AN5809" t="n">
        <v>24902</v>
      </c>
      <c r="AO5809"/>
      <c r="AP5809"/>
      <c r="AQ5809"/>
      <c r="AR5809"/>
    </row>
    <row r="5810">
      <c r="A5810" t="n">
        <v>495837</v>
      </c>
      <c r="B5810" t="s">
        <v>8204</v>
      </c>
      <c r="C5810" t="s">
        <v>8205</v>
      </c>
      <c r="D5810" t="s">
        <v>1745</v>
      </c>
      <c r="E5810" t="s">
        <v>1434</v>
      </c>
      <c r="F5810" t="s">
        <v>199</v>
      </c>
      <c r="G5810" t="s">
        <v>189</v>
      </c>
      <c r="H5810" t="s">
        <v>200</v>
      </c>
      <c r="I5810" t="s">
        <v>186</v>
      </c>
      <c r="J5810" t="s">
        <v>164</v>
      </c>
      <c r="K5810"/>
      <c r="L5810" t="s">
        <v>155</v>
      </c>
      <c r="M5810" t="s">
        <v>155</v>
      </c>
      <c r="N5810" t="n">
        <v>-83.2239</v>
      </c>
      <c r="O5810" t="n">
        <v>42.1425</v>
      </c>
      <c r="P5810" t="n">
        <v>632</v>
      </c>
      <c r="Q5810" t="n">
        <v>632</v>
      </c>
      <c r="R5810" t="n">
        <v>58.1</v>
      </c>
      <c r="S5810" t="n">
        <v>47.3</v>
      </c>
      <c r="T5810" t="n">
        <v>33.7</v>
      </c>
      <c r="U5810" t="n">
        <v>6.6</v>
      </c>
      <c r="V5810" t="n">
        <v>3.2</v>
      </c>
      <c r="W5810" t="n">
        <v>0</v>
      </c>
      <c r="X5810" t="n">
        <v>21</v>
      </c>
      <c r="Y5810"/>
      <c r="Z5810" t="n">
        <v>13</v>
      </c>
      <c r="AA5810"/>
      <c r="AB5810"/>
      <c r="AC5810"/>
      <c r="AD5810"/>
      <c r="AE5810"/>
      <c r="AF5810" t="n">
        <v>42</v>
      </c>
      <c r="AG5810" t="n">
        <v>82</v>
      </c>
      <c r="AH5810" t="n">
        <v>91</v>
      </c>
      <c r="AI5810" t="n">
        <v>25746</v>
      </c>
      <c r="AJ5810" t="n">
        <v>26374</v>
      </c>
      <c r="AK5810" t="n">
        <v>21340</v>
      </c>
      <c r="AL5810"/>
      <c r="AM5810"/>
      <c r="AN5810"/>
      <c r="AO5810"/>
      <c r="AP5810"/>
      <c r="AQ5810"/>
      <c r="AR5810"/>
    </row>
    <row r="5811">
      <c r="A5811" t="n">
        <v>495916</v>
      </c>
      <c r="B5811" t="s">
        <v>8206</v>
      </c>
      <c r="C5811" t="s">
        <v>285</v>
      </c>
      <c r="D5811" t="s">
        <v>282</v>
      </c>
      <c r="E5811" t="s">
        <v>283</v>
      </c>
      <c r="F5811" t="s">
        <v>162</v>
      </c>
      <c r="G5811" t="s">
        <v>163</v>
      </c>
      <c r="H5811" t="s">
        <v>150</v>
      </c>
      <c r="I5811" t="s">
        <v>151</v>
      </c>
      <c r="J5811" t="s">
        <v>164</v>
      </c>
      <c r="K5811"/>
      <c r="L5811" t="s">
        <v>155</v>
      </c>
      <c r="M5811" t="s">
        <v>155</v>
      </c>
      <c r="N5811" t="n">
        <v>-112.0655</v>
      </c>
      <c r="O5811" t="n">
        <v>33.4722</v>
      </c>
      <c r="P5811" t="n">
        <v>31</v>
      </c>
      <c r="Q5811" t="n">
        <v>31</v>
      </c>
      <c r="R5811" t="n">
        <v>83.9</v>
      </c>
      <c r="S5811" t="n">
        <v>32.3</v>
      </c>
      <c r="T5811" t="n">
        <v>0</v>
      </c>
      <c r="U5811" t="n">
        <v>12.9</v>
      </c>
      <c r="V5811" t="n">
        <v>0</v>
      </c>
      <c r="W5811" t="n">
        <v>0</v>
      </c>
      <c r="X5811"/>
      <c r="Y5811"/>
      <c r="Z5811" t="n">
        <v>9</v>
      </c>
      <c r="AA5811"/>
      <c r="AB5811"/>
      <c r="AC5811"/>
      <c r="AD5811"/>
      <c r="AE5811"/>
      <c r="AF5811" t="n">
        <v>6</v>
      </c>
      <c r="AG5811" t="n">
        <v>0</v>
      </c>
      <c r="AH5811" t="n">
        <v>0</v>
      </c>
      <c r="AI5811"/>
      <c r="AJ5811"/>
      <c r="AK5811"/>
      <c r="AL5811"/>
      <c r="AM5811"/>
      <c r="AN5811"/>
      <c r="AO5811"/>
      <c r="AP5811" t="n">
        <v>11</v>
      </c>
      <c r="AQ5811"/>
      <c r="AR5811"/>
    </row>
    <row r="5812">
      <c r="A5812" t="n">
        <v>495925</v>
      </c>
      <c r="B5812" t="s">
        <v>8207</v>
      </c>
      <c r="C5812" t="s">
        <v>8208</v>
      </c>
      <c r="D5812" t="s">
        <v>440</v>
      </c>
      <c r="E5812" t="s">
        <v>267</v>
      </c>
      <c r="F5812" t="s">
        <v>199</v>
      </c>
      <c r="G5812" t="s">
        <v>189</v>
      </c>
      <c r="H5812" t="s">
        <v>200</v>
      </c>
      <c r="I5812" t="s">
        <v>186</v>
      </c>
      <c r="J5812" t="s">
        <v>164</v>
      </c>
      <c r="K5812"/>
      <c r="L5812" t="s">
        <v>155</v>
      </c>
      <c r="M5812" t="s">
        <v>155</v>
      </c>
      <c r="N5812" t="n">
        <v>-120.0827</v>
      </c>
      <c r="O5812" t="n">
        <v>36.977</v>
      </c>
      <c r="P5812" t="n">
        <v>82</v>
      </c>
      <c r="Q5812" t="n">
        <v>82</v>
      </c>
      <c r="R5812" t="n">
        <v>89</v>
      </c>
      <c r="S5812" t="n">
        <v>6.1</v>
      </c>
      <c r="T5812" t="n">
        <v>0</v>
      </c>
      <c r="U5812" t="n">
        <v>87.8</v>
      </c>
      <c r="V5812" t="n">
        <v>0</v>
      </c>
      <c r="W5812" t="n">
        <v>0</v>
      </c>
      <c r="X5812"/>
      <c r="Y5812"/>
      <c r="Z5812"/>
      <c r="AA5812"/>
      <c r="AB5812"/>
      <c r="AC5812"/>
      <c r="AD5812"/>
      <c r="AE5812"/>
      <c r="AF5812" t="n">
        <v>25</v>
      </c>
      <c r="AG5812" t="n">
        <v>76</v>
      </c>
      <c r="AH5812" t="n">
        <v>77</v>
      </c>
      <c r="AI5812" t="n">
        <v>20733</v>
      </c>
      <c r="AJ5812" t="n">
        <v>21171</v>
      </c>
      <c r="AK5812" t="n">
        <v>20388</v>
      </c>
      <c r="AL5812" t="n">
        <v>20613</v>
      </c>
      <c r="AM5812"/>
      <c r="AN5812"/>
      <c r="AO5812"/>
      <c r="AP5812"/>
      <c r="AQ5812"/>
      <c r="AR5812"/>
    </row>
    <row r="5813">
      <c r="A5813" t="n">
        <v>495934</v>
      </c>
      <c r="B5813" t="s">
        <v>8209</v>
      </c>
      <c r="C5813" t="s">
        <v>8210</v>
      </c>
      <c r="D5813" t="s">
        <v>440</v>
      </c>
      <c r="E5813" t="s">
        <v>267</v>
      </c>
      <c r="F5813" t="s">
        <v>199</v>
      </c>
      <c r="G5813" t="s">
        <v>189</v>
      </c>
      <c r="H5813" t="s">
        <v>200</v>
      </c>
      <c r="I5813" t="s">
        <v>175</v>
      </c>
      <c r="J5813" t="s">
        <v>164</v>
      </c>
      <c r="K5813"/>
      <c r="L5813" t="s">
        <v>155</v>
      </c>
      <c r="M5813" t="s">
        <v>155</v>
      </c>
      <c r="N5813" t="n">
        <v>-119.2291</v>
      </c>
      <c r="O5813" t="n">
        <v>35.7748</v>
      </c>
      <c r="P5813" t="n">
        <v>131</v>
      </c>
      <c r="Q5813" t="n">
        <v>131</v>
      </c>
      <c r="R5813" t="n">
        <v>89.3</v>
      </c>
      <c r="S5813" t="n">
        <v>4.6</v>
      </c>
      <c r="T5813" t="n">
        <v>1.5</v>
      </c>
      <c r="U5813" t="n">
        <v>84</v>
      </c>
      <c r="V5813" t="n">
        <v>6.1</v>
      </c>
      <c r="W5813" t="n">
        <v>0.8</v>
      </c>
      <c r="X5813" t="n">
        <v>83</v>
      </c>
      <c r="Y5813"/>
      <c r="Z5813" t="n">
        <v>42</v>
      </c>
      <c r="AA5813"/>
      <c r="AB5813"/>
      <c r="AC5813"/>
      <c r="AD5813"/>
      <c r="AE5813"/>
      <c r="AF5813" t="n">
        <v>58</v>
      </c>
      <c r="AG5813" t="n">
        <v>76</v>
      </c>
      <c r="AH5813" t="n">
        <v>76</v>
      </c>
      <c r="AI5813" t="n">
        <v>20829</v>
      </c>
      <c r="AJ5813" t="n">
        <v>20633</v>
      </c>
      <c r="AK5813" t="n">
        <v>19298</v>
      </c>
      <c r="AL5813" t="n">
        <v>21939</v>
      </c>
      <c r="AM5813" t="n">
        <v>26256</v>
      </c>
      <c r="AN5813"/>
      <c r="AO5813"/>
      <c r="AP5813"/>
      <c r="AQ5813"/>
      <c r="AR5813"/>
    </row>
    <row r="5814">
      <c r="A5814" t="n">
        <v>495943</v>
      </c>
      <c r="B5814" t="s">
        <v>8211</v>
      </c>
      <c r="C5814" t="s">
        <v>8212</v>
      </c>
      <c r="D5814" t="s">
        <v>440</v>
      </c>
      <c r="E5814" t="s">
        <v>267</v>
      </c>
      <c r="F5814" t="s">
        <v>199</v>
      </c>
      <c r="G5814" t="s">
        <v>189</v>
      </c>
      <c r="H5814" t="s">
        <v>200</v>
      </c>
      <c r="I5814" t="s">
        <v>186</v>
      </c>
      <c r="J5814" t="s">
        <v>164</v>
      </c>
      <c r="K5814"/>
      <c r="L5814" t="s">
        <v>155</v>
      </c>
      <c r="M5814" t="s">
        <v>155</v>
      </c>
      <c r="N5814" t="n">
        <v>-120.6529</v>
      </c>
      <c r="O5814" t="n">
        <v>35.4715</v>
      </c>
      <c r="P5814" t="n">
        <v>20</v>
      </c>
      <c r="Q5814" t="n">
        <v>20</v>
      </c>
      <c r="R5814" t="n">
        <v>95</v>
      </c>
      <c r="S5814" t="n">
        <v>50</v>
      </c>
      <c r="T5814" t="n">
        <v>0</v>
      </c>
      <c r="U5814" t="n">
        <v>45</v>
      </c>
      <c r="V5814" t="n">
        <v>0</v>
      </c>
      <c r="W5814" t="n">
        <v>0</v>
      </c>
      <c r="X5814"/>
      <c r="Y5814"/>
      <c r="Z5814"/>
      <c r="AA5814"/>
      <c r="AB5814"/>
      <c r="AC5814"/>
      <c r="AD5814"/>
      <c r="AE5814"/>
      <c r="AF5814" t="n">
        <v>0</v>
      </c>
      <c r="AG5814" t="n">
        <v>30</v>
      </c>
      <c r="AH5814" t="n">
        <v>30</v>
      </c>
      <c r="AI5814"/>
      <c r="AJ5814"/>
      <c r="AK5814"/>
      <c r="AL5814"/>
      <c r="AM5814"/>
      <c r="AN5814"/>
      <c r="AO5814"/>
      <c r="AP5814"/>
      <c r="AQ5814"/>
      <c r="AR5814"/>
    </row>
    <row r="5815">
      <c r="A5815" t="n">
        <v>495952</v>
      </c>
      <c r="B5815" t="s">
        <v>8213</v>
      </c>
      <c r="C5815" t="s">
        <v>8214</v>
      </c>
      <c r="D5815" t="s">
        <v>440</v>
      </c>
      <c r="E5815" t="s">
        <v>267</v>
      </c>
      <c r="F5815" t="s">
        <v>279</v>
      </c>
      <c r="G5815" t="s">
        <v>189</v>
      </c>
      <c r="H5815" t="s">
        <v>174</v>
      </c>
      <c r="I5815" t="s">
        <v>186</v>
      </c>
      <c r="J5815" t="s">
        <v>164</v>
      </c>
      <c r="K5815"/>
      <c r="L5815" t="s">
        <v>155</v>
      </c>
      <c r="M5815" t="s">
        <v>155</v>
      </c>
      <c r="N5815" t="n">
        <v>-116.3908</v>
      </c>
      <c r="O5815" t="n">
        <v>33.7988</v>
      </c>
      <c r="P5815" t="n">
        <v>256</v>
      </c>
      <c r="Q5815" t="n">
        <v>256</v>
      </c>
      <c r="R5815" t="n">
        <v>69.1</v>
      </c>
      <c r="S5815" t="n">
        <v>9</v>
      </c>
      <c r="T5815" t="n">
        <v>2</v>
      </c>
      <c r="U5815" t="n">
        <v>78.5</v>
      </c>
      <c r="V5815" t="n">
        <v>2</v>
      </c>
      <c r="W5815" t="n">
        <v>0.4</v>
      </c>
      <c r="X5815" t="n">
        <v>68</v>
      </c>
      <c r="Y5815"/>
      <c r="Z5815" t="n">
        <v>14</v>
      </c>
      <c r="AA5815" t="n">
        <v>69</v>
      </c>
      <c r="AB5815" t="n">
        <v>68.1</v>
      </c>
      <c r="AC5815"/>
      <c r="AD5815"/>
      <c r="AE5815"/>
      <c r="AF5815" t="n">
        <v>77</v>
      </c>
      <c r="AG5815" t="n">
        <v>61</v>
      </c>
      <c r="AH5815" t="n">
        <v>61</v>
      </c>
      <c r="AI5815" t="n">
        <v>24175</v>
      </c>
      <c r="AJ5815" t="n">
        <v>24480</v>
      </c>
      <c r="AK5815" t="n">
        <v>21757</v>
      </c>
      <c r="AL5815" t="n">
        <v>24468</v>
      </c>
      <c r="AM5815"/>
      <c r="AN5815"/>
      <c r="AO5815" t="n">
        <v>20</v>
      </c>
      <c r="AP5815"/>
      <c r="AQ5815"/>
      <c r="AR5815"/>
    </row>
    <row r="5816">
      <c r="A5816" t="n">
        <v>495961</v>
      </c>
      <c r="B5816" t="s">
        <v>8215</v>
      </c>
      <c r="C5816" t="s">
        <v>446</v>
      </c>
      <c r="D5816" t="s">
        <v>440</v>
      </c>
      <c r="E5816" t="s">
        <v>267</v>
      </c>
      <c r="F5816" t="s">
        <v>279</v>
      </c>
      <c r="G5816" t="s">
        <v>189</v>
      </c>
      <c r="H5816" t="s">
        <v>174</v>
      </c>
      <c r="I5816" t="s">
        <v>151</v>
      </c>
      <c r="J5816" t="s">
        <v>164</v>
      </c>
      <c r="K5816"/>
      <c r="L5816" t="s">
        <v>155</v>
      </c>
      <c r="M5816" t="s">
        <v>155</v>
      </c>
      <c r="N5816" t="n">
        <v>-120.4333</v>
      </c>
      <c r="O5816" t="n">
        <v>34.9378</v>
      </c>
      <c r="P5816" t="n">
        <v>182</v>
      </c>
      <c r="Q5816" t="n">
        <v>182</v>
      </c>
      <c r="R5816" t="n">
        <v>91.2</v>
      </c>
      <c r="S5816" t="n">
        <v>14.8</v>
      </c>
      <c r="T5816" t="n">
        <v>2.2</v>
      </c>
      <c r="U5816" t="n">
        <v>75.3</v>
      </c>
      <c r="V5816" t="n">
        <v>1.1</v>
      </c>
      <c r="W5816" t="n">
        <v>0</v>
      </c>
      <c r="X5816" t="n">
        <v>89</v>
      </c>
      <c r="Y5816"/>
      <c r="Z5816" t="n">
        <v>27</v>
      </c>
      <c r="AA5816" t="n">
        <v>47</v>
      </c>
      <c r="AB5816" t="n">
        <v>48.9</v>
      </c>
      <c r="AC5816"/>
      <c r="AD5816"/>
      <c r="AE5816"/>
      <c r="AF5816" t="n">
        <v>51</v>
      </c>
      <c r="AG5816" t="n">
        <v>62</v>
      </c>
      <c r="AH5816" t="n">
        <v>63</v>
      </c>
      <c r="AI5816" t="n">
        <v>20501</v>
      </c>
      <c r="AJ5816" t="n">
        <v>19811</v>
      </c>
      <c r="AK5816" t="n">
        <v>20250</v>
      </c>
      <c r="AL5816" t="n">
        <v>21070</v>
      </c>
      <c r="AM5816" t="n">
        <v>25709</v>
      </c>
      <c r="AN5816" t="n">
        <v>25709</v>
      </c>
      <c r="AO5816" t="n">
        <v>26</v>
      </c>
      <c r="AP5816"/>
      <c r="AQ5816"/>
      <c r="AR5816"/>
    </row>
    <row r="5817">
      <c r="A5817" t="n">
        <v>495970</v>
      </c>
      <c r="B5817" t="s">
        <v>8216</v>
      </c>
      <c r="C5817" t="s">
        <v>5507</v>
      </c>
      <c r="D5817" t="s">
        <v>5462</v>
      </c>
      <c r="E5817" t="s">
        <v>5452</v>
      </c>
      <c r="F5817" t="s">
        <v>199</v>
      </c>
      <c r="G5817" t="s">
        <v>189</v>
      </c>
      <c r="H5817" t="s">
        <v>200</v>
      </c>
      <c r="I5817" t="s">
        <v>151</v>
      </c>
      <c r="J5817" t="s">
        <v>164</v>
      </c>
      <c r="K5817"/>
      <c r="L5817" t="s">
        <v>155</v>
      </c>
      <c r="M5817" t="s">
        <v>155</v>
      </c>
      <c r="N5817" t="n">
        <v>-67.1545</v>
      </c>
      <c r="O5817" t="n">
        <v>18.433</v>
      </c>
      <c r="P5817" t="n">
        <v>502</v>
      </c>
      <c r="Q5817" t="n">
        <v>502</v>
      </c>
      <c r="R5817" t="n">
        <v>67.5</v>
      </c>
      <c r="S5817" t="n">
        <v>0</v>
      </c>
      <c r="T5817" t="n">
        <v>0</v>
      </c>
      <c r="U5817" t="n">
        <v>100</v>
      </c>
      <c r="V5817" t="n">
        <v>0</v>
      </c>
      <c r="W5817" t="n">
        <v>0</v>
      </c>
      <c r="X5817" t="n">
        <v>69</v>
      </c>
      <c r="Y5817"/>
      <c r="Z5817" t="n">
        <v>50</v>
      </c>
      <c r="AA5817"/>
      <c r="AB5817"/>
      <c r="AC5817"/>
      <c r="AD5817"/>
      <c r="AE5817"/>
      <c r="AF5817" t="n">
        <v>215</v>
      </c>
      <c r="AG5817" t="n">
        <v>57</v>
      </c>
      <c r="AH5817" t="n">
        <v>57</v>
      </c>
      <c r="AI5817" t="n">
        <v>3162</v>
      </c>
      <c r="AJ5817" t="n">
        <v>3272</v>
      </c>
      <c r="AK5817" t="n">
        <v>2127</v>
      </c>
      <c r="AL5817" t="n">
        <v>1307</v>
      </c>
      <c r="AM5817"/>
      <c r="AN5817"/>
      <c r="AO5817"/>
      <c r="AP5817"/>
      <c r="AQ5817"/>
      <c r="AR5817"/>
    </row>
    <row r="5818">
      <c r="A5818" t="n">
        <v>495998</v>
      </c>
      <c r="B5818" t="s">
        <v>8217</v>
      </c>
      <c r="C5818" t="s">
        <v>797</v>
      </c>
      <c r="D5818" t="s">
        <v>440</v>
      </c>
      <c r="E5818" t="s">
        <v>267</v>
      </c>
      <c r="F5818" t="s">
        <v>199</v>
      </c>
      <c r="G5818" t="s">
        <v>189</v>
      </c>
      <c r="H5818" t="s">
        <v>200</v>
      </c>
      <c r="I5818" t="s">
        <v>186</v>
      </c>
      <c r="J5818" t="s">
        <v>164</v>
      </c>
      <c r="K5818"/>
      <c r="L5818" t="s">
        <v>155</v>
      </c>
      <c r="M5818" t="s">
        <v>155</v>
      </c>
      <c r="N5818" t="n">
        <v>-119.0158</v>
      </c>
      <c r="O5818" t="n">
        <v>36.0716</v>
      </c>
      <c r="P5818" t="n">
        <v>124</v>
      </c>
      <c r="Q5818" t="n">
        <v>124</v>
      </c>
      <c r="R5818" t="n">
        <v>94.4</v>
      </c>
      <c r="S5818" t="n">
        <v>6.5</v>
      </c>
      <c r="T5818" t="n">
        <v>1.6</v>
      </c>
      <c r="U5818" t="n">
        <v>77.4</v>
      </c>
      <c r="V5818" t="n">
        <v>3.2</v>
      </c>
      <c r="W5818" t="n">
        <v>0</v>
      </c>
      <c r="X5818" t="n">
        <v>54</v>
      </c>
      <c r="Y5818"/>
      <c r="Z5818" t="n">
        <v>49</v>
      </c>
      <c r="AA5818"/>
      <c r="AB5818"/>
      <c r="AC5818"/>
      <c r="AD5818"/>
      <c r="AE5818"/>
      <c r="AF5818" t="n">
        <v>46</v>
      </c>
      <c r="AG5818" t="n">
        <v>82</v>
      </c>
      <c r="AH5818" t="n">
        <v>83</v>
      </c>
      <c r="AI5818" t="n">
        <v>23151</v>
      </c>
      <c r="AJ5818" t="n">
        <v>23404</v>
      </c>
      <c r="AK5818" t="n">
        <v>22065</v>
      </c>
      <c r="AL5818" t="n">
        <v>27119</v>
      </c>
      <c r="AM5818"/>
      <c r="AN5818"/>
      <c r="AO5818"/>
      <c r="AP5818"/>
      <c r="AQ5818"/>
      <c r="AR5818"/>
    </row>
    <row r="5819">
      <c r="A5819" t="n">
        <v>496043</v>
      </c>
      <c r="B5819" t="s">
        <v>8218</v>
      </c>
      <c r="C5819" t="s">
        <v>557</v>
      </c>
      <c r="D5819" t="s">
        <v>440</v>
      </c>
      <c r="E5819" t="s">
        <v>267</v>
      </c>
      <c r="F5819" t="s">
        <v>162</v>
      </c>
      <c r="G5819" t="s">
        <v>163</v>
      </c>
      <c r="H5819" t="s">
        <v>150</v>
      </c>
      <c r="I5819" t="s">
        <v>186</v>
      </c>
      <c r="J5819" t="s">
        <v>164</v>
      </c>
      <c r="K5819" t="s">
        <v>209</v>
      </c>
      <c r="L5819" t="s">
        <v>155</v>
      </c>
      <c r="M5819" t="s">
        <v>155</v>
      </c>
      <c r="N5819" t="n">
        <v>-117.3505</v>
      </c>
      <c r="O5819" t="n">
        <v>34.0773</v>
      </c>
      <c r="P5819" t="n">
        <v>536</v>
      </c>
      <c r="Q5819"/>
      <c r="R5819"/>
      <c r="S5819"/>
      <c r="T5819"/>
      <c r="U5819"/>
      <c r="V5819"/>
      <c r="W5819"/>
      <c r="X5819"/>
      <c r="Y5819"/>
      <c r="Z5819"/>
      <c r="AA5819"/>
      <c r="AB5819"/>
      <c r="AC5819"/>
      <c r="AD5819"/>
      <c r="AE5819"/>
      <c r="AF5819"/>
      <c r="AG5819"/>
      <c r="AH5819"/>
      <c r="AI5819"/>
      <c r="AJ5819"/>
      <c r="AK5819"/>
      <c r="AL5819"/>
      <c r="AM5819"/>
      <c r="AN5819"/>
      <c r="AO5819"/>
      <c r="AP5819"/>
      <c r="AQ5819" t="n">
        <v>56</v>
      </c>
      <c r="AR5819" t="n">
        <v>80</v>
      </c>
    </row>
    <row r="5820">
      <c r="A5820" t="n">
        <v>496052</v>
      </c>
      <c r="B5820" t="s">
        <v>8219</v>
      </c>
      <c r="C5820" t="s">
        <v>1252</v>
      </c>
      <c r="D5820" t="s">
        <v>1078</v>
      </c>
      <c r="E5820" t="s">
        <v>147</v>
      </c>
      <c r="F5820" t="s">
        <v>199</v>
      </c>
      <c r="G5820" t="s">
        <v>189</v>
      </c>
      <c r="H5820" t="s">
        <v>200</v>
      </c>
      <c r="I5820" t="s">
        <v>186</v>
      </c>
      <c r="J5820" t="s">
        <v>164</v>
      </c>
      <c r="K5820"/>
      <c r="L5820" t="s">
        <v>155</v>
      </c>
      <c r="M5820" t="s">
        <v>155</v>
      </c>
      <c r="N5820" t="n">
        <v>-81.614</v>
      </c>
      <c r="O5820" t="n">
        <v>27.9554</v>
      </c>
      <c r="P5820" t="n">
        <v>30</v>
      </c>
      <c r="Q5820" t="n">
        <v>30</v>
      </c>
      <c r="R5820" t="n">
        <v>23.3</v>
      </c>
      <c r="S5820" t="n">
        <v>10</v>
      </c>
      <c r="T5820" t="n">
        <v>33.3</v>
      </c>
      <c r="U5820" t="n">
        <v>53.3</v>
      </c>
      <c r="V5820" t="n">
        <v>0</v>
      </c>
      <c r="W5820" t="n">
        <v>0</v>
      </c>
      <c r="X5820" t="n">
        <v>100</v>
      </c>
      <c r="Y5820"/>
      <c r="Z5820" t="n">
        <v>5</v>
      </c>
      <c r="AA5820"/>
      <c r="AB5820"/>
      <c r="AC5820"/>
      <c r="AD5820"/>
      <c r="AE5820"/>
      <c r="AF5820" t="n">
        <v>19</v>
      </c>
      <c r="AG5820" t="n">
        <v>50</v>
      </c>
      <c r="AH5820" t="n">
        <v>50</v>
      </c>
      <c r="AI5820" t="n">
        <v>15523</v>
      </c>
      <c r="AJ5820" t="n">
        <v>15598</v>
      </c>
      <c r="AK5820" t="n">
        <v>14166</v>
      </c>
      <c r="AL5820"/>
      <c r="AM5820" t="n">
        <v>20644</v>
      </c>
      <c r="AN5820"/>
      <c r="AO5820"/>
      <c r="AP5820"/>
      <c r="AQ5820"/>
      <c r="AR5820"/>
    </row>
    <row r="5821">
      <c r="A5821" t="n">
        <v>496061</v>
      </c>
      <c r="B5821" t="s">
        <v>8220</v>
      </c>
      <c r="C5821" t="s">
        <v>1304</v>
      </c>
      <c r="D5821" t="s">
        <v>3795</v>
      </c>
      <c r="E5821" t="s">
        <v>1434</v>
      </c>
      <c r="F5821" t="s">
        <v>279</v>
      </c>
      <c r="G5821" t="s">
        <v>189</v>
      </c>
      <c r="H5821" t="s">
        <v>174</v>
      </c>
      <c r="I5821" t="s">
        <v>151</v>
      </c>
      <c r="J5821" t="s">
        <v>164</v>
      </c>
      <c r="K5821"/>
      <c r="L5821" t="s">
        <v>155</v>
      </c>
      <c r="M5821" t="s">
        <v>155</v>
      </c>
      <c r="N5821" t="n">
        <v>-82.9428</v>
      </c>
      <c r="O5821" t="n">
        <v>40.0998</v>
      </c>
      <c r="P5821"/>
      <c r="Q5821"/>
      <c r="R5821"/>
      <c r="S5821"/>
      <c r="T5821"/>
      <c r="U5821"/>
      <c r="V5821"/>
      <c r="W5821"/>
      <c r="X5821" t="n">
        <v>82</v>
      </c>
      <c r="Y5821" t="n">
        <v>81</v>
      </c>
      <c r="Z5821" t="n">
        <v>20</v>
      </c>
      <c r="AA5821" t="n">
        <v>3</v>
      </c>
      <c r="AB5821" t="n">
        <v>100</v>
      </c>
      <c r="AC5821"/>
      <c r="AD5821"/>
      <c r="AE5821"/>
      <c r="AF5821"/>
      <c r="AG5821"/>
      <c r="AH5821"/>
      <c r="AI5821"/>
      <c r="AJ5821"/>
      <c r="AK5821"/>
      <c r="AL5821"/>
      <c r="AM5821"/>
      <c r="AN5821"/>
      <c r="AO5821"/>
      <c r="AP5821"/>
      <c r="AQ5821"/>
      <c r="AR5821"/>
    </row>
    <row r="5822">
      <c r="A5822" t="n">
        <v>496186</v>
      </c>
      <c r="B5822" t="s">
        <v>8221</v>
      </c>
      <c r="C5822" t="s">
        <v>8222</v>
      </c>
      <c r="D5822" t="s">
        <v>440</v>
      </c>
      <c r="E5822" t="s">
        <v>267</v>
      </c>
      <c r="F5822" t="s">
        <v>188</v>
      </c>
      <c r="G5822" t="s">
        <v>189</v>
      </c>
      <c r="H5822" t="s">
        <v>150</v>
      </c>
      <c r="I5822" t="s">
        <v>186</v>
      </c>
      <c r="J5822" t="s">
        <v>168</v>
      </c>
      <c r="K5822" t="s">
        <v>176</v>
      </c>
      <c r="L5822" t="s">
        <v>155</v>
      </c>
      <c r="M5822" t="s">
        <v>155</v>
      </c>
      <c r="N5822" t="n">
        <v>-117.1061</v>
      </c>
      <c r="O5822" t="n">
        <v>32.6616</v>
      </c>
      <c r="P5822" t="n">
        <v>1792</v>
      </c>
      <c r="Q5822" t="n">
        <v>1792</v>
      </c>
      <c r="R5822" t="n">
        <v>20.4</v>
      </c>
      <c r="S5822" t="n">
        <v>19.2</v>
      </c>
      <c r="T5822" t="n">
        <v>25.1</v>
      </c>
      <c r="U5822" t="n">
        <v>12.7</v>
      </c>
      <c r="V5822" t="n">
        <v>5.6</v>
      </c>
      <c r="W5822" t="n">
        <v>0</v>
      </c>
      <c r="X5822"/>
      <c r="Y5822"/>
      <c r="Z5822" t="n">
        <v>10</v>
      </c>
      <c r="AA5822"/>
      <c r="AB5822"/>
      <c r="AC5822"/>
      <c r="AD5822"/>
      <c r="AE5822"/>
      <c r="AF5822" t="n">
        <v>35</v>
      </c>
      <c r="AG5822" t="n">
        <v>16</v>
      </c>
      <c r="AH5822" t="n">
        <v>16</v>
      </c>
      <c r="AI5822" t="n">
        <v>18936</v>
      </c>
      <c r="AJ5822" t="n">
        <v>22473</v>
      </c>
      <c r="AK5822" t="n">
        <v>22876</v>
      </c>
      <c r="AL5822" t="n">
        <v>24312</v>
      </c>
      <c r="AM5822"/>
      <c r="AN5822"/>
      <c r="AO5822" t="n">
        <v>24</v>
      </c>
      <c r="AP5822"/>
      <c r="AQ5822"/>
      <c r="AR5822"/>
    </row>
    <row r="5823">
      <c r="A5823" t="n">
        <v>496265</v>
      </c>
      <c r="B5823" t="s">
        <v>8223</v>
      </c>
      <c r="C5823" t="s">
        <v>4518</v>
      </c>
      <c r="D5823" t="s">
        <v>4200</v>
      </c>
      <c r="E5823" t="s">
        <v>997</v>
      </c>
      <c r="F5823" t="s">
        <v>279</v>
      </c>
      <c r="G5823" t="s">
        <v>189</v>
      </c>
      <c r="H5823" t="s">
        <v>174</v>
      </c>
      <c r="I5823" t="s">
        <v>186</v>
      </c>
      <c r="J5823" t="s">
        <v>164</v>
      </c>
      <c r="K5823"/>
      <c r="L5823" t="s">
        <v>155</v>
      </c>
      <c r="M5823" t="s">
        <v>155</v>
      </c>
      <c r="N5823" t="n">
        <v>-77.6422</v>
      </c>
      <c r="O5823" t="n">
        <v>39.9958</v>
      </c>
      <c r="P5823" t="n">
        <v>96</v>
      </c>
      <c r="Q5823" t="n">
        <v>96</v>
      </c>
      <c r="R5823" t="n">
        <v>11.5</v>
      </c>
      <c r="S5823" t="n">
        <v>86.5</v>
      </c>
      <c r="T5823" t="n">
        <v>1</v>
      </c>
      <c r="U5823" t="n">
        <v>9.4</v>
      </c>
      <c r="V5823" t="n">
        <v>0</v>
      </c>
      <c r="W5823" t="n">
        <v>0</v>
      </c>
      <c r="X5823" t="n">
        <v>91</v>
      </c>
      <c r="Y5823"/>
      <c r="Z5823" t="n">
        <v>13</v>
      </c>
      <c r="AA5823" t="n">
        <v>11</v>
      </c>
      <c r="AB5823" t="n">
        <v>72.7</v>
      </c>
      <c r="AC5823"/>
      <c r="AD5823"/>
      <c r="AE5823"/>
      <c r="AF5823" t="n">
        <v>11</v>
      </c>
      <c r="AG5823" t="n">
        <v>52</v>
      </c>
      <c r="AH5823" t="n">
        <v>70</v>
      </c>
      <c r="AI5823" t="n">
        <v>23210</v>
      </c>
      <c r="AJ5823" t="n">
        <v>15496</v>
      </c>
      <c r="AK5823" t="n">
        <v>23238</v>
      </c>
      <c r="AL5823"/>
      <c r="AM5823" t="n">
        <v>24978</v>
      </c>
      <c r="AN5823" t="n">
        <v>27701</v>
      </c>
      <c r="AO5823" t="n">
        <v>31</v>
      </c>
      <c r="AP5823"/>
      <c r="AQ5823"/>
      <c r="AR5823"/>
    </row>
    <row r="5824">
      <c r="A5824" t="n">
        <v>496283</v>
      </c>
      <c r="B5824" t="s">
        <v>8224</v>
      </c>
      <c r="C5824" t="s">
        <v>1411</v>
      </c>
      <c r="D5824" t="s">
        <v>1407</v>
      </c>
      <c r="E5824" t="s">
        <v>914</v>
      </c>
      <c r="F5824" t="s">
        <v>188</v>
      </c>
      <c r="G5824" t="s">
        <v>189</v>
      </c>
      <c r="H5824" t="s">
        <v>150</v>
      </c>
      <c r="I5824" t="s">
        <v>151</v>
      </c>
      <c r="J5824" t="s">
        <v>164</v>
      </c>
      <c r="K5824"/>
      <c r="L5824" t="s">
        <v>155</v>
      </c>
      <c r="M5824" t="s">
        <v>155</v>
      </c>
      <c r="N5824" t="n">
        <v>-112.0023</v>
      </c>
      <c r="O5824" t="n">
        <v>43.481</v>
      </c>
      <c r="P5824" t="n">
        <v>297</v>
      </c>
      <c r="Q5824" t="n">
        <v>277</v>
      </c>
      <c r="R5824" t="n">
        <v>87.7</v>
      </c>
      <c r="S5824" t="n">
        <v>63.9</v>
      </c>
      <c r="T5824" t="n">
        <v>1.1</v>
      </c>
      <c r="U5824" t="n">
        <v>14.8</v>
      </c>
      <c r="V5824" t="n">
        <v>0.7</v>
      </c>
      <c r="W5824" t="n">
        <v>0</v>
      </c>
      <c r="X5824" t="n">
        <v>25</v>
      </c>
      <c r="Y5824"/>
      <c r="Z5824" t="n">
        <v>22</v>
      </c>
      <c r="AA5824"/>
      <c r="AB5824"/>
      <c r="AC5824"/>
      <c r="AD5824"/>
      <c r="AE5824"/>
      <c r="AF5824" t="n">
        <v>9</v>
      </c>
      <c r="AG5824" t="n">
        <v>61</v>
      </c>
      <c r="AH5824" t="n">
        <v>68</v>
      </c>
      <c r="AI5824" t="n">
        <v>31618</v>
      </c>
      <c r="AJ5824" t="n">
        <v>31252</v>
      </c>
      <c r="AK5824"/>
      <c r="AL5824" t="n">
        <v>31220</v>
      </c>
      <c r="AM5824"/>
      <c r="AN5824"/>
      <c r="AO5824"/>
      <c r="AP5824"/>
      <c r="AQ5824"/>
      <c r="AR5824"/>
    </row>
    <row r="5825">
      <c r="A5825" t="n">
        <v>496326</v>
      </c>
      <c r="B5825" t="s">
        <v>8225</v>
      </c>
      <c r="C5825" t="s">
        <v>1406</v>
      </c>
      <c r="D5825" t="s">
        <v>1407</v>
      </c>
      <c r="E5825" t="s">
        <v>914</v>
      </c>
      <c r="F5825" t="s">
        <v>188</v>
      </c>
      <c r="G5825" t="s">
        <v>189</v>
      </c>
      <c r="H5825" t="s">
        <v>150</v>
      </c>
      <c r="I5825" t="s">
        <v>151</v>
      </c>
      <c r="J5825" t="s">
        <v>164</v>
      </c>
      <c r="K5825"/>
      <c r="L5825" t="s">
        <v>155</v>
      </c>
      <c r="M5825" t="s">
        <v>155</v>
      </c>
      <c r="N5825" t="n">
        <v>-116.2986</v>
      </c>
      <c r="O5825" t="n">
        <v>43.5909</v>
      </c>
      <c r="P5825" t="n">
        <v>559</v>
      </c>
      <c r="Q5825" t="n">
        <v>525</v>
      </c>
      <c r="R5825" t="n">
        <v>89.3</v>
      </c>
      <c r="S5825" t="n">
        <v>57</v>
      </c>
      <c r="T5825" t="n">
        <v>5.5</v>
      </c>
      <c r="U5825" t="n">
        <v>12</v>
      </c>
      <c r="V5825" t="n">
        <v>2.7</v>
      </c>
      <c r="W5825" t="n">
        <v>0</v>
      </c>
      <c r="X5825" t="n">
        <v>71</v>
      </c>
      <c r="Y5825"/>
      <c r="Z5825" t="n">
        <v>27</v>
      </c>
      <c r="AA5825"/>
      <c r="AB5825"/>
      <c r="AC5825"/>
      <c r="AD5825"/>
      <c r="AE5825"/>
      <c r="AF5825" t="n">
        <v>7</v>
      </c>
      <c r="AG5825" t="n">
        <v>49</v>
      </c>
      <c r="AH5825" t="n">
        <v>63</v>
      </c>
      <c r="AI5825" t="n">
        <v>28617</v>
      </c>
      <c r="AJ5825" t="n">
        <v>27146</v>
      </c>
      <c r="AK5825" t="n">
        <v>34345</v>
      </c>
      <c r="AL5825" t="n">
        <v>34345</v>
      </c>
      <c r="AM5825"/>
      <c r="AN5825"/>
      <c r="AO5825"/>
      <c r="AP5825" t="n">
        <v>14</v>
      </c>
      <c r="AQ5825" t="n">
        <v>3</v>
      </c>
      <c r="AR5825"/>
    </row>
    <row r="5826">
      <c r="A5826" t="n">
        <v>496371</v>
      </c>
      <c r="B5826" t="s">
        <v>8226</v>
      </c>
      <c r="C5826" t="s">
        <v>4026</v>
      </c>
      <c r="D5826" t="s">
        <v>3795</v>
      </c>
      <c r="E5826" t="s">
        <v>1434</v>
      </c>
      <c r="F5826" t="s">
        <v>199</v>
      </c>
      <c r="G5826" t="s">
        <v>189</v>
      </c>
      <c r="H5826" t="s">
        <v>200</v>
      </c>
      <c r="I5826" t="s">
        <v>186</v>
      </c>
      <c r="J5826" t="s">
        <v>164</v>
      </c>
      <c r="K5826"/>
      <c r="L5826" t="s">
        <v>155</v>
      </c>
      <c r="M5826" t="s">
        <v>155</v>
      </c>
      <c r="N5826" t="n">
        <v>-82.5944</v>
      </c>
      <c r="O5826" t="n">
        <v>38.4472</v>
      </c>
      <c r="P5826" t="n">
        <v>21</v>
      </c>
      <c r="Q5826" t="n">
        <v>21</v>
      </c>
      <c r="R5826" t="n">
        <v>19</v>
      </c>
      <c r="S5826" t="n">
        <v>90.5</v>
      </c>
      <c r="T5826" t="n">
        <v>9.5</v>
      </c>
      <c r="U5826" t="n">
        <v>0</v>
      </c>
      <c r="V5826" t="n">
        <v>0</v>
      </c>
      <c r="W5826" t="n">
        <v>0</v>
      </c>
      <c r="X5826" t="n">
        <v>0</v>
      </c>
      <c r="Y5826"/>
      <c r="Z5826" t="n">
        <v>9</v>
      </c>
      <c r="AA5826"/>
      <c r="AB5826"/>
      <c r="AC5826"/>
      <c r="AD5826"/>
      <c r="AE5826"/>
      <c r="AF5826" t="n">
        <v>6</v>
      </c>
      <c r="AG5826" t="n">
        <v>67</v>
      </c>
      <c r="AH5826" t="n">
        <v>71</v>
      </c>
      <c r="AI5826" t="n">
        <v>30807</v>
      </c>
      <c r="AJ5826" t="n">
        <v>30807</v>
      </c>
      <c r="AK5826"/>
      <c r="AL5826"/>
      <c r="AM5826"/>
      <c r="AN5826"/>
      <c r="AO5826"/>
      <c r="AP5826"/>
      <c r="AQ5826"/>
      <c r="AR5826"/>
    </row>
    <row r="5827">
      <c r="A5827" t="n">
        <v>496399</v>
      </c>
      <c r="B5827" t="s">
        <v>8227</v>
      </c>
      <c r="C5827" t="s">
        <v>505</v>
      </c>
      <c r="D5827" t="s">
        <v>440</v>
      </c>
      <c r="E5827" t="s">
        <v>267</v>
      </c>
      <c r="F5827" t="s">
        <v>162</v>
      </c>
      <c r="G5827" t="s">
        <v>163</v>
      </c>
      <c r="H5827" t="s">
        <v>150</v>
      </c>
      <c r="I5827" t="s">
        <v>151</v>
      </c>
      <c r="J5827" t="s">
        <v>164</v>
      </c>
      <c r="K5827"/>
      <c r="L5827" t="s">
        <v>155</v>
      </c>
      <c r="M5827" t="s">
        <v>155</v>
      </c>
      <c r="N5827" t="n">
        <v>-119.7879</v>
      </c>
      <c r="O5827" t="n">
        <v>36.7413</v>
      </c>
      <c r="P5827" t="n">
        <v>60</v>
      </c>
      <c r="Q5827" t="n">
        <v>60</v>
      </c>
      <c r="R5827" t="n">
        <v>90</v>
      </c>
      <c r="S5827" t="n">
        <v>8.3</v>
      </c>
      <c r="T5827" t="n">
        <v>23.3</v>
      </c>
      <c r="U5827" t="n">
        <v>66.7</v>
      </c>
      <c r="V5827" t="n">
        <v>0</v>
      </c>
      <c r="W5827" t="n">
        <v>0</v>
      </c>
      <c r="X5827" t="n">
        <v>100</v>
      </c>
      <c r="Y5827"/>
      <c r="Z5827" t="n">
        <v>5</v>
      </c>
      <c r="AA5827"/>
      <c r="AB5827"/>
      <c r="AC5827"/>
      <c r="AD5827"/>
      <c r="AE5827"/>
      <c r="AF5827" t="n">
        <v>17</v>
      </c>
      <c r="AG5827" t="n">
        <v>41</v>
      </c>
      <c r="AH5827" t="n">
        <v>41</v>
      </c>
      <c r="AI5827" t="n">
        <v>18571</v>
      </c>
      <c r="AJ5827" t="n">
        <v>6229</v>
      </c>
      <c r="AK5827"/>
      <c r="AL5827" t="n">
        <v>7336</v>
      </c>
      <c r="AM5827"/>
      <c r="AN5827"/>
      <c r="AO5827"/>
      <c r="AP5827"/>
      <c r="AQ5827"/>
      <c r="AR5827"/>
    </row>
    <row r="5828">
      <c r="A5828" t="n">
        <v>496423</v>
      </c>
      <c r="B5828" t="s">
        <v>8228</v>
      </c>
      <c r="C5828" t="s">
        <v>5201</v>
      </c>
      <c r="D5828" t="s">
        <v>5199</v>
      </c>
      <c r="E5828" t="s">
        <v>267</v>
      </c>
      <c r="F5828" t="s">
        <v>199</v>
      </c>
      <c r="G5828" t="s">
        <v>189</v>
      </c>
      <c r="H5828" t="s">
        <v>200</v>
      </c>
      <c r="I5828" t="s">
        <v>151</v>
      </c>
      <c r="J5828" t="s">
        <v>164</v>
      </c>
      <c r="K5828"/>
      <c r="L5828" t="s">
        <v>155</v>
      </c>
      <c r="M5828" t="s">
        <v>155</v>
      </c>
      <c r="N5828" t="n">
        <v>-122.4955</v>
      </c>
      <c r="O5828" t="n">
        <v>48.7913</v>
      </c>
      <c r="P5828" t="n">
        <v>14</v>
      </c>
      <c r="Q5828" t="n">
        <v>14</v>
      </c>
      <c r="R5828" t="n">
        <v>85.7</v>
      </c>
      <c r="S5828" t="n">
        <v>57.1</v>
      </c>
      <c r="T5828" t="n">
        <v>0</v>
      </c>
      <c r="U5828" t="n">
        <v>28.6</v>
      </c>
      <c r="V5828" t="n">
        <v>14.3</v>
      </c>
      <c r="W5828" t="n">
        <v>0</v>
      </c>
      <c r="X5828" t="n">
        <v>93</v>
      </c>
      <c r="Y5828"/>
      <c r="Z5828" t="n">
        <v>20</v>
      </c>
      <c r="AA5828"/>
      <c r="AB5828"/>
      <c r="AC5828"/>
      <c r="AD5828"/>
      <c r="AE5828"/>
      <c r="AF5828" t="n">
        <v>13</v>
      </c>
      <c r="AG5828" t="n">
        <v>0</v>
      </c>
      <c r="AH5828" t="n">
        <v>50</v>
      </c>
      <c r="AI5828" t="n">
        <v>13129</v>
      </c>
      <c r="AJ5828"/>
      <c r="AK5828"/>
      <c r="AL5828"/>
      <c r="AM5828"/>
      <c r="AN5828"/>
      <c r="AO5828"/>
      <c r="AP5828"/>
      <c r="AQ5828"/>
      <c r="AR5828"/>
    </row>
    <row r="5829">
      <c r="A5829" t="n">
        <v>496469</v>
      </c>
      <c r="B5829" t="s">
        <v>8229</v>
      </c>
      <c r="C5829" t="s">
        <v>473</v>
      </c>
      <c r="D5829" t="s">
        <v>440</v>
      </c>
      <c r="E5829" t="s">
        <v>267</v>
      </c>
      <c r="F5829" t="s">
        <v>162</v>
      </c>
      <c r="G5829" t="s">
        <v>163</v>
      </c>
      <c r="H5829" t="s">
        <v>150</v>
      </c>
      <c r="I5829" t="s">
        <v>151</v>
      </c>
      <c r="J5829" t="s">
        <v>164</v>
      </c>
      <c r="K5829"/>
      <c r="L5829" t="s">
        <v>155</v>
      </c>
      <c r="M5829" t="s">
        <v>155</v>
      </c>
      <c r="N5829" t="n">
        <v>-117.8895</v>
      </c>
      <c r="O5829" t="n">
        <v>33.8379</v>
      </c>
      <c r="P5829" t="n">
        <v>204</v>
      </c>
      <c r="Q5829"/>
      <c r="R5829"/>
      <c r="S5829"/>
      <c r="T5829"/>
      <c r="U5829"/>
      <c r="V5829"/>
      <c r="W5829"/>
      <c r="X5829"/>
      <c r="Y5829"/>
      <c r="Z5829"/>
      <c r="AA5829"/>
      <c r="AB5829"/>
      <c r="AC5829"/>
      <c r="AD5829"/>
      <c r="AE5829"/>
      <c r="AF5829"/>
      <c r="AG5829"/>
      <c r="AH5829"/>
      <c r="AI5829"/>
      <c r="AJ5829"/>
      <c r="AK5829"/>
      <c r="AL5829"/>
      <c r="AM5829"/>
      <c r="AN5829"/>
      <c r="AO5829"/>
      <c r="AP5829"/>
      <c r="AQ5829" t="n">
        <v>12</v>
      </c>
      <c r="AR5829" t="n">
        <v>10</v>
      </c>
    </row>
    <row r="5830">
      <c r="A5830" t="n">
        <v>496478</v>
      </c>
      <c r="B5830" t="s">
        <v>8230</v>
      </c>
      <c r="C5830" t="s">
        <v>257</v>
      </c>
      <c r="D5830" t="s">
        <v>1745</v>
      </c>
      <c r="E5830" t="s">
        <v>1434</v>
      </c>
      <c r="F5830" t="s">
        <v>199</v>
      </c>
      <c r="G5830" t="s">
        <v>189</v>
      </c>
      <c r="H5830" t="s">
        <v>200</v>
      </c>
      <c r="I5830" t="s">
        <v>151</v>
      </c>
      <c r="J5830" t="s">
        <v>164</v>
      </c>
      <c r="K5830"/>
      <c r="L5830" t="s">
        <v>155</v>
      </c>
      <c r="M5830" t="s">
        <v>155</v>
      </c>
      <c r="N5830" t="n">
        <v>-83.1661</v>
      </c>
      <c r="O5830" t="n">
        <v>42.5522</v>
      </c>
      <c r="P5830" t="n">
        <v>109</v>
      </c>
      <c r="Q5830" t="n">
        <v>109</v>
      </c>
      <c r="R5830" t="n">
        <v>28.4</v>
      </c>
      <c r="S5830" t="n">
        <v>75.2</v>
      </c>
      <c r="T5830" t="n">
        <v>19.3</v>
      </c>
      <c r="U5830" t="n">
        <v>5.5</v>
      </c>
      <c r="V5830" t="n">
        <v>0</v>
      </c>
      <c r="W5830" t="n">
        <v>0</v>
      </c>
      <c r="X5830"/>
      <c r="Y5830"/>
      <c r="Z5830" t="n">
        <v>5</v>
      </c>
      <c r="AA5830"/>
      <c r="AB5830"/>
      <c r="AC5830"/>
      <c r="AD5830"/>
      <c r="AE5830"/>
      <c r="AF5830" t="n">
        <v>0</v>
      </c>
      <c r="AG5830" t="n">
        <v>13</v>
      </c>
      <c r="AH5830" t="n">
        <v>16</v>
      </c>
      <c r="AI5830"/>
      <c r="AJ5830"/>
      <c r="AK5830"/>
      <c r="AL5830"/>
      <c r="AM5830"/>
      <c r="AN5830"/>
      <c r="AO5830"/>
      <c r="AP5830"/>
      <c r="AQ5830"/>
      <c r="AR5830"/>
    </row>
    <row r="5831">
      <c r="A5831" t="n">
        <v>496520</v>
      </c>
      <c r="B5831" t="s">
        <v>8231</v>
      </c>
      <c r="C5831" t="s">
        <v>1501</v>
      </c>
      <c r="D5831" t="s">
        <v>1433</v>
      </c>
      <c r="E5831" t="s">
        <v>1434</v>
      </c>
      <c r="F5831" t="s">
        <v>199</v>
      </c>
      <c r="G5831" t="s">
        <v>189</v>
      </c>
      <c r="H5831" t="s">
        <v>200</v>
      </c>
      <c r="I5831" t="s">
        <v>151</v>
      </c>
      <c r="J5831" t="s">
        <v>164</v>
      </c>
      <c r="K5831"/>
      <c r="L5831" t="s">
        <v>155</v>
      </c>
      <c r="M5831" t="s">
        <v>155</v>
      </c>
      <c r="N5831" t="n">
        <v>-87.6829</v>
      </c>
      <c r="O5831" t="n">
        <v>42.0439</v>
      </c>
      <c r="P5831" t="n">
        <v>102</v>
      </c>
      <c r="Q5831" t="n">
        <v>102</v>
      </c>
      <c r="R5831" t="n">
        <v>77.5</v>
      </c>
      <c r="S5831" t="n">
        <v>39.2</v>
      </c>
      <c r="T5831" t="n">
        <v>6.9</v>
      </c>
      <c r="U5831" t="n">
        <v>13.7</v>
      </c>
      <c r="V5831" t="n">
        <v>2</v>
      </c>
      <c r="W5831" t="n">
        <v>0</v>
      </c>
      <c r="X5831"/>
      <c r="Y5831"/>
      <c r="Z5831" t="n">
        <v>3</v>
      </c>
      <c r="AA5831"/>
      <c r="AB5831"/>
      <c r="AC5831"/>
      <c r="AD5831"/>
      <c r="AE5831"/>
      <c r="AF5831" t="n">
        <v>0</v>
      </c>
      <c r="AG5831" t="n">
        <v>7</v>
      </c>
      <c r="AH5831" t="n">
        <v>96</v>
      </c>
      <c r="AI5831"/>
      <c r="AJ5831"/>
      <c r="AK5831"/>
      <c r="AL5831"/>
      <c r="AM5831"/>
      <c r="AN5831"/>
      <c r="AO5831"/>
      <c r="AP5831"/>
      <c r="AQ5831"/>
      <c r="AR5831"/>
    </row>
    <row r="5832">
      <c r="A5832" t="n">
        <v>496539</v>
      </c>
      <c r="B5832" t="s">
        <v>8232</v>
      </c>
      <c r="C5832" t="s">
        <v>2514</v>
      </c>
      <c r="D5832" t="s">
        <v>1745</v>
      </c>
      <c r="E5832" t="s">
        <v>1434</v>
      </c>
      <c r="F5832" t="s">
        <v>199</v>
      </c>
      <c r="G5832" t="s">
        <v>189</v>
      </c>
      <c r="H5832" t="s">
        <v>200</v>
      </c>
      <c r="I5832" t="s">
        <v>186</v>
      </c>
      <c r="J5832" t="s">
        <v>164</v>
      </c>
      <c r="K5832"/>
      <c r="L5832" t="s">
        <v>155</v>
      </c>
      <c r="M5832" t="s">
        <v>155</v>
      </c>
      <c r="N5832" t="n">
        <v>-86.0905</v>
      </c>
      <c r="O5832" t="n">
        <v>42.8222</v>
      </c>
      <c r="P5832" t="n">
        <v>118</v>
      </c>
      <c r="Q5832" t="n">
        <v>118</v>
      </c>
      <c r="R5832" t="n">
        <v>98.3</v>
      </c>
      <c r="S5832" t="n">
        <v>82.2</v>
      </c>
      <c r="T5832" t="n">
        <v>1.7</v>
      </c>
      <c r="U5832" t="n">
        <v>7.6</v>
      </c>
      <c r="V5832" t="n">
        <v>5.9</v>
      </c>
      <c r="W5832" t="n">
        <v>0</v>
      </c>
      <c r="X5832" t="n">
        <v>100</v>
      </c>
      <c r="Y5832" t="n">
        <v>67</v>
      </c>
      <c r="Z5832" t="n">
        <v>20</v>
      </c>
      <c r="AA5832"/>
      <c r="AB5832"/>
      <c r="AC5832"/>
      <c r="AD5832"/>
      <c r="AE5832"/>
      <c r="AF5832" t="n">
        <v>38</v>
      </c>
      <c r="AG5832" t="n">
        <v>22</v>
      </c>
      <c r="AH5832" t="n">
        <v>23</v>
      </c>
      <c r="AI5832" t="n">
        <v>12108</v>
      </c>
      <c r="AJ5832" t="n">
        <v>9296</v>
      </c>
      <c r="AK5832" t="n">
        <v>9846</v>
      </c>
      <c r="AL5832" t="n">
        <v>14646</v>
      </c>
      <c r="AM5832" t="n">
        <v>16191</v>
      </c>
      <c r="AN5832" t="n">
        <v>16191</v>
      </c>
      <c r="AO5832"/>
      <c r="AP5832"/>
      <c r="AQ5832"/>
      <c r="AR5832"/>
    </row>
    <row r="5833">
      <c r="A5833" t="n">
        <v>496575</v>
      </c>
      <c r="B5833" t="s">
        <v>8233</v>
      </c>
      <c r="C5833" t="s">
        <v>2480</v>
      </c>
      <c r="D5833" t="s">
        <v>1745</v>
      </c>
      <c r="E5833" t="s">
        <v>1434</v>
      </c>
      <c r="F5833" t="s">
        <v>199</v>
      </c>
      <c r="G5833" t="s">
        <v>189</v>
      </c>
      <c r="H5833" t="s">
        <v>200</v>
      </c>
      <c r="I5833" t="s">
        <v>151</v>
      </c>
      <c r="J5833" t="s">
        <v>164</v>
      </c>
      <c r="K5833"/>
      <c r="L5833" t="s">
        <v>155</v>
      </c>
      <c r="M5833" t="s">
        <v>155</v>
      </c>
      <c r="N5833" t="n">
        <v>-83.0139</v>
      </c>
      <c r="O5833" t="n">
        <v>42.3416</v>
      </c>
      <c r="P5833" t="n">
        <v>90</v>
      </c>
      <c r="Q5833" t="n">
        <v>90</v>
      </c>
      <c r="R5833" t="n">
        <v>95.6</v>
      </c>
      <c r="S5833" t="n">
        <v>2.2</v>
      </c>
      <c r="T5833" t="n">
        <v>94.4</v>
      </c>
      <c r="U5833" t="n">
        <v>3.3</v>
      </c>
      <c r="V5833" t="n">
        <v>0</v>
      </c>
      <c r="W5833" t="n">
        <v>0</v>
      </c>
      <c r="X5833" t="n">
        <v>86</v>
      </c>
      <c r="Y5833"/>
      <c r="Z5833" t="n">
        <v>20</v>
      </c>
      <c r="AA5833"/>
      <c r="AB5833"/>
      <c r="AC5833"/>
      <c r="AD5833"/>
      <c r="AE5833"/>
      <c r="AF5833" t="n">
        <v>28</v>
      </c>
      <c r="AG5833" t="n">
        <v>24</v>
      </c>
      <c r="AH5833" t="n">
        <v>24</v>
      </c>
      <c r="AI5833" t="n">
        <v>19015</v>
      </c>
      <c r="AJ5833" t="n">
        <v>20750</v>
      </c>
      <c r="AK5833"/>
      <c r="AL5833"/>
      <c r="AM5833"/>
      <c r="AN5833"/>
      <c r="AO5833"/>
      <c r="AP5833"/>
      <c r="AQ5833"/>
      <c r="AR5833"/>
    </row>
    <row r="5834">
      <c r="A5834" t="n">
        <v>496618</v>
      </c>
      <c r="B5834" t="s">
        <v>8234</v>
      </c>
      <c r="C5834" t="s">
        <v>920</v>
      </c>
      <c r="D5834" t="s">
        <v>913</v>
      </c>
      <c r="E5834" t="s">
        <v>914</v>
      </c>
      <c r="F5834" t="s">
        <v>551</v>
      </c>
      <c r="G5834" t="s">
        <v>163</v>
      </c>
      <c r="H5834" t="s">
        <v>200</v>
      </c>
      <c r="I5834" t="s">
        <v>151</v>
      </c>
      <c r="J5834" t="s">
        <v>164</v>
      </c>
      <c r="K5834"/>
      <c r="L5834" t="s">
        <v>155</v>
      </c>
      <c r="M5834" t="s">
        <v>155</v>
      </c>
      <c r="N5834" t="n">
        <v>-105.042</v>
      </c>
      <c r="O5834" t="n">
        <v>39.7413</v>
      </c>
      <c r="P5834" t="n">
        <v>214</v>
      </c>
      <c r="Q5834" t="n">
        <v>214</v>
      </c>
      <c r="R5834" t="n">
        <v>93.5</v>
      </c>
      <c r="S5834" t="n">
        <v>26.2</v>
      </c>
      <c r="T5834" t="n">
        <v>16.8</v>
      </c>
      <c r="U5834" t="n">
        <v>46.7</v>
      </c>
      <c r="V5834" t="n">
        <v>1.4</v>
      </c>
      <c r="W5834" t="n">
        <v>0</v>
      </c>
      <c r="X5834" t="n">
        <v>77</v>
      </c>
      <c r="Y5834"/>
      <c r="Z5834" t="n">
        <v>23</v>
      </c>
      <c r="AA5834"/>
      <c r="AB5834"/>
      <c r="AC5834"/>
      <c r="AD5834"/>
      <c r="AE5834"/>
      <c r="AF5834" t="n">
        <v>94</v>
      </c>
      <c r="AG5834" t="n">
        <v>37</v>
      </c>
      <c r="AH5834" t="n">
        <v>37</v>
      </c>
      <c r="AI5834" t="n">
        <v>10195</v>
      </c>
      <c r="AJ5834" t="n">
        <v>10571</v>
      </c>
      <c r="AK5834" t="n">
        <v>10571</v>
      </c>
      <c r="AL5834"/>
      <c r="AM5834"/>
      <c r="AN5834"/>
      <c r="AO5834"/>
      <c r="AP5834"/>
      <c r="AQ5834"/>
      <c r="AR5834"/>
    </row>
    <row r="5835">
      <c r="A5835" t="n">
        <v>496627</v>
      </c>
      <c r="B5835" t="s">
        <v>8235</v>
      </c>
      <c r="C5835" t="s">
        <v>8236</v>
      </c>
      <c r="D5835" t="s">
        <v>440</v>
      </c>
      <c r="E5835" t="s">
        <v>267</v>
      </c>
      <c r="F5835" t="s">
        <v>188</v>
      </c>
      <c r="G5835" t="s">
        <v>189</v>
      </c>
      <c r="H5835" t="s">
        <v>150</v>
      </c>
      <c r="I5835" t="s">
        <v>186</v>
      </c>
      <c r="J5835" t="s">
        <v>164</v>
      </c>
      <c r="K5835"/>
      <c r="L5835" t="s">
        <v>155</v>
      </c>
      <c r="M5835" t="s">
        <v>155</v>
      </c>
      <c r="N5835" t="n">
        <v>-121.4815</v>
      </c>
      <c r="O5835" t="n">
        <v>38.4059</v>
      </c>
      <c r="P5835" t="n">
        <v>1274</v>
      </c>
      <c r="Q5835" t="n">
        <v>156</v>
      </c>
      <c r="R5835" t="n">
        <v>56.4</v>
      </c>
      <c r="S5835" t="n">
        <v>9.6</v>
      </c>
      <c r="T5835" t="n">
        <v>1.9</v>
      </c>
      <c r="U5835" t="n">
        <v>1.3</v>
      </c>
      <c r="V5835" t="n">
        <v>66.7</v>
      </c>
      <c r="W5835" t="n">
        <v>1.3</v>
      </c>
      <c r="X5835" t="n">
        <v>90</v>
      </c>
      <c r="Y5835"/>
      <c r="Z5835" t="n">
        <v>7</v>
      </c>
      <c r="AA5835" t="n">
        <v>33</v>
      </c>
      <c r="AB5835" t="n">
        <v>87.9</v>
      </c>
      <c r="AC5835" t="n">
        <v>33</v>
      </c>
      <c r="AD5835" t="n">
        <v>87.9</v>
      </c>
      <c r="AE5835" t="n">
        <v>87.9</v>
      </c>
      <c r="AF5835" t="n">
        <v>22</v>
      </c>
      <c r="AG5835" t="n">
        <v>0</v>
      </c>
      <c r="AH5835" t="n">
        <v>37</v>
      </c>
      <c r="AI5835" t="n">
        <v>69431</v>
      </c>
      <c r="AJ5835"/>
      <c r="AK5835"/>
      <c r="AL5835"/>
      <c r="AM5835"/>
      <c r="AN5835"/>
      <c r="AO5835"/>
      <c r="AP5835" t="n">
        <v>59</v>
      </c>
      <c r="AQ5835" t="n">
        <v>21</v>
      </c>
      <c r="AR5835" t="n">
        <v>209</v>
      </c>
    </row>
    <row r="5836">
      <c r="A5836" t="n">
        <v>496636</v>
      </c>
      <c r="B5836" t="s">
        <v>8237</v>
      </c>
      <c r="C5836" t="s">
        <v>1184</v>
      </c>
      <c r="D5836" t="s">
        <v>1078</v>
      </c>
      <c r="E5836" t="s">
        <v>147</v>
      </c>
      <c r="F5836" t="s">
        <v>188</v>
      </c>
      <c r="G5836" t="s">
        <v>189</v>
      </c>
      <c r="H5836" t="s">
        <v>150</v>
      </c>
      <c r="I5836" t="s">
        <v>186</v>
      </c>
      <c r="J5836" t="s">
        <v>164</v>
      </c>
      <c r="K5836"/>
      <c r="L5836" t="s">
        <v>155</v>
      </c>
      <c r="M5836" t="s">
        <v>155</v>
      </c>
      <c r="N5836" t="n">
        <v>-80.3276</v>
      </c>
      <c r="O5836" t="n">
        <v>25.9048</v>
      </c>
      <c r="P5836" t="n">
        <v>343</v>
      </c>
      <c r="Q5836" t="n">
        <v>343</v>
      </c>
      <c r="R5836" t="n">
        <v>83.1</v>
      </c>
      <c r="S5836" t="n">
        <v>1.7</v>
      </c>
      <c r="T5836" t="n">
        <v>8.7</v>
      </c>
      <c r="U5836" t="n">
        <v>89.5</v>
      </c>
      <c r="V5836" t="n">
        <v>0</v>
      </c>
      <c r="W5836" t="n">
        <v>0</v>
      </c>
      <c r="X5836"/>
      <c r="Y5836"/>
      <c r="Z5836" t="n">
        <v>18</v>
      </c>
      <c r="AA5836"/>
      <c r="AB5836"/>
      <c r="AC5836"/>
      <c r="AD5836"/>
      <c r="AE5836"/>
      <c r="AF5836" t="n">
        <v>40</v>
      </c>
      <c r="AG5836" t="n">
        <v>74</v>
      </c>
      <c r="AH5836" t="n">
        <v>74</v>
      </c>
      <c r="AI5836" t="n">
        <v>25650</v>
      </c>
      <c r="AJ5836" t="n">
        <v>25391</v>
      </c>
      <c r="AK5836" t="n">
        <v>25714</v>
      </c>
      <c r="AL5836"/>
      <c r="AM5836"/>
      <c r="AN5836"/>
      <c r="AO5836" t="n">
        <v>29</v>
      </c>
      <c r="AP5836" t="n">
        <v>22</v>
      </c>
      <c r="AQ5836"/>
      <c r="AR5836"/>
    </row>
    <row r="5837">
      <c r="A5837" t="n">
        <v>496645</v>
      </c>
      <c r="B5837" t="s">
        <v>8238</v>
      </c>
      <c r="C5837" t="s">
        <v>8239</v>
      </c>
      <c r="D5837" t="s">
        <v>3037</v>
      </c>
      <c r="E5837" t="s">
        <v>997</v>
      </c>
      <c r="F5837" t="s">
        <v>216</v>
      </c>
      <c r="G5837" t="s">
        <v>149</v>
      </c>
      <c r="H5837" t="s">
        <v>200</v>
      </c>
      <c r="I5837" t="s">
        <v>205</v>
      </c>
      <c r="J5837" t="s">
        <v>164</v>
      </c>
      <c r="K5837"/>
      <c r="L5837" t="s">
        <v>155</v>
      </c>
      <c r="M5837" t="s">
        <v>155</v>
      </c>
      <c r="N5837" t="n">
        <v>-74.8228</v>
      </c>
      <c r="O5837" t="n">
        <v>40.0189</v>
      </c>
      <c r="P5837" t="n">
        <v>358</v>
      </c>
      <c r="Q5837" t="n">
        <v>358</v>
      </c>
      <c r="R5837" t="n">
        <v>41.9</v>
      </c>
      <c r="S5837" t="n">
        <v>53.9</v>
      </c>
      <c r="T5837" t="n">
        <v>21.2</v>
      </c>
      <c r="U5837" t="n">
        <v>9.8</v>
      </c>
      <c r="V5837" t="n">
        <v>5</v>
      </c>
      <c r="W5837" t="n">
        <v>0</v>
      </c>
      <c r="X5837" t="n">
        <v>86</v>
      </c>
      <c r="Y5837" t="n">
        <v>89</v>
      </c>
      <c r="Z5837" t="n">
        <v>13</v>
      </c>
      <c r="AA5837"/>
      <c r="AB5837"/>
      <c r="AC5837"/>
      <c r="AD5837"/>
      <c r="AE5837"/>
      <c r="AF5837" t="n">
        <v>23</v>
      </c>
      <c r="AG5837" t="n">
        <v>6</v>
      </c>
      <c r="AH5837" t="n">
        <v>7</v>
      </c>
      <c r="AI5837"/>
      <c r="AJ5837"/>
      <c r="AK5837"/>
      <c r="AL5837"/>
      <c r="AM5837"/>
      <c r="AN5837"/>
      <c r="AO5837"/>
      <c r="AP5837"/>
      <c r="AQ5837"/>
      <c r="AR5837"/>
    </row>
    <row r="5838">
      <c r="A5838" t="n">
        <v>496654</v>
      </c>
      <c r="B5838" t="s">
        <v>8240</v>
      </c>
      <c r="C5838" t="s">
        <v>8241</v>
      </c>
      <c r="D5838" t="s">
        <v>440</v>
      </c>
      <c r="E5838" t="s">
        <v>267</v>
      </c>
      <c r="F5838" t="s">
        <v>279</v>
      </c>
      <c r="G5838" t="s">
        <v>189</v>
      </c>
      <c r="H5838" t="s">
        <v>174</v>
      </c>
      <c r="I5838" t="s">
        <v>151</v>
      </c>
      <c r="J5838" t="s">
        <v>164</v>
      </c>
      <c r="K5838"/>
      <c r="L5838" t="s">
        <v>155</v>
      </c>
      <c r="M5838" t="s">
        <v>155</v>
      </c>
      <c r="N5838" t="n">
        <v>-117.7965</v>
      </c>
      <c r="O5838" t="n">
        <v>33.7875</v>
      </c>
      <c r="P5838" t="n">
        <v>126</v>
      </c>
      <c r="Q5838" t="n">
        <v>126</v>
      </c>
      <c r="R5838" t="n">
        <v>79.4</v>
      </c>
      <c r="S5838" t="n">
        <v>4</v>
      </c>
      <c r="T5838" t="n">
        <v>13.5</v>
      </c>
      <c r="U5838" t="n">
        <v>42.9</v>
      </c>
      <c r="V5838" t="n">
        <v>39.7</v>
      </c>
      <c r="W5838" t="n">
        <v>0</v>
      </c>
      <c r="X5838" t="n">
        <v>90</v>
      </c>
      <c r="Y5838"/>
      <c r="Z5838" t="n">
        <v>4</v>
      </c>
      <c r="AA5838"/>
      <c r="AB5838"/>
      <c r="AC5838"/>
      <c r="AD5838"/>
      <c r="AE5838"/>
      <c r="AF5838" t="n">
        <v>10</v>
      </c>
      <c r="AG5838" t="n">
        <v>30</v>
      </c>
      <c r="AH5838" t="n">
        <v>30</v>
      </c>
      <c r="AI5838"/>
      <c r="AJ5838"/>
      <c r="AK5838"/>
      <c r="AL5838"/>
      <c r="AM5838"/>
      <c r="AN5838"/>
      <c r="AO5838"/>
      <c r="AP5838"/>
      <c r="AQ5838"/>
      <c r="AR5838"/>
    </row>
    <row r="5839">
      <c r="A5839" t="n">
        <v>496663</v>
      </c>
      <c r="B5839" t="s">
        <v>8242</v>
      </c>
      <c r="C5839" t="s">
        <v>463</v>
      </c>
      <c r="D5839" t="s">
        <v>440</v>
      </c>
      <c r="E5839" t="s">
        <v>267</v>
      </c>
      <c r="F5839" t="s">
        <v>199</v>
      </c>
      <c r="G5839" t="s">
        <v>189</v>
      </c>
      <c r="H5839" t="s">
        <v>200</v>
      </c>
      <c r="I5839" t="s">
        <v>151</v>
      </c>
      <c r="J5839" t="s">
        <v>164</v>
      </c>
      <c r="K5839"/>
      <c r="L5839" t="s">
        <v>155</v>
      </c>
      <c r="M5839" t="s">
        <v>155</v>
      </c>
      <c r="N5839" t="n">
        <v>-117.0861</v>
      </c>
      <c r="O5839" t="n">
        <v>32.7061</v>
      </c>
      <c r="P5839" t="n">
        <v>55</v>
      </c>
      <c r="Q5839" t="n">
        <v>55</v>
      </c>
      <c r="R5839" t="n">
        <v>21.8</v>
      </c>
      <c r="S5839" t="n">
        <v>3.6</v>
      </c>
      <c r="T5839" t="n">
        <v>38.2</v>
      </c>
      <c r="U5839" t="n">
        <v>45.5</v>
      </c>
      <c r="V5839" t="n">
        <v>10.9</v>
      </c>
      <c r="W5839" t="n">
        <v>0</v>
      </c>
      <c r="X5839" t="n">
        <v>85</v>
      </c>
      <c r="Y5839" t="n">
        <v>0</v>
      </c>
      <c r="Z5839" t="n">
        <v>7</v>
      </c>
      <c r="AA5839"/>
      <c r="AB5839"/>
      <c r="AC5839"/>
      <c r="AD5839"/>
      <c r="AE5839"/>
      <c r="AF5839" t="n">
        <v>49</v>
      </c>
      <c r="AG5839" t="n">
        <v>30</v>
      </c>
      <c r="AH5839" t="n">
        <v>30</v>
      </c>
      <c r="AI5839" t="n">
        <v>21194</v>
      </c>
      <c r="AJ5839" t="n">
        <v>21194</v>
      </c>
      <c r="AK5839"/>
      <c r="AL5839"/>
      <c r="AM5839"/>
      <c r="AN5839"/>
      <c r="AO5839"/>
      <c r="AP5839"/>
      <c r="AQ5839"/>
      <c r="AR5839"/>
    </row>
    <row r="5840">
      <c r="A5840" t="n">
        <v>496672</v>
      </c>
      <c r="B5840" t="s">
        <v>8243</v>
      </c>
      <c r="C5840" t="s">
        <v>4060</v>
      </c>
      <c r="D5840" t="s">
        <v>4049</v>
      </c>
      <c r="E5840" t="s">
        <v>283</v>
      </c>
      <c r="F5840" t="s">
        <v>199</v>
      </c>
      <c r="G5840" t="s">
        <v>189</v>
      </c>
      <c r="H5840" t="s">
        <v>200</v>
      </c>
      <c r="I5840" t="s">
        <v>151</v>
      </c>
      <c r="J5840" t="s">
        <v>164</v>
      </c>
      <c r="K5840"/>
      <c r="L5840" t="s">
        <v>155</v>
      </c>
      <c r="M5840" t="s">
        <v>155</v>
      </c>
      <c r="N5840" t="n">
        <v>-97.5678</v>
      </c>
      <c r="O5840" t="n">
        <v>35.6218</v>
      </c>
      <c r="P5840" t="n">
        <v>62</v>
      </c>
      <c r="Q5840" t="n">
        <v>62</v>
      </c>
      <c r="R5840" t="n">
        <v>85.5</v>
      </c>
      <c r="S5840" t="n">
        <v>87.1</v>
      </c>
      <c r="T5840" t="n">
        <v>1.6</v>
      </c>
      <c r="U5840" t="n">
        <v>6.5</v>
      </c>
      <c r="V5840" t="n">
        <v>1.6</v>
      </c>
      <c r="W5840" t="n">
        <v>0</v>
      </c>
      <c r="X5840" t="n">
        <v>75</v>
      </c>
      <c r="Y5840"/>
      <c r="Z5840" t="n">
        <v>7</v>
      </c>
      <c r="AA5840"/>
      <c r="AB5840"/>
      <c r="AC5840"/>
      <c r="AD5840"/>
      <c r="AE5840"/>
      <c r="AF5840" t="n">
        <v>10</v>
      </c>
      <c r="AG5840" t="n">
        <v>50</v>
      </c>
      <c r="AH5840" t="n">
        <v>50</v>
      </c>
      <c r="AI5840" t="n">
        <v>21632</v>
      </c>
      <c r="AJ5840" t="n">
        <v>23158</v>
      </c>
      <c r="AK5840" t="n">
        <v>27735</v>
      </c>
      <c r="AL5840"/>
      <c r="AM5840"/>
      <c r="AN5840"/>
      <c r="AO5840"/>
      <c r="AP5840"/>
      <c r="AQ5840"/>
      <c r="AR5840"/>
    </row>
    <row r="5841">
      <c r="A5841" t="n">
        <v>496681</v>
      </c>
      <c r="B5841" t="s">
        <v>8244</v>
      </c>
      <c r="C5841" t="s">
        <v>1124</v>
      </c>
      <c r="D5841" t="s">
        <v>1078</v>
      </c>
      <c r="E5841" t="s">
        <v>147</v>
      </c>
      <c r="F5841" t="s">
        <v>188</v>
      </c>
      <c r="G5841" t="s">
        <v>189</v>
      </c>
      <c r="H5841" t="s">
        <v>150</v>
      </c>
      <c r="I5841" t="s">
        <v>186</v>
      </c>
      <c r="J5841" t="s">
        <v>164</v>
      </c>
      <c r="K5841"/>
      <c r="L5841" t="s">
        <v>155</v>
      </c>
      <c r="M5841" t="s">
        <v>155</v>
      </c>
      <c r="N5841" t="n">
        <v>-80.3061</v>
      </c>
      <c r="O5841" t="n">
        <v>25.9781</v>
      </c>
      <c r="P5841" t="n">
        <v>142</v>
      </c>
      <c r="Q5841" t="n">
        <v>142</v>
      </c>
      <c r="R5841" t="n">
        <v>96.5</v>
      </c>
      <c r="S5841" t="n">
        <v>3.5</v>
      </c>
      <c r="T5841" t="n">
        <v>84.5</v>
      </c>
      <c r="U5841" t="n">
        <v>8.5</v>
      </c>
      <c r="V5841" t="n">
        <v>0.7</v>
      </c>
      <c r="W5841" t="n">
        <v>0</v>
      </c>
      <c r="X5841"/>
      <c r="Y5841"/>
      <c r="Z5841" t="n">
        <v>11</v>
      </c>
      <c r="AA5841"/>
      <c r="AB5841"/>
      <c r="AC5841"/>
      <c r="AD5841"/>
      <c r="AE5841"/>
      <c r="AF5841" t="n">
        <v>113</v>
      </c>
      <c r="AG5841" t="n">
        <v>66</v>
      </c>
      <c r="AH5841" t="n">
        <v>66</v>
      </c>
      <c r="AI5841" t="n">
        <v>15875</v>
      </c>
      <c r="AJ5841" t="n">
        <v>15571</v>
      </c>
      <c r="AK5841" t="n">
        <v>17973</v>
      </c>
      <c r="AL5841" t="n">
        <v>8993</v>
      </c>
      <c r="AM5841"/>
      <c r="AN5841"/>
      <c r="AO5841"/>
      <c r="AP5841" t="n">
        <v>4</v>
      </c>
      <c r="AQ5841"/>
      <c r="AR5841"/>
    </row>
    <row r="5842">
      <c r="A5842" t="n">
        <v>496690</v>
      </c>
      <c r="B5842" t="s">
        <v>8245</v>
      </c>
      <c r="C5842" t="s">
        <v>8246</v>
      </c>
      <c r="D5842" t="s">
        <v>1771</v>
      </c>
      <c r="E5842" t="s">
        <v>891</v>
      </c>
      <c r="F5842" t="s">
        <v>199</v>
      </c>
      <c r="G5842" t="s">
        <v>189</v>
      </c>
      <c r="H5842" t="s">
        <v>200</v>
      </c>
      <c r="I5842" t="s">
        <v>186</v>
      </c>
      <c r="J5842" t="s">
        <v>164</v>
      </c>
      <c r="K5842"/>
      <c r="L5842" t="s">
        <v>155</v>
      </c>
      <c r="M5842" t="s">
        <v>155</v>
      </c>
      <c r="N5842" t="n">
        <v>-93.7342</v>
      </c>
      <c r="O5842" t="n">
        <v>41.6298</v>
      </c>
      <c r="P5842" t="n">
        <v>60</v>
      </c>
      <c r="Q5842" t="n">
        <v>60</v>
      </c>
      <c r="R5842" t="n">
        <v>86.7</v>
      </c>
      <c r="S5842" t="n">
        <v>83.3</v>
      </c>
      <c r="T5842" t="n">
        <v>5</v>
      </c>
      <c r="U5842" t="n">
        <v>6.7</v>
      </c>
      <c r="V5842" t="n">
        <v>1.7</v>
      </c>
      <c r="W5842" t="n">
        <v>0</v>
      </c>
      <c r="X5842" t="n">
        <v>100</v>
      </c>
      <c r="Y5842" t="n">
        <v>100</v>
      </c>
      <c r="Z5842" t="n">
        <v>10</v>
      </c>
      <c r="AA5842"/>
      <c r="AB5842"/>
      <c r="AC5842"/>
      <c r="AD5842"/>
      <c r="AE5842"/>
      <c r="AF5842" t="n">
        <v>12</v>
      </c>
      <c r="AG5842" t="n">
        <v>5</v>
      </c>
      <c r="AH5842" t="n">
        <v>5</v>
      </c>
      <c r="AI5842" t="n">
        <v>47858</v>
      </c>
      <c r="AJ5842" t="n">
        <v>48265</v>
      </c>
      <c r="AK5842"/>
      <c r="AL5842"/>
      <c r="AM5842"/>
      <c r="AN5842"/>
      <c r="AO5842"/>
      <c r="AP5842"/>
      <c r="AQ5842"/>
      <c r="AR5842"/>
    </row>
    <row r="5843">
      <c r="A5843" t="n">
        <v>496706</v>
      </c>
      <c r="B5843" t="s">
        <v>8247</v>
      </c>
      <c r="C5843" t="s">
        <v>8248</v>
      </c>
      <c r="D5843" t="s">
        <v>3795</v>
      </c>
      <c r="E5843" t="s">
        <v>1434</v>
      </c>
      <c r="F5843" t="s">
        <v>162</v>
      </c>
      <c r="G5843" t="s">
        <v>163</v>
      </c>
      <c r="H5843" t="s">
        <v>150</v>
      </c>
      <c r="I5843" t="s">
        <v>186</v>
      </c>
      <c r="J5843" t="s">
        <v>164</v>
      </c>
      <c r="K5843"/>
      <c r="L5843" t="s">
        <v>155</v>
      </c>
      <c r="M5843" t="s">
        <v>155</v>
      </c>
      <c r="N5843" t="n">
        <v>-81.5613</v>
      </c>
      <c r="O5843" t="n">
        <v>41.5301</v>
      </c>
      <c r="P5843" t="n">
        <v>449</v>
      </c>
      <c r="Q5843" t="n">
        <v>444</v>
      </c>
      <c r="R5843" t="n">
        <v>36.5</v>
      </c>
      <c r="S5843" t="n">
        <v>22.1</v>
      </c>
      <c r="T5843" t="n">
        <v>60.4</v>
      </c>
      <c r="U5843" t="n">
        <v>10.4</v>
      </c>
      <c r="V5843" t="n">
        <v>3.2</v>
      </c>
      <c r="W5843" t="n">
        <v>0</v>
      </c>
      <c r="X5843"/>
      <c r="Y5843"/>
      <c r="Z5843" t="n">
        <v>11</v>
      </c>
      <c r="AA5843"/>
      <c r="AB5843"/>
      <c r="AC5843"/>
      <c r="AD5843"/>
      <c r="AE5843"/>
      <c r="AF5843" t="n">
        <v>12</v>
      </c>
      <c r="AG5843" t="n">
        <v>5</v>
      </c>
      <c r="AH5843" t="n">
        <v>100</v>
      </c>
      <c r="AI5843" t="n">
        <v>2705</v>
      </c>
      <c r="AJ5843"/>
      <c r="AK5843"/>
      <c r="AL5843"/>
      <c r="AM5843"/>
      <c r="AN5843"/>
      <c r="AO5843" t="n">
        <v>2</v>
      </c>
      <c r="AP5843" t="n">
        <v>2</v>
      </c>
      <c r="AQ5843" t="n">
        <v>1</v>
      </c>
      <c r="AR5843"/>
    </row>
    <row r="5844">
      <c r="A5844" t="n">
        <v>496715</v>
      </c>
      <c r="B5844" t="s">
        <v>8249</v>
      </c>
      <c r="C5844" t="s">
        <v>4829</v>
      </c>
      <c r="D5844" t="s">
        <v>4775</v>
      </c>
      <c r="E5844" t="s">
        <v>283</v>
      </c>
      <c r="F5844" t="s">
        <v>199</v>
      </c>
      <c r="G5844" t="s">
        <v>189</v>
      </c>
      <c r="H5844" t="s">
        <v>200</v>
      </c>
      <c r="I5844" t="s">
        <v>151</v>
      </c>
      <c r="J5844" t="s">
        <v>164</v>
      </c>
      <c r="K5844"/>
      <c r="L5844" t="s">
        <v>155</v>
      </c>
      <c r="M5844" t="s">
        <v>155</v>
      </c>
      <c r="N5844" t="n">
        <v>-96.9933</v>
      </c>
      <c r="O5844" t="n">
        <v>32.8541</v>
      </c>
      <c r="P5844" t="n">
        <v>147</v>
      </c>
      <c r="Q5844" t="n">
        <v>147</v>
      </c>
      <c r="R5844" t="n">
        <v>93.9</v>
      </c>
      <c r="S5844" t="n">
        <v>4.8</v>
      </c>
      <c r="T5844" t="n">
        <v>67.3</v>
      </c>
      <c r="U5844" t="n">
        <v>9.5</v>
      </c>
      <c r="V5844" t="n">
        <v>18.4</v>
      </c>
      <c r="W5844" t="n">
        <v>0</v>
      </c>
      <c r="X5844" t="n">
        <v>44</v>
      </c>
      <c r="Y5844"/>
      <c r="Z5844" t="n">
        <v>10</v>
      </c>
      <c r="AA5844"/>
      <c r="AB5844"/>
      <c r="AC5844"/>
      <c r="AD5844"/>
      <c r="AE5844"/>
      <c r="AF5844" t="n">
        <v>147</v>
      </c>
      <c r="AG5844" t="n">
        <v>46</v>
      </c>
      <c r="AH5844" t="n">
        <v>46</v>
      </c>
      <c r="AI5844" t="n">
        <v>4779</v>
      </c>
      <c r="AJ5844" t="n">
        <v>4779</v>
      </c>
      <c r="AK5844" t="n">
        <v>4779</v>
      </c>
      <c r="AL5844" t="n">
        <v>4779</v>
      </c>
      <c r="AM5844"/>
      <c r="AN5844"/>
      <c r="AO5844"/>
      <c r="AP5844"/>
      <c r="AQ5844"/>
      <c r="AR5844"/>
    </row>
    <row r="5845">
      <c r="A5845" t="n">
        <v>496724</v>
      </c>
      <c r="B5845" t="s">
        <v>8250</v>
      </c>
      <c r="C5845" t="s">
        <v>5675</v>
      </c>
      <c r="D5845" t="s">
        <v>1929</v>
      </c>
      <c r="E5845" t="s">
        <v>891</v>
      </c>
      <c r="F5845" t="s">
        <v>199</v>
      </c>
      <c r="G5845" t="s">
        <v>189</v>
      </c>
      <c r="H5845" t="s">
        <v>200</v>
      </c>
      <c r="I5845" t="s">
        <v>186</v>
      </c>
      <c r="J5845" t="s">
        <v>164</v>
      </c>
      <c r="K5845"/>
      <c r="L5845" t="s">
        <v>155</v>
      </c>
      <c r="M5845" t="s">
        <v>155</v>
      </c>
      <c r="N5845" t="n">
        <v>-90.3357</v>
      </c>
      <c r="O5845" t="n">
        <v>38.5519</v>
      </c>
      <c r="P5845" t="n">
        <v>42</v>
      </c>
      <c r="Q5845" t="n">
        <v>42</v>
      </c>
      <c r="R5845" t="n">
        <v>100</v>
      </c>
      <c r="S5845" t="n">
        <v>4.8</v>
      </c>
      <c r="T5845" t="n">
        <v>7.1</v>
      </c>
      <c r="U5845" t="n">
        <v>0</v>
      </c>
      <c r="V5845" t="n">
        <v>2.4</v>
      </c>
      <c r="W5845" t="n">
        <v>0</v>
      </c>
      <c r="X5845" t="n">
        <v>100</v>
      </c>
      <c r="Y5845"/>
      <c r="Z5845" t="n">
        <v>25</v>
      </c>
      <c r="AA5845"/>
      <c r="AB5845"/>
      <c r="AC5845"/>
      <c r="AD5845"/>
      <c r="AE5845"/>
      <c r="AF5845" t="n">
        <v>0</v>
      </c>
      <c r="AG5845" t="n">
        <v>21</v>
      </c>
      <c r="AH5845" t="n">
        <v>21</v>
      </c>
      <c r="AI5845"/>
      <c r="AJ5845"/>
      <c r="AK5845"/>
      <c r="AL5845"/>
      <c r="AM5845"/>
      <c r="AN5845"/>
      <c r="AO5845"/>
      <c r="AP5845"/>
      <c r="AQ5845"/>
      <c r="AR5845"/>
    </row>
    <row r="5846">
      <c r="A5846" t="n">
        <v>496733</v>
      </c>
      <c r="B5846" t="s">
        <v>8251</v>
      </c>
      <c r="C5846" t="s">
        <v>2990</v>
      </c>
      <c r="D5846" t="s">
        <v>2978</v>
      </c>
      <c r="E5846" t="s">
        <v>267</v>
      </c>
      <c r="F5846" t="s">
        <v>199</v>
      </c>
      <c r="G5846" t="s">
        <v>189</v>
      </c>
      <c r="H5846" t="s">
        <v>200</v>
      </c>
      <c r="I5846" t="s">
        <v>151</v>
      </c>
      <c r="J5846" t="s">
        <v>164</v>
      </c>
      <c r="K5846"/>
      <c r="L5846" t="s">
        <v>155</v>
      </c>
      <c r="M5846" t="s">
        <v>155</v>
      </c>
      <c r="N5846" t="n">
        <v>-119.762</v>
      </c>
      <c r="O5846" t="n">
        <v>39.1504</v>
      </c>
      <c r="P5846" t="n">
        <v>157</v>
      </c>
      <c r="Q5846" t="n">
        <v>157</v>
      </c>
      <c r="R5846" t="n">
        <v>96.2</v>
      </c>
      <c r="S5846" t="n">
        <v>56.1</v>
      </c>
      <c r="T5846" t="n">
        <v>1.9</v>
      </c>
      <c r="U5846" t="n">
        <v>29.3</v>
      </c>
      <c r="V5846" t="n">
        <v>0.6</v>
      </c>
      <c r="W5846" t="n">
        <v>0</v>
      </c>
      <c r="X5846" t="n">
        <v>94</v>
      </c>
      <c r="Y5846"/>
      <c r="Z5846" t="n">
        <v>18</v>
      </c>
      <c r="AA5846"/>
      <c r="AB5846"/>
      <c r="AC5846"/>
      <c r="AD5846"/>
      <c r="AE5846"/>
      <c r="AF5846" t="n">
        <v>92</v>
      </c>
      <c r="AG5846" t="n">
        <v>50</v>
      </c>
      <c r="AH5846" t="n">
        <v>50</v>
      </c>
      <c r="AI5846" t="n">
        <v>11177</v>
      </c>
      <c r="AJ5846" t="n">
        <v>11328</v>
      </c>
      <c r="AK5846" t="n">
        <v>12099</v>
      </c>
      <c r="AL5846" t="n">
        <v>13876</v>
      </c>
      <c r="AM5846" t="n">
        <v>15392</v>
      </c>
      <c r="AN5846" t="n">
        <v>16121</v>
      </c>
      <c r="AO5846"/>
      <c r="AP5846"/>
      <c r="AQ5846"/>
      <c r="AR5846"/>
    </row>
    <row r="5847">
      <c r="A5847" t="n">
        <v>496751</v>
      </c>
      <c r="B5847" t="s">
        <v>8252</v>
      </c>
      <c r="C5847" t="s">
        <v>4796</v>
      </c>
      <c r="D5847" t="s">
        <v>4775</v>
      </c>
      <c r="E5847" t="s">
        <v>283</v>
      </c>
      <c r="F5847" t="s">
        <v>199</v>
      </c>
      <c r="G5847" t="s">
        <v>189</v>
      </c>
      <c r="H5847" t="s">
        <v>200</v>
      </c>
      <c r="I5847" t="s">
        <v>151</v>
      </c>
      <c r="J5847" t="s">
        <v>164</v>
      </c>
      <c r="K5847"/>
      <c r="L5847" t="s">
        <v>155</v>
      </c>
      <c r="M5847" t="s">
        <v>155</v>
      </c>
      <c r="N5847" t="n">
        <v>-98.5702</v>
      </c>
      <c r="O5847" t="n">
        <v>29.5071</v>
      </c>
      <c r="P5847" t="n">
        <v>245</v>
      </c>
      <c r="Q5847" t="n">
        <v>245</v>
      </c>
      <c r="R5847" t="n">
        <v>92.2</v>
      </c>
      <c r="S5847" t="n">
        <v>11</v>
      </c>
      <c r="T5847" t="n">
        <v>7.3</v>
      </c>
      <c r="U5847" t="n">
        <v>26.9</v>
      </c>
      <c r="V5847" t="n">
        <v>2</v>
      </c>
      <c r="W5847" t="n">
        <v>1.6</v>
      </c>
      <c r="X5847" t="n">
        <v>100</v>
      </c>
      <c r="Y5847"/>
      <c r="Z5847" t="n">
        <v>15</v>
      </c>
      <c r="AA5847"/>
      <c r="AB5847"/>
      <c r="AC5847"/>
      <c r="AD5847"/>
      <c r="AE5847"/>
      <c r="AF5847" t="n">
        <v>245</v>
      </c>
      <c r="AG5847" t="n">
        <v>0</v>
      </c>
      <c r="AH5847" t="n">
        <v>30</v>
      </c>
      <c r="AI5847" t="n">
        <v>2710</v>
      </c>
      <c r="AJ5847" t="n">
        <v>5403</v>
      </c>
      <c r="AK5847"/>
      <c r="AL5847"/>
      <c r="AM5847"/>
      <c r="AN5847"/>
      <c r="AO5847"/>
      <c r="AP5847"/>
      <c r="AQ5847"/>
      <c r="AR5847"/>
    </row>
    <row r="5848">
      <c r="A5848" t="n">
        <v>496803</v>
      </c>
      <c r="B5848" t="s">
        <v>8253</v>
      </c>
      <c r="C5848" t="s">
        <v>1063</v>
      </c>
      <c r="D5848" t="s">
        <v>1064</v>
      </c>
      <c r="E5848" t="s">
        <v>997</v>
      </c>
      <c r="F5848" t="s">
        <v>162</v>
      </c>
      <c r="G5848" t="s">
        <v>163</v>
      </c>
      <c r="H5848" t="s">
        <v>150</v>
      </c>
      <c r="I5848" t="s">
        <v>151</v>
      </c>
      <c r="J5848" t="s">
        <v>164</v>
      </c>
      <c r="K5848"/>
      <c r="L5848" t="s">
        <v>155</v>
      </c>
      <c r="M5848" t="s">
        <v>155</v>
      </c>
      <c r="N5848" t="n">
        <v>-77.0336</v>
      </c>
      <c r="O5848" t="n">
        <v>38.9035</v>
      </c>
      <c r="P5848" t="n">
        <v>18</v>
      </c>
      <c r="Q5848" t="n">
        <v>18</v>
      </c>
      <c r="R5848" t="n">
        <v>50</v>
      </c>
      <c r="S5848" t="n">
        <v>0</v>
      </c>
      <c r="T5848" t="n">
        <v>61.1</v>
      </c>
      <c r="U5848" t="n">
        <v>27.8</v>
      </c>
      <c r="V5848" t="n">
        <v>0</v>
      </c>
      <c r="W5848" t="n">
        <v>0</v>
      </c>
      <c r="X5848" t="n">
        <v>81</v>
      </c>
      <c r="Y5848"/>
      <c r="Z5848" t="n">
        <v>4</v>
      </c>
      <c r="AA5848"/>
      <c r="AB5848"/>
      <c r="AC5848"/>
      <c r="AD5848"/>
      <c r="AE5848"/>
      <c r="AF5848" t="n">
        <v>16</v>
      </c>
      <c r="AG5848" t="n">
        <v>0</v>
      </c>
      <c r="AH5848" t="n">
        <v>94</v>
      </c>
      <c r="AI5848" t="n">
        <v>9390</v>
      </c>
      <c r="AJ5848"/>
      <c r="AK5848"/>
      <c r="AL5848"/>
      <c r="AM5848"/>
      <c r="AN5848"/>
      <c r="AO5848"/>
      <c r="AP5848"/>
      <c r="AQ5848"/>
      <c r="AR5848"/>
    </row>
    <row r="5849">
      <c r="A5849" t="n">
        <v>496894</v>
      </c>
      <c r="B5849" t="s">
        <v>8254</v>
      </c>
      <c r="C5849" t="s">
        <v>999</v>
      </c>
      <c r="D5849" t="s">
        <v>992</v>
      </c>
      <c r="E5849" t="s">
        <v>993</v>
      </c>
      <c r="F5849" t="s">
        <v>199</v>
      </c>
      <c r="G5849" t="s">
        <v>189</v>
      </c>
      <c r="H5849" t="s">
        <v>200</v>
      </c>
      <c r="I5849" t="s">
        <v>151</v>
      </c>
      <c r="J5849" t="s">
        <v>164</v>
      </c>
      <c r="K5849"/>
      <c r="L5849" t="s">
        <v>155</v>
      </c>
      <c r="M5849" t="s">
        <v>155</v>
      </c>
      <c r="N5849" t="n">
        <v>-73.1633</v>
      </c>
      <c r="O5849" t="n">
        <v>41.1869</v>
      </c>
      <c r="P5849" t="n">
        <v>45</v>
      </c>
      <c r="Q5849" t="n">
        <v>45</v>
      </c>
      <c r="R5849" t="n">
        <v>91.1</v>
      </c>
      <c r="S5849" t="n">
        <v>2.2</v>
      </c>
      <c r="T5849" t="n">
        <v>60</v>
      </c>
      <c r="U5849" t="n">
        <v>37.8</v>
      </c>
      <c r="V5849" t="n">
        <v>0</v>
      </c>
      <c r="W5849" t="n">
        <v>0</v>
      </c>
      <c r="X5849" t="n">
        <v>0</v>
      </c>
      <c r="Y5849" t="n">
        <v>0</v>
      </c>
      <c r="Z5849" t="n">
        <v>6</v>
      </c>
      <c r="AA5849"/>
      <c r="AB5849"/>
      <c r="AC5849"/>
      <c r="AD5849"/>
      <c r="AE5849"/>
      <c r="AF5849" t="n">
        <v>12</v>
      </c>
      <c r="AG5849" t="n">
        <v>100</v>
      </c>
      <c r="AH5849" t="n">
        <v>100</v>
      </c>
      <c r="AI5849" t="n">
        <v>25239</v>
      </c>
      <c r="AJ5849" t="n">
        <v>15505</v>
      </c>
      <c r="AK5849"/>
      <c r="AL5849"/>
      <c r="AM5849"/>
      <c r="AN5849"/>
      <c r="AO5849"/>
      <c r="AP5849"/>
      <c r="AQ5849"/>
      <c r="AR5849"/>
    </row>
    <row r="5850">
      <c r="A5850" t="n">
        <v>496919</v>
      </c>
      <c r="B5850" t="s">
        <v>8255</v>
      </c>
      <c r="C5850" t="s">
        <v>2977</v>
      </c>
      <c r="D5850" t="s">
        <v>2978</v>
      </c>
      <c r="E5850" t="s">
        <v>267</v>
      </c>
      <c r="F5850" t="s">
        <v>199</v>
      </c>
      <c r="G5850" t="s">
        <v>189</v>
      </c>
      <c r="H5850" t="s">
        <v>200</v>
      </c>
      <c r="I5850" t="s">
        <v>151</v>
      </c>
      <c r="J5850" t="s">
        <v>164</v>
      </c>
      <c r="K5850"/>
      <c r="L5850" t="s">
        <v>155</v>
      </c>
      <c r="M5850" t="s">
        <v>155</v>
      </c>
      <c r="N5850" t="n">
        <v>-115.1356</v>
      </c>
      <c r="O5850" t="n">
        <v>36.1267</v>
      </c>
      <c r="P5850" t="n">
        <v>1550</v>
      </c>
      <c r="Q5850" t="n">
        <v>1550</v>
      </c>
      <c r="R5850" t="n">
        <v>55.3</v>
      </c>
      <c r="S5850" t="n">
        <v>3.1</v>
      </c>
      <c r="T5850" t="n">
        <v>17.5</v>
      </c>
      <c r="U5850" t="n">
        <v>19.4</v>
      </c>
      <c r="V5850" t="n">
        <v>0.6</v>
      </c>
      <c r="W5850" t="n">
        <v>0</v>
      </c>
      <c r="X5850" t="n">
        <v>62</v>
      </c>
      <c r="Y5850"/>
      <c r="Z5850" t="n">
        <v>26</v>
      </c>
      <c r="AA5850"/>
      <c r="AB5850"/>
      <c r="AC5850"/>
      <c r="AD5850"/>
      <c r="AE5850"/>
      <c r="AF5850" t="n">
        <v>643</v>
      </c>
      <c r="AG5850" t="n">
        <v>71</v>
      </c>
      <c r="AH5850" t="n">
        <v>85</v>
      </c>
      <c r="AI5850" t="n">
        <v>32892</v>
      </c>
      <c r="AJ5850" t="n">
        <v>33062</v>
      </c>
      <c r="AK5850" t="n">
        <v>32348</v>
      </c>
      <c r="AL5850" t="n">
        <v>33183</v>
      </c>
      <c r="AM5850" t="n">
        <v>37216</v>
      </c>
      <c r="AN5850"/>
      <c r="AO5850"/>
      <c r="AP5850"/>
      <c r="AQ5850"/>
      <c r="AR5850"/>
    </row>
    <row r="5851">
      <c r="A5851" t="n">
        <v>496955</v>
      </c>
      <c r="B5851" t="s">
        <v>8256</v>
      </c>
      <c r="C5851" t="s">
        <v>287</v>
      </c>
      <c r="D5851" t="s">
        <v>282</v>
      </c>
      <c r="E5851" t="s">
        <v>283</v>
      </c>
      <c r="F5851" t="s">
        <v>199</v>
      </c>
      <c r="G5851" t="s">
        <v>189</v>
      </c>
      <c r="H5851" t="s">
        <v>200</v>
      </c>
      <c r="I5851" t="s">
        <v>151</v>
      </c>
      <c r="J5851" t="s">
        <v>164</v>
      </c>
      <c r="K5851"/>
      <c r="L5851" t="s">
        <v>155</v>
      </c>
      <c r="M5851" t="s">
        <v>155</v>
      </c>
      <c r="N5851" t="n">
        <v>-111.8626</v>
      </c>
      <c r="O5851" t="n">
        <v>33.3947</v>
      </c>
      <c r="P5851" t="n">
        <v>1144</v>
      </c>
      <c r="Q5851" t="n">
        <v>1144</v>
      </c>
      <c r="R5851" t="n">
        <v>58.3</v>
      </c>
      <c r="S5851" t="n">
        <v>6.4</v>
      </c>
      <c r="T5851" t="n">
        <v>6</v>
      </c>
      <c r="U5851" t="n">
        <v>27</v>
      </c>
      <c r="V5851" t="n">
        <v>0.3</v>
      </c>
      <c r="W5851" t="n">
        <v>0</v>
      </c>
      <c r="X5851" t="n">
        <v>48</v>
      </c>
      <c r="Y5851"/>
      <c r="Z5851" t="n">
        <v>28</v>
      </c>
      <c r="AA5851"/>
      <c r="AB5851"/>
      <c r="AC5851"/>
      <c r="AD5851"/>
      <c r="AE5851"/>
      <c r="AF5851" t="n">
        <v>449</v>
      </c>
      <c r="AG5851" t="n">
        <v>73</v>
      </c>
      <c r="AH5851" t="n">
        <v>89</v>
      </c>
      <c r="AI5851" t="n">
        <v>33535</v>
      </c>
      <c r="AJ5851" t="n">
        <v>33389</v>
      </c>
      <c r="AK5851" t="n">
        <v>35627</v>
      </c>
      <c r="AL5851" t="n">
        <v>33713</v>
      </c>
      <c r="AM5851" t="n">
        <v>38635</v>
      </c>
      <c r="AN5851"/>
      <c r="AO5851"/>
      <c r="AP5851"/>
      <c r="AQ5851"/>
      <c r="AR5851"/>
    </row>
    <row r="5852">
      <c r="A5852" t="n">
        <v>496964</v>
      </c>
      <c r="B5852" t="s">
        <v>8257</v>
      </c>
      <c r="C5852" t="s">
        <v>1543</v>
      </c>
      <c r="D5852" t="s">
        <v>1433</v>
      </c>
      <c r="E5852" t="s">
        <v>1434</v>
      </c>
      <c r="F5852" t="s">
        <v>199</v>
      </c>
      <c r="G5852" t="s">
        <v>189</v>
      </c>
      <c r="H5852" t="s">
        <v>200</v>
      </c>
      <c r="I5852" t="s">
        <v>186</v>
      </c>
      <c r="J5852" t="s">
        <v>164</v>
      </c>
      <c r="K5852"/>
      <c r="L5852" t="s">
        <v>155</v>
      </c>
      <c r="M5852" t="s">
        <v>155</v>
      </c>
      <c r="N5852" t="n">
        <v>-88.1055</v>
      </c>
      <c r="O5852" t="n">
        <v>41.5234</v>
      </c>
      <c r="P5852" t="n">
        <v>37</v>
      </c>
      <c r="Q5852" t="n">
        <v>37</v>
      </c>
      <c r="R5852" t="n">
        <v>32.4</v>
      </c>
      <c r="S5852" t="n">
        <v>0</v>
      </c>
      <c r="T5852" t="n">
        <v>67.6</v>
      </c>
      <c r="U5852" t="n">
        <v>32.4</v>
      </c>
      <c r="V5852" t="n">
        <v>0</v>
      </c>
      <c r="W5852" t="n">
        <v>0</v>
      </c>
      <c r="X5852" t="n">
        <v>100</v>
      </c>
      <c r="Y5852"/>
      <c r="Z5852" t="n">
        <v>25</v>
      </c>
      <c r="AA5852"/>
      <c r="AB5852"/>
      <c r="AC5852"/>
      <c r="AD5852"/>
      <c r="AE5852"/>
      <c r="AF5852" t="n">
        <v>12</v>
      </c>
      <c r="AG5852" t="n">
        <v>100</v>
      </c>
      <c r="AH5852" t="n">
        <v>100</v>
      </c>
      <c r="AI5852" t="n">
        <v>16362</v>
      </c>
      <c r="AJ5852" t="n">
        <v>16362</v>
      </c>
      <c r="AK5852" t="n">
        <v>16362</v>
      </c>
      <c r="AL5852"/>
      <c r="AM5852"/>
      <c r="AN5852"/>
      <c r="AO5852"/>
      <c r="AP5852"/>
      <c r="AQ5852"/>
      <c r="AR5852"/>
    </row>
    <row r="5853">
      <c r="A5853" t="n">
        <v>496973</v>
      </c>
      <c r="B5853" t="s">
        <v>8258</v>
      </c>
      <c r="C5853" t="s">
        <v>1126</v>
      </c>
      <c r="D5853" t="s">
        <v>1078</v>
      </c>
      <c r="E5853" t="s">
        <v>147</v>
      </c>
      <c r="F5853" t="s">
        <v>162</v>
      </c>
      <c r="G5853" t="s">
        <v>163</v>
      </c>
      <c r="H5853" t="s">
        <v>150</v>
      </c>
      <c r="I5853" t="s">
        <v>186</v>
      </c>
      <c r="J5853" t="s">
        <v>164</v>
      </c>
      <c r="K5853"/>
      <c r="L5853" t="s">
        <v>155</v>
      </c>
      <c r="M5853" t="s">
        <v>155</v>
      </c>
      <c r="N5853" t="n">
        <v>-82.3358</v>
      </c>
      <c r="O5853" t="n">
        <v>27.9764</v>
      </c>
      <c r="P5853" t="n">
        <v>351</v>
      </c>
      <c r="Q5853" t="n">
        <v>351</v>
      </c>
      <c r="R5853" t="n">
        <v>87.5</v>
      </c>
      <c r="S5853" t="n">
        <v>25.6</v>
      </c>
      <c r="T5853" t="n">
        <v>43.9</v>
      </c>
      <c r="U5853" t="n">
        <v>18.5</v>
      </c>
      <c r="V5853" t="n">
        <v>2.6</v>
      </c>
      <c r="W5853" t="n">
        <v>0</v>
      </c>
      <c r="X5853" t="n">
        <v>100</v>
      </c>
      <c r="Y5853" t="n">
        <v>100</v>
      </c>
      <c r="Z5853" t="n">
        <v>14</v>
      </c>
      <c r="AA5853"/>
      <c r="AB5853"/>
      <c r="AC5853"/>
      <c r="AD5853"/>
      <c r="AE5853"/>
      <c r="AF5853" t="n">
        <v>23</v>
      </c>
      <c r="AG5853" t="n">
        <v>49</v>
      </c>
      <c r="AH5853" t="n">
        <v>89</v>
      </c>
      <c r="AI5853" t="n">
        <v>19944</v>
      </c>
      <c r="AJ5853" t="n">
        <v>20442</v>
      </c>
      <c r="AK5853" t="n">
        <v>19144</v>
      </c>
      <c r="AL5853" t="n">
        <v>16804</v>
      </c>
      <c r="AM5853" t="n">
        <v>24127</v>
      </c>
      <c r="AN5853"/>
      <c r="AO5853" t="n">
        <v>12</v>
      </c>
      <c r="AP5853"/>
      <c r="AQ5853"/>
      <c r="AR5853"/>
    </row>
    <row r="5854">
      <c r="A5854" t="n">
        <v>496991</v>
      </c>
      <c r="B5854" t="s">
        <v>8259</v>
      </c>
      <c r="C5854" t="s">
        <v>7230</v>
      </c>
      <c r="D5854" t="s">
        <v>1078</v>
      </c>
      <c r="E5854" t="s">
        <v>147</v>
      </c>
      <c r="F5854" t="s">
        <v>188</v>
      </c>
      <c r="G5854" t="s">
        <v>189</v>
      </c>
      <c r="H5854" t="s">
        <v>150</v>
      </c>
      <c r="I5854" t="s">
        <v>186</v>
      </c>
      <c r="J5854" t="s">
        <v>164</v>
      </c>
      <c r="K5854"/>
      <c r="L5854" t="s">
        <v>155</v>
      </c>
      <c r="M5854" t="s">
        <v>155</v>
      </c>
      <c r="N5854" t="n">
        <v>-80.3379</v>
      </c>
      <c r="O5854" t="n">
        <v>25.9971</v>
      </c>
      <c r="P5854" t="n">
        <v>623</v>
      </c>
      <c r="Q5854" t="n">
        <v>623</v>
      </c>
      <c r="R5854" t="n">
        <v>86.4</v>
      </c>
      <c r="S5854" t="n">
        <v>8</v>
      </c>
      <c r="T5854" t="n">
        <v>38.5</v>
      </c>
      <c r="U5854" t="n">
        <v>28.3</v>
      </c>
      <c r="V5854" t="n">
        <v>2.6</v>
      </c>
      <c r="W5854" t="n">
        <v>0</v>
      </c>
      <c r="X5854" t="n">
        <v>80</v>
      </c>
      <c r="Y5854" t="n">
        <v>0</v>
      </c>
      <c r="Z5854" t="n">
        <v>12</v>
      </c>
      <c r="AA5854"/>
      <c r="AB5854"/>
      <c r="AC5854"/>
      <c r="AD5854"/>
      <c r="AE5854"/>
      <c r="AF5854" t="n">
        <v>25</v>
      </c>
      <c r="AG5854" t="n">
        <v>55</v>
      </c>
      <c r="AH5854" t="n">
        <v>68</v>
      </c>
      <c r="AI5854" t="n">
        <v>27060</v>
      </c>
      <c r="AJ5854" t="n">
        <v>28076</v>
      </c>
      <c r="AK5854" t="n">
        <v>29693</v>
      </c>
      <c r="AL5854" t="n">
        <v>32463</v>
      </c>
      <c r="AM5854"/>
      <c r="AN5854" t="n">
        <v>33847</v>
      </c>
      <c r="AO5854" t="n">
        <v>77</v>
      </c>
      <c r="AP5854"/>
      <c r="AQ5854"/>
      <c r="AR5854"/>
    </row>
    <row r="5855">
      <c r="A5855" t="n">
        <v>497000</v>
      </c>
      <c r="B5855" t="s">
        <v>8260</v>
      </c>
      <c r="C5855" t="s">
        <v>3629</v>
      </c>
      <c r="D5855" t="s">
        <v>4775</v>
      </c>
      <c r="E5855" t="s">
        <v>283</v>
      </c>
      <c r="F5855" t="s">
        <v>162</v>
      </c>
      <c r="G5855" t="s">
        <v>163</v>
      </c>
      <c r="H5855" t="s">
        <v>150</v>
      </c>
      <c r="I5855" t="s">
        <v>151</v>
      </c>
      <c r="J5855" t="s">
        <v>164</v>
      </c>
      <c r="K5855"/>
      <c r="L5855" t="s">
        <v>155</v>
      </c>
      <c r="M5855" t="s">
        <v>155</v>
      </c>
      <c r="N5855" t="n">
        <v>-96.733</v>
      </c>
      <c r="O5855" t="n">
        <v>32.9121</v>
      </c>
      <c r="P5855" t="n">
        <v>349</v>
      </c>
      <c r="Q5855" t="n">
        <v>349</v>
      </c>
      <c r="R5855" t="n">
        <v>70.8</v>
      </c>
      <c r="S5855" t="n">
        <v>6.3</v>
      </c>
      <c r="T5855" t="n">
        <v>23.5</v>
      </c>
      <c r="U5855" t="n">
        <v>1.1</v>
      </c>
      <c r="V5855" t="n">
        <v>0</v>
      </c>
      <c r="W5855" t="n">
        <v>0.6</v>
      </c>
      <c r="X5855" t="n">
        <v>96</v>
      </c>
      <c r="Y5855"/>
      <c r="Z5855" t="n">
        <v>11</v>
      </c>
      <c r="AA5855"/>
      <c r="AB5855"/>
      <c r="AC5855"/>
      <c r="AD5855"/>
      <c r="AE5855"/>
      <c r="AF5855" t="n">
        <v>53</v>
      </c>
      <c r="AG5855" t="n">
        <v>89</v>
      </c>
      <c r="AH5855" t="n">
        <v>90</v>
      </c>
      <c r="AI5855" t="n">
        <v>21571</v>
      </c>
      <c r="AJ5855" t="n">
        <v>21871</v>
      </c>
      <c r="AK5855" t="n">
        <v>19189</v>
      </c>
      <c r="AL5855" t="n">
        <v>23153</v>
      </c>
      <c r="AM5855" t="n">
        <v>23374</v>
      </c>
      <c r="AN5855"/>
      <c r="AO5855" t="n">
        <v>36</v>
      </c>
      <c r="AP5855" t="n">
        <v>26</v>
      </c>
      <c r="AQ5855"/>
      <c r="AR5855"/>
    </row>
    <row r="5856">
      <c r="A5856" t="n">
        <v>497037</v>
      </c>
      <c r="B5856" t="s">
        <v>8261</v>
      </c>
      <c r="C5856" t="s">
        <v>6881</v>
      </c>
      <c r="D5856" t="s">
        <v>4775</v>
      </c>
      <c r="E5856" t="s">
        <v>283</v>
      </c>
      <c r="F5856" t="s">
        <v>162</v>
      </c>
      <c r="G5856" t="s">
        <v>163</v>
      </c>
      <c r="H5856" t="s">
        <v>150</v>
      </c>
      <c r="I5856" t="s">
        <v>186</v>
      </c>
      <c r="J5856" t="s">
        <v>164</v>
      </c>
      <c r="K5856"/>
      <c r="L5856" t="s">
        <v>155</v>
      </c>
      <c r="M5856" t="s">
        <v>155</v>
      </c>
      <c r="N5856" t="n">
        <v>-96.8268</v>
      </c>
      <c r="O5856" t="n">
        <v>32.9771</v>
      </c>
      <c r="P5856" t="n">
        <v>1161</v>
      </c>
      <c r="Q5856" t="n">
        <v>1161</v>
      </c>
      <c r="R5856" t="n">
        <v>86.1</v>
      </c>
      <c r="S5856" t="n">
        <v>42.6</v>
      </c>
      <c r="T5856" t="n">
        <v>20.2</v>
      </c>
      <c r="U5856" t="n">
        <v>25</v>
      </c>
      <c r="V5856" t="n">
        <v>1.6</v>
      </c>
      <c r="W5856" t="n">
        <v>1.3</v>
      </c>
      <c r="X5856" t="n">
        <v>40</v>
      </c>
      <c r="Y5856" t="n">
        <v>37</v>
      </c>
      <c r="Z5856" t="n">
        <v>26</v>
      </c>
      <c r="AA5856"/>
      <c r="AB5856"/>
      <c r="AC5856"/>
      <c r="AD5856"/>
      <c r="AE5856"/>
      <c r="AF5856" t="n">
        <v>54</v>
      </c>
      <c r="AG5856" t="n">
        <v>60</v>
      </c>
      <c r="AH5856" t="n">
        <v>74</v>
      </c>
      <c r="AI5856" t="n">
        <v>12764</v>
      </c>
      <c r="AJ5856" t="n">
        <v>12740</v>
      </c>
      <c r="AK5856" t="n">
        <v>11018</v>
      </c>
      <c r="AL5856" t="n">
        <v>12225</v>
      </c>
      <c r="AM5856" t="n">
        <v>16221</v>
      </c>
      <c r="AN5856" t="n">
        <v>17857</v>
      </c>
      <c r="AO5856"/>
      <c r="AP5856" t="n">
        <v>122</v>
      </c>
      <c r="AQ5856"/>
      <c r="AR5856"/>
    </row>
    <row r="5857">
      <c r="A5857" t="n">
        <v>497046</v>
      </c>
      <c r="B5857" t="s">
        <v>8262</v>
      </c>
      <c r="C5857" t="s">
        <v>8208</v>
      </c>
      <c r="D5857" t="s">
        <v>440</v>
      </c>
      <c r="E5857" t="s">
        <v>267</v>
      </c>
      <c r="F5857" t="s">
        <v>173</v>
      </c>
      <c r="G5857" t="s">
        <v>149</v>
      </c>
      <c r="H5857" t="s">
        <v>174</v>
      </c>
      <c r="I5857" t="s">
        <v>205</v>
      </c>
      <c r="J5857" t="s">
        <v>152</v>
      </c>
      <c r="K5857"/>
      <c r="L5857" t="s">
        <v>155</v>
      </c>
      <c r="M5857" t="s">
        <v>155</v>
      </c>
      <c r="N5857" t="n">
        <v>-119.9979</v>
      </c>
      <c r="O5857" t="n">
        <v>36.9251</v>
      </c>
      <c r="P5857" t="n">
        <v>9266</v>
      </c>
      <c r="Q5857" t="n">
        <v>9266</v>
      </c>
      <c r="R5857" t="n">
        <v>66.3</v>
      </c>
      <c r="S5857" t="n">
        <v>17.8</v>
      </c>
      <c r="T5857" t="n">
        <v>2.9</v>
      </c>
      <c r="U5857" t="n">
        <v>67.4</v>
      </c>
      <c r="V5857" t="n">
        <v>7.8</v>
      </c>
      <c r="W5857" t="n">
        <v>0</v>
      </c>
      <c r="X5857" t="n">
        <v>69</v>
      </c>
      <c r="Y5857" t="n">
        <v>31</v>
      </c>
      <c r="Z5857" t="n">
        <v>26</v>
      </c>
      <c r="AA5857" t="n">
        <v>187</v>
      </c>
      <c r="AB5857" t="n">
        <v>33.2</v>
      </c>
      <c r="AC5857"/>
      <c r="AD5857"/>
      <c r="AE5857"/>
      <c r="AF5857" t="n">
        <v>241</v>
      </c>
      <c r="AG5857" t="n">
        <v>18</v>
      </c>
      <c r="AH5857" t="n">
        <v>64</v>
      </c>
      <c r="AI5857" t="n">
        <v>2684</v>
      </c>
      <c r="AJ5857" t="n">
        <v>-2313</v>
      </c>
      <c r="AK5857" t="n">
        <v>-90</v>
      </c>
      <c r="AL5857" t="n">
        <v>2917</v>
      </c>
      <c r="AM5857" t="n">
        <v>7149</v>
      </c>
      <c r="AN5857"/>
      <c r="AO5857" t="n">
        <v>356</v>
      </c>
      <c r="AP5857"/>
      <c r="AQ5857"/>
      <c r="AR5857"/>
    </row>
    <row r="5858">
      <c r="A5858" t="n">
        <v>497073</v>
      </c>
      <c r="B5858" t="s">
        <v>8263</v>
      </c>
      <c r="C5858" t="s">
        <v>4799</v>
      </c>
      <c r="D5858" t="s">
        <v>4775</v>
      </c>
      <c r="E5858" t="s">
        <v>283</v>
      </c>
      <c r="F5858" t="s">
        <v>199</v>
      </c>
      <c r="G5858" t="s">
        <v>189</v>
      </c>
      <c r="H5858" t="s">
        <v>200</v>
      </c>
      <c r="I5858" t="s">
        <v>151</v>
      </c>
      <c r="J5858" t="s">
        <v>164</v>
      </c>
      <c r="K5858"/>
      <c r="L5858" t="s">
        <v>155</v>
      </c>
      <c r="M5858" t="s">
        <v>155</v>
      </c>
      <c r="N5858" t="n">
        <v>-95.55</v>
      </c>
      <c r="O5858" t="n">
        <v>29.9618</v>
      </c>
      <c r="P5858" t="n">
        <v>711</v>
      </c>
      <c r="Q5858" t="n">
        <v>711</v>
      </c>
      <c r="R5858" t="n">
        <v>97.6</v>
      </c>
      <c r="S5858" t="n">
        <v>8.6</v>
      </c>
      <c r="T5858" t="n">
        <v>59.8</v>
      </c>
      <c r="U5858" t="n">
        <v>24.5</v>
      </c>
      <c r="V5858" t="n">
        <v>0.8</v>
      </c>
      <c r="W5858" t="n">
        <v>0</v>
      </c>
      <c r="X5858" t="n">
        <v>85</v>
      </c>
      <c r="Y5858" t="n">
        <v>74</v>
      </c>
      <c r="Z5858" t="n">
        <v>19</v>
      </c>
      <c r="AA5858"/>
      <c r="AB5858"/>
      <c r="AC5858"/>
      <c r="AD5858"/>
      <c r="AE5858"/>
      <c r="AF5858" t="n">
        <v>211</v>
      </c>
      <c r="AG5858" t="n">
        <v>65</v>
      </c>
      <c r="AH5858" t="n">
        <v>79</v>
      </c>
      <c r="AI5858" t="n">
        <v>20587</v>
      </c>
      <c r="AJ5858" t="n">
        <v>20100</v>
      </c>
      <c r="AK5858" t="n">
        <v>20350</v>
      </c>
      <c r="AL5858" t="n">
        <v>24612</v>
      </c>
      <c r="AM5858" t="n">
        <v>25257</v>
      </c>
      <c r="AN5858"/>
      <c r="AO5858"/>
      <c r="AP5858"/>
      <c r="AQ5858"/>
      <c r="AR5858"/>
    </row>
    <row r="5859">
      <c r="A5859" t="n">
        <v>497107</v>
      </c>
      <c r="B5859" t="s">
        <v>8264</v>
      </c>
      <c r="C5859" t="s">
        <v>8265</v>
      </c>
      <c r="D5859" t="s">
        <v>440</v>
      </c>
      <c r="E5859" t="s">
        <v>267</v>
      </c>
      <c r="F5859" t="s">
        <v>162</v>
      </c>
      <c r="G5859" t="s">
        <v>163</v>
      </c>
      <c r="H5859" t="s">
        <v>150</v>
      </c>
      <c r="I5859" t="s">
        <v>151</v>
      </c>
      <c r="J5859" t="s">
        <v>164</v>
      </c>
      <c r="K5859"/>
      <c r="L5859" t="s">
        <v>155</v>
      </c>
      <c r="M5859" t="s">
        <v>155</v>
      </c>
      <c r="N5859" t="n">
        <v>-121.9211</v>
      </c>
      <c r="O5859" t="n">
        <v>37.4511</v>
      </c>
      <c r="P5859" t="n">
        <v>519</v>
      </c>
      <c r="Q5859" t="n">
        <v>241</v>
      </c>
      <c r="R5859" t="n">
        <v>83</v>
      </c>
      <c r="S5859" t="n">
        <v>0</v>
      </c>
      <c r="T5859" t="n">
        <v>0</v>
      </c>
      <c r="U5859" t="n">
        <v>0</v>
      </c>
      <c r="V5859" t="n">
        <v>70.5</v>
      </c>
      <c r="W5859" t="n">
        <v>29.5</v>
      </c>
      <c r="X5859"/>
      <c r="Y5859"/>
      <c r="Z5859" t="n">
        <v>12</v>
      </c>
      <c r="AA5859"/>
      <c r="AB5859"/>
      <c r="AC5859"/>
      <c r="AD5859"/>
      <c r="AE5859"/>
      <c r="AF5859" t="n">
        <v>0</v>
      </c>
      <c r="AG5859" t="n">
        <v>0</v>
      </c>
      <c r="AH5859" t="n">
        <v>30</v>
      </c>
      <c r="AI5859"/>
      <c r="AJ5859"/>
      <c r="AK5859"/>
      <c r="AL5859"/>
      <c r="AM5859"/>
      <c r="AN5859"/>
      <c r="AO5859"/>
      <c r="AP5859"/>
      <c r="AQ5859" t="n">
        <v>12</v>
      </c>
      <c r="AR5859"/>
    </row>
    <row r="5860">
      <c r="A5860" t="n">
        <v>497116</v>
      </c>
      <c r="B5860" t="s">
        <v>8266</v>
      </c>
      <c r="C5860" t="s">
        <v>5593</v>
      </c>
      <c r="D5860" t="s">
        <v>4775</v>
      </c>
      <c r="E5860" t="s">
        <v>283</v>
      </c>
      <c r="F5860" t="s">
        <v>188</v>
      </c>
      <c r="G5860" t="s">
        <v>189</v>
      </c>
      <c r="H5860" t="s">
        <v>150</v>
      </c>
      <c r="I5860" t="s">
        <v>186</v>
      </c>
      <c r="J5860" t="s">
        <v>164</v>
      </c>
      <c r="K5860"/>
      <c r="L5860" t="s">
        <v>155</v>
      </c>
      <c r="M5860" t="s">
        <v>155</v>
      </c>
      <c r="N5860" t="n">
        <v>-97.6909</v>
      </c>
      <c r="O5860" t="n">
        <v>30.4766</v>
      </c>
      <c r="P5860" t="n">
        <v>950</v>
      </c>
      <c r="Q5860" t="n">
        <v>950</v>
      </c>
      <c r="R5860" t="n">
        <v>90.1</v>
      </c>
      <c r="S5860" t="n">
        <v>17.3</v>
      </c>
      <c r="T5860" t="n">
        <v>27.9</v>
      </c>
      <c r="U5860" t="n">
        <v>26.4</v>
      </c>
      <c r="V5860" t="n">
        <v>3.6</v>
      </c>
      <c r="W5860" t="n">
        <v>0</v>
      </c>
      <c r="X5860" t="n">
        <v>53</v>
      </c>
      <c r="Y5860" t="n">
        <v>33</v>
      </c>
      <c r="Z5860" t="n">
        <v>12</v>
      </c>
      <c r="AA5860"/>
      <c r="AB5860"/>
      <c r="AC5860"/>
      <c r="AD5860"/>
      <c r="AE5860"/>
      <c r="AF5860" t="n">
        <v>117</v>
      </c>
      <c r="AG5860" t="n">
        <v>51</v>
      </c>
      <c r="AH5860" t="n">
        <v>62</v>
      </c>
      <c r="AI5860" t="n">
        <v>25240</v>
      </c>
      <c r="AJ5860" t="n">
        <v>26131</v>
      </c>
      <c r="AK5860" t="n">
        <v>26390</v>
      </c>
      <c r="AL5860" t="n">
        <v>28283</v>
      </c>
      <c r="AM5860" t="n">
        <v>29239</v>
      </c>
      <c r="AN5860" t="n">
        <v>29704</v>
      </c>
      <c r="AO5860" t="n">
        <v>65</v>
      </c>
      <c r="AP5860"/>
      <c r="AQ5860"/>
      <c r="AR5860"/>
    </row>
    <row r="5861">
      <c r="A5861" t="n">
        <v>497125</v>
      </c>
      <c r="B5861" t="s">
        <v>8267</v>
      </c>
      <c r="C5861" t="s">
        <v>4658</v>
      </c>
      <c r="D5861" t="s">
        <v>4659</v>
      </c>
      <c r="E5861" t="s">
        <v>147</v>
      </c>
      <c r="F5861" t="s">
        <v>188</v>
      </c>
      <c r="G5861" t="s">
        <v>189</v>
      </c>
      <c r="H5861" t="s">
        <v>150</v>
      </c>
      <c r="I5861" t="s">
        <v>151</v>
      </c>
      <c r="J5861" t="s">
        <v>164</v>
      </c>
      <c r="K5861"/>
      <c r="L5861" t="s">
        <v>155</v>
      </c>
      <c r="M5861" t="s">
        <v>155</v>
      </c>
      <c r="N5861" t="n">
        <v>-86.7916</v>
      </c>
      <c r="O5861" t="n">
        <v>36.1622</v>
      </c>
      <c r="P5861" t="n">
        <v>654</v>
      </c>
      <c r="Q5861" t="n">
        <v>654</v>
      </c>
      <c r="R5861" t="n">
        <v>89.9</v>
      </c>
      <c r="S5861" t="n">
        <v>39.1</v>
      </c>
      <c r="T5861" t="n">
        <v>24.2</v>
      </c>
      <c r="U5861" t="n">
        <v>5.4</v>
      </c>
      <c r="V5861" t="n">
        <v>1.8</v>
      </c>
      <c r="W5861" t="n">
        <v>0</v>
      </c>
      <c r="X5861" t="n">
        <v>0</v>
      </c>
      <c r="Y5861" t="n">
        <v>0</v>
      </c>
      <c r="Z5861" t="n">
        <v>12</v>
      </c>
      <c r="AA5861"/>
      <c r="AB5861"/>
      <c r="AC5861"/>
      <c r="AD5861"/>
      <c r="AE5861"/>
      <c r="AF5861" t="n">
        <v>23</v>
      </c>
      <c r="AG5861" t="n">
        <v>42</v>
      </c>
      <c r="AH5861" t="n">
        <v>62</v>
      </c>
      <c r="AI5861" t="n">
        <v>25441</v>
      </c>
      <c r="AJ5861" t="n">
        <v>28088</v>
      </c>
      <c r="AK5861" t="n">
        <v>22550</v>
      </c>
      <c r="AL5861" t="n">
        <v>26522</v>
      </c>
      <c r="AM5861" t="n">
        <v>23206</v>
      </c>
      <c r="AN5861" t="n">
        <v>31483</v>
      </c>
      <c r="AO5861" t="n">
        <v>5</v>
      </c>
      <c r="AP5861"/>
      <c r="AQ5861"/>
      <c r="AR5861"/>
    </row>
    <row r="5862">
      <c r="A5862" t="n">
        <v>497161</v>
      </c>
      <c r="B5862" t="s">
        <v>8268</v>
      </c>
      <c r="C5862" t="s">
        <v>8269</v>
      </c>
      <c r="D5862" t="s">
        <v>3795</v>
      </c>
      <c r="E5862" t="s">
        <v>1434</v>
      </c>
      <c r="F5862" t="s">
        <v>199</v>
      </c>
      <c r="G5862" t="s">
        <v>189</v>
      </c>
      <c r="H5862" t="s">
        <v>200</v>
      </c>
      <c r="I5862" t="s">
        <v>186</v>
      </c>
      <c r="J5862" t="s">
        <v>164</v>
      </c>
      <c r="K5862"/>
      <c r="L5862" t="s">
        <v>155</v>
      </c>
      <c r="M5862" t="s">
        <v>155</v>
      </c>
      <c r="N5862" t="n">
        <v>-84.2918</v>
      </c>
      <c r="O5862" t="n">
        <v>39.8237</v>
      </c>
      <c r="P5862" t="n">
        <v>371</v>
      </c>
      <c r="Q5862" t="n">
        <v>371</v>
      </c>
      <c r="R5862" t="n">
        <v>12.9</v>
      </c>
      <c r="S5862" t="n">
        <v>42.3</v>
      </c>
      <c r="T5862" t="n">
        <v>50.9</v>
      </c>
      <c r="U5862" t="n">
        <v>1.3</v>
      </c>
      <c r="V5862" t="n">
        <v>1.3</v>
      </c>
      <c r="W5862" t="n">
        <v>0.5</v>
      </c>
      <c r="X5862" t="n">
        <v>84</v>
      </c>
      <c r="Y5862" t="n">
        <v>100</v>
      </c>
      <c r="Z5862" t="n">
        <v>11</v>
      </c>
      <c r="AA5862"/>
      <c r="AB5862"/>
      <c r="AC5862"/>
      <c r="AD5862"/>
      <c r="AE5862"/>
      <c r="AF5862" t="n">
        <v>201</v>
      </c>
      <c r="AG5862" t="n">
        <v>3</v>
      </c>
      <c r="AH5862" t="n">
        <v>4</v>
      </c>
      <c r="AI5862" t="n">
        <v>2958</v>
      </c>
      <c r="AJ5862" t="n">
        <v>2016</v>
      </c>
      <c r="AK5862" t="n">
        <v>3146</v>
      </c>
      <c r="AL5862" t="n">
        <v>4196</v>
      </c>
      <c r="AM5862"/>
      <c r="AN5862" t="n">
        <v>6893</v>
      </c>
      <c r="AO5862"/>
      <c r="AP5862"/>
      <c r="AQ5862"/>
      <c r="AR5862"/>
    </row>
    <row r="5863">
      <c r="A5863" t="n">
        <v>497189</v>
      </c>
      <c r="B5863" t="s">
        <v>8270</v>
      </c>
      <c r="C5863" t="s">
        <v>8271</v>
      </c>
      <c r="D5863" t="s">
        <v>4200</v>
      </c>
      <c r="E5863" t="s">
        <v>997</v>
      </c>
      <c r="F5863" t="s">
        <v>199</v>
      </c>
      <c r="G5863" t="s">
        <v>189</v>
      </c>
      <c r="H5863" t="s">
        <v>200</v>
      </c>
      <c r="I5863" t="s">
        <v>205</v>
      </c>
      <c r="J5863" t="s">
        <v>164</v>
      </c>
      <c r="K5863"/>
      <c r="L5863" t="s">
        <v>155</v>
      </c>
      <c r="M5863" t="s">
        <v>155</v>
      </c>
      <c r="N5863" t="n">
        <v>-79.0991</v>
      </c>
      <c r="O5863" t="n">
        <v>40.744</v>
      </c>
      <c r="P5863" t="n">
        <v>55</v>
      </c>
      <c r="Q5863" t="n">
        <v>55</v>
      </c>
      <c r="R5863" t="n">
        <v>94.5</v>
      </c>
      <c r="S5863" t="n">
        <v>90.9</v>
      </c>
      <c r="T5863" t="n">
        <v>5.5</v>
      </c>
      <c r="U5863" t="n">
        <v>0</v>
      </c>
      <c r="V5863" t="n">
        <v>1.8</v>
      </c>
      <c r="W5863" t="n">
        <v>0</v>
      </c>
      <c r="X5863" t="n">
        <v>94</v>
      </c>
      <c r="Y5863"/>
      <c r="Z5863" t="n">
        <v>17</v>
      </c>
      <c r="AA5863"/>
      <c r="AB5863"/>
      <c r="AC5863"/>
      <c r="AD5863"/>
      <c r="AE5863"/>
      <c r="AF5863" t="n">
        <v>23</v>
      </c>
      <c r="AG5863" t="n">
        <v>53</v>
      </c>
      <c r="AH5863" t="n">
        <v>55</v>
      </c>
      <c r="AI5863" t="n">
        <v>11589</v>
      </c>
      <c r="AJ5863" t="n">
        <v>14463</v>
      </c>
      <c r="AK5863" t="n">
        <v>10573</v>
      </c>
      <c r="AL5863" t="n">
        <v>11796</v>
      </c>
      <c r="AM5863"/>
      <c r="AN5863"/>
      <c r="AO5863"/>
      <c r="AP5863"/>
      <c r="AQ5863"/>
      <c r="AR5863"/>
    </row>
    <row r="5864">
      <c r="A5864" t="n">
        <v>497198</v>
      </c>
      <c r="B5864" t="s">
        <v>8272</v>
      </c>
      <c r="C5864" t="s">
        <v>4670</v>
      </c>
      <c r="D5864" t="s">
        <v>4659</v>
      </c>
      <c r="E5864" t="s">
        <v>147</v>
      </c>
      <c r="F5864" t="s">
        <v>199</v>
      </c>
      <c r="G5864" t="s">
        <v>189</v>
      </c>
      <c r="H5864" t="s">
        <v>200</v>
      </c>
      <c r="I5864" t="s">
        <v>151</v>
      </c>
      <c r="J5864" t="s">
        <v>164</v>
      </c>
      <c r="K5864"/>
      <c r="L5864" t="s">
        <v>155</v>
      </c>
      <c r="M5864" t="s">
        <v>155</v>
      </c>
      <c r="N5864" t="n">
        <v>-85.2143</v>
      </c>
      <c r="O5864" t="n">
        <v>35.0085</v>
      </c>
      <c r="P5864" t="n">
        <v>336</v>
      </c>
      <c r="Q5864" t="n">
        <v>336</v>
      </c>
      <c r="R5864" t="n">
        <v>91.7</v>
      </c>
      <c r="S5864" t="n">
        <v>58.3</v>
      </c>
      <c r="T5864" t="n">
        <v>27.4</v>
      </c>
      <c r="U5864" t="n">
        <v>7.1</v>
      </c>
      <c r="V5864" t="n">
        <v>1.2</v>
      </c>
      <c r="W5864" t="n">
        <v>0</v>
      </c>
      <c r="X5864"/>
      <c r="Y5864"/>
      <c r="Z5864" t="n">
        <v>26</v>
      </c>
      <c r="AA5864"/>
      <c r="AB5864"/>
      <c r="AC5864"/>
      <c r="AD5864"/>
      <c r="AE5864"/>
      <c r="AF5864" t="n">
        <v>149</v>
      </c>
      <c r="AG5864" t="n">
        <v>32</v>
      </c>
      <c r="AH5864" t="n">
        <v>38</v>
      </c>
      <c r="AI5864" t="n">
        <v>8724</v>
      </c>
      <c r="AJ5864" t="n">
        <v>9095</v>
      </c>
      <c r="AK5864"/>
      <c r="AL5864"/>
      <c r="AM5864"/>
      <c r="AN5864"/>
      <c r="AO5864"/>
      <c r="AP5864"/>
      <c r="AQ5864"/>
      <c r="AR5864"/>
    </row>
    <row r="5865">
      <c r="A5865" t="n">
        <v>497204</v>
      </c>
      <c r="B5865" t="s">
        <v>8273</v>
      </c>
      <c r="C5865" t="s">
        <v>4924</v>
      </c>
      <c r="D5865" t="s">
        <v>4775</v>
      </c>
      <c r="E5865" t="s">
        <v>283</v>
      </c>
      <c r="F5865" t="s">
        <v>199</v>
      </c>
      <c r="G5865" t="s">
        <v>189</v>
      </c>
      <c r="H5865" t="s">
        <v>200</v>
      </c>
      <c r="I5865" t="s">
        <v>151</v>
      </c>
      <c r="J5865" t="s">
        <v>164</v>
      </c>
      <c r="K5865"/>
      <c r="L5865" t="s">
        <v>155</v>
      </c>
      <c r="M5865" t="s">
        <v>155</v>
      </c>
      <c r="N5865" t="n">
        <v>-97.5051</v>
      </c>
      <c r="O5865" t="n">
        <v>25.9079</v>
      </c>
      <c r="P5865" t="n">
        <v>178</v>
      </c>
      <c r="Q5865" t="n">
        <v>178</v>
      </c>
      <c r="R5865" t="n">
        <v>21.3</v>
      </c>
      <c r="S5865" t="n">
        <v>0</v>
      </c>
      <c r="T5865" t="n">
        <v>1.1</v>
      </c>
      <c r="U5865" t="n">
        <v>91</v>
      </c>
      <c r="V5865" t="n">
        <v>0</v>
      </c>
      <c r="W5865" t="n">
        <v>7.9</v>
      </c>
      <c r="X5865" t="n">
        <v>100</v>
      </c>
      <c r="Y5865" t="n">
        <v>100</v>
      </c>
      <c r="Z5865" t="n">
        <v>25</v>
      </c>
      <c r="AA5865"/>
      <c r="AB5865"/>
      <c r="AC5865"/>
      <c r="AD5865"/>
      <c r="AE5865"/>
      <c r="AF5865" t="n">
        <v>66</v>
      </c>
      <c r="AG5865" t="n">
        <v>47</v>
      </c>
      <c r="AH5865" t="n">
        <v>47</v>
      </c>
      <c r="AI5865" t="n">
        <v>4706</v>
      </c>
      <c r="AJ5865" t="n">
        <v>4371</v>
      </c>
      <c r="AK5865" t="n">
        <v>5518</v>
      </c>
      <c r="AL5865" t="n">
        <v>8774</v>
      </c>
      <c r="AM5865" t="n">
        <v>8190</v>
      </c>
      <c r="AN5865"/>
      <c r="AO5865"/>
      <c r="AP5865"/>
      <c r="AQ5865"/>
      <c r="AR5865"/>
    </row>
    <row r="5866">
      <c r="A5866" t="n">
        <v>497213</v>
      </c>
      <c r="B5866" t="s">
        <v>8274</v>
      </c>
      <c r="C5866" t="s">
        <v>5228</v>
      </c>
      <c r="D5866" t="s">
        <v>5199</v>
      </c>
      <c r="E5866" t="s">
        <v>267</v>
      </c>
      <c r="F5866" t="s">
        <v>162</v>
      </c>
      <c r="G5866" t="s">
        <v>163</v>
      </c>
      <c r="H5866" t="s">
        <v>150</v>
      </c>
      <c r="I5866" t="s">
        <v>151</v>
      </c>
      <c r="J5866" t="s">
        <v>164</v>
      </c>
      <c r="K5866"/>
      <c r="L5866" t="s">
        <v>155</v>
      </c>
      <c r="M5866" t="s">
        <v>155</v>
      </c>
      <c r="N5866" t="n">
        <v>-117.4006</v>
      </c>
      <c r="O5866" t="n">
        <v>47.6758</v>
      </c>
      <c r="P5866" t="n">
        <v>43</v>
      </c>
      <c r="Q5866" t="n">
        <v>43</v>
      </c>
      <c r="R5866" t="n">
        <v>48.8</v>
      </c>
      <c r="S5866" t="n">
        <v>83.7</v>
      </c>
      <c r="T5866" t="n">
        <v>2.3</v>
      </c>
      <c r="U5866" t="n">
        <v>7</v>
      </c>
      <c r="V5866" t="n">
        <v>0</v>
      </c>
      <c r="W5866" t="n">
        <v>2.3</v>
      </c>
      <c r="X5866" t="n">
        <v>100</v>
      </c>
      <c r="Y5866" t="n">
        <v>0</v>
      </c>
      <c r="Z5866" t="n">
        <v>3</v>
      </c>
      <c r="AA5866"/>
      <c r="AB5866"/>
      <c r="AC5866"/>
      <c r="AD5866"/>
      <c r="AE5866"/>
      <c r="AF5866" t="n">
        <v>4</v>
      </c>
      <c r="AG5866" t="n">
        <v>46</v>
      </c>
      <c r="AH5866" t="n">
        <v>49</v>
      </c>
      <c r="AI5866" t="n">
        <v>29650</v>
      </c>
      <c r="AJ5866"/>
      <c r="AK5866"/>
      <c r="AL5866" t="n">
        <v>29650</v>
      </c>
      <c r="AM5866" t="n">
        <v>32695</v>
      </c>
      <c r="AN5866" t="n">
        <v>32695</v>
      </c>
      <c r="AO5866"/>
      <c r="AP5866" t="n">
        <v>6</v>
      </c>
      <c r="AQ5866"/>
      <c r="AR5866"/>
    </row>
    <row r="5867">
      <c r="A5867" t="n">
        <v>497222</v>
      </c>
      <c r="B5867" t="s">
        <v>8275</v>
      </c>
      <c r="C5867" t="s">
        <v>1242</v>
      </c>
      <c r="D5867" t="s">
        <v>1078</v>
      </c>
      <c r="E5867" t="s">
        <v>147</v>
      </c>
      <c r="F5867" t="s">
        <v>199</v>
      </c>
      <c r="G5867" t="s">
        <v>189</v>
      </c>
      <c r="H5867" t="s">
        <v>200</v>
      </c>
      <c r="I5867" t="s">
        <v>151</v>
      </c>
      <c r="J5867" t="s">
        <v>164</v>
      </c>
      <c r="K5867"/>
      <c r="L5867" t="s">
        <v>155</v>
      </c>
      <c r="M5867" t="s">
        <v>155</v>
      </c>
      <c r="N5867" t="n">
        <v>-80.1444</v>
      </c>
      <c r="O5867" t="n">
        <v>25.7863</v>
      </c>
      <c r="P5867" t="n">
        <v>74</v>
      </c>
      <c r="Q5867" t="n">
        <v>74</v>
      </c>
      <c r="R5867" t="n">
        <v>94.6</v>
      </c>
      <c r="S5867" t="n">
        <v>35.1</v>
      </c>
      <c r="T5867" t="n">
        <v>13.5</v>
      </c>
      <c r="U5867" t="n">
        <v>28.4</v>
      </c>
      <c r="V5867" t="n">
        <v>4.1</v>
      </c>
      <c r="W5867" t="n">
        <v>12.2</v>
      </c>
      <c r="X5867" t="n">
        <v>75</v>
      </c>
      <c r="Y5867"/>
      <c r="Z5867" t="n">
        <v>16</v>
      </c>
      <c r="AA5867"/>
      <c r="AB5867"/>
      <c r="AC5867"/>
      <c r="AD5867"/>
      <c r="AE5867"/>
      <c r="AF5867" t="n">
        <v>32</v>
      </c>
      <c r="AG5867" t="n">
        <v>38</v>
      </c>
      <c r="AH5867" t="n">
        <v>38</v>
      </c>
      <c r="AI5867" t="n">
        <v>4353</v>
      </c>
      <c r="AJ5867" t="n">
        <v>4084</v>
      </c>
      <c r="AK5867" t="n">
        <v>5959</v>
      </c>
      <c r="AL5867"/>
      <c r="AM5867"/>
      <c r="AN5867"/>
      <c r="AO5867"/>
      <c r="AP5867"/>
      <c r="AQ5867"/>
      <c r="AR5867"/>
    </row>
    <row r="5868">
      <c r="A5868" t="n">
        <v>497268</v>
      </c>
      <c r="B5868" t="s">
        <v>8276</v>
      </c>
      <c r="C5868" t="s">
        <v>2043</v>
      </c>
      <c r="D5868" t="s">
        <v>5021</v>
      </c>
      <c r="E5868" t="s">
        <v>914</v>
      </c>
      <c r="F5868" t="s">
        <v>188</v>
      </c>
      <c r="G5868" t="s">
        <v>189</v>
      </c>
      <c r="H5868" t="s">
        <v>150</v>
      </c>
      <c r="I5868" t="s">
        <v>151</v>
      </c>
      <c r="J5868" t="s">
        <v>164</v>
      </c>
      <c r="K5868"/>
      <c r="L5868" t="s">
        <v>155</v>
      </c>
      <c r="M5868" t="s">
        <v>155</v>
      </c>
      <c r="N5868" t="n">
        <v>-111.9034</v>
      </c>
      <c r="O5868" t="n">
        <v>40.6564</v>
      </c>
      <c r="P5868" t="n">
        <v>351</v>
      </c>
      <c r="Q5868" t="n">
        <v>351</v>
      </c>
      <c r="R5868" t="n">
        <v>89.2</v>
      </c>
      <c r="S5868" t="n">
        <v>62.7</v>
      </c>
      <c r="T5868" t="n">
        <v>6.3</v>
      </c>
      <c r="U5868" t="n">
        <v>19.7</v>
      </c>
      <c r="V5868" t="n">
        <v>3.7</v>
      </c>
      <c r="W5868" t="n">
        <v>0</v>
      </c>
      <c r="X5868" t="n">
        <v>94</v>
      </c>
      <c r="Y5868" t="n">
        <v>17</v>
      </c>
      <c r="Z5868" t="n">
        <v>20</v>
      </c>
      <c r="AA5868"/>
      <c r="AB5868"/>
      <c r="AC5868"/>
      <c r="AD5868"/>
      <c r="AE5868"/>
      <c r="AF5868" t="n">
        <v>16</v>
      </c>
      <c r="AG5868" t="n">
        <v>48</v>
      </c>
      <c r="AH5868" t="n">
        <v>50</v>
      </c>
      <c r="AI5868" t="n">
        <v>30774</v>
      </c>
      <c r="AJ5868" t="n">
        <v>27516</v>
      </c>
      <c r="AK5868" t="n">
        <v>32058</v>
      </c>
      <c r="AL5868" t="n">
        <v>30671</v>
      </c>
      <c r="AM5868" t="n">
        <v>33221</v>
      </c>
      <c r="AN5868" t="n">
        <v>35805</v>
      </c>
      <c r="AO5868"/>
      <c r="AP5868" t="n">
        <v>13</v>
      </c>
      <c r="AQ5868"/>
      <c r="AR5868"/>
    </row>
    <row r="5869">
      <c r="A5869" t="n">
        <v>497277</v>
      </c>
      <c r="B5869" t="s">
        <v>8277</v>
      </c>
      <c r="C5869" t="s">
        <v>291</v>
      </c>
      <c r="D5869" t="s">
        <v>282</v>
      </c>
      <c r="E5869" t="s">
        <v>283</v>
      </c>
      <c r="F5869" t="s">
        <v>279</v>
      </c>
      <c r="G5869" t="s">
        <v>189</v>
      </c>
      <c r="H5869" t="s">
        <v>174</v>
      </c>
      <c r="I5869" t="s">
        <v>186</v>
      </c>
      <c r="J5869" t="s">
        <v>164</v>
      </c>
      <c r="K5869"/>
      <c r="L5869" t="s">
        <v>155</v>
      </c>
      <c r="M5869" t="s">
        <v>155</v>
      </c>
      <c r="N5869" t="n">
        <v>-112.1542</v>
      </c>
      <c r="O5869" t="n">
        <v>33.5663</v>
      </c>
      <c r="P5869" t="n">
        <v>927</v>
      </c>
      <c r="Q5869" t="n">
        <v>927</v>
      </c>
      <c r="R5869" t="n">
        <v>86</v>
      </c>
      <c r="S5869" t="n">
        <v>17</v>
      </c>
      <c r="T5869" t="n">
        <v>21.7</v>
      </c>
      <c r="U5869" t="n">
        <v>48</v>
      </c>
      <c r="V5869" t="n">
        <v>1.9</v>
      </c>
      <c r="W5869" t="n">
        <v>0</v>
      </c>
      <c r="X5869" t="n">
        <v>64</v>
      </c>
      <c r="Y5869"/>
      <c r="Z5869" t="n">
        <v>20</v>
      </c>
      <c r="AA5869" t="n">
        <v>186</v>
      </c>
      <c r="AB5869" t="n">
        <v>86</v>
      </c>
      <c r="AC5869"/>
      <c r="AD5869"/>
      <c r="AE5869"/>
      <c r="AF5869" t="n">
        <v>181</v>
      </c>
      <c r="AG5869" t="n">
        <v>73</v>
      </c>
      <c r="AH5869" t="n">
        <v>73</v>
      </c>
      <c r="AI5869" t="n">
        <v>26029</v>
      </c>
      <c r="AJ5869" t="n">
        <v>26152</v>
      </c>
      <c r="AK5869" t="n">
        <v>27568</v>
      </c>
      <c r="AL5869" t="n">
        <v>28108</v>
      </c>
      <c r="AM5869" t="n">
        <v>29730</v>
      </c>
      <c r="AN5869" t="n">
        <v>31871</v>
      </c>
      <c r="AO5869" t="n">
        <v>19</v>
      </c>
      <c r="AP5869"/>
      <c r="AQ5869"/>
      <c r="AR5869"/>
    </row>
    <row r="5870">
      <c r="A5870" t="n">
        <v>497286</v>
      </c>
      <c r="B5870" t="s">
        <v>8278</v>
      </c>
      <c r="C5870" t="s">
        <v>2602</v>
      </c>
      <c r="D5870" t="s">
        <v>4775</v>
      </c>
      <c r="E5870" t="s">
        <v>283</v>
      </c>
      <c r="F5870" t="s">
        <v>279</v>
      </c>
      <c r="G5870" t="s">
        <v>189</v>
      </c>
      <c r="H5870" t="s">
        <v>174</v>
      </c>
      <c r="I5870" t="s">
        <v>151</v>
      </c>
      <c r="J5870" t="s">
        <v>164</v>
      </c>
      <c r="K5870"/>
      <c r="L5870" t="s">
        <v>155</v>
      </c>
      <c r="M5870" t="s">
        <v>155</v>
      </c>
      <c r="N5870" t="n">
        <v>-97.6605</v>
      </c>
      <c r="O5870" t="n">
        <v>30.4158</v>
      </c>
      <c r="P5870" t="n">
        <v>811</v>
      </c>
      <c r="Q5870" t="n">
        <v>811</v>
      </c>
      <c r="R5870" t="n">
        <v>8.6</v>
      </c>
      <c r="S5870" t="n">
        <v>27.6</v>
      </c>
      <c r="T5870" t="n">
        <v>6.8</v>
      </c>
      <c r="U5870" t="n">
        <v>51.9</v>
      </c>
      <c r="V5870" t="n">
        <v>0.6</v>
      </c>
      <c r="W5870" t="n">
        <v>0</v>
      </c>
      <c r="X5870" t="n">
        <v>78</v>
      </c>
      <c r="Y5870"/>
      <c r="Z5870" t="n">
        <v>53</v>
      </c>
      <c r="AA5870"/>
      <c r="AB5870"/>
      <c r="AC5870"/>
      <c r="AD5870"/>
      <c r="AE5870"/>
      <c r="AF5870" t="n">
        <v>533</v>
      </c>
      <c r="AG5870" t="n">
        <v>66</v>
      </c>
      <c r="AH5870" t="n">
        <v>74</v>
      </c>
      <c r="AI5870" t="n">
        <v>23205</v>
      </c>
      <c r="AJ5870" t="n">
        <v>22241</v>
      </c>
      <c r="AK5870" t="n">
        <v>22796</v>
      </c>
      <c r="AL5870" t="n">
        <v>24983</v>
      </c>
      <c r="AM5870" t="n">
        <v>27456</v>
      </c>
      <c r="AN5870" t="n">
        <v>28681</v>
      </c>
      <c r="AO5870" t="n">
        <v>41</v>
      </c>
      <c r="AP5870"/>
      <c r="AQ5870"/>
      <c r="AR5870"/>
    </row>
    <row r="5871">
      <c r="A5871" t="n">
        <v>497301</v>
      </c>
      <c r="B5871" t="s">
        <v>8279</v>
      </c>
      <c r="C5871" t="s">
        <v>2977</v>
      </c>
      <c r="D5871" t="s">
        <v>2978</v>
      </c>
      <c r="E5871" t="s">
        <v>267</v>
      </c>
      <c r="F5871" t="s">
        <v>199</v>
      </c>
      <c r="G5871" t="s">
        <v>189</v>
      </c>
      <c r="H5871" t="s">
        <v>200</v>
      </c>
      <c r="I5871" t="s">
        <v>186</v>
      </c>
      <c r="J5871" t="s">
        <v>164</v>
      </c>
      <c r="K5871"/>
      <c r="L5871" t="s">
        <v>155</v>
      </c>
      <c r="M5871" t="s">
        <v>155</v>
      </c>
      <c r="N5871" t="n">
        <v>-115.2064</v>
      </c>
      <c r="O5871" t="n">
        <v>36.1424</v>
      </c>
      <c r="P5871" t="n">
        <v>643</v>
      </c>
      <c r="Q5871" t="n">
        <v>643</v>
      </c>
      <c r="R5871" t="n">
        <v>97.4</v>
      </c>
      <c r="S5871" t="n">
        <v>14.6</v>
      </c>
      <c r="T5871" t="n">
        <v>24.1</v>
      </c>
      <c r="U5871" t="n">
        <v>40.9</v>
      </c>
      <c r="V5871" t="n">
        <v>6.4</v>
      </c>
      <c r="W5871" t="n">
        <v>0</v>
      </c>
      <c r="X5871" t="n">
        <v>82</v>
      </c>
      <c r="Y5871" t="n">
        <v>74</v>
      </c>
      <c r="Z5871" t="n">
        <v>16</v>
      </c>
      <c r="AA5871"/>
      <c r="AB5871"/>
      <c r="AC5871"/>
      <c r="AD5871"/>
      <c r="AE5871"/>
      <c r="AF5871" t="n">
        <v>230</v>
      </c>
      <c r="AG5871" t="n">
        <v>73</v>
      </c>
      <c r="AH5871" t="n">
        <v>82</v>
      </c>
      <c r="AI5871" t="n">
        <v>13676</v>
      </c>
      <c r="AJ5871" t="n">
        <v>14475</v>
      </c>
      <c r="AK5871" t="n">
        <v>16095</v>
      </c>
      <c r="AL5871" t="n">
        <v>20595</v>
      </c>
      <c r="AM5871"/>
      <c r="AN5871"/>
      <c r="AO5871"/>
      <c r="AP5871"/>
      <c r="AQ5871"/>
      <c r="AR5871"/>
    </row>
    <row r="5872">
      <c r="A5872" t="n">
        <v>497310</v>
      </c>
      <c r="B5872" t="s">
        <v>8280</v>
      </c>
      <c r="C5872" t="s">
        <v>2977</v>
      </c>
      <c r="D5872" t="s">
        <v>2978</v>
      </c>
      <c r="E5872" t="s">
        <v>267</v>
      </c>
      <c r="F5872" t="s">
        <v>199</v>
      </c>
      <c r="G5872" t="s">
        <v>189</v>
      </c>
      <c r="H5872" t="s">
        <v>200</v>
      </c>
      <c r="I5872" t="s">
        <v>186</v>
      </c>
      <c r="J5872" t="s">
        <v>164</v>
      </c>
      <c r="K5872"/>
      <c r="L5872" t="s">
        <v>155</v>
      </c>
      <c r="M5872" t="s">
        <v>155</v>
      </c>
      <c r="N5872" t="n">
        <v>-115.2614</v>
      </c>
      <c r="O5872" t="n">
        <v>36.0764</v>
      </c>
      <c r="P5872" t="n">
        <v>251</v>
      </c>
      <c r="Q5872" t="n">
        <v>251</v>
      </c>
      <c r="R5872" t="n">
        <v>98</v>
      </c>
      <c r="S5872" t="n">
        <v>35.1</v>
      </c>
      <c r="T5872" t="n">
        <v>8</v>
      </c>
      <c r="U5872" t="n">
        <v>30.7</v>
      </c>
      <c r="V5872" t="n">
        <v>7.6</v>
      </c>
      <c r="W5872" t="n">
        <v>0</v>
      </c>
      <c r="X5872" t="n">
        <v>88</v>
      </c>
      <c r="Y5872"/>
      <c r="Z5872" t="n">
        <v>12</v>
      </c>
      <c r="AA5872"/>
      <c r="AB5872"/>
      <c r="AC5872"/>
      <c r="AD5872"/>
      <c r="AE5872"/>
      <c r="AF5872" t="n">
        <v>181</v>
      </c>
      <c r="AG5872" t="n">
        <v>43</v>
      </c>
      <c r="AH5872" t="n">
        <v>43</v>
      </c>
      <c r="AI5872" t="n">
        <v>21035</v>
      </c>
      <c r="AJ5872" t="n">
        <v>22249</v>
      </c>
      <c r="AK5872" t="n">
        <v>23284</v>
      </c>
      <c r="AL5872" t="n">
        <v>21500</v>
      </c>
      <c r="AM5872" t="n">
        <v>24330</v>
      </c>
      <c r="AN5872" t="n">
        <v>26253</v>
      </c>
      <c r="AO5872"/>
      <c r="AP5872"/>
      <c r="AQ5872"/>
      <c r="AR5872"/>
    </row>
    <row r="5873">
      <c r="A5873" t="n">
        <v>497329</v>
      </c>
      <c r="B5873" t="s">
        <v>8281</v>
      </c>
      <c r="C5873" t="s">
        <v>3086</v>
      </c>
      <c r="D5873" t="s">
        <v>3037</v>
      </c>
      <c r="E5873" t="s">
        <v>997</v>
      </c>
      <c r="F5873" t="s">
        <v>199</v>
      </c>
      <c r="G5873" t="s">
        <v>189</v>
      </c>
      <c r="H5873" t="s">
        <v>200</v>
      </c>
      <c r="I5873" t="s">
        <v>186</v>
      </c>
      <c r="J5873" t="s">
        <v>164</v>
      </c>
      <c r="K5873"/>
      <c r="L5873" t="s">
        <v>155</v>
      </c>
      <c r="M5873" t="s">
        <v>155</v>
      </c>
      <c r="N5873" t="n">
        <v>-75.0154</v>
      </c>
      <c r="O5873" t="n">
        <v>39.9394</v>
      </c>
      <c r="P5873" t="n">
        <v>480</v>
      </c>
      <c r="Q5873" t="n">
        <v>480</v>
      </c>
      <c r="R5873" t="n">
        <v>75</v>
      </c>
      <c r="S5873" t="n">
        <v>15.8</v>
      </c>
      <c r="T5873" t="n">
        <v>50</v>
      </c>
      <c r="U5873" t="n">
        <v>25.8</v>
      </c>
      <c r="V5873" t="n">
        <v>1.7</v>
      </c>
      <c r="W5873" t="n">
        <v>0</v>
      </c>
      <c r="X5873" t="n">
        <v>60</v>
      </c>
      <c r="Y5873"/>
      <c r="Z5873" t="n">
        <v>19</v>
      </c>
      <c r="AA5873"/>
      <c r="AB5873"/>
      <c r="AC5873"/>
      <c r="AD5873"/>
      <c r="AE5873"/>
      <c r="AF5873" t="n">
        <v>138</v>
      </c>
      <c r="AG5873" t="n">
        <v>85</v>
      </c>
      <c r="AH5873" t="n">
        <v>85</v>
      </c>
      <c r="AI5873" t="n">
        <v>17467</v>
      </c>
      <c r="AJ5873" t="n">
        <v>17205</v>
      </c>
      <c r="AK5873" t="n">
        <v>17146</v>
      </c>
      <c r="AL5873" t="n">
        <v>17784</v>
      </c>
      <c r="AM5873" t="n">
        <v>21516</v>
      </c>
      <c r="AN5873" t="n">
        <v>22561</v>
      </c>
      <c r="AO5873"/>
      <c r="AP5873"/>
      <c r="AQ5873"/>
      <c r="AR5873"/>
    </row>
    <row r="5874">
      <c r="A5874" t="n">
        <v>497338</v>
      </c>
      <c r="B5874" t="s">
        <v>8282</v>
      </c>
      <c r="C5874" t="s">
        <v>467</v>
      </c>
      <c r="D5874" t="s">
        <v>440</v>
      </c>
      <c r="E5874" t="s">
        <v>267</v>
      </c>
      <c r="F5874" t="s">
        <v>279</v>
      </c>
      <c r="G5874" t="s">
        <v>189</v>
      </c>
      <c r="H5874" t="s">
        <v>174</v>
      </c>
      <c r="I5874" t="s">
        <v>151</v>
      </c>
      <c r="J5874" t="s">
        <v>164</v>
      </c>
      <c r="K5874"/>
      <c r="L5874" t="s">
        <v>155</v>
      </c>
      <c r="M5874" t="s">
        <v>155</v>
      </c>
      <c r="N5874" t="n">
        <v>-119.0351</v>
      </c>
      <c r="O5874" t="n">
        <v>35.34</v>
      </c>
      <c r="P5874" t="n">
        <v>398</v>
      </c>
      <c r="Q5874" t="n">
        <v>398</v>
      </c>
      <c r="R5874" t="n">
        <v>88.9</v>
      </c>
      <c r="S5874" t="n">
        <v>18.1</v>
      </c>
      <c r="T5874" t="n">
        <v>7.8</v>
      </c>
      <c r="U5874" t="n">
        <v>38.2</v>
      </c>
      <c r="V5874" t="n">
        <v>8.3</v>
      </c>
      <c r="W5874" t="n">
        <v>0</v>
      </c>
      <c r="X5874" t="n">
        <v>70</v>
      </c>
      <c r="Y5874"/>
      <c r="Z5874" t="n">
        <v>28</v>
      </c>
      <c r="AA5874"/>
      <c r="AB5874"/>
      <c r="AC5874"/>
      <c r="AD5874"/>
      <c r="AE5874"/>
      <c r="AF5874" t="n">
        <v>259</v>
      </c>
      <c r="AG5874" t="n">
        <v>67</v>
      </c>
      <c r="AH5874" t="n">
        <v>67</v>
      </c>
      <c r="AI5874" t="n">
        <v>49332</v>
      </c>
      <c r="AJ5874" t="n">
        <v>49199</v>
      </c>
      <c r="AK5874" t="n">
        <v>49776</v>
      </c>
      <c r="AL5874" t="n">
        <v>50162</v>
      </c>
      <c r="AM5874" t="n">
        <v>50614</v>
      </c>
      <c r="AN5874" t="n">
        <v>51088</v>
      </c>
      <c r="AO5874" t="n">
        <v>2</v>
      </c>
      <c r="AP5874"/>
      <c r="AQ5874"/>
      <c r="AR5874"/>
    </row>
    <row r="5875">
      <c r="A5875" t="n">
        <v>497356</v>
      </c>
      <c r="B5875" t="s">
        <v>8283</v>
      </c>
      <c r="C5875" t="s">
        <v>4881</v>
      </c>
      <c r="D5875" t="s">
        <v>4775</v>
      </c>
      <c r="E5875" t="s">
        <v>283</v>
      </c>
      <c r="F5875" t="s">
        <v>199</v>
      </c>
      <c r="G5875" t="s">
        <v>189</v>
      </c>
      <c r="H5875" t="s">
        <v>200</v>
      </c>
      <c r="I5875" t="s">
        <v>151</v>
      </c>
      <c r="J5875" t="s">
        <v>164</v>
      </c>
      <c r="K5875"/>
      <c r="L5875" t="s">
        <v>155</v>
      </c>
      <c r="M5875" t="s">
        <v>155</v>
      </c>
      <c r="N5875" t="n">
        <v>-99.4805</v>
      </c>
      <c r="O5875" t="n">
        <v>27.5557</v>
      </c>
      <c r="P5875" t="n">
        <v>60</v>
      </c>
      <c r="Q5875" t="n">
        <v>60</v>
      </c>
      <c r="R5875" t="n">
        <v>48.3</v>
      </c>
      <c r="S5875" t="n">
        <v>3.3</v>
      </c>
      <c r="T5875" t="n">
        <v>0</v>
      </c>
      <c r="U5875" t="n">
        <v>93.3</v>
      </c>
      <c r="V5875" t="n">
        <v>0</v>
      </c>
      <c r="W5875" t="n">
        <v>1.7</v>
      </c>
      <c r="X5875" t="n">
        <v>72</v>
      </c>
      <c r="Y5875" t="n">
        <v>60</v>
      </c>
      <c r="Z5875" t="n">
        <v>25</v>
      </c>
      <c r="AA5875"/>
      <c r="AB5875"/>
      <c r="AC5875"/>
      <c r="AD5875"/>
      <c r="AE5875"/>
      <c r="AF5875" t="n">
        <v>28</v>
      </c>
      <c r="AG5875" t="n">
        <v>68</v>
      </c>
      <c r="AH5875" t="n">
        <v>68</v>
      </c>
      <c r="AI5875" t="n">
        <v>8748</v>
      </c>
      <c r="AJ5875" t="n">
        <v>8706</v>
      </c>
      <c r="AK5875" t="n">
        <v>8998</v>
      </c>
      <c r="AL5875"/>
      <c r="AM5875"/>
      <c r="AN5875"/>
      <c r="AO5875"/>
      <c r="AP5875"/>
      <c r="AQ5875"/>
      <c r="AR5875"/>
    </row>
    <row r="5876">
      <c r="A5876" t="n">
        <v>497365</v>
      </c>
      <c r="B5876" t="s">
        <v>8284</v>
      </c>
      <c r="C5876" t="s">
        <v>4783</v>
      </c>
      <c r="D5876" t="s">
        <v>4775</v>
      </c>
      <c r="E5876" t="s">
        <v>283</v>
      </c>
      <c r="F5876" t="s">
        <v>199</v>
      </c>
      <c r="G5876" t="s">
        <v>189</v>
      </c>
      <c r="H5876" t="s">
        <v>200</v>
      </c>
      <c r="I5876" t="s">
        <v>175</v>
      </c>
      <c r="J5876" t="s">
        <v>164</v>
      </c>
      <c r="K5876"/>
      <c r="L5876" t="s">
        <v>155</v>
      </c>
      <c r="M5876" t="s">
        <v>155</v>
      </c>
      <c r="N5876" t="n">
        <v>-94.755</v>
      </c>
      <c r="O5876" t="n">
        <v>31.3319</v>
      </c>
      <c r="P5876" t="n">
        <v>47</v>
      </c>
      <c r="Q5876" t="n">
        <v>47</v>
      </c>
      <c r="R5876" t="n">
        <v>23.4</v>
      </c>
      <c r="S5876" t="n">
        <v>8.5</v>
      </c>
      <c r="T5876" t="n">
        <v>59.6</v>
      </c>
      <c r="U5876" t="n">
        <v>31.9</v>
      </c>
      <c r="V5876" t="n">
        <v>0</v>
      </c>
      <c r="W5876" t="n">
        <v>0</v>
      </c>
      <c r="X5876" t="n">
        <v>86</v>
      </c>
      <c r="Y5876"/>
      <c r="Z5876" t="n">
        <v>7</v>
      </c>
      <c r="AA5876"/>
      <c r="AB5876"/>
      <c r="AC5876"/>
      <c r="AD5876"/>
      <c r="AE5876"/>
      <c r="AF5876" t="n">
        <v>24</v>
      </c>
      <c r="AG5876" t="n">
        <v>79</v>
      </c>
      <c r="AH5876" t="n">
        <v>79</v>
      </c>
      <c r="AI5876" t="n">
        <v>11445</v>
      </c>
      <c r="AJ5876" t="n">
        <v>11126</v>
      </c>
      <c r="AK5876" t="n">
        <v>12630</v>
      </c>
      <c r="AL5876" t="n">
        <v>14280</v>
      </c>
      <c r="AM5876"/>
      <c r="AN5876"/>
      <c r="AO5876"/>
      <c r="AP5876"/>
      <c r="AQ5876"/>
      <c r="AR5876"/>
    </row>
    <row r="5877">
      <c r="A5877" t="n">
        <v>497374</v>
      </c>
      <c r="B5877" t="s">
        <v>8285</v>
      </c>
      <c r="C5877" t="s">
        <v>1304</v>
      </c>
      <c r="D5877" t="s">
        <v>3795</v>
      </c>
      <c r="E5877" t="s">
        <v>1434</v>
      </c>
      <c r="F5877" t="s">
        <v>199</v>
      </c>
      <c r="G5877" t="s">
        <v>189</v>
      </c>
      <c r="H5877" t="s">
        <v>200</v>
      </c>
      <c r="I5877" t="s">
        <v>151</v>
      </c>
      <c r="J5877" t="s">
        <v>164</v>
      </c>
      <c r="K5877"/>
      <c r="L5877" t="s">
        <v>155</v>
      </c>
      <c r="M5877" t="s">
        <v>155</v>
      </c>
      <c r="N5877" t="n">
        <v>-83.0925</v>
      </c>
      <c r="O5877" t="n">
        <v>39.9552</v>
      </c>
      <c r="P5877" t="n">
        <v>147</v>
      </c>
      <c r="Q5877" t="n">
        <v>147</v>
      </c>
      <c r="R5877" t="n">
        <v>87.1</v>
      </c>
      <c r="S5877" t="n">
        <v>6.8</v>
      </c>
      <c r="T5877" t="n">
        <v>86.4</v>
      </c>
      <c r="U5877" t="n">
        <v>0.7</v>
      </c>
      <c r="V5877" t="n">
        <v>0.7</v>
      </c>
      <c r="W5877" t="n">
        <v>0</v>
      </c>
      <c r="X5877" t="n">
        <v>67</v>
      </c>
      <c r="Y5877"/>
      <c r="Z5877" t="n">
        <v>25</v>
      </c>
      <c r="AA5877"/>
      <c r="AB5877"/>
      <c r="AC5877"/>
      <c r="AD5877"/>
      <c r="AE5877"/>
      <c r="AF5877" t="n">
        <v>82</v>
      </c>
      <c r="AG5877" t="n">
        <v>78</v>
      </c>
      <c r="AH5877" t="n">
        <v>78</v>
      </c>
      <c r="AI5877" t="n">
        <v>24751</v>
      </c>
      <c r="AJ5877" t="n">
        <v>24751</v>
      </c>
      <c r="AK5877"/>
      <c r="AL5877"/>
      <c r="AM5877"/>
      <c r="AN5877"/>
      <c r="AO5877"/>
      <c r="AP5877"/>
      <c r="AQ5877"/>
      <c r="AR5877"/>
    </row>
    <row r="5878">
      <c r="A5878" t="n">
        <v>497383</v>
      </c>
      <c r="B5878" t="s">
        <v>8286</v>
      </c>
      <c r="C5878" t="s">
        <v>4876</v>
      </c>
      <c r="D5878" t="s">
        <v>4775</v>
      </c>
      <c r="E5878" t="s">
        <v>283</v>
      </c>
      <c r="F5878" t="s">
        <v>199</v>
      </c>
      <c r="G5878" t="s">
        <v>189</v>
      </c>
      <c r="H5878" t="s">
        <v>200</v>
      </c>
      <c r="I5878" t="s">
        <v>151</v>
      </c>
      <c r="J5878" t="s">
        <v>164</v>
      </c>
      <c r="K5878"/>
      <c r="L5878" t="s">
        <v>155</v>
      </c>
      <c r="M5878" t="s">
        <v>155</v>
      </c>
      <c r="N5878" t="n">
        <v>-94.0977</v>
      </c>
      <c r="O5878" t="n">
        <v>30.0815</v>
      </c>
      <c r="P5878" t="n">
        <v>53</v>
      </c>
      <c r="Q5878" t="n">
        <v>53</v>
      </c>
      <c r="R5878" t="n">
        <v>15.1</v>
      </c>
      <c r="S5878" t="n">
        <v>18.9</v>
      </c>
      <c r="T5878" t="n">
        <v>69.8</v>
      </c>
      <c r="U5878" t="n">
        <v>7.5</v>
      </c>
      <c r="V5878" t="n">
        <v>0</v>
      </c>
      <c r="W5878" t="n">
        <v>0</v>
      </c>
      <c r="X5878" t="n">
        <v>100</v>
      </c>
      <c r="Y5878"/>
      <c r="Z5878" t="n">
        <v>7</v>
      </c>
      <c r="AA5878"/>
      <c r="AB5878"/>
      <c r="AC5878"/>
      <c r="AD5878"/>
      <c r="AE5878"/>
      <c r="AF5878" t="n">
        <v>15</v>
      </c>
      <c r="AG5878" t="n">
        <v>81</v>
      </c>
      <c r="AH5878" t="n">
        <v>81</v>
      </c>
      <c r="AI5878" t="n">
        <v>13387</v>
      </c>
      <c r="AJ5878" t="n">
        <v>13387</v>
      </c>
      <c r="AK5878"/>
      <c r="AL5878"/>
      <c r="AM5878"/>
      <c r="AN5878"/>
      <c r="AO5878"/>
      <c r="AP5878"/>
      <c r="AQ5878"/>
      <c r="AR5878"/>
    </row>
    <row r="5879">
      <c r="A5879" t="n">
        <v>497392</v>
      </c>
      <c r="B5879" t="s">
        <v>8287</v>
      </c>
      <c r="C5879" t="s">
        <v>4796</v>
      </c>
      <c r="D5879" t="s">
        <v>4775</v>
      </c>
      <c r="E5879" t="s">
        <v>283</v>
      </c>
      <c r="F5879" t="s">
        <v>199</v>
      </c>
      <c r="G5879" t="s">
        <v>189</v>
      </c>
      <c r="H5879" t="s">
        <v>200</v>
      </c>
      <c r="I5879" t="s">
        <v>151</v>
      </c>
      <c r="J5879" t="s">
        <v>164</v>
      </c>
      <c r="K5879"/>
      <c r="L5879" t="s">
        <v>155</v>
      </c>
      <c r="M5879" t="s">
        <v>155</v>
      </c>
      <c r="N5879" t="n">
        <v>-98.3714</v>
      </c>
      <c r="O5879" t="n">
        <v>29.5088</v>
      </c>
      <c r="P5879" t="n">
        <v>145</v>
      </c>
      <c r="Q5879" t="n">
        <v>145</v>
      </c>
      <c r="R5879" t="n">
        <v>23.4</v>
      </c>
      <c r="S5879" t="n">
        <v>8.3</v>
      </c>
      <c r="T5879" t="n">
        <v>37.9</v>
      </c>
      <c r="U5879" t="n">
        <v>49</v>
      </c>
      <c r="V5879" t="n">
        <v>0</v>
      </c>
      <c r="W5879" t="n">
        <v>0</v>
      </c>
      <c r="X5879" t="n">
        <v>80</v>
      </c>
      <c r="Y5879" t="n">
        <v>65</v>
      </c>
      <c r="Z5879" t="n">
        <v>17</v>
      </c>
      <c r="AA5879"/>
      <c r="AB5879"/>
      <c r="AC5879"/>
      <c r="AD5879"/>
      <c r="AE5879"/>
      <c r="AF5879" t="n">
        <v>11</v>
      </c>
      <c r="AG5879" t="n">
        <v>57</v>
      </c>
      <c r="AH5879" t="n">
        <v>62</v>
      </c>
      <c r="AI5879" t="n">
        <v>25238</v>
      </c>
      <c r="AJ5879" t="n">
        <v>23908</v>
      </c>
      <c r="AK5879" t="n">
        <v>24753</v>
      </c>
      <c r="AL5879"/>
      <c r="AM5879"/>
      <c r="AN5879"/>
      <c r="AO5879"/>
      <c r="AP5879"/>
      <c r="AQ5879"/>
      <c r="AR5879"/>
    </row>
    <row r="5880">
      <c r="A5880" t="n">
        <v>497408</v>
      </c>
      <c r="B5880" t="s">
        <v>8288</v>
      </c>
      <c r="C5880" t="s">
        <v>2082</v>
      </c>
      <c r="D5880" t="s">
        <v>2071</v>
      </c>
      <c r="E5880" t="s">
        <v>147</v>
      </c>
      <c r="F5880" t="s">
        <v>162</v>
      </c>
      <c r="G5880" t="s">
        <v>163</v>
      </c>
      <c r="H5880" t="s">
        <v>150</v>
      </c>
      <c r="I5880" t="s">
        <v>151</v>
      </c>
      <c r="J5880" t="s">
        <v>164</v>
      </c>
      <c r="K5880"/>
      <c r="L5880" t="s">
        <v>155</v>
      </c>
      <c r="M5880" t="s">
        <v>155</v>
      </c>
      <c r="N5880" t="n">
        <v>-90.1036</v>
      </c>
      <c r="O5880" t="n">
        <v>29.936</v>
      </c>
      <c r="P5880" t="n">
        <v>64</v>
      </c>
      <c r="Q5880" t="n">
        <v>64</v>
      </c>
      <c r="R5880" t="n">
        <v>43.8</v>
      </c>
      <c r="S5880" t="n">
        <v>65.6</v>
      </c>
      <c r="T5880" t="n">
        <v>26.6</v>
      </c>
      <c r="U5880" t="n">
        <v>6.2</v>
      </c>
      <c r="V5880" t="n">
        <v>0</v>
      </c>
      <c r="W5880" t="n">
        <v>0</v>
      </c>
      <c r="X5880" t="n">
        <v>50</v>
      </c>
      <c r="Y5880"/>
      <c r="Z5880" t="n">
        <v>3</v>
      </c>
      <c r="AA5880"/>
      <c r="AB5880"/>
      <c r="AC5880"/>
      <c r="AD5880"/>
      <c r="AE5880"/>
      <c r="AF5880" t="n">
        <v>11</v>
      </c>
      <c r="AG5880" t="n">
        <v>43</v>
      </c>
      <c r="AH5880" t="n">
        <v>100</v>
      </c>
      <c r="AI5880" t="n">
        <v>18399</v>
      </c>
      <c r="AJ5880"/>
      <c r="AK5880"/>
      <c r="AL5880"/>
      <c r="AM5880"/>
      <c r="AN5880"/>
      <c r="AO5880"/>
      <c r="AP5880" t="n">
        <v>6</v>
      </c>
      <c r="AQ5880"/>
      <c r="AR5880"/>
    </row>
    <row r="5881">
      <c r="A5881" t="n">
        <v>497417</v>
      </c>
      <c r="B5881" t="s">
        <v>8289</v>
      </c>
      <c r="C5881" t="s">
        <v>281</v>
      </c>
      <c r="D5881" t="s">
        <v>282</v>
      </c>
      <c r="E5881" t="s">
        <v>283</v>
      </c>
      <c r="F5881" t="s">
        <v>199</v>
      </c>
      <c r="G5881" t="s">
        <v>189</v>
      </c>
      <c r="H5881" t="s">
        <v>200</v>
      </c>
      <c r="I5881" t="s">
        <v>186</v>
      </c>
      <c r="J5881" t="s">
        <v>164</v>
      </c>
      <c r="K5881"/>
      <c r="L5881" t="s">
        <v>155</v>
      </c>
      <c r="M5881" t="s">
        <v>155</v>
      </c>
      <c r="N5881" t="n">
        <v>-111.0095</v>
      </c>
      <c r="O5881" t="n">
        <v>32.3196</v>
      </c>
      <c r="P5881" t="n">
        <v>28</v>
      </c>
      <c r="Q5881" t="n">
        <v>28</v>
      </c>
      <c r="R5881" t="n">
        <v>96.4</v>
      </c>
      <c r="S5881" t="n">
        <v>28.6</v>
      </c>
      <c r="T5881" t="n">
        <v>7.1</v>
      </c>
      <c r="U5881" t="n">
        <v>46.4</v>
      </c>
      <c r="V5881" t="n">
        <v>7.1</v>
      </c>
      <c r="W5881" t="n">
        <v>0</v>
      </c>
      <c r="X5881"/>
      <c r="Y5881"/>
      <c r="Z5881" t="n">
        <v>5</v>
      </c>
      <c r="AA5881"/>
      <c r="AB5881"/>
      <c r="AC5881"/>
      <c r="AD5881"/>
      <c r="AE5881"/>
      <c r="AF5881" t="n">
        <v>18</v>
      </c>
      <c r="AG5881" t="n">
        <v>68</v>
      </c>
      <c r="AH5881" t="n">
        <v>93</v>
      </c>
      <c r="AI5881" t="n">
        <v>22871</v>
      </c>
      <c r="AJ5881" t="n">
        <v>24064</v>
      </c>
      <c r="AK5881"/>
      <c r="AL5881"/>
      <c r="AM5881"/>
      <c r="AN5881"/>
      <c r="AO5881"/>
      <c r="AP5881"/>
      <c r="AQ5881"/>
      <c r="AR5881"/>
    </row>
    <row r="5882">
      <c r="A5882" t="n">
        <v>497426</v>
      </c>
      <c r="B5882" t="s">
        <v>8290</v>
      </c>
      <c r="C5882" t="s">
        <v>2474</v>
      </c>
      <c r="D5882" t="s">
        <v>3037</v>
      </c>
      <c r="E5882" t="s">
        <v>997</v>
      </c>
      <c r="F5882" t="s">
        <v>199</v>
      </c>
      <c r="G5882" t="s">
        <v>189</v>
      </c>
      <c r="H5882" t="s">
        <v>200</v>
      </c>
      <c r="I5882" t="s">
        <v>186</v>
      </c>
      <c r="J5882" t="s">
        <v>164</v>
      </c>
      <c r="K5882"/>
      <c r="L5882" t="s">
        <v>155</v>
      </c>
      <c r="M5882" t="s">
        <v>155</v>
      </c>
      <c r="N5882" t="n">
        <v>-74.2219</v>
      </c>
      <c r="O5882" t="n">
        <v>40.1378</v>
      </c>
      <c r="P5882" t="n">
        <v>218</v>
      </c>
      <c r="Q5882" t="n">
        <v>218</v>
      </c>
      <c r="R5882" t="n">
        <v>89</v>
      </c>
      <c r="S5882" t="n">
        <v>63.8</v>
      </c>
      <c r="T5882" t="n">
        <v>13.3</v>
      </c>
      <c r="U5882" t="n">
        <v>17.4</v>
      </c>
      <c r="V5882" t="n">
        <v>3.7</v>
      </c>
      <c r="W5882" t="n">
        <v>0</v>
      </c>
      <c r="X5882" t="n">
        <v>92</v>
      </c>
      <c r="Y5882" t="n">
        <v>100</v>
      </c>
      <c r="Z5882" t="n">
        <v>25</v>
      </c>
      <c r="AA5882"/>
      <c r="AB5882"/>
      <c r="AC5882"/>
      <c r="AD5882"/>
      <c r="AE5882"/>
      <c r="AF5882" t="n">
        <v>130</v>
      </c>
      <c r="AG5882" t="n">
        <v>34</v>
      </c>
      <c r="AH5882" t="n">
        <v>42</v>
      </c>
      <c r="AI5882" t="n">
        <v>21515</v>
      </c>
      <c r="AJ5882" t="n">
        <v>22259</v>
      </c>
      <c r="AK5882"/>
      <c r="AL5882"/>
      <c r="AM5882"/>
      <c r="AN5882"/>
      <c r="AO5882"/>
      <c r="AP5882"/>
      <c r="AQ5882"/>
      <c r="AR5882"/>
    </row>
    <row r="5883">
      <c r="A5883" t="n">
        <v>497435</v>
      </c>
      <c r="B5883" t="s">
        <v>8291</v>
      </c>
      <c r="C5883" t="s">
        <v>901</v>
      </c>
      <c r="D5883" t="s">
        <v>440</v>
      </c>
      <c r="E5883" t="s">
        <v>267</v>
      </c>
      <c r="F5883" t="s">
        <v>199</v>
      </c>
      <c r="G5883" t="s">
        <v>189</v>
      </c>
      <c r="H5883" t="s">
        <v>200</v>
      </c>
      <c r="I5883" t="s">
        <v>186</v>
      </c>
      <c r="J5883" t="s">
        <v>164</v>
      </c>
      <c r="K5883"/>
      <c r="L5883" t="s">
        <v>155</v>
      </c>
      <c r="M5883" t="s">
        <v>155</v>
      </c>
      <c r="N5883" t="n">
        <v>-117.0859</v>
      </c>
      <c r="O5883" t="n">
        <v>33.128</v>
      </c>
      <c r="P5883" t="n">
        <v>119</v>
      </c>
      <c r="Q5883" t="n">
        <v>119</v>
      </c>
      <c r="R5883" t="n">
        <v>70.6</v>
      </c>
      <c r="S5883" t="n">
        <v>13.4</v>
      </c>
      <c r="T5883" t="n">
        <v>7.6</v>
      </c>
      <c r="U5883" t="n">
        <v>64.7</v>
      </c>
      <c r="V5883" t="n">
        <v>3.4</v>
      </c>
      <c r="W5883" t="n">
        <v>0</v>
      </c>
      <c r="X5883" t="n">
        <v>77</v>
      </c>
      <c r="Y5883"/>
      <c r="Z5883" t="n">
        <v>15</v>
      </c>
      <c r="AA5883"/>
      <c r="AB5883"/>
      <c r="AC5883"/>
      <c r="AD5883"/>
      <c r="AE5883"/>
      <c r="AF5883" t="n">
        <v>33</v>
      </c>
      <c r="AG5883" t="n">
        <v>54</v>
      </c>
      <c r="AH5883" t="n">
        <v>55</v>
      </c>
      <c r="AI5883" t="n">
        <v>20682</v>
      </c>
      <c r="AJ5883" t="n">
        <v>19858</v>
      </c>
      <c r="AK5883" t="n">
        <v>20675</v>
      </c>
      <c r="AL5883"/>
      <c r="AM5883" t="n">
        <v>24403</v>
      </c>
      <c r="AN5883"/>
      <c r="AO5883"/>
      <c r="AP5883"/>
      <c r="AQ5883"/>
      <c r="AR5883"/>
    </row>
    <row r="5884">
      <c r="A5884" t="n">
        <v>497444</v>
      </c>
      <c r="B5884" t="s">
        <v>8292</v>
      </c>
      <c r="C5884" t="s">
        <v>4092</v>
      </c>
      <c r="D5884" t="s">
        <v>4049</v>
      </c>
      <c r="E5884" t="s">
        <v>283</v>
      </c>
      <c r="F5884" t="s">
        <v>199</v>
      </c>
      <c r="G5884" t="s">
        <v>189</v>
      </c>
      <c r="H5884" t="s">
        <v>200</v>
      </c>
      <c r="I5884" t="s">
        <v>175</v>
      </c>
      <c r="J5884" t="s">
        <v>164</v>
      </c>
      <c r="K5884"/>
      <c r="L5884" t="s">
        <v>155</v>
      </c>
      <c r="M5884" t="s">
        <v>155</v>
      </c>
      <c r="N5884" t="n">
        <v>-97.0858</v>
      </c>
      <c r="O5884" t="n">
        <v>36.1155</v>
      </c>
      <c r="P5884" t="n">
        <v>37</v>
      </c>
      <c r="Q5884" t="n">
        <v>37</v>
      </c>
      <c r="R5884" t="n">
        <v>64.9</v>
      </c>
      <c r="S5884" t="n">
        <v>83.8</v>
      </c>
      <c r="T5884" t="n">
        <v>10.8</v>
      </c>
      <c r="U5884" t="n">
        <v>0</v>
      </c>
      <c r="V5884" t="n">
        <v>0</v>
      </c>
      <c r="W5884" t="n">
        <v>0</v>
      </c>
      <c r="X5884" t="n">
        <v>100</v>
      </c>
      <c r="Y5884" t="n">
        <v>90</v>
      </c>
      <c r="Z5884" t="n">
        <v>10</v>
      </c>
      <c r="AA5884"/>
      <c r="AB5884"/>
      <c r="AC5884"/>
      <c r="AD5884"/>
      <c r="AE5884"/>
      <c r="AF5884" t="n">
        <v>0</v>
      </c>
      <c r="AG5884" t="n">
        <v>43</v>
      </c>
      <c r="AH5884" t="n">
        <v>43</v>
      </c>
      <c r="AI5884"/>
      <c r="AJ5884"/>
      <c r="AK5884"/>
      <c r="AL5884"/>
      <c r="AM5884"/>
      <c r="AN5884"/>
      <c r="AO5884"/>
      <c r="AP5884"/>
      <c r="AQ5884"/>
      <c r="AR5884"/>
    </row>
    <row r="5885">
      <c r="A5885" t="n">
        <v>497453</v>
      </c>
      <c r="B5885" t="s">
        <v>8293</v>
      </c>
      <c r="C5885" t="s">
        <v>354</v>
      </c>
      <c r="D5885" t="s">
        <v>345</v>
      </c>
      <c r="E5885" t="s">
        <v>147</v>
      </c>
      <c r="F5885" t="s">
        <v>162</v>
      </c>
      <c r="G5885" t="s">
        <v>163</v>
      </c>
      <c r="H5885" t="s">
        <v>150</v>
      </c>
      <c r="I5885" t="s">
        <v>151</v>
      </c>
      <c r="J5885" t="s">
        <v>164</v>
      </c>
      <c r="K5885"/>
      <c r="L5885" t="s">
        <v>155</v>
      </c>
      <c r="M5885" t="s">
        <v>155</v>
      </c>
      <c r="N5885" t="n">
        <v>-92.2612</v>
      </c>
      <c r="O5885" t="n">
        <v>34.7587</v>
      </c>
      <c r="P5885" t="n">
        <v>9</v>
      </c>
      <c r="Q5885" t="n">
        <v>2</v>
      </c>
      <c r="R5885" t="n">
        <v>100</v>
      </c>
      <c r="S5885" t="n">
        <v>0</v>
      </c>
      <c r="T5885" t="n">
        <v>100</v>
      </c>
      <c r="U5885" t="n">
        <v>0</v>
      </c>
      <c r="V5885" t="n">
        <v>0</v>
      </c>
      <c r="W5885" t="n">
        <v>0</v>
      </c>
      <c r="X5885"/>
      <c r="Y5885"/>
      <c r="Z5885" t="n">
        <v>1</v>
      </c>
      <c r="AA5885"/>
      <c r="AB5885"/>
      <c r="AC5885"/>
      <c r="AD5885"/>
      <c r="AE5885"/>
      <c r="AF5885" t="n">
        <v>0</v>
      </c>
      <c r="AG5885" t="n">
        <v>0</v>
      </c>
      <c r="AH5885" t="n">
        <v>0</v>
      </c>
      <c r="AI5885"/>
      <c r="AJ5885"/>
      <c r="AK5885"/>
      <c r="AL5885"/>
      <c r="AM5885"/>
      <c r="AN5885"/>
      <c r="AO5885"/>
      <c r="AP5885"/>
      <c r="AQ5885" t="n">
        <v>1</v>
      </c>
      <c r="AR5885"/>
    </row>
    <row r="5886">
      <c r="A5886" t="n">
        <v>497462</v>
      </c>
      <c r="B5886" t="s">
        <v>8294</v>
      </c>
      <c r="C5886" t="s">
        <v>1508</v>
      </c>
      <c r="D5886" t="s">
        <v>4775</v>
      </c>
      <c r="E5886" t="s">
        <v>283</v>
      </c>
      <c r="F5886" t="s">
        <v>162</v>
      </c>
      <c r="G5886" t="s">
        <v>163</v>
      </c>
      <c r="H5886" t="s">
        <v>150</v>
      </c>
      <c r="I5886" t="s">
        <v>205</v>
      </c>
      <c r="J5886" t="s">
        <v>164</v>
      </c>
      <c r="K5886"/>
      <c r="L5886" t="s">
        <v>155</v>
      </c>
      <c r="M5886" t="s">
        <v>155</v>
      </c>
      <c r="N5886" t="n">
        <v>-96.2388</v>
      </c>
      <c r="O5886" t="n">
        <v>33.1466</v>
      </c>
      <c r="P5886" t="n">
        <v>317</v>
      </c>
      <c r="Q5886" t="n">
        <v>302</v>
      </c>
      <c r="R5886" t="n">
        <v>51</v>
      </c>
      <c r="S5886" t="n">
        <v>0</v>
      </c>
      <c r="T5886" t="n">
        <v>82.8</v>
      </c>
      <c r="U5886" t="n">
        <v>0</v>
      </c>
      <c r="V5886" t="n">
        <v>0</v>
      </c>
      <c r="W5886" t="n">
        <v>17.2</v>
      </c>
      <c r="X5886"/>
      <c r="Y5886"/>
      <c r="Z5886" t="n">
        <v>15</v>
      </c>
      <c r="AA5886"/>
      <c r="AB5886"/>
      <c r="AC5886"/>
      <c r="AD5886"/>
      <c r="AE5886"/>
      <c r="AF5886" t="n">
        <v>1</v>
      </c>
      <c r="AG5886" t="n">
        <v>1</v>
      </c>
      <c r="AH5886" t="n">
        <v>1</v>
      </c>
      <c r="AI5886"/>
      <c r="AJ5886"/>
      <c r="AK5886"/>
      <c r="AL5886"/>
      <c r="AM5886"/>
      <c r="AN5886"/>
      <c r="AO5886"/>
      <c r="AP5886"/>
      <c r="AQ5886" t="n">
        <v>6</v>
      </c>
      <c r="AR5886"/>
    </row>
    <row r="5887">
      <c r="A5887" t="n">
        <v>497471</v>
      </c>
      <c r="B5887" t="s">
        <v>8295</v>
      </c>
      <c r="C5887" t="s">
        <v>4617</v>
      </c>
      <c r="D5887" t="s">
        <v>4545</v>
      </c>
      <c r="E5887" t="s">
        <v>147</v>
      </c>
      <c r="F5887" t="s">
        <v>199</v>
      </c>
      <c r="G5887" t="s">
        <v>189</v>
      </c>
      <c r="H5887" t="s">
        <v>200</v>
      </c>
      <c r="I5887" t="s">
        <v>175</v>
      </c>
      <c r="J5887" t="s">
        <v>164</v>
      </c>
      <c r="K5887"/>
      <c r="L5887" t="s">
        <v>155</v>
      </c>
      <c r="M5887" t="s">
        <v>155</v>
      </c>
      <c r="N5887" t="n">
        <v>-79.8321</v>
      </c>
      <c r="O5887" t="n">
        <v>33.6651</v>
      </c>
      <c r="P5887" t="n">
        <v>14</v>
      </c>
      <c r="Q5887" t="n">
        <v>14</v>
      </c>
      <c r="R5887" t="n">
        <v>57.1</v>
      </c>
      <c r="S5887" t="n">
        <v>7.1</v>
      </c>
      <c r="T5887" t="n">
        <v>92.9</v>
      </c>
      <c r="U5887" t="n">
        <v>0</v>
      </c>
      <c r="V5887" t="n">
        <v>0</v>
      </c>
      <c r="W5887" t="n">
        <v>0</v>
      </c>
      <c r="X5887" t="n">
        <v>100</v>
      </c>
      <c r="Y5887" t="n">
        <v>100</v>
      </c>
      <c r="Z5887" t="n">
        <v>6</v>
      </c>
      <c r="AA5887"/>
      <c r="AB5887"/>
      <c r="AC5887"/>
      <c r="AD5887"/>
      <c r="AE5887"/>
      <c r="AF5887" t="n">
        <v>1</v>
      </c>
      <c r="AG5887" t="n">
        <v>79</v>
      </c>
      <c r="AH5887" t="n">
        <v>86</v>
      </c>
      <c r="AI5887" t="n">
        <v>9880</v>
      </c>
      <c r="AJ5887" t="n">
        <v>9880</v>
      </c>
      <c r="AK5887"/>
      <c r="AL5887"/>
      <c r="AM5887"/>
      <c r="AN5887"/>
      <c r="AO5887"/>
      <c r="AP5887"/>
      <c r="AQ5887"/>
      <c r="AR5887"/>
    </row>
    <row r="5888">
      <c r="A5888" t="n">
        <v>497480</v>
      </c>
      <c r="B5888" t="s">
        <v>8296</v>
      </c>
      <c r="C5888" t="s">
        <v>442</v>
      </c>
      <c r="D5888" t="s">
        <v>440</v>
      </c>
      <c r="E5888" t="s">
        <v>267</v>
      </c>
      <c r="F5888" t="s">
        <v>162</v>
      </c>
      <c r="G5888" t="s">
        <v>163</v>
      </c>
      <c r="H5888" t="s">
        <v>150</v>
      </c>
      <c r="I5888" t="s">
        <v>151</v>
      </c>
      <c r="J5888" t="s">
        <v>168</v>
      </c>
      <c r="K5888"/>
      <c r="L5888" t="s">
        <v>155</v>
      </c>
      <c r="M5888" t="s">
        <v>155</v>
      </c>
      <c r="N5888" t="n">
        <v>-122.2775</v>
      </c>
      <c r="O5888" t="n">
        <v>37.8057</v>
      </c>
      <c r="P5888" t="n">
        <v>1188</v>
      </c>
      <c r="Q5888" t="n">
        <v>1066</v>
      </c>
      <c r="R5888" t="n">
        <v>93.2</v>
      </c>
      <c r="S5888" t="n">
        <v>57.8</v>
      </c>
      <c r="T5888" t="n">
        <v>28.2</v>
      </c>
      <c r="U5888" t="n">
        <v>6.7</v>
      </c>
      <c r="V5888" t="n">
        <v>0.8</v>
      </c>
      <c r="W5888" t="n">
        <v>0</v>
      </c>
      <c r="X5888" t="n">
        <v>69</v>
      </c>
      <c r="Y5888"/>
      <c r="Z5888" t="n">
        <v>37</v>
      </c>
      <c r="AA5888"/>
      <c r="AB5888"/>
      <c r="AC5888"/>
      <c r="AD5888"/>
      <c r="AE5888"/>
      <c r="AF5888" t="n">
        <v>39</v>
      </c>
      <c r="AG5888" t="n">
        <v>61</v>
      </c>
      <c r="AH5888" t="n">
        <v>94</v>
      </c>
      <c r="AI5888" t="n">
        <v>14108</v>
      </c>
      <c r="AJ5888" t="n">
        <v>12980</v>
      </c>
      <c r="AK5888" t="n">
        <v>15592</v>
      </c>
      <c r="AL5888" t="n">
        <v>13519</v>
      </c>
      <c r="AM5888" t="n">
        <v>12688</v>
      </c>
      <c r="AN5888"/>
      <c r="AO5888"/>
      <c r="AP5888" t="n">
        <v>11</v>
      </c>
      <c r="AQ5888" t="n">
        <v>5</v>
      </c>
      <c r="AR5888"/>
    </row>
    <row r="5889">
      <c r="A5889" t="n">
        <v>497499</v>
      </c>
      <c r="B5889" t="s">
        <v>8297</v>
      </c>
      <c r="C5889" t="s">
        <v>3943</v>
      </c>
      <c r="D5889" t="s">
        <v>2276</v>
      </c>
      <c r="E5889" t="s">
        <v>993</v>
      </c>
      <c r="F5889" t="s">
        <v>199</v>
      </c>
      <c r="G5889" t="s">
        <v>189</v>
      </c>
      <c r="H5889" t="s">
        <v>200</v>
      </c>
      <c r="I5889" t="s">
        <v>186</v>
      </c>
      <c r="J5889" t="s">
        <v>164</v>
      </c>
      <c r="K5889"/>
      <c r="L5889" t="s">
        <v>155</v>
      </c>
      <c r="M5889" t="s">
        <v>155</v>
      </c>
      <c r="N5889" t="n">
        <v>-71.9008</v>
      </c>
      <c r="O5889" t="n">
        <v>42.1183</v>
      </c>
      <c r="P5889" t="n">
        <v>28</v>
      </c>
      <c r="Q5889" t="n">
        <v>28</v>
      </c>
      <c r="R5889" t="n">
        <v>7.1</v>
      </c>
      <c r="S5889" t="n">
        <v>82.1</v>
      </c>
      <c r="T5889" t="n">
        <v>10.7</v>
      </c>
      <c r="U5889" t="n">
        <v>3.6</v>
      </c>
      <c r="V5889" t="n">
        <v>3.6</v>
      </c>
      <c r="W5889" t="n">
        <v>0</v>
      </c>
      <c r="X5889"/>
      <c r="Y5889"/>
      <c r="Z5889" t="n">
        <v>8</v>
      </c>
      <c r="AA5889"/>
      <c r="AB5889"/>
      <c r="AC5889"/>
      <c r="AD5889"/>
      <c r="AE5889"/>
      <c r="AF5889" t="n">
        <v>0</v>
      </c>
      <c r="AG5889" t="n">
        <v>18</v>
      </c>
      <c r="AH5889" t="n">
        <v>18</v>
      </c>
      <c r="AI5889"/>
      <c r="AJ5889"/>
      <c r="AK5889"/>
      <c r="AL5889"/>
      <c r="AM5889"/>
      <c r="AN5889"/>
      <c r="AO5889"/>
      <c r="AP5889"/>
      <c r="AQ5889"/>
      <c r="AR5889"/>
    </row>
    <row r="5890">
      <c r="A5890" t="n">
        <v>497657</v>
      </c>
      <c r="B5890" t="s">
        <v>8298</v>
      </c>
      <c r="C5890" t="s">
        <v>1402</v>
      </c>
      <c r="D5890" t="s">
        <v>1387</v>
      </c>
      <c r="E5890" t="s">
        <v>267</v>
      </c>
      <c r="F5890" t="s">
        <v>368</v>
      </c>
      <c r="G5890" t="s">
        <v>163</v>
      </c>
      <c r="H5890" t="s">
        <v>174</v>
      </c>
      <c r="I5890" t="s">
        <v>186</v>
      </c>
      <c r="J5890"/>
      <c r="K5890"/>
      <c r="L5890" t="s">
        <v>155</v>
      </c>
      <c r="M5890" t="s">
        <v>155</v>
      </c>
      <c r="N5890" t="n">
        <v>-158.0589</v>
      </c>
      <c r="O5890" t="n">
        <v>21.3576</v>
      </c>
      <c r="P5890" t="n">
        <v>87</v>
      </c>
      <c r="Q5890" t="n">
        <v>87</v>
      </c>
      <c r="R5890" t="n">
        <v>51.7</v>
      </c>
      <c r="S5890" t="n">
        <v>1.1</v>
      </c>
      <c r="T5890" t="n">
        <v>0</v>
      </c>
      <c r="U5890" t="n">
        <v>0</v>
      </c>
      <c r="V5890" t="n">
        <v>2.3</v>
      </c>
      <c r="W5890" t="n">
        <v>80.5</v>
      </c>
      <c r="X5890"/>
      <c r="Y5890"/>
      <c r="Z5890"/>
      <c r="AA5890"/>
      <c r="AB5890"/>
      <c r="AC5890"/>
      <c r="AD5890"/>
      <c r="AE5890"/>
      <c r="AF5890"/>
      <c r="AG5890"/>
      <c r="AH5890"/>
      <c r="AI5890"/>
      <c r="AJ5890"/>
      <c r="AK5890"/>
      <c r="AL5890"/>
      <c r="AM5890"/>
      <c r="AN5890"/>
      <c r="AO5890" t="n">
        <v>43</v>
      </c>
      <c r="AP5890"/>
      <c r="AQ5890"/>
      <c r="AR5890"/>
    </row>
    <row r="5891">
      <c r="A5891" t="n">
        <v>497666</v>
      </c>
      <c r="B5891" t="s">
        <v>8299</v>
      </c>
      <c r="C5891" t="s">
        <v>6679</v>
      </c>
      <c r="D5891" t="s">
        <v>440</v>
      </c>
      <c r="E5891" t="s">
        <v>267</v>
      </c>
      <c r="F5891" t="s">
        <v>162</v>
      </c>
      <c r="G5891" t="s">
        <v>163</v>
      </c>
      <c r="H5891" t="s">
        <v>150</v>
      </c>
      <c r="I5891" t="s">
        <v>151</v>
      </c>
      <c r="J5891"/>
      <c r="K5891"/>
      <c r="L5891" t="s">
        <v>155</v>
      </c>
      <c r="M5891" t="s">
        <v>155</v>
      </c>
      <c r="N5891" t="n">
        <v>-122.0081</v>
      </c>
      <c r="O5891" t="n">
        <v>37.3835</v>
      </c>
      <c r="P5891"/>
      <c r="Q5891"/>
      <c r="R5891"/>
      <c r="S5891"/>
      <c r="T5891"/>
      <c r="U5891"/>
      <c r="V5891"/>
      <c r="W5891"/>
      <c r="X5891"/>
      <c r="Y5891"/>
      <c r="Z5891"/>
      <c r="AA5891"/>
      <c r="AB5891"/>
      <c r="AC5891"/>
      <c r="AD5891"/>
      <c r="AE5891"/>
      <c r="AF5891"/>
      <c r="AG5891"/>
      <c r="AH5891"/>
      <c r="AI5891"/>
      <c r="AJ5891"/>
      <c r="AK5891"/>
      <c r="AL5891"/>
      <c r="AM5891"/>
      <c r="AN5891"/>
      <c r="AO5891"/>
      <c r="AP5891"/>
      <c r="AQ5891"/>
      <c r="AR5891"/>
    </row>
    <row r="5892">
      <c r="A5892" t="n">
        <v>497675</v>
      </c>
      <c r="B5892" t="s">
        <v>2254</v>
      </c>
      <c r="C5892" t="s">
        <v>2783</v>
      </c>
      <c r="D5892" t="s">
        <v>3795</v>
      </c>
      <c r="E5892" t="s">
        <v>1434</v>
      </c>
      <c r="F5892" t="s">
        <v>199</v>
      </c>
      <c r="G5892" t="s">
        <v>189</v>
      </c>
      <c r="H5892" t="s">
        <v>200</v>
      </c>
      <c r="I5892" t="s">
        <v>175</v>
      </c>
      <c r="J5892" t="s">
        <v>164</v>
      </c>
      <c r="K5892"/>
      <c r="L5892" t="s">
        <v>155</v>
      </c>
      <c r="M5892" t="s">
        <v>155</v>
      </c>
      <c r="N5892" t="n">
        <v>-82.9796</v>
      </c>
      <c r="O5892" t="n">
        <v>39.346</v>
      </c>
      <c r="P5892" t="n">
        <v>50</v>
      </c>
      <c r="Q5892" t="n">
        <v>50</v>
      </c>
      <c r="R5892" t="n">
        <v>96</v>
      </c>
      <c r="S5892" t="n">
        <v>94</v>
      </c>
      <c r="T5892" t="n">
        <v>6</v>
      </c>
      <c r="U5892" t="n">
        <v>0</v>
      </c>
      <c r="V5892" t="n">
        <v>0</v>
      </c>
      <c r="W5892" t="n">
        <v>0</v>
      </c>
      <c r="X5892" t="n">
        <v>94</v>
      </c>
      <c r="Y5892" t="n">
        <v>92</v>
      </c>
      <c r="Z5892" t="n">
        <v>13</v>
      </c>
      <c r="AA5892"/>
      <c r="AB5892"/>
      <c r="AC5892"/>
      <c r="AD5892"/>
      <c r="AE5892"/>
      <c r="AF5892" t="n">
        <v>0</v>
      </c>
      <c r="AG5892" t="n">
        <v>36</v>
      </c>
      <c r="AH5892" t="n">
        <v>36</v>
      </c>
      <c r="AI5892"/>
      <c r="AJ5892"/>
      <c r="AK5892"/>
      <c r="AL5892"/>
      <c r="AM5892"/>
      <c r="AN5892"/>
      <c r="AO5892"/>
      <c r="AP5892"/>
      <c r="AQ5892"/>
      <c r="AR5892"/>
    </row>
    <row r="5893">
      <c r="A5893" t="n">
        <v>497684</v>
      </c>
      <c r="B5893" t="s">
        <v>8300</v>
      </c>
      <c r="C5893" t="s">
        <v>8301</v>
      </c>
      <c r="D5893" t="s">
        <v>4659</v>
      </c>
      <c r="E5893" t="s">
        <v>147</v>
      </c>
      <c r="F5893" t="s">
        <v>199</v>
      </c>
      <c r="G5893" t="s">
        <v>189</v>
      </c>
      <c r="H5893" t="s">
        <v>200</v>
      </c>
      <c r="I5893" t="s">
        <v>175</v>
      </c>
      <c r="J5893" t="s">
        <v>164</v>
      </c>
      <c r="K5893"/>
      <c r="L5893" t="s">
        <v>155</v>
      </c>
      <c r="M5893" t="s">
        <v>155</v>
      </c>
      <c r="N5893" t="n">
        <v>-84.4557</v>
      </c>
      <c r="O5893" t="n">
        <v>35.6011</v>
      </c>
      <c r="P5893" t="n">
        <v>78</v>
      </c>
      <c r="Q5893" t="n">
        <v>78</v>
      </c>
      <c r="R5893" t="n">
        <v>96.2</v>
      </c>
      <c r="S5893" t="n">
        <v>91</v>
      </c>
      <c r="T5893" t="n">
        <v>2.6</v>
      </c>
      <c r="U5893" t="n">
        <v>3.8</v>
      </c>
      <c r="V5893" t="n">
        <v>2.6</v>
      </c>
      <c r="W5893" t="n">
        <v>0</v>
      </c>
      <c r="X5893" t="n">
        <v>100</v>
      </c>
      <c r="Y5893"/>
      <c r="Z5893" t="n">
        <v>7</v>
      </c>
      <c r="AA5893"/>
      <c r="AB5893"/>
      <c r="AC5893"/>
      <c r="AD5893"/>
      <c r="AE5893"/>
      <c r="AF5893" t="n">
        <v>78</v>
      </c>
      <c r="AG5893" t="n">
        <v>49</v>
      </c>
      <c r="AH5893" t="n">
        <v>49</v>
      </c>
      <c r="AI5893" t="n">
        <v>1111</v>
      </c>
      <c r="AJ5893" t="n">
        <v>1124</v>
      </c>
      <c r="AK5893" t="n">
        <v>1124</v>
      </c>
      <c r="AL5893"/>
      <c r="AM5893"/>
      <c r="AN5893"/>
      <c r="AO5893"/>
      <c r="AP5893"/>
      <c r="AQ5893"/>
      <c r="AR5893"/>
    </row>
    <row r="5894">
      <c r="A5894" t="n">
        <v>497693</v>
      </c>
      <c r="B5894" t="s">
        <v>8302</v>
      </c>
      <c r="C5894" t="s">
        <v>1912</v>
      </c>
      <c r="D5894" t="s">
        <v>1878</v>
      </c>
      <c r="E5894" t="s">
        <v>891</v>
      </c>
      <c r="F5894" t="s">
        <v>162</v>
      </c>
      <c r="G5894" t="s">
        <v>163</v>
      </c>
      <c r="H5894" t="s">
        <v>150</v>
      </c>
      <c r="I5894" t="s">
        <v>151</v>
      </c>
      <c r="J5894" t="s">
        <v>164</v>
      </c>
      <c r="K5894"/>
      <c r="L5894" t="s">
        <v>155</v>
      </c>
      <c r="M5894" t="s">
        <v>155</v>
      </c>
      <c r="N5894" t="n">
        <v>-97.3359</v>
      </c>
      <c r="O5894" t="n">
        <v>37.6854</v>
      </c>
      <c r="P5894" t="n">
        <v>91</v>
      </c>
      <c r="Q5894"/>
      <c r="R5894"/>
      <c r="S5894"/>
      <c r="T5894"/>
      <c r="U5894"/>
      <c r="V5894"/>
      <c r="W5894"/>
      <c r="X5894"/>
      <c r="Y5894"/>
      <c r="Z5894"/>
      <c r="AA5894"/>
      <c r="AB5894"/>
      <c r="AC5894"/>
      <c r="AD5894"/>
      <c r="AE5894"/>
      <c r="AF5894"/>
      <c r="AG5894"/>
      <c r="AH5894"/>
      <c r="AI5894"/>
      <c r="AJ5894"/>
      <c r="AK5894"/>
      <c r="AL5894"/>
      <c r="AM5894"/>
      <c r="AN5894"/>
      <c r="AO5894"/>
      <c r="AP5894"/>
      <c r="AQ5894"/>
      <c r="AR5894"/>
    </row>
    <row r="5895">
      <c r="A5895" t="n">
        <v>497718</v>
      </c>
      <c r="B5895" t="s">
        <v>8303</v>
      </c>
      <c r="C5895" t="s">
        <v>3268</v>
      </c>
      <c r="D5895" t="s">
        <v>996</v>
      </c>
      <c r="E5895" t="s">
        <v>997</v>
      </c>
      <c r="F5895" t="s">
        <v>162</v>
      </c>
      <c r="G5895" t="s">
        <v>163</v>
      </c>
      <c r="H5895" t="s">
        <v>150</v>
      </c>
      <c r="I5895" t="s">
        <v>186</v>
      </c>
      <c r="J5895" t="s">
        <v>164</v>
      </c>
      <c r="K5895"/>
      <c r="L5895" t="s">
        <v>155</v>
      </c>
      <c r="M5895" t="s">
        <v>155</v>
      </c>
      <c r="N5895" t="n">
        <v>-73.9001</v>
      </c>
      <c r="O5895" t="n">
        <v>40.9362</v>
      </c>
      <c r="P5895" t="n">
        <v>91</v>
      </c>
      <c r="Q5895"/>
      <c r="R5895"/>
      <c r="S5895"/>
      <c r="T5895"/>
      <c r="U5895"/>
      <c r="V5895"/>
      <c r="W5895"/>
      <c r="X5895"/>
      <c r="Y5895"/>
      <c r="Z5895"/>
      <c r="AA5895"/>
      <c r="AB5895"/>
      <c r="AC5895"/>
      <c r="AD5895"/>
      <c r="AE5895"/>
      <c r="AF5895"/>
      <c r="AG5895"/>
      <c r="AH5895"/>
      <c r="AI5895"/>
      <c r="AJ5895"/>
      <c r="AK5895"/>
      <c r="AL5895"/>
      <c r="AM5895"/>
      <c r="AN5895"/>
      <c r="AO5895"/>
      <c r="AP5895"/>
      <c r="AQ5895" t="n">
        <v>7</v>
      </c>
      <c r="AR5895"/>
    </row>
    <row r="5896">
      <c r="A5896" t="n">
        <v>497736</v>
      </c>
      <c r="B5896" t="s">
        <v>8304</v>
      </c>
      <c r="C5896" t="s">
        <v>801</v>
      </c>
      <c r="D5896" t="s">
        <v>440</v>
      </c>
      <c r="E5896" t="s">
        <v>267</v>
      </c>
      <c r="F5896" t="s">
        <v>199</v>
      </c>
      <c r="G5896" t="s">
        <v>189</v>
      </c>
      <c r="H5896" t="s">
        <v>200</v>
      </c>
      <c r="I5896" t="s">
        <v>151</v>
      </c>
      <c r="J5896" t="s">
        <v>164</v>
      </c>
      <c r="K5896"/>
      <c r="L5896" t="s">
        <v>155</v>
      </c>
      <c r="M5896" t="s">
        <v>155</v>
      </c>
      <c r="N5896" t="n">
        <v>-117.841</v>
      </c>
      <c r="O5896" t="n">
        <v>33.7597</v>
      </c>
      <c r="P5896" t="n">
        <v>108</v>
      </c>
      <c r="Q5896" t="n">
        <v>108</v>
      </c>
      <c r="R5896" t="n">
        <v>91.7</v>
      </c>
      <c r="S5896" t="n">
        <v>8.3</v>
      </c>
      <c r="T5896" t="n">
        <v>0</v>
      </c>
      <c r="U5896" t="n">
        <v>74.1</v>
      </c>
      <c r="V5896" t="n">
        <v>4.6</v>
      </c>
      <c r="W5896" t="n">
        <v>0</v>
      </c>
      <c r="X5896" t="n">
        <v>73</v>
      </c>
      <c r="Y5896"/>
      <c r="Z5896" t="n">
        <v>15</v>
      </c>
      <c r="AA5896"/>
      <c r="AB5896"/>
      <c r="AC5896"/>
      <c r="AD5896"/>
      <c r="AE5896"/>
      <c r="AF5896" t="n">
        <v>62</v>
      </c>
      <c r="AG5896" t="n">
        <v>87</v>
      </c>
      <c r="AH5896" t="n">
        <v>88</v>
      </c>
      <c r="AI5896" t="n">
        <v>14819</v>
      </c>
      <c r="AJ5896" t="n">
        <v>13575</v>
      </c>
      <c r="AK5896" t="n">
        <v>14378</v>
      </c>
      <c r="AL5896" t="n">
        <v>16609</v>
      </c>
      <c r="AM5896" t="n">
        <v>19171</v>
      </c>
      <c r="AN5896" t="n">
        <v>20316</v>
      </c>
      <c r="AO5896"/>
      <c r="AP5896"/>
      <c r="AQ5896"/>
      <c r="AR5896"/>
    </row>
    <row r="5897">
      <c r="A5897" t="n">
        <v>497745</v>
      </c>
      <c r="B5897" t="s">
        <v>8305</v>
      </c>
      <c r="C5897" t="s">
        <v>1432</v>
      </c>
      <c r="D5897" t="s">
        <v>1433</v>
      </c>
      <c r="E5897" t="s">
        <v>1434</v>
      </c>
      <c r="F5897" t="s">
        <v>279</v>
      </c>
      <c r="G5897" t="s">
        <v>189</v>
      </c>
      <c r="H5897" t="s">
        <v>174</v>
      </c>
      <c r="I5897" t="s">
        <v>151</v>
      </c>
      <c r="J5897" t="s">
        <v>164</v>
      </c>
      <c r="K5897"/>
      <c r="L5897" t="s">
        <v>155</v>
      </c>
      <c r="M5897" t="s">
        <v>155</v>
      </c>
      <c r="N5897" t="n">
        <v>-87.6643</v>
      </c>
      <c r="O5897" t="n">
        <v>41.8257</v>
      </c>
      <c r="P5897" t="n">
        <v>266</v>
      </c>
      <c r="Q5897" t="n">
        <v>266</v>
      </c>
      <c r="R5897" t="n">
        <v>13.2</v>
      </c>
      <c r="S5897" t="n">
        <v>9.8</v>
      </c>
      <c r="T5897" t="n">
        <v>42.1</v>
      </c>
      <c r="U5897" t="n">
        <v>40.2</v>
      </c>
      <c r="V5897" t="n">
        <v>3</v>
      </c>
      <c r="W5897" t="n">
        <v>0</v>
      </c>
      <c r="X5897" t="n">
        <v>72</v>
      </c>
      <c r="Y5897"/>
      <c r="Z5897" t="n">
        <v>21</v>
      </c>
      <c r="AA5897"/>
      <c r="AB5897"/>
      <c r="AC5897"/>
      <c r="AD5897"/>
      <c r="AE5897"/>
      <c r="AF5897" t="n">
        <v>46</v>
      </c>
      <c r="AG5897" t="n">
        <v>70</v>
      </c>
      <c r="AH5897" t="n">
        <v>73</v>
      </c>
      <c r="AI5897" t="n">
        <v>24350</v>
      </c>
      <c r="AJ5897" t="n">
        <v>24476</v>
      </c>
      <c r="AK5897" t="n">
        <v>24196</v>
      </c>
      <c r="AL5897" t="n">
        <v>24321</v>
      </c>
      <c r="AM5897" t="n">
        <v>30554</v>
      </c>
      <c r="AN5897" t="n">
        <v>27672</v>
      </c>
      <c r="AO5897"/>
      <c r="AP5897"/>
      <c r="AQ5897"/>
      <c r="AR5897"/>
    </row>
    <row r="5898">
      <c r="A5898" t="n">
        <v>497824</v>
      </c>
      <c r="B5898" t="s">
        <v>8306</v>
      </c>
      <c r="C5898" t="s">
        <v>1569</v>
      </c>
      <c r="D5898" t="s">
        <v>1929</v>
      </c>
      <c r="E5898" t="s">
        <v>891</v>
      </c>
      <c r="F5898" t="s">
        <v>162</v>
      </c>
      <c r="G5898" t="s">
        <v>163</v>
      </c>
      <c r="H5898" t="s">
        <v>150</v>
      </c>
      <c r="I5898" t="s">
        <v>151</v>
      </c>
      <c r="J5898" t="s">
        <v>164</v>
      </c>
      <c r="K5898"/>
      <c r="L5898" t="s">
        <v>155</v>
      </c>
      <c r="M5898" t="s">
        <v>155</v>
      </c>
      <c r="N5898" t="n">
        <v>-93.2626</v>
      </c>
      <c r="O5898" t="n">
        <v>37.221</v>
      </c>
      <c r="P5898" t="n">
        <v>313</v>
      </c>
      <c r="Q5898" t="n">
        <v>313</v>
      </c>
      <c r="R5898" t="n">
        <v>57.2</v>
      </c>
      <c r="S5898" t="n">
        <v>75.1</v>
      </c>
      <c r="T5898" t="n">
        <v>1.6</v>
      </c>
      <c r="U5898" t="n">
        <v>13.1</v>
      </c>
      <c r="V5898" t="n">
        <v>2.2</v>
      </c>
      <c r="W5898" t="n">
        <v>0</v>
      </c>
      <c r="X5898" t="n">
        <v>71</v>
      </c>
      <c r="Y5898" t="n">
        <v>0</v>
      </c>
      <c r="Z5898" t="n">
        <v>8</v>
      </c>
      <c r="AA5898"/>
      <c r="AB5898"/>
      <c r="AC5898"/>
      <c r="AD5898"/>
      <c r="AE5898"/>
      <c r="AF5898" t="n">
        <v>7</v>
      </c>
      <c r="AG5898" t="n">
        <v>53</v>
      </c>
      <c r="AH5898" t="n">
        <v>64</v>
      </c>
      <c r="AI5898" t="n">
        <v>19716</v>
      </c>
      <c r="AJ5898" t="n">
        <v>14195</v>
      </c>
      <c r="AK5898"/>
      <c r="AL5898" t="n">
        <v>20433</v>
      </c>
      <c r="AM5898" t="n">
        <v>20433</v>
      </c>
      <c r="AN5898" t="n">
        <v>20433</v>
      </c>
      <c r="AO5898" t="n">
        <v>8</v>
      </c>
      <c r="AP5898" t="n">
        <v>86</v>
      </c>
      <c r="AQ5898"/>
      <c r="AR5898"/>
    </row>
    <row r="5899">
      <c r="A5899" t="n">
        <v>497833</v>
      </c>
      <c r="B5899" t="s">
        <v>8307</v>
      </c>
      <c r="C5899" t="s">
        <v>3018</v>
      </c>
      <c r="D5899" t="s">
        <v>1445</v>
      </c>
      <c r="E5899" t="s">
        <v>1434</v>
      </c>
      <c r="F5899" t="s">
        <v>162</v>
      </c>
      <c r="G5899" t="s">
        <v>163</v>
      </c>
      <c r="H5899" t="s">
        <v>150</v>
      </c>
      <c r="I5899" t="s">
        <v>205</v>
      </c>
      <c r="J5899" t="s">
        <v>164</v>
      </c>
      <c r="K5899"/>
      <c r="L5899" t="s">
        <v>155</v>
      </c>
      <c r="M5899" t="s">
        <v>155</v>
      </c>
      <c r="N5899" t="n">
        <v>-86.4459</v>
      </c>
      <c r="O5899" t="n">
        <v>41.3379</v>
      </c>
      <c r="P5899" t="n">
        <v>240</v>
      </c>
      <c r="Q5899" t="n">
        <v>240</v>
      </c>
      <c r="R5899" t="n">
        <v>54.6</v>
      </c>
      <c r="S5899" t="n">
        <v>56.7</v>
      </c>
      <c r="T5899" t="n">
        <v>16.7</v>
      </c>
      <c r="U5899" t="n">
        <v>12.9</v>
      </c>
      <c r="V5899" t="n">
        <v>0.4</v>
      </c>
      <c r="W5899" t="n">
        <v>3.3</v>
      </c>
      <c r="X5899" t="n">
        <v>44</v>
      </c>
      <c r="Y5899"/>
      <c r="Z5899" t="n">
        <v>10</v>
      </c>
      <c r="AA5899"/>
      <c r="AB5899"/>
      <c r="AC5899"/>
      <c r="AD5899"/>
      <c r="AE5899"/>
      <c r="AF5899" t="n">
        <v>122</v>
      </c>
      <c r="AG5899" t="n">
        <v>51</v>
      </c>
      <c r="AH5899" t="n">
        <v>93</v>
      </c>
      <c r="AI5899" t="n">
        <v>24675</v>
      </c>
      <c r="AJ5899" t="n">
        <v>23094</v>
      </c>
      <c r="AK5899" t="n">
        <v>19286</v>
      </c>
      <c r="AL5899" t="n">
        <v>25010</v>
      </c>
      <c r="AM5899" t="n">
        <v>27673</v>
      </c>
      <c r="AN5899" t="n">
        <v>28364</v>
      </c>
      <c r="AO5899" t="n">
        <v>50</v>
      </c>
      <c r="AP5899"/>
      <c r="AQ5899"/>
      <c r="AR5899"/>
    </row>
    <row r="5900">
      <c r="A5900" t="n">
        <v>497888</v>
      </c>
      <c r="B5900" t="s">
        <v>8308</v>
      </c>
      <c r="C5900" t="s">
        <v>2377</v>
      </c>
      <c r="D5900" t="s">
        <v>2276</v>
      </c>
      <c r="E5900" t="s">
        <v>993</v>
      </c>
      <c r="F5900" t="s">
        <v>199</v>
      </c>
      <c r="G5900" t="s">
        <v>189</v>
      </c>
      <c r="H5900" t="s">
        <v>200</v>
      </c>
      <c r="I5900" t="s">
        <v>186</v>
      </c>
      <c r="J5900" t="s">
        <v>164</v>
      </c>
      <c r="K5900"/>
      <c r="L5900" t="s">
        <v>155</v>
      </c>
      <c r="M5900" t="s">
        <v>155</v>
      </c>
      <c r="N5900" t="n">
        <v>-71.1319</v>
      </c>
      <c r="O5900" t="n">
        <v>42.7076</v>
      </c>
      <c r="P5900" t="n">
        <v>183</v>
      </c>
      <c r="Q5900" t="n">
        <v>183</v>
      </c>
      <c r="R5900" t="n">
        <v>92.3</v>
      </c>
      <c r="S5900" t="n">
        <v>49.7</v>
      </c>
      <c r="T5900" t="n">
        <v>4.9</v>
      </c>
      <c r="U5900" t="n">
        <v>36.1</v>
      </c>
      <c r="V5900" t="n">
        <v>5.5</v>
      </c>
      <c r="W5900" t="n">
        <v>0</v>
      </c>
      <c r="X5900"/>
      <c r="Y5900"/>
      <c r="Z5900" t="n">
        <v>13</v>
      </c>
      <c r="AA5900"/>
      <c r="AB5900"/>
      <c r="AC5900"/>
      <c r="AD5900"/>
      <c r="AE5900"/>
      <c r="AF5900" t="n">
        <v>28</v>
      </c>
      <c r="AG5900" t="n">
        <v>36</v>
      </c>
      <c r="AH5900" t="n">
        <v>37</v>
      </c>
      <c r="AI5900" t="n">
        <v>28314</v>
      </c>
      <c r="AJ5900" t="n">
        <v>26234</v>
      </c>
      <c r="AK5900" t="n">
        <v>26690</v>
      </c>
      <c r="AL5900" t="n">
        <v>26592</v>
      </c>
      <c r="AM5900"/>
      <c r="AN5900" t="n">
        <v>29870</v>
      </c>
      <c r="AO5900"/>
      <c r="AP5900"/>
      <c r="AQ5900"/>
      <c r="AR5900"/>
    </row>
    <row r="5901">
      <c r="A5901" t="n">
        <v>497897</v>
      </c>
      <c r="B5901" t="s">
        <v>8309</v>
      </c>
      <c r="C5901" t="s">
        <v>4787</v>
      </c>
      <c r="D5901" t="s">
        <v>5078</v>
      </c>
      <c r="E5901" t="s">
        <v>147</v>
      </c>
      <c r="F5901" t="s">
        <v>199</v>
      </c>
      <c r="G5901" t="s">
        <v>189</v>
      </c>
      <c r="H5901" t="s">
        <v>200</v>
      </c>
      <c r="I5901" t="s">
        <v>151</v>
      </c>
      <c r="J5901" t="s">
        <v>164</v>
      </c>
      <c r="K5901"/>
      <c r="L5901" t="s">
        <v>155</v>
      </c>
      <c r="M5901" t="s">
        <v>155</v>
      </c>
      <c r="N5901" t="n">
        <v>-77.1114</v>
      </c>
      <c r="O5901" t="n">
        <v>38.8788</v>
      </c>
      <c r="P5901" t="n">
        <v>375</v>
      </c>
      <c r="Q5901" t="n">
        <v>375</v>
      </c>
      <c r="R5901" t="n">
        <v>95.5</v>
      </c>
      <c r="S5901" t="n">
        <v>20.5</v>
      </c>
      <c r="T5901" t="n">
        <v>45.3</v>
      </c>
      <c r="U5901" t="n">
        <v>12.5</v>
      </c>
      <c r="V5901" t="n">
        <v>2.4</v>
      </c>
      <c r="W5901" t="n">
        <v>0</v>
      </c>
      <c r="X5901" t="n">
        <v>100</v>
      </c>
      <c r="Y5901"/>
      <c r="Z5901" t="n">
        <v>20</v>
      </c>
      <c r="AA5901"/>
      <c r="AB5901"/>
      <c r="AC5901"/>
      <c r="AD5901"/>
      <c r="AE5901"/>
      <c r="AF5901" t="n">
        <v>33</v>
      </c>
      <c r="AG5901" t="n">
        <v>50</v>
      </c>
      <c r="AH5901" t="n">
        <v>51</v>
      </c>
      <c r="AI5901" t="n">
        <v>19914</v>
      </c>
      <c r="AJ5901" t="n">
        <v>22208</v>
      </c>
      <c r="AK5901" t="n">
        <v>24471</v>
      </c>
      <c r="AL5901" t="n">
        <v>27894</v>
      </c>
      <c r="AM5901" t="n">
        <v>27894</v>
      </c>
      <c r="AN5901"/>
      <c r="AO5901"/>
      <c r="AP5901"/>
      <c r="AQ5901"/>
      <c r="AR5901"/>
    </row>
    <row r="5902">
      <c r="A5902" t="n">
        <v>497903</v>
      </c>
      <c r="B5902" t="s">
        <v>8310</v>
      </c>
      <c r="C5902" t="s">
        <v>8311</v>
      </c>
      <c r="D5902" t="s">
        <v>4049</v>
      </c>
      <c r="E5902" t="s">
        <v>283</v>
      </c>
      <c r="F5902" t="s">
        <v>199</v>
      </c>
      <c r="G5902" t="s">
        <v>189</v>
      </c>
      <c r="H5902" t="s">
        <v>200</v>
      </c>
      <c r="I5902" t="s">
        <v>186</v>
      </c>
      <c r="J5902" t="s">
        <v>164</v>
      </c>
      <c r="K5902"/>
      <c r="L5902" t="s">
        <v>155</v>
      </c>
      <c r="M5902" t="s">
        <v>155</v>
      </c>
      <c r="N5902" t="n">
        <v>-95.8809</v>
      </c>
      <c r="O5902" t="n">
        <v>35.9732</v>
      </c>
      <c r="P5902" t="n">
        <v>7</v>
      </c>
      <c r="Q5902" t="n">
        <v>7</v>
      </c>
      <c r="R5902" t="n">
        <v>100</v>
      </c>
      <c r="S5902" t="n">
        <v>71.4</v>
      </c>
      <c r="T5902" t="n">
        <v>14.3</v>
      </c>
      <c r="U5902" t="n">
        <v>0</v>
      </c>
      <c r="V5902" t="n">
        <v>0</v>
      </c>
      <c r="W5902" t="n">
        <v>0</v>
      </c>
      <c r="X5902" t="n">
        <v>100</v>
      </c>
      <c r="Y5902"/>
      <c r="Z5902" t="n">
        <v>8</v>
      </c>
      <c r="AA5902"/>
      <c r="AB5902"/>
      <c r="AC5902"/>
      <c r="AD5902"/>
      <c r="AE5902"/>
      <c r="AF5902" t="n">
        <v>6</v>
      </c>
      <c r="AG5902" t="n">
        <v>86</v>
      </c>
      <c r="AH5902" t="n">
        <v>86</v>
      </c>
      <c r="AI5902" t="n">
        <v>8430</v>
      </c>
      <c r="AJ5902" t="n">
        <v>8014</v>
      </c>
      <c r="AK5902" t="n">
        <v>10511</v>
      </c>
      <c r="AL5902"/>
      <c r="AM5902"/>
      <c r="AN5902"/>
      <c r="AO5902"/>
      <c r="AP5902"/>
      <c r="AQ5902"/>
      <c r="AR5902"/>
    </row>
    <row r="5903">
      <c r="A5903" t="n">
        <v>497912</v>
      </c>
      <c r="B5903" t="s">
        <v>8312</v>
      </c>
      <c r="C5903" t="s">
        <v>1903</v>
      </c>
      <c r="D5903" t="s">
        <v>1929</v>
      </c>
      <c r="E5903" t="s">
        <v>891</v>
      </c>
      <c r="F5903" t="s">
        <v>199</v>
      </c>
      <c r="G5903" t="s">
        <v>189</v>
      </c>
      <c r="H5903" t="s">
        <v>200</v>
      </c>
      <c r="I5903" t="s">
        <v>151</v>
      </c>
      <c r="J5903" t="s">
        <v>164</v>
      </c>
      <c r="K5903"/>
      <c r="L5903" t="s">
        <v>155</v>
      </c>
      <c r="M5903" t="s">
        <v>155</v>
      </c>
      <c r="N5903" t="n">
        <v>-94.5897</v>
      </c>
      <c r="O5903" t="n">
        <v>39.068</v>
      </c>
      <c r="P5903" t="n">
        <v>216</v>
      </c>
      <c r="Q5903" t="n">
        <v>216</v>
      </c>
      <c r="R5903" t="n">
        <v>96.3</v>
      </c>
      <c r="S5903" t="n">
        <v>13</v>
      </c>
      <c r="T5903" t="n">
        <v>34.3</v>
      </c>
      <c r="U5903" t="n">
        <v>14.4</v>
      </c>
      <c r="V5903" t="n">
        <v>3.2</v>
      </c>
      <c r="W5903" t="n">
        <v>0</v>
      </c>
      <c r="X5903"/>
      <c r="Y5903"/>
      <c r="Z5903" t="n">
        <v>16</v>
      </c>
      <c r="AA5903"/>
      <c r="AB5903"/>
      <c r="AC5903"/>
      <c r="AD5903"/>
      <c r="AE5903"/>
      <c r="AF5903" t="n">
        <v>108</v>
      </c>
      <c r="AG5903" t="n">
        <v>66</v>
      </c>
      <c r="AH5903" t="n">
        <v>72</v>
      </c>
      <c r="AI5903" t="n">
        <v>24730</v>
      </c>
      <c r="AJ5903" t="n">
        <v>24315</v>
      </c>
      <c r="AK5903" t="n">
        <v>22779</v>
      </c>
      <c r="AL5903" t="n">
        <v>25430</v>
      </c>
      <c r="AM5903" t="n">
        <v>29075</v>
      </c>
      <c r="AN5903" t="n">
        <v>28175</v>
      </c>
      <c r="AO5903"/>
      <c r="AP5903"/>
      <c r="AQ5903"/>
      <c r="AR5903"/>
    </row>
    <row r="5904">
      <c r="A5904" t="n">
        <v>497949</v>
      </c>
      <c r="B5904" t="s">
        <v>8313</v>
      </c>
      <c r="C5904" t="s">
        <v>1313</v>
      </c>
      <c r="D5904" t="s">
        <v>1175</v>
      </c>
      <c r="E5904" t="s">
        <v>147</v>
      </c>
      <c r="F5904" t="s">
        <v>199</v>
      </c>
      <c r="G5904" t="s">
        <v>189</v>
      </c>
      <c r="H5904" t="s">
        <v>200</v>
      </c>
      <c r="I5904" t="s">
        <v>186</v>
      </c>
      <c r="J5904" t="s">
        <v>164</v>
      </c>
      <c r="K5904"/>
      <c r="L5904" t="s">
        <v>155</v>
      </c>
      <c r="M5904" t="s">
        <v>155</v>
      </c>
      <c r="N5904" t="n">
        <v>-84.1918</v>
      </c>
      <c r="O5904" t="n">
        <v>33.8053</v>
      </c>
      <c r="P5904" t="n">
        <v>1145</v>
      </c>
      <c r="Q5904" t="n">
        <v>1145</v>
      </c>
      <c r="R5904" t="n">
        <v>67.1</v>
      </c>
      <c r="S5904" t="n">
        <v>0.7</v>
      </c>
      <c r="T5904" t="n">
        <v>37.6</v>
      </c>
      <c r="U5904" t="n">
        <v>4.6</v>
      </c>
      <c r="V5904" t="n">
        <v>0.8</v>
      </c>
      <c r="W5904" t="n">
        <v>0</v>
      </c>
      <c r="X5904" t="n">
        <v>54</v>
      </c>
      <c r="Y5904"/>
      <c r="Z5904" t="n">
        <v>18</v>
      </c>
      <c r="AA5904"/>
      <c r="AB5904"/>
      <c r="AC5904"/>
      <c r="AD5904"/>
      <c r="AE5904"/>
      <c r="AF5904" t="n">
        <v>457</v>
      </c>
      <c r="AG5904" t="n">
        <v>87</v>
      </c>
      <c r="AH5904" t="n">
        <v>91</v>
      </c>
      <c r="AI5904" t="n">
        <v>33142</v>
      </c>
      <c r="AJ5904" t="n">
        <v>33085</v>
      </c>
      <c r="AK5904" t="n">
        <v>33665</v>
      </c>
      <c r="AL5904" t="n">
        <v>34659</v>
      </c>
      <c r="AM5904"/>
      <c r="AN5904"/>
      <c r="AO5904"/>
      <c r="AP5904"/>
      <c r="AQ5904"/>
      <c r="AR5904"/>
    </row>
    <row r="5905">
      <c r="A5905" t="n">
        <v>497958</v>
      </c>
      <c r="B5905" t="s">
        <v>8314</v>
      </c>
      <c r="C5905" t="s">
        <v>5241</v>
      </c>
      <c r="D5905" t="s">
        <v>5199</v>
      </c>
      <c r="E5905" t="s">
        <v>267</v>
      </c>
      <c r="F5905" t="s">
        <v>199</v>
      </c>
      <c r="G5905" t="s">
        <v>189</v>
      </c>
      <c r="H5905" t="s">
        <v>200</v>
      </c>
      <c r="I5905" t="s">
        <v>151</v>
      </c>
      <c r="J5905" t="s">
        <v>164</v>
      </c>
      <c r="K5905"/>
      <c r="L5905" t="s">
        <v>155</v>
      </c>
      <c r="M5905" t="s">
        <v>155</v>
      </c>
      <c r="N5905" t="n">
        <v>-122.4092</v>
      </c>
      <c r="O5905" t="n">
        <v>47.1932</v>
      </c>
      <c r="P5905" t="n">
        <v>952</v>
      </c>
      <c r="Q5905" t="n">
        <v>952</v>
      </c>
      <c r="R5905" t="n">
        <v>70.5</v>
      </c>
      <c r="S5905" t="n">
        <v>7.6</v>
      </c>
      <c r="T5905" t="n">
        <v>6.9</v>
      </c>
      <c r="U5905" t="n">
        <v>15</v>
      </c>
      <c r="V5905" t="n">
        <v>1.6</v>
      </c>
      <c r="W5905" t="n">
        <v>0</v>
      </c>
      <c r="X5905" t="n">
        <v>62</v>
      </c>
      <c r="Y5905"/>
      <c r="Z5905" t="n">
        <v>16</v>
      </c>
      <c r="AA5905"/>
      <c r="AB5905"/>
      <c r="AC5905"/>
      <c r="AD5905"/>
      <c r="AE5905"/>
      <c r="AF5905" t="n">
        <v>381</v>
      </c>
      <c r="AG5905" t="n">
        <v>70</v>
      </c>
      <c r="AH5905" t="n">
        <v>86</v>
      </c>
      <c r="AI5905" t="n">
        <v>35059</v>
      </c>
      <c r="AJ5905" t="n">
        <v>34265</v>
      </c>
      <c r="AK5905" t="n">
        <v>35020</v>
      </c>
      <c r="AL5905" t="n">
        <v>35375</v>
      </c>
      <c r="AM5905" t="n">
        <v>39116</v>
      </c>
      <c r="AN5905" t="n">
        <v>39304</v>
      </c>
      <c r="AO5905"/>
      <c r="AP5905"/>
      <c r="AQ5905"/>
      <c r="AR5905"/>
    </row>
    <row r="5906">
      <c r="A5906" t="n">
        <v>498003</v>
      </c>
      <c r="B5906" t="s">
        <v>8315</v>
      </c>
      <c r="C5906" t="s">
        <v>2200</v>
      </c>
      <c r="D5906" t="s">
        <v>2194</v>
      </c>
      <c r="E5906" t="s">
        <v>997</v>
      </c>
      <c r="F5906" t="s">
        <v>199</v>
      </c>
      <c r="G5906" t="s">
        <v>189</v>
      </c>
      <c r="H5906" t="s">
        <v>200</v>
      </c>
      <c r="I5906" t="s">
        <v>186</v>
      </c>
      <c r="J5906" t="s">
        <v>164</v>
      </c>
      <c r="K5906"/>
      <c r="L5906" t="s">
        <v>155</v>
      </c>
      <c r="M5906" t="s">
        <v>155</v>
      </c>
      <c r="N5906" t="n">
        <v>-76.4851</v>
      </c>
      <c r="O5906" t="n">
        <v>39.3363</v>
      </c>
      <c r="P5906" t="n">
        <v>406</v>
      </c>
      <c r="Q5906" t="n">
        <v>406</v>
      </c>
      <c r="R5906" t="n">
        <v>57.1</v>
      </c>
      <c r="S5906" t="n">
        <v>4.2</v>
      </c>
      <c r="T5906" t="n">
        <v>88.9</v>
      </c>
      <c r="U5906" t="n">
        <v>6.4</v>
      </c>
      <c r="V5906" t="n">
        <v>0</v>
      </c>
      <c r="W5906" t="n">
        <v>0</v>
      </c>
      <c r="X5906" t="n">
        <v>51</v>
      </c>
      <c r="Y5906" t="n">
        <v>56</v>
      </c>
      <c r="Z5906" t="n">
        <v>25</v>
      </c>
      <c r="AA5906"/>
      <c r="AB5906"/>
      <c r="AC5906"/>
      <c r="AD5906"/>
      <c r="AE5906"/>
      <c r="AF5906" t="n">
        <v>167</v>
      </c>
      <c r="AG5906" t="n">
        <v>39</v>
      </c>
      <c r="AH5906" t="n">
        <v>39</v>
      </c>
      <c r="AI5906" t="n">
        <v>18970</v>
      </c>
      <c r="AJ5906" t="n">
        <v>18741</v>
      </c>
      <c r="AK5906" t="n">
        <v>18951</v>
      </c>
      <c r="AL5906" t="n">
        <v>20287</v>
      </c>
      <c r="AM5906"/>
      <c r="AN5906"/>
      <c r="AO5906"/>
      <c r="AP5906"/>
      <c r="AQ5906"/>
      <c r="AR5906"/>
    </row>
    <row r="5907">
      <c r="A5907" t="n">
        <v>498012</v>
      </c>
      <c r="B5907" t="s">
        <v>8316</v>
      </c>
      <c r="C5907" t="s">
        <v>5515</v>
      </c>
      <c r="D5907" t="s">
        <v>5462</v>
      </c>
      <c r="E5907" t="s">
        <v>5452</v>
      </c>
      <c r="F5907" t="s">
        <v>173</v>
      </c>
      <c r="G5907" t="s">
        <v>149</v>
      </c>
      <c r="H5907" t="s">
        <v>174</v>
      </c>
      <c r="I5907" t="s">
        <v>186</v>
      </c>
      <c r="J5907" t="s">
        <v>164</v>
      </c>
      <c r="K5907"/>
      <c r="L5907" t="s">
        <v>155</v>
      </c>
      <c r="M5907" t="s">
        <v>155</v>
      </c>
      <c r="N5907" t="n">
        <v>-65.6476</v>
      </c>
      <c r="O5907" t="n">
        <v>18.3002</v>
      </c>
      <c r="P5907" t="n">
        <v>191</v>
      </c>
      <c r="Q5907" t="n">
        <v>191</v>
      </c>
      <c r="R5907" t="n">
        <v>4.7</v>
      </c>
      <c r="S5907" t="n">
        <v>0</v>
      </c>
      <c r="T5907" t="n">
        <v>0</v>
      </c>
      <c r="U5907" t="n">
        <v>100</v>
      </c>
      <c r="V5907" t="n">
        <v>0</v>
      </c>
      <c r="W5907" t="n">
        <v>0</v>
      </c>
      <c r="X5907" t="n">
        <v>41</v>
      </c>
      <c r="Y5907"/>
      <c r="Z5907" t="n">
        <v>10</v>
      </c>
      <c r="AA5907"/>
      <c r="AB5907"/>
      <c r="AC5907"/>
      <c r="AD5907"/>
      <c r="AE5907"/>
      <c r="AF5907" t="n">
        <v>21</v>
      </c>
      <c r="AG5907" t="n">
        <v>0</v>
      </c>
      <c r="AH5907" t="n">
        <v>100</v>
      </c>
      <c r="AI5907" t="n">
        <v>10122</v>
      </c>
      <c r="AJ5907"/>
      <c r="AK5907"/>
      <c r="AL5907"/>
      <c r="AM5907"/>
      <c r="AN5907"/>
      <c r="AO5907"/>
      <c r="AP5907"/>
      <c r="AQ5907"/>
      <c r="AR5907"/>
    </row>
    <row r="5908">
      <c r="A5908" t="n">
        <v>498030</v>
      </c>
      <c r="B5908" t="s">
        <v>8317</v>
      </c>
      <c r="C5908" t="s">
        <v>1124</v>
      </c>
      <c r="D5908" t="s">
        <v>1078</v>
      </c>
      <c r="E5908" t="s">
        <v>147</v>
      </c>
      <c r="F5908" t="s">
        <v>279</v>
      </c>
      <c r="G5908" t="s">
        <v>189</v>
      </c>
      <c r="H5908" t="s">
        <v>174</v>
      </c>
      <c r="I5908" t="s">
        <v>186</v>
      </c>
      <c r="J5908" t="s">
        <v>164</v>
      </c>
      <c r="K5908"/>
      <c r="L5908" t="s">
        <v>155</v>
      </c>
      <c r="M5908" t="s">
        <v>155</v>
      </c>
      <c r="N5908" t="n">
        <v>-80.339</v>
      </c>
      <c r="O5908" t="n">
        <v>25.9845</v>
      </c>
      <c r="P5908" t="n">
        <v>316</v>
      </c>
      <c r="Q5908" t="n">
        <v>316</v>
      </c>
      <c r="R5908" t="n">
        <v>4.4</v>
      </c>
      <c r="S5908" t="n">
        <v>11.4</v>
      </c>
      <c r="T5908" t="n">
        <v>22.5</v>
      </c>
      <c r="U5908" t="n">
        <v>43.7</v>
      </c>
      <c r="V5908" t="n">
        <v>1.3</v>
      </c>
      <c r="W5908" t="n">
        <v>0</v>
      </c>
      <c r="X5908" t="n">
        <v>79</v>
      </c>
      <c r="Y5908"/>
      <c r="Z5908" t="n">
        <v>31</v>
      </c>
      <c r="AA5908"/>
      <c r="AB5908"/>
      <c r="AC5908"/>
      <c r="AD5908"/>
      <c r="AE5908"/>
      <c r="AF5908" t="n">
        <v>211</v>
      </c>
      <c r="AG5908" t="n">
        <v>81</v>
      </c>
      <c r="AH5908" t="n">
        <v>85</v>
      </c>
      <c r="AI5908" t="n">
        <v>24885</v>
      </c>
      <c r="AJ5908" t="n">
        <v>24083</v>
      </c>
      <c r="AK5908" t="n">
        <v>24859</v>
      </c>
      <c r="AL5908" t="n">
        <v>27538</v>
      </c>
      <c r="AM5908" t="n">
        <v>29983</v>
      </c>
      <c r="AN5908" t="n">
        <v>31508</v>
      </c>
      <c r="AO5908"/>
      <c r="AP5908"/>
      <c r="AQ5908"/>
      <c r="AR5908"/>
    </row>
    <row r="5909">
      <c r="A5909" t="n">
        <v>498049</v>
      </c>
      <c r="B5909" t="s">
        <v>8318</v>
      </c>
      <c r="C5909" t="s">
        <v>2448</v>
      </c>
      <c r="D5909" t="s">
        <v>1745</v>
      </c>
      <c r="E5909" t="s">
        <v>1434</v>
      </c>
      <c r="F5909" t="s">
        <v>188</v>
      </c>
      <c r="G5909" t="s">
        <v>189</v>
      </c>
      <c r="H5909" t="s">
        <v>150</v>
      </c>
      <c r="I5909" t="s">
        <v>151</v>
      </c>
      <c r="J5909" t="s">
        <v>164</v>
      </c>
      <c r="K5909"/>
      <c r="L5909" t="s">
        <v>155</v>
      </c>
      <c r="M5909" t="s">
        <v>155</v>
      </c>
      <c r="N5909" t="n">
        <v>-83.2602</v>
      </c>
      <c r="O5909" t="n">
        <v>42.4816</v>
      </c>
      <c r="P5909" t="n">
        <v>475</v>
      </c>
      <c r="Q5909" t="n">
        <v>475</v>
      </c>
      <c r="R5909" t="n">
        <v>93.1</v>
      </c>
      <c r="S5909" t="n">
        <v>21.9</v>
      </c>
      <c r="T5909" t="n">
        <v>65.1</v>
      </c>
      <c r="U5909" t="n">
        <v>6.5</v>
      </c>
      <c r="V5909" t="n">
        <v>1.5</v>
      </c>
      <c r="W5909" t="n">
        <v>0</v>
      </c>
      <c r="X5909" t="n">
        <v>70</v>
      </c>
      <c r="Y5909" t="n">
        <v>15</v>
      </c>
      <c r="Z5909" t="n">
        <v>20</v>
      </c>
      <c r="AA5909"/>
      <c r="AB5909"/>
      <c r="AC5909"/>
      <c r="AD5909"/>
      <c r="AE5909"/>
      <c r="AF5909" t="n">
        <v>23</v>
      </c>
      <c r="AG5909" t="n">
        <v>67</v>
      </c>
      <c r="AH5909" t="n">
        <v>67</v>
      </c>
      <c r="AI5909" t="n">
        <v>32991</v>
      </c>
      <c r="AJ5909" t="n">
        <v>33141</v>
      </c>
      <c r="AK5909" t="n">
        <v>32926</v>
      </c>
      <c r="AL5909" t="n">
        <v>38951</v>
      </c>
      <c r="AM5909"/>
      <c r="AN5909" t="n">
        <v>38951</v>
      </c>
      <c r="AO5909"/>
      <c r="AP5909"/>
      <c r="AQ5909"/>
      <c r="AR5909"/>
    </row>
    <row r="5910">
      <c r="A5910" t="n">
        <v>498076</v>
      </c>
      <c r="B5910" t="s">
        <v>8319</v>
      </c>
      <c r="C5910" t="s">
        <v>1214</v>
      </c>
      <c r="D5910" t="s">
        <v>1078</v>
      </c>
      <c r="E5910" t="s">
        <v>147</v>
      </c>
      <c r="F5910" t="s">
        <v>188</v>
      </c>
      <c r="G5910" t="s">
        <v>189</v>
      </c>
      <c r="H5910" t="s">
        <v>150</v>
      </c>
      <c r="I5910" t="s">
        <v>186</v>
      </c>
      <c r="J5910" t="s">
        <v>164</v>
      </c>
      <c r="K5910"/>
      <c r="L5910" t="s">
        <v>155</v>
      </c>
      <c r="M5910" t="s">
        <v>155</v>
      </c>
      <c r="N5910" t="n">
        <v>-82.4493</v>
      </c>
      <c r="O5910" t="n">
        <v>27.3423</v>
      </c>
      <c r="P5910" t="n">
        <v>279</v>
      </c>
      <c r="Q5910" t="n">
        <v>279</v>
      </c>
      <c r="R5910" t="n">
        <v>90</v>
      </c>
      <c r="S5910" t="n">
        <v>36.2</v>
      </c>
      <c r="T5910" t="n">
        <v>21.9</v>
      </c>
      <c r="U5910" t="n">
        <v>14.3</v>
      </c>
      <c r="V5910" t="n">
        <v>1.4</v>
      </c>
      <c r="W5910" t="n">
        <v>0</v>
      </c>
      <c r="X5910" t="n">
        <v>0</v>
      </c>
      <c r="Y5910"/>
      <c r="Z5910" t="n">
        <v>12</v>
      </c>
      <c r="AA5910"/>
      <c r="AB5910"/>
      <c r="AC5910"/>
      <c r="AD5910"/>
      <c r="AE5910"/>
      <c r="AF5910" t="n">
        <v>19</v>
      </c>
      <c r="AG5910" t="n">
        <v>52</v>
      </c>
      <c r="AH5910" t="n">
        <v>60</v>
      </c>
      <c r="AI5910" t="n">
        <v>47893</v>
      </c>
      <c r="AJ5910" t="n">
        <v>49043</v>
      </c>
      <c r="AK5910" t="n">
        <v>44800</v>
      </c>
      <c r="AL5910" t="n">
        <v>53623</v>
      </c>
      <c r="AM5910" t="n">
        <v>54064</v>
      </c>
      <c r="AN5910" t="n">
        <v>54064</v>
      </c>
      <c r="AO5910"/>
      <c r="AP5910"/>
      <c r="AQ5910"/>
      <c r="AR5910"/>
    </row>
    <row r="5911">
      <c r="A5911" t="n">
        <v>498085</v>
      </c>
      <c r="B5911" t="s">
        <v>8320</v>
      </c>
      <c r="C5911" t="s">
        <v>1136</v>
      </c>
      <c r="D5911" t="s">
        <v>1078</v>
      </c>
      <c r="E5911" t="s">
        <v>147</v>
      </c>
      <c r="F5911" t="s">
        <v>188</v>
      </c>
      <c r="G5911" t="s">
        <v>189</v>
      </c>
      <c r="H5911" t="s">
        <v>150</v>
      </c>
      <c r="I5911" t="s">
        <v>186</v>
      </c>
      <c r="J5911" t="s">
        <v>164</v>
      </c>
      <c r="K5911"/>
      <c r="L5911" t="s">
        <v>155</v>
      </c>
      <c r="M5911" t="s">
        <v>155</v>
      </c>
      <c r="N5911" t="n">
        <v>-82.4171</v>
      </c>
      <c r="O5911" t="n">
        <v>29.6305</v>
      </c>
      <c r="P5911" t="n">
        <v>520</v>
      </c>
      <c r="Q5911" t="n">
        <v>520</v>
      </c>
      <c r="R5911" t="n">
        <v>90.2</v>
      </c>
      <c r="S5911" t="n">
        <v>24.8</v>
      </c>
      <c r="T5911" t="n">
        <v>39.4</v>
      </c>
      <c r="U5911" t="n">
        <v>6</v>
      </c>
      <c r="V5911" t="n">
        <v>1.9</v>
      </c>
      <c r="W5911" t="n">
        <v>0</v>
      </c>
      <c r="X5911" t="n">
        <v>67</v>
      </c>
      <c r="Y5911"/>
      <c r="Z5911" t="n">
        <v>12</v>
      </c>
      <c r="AA5911"/>
      <c r="AB5911"/>
      <c r="AC5911"/>
      <c r="AD5911"/>
      <c r="AE5911"/>
      <c r="AF5911" t="n">
        <v>51</v>
      </c>
      <c r="AG5911" t="n">
        <v>66</v>
      </c>
      <c r="AH5911" t="n">
        <v>81</v>
      </c>
      <c r="AI5911" t="n">
        <v>48471</v>
      </c>
      <c r="AJ5911" t="n">
        <v>48361</v>
      </c>
      <c r="AK5911" t="n">
        <v>48533</v>
      </c>
      <c r="AL5911" t="n">
        <v>48367</v>
      </c>
      <c r="AM5911"/>
      <c r="AN5911" t="n">
        <v>54524</v>
      </c>
      <c r="AO5911"/>
      <c r="AP5911"/>
      <c r="AQ5911"/>
      <c r="AR5911"/>
    </row>
    <row r="5912">
      <c r="A5912" t="n">
        <v>498094</v>
      </c>
      <c r="B5912" t="s">
        <v>8321</v>
      </c>
      <c r="C5912" t="s">
        <v>1444</v>
      </c>
      <c r="D5912" t="s">
        <v>5078</v>
      </c>
      <c r="E5912" t="s">
        <v>147</v>
      </c>
      <c r="F5912" t="s">
        <v>279</v>
      </c>
      <c r="G5912" t="s">
        <v>189</v>
      </c>
      <c r="H5912" t="s">
        <v>174</v>
      </c>
      <c r="I5912" t="s">
        <v>186</v>
      </c>
      <c r="J5912" t="s">
        <v>164</v>
      </c>
      <c r="K5912"/>
      <c r="L5912" t="s">
        <v>155</v>
      </c>
      <c r="M5912" t="s">
        <v>155</v>
      </c>
      <c r="N5912" t="n">
        <v>-77.5282</v>
      </c>
      <c r="O5912" t="n">
        <v>37.5061</v>
      </c>
      <c r="P5912" t="n">
        <v>343</v>
      </c>
      <c r="Q5912" t="n">
        <v>343</v>
      </c>
      <c r="R5912" t="n">
        <v>95.9</v>
      </c>
      <c r="S5912" t="n">
        <v>19.8</v>
      </c>
      <c r="T5912" t="n">
        <v>40.5</v>
      </c>
      <c r="U5912" t="n">
        <v>5</v>
      </c>
      <c r="V5912" t="n">
        <v>3.2</v>
      </c>
      <c r="W5912" t="n">
        <v>0</v>
      </c>
      <c r="X5912" t="n">
        <v>54</v>
      </c>
      <c r="Y5912" t="n">
        <v>14</v>
      </c>
      <c r="Z5912" t="n">
        <v>12</v>
      </c>
      <c r="AA5912"/>
      <c r="AB5912"/>
      <c r="AC5912"/>
      <c r="AD5912"/>
      <c r="AE5912"/>
      <c r="AF5912" t="n">
        <v>13</v>
      </c>
      <c r="AG5912" t="n">
        <v>46</v>
      </c>
      <c r="AH5912" t="n">
        <v>63</v>
      </c>
      <c r="AI5912" t="n">
        <v>40766</v>
      </c>
      <c r="AJ5912" t="n">
        <v>42136</v>
      </c>
      <c r="AK5912" t="n">
        <v>33288</v>
      </c>
      <c r="AL5912" t="n">
        <v>42553</v>
      </c>
      <c r="AM5912"/>
      <c r="AN5912"/>
      <c r="AO5912"/>
      <c r="AP5912"/>
      <c r="AQ5912"/>
      <c r="AR5912"/>
    </row>
    <row r="5913">
      <c r="A5913" t="n">
        <v>498100</v>
      </c>
      <c r="B5913" t="s">
        <v>8322</v>
      </c>
      <c r="C5913" t="s">
        <v>6316</v>
      </c>
      <c r="D5913" t="s">
        <v>4545</v>
      </c>
      <c r="E5913" t="s">
        <v>147</v>
      </c>
      <c r="F5913" t="s">
        <v>279</v>
      </c>
      <c r="G5913" t="s">
        <v>189</v>
      </c>
      <c r="H5913" t="s">
        <v>174</v>
      </c>
      <c r="I5913" t="s">
        <v>151</v>
      </c>
      <c r="J5913" t="s">
        <v>164</v>
      </c>
      <c r="K5913"/>
      <c r="L5913" t="s">
        <v>155</v>
      </c>
      <c r="M5913" t="s">
        <v>155</v>
      </c>
      <c r="N5913" t="n">
        <v>-78.8226</v>
      </c>
      <c r="O5913" t="n">
        <v>33.7576</v>
      </c>
      <c r="P5913" t="n">
        <v>470</v>
      </c>
      <c r="Q5913" t="n">
        <v>470</v>
      </c>
      <c r="R5913" t="n">
        <v>93.2</v>
      </c>
      <c r="S5913" t="n">
        <v>39.8</v>
      </c>
      <c r="T5913" t="n">
        <v>29.6</v>
      </c>
      <c r="U5913" t="n">
        <v>3.6</v>
      </c>
      <c r="V5913" t="n">
        <v>0.6</v>
      </c>
      <c r="W5913" t="n">
        <v>0</v>
      </c>
      <c r="X5913" t="n">
        <v>80</v>
      </c>
      <c r="Y5913" t="n">
        <v>53</v>
      </c>
      <c r="Z5913" t="n">
        <v>12</v>
      </c>
      <c r="AA5913"/>
      <c r="AB5913"/>
      <c r="AC5913"/>
      <c r="AD5913"/>
      <c r="AE5913"/>
      <c r="AF5913" t="n">
        <v>5</v>
      </c>
      <c r="AG5913" t="n">
        <v>43</v>
      </c>
      <c r="AH5913" t="n">
        <v>99</v>
      </c>
      <c r="AI5913" t="n">
        <v>41961</v>
      </c>
      <c r="AJ5913"/>
      <c r="AK5913" t="n">
        <v>35749</v>
      </c>
      <c r="AL5913" t="n">
        <v>46445</v>
      </c>
      <c r="AM5913" t="n">
        <v>42536</v>
      </c>
      <c r="AN5913"/>
      <c r="AO5913"/>
      <c r="AP5913"/>
      <c r="AQ5913"/>
      <c r="AR5913"/>
    </row>
    <row r="5914">
      <c r="A5914" t="n">
        <v>498119</v>
      </c>
      <c r="B5914" t="s">
        <v>8323</v>
      </c>
      <c r="C5914" t="s">
        <v>3576</v>
      </c>
      <c r="D5914" t="s">
        <v>3570</v>
      </c>
      <c r="E5914" t="s">
        <v>147</v>
      </c>
      <c r="F5914" t="s">
        <v>188</v>
      </c>
      <c r="G5914" t="s">
        <v>189</v>
      </c>
      <c r="H5914" t="s">
        <v>150</v>
      </c>
      <c r="I5914" t="s">
        <v>151</v>
      </c>
      <c r="J5914" t="s">
        <v>164</v>
      </c>
      <c r="K5914"/>
      <c r="L5914" t="s">
        <v>155</v>
      </c>
      <c r="M5914" t="s">
        <v>155</v>
      </c>
      <c r="N5914" t="n">
        <v>-82.5573</v>
      </c>
      <c r="O5914" t="n">
        <v>35.4852</v>
      </c>
      <c r="P5914" t="n">
        <v>131</v>
      </c>
      <c r="Q5914" t="n">
        <v>131</v>
      </c>
      <c r="R5914" t="n">
        <v>91.6</v>
      </c>
      <c r="S5914" t="n">
        <v>46.6</v>
      </c>
      <c r="T5914" t="n">
        <v>16.8</v>
      </c>
      <c r="U5914" t="n">
        <v>7.6</v>
      </c>
      <c r="V5914" t="n">
        <v>0</v>
      </c>
      <c r="W5914" t="n">
        <v>0</v>
      </c>
      <c r="X5914" t="n">
        <v>0</v>
      </c>
      <c r="Y5914"/>
      <c r="Z5914" t="n">
        <v>12</v>
      </c>
      <c r="AA5914"/>
      <c r="AB5914"/>
      <c r="AC5914"/>
      <c r="AD5914"/>
      <c r="AE5914"/>
      <c r="AF5914" t="n">
        <v>7</v>
      </c>
      <c r="AG5914" t="n">
        <v>58</v>
      </c>
      <c r="AH5914" t="n">
        <v>83</v>
      </c>
      <c r="AI5914" t="n">
        <v>75993</v>
      </c>
      <c r="AJ5914" t="n">
        <v>78201</v>
      </c>
      <c r="AK5914" t="n">
        <v>74499</v>
      </c>
      <c r="AL5914"/>
      <c r="AM5914"/>
      <c r="AN5914" t="n">
        <v>79482</v>
      </c>
      <c r="AO5914"/>
      <c r="AP5914"/>
      <c r="AQ5914"/>
      <c r="AR5914"/>
    </row>
    <row r="5915">
      <c r="A5915" t="n">
        <v>498234</v>
      </c>
      <c r="B5915" t="s">
        <v>8324</v>
      </c>
      <c r="C5915" t="s">
        <v>1082</v>
      </c>
      <c r="D5915" t="s">
        <v>1078</v>
      </c>
      <c r="E5915" t="s">
        <v>147</v>
      </c>
      <c r="F5915" t="s">
        <v>162</v>
      </c>
      <c r="G5915" t="s">
        <v>163</v>
      </c>
      <c r="H5915" t="s">
        <v>150</v>
      </c>
      <c r="I5915" t="s">
        <v>186</v>
      </c>
      <c r="J5915" t="s">
        <v>164</v>
      </c>
      <c r="K5915"/>
      <c r="L5915" t="s">
        <v>155</v>
      </c>
      <c r="M5915" t="s">
        <v>155</v>
      </c>
      <c r="N5915" t="n">
        <v>-80.2005</v>
      </c>
      <c r="O5915" t="n">
        <v>25.9431</v>
      </c>
      <c r="P5915" t="n">
        <v>132</v>
      </c>
      <c r="Q5915"/>
      <c r="R5915"/>
      <c r="S5915"/>
      <c r="T5915"/>
      <c r="U5915"/>
      <c r="V5915"/>
      <c r="W5915"/>
      <c r="X5915"/>
      <c r="Y5915"/>
      <c r="Z5915"/>
      <c r="AA5915"/>
      <c r="AB5915"/>
      <c r="AC5915"/>
      <c r="AD5915"/>
      <c r="AE5915"/>
      <c r="AF5915"/>
      <c r="AG5915"/>
      <c r="AH5915"/>
      <c r="AI5915"/>
      <c r="AJ5915"/>
      <c r="AK5915"/>
      <c r="AL5915"/>
      <c r="AM5915"/>
      <c r="AN5915"/>
      <c r="AO5915"/>
      <c r="AP5915"/>
      <c r="AQ5915" t="n">
        <v>12</v>
      </c>
      <c r="AR5915" t="n">
        <v>44</v>
      </c>
    </row>
    <row r="5916">
      <c r="A5916" t="n">
        <v>498289</v>
      </c>
      <c r="B5916" t="s">
        <v>8325</v>
      </c>
      <c r="C5916" t="s">
        <v>1282</v>
      </c>
      <c r="D5916" t="s">
        <v>1175</v>
      </c>
      <c r="E5916" t="s">
        <v>147</v>
      </c>
      <c r="F5916" t="s">
        <v>162</v>
      </c>
      <c r="G5916" t="s">
        <v>163</v>
      </c>
      <c r="H5916" t="s">
        <v>150</v>
      </c>
      <c r="I5916" t="s">
        <v>151</v>
      </c>
      <c r="J5916" t="s">
        <v>164</v>
      </c>
      <c r="K5916"/>
      <c r="L5916" t="s">
        <v>155</v>
      </c>
      <c r="M5916" t="s">
        <v>155</v>
      </c>
      <c r="N5916" t="n">
        <v>-84.4104</v>
      </c>
      <c r="O5916" t="n">
        <v>33.8778</v>
      </c>
      <c r="P5916" t="n">
        <v>321</v>
      </c>
      <c r="Q5916"/>
      <c r="R5916"/>
      <c r="S5916"/>
      <c r="T5916"/>
      <c r="U5916"/>
      <c r="V5916"/>
      <c r="W5916"/>
      <c r="X5916"/>
      <c r="Y5916"/>
      <c r="Z5916"/>
      <c r="AA5916"/>
      <c r="AB5916"/>
      <c r="AC5916"/>
      <c r="AD5916"/>
      <c r="AE5916"/>
      <c r="AF5916"/>
      <c r="AG5916"/>
      <c r="AH5916"/>
      <c r="AI5916"/>
      <c r="AJ5916"/>
      <c r="AK5916"/>
      <c r="AL5916"/>
      <c r="AM5916"/>
      <c r="AN5916"/>
      <c r="AO5916"/>
      <c r="AP5916"/>
      <c r="AQ5916" t="n">
        <v>1</v>
      </c>
      <c r="AR5916" t="n">
        <v>5</v>
      </c>
    </row>
    <row r="5917">
      <c r="A5917" t="n">
        <v>498298</v>
      </c>
      <c r="B5917" t="s">
        <v>8326</v>
      </c>
      <c r="C5917" t="s">
        <v>8327</v>
      </c>
      <c r="D5917" t="s">
        <v>890</v>
      </c>
      <c r="E5917" t="s">
        <v>891</v>
      </c>
      <c r="F5917" t="s">
        <v>199</v>
      </c>
      <c r="G5917" t="s">
        <v>189</v>
      </c>
      <c r="H5917" t="s">
        <v>200</v>
      </c>
      <c r="I5917" t="s">
        <v>186</v>
      </c>
      <c r="J5917" t="s">
        <v>164</v>
      </c>
      <c r="K5917"/>
      <c r="L5917" t="s">
        <v>155</v>
      </c>
      <c r="M5917" t="s">
        <v>155</v>
      </c>
      <c r="N5917" t="n">
        <v>-93.0146</v>
      </c>
      <c r="O5917" t="n">
        <v>45.0324</v>
      </c>
      <c r="P5917" t="n">
        <v>104</v>
      </c>
      <c r="Q5917" t="n">
        <v>104</v>
      </c>
      <c r="R5917" t="n">
        <v>98.1</v>
      </c>
      <c r="S5917" t="n">
        <v>76.9</v>
      </c>
      <c r="T5917" t="n">
        <v>4.8</v>
      </c>
      <c r="U5917" t="n">
        <v>6.7</v>
      </c>
      <c r="V5917" t="n">
        <v>5.8</v>
      </c>
      <c r="W5917" t="n">
        <v>0</v>
      </c>
      <c r="X5917" t="n">
        <v>96</v>
      </c>
      <c r="Y5917"/>
      <c r="Z5917" t="n">
        <v>14</v>
      </c>
      <c r="AA5917"/>
      <c r="AB5917"/>
      <c r="AC5917"/>
      <c r="AD5917"/>
      <c r="AE5917"/>
      <c r="AF5917" t="n">
        <v>45</v>
      </c>
      <c r="AG5917" t="n">
        <v>21</v>
      </c>
      <c r="AH5917" t="n">
        <v>23</v>
      </c>
      <c r="AI5917" t="n">
        <v>12523</v>
      </c>
      <c r="AJ5917" t="n">
        <v>10241</v>
      </c>
      <c r="AK5917" t="n">
        <v>13634</v>
      </c>
      <c r="AL5917" t="n">
        <v>14034</v>
      </c>
      <c r="AM5917" t="n">
        <v>15234</v>
      </c>
      <c r="AN5917"/>
      <c r="AO5917"/>
      <c r="AP5917"/>
      <c r="AQ5917"/>
      <c r="AR5917"/>
    </row>
    <row r="5918">
      <c r="A5918" t="n">
        <v>498322</v>
      </c>
      <c r="B5918" t="s">
        <v>8143</v>
      </c>
      <c r="C5918" t="s">
        <v>8328</v>
      </c>
      <c r="D5918" t="s">
        <v>282</v>
      </c>
      <c r="E5918" t="s">
        <v>283</v>
      </c>
      <c r="F5918" t="s">
        <v>199</v>
      </c>
      <c r="G5918" t="s">
        <v>189</v>
      </c>
      <c r="H5918" t="s">
        <v>200</v>
      </c>
      <c r="I5918" t="s">
        <v>186</v>
      </c>
      <c r="J5918" t="s">
        <v>164</v>
      </c>
      <c r="K5918"/>
      <c r="L5918" t="s">
        <v>155</v>
      </c>
      <c r="M5918" t="s">
        <v>155</v>
      </c>
      <c r="N5918" t="n">
        <v>-112.2558</v>
      </c>
      <c r="O5918" t="n">
        <v>33.4601</v>
      </c>
      <c r="P5918" t="n">
        <v>168</v>
      </c>
      <c r="Q5918" t="n">
        <v>168</v>
      </c>
      <c r="R5918" t="n">
        <v>98.2</v>
      </c>
      <c r="S5918" t="n">
        <v>3.6</v>
      </c>
      <c r="T5918" t="n">
        <v>0</v>
      </c>
      <c r="U5918" t="n">
        <v>76.8</v>
      </c>
      <c r="V5918" t="n">
        <v>5.4</v>
      </c>
      <c r="W5918" t="n">
        <v>13.1</v>
      </c>
      <c r="X5918" t="n">
        <v>93</v>
      </c>
      <c r="Y5918"/>
      <c r="Z5918" t="n">
        <v>8</v>
      </c>
      <c r="AA5918"/>
      <c r="AB5918"/>
      <c r="AC5918"/>
      <c r="AD5918"/>
      <c r="AE5918"/>
      <c r="AF5918" t="n">
        <v>88</v>
      </c>
      <c r="AG5918" t="n">
        <v>44</v>
      </c>
      <c r="AH5918" t="n">
        <v>51</v>
      </c>
      <c r="AI5918" t="n">
        <v>28581</v>
      </c>
      <c r="AJ5918" t="n">
        <v>27616</v>
      </c>
      <c r="AK5918" t="n">
        <v>28397</v>
      </c>
      <c r="AL5918" t="n">
        <v>29213</v>
      </c>
      <c r="AM5918" t="n">
        <v>31910</v>
      </c>
      <c r="AN5918"/>
      <c r="AO5918"/>
      <c r="AP5918"/>
      <c r="AQ5918"/>
      <c r="AR5918"/>
    </row>
    <row r="5919">
      <c r="A5919" t="n">
        <v>498331</v>
      </c>
      <c r="B5919" t="s">
        <v>8329</v>
      </c>
      <c r="C5919" t="s">
        <v>439</v>
      </c>
      <c r="D5919" t="s">
        <v>440</v>
      </c>
      <c r="E5919" t="s">
        <v>267</v>
      </c>
      <c r="F5919" t="s">
        <v>199</v>
      </c>
      <c r="G5919" t="s">
        <v>189</v>
      </c>
      <c r="H5919" t="s">
        <v>200</v>
      </c>
      <c r="I5919" t="s">
        <v>151</v>
      </c>
      <c r="J5919" t="s">
        <v>164</v>
      </c>
      <c r="K5919"/>
      <c r="L5919" t="s">
        <v>155</v>
      </c>
      <c r="M5919" t="s">
        <v>155</v>
      </c>
      <c r="N5919" t="n">
        <v>-122.4217</v>
      </c>
      <c r="O5919" t="n">
        <v>37.7654</v>
      </c>
      <c r="P5919" t="n">
        <v>163</v>
      </c>
      <c r="Q5919" t="n">
        <v>163</v>
      </c>
      <c r="R5919" t="n">
        <v>65</v>
      </c>
      <c r="S5919" t="n">
        <v>44.8</v>
      </c>
      <c r="T5919" t="n">
        <v>4.3</v>
      </c>
      <c r="U5919" t="n">
        <v>12.9</v>
      </c>
      <c r="V5919" t="n">
        <v>23.9</v>
      </c>
      <c r="W5919" t="n">
        <v>4.3</v>
      </c>
      <c r="X5919"/>
      <c r="Y5919"/>
      <c r="Z5919" t="n">
        <v>20</v>
      </c>
      <c r="AA5919"/>
      <c r="AB5919"/>
      <c r="AC5919"/>
      <c r="AD5919"/>
      <c r="AE5919"/>
      <c r="AF5919" t="n">
        <v>3</v>
      </c>
      <c r="AG5919" t="n">
        <v>11</v>
      </c>
      <c r="AH5919" t="n">
        <v>13</v>
      </c>
      <c r="AI5919" t="n">
        <v>22464</v>
      </c>
      <c r="AJ5919" t="n">
        <v>22464</v>
      </c>
      <c r="AK5919"/>
      <c r="AL5919"/>
      <c r="AM5919"/>
      <c r="AN5919"/>
      <c r="AO5919"/>
      <c r="AP5919"/>
      <c r="AQ5919"/>
      <c r="AR5919"/>
    </row>
    <row r="5920">
      <c r="A5920" t="n">
        <v>498340</v>
      </c>
      <c r="B5920" t="s">
        <v>8330</v>
      </c>
      <c r="C5920" t="s">
        <v>8331</v>
      </c>
      <c r="D5920" t="s">
        <v>1078</v>
      </c>
      <c r="E5920" t="s">
        <v>147</v>
      </c>
      <c r="F5920" t="s">
        <v>279</v>
      </c>
      <c r="G5920" t="s">
        <v>189</v>
      </c>
      <c r="H5920" t="s">
        <v>174</v>
      </c>
      <c r="I5920" t="s">
        <v>151</v>
      </c>
      <c r="J5920" t="s">
        <v>164</v>
      </c>
      <c r="K5920"/>
      <c r="L5920" t="s">
        <v>155</v>
      </c>
      <c r="M5920" t="s">
        <v>155</v>
      </c>
      <c r="N5920" t="n">
        <v>-80.1853</v>
      </c>
      <c r="O5920" t="n">
        <v>26.2018</v>
      </c>
      <c r="P5920" t="n">
        <v>86</v>
      </c>
      <c r="Q5920" t="n">
        <v>86</v>
      </c>
      <c r="R5920" t="n">
        <v>90.7</v>
      </c>
      <c r="S5920" t="n">
        <v>18.6</v>
      </c>
      <c r="T5920" t="n">
        <v>69.8</v>
      </c>
      <c r="U5920" t="n">
        <v>10.5</v>
      </c>
      <c r="V5920" t="n">
        <v>0</v>
      </c>
      <c r="W5920" t="n">
        <v>0</v>
      </c>
      <c r="X5920" t="n">
        <v>34</v>
      </c>
      <c r="Y5920"/>
      <c r="Z5920" t="n">
        <v>16</v>
      </c>
      <c r="AA5920"/>
      <c r="AB5920"/>
      <c r="AC5920"/>
      <c r="AD5920"/>
      <c r="AE5920"/>
      <c r="AF5920" t="n">
        <v>8</v>
      </c>
      <c r="AG5920" t="n">
        <v>31</v>
      </c>
      <c r="AH5920" t="n">
        <v>31</v>
      </c>
      <c r="AI5920" t="n">
        <v>34395</v>
      </c>
      <c r="AJ5920" t="n">
        <v>34395</v>
      </c>
      <c r="AK5920"/>
      <c r="AL5920"/>
      <c r="AM5920"/>
      <c r="AN5920"/>
      <c r="AO5920"/>
      <c r="AP5920"/>
      <c r="AQ5920"/>
      <c r="AR5920"/>
    </row>
    <row r="5921">
      <c r="A5921" t="n">
        <v>498359</v>
      </c>
      <c r="B5921" t="s">
        <v>4624</v>
      </c>
      <c r="C5921" t="s">
        <v>2676</v>
      </c>
      <c r="D5921" t="s">
        <v>4200</v>
      </c>
      <c r="E5921" t="s">
        <v>997</v>
      </c>
      <c r="F5921" t="s">
        <v>199</v>
      </c>
      <c r="G5921" t="s">
        <v>189</v>
      </c>
      <c r="H5921" t="s">
        <v>200</v>
      </c>
      <c r="I5921" t="s">
        <v>186</v>
      </c>
      <c r="J5921" t="s">
        <v>164</v>
      </c>
      <c r="K5921"/>
      <c r="L5921" t="s">
        <v>155</v>
      </c>
      <c r="M5921" t="s">
        <v>155</v>
      </c>
      <c r="N5921" t="n">
        <v>-75.4693</v>
      </c>
      <c r="O5921" t="n">
        <v>40.1943</v>
      </c>
      <c r="P5921" t="n">
        <v>145</v>
      </c>
      <c r="Q5921" t="n">
        <v>145</v>
      </c>
      <c r="R5921" t="n">
        <v>97.9</v>
      </c>
      <c r="S5921" t="n">
        <v>54.5</v>
      </c>
      <c r="T5921" t="n">
        <v>13.8</v>
      </c>
      <c r="U5921" t="n">
        <v>20.7</v>
      </c>
      <c r="V5921" t="n">
        <v>2.1</v>
      </c>
      <c r="W5921" t="n">
        <v>0</v>
      </c>
      <c r="X5921" t="n">
        <v>100</v>
      </c>
      <c r="Y5921" t="n">
        <v>80</v>
      </c>
      <c r="Z5921" t="n">
        <v>25</v>
      </c>
      <c r="AA5921"/>
      <c r="AB5921"/>
      <c r="AC5921"/>
      <c r="AD5921"/>
      <c r="AE5921"/>
      <c r="AF5921" t="n">
        <v>35</v>
      </c>
      <c r="AG5921" t="n">
        <v>7</v>
      </c>
      <c r="AH5921" t="n">
        <v>14</v>
      </c>
      <c r="AI5921"/>
      <c r="AJ5921"/>
      <c r="AK5921"/>
      <c r="AL5921"/>
      <c r="AM5921"/>
      <c r="AN5921"/>
      <c r="AO5921"/>
      <c r="AP5921"/>
      <c r="AQ5921"/>
      <c r="AR5921"/>
    </row>
    <row r="5922">
      <c r="A5922" t="n">
        <v>498368</v>
      </c>
      <c r="B5922" t="s">
        <v>8332</v>
      </c>
      <c r="C5922" t="s">
        <v>8333</v>
      </c>
      <c r="D5922" t="s">
        <v>4659</v>
      </c>
      <c r="E5922" t="s">
        <v>147</v>
      </c>
      <c r="F5922" t="s">
        <v>199</v>
      </c>
      <c r="G5922" t="s">
        <v>189</v>
      </c>
      <c r="H5922" t="s">
        <v>200</v>
      </c>
      <c r="I5922" t="s">
        <v>175</v>
      </c>
      <c r="J5922" t="s">
        <v>164</v>
      </c>
      <c r="K5922"/>
      <c r="L5922" t="s">
        <v>155</v>
      </c>
      <c r="M5922" t="s">
        <v>155</v>
      </c>
      <c r="N5922" t="n">
        <v>-89.8978</v>
      </c>
      <c r="O5922" t="n">
        <v>35.3418</v>
      </c>
      <c r="P5922" t="n">
        <v>10</v>
      </c>
      <c r="Q5922" t="n">
        <v>10</v>
      </c>
      <c r="R5922" t="n">
        <v>100</v>
      </c>
      <c r="S5922" t="n">
        <v>10</v>
      </c>
      <c r="T5922" t="n">
        <v>90</v>
      </c>
      <c r="U5922" t="n">
        <v>0</v>
      </c>
      <c r="V5922" t="n">
        <v>0</v>
      </c>
      <c r="W5922" t="n">
        <v>0</v>
      </c>
      <c r="X5922"/>
      <c r="Y5922" t="n">
        <v>100</v>
      </c>
      <c r="Z5922" t="n">
        <v>3</v>
      </c>
      <c r="AA5922"/>
      <c r="AB5922"/>
      <c r="AC5922"/>
      <c r="AD5922"/>
      <c r="AE5922"/>
      <c r="AF5922" t="n">
        <v>0</v>
      </c>
      <c r="AG5922" t="n">
        <v>60</v>
      </c>
      <c r="AH5922" t="n">
        <v>60</v>
      </c>
      <c r="AI5922"/>
      <c r="AJ5922"/>
      <c r="AK5922"/>
      <c r="AL5922"/>
      <c r="AM5922"/>
      <c r="AN5922"/>
      <c r="AO5922"/>
      <c r="AP5922"/>
      <c r="AQ5922"/>
      <c r="AR5922"/>
    </row>
    <row r="5923">
      <c r="A5923" t="n">
        <v>498377</v>
      </c>
      <c r="B5923" t="s">
        <v>8334</v>
      </c>
      <c r="C5923" t="s">
        <v>3275</v>
      </c>
      <c r="D5923" t="s">
        <v>1078</v>
      </c>
      <c r="E5923" t="s">
        <v>147</v>
      </c>
      <c r="F5923" t="s">
        <v>199</v>
      </c>
      <c r="G5923" t="s">
        <v>189</v>
      </c>
      <c r="H5923" t="s">
        <v>200</v>
      </c>
      <c r="I5923" t="s">
        <v>186</v>
      </c>
      <c r="J5923" t="s">
        <v>164</v>
      </c>
      <c r="K5923"/>
      <c r="L5923" t="s">
        <v>155</v>
      </c>
      <c r="M5923" t="s">
        <v>155</v>
      </c>
      <c r="N5923" t="n">
        <v>-82.6516</v>
      </c>
      <c r="O5923" t="n">
        <v>28.4074</v>
      </c>
      <c r="P5923" t="n">
        <v>146</v>
      </c>
      <c r="Q5923" t="n">
        <v>146</v>
      </c>
      <c r="R5923" t="n">
        <v>5.5</v>
      </c>
      <c r="S5923" t="n">
        <v>88.4</v>
      </c>
      <c r="T5923" t="n">
        <v>3.4</v>
      </c>
      <c r="U5923" t="n">
        <v>6.8</v>
      </c>
      <c r="V5923" t="n">
        <v>0</v>
      </c>
      <c r="W5923" t="n">
        <v>0.7</v>
      </c>
      <c r="X5923" t="n">
        <v>100</v>
      </c>
      <c r="Y5923"/>
      <c r="Z5923" t="n">
        <v>15</v>
      </c>
      <c r="AA5923"/>
      <c r="AB5923"/>
      <c r="AC5923"/>
      <c r="AD5923"/>
      <c r="AE5923"/>
      <c r="AF5923" t="n">
        <v>117</v>
      </c>
      <c r="AG5923" t="n">
        <v>35</v>
      </c>
      <c r="AH5923" t="n">
        <v>45</v>
      </c>
      <c r="AI5923" t="n">
        <v>36694</v>
      </c>
      <c r="AJ5923" t="n">
        <v>36246</v>
      </c>
      <c r="AK5923" t="n">
        <v>39858</v>
      </c>
      <c r="AL5923" t="n">
        <v>39983</v>
      </c>
      <c r="AM5923" t="n">
        <v>39983</v>
      </c>
      <c r="AN5923"/>
      <c r="AO5923"/>
      <c r="AP5923"/>
      <c r="AQ5923"/>
      <c r="AR5923"/>
    </row>
    <row r="5924">
      <c r="A5924" t="n">
        <v>498386</v>
      </c>
      <c r="B5924" t="s">
        <v>8335</v>
      </c>
      <c r="C5924" t="s">
        <v>8336</v>
      </c>
      <c r="D5924" t="s">
        <v>5289</v>
      </c>
      <c r="E5924" t="s">
        <v>147</v>
      </c>
      <c r="F5924" t="s">
        <v>173</v>
      </c>
      <c r="G5924" t="s">
        <v>149</v>
      </c>
      <c r="H5924" t="s">
        <v>174</v>
      </c>
      <c r="I5924" t="s">
        <v>205</v>
      </c>
      <c r="J5924" t="s">
        <v>164</v>
      </c>
      <c r="K5924"/>
      <c r="L5924" t="s">
        <v>155</v>
      </c>
      <c r="M5924" t="s">
        <v>155</v>
      </c>
      <c r="N5924" t="n">
        <v>-81.8096</v>
      </c>
      <c r="O5924" t="n">
        <v>38.1034</v>
      </c>
      <c r="P5924" t="n">
        <v>161</v>
      </c>
      <c r="Q5924" t="n">
        <v>161</v>
      </c>
      <c r="R5924" t="n">
        <v>34.2</v>
      </c>
      <c r="S5924" t="n">
        <v>97.5</v>
      </c>
      <c r="T5924" t="n">
        <v>0.6</v>
      </c>
      <c r="U5924" t="n">
        <v>1.2</v>
      </c>
      <c r="V5924" t="n">
        <v>0</v>
      </c>
      <c r="W5924" t="n">
        <v>0</v>
      </c>
      <c r="X5924" t="n">
        <v>20</v>
      </c>
      <c r="Y5924" t="n">
        <v>50</v>
      </c>
      <c r="Z5924" t="n">
        <v>10</v>
      </c>
      <c r="AA5924" t="n">
        <v>188</v>
      </c>
      <c r="AB5924" t="n">
        <v>94.7</v>
      </c>
      <c r="AC5924"/>
      <c r="AD5924"/>
      <c r="AE5924"/>
      <c r="AF5924" t="n">
        <v>148</v>
      </c>
      <c r="AG5924" t="n">
        <v>20</v>
      </c>
      <c r="AH5924" t="n">
        <v>61</v>
      </c>
      <c r="AI5924" t="n">
        <v>1810</v>
      </c>
      <c r="AJ5924"/>
      <c r="AK5924"/>
      <c r="AL5924"/>
      <c r="AM5924"/>
      <c r="AN5924"/>
      <c r="AO5924"/>
      <c r="AP5924"/>
      <c r="AQ5924"/>
      <c r="AR5924"/>
    </row>
    <row r="5925">
      <c r="A5925" t="n">
        <v>498401</v>
      </c>
      <c r="B5925" t="s">
        <v>8337</v>
      </c>
      <c r="C5925" t="s">
        <v>3010</v>
      </c>
      <c r="D5925" t="s">
        <v>1975</v>
      </c>
      <c r="E5925" t="s">
        <v>147</v>
      </c>
      <c r="F5925" t="s">
        <v>199</v>
      </c>
      <c r="G5925" t="s">
        <v>189</v>
      </c>
      <c r="H5925" t="s">
        <v>200</v>
      </c>
      <c r="I5925" t="s">
        <v>205</v>
      </c>
      <c r="J5925" t="s">
        <v>164</v>
      </c>
      <c r="K5925"/>
      <c r="L5925" t="s">
        <v>155</v>
      </c>
      <c r="M5925" t="s">
        <v>155</v>
      </c>
      <c r="N5925" t="n">
        <v>-83.7712</v>
      </c>
      <c r="O5925" t="n">
        <v>37.1394</v>
      </c>
      <c r="P5925" t="n">
        <v>69</v>
      </c>
      <c r="Q5925" t="n">
        <v>69</v>
      </c>
      <c r="R5925" t="n">
        <v>94.2</v>
      </c>
      <c r="S5925" t="n">
        <v>98.6</v>
      </c>
      <c r="T5925" t="n">
        <v>0</v>
      </c>
      <c r="U5925" t="n">
        <v>0</v>
      </c>
      <c r="V5925" t="n">
        <v>0</v>
      </c>
      <c r="W5925" t="n">
        <v>0</v>
      </c>
      <c r="X5925" t="n">
        <v>82</v>
      </c>
      <c r="Y5925" t="n">
        <v>100</v>
      </c>
      <c r="Z5925" t="n">
        <v>20</v>
      </c>
      <c r="AA5925"/>
      <c r="AB5925"/>
      <c r="AC5925"/>
      <c r="AD5925"/>
      <c r="AE5925"/>
      <c r="AF5925" t="n">
        <v>30</v>
      </c>
      <c r="AG5925" t="n">
        <v>42</v>
      </c>
      <c r="AH5925" t="n">
        <v>42</v>
      </c>
      <c r="AI5925" t="n">
        <v>13756</v>
      </c>
      <c r="AJ5925" t="n">
        <v>13704</v>
      </c>
      <c r="AK5925" t="n">
        <v>12325</v>
      </c>
      <c r="AL5925" t="n">
        <v>15075</v>
      </c>
      <c r="AM5925"/>
      <c r="AN5925" t="n">
        <v>19220</v>
      </c>
      <c r="AO5925"/>
      <c r="AP5925"/>
      <c r="AQ5925"/>
      <c r="AR5925"/>
    </row>
    <row r="5926">
      <c r="A5926" t="n">
        <v>498410</v>
      </c>
      <c r="B5926" t="s">
        <v>8338</v>
      </c>
      <c r="C5926" t="s">
        <v>4799</v>
      </c>
      <c r="D5926" t="s">
        <v>4775</v>
      </c>
      <c r="E5926" t="s">
        <v>283</v>
      </c>
      <c r="F5926" t="s">
        <v>199</v>
      </c>
      <c r="G5926" t="s">
        <v>189</v>
      </c>
      <c r="H5926" t="s">
        <v>200</v>
      </c>
      <c r="I5926" t="s">
        <v>151</v>
      </c>
      <c r="J5926" t="s">
        <v>164</v>
      </c>
      <c r="K5926"/>
      <c r="L5926" t="s">
        <v>155</v>
      </c>
      <c r="M5926" t="s">
        <v>155</v>
      </c>
      <c r="N5926" t="n">
        <v>-95.4806</v>
      </c>
      <c r="O5926" t="n">
        <v>29.8928</v>
      </c>
      <c r="P5926" t="n">
        <v>58</v>
      </c>
      <c r="Q5926" t="n">
        <v>58</v>
      </c>
      <c r="R5926" t="n">
        <v>20.7</v>
      </c>
      <c r="S5926" t="n">
        <v>6.9</v>
      </c>
      <c r="T5926" t="n">
        <v>43.1</v>
      </c>
      <c r="U5926" t="n">
        <v>43.1</v>
      </c>
      <c r="V5926" t="n">
        <v>5.2</v>
      </c>
      <c r="W5926" t="n">
        <v>0</v>
      </c>
      <c r="X5926" t="n">
        <v>94</v>
      </c>
      <c r="Y5926" t="n">
        <v>89</v>
      </c>
      <c r="Z5926" t="n">
        <v>25</v>
      </c>
      <c r="AA5926"/>
      <c r="AB5926"/>
      <c r="AC5926"/>
      <c r="AD5926"/>
      <c r="AE5926"/>
      <c r="AF5926" t="n">
        <v>18</v>
      </c>
      <c r="AG5926" t="n">
        <v>21</v>
      </c>
      <c r="AH5926" t="n">
        <v>21</v>
      </c>
      <c r="AI5926" t="n">
        <v>21246</v>
      </c>
      <c r="AJ5926" t="n">
        <v>19716</v>
      </c>
      <c r="AK5926" t="n">
        <v>18947</v>
      </c>
      <c r="AL5926"/>
      <c r="AM5926"/>
      <c r="AN5926"/>
      <c r="AO5926"/>
      <c r="AP5926"/>
      <c r="AQ5926"/>
      <c r="AR5926"/>
    </row>
    <row r="5927">
      <c r="A5927" t="n">
        <v>498447</v>
      </c>
      <c r="B5927" t="s">
        <v>8339</v>
      </c>
      <c r="C5927" t="s">
        <v>7241</v>
      </c>
      <c r="D5927" t="s">
        <v>5078</v>
      </c>
      <c r="E5927" t="s">
        <v>147</v>
      </c>
      <c r="F5927" t="s">
        <v>188</v>
      </c>
      <c r="G5927" t="s">
        <v>189</v>
      </c>
      <c r="H5927" t="s">
        <v>150</v>
      </c>
      <c r="I5927" t="s">
        <v>186</v>
      </c>
      <c r="J5927" t="s">
        <v>164</v>
      </c>
      <c r="K5927"/>
      <c r="L5927" t="s">
        <v>155</v>
      </c>
      <c r="M5927" t="s">
        <v>155</v>
      </c>
      <c r="N5927" t="n">
        <v>-77.2182</v>
      </c>
      <c r="O5927" t="n">
        <v>38.8605</v>
      </c>
      <c r="P5927" t="n">
        <v>256</v>
      </c>
      <c r="Q5927" t="n">
        <v>256</v>
      </c>
      <c r="R5927" t="n">
        <v>92.2</v>
      </c>
      <c r="S5927" t="n">
        <v>10.9</v>
      </c>
      <c r="T5927" t="n">
        <v>57.4</v>
      </c>
      <c r="U5927" t="n">
        <v>18.8</v>
      </c>
      <c r="V5927" t="n">
        <v>5.9</v>
      </c>
      <c r="W5927" t="n">
        <v>0</v>
      </c>
      <c r="X5927" t="n">
        <v>55</v>
      </c>
      <c r="Y5927" t="n">
        <v>25</v>
      </c>
      <c r="Z5927" t="n">
        <v>20</v>
      </c>
      <c r="AA5927"/>
      <c r="AB5927"/>
      <c r="AC5927"/>
      <c r="AD5927"/>
      <c r="AE5927"/>
      <c r="AF5927" t="n">
        <v>12</v>
      </c>
      <c r="AG5927" t="n">
        <v>52</v>
      </c>
      <c r="AH5927" t="n">
        <v>52</v>
      </c>
      <c r="AI5927" t="n">
        <v>32314</v>
      </c>
      <c r="AJ5927" t="n">
        <v>33651</v>
      </c>
      <c r="AK5927" t="n">
        <v>32377</v>
      </c>
      <c r="AL5927"/>
      <c r="AM5927"/>
      <c r="AN5927"/>
      <c r="AO5927"/>
      <c r="AP5927"/>
      <c r="AQ5927"/>
      <c r="AR5927"/>
    </row>
    <row r="5928">
      <c r="A5928" t="n">
        <v>498456</v>
      </c>
      <c r="B5928" t="s">
        <v>8340</v>
      </c>
      <c r="C5928" t="s">
        <v>4189</v>
      </c>
      <c r="D5928" t="s">
        <v>440</v>
      </c>
      <c r="E5928" t="s">
        <v>267</v>
      </c>
      <c r="F5928" t="s">
        <v>188</v>
      </c>
      <c r="G5928" t="s">
        <v>189</v>
      </c>
      <c r="H5928" t="s">
        <v>150</v>
      </c>
      <c r="I5928" t="s">
        <v>151</v>
      </c>
      <c r="J5928" t="s">
        <v>164</v>
      </c>
      <c r="K5928"/>
      <c r="L5928" t="s">
        <v>155</v>
      </c>
      <c r="M5928" t="s">
        <v>155</v>
      </c>
      <c r="N5928" t="n">
        <v>-117.5781</v>
      </c>
      <c r="O5928" t="n">
        <v>34.0668</v>
      </c>
      <c r="P5928" t="n">
        <v>277</v>
      </c>
      <c r="Q5928" t="n">
        <v>277</v>
      </c>
      <c r="R5928" t="n">
        <v>87.7</v>
      </c>
      <c r="S5928" t="n">
        <v>9.4</v>
      </c>
      <c r="T5928" t="n">
        <v>13.4</v>
      </c>
      <c r="U5928" t="n">
        <v>56</v>
      </c>
      <c r="V5928" t="n">
        <v>9.4</v>
      </c>
      <c r="W5928" t="n">
        <v>0</v>
      </c>
      <c r="X5928" t="n">
        <v>92</v>
      </c>
      <c r="Y5928" t="n">
        <v>100</v>
      </c>
      <c r="Z5928" t="n">
        <v>20</v>
      </c>
      <c r="AA5928"/>
      <c r="AB5928"/>
      <c r="AC5928"/>
      <c r="AD5928"/>
      <c r="AE5928"/>
      <c r="AF5928" t="n">
        <v>12</v>
      </c>
      <c r="AG5928" t="n">
        <v>59</v>
      </c>
      <c r="AH5928" t="n">
        <v>59</v>
      </c>
      <c r="AI5928" t="n">
        <v>38102</v>
      </c>
      <c r="AJ5928" t="n">
        <v>37506</v>
      </c>
      <c r="AK5928" t="n">
        <v>38479</v>
      </c>
      <c r="AL5928" t="n">
        <v>39928</v>
      </c>
      <c r="AM5928" t="n">
        <v>43703</v>
      </c>
      <c r="AN5928" t="n">
        <v>43703</v>
      </c>
      <c r="AO5928"/>
      <c r="AP5928"/>
      <c r="AQ5928"/>
      <c r="AR5928"/>
    </row>
    <row r="5929">
      <c r="A5929" t="n">
        <v>498474</v>
      </c>
      <c r="B5929" t="s">
        <v>8341</v>
      </c>
      <c r="C5929" t="s">
        <v>4799</v>
      </c>
      <c r="D5929" t="s">
        <v>4775</v>
      </c>
      <c r="E5929" t="s">
        <v>283</v>
      </c>
      <c r="F5929" t="s">
        <v>188</v>
      </c>
      <c r="G5929" t="s">
        <v>189</v>
      </c>
      <c r="H5929" t="s">
        <v>150</v>
      </c>
      <c r="I5929" t="s">
        <v>151</v>
      </c>
      <c r="J5929" t="s">
        <v>164</v>
      </c>
      <c r="K5929"/>
      <c r="L5929" t="s">
        <v>155</v>
      </c>
      <c r="M5929" t="s">
        <v>155</v>
      </c>
      <c r="N5929" t="n">
        <v>-95.5624</v>
      </c>
      <c r="O5929" t="n">
        <v>29.84</v>
      </c>
      <c r="P5929" t="n">
        <v>109</v>
      </c>
      <c r="Q5929" t="n">
        <v>109</v>
      </c>
      <c r="R5929" t="n">
        <v>94.5</v>
      </c>
      <c r="S5929" t="n">
        <v>3.7</v>
      </c>
      <c r="T5929" t="n">
        <v>37.6</v>
      </c>
      <c r="U5929" t="n">
        <v>11</v>
      </c>
      <c r="V5929" t="n">
        <v>1.8</v>
      </c>
      <c r="W5929" t="n">
        <v>0</v>
      </c>
      <c r="X5929"/>
      <c r="Y5929"/>
      <c r="Z5929" t="n">
        <v>12</v>
      </c>
      <c r="AA5929"/>
      <c r="AB5929"/>
      <c r="AC5929"/>
      <c r="AD5929"/>
      <c r="AE5929"/>
      <c r="AF5929"/>
      <c r="AG5929"/>
      <c r="AH5929"/>
      <c r="AI5929"/>
      <c r="AJ5929"/>
      <c r="AK5929"/>
      <c r="AL5929"/>
      <c r="AM5929"/>
      <c r="AN5929"/>
      <c r="AO5929"/>
      <c r="AP5929"/>
      <c r="AQ5929"/>
      <c r="AR5929"/>
    </row>
    <row r="5930">
      <c r="A5930" t="n">
        <v>498483</v>
      </c>
      <c r="B5930" t="s">
        <v>8342</v>
      </c>
      <c r="C5930" t="s">
        <v>2020</v>
      </c>
      <c r="D5930" t="s">
        <v>1975</v>
      </c>
      <c r="E5930" t="s">
        <v>147</v>
      </c>
      <c r="F5930" t="s">
        <v>279</v>
      </c>
      <c r="G5930" t="s">
        <v>189</v>
      </c>
      <c r="H5930" t="s">
        <v>174</v>
      </c>
      <c r="I5930" t="s">
        <v>175</v>
      </c>
      <c r="J5930" t="s">
        <v>164</v>
      </c>
      <c r="K5930"/>
      <c r="L5930" t="s">
        <v>155</v>
      </c>
      <c r="M5930" t="s">
        <v>155</v>
      </c>
      <c r="N5930" t="n">
        <v>-82.5302</v>
      </c>
      <c r="O5930" t="n">
        <v>37.473</v>
      </c>
      <c r="P5930" t="n">
        <v>84</v>
      </c>
      <c r="Q5930" t="n">
        <v>84</v>
      </c>
      <c r="R5930" t="n">
        <v>83.3</v>
      </c>
      <c r="S5930" t="n">
        <v>76.2</v>
      </c>
      <c r="T5930" t="n">
        <v>0</v>
      </c>
      <c r="U5930" t="n">
        <v>2.4</v>
      </c>
      <c r="V5930" t="n">
        <v>0</v>
      </c>
      <c r="W5930" t="n">
        <v>0</v>
      </c>
      <c r="X5930" t="n">
        <v>53</v>
      </c>
      <c r="Y5930"/>
      <c r="Z5930" t="n">
        <v>12</v>
      </c>
      <c r="AA5930"/>
      <c r="AB5930"/>
      <c r="AC5930"/>
      <c r="AD5930"/>
      <c r="AE5930"/>
      <c r="AF5930" t="n">
        <v>17</v>
      </c>
      <c r="AG5930" t="n">
        <v>73</v>
      </c>
      <c r="AH5930" t="n">
        <v>92</v>
      </c>
      <c r="AI5930" t="n">
        <v>34702</v>
      </c>
      <c r="AJ5930" t="n">
        <v>33647</v>
      </c>
      <c r="AK5930"/>
      <c r="AL5930"/>
      <c r="AM5930" t="n">
        <v>39496</v>
      </c>
      <c r="AN5930" t="n">
        <v>40163</v>
      </c>
      <c r="AO5930"/>
      <c r="AP5930"/>
      <c r="AQ5930"/>
      <c r="AR5930"/>
    </row>
    <row r="5931">
      <c r="A5931" t="n">
        <v>498553</v>
      </c>
      <c r="B5931" t="s">
        <v>6562</v>
      </c>
      <c r="C5931" t="s">
        <v>1432</v>
      </c>
      <c r="D5931" t="s">
        <v>1433</v>
      </c>
      <c r="E5931" t="s">
        <v>1434</v>
      </c>
      <c r="F5931" t="s">
        <v>199</v>
      </c>
      <c r="G5931" t="s">
        <v>189</v>
      </c>
      <c r="H5931" t="s">
        <v>200</v>
      </c>
      <c r="I5931" t="s">
        <v>151</v>
      </c>
      <c r="J5931" t="s">
        <v>164</v>
      </c>
      <c r="K5931"/>
      <c r="L5931" t="s">
        <v>155</v>
      </c>
      <c r="M5931" t="s">
        <v>155</v>
      </c>
      <c r="N5931" t="n">
        <v>-87.6342</v>
      </c>
      <c r="O5931" t="n">
        <v>41.8844</v>
      </c>
      <c r="P5931" t="n">
        <v>201</v>
      </c>
      <c r="Q5931" t="n">
        <v>201</v>
      </c>
      <c r="R5931" t="n">
        <v>83.6</v>
      </c>
      <c r="S5931" t="n">
        <v>13.4</v>
      </c>
      <c r="T5931" t="n">
        <v>43.8</v>
      </c>
      <c r="U5931" t="n">
        <v>31.3</v>
      </c>
      <c r="V5931" t="n">
        <v>2</v>
      </c>
      <c r="W5931" t="n">
        <v>0</v>
      </c>
      <c r="X5931" t="n">
        <v>77</v>
      </c>
      <c r="Y5931"/>
      <c r="Z5931" t="n">
        <v>15</v>
      </c>
      <c r="AA5931"/>
      <c r="AB5931"/>
      <c r="AC5931"/>
      <c r="AD5931"/>
      <c r="AE5931"/>
      <c r="AF5931" t="n">
        <v>153</v>
      </c>
      <c r="AG5931" t="n">
        <v>65</v>
      </c>
      <c r="AH5931" t="n">
        <v>65</v>
      </c>
      <c r="AI5931" t="n">
        <v>21507</v>
      </c>
      <c r="AJ5931" t="n">
        <v>21507</v>
      </c>
      <c r="AK5931"/>
      <c r="AL5931"/>
      <c r="AM5931"/>
      <c r="AN5931"/>
      <c r="AO5931"/>
      <c r="AP5931"/>
      <c r="AQ5931"/>
      <c r="AR5931"/>
    </row>
    <row r="5932">
      <c r="A5932" t="n">
        <v>498562</v>
      </c>
      <c r="B5932" t="s">
        <v>8343</v>
      </c>
      <c r="C5932" t="s">
        <v>8344</v>
      </c>
      <c r="D5932" t="s">
        <v>4200</v>
      </c>
      <c r="E5932" t="s">
        <v>997</v>
      </c>
      <c r="F5932" t="s">
        <v>148</v>
      </c>
      <c r="G5932" t="s">
        <v>149</v>
      </c>
      <c r="H5932" t="s">
        <v>150</v>
      </c>
      <c r="I5932" t="s">
        <v>175</v>
      </c>
      <c r="J5932" t="s">
        <v>238</v>
      </c>
      <c r="K5932"/>
      <c r="L5932" t="s">
        <v>155</v>
      </c>
      <c r="M5932" t="s">
        <v>155</v>
      </c>
      <c r="N5932" t="n">
        <v>-76.4478</v>
      </c>
      <c r="O5932" t="n">
        <v>41.0078</v>
      </c>
      <c r="P5932" t="n">
        <v>15299</v>
      </c>
      <c r="Q5932" t="n">
        <v>13634</v>
      </c>
      <c r="R5932" t="n">
        <v>61.1</v>
      </c>
      <c r="S5932" t="n">
        <v>79.4</v>
      </c>
      <c r="T5932" t="n">
        <v>6</v>
      </c>
      <c r="U5932" t="n">
        <v>6.1</v>
      </c>
      <c r="V5932" t="n">
        <v>1.3</v>
      </c>
      <c r="W5932" t="n">
        <v>0.4</v>
      </c>
      <c r="X5932" t="n">
        <v>75</v>
      </c>
      <c r="Y5932" t="n">
        <v>35</v>
      </c>
      <c r="Z5932" t="n">
        <v>19</v>
      </c>
      <c r="AA5932" t="n">
        <v>3010</v>
      </c>
      <c r="AB5932" t="n">
        <v>53</v>
      </c>
      <c r="AC5932" t="n">
        <v>2881</v>
      </c>
      <c r="AD5932" t="n">
        <v>54</v>
      </c>
      <c r="AE5932" t="n">
        <v>41.2</v>
      </c>
      <c r="AF5932" t="n">
        <v>2155</v>
      </c>
      <c r="AG5932" t="n">
        <v>29</v>
      </c>
      <c r="AH5932" t="n">
        <v>70</v>
      </c>
      <c r="AI5932" t="n">
        <v>18004</v>
      </c>
      <c r="AJ5932" t="n">
        <v>13799</v>
      </c>
      <c r="AK5932" t="n">
        <v>14068</v>
      </c>
      <c r="AL5932" t="n">
        <v>17711</v>
      </c>
      <c r="AM5932" t="n">
        <v>21110</v>
      </c>
      <c r="AN5932" t="n">
        <v>23167</v>
      </c>
      <c r="AO5932" t="n">
        <v>95</v>
      </c>
      <c r="AP5932" t="n">
        <v>2171</v>
      </c>
      <c r="AQ5932" t="n">
        <v>421</v>
      </c>
      <c r="AR5932" t="n">
        <v>12</v>
      </c>
    </row>
    <row r="5933">
      <c r="A5933" t="n">
        <v>498571</v>
      </c>
      <c r="B5933" t="s">
        <v>8345</v>
      </c>
      <c r="C5933" t="s">
        <v>8346</v>
      </c>
      <c r="D5933" t="s">
        <v>4200</v>
      </c>
      <c r="E5933" t="s">
        <v>997</v>
      </c>
      <c r="F5933" t="s">
        <v>148</v>
      </c>
      <c r="G5933" t="s">
        <v>149</v>
      </c>
      <c r="H5933" t="s">
        <v>150</v>
      </c>
      <c r="I5933" t="s">
        <v>175</v>
      </c>
      <c r="J5933" t="s">
        <v>238</v>
      </c>
      <c r="K5933" t="s">
        <v>153</v>
      </c>
      <c r="L5933" t="s">
        <v>155</v>
      </c>
      <c r="M5933" t="s">
        <v>155</v>
      </c>
      <c r="N5933" t="n">
        <v>-79.8868</v>
      </c>
      <c r="O5933" t="n">
        <v>40.065</v>
      </c>
      <c r="P5933" t="n">
        <v>15415</v>
      </c>
      <c r="Q5933" t="n">
        <v>10564</v>
      </c>
      <c r="R5933" t="n">
        <v>61.1</v>
      </c>
      <c r="S5933" t="n">
        <v>76.8</v>
      </c>
      <c r="T5933" t="n">
        <v>8.9</v>
      </c>
      <c r="U5933" t="n">
        <v>4</v>
      </c>
      <c r="V5933" t="n">
        <v>1.2</v>
      </c>
      <c r="W5933" t="n">
        <v>1.1</v>
      </c>
      <c r="X5933" t="n">
        <v>70</v>
      </c>
      <c r="Y5933" t="n">
        <v>25</v>
      </c>
      <c r="Z5933" t="n">
        <v>17</v>
      </c>
      <c r="AA5933" t="n">
        <v>2624</v>
      </c>
      <c r="AB5933" t="n">
        <v>51</v>
      </c>
      <c r="AC5933" t="n">
        <v>2286</v>
      </c>
      <c r="AD5933" t="n">
        <v>52.7</v>
      </c>
      <c r="AE5933" t="n">
        <v>39.8</v>
      </c>
      <c r="AF5933" t="n">
        <v>1914</v>
      </c>
      <c r="AG5933" t="n">
        <v>37</v>
      </c>
      <c r="AH5933" t="n">
        <v>72</v>
      </c>
      <c r="AI5933" t="n">
        <v>19579</v>
      </c>
      <c r="AJ5933" t="n">
        <v>14651</v>
      </c>
      <c r="AK5933" t="n">
        <v>15059</v>
      </c>
      <c r="AL5933" t="n">
        <v>18863</v>
      </c>
      <c r="AM5933" t="n">
        <v>23147</v>
      </c>
      <c r="AN5933" t="n">
        <v>24265</v>
      </c>
      <c r="AO5933" t="n">
        <v>209</v>
      </c>
      <c r="AP5933" t="n">
        <v>2029</v>
      </c>
      <c r="AQ5933" t="n">
        <v>1563</v>
      </c>
      <c r="AR5933" t="n">
        <v>53</v>
      </c>
    </row>
    <row r="5934">
      <c r="A5934" t="n">
        <v>498669</v>
      </c>
      <c r="B5934" t="s">
        <v>8347</v>
      </c>
      <c r="C5934" t="s">
        <v>2902</v>
      </c>
      <c r="D5934" t="s">
        <v>2888</v>
      </c>
      <c r="E5934" t="s">
        <v>914</v>
      </c>
      <c r="F5934" t="s">
        <v>199</v>
      </c>
      <c r="G5934" t="s">
        <v>189</v>
      </c>
      <c r="H5934" t="s">
        <v>200</v>
      </c>
      <c r="I5934" t="s">
        <v>151</v>
      </c>
      <c r="J5934" t="s">
        <v>164</v>
      </c>
      <c r="K5934"/>
      <c r="L5934" t="s">
        <v>155</v>
      </c>
      <c r="M5934" t="s">
        <v>155</v>
      </c>
      <c r="N5934" t="n">
        <v>-108.5759</v>
      </c>
      <c r="O5934" t="n">
        <v>45.7789</v>
      </c>
      <c r="P5934" t="n">
        <v>59</v>
      </c>
      <c r="Q5934" t="n">
        <v>59</v>
      </c>
      <c r="R5934" t="n">
        <v>94.9</v>
      </c>
      <c r="S5934" t="n">
        <v>22</v>
      </c>
      <c r="T5934" t="n">
        <v>0</v>
      </c>
      <c r="U5934" t="n">
        <v>3.4</v>
      </c>
      <c r="V5934" t="n">
        <v>0</v>
      </c>
      <c r="W5934" t="n">
        <v>0</v>
      </c>
      <c r="X5934" t="n">
        <v>80</v>
      </c>
      <c r="Y5934"/>
      <c r="Z5934" t="n">
        <v>25</v>
      </c>
      <c r="AA5934"/>
      <c r="AB5934"/>
      <c r="AC5934"/>
      <c r="AD5934"/>
      <c r="AE5934"/>
      <c r="AF5934" t="n">
        <v>44</v>
      </c>
      <c r="AG5934" t="n">
        <v>3</v>
      </c>
      <c r="AH5934" t="n">
        <v>15</v>
      </c>
      <c r="AI5934" t="n">
        <v>10656</v>
      </c>
      <c r="AJ5934"/>
      <c r="AK5934" t="n">
        <v>15971</v>
      </c>
      <c r="AL5934"/>
      <c r="AM5934"/>
      <c r="AN5934" t="n">
        <v>19194</v>
      </c>
      <c r="AO5934"/>
      <c r="AP5934"/>
      <c r="AQ5934"/>
      <c r="AR5934"/>
    </row>
    <row r="5935">
      <c r="A5935" t="n">
        <v>498696</v>
      </c>
      <c r="B5935" t="s">
        <v>8348</v>
      </c>
      <c r="C5935" t="s">
        <v>1136</v>
      </c>
      <c r="D5935" t="s">
        <v>1175</v>
      </c>
      <c r="E5935" t="s">
        <v>147</v>
      </c>
      <c r="F5935" t="s">
        <v>199</v>
      </c>
      <c r="G5935" t="s">
        <v>189</v>
      </c>
      <c r="H5935" t="s">
        <v>200</v>
      </c>
      <c r="I5935" t="s">
        <v>151</v>
      </c>
      <c r="J5935"/>
      <c r="K5935"/>
      <c r="L5935" t="s">
        <v>155</v>
      </c>
      <c r="M5935" t="s">
        <v>155</v>
      </c>
      <c r="N5935" t="n">
        <v>-83.8275</v>
      </c>
      <c r="O5935" t="n">
        <v>34.301</v>
      </c>
      <c r="P5935" t="n">
        <v>37</v>
      </c>
      <c r="Q5935" t="n">
        <v>37</v>
      </c>
      <c r="R5935" t="n">
        <v>27</v>
      </c>
      <c r="S5935" t="n">
        <v>83.8</v>
      </c>
      <c r="T5935" t="n">
        <v>8.1</v>
      </c>
      <c r="U5935" t="n">
        <v>2.7</v>
      </c>
      <c r="V5935" t="n">
        <v>0</v>
      </c>
      <c r="W5935" t="n">
        <v>0</v>
      </c>
      <c r="X5935"/>
      <c r="Y5935"/>
      <c r="Z5935"/>
      <c r="AA5935"/>
      <c r="AB5935"/>
      <c r="AC5935"/>
      <c r="AD5935"/>
      <c r="AE5935"/>
      <c r="AF5935"/>
      <c r="AG5935"/>
      <c r="AH5935"/>
      <c r="AI5935"/>
      <c r="AJ5935"/>
      <c r="AK5935"/>
      <c r="AL5935"/>
      <c r="AM5935"/>
      <c r="AN5935"/>
      <c r="AO5935"/>
      <c r="AP5935"/>
      <c r="AQ5935"/>
      <c r="AR5935"/>
    </row>
    <row r="5936">
      <c r="A5936" t="n">
        <v>498739</v>
      </c>
      <c r="B5936" t="s">
        <v>8349</v>
      </c>
      <c r="C5936" t="s">
        <v>4338</v>
      </c>
      <c r="D5936" t="s">
        <v>4200</v>
      </c>
      <c r="E5936" t="s">
        <v>997</v>
      </c>
      <c r="F5936" t="s">
        <v>216</v>
      </c>
      <c r="G5936" t="s">
        <v>149</v>
      </c>
      <c r="H5936" t="s">
        <v>200</v>
      </c>
      <c r="I5936" t="s">
        <v>205</v>
      </c>
      <c r="J5936" t="s">
        <v>164</v>
      </c>
      <c r="K5936"/>
      <c r="L5936" t="s">
        <v>155</v>
      </c>
      <c r="M5936" t="s">
        <v>155</v>
      </c>
      <c r="N5936" t="n">
        <v>-75.6086</v>
      </c>
      <c r="O5936" t="n">
        <v>40.6639</v>
      </c>
      <c r="P5936" t="n">
        <v>8</v>
      </c>
      <c r="Q5936" t="n">
        <v>8</v>
      </c>
      <c r="R5936" t="n">
        <v>25</v>
      </c>
      <c r="S5936" t="n">
        <v>50</v>
      </c>
      <c r="T5936" t="n">
        <v>12.5</v>
      </c>
      <c r="U5936" t="n">
        <v>25</v>
      </c>
      <c r="V5936" t="n">
        <v>0</v>
      </c>
      <c r="W5936" t="n">
        <v>0</v>
      </c>
      <c r="X5936" t="n">
        <v>100</v>
      </c>
      <c r="Y5936"/>
      <c r="Z5936" t="n">
        <v>25</v>
      </c>
      <c r="AA5936"/>
      <c r="AB5936"/>
      <c r="AC5936"/>
      <c r="AD5936"/>
      <c r="AE5936"/>
      <c r="AF5936" t="n">
        <v>4</v>
      </c>
      <c r="AG5936" t="n">
        <v>0</v>
      </c>
      <c r="AH5936" t="n">
        <v>50</v>
      </c>
      <c r="AI5936"/>
      <c r="AJ5936"/>
      <c r="AK5936"/>
      <c r="AL5936"/>
      <c r="AM5936"/>
      <c r="AN5936"/>
      <c r="AO5936"/>
      <c r="AP5936"/>
      <c r="AQ5936"/>
      <c r="AR5936"/>
    </row>
    <row r="5937">
      <c r="A5937" t="n">
        <v>498748</v>
      </c>
      <c r="B5937" t="s">
        <v>8350</v>
      </c>
      <c r="C5937" t="s">
        <v>655</v>
      </c>
      <c r="D5937" t="s">
        <v>440</v>
      </c>
      <c r="E5937" t="s">
        <v>267</v>
      </c>
      <c r="F5937" t="s">
        <v>199</v>
      </c>
      <c r="G5937" t="s">
        <v>189</v>
      </c>
      <c r="H5937" t="s">
        <v>200</v>
      </c>
      <c r="I5937" t="s">
        <v>186</v>
      </c>
      <c r="J5937" t="s">
        <v>164</v>
      </c>
      <c r="K5937"/>
      <c r="L5937" t="s">
        <v>155</v>
      </c>
      <c r="M5937" t="s">
        <v>155</v>
      </c>
      <c r="N5937" t="n">
        <v>-117.9874</v>
      </c>
      <c r="O5937" t="n">
        <v>33.6929</v>
      </c>
      <c r="P5937" t="n">
        <v>31</v>
      </c>
      <c r="Q5937" t="n">
        <v>31</v>
      </c>
      <c r="R5937" t="n">
        <v>67.7</v>
      </c>
      <c r="S5937" t="n">
        <v>51.6</v>
      </c>
      <c r="T5937" t="n">
        <v>0</v>
      </c>
      <c r="U5937" t="n">
        <v>25.8</v>
      </c>
      <c r="V5937" t="n">
        <v>16.1</v>
      </c>
      <c r="W5937" t="n">
        <v>0</v>
      </c>
      <c r="X5937"/>
      <c r="Y5937"/>
      <c r="Z5937" t="n">
        <v>4</v>
      </c>
      <c r="AA5937"/>
      <c r="AB5937"/>
      <c r="AC5937"/>
      <c r="AD5937"/>
      <c r="AE5937"/>
      <c r="AF5937" t="n">
        <v>28</v>
      </c>
      <c r="AG5937" t="n">
        <v>39</v>
      </c>
      <c r="AH5937" t="n">
        <v>39</v>
      </c>
      <c r="AI5937" t="n">
        <v>35715</v>
      </c>
      <c r="AJ5937" t="n">
        <v>35630</v>
      </c>
      <c r="AK5937" t="n">
        <v>37941</v>
      </c>
      <c r="AL5937"/>
      <c r="AM5937"/>
      <c r="AN5937" t="n">
        <v>39223</v>
      </c>
      <c r="AO5937"/>
      <c r="AP5937"/>
      <c r="AQ5937"/>
      <c r="AR5937"/>
    </row>
    <row r="5938">
      <c r="A5938" t="n">
        <v>498757</v>
      </c>
      <c r="B5938" t="s">
        <v>8351</v>
      </c>
      <c r="C5938" t="s">
        <v>1482</v>
      </c>
      <c r="D5938" t="s">
        <v>5078</v>
      </c>
      <c r="E5938" t="s">
        <v>147</v>
      </c>
      <c r="F5938" t="s">
        <v>199</v>
      </c>
      <c r="G5938" t="s">
        <v>189</v>
      </c>
      <c r="H5938" t="s">
        <v>200</v>
      </c>
      <c r="I5938" t="s">
        <v>175</v>
      </c>
      <c r="J5938" t="s">
        <v>164</v>
      </c>
      <c r="K5938"/>
      <c r="L5938" t="s">
        <v>155</v>
      </c>
      <c r="M5938" t="s">
        <v>155</v>
      </c>
      <c r="N5938" t="n">
        <v>-79.3994</v>
      </c>
      <c r="O5938" t="n">
        <v>36.5915</v>
      </c>
      <c r="P5938" t="n">
        <v>174</v>
      </c>
      <c r="Q5938" t="n">
        <v>174</v>
      </c>
      <c r="R5938" t="n">
        <v>96.6</v>
      </c>
      <c r="S5938" t="n">
        <v>19.5</v>
      </c>
      <c r="T5938" t="n">
        <v>74.1</v>
      </c>
      <c r="U5938" t="n">
        <v>5.7</v>
      </c>
      <c r="V5938" t="n">
        <v>0</v>
      </c>
      <c r="W5938" t="n">
        <v>0</v>
      </c>
      <c r="X5938" t="n">
        <v>53</v>
      </c>
      <c r="Y5938"/>
      <c r="Z5938" t="n">
        <v>10</v>
      </c>
      <c r="AA5938"/>
      <c r="AB5938"/>
      <c r="AC5938"/>
      <c r="AD5938"/>
      <c r="AE5938"/>
      <c r="AF5938" t="n">
        <v>32</v>
      </c>
      <c r="AG5938" t="n">
        <v>0</v>
      </c>
      <c r="AH5938" t="n">
        <v>100</v>
      </c>
      <c r="AI5938" t="n">
        <v>43247</v>
      </c>
      <c r="AJ5938"/>
      <c r="AK5938"/>
      <c r="AL5938"/>
      <c r="AM5938"/>
      <c r="AN5938"/>
      <c r="AO5938"/>
      <c r="AP5938"/>
      <c r="AQ5938"/>
      <c r="AR5938"/>
    </row>
    <row r="5939">
      <c r="A5939" t="n">
        <v>498766</v>
      </c>
      <c r="B5939" t="s">
        <v>8352</v>
      </c>
      <c r="C5939" t="s">
        <v>5763</v>
      </c>
      <c r="D5939" t="s">
        <v>1878</v>
      </c>
      <c r="E5939" t="s">
        <v>891</v>
      </c>
      <c r="F5939" t="s">
        <v>199</v>
      </c>
      <c r="G5939" t="s">
        <v>189</v>
      </c>
      <c r="H5939" t="s">
        <v>200</v>
      </c>
      <c r="I5939" t="s">
        <v>186</v>
      </c>
      <c r="J5939" t="s">
        <v>164</v>
      </c>
      <c r="K5939"/>
      <c r="L5939" t="s">
        <v>155</v>
      </c>
      <c r="M5939" t="s">
        <v>155</v>
      </c>
      <c r="N5939" t="n">
        <v>-97.1338</v>
      </c>
      <c r="O5939" t="n">
        <v>37.7045</v>
      </c>
      <c r="P5939" t="n">
        <v>54</v>
      </c>
      <c r="Q5939" t="n">
        <v>54</v>
      </c>
      <c r="R5939" t="n">
        <v>100</v>
      </c>
      <c r="S5939" t="n">
        <v>55.6</v>
      </c>
      <c r="T5939" t="n">
        <v>18.5</v>
      </c>
      <c r="U5939" t="n">
        <v>18.5</v>
      </c>
      <c r="V5939" t="n">
        <v>7.4</v>
      </c>
      <c r="W5939" t="n">
        <v>0</v>
      </c>
      <c r="X5939" t="n">
        <v>100</v>
      </c>
      <c r="Y5939"/>
      <c r="Z5939" t="n">
        <v>6</v>
      </c>
      <c r="AA5939"/>
      <c r="AB5939"/>
      <c r="AC5939"/>
      <c r="AD5939"/>
      <c r="AE5939"/>
      <c r="AF5939" t="n">
        <v>26</v>
      </c>
      <c r="AG5939" t="n">
        <v>2</v>
      </c>
      <c r="AH5939" t="n">
        <v>2</v>
      </c>
      <c r="AI5939" t="n">
        <v>20054</v>
      </c>
      <c r="AJ5939" t="n">
        <v>23501</v>
      </c>
      <c r="AK5939"/>
      <c r="AL5939"/>
      <c r="AM5939"/>
      <c r="AN5939"/>
      <c r="AO5939"/>
      <c r="AP5939"/>
      <c r="AQ5939"/>
      <c r="AR5939"/>
    </row>
    <row r="5940">
      <c r="A5940" t="n">
        <v>498775</v>
      </c>
      <c r="B5940" t="s">
        <v>8353</v>
      </c>
      <c r="C5940" t="s">
        <v>1269</v>
      </c>
      <c r="D5940" t="s">
        <v>1175</v>
      </c>
      <c r="E5940" t="s">
        <v>147</v>
      </c>
      <c r="F5940" t="s">
        <v>199</v>
      </c>
      <c r="G5940" t="s">
        <v>189</v>
      </c>
      <c r="H5940" t="s">
        <v>200</v>
      </c>
      <c r="I5940" t="s">
        <v>186</v>
      </c>
      <c r="J5940" t="s">
        <v>164</v>
      </c>
      <c r="K5940"/>
      <c r="L5940" t="s">
        <v>155</v>
      </c>
      <c r="M5940" t="s">
        <v>155</v>
      </c>
      <c r="N5940" t="n">
        <v>-84.2842</v>
      </c>
      <c r="O5940" t="n">
        <v>33.7324</v>
      </c>
      <c r="P5940" t="n">
        <v>62</v>
      </c>
      <c r="Q5940" t="n">
        <v>62</v>
      </c>
      <c r="R5940" t="n">
        <v>64.5</v>
      </c>
      <c r="S5940" t="n">
        <v>0</v>
      </c>
      <c r="T5940" t="n">
        <v>98.4</v>
      </c>
      <c r="U5940" t="n">
        <v>1.6</v>
      </c>
      <c r="V5940" t="n">
        <v>0</v>
      </c>
      <c r="W5940" t="n">
        <v>0</v>
      </c>
      <c r="X5940" t="n">
        <v>22</v>
      </c>
      <c r="Y5940" t="n">
        <v>50</v>
      </c>
      <c r="Z5940" t="n">
        <v>7</v>
      </c>
      <c r="AA5940"/>
      <c r="AB5940"/>
      <c r="AC5940"/>
      <c r="AD5940"/>
      <c r="AE5940"/>
      <c r="AF5940" t="n">
        <v>27</v>
      </c>
      <c r="AG5940" t="n">
        <v>92</v>
      </c>
      <c r="AH5940" t="n">
        <v>100</v>
      </c>
      <c r="AI5940" t="n">
        <v>11027</v>
      </c>
      <c r="AJ5940"/>
      <c r="AK5940"/>
      <c r="AL5940" t="n">
        <v>11027</v>
      </c>
      <c r="AM5940"/>
      <c r="AN5940"/>
      <c r="AO5940"/>
      <c r="AP5940"/>
      <c r="AQ5940"/>
      <c r="AR5940"/>
    </row>
    <row r="5941">
      <c r="A5941" t="n">
        <v>498784</v>
      </c>
      <c r="B5941" t="s">
        <v>8354</v>
      </c>
      <c r="C5941" t="s">
        <v>1508</v>
      </c>
      <c r="D5941" t="s">
        <v>2704</v>
      </c>
      <c r="E5941" t="s">
        <v>147</v>
      </c>
      <c r="F5941" t="s">
        <v>199</v>
      </c>
      <c r="G5941" t="s">
        <v>189</v>
      </c>
      <c r="H5941" t="s">
        <v>200</v>
      </c>
      <c r="I5941" t="s">
        <v>175</v>
      </c>
      <c r="J5941" t="s">
        <v>164</v>
      </c>
      <c r="K5941"/>
      <c r="L5941" t="s">
        <v>155</v>
      </c>
      <c r="M5941" t="s">
        <v>155</v>
      </c>
      <c r="N5941" t="n">
        <v>-91.039</v>
      </c>
      <c r="O5941" t="n">
        <v>33.3963</v>
      </c>
      <c r="P5941" t="n">
        <v>41</v>
      </c>
      <c r="Q5941" t="n">
        <v>41</v>
      </c>
      <c r="R5941" t="n">
        <v>36.6</v>
      </c>
      <c r="S5941" t="n">
        <v>0</v>
      </c>
      <c r="T5941" t="n">
        <v>97.6</v>
      </c>
      <c r="U5941" t="n">
        <v>2.4</v>
      </c>
      <c r="V5941" t="n">
        <v>0</v>
      </c>
      <c r="W5941" t="n">
        <v>0</v>
      </c>
      <c r="X5941"/>
      <c r="Y5941"/>
      <c r="Z5941" t="n">
        <v>25</v>
      </c>
      <c r="AA5941"/>
      <c r="AB5941"/>
      <c r="AC5941"/>
      <c r="AD5941"/>
      <c r="AE5941"/>
      <c r="AF5941" t="n">
        <v>43</v>
      </c>
      <c r="AG5941" t="n">
        <v>62</v>
      </c>
      <c r="AH5941" t="n">
        <v>62</v>
      </c>
      <c r="AI5941" t="n">
        <v>22664</v>
      </c>
      <c r="AJ5941" t="n">
        <v>22513</v>
      </c>
      <c r="AK5941" t="n">
        <v>24866</v>
      </c>
      <c r="AL5941" t="n">
        <v>24369</v>
      </c>
      <c r="AM5941"/>
      <c r="AN5941"/>
      <c r="AO5941"/>
      <c r="AP5941"/>
      <c r="AQ5941"/>
      <c r="AR5941"/>
    </row>
    <row r="5942">
      <c r="A5942" t="n">
        <v>498793</v>
      </c>
      <c r="B5942" t="s">
        <v>8355</v>
      </c>
      <c r="C5942" t="s">
        <v>5790</v>
      </c>
      <c r="D5942" t="s">
        <v>1051</v>
      </c>
      <c r="E5942" t="s">
        <v>997</v>
      </c>
      <c r="F5942" t="s">
        <v>199</v>
      </c>
      <c r="G5942" t="s">
        <v>189</v>
      </c>
      <c r="H5942" t="s">
        <v>200</v>
      </c>
      <c r="I5942" t="s">
        <v>186</v>
      </c>
      <c r="J5942" t="s">
        <v>164</v>
      </c>
      <c r="K5942"/>
      <c r="L5942" t="s">
        <v>155</v>
      </c>
      <c r="M5942" t="s">
        <v>155</v>
      </c>
      <c r="N5942" t="n">
        <v>-75.6054</v>
      </c>
      <c r="O5942" t="n">
        <v>39.3051</v>
      </c>
      <c r="P5942" t="n">
        <v>23</v>
      </c>
      <c r="Q5942" t="n">
        <v>23</v>
      </c>
      <c r="R5942" t="n">
        <v>17.4</v>
      </c>
      <c r="S5942" t="n">
        <v>0</v>
      </c>
      <c r="T5942" t="n">
        <v>87</v>
      </c>
      <c r="U5942" t="n">
        <v>8.7</v>
      </c>
      <c r="V5942" t="n">
        <v>0</v>
      </c>
      <c r="W5942" t="n">
        <v>0</v>
      </c>
      <c r="X5942" t="n">
        <v>33</v>
      </c>
      <c r="Y5942" t="n">
        <v>0</v>
      </c>
      <c r="Z5942" t="n">
        <v>25</v>
      </c>
      <c r="AA5942"/>
      <c r="AB5942"/>
      <c r="AC5942"/>
      <c r="AD5942"/>
      <c r="AE5942"/>
      <c r="AF5942" t="n">
        <v>21</v>
      </c>
      <c r="AG5942" t="n">
        <v>52</v>
      </c>
      <c r="AH5942" t="n">
        <v>83</v>
      </c>
      <c r="AI5942" t="n">
        <v>7141</v>
      </c>
      <c r="AJ5942" t="n">
        <v>5363</v>
      </c>
      <c r="AK5942"/>
      <c r="AL5942" t="n">
        <v>4107</v>
      </c>
      <c r="AM5942"/>
      <c r="AN5942"/>
      <c r="AO5942"/>
      <c r="AP5942"/>
      <c r="AQ5942"/>
      <c r="AR5942"/>
    </row>
    <row r="5943">
      <c r="A5943" t="n">
        <v>498809</v>
      </c>
      <c r="B5943" t="s">
        <v>8356</v>
      </c>
      <c r="C5943" t="s">
        <v>3219</v>
      </c>
      <c r="D5943" t="s">
        <v>996</v>
      </c>
      <c r="E5943" t="s">
        <v>997</v>
      </c>
      <c r="F5943" t="s">
        <v>162</v>
      </c>
      <c r="G5943" t="s">
        <v>163</v>
      </c>
      <c r="H5943" t="s">
        <v>150</v>
      </c>
      <c r="I5943" t="s">
        <v>151</v>
      </c>
      <c r="J5943" t="s">
        <v>164</v>
      </c>
      <c r="K5943"/>
      <c r="L5943" t="s">
        <v>155</v>
      </c>
      <c r="M5943" t="s">
        <v>155</v>
      </c>
      <c r="N5943" t="n">
        <v>-74.0002</v>
      </c>
      <c r="O5943" t="n">
        <v>40.6713</v>
      </c>
      <c r="P5943" t="n">
        <v>158</v>
      </c>
      <c r="Q5943" t="n">
        <v>158</v>
      </c>
      <c r="R5943" t="n">
        <v>0</v>
      </c>
      <c r="S5943" t="n">
        <v>100</v>
      </c>
      <c r="T5943" t="n">
        <v>0</v>
      </c>
      <c r="U5943" t="n">
        <v>0</v>
      </c>
      <c r="V5943" t="n">
        <v>0</v>
      </c>
      <c r="W5943" t="n">
        <v>0</v>
      </c>
      <c r="X5943" t="n">
        <v>89</v>
      </c>
      <c r="Y5943"/>
      <c r="Z5943" t="n">
        <v>12</v>
      </c>
      <c r="AA5943" t="n">
        <v>46</v>
      </c>
      <c r="AB5943" t="n">
        <v>10.9</v>
      </c>
      <c r="AC5943" t="n">
        <v>46</v>
      </c>
      <c r="AD5943" t="n">
        <v>10.9</v>
      </c>
      <c r="AE5943"/>
      <c r="AF5943" t="n">
        <v>54</v>
      </c>
      <c r="AG5943" t="n">
        <v>73</v>
      </c>
      <c r="AH5943" t="n">
        <v>100</v>
      </c>
      <c r="AI5943" t="n">
        <v>10364</v>
      </c>
      <c r="AJ5943" t="n">
        <v>8932</v>
      </c>
      <c r="AK5943" t="n">
        <v>8986</v>
      </c>
      <c r="AL5943" t="n">
        <v>9553</v>
      </c>
      <c r="AM5943" t="n">
        <v>10753</v>
      </c>
      <c r="AN5943"/>
      <c r="AO5943"/>
      <c r="AP5943" t="n">
        <v>6</v>
      </c>
      <c r="AQ5943"/>
      <c r="AR5943"/>
    </row>
    <row r="5944">
      <c r="A5944" t="n">
        <v>498818</v>
      </c>
      <c r="B5944" t="s">
        <v>8357</v>
      </c>
      <c r="C5944" t="s">
        <v>458</v>
      </c>
      <c r="D5944" t="s">
        <v>4200</v>
      </c>
      <c r="E5944" t="s">
        <v>997</v>
      </c>
      <c r="F5944" t="s">
        <v>199</v>
      </c>
      <c r="G5944" t="s">
        <v>189</v>
      </c>
      <c r="H5944" t="s">
        <v>200</v>
      </c>
      <c r="I5944" t="s">
        <v>151</v>
      </c>
      <c r="J5944" t="s">
        <v>164</v>
      </c>
      <c r="K5944"/>
      <c r="L5944" t="s">
        <v>155</v>
      </c>
      <c r="M5944" t="s">
        <v>155</v>
      </c>
      <c r="N5944" t="n">
        <v>-76.3086</v>
      </c>
      <c r="O5944" t="n">
        <v>40.0391</v>
      </c>
      <c r="P5944" t="n">
        <v>32</v>
      </c>
      <c r="Q5944" t="n">
        <v>32</v>
      </c>
      <c r="R5944" t="n">
        <v>21.9</v>
      </c>
      <c r="S5944" t="n">
        <v>28.1</v>
      </c>
      <c r="T5944" t="n">
        <v>25</v>
      </c>
      <c r="U5944" t="n">
        <v>37.5</v>
      </c>
      <c r="V5944" t="n">
        <v>3.1</v>
      </c>
      <c r="W5944" t="n">
        <v>0</v>
      </c>
      <c r="X5944"/>
      <c r="Y5944"/>
      <c r="Z5944" t="n">
        <v>13</v>
      </c>
      <c r="AA5944"/>
      <c r="AB5944"/>
      <c r="AC5944"/>
      <c r="AD5944"/>
      <c r="AE5944"/>
      <c r="AF5944" t="n">
        <v>25</v>
      </c>
      <c r="AG5944" t="n">
        <v>69</v>
      </c>
      <c r="AH5944" t="n">
        <v>72</v>
      </c>
      <c r="AI5944" t="n">
        <v>20849</v>
      </c>
      <c r="AJ5944" t="n">
        <v>19830</v>
      </c>
      <c r="AK5944" t="n">
        <v>19847</v>
      </c>
      <c r="AL5944" t="n">
        <v>24877</v>
      </c>
      <c r="AM5944" t="n">
        <v>23428</v>
      </c>
      <c r="AN5944" t="n">
        <v>25251</v>
      </c>
      <c r="AO5944"/>
      <c r="AP5944"/>
      <c r="AQ5944"/>
      <c r="AR5944"/>
    </row>
    <row r="5945">
      <c r="A5945" t="n">
        <v>498827</v>
      </c>
      <c r="B5945" t="s">
        <v>8358</v>
      </c>
      <c r="C5945" t="s">
        <v>1091</v>
      </c>
      <c r="D5945" t="s">
        <v>1078</v>
      </c>
      <c r="E5945" t="s">
        <v>147</v>
      </c>
      <c r="F5945" t="s">
        <v>199</v>
      </c>
      <c r="G5945" t="s">
        <v>189</v>
      </c>
      <c r="H5945" t="s">
        <v>200</v>
      </c>
      <c r="I5945" t="s">
        <v>186</v>
      </c>
      <c r="J5945" t="s">
        <v>164</v>
      </c>
      <c r="K5945"/>
      <c r="L5945" t="s">
        <v>155</v>
      </c>
      <c r="M5945" t="s">
        <v>155</v>
      </c>
      <c r="N5945" t="n">
        <v>-80.1362</v>
      </c>
      <c r="O5945" t="n">
        <v>26.1657</v>
      </c>
      <c r="P5945" t="n">
        <v>49</v>
      </c>
      <c r="Q5945" t="n">
        <v>49</v>
      </c>
      <c r="R5945" t="n">
        <v>12.2</v>
      </c>
      <c r="S5945" t="n">
        <v>20.4</v>
      </c>
      <c r="T5945" t="n">
        <v>24.5</v>
      </c>
      <c r="U5945" t="n">
        <v>44.9</v>
      </c>
      <c r="V5945" t="n">
        <v>0</v>
      </c>
      <c r="W5945" t="n">
        <v>0</v>
      </c>
      <c r="X5945" t="n">
        <v>80</v>
      </c>
      <c r="Y5945" t="n">
        <v>100</v>
      </c>
      <c r="Z5945" t="n">
        <v>15</v>
      </c>
      <c r="AA5945"/>
      <c r="AB5945"/>
      <c r="AC5945"/>
      <c r="AD5945"/>
      <c r="AE5945"/>
      <c r="AF5945" t="n">
        <v>19</v>
      </c>
      <c r="AG5945" t="n">
        <v>33</v>
      </c>
      <c r="AH5945" t="n">
        <v>33</v>
      </c>
      <c r="AI5945" t="n">
        <v>28017</v>
      </c>
      <c r="AJ5945" t="n">
        <v>28017</v>
      </c>
      <c r="AK5945"/>
      <c r="AL5945"/>
      <c r="AM5945"/>
      <c r="AN5945"/>
      <c r="AO5945"/>
      <c r="AP5945"/>
      <c r="AQ5945"/>
      <c r="AR5945"/>
    </row>
    <row r="5946">
      <c r="A5946" t="n">
        <v>498836</v>
      </c>
      <c r="B5946" t="s">
        <v>8359</v>
      </c>
      <c r="C5946" t="s">
        <v>8222</v>
      </c>
      <c r="D5946" t="s">
        <v>440</v>
      </c>
      <c r="E5946" t="s">
        <v>267</v>
      </c>
      <c r="F5946" t="s">
        <v>199</v>
      </c>
      <c r="G5946" t="s">
        <v>189</v>
      </c>
      <c r="H5946" t="s">
        <v>200</v>
      </c>
      <c r="I5946" t="s">
        <v>186</v>
      </c>
      <c r="J5946" t="s">
        <v>164</v>
      </c>
      <c r="K5946"/>
      <c r="L5946" t="s">
        <v>155</v>
      </c>
      <c r="M5946" t="s">
        <v>155</v>
      </c>
      <c r="N5946" t="n">
        <v>-117.0827</v>
      </c>
      <c r="O5946" t="n">
        <v>32.6829</v>
      </c>
      <c r="P5946" t="n">
        <v>22</v>
      </c>
      <c r="Q5946" t="n">
        <v>22</v>
      </c>
      <c r="R5946" t="n">
        <v>86.4</v>
      </c>
      <c r="S5946" t="n">
        <v>9.1</v>
      </c>
      <c r="T5946" t="n">
        <v>4.5</v>
      </c>
      <c r="U5946" t="n">
        <v>45.5</v>
      </c>
      <c r="V5946" t="n">
        <v>36.4</v>
      </c>
      <c r="W5946" t="n">
        <v>0</v>
      </c>
      <c r="X5946"/>
      <c r="Y5946"/>
      <c r="Z5946" t="n">
        <v>20</v>
      </c>
      <c r="AA5946"/>
      <c r="AB5946"/>
      <c r="AC5946"/>
      <c r="AD5946"/>
      <c r="AE5946"/>
      <c r="AF5946" t="n">
        <v>0</v>
      </c>
      <c r="AG5946" t="n">
        <v>82</v>
      </c>
      <c r="AH5946" t="n">
        <v>82</v>
      </c>
      <c r="AI5946"/>
      <c r="AJ5946"/>
      <c r="AK5946"/>
      <c r="AL5946"/>
      <c r="AM5946"/>
      <c r="AN5946"/>
      <c r="AO5946"/>
      <c r="AP5946"/>
      <c r="AQ5946"/>
      <c r="AR5946"/>
    </row>
    <row r="5947">
      <c r="A5947" t="n">
        <v>498845</v>
      </c>
      <c r="B5947" t="s">
        <v>8360</v>
      </c>
      <c r="C5947" t="s">
        <v>5763</v>
      </c>
      <c r="D5947" t="s">
        <v>1878</v>
      </c>
      <c r="E5947" t="s">
        <v>891</v>
      </c>
      <c r="F5947" t="s">
        <v>199</v>
      </c>
      <c r="G5947" t="s">
        <v>189</v>
      </c>
      <c r="H5947" t="s">
        <v>200</v>
      </c>
      <c r="I5947" t="s">
        <v>186</v>
      </c>
      <c r="J5947" t="s">
        <v>164</v>
      </c>
      <c r="K5947"/>
      <c r="L5947" t="s">
        <v>155</v>
      </c>
      <c r="M5947" t="s">
        <v>155</v>
      </c>
      <c r="N5947" t="n">
        <v>-97.1344</v>
      </c>
      <c r="O5947" t="n">
        <v>37.6977</v>
      </c>
      <c r="P5947" t="n">
        <v>65</v>
      </c>
      <c r="Q5947" t="n">
        <v>65</v>
      </c>
      <c r="R5947" t="n">
        <v>6.2</v>
      </c>
      <c r="S5947" t="n">
        <v>70.8</v>
      </c>
      <c r="T5947" t="n">
        <v>1.5</v>
      </c>
      <c r="U5947" t="n">
        <v>20</v>
      </c>
      <c r="V5947" t="n">
        <v>0</v>
      </c>
      <c r="W5947" t="n">
        <v>0</v>
      </c>
      <c r="X5947"/>
      <c r="Y5947"/>
      <c r="Z5947" t="n">
        <v>16</v>
      </c>
      <c r="AA5947"/>
      <c r="AB5947"/>
      <c r="AC5947"/>
      <c r="AD5947"/>
      <c r="AE5947"/>
      <c r="AF5947" t="n">
        <v>44</v>
      </c>
      <c r="AG5947" t="n">
        <v>20</v>
      </c>
      <c r="AH5947" t="n">
        <v>26</v>
      </c>
      <c r="AI5947" t="n">
        <v>21478</v>
      </c>
      <c r="AJ5947" t="n">
        <v>20030</v>
      </c>
      <c r="AK5947" t="n">
        <v>19990</v>
      </c>
      <c r="AL5947"/>
      <c r="AM5947" t="n">
        <v>22748</v>
      </c>
      <c r="AN5947" t="n">
        <v>22748</v>
      </c>
      <c r="AO5947"/>
      <c r="AP5947"/>
      <c r="AQ5947"/>
      <c r="AR5947"/>
    </row>
    <row r="5948">
      <c r="A5948" t="n">
        <v>498854</v>
      </c>
      <c r="B5948" t="s">
        <v>8361</v>
      </c>
      <c r="C5948" t="s">
        <v>5192</v>
      </c>
      <c r="D5948" t="s">
        <v>5078</v>
      </c>
      <c r="E5948" t="s">
        <v>147</v>
      </c>
      <c r="F5948" t="s">
        <v>199</v>
      </c>
      <c r="G5948" t="s">
        <v>189</v>
      </c>
      <c r="H5948" t="s">
        <v>200</v>
      </c>
      <c r="I5948" t="s">
        <v>186</v>
      </c>
      <c r="J5948" t="s">
        <v>164</v>
      </c>
      <c r="K5948"/>
      <c r="L5948" t="s">
        <v>155</v>
      </c>
      <c r="M5948" t="s">
        <v>155</v>
      </c>
      <c r="N5948" t="n">
        <v>-77.3863</v>
      </c>
      <c r="O5948" t="n">
        <v>37.2344</v>
      </c>
      <c r="P5948" t="n">
        <v>55</v>
      </c>
      <c r="Q5948" t="n">
        <v>55</v>
      </c>
      <c r="R5948" t="n">
        <v>45.5</v>
      </c>
      <c r="S5948" t="n">
        <v>12.7</v>
      </c>
      <c r="T5948" t="n">
        <v>80</v>
      </c>
      <c r="U5948" t="n">
        <v>3.6</v>
      </c>
      <c r="V5948" t="n">
        <v>1.8</v>
      </c>
      <c r="W5948" t="n">
        <v>0</v>
      </c>
      <c r="X5948" t="n">
        <v>67</v>
      </c>
      <c r="Y5948" t="n">
        <v>80</v>
      </c>
      <c r="Z5948" t="n">
        <v>18</v>
      </c>
      <c r="AA5948"/>
      <c r="AB5948"/>
      <c r="AC5948"/>
      <c r="AD5948"/>
      <c r="AE5948"/>
      <c r="AF5948" t="n">
        <v>8</v>
      </c>
      <c r="AG5948" t="n">
        <v>47</v>
      </c>
      <c r="AH5948" t="n">
        <v>47</v>
      </c>
      <c r="AI5948" t="n">
        <v>9183</v>
      </c>
      <c r="AJ5948" t="n">
        <v>9183</v>
      </c>
      <c r="AK5948"/>
      <c r="AL5948"/>
      <c r="AM5948"/>
      <c r="AN5948"/>
      <c r="AO5948"/>
      <c r="AP5948"/>
      <c r="AQ5948"/>
      <c r="AR5948"/>
    </row>
    <row r="5949">
      <c r="A5949" t="n">
        <v>498863</v>
      </c>
      <c r="B5949" t="s">
        <v>8362</v>
      </c>
      <c r="C5949" t="s">
        <v>2776</v>
      </c>
      <c r="D5949" t="s">
        <v>1929</v>
      </c>
      <c r="E5949" t="s">
        <v>891</v>
      </c>
      <c r="F5949" t="s">
        <v>199</v>
      </c>
      <c r="G5949" t="s">
        <v>189</v>
      </c>
      <c r="H5949" t="s">
        <v>200</v>
      </c>
      <c r="I5949" t="s">
        <v>151</v>
      </c>
      <c r="J5949" t="s">
        <v>164</v>
      </c>
      <c r="K5949"/>
      <c r="L5949" t="s">
        <v>155</v>
      </c>
      <c r="M5949" t="s">
        <v>155</v>
      </c>
      <c r="N5949" t="n">
        <v>-89.5734</v>
      </c>
      <c r="O5949" t="n">
        <v>37.2974</v>
      </c>
      <c r="P5949" t="n">
        <v>92</v>
      </c>
      <c r="Q5949" t="n">
        <v>92</v>
      </c>
      <c r="R5949" t="n">
        <v>100</v>
      </c>
      <c r="S5949" t="n">
        <v>83.7</v>
      </c>
      <c r="T5949" t="n">
        <v>12</v>
      </c>
      <c r="U5949" t="n">
        <v>0</v>
      </c>
      <c r="V5949" t="n">
        <v>0</v>
      </c>
      <c r="W5949" t="n">
        <v>0</v>
      </c>
      <c r="X5949" t="n">
        <v>100</v>
      </c>
      <c r="Y5949"/>
      <c r="Z5949" t="n">
        <v>14</v>
      </c>
      <c r="AA5949"/>
      <c r="AB5949"/>
      <c r="AC5949"/>
      <c r="AD5949"/>
      <c r="AE5949"/>
      <c r="AF5949" t="n">
        <v>28</v>
      </c>
      <c r="AG5949" t="n">
        <v>27</v>
      </c>
      <c r="AH5949" t="n">
        <v>27</v>
      </c>
      <c r="AI5949" t="n">
        <v>11600</v>
      </c>
      <c r="AJ5949" t="n">
        <v>11600</v>
      </c>
      <c r="AK5949"/>
      <c r="AL5949"/>
      <c r="AM5949"/>
      <c r="AN5949"/>
      <c r="AO5949"/>
      <c r="AP5949"/>
      <c r="AQ5949"/>
      <c r="AR5949"/>
    </row>
    <row r="5950">
      <c r="A5950" t="n">
        <v>498872</v>
      </c>
      <c r="B5950" t="s">
        <v>8363</v>
      </c>
      <c r="C5950" t="s">
        <v>8364</v>
      </c>
      <c r="D5950" t="s">
        <v>440</v>
      </c>
      <c r="E5950" t="s">
        <v>267</v>
      </c>
      <c r="F5950" t="s">
        <v>199</v>
      </c>
      <c r="G5950" t="s">
        <v>189</v>
      </c>
      <c r="H5950" t="s">
        <v>200</v>
      </c>
      <c r="I5950" t="s">
        <v>186</v>
      </c>
      <c r="J5950" t="s">
        <v>164</v>
      </c>
      <c r="K5950"/>
      <c r="L5950" t="s">
        <v>155</v>
      </c>
      <c r="M5950" t="s">
        <v>155</v>
      </c>
      <c r="N5950" t="n">
        <v>-120.9322</v>
      </c>
      <c r="O5950" t="n">
        <v>37.7383</v>
      </c>
      <c r="P5950" t="n">
        <v>166</v>
      </c>
      <c r="Q5950" t="n">
        <v>166</v>
      </c>
      <c r="R5950" t="n">
        <v>24.1</v>
      </c>
      <c r="S5950" t="n">
        <v>16.9</v>
      </c>
      <c r="T5950" t="n">
        <v>3.6</v>
      </c>
      <c r="U5950" t="n">
        <v>65.7</v>
      </c>
      <c r="V5950" t="n">
        <v>6</v>
      </c>
      <c r="W5950" t="n">
        <v>0</v>
      </c>
      <c r="X5950" t="n">
        <v>100</v>
      </c>
      <c r="Y5950" t="n">
        <v>80</v>
      </c>
      <c r="Z5950" t="n">
        <v>11</v>
      </c>
      <c r="AA5950"/>
      <c r="AB5950"/>
      <c r="AC5950"/>
      <c r="AD5950"/>
      <c r="AE5950"/>
      <c r="AF5950" t="n">
        <v>45</v>
      </c>
      <c r="AG5950" t="n">
        <v>26</v>
      </c>
      <c r="AH5950" t="n">
        <v>26</v>
      </c>
      <c r="AI5950" t="n">
        <v>15737</v>
      </c>
      <c r="AJ5950" t="n">
        <v>13633</v>
      </c>
      <c r="AK5950" t="n">
        <v>12774</v>
      </c>
      <c r="AL5950" t="n">
        <v>13476</v>
      </c>
      <c r="AM5950" t="n">
        <v>15819</v>
      </c>
      <c r="AN5950"/>
      <c r="AO5950"/>
      <c r="AP5950"/>
      <c r="AQ5950"/>
      <c r="AR5950"/>
    </row>
    <row r="5951">
      <c r="A5951" t="n">
        <v>498881</v>
      </c>
      <c r="B5951" t="s">
        <v>8365</v>
      </c>
      <c r="C5951" t="s">
        <v>356</v>
      </c>
      <c r="D5951" t="s">
        <v>3570</v>
      </c>
      <c r="E5951" t="s">
        <v>147</v>
      </c>
      <c r="F5951" t="s">
        <v>199</v>
      </c>
      <c r="G5951" t="s">
        <v>189</v>
      </c>
      <c r="H5951" t="s">
        <v>200</v>
      </c>
      <c r="I5951" t="s">
        <v>186</v>
      </c>
      <c r="J5951" t="s">
        <v>164</v>
      </c>
      <c r="K5951"/>
      <c r="L5951" t="s">
        <v>155</v>
      </c>
      <c r="M5951" t="s">
        <v>155</v>
      </c>
      <c r="N5951" t="n">
        <v>-78.9664</v>
      </c>
      <c r="O5951" t="n">
        <v>34.9958</v>
      </c>
      <c r="P5951" t="n">
        <v>60</v>
      </c>
      <c r="Q5951" t="n">
        <v>60</v>
      </c>
      <c r="R5951" t="n">
        <v>26.7</v>
      </c>
      <c r="S5951" t="n">
        <v>13.3</v>
      </c>
      <c r="T5951" t="n">
        <v>53.3</v>
      </c>
      <c r="U5951" t="n">
        <v>13.3</v>
      </c>
      <c r="V5951" t="n">
        <v>3.3</v>
      </c>
      <c r="W5951" t="n">
        <v>0</v>
      </c>
      <c r="X5951" t="n">
        <v>89</v>
      </c>
      <c r="Y5951" t="n">
        <v>50</v>
      </c>
      <c r="Z5951" t="n">
        <v>20</v>
      </c>
      <c r="AA5951"/>
      <c r="AB5951"/>
      <c r="AC5951"/>
      <c r="AD5951"/>
      <c r="AE5951"/>
      <c r="AF5951" t="n">
        <v>4</v>
      </c>
      <c r="AG5951" t="n">
        <v>42</v>
      </c>
      <c r="AH5951" t="n">
        <v>42</v>
      </c>
      <c r="AI5951" t="n">
        <v>18337</v>
      </c>
      <c r="AJ5951"/>
      <c r="AK5951" t="n">
        <v>7321</v>
      </c>
      <c r="AL5951"/>
      <c r="AM5951"/>
      <c r="AN5951"/>
      <c r="AO5951"/>
      <c r="AP5951"/>
      <c r="AQ5951"/>
      <c r="AR5951"/>
    </row>
    <row r="5952">
      <c r="A5952" t="n">
        <v>498890</v>
      </c>
      <c r="B5952" t="s">
        <v>8366</v>
      </c>
      <c r="C5952" t="s">
        <v>4783</v>
      </c>
      <c r="D5952" t="s">
        <v>4775</v>
      </c>
      <c r="E5952" t="s">
        <v>283</v>
      </c>
      <c r="F5952" t="s">
        <v>199</v>
      </c>
      <c r="G5952" t="s">
        <v>189</v>
      </c>
      <c r="H5952" t="s">
        <v>200</v>
      </c>
      <c r="I5952" t="s">
        <v>175</v>
      </c>
      <c r="J5952" t="s">
        <v>164</v>
      </c>
      <c r="K5952"/>
      <c r="L5952" t="s">
        <v>155</v>
      </c>
      <c r="M5952" t="s">
        <v>155</v>
      </c>
      <c r="N5952" t="n">
        <v>-94.7334</v>
      </c>
      <c r="O5952" t="n">
        <v>31.2833</v>
      </c>
      <c r="P5952" t="n">
        <v>56</v>
      </c>
      <c r="Q5952" t="n">
        <v>56</v>
      </c>
      <c r="R5952" t="n">
        <v>100</v>
      </c>
      <c r="S5952" t="n">
        <v>62.5</v>
      </c>
      <c r="T5952" t="n">
        <v>1.8</v>
      </c>
      <c r="U5952" t="n">
        <v>32.1</v>
      </c>
      <c r="V5952" t="n">
        <v>0</v>
      </c>
      <c r="W5952" t="n">
        <v>0</v>
      </c>
      <c r="X5952" t="n">
        <v>100</v>
      </c>
      <c r="Y5952"/>
      <c r="Z5952" t="n">
        <v>7</v>
      </c>
      <c r="AA5952"/>
      <c r="AB5952"/>
      <c r="AC5952"/>
      <c r="AD5952"/>
      <c r="AE5952"/>
      <c r="AF5952" t="n">
        <v>43</v>
      </c>
      <c r="AG5952" t="n">
        <v>0</v>
      </c>
      <c r="AH5952" t="n">
        <v>0</v>
      </c>
      <c r="AI5952"/>
      <c r="AJ5952"/>
      <c r="AK5952"/>
      <c r="AL5952"/>
      <c r="AM5952"/>
      <c r="AN5952"/>
      <c r="AO5952"/>
      <c r="AP5952"/>
      <c r="AQ5952"/>
      <c r="AR5952"/>
    </row>
    <row r="5953">
      <c r="A5953" t="n">
        <v>498906</v>
      </c>
      <c r="B5953" t="s">
        <v>8367</v>
      </c>
      <c r="C5953" t="s">
        <v>3219</v>
      </c>
      <c r="D5953" t="s">
        <v>996</v>
      </c>
      <c r="E5953" t="s">
        <v>997</v>
      </c>
      <c r="F5953" t="s">
        <v>162</v>
      </c>
      <c r="G5953" t="s">
        <v>163</v>
      </c>
      <c r="H5953" t="s">
        <v>150</v>
      </c>
      <c r="I5953" t="s">
        <v>151</v>
      </c>
      <c r="J5953" t="s">
        <v>164</v>
      </c>
      <c r="K5953"/>
      <c r="L5953" t="s">
        <v>155</v>
      </c>
      <c r="M5953" t="s">
        <v>155</v>
      </c>
      <c r="N5953" t="n">
        <v>-73.9901</v>
      </c>
      <c r="O5953" t="n">
        <v>40.6327</v>
      </c>
      <c r="P5953" t="n">
        <v>103</v>
      </c>
      <c r="Q5953" t="n">
        <v>103</v>
      </c>
      <c r="R5953" t="n">
        <v>0</v>
      </c>
      <c r="S5953" t="n">
        <v>100</v>
      </c>
      <c r="T5953" t="n">
        <v>0</v>
      </c>
      <c r="U5953" t="n">
        <v>0</v>
      </c>
      <c r="V5953" t="n">
        <v>0</v>
      </c>
      <c r="W5953" t="n">
        <v>0</v>
      </c>
      <c r="X5953" t="n">
        <v>100</v>
      </c>
      <c r="Y5953"/>
      <c r="Z5953" t="n">
        <v>4</v>
      </c>
      <c r="AA5953" t="n">
        <v>22</v>
      </c>
      <c r="AB5953" t="n">
        <v>27.3</v>
      </c>
      <c r="AC5953" t="n">
        <v>22</v>
      </c>
      <c r="AD5953" t="n">
        <v>27.3</v>
      </c>
      <c r="AE5953"/>
      <c r="AF5953" t="n">
        <v>25</v>
      </c>
      <c r="AG5953" t="n">
        <v>75</v>
      </c>
      <c r="AH5953" t="n">
        <v>97</v>
      </c>
      <c r="AI5953" t="n">
        <v>11310</v>
      </c>
      <c r="AJ5953" t="n">
        <v>10474</v>
      </c>
      <c r="AK5953" t="n">
        <v>10511</v>
      </c>
      <c r="AL5953" t="n">
        <v>11080</v>
      </c>
      <c r="AM5953" t="n">
        <v>10605</v>
      </c>
      <c r="AN5953"/>
      <c r="AO5953"/>
      <c r="AP5953" t="n">
        <v>8</v>
      </c>
      <c r="AQ5953"/>
      <c r="AR5953"/>
    </row>
    <row r="5954">
      <c r="A5954" t="n">
        <v>498915</v>
      </c>
      <c r="B5954" t="s">
        <v>8368</v>
      </c>
      <c r="C5954" t="s">
        <v>8369</v>
      </c>
      <c r="D5954" t="s">
        <v>5078</v>
      </c>
      <c r="E5954" t="s">
        <v>147</v>
      </c>
      <c r="F5954" t="s">
        <v>162</v>
      </c>
      <c r="G5954" t="s">
        <v>163</v>
      </c>
      <c r="H5954" t="s">
        <v>150</v>
      </c>
      <c r="I5954" t="s">
        <v>186</v>
      </c>
      <c r="J5954"/>
      <c r="K5954"/>
      <c r="L5954" t="s">
        <v>155</v>
      </c>
      <c r="M5954" t="s">
        <v>155</v>
      </c>
      <c r="N5954" t="n">
        <v>-77.2659</v>
      </c>
      <c r="O5954" t="n">
        <v>38.7751</v>
      </c>
      <c r="P5954"/>
      <c r="Q5954"/>
      <c r="R5954"/>
      <c r="S5954"/>
      <c r="T5954"/>
      <c r="U5954"/>
      <c r="V5954"/>
      <c r="W5954"/>
      <c r="X5954"/>
      <c r="Y5954"/>
      <c r="Z5954"/>
      <c r="AA5954"/>
      <c r="AB5954"/>
      <c r="AC5954"/>
      <c r="AD5954"/>
      <c r="AE5954"/>
      <c r="AF5954"/>
      <c r="AG5954"/>
      <c r="AH5954"/>
      <c r="AI5954"/>
      <c r="AJ5954"/>
      <c r="AK5954"/>
      <c r="AL5954"/>
      <c r="AM5954"/>
      <c r="AN5954"/>
      <c r="AO5954"/>
      <c r="AP5954"/>
      <c r="AQ5954"/>
      <c r="AR5954"/>
    </row>
    <row r="5955">
      <c r="A5955" t="n">
        <v>498924</v>
      </c>
      <c r="B5955" t="s">
        <v>8370</v>
      </c>
      <c r="C5955" t="s">
        <v>8301</v>
      </c>
      <c r="D5955" t="s">
        <v>1078</v>
      </c>
      <c r="E5955" t="s">
        <v>147</v>
      </c>
      <c r="F5955" t="s">
        <v>188</v>
      </c>
      <c r="G5955" t="s">
        <v>189</v>
      </c>
      <c r="H5955" t="s">
        <v>150</v>
      </c>
      <c r="I5955" t="s">
        <v>186</v>
      </c>
      <c r="J5955" t="s">
        <v>164</v>
      </c>
      <c r="K5955"/>
      <c r="L5955" t="s">
        <v>155</v>
      </c>
      <c r="M5955" t="s">
        <v>155</v>
      </c>
      <c r="N5955" t="n">
        <v>-80.3824</v>
      </c>
      <c r="O5955" t="n">
        <v>25.7914</v>
      </c>
      <c r="P5955" t="n">
        <v>43</v>
      </c>
      <c r="Q5955" t="n">
        <v>27</v>
      </c>
      <c r="R5955" t="n">
        <v>63</v>
      </c>
      <c r="S5955" t="n">
        <v>0</v>
      </c>
      <c r="T5955" t="n">
        <v>0</v>
      </c>
      <c r="U5955" t="n">
        <v>100</v>
      </c>
      <c r="V5955" t="n">
        <v>0</v>
      </c>
      <c r="W5955" t="n">
        <v>0</v>
      </c>
      <c r="X5955" t="n">
        <v>86</v>
      </c>
      <c r="Y5955" t="n">
        <v>83</v>
      </c>
      <c r="Z5955" t="n">
        <v>4</v>
      </c>
      <c r="AA5955" t="n">
        <v>18</v>
      </c>
      <c r="AB5955" t="n">
        <v>61.1</v>
      </c>
      <c r="AC5955" t="n">
        <v>18</v>
      </c>
      <c r="AD5955" t="n">
        <v>61.1</v>
      </c>
      <c r="AE5955" t="n">
        <v>61.1</v>
      </c>
      <c r="AF5955" t="n">
        <v>8</v>
      </c>
      <c r="AG5955" t="n">
        <v>0</v>
      </c>
      <c r="AH5955" t="n">
        <v>0</v>
      </c>
      <c r="AI5955"/>
      <c r="AJ5955"/>
      <c r="AK5955"/>
      <c r="AL5955"/>
      <c r="AM5955"/>
      <c r="AN5955"/>
      <c r="AO5955"/>
      <c r="AP5955" t="n">
        <v>4</v>
      </c>
      <c r="AQ5955" t="n">
        <v>4</v>
      </c>
      <c r="AR5955"/>
    </row>
    <row r="5956">
      <c r="A5956" t="n">
        <v>498951</v>
      </c>
      <c r="B5956" t="s">
        <v>8371</v>
      </c>
      <c r="C5956" t="s">
        <v>1686</v>
      </c>
      <c r="D5956" t="s">
        <v>1445</v>
      </c>
      <c r="E5956" t="s">
        <v>1434</v>
      </c>
      <c r="F5956" t="s">
        <v>279</v>
      </c>
      <c r="G5956" t="s">
        <v>189</v>
      </c>
      <c r="H5956" t="s">
        <v>174</v>
      </c>
      <c r="I5956" t="s">
        <v>151</v>
      </c>
      <c r="J5956" t="s">
        <v>164</v>
      </c>
      <c r="K5956"/>
      <c r="L5956" t="s">
        <v>155</v>
      </c>
      <c r="M5956" t="s">
        <v>155</v>
      </c>
      <c r="N5956" t="n">
        <v>-85.2199</v>
      </c>
      <c r="O5956" t="n">
        <v>41.0627</v>
      </c>
      <c r="P5956" t="n">
        <v>77</v>
      </c>
      <c r="Q5956" t="n">
        <v>77</v>
      </c>
      <c r="R5956" t="n">
        <v>98.7</v>
      </c>
      <c r="S5956" t="n">
        <v>83.1</v>
      </c>
      <c r="T5956" t="n">
        <v>1.3</v>
      </c>
      <c r="U5956" t="n">
        <v>15.6</v>
      </c>
      <c r="V5956" t="n">
        <v>0</v>
      </c>
      <c r="W5956" t="n">
        <v>0</v>
      </c>
      <c r="X5956" t="n">
        <v>95</v>
      </c>
      <c r="Y5956"/>
      <c r="Z5956" t="n">
        <v>11</v>
      </c>
      <c r="AA5956" t="n">
        <v>27</v>
      </c>
      <c r="AB5956" t="n">
        <v>85.2</v>
      </c>
      <c r="AC5956"/>
      <c r="AD5956"/>
      <c r="AE5956"/>
      <c r="AF5956" t="n">
        <v>14</v>
      </c>
      <c r="AG5956" t="n">
        <v>0</v>
      </c>
      <c r="AH5956" t="n">
        <v>0</v>
      </c>
      <c r="AI5956"/>
      <c r="AJ5956"/>
      <c r="AK5956"/>
      <c r="AL5956"/>
      <c r="AM5956"/>
      <c r="AN5956"/>
      <c r="AO5956"/>
      <c r="AP5956"/>
      <c r="AQ5956"/>
      <c r="AR5956"/>
    </row>
    <row r="5957">
      <c r="A5957" t="n">
        <v>498960</v>
      </c>
      <c r="B5957" t="s">
        <v>8372</v>
      </c>
      <c r="C5957" t="s">
        <v>5368</v>
      </c>
      <c r="D5957" t="s">
        <v>5348</v>
      </c>
      <c r="E5957" t="s">
        <v>1434</v>
      </c>
      <c r="F5957" t="s">
        <v>199</v>
      </c>
      <c r="G5957" t="s">
        <v>189</v>
      </c>
      <c r="H5957" t="s">
        <v>200</v>
      </c>
      <c r="I5957" t="s">
        <v>151</v>
      </c>
      <c r="J5957"/>
      <c r="K5957"/>
      <c r="L5957" t="s">
        <v>155</v>
      </c>
      <c r="M5957" t="s">
        <v>155</v>
      </c>
      <c r="N5957" t="n">
        <v>-91.5297</v>
      </c>
      <c r="O5957" t="n">
        <v>44.8342</v>
      </c>
      <c r="P5957"/>
      <c r="Q5957"/>
      <c r="R5957"/>
      <c r="S5957"/>
      <c r="T5957"/>
      <c r="U5957"/>
      <c r="V5957"/>
      <c r="W5957"/>
      <c r="X5957"/>
      <c r="Y5957"/>
      <c r="Z5957"/>
      <c r="AA5957"/>
      <c r="AB5957"/>
      <c r="AC5957"/>
      <c r="AD5957"/>
      <c r="AE5957"/>
      <c r="AF5957"/>
      <c r="AG5957"/>
      <c r="AH5957"/>
      <c r="AI5957"/>
      <c r="AJ5957"/>
      <c r="AK5957"/>
      <c r="AL5957"/>
      <c r="AM5957"/>
      <c r="AN5957"/>
      <c r="AO5957"/>
      <c r="AP5957"/>
      <c r="AQ5957"/>
      <c r="AR5957"/>
    </row>
    <row r="5958">
      <c r="A5958" t="n">
        <v>499033</v>
      </c>
      <c r="B5958" t="s">
        <v>8373</v>
      </c>
      <c r="C5958" t="s">
        <v>1580</v>
      </c>
      <c r="D5958" t="s">
        <v>4200</v>
      </c>
      <c r="E5958" t="s">
        <v>997</v>
      </c>
      <c r="F5958" t="s">
        <v>199</v>
      </c>
      <c r="G5958" t="s">
        <v>189</v>
      </c>
      <c r="H5958" t="s">
        <v>200</v>
      </c>
      <c r="I5958" t="s">
        <v>151</v>
      </c>
      <c r="J5958" t="s">
        <v>164</v>
      </c>
      <c r="K5958"/>
      <c r="L5958" t="s">
        <v>155</v>
      </c>
      <c r="M5958" t="s">
        <v>155</v>
      </c>
      <c r="N5958" t="n">
        <v>-76.4247</v>
      </c>
      <c r="O5958" t="n">
        <v>40.3384</v>
      </c>
      <c r="P5958" t="n">
        <v>17</v>
      </c>
      <c r="Q5958" t="n">
        <v>17</v>
      </c>
      <c r="R5958" t="n">
        <v>23.5</v>
      </c>
      <c r="S5958" t="n">
        <v>11.8</v>
      </c>
      <c r="T5958" t="n">
        <v>5.9</v>
      </c>
      <c r="U5958" t="n">
        <v>76.5</v>
      </c>
      <c r="V5958" t="n">
        <v>0</v>
      </c>
      <c r="W5958" t="n">
        <v>0</v>
      </c>
      <c r="X5958" t="n">
        <v>91</v>
      </c>
      <c r="Y5958" t="n">
        <v>77</v>
      </c>
      <c r="Z5958" t="n">
        <v>20</v>
      </c>
      <c r="AA5958"/>
      <c r="AB5958"/>
      <c r="AC5958"/>
      <c r="AD5958"/>
      <c r="AE5958"/>
      <c r="AF5958" t="n">
        <v>10</v>
      </c>
      <c r="AG5958" t="n">
        <v>53</v>
      </c>
      <c r="AH5958" t="n">
        <v>53</v>
      </c>
      <c r="AI5958" t="n">
        <v>17646</v>
      </c>
      <c r="AJ5958" t="n">
        <v>17646</v>
      </c>
      <c r="AK5958"/>
      <c r="AL5958"/>
      <c r="AM5958"/>
      <c r="AN5958"/>
      <c r="AO5958"/>
      <c r="AP5958"/>
      <c r="AQ5958"/>
      <c r="AR5958"/>
    </row>
    <row r="5959">
      <c r="A5959" t="n">
        <v>499079</v>
      </c>
      <c r="B5959" t="s">
        <v>8374</v>
      </c>
      <c r="C5959" t="s">
        <v>3629</v>
      </c>
      <c r="D5959" t="s">
        <v>4775</v>
      </c>
      <c r="E5959" t="s">
        <v>283</v>
      </c>
      <c r="F5959" t="s">
        <v>199</v>
      </c>
      <c r="G5959" t="s">
        <v>189</v>
      </c>
      <c r="H5959" t="s">
        <v>200</v>
      </c>
      <c r="I5959" t="s">
        <v>151</v>
      </c>
      <c r="J5959" t="s">
        <v>164</v>
      </c>
      <c r="K5959"/>
      <c r="L5959" t="s">
        <v>155</v>
      </c>
      <c r="M5959" t="s">
        <v>155</v>
      </c>
      <c r="N5959" t="n">
        <v>-96.7908</v>
      </c>
      <c r="O5959" t="n">
        <v>32.9631</v>
      </c>
      <c r="P5959" t="n">
        <v>37</v>
      </c>
      <c r="Q5959" t="n">
        <v>37</v>
      </c>
      <c r="R5959" t="n">
        <v>89.2</v>
      </c>
      <c r="S5959" t="n">
        <v>40.5</v>
      </c>
      <c r="T5959" t="n">
        <v>21.6</v>
      </c>
      <c r="U5959" t="n">
        <v>32.4</v>
      </c>
      <c r="V5959" t="n">
        <v>0</v>
      </c>
      <c r="W5959" t="n">
        <v>0</v>
      </c>
      <c r="X5959"/>
      <c r="Y5959"/>
      <c r="Z5959" t="n">
        <v>11</v>
      </c>
      <c r="AA5959"/>
      <c r="AB5959"/>
      <c r="AC5959"/>
      <c r="AD5959"/>
      <c r="AE5959"/>
      <c r="AF5959" t="n">
        <v>15</v>
      </c>
      <c r="AG5959" t="n">
        <v>62</v>
      </c>
      <c r="AH5959" t="n">
        <v>62</v>
      </c>
      <c r="AI5959" t="n">
        <v>31230</v>
      </c>
      <c r="AJ5959" t="n">
        <v>24514</v>
      </c>
      <c r="AK5959" t="n">
        <v>26881</v>
      </c>
      <c r="AL5959" t="n">
        <v>28281</v>
      </c>
      <c r="AM5959" t="n">
        <v>29115</v>
      </c>
      <c r="AN5959" t="n">
        <v>29115</v>
      </c>
      <c r="AO5959"/>
      <c r="AP5959"/>
      <c r="AQ5959"/>
      <c r="AR5959"/>
    </row>
    <row r="5960">
      <c r="A5960" t="n">
        <v>499103</v>
      </c>
      <c r="B5960" t="s">
        <v>8375</v>
      </c>
      <c r="C5960" t="s">
        <v>774</v>
      </c>
      <c r="D5960" t="s">
        <v>440</v>
      </c>
      <c r="E5960" t="s">
        <v>267</v>
      </c>
      <c r="F5960" t="s">
        <v>551</v>
      </c>
      <c r="G5960" t="s">
        <v>163</v>
      </c>
      <c r="H5960" t="s">
        <v>200</v>
      </c>
      <c r="I5960" t="s">
        <v>151</v>
      </c>
      <c r="J5960" t="s">
        <v>164</v>
      </c>
      <c r="K5960"/>
      <c r="L5960" t="s">
        <v>155</v>
      </c>
      <c r="M5960" t="s">
        <v>155</v>
      </c>
      <c r="N5960" t="n">
        <v>-117.8845</v>
      </c>
      <c r="O5960" t="n">
        <v>33.6851</v>
      </c>
      <c r="P5960" t="n">
        <v>24</v>
      </c>
      <c r="Q5960" t="n">
        <v>24</v>
      </c>
      <c r="R5960" t="n">
        <v>70.8</v>
      </c>
      <c r="S5960" t="n">
        <v>4.2</v>
      </c>
      <c r="T5960" t="n">
        <v>33.3</v>
      </c>
      <c r="U5960" t="n">
        <v>37.5</v>
      </c>
      <c r="V5960" t="n">
        <v>25</v>
      </c>
      <c r="W5960" t="n">
        <v>0</v>
      </c>
      <c r="X5960"/>
      <c r="Y5960"/>
      <c r="Z5960" t="n">
        <v>20</v>
      </c>
      <c r="AA5960"/>
      <c r="AB5960"/>
      <c r="AC5960"/>
      <c r="AD5960"/>
      <c r="AE5960"/>
      <c r="AF5960" t="n">
        <v>0</v>
      </c>
      <c r="AG5960" t="n">
        <v>67</v>
      </c>
      <c r="AH5960" t="n">
        <v>67</v>
      </c>
      <c r="AI5960"/>
      <c r="AJ5960"/>
      <c r="AK5960"/>
      <c r="AL5960"/>
      <c r="AM5960"/>
      <c r="AN5960"/>
      <c r="AO5960"/>
      <c r="AP5960"/>
      <c r="AQ5960"/>
      <c r="AR5960"/>
    </row>
    <row r="5961">
      <c r="A5961" t="n">
        <v>499130</v>
      </c>
      <c r="B5961" t="s">
        <v>7573</v>
      </c>
      <c r="C5961" t="s">
        <v>8376</v>
      </c>
      <c r="D5961" t="s">
        <v>3037</v>
      </c>
      <c r="E5961" t="s">
        <v>997</v>
      </c>
      <c r="F5961" t="s">
        <v>199</v>
      </c>
      <c r="G5961" t="s">
        <v>189</v>
      </c>
      <c r="H5961" t="s">
        <v>200</v>
      </c>
      <c r="I5961" t="s">
        <v>186</v>
      </c>
      <c r="J5961" t="s">
        <v>164</v>
      </c>
      <c r="K5961"/>
      <c r="L5961" t="s">
        <v>155</v>
      </c>
      <c r="M5961" t="s">
        <v>155</v>
      </c>
      <c r="N5961" t="n">
        <v>-74.1437</v>
      </c>
      <c r="O5961" t="n">
        <v>40.0627</v>
      </c>
      <c r="P5961" t="n">
        <v>93</v>
      </c>
      <c r="Q5961" t="n">
        <v>93</v>
      </c>
      <c r="R5961" t="n">
        <v>79.6</v>
      </c>
      <c r="S5961" t="n">
        <v>54.8</v>
      </c>
      <c r="T5961" t="n">
        <v>8.6</v>
      </c>
      <c r="U5961" t="n">
        <v>14</v>
      </c>
      <c r="V5961" t="n">
        <v>1.1</v>
      </c>
      <c r="W5961" t="n">
        <v>0</v>
      </c>
      <c r="X5961"/>
      <c r="Y5961"/>
      <c r="Z5961" t="n">
        <v>33</v>
      </c>
      <c r="AA5961"/>
      <c r="AB5961"/>
      <c r="AC5961"/>
      <c r="AD5961"/>
      <c r="AE5961"/>
      <c r="AF5961" t="n">
        <v>1</v>
      </c>
      <c r="AG5961" t="n">
        <v>16</v>
      </c>
      <c r="AH5961" t="n">
        <v>16</v>
      </c>
      <c r="AI5961"/>
      <c r="AJ5961"/>
      <c r="AK5961"/>
      <c r="AL5961"/>
      <c r="AM5961"/>
      <c r="AN5961"/>
      <c r="AO5961"/>
      <c r="AP5961"/>
      <c r="AQ5961"/>
      <c r="AR5961"/>
    </row>
    <row r="5962">
      <c r="A5962" t="n">
        <v>499149</v>
      </c>
      <c r="B5962" t="s">
        <v>8377</v>
      </c>
      <c r="C5962" t="s">
        <v>4658</v>
      </c>
      <c r="D5962" t="s">
        <v>4659</v>
      </c>
      <c r="E5962" t="s">
        <v>147</v>
      </c>
      <c r="F5962" t="s">
        <v>162</v>
      </c>
      <c r="G5962" t="s">
        <v>163</v>
      </c>
      <c r="H5962" t="s">
        <v>150</v>
      </c>
      <c r="I5962" t="s">
        <v>151</v>
      </c>
      <c r="J5962" t="s">
        <v>164</v>
      </c>
      <c r="K5962"/>
      <c r="L5962" t="s">
        <v>155</v>
      </c>
      <c r="M5962" t="s">
        <v>155</v>
      </c>
      <c r="N5962" t="n">
        <v>-86.6345</v>
      </c>
      <c r="O5962" t="n">
        <v>36.1547</v>
      </c>
      <c r="P5962" t="n">
        <v>52</v>
      </c>
      <c r="Q5962" t="n">
        <v>52</v>
      </c>
      <c r="R5962" t="n">
        <v>92.3</v>
      </c>
      <c r="S5962" t="n">
        <v>34.6</v>
      </c>
      <c r="T5962" t="n">
        <v>50</v>
      </c>
      <c r="U5962" t="n">
        <v>3.8</v>
      </c>
      <c r="V5962" t="n">
        <v>0</v>
      </c>
      <c r="W5962" t="n">
        <v>0</v>
      </c>
      <c r="X5962"/>
      <c r="Y5962"/>
      <c r="Z5962" t="n">
        <v>15</v>
      </c>
      <c r="AA5962"/>
      <c r="AB5962"/>
      <c r="AC5962"/>
      <c r="AD5962"/>
      <c r="AE5962"/>
      <c r="AF5962"/>
      <c r="AG5962"/>
      <c r="AH5962"/>
      <c r="AI5962"/>
      <c r="AJ5962"/>
      <c r="AK5962"/>
      <c r="AL5962"/>
      <c r="AM5962"/>
      <c r="AN5962"/>
      <c r="AO5962"/>
      <c r="AP5962"/>
      <c r="AQ5962"/>
      <c r="AR5962"/>
    </row>
    <row r="5963">
      <c r="A5963" t="n">
        <v>499176</v>
      </c>
      <c r="B5963" t="s">
        <v>8378</v>
      </c>
      <c r="C5963" t="s">
        <v>8379</v>
      </c>
      <c r="D5963" t="s">
        <v>4775</v>
      </c>
      <c r="E5963" t="s">
        <v>283</v>
      </c>
      <c r="F5963" t="s">
        <v>279</v>
      </c>
      <c r="G5963" t="s">
        <v>189</v>
      </c>
      <c r="H5963" t="s">
        <v>174</v>
      </c>
      <c r="I5963" t="s">
        <v>151</v>
      </c>
      <c r="J5963" t="s">
        <v>164</v>
      </c>
      <c r="K5963"/>
      <c r="L5963" t="s">
        <v>155</v>
      </c>
      <c r="M5963" t="s">
        <v>155</v>
      </c>
      <c r="N5963" t="n">
        <v>-98.5873</v>
      </c>
      <c r="O5963" t="n">
        <v>29.5496</v>
      </c>
      <c r="P5963" t="n">
        <v>422</v>
      </c>
      <c r="Q5963" t="n">
        <v>422</v>
      </c>
      <c r="R5963" t="n">
        <v>17.1</v>
      </c>
      <c r="S5963" t="n">
        <v>0.7</v>
      </c>
      <c r="T5963" t="n">
        <v>0.5</v>
      </c>
      <c r="U5963" t="n">
        <v>0.2</v>
      </c>
      <c r="V5963" t="n">
        <v>0.5</v>
      </c>
      <c r="W5963" t="n">
        <v>0.5</v>
      </c>
      <c r="X5963"/>
      <c r="Y5963"/>
      <c r="Z5963" t="n">
        <v>30</v>
      </c>
      <c r="AA5963" t="n">
        <v>163</v>
      </c>
      <c r="AB5963" t="n">
        <v>75.5</v>
      </c>
      <c r="AC5963"/>
      <c r="AD5963"/>
      <c r="AE5963"/>
      <c r="AF5963" t="n">
        <v>0</v>
      </c>
      <c r="AG5963" t="n">
        <v>0</v>
      </c>
      <c r="AH5963" t="n">
        <v>0</v>
      </c>
      <c r="AI5963"/>
      <c r="AJ5963"/>
      <c r="AK5963"/>
      <c r="AL5963"/>
      <c r="AM5963"/>
      <c r="AN5963"/>
      <c r="AO5963" t="n">
        <v>70</v>
      </c>
      <c r="AP5963"/>
      <c r="AQ5963"/>
      <c r="AR5963"/>
    </row>
    <row r="5964">
      <c r="A5964" t="n">
        <v>499185</v>
      </c>
      <c r="B5964" t="s">
        <v>8380</v>
      </c>
      <c r="C5964" t="s">
        <v>2456</v>
      </c>
      <c r="D5964" t="s">
        <v>1745</v>
      </c>
      <c r="E5964" t="s">
        <v>1434</v>
      </c>
      <c r="F5964" t="s">
        <v>199</v>
      </c>
      <c r="G5964" t="s">
        <v>189</v>
      </c>
      <c r="H5964" t="s">
        <v>200</v>
      </c>
      <c r="I5964" t="s">
        <v>186</v>
      </c>
      <c r="J5964" t="s">
        <v>164</v>
      </c>
      <c r="K5964"/>
      <c r="L5964" t="s">
        <v>155</v>
      </c>
      <c r="M5964" t="s">
        <v>155</v>
      </c>
      <c r="N5964" t="n">
        <v>-85.5427</v>
      </c>
      <c r="O5964" t="n">
        <v>42.9162</v>
      </c>
      <c r="P5964" t="n">
        <v>200</v>
      </c>
      <c r="Q5964" t="n">
        <v>200</v>
      </c>
      <c r="R5964" t="n">
        <v>46</v>
      </c>
      <c r="S5964" t="n">
        <v>85</v>
      </c>
      <c r="T5964" t="n">
        <v>3.5</v>
      </c>
      <c r="U5964" t="n">
        <v>4.5</v>
      </c>
      <c r="V5964" t="n">
        <v>0.5</v>
      </c>
      <c r="W5964" t="n">
        <v>0</v>
      </c>
      <c r="X5964" t="n">
        <v>68</v>
      </c>
      <c r="Y5964"/>
      <c r="Z5964" t="n">
        <v>11</v>
      </c>
      <c r="AA5964"/>
      <c r="AB5964"/>
      <c r="AC5964"/>
      <c r="AD5964"/>
      <c r="AE5964"/>
      <c r="AF5964" t="n">
        <v>66</v>
      </c>
      <c r="AG5964" t="n">
        <v>0</v>
      </c>
      <c r="AH5964" t="n">
        <v>0</v>
      </c>
      <c r="AI5964"/>
      <c r="AJ5964"/>
      <c r="AK5964"/>
      <c r="AL5964"/>
      <c r="AM5964"/>
      <c r="AN5964"/>
      <c r="AO5964"/>
      <c r="AP5964"/>
      <c r="AQ5964"/>
      <c r="AR5964"/>
    </row>
    <row r="5965">
      <c r="A5965" t="n">
        <v>499255</v>
      </c>
      <c r="B5965" t="s">
        <v>8381</v>
      </c>
      <c r="C5965" t="s">
        <v>8382</v>
      </c>
      <c r="D5965" t="s">
        <v>2194</v>
      </c>
      <c r="E5965" t="s">
        <v>997</v>
      </c>
      <c r="F5965" t="s">
        <v>199</v>
      </c>
      <c r="G5965" t="s">
        <v>189</v>
      </c>
      <c r="H5965" t="s">
        <v>200</v>
      </c>
      <c r="I5965" t="s">
        <v>186</v>
      </c>
      <c r="J5965" t="s">
        <v>164</v>
      </c>
      <c r="K5965"/>
      <c r="L5965" t="s">
        <v>155</v>
      </c>
      <c r="M5965" t="s">
        <v>155</v>
      </c>
      <c r="N5965" t="n">
        <v>-76.6249</v>
      </c>
      <c r="O5965" t="n">
        <v>39.4449</v>
      </c>
      <c r="P5965" t="n">
        <v>34</v>
      </c>
      <c r="Q5965" t="n">
        <v>34</v>
      </c>
      <c r="R5965" t="n">
        <v>55.9</v>
      </c>
      <c r="S5965" t="n">
        <v>8.8</v>
      </c>
      <c r="T5965" t="n">
        <v>91.2</v>
      </c>
      <c r="U5965" t="n">
        <v>0</v>
      </c>
      <c r="V5965" t="n">
        <v>0</v>
      </c>
      <c r="W5965" t="n">
        <v>0</v>
      </c>
      <c r="X5965"/>
      <c r="Y5965"/>
      <c r="Z5965" t="n">
        <v>10</v>
      </c>
      <c r="AA5965"/>
      <c r="AB5965"/>
      <c r="AC5965"/>
      <c r="AD5965"/>
      <c r="AE5965"/>
      <c r="AF5965" t="n">
        <v>21</v>
      </c>
      <c r="AG5965" t="n">
        <v>76</v>
      </c>
      <c r="AH5965" t="n">
        <v>76</v>
      </c>
      <c r="AI5965" t="n">
        <v>20441</v>
      </c>
      <c r="AJ5965" t="n">
        <v>20237</v>
      </c>
      <c r="AK5965" t="n">
        <v>21377</v>
      </c>
      <c r="AL5965" t="n">
        <v>21424</v>
      </c>
      <c r="AM5965"/>
      <c r="AN5965"/>
      <c r="AO5965"/>
      <c r="AP5965"/>
      <c r="AQ5965"/>
      <c r="AR5965"/>
    </row>
    <row r="5966">
      <c r="A5966" t="n">
        <v>499273</v>
      </c>
      <c r="B5966" t="s">
        <v>8383</v>
      </c>
      <c r="C5966" t="s">
        <v>4983</v>
      </c>
      <c r="D5966" t="s">
        <v>4775</v>
      </c>
      <c r="E5966" t="s">
        <v>283</v>
      </c>
      <c r="F5966" t="s">
        <v>188</v>
      </c>
      <c r="G5966" t="s">
        <v>189</v>
      </c>
      <c r="H5966" t="s">
        <v>150</v>
      </c>
      <c r="I5966" t="s">
        <v>151</v>
      </c>
      <c r="J5966" t="s">
        <v>164</v>
      </c>
      <c r="K5966"/>
      <c r="L5966" t="s">
        <v>155</v>
      </c>
      <c r="M5966" t="s">
        <v>155</v>
      </c>
      <c r="N5966" t="n">
        <v>-96.7519</v>
      </c>
      <c r="O5966" t="n">
        <v>33.0001</v>
      </c>
      <c r="P5966" t="n">
        <v>213</v>
      </c>
      <c r="Q5966" t="n">
        <v>213</v>
      </c>
      <c r="R5966" t="n">
        <v>90.1</v>
      </c>
      <c r="S5966" t="n">
        <v>14.1</v>
      </c>
      <c r="T5966" t="n">
        <v>39.4</v>
      </c>
      <c r="U5966" t="n">
        <v>12.2</v>
      </c>
      <c r="V5966" t="n">
        <v>3.8</v>
      </c>
      <c r="W5966" t="n">
        <v>0</v>
      </c>
      <c r="X5966"/>
      <c r="Y5966"/>
      <c r="Z5966" t="n">
        <v>12</v>
      </c>
      <c r="AA5966"/>
      <c r="AB5966"/>
      <c r="AC5966"/>
      <c r="AD5966"/>
      <c r="AE5966"/>
      <c r="AF5966"/>
      <c r="AG5966"/>
      <c r="AH5966"/>
      <c r="AI5966"/>
      <c r="AJ5966"/>
      <c r="AK5966"/>
      <c r="AL5966"/>
      <c r="AM5966"/>
      <c r="AN5966"/>
      <c r="AO5966"/>
      <c r="AP5966"/>
      <c r="AQ5966"/>
      <c r="AR5966"/>
    </row>
    <row r="5967">
      <c r="A5967" t="n">
        <v>499282</v>
      </c>
      <c r="B5967" t="s">
        <v>8384</v>
      </c>
      <c r="C5967" t="s">
        <v>5077</v>
      </c>
      <c r="D5967" t="s">
        <v>5078</v>
      </c>
      <c r="E5967" t="s">
        <v>147</v>
      </c>
      <c r="F5967" t="s">
        <v>279</v>
      </c>
      <c r="G5967" t="s">
        <v>189</v>
      </c>
      <c r="H5967" t="s">
        <v>174</v>
      </c>
      <c r="I5967" t="s">
        <v>186</v>
      </c>
      <c r="J5967" t="s">
        <v>164</v>
      </c>
      <c r="K5967"/>
      <c r="L5967" t="s">
        <v>155</v>
      </c>
      <c r="M5967" t="s">
        <v>155</v>
      </c>
      <c r="N5967" t="n">
        <v>-80.0374</v>
      </c>
      <c r="O5967" t="n">
        <v>37.2487</v>
      </c>
      <c r="P5967" t="n">
        <v>51</v>
      </c>
      <c r="Q5967" t="n">
        <v>51</v>
      </c>
      <c r="R5967" t="n">
        <v>92.2</v>
      </c>
      <c r="S5967" t="n">
        <v>47.1</v>
      </c>
      <c r="T5967" t="n">
        <v>17.6</v>
      </c>
      <c r="U5967" t="n">
        <v>3.9</v>
      </c>
      <c r="V5967" t="n">
        <v>2</v>
      </c>
      <c r="W5967" t="n">
        <v>0</v>
      </c>
      <c r="X5967"/>
      <c r="Y5967"/>
      <c r="Z5967" t="n">
        <v>12</v>
      </c>
      <c r="AA5967"/>
      <c r="AB5967"/>
      <c r="AC5967"/>
      <c r="AD5967"/>
      <c r="AE5967"/>
      <c r="AF5967"/>
      <c r="AG5967"/>
      <c r="AH5967"/>
      <c r="AI5967"/>
      <c r="AJ5967"/>
      <c r="AK5967"/>
      <c r="AL5967"/>
      <c r="AM5967"/>
      <c r="AN5967"/>
      <c r="AO5967"/>
      <c r="AP5967"/>
      <c r="AQ5967"/>
      <c r="AR5967"/>
    </row>
    <row r="5968">
      <c r="A5968" t="n">
        <v>499291</v>
      </c>
      <c r="B5968" t="s">
        <v>8385</v>
      </c>
      <c r="C5968" t="s">
        <v>1912</v>
      </c>
      <c r="D5968" t="s">
        <v>1878</v>
      </c>
      <c r="E5968" t="s">
        <v>891</v>
      </c>
      <c r="F5968" t="s">
        <v>279</v>
      </c>
      <c r="G5968" t="s">
        <v>189</v>
      </c>
      <c r="H5968" t="s">
        <v>174</v>
      </c>
      <c r="I5968" t="s">
        <v>151</v>
      </c>
      <c r="J5968" t="s">
        <v>164</v>
      </c>
      <c r="K5968"/>
      <c r="L5968" t="s">
        <v>155</v>
      </c>
      <c r="M5968" t="s">
        <v>155</v>
      </c>
      <c r="N5968" t="n">
        <v>-97.2996</v>
      </c>
      <c r="O5968" t="n">
        <v>37.696</v>
      </c>
      <c r="P5968"/>
      <c r="Q5968"/>
      <c r="R5968"/>
      <c r="S5968"/>
      <c r="T5968"/>
      <c r="U5968"/>
      <c r="V5968"/>
      <c r="W5968"/>
      <c r="X5968"/>
      <c r="Y5968"/>
      <c r="Z5968" t="n">
        <v>12</v>
      </c>
      <c r="AA5968"/>
      <c r="AB5968"/>
      <c r="AC5968"/>
      <c r="AD5968"/>
      <c r="AE5968"/>
      <c r="AF5968"/>
      <c r="AG5968"/>
      <c r="AH5968"/>
      <c r="AI5968"/>
      <c r="AJ5968"/>
      <c r="AK5968"/>
      <c r="AL5968"/>
      <c r="AM5968"/>
      <c r="AN5968"/>
      <c r="AO5968"/>
      <c r="AP5968"/>
      <c r="AQ5968"/>
      <c r="AR5968"/>
    </row>
    <row r="5969">
      <c r="A5969" t="n">
        <v>499307</v>
      </c>
      <c r="B5969" t="s">
        <v>8386</v>
      </c>
      <c r="C5969" t="s">
        <v>6654</v>
      </c>
      <c r="D5969" t="s">
        <v>5021</v>
      </c>
      <c r="E5969" t="s">
        <v>914</v>
      </c>
      <c r="F5969" t="s">
        <v>279</v>
      </c>
      <c r="G5969" t="s">
        <v>189</v>
      </c>
      <c r="H5969" t="s">
        <v>174</v>
      </c>
      <c r="I5969" t="s">
        <v>186</v>
      </c>
      <c r="J5969" t="s">
        <v>164</v>
      </c>
      <c r="K5969"/>
      <c r="L5969" t="s">
        <v>155</v>
      </c>
      <c r="M5969" t="s">
        <v>155</v>
      </c>
      <c r="N5969" t="n">
        <v>-111.9016</v>
      </c>
      <c r="O5969" t="n">
        <v>40.5033</v>
      </c>
      <c r="P5969"/>
      <c r="Q5969"/>
      <c r="R5969"/>
      <c r="S5969"/>
      <c r="T5969"/>
      <c r="U5969"/>
      <c r="V5969"/>
      <c r="W5969"/>
      <c r="X5969"/>
      <c r="Y5969"/>
      <c r="Z5969" t="n">
        <v>12</v>
      </c>
      <c r="AA5969"/>
      <c r="AB5969"/>
      <c r="AC5969"/>
      <c r="AD5969"/>
      <c r="AE5969"/>
      <c r="AF5969"/>
      <c r="AG5969"/>
      <c r="AH5969"/>
      <c r="AI5969"/>
      <c r="AJ5969"/>
      <c r="AK5969"/>
      <c r="AL5969"/>
      <c r="AM5969"/>
      <c r="AN5969"/>
      <c r="AO5969"/>
      <c r="AP5969"/>
      <c r="AQ5969"/>
      <c r="AR5969"/>
    </row>
    <row r="5970">
      <c r="A5970" t="n">
        <v>499325</v>
      </c>
      <c r="B5970" t="s">
        <v>8387</v>
      </c>
      <c r="C5970" t="s">
        <v>4060</v>
      </c>
      <c r="D5970" t="s">
        <v>4049</v>
      </c>
      <c r="E5970" t="s">
        <v>283</v>
      </c>
      <c r="F5970" t="s">
        <v>199</v>
      </c>
      <c r="G5970" t="s">
        <v>189</v>
      </c>
      <c r="H5970" t="s">
        <v>200</v>
      </c>
      <c r="I5970" t="s">
        <v>151</v>
      </c>
      <c r="J5970" t="s">
        <v>164</v>
      </c>
      <c r="K5970"/>
      <c r="L5970" t="s">
        <v>155</v>
      </c>
      <c r="M5970" t="s">
        <v>155</v>
      </c>
      <c r="N5970" t="n">
        <v>-97.5471</v>
      </c>
      <c r="O5970" t="n">
        <v>35.3748</v>
      </c>
      <c r="P5970" t="n">
        <v>35</v>
      </c>
      <c r="Q5970" t="n">
        <v>35</v>
      </c>
      <c r="R5970" t="n">
        <v>88.6</v>
      </c>
      <c r="S5970" t="n">
        <v>45.7</v>
      </c>
      <c r="T5970" t="n">
        <v>34.3</v>
      </c>
      <c r="U5970" t="n">
        <v>11.4</v>
      </c>
      <c r="V5970" t="n">
        <v>0</v>
      </c>
      <c r="W5970" t="n">
        <v>0</v>
      </c>
      <c r="X5970" t="n">
        <v>93</v>
      </c>
      <c r="Y5970"/>
      <c r="Z5970" t="n">
        <v>13</v>
      </c>
      <c r="AA5970"/>
      <c r="AB5970"/>
      <c r="AC5970"/>
      <c r="AD5970"/>
      <c r="AE5970"/>
      <c r="AF5970" t="n">
        <v>18</v>
      </c>
      <c r="AG5970" t="n">
        <v>43</v>
      </c>
      <c r="AH5970" t="n">
        <v>43</v>
      </c>
      <c r="AI5970" t="n">
        <v>8051</v>
      </c>
      <c r="AJ5970" t="n">
        <v>7117</v>
      </c>
      <c r="AK5970" t="n">
        <v>9917</v>
      </c>
      <c r="AL5970"/>
      <c r="AM5970"/>
      <c r="AN5970"/>
      <c r="AO5970"/>
      <c r="AP5970"/>
      <c r="AQ5970"/>
      <c r="AR5970"/>
    </row>
    <row r="5971">
      <c r="A5971" t="n">
        <v>499334</v>
      </c>
      <c r="B5971" t="s">
        <v>8388</v>
      </c>
      <c r="C5971" t="s">
        <v>320</v>
      </c>
      <c r="D5971" t="s">
        <v>282</v>
      </c>
      <c r="E5971" t="s">
        <v>283</v>
      </c>
      <c r="F5971" t="s">
        <v>199</v>
      </c>
      <c r="G5971" t="s">
        <v>189</v>
      </c>
      <c r="H5971" t="s">
        <v>200</v>
      </c>
      <c r="I5971" t="s">
        <v>186</v>
      </c>
      <c r="J5971" t="s">
        <v>164</v>
      </c>
      <c r="K5971"/>
      <c r="L5971" t="s">
        <v>155</v>
      </c>
      <c r="M5971" t="s">
        <v>155</v>
      </c>
      <c r="N5971" t="n">
        <v>-112.3049</v>
      </c>
      <c r="O5971" t="n">
        <v>33.4546</v>
      </c>
      <c r="P5971" t="n">
        <v>88</v>
      </c>
      <c r="Q5971" t="n">
        <v>88</v>
      </c>
      <c r="R5971" t="n">
        <v>97.7</v>
      </c>
      <c r="S5971" t="n">
        <v>29.5</v>
      </c>
      <c r="T5971" t="n">
        <v>8</v>
      </c>
      <c r="U5971" t="n">
        <v>45.5</v>
      </c>
      <c r="V5971" t="n">
        <v>1.1</v>
      </c>
      <c r="W5971" t="n">
        <v>0</v>
      </c>
      <c r="X5971" t="n">
        <v>95</v>
      </c>
      <c r="Y5971"/>
      <c r="Z5971" t="n">
        <v>14</v>
      </c>
      <c r="AA5971"/>
      <c r="AB5971"/>
      <c r="AC5971"/>
      <c r="AD5971"/>
      <c r="AE5971"/>
      <c r="AF5971" t="n">
        <v>55</v>
      </c>
      <c r="AG5971" t="n">
        <v>51</v>
      </c>
      <c r="AH5971" t="n">
        <v>51</v>
      </c>
      <c r="AI5971" t="n">
        <v>18553</v>
      </c>
      <c r="AJ5971" t="n">
        <v>19718</v>
      </c>
      <c r="AK5971"/>
      <c r="AL5971"/>
      <c r="AM5971"/>
      <c r="AN5971"/>
      <c r="AO5971"/>
      <c r="AP5971"/>
      <c r="AQ5971"/>
      <c r="AR5971"/>
    </row>
    <row r="5972">
      <c r="A5972" t="n">
        <v>499361</v>
      </c>
      <c r="B5972" t="s">
        <v>8389</v>
      </c>
      <c r="C5972" t="s">
        <v>2732</v>
      </c>
      <c r="D5972" t="s">
        <v>1407</v>
      </c>
      <c r="E5972" t="s">
        <v>914</v>
      </c>
      <c r="F5972" t="s">
        <v>199</v>
      </c>
      <c r="G5972" t="s">
        <v>189</v>
      </c>
      <c r="H5972" t="s">
        <v>200</v>
      </c>
      <c r="I5972" t="s">
        <v>186</v>
      </c>
      <c r="J5972" t="s">
        <v>164</v>
      </c>
      <c r="K5972"/>
      <c r="L5972" t="s">
        <v>155</v>
      </c>
      <c r="M5972" t="s">
        <v>155</v>
      </c>
      <c r="N5972" t="n">
        <v>-116.364</v>
      </c>
      <c r="O5972" t="n">
        <v>43.5885</v>
      </c>
      <c r="P5972" t="n">
        <v>46</v>
      </c>
      <c r="Q5972" t="n">
        <v>46</v>
      </c>
      <c r="R5972" t="n">
        <v>100</v>
      </c>
      <c r="S5972" t="n">
        <v>37</v>
      </c>
      <c r="T5972" t="n">
        <v>0</v>
      </c>
      <c r="U5972" t="n">
        <v>2.2</v>
      </c>
      <c r="V5972" t="n">
        <v>0</v>
      </c>
      <c r="W5972" t="n">
        <v>0</v>
      </c>
      <c r="X5972"/>
      <c r="Y5972"/>
      <c r="Z5972" t="n">
        <v>14</v>
      </c>
      <c r="AA5972"/>
      <c r="AB5972"/>
      <c r="AC5972"/>
      <c r="AD5972"/>
      <c r="AE5972"/>
      <c r="AF5972" t="n">
        <v>21</v>
      </c>
      <c r="AG5972" t="n">
        <v>28</v>
      </c>
      <c r="AH5972" t="n">
        <v>30</v>
      </c>
      <c r="AI5972" t="n">
        <v>21285</v>
      </c>
      <c r="AJ5972" t="n">
        <v>14772</v>
      </c>
      <c r="AK5972"/>
      <c r="AL5972" t="n">
        <v>17089</v>
      </c>
      <c r="AM5972"/>
      <c r="AN5972"/>
      <c r="AO5972"/>
      <c r="AP5972"/>
      <c r="AQ5972"/>
      <c r="AR5972"/>
    </row>
    <row r="5973">
      <c r="A5973" t="n">
        <v>499370</v>
      </c>
      <c r="B5973" t="s">
        <v>8390</v>
      </c>
      <c r="C5973" t="s">
        <v>1504</v>
      </c>
      <c r="D5973" t="s">
        <v>1078</v>
      </c>
      <c r="E5973" t="s">
        <v>147</v>
      </c>
      <c r="F5973" t="s">
        <v>188</v>
      </c>
      <c r="G5973" t="s">
        <v>189</v>
      </c>
      <c r="H5973" t="s">
        <v>150</v>
      </c>
      <c r="I5973" t="s">
        <v>186</v>
      </c>
      <c r="J5973" t="s">
        <v>164</v>
      </c>
      <c r="K5973"/>
      <c r="L5973" t="s">
        <v>155</v>
      </c>
      <c r="M5973" t="s">
        <v>155</v>
      </c>
      <c r="N5973" t="n">
        <v>-82.4522</v>
      </c>
      <c r="O5973" t="n">
        <v>27.3975</v>
      </c>
      <c r="P5973" t="n">
        <v>76</v>
      </c>
      <c r="Q5973" t="n">
        <v>76</v>
      </c>
      <c r="R5973" t="n">
        <v>94.7</v>
      </c>
      <c r="S5973" t="n">
        <v>34.2</v>
      </c>
      <c r="T5973" t="n">
        <v>30.3</v>
      </c>
      <c r="U5973" t="n">
        <v>30.3</v>
      </c>
      <c r="V5973" t="n">
        <v>2.6</v>
      </c>
      <c r="W5973" t="n">
        <v>0</v>
      </c>
      <c r="X5973"/>
      <c r="Y5973"/>
      <c r="Z5973" t="n">
        <v>20</v>
      </c>
      <c r="AA5973"/>
      <c r="AB5973"/>
      <c r="AC5973"/>
      <c r="AD5973"/>
      <c r="AE5973"/>
      <c r="AF5973" t="n">
        <v>4</v>
      </c>
      <c r="AG5973" t="n">
        <v>60</v>
      </c>
      <c r="AH5973" t="n">
        <v>60</v>
      </c>
      <c r="AI5973" t="n">
        <v>21988</v>
      </c>
      <c r="AJ5973"/>
      <c r="AK5973" t="n">
        <v>21333</v>
      </c>
      <c r="AL5973" t="n">
        <v>22315</v>
      </c>
      <c r="AM5973" t="n">
        <v>28760</v>
      </c>
      <c r="AN5973"/>
      <c r="AO5973"/>
      <c r="AP5973"/>
      <c r="AQ5973"/>
      <c r="AR5973"/>
    </row>
    <row r="5974">
      <c r="A5974" t="n">
        <v>499389</v>
      </c>
      <c r="B5974" t="s">
        <v>8391</v>
      </c>
      <c r="C5974" t="s">
        <v>932</v>
      </c>
      <c r="D5974" t="s">
        <v>913</v>
      </c>
      <c r="E5974" t="s">
        <v>914</v>
      </c>
      <c r="F5974" t="s">
        <v>188</v>
      </c>
      <c r="G5974" t="s">
        <v>189</v>
      </c>
      <c r="H5974" t="s">
        <v>150</v>
      </c>
      <c r="I5974" t="s">
        <v>151</v>
      </c>
      <c r="J5974" t="s">
        <v>164</v>
      </c>
      <c r="K5974"/>
      <c r="L5974" t="s">
        <v>155</v>
      </c>
      <c r="M5974" t="s">
        <v>155</v>
      </c>
      <c r="N5974" t="n">
        <v>-104.837</v>
      </c>
      <c r="O5974" t="n">
        <v>39.6601</v>
      </c>
      <c r="P5974" t="n">
        <v>145</v>
      </c>
      <c r="Q5974" t="n">
        <v>145</v>
      </c>
      <c r="R5974" t="n">
        <v>92.4</v>
      </c>
      <c r="S5974" t="n">
        <v>30.3</v>
      </c>
      <c r="T5974" t="n">
        <v>24.1</v>
      </c>
      <c r="U5974" t="n">
        <v>40.7</v>
      </c>
      <c r="V5974" t="n">
        <v>2.1</v>
      </c>
      <c r="W5974" t="n">
        <v>0</v>
      </c>
      <c r="X5974"/>
      <c r="Y5974"/>
      <c r="Z5974" t="n">
        <v>20</v>
      </c>
      <c r="AA5974"/>
      <c r="AB5974"/>
      <c r="AC5974"/>
      <c r="AD5974"/>
      <c r="AE5974"/>
      <c r="AF5974"/>
      <c r="AG5974"/>
      <c r="AH5974"/>
      <c r="AI5974"/>
      <c r="AJ5974"/>
      <c r="AK5974"/>
      <c r="AL5974"/>
      <c r="AM5974"/>
      <c r="AN5974"/>
      <c r="AO5974"/>
      <c r="AP5974"/>
      <c r="AQ5974"/>
      <c r="AR5974"/>
    </row>
    <row r="5975">
      <c r="A5975" t="n">
        <v>499398</v>
      </c>
      <c r="B5975" t="s">
        <v>8392</v>
      </c>
      <c r="C5975" t="s">
        <v>3807</v>
      </c>
      <c r="D5975" t="s">
        <v>3795</v>
      </c>
      <c r="E5975" t="s">
        <v>1434</v>
      </c>
      <c r="F5975" t="s">
        <v>188</v>
      </c>
      <c r="G5975" t="s">
        <v>189</v>
      </c>
      <c r="H5975" t="s">
        <v>150</v>
      </c>
      <c r="I5975" t="s">
        <v>186</v>
      </c>
      <c r="J5975" t="s">
        <v>164</v>
      </c>
      <c r="K5975"/>
      <c r="L5975" t="s">
        <v>155</v>
      </c>
      <c r="M5975" t="s">
        <v>155</v>
      </c>
      <c r="N5975" t="n">
        <v>-84.3477</v>
      </c>
      <c r="O5975" t="n">
        <v>39.2754</v>
      </c>
      <c r="P5975" t="n">
        <v>38</v>
      </c>
      <c r="Q5975" t="n">
        <v>38</v>
      </c>
      <c r="R5975" t="n">
        <v>100</v>
      </c>
      <c r="S5975" t="n">
        <v>21.1</v>
      </c>
      <c r="T5975" t="n">
        <v>60.5</v>
      </c>
      <c r="U5975" t="n">
        <v>7.9</v>
      </c>
      <c r="V5975" t="n">
        <v>0</v>
      </c>
      <c r="W5975" t="n">
        <v>0</v>
      </c>
      <c r="X5975"/>
      <c r="Y5975"/>
      <c r="Z5975" t="n">
        <v>20</v>
      </c>
      <c r="AA5975"/>
      <c r="AB5975"/>
      <c r="AC5975"/>
      <c r="AD5975"/>
      <c r="AE5975"/>
      <c r="AF5975"/>
      <c r="AG5975"/>
      <c r="AH5975"/>
      <c r="AI5975"/>
      <c r="AJ5975"/>
      <c r="AK5975"/>
      <c r="AL5975"/>
      <c r="AM5975"/>
      <c r="AN5975"/>
      <c r="AO5975"/>
      <c r="AP5975"/>
      <c r="AQ5975"/>
      <c r="AR5975"/>
    </row>
    <row r="5976">
      <c r="A5976" t="n">
        <v>499404</v>
      </c>
      <c r="B5976" t="s">
        <v>8393</v>
      </c>
      <c r="C5976" t="s">
        <v>8394</v>
      </c>
      <c r="D5976" t="s">
        <v>3795</v>
      </c>
      <c r="E5976" t="s">
        <v>1434</v>
      </c>
      <c r="F5976" t="s">
        <v>188</v>
      </c>
      <c r="G5976" t="s">
        <v>189</v>
      </c>
      <c r="H5976" t="s">
        <v>150</v>
      </c>
      <c r="I5976" t="s">
        <v>186</v>
      </c>
      <c r="J5976" t="s">
        <v>164</v>
      </c>
      <c r="K5976"/>
      <c r="L5976" t="s">
        <v>155</v>
      </c>
      <c r="M5976" t="s">
        <v>155</v>
      </c>
      <c r="N5976" t="n">
        <v>-81.4933</v>
      </c>
      <c r="O5976" t="n">
        <v>41.466</v>
      </c>
      <c r="P5976" t="n">
        <v>52</v>
      </c>
      <c r="Q5976" t="n">
        <v>52</v>
      </c>
      <c r="R5976" t="n">
        <v>92.3</v>
      </c>
      <c r="S5976" t="n">
        <v>15.4</v>
      </c>
      <c r="T5976" t="n">
        <v>76.9</v>
      </c>
      <c r="U5976" t="n">
        <v>3.8</v>
      </c>
      <c r="V5976" t="n">
        <v>1.9</v>
      </c>
      <c r="W5976" t="n">
        <v>0</v>
      </c>
      <c r="X5976"/>
      <c r="Y5976"/>
      <c r="Z5976" t="n">
        <v>20</v>
      </c>
      <c r="AA5976"/>
      <c r="AB5976"/>
      <c r="AC5976"/>
      <c r="AD5976"/>
      <c r="AE5976"/>
      <c r="AF5976"/>
      <c r="AG5976"/>
      <c r="AH5976"/>
      <c r="AI5976"/>
      <c r="AJ5976"/>
      <c r="AK5976"/>
      <c r="AL5976"/>
      <c r="AM5976"/>
      <c r="AN5976"/>
      <c r="AO5976"/>
      <c r="AP5976"/>
      <c r="AQ5976"/>
      <c r="AR5976"/>
    </row>
    <row r="5977">
      <c r="A5977" t="n">
        <v>499413</v>
      </c>
      <c r="B5977" t="s">
        <v>8395</v>
      </c>
      <c r="C5977" t="s">
        <v>453</v>
      </c>
      <c r="D5977" t="s">
        <v>440</v>
      </c>
      <c r="E5977" t="s">
        <v>267</v>
      </c>
      <c r="F5977" t="s">
        <v>279</v>
      </c>
      <c r="G5977" t="s">
        <v>189</v>
      </c>
      <c r="H5977" t="s">
        <v>174</v>
      </c>
      <c r="I5977" t="s">
        <v>186</v>
      </c>
      <c r="J5977" t="s">
        <v>164</v>
      </c>
      <c r="K5977"/>
      <c r="L5977" t="s">
        <v>155</v>
      </c>
      <c r="M5977" t="s">
        <v>155</v>
      </c>
      <c r="N5977" t="n">
        <v>-117.9488</v>
      </c>
      <c r="O5977" t="n">
        <v>34.0722</v>
      </c>
      <c r="P5977" t="n">
        <v>218</v>
      </c>
      <c r="Q5977" t="n">
        <v>218</v>
      </c>
      <c r="R5977" t="n">
        <v>86.2</v>
      </c>
      <c r="S5977" t="n">
        <v>4.1</v>
      </c>
      <c r="T5977" t="n">
        <v>6.9</v>
      </c>
      <c r="U5977" t="n">
        <v>58.3</v>
      </c>
      <c r="V5977" t="n">
        <v>23.9</v>
      </c>
      <c r="W5977" t="n">
        <v>0</v>
      </c>
      <c r="X5977" t="n">
        <v>60</v>
      </c>
      <c r="Y5977"/>
      <c r="Z5977" t="n">
        <v>8</v>
      </c>
      <c r="AA5977"/>
      <c r="AB5977"/>
      <c r="AC5977"/>
      <c r="AD5977"/>
      <c r="AE5977"/>
      <c r="AF5977" t="n">
        <v>112</v>
      </c>
      <c r="AG5977" t="n">
        <v>52</v>
      </c>
      <c r="AH5977" t="n">
        <v>52</v>
      </c>
      <c r="AI5977" t="n">
        <v>44715</v>
      </c>
      <c r="AJ5977" t="n">
        <v>45920</v>
      </c>
      <c r="AK5977" t="n">
        <v>46976</v>
      </c>
      <c r="AL5977" t="n">
        <v>47364</v>
      </c>
      <c r="AM5977" t="n">
        <v>47521</v>
      </c>
      <c r="AN5977" t="n">
        <v>47613</v>
      </c>
      <c r="AO5977"/>
      <c r="AP5977"/>
      <c r="AQ5977"/>
      <c r="AR5977"/>
    </row>
    <row r="5978">
      <c r="A5978" t="n">
        <v>499422</v>
      </c>
      <c r="B5978" t="s">
        <v>8396</v>
      </c>
      <c r="C5978" t="s">
        <v>4799</v>
      </c>
      <c r="D5978" t="s">
        <v>4775</v>
      </c>
      <c r="E5978" t="s">
        <v>283</v>
      </c>
      <c r="F5978" t="s">
        <v>188</v>
      </c>
      <c r="G5978" t="s">
        <v>189</v>
      </c>
      <c r="H5978" t="s">
        <v>150</v>
      </c>
      <c r="I5978" t="s">
        <v>151</v>
      </c>
      <c r="J5978" t="s">
        <v>164</v>
      </c>
      <c r="K5978"/>
      <c r="L5978" t="s">
        <v>155</v>
      </c>
      <c r="M5978" t="s">
        <v>155</v>
      </c>
      <c r="N5978" t="n">
        <v>-95.6071</v>
      </c>
      <c r="O5978" t="n">
        <v>29.7813</v>
      </c>
      <c r="P5978" t="n">
        <v>31</v>
      </c>
      <c r="Q5978" t="n">
        <v>31</v>
      </c>
      <c r="R5978" t="n">
        <v>90.3</v>
      </c>
      <c r="S5978" t="n">
        <v>12.9</v>
      </c>
      <c r="T5978" t="n">
        <v>54.8</v>
      </c>
      <c r="U5978" t="n">
        <v>9.7</v>
      </c>
      <c r="V5978" t="n">
        <v>16.1</v>
      </c>
      <c r="W5978" t="n">
        <v>0</v>
      </c>
      <c r="X5978"/>
      <c r="Y5978"/>
      <c r="Z5978" t="n">
        <v>9</v>
      </c>
      <c r="AA5978"/>
      <c r="AB5978"/>
      <c r="AC5978"/>
      <c r="AD5978"/>
      <c r="AE5978"/>
      <c r="AF5978"/>
      <c r="AG5978"/>
      <c r="AH5978"/>
      <c r="AI5978"/>
      <c r="AJ5978"/>
      <c r="AK5978"/>
      <c r="AL5978"/>
      <c r="AM5978"/>
      <c r="AN5978"/>
      <c r="AO5978"/>
      <c r="AP5978"/>
      <c r="AQ5978"/>
      <c r="AR5978"/>
    </row>
    <row r="5979">
      <c r="A5979" t="n">
        <v>499495</v>
      </c>
      <c r="B5979" t="s">
        <v>7944</v>
      </c>
      <c r="C5979" t="s">
        <v>1098</v>
      </c>
      <c r="D5979" t="s">
        <v>1078</v>
      </c>
      <c r="E5979" t="s">
        <v>147</v>
      </c>
      <c r="F5979" t="s">
        <v>188</v>
      </c>
      <c r="G5979" t="s">
        <v>189</v>
      </c>
      <c r="H5979" t="s">
        <v>150</v>
      </c>
      <c r="I5979" t="s">
        <v>186</v>
      </c>
      <c r="J5979" t="s">
        <v>164</v>
      </c>
      <c r="K5979"/>
      <c r="L5979" t="s">
        <v>155</v>
      </c>
      <c r="M5979" t="s">
        <v>155</v>
      </c>
      <c r="N5979" t="n">
        <v>-81.2084</v>
      </c>
      <c r="O5979" t="n">
        <v>28.5712</v>
      </c>
      <c r="P5979" t="n">
        <v>600</v>
      </c>
      <c r="Q5979" t="n">
        <v>600</v>
      </c>
      <c r="R5979" t="n">
        <v>95.2</v>
      </c>
      <c r="S5979" t="n">
        <v>7.8</v>
      </c>
      <c r="T5979" t="n">
        <v>71.7</v>
      </c>
      <c r="U5979" t="n">
        <v>12.3</v>
      </c>
      <c r="V5979" t="n">
        <v>1.8</v>
      </c>
      <c r="W5979" t="n">
        <v>0</v>
      </c>
      <c r="X5979"/>
      <c r="Y5979"/>
      <c r="Z5979" t="n">
        <v>14</v>
      </c>
      <c r="AA5979"/>
      <c r="AB5979"/>
      <c r="AC5979"/>
      <c r="AD5979"/>
      <c r="AE5979"/>
      <c r="AF5979" t="n">
        <v>273</v>
      </c>
      <c r="AG5979" t="n">
        <v>69</v>
      </c>
      <c r="AH5979" t="n">
        <v>69</v>
      </c>
      <c r="AI5979" t="n">
        <v>30984</v>
      </c>
      <c r="AJ5979" t="n">
        <v>30120</v>
      </c>
      <c r="AK5979" t="n">
        <v>33577</v>
      </c>
      <c r="AL5979" t="n">
        <v>34400</v>
      </c>
      <c r="AM5979" t="n">
        <v>34967</v>
      </c>
      <c r="AN5979" t="n">
        <v>34967</v>
      </c>
      <c r="AO5979" t="n">
        <v>60</v>
      </c>
      <c r="AP5979" t="n">
        <v>1</v>
      </c>
      <c r="AQ5979"/>
      <c r="AR5979"/>
    </row>
    <row r="5980">
      <c r="A5980" t="n">
        <v>499538</v>
      </c>
      <c r="B5980" t="s">
        <v>8397</v>
      </c>
      <c r="C5980" t="s">
        <v>5464</v>
      </c>
      <c r="D5980" t="s">
        <v>5462</v>
      </c>
      <c r="E5980" t="s">
        <v>5452</v>
      </c>
      <c r="F5980" t="s">
        <v>551</v>
      </c>
      <c r="G5980" t="s">
        <v>163</v>
      </c>
      <c r="H5980" t="s">
        <v>200</v>
      </c>
      <c r="I5980" t="s">
        <v>151</v>
      </c>
      <c r="J5980" t="s">
        <v>164</v>
      </c>
      <c r="K5980"/>
      <c r="L5980" t="s">
        <v>155</v>
      </c>
      <c r="M5980" t="s">
        <v>155</v>
      </c>
      <c r="N5980" t="n">
        <v>-66.1545</v>
      </c>
      <c r="O5980" t="n">
        <v>18.3992</v>
      </c>
      <c r="P5980" t="n">
        <v>21</v>
      </c>
      <c r="Q5980" t="n">
        <v>21</v>
      </c>
      <c r="R5980" t="n">
        <v>95.2</v>
      </c>
      <c r="S5980" t="n">
        <v>0</v>
      </c>
      <c r="T5980" t="n">
        <v>0</v>
      </c>
      <c r="U5980" t="n">
        <v>100</v>
      </c>
      <c r="V5980" t="n">
        <v>0</v>
      </c>
      <c r="W5980" t="n">
        <v>0</v>
      </c>
      <c r="X5980" t="n">
        <v>100</v>
      </c>
      <c r="Y5980"/>
      <c r="Z5980" t="n">
        <v>15</v>
      </c>
      <c r="AA5980"/>
      <c r="AB5980"/>
      <c r="AC5980"/>
      <c r="AD5980"/>
      <c r="AE5980"/>
      <c r="AF5980" t="n">
        <v>21</v>
      </c>
      <c r="AG5980" t="n">
        <v>0</v>
      </c>
      <c r="AH5980" t="n">
        <v>100</v>
      </c>
      <c r="AI5980" t="n">
        <v>5882</v>
      </c>
      <c r="AJ5980"/>
      <c r="AK5980"/>
      <c r="AL5980"/>
      <c r="AM5980"/>
      <c r="AN5980"/>
      <c r="AO5980"/>
      <c r="AP5980"/>
      <c r="AQ5980"/>
      <c r="AR5980"/>
    </row>
    <row r="5981">
      <c r="A5981" t="n">
        <v>499547</v>
      </c>
      <c r="B5981" t="s">
        <v>8398</v>
      </c>
      <c r="C5981" t="s">
        <v>3238</v>
      </c>
      <c r="D5981" t="s">
        <v>996</v>
      </c>
      <c r="E5981" t="s">
        <v>997</v>
      </c>
      <c r="F5981" t="s">
        <v>279</v>
      </c>
      <c r="G5981" t="s">
        <v>189</v>
      </c>
      <c r="H5981" t="s">
        <v>174</v>
      </c>
      <c r="I5981" t="s">
        <v>151</v>
      </c>
      <c r="J5981" t="s">
        <v>164</v>
      </c>
      <c r="K5981"/>
      <c r="L5981" t="s">
        <v>155</v>
      </c>
      <c r="M5981" t="s">
        <v>155</v>
      </c>
      <c r="N5981" t="n">
        <v>-73.8416</v>
      </c>
      <c r="O5981" t="n">
        <v>40.7194</v>
      </c>
      <c r="P5981" t="n">
        <v>161</v>
      </c>
      <c r="Q5981" t="n">
        <v>161</v>
      </c>
      <c r="R5981" t="n">
        <v>88.8</v>
      </c>
      <c r="S5981" t="n">
        <v>13.7</v>
      </c>
      <c r="T5981" t="n">
        <v>5</v>
      </c>
      <c r="U5981" t="n">
        <v>57.8</v>
      </c>
      <c r="V5981" t="n">
        <v>18</v>
      </c>
      <c r="W5981" t="n">
        <v>0</v>
      </c>
      <c r="X5981" t="n">
        <v>100</v>
      </c>
      <c r="Y5981" t="n">
        <v>100</v>
      </c>
      <c r="Z5981" t="n">
        <v>15</v>
      </c>
      <c r="AA5981"/>
      <c r="AB5981"/>
      <c r="AC5981"/>
      <c r="AD5981"/>
      <c r="AE5981"/>
      <c r="AF5981" t="n">
        <v>94</v>
      </c>
      <c r="AG5981" t="n">
        <v>0</v>
      </c>
      <c r="AH5981" t="n">
        <v>0</v>
      </c>
      <c r="AI5981"/>
      <c r="AJ5981"/>
      <c r="AK5981"/>
      <c r="AL5981"/>
      <c r="AM5981"/>
      <c r="AN5981"/>
      <c r="AO5981"/>
      <c r="AP5981"/>
      <c r="AQ5981"/>
      <c r="AR5981"/>
    </row>
    <row r="5982">
      <c r="A5982" t="n">
        <v>499556</v>
      </c>
      <c r="B5982" t="s">
        <v>8399</v>
      </c>
      <c r="C5982" t="s">
        <v>1275</v>
      </c>
      <c r="D5982" t="s">
        <v>1175</v>
      </c>
      <c r="E5982" t="s">
        <v>147</v>
      </c>
      <c r="F5982" t="s">
        <v>199</v>
      </c>
      <c r="G5982" t="s">
        <v>189</v>
      </c>
      <c r="H5982" t="s">
        <v>200</v>
      </c>
      <c r="I5982" t="s">
        <v>151</v>
      </c>
      <c r="J5982" t="s">
        <v>164</v>
      </c>
      <c r="K5982"/>
      <c r="L5982" t="s">
        <v>155</v>
      </c>
      <c r="M5982" t="s">
        <v>155</v>
      </c>
      <c r="N5982" t="n">
        <v>-84.203</v>
      </c>
      <c r="O5982" t="n">
        <v>31.6032</v>
      </c>
      <c r="P5982" t="n">
        <v>5</v>
      </c>
      <c r="Q5982" t="n">
        <v>5</v>
      </c>
      <c r="R5982" t="n">
        <v>100</v>
      </c>
      <c r="S5982" t="n">
        <v>0</v>
      </c>
      <c r="T5982" t="n">
        <v>100</v>
      </c>
      <c r="U5982" t="n">
        <v>0</v>
      </c>
      <c r="V5982" t="n">
        <v>0</v>
      </c>
      <c r="W5982" t="n">
        <v>0</v>
      </c>
      <c r="X5982" t="n">
        <v>100</v>
      </c>
      <c r="Y5982" t="n">
        <v>0</v>
      </c>
      <c r="Z5982" t="n">
        <v>5</v>
      </c>
      <c r="AA5982"/>
      <c r="AB5982"/>
      <c r="AC5982"/>
      <c r="AD5982"/>
      <c r="AE5982"/>
      <c r="AF5982" t="n">
        <v>1</v>
      </c>
      <c r="AG5982" t="n">
        <v>0</v>
      </c>
      <c r="AH5982" t="n">
        <v>0</v>
      </c>
      <c r="AI5982"/>
      <c r="AJ5982"/>
      <c r="AK5982"/>
      <c r="AL5982"/>
      <c r="AM5982"/>
      <c r="AN5982"/>
      <c r="AO5982"/>
      <c r="AP5982"/>
      <c r="AQ5982"/>
      <c r="AR5982"/>
    </row>
    <row r="5983">
      <c r="A5983" t="n">
        <v>499608</v>
      </c>
      <c r="B5983" t="s">
        <v>8400</v>
      </c>
      <c r="C5983" t="s">
        <v>4060</v>
      </c>
      <c r="D5983" t="s">
        <v>4049</v>
      </c>
      <c r="E5983" t="s">
        <v>283</v>
      </c>
      <c r="F5983" t="s">
        <v>199</v>
      </c>
      <c r="G5983" t="s">
        <v>189</v>
      </c>
      <c r="H5983" t="s">
        <v>200</v>
      </c>
      <c r="I5983" t="s">
        <v>151</v>
      </c>
      <c r="J5983" t="s">
        <v>164</v>
      </c>
      <c r="K5983"/>
      <c r="L5983" t="s">
        <v>155</v>
      </c>
      <c r="M5983" t="s">
        <v>155</v>
      </c>
      <c r="N5983" t="n">
        <v>-97.5516</v>
      </c>
      <c r="O5983" t="n">
        <v>35.3938</v>
      </c>
      <c r="P5983" t="n">
        <v>22</v>
      </c>
      <c r="Q5983" t="n">
        <v>22</v>
      </c>
      <c r="R5983" t="n">
        <v>90.9</v>
      </c>
      <c r="S5983" t="n">
        <v>63.6</v>
      </c>
      <c r="T5983" t="n">
        <v>0</v>
      </c>
      <c r="U5983" t="n">
        <v>18.2</v>
      </c>
      <c r="V5983" t="n">
        <v>4.5</v>
      </c>
      <c r="W5983" t="n">
        <v>0</v>
      </c>
      <c r="X5983" t="n">
        <v>100</v>
      </c>
      <c r="Y5983"/>
      <c r="Z5983" t="n">
        <v>4</v>
      </c>
      <c r="AA5983"/>
      <c r="AB5983"/>
      <c r="AC5983"/>
      <c r="AD5983"/>
      <c r="AE5983"/>
      <c r="AF5983" t="n">
        <v>6</v>
      </c>
      <c r="AG5983" t="n">
        <v>0</v>
      </c>
      <c r="AH5983" t="n">
        <v>0</v>
      </c>
      <c r="AI5983"/>
      <c r="AJ5983"/>
      <c r="AK5983"/>
      <c r="AL5983"/>
      <c r="AM5983"/>
      <c r="AN5983"/>
      <c r="AO5983"/>
      <c r="AP5983"/>
      <c r="AQ5983"/>
      <c r="AR5983"/>
    </row>
    <row r="5984">
      <c r="A5984" t="n">
        <v>499635</v>
      </c>
      <c r="B5984" t="s">
        <v>8401</v>
      </c>
      <c r="C5984" t="s">
        <v>5476</v>
      </c>
      <c r="D5984" t="s">
        <v>5462</v>
      </c>
      <c r="E5984" t="s">
        <v>5452</v>
      </c>
      <c r="F5984" t="s">
        <v>162</v>
      </c>
      <c r="G5984" t="s">
        <v>163</v>
      </c>
      <c r="H5984" t="s">
        <v>150</v>
      </c>
      <c r="I5984" t="s">
        <v>151</v>
      </c>
      <c r="J5984"/>
      <c r="K5984"/>
      <c r="L5984" t="s">
        <v>155</v>
      </c>
      <c r="M5984" t="s">
        <v>155</v>
      </c>
      <c r="N5984" t="n">
        <v>-66.0253</v>
      </c>
      <c r="O5984" t="n">
        <v>18.2426</v>
      </c>
      <c r="P5984"/>
      <c r="Q5984"/>
      <c r="R5984"/>
      <c r="S5984"/>
      <c r="T5984"/>
      <c r="U5984"/>
      <c r="V5984"/>
      <c r="W5984"/>
      <c r="X5984"/>
      <c r="Y5984"/>
      <c r="Z5984"/>
      <c r="AA5984"/>
      <c r="AB5984"/>
      <c r="AC5984"/>
      <c r="AD5984"/>
      <c r="AE5984"/>
      <c r="AF5984"/>
      <c r="AG5984"/>
      <c r="AH5984"/>
      <c r="AI5984"/>
      <c r="AJ5984"/>
      <c r="AK5984"/>
      <c r="AL5984"/>
      <c r="AM5984"/>
      <c r="AN5984"/>
      <c r="AO5984"/>
      <c r="AP5984"/>
      <c r="AQ5984"/>
      <c r="AR5984"/>
    </row>
    <row r="5985">
      <c r="A5985" t="n">
        <v>499662</v>
      </c>
      <c r="B5985" t="s">
        <v>8402</v>
      </c>
      <c r="C5985" t="s">
        <v>285</v>
      </c>
      <c r="D5985" t="s">
        <v>282</v>
      </c>
      <c r="E5985" t="s">
        <v>283</v>
      </c>
      <c r="F5985" t="s">
        <v>279</v>
      </c>
      <c r="G5985" t="s">
        <v>189</v>
      </c>
      <c r="H5985" t="s">
        <v>174</v>
      </c>
      <c r="I5985" t="s">
        <v>151</v>
      </c>
      <c r="J5985"/>
      <c r="K5985"/>
      <c r="L5985" t="s">
        <v>155</v>
      </c>
      <c r="M5985" t="s">
        <v>155</v>
      </c>
      <c r="N5985" t="n">
        <v>-112.0104</v>
      </c>
      <c r="O5985" t="n">
        <v>33.4102</v>
      </c>
      <c r="P5985"/>
      <c r="Q5985"/>
      <c r="R5985"/>
      <c r="S5985"/>
      <c r="T5985"/>
      <c r="U5985"/>
      <c r="V5985"/>
      <c r="W5985"/>
      <c r="X5985"/>
      <c r="Y5985"/>
      <c r="Z5985"/>
      <c r="AA5985"/>
      <c r="AB5985"/>
      <c r="AC5985"/>
      <c r="AD5985"/>
      <c r="AE5985"/>
      <c r="AF5985"/>
      <c r="AG5985"/>
      <c r="AH5985"/>
      <c r="AI5985"/>
      <c r="AJ5985"/>
      <c r="AK5985"/>
      <c r="AL5985"/>
      <c r="AM5985"/>
      <c r="AN5985"/>
      <c r="AO5985"/>
      <c r="AP5985"/>
      <c r="AQ5985"/>
      <c r="AR5985"/>
    </row>
    <row r="5986">
      <c r="A5986" t="n">
        <v>499671</v>
      </c>
      <c r="B5986" t="s">
        <v>8403</v>
      </c>
      <c r="C5986" t="s">
        <v>2977</v>
      </c>
      <c r="D5986" t="s">
        <v>2978</v>
      </c>
      <c r="E5986" t="s">
        <v>267</v>
      </c>
      <c r="F5986" t="s">
        <v>188</v>
      </c>
      <c r="G5986" t="s">
        <v>189</v>
      </c>
      <c r="H5986" t="s">
        <v>150</v>
      </c>
      <c r="I5986" t="s">
        <v>186</v>
      </c>
      <c r="J5986"/>
      <c r="K5986"/>
      <c r="L5986" t="s">
        <v>155</v>
      </c>
      <c r="M5986" t="s">
        <v>155</v>
      </c>
      <c r="N5986" t="n">
        <v>-115.2949</v>
      </c>
      <c r="O5986" t="n">
        <v>36.0719</v>
      </c>
      <c r="P5986"/>
      <c r="Q5986"/>
      <c r="R5986"/>
      <c r="S5986"/>
      <c r="T5986"/>
      <c r="U5986"/>
      <c r="V5986"/>
      <c r="W5986"/>
      <c r="X5986"/>
      <c r="Y5986"/>
      <c r="Z5986"/>
      <c r="AA5986"/>
      <c r="AB5986"/>
      <c r="AC5986"/>
      <c r="AD5986"/>
      <c r="AE5986"/>
      <c r="AF5986"/>
      <c r="AG5986"/>
      <c r="AH5986"/>
      <c r="AI5986"/>
      <c r="AJ5986"/>
      <c r="AK5986"/>
      <c r="AL5986"/>
      <c r="AM5986"/>
      <c r="AN5986"/>
      <c r="AO5986"/>
      <c r="AP5986"/>
      <c r="AQ5986"/>
      <c r="AR5986"/>
    </row>
    <row r="5987">
      <c r="A5987" t="n">
        <v>499680</v>
      </c>
      <c r="B5987" t="s">
        <v>8404</v>
      </c>
      <c r="C5987" t="s">
        <v>8405</v>
      </c>
      <c r="D5987" t="s">
        <v>1445</v>
      </c>
      <c r="E5987" t="s">
        <v>1434</v>
      </c>
      <c r="F5987" t="s">
        <v>279</v>
      </c>
      <c r="G5987" t="s">
        <v>189</v>
      </c>
      <c r="H5987" t="s">
        <v>174</v>
      </c>
      <c r="I5987" t="s">
        <v>186</v>
      </c>
      <c r="J5987" t="s">
        <v>164</v>
      </c>
      <c r="K5987"/>
      <c r="L5987" t="s">
        <v>155</v>
      </c>
      <c r="M5987" t="s">
        <v>155</v>
      </c>
      <c r="N5987" t="n">
        <v>-87.4017</v>
      </c>
      <c r="O5987" t="n">
        <v>41.4742</v>
      </c>
      <c r="P5987" t="n">
        <v>66</v>
      </c>
      <c r="Q5987" t="n">
        <v>66</v>
      </c>
      <c r="R5987" t="n">
        <v>87.9</v>
      </c>
      <c r="S5987" t="n">
        <v>16.7</v>
      </c>
      <c r="T5987" t="n">
        <v>40.9</v>
      </c>
      <c r="U5987" t="n">
        <v>33.3</v>
      </c>
      <c r="V5987" t="n">
        <v>0</v>
      </c>
      <c r="W5987" t="n">
        <v>0</v>
      </c>
      <c r="X5987"/>
      <c r="Y5987"/>
      <c r="Z5987" t="n">
        <v>15</v>
      </c>
      <c r="AA5987"/>
      <c r="AB5987"/>
      <c r="AC5987"/>
      <c r="AD5987"/>
      <c r="AE5987"/>
      <c r="AF5987" t="n">
        <v>18</v>
      </c>
      <c r="AG5987" t="n">
        <v>0</v>
      </c>
      <c r="AH5987" t="n">
        <v>0</v>
      </c>
      <c r="AI5987"/>
      <c r="AJ5987"/>
      <c r="AK5987"/>
      <c r="AL5987"/>
      <c r="AM5987"/>
      <c r="AN5987"/>
      <c r="AO5987" t="n">
        <v>42</v>
      </c>
      <c r="AP5987"/>
      <c r="AQ5987"/>
      <c r="AR5987"/>
    </row>
    <row r="5988">
      <c r="A5988" t="n">
        <v>499705</v>
      </c>
      <c r="B5988" t="s">
        <v>8406</v>
      </c>
      <c r="C5988" t="s">
        <v>4829</v>
      </c>
      <c r="D5988" t="s">
        <v>4775</v>
      </c>
      <c r="E5988" t="s">
        <v>283</v>
      </c>
      <c r="F5988" t="s">
        <v>199</v>
      </c>
      <c r="G5988" t="s">
        <v>189</v>
      </c>
      <c r="H5988" t="s">
        <v>200</v>
      </c>
      <c r="I5988" t="s">
        <v>151</v>
      </c>
      <c r="J5988" t="s">
        <v>164</v>
      </c>
      <c r="K5988"/>
      <c r="L5988" t="s">
        <v>155</v>
      </c>
      <c r="M5988" t="s">
        <v>155</v>
      </c>
      <c r="N5988" t="n">
        <v>-96.9371</v>
      </c>
      <c r="O5988" t="n">
        <v>32.8361</v>
      </c>
      <c r="P5988"/>
      <c r="Q5988"/>
      <c r="R5988"/>
      <c r="S5988"/>
      <c r="T5988"/>
      <c r="U5988"/>
      <c r="V5988"/>
      <c r="W5988"/>
      <c r="X5988"/>
      <c r="Y5988"/>
      <c r="Z5988" t="n">
        <v>30</v>
      </c>
      <c r="AA5988"/>
      <c r="AB5988"/>
      <c r="AC5988"/>
      <c r="AD5988"/>
      <c r="AE5988"/>
      <c r="AF5988"/>
      <c r="AG5988"/>
      <c r="AH5988"/>
      <c r="AI5988"/>
      <c r="AJ5988"/>
      <c r="AK5988"/>
      <c r="AL5988"/>
      <c r="AM5988"/>
      <c r="AN5988"/>
      <c r="AO5988"/>
      <c r="AP5988"/>
      <c r="AQ5988"/>
      <c r="AR5988"/>
    </row>
    <row r="5989">
      <c r="A5989" t="n">
        <v>499723</v>
      </c>
      <c r="B5989" t="s">
        <v>8407</v>
      </c>
      <c r="C5989" t="s">
        <v>2031</v>
      </c>
      <c r="D5989" t="s">
        <v>4545</v>
      </c>
      <c r="E5989" t="s">
        <v>147</v>
      </c>
      <c r="F5989" t="s">
        <v>199</v>
      </c>
      <c r="G5989" t="s">
        <v>189</v>
      </c>
      <c r="H5989" t="s">
        <v>200</v>
      </c>
      <c r="I5989" t="s">
        <v>151</v>
      </c>
      <c r="J5989" t="s">
        <v>164</v>
      </c>
      <c r="K5989"/>
      <c r="L5989" t="s">
        <v>155</v>
      </c>
      <c r="M5989" t="s">
        <v>155</v>
      </c>
      <c r="N5989" t="n">
        <v>-81.0901</v>
      </c>
      <c r="O5989" t="n">
        <v>34.0345</v>
      </c>
      <c r="P5989" t="n">
        <v>7</v>
      </c>
      <c r="Q5989" t="n">
        <v>7</v>
      </c>
      <c r="R5989" t="n">
        <v>42.9</v>
      </c>
      <c r="S5989" t="n">
        <v>0</v>
      </c>
      <c r="T5989" t="n">
        <v>100</v>
      </c>
      <c r="U5989" t="n">
        <v>0</v>
      </c>
      <c r="V5989" t="n">
        <v>0</v>
      </c>
      <c r="W5989" t="n">
        <v>0</v>
      </c>
      <c r="X5989"/>
      <c r="Y5989"/>
      <c r="Z5989" t="n">
        <v>10</v>
      </c>
      <c r="AA5989"/>
      <c r="AB5989"/>
      <c r="AC5989"/>
      <c r="AD5989"/>
      <c r="AE5989"/>
      <c r="AF5989" t="n">
        <v>3</v>
      </c>
      <c r="AG5989" t="n">
        <v>0</v>
      </c>
      <c r="AH5989" t="n">
        <v>36</v>
      </c>
      <c r="AI5989"/>
      <c r="AJ5989" t="n">
        <v>41408</v>
      </c>
      <c r="AK5989"/>
      <c r="AL5989"/>
      <c r="AM5989"/>
      <c r="AN5989"/>
      <c r="AO5989"/>
      <c r="AP5989"/>
      <c r="AQ5989"/>
      <c r="AR5989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.71" hidden="0" customWidth="1"/>
    <col min="3" max="3" width="3.71" hidden="0" customWidth="1"/>
    <col min="4" max="4" width="12.71" hidden="0" customWidth="1"/>
    <col min="5" max="5" width="12.71" hidden="0" customWidth="1"/>
    <col min="6" max="6" width="14.71" hidden="0" customWidth="1"/>
    <col min="7" max="7" width="10.71" hidden="0" customWidth="1"/>
  </cols>
  <sheetData>
    <row r="1">
      <c r="A1" s="1" t="s">
        <v>8408</v>
      </c>
    </row>
    <row r="2" ht="36" customHeight="1">
      <c r="A2" s="2" t="s">
        <v>8409</v>
      </c>
    </row>
    <row r="4">
      <c r="A4" s="3" t="s">
        <v>8410</v>
      </c>
      <c r="B4" s="3" t="s">
        <v>8411</v>
      </c>
      <c r="D4" s="3" t="s">
        <v>8426</v>
      </c>
      <c r="E4" s="3" t="s">
        <v>8427</v>
      </c>
      <c r="F4" s="3" t="s">
        <v>8428</v>
      </c>
      <c r="G4" s="3" t="s">
        <v>8429</v>
      </c>
    </row>
    <row r="5">
      <c r="A5" t="s">
        <v>8412</v>
      </c>
      <c r="B5" s="5" t="str">
        <f>=COUNTIFS(Institutions[level],"4-year",Institutions[grad_rate_bach_6yr],"&lt;&gt;")</f>
      </c>
      <c r="D5" t="n">
        <v>0</v>
      </c>
      <c r="E5" t="n">
        <v>10</v>
      </c>
      <c r="F5" t="str">
        <f>=COUNTIFS(Institutions[level],"4-year",Institutions[grad_rate_bach_6yr],"&gt;="&amp;D5,Institutions[grad_rate_bach_6yr],"&lt;"&amp;E5)</f>
      </c>
      <c r="G5" s="6" t="str">
        <f>=F5/$B$5</f>
      </c>
    </row>
    <row r="6">
      <c r="A6" t="s">
        <v>8413</v>
      </c>
      <c r="B6" s="5" t="str">
        <f>=AVERAGEIFS(Institutions[grad_rate_bach_6yr],Institutions[level],"4-year")</f>
      </c>
      <c r="D6" t="n">
        <v>10</v>
      </c>
      <c r="E6" t="n">
        <v>20</v>
      </c>
      <c r="F6" t="str">
        <f>=COUNTIFS(Institutions[level],"4-year",Institutions[grad_rate_bach_6yr],"&gt;="&amp;D6,Institutions[grad_rate_bach_6yr],"&lt;"&amp;E6)</f>
      </c>
      <c r="G6" s="6" t="str">
        <f>=F6/$B$5</f>
      </c>
    </row>
    <row r="7">
      <c r="A7" t="s">
        <v>8414</v>
      </c>
      <c r="B7" s="5" t="str">
        <f t="array" ref="B7:B7">=MEDIAN(IF(Institutions[level]="4-year",Institutions[grad_rate_bach_6yr]))</f>
      </c>
      <c r="D7" t="n">
        <v>20</v>
      </c>
      <c r="E7" t="n">
        <v>30</v>
      </c>
      <c r="F7" t="str">
        <f>=COUNTIFS(Institutions[level],"4-year",Institutions[grad_rate_bach_6yr],"&gt;="&amp;D7,Institutions[grad_rate_bach_6yr],"&lt;"&amp;E7)</f>
      </c>
      <c r="G7" s="6" t="str">
        <f>=F7/$B$5</f>
      </c>
    </row>
    <row r="8">
      <c r="A8" t="s">
        <v>8415</v>
      </c>
      <c r="B8" s="5" t="str">
        <f t="array" ref="B8:B8">=_xlfn.STDEV.S(IF(Institutions[level]="4-year",Institutions[grad_rate_bach_6yr]))</f>
      </c>
      <c r="D8" t="n">
        <v>30</v>
      </c>
      <c r="E8" t="n">
        <v>40</v>
      </c>
      <c r="F8" t="str">
        <f>=COUNTIFS(Institutions[level],"4-year",Institutions[grad_rate_bach_6yr],"&gt;="&amp;D8,Institutions[grad_rate_bach_6yr],"&lt;"&amp;E8)</f>
      </c>
      <c r="G8" s="6" t="str">
        <f>=F8/$B$5</f>
      </c>
    </row>
    <row r="9">
      <c r="A9" t="s">
        <v>8416</v>
      </c>
      <c r="B9" s="5" t="str">
        <f t="array" ref="B9:B9">=SKEW(IF(Institutions[level]="4-year",Institutions[grad_rate_bach_6yr]))</f>
      </c>
      <c r="D9" t="n">
        <v>40</v>
      </c>
      <c r="E9" t="n">
        <v>50</v>
      </c>
      <c r="F9" t="str">
        <f>=COUNTIFS(Institutions[level],"4-year",Institutions[grad_rate_bach_6yr],"&gt;="&amp;D9,Institutions[grad_rate_bach_6yr],"&lt;"&amp;E9)</f>
      </c>
      <c r="G9" s="6" t="str">
        <f>=F9/$B$5</f>
      </c>
    </row>
    <row r="10">
      <c r="A10" t="s">
        <v>8417</v>
      </c>
      <c r="B10" s="5" t="str">
        <f>=_xlfn.MINIFS(Institutions[grad_rate_bach_6yr],Institutions[level],"4-year")</f>
      </c>
      <c r="D10" t="n">
        <v>50</v>
      </c>
      <c r="E10" t="n">
        <v>60</v>
      </c>
      <c r="F10" t="str">
        <f>=COUNTIFS(Institutions[level],"4-year",Institutions[grad_rate_bach_6yr],"&gt;="&amp;D10,Institutions[grad_rate_bach_6yr],"&lt;"&amp;E10)</f>
      </c>
      <c r="G10" s="6" t="str">
        <f>=F10/$B$5</f>
      </c>
    </row>
    <row r="11">
      <c r="A11" t="s">
        <v>8418</v>
      </c>
      <c r="B11" s="5" t="str">
        <f t="array" ref="B11:B11">=_xlfn.PERCENTILE.INC(IF(Institutions[level]="4-year",Institutions[grad_rate_bach_6yr]),0.25)</f>
      </c>
      <c r="D11" t="n">
        <v>60</v>
      </c>
      <c r="E11" t="n">
        <v>70</v>
      </c>
      <c r="F11" t="str">
        <f>=COUNTIFS(Institutions[level],"4-year",Institutions[grad_rate_bach_6yr],"&gt;="&amp;D11,Institutions[grad_rate_bach_6yr],"&lt;"&amp;E11)</f>
      </c>
      <c r="G11" s="6" t="str">
        <f>=F11/$B$5</f>
      </c>
    </row>
    <row r="12">
      <c r="A12" t="s">
        <v>8419</v>
      </c>
      <c r="B12" s="5" t="str">
        <f t="array" ref="B12:B12">=_xlfn.PERCENTILE.INC(IF(Institutions[level]="4-year",Institutions[grad_rate_bach_6yr]),0.75)</f>
      </c>
      <c r="D12" t="n">
        <v>70</v>
      </c>
      <c r="E12" t="n">
        <v>80</v>
      </c>
      <c r="F12" t="str">
        <f>=COUNTIFS(Institutions[level],"4-year",Institutions[grad_rate_bach_6yr],"&gt;="&amp;D12,Institutions[grad_rate_bach_6yr],"&lt;"&amp;E12)</f>
      </c>
      <c r="G12" s="6" t="str">
        <f>=F12/$B$5</f>
      </c>
    </row>
    <row r="13">
      <c r="A13" t="s">
        <v>8420</v>
      </c>
      <c r="B13" s="5" t="str">
        <f>=_xlfn.MAXIFS(Institutions[grad_rate_bach_6yr],Institutions[level],"4-year")</f>
      </c>
      <c r="D13" t="n">
        <v>80</v>
      </c>
      <c r="E13" t="n">
        <v>90</v>
      </c>
      <c r="F13" t="str">
        <f>=COUNTIFS(Institutions[level],"4-year",Institutions[grad_rate_bach_6yr],"&gt;="&amp;D13,Institutions[grad_rate_bach_6yr],"&lt;"&amp;E13)</f>
      </c>
      <c r="G13" s="6" t="str">
        <f>=F13/$B$5</f>
      </c>
    </row>
    <row r="14">
      <c r="D14" t="n">
        <v>90</v>
      </c>
      <c r="E14" t="n">
        <v>100</v>
      </c>
      <c r="F14" t="str">
        <f>=COUNTIFS(Institutions[level],"4-year",Institutions[grad_rate_bach_6yr],"&gt;="&amp;D14,Institutions[grad_rate_bach_6yr],"&lt;="&amp;E14)</f>
      </c>
      <c r="G14" s="6" t="str">
        <f>=F14/$B$5</f>
      </c>
    </row>
    <row r="16" ht="48" customHeight="1">
      <c r="D16" s="2" t="s">
        <v>8430</v>
      </c>
    </row>
  </sheetData>
  <mergeCells count="2">
    <mergeCell ref="A2:D2"/>
    <mergeCell ref="D16:H16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0.71" hidden="0" customWidth="1"/>
    <col min="3" max="3" width="14.71" hidden="0" customWidth="1"/>
    <col min="4" max="4" width="18.71" hidden="0" customWidth="1"/>
    <col min="5" max="5" width="18.71" hidden="0" customWidth="1"/>
    <col min="6" max="6" width="22.71" hidden="0" customWidth="1"/>
    <col min="7" max="7" width="3.71" hidden="0" customWidth="1"/>
    <col min="8" max="8" width="30.71" hidden="0" customWidth="1"/>
    <col min="9" max="9" width="14.71" hidden="0" customWidth="1"/>
    <col min="10" max="10" width="16.71" hidden="0" customWidth="1"/>
    <col min="11" max="11" width="3.71" hidden="0" customWidth="1"/>
  </cols>
  <sheetData>
    <row r="1">
      <c r="A1" s="1" t="s">
        <v>8431</v>
      </c>
    </row>
    <row r="2" ht="36" customHeight="1">
      <c r="A2" s="2" t="s">
        <v>8432</v>
      </c>
    </row>
    <row r="4">
      <c r="A4" s="3" t="s">
        <v>8433</v>
      </c>
      <c r="B4" s="3" t="s">
        <v>8434</v>
      </c>
      <c r="C4" s="3" t="s">
        <v>8435</v>
      </c>
      <c r="D4" s="3" t="s">
        <v>8436</v>
      </c>
      <c r="E4" s="3" t="s">
        <v>8437</v>
      </c>
      <c r="F4" s="3" t="s">
        <v>8438</v>
      </c>
      <c r="H4" s="3" t="s">
        <v>8439</v>
      </c>
      <c r="I4" s="3"/>
      <c r="J4" s="3"/>
    </row>
    <row r="5">
      <c r="A5" s="4" t="s">
        <v>6</v>
      </c>
      <c r="B5" t="str">
        <f>=COUNTBLANK(Institutions[unitid])</f>
      </c>
      <c r="C5" s="7" t="str">
        <f>=B5/ROWS(Institutions)</f>
      </c>
      <c r="D5" s="7" t="str">
        <f>=COUNTIFS(Institutions[level],"4-year",Institutions[unitid],"")/COUNTIFS(Institutions[level],"4-year")</f>
      </c>
      <c r="E5" s="7" t="str">
        <f>=COUNTIFS(Institutions[level],"2-year",Institutions[unitid],"")/COUNTIFS(Institutions[level],"2-year")</f>
      </c>
      <c r="F5" s="7" t="str">
        <f>=COUNTIFS(Institutions[level],"Less than 2-year",Institutions[unitid],"")/COUNTIFS(Institutions[level],"Less than 2-year")</f>
      </c>
      <c r="H5" s="3" t="s">
        <v>8440</v>
      </c>
      <c r="I5" s="3" t="s">
        <v>8441</v>
      </c>
      <c r="J5" s="3" t="s">
        <v>8442</v>
      </c>
    </row>
    <row r="6">
      <c r="A6" s="4" t="s">
        <v>10</v>
      </c>
      <c r="B6" t="str">
        <f>=COUNTBLANK(Institutions[name])</f>
      </c>
      <c r="C6" s="7" t="str">
        <f>=B6/ROWS(Institutions)</f>
      </c>
      <c r="D6" s="7" t="str">
        <f>=COUNTIFS(Institutions[level],"4-year",Institutions[name],"")/COUNTIFS(Institutions[level],"4-year")</f>
      </c>
      <c r="E6" s="7" t="str">
        <f>=COUNTIFS(Institutions[level],"2-year",Institutions[name],"")/COUNTIFS(Institutions[level],"2-year")</f>
      </c>
      <c r="F6" s="7" t="str">
        <f>=COUNTIFS(Institutions[level],"Less than 2-year",Institutions[name],"")/COUNTIFS(Institutions[level],"Less than 2-year")</f>
      </c>
      <c r="H6" t="s">
        <v>8428</v>
      </c>
      <c r="I6" s="8" t="str">
        <f>=COUNTIFS(Institutions[level],"4-year",Institutions[stu_fac_ratio],"")</f>
      </c>
      <c r="J6" s="8" t="str">
        <f>=COUNTIFS(Institutions[level],"4-year",Institutions[stu_fac_ratio],"&lt;&gt;")</f>
      </c>
    </row>
    <row r="7">
      <c r="A7" s="4" t="s">
        <v>13</v>
      </c>
      <c r="B7" t="str">
        <f>=COUNTBLANK(Institutions[city])</f>
      </c>
      <c r="C7" s="7" t="str">
        <f>=B7/ROWS(Institutions)</f>
      </c>
      <c r="D7" s="7" t="str">
        <f>=COUNTIFS(Institutions[level],"4-year",Institutions[city],"")/COUNTIFS(Institutions[level],"4-year")</f>
      </c>
      <c r="E7" s="7" t="str">
        <f>=COUNTIFS(Institutions[level],"2-year",Institutions[city],"")/COUNTIFS(Institutions[level],"2-year")</f>
      </c>
      <c r="F7" s="7" t="str">
        <f>=COUNTIFS(Institutions[level],"Less than 2-year",Institutions[city],"")/COUNTIFS(Institutions[level],"Less than 2-year")</f>
      </c>
      <c r="H7" t="s">
        <v>8443</v>
      </c>
      <c r="I7" s="8" t="str">
        <f t="array" ref="I7:I7">=MEDIAN(IF((Institutions[level]="4-year")*(Institutions[stu_fac_ratio]=""),Institutions[headcount]))</f>
      </c>
      <c r="J7" s="8" t="str">
        <f t="array" ref="J7:J7">=MEDIAN(IF((Institutions[level]="4-year")*(Institutions[stu_fac_ratio]&lt;&gt;""),Institutions[headcount]))</f>
      </c>
    </row>
    <row r="8">
      <c r="A8" s="4" t="s">
        <v>16</v>
      </c>
      <c r="B8" t="str">
        <f>=COUNTBLANK(Institutions[state])</f>
      </c>
      <c r="C8" s="7" t="str">
        <f>=B8/ROWS(Institutions)</f>
      </c>
      <c r="D8" s="7" t="str">
        <f>=COUNTIFS(Institutions[level],"4-year",Institutions[state],"")/COUNTIFS(Institutions[level],"4-year")</f>
      </c>
      <c r="E8" s="7" t="str">
        <f>=COUNTIFS(Institutions[level],"2-year",Institutions[state],"")/COUNTIFS(Institutions[level],"2-year")</f>
      </c>
      <c r="F8" s="7" t="str">
        <f>=COUNTIFS(Institutions[level],"Less than 2-year",Institutions[state],"")/COUNTIFS(Institutions[level],"Less than 2-year")</f>
      </c>
      <c r="H8" t="s">
        <v>8444</v>
      </c>
      <c r="I8" s="9" t="str">
        <f>=COUNTIFS(Institutions[level],"4-year",Institutions[stu_fac_ratio],"",Institutions[size],"Under 1,000")/I6</f>
      </c>
      <c r="J8" s="9" t="str">
        <f>=COUNTIFS(Institutions[level],"4-year",Institutions[stu_fac_ratio],"&lt;&gt;",Institutions[size],"Under 1,000")/J6</f>
      </c>
    </row>
    <row r="9">
      <c r="A9" s="4" t="s">
        <v>19</v>
      </c>
      <c r="B9" t="str">
        <f>=COUNTBLANK(Institutions[region])</f>
      </c>
      <c r="C9" s="7" t="str">
        <f>=B9/ROWS(Institutions)</f>
      </c>
      <c r="D9" s="7" t="str">
        <f>=COUNTIFS(Institutions[level],"4-year",Institutions[region],"")/COUNTIFS(Institutions[level],"4-year")</f>
      </c>
      <c r="E9" s="7" t="str">
        <f>=COUNTIFS(Institutions[level],"2-year",Institutions[region],"")/COUNTIFS(Institutions[level],"2-year")</f>
      </c>
      <c r="F9" s="7" t="str">
        <f>=COUNTIFS(Institutions[level],"Less than 2-year",Institutions[region],"")/COUNTIFS(Institutions[level],"Less than 2-year")</f>
      </c>
      <c r="H9" t="s">
        <v>8445</v>
      </c>
      <c r="I9" s="5" t="str">
        <f>=AVERAGEIFS(Institutions[grad_rate_bach_6yr],Institutions[level],"4-year",Institutions[stu_fac_ratio],"")</f>
      </c>
      <c r="J9" s="5" t="str">
        <f>=AVERAGEIFS(Institutions[grad_rate_bach_6yr],Institutions[level],"4-year",Institutions[stu_fac_ratio],"&lt;&gt;")</f>
      </c>
    </row>
    <row r="10">
      <c r="A10" s="4" t="s">
        <v>22</v>
      </c>
      <c r="B10" t="str">
        <f>=COUNTBLANK(Institutions[sector])</f>
      </c>
      <c r="C10" s="7" t="str">
        <f>=B10/ROWS(Institutions)</f>
      </c>
      <c r="D10" s="7" t="str">
        <f>=COUNTIFS(Institutions[level],"4-year",Institutions[sector],"")/COUNTIFS(Institutions[level],"4-year")</f>
      </c>
      <c r="E10" s="7" t="str">
        <f>=COUNTIFS(Institutions[level],"2-year",Institutions[sector],"")/COUNTIFS(Institutions[level],"2-year")</f>
      </c>
      <c r="F10" s="7" t="str">
        <f>=COUNTIFS(Institutions[level],"Less than 2-year",Institutions[sector],"")/COUNTIFS(Institutions[level],"Less than 2-year")</f>
      </c>
    </row>
    <row r="11" ht="60" customHeight="1">
      <c r="A11" s="4" t="s">
        <v>25</v>
      </c>
      <c r="B11" t="str">
        <f>=COUNTBLANK(Institutions[control])</f>
      </c>
      <c r="C11" s="7" t="str">
        <f>=B11/ROWS(Institutions)</f>
      </c>
      <c r="D11" s="7" t="str">
        <f>=COUNTIFS(Institutions[level],"4-year",Institutions[control],"")/COUNTIFS(Institutions[level],"4-year")</f>
      </c>
      <c r="E11" s="7" t="str">
        <f>=COUNTIFS(Institutions[level],"2-year",Institutions[control],"")/COUNTIFS(Institutions[level],"2-year")</f>
      </c>
      <c r="F11" s="7" t="str">
        <f>=COUNTIFS(Institutions[level],"Less than 2-year",Institutions[control],"")/COUNTIFS(Institutions[level],"Less than 2-year")</f>
      </c>
      <c r="H11" s="2" t="s">
        <v>8448</v>
      </c>
    </row>
    <row r="12">
      <c r="A12" s="4" t="s">
        <v>28</v>
      </c>
      <c r="B12" t="str">
        <f>=COUNTBLANK(Institutions[level])</f>
      </c>
      <c r="C12" s="7" t="str">
        <f>=B12/ROWS(Institutions)</f>
      </c>
      <c r="D12" s="7" t="str">
        <f>=COUNTIFS(Institutions[level],"4-year",Institutions[level],"")/COUNTIFS(Institutions[level],"4-year")</f>
      </c>
      <c r="E12" s="7" t="str">
        <f>=COUNTIFS(Institutions[level],"2-year",Institutions[level],"")/COUNTIFS(Institutions[level],"2-year")</f>
      </c>
      <c r="F12" s="7" t="str">
        <f>=COUNTIFS(Institutions[level],"Less than 2-year",Institutions[level],"")/COUNTIFS(Institutions[level],"Less than 2-year")</f>
      </c>
    </row>
    <row r="13">
      <c r="A13" s="4" t="s">
        <v>31</v>
      </c>
      <c r="B13" t="str">
        <f>=COUNTBLANK(Institutions[locale])</f>
      </c>
      <c r="C13" s="7" t="str">
        <f>=B13/ROWS(Institutions)</f>
      </c>
      <c r="D13" s="7" t="str">
        <f>=COUNTIFS(Institutions[level],"4-year",Institutions[locale],"")/COUNTIFS(Institutions[level],"4-year")</f>
      </c>
      <c r="E13" s="7" t="str">
        <f>=COUNTIFS(Institutions[level],"2-year",Institutions[locale],"")/COUNTIFS(Institutions[level],"2-year")</f>
      </c>
      <c r="F13" s="7" t="str">
        <f>=COUNTIFS(Institutions[level],"Less than 2-year",Institutions[locale],"")/COUNTIFS(Institutions[level],"Less than 2-year")</f>
      </c>
    </row>
    <row r="14">
      <c r="A14" s="4" t="s">
        <v>34</v>
      </c>
      <c r="B14" t="str">
        <f>=COUNTBLANK(Institutions[size])</f>
      </c>
      <c r="C14" s="7" t="str">
        <f>=B14/ROWS(Institutions)</f>
      </c>
      <c r="D14" s="7" t="str">
        <f>=COUNTIFS(Institutions[level],"4-year",Institutions[size],"")/COUNTIFS(Institutions[level],"4-year")</f>
      </c>
      <c r="E14" s="7" t="str">
        <f>=COUNTIFS(Institutions[level],"2-year",Institutions[size],"")/COUNTIFS(Institutions[level],"2-year")</f>
      </c>
      <c r="F14" s="7" t="str">
        <f>=COUNTIFS(Institutions[level],"Less than 2-year",Institutions[size],"")/COUNTIFS(Institutions[level],"Less than 2-year")</f>
      </c>
    </row>
    <row r="15">
      <c r="A15" s="4" t="s">
        <v>37</v>
      </c>
      <c r="B15" t="str">
        <f>=COUNTBLANK(Institutions[carnegie])</f>
      </c>
      <c r="C15" s="7" t="str">
        <f>=B15/ROWS(Institutions)</f>
      </c>
      <c r="D15" s="7" t="str">
        <f>=COUNTIFS(Institutions[level],"4-year",Institutions[carnegie],"")/COUNTIFS(Institutions[level],"4-year")</f>
      </c>
      <c r="E15" s="7" t="str">
        <f>=COUNTIFS(Institutions[level],"2-year",Institutions[carnegie],"")/COUNTIFS(Institutions[level],"2-year")</f>
      </c>
      <c r="F15" s="7" t="str">
        <f>=COUNTIFS(Institutions[level],"Less than 2-year",Institutions[carnegie],"")/COUNTIFS(Institutions[level],"Less than 2-year")</f>
      </c>
    </row>
    <row r="16">
      <c r="A16" s="4" t="s">
        <v>40</v>
      </c>
      <c r="B16" t="str">
        <f>=COUNTBLANK(Institutions[hbcu])</f>
      </c>
      <c r="C16" s="7" t="str">
        <f>=B16/ROWS(Institutions)</f>
      </c>
      <c r="D16" s="7" t="str">
        <f>=COUNTIFS(Institutions[level],"4-year",Institutions[hbcu],"")/COUNTIFS(Institutions[level],"4-year")</f>
      </c>
      <c r="E16" s="7" t="str">
        <f>=COUNTIFS(Institutions[level],"2-year",Institutions[hbcu],"")/COUNTIFS(Institutions[level],"2-year")</f>
      </c>
      <c r="F16" s="7" t="str">
        <f>=COUNTIFS(Institutions[level],"Less than 2-year",Institutions[hbcu],"")/COUNTIFS(Institutions[level],"Less than 2-year")</f>
      </c>
    </row>
    <row r="17">
      <c r="A17" s="4" t="s">
        <v>43</v>
      </c>
      <c r="B17" t="str">
        <f>=COUNTBLANK(Institutions[tribal])</f>
      </c>
      <c r="C17" s="7" t="str">
        <f>=B17/ROWS(Institutions)</f>
      </c>
      <c r="D17" s="7" t="str">
        <f>=COUNTIFS(Institutions[level],"4-year",Institutions[tribal],"")/COUNTIFS(Institutions[level],"4-year")</f>
      </c>
      <c r="E17" s="7" t="str">
        <f>=COUNTIFS(Institutions[level],"2-year",Institutions[tribal],"")/COUNTIFS(Institutions[level],"2-year")</f>
      </c>
      <c r="F17" s="7" t="str">
        <f>=COUNTIFS(Institutions[level],"Less than 2-year",Institutions[tribal],"")/COUNTIFS(Institutions[level],"Less than 2-year")</f>
      </c>
    </row>
    <row r="18">
      <c r="A18" s="4" t="s">
        <v>46</v>
      </c>
      <c r="B18" t="str">
        <f>=COUNTBLANK(Institutions[longitude])</f>
      </c>
      <c r="C18" s="7" t="str">
        <f>=B18/ROWS(Institutions)</f>
      </c>
      <c r="D18" s="7" t="str">
        <f>=COUNTIFS(Institutions[level],"4-year",Institutions[longitude],"")/COUNTIFS(Institutions[level],"4-year")</f>
      </c>
      <c r="E18" s="7" t="str">
        <f>=COUNTIFS(Institutions[level],"2-year",Institutions[longitude],"")/COUNTIFS(Institutions[level],"2-year")</f>
      </c>
      <c r="F18" s="7" t="str">
        <f>=COUNTIFS(Institutions[level],"Less than 2-year",Institutions[longitude],"")/COUNTIFS(Institutions[level],"Less than 2-year")</f>
      </c>
    </row>
    <row r="19">
      <c r="A19" s="4" t="s">
        <v>49</v>
      </c>
      <c r="B19" t="str">
        <f>=COUNTBLANK(Institutions[latitude])</f>
      </c>
      <c r="C19" s="7" t="str">
        <f>=B19/ROWS(Institutions)</f>
      </c>
      <c r="D19" s="7" t="str">
        <f>=COUNTIFS(Institutions[level],"4-year",Institutions[latitude],"")/COUNTIFS(Institutions[level],"4-year")</f>
      </c>
      <c r="E19" s="7" t="str">
        <f>=COUNTIFS(Institutions[level],"2-year",Institutions[latitude],"")/COUNTIFS(Institutions[level],"2-year")</f>
      </c>
      <c r="F19" s="7" t="str">
        <f>=COUNTIFS(Institutions[level],"Less than 2-year",Institutions[latitude],"")/COUNTIFS(Institutions[level],"Less than 2-year")</f>
      </c>
    </row>
    <row r="20">
      <c r="A20" s="4" t="s">
        <v>52</v>
      </c>
      <c r="B20" t="str">
        <f>=COUNTBLANK(Institutions[headcount])</f>
      </c>
      <c r="C20" s="7" t="str">
        <f>=B20/ROWS(Institutions)</f>
      </c>
      <c r="D20" s="7" t="str">
        <f>=COUNTIFS(Institutions[level],"4-year",Institutions[headcount],"")/COUNTIFS(Institutions[level],"4-year")</f>
      </c>
      <c r="E20" s="7" t="str">
        <f>=COUNTIFS(Institutions[level],"2-year",Institutions[headcount],"")/COUNTIFS(Institutions[level],"2-year")</f>
      </c>
      <c r="F20" s="7" t="str">
        <f>=COUNTIFS(Institutions[level],"Less than 2-year",Institutions[headcount],"")/COUNTIFS(Institutions[level],"Less than 2-year")</f>
      </c>
    </row>
    <row r="21">
      <c r="A21" s="4" t="s">
        <v>56</v>
      </c>
      <c r="B21" t="str">
        <f>=COUNTBLANK(Institutions[undergrad])</f>
      </c>
      <c r="C21" s="7" t="str">
        <f>=B21/ROWS(Institutions)</f>
      </c>
      <c r="D21" s="7" t="str">
        <f>=COUNTIFS(Institutions[level],"4-year",Institutions[undergrad],"")/COUNTIFS(Institutions[level],"4-year")</f>
      </c>
      <c r="E21" s="7" t="str">
        <f>=COUNTIFS(Institutions[level],"2-year",Institutions[undergrad],"")/COUNTIFS(Institutions[level],"2-year")</f>
      </c>
      <c r="F21" s="7" t="str">
        <f>=COUNTIFS(Institutions[level],"Less than 2-year",Institutions[undergrad],"")/COUNTIFS(Institutions[level],"Less than 2-year")</f>
      </c>
    </row>
    <row r="22">
      <c r="A22" s="4" t="s">
        <v>59</v>
      </c>
      <c r="B22" t="str">
        <f>=COUNTBLANK(Institutions[pct_women_ug])</f>
      </c>
      <c r="C22" s="7" t="str">
        <f>=B22/ROWS(Institutions)</f>
      </c>
      <c r="D22" s="7" t="str">
        <f>=COUNTIFS(Institutions[level],"4-year",Institutions[pct_women_ug],"")/COUNTIFS(Institutions[level],"4-year")</f>
      </c>
      <c r="E22" s="7" t="str">
        <f>=COUNTIFS(Institutions[level],"2-year",Institutions[pct_women_ug],"")/COUNTIFS(Institutions[level],"2-year")</f>
      </c>
      <c r="F22" s="7" t="str">
        <f>=COUNTIFS(Institutions[level],"Less than 2-year",Institutions[pct_women_ug],"")/COUNTIFS(Institutions[level],"Less than 2-year")</f>
      </c>
    </row>
    <row r="23">
      <c r="A23" s="4" t="s">
        <v>62</v>
      </c>
      <c r="B23" t="str">
        <f>=COUNTBLANK(Institutions[pct_white_ug])</f>
      </c>
      <c r="C23" s="7" t="str">
        <f>=B23/ROWS(Institutions)</f>
      </c>
      <c r="D23" s="7" t="str">
        <f>=COUNTIFS(Institutions[level],"4-year",Institutions[pct_white_ug],"")/COUNTIFS(Institutions[level],"4-year")</f>
      </c>
      <c r="E23" s="7" t="str">
        <f>=COUNTIFS(Institutions[level],"2-year",Institutions[pct_white_ug],"")/COUNTIFS(Institutions[level],"2-year")</f>
      </c>
      <c r="F23" s="7" t="str">
        <f>=COUNTIFS(Institutions[level],"Less than 2-year",Institutions[pct_white_ug],"")/COUNTIFS(Institutions[level],"Less than 2-year")</f>
      </c>
    </row>
    <row r="24">
      <c r="A24" s="4" t="s">
        <v>65</v>
      </c>
      <c r="B24" t="str">
        <f>=COUNTBLANK(Institutions[pct_black_ug])</f>
      </c>
      <c r="C24" s="7" t="str">
        <f>=B24/ROWS(Institutions)</f>
      </c>
      <c r="D24" s="7" t="str">
        <f>=COUNTIFS(Institutions[level],"4-year",Institutions[pct_black_ug],"")/COUNTIFS(Institutions[level],"4-year")</f>
      </c>
      <c r="E24" s="7" t="str">
        <f>=COUNTIFS(Institutions[level],"2-year",Institutions[pct_black_ug],"")/COUNTIFS(Institutions[level],"2-year")</f>
      </c>
      <c r="F24" s="7" t="str">
        <f>=COUNTIFS(Institutions[level],"Less than 2-year",Institutions[pct_black_ug],"")/COUNTIFS(Institutions[level],"Less than 2-year")</f>
      </c>
    </row>
    <row r="25">
      <c r="A25" s="4" t="s">
        <v>68</v>
      </c>
      <c r="B25" t="str">
        <f>=COUNTBLANK(Institutions[pct_hispanic_ug])</f>
      </c>
      <c r="C25" s="7" t="str">
        <f>=B25/ROWS(Institutions)</f>
      </c>
      <c r="D25" s="7" t="str">
        <f>=COUNTIFS(Institutions[level],"4-year",Institutions[pct_hispanic_ug],"")/COUNTIFS(Institutions[level],"4-year")</f>
      </c>
      <c r="E25" s="7" t="str">
        <f>=COUNTIFS(Institutions[level],"2-year",Institutions[pct_hispanic_ug],"")/COUNTIFS(Institutions[level],"2-year")</f>
      </c>
      <c r="F25" s="7" t="str">
        <f>=COUNTIFS(Institutions[level],"Less than 2-year",Institutions[pct_hispanic_ug],"")/COUNTIFS(Institutions[level],"Less than 2-year")</f>
      </c>
    </row>
    <row r="26">
      <c r="A26" s="4" t="s">
        <v>71</v>
      </c>
      <c r="B26" t="str">
        <f>=COUNTBLANK(Institutions[pct_asian_ug])</f>
      </c>
      <c r="C26" s="7" t="str">
        <f>=B26/ROWS(Institutions)</f>
      </c>
      <c r="D26" s="7" t="str">
        <f>=COUNTIFS(Institutions[level],"4-year",Institutions[pct_asian_ug],"")/COUNTIFS(Institutions[level],"4-year")</f>
      </c>
      <c r="E26" s="7" t="str">
        <f>=COUNTIFS(Institutions[level],"2-year",Institutions[pct_asian_ug],"")/COUNTIFS(Institutions[level],"2-year")</f>
      </c>
      <c r="F26" s="7" t="str">
        <f>=COUNTIFS(Institutions[level],"Less than 2-year",Institutions[pct_asian_ug],"")/COUNTIFS(Institutions[level],"Less than 2-year")</f>
      </c>
    </row>
    <row r="27">
      <c r="A27" s="4" t="s">
        <v>74</v>
      </c>
      <c r="B27" t="str">
        <f>=COUNTBLANK(Institutions[pct_intl_ug])</f>
      </c>
      <c r="C27" s="7" t="str">
        <f>=B27/ROWS(Institutions)</f>
      </c>
      <c r="D27" s="7" t="str">
        <f>=COUNTIFS(Institutions[level],"4-year",Institutions[pct_intl_ug],"")/COUNTIFS(Institutions[level],"4-year")</f>
      </c>
      <c r="E27" s="7" t="str">
        <f>=COUNTIFS(Institutions[level],"2-year",Institutions[pct_intl_ug],"")/COUNTIFS(Institutions[level],"2-year")</f>
      </c>
      <c r="F27" s="7" t="str">
        <f>=COUNTIFS(Institutions[level],"Less than 2-year",Institutions[pct_intl_ug],"")/COUNTIFS(Institutions[level],"Less than 2-year")</f>
      </c>
    </row>
    <row r="28">
      <c r="A28" s="4" t="s">
        <v>77</v>
      </c>
      <c r="B28" t="str">
        <f>=COUNTBLANK(Institutions[retention_ft])</f>
      </c>
      <c r="C28" s="7" t="str">
        <f>=B28/ROWS(Institutions)</f>
      </c>
      <c r="D28" s="7" t="str">
        <f>=COUNTIFS(Institutions[level],"4-year",Institutions[retention_ft],"")/COUNTIFS(Institutions[level],"4-year")</f>
      </c>
      <c r="E28" s="7" t="str">
        <f>=COUNTIFS(Institutions[level],"2-year",Institutions[retention_ft],"")/COUNTIFS(Institutions[level],"2-year")</f>
      </c>
      <c r="F28" s="7" t="str">
        <f>=COUNTIFS(Institutions[level],"Less than 2-year",Institutions[retention_ft],"")/COUNTIFS(Institutions[level],"Less than 2-year")</f>
      </c>
    </row>
    <row r="29">
      <c r="A29" s="4" t="s">
        <v>81</v>
      </c>
      <c r="B29" t="str">
        <f>=COUNTBLANK(Institutions[retention_pt])</f>
      </c>
      <c r="C29" s="7" t="str">
        <f>=B29/ROWS(Institutions)</f>
      </c>
      <c r="D29" s="7" t="str">
        <f>=COUNTIFS(Institutions[level],"4-year",Institutions[retention_pt],"")/COUNTIFS(Institutions[level],"4-year")</f>
      </c>
      <c r="E29" s="7" t="str">
        <f>=COUNTIFS(Institutions[level],"2-year",Institutions[retention_pt],"")/COUNTIFS(Institutions[level],"2-year")</f>
      </c>
      <c r="F29" s="7" t="str">
        <f>=COUNTIFS(Institutions[level],"Less than 2-year",Institutions[retention_pt],"")/COUNTIFS(Institutions[level],"Less than 2-year")</f>
      </c>
    </row>
    <row r="30">
      <c r="A30" s="4" t="s">
        <v>84</v>
      </c>
      <c r="B30" t="str">
        <f>=COUNTBLANK(Institutions[stu_fac_ratio])</f>
      </c>
      <c r="C30" s="7" t="str">
        <f>=B30/ROWS(Institutions)</f>
      </c>
      <c r="D30" s="7" t="str">
        <f>=COUNTIFS(Institutions[level],"4-year",Institutions[stu_fac_ratio],"")/COUNTIFS(Institutions[level],"4-year")</f>
      </c>
      <c r="E30" s="7" t="str">
        <f>=COUNTIFS(Institutions[level],"2-year",Institutions[stu_fac_ratio],"")/COUNTIFS(Institutions[level],"2-year")</f>
      </c>
      <c r="F30" s="7" t="str">
        <f>=COUNTIFS(Institutions[level],"Less than 2-year",Institutions[stu_fac_ratio],"")/COUNTIFS(Institutions[level],"Less than 2-year")</f>
      </c>
    </row>
    <row r="31">
      <c r="A31" s="4" t="s">
        <v>87</v>
      </c>
      <c r="B31" t="str">
        <f>=COUNTBLANK(Institutions[grad_cohort])</f>
      </c>
      <c r="C31" s="7" t="str">
        <f>=B31/ROWS(Institutions)</f>
      </c>
      <c r="D31" s="7" t="str">
        <f>=COUNTIFS(Institutions[level],"4-year",Institutions[grad_cohort],"")/COUNTIFS(Institutions[level],"4-year")</f>
      </c>
      <c r="E31" s="7" t="str">
        <f>=COUNTIFS(Institutions[level],"2-year",Institutions[grad_cohort],"")/COUNTIFS(Institutions[level],"2-year")</f>
      </c>
      <c r="F31" s="7" t="str">
        <f>=COUNTIFS(Institutions[level],"Less than 2-year",Institutions[grad_cohort],"")/COUNTIFS(Institutions[level],"Less than 2-year")</f>
      </c>
    </row>
    <row r="32">
      <c r="A32" s="4" t="s">
        <v>91</v>
      </c>
      <c r="B32" t="str">
        <f>=COUNTBLANK(Institutions[grad_rate_150])</f>
      </c>
      <c r="C32" s="7" t="str">
        <f>=B32/ROWS(Institutions)</f>
      </c>
      <c r="D32" s="7" t="str">
        <f>=COUNTIFS(Institutions[level],"4-year",Institutions[grad_rate_150],"")/COUNTIFS(Institutions[level],"4-year")</f>
      </c>
      <c r="E32" s="7" t="str">
        <f>=COUNTIFS(Institutions[level],"2-year",Institutions[grad_rate_150],"")/COUNTIFS(Institutions[level],"2-year")</f>
      </c>
      <c r="F32" s="7" t="str">
        <f>=COUNTIFS(Institutions[level],"Less than 2-year",Institutions[grad_rate_150],"")/COUNTIFS(Institutions[level],"Less than 2-year")</f>
      </c>
    </row>
    <row r="33">
      <c r="A33" s="4" t="s">
        <v>94</v>
      </c>
      <c r="B33" t="str">
        <f>=COUNTBLANK(Institutions[bach_cohort])</f>
      </c>
      <c r="C33" s="7" t="str">
        <f>=B33/ROWS(Institutions)</f>
      </c>
      <c r="D33" s="7" t="str">
        <f>=COUNTIFS(Institutions[level],"4-year",Institutions[bach_cohort],"")/COUNTIFS(Institutions[level],"4-year")</f>
      </c>
      <c r="E33" s="7" t="str">
        <f>=COUNTIFS(Institutions[level],"2-year",Institutions[bach_cohort],"")/COUNTIFS(Institutions[level],"2-year")</f>
      </c>
      <c r="F33" s="7" t="str">
        <f>=COUNTIFS(Institutions[level],"Less than 2-year",Institutions[bach_cohort],"")/COUNTIFS(Institutions[level],"Less than 2-year")</f>
      </c>
    </row>
    <row r="34">
      <c r="A34" s="4" t="s">
        <v>97</v>
      </c>
      <c r="B34" t="str">
        <f>=COUNTBLANK(Institutions[grad_rate_bach_6yr])</f>
      </c>
      <c r="C34" s="7" t="str">
        <f>=B34/ROWS(Institutions)</f>
      </c>
      <c r="D34" s="7" t="str">
        <f>=COUNTIFS(Institutions[level],"4-year",Institutions[grad_rate_bach_6yr],"")/COUNTIFS(Institutions[level],"4-year")</f>
      </c>
      <c r="E34" s="7" t="str">
        <f>=COUNTIFS(Institutions[level],"2-year",Institutions[grad_rate_bach_6yr],"")/COUNTIFS(Institutions[level],"2-year")</f>
      </c>
      <c r="F34" s="7" t="str">
        <f>=COUNTIFS(Institutions[level],"Less than 2-year",Institutions[grad_rate_bach_6yr],"")/COUNTIFS(Institutions[level],"Less than 2-year")</f>
      </c>
    </row>
    <row r="35">
      <c r="A35" s="4" t="s">
        <v>100</v>
      </c>
      <c r="B35" t="str">
        <f>=COUNTBLANK(Institutions[grad_rate_bach_4yr])</f>
      </c>
      <c r="C35" s="7" t="str">
        <f>=B35/ROWS(Institutions)</f>
      </c>
      <c r="D35" s="7" t="str">
        <f>=COUNTIFS(Institutions[level],"4-year",Institutions[grad_rate_bach_4yr],"")/COUNTIFS(Institutions[level],"4-year")</f>
      </c>
      <c r="E35" s="7" t="str">
        <f>=COUNTIFS(Institutions[level],"2-year",Institutions[grad_rate_bach_4yr],"")/COUNTIFS(Institutions[level],"2-year")</f>
      </c>
      <c r="F35" s="7" t="str">
        <f>=COUNTIFS(Institutions[level],"Less than 2-year",Institutions[grad_rate_bach_4yr],"")/COUNTIFS(Institutions[level],"Less than 2-year")</f>
      </c>
    </row>
    <row r="36">
      <c r="A36" s="4" t="s">
        <v>103</v>
      </c>
      <c r="B36" t="str">
        <f>=COUNTBLANK(Institutions[aid_cohort])</f>
      </c>
      <c r="C36" s="7" t="str">
        <f>=B36/ROWS(Institutions)</f>
      </c>
      <c r="D36" s="7" t="str">
        <f>=COUNTIFS(Institutions[level],"4-year",Institutions[aid_cohort],"")/COUNTIFS(Institutions[level],"4-year")</f>
      </c>
      <c r="E36" s="7" t="str">
        <f>=COUNTIFS(Institutions[level],"2-year",Institutions[aid_cohort],"")/COUNTIFS(Institutions[level],"2-year")</f>
      </c>
      <c r="F36" s="7" t="str">
        <f>=COUNTIFS(Institutions[level],"Less than 2-year",Institutions[aid_cohort],"")/COUNTIFS(Institutions[level],"Less than 2-year")</f>
      </c>
    </row>
    <row r="37">
      <c r="A37" s="4" t="s">
        <v>107</v>
      </c>
      <c r="B37" t="str">
        <f>=COUNTBLANK(Institutions[pct_pell])</f>
      </c>
      <c r="C37" s="7" t="str">
        <f>=B37/ROWS(Institutions)</f>
      </c>
      <c r="D37" s="7" t="str">
        <f>=COUNTIFS(Institutions[level],"4-year",Institutions[pct_pell],"")/COUNTIFS(Institutions[level],"4-year")</f>
      </c>
      <c r="E37" s="7" t="str">
        <f>=COUNTIFS(Institutions[level],"2-year",Institutions[pct_pell],"")/COUNTIFS(Institutions[level],"2-year")</f>
      </c>
      <c r="F37" s="7" t="str">
        <f>=COUNTIFS(Institutions[level],"Less than 2-year",Institutions[pct_pell],"")/COUNTIFS(Institutions[level],"Less than 2-year")</f>
      </c>
    </row>
    <row r="38">
      <c r="A38" s="4" t="s">
        <v>110</v>
      </c>
      <c r="B38" t="str">
        <f>=COUNTBLANK(Institutions[pct_any_grant])</f>
      </c>
      <c r="C38" s="7" t="str">
        <f>=B38/ROWS(Institutions)</f>
      </c>
      <c r="D38" s="7" t="str">
        <f>=COUNTIFS(Institutions[level],"4-year",Institutions[pct_any_grant],"")/COUNTIFS(Institutions[level],"4-year")</f>
      </c>
      <c r="E38" s="7" t="str">
        <f>=COUNTIFS(Institutions[level],"2-year",Institutions[pct_any_grant],"")/COUNTIFS(Institutions[level],"2-year")</f>
      </c>
      <c r="F38" s="7" t="str">
        <f>=COUNTIFS(Institutions[level],"Less than 2-year",Institutions[pct_any_grant],"")/COUNTIFS(Institutions[level],"Less than 2-year")</f>
      </c>
    </row>
    <row r="39">
      <c r="A39" s="4" t="s">
        <v>113</v>
      </c>
      <c r="B39" t="str">
        <f>=COUNTBLANK(Institutions[net_price])</f>
      </c>
      <c r="C39" s="7" t="str">
        <f>=B39/ROWS(Institutions)</f>
      </c>
      <c r="D39" s="7" t="str">
        <f>=COUNTIFS(Institutions[level],"4-year",Institutions[net_price],"")/COUNTIFS(Institutions[level],"4-year")</f>
      </c>
      <c r="E39" s="7" t="str">
        <f>=COUNTIFS(Institutions[level],"2-year",Institutions[net_price],"")/COUNTIFS(Institutions[level],"2-year")</f>
      </c>
      <c r="F39" s="7" t="str">
        <f>=COUNTIFS(Institutions[level],"Less than 2-year",Institutions[net_price],"")/COUNTIFS(Institutions[level],"Less than 2-year")</f>
      </c>
    </row>
    <row r="40">
      <c r="A40" s="4" t="s">
        <v>116</v>
      </c>
      <c r="B40" t="str">
        <f>=COUNTBLANK(Institutions[net_price_0_30k])</f>
      </c>
      <c r="C40" s="7" t="str">
        <f>=B40/ROWS(Institutions)</f>
      </c>
      <c r="D40" s="7" t="str">
        <f>=COUNTIFS(Institutions[level],"4-year",Institutions[net_price_0_30k],"")/COUNTIFS(Institutions[level],"4-year")</f>
      </c>
      <c r="E40" s="7" t="str">
        <f>=COUNTIFS(Institutions[level],"2-year",Institutions[net_price_0_30k],"")/COUNTIFS(Institutions[level],"2-year")</f>
      </c>
      <c r="F40" s="7" t="str">
        <f>=COUNTIFS(Institutions[level],"Less than 2-year",Institutions[net_price_0_30k],"")/COUNTIFS(Institutions[level],"Less than 2-year")</f>
      </c>
    </row>
    <row r="41">
      <c r="A41" s="4" t="s">
        <v>119</v>
      </c>
      <c r="B41" t="str">
        <f>=COUNTBLANK(Institutions[net_price_30_48k])</f>
      </c>
      <c r="C41" s="7" t="str">
        <f>=B41/ROWS(Institutions)</f>
      </c>
      <c r="D41" s="7" t="str">
        <f>=COUNTIFS(Institutions[level],"4-year",Institutions[net_price_30_48k],"")/COUNTIFS(Institutions[level],"4-year")</f>
      </c>
      <c r="E41" s="7" t="str">
        <f>=COUNTIFS(Institutions[level],"2-year",Institutions[net_price_30_48k],"")/COUNTIFS(Institutions[level],"2-year")</f>
      </c>
      <c r="F41" s="7" t="str">
        <f>=COUNTIFS(Institutions[level],"Less than 2-year",Institutions[net_price_30_48k],"")/COUNTIFS(Institutions[level],"Less than 2-year")</f>
      </c>
    </row>
    <row r="42">
      <c r="A42" s="4" t="s">
        <v>122</v>
      </c>
      <c r="B42" t="str">
        <f>=COUNTBLANK(Institutions[net_price_48_75k])</f>
      </c>
      <c r="C42" s="7" t="str">
        <f>=B42/ROWS(Institutions)</f>
      </c>
      <c r="D42" s="7" t="str">
        <f>=COUNTIFS(Institutions[level],"4-year",Institutions[net_price_48_75k],"")/COUNTIFS(Institutions[level],"4-year")</f>
      </c>
      <c r="E42" s="7" t="str">
        <f>=COUNTIFS(Institutions[level],"2-year",Institutions[net_price_48_75k],"")/COUNTIFS(Institutions[level],"2-year")</f>
      </c>
      <c r="F42" s="7" t="str">
        <f>=COUNTIFS(Institutions[level],"Less than 2-year",Institutions[net_price_48_75k],"")/COUNTIFS(Institutions[level],"Less than 2-year")</f>
      </c>
    </row>
    <row r="43">
      <c r="A43" s="4" t="s">
        <v>125</v>
      </c>
      <c r="B43" t="str">
        <f>=COUNTBLANK(Institutions[net_price_75_110k])</f>
      </c>
      <c r="C43" s="7" t="str">
        <f>=B43/ROWS(Institutions)</f>
      </c>
      <c r="D43" s="7" t="str">
        <f>=COUNTIFS(Institutions[level],"4-year",Institutions[net_price_75_110k],"")/COUNTIFS(Institutions[level],"4-year")</f>
      </c>
      <c r="E43" s="7" t="str">
        <f>=COUNTIFS(Institutions[level],"2-year",Institutions[net_price_75_110k],"")/COUNTIFS(Institutions[level],"2-year")</f>
      </c>
      <c r="F43" s="7" t="str">
        <f>=COUNTIFS(Institutions[level],"Less than 2-year",Institutions[net_price_75_110k],"")/COUNTIFS(Institutions[level],"Less than 2-year")</f>
      </c>
    </row>
    <row r="44">
      <c r="A44" s="4" t="s">
        <v>128</v>
      </c>
      <c r="B44" t="str">
        <f>=COUNTBLANK(Institutions[net_price_110k_plus])</f>
      </c>
      <c r="C44" s="7" t="str">
        <f>=B44/ROWS(Institutions)</f>
      </c>
      <c r="D44" s="7" t="str">
        <f>=COUNTIFS(Institutions[level],"4-year",Institutions[net_price_110k_plus],"")/COUNTIFS(Institutions[level],"4-year")</f>
      </c>
      <c r="E44" s="7" t="str">
        <f>=COUNTIFS(Institutions[level],"2-year",Institutions[net_price_110k_plus],"")/COUNTIFS(Institutions[level],"2-year")</f>
      </c>
      <c r="F44" s="7" t="str">
        <f>=COUNTIFS(Institutions[level],"Less than 2-year",Institutions[net_price_110k_plus],"")/COUNTIFS(Institutions[level],"Less than 2-year")</f>
      </c>
    </row>
    <row r="45">
      <c r="A45" s="4" t="s">
        <v>131</v>
      </c>
      <c r="B45" t="str">
        <f>=COUNTBLANK(Institutions[associates_awarded])</f>
      </c>
      <c r="C45" s="7" t="str">
        <f>=B45/ROWS(Institutions)</f>
      </c>
      <c r="D45" s="7" t="str">
        <f>=COUNTIFS(Institutions[level],"4-year",Institutions[associates_awarded],"")/COUNTIFS(Institutions[level],"4-year")</f>
      </c>
      <c r="E45" s="7" t="str">
        <f>=COUNTIFS(Institutions[level],"2-year",Institutions[associates_awarded],"")/COUNTIFS(Institutions[level],"2-year")</f>
      </c>
      <c r="F45" s="7" t="str">
        <f>=COUNTIFS(Institutions[level],"Less than 2-year",Institutions[associates_awarded],"")/COUNTIFS(Institutions[level],"Less than 2-year")</f>
      </c>
    </row>
    <row r="46">
      <c r="A46" s="4" t="s">
        <v>135</v>
      </c>
      <c r="B46" t="str">
        <f>=COUNTBLANK(Institutions[bachelors_awarded])</f>
      </c>
      <c r="C46" s="7" t="str">
        <f>=B46/ROWS(Institutions)</f>
      </c>
      <c r="D46" s="7" t="str">
        <f>=COUNTIFS(Institutions[level],"4-year",Institutions[bachelors_awarded],"")/COUNTIFS(Institutions[level],"4-year")</f>
      </c>
      <c r="E46" s="7" t="str">
        <f>=COUNTIFS(Institutions[level],"2-year",Institutions[bachelors_awarded],"")/COUNTIFS(Institutions[level],"2-year")</f>
      </c>
      <c r="F46" s="7" t="str">
        <f>=COUNTIFS(Institutions[level],"Less than 2-year",Institutions[bachelors_awarded],"")/COUNTIFS(Institutions[level],"Less than 2-year")</f>
      </c>
    </row>
    <row r="47">
      <c r="A47" s="4" t="s">
        <v>138</v>
      </c>
      <c r="B47" t="str">
        <f>=COUNTBLANK(Institutions[masters_awarded])</f>
      </c>
      <c r="C47" s="7" t="str">
        <f>=B47/ROWS(Institutions)</f>
      </c>
      <c r="D47" s="7" t="str">
        <f>=COUNTIFS(Institutions[level],"4-year",Institutions[masters_awarded],"")/COUNTIFS(Institutions[level],"4-year")</f>
      </c>
      <c r="E47" s="7" t="str">
        <f>=COUNTIFS(Institutions[level],"2-year",Institutions[masters_awarded],"")/COUNTIFS(Institutions[level],"2-year")</f>
      </c>
      <c r="F47" s="7" t="str">
        <f>=COUNTIFS(Institutions[level],"Less than 2-year",Institutions[masters_awarded],"")/COUNTIFS(Institutions[level],"Less than 2-year")</f>
      </c>
    </row>
    <row r="48">
      <c r="A48" s="4" t="s">
        <v>141</v>
      </c>
      <c r="B48" t="str">
        <f>=COUNTBLANK(Institutions[doctorates_awarded])</f>
      </c>
      <c r="C48" s="7" t="str">
        <f>=B48/ROWS(Institutions)</f>
      </c>
      <c r="D48" s="7" t="str">
        <f>=COUNTIFS(Institutions[level],"4-year",Institutions[doctorates_awarded],"")/COUNTIFS(Institutions[level],"4-year")</f>
      </c>
      <c r="E48" s="7" t="str">
        <f>=COUNTIFS(Institutions[level],"2-year",Institutions[doctorates_awarded],"")/COUNTIFS(Institutions[level],"2-year")</f>
      </c>
      <c r="F48" s="7" t="str">
        <f>=COUNTIFS(Institutions[level],"Less than 2-year",Institutions[doctorates_awarded],"")/COUNTIFS(Institutions[level],"Less than 2-year")</f>
      </c>
    </row>
  </sheetData>
  <mergeCells count="2">
    <mergeCell ref="A2:G2"/>
    <mergeCell ref="H11:K11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8.71" hidden="0" customWidth="1"/>
    <col min="6" max="6" width="11.71" hidden="0" customWidth="1"/>
    <col min="7" max="7" width="10.71" hidden="0" customWidth="1"/>
    <col min="8" max="8" width="3.71" hidden="0" customWidth="1"/>
    <col min="9" max="9" width="3.71" hidden="0" customWidth="1"/>
    <col min="10" max="10" width="26.71" hidden="0" customWidth="1"/>
    <col min="11" max="11" width="12.71" hidden="0" customWidth="1"/>
    <col min="12" max="12" width="12.71" hidden="0" customWidth="1"/>
    <col min="13" max="13" width="24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8449</v>
      </c>
      <c r="G1" s="3" t="s">
        <v>8450</v>
      </c>
      <c r="J1" s="1" t="s">
        <v>8451</v>
      </c>
    </row>
    <row r="2" ht="36" customHeight="1">
      <c r="A2" t="n">
        <v>100654</v>
      </c>
      <c r="B2" t="s">
        <v>144</v>
      </c>
      <c r="C2" t="s">
        <v>149</v>
      </c>
      <c r="D2" t="n">
        <v>64</v>
      </c>
      <c r="E2" t="n">
        <v>28.7</v>
      </c>
      <c r="F2" s="5" t="str">
        <f>=$K$5+$K$4*D2</f>
      </c>
      <c r="G2" s="5" t="str">
        <f>=E2-F2</f>
      </c>
      <c r="J2" s="2" t="s">
        <v>8452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62.4</v>
      </c>
      <c r="F3" s="5" t="str">
        <f>=$K$5+$K$4*D3</f>
      </c>
      <c r="G3" s="5" t="str">
        <f>=E3-F3</f>
      </c>
      <c r="J3" t="s">
        <v>8453</v>
      </c>
      <c r="K3" t="str">
        <f>=COUNT(D2:D1649)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61.9</v>
      </c>
      <c r="F4" s="5" t="str">
        <f>=$K$5+$K$4*D4</f>
      </c>
      <c r="G4" s="5" t="str">
        <f>=E4-F4</f>
      </c>
      <c r="J4" t="s">
        <v>8454</v>
      </c>
      <c r="K4" s="10" t="str">
        <f>=SLOPE(E2:E1649,D2:D1649)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30.2</v>
      </c>
      <c r="F5" s="5" t="str">
        <f>=$K$5+$K$4*D5</f>
      </c>
      <c r="G5" s="5" t="str">
        <f>=E5-F5</f>
      </c>
      <c r="J5" t="s">
        <v>8455</v>
      </c>
      <c r="K5" s="10" t="str">
        <f>=INTERCEPT(E2:E1649,D2:D1649)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73.7</v>
      </c>
      <c r="F6" s="5" t="str">
        <f>=$K$5+$K$4*D6</f>
      </c>
      <c r="G6" s="5" t="str">
        <f>=E6-F6</f>
      </c>
      <c r="J6" t="s">
        <v>8456</v>
      </c>
      <c r="K6" s="10" t="str">
        <f>=CORREL(D2:D1649,E2:E1649)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35.7</v>
      </c>
      <c r="F7" s="5" t="str">
        <f>=$K$5+$K$4*D7</f>
      </c>
      <c r="G7" s="5" t="str">
        <f>=E7-F7</f>
      </c>
      <c r="J7" t="s">
        <v>8457</v>
      </c>
      <c r="K7" s="10" t="str">
        <f>=RSQ(E2:E1649,D2:D1649)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79.2</v>
      </c>
      <c r="F8" s="5" t="str">
        <f>=$K$5+$K$4*D8</f>
      </c>
      <c r="G8" s="5" t="str">
        <f>=E8-F8</f>
      </c>
      <c r="J8" t="s">
        <v>8458</v>
      </c>
      <c r="K8" s="10" t="str">
        <f>=STEYX(E2:E1649,D2:D1649)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64.2</v>
      </c>
      <c r="F9" s="5" t="str">
        <f>=$K$5+$K$4*D9</f>
      </c>
      <c r="G9" s="5" t="str">
        <f>=E9-F9</f>
      </c>
      <c r="J9" t="s">
        <v>8459</v>
      </c>
      <c r="K9" s="10" t="str">
        <f>=INDEX(LINEST(E2:E1649,D2:D1649,TRUE,TRUE),2,1)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36.5</v>
      </c>
      <c r="F10" s="5" t="str">
        <f>=$K$5+$K$4*D10</f>
      </c>
      <c r="G10" s="5" t="str">
        <f>=E10-F10</f>
      </c>
      <c r="J10" t="s">
        <v>8460</v>
      </c>
      <c r="K10" s="10" t="str">
        <f>=K4/K9</f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46.9</v>
      </c>
      <c r="F11" s="5" t="str">
        <f>=$K$5+$K$4*D11</f>
      </c>
      <c r="G11" s="5" t="str">
        <f>=E11-F11</f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51.1</v>
      </c>
      <c r="F12" s="5" t="str">
        <f>=$K$5+$K$4*D12</f>
      </c>
      <c r="G12" s="5" t="str">
        <f>=E12-F12</f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36.5</v>
      </c>
      <c r="F13" s="5" t="str">
        <f>=$K$5+$K$4*D13</f>
      </c>
      <c r="G13" s="5" t="str">
        <f>=E13-F13</f>
      </c>
      <c r="J13" s="3" t="s">
        <v>8461</v>
      </c>
      <c r="K13" s="3"/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25.7</v>
      </c>
      <c r="F14" s="5" t="str">
        <f>=$K$5+$K$4*D14</f>
      </c>
      <c r="G14" s="5" t="str">
        <f>=E14-F14</f>
      </c>
      <c r="J14" t="str">
        <f t="array" ref="J14:J14">LINEST(E2:E1649,D2:D1649,TRUE,TRUE)</f>
      </c>
      <c r="L14" s="2" t="s">
        <v>8463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55.5</v>
      </c>
      <c r="F15" s="5" t="str">
        <f>=$K$5+$K$4*D15</f>
      </c>
      <c r="G15" s="5" t="str">
        <f>=E15-F15</f>
      </c>
      <c r="L15" s="2" t="s">
        <v>8464</v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49.4</v>
      </c>
      <c r="F16" s="5" t="str">
        <f>=$K$5+$K$4*D16</f>
      </c>
      <c r="G16" s="5" t="str">
        <f>=E16-F16</f>
      </c>
      <c r="L16" s="2" t="s">
        <v>8465</v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54</v>
      </c>
      <c r="F17" s="5" t="str">
        <f>=$K$5+$K$4*D17</f>
      </c>
      <c r="G17" s="5" t="str">
        <f>=E17-F17</f>
      </c>
      <c r="L17" s="2" t="s">
        <v>8466</v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49.9</v>
      </c>
      <c r="F18" s="5" t="str">
        <f>=$K$5+$K$4*D18</f>
      </c>
      <c r="G18" s="5" t="str">
        <f>=E18-F18</f>
      </c>
      <c r="L18" s="2" t="s">
        <v>8467</v>
      </c>
    </row>
    <row r="19">
      <c r="A19" t="n">
        <v>102049</v>
      </c>
      <c r="B19" t="s">
        <v>245</v>
      </c>
      <c r="C19" t="s">
        <v>163</v>
      </c>
      <c r="D19" t="n">
        <v>11</v>
      </c>
      <c r="E19" t="n">
        <v>79.9</v>
      </c>
      <c r="F19" s="5" t="str">
        <f>=$K$5+$K$4*D19</f>
      </c>
      <c r="G19" s="5" t="str">
        <f>=E19-F19</f>
      </c>
    </row>
    <row r="20" ht="48" customHeight="1">
      <c r="A20" t="n">
        <v>102058</v>
      </c>
      <c r="B20" t="s">
        <v>246</v>
      </c>
      <c r="C20" t="s">
        <v>163</v>
      </c>
      <c r="D20" t="n">
        <v>0</v>
      </c>
      <c r="E20" t="n">
        <v>11.1</v>
      </c>
      <c r="F20" s="5" t="str">
        <f>=$K$5+$K$4*D20</f>
      </c>
      <c r="G20" s="5" t="str">
        <f>=E20-F20</f>
      </c>
      <c r="J20" s="2" t="s">
        <v>8468</v>
      </c>
    </row>
    <row r="21">
      <c r="A21" t="n">
        <v>102094</v>
      </c>
      <c r="B21" t="s">
        <v>250</v>
      </c>
      <c r="C21" t="s">
        <v>149</v>
      </c>
      <c r="D21" t="n">
        <v>37</v>
      </c>
      <c r="E21" t="n">
        <v>52</v>
      </c>
      <c r="F21" s="5" t="str">
        <f>=$K$5+$K$4*D21</f>
      </c>
      <c r="G21" s="5" t="str">
        <f>=E21-F21</f>
      </c>
    </row>
    <row r="22">
      <c r="A22" t="n">
        <v>102234</v>
      </c>
      <c r="B22" t="s">
        <v>251</v>
      </c>
      <c r="C22" t="s">
        <v>163</v>
      </c>
      <c r="D22" t="n">
        <v>33</v>
      </c>
      <c r="E22" t="n">
        <v>56.1</v>
      </c>
      <c r="F22" s="5" t="str">
        <f>=$K$5+$K$4*D22</f>
      </c>
      <c r="G22" s="5" t="str">
        <f>=E22-F22</f>
      </c>
    </row>
    <row r="23">
      <c r="A23" t="n">
        <v>102270</v>
      </c>
      <c r="B23" t="s">
        <v>252</v>
      </c>
      <c r="C23" t="s">
        <v>163</v>
      </c>
      <c r="D23" t="n">
        <v>68</v>
      </c>
      <c r="E23" t="n">
        <v>41</v>
      </c>
      <c r="F23" s="5" t="str">
        <f>=$K$5+$K$4*D23</f>
      </c>
      <c r="G23" s="5" t="str">
        <f>=E23-F23</f>
      </c>
    </row>
    <row r="24">
      <c r="A24" t="n">
        <v>102298</v>
      </c>
      <c r="B24" t="s">
        <v>253</v>
      </c>
      <c r="C24" t="s">
        <v>163</v>
      </c>
      <c r="D24" t="n">
        <v>76</v>
      </c>
      <c r="E24" t="n">
        <v>65</v>
      </c>
      <c r="F24" s="5" t="str">
        <f>=$K$5+$K$4*D24</f>
      </c>
      <c r="G24" s="5" t="str">
        <f>=E24-F24</f>
      </c>
    </row>
    <row r="25">
      <c r="A25" t="n">
        <v>102368</v>
      </c>
      <c r="B25" t="s">
        <v>256</v>
      </c>
      <c r="C25" t="s">
        <v>149</v>
      </c>
      <c r="D25" t="n">
        <v>42</v>
      </c>
      <c r="E25" t="n">
        <v>45.7</v>
      </c>
      <c r="F25" s="5" t="str">
        <f>=$K$5+$K$4*D25</f>
      </c>
      <c r="G25" s="5" t="str">
        <f>=E25-F25</f>
      </c>
    </row>
    <row r="26">
      <c r="A26" t="n">
        <v>102377</v>
      </c>
      <c r="B26" t="s">
        <v>258</v>
      </c>
      <c r="C26" t="s">
        <v>163</v>
      </c>
      <c r="D26" t="n">
        <v>48</v>
      </c>
      <c r="E26" t="n">
        <v>57.1</v>
      </c>
      <c r="F26" s="5" t="str">
        <f>=$K$5+$K$4*D26</f>
      </c>
      <c r="G26" s="5" t="str">
        <f>=E26-F26</f>
      </c>
    </row>
    <row r="27">
      <c r="A27" t="n">
        <v>102553</v>
      </c>
      <c r="B27" t="s">
        <v>264</v>
      </c>
      <c r="C27" t="s">
        <v>149</v>
      </c>
      <c r="D27" t="n">
        <v>19</v>
      </c>
      <c r="E27" t="n">
        <v>28.4</v>
      </c>
      <c r="F27" s="5" t="str">
        <f>=$K$5+$K$4*D27</f>
      </c>
      <c r="G27" s="5" t="str">
        <f>=E27-F27</f>
      </c>
    </row>
    <row r="28">
      <c r="A28" t="n">
        <v>102614</v>
      </c>
      <c r="B28" t="s">
        <v>270</v>
      </c>
      <c r="C28" t="s">
        <v>149</v>
      </c>
      <c r="D28" t="n">
        <v>22</v>
      </c>
      <c r="E28" t="n">
        <v>32.8</v>
      </c>
      <c r="F28" s="5" t="str">
        <f>=$K$5+$K$4*D28</f>
      </c>
      <c r="G28" s="5" t="str">
        <f>=E28-F28</f>
      </c>
    </row>
    <row r="29">
      <c r="A29" t="n">
        <v>102632</v>
      </c>
      <c r="B29" t="s">
        <v>272</v>
      </c>
      <c r="C29" t="s">
        <v>149</v>
      </c>
      <c r="D29" t="n">
        <v>14</v>
      </c>
      <c r="E29" t="n">
        <v>32.9</v>
      </c>
      <c r="F29" s="5" t="str">
        <f>=$K$5+$K$4*D29</f>
      </c>
      <c r="G29" s="5" t="str">
        <f>=E29-F29</f>
      </c>
    </row>
    <row r="30">
      <c r="A30" t="n">
        <v>102669</v>
      </c>
      <c r="B30" t="s">
        <v>274</v>
      </c>
      <c r="C30" t="s">
        <v>163</v>
      </c>
      <c r="D30" t="n">
        <v>34</v>
      </c>
      <c r="E30" t="n">
        <v>40.6</v>
      </c>
      <c r="F30" s="5" t="str">
        <f>=$K$5+$K$4*D30</f>
      </c>
      <c r="G30" s="5" t="str">
        <f>=E30-F30</f>
      </c>
    </row>
    <row r="31">
      <c r="A31" t="n">
        <v>102845</v>
      </c>
      <c r="B31" t="s">
        <v>277</v>
      </c>
      <c r="C31" t="s">
        <v>189</v>
      </c>
      <c r="D31" t="n">
        <v>56</v>
      </c>
      <c r="E31" t="n">
        <v>0.6</v>
      </c>
      <c r="F31" s="5" t="str">
        <f>=$K$5+$K$4*D31</f>
      </c>
      <c r="G31" s="5" t="str">
        <f>=E31-F31</f>
      </c>
    </row>
    <row r="32">
      <c r="A32" t="n">
        <v>104151</v>
      </c>
      <c r="B32" t="s">
        <v>293</v>
      </c>
      <c r="C32" t="s">
        <v>149</v>
      </c>
      <c r="D32" t="n">
        <v>30</v>
      </c>
      <c r="E32" t="n">
        <v>67.8</v>
      </c>
      <c r="F32" s="5" t="str">
        <f>=$K$5+$K$4*D32</f>
      </c>
      <c r="G32" s="5" t="str">
        <f>=E32-F32</f>
      </c>
    </row>
    <row r="33">
      <c r="A33" t="n">
        <v>104179</v>
      </c>
      <c r="B33" t="s">
        <v>297</v>
      </c>
      <c r="C33" t="s">
        <v>149</v>
      </c>
      <c r="D33" t="n">
        <v>26</v>
      </c>
      <c r="E33" t="n">
        <v>65.9</v>
      </c>
      <c r="F33" s="5" t="str">
        <f>=$K$5+$K$4*D33</f>
      </c>
      <c r="G33" s="5" t="str">
        <f>=E33-F33</f>
      </c>
    </row>
    <row r="34">
      <c r="A34" t="n">
        <v>104586</v>
      </c>
      <c r="B34" t="s">
        <v>309</v>
      </c>
      <c r="C34" t="s">
        <v>163</v>
      </c>
      <c r="D34" t="n">
        <v>17</v>
      </c>
      <c r="E34" t="n">
        <v>69.8</v>
      </c>
      <c r="F34" s="5" t="str">
        <f>=$K$5+$K$4*D34</f>
      </c>
      <c r="G34" s="5" t="str">
        <f>=E34-F34</f>
      </c>
    </row>
    <row r="35">
      <c r="A35" t="n">
        <v>104717</v>
      </c>
      <c r="B35" t="s">
        <v>314</v>
      </c>
      <c r="C35" t="s">
        <v>189</v>
      </c>
      <c r="D35" t="n">
        <v>43</v>
      </c>
      <c r="E35" t="n">
        <v>43</v>
      </c>
      <c r="F35" s="5" t="str">
        <f>=$K$5+$K$4*D35</f>
      </c>
      <c r="G35" s="5" t="str">
        <f>=E35-F35</f>
      </c>
    </row>
    <row r="36">
      <c r="A36" t="n">
        <v>105330</v>
      </c>
      <c r="B36" t="s">
        <v>324</v>
      </c>
      <c r="C36" t="s">
        <v>149</v>
      </c>
      <c r="D36" t="n">
        <v>30</v>
      </c>
      <c r="E36" t="n">
        <v>56.8</v>
      </c>
      <c r="F36" s="5" t="str">
        <f>=$K$5+$K$4*D36</f>
      </c>
      <c r="G36" s="5" t="str">
        <f>=E36-F36</f>
      </c>
    </row>
    <row r="37">
      <c r="A37" t="n">
        <v>105589</v>
      </c>
      <c r="B37" t="s">
        <v>334</v>
      </c>
      <c r="C37" t="s">
        <v>163</v>
      </c>
      <c r="D37" t="n">
        <v>47</v>
      </c>
      <c r="E37" t="n">
        <v>35.9</v>
      </c>
      <c r="F37" s="5" t="str">
        <f>=$K$5+$K$4*D37</f>
      </c>
      <c r="G37" s="5" t="str">
        <f>=E37-F37</f>
      </c>
    </row>
    <row r="38">
      <c r="A38" t="n">
        <v>105899</v>
      </c>
      <c r="B38" t="s">
        <v>340</v>
      </c>
      <c r="C38" t="s">
        <v>163</v>
      </c>
      <c r="D38" t="n">
        <v>33</v>
      </c>
      <c r="E38" t="n">
        <v>41.4</v>
      </c>
      <c r="F38" s="5" t="str">
        <f>=$K$5+$K$4*D38</f>
      </c>
      <c r="G38" s="5" t="str">
        <f>=E38-F38</f>
      </c>
    </row>
    <row r="39">
      <c r="A39" t="n">
        <v>106245</v>
      </c>
      <c r="B39" t="s">
        <v>343</v>
      </c>
      <c r="C39" t="s">
        <v>149</v>
      </c>
      <c r="D39" t="n">
        <v>41</v>
      </c>
      <c r="E39" t="n">
        <v>39.4</v>
      </c>
      <c r="F39" s="5" t="str">
        <f>=$K$5+$K$4*D39</f>
      </c>
      <c r="G39" s="5" t="str">
        <f>=E39-F39</f>
      </c>
    </row>
    <row r="40">
      <c r="A40" t="n">
        <v>106306</v>
      </c>
      <c r="B40" t="s">
        <v>347</v>
      </c>
      <c r="C40" t="s">
        <v>163</v>
      </c>
      <c r="D40" t="n">
        <v>46</v>
      </c>
      <c r="E40" t="n">
        <v>2.6</v>
      </c>
      <c r="F40" s="5" t="str">
        <f>=$K$5+$K$4*D40</f>
      </c>
      <c r="G40" s="5" t="str">
        <f>=E40-F40</f>
      </c>
    </row>
    <row r="41">
      <c r="A41" t="n">
        <v>106342</v>
      </c>
      <c r="B41" t="s">
        <v>351</v>
      </c>
      <c r="C41" t="s">
        <v>163</v>
      </c>
      <c r="D41" t="n">
        <v>36</v>
      </c>
      <c r="E41" t="n">
        <v>55.9</v>
      </c>
      <c r="F41" s="5" t="str">
        <f>=$K$5+$K$4*D41</f>
      </c>
      <c r="G41" s="5" t="str">
        <f>=E41-F41</f>
      </c>
    </row>
    <row r="42">
      <c r="A42" t="n">
        <v>106397</v>
      </c>
      <c r="B42" t="s">
        <v>355</v>
      </c>
      <c r="C42" t="s">
        <v>149</v>
      </c>
      <c r="D42" t="n">
        <v>17</v>
      </c>
      <c r="E42" t="n">
        <v>70</v>
      </c>
      <c r="F42" s="5" t="str">
        <f>=$K$5+$K$4*D42</f>
      </c>
      <c r="G42" s="5" t="str">
        <f>=E42-F42</f>
      </c>
    </row>
    <row r="43">
      <c r="A43" t="n">
        <v>106412</v>
      </c>
      <c r="B43" t="s">
        <v>357</v>
      </c>
      <c r="C43" t="s">
        <v>149</v>
      </c>
      <c r="D43" t="n">
        <v>67</v>
      </c>
      <c r="E43" t="n">
        <v>39.8</v>
      </c>
      <c r="F43" s="5" t="str">
        <f>=$K$5+$K$4*D43</f>
      </c>
      <c r="G43" s="5" t="str">
        <f>=E43-F43</f>
      </c>
    </row>
    <row r="44">
      <c r="A44" t="n">
        <v>106458</v>
      </c>
      <c r="B44" t="s">
        <v>361</v>
      </c>
      <c r="C44" t="s">
        <v>149</v>
      </c>
      <c r="D44" t="n">
        <v>37</v>
      </c>
      <c r="E44" t="n">
        <v>53</v>
      </c>
      <c r="F44" s="5" t="str">
        <f>=$K$5+$K$4*D44</f>
      </c>
      <c r="G44" s="5" t="str">
        <f>=E44-F44</f>
      </c>
    </row>
    <row r="45">
      <c r="A45" t="n">
        <v>106467</v>
      </c>
      <c r="B45" t="s">
        <v>363</v>
      </c>
      <c r="C45" t="s">
        <v>149</v>
      </c>
      <c r="D45" t="n">
        <v>34</v>
      </c>
      <c r="E45" t="n">
        <v>43</v>
      </c>
      <c r="F45" s="5" t="str">
        <f>=$K$5+$K$4*D45</f>
      </c>
      <c r="G45" s="5" t="str">
        <f>=E45-F45</f>
      </c>
    </row>
    <row r="46">
      <c r="A46" t="n">
        <v>106485</v>
      </c>
      <c r="B46" t="s">
        <v>364</v>
      </c>
      <c r="C46" t="s">
        <v>149</v>
      </c>
      <c r="D46" t="n">
        <v>49</v>
      </c>
      <c r="E46" t="n">
        <v>35.1</v>
      </c>
      <c r="F46" s="5" t="str">
        <f>=$K$5+$K$4*D46</f>
      </c>
      <c r="G46" s="5" t="str">
        <f>=E46-F46</f>
      </c>
    </row>
    <row r="47">
      <c r="A47" t="n">
        <v>106704</v>
      </c>
      <c r="B47" t="s">
        <v>371</v>
      </c>
      <c r="C47" t="s">
        <v>149</v>
      </c>
      <c r="D47" t="n">
        <v>37</v>
      </c>
      <c r="E47" t="n">
        <v>53</v>
      </c>
      <c r="F47" s="5" t="str">
        <f>=$K$5+$K$4*D47</f>
      </c>
      <c r="G47" s="5" t="str">
        <f>=E47-F47</f>
      </c>
    </row>
    <row r="48">
      <c r="A48" t="n">
        <v>106713</v>
      </c>
      <c r="B48" t="s">
        <v>373</v>
      </c>
      <c r="C48" t="s">
        <v>163</v>
      </c>
      <c r="D48" t="n">
        <v>42</v>
      </c>
      <c r="E48" t="n">
        <v>43.1</v>
      </c>
      <c r="F48" s="5" t="str">
        <f>=$K$5+$K$4*D48</f>
      </c>
      <c r="G48" s="5" t="str">
        <f>=E48-F48</f>
      </c>
    </row>
    <row r="49">
      <c r="A49" t="n">
        <v>106810</v>
      </c>
      <c r="B49" t="s">
        <v>376</v>
      </c>
      <c r="C49" t="s">
        <v>163</v>
      </c>
      <c r="D49" t="n">
        <v>48</v>
      </c>
      <c r="E49" t="n">
        <v>33.3</v>
      </c>
      <c r="F49" s="5" t="str">
        <f>=$K$5+$K$4*D49</f>
      </c>
      <c r="G49" s="5" t="str">
        <f>=E49-F49</f>
      </c>
    </row>
    <row r="50">
      <c r="A50" t="n">
        <v>107044</v>
      </c>
      <c r="B50" t="s">
        <v>384</v>
      </c>
      <c r="C50" t="s">
        <v>163</v>
      </c>
      <c r="D50" t="n">
        <v>19</v>
      </c>
      <c r="E50" t="n">
        <v>70.9</v>
      </c>
      <c r="F50" s="5" t="str">
        <f>=$K$5+$K$4*D50</f>
      </c>
      <c r="G50" s="5" t="str">
        <f>=E50-F50</f>
      </c>
    </row>
    <row r="51">
      <c r="A51" t="n">
        <v>107071</v>
      </c>
      <c r="B51" t="s">
        <v>386</v>
      </c>
      <c r="C51" t="s">
        <v>149</v>
      </c>
      <c r="D51" t="n">
        <v>48</v>
      </c>
      <c r="E51" t="n">
        <v>38.7</v>
      </c>
      <c r="F51" s="5" t="str">
        <f>=$K$5+$K$4*D51</f>
      </c>
      <c r="G51" s="5" t="str">
        <f>=E51-F51</f>
      </c>
    </row>
    <row r="52">
      <c r="A52" t="n">
        <v>107080</v>
      </c>
      <c r="B52" t="s">
        <v>388</v>
      </c>
      <c r="C52" t="s">
        <v>163</v>
      </c>
      <c r="D52" t="n">
        <v>23</v>
      </c>
      <c r="E52" t="n">
        <v>69.2</v>
      </c>
      <c r="F52" s="5" t="str">
        <f>=$K$5+$K$4*D52</f>
      </c>
      <c r="G52" s="5" t="str">
        <f>=E52-F52</f>
      </c>
    </row>
    <row r="53">
      <c r="A53" t="n">
        <v>107141</v>
      </c>
      <c r="B53" t="s">
        <v>391</v>
      </c>
      <c r="C53" t="s">
        <v>163</v>
      </c>
      <c r="D53" t="n">
        <v>21</v>
      </c>
      <c r="E53" t="n">
        <v>66.8</v>
      </c>
      <c r="F53" s="5" t="str">
        <f>=$K$5+$K$4*D53</f>
      </c>
      <c r="G53" s="5" t="str">
        <f>=E53-F53</f>
      </c>
    </row>
    <row r="54">
      <c r="A54" t="n">
        <v>107512</v>
      </c>
      <c r="B54" t="s">
        <v>405</v>
      </c>
      <c r="C54" t="s">
        <v>163</v>
      </c>
      <c r="D54" t="n">
        <v>23</v>
      </c>
      <c r="E54" t="n">
        <v>70.3</v>
      </c>
      <c r="F54" s="5" t="str">
        <f>=$K$5+$K$4*D54</f>
      </c>
      <c r="G54" s="5" t="str">
        <f>=E54-F54</f>
      </c>
    </row>
    <row r="55">
      <c r="A55" t="n">
        <v>107558</v>
      </c>
      <c r="B55" t="s">
        <v>410</v>
      </c>
      <c r="C55" t="s">
        <v>163</v>
      </c>
      <c r="D55" t="n">
        <v>36</v>
      </c>
      <c r="E55" t="n">
        <v>51.8</v>
      </c>
      <c r="F55" s="5" t="str">
        <f>=$K$5+$K$4*D55</f>
      </c>
      <c r="G55" s="5" t="str">
        <f>=E55-F55</f>
      </c>
    </row>
    <row r="56">
      <c r="A56" t="n">
        <v>107600</v>
      </c>
      <c r="B56" t="s">
        <v>414</v>
      </c>
      <c r="C56" t="s">
        <v>163</v>
      </c>
      <c r="D56" t="n">
        <v>71</v>
      </c>
      <c r="E56" t="n">
        <v>32.3</v>
      </c>
      <c r="F56" s="5" t="str">
        <f>=$K$5+$K$4*D56</f>
      </c>
      <c r="G56" s="5" t="str">
        <f>=E56-F56</f>
      </c>
    </row>
    <row r="57">
      <c r="A57" t="n">
        <v>107877</v>
      </c>
      <c r="B57" t="s">
        <v>429</v>
      </c>
      <c r="C57" t="s">
        <v>163</v>
      </c>
      <c r="D57" t="n">
        <v>47</v>
      </c>
      <c r="E57" t="n">
        <v>34.8</v>
      </c>
      <c r="F57" s="5" t="str">
        <f>=$K$5+$K$4*D57</f>
      </c>
      <c r="G57" s="5" t="str">
        <f>=E57-F57</f>
      </c>
    </row>
    <row r="58">
      <c r="A58" t="n">
        <v>107983</v>
      </c>
      <c r="B58" t="s">
        <v>432</v>
      </c>
      <c r="C58" t="s">
        <v>149</v>
      </c>
      <c r="D58" t="n">
        <v>45</v>
      </c>
      <c r="E58" t="n">
        <v>40.8</v>
      </c>
      <c r="F58" s="5" t="str">
        <f>=$K$5+$K$4*D58</f>
      </c>
      <c r="G58" s="5" t="str">
        <f>=E58-F58</f>
      </c>
    </row>
    <row r="59">
      <c r="A59" t="n">
        <v>108092</v>
      </c>
      <c r="B59" t="s">
        <v>437</v>
      </c>
      <c r="C59" t="s">
        <v>149</v>
      </c>
      <c r="D59" t="n">
        <v>39</v>
      </c>
      <c r="E59" t="n">
        <v>35.8</v>
      </c>
      <c r="F59" s="5" t="str">
        <f>=$K$5+$K$4*D59</f>
      </c>
      <c r="G59" s="5" t="str">
        <f>=E59-F59</f>
      </c>
    </row>
    <row r="60">
      <c r="A60" t="n">
        <v>108232</v>
      </c>
      <c r="B60" t="s">
        <v>438</v>
      </c>
      <c r="C60" t="s">
        <v>189</v>
      </c>
      <c r="D60" t="n">
        <v>42</v>
      </c>
      <c r="E60" t="n">
        <v>37.2</v>
      </c>
      <c r="F60" s="5" t="str">
        <f>=$K$5+$K$4*D60</f>
      </c>
      <c r="G60" s="5" t="str">
        <f>=E60-F60</f>
      </c>
    </row>
    <row r="61">
      <c r="A61" t="n">
        <v>109651</v>
      </c>
      <c r="B61" t="s">
        <v>459</v>
      </c>
      <c r="C61" t="s">
        <v>163</v>
      </c>
      <c r="D61" t="n">
        <v>24</v>
      </c>
      <c r="E61" t="n">
        <v>82.6</v>
      </c>
      <c r="F61" s="5" t="str">
        <f>=$K$5+$K$4*D61</f>
      </c>
      <c r="G61" s="5" t="str">
        <f>=E61-F61</f>
      </c>
    </row>
    <row r="62">
      <c r="A62" t="n">
        <v>109785</v>
      </c>
      <c r="B62" t="s">
        <v>464</v>
      </c>
      <c r="C62" t="s">
        <v>163</v>
      </c>
      <c r="D62" t="n">
        <v>35</v>
      </c>
      <c r="E62" t="n">
        <v>64.4</v>
      </c>
      <c r="F62" s="5" t="str">
        <f>=$K$5+$K$4*D62</f>
      </c>
      <c r="G62" s="5" t="str">
        <f>=E62-F62</f>
      </c>
    </row>
    <row r="63">
      <c r="A63" t="n">
        <v>110060</v>
      </c>
      <c r="B63" t="s">
        <v>472</v>
      </c>
      <c r="C63" t="s">
        <v>163</v>
      </c>
      <c r="D63" t="n">
        <v>25</v>
      </c>
      <c r="E63" t="n">
        <v>19.4</v>
      </c>
      <c r="F63" s="5" t="str">
        <f>=$K$5+$K$4*D63</f>
      </c>
      <c r="G63" s="5" t="str">
        <f>=E63-F63</f>
      </c>
    </row>
    <row r="64">
      <c r="A64" t="n">
        <v>110097</v>
      </c>
      <c r="B64" t="s">
        <v>474</v>
      </c>
      <c r="C64" t="s">
        <v>163</v>
      </c>
      <c r="D64" t="n">
        <v>26</v>
      </c>
      <c r="E64" t="n">
        <v>68.8</v>
      </c>
      <c r="F64" s="5" t="str">
        <f>=$K$5+$K$4*D64</f>
      </c>
      <c r="G64" s="5" t="str">
        <f>=E64-F64</f>
      </c>
    </row>
    <row r="65">
      <c r="A65" t="n">
        <v>110361</v>
      </c>
      <c r="B65" t="s">
        <v>483</v>
      </c>
      <c r="C65" t="s">
        <v>163</v>
      </c>
      <c r="D65" t="n">
        <v>41</v>
      </c>
      <c r="E65" t="n">
        <v>59.5</v>
      </c>
      <c r="F65" s="5" t="str">
        <f>=$K$5+$K$4*D65</f>
      </c>
      <c r="G65" s="5" t="str">
        <f>=E65-F65</f>
      </c>
    </row>
    <row r="66">
      <c r="A66" t="n">
        <v>110370</v>
      </c>
      <c r="B66" t="s">
        <v>485</v>
      </c>
      <c r="C66" t="s">
        <v>163</v>
      </c>
      <c r="D66" t="n">
        <v>25</v>
      </c>
      <c r="E66" t="n">
        <v>58.7</v>
      </c>
      <c r="F66" s="5" t="str">
        <f>=$K$5+$K$4*D66</f>
      </c>
      <c r="G66" s="5" t="str">
        <f>=E66-F66</f>
      </c>
    </row>
    <row r="67">
      <c r="A67" t="n">
        <v>110404</v>
      </c>
      <c r="B67" t="s">
        <v>487</v>
      </c>
      <c r="C67" t="s">
        <v>163</v>
      </c>
      <c r="D67" t="n">
        <v>15</v>
      </c>
      <c r="E67" t="n">
        <v>93.2</v>
      </c>
      <c r="F67" s="5" t="str">
        <f>=$K$5+$K$4*D67</f>
      </c>
      <c r="G67" s="5" t="str">
        <f>=E67-F67</f>
      </c>
    </row>
    <row r="68">
      <c r="A68" t="n">
        <v>110413</v>
      </c>
      <c r="B68" t="s">
        <v>488</v>
      </c>
      <c r="C68" t="s">
        <v>163</v>
      </c>
      <c r="D68" t="n">
        <v>30</v>
      </c>
      <c r="E68" t="n">
        <v>74</v>
      </c>
      <c r="F68" s="5" t="str">
        <f>=$K$5+$K$4*D68</f>
      </c>
      <c r="G68" s="5" t="str">
        <f>=E68-F68</f>
      </c>
    </row>
    <row r="69">
      <c r="A69" t="n">
        <v>110422</v>
      </c>
      <c r="B69" t="s">
        <v>490</v>
      </c>
      <c r="C69" t="s">
        <v>149</v>
      </c>
      <c r="D69" t="n">
        <v>18</v>
      </c>
      <c r="E69" t="n">
        <v>85.2</v>
      </c>
      <c r="F69" s="5" t="str">
        <f>=$K$5+$K$4*D69</f>
      </c>
      <c r="G69" s="5" t="str">
        <f>=E69-F69</f>
      </c>
    </row>
    <row r="70">
      <c r="A70" t="n">
        <v>110486</v>
      </c>
      <c r="B70" t="s">
        <v>493</v>
      </c>
      <c r="C70" t="s">
        <v>149</v>
      </c>
      <c r="D70" t="n">
        <v>61</v>
      </c>
      <c r="E70" t="n">
        <v>49.3</v>
      </c>
      <c r="F70" s="5" t="str">
        <f>=$K$5+$K$4*D70</f>
      </c>
      <c r="G70" s="5" t="str">
        <f>=E70-F70</f>
      </c>
    </row>
    <row r="71">
      <c r="A71" t="n">
        <v>110495</v>
      </c>
      <c r="B71" t="s">
        <v>494</v>
      </c>
      <c r="C71" t="s">
        <v>149</v>
      </c>
      <c r="D71" t="n">
        <v>55</v>
      </c>
      <c r="E71" t="n">
        <v>58</v>
      </c>
      <c r="F71" s="5" t="str">
        <f>=$K$5+$K$4*D71</f>
      </c>
      <c r="G71" s="5" t="str">
        <f>=E71-F71</f>
      </c>
    </row>
    <row r="72">
      <c r="A72" t="n">
        <v>110510</v>
      </c>
      <c r="B72" t="s">
        <v>496</v>
      </c>
      <c r="C72" t="s">
        <v>149</v>
      </c>
      <c r="D72" t="n">
        <v>57</v>
      </c>
      <c r="E72" t="n">
        <v>54.7</v>
      </c>
      <c r="F72" s="5" t="str">
        <f>=$K$5+$K$4*D72</f>
      </c>
      <c r="G72" s="5" t="str">
        <f>=E72-F72</f>
      </c>
    </row>
    <row r="73">
      <c r="A73" t="n">
        <v>110529</v>
      </c>
      <c r="B73" t="s">
        <v>498</v>
      </c>
      <c r="C73" t="s">
        <v>149</v>
      </c>
      <c r="D73" t="n">
        <v>46</v>
      </c>
      <c r="E73" t="n">
        <v>66.7</v>
      </c>
      <c r="F73" s="5" t="str">
        <f>=$K$5+$K$4*D73</f>
      </c>
      <c r="G73" s="5" t="str">
        <f>=E73-F73</f>
      </c>
    </row>
    <row r="74">
      <c r="A74" t="n">
        <v>110538</v>
      </c>
      <c r="B74" t="s">
        <v>500</v>
      </c>
      <c r="C74" t="s">
        <v>149</v>
      </c>
      <c r="D74" t="n">
        <v>40</v>
      </c>
      <c r="E74" t="n">
        <v>63.6</v>
      </c>
      <c r="F74" s="5" t="str">
        <f>=$K$5+$K$4*D74</f>
      </c>
      <c r="G74" s="5" t="str">
        <f>=E74-F74</f>
      </c>
    </row>
    <row r="75">
      <c r="A75" t="n">
        <v>110547</v>
      </c>
      <c r="B75" t="s">
        <v>502</v>
      </c>
      <c r="C75" t="s">
        <v>149</v>
      </c>
      <c r="D75" t="n">
        <v>61</v>
      </c>
      <c r="E75" t="n">
        <v>46.9</v>
      </c>
      <c r="F75" s="5" t="str">
        <f>=$K$5+$K$4*D75</f>
      </c>
      <c r="G75" s="5" t="str">
        <f>=E75-F75</f>
      </c>
    </row>
    <row r="76">
      <c r="A76" t="n">
        <v>110556</v>
      </c>
      <c r="B76" t="s">
        <v>504</v>
      </c>
      <c r="C76" t="s">
        <v>149</v>
      </c>
      <c r="D76" t="n">
        <v>56</v>
      </c>
      <c r="E76" t="n">
        <v>54.8</v>
      </c>
      <c r="F76" s="5" t="str">
        <f>=$K$5+$K$4*D76</f>
      </c>
      <c r="G76" s="5" t="str">
        <f>=E76-F76</f>
      </c>
    </row>
    <row r="77">
      <c r="A77" t="n">
        <v>110565</v>
      </c>
      <c r="B77" t="s">
        <v>506</v>
      </c>
      <c r="C77" t="s">
        <v>149</v>
      </c>
      <c r="D77" t="n">
        <v>47</v>
      </c>
      <c r="E77" t="n">
        <v>69.2</v>
      </c>
      <c r="F77" s="5" t="str">
        <f>=$K$5+$K$4*D77</f>
      </c>
      <c r="G77" s="5" t="str">
        <f>=E77-F77</f>
      </c>
    </row>
    <row r="78">
      <c r="A78" t="n">
        <v>110574</v>
      </c>
      <c r="B78" t="s">
        <v>508</v>
      </c>
      <c r="C78" t="s">
        <v>149</v>
      </c>
      <c r="D78" t="n">
        <v>44</v>
      </c>
      <c r="E78" t="n">
        <v>45.5</v>
      </c>
      <c r="F78" s="5" t="str">
        <f>=$K$5+$K$4*D78</f>
      </c>
      <c r="G78" s="5" t="str">
        <f>=E78-F78</f>
      </c>
    </row>
    <row r="79">
      <c r="A79" t="n">
        <v>110583</v>
      </c>
      <c r="B79" t="s">
        <v>510</v>
      </c>
      <c r="C79" t="s">
        <v>149</v>
      </c>
      <c r="D79" t="n">
        <v>49</v>
      </c>
      <c r="E79" t="n">
        <v>69.9</v>
      </c>
      <c r="F79" s="5" t="str">
        <f>=$K$5+$K$4*D79</f>
      </c>
      <c r="G79" s="5" t="str">
        <f>=E79-F79</f>
      </c>
    </row>
    <row r="80">
      <c r="A80" t="n">
        <v>110592</v>
      </c>
      <c r="B80" t="s">
        <v>512</v>
      </c>
      <c r="C80" t="s">
        <v>149</v>
      </c>
      <c r="D80" t="n">
        <v>66</v>
      </c>
      <c r="E80" t="n">
        <v>52.6</v>
      </c>
      <c r="F80" s="5" t="str">
        <f>=$K$5+$K$4*D80</f>
      </c>
      <c r="G80" s="5" t="str">
        <f>=E80-F80</f>
      </c>
    </row>
    <row r="81">
      <c r="A81" t="n">
        <v>110608</v>
      </c>
      <c r="B81" t="s">
        <v>513</v>
      </c>
      <c r="C81" t="s">
        <v>149</v>
      </c>
      <c r="D81" t="n">
        <v>56</v>
      </c>
      <c r="E81" t="n">
        <v>56.2</v>
      </c>
      <c r="F81" s="5" t="str">
        <f>=$K$5+$K$4*D81</f>
      </c>
      <c r="G81" s="5" t="str">
        <f>=E81-F81</f>
      </c>
    </row>
    <row r="82">
      <c r="A82" t="n">
        <v>110617</v>
      </c>
      <c r="B82" t="s">
        <v>515</v>
      </c>
      <c r="C82" t="s">
        <v>149</v>
      </c>
      <c r="D82" t="n">
        <v>49</v>
      </c>
      <c r="E82" t="n">
        <v>55.8</v>
      </c>
      <c r="F82" s="5" t="str">
        <f>=$K$5+$K$4*D82</f>
      </c>
      <c r="G82" s="5" t="str">
        <f>=E82-F82</f>
      </c>
    </row>
    <row r="83">
      <c r="A83" t="n">
        <v>110635</v>
      </c>
      <c r="B83" t="s">
        <v>516</v>
      </c>
      <c r="C83" t="s">
        <v>149</v>
      </c>
      <c r="D83" t="n">
        <v>27</v>
      </c>
      <c r="E83" t="n">
        <v>92.9</v>
      </c>
      <c r="F83" s="5" t="str">
        <f>=$K$5+$K$4*D83</f>
      </c>
      <c r="G83" s="5" t="str">
        <f>=E83-F83</f>
      </c>
    </row>
    <row r="84">
      <c r="A84" t="n">
        <v>110644</v>
      </c>
      <c r="B84" t="s">
        <v>517</v>
      </c>
      <c r="C84" t="s">
        <v>149</v>
      </c>
      <c r="D84" t="n">
        <v>31</v>
      </c>
      <c r="E84" t="n">
        <v>85.1</v>
      </c>
      <c r="F84" s="5" t="str">
        <f>=$K$5+$K$4*D84</f>
      </c>
      <c r="G84" s="5" t="str">
        <f>=E84-F84</f>
      </c>
    </row>
    <row r="85">
      <c r="A85" t="n">
        <v>110653</v>
      </c>
      <c r="B85" t="s">
        <v>519</v>
      </c>
      <c r="C85" t="s">
        <v>149</v>
      </c>
      <c r="D85" t="n">
        <v>37</v>
      </c>
      <c r="E85" t="n">
        <v>86</v>
      </c>
      <c r="F85" s="5" t="str">
        <f>=$K$5+$K$4*D85</f>
      </c>
      <c r="G85" s="5" t="str">
        <f>=E85-F85</f>
      </c>
    </row>
    <row r="86">
      <c r="A86" t="n">
        <v>110662</v>
      </c>
      <c r="B86" t="s">
        <v>521</v>
      </c>
      <c r="C86" t="s">
        <v>149</v>
      </c>
      <c r="D86" t="n">
        <v>27</v>
      </c>
      <c r="E86" t="n">
        <v>92.7</v>
      </c>
      <c r="F86" s="5" t="str">
        <f>=$K$5+$K$4*D86</f>
      </c>
      <c r="G86" s="5" t="str">
        <f>=E86-F86</f>
      </c>
    </row>
    <row r="87">
      <c r="A87" t="n">
        <v>110671</v>
      </c>
      <c r="B87" t="s">
        <v>522</v>
      </c>
      <c r="C87" t="s">
        <v>149</v>
      </c>
      <c r="D87" t="n">
        <v>47</v>
      </c>
      <c r="E87" t="n">
        <v>76.6</v>
      </c>
      <c r="F87" s="5" t="str">
        <f>=$K$5+$K$4*D87</f>
      </c>
      <c r="G87" s="5" t="str">
        <f>=E87-F87</f>
      </c>
    </row>
    <row r="88">
      <c r="A88" t="n">
        <v>110680</v>
      </c>
      <c r="B88" t="s">
        <v>523</v>
      </c>
      <c r="C88" t="s">
        <v>149</v>
      </c>
      <c r="D88" t="n">
        <v>33</v>
      </c>
      <c r="E88" t="n">
        <v>87.6</v>
      </c>
      <c r="F88" s="5" t="str">
        <f>=$K$5+$K$4*D88</f>
      </c>
      <c r="G88" s="5" t="str">
        <f>=E88-F88</f>
      </c>
    </row>
    <row r="89">
      <c r="A89" t="n">
        <v>110705</v>
      </c>
      <c r="B89" t="s">
        <v>526</v>
      </c>
      <c r="C89" t="s">
        <v>149</v>
      </c>
      <c r="D89" t="n">
        <v>28</v>
      </c>
      <c r="E89" t="n">
        <v>85.3</v>
      </c>
      <c r="F89" s="5" t="str">
        <f>=$K$5+$K$4*D89</f>
      </c>
      <c r="G89" s="5" t="str">
        <f>=E89-F89</f>
      </c>
    </row>
    <row r="90">
      <c r="A90" t="n">
        <v>110714</v>
      </c>
      <c r="B90" t="s">
        <v>528</v>
      </c>
      <c r="C90" t="s">
        <v>149</v>
      </c>
      <c r="D90" t="n">
        <v>32</v>
      </c>
      <c r="E90" t="n">
        <v>74.5</v>
      </c>
      <c r="F90" s="5" t="str">
        <f>=$K$5+$K$4*D90</f>
      </c>
      <c r="G90" s="5" t="str">
        <f>=E90-F90</f>
      </c>
    </row>
    <row r="91">
      <c r="A91" t="n">
        <v>111081</v>
      </c>
      <c r="B91" t="s">
        <v>538</v>
      </c>
      <c r="C91" t="s">
        <v>163</v>
      </c>
      <c r="D91" t="n">
        <v>22</v>
      </c>
      <c r="E91" t="n">
        <v>64.2</v>
      </c>
      <c r="F91" s="5" t="str">
        <f>=$K$5+$K$4*D91</f>
      </c>
      <c r="G91" s="5" t="str">
        <f>=E91-F91</f>
      </c>
    </row>
    <row r="92">
      <c r="A92" t="n">
        <v>111188</v>
      </c>
      <c r="B92" t="s">
        <v>540</v>
      </c>
      <c r="C92" t="s">
        <v>149</v>
      </c>
      <c r="D92" t="n">
        <v>29</v>
      </c>
      <c r="E92" t="n">
        <v>66.8</v>
      </c>
      <c r="F92" s="5" t="str">
        <f>=$K$5+$K$4*D92</f>
      </c>
      <c r="G92" s="5" t="str">
        <f>=E92-F92</f>
      </c>
    </row>
    <row r="93">
      <c r="A93" t="n">
        <v>111948</v>
      </c>
      <c r="B93" t="s">
        <v>569</v>
      </c>
      <c r="C93" t="s">
        <v>163</v>
      </c>
      <c r="D93" t="n">
        <v>20</v>
      </c>
      <c r="E93" t="n">
        <v>80.1</v>
      </c>
      <c r="F93" s="5" t="str">
        <f>=$K$5+$K$4*D93</f>
      </c>
      <c r="G93" s="5" t="str">
        <f>=E93-F93</f>
      </c>
    </row>
    <row r="94">
      <c r="A94" t="n">
        <v>112075</v>
      </c>
      <c r="B94" t="s">
        <v>572</v>
      </c>
      <c r="C94" t="s">
        <v>163</v>
      </c>
      <c r="D94" t="n">
        <v>23</v>
      </c>
      <c r="E94" t="n">
        <v>62.5</v>
      </c>
      <c r="F94" s="5" t="str">
        <f>=$K$5+$K$4*D94</f>
      </c>
      <c r="G94" s="5" t="str">
        <f>=E94-F94</f>
      </c>
    </row>
    <row r="95">
      <c r="A95" t="n">
        <v>112084</v>
      </c>
      <c r="B95" t="s">
        <v>573</v>
      </c>
      <c r="C95" t="s">
        <v>163</v>
      </c>
      <c r="D95" t="n">
        <v>16</v>
      </c>
      <c r="E95" t="n">
        <v>23.5</v>
      </c>
      <c r="F95" s="5" t="str">
        <f>=$K$5+$K$4*D95</f>
      </c>
      <c r="G95" s="5" t="str">
        <f>=E95-F95</f>
      </c>
    </row>
    <row r="96">
      <c r="A96" t="n">
        <v>112260</v>
      </c>
      <c r="B96" t="s">
        <v>583</v>
      </c>
      <c r="C96" t="s">
        <v>163</v>
      </c>
      <c r="D96" t="n">
        <v>19</v>
      </c>
      <c r="E96" t="n">
        <v>95.2</v>
      </c>
      <c r="F96" s="5" t="str">
        <f>=$K$5+$K$4*D96</f>
      </c>
      <c r="G96" s="5" t="str">
        <f>=E96-F96</f>
      </c>
    </row>
    <row r="97">
      <c r="A97" t="n">
        <v>112394</v>
      </c>
      <c r="B97" t="s">
        <v>590</v>
      </c>
      <c r="C97" t="s">
        <v>189</v>
      </c>
      <c r="D97" t="n">
        <v>47</v>
      </c>
      <c r="E97" t="n">
        <v>34.9</v>
      </c>
      <c r="F97" s="5" t="str">
        <f>=$K$5+$K$4*D97</f>
      </c>
      <c r="G97" s="5" t="str">
        <f>=E97-F97</f>
      </c>
    </row>
    <row r="98">
      <c r="A98" t="n">
        <v>112570</v>
      </c>
      <c r="B98" t="s">
        <v>595</v>
      </c>
      <c r="C98" t="s">
        <v>163</v>
      </c>
      <c r="D98" t="n">
        <v>47</v>
      </c>
      <c r="E98" t="n">
        <v>46.7</v>
      </c>
      <c r="F98" s="5" t="str">
        <f>=$K$5+$K$4*D98</f>
      </c>
      <c r="G98" s="5" t="str">
        <f>=E98-F98</f>
      </c>
    </row>
    <row r="99">
      <c r="A99" t="n">
        <v>113698</v>
      </c>
      <c r="B99" t="s">
        <v>620</v>
      </c>
      <c r="C99" t="s">
        <v>163</v>
      </c>
      <c r="D99" t="n">
        <v>30</v>
      </c>
      <c r="E99" t="n">
        <v>76.3</v>
      </c>
      <c r="F99" s="5" t="str">
        <f>=$K$5+$K$4*D99</f>
      </c>
      <c r="G99" s="5" t="str">
        <f>=E99-F99</f>
      </c>
    </row>
    <row r="100">
      <c r="A100" t="n">
        <v>114813</v>
      </c>
      <c r="B100" t="s">
        <v>645</v>
      </c>
      <c r="C100" t="s">
        <v>163</v>
      </c>
      <c r="D100" t="n">
        <v>59</v>
      </c>
      <c r="E100" t="n">
        <v>55.9</v>
      </c>
      <c r="F100" s="5" t="str">
        <f>=$K$5+$K$4*D100</f>
      </c>
      <c r="G100" s="5" t="str">
        <f>=E100-F100</f>
      </c>
    </row>
    <row r="101">
      <c r="A101" t="n">
        <v>115409</v>
      </c>
      <c r="B101" t="s">
        <v>660</v>
      </c>
      <c r="C101" t="s">
        <v>163</v>
      </c>
      <c r="D101" t="n">
        <v>14</v>
      </c>
      <c r="E101" t="n">
        <v>93.8</v>
      </c>
      <c r="F101" s="5" t="str">
        <f>=$K$5+$K$4*D101</f>
      </c>
      <c r="G101" s="5" t="str">
        <f>=E101-F101</f>
      </c>
    </row>
    <row r="102">
      <c r="A102" t="n">
        <v>115755</v>
      </c>
      <c r="B102" t="s">
        <v>665</v>
      </c>
      <c r="C102" t="s">
        <v>149</v>
      </c>
      <c r="D102" t="n">
        <v>46</v>
      </c>
      <c r="E102" t="n">
        <v>46.6</v>
      </c>
      <c r="F102" s="5" t="str">
        <f>=$K$5+$K$4*D102</f>
      </c>
      <c r="G102" s="5" t="str">
        <f>=E102-F102</f>
      </c>
    </row>
    <row r="103">
      <c r="A103" t="n">
        <v>117104</v>
      </c>
      <c r="B103" t="s">
        <v>681</v>
      </c>
      <c r="C103" t="s">
        <v>163</v>
      </c>
      <c r="D103" t="n">
        <v>49</v>
      </c>
      <c r="E103" t="n">
        <v>50.8</v>
      </c>
      <c r="F103" s="5" t="str">
        <f>=$K$5+$K$4*D103</f>
      </c>
      <c r="G103" s="5" t="str">
        <f>=E103-F103</f>
      </c>
    </row>
    <row r="104">
      <c r="A104" t="n">
        <v>117140</v>
      </c>
      <c r="B104" t="s">
        <v>683</v>
      </c>
      <c r="C104" t="s">
        <v>163</v>
      </c>
      <c r="D104" t="n">
        <v>48</v>
      </c>
      <c r="E104" t="n">
        <v>65.4</v>
      </c>
      <c r="F104" s="5" t="str">
        <f>=$K$5+$K$4*D104</f>
      </c>
      <c r="G104" s="5" t="str">
        <f>=E104-F104</f>
      </c>
    </row>
    <row r="105">
      <c r="A105" t="n">
        <v>117168</v>
      </c>
      <c r="B105" t="s">
        <v>685</v>
      </c>
      <c r="C105" t="s">
        <v>163</v>
      </c>
      <c r="D105" t="n">
        <v>31</v>
      </c>
      <c r="E105" t="n">
        <v>63</v>
      </c>
      <c r="F105" s="5" t="str">
        <f>=$K$5+$K$4*D105</f>
      </c>
      <c r="G105" s="5" t="str">
        <f>=E105-F105</f>
      </c>
    </row>
    <row r="106">
      <c r="A106" t="n">
        <v>117627</v>
      </c>
      <c r="B106" t="s">
        <v>698</v>
      </c>
      <c r="C106" t="s">
        <v>163</v>
      </c>
      <c r="D106" t="n">
        <v>47</v>
      </c>
      <c r="E106" t="n">
        <v>59.6</v>
      </c>
      <c r="F106" s="5" t="str">
        <f>=$K$5+$K$4*D106</f>
      </c>
      <c r="G106" s="5" t="str">
        <f>=E106-F106</f>
      </c>
    </row>
    <row r="107">
      <c r="A107" t="n">
        <v>117751</v>
      </c>
      <c r="B107" t="s">
        <v>712</v>
      </c>
      <c r="C107" t="s">
        <v>163</v>
      </c>
      <c r="D107" t="n">
        <v>19</v>
      </c>
      <c r="E107" t="n">
        <v>63.8</v>
      </c>
      <c r="F107" s="5" t="str">
        <f>=$K$5+$K$4*D107</f>
      </c>
      <c r="G107" s="5" t="str">
        <f>=E107-F107</f>
      </c>
    </row>
    <row r="108">
      <c r="A108" t="n">
        <v>117946</v>
      </c>
      <c r="B108" t="s">
        <v>719</v>
      </c>
      <c r="C108" t="s">
        <v>163</v>
      </c>
      <c r="D108" t="n">
        <v>13</v>
      </c>
      <c r="E108" t="n">
        <v>79.8</v>
      </c>
      <c r="F108" s="5" t="str">
        <f>=$K$5+$K$4*D108</f>
      </c>
      <c r="G108" s="5" t="str">
        <f>=E108-F108</f>
      </c>
    </row>
    <row r="109">
      <c r="A109" t="n">
        <v>118693</v>
      </c>
      <c r="B109" t="s">
        <v>729</v>
      </c>
      <c r="C109" t="s">
        <v>163</v>
      </c>
      <c r="D109" t="n">
        <v>29</v>
      </c>
      <c r="E109" t="n">
        <v>51.3</v>
      </c>
      <c r="F109" s="5" t="str">
        <f>=$K$5+$K$4*D109</f>
      </c>
      <c r="G109" s="5" t="str">
        <f>=E109-F109</f>
      </c>
    </row>
    <row r="110">
      <c r="A110" t="n">
        <v>119173</v>
      </c>
      <c r="B110" t="s">
        <v>749</v>
      </c>
      <c r="C110" t="s">
        <v>163</v>
      </c>
      <c r="D110" t="n">
        <v>55</v>
      </c>
      <c r="E110" t="n">
        <v>54.9</v>
      </c>
      <c r="F110" s="5" t="str">
        <f>=$K$5+$K$4*D110</f>
      </c>
      <c r="G110" s="5" t="str">
        <f>=E110-F110</f>
      </c>
    </row>
    <row r="111">
      <c r="A111" t="n">
        <v>119270</v>
      </c>
      <c r="B111" t="s">
        <v>752</v>
      </c>
      <c r="C111" t="s">
        <v>189</v>
      </c>
      <c r="D111" t="n">
        <v>18</v>
      </c>
      <c r="E111" t="n">
        <v>44.1</v>
      </c>
      <c r="F111" s="5" t="str">
        <f>=$K$5+$K$4*D111</f>
      </c>
      <c r="G111" s="5" t="str">
        <f>=E111-F111</f>
      </c>
    </row>
    <row r="112">
      <c r="A112" t="n">
        <v>119775</v>
      </c>
      <c r="B112" t="s">
        <v>761</v>
      </c>
      <c r="C112" t="s">
        <v>189</v>
      </c>
      <c r="D112" t="n">
        <v>46</v>
      </c>
      <c r="E112" t="n">
        <v>50.9</v>
      </c>
      <c r="F112" s="5" t="str">
        <f>=$K$5+$K$4*D112</f>
      </c>
      <c r="G112" s="5" t="str">
        <f>=E112-F112</f>
      </c>
    </row>
    <row r="113">
      <c r="A113" t="n">
        <v>120254</v>
      </c>
      <c r="B113" t="s">
        <v>771</v>
      </c>
      <c r="C113" t="s">
        <v>163</v>
      </c>
      <c r="D113" t="n">
        <v>16</v>
      </c>
      <c r="E113" t="n">
        <v>85.1</v>
      </c>
      <c r="F113" s="5" t="str">
        <f>=$K$5+$K$4*D113</f>
      </c>
      <c r="G113" s="5" t="str">
        <f>=E113-F113</f>
      </c>
    </row>
    <row r="114">
      <c r="A114" t="n">
        <v>120403</v>
      </c>
      <c r="B114" t="s">
        <v>775</v>
      </c>
      <c r="C114" t="s">
        <v>163</v>
      </c>
      <c r="D114" t="n">
        <v>31</v>
      </c>
      <c r="E114" t="n">
        <v>60.6</v>
      </c>
      <c r="F114" s="5" t="str">
        <f>=$K$5+$K$4*D114</f>
      </c>
      <c r="G114" s="5" t="str">
        <f>=E114-F114</f>
      </c>
    </row>
    <row r="115">
      <c r="A115" t="n">
        <v>120537</v>
      </c>
      <c r="B115" t="s">
        <v>777</v>
      </c>
      <c r="C115" t="s">
        <v>163</v>
      </c>
      <c r="D115" t="n">
        <v>43</v>
      </c>
      <c r="E115" t="n">
        <v>45.7</v>
      </c>
      <c r="F115" s="5" t="str">
        <f>=$K$5+$K$4*D115</f>
      </c>
      <c r="G115" s="5" t="str">
        <f>=E115-F115</f>
      </c>
    </row>
    <row r="116">
      <c r="A116" t="n">
        <v>120865</v>
      </c>
      <c r="B116" t="s">
        <v>783</v>
      </c>
      <c r="C116" t="s">
        <v>163</v>
      </c>
      <c r="D116" t="n">
        <v>33</v>
      </c>
      <c r="E116" t="n">
        <v>51.8</v>
      </c>
      <c r="F116" s="5" t="str">
        <f>=$K$5+$K$4*D116</f>
      </c>
      <c r="G116" s="5" t="str">
        <f>=E116-F116</f>
      </c>
    </row>
    <row r="117">
      <c r="A117" t="n">
        <v>120883</v>
      </c>
      <c r="B117" t="s">
        <v>785</v>
      </c>
      <c r="C117" t="s">
        <v>163</v>
      </c>
      <c r="D117" t="n">
        <v>34</v>
      </c>
      <c r="E117" t="n">
        <v>65.7</v>
      </c>
      <c r="F117" s="5" t="str">
        <f>=$K$5+$K$4*D117</f>
      </c>
      <c r="G117" s="5" t="str">
        <f>=E117-F117</f>
      </c>
    </row>
    <row r="118">
      <c r="A118" t="n">
        <v>121150</v>
      </c>
      <c r="B118" t="s">
        <v>791</v>
      </c>
      <c r="C118" t="s">
        <v>163</v>
      </c>
      <c r="D118" t="n">
        <v>20</v>
      </c>
      <c r="E118" t="n">
        <v>84.7</v>
      </c>
      <c r="F118" s="5" t="str">
        <f>=$K$5+$K$4*D118</f>
      </c>
      <c r="G118" s="5" t="str">
        <f>=E118-F118</f>
      </c>
    </row>
    <row r="119">
      <c r="A119" t="n">
        <v>121257</v>
      </c>
      <c r="B119" t="s">
        <v>793</v>
      </c>
      <c r="C119" t="s">
        <v>163</v>
      </c>
      <c r="D119" t="n">
        <v>10</v>
      </c>
      <c r="E119" t="n">
        <v>83.2</v>
      </c>
      <c r="F119" s="5" t="str">
        <f>=$K$5+$K$4*D119</f>
      </c>
      <c r="G119" s="5" t="str">
        <f>=E119-F119</f>
      </c>
    </row>
    <row r="120">
      <c r="A120" t="n">
        <v>121309</v>
      </c>
      <c r="B120" t="s">
        <v>794</v>
      </c>
      <c r="C120" t="s">
        <v>163</v>
      </c>
      <c r="D120" t="n">
        <v>23</v>
      </c>
      <c r="E120" t="n">
        <v>73.8</v>
      </c>
      <c r="F120" s="5" t="str">
        <f>=$K$5+$K$4*D120</f>
      </c>
      <c r="G120" s="5" t="str">
        <f>=E120-F120</f>
      </c>
    </row>
    <row r="121">
      <c r="A121" t="n">
        <v>121345</v>
      </c>
      <c r="B121" t="s">
        <v>795</v>
      </c>
      <c r="C121" t="s">
        <v>163</v>
      </c>
      <c r="D121" t="n">
        <v>19</v>
      </c>
      <c r="E121" t="n">
        <v>93.2</v>
      </c>
      <c r="F121" s="5" t="str">
        <f>=$K$5+$K$4*D121</f>
      </c>
      <c r="G121" s="5" t="str">
        <f>=E121-F121</f>
      </c>
    </row>
    <row r="122">
      <c r="A122" t="n">
        <v>121691</v>
      </c>
      <c r="B122" t="s">
        <v>805</v>
      </c>
      <c r="C122" t="s">
        <v>163</v>
      </c>
      <c r="D122" t="n">
        <v>35</v>
      </c>
      <c r="E122" t="n">
        <v>70.7</v>
      </c>
      <c r="F122" s="5" t="str">
        <f>=$K$5+$K$4*D122</f>
      </c>
      <c r="G122" s="5" t="str">
        <f>=E122-F122</f>
      </c>
    </row>
    <row r="123">
      <c r="A123" t="n">
        <v>122409</v>
      </c>
      <c r="B123" t="s">
        <v>822</v>
      </c>
      <c r="C123" t="s">
        <v>149</v>
      </c>
      <c r="D123" t="n">
        <v>31</v>
      </c>
      <c r="E123" t="n">
        <v>78.3</v>
      </c>
      <c r="F123" s="5" t="str">
        <f>=$K$5+$K$4*D123</f>
      </c>
      <c r="G123" s="5" t="str">
        <f>=E123-F123</f>
      </c>
    </row>
    <row r="124">
      <c r="A124" t="n">
        <v>122436</v>
      </c>
      <c r="B124" t="s">
        <v>823</v>
      </c>
      <c r="C124" t="s">
        <v>163</v>
      </c>
      <c r="D124" t="n">
        <v>19</v>
      </c>
      <c r="E124" t="n">
        <v>81.6</v>
      </c>
      <c r="F124" s="5" t="str">
        <f>=$K$5+$K$4*D124</f>
      </c>
      <c r="G124" s="5" t="str">
        <f>=E124-F124</f>
      </c>
    </row>
    <row r="125">
      <c r="A125" t="n">
        <v>122506</v>
      </c>
      <c r="B125" t="s">
        <v>824</v>
      </c>
      <c r="C125" t="s">
        <v>163</v>
      </c>
      <c r="D125" t="n">
        <v>16</v>
      </c>
      <c r="E125" t="n">
        <v>52.5</v>
      </c>
      <c r="F125" s="5" t="str">
        <f>=$K$5+$K$4*D125</f>
      </c>
      <c r="G125" s="5" t="str">
        <f>=E125-F125</f>
      </c>
    </row>
    <row r="126">
      <c r="A126" t="n">
        <v>122597</v>
      </c>
      <c r="B126" t="s">
        <v>825</v>
      </c>
      <c r="C126" t="s">
        <v>149</v>
      </c>
      <c r="D126" t="n">
        <v>41</v>
      </c>
      <c r="E126" t="n">
        <v>50.1</v>
      </c>
      <c r="F126" s="5" t="str">
        <f>=$K$5+$K$4*D126</f>
      </c>
      <c r="G126" s="5" t="str">
        <f>=E126-F126</f>
      </c>
    </row>
    <row r="127">
      <c r="A127" t="n">
        <v>122612</v>
      </c>
      <c r="B127" t="s">
        <v>826</v>
      </c>
      <c r="C127" t="s">
        <v>163</v>
      </c>
      <c r="D127" t="n">
        <v>27</v>
      </c>
      <c r="E127" t="n">
        <v>71.1</v>
      </c>
      <c r="F127" s="5" t="str">
        <f>=$K$5+$K$4*D127</f>
      </c>
      <c r="G127" s="5" t="str">
        <f>=E127-F127</f>
      </c>
    </row>
    <row r="128">
      <c r="A128" t="n">
        <v>122728</v>
      </c>
      <c r="B128" t="s">
        <v>831</v>
      </c>
      <c r="C128" t="s">
        <v>163</v>
      </c>
      <c r="D128" t="n">
        <v>34</v>
      </c>
      <c r="E128" t="n">
        <v>60.7</v>
      </c>
      <c r="F128" s="5" t="str">
        <f>=$K$5+$K$4*D128</f>
      </c>
      <c r="G128" s="5" t="str">
        <f>=E128-F128</f>
      </c>
    </row>
    <row r="129">
      <c r="A129" t="n">
        <v>122755</v>
      </c>
      <c r="B129" t="s">
        <v>834</v>
      </c>
      <c r="C129" t="s">
        <v>149</v>
      </c>
      <c r="D129" t="n">
        <v>35</v>
      </c>
      <c r="E129" t="n">
        <v>64.7</v>
      </c>
      <c r="F129" s="5" t="str">
        <f>=$K$5+$K$4*D129</f>
      </c>
      <c r="G129" s="5" t="str">
        <f>=E129-F129</f>
      </c>
    </row>
    <row r="130">
      <c r="A130" t="n">
        <v>122931</v>
      </c>
      <c r="B130" t="s">
        <v>838</v>
      </c>
      <c r="C130" t="s">
        <v>163</v>
      </c>
      <c r="D130" t="n">
        <v>11</v>
      </c>
      <c r="E130" t="n">
        <v>88.5</v>
      </c>
      <c r="F130" s="5" t="str">
        <f>=$K$5+$K$4*D130</f>
      </c>
      <c r="G130" s="5" t="str">
        <f>=E130-F130</f>
      </c>
    </row>
    <row r="131">
      <c r="A131" t="n">
        <v>123165</v>
      </c>
      <c r="B131" t="s">
        <v>842</v>
      </c>
      <c r="C131" t="s">
        <v>163</v>
      </c>
      <c r="D131" t="n">
        <v>11</v>
      </c>
      <c r="E131" t="n">
        <v>87.1</v>
      </c>
      <c r="F131" s="5" t="str">
        <f>=$K$5+$K$4*D131</f>
      </c>
      <c r="G131" s="5" t="str">
        <f>=E131-F131</f>
      </c>
    </row>
    <row r="132">
      <c r="A132" t="n">
        <v>123457</v>
      </c>
      <c r="B132" t="s">
        <v>849</v>
      </c>
      <c r="C132" t="s">
        <v>163</v>
      </c>
      <c r="D132" t="n">
        <v>42</v>
      </c>
      <c r="E132" t="n">
        <v>41.7</v>
      </c>
      <c r="F132" s="5" t="str">
        <f>=$K$5+$K$4*D132</f>
      </c>
      <c r="G132" s="5" t="str">
        <f>=E132-F132</f>
      </c>
    </row>
    <row r="133">
      <c r="A133" t="n">
        <v>123554</v>
      </c>
      <c r="B133" t="s">
        <v>856</v>
      </c>
      <c r="C133" t="s">
        <v>163</v>
      </c>
      <c r="D133" t="n">
        <v>24</v>
      </c>
      <c r="E133" t="n">
        <v>69</v>
      </c>
      <c r="F133" s="5" t="str">
        <f>=$K$5+$K$4*D133</f>
      </c>
      <c r="G133" s="5" t="str">
        <f>=E133-F133</f>
      </c>
    </row>
    <row r="134">
      <c r="A134" t="n">
        <v>123572</v>
      </c>
      <c r="B134" t="s">
        <v>859</v>
      </c>
      <c r="C134" t="s">
        <v>149</v>
      </c>
      <c r="D134" t="n">
        <v>36</v>
      </c>
      <c r="E134" t="n">
        <v>60.5</v>
      </c>
      <c r="F134" s="5" t="str">
        <f>=$K$5+$K$4*D134</f>
      </c>
      <c r="G134" s="5" t="str">
        <f>=E134-F134</f>
      </c>
    </row>
    <row r="135">
      <c r="A135" t="n">
        <v>123651</v>
      </c>
      <c r="B135" t="s">
        <v>863</v>
      </c>
      <c r="C135" t="s">
        <v>163</v>
      </c>
      <c r="D135" t="n">
        <v>43</v>
      </c>
      <c r="E135" t="n">
        <v>56</v>
      </c>
      <c r="F135" s="5" t="str">
        <f>=$K$5+$K$4*D135</f>
      </c>
      <c r="G135" s="5" t="str">
        <f>=E135-F135</f>
      </c>
    </row>
    <row r="136">
      <c r="A136" t="n">
        <v>123952</v>
      </c>
      <c r="B136" t="s">
        <v>868</v>
      </c>
      <c r="C136" t="s">
        <v>163</v>
      </c>
      <c r="D136" t="n">
        <v>21</v>
      </c>
      <c r="E136" t="n">
        <v>70</v>
      </c>
      <c r="F136" s="5" t="str">
        <f>=$K$5+$K$4*D136</f>
      </c>
      <c r="G136" s="5" t="str">
        <f>=E136-F136</f>
      </c>
    </row>
    <row r="137">
      <c r="A137" t="n">
        <v>123961</v>
      </c>
      <c r="B137" t="s">
        <v>869</v>
      </c>
      <c r="C137" t="s">
        <v>163</v>
      </c>
      <c r="D137" t="n">
        <v>22</v>
      </c>
      <c r="E137" t="n">
        <v>92</v>
      </c>
      <c r="F137" s="5" t="str">
        <f>=$K$5+$K$4*D137</f>
      </c>
      <c r="G137" s="5" t="str">
        <f>=E137-F137</f>
      </c>
    </row>
    <row r="138">
      <c r="A138" t="n">
        <v>124292</v>
      </c>
      <c r="B138" t="s">
        <v>874</v>
      </c>
      <c r="C138" t="s">
        <v>163</v>
      </c>
      <c r="D138" t="n">
        <v>20</v>
      </c>
      <c r="E138" t="n">
        <v>82</v>
      </c>
      <c r="F138" s="5" t="str">
        <f>=$K$5+$K$4*D138</f>
      </c>
      <c r="G138" s="5" t="str">
        <f>=E138-F138</f>
      </c>
    </row>
    <row r="139">
      <c r="A139" t="n">
        <v>125727</v>
      </c>
      <c r="B139" t="s">
        <v>902</v>
      </c>
      <c r="C139" t="s">
        <v>163</v>
      </c>
      <c r="D139" t="n">
        <v>19</v>
      </c>
      <c r="E139" t="n">
        <v>70.1</v>
      </c>
      <c r="F139" s="5" t="str">
        <f>=$K$5+$K$4*D139</f>
      </c>
      <c r="G139" s="5" t="str">
        <f>=E139-F139</f>
      </c>
    </row>
    <row r="140">
      <c r="A140" t="n">
        <v>125763</v>
      </c>
      <c r="B140" t="s">
        <v>903</v>
      </c>
      <c r="C140" t="s">
        <v>163</v>
      </c>
      <c r="D140" t="n">
        <v>32</v>
      </c>
      <c r="E140" t="n">
        <v>63.4</v>
      </c>
      <c r="F140" s="5" t="str">
        <f>=$K$5+$K$4*D140</f>
      </c>
      <c r="G140" s="5" t="str">
        <f>=E140-F140</f>
      </c>
    </row>
    <row r="141">
      <c r="A141" t="n">
        <v>125897</v>
      </c>
      <c r="B141" t="s">
        <v>904</v>
      </c>
      <c r="C141" t="s">
        <v>163</v>
      </c>
      <c r="D141" t="n">
        <v>49</v>
      </c>
      <c r="E141" t="n">
        <v>54.8</v>
      </c>
      <c r="F141" s="5" t="str">
        <f>=$K$5+$K$4*D141</f>
      </c>
      <c r="G141" s="5" t="str">
        <f>=E141-F141</f>
      </c>
    </row>
    <row r="142">
      <c r="A142" t="n">
        <v>126076</v>
      </c>
      <c r="B142" t="s">
        <v>908</v>
      </c>
      <c r="C142" t="s">
        <v>163</v>
      </c>
      <c r="D142" t="n">
        <v>55</v>
      </c>
      <c r="E142" t="n">
        <v>20</v>
      </c>
      <c r="F142" s="5" t="str">
        <f>=$K$5+$K$4*D142</f>
      </c>
      <c r="G142" s="5" t="str">
        <f>=E142-F142</f>
      </c>
    </row>
    <row r="143">
      <c r="A143" t="n">
        <v>126182</v>
      </c>
      <c r="B143" t="s">
        <v>911</v>
      </c>
      <c r="C143" t="s">
        <v>149</v>
      </c>
      <c r="D143" t="n">
        <v>35</v>
      </c>
      <c r="E143" t="n">
        <v>26.7</v>
      </c>
      <c r="F143" s="5" t="str">
        <f>=$K$5+$K$4*D143</f>
      </c>
      <c r="G143" s="5" t="str">
        <f>=E143-F143</f>
      </c>
    </row>
    <row r="144">
      <c r="A144" t="n">
        <v>126562</v>
      </c>
      <c r="B144" t="s">
        <v>921</v>
      </c>
      <c r="C144" t="s">
        <v>149</v>
      </c>
      <c r="D144" t="n">
        <v>26</v>
      </c>
      <c r="E144" t="n">
        <v>47.4</v>
      </c>
      <c r="F144" s="5" t="str">
        <f>=$K$5+$K$4*D144</f>
      </c>
      <c r="G144" s="5" t="str">
        <f>=E144-F144</f>
      </c>
    </row>
    <row r="145">
      <c r="A145" t="n">
        <v>126580</v>
      </c>
      <c r="B145" t="s">
        <v>922</v>
      </c>
      <c r="C145" t="s">
        <v>149</v>
      </c>
      <c r="D145" t="n">
        <v>26</v>
      </c>
      <c r="E145" t="n">
        <v>45.3</v>
      </c>
      <c r="F145" s="5" t="str">
        <f>=$K$5+$K$4*D145</f>
      </c>
      <c r="G145" s="5" t="str">
        <f>=E145-F145</f>
      </c>
    </row>
    <row r="146">
      <c r="A146" t="n">
        <v>126614</v>
      </c>
      <c r="B146" t="s">
        <v>926</v>
      </c>
      <c r="C146" t="s">
        <v>149</v>
      </c>
      <c r="D146" t="n">
        <v>15</v>
      </c>
      <c r="E146" t="n">
        <v>75</v>
      </c>
      <c r="F146" s="5" t="str">
        <f>=$K$5+$K$4*D146</f>
      </c>
      <c r="G146" s="5" t="str">
        <f>=E146-F146</f>
      </c>
    </row>
    <row r="147">
      <c r="A147" t="n">
        <v>126669</v>
      </c>
      <c r="B147" t="s">
        <v>928</v>
      </c>
      <c r="C147" t="s">
        <v>163</v>
      </c>
      <c r="D147" t="n">
        <v>33</v>
      </c>
      <c r="E147" t="n">
        <v>55.6</v>
      </c>
      <c r="F147" s="5" t="str">
        <f>=$K$5+$K$4*D147</f>
      </c>
      <c r="G147" s="5" t="str">
        <f>=E147-F147</f>
      </c>
    </row>
    <row r="148">
      <c r="A148" t="n">
        <v>126678</v>
      </c>
      <c r="B148" t="s">
        <v>930</v>
      </c>
      <c r="C148" t="s">
        <v>163</v>
      </c>
      <c r="D148" t="n">
        <v>14</v>
      </c>
      <c r="E148" t="n">
        <v>86</v>
      </c>
      <c r="F148" s="5" t="str">
        <f>=$K$5+$K$4*D148</f>
      </c>
      <c r="G148" s="5" t="str">
        <f>=E148-F148</f>
      </c>
    </row>
    <row r="149">
      <c r="A149" t="n">
        <v>126711</v>
      </c>
      <c r="B149" t="s">
        <v>933</v>
      </c>
      <c r="C149" t="s">
        <v>149</v>
      </c>
      <c r="D149" t="n">
        <v>13</v>
      </c>
      <c r="E149" t="n">
        <v>13.9</v>
      </c>
      <c r="F149" s="5" t="str">
        <f>=$K$5+$K$4*D149</f>
      </c>
      <c r="G149" s="5" t="str">
        <f>=E149-F149</f>
      </c>
    </row>
    <row r="150">
      <c r="A150" t="n">
        <v>126775</v>
      </c>
      <c r="B150" t="s">
        <v>937</v>
      </c>
      <c r="C150" t="s">
        <v>149</v>
      </c>
      <c r="D150" t="n">
        <v>13</v>
      </c>
      <c r="E150" t="n">
        <v>79.4</v>
      </c>
      <c r="F150" s="5" t="str">
        <f>=$K$5+$K$4*D150</f>
      </c>
      <c r="G150" s="5" t="str">
        <f>=E150-F150</f>
      </c>
    </row>
    <row r="151">
      <c r="A151" t="n">
        <v>126818</v>
      </c>
      <c r="B151" t="s">
        <v>940</v>
      </c>
      <c r="C151" t="s">
        <v>149</v>
      </c>
      <c r="D151" t="n">
        <v>19</v>
      </c>
      <c r="E151" t="n">
        <v>66.9</v>
      </c>
      <c r="F151" s="5" t="str">
        <f>=$K$5+$K$4*D151</f>
      </c>
      <c r="G151" s="5" t="str">
        <f>=E151-F151</f>
      </c>
    </row>
    <row r="152">
      <c r="A152" t="n">
        <v>126827</v>
      </c>
      <c r="B152" t="s">
        <v>942</v>
      </c>
      <c r="C152" t="s">
        <v>189</v>
      </c>
      <c r="D152" t="n">
        <v>68</v>
      </c>
      <c r="E152" t="n">
        <v>13.5</v>
      </c>
      <c r="F152" s="5" t="str">
        <f>=$K$5+$K$4*D152</f>
      </c>
      <c r="G152" s="5" t="str">
        <f>=E152-F152</f>
      </c>
    </row>
    <row r="153">
      <c r="A153" t="n">
        <v>127060</v>
      </c>
      <c r="B153" t="s">
        <v>949</v>
      </c>
      <c r="C153" t="s">
        <v>163</v>
      </c>
      <c r="D153" t="n">
        <v>15</v>
      </c>
      <c r="E153" t="n">
        <v>78</v>
      </c>
      <c r="F153" s="5" t="str">
        <f>=$K$5+$K$4*D153</f>
      </c>
      <c r="G153" s="5" t="str">
        <f>=E153-F153</f>
      </c>
    </row>
    <row r="154">
      <c r="A154" t="n">
        <v>127185</v>
      </c>
      <c r="B154" t="s">
        <v>951</v>
      </c>
      <c r="C154" t="s">
        <v>149</v>
      </c>
      <c r="D154" t="n">
        <v>36</v>
      </c>
      <c r="E154" t="n">
        <v>43.1</v>
      </c>
      <c r="F154" s="5" t="str">
        <f>=$K$5+$K$4*D154</f>
      </c>
      <c r="G154" s="5" t="str">
        <f>=E154-F154</f>
      </c>
    </row>
    <row r="155">
      <c r="A155" t="n">
        <v>127556</v>
      </c>
      <c r="B155" t="s">
        <v>959</v>
      </c>
      <c r="C155" t="s">
        <v>149</v>
      </c>
      <c r="D155" t="n">
        <v>27</v>
      </c>
      <c r="E155" t="n">
        <v>47.4</v>
      </c>
      <c r="F155" s="5" t="str">
        <f>=$K$5+$K$4*D155</f>
      </c>
      <c r="G155" s="5" t="str">
        <f>=E155-F155</f>
      </c>
    </row>
    <row r="156">
      <c r="A156" t="n">
        <v>127565</v>
      </c>
      <c r="B156" t="s">
        <v>961</v>
      </c>
      <c r="C156" t="s">
        <v>149</v>
      </c>
      <c r="D156" t="n">
        <v>35</v>
      </c>
      <c r="E156" t="n">
        <v>29.9</v>
      </c>
      <c r="F156" s="5" t="str">
        <f>=$K$5+$K$4*D156</f>
      </c>
      <c r="G156" s="5" t="str">
        <f>=E156-F156</f>
      </c>
    </row>
    <row r="157">
      <c r="A157" t="n">
        <v>127653</v>
      </c>
      <c r="B157" t="s">
        <v>964</v>
      </c>
      <c r="C157" t="s">
        <v>163</v>
      </c>
      <c r="D157" t="n">
        <v>57</v>
      </c>
      <c r="E157" t="n">
        <v>45.9</v>
      </c>
      <c r="F157" s="5" t="str">
        <f>=$K$5+$K$4*D157</f>
      </c>
      <c r="G157" s="5" t="str">
        <f>=E157-F157</f>
      </c>
    </row>
    <row r="158">
      <c r="A158" t="n">
        <v>127741</v>
      </c>
      <c r="B158" t="s">
        <v>968</v>
      </c>
      <c r="C158" t="s">
        <v>149</v>
      </c>
      <c r="D158" t="n">
        <v>26</v>
      </c>
      <c r="E158" t="n">
        <v>51.3</v>
      </c>
      <c r="F158" s="5" t="str">
        <f>=$K$5+$K$4*D158</f>
      </c>
      <c r="G158" s="5" t="str">
        <f>=E158-F158</f>
      </c>
    </row>
    <row r="159">
      <c r="A159" t="n">
        <v>127918</v>
      </c>
      <c r="B159" t="s">
        <v>975</v>
      </c>
      <c r="C159" t="s">
        <v>163</v>
      </c>
      <c r="D159" t="n">
        <v>26</v>
      </c>
      <c r="E159" t="n">
        <v>60.9</v>
      </c>
      <c r="F159" s="5" t="str">
        <f>=$K$5+$K$4*D159</f>
      </c>
      <c r="G159" s="5" t="str">
        <f>=E159-F159</f>
      </c>
    </row>
    <row r="160">
      <c r="A160" t="n">
        <v>127945</v>
      </c>
      <c r="B160" t="s">
        <v>976</v>
      </c>
      <c r="C160" t="s">
        <v>189</v>
      </c>
      <c r="D160" t="n">
        <v>46</v>
      </c>
      <c r="E160" t="n">
        <v>36.5</v>
      </c>
      <c r="F160" s="5" t="str">
        <f>=$K$5+$K$4*D160</f>
      </c>
      <c r="G160" s="5" t="str">
        <f>=E160-F160</f>
      </c>
    </row>
    <row r="161">
      <c r="A161" t="n">
        <v>128106</v>
      </c>
      <c r="B161" t="s">
        <v>978</v>
      </c>
      <c r="C161" t="s">
        <v>149</v>
      </c>
      <c r="D161" t="n">
        <v>28</v>
      </c>
      <c r="E161" t="n">
        <v>38</v>
      </c>
      <c r="F161" s="5" t="str">
        <f>=$K$5+$K$4*D161</f>
      </c>
      <c r="G161" s="5" t="str">
        <f>=E161-F161</f>
      </c>
    </row>
    <row r="162">
      <c r="A162" t="n">
        <v>128391</v>
      </c>
      <c r="B162" t="s">
        <v>988</v>
      </c>
      <c r="C162" t="s">
        <v>149</v>
      </c>
      <c r="D162" t="n">
        <v>13</v>
      </c>
      <c r="E162" t="n">
        <v>50.7</v>
      </c>
      <c r="F162" s="5" t="str">
        <f>=$K$5+$K$4*D162</f>
      </c>
      <c r="G162" s="5" t="str">
        <f>=E162-F162</f>
      </c>
    </row>
    <row r="163">
      <c r="A163" t="n">
        <v>128498</v>
      </c>
      <c r="B163" t="s">
        <v>990</v>
      </c>
      <c r="C163" t="s">
        <v>163</v>
      </c>
      <c r="D163" t="n">
        <v>47</v>
      </c>
      <c r="E163" t="n">
        <v>46.3</v>
      </c>
      <c r="F163" s="5" t="str">
        <f>=$K$5+$K$4*D163</f>
      </c>
      <c r="G163" s="5" t="str">
        <f>=E163-F163</f>
      </c>
    </row>
    <row r="164">
      <c r="A164" t="n">
        <v>128744</v>
      </c>
      <c r="B164" t="s">
        <v>998</v>
      </c>
      <c r="C164" t="s">
        <v>163</v>
      </c>
      <c r="D164" t="n">
        <v>52</v>
      </c>
      <c r="E164" t="n">
        <v>46.1</v>
      </c>
      <c r="F164" s="5" t="str">
        <f>=$K$5+$K$4*D164</f>
      </c>
      <c r="G164" s="5" t="str">
        <f>=E164-F164</f>
      </c>
    </row>
    <row r="165">
      <c r="A165" t="n">
        <v>128771</v>
      </c>
      <c r="B165" t="s">
        <v>1000</v>
      </c>
      <c r="C165" t="s">
        <v>149</v>
      </c>
      <c r="D165" t="n">
        <v>35</v>
      </c>
      <c r="E165" t="n">
        <v>49.3</v>
      </c>
      <c r="F165" s="5" t="str">
        <f>=$K$5+$K$4*D165</f>
      </c>
      <c r="G165" s="5" t="str">
        <f>=E165-F165</f>
      </c>
    </row>
    <row r="166">
      <c r="A166" t="n">
        <v>128902</v>
      </c>
      <c r="B166" t="s">
        <v>1005</v>
      </c>
      <c r="C166" t="s">
        <v>163</v>
      </c>
      <c r="D166" t="n">
        <v>14</v>
      </c>
      <c r="E166" t="n">
        <v>83.7</v>
      </c>
      <c r="F166" s="5" t="str">
        <f>=$K$5+$K$4*D166</f>
      </c>
      <c r="G166" s="5" t="str">
        <f>=E166-F166</f>
      </c>
    </row>
    <row r="167">
      <c r="A167" t="n">
        <v>129020</v>
      </c>
      <c r="B167" t="s">
        <v>1009</v>
      </c>
      <c r="C167" t="s">
        <v>149</v>
      </c>
      <c r="D167" t="n">
        <v>24</v>
      </c>
      <c r="E167" t="n">
        <v>83.9</v>
      </c>
      <c r="F167" s="5" t="str">
        <f>=$K$5+$K$4*D167</f>
      </c>
      <c r="G167" s="5" t="str">
        <f>=E167-F167</f>
      </c>
    </row>
    <row r="168">
      <c r="A168" t="n">
        <v>129215</v>
      </c>
      <c r="B168" t="s">
        <v>1015</v>
      </c>
      <c r="C168" t="s">
        <v>149</v>
      </c>
      <c r="D168" t="n">
        <v>28</v>
      </c>
      <c r="E168" t="n">
        <v>57.9</v>
      </c>
      <c r="F168" s="5" t="str">
        <f>=$K$5+$K$4*D168</f>
      </c>
      <c r="G168" s="5" t="str">
        <f>=E168-F168</f>
      </c>
    </row>
    <row r="169">
      <c r="A169" t="n">
        <v>129242</v>
      </c>
      <c r="B169" t="s">
        <v>1017</v>
      </c>
      <c r="C169" t="s">
        <v>163</v>
      </c>
      <c r="D169" t="n">
        <v>7</v>
      </c>
      <c r="E169" t="n">
        <v>83.8</v>
      </c>
      <c r="F169" s="5" t="str">
        <f>=$K$5+$K$4*D169</f>
      </c>
      <c r="G169" s="5" t="str">
        <f>=E169-F169</f>
      </c>
    </row>
    <row r="170">
      <c r="A170" t="n">
        <v>129525</v>
      </c>
      <c r="B170" t="s">
        <v>1026</v>
      </c>
      <c r="C170" t="s">
        <v>163</v>
      </c>
      <c r="D170" t="n">
        <v>30</v>
      </c>
      <c r="E170" t="n">
        <v>61.1</v>
      </c>
      <c r="F170" s="5" t="str">
        <f>=$K$5+$K$4*D170</f>
      </c>
      <c r="G170" s="5" t="str">
        <f>=E170-F170</f>
      </c>
    </row>
    <row r="171">
      <c r="A171" t="n">
        <v>129774</v>
      </c>
      <c r="B171" t="s">
        <v>1028</v>
      </c>
      <c r="C171" t="s">
        <v>163</v>
      </c>
      <c r="D171" t="n">
        <v>39</v>
      </c>
      <c r="E171" t="n">
        <v>44.3</v>
      </c>
      <c r="F171" s="5" t="str">
        <f>=$K$5+$K$4*D171</f>
      </c>
      <c r="G171" s="5" t="str">
        <f>=E171-F171</f>
      </c>
    </row>
    <row r="172">
      <c r="A172" t="n">
        <v>129941</v>
      </c>
      <c r="B172" t="s">
        <v>1032</v>
      </c>
      <c r="C172" t="s">
        <v>163</v>
      </c>
      <c r="D172" t="n">
        <v>27</v>
      </c>
      <c r="E172" t="n">
        <v>59.1</v>
      </c>
      <c r="F172" s="5" t="str">
        <f>=$K$5+$K$4*D172</f>
      </c>
      <c r="G172" s="5" t="str">
        <f>=E172-F172</f>
      </c>
    </row>
    <row r="173">
      <c r="A173" t="n">
        <v>130183</v>
      </c>
      <c r="B173" t="s">
        <v>1036</v>
      </c>
      <c r="C173" t="s">
        <v>189</v>
      </c>
      <c r="D173" t="n">
        <v>73</v>
      </c>
      <c r="E173" t="n">
        <v>34.7</v>
      </c>
      <c r="F173" s="5" t="str">
        <f>=$K$5+$K$4*D173</f>
      </c>
      <c r="G173" s="5" t="str">
        <f>=E173-F173</f>
      </c>
    </row>
    <row r="174">
      <c r="A174" t="n">
        <v>130226</v>
      </c>
      <c r="B174" t="s">
        <v>1038</v>
      </c>
      <c r="C174" t="s">
        <v>163</v>
      </c>
      <c r="D174" t="n">
        <v>16</v>
      </c>
      <c r="E174" t="n">
        <v>77.3</v>
      </c>
      <c r="F174" s="5" t="str">
        <f>=$K$5+$K$4*D174</f>
      </c>
      <c r="G174" s="5" t="str">
        <f>=E174-F174</f>
      </c>
    </row>
    <row r="175">
      <c r="A175" t="n">
        <v>130253</v>
      </c>
      <c r="B175" t="s">
        <v>1039</v>
      </c>
      <c r="C175" t="s">
        <v>163</v>
      </c>
      <c r="D175" t="n">
        <v>15</v>
      </c>
      <c r="E175" t="n">
        <v>74.5</v>
      </c>
      <c r="F175" s="5" t="str">
        <f>=$K$5+$K$4*D175</f>
      </c>
      <c r="G175" s="5" t="str">
        <f>=E175-F175</f>
      </c>
    </row>
    <row r="176">
      <c r="A176" t="n">
        <v>130314</v>
      </c>
      <c r="B176" t="s">
        <v>1040</v>
      </c>
      <c r="C176" t="s">
        <v>163</v>
      </c>
      <c r="D176" t="n">
        <v>36</v>
      </c>
      <c r="E176" t="n">
        <v>69.7</v>
      </c>
      <c r="F176" s="5" t="str">
        <f>=$K$5+$K$4*D176</f>
      </c>
      <c r="G176" s="5" t="str">
        <f>=E176-F176</f>
      </c>
    </row>
    <row r="177">
      <c r="A177" t="n">
        <v>130493</v>
      </c>
      <c r="B177" t="s">
        <v>1041</v>
      </c>
      <c r="C177" t="s">
        <v>149</v>
      </c>
      <c r="D177" t="n">
        <v>37</v>
      </c>
      <c r="E177" t="n">
        <v>47.8</v>
      </c>
      <c r="F177" s="5" t="str">
        <f>=$K$5+$K$4*D177</f>
      </c>
      <c r="G177" s="5" t="str">
        <f>=E177-F177</f>
      </c>
    </row>
    <row r="178">
      <c r="A178" t="n">
        <v>130590</v>
      </c>
      <c r="B178" t="s">
        <v>1042</v>
      </c>
      <c r="C178" t="s">
        <v>163</v>
      </c>
      <c r="D178" t="n">
        <v>15</v>
      </c>
      <c r="E178" t="n">
        <v>82.8</v>
      </c>
      <c r="F178" s="5" t="str">
        <f>=$K$5+$K$4*D178</f>
      </c>
      <c r="G178" s="5" t="str">
        <f>=E178-F178</f>
      </c>
    </row>
    <row r="179">
      <c r="A179" t="n">
        <v>130697</v>
      </c>
      <c r="B179" t="s">
        <v>1044</v>
      </c>
      <c r="C179" t="s">
        <v>163</v>
      </c>
      <c r="D179" t="n">
        <v>15</v>
      </c>
      <c r="E179" t="n">
        <v>91.6</v>
      </c>
      <c r="F179" s="5" t="str">
        <f>=$K$5+$K$4*D179</f>
      </c>
      <c r="G179" s="5" t="str">
        <f>=E179-F179</f>
      </c>
    </row>
    <row r="180">
      <c r="A180" t="n">
        <v>130776</v>
      </c>
      <c r="B180" t="s">
        <v>1046</v>
      </c>
      <c r="C180" t="s">
        <v>149</v>
      </c>
      <c r="D180" t="n">
        <v>35</v>
      </c>
      <c r="E180" t="n">
        <v>49.8</v>
      </c>
      <c r="F180" s="5" t="str">
        <f>=$K$5+$K$4*D180</f>
      </c>
      <c r="G180" s="5" t="str">
        <f>=E180-F180</f>
      </c>
    </row>
    <row r="181">
      <c r="A181" t="n">
        <v>130794</v>
      </c>
      <c r="B181" t="s">
        <v>1048</v>
      </c>
      <c r="C181" t="s">
        <v>163</v>
      </c>
      <c r="D181" t="n">
        <v>19</v>
      </c>
      <c r="E181" t="n">
        <v>96.3</v>
      </c>
      <c r="F181" s="5" t="str">
        <f>=$K$5+$K$4*D181</f>
      </c>
      <c r="G181" s="5" t="str">
        <f>=E181-F181</f>
      </c>
    </row>
    <row r="182">
      <c r="A182" t="n">
        <v>130934</v>
      </c>
      <c r="B182" t="s">
        <v>1056</v>
      </c>
      <c r="C182" t="s">
        <v>149</v>
      </c>
      <c r="D182" t="n">
        <v>43</v>
      </c>
      <c r="E182" t="n">
        <v>38.7</v>
      </c>
      <c r="F182" s="5" t="str">
        <f>=$K$5+$K$4*D182</f>
      </c>
      <c r="G182" s="5" t="str">
        <f>=E182-F182</f>
      </c>
    </row>
    <row r="183">
      <c r="A183" t="n">
        <v>130943</v>
      </c>
      <c r="B183" t="s">
        <v>1057</v>
      </c>
      <c r="C183" t="s">
        <v>149</v>
      </c>
      <c r="D183" t="n">
        <v>16</v>
      </c>
      <c r="E183" t="n">
        <v>80.6</v>
      </c>
      <c r="F183" s="5" t="str">
        <f>=$K$5+$K$4*D183</f>
      </c>
      <c r="G183" s="5" t="str">
        <f>=E183-F183</f>
      </c>
    </row>
    <row r="184">
      <c r="A184" t="n">
        <v>130989</v>
      </c>
      <c r="B184" t="s">
        <v>1058</v>
      </c>
      <c r="C184" t="s">
        <v>163</v>
      </c>
      <c r="D184" t="n">
        <v>39</v>
      </c>
      <c r="E184" t="n">
        <v>57.2</v>
      </c>
      <c r="F184" s="5" t="str">
        <f>=$K$5+$K$4*D184</f>
      </c>
      <c r="G184" s="5" t="str">
        <f>=E184-F184</f>
      </c>
    </row>
    <row r="185">
      <c r="A185" t="n">
        <v>131113</v>
      </c>
      <c r="B185" t="s">
        <v>1060</v>
      </c>
      <c r="C185" t="s">
        <v>163</v>
      </c>
      <c r="D185" t="n">
        <v>26</v>
      </c>
      <c r="E185" t="n">
        <v>23</v>
      </c>
      <c r="F185" s="5" t="str">
        <f>=$K$5+$K$4*D185</f>
      </c>
      <c r="G185" s="5" t="str">
        <f>=E185-F185</f>
      </c>
    </row>
    <row r="186">
      <c r="A186" t="n">
        <v>131159</v>
      </c>
      <c r="B186" t="s">
        <v>1062</v>
      </c>
      <c r="C186" t="s">
        <v>163</v>
      </c>
      <c r="D186" t="n">
        <v>13</v>
      </c>
      <c r="E186" t="n">
        <v>78.5</v>
      </c>
      <c r="F186" s="5" t="str">
        <f>=$K$5+$K$4*D186</f>
      </c>
      <c r="G186" s="5" t="str">
        <f>=E186-F186</f>
      </c>
    </row>
    <row r="187">
      <c r="A187" t="n">
        <v>131283</v>
      </c>
      <c r="B187" t="s">
        <v>1065</v>
      </c>
      <c r="C187" t="s">
        <v>163</v>
      </c>
      <c r="D187" t="n">
        <v>17</v>
      </c>
      <c r="E187" t="n">
        <v>81.3</v>
      </c>
      <c r="F187" s="5" t="str">
        <f>=$K$5+$K$4*D187</f>
      </c>
      <c r="G187" s="5" t="str">
        <f>=E187-F187</f>
      </c>
    </row>
    <row r="188">
      <c r="A188" t="n">
        <v>131399</v>
      </c>
      <c r="B188" t="s">
        <v>1066</v>
      </c>
      <c r="C188" t="s">
        <v>149</v>
      </c>
      <c r="D188" t="n">
        <v>43</v>
      </c>
      <c r="E188" t="n">
        <v>39.5</v>
      </c>
      <c r="F188" s="5" t="str">
        <f>=$K$5+$K$4*D188</f>
      </c>
      <c r="G188" s="5" t="str">
        <f>=E188-F188</f>
      </c>
    </row>
    <row r="189">
      <c r="A189" t="n">
        <v>131450</v>
      </c>
      <c r="B189" t="s">
        <v>1068</v>
      </c>
      <c r="C189" t="s">
        <v>163</v>
      </c>
      <c r="D189" t="n">
        <v>54</v>
      </c>
      <c r="E189" t="n">
        <v>46.6</v>
      </c>
      <c r="F189" s="5" t="str">
        <f>=$K$5+$K$4*D189</f>
      </c>
      <c r="G189" s="5" t="str">
        <f>=E189-F189</f>
      </c>
    </row>
    <row r="190">
      <c r="A190" t="n">
        <v>131469</v>
      </c>
      <c r="B190" t="s">
        <v>1069</v>
      </c>
      <c r="C190" t="s">
        <v>163</v>
      </c>
      <c r="D190" t="n">
        <v>15</v>
      </c>
      <c r="E190" t="n">
        <v>85.2</v>
      </c>
      <c r="F190" s="5" t="str">
        <f>=$K$5+$K$4*D190</f>
      </c>
      <c r="G190" s="5" t="str">
        <f>=E190-F190</f>
      </c>
    </row>
    <row r="191">
      <c r="A191" t="n">
        <v>131496</v>
      </c>
      <c r="B191" t="s">
        <v>1070</v>
      </c>
      <c r="C191" t="s">
        <v>163</v>
      </c>
      <c r="D191" t="n">
        <v>10</v>
      </c>
      <c r="E191" t="n">
        <v>94.3</v>
      </c>
      <c r="F191" s="5" t="str">
        <f>=$K$5+$K$4*D191</f>
      </c>
      <c r="G191" s="5" t="str">
        <f>=E191-F191</f>
      </c>
    </row>
    <row r="192">
      <c r="A192" t="n">
        <v>131520</v>
      </c>
      <c r="B192" t="s">
        <v>1071</v>
      </c>
      <c r="C192" t="s">
        <v>163</v>
      </c>
      <c r="D192" t="n">
        <v>41</v>
      </c>
      <c r="E192" t="n">
        <v>68.9</v>
      </c>
      <c r="F192" s="5" t="str">
        <f>=$K$5+$K$4*D192</f>
      </c>
      <c r="G192" s="5" t="str">
        <f>=E192-F192</f>
      </c>
    </row>
    <row r="193">
      <c r="A193" t="n">
        <v>131876</v>
      </c>
      <c r="B193" t="s">
        <v>1074</v>
      </c>
      <c r="C193" t="s">
        <v>163</v>
      </c>
      <c r="D193" t="n">
        <v>51</v>
      </c>
      <c r="E193" t="n">
        <v>44.4</v>
      </c>
      <c r="F193" s="5" t="str">
        <f>=$K$5+$K$4*D193</f>
      </c>
      <c r="G193" s="5" t="str">
        <f>=E193-F193</f>
      </c>
    </row>
    <row r="194">
      <c r="A194" t="n">
        <v>132408</v>
      </c>
      <c r="B194" t="s">
        <v>1079</v>
      </c>
      <c r="C194" t="s">
        <v>163</v>
      </c>
      <c r="D194" t="n">
        <v>34</v>
      </c>
      <c r="E194" t="n">
        <v>52.6</v>
      </c>
      <c r="F194" s="5" t="str">
        <f>=$K$5+$K$4*D194</f>
      </c>
      <c r="G194" s="5" t="str">
        <f>=E194-F194</f>
      </c>
    </row>
    <row r="195">
      <c r="A195" t="n">
        <v>132471</v>
      </c>
      <c r="B195" t="s">
        <v>1081</v>
      </c>
      <c r="C195" t="s">
        <v>163</v>
      </c>
      <c r="D195" t="n">
        <v>46</v>
      </c>
      <c r="E195" t="n">
        <v>36.6</v>
      </c>
      <c r="F195" s="5" t="str">
        <f>=$K$5+$K$4*D195</f>
      </c>
      <c r="G195" s="5" t="str">
        <f>=E195-F195</f>
      </c>
    </row>
    <row r="196">
      <c r="A196" t="n">
        <v>132602</v>
      </c>
      <c r="B196" t="s">
        <v>1083</v>
      </c>
      <c r="C196" t="s">
        <v>163</v>
      </c>
      <c r="D196" t="n">
        <v>77</v>
      </c>
      <c r="E196" t="n">
        <v>27.8</v>
      </c>
      <c r="F196" s="5" t="str">
        <f>=$K$5+$K$4*D196</f>
      </c>
      <c r="G196" s="5" t="str">
        <f>=E196-F196</f>
      </c>
    </row>
    <row r="197">
      <c r="A197" t="n">
        <v>132657</v>
      </c>
      <c r="B197" t="s">
        <v>1085</v>
      </c>
      <c r="C197" t="s">
        <v>163</v>
      </c>
      <c r="D197" t="n">
        <v>23</v>
      </c>
      <c r="E197" t="n">
        <v>52.7</v>
      </c>
      <c r="F197" s="5" t="str">
        <f>=$K$5+$K$4*D197</f>
      </c>
      <c r="G197" s="5" t="str">
        <f>=E197-F197</f>
      </c>
    </row>
    <row r="198">
      <c r="A198" t="n">
        <v>132879</v>
      </c>
      <c r="B198" t="s">
        <v>1095</v>
      </c>
      <c r="C198" t="s">
        <v>163</v>
      </c>
      <c r="D198" t="n">
        <v>46</v>
      </c>
      <c r="E198" t="n">
        <v>23.6</v>
      </c>
      <c r="F198" s="5" t="str">
        <f>=$K$5+$K$4*D198</f>
      </c>
      <c r="G198" s="5" t="str">
        <f>=E198-F198</f>
      </c>
    </row>
    <row r="199">
      <c r="A199" t="n">
        <v>132903</v>
      </c>
      <c r="B199" t="s">
        <v>1097</v>
      </c>
      <c r="C199" t="s">
        <v>149</v>
      </c>
      <c r="D199" t="n">
        <v>33</v>
      </c>
      <c r="E199" t="n">
        <v>75.1</v>
      </c>
      <c r="F199" s="5" t="str">
        <f>=$K$5+$K$4*D199</f>
      </c>
      <c r="G199" s="5" t="str">
        <f>=E199-F199</f>
      </c>
    </row>
    <row r="200">
      <c r="A200" t="n">
        <v>133492</v>
      </c>
      <c r="B200" t="s">
        <v>1108</v>
      </c>
      <c r="C200" t="s">
        <v>163</v>
      </c>
      <c r="D200" t="n">
        <v>16</v>
      </c>
      <c r="E200" t="n">
        <v>67.6</v>
      </c>
      <c r="F200" s="5" t="str">
        <f>=$K$5+$K$4*D200</f>
      </c>
      <c r="G200" s="5" t="str">
        <f>=E200-F200</f>
      </c>
    </row>
    <row r="201">
      <c r="A201" t="n">
        <v>133526</v>
      </c>
      <c r="B201" t="s">
        <v>1112</v>
      </c>
      <c r="C201" t="s">
        <v>163</v>
      </c>
      <c r="D201" t="n">
        <v>76</v>
      </c>
      <c r="E201" t="n">
        <v>28</v>
      </c>
      <c r="F201" s="5" t="str">
        <f>=$K$5+$K$4*D201</f>
      </c>
      <c r="G201" s="5" t="str">
        <f>=E201-F201</f>
      </c>
    </row>
    <row r="202">
      <c r="A202" t="n">
        <v>133553</v>
      </c>
      <c r="B202" t="s">
        <v>1113</v>
      </c>
      <c r="C202" t="s">
        <v>163</v>
      </c>
      <c r="D202" t="n">
        <v>15</v>
      </c>
      <c r="E202" t="n">
        <v>67.8</v>
      </c>
      <c r="F202" s="5" t="str">
        <f>=$K$5+$K$4*D202</f>
      </c>
      <c r="G202" s="5" t="str">
        <f>=E202-F202</f>
      </c>
    </row>
    <row r="203">
      <c r="A203" t="n">
        <v>133650</v>
      </c>
      <c r="B203" t="s">
        <v>1114</v>
      </c>
      <c r="C203" t="s">
        <v>149</v>
      </c>
      <c r="D203" t="n">
        <v>56</v>
      </c>
      <c r="E203" t="n">
        <v>51.9</v>
      </c>
      <c r="F203" s="5" t="str">
        <f>=$K$5+$K$4*D203</f>
      </c>
      <c r="G203" s="5" t="str">
        <f>=E203-F203</f>
      </c>
    </row>
    <row r="204">
      <c r="A204" t="n">
        <v>133669</v>
      </c>
      <c r="B204" t="s">
        <v>1116</v>
      </c>
      <c r="C204" t="s">
        <v>149</v>
      </c>
      <c r="D204" t="n">
        <v>35</v>
      </c>
      <c r="E204" t="n">
        <v>64.3</v>
      </c>
      <c r="F204" s="5" t="str">
        <f>=$K$5+$K$4*D204</f>
      </c>
      <c r="G204" s="5" t="str">
        <f>=E204-F204</f>
      </c>
    </row>
    <row r="205">
      <c r="A205" t="n">
        <v>133711</v>
      </c>
      <c r="B205" t="s">
        <v>1118</v>
      </c>
      <c r="C205" t="s">
        <v>163</v>
      </c>
      <c r="D205" t="n">
        <v>28</v>
      </c>
      <c r="E205" t="n">
        <v>55.9</v>
      </c>
      <c r="F205" s="5" t="str">
        <f>=$K$5+$K$4*D205</f>
      </c>
      <c r="G205" s="5" t="str">
        <f>=E205-F205</f>
      </c>
    </row>
    <row r="206">
      <c r="A206" t="n">
        <v>133809</v>
      </c>
      <c r="B206" t="s">
        <v>1120</v>
      </c>
      <c r="C206" t="s">
        <v>163</v>
      </c>
      <c r="D206" t="n">
        <v>21</v>
      </c>
      <c r="E206" t="n">
        <v>47.6</v>
      </c>
      <c r="F206" s="5" t="str">
        <f>=$K$5+$K$4*D206</f>
      </c>
      <c r="G206" s="5" t="str">
        <f>=E206-F206</f>
      </c>
    </row>
    <row r="207">
      <c r="A207" t="n">
        <v>133872</v>
      </c>
      <c r="B207" t="s">
        <v>1127</v>
      </c>
      <c r="C207" t="s">
        <v>163</v>
      </c>
      <c r="D207" t="n">
        <v>37</v>
      </c>
      <c r="E207" t="n">
        <v>34.4</v>
      </c>
      <c r="F207" s="5" t="str">
        <f>=$K$5+$K$4*D207</f>
      </c>
      <c r="G207" s="5" t="str">
        <f>=E207-F207</f>
      </c>
    </row>
    <row r="208">
      <c r="A208" t="n">
        <v>133881</v>
      </c>
      <c r="B208" t="s">
        <v>1128</v>
      </c>
      <c r="C208" t="s">
        <v>163</v>
      </c>
      <c r="D208" t="n">
        <v>20</v>
      </c>
      <c r="E208" t="n">
        <v>65.5</v>
      </c>
      <c r="F208" s="5" t="str">
        <f>=$K$5+$K$4*D208</f>
      </c>
      <c r="G208" s="5" t="str">
        <f>=E208-F208</f>
      </c>
    </row>
    <row r="209">
      <c r="A209" t="n">
        <v>133951</v>
      </c>
      <c r="B209" t="s">
        <v>1129</v>
      </c>
      <c r="C209" t="s">
        <v>149</v>
      </c>
      <c r="D209" t="n">
        <v>40</v>
      </c>
      <c r="E209" t="n">
        <v>73.9</v>
      </c>
      <c r="F209" s="5" t="str">
        <f>=$K$5+$K$4*D209</f>
      </c>
      <c r="G209" s="5" t="str">
        <f>=E209-F209</f>
      </c>
    </row>
    <row r="210">
      <c r="A210" t="n">
        <v>133979</v>
      </c>
      <c r="B210" t="s">
        <v>1132</v>
      </c>
      <c r="C210" t="s">
        <v>163</v>
      </c>
      <c r="D210" t="n">
        <v>66</v>
      </c>
      <c r="E210" t="n">
        <v>27.6</v>
      </c>
      <c r="F210" s="5" t="str">
        <f>=$K$5+$K$4*D210</f>
      </c>
      <c r="G210" s="5" t="str">
        <f>=E210-F210</f>
      </c>
    </row>
    <row r="211">
      <c r="A211" t="n">
        <v>134079</v>
      </c>
      <c r="B211" t="s">
        <v>1137</v>
      </c>
      <c r="C211" t="s">
        <v>163</v>
      </c>
      <c r="D211" t="n">
        <v>26</v>
      </c>
      <c r="E211" t="n">
        <v>69.3</v>
      </c>
      <c r="F211" s="5" t="str">
        <f>=$K$5+$K$4*D211</f>
      </c>
      <c r="G211" s="5" t="str">
        <f>=E211-F211</f>
      </c>
    </row>
    <row r="212">
      <c r="A212" t="n">
        <v>134097</v>
      </c>
      <c r="B212" t="s">
        <v>1139</v>
      </c>
      <c r="C212" t="s">
        <v>149</v>
      </c>
      <c r="D212" t="n">
        <v>24</v>
      </c>
      <c r="E212" t="n">
        <v>83</v>
      </c>
      <c r="F212" s="5" t="str">
        <f>=$K$5+$K$4*D212</f>
      </c>
      <c r="G212" s="5" t="str">
        <f>=E212-F212</f>
      </c>
    </row>
    <row r="213">
      <c r="A213" t="n">
        <v>134130</v>
      </c>
      <c r="B213" t="s">
        <v>1140</v>
      </c>
      <c r="C213" t="s">
        <v>149</v>
      </c>
      <c r="D213" t="n">
        <v>22</v>
      </c>
      <c r="E213" t="n">
        <v>91.4</v>
      </c>
      <c r="F213" s="5" t="str">
        <f>=$K$5+$K$4*D213</f>
      </c>
      <c r="G213" s="5" t="str">
        <f>=E213-F213</f>
      </c>
    </row>
    <row r="214">
      <c r="A214" t="n">
        <v>134237</v>
      </c>
      <c r="B214" t="s">
        <v>1143</v>
      </c>
      <c r="C214" t="s">
        <v>189</v>
      </c>
      <c r="D214" t="n">
        <v>57</v>
      </c>
      <c r="E214" t="n">
        <v>49.9</v>
      </c>
      <c r="F214" s="5" t="str">
        <f>=$K$5+$K$4*D214</f>
      </c>
      <c r="G214" s="5" t="str">
        <f>=E214-F214</f>
      </c>
    </row>
    <row r="215">
      <c r="A215" t="n">
        <v>134945</v>
      </c>
      <c r="B215" t="s">
        <v>1159</v>
      </c>
      <c r="C215" t="s">
        <v>163</v>
      </c>
      <c r="D215" t="n">
        <v>30</v>
      </c>
      <c r="E215" t="n">
        <v>57</v>
      </c>
      <c r="F215" s="5" t="str">
        <f>=$K$5+$K$4*D215</f>
      </c>
      <c r="G215" s="5" t="str">
        <f>=E215-F215</f>
      </c>
    </row>
    <row r="216">
      <c r="A216" t="n">
        <v>135081</v>
      </c>
      <c r="B216" t="s">
        <v>1160</v>
      </c>
      <c r="C216" t="s">
        <v>163</v>
      </c>
      <c r="D216" t="n">
        <v>58</v>
      </c>
      <c r="E216" t="n">
        <v>43.4</v>
      </c>
      <c r="F216" s="5" t="str">
        <f>=$K$5+$K$4*D216</f>
      </c>
      <c r="G216" s="5" t="str">
        <f>=E216-F216</f>
      </c>
    </row>
    <row r="217">
      <c r="A217" t="n">
        <v>135726</v>
      </c>
      <c r="B217" t="s">
        <v>1186</v>
      </c>
      <c r="C217" t="s">
        <v>163</v>
      </c>
      <c r="D217" t="n">
        <v>15</v>
      </c>
      <c r="E217" t="n">
        <v>84.2</v>
      </c>
      <c r="F217" s="5" t="str">
        <f>=$K$5+$K$4*D217</f>
      </c>
      <c r="G217" s="5" t="str">
        <f>=E217-F217</f>
      </c>
    </row>
    <row r="218">
      <c r="A218" t="n">
        <v>136172</v>
      </c>
      <c r="B218" t="s">
        <v>1192</v>
      </c>
      <c r="C218" t="s">
        <v>149</v>
      </c>
      <c r="D218" t="n">
        <v>31</v>
      </c>
      <c r="E218" t="n">
        <v>62.9</v>
      </c>
      <c r="F218" s="5" t="str">
        <f>=$K$5+$K$4*D218</f>
      </c>
      <c r="G218" s="5" t="str">
        <f>=E218-F218</f>
      </c>
    </row>
    <row r="219">
      <c r="A219" t="n">
        <v>136215</v>
      </c>
      <c r="B219" t="s">
        <v>1193</v>
      </c>
      <c r="C219" t="s">
        <v>163</v>
      </c>
      <c r="D219" t="n">
        <v>37</v>
      </c>
      <c r="E219" t="n">
        <v>64.3</v>
      </c>
      <c r="F219" s="5" t="str">
        <f>=$K$5+$K$4*D219</f>
      </c>
      <c r="G219" s="5" t="str">
        <f>=E219-F219</f>
      </c>
    </row>
    <row r="220">
      <c r="A220" t="n">
        <v>136330</v>
      </c>
      <c r="B220" t="s">
        <v>1197</v>
      </c>
      <c r="C220" t="s">
        <v>163</v>
      </c>
      <c r="D220" t="n">
        <v>25</v>
      </c>
      <c r="E220" t="n">
        <v>58.7</v>
      </c>
      <c r="F220" s="5" t="str">
        <f>=$K$5+$K$4*D220</f>
      </c>
      <c r="G220" s="5" t="str">
        <f>=E220-F220</f>
      </c>
    </row>
    <row r="221">
      <c r="A221" t="n">
        <v>136774</v>
      </c>
      <c r="B221" t="s">
        <v>1213</v>
      </c>
      <c r="C221" t="s">
        <v>163</v>
      </c>
      <c r="D221" t="n">
        <v>21</v>
      </c>
      <c r="E221" t="n">
        <v>70.8</v>
      </c>
      <c r="F221" s="5" t="str">
        <f>=$K$5+$K$4*D221</f>
      </c>
      <c r="G221" s="5" t="str">
        <f>=E221-F221</f>
      </c>
    </row>
    <row r="222">
      <c r="A222" t="n">
        <v>136950</v>
      </c>
      <c r="B222" t="s">
        <v>1216</v>
      </c>
      <c r="C222" t="s">
        <v>163</v>
      </c>
      <c r="D222" t="n">
        <v>22</v>
      </c>
      <c r="E222" t="n">
        <v>76.9</v>
      </c>
      <c r="F222" s="5" t="str">
        <f>=$K$5+$K$4*D222</f>
      </c>
      <c r="G222" s="5" t="str">
        <f>=E222-F222</f>
      </c>
    </row>
    <row r="223">
      <c r="A223" t="n">
        <v>137032</v>
      </c>
      <c r="B223" t="s">
        <v>1218</v>
      </c>
      <c r="C223" t="s">
        <v>163</v>
      </c>
      <c r="D223" t="n">
        <v>37</v>
      </c>
      <c r="E223" t="n">
        <v>48.8</v>
      </c>
      <c r="F223" s="5" t="str">
        <f>=$K$5+$K$4*D223</f>
      </c>
      <c r="G223" s="5" t="str">
        <f>=E223-F223</f>
      </c>
    </row>
    <row r="224">
      <c r="A224" t="n">
        <v>137351</v>
      </c>
      <c r="B224" t="s">
        <v>1232</v>
      </c>
      <c r="C224" t="s">
        <v>149</v>
      </c>
      <c r="D224" t="n">
        <v>30</v>
      </c>
      <c r="E224" t="n">
        <v>74.6</v>
      </c>
      <c r="F224" s="5" t="str">
        <f>=$K$5+$K$4*D224</f>
      </c>
      <c r="G224" s="5" t="str">
        <f>=E224-F224</f>
      </c>
    </row>
    <row r="225">
      <c r="A225" t="n">
        <v>137476</v>
      </c>
      <c r="B225" t="s">
        <v>1233</v>
      </c>
      <c r="C225" t="s">
        <v>163</v>
      </c>
      <c r="D225" t="n">
        <v>25</v>
      </c>
      <c r="E225" t="n">
        <v>43.4</v>
      </c>
      <c r="F225" s="5" t="str">
        <f>=$K$5+$K$4*D225</f>
      </c>
      <c r="G225" s="5" t="str">
        <f>=E225-F225</f>
      </c>
    </row>
    <row r="226">
      <c r="A226" t="n">
        <v>137546</v>
      </c>
      <c r="B226" t="s">
        <v>1234</v>
      </c>
      <c r="C226" t="s">
        <v>163</v>
      </c>
      <c r="D226" t="n">
        <v>35</v>
      </c>
      <c r="E226" t="n">
        <v>62.8</v>
      </c>
      <c r="F226" s="5" t="str">
        <f>=$K$5+$K$4*D226</f>
      </c>
      <c r="G226" s="5" t="str">
        <f>=E226-F226</f>
      </c>
    </row>
    <row r="227">
      <c r="A227" t="n">
        <v>137564</v>
      </c>
      <c r="B227" t="s">
        <v>1236</v>
      </c>
      <c r="C227" t="s">
        <v>163</v>
      </c>
      <c r="D227" t="n">
        <v>22</v>
      </c>
      <c r="E227" t="n">
        <v>48.9</v>
      </c>
      <c r="F227" s="5" t="str">
        <f>=$K$5+$K$4*D227</f>
      </c>
      <c r="G227" s="5" t="str">
        <f>=E227-F227</f>
      </c>
    </row>
    <row r="228">
      <c r="A228" t="n">
        <v>137847</v>
      </c>
      <c r="B228" t="s">
        <v>1243</v>
      </c>
      <c r="C228" t="s">
        <v>163</v>
      </c>
      <c r="D228" t="n">
        <v>16</v>
      </c>
      <c r="E228" t="n">
        <v>61.9</v>
      </c>
      <c r="F228" s="5" t="str">
        <f>=$K$5+$K$4*D228</f>
      </c>
      <c r="G228" s="5" t="str">
        <f>=E228-F228</f>
      </c>
    </row>
    <row r="229">
      <c r="A229" t="n">
        <v>137953</v>
      </c>
      <c r="B229" t="s">
        <v>1247</v>
      </c>
      <c r="C229" t="s">
        <v>163</v>
      </c>
      <c r="D229" t="n">
        <v>46</v>
      </c>
      <c r="E229" t="n">
        <v>32.6</v>
      </c>
      <c r="F229" s="5" t="str">
        <f>=$K$5+$K$4*D229</f>
      </c>
      <c r="G229" s="5" t="str">
        <f>=E229-F229</f>
      </c>
    </row>
    <row r="230">
      <c r="A230" t="n">
        <v>138275</v>
      </c>
      <c r="B230" t="s">
        <v>1251</v>
      </c>
      <c r="C230" t="s">
        <v>163</v>
      </c>
      <c r="D230" t="n">
        <v>53</v>
      </c>
      <c r="E230" t="n">
        <v>30.5</v>
      </c>
      <c r="F230" s="5" t="str">
        <f>=$K$5+$K$4*D230</f>
      </c>
      <c r="G230" s="5" t="str">
        <f>=E230-F230</f>
      </c>
    </row>
    <row r="231">
      <c r="A231" t="n">
        <v>138293</v>
      </c>
      <c r="B231" t="s">
        <v>1255</v>
      </c>
      <c r="C231" t="s">
        <v>163</v>
      </c>
      <c r="D231" t="n">
        <v>54</v>
      </c>
      <c r="E231" t="n">
        <v>25.4</v>
      </c>
      <c r="F231" s="5" t="str">
        <f>=$K$5+$K$4*D231</f>
      </c>
      <c r="G231" s="5" t="str">
        <f>=E231-F231</f>
      </c>
    </row>
    <row r="232">
      <c r="A232" t="n">
        <v>138354</v>
      </c>
      <c r="B232" t="s">
        <v>1258</v>
      </c>
      <c r="C232" t="s">
        <v>149</v>
      </c>
      <c r="D232" t="n">
        <v>33</v>
      </c>
      <c r="E232" t="n">
        <v>61.8</v>
      </c>
      <c r="F232" s="5" t="str">
        <f>=$K$5+$K$4*D232</f>
      </c>
      <c r="G232" s="5" t="str">
        <f>=E232-F232</f>
      </c>
    </row>
    <row r="233">
      <c r="A233" t="n">
        <v>138558</v>
      </c>
      <c r="B233" t="s">
        <v>1266</v>
      </c>
      <c r="C233" t="s">
        <v>149</v>
      </c>
      <c r="D233" t="n">
        <v>34</v>
      </c>
      <c r="E233" t="n">
        <v>28.1</v>
      </c>
      <c r="F233" s="5" t="str">
        <f>=$K$5+$K$4*D233</f>
      </c>
      <c r="G233" s="5" t="str">
        <f>=E233-F233</f>
      </c>
    </row>
    <row r="234">
      <c r="A234" t="n">
        <v>138600</v>
      </c>
      <c r="B234" t="s">
        <v>1268</v>
      </c>
      <c r="C234" t="s">
        <v>163</v>
      </c>
      <c r="D234" t="n">
        <v>36</v>
      </c>
      <c r="E234" t="n">
        <v>70.5</v>
      </c>
      <c r="F234" s="5" t="str">
        <f>=$K$5+$K$4*D234</f>
      </c>
      <c r="G234" s="5" t="str">
        <f>=E234-F234</f>
      </c>
    </row>
    <row r="235">
      <c r="A235" t="n">
        <v>138716</v>
      </c>
      <c r="B235" t="s">
        <v>1276</v>
      </c>
      <c r="C235" t="s">
        <v>149</v>
      </c>
      <c r="D235" t="n">
        <v>65</v>
      </c>
      <c r="E235" t="n">
        <v>29.1</v>
      </c>
      <c r="F235" s="5" t="str">
        <f>=$K$5+$K$4*D235</f>
      </c>
      <c r="G235" s="5" t="str">
        <f>=E235-F235</f>
      </c>
    </row>
    <row r="236">
      <c r="A236" t="n">
        <v>138868</v>
      </c>
      <c r="B236" t="s">
        <v>1283</v>
      </c>
      <c r="C236" t="s">
        <v>163</v>
      </c>
      <c r="D236" t="n">
        <v>32</v>
      </c>
      <c r="E236" t="n">
        <v>50.8</v>
      </c>
      <c r="F236" s="5" t="str">
        <f>=$K$5+$K$4*D236</f>
      </c>
      <c r="G236" s="5" t="str">
        <f>=E236-F236</f>
      </c>
    </row>
    <row r="237">
      <c r="A237" t="n">
        <v>138947</v>
      </c>
      <c r="B237" t="s">
        <v>1288</v>
      </c>
      <c r="C237" t="s">
        <v>163</v>
      </c>
      <c r="D237" t="n">
        <v>69</v>
      </c>
      <c r="E237" t="n">
        <v>47.8</v>
      </c>
      <c r="F237" s="5" t="str">
        <f>=$K$5+$K$4*D237</f>
      </c>
      <c r="G237" s="5" t="str">
        <f>=E237-F237</f>
      </c>
    </row>
    <row r="238">
      <c r="A238" t="n">
        <v>139144</v>
      </c>
      <c r="B238" t="s">
        <v>1291</v>
      </c>
      <c r="C238" t="s">
        <v>163</v>
      </c>
      <c r="D238" t="n">
        <v>24</v>
      </c>
      <c r="E238" t="n">
        <v>73.9</v>
      </c>
      <c r="F238" s="5" t="str">
        <f>=$K$5+$K$4*D238</f>
      </c>
      <c r="G238" s="5" t="str">
        <f>=E238-F238</f>
      </c>
    </row>
    <row r="239">
      <c r="A239" t="n">
        <v>139199</v>
      </c>
      <c r="B239" t="s">
        <v>1294</v>
      </c>
      <c r="C239" t="s">
        <v>163</v>
      </c>
      <c r="D239" t="n">
        <v>47</v>
      </c>
      <c r="E239" t="n">
        <v>36.8</v>
      </c>
      <c r="F239" s="5" t="str">
        <f>=$K$5+$K$4*D239</f>
      </c>
      <c r="G239" s="5" t="str">
        <f>=E239-F239</f>
      </c>
    </row>
    <row r="240">
      <c r="A240" t="n">
        <v>139205</v>
      </c>
      <c r="B240" t="s">
        <v>1295</v>
      </c>
      <c r="C240" t="s">
        <v>163</v>
      </c>
      <c r="D240" t="n">
        <v>46</v>
      </c>
      <c r="E240" t="n">
        <v>19.9</v>
      </c>
      <c r="F240" s="5" t="str">
        <f>=$K$5+$K$4*D240</f>
      </c>
      <c r="G240" s="5" t="str">
        <f>=E240-F240</f>
      </c>
    </row>
    <row r="241">
      <c r="A241" t="n">
        <v>139250</v>
      </c>
      <c r="B241" t="s">
        <v>1297</v>
      </c>
      <c r="C241" t="s">
        <v>149</v>
      </c>
      <c r="D241" t="n">
        <v>41</v>
      </c>
      <c r="E241" t="n">
        <v>25.8</v>
      </c>
      <c r="F241" s="5" t="str">
        <f>=$K$5+$K$4*D241</f>
      </c>
      <c r="G241" s="5" t="str">
        <f>=E241-F241</f>
      </c>
    </row>
    <row r="242">
      <c r="A242" t="n">
        <v>139311</v>
      </c>
      <c r="B242" t="s">
        <v>1301</v>
      </c>
      <c r="C242" t="s">
        <v>149</v>
      </c>
      <c r="D242" t="n">
        <v>52</v>
      </c>
      <c r="E242" t="n">
        <v>35.1</v>
      </c>
      <c r="F242" s="5" t="str">
        <f>=$K$5+$K$4*D242</f>
      </c>
      <c r="G242" s="5" t="str">
        <f>=E242-F242</f>
      </c>
    </row>
    <row r="243">
      <c r="A243" t="n">
        <v>139366</v>
      </c>
      <c r="B243" t="s">
        <v>1305</v>
      </c>
      <c r="C243" t="s">
        <v>149</v>
      </c>
      <c r="D243" t="n">
        <v>44</v>
      </c>
      <c r="E243" t="n">
        <v>42</v>
      </c>
      <c r="F243" s="5" t="str">
        <f>=$K$5+$K$4*D243</f>
      </c>
      <c r="G243" s="5" t="str">
        <f>=E243-F243</f>
      </c>
    </row>
    <row r="244">
      <c r="A244" t="n">
        <v>139393</v>
      </c>
      <c r="B244" t="s">
        <v>1308</v>
      </c>
      <c r="C244" t="s">
        <v>163</v>
      </c>
      <c r="D244" t="n">
        <v>18</v>
      </c>
      <c r="E244" t="n">
        <v>70.7</v>
      </c>
      <c r="F244" s="5" t="str">
        <f>=$K$5+$K$4*D244</f>
      </c>
      <c r="G244" s="5" t="str">
        <f>=E244-F244</f>
      </c>
    </row>
    <row r="245">
      <c r="A245" t="n">
        <v>139463</v>
      </c>
      <c r="B245" t="s">
        <v>1310</v>
      </c>
      <c r="C245" t="s">
        <v>149</v>
      </c>
      <c r="D245" t="n">
        <v>50</v>
      </c>
      <c r="E245" t="n">
        <v>30.8</v>
      </c>
      <c r="F245" s="5" t="str">
        <f>=$K$5+$K$4*D245</f>
      </c>
      <c r="G245" s="5" t="str">
        <f>=E245-F245</f>
      </c>
    </row>
    <row r="246">
      <c r="A246" t="n">
        <v>139630</v>
      </c>
      <c r="B246" t="s">
        <v>1318</v>
      </c>
      <c r="C246" t="s">
        <v>163</v>
      </c>
      <c r="D246" t="n">
        <v>30</v>
      </c>
      <c r="E246" t="n">
        <v>36.9</v>
      </c>
      <c r="F246" s="5" t="str">
        <f>=$K$5+$K$4*D246</f>
      </c>
      <c r="G246" s="5" t="str">
        <f>=E246-F246</f>
      </c>
    </row>
    <row r="247">
      <c r="A247" t="n">
        <v>139658</v>
      </c>
      <c r="B247" t="s">
        <v>1320</v>
      </c>
      <c r="C247" t="s">
        <v>163</v>
      </c>
      <c r="D247" t="n">
        <v>18</v>
      </c>
      <c r="E247" t="n">
        <v>91.8</v>
      </c>
      <c r="F247" s="5" t="str">
        <f>=$K$5+$K$4*D247</f>
      </c>
      <c r="G247" s="5" t="str">
        <f>=E247-F247</f>
      </c>
    </row>
    <row r="248">
      <c r="A248" t="n">
        <v>139719</v>
      </c>
      <c r="B248" t="s">
        <v>1322</v>
      </c>
      <c r="C248" t="s">
        <v>149</v>
      </c>
      <c r="D248" t="n">
        <v>72</v>
      </c>
      <c r="E248" t="n">
        <v>45.2</v>
      </c>
      <c r="F248" s="5" t="str">
        <f>=$K$5+$K$4*D248</f>
      </c>
      <c r="G248" s="5" t="str">
        <f>=E248-F248</f>
      </c>
    </row>
    <row r="249">
      <c r="A249" t="n">
        <v>139755</v>
      </c>
      <c r="B249" t="s">
        <v>1325</v>
      </c>
      <c r="C249" t="s">
        <v>149</v>
      </c>
      <c r="D249" t="n">
        <v>14</v>
      </c>
      <c r="E249" t="n">
        <v>92.3</v>
      </c>
      <c r="F249" s="5" t="str">
        <f>=$K$5+$K$4*D249</f>
      </c>
      <c r="G249" s="5" t="str">
        <f>=E249-F249</f>
      </c>
    </row>
    <row r="250">
      <c r="A250" t="n">
        <v>139764</v>
      </c>
      <c r="B250" t="s">
        <v>1326</v>
      </c>
      <c r="C250" t="s">
        <v>149</v>
      </c>
      <c r="D250" t="n">
        <v>41</v>
      </c>
      <c r="E250" t="n">
        <v>31.9</v>
      </c>
      <c r="F250" s="5" t="str">
        <f>=$K$5+$K$4*D250</f>
      </c>
      <c r="G250" s="5" t="str">
        <f>=E250-F250</f>
      </c>
    </row>
    <row r="251">
      <c r="A251" t="n">
        <v>139861</v>
      </c>
      <c r="B251" t="s">
        <v>1328</v>
      </c>
      <c r="C251" t="s">
        <v>149</v>
      </c>
      <c r="D251" t="n">
        <v>16</v>
      </c>
      <c r="E251" t="n">
        <v>61.6</v>
      </c>
      <c r="F251" s="5" t="str">
        <f>=$K$5+$K$4*D251</f>
      </c>
      <c r="G251" s="5" t="str">
        <f>=E251-F251</f>
      </c>
    </row>
    <row r="252">
      <c r="A252" t="n">
        <v>139931</v>
      </c>
      <c r="B252" t="s">
        <v>1330</v>
      </c>
      <c r="C252" t="s">
        <v>149</v>
      </c>
      <c r="D252" t="n">
        <v>35</v>
      </c>
      <c r="E252" t="n">
        <v>52.7</v>
      </c>
      <c r="F252" s="5" t="str">
        <f>=$K$5+$K$4*D252</f>
      </c>
      <c r="G252" s="5" t="str">
        <f>=E252-F252</f>
      </c>
    </row>
    <row r="253">
      <c r="A253" t="n">
        <v>139940</v>
      </c>
      <c r="B253" t="s">
        <v>1332</v>
      </c>
      <c r="C253" t="s">
        <v>149</v>
      </c>
      <c r="D253" t="n">
        <v>50</v>
      </c>
      <c r="E253" t="n">
        <v>53.6</v>
      </c>
      <c r="F253" s="5" t="str">
        <f>=$K$5+$K$4*D253</f>
      </c>
      <c r="G253" s="5" t="str">
        <f>=E253-F253</f>
      </c>
    </row>
    <row r="254">
      <c r="A254" t="n">
        <v>139959</v>
      </c>
      <c r="B254" t="s">
        <v>1333</v>
      </c>
      <c r="C254" t="s">
        <v>149</v>
      </c>
      <c r="D254" t="n">
        <v>17</v>
      </c>
      <c r="E254" t="n">
        <v>87.2</v>
      </c>
      <c r="F254" s="5" t="str">
        <f>=$K$5+$K$4*D254</f>
      </c>
      <c r="G254" s="5" t="str">
        <f>=E254-F254</f>
      </c>
    </row>
    <row r="255">
      <c r="A255" t="n">
        <v>139968</v>
      </c>
      <c r="B255" t="s">
        <v>1334</v>
      </c>
      <c r="C255" t="s">
        <v>149</v>
      </c>
      <c r="D255" t="n">
        <v>47</v>
      </c>
      <c r="E255" t="n">
        <v>16</v>
      </c>
      <c r="F255" s="5" t="str">
        <f>=$K$5+$K$4*D255</f>
      </c>
      <c r="G255" s="5" t="str">
        <f>=E255-F255</f>
      </c>
    </row>
    <row r="256">
      <c r="A256" t="n">
        <v>140234</v>
      </c>
      <c r="B256" t="s">
        <v>1344</v>
      </c>
      <c r="C256" t="s">
        <v>163</v>
      </c>
      <c r="D256" t="n">
        <v>44</v>
      </c>
      <c r="E256" t="n">
        <v>41.8</v>
      </c>
      <c r="F256" s="5" t="str">
        <f>=$K$5+$K$4*D256</f>
      </c>
      <c r="G256" s="5" t="str">
        <f>=E256-F256</f>
      </c>
    </row>
    <row r="257">
      <c r="A257" t="n">
        <v>140252</v>
      </c>
      <c r="B257" t="s">
        <v>1347</v>
      </c>
      <c r="C257" t="s">
        <v>163</v>
      </c>
      <c r="D257" t="n">
        <v>39</v>
      </c>
      <c r="E257" t="n">
        <v>32.1</v>
      </c>
      <c r="F257" s="5" t="str">
        <f>=$K$5+$K$4*D257</f>
      </c>
      <c r="G257" s="5" t="str">
        <f>=E257-F257</f>
      </c>
    </row>
    <row r="258">
      <c r="A258" t="n">
        <v>140447</v>
      </c>
      <c r="B258" t="s">
        <v>1351</v>
      </c>
      <c r="C258" t="s">
        <v>163</v>
      </c>
      <c r="D258" t="n">
        <v>33</v>
      </c>
      <c r="E258" t="n">
        <v>73.4</v>
      </c>
      <c r="F258" s="5" t="str">
        <f>=$K$5+$K$4*D258</f>
      </c>
      <c r="G258" s="5" t="str">
        <f>=E258-F258</f>
      </c>
    </row>
    <row r="259">
      <c r="A259" t="n">
        <v>140553</v>
      </c>
      <c r="B259" t="s">
        <v>1353</v>
      </c>
      <c r="C259" t="s">
        <v>163</v>
      </c>
      <c r="D259" t="n">
        <v>44</v>
      </c>
      <c r="E259" t="n">
        <v>52.7</v>
      </c>
      <c r="F259" s="5" t="str">
        <f>=$K$5+$K$4*D259</f>
      </c>
      <c r="G259" s="5" t="str">
        <f>=E259-F259</f>
      </c>
    </row>
    <row r="260">
      <c r="A260" t="n">
        <v>140696</v>
      </c>
      <c r="B260" t="s">
        <v>1358</v>
      </c>
      <c r="C260" t="s">
        <v>163</v>
      </c>
      <c r="D260" t="n">
        <v>34</v>
      </c>
      <c r="E260" t="n">
        <v>53</v>
      </c>
      <c r="F260" s="5" t="str">
        <f>=$K$5+$K$4*D260</f>
      </c>
      <c r="G260" s="5" t="str">
        <f>=E260-F260</f>
      </c>
    </row>
    <row r="261">
      <c r="A261" t="n">
        <v>140720</v>
      </c>
      <c r="B261" t="s">
        <v>1359</v>
      </c>
      <c r="C261" t="s">
        <v>163</v>
      </c>
      <c r="D261" t="n">
        <v>71</v>
      </c>
      <c r="E261" t="n">
        <v>21.7</v>
      </c>
      <c r="F261" s="5" t="str">
        <f>=$K$5+$K$4*D261</f>
      </c>
      <c r="G261" s="5" t="str">
        <f>=E261-F261</f>
      </c>
    </row>
    <row r="262">
      <c r="A262" t="n">
        <v>140818</v>
      </c>
      <c r="B262" t="s">
        <v>1360</v>
      </c>
      <c r="C262" t="s">
        <v>163</v>
      </c>
      <c r="D262" t="n">
        <v>41</v>
      </c>
      <c r="E262" t="n">
        <v>40.4</v>
      </c>
      <c r="F262" s="5" t="str">
        <f>=$K$5+$K$4*D262</f>
      </c>
      <c r="G262" s="5" t="str">
        <f>=E262-F262</f>
      </c>
    </row>
    <row r="263">
      <c r="A263" t="n">
        <v>140872</v>
      </c>
      <c r="B263" t="s">
        <v>1363</v>
      </c>
      <c r="C263" t="s">
        <v>163</v>
      </c>
      <c r="D263" t="n">
        <v>39</v>
      </c>
      <c r="E263" t="n">
        <v>35.8</v>
      </c>
      <c r="F263" s="5" t="str">
        <f>=$K$5+$K$4*D263</f>
      </c>
      <c r="G263" s="5" t="str">
        <f>=E263-F263</f>
      </c>
    </row>
    <row r="264">
      <c r="A264" t="n">
        <v>140951</v>
      </c>
      <c r="B264" t="s">
        <v>1366</v>
      </c>
      <c r="C264" t="s">
        <v>163</v>
      </c>
      <c r="D264" t="n">
        <v>19</v>
      </c>
      <c r="E264" t="n">
        <v>70.5</v>
      </c>
      <c r="F264" s="5" t="str">
        <f>=$K$5+$K$4*D264</f>
      </c>
      <c r="G264" s="5" t="str">
        <f>=E264-F264</f>
      </c>
    </row>
    <row r="265">
      <c r="A265" t="n">
        <v>140960</v>
      </c>
      <c r="B265" t="s">
        <v>1367</v>
      </c>
      <c r="C265" t="s">
        <v>149</v>
      </c>
      <c r="D265" t="n">
        <v>65</v>
      </c>
      <c r="E265" t="n">
        <v>27.1</v>
      </c>
      <c r="F265" s="5" t="str">
        <f>=$K$5+$K$4*D265</f>
      </c>
      <c r="G265" s="5" t="str">
        <f>=E265-F265</f>
      </c>
    </row>
    <row r="266">
      <c r="A266" t="n">
        <v>140988</v>
      </c>
      <c r="B266" t="s">
        <v>1368</v>
      </c>
      <c r="C266" t="s">
        <v>163</v>
      </c>
      <c r="D266" t="n">
        <v>37</v>
      </c>
      <c r="E266" t="n">
        <v>36</v>
      </c>
      <c r="F266" s="5" t="str">
        <f>=$K$5+$K$4*D266</f>
      </c>
      <c r="G266" s="5" t="str">
        <f>=E266-F266</f>
      </c>
    </row>
    <row r="267">
      <c r="A267" t="n">
        <v>141060</v>
      </c>
      <c r="B267" t="s">
        <v>1370</v>
      </c>
      <c r="C267" t="s">
        <v>163</v>
      </c>
      <c r="D267" t="n">
        <v>29</v>
      </c>
      <c r="E267" t="n">
        <v>76.1</v>
      </c>
      <c r="F267" s="5" t="str">
        <f>=$K$5+$K$4*D267</f>
      </c>
      <c r="G267" s="5" t="str">
        <f>=E267-F267</f>
      </c>
    </row>
    <row r="268">
      <c r="A268" t="n">
        <v>141167</v>
      </c>
      <c r="B268" t="s">
        <v>1371</v>
      </c>
      <c r="C268" t="s">
        <v>163</v>
      </c>
      <c r="D268" t="n">
        <v>47</v>
      </c>
      <c r="E268" t="n">
        <v>29</v>
      </c>
      <c r="F268" s="5" t="str">
        <f>=$K$5+$K$4*D268</f>
      </c>
      <c r="G268" s="5" t="str">
        <f>=E268-F268</f>
      </c>
    </row>
    <row r="269">
      <c r="A269" t="n">
        <v>141185</v>
      </c>
      <c r="B269" t="s">
        <v>1373</v>
      </c>
      <c r="C269" t="s">
        <v>163</v>
      </c>
      <c r="D269" t="n">
        <v>20</v>
      </c>
      <c r="E269" t="n">
        <v>44.7</v>
      </c>
      <c r="F269" s="5" t="str">
        <f>=$K$5+$K$4*D269</f>
      </c>
      <c r="G269" s="5" t="str">
        <f>=E269-F269</f>
      </c>
    </row>
    <row r="270">
      <c r="A270" t="n">
        <v>141237</v>
      </c>
      <c r="B270" t="s">
        <v>1375</v>
      </c>
      <c r="C270" t="s">
        <v>163</v>
      </c>
      <c r="D270" t="n">
        <v>10</v>
      </c>
      <c r="E270" t="n">
        <v>41.1</v>
      </c>
      <c r="F270" s="5" t="str">
        <f>=$K$5+$K$4*D270</f>
      </c>
      <c r="G270" s="5" t="str">
        <f>=E270-F270</f>
      </c>
    </row>
    <row r="271">
      <c r="A271" t="n">
        <v>141264</v>
      </c>
      <c r="B271" t="s">
        <v>1379</v>
      </c>
      <c r="C271" t="s">
        <v>149</v>
      </c>
      <c r="D271" t="n">
        <v>51</v>
      </c>
      <c r="E271" t="n">
        <v>41.7</v>
      </c>
      <c r="F271" s="5" t="str">
        <f>=$K$5+$K$4*D271</f>
      </c>
      <c r="G271" s="5" t="str">
        <f>=E271-F271</f>
      </c>
    </row>
    <row r="272">
      <c r="A272" t="n">
        <v>141325</v>
      </c>
      <c r="B272" t="s">
        <v>1380</v>
      </c>
      <c r="C272" t="s">
        <v>163</v>
      </c>
      <c r="D272" t="n">
        <v>44</v>
      </c>
      <c r="E272" t="n">
        <v>60.6</v>
      </c>
      <c r="F272" s="5" t="str">
        <f>=$K$5+$K$4*D272</f>
      </c>
      <c r="G272" s="5" t="str">
        <f>=E272-F272</f>
      </c>
    </row>
    <row r="273">
      <c r="A273" t="n">
        <v>141334</v>
      </c>
      <c r="B273" t="s">
        <v>1381</v>
      </c>
      <c r="C273" t="s">
        <v>149</v>
      </c>
      <c r="D273" t="n">
        <v>42</v>
      </c>
      <c r="E273" t="n">
        <v>42.7</v>
      </c>
      <c r="F273" s="5" t="str">
        <f>=$K$5+$K$4*D273</f>
      </c>
      <c r="G273" s="5" t="str">
        <f>=E273-F273</f>
      </c>
    </row>
    <row r="274">
      <c r="A274" t="n">
        <v>141361</v>
      </c>
      <c r="B274" t="s">
        <v>1383</v>
      </c>
      <c r="C274" t="s">
        <v>163</v>
      </c>
      <c r="D274" t="n">
        <v>21</v>
      </c>
      <c r="E274" t="n">
        <v>45.7</v>
      </c>
      <c r="F274" s="5" t="str">
        <f>=$K$5+$K$4*D274</f>
      </c>
      <c r="G274" s="5" t="str">
        <f>=E274-F274</f>
      </c>
    </row>
    <row r="275">
      <c r="A275" t="n">
        <v>141486</v>
      </c>
      <c r="B275" t="s">
        <v>1385</v>
      </c>
      <c r="C275" t="s">
        <v>163</v>
      </c>
      <c r="D275" t="n">
        <v>42</v>
      </c>
      <c r="E275" t="n">
        <v>62.9</v>
      </c>
      <c r="F275" s="5" t="str">
        <f>=$K$5+$K$4*D275</f>
      </c>
      <c r="G275" s="5" t="str">
        <f>=E275-F275</f>
      </c>
    </row>
    <row r="276">
      <c r="A276" t="n">
        <v>141565</v>
      </c>
      <c r="B276" t="s">
        <v>1388</v>
      </c>
      <c r="C276" t="s">
        <v>149</v>
      </c>
      <c r="D276" t="n">
        <v>40</v>
      </c>
      <c r="E276" t="n">
        <v>41.6</v>
      </c>
      <c r="F276" s="5" t="str">
        <f>=$K$5+$K$4*D276</f>
      </c>
      <c r="G276" s="5" t="str">
        <f>=E276-F276</f>
      </c>
    </row>
    <row r="277">
      <c r="A277" t="n">
        <v>141574</v>
      </c>
      <c r="B277" t="s">
        <v>1390</v>
      </c>
      <c r="C277" t="s">
        <v>149</v>
      </c>
      <c r="D277" t="n">
        <v>25</v>
      </c>
      <c r="E277" t="n">
        <v>62.6</v>
      </c>
      <c r="F277" s="5" t="str">
        <f>=$K$5+$K$4*D277</f>
      </c>
      <c r="G277" s="5" t="str">
        <f>=E277-F277</f>
      </c>
    </row>
    <row r="278">
      <c r="A278" t="n">
        <v>141644</v>
      </c>
      <c r="B278" t="s">
        <v>1392</v>
      </c>
      <c r="C278" t="s">
        <v>163</v>
      </c>
      <c r="D278" t="n">
        <v>20</v>
      </c>
      <c r="E278" t="n">
        <v>41.4</v>
      </c>
      <c r="F278" s="5" t="str">
        <f>=$K$5+$K$4*D278</f>
      </c>
      <c r="G278" s="5" t="str">
        <f>=E278-F278</f>
      </c>
    </row>
    <row r="279">
      <c r="A279" t="n">
        <v>141981</v>
      </c>
      <c r="B279" t="s">
        <v>1401</v>
      </c>
      <c r="C279" t="s">
        <v>149</v>
      </c>
      <c r="D279" t="n">
        <v>30</v>
      </c>
      <c r="E279" t="n">
        <v>46.8</v>
      </c>
      <c r="F279" s="5" t="str">
        <f>=$K$5+$K$4*D279</f>
      </c>
      <c r="G279" s="5" t="str">
        <f>=E279-F279</f>
      </c>
    </row>
    <row r="280">
      <c r="A280" t="n">
        <v>142115</v>
      </c>
      <c r="B280" t="s">
        <v>1409</v>
      </c>
      <c r="C280" t="s">
        <v>149</v>
      </c>
      <c r="D280" t="n">
        <v>18</v>
      </c>
      <c r="E280" t="n">
        <v>61.2</v>
      </c>
      <c r="F280" s="5" t="str">
        <f>=$K$5+$K$4*D280</f>
      </c>
      <c r="G280" s="5" t="str">
        <f>=E280-F280</f>
      </c>
    </row>
    <row r="281">
      <c r="A281" t="n">
        <v>142276</v>
      </c>
      <c r="B281" t="s">
        <v>1412</v>
      </c>
      <c r="C281" t="s">
        <v>149</v>
      </c>
      <c r="D281" t="n">
        <v>27</v>
      </c>
      <c r="E281" t="n">
        <v>35.5</v>
      </c>
      <c r="F281" s="5" t="str">
        <f>=$K$5+$K$4*D281</f>
      </c>
      <c r="G281" s="5" t="str">
        <f>=E281-F281</f>
      </c>
    </row>
    <row r="282">
      <c r="A282" t="n">
        <v>142285</v>
      </c>
      <c r="B282" t="s">
        <v>1414</v>
      </c>
      <c r="C282" t="s">
        <v>149</v>
      </c>
      <c r="D282" t="n">
        <v>23</v>
      </c>
      <c r="E282" t="n">
        <v>60.9</v>
      </c>
      <c r="F282" s="5" t="str">
        <f>=$K$5+$K$4*D282</f>
      </c>
      <c r="G282" s="5" t="str">
        <f>=E282-F282</f>
      </c>
    </row>
    <row r="283">
      <c r="A283" t="n">
        <v>142294</v>
      </c>
      <c r="B283" t="s">
        <v>1416</v>
      </c>
      <c r="C283" t="s">
        <v>163</v>
      </c>
      <c r="D283" t="n">
        <v>24</v>
      </c>
      <c r="E283" t="n">
        <v>64.1</v>
      </c>
      <c r="F283" s="5" t="str">
        <f>=$K$5+$K$4*D283</f>
      </c>
      <c r="G283" s="5" t="str">
        <f>=E283-F283</f>
      </c>
    </row>
    <row r="284">
      <c r="A284" t="n">
        <v>142328</v>
      </c>
      <c r="B284" t="s">
        <v>1418</v>
      </c>
      <c r="C284" t="s">
        <v>149</v>
      </c>
      <c r="D284" t="n">
        <v>24</v>
      </c>
      <c r="E284" t="n">
        <v>36.7</v>
      </c>
      <c r="F284" s="5" t="str">
        <f>=$K$5+$K$4*D284</f>
      </c>
      <c r="G284" s="5" t="str">
        <f>=E284-F284</f>
      </c>
    </row>
    <row r="285">
      <c r="A285" t="n">
        <v>142461</v>
      </c>
      <c r="B285" t="s">
        <v>1424</v>
      </c>
      <c r="C285" t="s">
        <v>163</v>
      </c>
      <c r="D285" t="n">
        <v>29</v>
      </c>
      <c r="E285" t="n">
        <v>63.3</v>
      </c>
      <c r="F285" s="5" t="str">
        <f>=$K$5+$K$4*D285</f>
      </c>
      <c r="G285" s="5" t="str">
        <f>=E285-F285</f>
      </c>
    </row>
    <row r="286">
      <c r="A286" t="n">
        <v>142522</v>
      </c>
      <c r="B286" t="s">
        <v>1428</v>
      </c>
      <c r="C286" t="s">
        <v>163</v>
      </c>
      <c r="D286" t="n">
        <v>25</v>
      </c>
      <c r="E286" t="n">
        <v>51.3</v>
      </c>
      <c r="F286" s="5" t="str">
        <f>=$K$5+$K$4*D286</f>
      </c>
      <c r="G286" s="5" t="str">
        <f>=E286-F286</f>
      </c>
    </row>
    <row r="287">
      <c r="A287" t="n">
        <v>142887</v>
      </c>
      <c r="B287" t="s">
        <v>1435</v>
      </c>
      <c r="C287" t="s">
        <v>189</v>
      </c>
      <c r="D287" t="n">
        <v>63</v>
      </c>
      <c r="E287" t="n">
        <v>45</v>
      </c>
      <c r="F287" s="5" t="str">
        <f>=$K$5+$K$4*D287</f>
      </c>
      <c r="G287" s="5" t="str">
        <f>=E287-F287</f>
      </c>
    </row>
    <row r="288">
      <c r="A288" t="n">
        <v>143048</v>
      </c>
      <c r="B288" t="s">
        <v>1437</v>
      </c>
      <c r="C288" t="s">
        <v>163</v>
      </c>
      <c r="D288" t="n">
        <v>19</v>
      </c>
      <c r="E288" t="n">
        <v>64</v>
      </c>
      <c r="F288" s="5" t="str">
        <f>=$K$5+$K$4*D288</f>
      </c>
      <c r="G288" s="5" t="str">
        <f>=E288-F288</f>
      </c>
    </row>
    <row r="289">
      <c r="A289" t="n">
        <v>143084</v>
      </c>
      <c r="B289" t="s">
        <v>1438</v>
      </c>
      <c r="C289" t="s">
        <v>163</v>
      </c>
      <c r="D289" t="n">
        <v>22</v>
      </c>
      <c r="E289" t="n">
        <v>79.2</v>
      </c>
      <c r="F289" s="5" t="str">
        <f>=$K$5+$K$4*D289</f>
      </c>
      <c r="G289" s="5" t="str">
        <f>=E289-F289</f>
      </c>
    </row>
    <row r="290">
      <c r="A290" t="n">
        <v>143118</v>
      </c>
      <c r="B290" t="s">
        <v>1440</v>
      </c>
      <c r="C290" t="s">
        <v>163</v>
      </c>
      <c r="D290" t="n">
        <v>43</v>
      </c>
      <c r="E290" t="n">
        <v>58.3</v>
      </c>
      <c r="F290" s="5" t="str">
        <f>=$K$5+$K$4*D290</f>
      </c>
      <c r="G290" s="5" t="str">
        <f>=E290-F290</f>
      </c>
    </row>
    <row r="291">
      <c r="A291" t="n">
        <v>143288</v>
      </c>
      <c r="B291" t="s">
        <v>1448</v>
      </c>
      <c r="C291" t="s">
        <v>163</v>
      </c>
      <c r="D291" t="n">
        <v>54</v>
      </c>
      <c r="E291" t="n">
        <v>52.4</v>
      </c>
      <c r="F291" s="5" t="str">
        <f>=$K$5+$K$4*D291</f>
      </c>
      <c r="G291" s="5" t="str">
        <f>=E291-F291</f>
      </c>
    </row>
    <row r="292">
      <c r="A292" t="n">
        <v>143358</v>
      </c>
      <c r="B292" t="s">
        <v>1451</v>
      </c>
      <c r="C292" t="s">
        <v>163</v>
      </c>
      <c r="D292" t="n">
        <v>29</v>
      </c>
      <c r="E292" t="n">
        <v>72.1</v>
      </c>
      <c r="F292" s="5" t="str">
        <f>=$K$5+$K$4*D292</f>
      </c>
      <c r="G292" s="5" t="str">
        <f>=E292-F292</f>
      </c>
    </row>
    <row r="293">
      <c r="A293" t="n">
        <v>144005</v>
      </c>
      <c r="B293" t="s">
        <v>1468</v>
      </c>
      <c r="C293" t="s">
        <v>149</v>
      </c>
      <c r="D293" t="n">
        <v>55</v>
      </c>
      <c r="E293" t="n">
        <v>16.9</v>
      </c>
      <c r="F293" s="5" t="str">
        <f>=$K$5+$K$4*D293</f>
      </c>
      <c r="G293" s="5" t="str">
        <f>=E293-F293</f>
      </c>
    </row>
    <row r="294">
      <c r="A294" t="n">
        <v>144050</v>
      </c>
      <c r="B294" t="s">
        <v>1470</v>
      </c>
      <c r="C294" t="s">
        <v>163</v>
      </c>
      <c r="D294" t="n">
        <v>14</v>
      </c>
      <c r="E294" t="n">
        <v>94.9</v>
      </c>
      <c r="F294" s="5" t="str">
        <f>=$K$5+$K$4*D294</f>
      </c>
      <c r="G294" s="5" t="str">
        <f>=E294-F294</f>
      </c>
    </row>
    <row r="295">
      <c r="A295" t="n">
        <v>144281</v>
      </c>
      <c r="B295" t="s">
        <v>1478</v>
      </c>
      <c r="C295" t="s">
        <v>163</v>
      </c>
      <c r="D295" t="n">
        <v>43</v>
      </c>
      <c r="E295" t="n">
        <v>48.5</v>
      </c>
      <c r="F295" s="5" t="str">
        <f>=$K$5+$K$4*D295</f>
      </c>
      <c r="G295" s="5" t="str">
        <f>=E295-F295</f>
      </c>
    </row>
    <row r="296">
      <c r="A296" t="n">
        <v>144351</v>
      </c>
      <c r="B296" t="s">
        <v>1479</v>
      </c>
      <c r="C296" t="s">
        <v>163</v>
      </c>
      <c r="D296" t="n">
        <v>45</v>
      </c>
      <c r="E296" t="n">
        <v>46.5</v>
      </c>
      <c r="F296" s="5" t="str">
        <f>=$K$5+$K$4*D296</f>
      </c>
      <c r="G296" s="5" t="str">
        <f>=E296-F296</f>
      </c>
    </row>
    <row r="297">
      <c r="A297" t="n">
        <v>144740</v>
      </c>
      <c r="B297" t="s">
        <v>1485</v>
      </c>
      <c r="C297" t="s">
        <v>163</v>
      </c>
      <c r="D297" t="n">
        <v>31</v>
      </c>
      <c r="E297" t="n">
        <v>70</v>
      </c>
      <c r="F297" s="5" t="str">
        <f>=$K$5+$K$4*D297</f>
      </c>
      <c r="G297" s="5" t="str">
        <f>=E297-F297</f>
      </c>
    </row>
    <row r="298">
      <c r="A298" t="n">
        <v>144883</v>
      </c>
      <c r="B298" t="s">
        <v>1490</v>
      </c>
      <c r="C298" t="s">
        <v>163</v>
      </c>
      <c r="D298" t="n">
        <v>80</v>
      </c>
      <c r="E298" t="n">
        <v>13.9</v>
      </c>
      <c r="F298" s="5" t="str">
        <f>=$K$5+$K$4*D298</f>
      </c>
      <c r="G298" s="5" t="str">
        <f>=E298-F298</f>
      </c>
    </row>
    <row r="299">
      <c r="A299" t="n">
        <v>144892</v>
      </c>
      <c r="B299" t="s">
        <v>1491</v>
      </c>
      <c r="C299" t="s">
        <v>149</v>
      </c>
      <c r="D299" t="n">
        <v>31</v>
      </c>
      <c r="E299" t="n">
        <v>45.2</v>
      </c>
      <c r="F299" s="5" t="str">
        <f>=$K$5+$K$4*D299</f>
      </c>
      <c r="G299" s="5" t="str">
        <f>=E299-F299</f>
      </c>
    </row>
    <row r="300">
      <c r="A300" t="n">
        <v>144962</v>
      </c>
      <c r="B300" t="s">
        <v>1495</v>
      </c>
      <c r="C300" t="s">
        <v>163</v>
      </c>
      <c r="D300" t="n">
        <v>37</v>
      </c>
      <c r="E300" t="n">
        <v>65.2</v>
      </c>
      <c r="F300" s="5" t="str">
        <f>=$K$5+$K$4*D300</f>
      </c>
      <c r="G300" s="5" t="str">
        <f>=E300-F300</f>
      </c>
    </row>
    <row r="301">
      <c r="A301" t="n">
        <v>144971</v>
      </c>
      <c r="B301" t="s">
        <v>1497</v>
      </c>
      <c r="C301" t="s">
        <v>163</v>
      </c>
      <c r="D301" t="n">
        <v>23</v>
      </c>
      <c r="E301" t="n">
        <v>38.7</v>
      </c>
      <c r="F301" s="5" t="str">
        <f>=$K$5+$K$4*D301</f>
      </c>
      <c r="G301" s="5" t="str">
        <f>=E301-F301</f>
      </c>
    </row>
    <row r="302">
      <c r="A302" t="n">
        <v>145336</v>
      </c>
      <c r="B302" t="s">
        <v>1503</v>
      </c>
      <c r="C302" t="s">
        <v>149</v>
      </c>
      <c r="D302" t="n">
        <v>52</v>
      </c>
      <c r="E302" t="n">
        <v>19.6</v>
      </c>
      <c r="F302" s="5" t="str">
        <f>=$K$5+$K$4*D302</f>
      </c>
      <c r="G302" s="5" t="str">
        <f>=E302-F302</f>
      </c>
    </row>
    <row r="303">
      <c r="A303" t="n">
        <v>145372</v>
      </c>
      <c r="B303" t="s">
        <v>1507</v>
      </c>
      <c r="C303" t="s">
        <v>163</v>
      </c>
      <c r="D303" t="n">
        <v>38</v>
      </c>
      <c r="E303" t="n">
        <v>51.4</v>
      </c>
      <c r="F303" s="5" t="str">
        <f>=$K$5+$K$4*D303</f>
      </c>
      <c r="G303" s="5" t="str">
        <f>=E303-F303</f>
      </c>
    </row>
    <row r="304">
      <c r="A304" t="n">
        <v>145600</v>
      </c>
      <c r="B304" t="s">
        <v>1521</v>
      </c>
      <c r="C304" t="s">
        <v>149</v>
      </c>
      <c r="D304" t="n">
        <v>50</v>
      </c>
      <c r="E304" t="n">
        <v>60.3</v>
      </c>
      <c r="F304" s="5" t="str">
        <f>=$K$5+$K$4*D304</f>
      </c>
      <c r="G304" s="5" t="str">
        <f>=E304-F304</f>
      </c>
    </row>
    <row r="305">
      <c r="A305" t="n">
        <v>145619</v>
      </c>
      <c r="B305" t="s">
        <v>1522</v>
      </c>
      <c r="C305" t="s">
        <v>163</v>
      </c>
      <c r="D305" t="n">
        <v>39</v>
      </c>
      <c r="E305" t="n">
        <v>51</v>
      </c>
      <c r="F305" s="5" t="str">
        <f>=$K$5+$K$4*D305</f>
      </c>
      <c r="G305" s="5" t="str">
        <f>=E305-F305</f>
      </c>
    </row>
    <row r="306">
      <c r="A306" t="n">
        <v>145637</v>
      </c>
      <c r="B306" t="s">
        <v>1525</v>
      </c>
      <c r="C306" t="s">
        <v>149</v>
      </c>
      <c r="D306" t="n">
        <v>24</v>
      </c>
      <c r="E306" t="n">
        <v>84.9</v>
      </c>
      <c r="F306" s="5" t="str">
        <f>=$K$5+$K$4*D306</f>
      </c>
      <c r="G306" s="5" t="str">
        <f>=E306-F306</f>
      </c>
    </row>
    <row r="307">
      <c r="A307" t="n">
        <v>145646</v>
      </c>
      <c r="B307" t="s">
        <v>1527</v>
      </c>
      <c r="C307" t="s">
        <v>163</v>
      </c>
      <c r="D307" t="n">
        <v>23</v>
      </c>
      <c r="E307" t="n">
        <v>82.5</v>
      </c>
      <c r="F307" s="5" t="str">
        <f>=$K$5+$K$4*D307</f>
      </c>
      <c r="G307" s="5" t="str">
        <f>=E307-F307</f>
      </c>
    </row>
    <row r="308">
      <c r="A308" t="n">
        <v>145691</v>
      </c>
      <c r="B308" t="s">
        <v>1531</v>
      </c>
      <c r="C308" t="s">
        <v>163</v>
      </c>
      <c r="D308" t="n">
        <v>35</v>
      </c>
      <c r="E308" t="n">
        <v>61.1</v>
      </c>
      <c r="F308" s="5" t="str">
        <f>=$K$5+$K$4*D308</f>
      </c>
      <c r="G308" s="5" t="str">
        <f>=E308-F308</f>
      </c>
    </row>
    <row r="309">
      <c r="A309" t="n">
        <v>145725</v>
      </c>
      <c r="B309" t="s">
        <v>1534</v>
      </c>
      <c r="C309" t="s">
        <v>163</v>
      </c>
      <c r="D309" t="n">
        <v>29</v>
      </c>
      <c r="E309" t="n">
        <v>72.4</v>
      </c>
      <c r="F309" s="5" t="str">
        <f>=$K$5+$K$4*D309</f>
      </c>
      <c r="G309" s="5" t="str">
        <f>=E309-F309</f>
      </c>
    </row>
    <row r="310">
      <c r="A310" t="n">
        <v>145813</v>
      </c>
      <c r="B310" t="s">
        <v>1535</v>
      </c>
      <c r="C310" t="s">
        <v>149</v>
      </c>
      <c r="D310" t="n">
        <v>30</v>
      </c>
      <c r="E310" t="n">
        <v>66.3</v>
      </c>
      <c r="F310" s="5" t="str">
        <f>=$K$5+$K$4*D310</f>
      </c>
      <c r="G310" s="5" t="str">
        <f>=E310-F310</f>
      </c>
    </row>
    <row r="311">
      <c r="A311" t="n">
        <v>146339</v>
      </c>
      <c r="B311" t="s">
        <v>1544</v>
      </c>
      <c r="C311" t="s">
        <v>163</v>
      </c>
      <c r="D311" t="n">
        <v>40</v>
      </c>
      <c r="E311" t="n">
        <v>53.3</v>
      </c>
      <c r="F311" s="5" t="str">
        <f>=$K$5+$K$4*D311</f>
      </c>
      <c r="G311" s="5" t="str">
        <f>=E311-F311</f>
      </c>
    </row>
    <row r="312">
      <c r="A312" t="n">
        <v>146427</v>
      </c>
      <c r="B312" t="s">
        <v>1551</v>
      </c>
      <c r="C312" t="s">
        <v>163</v>
      </c>
      <c r="D312" t="n">
        <v>30</v>
      </c>
      <c r="E312" t="n">
        <v>67.5</v>
      </c>
      <c r="F312" s="5" t="str">
        <f>=$K$5+$K$4*D312</f>
      </c>
      <c r="G312" s="5" t="str">
        <f>=E312-F312</f>
      </c>
    </row>
    <row r="313">
      <c r="A313" t="n">
        <v>146481</v>
      </c>
      <c r="B313" t="s">
        <v>1556</v>
      </c>
      <c r="C313" t="s">
        <v>163</v>
      </c>
      <c r="D313" t="n">
        <v>35</v>
      </c>
      <c r="E313" t="n">
        <v>70.4</v>
      </c>
      <c r="F313" s="5" t="str">
        <f>=$K$5+$K$4*D313</f>
      </c>
      <c r="G313" s="5" t="str">
        <f>=E313-F313</f>
      </c>
    </row>
    <row r="314">
      <c r="A314" t="n">
        <v>146612</v>
      </c>
      <c r="B314" t="s">
        <v>1564</v>
      </c>
      <c r="C314" t="s">
        <v>163</v>
      </c>
      <c r="D314" t="n">
        <v>31</v>
      </c>
      <c r="E314" t="n">
        <v>61.9</v>
      </c>
      <c r="F314" s="5" t="str">
        <f>=$K$5+$K$4*D314</f>
      </c>
      <c r="G314" s="5" t="str">
        <f>=E314-F314</f>
      </c>
    </row>
    <row r="315">
      <c r="A315" t="n">
        <v>146667</v>
      </c>
      <c r="B315" t="s">
        <v>1566</v>
      </c>
      <c r="C315" t="s">
        <v>163</v>
      </c>
      <c r="D315" t="n">
        <v>39</v>
      </c>
      <c r="E315" t="n">
        <v>53.5</v>
      </c>
      <c r="F315" s="5" t="str">
        <f>=$K$5+$K$4*D315</f>
      </c>
      <c r="G315" s="5" t="str">
        <f>=E315-F315</f>
      </c>
    </row>
    <row r="316">
      <c r="A316" t="n">
        <v>146719</v>
      </c>
      <c r="B316" t="s">
        <v>1572</v>
      </c>
      <c r="C316" t="s">
        <v>163</v>
      </c>
      <c r="D316" t="n">
        <v>23</v>
      </c>
      <c r="E316" t="n">
        <v>75.5</v>
      </c>
      <c r="F316" s="5" t="str">
        <f>=$K$5+$K$4*D316</f>
      </c>
      <c r="G316" s="5" t="str">
        <f>=E316-F316</f>
      </c>
    </row>
    <row r="317">
      <c r="A317" t="n">
        <v>147013</v>
      </c>
      <c r="B317" t="s">
        <v>1579</v>
      </c>
      <c r="C317" t="s">
        <v>163</v>
      </c>
      <c r="D317" t="n">
        <v>29</v>
      </c>
      <c r="E317" t="n">
        <v>59.5</v>
      </c>
      <c r="F317" s="5" t="str">
        <f>=$K$5+$K$4*D317</f>
      </c>
      <c r="G317" s="5" t="str">
        <f>=E317-F317</f>
      </c>
    </row>
    <row r="318">
      <c r="A318" t="n">
        <v>147244</v>
      </c>
      <c r="B318" t="s">
        <v>1583</v>
      </c>
      <c r="C318" t="s">
        <v>163</v>
      </c>
      <c r="D318" t="n">
        <v>35</v>
      </c>
      <c r="E318" t="n">
        <v>59.1</v>
      </c>
      <c r="F318" s="5" t="str">
        <f>=$K$5+$K$4*D318</f>
      </c>
      <c r="G318" s="5" t="str">
        <f>=E318-F318</f>
      </c>
    </row>
    <row r="319">
      <c r="A319" t="n">
        <v>147341</v>
      </c>
      <c r="B319" t="s">
        <v>1584</v>
      </c>
      <c r="C319" t="s">
        <v>163</v>
      </c>
      <c r="D319" t="n">
        <v>31</v>
      </c>
      <c r="E319" t="n">
        <v>56.6</v>
      </c>
      <c r="F319" s="5" t="str">
        <f>=$K$5+$K$4*D319</f>
      </c>
      <c r="G319" s="5" t="str">
        <f>=E319-F319</f>
      </c>
    </row>
    <row r="320">
      <c r="A320" t="n">
        <v>147369</v>
      </c>
      <c r="B320" t="s">
        <v>1586</v>
      </c>
      <c r="C320" t="s">
        <v>163</v>
      </c>
      <c r="D320" t="n">
        <v>33</v>
      </c>
      <c r="E320" t="n">
        <v>62.5</v>
      </c>
      <c r="F320" s="5" t="str">
        <f>=$K$5+$K$4*D320</f>
      </c>
      <c r="G320" s="5" t="str">
        <f>=E320-F320</f>
      </c>
    </row>
    <row r="321">
      <c r="A321" t="n">
        <v>147536</v>
      </c>
      <c r="B321" t="s">
        <v>1593</v>
      </c>
      <c r="C321" t="s">
        <v>163</v>
      </c>
      <c r="D321" t="n">
        <v>57</v>
      </c>
      <c r="E321" t="n">
        <v>36.9</v>
      </c>
      <c r="F321" s="5" t="str">
        <f>=$K$5+$K$4*D321</f>
      </c>
      <c r="G321" s="5" t="str">
        <f>=E321-F321</f>
      </c>
    </row>
    <row r="322">
      <c r="A322" t="n">
        <v>147660</v>
      </c>
      <c r="B322" t="s">
        <v>1598</v>
      </c>
      <c r="C322" t="s">
        <v>163</v>
      </c>
      <c r="D322" t="n">
        <v>25</v>
      </c>
      <c r="E322" t="n">
        <v>71.1</v>
      </c>
      <c r="F322" s="5" t="str">
        <f>=$K$5+$K$4*D322</f>
      </c>
      <c r="G322" s="5" t="str">
        <f>=E322-F322</f>
      </c>
    </row>
    <row r="323">
      <c r="A323" t="n">
        <v>147679</v>
      </c>
      <c r="B323" t="s">
        <v>1600</v>
      </c>
      <c r="C323" t="s">
        <v>163</v>
      </c>
      <c r="D323" t="n">
        <v>43</v>
      </c>
      <c r="E323" t="n">
        <v>56</v>
      </c>
      <c r="F323" s="5" t="str">
        <f>=$K$5+$K$4*D323</f>
      </c>
      <c r="G323" s="5" t="str">
        <f>=E323-F323</f>
      </c>
    </row>
    <row r="324">
      <c r="A324" t="n">
        <v>147703</v>
      </c>
      <c r="B324" t="s">
        <v>1602</v>
      </c>
      <c r="C324" t="s">
        <v>149</v>
      </c>
      <c r="D324" t="n">
        <v>46</v>
      </c>
      <c r="E324" t="n">
        <v>49.6</v>
      </c>
      <c r="F324" s="5" t="str">
        <f>=$K$5+$K$4*D324</f>
      </c>
      <c r="G324" s="5" t="str">
        <f>=E324-F324</f>
      </c>
    </row>
    <row r="325">
      <c r="A325" t="n">
        <v>147767</v>
      </c>
      <c r="B325" t="s">
        <v>1604</v>
      </c>
      <c r="C325" t="s">
        <v>163</v>
      </c>
      <c r="D325" t="n">
        <v>19</v>
      </c>
      <c r="E325" t="n">
        <v>95.9</v>
      </c>
      <c r="F325" s="5" t="str">
        <f>=$K$5+$K$4*D325</f>
      </c>
      <c r="G325" s="5" t="str">
        <f>=E325-F325</f>
      </c>
    </row>
    <row r="326">
      <c r="A326" t="n">
        <v>147776</v>
      </c>
      <c r="B326" t="s">
        <v>1605</v>
      </c>
      <c r="C326" t="s">
        <v>149</v>
      </c>
      <c r="D326" t="n">
        <v>54</v>
      </c>
      <c r="E326" t="n">
        <v>16.8</v>
      </c>
      <c r="F326" s="5" t="str">
        <f>=$K$5+$K$4*D326</f>
      </c>
      <c r="G326" s="5" t="str">
        <f>=E326-F326</f>
      </c>
    </row>
    <row r="327">
      <c r="A327" t="n">
        <v>147828</v>
      </c>
      <c r="B327" t="s">
        <v>1609</v>
      </c>
      <c r="C327" t="s">
        <v>163</v>
      </c>
      <c r="D327" t="n">
        <v>35</v>
      </c>
      <c r="E327" t="n">
        <v>60.3</v>
      </c>
      <c r="F327" s="5" t="str">
        <f>=$K$5+$K$4*D327</f>
      </c>
      <c r="G327" s="5" t="str">
        <f>=E327-F327</f>
      </c>
    </row>
    <row r="328">
      <c r="A328" t="n">
        <v>148016</v>
      </c>
      <c r="B328" t="s">
        <v>1614</v>
      </c>
      <c r="C328" t="s">
        <v>163</v>
      </c>
      <c r="D328" t="n">
        <v>0</v>
      </c>
      <c r="E328" t="n">
        <v>76.2</v>
      </c>
      <c r="F328" s="5" t="str">
        <f>=$K$5+$K$4*D328</f>
      </c>
      <c r="G328" s="5" t="str">
        <f>=E328-F328</f>
      </c>
    </row>
    <row r="329">
      <c r="A329" t="n">
        <v>148131</v>
      </c>
      <c r="B329" t="s">
        <v>1617</v>
      </c>
      <c r="C329" t="s">
        <v>163</v>
      </c>
      <c r="D329" t="n">
        <v>30</v>
      </c>
      <c r="E329" t="n">
        <v>42.7</v>
      </c>
      <c r="F329" s="5" t="str">
        <f>=$K$5+$K$4*D329</f>
      </c>
      <c r="G329" s="5" t="str">
        <f>=E329-F329</f>
      </c>
    </row>
    <row r="330">
      <c r="A330" t="n">
        <v>148405</v>
      </c>
      <c r="B330" t="s">
        <v>1623</v>
      </c>
      <c r="C330" t="s">
        <v>163</v>
      </c>
      <c r="D330" t="n">
        <v>42</v>
      </c>
      <c r="E330" t="n">
        <v>38.3</v>
      </c>
      <c r="F330" s="5" t="str">
        <f>=$K$5+$K$4*D330</f>
      </c>
      <c r="G330" s="5" t="str">
        <f>=E330-F330</f>
      </c>
    </row>
    <row r="331">
      <c r="A331" t="n">
        <v>148487</v>
      </c>
      <c r="B331" t="s">
        <v>1624</v>
      </c>
      <c r="C331" t="s">
        <v>163</v>
      </c>
      <c r="D331" t="n">
        <v>46</v>
      </c>
      <c r="E331" t="n">
        <v>45.6</v>
      </c>
      <c r="F331" s="5" t="str">
        <f>=$K$5+$K$4*D331</f>
      </c>
      <c r="G331" s="5" t="str">
        <f>=E331-F331</f>
      </c>
    </row>
    <row r="332">
      <c r="A332" t="n">
        <v>148496</v>
      </c>
      <c r="B332" t="s">
        <v>1625</v>
      </c>
      <c r="C332" t="s">
        <v>163</v>
      </c>
      <c r="D332" t="n">
        <v>49</v>
      </c>
      <c r="E332" t="n">
        <v>62.4</v>
      </c>
      <c r="F332" s="5" t="str">
        <f>=$K$5+$K$4*D332</f>
      </c>
      <c r="G332" s="5" t="str">
        <f>=E332-F332</f>
      </c>
    </row>
    <row r="333">
      <c r="A333" t="n">
        <v>148584</v>
      </c>
      <c r="B333" t="s">
        <v>1628</v>
      </c>
      <c r="C333" t="s">
        <v>163</v>
      </c>
      <c r="D333" t="n">
        <v>37</v>
      </c>
      <c r="E333" t="n">
        <v>64.6</v>
      </c>
      <c r="F333" s="5" t="str">
        <f>=$K$5+$K$4*D333</f>
      </c>
      <c r="G333" s="5" t="str">
        <f>=E333-F333</f>
      </c>
    </row>
    <row r="334">
      <c r="A334" t="n">
        <v>148627</v>
      </c>
      <c r="B334" t="s">
        <v>1630</v>
      </c>
      <c r="C334" t="s">
        <v>163</v>
      </c>
      <c r="D334" t="n">
        <v>56</v>
      </c>
      <c r="E334" t="n">
        <v>59</v>
      </c>
      <c r="F334" s="5" t="str">
        <f>=$K$5+$K$4*D334</f>
      </c>
      <c r="G334" s="5" t="str">
        <f>=E334-F334</f>
      </c>
    </row>
    <row r="335">
      <c r="A335" t="n">
        <v>148654</v>
      </c>
      <c r="B335" t="s">
        <v>1631</v>
      </c>
      <c r="C335" t="s">
        <v>149</v>
      </c>
      <c r="D335" t="n">
        <v>36</v>
      </c>
      <c r="E335" t="n">
        <v>61.5</v>
      </c>
      <c r="F335" s="5" t="str">
        <f>=$K$5+$K$4*D335</f>
      </c>
      <c r="G335" s="5" t="str">
        <f>=E335-F335</f>
      </c>
    </row>
    <row r="336">
      <c r="A336" t="n">
        <v>149222</v>
      </c>
      <c r="B336" t="s">
        <v>1646</v>
      </c>
      <c r="C336" t="s">
        <v>149</v>
      </c>
      <c r="D336" t="n">
        <v>37</v>
      </c>
      <c r="E336" t="n">
        <v>53.9</v>
      </c>
      <c r="F336" s="5" t="str">
        <f>=$K$5+$K$4*D336</f>
      </c>
      <c r="G336" s="5" t="str">
        <f>=E336-F336</f>
      </c>
    </row>
    <row r="337">
      <c r="A337" t="n">
        <v>149231</v>
      </c>
      <c r="B337" t="s">
        <v>1648</v>
      </c>
      <c r="C337" t="s">
        <v>149</v>
      </c>
      <c r="D337" t="n">
        <v>32</v>
      </c>
      <c r="E337" t="n">
        <v>53</v>
      </c>
      <c r="F337" s="5" t="str">
        <f>=$K$5+$K$4*D337</f>
      </c>
      <c r="G337" s="5" t="str">
        <f>=E337-F337</f>
      </c>
    </row>
    <row r="338">
      <c r="A338" t="n">
        <v>149505</v>
      </c>
      <c r="B338" t="s">
        <v>1654</v>
      </c>
      <c r="C338" t="s">
        <v>163</v>
      </c>
      <c r="D338" t="n">
        <v>33</v>
      </c>
      <c r="E338" t="n">
        <v>63.9</v>
      </c>
      <c r="F338" s="5" t="str">
        <f>=$K$5+$K$4*D338</f>
      </c>
      <c r="G338" s="5" t="str">
        <f>=E338-F338</f>
      </c>
    </row>
    <row r="339">
      <c r="A339" t="n">
        <v>149514</v>
      </c>
      <c r="B339" t="s">
        <v>1656</v>
      </c>
      <c r="C339" t="s">
        <v>163</v>
      </c>
      <c r="D339" t="n">
        <v>33</v>
      </c>
      <c r="E339" t="n">
        <v>45.7</v>
      </c>
      <c r="F339" s="5" t="str">
        <f>=$K$5+$K$4*D339</f>
      </c>
      <c r="G339" s="5" t="str">
        <f>=E339-F339</f>
      </c>
    </row>
    <row r="340">
      <c r="A340" t="n">
        <v>149772</v>
      </c>
      <c r="B340" t="s">
        <v>1666</v>
      </c>
      <c r="C340" t="s">
        <v>149</v>
      </c>
      <c r="D340" t="n">
        <v>28</v>
      </c>
      <c r="E340" t="n">
        <v>44.8</v>
      </c>
      <c r="F340" s="5" t="str">
        <f>=$K$5+$K$4*D340</f>
      </c>
      <c r="G340" s="5" t="str">
        <f>=E340-F340</f>
      </c>
    </row>
    <row r="341">
      <c r="A341" t="n">
        <v>149781</v>
      </c>
      <c r="B341" t="s">
        <v>1668</v>
      </c>
      <c r="C341" t="s">
        <v>163</v>
      </c>
      <c r="D341" t="n">
        <v>20</v>
      </c>
      <c r="E341" t="n">
        <v>86.6</v>
      </c>
      <c r="F341" s="5" t="str">
        <f>=$K$5+$K$4*D341</f>
      </c>
      <c r="G341" s="5" t="str">
        <f>=E341-F341</f>
      </c>
    </row>
    <row r="342">
      <c r="A342" t="n">
        <v>150066</v>
      </c>
      <c r="B342" t="s">
        <v>1672</v>
      </c>
      <c r="C342" t="s">
        <v>163</v>
      </c>
      <c r="D342" t="n">
        <v>36</v>
      </c>
      <c r="E342" t="n">
        <v>49.4</v>
      </c>
      <c r="F342" s="5" t="str">
        <f>=$K$5+$K$4*D342</f>
      </c>
      <c r="G342" s="5" t="str">
        <f>=E342-F342</f>
      </c>
    </row>
    <row r="343">
      <c r="A343" t="n">
        <v>150136</v>
      </c>
      <c r="B343" t="s">
        <v>1674</v>
      </c>
      <c r="C343" t="s">
        <v>149</v>
      </c>
      <c r="D343" t="n">
        <v>34</v>
      </c>
      <c r="E343" t="n">
        <v>62.7</v>
      </c>
      <c r="F343" s="5" t="str">
        <f>=$K$5+$K$4*D343</f>
      </c>
      <c r="G343" s="5" t="str">
        <f>=E343-F343</f>
      </c>
    </row>
    <row r="344">
      <c r="A344" t="n">
        <v>150145</v>
      </c>
      <c r="B344" t="s">
        <v>1676</v>
      </c>
      <c r="C344" t="s">
        <v>163</v>
      </c>
      <c r="D344" t="n">
        <v>35</v>
      </c>
      <c r="E344" t="n">
        <v>56.7</v>
      </c>
      <c r="F344" s="5" t="str">
        <f>=$K$5+$K$4*D344</f>
      </c>
      <c r="G344" s="5" t="str">
        <f>=E344-F344</f>
      </c>
    </row>
    <row r="345">
      <c r="A345" t="n">
        <v>150163</v>
      </c>
      <c r="B345" t="s">
        <v>1678</v>
      </c>
      <c r="C345" t="s">
        <v>163</v>
      </c>
      <c r="D345" t="n">
        <v>14</v>
      </c>
      <c r="E345" t="n">
        <v>78.6</v>
      </c>
      <c r="F345" s="5" t="str">
        <f>=$K$5+$K$4*D345</f>
      </c>
      <c r="G345" s="5" t="str">
        <f>=E345-F345</f>
      </c>
    </row>
    <row r="346">
      <c r="A346" t="n">
        <v>150172</v>
      </c>
      <c r="B346" t="s">
        <v>1680</v>
      </c>
      <c r="C346" t="s">
        <v>163</v>
      </c>
      <c r="D346" t="n">
        <v>48</v>
      </c>
      <c r="E346" t="n">
        <v>30.9</v>
      </c>
      <c r="F346" s="5" t="str">
        <f>=$K$5+$K$4*D346</f>
      </c>
      <c r="G346" s="5" t="str">
        <f>=E346-F346</f>
      </c>
    </row>
    <row r="347">
      <c r="A347" t="n">
        <v>150400</v>
      </c>
      <c r="B347" t="s">
        <v>1689</v>
      </c>
      <c r="C347" t="s">
        <v>163</v>
      </c>
      <c r="D347" t="n">
        <v>16</v>
      </c>
      <c r="E347" t="n">
        <v>80</v>
      </c>
      <c r="F347" s="5" t="str">
        <f>=$K$5+$K$4*D347</f>
      </c>
      <c r="G347" s="5" t="str">
        <f>=E347-F347</f>
      </c>
    </row>
    <row r="348">
      <c r="A348" t="n">
        <v>150455</v>
      </c>
      <c r="B348" t="s">
        <v>1693</v>
      </c>
      <c r="C348" t="s">
        <v>163</v>
      </c>
      <c r="D348" t="n">
        <v>25</v>
      </c>
      <c r="E348" t="n">
        <v>67.9</v>
      </c>
      <c r="F348" s="5" t="str">
        <f>=$K$5+$K$4*D348</f>
      </c>
      <c r="G348" s="5" t="str">
        <f>=E348-F348</f>
      </c>
    </row>
    <row r="349">
      <c r="A349" t="n">
        <v>150534</v>
      </c>
      <c r="B349" t="s">
        <v>1694</v>
      </c>
      <c r="C349" t="s">
        <v>163</v>
      </c>
      <c r="D349" t="n">
        <v>23</v>
      </c>
      <c r="E349" t="n">
        <v>71.1</v>
      </c>
      <c r="F349" s="5" t="str">
        <f>=$K$5+$K$4*D349</f>
      </c>
      <c r="G349" s="5" t="str">
        <f>=E349-F349</f>
      </c>
    </row>
    <row r="350">
      <c r="A350" t="n">
        <v>150604</v>
      </c>
      <c r="B350" t="s">
        <v>1696</v>
      </c>
      <c r="C350" t="s">
        <v>163</v>
      </c>
      <c r="D350" t="n">
        <v>39</v>
      </c>
      <c r="E350" t="n">
        <v>63.4</v>
      </c>
      <c r="F350" s="5" t="str">
        <f>=$K$5+$K$4*D350</f>
      </c>
      <c r="G350" s="5" t="str">
        <f>=E350-F350</f>
      </c>
    </row>
    <row r="351">
      <c r="A351" t="n">
        <v>150668</v>
      </c>
      <c r="B351" t="s">
        <v>1698</v>
      </c>
      <c r="C351" t="s">
        <v>163</v>
      </c>
      <c r="D351" t="n">
        <v>37</v>
      </c>
      <c r="E351" t="n">
        <v>60.5</v>
      </c>
      <c r="F351" s="5" t="str">
        <f>=$K$5+$K$4*D351</f>
      </c>
      <c r="G351" s="5" t="str">
        <f>=E351-F351</f>
      </c>
    </row>
    <row r="352">
      <c r="A352" t="n">
        <v>150677</v>
      </c>
      <c r="B352" t="s">
        <v>1700</v>
      </c>
      <c r="C352" t="s">
        <v>163</v>
      </c>
      <c r="D352" t="n">
        <v>29</v>
      </c>
      <c r="E352" t="n">
        <v>69.5</v>
      </c>
      <c r="F352" s="5" t="str">
        <f>=$K$5+$K$4*D352</f>
      </c>
      <c r="G352" s="5" t="str">
        <f>=E352-F352</f>
      </c>
    </row>
    <row r="353">
      <c r="A353" t="n">
        <v>150756</v>
      </c>
      <c r="B353" t="s">
        <v>1702</v>
      </c>
      <c r="C353" t="s">
        <v>163</v>
      </c>
      <c r="D353" t="n">
        <v>26</v>
      </c>
      <c r="E353" t="n">
        <v>63.6</v>
      </c>
      <c r="F353" s="5" t="str">
        <f>=$K$5+$K$4*D353</f>
      </c>
      <c r="G353" s="5" t="str">
        <f>=E353-F353</f>
      </c>
    </row>
    <row r="354">
      <c r="A354" t="n">
        <v>150774</v>
      </c>
      <c r="B354" t="s">
        <v>1706</v>
      </c>
      <c r="C354" t="s">
        <v>163</v>
      </c>
      <c r="D354" t="n">
        <v>29</v>
      </c>
      <c r="E354" t="n">
        <v>26.8</v>
      </c>
      <c r="F354" s="5" t="str">
        <f>=$K$5+$K$4*D354</f>
      </c>
      <c r="G354" s="5" t="str">
        <f>=E354-F354</f>
      </c>
    </row>
    <row r="355">
      <c r="A355" t="n">
        <v>150941</v>
      </c>
      <c r="B355" t="s">
        <v>1709</v>
      </c>
      <c r="C355" t="s">
        <v>163</v>
      </c>
      <c r="D355" t="n">
        <v>29</v>
      </c>
      <c r="E355" t="n">
        <v>68.2</v>
      </c>
      <c r="F355" s="5" t="str">
        <f>=$K$5+$K$4*D355</f>
      </c>
      <c r="G355" s="5" t="str">
        <f>=E355-F355</f>
      </c>
    </row>
    <row r="356">
      <c r="A356" t="n">
        <v>151102</v>
      </c>
      <c r="B356" t="s">
        <v>1712</v>
      </c>
      <c r="C356" t="s">
        <v>149</v>
      </c>
      <c r="D356" t="n">
        <v>23</v>
      </c>
      <c r="E356" t="n">
        <v>32.1</v>
      </c>
      <c r="F356" s="5" t="str">
        <f>=$K$5+$K$4*D356</f>
      </c>
      <c r="G356" s="5" t="str">
        <f>=E356-F356</f>
      </c>
    </row>
    <row r="357">
      <c r="A357" t="n">
        <v>151111</v>
      </c>
      <c r="B357" t="s">
        <v>1713</v>
      </c>
      <c r="C357" t="s">
        <v>149</v>
      </c>
      <c r="D357" t="n">
        <v>36</v>
      </c>
      <c r="E357" t="n">
        <v>53.8</v>
      </c>
      <c r="F357" s="5" t="str">
        <f>=$K$5+$K$4*D357</f>
      </c>
      <c r="G357" s="5" t="str">
        <f>=E357-F357</f>
      </c>
    </row>
    <row r="358">
      <c r="A358" t="n">
        <v>151263</v>
      </c>
      <c r="B358" t="s">
        <v>1714</v>
      </c>
      <c r="C358" t="s">
        <v>163</v>
      </c>
      <c r="D358" t="n">
        <v>36</v>
      </c>
      <c r="E358" t="n">
        <v>55.6</v>
      </c>
      <c r="F358" s="5" t="str">
        <f>=$K$5+$K$4*D358</f>
      </c>
      <c r="G358" s="5" t="str">
        <f>=E358-F358</f>
      </c>
    </row>
    <row r="359">
      <c r="A359" t="n">
        <v>151290</v>
      </c>
      <c r="B359" t="s">
        <v>1715</v>
      </c>
      <c r="C359" t="s">
        <v>163</v>
      </c>
      <c r="D359" t="n">
        <v>34</v>
      </c>
      <c r="E359" t="n">
        <v>35.5</v>
      </c>
      <c r="F359" s="5" t="str">
        <f>=$K$5+$K$4*D359</f>
      </c>
      <c r="G359" s="5" t="str">
        <f>=E359-F359</f>
      </c>
    </row>
    <row r="360">
      <c r="A360" t="n">
        <v>151306</v>
      </c>
      <c r="B360" t="s">
        <v>1716</v>
      </c>
      <c r="C360" t="s">
        <v>149</v>
      </c>
      <c r="D360" t="n">
        <v>22</v>
      </c>
      <c r="E360" t="n">
        <v>51.8</v>
      </c>
      <c r="F360" s="5" t="str">
        <f>=$K$5+$K$4*D360</f>
      </c>
      <c r="G360" s="5" t="str">
        <f>=E360-F360</f>
      </c>
    </row>
    <row r="361">
      <c r="A361" t="n">
        <v>151324</v>
      </c>
      <c r="B361" t="s">
        <v>1717</v>
      </c>
      <c r="C361" t="s">
        <v>149</v>
      </c>
      <c r="D361" t="n">
        <v>39</v>
      </c>
      <c r="E361" t="n">
        <v>41.1</v>
      </c>
      <c r="F361" s="5" t="str">
        <f>=$K$5+$K$4*D361</f>
      </c>
      <c r="G361" s="5" t="str">
        <f>=E361-F361</f>
      </c>
    </row>
    <row r="362">
      <c r="A362" t="n">
        <v>151333</v>
      </c>
      <c r="B362" t="s">
        <v>1718</v>
      </c>
      <c r="C362" t="s">
        <v>149</v>
      </c>
      <c r="D362" t="n">
        <v>35</v>
      </c>
      <c r="E362" t="n">
        <v>44</v>
      </c>
      <c r="F362" s="5" t="str">
        <f>=$K$5+$K$4*D362</f>
      </c>
      <c r="G362" s="5" t="str">
        <f>=E362-F362</f>
      </c>
    </row>
    <row r="363">
      <c r="A363" t="n">
        <v>151342</v>
      </c>
      <c r="B363" t="s">
        <v>1720</v>
      </c>
      <c r="C363" t="s">
        <v>149</v>
      </c>
      <c r="D363" t="n">
        <v>41</v>
      </c>
      <c r="E363" t="n">
        <v>36.2</v>
      </c>
      <c r="F363" s="5" t="str">
        <f>=$K$5+$K$4*D363</f>
      </c>
      <c r="G363" s="5" t="str">
        <f>=E363-F363</f>
      </c>
    </row>
    <row r="364">
      <c r="A364" t="n">
        <v>151351</v>
      </c>
      <c r="B364" t="s">
        <v>1722</v>
      </c>
      <c r="C364" t="s">
        <v>149</v>
      </c>
      <c r="D364" t="n">
        <v>17</v>
      </c>
      <c r="E364" t="n">
        <v>81.2</v>
      </c>
      <c r="F364" s="5" t="str">
        <f>=$K$5+$K$4*D364</f>
      </c>
      <c r="G364" s="5" t="str">
        <f>=E364-F364</f>
      </c>
    </row>
    <row r="365">
      <c r="A365" t="n">
        <v>151360</v>
      </c>
      <c r="B365" t="s">
        <v>1723</v>
      </c>
      <c r="C365" t="s">
        <v>149</v>
      </c>
      <c r="D365" t="n">
        <v>43</v>
      </c>
      <c r="E365" t="n">
        <v>36.3</v>
      </c>
      <c r="F365" s="5" t="str">
        <f>=$K$5+$K$4*D365</f>
      </c>
      <c r="G365" s="5" t="str">
        <f>=E365-F365</f>
      </c>
    </row>
    <row r="366">
      <c r="A366" t="n">
        <v>151379</v>
      </c>
      <c r="B366" t="s">
        <v>1725</v>
      </c>
      <c r="C366" t="s">
        <v>149</v>
      </c>
      <c r="D366" t="n">
        <v>34</v>
      </c>
      <c r="E366" t="n">
        <v>33.2</v>
      </c>
      <c r="F366" s="5" t="str">
        <f>=$K$5+$K$4*D366</f>
      </c>
      <c r="G366" s="5" t="str">
        <f>=E366-F366</f>
      </c>
    </row>
    <row r="367">
      <c r="A367" t="n">
        <v>151388</v>
      </c>
      <c r="B367" t="s">
        <v>1727</v>
      </c>
      <c r="C367" t="s">
        <v>149</v>
      </c>
      <c r="D367" t="n">
        <v>34</v>
      </c>
      <c r="E367" t="n">
        <v>45.4</v>
      </c>
      <c r="F367" s="5" t="str">
        <f>=$K$5+$K$4*D367</f>
      </c>
      <c r="G367" s="5" t="str">
        <f>=E367-F367</f>
      </c>
    </row>
    <row r="368">
      <c r="A368" t="n">
        <v>151777</v>
      </c>
      <c r="B368" t="s">
        <v>1734</v>
      </c>
      <c r="C368" t="s">
        <v>163</v>
      </c>
      <c r="D368" t="n">
        <v>44</v>
      </c>
      <c r="E368" t="n">
        <v>44.8</v>
      </c>
      <c r="F368" s="5" t="str">
        <f>=$K$5+$K$4*D368</f>
      </c>
      <c r="G368" s="5" t="str">
        <f>=E368-F368</f>
      </c>
    </row>
    <row r="369">
      <c r="A369" t="n">
        <v>151786</v>
      </c>
      <c r="B369" t="s">
        <v>1736</v>
      </c>
      <c r="C369" t="s">
        <v>163</v>
      </c>
      <c r="D369" t="n">
        <v>23</v>
      </c>
      <c r="E369" t="n">
        <v>60.9</v>
      </c>
      <c r="F369" s="5" t="str">
        <f>=$K$5+$K$4*D369</f>
      </c>
      <c r="G369" s="5" t="str">
        <f>=E369-F369</f>
      </c>
    </row>
    <row r="370">
      <c r="A370" t="n">
        <v>151801</v>
      </c>
      <c r="B370" t="s">
        <v>1737</v>
      </c>
      <c r="C370" t="s">
        <v>163</v>
      </c>
      <c r="D370" t="n">
        <v>25</v>
      </c>
      <c r="E370" t="n">
        <v>65.6</v>
      </c>
      <c r="F370" s="5" t="str">
        <f>=$K$5+$K$4*D370</f>
      </c>
      <c r="G370" s="5" t="str">
        <f>=E370-F370</f>
      </c>
    </row>
    <row r="371">
      <c r="A371" t="n">
        <v>152080</v>
      </c>
      <c r="B371" t="s">
        <v>1746</v>
      </c>
      <c r="C371" t="s">
        <v>163</v>
      </c>
      <c r="D371" t="n">
        <v>12</v>
      </c>
      <c r="E371" t="n">
        <v>96.8</v>
      </c>
      <c r="F371" s="5" t="str">
        <f>=$K$5+$K$4*D371</f>
      </c>
      <c r="G371" s="5" t="str">
        <f>=E371-F371</f>
      </c>
    </row>
    <row r="372">
      <c r="A372" t="n">
        <v>152099</v>
      </c>
      <c r="B372" t="s">
        <v>1747</v>
      </c>
      <c r="C372" t="s">
        <v>163</v>
      </c>
      <c r="D372" t="n">
        <v>32</v>
      </c>
      <c r="E372" t="n">
        <v>68.4</v>
      </c>
      <c r="F372" s="5" t="str">
        <f>=$K$5+$K$4*D372</f>
      </c>
      <c r="G372" s="5" t="str">
        <f>=E372-F372</f>
      </c>
    </row>
    <row r="373">
      <c r="A373" t="n">
        <v>152318</v>
      </c>
      <c r="B373" t="s">
        <v>1752</v>
      </c>
      <c r="C373" t="s">
        <v>163</v>
      </c>
      <c r="D373" t="n">
        <v>12</v>
      </c>
      <c r="E373" t="n">
        <v>81.7</v>
      </c>
      <c r="F373" s="5" t="str">
        <f>=$K$5+$K$4*D373</f>
      </c>
      <c r="G373" s="5" t="str">
        <f>=E373-F373</f>
      </c>
    </row>
    <row r="374">
      <c r="A374" t="n">
        <v>152336</v>
      </c>
      <c r="B374" t="s">
        <v>1753</v>
      </c>
      <c r="C374" t="s">
        <v>163</v>
      </c>
      <c r="D374" t="n">
        <v>43</v>
      </c>
      <c r="E374" t="n">
        <v>59.9</v>
      </c>
      <c r="F374" s="5" t="str">
        <f>=$K$5+$K$4*D374</f>
      </c>
      <c r="G374" s="5" t="str">
        <f>=E374-F374</f>
      </c>
    </row>
    <row r="375">
      <c r="A375" t="n">
        <v>152381</v>
      </c>
      <c r="B375" t="s">
        <v>1754</v>
      </c>
      <c r="C375" t="s">
        <v>163</v>
      </c>
      <c r="D375" t="n">
        <v>51</v>
      </c>
      <c r="E375" t="n">
        <v>52.7</v>
      </c>
      <c r="F375" s="5" t="str">
        <f>=$K$5+$K$4*D375</f>
      </c>
      <c r="G375" s="5" t="str">
        <f>=E375-F375</f>
      </c>
    </row>
    <row r="376">
      <c r="A376" t="n">
        <v>152390</v>
      </c>
      <c r="B376" t="s">
        <v>1756</v>
      </c>
      <c r="C376" t="s">
        <v>163</v>
      </c>
      <c r="D376" t="n">
        <v>24</v>
      </c>
      <c r="E376" t="n">
        <v>76.5</v>
      </c>
      <c r="F376" s="5" t="str">
        <f>=$K$5+$K$4*D376</f>
      </c>
      <c r="G376" s="5" t="str">
        <f>=E376-F376</f>
      </c>
    </row>
    <row r="377">
      <c r="A377" t="n">
        <v>152530</v>
      </c>
      <c r="B377" t="s">
        <v>1760</v>
      </c>
      <c r="C377" t="s">
        <v>163</v>
      </c>
      <c r="D377" t="n">
        <v>13</v>
      </c>
      <c r="E377" t="n">
        <v>76.6</v>
      </c>
      <c r="F377" s="5" t="str">
        <f>=$K$5+$K$4*D377</f>
      </c>
      <c r="G377" s="5" t="str">
        <f>=E377-F377</f>
      </c>
    </row>
    <row r="378">
      <c r="A378" t="n">
        <v>152567</v>
      </c>
      <c r="B378" t="s">
        <v>1761</v>
      </c>
      <c r="C378" t="s">
        <v>163</v>
      </c>
      <c r="D378" t="n">
        <v>16</v>
      </c>
      <c r="E378" t="n">
        <v>66.6</v>
      </c>
      <c r="F378" s="5" t="str">
        <f>=$K$5+$K$4*D378</f>
      </c>
      <c r="G378" s="5" t="str">
        <f>=E378-F378</f>
      </c>
    </row>
    <row r="379">
      <c r="A379" t="n">
        <v>152600</v>
      </c>
      <c r="B379" t="s">
        <v>1763</v>
      </c>
      <c r="C379" t="s">
        <v>163</v>
      </c>
      <c r="D379" t="n">
        <v>26</v>
      </c>
      <c r="E379" t="n">
        <v>67</v>
      </c>
      <c r="F379" s="5" t="str">
        <f>=$K$5+$K$4*D379</f>
      </c>
      <c r="G379" s="5" t="str">
        <f>=E379-F379</f>
      </c>
    </row>
    <row r="380">
      <c r="A380" t="n">
        <v>152637</v>
      </c>
      <c r="B380" t="s">
        <v>1766</v>
      </c>
      <c r="C380" t="s">
        <v>149</v>
      </c>
      <c r="D380" t="n">
        <v>9</v>
      </c>
      <c r="E380" t="n">
        <v>29.4</v>
      </c>
      <c r="F380" s="5" t="str">
        <f>=$K$5+$K$4*D380</f>
      </c>
      <c r="G380" s="5" t="str">
        <f>=E380-F380</f>
      </c>
    </row>
    <row r="381">
      <c r="A381" t="n">
        <v>152673</v>
      </c>
      <c r="B381" t="s">
        <v>1767</v>
      </c>
      <c r="C381" t="s">
        <v>163</v>
      </c>
      <c r="D381" t="n">
        <v>23</v>
      </c>
      <c r="E381" t="n">
        <v>77.1</v>
      </c>
      <c r="F381" s="5" t="str">
        <f>=$K$5+$K$4*D381</f>
      </c>
      <c r="G381" s="5" t="str">
        <f>=E381-F381</f>
      </c>
    </row>
    <row r="382">
      <c r="A382" t="n">
        <v>152992</v>
      </c>
      <c r="B382" t="s">
        <v>1772</v>
      </c>
      <c r="C382" t="s">
        <v>163</v>
      </c>
      <c r="D382" t="n">
        <v>30</v>
      </c>
      <c r="E382" t="n">
        <v>49.4</v>
      </c>
      <c r="F382" s="5" t="str">
        <f>=$K$5+$K$4*D382</f>
      </c>
      <c r="G382" s="5" t="str">
        <f>=E382-F382</f>
      </c>
    </row>
    <row r="383">
      <c r="A383" t="n">
        <v>153001</v>
      </c>
      <c r="B383" t="s">
        <v>1774</v>
      </c>
      <c r="C383" t="s">
        <v>163</v>
      </c>
      <c r="D383" t="n">
        <v>43</v>
      </c>
      <c r="E383" t="n">
        <v>47.3</v>
      </c>
      <c r="F383" s="5" t="str">
        <f>=$K$5+$K$4*D383</f>
      </c>
      <c r="G383" s="5" t="str">
        <f>=E383-F383</f>
      </c>
    </row>
    <row r="384">
      <c r="A384" t="n">
        <v>153108</v>
      </c>
      <c r="B384" t="s">
        <v>1780</v>
      </c>
      <c r="C384" t="s">
        <v>163</v>
      </c>
      <c r="D384" t="n">
        <v>21</v>
      </c>
      <c r="E384" t="n">
        <v>69.2</v>
      </c>
      <c r="F384" s="5" t="str">
        <f>=$K$5+$K$4*D384</f>
      </c>
      <c r="G384" s="5" t="str">
        <f>=E384-F384</f>
      </c>
    </row>
    <row r="385">
      <c r="A385" t="n">
        <v>153126</v>
      </c>
      <c r="B385" t="s">
        <v>1782</v>
      </c>
      <c r="C385" t="s">
        <v>163</v>
      </c>
      <c r="D385" t="n">
        <v>36</v>
      </c>
      <c r="E385" t="n">
        <v>54.9</v>
      </c>
      <c r="F385" s="5" t="str">
        <f>=$K$5+$K$4*D385</f>
      </c>
      <c r="G385" s="5" t="str">
        <f>=E385-F385</f>
      </c>
    </row>
    <row r="386">
      <c r="A386" t="n">
        <v>153144</v>
      </c>
      <c r="B386" t="s">
        <v>1783</v>
      </c>
      <c r="C386" t="s">
        <v>163</v>
      </c>
      <c r="D386" t="n">
        <v>36</v>
      </c>
      <c r="E386" t="n">
        <v>59</v>
      </c>
      <c r="F386" s="5" t="str">
        <f>=$K$5+$K$4*D386</f>
      </c>
      <c r="G386" s="5" t="str">
        <f>=E386-F386</f>
      </c>
    </row>
    <row r="387">
      <c r="A387" t="n">
        <v>153162</v>
      </c>
      <c r="B387" t="s">
        <v>1784</v>
      </c>
      <c r="C387" t="s">
        <v>163</v>
      </c>
      <c r="D387" t="n">
        <v>29</v>
      </c>
      <c r="E387" t="n">
        <v>71.7</v>
      </c>
      <c r="F387" s="5" t="str">
        <f>=$K$5+$K$4*D387</f>
      </c>
      <c r="G387" s="5" t="str">
        <f>=E387-F387</f>
      </c>
    </row>
    <row r="388">
      <c r="A388" t="n">
        <v>153250</v>
      </c>
      <c r="B388" t="s">
        <v>1789</v>
      </c>
      <c r="C388" t="s">
        <v>163</v>
      </c>
      <c r="D388" t="n">
        <v>18</v>
      </c>
      <c r="E388" t="n">
        <v>67.2</v>
      </c>
      <c r="F388" s="5" t="str">
        <f>=$K$5+$K$4*D388</f>
      </c>
      <c r="G388" s="5" t="str">
        <f>=E388-F388</f>
      </c>
    </row>
    <row r="389">
      <c r="A389" t="n">
        <v>153269</v>
      </c>
      <c r="B389" t="s">
        <v>1791</v>
      </c>
      <c r="C389" t="s">
        <v>163</v>
      </c>
      <c r="D389" t="n">
        <v>21</v>
      </c>
      <c r="E389" t="n">
        <v>76.6</v>
      </c>
      <c r="F389" s="5" t="str">
        <f>=$K$5+$K$4*D389</f>
      </c>
      <c r="G389" s="5" t="str">
        <f>=E389-F389</f>
      </c>
    </row>
    <row r="390">
      <c r="A390" t="n">
        <v>153278</v>
      </c>
      <c r="B390" t="s">
        <v>1793</v>
      </c>
      <c r="C390" t="s">
        <v>163</v>
      </c>
      <c r="D390" t="n">
        <v>40</v>
      </c>
      <c r="E390" t="n">
        <v>41.1</v>
      </c>
      <c r="F390" s="5" t="str">
        <f>=$K$5+$K$4*D390</f>
      </c>
      <c r="G390" s="5" t="str">
        <f>=E390-F390</f>
      </c>
    </row>
    <row r="391">
      <c r="A391" t="n">
        <v>153302</v>
      </c>
      <c r="B391" t="s">
        <v>1796</v>
      </c>
      <c r="C391" t="s">
        <v>163</v>
      </c>
      <c r="D391" t="n">
        <v>40</v>
      </c>
      <c r="E391" t="n">
        <v>40.7</v>
      </c>
      <c r="F391" s="5" t="str">
        <f>=$K$5+$K$4*D391</f>
      </c>
      <c r="G391" s="5" t="str">
        <f>=E391-F391</f>
      </c>
    </row>
    <row r="392">
      <c r="A392" t="n">
        <v>153320</v>
      </c>
      <c r="B392" t="s">
        <v>1799</v>
      </c>
      <c r="C392" t="s">
        <v>163</v>
      </c>
      <c r="D392" t="n">
        <v>37</v>
      </c>
      <c r="E392" t="n">
        <v>48</v>
      </c>
      <c r="F392" s="5" t="str">
        <f>=$K$5+$K$4*D392</f>
      </c>
      <c r="G392" s="5" t="str">
        <f>=E392-F392</f>
      </c>
    </row>
    <row r="393">
      <c r="A393" t="n">
        <v>153366</v>
      </c>
      <c r="B393" t="s">
        <v>1800</v>
      </c>
      <c r="C393" t="s">
        <v>163</v>
      </c>
      <c r="D393" t="n">
        <v>45</v>
      </c>
      <c r="E393" t="n">
        <v>38.3</v>
      </c>
      <c r="F393" s="5" t="str">
        <f>=$K$5+$K$4*D393</f>
      </c>
      <c r="G393" s="5" t="str">
        <f>=E393-F393</f>
      </c>
    </row>
    <row r="394">
      <c r="A394" t="n">
        <v>153375</v>
      </c>
      <c r="B394" t="s">
        <v>1802</v>
      </c>
      <c r="C394" t="s">
        <v>163</v>
      </c>
      <c r="D394" t="n">
        <v>38</v>
      </c>
      <c r="E394" t="n">
        <v>55.8</v>
      </c>
      <c r="F394" s="5" t="str">
        <f>=$K$5+$K$4*D394</f>
      </c>
      <c r="G394" s="5" t="str">
        <f>=E394-F394</f>
      </c>
    </row>
    <row r="395">
      <c r="A395" t="n">
        <v>153384</v>
      </c>
      <c r="B395" t="s">
        <v>1803</v>
      </c>
      <c r="C395" t="s">
        <v>163</v>
      </c>
      <c r="D395" t="n">
        <v>17</v>
      </c>
      <c r="E395" t="n">
        <v>87.5</v>
      </c>
      <c r="F395" s="5" t="str">
        <f>=$K$5+$K$4*D395</f>
      </c>
      <c r="G395" s="5" t="str">
        <f>=E395-F395</f>
      </c>
    </row>
    <row r="396">
      <c r="A396" t="n">
        <v>153603</v>
      </c>
      <c r="B396" t="s">
        <v>1817</v>
      </c>
      <c r="C396" t="s">
        <v>149</v>
      </c>
      <c r="D396" t="n">
        <v>18</v>
      </c>
      <c r="E396" t="n">
        <v>75.5</v>
      </c>
      <c r="F396" s="5" t="str">
        <f>=$K$5+$K$4*D396</f>
      </c>
      <c r="G396" s="5" t="str">
        <f>=E396-F396</f>
      </c>
    </row>
    <row r="397">
      <c r="A397" t="n">
        <v>153658</v>
      </c>
      <c r="B397" t="s">
        <v>1821</v>
      </c>
      <c r="C397" t="s">
        <v>149</v>
      </c>
      <c r="D397" t="n">
        <v>18</v>
      </c>
      <c r="E397" t="n">
        <v>73.1</v>
      </c>
      <c r="F397" s="5" t="str">
        <f>=$K$5+$K$4*D397</f>
      </c>
      <c r="G397" s="5" t="str">
        <f>=E397-F397</f>
      </c>
    </row>
    <row r="398">
      <c r="A398" t="n">
        <v>153825</v>
      </c>
      <c r="B398" t="s">
        <v>1831</v>
      </c>
      <c r="C398" t="s">
        <v>163</v>
      </c>
      <c r="D398" t="n">
        <v>25</v>
      </c>
      <c r="E398" t="n">
        <v>69.9</v>
      </c>
      <c r="F398" s="5" t="str">
        <f>=$K$5+$K$4*D398</f>
      </c>
      <c r="G398" s="5" t="str">
        <f>=E398-F398</f>
      </c>
    </row>
    <row r="399">
      <c r="A399" t="n">
        <v>153834</v>
      </c>
      <c r="B399" t="s">
        <v>1832</v>
      </c>
      <c r="C399" t="s">
        <v>163</v>
      </c>
      <c r="D399" t="n">
        <v>19</v>
      </c>
      <c r="E399" t="n">
        <v>75</v>
      </c>
      <c r="F399" s="5" t="str">
        <f>=$K$5+$K$4*D399</f>
      </c>
      <c r="G399" s="5" t="str">
        <f>=E399-F399</f>
      </c>
    </row>
    <row r="400">
      <c r="A400" t="n">
        <v>154004</v>
      </c>
      <c r="B400" t="s">
        <v>1838</v>
      </c>
      <c r="C400" t="s">
        <v>163</v>
      </c>
      <c r="D400" t="n">
        <v>32</v>
      </c>
      <c r="E400" t="n">
        <v>52.8</v>
      </c>
      <c r="F400" s="5" t="str">
        <f>=$K$5+$K$4*D400</f>
      </c>
      <c r="G400" s="5" t="str">
        <f>=E400-F400</f>
      </c>
    </row>
    <row r="401">
      <c r="A401" t="n">
        <v>154013</v>
      </c>
      <c r="B401" t="s">
        <v>1839</v>
      </c>
      <c r="C401" t="s">
        <v>163</v>
      </c>
      <c r="D401" t="n">
        <v>26</v>
      </c>
      <c r="E401" t="n">
        <v>55.9</v>
      </c>
      <c r="F401" s="5" t="str">
        <f>=$K$5+$K$4*D401</f>
      </c>
      <c r="G401" s="5" t="str">
        <f>=E401-F401</f>
      </c>
    </row>
    <row r="402">
      <c r="A402" t="n">
        <v>154022</v>
      </c>
      <c r="B402" t="s">
        <v>1840</v>
      </c>
      <c r="C402" t="s">
        <v>189</v>
      </c>
      <c r="D402" t="n">
        <v>31</v>
      </c>
      <c r="E402" t="n">
        <v>8.4</v>
      </c>
      <c r="F402" s="5" t="str">
        <f>=$K$5+$K$4*D402</f>
      </c>
      <c r="G402" s="5" t="str">
        <f>=E402-F402</f>
      </c>
    </row>
    <row r="403">
      <c r="A403" t="n">
        <v>154095</v>
      </c>
      <c r="B403" t="s">
        <v>1842</v>
      </c>
      <c r="C403" t="s">
        <v>149</v>
      </c>
      <c r="D403" t="n">
        <v>24</v>
      </c>
      <c r="E403" t="n">
        <v>68.9</v>
      </c>
      <c r="F403" s="5" t="str">
        <f>=$K$5+$K$4*D403</f>
      </c>
      <c r="G403" s="5" t="str">
        <f>=E403-F403</f>
      </c>
    </row>
    <row r="404">
      <c r="A404" t="n">
        <v>154101</v>
      </c>
      <c r="B404" t="s">
        <v>1843</v>
      </c>
      <c r="C404" t="s">
        <v>163</v>
      </c>
      <c r="D404" t="n">
        <v>23</v>
      </c>
      <c r="E404" t="n">
        <v>63.6</v>
      </c>
      <c r="F404" s="5" t="str">
        <f>=$K$5+$K$4*D404</f>
      </c>
      <c r="G404" s="5" t="str">
        <f>=E404-F404</f>
      </c>
    </row>
    <row r="405">
      <c r="A405" t="n">
        <v>154235</v>
      </c>
      <c r="B405" t="s">
        <v>1853</v>
      </c>
      <c r="C405" t="s">
        <v>163</v>
      </c>
      <c r="D405" t="n">
        <v>28</v>
      </c>
      <c r="E405" t="n">
        <v>62.8</v>
      </c>
      <c r="F405" s="5" t="str">
        <f>=$K$5+$K$4*D405</f>
      </c>
      <c r="G405" s="5" t="str">
        <f>=E405-F405</f>
      </c>
    </row>
    <row r="406">
      <c r="A406" t="n">
        <v>154350</v>
      </c>
      <c r="B406" t="s">
        <v>1856</v>
      </c>
      <c r="C406" t="s">
        <v>163</v>
      </c>
      <c r="D406" t="n">
        <v>33</v>
      </c>
      <c r="E406" t="n">
        <v>65.7</v>
      </c>
      <c r="F406" s="5" t="str">
        <f>=$K$5+$K$4*D406</f>
      </c>
      <c r="G406" s="5" t="str">
        <f>=E406-F406</f>
      </c>
    </row>
    <row r="407">
      <c r="A407" t="n">
        <v>154493</v>
      </c>
      <c r="B407" t="s">
        <v>1865</v>
      </c>
      <c r="C407" t="s">
        <v>163</v>
      </c>
      <c r="D407" t="n">
        <v>33</v>
      </c>
      <c r="E407" t="n">
        <v>42.1</v>
      </c>
      <c r="F407" s="5" t="str">
        <f>=$K$5+$K$4*D407</f>
      </c>
      <c r="G407" s="5" t="str">
        <f>=E407-F407</f>
      </c>
    </row>
    <row r="408">
      <c r="A408" t="n">
        <v>154518</v>
      </c>
      <c r="B408" t="s">
        <v>1867</v>
      </c>
      <c r="C408" t="s">
        <v>189</v>
      </c>
      <c r="D408" t="n">
        <v>34</v>
      </c>
      <c r="E408" t="n">
        <v>25</v>
      </c>
      <c r="F408" s="5" t="str">
        <f>=$K$5+$K$4*D408</f>
      </c>
      <c r="G408" s="5" t="str">
        <f>=E408-F408</f>
      </c>
    </row>
    <row r="409">
      <c r="A409" t="n">
        <v>154527</v>
      </c>
      <c r="B409" t="s">
        <v>1869</v>
      </c>
      <c r="C409" t="s">
        <v>163</v>
      </c>
      <c r="D409" t="n">
        <v>21</v>
      </c>
      <c r="E409" t="n">
        <v>66.8</v>
      </c>
      <c r="F409" s="5" t="str">
        <f>=$K$5+$K$4*D409</f>
      </c>
      <c r="G409" s="5" t="str">
        <f>=E409-F409</f>
      </c>
    </row>
    <row r="410">
      <c r="A410" t="n">
        <v>154590</v>
      </c>
      <c r="B410" t="s">
        <v>1874</v>
      </c>
      <c r="C410" t="s">
        <v>163</v>
      </c>
      <c r="D410" t="n">
        <v>46</v>
      </c>
      <c r="E410" t="n">
        <v>29.2</v>
      </c>
      <c r="F410" s="5" t="str">
        <f>=$K$5+$K$4*D410</f>
      </c>
      <c r="G410" s="5" t="str">
        <f>=E410-F410</f>
      </c>
    </row>
    <row r="411">
      <c r="A411" t="n">
        <v>154688</v>
      </c>
      <c r="B411" t="s">
        <v>1879</v>
      </c>
      <c r="C411" t="s">
        <v>163</v>
      </c>
      <c r="D411" t="n">
        <v>24</v>
      </c>
      <c r="E411" t="n">
        <v>59.4</v>
      </c>
      <c r="F411" s="5" t="str">
        <f>=$K$5+$K$4*D411</f>
      </c>
      <c r="G411" s="5" t="str">
        <f>=E411-F411</f>
      </c>
    </row>
    <row r="412">
      <c r="A412" t="n">
        <v>154712</v>
      </c>
      <c r="B412" t="s">
        <v>1883</v>
      </c>
      <c r="C412" t="s">
        <v>163</v>
      </c>
      <c r="D412" t="n">
        <v>16</v>
      </c>
      <c r="E412" t="n">
        <v>65.1</v>
      </c>
      <c r="F412" s="5" t="str">
        <f>=$K$5+$K$4*D412</f>
      </c>
      <c r="G412" s="5" t="str">
        <f>=E412-F412</f>
      </c>
    </row>
    <row r="413">
      <c r="A413" t="n">
        <v>154721</v>
      </c>
      <c r="B413" t="s">
        <v>1885</v>
      </c>
      <c r="C413" t="s">
        <v>163</v>
      </c>
      <c r="D413" t="n">
        <v>43</v>
      </c>
      <c r="E413" t="n">
        <v>28.7</v>
      </c>
      <c r="F413" s="5" t="str">
        <f>=$K$5+$K$4*D413</f>
      </c>
      <c r="G413" s="5" t="str">
        <f>=E413-F413</f>
      </c>
    </row>
    <row r="414">
      <c r="A414" t="n">
        <v>154749</v>
      </c>
      <c r="B414" t="s">
        <v>1887</v>
      </c>
      <c r="C414" t="s">
        <v>163</v>
      </c>
      <c r="D414" t="n">
        <v>39</v>
      </c>
      <c r="E414" t="n">
        <v>43.1</v>
      </c>
      <c r="F414" s="5" t="str">
        <f>=$K$5+$K$4*D414</f>
      </c>
      <c r="G414" s="5" t="str">
        <f>=E414-F414</f>
      </c>
    </row>
    <row r="415">
      <c r="A415" t="n">
        <v>154855</v>
      </c>
      <c r="B415" t="s">
        <v>1890</v>
      </c>
      <c r="C415" t="s">
        <v>163</v>
      </c>
      <c r="D415" t="n">
        <v>43</v>
      </c>
      <c r="E415" t="n">
        <v>25.7</v>
      </c>
      <c r="F415" s="5" t="str">
        <f>=$K$5+$K$4*D415</f>
      </c>
      <c r="G415" s="5" t="str">
        <f>=E415-F415</f>
      </c>
    </row>
    <row r="416">
      <c r="A416" t="n">
        <v>155025</v>
      </c>
      <c r="B416" t="s">
        <v>1904</v>
      </c>
      <c r="C416" t="s">
        <v>149</v>
      </c>
      <c r="D416" t="n">
        <v>34</v>
      </c>
      <c r="E416" t="n">
        <v>54.3</v>
      </c>
      <c r="F416" s="5" t="str">
        <f>=$K$5+$K$4*D416</f>
      </c>
      <c r="G416" s="5" t="str">
        <f>=E416-F416</f>
      </c>
    </row>
    <row r="417">
      <c r="A417" t="n">
        <v>155061</v>
      </c>
      <c r="B417" t="s">
        <v>1907</v>
      </c>
      <c r="C417" t="s">
        <v>149</v>
      </c>
      <c r="D417" t="n">
        <v>22</v>
      </c>
      <c r="E417" t="n">
        <v>48</v>
      </c>
      <c r="F417" s="5" t="str">
        <f>=$K$5+$K$4*D417</f>
      </c>
      <c r="G417" s="5" t="str">
        <f>=E417-F417</f>
      </c>
    </row>
    <row r="418">
      <c r="A418" t="n">
        <v>155089</v>
      </c>
      <c r="B418" t="s">
        <v>1911</v>
      </c>
      <c r="C418" t="s">
        <v>163</v>
      </c>
      <c r="D418" t="n">
        <v>34</v>
      </c>
      <c r="E418" t="n">
        <v>61.5</v>
      </c>
      <c r="F418" s="5" t="str">
        <f>=$K$5+$K$4*D418</f>
      </c>
      <c r="G418" s="5" t="str">
        <f>=E418-F418</f>
      </c>
    </row>
    <row r="419">
      <c r="A419" t="n">
        <v>155317</v>
      </c>
      <c r="B419" t="s">
        <v>1932</v>
      </c>
      <c r="C419" t="s">
        <v>149</v>
      </c>
      <c r="D419" t="n">
        <v>20</v>
      </c>
      <c r="E419" t="n">
        <v>68.8</v>
      </c>
      <c r="F419" s="5" t="str">
        <f>=$K$5+$K$4*D419</f>
      </c>
      <c r="G419" s="5" t="str">
        <f>=E419-F419</f>
      </c>
    </row>
    <row r="420">
      <c r="A420" t="n">
        <v>155335</v>
      </c>
      <c r="B420" t="s">
        <v>1933</v>
      </c>
      <c r="C420" t="s">
        <v>163</v>
      </c>
      <c r="D420" t="n">
        <v>12</v>
      </c>
      <c r="E420" t="n">
        <v>54.6</v>
      </c>
      <c r="F420" s="5" t="str">
        <f>=$K$5+$K$4*D420</f>
      </c>
      <c r="G420" s="5" t="str">
        <f>=E420-F420</f>
      </c>
    </row>
    <row r="421">
      <c r="A421" t="n">
        <v>155399</v>
      </c>
      <c r="B421" t="s">
        <v>1935</v>
      </c>
      <c r="C421" t="s">
        <v>149</v>
      </c>
      <c r="D421" t="n">
        <v>19</v>
      </c>
      <c r="E421" t="n">
        <v>70.4</v>
      </c>
      <c r="F421" s="5" t="str">
        <f>=$K$5+$K$4*D421</f>
      </c>
      <c r="G421" s="5" t="str">
        <f>=E421-F421</f>
      </c>
    </row>
    <row r="422">
      <c r="A422" t="n">
        <v>155414</v>
      </c>
      <c r="B422" t="s">
        <v>1937</v>
      </c>
      <c r="C422" t="s">
        <v>163</v>
      </c>
      <c r="D422" t="n">
        <v>41</v>
      </c>
      <c r="E422" t="n">
        <v>38.5</v>
      </c>
      <c r="F422" s="5" t="str">
        <f>=$K$5+$K$4*D422</f>
      </c>
      <c r="G422" s="5" t="str">
        <f>=E422-F422</f>
      </c>
    </row>
    <row r="423">
      <c r="A423" t="n">
        <v>155496</v>
      </c>
      <c r="B423" t="s">
        <v>1944</v>
      </c>
      <c r="C423" t="s">
        <v>163</v>
      </c>
      <c r="D423" t="n">
        <v>45</v>
      </c>
      <c r="E423" t="n">
        <v>41</v>
      </c>
      <c r="F423" s="5" t="str">
        <f>=$K$5+$K$4*D423</f>
      </c>
      <c r="G423" s="5" t="str">
        <f>=E423-F423</f>
      </c>
    </row>
    <row r="424">
      <c r="A424" t="n">
        <v>155511</v>
      </c>
      <c r="B424" t="s">
        <v>1945</v>
      </c>
      <c r="C424" t="s">
        <v>163</v>
      </c>
      <c r="D424" t="n">
        <v>34</v>
      </c>
      <c r="E424" t="n">
        <v>52</v>
      </c>
      <c r="F424" s="5" t="str">
        <f>=$K$5+$K$4*D424</f>
      </c>
      <c r="G424" s="5" t="str">
        <f>=E424-F424</f>
      </c>
    </row>
    <row r="425">
      <c r="A425" t="n">
        <v>155520</v>
      </c>
      <c r="B425" t="s">
        <v>1946</v>
      </c>
      <c r="C425" t="s">
        <v>163</v>
      </c>
      <c r="D425" t="n">
        <v>28</v>
      </c>
      <c r="E425" t="n">
        <v>45.7</v>
      </c>
      <c r="F425" s="5" t="str">
        <f>=$K$5+$K$4*D425</f>
      </c>
      <c r="G425" s="5" t="str">
        <f>=E425-F425</f>
      </c>
    </row>
    <row r="426">
      <c r="A426" t="n">
        <v>155627</v>
      </c>
      <c r="B426" t="s">
        <v>1954</v>
      </c>
      <c r="C426" t="s">
        <v>163</v>
      </c>
      <c r="D426" t="n">
        <v>35</v>
      </c>
      <c r="E426" t="n">
        <v>28.7</v>
      </c>
      <c r="F426" s="5" t="str">
        <f>=$K$5+$K$4*D426</f>
      </c>
      <c r="G426" s="5" t="str">
        <f>=E426-F426</f>
      </c>
    </row>
    <row r="427">
      <c r="A427" t="n">
        <v>155681</v>
      </c>
      <c r="B427" t="s">
        <v>1957</v>
      </c>
      <c r="C427" t="s">
        <v>149</v>
      </c>
      <c r="D427" t="n">
        <v>32</v>
      </c>
      <c r="E427" t="n">
        <v>53.9</v>
      </c>
      <c r="F427" s="5" t="str">
        <f>=$K$5+$K$4*D427</f>
      </c>
      <c r="G427" s="5" t="str">
        <f>=E427-F427</f>
      </c>
    </row>
    <row r="428">
      <c r="A428" t="n">
        <v>155812</v>
      </c>
      <c r="B428" t="s">
        <v>1960</v>
      </c>
      <c r="C428" t="s">
        <v>163</v>
      </c>
      <c r="D428" t="n">
        <v>37</v>
      </c>
      <c r="E428" t="n">
        <v>44.1</v>
      </c>
      <c r="F428" s="5" t="str">
        <f>=$K$5+$K$4*D428</f>
      </c>
      <c r="G428" s="5" t="str">
        <f>=E428-F428</f>
      </c>
    </row>
    <row r="429">
      <c r="A429" t="n">
        <v>155900</v>
      </c>
      <c r="B429" t="s">
        <v>865</v>
      </c>
      <c r="C429" t="s">
        <v>163</v>
      </c>
      <c r="D429" t="n">
        <v>39</v>
      </c>
      <c r="E429" t="n">
        <v>33.5</v>
      </c>
      <c r="F429" s="5" t="str">
        <f>=$K$5+$K$4*D429</f>
      </c>
      <c r="G429" s="5" t="str">
        <f>=E429-F429</f>
      </c>
    </row>
    <row r="430">
      <c r="A430" t="n">
        <v>155937</v>
      </c>
      <c r="B430" t="s">
        <v>1966</v>
      </c>
      <c r="C430" t="s">
        <v>163</v>
      </c>
      <c r="D430" t="n">
        <v>32</v>
      </c>
      <c r="E430" t="n">
        <v>29</v>
      </c>
      <c r="F430" s="5" t="str">
        <f>=$K$5+$K$4*D430</f>
      </c>
      <c r="G430" s="5" t="str">
        <f>=E430-F430</f>
      </c>
    </row>
    <row r="431">
      <c r="A431" t="n">
        <v>155973</v>
      </c>
      <c r="B431" t="s">
        <v>1967</v>
      </c>
      <c r="C431" t="s">
        <v>163</v>
      </c>
      <c r="D431" t="n">
        <v>38</v>
      </c>
      <c r="E431" t="n">
        <v>32.9</v>
      </c>
      <c r="F431" s="5" t="str">
        <f>=$K$5+$K$4*D431</f>
      </c>
      <c r="G431" s="5" t="str">
        <f>=E431-F431</f>
      </c>
    </row>
    <row r="432">
      <c r="A432" t="n">
        <v>156082</v>
      </c>
      <c r="B432" t="s">
        <v>1969</v>
      </c>
      <c r="C432" t="s">
        <v>149</v>
      </c>
      <c r="D432" t="n">
        <v>31</v>
      </c>
      <c r="E432" t="n">
        <v>41.4</v>
      </c>
      <c r="F432" s="5" t="str">
        <f>=$K$5+$K$4*D432</f>
      </c>
      <c r="G432" s="5" t="str">
        <f>=E432-F432</f>
      </c>
    </row>
    <row r="433">
      <c r="A433" t="n">
        <v>156125</v>
      </c>
      <c r="B433" t="s">
        <v>1971</v>
      </c>
      <c r="C433" t="s">
        <v>149</v>
      </c>
      <c r="D433" t="n">
        <v>30</v>
      </c>
      <c r="E433" t="n">
        <v>51.3</v>
      </c>
      <c r="F433" s="5" t="str">
        <f>=$K$5+$K$4*D433</f>
      </c>
      <c r="G433" s="5" t="str">
        <f>=E433-F433</f>
      </c>
    </row>
    <row r="434">
      <c r="A434" t="n">
        <v>156189</v>
      </c>
      <c r="B434" t="s">
        <v>1973</v>
      </c>
      <c r="C434" t="s">
        <v>163</v>
      </c>
      <c r="D434" t="n">
        <v>56</v>
      </c>
      <c r="E434" t="n">
        <v>26.4</v>
      </c>
      <c r="F434" s="5" t="str">
        <f>=$K$5+$K$4*D434</f>
      </c>
      <c r="G434" s="5" t="str">
        <f>=E434-F434</f>
      </c>
    </row>
    <row r="435">
      <c r="A435" t="n">
        <v>156213</v>
      </c>
      <c r="B435" t="s">
        <v>1976</v>
      </c>
      <c r="C435" t="s">
        <v>163</v>
      </c>
      <c r="D435" t="n">
        <v>26</v>
      </c>
      <c r="E435" t="n">
        <v>65</v>
      </c>
      <c r="F435" s="5" t="str">
        <f>=$K$5+$K$4*D435</f>
      </c>
      <c r="G435" s="5" t="str">
        <f>=E435-F435</f>
      </c>
    </row>
    <row r="436">
      <c r="A436" t="n">
        <v>156286</v>
      </c>
      <c r="B436" t="s">
        <v>1981</v>
      </c>
      <c r="C436" t="s">
        <v>163</v>
      </c>
      <c r="D436" t="n">
        <v>25</v>
      </c>
      <c r="E436" t="n">
        <v>67.7</v>
      </c>
      <c r="F436" s="5" t="str">
        <f>=$K$5+$K$4*D436</f>
      </c>
      <c r="G436" s="5" t="str">
        <f>=E436-F436</f>
      </c>
    </row>
    <row r="437">
      <c r="A437" t="n">
        <v>156295</v>
      </c>
      <c r="B437" t="s">
        <v>1983</v>
      </c>
      <c r="C437" t="s">
        <v>163</v>
      </c>
      <c r="D437" t="n">
        <v>81</v>
      </c>
      <c r="E437" t="n">
        <v>62</v>
      </c>
      <c r="F437" s="5" t="str">
        <f>=$K$5+$K$4*D437</f>
      </c>
      <c r="G437" s="5" t="str">
        <f>=E437-F437</f>
      </c>
    </row>
    <row r="438">
      <c r="A438" t="n">
        <v>156356</v>
      </c>
      <c r="B438" t="s">
        <v>1988</v>
      </c>
      <c r="C438" t="s">
        <v>163</v>
      </c>
      <c r="D438" t="n">
        <v>43</v>
      </c>
      <c r="E438" t="n">
        <v>44.8</v>
      </c>
      <c r="F438" s="5" t="str">
        <f>=$K$5+$K$4*D438</f>
      </c>
      <c r="G438" s="5" t="str">
        <f>=E438-F438</f>
      </c>
    </row>
    <row r="439">
      <c r="A439" t="n">
        <v>156365</v>
      </c>
      <c r="B439" t="s">
        <v>1990</v>
      </c>
      <c r="C439" t="s">
        <v>163</v>
      </c>
      <c r="D439" t="n">
        <v>22</v>
      </c>
      <c r="E439" t="n">
        <v>46.2</v>
      </c>
      <c r="F439" s="5" t="str">
        <f>=$K$5+$K$4*D439</f>
      </c>
      <c r="G439" s="5" t="str">
        <f>=E439-F439</f>
      </c>
    </row>
    <row r="440">
      <c r="A440" t="n">
        <v>156408</v>
      </c>
      <c r="B440" t="s">
        <v>1994</v>
      </c>
      <c r="C440" t="s">
        <v>163</v>
      </c>
      <c r="D440" t="n">
        <v>21</v>
      </c>
      <c r="E440" t="n">
        <v>85.3</v>
      </c>
      <c r="F440" s="5" t="str">
        <f>=$K$5+$K$4*D440</f>
      </c>
      <c r="G440" s="5" t="str">
        <f>=E440-F440</f>
      </c>
    </row>
    <row r="441">
      <c r="A441" t="n">
        <v>156541</v>
      </c>
      <c r="B441" t="s">
        <v>1999</v>
      </c>
      <c r="C441" t="s">
        <v>163</v>
      </c>
      <c r="D441" t="n">
        <v>48</v>
      </c>
      <c r="E441" t="n">
        <v>44.4</v>
      </c>
      <c r="F441" s="5" t="str">
        <f>=$K$5+$K$4*D441</f>
      </c>
      <c r="G441" s="5" t="str">
        <f>=E441-F441</f>
      </c>
    </row>
    <row r="442">
      <c r="A442" t="n">
        <v>156620</v>
      </c>
      <c r="B442" t="s">
        <v>2001</v>
      </c>
      <c r="C442" t="s">
        <v>149</v>
      </c>
      <c r="D442" t="n">
        <v>39</v>
      </c>
      <c r="E442" t="n">
        <v>55</v>
      </c>
      <c r="F442" s="5" t="str">
        <f>=$K$5+$K$4*D442</f>
      </c>
      <c r="G442" s="5" t="str">
        <f>=E442-F442</f>
      </c>
    </row>
    <row r="443">
      <c r="A443" t="n">
        <v>156745</v>
      </c>
      <c r="B443" t="s">
        <v>2006</v>
      </c>
      <c r="C443" t="s">
        <v>163</v>
      </c>
      <c r="D443" t="n">
        <v>34</v>
      </c>
      <c r="E443" t="n">
        <v>47.5</v>
      </c>
      <c r="F443" s="5" t="str">
        <f>=$K$5+$K$4*D443</f>
      </c>
      <c r="G443" s="5" t="str">
        <f>=E443-F443</f>
      </c>
    </row>
    <row r="444">
      <c r="A444" t="n">
        <v>157058</v>
      </c>
      <c r="B444" t="s">
        <v>2023</v>
      </c>
      <c r="C444" t="s">
        <v>149</v>
      </c>
      <c r="D444" t="n">
        <v>57</v>
      </c>
      <c r="E444" t="n">
        <v>28.4</v>
      </c>
      <c r="F444" s="5" t="str">
        <f>=$K$5+$K$4*D444</f>
      </c>
      <c r="G444" s="5" t="str">
        <f>=E444-F444</f>
      </c>
    </row>
    <row r="445">
      <c r="A445" t="n">
        <v>157076</v>
      </c>
      <c r="B445" t="s">
        <v>2025</v>
      </c>
      <c r="C445" t="s">
        <v>163</v>
      </c>
      <c r="D445" t="n">
        <v>42</v>
      </c>
      <c r="E445" t="n">
        <v>48.7</v>
      </c>
      <c r="F445" s="5" t="str">
        <f>=$K$5+$K$4*D445</f>
      </c>
      <c r="G445" s="5" t="str">
        <f>=E445-F445</f>
      </c>
    </row>
    <row r="446">
      <c r="A446" t="n">
        <v>157085</v>
      </c>
      <c r="B446" t="s">
        <v>2026</v>
      </c>
      <c r="C446" t="s">
        <v>149</v>
      </c>
      <c r="D446" t="n">
        <v>21</v>
      </c>
      <c r="E446" t="n">
        <v>69.7</v>
      </c>
      <c r="F446" s="5" t="str">
        <f>=$K$5+$K$4*D446</f>
      </c>
      <c r="G446" s="5" t="str">
        <f>=E446-F446</f>
      </c>
    </row>
    <row r="447">
      <c r="A447" t="n">
        <v>157100</v>
      </c>
      <c r="B447" t="s">
        <v>2027</v>
      </c>
      <c r="C447" t="s">
        <v>163</v>
      </c>
      <c r="D447" t="n">
        <v>37</v>
      </c>
      <c r="E447" t="n">
        <v>33.8</v>
      </c>
      <c r="F447" s="5" t="str">
        <f>=$K$5+$K$4*D447</f>
      </c>
      <c r="G447" s="5" t="str">
        <f>=E447-F447</f>
      </c>
    </row>
    <row r="448">
      <c r="A448" t="n">
        <v>157216</v>
      </c>
      <c r="B448" t="s">
        <v>2030</v>
      </c>
      <c r="C448" t="s">
        <v>163</v>
      </c>
      <c r="D448" t="n">
        <v>50</v>
      </c>
      <c r="E448" t="n">
        <v>38.1</v>
      </c>
      <c r="F448" s="5" t="str">
        <f>=$K$5+$K$4*D448</f>
      </c>
      <c r="G448" s="5" t="str">
        <f>=E448-F448</f>
      </c>
    </row>
    <row r="449">
      <c r="A449" t="n">
        <v>157289</v>
      </c>
      <c r="B449" t="s">
        <v>2032</v>
      </c>
      <c r="C449" t="s">
        <v>149</v>
      </c>
      <c r="D449" t="n">
        <v>29</v>
      </c>
      <c r="E449" t="n">
        <v>60.6</v>
      </c>
      <c r="F449" s="5" t="str">
        <f>=$K$5+$K$4*D449</f>
      </c>
      <c r="G449" s="5" t="str">
        <f>=E449-F449</f>
      </c>
    </row>
    <row r="450">
      <c r="A450" t="n">
        <v>157377</v>
      </c>
      <c r="B450" t="s">
        <v>2038</v>
      </c>
      <c r="C450" t="s">
        <v>163</v>
      </c>
      <c r="D450" t="n">
        <v>46</v>
      </c>
      <c r="E450" t="n">
        <v>45.5</v>
      </c>
      <c r="F450" s="5" t="str">
        <f>=$K$5+$K$4*D450</f>
      </c>
      <c r="G450" s="5" t="str">
        <f>=E450-F450</f>
      </c>
    </row>
    <row r="451">
      <c r="A451" t="n">
        <v>157386</v>
      </c>
      <c r="B451" t="s">
        <v>2040</v>
      </c>
      <c r="C451" t="s">
        <v>149</v>
      </c>
      <c r="D451" t="n">
        <v>29</v>
      </c>
      <c r="E451" t="n">
        <v>49.3</v>
      </c>
      <c r="F451" s="5" t="str">
        <f>=$K$5+$K$4*D451</f>
      </c>
      <c r="G451" s="5" t="str">
        <f>=E451-F451</f>
      </c>
    </row>
    <row r="452">
      <c r="A452" t="n">
        <v>157401</v>
      </c>
      <c r="B452" t="s">
        <v>2042</v>
      </c>
      <c r="C452" t="s">
        <v>149</v>
      </c>
      <c r="D452" t="n">
        <v>31</v>
      </c>
      <c r="E452" t="n">
        <v>62.9</v>
      </c>
      <c r="F452" s="5" t="str">
        <f>=$K$5+$K$4*D452</f>
      </c>
      <c r="G452" s="5" t="str">
        <f>=E452-F452</f>
      </c>
    </row>
    <row r="453">
      <c r="A453" t="n">
        <v>157447</v>
      </c>
      <c r="B453" t="s">
        <v>2045</v>
      </c>
      <c r="C453" t="s">
        <v>149</v>
      </c>
      <c r="D453" t="n">
        <v>24</v>
      </c>
      <c r="E453" t="n">
        <v>49.5</v>
      </c>
      <c r="F453" s="5" t="str">
        <f>=$K$5+$K$4*D453</f>
      </c>
      <c r="G453" s="5" t="str">
        <f>=E453-F453</f>
      </c>
    </row>
    <row r="454">
      <c r="A454" t="n">
        <v>157535</v>
      </c>
      <c r="B454" t="s">
        <v>2049</v>
      </c>
      <c r="C454" t="s">
        <v>163</v>
      </c>
      <c r="D454" t="n">
        <v>40</v>
      </c>
      <c r="E454" t="n">
        <v>41</v>
      </c>
      <c r="F454" s="5" t="str">
        <f>=$K$5+$K$4*D454</f>
      </c>
      <c r="G454" s="5" t="str">
        <f>=E454-F454</f>
      </c>
    </row>
    <row r="455">
      <c r="A455" t="n">
        <v>157748</v>
      </c>
      <c r="B455" t="s">
        <v>2060</v>
      </c>
      <c r="C455" t="s">
        <v>163</v>
      </c>
      <c r="D455" t="n">
        <v>0</v>
      </c>
      <c r="E455" t="n">
        <v>41.1</v>
      </c>
      <c r="F455" s="5" t="str">
        <f>=$K$5+$K$4*D455</f>
      </c>
      <c r="G455" s="5" t="str">
        <f>=E455-F455</f>
      </c>
    </row>
    <row r="456">
      <c r="A456" t="n">
        <v>157757</v>
      </c>
      <c r="B456" t="s">
        <v>2061</v>
      </c>
      <c r="C456" t="s">
        <v>163</v>
      </c>
      <c r="D456" t="n">
        <v>36</v>
      </c>
      <c r="E456" t="n">
        <v>57.3</v>
      </c>
      <c r="F456" s="5" t="str">
        <f>=$K$5+$K$4*D456</f>
      </c>
      <c r="G456" s="5" t="str">
        <f>=E456-F456</f>
      </c>
    </row>
    <row r="457">
      <c r="A457" t="n">
        <v>157809</v>
      </c>
      <c r="B457" t="s">
        <v>2063</v>
      </c>
      <c r="C457" t="s">
        <v>163</v>
      </c>
      <c r="D457" t="n">
        <v>22</v>
      </c>
      <c r="E457" t="n">
        <v>39.8</v>
      </c>
      <c r="F457" s="5" t="str">
        <f>=$K$5+$K$4*D457</f>
      </c>
      <c r="G457" s="5" t="str">
        <f>=E457-F457</f>
      </c>
    </row>
    <row r="458">
      <c r="A458" t="n">
        <v>157818</v>
      </c>
      <c r="B458" t="s">
        <v>2065</v>
      </c>
      <c r="C458" t="s">
        <v>163</v>
      </c>
      <c r="D458" t="n">
        <v>24</v>
      </c>
      <c r="E458" t="n">
        <v>69.8</v>
      </c>
      <c r="F458" s="5" t="str">
        <f>=$K$5+$K$4*D458</f>
      </c>
      <c r="G458" s="5" t="str">
        <f>=E458-F458</f>
      </c>
    </row>
    <row r="459">
      <c r="A459" t="n">
        <v>157863</v>
      </c>
      <c r="B459" t="s">
        <v>2066</v>
      </c>
      <c r="C459" t="s">
        <v>163</v>
      </c>
      <c r="D459" t="n">
        <v>51</v>
      </c>
      <c r="E459" t="n">
        <v>36</v>
      </c>
      <c r="F459" s="5" t="str">
        <f>=$K$5+$K$4*D459</f>
      </c>
      <c r="G459" s="5" t="str">
        <f>=E459-F459</f>
      </c>
    </row>
    <row r="460">
      <c r="A460" t="n">
        <v>157951</v>
      </c>
      <c r="B460" t="s">
        <v>2068</v>
      </c>
      <c r="C460" t="s">
        <v>149</v>
      </c>
      <c r="D460" t="n">
        <v>29</v>
      </c>
      <c r="E460" t="n">
        <v>56.1</v>
      </c>
      <c r="F460" s="5" t="str">
        <f>=$K$5+$K$4*D460</f>
      </c>
      <c r="G460" s="5" t="str">
        <f>=E460-F460</f>
      </c>
    </row>
    <row r="461">
      <c r="A461" t="n">
        <v>158477</v>
      </c>
      <c r="B461" t="s">
        <v>2078</v>
      </c>
      <c r="C461" t="s">
        <v>163</v>
      </c>
      <c r="D461" t="n">
        <v>39</v>
      </c>
      <c r="E461" t="n">
        <v>59.3</v>
      </c>
      <c r="F461" s="5" t="str">
        <f>=$K$5+$K$4*D461</f>
      </c>
      <c r="G461" s="5" t="str">
        <f>=E461-F461</f>
      </c>
    </row>
    <row r="462">
      <c r="A462" t="n">
        <v>158802</v>
      </c>
      <c r="B462" t="s">
        <v>2088</v>
      </c>
      <c r="C462" t="s">
        <v>163</v>
      </c>
      <c r="D462" t="n">
        <v>68</v>
      </c>
      <c r="E462" t="n">
        <v>45.1</v>
      </c>
      <c r="F462" s="5" t="str">
        <f>=$K$5+$K$4*D462</f>
      </c>
      <c r="G462" s="5" t="str">
        <f>=E462-F462</f>
      </c>
    </row>
    <row r="463">
      <c r="A463" t="n">
        <v>159009</v>
      </c>
      <c r="B463" t="s">
        <v>2091</v>
      </c>
      <c r="C463" t="s">
        <v>149</v>
      </c>
      <c r="D463" t="n">
        <v>72</v>
      </c>
      <c r="E463" t="n">
        <v>32.3</v>
      </c>
      <c r="F463" s="5" t="str">
        <f>=$K$5+$K$4*D463</f>
      </c>
      <c r="G463" s="5" t="str">
        <f>=E463-F463</f>
      </c>
    </row>
    <row r="464">
      <c r="A464" t="n">
        <v>159382</v>
      </c>
      <c r="B464" t="s">
        <v>2098</v>
      </c>
      <c r="C464" t="s">
        <v>149</v>
      </c>
      <c r="D464" t="n">
        <v>36</v>
      </c>
      <c r="E464" t="n">
        <v>39.9</v>
      </c>
      <c r="F464" s="5" t="str">
        <f>=$K$5+$K$4*D464</f>
      </c>
      <c r="G464" s="5" t="str">
        <f>=E464-F464</f>
      </c>
    </row>
    <row r="465">
      <c r="A465" t="n">
        <v>159391</v>
      </c>
      <c r="B465" t="s">
        <v>2099</v>
      </c>
      <c r="C465" t="s">
        <v>149</v>
      </c>
      <c r="D465" t="n">
        <v>26</v>
      </c>
      <c r="E465" t="n">
        <v>67.6</v>
      </c>
      <c r="F465" s="5" t="str">
        <f>=$K$5+$K$4*D465</f>
      </c>
      <c r="G465" s="5" t="str">
        <f>=E465-F465</f>
      </c>
    </row>
    <row r="466">
      <c r="A466" t="n">
        <v>159416</v>
      </c>
      <c r="B466" t="s">
        <v>2102</v>
      </c>
      <c r="C466" t="s">
        <v>149</v>
      </c>
      <c r="D466" t="n">
        <v>38</v>
      </c>
      <c r="E466" t="n">
        <v>33.2</v>
      </c>
      <c r="F466" s="5" t="str">
        <f>=$K$5+$K$4*D466</f>
      </c>
      <c r="G466" s="5" t="str">
        <f>=E466-F466</f>
      </c>
    </row>
    <row r="467">
      <c r="A467" t="n">
        <v>159568</v>
      </c>
      <c r="B467" t="s">
        <v>2106</v>
      </c>
      <c r="C467" t="s">
        <v>163</v>
      </c>
      <c r="D467" t="n">
        <v>41</v>
      </c>
      <c r="E467" t="n">
        <v>41.7</v>
      </c>
      <c r="F467" s="5" t="str">
        <f>=$K$5+$K$4*D467</f>
      </c>
      <c r="G467" s="5" t="str">
        <f>=E467-F467</f>
      </c>
    </row>
    <row r="468">
      <c r="A468" t="n">
        <v>159647</v>
      </c>
      <c r="B468" t="s">
        <v>2109</v>
      </c>
      <c r="C468" t="s">
        <v>149</v>
      </c>
      <c r="D468" t="n">
        <v>20</v>
      </c>
      <c r="E468" t="n">
        <v>57.2</v>
      </c>
      <c r="F468" s="5" t="str">
        <f>=$K$5+$K$4*D468</f>
      </c>
      <c r="G468" s="5" t="str">
        <f>=E468-F468</f>
      </c>
    </row>
    <row r="469">
      <c r="A469" t="n">
        <v>159656</v>
      </c>
      <c r="B469" t="s">
        <v>2111</v>
      </c>
      <c r="C469" t="s">
        <v>163</v>
      </c>
      <c r="D469" t="n">
        <v>37</v>
      </c>
      <c r="E469" t="n">
        <v>67.4</v>
      </c>
      <c r="F469" s="5" t="str">
        <f>=$K$5+$K$4*D469</f>
      </c>
      <c r="G469" s="5" t="str">
        <f>=E469-F469</f>
      </c>
    </row>
    <row r="470">
      <c r="A470" t="n">
        <v>159717</v>
      </c>
      <c r="B470" t="s">
        <v>2112</v>
      </c>
      <c r="C470" t="s">
        <v>149</v>
      </c>
      <c r="D470" t="n">
        <v>31</v>
      </c>
      <c r="E470" t="n">
        <v>50.8</v>
      </c>
      <c r="F470" s="5" t="str">
        <f>=$K$5+$K$4*D470</f>
      </c>
      <c r="G470" s="5" t="str">
        <f>=E470-F470</f>
      </c>
    </row>
    <row r="471">
      <c r="A471" t="n">
        <v>159939</v>
      </c>
      <c r="B471" t="s">
        <v>2113</v>
      </c>
      <c r="C471" t="s">
        <v>149</v>
      </c>
      <c r="D471" t="n">
        <v>40</v>
      </c>
      <c r="E471" t="n">
        <v>42.5</v>
      </c>
      <c r="F471" s="5" t="str">
        <f>=$K$5+$K$4*D471</f>
      </c>
      <c r="G471" s="5" t="str">
        <f>=E471-F471</f>
      </c>
    </row>
    <row r="472">
      <c r="A472" t="n">
        <v>159948</v>
      </c>
      <c r="B472" t="s">
        <v>2114</v>
      </c>
      <c r="C472" t="s">
        <v>163</v>
      </c>
      <c r="D472" t="n">
        <v>0</v>
      </c>
      <c r="E472" t="n">
        <v>40.7</v>
      </c>
      <c r="F472" s="5" t="str">
        <f>=$K$5+$K$4*D472</f>
      </c>
      <c r="G472" s="5" t="str">
        <f>=E472-F472</f>
      </c>
    </row>
    <row r="473">
      <c r="A473" t="n">
        <v>159966</v>
      </c>
      <c r="B473" t="s">
        <v>2115</v>
      </c>
      <c r="C473" t="s">
        <v>149</v>
      </c>
      <c r="D473" t="n">
        <v>35</v>
      </c>
      <c r="E473" t="n">
        <v>53.4</v>
      </c>
      <c r="F473" s="5" t="str">
        <f>=$K$5+$K$4*D473</f>
      </c>
      <c r="G473" s="5" t="str">
        <f>=E473-F473</f>
      </c>
    </row>
    <row r="474">
      <c r="A474" t="n">
        <v>159993</v>
      </c>
      <c r="B474" t="s">
        <v>2117</v>
      </c>
      <c r="C474" t="s">
        <v>149</v>
      </c>
      <c r="D474" t="n">
        <v>33</v>
      </c>
      <c r="E474" t="n">
        <v>48.3</v>
      </c>
      <c r="F474" s="5" t="str">
        <f>=$K$5+$K$4*D474</f>
      </c>
      <c r="G474" s="5" t="str">
        <f>=E474-F474</f>
      </c>
    </row>
    <row r="475">
      <c r="A475" t="n">
        <v>160038</v>
      </c>
      <c r="B475" t="s">
        <v>2121</v>
      </c>
      <c r="C475" t="s">
        <v>149</v>
      </c>
      <c r="D475" t="n">
        <v>35</v>
      </c>
      <c r="E475" t="n">
        <v>44.4</v>
      </c>
      <c r="F475" s="5" t="str">
        <f>=$K$5+$K$4*D475</f>
      </c>
      <c r="G475" s="5" t="str">
        <f>=E475-F475</f>
      </c>
    </row>
    <row r="476">
      <c r="A476" t="n">
        <v>160065</v>
      </c>
      <c r="B476" t="s">
        <v>2123</v>
      </c>
      <c r="C476" t="s">
        <v>163</v>
      </c>
      <c r="D476" t="n">
        <v>28</v>
      </c>
      <c r="E476" t="n">
        <v>36.9</v>
      </c>
      <c r="F476" s="5" t="str">
        <f>=$K$5+$K$4*D476</f>
      </c>
      <c r="G476" s="5" t="str">
        <f>=E476-F476</f>
      </c>
    </row>
    <row r="477">
      <c r="A477" t="n">
        <v>160074</v>
      </c>
      <c r="B477" t="s">
        <v>2124</v>
      </c>
      <c r="C477" t="s">
        <v>163</v>
      </c>
      <c r="D477" t="n">
        <v>36</v>
      </c>
      <c r="E477" t="n">
        <v>47.4</v>
      </c>
      <c r="F477" s="5" t="str">
        <f>=$K$5+$K$4*D477</f>
      </c>
      <c r="G477" s="5" t="str">
        <f>=E477-F477</f>
      </c>
    </row>
    <row r="478">
      <c r="A478" t="n">
        <v>160612</v>
      </c>
      <c r="B478" t="s">
        <v>2139</v>
      </c>
      <c r="C478" t="s">
        <v>149</v>
      </c>
      <c r="D478" t="n">
        <v>33</v>
      </c>
      <c r="E478" t="n">
        <v>44.9</v>
      </c>
      <c r="F478" s="5" t="str">
        <f>=$K$5+$K$4*D478</f>
      </c>
      <c r="G478" s="5" t="str">
        <f>=E478-F478</f>
      </c>
    </row>
    <row r="479">
      <c r="A479" t="n">
        <v>160621</v>
      </c>
      <c r="B479" t="s">
        <v>2141</v>
      </c>
      <c r="C479" t="s">
        <v>149</v>
      </c>
      <c r="D479" t="n">
        <v>65</v>
      </c>
      <c r="E479" t="n">
        <v>28.5</v>
      </c>
      <c r="F479" s="5" t="str">
        <f>=$K$5+$K$4*D479</f>
      </c>
      <c r="G479" s="5" t="str">
        <f>=E479-F479</f>
      </c>
    </row>
    <row r="480">
      <c r="A480" t="n">
        <v>160630</v>
      </c>
      <c r="B480" t="s">
        <v>2142</v>
      </c>
      <c r="C480" t="s">
        <v>149</v>
      </c>
      <c r="D480" t="n">
        <v>45</v>
      </c>
      <c r="E480" t="n">
        <v>17.9</v>
      </c>
      <c r="F480" s="5" t="str">
        <f>=$K$5+$K$4*D480</f>
      </c>
      <c r="G480" s="5" t="str">
        <f>=E480-F480</f>
      </c>
    </row>
    <row r="481">
      <c r="A481" t="n">
        <v>160658</v>
      </c>
      <c r="B481" t="s">
        <v>2144</v>
      </c>
      <c r="C481" t="s">
        <v>149</v>
      </c>
      <c r="D481" t="n">
        <v>39</v>
      </c>
      <c r="E481" t="n">
        <v>52</v>
      </c>
      <c r="F481" s="5" t="str">
        <f>=$K$5+$K$4*D481</f>
      </c>
      <c r="G481" s="5" t="str">
        <f>=E481-F481</f>
      </c>
    </row>
    <row r="482">
      <c r="A482" t="n">
        <v>160755</v>
      </c>
      <c r="B482" t="s">
        <v>2147</v>
      </c>
      <c r="C482" t="s">
        <v>163</v>
      </c>
      <c r="D482" t="n">
        <v>9</v>
      </c>
      <c r="E482" t="n">
        <v>88.9</v>
      </c>
      <c r="F482" s="5" t="str">
        <f>=$K$5+$K$4*D482</f>
      </c>
      <c r="G482" s="5" t="str">
        <f>=E482-F482</f>
      </c>
    </row>
    <row r="483">
      <c r="A483" t="n">
        <v>160904</v>
      </c>
      <c r="B483" t="s">
        <v>2148</v>
      </c>
      <c r="C483" t="s">
        <v>163</v>
      </c>
      <c r="D483" t="n">
        <v>52</v>
      </c>
      <c r="E483" t="n">
        <v>48.1</v>
      </c>
      <c r="F483" s="5" t="str">
        <f>=$K$5+$K$4*D483</f>
      </c>
      <c r="G483" s="5" t="str">
        <f>=E483-F483</f>
      </c>
    </row>
    <row r="484">
      <c r="A484" t="n">
        <v>160959</v>
      </c>
      <c r="B484" t="s">
        <v>2149</v>
      </c>
      <c r="C484" t="s">
        <v>163</v>
      </c>
      <c r="D484" t="n">
        <v>27</v>
      </c>
      <c r="E484" t="n">
        <v>69.2</v>
      </c>
      <c r="F484" s="5" t="str">
        <f>=$K$5+$K$4*D484</f>
      </c>
      <c r="G484" s="5" t="str">
        <f>=E484-F484</f>
      </c>
    </row>
    <row r="485">
      <c r="A485" t="n">
        <v>160977</v>
      </c>
      <c r="B485" t="s">
        <v>2152</v>
      </c>
      <c r="C485" t="s">
        <v>163</v>
      </c>
      <c r="D485" t="n">
        <v>10</v>
      </c>
      <c r="E485" t="n">
        <v>90.6</v>
      </c>
      <c r="F485" s="5" t="str">
        <f>=$K$5+$K$4*D485</f>
      </c>
      <c r="G485" s="5" t="str">
        <f>=E485-F485</f>
      </c>
    </row>
    <row r="486">
      <c r="A486" t="n">
        <v>161004</v>
      </c>
      <c r="B486" t="s">
        <v>2155</v>
      </c>
      <c r="C486" t="s">
        <v>163</v>
      </c>
      <c r="D486" t="n">
        <v>16</v>
      </c>
      <c r="E486" t="n">
        <v>95.6</v>
      </c>
      <c r="F486" s="5" t="str">
        <f>=$K$5+$K$4*D486</f>
      </c>
      <c r="G486" s="5" t="str">
        <f>=E486-F486</f>
      </c>
    </row>
    <row r="487">
      <c r="A487" t="n">
        <v>161086</v>
      </c>
      <c r="B487" t="s">
        <v>2158</v>
      </c>
      <c r="C487" t="s">
        <v>163</v>
      </c>
      <c r="D487" t="n">
        <v>13</v>
      </c>
      <c r="E487" t="n">
        <v>90.2</v>
      </c>
      <c r="F487" s="5" t="str">
        <f>=$K$5+$K$4*D487</f>
      </c>
      <c r="G487" s="5" t="str">
        <f>=E487-F487</f>
      </c>
    </row>
    <row r="488">
      <c r="A488" t="n">
        <v>161217</v>
      </c>
      <c r="B488" t="s">
        <v>2164</v>
      </c>
      <c r="C488" t="s">
        <v>149</v>
      </c>
      <c r="D488" t="n">
        <v>32</v>
      </c>
      <c r="E488" t="n">
        <v>20</v>
      </c>
      <c r="F488" s="5" t="str">
        <f>=$K$5+$K$4*D488</f>
      </c>
      <c r="G488" s="5" t="str">
        <f>=E488-F488</f>
      </c>
    </row>
    <row r="489">
      <c r="A489" t="n">
        <v>161226</v>
      </c>
      <c r="B489" t="s">
        <v>2165</v>
      </c>
      <c r="C489" t="s">
        <v>149</v>
      </c>
      <c r="D489" t="n">
        <v>32</v>
      </c>
      <c r="E489" t="n">
        <v>52.8</v>
      </c>
      <c r="F489" s="5" t="str">
        <f>=$K$5+$K$4*D489</f>
      </c>
      <c r="G489" s="5" t="str">
        <f>=E489-F489</f>
      </c>
    </row>
    <row r="490">
      <c r="A490" t="n">
        <v>161235</v>
      </c>
      <c r="B490" t="s">
        <v>2167</v>
      </c>
      <c r="C490" t="s">
        <v>149</v>
      </c>
      <c r="D490" t="n">
        <v>14</v>
      </c>
      <c r="E490" t="n">
        <v>35.9</v>
      </c>
      <c r="F490" s="5" t="str">
        <f>=$K$5+$K$4*D490</f>
      </c>
      <c r="G490" s="5" t="str">
        <f>=E490-F490</f>
      </c>
    </row>
    <row r="491">
      <c r="A491" t="n">
        <v>161253</v>
      </c>
      <c r="B491" t="s">
        <v>2169</v>
      </c>
      <c r="C491" t="s">
        <v>149</v>
      </c>
      <c r="D491" t="n">
        <v>22</v>
      </c>
      <c r="E491" t="n">
        <v>56.4</v>
      </c>
      <c r="F491" s="5" t="str">
        <f>=$K$5+$K$4*D491</f>
      </c>
      <c r="G491" s="5" t="str">
        <f>=E491-F491</f>
      </c>
    </row>
    <row r="492">
      <c r="A492" t="n">
        <v>161299</v>
      </c>
      <c r="B492" t="s">
        <v>2171</v>
      </c>
      <c r="C492" t="s">
        <v>149</v>
      </c>
      <c r="D492" t="n">
        <v>25</v>
      </c>
      <c r="E492" t="n">
        <v>61.5</v>
      </c>
      <c r="F492" s="5" t="str">
        <f>=$K$5+$K$4*D492</f>
      </c>
      <c r="G492" s="5" t="str">
        <f>=E492-F492</f>
      </c>
    </row>
    <row r="493">
      <c r="A493" t="n">
        <v>161341</v>
      </c>
      <c r="B493" t="s">
        <v>2173</v>
      </c>
      <c r="C493" t="s">
        <v>149</v>
      </c>
      <c r="D493" t="n">
        <v>26</v>
      </c>
      <c r="E493" t="n">
        <v>33.6</v>
      </c>
      <c r="F493" s="5" t="str">
        <f>=$K$5+$K$4*D493</f>
      </c>
      <c r="G493" s="5" t="str">
        <f>=E493-F493</f>
      </c>
    </row>
    <row r="494">
      <c r="A494" t="n">
        <v>161457</v>
      </c>
      <c r="B494" t="s">
        <v>2175</v>
      </c>
      <c r="C494" t="s">
        <v>163</v>
      </c>
      <c r="D494" t="n">
        <v>12</v>
      </c>
      <c r="E494" t="n">
        <v>63.2</v>
      </c>
      <c r="F494" s="5" t="str">
        <f>=$K$5+$K$4*D494</f>
      </c>
      <c r="G494" s="5" t="str">
        <f>=E494-F494</f>
      </c>
    </row>
    <row r="495">
      <c r="A495" t="n">
        <v>161509</v>
      </c>
      <c r="B495" t="s">
        <v>2180</v>
      </c>
      <c r="C495" t="s">
        <v>163</v>
      </c>
      <c r="D495" t="n">
        <v>27</v>
      </c>
      <c r="E495" t="n">
        <v>48.7</v>
      </c>
      <c r="F495" s="5" t="str">
        <f>=$K$5+$K$4*D495</f>
      </c>
      <c r="G495" s="5" t="str">
        <f>=E495-F495</f>
      </c>
    </row>
    <row r="496">
      <c r="A496" t="n">
        <v>161518</v>
      </c>
      <c r="B496" t="s">
        <v>2181</v>
      </c>
      <c r="C496" t="s">
        <v>163</v>
      </c>
      <c r="D496" t="n">
        <v>20</v>
      </c>
      <c r="E496" t="n">
        <v>68.5</v>
      </c>
      <c r="F496" s="5" t="str">
        <f>=$K$5+$K$4*D496</f>
      </c>
      <c r="G496" s="5" t="str">
        <f>=E496-F496</f>
      </c>
    </row>
    <row r="497">
      <c r="A497" t="n">
        <v>161554</v>
      </c>
      <c r="B497" t="s">
        <v>2187</v>
      </c>
      <c r="C497" t="s">
        <v>149</v>
      </c>
      <c r="D497" t="n">
        <v>26</v>
      </c>
      <c r="E497" t="n">
        <v>46.3</v>
      </c>
      <c r="F497" s="5" t="str">
        <f>=$K$5+$K$4*D497</f>
      </c>
      <c r="G497" s="5" t="str">
        <f>=E497-F497</f>
      </c>
    </row>
    <row r="498">
      <c r="A498" t="n">
        <v>161563</v>
      </c>
      <c r="B498" t="s">
        <v>2188</v>
      </c>
      <c r="C498" t="s">
        <v>163</v>
      </c>
      <c r="D498" t="n">
        <v>15</v>
      </c>
      <c r="E498" t="n">
        <v>50.9</v>
      </c>
      <c r="F498" s="5" t="str">
        <f>=$K$5+$K$4*D498</f>
      </c>
      <c r="G498" s="5" t="str">
        <f>=E498-F498</f>
      </c>
    </row>
    <row r="499">
      <c r="A499" t="n">
        <v>161572</v>
      </c>
      <c r="B499" t="s">
        <v>2189</v>
      </c>
      <c r="C499" t="s">
        <v>163</v>
      </c>
      <c r="D499" t="n">
        <v>59</v>
      </c>
      <c r="E499" t="n">
        <v>55.9</v>
      </c>
      <c r="F499" s="5" t="str">
        <f>=$K$5+$K$4*D499</f>
      </c>
      <c r="G499" s="5" t="str">
        <f>=E499-F499</f>
      </c>
    </row>
    <row r="500">
      <c r="A500" t="n">
        <v>161873</v>
      </c>
      <c r="B500" t="s">
        <v>2202</v>
      </c>
      <c r="C500" t="s">
        <v>149</v>
      </c>
      <c r="D500" t="n">
        <v>43</v>
      </c>
      <c r="E500" t="n">
        <v>46.7</v>
      </c>
      <c r="F500" s="5" t="str">
        <f>=$K$5+$K$4*D500</f>
      </c>
      <c r="G500" s="5" t="str">
        <f>=E500-F500</f>
      </c>
    </row>
    <row r="501">
      <c r="A501" t="n">
        <v>162007</v>
      </c>
      <c r="B501" t="s">
        <v>2203</v>
      </c>
      <c r="C501" t="s">
        <v>149</v>
      </c>
      <c r="D501" t="n">
        <v>44</v>
      </c>
      <c r="E501" t="n">
        <v>38.1</v>
      </c>
      <c r="F501" s="5" t="str">
        <f>=$K$5+$K$4*D501</f>
      </c>
      <c r="G501" s="5" t="str">
        <f>=E501-F501</f>
      </c>
    </row>
    <row r="502">
      <c r="A502" t="n">
        <v>162061</v>
      </c>
      <c r="B502" t="s">
        <v>2205</v>
      </c>
      <c r="C502" t="s">
        <v>163</v>
      </c>
      <c r="D502" t="n">
        <v>35</v>
      </c>
      <c r="E502" t="n">
        <v>46.7</v>
      </c>
      <c r="F502" s="5" t="str">
        <f>=$K$5+$K$4*D502</f>
      </c>
      <c r="G502" s="5" t="str">
        <f>=E502-F502</f>
      </c>
    </row>
    <row r="503">
      <c r="A503" t="n">
        <v>162210</v>
      </c>
      <c r="B503" t="s">
        <v>2213</v>
      </c>
      <c r="C503" t="s">
        <v>163</v>
      </c>
      <c r="D503" t="n">
        <v>46</v>
      </c>
      <c r="E503" t="n">
        <v>39.8</v>
      </c>
      <c r="F503" s="5" t="str">
        <f>=$K$5+$K$4*D503</f>
      </c>
      <c r="G503" s="5" t="str">
        <f>=E503-F503</f>
      </c>
    </row>
    <row r="504">
      <c r="A504" t="n">
        <v>162283</v>
      </c>
      <c r="B504" t="s">
        <v>2215</v>
      </c>
      <c r="C504" t="s">
        <v>149</v>
      </c>
      <c r="D504" t="n">
        <v>53</v>
      </c>
      <c r="E504" t="n">
        <v>25.6</v>
      </c>
      <c r="F504" s="5" t="str">
        <f>=$K$5+$K$4*D504</f>
      </c>
      <c r="G504" s="5" t="str">
        <f>=E504-F504</f>
      </c>
    </row>
    <row r="505">
      <c r="A505" t="n">
        <v>162584</v>
      </c>
      <c r="B505" t="s">
        <v>2221</v>
      </c>
      <c r="C505" t="s">
        <v>149</v>
      </c>
      <c r="D505" t="n">
        <v>33</v>
      </c>
      <c r="E505" t="n">
        <v>52.1</v>
      </c>
      <c r="F505" s="5" t="str">
        <f>=$K$5+$K$4*D505</f>
      </c>
      <c r="G505" s="5" t="str">
        <f>=E505-F505</f>
      </c>
    </row>
    <row r="506">
      <c r="A506" t="n">
        <v>162654</v>
      </c>
      <c r="B506" t="s">
        <v>2225</v>
      </c>
      <c r="C506" t="s">
        <v>163</v>
      </c>
      <c r="D506" t="n">
        <v>31</v>
      </c>
      <c r="E506" t="n">
        <v>60</v>
      </c>
      <c r="F506" s="5" t="str">
        <f>=$K$5+$K$4*D506</f>
      </c>
      <c r="G506" s="5" t="str">
        <f>=E506-F506</f>
      </c>
    </row>
    <row r="507">
      <c r="A507" t="n">
        <v>162760</v>
      </c>
      <c r="B507" t="s">
        <v>2229</v>
      </c>
      <c r="C507" t="s">
        <v>163</v>
      </c>
      <c r="D507" t="n">
        <v>36</v>
      </c>
      <c r="E507" t="n">
        <v>55.3</v>
      </c>
      <c r="F507" s="5" t="str">
        <f>=$K$5+$K$4*D507</f>
      </c>
      <c r="G507" s="5" t="str">
        <f>=E507-F507</f>
      </c>
    </row>
    <row r="508">
      <c r="A508" t="n">
        <v>162928</v>
      </c>
      <c r="B508" t="s">
        <v>2232</v>
      </c>
      <c r="C508" t="s">
        <v>163</v>
      </c>
      <c r="D508" t="n">
        <v>20</v>
      </c>
      <c r="E508" t="n">
        <v>94.6</v>
      </c>
      <c r="F508" s="5" t="str">
        <f>=$K$5+$K$4*D508</f>
      </c>
      <c r="G508" s="5" t="str">
        <f>=E508-F508</f>
      </c>
    </row>
    <row r="509">
      <c r="A509" t="n">
        <v>163046</v>
      </c>
      <c r="B509" t="s">
        <v>2234</v>
      </c>
      <c r="C509" t="s">
        <v>163</v>
      </c>
      <c r="D509" t="n">
        <v>18</v>
      </c>
      <c r="E509" t="n">
        <v>80.5</v>
      </c>
      <c r="F509" s="5" t="str">
        <f>=$K$5+$K$4*D509</f>
      </c>
      <c r="G509" s="5" t="str">
        <f>=E509-F509</f>
      </c>
    </row>
    <row r="510">
      <c r="A510" t="n">
        <v>163204</v>
      </c>
      <c r="B510" t="s">
        <v>2235</v>
      </c>
      <c r="C510" t="s">
        <v>149</v>
      </c>
      <c r="D510" t="n">
        <v>28</v>
      </c>
      <c r="E510" t="n">
        <v>23.7</v>
      </c>
      <c r="F510" s="5" t="str">
        <f>=$K$5+$K$4*D510</f>
      </c>
      <c r="G510" s="5" t="str">
        <f>=E510-F510</f>
      </c>
    </row>
    <row r="511">
      <c r="A511" t="n">
        <v>163268</v>
      </c>
      <c r="B511" t="s">
        <v>2238</v>
      </c>
      <c r="C511" t="s">
        <v>149</v>
      </c>
      <c r="D511" t="n">
        <v>30</v>
      </c>
      <c r="E511" t="n">
        <v>69.7</v>
      </c>
      <c r="F511" s="5" t="str">
        <f>=$K$5+$K$4*D511</f>
      </c>
      <c r="G511" s="5" t="str">
        <f>=E511-F511</f>
      </c>
    </row>
    <row r="512">
      <c r="A512" t="n">
        <v>163286</v>
      </c>
      <c r="B512" t="s">
        <v>2239</v>
      </c>
      <c r="C512" t="s">
        <v>149</v>
      </c>
      <c r="D512" t="n">
        <v>19</v>
      </c>
      <c r="E512" t="n">
        <v>88.5</v>
      </c>
      <c r="F512" s="5" t="str">
        <f>=$K$5+$K$4*D512</f>
      </c>
      <c r="G512" s="5" t="str">
        <f>=E512-F512</f>
      </c>
    </row>
    <row r="513">
      <c r="A513" t="n">
        <v>163295</v>
      </c>
      <c r="B513" t="s">
        <v>2241</v>
      </c>
      <c r="C513" t="s">
        <v>163</v>
      </c>
      <c r="D513" t="n">
        <v>21</v>
      </c>
      <c r="E513" t="n">
        <v>71.3</v>
      </c>
      <c r="F513" s="5" t="str">
        <f>=$K$5+$K$4*D513</f>
      </c>
      <c r="G513" s="5" t="str">
        <f>=E513-F513</f>
      </c>
    </row>
    <row r="514">
      <c r="A514" t="n">
        <v>163338</v>
      </c>
      <c r="B514" t="s">
        <v>2242</v>
      </c>
      <c r="C514" t="s">
        <v>149</v>
      </c>
      <c r="D514" t="n">
        <v>53</v>
      </c>
      <c r="E514" t="n">
        <v>34.6</v>
      </c>
      <c r="F514" s="5" t="str">
        <f>=$K$5+$K$4*D514</f>
      </c>
      <c r="G514" s="5" t="str">
        <f>=E514-F514</f>
      </c>
    </row>
    <row r="515">
      <c r="A515" t="n">
        <v>163453</v>
      </c>
      <c r="B515" t="s">
        <v>2250</v>
      </c>
      <c r="C515" t="s">
        <v>149</v>
      </c>
      <c r="D515" t="n">
        <v>54</v>
      </c>
      <c r="E515" t="n">
        <v>41.6</v>
      </c>
      <c r="F515" s="5" t="str">
        <f>=$K$5+$K$4*D515</f>
      </c>
      <c r="G515" s="5" t="str">
        <f>=E515-F515</f>
      </c>
    </row>
    <row r="516">
      <c r="A516" t="n">
        <v>163462</v>
      </c>
      <c r="B516" t="s">
        <v>2251</v>
      </c>
      <c r="C516" t="s">
        <v>163</v>
      </c>
      <c r="D516" t="n">
        <v>27</v>
      </c>
      <c r="E516" t="n">
        <v>58</v>
      </c>
      <c r="F516" s="5" t="str">
        <f>=$K$5+$K$4*D516</f>
      </c>
      <c r="G516" s="5" t="str">
        <f>=E516-F516</f>
      </c>
    </row>
    <row r="517">
      <c r="A517" t="n">
        <v>163532</v>
      </c>
      <c r="B517" t="s">
        <v>2253</v>
      </c>
      <c r="C517" t="s">
        <v>163</v>
      </c>
      <c r="D517" t="n">
        <v>21</v>
      </c>
      <c r="E517" t="n">
        <v>43.9</v>
      </c>
      <c r="F517" s="5" t="str">
        <f>=$K$5+$K$4*D517</f>
      </c>
      <c r="G517" s="5" t="str">
        <f>=E517-F517</f>
      </c>
    </row>
    <row r="518">
      <c r="A518" t="n">
        <v>163578</v>
      </c>
      <c r="B518" t="s">
        <v>2256</v>
      </c>
      <c r="C518" t="s">
        <v>163</v>
      </c>
      <c r="D518" t="n">
        <v>32</v>
      </c>
      <c r="E518" t="n">
        <v>51.9</v>
      </c>
      <c r="F518" s="5" t="str">
        <f>=$K$5+$K$4*D518</f>
      </c>
      <c r="G518" s="5" t="str">
        <f>=E518-F518</f>
      </c>
    </row>
    <row r="519">
      <c r="A519" t="n">
        <v>163851</v>
      </c>
      <c r="B519" t="s">
        <v>2260</v>
      </c>
      <c r="C519" t="s">
        <v>149</v>
      </c>
      <c r="D519" t="n">
        <v>24</v>
      </c>
      <c r="E519" t="n">
        <v>67.4</v>
      </c>
      <c r="F519" s="5" t="str">
        <f>=$K$5+$K$4*D519</f>
      </c>
      <c r="G519" s="5" t="str">
        <f>=E519-F519</f>
      </c>
    </row>
    <row r="520">
      <c r="A520" t="n">
        <v>163912</v>
      </c>
      <c r="B520" t="s">
        <v>2261</v>
      </c>
      <c r="C520" t="s">
        <v>149</v>
      </c>
      <c r="D520" t="n">
        <v>20</v>
      </c>
      <c r="E520" t="n">
        <v>68</v>
      </c>
      <c r="F520" s="5" t="str">
        <f>=$K$5+$K$4*D520</f>
      </c>
      <c r="G520" s="5" t="str">
        <f>=E520-F520</f>
      </c>
    </row>
    <row r="521">
      <c r="A521" t="n">
        <v>163976</v>
      </c>
      <c r="B521" t="s">
        <v>2263</v>
      </c>
      <c r="C521" t="s">
        <v>163</v>
      </c>
      <c r="D521" t="n">
        <v>22</v>
      </c>
      <c r="E521" t="n">
        <v>67.4</v>
      </c>
      <c r="F521" s="5" t="str">
        <f>=$K$5+$K$4*D521</f>
      </c>
      <c r="G521" s="5" t="str">
        <f>=E521-F521</f>
      </c>
    </row>
    <row r="522">
      <c r="A522" t="n">
        <v>164076</v>
      </c>
      <c r="B522" t="s">
        <v>2265</v>
      </c>
      <c r="C522" t="s">
        <v>149</v>
      </c>
      <c r="D522" t="n">
        <v>33</v>
      </c>
      <c r="E522" t="n">
        <v>67.6</v>
      </c>
      <c r="F522" s="5" t="str">
        <f>=$K$5+$K$4*D522</f>
      </c>
      <c r="G522" s="5" t="str">
        <f>=E522-F522</f>
      </c>
    </row>
    <row r="523">
      <c r="A523" t="n">
        <v>164173</v>
      </c>
      <c r="B523" t="s">
        <v>2268</v>
      </c>
      <c r="C523" t="s">
        <v>163</v>
      </c>
      <c r="D523" t="n">
        <v>29</v>
      </c>
      <c r="E523" t="n">
        <v>66.4</v>
      </c>
      <c r="F523" s="5" t="str">
        <f>=$K$5+$K$4*D523</f>
      </c>
      <c r="G523" s="5" t="str">
        <f>=E523-F523</f>
      </c>
    </row>
    <row r="524">
      <c r="A524" t="n">
        <v>164216</v>
      </c>
      <c r="B524" t="s">
        <v>2270</v>
      </c>
      <c r="C524" t="s">
        <v>163</v>
      </c>
      <c r="D524" t="n">
        <v>21</v>
      </c>
      <c r="E524" t="n">
        <v>74.1</v>
      </c>
      <c r="F524" s="5" t="str">
        <f>=$K$5+$K$4*D524</f>
      </c>
      <c r="G524" s="5" t="str">
        <f>=E524-F524</f>
      </c>
    </row>
    <row r="525">
      <c r="A525" t="n">
        <v>164270</v>
      </c>
      <c r="B525" t="s">
        <v>2272</v>
      </c>
      <c r="C525" t="s">
        <v>163</v>
      </c>
      <c r="D525" t="n">
        <v>34</v>
      </c>
      <c r="E525" t="n">
        <v>63.8</v>
      </c>
      <c r="F525" s="5" t="str">
        <f>=$K$5+$K$4*D525</f>
      </c>
      <c r="G525" s="5" t="str">
        <f>=E525-F525</f>
      </c>
    </row>
    <row r="526">
      <c r="A526" t="n">
        <v>164368</v>
      </c>
      <c r="B526" t="s">
        <v>2274</v>
      </c>
      <c r="C526" t="s">
        <v>163</v>
      </c>
      <c r="D526" t="n">
        <v>8</v>
      </c>
      <c r="E526" t="n">
        <v>65.8</v>
      </c>
      <c r="F526" s="5" t="str">
        <f>=$K$5+$K$4*D526</f>
      </c>
      <c r="G526" s="5" t="str">
        <f>=E526-F526</f>
      </c>
    </row>
    <row r="527">
      <c r="A527" t="n">
        <v>164447</v>
      </c>
      <c r="B527" t="s">
        <v>2277</v>
      </c>
      <c r="C527" t="s">
        <v>163</v>
      </c>
      <c r="D527" t="n">
        <v>50</v>
      </c>
      <c r="E527" t="n">
        <v>42.3</v>
      </c>
      <c r="F527" s="5" t="str">
        <f>=$K$5+$K$4*D527</f>
      </c>
      <c r="G527" s="5" t="str">
        <f>=E527-F527</f>
      </c>
    </row>
    <row r="528">
      <c r="A528" t="n">
        <v>164465</v>
      </c>
      <c r="B528" t="s">
        <v>2278</v>
      </c>
      <c r="C528" t="s">
        <v>163</v>
      </c>
      <c r="D528" t="n">
        <v>22</v>
      </c>
      <c r="E528" t="n">
        <v>93.4</v>
      </c>
      <c r="F528" s="5" t="str">
        <f>=$K$5+$K$4*D528</f>
      </c>
      <c r="G528" s="5" t="str">
        <f>=E528-F528</f>
      </c>
    </row>
    <row r="529">
      <c r="A529" t="n">
        <v>164492</v>
      </c>
      <c r="B529" t="s">
        <v>2280</v>
      </c>
      <c r="C529" t="s">
        <v>163</v>
      </c>
      <c r="D529" t="n">
        <v>34</v>
      </c>
      <c r="E529" t="n">
        <v>40.4</v>
      </c>
      <c r="F529" s="5" t="str">
        <f>=$K$5+$K$4*D529</f>
      </c>
      <c r="G529" s="5" t="str">
        <f>=E529-F529</f>
      </c>
    </row>
    <row r="530">
      <c r="A530" t="n">
        <v>164562</v>
      </c>
      <c r="B530" t="s">
        <v>2284</v>
      </c>
      <c r="C530" t="s">
        <v>163</v>
      </c>
      <c r="D530" t="n">
        <v>19</v>
      </c>
      <c r="E530" t="n">
        <v>74.6</v>
      </c>
      <c r="F530" s="5" t="str">
        <f>=$K$5+$K$4*D530</f>
      </c>
      <c r="G530" s="5" t="str">
        <f>=E530-F530</f>
      </c>
    </row>
    <row r="531">
      <c r="A531" t="n">
        <v>164580</v>
      </c>
      <c r="B531" t="s">
        <v>2286</v>
      </c>
      <c r="C531" t="s">
        <v>163</v>
      </c>
      <c r="D531" t="n">
        <v>14</v>
      </c>
      <c r="E531" t="n">
        <v>92.4</v>
      </c>
      <c r="F531" s="5" t="str">
        <f>=$K$5+$K$4*D531</f>
      </c>
      <c r="G531" s="5" t="str">
        <f>=E531-F531</f>
      </c>
    </row>
    <row r="532">
      <c r="A532" t="n">
        <v>164632</v>
      </c>
      <c r="B532" t="s">
        <v>2291</v>
      </c>
      <c r="C532" t="s">
        <v>163</v>
      </c>
      <c r="D532" t="n">
        <v>66</v>
      </c>
      <c r="E532" t="n">
        <v>56.9</v>
      </c>
      <c r="F532" s="5" t="str">
        <f>=$K$5+$K$4*D532</f>
      </c>
      <c r="G532" s="5" t="str">
        <f>=E532-F532</f>
      </c>
    </row>
    <row r="533">
      <c r="A533" t="n">
        <v>164739</v>
      </c>
      <c r="B533" t="s">
        <v>2293</v>
      </c>
      <c r="C533" t="s">
        <v>163</v>
      </c>
      <c r="D533" t="n">
        <v>15</v>
      </c>
      <c r="E533" t="n">
        <v>88.2</v>
      </c>
      <c r="F533" s="5" t="str">
        <f>=$K$5+$K$4*D533</f>
      </c>
      <c r="G533" s="5" t="str">
        <f>=E533-F533</f>
      </c>
    </row>
    <row r="534">
      <c r="A534" t="n">
        <v>164748</v>
      </c>
      <c r="B534" t="s">
        <v>2295</v>
      </c>
      <c r="C534" t="s">
        <v>163</v>
      </c>
      <c r="D534" t="n">
        <v>15</v>
      </c>
      <c r="E534" t="n">
        <v>67.2</v>
      </c>
      <c r="F534" s="5" t="str">
        <f>=$K$5+$K$4*D534</f>
      </c>
      <c r="G534" s="5" t="str">
        <f>=E534-F534</f>
      </c>
    </row>
    <row r="535">
      <c r="A535" t="n">
        <v>164924</v>
      </c>
      <c r="B535" t="s">
        <v>2302</v>
      </c>
      <c r="C535" t="s">
        <v>163</v>
      </c>
      <c r="D535" t="n">
        <v>13</v>
      </c>
      <c r="E535" t="n">
        <v>91</v>
      </c>
      <c r="F535" s="5" t="str">
        <f>=$K$5+$K$4*D535</f>
      </c>
      <c r="G535" s="5" t="str">
        <f>=E535-F535</f>
      </c>
    </row>
    <row r="536">
      <c r="A536" t="n">
        <v>164988</v>
      </c>
      <c r="B536" t="s">
        <v>2304</v>
      </c>
      <c r="C536" t="s">
        <v>163</v>
      </c>
      <c r="D536" t="n">
        <v>18</v>
      </c>
      <c r="E536" t="n">
        <v>90</v>
      </c>
      <c r="F536" s="5" t="str">
        <f>=$K$5+$K$4*D536</f>
      </c>
      <c r="G536" s="5" t="str">
        <f>=E536-F536</f>
      </c>
    </row>
    <row r="537">
      <c r="A537" t="n">
        <v>165015</v>
      </c>
      <c r="B537" t="s">
        <v>2305</v>
      </c>
      <c r="C537" t="s">
        <v>163</v>
      </c>
      <c r="D537" t="n">
        <v>14</v>
      </c>
      <c r="E537" t="n">
        <v>86.1</v>
      </c>
      <c r="F537" s="5" t="str">
        <f>=$K$5+$K$4*D537</f>
      </c>
      <c r="G537" s="5" t="str">
        <f>=E537-F537</f>
      </c>
    </row>
    <row r="538">
      <c r="A538" t="n">
        <v>165024</v>
      </c>
      <c r="B538" t="s">
        <v>2306</v>
      </c>
      <c r="C538" t="s">
        <v>149</v>
      </c>
      <c r="D538" t="n">
        <v>30</v>
      </c>
      <c r="E538" t="n">
        <v>54.6</v>
      </c>
      <c r="F538" s="5" t="str">
        <f>=$K$5+$K$4*D538</f>
      </c>
      <c r="G538" s="5" t="str">
        <f>=E538-F538</f>
      </c>
    </row>
    <row r="539">
      <c r="A539" t="n">
        <v>165334</v>
      </c>
      <c r="B539" t="s">
        <v>2319</v>
      </c>
      <c r="C539" t="s">
        <v>163</v>
      </c>
      <c r="D539" t="n">
        <v>21</v>
      </c>
      <c r="E539" t="n">
        <v>77.1</v>
      </c>
      <c r="F539" s="5" t="str">
        <f>=$K$5+$K$4*D539</f>
      </c>
      <c r="G539" s="5" t="str">
        <f>=E539-F539</f>
      </c>
    </row>
    <row r="540">
      <c r="A540" t="n">
        <v>165529</v>
      </c>
      <c r="B540" t="s">
        <v>2322</v>
      </c>
      <c r="C540" t="s">
        <v>163</v>
      </c>
      <c r="D540" t="n">
        <v>28</v>
      </c>
      <c r="E540" t="n">
        <v>48.3</v>
      </c>
      <c r="F540" s="5" t="str">
        <f>=$K$5+$K$4*D540</f>
      </c>
      <c r="G540" s="5" t="str">
        <f>=E540-F540</f>
      </c>
    </row>
    <row r="541">
      <c r="A541" t="n">
        <v>165574</v>
      </c>
      <c r="B541" t="s">
        <v>2325</v>
      </c>
      <c r="C541" t="s">
        <v>163</v>
      </c>
      <c r="D541" t="n">
        <v>30</v>
      </c>
      <c r="E541" t="n">
        <v>37.4</v>
      </c>
      <c r="F541" s="5" t="str">
        <f>=$K$5+$K$4*D541</f>
      </c>
      <c r="G541" s="5" t="str">
        <f>=E541-F541</f>
      </c>
    </row>
    <row r="542">
      <c r="A542" t="n">
        <v>165644</v>
      </c>
      <c r="B542" t="s">
        <v>2329</v>
      </c>
      <c r="C542" t="s">
        <v>163</v>
      </c>
      <c r="D542" t="n">
        <v>35</v>
      </c>
      <c r="E542" t="n">
        <v>35.3</v>
      </c>
      <c r="F542" s="5" t="str">
        <f>=$K$5+$K$4*D542</f>
      </c>
      <c r="G542" s="5" t="str">
        <f>=E542-F542</f>
      </c>
    </row>
    <row r="543">
      <c r="A543" t="n">
        <v>165662</v>
      </c>
      <c r="B543" t="s">
        <v>2330</v>
      </c>
      <c r="C543" t="s">
        <v>163</v>
      </c>
      <c r="D543" t="n">
        <v>15</v>
      </c>
      <c r="E543" t="n">
        <v>79.3</v>
      </c>
      <c r="F543" s="5" t="str">
        <f>=$K$5+$K$4*D543</f>
      </c>
      <c r="G543" s="5" t="str">
        <f>=E543-F543</f>
      </c>
    </row>
    <row r="544">
      <c r="A544" t="n">
        <v>165671</v>
      </c>
      <c r="B544" t="s">
        <v>2331</v>
      </c>
      <c r="C544" t="s">
        <v>163</v>
      </c>
      <c r="D544" t="n">
        <v>20</v>
      </c>
      <c r="E544" t="n">
        <v>65.8</v>
      </c>
      <c r="F544" s="5" t="str">
        <f>=$K$5+$K$4*D544</f>
      </c>
      <c r="G544" s="5" t="str">
        <f>=E544-F544</f>
      </c>
    </row>
    <row r="545">
      <c r="A545" t="n">
        <v>165699</v>
      </c>
      <c r="B545" t="s">
        <v>2332</v>
      </c>
      <c r="C545" t="s">
        <v>163</v>
      </c>
      <c r="D545" t="n">
        <v>13</v>
      </c>
      <c r="E545" t="n">
        <v>75</v>
      </c>
      <c r="F545" s="5" t="str">
        <f>=$K$5+$K$4*D545</f>
      </c>
      <c r="G545" s="5" t="str">
        <f>=E545-F545</f>
      </c>
    </row>
    <row r="546">
      <c r="A546" t="n">
        <v>165802</v>
      </c>
      <c r="B546" t="s">
        <v>2335</v>
      </c>
      <c r="C546" t="s">
        <v>163</v>
      </c>
      <c r="D546" t="n">
        <v>42</v>
      </c>
      <c r="E546" t="n">
        <v>30.8</v>
      </c>
      <c r="F546" s="5" t="str">
        <f>=$K$5+$K$4*D546</f>
      </c>
      <c r="G546" s="5" t="str">
        <f>=E546-F546</f>
      </c>
    </row>
    <row r="547">
      <c r="A547" t="n">
        <v>165820</v>
      </c>
      <c r="B547" t="s">
        <v>2336</v>
      </c>
      <c r="C547" t="s">
        <v>149</v>
      </c>
      <c r="D547" t="n">
        <v>31</v>
      </c>
      <c r="E547" t="n">
        <v>52.7</v>
      </c>
      <c r="F547" s="5" t="str">
        <f>=$K$5+$K$4*D547</f>
      </c>
      <c r="G547" s="5" t="str">
        <f>=E547-F547</f>
      </c>
    </row>
    <row r="548">
      <c r="A548" t="n">
        <v>165866</v>
      </c>
      <c r="B548" t="s">
        <v>2338</v>
      </c>
      <c r="C548" t="s">
        <v>149</v>
      </c>
      <c r="D548" t="n">
        <v>34</v>
      </c>
      <c r="E548" t="n">
        <v>49.5</v>
      </c>
      <c r="F548" s="5" t="str">
        <f>=$K$5+$K$4*D548</f>
      </c>
      <c r="G548" s="5" t="str">
        <f>=E548-F548</f>
      </c>
    </row>
    <row r="549">
      <c r="A549" t="n">
        <v>165936</v>
      </c>
      <c r="B549" t="s">
        <v>2341</v>
      </c>
      <c r="C549" t="s">
        <v>163</v>
      </c>
      <c r="D549" t="n">
        <v>21</v>
      </c>
      <c r="E549" t="n">
        <v>67.6</v>
      </c>
      <c r="F549" s="5" t="str">
        <f>=$K$5+$K$4*D549</f>
      </c>
      <c r="G549" s="5" t="str">
        <f>=E549-F549</f>
      </c>
    </row>
    <row r="550">
      <c r="A550" t="n">
        <v>166018</v>
      </c>
      <c r="B550" t="s">
        <v>2347</v>
      </c>
      <c r="C550" t="s">
        <v>163</v>
      </c>
      <c r="D550" t="n">
        <v>38</v>
      </c>
      <c r="E550" t="n">
        <v>57.2</v>
      </c>
      <c r="F550" s="5" t="str">
        <f>=$K$5+$K$4*D550</f>
      </c>
      <c r="G550" s="5" t="str">
        <f>=E550-F550</f>
      </c>
    </row>
    <row r="551">
      <c r="A551" t="n">
        <v>166027</v>
      </c>
      <c r="B551" t="s">
        <v>2348</v>
      </c>
      <c r="C551" t="s">
        <v>163</v>
      </c>
      <c r="D551" t="n">
        <v>16</v>
      </c>
      <c r="E551" t="n">
        <v>97.3</v>
      </c>
      <c r="F551" s="5" t="str">
        <f>=$K$5+$K$4*D551</f>
      </c>
      <c r="G551" s="5" t="str">
        <f>=E551-F551</f>
      </c>
    </row>
    <row r="552">
      <c r="A552" t="n">
        <v>166124</v>
      </c>
      <c r="B552" t="s">
        <v>2352</v>
      </c>
      <c r="C552" t="s">
        <v>163</v>
      </c>
      <c r="D552" t="n">
        <v>15</v>
      </c>
      <c r="E552" t="n">
        <v>89.6</v>
      </c>
      <c r="F552" s="5" t="str">
        <f>=$K$5+$K$4*D552</f>
      </c>
      <c r="G552" s="5" t="str">
        <f>=E552-F552</f>
      </c>
    </row>
    <row r="553">
      <c r="A553" t="n">
        <v>166391</v>
      </c>
      <c r="B553" t="s">
        <v>2355</v>
      </c>
      <c r="C553" t="s">
        <v>163</v>
      </c>
      <c r="D553" t="n">
        <v>32</v>
      </c>
      <c r="E553" t="n">
        <v>53.2</v>
      </c>
      <c r="F553" s="5" t="str">
        <f>=$K$5+$K$4*D553</f>
      </c>
      <c r="G553" s="5" t="str">
        <f>=E553-F553</f>
      </c>
    </row>
    <row r="554">
      <c r="A554" t="n">
        <v>166452</v>
      </c>
      <c r="B554" t="s">
        <v>2358</v>
      </c>
      <c r="C554" t="s">
        <v>163</v>
      </c>
      <c r="D554" t="n">
        <v>28</v>
      </c>
      <c r="E554" t="n">
        <v>61.7</v>
      </c>
      <c r="F554" s="5" t="str">
        <f>=$K$5+$K$4*D554</f>
      </c>
      <c r="G554" s="5" t="str">
        <f>=E554-F554</f>
      </c>
    </row>
    <row r="555">
      <c r="A555" t="n">
        <v>166513</v>
      </c>
      <c r="B555" t="s">
        <v>2362</v>
      </c>
      <c r="C555" t="s">
        <v>149</v>
      </c>
      <c r="D555" t="n">
        <v>27</v>
      </c>
      <c r="E555" t="n">
        <v>70.1</v>
      </c>
      <c r="F555" s="5" t="str">
        <f>=$K$5+$K$4*D555</f>
      </c>
      <c r="G555" s="5" t="str">
        <f>=E555-F555</f>
      </c>
    </row>
    <row r="556">
      <c r="A556" t="n">
        <v>166629</v>
      </c>
      <c r="B556" t="s">
        <v>2363</v>
      </c>
      <c r="C556" t="s">
        <v>149</v>
      </c>
      <c r="D556" t="n">
        <v>20</v>
      </c>
      <c r="E556" t="n">
        <v>83.4</v>
      </c>
      <c r="F556" s="5" t="str">
        <f>=$K$5+$K$4*D556</f>
      </c>
      <c r="G556" s="5" t="str">
        <f>=E556-F556</f>
      </c>
    </row>
    <row r="557">
      <c r="A557" t="n">
        <v>166638</v>
      </c>
      <c r="B557" t="s">
        <v>2364</v>
      </c>
      <c r="C557" t="s">
        <v>149</v>
      </c>
      <c r="D557" t="n">
        <v>43</v>
      </c>
      <c r="E557" t="n">
        <v>51.1</v>
      </c>
      <c r="F557" s="5" t="str">
        <f>=$K$5+$K$4*D557</f>
      </c>
      <c r="G557" s="5" t="str">
        <f>=E557-F557</f>
      </c>
    </row>
    <row r="558">
      <c r="A558" t="n">
        <v>166656</v>
      </c>
      <c r="B558" t="s">
        <v>2367</v>
      </c>
      <c r="C558" t="s">
        <v>163</v>
      </c>
      <c r="D558" t="n">
        <v>28</v>
      </c>
      <c r="E558" t="n">
        <v>64.5</v>
      </c>
      <c r="F558" s="5" t="str">
        <f>=$K$5+$K$4*D558</f>
      </c>
      <c r="G558" s="5" t="str">
        <f>=E558-F558</f>
      </c>
    </row>
    <row r="559">
      <c r="A559" t="n">
        <v>166674</v>
      </c>
      <c r="B559" t="s">
        <v>2368</v>
      </c>
      <c r="C559" t="s">
        <v>149</v>
      </c>
      <c r="D559" t="n">
        <v>28</v>
      </c>
      <c r="E559" t="n">
        <v>69.2</v>
      </c>
      <c r="F559" s="5" t="str">
        <f>=$K$5+$K$4*D559</f>
      </c>
      <c r="G559" s="5" t="str">
        <f>=E559-F559</f>
      </c>
    </row>
    <row r="560">
      <c r="A560" t="n">
        <v>166683</v>
      </c>
      <c r="B560" t="s">
        <v>2369</v>
      </c>
      <c r="C560" t="s">
        <v>163</v>
      </c>
      <c r="D560" t="n">
        <v>19</v>
      </c>
      <c r="E560" t="n">
        <v>96.1</v>
      </c>
      <c r="F560" s="5" t="str">
        <f>=$K$5+$K$4*D560</f>
      </c>
      <c r="G560" s="5" t="str">
        <f>=E560-F560</f>
      </c>
    </row>
    <row r="561">
      <c r="A561" t="n">
        <v>166692</v>
      </c>
      <c r="B561" t="s">
        <v>2370</v>
      </c>
      <c r="C561" t="s">
        <v>149</v>
      </c>
      <c r="D561" t="n">
        <v>17</v>
      </c>
      <c r="E561" t="n">
        <v>79.1</v>
      </c>
      <c r="F561" s="5" t="str">
        <f>=$K$5+$K$4*D561</f>
      </c>
      <c r="G561" s="5" t="str">
        <f>=E561-F561</f>
      </c>
    </row>
    <row r="562">
      <c r="A562" t="n">
        <v>166850</v>
      </c>
      <c r="B562" t="s">
        <v>2376</v>
      </c>
      <c r="C562" t="s">
        <v>163</v>
      </c>
      <c r="D562" t="n">
        <v>15</v>
      </c>
      <c r="E562" t="n">
        <v>72.1</v>
      </c>
      <c r="F562" s="5" t="str">
        <f>=$K$5+$K$4*D562</f>
      </c>
      <c r="G562" s="5" t="str">
        <f>=E562-F562</f>
      </c>
    </row>
    <row r="563">
      <c r="A563" t="n">
        <v>166911</v>
      </c>
      <c r="B563" t="s">
        <v>2381</v>
      </c>
      <c r="C563" t="s">
        <v>163</v>
      </c>
      <c r="D563" t="n">
        <v>33</v>
      </c>
      <c r="E563" t="n">
        <v>61.5</v>
      </c>
      <c r="F563" s="5" t="str">
        <f>=$K$5+$K$4*D563</f>
      </c>
      <c r="G563" s="5" t="str">
        <f>=E563-F563</f>
      </c>
    </row>
    <row r="564">
      <c r="A564" t="n">
        <v>166939</v>
      </c>
      <c r="B564" t="s">
        <v>2382</v>
      </c>
      <c r="C564" t="s">
        <v>163</v>
      </c>
      <c r="D564" t="n">
        <v>20</v>
      </c>
      <c r="E564" t="n">
        <v>85</v>
      </c>
      <c r="F564" s="5" t="str">
        <f>=$K$5+$K$4*D564</f>
      </c>
      <c r="G564" s="5" t="str">
        <f>=E564-F564</f>
      </c>
    </row>
    <row r="565">
      <c r="A565" t="n">
        <v>167057</v>
      </c>
      <c r="B565" t="s">
        <v>2388</v>
      </c>
      <c r="C565" t="s">
        <v>163</v>
      </c>
      <c r="D565" t="n">
        <v>8</v>
      </c>
      <c r="E565" t="n">
        <v>77.8</v>
      </c>
      <c r="F565" s="5" t="str">
        <f>=$K$5+$K$4*D565</f>
      </c>
      <c r="G565" s="5" t="str">
        <f>=E565-F565</f>
      </c>
    </row>
    <row r="566">
      <c r="A566" t="n">
        <v>167260</v>
      </c>
      <c r="B566" t="s">
        <v>2391</v>
      </c>
      <c r="C566" t="s">
        <v>163</v>
      </c>
      <c r="D566" t="n">
        <v>30</v>
      </c>
      <c r="E566" t="n">
        <v>63.6</v>
      </c>
      <c r="F566" s="5" t="str">
        <f>=$K$5+$K$4*D566</f>
      </c>
      <c r="G566" s="5" t="str">
        <f>=E566-F566</f>
      </c>
    </row>
    <row r="567">
      <c r="A567" t="n">
        <v>167288</v>
      </c>
      <c r="B567" t="s">
        <v>2393</v>
      </c>
      <c r="C567" t="s">
        <v>149</v>
      </c>
      <c r="D567" t="n">
        <v>40</v>
      </c>
      <c r="E567" t="n">
        <v>49.1</v>
      </c>
      <c r="F567" s="5" t="str">
        <f>=$K$5+$K$4*D567</f>
      </c>
      <c r="G567" s="5" t="str">
        <f>=E567-F567</f>
      </c>
    </row>
    <row r="568">
      <c r="A568" t="n">
        <v>167358</v>
      </c>
      <c r="B568" t="s">
        <v>2398</v>
      </c>
      <c r="C568" t="s">
        <v>163</v>
      </c>
      <c r="D568" t="n">
        <v>12</v>
      </c>
      <c r="E568" t="n">
        <v>90.4</v>
      </c>
      <c r="F568" s="5" t="str">
        <f>=$K$5+$K$4*D568</f>
      </c>
      <c r="G568" s="5" t="str">
        <f>=E568-F568</f>
      </c>
    </row>
    <row r="569">
      <c r="A569" t="n">
        <v>167394</v>
      </c>
      <c r="B569" t="s">
        <v>2401</v>
      </c>
      <c r="C569" t="s">
        <v>163</v>
      </c>
      <c r="D569" t="n">
        <v>42</v>
      </c>
      <c r="E569" t="n">
        <v>64.7</v>
      </c>
      <c r="F569" s="5" t="str">
        <f>=$K$5+$K$4*D569</f>
      </c>
      <c r="G569" s="5" t="str">
        <f>=E569-F569</f>
      </c>
    </row>
    <row r="570">
      <c r="A570" t="n">
        <v>167598</v>
      </c>
      <c r="B570" t="s">
        <v>2407</v>
      </c>
      <c r="C570" t="s">
        <v>163</v>
      </c>
      <c r="D570" t="n">
        <v>28</v>
      </c>
      <c r="E570" t="n">
        <v>69.1</v>
      </c>
      <c r="F570" s="5" t="str">
        <f>=$K$5+$K$4*D570</f>
      </c>
      <c r="G570" s="5" t="str">
        <f>=E570-F570</f>
      </c>
    </row>
    <row r="571">
      <c r="A571" t="n">
        <v>167729</v>
      </c>
      <c r="B571" t="s">
        <v>2412</v>
      </c>
      <c r="C571" t="s">
        <v>149</v>
      </c>
      <c r="D571" t="n">
        <v>35</v>
      </c>
      <c r="E571" t="n">
        <v>55</v>
      </c>
      <c r="F571" s="5" t="str">
        <f>=$K$5+$K$4*D571</f>
      </c>
      <c r="G571" s="5" t="str">
        <f>=E571-F571</f>
      </c>
    </row>
    <row r="572">
      <c r="A572" t="n">
        <v>167783</v>
      </c>
      <c r="B572" t="s">
        <v>2414</v>
      </c>
      <c r="C572" t="s">
        <v>163</v>
      </c>
      <c r="D572" t="n">
        <v>30</v>
      </c>
      <c r="E572" t="n">
        <v>71.2</v>
      </c>
      <c r="F572" s="5" t="str">
        <f>=$K$5+$K$4*D572</f>
      </c>
      <c r="G572" s="5" t="str">
        <f>=E572-F572</f>
      </c>
    </row>
    <row r="573">
      <c r="A573" t="n">
        <v>167835</v>
      </c>
      <c r="B573" t="s">
        <v>2417</v>
      </c>
      <c r="C573" t="s">
        <v>163</v>
      </c>
      <c r="D573" t="n">
        <v>18</v>
      </c>
      <c r="E573" t="n">
        <v>89.7</v>
      </c>
      <c r="F573" s="5" t="str">
        <f>=$K$5+$K$4*D573</f>
      </c>
      <c r="G573" s="5" t="str">
        <f>=E573-F573</f>
      </c>
    </row>
    <row r="574">
      <c r="A574" t="n">
        <v>167899</v>
      </c>
      <c r="B574" t="s">
        <v>2420</v>
      </c>
      <c r="C574" t="s">
        <v>163</v>
      </c>
      <c r="D574" t="n">
        <v>22</v>
      </c>
      <c r="E574" t="n">
        <v>67.6</v>
      </c>
      <c r="F574" s="5" t="str">
        <f>=$K$5+$K$4*D574</f>
      </c>
      <c r="G574" s="5" t="str">
        <f>=E574-F574</f>
      </c>
    </row>
    <row r="575">
      <c r="A575" t="n">
        <v>167987</v>
      </c>
      <c r="B575" t="s">
        <v>2422</v>
      </c>
      <c r="C575" t="s">
        <v>149</v>
      </c>
      <c r="D575" t="n">
        <v>36</v>
      </c>
      <c r="E575" t="n">
        <v>49</v>
      </c>
      <c r="F575" s="5" t="str">
        <f>=$K$5+$K$4*D575</f>
      </c>
      <c r="G575" s="5" t="str">
        <f>=E575-F575</f>
      </c>
    </row>
    <row r="576">
      <c r="A576" t="n">
        <v>167996</v>
      </c>
      <c r="B576" t="s">
        <v>2424</v>
      </c>
      <c r="C576" t="s">
        <v>163</v>
      </c>
      <c r="D576" t="n">
        <v>15</v>
      </c>
      <c r="E576" t="n">
        <v>80.8</v>
      </c>
      <c r="F576" s="5" t="str">
        <f>=$K$5+$K$4*D576</f>
      </c>
      <c r="G576" s="5" t="str">
        <f>=E576-F576</f>
      </c>
    </row>
    <row r="577">
      <c r="A577" t="n">
        <v>168005</v>
      </c>
      <c r="B577" t="s">
        <v>2426</v>
      </c>
      <c r="C577" t="s">
        <v>163</v>
      </c>
      <c r="D577" t="n">
        <v>27</v>
      </c>
      <c r="E577" t="n">
        <v>59.7</v>
      </c>
      <c r="F577" s="5" t="str">
        <f>=$K$5+$K$4*D577</f>
      </c>
      <c r="G577" s="5" t="str">
        <f>=E577-F577</f>
      </c>
    </row>
    <row r="578">
      <c r="A578" t="n">
        <v>168148</v>
      </c>
      <c r="B578" t="s">
        <v>2429</v>
      </c>
      <c r="C578" t="s">
        <v>163</v>
      </c>
      <c r="D578" t="n">
        <v>12</v>
      </c>
      <c r="E578" t="n">
        <v>93.4</v>
      </c>
      <c r="F578" s="5" t="str">
        <f>=$K$5+$K$4*D578</f>
      </c>
      <c r="G578" s="5" t="str">
        <f>=E578-F578</f>
      </c>
    </row>
    <row r="579">
      <c r="A579" t="n">
        <v>168218</v>
      </c>
      <c r="B579" t="s">
        <v>2430</v>
      </c>
      <c r="C579" t="s">
        <v>163</v>
      </c>
      <c r="D579" t="n">
        <v>21</v>
      </c>
      <c r="E579" t="n">
        <v>91.2</v>
      </c>
      <c r="F579" s="5" t="str">
        <f>=$K$5+$K$4*D579</f>
      </c>
      <c r="G579" s="5" t="str">
        <f>=E579-F579</f>
      </c>
    </row>
    <row r="580">
      <c r="A580" t="n">
        <v>168227</v>
      </c>
      <c r="B580" t="s">
        <v>2431</v>
      </c>
      <c r="C580" t="s">
        <v>163</v>
      </c>
      <c r="D580" t="n">
        <v>23</v>
      </c>
      <c r="E580" t="n">
        <v>68.8</v>
      </c>
      <c r="F580" s="5" t="str">
        <f>=$K$5+$K$4*D580</f>
      </c>
      <c r="G580" s="5" t="str">
        <f>=E580-F580</f>
      </c>
    </row>
    <row r="581">
      <c r="A581" t="n">
        <v>168254</v>
      </c>
      <c r="B581" t="s">
        <v>2432</v>
      </c>
      <c r="C581" t="s">
        <v>163</v>
      </c>
      <c r="D581" t="n">
        <v>25</v>
      </c>
      <c r="E581" t="n">
        <v>63.9</v>
      </c>
      <c r="F581" s="5" t="str">
        <f>=$K$5+$K$4*D581</f>
      </c>
      <c r="G581" s="5" t="str">
        <f>=E581-F581</f>
      </c>
    </row>
    <row r="582">
      <c r="A582" t="n">
        <v>168263</v>
      </c>
      <c r="B582" t="s">
        <v>2433</v>
      </c>
      <c r="C582" t="s">
        <v>149</v>
      </c>
      <c r="D582" t="n">
        <v>33</v>
      </c>
      <c r="E582" t="n">
        <v>54.9</v>
      </c>
      <c r="F582" s="5" t="str">
        <f>=$K$5+$K$4*D582</f>
      </c>
      <c r="G582" s="5" t="str">
        <f>=E582-F582</f>
      </c>
    </row>
    <row r="583">
      <c r="A583" t="n">
        <v>168281</v>
      </c>
      <c r="B583" t="s">
        <v>2435</v>
      </c>
      <c r="C583" t="s">
        <v>163</v>
      </c>
      <c r="D583" t="n">
        <v>20</v>
      </c>
      <c r="E583" t="n">
        <v>75.7</v>
      </c>
      <c r="F583" s="5" t="str">
        <f>=$K$5+$K$4*D583</f>
      </c>
      <c r="G583" s="5" t="str">
        <f>=E583-F583</f>
      </c>
    </row>
    <row r="584">
      <c r="A584" t="n">
        <v>168342</v>
      </c>
      <c r="B584" t="s">
        <v>2437</v>
      </c>
      <c r="C584" t="s">
        <v>163</v>
      </c>
      <c r="D584" t="n">
        <v>17</v>
      </c>
      <c r="E584" t="n">
        <v>96.6</v>
      </c>
      <c r="F584" s="5" t="str">
        <f>=$K$5+$K$4*D584</f>
      </c>
      <c r="G584" s="5" t="str">
        <f>=E584-F584</f>
      </c>
    </row>
    <row r="585">
      <c r="A585" t="n">
        <v>168421</v>
      </c>
      <c r="B585" t="s">
        <v>2439</v>
      </c>
      <c r="C585" t="s">
        <v>163</v>
      </c>
      <c r="D585" t="n">
        <v>10</v>
      </c>
      <c r="E585" t="n">
        <v>88.4</v>
      </c>
      <c r="F585" s="5" t="str">
        <f>=$K$5+$K$4*D585</f>
      </c>
      <c r="G585" s="5" t="str">
        <f>=E585-F585</f>
      </c>
    </row>
    <row r="586">
      <c r="A586" t="n">
        <v>168430</v>
      </c>
      <c r="B586" t="s">
        <v>2440</v>
      </c>
      <c r="C586" t="s">
        <v>149</v>
      </c>
      <c r="D586" t="n">
        <v>29</v>
      </c>
      <c r="E586" t="n">
        <v>55.5</v>
      </c>
      <c r="F586" s="5" t="str">
        <f>=$K$5+$K$4*D586</f>
      </c>
      <c r="G586" s="5" t="str">
        <f>=E586-F586</f>
      </c>
    </row>
    <row r="587">
      <c r="A587" t="n">
        <v>168528</v>
      </c>
      <c r="B587" t="s">
        <v>2441</v>
      </c>
      <c r="C587" t="s">
        <v>163</v>
      </c>
      <c r="D587" t="n">
        <v>31</v>
      </c>
      <c r="E587" t="n">
        <v>52.9</v>
      </c>
      <c r="F587" s="5" t="str">
        <f>=$K$5+$K$4*D587</f>
      </c>
      <c r="G587" s="5" t="str">
        <f>=E587-F587</f>
      </c>
    </row>
    <row r="588">
      <c r="A588" t="n">
        <v>168546</v>
      </c>
      <c r="B588" t="s">
        <v>2443</v>
      </c>
      <c r="C588" t="s">
        <v>163</v>
      </c>
      <c r="D588" t="n">
        <v>45</v>
      </c>
      <c r="E588" t="n">
        <v>57.1</v>
      </c>
      <c r="F588" s="5" t="str">
        <f>=$K$5+$K$4*D588</f>
      </c>
      <c r="G588" s="5" t="str">
        <f>=E588-F588</f>
      </c>
    </row>
    <row r="589">
      <c r="A589" t="n">
        <v>168591</v>
      </c>
      <c r="B589" t="s">
        <v>2449</v>
      </c>
      <c r="C589" t="s">
        <v>163</v>
      </c>
      <c r="D589" t="n">
        <v>21</v>
      </c>
      <c r="E589" t="n">
        <v>63.7</v>
      </c>
      <c r="F589" s="5" t="str">
        <f>=$K$5+$K$4*D589</f>
      </c>
      <c r="G589" s="5" t="str">
        <f>=E589-F589</f>
      </c>
    </row>
    <row r="590">
      <c r="A590" t="n">
        <v>168740</v>
      </c>
      <c r="B590" t="s">
        <v>2453</v>
      </c>
      <c r="C590" t="s">
        <v>163</v>
      </c>
      <c r="D590" t="n">
        <v>22</v>
      </c>
      <c r="E590" t="n">
        <v>65.9</v>
      </c>
      <c r="F590" s="5" t="str">
        <f>=$K$5+$K$4*D590</f>
      </c>
      <c r="G590" s="5" t="str">
        <f>=E590-F590</f>
      </c>
    </row>
    <row r="591">
      <c r="A591" t="n">
        <v>168786</v>
      </c>
      <c r="B591" t="s">
        <v>2455</v>
      </c>
      <c r="C591" t="s">
        <v>163</v>
      </c>
      <c r="D591" t="n">
        <v>23</v>
      </c>
      <c r="E591" t="n">
        <v>62.2</v>
      </c>
      <c r="F591" s="5" t="str">
        <f>=$K$5+$K$4*D591</f>
      </c>
      <c r="G591" s="5" t="str">
        <f>=E591-F591</f>
      </c>
    </row>
    <row r="592">
      <c r="A592" t="n">
        <v>168847</v>
      </c>
      <c r="B592" t="s">
        <v>2457</v>
      </c>
      <c r="C592" t="s">
        <v>163</v>
      </c>
      <c r="D592" t="n">
        <v>38</v>
      </c>
      <c r="E592" t="n">
        <v>25.4</v>
      </c>
      <c r="F592" s="5" t="str">
        <f>=$K$5+$K$4*D592</f>
      </c>
      <c r="G592" s="5" t="str">
        <f>=E592-F592</f>
      </c>
    </row>
    <row r="593">
      <c r="A593" t="n">
        <v>169080</v>
      </c>
      <c r="B593" t="s">
        <v>2463</v>
      </c>
      <c r="C593" t="s">
        <v>163</v>
      </c>
      <c r="D593" t="n">
        <v>14</v>
      </c>
      <c r="E593" t="n">
        <v>77.4</v>
      </c>
      <c r="F593" s="5" t="str">
        <f>=$K$5+$K$4*D593</f>
      </c>
      <c r="G593" s="5" t="str">
        <f>=E593-F593</f>
      </c>
    </row>
    <row r="594">
      <c r="A594" t="n">
        <v>169248</v>
      </c>
      <c r="B594" t="s">
        <v>2468</v>
      </c>
      <c r="C594" t="s">
        <v>149</v>
      </c>
      <c r="D594" t="n">
        <v>31</v>
      </c>
      <c r="E594" t="n">
        <v>61.8</v>
      </c>
      <c r="F594" s="5" t="str">
        <f>=$K$5+$K$4*D594</f>
      </c>
      <c r="G594" s="5" t="str">
        <f>=E594-F594</f>
      </c>
    </row>
    <row r="595">
      <c r="A595" t="n">
        <v>169363</v>
      </c>
      <c r="B595" t="s">
        <v>2475</v>
      </c>
      <c r="C595" t="s">
        <v>163</v>
      </c>
      <c r="D595" t="n">
        <v>24</v>
      </c>
      <c r="E595" t="n">
        <v>48.9</v>
      </c>
      <c r="F595" s="5" t="str">
        <f>=$K$5+$K$4*D595</f>
      </c>
      <c r="G595" s="5" t="str">
        <f>=E595-F595</f>
      </c>
    </row>
    <row r="596">
      <c r="A596" t="n">
        <v>169442</v>
      </c>
      <c r="B596" t="s">
        <v>2479</v>
      </c>
      <c r="C596" t="s">
        <v>163</v>
      </c>
      <c r="D596" t="n">
        <v>28</v>
      </c>
      <c r="E596" t="n">
        <v>69.6</v>
      </c>
      <c r="F596" s="5" t="str">
        <f>=$K$5+$K$4*D596</f>
      </c>
      <c r="G596" s="5" t="str">
        <f>=E596-F596</f>
      </c>
    </row>
    <row r="597">
      <c r="A597" t="n">
        <v>169479</v>
      </c>
      <c r="B597" t="s">
        <v>2481</v>
      </c>
      <c r="C597" t="s">
        <v>163</v>
      </c>
      <c r="D597" t="n">
        <v>30</v>
      </c>
      <c r="E597" t="n">
        <v>51.5</v>
      </c>
      <c r="F597" s="5" t="str">
        <f>=$K$5+$K$4*D597</f>
      </c>
      <c r="G597" s="5" t="str">
        <f>=E597-F597</f>
      </c>
    </row>
    <row r="598">
      <c r="A598" t="n">
        <v>169716</v>
      </c>
      <c r="B598" t="s">
        <v>2489</v>
      </c>
      <c r="C598" t="s">
        <v>163</v>
      </c>
      <c r="D598" t="n">
        <v>25</v>
      </c>
      <c r="E598" t="n">
        <v>68.1</v>
      </c>
      <c r="F598" s="5" t="str">
        <f>=$K$5+$K$4*D598</f>
      </c>
      <c r="G598" s="5" t="str">
        <f>=E598-F598</f>
      </c>
    </row>
    <row r="599">
      <c r="A599" t="n">
        <v>169798</v>
      </c>
      <c r="B599" t="s">
        <v>2492</v>
      </c>
      <c r="C599" t="s">
        <v>149</v>
      </c>
      <c r="D599" t="n">
        <v>37</v>
      </c>
      <c r="E599" t="n">
        <v>45.5</v>
      </c>
      <c r="F599" s="5" t="str">
        <f>=$K$5+$K$4*D599</f>
      </c>
      <c r="G599" s="5" t="str">
        <f>=E599-F599</f>
      </c>
    </row>
    <row r="600">
      <c r="A600" t="n">
        <v>169910</v>
      </c>
      <c r="B600" t="s">
        <v>2495</v>
      </c>
      <c r="C600" t="s">
        <v>149</v>
      </c>
      <c r="D600" t="n">
        <v>34</v>
      </c>
      <c r="E600" t="n">
        <v>53.6</v>
      </c>
      <c r="F600" s="5" t="str">
        <f>=$K$5+$K$4*D600</f>
      </c>
      <c r="G600" s="5" t="str">
        <f>=E600-F600</f>
      </c>
    </row>
    <row r="601">
      <c r="A601" t="n">
        <v>169983</v>
      </c>
      <c r="B601" t="s">
        <v>2499</v>
      </c>
      <c r="C601" t="s">
        <v>163</v>
      </c>
      <c r="D601" t="n">
        <v>17</v>
      </c>
      <c r="E601" t="n">
        <v>70.5</v>
      </c>
      <c r="F601" s="5" t="str">
        <f>=$K$5+$K$4*D601</f>
      </c>
      <c r="G601" s="5" t="str">
        <f>=E601-F601</f>
      </c>
    </row>
    <row r="602">
      <c r="A602" t="n">
        <v>170000</v>
      </c>
      <c r="B602" t="s">
        <v>2502</v>
      </c>
      <c r="C602" t="s">
        <v>163</v>
      </c>
      <c r="D602" t="n">
        <v>50</v>
      </c>
      <c r="E602" t="n">
        <v>46.5</v>
      </c>
      <c r="F602" s="5" t="str">
        <f>=$K$5+$K$4*D602</f>
      </c>
      <c r="G602" s="5" t="str">
        <f>=E602-F602</f>
      </c>
    </row>
    <row r="603">
      <c r="A603" t="n">
        <v>170037</v>
      </c>
      <c r="B603" t="s">
        <v>2504</v>
      </c>
      <c r="C603" t="s">
        <v>163</v>
      </c>
      <c r="D603" t="n">
        <v>30</v>
      </c>
      <c r="E603" t="n">
        <v>65.7</v>
      </c>
      <c r="F603" s="5" t="str">
        <f>=$K$5+$K$4*D603</f>
      </c>
      <c r="G603" s="5" t="str">
        <f>=E603-F603</f>
      </c>
    </row>
    <row r="604">
      <c r="A604" t="n">
        <v>170082</v>
      </c>
      <c r="B604" t="s">
        <v>2506</v>
      </c>
      <c r="C604" t="s">
        <v>149</v>
      </c>
      <c r="D604" t="n">
        <v>26</v>
      </c>
      <c r="E604" t="n">
        <v>68.6</v>
      </c>
      <c r="F604" s="5" t="str">
        <f>=$K$5+$K$4*D604</f>
      </c>
      <c r="G604" s="5" t="str">
        <f>=E604-F604</f>
      </c>
    </row>
    <row r="605">
      <c r="A605" t="n">
        <v>170286</v>
      </c>
      <c r="B605" t="s">
        <v>2512</v>
      </c>
      <c r="C605" t="s">
        <v>163</v>
      </c>
      <c r="D605" t="n">
        <v>0</v>
      </c>
      <c r="E605" t="n">
        <v>84.8</v>
      </c>
      <c r="F605" s="5" t="str">
        <f>=$K$5+$K$4*D605</f>
      </c>
      <c r="G605" s="5" t="str">
        <f>=E605-F605</f>
      </c>
    </row>
    <row r="606">
      <c r="A606" t="n">
        <v>170301</v>
      </c>
      <c r="B606" t="s">
        <v>2513</v>
      </c>
      <c r="C606" t="s">
        <v>163</v>
      </c>
      <c r="D606" t="n">
        <v>16</v>
      </c>
      <c r="E606" t="n">
        <v>82.3</v>
      </c>
      <c r="F606" s="5" t="str">
        <f>=$K$5+$K$4*D606</f>
      </c>
      <c r="G606" s="5" t="str">
        <f>=E606-F606</f>
      </c>
    </row>
    <row r="607">
      <c r="A607" t="n">
        <v>170532</v>
      </c>
      <c r="B607" t="s">
        <v>2516</v>
      </c>
      <c r="C607" t="s">
        <v>163</v>
      </c>
      <c r="D607" t="n">
        <v>23</v>
      </c>
      <c r="E607" t="n">
        <v>81.7</v>
      </c>
      <c r="F607" s="5" t="str">
        <f>=$K$5+$K$4*D607</f>
      </c>
      <c r="G607" s="5" t="str">
        <f>=E607-F607</f>
      </c>
    </row>
    <row r="608">
      <c r="A608" t="n">
        <v>170639</v>
      </c>
      <c r="B608" t="s">
        <v>2525</v>
      </c>
      <c r="C608" t="s">
        <v>149</v>
      </c>
      <c r="D608" t="n">
        <v>29</v>
      </c>
      <c r="E608" t="n">
        <v>56.3</v>
      </c>
      <c r="F608" s="5" t="str">
        <f>=$K$5+$K$4*D608</f>
      </c>
      <c r="G608" s="5" t="str">
        <f>=E608-F608</f>
      </c>
    </row>
    <row r="609">
      <c r="A609" t="n">
        <v>170675</v>
      </c>
      <c r="B609" t="s">
        <v>2528</v>
      </c>
      <c r="C609" t="s">
        <v>163</v>
      </c>
      <c r="D609" t="n">
        <v>17</v>
      </c>
      <c r="E609" t="n">
        <v>62.3</v>
      </c>
      <c r="F609" s="5" t="str">
        <f>=$K$5+$K$4*D609</f>
      </c>
      <c r="G609" s="5" t="str">
        <f>=E609-F609</f>
      </c>
    </row>
    <row r="610">
      <c r="A610" t="n">
        <v>170806</v>
      </c>
      <c r="B610" t="s">
        <v>2532</v>
      </c>
      <c r="C610" t="s">
        <v>163</v>
      </c>
      <c r="D610" t="n">
        <v>30</v>
      </c>
      <c r="E610" t="n">
        <v>58.1</v>
      </c>
      <c r="F610" s="5" t="str">
        <f>=$K$5+$K$4*D610</f>
      </c>
      <c r="G610" s="5" t="str">
        <f>=E610-F610</f>
      </c>
    </row>
    <row r="611">
      <c r="A611" t="n">
        <v>170967</v>
      </c>
      <c r="B611" t="s">
        <v>2534</v>
      </c>
      <c r="C611" t="s">
        <v>163</v>
      </c>
      <c r="D611" t="n">
        <v>31</v>
      </c>
      <c r="E611" t="n">
        <v>40.8</v>
      </c>
      <c r="F611" s="5" t="str">
        <f>=$K$5+$K$4*D611</f>
      </c>
      <c r="G611" s="5" t="str">
        <f>=E611-F611</f>
      </c>
    </row>
    <row r="612">
      <c r="A612" t="n">
        <v>170976</v>
      </c>
      <c r="B612" t="s">
        <v>2536</v>
      </c>
      <c r="C612" t="s">
        <v>149</v>
      </c>
      <c r="D612" t="n">
        <v>18</v>
      </c>
      <c r="E612" t="n">
        <v>93.2</v>
      </c>
      <c r="F612" s="5" t="str">
        <f>=$K$5+$K$4*D612</f>
      </c>
      <c r="G612" s="5" t="str">
        <f>=E612-F612</f>
      </c>
    </row>
    <row r="613">
      <c r="A613" t="n">
        <v>171100</v>
      </c>
      <c r="B613" t="s">
        <v>2538</v>
      </c>
      <c r="C613" t="s">
        <v>149</v>
      </c>
      <c r="D613" t="n">
        <v>20</v>
      </c>
      <c r="E613" t="n">
        <v>82.5</v>
      </c>
      <c r="F613" s="5" t="str">
        <f>=$K$5+$K$4*D613</f>
      </c>
      <c r="G613" s="5" t="str">
        <f>=E613-F613</f>
      </c>
    </row>
    <row r="614">
      <c r="A614" t="n">
        <v>171128</v>
      </c>
      <c r="B614" t="s">
        <v>2540</v>
      </c>
      <c r="C614" t="s">
        <v>149</v>
      </c>
      <c r="D614" t="n">
        <v>18</v>
      </c>
      <c r="E614" t="n">
        <v>68.7</v>
      </c>
      <c r="F614" s="5" t="str">
        <f>=$K$5+$K$4*D614</f>
      </c>
      <c r="G614" s="5" t="str">
        <f>=E614-F614</f>
      </c>
    </row>
    <row r="615">
      <c r="A615" t="n">
        <v>171137</v>
      </c>
      <c r="B615" t="s">
        <v>2542</v>
      </c>
      <c r="C615" t="s">
        <v>149</v>
      </c>
      <c r="D615" t="n">
        <v>44</v>
      </c>
      <c r="E615" t="n">
        <v>56.5</v>
      </c>
      <c r="F615" s="5" t="str">
        <f>=$K$5+$K$4*D615</f>
      </c>
      <c r="G615" s="5" t="str">
        <f>=E615-F615</f>
      </c>
    </row>
    <row r="616">
      <c r="A616" t="n">
        <v>171146</v>
      </c>
      <c r="B616" t="s">
        <v>2543</v>
      </c>
      <c r="C616" t="s">
        <v>149</v>
      </c>
      <c r="D616" t="n">
        <v>35</v>
      </c>
      <c r="E616" t="n">
        <v>44.6</v>
      </c>
      <c r="F616" s="5" t="str">
        <f>=$K$5+$K$4*D616</f>
      </c>
      <c r="G616" s="5" t="str">
        <f>=E616-F616</f>
      </c>
    </row>
    <row r="617">
      <c r="A617" t="n">
        <v>171456</v>
      </c>
      <c r="B617" t="s">
        <v>2552</v>
      </c>
      <c r="C617" t="s">
        <v>149</v>
      </c>
      <c r="D617" t="n">
        <v>27</v>
      </c>
      <c r="E617" t="n">
        <v>53.5</v>
      </c>
      <c r="F617" s="5" t="str">
        <f>=$K$5+$K$4*D617</f>
      </c>
      <c r="G617" s="5" t="str">
        <f>=E617-F617</f>
      </c>
    </row>
    <row r="618">
      <c r="A618" t="n">
        <v>171492</v>
      </c>
      <c r="B618" t="s">
        <v>2556</v>
      </c>
      <c r="C618" t="s">
        <v>163</v>
      </c>
      <c r="D618" t="n">
        <v>25</v>
      </c>
      <c r="E618" t="n">
        <v>61.1</v>
      </c>
      <c r="F618" s="5" t="str">
        <f>=$K$5+$K$4*D618</f>
      </c>
      <c r="G618" s="5" t="str">
        <f>=E618-F618</f>
      </c>
    </row>
    <row r="619">
      <c r="A619" t="n">
        <v>171571</v>
      </c>
      <c r="B619" t="s">
        <v>2560</v>
      </c>
      <c r="C619" t="s">
        <v>149</v>
      </c>
      <c r="D619" t="n">
        <v>30</v>
      </c>
      <c r="E619" t="n">
        <v>56.9</v>
      </c>
      <c r="F619" s="5" t="str">
        <f>=$K$5+$K$4*D619</f>
      </c>
      <c r="G619" s="5" t="str">
        <f>=E619-F619</f>
      </c>
    </row>
    <row r="620">
      <c r="A620" t="n">
        <v>171599</v>
      </c>
      <c r="B620" t="s">
        <v>2561</v>
      </c>
      <c r="C620" t="s">
        <v>163</v>
      </c>
      <c r="D620" t="n">
        <v>42</v>
      </c>
      <c r="E620" t="n">
        <v>37</v>
      </c>
      <c r="F620" s="5" t="str">
        <f>=$K$5+$K$4*D620</f>
      </c>
      <c r="G620" s="5" t="str">
        <f>=E620-F620</f>
      </c>
    </row>
    <row r="621">
      <c r="A621" t="n">
        <v>172051</v>
      </c>
      <c r="B621" t="s">
        <v>2570</v>
      </c>
      <c r="C621" t="s">
        <v>149</v>
      </c>
      <c r="D621" t="n">
        <v>32</v>
      </c>
      <c r="E621" t="n">
        <v>53.8</v>
      </c>
      <c r="F621" s="5" t="str">
        <f>=$K$5+$K$4*D621</f>
      </c>
      <c r="G621" s="5" t="str">
        <f>=E621-F621</f>
      </c>
    </row>
    <row r="622">
      <c r="A622" t="n">
        <v>172264</v>
      </c>
      <c r="B622" t="s">
        <v>2572</v>
      </c>
      <c r="C622" t="s">
        <v>163</v>
      </c>
      <c r="D622" t="n">
        <v>31</v>
      </c>
      <c r="E622" t="n">
        <v>51.3</v>
      </c>
      <c r="F622" s="5" t="str">
        <f>=$K$5+$K$4*D622</f>
      </c>
      <c r="G622" s="5" t="str">
        <f>=E622-F622</f>
      </c>
    </row>
    <row r="623">
      <c r="A623" t="n">
        <v>172334</v>
      </c>
      <c r="B623" t="s">
        <v>2577</v>
      </c>
      <c r="C623" t="s">
        <v>163</v>
      </c>
      <c r="D623" t="n">
        <v>26</v>
      </c>
      <c r="E623" t="n">
        <v>59.5</v>
      </c>
      <c r="F623" s="5" t="str">
        <f>=$K$5+$K$4*D623</f>
      </c>
      <c r="G623" s="5" t="str">
        <f>=E623-F623</f>
      </c>
    </row>
    <row r="624">
      <c r="A624" t="n">
        <v>172644</v>
      </c>
      <c r="B624" t="s">
        <v>2587</v>
      </c>
      <c r="C624" t="s">
        <v>149</v>
      </c>
      <c r="D624" t="n">
        <v>43</v>
      </c>
      <c r="E624" t="n">
        <v>56.5</v>
      </c>
      <c r="F624" s="5" t="str">
        <f>=$K$5+$K$4*D624</f>
      </c>
      <c r="G624" s="5" t="str">
        <f>=E624-F624</f>
      </c>
    </row>
    <row r="625">
      <c r="A625" t="n">
        <v>172699</v>
      </c>
      <c r="B625" t="s">
        <v>2592</v>
      </c>
      <c r="C625" t="s">
        <v>149</v>
      </c>
      <c r="D625" t="n">
        <v>25</v>
      </c>
      <c r="E625" t="n">
        <v>57.8</v>
      </c>
      <c r="F625" s="5" t="str">
        <f>=$K$5+$K$4*D625</f>
      </c>
      <c r="G625" s="5" t="str">
        <f>=E625-F625</f>
      </c>
    </row>
    <row r="626">
      <c r="A626" t="n">
        <v>173045</v>
      </c>
      <c r="B626" t="s">
        <v>2600</v>
      </c>
      <c r="C626" t="s">
        <v>163</v>
      </c>
      <c r="D626" t="n">
        <v>51</v>
      </c>
      <c r="E626" t="n">
        <v>52.4</v>
      </c>
      <c r="F626" s="5" t="str">
        <f>=$K$5+$K$4*D626</f>
      </c>
      <c r="G626" s="5" t="str">
        <f>=E626-F626</f>
      </c>
    </row>
    <row r="627">
      <c r="A627" t="n">
        <v>173124</v>
      </c>
      <c r="B627" t="s">
        <v>2605</v>
      </c>
      <c r="C627" t="s">
        <v>149</v>
      </c>
      <c r="D627" t="n">
        <v>26</v>
      </c>
      <c r="E627" t="n">
        <v>51.9</v>
      </c>
      <c r="F627" s="5" t="str">
        <f>=$K$5+$K$4*D627</f>
      </c>
      <c r="G627" s="5" t="str">
        <f>=E627-F627</f>
      </c>
    </row>
    <row r="628">
      <c r="A628" t="n">
        <v>173142</v>
      </c>
      <c r="B628" t="s">
        <v>2606</v>
      </c>
      <c r="C628" t="s">
        <v>163</v>
      </c>
      <c r="D628" t="n">
        <v>22</v>
      </c>
      <c r="E628" t="n">
        <v>59.6</v>
      </c>
      <c r="F628" s="5" t="str">
        <f>=$K$5+$K$4*D628</f>
      </c>
      <c r="G628" s="5" t="str">
        <f>=E628-F628</f>
      </c>
    </row>
    <row r="629">
      <c r="A629" t="n">
        <v>173160</v>
      </c>
      <c r="B629" t="s">
        <v>1676</v>
      </c>
      <c r="C629" t="s">
        <v>163</v>
      </c>
      <c r="D629" t="n">
        <v>19</v>
      </c>
      <c r="E629" t="n">
        <v>74.5</v>
      </c>
      <c r="F629" s="5" t="str">
        <f>=$K$5+$K$4*D629</f>
      </c>
      <c r="G629" s="5" t="str">
        <f>=E629-F629</f>
      </c>
    </row>
    <row r="630">
      <c r="A630" t="n">
        <v>173258</v>
      </c>
      <c r="B630" t="s">
        <v>2611</v>
      </c>
      <c r="C630" t="s">
        <v>163</v>
      </c>
      <c r="D630" t="n">
        <v>14</v>
      </c>
      <c r="E630" t="n">
        <v>91.2</v>
      </c>
      <c r="F630" s="5" t="str">
        <f>=$K$5+$K$4*D630</f>
      </c>
      <c r="G630" s="5" t="str">
        <f>=E630-F630</f>
      </c>
    </row>
    <row r="631">
      <c r="A631" t="n">
        <v>173300</v>
      </c>
      <c r="B631" t="s">
        <v>2613</v>
      </c>
      <c r="C631" t="s">
        <v>163</v>
      </c>
      <c r="D631" t="n">
        <v>20</v>
      </c>
      <c r="E631" t="n">
        <v>71.8</v>
      </c>
      <c r="F631" s="5" t="str">
        <f>=$K$5+$K$4*D631</f>
      </c>
      <c r="G631" s="5" t="str">
        <f>=E631-F631</f>
      </c>
    </row>
    <row r="632">
      <c r="A632" t="n">
        <v>173328</v>
      </c>
      <c r="B632" t="s">
        <v>2615</v>
      </c>
      <c r="C632" t="s">
        <v>163</v>
      </c>
      <c r="D632" t="n">
        <v>34</v>
      </c>
      <c r="E632" t="n">
        <v>57.6</v>
      </c>
      <c r="F632" s="5" t="str">
        <f>=$K$5+$K$4*D632</f>
      </c>
      <c r="G632" s="5" t="str">
        <f>=E632-F632</f>
      </c>
    </row>
    <row r="633">
      <c r="A633" t="n">
        <v>173452</v>
      </c>
      <c r="B633" t="s">
        <v>2618</v>
      </c>
      <c r="C633" t="s">
        <v>163</v>
      </c>
      <c r="D633" t="n">
        <v>23</v>
      </c>
      <c r="E633" t="n">
        <v>71.4</v>
      </c>
      <c r="F633" s="5" t="str">
        <f>=$K$5+$K$4*D633</f>
      </c>
      <c r="G633" s="5" t="str">
        <f>=E633-F633</f>
      </c>
    </row>
    <row r="634">
      <c r="A634" t="n">
        <v>173647</v>
      </c>
      <c r="B634" t="s">
        <v>2626</v>
      </c>
      <c r="C634" t="s">
        <v>163</v>
      </c>
      <c r="D634" t="n">
        <v>21</v>
      </c>
      <c r="E634" t="n">
        <v>75.9</v>
      </c>
      <c r="F634" s="5" t="str">
        <f>=$K$5+$K$4*D634</f>
      </c>
      <c r="G634" s="5" t="str">
        <f>=E634-F634</f>
      </c>
    </row>
    <row r="635">
      <c r="A635" t="n">
        <v>173665</v>
      </c>
      <c r="B635" t="s">
        <v>2628</v>
      </c>
      <c r="C635" t="s">
        <v>163</v>
      </c>
      <c r="D635" t="n">
        <v>40</v>
      </c>
      <c r="E635" t="n">
        <v>57.7</v>
      </c>
      <c r="F635" s="5" t="str">
        <f>=$K$5+$K$4*D635</f>
      </c>
      <c r="G635" s="5" t="str">
        <f>=E635-F635</f>
      </c>
    </row>
    <row r="636">
      <c r="A636" t="n">
        <v>173902</v>
      </c>
      <c r="B636" t="s">
        <v>2639</v>
      </c>
      <c r="C636" t="s">
        <v>163</v>
      </c>
      <c r="D636" t="n">
        <v>17</v>
      </c>
      <c r="E636" t="n">
        <v>90.4</v>
      </c>
      <c r="F636" s="5" t="str">
        <f>=$K$5+$K$4*D636</f>
      </c>
      <c r="G636" s="5" t="str">
        <f>=E636-F636</f>
      </c>
    </row>
    <row r="637">
      <c r="A637" t="n">
        <v>173920</v>
      </c>
      <c r="B637" t="s">
        <v>2642</v>
      </c>
      <c r="C637" t="s">
        <v>149</v>
      </c>
      <c r="D637" t="n">
        <v>20</v>
      </c>
      <c r="E637" t="n">
        <v>53.5</v>
      </c>
      <c r="F637" s="5" t="str">
        <f>=$K$5+$K$4*D637</f>
      </c>
      <c r="G637" s="5" t="str">
        <f>=E637-F637</f>
      </c>
    </row>
    <row r="638">
      <c r="A638" t="n">
        <v>174020</v>
      </c>
      <c r="B638" t="s">
        <v>2645</v>
      </c>
      <c r="C638" t="s">
        <v>149</v>
      </c>
      <c r="D638" t="n">
        <v>44</v>
      </c>
      <c r="E638" t="n">
        <v>38.4</v>
      </c>
      <c r="F638" s="5" t="str">
        <f>=$K$5+$K$4*D638</f>
      </c>
      <c r="G638" s="5" t="str">
        <f>=E638-F638</f>
      </c>
    </row>
    <row r="639">
      <c r="A639" t="n">
        <v>174066</v>
      </c>
      <c r="B639" t="s">
        <v>2646</v>
      </c>
      <c r="C639" t="s">
        <v>149</v>
      </c>
      <c r="D639" t="n">
        <v>17</v>
      </c>
      <c r="E639" t="n">
        <v>84.8</v>
      </c>
      <c r="F639" s="5" t="str">
        <f>=$K$5+$K$4*D639</f>
      </c>
      <c r="G639" s="5" t="str">
        <f>=E639-F639</f>
      </c>
    </row>
    <row r="640">
      <c r="A640" t="n">
        <v>174075</v>
      </c>
      <c r="B640" t="s">
        <v>2647</v>
      </c>
      <c r="C640" t="s">
        <v>149</v>
      </c>
      <c r="D640" t="n">
        <v>19</v>
      </c>
      <c r="E640" t="n">
        <v>49.7</v>
      </c>
      <c r="F640" s="5" t="str">
        <f>=$K$5+$K$4*D640</f>
      </c>
      <c r="G640" s="5" t="str">
        <f>=E640-F640</f>
      </c>
    </row>
    <row r="641">
      <c r="A641" t="n">
        <v>174127</v>
      </c>
      <c r="B641" t="s">
        <v>2649</v>
      </c>
      <c r="C641" t="s">
        <v>163</v>
      </c>
      <c r="D641" t="n">
        <v>40</v>
      </c>
      <c r="E641" t="n">
        <v>69.2</v>
      </c>
      <c r="F641" s="5" t="str">
        <f>=$K$5+$K$4*D641</f>
      </c>
      <c r="G641" s="5" t="str">
        <f>=E641-F641</f>
      </c>
    </row>
    <row r="642">
      <c r="A642" t="n">
        <v>174233</v>
      </c>
      <c r="B642" t="s">
        <v>2655</v>
      </c>
      <c r="C642" t="s">
        <v>149</v>
      </c>
      <c r="D642" t="n">
        <v>18</v>
      </c>
      <c r="E642" t="n">
        <v>64.5</v>
      </c>
      <c r="F642" s="5" t="str">
        <f>=$K$5+$K$4*D642</f>
      </c>
      <c r="G642" s="5" t="str">
        <f>=E642-F642</f>
      </c>
    </row>
    <row r="643">
      <c r="A643" t="n">
        <v>174251</v>
      </c>
      <c r="B643" t="s">
        <v>2656</v>
      </c>
      <c r="C643" t="s">
        <v>149</v>
      </c>
      <c r="D643" t="n">
        <v>31</v>
      </c>
      <c r="E643" t="n">
        <v>61.9</v>
      </c>
      <c r="F643" s="5" t="str">
        <f>=$K$5+$K$4*D643</f>
      </c>
      <c r="G643" s="5" t="str">
        <f>=E643-F643</f>
      </c>
    </row>
    <row r="644">
      <c r="A644" t="n">
        <v>174358</v>
      </c>
      <c r="B644" t="s">
        <v>2660</v>
      </c>
      <c r="C644" t="s">
        <v>149</v>
      </c>
      <c r="D644" t="n">
        <v>27</v>
      </c>
      <c r="E644" t="n">
        <v>53.7</v>
      </c>
      <c r="F644" s="5" t="str">
        <f>=$K$5+$K$4*D644</f>
      </c>
      <c r="G644" s="5" t="str">
        <f>=E644-F644</f>
      </c>
    </row>
    <row r="645">
      <c r="A645" t="n">
        <v>174437</v>
      </c>
      <c r="B645" t="s">
        <v>2663</v>
      </c>
      <c r="C645" t="s">
        <v>163</v>
      </c>
      <c r="D645" t="n">
        <v>43</v>
      </c>
      <c r="E645" t="n">
        <v>62.4</v>
      </c>
      <c r="F645" s="5" t="str">
        <f>=$K$5+$K$4*D645</f>
      </c>
      <c r="G645" s="5" t="str">
        <f>=E645-F645</f>
      </c>
    </row>
    <row r="646">
      <c r="A646" t="n">
        <v>174491</v>
      </c>
      <c r="B646" t="s">
        <v>2666</v>
      </c>
      <c r="C646" t="s">
        <v>163</v>
      </c>
      <c r="D646" t="n">
        <v>15</v>
      </c>
      <c r="E646" t="n">
        <v>66.8</v>
      </c>
      <c r="F646" s="5" t="str">
        <f>=$K$5+$K$4*D646</f>
      </c>
      <c r="G646" s="5" t="str">
        <f>=E646-F646</f>
      </c>
    </row>
    <row r="647">
      <c r="A647" t="n">
        <v>174747</v>
      </c>
      <c r="B647" t="s">
        <v>2672</v>
      </c>
      <c r="C647" t="s">
        <v>163</v>
      </c>
      <c r="D647" t="n">
        <v>19</v>
      </c>
      <c r="E647" t="n">
        <v>83</v>
      </c>
      <c r="F647" s="5" t="str">
        <f>=$K$5+$K$4*D647</f>
      </c>
      <c r="G647" s="5" t="str">
        <f>=E647-F647</f>
      </c>
    </row>
    <row r="648">
      <c r="A648" t="n">
        <v>174783</v>
      </c>
      <c r="B648" t="s">
        <v>2674</v>
      </c>
      <c r="C648" t="s">
        <v>149</v>
      </c>
      <c r="D648" t="n">
        <v>20</v>
      </c>
      <c r="E648" t="n">
        <v>45.6</v>
      </c>
      <c r="F648" s="5" t="str">
        <f>=$K$5+$K$4*D648</f>
      </c>
      <c r="G648" s="5" t="str">
        <f>=E648-F648</f>
      </c>
    </row>
    <row r="649">
      <c r="A649" t="n">
        <v>174792</v>
      </c>
      <c r="B649" t="s">
        <v>2675</v>
      </c>
      <c r="C649" t="s">
        <v>163</v>
      </c>
      <c r="D649" t="n">
        <v>18</v>
      </c>
      <c r="E649" t="n">
        <v>75.7</v>
      </c>
      <c r="F649" s="5" t="str">
        <f>=$K$5+$K$4*D649</f>
      </c>
      <c r="G649" s="5" t="str">
        <f>=E649-F649</f>
      </c>
    </row>
    <row r="650">
      <c r="A650" t="n">
        <v>174817</v>
      </c>
      <c r="B650" t="s">
        <v>2677</v>
      </c>
      <c r="C650" t="s">
        <v>163</v>
      </c>
      <c r="D650" t="n">
        <v>22</v>
      </c>
      <c r="E650" t="n">
        <v>67.7</v>
      </c>
      <c r="F650" s="5" t="str">
        <f>=$K$5+$K$4*D650</f>
      </c>
      <c r="G650" s="5" t="str">
        <f>=E650-F650</f>
      </c>
    </row>
    <row r="651">
      <c r="A651" t="n">
        <v>174844</v>
      </c>
      <c r="B651" t="s">
        <v>2679</v>
      </c>
      <c r="C651" t="s">
        <v>163</v>
      </c>
      <c r="D651" t="n">
        <v>20</v>
      </c>
      <c r="E651" t="n">
        <v>83.5</v>
      </c>
      <c r="F651" s="5" t="str">
        <f>=$K$5+$K$4*D651</f>
      </c>
      <c r="G651" s="5" t="str">
        <f>=E651-F651</f>
      </c>
    </row>
    <row r="652">
      <c r="A652" t="n">
        <v>174862</v>
      </c>
      <c r="B652" t="s">
        <v>2680</v>
      </c>
      <c r="C652" t="s">
        <v>163</v>
      </c>
      <c r="D652" t="n">
        <v>24</v>
      </c>
      <c r="E652" t="n">
        <v>62.9</v>
      </c>
      <c r="F652" s="5" t="str">
        <f>=$K$5+$K$4*D652</f>
      </c>
      <c r="G652" s="5" t="str">
        <f>=E652-F652</f>
      </c>
    </row>
    <row r="653">
      <c r="A653" t="n">
        <v>174899</v>
      </c>
      <c r="B653" t="s">
        <v>2682</v>
      </c>
      <c r="C653" t="s">
        <v>163</v>
      </c>
      <c r="D653" t="n">
        <v>23</v>
      </c>
      <c r="E653" t="n">
        <v>63</v>
      </c>
      <c r="F653" s="5" t="str">
        <f>=$K$5+$K$4*D653</f>
      </c>
      <c r="G653" s="5" t="str">
        <f>=E653-F653</f>
      </c>
    </row>
    <row r="654">
      <c r="A654" t="n">
        <v>174914</v>
      </c>
      <c r="B654" t="s">
        <v>2683</v>
      </c>
      <c r="C654" t="s">
        <v>163</v>
      </c>
      <c r="D654" t="n">
        <v>20</v>
      </c>
      <c r="E654" t="n">
        <v>76.8</v>
      </c>
      <c r="F654" s="5" t="str">
        <f>=$K$5+$K$4*D654</f>
      </c>
      <c r="G654" s="5" t="str">
        <f>=E654-F654</f>
      </c>
    </row>
    <row r="655">
      <c r="A655" t="n">
        <v>175005</v>
      </c>
      <c r="B655" t="s">
        <v>2685</v>
      </c>
      <c r="C655" t="s">
        <v>163</v>
      </c>
      <c r="D655" t="n">
        <v>36</v>
      </c>
      <c r="E655" t="n">
        <v>64.3</v>
      </c>
      <c r="F655" s="5" t="str">
        <f>=$K$5+$K$4*D655</f>
      </c>
      <c r="G655" s="5" t="str">
        <f>=E655-F655</f>
      </c>
    </row>
    <row r="656">
      <c r="A656" t="n">
        <v>175078</v>
      </c>
      <c r="B656" t="s">
        <v>2689</v>
      </c>
      <c r="C656" t="s">
        <v>149</v>
      </c>
      <c r="D656" t="n">
        <v>11</v>
      </c>
      <c r="E656" t="n">
        <v>42.6</v>
      </c>
      <c r="F656" s="5" t="str">
        <f>=$K$5+$K$4*D656</f>
      </c>
      <c r="G656" s="5" t="str">
        <f>=E656-F656</f>
      </c>
    </row>
    <row r="657">
      <c r="A657" t="n">
        <v>175272</v>
      </c>
      <c r="B657" t="s">
        <v>2698</v>
      </c>
      <c r="C657" t="s">
        <v>149</v>
      </c>
      <c r="D657" t="n">
        <v>23</v>
      </c>
      <c r="E657" t="n">
        <v>59.9</v>
      </c>
      <c r="F657" s="5" t="str">
        <f>=$K$5+$K$4*D657</f>
      </c>
      <c r="G657" s="5" t="str">
        <f>=E657-F657</f>
      </c>
    </row>
    <row r="658">
      <c r="A658" t="n">
        <v>175342</v>
      </c>
      <c r="B658" t="s">
        <v>2702</v>
      </c>
      <c r="C658" t="s">
        <v>149</v>
      </c>
      <c r="D658" t="n">
        <v>77</v>
      </c>
      <c r="E658" t="n">
        <v>45.3</v>
      </c>
      <c r="F658" s="5" t="str">
        <f>=$K$5+$K$4*D658</f>
      </c>
      <c r="G658" s="5" t="str">
        <f>=E658-F658</f>
      </c>
    </row>
    <row r="659">
      <c r="A659" t="n">
        <v>175421</v>
      </c>
      <c r="B659" t="s">
        <v>2705</v>
      </c>
      <c r="C659" t="s">
        <v>163</v>
      </c>
      <c r="D659" t="n">
        <v>45</v>
      </c>
      <c r="E659" t="n">
        <v>51.4</v>
      </c>
      <c r="F659" s="5" t="str">
        <f>=$K$5+$K$4*D659</f>
      </c>
      <c r="G659" s="5" t="str">
        <f>=E659-F659</f>
      </c>
    </row>
    <row r="660">
      <c r="A660" t="n">
        <v>175430</v>
      </c>
      <c r="B660" t="s">
        <v>2706</v>
      </c>
      <c r="C660" t="s">
        <v>163</v>
      </c>
      <c r="D660" t="n">
        <v>26</v>
      </c>
      <c r="E660" t="n">
        <v>51.2</v>
      </c>
      <c r="F660" s="5" t="str">
        <f>=$K$5+$K$4*D660</f>
      </c>
      <c r="G660" s="5" t="str">
        <f>=E660-F660</f>
      </c>
    </row>
    <row r="661">
      <c r="A661" t="n">
        <v>175616</v>
      </c>
      <c r="B661" t="s">
        <v>2714</v>
      </c>
      <c r="C661" t="s">
        <v>149</v>
      </c>
      <c r="D661" t="n">
        <v>43</v>
      </c>
      <c r="E661" t="n">
        <v>46.9</v>
      </c>
      <c r="F661" s="5" t="str">
        <f>=$K$5+$K$4*D661</f>
      </c>
      <c r="G661" s="5" t="str">
        <f>=E661-F661</f>
      </c>
    </row>
    <row r="662">
      <c r="A662" t="n">
        <v>175856</v>
      </c>
      <c r="B662" t="s">
        <v>2728</v>
      </c>
      <c r="C662" t="s">
        <v>149</v>
      </c>
      <c r="D662" t="n">
        <v>68</v>
      </c>
      <c r="E662" t="n">
        <v>32.2</v>
      </c>
      <c r="F662" s="5" t="str">
        <f>=$K$5+$K$4*D662</f>
      </c>
      <c r="G662" s="5" t="str">
        <f>=E662-F662</f>
      </c>
    </row>
    <row r="663">
      <c r="A663" t="n">
        <v>175980</v>
      </c>
      <c r="B663" t="s">
        <v>2733</v>
      </c>
      <c r="C663" t="s">
        <v>163</v>
      </c>
      <c r="D663" t="n">
        <v>36</v>
      </c>
      <c r="E663" t="n">
        <v>59.6</v>
      </c>
      <c r="F663" s="5" t="str">
        <f>=$K$5+$K$4*D663</f>
      </c>
      <c r="G663" s="5" t="str">
        <f>=E663-F663</f>
      </c>
    </row>
    <row r="664">
      <c r="A664" t="n">
        <v>176017</v>
      </c>
      <c r="B664" t="s">
        <v>2735</v>
      </c>
      <c r="C664" t="s">
        <v>149</v>
      </c>
      <c r="D664" t="n">
        <v>22</v>
      </c>
      <c r="E664" t="n">
        <v>68.5</v>
      </c>
      <c r="F664" s="5" t="str">
        <f>=$K$5+$K$4*D664</f>
      </c>
      <c r="G664" s="5" t="str">
        <f>=E664-F664</f>
      </c>
    </row>
    <row r="665">
      <c r="A665" t="n">
        <v>176035</v>
      </c>
      <c r="B665" t="s">
        <v>2737</v>
      </c>
      <c r="C665" t="s">
        <v>149</v>
      </c>
      <c r="D665" t="n">
        <v>42</v>
      </c>
      <c r="E665" t="n">
        <v>37.3</v>
      </c>
      <c r="F665" s="5" t="str">
        <f>=$K$5+$K$4*D665</f>
      </c>
      <c r="G665" s="5" t="str">
        <f>=E665-F665</f>
      </c>
    </row>
    <row r="666">
      <c r="A666" t="n">
        <v>176044</v>
      </c>
      <c r="B666" t="s">
        <v>2738</v>
      </c>
      <c r="C666" t="s">
        <v>149</v>
      </c>
      <c r="D666" t="n">
        <v>60</v>
      </c>
      <c r="E666" t="n">
        <v>22.1</v>
      </c>
      <c r="F666" s="5" t="str">
        <f>=$K$5+$K$4*D666</f>
      </c>
      <c r="G666" s="5" t="str">
        <f>=E666-F666</f>
      </c>
    </row>
    <row r="667">
      <c r="A667" t="n">
        <v>176053</v>
      </c>
      <c r="B667" t="s">
        <v>2740</v>
      </c>
      <c r="C667" t="s">
        <v>163</v>
      </c>
      <c r="D667" t="n">
        <v>26</v>
      </c>
      <c r="E667" t="n">
        <v>62.8</v>
      </c>
      <c r="F667" s="5" t="str">
        <f>=$K$5+$K$4*D667</f>
      </c>
      <c r="G667" s="5" t="str">
        <f>=E667-F667</f>
      </c>
    </row>
    <row r="668">
      <c r="A668" t="n">
        <v>176080</v>
      </c>
      <c r="B668" t="s">
        <v>2745</v>
      </c>
      <c r="C668" t="s">
        <v>149</v>
      </c>
      <c r="D668" t="n">
        <v>29</v>
      </c>
      <c r="E668" t="n">
        <v>62.9</v>
      </c>
      <c r="F668" s="5" t="str">
        <f>=$K$5+$K$4*D668</f>
      </c>
      <c r="G668" s="5" t="str">
        <f>=E668-F668</f>
      </c>
    </row>
    <row r="669">
      <c r="A669" t="n">
        <v>176318</v>
      </c>
      <c r="B669" t="s">
        <v>2753</v>
      </c>
      <c r="C669" t="s">
        <v>163</v>
      </c>
      <c r="D669" t="n">
        <v>69</v>
      </c>
      <c r="E669" t="n">
        <v>27</v>
      </c>
      <c r="F669" s="5" t="str">
        <f>=$K$5+$K$4*D669</f>
      </c>
      <c r="G669" s="5" t="str">
        <f>=E669-F669</f>
      </c>
    </row>
    <row r="670">
      <c r="A670" t="n">
        <v>176372</v>
      </c>
      <c r="B670" t="s">
        <v>2758</v>
      </c>
      <c r="C670" t="s">
        <v>149</v>
      </c>
      <c r="D670" t="n">
        <v>47</v>
      </c>
      <c r="E670" t="n">
        <v>50.6</v>
      </c>
      <c r="F670" s="5" t="str">
        <f>=$K$5+$K$4*D670</f>
      </c>
      <c r="G670" s="5" t="str">
        <f>=E670-F670</f>
      </c>
    </row>
    <row r="671">
      <c r="A671" t="n">
        <v>176406</v>
      </c>
      <c r="B671" t="s">
        <v>2760</v>
      </c>
      <c r="C671" t="s">
        <v>163</v>
      </c>
      <c r="D671" t="n">
        <v>62</v>
      </c>
      <c r="E671" t="n">
        <v>31.3</v>
      </c>
      <c r="F671" s="5" t="str">
        <f>=$K$5+$K$4*D671</f>
      </c>
      <c r="G671" s="5" t="str">
        <f>=E671-F671</f>
      </c>
    </row>
    <row r="672">
      <c r="A672" t="n">
        <v>176479</v>
      </c>
      <c r="B672" t="s">
        <v>2766</v>
      </c>
      <c r="C672" t="s">
        <v>163</v>
      </c>
      <c r="D672" t="n">
        <v>25</v>
      </c>
      <c r="E672" t="n">
        <v>40.8</v>
      </c>
      <c r="F672" s="5" t="str">
        <f>=$K$5+$K$4*D672</f>
      </c>
      <c r="G672" s="5" t="str">
        <f>=E672-F672</f>
      </c>
    </row>
    <row r="673">
      <c r="A673" t="n">
        <v>176628</v>
      </c>
      <c r="B673" t="s">
        <v>2769</v>
      </c>
      <c r="C673" t="s">
        <v>163</v>
      </c>
      <c r="D673" t="n">
        <v>49</v>
      </c>
      <c r="E673" t="n">
        <v>42.6</v>
      </c>
      <c r="F673" s="5" t="str">
        <f>=$K$5+$K$4*D673</f>
      </c>
      <c r="G673" s="5" t="str">
        <f>=E673-F673</f>
      </c>
    </row>
    <row r="674">
      <c r="A674" t="n">
        <v>176664</v>
      </c>
      <c r="B674" t="s">
        <v>2770</v>
      </c>
      <c r="C674" t="s">
        <v>163</v>
      </c>
      <c r="D674" t="n">
        <v>49</v>
      </c>
      <c r="E674" t="n">
        <v>35.3</v>
      </c>
      <c r="F674" s="5" t="str">
        <f>=$K$5+$K$4*D674</f>
      </c>
      <c r="G674" s="5" t="str">
        <f>=E674-F674</f>
      </c>
    </row>
    <row r="675">
      <c r="A675" t="n">
        <v>176789</v>
      </c>
      <c r="B675" t="s">
        <v>2774</v>
      </c>
      <c r="C675" t="s">
        <v>163</v>
      </c>
      <c r="D675" t="n">
        <v>36</v>
      </c>
      <c r="E675" t="n">
        <v>47.1</v>
      </c>
      <c r="F675" s="5" t="str">
        <f>=$K$5+$K$4*D675</f>
      </c>
      <c r="G675" s="5" t="str">
        <f>=E675-F675</f>
      </c>
    </row>
    <row r="676">
      <c r="A676" t="n">
        <v>176910</v>
      </c>
      <c r="B676" t="s">
        <v>2777</v>
      </c>
      <c r="C676" t="s">
        <v>163</v>
      </c>
      <c r="D676" t="n">
        <v>53</v>
      </c>
      <c r="E676" t="n">
        <v>33.3</v>
      </c>
      <c r="F676" s="5" t="str">
        <f>=$K$5+$K$4*D676</f>
      </c>
      <c r="G676" s="5" t="str">
        <f>=E676-F676</f>
      </c>
    </row>
    <row r="677">
      <c r="A677" t="n">
        <v>176947</v>
      </c>
      <c r="B677" t="s">
        <v>2779</v>
      </c>
      <c r="C677" t="s">
        <v>163</v>
      </c>
      <c r="D677" t="n">
        <v>37</v>
      </c>
      <c r="E677" t="n">
        <v>54.4</v>
      </c>
      <c r="F677" s="5" t="str">
        <f>=$K$5+$K$4*D677</f>
      </c>
      <c r="G677" s="5" t="str">
        <f>=E677-F677</f>
      </c>
    </row>
    <row r="678">
      <c r="A678" t="n">
        <v>176965</v>
      </c>
      <c r="B678" t="s">
        <v>2780</v>
      </c>
      <c r="C678" t="s">
        <v>149</v>
      </c>
      <c r="D678" t="n">
        <v>26</v>
      </c>
      <c r="E678" t="n">
        <v>49.4</v>
      </c>
      <c r="F678" s="5" t="str">
        <f>=$K$5+$K$4*D678</f>
      </c>
      <c r="G678" s="5" t="str">
        <f>=E678-F678</f>
      </c>
    </row>
    <row r="679">
      <c r="A679" t="n">
        <v>177065</v>
      </c>
      <c r="B679" t="s">
        <v>593</v>
      </c>
      <c r="C679" t="s">
        <v>163</v>
      </c>
      <c r="D679" t="n">
        <v>44</v>
      </c>
      <c r="E679" t="n">
        <v>41.8</v>
      </c>
      <c r="F679" s="5" t="str">
        <f>=$K$5+$K$4*D679</f>
      </c>
      <c r="G679" s="5" t="str">
        <f>=E679-F679</f>
      </c>
    </row>
    <row r="680">
      <c r="A680" t="n">
        <v>177117</v>
      </c>
      <c r="B680" t="s">
        <v>2788</v>
      </c>
      <c r="C680" t="s">
        <v>163</v>
      </c>
      <c r="D680" t="n">
        <v>45</v>
      </c>
      <c r="E680" t="n">
        <v>46.7</v>
      </c>
      <c r="F680" s="5" t="str">
        <f>=$K$5+$K$4*D680</f>
      </c>
      <c r="G680" s="5" t="str">
        <f>=E680-F680</f>
      </c>
    </row>
    <row r="681">
      <c r="A681" t="n">
        <v>177144</v>
      </c>
      <c r="B681" t="s">
        <v>2793</v>
      </c>
      <c r="C681" t="s">
        <v>163</v>
      </c>
      <c r="D681" t="n">
        <v>36</v>
      </c>
      <c r="E681" t="n">
        <v>50.2</v>
      </c>
      <c r="F681" s="5" t="str">
        <f>=$K$5+$K$4*D681</f>
      </c>
      <c r="G681" s="5" t="str">
        <f>=E681-F681</f>
      </c>
    </row>
    <row r="682">
      <c r="A682" t="n">
        <v>177214</v>
      </c>
      <c r="B682" t="s">
        <v>2794</v>
      </c>
      <c r="C682" t="s">
        <v>163</v>
      </c>
      <c r="D682" t="n">
        <v>27</v>
      </c>
      <c r="E682" t="n">
        <v>66</v>
      </c>
      <c r="F682" s="5" t="str">
        <f>=$K$5+$K$4*D682</f>
      </c>
      <c r="G682" s="5" t="str">
        <f>=E682-F682</f>
      </c>
    </row>
    <row r="683">
      <c r="A683" t="n">
        <v>177339</v>
      </c>
      <c r="B683" t="s">
        <v>2800</v>
      </c>
      <c r="C683" t="s">
        <v>163</v>
      </c>
      <c r="D683" t="n">
        <v>36</v>
      </c>
      <c r="E683" t="n">
        <v>64</v>
      </c>
      <c r="F683" s="5" t="str">
        <f>=$K$5+$K$4*D683</f>
      </c>
      <c r="G683" s="5" t="str">
        <f>=E683-F683</f>
      </c>
    </row>
    <row r="684">
      <c r="A684" t="n">
        <v>177418</v>
      </c>
      <c r="B684" t="s">
        <v>2801</v>
      </c>
      <c r="C684" t="s">
        <v>163</v>
      </c>
      <c r="D684" t="n">
        <v>48</v>
      </c>
      <c r="E684" t="n">
        <v>56.8</v>
      </c>
      <c r="F684" s="5" t="str">
        <f>=$K$5+$K$4*D684</f>
      </c>
      <c r="G684" s="5" t="str">
        <f>=E684-F684</f>
      </c>
    </row>
    <row r="685">
      <c r="A685" t="n">
        <v>177542</v>
      </c>
      <c r="B685" t="s">
        <v>2804</v>
      </c>
      <c r="C685" t="s">
        <v>163</v>
      </c>
      <c r="D685" t="n">
        <v>29</v>
      </c>
      <c r="E685" t="n">
        <v>39.3</v>
      </c>
      <c r="F685" s="5" t="str">
        <f>=$K$5+$K$4*D685</f>
      </c>
      <c r="G685" s="5" t="str">
        <f>=E685-F685</f>
      </c>
    </row>
    <row r="686">
      <c r="A686" t="n">
        <v>177551</v>
      </c>
      <c r="B686" t="s">
        <v>2806</v>
      </c>
      <c r="C686" t="s">
        <v>149</v>
      </c>
      <c r="D686" t="n">
        <v>73</v>
      </c>
      <c r="E686" t="n">
        <v>27.4</v>
      </c>
      <c r="F686" s="5" t="str">
        <f>=$K$5+$K$4*D686</f>
      </c>
      <c r="G686" s="5" t="str">
        <f>=E686-F686</f>
      </c>
    </row>
    <row r="687">
      <c r="A687" t="n">
        <v>177746</v>
      </c>
      <c r="B687" t="s">
        <v>2812</v>
      </c>
      <c r="C687" t="s">
        <v>163</v>
      </c>
      <c r="D687" t="n">
        <v>42</v>
      </c>
      <c r="E687" t="n">
        <v>64.9</v>
      </c>
      <c r="F687" s="5" t="str">
        <f>=$K$5+$K$4*D687</f>
      </c>
      <c r="G687" s="5" t="str">
        <f>=E687-F687</f>
      </c>
    </row>
    <row r="688">
      <c r="A688" t="n">
        <v>177940</v>
      </c>
      <c r="B688" t="s">
        <v>696</v>
      </c>
      <c r="C688" t="s">
        <v>149</v>
      </c>
      <c r="D688" t="n">
        <v>46</v>
      </c>
      <c r="E688" t="n">
        <v>22.1</v>
      </c>
      <c r="F688" s="5" t="str">
        <f>=$K$5+$K$4*D688</f>
      </c>
      <c r="G688" s="5" t="str">
        <f>=E688-F688</f>
      </c>
    </row>
    <row r="689">
      <c r="A689" t="n">
        <v>177968</v>
      </c>
      <c r="B689" t="s">
        <v>2818</v>
      </c>
      <c r="C689" t="s">
        <v>163</v>
      </c>
      <c r="D689" t="n">
        <v>29</v>
      </c>
      <c r="E689" t="n">
        <v>50.3</v>
      </c>
      <c r="F689" s="5" t="str">
        <f>=$K$5+$K$4*D689</f>
      </c>
      <c r="G689" s="5" t="str">
        <f>=E689-F689</f>
      </c>
    </row>
    <row r="690">
      <c r="A690" t="n">
        <v>178059</v>
      </c>
      <c r="B690" t="s">
        <v>2825</v>
      </c>
      <c r="C690" t="s">
        <v>163</v>
      </c>
      <c r="D690" t="n">
        <v>36</v>
      </c>
      <c r="E690" t="n">
        <v>71.5</v>
      </c>
      <c r="F690" s="5" t="str">
        <f>=$K$5+$K$4*D690</f>
      </c>
      <c r="G690" s="5" t="str">
        <f>=E690-F690</f>
      </c>
    </row>
    <row r="691">
      <c r="A691" t="n">
        <v>178208</v>
      </c>
      <c r="B691" t="s">
        <v>2829</v>
      </c>
      <c r="C691" t="s">
        <v>163</v>
      </c>
      <c r="D691" t="n">
        <v>31</v>
      </c>
      <c r="E691" t="n">
        <v>66.7</v>
      </c>
      <c r="F691" s="5" t="str">
        <f>=$K$5+$K$4*D691</f>
      </c>
      <c r="G691" s="5" t="str">
        <f>=E691-F691</f>
      </c>
    </row>
    <row r="692">
      <c r="A692" t="n">
        <v>178244</v>
      </c>
      <c r="B692" t="s">
        <v>2832</v>
      </c>
      <c r="C692" t="s">
        <v>163</v>
      </c>
      <c r="D692" t="n">
        <v>13</v>
      </c>
      <c r="E692" t="n">
        <v>47.8</v>
      </c>
      <c r="F692" s="5" t="str">
        <f>=$K$5+$K$4*D692</f>
      </c>
      <c r="G692" s="5" t="str">
        <f>=E692-F692</f>
      </c>
    </row>
    <row r="693">
      <c r="A693" t="n">
        <v>178341</v>
      </c>
      <c r="B693" t="s">
        <v>2833</v>
      </c>
      <c r="C693" t="s">
        <v>149</v>
      </c>
      <c r="D693" t="n">
        <v>35</v>
      </c>
      <c r="E693" t="n">
        <v>35.2</v>
      </c>
      <c r="F693" s="5" t="str">
        <f>=$K$5+$K$4*D693</f>
      </c>
      <c r="G693" s="5" t="str">
        <f>=E693-F693</f>
      </c>
    </row>
    <row r="694">
      <c r="A694" t="n">
        <v>178369</v>
      </c>
      <c r="B694" t="s">
        <v>2835</v>
      </c>
      <c r="C694" t="s">
        <v>163</v>
      </c>
      <c r="D694" t="n">
        <v>30</v>
      </c>
      <c r="E694" t="n">
        <v>24.7</v>
      </c>
      <c r="F694" s="5" t="str">
        <f>=$K$5+$K$4*D694</f>
      </c>
      <c r="G694" s="5" t="str">
        <f>=E694-F694</f>
      </c>
    </row>
    <row r="695">
      <c r="A695" t="n">
        <v>178387</v>
      </c>
      <c r="B695" t="s">
        <v>2836</v>
      </c>
      <c r="C695" t="s">
        <v>149</v>
      </c>
      <c r="D695" t="n">
        <v>28</v>
      </c>
      <c r="E695" t="n">
        <v>39.7</v>
      </c>
      <c r="F695" s="5" t="str">
        <f>=$K$5+$K$4*D695</f>
      </c>
      <c r="G695" s="5" t="str">
        <f>=E695-F695</f>
      </c>
    </row>
    <row r="696">
      <c r="A696" t="n">
        <v>178396</v>
      </c>
      <c r="B696" t="s">
        <v>2837</v>
      </c>
      <c r="C696" t="s">
        <v>149</v>
      </c>
      <c r="D696" t="n">
        <v>20</v>
      </c>
      <c r="E696" t="n">
        <v>76.2</v>
      </c>
      <c r="F696" s="5" t="str">
        <f>=$K$5+$K$4*D696</f>
      </c>
      <c r="G696" s="5" t="str">
        <f>=E696-F696</f>
      </c>
    </row>
    <row r="697">
      <c r="A697" t="n">
        <v>178402</v>
      </c>
      <c r="B697" t="s">
        <v>2838</v>
      </c>
      <c r="C697" t="s">
        <v>149</v>
      </c>
      <c r="D697" t="n">
        <v>25</v>
      </c>
      <c r="E697" t="n">
        <v>54.7</v>
      </c>
      <c r="F697" s="5" t="str">
        <f>=$K$5+$K$4*D697</f>
      </c>
      <c r="G697" s="5" t="str">
        <f>=E697-F697</f>
      </c>
    </row>
    <row r="698">
      <c r="A698" t="n">
        <v>178411</v>
      </c>
      <c r="B698" t="s">
        <v>2839</v>
      </c>
      <c r="C698" t="s">
        <v>149</v>
      </c>
      <c r="D698" t="n">
        <v>21</v>
      </c>
      <c r="E698" t="n">
        <v>63.6</v>
      </c>
      <c r="F698" s="5" t="str">
        <f>=$K$5+$K$4*D698</f>
      </c>
      <c r="G698" s="5" t="str">
        <f>=E698-F698</f>
      </c>
    </row>
    <row r="699">
      <c r="A699" t="n">
        <v>178420</v>
      </c>
      <c r="B699" t="s">
        <v>2841</v>
      </c>
      <c r="C699" t="s">
        <v>149</v>
      </c>
      <c r="D699" t="n">
        <v>18</v>
      </c>
      <c r="E699" t="n">
        <v>56.7</v>
      </c>
      <c r="F699" s="5" t="str">
        <f>=$K$5+$K$4*D699</f>
      </c>
      <c r="G699" s="5" t="str">
        <f>=E699-F699</f>
      </c>
    </row>
    <row r="700">
      <c r="A700" t="n">
        <v>178615</v>
      </c>
      <c r="B700" t="s">
        <v>2845</v>
      </c>
      <c r="C700" t="s">
        <v>149</v>
      </c>
      <c r="D700" t="n">
        <v>15</v>
      </c>
      <c r="E700" t="n">
        <v>68.4</v>
      </c>
      <c r="F700" s="5" t="str">
        <f>=$K$5+$K$4*D700</f>
      </c>
      <c r="G700" s="5" t="str">
        <f>=E700-F700</f>
      </c>
    </row>
    <row r="701">
      <c r="A701" t="n">
        <v>178624</v>
      </c>
      <c r="B701" t="s">
        <v>2846</v>
      </c>
      <c r="C701" t="s">
        <v>149</v>
      </c>
      <c r="D701" t="n">
        <v>27</v>
      </c>
      <c r="E701" t="n">
        <v>57</v>
      </c>
      <c r="F701" s="5" t="str">
        <f>=$K$5+$K$4*D701</f>
      </c>
      <c r="G701" s="5" t="str">
        <f>=E701-F701</f>
      </c>
    </row>
    <row r="702">
      <c r="A702" t="n">
        <v>178679</v>
      </c>
      <c r="B702" t="s">
        <v>2848</v>
      </c>
      <c r="C702" t="s">
        <v>163</v>
      </c>
      <c r="D702" t="n">
        <v>38</v>
      </c>
      <c r="E702" t="n">
        <v>57.4</v>
      </c>
      <c r="F702" s="5" t="str">
        <f>=$K$5+$K$4*D702</f>
      </c>
      <c r="G702" s="5" t="str">
        <f>=E702-F702</f>
      </c>
    </row>
    <row r="703">
      <c r="A703" t="n">
        <v>178697</v>
      </c>
      <c r="B703" t="s">
        <v>2849</v>
      </c>
      <c r="C703" t="s">
        <v>163</v>
      </c>
      <c r="D703" t="n">
        <v>44</v>
      </c>
      <c r="E703" t="n">
        <v>61.3</v>
      </c>
      <c r="F703" s="5" t="str">
        <f>=$K$5+$K$4*D703</f>
      </c>
      <c r="G703" s="5" t="str">
        <f>=E703-F703</f>
      </c>
    </row>
    <row r="704">
      <c r="A704" t="n">
        <v>178721</v>
      </c>
      <c r="B704" t="s">
        <v>2851</v>
      </c>
      <c r="C704" t="s">
        <v>163</v>
      </c>
      <c r="D704" t="n">
        <v>39</v>
      </c>
      <c r="E704" t="n">
        <v>29</v>
      </c>
      <c r="F704" s="5" t="str">
        <f>=$K$5+$K$4*D704</f>
      </c>
      <c r="G704" s="5" t="str">
        <f>=E704-F704</f>
      </c>
    </row>
    <row r="705">
      <c r="A705" t="n">
        <v>179043</v>
      </c>
      <c r="B705" t="s">
        <v>2858</v>
      </c>
      <c r="C705" t="s">
        <v>163</v>
      </c>
      <c r="D705" t="n">
        <v>19</v>
      </c>
      <c r="E705" t="n">
        <v>75.6</v>
      </c>
      <c r="F705" s="5" t="str">
        <f>=$K$5+$K$4*D705</f>
      </c>
      <c r="G705" s="5" t="str">
        <f>=E705-F705</f>
      </c>
    </row>
    <row r="706">
      <c r="A706" t="n">
        <v>179159</v>
      </c>
      <c r="B706" t="s">
        <v>2859</v>
      </c>
      <c r="C706" t="s">
        <v>163</v>
      </c>
      <c r="D706" t="n">
        <v>15</v>
      </c>
      <c r="E706" t="n">
        <v>79.7</v>
      </c>
      <c r="F706" s="5" t="str">
        <f>=$K$5+$K$4*D706</f>
      </c>
      <c r="G706" s="5" t="str">
        <f>=E706-F706</f>
      </c>
    </row>
    <row r="707">
      <c r="A707" t="n">
        <v>179265</v>
      </c>
      <c r="B707" t="s">
        <v>2861</v>
      </c>
      <c r="C707" t="s">
        <v>163</v>
      </c>
      <c r="D707" t="n">
        <v>29</v>
      </c>
      <c r="E707" t="n">
        <v>69.8</v>
      </c>
      <c r="F707" s="5" t="str">
        <f>=$K$5+$K$4*D707</f>
      </c>
      <c r="G707" s="5" t="str">
        <f>=E707-F707</f>
      </c>
    </row>
    <row r="708">
      <c r="A708" t="n">
        <v>179326</v>
      </c>
      <c r="B708" t="s">
        <v>2866</v>
      </c>
      <c r="C708" t="s">
        <v>163</v>
      </c>
      <c r="D708" t="n">
        <v>35</v>
      </c>
      <c r="E708" t="n">
        <v>63.9</v>
      </c>
      <c r="F708" s="5" t="str">
        <f>=$K$5+$K$4*D708</f>
      </c>
      <c r="G708" s="5" t="str">
        <f>=E708-F708</f>
      </c>
    </row>
    <row r="709">
      <c r="A709" t="n">
        <v>179548</v>
      </c>
      <c r="B709" t="s">
        <v>2873</v>
      </c>
      <c r="C709" t="s">
        <v>163</v>
      </c>
      <c r="D709" t="n">
        <v>42</v>
      </c>
      <c r="E709" t="n">
        <v>46.5</v>
      </c>
      <c r="F709" s="5" t="str">
        <f>=$K$5+$K$4*D709</f>
      </c>
      <c r="G709" s="5" t="str">
        <f>=E709-F709</f>
      </c>
    </row>
    <row r="710">
      <c r="A710" t="n">
        <v>179557</v>
      </c>
      <c r="B710" t="s">
        <v>2874</v>
      </c>
      <c r="C710" t="s">
        <v>149</v>
      </c>
      <c r="D710" t="n">
        <v>29</v>
      </c>
      <c r="E710" t="n">
        <v>55.8</v>
      </c>
      <c r="F710" s="5" t="str">
        <f>=$K$5+$K$4*D710</f>
      </c>
      <c r="G710" s="5" t="str">
        <f>=E710-F710</f>
      </c>
    </row>
    <row r="711">
      <c r="A711" t="n">
        <v>179566</v>
      </c>
      <c r="B711" t="s">
        <v>2875</v>
      </c>
      <c r="C711" t="s">
        <v>149</v>
      </c>
      <c r="D711" t="n">
        <v>21</v>
      </c>
      <c r="E711" t="n">
        <v>57.3</v>
      </c>
      <c r="F711" s="5" t="str">
        <f>=$K$5+$K$4*D711</f>
      </c>
      <c r="G711" s="5" t="str">
        <f>=E711-F711</f>
      </c>
    </row>
    <row r="712">
      <c r="A712" t="n">
        <v>179867</v>
      </c>
      <c r="B712" t="s">
        <v>2880</v>
      </c>
      <c r="C712" t="s">
        <v>163</v>
      </c>
      <c r="D712" t="n">
        <v>16</v>
      </c>
      <c r="E712" t="n">
        <v>94.4</v>
      </c>
      <c r="F712" s="5" t="str">
        <f>=$K$5+$K$4*D712</f>
      </c>
      <c r="G712" s="5" t="str">
        <f>=E712-F712</f>
      </c>
    </row>
    <row r="713">
      <c r="A713" t="n">
        <v>179894</v>
      </c>
      <c r="B713" t="s">
        <v>2881</v>
      </c>
      <c r="C713" t="s">
        <v>163</v>
      </c>
      <c r="D713" t="n">
        <v>28</v>
      </c>
      <c r="E713" t="n">
        <v>61.1</v>
      </c>
      <c r="F713" s="5" t="str">
        <f>=$K$5+$K$4*D713</f>
      </c>
      <c r="G713" s="5" t="str">
        <f>=E713-F713</f>
      </c>
    </row>
    <row r="714">
      <c r="A714" t="n">
        <v>179946</v>
      </c>
      <c r="B714" t="s">
        <v>2882</v>
      </c>
      <c r="C714" t="s">
        <v>163</v>
      </c>
      <c r="D714" t="n">
        <v>40</v>
      </c>
      <c r="E714" t="n">
        <v>57.5</v>
      </c>
      <c r="F714" s="5" t="str">
        <f>=$K$5+$K$4*D714</f>
      </c>
      <c r="G714" s="5" t="str">
        <f>=E714-F714</f>
      </c>
    </row>
    <row r="715">
      <c r="A715" t="n">
        <v>179955</v>
      </c>
      <c r="B715" t="s">
        <v>2883</v>
      </c>
      <c r="C715" t="s">
        <v>163</v>
      </c>
      <c r="D715" t="n">
        <v>28</v>
      </c>
      <c r="E715" t="n">
        <v>61.6</v>
      </c>
      <c r="F715" s="5" t="str">
        <f>=$K$5+$K$4*D715</f>
      </c>
      <c r="G715" s="5" t="str">
        <f>=E715-F715</f>
      </c>
    </row>
    <row r="716">
      <c r="A716" t="n">
        <v>179964</v>
      </c>
      <c r="B716" t="s">
        <v>2885</v>
      </c>
      <c r="C716" t="s">
        <v>163</v>
      </c>
      <c r="D716" t="n">
        <v>30</v>
      </c>
      <c r="E716" t="n">
        <v>57</v>
      </c>
      <c r="F716" s="5" t="str">
        <f>=$K$5+$K$4*D716</f>
      </c>
      <c r="G716" s="5" t="str">
        <f>=E716-F716</f>
      </c>
    </row>
    <row r="717">
      <c r="A717" t="n">
        <v>180106</v>
      </c>
      <c r="B717" t="s">
        <v>2896</v>
      </c>
      <c r="C717" t="s">
        <v>163</v>
      </c>
      <c r="D717" t="n">
        <v>18</v>
      </c>
      <c r="E717" t="n">
        <v>66.3</v>
      </c>
      <c r="F717" s="5" t="str">
        <f>=$K$5+$K$4*D717</f>
      </c>
      <c r="G717" s="5" t="str">
        <f>=E717-F717</f>
      </c>
    </row>
    <row r="718">
      <c r="A718" t="n">
        <v>180179</v>
      </c>
      <c r="B718" t="s">
        <v>2901</v>
      </c>
      <c r="C718" t="s">
        <v>149</v>
      </c>
      <c r="D718" t="n">
        <v>26</v>
      </c>
      <c r="E718" t="n">
        <v>28.3</v>
      </c>
      <c r="F718" s="5" t="str">
        <f>=$K$5+$K$4*D718</f>
      </c>
      <c r="G718" s="5" t="str">
        <f>=E718-F718</f>
      </c>
    </row>
    <row r="719">
      <c r="A719" t="n">
        <v>180258</v>
      </c>
      <c r="B719" t="s">
        <v>2910</v>
      </c>
      <c r="C719" t="s">
        <v>163</v>
      </c>
      <c r="D719" t="n">
        <v>31</v>
      </c>
      <c r="E719" t="n">
        <v>42.4</v>
      </c>
      <c r="F719" s="5" t="str">
        <f>=$K$5+$K$4*D719</f>
      </c>
      <c r="G719" s="5" t="str">
        <f>=E719-F719</f>
      </c>
    </row>
    <row r="720">
      <c r="A720" t="n">
        <v>180416</v>
      </c>
      <c r="B720" t="s">
        <v>2916</v>
      </c>
      <c r="C720" t="s">
        <v>149</v>
      </c>
      <c r="D720" t="n">
        <v>21</v>
      </c>
      <c r="E720" t="n">
        <v>58.1</v>
      </c>
      <c r="F720" s="5" t="str">
        <f>=$K$5+$K$4*D720</f>
      </c>
      <c r="G720" s="5" t="str">
        <f>=E720-F720</f>
      </c>
    </row>
    <row r="721">
      <c r="A721" t="n">
        <v>180461</v>
      </c>
      <c r="B721" t="s">
        <v>2917</v>
      </c>
      <c r="C721" t="s">
        <v>149</v>
      </c>
      <c r="D721" t="n">
        <v>17</v>
      </c>
      <c r="E721" t="n">
        <v>57.4</v>
      </c>
      <c r="F721" s="5" t="str">
        <f>=$K$5+$K$4*D721</f>
      </c>
      <c r="G721" s="5" t="str">
        <f>=E721-F721</f>
      </c>
    </row>
    <row r="722">
      <c r="A722" t="n">
        <v>180489</v>
      </c>
      <c r="B722" t="s">
        <v>2918</v>
      </c>
      <c r="C722" t="s">
        <v>149</v>
      </c>
      <c r="D722" t="n">
        <v>28</v>
      </c>
      <c r="E722" t="n">
        <v>45.4</v>
      </c>
      <c r="F722" s="5" t="str">
        <f>=$K$5+$K$4*D722</f>
      </c>
      <c r="G722" s="5" t="str">
        <f>=E722-F722</f>
      </c>
    </row>
    <row r="723">
      <c r="A723" t="n">
        <v>180522</v>
      </c>
      <c r="B723" t="s">
        <v>2920</v>
      </c>
      <c r="C723" t="s">
        <v>149</v>
      </c>
      <c r="D723" t="n">
        <v>30</v>
      </c>
      <c r="E723" t="n">
        <v>34.6</v>
      </c>
      <c r="F723" s="5" t="str">
        <f>=$K$5+$K$4*D723</f>
      </c>
      <c r="G723" s="5" t="str">
        <f>=E723-F723</f>
      </c>
    </row>
    <row r="724">
      <c r="A724" t="n">
        <v>180595</v>
      </c>
      <c r="B724" t="s">
        <v>2922</v>
      </c>
      <c r="C724" t="s">
        <v>163</v>
      </c>
      <c r="D724" t="n">
        <v>32</v>
      </c>
      <c r="E724" t="n">
        <v>46.3</v>
      </c>
      <c r="F724" s="5" t="str">
        <f>=$K$5+$K$4*D724</f>
      </c>
      <c r="G724" s="5" t="str">
        <f>=E724-F724</f>
      </c>
    </row>
    <row r="725">
      <c r="A725" t="n">
        <v>180692</v>
      </c>
      <c r="B725" t="s">
        <v>2925</v>
      </c>
      <c r="C725" t="s">
        <v>149</v>
      </c>
      <c r="D725" t="n">
        <v>35</v>
      </c>
      <c r="E725" t="n">
        <v>49.4</v>
      </c>
      <c r="F725" s="5" t="str">
        <f>=$K$5+$K$4*D725</f>
      </c>
      <c r="G725" s="5" t="str">
        <f>=E725-F725</f>
      </c>
    </row>
    <row r="726">
      <c r="A726" t="n">
        <v>180814</v>
      </c>
      <c r="B726" t="s">
        <v>2927</v>
      </c>
      <c r="C726" t="s">
        <v>163</v>
      </c>
      <c r="D726" t="n">
        <v>29</v>
      </c>
      <c r="E726" t="n">
        <v>55.9</v>
      </c>
      <c r="F726" s="5" t="str">
        <f>=$K$5+$K$4*D726</f>
      </c>
      <c r="G726" s="5" t="str">
        <f>=E726-F726</f>
      </c>
    </row>
    <row r="727">
      <c r="A727" t="n">
        <v>180878</v>
      </c>
      <c r="B727" t="s">
        <v>2932</v>
      </c>
      <c r="C727" t="s">
        <v>163</v>
      </c>
      <c r="D727" t="n">
        <v>21</v>
      </c>
      <c r="E727" t="n">
        <v>71.2</v>
      </c>
      <c r="F727" s="5" t="str">
        <f>=$K$5+$K$4*D727</f>
      </c>
      <c r="G727" s="5" t="str">
        <f>=E727-F727</f>
      </c>
    </row>
    <row r="728">
      <c r="A728" t="n">
        <v>180948</v>
      </c>
      <c r="B728" t="s">
        <v>2935</v>
      </c>
      <c r="C728" t="s">
        <v>149</v>
      </c>
      <c r="D728" t="n">
        <v>36</v>
      </c>
      <c r="E728" t="n">
        <v>38.1</v>
      </c>
      <c r="F728" s="5" t="str">
        <f>=$K$5+$K$4*D728</f>
      </c>
      <c r="G728" s="5" t="str">
        <f>=E728-F728</f>
      </c>
    </row>
    <row r="729">
      <c r="A729" t="n">
        <v>180984</v>
      </c>
      <c r="B729" t="s">
        <v>2938</v>
      </c>
      <c r="C729" t="s">
        <v>163</v>
      </c>
      <c r="D729" t="n">
        <v>11</v>
      </c>
      <c r="E729" t="n">
        <v>64.1</v>
      </c>
      <c r="F729" s="5" t="str">
        <f>=$K$5+$K$4*D729</f>
      </c>
      <c r="G729" s="5" t="str">
        <f>=E729-F729</f>
      </c>
    </row>
    <row r="730">
      <c r="A730" t="n">
        <v>181002</v>
      </c>
      <c r="B730" t="s">
        <v>2939</v>
      </c>
      <c r="C730" t="s">
        <v>163</v>
      </c>
      <c r="D730" t="n">
        <v>5</v>
      </c>
      <c r="E730" t="n">
        <v>80</v>
      </c>
      <c r="F730" s="5" t="str">
        <f>=$K$5+$K$4*D730</f>
      </c>
      <c r="G730" s="5" t="str">
        <f>=E730-F730</f>
      </c>
    </row>
    <row r="731">
      <c r="A731" t="n">
        <v>181020</v>
      </c>
      <c r="B731" t="s">
        <v>2940</v>
      </c>
      <c r="C731" t="s">
        <v>163</v>
      </c>
      <c r="D731" t="n">
        <v>28</v>
      </c>
      <c r="E731" t="n">
        <v>55.9</v>
      </c>
      <c r="F731" s="5" t="str">
        <f>=$K$5+$K$4*D731</f>
      </c>
      <c r="G731" s="5" t="str">
        <f>=E731-F731</f>
      </c>
    </row>
    <row r="732">
      <c r="A732" t="n">
        <v>181127</v>
      </c>
      <c r="B732" t="s">
        <v>2942</v>
      </c>
      <c r="C732" t="s">
        <v>163</v>
      </c>
      <c r="D732" t="n">
        <v>29</v>
      </c>
      <c r="E732" t="n">
        <v>53.3</v>
      </c>
      <c r="F732" s="5" t="str">
        <f>=$K$5+$K$4*D732</f>
      </c>
      <c r="G732" s="5" t="str">
        <f>=E732-F732</f>
      </c>
    </row>
    <row r="733">
      <c r="A733" t="n">
        <v>181215</v>
      </c>
      <c r="B733" t="s">
        <v>2946</v>
      </c>
      <c r="C733" t="s">
        <v>149</v>
      </c>
      <c r="D733" t="n">
        <v>34</v>
      </c>
      <c r="E733" t="n">
        <v>60.1</v>
      </c>
      <c r="F733" s="5" t="str">
        <f>=$K$5+$K$4*D733</f>
      </c>
      <c r="G733" s="5" t="str">
        <f>=E733-F733</f>
      </c>
    </row>
    <row r="734">
      <c r="A734" t="n">
        <v>181297</v>
      </c>
      <c r="B734" t="s">
        <v>2948</v>
      </c>
      <c r="C734" t="s">
        <v>163</v>
      </c>
      <c r="D734" t="n">
        <v>32</v>
      </c>
      <c r="E734" t="n">
        <v>60</v>
      </c>
      <c r="F734" s="5" t="str">
        <f>=$K$5+$K$4*D734</f>
      </c>
      <c r="G734" s="5" t="str">
        <f>=E734-F734</f>
      </c>
    </row>
    <row r="735">
      <c r="A735" t="n">
        <v>181330</v>
      </c>
      <c r="B735" t="s">
        <v>2952</v>
      </c>
      <c r="C735" t="s">
        <v>163</v>
      </c>
      <c r="D735" t="n">
        <v>28</v>
      </c>
      <c r="E735" t="n">
        <v>43.2</v>
      </c>
      <c r="F735" s="5" t="str">
        <f>=$K$5+$K$4*D735</f>
      </c>
      <c r="G735" s="5" t="str">
        <f>=E735-F735</f>
      </c>
    </row>
    <row r="736">
      <c r="A736" t="n">
        <v>181394</v>
      </c>
      <c r="B736" t="s">
        <v>2953</v>
      </c>
      <c r="C736" t="s">
        <v>149</v>
      </c>
      <c r="D736" t="n">
        <v>33</v>
      </c>
      <c r="E736" t="n">
        <v>49.4</v>
      </c>
      <c r="F736" s="5" t="str">
        <f>=$K$5+$K$4*D736</f>
      </c>
      <c r="G736" s="5" t="str">
        <f>=E736-F736</f>
      </c>
    </row>
    <row r="737">
      <c r="A737" t="n">
        <v>181446</v>
      </c>
      <c r="B737" t="s">
        <v>2957</v>
      </c>
      <c r="C737" t="s">
        <v>163</v>
      </c>
      <c r="D737" t="n">
        <v>30</v>
      </c>
      <c r="E737" t="n">
        <v>68.9</v>
      </c>
      <c r="F737" s="5" t="str">
        <f>=$K$5+$K$4*D737</f>
      </c>
      <c r="G737" s="5" t="str">
        <f>=E737-F737</f>
      </c>
    </row>
    <row r="738">
      <c r="A738" t="n">
        <v>181464</v>
      </c>
      <c r="B738" t="s">
        <v>2958</v>
      </c>
      <c r="C738" t="s">
        <v>149</v>
      </c>
      <c r="D738" t="n">
        <v>22</v>
      </c>
      <c r="E738" t="n">
        <v>65.7</v>
      </c>
      <c r="F738" s="5" t="str">
        <f>=$K$5+$K$4*D738</f>
      </c>
      <c r="G738" s="5" t="str">
        <f>=E738-F738</f>
      </c>
    </row>
    <row r="739">
      <c r="A739" t="n">
        <v>181534</v>
      </c>
      <c r="B739" t="s">
        <v>2961</v>
      </c>
      <c r="C739" t="s">
        <v>149</v>
      </c>
      <c r="D739" t="n">
        <v>34</v>
      </c>
      <c r="E739" t="n">
        <v>37.7</v>
      </c>
      <c r="F739" s="5" t="str">
        <f>=$K$5+$K$4*D739</f>
      </c>
      <c r="G739" s="5" t="str">
        <f>=E739-F739</f>
      </c>
    </row>
    <row r="740">
      <c r="A740" t="n">
        <v>181604</v>
      </c>
      <c r="B740" t="s">
        <v>2965</v>
      </c>
      <c r="C740" t="s">
        <v>163</v>
      </c>
      <c r="D740" t="n">
        <v>37</v>
      </c>
      <c r="E740" t="n">
        <v>59.4</v>
      </c>
      <c r="F740" s="5" t="str">
        <f>=$K$5+$K$4*D740</f>
      </c>
      <c r="G740" s="5" t="str">
        <f>=E740-F740</f>
      </c>
    </row>
    <row r="741">
      <c r="A741" t="n">
        <v>181738</v>
      </c>
      <c r="B741" t="s">
        <v>2967</v>
      </c>
      <c r="C741" t="s">
        <v>163</v>
      </c>
      <c r="D741" t="n">
        <v>24</v>
      </c>
      <c r="E741" t="n">
        <v>46.4</v>
      </c>
      <c r="F741" s="5" t="str">
        <f>=$K$5+$K$4*D741</f>
      </c>
      <c r="G741" s="5" t="str">
        <f>=E741-F741</f>
      </c>
    </row>
    <row r="742">
      <c r="A742" t="n">
        <v>181783</v>
      </c>
      <c r="B742" t="s">
        <v>2970</v>
      </c>
      <c r="C742" t="s">
        <v>149</v>
      </c>
      <c r="D742" t="n">
        <v>27</v>
      </c>
      <c r="E742" t="n">
        <v>55.7</v>
      </c>
      <c r="F742" s="5" t="str">
        <f>=$K$5+$K$4*D742</f>
      </c>
      <c r="G742" s="5" t="str">
        <f>=E742-F742</f>
      </c>
    </row>
    <row r="743">
      <c r="A743" t="n">
        <v>181853</v>
      </c>
      <c r="B743" t="s">
        <v>2974</v>
      </c>
      <c r="C743" t="s">
        <v>163</v>
      </c>
      <c r="D743" t="n">
        <v>44</v>
      </c>
      <c r="E743" t="n">
        <v>36.9</v>
      </c>
      <c r="F743" s="5" t="str">
        <f>=$K$5+$K$4*D743</f>
      </c>
      <c r="G743" s="5" t="str">
        <f>=E743-F743</f>
      </c>
    </row>
    <row r="744">
      <c r="A744" t="n">
        <v>182281</v>
      </c>
      <c r="B744" t="s">
        <v>2983</v>
      </c>
      <c r="C744" t="s">
        <v>149</v>
      </c>
      <c r="D744" t="n">
        <v>40</v>
      </c>
      <c r="E744" t="n">
        <v>50.1</v>
      </c>
      <c r="F744" s="5" t="str">
        <f>=$K$5+$K$4*D744</f>
      </c>
      <c r="G744" s="5" t="str">
        <f>=E744-F744</f>
      </c>
    </row>
    <row r="745">
      <c r="A745" t="n">
        <v>182290</v>
      </c>
      <c r="B745" t="s">
        <v>2984</v>
      </c>
      <c r="C745" t="s">
        <v>149</v>
      </c>
      <c r="D745" t="n">
        <v>24</v>
      </c>
      <c r="E745" t="n">
        <v>62.4</v>
      </c>
      <c r="F745" s="5" t="str">
        <f>=$K$5+$K$4*D745</f>
      </c>
      <c r="G745" s="5" t="str">
        <f>=E745-F745</f>
      </c>
    </row>
    <row r="746">
      <c r="A746" t="n">
        <v>182634</v>
      </c>
      <c r="B746" t="s">
        <v>2991</v>
      </c>
      <c r="C746" t="s">
        <v>163</v>
      </c>
      <c r="D746" t="n">
        <v>23</v>
      </c>
      <c r="E746" t="n">
        <v>57.9</v>
      </c>
      <c r="F746" s="5" t="str">
        <f>=$K$5+$K$4*D746</f>
      </c>
      <c r="G746" s="5" t="str">
        <f>=E746-F746</f>
      </c>
    </row>
    <row r="747">
      <c r="A747" t="n">
        <v>182670</v>
      </c>
      <c r="B747" t="s">
        <v>2993</v>
      </c>
      <c r="C747" t="s">
        <v>163</v>
      </c>
      <c r="D747" t="n">
        <v>15</v>
      </c>
      <c r="E747" t="n">
        <v>96</v>
      </c>
      <c r="F747" s="5" t="str">
        <f>=$K$5+$K$4*D747</f>
      </c>
      <c r="G747" s="5" t="str">
        <f>=E747-F747</f>
      </c>
    </row>
    <row r="748">
      <c r="A748" t="n">
        <v>182795</v>
      </c>
      <c r="B748" t="s">
        <v>2998</v>
      </c>
      <c r="C748" t="s">
        <v>163</v>
      </c>
      <c r="D748" t="n">
        <v>27</v>
      </c>
      <c r="E748" t="n">
        <v>46.1</v>
      </c>
      <c r="F748" s="5" t="str">
        <f>=$K$5+$K$4*D748</f>
      </c>
      <c r="G748" s="5" t="str">
        <f>=E748-F748</f>
      </c>
    </row>
    <row r="749">
      <c r="A749" t="n">
        <v>182980</v>
      </c>
      <c r="B749" t="s">
        <v>3005</v>
      </c>
      <c r="C749" t="s">
        <v>163</v>
      </c>
      <c r="D749" t="n">
        <v>42</v>
      </c>
      <c r="E749" t="n">
        <v>32.9</v>
      </c>
      <c r="F749" s="5" t="str">
        <f>=$K$5+$K$4*D749</f>
      </c>
      <c r="G749" s="5" t="str">
        <f>=E749-F749</f>
      </c>
    </row>
    <row r="750">
      <c r="A750" t="n">
        <v>183026</v>
      </c>
      <c r="B750" t="s">
        <v>3009</v>
      </c>
      <c r="C750" t="s">
        <v>163</v>
      </c>
      <c r="D750" t="n">
        <v>47</v>
      </c>
      <c r="E750" t="n">
        <v>47.8</v>
      </c>
      <c r="F750" s="5" t="str">
        <f>=$K$5+$K$4*D750</f>
      </c>
      <c r="G750" s="5" t="str">
        <f>=E750-F750</f>
      </c>
    </row>
    <row r="751">
      <c r="A751" t="n">
        <v>183044</v>
      </c>
      <c r="B751" t="s">
        <v>3013</v>
      </c>
      <c r="C751" t="s">
        <v>149</v>
      </c>
      <c r="D751" t="n">
        <v>18</v>
      </c>
      <c r="E751" t="n">
        <v>76.7</v>
      </c>
      <c r="F751" s="5" t="str">
        <f>=$K$5+$K$4*D751</f>
      </c>
      <c r="G751" s="5" t="str">
        <f>=E751-F751</f>
      </c>
    </row>
    <row r="752">
      <c r="A752" t="n">
        <v>183062</v>
      </c>
      <c r="B752" t="s">
        <v>3015</v>
      </c>
      <c r="C752" t="s">
        <v>149</v>
      </c>
      <c r="D752" t="n">
        <v>24</v>
      </c>
      <c r="E752" t="n">
        <v>58.4</v>
      </c>
      <c r="F752" s="5" t="str">
        <f>=$K$5+$K$4*D752</f>
      </c>
      <c r="G752" s="5" t="str">
        <f>=E752-F752</f>
      </c>
    </row>
    <row r="753">
      <c r="A753" t="n">
        <v>183071</v>
      </c>
      <c r="B753" t="s">
        <v>3016</v>
      </c>
      <c r="C753" t="s">
        <v>149</v>
      </c>
      <c r="D753" t="n">
        <v>32</v>
      </c>
      <c r="E753" t="n">
        <v>74.5</v>
      </c>
      <c r="F753" s="5" t="str">
        <f>=$K$5+$K$4*D753</f>
      </c>
      <c r="G753" s="5" t="str">
        <f>=E753-F753</f>
      </c>
    </row>
    <row r="754">
      <c r="A754" t="n">
        <v>183080</v>
      </c>
      <c r="B754" t="s">
        <v>3017</v>
      </c>
      <c r="C754" t="s">
        <v>149</v>
      </c>
      <c r="D754" t="n">
        <v>26</v>
      </c>
      <c r="E754" t="n">
        <v>47.4</v>
      </c>
      <c r="F754" s="5" t="str">
        <f>=$K$5+$K$4*D754</f>
      </c>
      <c r="G754" s="5" t="str">
        <f>=E754-F754</f>
      </c>
    </row>
    <row r="755">
      <c r="A755" t="n">
        <v>183211</v>
      </c>
      <c r="B755" t="s">
        <v>3029</v>
      </c>
      <c r="C755" t="s">
        <v>163</v>
      </c>
      <c r="D755" t="n">
        <v>27</v>
      </c>
      <c r="E755" t="n">
        <v>58</v>
      </c>
      <c r="F755" s="5" t="str">
        <f>=$K$5+$K$4*D755</f>
      </c>
      <c r="G755" s="5" t="str">
        <f>=E755-F755</f>
      </c>
    </row>
    <row r="756">
      <c r="A756" t="n">
        <v>183239</v>
      </c>
      <c r="B756" t="s">
        <v>3030</v>
      </c>
      <c r="C756" t="s">
        <v>163</v>
      </c>
      <c r="D756" t="n">
        <v>11</v>
      </c>
      <c r="E756" t="n">
        <v>83.2</v>
      </c>
      <c r="F756" s="5" t="str">
        <f>=$K$5+$K$4*D756</f>
      </c>
      <c r="G756" s="5" t="str">
        <f>=E756-F756</f>
      </c>
    </row>
    <row r="757">
      <c r="A757" t="n">
        <v>183789</v>
      </c>
      <c r="B757" t="s">
        <v>3045</v>
      </c>
      <c r="C757" t="s">
        <v>189</v>
      </c>
      <c r="D757" t="n">
        <v>60</v>
      </c>
      <c r="E757" t="n">
        <v>42.4</v>
      </c>
      <c r="F757" s="5" t="str">
        <f>=$K$5+$K$4*D757</f>
      </c>
      <c r="G757" s="5" t="str">
        <f>=E757-F757</f>
      </c>
    </row>
    <row r="758">
      <c r="A758" t="n">
        <v>183822</v>
      </c>
      <c r="B758" t="s">
        <v>3048</v>
      </c>
      <c r="C758" t="s">
        <v>163</v>
      </c>
      <c r="D758" t="n">
        <v>69</v>
      </c>
      <c r="E758" t="n">
        <v>31.1</v>
      </c>
      <c r="F758" s="5" t="str">
        <f>=$K$5+$K$4*D758</f>
      </c>
      <c r="G758" s="5" t="str">
        <f>=E758-F758</f>
      </c>
    </row>
    <row r="759">
      <c r="A759" t="n">
        <v>183910</v>
      </c>
      <c r="B759" t="s">
        <v>3054</v>
      </c>
      <c r="C759" t="s">
        <v>163</v>
      </c>
      <c r="D759" t="n">
        <v>46</v>
      </c>
      <c r="E759" t="n">
        <v>55.4</v>
      </c>
      <c r="F759" s="5" t="str">
        <f>=$K$5+$K$4*D759</f>
      </c>
      <c r="G759" s="5" t="str">
        <f>=E759-F759</f>
      </c>
    </row>
    <row r="760">
      <c r="A760" t="n">
        <v>183974</v>
      </c>
      <c r="B760" t="s">
        <v>3057</v>
      </c>
      <c r="C760" t="s">
        <v>163</v>
      </c>
      <c r="D760" t="n">
        <v>38</v>
      </c>
      <c r="E760" t="n">
        <v>55.9</v>
      </c>
      <c r="F760" s="5" t="str">
        <f>=$K$5+$K$4*D760</f>
      </c>
      <c r="G760" s="5" t="str">
        <f>=E760-F760</f>
      </c>
    </row>
    <row r="761">
      <c r="A761" t="n">
        <v>184348</v>
      </c>
      <c r="B761" t="s">
        <v>3068</v>
      </c>
      <c r="C761" t="s">
        <v>163</v>
      </c>
      <c r="D761" t="n">
        <v>27</v>
      </c>
      <c r="E761" t="n">
        <v>72.4</v>
      </c>
      <c r="F761" s="5" t="str">
        <f>=$K$5+$K$4*D761</f>
      </c>
      <c r="G761" s="5" t="str">
        <f>=E761-F761</f>
      </c>
    </row>
    <row r="762">
      <c r="A762" t="n">
        <v>184603</v>
      </c>
      <c r="B762" t="s">
        <v>3073</v>
      </c>
      <c r="C762" t="s">
        <v>163</v>
      </c>
      <c r="D762" t="n">
        <v>22</v>
      </c>
      <c r="E762" t="n">
        <v>62.2</v>
      </c>
      <c r="F762" s="5" t="str">
        <f>=$K$5+$K$4*D762</f>
      </c>
      <c r="G762" s="5" t="str">
        <f>=E762-F762</f>
      </c>
    </row>
    <row r="763">
      <c r="A763" t="n">
        <v>184612</v>
      </c>
      <c r="B763" t="s">
        <v>3075</v>
      </c>
      <c r="C763" t="s">
        <v>163</v>
      </c>
      <c r="D763" t="n">
        <v>52</v>
      </c>
      <c r="E763" t="n">
        <v>49.4</v>
      </c>
      <c r="F763" s="5" t="str">
        <f>=$K$5+$K$4*D763</f>
      </c>
      <c r="G763" s="5" t="str">
        <f>=E763-F763</f>
      </c>
    </row>
    <row r="764">
      <c r="A764" t="n">
        <v>184694</v>
      </c>
      <c r="B764" t="s">
        <v>3077</v>
      </c>
      <c r="C764" t="s">
        <v>163</v>
      </c>
      <c r="D764" t="n">
        <v>35</v>
      </c>
      <c r="E764" t="n">
        <v>72.3</v>
      </c>
      <c r="F764" s="5" t="str">
        <f>=$K$5+$K$4*D764</f>
      </c>
      <c r="G764" s="5" t="str">
        <f>=E764-F764</f>
      </c>
    </row>
    <row r="765">
      <c r="A765" t="n">
        <v>184773</v>
      </c>
      <c r="B765" t="s">
        <v>3080</v>
      </c>
      <c r="C765" t="s">
        <v>163</v>
      </c>
      <c r="D765" t="n">
        <v>30</v>
      </c>
      <c r="E765" t="n">
        <v>55.1</v>
      </c>
      <c r="F765" s="5" t="str">
        <f>=$K$5+$K$4*D765</f>
      </c>
      <c r="G765" s="5" t="str">
        <f>=E765-F765</f>
      </c>
    </row>
    <row r="766">
      <c r="A766" t="n">
        <v>184782</v>
      </c>
      <c r="B766" t="s">
        <v>3081</v>
      </c>
      <c r="C766" t="s">
        <v>149</v>
      </c>
      <c r="D766" t="n">
        <v>31</v>
      </c>
      <c r="E766" t="n">
        <v>68.2</v>
      </c>
      <c r="F766" s="5" t="str">
        <f>=$K$5+$K$4*D766</f>
      </c>
      <c r="G766" s="5" t="str">
        <f>=E766-F766</f>
      </c>
    </row>
    <row r="767">
      <c r="A767" t="n">
        <v>185129</v>
      </c>
      <c r="B767" t="s">
        <v>3093</v>
      </c>
      <c r="C767" t="s">
        <v>149</v>
      </c>
      <c r="D767" t="n">
        <v>52</v>
      </c>
      <c r="E767" t="n">
        <v>38.7</v>
      </c>
      <c r="F767" s="5" t="str">
        <f>=$K$5+$K$4*D767</f>
      </c>
      <c r="G767" s="5" t="str">
        <f>=E767-F767</f>
      </c>
    </row>
    <row r="768">
      <c r="A768" t="n">
        <v>185262</v>
      </c>
      <c r="B768" t="s">
        <v>3095</v>
      </c>
      <c r="C768" t="s">
        <v>149</v>
      </c>
      <c r="D768" t="n">
        <v>46</v>
      </c>
      <c r="E768" t="n">
        <v>43.4</v>
      </c>
      <c r="F768" s="5" t="str">
        <f>=$K$5+$K$4*D768</f>
      </c>
      <c r="G768" s="5" t="str">
        <f>=E768-F768</f>
      </c>
    </row>
    <row r="769">
      <c r="A769" t="n">
        <v>185572</v>
      </c>
      <c r="B769" t="s">
        <v>3103</v>
      </c>
      <c r="C769" t="s">
        <v>163</v>
      </c>
      <c r="D769" t="n">
        <v>30</v>
      </c>
      <c r="E769" t="n">
        <v>70.3</v>
      </c>
      <c r="F769" s="5" t="str">
        <f>=$K$5+$K$4*D769</f>
      </c>
      <c r="G769" s="5" t="str">
        <f>=E769-F769</f>
      </c>
    </row>
    <row r="770">
      <c r="A770" t="n">
        <v>185590</v>
      </c>
      <c r="B770" t="s">
        <v>3105</v>
      </c>
      <c r="C770" t="s">
        <v>149</v>
      </c>
      <c r="D770" t="n">
        <v>44</v>
      </c>
      <c r="E770" t="n">
        <v>64.3</v>
      </c>
      <c r="F770" s="5" t="str">
        <f>=$K$5+$K$4*D770</f>
      </c>
      <c r="G770" s="5" t="str">
        <f>=E770-F770</f>
      </c>
    </row>
    <row r="771">
      <c r="A771" t="n">
        <v>185828</v>
      </c>
      <c r="B771" t="s">
        <v>3115</v>
      </c>
      <c r="C771" t="s">
        <v>149</v>
      </c>
      <c r="D771" t="n">
        <v>39</v>
      </c>
      <c r="E771" t="n">
        <v>73.1</v>
      </c>
      <c r="F771" s="5" t="str">
        <f>=$K$5+$K$4*D771</f>
      </c>
      <c r="G771" s="5" t="str">
        <f>=E771-F771</f>
      </c>
    </row>
    <row r="772">
      <c r="A772" t="n">
        <v>186131</v>
      </c>
      <c r="B772" t="s">
        <v>3125</v>
      </c>
      <c r="C772" t="s">
        <v>163</v>
      </c>
      <c r="D772" t="n">
        <v>19</v>
      </c>
      <c r="E772" t="n">
        <v>97.1</v>
      </c>
      <c r="F772" s="5" t="str">
        <f>=$K$5+$K$4*D772</f>
      </c>
      <c r="G772" s="5" t="str">
        <f>=E772-F772</f>
      </c>
    </row>
    <row r="773">
      <c r="A773" t="n">
        <v>186186</v>
      </c>
      <c r="B773" t="s">
        <v>3126</v>
      </c>
      <c r="C773" t="s">
        <v>163</v>
      </c>
      <c r="D773" t="n">
        <v>38</v>
      </c>
      <c r="E773" t="n">
        <v>18.3</v>
      </c>
      <c r="F773" s="5" t="str">
        <f>=$K$5+$K$4*D773</f>
      </c>
      <c r="G773" s="5" t="str">
        <f>=E773-F773</f>
      </c>
    </row>
    <row r="774">
      <c r="A774" t="n">
        <v>186201</v>
      </c>
      <c r="B774" t="s">
        <v>3128</v>
      </c>
      <c r="C774" t="s">
        <v>149</v>
      </c>
      <c r="D774" t="n">
        <v>27</v>
      </c>
      <c r="E774" t="n">
        <v>71.9</v>
      </c>
      <c r="F774" s="5" t="str">
        <f>=$K$5+$K$4*D774</f>
      </c>
      <c r="G774" s="5" t="str">
        <f>=E774-F774</f>
      </c>
    </row>
    <row r="775">
      <c r="A775" t="n">
        <v>186283</v>
      </c>
      <c r="B775" t="s">
        <v>3131</v>
      </c>
      <c r="C775" t="s">
        <v>163</v>
      </c>
      <c r="D775" t="n">
        <v>33</v>
      </c>
      <c r="E775" t="n">
        <v>63.3</v>
      </c>
      <c r="F775" s="5" t="str">
        <f>=$K$5+$K$4*D775</f>
      </c>
      <c r="G775" s="5" t="str">
        <f>=E775-F775</f>
      </c>
    </row>
    <row r="776">
      <c r="A776" t="n">
        <v>186371</v>
      </c>
      <c r="B776" t="s">
        <v>3132</v>
      </c>
      <c r="C776" t="s">
        <v>149</v>
      </c>
      <c r="D776" t="n">
        <v>44</v>
      </c>
      <c r="E776" t="n">
        <v>66.4</v>
      </c>
      <c r="F776" s="5" t="str">
        <f>=$K$5+$K$4*D776</f>
      </c>
      <c r="G776" s="5" t="str">
        <f>=E776-F776</f>
      </c>
    </row>
    <row r="777">
      <c r="A777" t="n">
        <v>186380</v>
      </c>
      <c r="B777" t="s">
        <v>3133</v>
      </c>
      <c r="C777" t="s">
        <v>149</v>
      </c>
      <c r="D777" t="n">
        <v>27</v>
      </c>
      <c r="E777" t="n">
        <v>85</v>
      </c>
      <c r="F777" s="5" t="str">
        <f>=$K$5+$K$4*D777</f>
      </c>
      <c r="G777" s="5" t="str">
        <f>=E777-F777</f>
      </c>
    </row>
    <row r="778">
      <c r="A778" t="n">
        <v>186399</v>
      </c>
      <c r="B778" t="s">
        <v>3134</v>
      </c>
      <c r="C778" t="s">
        <v>149</v>
      </c>
      <c r="D778" t="n">
        <v>56</v>
      </c>
      <c r="E778" t="n">
        <v>67.6</v>
      </c>
      <c r="F778" s="5" t="str">
        <f>=$K$5+$K$4*D778</f>
      </c>
      <c r="G778" s="5" t="str">
        <f>=E778-F778</f>
      </c>
    </row>
    <row r="779">
      <c r="A779" t="n">
        <v>186432</v>
      </c>
      <c r="B779" t="s">
        <v>3137</v>
      </c>
      <c r="C779" t="s">
        <v>163</v>
      </c>
      <c r="D779" t="n">
        <v>54</v>
      </c>
      <c r="E779" t="n">
        <v>63.1</v>
      </c>
      <c r="F779" s="5" t="str">
        <f>=$K$5+$K$4*D779</f>
      </c>
      <c r="G779" s="5" t="str">
        <f>=E779-F779</f>
      </c>
    </row>
    <row r="780">
      <c r="A780" t="n">
        <v>186584</v>
      </c>
      <c r="B780" t="s">
        <v>3140</v>
      </c>
      <c r="C780" t="s">
        <v>163</v>
      </c>
      <c r="D780" t="n">
        <v>30</v>
      </c>
      <c r="E780" t="n">
        <v>71.5</v>
      </c>
      <c r="F780" s="5" t="str">
        <f>=$K$5+$K$4*D780</f>
      </c>
      <c r="G780" s="5" t="str">
        <f>=E780-F780</f>
      </c>
    </row>
    <row r="781">
      <c r="A781" t="n">
        <v>186618</v>
      </c>
      <c r="B781" t="s">
        <v>3144</v>
      </c>
      <c r="C781" t="s">
        <v>163</v>
      </c>
      <c r="D781" t="n">
        <v>54</v>
      </c>
      <c r="E781" t="n">
        <v>40.2</v>
      </c>
      <c r="F781" s="5" t="str">
        <f>=$K$5+$K$4*D781</f>
      </c>
      <c r="G781" s="5" t="str">
        <f>=E781-F781</f>
      </c>
    </row>
    <row r="782">
      <c r="A782" t="n">
        <v>186867</v>
      </c>
      <c r="B782" t="s">
        <v>3147</v>
      </c>
      <c r="C782" t="s">
        <v>163</v>
      </c>
      <c r="D782" t="n">
        <v>20</v>
      </c>
      <c r="E782" t="n">
        <v>89.9</v>
      </c>
      <c r="F782" s="5" t="str">
        <f>=$K$5+$K$4*D782</f>
      </c>
      <c r="G782" s="5" t="str">
        <f>=E782-F782</f>
      </c>
    </row>
    <row r="783">
      <c r="A783" t="n">
        <v>186876</v>
      </c>
      <c r="B783" t="s">
        <v>3149</v>
      </c>
      <c r="C783" t="s">
        <v>149</v>
      </c>
      <c r="D783" t="n">
        <v>41</v>
      </c>
      <c r="E783" t="n">
        <v>72</v>
      </c>
      <c r="F783" s="5" t="str">
        <f>=$K$5+$K$4*D783</f>
      </c>
      <c r="G783" s="5" t="str">
        <f>=E783-F783</f>
      </c>
    </row>
    <row r="784">
      <c r="A784" t="n">
        <v>187134</v>
      </c>
      <c r="B784" t="s">
        <v>3156</v>
      </c>
      <c r="C784" t="s">
        <v>149</v>
      </c>
      <c r="D784" t="n">
        <v>20</v>
      </c>
      <c r="E784" t="n">
        <v>85.2</v>
      </c>
      <c r="F784" s="5" t="str">
        <f>=$K$5+$K$4*D784</f>
      </c>
      <c r="G784" s="5" t="str">
        <f>=E784-F784</f>
      </c>
    </row>
    <row r="785">
      <c r="A785" t="n">
        <v>187444</v>
      </c>
      <c r="B785" t="s">
        <v>3160</v>
      </c>
      <c r="C785" t="s">
        <v>149</v>
      </c>
      <c r="D785" t="n">
        <v>44</v>
      </c>
      <c r="E785" t="n">
        <v>47.7</v>
      </c>
      <c r="F785" s="5" t="str">
        <f>=$K$5+$K$4*D785</f>
      </c>
      <c r="G785" s="5" t="str">
        <f>=E785-F785</f>
      </c>
    </row>
    <row r="786">
      <c r="A786" t="n">
        <v>187648</v>
      </c>
      <c r="B786" t="s">
        <v>3169</v>
      </c>
      <c r="C786" t="s">
        <v>149</v>
      </c>
      <c r="D786" t="n">
        <v>32</v>
      </c>
      <c r="E786" t="n">
        <v>34</v>
      </c>
      <c r="F786" s="5" t="str">
        <f>=$K$5+$K$4*D786</f>
      </c>
      <c r="G786" s="5" t="str">
        <f>=E786-F786</f>
      </c>
    </row>
    <row r="787">
      <c r="A787" t="n">
        <v>187745</v>
      </c>
      <c r="B787" t="s">
        <v>3173</v>
      </c>
      <c r="C787" t="s">
        <v>149</v>
      </c>
      <c r="D787" t="n">
        <v>20</v>
      </c>
      <c r="E787" t="n">
        <v>27.9</v>
      </c>
      <c r="F787" s="5" t="str">
        <f>=$K$5+$K$4*D787</f>
      </c>
      <c r="G787" s="5" t="str">
        <f>=E787-F787</f>
      </c>
    </row>
    <row r="788">
      <c r="A788" t="n">
        <v>187897</v>
      </c>
      <c r="B788" t="s">
        <v>3175</v>
      </c>
      <c r="C788" t="s">
        <v>149</v>
      </c>
      <c r="D788" t="n">
        <v>46</v>
      </c>
      <c r="E788" t="n">
        <v>25.6</v>
      </c>
      <c r="F788" s="5" t="str">
        <f>=$K$5+$K$4*D788</f>
      </c>
      <c r="G788" s="5" t="str">
        <f>=E788-F788</f>
      </c>
    </row>
    <row r="789">
      <c r="A789" t="n">
        <v>187967</v>
      </c>
      <c r="B789" t="s">
        <v>3181</v>
      </c>
      <c r="C789" t="s">
        <v>149</v>
      </c>
      <c r="D789" t="n">
        <v>31</v>
      </c>
      <c r="E789" t="n">
        <v>56.4</v>
      </c>
      <c r="F789" s="5" t="str">
        <f>=$K$5+$K$4*D789</f>
      </c>
      <c r="G789" s="5" t="str">
        <f>=E789-F789</f>
      </c>
    </row>
    <row r="790">
      <c r="A790" t="n">
        <v>187985</v>
      </c>
      <c r="B790" t="s">
        <v>3185</v>
      </c>
      <c r="C790" t="s">
        <v>149</v>
      </c>
      <c r="D790" t="n">
        <v>36</v>
      </c>
      <c r="E790" t="n">
        <v>52.1</v>
      </c>
      <c r="F790" s="5" t="str">
        <f>=$K$5+$K$4*D790</f>
      </c>
      <c r="G790" s="5" t="str">
        <f>=E790-F790</f>
      </c>
    </row>
    <row r="791">
      <c r="A791" t="n">
        <v>188030</v>
      </c>
      <c r="B791" t="s">
        <v>3191</v>
      </c>
      <c r="C791" t="s">
        <v>149</v>
      </c>
      <c r="D791" t="n">
        <v>40</v>
      </c>
      <c r="E791" t="n">
        <v>52.2</v>
      </c>
      <c r="F791" s="5" t="str">
        <f>=$K$5+$K$4*D791</f>
      </c>
      <c r="G791" s="5" t="str">
        <f>=E791-F791</f>
      </c>
    </row>
    <row r="792">
      <c r="A792" t="n">
        <v>188058</v>
      </c>
      <c r="B792" t="s">
        <v>3194</v>
      </c>
      <c r="C792" t="s">
        <v>149</v>
      </c>
      <c r="D792" t="n">
        <v>36</v>
      </c>
      <c r="E792" t="n">
        <v>22.4</v>
      </c>
      <c r="F792" s="5" t="str">
        <f>=$K$5+$K$4*D792</f>
      </c>
      <c r="G792" s="5" t="str">
        <f>=E792-F792</f>
      </c>
    </row>
    <row r="793">
      <c r="A793" t="n">
        <v>188182</v>
      </c>
      <c r="B793" t="s">
        <v>3198</v>
      </c>
      <c r="C793" t="s">
        <v>163</v>
      </c>
      <c r="D793" t="n">
        <v>56</v>
      </c>
      <c r="E793" t="n">
        <v>26.7</v>
      </c>
      <c r="F793" s="5" t="str">
        <f>=$K$5+$K$4*D793</f>
      </c>
      <c r="G793" s="5" t="str">
        <f>=E793-F793</f>
      </c>
    </row>
    <row r="794">
      <c r="A794" t="n">
        <v>188304</v>
      </c>
      <c r="B794" t="s">
        <v>3205</v>
      </c>
      <c r="C794" t="s">
        <v>149</v>
      </c>
      <c r="D794" t="n">
        <v>42</v>
      </c>
      <c r="E794" t="n">
        <v>26.2</v>
      </c>
      <c r="F794" s="5" t="str">
        <f>=$K$5+$K$4*D794</f>
      </c>
      <c r="G794" s="5" t="str">
        <f>=E794-F794</f>
      </c>
    </row>
    <row r="795">
      <c r="A795" t="n">
        <v>188340</v>
      </c>
      <c r="B795" t="s">
        <v>3207</v>
      </c>
      <c r="C795" t="s">
        <v>163</v>
      </c>
      <c r="D795" t="n">
        <v>53</v>
      </c>
      <c r="E795" t="n">
        <v>43.2</v>
      </c>
      <c r="F795" s="5" t="str">
        <f>=$K$5+$K$4*D795</f>
      </c>
      <c r="G795" s="5" t="str">
        <f>=E795-F795</f>
      </c>
    </row>
    <row r="796">
      <c r="A796" t="n">
        <v>188429</v>
      </c>
      <c r="B796" t="s">
        <v>3209</v>
      </c>
      <c r="C796" t="s">
        <v>163</v>
      </c>
      <c r="D796" t="n">
        <v>29</v>
      </c>
      <c r="E796" t="n">
        <v>69.4</v>
      </c>
      <c r="F796" s="5" t="str">
        <f>=$K$5+$K$4*D796</f>
      </c>
      <c r="G796" s="5" t="str">
        <f>=E796-F796</f>
      </c>
    </row>
    <row r="797">
      <c r="A797" t="n">
        <v>188526</v>
      </c>
      <c r="B797" t="s">
        <v>3213</v>
      </c>
      <c r="C797" t="s">
        <v>163</v>
      </c>
      <c r="D797" t="n">
        <v>29</v>
      </c>
      <c r="E797" t="n">
        <v>60</v>
      </c>
      <c r="F797" s="5" t="str">
        <f>=$K$5+$K$4*D797</f>
      </c>
      <c r="G797" s="5" t="str">
        <f>=E797-F797</f>
      </c>
    </row>
    <row r="798">
      <c r="A798" t="n">
        <v>188641</v>
      </c>
      <c r="B798" t="s">
        <v>3216</v>
      </c>
      <c r="C798" t="s">
        <v>163</v>
      </c>
      <c r="D798" t="n">
        <v>39</v>
      </c>
      <c r="E798" t="n">
        <v>55.5</v>
      </c>
      <c r="F798" s="5" t="str">
        <f>=$K$5+$K$4*D798</f>
      </c>
      <c r="G798" s="5" t="str">
        <f>=E798-F798</f>
      </c>
    </row>
    <row r="799">
      <c r="A799" t="n">
        <v>188854</v>
      </c>
      <c r="B799" t="s">
        <v>3225</v>
      </c>
      <c r="C799" t="s">
        <v>163</v>
      </c>
      <c r="D799" t="n">
        <v>36</v>
      </c>
      <c r="E799" t="n">
        <v>58.7</v>
      </c>
      <c r="F799" s="5" t="str">
        <f>=$K$5+$K$4*D799</f>
      </c>
      <c r="G799" s="5" t="str">
        <f>=E799-F799</f>
      </c>
    </row>
    <row r="800">
      <c r="A800" t="n">
        <v>189088</v>
      </c>
      <c r="B800" t="s">
        <v>3232</v>
      </c>
      <c r="C800" t="s">
        <v>163</v>
      </c>
      <c r="D800" t="n">
        <v>23</v>
      </c>
      <c r="E800" t="n">
        <v>72.7</v>
      </c>
      <c r="F800" s="5" t="str">
        <f>=$K$5+$K$4*D800</f>
      </c>
      <c r="G800" s="5" t="str">
        <f>=E800-F800</f>
      </c>
    </row>
    <row r="801">
      <c r="A801" t="n">
        <v>189097</v>
      </c>
      <c r="B801" t="s">
        <v>3234</v>
      </c>
      <c r="C801" t="s">
        <v>163</v>
      </c>
      <c r="D801" t="n">
        <v>15</v>
      </c>
      <c r="E801" t="n">
        <v>92.9</v>
      </c>
      <c r="F801" s="5" t="str">
        <f>=$K$5+$K$4*D801</f>
      </c>
      <c r="G801" s="5" t="str">
        <f>=E801-F801</f>
      </c>
    </row>
    <row r="802">
      <c r="A802" t="n">
        <v>189228</v>
      </c>
      <c r="B802" t="s">
        <v>3236</v>
      </c>
      <c r="C802" t="s">
        <v>189</v>
      </c>
      <c r="D802" t="n">
        <v>54</v>
      </c>
      <c r="E802" t="n">
        <v>41.9</v>
      </c>
      <c r="F802" s="5" t="str">
        <f>=$K$5+$K$4*D802</f>
      </c>
      <c r="G802" s="5" t="str">
        <f>=E802-F802</f>
      </c>
    </row>
    <row r="803">
      <c r="A803" t="n">
        <v>189413</v>
      </c>
      <c r="B803" t="s">
        <v>3242</v>
      </c>
      <c r="C803" t="s">
        <v>163</v>
      </c>
      <c r="D803" t="n">
        <v>85</v>
      </c>
      <c r="E803" t="n">
        <v>26</v>
      </c>
      <c r="F803" s="5" t="str">
        <f>=$K$5+$K$4*D803</f>
      </c>
      <c r="G803" s="5" t="str">
        <f>=E803-F803</f>
      </c>
    </row>
    <row r="804">
      <c r="A804" t="n">
        <v>189705</v>
      </c>
      <c r="B804" t="s">
        <v>3254</v>
      </c>
      <c r="C804" t="s">
        <v>163</v>
      </c>
      <c r="D804" t="n">
        <v>27</v>
      </c>
      <c r="E804" t="n">
        <v>70.7</v>
      </c>
      <c r="F804" s="5" t="str">
        <f>=$K$5+$K$4*D804</f>
      </c>
      <c r="G804" s="5" t="str">
        <f>=E804-F804</f>
      </c>
    </row>
    <row r="805">
      <c r="A805" t="n">
        <v>189857</v>
      </c>
      <c r="B805" t="s">
        <v>3260</v>
      </c>
      <c r="C805" t="s">
        <v>163</v>
      </c>
      <c r="D805" t="n">
        <v>64</v>
      </c>
      <c r="E805" t="n">
        <v>2.8</v>
      </c>
      <c r="F805" s="5" t="str">
        <f>=$K$5+$K$4*D805</f>
      </c>
      <c r="G805" s="5" t="str">
        <f>=E805-F805</f>
      </c>
    </row>
    <row r="806">
      <c r="A806" t="n">
        <v>190044</v>
      </c>
      <c r="B806" t="s">
        <v>3263</v>
      </c>
      <c r="C806" t="s">
        <v>163</v>
      </c>
      <c r="D806" t="n">
        <v>20</v>
      </c>
      <c r="E806" t="n">
        <v>73.6</v>
      </c>
      <c r="F806" s="5" t="str">
        <f>=$K$5+$K$4*D806</f>
      </c>
      <c r="G806" s="5" t="str">
        <f>=E806-F806</f>
      </c>
    </row>
    <row r="807">
      <c r="A807" t="n">
        <v>190099</v>
      </c>
      <c r="B807" t="s">
        <v>3270</v>
      </c>
      <c r="C807" t="s">
        <v>163</v>
      </c>
      <c r="D807" t="n">
        <v>13</v>
      </c>
      <c r="E807" t="n">
        <v>90.5</v>
      </c>
      <c r="F807" s="5" t="str">
        <f>=$K$5+$K$4*D807</f>
      </c>
      <c r="G807" s="5" t="str">
        <f>=E807-F807</f>
      </c>
    </row>
    <row r="808">
      <c r="A808" t="n">
        <v>190114</v>
      </c>
      <c r="B808" t="s">
        <v>3272</v>
      </c>
      <c r="C808" t="s">
        <v>163</v>
      </c>
      <c r="D808" t="n">
        <v>61</v>
      </c>
      <c r="E808" t="n">
        <v>21.1</v>
      </c>
      <c r="F808" s="5" t="str">
        <f>=$K$5+$K$4*D808</f>
      </c>
      <c r="G808" s="5" t="str">
        <f>=E808-F808</f>
      </c>
    </row>
    <row r="809">
      <c r="A809" t="n">
        <v>190150</v>
      </c>
      <c r="B809" t="s">
        <v>3273</v>
      </c>
      <c r="C809" t="s">
        <v>163</v>
      </c>
      <c r="D809" t="n">
        <v>23</v>
      </c>
      <c r="E809" t="n">
        <v>95</v>
      </c>
      <c r="F809" s="5" t="str">
        <f>=$K$5+$K$4*D809</f>
      </c>
      <c r="G809" s="5" t="str">
        <f>=E809-F809</f>
      </c>
    </row>
    <row r="810">
      <c r="A810" t="n">
        <v>190372</v>
      </c>
      <c r="B810" t="s">
        <v>3279</v>
      </c>
      <c r="C810" t="s">
        <v>163</v>
      </c>
      <c r="D810" t="n">
        <v>28</v>
      </c>
      <c r="E810" t="n">
        <v>80.3</v>
      </c>
      <c r="F810" s="5" t="str">
        <f>=$K$5+$K$4*D810</f>
      </c>
      <c r="G810" s="5" t="str">
        <f>=E810-F810</f>
      </c>
    </row>
    <row r="811">
      <c r="A811" t="n">
        <v>190415</v>
      </c>
      <c r="B811" t="s">
        <v>3280</v>
      </c>
      <c r="C811" t="s">
        <v>163</v>
      </c>
      <c r="D811" t="n">
        <v>18</v>
      </c>
      <c r="E811" t="n">
        <v>95.1</v>
      </c>
      <c r="F811" s="5" t="str">
        <f>=$K$5+$K$4*D811</f>
      </c>
      <c r="G811" s="5" t="str">
        <f>=E811-F811</f>
      </c>
    </row>
    <row r="812">
      <c r="A812" t="n">
        <v>190503</v>
      </c>
      <c r="B812" t="s">
        <v>3287</v>
      </c>
      <c r="C812" t="s">
        <v>163</v>
      </c>
      <c r="D812" t="n">
        <v>28</v>
      </c>
      <c r="E812" t="n">
        <v>49</v>
      </c>
      <c r="F812" s="5" t="str">
        <f>=$K$5+$K$4*D812</f>
      </c>
      <c r="G812" s="5" t="str">
        <f>=E812-F812</f>
      </c>
    </row>
    <row r="813">
      <c r="A813" t="n">
        <v>190512</v>
      </c>
      <c r="B813" t="s">
        <v>3289</v>
      </c>
      <c r="C813" t="s">
        <v>149</v>
      </c>
      <c r="D813" t="n">
        <v>55</v>
      </c>
      <c r="E813" t="n">
        <v>72.1</v>
      </c>
      <c r="F813" s="5" t="str">
        <f>=$K$5+$K$4*D813</f>
      </c>
      <c r="G813" s="5" t="str">
        <f>=E813-F813</f>
      </c>
    </row>
    <row r="814">
      <c r="A814" t="n">
        <v>190549</v>
      </c>
      <c r="B814" t="s">
        <v>3292</v>
      </c>
      <c r="C814" t="s">
        <v>149</v>
      </c>
      <c r="D814" t="n">
        <v>56</v>
      </c>
      <c r="E814" t="n">
        <v>56.6</v>
      </c>
      <c r="F814" s="5" t="str">
        <f>=$K$5+$K$4*D814</f>
      </c>
      <c r="G814" s="5" t="str">
        <f>=E814-F814</f>
      </c>
    </row>
    <row r="815">
      <c r="A815" t="n">
        <v>190558</v>
      </c>
      <c r="B815" t="s">
        <v>3293</v>
      </c>
      <c r="C815" t="s">
        <v>149</v>
      </c>
      <c r="D815" t="n">
        <v>49</v>
      </c>
      <c r="E815" t="n">
        <v>47.7</v>
      </c>
      <c r="F815" s="5" t="str">
        <f>=$K$5+$K$4*D815</f>
      </c>
      <c r="G815" s="5" t="str">
        <f>=E815-F815</f>
      </c>
    </row>
    <row r="816">
      <c r="A816" t="n">
        <v>190567</v>
      </c>
      <c r="B816" t="s">
        <v>3295</v>
      </c>
      <c r="C816" t="s">
        <v>149</v>
      </c>
      <c r="D816" t="n">
        <v>60</v>
      </c>
      <c r="E816" t="n">
        <v>54.7</v>
      </c>
      <c r="F816" s="5" t="str">
        <f>=$K$5+$K$4*D816</f>
      </c>
      <c r="G816" s="5" t="str">
        <f>=E816-F816</f>
      </c>
    </row>
    <row r="817">
      <c r="A817" t="n">
        <v>190594</v>
      </c>
      <c r="B817" t="s">
        <v>3298</v>
      </c>
      <c r="C817" t="s">
        <v>149</v>
      </c>
      <c r="D817" t="n">
        <v>55</v>
      </c>
      <c r="E817" t="n">
        <v>61</v>
      </c>
      <c r="F817" s="5" t="str">
        <f>=$K$5+$K$4*D817</f>
      </c>
      <c r="G817" s="5" t="str">
        <f>=E817-F817</f>
      </c>
    </row>
    <row r="818">
      <c r="A818" t="n">
        <v>190600</v>
      </c>
      <c r="B818" t="s">
        <v>3299</v>
      </c>
      <c r="C818" t="s">
        <v>149</v>
      </c>
      <c r="D818" t="n">
        <v>59</v>
      </c>
      <c r="E818" t="n">
        <v>55.5</v>
      </c>
      <c r="F818" s="5" t="str">
        <f>=$K$5+$K$4*D818</f>
      </c>
      <c r="G818" s="5" t="str">
        <f>=E818-F818</f>
      </c>
    </row>
    <row r="819">
      <c r="A819" t="n">
        <v>190637</v>
      </c>
      <c r="B819" t="s">
        <v>3302</v>
      </c>
      <c r="C819" t="s">
        <v>149</v>
      </c>
      <c r="D819" t="n">
        <v>61</v>
      </c>
      <c r="E819" t="n">
        <v>49.3</v>
      </c>
      <c r="F819" s="5" t="str">
        <f>=$K$5+$K$4*D819</f>
      </c>
      <c r="G819" s="5" t="str">
        <f>=E819-F819</f>
      </c>
    </row>
    <row r="820">
      <c r="A820" t="n">
        <v>190646</v>
      </c>
      <c r="B820" t="s">
        <v>3303</v>
      </c>
      <c r="C820" t="s">
        <v>149</v>
      </c>
      <c r="D820" t="n">
        <v>57</v>
      </c>
      <c r="E820" t="n">
        <v>19.5</v>
      </c>
      <c r="F820" s="5" t="str">
        <f>=$K$5+$K$4*D820</f>
      </c>
      <c r="G820" s="5" t="str">
        <f>=E820-F820</f>
      </c>
    </row>
    <row r="821">
      <c r="A821" t="n">
        <v>190655</v>
      </c>
      <c r="B821" t="s">
        <v>3304</v>
      </c>
      <c r="C821" t="s">
        <v>149</v>
      </c>
      <c r="D821" t="n">
        <v>55</v>
      </c>
      <c r="E821" t="n">
        <v>23.2</v>
      </c>
      <c r="F821" s="5" t="str">
        <f>=$K$5+$K$4*D821</f>
      </c>
      <c r="G821" s="5" t="str">
        <f>=E821-F821</f>
      </c>
    </row>
    <row r="822">
      <c r="A822" t="n">
        <v>190664</v>
      </c>
      <c r="B822" t="s">
        <v>3305</v>
      </c>
      <c r="C822" t="s">
        <v>149</v>
      </c>
      <c r="D822" t="n">
        <v>48</v>
      </c>
      <c r="E822" t="n">
        <v>60.2</v>
      </c>
      <c r="F822" s="5" t="str">
        <f>=$K$5+$K$4*D822</f>
      </c>
      <c r="G822" s="5" t="str">
        <f>=E822-F822</f>
      </c>
    </row>
    <row r="823">
      <c r="A823" t="n">
        <v>190691</v>
      </c>
      <c r="B823" t="s">
        <v>3310</v>
      </c>
      <c r="C823" t="s">
        <v>149</v>
      </c>
      <c r="D823" t="n">
        <v>43</v>
      </c>
      <c r="E823" t="n">
        <v>30.3</v>
      </c>
      <c r="F823" s="5" t="str">
        <f>=$K$5+$K$4*D823</f>
      </c>
      <c r="G823" s="5" t="str">
        <f>=E823-F823</f>
      </c>
    </row>
    <row r="824">
      <c r="A824" t="n">
        <v>190716</v>
      </c>
      <c r="B824" t="s">
        <v>3313</v>
      </c>
      <c r="C824" t="s">
        <v>163</v>
      </c>
      <c r="D824" t="n">
        <v>36</v>
      </c>
      <c r="E824" t="n">
        <v>56.7</v>
      </c>
      <c r="F824" s="5" t="str">
        <f>=$K$5+$K$4*D824</f>
      </c>
      <c r="G824" s="5" t="str">
        <f>=E824-F824</f>
      </c>
    </row>
    <row r="825">
      <c r="A825" t="n">
        <v>190725</v>
      </c>
      <c r="B825" t="s">
        <v>3314</v>
      </c>
      <c r="C825" t="s">
        <v>163</v>
      </c>
      <c r="D825" t="n">
        <v>42</v>
      </c>
      <c r="E825" t="n">
        <v>58.4</v>
      </c>
      <c r="F825" s="5" t="str">
        <f>=$K$5+$K$4*D825</f>
      </c>
      <c r="G825" s="5" t="str">
        <f>=E825-F825</f>
      </c>
    </row>
    <row r="826">
      <c r="A826" t="n">
        <v>190761</v>
      </c>
      <c r="B826" t="s">
        <v>3317</v>
      </c>
      <c r="C826" t="s">
        <v>163</v>
      </c>
      <c r="D826" t="n">
        <v>41</v>
      </c>
      <c r="E826" t="n">
        <v>56.8</v>
      </c>
      <c r="F826" s="5" t="str">
        <f>=$K$5+$K$4*D826</f>
      </c>
      <c r="G826" s="5" t="str">
        <f>=E826-F826</f>
      </c>
    </row>
    <row r="827">
      <c r="A827" t="n">
        <v>190983</v>
      </c>
      <c r="B827" t="s">
        <v>3323</v>
      </c>
      <c r="C827" t="s">
        <v>163</v>
      </c>
      <c r="D827" t="n">
        <v>35</v>
      </c>
      <c r="E827" t="n">
        <v>64</v>
      </c>
      <c r="F827" s="5" t="str">
        <f>=$K$5+$K$4*D827</f>
      </c>
      <c r="G827" s="5" t="str">
        <f>=E827-F827</f>
      </c>
    </row>
    <row r="828">
      <c r="A828" t="n">
        <v>191205</v>
      </c>
      <c r="B828" t="s">
        <v>3328</v>
      </c>
      <c r="C828" t="s">
        <v>189</v>
      </c>
      <c r="D828" t="n">
        <v>45</v>
      </c>
      <c r="E828" t="n">
        <v>48.1</v>
      </c>
      <c r="F828" s="5" t="str">
        <f>=$K$5+$K$4*D828</f>
      </c>
      <c r="G828" s="5" t="str">
        <f>=E828-F828</f>
      </c>
    </row>
    <row r="829">
      <c r="A829" t="n">
        <v>191241</v>
      </c>
      <c r="B829" t="s">
        <v>3330</v>
      </c>
      <c r="C829" t="s">
        <v>163</v>
      </c>
      <c r="D829" t="n">
        <v>21</v>
      </c>
      <c r="E829" t="n">
        <v>80.3</v>
      </c>
      <c r="F829" s="5" t="str">
        <f>=$K$5+$K$4*D829</f>
      </c>
      <c r="G829" s="5" t="str">
        <f>=E829-F829</f>
      </c>
    </row>
    <row r="830">
      <c r="A830" t="n">
        <v>191515</v>
      </c>
      <c r="B830" t="s">
        <v>3336</v>
      </c>
      <c r="C830" t="s">
        <v>163</v>
      </c>
      <c r="D830" t="n">
        <v>18</v>
      </c>
      <c r="E830" t="n">
        <v>91.2</v>
      </c>
      <c r="F830" s="5" t="str">
        <f>=$K$5+$K$4*D830</f>
      </c>
      <c r="G830" s="5" t="str">
        <f>=E830-F830</f>
      </c>
    </row>
    <row r="831">
      <c r="A831" t="n">
        <v>191533</v>
      </c>
      <c r="B831" t="s">
        <v>3337</v>
      </c>
      <c r="C831" t="s">
        <v>163</v>
      </c>
      <c r="D831" t="n">
        <v>35</v>
      </c>
      <c r="E831" t="n">
        <v>46.2</v>
      </c>
      <c r="F831" s="5" t="str">
        <f>=$K$5+$K$4*D831</f>
      </c>
      <c r="G831" s="5" t="str">
        <f>=E831-F831</f>
      </c>
    </row>
    <row r="832">
      <c r="A832" t="n">
        <v>191621</v>
      </c>
      <c r="B832" t="s">
        <v>3342</v>
      </c>
      <c r="C832" t="s">
        <v>163</v>
      </c>
      <c r="D832" t="n">
        <v>44</v>
      </c>
      <c r="E832" t="n">
        <v>45.8</v>
      </c>
      <c r="F832" s="5" t="str">
        <f>=$K$5+$K$4*D832</f>
      </c>
      <c r="G832" s="5" t="str">
        <f>=E832-F832</f>
      </c>
    </row>
    <row r="833">
      <c r="A833" t="n">
        <v>191630</v>
      </c>
      <c r="B833" t="s">
        <v>3344</v>
      </c>
      <c r="C833" t="s">
        <v>163</v>
      </c>
      <c r="D833" t="n">
        <v>24</v>
      </c>
      <c r="E833" t="n">
        <v>72.7</v>
      </c>
      <c r="F833" s="5" t="str">
        <f>=$K$5+$K$4*D833</f>
      </c>
      <c r="G833" s="5" t="str">
        <f>=E833-F833</f>
      </c>
    </row>
    <row r="834">
      <c r="A834" t="n">
        <v>191649</v>
      </c>
      <c r="B834" t="s">
        <v>3346</v>
      </c>
      <c r="C834" t="s">
        <v>163</v>
      </c>
      <c r="D834" t="n">
        <v>24</v>
      </c>
      <c r="E834" t="n">
        <v>67.1</v>
      </c>
      <c r="F834" s="5" t="str">
        <f>=$K$5+$K$4*D834</f>
      </c>
      <c r="G834" s="5" t="str">
        <f>=E834-F834</f>
      </c>
    </row>
    <row r="835">
      <c r="A835" t="n">
        <v>191676</v>
      </c>
      <c r="B835" t="s">
        <v>3348</v>
      </c>
      <c r="C835" t="s">
        <v>163</v>
      </c>
      <c r="D835" t="n">
        <v>34</v>
      </c>
      <c r="E835" t="n">
        <v>66.1</v>
      </c>
      <c r="F835" s="5" t="str">
        <f>=$K$5+$K$4*D835</f>
      </c>
      <c r="G835" s="5" t="str">
        <f>=E835-F835</f>
      </c>
    </row>
    <row r="836">
      <c r="A836" t="n">
        <v>191931</v>
      </c>
      <c r="B836" t="s">
        <v>3351</v>
      </c>
      <c r="C836" t="s">
        <v>163</v>
      </c>
      <c r="D836" t="n">
        <v>26</v>
      </c>
      <c r="E836" t="n">
        <v>57.4</v>
      </c>
      <c r="F836" s="5" t="str">
        <f>=$K$5+$K$4*D836</f>
      </c>
      <c r="G836" s="5" t="str">
        <f>=E836-F836</f>
      </c>
    </row>
    <row r="837">
      <c r="A837" t="n">
        <v>191968</v>
      </c>
      <c r="B837" t="s">
        <v>3356</v>
      </c>
      <c r="C837" t="s">
        <v>163</v>
      </c>
      <c r="D837" t="n">
        <v>19</v>
      </c>
      <c r="E837" t="n">
        <v>74.1</v>
      </c>
      <c r="F837" s="5" t="str">
        <f>=$K$5+$K$4*D837</f>
      </c>
      <c r="G837" s="5" t="str">
        <f>=E837-F837</f>
      </c>
    </row>
    <row r="838">
      <c r="A838" t="n">
        <v>192040</v>
      </c>
      <c r="B838" t="s">
        <v>3362</v>
      </c>
      <c r="C838" t="s">
        <v>163</v>
      </c>
      <c r="D838" t="n">
        <v>5</v>
      </c>
      <c r="E838" t="n">
        <v>86.8</v>
      </c>
      <c r="F838" s="5" t="str">
        <f>=$K$5+$K$4*D838</f>
      </c>
      <c r="G838" s="5" t="str">
        <f>=E838-F838</f>
      </c>
    </row>
    <row r="839">
      <c r="A839" t="n">
        <v>192110</v>
      </c>
      <c r="B839" t="s">
        <v>3363</v>
      </c>
      <c r="C839" t="s">
        <v>163</v>
      </c>
      <c r="D839" t="n">
        <v>13</v>
      </c>
      <c r="E839" t="n">
        <v>88</v>
      </c>
      <c r="F839" s="5" t="str">
        <f>=$K$5+$K$4*D839</f>
      </c>
      <c r="G839" s="5" t="str">
        <f>=E839-F839</f>
      </c>
    </row>
    <row r="840">
      <c r="A840" t="n">
        <v>192165</v>
      </c>
      <c r="B840" t="s">
        <v>3364</v>
      </c>
      <c r="C840" t="s">
        <v>163</v>
      </c>
      <c r="D840" t="n">
        <v>87</v>
      </c>
      <c r="E840" t="n">
        <v>46.9</v>
      </c>
      <c r="F840" s="5" t="str">
        <f>=$K$5+$K$4*D840</f>
      </c>
      <c r="G840" s="5" t="str">
        <f>=E840-F840</f>
      </c>
    </row>
    <row r="841">
      <c r="A841" t="n">
        <v>192192</v>
      </c>
      <c r="B841" t="s">
        <v>3366</v>
      </c>
      <c r="C841" t="s">
        <v>163</v>
      </c>
      <c r="D841" t="n">
        <v>44</v>
      </c>
      <c r="E841" t="n">
        <v>48.8</v>
      </c>
      <c r="F841" s="5" t="str">
        <f>=$K$5+$K$4*D841</f>
      </c>
      <c r="G841" s="5" t="str">
        <f>=E841-F841</f>
      </c>
    </row>
    <row r="842">
      <c r="A842" t="n">
        <v>192271</v>
      </c>
      <c r="B842" t="s">
        <v>3368</v>
      </c>
      <c r="C842" t="s">
        <v>189</v>
      </c>
      <c r="D842" t="n">
        <v>36</v>
      </c>
      <c r="E842" t="n">
        <v>54.5</v>
      </c>
      <c r="F842" s="5" t="str">
        <f>=$K$5+$K$4*D842</f>
      </c>
      <c r="G842" s="5" t="str">
        <f>=E842-F842</f>
      </c>
    </row>
    <row r="843">
      <c r="A843" t="n">
        <v>192323</v>
      </c>
      <c r="B843" t="s">
        <v>3369</v>
      </c>
      <c r="C843" t="s">
        <v>163</v>
      </c>
      <c r="D843" t="n">
        <v>30</v>
      </c>
      <c r="E843" t="n">
        <v>71</v>
      </c>
      <c r="F843" s="5" t="str">
        <f>=$K$5+$K$4*D843</f>
      </c>
      <c r="G843" s="5" t="str">
        <f>=E843-F843</f>
      </c>
    </row>
    <row r="844">
      <c r="A844" t="n">
        <v>192448</v>
      </c>
      <c r="B844" t="s">
        <v>3371</v>
      </c>
      <c r="C844" t="s">
        <v>163</v>
      </c>
      <c r="D844" t="n">
        <v>19</v>
      </c>
      <c r="E844" t="n">
        <v>53.1</v>
      </c>
      <c r="F844" s="5" t="str">
        <f>=$K$5+$K$4*D844</f>
      </c>
      <c r="G844" s="5" t="str">
        <f>=E844-F844</f>
      </c>
    </row>
    <row r="845">
      <c r="A845" t="n">
        <v>192624</v>
      </c>
      <c r="B845" t="s">
        <v>3375</v>
      </c>
      <c r="C845" t="s">
        <v>163</v>
      </c>
      <c r="D845" t="n">
        <v>84</v>
      </c>
      <c r="E845" t="n">
        <v>27.9</v>
      </c>
      <c r="F845" s="5" t="str">
        <f>=$K$5+$K$4*D845</f>
      </c>
      <c r="G845" s="5" t="str">
        <f>=E845-F845</f>
      </c>
    </row>
    <row r="846">
      <c r="A846" t="n">
        <v>192703</v>
      </c>
      <c r="B846" t="s">
        <v>3377</v>
      </c>
      <c r="C846" t="s">
        <v>163</v>
      </c>
      <c r="D846" t="n">
        <v>31</v>
      </c>
      <c r="E846" t="n">
        <v>66</v>
      </c>
      <c r="F846" s="5" t="str">
        <f>=$K$5+$K$4*D846</f>
      </c>
      <c r="G846" s="5" t="str">
        <f>=E846-F846</f>
      </c>
    </row>
    <row r="847">
      <c r="A847" t="n">
        <v>192712</v>
      </c>
      <c r="B847" t="s">
        <v>3379</v>
      </c>
      <c r="C847" t="s">
        <v>163</v>
      </c>
      <c r="D847" t="n">
        <v>13</v>
      </c>
      <c r="E847" t="n">
        <v>78.3</v>
      </c>
      <c r="F847" s="5" t="str">
        <f>=$K$5+$K$4*D847</f>
      </c>
      <c r="G847" s="5" t="str">
        <f>=E847-F847</f>
      </c>
    </row>
    <row r="848">
      <c r="A848" t="n">
        <v>192749</v>
      </c>
      <c r="B848" t="s">
        <v>3380</v>
      </c>
      <c r="C848" t="s">
        <v>163</v>
      </c>
      <c r="D848" t="n">
        <v>33</v>
      </c>
      <c r="E848" t="n">
        <v>53.7</v>
      </c>
      <c r="F848" s="5" t="str">
        <f>=$K$5+$K$4*D848</f>
      </c>
      <c r="G848" s="5" t="str">
        <f>=E848-F848</f>
      </c>
    </row>
    <row r="849">
      <c r="A849" t="n">
        <v>192819</v>
      </c>
      <c r="B849" t="s">
        <v>3384</v>
      </c>
      <c r="C849" t="s">
        <v>163</v>
      </c>
      <c r="D849" t="n">
        <v>15</v>
      </c>
      <c r="E849" t="n">
        <v>79.8</v>
      </c>
      <c r="F849" s="5" t="str">
        <f>=$K$5+$K$4*D849</f>
      </c>
      <c r="G849" s="5" t="str">
        <f>=E849-F849</f>
      </c>
    </row>
    <row r="850">
      <c r="A850" t="n">
        <v>192864</v>
      </c>
      <c r="B850" t="s">
        <v>3385</v>
      </c>
      <c r="C850" t="s">
        <v>163</v>
      </c>
      <c r="D850" t="n">
        <v>28</v>
      </c>
      <c r="E850" t="n">
        <v>49.8</v>
      </c>
      <c r="F850" s="5" t="str">
        <f>=$K$5+$K$4*D850</f>
      </c>
      <c r="G850" s="5" t="str">
        <f>=E850-F850</f>
      </c>
    </row>
    <row r="851">
      <c r="A851" t="n">
        <v>193016</v>
      </c>
      <c r="B851" t="s">
        <v>3388</v>
      </c>
      <c r="C851" t="s">
        <v>163</v>
      </c>
      <c r="D851" t="n">
        <v>47</v>
      </c>
      <c r="E851" t="n">
        <v>47.9</v>
      </c>
      <c r="F851" s="5" t="str">
        <f>=$K$5+$K$4*D851</f>
      </c>
      <c r="G851" s="5" t="str">
        <f>=E851-F851</f>
      </c>
    </row>
    <row r="852">
      <c r="A852" t="n">
        <v>193247</v>
      </c>
      <c r="B852" t="s">
        <v>3394</v>
      </c>
      <c r="C852" t="s">
        <v>163</v>
      </c>
      <c r="D852" t="n">
        <v>37</v>
      </c>
      <c r="E852" t="n">
        <v>4.3</v>
      </c>
      <c r="F852" s="5" t="str">
        <f>=$K$5+$K$4*D852</f>
      </c>
      <c r="G852" s="5" t="str">
        <f>=E852-F852</f>
      </c>
    </row>
    <row r="853">
      <c r="A853" t="n">
        <v>193292</v>
      </c>
      <c r="B853" t="s">
        <v>3398</v>
      </c>
      <c r="C853" t="s">
        <v>163</v>
      </c>
      <c r="D853" t="n">
        <v>30</v>
      </c>
      <c r="E853" t="n">
        <v>72.5</v>
      </c>
      <c r="F853" s="5" t="str">
        <f>=$K$5+$K$4*D853</f>
      </c>
      <c r="G853" s="5" t="str">
        <f>=E853-F853</f>
      </c>
    </row>
    <row r="854">
      <c r="A854" t="n">
        <v>193308</v>
      </c>
      <c r="B854" t="s">
        <v>3400</v>
      </c>
      <c r="C854" t="s">
        <v>189</v>
      </c>
      <c r="D854" t="n">
        <v>58</v>
      </c>
      <c r="E854" t="n">
        <v>61.4</v>
      </c>
      <c r="F854" s="5" t="str">
        <f>=$K$5+$K$4*D854</f>
      </c>
      <c r="G854" s="5" t="str">
        <f>=E854-F854</f>
      </c>
    </row>
    <row r="855">
      <c r="A855" t="n">
        <v>193353</v>
      </c>
      <c r="B855" t="s">
        <v>3402</v>
      </c>
      <c r="C855" t="s">
        <v>163</v>
      </c>
      <c r="D855" t="n">
        <v>30</v>
      </c>
      <c r="E855" t="n">
        <v>65.7</v>
      </c>
      <c r="F855" s="5" t="str">
        <f>=$K$5+$K$4*D855</f>
      </c>
      <c r="G855" s="5" t="str">
        <f>=E855-F855</f>
      </c>
    </row>
    <row r="856">
      <c r="A856" t="n">
        <v>193399</v>
      </c>
      <c r="B856" t="s">
        <v>3405</v>
      </c>
      <c r="C856" t="s">
        <v>163</v>
      </c>
      <c r="D856" t="n">
        <v>43</v>
      </c>
      <c r="E856" t="n">
        <v>57.1</v>
      </c>
      <c r="F856" s="5" t="str">
        <f>=$K$5+$K$4*D856</f>
      </c>
      <c r="G856" s="5" t="str">
        <f>=E856-F856</f>
      </c>
    </row>
    <row r="857">
      <c r="A857" t="n">
        <v>193584</v>
      </c>
      <c r="B857" t="s">
        <v>3408</v>
      </c>
      <c r="C857" t="s">
        <v>163</v>
      </c>
      <c r="D857" t="n">
        <v>26</v>
      </c>
      <c r="E857" t="n">
        <v>72.9</v>
      </c>
      <c r="F857" s="5" t="str">
        <f>=$K$5+$K$4*D857</f>
      </c>
      <c r="G857" s="5" t="str">
        <f>=E857-F857</f>
      </c>
    </row>
    <row r="858">
      <c r="A858" t="n">
        <v>193654</v>
      </c>
      <c r="B858" t="s">
        <v>3411</v>
      </c>
      <c r="C858" t="s">
        <v>163</v>
      </c>
      <c r="D858" t="n">
        <v>15</v>
      </c>
      <c r="E858" t="n">
        <v>71.3</v>
      </c>
      <c r="F858" s="5" t="str">
        <f>=$K$5+$K$4*D858</f>
      </c>
      <c r="G858" s="5" t="str">
        <f>=E858-F858</f>
      </c>
    </row>
    <row r="859">
      <c r="A859" t="n">
        <v>193900</v>
      </c>
      <c r="B859" t="s">
        <v>3419</v>
      </c>
      <c r="C859" t="s">
        <v>163</v>
      </c>
      <c r="D859" t="n">
        <v>19</v>
      </c>
      <c r="E859" t="n">
        <v>88.6</v>
      </c>
      <c r="F859" s="5" t="str">
        <f>=$K$5+$K$4*D859</f>
      </c>
      <c r="G859" s="5" t="str">
        <f>=E859-F859</f>
      </c>
    </row>
    <row r="860">
      <c r="A860" t="n">
        <v>193973</v>
      </c>
      <c r="B860" t="s">
        <v>3422</v>
      </c>
      <c r="C860" t="s">
        <v>163</v>
      </c>
      <c r="D860" t="n">
        <v>26</v>
      </c>
      <c r="E860" t="n">
        <v>69.8</v>
      </c>
      <c r="F860" s="5" t="str">
        <f>=$K$5+$K$4*D860</f>
      </c>
      <c r="G860" s="5" t="str">
        <f>=E860-F860</f>
      </c>
    </row>
    <row r="861">
      <c r="A861" t="n">
        <v>194091</v>
      </c>
      <c r="B861" t="s">
        <v>3428</v>
      </c>
      <c r="C861" t="s">
        <v>163</v>
      </c>
      <c r="D861" t="n">
        <v>44</v>
      </c>
      <c r="E861" t="n">
        <v>55.9</v>
      </c>
      <c r="F861" s="5" t="str">
        <f>=$K$5+$K$4*D861</f>
      </c>
      <c r="G861" s="5" t="str">
        <f>=E861-F861</f>
      </c>
    </row>
    <row r="862">
      <c r="A862" t="n">
        <v>194310</v>
      </c>
      <c r="B862" t="s">
        <v>3435</v>
      </c>
      <c r="C862" t="s">
        <v>163</v>
      </c>
      <c r="D862" t="n">
        <v>27</v>
      </c>
      <c r="E862" t="n">
        <v>61.3</v>
      </c>
      <c r="F862" s="5" t="str">
        <f>=$K$5+$K$4*D862</f>
      </c>
      <c r="G862" s="5" t="str">
        <f>=E862-F862</f>
      </c>
    </row>
    <row r="863">
      <c r="A863" t="n">
        <v>194392</v>
      </c>
      <c r="B863" t="s">
        <v>3436</v>
      </c>
      <c r="C863" t="s">
        <v>163</v>
      </c>
      <c r="D863" t="n">
        <v>37</v>
      </c>
      <c r="E863" t="n">
        <v>48.6</v>
      </c>
      <c r="F863" s="5" t="str">
        <f>=$K$5+$K$4*D863</f>
      </c>
      <c r="G863" s="5" t="str">
        <f>=E863-F863</f>
      </c>
    </row>
    <row r="864">
      <c r="A864" t="n">
        <v>194578</v>
      </c>
      <c r="B864" t="s">
        <v>3443</v>
      </c>
      <c r="C864" t="s">
        <v>163</v>
      </c>
      <c r="D864" t="n">
        <v>17</v>
      </c>
      <c r="E864" t="n">
        <v>72.8</v>
      </c>
      <c r="F864" s="5" t="str">
        <f>=$K$5+$K$4*D864</f>
      </c>
      <c r="G864" s="5" t="str">
        <f>=E864-F864</f>
      </c>
    </row>
    <row r="865">
      <c r="A865" t="n">
        <v>194666</v>
      </c>
      <c r="B865" t="s">
        <v>3445</v>
      </c>
      <c r="C865" t="s">
        <v>163</v>
      </c>
      <c r="D865" t="n">
        <v>88</v>
      </c>
      <c r="E865" t="n">
        <v>97.1</v>
      </c>
      <c r="F865" s="5" t="str">
        <f>=$K$5+$K$4*D865</f>
      </c>
      <c r="G865" s="5" t="str">
        <f>=E865-F865</f>
      </c>
    </row>
    <row r="866">
      <c r="A866" t="n">
        <v>194736</v>
      </c>
      <c r="B866" t="s">
        <v>3448</v>
      </c>
      <c r="C866" t="s">
        <v>163</v>
      </c>
      <c r="D866" t="n">
        <v>30</v>
      </c>
      <c r="E866" t="n">
        <v>34.1</v>
      </c>
      <c r="F866" s="5" t="str">
        <f>=$K$5+$K$4*D866</f>
      </c>
      <c r="G866" s="5" t="str">
        <f>=E866-F866</f>
      </c>
    </row>
    <row r="867">
      <c r="A867" t="n">
        <v>194763</v>
      </c>
      <c r="B867" t="s">
        <v>3449</v>
      </c>
      <c r="C867" t="s">
        <v>163</v>
      </c>
      <c r="D867" t="n">
        <v>14</v>
      </c>
      <c r="E867" t="n">
        <v>34.3</v>
      </c>
      <c r="F867" s="5" t="str">
        <f>=$K$5+$K$4*D867</f>
      </c>
      <c r="G867" s="5" t="str">
        <f>=E867-F867</f>
      </c>
    </row>
    <row r="868">
      <c r="A868" t="n">
        <v>194824</v>
      </c>
      <c r="B868" t="s">
        <v>3450</v>
      </c>
      <c r="C868" t="s">
        <v>163</v>
      </c>
      <c r="D868" t="n">
        <v>19</v>
      </c>
      <c r="E868" t="n">
        <v>83.2</v>
      </c>
      <c r="F868" s="5" t="str">
        <f>=$K$5+$K$4*D868</f>
      </c>
      <c r="G868" s="5" t="str">
        <f>=E868-F868</f>
      </c>
    </row>
    <row r="869">
      <c r="A869" t="n">
        <v>194958</v>
      </c>
      <c r="B869" t="s">
        <v>3451</v>
      </c>
      <c r="C869" t="s">
        <v>163</v>
      </c>
      <c r="D869" t="n">
        <v>40</v>
      </c>
      <c r="E869" t="n">
        <v>63.9</v>
      </c>
      <c r="F869" s="5" t="str">
        <f>=$K$5+$K$4*D869</f>
      </c>
      <c r="G869" s="5" t="str">
        <f>=E869-F869</f>
      </c>
    </row>
    <row r="870">
      <c r="A870" t="n">
        <v>195003</v>
      </c>
      <c r="B870" t="s">
        <v>3452</v>
      </c>
      <c r="C870" t="s">
        <v>163</v>
      </c>
      <c r="D870" t="n">
        <v>26</v>
      </c>
      <c r="E870" t="n">
        <v>72.5</v>
      </c>
      <c r="F870" s="5" t="str">
        <f>=$K$5+$K$4*D870</f>
      </c>
      <c r="G870" s="5" t="str">
        <f>=E870-F870</f>
      </c>
    </row>
    <row r="871">
      <c r="A871" t="n">
        <v>195030</v>
      </c>
      <c r="B871" t="s">
        <v>3453</v>
      </c>
      <c r="C871" t="s">
        <v>163</v>
      </c>
      <c r="D871" t="n">
        <v>16</v>
      </c>
      <c r="E871" t="n">
        <v>84.5</v>
      </c>
      <c r="F871" s="5" t="str">
        <f>=$K$5+$K$4*D871</f>
      </c>
      <c r="G871" s="5" t="str">
        <f>=E871-F871</f>
      </c>
    </row>
    <row r="872">
      <c r="A872" t="n">
        <v>195128</v>
      </c>
      <c r="B872" t="s">
        <v>3458</v>
      </c>
      <c r="C872" t="s">
        <v>163</v>
      </c>
      <c r="D872" t="n">
        <v>43</v>
      </c>
      <c r="E872" t="n">
        <v>65.7</v>
      </c>
      <c r="F872" s="5" t="str">
        <f>=$K$5+$K$4*D872</f>
      </c>
      <c r="G872" s="5" t="str">
        <f>=E872-F872</f>
      </c>
    </row>
    <row r="873">
      <c r="A873" t="n">
        <v>195164</v>
      </c>
      <c r="B873" t="s">
        <v>3460</v>
      </c>
      <c r="C873" t="s">
        <v>163</v>
      </c>
      <c r="D873" t="n">
        <v>23</v>
      </c>
      <c r="E873" t="n">
        <v>70.4</v>
      </c>
      <c r="F873" s="5" t="str">
        <f>=$K$5+$K$4*D873</f>
      </c>
      <c r="G873" s="5" t="str">
        <f>=E873-F873</f>
      </c>
    </row>
    <row r="874">
      <c r="A874" t="n">
        <v>195173</v>
      </c>
      <c r="B874" t="s">
        <v>3462</v>
      </c>
      <c r="C874" t="s">
        <v>163</v>
      </c>
      <c r="D874" t="n">
        <v>47</v>
      </c>
      <c r="E874" t="n">
        <v>52.6</v>
      </c>
      <c r="F874" s="5" t="str">
        <f>=$K$5+$K$4*D874</f>
      </c>
      <c r="G874" s="5" t="str">
        <f>=E874-F874</f>
      </c>
    </row>
    <row r="875">
      <c r="A875" t="n">
        <v>195216</v>
      </c>
      <c r="B875" t="s">
        <v>3464</v>
      </c>
      <c r="C875" t="s">
        <v>163</v>
      </c>
      <c r="D875" t="n">
        <v>21</v>
      </c>
      <c r="E875" t="n">
        <v>79.7</v>
      </c>
      <c r="F875" s="5" t="str">
        <f>=$K$5+$K$4*D875</f>
      </c>
      <c r="G875" s="5" t="str">
        <f>=E875-F875</f>
      </c>
    </row>
    <row r="876">
      <c r="A876" t="n">
        <v>195234</v>
      </c>
      <c r="B876" t="s">
        <v>3465</v>
      </c>
      <c r="C876" t="s">
        <v>163</v>
      </c>
      <c r="D876" t="n">
        <v>39</v>
      </c>
      <c r="E876" t="n">
        <v>50.8</v>
      </c>
      <c r="F876" s="5" t="str">
        <f>=$K$5+$K$4*D876</f>
      </c>
      <c r="G876" s="5" t="str">
        <f>=E876-F876</f>
      </c>
    </row>
    <row r="877">
      <c r="A877" t="n">
        <v>195243</v>
      </c>
      <c r="B877" t="s">
        <v>3466</v>
      </c>
      <c r="C877" t="s">
        <v>163</v>
      </c>
      <c r="D877" t="n">
        <v>18</v>
      </c>
      <c r="E877" t="n">
        <v>60.3</v>
      </c>
      <c r="F877" s="5" t="str">
        <f>=$K$5+$K$4*D877</f>
      </c>
      <c r="G877" s="5" t="str">
        <f>=E877-F877</f>
      </c>
    </row>
    <row r="878">
      <c r="A878" t="n">
        <v>195304</v>
      </c>
      <c r="B878" t="s">
        <v>3469</v>
      </c>
      <c r="C878" t="s">
        <v>163</v>
      </c>
      <c r="D878" t="n">
        <v>13</v>
      </c>
      <c r="E878" t="n">
        <v>70</v>
      </c>
      <c r="F878" s="5" t="str">
        <f>=$K$5+$K$4*D878</f>
      </c>
      <c r="G878" s="5" t="str">
        <f>=E878-F878</f>
      </c>
    </row>
    <row r="879">
      <c r="A879" t="n">
        <v>195474</v>
      </c>
      <c r="B879" t="s">
        <v>3473</v>
      </c>
      <c r="C879" t="s">
        <v>163</v>
      </c>
      <c r="D879" t="n">
        <v>23</v>
      </c>
      <c r="E879" t="n">
        <v>75.8</v>
      </c>
      <c r="F879" s="5" t="str">
        <f>=$K$5+$K$4*D879</f>
      </c>
      <c r="G879" s="5" t="str">
        <f>=E879-F879</f>
      </c>
    </row>
    <row r="880">
      <c r="A880" t="n">
        <v>195526</v>
      </c>
      <c r="B880" t="s">
        <v>3475</v>
      </c>
      <c r="C880" t="s">
        <v>163</v>
      </c>
      <c r="D880" t="n">
        <v>14</v>
      </c>
      <c r="E880" t="n">
        <v>81.7</v>
      </c>
      <c r="F880" s="5" t="str">
        <f>=$K$5+$K$4*D880</f>
      </c>
      <c r="G880" s="5" t="str">
        <f>=E880-F880</f>
      </c>
    </row>
    <row r="881">
      <c r="A881" t="n">
        <v>195544</v>
      </c>
      <c r="B881" t="s">
        <v>3477</v>
      </c>
      <c r="C881" t="s">
        <v>163</v>
      </c>
      <c r="D881" t="n">
        <v>34</v>
      </c>
      <c r="E881" t="n">
        <v>64.2</v>
      </c>
      <c r="F881" s="5" t="str">
        <f>=$K$5+$K$4*D881</f>
      </c>
      <c r="G881" s="5" t="str">
        <f>=E881-F881</f>
      </c>
    </row>
    <row r="882">
      <c r="A882" t="n">
        <v>195720</v>
      </c>
      <c r="B882" t="s">
        <v>3480</v>
      </c>
      <c r="C882" t="s">
        <v>163</v>
      </c>
      <c r="D882" t="n">
        <v>28</v>
      </c>
      <c r="E882" t="n">
        <v>74.4</v>
      </c>
      <c r="F882" s="5" t="str">
        <f>=$K$5+$K$4*D882</f>
      </c>
      <c r="G882" s="5" t="str">
        <f>=E882-F882</f>
      </c>
    </row>
    <row r="883">
      <c r="A883" t="n">
        <v>195809</v>
      </c>
      <c r="B883" t="s">
        <v>3482</v>
      </c>
      <c r="C883" t="s">
        <v>163</v>
      </c>
      <c r="D883" t="n">
        <v>24</v>
      </c>
      <c r="E883" t="n">
        <v>68.3</v>
      </c>
      <c r="F883" s="5" t="str">
        <f>=$K$5+$K$4*D883</f>
      </c>
      <c r="G883" s="5" t="str">
        <f>=E883-F883</f>
      </c>
    </row>
    <row r="884">
      <c r="A884" t="n">
        <v>196006</v>
      </c>
      <c r="B884" t="s">
        <v>3485</v>
      </c>
      <c r="C884" t="s">
        <v>149</v>
      </c>
      <c r="D884" t="n">
        <v>45</v>
      </c>
      <c r="E884" t="n">
        <v>45.4</v>
      </c>
      <c r="F884" s="5" t="str">
        <f>=$K$5+$K$4*D884</f>
      </c>
      <c r="G884" s="5" t="str">
        <f>=E884-F884</f>
      </c>
    </row>
    <row r="885">
      <c r="A885" t="n">
        <v>196015</v>
      </c>
      <c r="B885" t="s">
        <v>3486</v>
      </c>
      <c r="C885" t="s">
        <v>149</v>
      </c>
      <c r="D885" t="n">
        <v>47</v>
      </c>
      <c r="E885" t="n">
        <v>51</v>
      </c>
      <c r="F885" s="5" t="str">
        <f>=$K$5+$K$4*D885</f>
      </c>
      <c r="G885" s="5" t="str">
        <f>=E885-F885</f>
      </c>
    </row>
    <row r="886">
      <c r="A886" t="n">
        <v>196024</v>
      </c>
      <c r="B886" t="s">
        <v>3487</v>
      </c>
      <c r="C886" t="s">
        <v>149</v>
      </c>
      <c r="D886" t="n">
        <v>46</v>
      </c>
      <c r="E886" t="n">
        <v>55.6</v>
      </c>
      <c r="F886" s="5" t="str">
        <f>=$K$5+$K$4*D886</f>
      </c>
      <c r="G886" s="5" t="str">
        <f>=E886-F886</f>
      </c>
    </row>
    <row r="887">
      <c r="A887" t="n">
        <v>196033</v>
      </c>
      <c r="B887" t="s">
        <v>3489</v>
      </c>
      <c r="C887" t="s">
        <v>149</v>
      </c>
      <c r="D887" t="n">
        <v>43</v>
      </c>
      <c r="E887" t="n">
        <v>54.5</v>
      </c>
      <c r="F887" s="5" t="str">
        <f>=$K$5+$K$4*D887</f>
      </c>
      <c r="G887" s="5" t="str">
        <f>=E887-F887</f>
      </c>
    </row>
    <row r="888">
      <c r="A888" t="n">
        <v>196042</v>
      </c>
      <c r="B888" t="s">
        <v>3491</v>
      </c>
      <c r="C888" t="s">
        <v>149</v>
      </c>
      <c r="D888" t="n">
        <v>36</v>
      </c>
      <c r="E888" t="n">
        <v>58.6</v>
      </c>
      <c r="F888" s="5" t="str">
        <f>=$K$5+$K$4*D888</f>
      </c>
      <c r="G888" s="5" t="str">
        <f>=E888-F888</f>
      </c>
    </row>
    <row r="889">
      <c r="A889" t="n">
        <v>196051</v>
      </c>
      <c r="B889" t="s">
        <v>3493</v>
      </c>
      <c r="C889" t="s">
        <v>149</v>
      </c>
      <c r="D889" t="n">
        <v>55</v>
      </c>
      <c r="E889" t="n">
        <v>33.9</v>
      </c>
      <c r="F889" s="5" t="str">
        <f>=$K$5+$K$4*D889</f>
      </c>
      <c r="G889" s="5" t="str">
        <f>=E889-F889</f>
      </c>
    </row>
    <row r="890">
      <c r="A890" t="n">
        <v>196060</v>
      </c>
      <c r="B890" t="s">
        <v>3495</v>
      </c>
      <c r="C890" t="s">
        <v>149</v>
      </c>
      <c r="D890" t="n">
        <v>42</v>
      </c>
      <c r="E890" t="n">
        <v>63.9</v>
      </c>
      <c r="F890" s="5" t="str">
        <f>=$K$5+$K$4*D890</f>
      </c>
      <c r="G890" s="5" t="str">
        <f>=E890-F890</f>
      </c>
    </row>
    <row r="891">
      <c r="A891" t="n">
        <v>196079</v>
      </c>
      <c r="B891" t="s">
        <v>3496</v>
      </c>
      <c r="C891" t="s">
        <v>149</v>
      </c>
      <c r="D891" t="n">
        <v>27</v>
      </c>
      <c r="E891" t="n">
        <v>83.6</v>
      </c>
      <c r="F891" s="5" t="str">
        <f>=$K$5+$K$4*D891</f>
      </c>
      <c r="G891" s="5" t="str">
        <f>=E891-F891</f>
      </c>
    </row>
    <row r="892">
      <c r="A892" t="n">
        <v>196088</v>
      </c>
      <c r="B892" t="s">
        <v>3498</v>
      </c>
      <c r="C892" t="s">
        <v>149</v>
      </c>
      <c r="D892" t="n">
        <v>32</v>
      </c>
      <c r="E892" t="n">
        <v>73.4</v>
      </c>
      <c r="F892" s="5" t="str">
        <f>=$K$5+$K$4*D892</f>
      </c>
      <c r="G892" s="5" t="str">
        <f>=E892-F892</f>
      </c>
    </row>
    <row r="893">
      <c r="A893" t="n">
        <v>196097</v>
      </c>
      <c r="B893" t="s">
        <v>3499</v>
      </c>
      <c r="C893" t="s">
        <v>149</v>
      </c>
      <c r="D893" t="n">
        <v>38</v>
      </c>
      <c r="E893" t="n">
        <v>77.8</v>
      </c>
      <c r="F893" s="5" t="str">
        <f>=$K$5+$K$4*D893</f>
      </c>
      <c r="G893" s="5" t="str">
        <f>=E893-F893</f>
      </c>
    </row>
    <row r="894">
      <c r="A894" t="n">
        <v>196103</v>
      </c>
      <c r="B894" t="s">
        <v>3501</v>
      </c>
      <c r="C894" t="s">
        <v>149</v>
      </c>
      <c r="D894" t="n">
        <v>26</v>
      </c>
      <c r="E894" t="n">
        <v>68.4</v>
      </c>
      <c r="F894" s="5" t="str">
        <f>=$K$5+$K$4*D894</f>
      </c>
      <c r="G894" s="5" t="str">
        <f>=E894-F894</f>
      </c>
    </row>
    <row r="895">
      <c r="A895" t="n">
        <v>196112</v>
      </c>
      <c r="B895" t="s">
        <v>3502</v>
      </c>
      <c r="C895" t="s">
        <v>149</v>
      </c>
      <c r="D895" t="n">
        <v>37</v>
      </c>
      <c r="E895" t="n">
        <v>59.2</v>
      </c>
      <c r="F895" s="5" t="str">
        <f>=$K$5+$K$4*D895</f>
      </c>
      <c r="G895" s="5" t="str">
        <f>=E895-F895</f>
      </c>
    </row>
    <row r="896">
      <c r="A896" t="n">
        <v>196121</v>
      </c>
      <c r="B896" t="s">
        <v>3503</v>
      </c>
      <c r="C896" t="s">
        <v>149</v>
      </c>
      <c r="D896" t="n">
        <v>39</v>
      </c>
      <c r="E896" t="n">
        <v>56.6</v>
      </c>
      <c r="F896" s="5" t="str">
        <f>=$K$5+$K$4*D896</f>
      </c>
      <c r="G896" s="5" t="str">
        <f>=E896-F896</f>
      </c>
    </row>
    <row r="897">
      <c r="A897" t="n">
        <v>196130</v>
      </c>
      <c r="B897" t="s">
        <v>3505</v>
      </c>
      <c r="C897" t="s">
        <v>149</v>
      </c>
      <c r="D897" t="n">
        <v>53</v>
      </c>
      <c r="E897" t="n">
        <v>36</v>
      </c>
      <c r="F897" s="5" t="str">
        <f>=$K$5+$K$4*D897</f>
      </c>
      <c r="G897" s="5" t="str">
        <f>=E897-F897</f>
      </c>
    </row>
    <row r="898">
      <c r="A898" t="n">
        <v>196149</v>
      </c>
      <c r="B898" t="s">
        <v>3506</v>
      </c>
      <c r="C898" t="s">
        <v>149</v>
      </c>
      <c r="D898" t="n">
        <v>27</v>
      </c>
      <c r="E898" t="n">
        <v>68.2</v>
      </c>
      <c r="F898" s="5" t="str">
        <f>=$K$5+$K$4*D898</f>
      </c>
      <c r="G898" s="5" t="str">
        <f>=E898-F898</f>
      </c>
    </row>
    <row r="899">
      <c r="A899" t="n">
        <v>196158</v>
      </c>
      <c r="B899" t="s">
        <v>3508</v>
      </c>
      <c r="C899" t="s">
        <v>149</v>
      </c>
      <c r="D899" t="n">
        <v>37</v>
      </c>
      <c r="E899" t="n">
        <v>53.5</v>
      </c>
      <c r="F899" s="5" t="str">
        <f>=$K$5+$K$4*D899</f>
      </c>
      <c r="G899" s="5" t="str">
        <f>=E899-F899</f>
      </c>
    </row>
    <row r="900">
      <c r="A900" t="n">
        <v>196167</v>
      </c>
      <c r="B900" t="s">
        <v>3510</v>
      </c>
      <c r="C900" t="s">
        <v>149</v>
      </c>
      <c r="D900" t="n">
        <v>25</v>
      </c>
      <c r="E900" t="n">
        <v>72.1</v>
      </c>
      <c r="F900" s="5" t="str">
        <f>=$K$5+$K$4*D900</f>
      </c>
      <c r="G900" s="5" t="str">
        <f>=E900-F900</f>
      </c>
    </row>
    <row r="901">
      <c r="A901" t="n">
        <v>196176</v>
      </c>
      <c r="B901" t="s">
        <v>3512</v>
      </c>
      <c r="C901" t="s">
        <v>149</v>
      </c>
      <c r="D901" t="n">
        <v>33</v>
      </c>
      <c r="E901" t="n">
        <v>68.9</v>
      </c>
      <c r="F901" s="5" t="str">
        <f>=$K$5+$K$4*D901</f>
      </c>
      <c r="G901" s="5" t="str">
        <f>=E901-F901</f>
      </c>
    </row>
    <row r="902">
      <c r="A902" t="n">
        <v>196185</v>
      </c>
      <c r="B902" t="s">
        <v>3514</v>
      </c>
      <c r="C902" t="s">
        <v>149</v>
      </c>
      <c r="D902" t="n">
        <v>33</v>
      </c>
      <c r="E902" t="n">
        <v>70.2</v>
      </c>
      <c r="F902" s="5" t="str">
        <f>=$K$5+$K$4*D902</f>
      </c>
      <c r="G902" s="5" t="str">
        <f>=E902-F902</f>
      </c>
    </row>
    <row r="903">
      <c r="A903" t="n">
        <v>196194</v>
      </c>
      <c r="B903" t="s">
        <v>3515</v>
      </c>
      <c r="C903" t="s">
        <v>149</v>
      </c>
      <c r="D903" t="n">
        <v>39</v>
      </c>
      <c r="E903" t="n">
        <v>60.4</v>
      </c>
      <c r="F903" s="5" t="str">
        <f>=$K$5+$K$4*D903</f>
      </c>
      <c r="G903" s="5" t="str">
        <f>=E903-F903</f>
      </c>
    </row>
    <row r="904">
      <c r="A904" t="n">
        <v>196200</v>
      </c>
      <c r="B904" t="s">
        <v>3516</v>
      </c>
      <c r="C904" t="s">
        <v>149</v>
      </c>
      <c r="D904" t="n">
        <v>43</v>
      </c>
      <c r="E904" t="n">
        <v>47.9</v>
      </c>
      <c r="F904" s="5" t="str">
        <f>=$K$5+$K$4*D904</f>
      </c>
      <c r="G904" s="5" t="str">
        <f>=E904-F904</f>
      </c>
    </row>
    <row r="905">
      <c r="A905" t="n">
        <v>196219</v>
      </c>
      <c r="B905" t="s">
        <v>3517</v>
      </c>
      <c r="C905" t="s">
        <v>149</v>
      </c>
      <c r="D905" t="n">
        <v>36</v>
      </c>
      <c r="E905" t="n">
        <v>61.6</v>
      </c>
      <c r="F905" s="5" t="str">
        <f>=$K$5+$K$4*D905</f>
      </c>
      <c r="G905" s="5" t="str">
        <f>=E905-F905</f>
      </c>
    </row>
    <row r="906">
      <c r="A906" t="n">
        <v>196237</v>
      </c>
      <c r="B906" t="s">
        <v>3519</v>
      </c>
      <c r="C906" t="s">
        <v>149</v>
      </c>
      <c r="D906" t="n">
        <v>47</v>
      </c>
      <c r="E906" t="n">
        <v>46.6</v>
      </c>
      <c r="F906" s="5" t="str">
        <f>=$K$5+$K$4*D906</f>
      </c>
      <c r="G906" s="5" t="str">
        <f>=E906-F906</f>
      </c>
    </row>
    <row r="907">
      <c r="A907" t="n">
        <v>196246</v>
      </c>
      <c r="B907" t="s">
        <v>3520</v>
      </c>
      <c r="C907" t="s">
        <v>149</v>
      </c>
      <c r="D907" t="n">
        <v>39</v>
      </c>
      <c r="E907" t="n">
        <v>58.8</v>
      </c>
      <c r="F907" s="5" t="str">
        <f>=$K$5+$K$4*D907</f>
      </c>
      <c r="G907" s="5" t="str">
        <f>=E907-F907</f>
      </c>
    </row>
    <row r="908">
      <c r="A908" t="n">
        <v>196264</v>
      </c>
      <c r="B908" t="s">
        <v>3522</v>
      </c>
      <c r="C908" t="s">
        <v>149</v>
      </c>
      <c r="D908" t="n">
        <v>35</v>
      </c>
      <c r="E908" t="n">
        <v>22</v>
      </c>
      <c r="F908" s="5" t="str">
        <f>=$K$5+$K$4*D908</f>
      </c>
      <c r="G908" s="5" t="str">
        <f>=E908-F908</f>
      </c>
    </row>
    <row r="909">
      <c r="A909" t="n">
        <v>196291</v>
      </c>
      <c r="B909" t="s">
        <v>3523</v>
      </c>
      <c r="C909" t="s">
        <v>149</v>
      </c>
      <c r="D909" t="n">
        <v>21</v>
      </c>
      <c r="E909" t="n">
        <v>75.5</v>
      </c>
      <c r="F909" s="5" t="str">
        <f>=$K$5+$K$4*D909</f>
      </c>
      <c r="G909" s="5" t="str">
        <f>=E909-F909</f>
      </c>
    </row>
    <row r="910">
      <c r="A910" t="n">
        <v>196413</v>
      </c>
      <c r="B910" t="s">
        <v>3527</v>
      </c>
      <c r="C910" t="s">
        <v>163</v>
      </c>
      <c r="D910" t="n">
        <v>16</v>
      </c>
      <c r="E910" t="n">
        <v>81.4</v>
      </c>
      <c r="F910" s="5" t="str">
        <f>=$K$5+$K$4*D910</f>
      </c>
      <c r="G910" s="5" t="str">
        <f>=E910-F910</f>
      </c>
    </row>
    <row r="911">
      <c r="A911" t="n">
        <v>196431</v>
      </c>
      <c r="B911" t="s">
        <v>3528</v>
      </c>
      <c r="C911" t="s">
        <v>163</v>
      </c>
      <c r="D911" t="n">
        <v>60</v>
      </c>
      <c r="E911" t="n">
        <v>14</v>
      </c>
      <c r="F911" s="5" t="str">
        <f>=$K$5+$K$4*D911</f>
      </c>
      <c r="G911" s="5" t="str">
        <f>=E911-F911</f>
      </c>
    </row>
    <row r="912">
      <c r="A912" t="n">
        <v>196592</v>
      </c>
      <c r="B912" t="s">
        <v>3534</v>
      </c>
      <c r="C912" t="s">
        <v>163</v>
      </c>
      <c r="D912" t="n">
        <v>32</v>
      </c>
      <c r="E912" t="n">
        <v>72.5</v>
      </c>
      <c r="F912" s="5" t="str">
        <f>=$K$5+$K$4*D912</f>
      </c>
      <c r="G912" s="5" t="str">
        <f>=E912-F912</f>
      </c>
    </row>
    <row r="913">
      <c r="A913" t="n">
        <v>196866</v>
      </c>
      <c r="B913" t="s">
        <v>2066</v>
      </c>
      <c r="C913" t="s">
        <v>163</v>
      </c>
      <c r="D913" t="n">
        <v>13</v>
      </c>
      <c r="E913" t="n">
        <v>85.3</v>
      </c>
      <c r="F913" s="5" t="str">
        <f>=$K$5+$K$4*D913</f>
      </c>
      <c r="G913" s="5" t="str">
        <f>=E913-F913</f>
      </c>
    </row>
    <row r="914">
      <c r="A914" t="n">
        <v>197018</v>
      </c>
      <c r="B914" t="s">
        <v>3540</v>
      </c>
      <c r="C914" t="s">
        <v>163</v>
      </c>
      <c r="D914" t="n">
        <v>86</v>
      </c>
      <c r="E914" t="n">
        <v>56.9</v>
      </c>
      <c r="F914" s="5" t="str">
        <f>=$K$5+$K$4*D914</f>
      </c>
      <c r="G914" s="5" t="str">
        <f>=E914-F914</f>
      </c>
    </row>
    <row r="915">
      <c r="A915" t="n">
        <v>197027</v>
      </c>
      <c r="B915" t="s">
        <v>3541</v>
      </c>
      <c r="C915" t="s">
        <v>149</v>
      </c>
      <c r="D915" t="n">
        <v>7</v>
      </c>
      <c r="E915" t="n">
        <v>80.6</v>
      </c>
      <c r="F915" s="5" t="str">
        <f>=$K$5+$K$4*D915</f>
      </c>
      <c r="G915" s="5" t="str">
        <f>=E915-F915</f>
      </c>
    </row>
    <row r="916">
      <c r="A916" t="n">
        <v>197045</v>
      </c>
      <c r="B916" t="s">
        <v>3545</v>
      </c>
      <c r="C916" t="s">
        <v>163</v>
      </c>
      <c r="D916" t="n">
        <v>30</v>
      </c>
      <c r="E916" t="n">
        <v>55.5</v>
      </c>
      <c r="F916" s="5" t="str">
        <f>=$K$5+$K$4*D916</f>
      </c>
      <c r="G916" s="5" t="str">
        <f>=E916-F916</f>
      </c>
    </row>
    <row r="917">
      <c r="A917" t="n">
        <v>197133</v>
      </c>
      <c r="B917" t="s">
        <v>3546</v>
      </c>
      <c r="C917" t="s">
        <v>163</v>
      </c>
      <c r="D917" t="n">
        <v>21</v>
      </c>
      <c r="E917" t="n">
        <v>89.1</v>
      </c>
      <c r="F917" s="5" t="str">
        <f>=$K$5+$K$4*D917</f>
      </c>
      <c r="G917" s="5" t="str">
        <f>=E917-F917</f>
      </c>
    </row>
    <row r="918">
      <c r="A918" t="n">
        <v>197142</v>
      </c>
      <c r="B918" t="s">
        <v>3547</v>
      </c>
      <c r="C918" t="s">
        <v>163</v>
      </c>
      <c r="D918" t="n">
        <v>61</v>
      </c>
      <c r="E918" t="n">
        <v>30.7</v>
      </c>
      <c r="F918" s="5" t="str">
        <f>=$K$5+$K$4*D918</f>
      </c>
      <c r="G918" s="5" t="str">
        <f>=E918-F918</f>
      </c>
    </row>
    <row r="919">
      <c r="A919" t="n">
        <v>197151</v>
      </c>
      <c r="B919" t="s">
        <v>3548</v>
      </c>
      <c r="C919" t="s">
        <v>189</v>
      </c>
      <c r="D919" t="n">
        <v>15</v>
      </c>
      <c r="E919" t="n">
        <v>74.9</v>
      </c>
      <c r="F919" s="5" t="str">
        <f>=$K$5+$K$4*D919</f>
      </c>
      <c r="G919" s="5" t="str">
        <f>=E919-F919</f>
      </c>
    </row>
    <row r="920">
      <c r="A920" t="n">
        <v>197197</v>
      </c>
      <c r="B920" t="s">
        <v>3549</v>
      </c>
      <c r="C920" t="s">
        <v>163</v>
      </c>
      <c r="D920" t="n">
        <v>23</v>
      </c>
      <c r="E920" t="n">
        <v>67.9</v>
      </c>
      <c r="F920" s="5" t="str">
        <f>=$K$5+$K$4*D920</f>
      </c>
      <c r="G920" s="5" t="str">
        <f>=E920-F920</f>
      </c>
    </row>
    <row r="921">
      <c r="A921" t="n">
        <v>197230</v>
      </c>
      <c r="B921" t="s">
        <v>3552</v>
      </c>
      <c r="C921" t="s">
        <v>163</v>
      </c>
      <c r="D921" t="n">
        <v>47</v>
      </c>
      <c r="E921" t="n">
        <v>40.9</v>
      </c>
      <c r="F921" s="5" t="str">
        <f>=$K$5+$K$4*D921</f>
      </c>
      <c r="G921" s="5" t="str">
        <f>=E921-F921</f>
      </c>
    </row>
    <row r="922">
      <c r="A922" t="n">
        <v>197285</v>
      </c>
      <c r="B922" t="s">
        <v>3553</v>
      </c>
      <c r="C922" t="s">
        <v>189</v>
      </c>
      <c r="D922" t="n">
        <v>67</v>
      </c>
      <c r="E922" t="n">
        <v>28.6</v>
      </c>
      <c r="F922" s="5" t="str">
        <f>=$K$5+$K$4*D922</f>
      </c>
      <c r="G922" s="5" t="str">
        <f>=E922-F922</f>
      </c>
    </row>
    <row r="923">
      <c r="A923" t="n">
        <v>197601</v>
      </c>
      <c r="B923" t="s">
        <v>3558</v>
      </c>
      <c r="C923" t="s">
        <v>163</v>
      </c>
      <c r="D923" t="n">
        <v>79</v>
      </c>
      <c r="E923" t="n">
        <v>33.3</v>
      </c>
      <c r="F923" s="5" t="str">
        <f>=$K$5+$K$4*D923</f>
      </c>
      <c r="G923" s="5" t="str">
        <f>=E923-F923</f>
      </c>
    </row>
    <row r="924">
      <c r="A924" t="n">
        <v>197674</v>
      </c>
      <c r="B924" t="s">
        <v>3560</v>
      </c>
      <c r="C924" t="s">
        <v>163</v>
      </c>
      <c r="D924" t="n">
        <v>78</v>
      </c>
      <c r="E924" t="n">
        <v>18.2</v>
      </c>
      <c r="F924" s="5" t="str">
        <f>=$K$5+$K$4*D924</f>
      </c>
      <c r="G924" s="5" t="str">
        <f>=E924-F924</f>
      </c>
    </row>
    <row r="925">
      <c r="A925" t="n">
        <v>197708</v>
      </c>
      <c r="B925" t="s">
        <v>3564</v>
      </c>
      <c r="C925" t="s">
        <v>163</v>
      </c>
      <c r="D925" t="n">
        <v>14</v>
      </c>
      <c r="E925" t="n">
        <v>84.6</v>
      </c>
      <c r="F925" s="5" t="str">
        <f>=$K$5+$K$4*D925</f>
      </c>
      <c r="G925" s="5" t="str">
        <f>=E925-F925</f>
      </c>
    </row>
    <row r="926">
      <c r="A926" t="n">
        <v>197735</v>
      </c>
      <c r="B926" t="s">
        <v>3565</v>
      </c>
      <c r="C926" t="s">
        <v>163</v>
      </c>
      <c r="D926" t="n">
        <v>81</v>
      </c>
      <c r="E926" t="n">
        <v>69.5</v>
      </c>
      <c r="F926" s="5" t="str">
        <f>=$K$5+$K$4*D926</f>
      </c>
      <c r="G926" s="5" t="str">
        <f>=E926-F926</f>
      </c>
    </row>
    <row r="927">
      <c r="A927" t="n">
        <v>197869</v>
      </c>
      <c r="B927" t="s">
        <v>3573</v>
      </c>
      <c r="C927" t="s">
        <v>149</v>
      </c>
      <c r="D927" t="n">
        <v>26</v>
      </c>
      <c r="E927" t="n">
        <v>73.1</v>
      </c>
      <c r="F927" s="5" t="str">
        <f>=$K$5+$K$4*D927</f>
      </c>
      <c r="G927" s="5" t="str">
        <f>=E927-F927</f>
      </c>
    </row>
    <row r="928">
      <c r="A928" t="n">
        <v>197911</v>
      </c>
      <c r="B928" t="s">
        <v>3577</v>
      </c>
      <c r="C928" t="s">
        <v>163</v>
      </c>
      <c r="D928" t="n">
        <v>37</v>
      </c>
      <c r="E928" t="n">
        <v>51.5</v>
      </c>
      <c r="F928" s="5" t="str">
        <f>=$K$5+$K$4*D928</f>
      </c>
      <c r="G928" s="5" t="str">
        <f>=E928-F928</f>
      </c>
    </row>
    <row r="929">
      <c r="A929" t="n">
        <v>197984</v>
      </c>
      <c r="B929" t="s">
        <v>3580</v>
      </c>
      <c r="C929" t="s">
        <v>163</v>
      </c>
      <c r="D929" t="n">
        <v>25</v>
      </c>
      <c r="E929" t="n">
        <v>46.4</v>
      </c>
      <c r="F929" s="5" t="str">
        <f>=$K$5+$K$4*D929</f>
      </c>
      <c r="G929" s="5" t="str">
        <f>=E929-F929</f>
      </c>
    </row>
    <row r="930">
      <c r="A930" t="n">
        <v>197993</v>
      </c>
      <c r="B930" t="s">
        <v>3581</v>
      </c>
      <c r="C930" t="s">
        <v>163</v>
      </c>
      <c r="D930" t="n">
        <v>75</v>
      </c>
      <c r="E930" t="n">
        <v>20.6</v>
      </c>
      <c r="F930" s="5" t="str">
        <f>=$K$5+$K$4*D930</f>
      </c>
      <c r="G930" s="5" t="str">
        <f>=E930-F930</f>
      </c>
    </row>
    <row r="931">
      <c r="A931" t="n">
        <v>198066</v>
      </c>
      <c r="B931" t="s">
        <v>3587</v>
      </c>
      <c r="C931" t="s">
        <v>163</v>
      </c>
      <c r="D931" t="n">
        <v>38</v>
      </c>
      <c r="E931" t="n">
        <v>39</v>
      </c>
      <c r="F931" s="5" t="str">
        <f>=$K$5+$K$4*D931</f>
      </c>
      <c r="G931" s="5" t="str">
        <f>=E931-F931</f>
      </c>
    </row>
    <row r="932">
      <c r="A932" t="n">
        <v>198136</v>
      </c>
      <c r="B932" t="s">
        <v>3593</v>
      </c>
      <c r="C932" t="s">
        <v>163</v>
      </c>
      <c r="D932" t="n">
        <v>33</v>
      </c>
      <c r="E932" t="n">
        <v>54.8</v>
      </c>
      <c r="F932" s="5" t="str">
        <f>=$K$5+$K$4*D932</f>
      </c>
      <c r="G932" s="5" t="str">
        <f>=E932-F932</f>
      </c>
    </row>
    <row r="933">
      <c r="A933" t="n">
        <v>198215</v>
      </c>
      <c r="B933" t="s">
        <v>3598</v>
      </c>
      <c r="C933" t="s">
        <v>163</v>
      </c>
      <c r="D933" t="n">
        <v>39</v>
      </c>
      <c r="E933" t="n">
        <v>52.1</v>
      </c>
      <c r="F933" s="5" t="str">
        <f>=$K$5+$K$4*D933</f>
      </c>
      <c r="G933" s="5" t="str">
        <f>=E933-F933</f>
      </c>
    </row>
    <row r="934">
      <c r="A934" t="n">
        <v>198303</v>
      </c>
      <c r="B934" t="s">
        <v>3604</v>
      </c>
      <c r="C934" t="s">
        <v>163</v>
      </c>
      <c r="D934" t="n">
        <v>61</v>
      </c>
      <c r="E934" t="n">
        <v>28.5</v>
      </c>
      <c r="F934" s="5" t="str">
        <f>=$K$5+$K$4*D934</f>
      </c>
      <c r="G934" s="5" t="str">
        <f>=E934-F934</f>
      </c>
    </row>
    <row r="935">
      <c r="A935" t="n">
        <v>198385</v>
      </c>
      <c r="B935" t="s">
        <v>3612</v>
      </c>
      <c r="C935" t="s">
        <v>163</v>
      </c>
      <c r="D935" t="n">
        <v>17</v>
      </c>
      <c r="E935" t="n">
        <v>91.9</v>
      </c>
      <c r="F935" s="5" t="str">
        <f>=$K$5+$K$4*D935</f>
      </c>
      <c r="G935" s="5" t="str">
        <f>=E935-F935</f>
      </c>
    </row>
    <row r="936">
      <c r="A936" t="n">
        <v>198419</v>
      </c>
      <c r="B936" t="s">
        <v>3614</v>
      </c>
      <c r="C936" t="s">
        <v>163</v>
      </c>
      <c r="D936" t="n">
        <v>13</v>
      </c>
      <c r="E936" t="n">
        <v>95.8</v>
      </c>
      <c r="F936" s="5" t="str">
        <f>=$K$5+$K$4*D936</f>
      </c>
      <c r="G936" s="5" t="str">
        <f>=E936-F936</f>
      </c>
    </row>
    <row r="937">
      <c r="A937" t="n">
        <v>198464</v>
      </c>
      <c r="B937" t="s">
        <v>3616</v>
      </c>
      <c r="C937" t="s">
        <v>149</v>
      </c>
      <c r="D937" t="n">
        <v>31</v>
      </c>
      <c r="E937" t="n">
        <v>62.1</v>
      </c>
      <c r="F937" s="5" t="str">
        <f>=$K$5+$K$4*D937</f>
      </c>
      <c r="G937" s="5" t="str">
        <f>=E937-F937</f>
      </c>
    </row>
    <row r="938">
      <c r="A938" t="n">
        <v>198507</v>
      </c>
      <c r="B938" t="s">
        <v>3619</v>
      </c>
      <c r="C938" t="s">
        <v>149</v>
      </c>
      <c r="D938" t="n">
        <v>53</v>
      </c>
      <c r="E938" t="n">
        <v>48.1</v>
      </c>
      <c r="F938" s="5" t="str">
        <f>=$K$5+$K$4*D938</f>
      </c>
      <c r="G938" s="5" t="str">
        <f>=E938-F938</f>
      </c>
    </row>
    <row r="939">
      <c r="A939" t="n">
        <v>198516</v>
      </c>
      <c r="B939" t="s">
        <v>3620</v>
      </c>
      <c r="C939" t="s">
        <v>163</v>
      </c>
      <c r="D939" t="n">
        <v>9</v>
      </c>
      <c r="E939" t="n">
        <v>83</v>
      </c>
      <c r="F939" s="5" t="str">
        <f>=$K$5+$K$4*D939</f>
      </c>
      <c r="G939" s="5" t="str">
        <f>=E939-F939</f>
      </c>
    </row>
    <row r="940">
      <c r="A940" t="n">
        <v>198543</v>
      </c>
      <c r="B940" t="s">
        <v>3623</v>
      </c>
      <c r="C940" t="s">
        <v>149</v>
      </c>
      <c r="D940" t="n">
        <v>53</v>
      </c>
      <c r="E940" t="n">
        <v>35.2</v>
      </c>
      <c r="F940" s="5" t="str">
        <f>=$K$5+$K$4*D940</f>
      </c>
      <c r="G940" s="5" t="str">
        <f>=E940-F940</f>
      </c>
    </row>
    <row r="941">
      <c r="A941" t="n">
        <v>198561</v>
      </c>
      <c r="B941" t="s">
        <v>3626</v>
      </c>
      <c r="C941" t="s">
        <v>163</v>
      </c>
      <c r="D941" t="n">
        <v>27</v>
      </c>
      <c r="E941" t="n">
        <v>59.5</v>
      </c>
      <c r="F941" s="5" t="str">
        <f>=$K$5+$K$4*D941</f>
      </c>
      <c r="G941" s="5" t="str">
        <f>=E941-F941</f>
      </c>
    </row>
    <row r="942">
      <c r="A942" t="n">
        <v>198598</v>
      </c>
      <c r="B942" t="s">
        <v>3630</v>
      </c>
      <c r="C942" t="s">
        <v>163</v>
      </c>
      <c r="D942" t="n">
        <v>45</v>
      </c>
      <c r="E942" t="n">
        <v>40.8</v>
      </c>
      <c r="F942" s="5" t="str">
        <f>=$K$5+$K$4*D942</f>
      </c>
      <c r="G942" s="5" t="str">
        <f>=E942-F942</f>
      </c>
    </row>
    <row r="943">
      <c r="A943" t="n">
        <v>198613</v>
      </c>
      <c r="B943" t="s">
        <v>3631</v>
      </c>
      <c r="C943" t="s">
        <v>163</v>
      </c>
      <c r="D943" t="n">
        <v>44</v>
      </c>
      <c r="E943" t="n">
        <v>47.7</v>
      </c>
      <c r="F943" s="5" t="str">
        <f>=$K$5+$K$4*D943</f>
      </c>
      <c r="G943" s="5" t="str">
        <f>=E943-F943</f>
      </c>
    </row>
    <row r="944">
      <c r="A944" t="n">
        <v>198695</v>
      </c>
      <c r="B944" t="s">
        <v>3639</v>
      </c>
      <c r="C944" t="s">
        <v>163</v>
      </c>
      <c r="D944" t="n">
        <v>11</v>
      </c>
      <c r="E944" t="n">
        <v>69.4</v>
      </c>
      <c r="F944" s="5" t="str">
        <f>=$K$5+$K$4*D944</f>
      </c>
      <c r="G944" s="5" t="str">
        <f>=E944-F944</f>
      </c>
    </row>
    <row r="945">
      <c r="A945" t="n">
        <v>198756</v>
      </c>
      <c r="B945" t="s">
        <v>3645</v>
      </c>
      <c r="C945" t="s">
        <v>163</v>
      </c>
      <c r="D945" t="n">
        <v>68</v>
      </c>
      <c r="E945" t="n">
        <v>34.1</v>
      </c>
      <c r="F945" s="5" t="str">
        <f>=$K$5+$K$4*D945</f>
      </c>
      <c r="G945" s="5" t="str">
        <f>=E945-F945</f>
      </c>
    </row>
    <row r="946">
      <c r="A946" t="n">
        <v>198808</v>
      </c>
      <c r="B946" t="s">
        <v>3648</v>
      </c>
      <c r="C946" t="s">
        <v>163</v>
      </c>
      <c r="D946" t="n">
        <v>37</v>
      </c>
      <c r="E946" t="n">
        <v>44.2</v>
      </c>
      <c r="F946" s="5" t="str">
        <f>=$K$5+$K$4*D946</f>
      </c>
      <c r="G946" s="5" t="str">
        <f>=E946-F946</f>
      </c>
    </row>
    <row r="947">
      <c r="A947" t="n">
        <v>198835</v>
      </c>
      <c r="B947" t="s">
        <v>3652</v>
      </c>
      <c r="C947" t="s">
        <v>163</v>
      </c>
      <c r="D947" t="n">
        <v>40</v>
      </c>
      <c r="E947" t="n">
        <v>51</v>
      </c>
      <c r="F947" s="5" t="str">
        <f>=$K$5+$K$4*D947</f>
      </c>
      <c r="G947" s="5" t="str">
        <f>=E947-F947</f>
      </c>
    </row>
    <row r="948">
      <c r="A948" t="n">
        <v>198862</v>
      </c>
      <c r="B948" t="s">
        <v>3654</v>
      </c>
      <c r="C948" t="s">
        <v>163</v>
      </c>
      <c r="D948" t="n">
        <v>84</v>
      </c>
      <c r="E948" t="n">
        <v>23.8</v>
      </c>
      <c r="F948" s="5" t="str">
        <f>=$K$5+$K$4*D948</f>
      </c>
      <c r="G948" s="5" t="str">
        <f>=E948-F948</f>
      </c>
    </row>
    <row r="949">
      <c r="A949" t="n">
        <v>198899</v>
      </c>
      <c r="B949" t="s">
        <v>3657</v>
      </c>
      <c r="C949" t="s">
        <v>163</v>
      </c>
      <c r="D949" t="n">
        <v>42</v>
      </c>
      <c r="E949" t="n">
        <v>41.9</v>
      </c>
      <c r="F949" s="5" t="str">
        <f>=$K$5+$K$4*D949</f>
      </c>
      <c r="G949" s="5" t="str">
        <f>=E949-F949</f>
      </c>
    </row>
    <row r="950">
      <c r="A950" t="n">
        <v>198950</v>
      </c>
      <c r="B950" t="s">
        <v>3664</v>
      </c>
      <c r="C950" t="s">
        <v>163</v>
      </c>
      <c r="D950" t="n">
        <v>33</v>
      </c>
      <c r="E950" t="n">
        <v>65</v>
      </c>
      <c r="F950" s="5" t="str">
        <f>=$K$5+$K$4*D950</f>
      </c>
      <c r="G950" s="5" t="str">
        <f>=E950-F950</f>
      </c>
    </row>
    <row r="951">
      <c r="A951" t="n">
        <v>198969</v>
      </c>
      <c r="B951" t="s">
        <v>3666</v>
      </c>
      <c r="C951" t="s">
        <v>163</v>
      </c>
      <c r="D951" t="n">
        <v>39</v>
      </c>
      <c r="E951" t="n">
        <v>39.5</v>
      </c>
      <c r="F951" s="5" t="str">
        <f>=$K$5+$K$4*D951</f>
      </c>
      <c r="G951" s="5" t="str">
        <f>=E951-F951</f>
      </c>
    </row>
    <row r="952">
      <c r="A952" t="n">
        <v>198978</v>
      </c>
      <c r="B952" t="s">
        <v>3667</v>
      </c>
      <c r="C952" t="s">
        <v>189</v>
      </c>
      <c r="D952" t="n">
        <v>65</v>
      </c>
      <c r="E952" t="n">
        <v>5.2</v>
      </c>
      <c r="F952" s="5" t="str">
        <f>=$K$5+$K$4*D952</f>
      </c>
      <c r="G952" s="5" t="str">
        <f>=E952-F952</f>
      </c>
    </row>
    <row r="953">
      <c r="A953" t="n">
        <v>199032</v>
      </c>
      <c r="B953" t="s">
        <v>3672</v>
      </c>
      <c r="C953" t="s">
        <v>163</v>
      </c>
      <c r="D953" t="n">
        <v>40</v>
      </c>
      <c r="E953" t="n">
        <v>41.3</v>
      </c>
      <c r="F953" s="5" t="str">
        <f>=$K$5+$K$4*D953</f>
      </c>
      <c r="G953" s="5" t="str">
        <f>=E953-F953</f>
      </c>
    </row>
    <row r="954">
      <c r="A954" t="n">
        <v>199069</v>
      </c>
      <c r="B954" t="s">
        <v>3674</v>
      </c>
      <c r="C954" t="s">
        <v>163</v>
      </c>
      <c r="D954" t="n">
        <v>47</v>
      </c>
      <c r="E954" t="n">
        <v>45.8</v>
      </c>
      <c r="F954" s="5" t="str">
        <f>=$K$5+$K$4*D954</f>
      </c>
      <c r="G954" s="5" t="str">
        <f>=E954-F954</f>
      </c>
    </row>
    <row r="955">
      <c r="A955" t="n">
        <v>199102</v>
      </c>
      <c r="B955" t="s">
        <v>3679</v>
      </c>
      <c r="C955" t="s">
        <v>149</v>
      </c>
      <c r="D955" t="n">
        <v>51</v>
      </c>
      <c r="E955" t="n">
        <v>55.3</v>
      </c>
      <c r="F955" s="5" t="str">
        <f>=$K$5+$K$4*D955</f>
      </c>
      <c r="G955" s="5" t="str">
        <f>=E955-F955</f>
      </c>
    </row>
    <row r="956">
      <c r="A956" t="n">
        <v>199111</v>
      </c>
      <c r="B956" t="s">
        <v>3680</v>
      </c>
      <c r="C956" t="s">
        <v>149</v>
      </c>
      <c r="D956" t="n">
        <v>31</v>
      </c>
      <c r="E956" t="n">
        <v>55</v>
      </c>
      <c r="F956" s="5" t="str">
        <f>=$K$5+$K$4*D956</f>
      </c>
      <c r="G956" s="5" t="str">
        <f>=E956-F956</f>
      </c>
    </row>
    <row r="957">
      <c r="A957" t="n">
        <v>199120</v>
      </c>
      <c r="B957" t="s">
        <v>3681</v>
      </c>
      <c r="C957" t="s">
        <v>149</v>
      </c>
      <c r="D957" t="n">
        <v>20</v>
      </c>
      <c r="E957" t="n">
        <v>92.1</v>
      </c>
      <c r="F957" s="5" t="str">
        <f>=$K$5+$K$4*D957</f>
      </c>
      <c r="G957" s="5" t="str">
        <f>=E957-F957</f>
      </c>
    </row>
    <row r="958">
      <c r="A958" t="n">
        <v>199139</v>
      </c>
      <c r="B958" t="s">
        <v>3683</v>
      </c>
      <c r="C958" t="s">
        <v>149</v>
      </c>
      <c r="D958" t="n">
        <v>34</v>
      </c>
      <c r="E958" t="n">
        <v>67.7</v>
      </c>
      <c r="F958" s="5" t="str">
        <f>=$K$5+$K$4*D958</f>
      </c>
      <c r="G958" s="5" t="str">
        <f>=E958-F958</f>
      </c>
    </row>
    <row r="959">
      <c r="A959" t="n">
        <v>199148</v>
      </c>
      <c r="B959" t="s">
        <v>3684</v>
      </c>
      <c r="C959" t="s">
        <v>149</v>
      </c>
      <c r="D959" t="n">
        <v>47</v>
      </c>
      <c r="E959" t="n">
        <v>57.9</v>
      </c>
      <c r="F959" s="5" t="str">
        <f>=$K$5+$K$4*D959</f>
      </c>
      <c r="G959" s="5" t="str">
        <f>=E959-F959</f>
      </c>
    </row>
    <row r="960">
      <c r="A960" t="n">
        <v>199157</v>
      </c>
      <c r="B960" t="s">
        <v>3685</v>
      </c>
      <c r="C960" t="s">
        <v>149</v>
      </c>
      <c r="D960" t="n">
        <v>57</v>
      </c>
      <c r="E960" t="n">
        <v>46</v>
      </c>
      <c r="F960" s="5" t="str">
        <f>=$K$5+$K$4*D960</f>
      </c>
      <c r="G960" s="5" t="str">
        <f>=E960-F960</f>
      </c>
    </row>
    <row r="961">
      <c r="A961" t="n">
        <v>199184</v>
      </c>
      <c r="B961" t="s">
        <v>3686</v>
      </c>
      <c r="C961" t="s">
        <v>149</v>
      </c>
      <c r="D961" t="n">
        <v>25</v>
      </c>
      <c r="E961" t="n">
        <v>79.7</v>
      </c>
      <c r="F961" s="5" t="str">
        <f>=$K$5+$K$4*D961</f>
      </c>
      <c r="G961" s="5" t="str">
        <f>=E961-F961</f>
      </c>
    </row>
    <row r="962">
      <c r="A962" t="n">
        <v>199193</v>
      </c>
      <c r="B962" t="s">
        <v>3688</v>
      </c>
      <c r="C962" t="s">
        <v>149</v>
      </c>
      <c r="D962" t="n">
        <v>19</v>
      </c>
      <c r="E962" t="n">
        <v>85.3</v>
      </c>
      <c r="F962" s="5" t="str">
        <f>=$K$5+$K$4*D962</f>
      </c>
      <c r="G962" s="5" t="str">
        <f>=E962-F962</f>
      </c>
    </row>
    <row r="963">
      <c r="A963" t="n">
        <v>199209</v>
      </c>
      <c r="B963" t="s">
        <v>3689</v>
      </c>
      <c r="C963" t="s">
        <v>163</v>
      </c>
      <c r="D963" t="n">
        <v>47</v>
      </c>
      <c r="E963" t="n">
        <v>39.2</v>
      </c>
      <c r="F963" s="5" t="str">
        <f>=$K$5+$K$4*D963</f>
      </c>
      <c r="G963" s="5" t="str">
        <f>=E963-F963</f>
      </c>
    </row>
    <row r="964">
      <c r="A964" t="n">
        <v>199218</v>
      </c>
      <c r="B964" t="s">
        <v>3690</v>
      </c>
      <c r="C964" t="s">
        <v>149</v>
      </c>
      <c r="D964" t="n">
        <v>24</v>
      </c>
      <c r="E964" t="n">
        <v>70.7</v>
      </c>
      <c r="F964" s="5" t="str">
        <f>=$K$5+$K$4*D964</f>
      </c>
      <c r="G964" s="5" t="str">
        <f>=E964-F964</f>
      </c>
    </row>
    <row r="965">
      <c r="A965" t="n">
        <v>199272</v>
      </c>
      <c r="B965" t="s">
        <v>3693</v>
      </c>
      <c r="C965" t="s">
        <v>163</v>
      </c>
      <c r="D965" t="n">
        <v>35</v>
      </c>
      <c r="E965" t="n">
        <v>44.3</v>
      </c>
      <c r="F965" s="5" t="str">
        <f>=$K$5+$K$4*D965</f>
      </c>
      <c r="G965" s="5" t="str">
        <f>=E965-F965</f>
      </c>
    </row>
    <row r="966">
      <c r="A966" t="n">
        <v>199281</v>
      </c>
      <c r="B966" t="s">
        <v>3694</v>
      </c>
      <c r="C966" t="s">
        <v>149</v>
      </c>
      <c r="D966" t="n">
        <v>48</v>
      </c>
      <c r="E966" t="n">
        <v>44.5</v>
      </c>
      <c r="F966" s="5" t="str">
        <f>=$K$5+$K$4*D966</f>
      </c>
      <c r="G966" s="5" t="str">
        <f>=E966-F966</f>
      </c>
    </row>
    <row r="967">
      <c r="A967" t="n">
        <v>199306</v>
      </c>
      <c r="B967" t="s">
        <v>3696</v>
      </c>
      <c r="C967" t="s">
        <v>163</v>
      </c>
      <c r="D967" t="n">
        <v>56</v>
      </c>
      <c r="E967" t="n">
        <v>42.6</v>
      </c>
      <c r="F967" s="5" t="str">
        <f>=$K$5+$K$4*D967</f>
      </c>
      <c r="G967" s="5" t="str">
        <f>=E967-F967</f>
      </c>
    </row>
    <row r="968">
      <c r="A968" t="n">
        <v>199412</v>
      </c>
      <c r="B968" t="s">
        <v>3702</v>
      </c>
      <c r="C968" t="s">
        <v>163</v>
      </c>
      <c r="D968" t="n">
        <v>22</v>
      </c>
      <c r="E968" t="n">
        <v>65.9</v>
      </c>
      <c r="F968" s="5" t="str">
        <f>=$K$5+$K$4*D968</f>
      </c>
      <c r="G968" s="5" t="str">
        <f>=E968-F968</f>
      </c>
    </row>
    <row r="969">
      <c r="A969" t="n">
        <v>199458</v>
      </c>
      <c r="B969" t="s">
        <v>3707</v>
      </c>
      <c r="C969" t="s">
        <v>163</v>
      </c>
      <c r="D969" t="n">
        <v>47</v>
      </c>
      <c r="E969" t="n">
        <v>42.9</v>
      </c>
      <c r="F969" s="5" t="str">
        <f>=$K$5+$K$4*D969</f>
      </c>
      <c r="G969" s="5" t="str">
        <f>=E969-F969</f>
      </c>
    </row>
    <row r="970">
      <c r="A970" t="n">
        <v>199582</v>
      </c>
      <c r="B970" t="s">
        <v>3715</v>
      </c>
      <c r="C970" t="s">
        <v>163</v>
      </c>
      <c r="D970" t="n">
        <v>52</v>
      </c>
      <c r="E970" t="n">
        <v>19.9</v>
      </c>
      <c r="F970" s="5" t="str">
        <f>=$K$5+$K$4*D970</f>
      </c>
      <c r="G970" s="5" t="str">
        <f>=E970-F970</f>
      </c>
    </row>
    <row r="971">
      <c r="A971" t="n">
        <v>199607</v>
      </c>
      <c r="B971" t="s">
        <v>3716</v>
      </c>
      <c r="C971" t="s">
        <v>163</v>
      </c>
      <c r="D971" t="n">
        <v>49</v>
      </c>
      <c r="E971" t="n">
        <v>56.2</v>
      </c>
      <c r="F971" s="5" t="str">
        <f>=$K$5+$K$4*D971</f>
      </c>
      <c r="G971" s="5" t="str">
        <f>=E971-F971</f>
      </c>
    </row>
    <row r="972">
      <c r="A972" t="n">
        <v>199643</v>
      </c>
      <c r="B972" t="s">
        <v>3720</v>
      </c>
      <c r="C972" t="s">
        <v>163</v>
      </c>
      <c r="D972" t="n">
        <v>65</v>
      </c>
      <c r="E972" t="n">
        <v>20.2</v>
      </c>
      <c r="F972" s="5" t="str">
        <f>=$K$5+$K$4*D972</f>
      </c>
      <c r="G972" s="5" t="str">
        <f>=E972-F972</f>
      </c>
    </row>
    <row r="973">
      <c r="A973" t="n">
        <v>199698</v>
      </c>
      <c r="B973" t="s">
        <v>3722</v>
      </c>
      <c r="C973" t="s">
        <v>163</v>
      </c>
      <c r="D973" t="n">
        <v>48</v>
      </c>
      <c r="E973" t="n">
        <v>25.5</v>
      </c>
      <c r="F973" s="5" t="str">
        <f>=$K$5+$K$4*D973</f>
      </c>
      <c r="G973" s="5" t="str">
        <f>=E973-F973</f>
      </c>
    </row>
    <row r="974">
      <c r="A974" t="n">
        <v>199759</v>
      </c>
      <c r="B974" t="s">
        <v>3728</v>
      </c>
      <c r="C974" t="s">
        <v>163</v>
      </c>
      <c r="D974" t="n">
        <v>18</v>
      </c>
      <c r="E974" t="n">
        <v>47.3</v>
      </c>
      <c r="F974" s="5" t="str">
        <f>=$K$5+$K$4*D974</f>
      </c>
      <c r="G974" s="5" t="str">
        <f>=E974-F974</f>
      </c>
    </row>
    <row r="975">
      <c r="A975" t="n">
        <v>199847</v>
      </c>
      <c r="B975" t="s">
        <v>3737</v>
      </c>
      <c r="C975" t="s">
        <v>163</v>
      </c>
      <c r="D975" t="n">
        <v>9</v>
      </c>
      <c r="E975" t="n">
        <v>90.9</v>
      </c>
      <c r="F975" s="5" t="str">
        <f>=$K$5+$K$4*D975</f>
      </c>
      <c r="G975" s="5" t="str">
        <f>=E975-F975</f>
      </c>
    </row>
    <row r="976">
      <c r="A976" t="n">
        <v>199865</v>
      </c>
      <c r="B976" t="s">
        <v>3739</v>
      </c>
      <c r="C976" t="s">
        <v>163</v>
      </c>
      <c r="D976" t="n">
        <v>37</v>
      </c>
      <c r="E976" t="n">
        <v>43.2</v>
      </c>
      <c r="F976" s="5" t="str">
        <f>=$K$5+$K$4*D976</f>
      </c>
      <c r="G976" s="5" t="str">
        <f>=E976-F976</f>
      </c>
    </row>
    <row r="977">
      <c r="A977" t="n">
        <v>199962</v>
      </c>
      <c r="B977" t="s">
        <v>3749</v>
      </c>
      <c r="C977" t="s">
        <v>163</v>
      </c>
      <c r="D977" t="n">
        <v>41</v>
      </c>
      <c r="E977" t="n">
        <v>46.8</v>
      </c>
      <c r="F977" s="5" t="str">
        <f>=$K$5+$K$4*D977</f>
      </c>
      <c r="G977" s="5" t="str">
        <f>=E977-F977</f>
      </c>
    </row>
    <row r="978">
      <c r="A978" t="n">
        <v>199999</v>
      </c>
      <c r="B978" t="s">
        <v>3753</v>
      </c>
      <c r="C978" t="s">
        <v>149</v>
      </c>
      <c r="D978" t="n">
        <v>61</v>
      </c>
      <c r="E978" t="n">
        <v>48.6</v>
      </c>
      <c r="F978" s="5" t="str">
        <f>=$K$5+$K$4*D978</f>
      </c>
      <c r="G978" s="5" t="str">
        <f>=E978-F978</f>
      </c>
    </row>
    <row r="979">
      <c r="A979" t="n">
        <v>200004</v>
      </c>
      <c r="B979" t="s">
        <v>3754</v>
      </c>
      <c r="C979" t="s">
        <v>149</v>
      </c>
      <c r="D979" t="n">
        <v>33</v>
      </c>
      <c r="E979" t="n">
        <v>59.1</v>
      </c>
      <c r="F979" s="5" t="str">
        <f>=$K$5+$K$4*D979</f>
      </c>
      <c r="G979" s="5" t="str">
        <f>=E979-F979</f>
      </c>
    </row>
    <row r="980">
      <c r="A980" t="n">
        <v>200059</v>
      </c>
      <c r="B980" t="s">
        <v>3761</v>
      </c>
      <c r="C980" t="s">
        <v>149</v>
      </c>
      <c r="D980" t="n">
        <v>22</v>
      </c>
      <c r="E980" t="n">
        <v>39.9</v>
      </c>
      <c r="F980" s="5" t="str">
        <f>=$K$5+$K$4*D980</f>
      </c>
      <c r="G980" s="5" t="str">
        <f>=E980-F980</f>
      </c>
    </row>
    <row r="981">
      <c r="A981" t="n">
        <v>200156</v>
      </c>
      <c r="B981" t="s">
        <v>3767</v>
      </c>
      <c r="C981" t="s">
        <v>163</v>
      </c>
      <c r="D981" t="n">
        <v>26</v>
      </c>
      <c r="E981" t="n">
        <v>44</v>
      </c>
      <c r="F981" s="5" t="str">
        <f>=$K$5+$K$4*D981</f>
      </c>
      <c r="G981" s="5" t="str">
        <f>=E981-F981</f>
      </c>
    </row>
    <row r="982">
      <c r="A982" t="n">
        <v>200217</v>
      </c>
      <c r="B982" t="s">
        <v>3772</v>
      </c>
      <c r="C982" t="s">
        <v>163</v>
      </c>
      <c r="D982" t="n">
        <v>18</v>
      </c>
      <c r="E982" t="n">
        <v>68.2</v>
      </c>
      <c r="F982" s="5" t="str">
        <f>=$K$5+$K$4*D982</f>
      </c>
      <c r="G982" s="5" t="str">
        <f>=E982-F982</f>
      </c>
    </row>
    <row r="983">
      <c r="A983" t="n">
        <v>200226</v>
      </c>
      <c r="B983" t="s">
        <v>3773</v>
      </c>
      <c r="C983" t="s">
        <v>149</v>
      </c>
      <c r="D983" t="n">
        <v>24</v>
      </c>
      <c r="E983" t="n">
        <v>42.1</v>
      </c>
      <c r="F983" s="5" t="str">
        <f>=$K$5+$K$4*D983</f>
      </c>
      <c r="G983" s="5" t="str">
        <f>=E983-F983</f>
      </c>
    </row>
    <row r="984">
      <c r="A984" t="n">
        <v>200253</v>
      </c>
      <c r="B984" t="s">
        <v>3775</v>
      </c>
      <c r="C984" t="s">
        <v>149</v>
      </c>
      <c r="D984" t="n">
        <v>24</v>
      </c>
      <c r="E984" t="n">
        <v>47.8</v>
      </c>
      <c r="F984" s="5" t="str">
        <f>=$K$5+$K$4*D984</f>
      </c>
      <c r="G984" s="5" t="str">
        <f>=E984-F984</f>
      </c>
    </row>
    <row r="985">
      <c r="A985" t="n">
        <v>200280</v>
      </c>
      <c r="B985" t="s">
        <v>3777</v>
      </c>
      <c r="C985" t="s">
        <v>149</v>
      </c>
      <c r="D985" t="n">
        <v>16</v>
      </c>
      <c r="E985" t="n">
        <v>63.3</v>
      </c>
      <c r="F985" s="5" t="str">
        <f>=$K$5+$K$4*D985</f>
      </c>
      <c r="G985" s="5" t="str">
        <f>=E985-F985</f>
      </c>
    </row>
    <row r="986">
      <c r="A986" t="n">
        <v>200332</v>
      </c>
      <c r="B986" t="s">
        <v>3782</v>
      </c>
      <c r="C986" t="s">
        <v>149</v>
      </c>
      <c r="D986" t="n">
        <v>19</v>
      </c>
      <c r="E986" t="n">
        <v>63.7</v>
      </c>
      <c r="F986" s="5" t="str">
        <f>=$K$5+$K$4*D986</f>
      </c>
      <c r="G986" s="5" t="str">
        <f>=E986-F986</f>
      </c>
    </row>
    <row r="987">
      <c r="A987" t="n">
        <v>200484</v>
      </c>
      <c r="B987" t="s">
        <v>3787</v>
      </c>
      <c r="C987" t="s">
        <v>163</v>
      </c>
      <c r="D987" t="n">
        <v>50</v>
      </c>
      <c r="E987" t="n">
        <v>42.9</v>
      </c>
      <c r="F987" s="5" t="str">
        <f>=$K$5+$K$4*D987</f>
      </c>
      <c r="G987" s="5" t="str">
        <f>=E987-F987</f>
      </c>
    </row>
    <row r="988">
      <c r="A988" t="n">
        <v>200572</v>
      </c>
      <c r="B988" t="s">
        <v>3792</v>
      </c>
      <c r="C988" t="s">
        <v>149</v>
      </c>
      <c r="D988" t="n">
        <v>17</v>
      </c>
      <c r="E988" t="n">
        <v>48.1</v>
      </c>
      <c r="F988" s="5" t="str">
        <f>=$K$5+$K$4*D988</f>
      </c>
      <c r="G988" s="5" t="str">
        <f>=E988-F988</f>
      </c>
    </row>
    <row r="989">
      <c r="A989" t="n">
        <v>200800</v>
      </c>
      <c r="B989" t="s">
        <v>3800</v>
      </c>
      <c r="C989" t="s">
        <v>149</v>
      </c>
      <c r="D989" t="n">
        <v>29</v>
      </c>
      <c r="E989" t="n">
        <v>52.6</v>
      </c>
      <c r="F989" s="5" t="str">
        <f>=$K$5+$K$4*D989</f>
      </c>
      <c r="G989" s="5" t="str">
        <f>=E989-F989</f>
      </c>
    </row>
    <row r="990">
      <c r="A990" t="n">
        <v>201104</v>
      </c>
      <c r="B990" t="s">
        <v>3809</v>
      </c>
      <c r="C990" t="s">
        <v>163</v>
      </c>
      <c r="D990" t="n">
        <v>28</v>
      </c>
      <c r="E990" t="n">
        <v>60.6</v>
      </c>
      <c r="F990" s="5" t="str">
        <f>=$K$5+$K$4*D990</f>
      </c>
      <c r="G990" s="5" t="str">
        <f>=E990-F990</f>
      </c>
    </row>
    <row r="991">
      <c r="A991" t="n">
        <v>201195</v>
      </c>
      <c r="B991" t="s">
        <v>3816</v>
      </c>
      <c r="C991" t="s">
        <v>163</v>
      </c>
      <c r="D991" t="n">
        <v>28</v>
      </c>
      <c r="E991" t="n">
        <v>68.6</v>
      </c>
      <c r="F991" s="5" t="str">
        <f>=$K$5+$K$4*D991</f>
      </c>
      <c r="G991" s="5" t="str">
        <f>=E991-F991</f>
      </c>
    </row>
    <row r="992">
      <c r="A992" t="n">
        <v>201371</v>
      </c>
      <c r="B992" t="s">
        <v>3819</v>
      </c>
      <c r="C992" t="s">
        <v>163</v>
      </c>
      <c r="D992" t="n">
        <v>37</v>
      </c>
      <c r="E992" t="n">
        <v>49.5</v>
      </c>
      <c r="F992" s="5" t="str">
        <f>=$K$5+$K$4*D992</f>
      </c>
      <c r="G992" s="5" t="str">
        <f>=E992-F992</f>
      </c>
    </row>
    <row r="993">
      <c r="A993" t="n">
        <v>201441</v>
      </c>
      <c r="B993" t="s">
        <v>3823</v>
      </c>
      <c r="C993" t="s">
        <v>149</v>
      </c>
      <c r="D993" t="n">
        <v>23</v>
      </c>
      <c r="E993" t="n">
        <v>62.3</v>
      </c>
      <c r="F993" s="5" t="str">
        <f>=$K$5+$K$4*D993</f>
      </c>
      <c r="G993" s="5" t="str">
        <f>=E993-F993</f>
      </c>
    </row>
    <row r="994">
      <c r="A994" t="n">
        <v>201548</v>
      </c>
      <c r="B994" t="s">
        <v>3830</v>
      </c>
      <c r="C994" t="s">
        <v>163</v>
      </c>
      <c r="D994" t="n">
        <v>31</v>
      </c>
      <c r="E994" t="n">
        <v>65.5</v>
      </c>
      <c r="F994" s="5" t="str">
        <f>=$K$5+$K$4*D994</f>
      </c>
      <c r="G994" s="5" t="str">
        <f>=E994-F994</f>
      </c>
    </row>
    <row r="995">
      <c r="A995" t="n">
        <v>201645</v>
      </c>
      <c r="B995" t="s">
        <v>3831</v>
      </c>
      <c r="C995" t="s">
        <v>163</v>
      </c>
      <c r="D995" t="n">
        <v>17</v>
      </c>
      <c r="E995" t="n">
        <v>87</v>
      </c>
      <c r="F995" s="5" t="str">
        <f>=$K$5+$K$4*D995</f>
      </c>
      <c r="G995" s="5" t="str">
        <f>=E995-F995</f>
      </c>
    </row>
    <row r="996">
      <c r="A996" t="n">
        <v>201654</v>
      </c>
      <c r="B996" t="s">
        <v>3832</v>
      </c>
      <c r="C996" t="s">
        <v>163</v>
      </c>
      <c r="D996" t="n">
        <v>15</v>
      </c>
      <c r="E996" t="n">
        <v>74.3</v>
      </c>
      <c r="F996" s="5" t="str">
        <f>=$K$5+$K$4*D996</f>
      </c>
      <c r="G996" s="5" t="str">
        <f>=E996-F996</f>
      </c>
    </row>
    <row r="997">
      <c r="A997" t="n">
        <v>201690</v>
      </c>
      <c r="B997" t="s">
        <v>3836</v>
      </c>
      <c r="C997" t="s">
        <v>149</v>
      </c>
      <c r="D997" t="n">
        <v>42</v>
      </c>
      <c r="E997" t="n">
        <v>25.6</v>
      </c>
      <c r="F997" s="5" t="str">
        <f>=$K$5+$K$4*D997</f>
      </c>
      <c r="G997" s="5" t="str">
        <f>=E997-F997</f>
      </c>
    </row>
    <row r="998">
      <c r="A998" t="n">
        <v>201821</v>
      </c>
      <c r="B998" t="s">
        <v>3842</v>
      </c>
      <c r="C998" t="s">
        <v>163</v>
      </c>
      <c r="D998" t="n">
        <v>34</v>
      </c>
      <c r="E998" t="n">
        <v>58.7</v>
      </c>
      <c r="F998" s="5" t="str">
        <f>=$K$5+$K$4*D998</f>
      </c>
      <c r="G998" s="5" t="str">
        <f>=E998-F998</f>
      </c>
    </row>
    <row r="999">
      <c r="A999" t="n">
        <v>201885</v>
      </c>
      <c r="B999" t="s">
        <v>3844</v>
      </c>
      <c r="C999" t="s">
        <v>149</v>
      </c>
      <c r="D999" t="n">
        <v>18</v>
      </c>
      <c r="E999" t="n">
        <v>71.2</v>
      </c>
      <c r="F999" s="5" t="str">
        <f>=$K$5+$K$4*D999</f>
      </c>
      <c r="G999" s="5" t="str">
        <f>=E999-F999</f>
      </c>
    </row>
    <row r="1000">
      <c r="A1000" t="n">
        <v>201964</v>
      </c>
      <c r="B1000" t="s">
        <v>3849</v>
      </c>
      <c r="C1000" t="s">
        <v>163</v>
      </c>
      <c r="D1000" t="n">
        <v>34</v>
      </c>
      <c r="E1000" t="n">
        <v>47.5</v>
      </c>
      <c r="F1000" s="5" t="str">
        <f>=$K$5+$K$4*D1000</f>
      </c>
      <c r="G1000" s="5" t="str">
        <f>=E1000-F1000</f>
      </c>
    </row>
    <row r="1001">
      <c r="A1001" t="n">
        <v>202046</v>
      </c>
      <c r="B1001" t="s">
        <v>3852</v>
      </c>
      <c r="C1001" t="s">
        <v>163</v>
      </c>
      <c r="D1001" t="n">
        <v>38</v>
      </c>
      <c r="E1001" t="n">
        <v>67.5</v>
      </c>
      <c r="F1001" s="5" t="str">
        <f>=$K$5+$K$4*D1001</f>
      </c>
      <c r="G1001" s="5" t="str">
        <f>=E1001-F1001</f>
      </c>
    </row>
    <row r="1002">
      <c r="A1002" t="n">
        <v>202073</v>
      </c>
      <c r="B1002" t="s">
        <v>3853</v>
      </c>
      <c r="C1002" t="s">
        <v>163</v>
      </c>
      <c r="D1002" t="n">
        <v>15</v>
      </c>
      <c r="E1002" t="n">
        <v>69.8</v>
      </c>
      <c r="F1002" s="5" t="str">
        <f>=$K$5+$K$4*D1002</f>
      </c>
      <c r="G1002" s="5" t="str">
        <f>=E1002-F1002</f>
      </c>
    </row>
    <row r="1003">
      <c r="A1003" t="n">
        <v>202134</v>
      </c>
      <c r="B1003" t="s">
        <v>3854</v>
      </c>
      <c r="C1003" t="s">
        <v>149</v>
      </c>
      <c r="D1003" t="n">
        <v>39</v>
      </c>
      <c r="E1003" t="n">
        <v>48.9</v>
      </c>
      <c r="F1003" s="5" t="str">
        <f>=$K$5+$K$4*D1003</f>
      </c>
      <c r="G1003" s="5" t="str">
        <f>=E1003-F1003</f>
      </c>
    </row>
    <row r="1004">
      <c r="A1004" t="n">
        <v>202170</v>
      </c>
      <c r="B1004" t="s">
        <v>3857</v>
      </c>
      <c r="C1004" t="s">
        <v>163</v>
      </c>
      <c r="D1004" t="n">
        <v>40</v>
      </c>
      <c r="E1004" t="n">
        <v>61.3</v>
      </c>
      <c r="F1004" s="5" t="str">
        <f>=$K$5+$K$4*D1004</f>
      </c>
      <c r="G1004" s="5" t="str">
        <f>=E1004-F1004</f>
      </c>
    </row>
    <row r="1005">
      <c r="A1005" t="n">
        <v>202480</v>
      </c>
      <c r="B1005" t="s">
        <v>3863</v>
      </c>
      <c r="C1005" t="s">
        <v>163</v>
      </c>
      <c r="D1005" t="n">
        <v>16</v>
      </c>
      <c r="E1005" t="n">
        <v>81.5</v>
      </c>
      <c r="F1005" s="5" t="str">
        <f>=$K$5+$K$4*D1005</f>
      </c>
      <c r="G1005" s="5" t="str">
        <f>=E1005-F1005</f>
      </c>
    </row>
    <row r="1006">
      <c r="A1006" t="n">
        <v>202514</v>
      </c>
      <c r="B1006" t="s">
        <v>3865</v>
      </c>
      <c r="C1006" t="s">
        <v>163</v>
      </c>
      <c r="D1006" t="n">
        <v>48</v>
      </c>
      <c r="E1006" t="n">
        <v>36.7</v>
      </c>
      <c r="F1006" s="5" t="str">
        <f>=$K$5+$K$4*D1006</f>
      </c>
      <c r="G1006" s="5" t="str">
        <f>=E1006-F1006</f>
      </c>
    </row>
    <row r="1007">
      <c r="A1007" t="n">
        <v>202523</v>
      </c>
      <c r="B1007" t="s">
        <v>3867</v>
      </c>
      <c r="C1007" t="s">
        <v>163</v>
      </c>
      <c r="D1007" t="n">
        <v>13</v>
      </c>
      <c r="E1007" t="n">
        <v>80.1</v>
      </c>
      <c r="F1007" s="5" t="str">
        <f>=$K$5+$K$4*D1007</f>
      </c>
      <c r="G1007" s="5" t="str">
        <f>=E1007-F1007</f>
      </c>
    </row>
    <row r="1008">
      <c r="A1008" t="n">
        <v>202763</v>
      </c>
      <c r="B1008" t="s">
        <v>3873</v>
      </c>
      <c r="C1008" t="s">
        <v>163</v>
      </c>
      <c r="D1008" t="n">
        <v>14</v>
      </c>
      <c r="E1008" t="n">
        <v>61.6</v>
      </c>
      <c r="F1008" s="5" t="str">
        <f>=$K$5+$K$4*D1008</f>
      </c>
      <c r="G1008" s="5" t="str">
        <f>=E1008-F1008</f>
      </c>
    </row>
    <row r="1009">
      <c r="A1009" t="n">
        <v>202806</v>
      </c>
      <c r="B1009" t="s">
        <v>3875</v>
      </c>
      <c r="C1009" t="s">
        <v>163</v>
      </c>
      <c r="D1009" t="n">
        <v>33</v>
      </c>
      <c r="E1009" t="n">
        <v>31</v>
      </c>
      <c r="F1009" s="5" t="str">
        <f>=$K$5+$K$4*D1009</f>
      </c>
      <c r="G1009" s="5" t="str">
        <f>=E1009-F1009</f>
      </c>
    </row>
    <row r="1010">
      <c r="A1010" t="n">
        <v>203085</v>
      </c>
      <c r="B1010" t="s">
        <v>3883</v>
      </c>
      <c r="C1010" t="s">
        <v>163</v>
      </c>
      <c r="D1010" t="n">
        <v>29</v>
      </c>
      <c r="E1010" t="n">
        <v>49.8</v>
      </c>
      <c r="F1010" s="5" t="str">
        <f>=$K$5+$K$4*D1010</f>
      </c>
      <c r="G1010" s="5" t="str">
        <f>=E1010-F1010</f>
      </c>
    </row>
    <row r="1011">
      <c r="A1011" t="n">
        <v>203128</v>
      </c>
      <c r="B1011" t="s">
        <v>3885</v>
      </c>
      <c r="C1011" t="s">
        <v>163</v>
      </c>
      <c r="D1011" t="n">
        <v>32</v>
      </c>
      <c r="E1011" t="n">
        <v>59.1</v>
      </c>
      <c r="F1011" s="5" t="str">
        <f>=$K$5+$K$4*D1011</f>
      </c>
      <c r="G1011" s="5" t="str">
        <f>=E1011-F1011</f>
      </c>
    </row>
    <row r="1012">
      <c r="A1012" t="n">
        <v>203368</v>
      </c>
      <c r="B1012" t="s">
        <v>3894</v>
      </c>
      <c r="C1012" t="s">
        <v>163</v>
      </c>
      <c r="D1012" t="n">
        <v>20</v>
      </c>
      <c r="E1012" t="n">
        <v>76.5</v>
      </c>
      <c r="F1012" s="5" t="str">
        <f>=$K$5+$K$4*D1012</f>
      </c>
      <c r="G1012" s="5" t="str">
        <f>=E1012-F1012</f>
      </c>
    </row>
    <row r="1013">
      <c r="A1013" t="n">
        <v>203465</v>
      </c>
      <c r="B1013" t="s">
        <v>3903</v>
      </c>
      <c r="C1013" t="s">
        <v>149</v>
      </c>
      <c r="D1013" t="n">
        <v>29</v>
      </c>
      <c r="E1013" t="n">
        <v>1.7</v>
      </c>
      <c r="F1013" s="5" t="str">
        <f>=$K$5+$K$4*D1013</f>
      </c>
      <c r="G1013" s="5" t="str">
        <f>=E1013-F1013</f>
      </c>
    </row>
    <row r="1014">
      <c r="A1014" t="n">
        <v>203474</v>
      </c>
      <c r="B1014" t="s">
        <v>3905</v>
      </c>
      <c r="C1014" t="s">
        <v>149</v>
      </c>
      <c r="D1014" t="n">
        <v>37</v>
      </c>
      <c r="E1014" t="n">
        <v>0.6</v>
      </c>
      <c r="F1014" s="5" t="str">
        <f>=$K$5+$K$4*D1014</f>
      </c>
      <c r="G1014" s="5" t="str">
        <f>=E1014-F1014</f>
      </c>
    </row>
    <row r="1015">
      <c r="A1015" t="n">
        <v>203483</v>
      </c>
      <c r="B1015" t="s">
        <v>3906</v>
      </c>
      <c r="C1015" t="s">
        <v>149</v>
      </c>
      <c r="D1015" t="n">
        <v>31</v>
      </c>
      <c r="E1015" t="n">
        <v>5.5</v>
      </c>
      <c r="F1015" s="5" t="str">
        <f>=$K$5+$K$4*D1015</f>
      </c>
      <c r="G1015" s="5" t="str">
        <f>=E1015-F1015</f>
      </c>
    </row>
    <row r="1016">
      <c r="A1016" t="n">
        <v>203492</v>
      </c>
      <c r="B1016" t="s">
        <v>3908</v>
      </c>
      <c r="C1016" t="s">
        <v>149</v>
      </c>
      <c r="D1016" t="n">
        <v>31</v>
      </c>
      <c r="E1016" t="n">
        <v>1.8</v>
      </c>
      <c r="F1016" s="5" t="str">
        <f>=$K$5+$K$4*D1016</f>
      </c>
      <c r="G1016" s="5" t="str">
        <f>=E1016-F1016</f>
      </c>
    </row>
    <row r="1017">
      <c r="A1017" t="n">
        <v>203517</v>
      </c>
      <c r="B1017" t="s">
        <v>3909</v>
      </c>
      <c r="C1017" t="s">
        <v>149</v>
      </c>
      <c r="D1017" t="n">
        <v>27</v>
      </c>
      <c r="E1017" t="n">
        <v>65.5</v>
      </c>
      <c r="F1017" s="5" t="str">
        <f>=$K$5+$K$4*D1017</f>
      </c>
      <c r="G1017" s="5" t="str">
        <f>=E1017-F1017</f>
      </c>
    </row>
    <row r="1018">
      <c r="A1018" t="n">
        <v>203526</v>
      </c>
      <c r="B1018" t="s">
        <v>3911</v>
      </c>
      <c r="C1018" t="s">
        <v>149</v>
      </c>
      <c r="D1018" t="n">
        <v>27</v>
      </c>
      <c r="E1018" t="n">
        <v>0.5</v>
      </c>
      <c r="F1018" s="5" t="str">
        <f>=$K$5+$K$4*D1018</f>
      </c>
      <c r="G1018" s="5" t="str">
        <f>=E1018-F1018</f>
      </c>
    </row>
    <row r="1019">
      <c r="A1019" t="n">
        <v>203535</v>
      </c>
      <c r="B1019" t="s">
        <v>3913</v>
      </c>
      <c r="C1019" t="s">
        <v>163</v>
      </c>
      <c r="D1019" t="n">
        <v>10</v>
      </c>
      <c r="E1019" t="n">
        <v>86.8</v>
      </c>
      <c r="F1019" s="5" t="str">
        <f>=$K$5+$K$4*D1019</f>
      </c>
      <c r="G1019" s="5" t="str">
        <f>=E1019-F1019</f>
      </c>
    </row>
    <row r="1020">
      <c r="A1020" t="n">
        <v>203544</v>
      </c>
      <c r="B1020" t="s">
        <v>3915</v>
      </c>
      <c r="C1020" t="s">
        <v>163</v>
      </c>
      <c r="D1020" t="n">
        <v>24</v>
      </c>
      <c r="E1020" t="n">
        <v>60</v>
      </c>
      <c r="F1020" s="5" t="str">
        <f>=$K$5+$K$4*D1020</f>
      </c>
      <c r="G1020" s="5" t="str">
        <f>=E1020-F1020</f>
      </c>
    </row>
    <row r="1021">
      <c r="A1021" t="n">
        <v>203580</v>
      </c>
      <c r="B1021" t="s">
        <v>3917</v>
      </c>
      <c r="C1021" t="s">
        <v>163</v>
      </c>
      <c r="D1021" t="n">
        <v>29</v>
      </c>
      <c r="E1021" t="n">
        <v>41.9</v>
      </c>
      <c r="F1021" s="5" t="str">
        <f>=$K$5+$K$4*D1021</f>
      </c>
      <c r="G1021" s="5" t="str">
        <f>=E1021-F1021</f>
      </c>
    </row>
    <row r="1022">
      <c r="A1022" t="n">
        <v>203757</v>
      </c>
      <c r="B1022" t="s">
        <v>3930</v>
      </c>
      <c r="C1022" t="s">
        <v>163</v>
      </c>
      <c r="D1022" t="n">
        <v>27</v>
      </c>
      <c r="E1022" t="n">
        <v>38.1</v>
      </c>
      <c r="F1022" s="5" t="str">
        <f>=$K$5+$K$4*D1022</f>
      </c>
      <c r="G1022" s="5" t="str">
        <f>=E1022-F1022</f>
      </c>
    </row>
    <row r="1023">
      <c r="A1023" t="n">
        <v>203775</v>
      </c>
      <c r="B1023" t="s">
        <v>3932</v>
      </c>
      <c r="C1023" t="s">
        <v>163</v>
      </c>
      <c r="D1023" t="n">
        <v>31</v>
      </c>
      <c r="E1023" t="n">
        <v>51.3</v>
      </c>
      <c r="F1023" s="5" t="str">
        <f>=$K$5+$K$4*D1023</f>
      </c>
      <c r="G1023" s="5" t="str">
        <f>=E1023-F1023</f>
      </c>
    </row>
    <row r="1024">
      <c r="A1024" t="n">
        <v>203845</v>
      </c>
      <c r="B1024" t="s">
        <v>3933</v>
      </c>
      <c r="C1024" t="s">
        <v>163</v>
      </c>
      <c r="D1024" t="n">
        <v>27</v>
      </c>
      <c r="E1024" t="n">
        <v>58.1</v>
      </c>
      <c r="F1024" s="5" t="str">
        <f>=$K$5+$K$4*D1024</f>
      </c>
      <c r="G1024" s="5" t="str">
        <f>=E1024-F1024</f>
      </c>
    </row>
    <row r="1025">
      <c r="A1025" t="n">
        <v>204006</v>
      </c>
      <c r="B1025" t="s">
        <v>3940</v>
      </c>
      <c r="C1025" t="s">
        <v>149</v>
      </c>
      <c r="D1025" t="n">
        <v>30</v>
      </c>
      <c r="E1025" t="n">
        <v>19.7</v>
      </c>
      <c r="F1025" s="5" t="str">
        <f>=$K$5+$K$4*D1025</f>
      </c>
      <c r="G1025" s="5" t="str">
        <f>=E1025-F1025</f>
      </c>
    </row>
    <row r="1026">
      <c r="A1026" t="n">
        <v>204015</v>
      </c>
      <c r="B1026" t="s">
        <v>3941</v>
      </c>
      <c r="C1026" t="s">
        <v>149</v>
      </c>
      <c r="D1026" t="n">
        <v>23</v>
      </c>
      <c r="E1026" t="n">
        <v>22.1</v>
      </c>
      <c r="F1026" s="5" t="str">
        <f>=$K$5+$K$4*D1026</f>
      </c>
      <c r="G1026" s="5" t="str">
        <f>=E1026-F1026</f>
      </c>
    </row>
    <row r="1027">
      <c r="A1027" t="n">
        <v>204024</v>
      </c>
      <c r="B1027" t="s">
        <v>3942</v>
      </c>
      <c r="C1027" t="s">
        <v>149</v>
      </c>
      <c r="D1027" t="n">
        <v>11</v>
      </c>
      <c r="E1027" t="n">
        <v>81.8</v>
      </c>
      <c r="F1027" s="5" t="str">
        <f>=$K$5+$K$4*D1027</f>
      </c>
      <c r="G1027" s="5" t="str">
        <f>=E1027-F1027</f>
      </c>
    </row>
    <row r="1028">
      <c r="A1028" t="n">
        <v>204176</v>
      </c>
      <c r="B1028" t="s">
        <v>3947</v>
      </c>
      <c r="C1028" t="s">
        <v>163</v>
      </c>
      <c r="D1028" t="n">
        <v>30</v>
      </c>
      <c r="E1028" t="n">
        <v>70.9</v>
      </c>
      <c r="F1028" s="5" t="str">
        <f>=$K$5+$K$4*D1028</f>
      </c>
      <c r="G1028" s="5" t="str">
        <f>=E1028-F1028</f>
      </c>
    </row>
    <row r="1029">
      <c r="A1029" t="n">
        <v>204185</v>
      </c>
      <c r="B1029" t="s">
        <v>3948</v>
      </c>
      <c r="C1029" t="s">
        <v>163</v>
      </c>
      <c r="D1029" t="n">
        <v>29</v>
      </c>
      <c r="E1029" t="n">
        <v>64.9</v>
      </c>
      <c r="F1029" s="5" t="str">
        <f>=$K$5+$K$4*D1029</f>
      </c>
      <c r="G1029" s="5" t="str">
        <f>=E1029-F1029</f>
      </c>
    </row>
    <row r="1030">
      <c r="A1030" t="n">
        <v>204194</v>
      </c>
      <c r="B1030" t="s">
        <v>3950</v>
      </c>
      <c r="C1030" t="s">
        <v>163</v>
      </c>
      <c r="D1030" t="n">
        <v>29</v>
      </c>
      <c r="E1030" t="n">
        <v>63.6</v>
      </c>
      <c r="F1030" s="5" t="str">
        <f>=$K$5+$K$4*D1030</f>
      </c>
      <c r="G1030" s="5" t="str">
        <f>=E1030-F1030</f>
      </c>
    </row>
    <row r="1031">
      <c r="A1031" t="n">
        <v>204200</v>
      </c>
      <c r="B1031" t="s">
        <v>3951</v>
      </c>
      <c r="C1031" t="s">
        <v>163</v>
      </c>
      <c r="D1031" t="n">
        <v>27</v>
      </c>
      <c r="E1031" t="n">
        <v>54.7</v>
      </c>
      <c r="F1031" s="5" t="str">
        <f>=$K$5+$K$4*D1031</f>
      </c>
      <c r="G1031" s="5" t="str">
        <f>=E1031-F1031</f>
      </c>
    </row>
    <row r="1032">
      <c r="A1032" t="n">
        <v>204264</v>
      </c>
      <c r="B1032" t="s">
        <v>3954</v>
      </c>
      <c r="C1032" t="s">
        <v>163</v>
      </c>
      <c r="D1032" t="n">
        <v>41</v>
      </c>
      <c r="E1032" t="n">
        <v>52.7</v>
      </c>
      <c r="F1032" s="5" t="str">
        <f>=$K$5+$K$4*D1032</f>
      </c>
      <c r="G1032" s="5" t="str">
        <f>=E1032-F1032</f>
      </c>
    </row>
    <row r="1033">
      <c r="A1033" t="n">
        <v>204468</v>
      </c>
      <c r="B1033" t="s">
        <v>3964</v>
      </c>
      <c r="C1033" t="s">
        <v>163</v>
      </c>
      <c r="D1033" t="n">
        <v>39</v>
      </c>
      <c r="E1033" t="n">
        <v>35.5</v>
      </c>
      <c r="F1033" s="5" t="str">
        <f>=$K$5+$K$4*D1033</f>
      </c>
      <c r="G1033" s="5" t="str">
        <f>=E1033-F1033</f>
      </c>
    </row>
    <row r="1034">
      <c r="A1034" t="n">
        <v>204486</v>
      </c>
      <c r="B1034" t="s">
        <v>3967</v>
      </c>
      <c r="C1034" t="s">
        <v>163</v>
      </c>
      <c r="D1034" t="n">
        <v>32</v>
      </c>
      <c r="E1034" t="n">
        <v>38.7</v>
      </c>
      <c r="F1034" s="5" t="str">
        <f>=$K$5+$K$4*D1034</f>
      </c>
      <c r="G1034" s="5" t="str">
        <f>=E1034-F1034</f>
      </c>
    </row>
    <row r="1035">
      <c r="A1035" t="n">
        <v>204501</v>
      </c>
      <c r="B1035" t="s">
        <v>3968</v>
      </c>
      <c r="C1035" t="s">
        <v>163</v>
      </c>
      <c r="D1035" t="n">
        <v>9</v>
      </c>
      <c r="E1035" t="n">
        <v>79.5</v>
      </c>
      <c r="F1035" s="5" t="str">
        <f>=$K$5+$K$4*D1035</f>
      </c>
      <c r="G1035" s="5" t="str">
        <f>=E1035-F1035</f>
      </c>
    </row>
    <row r="1036">
      <c r="A1036" t="n">
        <v>204617</v>
      </c>
      <c r="B1036" t="s">
        <v>3971</v>
      </c>
      <c r="C1036" t="s">
        <v>163</v>
      </c>
      <c r="D1036" t="n">
        <v>39</v>
      </c>
      <c r="E1036" t="n">
        <v>48.6</v>
      </c>
      <c r="F1036" s="5" t="str">
        <f>=$K$5+$K$4*D1036</f>
      </c>
      <c r="G1036" s="5" t="str">
        <f>=E1036-F1036</f>
      </c>
    </row>
    <row r="1037">
      <c r="A1037" t="n">
        <v>204635</v>
      </c>
      <c r="B1037" t="s">
        <v>3972</v>
      </c>
      <c r="C1037" t="s">
        <v>163</v>
      </c>
      <c r="D1037" t="n">
        <v>19</v>
      </c>
      <c r="E1037" t="n">
        <v>70.3</v>
      </c>
      <c r="F1037" s="5" t="str">
        <f>=$K$5+$K$4*D1037</f>
      </c>
      <c r="G1037" s="5" t="str">
        <f>=E1037-F1037</f>
      </c>
    </row>
    <row r="1038">
      <c r="A1038" t="n">
        <v>204671</v>
      </c>
      <c r="B1038" t="s">
        <v>3976</v>
      </c>
      <c r="C1038" t="s">
        <v>149</v>
      </c>
      <c r="D1038" t="n">
        <v>31</v>
      </c>
      <c r="E1038" t="n">
        <v>12.4</v>
      </c>
      <c r="F1038" s="5" t="str">
        <f>=$K$5+$K$4*D1038</f>
      </c>
      <c r="G1038" s="5" t="str">
        <f>=E1038-F1038</f>
      </c>
    </row>
    <row r="1039">
      <c r="A1039" t="n">
        <v>204680</v>
      </c>
      <c r="B1039" t="s">
        <v>3977</v>
      </c>
      <c r="C1039" t="s">
        <v>149</v>
      </c>
      <c r="D1039" t="n">
        <v>31</v>
      </c>
      <c r="E1039" t="n">
        <v>7.1</v>
      </c>
      <c r="F1039" s="5" t="str">
        <f>=$K$5+$K$4*D1039</f>
      </c>
      <c r="G1039" s="5" t="str">
        <f>=E1039-F1039</f>
      </c>
    </row>
    <row r="1040">
      <c r="A1040" t="n">
        <v>204699</v>
      </c>
      <c r="B1040" t="s">
        <v>3978</v>
      </c>
      <c r="C1040" t="s">
        <v>149</v>
      </c>
      <c r="D1040" t="n">
        <v>26</v>
      </c>
      <c r="E1040" t="n">
        <v>8.2</v>
      </c>
      <c r="F1040" s="5" t="str">
        <f>=$K$5+$K$4*D1040</f>
      </c>
      <c r="G1040" s="5" t="str">
        <f>=E1040-F1040</f>
      </c>
    </row>
    <row r="1041">
      <c r="A1041" t="n">
        <v>204705</v>
      </c>
      <c r="B1041" t="s">
        <v>3979</v>
      </c>
      <c r="C1041" t="s">
        <v>149</v>
      </c>
      <c r="D1041" t="n">
        <v>34</v>
      </c>
      <c r="E1041" t="n">
        <v>5.2</v>
      </c>
      <c r="F1041" s="5" t="str">
        <f>=$K$5+$K$4*D1041</f>
      </c>
      <c r="G1041" s="5" t="str">
        <f>=E1041-F1041</f>
      </c>
    </row>
    <row r="1042">
      <c r="A1042" t="n">
        <v>204796</v>
      </c>
      <c r="B1042" t="s">
        <v>3985</v>
      </c>
      <c r="C1042" t="s">
        <v>149</v>
      </c>
      <c r="D1042" t="n">
        <v>19</v>
      </c>
      <c r="E1042" t="n">
        <v>87.7</v>
      </c>
      <c r="F1042" s="5" t="str">
        <f>=$K$5+$K$4*D1042</f>
      </c>
      <c r="G1042" s="5" t="str">
        <f>=E1042-F1042</f>
      </c>
    </row>
    <row r="1043">
      <c r="A1043" t="n">
        <v>204802</v>
      </c>
      <c r="B1043" t="s">
        <v>3986</v>
      </c>
      <c r="C1043" t="s">
        <v>149</v>
      </c>
      <c r="D1043" t="n">
        <v>9</v>
      </c>
      <c r="E1043" t="n">
        <v>19.3</v>
      </c>
      <c r="F1043" s="5" t="str">
        <f>=$K$5+$K$4*D1043</f>
      </c>
      <c r="G1043" s="5" t="str">
        <f>=E1043-F1043</f>
      </c>
    </row>
    <row r="1044">
      <c r="A1044" t="n">
        <v>204820</v>
      </c>
      <c r="B1044" t="s">
        <v>3988</v>
      </c>
      <c r="C1044" t="s">
        <v>149</v>
      </c>
      <c r="D1044" t="n">
        <v>16</v>
      </c>
      <c r="E1044" t="n">
        <v>10.3</v>
      </c>
      <c r="F1044" s="5" t="str">
        <f>=$K$5+$K$4*D1044</f>
      </c>
      <c r="G1044" s="5" t="str">
        <f>=E1044-F1044</f>
      </c>
    </row>
    <row r="1045">
      <c r="A1045" t="n">
        <v>204839</v>
      </c>
      <c r="B1045" t="s">
        <v>3989</v>
      </c>
      <c r="C1045" t="s">
        <v>149</v>
      </c>
      <c r="D1045" t="n">
        <v>12</v>
      </c>
      <c r="E1045" t="n">
        <v>11.6</v>
      </c>
      <c r="F1045" s="5" t="str">
        <f>=$K$5+$K$4*D1045</f>
      </c>
      <c r="G1045" s="5" t="str">
        <f>=E1045-F1045</f>
      </c>
    </row>
    <row r="1046">
      <c r="A1046" t="n">
        <v>204848</v>
      </c>
      <c r="B1046" t="s">
        <v>3991</v>
      </c>
      <c r="C1046" t="s">
        <v>149</v>
      </c>
      <c r="D1046" t="n">
        <v>9</v>
      </c>
      <c r="E1046" t="n">
        <v>11.2</v>
      </c>
      <c r="F1046" s="5" t="str">
        <f>=$K$5+$K$4*D1046</f>
      </c>
      <c r="G1046" s="5" t="str">
        <f>=E1046-F1046</f>
      </c>
    </row>
    <row r="1047">
      <c r="A1047" t="n">
        <v>204857</v>
      </c>
      <c r="B1047" t="s">
        <v>3992</v>
      </c>
      <c r="C1047" t="s">
        <v>149</v>
      </c>
      <c r="D1047" t="n">
        <v>20</v>
      </c>
      <c r="E1047" t="n">
        <v>66.2</v>
      </c>
      <c r="F1047" s="5" t="str">
        <f>=$K$5+$K$4*D1047</f>
      </c>
      <c r="G1047" s="5" t="str">
        <f>=E1047-F1047</f>
      </c>
    </row>
    <row r="1048">
      <c r="A1048" t="n">
        <v>204866</v>
      </c>
      <c r="B1048" t="s">
        <v>3993</v>
      </c>
      <c r="C1048" t="s">
        <v>149</v>
      </c>
      <c r="D1048" t="n">
        <v>10</v>
      </c>
      <c r="E1048" t="n">
        <v>18</v>
      </c>
      <c r="F1048" s="5" t="str">
        <f>=$K$5+$K$4*D1048</f>
      </c>
      <c r="G1048" s="5" t="str">
        <f>=E1048-F1048</f>
      </c>
    </row>
    <row r="1049">
      <c r="A1049" t="n">
        <v>204909</v>
      </c>
      <c r="B1049" t="s">
        <v>3996</v>
      </c>
      <c r="C1049" t="s">
        <v>163</v>
      </c>
      <c r="D1049" t="n">
        <v>25</v>
      </c>
      <c r="E1049" t="n">
        <v>61.7</v>
      </c>
      <c r="F1049" s="5" t="str">
        <f>=$K$5+$K$4*D1049</f>
      </c>
      <c r="G1049" s="5" t="str">
        <f>=E1049-F1049</f>
      </c>
    </row>
    <row r="1050">
      <c r="A1050" t="n">
        <v>204936</v>
      </c>
      <c r="B1050" t="s">
        <v>3997</v>
      </c>
      <c r="C1050" t="s">
        <v>163</v>
      </c>
      <c r="D1050" t="n">
        <v>29</v>
      </c>
      <c r="E1050" t="n">
        <v>68.9</v>
      </c>
      <c r="F1050" s="5" t="str">
        <f>=$K$5+$K$4*D1050</f>
      </c>
      <c r="G1050" s="5" t="str">
        <f>=E1050-F1050</f>
      </c>
    </row>
    <row r="1051">
      <c r="A1051" t="n">
        <v>205203</v>
      </c>
      <c r="B1051" t="s">
        <v>4013</v>
      </c>
      <c r="C1051" t="s">
        <v>163</v>
      </c>
      <c r="D1051" t="n">
        <v>36</v>
      </c>
      <c r="E1051" t="n">
        <v>18.1</v>
      </c>
      <c r="F1051" s="5" t="str">
        <f>=$K$5+$K$4*D1051</f>
      </c>
      <c r="G1051" s="5" t="str">
        <f>=E1051-F1051</f>
      </c>
    </row>
    <row r="1052">
      <c r="A1052" t="n">
        <v>205443</v>
      </c>
      <c r="B1052" t="s">
        <v>4015</v>
      </c>
      <c r="C1052" t="s">
        <v>149</v>
      </c>
      <c r="D1052" t="n">
        <v>35</v>
      </c>
      <c r="E1052" t="n">
        <v>46.8</v>
      </c>
      <c r="F1052" s="5" t="str">
        <f>=$K$5+$K$4*D1052</f>
      </c>
      <c r="G1052" s="5" t="str">
        <f>=E1052-F1052</f>
      </c>
    </row>
    <row r="1053">
      <c r="A1053" t="n">
        <v>205957</v>
      </c>
      <c r="B1053" t="s">
        <v>4019</v>
      </c>
      <c r="C1053" t="s">
        <v>163</v>
      </c>
      <c r="D1053" t="n">
        <v>21</v>
      </c>
      <c r="E1053" t="n">
        <v>75.2</v>
      </c>
      <c r="F1053" s="5" t="str">
        <f>=$K$5+$K$4*D1053</f>
      </c>
      <c r="G1053" s="5" t="str">
        <f>=E1053-F1053</f>
      </c>
    </row>
    <row r="1054">
      <c r="A1054" t="n">
        <v>206048</v>
      </c>
      <c r="B1054" t="s">
        <v>4023</v>
      </c>
      <c r="C1054" t="s">
        <v>163</v>
      </c>
      <c r="D1054" t="n">
        <v>36</v>
      </c>
      <c r="E1054" t="n">
        <v>43</v>
      </c>
      <c r="F1054" s="5" t="str">
        <f>=$K$5+$K$4*D1054</f>
      </c>
      <c r="G1054" s="5" t="str">
        <f>=E1054-F1054</f>
      </c>
    </row>
    <row r="1055">
      <c r="A1055" t="n">
        <v>206084</v>
      </c>
      <c r="B1055" t="s">
        <v>4024</v>
      </c>
      <c r="C1055" t="s">
        <v>149</v>
      </c>
      <c r="D1055" t="n">
        <v>26</v>
      </c>
      <c r="E1055" t="n">
        <v>57.7</v>
      </c>
      <c r="F1055" s="5" t="str">
        <f>=$K$5+$K$4*D1055</f>
      </c>
      <c r="G1055" s="5" t="str">
        <f>=E1055-F1055</f>
      </c>
    </row>
    <row r="1056">
      <c r="A1056" t="n">
        <v>206349</v>
      </c>
      <c r="B1056" t="s">
        <v>4032</v>
      </c>
      <c r="C1056" t="s">
        <v>163</v>
      </c>
      <c r="D1056" t="n">
        <v>39</v>
      </c>
      <c r="E1056" t="n">
        <v>53.2</v>
      </c>
      <c r="F1056" s="5" t="str">
        <f>=$K$5+$K$4*D1056</f>
      </c>
      <c r="G1056" s="5" t="str">
        <f>=E1056-F1056</f>
      </c>
    </row>
    <row r="1057">
      <c r="A1057" t="n">
        <v>206437</v>
      </c>
      <c r="B1057" t="s">
        <v>4035</v>
      </c>
      <c r="C1057" t="s">
        <v>163</v>
      </c>
      <c r="D1057" t="n">
        <v>23</v>
      </c>
      <c r="E1057" t="n">
        <v>61.7</v>
      </c>
      <c r="F1057" s="5" t="str">
        <f>=$K$5+$K$4*D1057</f>
      </c>
      <c r="G1057" s="5" t="str">
        <f>=E1057-F1057</f>
      </c>
    </row>
    <row r="1058">
      <c r="A1058" t="n">
        <v>206491</v>
      </c>
      <c r="B1058" t="s">
        <v>4037</v>
      </c>
      <c r="C1058" t="s">
        <v>163</v>
      </c>
      <c r="D1058" t="n">
        <v>74</v>
      </c>
      <c r="E1058" t="n">
        <v>16</v>
      </c>
      <c r="F1058" s="5" t="str">
        <f>=$K$5+$K$4*D1058</f>
      </c>
      <c r="G1058" s="5" t="str">
        <f>=E1058-F1058</f>
      </c>
    </row>
    <row r="1059">
      <c r="A1059" t="n">
        <v>206507</v>
      </c>
      <c r="B1059" t="s">
        <v>4038</v>
      </c>
      <c r="C1059" t="s">
        <v>163</v>
      </c>
      <c r="D1059" t="n">
        <v>37</v>
      </c>
      <c r="E1059" t="n">
        <v>55.1</v>
      </c>
      <c r="F1059" s="5" t="str">
        <f>=$K$5+$K$4*D1059</f>
      </c>
      <c r="G1059" s="5" t="str">
        <f>=E1059-F1059</f>
      </c>
    </row>
    <row r="1060">
      <c r="A1060" t="n">
        <v>206525</v>
      </c>
      <c r="B1060" t="s">
        <v>4040</v>
      </c>
      <c r="C1060" t="s">
        <v>163</v>
      </c>
      <c r="D1060" t="n">
        <v>29</v>
      </c>
      <c r="E1060" t="n">
        <v>53.8</v>
      </c>
      <c r="F1060" s="5" t="str">
        <f>=$K$5+$K$4*D1060</f>
      </c>
      <c r="G1060" s="5" t="str">
        <f>=E1060-F1060</f>
      </c>
    </row>
    <row r="1061">
      <c r="A1061" t="n">
        <v>206589</v>
      </c>
      <c r="B1061" t="s">
        <v>4041</v>
      </c>
      <c r="C1061" t="s">
        <v>163</v>
      </c>
      <c r="D1061" t="n">
        <v>20</v>
      </c>
      <c r="E1061" t="n">
        <v>73.6</v>
      </c>
      <c r="F1061" s="5" t="str">
        <f>=$K$5+$K$4*D1061</f>
      </c>
      <c r="G1061" s="5" t="str">
        <f>=E1061-F1061</f>
      </c>
    </row>
    <row r="1062">
      <c r="A1062" t="n">
        <v>206604</v>
      </c>
      <c r="B1062" t="s">
        <v>4042</v>
      </c>
      <c r="C1062" t="s">
        <v>149</v>
      </c>
      <c r="D1062" t="n">
        <v>33</v>
      </c>
      <c r="E1062" t="n">
        <v>45.9</v>
      </c>
      <c r="F1062" s="5" t="str">
        <f>=$K$5+$K$4*D1062</f>
      </c>
      <c r="G1062" s="5" t="str">
        <f>=E1062-F1062</f>
      </c>
    </row>
    <row r="1063">
      <c r="A1063" t="n">
        <v>206613</v>
      </c>
      <c r="B1063" t="s">
        <v>4043</v>
      </c>
      <c r="C1063" t="s">
        <v>149</v>
      </c>
      <c r="D1063" t="n">
        <v>16</v>
      </c>
      <c r="E1063" t="n">
        <v>38.8</v>
      </c>
      <c r="F1063" s="5" t="str">
        <f>=$K$5+$K$4*D1063</f>
      </c>
      <c r="G1063" s="5" t="str">
        <f>=E1063-F1063</f>
      </c>
    </row>
    <row r="1064">
      <c r="A1064" t="n">
        <v>206622</v>
      </c>
      <c r="B1064" t="s">
        <v>4045</v>
      </c>
      <c r="C1064" t="s">
        <v>163</v>
      </c>
      <c r="D1064" t="n">
        <v>14</v>
      </c>
      <c r="E1064" t="n">
        <v>70.5</v>
      </c>
      <c r="F1064" s="5" t="str">
        <f>=$K$5+$K$4*D1064</f>
      </c>
      <c r="G1064" s="5" t="str">
        <f>=E1064-F1064</f>
      </c>
    </row>
    <row r="1065">
      <c r="A1065" t="n">
        <v>206695</v>
      </c>
      <c r="B1065" t="s">
        <v>4046</v>
      </c>
      <c r="C1065" t="s">
        <v>149</v>
      </c>
      <c r="D1065" t="n">
        <v>33</v>
      </c>
      <c r="E1065" t="n">
        <v>52.7</v>
      </c>
      <c r="F1065" s="5" t="str">
        <f>=$K$5+$K$4*D1065</f>
      </c>
      <c r="G1065" s="5" t="str">
        <f>=E1065-F1065</f>
      </c>
    </row>
    <row r="1066">
      <c r="A1066" t="n">
        <v>206817</v>
      </c>
      <c r="B1066" t="s">
        <v>4047</v>
      </c>
      <c r="C1066" t="s">
        <v>163</v>
      </c>
      <c r="D1066" t="n">
        <v>53</v>
      </c>
      <c r="E1066" t="n">
        <v>1.7</v>
      </c>
      <c r="F1066" s="5" t="str">
        <f>=$K$5+$K$4*D1066</f>
      </c>
      <c r="G1066" s="5" t="str">
        <f>=E1066-F1066</f>
      </c>
    </row>
    <row r="1067">
      <c r="A1067" t="n">
        <v>206835</v>
      </c>
      <c r="B1067" t="s">
        <v>4050</v>
      </c>
      <c r="C1067" t="s">
        <v>163</v>
      </c>
      <c r="D1067" t="n">
        <v>39</v>
      </c>
      <c r="E1067" t="n">
        <v>28.4</v>
      </c>
      <c r="F1067" s="5" t="str">
        <f>=$K$5+$K$4*D1067</f>
      </c>
      <c r="G1067" s="5" t="str">
        <f>=E1067-F1067</f>
      </c>
    </row>
    <row r="1068">
      <c r="A1068" t="n">
        <v>206862</v>
      </c>
      <c r="B1068" t="s">
        <v>4052</v>
      </c>
      <c r="C1068" t="s">
        <v>163</v>
      </c>
      <c r="D1068" t="n">
        <v>45</v>
      </c>
      <c r="E1068" t="n">
        <v>36.6</v>
      </c>
      <c r="F1068" s="5" t="str">
        <f>=$K$5+$K$4*D1068</f>
      </c>
      <c r="G1068" s="5" t="str">
        <f>=E1068-F1068</f>
      </c>
    </row>
    <row r="1069">
      <c r="A1069" t="n">
        <v>206914</v>
      </c>
      <c r="B1069" t="s">
        <v>4055</v>
      </c>
      <c r="C1069" t="s">
        <v>149</v>
      </c>
      <c r="D1069" t="n">
        <v>41</v>
      </c>
      <c r="E1069" t="n">
        <v>28.3</v>
      </c>
      <c r="F1069" s="5" t="str">
        <f>=$K$5+$K$4*D1069</f>
      </c>
      <c r="G1069" s="5" t="str">
        <f>=E1069-F1069</f>
      </c>
    </row>
    <row r="1070">
      <c r="A1070" t="n">
        <v>206941</v>
      </c>
      <c r="B1070" t="s">
        <v>4061</v>
      </c>
      <c r="C1070" t="s">
        <v>149</v>
      </c>
      <c r="D1070" t="n">
        <v>35</v>
      </c>
      <c r="E1070" t="n">
        <v>37.2</v>
      </c>
      <c r="F1070" s="5" t="str">
        <f>=$K$5+$K$4*D1070</f>
      </c>
      <c r="G1070" s="5" t="str">
        <f>=E1070-F1070</f>
      </c>
    </row>
    <row r="1071">
      <c r="A1071" t="n">
        <v>207041</v>
      </c>
      <c r="B1071" t="s">
        <v>4064</v>
      </c>
      <c r="C1071" t="s">
        <v>149</v>
      </c>
      <c r="D1071" t="n">
        <v>40</v>
      </c>
      <c r="E1071" t="n">
        <v>32.7</v>
      </c>
      <c r="F1071" s="5" t="str">
        <f>=$K$5+$K$4*D1071</f>
      </c>
      <c r="G1071" s="5" t="str">
        <f>=E1071-F1071</f>
      </c>
    </row>
    <row r="1072">
      <c r="A1072" t="n">
        <v>207157</v>
      </c>
      <c r="B1072" t="s">
        <v>4072</v>
      </c>
      <c r="C1072" t="s">
        <v>163</v>
      </c>
      <c r="D1072" t="n">
        <v>39</v>
      </c>
      <c r="E1072" t="n">
        <v>16.9</v>
      </c>
      <c r="F1072" s="5" t="str">
        <f>=$K$5+$K$4*D1072</f>
      </c>
      <c r="G1072" s="5" t="str">
        <f>=E1072-F1072</f>
      </c>
    </row>
    <row r="1073">
      <c r="A1073" t="n">
        <v>207209</v>
      </c>
      <c r="B1073" t="s">
        <v>4074</v>
      </c>
      <c r="C1073" t="s">
        <v>149</v>
      </c>
      <c r="D1073" t="n">
        <v>68</v>
      </c>
      <c r="E1073" t="n">
        <v>19.5</v>
      </c>
      <c r="F1073" s="5" t="str">
        <f>=$K$5+$K$4*D1073</f>
      </c>
      <c r="G1073" s="5" t="str">
        <f>=E1073-F1073</f>
      </c>
    </row>
    <row r="1074">
      <c r="A1074" t="n">
        <v>207263</v>
      </c>
      <c r="B1074" t="s">
        <v>4079</v>
      </c>
      <c r="C1074" t="s">
        <v>149</v>
      </c>
      <c r="D1074" t="n">
        <v>42</v>
      </c>
      <c r="E1074" t="n">
        <v>37.2</v>
      </c>
      <c r="F1074" s="5" t="str">
        <f>=$K$5+$K$4*D1074</f>
      </c>
      <c r="G1074" s="5" t="str">
        <f>=E1074-F1074</f>
      </c>
    </row>
    <row r="1075">
      <c r="A1075" t="n">
        <v>207306</v>
      </c>
      <c r="B1075" t="s">
        <v>4084</v>
      </c>
      <c r="C1075" t="s">
        <v>149</v>
      </c>
      <c r="D1075" t="n">
        <v>41</v>
      </c>
      <c r="E1075" t="n">
        <v>35.4</v>
      </c>
      <c r="F1075" s="5" t="str">
        <f>=$K$5+$K$4*D1075</f>
      </c>
      <c r="G1075" s="5" t="str">
        <f>=E1075-F1075</f>
      </c>
    </row>
    <row r="1076">
      <c r="A1076" t="n">
        <v>207324</v>
      </c>
      <c r="B1076" t="s">
        <v>4087</v>
      </c>
      <c r="C1076" t="s">
        <v>163</v>
      </c>
      <c r="D1076" t="n">
        <v>30</v>
      </c>
      <c r="E1076" t="n">
        <v>55.2</v>
      </c>
      <c r="F1076" s="5" t="str">
        <f>=$K$5+$K$4*D1076</f>
      </c>
      <c r="G1076" s="5" t="str">
        <f>=E1076-F1076</f>
      </c>
    </row>
    <row r="1077">
      <c r="A1077" t="n">
        <v>207351</v>
      </c>
      <c r="B1077" t="s">
        <v>4089</v>
      </c>
      <c r="C1077" t="s">
        <v>149</v>
      </c>
      <c r="D1077" t="n">
        <v>44</v>
      </c>
      <c r="E1077" t="n">
        <v>31</v>
      </c>
      <c r="F1077" s="5" t="str">
        <f>=$K$5+$K$4*D1077</f>
      </c>
      <c r="G1077" s="5" t="str">
        <f>=E1077-F1077</f>
      </c>
    </row>
    <row r="1078">
      <c r="A1078" t="n">
        <v>207388</v>
      </c>
      <c r="B1078" t="s">
        <v>4091</v>
      </c>
      <c r="C1078" t="s">
        <v>149</v>
      </c>
      <c r="D1078" t="n">
        <v>26</v>
      </c>
      <c r="E1078" t="n">
        <v>65.9</v>
      </c>
      <c r="F1078" s="5" t="str">
        <f>=$K$5+$K$4*D1078</f>
      </c>
      <c r="G1078" s="5" t="str">
        <f>=E1078-F1078</f>
      </c>
    </row>
    <row r="1079">
      <c r="A1079" t="n">
        <v>207403</v>
      </c>
      <c r="B1079" t="s">
        <v>4094</v>
      </c>
      <c r="C1079" t="s">
        <v>163</v>
      </c>
      <c r="D1079" t="n">
        <v>31</v>
      </c>
      <c r="E1079" t="n">
        <v>49.7</v>
      </c>
      <c r="F1079" s="5" t="str">
        <f>=$K$5+$K$4*D1079</f>
      </c>
      <c r="G1079" s="5" t="str">
        <f>=E1079-F1079</f>
      </c>
    </row>
    <row r="1080">
      <c r="A1080" t="n">
        <v>207458</v>
      </c>
      <c r="B1080" t="s">
        <v>4097</v>
      </c>
      <c r="C1080" t="s">
        <v>163</v>
      </c>
      <c r="D1080" t="n">
        <v>23</v>
      </c>
      <c r="E1080" t="n">
        <v>64.4</v>
      </c>
      <c r="F1080" s="5" t="str">
        <f>=$K$5+$K$4*D1080</f>
      </c>
      <c r="G1080" s="5" t="str">
        <f>=E1080-F1080</f>
      </c>
    </row>
    <row r="1081">
      <c r="A1081" t="n">
        <v>207500</v>
      </c>
      <c r="B1081" t="s">
        <v>4098</v>
      </c>
      <c r="C1081" t="s">
        <v>149</v>
      </c>
      <c r="D1081" t="n">
        <v>24</v>
      </c>
      <c r="E1081" t="n">
        <v>75.3</v>
      </c>
      <c r="F1081" s="5" t="str">
        <f>=$K$5+$K$4*D1081</f>
      </c>
      <c r="G1081" s="5" t="str">
        <f>=E1081-F1081</f>
      </c>
    </row>
    <row r="1082">
      <c r="A1082" t="n">
        <v>207582</v>
      </c>
      <c r="B1082" t="s">
        <v>4102</v>
      </c>
      <c r="C1082" t="s">
        <v>163</v>
      </c>
      <c r="D1082" t="n">
        <v>34</v>
      </c>
      <c r="E1082" t="n">
        <v>54</v>
      </c>
      <c r="F1082" s="5" t="str">
        <f>=$K$5+$K$4*D1082</f>
      </c>
      <c r="G1082" s="5" t="str">
        <f>=E1082-F1082</f>
      </c>
    </row>
    <row r="1083">
      <c r="A1083" t="n">
        <v>207661</v>
      </c>
      <c r="B1083" t="s">
        <v>4103</v>
      </c>
      <c r="C1083" t="s">
        <v>149</v>
      </c>
      <c r="D1083" t="n">
        <v>38</v>
      </c>
      <c r="E1083" t="n">
        <v>30.8</v>
      </c>
      <c r="F1083" s="5" t="str">
        <f>=$K$5+$K$4*D1083</f>
      </c>
      <c r="G1083" s="5" t="str">
        <f>=E1083-F1083</f>
      </c>
    </row>
    <row r="1084">
      <c r="A1084" t="n">
        <v>207722</v>
      </c>
      <c r="B1084" t="s">
        <v>4109</v>
      </c>
      <c r="C1084" t="s">
        <v>149</v>
      </c>
      <c r="D1084" t="n">
        <v>47</v>
      </c>
      <c r="E1084" t="n">
        <v>36.3</v>
      </c>
      <c r="F1084" s="5" t="str">
        <f>=$K$5+$K$4*D1084</f>
      </c>
      <c r="G1084" s="5" t="str">
        <f>=E1084-F1084</f>
      </c>
    </row>
    <row r="1085">
      <c r="A1085" t="n">
        <v>207847</v>
      </c>
      <c r="B1085" t="s">
        <v>4115</v>
      </c>
      <c r="C1085" t="s">
        <v>149</v>
      </c>
      <c r="D1085" t="n">
        <v>40</v>
      </c>
      <c r="E1085" t="n">
        <v>33.3</v>
      </c>
      <c r="F1085" s="5" t="str">
        <f>=$K$5+$K$4*D1085</f>
      </c>
      <c r="G1085" s="5" t="str">
        <f>=E1085-F1085</f>
      </c>
    </row>
    <row r="1086">
      <c r="A1086" t="n">
        <v>207856</v>
      </c>
      <c r="B1086" t="s">
        <v>4116</v>
      </c>
      <c r="C1086" t="s">
        <v>163</v>
      </c>
      <c r="D1086" t="n">
        <v>41</v>
      </c>
      <c r="E1086" t="n">
        <v>12.7</v>
      </c>
      <c r="F1086" s="5" t="str">
        <f>=$K$5+$K$4*D1086</f>
      </c>
      <c r="G1086" s="5" t="str">
        <f>=E1086-F1086</f>
      </c>
    </row>
    <row r="1087">
      <c r="A1087" t="n">
        <v>207865</v>
      </c>
      <c r="B1087" t="s">
        <v>4117</v>
      </c>
      <c r="C1087" t="s">
        <v>149</v>
      </c>
      <c r="D1087" t="n">
        <v>38</v>
      </c>
      <c r="E1087" t="n">
        <v>36.2</v>
      </c>
      <c r="F1087" s="5" t="str">
        <f>=$K$5+$K$4*D1087</f>
      </c>
      <c r="G1087" s="5" t="str">
        <f>=E1087-F1087</f>
      </c>
    </row>
    <row r="1088">
      <c r="A1088" t="n">
        <v>207971</v>
      </c>
      <c r="B1088" t="s">
        <v>4121</v>
      </c>
      <c r="C1088" t="s">
        <v>163</v>
      </c>
      <c r="D1088" t="n">
        <v>26</v>
      </c>
      <c r="E1088" t="n">
        <v>73.3</v>
      </c>
      <c r="F1088" s="5" t="str">
        <f>=$K$5+$K$4*D1088</f>
      </c>
      <c r="G1088" s="5" t="str">
        <f>=E1088-F1088</f>
      </c>
    </row>
    <row r="1089">
      <c r="A1089" t="n">
        <v>208646</v>
      </c>
      <c r="B1089" t="s">
        <v>4140</v>
      </c>
      <c r="C1089" t="s">
        <v>149</v>
      </c>
      <c r="D1089" t="n">
        <v>36</v>
      </c>
      <c r="E1089" t="n">
        <v>36.6</v>
      </c>
      <c r="F1089" s="5" t="str">
        <f>=$K$5+$K$4*D1089</f>
      </c>
      <c r="G1089" s="5" t="str">
        <f>=E1089-F1089</f>
      </c>
    </row>
    <row r="1090">
      <c r="A1090" t="n">
        <v>208822</v>
      </c>
      <c r="B1090" t="s">
        <v>4144</v>
      </c>
      <c r="C1090" t="s">
        <v>163</v>
      </c>
      <c r="D1090" t="n">
        <v>27</v>
      </c>
      <c r="E1090" t="n">
        <v>68.7</v>
      </c>
      <c r="F1090" s="5" t="str">
        <f>=$K$5+$K$4*D1090</f>
      </c>
      <c r="G1090" s="5" t="str">
        <f>=E1090-F1090</f>
      </c>
    </row>
    <row r="1091">
      <c r="A1091" t="n">
        <v>209056</v>
      </c>
      <c r="B1091" t="s">
        <v>4149</v>
      </c>
      <c r="C1091" t="s">
        <v>163</v>
      </c>
      <c r="D1091" t="n">
        <v>19</v>
      </c>
      <c r="E1091" t="n">
        <v>71.2</v>
      </c>
      <c r="F1091" s="5" t="str">
        <f>=$K$5+$K$4*D1091</f>
      </c>
      <c r="G1091" s="5" t="str">
        <f>=E1091-F1091</f>
      </c>
    </row>
    <row r="1092">
      <c r="A1092" t="n">
        <v>209065</v>
      </c>
      <c r="B1092" t="s">
        <v>4150</v>
      </c>
      <c r="C1092" t="s">
        <v>163</v>
      </c>
      <c r="D1092" t="n">
        <v>28</v>
      </c>
      <c r="E1092" t="n">
        <v>65.2</v>
      </c>
      <c r="F1092" s="5" t="str">
        <f>=$K$5+$K$4*D1092</f>
      </c>
      <c r="G1092" s="5" t="str">
        <f>=E1092-F1092</f>
      </c>
    </row>
    <row r="1093">
      <c r="A1093" t="n">
        <v>209287</v>
      </c>
      <c r="B1093" t="s">
        <v>4162</v>
      </c>
      <c r="C1093" t="s">
        <v>163</v>
      </c>
      <c r="D1093" t="n">
        <v>47</v>
      </c>
      <c r="E1093" t="n">
        <v>50.8</v>
      </c>
      <c r="F1093" s="5" t="str">
        <f>=$K$5+$K$4*D1093</f>
      </c>
      <c r="G1093" s="5" t="str">
        <f>=E1093-F1093</f>
      </c>
    </row>
    <row r="1094">
      <c r="A1094" t="n">
        <v>209409</v>
      </c>
      <c r="B1094" t="s">
        <v>4164</v>
      </c>
      <c r="C1094" t="s">
        <v>163</v>
      </c>
      <c r="D1094" t="n">
        <v>34</v>
      </c>
      <c r="E1094" t="n">
        <v>61.4</v>
      </c>
      <c r="F1094" s="5" t="str">
        <f>=$K$5+$K$4*D1094</f>
      </c>
      <c r="G1094" s="5" t="str">
        <f>=E1094-F1094</f>
      </c>
    </row>
    <row r="1095">
      <c r="A1095" t="n">
        <v>209506</v>
      </c>
      <c r="B1095" t="s">
        <v>4166</v>
      </c>
      <c r="C1095" t="s">
        <v>149</v>
      </c>
      <c r="D1095" t="n">
        <v>19</v>
      </c>
      <c r="E1095" t="n">
        <v>58.6</v>
      </c>
      <c r="F1095" s="5" t="str">
        <f>=$K$5+$K$4*D1095</f>
      </c>
      <c r="G1095" s="5" t="str">
        <f>=E1095-F1095</f>
      </c>
    </row>
    <row r="1096">
      <c r="A1096" t="n">
        <v>209542</v>
      </c>
      <c r="B1096" t="s">
        <v>4168</v>
      </c>
      <c r="C1096" t="s">
        <v>149</v>
      </c>
      <c r="D1096" t="n">
        <v>22</v>
      </c>
      <c r="E1096" t="n">
        <v>70.6</v>
      </c>
      <c r="F1096" s="5" t="str">
        <f>=$K$5+$K$4*D1096</f>
      </c>
      <c r="G1096" s="5" t="str">
        <f>=E1096-F1096</f>
      </c>
    </row>
    <row r="1097">
      <c r="A1097" t="n">
        <v>209551</v>
      </c>
      <c r="B1097" t="s">
        <v>4170</v>
      </c>
      <c r="C1097" t="s">
        <v>149</v>
      </c>
      <c r="D1097" t="n">
        <v>22</v>
      </c>
      <c r="E1097" t="n">
        <v>71.5</v>
      </c>
      <c r="F1097" s="5" t="str">
        <f>=$K$5+$K$4*D1097</f>
      </c>
      <c r="G1097" s="5" t="str">
        <f>=E1097-F1097</f>
      </c>
    </row>
    <row r="1098">
      <c r="A1098" t="n">
        <v>209603</v>
      </c>
      <c r="B1098" t="s">
        <v>4171</v>
      </c>
      <c r="C1098" t="s">
        <v>163</v>
      </c>
      <c r="D1098" t="n">
        <v>44</v>
      </c>
      <c r="E1098" t="n">
        <v>45.7</v>
      </c>
      <c r="F1098" s="5" t="str">
        <f>=$K$5+$K$4*D1098</f>
      </c>
      <c r="G1098" s="5" t="str">
        <f>=E1098-F1098</f>
      </c>
    </row>
    <row r="1099">
      <c r="A1099" t="n">
        <v>209612</v>
      </c>
      <c r="B1099" t="s">
        <v>4172</v>
      </c>
      <c r="C1099" t="s">
        <v>163</v>
      </c>
      <c r="D1099" t="n">
        <v>27</v>
      </c>
      <c r="E1099" t="n">
        <v>64.8</v>
      </c>
      <c r="F1099" s="5" t="str">
        <f>=$K$5+$K$4*D1099</f>
      </c>
      <c r="G1099" s="5" t="str">
        <f>=E1099-F1099</f>
      </c>
    </row>
    <row r="1100">
      <c r="A1100" t="n">
        <v>209807</v>
      </c>
      <c r="B1100" t="s">
        <v>4181</v>
      </c>
      <c r="C1100" t="s">
        <v>149</v>
      </c>
      <c r="D1100" t="n">
        <v>40</v>
      </c>
      <c r="E1100" t="n">
        <v>53.1</v>
      </c>
      <c r="F1100" s="5" t="str">
        <f>=$K$5+$K$4*D1100</f>
      </c>
      <c r="G1100" s="5" t="str">
        <f>=E1100-F1100</f>
      </c>
    </row>
    <row r="1101">
      <c r="A1101" t="n">
        <v>209825</v>
      </c>
      <c r="B1101" t="s">
        <v>4182</v>
      </c>
      <c r="C1101" t="s">
        <v>163</v>
      </c>
      <c r="D1101" t="n">
        <v>19</v>
      </c>
      <c r="E1101" t="n">
        <v>80.4</v>
      </c>
      <c r="F1101" s="5" t="str">
        <f>=$K$5+$K$4*D1101</f>
      </c>
      <c r="G1101" s="5" t="str">
        <f>=E1101-F1101</f>
      </c>
    </row>
    <row r="1102">
      <c r="A1102" t="n">
        <v>209922</v>
      </c>
      <c r="B1102" t="s">
        <v>4183</v>
      </c>
      <c r="C1102" t="s">
        <v>163</v>
      </c>
      <c r="D1102" t="n">
        <v>12</v>
      </c>
      <c r="E1102" t="n">
        <v>75.9</v>
      </c>
      <c r="F1102" s="5" t="str">
        <f>=$K$5+$K$4*D1102</f>
      </c>
      <c r="G1102" s="5" t="str">
        <f>=E1102-F1102</f>
      </c>
    </row>
    <row r="1103">
      <c r="A1103" t="n">
        <v>210146</v>
      </c>
      <c r="B1103" t="s">
        <v>4185</v>
      </c>
      <c r="C1103" t="s">
        <v>149</v>
      </c>
      <c r="D1103" t="n">
        <v>24</v>
      </c>
      <c r="E1103" t="n">
        <v>44.2</v>
      </c>
      <c r="F1103" s="5" t="str">
        <f>=$K$5+$K$4*D1103</f>
      </c>
      <c r="G1103" s="5" t="str">
        <f>=E1103-F1103</f>
      </c>
    </row>
    <row r="1104">
      <c r="A1104" t="n">
        <v>210304</v>
      </c>
      <c r="B1104" t="s">
        <v>4192</v>
      </c>
      <c r="C1104" t="s">
        <v>163</v>
      </c>
      <c r="D1104" t="n">
        <v>46</v>
      </c>
      <c r="E1104" t="n">
        <v>79.4</v>
      </c>
      <c r="F1104" s="5" t="str">
        <f>=$K$5+$K$4*D1104</f>
      </c>
      <c r="G1104" s="5" t="str">
        <f>=E1104-F1104</f>
      </c>
    </row>
    <row r="1105">
      <c r="A1105" t="n">
        <v>210331</v>
      </c>
      <c r="B1105" t="s">
        <v>4193</v>
      </c>
      <c r="C1105" t="s">
        <v>163</v>
      </c>
      <c r="D1105" t="n">
        <v>28</v>
      </c>
      <c r="E1105" t="n">
        <v>61</v>
      </c>
      <c r="F1105" s="5" t="str">
        <f>=$K$5+$K$4*D1105</f>
      </c>
      <c r="G1105" s="5" t="str">
        <f>=E1105-F1105</f>
      </c>
    </row>
    <row r="1106">
      <c r="A1106" t="n">
        <v>210401</v>
      </c>
      <c r="B1106" t="s">
        <v>4195</v>
      </c>
      <c r="C1106" t="s">
        <v>163</v>
      </c>
      <c r="D1106" t="n">
        <v>22</v>
      </c>
      <c r="E1106" t="n">
        <v>72.7</v>
      </c>
      <c r="F1106" s="5" t="str">
        <f>=$K$5+$K$4*D1106</f>
      </c>
      <c r="G1106" s="5" t="str">
        <f>=E1106-F1106</f>
      </c>
    </row>
    <row r="1107">
      <c r="A1107" t="n">
        <v>210429</v>
      </c>
      <c r="B1107" t="s">
        <v>4196</v>
      </c>
      <c r="C1107" t="s">
        <v>149</v>
      </c>
      <c r="D1107" t="n">
        <v>40</v>
      </c>
      <c r="E1107" t="n">
        <v>44.8</v>
      </c>
      <c r="F1107" s="5" t="str">
        <f>=$K$5+$K$4*D1107</f>
      </c>
      <c r="G1107" s="5" t="str">
        <f>=E1107-F1107</f>
      </c>
    </row>
    <row r="1108">
      <c r="A1108" t="n">
        <v>210492</v>
      </c>
      <c r="B1108" t="s">
        <v>4198</v>
      </c>
      <c r="C1108" t="s">
        <v>163</v>
      </c>
      <c r="D1108" t="n">
        <v>46</v>
      </c>
      <c r="E1108" t="n">
        <v>42.4</v>
      </c>
      <c r="F1108" s="5" t="str">
        <f>=$K$5+$K$4*D1108</f>
      </c>
      <c r="G1108" s="5" t="str">
        <f>=E1108-F1108</f>
      </c>
    </row>
    <row r="1109">
      <c r="A1109" t="n">
        <v>210571</v>
      </c>
      <c r="B1109" t="s">
        <v>4203</v>
      </c>
      <c r="C1109" t="s">
        <v>163</v>
      </c>
      <c r="D1109" t="n">
        <v>50</v>
      </c>
      <c r="E1109" t="n">
        <v>42.2</v>
      </c>
      <c r="F1109" s="5" t="str">
        <f>=$K$5+$K$4*D1109</f>
      </c>
      <c r="G1109" s="5" t="str">
        <f>=E1109-F1109</f>
      </c>
    </row>
    <row r="1110">
      <c r="A1110" t="n">
        <v>210669</v>
      </c>
      <c r="B1110" t="s">
        <v>4209</v>
      </c>
      <c r="C1110" t="s">
        <v>163</v>
      </c>
      <c r="D1110" t="n">
        <v>25</v>
      </c>
      <c r="E1110" t="n">
        <v>66.5</v>
      </c>
      <c r="F1110" s="5" t="str">
        <f>=$K$5+$K$4*D1110</f>
      </c>
      <c r="G1110" s="5" t="str">
        <f>=E1110-F1110</f>
      </c>
    </row>
    <row r="1111">
      <c r="A1111" t="n">
        <v>210739</v>
      </c>
      <c r="B1111" t="s">
        <v>4213</v>
      </c>
      <c r="C1111" t="s">
        <v>163</v>
      </c>
      <c r="D1111" t="n">
        <v>23</v>
      </c>
      <c r="E1111" t="n">
        <v>71</v>
      </c>
      <c r="F1111" s="5" t="str">
        <f>=$K$5+$K$4*D1111</f>
      </c>
      <c r="G1111" s="5" t="str">
        <f>=E1111-F1111</f>
      </c>
    </row>
    <row r="1112">
      <c r="A1112" t="n">
        <v>210775</v>
      </c>
      <c r="B1112" t="s">
        <v>4217</v>
      </c>
      <c r="C1112" t="s">
        <v>163</v>
      </c>
      <c r="D1112" t="n">
        <v>34</v>
      </c>
      <c r="E1112" t="n">
        <v>58.5</v>
      </c>
      <c r="F1112" s="5" t="str">
        <f>=$K$5+$K$4*D1112</f>
      </c>
      <c r="G1112" s="5" t="str">
        <f>=E1112-F1112</f>
      </c>
    </row>
    <row r="1113">
      <c r="A1113" t="n">
        <v>211024</v>
      </c>
      <c r="B1113" t="s">
        <v>4224</v>
      </c>
      <c r="C1113" t="s">
        <v>163</v>
      </c>
      <c r="D1113" t="n">
        <v>49</v>
      </c>
      <c r="E1113" t="n">
        <v>52.8</v>
      </c>
      <c r="F1113" s="5" t="str">
        <f>=$K$5+$K$4*D1113</f>
      </c>
      <c r="G1113" s="5" t="str">
        <f>=E1113-F1113</f>
      </c>
    </row>
    <row r="1114">
      <c r="A1114" t="n">
        <v>211088</v>
      </c>
      <c r="B1114" t="s">
        <v>4228</v>
      </c>
      <c r="C1114" t="s">
        <v>163</v>
      </c>
      <c r="D1114" t="n">
        <v>28</v>
      </c>
      <c r="E1114" t="n">
        <v>64</v>
      </c>
      <c r="F1114" s="5" t="str">
        <f>=$K$5+$K$4*D1114</f>
      </c>
      <c r="G1114" s="5" t="str">
        <f>=E1114-F1114</f>
      </c>
    </row>
    <row r="1115">
      <c r="A1115" t="n">
        <v>211273</v>
      </c>
      <c r="B1115" t="s">
        <v>4231</v>
      </c>
      <c r="C1115" t="s">
        <v>163</v>
      </c>
      <c r="D1115" t="n">
        <v>14</v>
      </c>
      <c r="E1115" t="n">
        <v>85.6</v>
      </c>
      <c r="F1115" s="5" t="str">
        <f>=$K$5+$K$4*D1115</f>
      </c>
      <c r="G1115" s="5" t="str">
        <f>=E1115-F1115</f>
      </c>
    </row>
    <row r="1116">
      <c r="A1116" t="n">
        <v>211291</v>
      </c>
      <c r="B1116" t="s">
        <v>4233</v>
      </c>
      <c r="C1116" t="s">
        <v>163</v>
      </c>
      <c r="D1116" t="n">
        <v>11</v>
      </c>
      <c r="E1116" t="n">
        <v>86.2</v>
      </c>
      <c r="F1116" s="5" t="str">
        <f>=$K$5+$K$4*D1116</f>
      </c>
      <c r="G1116" s="5" t="str">
        <f>=E1116-F1116</f>
      </c>
    </row>
    <row r="1117">
      <c r="A1117" t="n">
        <v>211352</v>
      </c>
      <c r="B1117" t="s">
        <v>4242</v>
      </c>
      <c r="C1117" t="s">
        <v>163</v>
      </c>
      <c r="D1117" t="n">
        <v>37</v>
      </c>
      <c r="E1117" t="n">
        <v>50.5</v>
      </c>
      <c r="F1117" s="5" t="str">
        <f>=$K$5+$K$4*D1117</f>
      </c>
      <c r="G1117" s="5" t="str">
        <f>=E1117-F1117</f>
      </c>
    </row>
    <row r="1118">
      <c r="A1118" t="n">
        <v>211431</v>
      </c>
      <c r="B1118" t="s">
        <v>4244</v>
      </c>
      <c r="C1118" t="s">
        <v>163</v>
      </c>
      <c r="D1118" t="n">
        <v>41</v>
      </c>
      <c r="E1118" t="n">
        <v>55.2</v>
      </c>
      <c r="F1118" s="5" t="str">
        <f>=$K$5+$K$4*D1118</f>
      </c>
      <c r="G1118" s="5" t="str">
        <f>=E1118-F1118</f>
      </c>
    </row>
    <row r="1119">
      <c r="A1119" t="n">
        <v>211440</v>
      </c>
      <c r="B1119" t="s">
        <v>4245</v>
      </c>
      <c r="C1119" t="s">
        <v>163</v>
      </c>
      <c r="D1119" t="n">
        <v>15</v>
      </c>
      <c r="E1119" t="n">
        <v>92.5</v>
      </c>
      <c r="F1119" s="5" t="str">
        <f>=$K$5+$K$4*D1119</f>
      </c>
      <c r="G1119" s="5" t="str">
        <f>=E1119-F1119</f>
      </c>
    </row>
    <row r="1120">
      <c r="A1120" t="n">
        <v>211468</v>
      </c>
      <c r="B1120" t="s">
        <v>4246</v>
      </c>
      <c r="C1120" t="s">
        <v>163</v>
      </c>
      <c r="D1120" t="n">
        <v>39</v>
      </c>
      <c r="E1120" t="n">
        <v>58.2</v>
      </c>
      <c r="F1120" s="5" t="str">
        <f>=$K$5+$K$4*D1120</f>
      </c>
      <c r="G1120" s="5" t="str">
        <f>=E1120-F1120</f>
      </c>
    </row>
    <row r="1121">
      <c r="A1121" t="n">
        <v>211477</v>
      </c>
      <c r="B1121" t="s">
        <v>4248</v>
      </c>
      <c r="C1121" t="s">
        <v>189</v>
      </c>
      <c r="D1121" t="n">
        <v>43</v>
      </c>
      <c r="E1121" t="n">
        <v>36.5</v>
      </c>
      <c r="F1121" s="5" t="str">
        <f>=$K$5+$K$4*D1121</f>
      </c>
      <c r="G1121" s="5" t="str">
        <f>=E1121-F1121</f>
      </c>
    </row>
    <row r="1122">
      <c r="A1122" t="n">
        <v>211556</v>
      </c>
      <c r="B1122" t="s">
        <v>4250</v>
      </c>
      <c r="C1122" t="s">
        <v>163</v>
      </c>
      <c r="D1122" t="n">
        <v>21</v>
      </c>
      <c r="E1122" t="n">
        <v>66.2</v>
      </c>
      <c r="F1122" s="5" t="str">
        <f>=$K$5+$K$4*D1122</f>
      </c>
      <c r="G1122" s="5" t="str">
        <f>=E1122-F1122</f>
      </c>
    </row>
    <row r="1123">
      <c r="A1123" t="n">
        <v>211583</v>
      </c>
      <c r="B1123" t="s">
        <v>4251</v>
      </c>
      <c r="C1123" t="s">
        <v>163</v>
      </c>
      <c r="D1123" t="n">
        <v>47</v>
      </c>
      <c r="E1123" t="n">
        <v>56.1</v>
      </c>
      <c r="F1123" s="5" t="str">
        <f>=$K$5+$K$4*D1123</f>
      </c>
      <c r="G1123" s="5" t="str">
        <f>=E1123-F1123</f>
      </c>
    </row>
    <row r="1124">
      <c r="A1124" t="n">
        <v>211608</v>
      </c>
      <c r="B1124" t="s">
        <v>4252</v>
      </c>
      <c r="C1124" t="s">
        <v>149</v>
      </c>
      <c r="D1124" t="n">
        <v>41</v>
      </c>
      <c r="E1124" t="n">
        <v>16.2</v>
      </c>
      <c r="F1124" s="5" t="str">
        <f>=$K$5+$K$4*D1124</f>
      </c>
      <c r="G1124" s="5" t="str">
        <f>=E1124-F1124</f>
      </c>
    </row>
    <row r="1125">
      <c r="A1125" t="n">
        <v>211981</v>
      </c>
      <c r="B1125" t="s">
        <v>4260</v>
      </c>
      <c r="C1125" t="s">
        <v>163</v>
      </c>
      <c r="D1125" t="n">
        <v>29</v>
      </c>
      <c r="E1125" t="n">
        <v>52</v>
      </c>
      <c r="F1125" s="5" t="str">
        <f>=$K$5+$K$4*D1125</f>
      </c>
      <c r="G1125" s="5" t="str">
        <f>=E1125-F1125</f>
      </c>
    </row>
    <row r="1126">
      <c r="A1126" t="n">
        <v>212009</v>
      </c>
      <c r="B1126" t="s">
        <v>4262</v>
      </c>
      <c r="C1126" t="s">
        <v>163</v>
      </c>
      <c r="D1126" t="n">
        <v>14</v>
      </c>
      <c r="E1126" t="n">
        <v>83.4</v>
      </c>
      <c r="F1126" s="5" t="str">
        <f>=$K$5+$K$4*D1126</f>
      </c>
      <c r="G1126" s="5" t="str">
        <f>=E1126-F1126</f>
      </c>
    </row>
    <row r="1127">
      <c r="A1127" t="n">
        <v>212054</v>
      </c>
      <c r="B1127" t="s">
        <v>4266</v>
      </c>
      <c r="C1127" t="s">
        <v>163</v>
      </c>
      <c r="D1127" t="n">
        <v>25</v>
      </c>
      <c r="E1127" t="n">
        <v>77.1</v>
      </c>
      <c r="F1127" s="5" t="str">
        <f>=$K$5+$K$4*D1127</f>
      </c>
      <c r="G1127" s="5" t="str">
        <f>=E1127-F1127</f>
      </c>
    </row>
    <row r="1128">
      <c r="A1128" t="n">
        <v>212106</v>
      </c>
      <c r="B1128" t="s">
        <v>4267</v>
      </c>
      <c r="C1128" t="s">
        <v>163</v>
      </c>
      <c r="D1128" t="n">
        <v>18</v>
      </c>
      <c r="E1128" t="n">
        <v>74.9</v>
      </c>
      <c r="F1128" s="5" t="str">
        <f>=$K$5+$K$4*D1128</f>
      </c>
      <c r="G1128" s="5" t="str">
        <f>=E1128-F1128</f>
      </c>
    </row>
    <row r="1129">
      <c r="A1129" t="n">
        <v>212115</v>
      </c>
      <c r="B1129" t="s">
        <v>4268</v>
      </c>
      <c r="C1129" t="s">
        <v>149</v>
      </c>
      <c r="D1129" t="n">
        <v>40</v>
      </c>
      <c r="E1129" t="n">
        <v>43.8</v>
      </c>
      <c r="F1129" s="5" t="str">
        <f>=$K$5+$K$4*D1129</f>
      </c>
      <c r="G1129" s="5" t="str">
        <f>=E1129-F1129</f>
      </c>
    </row>
    <row r="1130">
      <c r="A1130" t="n">
        <v>212133</v>
      </c>
      <c r="B1130" t="s">
        <v>4270</v>
      </c>
      <c r="C1130" t="s">
        <v>163</v>
      </c>
      <c r="D1130" t="n">
        <v>36</v>
      </c>
      <c r="E1130" t="n">
        <v>57.4</v>
      </c>
      <c r="F1130" s="5" t="str">
        <f>=$K$5+$K$4*D1130</f>
      </c>
      <c r="G1130" s="5" t="str">
        <f>=E1130-F1130</f>
      </c>
    </row>
    <row r="1131">
      <c r="A1131" t="n">
        <v>212197</v>
      </c>
      <c r="B1131" t="s">
        <v>4272</v>
      </c>
      <c r="C1131" t="s">
        <v>163</v>
      </c>
      <c r="D1131" t="n">
        <v>19</v>
      </c>
      <c r="E1131" t="n">
        <v>77.1</v>
      </c>
      <c r="F1131" s="5" t="str">
        <f>=$K$5+$K$4*D1131</f>
      </c>
      <c r="G1131" s="5" t="str">
        <f>=E1131-F1131</f>
      </c>
    </row>
    <row r="1132">
      <c r="A1132" t="n">
        <v>212577</v>
      </c>
      <c r="B1132" t="s">
        <v>4288</v>
      </c>
      <c r="C1132" t="s">
        <v>163</v>
      </c>
      <c r="D1132" t="n">
        <v>17</v>
      </c>
      <c r="E1132" t="n">
        <v>86</v>
      </c>
      <c r="F1132" s="5" t="str">
        <f>=$K$5+$K$4*D1132</f>
      </c>
      <c r="G1132" s="5" t="str">
        <f>=E1132-F1132</f>
      </c>
    </row>
    <row r="1133">
      <c r="A1133" t="n">
        <v>212601</v>
      </c>
      <c r="B1133" t="s">
        <v>4289</v>
      </c>
      <c r="C1133" t="s">
        <v>163</v>
      </c>
      <c r="D1133" t="n">
        <v>22</v>
      </c>
      <c r="E1133" t="n">
        <v>70.7</v>
      </c>
      <c r="F1133" s="5" t="str">
        <f>=$K$5+$K$4*D1133</f>
      </c>
      <c r="G1133" s="5" t="str">
        <f>=E1133-F1133</f>
      </c>
    </row>
    <row r="1134">
      <c r="A1134" t="n">
        <v>212656</v>
      </c>
      <c r="B1134" t="s">
        <v>4290</v>
      </c>
      <c r="C1134" t="s">
        <v>163</v>
      </c>
      <c r="D1134" t="n">
        <v>32</v>
      </c>
      <c r="E1134" t="n">
        <v>61</v>
      </c>
      <c r="F1134" s="5" t="str">
        <f>=$K$5+$K$4*D1134</f>
      </c>
      <c r="G1134" s="5" t="str">
        <f>=E1134-F1134</f>
      </c>
    </row>
    <row r="1135">
      <c r="A1135" t="n">
        <v>212674</v>
      </c>
      <c r="B1135" t="s">
        <v>4292</v>
      </c>
      <c r="C1135" t="s">
        <v>163</v>
      </c>
      <c r="D1135" t="n">
        <v>21</v>
      </c>
      <c r="E1135" t="n">
        <v>82.7</v>
      </c>
      <c r="F1135" s="5" t="str">
        <f>=$K$5+$K$4*D1135</f>
      </c>
      <c r="G1135" s="5" t="str">
        <f>=E1135-F1135</f>
      </c>
    </row>
    <row r="1136">
      <c r="A1136" t="n">
        <v>212805</v>
      </c>
      <c r="B1136" t="s">
        <v>4296</v>
      </c>
      <c r="C1136" t="s">
        <v>163</v>
      </c>
      <c r="D1136" t="n">
        <v>0</v>
      </c>
      <c r="E1136" t="n">
        <v>79.7</v>
      </c>
      <c r="F1136" s="5" t="str">
        <f>=$K$5+$K$4*D1136</f>
      </c>
      <c r="G1136" s="5" t="str">
        <f>=E1136-F1136</f>
      </c>
    </row>
    <row r="1137">
      <c r="A1137" t="n">
        <v>212832</v>
      </c>
      <c r="B1137" t="s">
        <v>4298</v>
      </c>
      <c r="C1137" t="s">
        <v>163</v>
      </c>
      <c r="D1137" t="n">
        <v>30</v>
      </c>
      <c r="E1137" t="n">
        <v>66.5</v>
      </c>
      <c r="F1137" s="5" t="str">
        <f>=$K$5+$K$4*D1137</f>
      </c>
      <c r="G1137" s="5" t="str">
        <f>=E1137-F1137</f>
      </c>
    </row>
    <row r="1138">
      <c r="A1138" t="n">
        <v>212911</v>
      </c>
      <c r="B1138" t="s">
        <v>4302</v>
      </c>
      <c r="C1138" t="s">
        <v>163</v>
      </c>
      <c r="D1138" t="n">
        <v>14</v>
      </c>
      <c r="E1138" t="n">
        <v>89.4</v>
      </c>
      <c r="F1138" s="5" t="str">
        <f>=$K$5+$K$4*D1138</f>
      </c>
      <c r="G1138" s="5" t="str">
        <f>=E1138-F1138</f>
      </c>
    </row>
    <row r="1139">
      <c r="A1139" t="n">
        <v>212984</v>
      </c>
      <c r="B1139" t="s">
        <v>4305</v>
      </c>
      <c r="C1139" t="s">
        <v>163</v>
      </c>
      <c r="D1139" t="n">
        <v>40</v>
      </c>
      <c r="E1139" t="n">
        <v>58.4</v>
      </c>
      <c r="F1139" s="5" t="str">
        <f>=$K$5+$K$4*D1139</f>
      </c>
      <c r="G1139" s="5" t="str">
        <f>=E1139-F1139</f>
      </c>
    </row>
    <row r="1140">
      <c r="A1140" t="n">
        <v>213011</v>
      </c>
      <c r="B1140" t="s">
        <v>4306</v>
      </c>
      <c r="C1140" t="s">
        <v>163</v>
      </c>
      <c r="D1140" t="n">
        <v>21</v>
      </c>
      <c r="E1140" t="n">
        <v>64.5</v>
      </c>
      <c r="F1140" s="5" t="str">
        <f>=$K$5+$K$4*D1140</f>
      </c>
      <c r="G1140" s="5" t="str">
        <f>=E1140-F1140</f>
      </c>
    </row>
    <row r="1141">
      <c r="A1141" t="n">
        <v>213020</v>
      </c>
      <c r="B1141" t="s">
        <v>4308</v>
      </c>
      <c r="C1141" t="s">
        <v>149</v>
      </c>
      <c r="D1141" t="n">
        <v>36</v>
      </c>
      <c r="E1141" t="n">
        <v>52.8</v>
      </c>
      <c r="F1141" s="5" t="str">
        <f>=$K$5+$K$4*D1141</f>
      </c>
      <c r="G1141" s="5" t="str">
        <f>=E1141-F1141</f>
      </c>
    </row>
    <row r="1142">
      <c r="A1142" t="n">
        <v>213251</v>
      </c>
      <c r="B1142" t="s">
        <v>4314</v>
      </c>
      <c r="C1142" t="s">
        <v>163</v>
      </c>
      <c r="D1142" t="n">
        <v>26</v>
      </c>
      <c r="E1142" t="n">
        <v>68.9</v>
      </c>
      <c r="F1142" s="5" t="str">
        <f>=$K$5+$K$4*D1142</f>
      </c>
      <c r="G1142" s="5" t="str">
        <f>=E1142-F1142</f>
      </c>
    </row>
    <row r="1143">
      <c r="A1143" t="n">
        <v>213303</v>
      </c>
      <c r="B1143" t="s">
        <v>4316</v>
      </c>
      <c r="C1143" t="s">
        <v>163</v>
      </c>
      <c r="D1143" t="n">
        <v>45</v>
      </c>
      <c r="E1143" t="n">
        <v>41.2</v>
      </c>
      <c r="F1143" s="5" t="str">
        <f>=$K$5+$K$4*D1143</f>
      </c>
      <c r="G1143" s="5" t="str">
        <f>=E1143-F1143</f>
      </c>
    </row>
    <row r="1144">
      <c r="A1144" t="n">
        <v>213321</v>
      </c>
      <c r="B1144" t="s">
        <v>4318</v>
      </c>
      <c r="C1144" t="s">
        <v>163</v>
      </c>
      <c r="D1144" t="n">
        <v>27</v>
      </c>
      <c r="E1144" t="n">
        <v>60.1</v>
      </c>
      <c r="F1144" s="5" t="str">
        <f>=$K$5+$K$4*D1144</f>
      </c>
      <c r="G1144" s="5" t="str">
        <f>=E1144-F1144</f>
      </c>
    </row>
    <row r="1145">
      <c r="A1145" t="n">
        <v>213349</v>
      </c>
      <c r="B1145" t="s">
        <v>4322</v>
      </c>
      <c r="C1145" t="s">
        <v>149</v>
      </c>
      <c r="D1145" t="n">
        <v>31</v>
      </c>
      <c r="E1145" t="n">
        <v>54.1</v>
      </c>
      <c r="F1145" s="5" t="str">
        <f>=$K$5+$K$4*D1145</f>
      </c>
      <c r="G1145" s="5" t="str">
        <f>=E1145-F1145</f>
      </c>
    </row>
    <row r="1146">
      <c r="A1146" t="n">
        <v>213358</v>
      </c>
      <c r="B1146" t="s">
        <v>4324</v>
      </c>
      <c r="C1146" t="s">
        <v>163</v>
      </c>
      <c r="D1146" t="n">
        <v>14</v>
      </c>
      <c r="E1146" t="n">
        <v>57.1</v>
      </c>
      <c r="F1146" s="5" t="str">
        <f>=$K$5+$K$4*D1146</f>
      </c>
      <c r="G1146" s="5" t="str">
        <f>=E1146-F1146</f>
      </c>
    </row>
    <row r="1147">
      <c r="A1147" t="n">
        <v>213367</v>
      </c>
      <c r="B1147" t="s">
        <v>4325</v>
      </c>
      <c r="C1147" t="s">
        <v>163</v>
      </c>
      <c r="D1147" t="n">
        <v>33</v>
      </c>
      <c r="E1147" t="n">
        <v>58.2</v>
      </c>
      <c r="F1147" s="5" t="str">
        <f>=$K$5+$K$4*D1147</f>
      </c>
      <c r="G1147" s="5" t="str">
        <f>=E1147-F1147</f>
      </c>
    </row>
    <row r="1148">
      <c r="A1148" t="n">
        <v>213385</v>
      </c>
      <c r="B1148" t="s">
        <v>4327</v>
      </c>
      <c r="C1148" t="s">
        <v>163</v>
      </c>
      <c r="D1148" t="n">
        <v>10</v>
      </c>
      <c r="E1148" t="n">
        <v>88.1</v>
      </c>
      <c r="F1148" s="5" t="str">
        <f>=$K$5+$K$4*D1148</f>
      </c>
      <c r="G1148" s="5" t="str">
        <f>=E1148-F1148</f>
      </c>
    </row>
    <row r="1149">
      <c r="A1149" t="n">
        <v>213400</v>
      </c>
      <c r="B1149" t="s">
        <v>4328</v>
      </c>
      <c r="C1149" t="s">
        <v>163</v>
      </c>
      <c r="D1149" t="n">
        <v>30</v>
      </c>
      <c r="E1149" t="n">
        <v>70.5</v>
      </c>
      <c r="F1149" s="5" t="str">
        <f>=$K$5+$K$4*D1149</f>
      </c>
      <c r="G1149" s="5" t="str">
        <f>=E1149-F1149</f>
      </c>
    </row>
    <row r="1150">
      <c r="A1150" t="n">
        <v>213507</v>
      </c>
      <c r="B1150" t="s">
        <v>4335</v>
      </c>
      <c r="C1150" t="s">
        <v>163</v>
      </c>
      <c r="D1150" t="n">
        <v>22</v>
      </c>
      <c r="E1150" t="n">
        <v>72.5</v>
      </c>
      <c r="F1150" s="5" t="str">
        <f>=$K$5+$K$4*D1150</f>
      </c>
      <c r="G1150" s="5" t="str">
        <f>=E1150-F1150</f>
      </c>
    </row>
    <row r="1151">
      <c r="A1151" t="n">
        <v>213543</v>
      </c>
      <c r="B1151" t="s">
        <v>4341</v>
      </c>
      <c r="C1151" t="s">
        <v>163</v>
      </c>
      <c r="D1151" t="n">
        <v>18</v>
      </c>
      <c r="E1151" t="n">
        <v>89.2</v>
      </c>
      <c r="F1151" s="5" t="str">
        <f>=$K$5+$K$4*D1151</f>
      </c>
      <c r="G1151" s="5" t="str">
        <f>=E1151-F1151</f>
      </c>
    </row>
    <row r="1152">
      <c r="A1152" t="n">
        <v>213598</v>
      </c>
      <c r="B1152" t="s">
        <v>696</v>
      </c>
      <c r="C1152" t="s">
        <v>149</v>
      </c>
      <c r="D1152" t="n">
        <v>66</v>
      </c>
      <c r="E1152" t="n">
        <v>52.1</v>
      </c>
      <c r="F1152" s="5" t="str">
        <f>=$K$5+$K$4*D1152</f>
      </c>
      <c r="G1152" s="5" t="str">
        <f>=E1152-F1152</f>
      </c>
    </row>
    <row r="1153">
      <c r="A1153" t="n">
        <v>213668</v>
      </c>
      <c r="B1153" t="s">
        <v>4349</v>
      </c>
      <c r="C1153" t="s">
        <v>163</v>
      </c>
      <c r="D1153" t="n">
        <v>40</v>
      </c>
      <c r="E1153" t="n">
        <v>59.6</v>
      </c>
      <c r="F1153" s="5" t="str">
        <f>=$K$5+$K$4*D1153</f>
      </c>
      <c r="G1153" s="5" t="str">
        <f>=E1153-F1153</f>
      </c>
    </row>
    <row r="1154">
      <c r="A1154" t="n">
        <v>213826</v>
      </c>
      <c r="B1154" t="s">
        <v>4353</v>
      </c>
      <c r="C1154" t="s">
        <v>163</v>
      </c>
      <c r="D1154" t="n">
        <v>29</v>
      </c>
      <c r="E1154" t="n">
        <v>72.5</v>
      </c>
      <c r="F1154" s="5" t="str">
        <f>=$K$5+$K$4*D1154</f>
      </c>
      <c r="G1154" s="5" t="str">
        <f>=E1154-F1154</f>
      </c>
    </row>
    <row r="1155">
      <c r="A1155" t="n">
        <v>213987</v>
      </c>
      <c r="B1155" t="s">
        <v>4356</v>
      </c>
      <c r="C1155" t="s">
        <v>163</v>
      </c>
      <c r="D1155" t="n">
        <v>30</v>
      </c>
      <c r="E1155" t="n">
        <v>64.7</v>
      </c>
      <c r="F1155" s="5" t="str">
        <f>=$K$5+$K$4*D1155</f>
      </c>
      <c r="G1155" s="5" t="str">
        <f>=E1155-F1155</f>
      </c>
    </row>
    <row r="1156">
      <c r="A1156" t="n">
        <v>213996</v>
      </c>
      <c r="B1156" t="s">
        <v>4357</v>
      </c>
      <c r="C1156" t="s">
        <v>163</v>
      </c>
      <c r="D1156" t="n">
        <v>20</v>
      </c>
      <c r="E1156" t="n">
        <v>78.5</v>
      </c>
      <c r="F1156" s="5" t="str">
        <f>=$K$5+$K$4*D1156</f>
      </c>
      <c r="G1156" s="5" t="str">
        <f>=E1156-F1156</f>
      </c>
    </row>
    <row r="1157">
      <c r="A1157" t="n">
        <v>214041</v>
      </c>
      <c r="B1157" t="s">
        <v>4360</v>
      </c>
      <c r="C1157" t="s">
        <v>149</v>
      </c>
      <c r="D1157" t="n">
        <v>27</v>
      </c>
      <c r="E1157" t="n">
        <v>54.4</v>
      </c>
      <c r="F1157" s="5" t="str">
        <f>=$K$5+$K$4*D1157</f>
      </c>
      <c r="G1157" s="5" t="str">
        <f>=E1157-F1157</f>
      </c>
    </row>
    <row r="1158">
      <c r="A1158" t="n">
        <v>214069</v>
      </c>
      <c r="B1158" t="s">
        <v>4362</v>
      </c>
      <c r="C1158" t="s">
        <v>163</v>
      </c>
      <c r="D1158" t="n">
        <v>19</v>
      </c>
      <c r="E1158" t="n">
        <v>69.2</v>
      </c>
      <c r="F1158" s="5" t="str">
        <f>=$K$5+$K$4*D1158</f>
      </c>
      <c r="G1158" s="5" t="str">
        <f>=E1158-F1158</f>
      </c>
    </row>
    <row r="1159">
      <c r="A1159" t="n">
        <v>214148</v>
      </c>
      <c r="B1159" t="s">
        <v>4365</v>
      </c>
      <c r="C1159" t="s">
        <v>163</v>
      </c>
      <c r="D1159" t="n">
        <v>41</v>
      </c>
      <c r="E1159" t="n">
        <v>63.4</v>
      </c>
      <c r="F1159" s="5" t="str">
        <f>=$K$5+$K$4*D1159</f>
      </c>
      <c r="G1159" s="5" t="str">
        <f>=E1159-F1159</f>
      </c>
    </row>
    <row r="1160">
      <c r="A1160" t="n">
        <v>214157</v>
      </c>
      <c r="B1160" t="s">
        <v>4366</v>
      </c>
      <c r="C1160" t="s">
        <v>163</v>
      </c>
      <c r="D1160" t="n">
        <v>27</v>
      </c>
      <c r="E1160" t="n">
        <v>71.1</v>
      </c>
      <c r="F1160" s="5" t="str">
        <f>=$K$5+$K$4*D1160</f>
      </c>
      <c r="G1160" s="5" t="str">
        <f>=E1160-F1160</f>
      </c>
    </row>
    <row r="1161">
      <c r="A1161" t="n">
        <v>214166</v>
      </c>
      <c r="B1161" t="s">
        <v>4367</v>
      </c>
      <c r="C1161" t="s">
        <v>163</v>
      </c>
      <c r="D1161" t="n">
        <v>16</v>
      </c>
      <c r="E1161" t="n">
        <v>51.6</v>
      </c>
      <c r="F1161" s="5" t="str">
        <f>=$K$5+$K$4*D1161</f>
      </c>
      <c r="G1161" s="5" t="str">
        <f>=E1161-F1161</f>
      </c>
    </row>
    <row r="1162">
      <c r="A1162" t="n">
        <v>214175</v>
      </c>
      <c r="B1162" t="s">
        <v>4369</v>
      </c>
      <c r="C1162" t="s">
        <v>163</v>
      </c>
      <c r="D1162" t="n">
        <v>21</v>
      </c>
      <c r="E1162" t="n">
        <v>80.2</v>
      </c>
      <c r="F1162" s="5" t="str">
        <f>=$K$5+$K$4*D1162</f>
      </c>
      <c r="G1162" s="5" t="str">
        <f>=E1162-F1162</f>
      </c>
    </row>
    <row r="1163">
      <c r="A1163" t="n">
        <v>214272</v>
      </c>
      <c r="B1163" t="s">
        <v>4370</v>
      </c>
      <c r="C1163" t="s">
        <v>163</v>
      </c>
      <c r="D1163" t="n">
        <v>42</v>
      </c>
      <c r="E1163" t="n">
        <v>46.1</v>
      </c>
      <c r="F1163" s="5" t="str">
        <f>=$K$5+$K$4*D1163</f>
      </c>
      <c r="G1163" s="5" t="str">
        <f>=E1163-F1163</f>
      </c>
    </row>
    <row r="1164">
      <c r="A1164" t="n">
        <v>214591</v>
      </c>
      <c r="B1164" t="s">
        <v>4380</v>
      </c>
      <c r="C1164" t="s">
        <v>149</v>
      </c>
      <c r="D1164" t="n">
        <v>27</v>
      </c>
      <c r="E1164" t="n">
        <v>45.5</v>
      </c>
      <c r="F1164" s="5" t="str">
        <f>=$K$5+$K$4*D1164</f>
      </c>
      <c r="G1164" s="5" t="str">
        <f>=E1164-F1164</f>
      </c>
    </row>
    <row r="1165">
      <c r="A1165" t="n">
        <v>214625</v>
      </c>
      <c r="B1165" t="s">
        <v>4382</v>
      </c>
      <c r="C1165" t="s">
        <v>149</v>
      </c>
      <c r="D1165" t="n">
        <v>32</v>
      </c>
      <c r="E1165" t="n">
        <v>20.3</v>
      </c>
      <c r="F1165" s="5" t="str">
        <f>=$K$5+$K$4*D1165</f>
      </c>
      <c r="G1165" s="5" t="str">
        <f>=E1165-F1165</f>
      </c>
    </row>
    <row r="1166">
      <c r="A1166" t="n">
        <v>214634</v>
      </c>
      <c r="B1166" t="s">
        <v>4384</v>
      </c>
      <c r="C1166" t="s">
        <v>149</v>
      </c>
      <c r="D1166" t="n">
        <v>41</v>
      </c>
      <c r="E1166" t="n">
        <v>11.1</v>
      </c>
      <c r="F1166" s="5" t="str">
        <f>=$K$5+$K$4*D1166</f>
      </c>
      <c r="G1166" s="5" t="str">
        <f>=E1166-F1166</f>
      </c>
    </row>
    <row r="1167">
      <c r="A1167" t="n">
        <v>214643</v>
      </c>
      <c r="B1167" t="s">
        <v>4386</v>
      </c>
      <c r="C1167" t="s">
        <v>149</v>
      </c>
      <c r="D1167" t="n">
        <v>38</v>
      </c>
      <c r="E1167" t="n">
        <v>16</v>
      </c>
      <c r="F1167" s="5" t="str">
        <f>=$K$5+$K$4*D1167</f>
      </c>
      <c r="G1167" s="5" t="str">
        <f>=E1167-F1167</f>
      </c>
    </row>
    <row r="1168">
      <c r="A1168" t="n">
        <v>214652</v>
      </c>
      <c r="B1168" t="s">
        <v>4387</v>
      </c>
      <c r="C1168" t="s">
        <v>149</v>
      </c>
      <c r="D1168" t="n">
        <v>43</v>
      </c>
      <c r="E1168" t="n">
        <v>31.2</v>
      </c>
      <c r="F1168" s="5" t="str">
        <f>=$K$5+$K$4*D1168</f>
      </c>
      <c r="G1168" s="5" t="str">
        <f>=E1168-F1168</f>
      </c>
    </row>
    <row r="1169">
      <c r="A1169" t="n">
        <v>214670</v>
      </c>
      <c r="B1169" t="s">
        <v>4389</v>
      </c>
      <c r="C1169" t="s">
        <v>149</v>
      </c>
      <c r="D1169" t="n">
        <v>33</v>
      </c>
      <c r="E1169" t="n">
        <v>16.9</v>
      </c>
      <c r="F1169" s="5" t="str">
        <f>=$K$5+$K$4*D1169</f>
      </c>
      <c r="G1169" s="5" t="str">
        <f>=E1169-F1169</f>
      </c>
    </row>
    <row r="1170">
      <c r="A1170" t="n">
        <v>214689</v>
      </c>
      <c r="B1170" t="s">
        <v>4390</v>
      </c>
      <c r="C1170" t="s">
        <v>149</v>
      </c>
      <c r="D1170" t="n">
        <v>26</v>
      </c>
      <c r="E1170" t="n">
        <v>17.5</v>
      </c>
      <c r="F1170" s="5" t="str">
        <f>=$K$5+$K$4*D1170</f>
      </c>
      <c r="G1170" s="5" t="str">
        <f>=E1170-F1170</f>
      </c>
    </row>
    <row r="1171">
      <c r="A1171" t="n">
        <v>214698</v>
      </c>
      <c r="B1171" t="s">
        <v>4391</v>
      </c>
      <c r="C1171" t="s">
        <v>149</v>
      </c>
      <c r="D1171" t="n">
        <v>34</v>
      </c>
      <c r="E1171" t="n">
        <v>21.2</v>
      </c>
      <c r="F1171" s="5" t="str">
        <f>=$K$5+$K$4*D1171</f>
      </c>
      <c r="G1171" s="5" t="str">
        <f>=E1171-F1171</f>
      </c>
    </row>
    <row r="1172">
      <c r="A1172" t="n">
        <v>214704</v>
      </c>
      <c r="B1172" t="s">
        <v>4392</v>
      </c>
      <c r="C1172" t="s">
        <v>149</v>
      </c>
      <c r="D1172" t="n">
        <v>29</v>
      </c>
      <c r="E1172" t="n">
        <v>22.9</v>
      </c>
      <c r="F1172" s="5" t="str">
        <f>=$K$5+$K$4*D1172</f>
      </c>
      <c r="G1172" s="5" t="str">
        <f>=E1172-F1172</f>
      </c>
    </row>
    <row r="1173">
      <c r="A1173" t="n">
        <v>214713</v>
      </c>
      <c r="B1173" t="s">
        <v>4393</v>
      </c>
      <c r="C1173" t="s">
        <v>149</v>
      </c>
      <c r="D1173" t="n">
        <v>26</v>
      </c>
      <c r="E1173" t="n">
        <v>29.3</v>
      </c>
      <c r="F1173" s="5" t="str">
        <f>=$K$5+$K$4*D1173</f>
      </c>
      <c r="G1173" s="5" t="str">
        <f>=E1173-F1173</f>
      </c>
    </row>
    <row r="1174">
      <c r="A1174" t="n">
        <v>214731</v>
      </c>
      <c r="B1174" t="s">
        <v>4394</v>
      </c>
      <c r="C1174" t="s">
        <v>149</v>
      </c>
      <c r="D1174" t="n">
        <v>35</v>
      </c>
      <c r="E1174" t="n">
        <v>21.1</v>
      </c>
      <c r="F1174" s="5" t="str">
        <f>=$K$5+$K$4*D1174</f>
      </c>
      <c r="G1174" s="5" t="str">
        <f>=E1174-F1174</f>
      </c>
    </row>
    <row r="1175">
      <c r="A1175" t="n">
        <v>214740</v>
      </c>
      <c r="B1175" t="s">
        <v>4395</v>
      </c>
      <c r="C1175" t="s">
        <v>149</v>
      </c>
      <c r="D1175" t="n">
        <v>25</v>
      </c>
      <c r="E1175" t="n">
        <v>22.4</v>
      </c>
      <c r="F1175" s="5" t="str">
        <f>=$K$5+$K$4*D1175</f>
      </c>
      <c r="G1175" s="5" t="str">
        <f>=E1175-F1175</f>
      </c>
    </row>
    <row r="1176">
      <c r="A1176" t="n">
        <v>214759</v>
      </c>
      <c r="B1176" t="s">
        <v>4397</v>
      </c>
      <c r="C1176" t="s">
        <v>149</v>
      </c>
      <c r="D1176" t="n">
        <v>35</v>
      </c>
      <c r="E1176" t="n">
        <v>31.4</v>
      </c>
      <c r="F1176" s="5" t="str">
        <f>=$K$5+$K$4*D1176</f>
      </c>
      <c r="G1176" s="5" t="str">
        <f>=E1176-F1176</f>
      </c>
    </row>
    <row r="1177">
      <c r="A1177" t="n">
        <v>214768</v>
      </c>
      <c r="B1177" t="s">
        <v>4399</v>
      </c>
      <c r="C1177" t="s">
        <v>149</v>
      </c>
      <c r="D1177" t="n">
        <v>48</v>
      </c>
      <c r="E1177" t="n">
        <v>14.2</v>
      </c>
      <c r="F1177" s="5" t="str">
        <f>=$K$5+$K$4*D1177</f>
      </c>
      <c r="G1177" s="5" t="str">
        <f>=E1177-F1177</f>
      </c>
    </row>
    <row r="1178">
      <c r="A1178" t="n">
        <v>214777</v>
      </c>
      <c r="B1178" t="s">
        <v>4401</v>
      </c>
      <c r="C1178" t="s">
        <v>149</v>
      </c>
      <c r="D1178" t="n">
        <v>13</v>
      </c>
      <c r="E1178" t="n">
        <v>85.6</v>
      </c>
      <c r="F1178" s="5" t="str">
        <f>=$K$5+$K$4*D1178</f>
      </c>
      <c r="G1178" s="5" t="str">
        <f>=E1178-F1178</f>
      </c>
    </row>
    <row r="1179">
      <c r="A1179" t="n">
        <v>214786</v>
      </c>
      <c r="B1179" t="s">
        <v>4402</v>
      </c>
      <c r="C1179" t="s">
        <v>149</v>
      </c>
      <c r="D1179" t="n">
        <v>44</v>
      </c>
      <c r="E1179" t="n">
        <v>27.4</v>
      </c>
      <c r="F1179" s="5" t="str">
        <f>=$K$5+$K$4*D1179</f>
      </c>
      <c r="G1179" s="5" t="str">
        <f>=E1179-F1179</f>
      </c>
    </row>
    <row r="1180">
      <c r="A1180" t="n">
        <v>214795</v>
      </c>
      <c r="B1180" t="s">
        <v>4404</v>
      </c>
      <c r="C1180" t="s">
        <v>149</v>
      </c>
      <c r="D1180" t="n">
        <v>26</v>
      </c>
      <c r="E1180" t="n">
        <v>17.5</v>
      </c>
      <c r="F1180" s="5" t="str">
        <f>=$K$5+$K$4*D1180</f>
      </c>
      <c r="G1180" s="5" t="str">
        <f>=E1180-F1180</f>
      </c>
    </row>
    <row r="1181">
      <c r="A1181" t="n">
        <v>214801</v>
      </c>
      <c r="B1181" t="s">
        <v>4406</v>
      </c>
      <c r="C1181" t="s">
        <v>149</v>
      </c>
      <c r="D1181" t="n">
        <v>38</v>
      </c>
      <c r="E1181" t="n">
        <v>21.9</v>
      </c>
      <c r="F1181" s="5" t="str">
        <f>=$K$5+$K$4*D1181</f>
      </c>
      <c r="G1181" s="5" t="str">
        <f>=E1181-F1181</f>
      </c>
    </row>
    <row r="1182">
      <c r="A1182" t="n">
        <v>214810</v>
      </c>
      <c r="B1182" t="s">
        <v>4408</v>
      </c>
      <c r="C1182" t="s">
        <v>149</v>
      </c>
      <c r="D1182" t="n">
        <v>38</v>
      </c>
      <c r="E1182" t="n">
        <v>16.2</v>
      </c>
      <c r="F1182" s="5" t="str">
        <f>=$K$5+$K$4*D1182</f>
      </c>
      <c r="G1182" s="5" t="str">
        <f>=E1182-F1182</f>
      </c>
    </row>
    <row r="1183">
      <c r="A1183" t="n">
        <v>214829</v>
      </c>
      <c r="B1183" t="s">
        <v>4410</v>
      </c>
      <c r="C1183" t="s">
        <v>149</v>
      </c>
      <c r="D1183" t="n">
        <v>28</v>
      </c>
      <c r="E1183" t="n">
        <v>11.6</v>
      </c>
      <c r="F1183" s="5" t="str">
        <f>=$K$5+$K$4*D1183</f>
      </c>
      <c r="G1183" s="5" t="str">
        <f>=E1183-F1183</f>
      </c>
    </row>
    <row r="1184">
      <c r="A1184" t="n">
        <v>215053</v>
      </c>
      <c r="B1184" t="s">
        <v>4417</v>
      </c>
      <c r="C1184" t="s">
        <v>163</v>
      </c>
      <c r="D1184" t="n">
        <v>46</v>
      </c>
      <c r="E1184" t="n">
        <v>63.8</v>
      </c>
      <c r="F1184" s="5" t="str">
        <f>=$K$5+$K$4*D1184</f>
      </c>
      <c r="G1184" s="5" t="str">
        <f>=E1184-F1184</f>
      </c>
    </row>
    <row r="1185">
      <c r="A1185" t="n">
        <v>215062</v>
      </c>
      <c r="B1185" t="s">
        <v>4418</v>
      </c>
      <c r="C1185" t="s">
        <v>163</v>
      </c>
      <c r="D1185" t="n">
        <v>16</v>
      </c>
      <c r="E1185" t="n">
        <v>96.8</v>
      </c>
      <c r="F1185" s="5" t="str">
        <f>=$K$5+$K$4*D1185</f>
      </c>
      <c r="G1185" s="5" t="str">
        <f>=E1185-F1185</f>
      </c>
    </row>
    <row r="1186">
      <c r="A1186" t="n">
        <v>215105</v>
      </c>
      <c r="B1186" t="s">
        <v>4419</v>
      </c>
      <c r="C1186" t="s">
        <v>163</v>
      </c>
      <c r="D1186" t="n">
        <v>33</v>
      </c>
      <c r="E1186" t="n">
        <v>69.2</v>
      </c>
      <c r="F1186" s="5" t="str">
        <f>=$K$5+$K$4*D1186</f>
      </c>
      <c r="G1186" s="5" t="str">
        <f>=E1186-F1186</f>
      </c>
    </row>
    <row r="1187">
      <c r="A1187" t="n">
        <v>215114</v>
      </c>
      <c r="B1187" t="s">
        <v>4420</v>
      </c>
      <c r="C1187" t="s">
        <v>163</v>
      </c>
      <c r="D1187" t="n">
        <v>30</v>
      </c>
      <c r="E1187" t="n">
        <v>64.3</v>
      </c>
      <c r="F1187" s="5" t="str">
        <f>=$K$5+$K$4*D1187</f>
      </c>
      <c r="G1187" s="5" t="str">
        <f>=E1187-F1187</f>
      </c>
    </row>
    <row r="1188">
      <c r="A1188" t="n">
        <v>215266</v>
      </c>
      <c r="B1188" t="s">
        <v>4424</v>
      </c>
      <c r="C1188" t="s">
        <v>149</v>
      </c>
      <c r="D1188" t="n">
        <v>46</v>
      </c>
      <c r="E1188" t="n">
        <v>47.2</v>
      </c>
      <c r="F1188" s="5" t="str">
        <f>=$K$5+$K$4*D1188</f>
      </c>
      <c r="G1188" s="5" t="str">
        <f>=E1188-F1188</f>
      </c>
    </row>
    <row r="1189">
      <c r="A1189" t="n">
        <v>215275</v>
      </c>
      <c r="B1189" t="s">
        <v>4426</v>
      </c>
      <c r="C1189" t="s">
        <v>149</v>
      </c>
      <c r="D1189" t="n">
        <v>38</v>
      </c>
      <c r="E1189" t="n">
        <v>39.6</v>
      </c>
      <c r="F1189" s="5" t="str">
        <f>=$K$5+$K$4*D1189</f>
      </c>
      <c r="G1189" s="5" t="str">
        <f>=E1189-F1189</f>
      </c>
    </row>
    <row r="1190">
      <c r="A1190" t="n">
        <v>215284</v>
      </c>
      <c r="B1190" t="s">
        <v>4428</v>
      </c>
      <c r="C1190" t="s">
        <v>149</v>
      </c>
      <c r="D1190" t="n">
        <v>29</v>
      </c>
      <c r="E1190" t="n">
        <v>53.5</v>
      </c>
      <c r="F1190" s="5" t="str">
        <f>=$K$5+$K$4*D1190</f>
      </c>
      <c r="G1190" s="5" t="str">
        <f>=E1190-F1190</f>
      </c>
    </row>
    <row r="1191">
      <c r="A1191" t="n">
        <v>215293</v>
      </c>
      <c r="B1191" t="s">
        <v>4429</v>
      </c>
      <c r="C1191" t="s">
        <v>149</v>
      </c>
      <c r="D1191" t="n">
        <v>14</v>
      </c>
      <c r="E1191" t="n">
        <v>84.3</v>
      </c>
      <c r="F1191" s="5" t="str">
        <f>=$K$5+$K$4*D1191</f>
      </c>
      <c r="G1191" s="5" t="str">
        <f>=E1191-F1191</f>
      </c>
    </row>
    <row r="1192">
      <c r="A1192" t="n">
        <v>215442</v>
      </c>
      <c r="B1192" t="s">
        <v>4439</v>
      </c>
      <c r="C1192" t="s">
        <v>163</v>
      </c>
      <c r="D1192" t="n">
        <v>37</v>
      </c>
      <c r="E1192" t="n">
        <v>59.4</v>
      </c>
      <c r="F1192" s="5" t="str">
        <f>=$K$5+$K$4*D1192</f>
      </c>
      <c r="G1192" s="5" t="str">
        <f>=E1192-F1192</f>
      </c>
    </row>
    <row r="1193">
      <c r="A1193" t="n">
        <v>215655</v>
      </c>
      <c r="B1193" t="s">
        <v>4447</v>
      </c>
      <c r="C1193" t="s">
        <v>163</v>
      </c>
      <c r="D1193" t="n">
        <v>22</v>
      </c>
      <c r="E1193" t="n">
        <v>65.6</v>
      </c>
      <c r="F1193" s="5" t="str">
        <f>=$K$5+$K$4*D1193</f>
      </c>
      <c r="G1193" s="5" t="str">
        <f>=E1193-F1193</f>
      </c>
    </row>
    <row r="1194">
      <c r="A1194" t="n">
        <v>215691</v>
      </c>
      <c r="B1194" t="s">
        <v>4450</v>
      </c>
      <c r="C1194" t="s">
        <v>163</v>
      </c>
      <c r="D1194" t="n">
        <v>39</v>
      </c>
      <c r="E1194" t="n">
        <v>34.1</v>
      </c>
      <c r="F1194" s="5" t="str">
        <f>=$K$5+$K$4*D1194</f>
      </c>
      <c r="G1194" s="5" t="str">
        <f>=E1194-F1194</f>
      </c>
    </row>
    <row r="1195">
      <c r="A1195" t="n">
        <v>215743</v>
      </c>
      <c r="B1195" t="s">
        <v>4452</v>
      </c>
      <c r="C1195" t="s">
        <v>163</v>
      </c>
      <c r="D1195" t="n">
        <v>18</v>
      </c>
      <c r="E1195" t="n">
        <v>72.4</v>
      </c>
      <c r="F1195" s="5" t="str">
        <f>=$K$5+$K$4*D1195</f>
      </c>
      <c r="G1195" s="5" t="str">
        <f>=E1195-F1195</f>
      </c>
    </row>
    <row r="1196">
      <c r="A1196" t="n">
        <v>215770</v>
      </c>
      <c r="B1196" t="s">
        <v>4454</v>
      </c>
      <c r="C1196" t="s">
        <v>163</v>
      </c>
      <c r="D1196" t="n">
        <v>18</v>
      </c>
      <c r="E1196" t="n">
        <v>79.8</v>
      </c>
      <c r="F1196" s="5" t="str">
        <f>=$K$5+$K$4*D1196</f>
      </c>
      <c r="G1196" s="5" t="str">
        <f>=E1196-F1196</f>
      </c>
    </row>
    <row r="1197">
      <c r="A1197" t="n">
        <v>215798</v>
      </c>
      <c r="B1197" t="s">
        <v>4455</v>
      </c>
      <c r="C1197" t="s">
        <v>163</v>
      </c>
      <c r="D1197" t="n">
        <v>27</v>
      </c>
      <c r="E1197" t="n">
        <v>72.1</v>
      </c>
      <c r="F1197" s="5" t="str">
        <f>=$K$5+$K$4*D1197</f>
      </c>
      <c r="G1197" s="5" t="str">
        <f>=E1197-F1197</f>
      </c>
    </row>
    <row r="1198">
      <c r="A1198" t="n">
        <v>215929</v>
      </c>
      <c r="B1198" t="s">
        <v>4460</v>
      </c>
      <c r="C1198" t="s">
        <v>163</v>
      </c>
      <c r="D1198" t="n">
        <v>22</v>
      </c>
      <c r="E1198" t="n">
        <v>80.8</v>
      </c>
      <c r="F1198" s="5" t="str">
        <f>=$K$5+$K$4*D1198</f>
      </c>
      <c r="G1198" s="5" t="str">
        <f>=E1198-F1198</f>
      </c>
    </row>
    <row r="1199">
      <c r="A1199" t="n">
        <v>215947</v>
      </c>
      <c r="B1199" t="s">
        <v>4461</v>
      </c>
      <c r="C1199" t="s">
        <v>163</v>
      </c>
      <c r="D1199" t="n">
        <v>30</v>
      </c>
      <c r="E1199" t="n">
        <v>71</v>
      </c>
      <c r="F1199" s="5" t="str">
        <f>=$K$5+$K$4*D1199</f>
      </c>
      <c r="G1199" s="5" t="str">
        <f>=E1199-F1199</f>
      </c>
    </row>
    <row r="1200">
      <c r="A1200" t="n">
        <v>216010</v>
      </c>
      <c r="B1200" t="s">
        <v>4466</v>
      </c>
      <c r="C1200" t="s">
        <v>149</v>
      </c>
      <c r="D1200" t="n">
        <v>30</v>
      </c>
      <c r="E1200" t="n">
        <v>51.6</v>
      </c>
      <c r="F1200" s="5" t="str">
        <f>=$K$5+$K$4*D1200</f>
      </c>
      <c r="G1200" s="5" t="str">
        <f>=E1200-F1200</f>
      </c>
    </row>
    <row r="1201">
      <c r="A1201" t="n">
        <v>216038</v>
      </c>
      <c r="B1201" t="s">
        <v>4468</v>
      </c>
      <c r="C1201" t="s">
        <v>149</v>
      </c>
      <c r="D1201" t="n">
        <v>28</v>
      </c>
      <c r="E1201" t="n">
        <v>65.9</v>
      </c>
      <c r="F1201" s="5" t="str">
        <f>=$K$5+$K$4*D1201</f>
      </c>
      <c r="G1201" s="5" t="str">
        <f>=E1201-F1201</f>
      </c>
    </row>
    <row r="1202">
      <c r="A1202" t="n">
        <v>216278</v>
      </c>
      <c r="B1202" t="s">
        <v>4478</v>
      </c>
      <c r="C1202" t="s">
        <v>163</v>
      </c>
      <c r="D1202" t="n">
        <v>24</v>
      </c>
      <c r="E1202" t="n">
        <v>74.1</v>
      </c>
      <c r="F1202" s="5" t="str">
        <f>=$K$5+$K$4*D1202</f>
      </c>
      <c r="G1202" s="5" t="str">
        <f>=E1202-F1202</f>
      </c>
    </row>
    <row r="1203">
      <c r="A1203" t="n">
        <v>216287</v>
      </c>
      <c r="B1203" t="s">
        <v>4480</v>
      </c>
      <c r="C1203" t="s">
        <v>163</v>
      </c>
      <c r="D1203" t="n">
        <v>20</v>
      </c>
      <c r="E1203" t="n">
        <v>94.1</v>
      </c>
      <c r="F1203" s="5" t="str">
        <f>=$K$5+$K$4*D1203</f>
      </c>
      <c r="G1203" s="5" t="str">
        <f>=E1203-F1203</f>
      </c>
    </row>
    <row r="1204">
      <c r="A1204" t="n">
        <v>216311</v>
      </c>
      <c r="B1204" t="s">
        <v>4483</v>
      </c>
      <c r="C1204" t="s">
        <v>163</v>
      </c>
      <c r="D1204" t="n">
        <v>28</v>
      </c>
      <c r="E1204" t="n">
        <v>81.6</v>
      </c>
      <c r="F1204" s="5" t="str">
        <f>=$K$5+$K$4*D1204</f>
      </c>
      <c r="G1204" s="5" t="str">
        <f>=E1204-F1204</f>
      </c>
    </row>
    <row r="1205">
      <c r="A1205" t="n">
        <v>216339</v>
      </c>
      <c r="B1205" t="s">
        <v>4484</v>
      </c>
      <c r="C1205" t="s">
        <v>149</v>
      </c>
      <c r="D1205" t="n">
        <v>30</v>
      </c>
      <c r="E1205" t="n">
        <v>74.7</v>
      </c>
      <c r="F1205" s="5" t="str">
        <f>=$K$5+$K$4*D1205</f>
      </c>
      <c r="G1205" s="5" t="str">
        <f>=E1205-F1205</f>
      </c>
    </row>
    <row r="1206">
      <c r="A1206" t="n">
        <v>216357</v>
      </c>
      <c r="B1206" t="s">
        <v>4486</v>
      </c>
      <c r="C1206" t="s">
        <v>163</v>
      </c>
      <c r="D1206" t="n">
        <v>39</v>
      </c>
      <c r="E1206" t="n">
        <v>42.7</v>
      </c>
      <c r="F1206" s="5" t="str">
        <f>=$K$5+$K$4*D1206</f>
      </c>
      <c r="G1206" s="5" t="str">
        <f>=E1206-F1206</f>
      </c>
    </row>
    <row r="1207">
      <c r="A1207" t="n">
        <v>216366</v>
      </c>
      <c r="B1207" t="s">
        <v>4487</v>
      </c>
      <c r="C1207" t="s">
        <v>163</v>
      </c>
      <c r="D1207" t="n">
        <v>34</v>
      </c>
      <c r="E1207" t="n">
        <v>68.2</v>
      </c>
      <c r="F1207" s="5" t="str">
        <f>=$K$5+$K$4*D1207</f>
      </c>
      <c r="G1207" s="5" t="str">
        <f>=E1207-F1207</f>
      </c>
    </row>
    <row r="1208">
      <c r="A1208" t="n">
        <v>216524</v>
      </c>
      <c r="B1208" t="s">
        <v>4494</v>
      </c>
      <c r="C1208" t="s">
        <v>163</v>
      </c>
      <c r="D1208" t="n">
        <v>20</v>
      </c>
      <c r="E1208" t="n">
        <v>76.6</v>
      </c>
      <c r="F1208" s="5" t="str">
        <f>=$K$5+$K$4*D1208</f>
      </c>
      <c r="G1208" s="5" t="str">
        <f>=E1208-F1208</f>
      </c>
    </row>
    <row r="1209">
      <c r="A1209" t="n">
        <v>216542</v>
      </c>
      <c r="B1209" t="s">
        <v>4495</v>
      </c>
      <c r="C1209" t="s">
        <v>163</v>
      </c>
      <c r="D1209" t="n">
        <v>51</v>
      </c>
      <c r="E1209" t="n">
        <v>55.7</v>
      </c>
      <c r="F1209" s="5" t="str">
        <f>=$K$5+$K$4*D1209</f>
      </c>
      <c r="G1209" s="5" t="str">
        <f>=E1209-F1209</f>
      </c>
    </row>
    <row r="1210">
      <c r="A1210" t="n">
        <v>216597</v>
      </c>
      <c r="B1210" t="s">
        <v>4500</v>
      </c>
      <c r="C1210" t="s">
        <v>163</v>
      </c>
      <c r="D1210" t="n">
        <v>12</v>
      </c>
      <c r="E1210" t="n">
        <v>92.4</v>
      </c>
      <c r="F1210" s="5" t="str">
        <f>=$K$5+$K$4*D1210</f>
      </c>
      <c r="G1210" s="5" t="str">
        <f>=E1210-F1210</f>
      </c>
    </row>
    <row r="1211">
      <c r="A1211" t="n">
        <v>216667</v>
      </c>
      <c r="B1211" t="s">
        <v>4503</v>
      </c>
      <c r="C1211" t="s">
        <v>163</v>
      </c>
      <c r="D1211" t="n">
        <v>29</v>
      </c>
      <c r="E1211" t="n">
        <v>71.4</v>
      </c>
      <c r="F1211" s="5" t="str">
        <f>=$K$5+$K$4*D1211</f>
      </c>
      <c r="G1211" s="5" t="str">
        <f>=E1211-F1211</f>
      </c>
    </row>
    <row r="1212">
      <c r="A1212" t="n">
        <v>216694</v>
      </c>
      <c r="B1212" t="s">
        <v>4504</v>
      </c>
      <c r="C1212" t="s">
        <v>163</v>
      </c>
      <c r="D1212" t="n">
        <v>31</v>
      </c>
      <c r="E1212" t="n">
        <v>60.5</v>
      </c>
      <c r="F1212" s="5" t="str">
        <f>=$K$5+$K$4*D1212</f>
      </c>
      <c r="G1212" s="5" t="str">
        <f>=E1212-F1212</f>
      </c>
    </row>
    <row r="1213">
      <c r="A1213" t="n">
        <v>216764</v>
      </c>
      <c r="B1213" t="s">
        <v>4507</v>
      </c>
      <c r="C1213" t="s">
        <v>149</v>
      </c>
      <c r="D1213" t="n">
        <v>24</v>
      </c>
      <c r="E1213" t="n">
        <v>69.8</v>
      </c>
      <c r="F1213" s="5" t="str">
        <f>=$K$5+$K$4*D1213</f>
      </c>
      <c r="G1213" s="5" t="str">
        <f>=E1213-F1213</f>
      </c>
    </row>
    <row r="1214">
      <c r="A1214" t="n">
        <v>216807</v>
      </c>
      <c r="B1214" t="s">
        <v>2882</v>
      </c>
      <c r="C1214" t="s">
        <v>163</v>
      </c>
      <c r="D1214" t="n">
        <v>25</v>
      </c>
      <c r="E1214" t="n">
        <v>65.9</v>
      </c>
      <c r="F1214" s="5" t="str">
        <f>=$K$5+$K$4*D1214</f>
      </c>
      <c r="G1214" s="5" t="str">
        <f>=E1214-F1214</f>
      </c>
    </row>
    <row r="1215">
      <c r="A1215" t="n">
        <v>216852</v>
      </c>
      <c r="B1215" t="s">
        <v>4514</v>
      </c>
      <c r="C1215" t="s">
        <v>163</v>
      </c>
      <c r="D1215" t="n">
        <v>25</v>
      </c>
      <c r="E1215" t="n">
        <v>63.5</v>
      </c>
      <c r="F1215" s="5" t="str">
        <f>=$K$5+$K$4*D1215</f>
      </c>
      <c r="G1215" s="5" t="str">
        <f>=E1215-F1215</f>
      </c>
    </row>
    <row r="1216">
      <c r="A1216" t="n">
        <v>216931</v>
      </c>
      <c r="B1216" t="s">
        <v>4515</v>
      </c>
      <c r="C1216" t="s">
        <v>163</v>
      </c>
      <c r="D1216" t="n">
        <v>30</v>
      </c>
      <c r="E1216" t="n">
        <v>60.3</v>
      </c>
      <c r="F1216" s="5" t="str">
        <f>=$K$5+$K$4*D1216</f>
      </c>
      <c r="G1216" s="5" t="str">
        <f>=E1216-F1216</f>
      </c>
    </row>
    <row r="1217">
      <c r="A1217" t="n">
        <v>217013</v>
      </c>
      <c r="B1217" t="s">
        <v>4517</v>
      </c>
      <c r="C1217" t="s">
        <v>163</v>
      </c>
      <c r="D1217" t="n">
        <v>27</v>
      </c>
      <c r="E1217" t="n">
        <v>51.8</v>
      </c>
      <c r="F1217" s="5" t="str">
        <f>=$K$5+$K$4*D1217</f>
      </c>
      <c r="G1217" s="5" t="str">
        <f>=E1217-F1217</f>
      </c>
    </row>
    <row r="1218">
      <c r="A1218" t="n">
        <v>217059</v>
      </c>
      <c r="B1218" t="s">
        <v>4520</v>
      </c>
      <c r="C1218" t="s">
        <v>163</v>
      </c>
      <c r="D1218" t="n">
        <v>25</v>
      </c>
      <c r="E1218" t="n">
        <v>59.5</v>
      </c>
      <c r="F1218" s="5" t="str">
        <f>=$K$5+$K$4*D1218</f>
      </c>
      <c r="G1218" s="5" t="str">
        <f>=E1218-F1218</f>
      </c>
    </row>
    <row r="1219">
      <c r="A1219" t="n">
        <v>217156</v>
      </c>
      <c r="B1219" t="s">
        <v>4522</v>
      </c>
      <c r="C1219" t="s">
        <v>163</v>
      </c>
      <c r="D1219" t="n">
        <v>13</v>
      </c>
      <c r="E1219" t="n">
        <v>95.9</v>
      </c>
      <c r="F1219" s="5" t="str">
        <f>=$K$5+$K$4*D1219</f>
      </c>
      <c r="G1219" s="5" t="str">
        <f>=E1219-F1219</f>
      </c>
    </row>
    <row r="1220">
      <c r="A1220" t="n">
        <v>217165</v>
      </c>
      <c r="B1220" t="s">
        <v>4525</v>
      </c>
      <c r="C1220" t="s">
        <v>163</v>
      </c>
      <c r="D1220" t="n">
        <v>11</v>
      </c>
      <c r="E1220" t="n">
        <v>80.6</v>
      </c>
      <c r="F1220" s="5" t="str">
        <f>=$K$5+$K$4*D1220</f>
      </c>
      <c r="G1220" s="5" t="str">
        <f>=E1220-F1220</f>
      </c>
    </row>
    <row r="1221">
      <c r="A1221" t="n">
        <v>217235</v>
      </c>
      <c r="B1221" t="s">
        <v>4526</v>
      </c>
      <c r="C1221" t="s">
        <v>163</v>
      </c>
      <c r="D1221" t="n">
        <v>30</v>
      </c>
      <c r="E1221" t="n">
        <v>49.2</v>
      </c>
      <c r="F1221" s="5" t="str">
        <f>=$K$5+$K$4*D1221</f>
      </c>
      <c r="G1221" s="5" t="str">
        <f>=E1221-F1221</f>
      </c>
    </row>
    <row r="1222">
      <c r="A1222" t="n">
        <v>217402</v>
      </c>
      <c r="B1222" t="s">
        <v>4531</v>
      </c>
      <c r="C1222" t="s">
        <v>163</v>
      </c>
      <c r="D1222" t="n">
        <v>13</v>
      </c>
      <c r="E1222" t="n">
        <v>87.9</v>
      </c>
      <c r="F1222" s="5" t="str">
        <f>=$K$5+$K$4*D1222</f>
      </c>
      <c r="G1222" s="5" t="str">
        <f>=E1222-F1222</f>
      </c>
    </row>
    <row r="1223">
      <c r="A1223" t="n">
        <v>217420</v>
      </c>
      <c r="B1223" t="s">
        <v>4532</v>
      </c>
      <c r="C1223" t="s">
        <v>149</v>
      </c>
      <c r="D1223" t="n">
        <v>41</v>
      </c>
      <c r="E1223" t="n">
        <v>46.2</v>
      </c>
      <c r="F1223" s="5" t="str">
        <f>=$K$5+$K$4*D1223</f>
      </c>
      <c r="G1223" s="5" t="str">
        <f>=E1223-F1223</f>
      </c>
    </row>
    <row r="1224">
      <c r="A1224" t="n">
        <v>217484</v>
      </c>
      <c r="B1224" t="s">
        <v>4535</v>
      </c>
      <c r="C1224" t="s">
        <v>149</v>
      </c>
      <c r="D1224" t="n">
        <v>21</v>
      </c>
      <c r="E1224" t="n">
        <v>70.1</v>
      </c>
      <c r="F1224" s="5" t="str">
        <f>=$K$5+$K$4*D1224</f>
      </c>
      <c r="G1224" s="5" t="str">
        <f>=E1224-F1224</f>
      </c>
    </row>
    <row r="1225">
      <c r="A1225" t="n">
        <v>217493</v>
      </c>
      <c r="B1225" t="s">
        <v>4537</v>
      </c>
      <c r="C1225" t="s">
        <v>163</v>
      </c>
      <c r="D1225" t="n">
        <v>14</v>
      </c>
      <c r="E1225" t="n">
        <v>88.5</v>
      </c>
      <c r="F1225" s="5" t="str">
        <f>=$K$5+$K$4*D1225</f>
      </c>
      <c r="G1225" s="5" t="str">
        <f>=E1225-F1225</f>
      </c>
    </row>
    <row r="1226">
      <c r="A1226" t="n">
        <v>217518</v>
      </c>
      <c r="B1226" t="s">
        <v>4538</v>
      </c>
      <c r="C1226" t="s">
        <v>163</v>
      </c>
      <c r="D1226" t="n">
        <v>16</v>
      </c>
      <c r="E1226" t="n">
        <v>66.6</v>
      </c>
      <c r="F1226" s="5" t="str">
        <f>=$K$5+$K$4*D1226</f>
      </c>
      <c r="G1226" s="5" t="str">
        <f>=E1226-F1226</f>
      </c>
    </row>
    <row r="1227">
      <c r="A1227" t="n">
        <v>217536</v>
      </c>
      <c r="B1227" t="s">
        <v>4539</v>
      </c>
      <c r="C1227" t="s">
        <v>163</v>
      </c>
      <c r="D1227" t="n">
        <v>15</v>
      </c>
      <c r="E1227" t="n">
        <v>74.9</v>
      </c>
      <c r="F1227" s="5" t="str">
        <f>=$K$5+$K$4*D1227</f>
      </c>
      <c r="G1227" s="5" t="str">
        <f>=E1227-F1227</f>
      </c>
    </row>
    <row r="1228">
      <c r="A1228" t="n">
        <v>217606</v>
      </c>
      <c r="B1228" t="s">
        <v>4542</v>
      </c>
      <c r="C1228" t="s">
        <v>163</v>
      </c>
      <c r="D1228" t="n">
        <v>63</v>
      </c>
      <c r="E1228" t="n">
        <v>46.4</v>
      </c>
      <c r="F1228" s="5" t="str">
        <f>=$K$5+$K$4*D1228</f>
      </c>
      <c r="G1228" s="5" t="str">
        <f>=E1228-F1228</f>
      </c>
    </row>
    <row r="1229">
      <c r="A1229" t="n">
        <v>217624</v>
      </c>
      <c r="B1229" t="s">
        <v>4546</v>
      </c>
      <c r="C1229" t="s">
        <v>163</v>
      </c>
      <c r="D1229" t="n">
        <v>80</v>
      </c>
      <c r="E1229" t="n">
        <v>13.2</v>
      </c>
      <c r="F1229" s="5" t="str">
        <f>=$K$5+$K$4*D1229</f>
      </c>
      <c r="G1229" s="5" t="str">
        <f>=E1229-F1229</f>
      </c>
    </row>
    <row r="1230">
      <c r="A1230" t="n">
        <v>217633</v>
      </c>
      <c r="B1230" t="s">
        <v>1672</v>
      </c>
      <c r="C1230" t="s">
        <v>163</v>
      </c>
      <c r="D1230" t="n">
        <v>22</v>
      </c>
      <c r="E1230" t="n">
        <v>68.2</v>
      </c>
      <c r="F1230" s="5" t="str">
        <f>=$K$5+$K$4*D1230</f>
      </c>
      <c r="G1230" s="5" t="str">
        <f>=E1230-F1230</f>
      </c>
    </row>
    <row r="1231">
      <c r="A1231" t="n">
        <v>217688</v>
      </c>
      <c r="B1231" t="s">
        <v>4547</v>
      </c>
      <c r="C1231" t="s">
        <v>163</v>
      </c>
      <c r="D1231" t="n">
        <v>35</v>
      </c>
      <c r="E1231" t="n">
        <v>48.6</v>
      </c>
      <c r="F1231" s="5" t="str">
        <f>=$K$5+$K$4*D1231</f>
      </c>
      <c r="G1231" s="5" t="str">
        <f>=E1231-F1231</f>
      </c>
    </row>
    <row r="1232">
      <c r="A1232" t="n">
        <v>217721</v>
      </c>
      <c r="B1232" t="s">
        <v>4550</v>
      </c>
      <c r="C1232" t="s">
        <v>163</v>
      </c>
      <c r="D1232" t="n">
        <v>63</v>
      </c>
      <c r="E1232" t="n">
        <v>21.1</v>
      </c>
      <c r="F1232" s="5" t="str">
        <f>=$K$5+$K$4*D1232</f>
      </c>
      <c r="G1232" s="5" t="str">
        <f>=E1232-F1232</f>
      </c>
    </row>
    <row r="1233">
      <c r="A1233" t="n">
        <v>217749</v>
      </c>
      <c r="B1233" t="s">
        <v>4551</v>
      </c>
      <c r="C1233" t="s">
        <v>163</v>
      </c>
      <c r="D1233" t="n">
        <v>29</v>
      </c>
      <c r="E1233" t="n">
        <v>69.7</v>
      </c>
      <c r="F1233" s="5" t="str">
        <f>=$K$5+$K$4*D1233</f>
      </c>
      <c r="G1233" s="5" t="str">
        <f>=E1233-F1233</f>
      </c>
    </row>
    <row r="1234">
      <c r="A1234" t="n">
        <v>217776</v>
      </c>
      <c r="B1234" t="s">
        <v>4552</v>
      </c>
      <c r="C1234" t="s">
        <v>163</v>
      </c>
      <c r="D1234" t="n">
        <v>29</v>
      </c>
      <c r="E1234" t="n">
        <v>53.2</v>
      </c>
      <c r="F1234" s="5" t="str">
        <f>=$K$5+$K$4*D1234</f>
      </c>
      <c r="G1234" s="5" t="str">
        <f>=E1234-F1234</f>
      </c>
    </row>
    <row r="1235">
      <c r="A1235" t="n">
        <v>217819</v>
      </c>
      <c r="B1235" t="s">
        <v>4555</v>
      </c>
      <c r="C1235" t="s">
        <v>149</v>
      </c>
      <c r="D1235" t="n">
        <v>19</v>
      </c>
      <c r="E1235" t="n">
        <v>65</v>
      </c>
      <c r="F1235" s="5" t="str">
        <f>=$K$5+$K$4*D1235</f>
      </c>
      <c r="G1235" s="5" t="str">
        <f>=E1235-F1235</f>
      </c>
    </row>
    <row r="1236">
      <c r="A1236" t="n">
        <v>217864</v>
      </c>
      <c r="B1236" t="s">
        <v>4560</v>
      </c>
      <c r="C1236" t="s">
        <v>149</v>
      </c>
      <c r="D1236" t="n">
        <v>19</v>
      </c>
      <c r="E1236" t="n">
        <v>72.8</v>
      </c>
      <c r="F1236" s="5" t="str">
        <f>=$K$5+$K$4*D1236</f>
      </c>
      <c r="G1236" s="5" t="str">
        <f>=E1236-F1236</f>
      </c>
    </row>
    <row r="1237">
      <c r="A1237" t="n">
        <v>217873</v>
      </c>
      <c r="B1237" t="s">
        <v>4561</v>
      </c>
      <c r="C1237" t="s">
        <v>163</v>
      </c>
      <c r="D1237" t="n">
        <v>73</v>
      </c>
      <c r="E1237" t="n">
        <v>49.1</v>
      </c>
      <c r="F1237" s="5" t="str">
        <f>=$K$5+$K$4*D1237</f>
      </c>
      <c r="G1237" s="5" t="str">
        <f>=E1237-F1237</f>
      </c>
    </row>
    <row r="1238">
      <c r="A1238" t="n">
        <v>217882</v>
      </c>
      <c r="B1238" t="s">
        <v>4562</v>
      </c>
      <c r="C1238" t="s">
        <v>149</v>
      </c>
      <c r="D1238" t="n">
        <v>15</v>
      </c>
      <c r="E1238" t="n">
        <v>87.9</v>
      </c>
      <c r="F1238" s="5" t="str">
        <f>=$K$5+$K$4*D1238</f>
      </c>
      <c r="G1238" s="5" t="str">
        <f>=E1238-F1238</f>
      </c>
    </row>
    <row r="1239">
      <c r="A1239" t="n">
        <v>217907</v>
      </c>
      <c r="B1239" t="s">
        <v>4566</v>
      </c>
      <c r="C1239" t="s">
        <v>163</v>
      </c>
      <c r="D1239" t="n">
        <v>29</v>
      </c>
      <c r="E1239" t="n">
        <v>34.6</v>
      </c>
      <c r="F1239" s="5" t="str">
        <f>=$K$5+$K$4*D1239</f>
      </c>
      <c r="G1239" s="5" t="str">
        <f>=E1239-F1239</f>
      </c>
    </row>
    <row r="1240">
      <c r="A1240" t="n">
        <v>217925</v>
      </c>
      <c r="B1240" t="s">
        <v>4568</v>
      </c>
      <c r="C1240" t="s">
        <v>163</v>
      </c>
      <c r="D1240" t="n">
        <v>28</v>
      </c>
      <c r="E1240" t="n">
        <v>66.7</v>
      </c>
      <c r="F1240" s="5" t="str">
        <f>=$K$5+$K$4*D1240</f>
      </c>
      <c r="G1240" s="5" t="str">
        <f>=E1240-F1240</f>
      </c>
    </row>
    <row r="1241">
      <c r="A1241" t="n">
        <v>217934</v>
      </c>
      <c r="B1241" t="s">
        <v>593</v>
      </c>
      <c r="C1241" t="s">
        <v>163</v>
      </c>
      <c r="D1241" t="n">
        <v>53</v>
      </c>
      <c r="E1241" t="n">
        <v>53.5</v>
      </c>
      <c r="F1241" s="5" t="str">
        <f>=$K$5+$K$4*D1241</f>
      </c>
      <c r="G1241" s="5" t="str">
        <f>=E1241-F1241</f>
      </c>
    </row>
    <row r="1242">
      <c r="A1242" t="n">
        <v>217961</v>
      </c>
      <c r="B1242" t="s">
        <v>4569</v>
      </c>
      <c r="C1242" t="s">
        <v>163</v>
      </c>
      <c r="D1242" t="n">
        <v>41</v>
      </c>
      <c r="E1242" t="n">
        <v>47.1</v>
      </c>
      <c r="F1242" s="5" t="str">
        <f>=$K$5+$K$4*D1242</f>
      </c>
      <c r="G1242" s="5" t="str">
        <f>=E1242-F1242</f>
      </c>
    </row>
    <row r="1243">
      <c r="A1243" t="n">
        <v>217998</v>
      </c>
      <c r="B1243" t="s">
        <v>4573</v>
      </c>
      <c r="C1243" t="s">
        <v>163</v>
      </c>
      <c r="D1243" t="n">
        <v>40</v>
      </c>
      <c r="E1243" t="n">
        <v>48.6</v>
      </c>
      <c r="F1243" s="5" t="str">
        <f>=$K$5+$K$4*D1243</f>
      </c>
      <c r="G1243" s="5" t="str">
        <f>=E1243-F1243</f>
      </c>
    </row>
    <row r="1244">
      <c r="A1244" t="n">
        <v>218061</v>
      </c>
      <c r="B1244" t="s">
        <v>4576</v>
      </c>
      <c r="C1244" t="s">
        <v>149</v>
      </c>
      <c r="D1244" t="n">
        <v>39</v>
      </c>
      <c r="E1244" t="n">
        <v>42.7</v>
      </c>
      <c r="F1244" s="5" t="str">
        <f>=$K$5+$K$4*D1244</f>
      </c>
      <c r="G1244" s="5" t="str">
        <f>=E1244-F1244</f>
      </c>
    </row>
    <row r="1245">
      <c r="A1245" t="n">
        <v>218070</v>
      </c>
      <c r="B1245" t="s">
        <v>4577</v>
      </c>
      <c r="C1245" t="s">
        <v>163</v>
      </c>
      <c r="D1245" t="n">
        <v>11</v>
      </c>
      <c r="E1245" t="n">
        <v>81.5</v>
      </c>
      <c r="F1245" s="5" t="str">
        <f>=$K$5+$K$4*D1245</f>
      </c>
      <c r="G1245" s="5" t="str">
        <f>=E1245-F1245</f>
      </c>
    </row>
    <row r="1246">
      <c r="A1246" t="n">
        <v>218229</v>
      </c>
      <c r="B1246" t="s">
        <v>4583</v>
      </c>
      <c r="C1246" t="s">
        <v>149</v>
      </c>
      <c r="D1246" t="n">
        <v>40</v>
      </c>
      <c r="E1246" t="n">
        <v>48.8</v>
      </c>
      <c r="F1246" s="5" t="str">
        <f>=$K$5+$K$4*D1246</f>
      </c>
      <c r="G1246" s="5" t="str">
        <f>=E1246-F1246</f>
      </c>
    </row>
    <row r="1247">
      <c r="A1247" t="n">
        <v>218238</v>
      </c>
      <c r="B1247" t="s">
        <v>4584</v>
      </c>
      <c r="C1247" t="s">
        <v>163</v>
      </c>
      <c r="D1247" t="n">
        <v>43</v>
      </c>
      <c r="E1247" t="n">
        <v>26</v>
      </c>
      <c r="F1247" s="5" t="str">
        <f>=$K$5+$K$4*D1247</f>
      </c>
      <c r="G1247" s="5" t="str">
        <f>=E1247-F1247</f>
      </c>
    </row>
    <row r="1248">
      <c r="A1248" t="n">
        <v>218399</v>
      </c>
      <c r="B1248" t="s">
        <v>4589</v>
      </c>
      <c r="C1248" t="s">
        <v>163</v>
      </c>
      <c r="D1248" t="n">
        <v>82</v>
      </c>
      <c r="E1248" t="n">
        <v>20.4</v>
      </c>
      <c r="F1248" s="5" t="str">
        <f>=$K$5+$K$4*D1248</f>
      </c>
      <c r="G1248" s="5" t="str">
        <f>=E1248-F1248</f>
      </c>
    </row>
    <row r="1249">
      <c r="A1249" t="n">
        <v>218414</v>
      </c>
      <c r="B1249" t="s">
        <v>4591</v>
      </c>
      <c r="C1249" t="s">
        <v>163</v>
      </c>
      <c r="D1249" t="n">
        <v>49</v>
      </c>
      <c r="E1249" t="n">
        <v>44.4</v>
      </c>
      <c r="F1249" s="5" t="str">
        <f>=$K$5+$K$4*D1249</f>
      </c>
      <c r="G1249" s="5" t="str">
        <f>=E1249-F1249</f>
      </c>
    </row>
    <row r="1250">
      <c r="A1250" t="n">
        <v>218441</v>
      </c>
      <c r="B1250" t="s">
        <v>4593</v>
      </c>
      <c r="C1250" t="s">
        <v>163</v>
      </c>
      <c r="D1250" t="n">
        <v>32</v>
      </c>
      <c r="E1250" t="n">
        <v>54.9</v>
      </c>
      <c r="F1250" s="5" t="str">
        <f>=$K$5+$K$4*D1250</f>
      </c>
      <c r="G1250" s="5" t="str">
        <f>=E1250-F1250</f>
      </c>
    </row>
    <row r="1251">
      <c r="A1251" t="n">
        <v>218539</v>
      </c>
      <c r="B1251" t="s">
        <v>4597</v>
      </c>
      <c r="C1251" t="s">
        <v>163</v>
      </c>
      <c r="D1251" t="n">
        <v>28</v>
      </c>
      <c r="E1251" t="n">
        <v>57.5</v>
      </c>
      <c r="F1251" s="5" t="str">
        <f>=$K$5+$K$4*D1251</f>
      </c>
      <c r="G1251" s="5" t="str">
        <f>=E1251-F1251</f>
      </c>
    </row>
    <row r="1252">
      <c r="A1252" t="n">
        <v>218645</v>
      </c>
      <c r="B1252" t="s">
        <v>4598</v>
      </c>
      <c r="C1252" t="s">
        <v>149</v>
      </c>
      <c r="D1252" t="n">
        <v>37</v>
      </c>
      <c r="E1252" t="n">
        <v>40.1</v>
      </c>
      <c r="F1252" s="5" t="str">
        <f>=$K$5+$K$4*D1252</f>
      </c>
      <c r="G1252" s="5" t="str">
        <f>=E1252-F1252</f>
      </c>
    </row>
    <row r="1253">
      <c r="A1253" t="n">
        <v>218654</v>
      </c>
      <c r="B1253" t="s">
        <v>4600</v>
      </c>
      <c r="C1253" t="s">
        <v>149</v>
      </c>
      <c r="D1253" t="n">
        <v>40</v>
      </c>
      <c r="E1253" t="n">
        <v>38.6</v>
      </c>
      <c r="F1253" s="5" t="str">
        <f>=$K$5+$K$4*D1253</f>
      </c>
      <c r="G1253" s="5" t="str">
        <f>=E1253-F1253</f>
      </c>
    </row>
    <row r="1254">
      <c r="A1254" t="n">
        <v>218663</v>
      </c>
      <c r="B1254" t="s">
        <v>4601</v>
      </c>
      <c r="C1254" t="s">
        <v>149</v>
      </c>
      <c r="D1254" t="n">
        <v>19</v>
      </c>
      <c r="E1254" t="n">
        <v>77.7</v>
      </c>
      <c r="F1254" s="5" t="str">
        <f>=$K$5+$K$4*D1254</f>
      </c>
      <c r="G1254" s="5" t="str">
        <f>=E1254-F1254</f>
      </c>
    </row>
    <row r="1255">
      <c r="A1255" t="n">
        <v>218724</v>
      </c>
      <c r="B1255" t="s">
        <v>4606</v>
      </c>
      <c r="C1255" t="s">
        <v>149</v>
      </c>
      <c r="D1255" t="n">
        <v>27</v>
      </c>
      <c r="E1255" t="n">
        <v>50.8</v>
      </c>
      <c r="F1255" s="5" t="str">
        <f>=$K$5+$K$4*D1255</f>
      </c>
      <c r="G1255" s="5" t="str">
        <f>=E1255-F1255</f>
      </c>
    </row>
    <row r="1256">
      <c r="A1256" t="n">
        <v>218733</v>
      </c>
      <c r="B1256" t="s">
        <v>4607</v>
      </c>
      <c r="C1256" t="s">
        <v>149</v>
      </c>
      <c r="D1256" t="n">
        <v>68</v>
      </c>
      <c r="E1256" t="n">
        <v>29.4</v>
      </c>
      <c r="F1256" s="5" t="str">
        <f>=$K$5+$K$4*D1256</f>
      </c>
      <c r="G1256" s="5" t="str">
        <f>=E1256-F1256</f>
      </c>
    </row>
    <row r="1257">
      <c r="A1257" t="n">
        <v>218742</v>
      </c>
      <c r="B1257" t="s">
        <v>4608</v>
      </c>
      <c r="C1257" t="s">
        <v>149</v>
      </c>
      <c r="D1257" t="n">
        <v>45</v>
      </c>
      <c r="E1257" t="n">
        <v>42.4</v>
      </c>
      <c r="F1257" s="5" t="str">
        <f>=$K$5+$K$4*D1257</f>
      </c>
      <c r="G1257" s="5" t="str">
        <f>=E1257-F1257</f>
      </c>
    </row>
    <row r="1258">
      <c r="A1258" t="n">
        <v>218919</v>
      </c>
      <c r="B1258" t="s">
        <v>4615</v>
      </c>
      <c r="C1258" t="s">
        <v>163</v>
      </c>
      <c r="D1258" t="n">
        <v>77</v>
      </c>
      <c r="E1258" t="n">
        <v>31.4</v>
      </c>
      <c r="F1258" s="5" t="str">
        <f>=$K$5+$K$4*D1258</f>
      </c>
      <c r="G1258" s="5" t="str">
        <f>=E1258-F1258</f>
      </c>
    </row>
    <row r="1259">
      <c r="A1259" t="n">
        <v>218964</v>
      </c>
      <c r="B1259" t="s">
        <v>4618</v>
      </c>
      <c r="C1259" t="s">
        <v>149</v>
      </c>
      <c r="D1259" t="n">
        <v>39</v>
      </c>
      <c r="E1259" t="n">
        <v>61.2</v>
      </c>
      <c r="F1259" s="5" t="str">
        <f>=$K$5+$K$4*D1259</f>
      </c>
      <c r="G1259" s="5" t="str">
        <f>=E1259-F1259</f>
      </c>
    </row>
    <row r="1260">
      <c r="A1260" t="n">
        <v>218973</v>
      </c>
      <c r="B1260" t="s">
        <v>4619</v>
      </c>
      <c r="C1260" t="s">
        <v>163</v>
      </c>
      <c r="D1260" t="n">
        <v>15</v>
      </c>
      <c r="E1260" t="n">
        <v>80.8</v>
      </c>
      <c r="F1260" s="5" t="str">
        <f>=$K$5+$K$4*D1260</f>
      </c>
      <c r="G1260" s="5" t="str">
        <f>=E1260-F1260</f>
      </c>
    </row>
    <row r="1261">
      <c r="A1261" t="n">
        <v>219000</v>
      </c>
      <c r="B1261" t="s">
        <v>4621</v>
      </c>
      <c r="C1261" t="s">
        <v>163</v>
      </c>
      <c r="D1261" t="n">
        <v>16</v>
      </c>
      <c r="E1261" t="n">
        <v>75.6</v>
      </c>
      <c r="F1261" s="5" t="str">
        <f>=$K$5+$K$4*D1261</f>
      </c>
      <c r="G1261" s="5" t="str">
        <f>=E1261-F1261</f>
      </c>
    </row>
    <row r="1262">
      <c r="A1262" t="n">
        <v>219046</v>
      </c>
      <c r="B1262" t="s">
        <v>4626</v>
      </c>
      <c r="C1262" t="s">
        <v>149</v>
      </c>
      <c r="D1262" t="n">
        <v>18</v>
      </c>
      <c r="E1262" t="n">
        <v>40.2</v>
      </c>
      <c r="F1262" s="5" t="str">
        <f>=$K$5+$K$4*D1262</f>
      </c>
      <c r="G1262" s="5" t="str">
        <f>=E1262-F1262</f>
      </c>
    </row>
    <row r="1263">
      <c r="A1263" t="n">
        <v>219082</v>
      </c>
      <c r="B1263" t="s">
        <v>4628</v>
      </c>
      <c r="C1263" t="s">
        <v>149</v>
      </c>
      <c r="D1263" t="n">
        <v>16</v>
      </c>
      <c r="E1263" t="n">
        <v>47.7</v>
      </c>
      <c r="F1263" s="5" t="str">
        <f>=$K$5+$K$4*D1263</f>
      </c>
      <c r="G1263" s="5" t="str">
        <f>=E1263-F1263</f>
      </c>
    </row>
    <row r="1264">
      <c r="A1264" t="n">
        <v>219091</v>
      </c>
      <c r="B1264" t="s">
        <v>4629</v>
      </c>
      <c r="C1264" t="s">
        <v>163</v>
      </c>
      <c r="D1264" t="n">
        <v>26</v>
      </c>
      <c r="E1264" t="n">
        <v>39.5</v>
      </c>
      <c r="F1264" s="5" t="str">
        <f>=$K$5+$K$4*D1264</f>
      </c>
      <c r="G1264" s="5" t="str">
        <f>=E1264-F1264</f>
      </c>
    </row>
    <row r="1265">
      <c r="A1265" t="n">
        <v>219198</v>
      </c>
      <c r="B1265" t="s">
        <v>4635</v>
      </c>
      <c r="C1265" t="s">
        <v>163</v>
      </c>
      <c r="D1265" t="n">
        <v>19</v>
      </c>
      <c r="E1265" t="n">
        <v>59.6</v>
      </c>
      <c r="F1265" s="5" t="str">
        <f>=$K$5+$K$4*D1265</f>
      </c>
      <c r="G1265" s="5" t="str">
        <f>=E1265-F1265</f>
      </c>
    </row>
    <row r="1266">
      <c r="A1266" t="n">
        <v>219259</v>
      </c>
      <c r="B1266" t="s">
        <v>4639</v>
      </c>
      <c r="C1266" t="s">
        <v>149</v>
      </c>
      <c r="D1266" t="n">
        <v>12</v>
      </c>
      <c r="E1266" t="n">
        <v>54.6</v>
      </c>
      <c r="F1266" s="5" t="str">
        <f>=$K$5+$K$4*D1266</f>
      </c>
      <c r="G1266" s="5" t="str">
        <f>=E1266-F1266</f>
      </c>
    </row>
    <row r="1267">
      <c r="A1267" t="n">
        <v>219277</v>
      </c>
      <c r="B1267" t="s">
        <v>4640</v>
      </c>
      <c r="C1267" t="s">
        <v>149</v>
      </c>
      <c r="D1267" t="n">
        <v>47</v>
      </c>
      <c r="E1267" t="n">
        <v>3.6</v>
      </c>
      <c r="F1267" s="5" t="str">
        <f>=$K$5+$K$4*D1267</f>
      </c>
      <c r="G1267" s="5" t="str">
        <f>=E1267-F1267</f>
      </c>
    </row>
    <row r="1268">
      <c r="A1268" t="n">
        <v>219347</v>
      </c>
      <c r="B1268" t="s">
        <v>4643</v>
      </c>
      <c r="C1268" t="s">
        <v>149</v>
      </c>
      <c r="D1268" t="n">
        <v>16</v>
      </c>
      <c r="E1268" t="n">
        <v>57.5</v>
      </c>
      <c r="F1268" s="5" t="str">
        <f>=$K$5+$K$4*D1268</f>
      </c>
      <c r="G1268" s="5" t="str">
        <f>=E1268-F1268</f>
      </c>
    </row>
    <row r="1269">
      <c r="A1269" t="n">
        <v>219356</v>
      </c>
      <c r="B1269" t="s">
        <v>4644</v>
      </c>
      <c r="C1269" t="s">
        <v>149</v>
      </c>
      <c r="D1269" t="n">
        <v>16</v>
      </c>
      <c r="E1269" t="n">
        <v>58.9</v>
      </c>
      <c r="F1269" s="5" t="str">
        <f>=$K$5+$K$4*D1269</f>
      </c>
      <c r="G1269" s="5" t="str">
        <f>=E1269-F1269</f>
      </c>
    </row>
    <row r="1270">
      <c r="A1270" t="n">
        <v>219383</v>
      </c>
      <c r="B1270" t="s">
        <v>4648</v>
      </c>
      <c r="C1270" t="s">
        <v>163</v>
      </c>
      <c r="D1270" t="n">
        <v>29</v>
      </c>
      <c r="E1270" t="n">
        <v>60.1</v>
      </c>
      <c r="F1270" s="5" t="str">
        <f>=$K$5+$K$4*D1270</f>
      </c>
      <c r="G1270" s="5" t="str">
        <f>=E1270-F1270</f>
      </c>
    </row>
    <row r="1271">
      <c r="A1271" t="n">
        <v>219471</v>
      </c>
      <c r="B1271" t="s">
        <v>4654</v>
      </c>
      <c r="C1271" t="s">
        <v>149</v>
      </c>
      <c r="D1271" t="n">
        <v>18</v>
      </c>
      <c r="E1271" t="n">
        <v>61.1</v>
      </c>
      <c r="F1271" s="5" t="str">
        <f>=$K$5+$K$4*D1271</f>
      </c>
      <c r="G1271" s="5" t="str">
        <f>=E1271-F1271</f>
      </c>
    </row>
    <row r="1272">
      <c r="A1272" t="n">
        <v>219602</v>
      </c>
      <c r="B1272" t="s">
        <v>4662</v>
      </c>
      <c r="C1272" t="s">
        <v>149</v>
      </c>
      <c r="D1272" t="n">
        <v>46</v>
      </c>
      <c r="E1272" t="n">
        <v>42.5</v>
      </c>
      <c r="F1272" s="5" t="str">
        <f>=$K$5+$K$4*D1272</f>
      </c>
      <c r="G1272" s="5" t="str">
        <f>=E1272-F1272</f>
      </c>
    </row>
    <row r="1273">
      <c r="A1273" t="n">
        <v>219639</v>
      </c>
      <c r="B1273" t="s">
        <v>4663</v>
      </c>
      <c r="C1273" t="s">
        <v>163</v>
      </c>
      <c r="D1273" t="n">
        <v>47</v>
      </c>
      <c r="E1273" t="n">
        <v>50</v>
      </c>
      <c r="F1273" s="5" t="str">
        <f>=$K$5+$K$4*D1273</f>
      </c>
      <c r="G1273" s="5" t="str">
        <f>=E1273-F1273</f>
      </c>
    </row>
    <row r="1274">
      <c r="A1274" t="n">
        <v>219709</v>
      </c>
      <c r="B1274" t="s">
        <v>4665</v>
      </c>
      <c r="C1274" t="s">
        <v>163</v>
      </c>
      <c r="D1274" t="n">
        <v>19</v>
      </c>
      <c r="E1274" t="n">
        <v>71.5</v>
      </c>
      <c r="F1274" s="5" t="str">
        <f>=$K$5+$K$4*D1274</f>
      </c>
      <c r="G1274" s="5" t="str">
        <f>=E1274-F1274</f>
      </c>
    </row>
    <row r="1275">
      <c r="A1275" t="n">
        <v>219790</v>
      </c>
      <c r="B1275" t="s">
        <v>4667</v>
      </c>
      <c r="C1275" t="s">
        <v>163</v>
      </c>
      <c r="D1275" t="n">
        <v>22</v>
      </c>
      <c r="E1275" t="n">
        <v>54</v>
      </c>
      <c r="F1275" s="5" t="str">
        <f>=$K$5+$K$4*D1275</f>
      </c>
      <c r="G1275" s="5" t="str">
        <f>=E1275-F1275</f>
      </c>
    </row>
    <row r="1276">
      <c r="A1276" t="n">
        <v>219806</v>
      </c>
      <c r="B1276" t="s">
        <v>4668</v>
      </c>
      <c r="C1276" t="s">
        <v>163</v>
      </c>
      <c r="D1276" t="n">
        <v>39</v>
      </c>
      <c r="E1276" t="n">
        <v>46.6</v>
      </c>
      <c r="F1276" s="5" t="str">
        <f>=$K$5+$K$4*D1276</f>
      </c>
      <c r="G1276" s="5" t="str">
        <f>=E1276-F1276</f>
      </c>
    </row>
    <row r="1277">
      <c r="A1277" t="n">
        <v>219833</v>
      </c>
      <c r="B1277" t="s">
        <v>4671</v>
      </c>
      <c r="C1277" t="s">
        <v>163</v>
      </c>
      <c r="D1277" t="n">
        <v>31</v>
      </c>
      <c r="E1277" t="n">
        <v>56</v>
      </c>
      <c r="F1277" s="5" t="str">
        <f>=$K$5+$K$4*D1277</f>
      </c>
      <c r="G1277" s="5" t="str">
        <f>=E1277-F1277</f>
      </c>
    </row>
    <row r="1278">
      <c r="A1278" t="n">
        <v>219949</v>
      </c>
      <c r="B1278" t="s">
        <v>4677</v>
      </c>
      <c r="C1278" t="s">
        <v>163</v>
      </c>
      <c r="D1278" t="n">
        <v>33</v>
      </c>
      <c r="E1278" t="n">
        <v>41.6</v>
      </c>
      <c r="F1278" s="5" t="str">
        <f>=$K$5+$K$4*D1278</f>
      </c>
      <c r="G1278" s="5" t="str">
        <f>=E1278-F1278</f>
      </c>
    </row>
    <row r="1279">
      <c r="A1279" t="n">
        <v>219976</v>
      </c>
      <c r="B1279" t="s">
        <v>4678</v>
      </c>
      <c r="C1279" t="s">
        <v>163</v>
      </c>
      <c r="D1279" t="n">
        <v>21</v>
      </c>
      <c r="E1279" t="n">
        <v>68.7</v>
      </c>
      <c r="F1279" s="5" t="str">
        <f>=$K$5+$K$4*D1279</f>
      </c>
      <c r="G1279" s="5" t="str">
        <f>=E1279-F1279</f>
      </c>
    </row>
    <row r="1280">
      <c r="A1280" t="n">
        <v>220075</v>
      </c>
      <c r="B1280" t="s">
        <v>4683</v>
      </c>
      <c r="C1280" t="s">
        <v>149</v>
      </c>
      <c r="D1280" t="n">
        <v>35</v>
      </c>
      <c r="E1280" t="n">
        <v>49.9</v>
      </c>
      <c r="F1280" s="5" t="str">
        <f>=$K$5+$K$4*D1280</f>
      </c>
      <c r="G1280" s="5" t="str">
        <f>=E1280-F1280</f>
      </c>
    </row>
    <row r="1281">
      <c r="A1281" t="n">
        <v>220181</v>
      </c>
      <c r="B1281" t="s">
        <v>4689</v>
      </c>
      <c r="C1281" t="s">
        <v>163</v>
      </c>
      <c r="D1281" t="n">
        <v>48</v>
      </c>
      <c r="E1281" t="n">
        <v>43.5</v>
      </c>
      <c r="F1281" s="5" t="str">
        <f>=$K$5+$K$4*D1281</f>
      </c>
      <c r="G1281" s="5" t="str">
        <f>=E1281-F1281</f>
      </c>
    </row>
    <row r="1282">
      <c r="A1282" t="n">
        <v>220206</v>
      </c>
      <c r="B1282" t="s">
        <v>4690</v>
      </c>
      <c r="C1282" t="s">
        <v>163</v>
      </c>
      <c r="D1282" t="n">
        <v>27</v>
      </c>
      <c r="E1282" t="n">
        <v>58.3</v>
      </c>
      <c r="F1282" s="5" t="str">
        <f>=$K$5+$K$4*D1282</f>
      </c>
      <c r="G1282" s="5" t="str">
        <f>=E1282-F1282</f>
      </c>
    </row>
    <row r="1283">
      <c r="A1283" t="n">
        <v>220215</v>
      </c>
      <c r="B1283" t="s">
        <v>4692</v>
      </c>
      <c r="C1283" t="s">
        <v>163</v>
      </c>
      <c r="D1283" t="n">
        <v>22</v>
      </c>
      <c r="E1283" t="n">
        <v>68.4</v>
      </c>
      <c r="F1283" s="5" t="str">
        <f>=$K$5+$K$4*D1283</f>
      </c>
      <c r="G1283" s="5" t="str">
        <f>=E1283-F1283</f>
      </c>
    </row>
    <row r="1284">
      <c r="A1284" t="n">
        <v>220473</v>
      </c>
      <c r="B1284" t="s">
        <v>4702</v>
      </c>
      <c r="C1284" t="s">
        <v>163</v>
      </c>
      <c r="D1284" t="n">
        <v>38</v>
      </c>
      <c r="E1284" t="n">
        <v>62.7</v>
      </c>
      <c r="F1284" s="5" t="str">
        <f>=$K$5+$K$4*D1284</f>
      </c>
      <c r="G1284" s="5" t="str">
        <f>=E1284-F1284</f>
      </c>
    </row>
    <row r="1285">
      <c r="A1285" t="n">
        <v>220516</v>
      </c>
      <c r="B1285" t="s">
        <v>4705</v>
      </c>
      <c r="C1285" t="s">
        <v>163</v>
      </c>
      <c r="D1285" t="n">
        <v>42</v>
      </c>
      <c r="E1285" t="n">
        <v>47.4</v>
      </c>
      <c r="F1285" s="5" t="str">
        <f>=$K$5+$K$4*D1285</f>
      </c>
      <c r="G1285" s="5" t="str">
        <f>=E1285-F1285</f>
      </c>
    </row>
    <row r="1286">
      <c r="A1286" t="n">
        <v>220552</v>
      </c>
      <c r="B1286" t="s">
        <v>4706</v>
      </c>
      <c r="C1286" t="s">
        <v>189</v>
      </c>
      <c r="D1286" t="n">
        <v>50</v>
      </c>
      <c r="E1286" t="n">
        <v>27.5</v>
      </c>
      <c r="F1286" s="5" t="str">
        <f>=$K$5+$K$4*D1286</f>
      </c>
      <c r="G1286" s="5" t="str">
        <f>=E1286-F1286</f>
      </c>
    </row>
    <row r="1287">
      <c r="A1287" t="n">
        <v>220598</v>
      </c>
      <c r="B1287" t="s">
        <v>4707</v>
      </c>
      <c r="C1287" t="s">
        <v>163</v>
      </c>
      <c r="D1287" t="n">
        <v>79</v>
      </c>
      <c r="E1287" t="n">
        <v>17</v>
      </c>
      <c r="F1287" s="5" t="str">
        <f>=$K$5+$K$4*D1287</f>
      </c>
      <c r="G1287" s="5" t="str">
        <f>=E1287-F1287</f>
      </c>
    </row>
    <row r="1288">
      <c r="A1288" t="n">
        <v>220604</v>
      </c>
      <c r="B1288" t="s">
        <v>4708</v>
      </c>
      <c r="C1288" t="s">
        <v>163</v>
      </c>
      <c r="D1288" t="n">
        <v>71</v>
      </c>
      <c r="E1288" t="n">
        <v>25</v>
      </c>
      <c r="F1288" s="5" t="str">
        <f>=$K$5+$K$4*D1288</f>
      </c>
      <c r="G1288" s="5" t="str">
        <f>=E1288-F1288</f>
      </c>
    </row>
    <row r="1289">
      <c r="A1289" t="n">
        <v>220613</v>
      </c>
      <c r="B1289" t="s">
        <v>4709</v>
      </c>
      <c r="C1289" t="s">
        <v>163</v>
      </c>
      <c r="D1289" t="n">
        <v>27</v>
      </c>
      <c r="E1289" t="n">
        <v>60.7</v>
      </c>
      <c r="F1289" s="5" t="str">
        <f>=$K$5+$K$4*D1289</f>
      </c>
      <c r="G1289" s="5" t="str">
        <f>=E1289-F1289</f>
      </c>
    </row>
    <row r="1290">
      <c r="A1290" t="n">
        <v>220631</v>
      </c>
      <c r="B1290" t="s">
        <v>4710</v>
      </c>
      <c r="C1290" t="s">
        <v>163</v>
      </c>
      <c r="D1290" t="n">
        <v>36</v>
      </c>
      <c r="E1290" t="n">
        <v>50</v>
      </c>
      <c r="F1290" s="5" t="str">
        <f>=$K$5+$K$4*D1290</f>
      </c>
      <c r="G1290" s="5" t="str">
        <f>=E1290-F1290</f>
      </c>
    </row>
    <row r="1291">
      <c r="A1291" t="n">
        <v>220701</v>
      </c>
      <c r="B1291" t="s">
        <v>4713</v>
      </c>
      <c r="C1291" t="s">
        <v>149</v>
      </c>
      <c r="D1291" t="n">
        <v>33</v>
      </c>
      <c r="E1291" t="n">
        <v>33.6</v>
      </c>
      <c r="F1291" s="5" t="str">
        <f>=$K$5+$K$4*D1291</f>
      </c>
      <c r="G1291" s="5" t="str">
        <f>=E1291-F1291</f>
      </c>
    </row>
    <row r="1292">
      <c r="A1292" t="n">
        <v>220710</v>
      </c>
      <c r="B1292" t="s">
        <v>4715</v>
      </c>
      <c r="C1292" t="s">
        <v>163</v>
      </c>
      <c r="D1292" t="n">
        <v>35</v>
      </c>
      <c r="E1292" t="n">
        <v>47.2</v>
      </c>
      <c r="F1292" s="5" t="str">
        <f>=$K$5+$K$4*D1292</f>
      </c>
      <c r="G1292" s="5" t="str">
        <f>=E1292-F1292</f>
      </c>
    </row>
    <row r="1293">
      <c r="A1293" t="n">
        <v>220862</v>
      </c>
      <c r="B1293" t="s">
        <v>4721</v>
      </c>
      <c r="C1293" t="s">
        <v>149</v>
      </c>
      <c r="D1293" t="n">
        <v>40</v>
      </c>
      <c r="E1293" t="n">
        <v>49.4</v>
      </c>
      <c r="F1293" s="5" t="str">
        <f>=$K$5+$K$4*D1293</f>
      </c>
      <c r="G1293" s="5" t="str">
        <f>=E1293-F1293</f>
      </c>
    </row>
    <row r="1294">
      <c r="A1294" t="n">
        <v>220978</v>
      </c>
      <c r="B1294" t="s">
        <v>4723</v>
      </c>
      <c r="C1294" t="s">
        <v>149</v>
      </c>
      <c r="D1294" t="n">
        <v>31</v>
      </c>
      <c r="E1294" t="n">
        <v>54</v>
      </c>
      <c r="F1294" s="5" t="str">
        <f>=$K$5+$K$4*D1294</f>
      </c>
      <c r="G1294" s="5" t="str">
        <f>=E1294-F1294</f>
      </c>
    </row>
    <row r="1295">
      <c r="A1295" t="n">
        <v>221351</v>
      </c>
      <c r="B1295" t="s">
        <v>4736</v>
      </c>
      <c r="C1295" t="s">
        <v>163</v>
      </c>
      <c r="D1295" t="n">
        <v>15</v>
      </c>
      <c r="E1295" t="n">
        <v>81.6</v>
      </c>
      <c r="F1295" s="5" t="str">
        <f>=$K$5+$K$4*D1295</f>
      </c>
      <c r="G1295" s="5" t="str">
        <f>=E1295-F1295</f>
      </c>
    </row>
    <row r="1296">
      <c r="A1296" t="n">
        <v>221519</v>
      </c>
      <c r="B1296" t="s">
        <v>4743</v>
      </c>
      <c r="C1296" t="s">
        <v>163</v>
      </c>
      <c r="D1296" t="n">
        <v>15</v>
      </c>
      <c r="E1296" t="n">
        <v>82.4</v>
      </c>
      <c r="F1296" s="5" t="str">
        <f>=$K$5+$K$4*D1296</f>
      </c>
      <c r="G1296" s="5" t="str">
        <f>=E1296-F1296</f>
      </c>
    </row>
    <row r="1297">
      <c r="A1297" t="n">
        <v>221661</v>
      </c>
      <c r="B1297" t="s">
        <v>4752</v>
      </c>
      <c r="C1297" t="s">
        <v>163</v>
      </c>
      <c r="D1297" t="n">
        <v>31</v>
      </c>
      <c r="E1297" t="n">
        <v>61.9</v>
      </c>
      <c r="F1297" s="5" t="str">
        <f>=$K$5+$K$4*D1297</f>
      </c>
      <c r="G1297" s="5" t="str">
        <f>=E1297-F1297</f>
      </c>
    </row>
    <row r="1298">
      <c r="A1298" t="n">
        <v>221731</v>
      </c>
      <c r="B1298" t="s">
        <v>4755</v>
      </c>
      <c r="C1298" t="s">
        <v>163</v>
      </c>
      <c r="D1298" t="n">
        <v>38</v>
      </c>
      <c r="E1298" t="n">
        <v>43.6</v>
      </c>
      <c r="F1298" s="5" t="str">
        <f>=$K$5+$K$4*D1298</f>
      </c>
      <c r="G1298" s="5" t="str">
        <f>=E1298-F1298</f>
      </c>
    </row>
    <row r="1299">
      <c r="A1299" t="n">
        <v>221740</v>
      </c>
      <c r="B1299" t="s">
        <v>4756</v>
      </c>
      <c r="C1299" t="s">
        <v>149</v>
      </c>
      <c r="D1299" t="n">
        <v>32</v>
      </c>
      <c r="E1299" t="n">
        <v>53.1</v>
      </c>
      <c r="F1299" s="5" t="str">
        <f>=$K$5+$K$4*D1299</f>
      </c>
      <c r="G1299" s="5" t="str">
        <f>=E1299-F1299</f>
      </c>
    </row>
    <row r="1300">
      <c r="A1300" t="n">
        <v>221759</v>
      </c>
      <c r="B1300" t="s">
        <v>4757</v>
      </c>
      <c r="C1300" t="s">
        <v>149</v>
      </c>
      <c r="D1300" t="n">
        <v>21</v>
      </c>
      <c r="E1300" t="n">
        <v>73.5</v>
      </c>
      <c r="F1300" s="5" t="str">
        <f>=$K$5+$K$4*D1300</f>
      </c>
      <c r="G1300" s="5" t="str">
        <f>=E1300-F1300</f>
      </c>
    </row>
    <row r="1301">
      <c r="A1301" t="n">
        <v>221768</v>
      </c>
      <c r="B1301" t="s">
        <v>4758</v>
      </c>
      <c r="C1301" t="s">
        <v>149</v>
      </c>
      <c r="D1301" t="n">
        <v>34</v>
      </c>
      <c r="E1301" t="n">
        <v>54.8</v>
      </c>
      <c r="F1301" s="5" t="str">
        <f>=$K$5+$K$4*D1301</f>
      </c>
      <c r="G1301" s="5" t="str">
        <f>=E1301-F1301</f>
      </c>
    </row>
    <row r="1302">
      <c r="A1302" t="n">
        <v>221838</v>
      </c>
      <c r="B1302" t="s">
        <v>4761</v>
      </c>
      <c r="C1302" t="s">
        <v>149</v>
      </c>
      <c r="D1302" t="n">
        <v>52</v>
      </c>
      <c r="E1302" t="n">
        <v>33.5</v>
      </c>
      <c r="F1302" s="5" t="str">
        <f>=$K$5+$K$4*D1302</f>
      </c>
      <c r="G1302" s="5" t="str">
        <f>=E1302-F1302</f>
      </c>
    </row>
    <row r="1303">
      <c r="A1303" t="n">
        <v>221847</v>
      </c>
      <c r="B1303" t="s">
        <v>4762</v>
      </c>
      <c r="C1303" t="s">
        <v>149</v>
      </c>
      <c r="D1303" t="n">
        <v>31</v>
      </c>
      <c r="E1303" t="n">
        <v>54.2</v>
      </c>
      <c r="F1303" s="5" t="str">
        <f>=$K$5+$K$4*D1303</f>
      </c>
      <c r="G1303" s="5" t="str">
        <f>=E1303-F1303</f>
      </c>
    </row>
    <row r="1304">
      <c r="A1304" t="n">
        <v>221892</v>
      </c>
      <c r="B1304" t="s">
        <v>4763</v>
      </c>
      <c r="C1304" t="s">
        <v>163</v>
      </c>
      <c r="D1304" t="n">
        <v>30</v>
      </c>
      <c r="E1304" t="n">
        <v>54.2</v>
      </c>
      <c r="F1304" s="5" t="str">
        <f>=$K$5+$K$4*D1304</f>
      </c>
      <c r="G1304" s="5" t="str">
        <f>=E1304-F1304</f>
      </c>
    </row>
    <row r="1305">
      <c r="A1305" t="n">
        <v>221953</v>
      </c>
      <c r="B1305" t="s">
        <v>4766</v>
      </c>
      <c r="C1305" t="s">
        <v>163</v>
      </c>
      <c r="D1305" t="n">
        <v>45</v>
      </c>
      <c r="E1305" t="n">
        <v>30.5</v>
      </c>
      <c r="F1305" s="5" t="str">
        <f>=$K$5+$K$4*D1305</f>
      </c>
      <c r="G1305" s="5" t="str">
        <f>=E1305-F1305</f>
      </c>
    </row>
    <row r="1306">
      <c r="A1306" t="n">
        <v>221971</v>
      </c>
      <c r="B1306" t="s">
        <v>4768</v>
      </c>
      <c r="C1306" t="s">
        <v>163</v>
      </c>
      <c r="D1306" t="n">
        <v>25</v>
      </c>
      <c r="E1306" t="n">
        <v>70.8</v>
      </c>
      <c r="F1306" s="5" t="str">
        <f>=$K$5+$K$4*D1306</f>
      </c>
      <c r="G1306" s="5" t="str">
        <f>=E1306-F1306</f>
      </c>
    </row>
    <row r="1307">
      <c r="A1307" t="n">
        <v>221999</v>
      </c>
      <c r="B1307" t="s">
        <v>4769</v>
      </c>
      <c r="C1307" t="s">
        <v>163</v>
      </c>
      <c r="D1307" t="n">
        <v>19</v>
      </c>
      <c r="E1307" t="n">
        <v>92.7</v>
      </c>
      <c r="F1307" s="5" t="str">
        <f>=$K$5+$K$4*D1307</f>
      </c>
      <c r="G1307" s="5" t="str">
        <f>=E1307-F1307</f>
      </c>
    </row>
    <row r="1308">
      <c r="A1308" t="n">
        <v>222178</v>
      </c>
      <c r="B1308" t="s">
        <v>4773</v>
      </c>
      <c r="C1308" t="s">
        <v>163</v>
      </c>
      <c r="D1308" t="n">
        <v>22</v>
      </c>
      <c r="E1308" t="n">
        <v>60.2</v>
      </c>
      <c r="F1308" s="5" t="str">
        <f>=$K$5+$K$4*D1308</f>
      </c>
      <c r="G1308" s="5" t="str">
        <f>=E1308-F1308</f>
      </c>
    </row>
    <row r="1309">
      <c r="A1309" t="n">
        <v>222831</v>
      </c>
      <c r="B1309" t="s">
        <v>4784</v>
      </c>
      <c r="C1309" t="s">
        <v>149</v>
      </c>
      <c r="D1309" t="n">
        <v>27</v>
      </c>
      <c r="E1309" t="n">
        <v>40.7</v>
      </c>
      <c r="F1309" s="5" t="str">
        <f>=$K$5+$K$4*D1309</f>
      </c>
      <c r="G1309" s="5" t="str">
        <f>=E1309-F1309</f>
      </c>
    </row>
    <row r="1310">
      <c r="A1310" t="n">
        <v>222983</v>
      </c>
      <c r="B1310" t="s">
        <v>4790</v>
      </c>
      <c r="C1310" t="s">
        <v>163</v>
      </c>
      <c r="D1310" t="n">
        <v>30</v>
      </c>
      <c r="E1310" t="n">
        <v>69.5</v>
      </c>
      <c r="F1310" s="5" t="str">
        <f>=$K$5+$K$4*D1310</f>
      </c>
      <c r="G1310" s="5" t="str">
        <f>=E1310-F1310</f>
      </c>
    </row>
    <row r="1311">
      <c r="A1311" t="n">
        <v>223232</v>
      </c>
      <c r="B1311" t="s">
        <v>4800</v>
      </c>
      <c r="C1311" t="s">
        <v>163</v>
      </c>
      <c r="D1311" t="n">
        <v>13</v>
      </c>
      <c r="E1311" t="n">
        <v>80.2</v>
      </c>
      <c r="F1311" s="5" t="str">
        <f>=$K$5+$K$4*D1311</f>
      </c>
      <c r="G1311" s="5" t="str">
        <f>=E1311-F1311</f>
      </c>
    </row>
    <row r="1312">
      <c r="A1312" t="n">
        <v>224004</v>
      </c>
      <c r="B1312" t="s">
        <v>4817</v>
      </c>
      <c r="C1312" t="s">
        <v>163</v>
      </c>
      <c r="D1312" t="n">
        <v>40</v>
      </c>
      <c r="E1312" t="n">
        <v>40.5</v>
      </c>
      <c r="F1312" s="5" t="str">
        <f>=$K$5+$K$4*D1312</f>
      </c>
      <c r="G1312" s="5" t="str">
        <f>=E1312-F1312</f>
      </c>
    </row>
    <row r="1313">
      <c r="A1313" t="n">
        <v>224147</v>
      </c>
      <c r="B1313" t="s">
        <v>4821</v>
      </c>
      <c r="C1313" t="s">
        <v>149</v>
      </c>
      <c r="D1313" t="n">
        <v>40</v>
      </c>
      <c r="E1313" t="n">
        <v>33.7</v>
      </c>
      <c r="F1313" s="5" t="str">
        <f>=$K$5+$K$4*D1313</f>
      </c>
      <c r="G1313" s="5" t="str">
        <f>=E1313-F1313</f>
      </c>
    </row>
    <row r="1314">
      <c r="A1314" t="n">
        <v>224226</v>
      </c>
      <c r="B1314" t="s">
        <v>4824</v>
      </c>
      <c r="C1314" t="s">
        <v>163</v>
      </c>
      <c r="D1314" t="n">
        <v>24</v>
      </c>
      <c r="E1314" t="n">
        <v>59.6</v>
      </c>
      <c r="F1314" s="5" t="str">
        <f>=$K$5+$K$4*D1314</f>
      </c>
      <c r="G1314" s="5" t="str">
        <f>=E1314-F1314</f>
      </c>
    </row>
    <row r="1315">
      <c r="A1315" t="n">
        <v>224244</v>
      </c>
      <c r="B1315" t="s">
        <v>4825</v>
      </c>
      <c r="C1315" t="s">
        <v>163</v>
      </c>
      <c r="D1315" t="n">
        <v>52</v>
      </c>
      <c r="E1315" t="n">
        <v>25</v>
      </c>
      <c r="F1315" s="5" t="str">
        <f>=$K$5+$K$4*D1315</f>
      </c>
      <c r="G1315" s="5" t="str">
        <f>=E1315-F1315</f>
      </c>
    </row>
    <row r="1316">
      <c r="A1316" t="n">
        <v>224323</v>
      </c>
      <c r="B1316" t="s">
        <v>4828</v>
      </c>
      <c r="C1316" t="s">
        <v>163</v>
      </c>
      <c r="D1316" t="n">
        <v>26</v>
      </c>
      <c r="E1316" t="n">
        <v>68</v>
      </c>
      <c r="F1316" s="5" t="str">
        <f>=$K$5+$K$4*D1316</f>
      </c>
      <c r="G1316" s="5" t="str">
        <f>=E1316-F1316</f>
      </c>
    </row>
    <row r="1317">
      <c r="A1317" t="n">
        <v>224527</v>
      </c>
      <c r="B1317" t="s">
        <v>4831</v>
      </c>
      <c r="C1317" t="s">
        <v>163</v>
      </c>
      <c r="D1317" t="n">
        <v>31</v>
      </c>
      <c r="E1317" t="n">
        <v>48</v>
      </c>
      <c r="F1317" s="5" t="str">
        <f>=$K$5+$K$4*D1317</f>
      </c>
      <c r="G1317" s="5" t="str">
        <f>=E1317-F1317</f>
      </c>
    </row>
    <row r="1318">
      <c r="A1318" t="n">
        <v>224545</v>
      </c>
      <c r="B1318" t="s">
        <v>4832</v>
      </c>
      <c r="C1318" t="s">
        <v>149</v>
      </c>
      <c r="D1318" t="n">
        <v>51</v>
      </c>
      <c r="E1318" t="n">
        <v>28.2</v>
      </c>
      <c r="F1318" s="5" t="str">
        <f>=$K$5+$K$4*D1318</f>
      </c>
      <c r="G1318" s="5" t="str">
        <f>=E1318-F1318</f>
      </c>
    </row>
    <row r="1319">
      <c r="A1319" t="n">
        <v>224554</v>
      </c>
      <c r="B1319" t="s">
        <v>4834</v>
      </c>
      <c r="C1319" t="s">
        <v>149</v>
      </c>
      <c r="D1319" t="n">
        <v>40</v>
      </c>
      <c r="E1319" t="n">
        <v>45.9</v>
      </c>
      <c r="F1319" s="5" t="str">
        <f>=$K$5+$K$4*D1319</f>
      </c>
      <c r="G1319" s="5" t="str">
        <f>=E1319-F1319</f>
      </c>
    </row>
    <row r="1320">
      <c r="A1320" t="n">
        <v>224660</v>
      </c>
      <c r="B1320" t="s">
        <v>4839</v>
      </c>
      <c r="C1320" t="s">
        <v>189</v>
      </c>
      <c r="D1320" t="n">
        <v>47</v>
      </c>
      <c r="E1320" t="n">
        <v>43.3</v>
      </c>
      <c r="F1320" s="5" t="str">
        <f>=$K$5+$K$4*D1320</f>
      </c>
      <c r="G1320" s="5" t="str">
        <f>=E1320-F1320</f>
      </c>
    </row>
    <row r="1321">
      <c r="A1321" t="n">
        <v>225201</v>
      </c>
      <c r="B1321" t="s">
        <v>4852</v>
      </c>
      <c r="C1321" t="s">
        <v>163</v>
      </c>
      <c r="D1321" t="n">
        <v>50</v>
      </c>
      <c r="E1321" t="n">
        <v>58.4</v>
      </c>
      <c r="F1321" s="5" t="str">
        <f>=$K$5+$K$4*D1321</f>
      </c>
      <c r="G1321" s="5" t="str">
        <f>=E1321-F1321</f>
      </c>
    </row>
    <row r="1322">
      <c r="A1322" t="n">
        <v>225247</v>
      </c>
      <c r="B1322" t="s">
        <v>4853</v>
      </c>
      <c r="C1322" t="s">
        <v>163</v>
      </c>
      <c r="D1322" t="n">
        <v>38</v>
      </c>
      <c r="E1322" t="n">
        <v>49.6</v>
      </c>
      <c r="F1322" s="5" t="str">
        <f>=$K$5+$K$4*D1322</f>
      </c>
      <c r="G1322" s="5" t="str">
        <f>=E1322-F1322</f>
      </c>
    </row>
    <row r="1323">
      <c r="A1323" t="n">
        <v>225399</v>
      </c>
      <c r="B1323" t="s">
        <v>4856</v>
      </c>
      <c r="C1323" t="s">
        <v>163</v>
      </c>
      <c r="D1323" t="n">
        <v>54</v>
      </c>
      <c r="E1323" t="n">
        <v>49.8</v>
      </c>
      <c r="F1323" s="5" t="str">
        <f>=$K$5+$K$4*D1323</f>
      </c>
      <c r="G1323" s="5" t="str">
        <f>=E1323-F1323</f>
      </c>
    </row>
    <row r="1324">
      <c r="A1324" t="n">
        <v>225414</v>
      </c>
      <c r="B1324" t="s">
        <v>4857</v>
      </c>
      <c r="C1324" t="s">
        <v>149</v>
      </c>
      <c r="D1324" t="n">
        <v>44</v>
      </c>
      <c r="E1324" t="n">
        <v>50.9</v>
      </c>
      <c r="F1324" s="5" t="str">
        <f>=$K$5+$K$4*D1324</f>
      </c>
      <c r="G1324" s="5" t="str">
        <f>=E1324-F1324</f>
      </c>
    </row>
    <row r="1325">
      <c r="A1325" t="n">
        <v>225432</v>
      </c>
      <c r="B1325" t="s">
        <v>4859</v>
      </c>
      <c r="C1325" t="s">
        <v>149</v>
      </c>
      <c r="D1325" t="n">
        <v>52</v>
      </c>
      <c r="E1325" t="n">
        <v>33.8</v>
      </c>
      <c r="F1325" s="5" t="str">
        <f>=$K$5+$K$4*D1325</f>
      </c>
      <c r="G1325" s="5" t="str">
        <f>=E1325-F1325</f>
      </c>
    </row>
    <row r="1326">
      <c r="A1326" t="n">
        <v>225502</v>
      </c>
      <c r="B1326" t="s">
        <v>4860</v>
      </c>
      <c r="C1326" t="s">
        <v>149</v>
      </c>
      <c r="D1326" t="n">
        <v>44</v>
      </c>
      <c r="E1326" t="n">
        <v>26.5</v>
      </c>
      <c r="F1326" s="5" t="str">
        <f>=$K$5+$K$4*D1326</f>
      </c>
      <c r="G1326" s="5" t="str">
        <f>=E1326-F1326</f>
      </c>
    </row>
    <row r="1327">
      <c r="A1327" t="n">
        <v>225511</v>
      </c>
      <c r="B1327" t="s">
        <v>4862</v>
      </c>
      <c r="C1327" t="s">
        <v>149</v>
      </c>
      <c r="D1327" t="n">
        <v>41</v>
      </c>
      <c r="E1327" t="n">
        <v>64.9</v>
      </c>
      <c r="F1327" s="5" t="str">
        <f>=$K$5+$K$4*D1327</f>
      </c>
      <c r="G1327" s="5" t="str">
        <f>=E1327-F1327</f>
      </c>
    </row>
    <row r="1328">
      <c r="A1328" t="n">
        <v>225548</v>
      </c>
      <c r="B1328" t="s">
        <v>4865</v>
      </c>
      <c r="C1328" t="s">
        <v>163</v>
      </c>
      <c r="D1328" t="n">
        <v>42</v>
      </c>
      <c r="E1328" t="n">
        <v>31.1</v>
      </c>
      <c r="F1328" s="5" t="str">
        <f>=$K$5+$K$4*D1328</f>
      </c>
      <c r="G1328" s="5" t="str">
        <f>=E1328-F1328</f>
      </c>
    </row>
    <row r="1329">
      <c r="A1329" t="n">
        <v>225575</v>
      </c>
      <c r="B1329" t="s">
        <v>4867</v>
      </c>
      <c r="C1329" t="s">
        <v>163</v>
      </c>
      <c r="D1329" t="n">
        <v>62</v>
      </c>
      <c r="E1329" t="n">
        <v>33.3</v>
      </c>
      <c r="F1329" s="5" t="str">
        <f>=$K$5+$K$4*D1329</f>
      </c>
      <c r="G1329" s="5" t="str">
        <f>=E1329-F1329</f>
      </c>
    </row>
    <row r="1330">
      <c r="A1330" t="n">
        <v>225627</v>
      </c>
      <c r="B1330" t="s">
        <v>4868</v>
      </c>
      <c r="C1330" t="s">
        <v>163</v>
      </c>
      <c r="D1330" t="n">
        <v>43</v>
      </c>
      <c r="E1330" t="n">
        <v>52.5</v>
      </c>
      <c r="F1330" s="5" t="str">
        <f>=$K$5+$K$4*D1330</f>
      </c>
      <c r="G1330" s="5" t="str">
        <f>=E1330-F1330</f>
      </c>
    </row>
    <row r="1331">
      <c r="A1331" t="n">
        <v>225885</v>
      </c>
      <c r="B1331" t="s">
        <v>4870</v>
      </c>
      <c r="C1331" t="s">
        <v>163</v>
      </c>
      <c r="D1331" t="n">
        <v>52</v>
      </c>
      <c r="E1331" t="n">
        <v>15.1</v>
      </c>
      <c r="F1331" s="5" t="str">
        <f>=$K$5+$K$4*D1331</f>
      </c>
      <c r="G1331" s="5" t="str">
        <f>=E1331-F1331</f>
      </c>
    </row>
    <row r="1332">
      <c r="A1332" t="n">
        <v>226091</v>
      </c>
      <c r="B1332" t="s">
        <v>4875</v>
      </c>
      <c r="C1332" t="s">
        <v>149</v>
      </c>
      <c r="D1332" t="n">
        <v>44</v>
      </c>
      <c r="E1332" t="n">
        <v>37.2</v>
      </c>
      <c r="F1332" s="5" t="str">
        <f>=$K$5+$K$4*D1332</f>
      </c>
      <c r="G1332" s="5" t="str">
        <f>=E1332-F1332</f>
      </c>
    </row>
    <row r="1333">
      <c r="A1333" t="n">
        <v>226152</v>
      </c>
      <c r="B1333" t="s">
        <v>4883</v>
      </c>
      <c r="C1333" t="s">
        <v>149</v>
      </c>
      <c r="D1333" t="n">
        <v>63</v>
      </c>
      <c r="E1333" t="n">
        <v>48.9</v>
      </c>
      <c r="F1333" s="5" t="str">
        <f>=$K$5+$K$4*D1333</f>
      </c>
      <c r="G1333" s="5" t="str">
        <f>=E1333-F1333</f>
      </c>
    </row>
    <row r="1334">
      <c r="A1334" t="n">
        <v>226231</v>
      </c>
      <c r="B1334" t="s">
        <v>4886</v>
      </c>
      <c r="C1334" t="s">
        <v>163</v>
      </c>
      <c r="D1334" t="n">
        <v>13</v>
      </c>
      <c r="E1334" t="n">
        <v>60.8</v>
      </c>
      <c r="F1334" s="5" t="str">
        <f>=$K$5+$K$4*D1334</f>
      </c>
      <c r="G1334" s="5" t="str">
        <f>=E1334-F1334</f>
      </c>
    </row>
    <row r="1335">
      <c r="A1335" t="n">
        <v>226383</v>
      </c>
      <c r="B1335" t="s">
        <v>4889</v>
      </c>
      <c r="C1335" t="s">
        <v>163</v>
      </c>
      <c r="D1335" t="n">
        <v>33</v>
      </c>
      <c r="E1335" t="n">
        <v>48.7</v>
      </c>
      <c r="F1335" s="5" t="str">
        <f>=$K$5+$K$4*D1335</f>
      </c>
      <c r="G1335" s="5" t="str">
        <f>=E1335-F1335</f>
      </c>
    </row>
    <row r="1336">
      <c r="A1336" t="n">
        <v>226471</v>
      </c>
      <c r="B1336" t="s">
        <v>4893</v>
      </c>
      <c r="C1336" t="s">
        <v>163</v>
      </c>
      <c r="D1336" t="n">
        <v>37</v>
      </c>
      <c r="E1336" t="n">
        <v>53.4</v>
      </c>
      <c r="F1336" s="5" t="str">
        <f>=$K$5+$K$4*D1336</f>
      </c>
      <c r="G1336" s="5" t="str">
        <f>=E1336-F1336</f>
      </c>
    </row>
    <row r="1337">
      <c r="A1337" t="n">
        <v>226587</v>
      </c>
      <c r="B1337" t="s">
        <v>4896</v>
      </c>
      <c r="C1337" t="s">
        <v>163</v>
      </c>
      <c r="D1337" t="n">
        <v>45</v>
      </c>
      <c r="E1337" t="n">
        <v>38.6</v>
      </c>
      <c r="F1337" s="5" t="str">
        <f>=$K$5+$K$4*D1337</f>
      </c>
      <c r="G1337" s="5" t="str">
        <f>=E1337-F1337</f>
      </c>
    </row>
    <row r="1338">
      <c r="A1338" t="n">
        <v>226833</v>
      </c>
      <c r="B1338" t="s">
        <v>4899</v>
      </c>
      <c r="C1338" t="s">
        <v>149</v>
      </c>
      <c r="D1338" t="n">
        <v>40</v>
      </c>
      <c r="E1338" t="n">
        <v>41.3</v>
      </c>
      <c r="F1338" s="5" t="str">
        <f>=$K$5+$K$4*D1338</f>
      </c>
      <c r="G1338" s="5" t="str">
        <f>=E1338-F1338</f>
      </c>
    </row>
    <row r="1339">
      <c r="A1339" t="n">
        <v>227216</v>
      </c>
      <c r="B1339" t="s">
        <v>4910</v>
      </c>
      <c r="C1339" t="s">
        <v>149</v>
      </c>
      <c r="D1339" t="n">
        <v>36</v>
      </c>
      <c r="E1339" t="n">
        <v>59.6</v>
      </c>
      <c r="F1339" s="5" t="str">
        <f>=$K$5+$K$4*D1339</f>
      </c>
      <c r="G1339" s="5" t="str">
        <f>=E1339-F1339</f>
      </c>
    </row>
    <row r="1340">
      <c r="A1340" t="n">
        <v>227331</v>
      </c>
      <c r="B1340" t="s">
        <v>4920</v>
      </c>
      <c r="C1340" t="s">
        <v>163</v>
      </c>
      <c r="D1340" t="n">
        <v>57</v>
      </c>
      <c r="E1340" t="n">
        <v>42.4</v>
      </c>
      <c r="F1340" s="5" t="str">
        <f>=$K$5+$K$4*D1340</f>
      </c>
      <c r="G1340" s="5" t="str">
        <f>=E1340-F1340</f>
      </c>
    </row>
    <row r="1341">
      <c r="A1341" t="n">
        <v>227368</v>
      </c>
      <c r="B1341" t="s">
        <v>4921</v>
      </c>
      <c r="C1341" t="s">
        <v>149</v>
      </c>
      <c r="D1341" t="n">
        <v>64</v>
      </c>
      <c r="E1341" t="n">
        <v>49.3</v>
      </c>
      <c r="F1341" s="5" t="str">
        <f>=$K$5+$K$4*D1341</f>
      </c>
      <c r="G1341" s="5" t="str">
        <f>=E1341-F1341</f>
      </c>
    </row>
    <row r="1342">
      <c r="A1342" t="n">
        <v>227429</v>
      </c>
      <c r="B1342" t="s">
        <v>4928</v>
      </c>
      <c r="C1342" t="s">
        <v>163</v>
      </c>
      <c r="D1342" t="n">
        <v>70</v>
      </c>
      <c r="E1342" t="n">
        <v>38.1</v>
      </c>
      <c r="F1342" s="5" t="str">
        <f>=$K$5+$K$4*D1342</f>
      </c>
      <c r="G1342" s="5" t="str">
        <f>=E1342-F1342</f>
      </c>
    </row>
    <row r="1343">
      <c r="A1343" t="n">
        <v>227526</v>
      </c>
      <c r="B1343" t="s">
        <v>4929</v>
      </c>
      <c r="C1343" t="s">
        <v>149</v>
      </c>
      <c r="D1343" t="n">
        <v>62</v>
      </c>
      <c r="E1343" t="n">
        <v>43.2</v>
      </c>
      <c r="F1343" s="5" t="str">
        <f>=$K$5+$K$4*D1343</f>
      </c>
      <c r="G1343" s="5" t="str">
        <f>=E1343-F1343</f>
      </c>
    </row>
    <row r="1344">
      <c r="A1344" t="n">
        <v>227757</v>
      </c>
      <c r="B1344" t="s">
        <v>4934</v>
      </c>
      <c r="C1344" t="s">
        <v>163</v>
      </c>
      <c r="D1344" t="n">
        <v>16</v>
      </c>
      <c r="E1344" t="n">
        <v>95.7</v>
      </c>
      <c r="F1344" s="5" t="str">
        <f>=$K$5+$K$4*D1344</f>
      </c>
      <c r="G1344" s="5" t="str">
        <f>=E1344-F1344</f>
      </c>
    </row>
    <row r="1345">
      <c r="A1345" t="n">
        <v>227845</v>
      </c>
      <c r="B1345" t="s">
        <v>4935</v>
      </c>
      <c r="C1345" t="s">
        <v>163</v>
      </c>
      <c r="D1345" t="n">
        <v>39</v>
      </c>
      <c r="E1345" t="n">
        <v>64.2</v>
      </c>
      <c r="F1345" s="5" t="str">
        <f>=$K$5+$K$4*D1345</f>
      </c>
      <c r="G1345" s="5" t="str">
        <f>=E1345-F1345</f>
      </c>
    </row>
    <row r="1346">
      <c r="A1346" t="n">
        <v>227863</v>
      </c>
      <c r="B1346" t="s">
        <v>2683</v>
      </c>
      <c r="C1346" t="s">
        <v>163</v>
      </c>
      <c r="D1346" t="n">
        <v>38</v>
      </c>
      <c r="E1346" t="n">
        <v>68.6</v>
      </c>
      <c r="F1346" s="5" t="str">
        <f>=$K$5+$K$4*D1346</f>
      </c>
      <c r="G1346" s="5" t="str">
        <f>=E1346-F1346</f>
      </c>
    </row>
    <row r="1347">
      <c r="A1347" t="n">
        <v>227881</v>
      </c>
      <c r="B1347" t="s">
        <v>4937</v>
      </c>
      <c r="C1347" t="s">
        <v>149</v>
      </c>
      <c r="D1347" t="n">
        <v>40</v>
      </c>
      <c r="E1347" t="n">
        <v>55.1</v>
      </c>
      <c r="F1347" s="5" t="str">
        <f>=$K$5+$K$4*D1347</f>
      </c>
      <c r="G1347" s="5" t="str">
        <f>=E1347-F1347</f>
      </c>
    </row>
    <row r="1348">
      <c r="A1348" t="n">
        <v>228042</v>
      </c>
      <c r="B1348" t="s">
        <v>4940</v>
      </c>
      <c r="C1348" t="s">
        <v>163</v>
      </c>
      <c r="D1348" t="n">
        <v>44</v>
      </c>
      <c r="E1348" t="n">
        <v>43.1</v>
      </c>
      <c r="F1348" s="5" t="str">
        <f>=$K$5+$K$4*D1348</f>
      </c>
      <c r="G1348" s="5" t="str">
        <f>=E1348-F1348</f>
      </c>
    </row>
    <row r="1349">
      <c r="A1349" t="n">
        <v>228149</v>
      </c>
      <c r="B1349" t="s">
        <v>4943</v>
      </c>
      <c r="C1349" t="s">
        <v>163</v>
      </c>
      <c r="D1349" t="n">
        <v>42</v>
      </c>
      <c r="E1349" t="n">
        <v>58.8</v>
      </c>
      <c r="F1349" s="5" t="str">
        <f>=$K$5+$K$4*D1349</f>
      </c>
      <c r="G1349" s="5" t="str">
        <f>=E1349-F1349</f>
      </c>
    </row>
    <row r="1350">
      <c r="A1350" t="n">
        <v>228246</v>
      </c>
      <c r="B1350" t="s">
        <v>4952</v>
      </c>
      <c r="C1350" t="s">
        <v>163</v>
      </c>
      <c r="D1350" t="n">
        <v>12</v>
      </c>
      <c r="E1350" t="n">
        <v>83.3</v>
      </c>
      <c r="F1350" s="5" t="str">
        <f>=$K$5+$K$4*D1350</f>
      </c>
      <c r="G1350" s="5" t="str">
        <f>=E1350-F1350</f>
      </c>
    </row>
    <row r="1351">
      <c r="A1351" t="n">
        <v>228325</v>
      </c>
      <c r="B1351" t="s">
        <v>4956</v>
      </c>
      <c r="C1351" t="s">
        <v>163</v>
      </c>
      <c r="D1351" t="n">
        <v>49</v>
      </c>
      <c r="E1351" t="n">
        <v>42</v>
      </c>
      <c r="F1351" s="5" t="str">
        <f>=$K$5+$K$4*D1351</f>
      </c>
      <c r="G1351" s="5" t="str">
        <f>=E1351-F1351</f>
      </c>
    </row>
    <row r="1352">
      <c r="A1352" t="n">
        <v>228343</v>
      </c>
      <c r="B1352" t="s">
        <v>4958</v>
      </c>
      <c r="C1352" t="s">
        <v>163</v>
      </c>
      <c r="D1352" t="n">
        <v>23</v>
      </c>
      <c r="E1352" t="n">
        <v>69.3</v>
      </c>
      <c r="F1352" s="5" t="str">
        <f>=$K$5+$K$4*D1352</f>
      </c>
      <c r="G1352" s="5" t="str">
        <f>=E1352-F1352</f>
      </c>
    </row>
    <row r="1353">
      <c r="A1353" t="n">
        <v>228431</v>
      </c>
      <c r="B1353" t="s">
        <v>4959</v>
      </c>
      <c r="C1353" t="s">
        <v>149</v>
      </c>
      <c r="D1353" t="n">
        <v>37</v>
      </c>
      <c r="E1353" t="n">
        <v>51.7</v>
      </c>
      <c r="F1353" s="5" t="str">
        <f>=$K$5+$K$4*D1353</f>
      </c>
      <c r="G1353" s="5" t="str">
        <f>=E1353-F1353</f>
      </c>
    </row>
    <row r="1354">
      <c r="A1354" t="n">
        <v>228459</v>
      </c>
      <c r="B1354" t="s">
        <v>4961</v>
      </c>
      <c r="C1354" t="s">
        <v>149</v>
      </c>
      <c r="D1354" t="n">
        <v>36</v>
      </c>
      <c r="E1354" t="n">
        <v>56.2</v>
      </c>
      <c r="F1354" s="5" t="str">
        <f>=$K$5+$K$4*D1354</f>
      </c>
      <c r="G1354" s="5" t="str">
        <f>=E1354-F1354</f>
      </c>
    </row>
    <row r="1355">
      <c r="A1355" t="n">
        <v>228468</v>
      </c>
      <c r="B1355" t="s">
        <v>4962</v>
      </c>
      <c r="C1355" t="s">
        <v>163</v>
      </c>
      <c r="D1355" t="n">
        <v>39</v>
      </c>
      <c r="E1355" t="n">
        <v>38.8</v>
      </c>
      <c r="F1355" s="5" t="str">
        <f>=$K$5+$K$4*D1355</f>
      </c>
      <c r="G1355" s="5" t="str">
        <f>=E1355-F1355</f>
      </c>
    </row>
    <row r="1356">
      <c r="A1356" t="n">
        <v>228501</v>
      </c>
      <c r="B1356" t="s">
        <v>4965</v>
      </c>
      <c r="C1356" t="s">
        <v>149</v>
      </c>
      <c r="D1356" t="n">
        <v>52</v>
      </c>
      <c r="E1356" t="n">
        <v>27.4</v>
      </c>
      <c r="F1356" s="5" t="str">
        <f>=$K$5+$K$4*D1356</f>
      </c>
      <c r="G1356" s="5" t="str">
        <f>=E1356-F1356</f>
      </c>
    </row>
    <row r="1357">
      <c r="A1357" t="n">
        <v>228529</v>
      </c>
      <c r="B1357" t="s">
        <v>4967</v>
      </c>
      <c r="C1357" t="s">
        <v>149</v>
      </c>
      <c r="D1357" t="n">
        <v>37</v>
      </c>
      <c r="E1357" t="n">
        <v>51.2</v>
      </c>
      <c r="F1357" s="5" t="str">
        <f>=$K$5+$K$4*D1357</f>
      </c>
      <c r="G1357" s="5" t="str">
        <f>=E1357-F1357</f>
      </c>
    </row>
    <row r="1358">
      <c r="A1358" t="n">
        <v>228705</v>
      </c>
      <c r="B1358" t="s">
        <v>4976</v>
      </c>
      <c r="C1358" t="s">
        <v>149</v>
      </c>
      <c r="D1358" t="n">
        <v>55</v>
      </c>
      <c r="E1358" t="n">
        <v>45.6</v>
      </c>
      <c r="F1358" s="5" t="str">
        <f>=$K$5+$K$4*D1358</f>
      </c>
      <c r="G1358" s="5" t="str">
        <f>=E1358-F1358</f>
      </c>
    </row>
    <row r="1359">
      <c r="A1359" t="n">
        <v>228723</v>
      </c>
      <c r="B1359" t="s">
        <v>4978</v>
      </c>
      <c r="C1359" t="s">
        <v>149</v>
      </c>
      <c r="D1359" t="n">
        <v>19</v>
      </c>
      <c r="E1359" t="n">
        <v>83.8</v>
      </c>
      <c r="F1359" s="5" t="str">
        <f>=$K$5+$K$4*D1359</f>
      </c>
      <c r="G1359" s="5" t="str">
        <f>=E1359-F1359</f>
      </c>
    </row>
    <row r="1360">
      <c r="A1360" t="n">
        <v>228769</v>
      </c>
      <c r="B1360" t="s">
        <v>4980</v>
      </c>
      <c r="C1360" t="s">
        <v>149</v>
      </c>
      <c r="D1360" t="n">
        <v>40</v>
      </c>
      <c r="E1360" t="n">
        <v>56.5</v>
      </c>
      <c r="F1360" s="5" t="str">
        <f>=$K$5+$K$4*D1360</f>
      </c>
      <c r="G1360" s="5" t="str">
        <f>=E1360-F1360</f>
      </c>
    </row>
    <row r="1361">
      <c r="A1361" t="n">
        <v>228778</v>
      </c>
      <c r="B1361" t="s">
        <v>4981</v>
      </c>
      <c r="C1361" t="s">
        <v>149</v>
      </c>
      <c r="D1361" t="n">
        <v>25</v>
      </c>
      <c r="E1361" t="n">
        <v>87.6</v>
      </c>
      <c r="F1361" s="5" t="str">
        <f>=$K$5+$K$4*D1361</f>
      </c>
      <c r="G1361" s="5" t="str">
        <f>=E1361-F1361</f>
      </c>
    </row>
    <row r="1362">
      <c r="A1362" t="n">
        <v>228787</v>
      </c>
      <c r="B1362" t="s">
        <v>4982</v>
      </c>
      <c r="C1362" t="s">
        <v>149</v>
      </c>
      <c r="D1362" t="n">
        <v>30</v>
      </c>
      <c r="E1362" t="n">
        <v>70.8</v>
      </c>
      <c r="F1362" s="5" t="str">
        <f>=$K$5+$K$4*D1362</f>
      </c>
      <c r="G1362" s="5" t="str">
        <f>=E1362-F1362</f>
      </c>
    </row>
    <row r="1363">
      <c r="A1363" t="n">
        <v>228796</v>
      </c>
      <c r="B1363" t="s">
        <v>4984</v>
      </c>
      <c r="C1363" t="s">
        <v>149</v>
      </c>
      <c r="D1363" t="n">
        <v>61</v>
      </c>
      <c r="E1363" t="n">
        <v>45.9</v>
      </c>
      <c r="F1363" s="5" t="str">
        <f>=$K$5+$K$4*D1363</f>
      </c>
      <c r="G1363" s="5" t="str">
        <f>=E1363-F1363</f>
      </c>
    </row>
    <row r="1364">
      <c r="A1364" t="n">
        <v>228802</v>
      </c>
      <c r="B1364" t="s">
        <v>4985</v>
      </c>
      <c r="C1364" t="s">
        <v>149</v>
      </c>
      <c r="D1364" t="n">
        <v>38</v>
      </c>
      <c r="E1364" t="n">
        <v>46.8</v>
      </c>
      <c r="F1364" s="5" t="str">
        <f>=$K$5+$K$4*D1364</f>
      </c>
      <c r="G1364" s="5" t="str">
        <f>=E1364-F1364</f>
      </c>
    </row>
    <row r="1365">
      <c r="A1365" t="n">
        <v>228875</v>
      </c>
      <c r="B1365" t="s">
        <v>4988</v>
      </c>
      <c r="C1365" t="s">
        <v>163</v>
      </c>
      <c r="D1365" t="n">
        <v>13</v>
      </c>
      <c r="E1365" t="n">
        <v>85.5</v>
      </c>
      <c r="F1365" s="5" t="str">
        <f>=$K$5+$K$4*D1365</f>
      </c>
      <c r="G1365" s="5" t="str">
        <f>=E1365-F1365</f>
      </c>
    </row>
    <row r="1366">
      <c r="A1366" t="n">
        <v>228884</v>
      </c>
      <c r="B1366" t="s">
        <v>4989</v>
      </c>
      <c r="C1366" t="s">
        <v>163</v>
      </c>
      <c r="D1366" t="n">
        <v>85</v>
      </c>
      <c r="E1366" t="n">
        <v>10.3</v>
      </c>
      <c r="F1366" s="5" t="str">
        <f>=$K$5+$K$4*D1366</f>
      </c>
      <c r="G1366" s="5" t="str">
        <f>=E1366-F1366</f>
      </c>
    </row>
    <row r="1367">
      <c r="A1367" t="n">
        <v>228981</v>
      </c>
      <c r="B1367" t="s">
        <v>4991</v>
      </c>
      <c r="C1367" t="s">
        <v>163</v>
      </c>
      <c r="D1367" t="n">
        <v>38</v>
      </c>
      <c r="E1367" t="n">
        <v>55.2</v>
      </c>
      <c r="F1367" s="5" t="str">
        <f>=$K$5+$K$4*D1367</f>
      </c>
      <c r="G1367" s="5" t="str">
        <f>=E1367-F1367</f>
      </c>
    </row>
    <row r="1368">
      <c r="A1368" t="n">
        <v>229018</v>
      </c>
      <c r="B1368" t="s">
        <v>4992</v>
      </c>
      <c r="C1368" t="s">
        <v>149</v>
      </c>
      <c r="D1368" t="n">
        <v>36</v>
      </c>
      <c r="E1368" t="n">
        <v>43</v>
      </c>
      <c r="F1368" s="5" t="str">
        <f>=$K$5+$K$4*D1368</f>
      </c>
      <c r="G1368" s="5" t="str">
        <f>=E1368-F1368</f>
      </c>
    </row>
    <row r="1369">
      <c r="A1369" t="n">
        <v>229027</v>
      </c>
      <c r="B1369" t="s">
        <v>4993</v>
      </c>
      <c r="C1369" t="s">
        <v>149</v>
      </c>
      <c r="D1369" t="n">
        <v>42</v>
      </c>
      <c r="E1369" t="n">
        <v>51.2</v>
      </c>
      <c r="F1369" s="5" t="str">
        <f>=$K$5+$K$4*D1369</f>
      </c>
      <c r="G1369" s="5" t="str">
        <f>=E1369-F1369</f>
      </c>
    </row>
    <row r="1370">
      <c r="A1370" t="n">
        <v>229063</v>
      </c>
      <c r="B1370" t="s">
        <v>4994</v>
      </c>
      <c r="C1370" t="s">
        <v>149</v>
      </c>
      <c r="D1370" t="n">
        <v>71</v>
      </c>
      <c r="E1370" t="n">
        <v>19.9</v>
      </c>
      <c r="F1370" s="5" t="str">
        <f>=$K$5+$K$4*D1370</f>
      </c>
      <c r="G1370" s="5" t="str">
        <f>=E1370-F1370</f>
      </c>
    </row>
    <row r="1371">
      <c r="A1371" t="n">
        <v>229115</v>
      </c>
      <c r="B1371" t="s">
        <v>4995</v>
      </c>
      <c r="C1371" t="s">
        <v>149</v>
      </c>
      <c r="D1371" t="n">
        <v>26</v>
      </c>
      <c r="E1371" t="n">
        <v>64.4</v>
      </c>
      <c r="F1371" s="5" t="str">
        <f>=$K$5+$K$4*D1371</f>
      </c>
      <c r="G1371" s="5" t="str">
        <f>=E1371-F1371</f>
      </c>
    </row>
    <row r="1372">
      <c r="A1372" t="n">
        <v>229160</v>
      </c>
      <c r="B1372" t="s">
        <v>4996</v>
      </c>
      <c r="C1372" t="s">
        <v>163</v>
      </c>
      <c r="D1372" t="n">
        <v>41</v>
      </c>
      <c r="E1372" t="n">
        <v>32.4</v>
      </c>
      <c r="F1372" s="5" t="str">
        <f>=$K$5+$K$4*D1372</f>
      </c>
      <c r="G1372" s="5" t="str">
        <f>=E1372-F1372</f>
      </c>
    </row>
    <row r="1373">
      <c r="A1373" t="n">
        <v>229179</v>
      </c>
      <c r="B1373" t="s">
        <v>4997</v>
      </c>
      <c r="C1373" t="s">
        <v>149</v>
      </c>
      <c r="D1373" t="n">
        <v>40</v>
      </c>
      <c r="E1373" t="n">
        <v>44.2</v>
      </c>
      <c r="F1373" s="5" t="str">
        <f>=$K$5+$K$4*D1373</f>
      </c>
      <c r="G1373" s="5" t="str">
        <f>=E1373-F1373</f>
      </c>
    </row>
    <row r="1374">
      <c r="A1374" t="n">
        <v>229267</v>
      </c>
      <c r="B1374" t="s">
        <v>4998</v>
      </c>
      <c r="C1374" t="s">
        <v>163</v>
      </c>
      <c r="D1374" t="n">
        <v>16</v>
      </c>
      <c r="E1374" t="n">
        <v>81.9</v>
      </c>
      <c r="F1374" s="5" t="str">
        <f>=$K$5+$K$4*D1374</f>
      </c>
      <c r="G1374" s="5" t="str">
        <f>=E1374-F1374</f>
      </c>
    </row>
    <row r="1375">
      <c r="A1375" t="n">
        <v>229780</v>
      </c>
      <c r="B1375" t="s">
        <v>5009</v>
      </c>
      <c r="C1375" t="s">
        <v>163</v>
      </c>
      <c r="D1375" t="n">
        <v>40</v>
      </c>
      <c r="E1375" t="n">
        <v>19.2</v>
      </c>
      <c r="F1375" s="5" t="str">
        <f>=$K$5+$K$4*D1375</f>
      </c>
      <c r="G1375" s="5" t="str">
        <f>=E1375-F1375</f>
      </c>
    </row>
    <row r="1376">
      <c r="A1376" t="n">
        <v>229814</v>
      </c>
      <c r="B1376" t="s">
        <v>5012</v>
      </c>
      <c r="C1376" t="s">
        <v>149</v>
      </c>
      <c r="D1376" t="n">
        <v>39</v>
      </c>
      <c r="E1376" t="n">
        <v>47.3</v>
      </c>
      <c r="F1376" s="5" t="str">
        <f>=$K$5+$K$4*D1376</f>
      </c>
      <c r="G1376" s="5" t="str">
        <f>=E1376-F1376</f>
      </c>
    </row>
    <row r="1377">
      <c r="A1377" t="n">
        <v>229887</v>
      </c>
      <c r="B1377" t="s">
        <v>5018</v>
      </c>
      <c r="C1377" t="s">
        <v>163</v>
      </c>
      <c r="D1377" t="n">
        <v>77</v>
      </c>
      <c r="E1377" t="n">
        <v>20</v>
      </c>
      <c r="F1377" s="5" t="str">
        <f>=$K$5+$K$4*D1377</f>
      </c>
      <c r="G1377" s="5" t="str">
        <f>=E1377-F1377</f>
      </c>
    </row>
    <row r="1378">
      <c r="A1378" t="n">
        <v>230038</v>
      </c>
      <c r="B1378" t="s">
        <v>5022</v>
      </c>
      <c r="C1378" t="s">
        <v>163</v>
      </c>
      <c r="D1378" t="n">
        <v>32</v>
      </c>
      <c r="E1378" t="n">
        <v>82.2</v>
      </c>
      <c r="F1378" s="5" t="str">
        <f>=$K$5+$K$4*D1378</f>
      </c>
      <c r="G1378" s="5" t="str">
        <f>=E1378-F1378</f>
      </c>
    </row>
    <row r="1379">
      <c r="A1379" t="n">
        <v>230047</v>
      </c>
      <c r="B1379" t="s">
        <v>5024</v>
      </c>
      <c r="C1379" t="s">
        <v>163</v>
      </c>
      <c r="D1379" t="n">
        <v>30</v>
      </c>
      <c r="E1379" t="n">
        <v>47.8</v>
      </c>
      <c r="F1379" s="5" t="str">
        <f>=$K$5+$K$4*D1379</f>
      </c>
      <c r="G1379" s="5" t="str">
        <f>=E1379-F1379</f>
      </c>
    </row>
    <row r="1380">
      <c r="A1380" t="n">
        <v>230171</v>
      </c>
      <c r="B1380" t="s">
        <v>5031</v>
      </c>
      <c r="C1380" t="s">
        <v>149</v>
      </c>
      <c r="D1380" t="n">
        <v>22</v>
      </c>
      <c r="E1380" t="n">
        <v>24.2</v>
      </c>
      <c r="F1380" s="5" t="str">
        <f>=$K$5+$K$4*D1380</f>
      </c>
      <c r="G1380" s="5" t="str">
        <f>=E1380-F1380</f>
      </c>
    </row>
    <row r="1381">
      <c r="A1381" t="n">
        <v>230603</v>
      </c>
      <c r="B1381" t="s">
        <v>5045</v>
      </c>
      <c r="C1381" t="s">
        <v>149</v>
      </c>
      <c r="D1381" t="n">
        <v>24</v>
      </c>
      <c r="E1381" t="n">
        <v>50.5</v>
      </c>
      <c r="F1381" s="5" t="str">
        <f>=$K$5+$K$4*D1381</f>
      </c>
      <c r="G1381" s="5" t="str">
        <f>=E1381-F1381</f>
      </c>
    </row>
    <row r="1382">
      <c r="A1382" t="n">
        <v>230728</v>
      </c>
      <c r="B1382" t="s">
        <v>5048</v>
      </c>
      <c r="C1382" t="s">
        <v>149</v>
      </c>
      <c r="D1382" t="n">
        <v>26</v>
      </c>
      <c r="E1382" t="n">
        <v>55.4</v>
      </c>
      <c r="F1382" s="5" t="str">
        <f>=$K$5+$K$4*D1382</f>
      </c>
      <c r="G1382" s="5" t="str">
        <f>=E1382-F1382</f>
      </c>
    </row>
    <row r="1383">
      <c r="A1383" t="n">
        <v>230737</v>
      </c>
      <c r="B1383" t="s">
        <v>5049</v>
      </c>
      <c r="C1383" t="s">
        <v>149</v>
      </c>
      <c r="D1383" t="n">
        <v>23</v>
      </c>
      <c r="E1383" t="n">
        <v>37</v>
      </c>
      <c r="F1383" s="5" t="str">
        <f>=$K$5+$K$4*D1383</f>
      </c>
      <c r="G1383" s="5" t="str">
        <f>=E1383-F1383</f>
      </c>
    </row>
    <row r="1384">
      <c r="A1384" t="n">
        <v>230764</v>
      </c>
      <c r="B1384" t="s">
        <v>5052</v>
      </c>
      <c r="C1384" t="s">
        <v>149</v>
      </c>
      <c r="D1384" t="n">
        <v>20</v>
      </c>
      <c r="E1384" t="n">
        <v>63.9</v>
      </c>
      <c r="F1384" s="5" t="str">
        <f>=$K$5+$K$4*D1384</f>
      </c>
      <c r="G1384" s="5" t="str">
        <f>=E1384-F1384</f>
      </c>
    </row>
    <row r="1385">
      <c r="A1385" t="n">
        <v>230782</v>
      </c>
      <c r="B1385" t="s">
        <v>5053</v>
      </c>
      <c r="C1385" t="s">
        <v>149</v>
      </c>
      <c r="D1385" t="n">
        <v>16</v>
      </c>
      <c r="E1385" t="n">
        <v>46</v>
      </c>
      <c r="F1385" s="5" t="str">
        <f>=$K$5+$K$4*D1385</f>
      </c>
      <c r="G1385" s="5" t="str">
        <f>=E1385-F1385</f>
      </c>
    </row>
    <row r="1386">
      <c r="A1386" t="n">
        <v>230807</v>
      </c>
      <c r="B1386" t="s">
        <v>5054</v>
      </c>
      <c r="C1386" t="s">
        <v>163</v>
      </c>
      <c r="D1386" t="n">
        <v>25</v>
      </c>
      <c r="E1386" t="n">
        <v>69.4</v>
      </c>
      <c r="F1386" s="5" t="str">
        <f>=$K$5+$K$4*D1386</f>
      </c>
      <c r="G1386" s="5" t="str">
        <f>=E1386-F1386</f>
      </c>
    </row>
    <row r="1387">
      <c r="A1387" t="n">
        <v>230816</v>
      </c>
      <c r="B1387" t="s">
        <v>5055</v>
      </c>
      <c r="C1387" t="s">
        <v>163</v>
      </c>
      <c r="D1387" t="n">
        <v>21</v>
      </c>
      <c r="E1387" t="n">
        <v>66.7</v>
      </c>
      <c r="F1387" s="5" t="str">
        <f>=$K$5+$K$4*D1387</f>
      </c>
      <c r="G1387" s="5" t="str">
        <f>=E1387-F1387</f>
      </c>
    </row>
    <row r="1388">
      <c r="A1388" t="n">
        <v>230852</v>
      </c>
      <c r="B1388" t="s">
        <v>5058</v>
      </c>
      <c r="C1388" t="s">
        <v>163</v>
      </c>
      <c r="D1388" t="n">
        <v>23</v>
      </c>
      <c r="E1388" t="n">
        <v>63</v>
      </c>
      <c r="F1388" s="5" t="str">
        <f>=$K$5+$K$4*D1388</f>
      </c>
      <c r="G1388" s="5" t="str">
        <f>=E1388-F1388</f>
      </c>
    </row>
    <row r="1389">
      <c r="A1389" t="n">
        <v>230959</v>
      </c>
      <c r="B1389" t="s">
        <v>5063</v>
      </c>
      <c r="C1389" t="s">
        <v>163</v>
      </c>
      <c r="D1389" t="n">
        <v>17</v>
      </c>
      <c r="E1389" t="n">
        <v>92.6</v>
      </c>
      <c r="F1389" s="5" t="str">
        <f>=$K$5+$K$4*D1389</f>
      </c>
      <c r="G1389" s="5" t="str">
        <f>=E1389-F1389</f>
      </c>
    </row>
    <row r="1390">
      <c r="A1390" t="n">
        <v>230995</v>
      </c>
      <c r="B1390" t="s">
        <v>5065</v>
      </c>
      <c r="C1390" t="s">
        <v>163</v>
      </c>
      <c r="D1390" t="n">
        <v>24</v>
      </c>
      <c r="E1390" t="n">
        <v>61</v>
      </c>
      <c r="F1390" s="5" t="str">
        <f>=$K$5+$K$4*D1390</f>
      </c>
      <c r="G1390" s="5" t="str">
        <f>=E1390-F1390</f>
      </c>
    </row>
    <row r="1391">
      <c r="A1391" t="n">
        <v>231059</v>
      </c>
      <c r="B1391" t="s">
        <v>5067</v>
      </c>
      <c r="C1391" t="s">
        <v>163</v>
      </c>
      <c r="D1391" t="n">
        <v>18</v>
      </c>
      <c r="E1391" t="n">
        <v>68.9</v>
      </c>
      <c r="F1391" s="5" t="str">
        <f>=$K$5+$K$4*D1391</f>
      </c>
      <c r="G1391" s="5" t="str">
        <f>=E1391-F1391</f>
      </c>
    </row>
    <row r="1392">
      <c r="A1392" t="n">
        <v>231165</v>
      </c>
      <c r="B1392" t="s">
        <v>5074</v>
      </c>
      <c r="C1392" t="s">
        <v>149</v>
      </c>
      <c r="D1392" t="n">
        <v>31</v>
      </c>
      <c r="E1392" t="n">
        <v>45</v>
      </c>
      <c r="F1392" s="5" t="str">
        <f>=$K$5+$K$4*D1392</f>
      </c>
      <c r="G1392" s="5" t="str">
        <f>=E1392-F1392</f>
      </c>
    </row>
    <row r="1393">
      <c r="A1393" t="n">
        <v>231174</v>
      </c>
      <c r="B1393" t="s">
        <v>5075</v>
      </c>
      <c r="C1393" t="s">
        <v>149</v>
      </c>
      <c r="D1393" t="n">
        <v>13</v>
      </c>
      <c r="E1393" t="n">
        <v>78.6</v>
      </c>
      <c r="F1393" s="5" t="str">
        <f>=$K$5+$K$4*D1393</f>
      </c>
      <c r="G1393" s="5" t="str">
        <f>=E1393-F1393</f>
      </c>
    </row>
    <row r="1394">
      <c r="A1394" t="n">
        <v>231420</v>
      </c>
      <c r="B1394" t="s">
        <v>5081</v>
      </c>
      <c r="C1394" t="s">
        <v>163</v>
      </c>
      <c r="D1394" t="n">
        <v>39</v>
      </c>
      <c r="E1394" t="n">
        <v>43.6</v>
      </c>
      <c r="F1394" s="5" t="str">
        <f>=$K$5+$K$4*D1394</f>
      </c>
      <c r="G1394" s="5" t="str">
        <f>=E1394-F1394</f>
      </c>
    </row>
    <row r="1395">
      <c r="A1395" t="n">
        <v>231554</v>
      </c>
      <c r="B1395" t="s">
        <v>5083</v>
      </c>
      <c r="C1395" t="s">
        <v>163</v>
      </c>
      <c r="D1395" t="n">
        <v>46</v>
      </c>
      <c r="E1395" t="n">
        <v>27.1</v>
      </c>
      <c r="F1395" s="5" t="str">
        <f>=$K$5+$K$4*D1395</f>
      </c>
      <c r="G1395" s="5" t="str">
        <f>=E1395-F1395</f>
      </c>
    </row>
    <row r="1396">
      <c r="A1396" t="n">
        <v>231581</v>
      </c>
      <c r="B1396" t="s">
        <v>5085</v>
      </c>
      <c r="C1396" t="s">
        <v>163</v>
      </c>
      <c r="D1396" t="n">
        <v>29</v>
      </c>
      <c r="E1396" t="n">
        <v>49.4</v>
      </c>
      <c r="F1396" s="5" t="str">
        <f>=$K$5+$K$4*D1396</f>
      </c>
      <c r="G1396" s="5" t="str">
        <f>=E1396-F1396</f>
      </c>
    </row>
    <row r="1397">
      <c r="A1397" t="n">
        <v>231624</v>
      </c>
      <c r="B1397" t="s">
        <v>5086</v>
      </c>
      <c r="C1397" t="s">
        <v>149</v>
      </c>
      <c r="D1397" t="n">
        <v>12</v>
      </c>
      <c r="E1397" t="n">
        <v>91</v>
      </c>
      <c r="F1397" s="5" t="str">
        <f>=$K$5+$K$4*D1397</f>
      </c>
      <c r="G1397" s="5" t="str">
        <f>=E1397-F1397</f>
      </c>
    </row>
    <row r="1398">
      <c r="A1398" t="n">
        <v>231651</v>
      </c>
      <c r="B1398" t="s">
        <v>5087</v>
      </c>
      <c r="C1398" t="s">
        <v>163</v>
      </c>
      <c r="D1398" t="n">
        <v>48</v>
      </c>
      <c r="E1398" t="n">
        <v>53.5</v>
      </c>
      <c r="F1398" s="5" t="str">
        <f>=$K$5+$K$4*D1398</f>
      </c>
      <c r="G1398" s="5" t="str">
        <f>=E1398-F1398</f>
      </c>
    </row>
    <row r="1399">
      <c r="A1399" t="n">
        <v>231712</v>
      </c>
      <c r="B1399" t="s">
        <v>5090</v>
      </c>
      <c r="C1399" t="s">
        <v>149</v>
      </c>
      <c r="D1399" t="n">
        <v>15</v>
      </c>
      <c r="E1399" t="n">
        <v>75.1</v>
      </c>
      <c r="F1399" s="5" t="str">
        <f>=$K$5+$K$4*D1399</f>
      </c>
      <c r="G1399" s="5" t="str">
        <f>=E1399-F1399</f>
      </c>
    </row>
    <row r="1400">
      <c r="A1400" t="n">
        <v>232025</v>
      </c>
      <c r="B1400" t="s">
        <v>5098</v>
      </c>
      <c r="C1400" t="s">
        <v>163</v>
      </c>
      <c r="D1400" t="n">
        <v>41</v>
      </c>
      <c r="E1400" t="n">
        <v>53.8</v>
      </c>
      <c r="F1400" s="5" t="str">
        <f>=$K$5+$K$4*D1400</f>
      </c>
      <c r="G1400" s="5" t="str">
        <f>=E1400-F1400</f>
      </c>
    </row>
    <row r="1401">
      <c r="A1401" t="n">
        <v>232043</v>
      </c>
      <c r="B1401" t="s">
        <v>5100</v>
      </c>
      <c r="C1401" t="s">
        <v>163</v>
      </c>
      <c r="D1401" t="n">
        <v>27</v>
      </c>
      <c r="E1401" t="n">
        <v>47.1</v>
      </c>
      <c r="F1401" s="5" t="str">
        <f>=$K$5+$K$4*D1401</f>
      </c>
      <c r="G1401" s="5" t="str">
        <f>=E1401-F1401</f>
      </c>
    </row>
    <row r="1402">
      <c r="A1402" t="n">
        <v>232089</v>
      </c>
      <c r="B1402" t="s">
        <v>5104</v>
      </c>
      <c r="C1402" t="s">
        <v>163</v>
      </c>
      <c r="D1402" t="n">
        <v>47</v>
      </c>
      <c r="E1402" t="n">
        <v>28.9</v>
      </c>
      <c r="F1402" s="5" t="str">
        <f>=$K$5+$K$4*D1402</f>
      </c>
      <c r="G1402" s="5" t="str">
        <f>=E1402-F1402</f>
      </c>
    </row>
    <row r="1403">
      <c r="A1403" t="n">
        <v>232186</v>
      </c>
      <c r="B1403" t="s">
        <v>5106</v>
      </c>
      <c r="C1403" t="s">
        <v>149</v>
      </c>
      <c r="D1403" t="n">
        <v>30</v>
      </c>
      <c r="E1403" t="n">
        <v>69.3</v>
      </c>
      <c r="F1403" s="5" t="str">
        <f>=$K$5+$K$4*D1403</f>
      </c>
      <c r="G1403" s="5" t="str">
        <f>=E1403-F1403</f>
      </c>
    </row>
    <row r="1404">
      <c r="A1404" t="n">
        <v>232256</v>
      </c>
      <c r="B1404" t="s">
        <v>5110</v>
      </c>
      <c r="C1404" t="s">
        <v>163</v>
      </c>
      <c r="D1404" t="n">
        <v>22</v>
      </c>
      <c r="E1404" t="n">
        <v>65.3</v>
      </c>
      <c r="F1404" s="5" t="str">
        <f>=$K$5+$K$4*D1404</f>
      </c>
      <c r="G1404" s="5" t="str">
        <f>=E1404-F1404</f>
      </c>
    </row>
    <row r="1405">
      <c r="A1405" t="n">
        <v>232265</v>
      </c>
      <c r="B1405" t="s">
        <v>5112</v>
      </c>
      <c r="C1405" t="s">
        <v>163</v>
      </c>
      <c r="D1405" t="n">
        <v>38</v>
      </c>
      <c r="E1405" t="n">
        <v>55.7</v>
      </c>
      <c r="F1405" s="5" t="str">
        <f>=$K$5+$K$4*D1405</f>
      </c>
      <c r="G1405" s="5" t="str">
        <f>=E1405-F1405</f>
      </c>
    </row>
    <row r="1406">
      <c r="A1406" t="n">
        <v>232308</v>
      </c>
      <c r="B1406" t="s">
        <v>5114</v>
      </c>
      <c r="C1406" t="s">
        <v>163</v>
      </c>
      <c r="D1406" t="n">
        <v>33</v>
      </c>
      <c r="E1406" t="n">
        <v>67.7</v>
      </c>
      <c r="F1406" s="5" t="str">
        <f>=$K$5+$K$4*D1406</f>
      </c>
      <c r="G1406" s="5" t="str">
        <f>=E1406-F1406</f>
      </c>
    </row>
    <row r="1407">
      <c r="A1407" t="n">
        <v>232423</v>
      </c>
      <c r="B1407" t="s">
        <v>5116</v>
      </c>
      <c r="C1407" t="s">
        <v>149</v>
      </c>
      <c r="D1407" t="n">
        <v>17</v>
      </c>
      <c r="E1407" t="n">
        <v>80.9</v>
      </c>
      <c r="F1407" s="5" t="str">
        <f>=$K$5+$K$4*D1407</f>
      </c>
      <c r="G1407" s="5" t="str">
        <f>=E1407-F1407</f>
      </c>
    </row>
    <row r="1408">
      <c r="A1408" t="n">
        <v>232557</v>
      </c>
      <c r="B1408" t="s">
        <v>5118</v>
      </c>
      <c r="C1408" t="s">
        <v>163</v>
      </c>
      <c r="D1408" t="n">
        <v>39</v>
      </c>
      <c r="E1408" t="n">
        <v>65.5</v>
      </c>
      <c r="F1408" s="5" t="str">
        <f>=$K$5+$K$4*D1408</f>
      </c>
      <c r="G1408" s="5" t="str">
        <f>=E1408-F1408</f>
      </c>
    </row>
    <row r="1409">
      <c r="A1409" t="n">
        <v>232566</v>
      </c>
      <c r="B1409" t="s">
        <v>5119</v>
      </c>
      <c r="C1409" t="s">
        <v>149</v>
      </c>
      <c r="D1409" t="n">
        <v>26</v>
      </c>
      <c r="E1409" t="n">
        <v>61.6</v>
      </c>
      <c r="F1409" s="5" t="str">
        <f>=$K$5+$K$4*D1409</f>
      </c>
      <c r="G1409" s="5" t="str">
        <f>=E1409-F1409</f>
      </c>
    </row>
    <row r="1410">
      <c r="A1410" t="n">
        <v>232609</v>
      </c>
      <c r="B1410" t="s">
        <v>5122</v>
      </c>
      <c r="C1410" t="s">
        <v>163</v>
      </c>
      <c r="D1410" t="n">
        <v>27</v>
      </c>
      <c r="E1410" t="n">
        <v>61.6</v>
      </c>
      <c r="F1410" s="5" t="str">
        <f>=$K$5+$K$4*D1410</f>
      </c>
      <c r="G1410" s="5" t="str">
        <f>=E1410-F1410</f>
      </c>
    </row>
    <row r="1411">
      <c r="A1411" t="n">
        <v>232672</v>
      </c>
      <c r="B1411" t="s">
        <v>5124</v>
      </c>
      <c r="C1411" t="s">
        <v>163</v>
      </c>
      <c r="D1411" t="n">
        <v>48</v>
      </c>
      <c r="E1411" t="n">
        <v>55.7</v>
      </c>
      <c r="F1411" s="5" t="str">
        <f>=$K$5+$K$4*D1411</f>
      </c>
      <c r="G1411" s="5" t="str">
        <f>=E1411-F1411</f>
      </c>
    </row>
    <row r="1412">
      <c r="A1412" t="n">
        <v>232681</v>
      </c>
      <c r="B1412" t="s">
        <v>5126</v>
      </c>
      <c r="C1412" t="s">
        <v>149</v>
      </c>
      <c r="D1412" t="n">
        <v>20</v>
      </c>
      <c r="E1412" t="n">
        <v>67.4</v>
      </c>
      <c r="F1412" s="5" t="str">
        <f>=$K$5+$K$4*D1412</f>
      </c>
      <c r="G1412" s="5" t="str">
        <f>=E1412-F1412</f>
      </c>
    </row>
    <row r="1413">
      <c r="A1413" t="n">
        <v>232706</v>
      </c>
      <c r="B1413" t="s">
        <v>5128</v>
      </c>
      <c r="C1413" t="s">
        <v>163</v>
      </c>
      <c r="D1413" t="n">
        <v>22</v>
      </c>
      <c r="E1413" t="n">
        <v>57.9</v>
      </c>
      <c r="F1413" s="5" t="str">
        <f>=$K$5+$K$4*D1413</f>
      </c>
      <c r="G1413" s="5" t="str">
        <f>=E1413-F1413</f>
      </c>
    </row>
    <row r="1414">
      <c r="A1414" t="n">
        <v>232937</v>
      </c>
      <c r="B1414" t="s">
        <v>5136</v>
      </c>
      <c r="C1414" t="s">
        <v>149</v>
      </c>
      <c r="D1414" t="n">
        <v>62</v>
      </c>
      <c r="E1414" t="n">
        <v>32.8</v>
      </c>
      <c r="F1414" s="5" t="str">
        <f>=$K$5+$K$4*D1414</f>
      </c>
      <c r="G1414" s="5" t="str">
        <f>=E1414-F1414</f>
      </c>
    </row>
    <row r="1415">
      <c r="A1415" t="n">
        <v>232982</v>
      </c>
      <c r="B1415" t="s">
        <v>5139</v>
      </c>
      <c r="C1415" t="s">
        <v>149</v>
      </c>
      <c r="D1415" t="n">
        <v>37</v>
      </c>
      <c r="E1415" t="n">
        <v>44.4</v>
      </c>
      <c r="F1415" s="5" t="str">
        <f>=$K$5+$K$4*D1415</f>
      </c>
      <c r="G1415" s="5" t="str">
        <f>=E1415-F1415</f>
      </c>
    </row>
    <row r="1416">
      <c r="A1416" t="n">
        <v>233277</v>
      </c>
      <c r="B1416" t="s">
        <v>5147</v>
      </c>
      <c r="C1416" t="s">
        <v>149</v>
      </c>
      <c r="D1416" t="n">
        <v>35</v>
      </c>
      <c r="E1416" t="n">
        <v>49.6</v>
      </c>
      <c r="F1416" s="5" t="str">
        <f>=$K$5+$K$4*D1416</f>
      </c>
      <c r="G1416" s="5" t="str">
        <f>=E1416-F1416</f>
      </c>
    </row>
    <row r="1417">
      <c r="A1417" t="n">
        <v>233295</v>
      </c>
      <c r="B1417" t="s">
        <v>5150</v>
      </c>
      <c r="C1417" t="s">
        <v>163</v>
      </c>
      <c r="D1417" t="n">
        <v>20</v>
      </c>
      <c r="E1417" t="n">
        <v>74.6</v>
      </c>
      <c r="F1417" s="5" t="str">
        <f>=$K$5+$K$4*D1417</f>
      </c>
      <c r="G1417" s="5" t="str">
        <f>=E1417-F1417</f>
      </c>
    </row>
    <row r="1418">
      <c r="A1418" t="n">
        <v>233301</v>
      </c>
      <c r="B1418" t="s">
        <v>5151</v>
      </c>
      <c r="C1418" t="s">
        <v>163</v>
      </c>
      <c r="D1418" t="n">
        <v>41</v>
      </c>
      <c r="E1418" t="n">
        <v>51.5</v>
      </c>
      <c r="F1418" s="5" t="str">
        <f>=$K$5+$K$4*D1418</f>
      </c>
      <c r="G1418" s="5" t="str">
        <f>=E1418-F1418</f>
      </c>
    </row>
    <row r="1419">
      <c r="A1419" t="n">
        <v>233374</v>
      </c>
      <c r="B1419" t="s">
        <v>5158</v>
      </c>
      <c r="C1419" t="s">
        <v>163</v>
      </c>
      <c r="D1419" t="n">
        <v>18</v>
      </c>
      <c r="E1419" t="n">
        <v>87.8</v>
      </c>
      <c r="F1419" s="5" t="str">
        <f>=$K$5+$K$4*D1419</f>
      </c>
      <c r="G1419" s="5" t="str">
        <f>=E1419-F1419</f>
      </c>
    </row>
    <row r="1420">
      <c r="A1420" t="n">
        <v>233426</v>
      </c>
      <c r="B1420" t="s">
        <v>5160</v>
      </c>
      <c r="C1420" t="s">
        <v>163</v>
      </c>
      <c r="D1420" t="n">
        <v>24</v>
      </c>
      <c r="E1420" t="n">
        <v>65.9</v>
      </c>
      <c r="F1420" s="5" t="str">
        <f>=$K$5+$K$4*D1420</f>
      </c>
      <c r="G1420" s="5" t="str">
        <f>=E1420-F1420</f>
      </c>
    </row>
    <row r="1421">
      <c r="A1421" t="n">
        <v>233541</v>
      </c>
      <c r="B1421" t="s">
        <v>5162</v>
      </c>
      <c r="C1421" t="s">
        <v>163</v>
      </c>
      <c r="D1421" t="n">
        <v>19</v>
      </c>
      <c r="E1421" t="n">
        <v>70.3</v>
      </c>
      <c r="F1421" s="5" t="str">
        <f>=$K$5+$K$4*D1421</f>
      </c>
      <c r="G1421" s="5" t="str">
        <f>=E1421-F1421</f>
      </c>
    </row>
    <row r="1422">
      <c r="A1422" t="n">
        <v>233611</v>
      </c>
      <c r="B1422" t="s">
        <v>5166</v>
      </c>
      <c r="C1422" t="s">
        <v>163</v>
      </c>
      <c r="D1422" t="n">
        <v>43</v>
      </c>
      <c r="E1422" t="n">
        <v>38.3</v>
      </c>
      <c r="F1422" s="5" t="str">
        <f>=$K$5+$K$4*D1422</f>
      </c>
      <c r="G1422" s="5" t="str">
        <f>=E1422-F1422</f>
      </c>
    </row>
    <row r="1423">
      <c r="A1423" t="n">
        <v>233718</v>
      </c>
      <c r="B1423" t="s">
        <v>5174</v>
      </c>
      <c r="C1423" t="s">
        <v>163</v>
      </c>
      <c r="D1423" t="n">
        <v>31</v>
      </c>
      <c r="E1423" t="n">
        <v>48.1</v>
      </c>
      <c r="F1423" s="5" t="str">
        <f>=$K$5+$K$4*D1423</f>
      </c>
      <c r="G1423" s="5" t="str">
        <f>=E1423-F1423</f>
      </c>
    </row>
    <row r="1424">
      <c r="A1424" t="n">
        <v>233897</v>
      </c>
      <c r="B1424" t="s">
        <v>5179</v>
      </c>
      <c r="C1424" t="s">
        <v>149</v>
      </c>
      <c r="D1424" t="n">
        <v>33</v>
      </c>
      <c r="E1424" t="n">
        <v>49.8</v>
      </c>
      <c r="F1424" s="5" t="str">
        <f>=$K$5+$K$4*D1424</f>
      </c>
      <c r="G1424" s="5" t="str">
        <f>=E1424-F1424</f>
      </c>
    </row>
    <row r="1425">
      <c r="A1425" t="n">
        <v>233921</v>
      </c>
      <c r="B1425" t="s">
        <v>5183</v>
      </c>
      <c r="C1425" t="s">
        <v>149</v>
      </c>
      <c r="D1425" t="n">
        <v>15</v>
      </c>
      <c r="E1425" t="n">
        <v>86.4</v>
      </c>
      <c r="F1425" s="5" t="str">
        <f>=$K$5+$K$4*D1425</f>
      </c>
      <c r="G1425" s="5" t="str">
        <f>=E1425-F1425</f>
      </c>
    </row>
    <row r="1426">
      <c r="A1426" t="n">
        <v>234030</v>
      </c>
      <c r="B1426" t="s">
        <v>5186</v>
      </c>
      <c r="C1426" t="s">
        <v>149</v>
      </c>
      <c r="D1426" t="n">
        <v>30</v>
      </c>
      <c r="E1426" t="n">
        <v>65.4</v>
      </c>
      <c r="F1426" s="5" t="str">
        <f>=$K$5+$K$4*D1426</f>
      </c>
      <c r="G1426" s="5" t="str">
        <f>=E1426-F1426</f>
      </c>
    </row>
    <row r="1427">
      <c r="A1427" t="n">
        <v>234076</v>
      </c>
      <c r="B1427" t="s">
        <v>5187</v>
      </c>
      <c r="C1427" t="s">
        <v>149</v>
      </c>
      <c r="D1427" t="n">
        <v>14</v>
      </c>
      <c r="E1427" t="n">
        <v>95.3</v>
      </c>
      <c r="F1427" s="5" t="str">
        <f>=$K$5+$K$4*D1427</f>
      </c>
      <c r="G1427" s="5" t="str">
        <f>=E1427-F1427</f>
      </c>
    </row>
    <row r="1428">
      <c r="A1428" t="n">
        <v>234085</v>
      </c>
      <c r="B1428" t="s">
        <v>5188</v>
      </c>
      <c r="C1428" t="s">
        <v>149</v>
      </c>
      <c r="D1428" t="n">
        <v>16</v>
      </c>
      <c r="E1428" t="n">
        <v>81.8</v>
      </c>
      <c r="F1428" s="5" t="str">
        <f>=$K$5+$K$4*D1428</f>
      </c>
      <c r="G1428" s="5" t="str">
        <f>=E1428-F1428</f>
      </c>
    </row>
    <row r="1429">
      <c r="A1429" t="n">
        <v>234137</v>
      </c>
      <c r="B1429" t="s">
        <v>5190</v>
      </c>
      <c r="C1429" t="s">
        <v>163</v>
      </c>
      <c r="D1429" t="n">
        <v>79</v>
      </c>
      <c r="E1429" t="n">
        <v>21.7</v>
      </c>
      <c r="F1429" s="5" t="str">
        <f>=$K$5+$K$4*D1429</f>
      </c>
      <c r="G1429" s="5" t="str">
        <f>=E1429-F1429</f>
      </c>
    </row>
    <row r="1430">
      <c r="A1430" t="n">
        <v>234155</v>
      </c>
      <c r="B1430" t="s">
        <v>5191</v>
      </c>
      <c r="C1430" t="s">
        <v>149</v>
      </c>
      <c r="D1430" t="n">
        <v>71</v>
      </c>
      <c r="E1430" t="n">
        <v>40.7</v>
      </c>
      <c r="F1430" s="5" t="str">
        <f>=$K$5+$K$4*D1430</f>
      </c>
      <c r="G1430" s="5" t="str">
        <f>=E1430-F1430</f>
      </c>
    </row>
    <row r="1431">
      <c r="A1431" t="n">
        <v>234164</v>
      </c>
      <c r="B1431" t="s">
        <v>5193</v>
      </c>
      <c r="C1431" t="s">
        <v>163</v>
      </c>
      <c r="D1431" t="n">
        <v>51</v>
      </c>
      <c r="E1431" t="n">
        <v>41.3</v>
      </c>
      <c r="F1431" s="5" t="str">
        <f>=$K$5+$K$4*D1431</f>
      </c>
      <c r="G1431" s="5" t="str">
        <f>=E1431-F1431</f>
      </c>
    </row>
    <row r="1432">
      <c r="A1432" t="n">
        <v>234173</v>
      </c>
      <c r="B1432" t="s">
        <v>5194</v>
      </c>
      <c r="C1432" t="s">
        <v>163</v>
      </c>
      <c r="D1432" t="n">
        <v>26</v>
      </c>
      <c r="E1432" t="n">
        <v>49.1</v>
      </c>
      <c r="F1432" s="5" t="str">
        <f>=$K$5+$K$4*D1432</f>
      </c>
      <c r="G1432" s="5" t="str">
        <f>=E1432-F1432</f>
      </c>
    </row>
    <row r="1433">
      <c r="A1433" t="n">
        <v>234207</v>
      </c>
      <c r="B1433" t="s">
        <v>5195</v>
      </c>
      <c r="C1433" t="s">
        <v>163</v>
      </c>
      <c r="D1433" t="n">
        <v>11</v>
      </c>
      <c r="E1433" t="n">
        <v>94.9</v>
      </c>
      <c r="F1433" s="5" t="str">
        <f>=$K$5+$K$4*D1433</f>
      </c>
      <c r="G1433" s="5" t="str">
        <f>=E1433-F1433</f>
      </c>
    </row>
    <row r="1434">
      <c r="A1434" t="n">
        <v>234827</v>
      </c>
      <c r="B1434" t="s">
        <v>5204</v>
      </c>
      <c r="C1434" t="s">
        <v>149</v>
      </c>
      <c r="D1434" t="n">
        <v>31</v>
      </c>
      <c r="E1434" t="n">
        <v>49.9</v>
      </c>
      <c r="F1434" s="5" t="str">
        <f>=$K$5+$K$4*D1434</f>
      </c>
      <c r="G1434" s="5" t="str">
        <f>=E1434-F1434</f>
      </c>
    </row>
    <row r="1435">
      <c r="A1435" t="n">
        <v>235024</v>
      </c>
      <c r="B1435" t="s">
        <v>5216</v>
      </c>
      <c r="C1435" t="s">
        <v>163</v>
      </c>
      <c r="D1435" t="n">
        <v>30</v>
      </c>
      <c r="E1435" t="n">
        <v>52</v>
      </c>
      <c r="F1435" s="5" t="str">
        <f>=$K$5+$K$4*D1435</f>
      </c>
      <c r="G1435" s="5" t="str">
        <f>=E1435-F1435</f>
      </c>
    </row>
    <row r="1436">
      <c r="A1436" t="n">
        <v>235097</v>
      </c>
      <c r="B1436" t="s">
        <v>5218</v>
      </c>
      <c r="C1436" t="s">
        <v>149</v>
      </c>
      <c r="D1436" t="n">
        <v>35</v>
      </c>
      <c r="E1436" t="n">
        <v>47.2</v>
      </c>
      <c r="F1436" s="5" t="str">
        <f>=$K$5+$K$4*D1436</f>
      </c>
      <c r="G1436" s="5" t="str">
        <f>=E1436-F1436</f>
      </c>
    </row>
    <row r="1437">
      <c r="A1437" t="n">
        <v>235167</v>
      </c>
      <c r="B1437" t="s">
        <v>5224</v>
      </c>
      <c r="C1437" t="s">
        <v>149</v>
      </c>
      <c r="D1437" t="n">
        <v>41</v>
      </c>
      <c r="E1437" t="n">
        <v>43.6</v>
      </c>
      <c r="F1437" s="5" t="str">
        <f>=$K$5+$K$4*D1437</f>
      </c>
      <c r="G1437" s="5" t="str">
        <f>=E1437-F1437</f>
      </c>
    </row>
    <row r="1438">
      <c r="A1438" t="n">
        <v>235316</v>
      </c>
      <c r="B1438" t="s">
        <v>5229</v>
      </c>
      <c r="C1438" t="s">
        <v>163</v>
      </c>
      <c r="D1438" t="n">
        <v>13</v>
      </c>
      <c r="E1438" t="n">
        <v>86.9</v>
      </c>
      <c r="F1438" s="5" t="str">
        <f>=$K$5+$K$4*D1438</f>
      </c>
      <c r="G1438" s="5" t="str">
        <f>=E1438-F1438</f>
      </c>
    </row>
    <row r="1439">
      <c r="A1439" t="n">
        <v>235422</v>
      </c>
      <c r="B1439" t="s">
        <v>5234</v>
      </c>
      <c r="C1439" t="s">
        <v>163</v>
      </c>
      <c r="D1439" t="n">
        <v>63</v>
      </c>
      <c r="E1439" t="n">
        <v>40.2</v>
      </c>
      <c r="F1439" s="5" t="str">
        <f>=$K$5+$K$4*D1439</f>
      </c>
      <c r="G1439" s="5" t="str">
        <f>=E1439-F1439</f>
      </c>
    </row>
    <row r="1440">
      <c r="A1440" t="n">
        <v>236133</v>
      </c>
      <c r="B1440" t="s">
        <v>5247</v>
      </c>
      <c r="C1440" t="s">
        <v>163</v>
      </c>
      <c r="D1440" t="n">
        <v>23</v>
      </c>
      <c r="E1440" t="n">
        <v>62.8</v>
      </c>
      <c r="F1440" s="5" t="str">
        <f>=$K$5+$K$4*D1440</f>
      </c>
      <c r="G1440" s="5" t="str">
        <f>=E1440-F1440</f>
      </c>
    </row>
    <row r="1441">
      <c r="A1441" t="n">
        <v>236230</v>
      </c>
      <c r="B1441" t="s">
        <v>5252</v>
      </c>
      <c r="C1441" t="s">
        <v>163</v>
      </c>
      <c r="D1441" t="n">
        <v>33</v>
      </c>
      <c r="E1441" t="n">
        <v>71</v>
      </c>
      <c r="F1441" s="5" t="str">
        <f>=$K$5+$K$4*D1441</f>
      </c>
      <c r="G1441" s="5" t="str">
        <f>=E1441-F1441</f>
      </c>
    </row>
    <row r="1442">
      <c r="A1442" t="n">
        <v>236328</v>
      </c>
      <c r="B1442" t="s">
        <v>5255</v>
      </c>
      <c r="C1442" t="s">
        <v>163</v>
      </c>
      <c r="D1442" t="n">
        <v>17</v>
      </c>
      <c r="E1442" t="n">
        <v>67.9</v>
      </c>
      <c r="F1442" s="5" t="str">
        <f>=$K$5+$K$4*D1442</f>
      </c>
      <c r="G1442" s="5" t="str">
        <f>=E1442-F1442</f>
      </c>
    </row>
    <row r="1443">
      <c r="A1443" t="n">
        <v>236452</v>
      </c>
      <c r="B1443" t="s">
        <v>5258</v>
      </c>
      <c r="C1443" t="s">
        <v>163</v>
      </c>
      <c r="D1443" t="n">
        <v>40</v>
      </c>
      <c r="E1443" t="n">
        <v>57.1</v>
      </c>
      <c r="F1443" s="5" t="str">
        <f>=$K$5+$K$4*D1443</f>
      </c>
      <c r="G1443" s="5" t="str">
        <f>=E1443-F1443</f>
      </c>
    </row>
    <row r="1444">
      <c r="A1444" t="n">
        <v>236577</v>
      </c>
      <c r="B1444" t="s">
        <v>5262</v>
      </c>
      <c r="C1444" t="s">
        <v>163</v>
      </c>
      <c r="D1444" t="n">
        <v>33</v>
      </c>
      <c r="E1444" t="n">
        <v>62.1</v>
      </c>
      <c r="F1444" s="5" t="str">
        <f>=$K$5+$K$4*D1444</f>
      </c>
      <c r="G1444" s="5" t="str">
        <f>=E1444-F1444</f>
      </c>
    </row>
    <row r="1445">
      <c r="A1445" t="n">
        <v>236595</v>
      </c>
      <c r="B1445" t="s">
        <v>5263</v>
      </c>
      <c r="C1445" t="s">
        <v>163</v>
      </c>
      <c r="D1445" t="n">
        <v>22</v>
      </c>
      <c r="E1445" t="n">
        <v>73.3</v>
      </c>
      <c r="F1445" s="5" t="str">
        <f>=$K$5+$K$4*D1445</f>
      </c>
      <c r="G1445" s="5" t="str">
        <f>=E1445-F1445</f>
      </c>
    </row>
    <row r="1446">
      <c r="A1446" t="n">
        <v>236896</v>
      </c>
      <c r="B1446" t="s">
        <v>5273</v>
      </c>
      <c r="C1446" t="s">
        <v>163</v>
      </c>
      <c r="D1446" t="n">
        <v>25</v>
      </c>
      <c r="E1446" t="n">
        <v>62.5</v>
      </c>
      <c r="F1446" s="5" t="str">
        <f>=$K$5+$K$4*D1446</f>
      </c>
      <c r="G1446" s="5" t="str">
        <f>=E1446-F1446</f>
      </c>
    </row>
    <row r="1447">
      <c r="A1447" t="n">
        <v>236939</v>
      </c>
      <c r="B1447" t="s">
        <v>5275</v>
      </c>
      <c r="C1447" t="s">
        <v>149</v>
      </c>
      <c r="D1447" t="n">
        <v>26</v>
      </c>
      <c r="E1447" t="n">
        <v>61.6</v>
      </c>
      <c r="F1447" s="5" t="str">
        <f>=$K$5+$K$4*D1447</f>
      </c>
      <c r="G1447" s="5" t="str">
        <f>=E1447-F1447</f>
      </c>
    </row>
    <row r="1448">
      <c r="A1448" t="n">
        <v>236948</v>
      </c>
      <c r="B1448" t="s">
        <v>5277</v>
      </c>
      <c r="C1448" t="s">
        <v>149</v>
      </c>
      <c r="D1448" t="n">
        <v>15</v>
      </c>
      <c r="E1448" t="n">
        <v>83.7</v>
      </c>
      <c r="F1448" s="5" t="str">
        <f>=$K$5+$K$4*D1448</f>
      </c>
      <c r="G1448" s="5" t="str">
        <f>=E1448-F1448</f>
      </c>
    </row>
    <row r="1449">
      <c r="A1449" t="n">
        <v>237011</v>
      </c>
      <c r="B1449" t="s">
        <v>5280</v>
      </c>
      <c r="C1449" t="s">
        <v>149</v>
      </c>
      <c r="D1449" t="n">
        <v>21</v>
      </c>
      <c r="E1449" t="n">
        <v>65.5</v>
      </c>
      <c r="F1449" s="5" t="str">
        <f>=$K$5+$K$4*D1449</f>
      </c>
      <c r="G1449" s="5" t="str">
        <f>=E1449-F1449</f>
      </c>
    </row>
    <row r="1450">
      <c r="A1450" t="n">
        <v>237057</v>
      </c>
      <c r="B1450" t="s">
        <v>5282</v>
      </c>
      <c r="C1450" t="s">
        <v>163</v>
      </c>
      <c r="D1450" t="n">
        <v>15</v>
      </c>
      <c r="E1450" t="n">
        <v>81</v>
      </c>
      <c r="F1450" s="5" t="str">
        <f>=$K$5+$K$4*D1450</f>
      </c>
      <c r="G1450" s="5" t="str">
        <f>=E1450-F1450</f>
      </c>
    </row>
    <row r="1451">
      <c r="A1451" t="n">
        <v>237066</v>
      </c>
      <c r="B1451" t="s">
        <v>5283</v>
      </c>
      <c r="C1451" t="s">
        <v>163</v>
      </c>
      <c r="D1451" t="n">
        <v>28</v>
      </c>
      <c r="E1451" t="n">
        <v>68.4</v>
      </c>
      <c r="F1451" s="5" t="str">
        <f>=$K$5+$K$4*D1451</f>
      </c>
      <c r="G1451" s="5" t="str">
        <f>=E1451-F1451</f>
      </c>
    </row>
    <row r="1452">
      <c r="A1452" t="n">
        <v>237136</v>
      </c>
      <c r="B1452" t="s">
        <v>5287</v>
      </c>
      <c r="C1452" t="s">
        <v>163</v>
      </c>
      <c r="D1452" t="n">
        <v>41</v>
      </c>
      <c r="E1452" t="n">
        <v>69.7</v>
      </c>
      <c r="F1452" s="5" t="str">
        <f>=$K$5+$K$4*D1452</f>
      </c>
      <c r="G1452" s="5" t="str">
        <f>=E1452-F1452</f>
      </c>
    </row>
    <row r="1453">
      <c r="A1453" t="n">
        <v>237181</v>
      </c>
      <c r="B1453" t="s">
        <v>1885</v>
      </c>
      <c r="C1453" t="s">
        <v>163</v>
      </c>
      <c r="D1453" t="n">
        <v>41</v>
      </c>
      <c r="E1453" t="n">
        <v>46.2</v>
      </c>
      <c r="F1453" s="5" t="str">
        <f>=$K$5+$K$4*D1453</f>
      </c>
      <c r="G1453" s="5" t="str">
        <f>=E1453-F1453</f>
      </c>
    </row>
    <row r="1454">
      <c r="A1454" t="n">
        <v>237215</v>
      </c>
      <c r="B1454" t="s">
        <v>5294</v>
      </c>
      <c r="C1454" t="s">
        <v>149</v>
      </c>
      <c r="D1454" t="n">
        <v>41</v>
      </c>
      <c r="E1454" t="n">
        <v>34.9</v>
      </c>
      <c r="F1454" s="5" t="str">
        <f>=$K$5+$K$4*D1454</f>
      </c>
      <c r="G1454" s="5" t="str">
        <f>=E1454-F1454</f>
      </c>
    </row>
    <row r="1455">
      <c r="A1455" t="n">
        <v>237312</v>
      </c>
      <c r="B1455" t="s">
        <v>5297</v>
      </c>
      <c r="C1455" t="s">
        <v>163</v>
      </c>
      <c r="D1455" t="n">
        <v>29</v>
      </c>
      <c r="E1455" t="n">
        <v>46.1</v>
      </c>
      <c r="F1455" s="5" t="str">
        <f>=$K$5+$K$4*D1455</f>
      </c>
      <c r="G1455" s="5" t="str">
        <f>=E1455-F1455</f>
      </c>
    </row>
    <row r="1456">
      <c r="A1456" t="n">
        <v>237330</v>
      </c>
      <c r="B1456" t="s">
        <v>5300</v>
      </c>
      <c r="C1456" t="s">
        <v>149</v>
      </c>
      <c r="D1456" t="n">
        <v>47</v>
      </c>
      <c r="E1456" t="n">
        <v>42.3</v>
      </c>
      <c r="F1456" s="5" t="str">
        <f>=$K$5+$K$4*D1456</f>
      </c>
      <c r="G1456" s="5" t="str">
        <f>=E1456-F1456</f>
      </c>
    </row>
    <row r="1457">
      <c r="A1457" t="n">
        <v>237358</v>
      </c>
      <c r="B1457" t="s">
        <v>5301</v>
      </c>
      <c r="C1457" t="s">
        <v>163</v>
      </c>
      <c r="D1457" t="n">
        <v>40</v>
      </c>
      <c r="E1457" t="n">
        <v>36.5</v>
      </c>
      <c r="F1457" s="5" t="str">
        <f>=$K$5+$K$4*D1457</f>
      </c>
      <c r="G1457" s="5" t="str">
        <f>=E1457-F1457</f>
      </c>
    </row>
    <row r="1458">
      <c r="A1458" t="n">
        <v>237367</v>
      </c>
      <c r="B1458" t="s">
        <v>5303</v>
      </c>
      <c r="C1458" t="s">
        <v>149</v>
      </c>
      <c r="D1458" t="n">
        <v>33</v>
      </c>
      <c r="E1458" t="n">
        <v>45.2</v>
      </c>
      <c r="F1458" s="5" t="str">
        <f>=$K$5+$K$4*D1458</f>
      </c>
      <c r="G1458" s="5" t="str">
        <f>=E1458-F1458</f>
      </c>
    </row>
    <row r="1459">
      <c r="A1459" t="n">
        <v>237385</v>
      </c>
      <c r="B1459" t="s">
        <v>5305</v>
      </c>
      <c r="C1459" t="s">
        <v>149</v>
      </c>
      <c r="D1459" t="n">
        <v>42</v>
      </c>
      <c r="E1459" t="n">
        <v>38.6</v>
      </c>
      <c r="F1459" s="5" t="str">
        <f>=$K$5+$K$4*D1459</f>
      </c>
      <c r="G1459" s="5" t="str">
        <f>=E1459-F1459</f>
      </c>
    </row>
    <row r="1460">
      <c r="A1460" t="n">
        <v>237525</v>
      </c>
      <c r="B1460" t="s">
        <v>5312</v>
      </c>
      <c r="C1460" t="s">
        <v>149</v>
      </c>
      <c r="D1460" t="n">
        <v>38</v>
      </c>
      <c r="E1460" t="n">
        <v>48.5</v>
      </c>
      <c r="F1460" s="5" t="str">
        <f>=$K$5+$K$4*D1460</f>
      </c>
      <c r="G1460" s="5" t="str">
        <f>=E1460-F1460</f>
      </c>
    </row>
    <row r="1461">
      <c r="A1461" t="n">
        <v>237783</v>
      </c>
      <c r="B1461" t="s">
        <v>5324</v>
      </c>
      <c r="C1461" t="s">
        <v>189</v>
      </c>
      <c r="D1461" t="n">
        <v>51</v>
      </c>
      <c r="E1461" t="n">
        <v>21.9</v>
      </c>
      <c r="F1461" s="5" t="str">
        <f>=$K$5+$K$4*D1461</f>
      </c>
      <c r="G1461" s="5" t="str">
        <f>=E1461-F1461</f>
      </c>
    </row>
    <row r="1462">
      <c r="A1462" t="n">
        <v>237792</v>
      </c>
      <c r="B1462" t="s">
        <v>5325</v>
      </c>
      <c r="C1462" t="s">
        <v>149</v>
      </c>
      <c r="D1462" t="n">
        <v>27</v>
      </c>
      <c r="E1462" t="n">
        <v>49.5</v>
      </c>
      <c r="F1462" s="5" t="str">
        <f>=$K$5+$K$4*D1462</f>
      </c>
      <c r="G1462" s="5" t="str">
        <f>=E1462-F1462</f>
      </c>
    </row>
    <row r="1463">
      <c r="A1463" t="n">
        <v>237899</v>
      </c>
      <c r="B1463" t="s">
        <v>5331</v>
      </c>
      <c r="C1463" t="s">
        <v>149</v>
      </c>
      <c r="D1463" t="n">
        <v>18</v>
      </c>
      <c r="E1463" t="n">
        <v>33.5</v>
      </c>
      <c r="F1463" s="5" t="str">
        <f>=$K$5+$K$4*D1463</f>
      </c>
      <c r="G1463" s="5" t="str">
        <f>=E1463-F1463</f>
      </c>
    </row>
    <row r="1464">
      <c r="A1464" t="n">
        <v>237932</v>
      </c>
      <c r="B1464" t="s">
        <v>5334</v>
      </c>
      <c r="C1464" t="s">
        <v>149</v>
      </c>
      <c r="D1464" t="n">
        <v>32</v>
      </c>
      <c r="E1464" t="n">
        <v>55.8</v>
      </c>
      <c r="F1464" s="5" t="str">
        <f>=$K$5+$K$4*D1464</f>
      </c>
      <c r="G1464" s="5" t="str">
        <f>=E1464-F1464</f>
      </c>
    </row>
    <row r="1465">
      <c r="A1465" t="n">
        <v>237950</v>
      </c>
      <c r="B1465" t="s">
        <v>5336</v>
      </c>
      <c r="C1465" t="s">
        <v>149</v>
      </c>
      <c r="D1465" t="n">
        <v>24</v>
      </c>
      <c r="E1465" t="n">
        <v>36.1</v>
      </c>
      <c r="F1465" s="5" t="str">
        <f>=$K$5+$K$4*D1465</f>
      </c>
      <c r="G1465" s="5" t="str">
        <f>=E1465-F1465</f>
      </c>
    </row>
    <row r="1466">
      <c r="A1466" t="n">
        <v>237969</v>
      </c>
      <c r="B1466" t="s">
        <v>5337</v>
      </c>
      <c r="C1466" t="s">
        <v>163</v>
      </c>
      <c r="D1466" t="n">
        <v>37</v>
      </c>
      <c r="E1466" t="n">
        <v>49.5</v>
      </c>
      <c r="F1466" s="5" t="str">
        <f>=$K$5+$K$4*D1466</f>
      </c>
      <c r="G1466" s="5" t="str">
        <f>=E1466-F1466</f>
      </c>
    </row>
    <row r="1467">
      <c r="A1467" t="n">
        <v>238032</v>
      </c>
      <c r="B1467" t="s">
        <v>5344</v>
      </c>
      <c r="C1467" t="s">
        <v>149</v>
      </c>
      <c r="D1467" t="n">
        <v>20</v>
      </c>
      <c r="E1467" t="n">
        <v>60.3</v>
      </c>
      <c r="F1467" s="5" t="str">
        <f>=$K$5+$K$4*D1467</f>
      </c>
      <c r="G1467" s="5" t="str">
        <f>=E1467-F1467</f>
      </c>
    </row>
    <row r="1468">
      <c r="A1468" t="n">
        <v>238078</v>
      </c>
      <c r="B1468" t="s">
        <v>5345</v>
      </c>
      <c r="C1468" t="s">
        <v>163</v>
      </c>
      <c r="D1468" t="n">
        <v>25</v>
      </c>
      <c r="E1468" t="n">
        <v>32</v>
      </c>
      <c r="F1468" s="5" t="str">
        <f>=$K$5+$K$4*D1468</f>
      </c>
      <c r="G1468" s="5" t="str">
        <f>=E1468-F1468</f>
      </c>
    </row>
    <row r="1469">
      <c r="A1469" t="n">
        <v>238193</v>
      </c>
      <c r="B1469" t="s">
        <v>5349</v>
      </c>
      <c r="C1469" t="s">
        <v>163</v>
      </c>
      <c r="D1469" t="n">
        <v>49</v>
      </c>
      <c r="E1469" t="n">
        <v>51.9</v>
      </c>
      <c r="F1469" s="5" t="str">
        <f>=$K$5+$K$4*D1469</f>
      </c>
      <c r="G1469" s="5" t="str">
        <f>=E1469-F1469</f>
      </c>
    </row>
    <row r="1470">
      <c r="A1470" t="n">
        <v>238324</v>
      </c>
      <c r="B1470" t="s">
        <v>5352</v>
      </c>
      <c r="C1470" t="s">
        <v>163</v>
      </c>
      <c r="D1470" t="n">
        <v>13</v>
      </c>
      <c r="E1470" t="n">
        <v>74.3</v>
      </c>
      <c r="F1470" s="5" t="str">
        <f>=$K$5+$K$4*D1470</f>
      </c>
      <c r="G1470" s="5" t="str">
        <f>=E1470-F1470</f>
      </c>
    </row>
    <row r="1471">
      <c r="A1471" t="n">
        <v>238333</v>
      </c>
      <c r="B1471" t="s">
        <v>5354</v>
      </c>
      <c r="C1471" t="s">
        <v>163</v>
      </c>
      <c r="D1471" t="n">
        <v>29</v>
      </c>
      <c r="E1471" t="n">
        <v>67.2</v>
      </c>
      <c r="F1471" s="5" t="str">
        <f>=$K$5+$K$4*D1471</f>
      </c>
      <c r="G1471" s="5" t="str">
        <f>=E1471-F1471</f>
      </c>
    </row>
    <row r="1472">
      <c r="A1472" t="n">
        <v>238458</v>
      </c>
      <c r="B1472" t="s">
        <v>5357</v>
      </c>
      <c r="C1472" t="s">
        <v>163</v>
      </c>
      <c r="D1472" t="n">
        <v>22</v>
      </c>
      <c r="E1472" t="n">
        <v>69.6</v>
      </c>
      <c r="F1472" s="5" t="str">
        <f>=$K$5+$K$4*D1472</f>
      </c>
      <c r="G1472" s="5" t="str">
        <f>=E1472-F1472</f>
      </c>
    </row>
    <row r="1473">
      <c r="A1473" t="n">
        <v>238476</v>
      </c>
      <c r="B1473" t="s">
        <v>5359</v>
      </c>
      <c r="C1473" t="s">
        <v>163</v>
      </c>
      <c r="D1473" t="n">
        <v>26</v>
      </c>
      <c r="E1473" t="n">
        <v>60.5</v>
      </c>
      <c r="F1473" s="5" t="str">
        <f>=$K$5+$K$4*D1473</f>
      </c>
      <c r="G1473" s="5" t="str">
        <f>=E1473-F1473</f>
      </c>
    </row>
    <row r="1474">
      <c r="A1474" t="n">
        <v>238616</v>
      </c>
      <c r="B1474" t="s">
        <v>5361</v>
      </c>
      <c r="C1474" t="s">
        <v>163</v>
      </c>
      <c r="D1474" t="n">
        <v>22</v>
      </c>
      <c r="E1474" t="n">
        <v>64.3</v>
      </c>
      <c r="F1474" s="5" t="str">
        <f>=$K$5+$K$4*D1474</f>
      </c>
      <c r="G1474" s="5" t="str">
        <f>=E1474-F1474</f>
      </c>
    </row>
    <row r="1475">
      <c r="A1475" t="n">
        <v>238661</v>
      </c>
      <c r="B1475" t="s">
        <v>5363</v>
      </c>
      <c r="C1475" t="s">
        <v>163</v>
      </c>
      <c r="D1475" t="n">
        <v>23</v>
      </c>
      <c r="E1475" t="n">
        <v>67.4</v>
      </c>
      <c r="F1475" s="5" t="str">
        <f>=$K$5+$K$4*D1475</f>
      </c>
      <c r="G1475" s="5" t="str">
        <f>=E1475-F1475</f>
      </c>
    </row>
    <row r="1476">
      <c r="A1476" t="n">
        <v>238980</v>
      </c>
      <c r="B1476" t="s">
        <v>5369</v>
      </c>
      <c r="C1476" t="s">
        <v>163</v>
      </c>
      <c r="D1476" t="n">
        <v>29</v>
      </c>
      <c r="E1476" t="n">
        <v>55.7</v>
      </c>
      <c r="F1476" s="5" t="str">
        <f>=$K$5+$K$4*D1476</f>
      </c>
      <c r="G1476" s="5" t="str">
        <f>=E1476-F1476</f>
      </c>
    </row>
    <row r="1477">
      <c r="A1477" t="n">
        <v>239017</v>
      </c>
      <c r="B1477" t="s">
        <v>5371</v>
      </c>
      <c r="C1477" t="s">
        <v>163</v>
      </c>
      <c r="D1477" t="n">
        <v>21</v>
      </c>
      <c r="E1477" t="n">
        <v>76.4</v>
      </c>
      <c r="F1477" s="5" t="str">
        <f>=$K$5+$K$4*D1477</f>
      </c>
      <c r="G1477" s="5" t="str">
        <f>=E1477-F1477</f>
      </c>
    </row>
    <row r="1478">
      <c r="A1478" t="n">
        <v>239071</v>
      </c>
      <c r="B1478" t="s">
        <v>5372</v>
      </c>
      <c r="C1478" t="s">
        <v>163</v>
      </c>
      <c r="D1478" t="n">
        <v>34</v>
      </c>
      <c r="E1478" t="n">
        <v>61.6</v>
      </c>
      <c r="F1478" s="5" t="str">
        <f>=$K$5+$K$4*D1478</f>
      </c>
      <c r="G1478" s="5" t="str">
        <f>=E1478-F1478</f>
      </c>
    </row>
    <row r="1479">
      <c r="A1479" t="n">
        <v>239080</v>
      </c>
      <c r="B1479" t="s">
        <v>1736</v>
      </c>
      <c r="C1479" t="s">
        <v>163</v>
      </c>
      <c r="D1479" t="n">
        <v>32</v>
      </c>
      <c r="E1479" t="n">
        <v>41.2</v>
      </c>
      <c r="F1479" s="5" t="str">
        <f>=$K$5+$K$4*D1479</f>
      </c>
      <c r="G1479" s="5" t="str">
        <f>=E1479-F1479</f>
      </c>
    </row>
    <row r="1480">
      <c r="A1480" t="n">
        <v>239105</v>
      </c>
      <c r="B1480" t="s">
        <v>5374</v>
      </c>
      <c r="C1480" t="s">
        <v>163</v>
      </c>
      <c r="D1480" t="n">
        <v>19</v>
      </c>
      <c r="E1480" t="n">
        <v>80.1</v>
      </c>
      <c r="F1480" s="5" t="str">
        <f>=$K$5+$K$4*D1480</f>
      </c>
      <c r="G1480" s="5" t="str">
        <f>=E1480-F1480</f>
      </c>
    </row>
    <row r="1481">
      <c r="A1481" t="n">
        <v>239309</v>
      </c>
      <c r="B1481" t="s">
        <v>5379</v>
      </c>
      <c r="C1481" t="s">
        <v>163</v>
      </c>
      <c r="D1481" t="n">
        <v>36</v>
      </c>
      <c r="E1481" t="n">
        <v>63.3</v>
      </c>
      <c r="F1481" s="5" t="str">
        <f>=$K$5+$K$4*D1481</f>
      </c>
      <c r="G1481" s="5" t="str">
        <f>=E1481-F1481</f>
      </c>
    </row>
    <row r="1482">
      <c r="A1482" t="n">
        <v>239318</v>
      </c>
      <c r="B1482" t="s">
        <v>5380</v>
      </c>
      <c r="C1482" t="s">
        <v>163</v>
      </c>
      <c r="D1482" t="n">
        <v>23</v>
      </c>
      <c r="E1482" t="n">
        <v>71.5</v>
      </c>
      <c r="F1482" s="5" t="str">
        <f>=$K$5+$K$4*D1482</f>
      </c>
      <c r="G1482" s="5" t="str">
        <f>=E1482-F1482</f>
      </c>
    </row>
    <row r="1483">
      <c r="A1483" t="n">
        <v>239390</v>
      </c>
      <c r="B1483" t="s">
        <v>5383</v>
      </c>
      <c r="C1483" t="s">
        <v>163</v>
      </c>
      <c r="D1483" t="n">
        <v>58</v>
      </c>
      <c r="E1483" t="n">
        <v>58.9</v>
      </c>
      <c r="F1483" s="5" t="str">
        <f>=$K$5+$K$4*D1483</f>
      </c>
      <c r="G1483" s="5" t="str">
        <f>=E1483-F1483</f>
      </c>
    </row>
    <row r="1484">
      <c r="A1484" t="n">
        <v>239512</v>
      </c>
      <c r="B1484" t="s">
        <v>5391</v>
      </c>
      <c r="C1484" t="s">
        <v>163</v>
      </c>
      <c r="D1484" t="n">
        <v>32</v>
      </c>
      <c r="E1484" t="n">
        <v>43.3</v>
      </c>
      <c r="F1484" s="5" t="str">
        <f>=$K$5+$K$4*D1484</f>
      </c>
      <c r="G1484" s="5" t="str">
        <f>=E1484-F1484</f>
      </c>
    </row>
    <row r="1485">
      <c r="A1485" t="n">
        <v>239628</v>
      </c>
      <c r="B1485" t="s">
        <v>5392</v>
      </c>
      <c r="C1485" t="s">
        <v>163</v>
      </c>
      <c r="D1485" t="n">
        <v>33</v>
      </c>
      <c r="E1485" t="n">
        <v>59.9</v>
      </c>
      <c r="F1485" s="5" t="str">
        <f>=$K$5+$K$4*D1485</f>
      </c>
      <c r="G1485" s="5" t="str">
        <f>=E1485-F1485</f>
      </c>
    </row>
    <row r="1486">
      <c r="A1486" t="n">
        <v>239716</v>
      </c>
      <c r="B1486" t="s">
        <v>5395</v>
      </c>
      <c r="C1486" t="s">
        <v>163</v>
      </c>
      <c r="D1486" t="n">
        <v>14</v>
      </c>
      <c r="E1486" t="n">
        <v>74.1</v>
      </c>
      <c r="F1486" s="5" t="str">
        <f>=$K$5+$K$4*D1486</f>
      </c>
      <c r="G1486" s="5" t="str">
        <f>=E1486-F1486</f>
      </c>
    </row>
    <row r="1487">
      <c r="A1487" t="n">
        <v>240107</v>
      </c>
      <c r="B1487" t="s">
        <v>5400</v>
      </c>
      <c r="C1487" t="s">
        <v>163</v>
      </c>
      <c r="D1487" t="n">
        <v>22</v>
      </c>
      <c r="E1487" t="n">
        <v>65.2</v>
      </c>
      <c r="F1487" s="5" t="str">
        <f>=$K$5+$K$4*D1487</f>
      </c>
      <c r="G1487" s="5" t="str">
        <f>=E1487-F1487</f>
      </c>
    </row>
    <row r="1488">
      <c r="A1488" t="n">
        <v>240189</v>
      </c>
      <c r="B1488" t="s">
        <v>5405</v>
      </c>
      <c r="C1488" t="s">
        <v>149</v>
      </c>
      <c r="D1488" t="n">
        <v>25</v>
      </c>
      <c r="E1488" t="n">
        <v>64.3</v>
      </c>
      <c r="F1488" s="5" t="str">
        <f>=$K$5+$K$4*D1488</f>
      </c>
      <c r="G1488" s="5" t="str">
        <f>=E1488-F1488</f>
      </c>
    </row>
    <row r="1489">
      <c r="A1489" t="n">
        <v>240268</v>
      </c>
      <c r="B1489" t="s">
        <v>5410</v>
      </c>
      <c r="C1489" t="s">
        <v>149</v>
      </c>
      <c r="D1489" t="n">
        <v>19</v>
      </c>
      <c r="E1489" t="n">
        <v>67.6</v>
      </c>
      <c r="F1489" s="5" t="str">
        <f>=$K$5+$K$4*D1489</f>
      </c>
      <c r="G1489" s="5" t="str">
        <f>=E1489-F1489</f>
      </c>
    </row>
    <row r="1490">
      <c r="A1490" t="n">
        <v>240277</v>
      </c>
      <c r="B1490" t="s">
        <v>5411</v>
      </c>
      <c r="C1490" t="s">
        <v>149</v>
      </c>
      <c r="D1490" t="n">
        <v>23</v>
      </c>
      <c r="E1490" t="n">
        <v>53.1</v>
      </c>
      <c r="F1490" s="5" t="str">
        <f>=$K$5+$K$4*D1490</f>
      </c>
      <c r="G1490" s="5" t="str">
        <f>=E1490-F1490</f>
      </c>
    </row>
    <row r="1491">
      <c r="A1491" t="n">
        <v>240329</v>
      </c>
      <c r="B1491" t="s">
        <v>5412</v>
      </c>
      <c r="C1491" t="s">
        <v>149</v>
      </c>
      <c r="D1491" t="n">
        <v>14</v>
      </c>
      <c r="E1491" t="n">
        <v>71.2</v>
      </c>
      <c r="F1491" s="5" t="str">
        <f>=$K$5+$K$4*D1491</f>
      </c>
      <c r="G1491" s="5" t="str">
        <f>=E1491-F1491</f>
      </c>
    </row>
    <row r="1492">
      <c r="A1492" t="n">
        <v>240338</v>
      </c>
      <c r="B1492" t="s">
        <v>5413</v>
      </c>
      <c r="C1492" t="s">
        <v>163</v>
      </c>
      <c r="D1492" t="n">
        <v>25</v>
      </c>
      <c r="E1492" t="n">
        <v>62.7</v>
      </c>
      <c r="F1492" s="5" t="str">
        <f>=$K$5+$K$4*D1492</f>
      </c>
      <c r="G1492" s="5" t="str">
        <f>=E1492-F1492</f>
      </c>
    </row>
    <row r="1493">
      <c r="A1493" t="n">
        <v>240365</v>
      </c>
      <c r="B1493" t="s">
        <v>5414</v>
      </c>
      <c r="C1493" t="s">
        <v>149</v>
      </c>
      <c r="D1493" t="n">
        <v>16</v>
      </c>
      <c r="E1493" t="n">
        <v>57.9</v>
      </c>
      <c r="F1493" s="5" t="str">
        <f>=$K$5+$K$4*D1493</f>
      </c>
      <c r="G1493" s="5" t="str">
        <f>=E1493-F1493</f>
      </c>
    </row>
    <row r="1494">
      <c r="A1494" t="n">
        <v>240374</v>
      </c>
      <c r="B1494" t="s">
        <v>5416</v>
      </c>
      <c r="C1494" t="s">
        <v>149</v>
      </c>
      <c r="D1494" t="n">
        <v>34</v>
      </c>
      <c r="E1494" t="n">
        <v>39.8</v>
      </c>
      <c r="F1494" s="5" t="str">
        <f>=$K$5+$K$4*D1494</f>
      </c>
      <c r="G1494" s="5" t="str">
        <f>=E1494-F1494</f>
      </c>
    </row>
    <row r="1495">
      <c r="A1495" t="n">
        <v>240417</v>
      </c>
      <c r="B1495" t="s">
        <v>5418</v>
      </c>
      <c r="C1495" t="s">
        <v>149</v>
      </c>
      <c r="D1495" t="n">
        <v>23</v>
      </c>
      <c r="E1495" t="n">
        <v>52.5</v>
      </c>
      <c r="F1495" s="5" t="str">
        <f>=$K$5+$K$4*D1495</f>
      </c>
      <c r="G1495" s="5" t="str">
        <f>=E1495-F1495</f>
      </c>
    </row>
    <row r="1496">
      <c r="A1496" t="n">
        <v>240426</v>
      </c>
      <c r="B1496" t="s">
        <v>5420</v>
      </c>
      <c r="C1496" t="s">
        <v>149</v>
      </c>
      <c r="D1496" t="n">
        <v>30</v>
      </c>
      <c r="E1496" t="n">
        <v>44.1</v>
      </c>
      <c r="F1496" s="5" t="str">
        <f>=$K$5+$K$4*D1496</f>
      </c>
      <c r="G1496" s="5" t="str">
        <f>=E1496-F1496</f>
      </c>
    </row>
    <row r="1497">
      <c r="A1497" t="n">
        <v>240444</v>
      </c>
      <c r="B1497" t="s">
        <v>5422</v>
      </c>
      <c r="C1497" t="s">
        <v>149</v>
      </c>
      <c r="D1497" t="n">
        <v>15</v>
      </c>
      <c r="E1497" t="n">
        <v>89.3</v>
      </c>
      <c r="F1497" s="5" t="str">
        <f>=$K$5+$K$4*D1497</f>
      </c>
      <c r="G1497" s="5" t="str">
        <f>=E1497-F1497</f>
      </c>
    </row>
    <row r="1498">
      <c r="A1498" t="n">
        <v>240453</v>
      </c>
      <c r="B1498" t="s">
        <v>5423</v>
      </c>
      <c r="C1498" t="s">
        <v>149</v>
      </c>
      <c r="D1498" t="n">
        <v>30</v>
      </c>
      <c r="E1498" t="n">
        <v>51.2</v>
      </c>
      <c r="F1498" s="5" t="str">
        <f>=$K$5+$K$4*D1498</f>
      </c>
      <c r="G1498" s="5" t="str">
        <f>=E1498-F1498</f>
      </c>
    </row>
    <row r="1499">
      <c r="A1499" t="n">
        <v>240462</v>
      </c>
      <c r="B1499" t="s">
        <v>5424</v>
      </c>
      <c r="C1499" t="s">
        <v>149</v>
      </c>
      <c r="D1499" t="n">
        <v>21</v>
      </c>
      <c r="E1499" t="n">
        <v>61.5</v>
      </c>
      <c r="F1499" s="5" t="str">
        <f>=$K$5+$K$4*D1499</f>
      </c>
      <c r="G1499" s="5" t="str">
        <f>=E1499-F1499</f>
      </c>
    </row>
    <row r="1500">
      <c r="A1500" t="n">
        <v>240471</v>
      </c>
      <c r="B1500" t="s">
        <v>5426</v>
      </c>
      <c r="C1500" t="s">
        <v>149</v>
      </c>
      <c r="D1500" t="n">
        <v>20</v>
      </c>
      <c r="E1500" t="n">
        <v>60.9</v>
      </c>
      <c r="F1500" s="5" t="str">
        <f>=$K$5+$K$4*D1500</f>
      </c>
      <c r="G1500" s="5" t="str">
        <f>=E1500-F1500</f>
      </c>
    </row>
    <row r="1501">
      <c r="A1501" t="n">
        <v>240480</v>
      </c>
      <c r="B1501" t="s">
        <v>5428</v>
      </c>
      <c r="C1501" t="s">
        <v>149</v>
      </c>
      <c r="D1501" t="n">
        <v>28</v>
      </c>
      <c r="E1501" t="n">
        <v>56</v>
      </c>
      <c r="F1501" s="5" t="str">
        <f>=$K$5+$K$4*D1501</f>
      </c>
      <c r="G1501" s="5" t="str">
        <f>=E1501-F1501</f>
      </c>
    </row>
    <row r="1502">
      <c r="A1502" t="n">
        <v>240727</v>
      </c>
      <c r="B1502" t="s">
        <v>5448</v>
      </c>
      <c r="C1502" t="s">
        <v>149</v>
      </c>
      <c r="D1502" t="n">
        <v>22</v>
      </c>
      <c r="E1502" t="n">
        <v>59.8</v>
      </c>
      <c r="F1502" s="5" t="str">
        <f>=$K$5+$K$4*D1502</f>
      </c>
      <c r="G1502" s="5" t="str">
        <f>=E1502-F1502</f>
      </c>
    </row>
    <row r="1503">
      <c r="A1503" t="n">
        <v>240754</v>
      </c>
      <c r="B1503" t="s">
        <v>5456</v>
      </c>
      <c r="C1503" t="s">
        <v>149</v>
      </c>
      <c r="D1503" t="n">
        <v>31</v>
      </c>
      <c r="E1503" t="n">
        <v>40.9</v>
      </c>
      <c r="F1503" s="5" t="str">
        <f>=$K$5+$K$4*D1503</f>
      </c>
      <c r="G1503" s="5" t="str">
        <f>=E1503-F1503</f>
      </c>
    </row>
    <row r="1504">
      <c r="A1504" t="n">
        <v>240790</v>
      </c>
      <c r="B1504" t="s">
        <v>5457</v>
      </c>
      <c r="C1504" t="s">
        <v>149</v>
      </c>
      <c r="D1504" t="n">
        <v>74</v>
      </c>
      <c r="E1504" t="n">
        <v>22.2</v>
      </c>
      <c r="F1504" s="5" t="str">
        <f>=$K$5+$K$4*D1504</f>
      </c>
      <c r="G1504" s="5" t="str">
        <f>=E1504-F1504</f>
      </c>
    </row>
    <row r="1505">
      <c r="A1505" t="n">
        <v>241191</v>
      </c>
      <c r="B1505" t="s">
        <v>5469</v>
      </c>
      <c r="C1505" t="s">
        <v>163</v>
      </c>
      <c r="D1505" t="n">
        <v>80</v>
      </c>
      <c r="E1505" t="n">
        <v>48.3</v>
      </c>
      <c r="F1505" s="5" t="str">
        <f>=$K$5+$K$4*D1505</f>
      </c>
      <c r="G1505" s="5" t="str">
        <f>=E1505-F1505</f>
      </c>
    </row>
    <row r="1506">
      <c r="A1506" t="n">
        <v>241216</v>
      </c>
      <c r="B1506" t="s">
        <v>5471</v>
      </c>
      <c r="C1506" t="s">
        <v>163</v>
      </c>
      <c r="D1506" t="n">
        <v>84</v>
      </c>
      <c r="E1506" t="n">
        <v>36.5</v>
      </c>
      <c r="F1506" s="5" t="str">
        <f>=$K$5+$K$4*D1506</f>
      </c>
      <c r="G1506" s="5" t="str">
        <f>=E1506-F1506</f>
      </c>
    </row>
    <row r="1507">
      <c r="A1507" t="n">
        <v>241225</v>
      </c>
      <c r="B1507" t="s">
        <v>5473</v>
      </c>
      <c r="C1507" t="s">
        <v>163</v>
      </c>
      <c r="D1507" t="n">
        <v>83</v>
      </c>
      <c r="E1507" t="n">
        <v>36</v>
      </c>
      <c r="F1507" s="5" t="str">
        <f>=$K$5+$K$4*D1507</f>
      </c>
      <c r="G1507" s="5" t="str">
        <f>=E1507-F1507</f>
      </c>
    </row>
    <row r="1508">
      <c r="A1508" t="n">
        <v>241304</v>
      </c>
      <c r="B1508" t="s">
        <v>5475</v>
      </c>
      <c r="C1508" t="s">
        <v>189</v>
      </c>
      <c r="D1508" t="n">
        <v>81</v>
      </c>
      <c r="E1508" t="n">
        <v>57.9</v>
      </c>
      <c r="F1508" s="5" t="str">
        <f>=$K$5+$K$4*D1508</f>
      </c>
      <c r="G1508" s="5" t="str">
        <f>=E1508-F1508</f>
      </c>
    </row>
    <row r="1509">
      <c r="A1509" t="n">
        <v>241331</v>
      </c>
      <c r="B1509" t="s">
        <v>5477</v>
      </c>
      <c r="C1509" t="s">
        <v>163</v>
      </c>
      <c r="D1509" t="n">
        <v>69</v>
      </c>
      <c r="E1509" t="n">
        <v>69</v>
      </c>
      <c r="F1509" s="5" t="str">
        <f>=$K$5+$K$4*D1509</f>
      </c>
      <c r="G1509" s="5" t="str">
        <f>=E1509-F1509</f>
      </c>
    </row>
    <row r="1510">
      <c r="A1510" t="n">
        <v>241377</v>
      </c>
      <c r="B1510" t="s">
        <v>5478</v>
      </c>
      <c r="C1510" t="s">
        <v>163</v>
      </c>
      <c r="D1510" t="n">
        <v>75</v>
      </c>
      <c r="E1510" t="n">
        <v>30.8</v>
      </c>
      <c r="F1510" s="5" t="str">
        <f>=$K$5+$K$4*D1510</f>
      </c>
      <c r="G1510" s="5" t="str">
        <f>=E1510-F1510</f>
      </c>
    </row>
    <row r="1511">
      <c r="A1511" t="n">
        <v>241395</v>
      </c>
      <c r="B1511" t="s">
        <v>5481</v>
      </c>
      <c r="C1511" t="s">
        <v>163</v>
      </c>
      <c r="D1511" t="n">
        <v>76</v>
      </c>
      <c r="E1511" t="n">
        <v>37.9</v>
      </c>
      <c r="F1511" s="5" t="str">
        <f>=$K$5+$K$4*D1511</f>
      </c>
      <c r="G1511" s="5" t="str">
        <f>=E1511-F1511</f>
      </c>
    </row>
    <row r="1512">
      <c r="A1512" t="n">
        <v>241410</v>
      </c>
      <c r="B1512" t="s">
        <v>5482</v>
      </c>
      <c r="C1512" t="s">
        <v>163</v>
      </c>
      <c r="D1512" t="n">
        <v>81</v>
      </c>
      <c r="E1512" t="n">
        <v>48.2</v>
      </c>
      <c r="F1512" s="5" t="str">
        <f>=$K$5+$K$4*D1512</f>
      </c>
      <c r="G1512" s="5" t="str">
        <f>=E1512-F1512</f>
      </c>
    </row>
    <row r="1513">
      <c r="A1513" t="n">
        <v>241614</v>
      </c>
      <c r="B1513" t="s">
        <v>5485</v>
      </c>
      <c r="C1513" t="s">
        <v>163</v>
      </c>
      <c r="D1513" t="n">
        <v>58</v>
      </c>
      <c r="E1513" t="n">
        <v>18.4</v>
      </c>
      <c r="F1513" s="5" t="str">
        <f>=$K$5+$K$4*D1513</f>
      </c>
      <c r="G1513" s="5" t="str">
        <f>=E1513-F1513</f>
      </c>
    </row>
    <row r="1514">
      <c r="A1514" t="n">
        <v>241720</v>
      </c>
      <c r="B1514" t="s">
        <v>5487</v>
      </c>
      <c r="C1514" t="s">
        <v>149</v>
      </c>
      <c r="D1514" t="n">
        <v>78</v>
      </c>
      <c r="E1514" t="n">
        <v>14.1</v>
      </c>
      <c r="F1514" s="5" t="str">
        <f>=$K$5+$K$4*D1514</f>
      </c>
      <c r="G1514" s="5" t="str">
        <f>=E1514-F1514</f>
      </c>
    </row>
    <row r="1515">
      <c r="A1515" t="n">
        <v>241739</v>
      </c>
      <c r="B1515" t="s">
        <v>5488</v>
      </c>
      <c r="C1515" t="s">
        <v>163</v>
      </c>
      <c r="D1515" t="n">
        <v>69</v>
      </c>
      <c r="E1515" t="n">
        <v>29.7</v>
      </c>
      <c r="F1515" s="5" t="str">
        <f>=$K$5+$K$4*D1515</f>
      </c>
      <c r="G1515" s="5" t="str">
        <f>=E1515-F1515</f>
      </c>
    </row>
    <row r="1516">
      <c r="A1516" t="n">
        <v>241951</v>
      </c>
      <c r="B1516" t="s">
        <v>5494</v>
      </c>
      <c r="C1516" t="s">
        <v>149</v>
      </c>
      <c r="D1516" t="n">
        <v>77</v>
      </c>
      <c r="E1516" t="n">
        <v>44.9</v>
      </c>
      <c r="F1516" s="5" t="str">
        <f>=$K$5+$K$4*D1516</f>
      </c>
      <c r="G1516" s="5" t="str">
        <f>=E1516-F1516</f>
      </c>
    </row>
    <row r="1517">
      <c r="A1517" t="n">
        <v>242617</v>
      </c>
      <c r="B1517" t="s">
        <v>5504</v>
      </c>
      <c r="C1517" t="s">
        <v>163</v>
      </c>
      <c r="D1517" t="n">
        <v>82</v>
      </c>
      <c r="E1517" t="n">
        <v>37.8</v>
      </c>
      <c r="F1517" s="5" t="str">
        <f>=$K$5+$K$4*D1517</f>
      </c>
      <c r="G1517" s="5" t="str">
        <f>=E1517-F1517</f>
      </c>
    </row>
    <row r="1518">
      <c r="A1518" t="n">
        <v>242626</v>
      </c>
      <c r="B1518" t="s">
        <v>5506</v>
      </c>
      <c r="C1518" t="s">
        <v>163</v>
      </c>
      <c r="D1518" t="n">
        <v>84</v>
      </c>
      <c r="E1518" t="n">
        <v>27.8</v>
      </c>
      <c r="F1518" s="5" t="str">
        <f>=$K$5+$K$4*D1518</f>
      </c>
      <c r="G1518" s="5" t="str">
        <f>=E1518-F1518</f>
      </c>
    </row>
    <row r="1519">
      <c r="A1519" t="n">
        <v>242635</v>
      </c>
      <c r="B1519" t="s">
        <v>5508</v>
      </c>
      <c r="C1519" t="s">
        <v>163</v>
      </c>
      <c r="D1519" t="n">
        <v>81</v>
      </c>
      <c r="E1519" t="n">
        <v>30.9</v>
      </c>
      <c r="F1519" s="5" t="str">
        <f>=$K$5+$K$4*D1519</f>
      </c>
      <c r="G1519" s="5" t="str">
        <f>=E1519-F1519</f>
      </c>
    </row>
    <row r="1520">
      <c r="A1520" t="n">
        <v>242644</v>
      </c>
      <c r="B1520" t="s">
        <v>5509</v>
      </c>
      <c r="C1520" t="s">
        <v>163</v>
      </c>
      <c r="D1520" t="n">
        <v>89</v>
      </c>
      <c r="E1520" t="n">
        <v>32.9</v>
      </c>
      <c r="F1520" s="5" t="str">
        <f>=$K$5+$K$4*D1520</f>
      </c>
      <c r="G1520" s="5" t="str">
        <f>=E1520-F1520</f>
      </c>
    </row>
    <row r="1521">
      <c r="A1521" t="n">
        <v>242653</v>
      </c>
      <c r="B1521" t="s">
        <v>5511</v>
      </c>
      <c r="C1521" t="s">
        <v>163</v>
      </c>
      <c r="D1521" t="n">
        <v>66</v>
      </c>
      <c r="E1521" t="n">
        <v>29.4</v>
      </c>
      <c r="F1521" s="5" t="str">
        <f>=$K$5+$K$4*D1521</f>
      </c>
      <c r="G1521" s="5" t="str">
        <f>=E1521-F1521</f>
      </c>
    </row>
    <row r="1522">
      <c r="A1522" t="n">
        <v>242662</v>
      </c>
      <c r="B1522" t="s">
        <v>5512</v>
      </c>
      <c r="C1522" t="s">
        <v>163</v>
      </c>
      <c r="D1522" t="n">
        <v>82</v>
      </c>
      <c r="E1522" t="n">
        <v>34.3</v>
      </c>
      <c r="F1522" s="5" t="str">
        <f>=$K$5+$K$4*D1522</f>
      </c>
      <c r="G1522" s="5" t="str">
        <f>=E1522-F1522</f>
      </c>
    </row>
    <row r="1523">
      <c r="A1523" t="n">
        <v>242680</v>
      </c>
      <c r="B1523" t="s">
        <v>5514</v>
      </c>
      <c r="C1523" t="s">
        <v>163</v>
      </c>
      <c r="D1523" t="n">
        <v>83</v>
      </c>
      <c r="E1523" t="n">
        <v>30.7</v>
      </c>
      <c r="F1523" s="5" t="str">
        <f>=$K$5+$K$4*D1523</f>
      </c>
      <c r="G1523" s="5" t="str">
        <f>=E1523-F1523</f>
      </c>
    </row>
    <row r="1524">
      <c r="A1524" t="n">
        <v>242699</v>
      </c>
      <c r="B1524" t="s">
        <v>5516</v>
      </c>
      <c r="C1524" t="s">
        <v>163</v>
      </c>
      <c r="D1524" t="n">
        <v>75</v>
      </c>
      <c r="E1524" t="n">
        <v>35.6</v>
      </c>
      <c r="F1524" s="5" t="str">
        <f>=$K$5+$K$4*D1524</f>
      </c>
      <c r="G1524" s="5" t="str">
        <f>=E1524-F1524</f>
      </c>
    </row>
    <row r="1525">
      <c r="A1525" t="n">
        <v>242705</v>
      </c>
      <c r="B1525" t="s">
        <v>5517</v>
      </c>
      <c r="C1525" t="s">
        <v>163</v>
      </c>
      <c r="D1525" t="n">
        <v>81</v>
      </c>
      <c r="E1525" t="n">
        <v>29.7</v>
      </c>
      <c r="F1525" s="5" t="str">
        <f>=$K$5+$K$4*D1525</f>
      </c>
      <c r="G1525" s="5" t="str">
        <f>=E1525-F1525</f>
      </c>
    </row>
    <row r="1526">
      <c r="A1526" t="n">
        <v>242972</v>
      </c>
      <c r="B1526" t="s">
        <v>5522</v>
      </c>
      <c r="C1526" t="s">
        <v>189</v>
      </c>
      <c r="D1526" t="n">
        <v>71</v>
      </c>
      <c r="E1526" t="n">
        <v>29.9</v>
      </c>
      <c r="F1526" s="5" t="str">
        <f>=$K$5+$K$4*D1526</f>
      </c>
      <c r="G1526" s="5" t="str">
        <f>=E1526-F1526</f>
      </c>
    </row>
    <row r="1527">
      <c r="A1527" t="n">
        <v>243106</v>
      </c>
      <c r="B1527" t="s">
        <v>5524</v>
      </c>
      <c r="C1527" t="s">
        <v>149</v>
      </c>
      <c r="D1527" t="n">
        <v>82</v>
      </c>
      <c r="E1527" t="n">
        <v>43.2</v>
      </c>
      <c r="F1527" s="5" t="str">
        <f>=$K$5+$K$4*D1527</f>
      </c>
      <c r="G1527" s="5" t="str">
        <f>=E1527-F1527</f>
      </c>
    </row>
    <row r="1528">
      <c r="A1528" t="n">
        <v>243115</v>
      </c>
      <c r="B1528" t="s">
        <v>5525</v>
      </c>
      <c r="C1528" t="s">
        <v>149</v>
      </c>
      <c r="D1528" t="n">
        <v>86</v>
      </c>
      <c r="E1528" t="n">
        <v>50.2</v>
      </c>
      <c r="F1528" s="5" t="str">
        <f>=$K$5+$K$4*D1528</f>
      </c>
      <c r="G1528" s="5" t="str">
        <f>=E1528-F1528</f>
      </c>
    </row>
    <row r="1529">
      <c r="A1529" t="n">
        <v>243133</v>
      </c>
      <c r="B1529" t="s">
        <v>5526</v>
      </c>
      <c r="C1529" t="s">
        <v>149</v>
      </c>
      <c r="D1529" t="n">
        <v>78</v>
      </c>
      <c r="E1529" t="n">
        <v>27.6</v>
      </c>
      <c r="F1529" s="5" t="str">
        <f>=$K$5+$K$4*D1529</f>
      </c>
      <c r="G1529" s="5" t="str">
        <f>=E1529-F1529</f>
      </c>
    </row>
    <row r="1530">
      <c r="A1530" t="n">
        <v>243142</v>
      </c>
      <c r="B1530" t="s">
        <v>5527</v>
      </c>
      <c r="C1530" t="s">
        <v>149</v>
      </c>
      <c r="D1530" t="n">
        <v>74</v>
      </c>
      <c r="E1530" t="n">
        <v>47.9</v>
      </c>
      <c r="F1530" s="5" t="str">
        <f>=$K$5+$K$4*D1530</f>
      </c>
      <c r="G1530" s="5" t="str">
        <f>=E1530-F1530</f>
      </c>
    </row>
    <row r="1531">
      <c r="A1531" t="n">
        <v>243151</v>
      </c>
      <c r="B1531" t="s">
        <v>5528</v>
      </c>
      <c r="C1531" t="s">
        <v>149</v>
      </c>
      <c r="D1531" t="n">
        <v>76</v>
      </c>
      <c r="E1531" t="n">
        <v>48.6</v>
      </c>
      <c r="F1531" s="5" t="str">
        <f>=$K$5+$K$4*D1531</f>
      </c>
      <c r="G1531" s="5" t="str">
        <f>=E1531-F1531</f>
      </c>
    </row>
    <row r="1532">
      <c r="A1532" t="n">
        <v>243179</v>
      </c>
      <c r="B1532" t="s">
        <v>5530</v>
      </c>
      <c r="C1532" t="s">
        <v>149</v>
      </c>
      <c r="D1532" t="n">
        <v>79</v>
      </c>
      <c r="E1532" t="n">
        <v>51.7</v>
      </c>
      <c r="F1532" s="5" t="str">
        <f>=$K$5+$K$4*D1532</f>
      </c>
      <c r="G1532" s="5" t="str">
        <f>=E1532-F1532</f>
      </c>
    </row>
    <row r="1533">
      <c r="A1533" t="n">
        <v>243188</v>
      </c>
      <c r="B1533" t="s">
        <v>5531</v>
      </c>
      <c r="C1533" t="s">
        <v>149</v>
      </c>
      <c r="D1533" t="n">
        <v>82</v>
      </c>
      <c r="E1533" t="n">
        <v>15.2</v>
      </c>
      <c r="F1533" s="5" t="str">
        <f>=$K$5+$K$4*D1533</f>
      </c>
      <c r="G1533" s="5" t="str">
        <f>=E1533-F1533</f>
      </c>
    </row>
    <row r="1534">
      <c r="A1534" t="n">
        <v>243197</v>
      </c>
      <c r="B1534" t="s">
        <v>5533</v>
      </c>
      <c r="C1534" t="s">
        <v>149</v>
      </c>
      <c r="D1534" t="n">
        <v>65</v>
      </c>
      <c r="E1534" t="n">
        <v>47</v>
      </c>
      <c r="F1534" s="5" t="str">
        <f>=$K$5+$K$4*D1534</f>
      </c>
      <c r="G1534" s="5" t="str">
        <f>=E1534-F1534</f>
      </c>
    </row>
    <row r="1535">
      <c r="A1535" t="n">
        <v>243212</v>
      </c>
      <c r="B1535" t="s">
        <v>5535</v>
      </c>
      <c r="C1535" t="s">
        <v>149</v>
      </c>
      <c r="D1535" t="n">
        <v>81</v>
      </c>
      <c r="E1535" t="n">
        <v>51.9</v>
      </c>
      <c r="F1535" s="5" t="str">
        <f>=$K$5+$K$4*D1535</f>
      </c>
      <c r="G1535" s="5" t="str">
        <f>=E1535-F1535</f>
      </c>
    </row>
    <row r="1536">
      <c r="A1536" t="n">
        <v>243221</v>
      </c>
      <c r="B1536" t="s">
        <v>5536</v>
      </c>
      <c r="C1536" t="s">
        <v>149</v>
      </c>
      <c r="D1536" t="n">
        <v>65</v>
      </c>
      <c r="E1536" t="n">
        <v>52.5</v>
      </c>
      <c r="F1536" s="5" t="str">
        <f>=$K$5+$K$4*D1536</f>
      </c>
      <c r="G1536" s="5" t="str">
        <f>=E1536-F1536</f>
      </c>
    </row>
    <row r="1537">
      <c r="A1537" t="n">
        <v>243346</v>
      </c>
      <c r="B1537" t="s">
        <v>5537</v>
      </c>
      <c r="C1537" t="s">
        <v>163</v>
      </c>
      <c r="D1537" t="n">
        <v>70</v>
      </c>
      <c r="E1537" t="n">
        <v>29.5</v>
      </c>
      <c r="F1537" s="5" t="str">
        <f>=$K$5+$K$4*D1537</f>
      </c>
      <c r="G1537" s="5" t="str">
        <f>=E1537-F1537</f>
      </c>
    </row>
    <row r="1538">
      <c r="A1538" t="n">
        <v>243443</v>
      </c>
      <c r="B1538" t="s">
        <v>5538</v>
      </c>
      <c r="C1538" t="s">
        <v>163</v>
      </c>
      <c r="D1538" t="n">
        <v>71</v>
      </c>
      <c r="E1538" t="n">
        <v>43.7</v>
      </c>
      <c r="F1538" s="5" t="str">
        <f>=$K$5+$K$4*D1538</f>
      </c>
      <c r="G1538" s="5" t="str">
        <f>=E1538-F1538</f>
      </c>
    </row>
    <row r="1539">
      <c r="A1539" t="n">
        <v>243577</v>
      </c>
      <c r="B1539" t="s">
        <v>5542</v>
      </c>
      <c r="C1539" t="s">
        <v>163</v>
      </c>
      <c r="D1539" t="n">
        <v>62</v>
      </c>
      <c r="E1539" t="n">
        <v>23.6</v>
      </c>
      <c r="F1539" s="5" t="str">
        <f>=$K$5+$K$4*D1539</f>
      </c>
      <c r="G1539" s="5" t="str">
        <f>=E1539-F1539</f>
      </c>
    </row>
    <row r="1540">
      <c r="A1540" t="n">
        <v>243586</v>
      </c>
      <c r="B1540" t="s">
        <v>5544</v>
      </c>
      <c r="C1540" t="s">
        <v>163</v>
      </c>
      <c r="D1540" t="n">
        <v>83</v>
      </c>
      <c r="E1540" t="n">
        <v>40.4</v>
      </c>
      <c r="F1540" s="5" t="str">
        <f>=$K$5+$K$4*D1540</f>
      </c>
      <c r="G1540" s="5" t="str">
        <f>=E1540-F1540</f>
      </c>
    </row>
    <row r="1541">
      <c r="A1541" t="n">
        <v>243601</v>
      </c>
      <c r="B1541" t="s">
        <v>5545</v>
      </c>
      <c r="C1541" t="s">
        <v>163</v>
      </c>
      <c r="D1541" t="n">
        <v>83</v>
      </c>
      <c r="E1541" t="n">
        <v>28.7</v>
      </c>
      <c r="F1541" s="5" t="str">
        <f>=$K$5+$K$4*D1541</f>
      </c>
      <c r="G1541" s="5" t="str">
        <f>=E1541-F1541</f>
      </c>
    </row>
    <row r="1542">
      <c r="A1542" t="n">
        <v>243665</v>
      </c>
      <c r="B1542" t="s">
        <v>5553</v>
      </c>
      <c r="C1542" t="s">
        <v>149</v>
      </c>
      <c r="D1542" t="n">
        <v>46</v>
      </c>
      <c r="E1542" t="n">
        <v>28.2</v>
      </c>
      <c r="F1542" s="5" t="str">
        <f>=$K$5+$K$4*D1542</f>
      </c>
      <c r="G1542" s="5" t="str">
        <f>=E1542-F1542</f>
      </c>
    </row>
    <row r="1543">
      <c r="A1543" t="n">
        <v>243744</v>
      </c>
      <c r="B1543" t="s">
        <v>5556</v>
      </c>
      <c r="C1543" t="s">
        <v>163</v>
      </c>
      <c r="D1543" t="n">
        <v>19</v>
      </c>
      <c r="E1543" t="n">
        <v>92.8</v>
      </c>
      <c r="F1543" s="5" t="str">
        <f>=$K$5+$K$4*D1543</f>
      </c>
      <c r="G1543" s="5" t="str">
        <f>=E1543-F1543</f>
      </c>
    </row>
    <row r="1544">
      <c r="A1544" t="n">
        <v>243780</v>
      </c>
      <c r="B1544" t="s">
        <v>5558</v>
      </c>
      <c r="C1544" t="s">
        <v>149</v>
      </c>
      <c r="D1544" t="n">
        <v>13</v>
      </c>
      <c r="E1544" t="n">
        <v>83.1</v>
      </c>
      <c r="F1544" s="5" t="str">
        <f>=$K$5+$K$4*D1544</f>
      </c>
      <c r="G1544" s="5" t="str">
        <f>=E1544-F1544</f>
      </c>
    </row>
    <row r="1545">
      <c r="A1545" t="n">
        <v>243823</v>
      </c>
      <c r="B1545" t="s">
        <v>5561</v>
      </c>
      <c r="C1545" t="s">
        <v>163</v>
      </c>
      <c r="D1545" t="n">
        <v>48</v>
      </c>
      <c r="E1545" t="n">
        <v>60.5</v>
      </c>
      <c r="F1545" s="5" t="str">
        <f>=$K$5+$K$4*D1545</f>
      </c>
      <c r="G1545" s="5" t="str">
        <f>=E1545-F1545</f>
      </c>
    </row>
    <row r="1546">
      <c r="A1546" t="n">
        <v>243832</v>
      </c>
      <c r="B1546" t="s">
        <v>5562</v>
      </c>
      <c r="C1546" t="s">
        <v>163</v>
      </c>
      <c r="D1546" t="n">
        <v>58</v>
      </c>
      <c r="E1546" t="n">
        <v>27.3</v>
      </c>
      <c r="F1546" s="5" t="str">
        <f>=$K$5+$K$4*D1546</f>
      </c>
      <c r="G1546" s="5" t="str">
        <f>=E1546-F1546</f>
      </c>
    </row>
    <row r="1547">
      <c r="A1547" t="n">
        <v>245652</v>
      </c>
      <c r="B1547" t="s">
        <v>2263</v>
      </c>
      <c r="C1547" t="s">
        <v>163</v>
      </c>
      <c r="D1547" t="n">
        <v>24</v>
      </c>
      <c r="E1547" t="n">
        <v>60</v>
      </c>
      <c r="F1547" s="5" t="str">
        <f>=$K$5+$K$4*D1547</f>
      </c>
      <c r="G1547" s="5" t="str">
        <f>=E1547-F1547</f>
      </c>
    </row>
    <row r="1548">
      <c r="A1548" t="n">
        <v>245953</v>
      </c>
      <c r="B1548" t="s">
        <v>5580</v>
      </c>
      <c r="C1548" t="s">
        <v>163</v>
      </c>
      <c r="D1548" t="n">
        <v>40</v>
      </c>
      <c r="E1548" t="n">
        <v>31.6</v>
      </c>
      <c r="F1548" s="5" t="str">
        <f>=$K$5+$K$4*D1548</f>
      </c>
      <c r="G1548" s="5" t="str">
        <f>=E1548-F1548</f>
      </c>
    </row>
    <row r="1549">
      <c r="A1549" t="n">
        <v>248934</v>
      </c>
      <c r="B1549" t="s">
        <v>5625</v>
      </c>
      <c r="C1549" t="s">
        <v>189</v>
      </c>
      <c r="D1549" t="n">
        <v>49</v>
      </c>
      <c r="E1549" t="n">
        <v>29.2</v>
      </c>
      <c r="F1549" s="5" t="str">
        <f>=$K$5+$K$4*D1549</f>
      </c>
      <c r="G1549" s="5" t="str">
        <f>=E1549-F1549</f>
      </c>
    </row>
    <row r="1550">
      <c r="A1550" t="n">
        <v>262129</v>
      </c>
      <c r="B1550" t="s">
        <v>5662</v>
      </c>
      <c r="C1550" t="s">
        <v>149</v>
      </c>
      <c r="D1550" t="n">
        <v>30</v>
      </c>
      <c r="E1550" t="n">
        <v>61.8</v>
      </c>
      <c r="F1550" s="5" t="str">
        <f>=$K$5+$K$4*D1550</f>
      </c>
      <c r="G1550" s="5" t="str">
        <f>=E1550-F1550</f>
      </c>
    </row>
    <row r="1551">
      <c r="A1551" t="n">
        <v>363934</v>
      </c>
      <c r="B1551" t="s">
        <v>5681</v>
      </c>
      <c r="C1551" t="s">
        <v>189</v>
      </c>
      <c r="D1551" t="n">
        <v>58</v>
      </c>
      <c r="E1551" t="n">
        <v>34.9</v>
      </c>
      <c r="F1551" s="5" t="str">
        <f>=$K$5+$K$4*D1551</f>
      </c>
      <c r="G1551" s="5" t="str">
        <f>=E1551-F1551</f>
      </c>
    </row>
    <row r="1552">
      <c r="A1552" t="n">
        <v>366252</v>
      </c>
      <c r="B1552" t="s">
        <v>5717</v>
      </c>
      <c r="C1552" t="s">
        <v>149</v>
      </c>
      <c r="D1552" t="n">
        <v>32</v>
      </c>
      <c r="E1552" t="n">
        <v>53.9</v>
      </c>
      <c r="F1552" s="5" t="str">
        <f>=$K$5+$K$4*D1552</f>
      </c>
      <c r="G1552" s="5" t="str">
        <f>=E1552-F1552</f>
      </c>
    </row>
    <row r="1553">
      <c r="A1553" t="n">
        <v>366711</v>
      </c>
      <c r="B1553" t="s">
        <v>5735</v>
      </c>
      <c r="C1553" t="s">
        <v>149</v>
      </c>
      <c r="D1553" t="n">
        <v>44</v>
      </c>
      <c r="E1553" t="n">
        <v>54.2</v>
      </c>
      <c r="F1553" s="5" t="str">
        <f>=$K$5+$K$4*D1553</f>
      </c>
      <c r="G1553" s="5" t="str">
        <f>=E1553-F1553</f>
      </c>
    </row>
    <row r="1554">
      <c r="A1554" t="n">
        <v>367884</v>
      </c>
      <c r="B1554" t="s">
        <v>5747</v>
      </c>
      <c r="C1554" t="s">
        <v>163</v>
      </c>
      <c r="D1554" t="n">
        <v>25</v>
      </c>
      <c r="E1554" t="n">
        <v>3.2</v>
      </c>
      <c r="F1554" s="5" t="str">
        <f>=$K$5+$K$4*D1554</f>
      </c>
      <c r="G1554" s="5" t="str">
        <f>=E1554-F1554</f>
      </c>
    </row>
    <row r="1555">
      <c r="A1555" t="n">
        <v>368452</v>
      </c>
      <c r="B1555" t="s">
        <v>5754</v>
      </c>
      <c r="C1555" t="s">
        <v>189</v>
      </c>
      <c r="D1555" t="n">
        <v>58</v>
      </c>
      <c r="E1555" t="n">
        <v>35.5</v>
      </c>
      <c r="F1555" s="5" t="str">
        <f>=$K$5+$K$4*D1555</f>
      </c>
      <c r="G1555" s="5" t="str">
        <f>=E1555-F1555</f>
      </c>
    </row>
    <row r="1556">
      <c r="A1556" t="n">
        <v>377555</v>
      </c>
      <c r="B1556" t="s">
        <v>5852</v>
      </c>
      <c r="C1556" t="s">
        <v>149</v>
      </c>
      <c r="D1556" t="n">
        <v>28</v>
      </c>
      <c r="E1556" t="n">
        <v>68.2</v>
      </c>
      <c r="F1556" s="5" t="str">
        <f>=$K$5+$K$4*D1556</f>
      </c>
      <c r="G1556" s="5" t="str">
        <f>=E1556-F1556</f>
      </c>
    </row>
    <row r="1557">
      <c r="A1557" t="n">
        <v>377564</v>
      </c>
      <c r="B1557" t="s">
        <v>5854</v>
      </c>
      <c r="C1557" t="s">
        <v>149</v>
      </c>
      <c r="D1557" t="n">
        <v>40</v>
      </c>
      <c r="E1557" t="n">
        <v>62.3</v>
      </c>
      <c r="F1557" s="5" t="str">
        <f>=$K$5+$K$4*D1557</f>
      </c>
      <c r="G1557" s="5" t="str">
        <f>=E1557-F1557</f>
      </c>
    </row>
    <row r="1558">
      <c r="A1558" t="n">
        <v>380438</v>
      </c>
      <c r="B1558" t="s">
        <v>5875</v>
      </c>
      <c r="C1558" t="s">
        <v>189</v>
      </c>
      <c r="D1558" t="n">
        <v>57</v>
      </c>
      <c r="E1558" t="n">
        <v>56.8</v>
      </c>
      <c r="F1558" s="5" t="str">
        <f>=$K$5+$K$4*D1558</f>
      </c>
      <c r="G1558" s="5" t="str">
        <f>=E1558-F1558</f>
      </c>
    </row>
    <row r="1559">
      <c r="A1559" t="n">
        <v>384254</v>
      </c>
      <c r="B1559" t="s">
        <v>5916</v>
      </c>
      <c r="C1559" t="s">
        <v>163</v>
      </c>
      <c r="D1559" t="n">
        <v>26</v>
      </c>
      <c r="E1559" t="n">
        <v>53.3</v>
      </c>
      <c r="F1559" s="5" t="str">
        <f>=$K$5+$K$4*D1559</f>
      </c>
      <c r="G1559" s="5" t="str">
        <f>=E1559-F1559</f>
      </c>
    </row>
    <row r="1560">
      <c r="A1560" t="n">
        <v>385619</v>
      </c>
      <c r="B1560" t="s">
        <v>5925</v>
      </c>
      <c r="C1560" t="s">
        <v>163</v>
      </c>
      <c r="D1560" t="n">
        <v>51</v>
      </c>
      <c r="E1560" t="n">
        <v>57.8</v>
      </c>
      <c r="F1560" s="5" t="str">
        <f>=$K$5+$K$4*D1560</f>
      </c>
      <c r="G1560" s="5" t="str">
        <f>=E1560-F1560</f>
      </c>
    </row>
    <row r="1561">
      <c r="A1561" t="n">
        <v>399869</v>
      </c>
      <c r="B1561" t="s">
        <v>5946</v>
      </c>
      <c r="C1561" t="s">
        <v>189</v>
      </c>
      <c r="D1561" t="n">
        <v>71</v>
      </c>
      <c r="E1561" t="n">
        <v>49.6</v>
      </c>
      <c r="F1561" s="5" t="str">
        <f>=$K$5+$K$4*D1561</f>
      </c>
      <c r="G1561" s="5" t="str">
        <f>=E1561-F1561</f>
      </c>
    </row>
    <row r="1562">
      <c r="A1562" t="n">
        <v>399911</v>
      </c>
      <c r="B1562" t="s">
        <v>5947</v>
      </c>
      <c r="C1562" t="s">
        <v>163</v>
      </c>
      <c r="D1562" t="n">
        <v>17</v>
      </c>
      <c r="E1562" t="n">
        <v>86.9</v>
      </c>
      <c r="F1562" s="5" t="str">
        <f>=$K$5+$K$4*D1562</f>
      </c>
      <c r="G1562" s="5" t="str">
        <f>=E1562-F1562</f>
      </c>
    </row>
    <row r="1563">
      <c r="A1563" t="n">
        <v>408844</v>
      </c>
      <c r="B1563" t="s">
        <v>6018</v>
      </c>
      <c r="C1563" t="s">
        <v>189</v>
      </c>
      <c r="D1563" t="n">
        <v>84</v>
      </c>
      <c r="E1563" t="n">
        <v>41.8</v>
      </c>
      <c r="F1563" s="5" t="str">
        <f>=$K$5+$K$4*D1563</f>
      </c>
      <c r="G1563" s="5" t="str">
        <f>=E1563-F1563</f>
      </c>
    </row>
    <row r="1564">
      <c r="A1564" t="n">
        <v>409315</v>
      </c>
      <c r="B1564" t="s">
        <v>6024</v>
      </c>
      <c r="C1564" t="s">
        <v>149</v>
      </c>
      <c r="D1564" t="n">
        <v>36</v>
      </c>
      <c r="E1564" t="n">
        <v>11.1</v>
      </c>
      <c r="F1564" s="5" t="str">
        <f>=$K$5+$K$4*D1564</f>
      </c>
      <c r="G1564" s="5" t="str">
        <f>=E1564-F1564</f>
      </c>
    </row>
    <row r="1565">
      <c r="A1565" t="n">
        <v>409698</v>
      </c>
      <c r="B1565" t="s">
        <v>6029</v>
      </c>
      <c r="C1565" t="s">
        <v>149</v>
      </c>
      <c r="D1565" t="n">
        <v>43</v>
      </c>
      <c r="E1565" t="n">
        <v>63.2</v>
      </c>
      <c r="F1565" s="5" t="str">
        <f>=$K$5+$K$4*D1565</f>
      </c>
      <c r="G1565" s="5" t="str">
        <f>=E1565-F1565</f>
      </c>
    </row>
    <row r="1566">
      <c r="A1566" t="n">
        <v>426314</v>
      </c>
      <c r="B1566" t="s">
        <v>6227</v>
      </c>
      <c r="C1566" t="s">
        <v>163</v>
      </c>
      <c r="D1566" t="n">
        <v>25</v>
      </c>
      <c r="E1566" t="n">
        <v>23.1</v>
      </c>
      <c r="F1566" s="5" t="str">
        <f>=$K$5+$K$4*D1566</f>
      </c>
      <c r="G1566" s="5" t="str">
        <f>=E1566-F1566</f>
      </c>
    </row>
    <row r="1567">
      <c r="A1567" t="n">
        <v>433387</v>
      </c>
      <c r="B1567" t="s">
        <v>6297</v>
      </c>
      <c r="C1567" t="s">
        <v>163</v>
      </c>
      <c r="D1567" t="n">
        <v>35</v>
      </c>
      <c r="E1567" t="n">
        <v>50.9</v>
      </c>
      <c r="F1567" s="5" t="str">
        <f>=$K$5+$K$4*D1567</f>
      </c>
      <c r="G1567" s="5" t="str">
        <f>=E1567-F1567</f>
      </c>
    </row>
    <row r="1568">
      <c r="A1568" t="n">
        <v>433660</v>
      </c>
      <c r="B1568" t="s">
        <v>6301</v>
      </c>
      <c r="C1568" t="s">
        <v>149</v>
      </c>
      <c r="D1568" t="n">
        <v>29</v>
      </c>
      <c r="E1568" t="n">
        <v>56</v>
      </c>
      <c r="F1568" s="5" t="str">
        <f>=$K$5+$K$4*D1568</f>
      </c>
      <c r="G1568" s="5" t="str">
        <f>=E1568-F1568</f>
      </c>
    </row>
    <row r="1569">
      <c r="A1569" t="n">
        <v>434900</v>
      </c>
      <c r="B1569" t="s">
        <v>6324</v>
      </c>
      <c r="C1569" t="s">
        <v>163</v>
      </c>
      <c r="D1569" t="n">
        <v>85</v>
      </c>
      <c r="E1569" t="n">
        <v>25.4</v>
      </c>
      <c r="F1569" s="5" t="str">
        <f>=$K$5+$K$4*D1569</f>
      </c>
      <c r="G1569" s="5" t="str">
        <f>=E1569-F1569</f>
      </c>
    </row>
    <row r="1570">
      <c r="A1570" t="n">
        <v>436429</v>
      </c>
      <c r="B1570" t="s">
        <v>6332</v>
      </c>
      <c r="C1570" t="s">
        <v>189</v>
      </c>
      <c r="D1570" t="n">
        <v>65</v>
      </c>
      <c r="E1570" t="n">
        <v>35.9</v>
      </c>
      <c r="F1570" s="5" t="str">
        <f>=$K$5+$K$4*D1570</f>
      </c>
      <c r="G1570" s="5" t="str">
        <f>=E1570-F1570</f>
      </c>
    </row>
    <row r="1571">
      <c r="A1571" t="n">
        <v>436818</v>
      </c>
      <c r="B1571" t="s">
        <v>6339</v>
      </c>
      <c r="C1571" t="s">
        <v>149</v>
      </c>
      <c r="D1571" t="n">
        <v>50</v>
      </c>
      <c r="E1571" t="n">
        <v>59.5</v>
      </c>
      <c r="F1571" s="5" t="str">
        <f>=$K$5+$K$4*D1571</f>
      </c>
      <c r="G1571" s="5" t="str">
        <f>=E1571-F1571</f>
      </c>
    </row>
    <row r="1572">
      <c r="A1572" t="n">
        <v>436827</v>
      </c>
      <c r="B1572" t="s">
        <v>6340</v>
      </c>
      <c r="C1572" t="s">
        <v>149</v>
      </c>
      <c r="D1572" t="n">
        <v>34</v>
      </c>
      <c r="E1572" t="n">
        <v>56.7</v>
      </c>
      <c r="F1572" s="5" t="str">
        <f>=$K$5+$K$4*D1572</f>
      </c>
      <c r="G1572" s="5" t="str">
        <f>=E1572-F1572</f>
      </c>
    </row>
    <row r="1573">
      <c r="A1573" t="n">
        <v>436836</v>
      </c>
      <c r="B1573" t="s">
        <v>6342</v>
      </c>
      <c r="C1573" t="s">
        <v>149</v>
      </c>
      <c r="D1573" t="n">
        <v>50</v>
      </c>
      <c r="E1573" t="n">
        <v>56.9</v>
      </c>
      <c r="F1573" s="5" t="str">
        <f>=$K$5+$K$4*D1573</f>
      </c>
      <c r="G1573" s="5" t="str">
        <f>=E1573-F1573</f>
      </c>
    </row>
    <row r="1574">
      <c r="A1574" t="n">
        <v>438586</v>
      </c>
      <c r="B1574" t="s">
        <v>6365</v>
      </c>
      <c r="C1574" t="s">
        <v>189</v>
      </c>
      <c r="D1574" t="n">
        <v>83</v>
      </c>
      <c r="E1574" t="n">
        <v>10.6</v>
      </c>
      <c r="F1574" s="5" t="str">
        <f>=$K$5+$K$4*D1574</f>
      </c>
      <c r="G1574" s="5" t="str">
        <f>=E1574-F1574</f>
      </c>
    </row>
    <row r="1575">
      <c r="A1575" t="n">
        <v>440651</v>
      </c>
      <c r="B1575" t="s">
        <v>6411</v>
      </c>
      <c r="C1575" t="s">
        <v>163</v>
      </c>
      <c r="D1575" t="n">
        <v>81</v>
      </c>
      <c r="E1575" t="n">
        <v>38.7</v>
      </c>
      <c r="F1575" s="5" t="str">
        <f>=$K$5+$K$4*D1575</f>
      </c>
      <c r="G1575" s="5" t="str">
        <f>=E1575-F1575</f>
      </c>
    </row>
    <row r="1576">
      <c r="A1576" t="n">
        <v>440828</v>
      </c>
      <c r="B1576" t="s">
        <v>6416</v>
      </c>
      <c r="C1576" t="s">
        <v>149</v>
      </c>
      <c r="D1576" t="n">
        <v>28</v>
      </c>
      <c r="E1576" t="n">
        <v>51.2</v>
      </c>
      <c r="F1576" s="5" t="str">
        <f>=$K$5+$K$4*D1576</f>
      </c>
      <c r="G1576" s="5" t="str">
        <f>=E1576-F1576</f>
      </c>
    </row>
    <row r="1577">
      <c r="A1577" t="n">
        <v>441900</v>
      </c>
      <c r="B1577" t="s">
        <v>6459</v>
      </c>
      <c r="C1577" t="s">
        <v>149</v>
      </c>
      <c r="D1577" t="n">
        <v>22</v>
      </c>
      <c r="E1577" t="n">
        <v>31</v>
      </c>
      <c r="F1577" s="5" t="str">
        <f>=$K$5+$K$4*D1577</f>
      </c>
      <c r="G1577" s="5" t="str">
        <f>=E1577-F1577</f>
      </c>
    </row>
    <row r="1578">
      <c r="A1578" t="n">
        <v>441937</v>
      </c>
      <c r="B1578" t="s">
        <v>6460</v>
      </c>
      <c r="C1578" t="s">
        <v>149</v>
      </c>
      <c r="D1578" t="n">
        <v>47</v>
      </c>
      <c r="E1578" t="n">
        <v>53.5</v>
      </c>
      <c r="F1578" s="5" t="str">
        <f>=$K$5+$K$4*D1578</f>
      </c>
      <c r="G1578" s="5" t="str">
        <f>=E1578-F1578</f>
      </c>
    </row>
    <row r="1579">
      <c r="A1579" t="n">
        <v>441982</v>
      </c>
      <c r="B1579" t="s">
        <v>6462</v>
      </c>
      <c r="C1579" t="s">
        <v>163</v>
      </c>
      <c r="D1579" t="n">
        <v>13</v>
      </c>
      <c r="E1579" t="n">
        <v>92.2</v>
      </c>
      <c r="F1579" s="5" t="str">
        <f>=$K$5+$K$4*D1579</f>
      </c>
      <c r="G1579" s="5" t="str">
        <f>=E1579-F1579</f>
      </c>
    </row>
    <row r="1580">
      <c r="A1580" t="n">
        <v>442569</v>
      </c>
      <c r="B1580" t="s">
        <v>6479</v>
      </c>
      <c r="C1580" t="s">
        <v>149</v>
      </c>
      <c r="D1580" t="n">
        <v>62</v>
      </c>
      <c r="E1580" t="n">
        <v>24.9</v>
      </c>
      <c r="F1580" s="5" t="str">
        <f>=$K$5+$K$4*D1580</f>
      </c>
      <c r="G1580" s="5" t="str">
        <f>=E1580-F1580</f>
      </c>
    </row>
    <row r="1581">
      <c r="A1581" t="n">
        <v>442930</v>
      </c>
      <c r="B1581" t="s">
        <v>6491</v>
      </c>
      <c r="C1581" t="s">
        <v>189</v>
      </c>
      <c r="D1581" t="n">
        <v>53</v>
      </c>
      <c r="E1581" t="n">
        <v>50</v>
      </c>
      <c r="F1581" s="5" t="str">
        <f>=$K$5+$K$4*D1581</f>
      </c>
      <c r="G1581" s="5" t="str">
        <f>=E1581-F1581</f>
      </c>
    </row>
    <row r="1582">
      <c r="A1582" t="n">
        <v>443410</v>
      </c>
      <c r="B1582" t="s">
        <v>6518</v>
      </c>
      <c r="C1582" t="s">
        <v>189</v>
      </c>
      <c r="D1582" t="n">
        <v>22</v>
      </c>
      <c r="E1582" t="n">
        <v>51.6</v>
      </c>
      <c r="F1582" s="5" t="str">
        <f>=$K$5+$K$4*D1582</f>
      </c>
      <c r="G1582" s="5" t="str">
        <f>=E1582-F1582</f>
      </c>
    </row>
    <row r="1583">
      <c r="A1583" t="n">
        <v>443562</v>
      </c>
      <c r="B1583" t="s">
        <v>6521</v>
      </c>
      <c r="C1583" t="s">
        <v>163</v>
      </c>
      <c r="D1583" t="n">
        <v>90</v>
      </c>
      <c r="E1583" t="n">
        <v>16.4</v>
      </c>
      <c r="F1583" s="5" t="str">
        <f>=$K$5+$K$4*D1583</f>
      </c>
      <c r="G1583" s="5" t="str">
        <f>=E1583-F1583</f>
      </c>
    </row>
    <row r="1584">
      <c r="A1584" t="n">
        <v>444413</v>
      </c>
      <c r="B1584" t="s">
        <v>6555</v>
      </c>
      <c r="C1584" t="s">
        <v>163</v>
      </c>
      <c r="D1584" t="n">
        <v>15</v>
      </c>
      <c r="E1584" t="n">
        <v>17.6</v>
      </c>
      <c r="F1584" s="5" t="str">
        <f>=$K$5+$K$4*D1584</f>
      </c>
      <c r="G1584" s="5" t="str">
        <f>=E1584-F1584</f>
      </c>
    </row>
    <row r="1585">
      <c r="A1585" t="n">
        <v>445027</v>
      </c>
      <c r="B1585" t="s">
        <v>6580</v>
      </c>
      <c r="C1585" t="s">
        <v>189</v>
      </c>
      <c r="D1585" t="n">
        <v>73</v>
      </c>
      <c r="E1585" t="n">
        <v>16.4</v>
      </c>
      <c r="F1585" s="5" t="str">
        <f>=$K$5+$K$4*D1585</f>
      </c>
      <c r="G1585" s="5" t="str">
        <f>=E1585-F1585</f>
      </c>
    </row>
    <row r="1586">
      <c r="A1586" t="n">
        <v>445188</v>
      </c>
      <c r="B1586" t="s">
        <v>6583</v>
      </c>
      <c r="C1586" t="s">
        <v>149</v>
      </c>
      <c r="D1586" t="n">
        <v>59</v>
      </c>
      <c r="E1586" t="n">
        <v>69.1</v>
      </c>
      <c r="F1586" s="5" t="str">
        <f>=$K$5+$K$4*D1586</f>
      </c>
      <c r="G1586" s="5" t="str">
        <f>=E1586-F1586</f>
      </c>
    </row>
    <row r="1587">
      <c r="A1587" t="n">
        <v>445692</v>
      </c>
      <c r="B1587" t="s">
        <v>6596</v>
      </c>
      <c r="C1587" t="s">
        <v>189</v>
      </c>
      <c r="D1587" t="n">
        <v>57</v>
      </c>
      <c r="E1587" t="n">
        <v>51.2</v>
      </c>
      <c r="F1587" s="5" t="str">
        <f>=$K$5+$K$4*D1587</f>
      </c>
      <c r="G1587" s="5" t="str">
        <f>=E1587-F1587</f>
      </c>
    </row>
    <row r="1588">
      <c r="A1588" t="n">
        <v>445708</v>
      </c>
      <c r="B1588" t="s">
        <v>6597</v>
      </c>
      <c r="C1588" t="s">
        <v>163</v>
      </c>
      <c r="D1588" t="n">
        <v>52</v>
      </c>
      <c r="E1588" t="n">
        <v>33.9</v>
      </c>
      <c r="F1588" s="5" t="str">
        <f>=$K$5+$K$4*D1588</f>
      </c>
      <c r="G1588" s="5" t="str">
        <f>=E1588-F1588</f>
      </c>
    </row>
    <row r="1589">
      <c r="A1589" t="n">
        <v>446048</v>
      </c>
      <c r="B1589" t="s">
        <v>6615</v>
      </c>
      <c r="C1589" t="s">
        <v>163</v>
      </c>
      <c r="D1589" t="n">
        <v>23</v>
      </c>
      <c r="E1589" t="n">
        <v>55.5</v>
      </c>
      <c r="F1589" s="5" t="str">
        <f>=$K$5+$K$4*D1589</f>
      </c>
      <c r="G1589" s="5" t="str">
        <f>=E1589-F1589</f>
      </c>
    </row>
    <row r="1590">
      <c r="A1590" t="n">
        <v>446233</v>
      </c>
      <c r="B1590" t="s">
        <v>6629</v>
      </c>
      <c r="C1590" t="s">
        <v>163</v>
      </c>
      <c r="D1590" t="n">
        <v>53</v>
      </c>
      <c r="E1590" t="n">
        <v>32.4</v>
      </c>
      <c r="F1590" s="5" t="str">
        <f>=$K$5+$K$4*D1590</f>
      </c>
      <c r="G1590" s="5" t="str">
        <f>=E1590-F1590</f>
      </c>
    </row>
    <row r="1591">
      <c r="A1591" t="n">
        <v>446385</v>
      </c>
      <c r="B1591" t="s">
        <v>6637</v>
      </c>
      <c r="C1591" t="s">
        <v>189</v>
      </c>
      <c r="D1591" t="n">
        <v>26</v>
      </c>
      <c r="E1591" t="n">
        <v>40</v>
      </c>
      <c r="F1591" s="5" t="str">
        <f>=$K$5+$K$4*D1591</f>
      </c>
      <c r="G1591" s="5" t="str">
        <f>=E1591-F1591</f>
      </c>
    </row>
    <row r="1592">
      <c r="A1592" t="n">
        <v>446604</v>
      </c>
      <c r="B1592" t="s">
        <v>6642</v>
      </c>
      <c r="C1592" t="s">
        <v>163</v>
      </c>
      <c r="D1592" t="n">
        <v>86</v>
      </c>
      <c r="E1592" t="n">
        <v>78.4</v>
      </c>
      <c r="F1592" s="5" t="str">
        <f>=$K$5+$K$4*D1592</f>
      </c>
      <c r="G1592" s="5" t="str">
        <f>=E1592-F1592</f>
      </c>
    </row>
    <row r="1593">
      <c r="A1593" t="n">
        <v>446640</v>
      </c>
      <c r="B1593" t="s">
        <v>6643</v>
      </c>
      <c r="C1593" t="s">
        <v>163</v>
      </c>
      <c r="D1593" t="n">
        <v>48</v>
      </c>
      <c r="E1593" t="n">
        <v>42.9</v>
      </c>
      <c r="F1593" s="5" t="str">
        <f>=$K$5+$K$4*D1593</f>
      </c>
      <c r="G1593" s="5" t="str">
        <f>=E1593-F1593</f>
      </c>
    </row>
    <row r="1594">
      <c r="A1594" t="n">
        <v>447689</v>
      </c>
      <c r="B1594" t="s">
        <v>6666</v>
      </c>
      <c r="C1594" t="s">
        <v>149</v>
      </c>
      <c r="D1594" t="n">
        <v>50</v>
      </c>
      <c r="E1594" t="n">
        <v>19.8</v>
      </c>
      <c r="F1594" s="5" t="str">
        <f>=$K$5+$K$4*D1594</f>
      </c>
      <c r="G1594" s="5" t="str">
        <f>=E1594-F1594</f>
      </c>
    </row>
    <row r="1595">
      <c r="A1595" t="n">
        <v>447953</v>
      </c>
      <c r="B1595" t="s">
        <v>6689</v>
      </c>
      <c r="C1595" t="s">
        <v>163</v>
      </c>
      <c r="D1595" t="n">
        <v>53</v>
      </c>
      <c r="E1595" t="n">
        <v>46.2</v>
      </c>
      <c r="F1595" s="5" t="str">
        <f>=$K$5+$K$4*D1595</f>
      </c>
      <c r="G1595" s="5" t="str">
        <f>=E1595-F1595</f>
      </c>
    </row>
    <row r="1596">
      <c r="A1596" t="n">
        <v>449135</v>
      </c>
      <c r="B1596" t="s">
        <v>6725</v>
      </c>
      <c r="C1596" t="s">
        <v>163</v>
      </c>
      <c r="D1596" t="n">
        <v>92</v>
      </c>
      <c r="E1596" t="n">
        <v>33.3</v>
      </c>
      <c r="F1596" s="5" t="str">
        <f>=$K$5+$K$4*D1596</f>
      </c>
      <c r="G1596" s="5" t="str">
        <f>=E1596-F1596</f>
      </c>
    </row>
    <row r="1597">
      <c r="A1597" t="n">
        <v>449339</v>
      </c>
      <c r="B1597" t="s">
        <v>6729</v>
      </c>
      <c r="C1597" t="s">
        <v>189</v>
      </c>
      <c r="D1597" t="n">
        <v>25</v>
      </c>
      <c r="E1597" t="n">
        <v>41.4</v>
      </c>
      <c r="F1597" s="5" t="str">
        <f>=$K$5+$K$4*D1597</f>
      </c>
      <c r="G1597" s="5" t="str">
        <f>=E1597-F1597</f>
      </c>
    </row>
    <row r="1598">
      <c r="A1598" t="n">
        <v>449870</v>
      </c>
      <c r="B1598" t="s">
        <v>6764</v>
      </c>
      <c r="C1598" t="s">
        <v>163</v>
      </c>
      <c r="D1598" t="n">
        <v>42</v>
      </c>
      <c r="E1598" t="n">
        <v>31.1</v>
      </c>
      <c r="F1598" s="5" t="str">
        <f>=$K$5+$K$4*D1598</f>
      </c>
      <c r="G1598" s="5" t="str">
        <f>=E1598-F1598</f>
      </c>
    </row>
    <row r="1599">
      <c r="A1599" t="n">
        <v>450933</v>
      </c>
      <c r="B1599" t="s">
        <v>6797</v>
      </c>
      <c r="C1599" t="s">
        <v>189</v>
      </c>
      <c r="D1599" t="n">
        <v>21</v>
      </c>
      <c r="E1599" t="n">
        <v>29.6</v>
      </c>
      <c r="F1599" s="5" t="str">
        <f>=$K$5+$K$4*D1599</f>
      </c>
      <c r="G1599" s="5" t="str">
        <f>=E1599-F1599</f>
      </c>
    </row>
    <row r="1600">
      <c r="A1600" t="n">
        <v>451398</v>
      </c>
      <c r="B1600" t="s">
        <v>6831</v>
      </c>
      <c r="C1600" t="s">
        <v>163</v>
      </c>
      <c r="D1600" t="n">
        <v>42</v>
      </c>
      <c r="E1600" t="n">
        <v>27</v>
      </c>
      <c r="F1600" s="5" t="str">
        <f>=$K$5+$K$4*D1600</f>
      </c>
      <c r="G1600" s="5" t="str">
        <f>=E1600-F1600</f>
      </c>
    </row>
    <row r="1601">
      <c r="A1601" t="n">
        <v>451404</v>
      </c>
      <c r="B1601" t="s">
        <v>6832</v>
      </c>
      <c r="C1601" t="s">
        <v>163</v>
      </c>
      <c r="D1601" t="n">
        <v>95</v>
      </c>
      <c r="E1601" t="n">
        <v>43</v>
      </c>
      <c r="F1601" s="5" t="str">
        <f>=$K$5+$K$4*D1601</f>
      </c>
      <c r="G1601" s="5" t="str">
        <f>=E1601-F1601</f>
      </c>
    </row>
    <row r="1602">
      <c r="A1602" t="n">
        <v>451556</v>
      </c>
      <c r="B1602" t="s">
        <v>6844</v>
      </c>
      <c r="C1602" t="s">
        <v>189</v>
      </c>
      <c r="D1602" t="n">
        <v>79</v>
      </c>
      <c r="E1602" t="n">
        <v>59.6</v>
      </c>
      <c r="F1602" s="5" t="str">
        <f>=$K$5+$K$4*D1602</f>
      </c>
      <c r="G1602" s="5" t="str">
        <f>=E1602-F1602</f>
      </c>
    </row>
    <row r="1603">
      <c r="A1603" t="n">
        <v>451927</v>
      </c>
      <c r="B1603" t="s">
        <v>6857</v>
      </c>
      <c r="C1603" t="s">
        <v>163</v>
      </c>
      <c r="D1603" t="n">
        <v>0</v>
      </c>
      <c r="E1603" t="n">
        <v>65.5</v>
      </c>
      <c r="F1603" s="5" t="str">
        <f>=$K$5+$K$4*D1603</f>
      </c>
      <c r="G1603" s="5" t="str">
        <f>=E1603-F1603</f>
      </c>
    </row>
    <row r="1604">
      <c r="A1604" t="n">
        <v>455257</v>
      </c>
      <c r="B1604" t="s">
        <v>6937</v>
      </c>
      <c r="C1604" t="s">
        <v>163</v>
      </c>
      <c r="D1604" t="n">
        <v>84</v>
      </c>
      <c r="E1604" t="n">
        <v>71.2</v>
      </c>
      <c r="F1604" s="5" t="str">
        <f>=$K$5+$K$4*D1604</f>
      </c>
      <c r="G1604" s="5" t="str">
        <f>=E1604-F1604</f>
      </c>
    </row>
    <row r="1605">
      <c r="A1605" t="n">
        <v>455770</v>
      </c>
      <c r="B1605" t="s">
        <v>6959</v>
      </c>
      <c r="C1605" t="s">
        <v>163</v>
      </c>
      <c r="D1605" t="n">
        <v>34</v>
      </c>
      <c r="E1605" t="n">
        <v>52.6</v>
      </c>
      <c r="F1605" s="5" t="str">
        <f>=$K$5+$K$4*D1605</f>
      </c>
      <c r="G1605" s="5" t="str">
        <f>=E1605-F1605</f>
      </c>
    </row>
    <row r="1606">
      <c r="A1606" t="n">
        <v>456959</v>
      </c>
      <c r="B1606" t="s">
        <v>7013</v>
      </c>
      <c r="C1606" t="s">
        <v>149</v>
      </c>
      <c r="D1606" t="n">
        <v>36</v>
      </c>
      <c r="E1606" t="n">
        <v>56.9</v>
      </c>
      <c r="F1606" s="5" t="str">
        <f>=$K$5+$K$4*D1606</f>
      </c>
      <c r="G1606" s="5" t="str">
        <f>=E1606-F1606</f>
      </c>
    </row>
    <row r="1607">
      <c r="A1607" t="n">
        <v>459949</v>
      </c>
      <c r="B1607" t="s">
        <v>7164</v>
      </c>
      <c r="C1607" t="s">
        <v>149</v>
      </c>
      <c r="D1607" t="n">
        <v>51</v>
      </c>
      <c r="E1607" t="n">
        <v>29.4</v>
      </c>
      <c r="F1607" s="5" t="str">
        <f>=$K$5+$K$4*D1607</f>
      </c>
      <c r="G1607" s="5" t="str">
        <f>=E1607-F1607</f>
      </c>
    </row>
    <row r="1608">
      <c r="A1608" t="n">
        <v>461148</v>
      </c>
      <c r="B1608" t="s">
        <v>7219</v>
      </c>
      <c r="C1608" t="s">
        <v>189</v>
      </c>
      <c r="D1608" t="n">
        <v>20</v>
      </c>
      <c r="E1608" t="n">
        <v>66.4</v>
      </c>
      <c r="F1608" s="5" t="str">
        <f>=$K$5+$K$4*D1608</f>
      </c>
      <c r="G1608" s="5" t="str">
        <f>=E1608-F1608</f>
      </c>
    </row>
    <row r="1609">
      <c r="A1609" t="n">
        <v>461795</v>
      </c>
      <c r="B1609" t="s">
        <v>7272</v>
      </c>
      <c r="C1609" t="s">
        <v>163</v>
      </c>
      <c r="D1609" t="n">
        <v>51</v>
      </c>
      <c r="E1609" t="n">
        <v>27</v>
      </c>
      <c r="F1609" s="5" t="str">
        <f>=$K$5+$K$4*D1609</f>
      </c>
      <c r="G1609" s="5" t="str">
        <f>=E1609-F1609</f>
      </c>
    </row>
    <row r="1610">
      <c r="A1610" t="n">
        <v>462354</v>
      </c>
      <c r="B1610" t="s">
        <v>7304</v>
      </c>
      <c r="C1610" t="s">
        <v>163</v>
      </c>
      <c r="D1610" t="n">
        <v>38</v>
      </c>
      <c r="E1610" t="n">
        <v>65.3</v>
      </c>
      <c r="F1610" s="5" t="str">
        <f>=$K$5+$K$4*D1610</f>
      </c>
      <c r="G1610" s="5" t="str">
        <f>=E1610-F1610</f>
      </c>
    </row>
    <row r="1611">
      <c r="A1611" t="n">
        <v>463056</v>
      </c>
      <c r="B1611" t="s">
        <v>7305</v>
      </c>
      <c r="C1611" t="s">
        <v>149</v>
      </c>
      <c r="D1611" t="n">
        <v>46</v>
      </c>
      <c r="E1611" t="n">
        <v>65.4</v>
      </c>
      <c r="F1611" s="5" t="str">
        <f>=$K$5+$K$4*D1611</f>
      </c>
      <c r="G1611" s="5" t="str">
        <f>=E1611-F1611</f>
      </c>
    </row>
    <row r="1612">
      <c r="A1612" t="n">
        <v>464226</v>
      </c>
      <c r="B1612" t="s">
        <v>7306</v>
      </c>
      <c r="C1612" t="s">
        <v>163</v>
      </c>
      <c r="D1612" t="n">
        <v>37</v>
      </c>
      <c r="E1612" t="n">
        <v>22.5</v>
      </c>
      <c r="F1612" s="5" t="str">
        <f>=$K$5+$K$4*D1612</f>
      </c>
      <c r="G1612" s="5" t="str">
        <f>=E1612-F1612</f>
      </c>
    </row>
    <row r="1613">
      <c r="A1613" t="n">
        <v>469416</v>
      </c>
      <c r="B1613" t="s">
        <v>7326</v>
      </c>
      <c r="C1613" t="s">
        <v>163</v>
      </c>
      <c r="D1613" t="n">
        <v>89</v>
      </c>
      <c r="E1613" t="n">
        <v>24.3</v>
      </c>
      <c r="F1613" s="5" t="str">
        <f>=$K$5+$K$4*D1613</f>
      </c>
      <c r="G1613" s="5" t="str">
        <f>=E1613-F1613</f>
      </c>
    </row>
    <row r="1614">
      <c r="A1614" t="n">
        <v>475121</v>
      </c>
      <c r="B1614" t="s">
        <v>7341</v>
      </c>
      <c r="C1614" t="s">
        <v>189</v>
      </c>
      <c r="D1614" t="n">
        <v>76</v>
      </c>
      <c r="E1614" t="n">
        <v>4.5</v>
      </c>
      <c r="F1614" s="5" t="str">
        <f>=$K$5+$K$4*D1614</f>
      </c>
      <c r="G1614" s="5" t="str">
        <f>=E1614-F1614</f>
      </c>
    </row>
    <row r="1615">
      <c r="A1615" t="n">
        <v>476717</v>
      </c>
      <c r="B1615" t="s">
        <v>7393</v>
      </c>
      <c r="C1615" t="s">
        <v>163</v>
      </c>
      <c r="D1615" t="n">
        <v>89</v>
      </c>
      <c r="E1615" t="n">
        <v>53</v>
      </c>
      <c r="F1615" s="5" t="str">
        <f>=$K$5+$K$4*D1615</f>
      </c>
      <c r="G1615" s="5" t="str">
        <f>=E1615-F1615</f>
      </c>
    </row>
    <row r="1616">
      <c r="A1616" t="n">
        <v>479956</v>
      </c>
      <c r="B1616" t="s">
        <v>7427</v>
      </c>
      <c r="C1616" t="s">
        <v>149</v>
      </c>
      <c r="D1616" t="n">
        <v>30</v>
      </c>
      <c r="E1616" t="n">
        <v>31.3</v>
      </c>
      <c r="F1616" s="5" t="str">
        <f>=$K$5+$K$4*D1616</f>
      </c>
      <c r="G1616" s="5" t="str">
        <f>=E1616-F1616</f>
      </c>
    </row>
    <row r="1617">
      <c r="A1617" t="n">
        <v>482149</v>
      </c>
      <c r="B1617" t="s">
        <v>7535</v>
      </c>
      <c r="C1617" t="s">
        <v>149</v>
      </c>
      <c r="D1617" t="n">
        <v>38</v>
      </c>
      <c r="E1617" t="n">
        <v>48.6</v>
      </c>
      <c r="F1617" s="5" t="str">
        <f>=$K$5+$K$4*D1617</f>
      </c>
      <c r="G1617" s="5" t="str">
        <f>=E1617-F1617</f>
      </c>
    </row>
    <row r="1618">
      <c r="A1618" t="n">
        <v>482158</v>
      </c>
      <c r="B1618" t="s">
        <v>7536</v>
      </c>
      <c r="C1618" t="s">
        <v>149</v>
      </c>
      <c r="D1618" t="n">
        <v>41</v>
      </c>
      <c r="E1618" t="n">
        <v>26.2</v>
      </c>
      <c r="F1618" s="5" t="str">
        <f>=$K$5+$K$4*D1618</f>
      </c>
      <c r="G1618" s="5" t="str">
        <f>=E1618-F1618</f>
      </c>
    </row>
    <row r="1619">
      <c r="A1619" t="n">
        <v>482477</v>
      </c>
      <c r="B1619" t="s">
        <v>7552</v>
      </c>
      <c r="C1619" t="s">
        <v>189</v>
      </c>
      <c r="D1619" t="n">
        <v>65</v>
      </c>
      <c r="E1619" t="n">
        <v>23.6</v>
      </c>
      <c r="F1619" s="5" t="str">
        <f>=$K$5+$K$4*D1619</f>
      </c>
      <c r="G1619" s="5" t="str">
        <f>=E1619-F1619</f>
      </c>
    </row>
    <row r="1620">
      <c r="A1620" t="n">
        <v>482680</v>
      </c>
      <c r="B1620" t="s">
        <v>7559</v>
      </c>
      <c r="C1620" t="s">
        <v>149</v>
      </c>
      <c r="D1620" t="n">
        <v>28</v>
      </c>
      <c r="E1620" t="n">
        <v>51.7</v>
      </c>
      <c r="F1620" s="5" t="str">
        <f>=$K$5+$K$4*D1620</f>
      </c>
      <c r="G1620" s="5" t="str">
        <f>=E1620-F1620</f>
      </c>
    </row>
    <row r="1621">
      <c r="A1621" t="n">
        <v>482936</v>
      </c>
      <c r="B1621" t="s">
        <v>7564</v>
      </c>
      <c r="C1621" t="s">
        <v>149</v>
      </c>
      <c r="D1621" t="n">
        <v>33</v>
      </c>
      <c r="E1621" t="n">
        <v>53</v>
      </c>
      <c r="F1621" s="5" t="str">
        <f>=$K$5+$K$4*D1621</f>
      </c>
      <c r="G1621" s="5" t="str">
        <f>=E1621-F1621</f>
      </c>
    </row>
    <row r="1622">
      <c r="A1622" t="n">
        <v>484613</v>
      </c>
      <c r="B1622" t="s">
        <v>7646</v>
      </c>
      <c r="C1622" t="s">
        <v>189</v>
      </c>
      <c r="D1622" t="n">
        <v>45</v>
      </c>
      <c r="E1622" t="n">
        <v>14.1</v>
      </c>
      <c r="F1622" s="5" t="str">
        <f>=$K$5+$K$4*D1622</f>
      </c>
      <c r="G1622" s="5" t="str">
        <f>=E1622-F1622</f>
      </c>
    </row>
    <row r="1623">
      <c r="A1623" t="n">
        <v>484631</v>
      </c>
      <c r="B1623" t="s">
        <v>7647</v>
      </c>
      <c r="C1623" t="s">
        <v>189</v>
      </c>
      <c r="D1623" t="n">
        <v>24</v>
      </c>
      <c r="E1623" t="n">
        <v>18.8</v>
      </c>
      <c r="F1623" s="5" t="str">
        <f>=$K$5+$K$4*D1623</f>
      </c>
      <c r="G1623" s="5" t="str">
        <f>=E1623-F1623</f>
      </c>
    </row>
    <row r="1624">
      <c r="A1624" t="n">
        <v>484844</v>
      </c>
      <c r="B1624" t="s">
        <v>7650</v>
      </c>
      <c r="C1624" t="s">
        <v>163</v>
      </c>
      <c r="D1624" t="n">
        <v>0</v>
      </c>
      <c r="E1624" t="n">
        <v>88.8</v>
      </c>
      <c r="F1624" s="5" t="str">
        <f>=$K$5+$K$4*D1624</f>
      </c>
      <c r="G1624" s="5" t="str">
        <f>=E1624-F1624</f>
      </c>
    </row>
    <row r="1625">
      <c r="A1625" t="n">
        <v>484871</v>
      </c>
      <c r="B1625" t="s">
        <v>7652</v>
      </c>
      <c r="C1625" t="s">
        <v>163</v>
      </c>
      <c r="D1625" t="n">
        <v>38</v>
      </c>
      <c r="E1625" t="n">
        <v>51.5</v>
      </c>
      <c r="F1625" s="5" t="str">
        <f>=$K$5+$K$4*D1625</f>
      </c>
      <c r="G1625" s="5" t="str">
        <f>=E1625-F1625</f>
      </c>
    </row>
    <row r="1626">
      <c r="A1626" t="n">
        <v>484905</v>
      </c>
      <c r="B1626" t="s">
        <v>7654</v>
      </c>
      <c r="C1626" t="s">
        <v>149</v>
      </c>
      <c r="D1626" t="n">
        <v>51</v>
      </c>
      <c r="E1626" t="n">
        <v>43.8</v>
      </c>
      <c r="F1626" s="5" t="str">
        <f>=$K$5+$K$4*D1626</f>
      </c>
      <c r="G1626" s="5" t="str">
        <f>=E1626-F1626</f>
      </c>
    </row>
    <row r="1627">
      <c r="A1627" t="n">
        <v>485546</v>
      </c>
      <c r="B1627" t="s">
        <v>7684</v>
      </c>
      <c r="C1627" t="s">
        <v>189</v>
      </c>
      <c r="D1627" t="n">
        <v>78</v>
      </c>
      <c r="E1627" t="n">
        <v>9.5</v>
      </c>
      <c r="F1627" s="5" t="str">
        <f>=$K$5+$K$4*D1627</f>
      </c>
      <c r="G1627" s="5" t="str">
        <f>=E1627-F1627</f>
      </c>
    </row>
    <row r="1628">
      <c r="A1628" t="n">
        <v>485768</v>
      </c>
      <c r="B1628" t="s">
        <v>7691</v>
      </c>
      <c r="C1628" t="s">
        <v>189</v>
      </c>
      <c r="D1628" t="n">
        <v>49</v>
      </c>
      <c r="E1628" t="n">
        <v>59.1</v>
      </c>
      <c r="F1628" s="5" t="str">
        <f>=$K$5+$K$4*D1628</f>
      </c>
      <c r="G1628" s="5" t="str">
        <f>=E1628-F1628</f>
      </c>
    </row>
    <row r="1629">
      <c r="A1629" t="n">
        <v>486026</v>
      </c>
      <c r="B1629" t="s">
        <v>7701</v>
      </c>
      <c r="C1629" t="s">
        <v>163</v>
      </c>
      <c r="D1629" t="n">
        <v>48</v>
      </c>
      <c r="E1629" t="n">
        <v>6.1</v>
      </c>
      <c r="F1629" s="5" t="str">
        <f>=$K$5+$K$4*D1629</f>
      </c>
      <c r="G1629" s="5" t="str">
        <f>=E1629-F1629</f>
      </c>
    </row>
    <row r="1630">
      <c r="A1630" t="n">
        <v>486196</v>
      </c>
      <c r="B1630" t="s">
        <v>7710</v>
      </c>
      <c r="C1630" t="s">
        <v>163</v>
      </c>
      <c r="D1630" t="n">
        <v>53</v>
      </c>
      <c r="E1630" t="n">
        <v>4.8</v>
      </c>
      <c r="F1630" s="5" t="str">
        <f>=$K$5+$K$4*D1630</f>
      </c>
      <c r="G1630" s="5" t="str">
        <f>=E1630-F1630</f>
      </c>
    </row>
    <row r="1631">
      <c r="A1631" t="n">
        <v>486239</v>
      </c>
      <c r="B1631" t="s">
        <v>7713</v>
      </c>
      <c r="C1631" t="s">
        <v>189</v>
      </c>
      <c r="D1631" t="n">
        <v>6</v>
      </c>
      <c r="E1631" t="n">
        <v>73.7</v>
      </c>
      <c r="F1631" s="5" t="str">
        <f>=$K$5+$K$4*D1631</f>
      </c>
      <c r="G1631" s="5" t="str">
        <f>=E1631-F1631</f>
      </c>
    </row>
    <row r="1632">
      <c r="A1632" t="n">
        <v>486284</v>
      </c>
      <c r="B1632" t="s">
        <v>7717</v>
      </c>
      <c r="C1632" t="s">
        <v>163</v>
      </c>
      <c r="D1632" t="n">
        <v>47</v>
      </c>
      <c r="E1632" t="n">
        <v>39.4</v>
      </c>
      <c r="F1632" s="5" t="str">
        <f>=$K$5+$K$4*D1632</f>
      </c>
      <c r="G1632" s="5" t="str">
        <f>=E1632-F1632</f>
      </c>
    </row>
    <row r="1633">
      <c r="A1633" t="n">
        <v>486840</v>
      </c>
      <c r="B1633" t="s">
        <v>7747</v>
      </c>
      <c r="C1633" t="s">
        <v>149</v>
      </c>
      <c r="D1633" t="n">
        <v>35</v>
      </c>
      <c r="E1633" t="n">
        <v>48.1</v>
      </c>
      <c r="F1633" s="5" t="str">
        <f>=$K$5+$K$4*D1633</f>
      </c>
      <c r="G1633" s="5" t="str">
        <f>=E1633-F1633</f>
      </c>
    </row>
    <row r="1634">
      <c r="A1634" t="n">
        <v>486901</v>
      </c>
      <c r="B1634" t="s">
        <v>7750</v>
      </c>
      <c r="C1634" t="s">
        <v>163</v>
      </c>
      <c r="D1634" t="n">
        <v>23</v>
      </c>
      <c r="E1634" t="n">
        <v>60.3</v>
      </c>
      <c r="F1634" s="5" t="str">
        <f>=$K$5+$K$4*D1634</f>
      </c>
      <c r="G1634" s="5" t="str">
        <f>=E1634-F1634</f>
      </c>
    </row>
    <row r="1635">
      <c r="A1635" t="n">
        <v>487524</v>
      </c>
      <c r="B1635" t="s">
        <v>7783</v>
      </c>
      <c r="C1635" t="s">
        <v>163</v>
      </c>
      <c r="D1635" t="n">
        <v>35</v>
      </c>
      <c r="E1635" t="n">
        <v>56.7</v>
      </c>
      <c r="F1635" s="5" t="str">
        <f>=$K$5+$K$4*D1635</f>
      </c>
      <c r="G1635" s="5" t="str">
        <f>=E1635-F1635</f>
      </c>
    </row>
    <row r="1636">
      <c r="A1636" t="n">
        <v>487603</v>
      </c>
      <c r="B1636" t="s">
        <v>7788</v>
      </c>
      <c r="C1636" t="s">
        <v>163</v>
      </c>
      <c r="D1636" t="n">
        <v>21</v>
      </c>
      <c r="E1636" t="n">
        <v>19.6</v>
      </c>
      <c r="F1636" s="5" t="str">
        <f>=$K$5+$K$4*D1636</f>
      </c>
      <c r="G1636" s="5" t="str">
        <f>=E1636-F1636</f>
      </c>
    </row>
    <row r="1637">
      <c r="A1637" t="n">
        <v>488846</v>
      </c>
      <c r="B1637" t="s">
        <v>7866</v>
      </c>
      <c r="C1637" t="s">
        <v>163</v>
      </c>
      <c r="D1637" t="n">
        <v>0</v>
      </c>
      <c r="E1637" t="n">
        <v>28.2</v>
      </c>
      <c r="F1637" s="5" t="str">
        <f>=$K$5+$K$4*D1637</f>
      </c>
      <c r="G1637" s="5" t="str">
        <f>=E1637-F1637</f>
      </c>
    </row>
    <row r="1638">
      <c r="A1638" t="n">
        <v>489937</v>
      </c>
      <c r="B1638" t="s">
        <v>7892</v>
      </c>
      <c r="C1638" t="s">
        <v>163</v>
      </c>
      <c r="D1638" t="n">
        <v>46</v>
      </c>
      <c r="E1638" t="n">
        <v>28.1</v>
      </c>
      <c r="F1638" s="5" t="str">
        <f>=$K$5+$K$4*D1638</f>
      </c>
      <c r="G1638" s="5" t="str">
        <f>=E1638-F1638</f>
      </c>
    </row>
    <row r="1639">
      <c r="A1639" t="n">
        <v>490133</v>
      </c>
      <c r="B1639" t="s">
        <v>7901</v>
      </c>
      <c r="C1639" t="s">
        <v>189</v>
      </c>
      <c r="D1639" t="n">
        <v>2</v>
      </c>
      <c r="E1639" t="n">
        <v>59.8</v>
      </c>
      <c r="F1639" s="5" t="str">
        <f>=$K$5+$K$4*D1639</f>
      </c>
      <c r="G1639" s="5" t="str">
        <f>=E1639-F1639</f>
      </c>
    </row>
    <row r="1640">
      <c r="A1640" t="n">
        <v>490276</v>
      </c>
      <c r="B1640" t="s">
        <v>7915</v>
      </c>
      <c r="C1640" t="s">
        <v>163</v>
      </c>
      <c r="D1640" t="n">
        <v>73</v>
      </c>
      <c r="E1640" t="n">
        <v>8.1</v>
      </c>
      <c r="F1640" s="5" t="str">
        <f>=$K$5+$K$4*D1640</f>
      </c>
      <c r="G1640" s="5" t="str">
        <f>=E1640-F1640</f>
      </c>
    </row>
    <row r="1641">
      <c r="A1641" t="n">
        <v>490805</v>
      </c>
      <c r="B1641" t="s">
        <v>7951</v>
      </c>
      <c r="C1641" t="s">
        <v>149</v>
      </c>
      <c r="D1641" t="n">
        <v>28</v>
      </c>
      <c r="E1641" t="n">
        <v>44</v>
      </c>
      <c r="F1641" s="5" t="str">
        <f>=$K$5+$K$4*D1641</f>
      </c>
      <c r="G1641" s="5" t="str">
        <f>=E1641-F1641</f>
      </c>
    </row>
    <row r="1642">
      <c r="A1642" t="n">
        <v>491640</v>
      </c>
      <c r="B1642" t="s">
        <v>7996</v>
      </c>
      <c r="C1642" t="s">
        <v>163</v>
      </c>
      <c r="D1642" t="n">
        <v>60</v>
      </c>
      <c r="E1642" t="n">
        <v>2.4</v>
      </c>
      <c r="F1642" s="5" t="str">
        <f>=$K$5+$K$4*D1642</f>
      </c>
      <c r="G1642" s="5" t="str">
        <f>=E1642-F1642</f>
      </c>
    </row>
    <row r="1643">
      <c r="A1643" t="n">
        <v>492801</v>
      </c>
      <c r="B1643" t="s">
        <v>8066</v>
      </c>
      <c r="C1643" t="s">
        <v>163</v>
      </c>
      <c r="D1643" t="n">
        <v>59</v>
      </c>
      <c r="E1643" t="n">
        <v>20.6</v>
      </c>
      <c r="F1643" s="5" t="str">
        <f>=$K$5+$K$4*D1643</f>
      </c>
      <c r="G1643" s="5" t="str">
        <f>=E1643-F1643</f>
      </c>
    </row>
    <row r="1644">
      <c r="A1644" t="n">
        <v>493600</v>
      </c>
      <c r="B1644" t="s">
        <v>8088</v>
      </c>
      <c r="C1644" t="s">
        <v>163</v>
      </c>
      <c r="D1644" t="n">
        <v>78</v>
      </c>
      <c r="E1644" t="n">
        <v>12.3</v>
      </c>
      <c r="F1644" s="5" t="str">
        <f>=$K$5+$K$4*D1644</f>
      </c>
      <c r="G1644" s="5" t="str">
        <f>=E1644-F1644</f>
      </c>
    </row>
    <row r="1645">
      <c r="A1645" t="n">
        <v>494603</v>
      </c>
      <c r="B1645" t="s">
        <v>8135</v>
      </c>
      <c r="C1645" t="s">
        <v>163</v>
      </c>
      <c r="D1645" t="n">
        <v>0</v>
      </c>
      <c r="E1645" t="n">
        <v>31.8</v>
      </c>
      <c r="F1645" s="5" t="str">
        <f>=$K$5+$K$4*D1645</f>
      </c>
      <c r="G1645" s="5" t="str">
        <f>=E1645-F1645</f>
      </c>
    </row>
    <row r="1646">
      <c r="A1646" t="n">
        <v>496627</v>
      </c>
      <c r="B1646" t="s">
        <v>8235</v>
      </c>
      <c r="C1646" t="s">
        <v>189</v>
      </c>
      <c r="D1646" t="n">
        <v>0</v>
      </c>
      <c r="E1646" t="n">
        <v>87.9</v>
      </c>
      <c r="F1646" s="5" t="str">
        <f>=$K$5+$K$4*D1646</f>
      </c>
      <c r="G1646" s="5" t="str">
        <f>=E1646-F1646</f>
      </c>
    </row>
    <row r="1647">
      <c r="A1647" t="n">
        <v>498562</v>
      </c>
      <c r="B1647" t="s">
        <v>8343</v>
      </c>
      <c r="C1647" t="s">
        <v>149</v>
      </c>
      <c r="D1647" t="n">
        <v>29</v>
      </c>
      <c r="E1647" t="n">
        <v>54</v>
      </c>
      <c r="F1647" s="5" t="str">
        <f>=$K$5+$K$4*D1647</f>
      </c>
      <c r="G1647" s="5" t="str">
        <f>=E1647-F1647</f>
      </c>
    </row>
    <row r="1648">
      <c r="A1648" t="n">
        <v>498571</v>
      </c>
      <c r="B1648" t="s">
        <v>8345</v>
      </c>
      <c r="C1648" t="s">
        <v>149</v>
      </c>
      <c r="D1648" t="n">
        <v>37</v>
      </c>
      <c r="E1648" t="n">
        <v>52.7</v>
      </c>
      <c r="F1648" s="5" t="str">
        <f>=$K$5+$K$4*D1648</f>
      </c>
      <c r="G1648" s="5" t="str">
        <f>=E1648-F1648</f>
      </c>
    </row>
    <row r="1649">
      <c r="A1649" t="n">
        <v>498809</v>
      </c>
      <c r="B1649" t="s">
        <v>8356</v>
      </c>
      <c r="C1649" t="s">
        <v>163</v>
      </c>
      <c r="D1649" t="n">
        <v>73</v>
      </c>
      <c r="E1649" t="n">
        <v>10.9</v>
      </c>
      <c r="F1649" s="5" t="str">
        <f>=$K$5+$K$4*D1649</f>
      </c>
      <c r="G1649" s="5" t="str">
        <f>=E1649-F1649</f>
      </c>
    </row>
  </sheetData>
  <mergeCells count="2">
    <mergeCell ref="J2:M2"/>
    <mergeCell ref="J20:M20"/>
  </mergeCell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8.71" hidden="0" customWidth="1"/>
    <col min="6" max="6" width="7.71" hidden="0" customWidth="1"/>
    <col min="7" max="7" width="12.71" hidden="0" customWidth="1"/>
    <col min="8" max="8" width="14.71" hidden="0" customWidth="1"/>
    <col min="9" max="9" width="3.71" hidden="0" customWidth="1"/>
    <col min="10" max="10" width="28.71" hidden="0" customWidth="1"/>
    <col min="11" max="11" width="12.71" hidden="0" customWidth="1"/>
    <col min="12" max="12" width="14.71" hidden="0" customWidth="1"/>
    <col min="13" max="13" width="14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8469</v>
      </c>
      <c r="G1" s="3" t="s">
        <v>8470</v>
      </c>
      <c r="H1" s="3" t="s">
        <v>8471</v>
      </c>
      <c r="J1" s="1" t="s">
        <v>8472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28.7</v>
      </c>
      <c r="F2" t="str">
        <f>=IF(E2&gt;=50,1,0)</f>
      </c>
      <c r="G2" s="11" t="str">
        <f>=1/(1+EXP(-($K$4+$K$5*D2)))</f>
      </c>
      <c r="H2" s="11" t="str">
        <f>=F2*LN(G2)+(1-F2)*LN(1-G2)</f>
      </c>
      <c r="J2" s="2" t="s">
        <v>8473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62.4</v>
      </c>
      <c r="F3" t="str">
        <f>=IF(E3&gt;=50,1,0)</f>
      </c>
      <c r="G3" s="11" t="str">
        <f>=1/(1+EXP(-($K$4+$K$5*D3)))</f>
      </c>
      <c r="H3" s="11" t="str">
        <f>=F3*LN(G3)+(1-F3)*LN(1-G3)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61.9</v>
      </c>
      <c r="F4" t="str">
        <f>=IF(E4&gt;=50,1,0)</f>
      </c>
      <c r="G4" s="11" t="str">
        <f>=1/(1+EXP(-($K$4+$K$5*D4)))</f>
      </c>
      <c r="H4" s="11" t="str">
        <f>=F4*LN(G4)+(1-F4)*LN(1-G4)</f>
      </c>
      <c r="J4" t="s">
        <v>8455</v>
      </c>
      <c r="K4" s="12" t="n">
        <v>3.00334760990713</v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30.2</v>
      </c>
      <c r="F5" t="str">
        <f>=IF(E5&gt;=50,1,0)</f>
      </c>
      <c r="G5" s="11" t="str">
        <f>=1/(1+EXP(-($K$4+$K$5*D5)))</f>
      </c>
      <c r="H5" s="11" t="str">
        <f>=F5*LN(G5)+(1-F5)*LN(1-G5)</f>
      </c>
      <c r="J5" t="s">
        <v>8474</v>
      </c>
      <c r="K5" s="12" t="n">
        <v>-0.0735434399623824</v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73.7</v>
      </c>
      <c r="F6" t="str">
        <f>=IF(E6&gt;=50,1,0)</f>
      </c>
      <c r="G6" s="11" t="str">
        <f>=1/(1+EXP(-($K$4+$K$5*D6)))</f>
      </c>
      <c r="H6" s="11" t="str">
        <f>=F6*LN(G6)+(1-F6)*LN(1-G6)</f>
      </c>
      <c r="J6" t="s">
        <v>8475</v>
      </c>
      <c r="K6" s="5" t="str">
        <f>=SUM(H2:H1649)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35.7</v>
      </c>
      <c r="F7" t="str">
        <f>=IF(E7&gt;=50,1,0)</f>
      </c>
      <c r="G7" s="11" t="str">
        <f>=1/(1+EXP(-($K$4+$K$5*D7)))</f>
      </c>
      <c r="H7" s="11" t="str">
        <f>=F7*LN(G7)+(1-F7)*LN(1-G7)</f>
      </c>
      <c r="J7" t="s">
        <v>8476</v>
      </c>
      <c r="K7" s="13" t="str">
        <f>=EXP(K5)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79.2</v>
      </c>
      <c r="F8" t="str">
        <f>=IF(E8&gt;=50,1,0)</f>
      </c>
      <c r="G8" s="11" t="str">
        <f>=1/(1+EXP(-($K$4+$K$5*D8)))</f>
      </c>
      <c r="H8" s="11" t="str">
        <f>=F8*LN(G8)+(1-F8)*LN(1-G8)</f>
      </c>
      <c r="J8" t="s">
        <v>8477</v>
      </c>
      <c r="K8" s="13" t="str">
        <f>=EXP(10*K5)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64.2</v>
      </c>
      <c r="F9" t="str">
        <f>=IF(E9&gt;=50,1,0)</f>
      </c>
      <c r="G9" s="11" t="str">
        <f>=1/(1+EXP(-($K$4+$K$5*D9)))</f>
      </c>
      <c r="H9" s="11" t="str">
        <f>=F9*LN(G9)+(1-F9)*LN(1-G9)</f>
      </c>
      <c r="J9" t="s">
        <v>8478</v>
      </c>
      <c r="K9" s="13" t="str">
        <f>=-K4/K5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36.5</v>
      </c>
      <c r="F10" t="str">
        <f>=IF(E10&gt;=50,1,0)</f>
      </c>
      <c r="G10" s="11" t="str">
        <f>=1/(1+EXP(-($K$4+$K$5*D10)))</f>
      </c>
      <c r="H10" s="11" t="str">
        <f>=F10*LN(G10)+(1-F10)*LN(1-G10)</f>
      </c>
      <c r="J10" t="s">
        <v>8479</v>
      </c>
      <c r="K10" t="n">
        <v>40</v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46.9</v>
      </c>
      <c r="F11" t="str">
        <f>=IF(E11&gt;=50,1,0)</f>
      </c>
      <c r="G11" s="11" t="str">
        <f>=1/(1+EXP(-($K$4+$K$5*D11)))</f>
      </c>
      <c r="H11" s="11" t="str">
        <f>=F11*LN(G11)+(1-F11)*LN(1-G11)</f>
      </c>
      <c r="J11" t="s">
        <v>8480</v>
      </c>
      <c r="K11" s="14" t="str">
        <f>=1/(1+EXP(-(K4+K5*K10)))</f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51.1</v>
      </c>
      <c r="F12" t="str">
        <f>=IF(E12&gt;=50,1,0)</f>
      </c>
      <c r="G12" s="11" t="str">
        <f>=1/(1+EXP(-($K$4+$K$5*D12)))</f>
      </c>
      <c r="H12" s="11" t="str">
        <f>=F12*LN(G12)+(1-F12)*LN(1-G12)</f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36.5</v>
      </c>
      <c r="F13" t="str">
        <f>=IF(E13&gt;=50,1,0)</f>
      </c>
      <c r="G13" s="11" t="str">
        <f>=1/(1+EXP(-($K$4+$K$5*D13)))</f>
      </c>
      <c r="H13" s="11" t="str">
        <f>=F13*LN(G13)+(1-F13)*LN(1-G13)</f>
      </c>
      <c r="J13" s="3" t="s">
        <v>8481</v>
      </c>
      <c r="K13" s="3"/>
      <c r="L13" s="3"/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25.7</v>
      </c>
      <c r="F14" t="str">
        <f>=IF(E14&gt;=50,1,0)</f>
      </c>
      <c r="G14" s="11" t="str">
        <f>=1/(1+EXP(-($K$4+$K$5*D14)))</f>
      </c>
      <c r="H14" s="11" t="str">
        <f>=F14*LN(G14)+(1-F14)*LN(1-G14)</f>
      </c>
      <c r="J14" s="3" t="s">
        <v>8440</v>
      </c>
      <c r="K14" s="3" t="s">
        <v>8482</v>
      </c>
      <c r="L14" s="3" t="s">
        <v>8483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55.5</v>
      </c>
      <c r="F15" t="str">
        <f>=IF(E15&gt;=50,1,0)</f>
      </c>
      <c r="G15" s="11" t="str">
        <f>=1/(1+EXP(-($K$4+$K$5*D15)))</f>
      </c>
      <c r="H15" s="11" t="str">
        <f>=F15*LN(G15)+(1-F15)*LN(1-G15)</f>
      </c>
      <c r="J15" t="s">
        <v>8484</v>
      </c>
      <c r="K15" t="str">
        <f>=SUMPRODUCT((F2:F1649=0)*(G2:G1649&lt;0.5))</f>
      </c>
      <c r="L15" t="str">
        <f>=SUMPRODUCT((F2:F1649=0)*(G2:G1649&gt;=0.5))</f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49.4</v>
      </c>
      <c r="F16" t="str">
        <f>=IF(E16&gt;=50,1,0)</f>
      </c>
      <c r="G16" s="11" t="str">
        <f>=1/(1+EXP(-($K$4+$K$5*D16)))</f>
      </c>
      <c r="H16" s="11" t="str">
        <f>=F16*LN(G16)+(1-F16)*LN(1-G16)</f>
      </c>
      <c r="J16" t="s">
        <v>8485</v>
      </c>
      <c r="K16" t="str">
        <f>=SUMPRODUCT((F2:F1649=1)*(G2:G1649&lt;0.5))</f>
      </c>
      <c r="L16" t="str">
        <f>=SUMPRODUCT((F2:F1649=1)*(G2:G1649&gt;=0.5))</f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54</v>
      </c>
      <c r="F17" t="str">
        <f>=IF(E17&gt;=50,1,0)</f>
      </c>
      <c r="G17" s="11" t="str">
        <f>=1/(1+EXP(-($K$4+$K$5*D17)))</f>
      </c>
      <c r="H17" s="11" t="str">
        <f>=F17*LN(G17)+(1-F17)*LN(1-G17)</f>
      </c>
      <c r="J17" t="s">
        <v>8486</v>
      </c>
      <c r="K17" s="15" t="str">
        <f>=(K15+L16)/COUNT(F2:F1649)</f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49.9</v>
      </c>
      <c r="F18" t="str">
        <f>=IF(E18&gt;=50,1,0)</f>
      </c>
      <c r="G18" s="11" t="str">
        <f>=1/(1+EXP(-($K$4+$K$5*D18)))</f>
      </c>
      <c r="H18" s="11" t="str">
        <f>=F18*LN(G18)+(1-F18)*LN(1-G18)</f>
      </c>
    </row>
    <row r="19" ht="48" customHeight="1">
      <c r="A19" t="n">
        <v>102049</v>
      </c>
      <c r="B19" t="s">
        <v>245</v>
      </c>
      <c r="C19" t="s">
        <v>163</v>
      </c>
      <c r="D19" t="n">
        <v>11</v>
      </c>
      <c r="E19" t="n">
        <v>79.9</v>
      </c>
      <c r="F19" t="str">
        <f>=IF(E19&gt;=50,1,0)</f>
      </c>
      <c r="G19" s="11" t="str">
        <f>=1/(1+EXP(-($K$4+$K$5*D19)))</f>
      </c>
      <c r="H19" s="11" t="str">
        <f>=F19*LN(G19)+(1-F19)*LN(1-G19)</f>
      </c>
      <c r="J19" s="2" t="s">
        <v>8487</v>
      </c>
    </row>
    <row r="20">
      <c r="A20" t="n">
        <v>102058</v>
      </c>
      <c r="B20" t="s">
        <v>246</v>
      </c>
      <c r="C20" t="s">
        <v>163</v>
      </c>
      <c r="D20" t="n">
        <v>0</v>
      </c>
      <c r="E20" t="n">
        <v>11.1</v>
      </c>
      <c r="F20" t="str">
        <f>=IF(E20&gt;=50,1,0)</f>
      </c>
      <c r="G20" s="11" t="str">
        <f>=1/(1+EXP(-($K$4+$K$5*D20)))</f>
      </c>
      <c r="H20" s="11" t="str">
        <f>=F20*LN(G20)+(1-F20)*LN(1-G20)</f>
      </c>
    </row>
    <row r="21">
      <c r="A21" t="n">
        <v>102094</v>
      </c>
      <c r="B21" t="s">
        <v>250</v>
      </c>
      <c r="C21" t="s">
        <v>149</v>
      </c>
      <c r="D21" t="n">
        <v>37</v>
      </c>
      <c r="E21" t="n">
        <v>52</v>
      </c>
      <c r="F21" t="str">
        <f>=IF(E21&gt;=50,1,0)</f>
      </c>
      <c r="G21" s="11" t="str">
        <f>=1/(1+EXP(-($K$4+$K$5*D21)))</f>
      </c>
      <c r="H21" s="11" t="str">
        <f>=F21*LN(G21)+(1-F21)*LN(1-G21)</f>
      </c>
    </row>
    <row r="22">
      <c r="A22" t="n">
        <v>102234</v>
      </c>
      <c r="B22" t="s">
        <v>251</v>
      </c>
      <c r="C22" t="s">
        <v>163</v>
      </c>
      <c r="D22" t="n">
        <v>33</v>
      </c>
      <c r="E22" t="n">
        <v>56.1</v>
      </c>
      <c r="F22" t="str">
        <f>=IF(E22&gt;=50,1,0)</f>
      </c>
      <c r="G22" s="11" t="str">
        <f>=1/(1+EXP(-($K$4+$K$5*D22)))</f>
      </c>
      <c r="H22" s="11" t="str">
        <f>=F22*LN(G22)+(1-F22)*LN(1-G22)</f>
      </c>
    </row>
    <row r="23">
      <c r="A23" t="n">
        <v>102270</v>
      </c>
      <c r="B23" t="s">
        <v>252</v>
      </c>
      <c r="C23" t="s">
        <v>163</v>
      </c>
      <c r="D23" t="n">
        <v>68</v>
      </c>
      <c r="E23" t="n">
        <v>41</v>
      </c>
      <c r="F23" t="str">
        <f>=IF(E23&gt;=50,1,0)</f>
      </c>
      <c r="G23" s="11" t="str">
        <f>=1/(1+EXP(-($K$4+$K$5*D23)))</f>
      </c>
      <c r="H23" s="11" t="str">
        <f>=F23*LN(G23)+(1-F23)*LN(1-G23)</f>
      </c>
    </row>
    <row r="24">
      <c r="A24" t="n">
        <v>102298</v>
      </c>
      <c r="B24" t="s">
        <v>253</v>
      </c>
      <c r="C24" t="s">
        <v>163</v>
      </c>
      <c r="D24" t="n">
        <v>76</v>
      </c>
      <c r="E24" t="n">
        <v>65</v>
      </c>
      <c r="F24" t="str">
        <f>=IF(E24&gt;=50,1,0)</f>
      </c>
      <c r="G24" s="11" t="str">
        <f>=1/(1+EXP(-($K$4+$K$5*D24)))</f>
      </c>
      <c r="H24" s="11" t="str">
        <f>=F24*LN(G24)+(1-F24)*LN(1-G24)</f>
      </c>
    </row>
    <row r="25">
      <c r="A25" t="n">
        <v>102368</v>
      </c>
      <c r="B25" t="s">
        <v>256</v>
      </c>
      <c r="C25" t="s">
        <v>149</v>
      </c>
      <c r="D25" t="n">
        <v>42</v>
      </c>
      <c r="E25" t="n">
        <v>45.7</v>
      </c>
      <c r="F25" t="str">
        <f>=IF(E25&gt;=50,1,0)</f>
      </c>
      <c r="G25" s="11" t="str">
        <f>=1/(1+EXP(-($K$4+$K$5*D25)))</f>
      </c>
      <c r="H25" s="11" t="str">
        <f>=F25*LN(G25)+(1-F25)*LN(1-G25)</f>
      </c>
    </row>
    <row r="26">
      <c r="A26" t="n">
        <v>102377</v>
      </c>
      <c r="B26" t="s">
        <v>258</v>
      </c>
      <c r="C26" t="s">
        <v>163</v>
      </c>
      <c r="D26" t="n">
        <v>48</v>
      </c>
      <c r="E26" t="n">
        <v>57.1</v>
      </c>
      <c r="F26" t="str">
        <f>=IF(E26&gt;=50,1,0)</f>
      </c>
      <c r="G26" s="11" t="str">
        <f>=1/(1+EXP(-($K$4+$K$5*D26)))</f>
      </c>
      <c r="H26" s="11" t="str">
        <f>=F26*LN(G26)+(1-F26)*LN(1-G26)</f>
      </c>
    </row>
    <row r="27">
      <c r="A27" t="n">
        <v>102553</v>
      </c>
      <c r="B27" t="s">
        <v>264</v>
      </c>
      <c r="C27" t="s">
        <v>149</v>
      </c>
      <c r="D27" t="n">
        <v>19</v>
      </c>
      <c r="E27" t="n">
        <v>28.4</v>
      </c>
      <c r="F27" t="str">
        <f>=IF(E27&gt;=50,1,0)</f>
      </c>
      <c r="G27" s="11" t="str">
        <f>=1/(1+EXP(-($K$4+$K$5*D27)))</f>
      </c>
      <c r="H27" s="11" t="str">
        <f>=F27*LN(G27)+(1-F27)*LN(1-G27)</f>
      </c>
    </row>
    <row r="28">
      <c r="A28" t="n">
        <v>102614</v>
      </c>
      <c r="B28" t="s">
        <v>270</v>
      </c>
      <c r="C28" t="s">
        <v>149</v>
      </c>
      <c r="D28" t="n">
        <v>22</v>
      </c>
      <c r="E28" t="n">
        <v>32.8</v>
      </c>
      <c r="F28" t="str">
        <f>=IF(E28&gt;=50,1,0)</f>
      </c>
      <c r="G28" s="11" t="str">
        <f>=1/(1+EXP(-($K$4+$K$5*D28)))</f>
      </c>
      <c r="H28" s="11" t="str">
        <f>=F28*LN(G28)+(1-F28)*LN(1-G28)</f>
      </c>
    </row>
    <row r="29">
      <c r="A29" t="n">
        <v>102632</v>
      </c>
      <c r="B29" t="s">
        <v>272</v>
      </c>
      <c r="C29" t="s">
        <v>149</v>
      </c>
      <c r="D29" t="n">
        <v>14</v>
      </c>
      <c r="E29" t="n">
        <v>32.9</v>
      </c>
      <c r="F29" t="str">
        <f>=IF(E29&gt;=50,1,0)</f>
      </c>
      <c r="G29" s="11" t="str">
        <f>=1/(1+EXP(-($K$4+$K$5*D29)))</f>
      </c>
      <c r="H29" s="11" t="str">
        <f>=F29*LN(G29)+(1-F29)*LN(1-G29)</f>
      </c>
    </row>
    <row r="30">
      <c r="A30" t="n">
        <v>102669</v>
      </c>
      <c r="B30" t="s">
        <v>274</v>
      </c>
      <c r="C30" t="s">
        <v>163</v>
      </c>
      <c r="D30" t="n">
        <v>34</v>
      </c>
      <c r="E30" t="n">
        <v>40.6</v>
      </c>
      <c r="F30" t="str">
        <f>=IF(E30&gt;=50,1,0)</f>
      </c>
      <c r="G30" s="11" t="str">
        <f>=1/(1+EXP(-($K$4+$K$5*D30)))</f>
      </c>
      <c r="H30" s="11" t="str">
        <f>=F30*LN(G30)+(1-F30)*LN(1-G30)</f>
      </c>
    </row>
    <row r="31">
      <c r="A31" t="n">
        <v>102845</v>
      </c>
      <c r="B31" t="s">
        <v>277</v>
      </c>
      <c r="C31" t="s">
        <v>189</v>
      </c>
      <c r="D31" t="n">
        <v>56</v>
      </c>
      <c r="E31" t="n">
        <v>0.6</v>
      </c>
      <c r="F31" t="str">
        <f>=IF(E31&gt;=50,1,0)</f>
      </c>
      <c r="G31" s="11" t="str">
        <f>=1/(1+EXP(-($K$4+$K$5*D31)))</f>
      </c>
      <c r="H31" s="11" t="str">
        <f>=F31*LN(G31)+(1-F31)*LN(1-G31)</f>
      </c>
    </row>
    <row r="32">
      <c r="A32" t="n">
        <v>104151</v>
      </c>
      <c r="B32" t="s">
        <v>293</v>
      </c>
      <c r="C32" t="s">
        <v>149</v>
      </c>
      <c r="D32" t="n">
        <v>30</v>
      </c>
      <c r="E32" t="n">
        <v>67.8</v>
      </c>
      <c r="F32" t="str">
        <f>=IF(E32&gt;=50,1,0)</f>
      </c>
      <c r="G32" s="11" t="str">
        <f>=1/(1+EXP(-($K$4+$K$5*D32)))</f>
      </c>
      <c r="H32" s="11" t="str">
        <f>=F32*LN(G32)+(1-F32)*LN(1-G32)</f>
      </c>
    </row>
    <row r="33">
      <c r="A33" t="n">
        <v>104179</v>
      </c>
      <c r="B33" t="s">
        <v>297</v>
      </c>
      <c r="C33" t="s">
        <v>149</v>
      </c>
      <c r="D33" t="n">
        <v>26</v>
      </c>
      <c r="E33" t="n">
        <v>65.9</v>
      </c>
      <c r="F33" t="str">
        <f>=IF(E33&gt;=50,1,0)</f>
      </c>
      <c r="G33" s="11" t="str">
        <f>=1/(1+EXP(-($K$4+$K$5*D33)))</f>
      </c>
      <c r="H33" s="11" t="str">
        <f>=F33*LN(G33)+(1-F33)*LN(1-G33)</f>
      </c>
    </row>
    <row r="34">
      <c r="A34" t="n">
        <v>104586</v>
      </c>
      <c r="B34" t="s">
        <v>309</v>
      </c>
      <c r="C34" t="s">
        <v>163</v>
      </c>
      <c r="D34" t="n">
        <v>17</v>
      </c>
      <c r="E34" t="n">
        <v>69.8</v>
      </c>
      <c r="F34" t="str">
        <f>=IF(E34&gt;=50,1,0)</f>
      </c>
      <c r="G34" s="11" t="str">
        <f>=1/(1+EXP(-($K$4+$K$5*D34)))</f>
      </c>
      <c r="H34" s="11" t="str">
        <f>=F34*LN(G34)+(1-F34)*LN(1-G34)</f>
      </c>
    </row>
    <row r="35">
      <c r="A35" t="n">
        <v>104717</v>
      </c>
      <c r="B35" t="s">
        <v>314</v>
      </c>
      <c r="C35" t="s">
        <v>189</v>
      </c>
      <c r="D35" t="n">
        <v>43</v>
      </c>
      <c r="E35" t="n">
        <v>43</v>
      </c>
      <c r="F35" t="str">
        <f>=IF(E35&gt;=50,1,0)</f>
      </c>
      <c r="G35" s="11" t="str">
        <f>=1/(1+EXP(-($K$4+$K$5*D35)))</f>
      </c>
      <c r="H35" s="11" t="str">
        <f>=F35*LN(G35)+(1-F35)*LN(1-G35)</f>
      </c>
    </row>
    <row r="36">
      <c r="A36" t="n">
        <v>105330</v>
      </c>
      <c r="B36" t="s">
        <v>324</v>
      </c>
      <c r="C36" t="s">
        <v>149</v>
      </c>
      <c r="D36" t="n">
        <v>30</v>
      </c>
      <c r="E36" t="n">
        <v>56.8</v>
      </c>
      <c r="F36" t="str">
        <f>=IF(E36&gt;=50,1,0)</f>
      </c>
      <c r="G36" s="11" t="str">
        <f>=1/(1+EXP(-($K$4+$K$5*D36)))</f>
      </c>
      <c r="H36" s="11" t="str">
        <f>=F36*LN(G36)+(1-F36)*LN(1-G36)</f>
      </c>
    </row>
    <row r="37">
      <c r="A37" t="n">
        <v>105589</v>
      </c>
      <c r="B37" t="s">
        <v>334</v>
      </c>
      <c r="C37" t="s">
        <v>163</v>
      </c>
      <c r="D37" t="n">
        <v>47</v>
      </c>
      <c r="E37" t="n">
        <v>35.9</v>
      </c>
      <c r="F37" t="str">
        <f>=IF(E37&gt;=50,1,0)</f>
      </c>
      <c r="G37" s="11" t="str">
        <f>=1/(1+EXP(-($K$4+$K$5*D37)))</f>
      </c>
      <c r="H37" s="11" t="str">
        <f>=F37*LN(G37)+(1-F37)*LN(1-G37)</f>
      </c>
    </row>
    <row r="38">
      <c r="A38" t="n">
        <v>105899</v>
      </c>
      <c r="B38" t="s">
        <v>340</v>
      </c>
      <c r="C38" t="s">
        <v>163</v>
      </c>
      <c r="D38" t="n">
        <v>33</v>
      </c>
      <c r="E38" t="n">
        <v>41.4</v>
      </c>
      <c r="F38" t="str">
        <f>=IF(E38&gt;=50,1,0)</f>
      </c>
      <c r="G38" s="11" t="str">
        <f>=1/(1+EXP(-($K$4+$K$5*D38)))</f>
      </c>
      <c r="H38" s="11" t="str">
        <f>=F38*LN(G38)+(1-F38)*LN(1-G38)</f>
      </c>
    </row>
    <row r="39">
      <c r="A39" t="n">
        <v>106245</v>
      </c>
      <c r="B39" t="s">
        <v>343</v>
      </c>
      <c r="C39" t="s">
        <v>149</v>
      </c>
      <c r="D39" t="n">
        <v>41</v>
      </c>
      <c r="E39" t="n">
        <v>39.4</v>
      </c>
      <c r="F39" t="str">
        <f>=IF(E39&gt;=50,1,0)</f>
      </c>
      <c r="G39" s="11" t="str">
        <f>=1/(1+EXP(-($K$4+$K$5*D39)))</f>
      </c>
      <c r="H39" s="11" t="str">
        <f>=F39*LN(G39)+(1-F39)*LN(1-G39)</f>
      </c>
    </row>
    <row r="40">
      <c r="A40" t="n">
        <v>106306</v>
      </c>
      <c r="B40" t="s">
        <v>347</v>
      </c>
      <c r="C40" t="s">
        <v>163</v>
      </c>
      <c r="D40" t="n">
        <v>46</v>
      </c>
      <c r="E40" t="n">
        <v>2.6</v>
      </c>
      <c r="F40" t="str">
        <f>=IF(E40&gt;=50,1,0)</f>
      </c>
      <c r="G40" s="11" t="str">
        <f>=1/(1+EXP(-($K$4+$K$5*D40)))</f>
      </c>
      <c r="H40" s="11" t="str">
        <f>=F40*LN(G40)+(1-F40)*LN(1-G40)</f>
      </c>
    </row>
    <row r="41">
      <c r="A41" t="n">
        <v>106342</v>
      </c>
      <c r="B41" t="s">
        <v>351</v>
      </c>
      <c r="C41" t="s">
        <v>163</v>
      </c>
      <c r="D41" t="n">
        <v>36</v>
      </c>
      <c r="E41" t="n">
        <v>55.9</v>
      </c>
      <c r="F41" t="str">
        <f>=IF(E41&gt;=50,1,0)</f>
      </c>
      <c r="G41" s="11" t="str">
        <f>=1/(1+EXP(-($K$4+$K$5*D41)))</f>
      </c>
      <c r="H41" s="11" t="str">
        <f>=F41*LN(G41)+(1-F41)*LN(1-G41)</f>
      </c>
    </row>
    <row r="42">
      <c r="A42" t="n">
        <v>106397</v>
      </c>
      <c r="B42" t="s">
        <v>355</v>
      </c>
      <c r="C42" t="s">
        <v>149</v>
      </c>
      <c r="D42" t="n">
        <v>17</v>
      </c>
      <c r="E42" t="n">
        <v>70</v>
      </c>
      <c r="F42" t="str">
        <f>=IF(E42&gt;=50,1,0)</f>
      </c>
      <c r="G42" s="11" t="str">
        <f>=1/(1+EXP(-($K$4+$K$5*D42)))</f>
      </c>
      <c r="H42" s="11" t="str">
        <f>=F42*LN(G42)+(1-F42)*LN(1-G42)</f>
      </c>
    </row>
    <row r="43">
      <c r="A43" t="n">
        <v>106412</v>
      </c>
      <c r="B43" t="s">
        <v>357</v>
      </c>
      <c r="C43" t="s">
        <v>149</v>
      </c>
      <c r="D43" t="n">
        <v>67</v>
      </c>
      <c r="E43" t="n">
        <v>39.8</v>
      </c>
      <c r="F43" t="str">
        <f>=IF(E43&gt;=50,1,0)</f>
      </c>
      <c r="G43" s="11" t="str">
        <f>=1/(1+EXP(-($K$4+$K$5*D43)))</f>
      </c>
      <c r="H43" s="11" t="str">
        <f>=F43*LN(G43)+(1-F43)*LN(1-G43)</f>
      </c>
    </row>
    <row r="44">
      <c r="A44" t="n">
        <v>106458</v>
      </c>
      <c r="B44" t="s">
        <v>361</v>
      </c>
      <c r="C44" t="s">
        <v>149</v>
      </c>
      <c r="D44" t="n">
        <v>37</v>
      </c>
      <c r="E44" t="n">
        <v>53</v>
      </c>
      <c r="F44" t="str">
        <f>=IF(E44&gt;=50,1,0)</f>
      </c>
      <c r="G44" s="11" t="str">
        <f>=1/(1+EXP(-($K$4+$K$5*D44)))</f>
      </c>
      <c r="H44" s="11" t="str">
        <f>=F44*LN(G44)+(1-F44)*LN(1-G44)</f>
      </c>
    </row>
    <row r="45">
      <c r="A45" t="n">
        <v>106467</v>
      </c>
      <c r="B45" t="s">
        <v>363</v>
      </c>
      <c r="C45" t="s">
        <v>149</v>
      </c>
      <c r="D45" t="n">
        <v>34</v>
      </c>
      <c r="E45" t="n">
        <v>43</v>
      </c>
      <c r="F45" t="str">
        <f>=IF(E45&gt;=50,1,0)</f>
      </c>
      <c r="G45" s="11" t="str">
        <f>=1/(1+EXP(-($K$4+$K$5*D45)))</f>
      </c>
      <c r="H45" s="11" t="str">
        <f>=F45*LN(G45)+(1-F45)*LN(1-G45)</f>
      </c>
    </row>
    <row r="46">
      <c r="A46" t="n">
        <v>106485</v>
      </c>
      <c r="B46" t="s">
        <v>364</v>
      </c>
      <c r="C46" t="s">
        <v>149</v>
      </c>
      <c r="D46" t="n">
        <v>49</v>
      </c>
      <c r="E46" t="n">
        <v>35.1</v>
      </c>
      <c r="F46" t="str">
        <f>=IF(E46&gt;=50,1,0)</f>
      </c>
      <c r="G46" s="11" t="str">
        <f>=1/(1+EXP(-($K$4+$K$5*D46)))</f>
      </c>
      <c r="H46" s="11" t="str">
        <f>=F46*LN(G46)+(1-F46)*LN(1-G46)</f>
      </c>
    </row>
    <row r="47">
      <c r="A47" t="n">
        <v>106704</v>
      </c>
      <c r="B47" t="s">
        <v>371</v>
      </c>
      <c r="C47" t="s">
        <v>149</v>
      </c>
      <c r="D47" t="n">
        <v>37</v>
      </c>
      <c r="E47" t="n">
        <v>53</v>
      </c>
      <c r="F47" t="str">
        <f>=IF(E47&gt;=50,1,0)</f>
      </c>
      <c r="G47" s="11" t="str">
        <f>=1/(1+EXP(-($K$4+$K$5*D47)))</f>
      </c>
      <c r="H47" s="11" t="str">
        <f>=F47*LN(G47)+(1-F47)*LN(1-G47)</f>
      </c>
    </row>
    <row r="48">
      <c r="A48" t="n">
        <v>106713</v>
      </c>
      <c r="B48" t="s">
        <v>373</v>
      </c>
      <c r="C48" t="s">
        <v>163</v>
      </c>
      <c r="D48" t="n">
        <v>42</v>
      </c>
      <c r="E48" t="n">
        <v>43.1</v>
      </c>
      <c r="F48" t="str">
        <f>=IF(E48&gt;=50,1,0)</f>
      </c>
      <c r="G48" s="11" t="str">
        <f>=1/(1+EXP(-($K$4+$K$5*D48)))</f>
      </c>
      <c r="H48" s="11" t="str">
        <f>=F48*LN(G48)+(1-F48)*LN(1-G48)</f>
      </c>
    </row>
    <row r="49">
      <c r="A49" t="n">
        <v>106810</v>
      </c>
      <c r="B49" t="s">
        <v>376</v>
      </c>
      <c r="C49" t="s">
        <v>163</v>
      </c>
      <c r="D49" t="n">
        <v>48</v>
      </c>
      <c r="E49" t="n">
        <v>33.3</v>
      </c>
      <c r="F49" t="str">
        <f>=IF(E49&gt;=50,1,0)</f>
      </c>
      <c r="G49" s="11" t="str">
        <f>=1/(1+EXP(-($K$4+$K$5*D49)))</f>
      </c>
      <c r="H49" s="11" t="str">
        <f>=F49*LN(G49)+(1-F49)*LN(1-G49)</f>
      </c>
    </row>
    <row r="50">
      <c r="A50" t="n">
        <v>107044</v>
      </c>
      <c r="B50" t="s">
        <v>384</v>
      </c>
      <c r="C50" t="s">
        <v>163</v>
      </c>
      <c r="D50" t="n">
        <v>19</v>
      </c>
      <c r="E50" t="n">
        <v>70.9</v>
      </c>
      <c r="F50" t="str">
        <f>=IF(E50&gt;=50,1,0)</f>
      </c>
      <c r="G50" s="11" t="str">
        <f>=1/(1+EXP(-($K$4+$K$5*D50)))</f>
      </c>
      <c r="H50" s="11" t="str">
        <f>=F50*LN(G50)+(1-F50)*LN(1-G50)</f>
      </c>
    </row>
    <row r="51">
      <c r="A51" t="n">
        <v>107071</v>
      </c>
      <c r="B51" t="s">
        <v>386</v>
      </c>
      <c r="C51" t="s">
        <v>149</v>
      </c>
      <c r="D51" t="n">
        <v>48</v>
      </c>
      <c r="E51" t="n">
        <v>38.7</v>
      </c>
      <c r="F51" t="str">
        <f>=IF(E51&gt;=50,1,0)</f>
      </c>
      <c r="G51" s="11" t="str">
        <f>=1/(1+EXP(-($K$4+$K$5*D51)))</f>
      </c>
      <c r="H51" s="11" t="str">
        <f>=F51*LN(G51)+(1-F51)*LN(1-G51)</f>
      </c>
    </row>
    <row r="52">
      <c r="A52" t="n">
        <v>107080</v>
      </c>
      <c r="B52" t="s">
        <v>388</v>
      </c>
      <c r="C52" t="s">
        <v>163</v>
      </c>
      <c r="D52" t="n">
        <v>23</v>
      </c>
      <c r="E52" t="n">
        <v>69.2</v>
      </c>
      <c r="F52" t="str">
        <f>=IF(E52&gt;=50,1,0)</f>
      </c>
      <c r="G52" s="11" t="str">
        <f>=1/(1+EXP(-($K$4+$K$5*D52)))</f>
      </c>
      <c r="H52" s="11" t="str">
        <f>=F52*LN(G52)+(1-F52)*LN(1-G52)</f>
      </c>
    </row>
    <row r="53">
      <c r="A53" t="n">
        <v>107141</v>
      </c>
      <c r="B53" t="s">
        <v>391</v>
      </c>
      <c r="C53" t="s">
        <v>163</v>
      </c>
      <c r="D53" t="n">
        <v>21</v>
      </c>
      <c r="E53" t="n">
        <v>66.8</v>
      </c>
      <c r="F53" t="str">
        <f>=IF(E53&gt;=50,1,0)</f>
      </c>
      <c r="G53" s="11" t="str">
        <f>=1/(1+EXP(-($K$4+$K$5*D53)))</f>
      </c>
      <c r="H53" s="11" t="str">
        <f>=F53*LN(G53)+(1-F53)*LN(1-G53)</f>
      </c>
    </row>
    <row r="54">
      <c r="A54" t="n">
        <v>107512</v>
      </c>
      <c r="B54" t="s">
        <v>405</v>
      </c>
      <c r="C54" t="s">
        <v>163</v>
      </c>
      <c r="D54" t="n">
        <v>23</v>
      </c>
      <c r="E54" t="n">
        <v>70.3</v>
      </c>
      <c r="F54" t="str">
        <f>=IF(E54&gt;=50,1,0)</f>
      </c>
      <c r="G54" s="11" t="str">
        <f>=1/(1+EXP(-($K$4+$K$5*D54)))</f>
      </c>
      <c r="H54" s="11" t="str">
        <f>=F54*LN(G54)+(1-F54)*LN(1-G54)</f>
      </c>
    </row>
    <row r="55">
      <c r="A55" t="n">
        <v>107558</v>
      </c>
      <c r="B55" t="s">
        <v>410</v>
      </c>
      <c r="C55" t="s">
        <v>163</v>
      </c>
      <c r="D55" t="n">
        <v>36</v>
      </c>
      <c r="E55" t="n">
        <v>51.8</v>
      </c>
      <c r="F55" t="str">
        <f>=IF(E55&gt;=50,1,0)</f>
      </c>
      <c r="G55" s="11" t="str">
        <f>=1/(1+EXP(-($K$4+$K$5*D55)))</f>
      </c>
      <c r="H55" s="11" t="str">
        <f>=F55*LN(G55)+(1-F55)*LN(1-G55)</f>
      </c>
    </row>
    <row r="56">
      <c r="A56" t="n">
        <v>107600</v>
      </c>
      <c r="B56" t="s">
        <v>414</v>
      </c>
      <c r="C56" t="s">
        <v>163</v>
      </c>
      <c r="D56" t="n">
        <v>71</v>
      </c>
      <c r="E56" t="n">
        <v>32.3</v>
      </c>
      <c r="F56" t="str">
        <f>=IF(E56&gt;=50,1,0)</f>
      </c>
      <c r="G56" s="11" t="str">
        <f>=1/(1+EXP(-($K$4+$K$5*D56)))</f>
      </c>
      <c r="H56" s="11" t="str">
        <f>=F56*LN(G56)+(1-F56)*LN(1-G56)</f>
      </c>
    </row>
    <row r="57">
      <c r="A57" t="n">
        <v>107877</v>
      </c>
      <c r="B57" t="s">
        <v>429</v>
      </c>
      <c r="C57" t="s">
        <v>163</v>
      </c>
      <c r="D57" t="n">
        <v>47</v>
      </c>
      <c r="E57" t="n">
        <v>34.8</v>
      </c>
      <c r="F57" t="str">
        <f>=IF(E57&gt;=50,1,0)</f>
      </c>
      <c r="G57" s="11" t="str">
        <f>=1/(1+EXP(-($K$4+$K$5*D57)))</f>
      </c>
      <c r="H57" s="11" t="str">
        <f>=F57*LN(G57)+(1-F57)*LN(1-G57)</f>
      </c>
    </row>
    <row r="58">
      <c r="A58" t="n">
        <v>107983</v>
      </c>
      <c r="B58" t="s">
        <v>432</v>
      </c>
      <c r="C58" t="s">
        <v>149</v>
      </c>
      <c r="D58" t="n">
        <v>45</v>
      </c>
      <c r="E58" t="n">
        <v>40.8</v>
      </c>
      <c r="F58" t="str">
        <f>=IF(E58&gt;=50,1,0)</f>
      </c>
      <c r="G58" s="11" t="str">
        <f>=1/(1+EXP(-($K$4+$K$5*D58)))</f>
      </c>
      <c r="H58" s="11" t="str">
        <f>=F58*LN(G58)+(1-F58)*LN(1-G58)</f>
      </c>
    </row>
    <row r="59">
      <c r="A59" t="n">
        <v>108092</v>
      </c>
      <c r="B59" t="s">
        <v>437</v>
      </c>
      <c r="C59" t="s">
        <v>149</v>
      </c>
      <c r="D59" t="n">
        <v>39</v>
      </c>
      <c r="E59" t="n">
        <v>35.8</v>
      </c>
      <c r="F59" t="str">
        <f>=IF(E59&gt;=50,1,0)</f>
      </c>
      <c r="G59" s="11" t="str">
        <f>=1/(1+EXP(-($K$4+$K$5*D59)))</f>
      </c>
      <c r="H59" s="11" t="str">
        <f>=F59*LN(G59)+(1-F59)*LN(1-G59)</f>
      </c>
    </row>
    <row r="60">
      <c r="A60" t="n">
        <v>108232</v>
      </c>
      <c r="B60" t="s">
        <v>438</v>
      </c>
      <c r="C60" t="s">
        <v>189</v>
      </c>
      <c r="D60" t="n">
        <v>42</v>
      </c>
      <c r="E60" t="n">
        <v>37.2</v>
      </c>
      <c r="F60" t="str">
        <f>=IF(E60&gt;=50,1,0)</f>
      </c>
      <c r="G60" s="11" t="str">
        <f>=1/(1+EXP(-($K$4+$K$5*D60)))</f>
      </c>
      <c r="H60" s="11" t="str">
        <f>=F60*LN(G60)+(1-F60)*LN(1-G60)</f>
      </c>
    </row>
    <row r="61">
      <c r="A61" t="n">
        <v>109651</v>
      </c>
      <c r="B61" t="s">
        <v>459</v>
      </c>
      <c r="C61" t="s">
        <v>163</v>
      </c>
      <c r="D61" t="n">
        <v>24</v>
      </c>
      <c r="E61" t="n">
        <v>82.6</v>
      </c>
      <c r="F61" t="str">
        <f>=IF(E61&gt;=50,1,0)</f>
      </c>
      <c r="G61" s="11" t="str">
        <f>=1/(1+EXP(-($K$4+$K$5*D61)))</f>
      </c>
      <c r="H61" s="11" t="str">
        <f>=F61*LN(G61)+(1-F61)*LN(1-G61)</f>
      </c>
    </row>
    <row r="62">
      <c r="A62" t="n">
        <v>109785</v>
      </c>
      <c r="B62" t="s">
        <v>464</v>
      </c>
      <c r="C62" t="s">
        <v>163</v>
      </c>
      <c r="D62" t="n">
        <v>35</v>
      </c>
      <c r="E62" t="n">
        <v>64.4</v>
      </c>
      <c r="F62" t="str">
        <f>=IF(E62&gt;=50,1,0)</f>
      </c>
      <c r="G62" s="11" t="str">
        <f>=1/(1+EXP(-($K$4+$K$5*D62)))</f>
      </c>
      <c r="H62" s="11" t="str">
        <f>=F62*LN(G62)+(1-F62)*LN(1-G62)</f>
      </c>
    </row>
    <row r="63">
      <c r="A63" t="n">
        <v>110060</v>
      </c>
      <c r="B63" t="s">
        <v>472</v>
      </c>
      <c r="C63" t="s">
        <v>163</v>
      </c>
      <c r="D63" t="n">
        <v>25</v>
      </c>
      <c r="E63" t="n">
        <v>19.4</v>
      </c>
      <c r="F63" t="str">
        <f>=IF(E63&gt;=50,1,0)</f>
      </c>
      <c r="G63" s="11" t="str">
        <f>=1/(1+EXP(-($K$4+$K$5*D63)))</f>
      </c>
      <c r="H63" s="11" t="str">
        <f>=F63*LN(G63)+(1-F63)*LN(1-G63)</f>
      </c>
    </row>
    <row r="64">
      <c r="A64" t="n">
        <v>110097</v>
      </c>
      <c r="B64" t="s">
        <v>474</v>
      </c>
      <c r="C64" t="s">
        <v>163</v>
      </c>
      <c r="D64" t="n">
        <v>26</v>
      </c>
      <c r="E64" t="n">
        <v>68.8</v>
      </c>
      <c r="F64" t="str">
        <f>=IF(E64&gt;=50,1,0)</f>
      </c>
      <c r="G64" s="11" t="str">
        <f>=1/(1+EXP(-($K$4+$K$5*D64)))</f>
      </c>
      <c r="H64" s="11" t="str">
        <f>=F64*LN(G64)+(1-F64)*LN(1-G64)</f>
      </c>
    </row>
    <row r="65">
      <c r="A65" t="n">
        <v>110361</v>
      </c>
      <c r="B65" t="s">
        <v>483</v>
      </c>
      <c r="C65" t="s">
        <v>163</v>
      </c>
      <c r="D65" t="n">
        <v>41</v>
      </c>
      <c r="E65" t="n">
        <v>59.5</v>
      </c>
      <c r="F65" t="str">
        <f>=IF(E65&gt;=50,1,0)</f>
      </c>
      <c r="G65" s="11" t="str">
        <f>=1/(1+EXP(-($K$4+$K$5*D65)))</f>
      </c>
      <c r="H65" s="11" t="str">
        <f>=F65*LN(G65)+(1-F65)*LN(1-G65)</f>
      </c>
    </row>
    <row r="66">
      <c r="A66" t="n">
        <v>110370</v>
      </c>
      <c r="B66" t="s">
        <v>485</v>
      </c>
      <c r="C66" t="s">
        <v>163</v>
      </c>
      <c r="D66" t="n">
        <v>25</v>
      </c>
      <c r="E66" t="n">
        <v>58.7</v>
      </c>
      <c r="F66" t="str">
        <f>=IF(E66&gt;=50,1,0)</f>
      </c>
      <c r="G66" s="11" t="str">
        <f>=1/(1+EXP(-($K$4+$K$5*D66)))</f>
      </c>
      <c r="H66" s="11" t="str">
        <f>=F66*LN(G66)+(1-F66)*LN(1-G66)</f>
      </c>
    </row>
    <row r="67">
      <c r="A67" t="n">
        <v>110404</v>
      </c>
      <c r="B67" t="s">
        <v>487</v>
      </c>
      <c r="C67" t="s">
        <v>163</v>
      </c>
      <c r="D67" t="n">
        <v>15</v>
      </c>
      <c r="E67" t="n">
        <v>93.2</v>
      </c>
      <c r="F67" t="str">
        <f>=IF(E67&gt;=50,1,0)</f>
      </c>
      <c r="G67" s="11" t="str">
        <f>=1/(1+EXP(-($K$4+$K$5*D67)))</f>
      </c>
      <c r="H67" s="11" t="str">
        <f>=F67*LN(G67)+(1-F67)*LN(1-G67)</f>
      </c>
    </row>
    <row r="68">
      <c r="A68" t="n">
        <v>110413</v>
      </c>
      <c r="B68" t="s">
        <v>488</v>
      </c>
      <c r="C68" t="s">
        <v>163</v>
      </c>
      <c r="D68" t="n">
        <v>30</v>
      </c>
      <c r="E68" t="n">
        <v>74</v>
      </c>
      <c r="F68" t="str">
        <f>=IF(E68&gt;=50,1,0)</f>
      </c>
      <c r="G68" s="11" t="str">
        <f>=1/(1+EXP(-($K$4+$K$5*D68)))</f>
      </c>
      <c r="H68" s="11" t="str">
        <f>=F68*LN(G68)+(1-F68)*LN(1-G68)</f>
      </c>
    </row>
    <row r="69">
      <c r="A69" t="n">
        <v>110422</v>
      </c>
      <c r="B69" t="s">
        <v>490</v>
      </c>
      <c r="C69" t="s">
        <v>149</v>
      </c>
      <c r="D69" t="n">
        <v>18</v>
      </c>
      <c r="E69" t="n">
        <v>85.2</v>
      </c>
      <c r="F69" t="str">
        <f>=IF(E69&gt;=50,1,0)</f>
      </c>
      <c r="G69" s="11" t="str">
        <f>=1/(1+EXP(-($K$4+$K$5*D69)))</f>
      </c>
      <c r="H69" s="11" t="str">
        <f>=F69*LN(G69)+(1-F69)*LN(1-G69)</f>
      </c>
    </row>
    <row r="70">
      <c r="A70" t="n">
        <v>110486</v>
      </c>
      <c r="B70" t="s">
        <v>493</v>
      </c>
      <c r="C70" t="s">
        <v>149</v>
      </c>
      <c r="D70" t="n">
        <v>61</v>
      </c>
      <c r="E70" t="n">
        <v>49.3</v>
      </c>
      <c r="F70" t="str">
        <f>=IF(E70&gt;=50,1,0)</f>
      </c>
      <c r="G70" s="11" t="str">
        <f>=1/(1+EXP(-($K$4+$K$5*D70)))</f>
      </c>
      <c r="H70" s="11" t="str">
        <f>=F70*LN(G70)+(1-F70)*LN(1-G70)</f>
      </c>
    </row>
    <row r="71">
      <c r="A71" t="n">
        <v>110495</v>
      </c>
      <c r="B71" t="s">
        <v>494</v>
      </c>
      <c r="C71" t="s">
        <v>149</v>
      </c>
      <c r="D71" t="n">
        <v>55</v>
      </c>
      <c r="E71" t="n">
        <v>58</v>
      </c>
      <c r="F71" t="str">
        <f>=IF(E71&gt;=50,1,0)</f>
      </c>
      <c r="G71" s="11" t="str">
        <f>=1/(1+EXP(-($K$4+$K$5*D71)))</f>
      </c>
      <c r="H71" s="11" t="str">
        <f>=F71*LN(G71)+(1-F71)*LN(1-G71)</f>
      </c>
    </row>
    <row r="72">
      <c r="A72" t="n">
        <v>110510</v>
      </c>
      <c r="B72" t="s">
        <v>496</v>
      </c>
      <c r="C72" t="s">
        <v>149</v>
      </c>
      <c r="D72" t="n">
        <v>57</v>
      </c>
      <c r="E72" t="n">
        <v>54.7</v>
      </c>
      <c r="F72" t="str">
        <f>=IF(E72&gt;=50,1,0)</f>
      </c>
      <c r="G72" s="11" t="str">
        <f>=1/(1+EXP(-($K$4+$K$5*D72)))</f>
      </c>
      <c r="H72" s="11" t="str">
        <f>=F72*LN(G72)+(1-F72)*LN(1-G72)</f>
      </c>
    </row>
    <row r="73">
      <c r="A73" t="n">
        <v>110529</v>
      </c>
      <c r="B73" t="s">
        <v>498</v>
      </c>
      <c r="C73" t="s">
        <v>149</v>
      </c>
      <c r="D73" t="n">
        <v>46</v>
      </c>
      <c r="E73" t="n">
        <v>66.7</v>
      </c>
      <c r="F73" t="str">
        <f>=IF(E73&gt;=50,1,0)</f>
      </c>
      <c r="G73" s="11" t="str">
        <f>=1/(1+EXP(-($K$4+$K$5*D73)))</f>
      </c>
      <c r="H73" s="11" t="str">
        <f>=F73*LN(G73)+(1-F73)*LN(1-G73)</f>
      </c>
    </row>
    <row r="74">
      <c r="A74" t="n">
        <v>110538</v>
      </c>
      <c r="B74" t="s">
        <v>500</v>
      </c>
      <c r="C74" t="s">
        <v>149</v>
      </c>
      <c r="D74" t="n">
        <v>40</v>
      </c>
      <c r="E74" t="n">
        <v>63.6</v>
      </c>
      <c r="F74" t="str">
        <f>=IF(E74&gt;=50,1,0)</f>
      </c>
      <c r="G74" s="11" t="str">
        <f>=1/(1+EXP(-($K$4+$K$5*D74)))</f>
      </c>
      <c r="H74" s="11" t="str">
        <f>=F74*LN(G74)+(1-F74)*LN(1-G74)</f>
      </c>
    </row>
    <row r="75">
      <c r="A75" t="n">
        <v>110547</v>
      </c>
      <c r="B75" t="s">
        <v>502</v>
      </c>
      <c r="C75" t="s">
        <v>149</v>
      </c>
      <c r="D75" t="n">
        <v>61</v>
      </c>
      <c r="E75" t="n">
        <v>46.9</v>
      </c>
      <c r="F75" t="str">
        <f>=IF(E75&gt;=50,1,0)</f>
      </c>
      <c r="G75" s="11" t="str">
        <f>=1/(1+EXP(-($K$4+$K$5*D75)))</f>
      </c>
      <c r="H75" s="11" t="str">
        <f>=F75*LN(G75)+(1-F75)*LN(1-G75)</f>
      </c>
    </row>
    <row r="76">
      <c r="A76" t="n">
        <v>110556</v>
      </c>
      <c r="B76" t="s">
        <v>504</v>
      </c>
      <c r="C76" t="s">
        <v>149</v>
      </c>
      <c r="D76" t="n">
        <v>56</v>
      </c>
      <c r="E76" t="n">
        <v>54.8</v>
      </c>
      <c r="F76" t="str">
        <f>=IF(E76&gt;=50,1,0)</f>
      </c>
      <c r="G76" s="11" t="str">
        <f>=1/(1+EXP(-($K$4+$K$5*D76)))</f>
      </c>
      <c r="H76" s="11" t="str">
        <f>=F76*LN(G76)+(1-F76)*LN(1-G76)</f>
      </c>
    </row>
    <row r="77">
      <c r="A77" t="n">
        <v>110565</v>
      </c>
      <c r="B77" t="s">
        <v>506</v>
      </c>
      <c r="C77" t="s">
        <v>149</v>
      </c>
      <c r="D77" t="n">
        <v>47</v>
      </c>
      <c r="E77" t="n">
        <v>69.2</v>
      </c>
      <c r="F77" t="str">
        <f>=IF(E77&gt;=50,1,0)</f>
      </c>
      <c r="G77" s="11" t="str">
        <f>=1/(1+EXP(-($K$4+$K$5*D77)))</f>
      </c>
      <c r="H77" s="11" t="str">
        <f>=F77*LN(G77)+(1-F77)*LN(1-G77)</f>
      </c>
    </row>
    <row r="78">
      <c r="A78" t="n">
        <v>110574</v>
      </c>
      <c r="B78" t="s">
        <v>508</v>
      </c>
      <c r="C78" t="s">
        <v>149</v>
      </c>
      <c r="D78" t="n">
        <v>44</v>
      </c>
      <c r="E78" t="n">
        <v>45.5</v>
      </c>
      <c r="F78" t="str">
        <f>=IF(E78&gt;=50,1,0)</f>
      </c>
      <c r="G78" s="11" t="str">
        <f>=1/(1+EXP(-($K$4+$K$5*D78)))</f>
      </c>
      <c r="H78" s="11" t="str">
        <f>=F78*LN(G78)+(1-F78)*LN(1-G78)</f>
      </c>
    </row>
    <row r="79">
      <c r="A79" t="n">
        <v>110583</v>
      </c>
      <c r="B79" t="s">
        <v>510</v>
      </c>
      <c r="C79" t="s">
        <v>149</v>
      </c>
      <c r="D79" t="n">
        <v>49</v>
      </c>
      <c r="E79" t="n">
        <v>69.9</v>
      </c>
      <c r="F79" t="str">
        <f>=IF(E79&gt;=50,1,0)</f>
      </c>
      <c r="G79" s="11" t="str">
        <f>=1/(1+EXP(-($K$4+$K$5*D79)))</f>
      </c>
      <c r="H79" s="11" t="str">
        <f>=F79*LN(G79)+(1-F79)*LN(1-G79)</f>
      </c>
    </row>
    <row r="80">
      <c r="A80" t="n">
        <v>110592</v>
      </c>
      <c r="B80" t="s">
        <v>512</v>
      </c>
      <c r="C80" t="s">
        <v>149</v>
      </c>
      <c r="D80" t="n">
        <v>66</v>
      </c>
      <c r="E80" t="n">
        <v>52.6</v>
      </c>
      <c r="F80" t="str">
        <f>=IF(E80&gt;=50,1,0)</f>
      </c>
      <c r="G80" s="11" t="str">
        <f>=1/(1+EXP(-($K$4+$K$5*D80)))</f>
      </c>
      <c r="H80" s="11" t="str">
        <f>=F80*LN(G80)+(1-F80)*LN(1-G80)</f>
      </c>
    </row>
    <row r="81">
      <c r="A81" t="n">
        <v>110608</v>
      </c>
      <c r="B81" t="s">
        <v>513</v>
      </c>
      <c r="C81" t="s">
        <v>149</v>
      </c>
      <c r="D81" t="n">
        <v>56</v>
      </c>
      <c r="E81" t="n">
        <v>56.2</v>
      </c>
      <c r="F81" t="str">
        <f>=IF(E81&gt;=50,1,0)</f>
      </c>
      <c r="G81" s="11" t="str">
        <f>=1/(1+EXP(-($K$4+$K$5*D81)))</f>
      </c>
      <c r="H81" s="11" t="str">
        <f>=F81*LN(G81)+(1-F81)*LN(1-G81)</f>
      </c>
    </row>
    <row r="82">
      <c r="A82" t="n">
        <v>110617</v>
      </c>
      <c r="B82" t="s">
        <v>515</v>
      </c>
      <c r="C82" t="s">
        <v>149</v>
      </c>
      <c r="D82" t="n">
        <v>49</v>
      </c>
      <c r="E82" t="n">
        <v>55.8</v>
      </c>
      <c r="F82" t="str">
        <f>=IF(E82&gt;=50,1,0)</f>
      </c>
      <c r="G82" s="11" t="str">
        <f>=1/(1+EXP(-($K$4+$K$5*D82)))</f>
      </c>
      <c r="H82" s="11" t="str">
        <f>=F82*LN(G82)+(1-F82)*LN(1-G82)</f>
      </c>
    </row>
    <row r="83">
      <c r="A83" t="n">
        <v>110635</v>
      </c>
      <c r="B83" t="s">
        <v>516</v>
      </c>
      <c r="C83" t="s">
        <v>149</v>
      </c>
      <c r="D83" t="n">
        <v>27</v>
      </c>
      <c r="E83" t="n">
        <v>92.9</v>
      </c>
      <c r="F83" t="str">
        <f>=IF(E83&gt;=50,1,0)</f>
      </c>
      <c r="G83" s="11" t="str">
        <f>=1/(1+EXP(-($K$4+$K$5*D83)))</f>
      </c>
      <c r="H83" s="11" t="str">
        <f>=F83*LN(G83)+(1-F83)*LN(1-G83)</f>
      </c>
    </row>
    <row r="84">
      <c r="A84" t="n">
        <v>110644</v>
      </c>
      <c r="B84" t="s">
        <v>517</v>
      </c>
      <c r="C84" t="s">
        <v>149</v>
      </c>
      <c r="D84" t="n">
        <v>31</v>
      </c>
      <c r="E84" t="n">
        <v>85.1</v>
      </c>
      <c r="F84" t="str">
        <f>=IF(E84&gt;=50,1,0)</f>
      </c>
      <c r="G84" s="11" t="str">
        <f>=1/(1+EXP(-($K$4+$K$5*D84)))</f>
      </c>
      <c r="H84" s="11" t="str">
        <f>=F84*LN(G84)+(1-F84)*LN(1-G84)</f>
      </c>
    </row>
    <row r="85">
      <c r="A85" t="n">
        <v>110653</v>
      </c>
      <c r="B85" t="s">
        <v>519</v>
      </c>
      <c r="C85" t="s">
        <v>149</v>
      </c>
      <c r="D85" t="n">
        <v>37</v>
      </c>
      <c r="E85" t="n">
        <v>86</v>
      </c>
      <c r="F85" t="str">
        <f>=IF(E85&gt;=50,1,0)</f>
      </c>
      <c r="G85" s="11" t="str">
        <f>=1/(1+EXP(-($K$4+$K$5*D85)))</f>
      </c>
      <c r="H85" s="11" t="str">
        <f>=F85*LN(G85)+(1-F85)*LN(1-G85)</f>
      </c>
    </row>
    <row r="86">
      <c r="A86" t="n">
        <v>110662</v>
      </c>
      <c r="B86" t="s">
        <v>521</v>
      </c>
      <c r="C86" t="s">
        <v>149</v>
      </c>
      <c r="D86" t="n">
        <v>27</v>
      </c>
      <c r="E86" t="n">
        <v>92.7</v>
      </c>
      <c r="F86" t="str">
        <f>=IF(E86&gt;=50,1,0)</f>
      </c>
      <c r="G86" s="11" t="str">
        <f>=1/(1+EXP(-($K$4+$K$5*D86)))</f>
      </c>
      <c r="H86" s="11" t="str">
        <f>=F86*LN(G86)+(1-F86)*LN(1-G86)</f>
      </c>
    </row>
    <row r="87">
      <c r="A87" t="n">
        <v>110671</v>
      </c>
      <c r="B87" t="s">
        <v>522</v>
      </c>
      <c r="C87" t="s">
        <v>149</v>
      </c>
      <c r="D87" t="n">
        <v>47</v>
      </c>
      <c r="E87" t="n">
        <v>76.6</v>
      </c>
      <c r="F87" t="str">
        <f>=IF(E87&gt;=50,1,0)</f>
      </c>
      <c r="G87" s="11" t="str">
        <f>=1/(1+EXP(-($K$4+$K$5*D87)))</f>
      </c>
      <c r="H87" s="11" t="str">
        <f>=F87*LN(G87)+(1-F87)*LN(1-G87)</f>
      </c>
    </row>
    <row r="88">
      <c r="A88" t="n">
        <v>110680</v>
      </c>
      <c r="B88" t="s">
        <v>523</v>
      </c>
      <c r="C88" t="s">
        <v>149</v>
      </c>
      <c r="D88" t="n">
        <v>33</v>
      </c>
      <c r="E88" t="n">
        <v>87.6</v>
      </c>
      <c r="F88" t="str">
        <f>=IF(E88&gt;=50,1,0)</f>
      </c>
      <c r="G88" s="11" t="str">
        <f>=1/(1+EXP(-($K$4+$K$5*D88)))</f>
      </c>
      <c r="H88" s="11" t="str">
        <f>=F88*LN(G88)+(1-F88)*LN(1-G88)</f>
      </c>
    </row>
    <row r="89">
      <c r="A89" t="n">
        <v>110705</v>
      </c>
      <c r="B89" t="s">
        <v>526</v>
      </c>
      <c r="C89" t="s">
        <v>149</v>
      </c>
      <c r="D89" t="n">
        <v>28</v>
      </c>
      <c r="E89" t="n">
        <v>85.3</v>
      </c>
      <c r="F89" t="str">
        <f>=IF(E89&gt;=50,1,0)</f>
      </c>
      <c r="G89" s="11" t="str">
        <f>=1/(1+EXP(-($K$4+$K$5*D89)))</f>
      </c>
      <c r="H89" s="11" t="str">
        <f>=F89*LN(G89)+(1-F89)*LN(1-G89)</f>
      </c>
    </row>
    <row r="90">
      <c r="A90" t="n">
        <v>110714</v>
      </c>
      <c r="B90" t="s">
        <v>528</v>
      </c>
      <c r="C90" t="s">
        <v>149</v>
      </c>
      <c r="D90" t="n">
        <v>32</v>
      </c>
      <c r="E90" t="n">
        <v>74.5</v>
      </c>
      <c r="F90" t="str">
        <f>=IF(E90&gt;=50,1,0)</f>
      </c>
      <c r="G90" s="11" t="str">
        <f>=1/(1+EXP(-($K$4+$K$5*D90)))</f>
      </c>
      <c r="H90" s="11" t="str">
        <f>=F90*LN(G90)+(1-F90)*LN(1-G90)</f>
      </c>
    </row>
    <row r="91">
      <c r="A91" t="n">
        <v>111081</v>
      </c>
      <c r="B91" t="s">
        <v>538</v>
      </c>
      <c r="C91" t="s">
        <v>163</v>
      </c>
      <c r="D91" t="n">
        <v>22</v>
      </c>
      <c r="E91" t="n">
        <v>64.2</v>
      </c>
      <c r="F91" t="str">
        <f>=IF(E91&gt;=50,1,0)</f>
      </c>
      <c r="G91" s="11" t="str">
        <f>=1/(1+EXP(-($K$4+$K$5*D91)))</f>
      </c>
      <c r="H91" s="11" t="str">
        <f>=F91*LN(G91)+(1-F91)*LN(1-G91)</f>
      </c>
    </row>
    <row r="92">
      <c r="A92" t="n">
        <v>111188</v>
      </c>
      <c r="B92" t="s">
        <v>540</v>
      </c>
      <c r="C92" t="s">
        <v>149</v>
      </c>
      <c r="D92" t="n">
        <v>29</v>
      </c>
      <c r="E92" t="n">
        <v>66.8</v>
      </c>
      <c r="F92" t="str">
        <f>=IF(E92&gt;=50,1,0)</f>
      </c>
      <c r="G92" s="11" t="str">
        <f>=1/(1+EXP(-($K$4+$K$5*D92)))</f>
      </c>
      <c r="H92" s="11" t="str">
        <f>=F92*LN(G92)+(1-F92)*LN(1-G92)</f>
      </c>
    </row>
    <row r="93">
      <c r="A93" t="n">
        <v>111948</v>
      </c>
      <c r="B93" t="s">
        <v>569</v>
      </c>
      <c r="C93" t="s">
        <v>163</v>
      </c>
      <c r="D93" t="n">
        <v>20</v>
      </c>
      <c r="E93" t="n">
        <v>80.1</v>
      </c>
      <c r="F93" t="str">
        <f>=IF(E93&gt;=50,1,0)</f>
      </c>
      <c r="G93" s="11" t="str">
        <f>=1/(1+EXP(-($K$4+$K$5*D93)))</f>
      </c>
      <c r="H93" s="11" t="str">
        <f>=F93*LN(G93)+(1-F93)*LN(1-G93)</f>
      </c>
    </row>
    <row r="94">
      <c r="A94" t="n">
        <v>112075</v>
      </c>
      <c r="B94" t="s">
        <v>572</v>
      </c>
      <c r="C94" t="s">
        <v>163</v>
      </c>
      <c r="D94" t="n">
        <v>23</v>
      </c>
      <c r="E94" t="n">
        <v>62.5</v>
      </c>
      <c r="F94" t="str">
        <f>=IF(E94&gt;=50,1,0)</f>
      </c>
      <c r="G94" s="11" t="str">
        <f>=1/(1+EXP(-($K$4+$K$5*D94)))</f>
      </c>
      <c r="H94" s="11" t="str">
        <f>=F94*LN(G94)+(1-F94)*LN(1-G94)</f>
      </c>
    </row>
    <row r="95">
      <c r="A95" t="n">
        <v>112084</v>
      </c>
      <c r="B95" t="s">
        <v>573</v>
      </c>
      <c r="C95" t="s">
        <v>163</v>
      </c>
      <c r="D95" t="n">
        <v>16</v>
      </c>
      <c r="E95" t="n">
        <v>23.5</v>
      </c>
      <c r="F95" t="str">
        <f>=IF(E95&gt;=50,1,0)</f>
      </c>
      <c r="G95" s="11" t="str">
        <f>=1/(1+EXP(-($K$4+$K$5*D95)))</f>
      </c>
      <c r="H95" s="11" t="str">
        <f>=F95*LN(G95)+(1-F95)*LN(1-G95)</f>
      </c>
    </row>
    <row r="96">
      <c r="A96" t="n">
        <v>112260</v>
      </c>
      <c r="B96" t="s">
        <v>583</v>
      </c>
      <c r="C96" t="s">
        <v>163</v>
      </c>
      <c r="D96" t="n">
        <v>19</v>
      </c>
      <c r="E96" t="n">
        <v>95.2</v>
      </c>
      <c r="F96" t="str">
        <f>=IF(E96&gt;=50,1,0)</f>
      </c>
      <c r="G96" s="11" t="str">
        <f>=1/(1+EXP(-($K$4+$K$5*D96)))</f>
      </c>
      <c r="H96" s="11" t="str">
        <f>=F96*LN(G96)+(1-F96)*LN(1-G96)</f>
      </c>
    </row>
    <row r="97">
      <c r="A97" t="n">
        <v>112394</v>
      </c>
      <c r="B97" t="s">
        <v>590</v>
      </c>
      <c r="C97" t="s">
        <v>189</v>
      </c>
      <c r="D97" t="n">
        <v>47</v>
      </c>
      <c r="E97" t="n">
        <v>34.9</v>
      </c>
      <c r="F97" t="str">
        <f>=IF(E97&gt;=50,1,0)</f>
      </c>
      <c r="G97" s="11" t="str">
        <f>=1/(1+EXP(-($K$4+$K$5*D97)))</f>
      </c>
      <c r="H97" s="11" t="str">
        <f>=F97*LN(G97)+(1-F97)*LN(1-G97)</f>
      </c>
    </row>
    <row r="98">
      <c r="A98" t="n">
        <v>112570</v>
      </c>
      <c r="B98" t="s">
        <v>595</v>
      </c>
      <c r="C98" t="s">
        <v>163</v>
      </c>
      <c r="D98" t="n">
        <v>47</v>
      </c>
      <c r="E98" t="n">
        <v>46.7</v>
      </c>
      <c r="F98" t="str">
        <f>=IF(E98&gt;=50,1,0)</f>
      </c>
      <c r="G98" s="11" t="str">
        <f>=1/(1+EXP(-($K$4+$K$5*D98)))</f>
      </c>
      <c r="H98" s="11" t="str">
        <f>=F98*LN(G98)+(1-F98)*LN(1-G98)</f>
      </c>
    </row>
    <row r="99">
      <c r="A99" t="n">
        <v>113698</v>
      </c>
      <c r="B99" t="s">
        <v>620</v>
      </c>
      <c r="C99" t="s">
        <v>163</v>
      </c>
      <c r="D99" t="n">
        <v>30</v>
      </c>
      <c r="E99" t="n">
        <v>76.3</v>
      </c>
      <c r="F99" t="str">
        <f>=IF(E99&gt;=50,1,0)</f>
      </c>
      <c r="G99" s="11" t="str">
        <f>=1/(1+EXP(-($K$4+$K$5*D99)))</f>
      </c>
      <c r="H99" s="11" t="str">
        <f>=F99*LN(G99)+(1-F99)*LN(1-G99)</f>
      </c>
    </row>
    <row r="100">
      <c r="A100" t="n">
        <v>114813</v>
      </c>
      <c r="B100" t="s">
        <v>645</v>
      </c>
      <c r="C100" t="s">
        <v>163</v>
      </c>
      <c r="D100" t="n">
        <v>59</v>
      </c>
      <c r="E100" t="n">
        <v>55.9</v>
      </c>
      <c r="F100" t="str">
        <f>=IF(E100&gt;=50,1,0)</f>
      </c>
      <c r="G100" s="11" t="str">
        <f>=1/(1+EXP(-($K$4+$K$5*D100)))</f>
      </c>
      <c r="H100" s="11" t="str">
        <f>=F100*LN(G100)+(1-F100)*LN(1-G100)</f>
      </c>
    </row>
    <row r="101">
      <c r="A101" t="n">
        <v>115409</v>
      </c>
      <c r="B101" t="s">
        <v>660</v>
      </c>
      <c r="C101" t="s">
        <v>163</v>
      </c>
      <c r="D101" t="n">
        <v>14</v>
      </c>
      <c r="E101" t="n">
        <v>93.8</v>
      </c>
      <c r="F101" t="str">
        <f>=IF(E101&gt;=50,1,0)</f>
      </c>
      <c r="G101" s="11" t="str">
        <f>=1/(1+EXP(-($K$4+$K$5*D101)))</f>
      </c>
      <c r="H101" s="11" t="str">
        <f>=F101*LN(G101)+(1-F101)*LN(1-G101)</f>
      </c>
    </row>
    <row r="102">
      <c r="A102" t="n">
        <v>115755</v>
      </c>
      <c r="B102" t="s">
        <v>665</v>
      </c>
      <c r="C102" t="s">
        <v>149</v>
      </c>
      <c r="D102" t="n">
        <v>46</v>
      </c>
      <c r="E102" t="n">
        <v>46.6</v>
      </c>
      <c r="F102" t="str">
        <f>=IF(E102&gt;=50,1,0)</f>
      </c>
      <c r="G102" s="11" t="str">
        <f>=1/(1+EXP(-($K$4+$K$5*D102)))</f>
      </c>
      <c r="H102" s="11" t="str">
        <f>=F102*LN(G102)+(1-F102)*LN(1-G102)</f>
      </c>
    </row>
    <row r="103">
      <c r="A103" t="n">
        <v>117104</v>
      </c>
      <c r="B103" t="s">
        <v>681</v>
      </c>
      <c r="C103" t="s">
        <v>163</v>
      </c>
      <c r="D103" t="n">
        <v>49</v>
      </c>
      <c r="E103" t="n">
        <v>50.8</v>
      </c>
      <c r="F103" t="str">
        <f>=IF(E103&gt;=50,1,0)</f>
      </c>
      <c r="G103" s="11" t="str">
        <f>=1/(1+EXP(-($K$4+$K$5*D103)))</f>
      </c>
      <c r="H103" s="11" t="str">
        <f>=F103*LN(G103)+(1-F103)*LN(1-G103)</f>
      </c>
    </row>
    <row r="104">
      <c r="A104" t="n">
        <v>117140</v>
      </c>
      <c r="B104" t="s">
        <v>683</v>
      </c>
      <c r="C104" t="s">
        <v>163</v>
      </c>
      <c r="D104" t="n">
        <v>48</v>
      </c>
      <c r="E104" t="n">
        <v>65.4</v>
      </c>
      <c r="F104" t="str">
        <f>=IF(E104&gt;=50,1,0)</f>
      </c>
      <c r="G104" s="11" t="str">
        <f>=1/(1+EXP(-($K$4+$K$5*D104)))</f>
      </c>
      <c r="H104" s="11" t="str">
        <f>=F104*LN(G104)+(1-F104)*LN(1-G104)</f>
      </c>
    </row>
    <row r="105">
      <c r="A105" t="n">
        <v>117168</v>
      </c>
      <c r="B105" t="s">
        <v>685</v>
      </c>
      <c r="C105" t="s">
        <v>163</v>
      </c>
      <c r="D105" t="n">
        <v>31</v>
      </c>
      <c r="E105" t="n">
        <v>63</v>
      </c>
      <c r="F105" t="str">
        <f>=IF(E105&gt;=50,1,0)</f>
      </c>
      <c r="G105" s="11" t="str">
        <f>=1/(1+EXP(-($K$4+$K$5*D105)))</f>
      </c>
      <c r="H105" s="11" t="str">
        <f>=F105*LN(G105)+(1-F105)*LN(1-G105)</f>
      </c>
    </row>
    <row r="106">
      <c r="A106" t="n">
        <v>117627</v>
      </c>
      <c r="B106" t="s">
        <v>698</v>
      </c>
      <c r="C106" t="s">
        <v>163</v>
      </c>
      <c r="D106" t="n">
        <v>47</v>
      </c>
      <c r="E106" t="n">
        <v>59.6</v>
      </c>
      <c r="F106" t="str">
        <f>=IF(E106&gt;=50,1,0)</f>
      </c>
      <c r="G106" s="11" t="str">
        <f>=1/(1+EXP(-($K$4+$K$5*D106)))</f>
      </c>
      <c r="H106" s="11" t="str">
        <f>=F106*LN(G106)+(1-F106)*LN(1-G106)</f>
      </c>
    </row>
    <row r="107">
      <c r="A107" t="n">
        <v>117751</v>
      </c>
      <c r="B107" t="s">
        <v>712</v>
      </c>
      <c r="C107" t="s">
        <v>163</v>
      </c>
      <c r="D107" t="n">
        <v>19</v>
      </c>
      <c r="E107" t="n">
        <v>63.8</v>
      </c>
      <c r="F107" t="str">
        <f>=IF(E107&gt;=50,1,0)</f>
      </c>
      <c r="G107" s="11" t="str">
        <f>=1/(1+EXP(-($K$4+$K$5*D107)))</f>
      </c>
      <c r="H107" s="11" t="str">
        <f>=F107*LN(G107)+(1-F107)*LN(1-G107)</f>
      </c>
    </row>
    <row r="108">
      <c r="A108" t="n">
        <v>117946</v>
      </c>
      <c r="B108" t="s">
        <v>719</v>
      </c>
      <c r="C108" t="s">
        <v>163</v>
      </c>
      <c r="D108" t="n">
        <v>13</v>
      </c>
      <c r="E108" t="n">
        <v>79.8</v>
      </c>
      <c r="F108" t="str">
        <f>=IF(E108&gt;=50,1,0)</f>
      </c>
      <c r="G108" s="11" t="str">
        <f>=1/(1+EXP(-($K$4+$K$5*D108)))</f>
      </c>
      <c r="H108" s="11" t="str">
        <f>=F108*LN(G108)+(1-F108)*LN(1-G108)</f>
      </c>
    </row>
    <row r="109">
      <c r="A109" t="n">
        <v>118693</v>
      </c>
      <c r="B109" t="s">
        <v>729</v>
      </c>
      <c r="C109" t="s">
        <v>163</v>
      </c>
      <c r="D109" t="n">
        <v>29</v>
      </c>
      <c r="E109" t="n">
        <v>51.3</v>
      </c>
      <c r="F109" t="str">
        <f>=IF(E109&gt;=50,1,0)</f>
      </c>
      <c r="G109" s="11" t="str">
        <f>=1/(1+EXP(-($K$4+$K$5*D109)))</f>
      </c>
      <c r="H109" s="11" t="str">
        <f>=F109*LN(G109)+(1-F109)*LN(1-G109)</f>
      </c>
    </row>
    <row r="110">
      <c r="A110" t="n">
        <v>119173</v>
      </c>
      <c r="B110" t="s">
        <v>749</v>
      </c>
      <c r="C110" t="s">
        <v>163</v>
      </c>
      <c r="D110" t="n">
        <v>55</v>
      </c>
      <c r="E110" t="n">
        <v>54.9</v>
      </c>
      <c r="F110" t="str">
        <f>=IF(E110&gt;=50,1,0)</f>
      </c>
      <c r="G110" s="11" t="str">
        <f>=1/(1+EXP(-($K$4+$K$5*D110)))</f>
      </c>
      <c r="H110" s="11" t="str">
        <f>=F110*LN(G110)+(1-F110)*LN(1-G110)</f>
      </c>
    </row>
    <row r="111">
      <c r="A111" t="n">
        <v>119270</v>
      </c>
      <c r="B111" t="s">
        <v>752</v>
      </c>
      <c r="C111" t="s">
        <v>189</v>
      </c>
      <c r="D111" t="n">
        <v>18</v>
      </c>
      <c r="E111" t="n">
        <v>44.1</v>
      </c>
      <c r="F111" t="str">
        <f>=IF(E111&gt;=50,1,0)</f>
      </c>
      <c r="G111" s="11" t="str">
        <f>=1/(1+EXP(-($K$4+$K$5*D111)))</f>
      </c>
      <c r="H111" s="11" t="str">
        <f>=F111*LN(G111)+(1-F111)*LN(1-G111)</f>
      </c>
    </row>
    <row r="112">
      <c r="A112" t="n">
        <v>119775</v>
      </c>
      <c r="B112" t="s">
        <v>761</v>
      </c>
      <c r="C112" t="s">
        <v>189</v>
      </c>
      <c r="D112" t="n">
        <v>46</v>
      </c>
      <c r="E112" t="n">
        <v>50.9</v>
      </c>
      <c r="F112" t="str">
        <f>=IF(E112&gt;=50,1,0)</f>
      </c>
      <c r="G112" s="11" t="str">
        <f>=1/(1+EXP(-($K$4+$K$5*D112)))</f>
      </c>
      <c r="H112" s="11" t="str">
        <f>=F112*LN(G112)+(1-F112)*LN(1-G112)</f>
      </c>
    </row>
    <row r="113">
      <c r="A113" t="n">
        <v>120254</v>
      </c>
      <c r="B113" t="s">
        <v>771</v>
      </c>
      <c r="C113" t="s">
        <v>163</v>
      </c>
      <c r="D113" t="n">
        <v>16</v>
      </c>
      <c r="E113" t="n">
        <v>85.1</v>
      </c>
      <c r="F113" t="str">
        <f>=IF(E113&gt;=50,1,0)</f>
      </c>
      <c r="G113" s="11" t="str">
        <f>=1/(1+EXP(-($K$4+$K$5*D113)))</f>
      </c>
      <c r="H113" s="11" t="str">
        <f>=F113*LN(G113)+(1-F113)*LN(1-G113)</f>
      </c>
    </row>
    <row r="114">
      <c r="A114" t="n">
        <v>120403</v>
      </c>
      <c r="B114" t="s">
        <v>775</v>
      </c>
      <c r="C114" t="s">
        <v>163</v>
      </c>
      <c r="D114" t="n">
        <v>31</v>
      </c>
      <c r="E114" t="n">
        <v>60.6</v>
      </c>
      <c r="F114" t="str">
        <f>=IF(E114&gt;=50,1,0)</f>
      </c>
      <c r="G114" s="11" t="str">
        <f>=1/(1+EXP(-($K$4+$K$5*D114)))</f>
      </c>
      <c r="H114" s="11" t="str">
        <f>=F114*LN(G114)+(1-F114)*LN(1-G114)</f>
      </c>
    </row>
    <row r="115">
      <c r="A115" t="n">
        <v>120537</v>
      </c>
      <c r="B115" t="s">
        <v>777</v>
      </c>
      <c r="C115" t="s">
        <v>163</v>
      </c>
      <c r="D115" t="n">
        <v>43</v>
      </c>
      <c r="E115" t="n">
        <v>45.7</v>
      </c>
      <c r="F115" t="str">
        <f>=IF(E115&gt;=50,1,0)</f>
      </c>
      <c r="G115" s="11" t="str">
        <f>=1/(1+EXP(-($K$4+$K$5*D115)))</f>
      </c>
      <c r="H115" s="11" t="str">
        <f>=F115*LN(G115)+(1-F115)*LN(1-G115)</f>
      </c>
    </row>
    <row r="116">
      <c r="A116" t="n">
        <v>120865</v>
      </c>
      <c r="B116" t="s">
        <v>783</v>
      </c>
      <c r="C116" t="s">
        <v>163</v>
      </c>
      <c r="D116" t="n">
        <v>33</v>
      </c>
      <c r="E116" t="n">
        <v>51.8</v>
      </c>
      <c r="F116" t="str">
        <f>=IF(E116&gt;=50,1,0)</f>
      </c>
      <c r="G116" s="11" t="str">
        <f>=1/(1+EXP(-($K$4+$K$5*D116)))</f>
      </c>
      <c r="H116" s="11" t="str">
        <f>=F116*LN(G116)+(1-F116)*LN(1-G116)</f>
      </c>
    </row>
    <row r="117">
      <c r="A117" t="n">
        <v>120883</v>
      </c>
      <c r="B117" t="s">
        <v>785</v>
      </c>
      <c r="C117" t="s">
        <v>163</v>
      </c>
      <c r="D117" t="n">
        <v>34</v>
      </c>
      <c r="E117" t="n">
        <v>65.7</v>
      </c>
      <c r="F117" t="str">
        <f>=IF(E117&gt;=50,1,0)</f>
      </c>
      <c r="G117" s="11" t="str">
        <f>=1/(1+EXP(-($K$4+$K$5*D117)))</f>
      </c>
      <c r="H117" s="11" t="str">
        <f>=F117*LN(G117)+(1-F117)*LN(1-G117)</f>
      </c>
    </row>
    <row r="118">
      <c r="A118" t="n">
        <v>121150</v>
      </c>
      <c r="B118" t="s">
        <v>791</v>
      </c>
      <c r="C118" t="s">
        <v>163</v>
      </c>
      <c r="D118" t="n">
        <v>20</v>
      </c>
      <c r="E118" t="n">
        <v>84.7</v>
      </c>
      <c r="F118" t="str">
        <f>=IF(E118&gt;=50,1,0)</f>
      </c>
      <c r="G118" s="11" t="str">
        <f>=1/(1+EXP(-($K$4+$K$5*D118)))</f>
      </c>
      <c r="H118" s="11" t="str">
        <f>=F118*LN(G118)+(1-F118)*LN(1-G118)</f>
      </c>
    </row>
    <row r="119">
      <c r="A119" t="n">
        <v>121257</v>
      </c>
      <c r="B119" t="s">
        <v>793</v>
      </c>
      <c r="C119" t="s">
        <v>163</v>
      </c>
      <c r="D119" t="n">
        <v>10</v>
      </c>
      <c r="E119" t="n">
        <v>83.2</v>
      </c>
      <c r="F119" t="str">
        <f>=IF(E119&gt;=50,1,0)</f>
      </c>
      <c r="G119" s="11" t="str">
        <f>=1/(1+EXP(-($K$4+$K$5*D119)))</f>
      </c>
      <c r="H119" s="11" t="str">
        <f>=F119*LN(G119)+(1-F119)*LN(1-G119)</f>
      </c>
    </row>
    <row r="120">
      <c r="A120" t="n">
        <v>121309</v>
      </c>
      <c r="B120" t="s">
        <v>794</v>
      </c>
      <c r="C120" t="s">
        <v>163</v>
      </c>
      <c r="D120" t="n">
        <v>23</v>
      </c>
      <c r="E120" t="n">
        <v>73.8</v>
      </c>
      <c r="F120" t="str">
        <f>=IF(E120&gt;=50,1,0)</f>
      </c>
      <c r="G120" s="11" t="str">
        <f>=1/(1+EXP(-($K$4+$K$5*D120)))</f>
      </c>
      <c r="H120" s="11" t="str">
        <f>=F120*LN(G120)+(1-F120)*LN(1-G120)</f>
      </c>
    </row>
    <row r="121">
      <c r="A121" t="n">
        <v>121345</v>
      </c>
      <c r="B121" t="s">
        <v>795</v>
      </c>
      <c r="C121" t="s">
        <v>163</v>
      </c>
      <c r="D121" t="n">
        <v>19</v>
      </c>
      <c r="E121" t="n">
        <v>93.2</v>
      </c>
      <c r="F121" t="str">
        <f>=IF(E121&gt;=50,1,0)</f>
      </c>
      <c r="G121" s="11" t="str">
        <f>=1/(1+EXP(-($K$4+$K$5*D121)))</f>
      </c>
      <c r="H121" s="11" t="str">
        <f>=F121*LN(G121)+(1-F121)*LN(1-G121)</f>
      </c>
    </row>
    <row r="122">
      <c r="A122" t="n">
        <v>121691</v>
      </c>
      <c r="B122" t="s">
        <v>805</v>
      </c>
      <c r="C122" t="s">
        <v>163</v>
      </c>
      <c r="D122" t="n">
        <v>35</v>
      </c>
      <c r="E122" t="n">
        <v>70.7</v>
      </c>
      <c r="F122" t="str">
        <f>=IF(E122&gt;=50,1,0)</f>
      </c>
      <c r="G122" s="11" t="str">
        <f>=1/(1+EXP(-($K$4+$K$5*D122)))</f>
      </c>
      <c r="H122" s="11" t="str">
        <f>=F122*LN(G122)+(1-F122)*LN(1-G122)</f>
      </c>
    </row>
    <row r="123">
      <c r="A123" t="n">
        <v>122409</v>
      </c>
      <c r="B123" t="s">
        <v>822</v>
      </c>
      <c r="C123" t="s">
        <v>149</v>
      </c>
      <c r="D123" t="n">
        <v>31</v>
      </c>
      <c r="E123" t="n">
        <v>78.3</v>
      </c>
      <c r="F123" t="str">
        <f>=IF(E123&gt;=50,1,0)</f>
      </c>
      <c r="G123" s="11" t="str">
        <f>=1/(1+EXP(-($K$4+$K$5*D123)))</f>
      </c>
      <c r="H123" s="11" t="str">
        <f>=F123*LN(G123)+(1-F123)*LN(1-G123)</f>
      </c>
    </row>
    <row r="124">
      <c r="A124" t="n">
        <v>122436</v>
      </c>
      <c r="B124" t="s">
        <v>823</v>
      </c>
      <c r="C124" t="s">
        <v>163</v>
      </c>
      <c r="D124" t="n">
        <v>19</v>
      </c>
      <c r="E124" t="n">
        <v>81.6</v>
      </c>
      <c r="F124" t="str">
        <f>=IF(E124&gt;=50,1,0)</f>
      </c>
      <c r="G124" s="11" t="str">
        <f>=1/(1+EXP(-($K$4+$K$5*D124)))</f>
      </c>
      <c r="H124" s="11" t="str">
        <f>=F124*LN(G124)+(1-F124)*LN(1-G124)</f>
      </c>
    </row>
    <row r="125">
      <c r="A125" t="n">
        <v>122506</v>
      </c>
      <c r="B125" t="s">
        <v>824</v>
      </c>
      <c r="C125" t="s">
        <v>163</v>
      </c>
      <c r="D125" t="n">
        <v>16</v>
      </c>
      <c r="E125" t="n">
        <v>52.5</v>
      </c>
      <c r="F125" t="str">
        <f>=IF(E125&gt;=50,1,0)</f>
      </c>
      <c r="G125" s="11" t="str">
        <f>=1/(1+EXP(-($K$4+$K$5*D125)))</f>
      </c>
      <c r="H125" s="11" t="str">
        <f>=F125*LN(G125)+(1-F125)*LN(1-G125)</f>
      </c>
    </row>
    <row r="126">
      <c r="A126" t="n">
        <v>122597</v>
      </c>
      <c r="B126" t="s">
        <v>825</v>
      </c>
      <c r="C126" t="s">
        <v>149</v>
      </c>
      <c r="D126" t="n">
        <v>41</v>
      </c>
      <c r="E126" t="n">
        <v>50.1</v>
      </c>
      <c r="F126" t="str">
        <f>=IF(E126&gt;=50,1,0)</f>
      </c>
      <c r="G126" s="11" t="str">
        <f>=1/(1+EXP(-($K$4+$K$5*D126)))</f>
      </c>
      <c r="H126" s="11" t="str">
        <f>=F126*LN(G126)+(1-F126)*LN(1-G126)</f>
      </c>
    </row>
    <row r="127">
      <c r="A127" t="n">
        <v>122612</v>
      </c>
      <c r="B127" t="s">
        <v>826</v>
      </c>
      <c r="C127" t="s">
        <v>163</v>
      </c>
      <c r="D127" t="n">
        <v>27</v>
      </c>
      <c r="E127" t="n">
        <v>71.1</v>
      </c>
      <c r="F127" t="str">
        <f>=IF(E127&gt;=50,1,0)</f>
      </c>
      <c r="G127" s="11" t="str">
        <f>=1/(1+EXP(-($K$4+$K$5*D127)))</f>
      </c>
      <c r="H127" s="11" t="str">
        <f>=F127*LN(G127)+(1-F127)*LN(1-G127)</f>
      </c>
    </row>
    <row r="128">
      <c r="A128" t="n">
        <v>122728</v>
      </c>
      <c r="B128" t="s">
        <v>831</v>
      </c>
      <c r="C128" t="s">
        <v>163</v>
      </c>
      <c r="D128" t="n">
        <v>34</v>
      </c>
      <c r="E128" t="n">
        <v>60.7</v>
      </c>
      <c r="F128" t="str">
        <f>=IF(E128&gt;=50,1,0)</f>
      </c>
      <c r="G128" s="11" t="str">
        <f>=1/(1+EXP(-($K$4+$K$5*D128)))</f>
      </c>
      <c r="H128" s="11" t="str">
        <f>=F128*LN(G128)+(1-F128)*LN(1-G128)</f>
      </c>
    </row>
    <row r="129">
      <c r="A129" t="n">
        <v>122755</v>
      </c>
      <c r="B129" t="s">
        <v>834</v>
      </c>
      <c r="C129" t="s">
        <v>149</v>
      </c>
      <c r="D129" t="n">
        <v>35</v>
      </c>
      <c r="E129" t="n">
        <v>64.7</v>
      </c>
      <c r="F129" t="str">
        <f>=IF(E129&gt;=50,1,0)</f>
      </c>
      <c r="G129" s="11" t="str">
        <f>=1/(1+EXP(-($K$4+$K$5*D129)))</f>
      </c>
      <c r="H129" s="11" t="str">
        <f>=F129*LN(G129)+(1-F129)*LN(1-G129)</f>
      </c>
    </row>
    <row r="130">
      <c r="A130" t="n">
        <v>122931</v>
      </c>
      <c r="B130" t="s">
        <v>838</v>
      </c>
      <c r="C130" t="s">
        <v>163</v>
      </c>
      <c r="D130" t="n">
        <v>11</v>
      </c>
      <c r="E130" t="n">
        <v>88.5</v>
      </c>
      <c r="F130" t="str">
        <f>=IF(E130&gt;=50,1,0)</f>
      </c>
      <c r="G130" s="11" t="str">
        <f>=1/(1+EXP(-($K$4+$K$5*D130)))</f>
      </c>
      <c r="H130" s="11" t="str">
        <f>=F130*LN(G130)+(1-F130)*LN(1-G130)</f>
      </c>
    </row>
    <row r="131">
      <c r="A131" t="n">
        <v>123165</v>
      </c>
      <c r="B131" t="s">
        <v>842</v>
      </c>
      <c r="C131" t="s">
        <v>163</v>
      </c>
      <c r="D131" t="n">
        <v>11</v>
      </c>
      <c r="E131" t="n">
        <v>87.1</v>
      </c>
      <c r="F131" t="str">
        <f>=IF(E131&gt;=50,1,0)</f>
      </c>
      <c r="G131" s="11" t="str">
        <f>=1/(1+EXP(-($K$4+$K$5*D131)))</f>
      </c>
      <c r="H131" s="11" t="str">
        <f>=F131*LN(G131)+(1-F131)*LN(1-G131)</f>
      </c>
    </row>
    <row r="132">
      <c r="A132" t="n">
        <v>123457</v>
      </c>
      <c r="B132" t="s">
        <v>849</v>
      </c>
      <c r="C132" t="s">
        <v>163</v>
      </c>
      <c r="D132" t="n">
        <v>42</v>
      </c>
      <c r="E132" t="n">
        <v>41.7</v>
      </c>
      <c r="F132" t="str">
        <f>=IF(E132&gt;=50,1,0)</f>
      </c>
      <c r="G132" s="11" t="str">
        <f>=1/(1+EXP(-($K$4+$K$5*D132)))</f>
      </c>
      <c r="H132" s="11" t="str">
        <f>=F132*LN(G132)+(1-F132)*LN(1-G132)</f>
      </c>
    </row>
    <row r="133">
      <c r="A133" t="n">
        <v>123554</v>
      </c>
      <c r="B133" t="s">
        <v>856</v>
      </c>
      <c r="C133" t="s">
        <v>163</v>
      </c>
      <c r="D133" t="n">
        <v>24</v>
      </c>
      <c r="E133" t="n">
        <v>69</v>
      </c>
      <c r="F133" t="str">
        <f>=IF(E133&gt;=50,1,0)</f>
      </c>
      <c r="G133" s="11" t="str">
        <f>=1/(1+EXP(-($K$4+$K$5*D133)))</f>
      </c>
      <c r="H133" s="11" t="str">
        <f>=F133*LN(G133)+(1-F133)*LN(1-G133)</f>
      </c>
    </row>
    <row r="134">
      <c r="A134" t="n">
        <v>123572</v>
      </c>
      <c r="B134" t="s">
        <v>859</v>
      </c>
      <c r="C134" t="s">
        <v>149</v>
      </c>
      <c r="D134" t="n">
        <v>36</v>
      </c>
      <c r="E134" t="n">
        <v>60.5</v>
      </c>
      <c r="F134" t="str">
        <f>=IF(E134&gt;=50,1,0)</f>
      </c>
      <c r="G134" s="11" t="str">
        <f>=1/(1+EXP(-($K$4+$K$5*D134)))</f>
      </c>
      <c r="H134" s="11" t="str">
        <f>=F134*LN(G134)+(1-F134)*LN(1-G134)</f>
      </c>
    </row>
    <row r="135">
      <c r="A135" t="n">
        <v>123651</v>
      </c>
      <c r="B135" t="s">
        <v>863</v>
      </c>
      <c r="C135" t="s">
        <v>163</v>
      </c>
      <c r="D135" t="n">
        <v>43</v>
      </c>
      <c r="E135" t="n">
        <v>56</v>
      </c>
      <c r="F135" t="str">
        <f>=IF(E135&gt;=50,1,0)</f>
      </c>
      <c r="G135" s="11" t="str">
        <f>=1/(1+EXP(-($K$4+$K$5*D135)))</f>
      </c>
      <c r="H135" s="11" t="str">
        <f>=F135*LN(G135)+(1-F135)*LN(1-G135)</f>
      </c>
    </row>
    <row r="136">
      <c r="A136" t="n">
        <v>123952</v>
      </c>
      <c r="B136" t="s">
        <v>868</v>
      </c>
      <c r="C136" t="s">
        <v>163</v>
      </c>
      <c r="D136" t="n">
        <v>21</v>
      </c>
      <c r="E136" t="n">
        <v>70</v>
      </c>
      <c r="F136" t="str">
        <f>=IF(E136&gt;=50,1,0)</f>
      </c>
      <c r="G136" s="11" t="str">
        <f>=1/(1+EXP(-($K$4+$K$5*D136)))</f>
      </c>
      <c r="H136" s="11" t="str">
        <f>=F136*LN(G136)+(1-F136)*LN(1-G136)</f>
      </c>
    </row>
    <row r="137">
      <c r="A137" t="n">
        <v>123961</v>
      </c>
      <c r="B137" t="s">
        <v>869</v>
      </c>
      <c r="C137" t="s">
        <v>163</v>
      </c>
      <c r="D137" t="n">
        <v>22</v>
      </c>
      <c r="E137" t="n">
        <v>92</v>
      </c>
      <c r="F137" t="str">
        <f>=IF(E137&gt;=50,1,0)</f>
      </c>
      <c r="G137" s="11" t="str">
        <f>=1/(1+EXP(-($K$4+$K$5*D137)))</f>
      </c>
      <c r="H137" s="11" t="str">
        <f>=F137*LN(G137)+(1-F137)*LN(1-G137)</f>
      </c>
    </row>
    <row r="138">
      <c r="A138" t="n">
        <v>124292</v>
      </c>
      <c r="B138" t="s">
        <v>874</v>
      </c>
      <c r="C138" t="s">
        <v>163</v>
      </c>
      <c r="D138" t="n">
        <v>20</v>
      </c>
      <c r="E138" t="n">
        <v>82</v>
      </c>
      <c r="F138" t="str">
        <f>=IF(E138&gt;=50,1,0)</f>
      </c>
      <c r="G138" s="11" t="str">
        <f>=1/(1+EXP(-($K$4+$K$5*D138)))</f>
      </c>
      <c r="H138" s="11" t="str">
        <f>=F138*LN(G138)+(1-F138)*LN(1-G138)</f>
      </c>
    </row>
    <row r="139">
      <c r="A139" t="n">
        <v>125727</v>
      </c>
      <c r="B139" t="s">
        <v>902</v>
      </c>
      <c r="C139" t="s">
        <v>163</v>
      </c>
      <c r="D139" t="n">
        <v>19</v>
      </c>
      <c r="E139" t="n">
        <v>70.1</v>
      </c>
      <c r="F139" t="str">
        <f>=IF(E139&gt;=50,1,0)</f>
      </c>
      <c r="G139" s="11" t="str">
        <f>=1/(1+EXP(-($K$4+$K$5*D139)))</f>
      </c>
      <c r="H139" s="11" t="str">
        <f>=F139*LN(G139)+(1-F139)*LN(1-G139)</f>
      </c>
    </row>
    <row r="140">
      <c r="A140" t="n">
        <v>125763</v>
      </c>
      <c r="B140" t="s">
        <v>903</v>
      </c>
      <c r="C140" t="s">
        <v>163</v>
      </c>
      <c r="D140" t="n">
        <v>32</v>
      </c>
      <c r="E140" t="n">
        <v>63.4</v>
      </c>
      <c r="F140" t="str">
        <f>=IF(E140&gt;=50,1,0)</f>
      </c>
      <c r="G140" s="11" t="str">
        <f>=1/(1+EXP(-($K$4+$K$5*D140)))</f>
      </c>
      <c r="H140" s="11" t="str">
        <f>=F140*LN(G140)+(1-F140)*LN(1-G140)</f>
      </c>
    </row>
    <row r="141">
      <c r="A141" t="n">
        <v>125897</v>
      </c>
      <c r="B141" t="s">
        <v>904</v>
      </c>
      <c r="C141" t="s">
        <v>163</v>
      </c>
      <c r="D141" t="n">
        <v>49</v>
      </c>
      <c r="E141" t="n">
        <v>54.8</v>
      </c>
      <c r="F141" t="str">
        <f>=IF(E141&gt;=50,1,0)</f>
      </c>
      <c r="G141" s="11" t="str">
        <f>=1/(1+EXP(-($K$4+$K$5*D141)))</f>
      </c>
      <c r="H141" s="11" t="str">
        <f>=F141*LN(G141)+(1-F141)*LN(1-G141)</f>
      </c>
    </row>
    <row r="142">
      <c r="A142" t="n">
        <v>126076</v>
      </c>
      <c r="B142" t="s">
        <v>908</v>
      </c>
      <c r="C142" t="s">
        <v>163</v>
      </c>
      <c r="D142" t="n">
        <v>55</v>
      </c>
      <c r="E142" t="n">
        <v>20</v>
      </c>
      <c r="F142" t="str">
        <f>=IF(E142&gt;=50,1,0)</f>
      </c>
      <c r="G142" s="11" t="str">
        <f>=1/(1+EXP(-($K$4+$K$5*D142)))</f>
      </c>
      <c r="H142" s="11" t="str">
        <f>=F142*LN(G142)+(1-F142)*LN(1-G142)</f>
      </c>
    </row>
    <row r="143">
      <c r="A143" t="n">
        <v>126182</v>
      </c>
      <c r="B143" t="s">
        <v>911</v>
      </c>
      <c r="C143" t="s">
        <v>149</v>
      </c>
      <c r="D143" t="n">
        <v>35</v>
      </c>
      <c r="E143" t="n">
        <v>26.7</v>
      </c>
      <c r="F143" t="str">
        <f>=IF(E143&gt;=50,1,0)</f>
      </c>
      <c r="G143" s="11" t="str">
        <f>=1/(1+EXP(-($K$4+$K$5*D143)))</f>
      </c>
      <c r="H143" s="11" t="str">
        <f>=F143*LN(G143)+(1-F143)*LN(1-G143)</f>
      </c>
    </row>
    <row r="144">
      <c r="A144" t="n">
        <v>126562</v>
      </c>
      <c r="B144" t="s">
        <v>921</v>
      </c>
      <c r="C144" t="s">
        <v>149</v>
      </c>
      <c r="D144" t="n">
        <v>26</v>
      </c>
      <c r="E144" t="n">
        <v>47.4</v>
      </c>
      <c r="F144" t="str">
        <f>=IF(E144&gt;=50,1,0)</f>
      </c>
      <c r="G144" s="11" t="str">
        <f>=1/(1+EXP(-($K$4+$K$5*D144)))</f>
      </c>
      <c r="H144" s="11" t="str">
        <f>=F144*LN(G144)+(1-F144)*LN(1-G144)</f>
      </c>
    </row>
    <row r="145">
      <c r="A145" t="n">
        <v>126580</v>
      </c>
      <c r="B145" t="s">
        <v>922</v>
      </c>
      <c r="C145" t="s">
        <v>149</v>
      </c>
      <c r="D145" t="n">
        <v>26</v>
      </c>
      <c r="E145" t="n">
        <v>45.3</v>
      </c>
      <c r="F145" t="str">
        <f>=IF(E145&gt;=50,1,0)</f>
      </c>
      <c r="G145" s="11" t="str">
        <f>=1/(1+EXP(-($K$4+$K$5*D145)))</f>
      </c>
      <c r="H145" s="11" t="str">
        <f>=F145*LN(G145)+(1-F145)*LN(1-G145)</f>
      </c>
    </row>
    <row r="146">
      <c r="A146" t="n">
        <v>126614</v>
      </c>
      <c r="B146" t="s">
        <v>926</v>
      </c>
      <c r="C146" t="s">
        <v>149</v>
      </c>
      <c r="D146" t="n">
        <v>15</v>
      </c>
      <c r="E146" t="n">
        <v>75</v>
      </c>
      <c r="F146" t="str">
        <f>=IF(E146&gt;=50,1,0)</f>
      </c>
      <c r="G146" s="11" t="str">
        <f>=1/(1+EXP(-($K$4+$K$5*D146)))</f>
      </c>
      <c r="H146" s="11" t="str">
        <f>=F146*LN(G146)+(1-F146)*LN(1-G146)</f>
      </c>
    </row>
    <row r="147">
      <c r="A147" t="n">
        <v>126669</v>
      </c>
      <c r="B147" t="s">
        <v>928</v>
      </c>
      <c r="C147" t="s">
        <v>163</v>
      </c>
      <c r="D147" t="n">
        <v>33</v>
      </c>
      <c r="E147" t="n">
        <v>55.6</v>
      </c>
      <c r="F147" t="str">
        <f>=IF(E147&gt;=50,1,0)</f>
      </c>
      <c r="G147" s="11" t="str">
        <f>=1/(1+EXP(-($K$4+$K$5*D147)))</f>
      </c>
      <c r="H147" s="11" t="str">
        <f>=F147*LN(G147)+(1-F147)*LN(1-G147)</f>
      </c>
    </row>
    <row r="148">
      <c r="A148" t="n">
        <v>126678</v>
      </c>
      <c r="B148" t="s">
        <v>930</v>
      </c>
      <c r="C148" t="s">
        <v>163</v>
      </c>
      <c r="D148" t="n">
        <v>14</v>
      </c>
      <c r="E148" t="n">
        <v>86</v>
      </c>
      <c r="F148" t="str">
        <f>=IF(E148&gt;=50,1,0)</f>
      </c>
      <c r="G148" s="11" t="str">
        <f>=1/(1+EXP(-($K$4+$K$5*D148)))</f>
      </c>
      <c r="H148" s="11" t="str">
        <f>=F148*LN(G148)+(1-F148)*LN(1-G148)</f>
      </c>
    </row>
    <row r="149">
      <c r="A149" t="n">
        <v>126711</v>
      </c>
      <c r="B149" t="s">
        <v>933</v>
      </c>
      <c r="C149" t="s">
        <v>149</v>
      </c>
      <c r="D149" t="n">
        <v>13</v>
      </c>
      <c r="E149" t="n">
        <v>13.9</v>
      </c>
      <c r="F149" t="str">
        <f>=IF(E149&gt;=50,1,0)</f>
      </c>
      <c r="G149" s="11" t="str">
        <f>=1/(1+EXP(-($K$4+$K$5*D149)))</f>
      </c>
      <c r="H149" s="11" t="str">
        <f>=F149*LN(G149)+(1-F149)*LN(1-G149)</f>
      </c>
    </row>
    <row r="150">
      <c r="A150" t="n">
        <v>126775</v>
      </c>
      <c r="B150" t="s">
        <v>937</v>
      </c>
      <c r="C150" t="s">
        <v>149</v>
      </c>
      <c r="D150" t="n">
        <v>13</v>
      </c>
      <c r="E150" t="n">
        <v>79.4</v>
      </c>
      <c r="F150" t="str">
        <f>=IF(E150&gt;=50,1,0)</f>
      </c>
      <c r="G150" s="11" t="str">
        <f>=1/(1+EXP(-($K$4+$K$5*D150)))</f>
      </c>
      <c r="H150" s="11" t="str">
        <f>=F150*LN(G150)+(1-F150)*LN(1-G150)</f>
      </c>
    </row>
    <row r="151">
      <c r="A151" t="n">
        <v>126818</v>
      </c>
      <c r="B151" t="s">
        <v>940</v>
      </c>
      <c r="C151" t="s">
        <v>149</v>
      </c>
      <c r="D151" t="n">
        <v>19</v>
      </c>
      <c r="E151" t="n">
        <v>66.9</v>
      </c>
      <c r="F151" t="str">
        <f>=IF(E151&gt;=50,1,0)</f>
      </c>
      <c r="G151" s="11" t="str">
        <f>=1/(1+EXP(-($K$4+$K$5*D151)))</f>
      </c>
      <c r="H151" s="11" t="str">
        <f>=F151*LN(G151)+(1-F151)*LN(1-G151)</f>
      </c>
    </row>
    <row r="152">
      <c r="A152" t="n">
        <v>126827</v>
      </c>
      <c r="B152" t="s">
        <v>942</v>
      </c>
      <c r="C152" t="s">
        <v>189</v>
      </c>
      <c r="D152" t="n">
        <v>68</v>
      </c>
      <c r="E152" t="n">
        <v>13.5</v>
      </c>
      <c r="F152" t="str">
        <f>=IF(E152&gt;=50,1,0)</f>
      </c>
      <c r="G152" s="11" t="str">
        <f>=1/(1+EXP(-($K$4+$K$5*D152)))</f>
      </c>
      <c r="H152" s="11" t="str">
        <f>=F152*LN(G152)+(1-F152)*LN(1-G152)</f>
      </c>
    </row>
    <row r="153">
      <c r="A153" t="n">
        <v>127060</v>
      </c>
      <c r="B153" t="s">
        <v>949</v>
      </c>
      <c r="C153" t="s">
        <v>163</v>
      </c>
      <c r="D153" t="n">
        <v>15</v>
      </c>
      <c r="E153" t="n">
        <v>78</v>
      </c>
      <c r="F153" t="str">
        <f>=IF(E153&gt;=50,1,0)</f>
      </c>
      <c r="G153" s="11" t="str">
        <f>=1/(1+EXP(-($K$4+$K$5*D153)))</f>
      </c>
      <c r="H153" s="11" t="str">
        <f>=F153*LN(G153)+(1-F153)*LN(1-G153)</f>
      </c>
    </row>
    <row r="154">
      <c r="A154" t="n">
        <v>127185</v>
      </c>
      <c r="B154" t="s">
        <v>951</v>
      </c>
      <c r="C154" t="s">
        <v>149</v>
      </c>
      <c r="D154" t="n">
        <v>36</v>
      </c>
      <c r="E154" t="n">
        <v>43.1</v>
      </c>
      <c r="F154" t="str">
        <f>=IF(E154&gt;=50,1,0)</f>
      </c>
      <c r="G154" s="11" t="str">
        <f>=1/(1+EXP(-($K$4+$K$5*D154)))</f>
      </c>
      <c r="H154" s="11" t="str">
        <f>=F154*LN(G154)+(1-F154)*LN(1-G154)</f>
      </c>
    </row>
    <row r="155">
      <c r="A155" t="n">
        <v>127556</v>
      </c>
      <c r="B155" t="s">
        <v>959</v>
      </c>
      <c r="C155" t="s">
        <v>149</v>
      </c>
      <c r="D155" t="n">
        <v>27</v>
      </c>
      <c r="E155" t="n">
        <v>47.4</v>
      </c>
      <c r="F155" t="str">
        <f>=IF(E155&gt;=50,1,0)</f>
      </c>
      <c r="G155" s="11" t="str">
        <f>=1/(1+EXP(-($K$4+$K$5*D155)))</f>
      </c>
      <c r="H155" s="11" t="str">
        <f>=F155*LN(G155)+(1-F155)*LN(1-G155)</f>
      </c>
    </row>
    <row r="156">
      <c r="A156" t="n">
        <v>127565</v>
      </c>
      <c r="B156" t="s">
        <v>961</v>
      </c>
      <c r="C156" t="s">
        <v>149</v>
      </c>
      <c r="D156" t="n">
        <v>35</v>
      </c>
      <c r="E156" t="n">
        <v>29.9</v>
      </c>
      <c r="F156" t="str">
        <f>=IF(E156&gt;=50,1,0)</f>
      </c>
      <c r="G156" s="11" t="str">
        <f>=1/(1+EXP(-($K$4+$K$5*D156)))</f>
      </c>
      <c r="H156" s="11" t="str">
        <f>=F156*LN(G156)+(1-F156)*LN(1-G156)</f>
      </c>
    </row>
    <row r="157">
      <c r="A157" t="n">
        <v>127653</v>
      </c>
      <c r="B157" t="s">
        <v>964</v>
      </c>
      <c r="C157" t="s">
        <v>163</v>
      </c>
      <c r="D157" t="n">
        <v>57</v>
      </c>
      <c r="E157" t="n">
        <v>45.9</v>
      </c>
      <c r="F157" t="str">
        <f>=IF(E157&gt;=50,1,0)</f>
      </c>
      <c r="G157" s="11" t="str">
        <f>=1/(1+EXP(-($K$4+$K$5*D157)))</f>
      </c>
      <c r="H157" s="11" t="str">
        <f>=F157*LN(G157)+(1-F157)*LN(1-G157)</f>
      </c>
    </row>
    <row r="158">
      <c r="A158" t="n">
        <v>127741</v>
      </c>
      <c r="B158" t="s">
        <v>968</v>
      </c>
      <c r="C158" t="s">
        <v>149</v>
      </c>
      <c r="D158" t="n">
        <v>26</v>
      </c>
      <c r="E158" t="n">
        <v>51.3</v>
      </c>
      <c r="F158" t="str">
        <f>=IF(E158&gt;=50,1,0)</f>
      </c>
      <c r="G158" s="11" t="str">
        <f>=1/(1+EXP(-($K$4+$K$5*D158)))</f>
      </c>
      <c r="H158" s="11" t="str">
        <f>=F158*LN(G158)+(1-F158)*LN(1-G158)</f>
      </c>
    </row>
    <row r="159">
      <c r="A159" t="n">
        <v>127918</v>
      </c>
      <c r="B159" t="s">
        <v>975</v>
      </c>
      <c r="C159" t="s">
        <v>163</v>
      </c>
      <c r="D159" t="n">
        <v>26</v>
      </c>
      <c r="E159" t="n">
        <v>60.9</v>
      </c>
      <c r="F159" t="str">
        <f>=IF(E159&gt;=50,1,0)</f>
      </c>
      <c r="G159" s="11" t="str">
        <f>=1/(1+EXP(-($K$4+$K$5*D159)))</f>
      </c>
      <c r="H159" s="11" t="str">
        <f>=F159*LN(G159)+(1-F159)*LN(1-G159)</f>
      </c>
    </row>
    <row r="160">
      <c r="A160" t="n">
        <v>127945</v>
      </c>
      <c r="B160" t="s">
        <v>976</v>
      </c>
      <c r="C160" t="s">
        <v>189</v>
      </c>
      <c r="D160" t="n">
        <v>46</v>
      </c>
      <c r="E160" t="n">
        <v>36.5</v>
      </c>
      <c r="F160" t="str">
        <f>=IF(E160&gt;=50,1,0)</f>
      </c>
      <c r="G160" s="11" t="str">
        <f>=1/(1+EXP(-($K$4+$K$5*D160)))</f>
      </c>
      <c r="H160" s="11" t="str">
        <f>=F160*LN(G160)+(1-F160)*LN(1-G160)</f>
      </c>
    </row>
    <row r="161">
      <c r="A161" t="n">
        <v>128106</v>
      </c>
      <c r="B161" t="s">
        <v>978</v>
      </c>
      <c r="C161" t="s">
        <v>149</v>
      </c>
      <c r="D161" t="n">
        <v>28</v>
      </c>
      <c r="E161" t="n">
        <v>38</v>
      </c>
      <c r="F161" t="str">
        <f>=IF(E161&gt;=50,1,0)</f>
      </c>
      <c r="G161" s="11" t="str">
        <f>=1/(1+EXP(-($K$4+$K$5*D161)))</f>
      </c>
      <c r="H161" s="11" t="str">
        <f>=F161*LN(G161)+(1-F161)*LN(1-G161)</f>
      </c>
    </row>
    <row r="162">
      <c r="A162" t="n">
        <v>128391</v>
      </c>
      <c r="B162" t="s">
        <v>988</v>
      </c>
      <c r="C162" t="s">
        <v>149</v>
      </c>
      <c r="D162" t="n">
        <v>13</v>
      </c>
      <c r="E162" t="n">
        <v>50.7</v>
      </c>
      <c r="F162" t="str">
        <f>=IF(E162&gt;=50,1,0)</f>
      </c>
      <c r="G162" s="11" t="str">
        <f>=1/(1+EXP(-($K$4+$K$5*D162)))</f>
      </c>
      <c r="H162" s="11" t="str">
        <f>=F162*LN(G162)+(1-F162)*LN(1-G162)</f>
      </c>
    </row>
    <row r="163">
      <c r="A163" t="n">
        <v>128498</v>
      </c>
      <c r="B163" t="s">
        <v>990</v>
      </c>
      <c r="C163" t="s">
        <v>163</v>
      </c>
      <c r="D163" t="n">
        <v>47</v>
      </c>
      <c r="E163" t="n">
        <v>46.3</v>
      </c>
      <c r="F163" t="str">
        <f>=IF(E163&gt;=50,1,0)</f>
      </c>
      <c r="G163" s="11" t="str">
        <f>=1/(1+EXP(-($K$4+$K$5*D163)))</f>
      </c>
      <c r="H163" s="11" t="str">
        <f>=F163*LN(G163)+(1-F163)*LN(1-G163)</f>
      </c>
    </row>
    <row r="164">
      <c r="A164" t="n">
        <v>128744</v>
      </c>
      <c r="B164" t="s">
        <v>998</v>
      </c>
      <c r="C164" t="s">
        <v>163</v>
      </c>
      <c r="D164" t="n">
        <v>52</v>
      </c>
      <c r="E164" t="n">
        <v>46.1</v>
      </c>
      <c r="F164" t="str">
        <f>=IF(E164&gt;=50,1,0)</f>
      </c>
      <c r="G164" s="11" t="str">
        <f>=1/(1+EXP(-($K$4+$K$5*D164)))</f>
      </c>
      <c r="H164" s="11" t="str">
        <f>=F164*LN(G164)+(1-F164)*LN(1-G164)</f>
      </c>
    </row>
    <row r="165">
      <c r="A165" t="n">
        <v>128771</v>
      </c>
      <c r="B165" t="s">
        <v>1000</v>
      </c>
      <c r="C165" t="s">
        <v>149</v>
      </c>
      <c r="D165" t="n">
        <v>35</v>
      </c>
      <c r="E165" t="n">
        <v>49.3</v>
      </c>
      <c r="F165" t="str">
        <f>=IF(E165&gt;=50,1,0)</f>
      </c>
      <c r="G165" s="11" t="str">
        <f>=1/(1+EXP(-($K$4+$K$5*D165)))</f>
      </c>
      <c r="H165" s="11" t="str">
        <f>=F165*LN(G165)+(1-F165)*LN(1-G165)</f>
      </c>
    </row>
    <row r="166">
      <c r="A166" t="n">
        <v>128902</v>
      </c>
      <c r="B166" t="s">
        <v>1005</v>
      </c>
      <c r="C166" t="s">
        <v>163</v>
      </c>
      <c r="D166" t="n">
        <v>14</v>
      </c>
      <c r="E166" t="n">
        <v>83.7</v>
      </c>
      <c r="F166" t="str">
        <f>=IF(E166&gt;=50,1,0)</f>
      </c>
      <c r="G166" s="11" t="str">
        <f>=1/(1+EXP(-($K$4+$K$5*D166)))</f>
      </c>
      <c r="H166" s="11" t="str">
        <f>=F166*LN(G166)+(1-F166)*LN(1-G166)</f>
      </c>
    </row>
    <row r="167">
      <c r="A167" t="n">
        <v>129020</v>
      </c>
      <c r="B167" t="s">
        <v>1009</v>
      </c>
      <c r="C167" t="s">
        <v>149</v>
      </c>
      <c r="D167" t="n">
        <v>24</v>
      </c>
      <c r="E167" t="n">
        <v>83.9</v>
      </c>
      <c r="F167" t="str">
        <f>=IF(E167&gt;=50,1,0)</f>
      </c>
      <c r="G167" s="11" t="str">
        <f>=1/(1+EXP(-($K$4+$K$5*D167)))</f>
      </c>
      <c r="H167" s="11" t="str">
        <f>=F167*LN(G167)+(1-F167)*LN(1-G167)</f>
      </c>
    </row>
    <row r="168">
      <c r="A168" t="n">
        <v>129215</v>
      </c>
      <c r="B168" t="s">
        <v>1015</v>
      </c>
      <c r="C168" t="s">
        <v>149</v>
      </c>
      <c r="D168" t="n">
        <v>28</v>
      </c>
      <c r="E168" t="n">
        <v>57.9</v>
      </c>
      <c r="F168" t="str">
        <f>=IF(E168&gt;=50,1,0)</f>
      </c>
      <c r="G168" s="11" t="str">
        <f>=1/(1+EXP(-($K$4+$K$5*D168)))</f>
      </c>
      <c r="H168" s="11" t="str">
        <f>=F168*LN(G168)+(1-F168)*LN(1-G168)</f>
      </c>
    </row>
    <row r="169">
      <c r="A169" t="n">
        <v>129242</v>
      </c>
      <c r="B169" t="s">
        <v>1017</v>
      </c>
      <c r="C169" t="s">
        <v>163</v>
      </c>
      <c r="D169" t="n">
        <v>7</v>
      </c>
      <c r="E169" t="n">
        <v>83.8</v>
      </c>
      <c r="F169" t="str">
        <f>=IF(E169&gt;=50,1,0)</f>
      </c>
      <c r="G169" s="11" t="str">
        <f>=1/(1+EXP(-($K$4+$K$5*D169)))</f>
      </c>
      <c r="H169" s="11" t="str">
        <f>=F169*LN(G169)+(1-F169)*LN(1-G169)</f>
      </c>
    </row>
    <row r="170">
      <c r="A170" t="n">
        <v>129525</v>
      </c>
      <c r="B170" t="s">
        <v>1026</v>
      </c>
      <c r="C170" t="s">
        <v>163</v>
      </c>
      <c r="D170" t="n">
        <v>30</v>
      </c>
      <c r="E170" t="n">
        <v>61.1</v>
      </c>
      <c r="F170" t="str">
        <f>=IF(E170&gt;=50,1,0)</f>
      </c>
      <c r="G170" s="11" t="str">
        <f>=1/(1+EXP(-($K$4+$K$5*D170)))</f>
      </c>
      <c r="H170" s="11" t="str">
        <f>=F170*LN(G170)+(1-F170)*LN(1-G170)</f>
      </c>
    </row>
    <row r="171">
      <c r="A171" t="n">
        <v>129774</v>
      </c>
      <c r="B171" t="s">
        <v>1028</v>
      </c>
      <c r="C171" t="s">
        <v>163</v>
      </c>
      <c r="D171" t="n">
        <v>39</v>
      </c>
      <c r="E171" t="n">
        <v>44.3</v>
      </c>
      <c r="F171" t="str">
        <f>=IF(E171&gt;=50,1,0)</f>
      </c>
      <c r="G171" s="11" t="str">
        <f>=1/(1+EXP(-($K$4+$K$5*D171)))</f>
      </c>
      <c r="H171" s="11" t="str">
        <f>=F171*LN(G171)+(1-F171)*LN(1-G171)</f>
      </c>
    </row>
    <row r="172">
      <c r="A172" t="n">
        <v>129941</v>
      </c>
      <c r="B172" t="s">
        <v>1032</v>
      </c>
      <c r="C172" t="s">
        <v>163</v>
      </c>
      <c r="D172" t="n">
        <v>27</v>
      </c>
      <c r="E172" t="n">
        <v>59.1</v>
      </c>
      <c r="F172" t="str">
        <f>=IF(E172&gt;=50,1,0)</f>
      </c>
      <c r="G172" s="11" t="str">
        <f>=1/(1+EXP(-($K$4+$K$5*D172)))</f>
      </c>
      <c r="H172" s="11" t="str">
        <f>=F172*LN(G172)+(1-F172)*LN(1-G172)</f>
      </c>
    </row>
    <row r="173">
      <c r="A173" t="n">
        <v>130183</v>
      </c>
      <c r="B173" t="s">
        <v>1036</v>
      </c>
      <c r="C173" t="s">
        <v>189</v>
      </c>
      <c r="D173" t="n">
        <v>73</v>
      </c>
      <c r="E173" t="n">
        <v>34.7</v>
      </c>
      <c r="F173" t="str">
        <f>=IF(E173&gt;=50,1,0)</f>
      </c>
      <c r="G173" s="11" t="str">
        <f>=1/(1+EXP(-($K$4+$K$5*D173)))</f>
      </c>
      <c r="H173" s="11" t="str">
        <f>=F173*LN(G173)+(1-F173)*LN(1-G173)</f>
      </c>
    </row>
    <row r="174">
      <c r="A174" t="n">
        <v>130226</v>
      </c>
      <c r="B174" t="s">
        <v>1038</v>
      </c>
      <c r="C174" t="s">
        <v>163</v>
      </c>
      <c r="D174" t="n">
        <v>16</v>
      </c>
      <c r="E174" t="n">
        <v>77.3</v>
      </c>
      <c r="F174" t="str">
        <f>=IF(E174&gt;=50,1,0)</f>
      </c>
      <c r="G174" s="11" t="str">
        <f>=1/(1+EXP(-($K$4+$K$5*D174)))</f>
      </c>
      <c r="H174" s="11" t="str">
        <f>=F174*LN(G174)+(1-F174)*LN(1-G174)</f>
      </c>
    </row>
    <row r="175">
      <c r="A175" t="n">
        <v>130253</v>
      </c>
      <c r="B175" t="s">
        <v>1039</v>
      </c>
      <c r="C175" t="s">
        <v>163</v>
      </c>
      <c r="D175" t="n">
        <v>15</v>
      </c>
      <c r="E175" t="n">
        <v>74.5</v>
      </c>
      <c r="F175" t="str">
        <f>=IF(E175&gt;=50,1,0)</f>
      </c>
      <c r="G175" s="11" t="str">
        <f>=1/(1+EXP(-($K$4+$K$5*D175)))</f>
      </c>
      <c r="H175" s="11" t="str">
        <f>=F175*LN(G175)+(1-F175)*LN(1-G175)</f>
      </c>
    </row>
    <row r="176">
      <c r="A176" t="n">
        <v>130314</v>
      </c>
      <c r="B176" t="s">
        <v>1040</v>
      </c>
      <c r="C176" t="s">
        <v>163</v>
      </c>
      <c r="D176" t="n">
        <v>36</v>
      </c>
      <c r="E176" t="n">
        <v>69.7</v>
      </c>
      <c r="F176" t="str">
        <f>=IF(E176&gt;=50,1,0)</f>
      </c>
      <c r="G176" s="11" t="str">
        <f>=1/(1+EXP(-($K$4+$K$5*D176)))</f>
      </c>
      <c r="H176" s="11" t="str">
        <f>=F176*LN(G176)+(1-F176)*LN(1-G176)</f>
      </c>
    </row>
    <row r="177">
      <c r="A177" t="n">
        <v>130493</v>
      </c>
      <c r="B177" t="s">
        <v>1041</v>
      </c>
      <c r="C177" t="s">
        <v>149</v>
      </c>
      <c r="D177" t="n">
        <v>37</v>
      </c>
      <c r="E177" t="n">
        <v>47.8</v>
      </c>
      <c r="F177" t="str">
        <f>=IF(E177&gt;=50,1,0)</f>
      </c>
      <c r="G177" s="11" t="str">
        <f>=1/(1+EXP(-($K$4+$K$5*D177)))</f>
      </c>
      <c r="H177" s="11" t="str">
        <f>=F177*LN(G177)+(1-F177)*LN(1-G177)</f>
      </c>
    </row>
    <row r="178">
      <c r="A178" t="n">
        <v>130590</v>
      </c>
      <c r="B178" t="s">
        <v>1042</v>
      </c>
      <c r="C178" t="s">
        <v>163</v>
      </c>
      <c r="D178" t="n">
        <v>15</v>
      </c>
      <c r="E178" t="n">
        <v>82.8</v>
      </c>
      <c r="F178" t="str">
        <f>=IF(E178&gt;=50,1,0)</f>
      </c>
      <c r="G178" s="11" t="str">
        <f>=1/(1+EXP(-($K$4+$K$5*D178)))</f>
      </c>
      <c r="H178" s="11" t="str">
        <f>=F178*LN(G178)+(1-F178)*LN(1-G178)</f>
      </c>
    </row>
    <row r="179">
      <c r="A179" t="n">
        <v>130697</v>
      </c>
      <c r="B179" t="s">
        <v>1044</v>
      </c>
      <c r="C179" t="s">
        <v>163</v>
      </c>
      <c r="D179" t="n">
        <v>15</v>
      </c>
      <c r="E179" t="n">
        <v>91.6</v>
      </c>
      <c r="F179" t="str">
        <f>=IF(E179&gt;=50,1,0)</f>
      </c>
      <c r="G179" s="11" t="str">
        <f>=1/(1+EXP(-($K$4+$K$5*D179)))</f>
      </c>
      <c r="H179" s="11" t="str">
        <f>=F179*LN(G179)+(1-F179)*LN(1-G179)</f>
      </c>
    </row>
    <row r="180">
      <c r="A180" t="n">
        <v>130776</v>
      </c>
      <c r="B180" t="s">
        <v>1046</v>
      </c>
      <c r="C180" t="s">
        <v>149</v>
      </c>
      <c r="D180" t="n">
        <v>35</v>
      </c>
      <c r="E180" t="n">
        <v>49.8</v>
      </c>
      <c r="F180" t="str">
        <f>=IF(E180&gt;=50,1,0)</f>
      </c>
      <c r="G180" s="11" t="str">
        <f>=1/(1+EXP(-($K$4+$K$5*D180)))</f>
      </c>
      <c r="H180" s="11" t="str">
        <f>=F180*LN(G180)+(1-F180)*LN(1-G180)</f>
      </c>
    </row>
    <row r="181">
      <c r="A181" t="n">
        <v>130794</v>
      </c>
      <c r="B181" t="s">
        <v>1048</v>
      </c>
      <c r="C181" t="s">
        <v>163</v>
      </c>
      <c r="D181" t="n">
        <v>19</v>
      </c>
      <c r="E181" t="n">
        <v>96.3</v>
      </c>
      <c r="F181" t="str">
        <f>=IF(E181&gt;=50,1,0)</f>
      </c>
      <c r="G181" s="11" t="str">
        <f>=1/(1+EXP(-($K$4+$K$5*D181)))</f>
      </c>
      <c r="H181" s="11" t="str">
        <f>=F181*LN(G181)+(1-F181)*LN(1-G181)</f>
      </c>
    </row>
    <row r="182">
      <c r="A182" t="n">
        <v>130934</v>
      </c>
      <c r="B182" t="s">
        <v>1056</v>
      </c>
      <c r="C182" t="s">
        <v>149</v>
      </c>
      <c r="D182" t="n">
        <v>43</v>
      </c>
      <c r="E182" t="n">
        <v>38.7</v>
      </c>
      <c r="F182" t="str">
        <f>=IF(E182&gt;=50,1,0)</f>
      </c>
      <c r="G182" s="11" t="str">
        <f>=1/(1+EXP(-($K$4+$K$5*D182)))</f>
      </c>
      <c r="H182" s="11" t="str">
        <f>=F182*LN(G182)+(1-F182)*LN(1-G182)</f>
      </c>
    </row>
    <row r="183">
      <c r="A183" t="n">
        <v>130943</v>
      </c>
      <c r="B183" t="s">
        <v>1057</v>
      </c>
      <c r="C183" t="s">
        <v>149</v>
      </c>
      <c r="D183" t="n">
        <v>16</v>
      </c>
      <c r="E183" t="n">
        <v>80.6</v>
      </c>
      <c r="F183" t="str">
        <f>=IF(E183&gt;=50,1,0)</f>
      </c>
      <c r="G183" s="11" t="str">
        <f>=1/(1+EXP(-($K$4+$K$5*D183)))</f>
      </c>
      <c r="H183" s="11" t="str">
        <f>=F183*LN(G183)+(1-F183)*LN(1-G183)</f>
      </c>
    </row>
    <row r="184">
      <c r="A184" t="n">
        <v>130989</v>
      </c>
      <c r="B184" t="s">
        <v>1058</v>
      </c>
      <c r="C184" t="s">
        <v>163</v>
      </c>
      <c r="D184" t="n">
        <v>39</v>
      </c>
      <c r="E184" t="n">
        <v>57.2</v>
      </c>
      <c r="F184" t="str">
        <f>=IF(E184&gt;=50,1,0)</f>
      </c>
      <c r="G184" s="11" t="str">
        <f>=1/(1+EXP(-($K$4+$K$5*D184)))</f>
      </c>
      <c r="H184" s="11" t="str">
        <f>=F184*LN(G184)+(1-F184)*LN(1-G184)</f>
      </c>
    </row>
    <row r="185">
      <c r="A185" t="n">
        <v>131113</v>
      </c>
      <c r="B185" t="s">
        <v>1060</v>
      </c>
      <c r="C185" t="s">
        <v>163</v>
      </c>
      <c r="D185" t="n">
        <v>26</v>
      </c>
      <c r="E185" t="n">
        <v>23</v>
      </c>
      <c r="F185" t="str">
        <f>=IF(E185&gt;=50,1,0)</f>
      </c>
      <c r="G185" s="11" t="str">
        <f>=1/(1+EXP(-($K$4+$K$5*D185)))</f>
      </c>
      <c r="H185" s="11" t="str">
        <f>=F185*LN(G185)+(1-F185)*LN(1-G185)</f>
      </c>
    </row>
    <row r="186">
      <c r="A186" t="n">
        <v>131159</v>
      </c>
      <c r="B186" t="s">
        <v>1062</v>
      </c>
      <c r="C186" t="s">
        <v>163</v>
      </c>
      <c r="D186" t="n">
        <v>13</v>
      </c>
      <c r="E186" t="n">
        <v>78.5</v>
      </c>
      <c r="F186" t="str">
        <f>=IF(E186&gt;=50,1,0)</f>
      </c>
      <c r="G186" s="11" t="str">
        <f>=1/(1+EXP(-($K$4+$K$5*D186)))</f>
      </c>
      <c r="H186" s="11" t="str">
        <f>=F186*LN(G186)+(1-F186)*LN(1-G186)</f>
      </c>
    </row>
    <row r="187">
      <c r="A187" t="n">
        <v>131283</v>
      </c>
      <c r="B187" t="s">
        <v>1065</v>
      </c>
      <c r="C187" t="s">
        <v>163</v>
      </c>
      <c r="D187" t="n">
        <v>17</v>
      </c>
      <c r="E187" t="n">
        <v>81.3</v>
      </c>
      <c r="F187" t="str">
        <f>=IF(E187&gt;=50,1,0)</f>
      </c>
      <c r="G187" s="11" t="str">
        <f>=1/(1+EXP(-($K$4+$K$5*D187)))</f>
      </c>
      <c r="H187" s="11" t="str">
        <f>=F187*LN(G187)+(1-F187)*LN(1-G187)</f>
      </c>
    </row>
    <row r="188">
      <c r="A188" t="n">
        <v>131399</v>
      </c>
      <c r="B188" t="s">
        <v>1066</v>
      </c>
      <c r="C188" t="s">
        <v>149</v>
      </c>
      <c r="D188" t="n">
        <v>43</v>
      </c>
      <c r="E188" t="n">
        <v>39.5</v>
      </c>
      <c r="F188" t="str">
        <f>=IF(E188&gt;=50,1,0)</f>
      </c>
      <c r="G188" s="11" t="str">
        <f>=1/(1+EXP(-($K$4+$K$5*D188)))</f>
      </c>
      <c r="H188" s="11" t="str">
        <f>=F188*LN(G188)+(1-F188)*LN(1-G188)</f>
      </c>
    </row>
    <row r="189">
      <c r="A189" t="n">
        <v>131450</v>
      </c>
      <c r="B189" t="s">
        <v>1068</v>
      </c>
      <c r="C189" t="s">
        <v>163</v>
      </c>
      <c r="D189" t="n">
        <v>54</v>
      </c>
      <c r="E189" t="n">
        <v>46.6</v>
      </c>
      <c r="F189" t="str">
        <f>=IF(E189&gt;=50,1,0)</f>
      </c>
      <c r="G189" s="11" t="str">
        <f>=1/(1+EXP(-($K$4+$K$5*D189)))</f>
      </c>
      <c r="H189" s="11" t="str">
        <f>=F189*LN(G189)+(1-F189)*LN(1-G189)</f>
      </c>
    </row>
    <row r="190">
      <c r="A190" t="n">
        <v>131469</v>
      </c>
      <c r="B190" t="s">
        <v>1069</v>
      </c>
      <c r="C190" t="s">
        <v>163</v>
      </c>
      <c r="D190" t="n">
        <v>15</v>
      </c>
      <c r="E190" t="n">
        <v>85.2</v>
      </c>
      <c r="F190" t="str">
        <f>=IF(E190&gt;=50,1,0)</f>
      </c>
      <c r="G190" s="11" t="str">
        <f>=1/(1+EXP(-($K$4+$K$5*D190)))</f>
      </c>
      <c r="H190" s="11" t="str">
        <f>=F190*LN(G190)+(1-F190)*LN(1-G190)</f>
      </c>
    </row>
    <row r="191">
      <c r="A191" t="n">
        <v>131496</v>
      </c>
      <c r="B191" t="s">
        <v>1070</v>
      </c>
      <c r="C191" t="s">
        <v>163</v>
      </c>
      <c r="D191" t="n">
        <v>10</v>
      </c>
      <c r="E191" t="n">
        <v>94.3</v>
      </c>
      <c r="F191" t="str">
        <f>=IF(E191&gt;=50,1,0)</f>
      </c>
      <c r="G191" s="11" t="str">
        <f>=1/(1+EXP(-($K$4+$K$5*D191)))</f>
      </c>
      <c r="H191" s="11" t="str">
        <f>=F191*LN(G191)+(1-F191)*LN(1-G191)</f>
      </c>
    </row>
    <row r="192">
      <c r="A192" t="n">
        <v>131520</v>
      </c>
      <c r="B192" t="s">
        <v>1071</v>
      </c>
      <c r="C192" t="s">
        <v>163</v>
      </c>
      <c r="D192" t="n">
        <v>41</v>
      </c>
      <c r="E192" t="n">
        <v>68.9</v>
      </c>
      <c r="F192" t="str">
        <f>=IF(E192&gt;=50,1,0)</f>
      </c>
      <c r="G192" s="11" t="str">
        <f>=1/(1+EXP(-($K$4+$K$5*D192)))</f>
      </c>
      <c r="H192" s="11" t="str">
        <f>=F192*LN(G192)+(1-F192)*LN(1-G192)</f>
      </c>
    </row>
    <row r="193">
      <c r="A193" t="n">
        <v>131876</v>
      </c>
      <c r="B193" t="s">
        <v>1074</v>
      </c>
      <c r="C193" t="s">
        <v>163</v>
      </c>
      <c r="D193" t="n">
        <v>51</v>
      </c>
      <c r="E193" t="n">
        <v>44.4</v>
      </c>
      <c r="F193" t="str">
        <f>=IF(E193&gt;=50,1,0)</f>
      </c>
      <c r="G193" s="11" t="str">
        <f>=1/(1+EXP(-($K$4+$K$5*D193)))</f>
      </c>
      <c r="H193" s="11" t="str">
        <f>=F193*LN(G193)+(1-F193)*LN(1-G193)</f>
      </c>
    </row>
    <row r="194">
      <c r="A194" t="n">
        <v>132408</v>
      </c>
      <c r="B194" t="s">
        <v>1079</v>
      </c>
      <c r="C194" t="s">
        <v>163</v>
      </c>
      <c r="D194" t="n">
        <v>34</v>
      </c>
      <c r="E194" t="n">
        <v>52.6</v>
      </c>
      <c r="F194" t="str">
        <f>=IF(E194&gt;=50,1,0)</f>
      </c>
      <c r="G194" s="11" t="str">
        <f>=1/(1+EXP(-($K$4+$K$5*D194)))</f>
      </c>
      <c r="H194" s="11" t="str">
        <f>=F194*LN(G194)+(1-F194)*LN(1-G194)</f>
      </c>
    </row>
    <row r="195">
      <c r="A195" t="n">
        <v>132471</v>
      </c>
      <c r="B195" t="s">
        <v>1081</v>
      </c>
      <c r="C195" t="s">
        <v>163</v>
      </c>
      <c r="D195" t="n">
        <v>46</v>
      </c>
      <c r="E195" t="n">
        <v>36.6</v>
      </c>
      <c r="F195" t="str">
        <f>=IF(E195&gt;=50,1,0)</f>
      </c>
      <c r="G195" s="11" t="str">
        <f>=1/(1+EXP(-($K$4+$K$5*D195)))</f>
      </c>
      <c r="H195" s="11" t="str">
        <f>=F195*LN(G195)+(1-F195)*LN(1-G195)</f>
      </c>
    </row>
    <row r="196">
      <c r="A196" t="n">
        <v>132602</v>
      </c>
      <c r="B196" t="s">
        <v>1083</v>
      </c>
      <c r="C196" t="s">
        <v>163</v>
      </c>
      <c r="D196" t="n">
        <v>77</v>
      </c>
      <c r="E196" t="n">
        <v>27.8</v>
      </c>
      <c r="F196" t="str">
        <f>=IF(E196&gt;=50,1,0)</f>
      </c>
      <c r="G196" s="11" t="str">
        <f>=1/(1+EXP(-($K$4+$K$5*D196)))</f>
      </c>
      <c r="H196" s="11" t="str">
        <f>=F196*LN(G196)+(1-F196)*LN(1-G196)</f>
      </c>
    </row>
    <row r="197">
      <c r="A197" t="n">
        <v>132657</v>
      </c>
      <c r="B197" t="s">
        <v>1085</v>
      </c>
      <c r="C197" t="s">
        <v>163</v>
      </c>
      <c r="D197" t="n">
        <v>23</v>
      </c>
      <c r="E197" t="n">
        <v>52.7</v>
      </c>
      <c r="F197" t="str">
        <f>=IF(E197&gt;=50,1,0)</f>
      </c>
      <c r="G197" s="11" t="str">
        <f>=1/(1+EXP(-($K$4+$K$5*D197)))</f>
      </c>
      <c r="H197" s="11" t="str">
        <f>=F197*LN(G197)+(1-F197)*LN(1-G197)</f>
      </c>
    </row>
    <row r="198">
      <c r="A198" t="n">
        <v>132879</v>
      </c>
      <c r="B198" t="s">
        <v>1095</v>
      </c>
      <c r="C198" t="s">
        <v>163</v>
      </c>
      <c r="D198" t="n">
        <v>46</v>
      </c>
      <c r="E198" t="n">
        <v>23.6</v>
      </c>
      <c r="F198" t="str">
        <f>=IF(E198&gt;=50,1,0)</f>
      </c>
      <c r="G198" s="11" t="str">
        <f>=1/(1+EXP(-($K$4+$K$5*D198)))</f>
      </c>
      <c r="H198" s="11" t="str">
        <f>=F198*LN(G198)+(1-F198)*LN(1-G198)</f>
      </c>
    </row>
    <row r="199">
      <c r="A199" t="n">
        <v>132903</v>
      </c>
      <c r="B199" t="s">
        <v>1097</v>
      </c>
      <c r="C199" t="s">
        <v>149</v>
      </c>
      <c r="D199" t="n">
        <v>33</v>
      </c>
      <c r="E199" t="n">
        <v>75.1</v>
      </c>
      <c r="F199" t="str">
        <f>=IF(E199&gt;=50,1,0)</f>
      </c>
      <c r="G199" s="11" t="str">
        <f>=1/(1+EXP(-($K$4+$K$5*D199)))</f>
      </c>
      <c r="H199" s="11" t="str">
        <f>=F199*LN(G199)+(1-F199)*LN(1-G199)</f>
      </c>
    </row>
    <row r="200">
      <c r="A200" t="n">
        <v>133492</v>
      </c>
      <c r="B200" t="s">
        <v>1108</v>
      </c>
      <c r="C200" t="s">
        <v>163</v>
      </c>
      <c r="D200" t="n">
        <v>16</v>
      </c>
      <c r="E200" t="n">
        <v>67.6</v>
      </c>
      <c r="F200" t="str">
        <f>=IF(E200&gt;=50,1,0)</f>
      </c>
      <c r="G200" s="11" t="str">
        <f>=1/(1+EXP(-($K$4+$K$5*D200)))</f>
      </c>
      <c r="H200" s="11" t="str">
        <f>=F200*LN(G200)+(1-F200)*LN(1-G200)</f>
      </c>
    </row>
    <row r="201">
      <c r="A201" t="n">
        <v>133526</v>
      </c>
      <c r="B201" t="s">
        <v>1112</v>
      </c>
      <c r="C201" t="s">
        <v>163</v>
      </c>
      <c r="D201" t="n">
        <v>76</v>
      </c>
      <c r="E201" t="n">
        <v>28</v>
      </c>
      <c r="F201" t="str">
        <f>=IF(E201&gt;=50,1,0)</f>
      </c>
      <c r="G201" s="11" t="str">
        <f>=1/(1+EXP(-($K$4+$K$5*D201)))</f>
      </c>
      <c r="H201" s="11" t="str">
        <f>=F201*LN(G201)+(1-F201)*LN(1-G201)</f>
      </c>
    </row>
    <row r="202">
      <c r="A202" t="n">
        <v>133553</v>
      </c>
      <c r="B202" t="s">
        <v>1113</v>
      </c>
      <c r="C202" t="s">
        <v>163</v>
      </c>
      <c r="D202" t="n">
        <v>15</v>
      </c>
      <c r="E202" t="n">
        <v>67.8</v>
      </c>
      <c r="F202" t="str">
        <f>=IF(E202&gt;=50,1,0)</f>
      </c>
      <c r="G202" s="11" t="str">
        <f>=1/(1+EXP(-($K$4+$K$5*D202)))</f>
      </c>
      <c r="H202" s="11" t="str">
        <f>=F202*LN(G202)+(1-F202)*LN(1-G202)</f>
      </c>
    </row>
    <row r="203">
      <c r="A203" t="n">
        <v>133650</v>
      </c>
      <c r="B203" t="s">
        <v>1114</v>
      </c>
      <c r="C203" t="s">
        <v>149</v>
      </c>
      <c r="D203" t="n">
        <v>56</v>
      </c>
      <c r="E203" t="n">
        <v>51.9</v>
      </c>
      <c r="F203" t="str">
        <f>=IF(E203&gt;=50,1,0)</f>
      </c>
      <c r="G203" s="11" t="str">
        <f>=1/(1+EXP(-($K$4+$K$5*D203)))</f>
      </c>
      <c r="H203" s="11" t="str">
        <f>=F203*LN(G203)+(1-F203)*LN(1-G203)</f>
      </c>
    </row>
    <row r="204">
      <c r="A204" t="n">
        <v>133669</v>
      </c>
      <c r="B204" t="s">
        <v>1116</v>
      </c>
      <c r="C204" t="s">
        <v>149</v>
      </c>
      <c r="D204" t="n">
        <v>35</v>
      </c>
      <c r="E204" t="n">
        <v>64.3</v>
      </c>
      <c r="F204" t="str">
        <f>=IF(E204&gt;=50,1,0)</f>
      </c>
      <c r="G204" s="11" t="str">
        <f>=1/(1+EXP(-($K$4+$K$5*D204)))</f>
      </c>
      <c r="H204" s="11" t="str">
        <f>=F204*LN(G204)+(1-F204)*LN(1-G204)</f>
      </c>
    </row>
    <row r="205">
      <c r="A205" t="n">
        <v>133711</v>
      </c>
      <c r="B205" t="s">
        <v>1118</v>
      </c>
      <c r="C205" t="s">
        <v>163</v>
      </c>
      <c r="D205" t="n">
        <v>28</v>
      </c>
      <c r="E205" t="n">
        <v>55.9</v>
      </c>
      <c r="F205" t="str">
        <f>=IF(E205&gt;=50,1,0)</f>
      </c>
      <c r="G205" s="11" t="str">
        <f>=1/(1+EXP(-($K$4+$K$5*D205)))</f>
      </c>
      <c r="H205" s="11" t="str">
        <f>=F205*LN(G205)+(1-F205)*LN(1-G205)</f>
      </c>
    </row>
    <row r="206">
      <c r="A206" t="n">
        <v>133809</v>
      </c>
      <c r="B206" t="s">
        <v>1120</v>
      </c>
      <c r="C206" t="s">
        <v>163</v>
      </c>
      <c r="D206" t="n">
        <v>21</v>
      </c>
      <c r="E206" t="n">
        <v>47.6</v>
      </c>
      <c r="F206" t="str">
        <f>=IF(E206&gt;=50,1,0)</f>
      </c>
      <c r="G206" s="11" t="str">
        <f>=1/(1+EXP(-($K$4+$K$5*D206)))</f>
      </c>
      <c r="H206" s="11" t="str">
        <f>=F206*LN(G206)+(1-F206)*LN(1-G206)</f>
      </c>
    </row>
    <row r="207">
      <c r="A207" t="n">
        <v>133872</v>
      </c>
      <c r="B207" t="s">
        <v>1127</v>
      </c>
      <c r="C207" t="s">
        <v>163</v>
      </c>
      <c r="D207" t="n">
        <v>37</v>
      </c>
      <c r="E207" t="n">
        <v>34.4</v>
      </c>
      <c r="F207" t="str">
        <f>=IF(E207&gt;=50,1,0)</f>
      </c>
      <c r="G207" s="11" t="str">
        <f>=1/(1+EXP(-($K$4+$K$5*D207)))</f>
      </c>
      <c r="H207" s="11" t="str">
        <f>=F207*LN(G207)+(1-F207)*LN(1-G207)</f>
      </c>
    </row>
    <row r="208">
      <c r="A208" t="n">
        <v>133881</v>
      </c>
      <c r="B208" t="s">
        <v>1128</v>
      </c>
      <c r="C208" t="s">
        <v>163</v>
      </c>
      <c r="D208" t="n">
        <v>20</v>
      </c>
      <c r="E208" t="n">
        <v>65.5</v>
      </c>
      <c r="F208" t="str">
        <f>=IF(E208&gt;=50,1,0)</f>
      </c>
      <c r="G208" s="11" t="str">
        <f>=1/(1+EXP(-($K$4+$K$5*D208)))</f>
      </c>
      <c r="H208" s="11" t="str">
        <f>=F208*LN(G208)+(1-F208)*LN(1-G208)</f>
      </c>
    </row>
    <row r="209">
      <c r="A209" t="n">
        <v>133951</v>
      </c>
      <c r="B209" t="s">
        <v>1129</v>
      </c>
      <c r="C209" t="s">
        <v>149</v>
      </c>
      <c r="D209" t="n">
        <v>40</v>
      </c>
      <c r="E209" t="n">
        <v>73.9</v>
      </c>
      <c r="F209" t="str">
        <f>=IF(E209&gt;=50,1,0)</f>
      </c>
      <c r="G209" s="11" t="str">
        <f>=1/(1+EXP(-($K$4+$K$5*D209)))</f>
      </c>
      <c r="H209" s="11" t="str">
        <f>=F209*LN(G209)+(1-F209)*LN(1-G209)</f>
      </c>
    </row>
    <row r="210">
      <c r="A210" t="n">
        <v>133979</v>
      </c>
      <c r="B210" t="s">
        <v>1132</v>
      </c>
      <c r="C210" t="s">
        <v>163</v>
      </c>
      <c r="D210" t="n">
        <v>66</v>
      </c>
      <c r="E210" t="n">
        <v>27.6</v>
      </c>
      <c r="F210" t="str">
        <f>=IF(E210&gt;=50,1,0)</f>
      </c>
      <c r="G210" s="11" t="str">
        <f>=1/(1+EXP(-($K$4+$K$5*D210)))</f>
      </c>
      <c r="H210" s="11" t="str">
        <f>=F210*LN(G210)+(1-F210)*LN(1-G210)</f>
      </c>
    </row>
    <row r="211">
      <c r="A211" t="n">
        <v>134079</v>
      </c>
      <c r="B211" t="s">
        <v>1137</v>
      </c>
      <c r="C211" t="s">
        <v>163</v>
      </c>
      <c r="D211" t="n">
        <v>26</v>
      </c>
      <c r="E211" t="n">
        <v>69.3</v>
      </c>
      <c r="F211" t="str">
        <f>=IF(E211&gt;=50,1,0)</f>
      </c>
      <c r="G211" s="11" t="str">
        <f>=1/(1+EXP(-($K$4+$K$5*D211)))</f>
      </c>
      <c r="H211" s="11" t="str">
        <f>=F211*LN(G211)+(1-F211)*LN(1-G211)</f>
      </c>
    </row>
    <row r="212">
      <c r="A212" t="n">
        <v>134097</v>
      </c>
      <c r="B212" t="s">
        <v>1139</v>
      </c>
      <c r="C212" t="s">
        <v>149</v>
      </c>
      <c r="D212" t="n">
        <v>24</v>
      </c>
      <c r="E212" t="n">
        <v>83</v>
      </c>
      <c r="F212" t="str">
        <f>=IF(E212&gt;=50,1,0)</f>
      </c>
      <c r="G212" s="11" t="str">
        <f>=1/(1+EXP(-($K$4+$K$5*D212)))</f>
      </c>
      <c r="H212" s="11" t="str">
        <f>=F212*LN(G212)+(1-F212)*LN(1-G212)</f>
      </c>
    </row>
    <row r="213">
      <c r="A213" t="n">
        <v>134130</v>
      </c>
      <c r="B213" t="s">
        <v>1140</v>
      </c>
      <c r="C213" t="s">
        <v>149</v>
      </c>
      <c r="D213" t="n">
        <v>22</v>
      </c>
      <c r="E213" t="n">
        <v>91.4</v>
      </c>
      <c r="F213" t="str">
        <f>=IF(E213&gt;=50,1,0)</f>
      </c>
      <c r="G213" s="11" t="str">
        <f>=1/(1+EXP(-($K$4+$K$5*D213)))</f>
      </c>
      <c r="H213" s="11" t="str">
        <f>=F213*LN(G213)+(1-F213)*LN(1-G213)</f>
      </c>
    </row>
    <row r="214">
      <c r="A214" t="n">
        <v>134237</v>
      </c>
      <c r="B214" t="s">
        <v>1143</v>
      </c>
      <c r="C214" t="s">
        <v>189</v>
      </c>
      <c r="D214" t="n">
        <v>57</v>
      </c>
      <c r="E214" t="n">
        <v>49.9</v>
      </c>
      <c r="F214" t="str">
        <f>=IF(E214&gt;=50,1,0)</f>
      </c>
      <c r="G214" s="11" t="str">
        <f>=1/(1+EXP(-($K$4+$K$5*D214)))</f>
      </c>
      <c r="H214" s="11" t="str">
        <f>=F214*LN(G214)+(1-F214)*LN(1-G214)</f>
      </c>
    </row>
    <row r="215">
      <c r="A215" t="n">
        <v>134945</v>
      </c>
      <c r="B215" t="s">
        <v>1159</v>
      </c>
      <c r="C215" t="s">
        <v>163</v>
      </c>
      <c r="D215" t="n">
        <v>30</v>
      </c>
      <c r="E215" t="n">
        <v>57</v>
      </c>
      <c r="F215" t="str">
        <f>=IF(E215&gt;=50,1,0)</f>
      </c>
      <c r="G215" s="11" t="str">
        <f>=1/(1+EXP(-($K$4+$K$5*D215)))</f>
      </c>
      <c r="H215" s="11" t="str">
        <f>=F215*LN(G215)+(1-F215)*LN(1-G215)</f>
      </c>
    </row>
    <row r="216">
      <c r="A216" t="n">
        <v>135081</v>
      </c>
      <c r="B216" t="s">
        <v>1160</v>
      </c>
      <c r="C216" t="s">
        <v>163</v>
      </c>
      <c r="D216" t="n">
        <v>58</v>
      </c>
      <c r="E216" t="n">
        <v>43.4</v>
      </c>
      <c r="F216" t="str">
        <f>=IF(E216&gt;=50,1,0)</f>
      </c>
      <c r="G216" s="11" t="str">
        <f>=1/(1+EXP(-($K$4+$K$5*D216)))</f>
      </c>
      <c r="H216" s="11" t="str">
        <f>=F216*LN(G216)+(1-F216)*LN(1-G216)</f>
      </c>
    </row>
    <row r="217">
      <c r="A217" t="n">
        <v>135726</v>
      </c>
      <c r="B217" t="s">
        <v>1186</v>
      </c>
      <c r="C217" t="s">
        <v>163</v>
      </c>
      <c r="D217" t="n">
        <v>15</v>
      </c>
      <c r="E217" t="n">
        <v>84.2</v>
      </c>
      <c r="F217" t="str">
        <f>=IF(E217&gt;=50,1,0)</f>
      </c>
      <c r="G217" s="11" t="str">
        <f>=1/(1+EXP(-($K$4+$K$5*D217)))</f>
      </c>
      <c r="H217" s="11" t="str">
        <f>=F217*LN(G217)+(1-F217)*LN(1-G217)</f>
      </c>
    </row>
    <row r="218">
      <c r="A218" t="n">
        <v>136172</v>
      </c>
      <c r="B218" t="s">
        <v>1192</v>
      </c>
      <c r="C218" t="s">
        <v>149</v>
      </c>
      <c r="D218" t="n">
        <v>31</v>
      </c>
      <c r="E218" t="n">
        <v>62.9</v>
      </c>
      <c r="F218" t="str">
        <f>=IF(E218&gt;=50,1,0)</f>
      </c>
      <c r="G218" s="11" t="str">
        <f>=1/(1+EXP(-($K$4+$K$5*D218)))</f>
      </c>
      <c r="H218" s="11" t="str">
        <f>=F218*LN(G218)+(1-F218)*LN(1-G218)</f>
      </c>
    </row>
    <row r="219">
      <c r="A219" t="n">
        <v>136215</v>
      </c>
      <c r="B219" t="s">
        <v>1193</v>
      </c>
      <c r="C219" t="s">
        <v>163</v>
      </c>
      <c r="D219" t="n">
        <v>37</v>
      </c>
      <c r="E219" t="n">
        <v>64.3</v>
      </c>
      <c r="F219" t="str">
        <f>=IF(E219&gt;=50,1,0)</f>
      </c>
      <c r="G219" s="11" t="str">
        <f>=1/(1+EXP(-($K$4+$K$5*D219)))</f>
      </c>
      <c r="H219" s="11" t="str">
        <f>=F219*LN(G219)+(1-F219)*LN(1-G219)</f>
      </c>
    </row>
    <row r="220">
      <c r="A220" t="n">
        <v>136330</v>
      </c>
      <c r="B220" t="s">
        <v>1197</v>
      </c>
      <c r="C220" t="s">
        <v>163</v>
      </c>
      <c r="D220" t="n">
        <v>25</v>
      </c>
      <c r="E220" t="n">
        <v>58.7</v>
      </c>
      <c r="F220" t="str">
        <f>=IF(E220&gt;=50,1,0)</f>
      </c>
      <c r="G220" s="11" t="str">
        <f>=1/(1+EXP(-($K$4+$K$5*D220)))</f>
      </c>
      <c r="H220" s="11" t="str">
        <f>=F220*LN(G220)+(1-F220)*LN(1-G220)</f>
      </c>
    </row>
    <row r="221">
      <c r="A221" t="n">
        <v>136774</v>
      </c>
      <c r="B221" t="s">
        <v>1213</v>
      </c>
      <c r="C221" t="s">
        <v>163</v>
      </c>
      <c r="D221" t="n">
        <v>21</v>
      </c>
      <c r="E221" t="n">
        <v>70.8</v>
      </c>
      <c r="F221" t="str">
        <f>=IF(E221&gt;=50,1,0)</f>
      </c>
      <c r="G221" s="11" t="str">
        <f>=1/(1+EXP(-($K$4+$K$5*D221)))</f>
      </c>
      <c r="H221" s="11" t="str">
        <f>=F221*LN(G221)+(1-F221)*LN(1-G221)</f>
      </c>
    </row>
    <row r="222">
      <c r="A222" t="n">
        <v>136950</v>
      </c>
      <c r="B222" t="s">
        <v>1216</v>
      </c>
      <c r="C222" t="s">
        <v>163</v>
      </c>
      <c r="D222" t="n">
        <v>22</v>
      </c>
      <c r="E222" t="n">
        <v>76.9</v>
      </c>
      <c r="F222" t="str">
        <f>=IF(E222&gt;=50,1,0)</f>
      </c>
      <c r="G222" s="11" t="str">
        <f>=1/(1+EXP(-($K$4+$K$5*D222)))</f>
      </c>
      <c r="H222" s="11" t="str">
        <f>=F222*LN(G222)+(1-F222)*LN(1-G222)</f>
      </c>
    </row>
    <row r="223">
      <c r="A223" t="n">
        <v>137032</v>
      </c>
      <c r="B223" t="s">
        <v>1218</v>
      </c>
      <c r="C223" t="s">
        <v>163</v>
      </c>
      <c r="D223" t="n">
        <v>37</v>
      </c>
      <c r="E223" t="n">
        <v>48.8</v>
      </c>
      <c r="F223" t="str">
        <f>=IF(E223&gt;=50,1,0)</f>
      </c>
      <c r="G223" s="11" t="str">
        <f>=1/(1+EXP(-($K$4+$K$5*D223)))</f>
      </c>
      <c r="H223" s="11" t="str">
        <f>=F223*LN(G223)+(1-F223)*LN(1-G223)</f>
      </c>
    </row>
    <row r="224">
      <c r="A224" t="n">
        <v>137351</v>
      </c>
      <c r="B224" t="s">
        <v>1232</v>
      </c>
      <c r="C224" t="s">
        <v>149</v>
      </c>
      <c r="D224" t="n">
        <v>30</v>
      </c>
      <c r="E224" t="n">
        <v>74.6</v>
      </c>
      <c r="F224" t="str">
        <f>=IF(E224&gt;=50,1,0)</f>
      </c>
      <c r="G224" s="11" t="str">
        <f>=1/(1+EXP(-($K$4+$K$5*D224)))</f>
      </c>
      <c r="H224" s="11" t="str">
        <f>=F224*LN(G224)+(1-F224)*LN(1-G224)</f>
      </c>
    </row>
    <row r="225">
      <c r="A225" t="n">
        <v>137476</v>
      </c>
      <c r="B225" t="s">
        <v>1233</v>
      </c>
      <c r="C225" t="s">
        <v>163</v>
      </c>
      <c r="D225" t="n">
        <v>25</v>
      </c>
      <c r="E225" t="n">
        <v>43.4</v>
      </c>
      <c r="F225" t="str">
        <f>=IF(E225&gt;=50,1,0)</f>
      </c>
      <c r="G225" s="11" t="str">
        <f>=1/(1+EXP(-($K$4+$K$5*D225)))</f>
      </c>
      <c r="H225" s="11" t="str">
        <f>=F225*LN(G225)+(1-F225)*LN(1-G225)</f>
      </c>
    </row>
    <row r="226">
      <c r="A226" t="n">
        <v>137546</v>
      </c>
      <c r="B226" t="s">
        <v>1234</v>
      </c>
      <c r="C226" t="s">
        <v>163</v>
      </c>
      <c r="D226" t="n">
        <v>35</v>
      </c>
      <c r="E226" t="n">
        <v>62.8</v>
      </c>
      <c r="F226" t="str">
        <f>=IF(E226&gt;=50,1,0)</f>
      </c>
      <c r="G226" s="11" t="str">
        <f>=1/(1+EXP(-($K$4+$K$5*D226)))</f>
      </c>
      <c r="H226" s="11" t="str">
        <f>=F226*LN(G226)+(1-F226)*LN(1-G226)</f>
      </c>
    </row>
    <row r="227">
      <c r="A227" t="n">
        <v>137564</v>
      </c>
      <c r="B227" t="s">
        <v>1236</v>
      </c>
      <c r="C227" t="s">
        <v>163</v>
      </c>
      <c r="D227" t="n">
        <v>22</v>
      </c>
      <c r="E227" t="n">
        <v>48.9</v>
      </c>
      <c r="F227" t="str">
        <f>=IF(E227&gt;=50,1,0)</f>
      </c>
      <c r="G227" s="11" t="str">
        <f>=1/(1+EXP(-($K$4+$K$5*D227)))</f>
      </c>
      <c r="H227" s="11" t="str">
        <f>=F227*LN(G227)+(1-F227)*LN(1-G227)</f>
      </c>
    </row>
    <row r="228">
      <c r="A228" t="n">
        <v>137847</v>
      </c>
      <c r="B228" t="s">
        <v>1243</v>
      </c>
      <c r="C228" t="s">
        <v>163</v>
      </c>
      <c r="D228" t="n">
        <v>16</v>
      </c>
      <c r="E228" t="n">
        <v>61.9</v>
      </c>
      <c r="F228" t="str">
        <f>=IF(E228&gt;=50,1,0)</f>
      </c>
      <c r="G228" s="11" t="str">
        <f>=1/(1+EXP(-($K$4+$K$5*D228)))</f>
      </c>
      <c r="H228" s="11" t="str">
        <f>=F228*LN(G228)+(1-F228)*LN(1-G228)</f>
      </c>
    </row>
    <row r="229">
      <c r="A229" t="n">
        <v>137953</v>
      </c>
      <c r="B229" t="s">
        <v>1247</v>
      </c>
      <c r="C229" t="s">
        <v>163</v>
      </c>
      <c r="D229" t="n">
        <v>46</v>
      </c>
      <c r="E229" t="n">
        <v>32.6</v>
      </c>
      <c r="F229" t="str">
        <f>=IF(E229&gt;=50,1,0)</f>
      </c>
      <c r="G229" s="11" t="str">
        <f>=1/(1+EXP(-($K$4+$K$5*D229)))</f>
      </c>
      <c r="H229" s="11" t="str">
        <f>=F229*LN(G229)+(1-F229)*LN(1-G229)</f>
      </c>
    </row>
    <row r="230">
      <c r="A230" t="n">
        <v>138275</v>
      </c>
      <c r="B230" t="s">
        <v>1251</v>
      </c>
      <c r="C230" t="s">
        <v>163</v>
      </c>
      <c r="D230" t="n">
        <v>53</v>
      </c>
      <c r="E230" t="n">
        <v>30.5</v>
      </c>
      <c r="F230" t="str">
        <f>=IF(E230&gt;=50,1,0)</f>
      </c>
      <c r="G230" s="11" t="str">
        <f>=1/(1+EXP(-($K$4+$K$5*D230)))</f>
      </c>
      <c r="H230" s="11" t="str">
        <f>=F230*LN(G230)+(1-F230)*LN(1-G230)</f>
      </c>
    </row>
    <row r="231">
      <c r="A231" t="n">
        <v>138293</v>
      </c>
      <c r="B231" t="s">
        <v>1255</v>
      </c>
      <c r="C231" t="s">
        <v>163</v>
      </c>
      <c r="D231" t="n">
        <v>54</v>
      </c>
      <c r="E231" t="n">
        <v>25.4</v>
      </c>
      <c r="F231" t="str">
        <f>=IF(E231&gt;=50,1,0)</f>
      </c>
      <c r="G231" s="11" t="str">
        <f>=1/(1+EXP(-($K$4+$K$5*D231)))</f>
      </c>
      <c r="H231" s="11" t="str">
        <f>=F231*LN(G231)+(1-F231)*LN(1-G231)</f>
      </c>
    </row>
    <row r="232">
      <c r="A232" t="n">
        <v>138354</v>
      </c>
      <c r="B232" t="s">
        <v>1258</v>
      </c>
      <c r="C232" t="s">
        <v>149</v>
      </c>
      <c r="D232" t="n">
        <v>33</v>
      </c>
      <c r="E232" t="n">
        <v>61.8</v>
      </c>
      <c r="F232" t="str">
        <f>=IF(E232&gt;=50,1,0)</f>
      </c>
      <c r="G232" s="11" t="str">
        <f>=1/(1+EXP(-($K$4+$K$5*D232)))</f>
      </c>
      <c r="H232" s="11" t="str">
        <f>=F232*LN(G232)+(1-F232)*LN(1-G232)</f>
      </c>
    </row>
    <row r="233">
      <c r="A233" t="n">
        <v>138558</v>
      </c>
      <c r="B233" t="s">
        <v>1266</v>
      </c>
      <c r="C233" t="s">
        <v>149</v>
      </c>
      <c r="D233" t="n">
        <v>34</v>
      </c>
      <c r="E233" t="n">
        <v>28.1</v>
      </c>
      <c r="F233" t="str">
        <f>=IF(E233&gt;=50,1,0)</f>
      </c>
      <c r="G233" s="11" t="str">
        <f>=1/(1+EXP(-($K$4+$K$5*D233)))</f>
      </c>
      <c r="H233" s="11" t="str">
        <f>=F233*LN(G233)+(1-F233)*LN(1-G233)</f>
      </c>
    </row>
    <row r="234">
      <c r="A234" t="n">
        <v>138600</v>
      </c>
      <c r="B234" t="s">
        <v>1268</v>
      </c>
      <c r="C234" t="s">
        <v>163</v>
      </c>
      <c r="D234" t="n">
        <v>36</v>
      </c>
      <c r="E234" t="n">
        <v>70.5</v>
      </c>
      <c r="F234" t="str">
        <f>=IF(E234&gt;=50,1,0)</f>
      </c>
      <c r="G234" s="11" t="str">
        <f>=1/(1+EXP(-($K$4+$K$5*D234)))</f>
      </c>
      <c r="H234" s="11" t="str">
        <f>=F234*LN(G234)+(1-F234)*LN(1-G234)</f>
      </c>
    </row>
    <row r="235">
      <c r="A235" t="n">
        <v>138716</v>
      </c>
      <c r="B235" t="s">
        <v>1276</v>
      </c>
      <c r="C235" t="s">
        <v>149</v>
      </c>
      <c r="D235" t="n">
        <v>65</v>
      </c>
      <c r="E235" t="n">
        <v>29.1</v>
      </c>
      <c r="F235" t="str">
        <f>=IF(E235&gt;=50,1,0)</f>
      </c>
      <c r="G235" s="11" t="str">
        <f>=1/(1+EXP(-($K$4+$K$5*D235)))</f>
      </c>
      <c r="H235" s="11" t="str">
        <f>=F235*LN(G235)+(1-F235)*LN(1-G235)</f>
      </c>
    </row>
    <row r="236">
      <c r="A236" t="n">
        <v>138868</v>
      </c>
      <c r="B236" t="s">
        <v>1283</v>
      </c>
      <c r="C236" t="s">
        <v>163</v>
      </c>
      <c r="D236" t="n">
        <v>32</v>
      </c>
      <c r="E236" t="n">
        <v>50.8</v>
      </c>
      <c r="F236" t="str">
        <f>=IF(E236&gt;=50,1,0)</f>
      </c>
      <c r="G236" s="11" t="str">
        <f>=1/(1+EXP(-($K$4+$K$5*D236)))</f>
      </c>
      <c r="H236" s="11" t="str">
        <f>=F236*LN(G236)+(1-F236)*LN(1-G236)</f>
      </c>
    </row>
    <row r="237">
      <c r="A237" t="n">
        <v>138947</v>
      </c>
      <c r="B237" t="s">
        <v>1288</v>
      </c>
      <c r="C237" t="s">
        <v>163</v>
      </c>
      <c r="D237" t="n">
        <v>69</v>
      </c>
      <c r="E237" t="n">
        <v>47.8</v>
      </c>
      <c r="F237" t="str">
        <f>=IF(E237&gt;=50,1,0)</f>
      </c>
      <c r="G237" s="11" t="str">
        <f>=1/(1+EXP(-($K$4+$K$5*D237)))</f>
      </c>
      <c r="H237" s="11" t="str">
        <f>=F237*LN(G237)+(1-F237)*LN(1-G237)</f>
      </c>
    </row>
    <row r="238">
      <c r="A238" t="n">
        <v>139144</v>
      </c>
      <c r="B238" t="s">
        <v>1291</v>
      </c>
      <c r="C238" t="s">
        <v>163</v>
      </c>
      <c r="D238" t="n">
        <v>24</v>
      </c>
      <c r="E238" t="n">
        <v>73.9</v>
      </c>
      <c r="F238" t="str">
        <f>=IF(E238&gt;=50,1,0)</f>
      </c>
      <c r="G238" s="11" t="str">
        <f>=1/(1+EXP(-($K$4+$K$5*D238)))</f>
      </c>
      <c r="H238" s="11" t="str">
        <f>=F238*LN(G238)+(1-F238)*LN(1-G238)</f>
      </c>
    </row>
    <row r="239">
      <c r="A239" t="n">
        <v>139199</v>
      </c>
      <c r="B239" t="s">
        <v>1294</v>
      </c>
      <c r="C239" t="s">
        <v>163</v>
      </c>
      <c r="D239" t="n">
        <v>47</v>
      </c>
      <c r="E239" t="n">
        <v>36.8</v>
      </c>
      <c r="F239" t="str">
        <f>=IF(E239&gt;=50,1,0)</f>
      </c>
      <c r="G239" s="11" t="str">
        <f>=1/(1+EXP(-($K$4+$K$5*D239)))</f>
      </c>
      <c r="H239" s="11" t="str">
        <f>=F239*LN(G239)+(1-F239)*LN(1-G239)</f>
      </c>
    </row>
    <row r="240">
      <c r="A240" t="n">
        <v>139205</v>
      </c>
      <c r="B240" t="s">
        <v>1295</v>
      </c>
      <c r="C240" t="s">
        <v>163</v>
      </c>
      <c r="D240" t="n">
        <v>46</v>
      </c>
      <c r="E240" t="n">
        <v>19.9</v>
      </c>
      <c r="F240" t="str">
        <f>=IF(E240&gt;=50,1,0)</f>
      </c>
      <c r="G240" s="11" t="str">
        <f>=1/(1+EXP(-($K$4+$K$5*D240)))</f>
      </c>
      <c r="H240" s="11" t="str">
        <f>=F240*LN(G240)+(1-F240)*LN(1-G240)</f>
      </c>
    </row>
    <row r="241">
      <c r="A241" t="n">
        <v>139250</v>
      </c>
      <c r="B241" t="s">
        <v>1297</v>
      </c>
      <c r="C241" t="s">
        <v>149</v>
      </c>
      <c r="D241" t="n">
        <v>41</v>
      </c>
      <c r="E241" t="n">
        <v>25.8</v>
      </c>
      <c r="F241" t="str">
        <f>=IF(E241&gt;=50,1,0)</f>
      </c>
      <c r="G241" s="11" t="str">
        <f>=1/(1+EXP(-($K$4+$K$5*D241)))</f>
      </c>
      <c r="H241" s="11" t="str">
        <f>=F241*LN(G241)+(1-F241)*LN(1-G241)</f>
      </c>
    </row>
    <row r="242">
      <c r="A242" t="n">
        <v>139311</v>
      </c>
      <c r="B242" t="s">
        <v>1301</v>
      </c>
      <c r="C242" t="s">
        <v>149</v>
      </c>
      <c r="D242" t="n">
        <v>52</v>
      </c>
      <c r="E242" t="n">
        <v>35.1</v>
      </c>
      <c r="F242" t="str">
        <f>=IF(E242&gt;=50,1,0)</f>
      </c>
      <c r="G242" s="11" t="str">
        <f>=1/(1+EXP(-($K$4+$K$5*D242)))</f>
      </c>
      <c r="H242" s="11" t="str">
        <f>=F242*LN(G242)+(1-F242)*LN(1-G242)</f>
      </c>
    </row>
    <row r="243">
      <c r="A243" t="n">
        <v>139366</v>
      </c>
      <c r="B243" t="s">
        <v>1305</v>
      </c>
      <c r="C243" t="s">
        <v>149</v>
      </c>
      <c r="D243" t="n">
        <v>44</v>
      </c>
      <c r="E243" t="n">
        <v>42</v>
      </c>
      <c r="F243" t="str">
        <f>=IF(E243&gt;=50,1,0)</f>
      </c>
      <c r="G243" s="11" t="str">
        <f>=1/(1+EXP(-($K$4+$K$5*D243)))</f>
      </c>
      <c r="H243" s="11" t="str">
        <f>=F243*LN(G243)+(1-F243)*LN(1-G243)</f>
      </c>
    </row>
    <row r="244">
      <c r="A244" t="n">
        <v>139393</v>
      </c>
      <c r="B244" t="s">
        <v>1308</v>
      </c>
      <c r="C244" t="s">
        <v>163</v>
      </c>
      <c r="D244" t="n">
        <v>18</v>
      </c>
      <c r="E244" t="n">
        <v>70.7</v>
      </c>
      <c r="F244" t="str">
        <f>=IF(E244&gt;=50,1,0)</f>
      </c>
      <c r="G244" s="11" t="str">
        <f>=1/(1+EXP(-($K$4+$K$5*D244)))</f>
      </c>
      <c r="H244" s="11" t="str">
        <f>=F244*LN(G244)+(1-F244)*LN(1-G244)</f>
      </c>
    </row>
    <row r="245">
      <c r="A245" t="n">
        <v>139463</v>
      </c>
      <c r="B245" t="s">
        <v>1310</v>
      </c>
      <c r="C245" t="s">
        <v>149</v>
      </c>
      <c r="D245" t="n">
        <v>50</v>
      </c>
      <c r="E245" t="n">
        <v>30.8</v>
      </c>
      <c r="F245" t="str">
        <f>=IF(E245&gt;=50,1,0)</f>
      </c>
      <c r="G245" s="11" t="str">
        <f>=1/(1+EXP(-($K$4+$K$5*D245)))</f>
      </c>
      <c r="H245" s="11" t="str">
        <f>=F245*LN(G245)+(1-F245)*LN(1-G245)</f>
      </c>
    </row>
    <row r="246">
      <c r="A246" t="n">
        <v>139630</v>
      </c>
      <c r="B246" t="s">
        <v>1318</v>
      </c>
      <c r="C246" t="s">
        <v>163</v>
      </c>
      <c r="D246" t="n">
        <v>30</v>
      </c>
      <c r="E246" t="n">
        <v>36.9</v>
      </c>
      <c r="F246" t="str">
        <f>=IF(E246&gt;=50,1,0)</f>
      </c>
      <c r="G246" s="11" t="str">
        <f>=1/(1+EXP(-($K$4+$K$5*D246)))</f>
      </c>
      <c r="H246" s="11" t="str">
        <f>=F246*LN(G246)+(1-F246)*LN(1-G246)</f>
      </c>
    </row>
    <row r="247">
      <c r="A247" t="n">
        <v>139658</v>
      </c>
      <c r="B247" t="s">
        <v>1320</v>
      </c>
      <c r="C247" t="s">
        <v>163</v>
      </c>
      <c r="D247" t="n">
        <v>18</v>
      </c>
      <c r="E247" t="n">
        <v>91.8</v>
      </c>
      <c r="F247" t="str">
        <f>=IF(E247&gt;=50,1,0)</f>
      </c>
      <c r="G247" s="11" t="str">
        <f>=1/(1+EXP(-($K$4+$K$5*D247)))</f>
      </c>
      <c r="H247" s="11" t="str">
        <f>=F247*LN(G247)+(1-F247)*LN(1-G247)</f>
      </c>
    </row>
    <row r="248">
      <c r="A248" t="n">
        <v>139719</v>
      </c>
      <c r="B248" t="s">
        <v>1322</v>
      </c>
      <c r="C248" t="s">
        <v>149</v>
      </c>
      <c r="D248" t="n">
        <v>72</v>
      </c>
      <c r="E248" t="n">
        <v>45.2</v>
      </c>
      <c r="F248" t="str">
        <f>=IF(E248&gt;=50,1,0)</f>
      </c>
      <c r="G248" s="11" t="str">
        <f>=1/(1+EXP(-($K$4+$K$5*D248)))</f>
      </c>
      <c r="H248" s="11" t="str">
        <f>=F248*LN(G248)+(1-F248)*LN(1-G248)</f>
      </c>
    </row>
    <row r="249">
      <c r="A249" t="n">
        <v>139755</v>
      </c>
      <c r="B249" t="s">
        <v>1325</v>
      </c>
      <c r="C249" t="s">
        <v>149</v>
      </c>
      <c r="D249" t="n">
        <v>14</v>
      </c>
      <c r="E249" t="n">
        <v>92.3</v>
      </c>
      <c r="F249" t="str">
        <f>=IF(E249&gt;=50,1,0)</f>
      </c>
      <c r="G249" s="11" t="str">
        <f>=1/(1+EXP(-($K$4+$K$5*D249)))</f>
      </c>
      <c r="H249" s="11" t="str">
        <f>=F249*LN(G249)+(1-F249)*LN(1-G249)</f>
      </c>
    </row>
    <row r="250">
      <c r="A250" t="n">
        <v>139764</v>
      </c>
      <c r="B250" t="s">
        <v>1326</v>
      </c>
      <c r="C250" t="s">
        <v>149</v>
      </c>
      <c r="D250" t="n">
        <v>41</v>
      </c>
      <c r="E250" t="n">
        <v>31.9</v>
      </c>
      <c r="F250" t="str">
        <f>=IF(E250&gt;=50,1,0)</f>
      </c>
      <c r="G250" s="11" t="str">
        <f>=1/(1+EXP(-($K$4+$K$5*D250)))</f>
      </c>
      <c r="H250" s="11" t="str">
        <f>=F250*LN(G250)+(1-F250)*LN(1-G250)</f>
      </c>
    </row>
    <row r="251">
      <c r="A251" t="n">
        <v>139861</v>
      </c>
      <c r="B251" t="s">
        <v>1328</v>
      </c>
      <c r="C251" t="s">
        <v>149</v>
      </c>
      <c r="D251" t="n">
        <v>16</v>
      </c>
      <c r="E251" t="n">
        <v>61.6</v>
      </c>
      <c r="F251" t="str">
        <f>=IF(E251&gt;=50,1,0)</f>
      </c>
      <c r="G251" s="11" t="str">
        <f>=1/(1+EXP(-($K$4+$K$5*D251)))</f>
      </c>
      <c r="H251" s="11" t="str">
        <f>=F251*LN(G251)+(1-F251)*LN(1-G251)</f>
      </c>
    </row>
    <row r="252">
      <c r="A252" t="n">
        <v>139931</v>
      </c>
      <c r="B252" t="s">
        <v>1330</v>
      </c>
      <c r="C252" t="s">
        <v>149</v>
      </c>
      <c r="D252" t="n">
        <v>35</v>
      </c>
      <c r="E252" t="n">
        <v>52.7</v>
      </c>
      <c r="F252" t="str">
        <f>=IF(E252&gt;=50,1,0)</f>
      </c>
      <c r="G252" s="11" t="str">
        <f>=1/(1+EXP(-($K$4+$K$5*D252)))</f>
      </c>
      <c r="H252" s="11" t="str">
        <f>=F252*LN(G252)+(1-F252)*LN(1-G252)</f>
      </c>
    </row>
    <row r="253">
      <c r="A253" t="n">
        <v>139940</v>
      </c>
      <c r="B253" t="s">
        <v>1332</v>
      </c>
      <c r="C253" t="s">
        <v>149</v>
      </c>
      <c r="D253" t="n">
        <v>50</v>
      </c>
      <c r="E253" t="n">
        <v>53.6</v>
      </c>
      <c r="F253" t="str">
        <f>=IF(E253&gt;=50,1,0)</f>
      </c>
      <c r="G253" s="11" t="str">
        <f>=1/(1+EXP(-($K$4+$K$5*D253)))</f>
      </c>
      <c r="H253" s="11" t="str">
        <f>=F253*LN(G253)+(1-F253)*LN(1-G253)</f>
      </c>
    </row>
    <row r="254">
      <c r="A254" t="n">
        <v>139959</v>
      </c>
      <c r="B254" t="s">
        <v>1333</v>
      </c>
      <c r="C254" t="s">
        <v>149</v>
      </c>
      <c r="D254" t="n">
        <v>17</v>
      </c>
      <c r="E254" t="n">
        <v>87.2</v>
      </c>
      <c r="F254" t="str">
        <f>=IF(E254&gt;=50,1,0)</f>
      </c>
      <c r="G254" s="11" t="str">
        <f>=1/(1+EXP(-($K$4+$K$5*D254)))</f>
      </c>
      <c r="H254" s="11" t="str">
        <f>=F254*LN(G254)+(1-F254)*LN(1-G254)</f>
      </c>
    </row>
    <row r="255">
      <c r="A255" t="n">
        <v>139968</v>
      </c>
      <c r="B255" t="s">
        <v>1334</v>
      </c>
      <c r="C255" t="s">
        <v>149</v>
      </c>
      <c r="D255" t="n">
        <v>47</v>
      </c>
      <c r="E255" t="n">
        <v>16</v>
      </c>
      <c r="F255" t="str">
        <f>=IF(E255&gt;=50,1,0)</f>
      </c>
      <c r="G255" s="11" t="str">
        <f>=1/(1+EXP(-($K$4+$K$5*D255)))</f>
      </c>
      <c r="H255" s="11" t="str">
        <f>=F255*LN(G255)+(1-F255)*LN(1-G255)</f>
      </c>
    </row>
    <row r="256">
      <c r="A256" t="n">
        <v>140234</v>
      </c>
      <c r="B256" t="s">
        <v>1344</v>
      </c>
      <c r="C256" t="s">
        <v>163</v>
      </c>
      <c r="D256" t="n">
        <v>44</v>
      </c>
      <c r="E256" t="n">
        <v>41.8</v>
      </c>
      <c r="F256" t="str">
        <f>=IF(E256&gt;=50,1,0)</f>
      </c>
      <c r="G256" s="11" t="str">
        <f>=1/(1+EXP(-($K$4+$K$5*D256)))</f>
      </c>
      <c r="H256" s="11" t="str">
        <f>=F256*LN(G256)+(1-F256)*LN(1-G256)</f>
      </c>
    </row>
    <row r="257">
      <c r="A257" t="n">
        <v>140252</v>
      </c>
      <c r="B257" t="s">
        <v>1347</v>
      </c>
      <c r="C257" t="s">
        <v>163</v>
      </c>
      <c r="D257" t="n">
        <v>39</v>
      </c>
      <c r="E257" t="n">
        <v>32.1</v>
      </c>
      <c r="F257" t="str">
        <f>=IF(E257&gt;=50,1,0)</f>
      </c>
      <c r="G257" s="11" t="str">
        <f>=1/(1+EXP(-($K$4+$K$5*D257)))</f>
      </c>
      <c r="H257" s="11" t="str">
        <f>=F257*LN(G257)+(1-F257)*LN(1-G257)</f>
      </c>
    </row>
    <row r="258">
      <c r="A258" t="n">
        <v>140447</v>
      </c>
      <c r="B258" t="s">
        <v>1351</v>
      </c>
      <c r="C258" t="s">
        <v>163</v>
      </c>
      <c r="D258" t="n">
        <v>33</v>
      </c>
      <c r="E258" t="n">
        <v>73.4</v>
      </c>
      <c r="F258" t="str">
        <f>=IF(E258&gt;=50,1,0)</f>
      </c>
      <c r="G258" s="11" t="str">
        <f>=1/(1+EXP(-($K$4+$K$5*D258)))</f>
      </c>
      <c r="H258" s="11" t="str">
        <f>=F258*LN(G258)+(1-F258)*LN(1-G258)</f>
      </c>
    </row>
    <row r="259">
      <c r="A259" t="n">
        <v>140553</v>
      </c>
      <c r="B259" t="s">
        <v>1353</v>
      </c>
      <c r="C259" t="s">
        <v>163</v>
      </c>
      <c r="D259" t="n">
        <v>44</v>
      </c>
      <c r="E259" t="n">
        <v>52.7</v>
      </c>
      <c r="F259" t="str">
        <f>=IF(E259&gt;=50,1,0)</f>
      </c>
      <c r="G259" s="11" t="str">
        <f>=1/(1+EXP(-($K$4+$K$5*D259)))</f>
      </c>
      <c r="H259" s="11" t="str">
        <f>=F259*LN(G259)+(1-F259)*LN(1-G259)</f>
      </c>
    </row>
    <row r="260">
      <c r="A260" t="n">
        <v>140696</v>
      </c>
      <c r="B260" t="s">
        <v>1358</v>
      </c>
      <c r="C260" t="s">
        <v>163</v>
      </c>
      <c r="D260" t="n">
        <v>34</v>
      </c>
      <c r="E260" t="n">
        <v>53</v>
      </c>
      <c r="F260" t="str">
        <f>=IF(E260&gt;=50,1,0)</f>
      </c>
      <c r="G260" s="11" t="str">
        <f>=1/(1+EXP(-($K$4+$K$5*D260)))</f>
      </c>
      <c r="H260" s="11" t="str">
        <f>=F260*LN(G260)+(1-F260)*LN(1-G260)</f>
      </c>
    </row>
    <row r="261">
      <c r="A261" t="n">
        <v>140720</v>
      </c>
      <c r="B261" t="s">
        <v>1359</v>
      </c>
      <c r="C261" t="s">
        <v>163</v>
      </c>
      <c r="D261" t="n">
        <v>71</v>
      </c>
      <c r="E261" t="n">
        <v>21.7</v>
      </c>
      <c r="F261" t="str">
        <f>=IF(E261&gt;=50,1,0)</f>
      </c>
      <c r="G261" s="11" t="str">
        <f>=1/(1+EXP(-($K$4+$K$5*D261)))</f>
      </c>
      <c r="H261" s="11" t="str">
        <f>=F261*LN(G261)+(1-F261)*LN(1-G261)</f>
      </c>
    </row>
    <row r="262">
      <c r="A262" t="n">
        <v>140818</v>
      </c>
      <c r="B262" t="s">
        <v>1360</v>
      </c>
      <c r="C262" t="s">
        <v>163</v>
      </c>
      <c r="D262" t="n">
        <v>41</v>
      </c>
      <c r="E262" t="n">
        <v>40.4</v>
      </c>
      <c r="F262" t="str">
        <f>=IF(E262&gt;=50,1,0)</f>
      </c>
      <c r="G262" s="11" t="str">
        <f>=1/(1+EXP(-($K$4+$K$5*D262)))</f>
      </c>
      <c r="H262" s="11" t="str">
        <f>=F262*LN(G262)+(1-F262)*LN(1-G262)</f>
      </c>
    </row>
    <row r="263">
      <c r="A263" t="n">
        <v>140872</v>
      </c>
      <c r="B263" t="s">
        <v>1363</v>
      </c>
      <c r="C263" t="s">
        <v>163</v>
      </c>
      <c r="D263" t="n">
        <v>39</v>
      </c>
      <c r="E263" t="n">
        <v>35.8</v>
      </c>
      <c r="F263" t="str">
        <f>=IF(E263&gt;=50,1,0)</f>
      </c>
      <c r="G263" s="11" t="str">
        <f>=1/(1+EXP(-($K$4+$K$5*D263)))</f>
      </c>
      <c r="H263" s="11" t="str">
        <f>=F263*LN(G263)+(1-F263)*LN(1-G263)</f>
      </c>
    </row>
    <row r="264">
      <c r="A264" t="n">
        <v>140951</v>
      </c>
      <c r="B264" t="s">
        <v>1366</v>
      </c>
      <c r="C264" t="s">
        <v>163</v>
      </c>
      <c r="D264" t="n">
        <v>19</v>
      </c>
      <c r="E264" t="n">
        <v>70.5</v>
      </c>
      <c r="F264" t="str">
        <f>=IF(E264&gt;=50,1,0)</f>
      </c>
      <c r="G264" s="11" t="str">
        <f>=1/(1+EXP(-($K$4+$K$5*D264)))</f>
      </c>
      <c r="H264" s="11" t="str">
        <f>=F264*LN(G264)+(1-F264)*LN(1-G264)</f>
      </c>
    </row>
    <row r="265">
      <c r="A265" t="n">
        <v>140960</v>
      </c>
      <c r="B265" t="s">
        <v>1367</v>
      </c>
      <c r="C265" t="s">
        <v>149</v>
      </c>
      <c r="D265" t="n">
        <v>65</v>
      </c>
      <c r="E265" t="n">
        <v>27.1</v>
      </c>
      <c r="F265" t="str">
        <f>=IF(E265&gt;=50,1,0)</f>
      </c>
      <c r="G265" s="11" t="str">
        <f>=1/(1+EXP(-($K$4+$K$5*D265)))</f>
      </c>
      <c r="H265" s="11" t="str">
        <f>=F265*LN(G265)+(1-F265)*LN(1-G265)</f>
      </c>
    </row>
    <row r="266">
      <c r="A266" t="n">
        <v>140988</v>
      </c>
      <c r="B266" t="s">
        <v>1368</v>
      </c>
      <c r="C266" t="s">
        <v>163</v>
      </c>
      <c r="D266" t="n">
        <v>37</v>
      </c>
      <c r="E266" t="n">
        <v>36</v>
      </c>
      <c r="F266" t="str">
        <f>=IF(E266&gt;=50,1,0)</f>
      </c>
      <c r="G266" s="11" t="str">
        <f>=1/(1+EXP(-($K$4+$K$5*D266)))</f>
      </c>
      <c r="H266" s="11" t="str">
        <f>=F266*LN(G266)+(1-F266)*LN(1-G266)</f>
      </c>
    </row>
    <row r="267">
      <c r="A267" t="n">
        <v>141060</v>
      </c>
      <c r="B267" t="s">
        <v>1370</v>
      </c>
      <c r="C267" t="s">
        <v>163</v>
      </c>
      <c r="D267" t="n">
        <v>29</v>
      </c>
      <c r="E267" t="n">
        <v>76.1</v>
      </c>
      <c r="F267" t="str">
        <f>=IF(E267&gt;=50,1,0)</f>
      </c>
      <c r="G267" s="11" t="str">
        <f>=1/(1+EXP(-($K$4+$K$5*D267)))</f>
      </c>
      <c r="H267" s="11" t="str">
        <f>=F267*LN(G267)+(1-F267)*LN(1-G267)</f>
      </c>
    </row>
    <row r="268">
      <c r="A268" t="n">
        <v>141167</v>
      </c>
      <c r="B268" t="s">
        <v>1371</v>
      </c>
      <c r="C268" t="s">
        <v>163</v>
      </c>
      <c r="D268" t="n">
        <v>47</v>
      </c>
      <c r="E268" t="n">
        <v>29</v>
      </c>
      <c r="F268" t="str">
        <f>=IF(E268&gt;=50,1,0)</f>
      </c>
      <c r="G268" s="11" t="str">
        <f>=1/(1+EXP(-($K$4+$K$5*D268)))</f>
      </c>
      <c r="H268" s="11" t="str">
        <f>=F268*LN(G268)+(1-F268)*LN(1-G268)</f>
      </c>
    </row>
    <row r="269">
      <c r="A269" t="n">
        <v>141185</v>
      </c>
      <c r="B269" t="s">
        <v>1373</v>
      </c>
      <c r="C269" t="s">
        <v>163</v>
      </c>
      <c r="D269" t="n">
        <v>20</v>
      </c>
      <c r="E269" t="n">
        <v>44.7</v>
      </c>
      <c r="F269" t="str">
        <f>=IF(E269&gt;=50,1,0)</f>
      </c>
      <c r="G269" s="11" t="str">
        <f>=1/(1+EXP(-($K$4+$K$5*D269)))</f>
      </c>
      <c r="H269" s="11" t="str">
        <f>=F269*LN(G269)+(1-F269)*LN(1-G269)</f>
      </c>
    </row>
    <row r="270">
      <c r="A270" t="n">
        <v>141237</v>
      </c>
      <c r="B270" t="s">
        <v>1375</v>
      </c>
      <c r="C270" t="s">
        <v>163</v>
      </c>
      <c r="D270" t="n">
        <v>10</v>
      </c>
      <c r="E270" t="n">
        <v>41.1</v>
      </c>
      <c r="F270" t="str">
        <f>=IF(E270&gt;=50,1,0)</f>
      </c>
      <c r="G270" s="11" t="str">
        <f>=1/(1+EXP(-($K$4+$K$5*D270)))</f>
      </c>
      <c r="H270" s="11" t="str">
        <f>=F270*LN(G270)+(1-F270)*LN(1-G270)</f>
      </c>
    </row>
    <row r="271">
      <c r="A271" t="n">
        <v>141264</v>
      </c>
      <c r="B271" t="s">
        <v>1379</v>
      </c>
      <c r="C271" t="s">
        <v>149</v>
      </c>
      <c r="D271" t="n">
        <v>51</v>
      </c>
      <c r="E271" t="n">
        <v>41.7</v>
      </c>
      <c r="F271" t="str">
        <f>=IF(E271&gt;=50,1,0)</f>
      </c>
      <c r="G271" s="11" t="str">
        <f>=1/(1+EXP(-($K$4+$K$5*D271)))</f>
      </c>
      <c r="H271" s="11" t="str">
        <f>=F271*LN(G271)+(1-F271)*LN(1-G271)</f>
      </c>
    </row>
    <row r="272">
      <c r="A272" t="n">
        <v>141325</v>
      </c>
      <c r="B272" t="s">
        <v>1380</v>
      </c>
      <c r="C272" t="s">
        <v>163</v>
      </c>
      <c r="D272" t="n">
        <v>44</v>
      </c>
      <c r="E272" t="n">
        <v>60.6</v>
      </c>
      <c r="F272" t="str">
        <f>=IF(E272&gt;=50,1,0)</f>
      </c>
      <c r="G272" s="11" t="str">
        <f>=1/(1+EXP(-($K$4+$K$5*D272)))</f>
      </c>
      <c r="H272" s="11" t="str">
        <f>=F272*LN(G272)+(1-F272)*LN(1-G272)</f>
      </c>
    </row>
    <row r="273">
      <c r="A273" t="n">
        <v>141334</v>
      </c>
      <c r="B273" t="s">
        <v>1381</v>
      </c>
      <c r="C273" t="s">
        <v>149</v>
      </c>
      <c r="D273" t="n">
        <v>42</v>
      </c>
      <c r="E273" t="n">
        <v>42.7</v>
      </c>
      <c r="F273" t="str">
        <f>=IF(E273&gt;=50,1,0)</f>
      </c>
      <c r="G273" s="11" t="str">
        <f>=1/(1+EXP(-($K$4+$K$5*D273)))</f>
      </c>
      <c r="H273" s="11" t="str">
        <f>=F273*LN(G273)+(1-F273)*LN(1-G273)</f>
      </c>
    </row>
    <row r="274">
      <c r="A274" t="n">
        <v>141361</v>
      </c>
      <c r="B274" t="s">
        <v>1383</v>
      </c>
      <c r="C274" t="s">
        <v>163</v>
      </c>
      <c r="D274" t="n">
        <v>21</v>
      </c>
      <c r="E274" t="n">
        <v>45.7</v>
      </c>
      <c r="F274" t="str">
        <f>=IF(E274&gt;=50,1,0)</f>
      </c>
      <c r="G274" s="11" t="str">
        <f>=1/(1+EXP(-($K$4+$K$5*D274)))</f>
      </c>
      <c r="H274" s="11" t="str">
        <f>=F274*LN(G274)+(1-F274)*LN(1-G274)</f>
      </c>
    </row>
    <row r="275">
      <c r="A275" t="n">
        <v>141486</v>
      </c>
      <c r="B275" t="s">
        <v>1385</v>
      </c>
      <c r="C275" t="s">
        <v>163</v>
      </c>
      <c r="D275" t="n">
        <v>42</v>
      </c>
      <c r="E275" t="n">
        <v>62.9</v>
      </c>
      <c r="F275" t="str">
        <f>=IF(E275&gt;=50,1,0)</f>
      </c>
      <c r="G275" s="11" t="str">
        <f>=1/(1+EXP(-($K$4+$K$5*D275)))</f>
      </c>
      <c r="H275" s="11" t="str">
        <f>=F275*LN(G275)+(1-F275)*LN(1-G275)</f>
      </c>
    </row>
    <row r="276">
      <c r="A276" t="n">
        <v>141565</v>
      </c>
      <c r="B276" t="s">
        <v>1388</v>
      </c>
      <c r="C276" t="s">
        <v>149</v>
      </c>
      <c r="D276" t="n">
        <v>40</v>
      </c>
      <c r="E276" t="n">
        <v>41.6</v>
      </c>
      <c r="F276" t="str">
        <f>=IF(E276&gt;=50,1,0)</f>
      </c>
      <c r="G276" s="11" t="str">
        <f>=1/(1+EXP(-($K$4+$K$5*D276)))</f>
      </c>
      <c r="H276" s="11" t="str">
        <f>=F276*LN(G276)+(1-F276)*LN(1-G276)</f>
      </c>
    </row>
    <row r="277">
      <c r="A277" t="n">
        <v>141574</v>
      </c>
      <c r="B277" t="s">
        <v>1390</v>
      </c>
      <c r="C277" t="s">
        <v>149</v>
      </c>
      <c r="D277" t="n">
        <v>25</v>
      </c>
      <c r="E277" t="n">
        <v>62.6</v>
      </c>
      <c r="F277" t="str">
        <f>=IF(E277&gt;=50,1,0)</f>
      </c>
      <c r="G277" s="11" t="str">
        <f>=1/(1+EXP(-($K$4+$K$5*D277)))</f>
      </c>
      <c r="H277" s="11" t="str">
        <f>=F277*LN(G277)+(1-F277)*LN(1-G277)</f>
      </c>
    </row>
    <row r="278">
      <c r="A278" t="n">
        <v>141644</v>
      </c>
      <c r="B278" t="s">
        <v>1392</v>
      </c>
      <c r="C278" t="s">
        <v>163</v>
      </c>
      <c r="D278" t="n">
        <v>20</v>
      </c>
      <c r="E278" t="n">
        <v>41.4</v>
      </c>
      <c r="F278" t="str">
        <f>=IF(E278&gt;=50,1,0)</f>
      </c>
      <c r="G278" s="11" t="str">
        <f>=1/(1+EXP(-($K$4+$K$5*D278)))</f>
      </c>
      <c r="H278" s="11" t="str">
        <f>=F278*LN(G278)+(1-F278)*LN(1-G278)</f>
      </c>
    </row>
    <row r="279">
      <c r="A279" t="n">
        <v>141981</v>
      </c>
      <c r="B279" t="s">
        <v>1401</v>
      </c>
      <c r="C279" t="s">
        <v>149</v>
      </c>
      <c r="D279" t="n">
        <v>30</v>
      </c>
      <c r="E279" t="n">
        <v>46.8</v>
      </c>
      <c r="F279" t="str">
        <f>=IF(E279&gt;=50,1,0)</f>
      </c>
      <c r="G279" s="11" t="str">
        <f>=1/(1+EXP(-($K$4+$K$5*D279)))</f>
      </c>
      <c r="H279" s="11" t="str">
        <f>=F279*LN(G279)+(1-F279)*LN(1-G279)</f>
      </c>
    </row>
    <row r="280">
      <c r="A280" t="n">
        <v>142115</v>
      </c>
      <c r="B280" t="s">
        <v>1409</v>
      </c>
      <c r="C280" t="s">
        <v>149</v>
      </c>
      <c r="D280" t="n">
        <v>18</v>
      </c>
      <c r="E280" t="n">
        <v>61.2</v>
      </c>
      <c r="F280" t="str">
        <f>=IF(E280&gt;=50,1,0)</f>
      </c>
      <c r="G280" s="11" t="str">
        <f>=1/(1+EXP(-($K$4+$K$5*D280)))</f>
      </c>
      <c r="H280" s="11" t="str">
        <f>=F280*LN(G280)+(1-F280)*LN(1-G280)</f>
      </c>
    </row>
    <row r="281">
      <c r="A281" t="n">
        <v>142276</v>
      </c>
      <c r="B281" t="s">
        <v>1412</v>
      </c>
      <c r="C281" t="s">
        <v>149</v>
      </c>
      <c r="D281" t="n">
        <v>27</v>
      </c>
      <c r="E281" t="n">
        <v>35.5</v>
      </c>
      <c r="F281" t="str">
        <f>=IF(E281&gt;=50,1,0)</f>
      </c>
      <c r="G281" s="11" t="str">
        <f>=1/(1+EXP(-($K$4+$K$5*D281)))</f>
      </c>
      <c r="H281" s="11" t="str">
        <f>=F281*LN(G281)+(1-F281)*LN(1-G281)</f>
      </c>
    </row>
    <row r="282">
      <c r="A282" t="n">
        <v>142285</v>
      </c>
      <c r="B282" t="s">
        <v>1414</v>
      </c>
      <c r="C282" t="s">
        <v>149</v>
      </c>
      <c r="D282" t="n">
        <v>23</v>
      </c>
      <c r="E282" t="n">
        <v>60.9</v>
      </c>
      <c r="F282" t="str">
        <f>=IF(E282&gt;=50,1,0)</f>
      </c>
      <c r="G282" s="11" t="str">
        <f>=1/(1+EXP(-($K$4+$K$5*D282)))</f>
      </c>
      <c r="H282" s="11" t="str">
        <f>=F282*LN(G282)+(1-F282)*LN(1-G282)</f>
      </c>
    </row>
    <row r="283">
      <c r="A283" t="n">
        <v>142294</v>
      </c>
      <c r="B283" t="s">
        <v>1416</v>
      </c>
      <c r="C283" t="s">
        <v>163</v>
      </c>
      <c r="D283" t="n">
        <v>24</v>
      </c>
      <c r="E283" t="n">
        <v>64.1</v>
      </c>
      <c r="F283" t="str">
        <f>=IF(E283&gt;=50,1,0)</f>
      </c>
      <c r="G283" s="11" t="str">
        <f>=1/(1+EXP(-($K$4+$K$5*D283)))</f>
      </c>
      <c r="H283" s="11" t="str">
        <f>=F283*LN(G283)+(1-F283)*LN(1-G283)</f>
      </c>
    </row>
    <row r="284">
      <c r="A284" t="n">
        <v>142328</v>
      </c>
      <c r="B284" t="s">
        <v>1418</v>
      </c>
      <c r="C284" t="s">
        <v>149</v>
      </c>
      <c r="D284" t="n">
        <v>24</v>
      </c>
      <c r="E284" t="n">
        <v>36.7</v>
      </c>
      <c r="F284" t="str">
        <f>=IF(E284&gt;=50,1,0)</f>
      </c>
      <c r="G284" s="11" t="str">
        <f>=1/(1+EXP(-($K$4+$K$5*D284)))</f>
      </c>
      <c r="H284" s="11" t="str">
        <f>=F284*LN(G284)+(1-F284)*LN(1-G284)</f>
      </c>
    </row>
    <row r="285">
      <c r="A285" t="n">
        <v>142461</v>
      </c>
      <c r="B285" t="s">
        <v>1424</v>
      </c>
      <c r="C285" t="s">
        <v>163</v>
      </c>
      <c r="D285" t="n">
        <v>29</v>
      </c>
      <c r="E285" t="n">
        <v>63.3</v>
      </c>
      <c r="F285" t="str">
        <f>=IF(E285&gt;=50,1,0)</f>
      </c>
      <c r="G285" s="11" t="str">
        <f>=1/(1+EXP(-($K$4+$K$5*D285)))</f>
      </c>
      <c r="H285" s="11" t="str">
        <f>=F285*LN(G285)+(1-F285)*LN(1-G285)</f>
      </c>
    </row>
    <row r="286">
      <c r="A286" t="n">
        <v>142522</v>
      </c>
      <c r="B286" t="s">
        <v>1428</v>
      </c>
      <c r="C286" t="s">
        <v>163</v>
      </c>
      <c r="D286" t="n">
        <v>25</v>
      </c>
      <c r="E286" t="n">
        <v>51.3</v>
      </c>
      <c r="F286" t="str">
        <f>=IF(E286&gt;=50,1,0)</f>
      </c>
      <c r="G286" s="11" t="str">
        <f>=1/(1+EXP(-($K$4+$K$5*D286)))</f>
      </c>
      <c r="H286" s="11" t="str">
        <f>=F286*LN(G286)+(1-F286)*LN(1-G286)</f>
      </c>
    </row>
    <row r="287">
      <c r="A287" t="n">
        <v>142887</v>
      </c>
      <c r="B287" t="s">
        <v>1435</v>
      </c>
      <c r="C287" t="s">
        <v>189</v>
      </c>
      <c r="D287" t="n">
        <v>63</v>
      </c>
      <c r="E287" t="n">
        <v>45</v>
      </c>
      <c r="F287" t="str">
        <f>=IF(E287&gt;=50,1,0)</f>
      </c>
      <c r="G287" s="11" t="str">
        <f>=1/(1+EXP(-($K$4+$K$5*D287)))</f>
      </c>
      <c r="H287" s="11" t="str">
        <f>=F287*LN(G287)+(1-F287)*LN(1-G287)</f>
      </c>
    </row>
    <row r="288">
      <c r="A288" t="n">
        <v>143048</v>
      </c>
      <c r="B288" t="s">
        <v>1437</v>
      </c>
      <c r="C288" t="s">
        <v>163</v>
      </c>
      <c r="D288" t="n">
        <v>19</v>
      </c>
      <c r="E288" t="n">
        <v>64</v>
      </c>
      <c r="F288" t="str">
        <f>=IF(E288&gt;=50,1,0)</f>
      </c>
      <c r="G288" s="11" t="str">
        <f>=1/(1+EXP(-($K$4+$K$5*D288)))</f>
      </c>
      <c r="H288" s="11" t="str">
        <f>=F288*LN(G288)+(1-F288)*LN(1-G288)</f>
      </c>
    </row>
    <row r="289">
      <c r="A289" t="n">
        <v>143084</v>
      </c>
      <c r="B289" t="s">
        <v>1438</v>
      </c>
      <c r="C289" t="s">
        <v>163</v>
      </c>
      <c r="D289" t="n">
        <v>22</v>
      </c>
      <c r="E289" t="n">
        <v>79.2</v>
      </c>
      <c r="F289" t="str">
        <f>=IF(E289&gt;=50,1,0)</f>
      </c>
      <c r="G289" s="11" t="str">
        <f>=1/(1+EXP(-($K$4+$K$5*D289)))</f>
      </c>
      <c r="H289" s="11" t="str">
        <f>=F289*LN(G289)+(1-F289)*LN(1-G289)</f>
      </c>
    </row>
    <row r="290">
      <c r="A290" t="n">
        <v>143118</v>
      </c>
      <c r="B290" t="s">
        <v>1440</v>
      </c>
      <c r="C290" t="s">
        <v>163</v>
      </c>
      <c r="D290" t="n">
        <v>43</v>
      </c>
      <c r="E290" t="n">
        <v>58.3</v>
      </c>
      <c r="F290" t="str">
        <f>=IF(E290&gt;=50,1,0)</f>
      </c>
      <c r="G290" s="11" t="str">
        <f>=1/(1+EXP(-($K$4+$K$5*D290)))</f>
      </c>
      <c r="H290" s="11" t="str">
        <f>=F290*LN(G290)+(1-F290)*LN(1-G290)</f>
      </c>
    </row>
    <row r="291">
      <c r="A291" t="n">
        <v>143288</v>
      </c>
      <c r="B291" t="s">
        <v>1448</v>
      </c>
      <c r="C291" t="s">
        <v>163</v>
      </c>
      <c r="D291" t="n">
        <v>54</v>
      </c>
      <c r="E291" t="n">
        <v>52.4</v>
      </c>
      <c r="F291" t="str">
        <f>=IF(E291&gt;=50,1,0)</f>
      </c>
      <c r="G291" s="11" t="str">
        <f>=1/(1+EXP(-($K$4+$K$5*D291)))</f>
      </c>
      <c r="H291" s="11" t="str">
        <f>=F291*LN(G291)+(1-F291)*LN(1-G291)</f>
      </c>
    </row>
    <row r="292">
      <c r="A292" t="n">
        <v>143358</v>
      </c>
      <c r="B292" t="s">
        <v>1451</v>
      </c>
      <c r="C292" t="s">
        <v>163</v>
      </c>
      <c r="D292" t="n">
        <v>29</v>
      </c>
      <c r="E292" t="n">
        <v>72.1</v>
      </c>
      <c r="F292" t="str">
        <f>=IF(E292&gt;=50,1,0)</f>
      </c>
      <c r="G292" s="11" t="str">
        <f>=1/(1+EXP(-($K$4+$K$5*D292)))</f>
      </c>
      <c r="H292" s="11" t="str">
        <f>=F292*LN(G292)+(1-F292)*LN(1-G292)</f>
      </c>
    </row>
    <row r="293">
      <c r="A293" t="n">
        <v>144005</v>
      </c>
      <c r="B293" t="s">
        <v>1468</v>
      </c>
      <c r="C293" t="s">
        <v>149</v>
      </c>
      <c r="D293" t="n">
        <v>55</v>
      </c>
      <c r="E293" t="n">
        <v>16.9</v>
      </c>
      <c r="F293" t="str">
        <f>=IF(E293&gt;=50,1,0)</f>
      </c>
      <c r="G293" s="11" t="str">
        <f>=1/(1+EXP(-($K$4+$K$5*D293)))</f>
      </c>
      <c r="H293" s="11" t="str">
        <f>=F293*LN(G293)+(1-F293)*LN(1-G293)</f>
      </c>
    </row>
    <row r="294">
      <c r="A294" t="n">
        <v>144050</v>
      </c>
      <c r="B294" t="s">
        <v>1470</v>
      </c>
      <c r="C294" t="s">
        <v>163</v>
      </c>
      <c r="D294" t="n">
        <v>14</v>
      </c>
      <c r="E294" t="n">
        <v>94.9</v>
      </c>
      <c r="F294" t="str">
        <f>=IF(E294&gt;=50,1,0)</f>
      </c>
      <c r="G294" s="11" t="str">
        <f>=1/(1+EXP(-($K$4+$K$5*D294)))</f>
      </c>
      <c r="H294" s="11" t="str">
        <f>=F294*LN(G294)+(1-F294)*LN(1-G294)</f>
      </c>
    </row>
    <row r="295">
      <c r="A295" t="n">
        <v>144281</v>
      </c>
      <c r="B295" t="s">
        <v>1478</v>
      </c>
      <c r="C295" t="s">
        <v>163</v>
      </c>
      <c r="D295" t="n">
        <v>43</v>
      </c>
      <c r="E295" t="n">
        <v>48.5</v>
      </c>
      <c r="F295" t="str">
        <f>=IF(E295&gt;=50,1,0)</f>
      </c>
      <c r="G295" s="11" t="str">
        <f>=1/(1+EXP(-($K$4+$K$5*D295)))</f>
      </c>
      <c r="H295" s="11" t="str">
        <f>=F295*LN(G295)+(1-F295)*LN(1-G295)</f>
      </c>
    </row>
    <row r="296">
      <c r="A296" t="n">
        <v>144351</v>
      </c>
      <c r="B296" t="s">
        <v>1479</v>
      </c>
      <c r="C296" t="s">
        <v>163</v>
      </c>
      <c r="D296" t="n">
        <v>45</v>
      </c>
      <c r="E296" t="n">
        <v>46.5</v>
      </c>
      <c r="F296" t="str">
        <f>=IF(E296&gt;=50,1,0)</f>
      </c>
      <c r="G296" s="11" t="str">
        <f>=1/(1+EXP(-($K$4+$K$5*D296)))</f>
      </c>
      <c r="H296" s="11" t="str">
        <f>=F296*LN(G296)+(1-F296)*LN(1-G296)</f>
      </c>
    </row>
    <row r="297">
      <c r="A297" t="n">
        <v>144740</v>
      </c>
      <c r="B297" t="s">
        <v>1485</v>
      </c>
      <c r="C297" t="s">
        <v>163</v>
      </c>
      <c r="D297" t="n">
        <v>31</v>
      </c>
      <c r="E297" t="n">
        <v>70</v>
      </c>
      <c r="F297" t="str">
        <f>=IF(E297&gt;=50,1,0)</f>
      </c>
      <c r="G297" s="11" t="str">
        <f>=1/(1+EXP(-($K$4+$K$5*D297)))</f>
      </c>
      <c r="H297" s="11" t="str">
        <f>=F297*LN(G297)+(1-F297)*LN(1-G297)</f>
      </c>
    </row>
    <row r="298">
      <c r="A298" t="n">
        <v>144883</v>
      </c>
      <c r="B298" t="s">
        <v>1490</v>
      </c>
      <c r="C298" t="s">
        <v>163</v>
      </c>
      <c r="D298" t="n">
        <v>80</v>
      </c>
      <c r="E298" t="n">
        <v>13.9</v>
      </c>
      <c r="F298" t="str">
        <f>=IF(E298&gt;=50,1,0)</f>
      </c>
      <c r="G298" s="11" t="str">
        <f>=1/(1+EXP(-($K$4+$K$5*D298)))</f>
      </c>
      <c r="H298" s="11" t="str">
        <f>=F298*LN(G298)+(1-F298)*LN(1-G298)</f>
      </c>
    </row>
    <row r="299">
      <c r="A299" t="n">
        <v>144892</v>
      </c>
      <c r="B299" t="s">
        <v>1491</v>
      </c>
      <c r="C299" t="s">
        <v>149</v>
      </c>
      <c r="D299" t="n">
        <v>31</v>
      </c>
      <c r="E299" t="n">
        <v>45.2</v>
      </c>
      <c r="F299" t="str">
        <f>=IF(E299&gt;=50,1,0)</f>
      </c>
      <c r="G299" s="11" t="str">
        <f>=1/(1+EXP(-($K$4+$K$5*D299)))</f>
      </c>
      <c r="H299" s="11" t="str">
        <f>=F299*LN(G299)+(1-F299)*LN(1-G299)</f>
      </c>
    </row>
    <row r="300">
      <c r="A300" t="n">
        <v>144962</v>
      </c>
      <c r="B300" t="s">
        <v>1495</v>
      </c>
      <c r="C300" t="s">
        <v>163</v>
      </c>
      <c r="D300" t="n">
        <v>37</v>
      </c>
      <c r="E300" t="n">
        <v>65.2</v>
      </c>
      <c r="F300" t="str">
        <f>=IF(E300&gt;=50,1,0)</f>
      </c>
      <c r="G300" s="11" t="str">
        <f>=1/(1+EXP(-($K$4+$K$5*D300)))</f>
      </c>
      <c r="H300" s="11" t="str">
        <f>=F300*LN(G300)+(1-F300)*LN(1-G300)</f>
      </c>
    </row>
    <row r="301">
      <c r="A301" t="n">
        <v>144971</v>
      </c>
      <c r="B301" t="s">
        <v>1497</v>
      </c>
      <c r="C301" t="s">
        <v>163</v>
      </c>
      <c r="D301" t="n">
        <v>23</v>
      </c>
      <c r="E301" t="n">
        <v>38.7</v>
      </c>
      <c r="F301" t="str">
        <f>=IF(E301&gt;=50,1,0)</f>
      </c>
      <c r="G301" s="11" t="str">
        <f>=1/(1+EXP(-($K$4+$K$5*D301)))</f>
      </c>
      <c r="H301" s="11" t="str">
        <f>=F301*LN(G301)+(1-F301)*LN(1-G301)</f>
      </c>
    </row>
    <row r="302">
      <c r="A302" t="n">
        <v>145336</v>
      </c>
      <c r="B302" t="s">
        <v>1503</v>
      </c>
      <c r="C302" t="s">
        <v>149</v>
      </c>
      <c r="D302" t="n">
        <v>52</v>
      </c>
      <c r="E302" t="n">
        <v>19.6</v>
      </c>
      <c r="F302" t="str">
        <f>=IF(E302&gt;=50,1,0)</f>
      </c>
      <c r="G302" s="11" t="str">
        <f>=1/(1+EXP(-($K$4+$K$5*D302)))</f>
      </c>
      <c r="H302" s="11" t="str">
        <f>=F302*LN(G302)+(1-F302)*LN(1-G302)</f>
      </c>
    </row>
    <row r="303">
      <c r="A303" t="n">
        <v>145372</v>
      </c>
      <c r="B303" t="s">
        <v>1507</v>
      </c>
      <c r="C303" t="s">
        <v>163</v>
      </c>
      <c r="D303" t="n">
        <v>38</v>
      </c>
      <c r="E303" t="n">
        <v>51.4</v>
      </c>
      <c r="F303" t="str">
        <f>=IF(E303&gt;=50,1,0)</f>
      </c>
      <c r="G303" s="11" t="str">
        <f>=1/(1+EXP(-($K$4+$K$5*D303)))</f>
      </c>
      <c r="H303" s="11" t="str">
        <f>=F303*LN(G303)+(1-F303)*LN(1-G303)</f>
      </c>
    </row>
    <row r="304">
      <c r="A304" t="n">
        <v>145600</v>
      </c>
      <c r="B304" t="s">
        <v>1521</v>
      </c>
      <c r="C304" t="s">
        <v>149</v>
      </c>
      <c r="D304" t="n">
        <v>50</v>
      </c>
      <c r="E304" t="n">
        <v>60.3</v>
      </c>
      <c r="F304" t="str">
        <f>=IF(E304&gt;=50,1,0)</f>
      </c>
      <c r="G304" s="11" t="str">
        <f>=1/(1+EXP(-($K$4+$K$5*D304)))</f>
      </c>
      <c r="H304" s="11" t="str">
        <f>=F304*LN(G304)+(1-F304)*LN(1-G304)</f>
      </c>
    </row>
    <row r="305">
      <c r="A305" t="n">
        <v>145619</v>
      </c>
      <c r="B305" t="s">
        <v>1522</v>
      </c>
      <c r="C305" t="s">
        <v>163</v>
      </c>
      <c r="D305" t="n">
        <v>39</v>
      </c>
      <c r="E305" t="n">
        <v>51</v>
      </c>
      <c r="F305" t="str">
        <f>=IF(E305&gt;=50,1,0)</f>
      </c>
      <c r="G305" s="11" t="str">
        <f>=1/(1+EXP(-($K$4+$K$5*D305)))</f>
      </c>
      <c r="H305" s="11" t="str">
        <f>=F305*LN(G305)+(1-F305)*LN(1-G305)</f>
      </c>
    </row>
    <row r="306">
      <c r="A306" t="n">
        <v>145637</v>
      </c>
      <c r="B306" t="s">
        <v>1525</v>
      </c>
      <c r="C306" t="s">
        <v>149</v>
      </c>
      <c r="D306" t="n">
        <v>24</v>
      </c>
      <c r="E306" t="n">
        <v>84.9</v>
      </c>
      <c r="F306" t="str">
        <f>=IF(E306&gt;=50,1,0)</f>
      </c>
      <c r="G306" s="11" t="str">
        <f>=1/(1+EXP(-($K$4+$K$5*D306)))</f>
      </c>
      <c r="H306" s="11" t="str">
        <f>=F306*LN(G306)+(1-F306)*LN(1-G306)</f>
      </c>
    </row>
    <row r="307">
      <c r="A307" t="n">
        <v>145646</v>
      </c>
      <c r="B307" t="s">
        <v>1527</v>
      </c>
      <c r="C307" t="s">
        <v>163</v>
      </c>
      <c r="D307" t="n">
        <v>23</v>
      </c>
      <c r="E307" t="n">
        <v>82.5</v>
      </c>
      <c r="F307" t="str">
        <f>=IF(E307&gt;=50,1,0)</f>
      </c>
      <c r="G307" s="11" t="str">
        <f>=1/(1+EXP(-($K$4+$K$5*D307)))</f>
      </c>
      <c r="H307" s="11" t="str">
        <f>=F307*LN(G307)+(1-F307)*LN(1-G307)</f>
      </c>
    </row>
    <row r="308">
      <c r="A308" t="n">
        <v>145691</v>
      </c>
      <c r="B308" t="s">
        <v>1531</v>
      </c>
      <c r="C308" t="s">
        <v>163</v>
      </c>
      <c r="D308" t="n">
        <v>35</v>
      </c>
      <c r="E308" t="n">
        <v>61.1</v>
      </c>
      <c r="F308" t="str">
        <f>=IF(E308&gt;=50,1,0)</f>
      </c>
      <c r="G308" s="11" t="str">
        <f>=1/(1+EXP(-($K$4+$K$5*D308)))</f>
      </c>
      <c r="H308" s="11" t="str">
        <f>=F308*LN(G308)+(1-F308)*LN(1-G308)</f>
      </c>
    </row>
    <row r="309">
      <c r="A309" t="n">
        <v>145725</v>
      </c>
      <c r="B309" t="s">
        <v>1534</v>
      </c>
      <c r="C309" t="s">
        <v>163</v>
      </c>
      <c r="D309" t="n">
        <v>29</v>
      </c>
      <c r="E309" t="n">
        <v>72.4</v>
      </c>
      <c r="F309" t="str">
        <f>=IF(E309&gt;=50,1,0)</f>
      </c>
      <c r="G309" s="11" t="str">
        <f>=1/(1+EXP(-($K$4+$K$5*D309)))</f>
      </c>
      <c r="H309" s="11" t="str">
        <f>=F309*LN(G309)+(1-F309)*LN(1-G309)</f>
      </c>
    </row>
    <row r="310">
      <c r="A310" t="n">
        <v>145813</v>
      </c>
      <c r="B310" t="s">
        <v>1535</v>
      </c>
      <c r="C310" t="s">
        <v>149</v>
      </c>
      <c r="D310" t="n">
        <v>30</v>
      </c>
      <c r="E310" t="n">
        <v>66.3</v>
      </c>
      <c r="F310" t="str">
        <f>=IF(E310&gt;=50,1,0)</f>
      </c>
      <c r="G310" s="11" t="str">
        <f>=1/(1+EXP(-($K$4+$K$5*D310)))</f>
      </c>
      <c r="H310" s="11" t="str">
        <f>=F310*LN(G310)+(1-F310)*LN(1-G310)</f>
      </c>
    </row>
    <row r="311">
      <c r="A311" t="n">
        <v>146339</v>
      </c>
      <c r="B311" t="s">
        <v>1544</v>
      </c>
      <c r="C311" t="s">
        <v>163</v>
      </c>
      <c r="D311" t="n">
        <v>40</v>
      </c>
      <c r="E311" t="n">
        <v>53.3</v>
      </c>
      <c r="F311" t="str">
        <f>=IF(E311&gt;=50,1,0)</f>
      </c>
      <c r="G311" s="11" t="str">
        <f>=1/(1+EXP(-($K$4+$K$5*D311)))</f>
      </c>
      <c r="H311" s="11" t="str">
        <f>=F311*LN(G311)+(1-F311)*LN(1-G311)</f>
      </c>
    </row>
    <row r="312">
      <c r="A312" t="n">
        <v>146427</v>
      </c>
      <c r="B312" t="s">
        <v>1551</v>
      </c>
      <c r="C312" t="s">
        <v>163</v>
      </c>
      <c r="D312" t="n">
        <v>30</v>
      </c>
      <c r="E312" t="n">
        <v>67.5</v>
      </c>
      <c r="F312" t="str">
        <f>=IF(E312&gt;=50,1,0)</f>
      </c>
      <c r="G312" s="11" t="str">
        <f>=1/(1+EXP(-($K$4+$K$5*D312)))</f>
      </c>
      <c r="H312" s="11" t="str">
        <f>=F312*LN(G312)+(1-F312)*LN(1-G312)</f>
      </c>
    </row>
    <row r="313">
      <c r="A313" t="n">
        <v>146481</v>
      </c>
      <c r="B313" t="s">
        <v>1556</v>
      </c>
      <c r="C313" t="s">
        <v>163</v>
      </c>
      <c r="D313" t="n">
        <v>35</v>
      </c>
      <c r="E313" t="n">
        <v>70.4</v>
      </c>
      <c r="F313" t="str">
        <f>=IF(E313&gt;=50,1,0)</f>
      </c>
      <c r="G313" s="11" t="str">
        <f>=1/(1+EXP(-($K$4+$K$5*D313)))</f>
      </c>
      <c r="H313" s="11" t="str">
        <f>=F313*LN(G313)+(1-F313)*LN(1-G313)</f>
      </c>
    </row>
    <row r="314">
      <c r="A314" t="n">
        <v>146612</v>
      </c>
      <c r="B314" t="s">
        <v>1564</v>
      </c>
      <c r="C314" t="s">
        <v>163</v>
      </c>
      <c r="D314" t="n">
        <v>31</v>
      </c>
      <c r="E314" t="n">
        <v>61.9</v>
      </c>
      <c r="F314" t="str">
        <f>=IF(E314&gt;=50,1,0)</f>
      </c>
      <c r="G314" s="11" t="str">
        <f>=1/(1+EXP(-($K$4+$K$5*D314)))</f>
      </c>
      <c r="H314" s="11" t="str">
        <f>=F314*LN(G314)+(1-F314)*LN(1-G314)</f>
      </c>
    </row>
    <row r="315">
      <c r="A315" t="n">
        <v>146667</v>
      </c>
      <c r="B315" t="s">
        <v>1566</v>
      </c>
      <c r="C315" t="s">
        <v>163</v>
      </c>
      <c r="D315" t="n">
        <v>39</v>
      </c>
      <c r="E315" t="n">
        <v>53.5</v>
      </c>
      <c r="F315" t="str">
        <f>=IF(E315&gt;=50,1,0)</f>
      </c>
      <c r="G315" s="11" t="str">
        <f>=1/(1+EXP(-($K$4+$K$5*D315)))</f>
      </c>
      <c r="H315" s="11" t="str">
        <f>=F315*LN(G315)+(1-F315)*LN(1-G315)</f>
      </c>
    </row>
    <row r="316">
      <c r="A316" t="n">
        <v>146719</v>
      </c>
      <c r="B316" t="s">
        <v>1572</v>
      </c>
      <c r="C316" t="s">
        <v>163</v>
      </c>
      <c r="D316" t="n">
        <v>23</v>
      </c>
      <c r="E316" t="n">
        <v>75.5</v>
      </c>
      <c r="F316" t="str">
        <f>=IF(E316&gt;=50,1,0)</f>
      </c>
      <c r="G316" s="11" t="str">
        <f>=1/(1+EXP(-($K$4+$K$5*D316)))</f>
      </c>
      <c r="H316" s="11" t="str">
        <f>=F316*LN(G316)+(1-F316)*LN(1-G316)</f>
      </c>
    </row>
    <row r="317">
      <c r="A317" t="n">
        <v>147013</v>
      </c>
      <c r="B317" t="s">
        <v>1579</v>
      </c>
      <c r="C317" t="s">
        <v>163</v>
      </c>
      <c r="D317" t="n">
        <v>29</v>
      </c>
      <c r="E317" t="n">
        <v>59.5</v>
      </c>
      <c r="F317" t="str">
        <f>=IF(E317&gt;=50,1,0)</f>
      </c>
      <c r="G317" s="11" t="str">
        <f>=1/(1+EXP(-($K$4+$K$5*D317)))</f>
      </c>
      <c r="H317" s="11" t="str">
        <f>=F317*LN(G317)+(1-F317)*LN(1-G317)</f>
      </c>
    </row>
    <row r="318">
      <c r="A318" t="n">
        <v>147244</v>
      </c>
      <c r="B318" t="s">
        <v>1583</v>
      </c>
      <c r="C318" t="s">
        <v>163</v>
      </c>
      <c r="D318" t="n">
        <v>35</v>
      </c>
      <c r="E318" t="n">
        <v>59.1</v>
      </c>
      <c r="F318" t="str">
        <f>=IF(E318&gt;=50,1,0)</f>
      </c>
      <c r="G318" s="11" t="str">
        <f>=1/(1+EXP(-($K$4+$K$5*D318)))</f>
      </c>
      <c r="H318" s="11" t="str">
        <f>=F318*LN(G318)+(1-F318)*LN(1-G318)</f>
      </c>
    </row>
    <row r="319">
      <c r="A319" t="n">
        <v>147341</v>
      </c>
      <c r="B319" t="s">
        <v>1584</v>
      </c>
      <c r="C319" t="s">
        <v>163</v>
      </c>
      <c r="D319" t="n">
        <v>31</v>
      </c>
      <c r="E319" t="n">
        <v>56.6</v>
      </c>
      <c r="F319" t="str">
        <f>=IF(E319&gt;=50,1,0)</f>
      </c>
      <c r="G319" s="11" t="str">
        <f>=1/(1+EXP(-($K$4+$K$5*D319)))</f>
      </c>
      <c r="H319" s="11" t="str">
        <f>=F319*LN(G319)+(1-F319)*LN(1-G319)</f>
      </c>
    </row>
    <row r="320">
      <c r="A320" t="n">
        <v>147369</v>
      </c>
      <c r="B320" t="s">
        <v>1586</v>
      </c>
      <c r="C320" t="s">
        <v>163</v>
      </c>
      <c r="D320" t="n">
        <v>33</v>
      </c>
      <c r="E320" t="n">
        <v>62.5</v>
      </c>
      <c r="F320" t="str">
        <f>=IF(E320&gt;=50,1,0)</f>
      </c>
      <c r="G320" s="11" t="str">
        <f>=1/(1+EXP(-($K$4+$K$5*D320)))</f>
      </c>
      <c r="H320" s="11" t="str">
        <f>=F320*LN(G320)+(1-F320)*LN(1-G320)</f>
      </c>
    </row>
    <row r="321">
      <c r="A321" t="n">
        <v>147536</v>
      </c>
      <c r="B321" t="s">
        <v>1593</v>
      </c>
      <c r="C321" t="s">
        <v>163</v>
      </c>
      <c r="D321" t="n">
        <v>57</v>
      </c>
      <c r="E321" t="n">
        <v>36.9</v>
      </c>
      <c r="F321" t="str">
        <f>=IF(E321&gt;=50,1,0)</f>
      </c>
      <c r="G321" s="11" t="str">
        <f>=1/(1+EXP(-($K$4+$K$5*D321)))</f>
      </c>
      <c r="H321" s="11" t="str">
        <f>=F321*LN(G321)+(1-F321)*LN(1-G321)</f>
      </c>
    </row>
    <row r="322">
      <c r="A322" t="n">
        <v>147660</v>
      </c>
      <c r="B322" t="s">
        <v>1598</v>
      </c>
      <c r="C322" t="s">
        <v>163</v>
      </c>
      <c r="D322" t="n">
        <v>25</v>
      </c>
      <c r="E322" t="n">
        <v>71.1</v>
      </c>
      <c r="F322" t="str">
        <f>=IF(E322&gt;=50,1,0)</f>
      </c>
      <c r="G322" s="11" t="str">
        <f>=1/(1+EXP(-($K$4+$K$5*D322)))</f>
      </c>
      <c r="H322" s="11" t="str">
        <f>=F322*LN(G322)+(1-F322)*LN(1-G322)</f>
      </c>
    </row>
    <row r="323">
      <c r="A323" t="n">
        <v>147679</v>
      </c>
      <c r="B323" t="s">
        <v>1600</v>
      </c>
      <c r="C323" t="s">
        <v>163</v>
      </c>
      <c r="D323" t="n">
        <v>43</v>
      </c>
      <c r="E323" t="n">
        <v>56</v>
      </c>
      <c r="F323" t="str">
        <f>=IF(E323&gt;=50,1,0)</f>
      </c>
      <c r="G323" s="11" t="str">
        <f>=1/(1+EXP(-($K$4+$K$5*D323)))</f>
      </c>
      <c r="H323" s="11" t="str">
        <f>=F323*LN(G323)+(1-F323)*LN(1-G323)</f>
      </c>
    </row>
    <row r="324">
      <c r="A324" t="n">
        <v>147703</v>
      </c>
      <c r="B324" t="s">
        <v>1602</v>
      </c>
      <c r="C324" t="s">
        <v>149</v>
      </c>
      <c r="D324" t="n">
        <v>46</v>
      </c>
      <c r="E324" t="n">
        <v>49.6</v>
      </c>
      <c r="F324" t="str">
        <f>=IF(E324&gt;=50,1,0)</f>
      </c>
      <c r="G324" s="11" t="str">
        <f>=1/(1+EXP(-($K$4+$K$5*D324)))</f>
      </c>
      <c r="H324" s="11" t="str">
        <f>=F324*LN(G324)+(1-F324)*LN(1-G324)</f>
      </c>
    </row>
    <row r="325">
      <c r="A325" t="n">
        <v>147767</v>
      </c>
      <c r="B325" t="s">
        <v>1604</v>
      </c>
      <c r="C325" t="s">
        <v>163</v>
      </c>
      <c r="D325" t="n">
        <v>19</v>
      </c>
      <c r="E325" t="n">
        <v>95.9</v>
      </c>
      <c r="F325" t="str">
        <f>=IF(E325&gt;=50,1,0)</f>
      </c>
      <c r="G325" s="11" t="str">
        <f>=1/(1+EXP(-($K$4+$K$5*D325)))</f>
      </c>
      <c r="H325" s="11" t="str">
        <f>=F325*LN(G325)+(1-F325)*LN(1-G325)</f>
      </c>
    </row>
    <row r="326">
      <c r="A326" t="n">
        <v>147776</v>
      </c>
      <c r="B326" t="s">
        <v>1605</v>
      </c>
      <c r="C326" t="s">
        <v>149</v>
      </c>
      <c r="D326" t="n">
        <v>54</v>
      </c>
      <c r="E326" t="n">
        <v>16.8</v>
      </c>
      <c r="F326" t="str">
        <f>=IF(E326&gt;=50,1,0)</f>
      </c>
      <c r="G326" s="11" t="str">
        <f>=1/(1+EXP(-($K$4+$K$5*D326)))</f>
      </c>
      <c r="H326" s="11" t="str">
        <f>=F326*LN(G326)+(1-F326)*LN(1-G326)</f>
      </c>
    </row>
    <row r="327">
      <c r="A327" t="n">
        <v>147828</v>
      </c>
      <c r="B327" t="s">
        <v>1609</v>
      </c>
      <c r="C327" t="s">
        <v>163</v>
      </c>
      <c r="D327" t="n">
        <v>35</v>
      </c>
      <c r="E327" t="n">
        <v>60.3</v>
      </c>
      <c r="F327" t="str">
        <f>=IF(E327&gt;=50,1,0)</f>
      </c>
      <c r="G327" s="11" t="str">
        <f>=1/(1+EXP(-($K$4+$K$5*D327)))</f>
      </c>
      <c r="H327" s="11" t="str">
        <f>=F327*LN(G327)+(1-F327)*LN(1-G327)</f>
      </c>
    </row>
    <row r="328">
      <c r="A328" t="n">
        <v>148016</v>
      </c>
      <c r="B328" t="s">
        <v>1614</v>
      </c>
      <c r="C328" t="s">
        <v>163</v>
      </c>
      <c r="D328" t="n">
        <v>0</v>
      </c>
      <c r="E328" t="n">
        <v>76.2</v>
      </c>
      <c r="F328" t="str">
        <f>=IF(E328&gt;=50,1,0)</f>
      </c>
      <c r="G328" s="11" t="str">
        <f>=1/(1+EXP(-($K$4+$K$5*D328)))</f>
      </c>
      <c r="H328" s="11" t="str">
        <f>=F328*LN(G328)+(1-F328)*LN(1-G328)</f>
      </c>
    </row>
    <row r="329">
      <c r="A329" t="n">
        <v>148131</v>
      </c>
      <c r="B329" t="s">
        <v>1617</v>
      </c>
      <c r="C329" t="s">
        <v>163</v>
      </c>
      <c r="D329" t="n">
        <v>30</v>
      </c>
      <c r="E329" t="n">
        <v>42.7</v>
      </c>
      <c r="F329" t="str">
        <f>=IF(E329&gt;=50,1,0)</f>
      </c>
      <c r="G329" s="11" t="str">
        <f>=1/(1+EXP(-($K$4+$K$5*D329)))</f>
      </c>
      <c r="H329" s="11" t="str">
        <f>=F329*LN(G329)+(1-F329)*LN(1-G329)</f>
      </c>
    </row>
    <row r="330">
      <c r="A330" t="n">
        <v>148405</v>
      </c>
      <c r="B330" t="s">
        <v>1623</v>
      </c>
      <c r="C330" t="s">
        <v>163</v>
      </c>
      <c r="D330" t="n">
        <v>42</v>
      </c>
      <c r="E330" t="n">
        <v>38.3</v>
      </c>
      <c r="F330" t="str">
        <f>=IF(E330&gt;=50,1,0)</f>
      </c>
      <c r="G330" s="11" t="str">
        <f>=1/(1+EXP(-($K$4+$K$5*D330)))</f>
      </c>
      <c r="H330" s="11" t="str">
        <f>=F330*LN(G330)+(1-F330)*LN(1-G330)</f>
      </c>
    </row>
    <row r="331">
      <c r="A331" t="n">
        <v>148487</v>
      </c>
      <c r="B331" t="s">
        <v>1624</v>
      </c>
      <c r="C331" t="s">
        <v>163</v>
      </c>
      <c r="D331" t="n">
        <v>46</v>
      </c>
      <c r="E331" t="n">
        <v>45.6</v>
      </c>
      <c r="F331" t="str">
        <f>=IF(E331&gt;=50,1,0)</f>
      </c>
      <c r="G331" s="11" t="str">
        <f>=1/(1+EXP(-($K$4+$K$5*D331)))</f>
      </c>
      <c r="H331" s="11" t="str">
        <f>=F331*LN(G331)+(1-F331)*LN(1-G331)</f>
      </c>
    </row>
    <row r="332">
      <c r="A332" t="n">
        <v>148496</v>
      </c>
      <c r="B332" t="s">
        <v>1625</v>
      </c>
      <c r="C332" t="s">
        <v>163</v>
      </c>
      <c r="D332" t="n">
        <v>49</v>
      </c>
      <c r="E332" t="n">
        <v>62.4</v>
      </c>
      <c r="F332" t="str">
        <f>=IF(E332&gt;=50,1,0)</f>
      </c>
      <c r="G332" s="11" t="str">
        <f>=1/(1+EXP(-($K$4+$K$5*D332)))</f>
      </c>
      <c r="H332" s="11" t="str">
        <f>=F332*LN(G332)+(1-F332)*LN(1-G332)</f>
      </c>
    </row>
    <row r="333">
      <c r="A333" t="n">
        <v>148584</v>
      </c>
      <c r="B333" t="s">
        <v>1628</v>
      </c>
      <c r="C333" t="s">
        <v>163</v>
      </c>
      <c r="D333" t="n">
        <v>37</v>
      </c>
      <c r="E333" t="n">
        <v>64.6</v>
      </c>
      <c r="F333" t="str">
        <f>=IF(E333&gt;=50,1,0)</f>
      </c>
      <c r="G333" s="11" t="str">
        <f>=1/(1+EXP(-($K$4+$K$5*D333)))</f>
      </c>
      <c r="H333" s="11" t="str">
        <f>=F333*LN(G333)+(1-F333)*LN(1-G333)</f>
      </c>
    </row>
    <row r="334">
      <c r="A334" t="n">
        <v>148627</v>
      </c>
      <c r="B334" t="s">
        <v>1630</v>
      </c>
      <c r="C334" t="s">
        <v>163</v>
      </c>
      <c r="D334" t="n">
        <v>56</v>
      </c>
      <c r="E334" t="n">
        <v>59</v>
      </c>
      <c r="F334" t="str">
        <f>=IF(E334&gt;=50,1,0)</f>
      </c>
      <c r="G334" s="11" t="str">
        <f>=1/(1+EXP(-($K$4+$K$5*D334)))</f>
      </c>
      <c r="H334" s="11" t="str">
        <f>=F334*LN(G334)+(1-F334)*LN(1-G334)</f>
      </c>
    </row>
    <row r="335">
      <c r="A335" t="n">
        <v>148654</v>
      </c>
      <c r="B335" t="s">
        <v>1631</v>
      </c>
      <c r="C335" t="s">
        <v>149</v>
      </c>
      <c r="D335" t="n">
        <v>36</v>
      </c>
      <c r="E335" t="n">
        <v>61.5</v>
      </c>
      <c r="F335" t="str">
        <f>=IF(E335&gt;=50,1,0)</f>
      </c>
      <c r="G335" s="11" t="str">
        <f>=1/(1+EXP(-($K$4+$K$5*D335)))</f>
      </c>
      <c r="H335" s="11" t="str">
        <f>=F335*LN(G335)+(1-F335)*LN(1-G335)</f>
      </c>
    </row>
    <row r="336">
      <c r="A336" t="n">
        <v>149222</v>
      </c>
      <c r="B336" t="s">
        <v>1646</v>
      </c>
      <c r="C336" t="s">
        <v>149</v>
      </c>
      <c r="D336" t="n">
        <v>37</v>
      </c>
      <c r="E336" t="n">
        <v>53.9</v>
      </c>
      <c r="F336" t="str">
        <f>=IF(E336&gt;=50,1,0)</f>
      </c>
      <c r="G336" s="11" t="str">
        <f>=1/(1+EXP(-($K$4+$K$5*D336)))</f>
      </c>
      <c r="H336" s="11" t="str">
        <f>=F336*LN(G336)+(1-F336)*LN(1-G336)</f>
      </c>
    </row>
    <row r="337">
      <c r="A337" t="n">
        <v>149231</v>
      </c>
      <c r="B337" t="s">
        <v>1648</v>
      </c>
      <c r="C337" t="s">
        <v>149</v>
      </c>
      <c r="D337" t="n">
        <v>32</v>
      </c>
      <c r="E337" t="n">
        <v>53</v>
      </c>
      <c r="F337" t="str">
        <f>=IF(E337&gt;=50,1,0)</f>
      </c>
      <c r="G337" s="11" t="str">
        <f>=1/(1+EXP(-($K$4+$K$5*D337)))</f>
      </c>
      <c r="H337" s="11" t="str">
        <f>=F337*LN(G337)+(1-F337)*LN(1-G337)</f>
      </c>
    </row>
    <row r="338">
      <c r="A338" t="n">
        <v>149505</v>
      </c>
      <c r="B338" t="s">
        <v>1654</v>
      </c>
      <c r="C338" t="s">
        <v>163</v>
      </c>
      <c r="D338" t="n">
        <v>33</v>
      </c>
      <c r="E338" t="n">
        <v>63.9</v>
      </c>
      <c r="F338" t="str">
        <f>=IF(E338&gt;=50,1,0)</f>
      </c>
      <c r="G338" s="11" t="str">
        <f>=1/(1+EXP(-($K$4+$K$5*D338)))</f>
      </c>
      <c r="H338" s="11" t="str">
        <f>=F338*LN(G338)+(1-F338)*LN(1-G338)</f>
      </c>
    </row>
    <row r="339">
      <c r="A339" t="n">
        <v>149514</v>
      </c>
      <c r="B339" t="s">
        <v>1656</v>
      </c>
      <c r="C339" t="s">
        <v>163</v>
      </c>
      <c r="D339" t="n">
        <v>33</v>
      </c>
      <c r="E339" t="n">
        <v>45.7</v>
      </c>
      <c r="F339" t="str">
        <f>=IF(E339&gt;=50,1,0)</f>
      </c>
      <c r="G339" s="11" t="str">
        <f>=1/(1+EXP(-($K$4+$K$5*D339)))</f>
      </c>
      <c r="H339" s="11" t="str">
        <f>=F339*LN(G339)+(1-F339)*LN(1-G339)</f>
      </c>
    </row>
    <row r="340">
      <c r="A340" t="n">
        <v>149772</v>
      </c>
      <c r="B340" t="s">
        <v>1666</v>
      </c>
      <c r="C340" t="s">
        <v>149</v>
      </c>
      <c r="D340" t="n">
        <v>28</v>
      </c>
      <c r="E340" t="n">
        <v>44.8</v>
      </c>
      <c r="F340" t="str">
        <f>=IF(E340&gt;=50,1,0)</f>
      </c>
      <c r="G340" s="11" t="str">
        <f>=1/(1+EXP(-($K$4+$K$5*D340)))</f>
      </c>
      <c r="H340" s="11" t="str">
        <f>=F340*LN(G340)+(1-F340)*LN(1-G340)</f>
      </c>
    </row>
    <row r="341">
      <c r="A341" t="n">
        <v>149781</v>
      </c>
      <c r="B341" t="s">
        <v>1668</v>
      </c>
      <c r="C341" t="s">
        <v>163</v>
      </c>
      <c r="D341" t="n">
        <v>20</v>
      </c>
      <c r="E341" t="n">
        <v>86.6</v>
      </c>
      <c r="F341" t="str">
        <f>=IF(E341&gt;=50,1,0)</f>
      </c>
      <c r="G341" s="11" t="str">
        <f>=1/(1+EXP(-($K$4+$K$5*D341)))</f>
      </c>
      <c r="H341" s="11" t="str">
        <f>=F341*LN(G341)+(1-F341)*LN(1-G341)</f>
      </c>
    </row>
    <row r="342">
      <c r="A342" t="n">
        <v>150066</v>
      </c>
      <c r="B342" t="s">
        <v>1672</v>
      </c>
      <c r="C342" t="s">
        <v>163</v>
      </c>
      <c r="D342" t="n">
        <v>36</v>
      </c>
      <c r="E342" t="n">
        <v>49.4</v>
      </c>
      <c r="F342" t="str">
        <f>=IF(E342&gt;=50,1,0)</f>
      </c>
      <c r="G342" s="11" t="str">
        <f>=1/(1+EXP(-($K$4+$K$5*D342)))</f>
      </c>
      <c r="H342" s="11" t="str">
        <f>=F342*LN(G342)+(1-F342)*LN(1-G342)</f>
      </c>
    </row>
    <row r="343">
      <c r="A343" t="n">
        <v>150136</v>
      </c>
      <c r="B343" t="s">
        <v>1674</v>
      </c>
      <c r="C343" t="s">
        <v>149</v>
      </c>
      <c r="D343" t="n">
        <v>34</v>
      </c>
      <c r="E343" t="n">
        <v>62.7</v>
      </c>
      <c r="F343" t="str">
        <f>=IF(E343&gt;=50,1,0)</f>
      </c>
      <c r="G343" s="11" t="str">
        <f>=1/(1+EXP(-($K$4+$K$5*D343)))</f>
      </c>
      <c r="H343" s="11" t="str">
        <f>=F343*LN(G343)+(1-F343)*LN(1-G343)</f>
      </c>
    </row>
    <row r="344">
      <c r="A344" t="n">
        <v>150145</v>
      </c>
      <c r="B344" t="s">
        <v>1676</v>
      </c>
      <c r="C344" t="s">
        <v>163</v>
      </c>
      <c r="D344" t="n">
        <v>35</v>
      </c>
      <c r="E344" t="n">
        <v>56.7</v>
      </c>
      <c r="F344" t="str">
        <f>=IF(E344&gt;=50,1,0)</f>
      </c>
      <c r="G344" s="11" t="str">
        <f>=1/(1+EXP(-($K$4+$K$5*D344)))</f>
      </c>
      <c r="H344" s="11" t="str">
        <f>=F344*LN(G344)+(1-F344)*LN(1-G344)</f>
      </c>
    </row>
    <row r="345">
      <c r="A345" t="n">
        <v>150163</v>
      </c>
      <c r="B345" t="s">
        <v>1678</v>
      </c>
      <c r="C345" t="s">
        <v>163</v>
      </c>
      <c r="D345" t="n">
        <v>14</v>
      </c>
      <c r="E345" t="n">
        <v>78.6</v>
      </c>
      <c r="F345" t="str">
        <f>=IF(E345&gt;=50,1,0)</f>
      </c>
      <c r="G345" s="11" t="str">
        <f>=1/(1+EXP(-($K$4+$K$5*D345)))</f>
      </c>
      <c r="H345" s="11" t="str">
        <f>=F345*LN(G345)+(1-F345)*LN(1-G345)</f>
      </c>
    </row>
    <row r="346">
      <c r="A346" t="n">
        <v>150172</v>
      </c>
      <c r="B346" t="s">
        <v>1680</v>
      </c>
      <c r="C346" t="s">
        <v>163</v>
      </c>
      <c r="D346" t="n">
        <v>48</v>
      </c>
      <c r="E346" t="n">
        <v>30.9</v>
      </c>
      <c r="F346" t="str">
        <f>=IF(E346&gt;=50,1,0)</f>
      </c>
      <c r="G346" s="11" t="str">
        <f>=1/(1+EXP(-($K$4+$K$5*D346)))</f>
      </c>
      <c r="H346" s="11" t="str">
        <f>=F346*LN(G346)+(1-F346)*LN(1-G346)</f>
      </c>
    </row>
    <row r="347">
      <c r="A347" t="n">
        <v>150400</v>
      </c>
      <c r="B347" t="s">
        <v>1689</v>
      </c>
      <c r="C347" t="s">
        <v>163</v>
      </c>
      <c r="D347" t="n">
        <v>16</v>
      </c>
      <c r="E347" t="n">
        <v>80</v>
      </c>
      <c r="F347" t="str">
        <f>=IF(E347&gt;=50,1,0)</f>
      </c>
      <c r="G347" s="11" t="str">
        <f>=1/(1+EXP(-($K$4+$K$5*D347)))</f>
      </c>
      <c r="H347" s="11" t="str">
        <f>=F347*LN(G347)+(1-F347)*LN(1-G347)</f>
      </c>
    </row>
    <row r="348">
      <c r="A348" t="n">
        <v>150455</v>
      </c>
      <c r="B348" t="s">
        <v>1693</v>
      </c>
      <c r="C348" t="s">
        <v>163</v>
      </c>
      <c r="D348" t="n">
        <v>25</v>
      </c>
      <c r="E348" t="n">
        <v>67.9</v>
      </c>
      <c r="F348" t="str">
        <f>=IF(E348&gt;=50,1,0)</f>
      </c>
      <c r="G348" s="11" t="str">
        <f>=1/(1+EXP(-($K$4+$K$5*D348)))</f>
      </c>
      <c r="H348" s="11" t="str">
        <f>=F348*LN(G348)+(1-F348)*LN(1-G348)</f>
      </c>
    </row>
    <row r="349">
      <c r="A349" t="n">
        <v>150534</v>
      </c>
      <c r="B349" t="s">
        <v>1694</v>
      </c>
      <c r="C349" t="s">
        <v>163</v>
      </c>
      <c r="D349" t="n">
        <v>23</v>
      </c>
      <c r="E349" t="n">
        <v>71.1</v>
      </c>
      <c r="F349" t="str">
        <f>=IF(E349&gt;=50,1,0)</f>
      </c>
      <c r="G349" s="11" t="str">
        <f>=1/(1+EXP(-($K$4+$K$5*D349)))</f>
      </c>
      <c r="H349" s="11" t="str">
        <f>=F349*LN(G349)+(1-F349)*LN(1-G349)</f>
      </c>
    </row>
    <row r="350">
      <c r="A350" t="n">
        <v>150604</v>
      </c>
      <c r="B350" t="s">
        <v>1696</v>
      </c>
      <c r="C350" t="s">
        <v>163</v>
      </c>
      <c r="D350" t="n">
        <v>39</v>
      </c>
      <c r="E350" t="n">
        <v>63.4</v>
      </c>
      <c r="F350" t="str">
        <f>=IF(E350&gt;=50,1,0)</f>
      </c>
      <c r="G350" s="11" t="str">
        <f>=1/(1+EXP(-($K$4+$K$5*D350)))</f>
      </c>
      <c r="H350" s="11" t="str">
        <f>=F350*LN(G350)+(1-F350)*LN(1-G350)</f>
      </c>
    </row>
    <row r="351">
      <c r="A351" t="n">
        <v>150668</v>
      </c>
      <c r="B351" t="s">
        <v>1698</v>
      </c>
      <c r="C351" t="s">
        <v>163</v>
      </c>
      <c r="D351" t="n">
        <v>37</v>
      </c>
      <c r="E351" t="n">
        <v>60.5</v>
      </c>
      <c r="F351" t="str">
        <f>=IF(E351&gt;=50,1,0)</f>
      </c>
      <c r="G351" s="11" t="str">
        <f>=1/(1+EXP(-($K$4+$K$5*D351)))</f>
      </c>
      <c r="H351" s="11" t="str">
        <f>=F351*LN(G351)+(1-F351)*LN(1-G351)</f>
      </c>
    </row>
    <row r="352">
      <c r="A352" t="n">
        <v>150677</v>
      </c>
      <c r="B352" t="s">
        <v>1700</v>
      </c>
      <c r="C352" t="s">
        <v>163</v>
      </c>
      <c r="D352" t="n">
        <v>29</v>
      </c>
      <c r="E352" t="n">
        <v>69.5</v>
      </c>
      <c r="F352" t="str">
        <f>=IF(E352&gt;=50,1,0)</f>
      </c>
      <c r="G352" s="11" t="str">
        <f>=1/(1+EXP(-($K$4+$K$5*D352)))</f>
      </c>
      <c r="H352" s="11" t="str">
        <f>=F352*LN(G352)+(1-F352)*LN(1-G352)</f>
      </c>
    </row>
    <row r="353">
      <c r="A353" t="n">
        <v>150756</v>
      </c>
      <c r="B353" t="s">
        <v>1702</v>
      </c>
      <c r="C353" t="s">
        <v>163</v>
      </c>
      <c r="D353" t="n">
        <v>26</v>
      </c>
      <c r="E353" t="n">
        <v>63.6</v>
      </c>
      <c r="F353" t="str">
        <f>=IF(E353&gt;=50,1,0)</f>
      </c>
      <c r="G353" s="11" t="str">
        <f>=1/(1+EXP(-($K$4+$K$5*D353)))</f>
      </c>
      <c r="H353" s="11" t="str">
        <f>=F353*LN(G353)+(1-F353)*LN(1-G353)</f>
      </c>
    </row>
    <row r="354">
      <c r="A354" t="n">
        <v>150774</v>
      </c>
      <c r="B354" t="s">
        <v>1706</v>
      </c>
      <c r="C354" t="s">
        <v>163</v>
      </c>
      <c r="D354" t="n">
        <v>29</v>
      </c>
      <c r="E354" t="n">
        <v>26.8</v>
      </c>
      <c r="F354" t="str">
        <f>=IF(E354&gt;=50,1,0)</f>
      </c>
      <c r="G354" s="11" t="str">
        <f>=1/(1+EXP(-($K$4+$K$5*D354)))</f>
      </c>
      <c r="H354" s="11" t="str">
        <f>=F354*LN(G354)+(1-F354)*LN(1-G354)</f>
      </c>
    </row>
    <row r="355">
      <c r="A355" t="n">
        <v>150941</v>
      </c>
      <c r="B355" t="s">
        <v>1709</v>
      </c>
      <c r="C355" t="s">
        <v>163</v>
      </c>
      <c r="D355" t="n">
        <v>29</v>
      </c>
      <c r="E355" t="n">
        <v>68.2</v>
      </c>
      <c r="F355" t="str">
        <f>=IF(E355&gt;=50,1,0)</f>
      </c>
      <c r="G355" s="11" t="str">
        <f>=1/(1+EXP(-($K$4+$K$5*D355)))</f>
      </c>
      <c r="H355" s="11" t="str">
        <f>=F355*LN(G355)+(1-F355)*LN(1-G355)</f>
      </c>
    </row>
    <row r="356">
      <c r="A356" t="n">
        <v>151102</v>
      </c>
      <c r="B356" t="s">
        <v>1712</v>
      </c>
      <c r="C356" t="s">
        <v>149</v>
      </c>
      <c r="D356" t="n">
        <v>23</v>
      </c>
      <c r="E356" t="n">
        <v>32.1</v>
      </c>
      <c r="F356" t="str">
        <f>=IF(E356&gt;=50,1,0)</f>
      </c>
      <c r="G356" s="11" t="str">
        <f>=1/(1+EXP(-($K$4+$K$5*D356)))</f>
      </c>
      <c r="H356" s="11" t="str">
        <f>=F356*LN(G356)+(1-F356)*LN(1-G356)</f>
      </c>
    </row>
    <row r="357">
      <c r="A357" t="n">
        <v>151111</v>
      </c>
      <c r="B357" t="s">
        <v>1713</v>
      </c>
      <c r="C357" t="s">
        <v>149</v>
      </c>
      <c r="D357" t="n">
        <v>36</v>
      </c>
      <c r="E357" t="n">
        <v>53.8</v>
      </c>
      <c r="F357" t="str">
        <f>=IF(E357&gt;=50,1,0)</f>
      </c>
      <c r="G357" s="11" t="str">
        <f>=1/(1+EXP(-($K$4+$K$5*D357)))</f>
      </c>
      <c r="H357" s="11" t="str">
        <f>=F357*LN(G357)+(1-F357)*LN(1-G357)</f>
      </c>
    </row>
    <row r="358">
      <c r="A358" t="n">
        <v>151263</v>
      </c>
      <c r="B358" t="s">
        <v>1714</v>
      </c>
      <c r="C358" t="s">
        <v>163</v>
      </c>
      <c r="D358" t="n">
        <v>36</v>
      </c>
      <c r="E358" t="n">
        <v>55.6</v>
      </c>
      <c r="F358" t="str">
        <f>=IF(E358&gt;=50,1,0)</f>
      </c>
      <c r="G358" s="11" t="str">
        <f>=1/(1+EXP(-($K$4+$K$5*D358)))</f>
      </c>
      <c r="H358" s="11" t="str">
        <f>=F358*LN(G358)+(1-F358)*LN(1-G358)</f>
      </c>
    </row>
    <row r="359">
      <c r="A359" t="n">
        <v>151290</v>
      </c>
      <c r="B359" t="s">
        <v>1715</v>
      </c>
      <c r="C359" t="s">
        <v>163</v>
      </c>
      <c r="D359" t="n">
        <v>34</v>
      </c>
      <c r="E359" t="n">
        <v>35.5</v>
      </c>
      <c r="F359" t="str">
        <f>=IF(E359&gt;=50,1,0)</f>
      </c>
      <c r="G359" s="11" t="str">
        <f>=1/(1+EXP(-($K$4+$K$5*D359)))</f>
      </c>
      <c r="H359" s="11" t="str">
        <f>=F359*LN(G359)+(1-F359)*LN(1-G359)</f>
      </c>
    </row>
    <row r="360">
      <c r="A360" t="n">
        <v>151306</v>
      </c>
      <c r="B360" t="s">
        <v>1716</v>
      </c>
      <c r="C360" t="s">
        <v>149</v>
      </c>
      <c r="D360" t="n">
        <v>22</v>
      </c>
      <c r="E360" t="n">
        <v>51.8</v>
      </c>
      <c r="F360" t="str">
        <f>=IF(E360&gt;=50,1,0)</f>
      </c>
      <c r="G360" s="11" t="str">
        <f>=1/(1+EXP(-($K$4+$K$5*D360)))</f>
      </c>
      <c r="H360" s="11" t="str">
        <f>=F360*LN(G360)+(1-F360)*LN(1-G360)</f>
      </c>
    </row>
    <row r="361">
      <c r="A361" t="n">
        <v>151324</v>
      </c>
      <c r="B361" t="s">
        <v>1717</v>
      </c>
      <c r="C361" t="s">
        <v>149</v>
      </c>
      <c r="D361" t="n">
        <v>39</v>
      </c>
      <c r="E361" t="n">
        <v>41.1</v>
      </c>
      <c r="F361" t="str">
        <f>=IF(E361&gt;=50,1,0)</f>
      </c>
      <c r="G361" s="11" t="str">
        <f>=1/(1+EXP(-($K$4+$K$5*D361)))</f>
      </c>
      <c r="H361" s="11" t="str">
        <f>=F361*LN(G361)+(1-F361)*LN(1-G361)</f>
      </c>
    </row>
    <row r="362">
      <c r="A362" t="n">
        <v>151333</v>
      </c>
      <c r="B362" t="s">
        <v>1718</v>
      </c>
      <c r="C362" t="s">
        <v>149</v>
      </c>
      <c r="D362" t="n">
        <v>35</v>
      </c>
      <c r="E362" t="n">
        <v>44</v>
      </c>
      <c r="F362" t="str">
        <f>=IF(E362&gt;=50,1,0)</f>
      </c>
      <c r="G362" s="11" t="str">
        <f>=1/(1+EXP(-($K$4+$K$5*D362)))</f>
      </c>
      <c r="H362" s="11" t="str">
        <f>=F362*LN(G362)+(1-F362)*LN(1-G362)</f>
      </c>
    </row>
    <row r="363">
      <c r="A363" t="n">
        <v>151342</v>
      </c>
      <c r="B363" t="s">
        <v>1720</v>
      </c>
      <c r="C363" t="s">
        <v>149</v>
      </c>
      <c r="D363" t="n">
        <v>41</v>
      </c>
      <c r="E363" t="n">
        <v>36.2</v>
      </c>
      <c r="F363" t="str">
        <f>=IF(E363&gt;=50,1,0)</f>
      </c>
      <c r="G363" s="11" t="str">
        <f>=1/(1+EXP(-($K$4+$K$5*D363)))</f>
      </c>
      <c r="H363" s="11" t="str">
        <f>=F363*LN(G363)+(1-F363)*LN(1-G363)</f>
      </c>
    </row>
    <row r="364">
      <c r="A364" t="n">
        <v>151351</v>
      </c>
      <c r="B364" t="s">
        <v>1722</v>
      </c>
      <c r="C364" t="s">
        <v>149</v>
      </c>
      <c r="D364" t="n">
        <v>17</v>
      </c>
      <c r="E364" t="n">
        <v>81.2</v>
      </c>
      <c r="F364" t="str">
        <f>=IF(E364&gt;=50,1,0)</f>
      </c>
      <c r="G364" s="11" t="str">
        <f>=1/(1+EXP(-($K$4+$K$5*D364)))</f>
      </c>
      <c r="H364" s="11" t="str">
        <f>=F364*LN(G364)+(1-F364)*LN(1-G364)</f>
      </c>
    </row>
    <row r="365">
      <c r="A365" t="n">
        <v>151360</v>
      </c>
      <c r="B365" t="s">
        <v>1723</v>
      </c>
      <c r="C365" t="s">
        <v>149</v>
      </c>
      <c r="D365" t="n">
        <v>43</v>
      </c>
      <c r="E365" t="n">
        <v>36.3</v>
      </c>
      <c r="F365" t="str">
        <f>=IF(E365&gt;=50,1,0)</f>
      </c>
      <c r="G365" s="11" t="str">
        <f>=1/(1+EXP(-($K$4+$K$5*D365)))</f>
      </c>
      <c r="H365" s="11" t="str">
        <f>=F365*LN(G365)+(1-F365)*LN(1-G365)</f>
      </c>
    </row>
    <row r="366">
      <c r="A366" t="n">
        <v>151379</v>
      </c>
      <c r="B366" t="s">
        <v>1725</v>
      </c>
      <c r="C366" t="s">
        <v>149</v>
      </c>
      <c r="D366" t="n">
        <v>34</v>
      </c>
      <c r="E366" t="n">
        <v>33.2</v>
      </c>
      <c r="F366" t="str">
        <f>=IF(E366&gt;=50,1,0)</f>
      </c>
      <c r="G366" s="11" t="str">
        <f>=1/(1+EXP(-($K$4+$K$5*D366)))</f>
      </c>
      <c r="H366" s="11" t="str">
        <f>=F366*LN(G366)+(1-F366)*LN(1-G366)</f>
      </c>
    </row>
    <row r="367">
      <c r="A367" t="n">
        <v>151388</v>
      </c>
      <c r="B367" t="s">
        <v>1727</v>
      </c>
      <c r="C367" t="s">
        <v>149</v>
      </c>
      <c r="D367" t="n">
        <v>34</v>
      </c>
      <c r="E367" t="n">
        <v>45.4</v>
      </c>
      <c r="F367" t="str">
        <f>=IF(E367&gt;=50,1,0)</f>
      </c>
      <c r="G367" s="11" t="str">
        <f>=1/(1+EXP(-($K$4+$K$5*D367)))</f>
      </c>
      <c r="H367" s="11" t="str">
        <f>=F367*LN(G367)+(1-F367)*LN(1-G367)</f>
      </c>
    </row>
    <row r="368">
      <c r="A368" t="n">
        <v>151777</v>
      </c>
      <c r="B368" t="s">
        <v>1734</v>
      </c>
      <c r="C368" t="s">
        <v>163</v>
      </c>
      <c r="D368" t="n">
        <v>44</v>
      </c>
      <c r="E368" t="n">
        <v>44.8</v>
      </c>
      <c r="F368" t="str">
        <f>=IF(E368&gt;=50,1,0)</f>
      </c>
      <c r="G368" s="11" t="str">
        <f>=1/(1+EXP(-($K$4+$K$5*D368)))</f>
      </c>
      <c r="H368" s="11" t="str">
        <f>=F368*LN(G368)+(1-F368)*LN(1-G368)</f>
      </c>
    </row>
    <row r="369">
      <c r="A369" t="n">
        <v>151786</v>
      </c>
      <c r="B369" t="s">
        <v>1736</v>
      </c>
      <c r="C369" t="s">
        <v>163</v>
      </c>
      <c r="D369" t="n">
        <v>23</v>
      </c>
      <c r="E369" t="n">
        <v>60.9</v>
      </c>
      <c r="F369" t="str">
        <f>=IF(E369&gt;=50,1,0)</f>
      </c>
      <c r="G369" s="11" t="str">
        <f>=1/(1+EXP(-($K$4+$K$5*D369)))</f>
      </c>
      <c r="H369" s="11" t="str">
        <f>=F369*LN(G369)+(1-F369)*LN(1-G369)</f>
      </c>
    </row>
    <row r="370">
      <c r="A370" t="n">
        <v>151801</v>
      </c>
      <c r="B370" t="s">
        <v>1737</v>
      </c>
      <c r="C370" t="s">
        <v>163</v>
      </c>
      <c r="D370" t="n">
        <v>25</v>
      </c>
      <c r="E370" t="n">
        <v>65.6</v>
      </c>
      <c r="F370" t="str">
        <f>=IF(E370&gt;=50,1,0)</f>
      </c>
      <c r="G370" s="11" t="str">
        <f>=1/(1+EXP(-($K$4+$K$5*D370)))</f>
      </c>
      <c r="H370" s="11" t="str">
        <f>=F370*LN(G370)+(1-F370)*LN(1-G370)</f>
      </c>
    </row>
    <row r="371">
      <c r="A371" t="n">
        <v>152080</v>
      </c>
      <c r="B371" t="s">
        <v>1746</v>
      </c>
      <c r="C371" t="s">
        <v>163</v>
      </c>
      <c r="D371" t="n">
        <v>12</v>
      </c>
      <c r="E371" t="n">
        <v>96.8</v>
      </c>
      <c r="F371" t="str">
        <f>=IF(E371&gt;=50,1,0)</f>
      </c>
      <c r="G371" s="11" t="str">
        <f>=1/(1+EXP(-($K$4+$K$5*D371)))</f>
      </c>
      <c r="H371" s="11" t="str">
        <f>=F371*LN(G371)+(1-F371)*LN(1-G371)</f>
      </c>
    </row>
    <row r="372">
      <c r="A372" t="n">
        <v>152099</v>
      </c>
      <c r="B372" t="s">
        <v>1747</v>
      </c>
      <c r="C372" t="s">
        <v>163</v>
      </c>
      <c r="D372" t="n">
        <v>32</v>
      </c>
      <c r="E372" t="n">
        <v>68.4</v>
      </c>
      <c r="F372" t="str">
        <f>=IF(E372&gt;=50,1,0)</f>
      </c>
      <c r="G372" s="11" t="str">
        <f>=1/(1+EXP(-($K$4+$K$5*D372)))</f>
      </c>
      <c r="H372" s="11" t="str">
        <f>=F372*LN(G372)+(1-F372)*LN(1-G372)</f>
      </c>
    </row>
    <row r="373">
      <c r="A373" t="n">
        <v>152318</v>
      </c>
      <c r="B373" t="s">
        <v>1752</v>
      </c>
      <c r="C373" t="s">
        <v>163</v>
      </c>
      <c r="D373" t="n">
        <v>12</v>
      </c>
      <c r="E373" t="n">
        <v>81.7</v>
      </c>
      <c r="F373" t="str">
        <f>=IF(E373&gt;=50,1,0)</f>
      </c>
      <c r="G373" s="11" t="str">
        <f>=1/(1+EXP(-($K$4+$K$5*D373)))</f>
      </c>
      <c r="H373" s="11" t="str">
        <f>=F373*LN(G373)+(1-F373)*LN(1-G373)</f>
      </c>
    </row>
    <row r="374">
      <c r="A374" t="n">
        <v>152336</v>
      </c>
      <c r="B374" t="s">
        <v>1753</v>
      </c>
      <c r="C374" t="s">
        <v>163</v>
      </c>
      <c r="D374" t="n">
        <v>43</v>
      </c>
      <c r="E374" t="n">
        <v>59.9</v>
      </c>
      <c r="F374" t="str">
        <f>=IF(E374&gt;=50,1,0)</f>
      </c>
      <c r="G374" s="11" t="str">
        <f>=1/(1+EXP(-($K$4+$K$5*D374)))</f>
      </c>
      <c r="H374" s="11" t="str">
        <f>=F374*LN(G374)+(1-F374)*LN(1-G374)</f>
      </c>
    </row>
    <row r="375">
      <c r="A375" t="n">
        <v>152381</v>
      </c>
      <c r="B375" t="s">
        <v>1754</v>
      </c>
      <c r="C375" t="s">
        <v>163</v>
      </c>
      <c r="D375" t="n">
        <v>51</v>
      </c>
      <c r="E375" t="n">
        <v>52.7</v>
      </c>
      <c r="F375" t="str">
        <f>=IF(E375&gt;=50,1,0)</f>
      </c>
      <c r="G375" s="11" t="str">
        <f>=1/(1+EXP(-($K$4+$K$5*D375)))</f>
      </c>
      <c r="H375" s="11" t="str">
        <f>=F375*LN(G375)+(1-F375)*LN(1-G375)</f>
      </c>
    </row>
    <row r="376">
      <c r="A376" t="n">
        <v>152390</v>
      </c>
      <c r="B376" t="s">
        <v>1756</v>
      </c>
      <c r="C376" t="s">
        <v>163</v>
      </c>
      <c r="D376" t="n">
        <v>24</v>
      </c>
      <c r="E376" t="n">
        <v>76.5</v>
      </c>
      <c r="F376" t="str">
        <f>=IF(E376&gt;=50,1,0)</f>
      </c>
      <c r="G376" s="11" t="str">
        <f>=1/(1+EXP(-($K$4+$K$5*D376)))</f>
      </c>
      <c r="H376" s="11" t="str">
        <f>=F376*LN(G376)+(1-F376)*LN(1-G376)</f>
      </c>
    </row>
    <row r="377">
      <c r="A377" t="n">
        <v>152530</v>
      </c>
      <c r="B377" t="s">
        <v>1760</v>
      </c>
      <c r="C377" t="s">
        <v>163</v>
      </c>
      <c r="D377" t="n">
        <v>13</v>
      </c>
      <c r="E377" t="n">
        <v>76.6</v>
      </c>
      <c r="F377" t="str">
        <f>=IF(E377&gt;=50,1,0)</f>
      </c>
      <c r="G377" s="11" t="str">
        <f>=1/(1+EXP(-($K$4+$K$5*D377)))</f>
      </c>
      <c r="H377" s="11" t="str">
        <f>=F377*LN(G377)+(1-F377)*LN(1-G377)</f>
      </c>
    </row>
    <row r="378">
      <c r="A378" t="n">
        <v>152567</v>
      </c>
      <c r="B378" t="s">
        <v>1761</v>
      </c>
      <c r="C378" t="s">
        <v>163</v>
      </c>
      <c r="D378" t="n">
        <v>16</v>
      </c>
      <c r="E378" t="n">
        <v>66.6</v>
      </c>
      <c r="F378" t="str">
        <f>=IF(E378&gt;=50,1,0)</f>
      </c>
      <c r="G378" s="11" t="str">
        <f>=1/(1+EXP(-($K$4+$K$5*D378)))</f>
      </c>
      <c r="H378" s="11" t="str">
        <f>=F378*LN(G378)+(1-F378)*LN(1-G378)</f>
      </c>
    </row>
    <row r="379">
      <c r="A379" t="n">
        <v>152600</v>
      </c>
      <c r="B379" t="s">
        <v>1763</v>
      </c>
      <c r="C379" t="s">
        <v>163</v>
      </c>
      <c r="D379" t="n">
        <v>26</v>
      </c>
      <c r="E379" t="n">
        <v>67</v>
      </c>
      <c r="F379" t="str">
        <f>=IF(E379&gt;=50,1,0)</f>
      </c>
      <c r="G379" s="11" t="str">
        <f>=1/(1+EXP(-($K$4+$K$5*D379)))</f>
      </c>
      <c r="H379" s="11" t="str">
        <f>=F379*LN(G379)+(1-F379)*LN(1-G379)</f>
      </c>
    </row>
    <row r="380">
      <c r="A380" t="n">
        <v>152637</v>
      </c>
      <c r="B380" t="s">
        <v>1766</v>
      </c>
      <c r="C380" t="s">
        <v>149</v>
      </c>
      <c r="D380" t="n">
        <v>9</v>
      </c>
      <c r="E380" t="n">
        <v>29.4</v>
      </c>
      <c r="F380" t="str">
        <f>=IF(E380&gt;=50,1,0)</f>
      </c>
      <c r="G380" s="11" t="str">
        <f>=1/(1+EXP(-($K$4+$K$5*D380)))</f>
      </c>
      <c r="H380" s="11" t="str">
        <f>=F380*LN(G380)+(1-F380)*LN(1-G380)</f>
      </c>
    </row>
    <row r="381">
      <c r="A381" t="n">
        <v>152673</v>
      </c>
      <c r="B381" t="s">
        <v>1767</v>
      </c>
      <c r="C381" t="s">
        <v>163</v>
      </c>
      <c r="D381" t="n">
        <v>23</v>
      </c>
      <c r="E381" t="n">
        <v>77.1</v>
      </c>
      <c r="F381" t="str">
        <f>=IF(E381&gt;=50,1,0)</f>
      </c>
      <c r="G381" s="11" t="str">
        <f>=1/(1+EXP(-($K$4+$K$5*D381)))</f>
      </c>
      <c r="H381" s="11" t="str">
        <f>=F381*LN(G381)+(1-F381)*LN(1-G381)</f>
      </c>
    </row>
    <row r="382">
      <c r="A382" t="n">
        <v>152992</v>
      </c>
      <c r="B382" t="s">
        <v>1772</v>
      </c>
      <c r="C382" t="s">
        <v>163</v>
      </c>
      <c r="D382" t="n">
        <v>30</v>
      </c>
      <c r="E382" t="n">
        <v>49.4</v>
      </c>
      <c r="F382" t="str">
        <f>=IF(E382&gt;=50,1,0)</f>
      </c>
      <c r="G382" s="11" t="str">
        <f>=1/(1+EXP(-($K$4+$K$5*D382)))</f>
      </c>
      <c r="H382" s="11" t="str">
        <f>=F382*LN(G382)+(1-F382)*LN(1-G382)</f>
      </c>
    </row>
    <row r="383">
      <c r="A383" t="n">
        <v>153001</v>
      </c>
      <c r="B383" t="s">
        <v>1774</v>
      </c>
      <c r="C383" t="s">
        <v>163</v>
      </c>
      <c r="D383" t="n">
        <v>43</v>
      </c>
      <c r="E383" t="n">
        <v>47.3</v>
      </c>
      <c r="F383" t="str">
        <f>=IF(E383&gt;=50,1,0)</f>
      </c>
      <c r="G383" s="11" t="str">
        <f>=1/(1+EXP(-($K$4+$K$5*D383)))</f>
      </c>
      <c r="H383" s="11" t="str">
        <f>=F383*LN(G383)+(1-F383)*LN(1-G383)</f>
      </c>
    </row>
    <row r="384">
      <c r="A384" t="n">
        <v>153108</v>
      </c>
      <c r="B384" t="s">
        <v>1780</v>
      </c>
      <c r="C384" t="s">
        <v>163</v>
      </c>
      <c r="D384" t="n">
        <v>21</v>
      </c>
      <c r="E384" t="n">
        <v>69.2</v>
      </c>
      <c r="F384" t="str">
        <f>=IF(E384&gt;=50,1,0)</f>
      </c>
      <c r="G384" s="11" t="str">
        <f>=1/(1+EXP(-($K$4+$K$5*D384)))</f>
      </c>
      <c r="H384" s="11" t="str">
        <f>=F384*LN(G384)+(1-F384)*LN(1-G384)</f>
      </c>
    </row>
    <row r="385">
      <c r="A385" t="n">
        <v>153126</v>
      </c>
      <c r="B385" t="s">
        <v>1782</v>
      </c>
      <c r="C385" t="s">
        <v>163</v>
      </c>
      <c r="D385" t="n">
        <v>36</v>
      </c>
      <c r="E385" t="n">
        <v>54.9</v>
      </c>
      <c r="F385" t="str">
        <f>=IF(E385&gt;=50,1,0)</f>
      </c>
      <c r="G385" s="11" t="str">
        <f>=1/(1+EXP(-($K$4+$K$5*D385)))</f>
      </c>
      <c r="H385" s="11" t="str">
        <f>=F385*LN(G385)+(1-F385)*LN(1-G385)</f>
      </c>
    </row>
    <row r="386">
      <c r="A386" t="n">
        <v>153144</v>
      </c>
      <c r="B386" t="s">
        <v>1783</v>
      </c>
      <c r="C386" t="s">
        <v>163</v>
      </c>
      <c r="D386" t="n">
        <v>36</v>
      </c>
      <c r="E386" t="n">
        <v>59</v>
      </c>
      <c r="F386" t="str">
        <f>=IF(E386&gt;=50,1,0)</f>
      </c>
      <c r="G386" s="11" t="str">
        <f>=1/(1+EXP(-($K$4+$K$5*D386)))</f>
      </c>
      <c r="H386" s="11" t="str">
        <f>=F386*LN(G386)+(1-F386)*LN(1-G386)</f>
      </c>
    </row>
    <row r="387">
      <c r="A387" t="n">
        <v>153162</v>
      </c>
      <c r="B387" t="s">
        <v>1784</v>
      </c>
      <c r="C387" t="s">
        <v>163</v>
      </c>
      <c r="D387" t="n">
        <v>29</v>
      </c>
      <c r="E387" t="n">
        <v>71.7</v>
      </c>
      <c r="F387" t="str">
        <f>=IF(E387&gt;=50,1,0)</f>
      </c>
      <c r="G387" s="11" t="str">
        <f>=1/(1+EXP(-($K$4+$K$5*D387)))</f>
      </c>
      <c r="H387" s="11" t="str">
        <f>=F387*LN(G387)+(1-F387)*LN(1-G387)</f>
      </c>
    </row>
    <row r="388">
      <c r="A388" t="n">
        <v>153250</v>
      </c>
      <c r="B388" t="s">
        <v>1789</v>
      </c>
      <c r="C388" t="s">
        <v>163</v>
      </c>
      <c r="D388" t="n">
        <v>18</v>
      </c>
      <c r="E388" t="n">
        <v>67.2</v>
      </c>
      <c r="F388" t="str">
        <f>=IF(E388&gt;=50,1,0)</f>
      </c>
      <c r="G388" s="11" t="str">
        <f>=1/(1+EXP(-($K$4+$K$5*D388)))</f>
      </c>
      <c r="H388" s="11" t="str">
        <f>=F388*LN(G388)+(1-F388)*LN(1-G388)</f>
      </c>
    </row>
    <row r="389">
      <c r="A389" t="n">
        <v>153269</v>
      </c>
      <c r="B389" t="s">
        <v>1791</v>
      </c>
      <c r="C389" t="s">
        <v>163</v>
      </c>
      <c r="D389" t="n">
        <v>21</v>
      </c>
      <c r="E389" t="n">
        <v>76.6</v>
      </c>
      <c r="F389" t="str">
        <f>=IF(E389&gt;=50,1,0)</f>
      </c>
      <c r="G389" s="11" t="str">
        <f>=1/(1+EXP(-($K$4+$K$5*D389)))</f>
      </c>
      <c r="H389" s="11" t="str">
        <f>=F389*LN(G389)+(1-F389)*LN(1-G389)</f>
      </c>
    </row>
    <row r="390">
      <c r="A390" t="n">
        <v>153278</v>
      </c>
      <c r="B390" t="s">
        <v>1793</v>
      </c>
      <c r="C390" t="s">
        <v>163</v>
      </c>
      <c r="D390" t="n">
        <v>40</v>
      </c>
      <c r="E390" t="n">
        <v>41.1</v>
      </c>
      <c r="F390" t="str">
        <f>=IF(E390&gt;=50,1,0)</f>
      </c>
      <c r="G390" s="11" t="str">
        <f>=1/(1+EXP(-($K$4+$K$5*D390)))</f>
      </c>
      <c r="H390" s="11" t="str">
        <f>=F390*LN(G390)+(1-F390)*LN(1-G390)</f>
      </c>
    </row>
    <row r="391">
      <c r="A391" t="n">
        <v>153302</v>
      </c>
      <c r="B391" t="s">
        <v>1796</v>
      </c>
      <c r="C391" t="s">
        <v>163</v>
      </c>
      <c r="D391" t="n">
        <v>40</v>
      </c>
      <c r="E391" t="n">
        <v>40.7</v>
      </c>
      <c r="F391" t="str">
        <f>=IF(E391&gt;=50,1,0)</f>
      </c>
      <c r="G391" s="11" t="str">
        <f>=1/(1+EXP(-($K$4+$K$5*D391)))</f>
      </c>
      <c r="H391" s="11" t="str">
        <f>=F391*LN(G391)+(1-F391)*LN(1-G391)</f>
      </c>
    </row>
    <row r="392">
      <c r="A392" t="n">
        <v>153320</v>
      </c>
      <c r="B392" t="s">
        <v>1799</v>
      </c>
      <c r="C392" t="s">
        <v>163</v>
      </c>
      <c r="D392" t="n">
        <v>37</v>
      </c>
      <c r="E392" t="n">
        <v>48</v>
      </c>
      <c r="F392" t="str">
        <f>=IF(E392&gt;=50,1,0)</f>
      </c>
      <c r="G392" s="11" t="str">
        <f>=1/(1+EXP(-($K$4+$K$5*D392)))</f>
      </c>
      <c r="H392" s="11" t="str">
        <f>=F392*LN(G392)+(1-F392)*LN(1-G392)</f>
      </c>
    </row>
    <row r="393">
      <c r="A393" t="n">
        <v>153366</v>
      </c>
      <c r="B393" t="s">
        <v>1800</v>
      </c>
      <c r="C393" t="s">
        <v>163</v>
      </c>
      <c r="D393" t="n">
        <v>45</v>
      </c>
      <c r="E393" t="n">
        <v>38.3</v>
      </c>
      <c r="F393" t="str">
        <f>=IF(E393&gt;=50,1,0)</f>
      </c>
      <c r="G393" s="11" t="str">
        <f>=1/(1+EXP(-($K$4+$K$5*D393)))</f>
      </c>
      <c r="H393" s="11" t="str">
        <f>=F393*LN(G393)+(1-F393)*LN(1-G393)</f>
      </c>
    </row>
    <row r="394">
      <c r="A394" t="n">
        <v>153375</v>
      </c>
      <c r="B394" t="s">
        <v>1802</v>
      </c>
      <c r="C394" t="s">
        <v>163</v>
      </c>
      <c r="D394" t="n">
        <v>38</v>
      </c>
      <c r="E394" t="n">
        <v>55.8</v>
      </c>
      <c r="F394" t="str">
        <f>=IF(E394&gt;=50,1,0)</f>
      </c>
      <c r="G394" s="11" t="str">
        <f>=1/(1+EXP(-($K$4+$K$5*D394)))</f>
      </c>
      <c r="H394" s="11" t="str">
        <f>=F394*LN(G394)+(1-F394)*LN(1-G394)</f>
      </c>
    </row>
    <row r="395">
      <c r="A395" t="n">
        <v>153384</v>
      </c>
      <c r="B395" t="s">
        <v>1803</v>
      </c>
      <c r="C395" t="s">
        <v>163</v>
      </c>
      <c r="D395" t="n">
        <v>17</v>
      </c>
      <c r="E395" t="n">
        <v>87.5</v>
      </c>
      <c r="F395" t="str">
        <f>=IF(E395&gt;=50,1,0)</f>
      </c>
      <c r="G395" s="11" t="str">
        <f>=1/(1+EXP(-($K$4+$K$5*D395)))</f>
      </c>
      <c r="H395" s="11" t="str">
        <f>=F395*LN(G395)+(1-F395)*LN(1-G395)</f>
      </c>
    </row>
    <row r="396">
      <c r="A396" t="n">
        <v>153603</v>
      </c>
      <c r="B396" t="s">
        <v>1817</v>
      </c>
      <c r="C396" t="s">
        <v>149</v>
      </c>
      <c r="D396" t="n">
        <v>18</v>
      </c>
      <c r="E396" t="n">
        <v>75.5</v>
      </c>
      <c r="F396" t="str">
        <f>=IF(E396&gt;=50,1,0)</f>
      </c>
      <c r="G396" s="11" t="str">
        <f>=1/(1+EXP(-($K$4+$K$5*D396)))</f>
      </c>
      <c r="H396" s="11" t="str">
        <f>=F396*LN(G396)+(1-F396)*LN(1-G396)</f>
      </c>
    </row>
    <row r="397">
      <c r="A397" t="n">
        <v>153658</v>
      </c>
      <c r="B397" t="s">
        <v>1821</v>
      </c>
      <c r="C397" t="s">
        <v>149</v>
      </c>
      <c r="D397" t="n">
        <v>18</v>
      </c>
      <c r="E397" t="n">
        <v>73.1</v>
      </c>
      <c r="F397" t="str">
        <f>=IF(E397&gt;=50,1,0)</f>
      </c>
      <c r="G397" s="11" t="str">
        <f>=1/(1+EXP(-($K$4+$K$5*D397)))</f>
      </c>
      <c r="H397" s="11" t="str">
        <f>=F397*LN(G397)+(1-F397)*LN(1-G397)</f>
      </c>
    </row>
    <row r="398">
      <c r="A398" t="n">
        <v>153825</v>
      </c>
      <c r="B398" t="s">
        <v>1831</v>
      </c>
      <c r="C398" t="s">
        <v>163</v>
      </c>
      <c r="D398" t="n">
        <v>25</v>
      </c>
      <c r="E398" t="n">
        <v>69.9</v>
      </c>
      <c r="F398" t="str">
        <f>=IF(E398&gt;=50,1,0)</f>
      </c>
      <c r="G398" s="11" t="str">
        <f>=1/(1+EXP(-($K$4+$K$5*D398)))</f>
      </c>
      <c r="H398" s="11" t="str">
        <f>=F398*LN(G398)+(1-F398)*LN(1-G398)</f>
      </c>
    </row>
    <row r="399">
      <c r="A399" t="n">
        <v>153834</v>
      </c>
      <c r="B399" t="s">
        <v>1832</v>
      </c>
      <c r="C399" t="s">
        <v>163</v>
      </c>
      <c r="D399" t="n">
        <v>19</v>
      </c>
      <c r="E399" t="n">
        <v>75</v>
      </c>
      <c r="F399" t="str">
        <f>=IF(E399&gt;=50,1,0)</f>
      </c>
      <c r="G399" s="11" t="str">
        <f>=1/(1+EXP(-($K$4+$K$5*D399)))</f>
      </c>
      <c r="H399" s="11" t="str">
        <f>=F399*LN(G399)+(1-F399)*LN(1-G399)</f>
      </c>
    </row>
    <row r="400">
      <c r="A400" t="n">
        <v>154004</v>
      </c>
      <c r="B400" t="s">
        <v>1838</v>
      </c>
      <c r="C400" t="s">
        <v>163</v>
      </c>
      <c r="D400" t="n">
        <v>32</v>
      </c>
      <c r="E400" t="n">
        <v>52.8</v>
      </c>
      <c r="F400" t="str">
        <f>=IF(E400&gt;=50,1,0)</f>
      </c>
      <c r="G400" s="11" t="str">
        <f>=1/(1+EXP(-($K$4+$K$5*D400)))</f>
      </c>
      <c r="H400" s="11" t="str">
        <f>=F400*LN(G400)+(1-F400)*LN(1-G400)</f>
      </c>
    </row>
    <row r="401">
      <c r="A401" t="n">
        <v>154013</v>
      </c>
      <c r="B401" t="s">
        <v>1839</v>
      </c>
      <c r="C401" t="s">
        <v>163</v>
      </c>
      <c r="D401" t="n">
        <v>26</v>
      </c>
      <c r="E401" t="n">
        <v>55.9</v>
      </c>
      <c r="F401" t="str">
        <f>=IF(E401&gt;=50,1,0)</f>
      </c>
      <c r="G401" s="11" t="str">
        <f>=1/(1+EXP(-($K$4+$K$5*D401)))</f>
      </c>
      <c r="H401" s="11" t="str">
        <f>=F401*LN(G401)+(1-F401)*LN(1-G401)</f>
      </c>
    </row>
    <row r="402">
      <c r="A402" t="n">
        <v>154022</v>
      </c>
      <c r="B402" t="s">
        <v>1840</v>
      </c>
      <c r="C402" t="s">
        <v>189</v>
      </c>
      <c r="D402" t="n">
        <v>31</v>
      </c>
      <c r="E402" t="n">
        <v>8.4</v>
      </c>
      <c r="F402" t="str">
        <f>=IF(E402&gt;=50,1,0)</f>
      </c>
      <c r="G402" s="11" t="str">
        <f>=1/(1+EXP(-($K$4+$K$5*D402)))</f>
      </c>
      <c r="H402" s="11" t="str">
        <f>=F402*LN(G402)+(1-F402)*LN(1-G402)</f>
      </c>
    </row>
    <row r="403">
      <c r="A403" t="n">
        <v>154095</v>
      </c>
      <c r="B403" t="s">
        <v>1842</v>
      </c>
      <c r="C403" t="s">
        <v>149</v>
      </c>
      <c r="D403" t="n">
        <v>24</v>
      </c>
      <c r="E403" t="n">
        <v>68.9</v>
      </c>
      <c r="F403" t="str">
        <f>=IF(E403&gt;=50,1,0)</f>
      </c>
      <c r="G403" s="11" t="str">
        <f>=1/(1+EXP(-($K$4+$K$5*D403)))</f>
      </c>
      <c r="H403" s="11" t="str">
        <f>=F403*LN(G403)+(1-F403)*LN(1-G403)</f>
      </c>
    </row>
    <row r="404">
      <c r="A404" t="n">
        <v>154101</v>
      </c>
      <c r="B404" t="s">
        <v>1843</v>
      </c>
      <c r="C404" t="s">
        <v>163</v>
      </c>
      <c r="D404" t="n">
        <v>23</v>
      </c>
      <c r="E404" t="n">
        <v>63.6</v>
      </c>
      <c r="F404" t="str">
        <f>=IF(E404&gt;=50,1,0)</f>
      </c>
      <c r="G404" s="11" t="str">
        <f>=1/(1+EXP(-($K$4+$K$5*D404)))</f>
      </c>
      <c r="H404" s="11" t="str">
        <f>=F404*LN(G404)+(1-F404)*LN(1-G404)</f>
      </c>
    </row>
    <row r="405">
      <c r="A405" t="n">
        <v>154235</v>
      </c>
      <c r="B405" t="s">
        <v>1853</v>
      </c>
      <c r="C405" t="s">
        <v>163</v>
      </c>
      <c r="D405" t="n">
        <v>28</v>
      </c>
      <c r="E405" t="n">
        <v>62.8</v>
      </c>
      <c r="F405" t="str">
        <f>=IF(E405&gt;=50,1,0)</f>
      </c>
      <c r="G405" s="11" t="str">
        <f>=1/(1+EXP(-($K$4+$K$5*D405)))</f>
      </c>
      <c r="H405" s="11" t="str">
        <f>=F405*LN(G405)+(1-F405)*LN(1-G405)</f>
      </c>
    </row>
    <row r="406">
      <c r="A406" t="n">
        <v>154350</v>
      </c>
      <c r="B406" t="s">
        <v>1856</v>
      </c>
      <c r="C406" t="s">
        <v>163</v>
      </c>
      <c r="D406" t="n">
        <v>33</v>
      </c>
      <c r="E406" t="n">
        <v>65.7</v>
      </c>
      <c r="F406" t="str">
        <f>=IF(E406&gt;=50,1,0)</f>
      </c>
      <c r="G406" s="11" t="str">
        <f>=1/(1+EXP(-($K$4+$K$5*D406)))</f>
      </c>
      <c r="H406" s="11" t="str">
        <f>=F406*LN(G406)+(1-F406)*LN(1-G406)</f>
      </c>
    </row>
    <row r="407">
      <c r="A407" t="n">
        <v>154493</v>
      </c>
      <c r="B407" t="s">
        <v>1865</v>
      </c>
      <c r="C407" t="s">
        <v>163</v>
      </c>
      <c r="D407" t="n">
        <v>33</v>
      </c>
      <c r="E407" t="n">
        <v>42.1</v>
      </c>
      <c r="F407" t="str">
        <f>=IF(E407&gt;=50,1,0)</f>
      </c>
      <c r="G407" s="11" t="str">
        <f>=1/(1+EXP(-($K$4+$K$5*D407)))</f>
      </c>
      <c r="H407" s="11" t="str">
        <f>=F407*LN(G407)+(1-F407)*LN(1-G407)</f>
      </c>
    </row>
    <row r="408">
      <c r="A408" t="n">
        <v>154518</v>
      </c>
      <c r="B408" t="s">
        <v>1867</v>
      </c>
      <c r="C408" t="s">
        <v>189</v>
      </c>
      <c r="D408" t="n">
        <v>34</v>
      </c>
      <c r="E408" t="n">
        <v>25</v>
      </c>
      <c r="F408" t="str">
        <f>=IF(E408&gt;=50,1,0)</f>
      </c>
      <c r="G408" s="11" t="str">
        <f>=1/(1+EXP(-($K$4+$K$5*D408)))</f>
      </c>
      <c r="H408" s="11" t="str">
        <f>=F408*LN(G408)+(1-F408)*LN(1-G408)</f>
      </c>
    </row>
    <row r="409">
      <c r="A409" t="n">
        <v>154527</v>
      </c>
      <c r="B409" t="s">
        <v>1869</v>
      </c>
      <c r="C409" t="s">
        <v>163</v>
      </c>
      <c r="D409" t="n">
        <v>21</v>
      </c>
      <c r="E409" t="n">
        <v>66.8</v>
      </c>
      <c r="F409" t="str">
        <f>=IF(E409&gt;=50,1,0)</f>
      </c>
      <c r="G409" s="11" t="str">
        <f>=1/(1+EXP(-($K$4+$K$5*D409)))</f>
      </c>
      <c r="H409" s="11" t="str">
        <f>=F409*LN(G409)+(1-F409)*LN(1-G409)</f>
      </c>
    </row>
    <row r="410">
      <c r="A410" t="n">
        <v>154590</v>
      </c>
      <c r="B410" t="s">
        <v>1874</v>
      </c>
      <c r="C410" t="s">
        <v>163</v>
      </c>
      <c r="D410" t="n">
        <v>46</v>
      </c>
      <c r="E410" t="n">
        <v>29.2</v>
      </c>
      <c r="F410" t="str">
        <f>=IF(E410&gt;=50,1,0)</f>
      </c>
      <c r="G410" s="11" t="str">
        <f>=1/(1+EXP(-($K$4+$K$5*D410)))</f>
      </c>
      <c r="H410" s="11" t="str">
        <f>=F410*LN(G410)+(1-F410)*LN(1-G410)</f>
      </c>
    </row>
    <row r="411">
      <c r="A411" t="n">
        <v>154688</v>
      </c>
      <c r="B411" t="s">
        <v>1879</v>
      </c>
      <c r="C411" t="s">
        <v>163</v>
      </c>
      <c r="D411" t="n">
        <v>24</v>
      </c>
      <c r="E411" t="n">
        <v>59.4</v>
      </c>
      <c r="F411" t="str">
        <f>=IF(E411&gt;=50,1,0)</f>
      </c>
      <c r="G411" s="11" t="str">
        <f>=1/(1+EXP(-($K$4+$K$5*D411)))</f>
      </c>
      <c r="H411" s="11" t="str">
        <f>=F411*LN(G411)+(1-F411)*LN(1-G411)</f>
      </c>
    </row>
    <row r="412">
      <c r="A412" t="n">
        <v>154712</v>
      </c>
      <c r="B412" t="s">
        <v>1883</v>
      </c>
      <c r="C412" t="s">
        <v>163</v>
      </c>
      <c r="D412" t="n">
        <v>16</v>
      </c>
      <c r="E412" t="n">
        <v>65.1</v>
      </c>
      <c r="F412" t="str">
        <f>=IF(E412&gt;=50,1,0)</f>
      </c>
      <c r="G412" s="11" t="str">
        <f>=1/(1+EXP(-($K$4+$K$5*D412)))</f>
      </c>
      <c r="H412" s="11" t="str">
        <f>=F412*LN(G412)+(1-F412)*LN(1-G412)</f>
      </c>
    </row>
    <row r="413">
      <c r="A413" t="n">
        <v>154721</v>
      </c>
      <c r="B413" t="s">
        <v>1885</v>
      </c>
      <c r="C413" t="s">
        <v>163</v>
      </c>
      <c r="D413" t="n">
        <v>43</v>
      </c>
      <c r="E413" t="n">
        <v>28.7</v>
      </c>
      <c r="F413" t="str">
        <f>=IF(E413&gt;=50,1,0)</f>
      </c>
      <c r="G413" s="11" t="str">
        <f>=1/(1+EXP(-($K$4+$K$5*D413)))</f>
      </c>
      <c r="H413" s="11" t="str">
        <f>=F413*LN(G413)+(1-F413)*LN(1-G413)</f>
      </c>
    </row>
    <row r="414">
      <c r="A414" t="n">
        <v>154749</v>
      </c>
      <c r="B414" t="s">
        <v>1887</v>
      </c>
      <c r="C414" t="s">
        <v>163</v>
      </c>
      <c r="D414" t="n">
        <v>39</v>
      </c>
      <c r="E414" t="n">
        <v>43.1</v>
      </c>
      <c r="F414" t="str">
        <f>=IF(E414&gt;=50,1,0)</f>
      </c>
      <c r="G414" s="11" t="str">
        <f>=1/(1+EXP(-($K$4+$K$5*D414)))</f>
      </c>
      <c r="H414" s="11" t="str">
        <f>=F414*LN(G414)+(1-F414)*LN(1-G414)</f>
      </c>
    </row>
    <row r="415">
      <c r="A415" t="n">
        <v>154855</v>
      </c>
      <c r="B415" t="s">
        <v>1890</v>
      </c>
      <c r="C415" t="s">
        <v>163</v>
      </c>
      <c r="D415" t="n">
        <v>43</v>
      </c>
      <c r="E415" t="n">
        <v>25.7</v>
      </c>
      <c r="F415" t="str">
        <f>=IF(E415&gt;=50,1,0)</f>
      </c>
      <c r="G415" s="11" t="str">
        <f>=1/(1+EXP(-($K$4+$K$5*D415)))</f>
      </c>
      <c r="H415" s="11" t="str">
        <f>=F415*LN(G415)+(1-F415)*LN(1-G415)</f>
      </c>
    </row>
    <row r="416">
      <c r="A416" t="n">
        <v>155025</v>
      </c>
      <c r="B416" t="s">
        <v>1904</v>
      </c>
      <c r="C416" t="s">
        <v>149</v>
      </c>
      <c r="D416" t="n">
        <v>34</v>
      </c>
      <c r="E416" t="n">
        <v>54.3</v>
      </c>
      <c r="F416" t="str">
        <f>=IF(E416&gt;=50,1,0)</f>
      </c>
      <c r="G416" s="11" t="str">
        <f>=1/(1+EXP(-($K$4+$K$5*D416)))</f>
      </c>
      <c r="H416" s="11" t="str">
        <f>=F416*LN(G416)+(1-F416)*LN(1-G416)</f>
      </c>
    </row>
    <row r="417">
      <c r="A417" t="n">
        <v>155061</v>
      </c>
      <c r="B417" t="s">
        <v>1907</v>
      </c>
      <c r="C417" t="s">
        <v>149</v>
      </c>
      <c r="D417" t="n">
        <v>22</v>
      </c>
      <c r="E417" t="n">
        <v>48</v>
      </c>
      <c r="F417" t="str">
        <f>=IF(E417&gt;=50,1,0)</f>
      </c>
      <c r="G417" s="11" t="str">
        <f>=1/(1+EXP(-($K$4+$K$5*D417)))</f>
      </c>
      <c r="H417" s="11" t="str">
        <f>=F417*LN(G417)+(1-F417)*LN(1-G417)</f>
      </c>
    </row>
    <row r="418">
      <c r="A418" t="n">
        <v>155089</v>
      </c>
      <c r="B418" t="s">
        <v>1911</v>
      </c>
      <c r="C418" t="s">
        <v>163</v>
      </c>
      <c r="D418" t="n">
        <v>34</v>
      </c>
      <c r="E418" t="n">
        <v>61.5</v>
      </c>
      <c r="F418" t="str">
        <f>=IF(E418&gt;=50,1,0)</f>
      </c>
      <c r="G418" s="11" t="str">
        <f>=1/(1+EXP(-($K$4+$K$5*D418)))</f>
      </c>
      <c r="H418" s="11" t="str">
        <f>=F418*LN(G418)+(1-F418)*LN(1-G418)</f>
      </c>
    </row>
    <row r="419">
      <c r="A419" t="n">
        <v>155317</v>
      </c>
      <c r="B419" t="s">
        <v>1932</v>
      </c>
      <c r="C419" t="s">
        <v>149</v>
      </c>
      <c r="D419" t="n">
        <v>20</v>
      </c>
      <c r="E419" t="n">
        <v>68.8</v>
      </c>
      <c r="F419" t="str">
        <f>=IF(E419&gt;=50,1,0)</f>
      </c>
      <c r="G419" s="11" t="str">
        <f>=1/(1+EXP(-($K$4+$K$5*D419)))</f>
      </c>
      <c r="H419" s="11" t="str">
        <f>=F419*LN(G419)+(1-F419)*LN(1-G419)</f>
      </c>
    </row>
    <row r="420">
      <c r="A420" t="n">
        <v>155335</v>
      </c>
      <c r="B420" t="s">
        <v>1933</v>
      </c>
      <c r="C420" t="s">
        <v>163</v>
      </c>
      <c r="D420" t="n">
        <v>12</v>
      </c>
      <c r="E420" t="n">
        <v>54.6</v>
      </c>
      <c r="F420" t="str">
        <f>=IF(E420&gt;=50,1,0)</f>
      </c>
      <c r="G420" s="11" t="str">
        <f>=1/(1+EXP(-($K$4+$K$5*D420)))</f>
      </c>
      <c r="H420" s="11" t="str">
        <f>=F420*LN(G420)+(1-F420)*LN(1-G420)</f>
      </c>
    </row>
    <row r="421">
      <c r="A421" t="n">
        <v>155399</v>
      </c>
      <c r="B421" t="s">
        <v>1935</v>
      </c>
      <c r="C421" t="s">
        <v>149</v>
      </c>
      <c r="D421" t="n">
        <v>19</v>
      </c>
      <c r="E421" t="n">
        <v>70.4</v>
      </c>
      <c r="F421" t="str">
        <f>=IF(E421&gt;=50,1,0)</f>
      </c>
      <c r="G421" s="11" t="str">
        <f>=1/(1+EXP(-($K$4+$K$5*D421)))</f>
      </c>
      <c r="H421" s="11" t="str">
        <f>=F421*LN(G421)+(1-F421)*LN(1-G421)</f>
      </c>
    </row>
    <row r="422">
      <c r="A422" t="n">
        <v>155414</v>
      </c>
      <c r="B422" t="s">
        <v>1937</v>
      </c>
      <c r="C422" t="s">
        <v>163</v>
      </c>
      <c r="D422" t="n">
        <v>41</v>
      </c>
      <c r="E422" t="n">
        <v>38.5</v>
      </c>
      <c r="F422" t="str">
        <f>=IF(E422&gt;=50,1,0)</f>
      </c>
      <c r="G422" s="11" t="str">
        <f>=1/(1+EXP(-($K$4+$K$5*D422)))</f>
      </c>
      <c r="H422" s="11" t="str">
        <f>=F422*LN(G422)+(1-F422)*LN(1-G422)</f>
      </c>
    </row>
    <row r="423">
      <c r="A423" t="n">
        <v>155496</v>
      </c>
      <c r="B423" t="s">
        <v>1944</v>
      </c>
      <c r="C423" t="s">
        <v>163</v>
      </c>
      <c r="D423" t="n">
        <v>45</v>
      </c>
      <c r="E423" t="n">
        <v>41</v>
      </c>
      <c r="F423" t="str">
        <f>=IF(E423&gt;=50,1,0)</f>
      </c>
      <c r="G423" s="11" t="str">
        <f>=1/(1+EXP(-($K$4+$K$5*D423)))</f>
      </c>
      <c r="H423" s="11" t="str">
        <f>=F423*LN(G423)+(1-F423)*LN(1-G423)</f>
      </c>
    </row>
    <row r="424">
      <c r="A424" t="n">
        <v>155511</v>
      </c>
      <c r="B424" t="s">
        <v>1945</v>
      </c>
      <c r="C424" t="s">
        <v>163</v>
      </c>
      <c r="D424" t="n">
        <v>34</v>
      </c>
      <c r="E424" t="n">
        <v>52</v>
      </c>
      <c r="F424" t="str">
        <f>=IF(E424&gt;=50,1,0)</f>
      </c>
      <c r="G424" s="11" t="str">
        <f>=1/(1+EXP(-($K$4+$K$5*D424)))</f>
      </c>
      <c r="H424" s="11" t="str">
        <f>=F424*LN(G424)+(1-F424)*LN(1-G424)</f>
      </c>
    </row>
    <row r="425">
      <c r="A425" t="n">
        <v>155520</v>
      </c>
      <c r="B425" t="s">
        <v>1946</v>
      </c>
      <c r="C425" t="s">
        <v>163</v>
      </c>
      <c r="D425" t="n">
        <v>28</v>
      </c>
      <c r="E425" t="n">
        <v>45.7</v>
      </c>
      <c r="F425" t="str">
        <f>=IF(E425&gt;=50,1,0)</f>
      </c>
      <c r="G425" s="11" t="str">
        <f>=1/(1+EXP(-($K$4+$K$5*D425)))</f>
      </c>
      <c r="H425" s="11" t="str">
        <f>=F425*LN(G425)+(1-F425)*LN(1-G425)</f>
      </c>
    </row>
    <row r="426">
      <c r="A426" t="n">
        <v>155627</v>
      </c>
      <c r="B426" t="s">
        <v>1954</v>
      </c>
      <c r="C426" t="s">
        <v>163</v>
      </c>
      <c r="D426" t="n">
        <v>35</v>
      </c>
      <c r="E426" t="n">
        <v>28.7</v>
      </c>
      <c r="F426" t="str">
        <f>=IF(E426&gt;=50,1,0)</f>
      </c>
      <c r="G426" s="11" t="str">
        <f>=1/(1+EXP(-($K$4+$K$5*D426)))</f>
      </c>
      <c r="H426" s="11" t="str">
        <f>=F426*LN(G426)+(1-F426)*LN(1-G426)</f>
      </c>
    </row>
    <row r="427">
      <c r="A427" t="n">
        <v>155681</v>
      </c>
      <c r="B427" t="s">
        <v>1957</v>
      </c>
      <c r="C427" t="s">
        <v>149</v>
      </c>
      <c r="D427" t="n">
        <v>32</v>
      </c>
      <c r="E427" t="n">
        <v>53.9</v>
      </c>
      <c r="F427" t="str">
        <f>=IF(E427&gt;=50,1,0)</f>
      </c>
      <c r="G427" s="11" t="str">
        <f>=1/(1+EXP(-($K$4+$K$5*D427)))</f>
      </c>
      <c r="H427" s="11" t="str">
        <f>=F427*LN(G427)+(1-F427)*LN(1-G427)</f>
      </c>
    </row>
    <row r="428">
      <c r="A428" t="n">
        <v>155812</v>
      </c>
      <c r="B428" t="s">
        <v>1960</v>
      </c>
      <c r="C428" t="s">
        <v>163</v>
      </c>
      <c r="D428" t="n">
        <v>37</v>
      </c>
      <c r="E428" t="n">
        <v>44.1</v>
      </c>
      <c r="F428" t="str">
        <f>=IF(E428&gt;=50,1,0)</f>
      </c>
      <c r="G428" s="11" t="str">
        <f>=1/(1+EXP(-($K$4+$K$5*D428)))</f>
      </c>
      <c r="H428" s="11" t="str">
        <f>=F428*LN(G428)+(1-F428)*LN(1-G428)</f>
      </c>
    </row>
    <row r="429">
      <c r="A429" t="n">
        <v>155900</v>
      </c>
      <c r="B429" t="s">
        <v>865</v>
      </c>
      <c r="C429" t="s">
        <v>163</v>
      </c>
      <c r="D429" t="n">
        <v>39</v>
      </c>
      <c r="E429" t="n">
        <v>33.5</v>
      </c>
      <c r="F429" t="str">
        <f>=IF(E429&gt;=50,1,0)</f>
      </c>
      <c r="G429" s="11" t="str">
        <f>=1/(1+EXP(-($K$4+$K$5*D429)))</f>
      </c>
      <c r="H429" s="11" t="str">
        <f>=F429*LN(G429)+(1-F429)*LN(1-G429)</f>
      </c>
    </row>
    <row r="430">
      <c r="A430" t="n">
        <v>155937</v>
      </c>
      <c r="B430" t="s">
        <v>1966</v>
      </c>
      <c r="C430" t="s">
        <v>163</v>
      </c>
      <c r="D430" t="n">
        <v>32</v>
      </c>
      <c r="E430" t="n">
        <v>29</v>
      </c>
      <c r="F430" t="str">
        <f>=IF(E430&gt;=50,1,0)</f>
      </c>
      <c r="G430" s="11" t="str">
        <f>=1/(1+EXP(-($K$4+$K$5*D430)))</f>
      </c>
      <c r="H430" s="11" t="str">
        <f>=F430*LN(G430)+(1-F430)*LN(1-G430)</f>
      </c>
    </row>
    <row r="431">
      <c r="A431" t="n">
        <v>155973</v>
      </c>
      <c r="B431" t="s">
        <v>1967</v>
      </c>
      <c r="C431" t="s">
        <v>163</v>
      </c>
      <c r="D431" t="n">
        <v>38</v>
      </c>
      <c r="E431" t="n">
        <v>32.9</v>
      </c>
      <c r="F431" t="str">
        <f>=IF(E431&gt;=50,1,0)</f>
      </c>
      <c r="G431" s="11" t="str">
        <f>=1/(1+EXP(-($K$4+$K$5*D431)))</f>
      </c>
      <c r="H431" s="11" t="str">
        <f>=F431*LN(G431)+(1-F431)*LN(1-G431)</f>
      </c>
    </row>
    <row r="432">
      <c r="A432" t="n">
        <v>156082</v>
      </c>
      <c r="B432" t="s">
        <v>1969</v>
      </c>
      <c r="C432" t="s">
        <v>149</v>
      </c>
      <c r="D432" t="n">
        <v>31</v>
      </c>
      <c r="E432" t="n">
        <v>41.4</v>
      </c>
      <c r="F432" t="str">
        <f>=IF(E432&gt;=50,1,0)</f>
      </c>
      <c r="G432" s="11" t="str">
        <f>=1/(1+EXP(-($K$4+$K$5*D432)))</f>
      </c>
      <c r="H432" s="11" t="str">
        <f>=F432*LN(G432)+(1-F432)*LN(1-G432)</f>
      </c>
    </row>
    <row r="433">
      <c r="A433" t="n">
        <v>156125</v>
      </c>
      <c r="B433" t="s">
        <v>1971</v>
      </c>
      <c r="C433" t="s">
        <v>149</v>
      </c>
      <c r="D433" t="n">
        <v>30</v>
      </c>
      <c r="E433" t="n">
        <v>51.3</v>
      </c>
      <c r="F433" t="str">
        <f>=IF(E433&gt;=50,1,0)</f>
      </c>
      <c r="G433" s="11" t="str">
        <f>=1/(1+EXP(-($K$4+$K$5*D433)))</f>
      </c>
      <c r="H433" s="11" t="str">
        <f>=F433*LN(G433)+(1-F433)*LN(1-G433)</f>
      </c>
    </row>
    <row r="434">
      <c r="A434" t="n">
        <v>156189</v>
      </c>
      <c r="B434" t="s">
        <v>1973</v>
      </c>
      <c r="C434" t="s">
        <v>163</v>
      </c>
      <c r="D434" t="n">
        <v>56</v>
      </c>
      <c r="E434" t="n">
        <v>26.4</v>
      </c>
      <c r="F434" t="str">
        <f>=IF(E434&gt;=50,1,0)</f>
      </c>
      <c r="G434" s="11" t="str">
        <f>=1/(1+EXP(-($K$4+$K$5*D434)))</f>
      </c>
      <c r="H434" s="11" t="str">
        <f>=F434*LN(G434)+(1-F434)*LN(1-G434)</f>
      </c>
    </row>
    <row r="435">
      <c r="A435" t="n">
        <v>156213</v>
      </c>
      <c r="B435" t="s">
        <v>1976</v>
      </c>
      <c r="C435" t="s">
        <v>163</v>
      </c>
      <c r="D435" t="n">
        <v>26</v>
      </c>
      <c r="E435" t="n">
        <v>65</v>
      </c>
      <c r="F435" t="str">
        <f>=IF(E435&gt;=50,1,0)</f>
      </c>
      <c r="G435" s="11" t="str">
        <f>=1/(1+EXP(-($K$4+$K$5*D435)))</f>
      </c>
      <c r="H435" s="11" t="str">
        <f>=F435*LN(G435)+(1-F435)*LN(1-G435)</f>
      </c>
    </row>
    <row r="436">
      <c r="A436" t="n">
        <v>156286</v>
      </c>
      <c r="B436" t="s">
        <v>1981</v>
      </c>
      <c r="C436" t="s">
        <v>163</v>
      </c>
      <c r="D436" t="n">
        <v>25</v>
      </c>
      <c r="E436" t="n">
        <v>67.7</v>
      </c>
      <c r="F436" t="str">
        <f>=IF(E436&gt;=50,1,0)</f>
      </c>
      <c r="G436" s="11" t="str">
        <f>=1/(1+EXP(-($K$4+$K$5*D436)))</f>
      </c>
      <c r="H436" s="11" t="str">
        <f>=F436*LN(G436)+(1-F436)*LN(1-G436)</f>
      </c>
    </row>
    <row r="437">
      <c r="A437" t="n">
        <v>156295</v>
      </c>
      <c r="B437" t="s">
        <v>1983</v>
      </c>
      <c r="C437" t="s">
        <v>163</v>
      </c>
      <c r="D437" t="n">
        <v>81</v>
      </c>
      <c r="E437" t="n">
        <v>62</v>
      </c>
      <c r="F437" t="str">
        <f>=IF(E437&gt;=50,1,0)</f>
      </c>
      <c r="G437" s="11" t="str">
        <f>=1/(1+EXP(-($K$4+$K$5*D437)))</f>
      </c>
      <c r="H437" s="11" t="str">
        <f>=F437*LN(G437)+(1-F437)*LN(1-G437)</f>
      </c>
    </row>
    <row r="438">
      <c r="A438" t="n">
        <v>156356</v>
      </c>
      <c r="B438" t="s">
        <v>1988</v>
      </c>
      <c r="C438" t="s">
        <v>163</v>
      </c>
      <c r="D438" t="n">
        <v>43</v>
      </c>
      <c r="E438" t="n">
        <v>44.8</v>
      </c>
      <c r="F438" t="str">
        <f>=IF(E438&gt;=50,1,0)</f>
      </c>
      <c r="G438" s="11" t="str">
        <f>=1/(1+EXP(-($K$4+$K$5*D438)))</f>
      </c>
      <c r="H438" s="11" t="str">
        <f>=F438*LN(G438)+(1-F438)*LN(1-G438)</f>
      </c>
    </row>
    <row r="439">
      <c r="A439" t="n">
        <v>156365</v>
      </c>
      <c r="B439" t="s">
        <v>1990</v>
      </c>
      <c r="C439" t="s">
        <v>163</v>
      </c>
      <c r="D439" t="n">
        <v>22</v>
      </c>
      <c r="E439" t="n">
        <v>46.2</v>
      </c>
      <c r="F439" t="str">
        <f>=IF(E439&gt;=50,1,0)</f>
      </c>
      <c r="G439" s="11" t="str">
        <f>=1/(1+EXP(-($K$4+$K$5*D439)))</f>
      </c>
      <c r="H439" s="11" t="str">
        <f>=F439*LN(G439)+(1-F439)*LN(1-G439)</f>
      </c>
    </row>
    <row r="440">
      <c r="A440" t="n">
        <v>156408</v>
      </c>
      <c r="B440" t="s">
        <v>1994</v>
      </c>
      <c r="C440" t="s">
        <v>163</v>
      </c>
      <c r="D440" t="n">
        <v>21</v>
      </c>
      <c r="E440" t="n">
        <v>85.3</v>
      </c>
      <c r="F440" t="str">
        <f>=IF(E440&gt;=50,1,0)</f>
      </c>
      <c r="G440" s="11" t="str">
        <f>=1/(1+EXP(-($K$4+$K$5*D440)))</f>
      </c>
      <c r="H440" s="11" t="str">
        <f>=F440*LN(G440)+(1-F440)*LN(1-G440)</f>
      </c>
    </row>
    <row r="441">
      <c r="A441" t="n">
        <v>156541</v>
      </c>
      <c r="B441" t="s">
        <v>1999</v>
      </c>
      <c r="C441" t="s">
        <v>163</v>
      </c>
      <c r="D441" t="n">
        <v>48</v>
      </c>
      <c r="E441" t="n">
        <v>44.4</v>
      </c>
      <c r="F441" t="str">
        <f>=IF(E441&gt;=50,1,0)</f>
      </c>
      <c r="G441" s="11" t="str">
        <f>=1/(1+EXP(-($K$4+$K$5*D441)))</f>
      </c>
      <c r="H441" s="11" t="str">
        <f>=F441*LN(G441)+(1-F441)*LN(1-G441)</f>
      </c>
    </row>
    <row r="442">
      <c r="A442" t="n">
        <v>156620</v>
      </c>
      <c r="B442" t="s">
        <v>2001</v>
      </c>
      <c r="C442" t="s">
        <v>149</v>
      </c>
      <c r="D442" t="n">
        <v>39</v>
      </c>
      <c r="E442" t="n">
        <v>55</v>
      </c>
      <c r="F442" t="str">
        <f>=IF(E442&gt;=50,1,0)</f>
      </c>
      <c r="G442" s="11" t="str">
        <f>=1/(1+EXP(-($K$4+$K$5*D442)))</f>
      </c>
      <c r="H442" s="11" t="str">
        <f>=F442*LN(G442)+(1-F442)*LN(1-G442)</f>
      </c>
    </row>
    <row r="443">
      <c r="A443" t="n">
        <v>156745</v>
      </c>
      <c r="B443" t="s">
        <v>2006</v>
      </c>
      <c r="C443" t="s">
        <v>163</v>
      </c>
      <c r="D443" t="n">
        <v>34</v>
      </c>
      <c r="E443" t="n">
        <v>47.5</v>
      </c>
      <c r="F443" t="str">
        <f>=IF(E443&gt;=50,1,0)</f>
      </c>
      <c r="G443" s="11" t="str">
        <f>=1/(1+EXP(-($K$4+$K$5*D443)))</f>
      </c>
      <c r="H443" s="11" t="str">
        <f>=F443*LN(G443)+(1-F443)*LN(1-G443)</f>
      </c>
    </row>
    <row r="444">
      <c r="A444" t="n">
        <v>157058</v>
      </c>
      <c r="B444" t="s">
        <v>2023</v>
      </c>
      <c r="C444" t="s">
        <v>149</v>
      </c>
      <c r="D444" t="n">
        <v>57</v>
      </c>
      <c r="E444" t="n">
        <v>28.4</v>
      </c>
      <c r="F444" t="str">
        <f>=IF(E444&gt;=50,1,0)</f>
      </c>
      <c r="G444" s="11" t="str">
        <f>=1/(1+EXP(-($K$4+$K$5*D444)))</f>
      </c>
      <c r="H444" s="11" t="str">
        <f>=F444*LN(G444)+(1-F444)*LN(1-G444)</f>
      </c>
    </row>
    <row r="445">
      <c r="A445" t="n">
        <v>157076</v>
      </c>
      <c r="B445" t="s">
        <v>2025</v>
      </c>
      <c r="C445" t="s">
        <v>163</v>
      </c>
      <c r="D445" t="n">
        <v>42</v>
      </c>
      <c r="E445" t="n">
        <v>48.7</v>
      </c>
      <c r="F445" t="str">
        <f>=IF(E445&gt;=50,1,0)</f>
      </c>
      <c r="G445" s="11" t="str">
        <f>=1/(1+EXP(-($K$4+$K$5*D445)))</f>
      </c>
      <c r="H445" s="11" t="str">
        <f>=F445*LN(G445)+(1-F445)*LN(1-G445)</f>
      </c>
    </row>
    <row r="446">
      <c r="A446" t="n">
        <v>157085</v>
      </c>
      <c r="B446" t="s">
        <v>2026</v>
      </c>
      <c r="C446" t="s">
        <v>149</v>
      </c>
      <c r="D446" t="n">
        <v>21</v>
      </c>
      <c r="E446" t="n">
        <v>69.7</v>
      </c>
      <c r="F446" t="str">
        <f>=IF(E446&gt;=50,1,0)</f>
      </c>
      <c r="G446" s="11" t="str">
        <f>=1/(1+EXP(-($K$4+$K$5*D446)))</f>
      </c>
      <c r="H446" s="11" t="str">
        <f>=F446*LN(G446)+(1-F446)*LN(1-G446)</f>
      </c>
    </row>
    <row r="447">
      <c r="A447" t="n">
        <v>157100</v>
      </c>
      <c r="B447" t="s">
        <v>2027</v>
      </c>
      <c r="C447" t="s">
        <v>163</v>
      </c>
      <c r="D447" t="n">
        <v>37</v>
      </c>
      <c r="E447" t="n">
        <v>33.8</v>
      </c>
      <c r="F447" t="str">
        <f>=IF(E447&gt;=50,1,0)</f>
      </c>
      <c r="G447" s="11" t="str">
        <f>=1/(1+EXP(-($K$4+$K$5*D447)))</f>
      </c>
      <c r="H447" s="11" t="str">
        <f>=F447*LN(G447)+(1-F447)*LN(1-G447)</f>
      </c>
    </row>
    <row r="448">
      <c r="A448" t="n">
        <v>157216</v>
      </c>
      <c r="B448" t="s">
        <v>2030</v>
      </c>
      <c r="C448" t="s">
        <v>163</v>
      </c>
      <c r="D448" t="n">
        <v>50</v>
      </c>
      <c r="E448" t="n">
        <v>38.1</v>
      </c>
      <c r="F448" t="str">
        <f>=IF(E448&gt;=50,1,0)</f>
      </c>
      <c r="G448" s="11" t="str">
        <f>=1/(1+EXP(-($K$4+$K$5*D448)))</f>
      </c>
      <c r="H448" s="11" t="str">
        <f>=F448*LN(G448)+(1-F448)*LN(1-G448)</f>
      </c>
    </row>
    <row r="449">
      <c r="A449" t="n">
        <v>157289</v>
      </c>
      <c r="B449" t="s">
        <v>2032</v>
      </c>
      <c r="C449" t="s">
        <v>149</v>
      </c>
      <c r="D449" t="n">
        <v>29</v>
      </c>
      <c r="E449" t="n">
        <v>60.6</v>
      </c>
      <c r="F449" t="str">
        <f>=IF(E449&gt;=50,1,0)</f>
      </c>
      <c r="G449" s="11" t="str">
        <f>=1/(1+EXP(-($K$4+$K$5*D449)))</f>
      </c>
      <c r="H449" s="11" t="str">
        <f>=F449*LN(G449)+(1-F449)*LN(1-G449)</f>
      </c>
    </row>
    <row r="450">
      <c r="A450" t="n">
        <v>157377</v>
      </c>
      <c r="B450" t="s">
        <v>2038</v>
      </c>
      <c r="C450" t="s">
        <v>163</v>
      </c>
      <c r="D450" t="n">
        <v>46</v>
      </c>
      <c r="E450" t="n">
        <v>45.5</v>
      </c>
      <c r="F450" t="str">
        <f>=IF(E450&gt;=50,1,0)</f>
      </c>
      <c r="G450" s="11" t="str">
        <f>=1/(1+EXP(-($K$4+$K$5*D450)))</f>
      </c>
      <c r="H450" s="11" t="str">
        <f>=F450*LN(G450)+(1-F450)*LN(1-G450)</f>
      </c>
    </row>
    <row r="451">
      <c r="A451" t="n">
        <v>157386</v>
      </c>
      <c r="B451" t="s">
        <v>2040</v>
      </c>
      <c r="C451" t="s">
        <v>149</v>
      </c>
      <c r="D451" t="n">
        <v>29</v>
      </c>
      <c r="E451" t="n">
        <v>49.3</v>
      </c>
      <c r="F451" t="str">
        <f>=IF(E451&gt;=50,1,0)</f>
      </c>
      <c r="G451" s="11" t="str">
        <f>=1/(1+EXP(-($K$4+$K$5*D451)))</f>
      </c>
      <c r="H451" s="11" t="str">
        <f>=F451*LN(G451)+(1-F451)*LN(1-G451)</f>
      </c>
    </row>
    <row r="452">
      <c r="A452" t="n">
        <v>157401</v>
      </c>
      <c r="B452" t="s">
        <v>2042</v>
      </c>
      <c r="C452" t="s">
        <v>149</v>
      </c>
      <c r="D452" t="n">
        <v>31</v>
      </c>
      <c r="E452" t="n">
        <v>62.9</v>
      </c>
      <c r="F452" t="str">
        <f>=IF(E452&gt;=50,1,0)</f>
      </c>
      <c r="G452" s="11" t="str">
        <f>=1/(1+EXP(-($K$4+$K$5*D452)))</f>
      </c>
      <c r="H452" s="11" t="str">
        <f>=F452*LN(G452)+(1-F452)*LN(1-G452)</f>
      </c>
    </row>
    <row r="453">
      <c r="A453" t="n">
        <v>157447</v>
      </c>
      <c r="B453" t="s">
        <v>2045</v>
      </c>
      <c r="C453" t="s">
        <v>149</v>
      </c>
      <c r="D453" t="n">
        <v>24</v>
      </c>
      <c r="E453" t="n">
        <v>49.5</v>
      </c>
      <c r="F453" t="str">
        <f>=IF(E453&gt;=50,1,0)</f>
      </c>
      <c r="G453" s="11" t="str">
        <f>=1/(1+EXP(-($K$4+$K$5*D453)))</f>
      </c>
      <c r="H453" s="11" t="str">
        <f>=F453*LN(G453)+(1-F453)*LN(1-G453)</f>
      </c>
    </row>
    <row r="454">
      <c r="A454" t="n">
        <v>157535</v>
      </c>
      <c r="B454" t="s">
        <v>2049</v>
      </c>
      <c r="C454" t="s">
        <v>163</v>
      </c>
      <c r="D454" t="n">
        <v>40</v>
      </c>
      <c r="E454" t="n">
        <v>41</v>
      </c>
      <c r="F454" t="str">
        <f>=IF(E454&gt;=50,1,0)</f>
      </c>
      <c r="G454" s="11" t="str">
        <f>=1/(1+EXP(-($K$4+$K$5*D454)))</f>
      </c>
      <c r="H454" s="11" t="str">
        <f>=F454*LN(G454)+(1-F454)*LN(1-G454)</f>
      </c>
    </row>
    <row r="455">
      <c r="A455" t="n">
        <v>157748</v>
      </c>
      <c r="B455" t="s">
        <v>2060</v>
      </c>
      <c r="C455" t="s">
        <v>163</v>
      </c>
      <c r="D455" t="n">
        <v>0</v>
      </c>
      <c r="E455" t="n">
        <v>41.1</v>
      </c>
      <c r="F455" t="str">
        <f>=IF(E455&gt;=50,1,0)</f>
      </c>
      <c r="G455" s="11" t="str">
        <f>=1/(1+EXP(-($K$4+$K$5*D455)))</f>
      </c>
      <c r="H455" s="11" t="str">
        <f>=F455*LN(G455)+(1-F455)*LN(1-G455)</f>
      </c>
    </row>
    <row r="456">
      <c r="A456" t="n">
        <v>157757</v>
      </c>
      <c r="B456" t="s">
        <v>2061</v>
      </c>
      <c r="C456" t="s">
        <v>163</v>
      </c>
      <c r="D456" t="n">
        <v>36</v>
      </c>
      <c r="E456" t="n">
        <v>57.3</v>
      </c>
      <c r="F456" t="str">
        <f>=IF(E456&gt;=50,1,0)</f>
      </c>
      <c r="G456" s="11" t="str">
        <f>=1/(1+EXP(-($K$4+$K$5*D456)))</f>
      </c>
      <c r="H456" s="11" t="str">
        <f>=F456*LN(G456)+(1-F456)*LN(1-G456)</f>
      </c>
    </row>
    <row r="457">
      <c r="A457" t="n">
        <v>157809</v>
      </c>
      <c r="B457" t="s">
        <v>2063</v>
      </c>
      <c r="C457" t="s">
        <v>163</v>
      </c>
      <c r="D457" t="n">
        <v>22</v>
      </c>
      <c r="E457" t="n">
        <v>39.8</v>
      </c>
      <c r="F457" t="str">
        <f>=IF(E457&gt;=50,1,0)</f>
      </c>
      <c r="G457" s="11" t="str">
        <f>=1/(1+EXP(-($K$4+$K$5*D457)))</f>
      </c>
      <c r="H457" s="11" t="str">
        <f>=F457*LN(G457)+(1-F457)*LN(1-G457)</f>
      </c>
    </row>
    <row r="458">
      <c r="A458" t="n">
        <v>157818</v>
      </c>
      <c r="B458" t="s">
        <v>2065</v>
      </c>
      <c r="C458" t="s">
        <v>163</v>
      </c>
      <c r="D458" t="n">
        <v>24</v>
      </c>
      <c r="E458" t="n">
        <v>69.8</v>
      </c>
      <c r="F458" t="str">
        <f>=IF(E458&gt;=50,1,0)</f>
      </c>
      <c r="G458" s="11" t="str">
        <f>=1/(1+EXP(-($K$4+$K$5*D458)))</f>
      </c>
      <c r="H458" s="11" t="str">
        <f>=F458*LN(G458)+(1-F458)*LN(1-G458)</f>
      </c>
    </row>
    <row r="459">
      <c r="A459" t="n">
        <v>157863</v>
      </c>
      <c r="B459" t="s">
        <v>2066</v>
      </c>
      <c r="C459" t="s">
        <v>163</v>
      </c>
      <c r="D459" t="n">
        <v>51</v>
      </c>
      <c r="E459" t="n">
        <v>36</v>
      </c>
      <c r="F459" t="str">
        <f>=IF(E459&gt;=50,1,0)</f>
      </c>
      <c r="G459" s="11" t="str">
        <f>=1/(1+EXP(-($K$4+$K$5*D459)))</f>
      </c>
      <c r="H459" s="11" t="str">
        <f>=F459*LN(G459)+(1-F459)*LN(1-G459)</f>
      </c>
    </row>
    <row r="460">
      <c r="A460" t="n">
        <v>157951</v>
      </c>
      <c r="B460" t="s">
        <v>2068</v>
      </c>
      <c r="C460" t="s">
        <v>149</v>
      </c>
      <c r="D460" t="n">
        <v>29</v>
      </c>
      <c r="E460" t="n">
        <v>56.1</v>
      </c>
      <c r="F460" t="str">
        <f>=IF(E460&gt;=50,1,0)</f>
      </c>
      <c r="G460" s="11" t="str">
        <f>=1/(1+EXP(-($K$4+$K$5*D460)))</f>
      </c>
      <c r="H460" s="11" t="str">
        <f>=F460*LN(G460)+(1-F460)*LN(1-G460)</f>
      </c>
    </row>
    <row r="461">
      <c r="A461" t="n">
        <v>158477</v>
      </c>
      <c r="B461" t="s">
        <v>2078</v>
      </c>
      <c r="C461" t="s">
        <v>163</v>
      </c>
      <c r="D461" t="n">
        <v>39</v>
      </c>
      <c r="E461" t="n">
        <v>59.3</v>
      </c>
      <c r="F461" t="str">
        <f>=IF(E461&gt;=50,1,0)</f>
      </c>
      <c r="G461" s="11" t="str">
        <f>=1/(1+EXP(-($K$4+$K$5*D461)))</f>
      </c>
      <c r="H461" s="11" t="str">
        <f>=F461*LN(G461)+(1-F461)*LN(1-G461)</f>
      </c>
    </row>
    <row r="462">
      <c r="A462" t="n">
        <v>158802</v>
      </c>
      <c r="B462" t="s">
        <v>2088</v>
      </c>
      <c r="C462" t="s">
        <v>163</v>
      </c>
      <c r="D462" t="n">
        <v>68</v>
      </c>
      <c r="E462" t="n">
        <v>45.1</v>
      </c>
      <c r="F462" t="str">
        <f>=IF(E462&gt;=50,1,0)</f>
      </c>
      <c r="G462" s="11" t="str">
        <f>=1/(1+EXP(-($K$4+$K$5*D462)))</f>
      </c>
      <c r="H462" s="11" t="str">
        <f>=F462*LN(G462)+(1-F462)*LN(1-G462)</f>
      </c>
    </row>
    <row r="463">
      <c r="A463" t="n">
        <v>159009</v>
      </c>
      <c r="B463" t="s">
        <v>2091</v>
      </c>
      <c r="C463" t="s">
        <v>149</v>
      </c>
      <c r="D463" t="n">
        <v>72</v>
      </c>
      <c r="E463" t="n">
        <v>32.3</v>
      </c>
      <c r="F463" t="str">
        <f>=IF(E463&gt;=50,1,0)</f>
      </c>
      <c r="G463" s="11" t="str">
        <f>=1/(1+EXP(-($K$4+$K$5*D463)))</f>
      </c>
      <c r="H463" s="11" t="str">
        <f>=F463*LN(G463)+(1-F463)*LN(1-G463)</f>
      </c>
    </row>
    <row r="464">
      <c r="A464" t="n">
        <v>159382</v>
      </c>
      <c r="B464" t="s">
        <v>2098</v>
      </c>
      <c r="C464" t="s">
        <v>149</v>
      </c>
      <c r="D464" t="n">
        <v>36</v>
      </c>
      <c r="E464" t="n">
        <v>39.9</v>
      </c>
      <c r="F464" t="str">
        <f>=IF(E464&gt;=50,1,0)</f>
      </c>
      <c r="G464" s="11" t="str">
        <f>=1/(1+EXP(-($K$4+$K$5*D464)))</f>
      </c>
      <c r="H464" s="11" t="str">
        <f>=F464*LN(G464)+(1-F464)*LN(1-G464)</f>
      </c>
    </row>
    <row r="465">
      <c r="A465" t="n">
        <v>159391</v>
      </c>
      <c r="B465" t="s">
        <v>2099</v>
      </c>
      <c r="C465" t="s">
        <v>149</v>
      </c>
      <c r="D465" t="n">
        <v>26</v>
      </c>
      <c r="E465" t="n">
        <v>67.6</v>
      </c>
      <c r="F465" t="str">
        <f>=IF(E465&gt;=50,1,0)</f>
      </c>
      <c r="G465" s="11" t="str">
        <f>=1/(1+EXP(-($K$4+$K$5*D465)))</f>
      </c>
      <c r="H465" s="11" t="str">
        <f>=F465*LN(G465)+(1-F465)*LN(1-G465)</f>
      </c>
    </row>
    <row r="466">
      <c r="A466" t="n">
        <v>159416</v>
      </c>
      <c r="B466" t="s">
        <v>2102</v>
      </c>
      <c r="C466" t="s">
        <v>149</v>
      </c>
      <c r="D466" t="n">
        <v>38</v>
      </c>
      <c r="E466" t="n">
        <v>33.2</v>
      </c>
      <c r="F466" t="str">
        <f>=IF(E466&gt;=50,1,0)</f>
      </c>
      <c r="G466" s="11" t="str">
        <f>=1/(1+EXP(-($K$4+$K$5*D466)))</f>
      </c>
      <c r="H466" s="11" t="str">
        <f>=F466*LN(G466)+(1-F466)*LN(1-G466)</f>
      </c>
    </row>
    <row r="467">
      <c r="A467" t="n">
        <v>159568</v>
      </c>
      <c r="B467" t="s">
        <v>2106</v>
      </c>
      <c r="C467" t="s">
        <v>163</v>
      </c>
      <c r="D467" t="n">
        <v>41</v>
      </c>
      <c r="E467" t="n">
        <v>41.7</v>
      </c>
      <c r="F467" t="str">
        <f>=IF(E467&gt;=50,1,0)</f>
      </c>
      <c r="G467" s="11" t="str">
        <f>=1/(1+EXP(-($K$4+$K$5*D467)))</f>
      </c>
      <c r="H467" s="11" t="str">
        <f>=F467*LN(G467)+(1-F467)*LN(1-G467)</f>
      </c>
    </row>
    <row r="468">
      <c r="A468" t="n">
        <v>159647</v>
      </c>
      <c r="B468" t="s">
        <v>2109</v>
      </c>
      <c r="C468" t="s">
        <v>149</v>
      </c>
      <c r="D468" t="n">
        <v>20</v>
      </c>
      <c r="E468" t="n">
        <v>57.2</v>
      </c>
      <c r="F468" t="str">
        <f>=IF(E468&gt;=50,1,0)</f>
      </c>
      <c r="G468" s="11" t="str">
        <f>=1/(1+EXP(-($K$4+$K$5*D468)))</f>
      </c>
      <c r="H468" s="11" t="str">
        <f>=F468*LN(G468)+(1-F468)*LN(1-G468)</f>
      </c>
    </row>
    <row r="469">
      <c r="A469" t="n">
        <v>159656</v>
      </c>
      <c r="B469" t="s">
        <v>2111</v>
      </c>
      <c r="C469" t="s">
        <v>163</v>
      </c>
      <c r="D469" t="n">
        <v>37</v>
      </c>
      <c r="E469" t="n">
        <v>67.4</v>
      </c>
      <c r="F469" t="str">
        <f>=IF(E469&gt;=50,1,0)</f>
      </c>
      <c r="G469" s="11" t="str">
        <f>=1/(1+EXP(-($K$4+$K$5*D469)))</f>
      </c>
      <c r="H469" s="11" t="str">
        <f>=F469*LN(G469)+(1-F469)*LN(1-G469)</f>
      </c>
    </row>
    <row r="470">
      <c r="A470" t="n">
        <v>159717</v>
      </c>
      <c r="B470" t="s">
        <v>2112</v>
      </c>
      <c r="C470" t="s">
        <v>149</v>
      </c>
      <c r="D470" t="n">
        <v>31</v>
      </c>
      <c r="E470" t="n">
        <v>50.8</v>
      </c>
      <c r="F470" t="str">
        <f>=IF(E470&gt;=50,1,0)</f>
      </c>
      <c r="G470" s="11" t="str">
        <f>=1/(1+EXP(-($K$4+$K$5*D470)))</f>
      </c>
      <c r="H470" s="11" t="str">
        <f>=F470*LN(G470)+(1-F470)*LN(1-G470)</f>
      </c>
    </row>
    <row r="471">
      <c r="A471" t="n">
        <v>159939</v>
      </c>
      <c r="B471" t="s">
        <v>2113</v>
      </c>
      <c r="C471" t="s">
        <v>149</v>
      </c>
      <c r="D471" t="n">
        <v>40</v>
      </c>
      <c r="E471" t="n">
        <v>42.5</v>
      </c>
      <c r="F471" t="str">
        <f>=IF(E471&gt;=50,1,0)</f>
      </c>
      <c r="G471" s="11" t="str">
        <f>=1/(1+EXP(-($K$4+$K$5*D471)))</f>
      </c>
      <c r="H471" s="11" t="str">
        <f>=F471*LN(G471)+(1-F471)*LN(1-G471)</f>
      </c>
    </row>
    <row r="472">
      <c r="A472" t="n">
        <v>159948</v>
      </c>
      <c r="B472" t="s">
        <v>2114</v>
      </c>
      <c r="C472" t="s">
        <v>163</v>
      </c>
      <c r="D472" t="n">
        <v>0</v>
      </c>
      <c r="E472" t="n">
        <v>40.7</v>
      </c>
      <c r="F472" t="str">
        <f>=IF(E472&gt;=50,1,0)</f>
      </c>
      <c r="G472" s="11" t="str">
        <f>=1/(1+EXP(-($K$4+$K$5*D472)))</f>
      </c>
      <c r="H472" s="11" t="str">
        <f>=F472*LN(G472)+(1-F472)*LN(1-G472)</f>
      </c>
    </row>
    <row r="473">
      <c r="A473" t="n">
        <v>159966</v>
      </c>
      <c r="B473" t="s">
        <v>2115</v>
      </c>
      <c r="C473" t="s">
        <v>149</v>
      </c>
      <c r="D473" t="n">
        <v>35</v>
      </c>
      <c r="E473" t="n">
        <v>53.4</v>
      </c>
      <c r="F473" t="str">
        <f>=IF(E473&gt;=50,1,0)</f>
      </c>
      <c r="G473" s="11" t="str">
        <f>=1/(1+EXP(-($K$4+$K$5*D473)))</f>
      </c>
      <c r="H473" s="11" t="str">
        <f>=F473*LN(G473)+(1-F473)*LN(1-G473)</f>
      </c>
    </row>
    <row r="474">
      <c r="A474" t="n">
        <v>159993</v>
      </c>
      <c r="B474" t="s">
        <v>2117</v>
      </c>
      <c r="C474" t="s">
        <v>149</v>
      </c>
      <c r="D474" t="n">
        <v>33</v>
      </c>
      <c r="E474" t="n">
        <v>48.3</v>
      </c>
      <c r="F474" t="str">
        <f>=IF(E474&gt;=50,1,0)</f>
      </c>
      <c r="G474" s="11" t="str">
        <f>=1/(1+EXP(-($K$4+$K$5*D474)))</f>
      </c>
      <c r="H474" s="11" t="str">
        <f>=F474*LN(G474)+(1-F474)*LN(1-G474)</f>
      </c>
    </row>
    <row r="475">
      <c r="A475" t="n">
        <v>160038</v>
      </c>
      <c r="B475" t="s">
        <v>2121</v>
      </c>
      <c r="C475" t="s">
        <v>149</v>
      </c>
      <c r="D475" t="n">
        <v>35</v>
      </c>
      <c r="E475" t="n">
        <v>44.4</v>
      </c>
      <c r="F475" t="str">
        <f>=IF(E475&gt;=50,1,0)</f>
      </c>
      <c r="G475" s="11" t="str">
        <f>=1/(1+EXP(-($K$4+$K$5*D475)))</f>
      </c>
      <c r="H475" s="11" t="str">
        <f>=F475*LN(G475)+(1-F475)*LN(1-G475)</f>
      </c>
    </row>
    <row r="476">
      <c r="A476" t="n">
        <v>160065</v>
      </c>
      <c r="B476" t="s">
        <v>2123</v>
      </c>
      <c r="C476" t="s">
        <v>163</v>
      </c>
      <c r="D476" t="n">
        <v>28</v>
      </c>
      <c r="E476" t="n">
        <v>36.9</v>
      </c>
      <c r="F476" t="str">
        <f>=IF(E476&gt;=50,1,0)</f>
      </c>
      <c r="G476" s="11" t="str">
        <f>=1/(1+EXP(-($K$4+$K$5*D476)))</f>
      </c>
      <c r="H476" s="11" t="str">
        <f>=F476*LN(G476)+(1-F476)*LN(1-G476)</f>
      </c>
    </row>
    <row r="477">
      <c r="A477" t="n">
        <v>160074</v>
      </c>
      <c r="B477" t="s">
        <v>2124</v>
      </c>
      <c r="C477" t="s">
        <v>163</v>
      </c>
      <c r="D477" t="n">
        <v>36</v>
      </c>
      <c r="E477" t="n">
        <v>47.4</v>
      </c>
      <c r="F477" t="str">
        <f>=IF(E477&gt;=50,1,0)</f>
      </c>
      <c r="G477" s="11" t="str">
        <f>=1/(1+EXP(-($K$4+$K$5*D477)))</f>
      </c>
      <c r="H477" s="11" t="str">
        <f>=F477*LN(G477)+(1-F477)*LN(1-G477)</f>
      </c>
    </row>
    <row r="478">
      <c r="A478" t="n">
        <v>160612</v>
      </c>
      <c r="B478" t="s">
        <v>2139</v>
      </c>
      <c r="C478" t="s">
        <v>149</v>
      </c>
      <c r="D478" t="n">
        <v>33</v>
      </c>
      <c r="E478" t="n">
        <v>44.9</v>
      </c>
      <c r="F478" t="str">
        <f>=IF(E478&gt;=50,1,0)</f>
      </c>
      <c r="G478" s="11" t="str">
        <f>=1/(1+EXP(-($K$4+$K$5*D478)))</f>
      </c>
      <c r="H478" s="11" t="str">
        <f>=F478*LN(G478)+(1-F478)*LN(1-G478)</f>
      </c>
    </row>
    <row r="479">
      <c r="A479" t="n">
        <v>160621</v>
      </c>
      <c r="B479" t="s">
        <v>2141</v>
      </c>
      <c r="C479" t="s">
        <v>149</v>
      </c>
      <c r="D479" t="n">
        <v>65</v>
      </c>
      <c r="E479" t="n">
        <v>28.5</v>
      </c>
      <c r="F479" t="str">
        <f>=IF(E479&gt;=50,1,0)</f>
      </c>
      <c r="G479" s="11" t="str">
        <f>=1/(1+EXP(-($K$4+$K$5*D479)))</f>
      </c>
      <c r="H479" s="11" t="str">
        <f>=F479*LN(G479)+(1-F479)*LN(1-G479)</f>
      </c>
    </row>
    <row r="480">
      <c r="A480" t="n">
        <v>160630</v>
      </c>
      <c r="B480" t="s">
        <v>2142</v>
      </c>
      <c r="C480" t="s">
        <v>149</v>
      </c>
      <c r="D480" t="n">
        <v>45</v>
      </c>
      <c r="E480" t="n">
        <v>17.9</v>
      </c>
      <c r="F480" t="str">
        <f>=IF(E480&gt;=50,1,0)</f>
      </c>
      <c r="G480" s="11" t="str">
        <f>=1/(1+EXP(-($K$4+$K$5*D480)))</f>
      </c>
      <c r="H480" s="11" t="str">
        <f>=F480*LN(G480)+(1-F480)*LN(1-G480)</f>
      </c>
    </row>
    <row r="481">
      <c r="A481" t="n">
        <v>160658</v>
      </c>
      <c r="B481" t="s">
        <v>2144</v>
      </c>
      <c r="C481" t="s">
        <v>149</v>
      </c>
      <c r="D481" t="n">
        <v>39</v>
      </c>
      <c r="E481" t="n">
        <v>52</v>
      </c>
      <c r="F481" t="str">
        <f>=IF(E481&gt;=50,1,0)</f>
      </c>
      <c r="G481" s="11" t="str">
        <f>=1/(1+EXP(-($K$4+$K$5*D481)))</f>
      </c>
      <c r="H481" s="11" t="str">
        <f>=F481*LN(G481)+(1-F481)*LN(1-G481)</f>
      </c>
    </row>
    <row r="482">
      <c r="A482" t="n">
        <v>160755</v>
      </c>
      <c r="B482" t="s">
        <v>2147</v>
      </c>
      <c r="C482" t="s">
        <v>163</v>
      </c>
      <c r="D482" t="n">
        <v>9</v>
      </c>
      <c r="E482" t="n">
        <v>88.9</v>
      </c>
      <c r="F482" t="str">
        <f>=IF(E482&gt;=50,1,0)</f>
      </c>
      <c r="G482" s="11" t="str">
        <f>=1/(1+EXP(-($K$4+$K$5*D482)))</f>
      </c>
      <c r="H482" s="11" t="str">
        <f>=F482*LN(G482)+(1-F482)*LN(1-G482)</f>
      </c>
    </row>
    <row r="483">
      <c r="A483" t="n">
        <v>160904</v>
      </c>
      <c r="B483" t="s">
        <v>2148</v>
      </c>
      <c r="C483" t="s">
        <v>163</v>
      </c>
      <c r="D483" t="n">
        <v>52</v>
      </c>
      <c r="E483" t="n">
        <v>48.1</v>
      </c>
      <c r="F483" t="str">
        <f>=IF(E483&gt;=50,1,0)</f>
      </c>
      <c r="G483" s="11" t="str">
        <f>=1/(1+EXP(-($K$4+$K$5*D483)))</f>
      </c>
      <c r="H483" s="11" t="str">
        <f>=F483*LN(G483)+(1-F483)*LN(1-G483)</f>
      </c>
    </row>
    <row r="484">
      <c r="A484" t="n">
        <v>160959</v>
      </c>
      <c r="B484" t="s">
        <v>2149</v>
      </c>
      <c r="C484" t="s">
        <v>163</v>
      </c>
      <c r="D484" t="n">
        <v>27</v>
      </c>
      <c r="E484" t="n">
        <v>69.2</v>
      </c>
      <c r="F484" t="str">
        <f>=IF(E484&gt;=50,1,0)</f>
      </c>
      <c r="G484" s="11" t="str">
        <f>=1/(1+EXP(-($K$4+$K$5*D484)))</f>
      </c>
      <c r="H484" s="11" t="str">
        <f>=F484*LN(G484)+(1-F484)*LN(1-G484)</f>
      </c>
    </row>
    <row r="485">
      <c r="A485" t="n">
        <v>160977</v>
      </c>
      <c r="B485" t="s">
        <v>2152</v>
      </c>
      <c r="C485" t="s">
        <v>163</v>
      </c>
      <c r="D485" t="n">
        <v>10</v>
      </c>
      <c r="E485" t="n">
        <v>90.6</v>
      </c>
      <c r="F485" t="str">
        <f>=IF(E485&gt;=50,1,0)</f>
      </c>
      <c r="G485" s="11" t="str">
        <f>=1/(1+EXP(-($K$4+$K$5*D485)))</f>
      </c>
      <c r="H485" s="11" t="str">
        <f>=F485*LN(G485)+(1-F485)*LN(1-G485)</f>
      </c>
    </row>
    <row r="486">
      <c r="A486" t="n">
        <v>161004</v>
      </c>
      <c r="B486" t="s">
        <v>2155</v>
      </c>
      <c r="C486" t="s">
        <v>163</v>
      </c>
      <c r="D486" t="n">
        <v>16</v>
      </c>
      <c r="E486" t="n">
        <v>95.6</v>
      </c>
      <c r="F486" t="str">
        <f>=IF(E486&gt;=50,1,0)</f>
      </c>
      <c r="G486" s="11" t="str">
        <f>=1/(1+EXP(-($K$4+$K$5*D486)))</f>
      </c>
      <c r="H486" s="11" t="str">
        <f>=F486*LN(G486)+(1-F486)*LN(1-G486)</f>
      </c>
    </row>
    <row r="487">
      <c r="A487" t="n">
        <v>161086</v>
      </c>
      <c r="B487" t="s">
        <v>2158</v>
      </c>
      <c r="C487" t="s">
        <v>163</v>
      </c>
      <c r="D487" t="n">
        <v>13</v>
      </c>
      <c r="E487" t="n">
        <v>90.2</v>
      </c>
      <c r="F487" t="str">
        <f>=IF(E487&gt;=50,1,0)</f>
      </c>
      <c r="G487" s="11" t="str">
        <f>=1/(1+EXP(-($K$4+$K$5*D487)))</f>
      </c>
      <c r="H487" s="11" t="str">
        <f>=F487*LN(G487)+(1-F487)*LN(1-G487)</f>
      </c>
    </row>
    <row r="488">
      <c r="A488" t="n">
        <v>161217</v>
      </c>
      <c r="B488" t="s">
        <v>2164</v>
      </c>
      <c r="C488" t="s">
        <v>149</v>
      </c>
      <c r="D488" t="n">
        <v>32</v>
      </c>
      <c r="E488" t="n">
        <v>20</v>
      </c>
      <c r="F488" t="str">
        <f>=IF(E488&gt;=50,1,0)</f>
      </c>
      <c r="G488" s="11" t="str">
        <f>=1/(1+EXP(-($K$4+$K$5*D488)))</f>
      </c>
      <c r="H488" s="11" t="str">
        <f>=F488*LN(G488)+(1-F488)*LN(1-G488)</f>
      </c>
    </row>
    <row r="489">
      <c r="A489" t="n">
        <v>161226</v>
      </c>
      <c r="B489" t="s">
        <v>2165</v>
      </c>
      <c r="C489" t="s">
        <v>149</v>
      </c>
      <c r="D489" t="n">
        <v>32</v>
      </c>
      <c r="E489" t="n">
        <v>52.8</v>
      </c>
      <c r="F489" t="str">
        <f>=IF(E489&gt;=50,1,0)</f>
      </c>
      <c r="G489" s="11" t="str">
        <f>=1/(1+EXP(-($K$4+$K$5*D489)))</f>
      </c>
      <c r="H489" s="11" t="str">
        <f>=F489*LN(G489)+(1-F489)*LN(1-G489)</f>
      </c>
    </row>
    <row r="490">
      <c r="A490" t="n">
        <v>161235</v>
      </c>
      <c r="B490" t="s">
        <v>2167</v>
      </c>
      <c r="C490" t="s">
        <v>149</v>
      </c>
      <c r="D490" t="n">
        <v>14</v>
      </c>
      <c r="E490" t="n">
        <v>35.9</v>
      </c>
      <c r="F490" t="str">
        <f>=IF(E490&gt;=50,1,0)</f>
      </c>
      <c r="G490" s="11" t="str">
        <f>=1/(1+EXP(-($K$4+$K$5*D490)))</f>
      </c>
      <c r="H490" s="11" t="str">
        <f>=F490*LN(G490)+(1-F490)*LN(1-G490)</f>
      </c>
    </row>
    <row r="491">
      <c r="A491" t="n">
        <v>161253</v>
      </c>
      <c r="B491" t="s">
        <v>2169</v>
      </c>
      <c r="C491" t="s">
        <v>149</v>
      </c>
      <c r="D491" t="n">
        <v>22</v>
      </c>
      <c r="E491" t="n">
        <v>56.4</v>
      </c>
      <c r="F491" t="str">
        <f>=IF(E491&gt;=50,1,0)</f>
      </c>
      <c r="G491" s="11" t="str">
        <f>=1/(1+EXP(-($K$4+$K$5*D491)))</f>
      </c>
      <c r="H491" s="11" t="str">
        <f>=F491*LN(G491)+(1-F491)*LN(1-G491)</f>
      </c>
    </row>
    <row r="492">
      <c r="A492" t="n">
        <v>161299</v>
      </c>
      <c r="B492" t="s">
        <v>2171</v>
      </c>
      <c r="C492" t="s">
        <v>149</v>
      </c>
      <c r="D492" t="n">
        <v>25</v>
      </c>
      <c r="E492" t="n">
        <v>61.5</v>
      </c>
      <c r="F492" t="str">
        <f>=IF(E492&gt;=50,1,0)</f>
      </c>
      <c r="G492" s="11" t="str">
        <f>=1/(1+EXP(-($K$4+$K$5*D492)))</f>
      </c>
      <c r="H492" s="11" t="str">
        <f>=F492*LN(G492)+(1-F492)*LN(1-G492)</f>
      </c>
    </row>
    <row r="493">
      <c r="A493" t="n">
        <v>161341</v>
      </c>
      <c r="B493" t="s">
        <v>2173</v>
      </c>
      <c r="C493" t="s">
        <v>149</v>
      </c>
      <c r="D493" t="n">
        <v>26</v>
      </c>
      <c r="E493" t="n">
        <v>33.6</v>
      </c>
      <c r="F493" t="str">
        <f>=IF(E493&gt;=50,1,0)</f>
      </c>
      <c r="G493" s="11" t="str">
        <f>=1/(1+EXP(-($K$4+$K$5*D493)))</f>
      </c>
      <c r="H493" s="11" t="str">
        <f>=F493*LN(G493)+(1-F493)*LN(1-G493)</f>
      </c>
    </row>
    <row r="494">
      <c r="A494" t="n">
        <v>161457</v>
      </c>
      <c r="B494" t="s">
        <v>2175</v>
      </c>
      <c r="C494" t="s">
        <v>163</v>
      </c>
      <c r="D494" t="n">
        <v>12</v>
      </c>
      <c r="E494" t="n">
        <v>63.2</v>
      </c>
      <c r="F494" t="str">
        <f>=IF(E494&gt;=50,1,0)</f>
      </c>
      <c r="G494" s="11" t="str">
        <f>=1/(1+EXP(-($K$4+$K$5*D494)))</f>
      </c>
      <c r="H494" s="11" t="str">
        <f>=F494*LN(G494)+(1-F494)*LN(1-G494)</f>
      </c>
    </row>
    <row r="495">
      <c r="A495" t="n">
        <v>161509</v>
      </c>
      <c r="B495" t="s">
        <v>2180</v>
      </c>
      <c r="C495" t="s">
        <v>163</v>
      </c>
      <c r="D495" t="n">
        <v>27</v>
      </c>
      <c r="E495" t="n">
        <v>48.7</v>
      </c>
      <c r="F495" t="str">
        <f>=IF(E495&gt;=50,1,0)</f>
      </c>
      <c r="G495" s="11" t="str">
        <f>=1/(1+EXP(-($K$4+$K$5*D495)))</f>
      </c>
      <c r="H495" s="11" t="str">
        <f>=F495*LN(G495)+(1-F495)*LN(1-G495)</f>
      </c>
    </row>
    <row r="496">
      <c r="A496" t="n">
        <v>161518</v>
      </c>
      <c r="B496" t="s">
        <v>2181</v>
      </c>
      <c r="C496" t="s">
        <v>163</v>
      </c>
      <c r="D496" t="n">
        <v>20</v>
      </c>
      <c r="E496" t="n">
        <v>68.5</v>
      </c>
      <c r="F496" t="str">
        <f>=IF(E496&gt;=50,1,0)</f>
      </c>
      <c r="G496" s="11" t="str">
        <f>=1/(1+EXP(-($K$4+$K$5*D496)))</f>
      </c>
      <c r="H496" s="11" t="str">
        <f>=F496*LN(G496)+(1-F496)*LN(1-G496)</f>
      </c>
    </row>
    <row r="497">
      <c r="A497" t="n">
        <v>161554</v>
      </c>
      <c r="B497" t="s">
        <v>2187</v>
      </c>
      <c r="C497" t="s">
        <v>149</v>
      </c>
      <c r="D497" t="n">
        <v>26</v>
      </c>
      <c r="E497" t="n">
        <v>46.3</v>
      </c>
      <c r="F497" t="str">
        <f>=IF(E497&gt;=50,1,0)</f>
      </c>
      <c r="G497" s="11" t="str">
        <f>=1/(1+EXP(-($K$4+$K$5*D497)))</f>
      </c>
      <c r="H497" s="11" t="str">
        <f>=F497*LN(G497)+(1-F497)*LN(1-G497)</f>
      </c>
    </row>
    <row r="498">
      <c r="A498" t="n">
        <v>161563</v>
      </c>
      <c r="B498" t="s">
        <v>2188</v>
      </c>
      <c r="C498" t="s">
        <v>163</v>
      </c>
      <c r="D498" t="n">
        <v>15</v>
      </c>
      <c r="E498" t="n">
        <v>50.9</v>
      </c>
      <c r="F498" t="str">
        <f>=IF(E498&gt;=50,1,0)</f>
      </c>
      <c r="G498" s="11" t="str">
        <f>=1/(1+EXP(-($K$4+$K$5*D498)))</f>
      </c>
      <c r="H498" s="11" t="str">
        <f>=F498*LN(G498)+(1-F498)*LN(1-G498)</f>
      </c>
    </row>
    <row r="499">
      <c r="A499" t="n">
        <v>161572</v>
      </c>
      <c r="B499" t="s">
        <v>2189</v>
      </c>
      <c r="C499" t="s">
        <v>163</v>
      </c>
      <c r="D499" t="n">
        <v>59</v>
      </c>
      <c r="E499" t="n">
        <v>55.9</v>
      </c>
      <c r="F499" t="str">
        <f>=IF(E499&gt;=50,1,0)</f>
      </c>
      <c r="G499" s="11" t="str">
        <f>=1/(1+EXP(-($K$4+$K$5*D499)))</f>
      </c>
      <c r="H499" s="11" t="str">
        <f>=F499*LN(G499)+(1-F499)*LN(1-G499)</f>
      </c>
    </row>
    <row r="500">
      <c r="A500" t="n">
        <v>161873</v>
      </c>
      <c r="B500" t="s">
        <v>2202</v>
      </c>
      <c r="C500" t="s">
        <v>149</v>
      </c>
      <c r="D500" t="n">
        <v>43</v>
      </c>
      <c r="E500" t="n">
        <v>46.7</v>
      </c>
      <c r="F500" t="str">
        <f>=IF(E500&gt;=50,1,0)</f>
      </c>
      <c r="G500" s="11" t="str">
        <f>=1/(1+EXP(-($K$4+$K$5*D500)))</f>
      </c>
      <c r="H500" s="11" t="str">
        <f>=F500*LN(G500)+(1-F500)*LN(1-G500)</f>
      </c>
    </row>
    <row r="501">
      <c r="A501" t="n">
        <v>162007</v>
      </c>
      <c r="B501" t="s">
        <v>2203</v>
      </c>
      <c r="C501" t="s">
        <v>149</v>
      </c>
      <c r="D501" t="n">
        <v>44</v>
      </c>
      <c r="E501" t="n">
        <v>38.1</v>
      </c>
      <c r="F501" t="str">
        <f>=IF(E501&gt;=50,1,0)</f>
      </c>
      <c r="G501" s="11" t="str">
        <f>=1/(1+EXP(-($K$4+$K$5*D501)))</f>
      </c>
      <c r="H501" s="11" t="str">
        <f>=F501*LN(G501)+(1-F501)*LN(1-G501)</f>
      </c>
    </row>
    <row r="502">
      <c r="A502" t="n">
        <v>162061</v>
      </c>
      <c r="B502" t="s">
        <v>2205</v>
      </c>
      <c r="C502" t="s">
        <v>163</v>
      </c>
      <c r="D502" t="n">
        <v>35</v>
      </c>
      <c r="E502" t="n">
        <v>46.7</v>
      </c>
      <c r="F502" t="str">
        <f>=IF(E502&gt;=50,1,0)</f>
      </c>
      <c r="G502" s="11" t="str">
        <f>=1/(1+EXP(-($K$4+$K$5*D502)))</f>
      </c>
      <c r="H502" s="11" t="str">
        <f>=F502*LN(G502)+(1-F502)*LN(1-G502)</f>
      </c>
    </row>
    <row r="503">
      <c r="A503" t="n">
        <v>162210</v>
      </c>
      <c r="B503" t="s">
        <v>2213</v>
      </c>
      <c r="C503" t="s">
        <v>163</v>
      </c>
      <c r="D503" t="n">
        <v>46</v>
      </c>
      <c r="E503" t="n">
        <v>39.8</v>
      </c>
      <c r="F503" t="str">
        <f>=IF(E503&gt;=50,1,0)</f>
      </c>
      <c r="G503" s="11" t="str">
        <f>=1/(1+EXP(-($K$4+$K$5*D503)))</f>
      </c>
      <c r="H503" s="11" t="str">
        <f>=F503*LN(G503)+(1-F503)*LN(1-G503)</f>
      </c>
    </row>
    <row r="504">
      <c r="A504" t="n">
        <v>162283</v>
      </c>
      <c r="B504" t="s">
        <v>2215</v>
      </c>
      <c r="C504" t="s">
        <v>149</v>
      </c>
      <c r="D504" t="n">
        <v>53</v>
      </c>
      <c r="E504" t="n">
        <v>25.6</v>
      </c>
      <c r="F504" t="str">
        <f>=IF(E504&gt;=50,1,0)</f>
      </c>
      <c r="G504" s="11" t="str">
        <f>=1/(1+EXP(-($K$4+$K$5*D504)))</f>
      </c>
      <c r="H504" s="11" t="str">
        <f>=F504*LN(G504)+(1-F504)*LN(1-G504)</f>
      </c>
    </row>
    <row r="505">
      <c r="A505" t="n">
        <v>162584</v>
      </c>
      <c r="B505" t="s">
        <v>2221</v>
      </c>
      <c r="C505" t="s">
        <v>149</v>
      </c>
      <c r="D505" t="n">
        <v>33</v>
      </c>
      <c r="E505" t="n">
        <v>52.1</v>
      </c>
      <c r="F505" t="str">
        <f>=IF(E505&gt;=50,1,0)</f>
      </c>
      <c r="G505" s="11" t="str">
        <f>=1/(1+EXP(-($K$4+$K$5*D505)))</f>
      </c>
      <c r="H505" s="11" t="str">
        <f>=F505*LN(G505)+(1-F505)*LN(1-G505)</f>
      </c>
    </row>
    <row r="506">
      <c r="A506" t="n">
        <v>162654</v>
      </c>
      <c r="B506" t="s">
        <v>2225</v>
      </c>
      <c r="C506" t="s">
        <v>163</v>
      </c>
      <c r="D506" t="n">
        <v>31</v>
      </c>
      <c r="E506" t="n">
        <v>60</v>
      </c>
      <c r="F506" t="str">
        <f>=IF(E506&gt;=50,1,0)</f>
      </c>
      <c r="G506" s="11" t="str">
        <f>=1/(1+EXP(-($K$4+$K$5*D506)))</f>
      </c>
      <c r="H506" s="11" t="str">
        <f>=F506*LN(G506)+(1-F506)*LN(1-G506)</f>
      </c>
    </row>
    <row r="507">
      <c r="A507" t="n">
        <v>162760</v>
      </c>
      <c r="B507" t="s">
        <v>2229</v>
      </c>
      <c r="C507" t="s">
        <v>163</v>
      </c>
      <c r="D507" t="n">
        <v>36</v>
      </c>
      <c r="E507" t="n">
        <v>55.3</v>
      </c>
      <c r="F507" t="str">
        <f>=IF(E507&gt;=50,1,0)</f>
      </c>
      <c r="G507" s="11" t="str">
        <f>=1/(1+EXP(-($K$4+$K$5*D507)))</f>
      </c>
      <c r="H507" s="11" t="str">
        <f>=F507*LN(G507)+(1-F507)*LN(1-G507)</f>
      </c>
    </row>
    <row r="508">
      <c r="A508" t="n">
        <v>162928</v>
      </c>
      <c r="B508" t="s">
        <v>2232</v>
      </c>
      <c r="C508" t="s">
        <v>163</v>
      </c>
      <c r="D508" t="n">
        <v>20</v>
      </c>
      <c r="E508" t="n">
        <v>94.6</v>
      </c>
      <c r="F508" t="str">
        <f>=IF(E508&gt;=50,1,0)</f>
      </c>
      <c r="G508" s="11" t="str">
        <f>=1/(1+EXP(-($K$4+$K$5*D508)))</f>
      </c>
      <c r="H508" s="11" t="str">
        <f>=F508*LN(G508)+(1-F508)*LN(1-G508)</f>
      </c>
    </row>
    <row r="509">
      <c r="A509" t="n">
        <v>163046</v>
      </c>
      <c r="B509" t="s">
        <v>2234</v>
      </c>
      <c r="C509" t="s">
        <v>163</v>
      </c>
      <c r="D509" t="n">
        <v>18</v>
      </c>
      <c r="E509" t="n">
        <v>80.5</v>
      </c>
      <c r="F509" t="str">
        <f>=IF(E509&gt;=50,1,0)</f>
      </c>
      <c r="G509" s="11" t="str">
        <f>=1/(1+EXP(-($K$4+$K$5*D509)))</f>
      </c>
      <c r="H509" s="11" t="str">
        <f>=F509*LN(G509)+(1-F509)*LN(1-G509)</f>
      </c>
    </row>
    <row r="510">
      <c r="A510" t="n">
        <v>163204</v>
      </c>
      <c r="B510" t="s">
        <v>2235</v>
      </c>
      <c r="C510" t="s">
        <v>149</v>
      </c>
      <c r="D510" t="n">
        <v>28</v>
      </c>
      <c r="E510" t="n">
        <v>23.7</v>
      </c>
      <c r="F510" t="str">
        <f>=IF(E510&gt;=50,1,0)</f>
      </c>
      <c r="G510" s="11" t="str">
        <f>=1/(1+EXP(-($K$4+$K$5*D510)))</f>
      </c>
      <c r="H510" s="11" t="str">
        <f>=F510*LN(G510)+(1-F510)*LN(1-G510)</f>
      </c>
    </row>
    <row r="511">
      <c r="A511" t="n">
        <v>163268</v>
      </c>
      <c r="B511" t="s">
        <v>2238</v>
      </c>
      <c r="C511" t="s">
        <v>149</v>
      </c>
      <c r="D511" t="n">
        <v>30</v>
      </c>
      <c r="E511" t="n">
        <v>69.7</v>
      </c>
      <c r="F511" t="str">
        <f>=IF(E511&gt;=50,1,0)</f>
      </c>
      <c r="G511" s="11" t="str">
        <f>=1/(1+EXP(-($K$4+$K$5*D511)))</f>
      </c>
      <c r="H511" s="11" t="str">
        <f>=F511*LN(G511)+(1-F511)*LN(1-G511)</f>
      </c>
    </row>
    <row r="512">
      <c r="A512" t="n">
        <v>163286</v>
      </c>
      <c r="B512" t="s">
        <v>2239</v>
      </c>
      <c r="C512" t="s">
        <v>149</v>
      </c>
      <c r="D512" t="n">
        <v>19</v>
      </c>
      <c r="E512" t="n">
        <v>88.5</v>
      </c>
      <c r="F512" t="str">
        <f>=IF(E512&gt;=50,1,0)</f>
      </c>
      <c r="G512" s="11" t="str">
        <f>=1/(1+EXP(-($K$4+$K$5*D512)))</f>
      </c>
      <c r="H512" s="11" t="str">
        <f>=F512*LN(G512)+(1-F512)*LN(1-G512)</f>
      </c>
    </row>
    <row r="513">
      <c r="A513" t="n">
        <v>163295</v>
      </c>
      <c r="B513" t="s">
        <v>2241</v>
      </c>
      <c r="C513" t="s">
        <v>163</v>
      </c>
      <c r="D513" t="n">
        <v>21</v>
      </c>
      <c r="E513" t="n">
        <v>71.3</v>
      </c>
      <c r="F513" t="str">
        <f>=IF(E513&gt;=50,1,0)</f>
      </c>
      <c r="G513" s="11" t="str">
        <f>=1/(1+EXP(-($K$4+$K$5*D513)))</f>
      </c>
      <c r="H513" s="11" t="str">
        <f>=F513*LN(G513)+(1-F513)*LN(1-G513)</f>
      </c>
    </row>
    <row r="514">
      <c r="A514" t="n">
        <v>163338</v>
      </c>
      <c r="B514" t="s">
        <v>2242</v>
      </c>
      <c r="C514" t="s">
        <v>149</v>
      </c>
      <c r="D514" t="n">
        <v>53</v>
      </c>
      <c r="E514" t="n">
        <v>34.6</v>
      </c>
      <c r="F514" t="str">
        <f>=IF(E514&gt;=50,1,0)</f>
      </c>
      <c r="G514" s="11" t="str">
        <f>=1/(1+EXP(-($K$4+$K$5*D514)))</f>
      </c>
      <c r="H514" s="11" t="str">
        <f>=F514*LN(G514)+(1-F514)*LN(1-G514)</f>
      </c>
    </row>
    <row r="515">
      <c r="A515" t="n">
        <v>163453</v>
      </c>
      <c r="B515" t="s">
        <v>2250</v>
      </c>
      <c r="C515" t="s">
        <v>149</v>
      </c>
      <c r="D515" t="n">
        <v>54</v>
      </c>
      <c r="E515" t="n">
        <v>41.6</v>
      </c>
      <c r="F515" t="str">
        <f>=IF(E515&gt;=50,1,0)</f>
      </c>
      <c r="G515" s="11" t="str">
        <f>=1/(1+EXP(-($K$4+$K$5*D515)))</f>
      </c>
      <c r="H515" s="11" t="str">
        <f>=F515*LN(G515)+(1-F515)*LN(1-G515)</f>
      </c>
    </row>
    <row r="516">
      <c r="A516" t="n">
        <v>163462</v>
      </c>
      <c r="B516" t="s">
        <v>2251</v>
      </c>
      <c r="C516" t="s">
        <v>163</v>
      </c>
      <c r="D516" t="n">
        <v>27</v>
      </c>
      <c r="E516" t="n">
        <v>58</v>
      </c>
      <c r="F516" t="str">
        <f>=IF(E516&gt;=50,1,0)</f>
      </c>
      <c r="G516" s="11" t="str">
        <f>=1/(1+EXP(-($K$4+$K$5*D516)))</f>
      </c>
      <c r="H516" s="11" t="str">
        <f>=F516*LN(G516)+(1-F516)*LN(1-G516)</f>
      </c>
    </row>
    <row r="517">
      <c r="A517" t="n">
        <v>163532</v>
      </c>
      <c r="B517" t="s">
        <v>2253</v>
      </c>
      <c r="C517" t="s">
        <v>163</v>
      </c>
      <c r="D517" t="n">
        <v>21</v>
      </c>
      <c r="E517" t="n">
        <v>43.9</v>
      </c>
      <c r="F517" t="str">
        <f>=IF(E517&gt;=50,1,0)</f>
      </c>
      <c r="G517" s="11" t="str">
        <f>=1/(1+EXP(-($K$4+$K$5*D517)))</f>
      </c>
      <c r="H517" s="11" t="str">
        <f>=F517*LN(G517)+(1-F517)*LN(1-G517)</f>
      </c>
    </row>
    <row r="518">
      <c r="A518" t="n">
        <v>163578</v>
      </c>
      <c r="B518" t="s">
        <v>2256</v>
      </c>
      <c r="C518" t="s">
        <v>163</v>
      </c>
      <c r="D518" t="n">
        <v>32</v>
      </c>
      <c r="E518" t="n">
        <v>51.9</v>
      </c>
      <c r="F518" t="str">
        <f>=IF(E518&gt;=50,1,0)</f>
      </c>
      <c r="G518" s="11" t="str">
        <f>=1/(1+EXP(-($K$4+$K$5*D518)))</f>
      </c>
      <c r="H518" s="11" t="str">
        <f>=F518*LN(G518)+(1-F518)*LN(1-G518)</f>
      </c>
    </row>
    <row r="519">
      <c r="A519" t="n">
        <v>163851</v>
      </c>
      <c r="B519" t="s">
        <v>2260</v>
      </c>
      <c r="C519" t="s">
        <v>149</v>
      </c>
      <c r="D519" t="n">
        <v>24</v>
      </c>
      <c r="E519" t="n">
        <v>67.4</v>
      </c>
      <c r="F519" t="str">
        <f>=IF(E519&gt;=50,1,0)</f>
      </c>
      <c r="G519" s="11" t="str">
        <f>=1/(1+EXP(-($K$4+$K$5*D519)))</f>
      </c>
      <c r="H519" s="11" t="str">
        <f>=F519*LN(G519)+(1-F519)*LN(1-G519)</f>
      </c>
    </row>
    <row r="520">
      <c r="A520" t="n">
        <v>163912</v>
      </c>
      <c r="B520" t="s">
        <v>2261</v>
      </c>
      <c r="C520" t="s">
        <v>149</v>
      </c>
      <c r="D520" t="n">
        <v>20</v>
      </c>
      <c r="E520" t="n">
        <v>68</v>
      </c>
      <c r="F520" t="str">
        <f>=IF(E520&gt;=50,1,0)</f>
      </c>
      <c r="G520" s="11" t="str">
        <f>=1/(1+EXP(-($K$4+$K$5*D520)))</f>
      </c>
      <c r="H520" s="11" t="str">
        <f>=F520*LN(G520)+(1-F520)*LN(1-G520)</f>
      </c>
    </row>
    <row r="521">
      <c r="A521" t="n">
        <v>163976</v>
      </c>
      <c r="B521" t="s">
        <v>2263</v>
      </c>
      <c r="C521" t="s">
        <v>163</v>
      </c>
      <c r="D521" t="n">
        <v>22</v>
      </c>
      <c r="E521" t="n">
        <v>67.4</v>
      </c>
      <c r="F521" t="str">
        <f>=IF(E521&gt;=50,1,0)</f>
      </c>
      <c r="G521" s="11" t="str">
        <f>=1/(1+EXP(-($K$4+$K$5*D521)))</f>
      </c>
      <c r="H521" s="11" t="str">
        <f>=F521*LN(G521)+(1-F521)*LN(1-G521)</f>
      </c>
    </row>
    <row r="522">
      <c r="A522" t="n">
        <v>164076</v>
      </c>
      <c r="B522" t="s">
        <v>2265</v>
      </c>
      <c r="C522" t="s">
        <v>149</v>
      </c>
      <c r="D522" t="n">
        <v>33</v>
      </c>
      <c r="E522" t="n">
        <v>67.6</v>
      </c>
      <c r="F522" t="str">
        <f>=IF(E522&gt;=50,1,0)</f>
      </c>
      <c r="G522" s="11" t="str">
        <f>=1/(1+EXP(-($K$4+$K$5*D522)))</f>
      </c>
      <c r="H522" s="11" t="str">
        <f>=F522*LN(G522)+(1-F522)*LN(1-G522)</f>
      </c>
    </row>
    <row r="523">
      <c r="A523" t="n">
        <v>164173</v>
      </c>
      <c r="B523" t="s">
        <v>2268</v>
      </c>
      <c r="C523" t="s">
        <v>163</v>
      </c>
      <c r="D523" t="n">
        <v>29</v>
      </c>
      <c r="E523" t="n">
        <v>66.4</v>
      </c>
      <c r="F523" t="str">
        <f>=IF(E523&gt;=50,1,0)</f>
      </c>
      <c r="G523" s="11" t="str">
        <f>=1/(1+EXP(-($K$4+$K$5*D523)))</f>
      </c>
      <c r="H523" s="11" t="str">
        <f>=F523*LN(G523)+(1-F523)*LN(1-G523)</f>
      </c>
    </row>
    <row r="524">
      <c r="A524" t="n">
        <v>164216</v>
      </c>
      <c r="B524" t="s">
        <v>2270</v>
      </c>
      <c r="C524" t="s">
        <v>163</v>
      </c>
      <c r="D524" t="n">
        <v>21</v>
      </c>
      <c r="E524" t="n">
        <v>74.1</v>
      </c>
      <c r="F524" t="str">
        <f>=IF(E524&gt;=50,1,0)</f>
      </c>
      <c r="G524" s="11" t="str">
        <f>=1/(1+EXP(-($K$4+$K$5*D524)))</f>
      </c>
      <c r="H524" s="11" t="str">
        <f>=F524*LN(G524)+(1-F524)*LN(1-G524)</f>
      </c>
    </row>
    <row r="525">
      <c r="A525" t="n">
        <v>164270</v>
      </c>
      <c r="B525" t="s">
        <v>2272</v>
      </c>
      <c r="C525" t="s">
        <v>163</v>
      </c>
      <c r="D525" t="n">
        <v>34</v>
      </c>
      <c r="E525" t="n">
        <v>63.8</v>
      </c>
      <c r="F525" t="str">
        <f>=IF(E525&gt;=50,1,0)</f>
      </c>
      <c r="G525" s="11" t="str">
        <f>=1/(1+EXP(-($K$4+$K$5*D525)))</f>
      </c>
      <c r="H525" s="11" t="str">
        <f>=F525*LN(G525)+(1-F525)*LN(1-G525)</f>
      </c>
    </row>
    <row r="526">
      <c r="A526" t="n">
        <v>164368</v>
      </c>
      <c r="B526" t="s">
        <v>2274</v>
      </c>
      <c r="C526" t="s">
        <v>163</v>
      </c>
      <c r="D526" t="n">
        <v>8</v>
      </c>
      <c r="E526" t="n">
        <v>65.8</v>
      </c>
      <c r="F526" t="str">
        <f>=IF(E526&gt;=50,1,0)</f>
      </c>
      <c r="G526" s="11" t="str">
        <f>=1/(1+EXP(-($K$4+$K$5*D526)))</f>
      </c>
      <c r="H526" s="11" t="str">
        <f>=F526*LN(G526)+(1-F526)*LN(1-G526)</f>
      </c>
    </row>
    <row r="527">
      <c r="A527" t="n">
        <v>164447</v>
      </c>
      <c r="B527" t="s">
        <v>2277</v>
      </c>
      <c r="C527" t="s">
        <v>163</v>
      </c>
      <c r="D527" t="n">
        <v>50</v>
      </c>
      <c r="E527" t="n">
        <v>42.3</v>
      </c>
      <c r="F527" t="str">
        <f>=IF(E527&gt;=50,1,0)</f>
      </c>
      <c r="G527" s="11" t="str">
        <f>=1/(1+EXP(-($K$4+$K$5*D527)))</f>
      </c>
      <c r="H527" s="11" t="str">
        <f>=F527*LN(G527)+(1-F527)*LN(1-G527)</f>
      </c>
    </row>
    <row r="528">
      <c r="A528" t="n">
        <v>164465</v>
      </c>
      <c r="B528" t="s">
        <v>2278</v>
      </c>
      <c r="C528" t="s">
        <v>163</v>
      </c>
      <c r="D528" t="n">
        <v>22</v>
      </c>
      <c r="E528" t="n">
        <v>93.4</v>
      </c>
      <c r="F528" t="str">
        <f>=IF(E528&gt;=50,1,0)</f>
      </c>
      <c r="G528" s="11" t="str">
        <f>=1/(1+EXP(-($K$4+$K$5*D528)))</f>
      </c>
      <c r="H528" s="11" t="str">
        <f>=F528*LN(G528)+(1-F528)*LN(1-G528)</f>
      </c>
    </row>
    <row r="529">
      <c r="A529" t="n">
        <v>164492</v>
      </c>
      <c r="B529" t="s">
        <v>2280</v>
      </c>
      <c r="C529" t="s">
        <v>163</v>
      </c>
      <c r="D529" t="n">
        <v>34</v>
      </c>
      <c r="E529" t="n">
        <v>40.4</v>
      </c>
      <c r="F529" t="str">
        <f>=IF(E529&gt;=50,1,0)</f>
      </c>
      <c r="G529" s="11" t="str">
        <f>=1/(1+EXP(-($K$4+$K$5*D529)))</f>
      </c>
      <c r="H529" s="11" t="str">
        <f>=F529*LN(G529)+(1-F529)*LN(1-G529)</f>
      </c>
    </row>
    <row r="530">
      <c r="A530" t="n">
        <v>164562</v>
      </c>
      <c r="B530" t="s">
        <v>2284</v>
      </c>
      <c r="C530" t="s">
        <v>163</v>
      </c>
      <c r="D530" t="n">
        <v>19</v>
      </c>
      <c r="E530" t="n">
        <v>74.6</v>
      </c>
      <c r="F530" t="str">
        <f>=IF(E530&gt;=50,1,0)</f>
      </c>
      <c r="G530" s="11" t="str">
        <f>=1/(1+EXP(-($K$4+$K$5*D530)))</f>
      </c>
      <c r="H530" s="11" t="str">
        <f>=F530*LN(G530)+(1-F530)*LN(1-G530)</f>
      </c>
    </row>
    <row r="531">
      <c r="A531" t="n">
        <v>164580</v>
      </c>
      <c r="B531" t="s">
        <v>2286</v>
      </c>
      <c r="C531" t="s">
        <v>163</v>
      </c>
      <c r="D531" t="n">
        <v>14</v>
      </c>
      <c r="E531" t="n">
        <v>92.4</v>
      </c>
      <c r="F531" t="str">
        <f>=IF(E531&gt;=50,1,0)</f>
      </c>
      <c r="G531" s="11" t="str">
        <f>=1/(1+EXP(-($K$4+$K$5*D531)))</f>
      </c>
      <c r="H531" s="11" t="str">
        <f>=F531*LN(G531)+(1-F531)*LN(1-G531)</f>
      </c>
    </row>
    <row r="532">
      <c r="A532" t="n">
        <v>164632</v>
      </c>
      <c r="B532" t="s">
        <v>2291</v>
      </c>
      <c r="C532" t="s">
        <v>163</v>
      </c>
      <c r="D532" t="n">
        <v>66</v>
      </c>
      <c r="E532" t="n">
        <v>56.9</v>
      </c>
      <c r="F532" t="str">
        <f>=IF(E532&gt;=50,1,0)</f>
      </c>
      <c r="G532" s="11" t="str">
        <f>=1/(1+EXP(-($K$4+$K$5*D532)))</f>
      </c>
      <c r="H532" s="11" t="str">
        <f>=F532*LN(G532)+(1-F532)*LN(1-G532)</f>
      </c>
    </row>
    <row r="533">
      <c r="A533" t="n">
        <v>164739</v>
      </c>
      <c r="B533" t="s">
        <v>2293</v>
      </c>
      <c r="C533" t="s">
        <v>163</v>
      </c>
      <c r="D533" t="n">
        <v>15</v>
      </c>
      <c r="E533" t="n">
        <v>88.2</v>
      </c>
      <c r="F533" t="str">
        <f>=IF(E533&gt;=50,1,0)</f>
      </c>
      <c r="G533" s="11" t="str">
        <f>=1/(1+EXP(-($K$4+$K$5*D533)))</f>
      </c>
      <c r="H533" s="11" t="str">
        <f>=F533*LN(G533)+(1-F533)*LN(1-G533)</f>
      </c>
    </row>
    <row r="534">
      <c r="A534" t="n">
        <v>164748</v>
      </c>
      <c r="B534" t="s">
        <v>2295</v>
      </c>
      <c r="C534" t="s">
        <v>163</v>
      </c>
      <c r="D534" t="n">
        <v>15</v>
      </c>
      <c r="E534" t="n">
        <v>67.2</v>
      </c>
      <c r="F534" t="str">
        <f>=IF(E534&gt;=50,1,0)</f>
      </c>
      <c r="G534" s="11" t="str">
        <f>=1/(1+EXP(-($K$4+$K$5*D534)))</f>
      </c>
      <c r="H534" s="11" t="str">
        <f>=F534*LN(G534)+(1-F534)*LN(1-G534)</f>
      </c>
    </row>
    <row r="535">
      <c r="A535" t="n">
        <v>164924</v>
      </c>
      <c r="B535" t="s">
        <v>2302</v>
      </c>
      <c r="C535" t="s">
        <v>163</v>
      </c>
      <c r="D535" t="n">
        <v>13</v>
      </c>
      <c r="E535" t="n">
        <v>91</v>
      </c>
      <c r="F535" t="str">
        <f>=IF(E535&gt;=50,1,0)</f>
      </c>
      <c r="G535" s="11" t="str">
        <f>=1/(1+EXP(-($K$4+$K$5*D535)))</f>
      </c>
      <c r="H535" s="11" t="str">
        <f>=F535*LN(G535)+(1-F535)*LN(1-G535)</f>
      </c>
    </row>
    <row r="536">
      <c r="A536" t="n">
        <v>164988</v>
      </c>
      <c r="B536" t="s">
        <v>2304</v>
      </c>
      <c r="C536" t="s">
        <v>163</v>
      </c>
      <c r="D536" t="n">
        <v>18</v>
      </c>
      <c r="E536" t="n">
        <v>90</v>
      </c>
      <c r="F536" t="str">
        <f>=IF(E536&gt;=50,1,0)</f>
      </c>
      <c r="G536" s="11" t="str">
        <f>=1/(1+EXP(-($K$4+$K$5*D536)))</f>
      </c>
      <c r="H536" s="11" t="str">
        <f>=F536*LN(G536)+(1-F536)*LN(1-G536)</f>
      </c>
    </row>
    <row r="537">
      <c r="A537" t="n">
        <v>165015</v>
      </c>
      <c r="B537" t="s">
        <v>2305</v>
      </c>
      <c r="C537" t="s">
        <v>163</v>
      </c>
      <c r="D537" t="n">
        <v>14</v>
      </c>
      <c r="E537" t="n">
        <v>86.1</v>
      </c>
      <c r="F537" t="str">
        <f>=IF(E537&gt;=50,1,0)</f>
      </c>
      <c r="G537" s="11" t="str">
        <f>=1/(1+EXP(-($K$4+$K$5*D537)))</f>
      </c>
      <c r="H537" s="11" t="str">
        <f>=F537*LN(G537)+(1-F537)*LN(1-G537)</f>
      </c>
    </row>
    <row r="538">
      <c r="A538" t="n">
        <v>165024</v>
      </c>
      <c r="B538" t="s">
        <v>2306</v>
      </c>
      <c r="C538" t="s">
        <v>149</v>
      </c>
      <c r="D538" t="n">
        <v>30</v>
      </c>
      <c r="E538" t="n">
        <v>54.6</v>
      </c>
      <c r="F538" t="str">
        <f>=IF(E538&gt;=50,1,0)</f>
      </c>
      <c r="G538" s="11" t="str">
        <f>=1/(1+EXP(-($K$4+$K$5*D538)))</f>
      </c>
      <c r="H538" s="11" t="str">
        <f>=F538*LN(G538)+(1-F538)*LN(1-G538)</f>
      </c>
    </row>
    <row r="539">
      <c r="A539" t="n">
        <v>165334</v>
      </c>
      <c r="B539" t="s">
        <v>2319</v>
      </c>
      <c r="C539" t="s">
        <v>163</v>
      </c>
      <c r="D539" t="n">
        <v>21</v>
      </c>
      <c r="E539" t="n">
        <v>77.1</v>
      </c>
      <c r="F539" t="str">
        <f>=IF(E539&gt;=50,1,0)</f>
      </c>
      <c r="G539" s="11" t="str">
        <f>=1/(1+EXP(-($K$4+$K$5*D539)))</f>
      </c>
      <c r="H539" s="11" t="str">
        <f>=F539*LN(G539)+(1-F539)*LN(1-G539)</f>
      </c>
    </row>
    <row r="540">
      <c r="A540" t="n">
        <v>165529</v>
      </c>
      <c r="B540" t="s">
        <v>2322</v>
      </c>
      <c r="C540" t="s">
        <v>163</v>
      </c>
      <c r="D540" t="n">
        <v>28</v>
      </c>
      <c r="E540" t="n">
        <v>48.3</v>
      </c>
      <c r="F540" t="str">
        <f>=IF(E540&gt;=50,1,0)</f>
      </c>
      <c r="G540" s="11" t="str">
        <f>=1/(1+EXP(-($K$4+$K$5*D540)))</f>
      </c>
      <c r="H540" s="11" t="str">
        <f>=F540*LN(G540)+(1-F540)*LN(1-G540)</f>
      </c>
    </row>
    <row r="541">
      <c r="A541" t="n">
        <v>165574</v>
      </c>
      <c r="B541" t="s">
        <v>2325</v>
      </c>
      <c r="C541" t="s">
        <v>163</v>
      </c>
      <c r="D541" t="n">
        <v>30</v>
      </c>
      <c r="E541" t="n">
        <v>37.4</v>
      </c>
      <c r="F541" t="str">
        <f>=IF(E541&gt;=50,1,0)</f>
      </c>
      <c r="G541" s="11" t="str">
        <f>=1/(1+EXP(-($K$4+$K$5*D541)))</f>
      </c>
      <c r="H541" s="11" t="str">
        <f>=F541*LN(G541)+(1-F541)*LN(1-G541)</f>
      </c>
    </row>
    <row r="542">
      <c r="A542" t="n">
        <v>165644</v>
      </c>
      <c r="B542" t="s">
        <v>2329</v>
      </c>
      <c r="C542" t="s">
        <v>163</v>
      </c>
      <c r="D542" t="n">
        <v>35</v>
      </c>
      <c r="E542" t="n">
        <v>35.3</v>
      </c>
      <c r="F542" t="str">
        <f>=IF(E542&gt;=50,1,0)</f>
      </c>
      <c r="G542" s="11" t="str">
        <f>=1/(1+EXP(-($K$4+$K$5*D542)))</f>
      </c>
      <c r="H542" s="11" t="str">
        <f>=F542*LN(G542)+(1-F542)*LN(1-G542)</f>
      </c>
    </row>
    <row r="543">
      <c r="A543" t="n">
        <v>165662</v>
      </c>
      <c r="B543" t="s">
        <v>2330</v>
      </c>
      <c r="C543" t="s">
        <v>163</v>
      </c>
      <c r="D543" t="n">
        <v>15</v>
      </c>
      <c r="E543" t="n">
        <v>79.3</v>
      </c>
      <c r="F543" t="str">
        <f>=IF(E543&gt;=50,1,0)</f>
      </c>
      <c r="G543" s="11" t="str">
        <f>=1/(1+EXP(-($K$4+$K$5*D543)))</f>
      </c>
      <c r="H543" s="11" t="str">
        <f>=F543*LN(G543)+(1-F543)*LN(1-G543)</f>
      </c>
    </row>
    <row r="544">
      <c r="A544" t="n">
        <v>165671</v>
      </c>
      <c r="B544" t="s">
        <v>2331</v>
      </c>
      <c r="C544" t="s">
        <v>163</v>
      </c>
      <c r="D544" t="n">
        <v>20</v>
      </c>
      <c r="E544" t="n">
        <v>65.8</v>
      </c>
      <c r="F544" t="str">
        <f>=IF(E544&gt;=50,1,0)</f>
      </c>
      <c r="G544" s="11" t="str">
        <f>=1/(1+EXP(-($K$4+$K$5*D544)))</f>
      </c>
      <c r="H544" s="11" t="str">
        <f>=F544*LN(G544)+(1-F544)*LN(1-G544)</f>
      </c>
    </row>
    <row r="545">
      <c r="A545" t="n">
        <v>165699</v>
      </c>
      <c r="B545" t="s">
        <v>2332</v>
      </c>
      <c r="C545" t="s">
        <v>163</v>
      </c>
      <c r="D545" t="n">
        <v>13</v>
      </c>
      <c r="E545" t="n">
        <v>75</v>
      </c>
      <c r="F545" t="str">
        <f>=IF(E545&gt;=50,1,0)</f>
      </c>
      <c r="G545" s="11" t="str">
        <f>=1/(1+EXP(-($K$4+$K$5*D545)))</f>
      </c>
      <c r="H545" s="11" t="str">
        <f>=F545*LN(G545)+(1-F545)*LN(1-G545)</f>
      </c>
    </row>
    <row r="546">
      <c r="A546" t="n">
        <v>165802</v>
      </c>
      <c r="B546" t="s">
        <v>2335</v>
      </c>
      <c r="C546" t="s">
        <v>163</v>
      </c>
      <c r="D546" t="n">
        <v>42</v>
      </c>
      <c r="E546" t="n">
        <v>30.8</v>
      </c>
      <c r="F546" t="str">
        <f>=IF(E546&gt;=50,1,0)</f>
      </c>
      <c r="G546" s="11" t="str">
        <f>=1/(1+EXP(-($K$4+$K$5*D546)))</f>
      </c>
      <c r="H546" s="11" t="str">
        <f>=F546*LN(G546)+(1-F546)*LN(1-G546)</f>
      </c>
    </row>
    <row r="547">
      <c r="A547" t="n">
        <v>165820</v>
      </c>
      <c r="B547" t="s">
        <v>2336</v>
      </c>
      <c r="C547" t="s">
        <v>149</v>
      </c>
      <c r="D547" t="n">
        <v>31</v>
      </c>
      <c r="E547" t="n">
        <v>52.7</v>
      </c>
      <c r="F547" t="str">
        <f>=IF(E547&gt;=50,1,0)</f>
      </c>
      <c r="G547" s="11" t="str">
        <f>=1/(1+EXP(-($K$4+$K$5*D547)))</f>
      </c>
      <c r="H547" s="11" t="str">
        <f>=F547*LN(G547)+(1-F547)*LN(1-G547)</f>
      </c>
    </row>
    <row r="548">
      <c r="A548" t="n">
        <v>165866</v>
      </c>
      <c r="B548" t="s">
        <v>2338</v>
      </c>
      <c r="C548" t="s">
        <v>149</v>
      </c>
      <c r="D548" t="n">
        <v>34</v>
      </c>
      <c r="E548" t="n">
        <v>49.5</v>
      </c>
      <c r="F548" t="str">
        <f>=IF(E548&gt;=50,1,0)</f>
      </c>
      <c r="G548" s="11" t="str">
        <f>=1/(1+EXP(-($K$4+$K$5*D548)))</f>
      </c>
      <c r="H548" s="11" t="str">
        <f>=F548*LN(G548)+(1-F548)*LN(1-G548)</f>
      </c>
    </row>
    <row r="549">
      <c r="A549" t="n">
        <v>165936</v>
      </c>
      <c r="B549" t="s">
        <v>2341</v>
      </c>
      <c r="C549" t="s">
        <v>163</v>
      </c>
      <c r="D549" t="n">
        <v>21</v>
      </c>
      <c r="E549" t="n">
        <v>67.6</v>
      </c>
      <c r="F549" t="str">
        <f>=IF(E549&gt;=50,1,0)</f>
      </c>
      <c r="G549" s="11" t="str">
        <f>=1/(1+EXP(-($K$4+$K$5*D549)))</f>
      </c>
      <c r="H549" s="11" t="str">
        <f>=F549*LN(G549)+(1-F549)*LN(1-G549)</f>
      </c>
    </row>
    <row r="550">
      <c r="A550" t="n">
        <v>166018</v>
      </c>
      <c r="B550" t="s">
        <v>2347</v>
      </c>
      <c r="C550" t="s">
        <v>163</v>
      </c>
      <c r="D550" t="n">
        <v>38</v>
      </c>
      <c r="E550" t="n">
        <v>57.2</v>
      </c>
      <c r="F550" t="str">
        <f>=IF(E550&gt;=50,1,0)</f>
      </c>
      <c r="G550" s="11" t="str">
        <f>=1/(1+EXP(-($K$4+$K$5*D550)))</f>
      </c>
      <c r="H550" s="11" t="str">
        <f>=F550*LN(G550)+(1-F550)*LN(1-G550)</f>
      </c>
    </row>
    <row r="551">
      <c r="A551" t="n">
        <v>166027</v>
      </c>
      <c r="B551" t="s">
        <v>2348</v>
      </c>
      <c r="C551" t="s">
        <v>163</v>
      </c>
      <c r="D551" t="n">
        <v>16</v>
      </c>
      <c r="E551" t="n">
        <v>97.3</v>
      </c>
      <c r="F551" t="str">
        <f>=IF(E551&gt;=50,1,0)</f>
      </c>
      <c r="G551" s="11" t="str">
        <f>=1/(1+EXP(-($K$4+$K$5*D551)))</f>
      </c>
      <c r="H551" s="11" t="str">
        <f>=F551*LN(G551)+(1-F551)*LN(1-G551)</f>
      </c>
    </row>
    <row r="552">
      <c r="A552" t="n">
        <v>166124</v>
      </c>
      <c r="B552" t="s">
        <v>2352</v>
      </c>
      <c r="C552" t="s">
        <v>163</v>
      </c>
      <c r="D552" t="n">
        <v>15</v>
      </c>
      <c r="E552" t="n">
        <v>89.6</v>
      </c>
      <c r="F552" t="str">
        <f>=IF(E552&gt;=50,1,0)</f>
      </c>
      <c r="G552" s="11" t="str">
        <f>=1/(1+EXP(-($K$4+$K$5*D552)))</f>
      </c>
      <c r="H552" s="11" t="str">
        <f>=F552*LN(G552)+(1-F552)*LN(1-G552)</f>
      </c>
    </row>
    <row r="553">
      <c r="A553" t="n">
        <v>166391</v>
      </c>
      <c r="B553" t="s">
        <v>2355</v>
      </c>
      <c r="C553" t="s">
        <v>163</v>
      </c>
      <c r="D553" t="n">
        <v>32</v>
      </c>
      <c r="E553" t="n">
        <v>53.2</v>
      </c>
      <c r="F553" t="str">
        <f>=IF(E553&gt;=50,1,0)</f>
      </c>
      <c r="G553" s="11" t="str">
        <f>=1/(1+EXP(-($K$4+$K$5*D553)))</f>
      </c>
      <c r="H553" s="11" t="str">
        <f>=F553*LN(G553)+(1-F553)*LN(1-G553)</f>
      </c>
    </row>
    <row r="554">
      <c r="A554" t="n">
        <v>166452</v>
      </c>
      <c r="B554" t="s">
        <v>2358</v>
      </c>
      <c r="C554" t="s">
        <v>163</v>
      </c>
      <c r="D554" t="n">
        <v>28</v>
      </c>
      <c r="E554" t="n">
        <v>61.7</v>
      </c>
      <c r="F554" t="str">
        <f>=IF(E554&gt;=50,1,0)</f>
      </c>
      <c r="G554" s="11" t="str">
        <f>=1/(1+EXP(-($K$4+$K$5*D554)))</f>
      </c>
      <c r="H554" s="11" t="str">
        <f>=F554*LN(G554)+(1-F554)*LN(1-G554)</f>
      </c>
    </row>
    <row r="555">
      <c r="A555" t="n">
        <v>166513</v>
      </c>
      <c r="B555" t="s">
        <v>2362</v>
      </c>
      <c r="C555" t="s">
        <v>149</v>
      </c>
      <c r="D555" t="n">
        <v>27</v>
      </c>
      <c r="E555" t="n">
        <v>70.1</v>
      </c>
      <c r="F555" t="str">
        <f>=IF(E555&gt;=50,1,0)</f>
      </c>
      <c r="G555" s="11" t="str">
        <f>=1/(1+EXP(-($K$4+$K$5*D555)))</f>
      </c>
      <c r="H555" s="11" t="str">
        <f>=F555*LN(G555)+(1-F555)*LN(1-G555)</f>
      </c>
    </row>
    <row r="556">
      <c r="A556" t="n">
        <v>166629</v>
      </c>
      <c r="B556" t="s">
        <v>2363</v>
      </c>
      <c r="C556" t="s">
        <v>149</v>
      </c>
      <c r="D556" t="n">
        <v>20</v>
      </c>
      <c r="E556" t="n">
        <v>83.4</v>
      </c>
      <c r="F556" t="str">
        <f>=IF(E556&gt;=50,1,0)</f>
      </c>
      <c r="G556" s="11" t="str">
        <f>=1/(1+EXP(-($K$4+$K$5*D556)))</f>
      </c>
      <c r="H556" s="11" t="str">
        <f>=F556*LN(G556)+(1-F556)*LN(1-G556)</f>
      </c>
    </row>
    <row r="557">
      <c r="A557" t="n">
        <v>166638</v>
      </c>
      <c r="B557" t="s">
        <v>2364</v>
      </c>
      <c r="C557" t="s">
        <v>149</v>
      </c>
      <c r="D557" t="n">
        <v>43</v>
      </c>
      <c r="E557" t="n">
        <v>51.1</v>
      </c>
      <c r="F557" t="str">
        <f>=IF(E557&gt;=50,1,0)</f>
      </c>
      <c r="G557" s="11" t="str">
        <f>=1/(1+EXP(-($K$4+$K$5*D557)))</f>
      </c>
      <c r="H557" s="11" t="str">
        <f>=F557*LN(G557)+(1-F557)*LN(1-G557)</f>
      </c>
    </row>
    <row r="558">
      <c r="A558" t="n">
        <v>166656</v>
      </c>
      <c r="B558" t="s">
        <v>2367</v>
      </c>
      <c r="C558" t="s">
        <v>163</v>
      </c>
      <c r="D558" t="n">
        <v>28</v>
      </c>
      <c r="E558" t="n">
        <v>64.5</v>
      </c>
      <c r="F558" t="str">
        <f>=IF(E558&gt;=50,1,0)</f>
      </c>
      <c r="G558" s="11" t="str">
        <f>=1/(1+EXP(-($K$4+$K$5*D558)))</f>
      </c>
      <c r="H558" s="11" t="str">
        <f>=F558*LN(G558)+(1-F558)*LN(1-G558)</f>
      </c>
    </row>
    <row r="559">
      <c r="A559" t="n">
        <v>166674</v>
      </c>
      <c r="B559" t="s">
        <v>2368</v>
      </c>
      <c r="C559" t="s">
        <v>149</v>
      </c>
      <c r="D559" t="n">
        <v>28</v>
      </c>
      <c r="E559" t="n">
        <v>69.2</v>
      </c>
      <c r="F559" t="str">
        <f>=IF(E559&gt;=50,1,0)</f>
      </c>
      <c r="G559" s="11" t="str">
        <f>=1/(1+EXP(-($K$4+$K$5*D559)))</f>
      </c>
      <c r="H559" s="11" t="str">
        <f>=F559*LN(G559)+(1-F559)*LN(1-G559)</f>
      </c>
    </row>
    <row r="560">
      <c r="A560" t="n">
        <v>166683</v>
      </c>
      <c r="B560" t="s">
        <v>2369</v>
      </c>
      <c r="C560" t="s">
        <v>163</v>
      </c>
      <c r="D560" t="n">
        <v>19</v>
      </c>
      <c r="E560" t="n">
        <v>96.1</v>
      </c>
      <c r="F560" t="str">
        <f>=IF(E560&gt;=50,1,0)</f>
      </c>
      <c r="G560" s="11" t="str">
        <f>=1/(1+EXP(-($K$4+$K$5*D560)))</f>
      </c>
      <c r="H560" s="11" t="str">
        <f>=F560*LN(G560)+(1-F560)*LN(1-G560)</f>
      </c>
    </row>
    <row r="561">
      <c r="A561" t="n">
        <v>166692</v>
      </c>
      <c r="B561" t="s">
        <v>2370</v>
      </c>
      <c r="C561" t="s">
        <v>149</v>
      </c>
      <c r="D561" t="n">
        <v>17</v>
      </c>
      <c r="E561" t="n">
        <v>79.1</v>
      </c>
      <c r="F561" t="str">
        <f>=IF(E561&gt;=50,1,0)</f>
      </c>
      <c r="G561" s="11" t="str">
        <f>=1/(1+EXP(-($K$4+$K$5*D561)))</f>
      </c>
      <c r="H561" s="11" t="str">
        <f>=F561*LN(G561)+(1-F561)*LN(1-G561)</f>
      </c>
    </row>
    <row r="562">
      <c r="A562" t="n">
        <v>166850</v>
      </c>
      <c r="B562" t="s">
        <v>2376</v>
      </c>
      <c r="C562" t="s">
        <v>163</v>
      </c>
      <c r="D562" t="n">
        <v>15</v>
      </c>
      <c r="E562" t="n">
        <v>72.1</v>
      </c>
      <c r="F562" t="str">
        <f>=IF(E562&gt;=50,1,0)</f>
      </c>
      <c r="G562" s="11" t="str">
        <f>=1/(1+EXP(-($K$4+$K$5*D562)))</f>
      </c>
      <c r="H562" s="11" t="str">
        <f>=F562*LN(G562)+(1-F562)*LN(1-G562)</f>
      </c>
    </row>
    <row r="563">
      <c r="A563" t="n">
        <v>166911</v>
      </c>
      <c r="B563" t="s">
        <v>2381</v>
      </c>
      <c r="C563" t="s">
        <v>163</v>
      </c>
      <c r="D563" t="n">
        <v>33</v>
      </c>
      <c r="E563" t="n">
        <v>61.5</v>
      </c>
      <c r="F563" t="str">
        <f>=IF(E563&gt;=50,1,0)</f>
      </c>
      <c r="G563" s="11" t="str">
        <f>=1/(1+EXP(-($K$4+$K$5*D563)))</f>
      </c>
      <c r="H563" s="11" t="str">
        <f>=F563*LN(G563)+(1-F563)*LN(1-G563)</f>
      </c>
    </row>
    <row r="564">
      <c r="A564" t="n">
        <v>166939</v>
      </c>
      <c r="B564" t="s">
        <v>2382</v>
      </c>
      <c r="C564" t="s">
        <v>163</v>
      </c>
      <c r="D564" t="n">
        <v>20</v>
      </c>
      <c r="E564" t="n">
        <v>85</v>
      </c>
      <c r="F564" t="str">
        <f>=IF(E564&gt;=50,1,0)</f>
      </c>
      <c r="G564" s="11" t="str">
        <f>=1/(1+EXP(-($K$4+$K$5*D564)))</f>
      </c>
      <c r="H564" s="11" t="str">
        <f>=F564*LN(G564)+(1-F564)*LN(1-G564)</f>
      </c>
    </row>
    <row r="565">
      <c r="A565" t="n">
        <v>167057</v>
      </c>
      <c r="B565" t="s">
        <v>2388</v>
      </c>
      <c r="C565" t="s">
        <v>163</v>
      </c>
      <c r="D565" t="n">
        <v>8</v>
      </c>
      <c r="E565" t="n">
        <v>77.8</v>
      </c>
      <c r="F565" t="str">
        <f>=IF(E565&gt;=50,1,0)</f>
      </c>
      <c r="G565" s="11" t="str">
        <f>=1/(1+EXP(-($K$4+$K$5*D565)))</f>
      </c>
      <c r="H565" s="11" t="str">
        <f>=F565*LN(G565)+(1-F565)*LN(1-G565)</f>
      </c>
    </row>
    <row r="566">
      <c r="A566" t="n">
        <v>167260</v>
      </c>
      <c r="B566" t="s">
        <v>2391</v>
      </c>
      <c r="C566" t="s">
        <v>163</v>
      </c>
      <c r="D566" t="n">
        <v>30</v>
      </c>
      <c r="E566" t="n">
        <v>63.6</v>
      </c>
      <c r="F566" t="str">
        <f>=IF(E566&gt;=50,1,0)</f>
      </c>
      <c r="G566" s="11" t="str">
        <f>=1/(1+EXP(-($K$4+$K$5*D566)))</f>
      </c>
      <c r="H566" s="11" t="str">
        <f>=F566*LN(G566)+(1-F566)*LN(1-G566)</f>
      </c>
    </row>
    <row r="567">
      <c r="A567" t="n">
        <v>167288</v>
      </c>
      <c r="B567" t="s">
        <v>2393</v>
      </c>
      <c r="C567" t="s">
        <v>149</v>
      </c>
      <c r="D567" t="n">
        <v>40</v>
      </c>
      <c r="E567" t="n">
        <v>49.1</v>
      </c>
      <c r="F567" t="str">
        <f>=IF(E567&gt;=50,1,0)</f>
      </c>
      <c r="G567" s="11" t="str">
        <f>=1/(1+EXP(-($K$4+$K$5*D567)))</f>
      </c>
      <c r="H567" s="11" t="str">
        <f>=F567*LN(G567)+(1-F567)*LN(1-G567)</f>
      </c>
    </row>
    <row r="568">
      <c r="A568" t="n">
        <v>167358</v>
      </c>
      <c r="B568" t="s">
        <v>2398</v>
      </c>
      <c r="C568" t="s">
        <v>163</v>
      </c>
      <c r="D568" t="n">
        <v>12</v>
      </c>
      <c r="E568" t="n">
        <v>90.4</v>
      </c>
      <c r="F568" t="str">
        <f>=IF(E568&gt;=50,1,0)</f>
      </c>
      <c r="G568" s="11" t="str">
        <f>=1/(1+EXP(-($K$4+$K$5*D568)))</f>
      </c>
      <c r="H568" s="11" t="str">
        <f>=F568*LN(G568)+(1-F568)*LN(1-G568)</f>
      </c>
    </row>
    <row r="569">
      <c r="A569" t="n">
        <v>167394</v>
      </c>
      <c r="B569" t="s">
        <v>2401</v>
      </c>
      <c r="C569" t="s">
        <v>163</v>
      </c>
      <c r="D569" t="n">
        <v>42</v>
      </c>
      <c r="E569" t="n">
        <v>64.7</v>
      </c>
      <c r="F569" t="str">
        <f>=IF(E569&gt;=50,1,0)</f>
      </c>
      <c r="G569" s="11" t="str">
        <f>=1/(1+EXP(-($K$4+$K$5*D569)))</f>
      </c>
      <c r="H569" s="11" t="str">
        <f>=F569*LN(G569)+(1-F569)*LN(1-G569)</f>
      </c>
    </row>
    <row r="570">
      <c r="A570" t="n">
        <v>167598</v>
      </c>
      <c r="B570" t="s">
        <v>2407</v>
      </c>
      <c r="C570" t="s">
        <v>163</v>
      </c>
      <c r="D570" t="n">
        <v>28</v>
      </c>
      <c r="E570" t="n">
        <v>69.1</v>
      </c>
      <c r="F570" t="str">
        <f>=IF(E570&gt;=50,1,0)</f>
      </c>
      <c r="G570" s="11" t="str">
        <f>=1/(1+EXP(-($K$4+$K$5*D570)))</f>
      </c>
      <c r="H570" s="11" t="str">
        <f>=F570*LN(G570)+(1-F570)*LN(1-G570)</f>
      </c>
    </row>
    <row r="571">
      <c r="A571" t="n">
        <v>167729</v>
      </c>
      <c r="B571" t="s">
        <v>2412</v>
      </c>
      <c r="C571" t="s">
        <v>149</v>
      </c>
      <c r="D571" t="n">
        <v>35</v>
      </c>
      <c r="E571" t="n">
        <v>55</v>
      </c>
      <c r="F571" t="str">
        <f>=IF(E571&gt;=50,1,0)</f>
      </c>
      <c r="G571" s="11" t="str">
        <f>=1/(1+EXP(-($K$4+$K$5*D571)))</f>
      </c>
      <c r="H571" s="11" t="str">
        <f>=F571*LN(G571)+(1-F571)*LN(1-G571)</f>
      </c>
    </row>
    <row r="572">
      <c r="A572" t="n">
        <v>167783</v>
      </c>
      <c r="B572" t="s">
        <v>2414</v>
      </c>
      <c r="C572" t="s">
        <v>163</v>
      </c>
      <c r="D572" t="n">
        <v>30</v>
      </c>
      <c r="E572" t="n">
        <v>71.2</v>
      </c>
      <c r="F572" t="str">
        <f>=IF(E572&gt;=50,1,0)</f>
      </c>
      <c r="G572" s="11" t="str">
        <f>=1/(1+EXP(-($K$4+$K$5*D572)))</f>
      </c>
      <c r="H572" s="11" t="str">
        <f>=F572*LN(G572)+(1-F572)*LN(1-G572)</f>
      </c>
    </row>
    <row r="573">
      <c r="A573" t="n">
        <v>167835</v>
      </c>
      <c r="B573" t="s">
        <v>2417</v>
      </c>
      <c r="C573" t="s">
        <v>163</v>
      </c>
      <c r="D573" t="n">
        <v>18</v>
      </c>
      <c r="E573" t="n">
        <v>89.7</v>
      </c>
      <c r="F573" t="str">
        <f>=IF(E573&gt;=50,1,0)</f>
      </c>
      <c r="G573" s="11" t="str">
        <f>=1/(1+EXP(-($K$4+$K$5*D573)))</f>
      </c>
      <c r="H573" s="11" t="str">
        <f>=F573*LN(G573)+(1-F573)*LN(1-G573)</f>
      </c>
    </row>
    <row r="574">
      <c r="A574" t="n">
        <v>167899</v>
      </c>
      <c r="B574" t="s">
        <v>2420</v>
      </c>
      <c r="C574" t="s">
        <v>163</v>
      </c>
      <c r="D574" t="n">
        <v>22</v>
      </c>
      <c r="E574" t="n">
        <v>67.6</v>
      </c>
      <c r="F574" t="str">
        <f>=IF(E574&gt;=50,1,0)</f>
      </c>
      <c r="G574" s="11" t="str">
        <f>=1/(1+EXP(-($K$4+$K$5*D574)))</f>
      </c>
      <c r="H574" s="11" t="str">
        <f>=F574*LN(G574)+(1-F574)*LN(1-G574)</f>
      </c>
    </row>
    <row r="575">
      <c r="A575" t="n">
        <v>167987</v>
      </c>
      <c r="B575" t="s">
        <v>2422</v>
      </c>
      <c r="C575" t="s">
        <v>149</v>
      </c>
      <c r="D575" t="n">
        <v>36</v>
      </c>
      <c r="E575" t="n">
        <v>49</v>
      </c>
      <c r="F575" t="str">
        <f>=IF(E575&gt;=50,1,0)</f>
      </c>
      <c r="G575" s="11" t="str">
        <f>=1/(1+EXP(-($K$4+$K$5*D575)))</f>
      </c>
      <c r="H575" s="11" t="str">
        <f>=F575*LN(G575)+(1-F575)*LN(1-G575)</f>
      </c>
    </row>
    <row r="576">
      <c r="A576" t="n">
        <v>167996</v>
      </c>
      <c r="B576" t="s">
        <v>2424</v>
      </c>
      <c r="C576" t="s">
        <v>163</v>
      </c>
      <c r="D576" t="n">
        <v>15</v>
      </c>
      <c r="E576" t="n">
        <v>80.8</v>
      </c>
      <c r="F576" t="str">
        <f>=IF(E576&gt;=50,1,0)</f>
      </c>
      <c r="G576" s="11" t="str">
        <f>=1/(1+EXP(-($K$4+$K$5*D576)))</f>
      </c>
      <c r="H576" s="11" t="str">
        <f>=F576*LN(G576)+(1-F576)*LN(1-G576)</f>
      </c>
    </row>
    <row r="577">
      <c r="A577" t="n">
        <v>168005</v>
      </c>
      <c r="B577" t="s">
        <v>2426</v>
      </c>
      <c r="C577" t="s">
        <v>163</v>
      </c>
      <c r="D577" t="n">
        <v>27</v>
      </c>
      <c r="E577" t="n">
        <v>59.7</v>
      </c>
      <c r="F577" t="str">
        <f>=IF(E577&gt;=50,1,0)</f>
      </c>
      <c r="G577" s="11" t="str">
        <f>=1/(1+EXP(-($K$4+$K$5*D577)))</f>
      </c>
      <c r="H577" s="11" t="str">
        <f>=F577*LN(G577)+(1-F577)*LN(1-G577)</f>
      </c>
    </row>
    <row r="578">
      <c r="A578" t="n">
        <v>168148</v>
      </c>
      <c r="B578" t="s">
        <v>2429</v>
      </c>
      <c r="C578" t="s">
        <v>163</v>
      </c>
      <c r="D578" t="n">
        <v>12</v>
      </c>
      <c r="E578" t="n">
        <v>93.4</v>
      </c>
      <c r="F578" t="str">
        <f>=IF(E578&gt;=50,1,0)</f>
      </c>
      <c r="G578" s="11" t="str">
        <f>=1/(1+EXP(-($K$4+$K$5*D578)))</f>
      </c>
      <c r="H578" s="11" t="str">
        <f>=F578*LN(G578)+(1-F578)*LN(1-G578)</f>
      </c>
    </row>
    <row r="579">
      <c r="A579" t="n">
        <v>168218</v>
      </c>
      <c r="B579" t="s">
        <v>2430</v>
      </c>
      <c r="C579" t="s">
        <v>163</v>
      </c>
      <c r="D579" t="n">
        <v>21</v>
      </c>
      <c r="E579" t="n">
        <v>91.2</v>
      </c>
      <c r="F579" t="str">
        <f>=IF(E579&gt;=50,1,0)</f>
      </c>
      <c r="G579" s="11" t="str">
        <f>=1/(1+EXP(-($K$4+$K$5*D579)))</f>
      </c>
      <c r="H579" s="11" t="str">
        <f>=F579*LN(G579)+(1-F579)*LN(1-G579)</f>
      </c>
    </row>
    <row r="580">
      <c r="A580" t="n">
        <v>168227</v>
      </c>
      <c r="B580" t="s">
        <v>2431</v>
      </c>
      <c r="C580" t="s">
        <v>163</v>
      </c>
      <c r="D580" t="n">
        <v>23</v>
      </c>
      <c r="E580" t="n">
        <v>68.8</v>
      </c>
      <c r="F580" t="str">
        <f>=IF(E580&gt;=50,1,0)</f>
      </c>
      <c r="G580" s="11" t="str">
        <f>=1/(1+EXP(-($K$4+$K$5*D580)))</f>
      </c>
      <c r="H580" s="11" t="str">
        <f>=F580*LN(G580)+(1-F580)*LN(1-G580)</f>
      </c>
    </row>
    <row r="581">
      <c r="A581" t="n">
        <v>168254</v>
      </c>
      <c r="B581" t="s">
        <v>2432</v>
      </c>
      <c r="C581" t="s">
        <v>163</v>
      </c>
      <c r="D581" t="n">
        <v>25</v>
      </c>
      <c r="E581" t="n">
        <v>63.9</v>
      </c>
      <c r="F581" t="str">
        <f>=IF(E581&gt;=50,1,0)</f>
      </c>
      <c r="G581" s="11" t="str">
        <f>=1/(1+EXP(-($K$4+$K$5*D581)))</f>
      </c>
      <c r="H581" s="11" t="str">
        <f>=F581*LN(G581)+(1-F581)*LN(1-G581)</f>
      </c>
    </row>
    <row r="582">
      <c r="A582" t="n">
        <v>168263</v>
      </c>
      <c r="B582" t="s">
        <v>2433</v>
      </c>
      <c r="C582" t="s">
        <v>149</v>
      </c>
      <c r="D582" t="n">
        <v>33</v>
      </c>
      <c r="E582" t="n">
        <v>54.9</v>
      </c>
      <c r="F582" t="str">
        <f>=IF(E582&gt;=50,1,0)</f>
      </c>
      <c r="G582" s="11" t="str">
        <f>=1/(1+EXP(-($K$4+$K$5*D582)))</f>
      </c>
      <c r="H582" s="11" t="str">
        <f>=F582*LN(G582)+(1-F582)*LN(1-G582)</f>
      </c>
    </row>
    <row r="583">
      <c r="A583" t="n">
        <v>168281</v>
      </c>
      <c r="B583" t="s">
        <v>2435</v>
      </c>
      <c r="C583" t="s">
        <v>163</v>
      </c>
      <c r="D583" t="n">
        <v>20</v>
      </c>
      <c r="E583" t="n">
        <v>75.7</v>
      </c>
      <c r="F583" t="str">
        <f>=IF(E583&gt;=50,1,0)</f>
      </c>
      <c r="G583" s="11" t="str">
        <f>=1/(1+EXP(-($K$4+$K$5*D583)))</f>
      </c>
      <c r="H583" s="11" t="str">
        <f>=F583*LN(G583)+(1-F583)*LN(1-G583)</f>
      </c>
    </row>
    <row r="584">
      <c r="A584" t="n">
        <v>168342</v>
      </c>
      <c r="B584" t="s">
        <v>2437</v>
      </c>
      <c r="C584" t="s">
        <v>163</v>
      </c>
      <c r="D584" t="n">
        <v>17</v>
      </c>
      <c r="E584" t="n">
        <v>96.6</v>
      </c>
      <c r="F584" t="str">
        <f>=IF(E584&gt;=50,1,0)</f>
      </c>
      <c r="G584" s="11" t="str">
        <f>=1/(1+EXP(-($K$4+$K$5*D584)))</f>
      </c>
      <c r="H584" s="11" t="str">
        <f>=F584*LN(G584)+(1-F584)*LN(1-G584)</f>
      </c>
    </row>
    <row r="585">
      <c r="A585" t="n">
        <v>168421</v>
      </c>
      <c r="B585" t="s">
        <v>2439</v>
      </c>
      <c r="C585" t="s">
        <v>163</v>
      </c>
      <c r="D585" t="n">
        <v>10</v>
      </c>
      <c r="E585" t="n">
        <v>88.4</v>
      </c>
      <c r="F585" t="str">
        <f>=IF(E585&gt;=50,1,0)</f>
      </c>
      <c r="G585" s="11" t="str">
        <f>=1/(1+EXP(-($K$4+$K$5*D585)))</f>
      </c>
      <c r="H585" s="11" t="str">
        <f>=F585*LN(G585)+(1-F585)*LN(1-G585)</f>
      </c>
    </row>
    <row r="586">
      <c r="A586" t="n">
        <v>168430</v>
      </c>
      <c r="B586" t="s">
        <v>2440</v>
      </c>
      <c r="C586" t="s">
        <v>149</v>
      </c>
      <c r="D586" t="n">
        <v>29</v>
      </c>
      <c r="E586" t="n">
        <v>55.5</v>
      </c>
      <c r="F586" t="str">
        <f>=IF(E586&gt;=50,1,0)</f>
      </c>
      <c r="G586" s="11" t="str">
        <f>=1/(1+EXP(-($K$4+$K$5*D586)))</f>
      </c>
      <c r="H586" s="11" t="str">
        <f>=F586*LN(G586)+(1-F586)*LN(1-G586)</f>
      </c>
    </row>
    <row r="587">
      <c r="A587" t="n">
        <v>168528</v>
      </c>
      <c r="B587" t="s">
        <v>2441</v>
      </c>
      <c r="C587" t="s">
        <v>163</v>
      </c>
      <c r="D587" t="n">
        <v>31</v>
      </c>
      <c r="E587" t="n">
        <v>52.9</v>
      </c>
      <c r="F587" t="str">
        <f>=IF(E587&gt;=50,1,0)</f>
      </c>
      <c r="G587" s="11" t="str">
        <f>=1/(1+EXP(-($K$4+$K$5*D587)))</f>
      </c>
      <c r="H587" s="11" t="str">
        <f>=F587*LN(G587)+(1-F587)*LN(1-G587)</f>
      </c>
    </row>
    <row r="588">
      <c r="A588" t="n">
        <v>168546</v>
      </c>
      <c r="B588" t="s">
        <v>2443</v>
      </c>
      <c r="C588" t="s">
        <v>163</v>
      </c>
      <c r="D588" t="n">
        <v>45</v>
      </c>
      <c r="E588" t="n">
        <v>57.1</v>
      </c>
      <c r="F588" t="str">
        <f>=IF(E588&gt;=50,1,0)</f>
      </c>
      <c r="G588" s="11" t="str">
        <f>=1/(1+EXP(-($K$4+$K$5*D588)))</f>
      </c>
      <c r="H588" s="11" t="str">
        <f>=F588*LN(G588)+(1-F588)*LN(1-G588)</f>
      </c>
    </row>
    <row r="589">
      <c r="A589" t="n">
        <v>168591</v>
      </c>
      <c r="B589" t="s">
        <v>2449</v>
      </c>
      <c r="C589" t="s">
        <v>163</v>
      </c>
      <c r="D589" t="n">
        <v>21</v>
      </c>
      <c r="E589" t="n">
        <v>63.7</v>
      </c>
      <c r="F589" t="str">
        <f>=IF(E589&gt;=50,1,0)</f>
      </c>
      <c r="G589" s="11" t="str">
        <f>=1/(1+EXP(-($K$4+$K$5*D589)))</f>
      </c>
      <c r="H589" s="11" t="str">
        <f>=F589*LN(G589)+(1-F589)*LN(1-G589)</f>
      </c>
    </row>
    <row r="590">
      <c r="A590" t="n">
        <v>168740</v>
      </c>
      <c r="B590" t="s">
        <v>2453</v>
      </c>
      <c r="C590" t="s">
        <v>163</v>
      </c>
      <c r="D590" t="n">
        <v>22</v>
      </c>
      <c r="E590" t="n">
        <v>65.9</v>
      </c>
      <c r="F590" t="str">
        <f>=IF(E590&gt;=50,1,0)</f>
      </c>
      <c r="G590" s="11" t="str">
        <f>=1/(1+EXP(-($K$4+$K$5*D590)))</f>
      </c>
      <c r="H590" s="11" t="str">
        <f>=F590*LN(G590)+(1-F590)*LN(1-G590)</f>
      </c>
    </row>
    <row r="591">
      <c r="A591" t="n">
        <v>168786</v>
      </c>
      <c r="B591" t="s">
        <v>2455</v>
      </c>
      <c r="C591" t="s">
        <v>163</v>
      </c>
      <c r="D591" t="n">
        <v>23</v>
      </c>
      <c r="E591" t="n">
        <v>62.2</v>
      </c>
      <c r="F591" t="str">
        <f>=IF(E591&gt;=50,1,0)</f>
      </c>
      <c r="G591" s="11" t="str">
        <f>=1/(1+EXP(-($K$4+$K$5*D591)))</f>
      </c>
      <c r="H591" s="11" t="str">
        <f>=F591*LN(G591)+(1-F591)*LN(1-G591)</f>
      </c>
    </row>
    <row r="592">
      <c r="A592" t="n">
        <v>168847</v>
      </c>
      <c r="B592" t="s">
        <v>2457</v>
      </c>
      <c r="C592" t="s">
        <v>163</v>
      </c>
      <c r="D592" t="n">
        <v>38</v>
      </c>
      <c r="E592" t="n">
        <v>25.4</v>
      </c>
      <c r="F592" t="str">
        <f>=IF(E592&gt;=50,1,0)</f>
      </c>
      <c r="G592" s="11" t="str">
        <f>=1/(1+EXP(-($K$4+$K$5*D592)))</f>
      </c>
      <c r="H592" s="11" t="str">
        <f>=F592*LN(G592)+(1-F592)*LN(1-G592)</f>
      </c>
    </row>
    <row r="593">
      <c r="A593" t="n">
        <v>169080</v>
      </c>
      <c r="B593" t="s">
        <v>2463</v>
      </c>
      <c r="C593" t="s">
        <v>163</v>
      </c>
      <c r="D593" t="n">
        <v>14</v>
      </c>
      <c r="E593" t="n">
        <v>77.4</v>
      </c>
      <c r="F593" t="str">
        <f>=IF(E593&gt;=50,1,0)</f>
      </c>
      <c r="G593" s="11" t="str">
        <f>=1/(1+EXP(-($K$4+$K$5*D593)))</f>
      </c>
      <c r="H593" s="11" t="str">
        <f>=F593*LN(G593)+(1-F593)*LN(1-G593)</f>
      </c>
    </row>
    <row r="594">
      <c r="A594" t="n">
        <v>169248</v>
      </c>
      <c r="B594" t="s">
        <v>2468</v>
      </c>
      <c r="C594" t="s">
        <v>149</v>
      </c>
      <c r="D594" t="n">
        <v>31</v>
      </c>
      <c r="E594" t="n">
        <v>61.8</v>
      </c>
      <c r="F594" t="str">
        <f>=IF(E594&gt;=50,1,0)</f>
      </c>
      <c r="G594" s="11" t="str">
        <f>=1/(1+EXP(-($K$4+$K$5*D594)))</f>
      </c>
      <c r="H594" s="11" t="str">
        <f>=F594*LN(G594)+(1-F594)*LN(1-G594)</f>
      </c>
    </row>
    <row r="595">
      <c r="A595" t="n">
        <v>169363</v>
      </c>
      <c r="B595" t="s">
        <v>2475</v>
      </c>
      <c r="C595" t="s">
        <v>163</v>
      </c>
      <c r="D595" t="n">
        <v>24</v>
      </c>
      <c r="E595" t="n">
        <v>48.9</v>
      </c>
      <c r="F595" t="str">
        <f>=IF(E595&gt;=50,1,0)</f>
      </c>
      <c r="G595" s="11" t="str">
        <f>=1/(1+EXP(-($K$4+$K$5*D595)))</f>
      </c>
      <c r="H595" s="11" t="str">
        <f>=F595*LN(G595)+(1-F595)*LN(1-G595)</f>
      </c>
    </row>
    <row r="596">
      <c r="A596" t="n">
        <v>169442</v>
      </c>
      <c r="B596" t="s">
        <v>2479</v>
      </c>
      <c r="C596" t="s">
        <v>163</v>
      </c>
      <c r="D596" t="n">
        <v>28</v>
      </c>
      <c r="E596" t="n">
        <v>69.6</v>
      </c>
      <c r="F596" t="str">
        <f>=IF(E596&gt;=50,1,0)</f>
      </c>
      <c r="G596" s="11" t="str">
        <f>=1/(1+EXP(-($K$4+$K$5*D596)))</f>
      </c>
      <c r="H596" s="11" t="str">
        <f>=F596*LN(G596)+(1-F596)*LN(1-G596)</f>
      </c>
    </row>
    <row r="597">
      <c r="A597" t="n">
        <v>169479</v>
      </c>
      <c r="B597" t="s">
        <v>2481</v>
      </c>
      <c r="C597" t="s">
        <v>163</v>
      </c>
      <c r="D597" t="n">
        <v>30</v>
      </c>
      <c r="E597" t="n">
        <v>51.5</v>
      </c>
      <c r="F597" t="str">
        <f>=IF(E597&gt;=50,1,0)</f>
      </c>
      <c r="G597" s="11" t="str">
        <f>=1/(1+EXP(-($K$4+$K$5*D597)))</f>
      </c>
      <c r="H597" s="11" t="str">
        <f>=F597*LN(G597)+(1-F597)*LN(1-G597)</f>
      </c>
    </row>
    <row r="598">
      <c r="A598" t="n">
        <v>169716</v>
      </c>
      <c r="B598" t="s">
        <v>2489</v>
      </c>
      <c r="C598" t="s">
        <v>163</v>
      </c>
      <c r="D598" t="n">
        <v>25</v>
      </c>
      <c r="E598" t="n">
        <v>68.1</v>
      </c>
      <c r="F598" t="str">
        <f>=IF(E598&gt;=50,1,0)</f>
      </c>
      <c r="G598" s="11" t="str">
        <f>=1/(1+EXP(-($K$4+$K$5*D598)))</f>
      </c>
      <c r="H598" s="11" t="str">
        <f>=F598*LN(G598)+(1-F598)*LN(1-G598)</f>
      </c>
    </row>
    <row r="599">
      <c r="A599" t="n">
        <v>169798</v>
      </c>
      <c r="B599" t="s">
        <v>2492</v>
      </c>
      <c r="C599" t="s">
        <v>149</v>
      </c>
      <c r="D599" t="n">
        <v>37</v>
      </c>
      <c r="E599" t="n">
        <v>45.5</v>
      </c>
      <c r="F599" t="str">
        <f>=IF(E599&gt;=50,1,0)</f>
      </c>
      <c r="G599" s="11" t="str">
        <f>=1/(1+EXP(-($K$4+$K$5*D599)))</f>
      </c>
      <c r="H599" s="11" t="str">
        <f>=F599*LN(G599)+(1-F599)*LN(1-G599)</f>
      </c>
    </row>
    <row r="600">
      <c r="A600" t="n">
        <v>169910</v>
      </c>
      <c r="B600" t="s">
        <v>2495</v>
      </c>
      <c r="C600" t="s">
        <v>149</v>
      </c>
      <c r="D600" t="n">
        <v>34</v>
      </c>
      <c r="E600" t="n">
        <v>53.6</v>
      </c>
      <c r="F600" t="str">
        <f>=IF(E600&gt;=50,1,0)</f>
      </c>
      <c r="G600" s="11" t="str">
        <f>=1/(1+EXP(-($K$4+$K$5*D600)))</f>
      </c>
      <c r="H600" s="11" t="str">
        <f>=F600*LN(G600)+(1-F600)*LN(1-G600)</f>
      </c>
    </row>
    <row r="601">
      <c r="A601" t="n">
        <v>169983</v>
      </c>
      <c r="B601" t="s">
        <v>2499</v>
      </c>
      <c r="C601" t="s">
        <v>163</v>
      </c>
      <c r="D601" t="n">
        <v>17</v>
      </c>
      <c r="E601" t="n">
        <v>70.5</v>
      </c>
      <c r="F601" t="str">
        <f>=IF(E601&gt;=50,1,0)</f>
      </c>
      <c r="G601" s="11" t="str">
        <f>=1/(1+EXP(-($K$4+$K$5*D601)))</f>
      </c>
      <c r="H601" s="11" t="str">
        <f>=F601*LN(G601)+(1-F601)*LN(1-G601)</f>
      </c>
    </row>
    <row r="602">
      <c r="A602" t="n">
        <v>170000</v>
      </c>
      <c r="B602" t="s">
        <v>2502</v>
      </c>
      <c r="C602" t="s">
        <v>163</v>
      </c>
      <c r="D602" t="n">
        <v>50</v>
      </c>
      <c r="E602" t="n">
        <v>46.5</v>
      </c>
      <c r="F602" t="str">
        <f>=IF(E602&gt;=50,1,0)</f>
      </c>
      <c r="G602" s="11" t="str">
        <f>=1/(1+EXP(-($K$4+$K$5*D602)))</f>
      </c>
      <c r="H602" s="11" t="str">
        <f>=F602*LN(G602)+(1-F602)*LN(1-G602)</f>
      </c>
    </row>
    <row r="603">
      <c r="A603" t="n">
        <v>170037</v>
      </c>
      <c r="B603" t="s">
        <v>2504</v>
      </c>
      <c r="C603" t="s">
        <v>163</v>
      </c>
      <c r="D603" t="n">
        <v>30</v>
      </c>
      <c r="E603" t="n">
        <v>65.7</v>
      </c>
      <c r="F603" t="str">
        <f>=IF(E603&gt;=50,1,0)</f>
      </c>
      <c r="G603" s="11" t="str">
        <f>=1/(1+EXP(-($K$4+$K$5*D603)))</f>
      </c>
      <c r="H603" s="11" t="str">
        <f>=F603*LN(G603)+(1-F603)*LN(1-G603)</f>
      </c>
    </row>
    <row r="604">
      <c r="A604" t="n">
        <v>170082</v>
      </c>
      <c r="B604" t="s">
        <v>2506</v>
      </c>
      <c r="C604" t="s">
        <v>149</v>
      </c>
      <c r="D604" t="n">
        <v>26</v>
      </c>
      <c r="E604" t="n">
        <v>68.6</v>
      </c>
      <c r="F604" t="str">
        <f>=IF(E604&gt;=50,1,0)</f>
      </c>
      <c r="G604" s="11" t="str">
        <f>=1/(1+EXP(-($K$4+$K$5*D604)))</f>
      </c>
      <c r="H604" s="11" t="str">
        <f>=F604*LN(G604)+(1-F604)*LN(1-G604)</f>
      </c>
    </row>
    <row r="605">
      <c r="A605" t="n">
        <v>170286</v>
      </c>
      <c r="B605" t="s">
        <v>2512</v>
      </c>
      <c r="C605" t="s">
        <v>163</v>
      </c>
      <c r="D605" t="n">
        <v>0</v>
      </c>
      <c r="E605" t="n">
        <v>84.8</v>
      </c>
      <c r="F605" t="str">
        <f>=IF(E605&gt;=50,1,0)</f>
      </c>
      <c r="G605" s="11" t="str">
        <f>=1/(1+EXP(-($K$4+$K$5*D605)))</f>
      </c>
      <c r="H605" s="11" t="str">
        <f>=F605*LN(G605)+(1-F605)*LN(1-G605)</f>
      </c>
    </row>
    <row r="606">
      <c r="A606" t="n">
        <v>170301</v>
      </c>
      <c r="B606" t="s">
        <v>2513</v>
      </c>
      <c r="C606" t="s">
        <v>163</v>
      </c>
      <c r="D606" t="n">
        <v>16</v>
      </c>
      <c r="E606" t="n">
        <v>82.3</v>
      </c>
      <c r="F606" t="str">
        <f>=IF(E606&gt;=50,1,0)</f>
      </c>
      <c r="G606" s="11" t="str">
        <f>=1/(1+EXP(-($K$4+$K$5*D606)))</f>
      </c>
      <c r="H606" s="11" t="str">
        <f>=F606*LN(G606)+(1-F606)*LN(1-G606)</f>
      </c>
    </row>
    <row r="607">
      <c r="A607" t="n">
        <v>170532</v>
      </c>
      <c r="B607" t="s">
        <v>2516</v>
      </c>
      <c r="C607" t="s">
        <v>163</v>
      </c>
      <c r="D607" t="n">
        <v>23</v>
      </c>
      <c r="E607" t="n">
        <v>81.7</v>
      </c>
      <c r="F607" t="str">
        <f>=IF(E607&gt;=50,1,0)</f>
      </c>
      <c r="G607" s="11" t="str">
        <f>=1/(1+EXP(-($K$4+$K$5*D607)))</f>
      </c>
      <c r="H607" s="11" t="str">
        <f>=F607*LN(G607)+(1-F607)*LN(1-G607)</f>
      </c>
    </row>
    <row r="608">
      <c r="A608" t="n">
        <v>170639</v>
      </c>
      <c r="B608" t="s">
        <v>2525</v>
      </c>
      <c r="C608" t="s">
        <v>149</v>
      </c>
      <c r="D608" t="n">
        <v>29</v>
      </c>
      <c r="E608" t="n">
        <v>56.3</v>
      </c>
      <c r="F608" t="str">
        <f>=IF(E608&gt;=50,1,0)</f>
      </c>
      <c r="G608" s="11" t="str">
        <f>=1/(1+EXP(-($K$4+$K$5*D608)))</f>
      </c>
      <c r="H608" s="11" t="str">
        <f>=F608*LN(G608)+(1-F608)*LN(1-G608)</f>
      </c>
    </row>
    <row r="609">
      <c r="A609" t="n">
        <v>170675</v>
      </c>
      <c r="B609" t="s">
        <v>2528</v>
      </c>
      <c r="C609" t="s">
        <v>163</v>
      </c>
      <c r="D609" t="n">
        <v>17</v>
      </c>
      <c r="E609" t="n">
        <v>62.3</v>
      </c>
      <c r="F609" t="str">
        <f>=IF(E609&gt;=50,1,0)</f>
      </c>
      <c r="G609" s="11" t="str">
        <f>=1/(1+EXP(-($K$4+$K$5*D609)))</f>
      </c>
      <c r="H609" s="11" t="str">
        <f>=F609*LN(G609)+(1-F609)*LN(1-G609)</f>
      </c>
    </row>
    <row r="610">
      <c r="A610" t="n">
        <v>170806</v>
      </c>
      <c r="B610" t="s">
        <v>2532</v>
      </c>
      <c r="C610" t="s">
        <v>163</v>
      </c>
      <c r="D610" t="n">
        <v>30</v>
      </c>
      <c r="E610" t="n">
        <v>58.1</v>
      </c>
      <c r="F610" t="str">
        <f>=IF(E610&gt;=50,1,0)</f>
      </c>
      <c r="G610" s="11" t="str">
        <f>=1/(1+EXP(-($K$4+$K$5*D610)))</f>
      </c>
      <c r="H610" s="11" t="str">
        <f>=F610*LN(G610)+(1-F610)*LN(1-G610)</f>
      </c>
    </row>
    <row r="611">
      <c r="A611" t="n">
        <v>170967</v>
      </c>
      <c r="B611" t="s">
        <v>2534</v>
      </c>
      <c r="C611" t="s">
        <v>163</v>
      </c>
      <c r="D611" t="n">
        <v>31</v>
      </c>
      <c r="E611" t="n">
        <v>40.8</v>
      </c>
      <c r="F611" t="str">
        <f>=IF(E611&gt;=50,1,0)</f>
      </c>
      <c r="G611" s="11" t="str">
        <f>=1/(1+EXP(-($K$4+$K$5*D611)))</f>
      </c>
      <c r="H611" s="11" t="str">
        <f>=F611*LN(G611)+(1-F611)*LN(1-G611)</f>
      </c>
    </row>
    <row r="612">
      <c r="A612" t="n">
        <v>170976</v>
      </c>
      <c r="B612" t="s">
        <v>2536</v>
      </c>
      <c r="C612" t="s">
        <v>149</v>
      </c>
      <c r="D612" t="n">
        <v>18</v>
      </c>
      <c r="E612" t="n">
        <v>93.2</v>
      </c>
      <c r="F612" t="str">
        <f>=IF(E612&gt;=50,1,0)</f>
      </c>
      <c r="G612" s="11" t="str">
        <f>=1/(1+EXP(-($K$4+$K$5*D612)))</f>
      </c>
      <c r="H612" s="11" t="str">
        <f>=F612*LN(G612)+(1-F612)*LN(1-G612)</f>
      </c>
    </row>
    <row r="613">
      <c r="A613" t="n">
        <v>171100</v>
      </c>
      <c r="B613" t="s">
        <v>2538</v>
      </c>
      <c r="C613" t="s">
        <v>149</v>
      </c>
      <c r="D613" t="n">
        <v>20</v>
      </c>
      <c r="E613" t="n">
        <v>82.5</v>
      </c>
      <c r="F613" t="str">
        <f>=IF(E613&gt;=50,1,0)</f>
      </c>
      <c r="G613" s="11" t="str">
        <f>=1/(1+EXP(-($K$4+$K$5*D613)))</f>
      </c>
      <c r="H613" s="11" t="str">
        <f>=F613*LN(G613)+(1-F613)*LN(1-G613)</f>
      </c>
    </row>
    <row r="614">
      <c r="A614" t="n">
        <v>171128</v>
      </c>
      <c r="B614" t="s">
        <v>2540</v>
      </c>
      <c r="C614" t="s">
        <v>149</v>
      </c>
      <c r="D614" t="n">
        <v>18</v>
      </c>
      <c r="E614" t="n">
        <v>68.7</v>
      </c>
      <c r="F614" t="str">
        <f>=IF(E614&gt;=50,1,0)</f>
      </c>
      <c r="G614" s="11" t="str">
        <f>=1/(1+EXP(-($K$4+$K$5*D614)))</f>
      </c>
      <c r="H614" s="11" t="str">
        <f>=F614*LN(G614)+(1-F614)*LN(1-G614)</f>
      </c>
    </row>
    <row r="615">
      <c r="A615" t="n">
        <v>171137</v>
      </c>
      <c r="B615" t="s">
        <v>2542</v>
      </c>
      <c r="C615" t="s">
        <v>149</v>
      </c>
      <c r="D615" t="n">
        <v>44</v>
      </c>
      <c r="E615" t="n">
        <v>56.5</v>
      </c>
      <c r="F615" t="str">
        <f>=IF(E615&gt;=50,1,0)</f>
      </c>
      <c r="G615" s="11" t="str">
        <f>=1/(1+EXP(-($K$4+$K$5*D615)))</f>
      </c>
      <c r="H615" s="11" t="str">
        <f>=F615*LN(G615)+(1-F615)*LN(1-G615)</f>
      </c>
    </row>
    <row r="616">
      <c r="A616" t="n">
        <v>171146</v>
      </c>
      <c r="B616" t="s">
        <v>2543</v>
      </c>
      <c r="C616" t="s">
        <v>149</v>
      </c>
      <c r="D616" t="n">
        <v>35</v>
      </c>
      <c r="E616" t="n">
        <v>44.6</v>
      </c>
      <c r="F616" t="str">
        <f>=IF(E616&gt;=50,1,0)</f>
      </c>
      <c r="G616" s="11" t="str">
        <f>=1/(1+EXP(-($K$4+$K$5*D616)))</f>
      </c>
      <c r="H616" s="11" t="str">
        <f>=F616*LN(G616)+(1-F616)*LN(1-G616)</f>
      </c>
    </row>
    <row r="617">
      <c r="A617" t="n">
        <v>171456</v>
      </c>
      <c r="B617" t="s">
        <v>2552</v>
      </c>
      <c r="C617" t="s">
        <v>149</v>
      </c>
      <c r="D617" t="n">
        <v>27</v>
      </c>
      <c r="E617" t="n">
        <v>53.5</v>
      </c>
      <c r="F617" t="str">
        <f>=IF(E617&gt;=50,1,0)</f>
      </c>
      <c r="G617" s="11" t="str">
        <f>=1/(1+EXP(-($K$4+$K$5*D617)))</f>
      </c>
      <c r="H617" s="11" t="str">
        <f>=F617*LN(G617)+(1-F617)*LN(1-G617)</f>
      </c>
    </row>
    <row r="618">
      <c r="A618" t="n">
        <v>171492</v>
      </c>
      <c r="B618" t="s">
        <v>2556</v>
      </c>
      <c r="C618" t="s">
        <v>163</v>
      </c>
      <c r="D618" t="n">
        <v>25</v>
      </c>
      <c r="E618" t="n">
        <v>61.1</v>
      </c>
      <c r="F618" t="str">
        <f>=IF(E618&gt;=50,1,0)</f>
      </c>
      <c r="G618" s="11" t="str">
        <f>=1/(1+EXP(-($K$4+$K$5*D618)))</f>
      </c>
      <c r="H618" s="11" t="str">
        <f>=F618*LN(G618)+(1-F618)*LN(1-G618)</f>
      </c>
    </row>
    <row r="619">
      <c r="A619" t="n">
        <v>171571</v>
      </c>
      <c r="B619" t="s">
        <v>2560</v>
      </c>
      <c r="C619" t="s">
        <v>149</v>
      </c>
      <c r="D619" t="n">
        <v>30</v>
      </c>
      <c r="E619" t="n">
        <v>56.9</v>
      </c>
      <c r="F619" t="str">
        <f>=IF(E619&gt;=50,1,0)</f>
      </c>
      <c r="G619" s="11" t="str">
        <f>=1/(1+EXP(-($K$4+$K$5*D619)))</f>
      </c>
      <c r="H619" s="11" t="str">
        <f>=F619*LN(G619)+(1-F619)*LN(1-G619)</f>
      </c>
    </row>
    <row r="620">
      <c r="A620" t="n">
        <v>171599</v>
      </c>
      <c r="B620" t="s">
        <v>2561</v>
      </c>
      <c r="C620" t="s">
        <v>163</v>
      </c>
      <c r="D620" t="n">
        <v>42</v>
      </c>
      <c r="E620" t="n">
        <v>37</v>
      </c>
      <c r="F620" t="str">
        <f>=IF(E620&gt;=50,1,0)</f>
      </c>
      <c r="G620" s="11" t="str">
        <f>=1/(1+EXP(-($K$4+$K$5*D620)))</f>
      </c>
      <c r="H620" s="11" t="str">
        <f>=F620*LN(G620)+(1-F620)*LN(1-G620)</f>
      </c>
    </row>
    <row r="621">
      <c r="A621" t="n">
        <v>172051</v>
      </c>
      <c r="B621" t="s">
        <v>2570</v>
      </c>
      <c r="C621" t="s">
        <v>149</v>
      </c>
      <c r="D621" t="n">
        <v>32</v>
      </c>
      <c r="E621" t="n">
        <v>53.8</v>
      </c>
      <c r="F621" t="str">
        <f>=IF(E621&gt;=50,1,0)</f>
      </c>
      <c r="G621" s="11" t="str">
        <f>=1/(1+EXP(-($K$4+$K$5*D621)))</f>
      </c>
      <c r="H621" s="11" t="str">
        <f>=F621*LN(G621)+(1-F621)*LN(1-G621)</f>
      </c>
    </row>
    <row r="622">
      <c r="A622" t="n">
        <v>172264</v>
      </c>
      <c r="B622" t="s">
        <v>2572</v>
      </c>
      <c r="C622" t="s">
        <v>163</v>
      </c>
      <c r="D622" t="n">
        <v>31</v>
      </c>
      <c r="E622" t="n">
        <v>51.3</v>
      </c>
      <c r="F622" t="str">
        <f>=IF(E622&gt;=50,1,0)</f>
      </c>
      <c r="G622" s="11" t="str">
        <f>=1/(1+EXP(-($K$4+$K$5*D622)))</f>
      </c>
      <c r="H622" s="11" t="str">
        <f>=F622*LN(G622)+(1-F622)*LN(1-G622)</f>
      </c>
    </row>
    <row r="623">
      <c r="A623" t="n">
        <v>172334</v>
      </c>
      <c r="B623" t="s">
        <v>2577</v>
      </c>
      <c r="C623" t="s">
        <v>163</v>
      </c>
      <c r="D623" t="n">
        <v>26</v>
      </c>
      <c r="E623" t="n">
        <v>59.5</v>
      </c>
      <c r="F623" t="str">
        <f>=IF(E623&gt;=50,1,0)</f>
      </c>
      <c r="G623" s="11" t="str">
        <f>=1/(1+EXP(-($K$4+$K$5*D623)))</f>
      </c>
      <c r="H623" s="11" t="str">
        <f>=F623*LN(G623)+(1-F623)*LN(1-G623)</f>
      </c>
    </row>
    <row r="624">
      <c r="A624" t="n">
        <v>172644</v>
      </c>
      <c r="B624" t="s">
        <v>2587</v>
      </c>
      <c r="C624" t="s">
        <v>149</v>
      </c>
      <c r="D624" t="n">
        <v>43</v>
      </c>
      <c r="E624" t="n">
        <v>56.5</v>
      </c>
      <c r="F624" t="str">
        <f>=IF(E624&gt;=50,1,0)</f>
      </c>
      <c r="G624" s="11" t="str">
        <f>=1/(1+EXP(-($K$4+$K$5*D624)))</f>
      </c>
      <c r="H624" s="11" t="str">
        <f>=F624*LN(G624)+(1-F624)*LN(1-G624)</f>
      </c>
    </row>
    <row r="625">
      <c r="A625" t="n">
        <v>172699</v>
      </c>
      <c r="B625" t="s">
        <v>2592</v>
      </c>
      <c r="C625" t="s">
        <v>149</v>
      </c>
      <c r="D625" t="n">
        <v>25</v>
      </c>
      <c r="E625" t="n">
        <v>57.8</v>
      </c>
      <c r="F625" t="str">
        <f>=IF(E625&gt;=50,1,0)</f>
      </c>
      <c r="G625" s="11" t="str">
        <f>=1/(1+EXP(-($K$4+$K$5*D625)))</f>
      </c>
      <c r="H625" s="11" t="str">
        <f>=F625*LN(G625)+(1-F625)*LN(1-G625)</f>
      </c>
    </row>
    <row r="626">
      <c r="A626" t="n">
        <v>173045</v>
      </c>
      <c r="B626" t="s">
        <v>2600</v>
      </c>
      <c r="C626" t="s">
        <v>163</v>
      </c>
      <c r="D626" t="n">
        <v>51</v>
      </c>
      <c r="E626" t="n">
        <v>52.4</v>
      </c>
      <c r="F626" t="str">
        <f>=IF(E626&gt;=50,1,0)</f>
      </c>
      <c r="G626" s="11" t="str">
        <f>=1/(1+EXP(-($K$4+$K$5*D626)))</f>
      </c>
      <c r="H626" s="11" t="str">
        <f>=F626*LN(G626)+(1-F626)*LN(1-G626)</f>
      </c>
    </row>
    <row r="627">
      <c r="A627" t="n">
        <v>173124</v>
      </c>
      <c r="B627" t="s">
        <v>2605</v>
      </c>
      <c r="C627" t="s">
        <v>149</v>
      </c>
      <c r="D627" t="n">
        <v>26</v>
      </c>
      <c r="E627" t="n">
        <v>51.9</v>
      </c>
      <c r="F627" t="str">
        <f>=IF(E627&gt;=50,1,0)</f>
      </c>
      <c r="G627" s="11" t="str">
        <f>=1/(1+EXP(-($K$4+$K$5*D627)))</f>
      </c>
      <c r="H627" s="11" t="str">
        <f>=F627*LN(G627)+(1-F627)*LN(1-G627)</f>
      </c>
    </row>
    <row r="628">
      <c r="A628" t="n">
        <v>173142</v>
      </c>
      <c r="B628" t="s">
        <v>2606</v>
      </c>
      <c r="C628" t="s">
        <v>163</v>
      </c>
      <c r="D628" t="n">
        <v>22</v>
      </c>
      <c r="E628" t="n">
        <v>59.6</v>
      </c>
      <c r="F628" t="str">
        <f>=IF(E628&gt;=50,1,0)</f>
      </c>
      <c r="G628" s="11" t="str">
        <f>=1/(1+EXP(-($K$4+$K$5*D628)))</f>
      </c>
      <c r="H628" s="11" t="str">
        <f>=F628*LN(G628)+(1-F628)*LN(1-G628)</f>
      </c>
    </row>
    <row r="629">
      <c r="A629" t="n">
        <v>173160</v>
      </c>
      <c r="B629" t="s">
        <v>1676</v>
      </c>
      <c r="C629" t="s">
        <v>163</v>
      </c>
      <c r="D629" t="n">
        <v>19</v>
      </c>
      <c r="E629" t="n">
        <v>74.5</v>
      </c>
      <c r="F629" t="str">
        <f>=IF(E629&gt;=50,1,0)</f>
      </c>
      <c r="G629" s="11" t="str">
        <f>=1/(1+EXP(-($K$4+$K$5*D629)))</f>
      </c>
      <c r="H629" s="11" t="str">
        <f>=F629*LN(G629)+(1-F629)*LN(1-G629)</f>
      </c>
    </row>
    <row r="630">
      <c r="A630" t="n">
        <v>173258</v>
      </c>
      <c r="B630" t="s">
        <v>2611</v>
      </c>
      <c r="C630" t="s">
        <v>163</v>
      </c>
      <c r="D630" t="n">
        <v>14</v>
      </c>
      <c r="E630" t="n">
        <v>91.2</v>
      </c>
      <c r="F630" t="str">
        <f>=IF(E630&gt;=50,1,0)</f>
      </c>
      <c r="G630" s="11" t="str">
        <f>=1/(1+EXP(-($K$4+$K$5*D630)))</f>
      </c>
      <c r="H630" s="11" t="str">
        <f>=F630*LN(G630)+(1-F630)*LN(1-G630)</f>
      </c>
    </row>
    <row r="631">
      <c r="A631" t="n">
        <v>173300</v>
      </c>
      <c r="B631" t="s">
        <v>2613</v>
      </c>
      <c r="C631" t="s">
        <v>163</v>
      </c>
      <c r="D631" t="n">
        <v>20</v>
      </c>
      <c r="E631" t="n">
        <v>71.8</v>
      </c>
      <c r="F631" t="str">
        <f>=IF(E631&gt;=50,1,0)</f>
      </c>
      <c r="G631" s="11" t="str">
        <f>=1/(1+EXP(-($K$4+$K$5*D631)))</f>
      </c>
      <c r="H631" s="11" t="str">
        <f>=F631*LN(G631)+(1-F631)*LN(1-G631)</f>
      </c>
    </row>
    <row r="632">
      <c r="A632" t="n">
        <v>173328</v>
      </c>
      <c r="B632" t="s">
        <v>2615</v>
      </c>
      <c r="C632" t="s">
        <v>163</v>
      </c>
      <c r="D632" t="n">
        <v>34</v>
      </c>
      <c r="E632" t="n">
        <v>57.6</v>
      </c>
      <c r="F632" t="str">
        <f>=IF(E632&gt;=50,1,0)</f>
      </c>
      <c r="G632" s="11" t="str">
        <f>=1/(1+EXP(-($K$4+$K$5*D632)))</f>
      </c>
      <c r="H632" s="11" t="str">
        <f>=F632*LN(G632)+(1-F632)*LN(1-G632)</f>
      </c>
    </row>
    <row r="633">
      <c r="A633" t="n">
        <v>173452</v>
      </c>
      <c r="B633" t="s">
        <v>2618</v>
      </c>
      <c r="C633" t="s">
        <v>163</v>
      </c>
      <c r="D633" t="n">
        <v>23</v>
      </c>
      <c r="E633" t="n">
        <v>71.4</v>
      </c>
      <c r="F633" t="str">
        <f>=IF(E633&gt;=50,1,0)</f>
      </c>
      <c r="G633" s="11" t="str">
        <f>=1/(1+EXP(-($K$4+$K$5*D633)))</f>
      </c>
      <c r="H633" s="11" t="str">
        <f>=F633*LN(G633)+(1-F633)*LN(1-G633)</f>
      </c>
    </row>
    <row r="634">
      <c r="A634" t="n">
        <v>173647</v>
      </c>
      <c r="B634" t="s">
        <v>2626</v>
      </c>
      <c r="C634" t="s">
        <v>163</v>
      </c>
      <c r="D634" t="n">
        <v>21</v>
      </c>
      <c r="E634" t="n">
        <v>75.9</v>
      </c>
      <c r="F634" t="str">
        <f>=IF(E634&gt;=50,1,0)</f>
      </c>
      <c r="G634" s="11" t="str">
        <f>=1/(1+EXP(-($K$4+$K$5*D634)))</f>
      </c>
      <c r="H634" s="11" t="str">
        <f>=F634*LN(G634)+(1-F634)*LN(1-G634)</f>
      </c>
    </row>
    <row r="635">
      <c r="A635" t="n">
        <v>173665</v>
      </c>
      <c r="B635" t="s">
        <v>2628</v>
      </c>
      <c r="C635" t="s">
        <v>163</v>
      </c>
      <c r="D635" t="n">
        <v>40</v>
      </c>
      <c r="E635" t="n">
        <v>57.7</v>
      </c>
      <c r="F635" t="str">
        <f>=IF(E635&gt;=50,1,0)</f>
      </c>
      <c r="G635" s="11" t="str">
        <f>=1/(1+EXP(-($K$4+$K$5*D635)))</f>
      </c>
      <c r="H635" s="11" t="str">
        <f>=F635*LN(G635)+(1-F635)*LN(1-G635)</f>
      </c>
    </row>
    <row r="636">
      <c r="A636" t="n">
        <v>173902</v>
      </c>
      <c r="B636" t="s">
        <v>2639</v>
      </c>
      <c r="C636" t="s">
        <v>163</v>
      </c>
      <c r="D636" t="n">
        <v>17</v>
      </c>
      <c r="E636" t="n">
        <v>90.4</v>
      </c>
      <c r="F636" t="str">
        <f>=IF(E636&gt;=50,1,0)</f>
      </c>
      <c r="G636" s="11" t="str">
        <f>=1/(1+EXP(-($K$4+$K$5*D636)))</f>
      </c>
      <c r="H636" s="11" t="str">
        <f>=F636*LN(G636)+(1-F636)*LN(1-G636)</f>
      </c>
    </row>
    <row r="637">
      <c r="A637" t="n">
        <v>173920</v>
      </c>
      <c r="B637" t="s">
        <v>2642</v>
      </c>
      <c r="C637" t="s">
        <v>149</v>
      </c>
      <c r="D637" t="n">
        <v>20</v>
      </c>
      <c r="E637" t="n">
        <v>53.5</v>
      </c>
      <c r="F637" t="str">
        <f>=IF(E637&gt;=50,1,0)</f>
      </c>
      <c r="G637" s="11" t="str">
        <f>=1/(1+EXP(-($K$4+$K$5*D637)))</f>
      </c>
      <c r="H637" s="11" t="str">
        <f>=F637*LN(G637)+(1-F637)*LN(1-G637)</f>
      </c>
    </row>
    <row r="638">
      <c r="A638" t="n">
        <v>174020</v>
      </c>
      <c r="B638" t="s">
        <v>2645</v>
      </c>
      <c r="C638" t="s">
        <v>149</v>
      </c>
      <c r="D638" t="n">
        <v>44</v>
      </c>
      <c r="E638" t="n">
        <v>38.4</v>
      </c>
      <c r="F638" t="str">
        <f>=IF(E638&gt;=50,1,0)</f>
      </c>
      <c r="G638" s="11" t="str">
        <f>=1/(1+EXP(-($K$4+$K$5*D638)))</f>
      </c>
      <c r="H638" s="11" t="str">
        <f>=F638*LN(G638)+(1-F638)*LN(1-G638)</f>
      </c>
    </row>
    <row r="639">
      <c r="A639" t="n">
        <v>174066</v>
      </c>
      <c r="B639" t="s">
        <v>2646</v>
      </c>
      <c r="C639" t="s">
        <v>149</v>
      </c>
      <c r="D639" t="n">
        <v>17</v>
      </c>
      <c r="E639" t="n">
        <v>84.8</v>
      </c>
      <c r="F639" t="str">
        <f>=IF(E639&gt;=50,1,0)</f>
      </c>
      <c r="G639" s="11" t="str">
        <f>=1/(1+EXP(-($K$4+$K$5*D639)))</f>
      </c>
      <c r="H639" s="11" t="str">
        <f>=F639*LN(G639)+(1-F639)*LN(1-G639)</f>
      </c>
    </row>
    <row r="640">
      <c r="A640" t="n">
        <v>174075</v>
      </c>
      <c r="B640" t="s">
        <v>2647</v>
      </c>
      <c r="C640" t="s">
        <v>149</v>
      </c>
      <c r="D640" t="n">
        <v>19</v>
      </c>
      <c r="E640" t="n">
        <v>49.7</v>
      </c>
      <c r="F640" t="str">
        <f>=IF(E640&gt;=50,1,0)</f>
      </c>
      <c r="G640" s="11" t="str">
        <f>=1/(1+EXP(-($K$4+$K$5*D640)))</f>
      </c>
      <c r="H640" s="11" t="str">
        <f>=F640*LN(G640)+(1-F640)*LN(1-G640)</f>
      </c>
    </row>
    <row r="641">
      <c r="A641" t="n">
        <v>174127</v>
      </c>
      <c r="B641" t="s">
        <v>2649</v>
      </c>
      <c r="C641" t="s">
        <v>163</v>
      </c>
      <c r="D641" t="n">
        <v>40</v>
      </c>
      <c r="E641" t="n">
        <v>69.2</v>
      </c>
      <c r="F641" t="str">
        <f>=IF(E641&gt;=50,1,0)</f>
      </c>
      <c r="G641" s="11" t="str">
        <f>=1/(1+EXP(-($K$4+$K$5*D641)))</f>
      </c>
      <c r="H641" s="11" t="str">
        <f>=F641*LN(G641)+(1-F641)*LN(1-G641)</f>
      </c>
    </row>
    <row r="642">
      <c r="A642" t="n">
        <v>174233</v>
      </c>
      <c r="B642" t="s">
        <v>2655</v>
      </c>
      <c r="C642" t="s">
        <v>149</v>
      </c>
      <c r="D642" t="n">
        <v>18</v>
      </c>
      <c r="E642" t="n">
        <v>64.5</v>
      </c>
      <c r="F642" t="str">
        <f>=IF(E642&gt;=50,1,0)</f>
      </c>
      <c r="G642" s="11" t="str">
        <f>=1/(1+EXP(-($K$4+$K$5*D642)))</f>
      </c>
      <c r="H642" s="11" t="str">
        <f>=F642*LN(G642)+(1-F642)*LN(1-G642)</f>
      </c>
    </row>
    <row r="643">
      <c r="A643" t="n">
        <v>174251</v>
      </c>
      <c r="B643" t="s">
        <v>2656</v>
      </c>
      <c r="C643" t="s">
        <v>149</v>
      </c>
      <c r="D643" t="n">
        <v>31</v>
      </c>
      <c r="E643" t="n">
        <v>61.9</v>
      </c>
      <c r="F643" t="str">
        <f>=IF(E643&gt;=50,1,0)</f>
      </c>
      <c r="G643" s="11" t="str">
        <f>=1/(1+EXP(-($K$4+$K$5*D643)))</f>
      </c>
      <c r="H643" s="11" t="str">
        <f>=F643*LN(G643)+(1-F643)*LN(1-G643)</f>
      </c>
    </row>
    <row r="644">
      <c r="A644" t="n">
        <v>174358</v>
      </c>
      <c r="B644" t="s">
        <v>2660</v>
      </c>
      <c r="C644" t="s">
        <v>149</v>
      </c>
      <c r="D644" t="n">
        <v>27</v>
      </c>
      <c r="E644" t="n">
        <v>53.7</v>
      </c>
      <c r="F644" t="str">
        <f>=IF(E644&gt;=50,1,0)</f>
      </c>
      <c r="G644" s="11" t="str">
        <f>=1/(1+EXP(-($K$4+$K$5*D644)))</f>
      </c>
      <c r="H644" s="11" t="str">
        <f>=F644*LN(G644)+(1-F644)*LN(1-G644)</f>
      </c>
    </row>
    <row r="645">
      <c r="A645" t="n">
        <v>174437</v>
      </c>
      <c r="B645" t="s">
        <v>2663</v>
      </c>
      <c r="C645" t="s">
        <v>163</v>
      </c>
      <c r="D645" t="n">
        <v>43</v>
      </c>
      <c r="E645" t="n">
        <v>62.4</v>
      </c>
      <c r="F645" t="str">
        <f>=IF(E645&gt;=50,1,0)</f>
      </c>
      <c r="G645" s="11" t="str">
        <f>=1/(1+EXP(-($K$4+$K$5*D645)))</f>
      </c>
      <c r="H645" s="11" t="str">
        <f>=F645*LN(G645)+(1-F645)*LN(1-G645)</f>
      </c>
    </row>
    <row r="646">
      <c r="A646" t="n">
        <v>174491</v>
      </c>
      <c r="B646" t="s">
        <v>2666</v>
      </c>
      <c r="C646" t="s">
        <v>163</v>
      </c>
      <c r="D646" t="n">
        <v>15</v>
      </c>
      <c r="E646" t="n">
        <v>66.8</v>
      </c>
      <c r="F646" t="str">
        <f>=IF(E646&gt;=50,1,0)</f>
      </c>
      <c r="G646" s="11" t="str">
        <f>=1/(1+EXP(-($K$4+$K$5*D646)))</f>
      </c>
      <c r="H646" s="11" t="str">
        <f>=F646*LN(G646)+(1-F646)*LN(1-G646)</f>
      </c>
    </row>
    <row r="647">
      <c r="A647" t="n">
        <v>174747</v>
      </c>
      <c r="B647" t="s">
        <v>2672</v>
      </c>
      <c r="C647" t="s">
        <v>163</v>
      </c>
      <c r="D647" t="n">
        <v>19</v>
      </c>
      <c r="E647" t="n">
        <v>83</v>
      </c>
      <c r="F647" t="str">
        <f>=IF(E647&gt;=50,1,0)</f>
      </c>
      <c r="G647" s="11" t="str">
        <f>=1/(1+EXP(-($K$4+$K$5*D647)))</f>
      </c>
      <c r="H647" s="11" t="str">
        <f>=F647*LN(G647)+(1-F647)*LN(1-G647)</f>
      </c>
    </row>
    <row r="648">
      <c r="A648" t="n">
        <v>174783</v>
      </c>
      <c r="B648" t="s">
        <v>2674</v>
      </c>
      <c r="C648" t="s">
        <v>149</v>
      </c>
      <c r="D648" t="n">
        <v>20</v>
      </c>
      <c r="E648" t="n">
        <v>45.6</v>
      </c>
      <c r="F648" t="str">
        <f>=IF(E648&gt;=50,1,0)</f>
      </c>
      <c r="G648" s="11" t="str">
        <f>=1/(1+EXP(-($K$4+$K$5*D648)))</f>
      </c>
      <c r="H648" s="11" t="str">
        <f>=F648*LN(G648)+(1-F648)*LN(1-G648)</f>
      </c>
    </row>
    <row r="649">
      <c r="A649" t="n">
        <v>174792</v>
      </c>
      <c r="B649" t="s">
        <v>2675</v>
      </c>
      <c r="C649" t="s">
        <v>163</v>
      </c>
      <c r="D649" t="n">
        <v>18</v>
      </c>
      <c r="E649" t="n">
        <v>75.7</v>
      </c>
      <c r="F649" t="str">
        <f>=IF(E649&gt;=50,1,0)</f>
      </c>
      <c r="G649" s="11" t="str">
        <f>=1/(1+EXP(-($K$4+$K$5*D649)))</f>
      </c>
      <c r="H649" s="11" t="str">
        <f>=F649*LN(G649)+(1-F649)*LN(1-G649)</f>
      </c>
    </row>
    <row r="650">
      <c r="A650" t="n">
        <v>174817</v>
      </c>
      <c r="B650" t="s">
        <v>2677</v>
      </c>
      <c r="C650" t="s">
        <v>163</v>
      </c>
      <c r="D650" t="n">
        <v>22</v>
      </c>
      <c r="E650" t="n">
        <v>67.7</v>
      </c>
      <c r="F650" t="str">
        <f>=IF(E650&gt;=50,1,0)</f>
      </c>
      <c r="G650" s="11" t="str">
        <f>=1/(1+EXP(-($K$4+$K$5*D650)))</f>
      </c>
      <c r="H650" s="11" t="str">
        <f>=F650*LN(G650)+(1-F650)*LN(1-G650)</f>
      </c>
    </row>
    <row r="651">
      <c r="A651" t="n">
        <v>174844</v>
      </c>
      <c r="B651" t="s">
        <v>2679</v>
      </c>
      <c r="C651" t="s">
        <v>163</v>
      </c>
      <c r="D651" t="n">
        <v>20</v>
      </c>
      <c r="E651" t="n">
        <v>83.5</v>
      </c>
      <c r="F651" t="str">
        <f>=IF(E651&gt;=50,1,0)</f>
      </c>
      <c r="G651" s="11" t="str">
        <f>=1/(1+EXP(-($K$4+$K$5*D651)))</f>
      </c>
      <c r="H651" s="11" t="str">
        <f>=F651*LN(G651)+(1-F651)*LN(1-G651)</f>
      </c>
    </row>
    <row r="652">
      <c r="A652" t="n">
        <v>174862</v>
      </c>
      <c r="B652" t="s">
        <v>2680</v>
      </c>
      <c r="C652" t="s">
        <v>163</v>
      </c>
      <c r="D652" t="n">
        <v>24</v>
      </c>
      <c r="E652" t="n">
        <v>62.9</v>
      </c>
      <c r="F652" t="str">
        <f>=IF(E652&gt;=50,1,0)</f>
      </c>
      <c r="G652" s="11" t="str">
        <f>=1/(1+EXP(-($K$4+$K$5*D652)))</f>
      </c>
      <c r="H652" s="11" t="str">
        <f>=F652*LN(G652)+(1-F652)*LN(1-G652)</f>
      </c>
    </row>
    <row r="653">
      <c r="A653" t="n">
        <v>174899</v>
      </c>
      <c r="B653" t="s">
        <v>2682</v>
      </c>
      <c r="C653" t="s">
        <v>163</v>
      </c>
      <c r="D653" t="n">
        <v>23</v>
      </c>
      <c r="E653" t="n">
        <v>63</v>
      </c>
      <c r="F653" t="str">
        <f>=IF(E653&gt;=50,1,0)</f>
      </c>
      <c r="G653" s="11" t="str">
        <f>=1/(1+EXP(-($K$4+$K$5*D653)))</f>
      </c>
      <c r="H653" s="11" t="str">
        <f>=F653*LN(G653)+(1-F653)*LN(1-G653)</f>
      </c>
    </row>
    <row r="654">
      <c r="A654" t="n">
        <v>174914</v>
      </c>
      <c r="B654" t="s">
        <v>2683</v>
      </c>
      <c r="C654" t="s">
        <v>163</v>
      </c>
      <c r="D654" t="n">
        <v>20</v>
      </c>
      <c r="E654" t="n">
        <v>76.8</v>
      </c>
      <c r="F654" t="str">
        <f>=IF(E654&gt;=50,1,0)</f>
      </c>
      <c r="G654" s="11" t="str">
        <f>=1/(1+EXP(-($K$4+$K$5*D654)))</f>
      </c>
      <c r="H654" s="11" t="str">
        <f>=F654*LN(G654)+(1-F654)*LN(1-G654)</f>
      </c>
    </row>
    <row r="655">
      <c r="A655" t="n">
        <v>175005</v>
      </c>
      <c r="B655" t="s">
        <v>2685</v>
      </c>
      <c r="C655" t="s">
        <v>163</v>
      </c>
      <c r="D655" t="n">
        <v>36</v>
      </c>
      <c r="E655" t="n">
        <v>64.3</v>
      </c>
      <c r="F655" t="str">
        <f>=IF(E655&gt;=50,1,0)</f>
      </c>
      <c r="G655" s="11" t="str">
        <f>=1/(1+EXP(-($K$4+$K$5*D655)))</f>
      </c>
      <c r="H655" s="11" t="str">
        <f>=F655*LN(G655)+(1-F655)*LN(1-G655)</f>
      </c>
    </row>
    <row r="656">
      <c r="A656" t="n">
        <v>175078</v>
      </c>
      <c r="B656" t="s">
        <v>2689</v>
      </c>
      <c r="C656" t="s">
        <v>149</v>
      </c>
      <c r="D656" t="n">
        <v>11</v>
      </c>
      <c r="E656" t="n">
        <v>42.6</v>
      </c>
      <c r="F656" t="str">
        <f>=IF(E656&gt;=50,1,0)</f>
      </c>
      <c r="G656" s="11" t="str">
        <f>=1/(1+EXP(-($K$4+$K$5*D656)))</f>
      </c>
      <c r="H656" s="11" t="str">
        <f>=F656*LN(G656)+(1-F656)*LN(1-G656)</f>
      </c>
    </row>
    <row r="657">
      <c r="A657" t="n">
        <v>175272</v>
      </c>
      <c r="B657" t="s">
        <v>2698</v>
      </c>
      <c r="C657" t="s">
        <v>149</v>
      </c>
      <c r="D657" t="n">
        <v>23</v>
      </c>
      <c r="E657" t="n">
        <v>59.9</v>
      </c>
      <c r="F657" t="str">
        <f>=IF(E657&gt;=50,1,0)</f>
      </c>
      <c r="G657" s="11" t="str">
        <f>=1/(1+EXP(-($K$4+$K$5*D657)))</f>
      </c>
      <c r="H657" s="11" t="str">
        <f>=F657*LN(G657)+(1-F657)*LN(1-G657)</f>
      </c>
    </row>
    <row r="658">
      <c r="A658" t="n">
        <v>175342</v>
      </c>
      <c r="B658" t="s">
        <v>2702</v>
      </c>
      <c r="C658" t="s">
        <v>149</v>
      </c>
      <c r="D658" t="n">
        <v>77</v>
      </c>
      <c r="E658" t="n">
        <v>45.3</v>
      </c>
      <c r="F658" t="str">
        <f>=IF(E658&gt;=50,1,0)</f>
      </c>
      <c r="G658" s="11" t="str">
        <f>=1/(1+EXP(-($K$4+$K$5*D658)))</f>
      </c>
      <c r="H658" s="11" t="str">
        <f>=F658*LN(G658)+(1-F658)*LN(1-G658)</f>
      </c>
    </row>
    <row r="659">
      <c r="A659" t="n">
        <v>175421</v>
      </c>
      <c r="B659" t="s">
        <v>2705</v>
      </c>
      <c r="C659" t="s">
        <v>163</v>
      </c>
      <c r="D659" t="n">
        <v>45</v>
      </c>
      <c r="E659" t="n">
        <v>51.4</v>
      </c>
      <c r="F659" t="str">
        <f>=IF(E659&gt;=50,1,0)</f>
      </c>
      <c r="G659" s="11" t="str">
        <f>=1/(1+EXP(-($K$4+$K$5*D659)))</f>
      </c>
      <c r="H659" s="11" t="str">
        <f>=F659*LN(G659)+(1-F659)*LN(1-G659)</f>
      </c>
    </row>
    <row r="660">
      <c r="A660" t="n">
        <v>175430</v>
      </c>
      <c r="B660" t="s">
        <v>2706</v>
      </c>
      <c r="C660" t="s">
        <v>163</v>
      </c>
      <c r="D660" t="n">
        <v>26</v>
      </c>
      <c r="E660" t="n">
        <v>51.2</v>
      </c>
      <c r="F660" t="str">
        <f>=IF(E660&gt;=50,1,0)</f>
      </c>
      <c r="G660" s="11" t="str">
        <f>=1/(1+EXP(-($K$4+$K$5*D660)))</f>
      </c>
      <c r="H660" s="11" t="str">
        <f>=F660*LN(G660)+(1-F660)*LN(1-G660)</f>
      </c>
    </row>
    <row r="661">
      <c r="A661" t="n">
        <v>175616</v>
      </c>
      <c r="B661" t="s">
        <v>2714</v>
      </c>
      <c r="C661" t="s">
        <v>149</v>
      </c>
      <c r="D661" t="n">
        <v>43</v>
      </c>
      <c r="E661" t="n">
        <v>46.9</v>
      </c>
      <c r="F661" t="str">
        <f>=IF(E661&gt;=50,1,0)</f>
      </c>
      <c r="G661" s="11" t="str">
        <f>=1/(1+EXP(-($K$4+$K$5*D661)))</f>
      </c>
      <c r="H661" s="11" t="str">
        <f>=F661*LN(G661)+(1-F661)*LN(1-G661)</f>
      </c>
    </row>
    <row r="662">
      <c r="A662" t="n">
        <v>175856</v>
      </c>
      <c r="B662" t="s">
        <v>2728</v>
      </c>
      <c r="C662" t="s">
        <v>149</v>
      </c>
      <c r="D662" t="n">
        <v>68</v>
      </c>
      <c r="E662" t="n">
        <v>32.2</v>
      </c>
      <c r="F662" t="str">
        <f>=IF(E662&gt;=50,1,0)</f>
      </c>
      <c r="G662" s="11" t="str">
        <f>=1/(1+EXP(-($K$4+$K$5*D662)))</f>
      </c>
      <c r="H662" s="11" t="str">
        <f>=F662*LN(G662)+(1-F662)*LN(1-G662)</f>
      </c>
    </row>
    <row r="663">
      <c r="A663" t="n">
        <v>175980</v>
      </c>
      <c r="B663" t="s">
        <v>2733</v>
      </c>
      <c r="C663" t="s">
        <v>163</v>
      </c>
      <c r="D663" t="n">
        <v>36</v>
      </c>
      <c r="E663" t="n">
        <v>59.6</v>
      </c>
      <c r="F663" t="str">
        <f>=IF(E663&gt;=50,1,0)</f>
      </c>
      <c r="G663" s="11" t="str">
        <f>=1/(1+EXP(-($K$4+$K$5*D663)))</f>
      </c>
      <c r="H663" s="11" t="str">
        <f>=F663*LN(G663)+(1-F663)*LN(1-G663)</f>
      </c>
    </row>
    <row r="664">
      <c r="A664" t="n">
        <v>176017</v>
      </c>
      <c r="B664" t="s">
        <v>2735</v>
      </c>
      <c r="C664" t="s">
        <v>149</v>
      </c>
      <c r="D664" t="n">
        <v>22</v>
      </c>
      <c r="E664" t="n">
        <v>68.5</v>
      </c>
      <c r="F664" t="str">
        <f>=IF(E664&gt;=50,1,0)</f>
      </c>
      <c r="G664" s="11" t="str">
        <f>=1/(1+EXP(-($K$4+$K$5*D664)))</f>
      </c>
      <c r="H664" s="11" t="str">
        <f>=F664*LN(G664)+(1-F664)*LN(1-G664)</f>
      </c>
    </row>
    <row r="665">
      <c r="A665" t="n">
        <v>176035</v>
      </c>
      <c r="B665" t="s">
        <v>2737</v>
      </c>
      <c r="C665" t="s">
        <v>149</v>
      </c>
      <c r="D665" t="n">
        <v>42</v>
      </c>
      <c r="E665" t="n">
        <v>37.3</v>
      </c>
      <c r="F665" t="str">
        <f>=IF(E665&gt;=50,1,0)</f>
      </c>
      <c r="G665" s="11" t="str">
        <f>=1/(1+EXP(-($K$4+$K$5*D665)))</f>
      </c>
      <c r="H665" s="11" t="str">
        <f>=F665*LN(G665)+(1-F665)*LN(1-G665)</f>
      </c>
    </row>
    <row r="666">
      <c r="A666" t="n">
        <v>176044</v>
      </c>
      <c r="B666" t="s">
        <v>2738</v>
      </c>
      <c r="C666" t="s">
        <v>149</v>
      </c>
      <c r="D666" t="n">
        <v>60</v>
      </c>
      <c r="E666" t="n">
        <v>22.1</v>
      </c>
      <c r="F666" t="str">
        <f>=IF(E666&gt;=50,1,0)</f>
      </c>
      <c r="G666" s="11" t="str">
        <f>=1/(1+EXP(-($K$4+$K$5*D666)))</f>
      </c>
      <c r="H666" s="11" t="str">
        <f>=F666*LN(G666)+(1-F666)*LN(1-G666)</f>
      </c>
    </row>
    <row r="667">
      <c r="A667" t="n">
        <v>176053</v>
      </c>
      <c r="B667" t="s">
        <v>2740</v>
      </c>
      <c r="C667" t="s">
        <v>163</v>
      </c>
      <c r="D667" t="n">
        <v>26</v>
      </c>
      <c r="E667" t="n">
        <v>62.8</v>
      </c>
      <c r="F667" t="str">
        <f>=IF(E667&gt;=50,1,0)</f>
      </c>
      <c r="G667" s="11" t="str">
        <f>=1/(1+EXP(-($K$4+$K$5*D667)))</f>
      </c>
      <c r="H667" s="11" t="str">
        <f>=F667*LN(G667)+(1-F667)*LN(1-G667)</f>
      </c>
    </row>
    <row r="668">
      <c r="A668" t="n">
        <v>176080</v>
      </c>
      <c r="B668" t="s">
        <v>2745</v>
      </c>
      <c r="C668" t="s">
        <v>149</v>
      </c>
      <c r="D668" t="n">
        <v>29</v>
      </c>
      <c r="E668" t="n">
        <v>62.9</v>
      </c>
      <c r="F668" t="str">
        <f>=IF(E668&gt;=50,1,0)</f>
      </c>
      <c r="G668" s="11" t="str">
        <f>=1/(1+EXP(-($K$4+$K$5*D668)))</f>
      </c>
      <c r="H668" s="11" t="str">
        <f>=F668*LN(G668)+(1-F668)*LN(1-G668)</f>
      </c>
    </row>
    <row r="669">
      <c r="A669" t="n">
        <v>176318</v>
      </c>
      <c r="B669" t="s">
        <v>2753</v>
      </c>
      <c r="C669" t="s">
        <v>163</v>
      </c>
      <c r="D669" t="n">
        <v>69</v>
      </c>
      <c r="E669" t="n">
        <v>27</v>
      </c>
      <c r="F669" t="str">
        <f>=IF(E669&gt;=50,1,0)</f>
      </c>
      <c r="G669" s="11" t="str">
        <f>=1/(1+EXP(-($K$4+$K$5*D669)))</f>
      </c>
      <c r="H669" s="11" t="str">
        <f>=F669*LN(G669)+(1-F669)*LN(1-G669)</f>
      </c>
    </row>
    <row r="670">
      <c r="A670" t="n">
        <v>176372</v>
      </c>
      <c r="B670" t="s">
        <v>2758</v>
      </c>
      <c r="C670" t="s">
        <v>149</v>
      </c>
      <c r="D670" t="n">
        <v>47</v>
      </c>
      <c r="E670" t="n">
        <v>50.6</v>
      </c>
      <c r="F670" t="str">
        <f>=IF(E670&gt;=50,1,0)</f>
      </c>
      <c r="G670" s="11" t="str">
        <f>=1/(1+EXP(-($K$4+$K$5*D670)))</f>
      </c>
      <c r="H670" s="11" t="str">
        <f>=F670*LN(G670)+(1-F670)*LN(1-G670)</f>
      </c>
    </row>
    <row r="671">
      <c r="A671" t="n">
        <v>176406</v>
      </c>
      <c r="B671" t="s">
        <v>2760</v>
      </c>
      <c r="C671" t="s">
        <v>163</v>
      </c>
      <c r="D671" t="n">
        <v>62</v>
      </c>
      <c r="E671" t="n">
        <v>31.3</v>
      </c>
      <c r="F671" t="str">
        <f>=IF(E671&gt;=50,1,0)</f>
      </c>
      <c r="G671" s="11" t="str">
        <f>=1/(1+EXP(-($K$4+$K$5*D671)))</f>
      </c>
      <c r="H671" s="11" t="str">
        <f>=F671*LN(G671)+(1-F671)*LN(1-G671)</f>
      </c>
    </row>
    <row r="672">
      <c r="A672" t="n">
        <v>176479</v>
      </c>
      <c r="B672" t="s">
        <v>2766</v>
      </c>
      <c r="C672" t="s">
        <v>163</v>
      </c>
      <c r="D672" t="n">
        <v>25</v>
      </c>
      <c r="E672" t="n">
        <v>40.8</v>
      </c>
      <c r="F672" t="str">
        <f>=IF(E672&gt;=50,1,0)</f>
      </c>
      <c r="G672" s="11" t="str">
        <f>=1/(1+EXP(-($K$4+$K$5*D672)))</f>
      </c>
      <c r="H672" s="11" t="str">
        <f>=F672*LN(G672)+(1-F672)*LN(1-G672)</f>
      </c>
    </row>
    <row r="673">
      <c r="A673" t="n">
        <v>176628</v>
      </c>
      <c r="B673" t="s">
        <v>2769</v>
      </c>
      <c r="C673" t="s">
        <v>163</v>
      </c>
      <c r="D673" t="n">
        <v>49</v>
      </c>
      <c r="E673" t="n">
        <v>42.6</v>
      </c>
      <c r="F673" t="str">
        <f>=IF(E673&gt;=50,1,0)</f>
      </c>
      <c r="G673" s="11" t="str">
        <f>=1/(1+EXP(-($K$4+$K$5*D673)))</f>
      </c>
      <c r="H673" s="11" t="str">
        <f>=F673*LN(G673)+(1-F673)*LN(1-G673)</f>
      </c>
    </row>
    <row r="674">
      <c r="A674" t="n">
        <v>176664</v>
      </c>
      <c r="B674" t="s">
        <v>2770</v>
      </c>
      <c r="C674" t="s">
        <v>163</v>
      </c>
      <c r="D674" t="n">
        <v>49</v>
      </c>
      <c r="E674" t="n">
        <v>35.3</v>
      </c>
      <c r="F674" t="str">
        <f>=IF(E674&gt;=50,1,0)</f>
      </c>
      <c r="G674" s="11" t="str">
        <f>=1/(1+EXP(-($K$4+$K$5*D674)))</f>
      </c>
      <c r="H674" s="11" t="str">
        <f>=F674*LN(G674)+(1-F674)*LN(1-G674)</f>
      </c>
    </row>
    <row r="675">
      <c r="A675" t="n">
        <v>176789</v>
      </c>
      <c r="B675" t="s">
        <v>2774</v>
      </c>
      <c r="C675" t="s">
        <v>163</v>
      </c>
      <c r="D675" t="n">
        <v>36</v>
      </c>
      <c r="E675" t="n">
        <v>47.1</v>
      </c>
      <c r="F675" t="str">
        <f>=IF(E675&gt;=50,1,0)</f>
      </c>
      <c r="G675" s="11" t="str">
        <f>=1/(1+EXP(-($K$4+$K$5*D675)))</f>
      </c>
      <c r="H675" s="11" t="str">
        <f>=F675*LN(G675)+(1-F675)*LN(1-G675)</f>
      </c>
    </row>
    <row r="676">
      <c r="A676" t="n">
        <v>176910</v>
      </c>
      <c r="B676" t="s">
        <v>2777</v>
      </c>
      <c r="C676" t="s">
        <v>163</v>
      </c>
      <c r="D676" t="n">
        <v>53</v>
      </c>
      <c r="E676" t="n">
        <v>33.3</v>
      </c>
      <c r="F676" t="str">
        <f>=IF(E676&gt;=50,1,0)</f>
      </c>
      <c r="G676" s="11" t="str">
        <f>=1/(1+EXP(-($K$4+$K$5*D676)))</f>
      </c>
      <c r="H676" s="11" t="str">
        <f>=F676*LN(G676)+(1-F676)*LN(1-G676)</f>
      </c>
    </row>
    <row r="677">
      <c r="A677" t="n">
        <v>176947</v>
      </c>
      <c r="B677" t="s">
        <v>2779</v>
      </c>
      <c r="C677" t="s">
        <v>163</v>
      </c>
      <c r="D677" t="n">
        <v>37</v>
      </c>
      <c r="E677" t="n">
        <v>54.4</v>
      </c>
      <c r="F677" t="str">
        <f>=IF(E677&gt;=50,1,0)</f>
      </c>
      <c r="G677" s="11" t="str">
        <f>=1/(1+EXP(-($K$4+$K$5*D677)))</f>
      </c>
      <c r="H677" s="11" t="str">
        <f>=F677*LN(G677)+(1-F677)*LN(1-G677)</f>
      </c>
    </row>
    <row r="678">
      <c r="A678" t="n">
        <v>176965</v>
      </c>
      <c r="B678" t="s">
        <v>2780</v>
      </c>
      <c r="C678" t="s">
        <v>149</v>
      </c>
      <c r="D678" t="n">
        <v>26</v>
      </c>
      <c r="E678" t="n">
        <v>49.4</v>
      </c>
      <c r="F678" t="str">
        <f>=IF(E678&gt;=50,1,0)</f>
      </c>
      <c r="G678" s="11" t="str">
        <f>=1/(1+EXP(-($K$4+$K$5*D678)))</f>
      </c>
      <c r="H678" s="11" t="str">
        <f>=F678*LN(G678)+(1-F678)*LN(1-G678)</f>
      </c>
    </row>
    <row r="679">
      <c r="A679" t="n">
        <v>177065</v>
      </c>
      <c r="B679" t="s">
        <v>593</v>
      </c>
      <c r="C679" t="s">
        <v>163</v>
      </c>
      <c r="D679" t="n">
        <v>44</v>
      </c>
      <c r="E679" t="n">
        <v>41.8</v>
      </c>
      <c r="F679" t="str">
        <f>=IF(E679&gt;=50,1,0)</f>
      </c>
      <c r="G679" s="11" t="str">
        <f>=1/(1+EXP(-($K$4+$K$5*D679)))</f>
      </c>
      <c r="H679" s="11" t="str">
        <f>=F679*LN(G679)+(1-F679)*LN(1-G679)</f>
      </c>
    </row>
    <row r="680">
      <c r="A680" t="n">
        <v>177117</v>
      </c>
      <c r="B680" t="s">
        <v>2788</v>
      </c>
      <c r="C680" t="s">
        <v>163</v>
      </c>
      <c r="D680" t="n">
        <v>45</v>
      </c>
      <c r="E680" t="n">
        <v>46.7</v>
      </c>
      <c r="F680" t="str">
        <f>=IF(E680&gt;=50,1,0)</f>
      </c>
      <c r="G680" s="11" t="str">
        <f>=1/(1+EXP(-($K$4+$K$5*D680)))</f>
      </c>
      <c r="H680" s="11" t="str">
        <f>=F680*LN(G680)+(1-F680)*LN(1-G680)</f>
      </c>
    </row>
    <row r="681">
      <c r="A681" t="n">
        <v>177144</v>
      </c>
      <c r="B681" t="s">
        <v>2793</v>
      </c>
      <c r="C681" t="s">
        <v>163</v>
      </c>
      <c r="D681" t="n">
        <v>36</v>
      </c>
      <c r="E681" t="n">
        <v>50.2</v>
      </c>
      <c r="F681" t="str">
        <f>=IF(E681&gt;=50,1,0)</f>
      </c>
      <c r="G681" s="11" t="str">
        <f>=1/(1+EXP(-($K$4+$K$5*D681)))</f>
      </c>
      <c r="H681" s="11" t="str">
        <f>=F681*LN(G681)+(1-F681)*LN(1-G681)</f>
      </c>
    </row>
    <row r="682">
      <c r="A682" t="n">
        <v>177214</v>
      </c>
      <c r="B682" t="s">
        <v>2794</v>
      </c>
      <c r="C682" t="s">
        <v>163</v>
      </c>
      <c r="D682" t="n">
        <v>27</v>
      </c>
      <c r="E682" t="n">
        <v>66</v>
      </c>
      <c r="F682" t="str">
        <f>=IF(E682&gt;=50,1,0)</f>
      </c>
      <c r="G682" s="11" t="str">
        <f>=1/(1+EXP(-($K$4+$K$5*D682)))</f>
      </c>
      <c r="H682" s="11" t="str">
        <f>=F682*LN(G682)+(1-F682)*LN(1-G682)</f>
      </c>
    </row>
    <row r="683">
      <c r="A683" t="n">
        <v>177339</v>
      </c>
      <c r="B683" t="s">
        <v>2800</v>
      </c>
      <c r="C683" t="s">
        <v>163</v>
      </c>
      <c r="D683" t="n">
        <v>36</v>
      </c>
      <c r="E683" t="n">
        <v>64</v>
      </c>
      <c r="F683" t="str">
        <f>=IF(E683&gt;=50,1,0)</f>
      </c>
      <c r="G683" s="11" t="str">
        <f>=1/(1+EXP(-($K$4+$K$5*D683)))</f>
      </c>
      <c r="H683" s="11" t="str">
        <f>=F683*LN(G683)+(1-F683)*LN(1-G683)</f>
      </c>
    </row>
    <row r="684">
      <c r="A684" t="n">
        <v>177418</v>
      </c>
      <c r="B684" t="s">
        <v>2801</v>
      </c>
      <c r="C684" t="s">
        <v>163</v>
      </c>
      <c r="D684" t="n">
        <v>48</v>
      </c>
      <c r="E684" t="n">
        <v>56.8</v>
      </c>
      <c r="F684" t="str">
        <f>=IF(E684&gt;=50,1,0)</f>
      </c>
      <c r="G684" s="11" t="str">
        <f>=1/(1+EXP(-($K$4+$K$5*D684)))</f>
      </c>
      <c r="H684" s="11" t="str">
        <f>=F684*LN(G684)+(1-F684)*LN(1-G684)</f>
      </c>
    </row>
    <row r="685">
      <c r="A685" t="n">
        <v>177542</v>
      </c>
      <c r="B685" t="s">
        <v>2804</v>
      </c>
      <c r="C685" t="s">
        <v>163</v>
      </c>
      <c r="D685" t="n">
        <v>29</v>
      </c>
      <c r="E685" t="n">
        <v>39.3</v>
      </c>
      <c r="F685" t="str">
        <f>=IF(E685&gt;=50,1,0)</f>
      </c>
      <c r="G685" s="11" t="str">
        <f>=1/(1+EXP(-($K$4+$K$5*D685)))</f>
      </c>
      <c r="H685" s="11" t="str">
        <f>=F685*LN(G685)+(1-F685)*LN(1-G685)</f>
      </c>
    </row>
    <row r="686">
      <c r="A686" t="n">
        <v>177551</v>
      </c>
      <c r="B686" t="s">
        <v>2806</v>
      </c>
      <c r="C686" t="s">
        <v>149</v>
      </c>
      <c r="D686" t="n">
        <v>73</v>
      </c>
      <c r="E686" t="n">
        <v>27.4</v>
      </c>
      <c r="F686" t="str">
        <f>=IF(E686&gt;=50,1,0)</f>
      </c>
      <c r="G686" s="11" t="str">
        <f>=1/(1+EXP(-($K$4+$K$5*D686)))</f>
      </c>
      <c r="H686" s="11" t="str">
        <f>=F686*LN(G686)+(1-F686)*LN(1-G686)</f>
      </c>
    </row>
    <row r="687">
      <c r="A687" t="n">
        <v>177746</v>
      </c>
      <c r="B687" t="s">
        <v>2812</v>
      </c>
      <c r="C687" t="s">
        <v>163</v>
      </c>
      <c r="D687" t="n">
        <v>42</v>
      </c>
      <c r="E687" t="n">
        <v>64.9</v>
      </c>
      <c r="F687" t="str">
        <f>=IF(E687&gt;=50,1,0)</f>
      </c>
      <c r="G687" s="11" t="str">
        <f>=1/(1+EXP(-($K$4+$K$5*D687)))</f>
      </c>
      <c r="H687" s="11" t="str">
        <f>=F687*LN(G687)+(1-F687)*LN(1-G687)</f>
      </c>
    </row>
    <row r="688">
      <c r="A688" t="n">
        <v>177940</v>
      </c>
      <c r="B688" t="s">
        <v>696</v>
      </c>
      <c r="C688" t="s">
        <v>149</v>
      </c>
      <c r="D688" t="n">
        <v>46</v>
      </c>
      <c r="E688" t="n">
        <v>22.1</v>
      </c>
      <c r="F688" t="str">
        <f>=IF(E688&gt;=50,1,0)</f>
      </c>
      <c r="G688" s="11" t="str">
        <f>=1/(1+EXP(-($K$4+$K$5*D688)))</f>
      </c>
      <c r="H688" s="11" t="str">
        <f>=F688*LN(G688)+(1-F688)*LN(1-G688)</f>
      </c>
    </row>
    <row r="689">
      <c r="A689" t="n">
        <v>177968</v>
      </c>
      <c r="B689" t="s">
        <v>2818</v>
      </c>
      <c r="C689" t="s">
        <v>163</v>
      </c>
      <c r="D689" t="n">
        <v>29</v>
      </c>
      <c r="E689" t="n">
        <v>50.3</v>
      </c>
      <c r="F689" t="str">
        <f>=IF(E689&gt;=50,1,0)</f>
      </c>
      <c r="G689" s="11" t="str">
        <f>=1/(1+EXP(-($K$4+$K$5*D689)))</f>
      </c>
      <c r="H689" s="11" t="str">
        <f>=F689*LN(G689)+(1-F689)*LN(1-G689)</f>
      </c>
    </row>
    <row r="690">
      <c r="A690" t="n">
        <v>178059</v>
      </c>
      <c r="B690" t="s">
        <v>2825</v>
      </c>
      <c r="C690" t="s">
        <v>163</v>
      </c>
      <c r="D690" t="n">
        <v>36</v>
      </c>
      <c r="E690" t="n">
        <v>71.5</v>
      </c>
      <c r="F690" t="str">
        <f>=IF(E690&gt;=50,1,0)</f>
      </c>
      <c r="G690" s="11" t="str">
        <f>=1/(1+EXP(-($K$4+$K$5*D690)))</f>
      </c>
      <c r="H690" s="11" t="str">
        <f>=F690*LN(G690)+(1-F690)*LN(1-G690)</f>
      </c>
    </row>
    <row r="691">
      <c r="A691" t="n">
        <v>178208</v>
      </c>
      <c r="B691" t="s">
        <v>2829</v>
      </c>
      <c r="C691" t="s">
        <v>163</v>
      </c>
      <c r="D691" t="n">
        <v>31</v>
      </c>
      <c r="E691" t="n">
        <v>66.7</v>
      </c>
      <c r="F691" t="str">
        <f>=IF(E691&gt;=50,1,0)</f>
      </c>
      <c r="G691" s="11" t="str">
        <f>=1/(1+EXP(-($K$4+$K$5*D691)))</f>
      </c>
      <c r="H691" s="11" t="str">
        <f>=F691*LN(G691)+(1-F691)*LN(1-G691)</f>
      </c>
    </row>
    <row r="692">
      <c r="A692" t="n">
        <v>178244</v>
      </c>
      <c r="B692" t="s">
        <v>2832</v>
      </c>
      <c r="C692" t="s">
        <v>163</v>
      </c>
      <c r="D692" t="n">
        <v>13</v>
      </c>
      <c r="E692" t="n">
        <v>47.8</v>
      </c>
      <c r="F692" t="str">
        <f>=IF(E692&gt;=50,1,0)</f>
      </c>
      <c r="G692" s="11" t="str">
        <f>=1/(1+EXP(-($K$4+$K$5*D692)))</f>
      </c>
      <c r="H692" s="11" t="str">
        <f>=F692*LN(G692)+(1-F692)*LN(1-G692)</f>
      </c>
    </row>
    <row r="693">
      <c r="A693" t="n">
        <v>178341</v>
      </c>
      <c r="B693" t="s">
        <v>2833</v>
      </c>
      <c r="C693" t="s">
        <v>149</v>
      </c>
      <c r="D693" t="n">
        <v>35</v>
      </c>
      <c r="E693" t="n">
        <v>35.2</v>
      </c>
      <c r="F693" t="str">
        <f>=IF(E693&gt;=50,1,0)</f>
      </c>
      <c r="G693" s="11" t="str">
        <f>=1/(1+EXP(-($K$4+$K$5*D693)))</f>
      </c>
      <c r="H693" s="11" t="str">
        <f>=F693*LN(G693)+(1-F693)*LN(1-G693)</f>
      </c>
    </row>
    <row r="694">
      <c r="A694" t="n">
        <v>178369</v>
      </c>
      <c r="B694" t="s">
        <v>2835</v>
      </c>
      <c r="C694" t="s">
        <v>163</v>
      </c>
      <c r="D694" t="n">
        <v>30</v>
      </c>
      <c r="E694" t="n">
        <v>24.7</v>
      </c>
      <c r="F694" t="str">
        <f>=IF(E694&gt;=50,1,0)</f>
      </c>
      <c r="G694" s="11" t="str">
        <f>=1/(1+EXP(-($K$4+$K$5*D694)))</f>
      </c>
      <c r="H694" s="11" t="str">
        <f>=F694*LN(G694)+(1-F694)*LN(1-G694)</f>
      </c>
    </row>
    <row r="695">
      <c r="A695" t="n">
        <v>178387</v>
      </c>
      <c r="B695" t="s">
        <v>2836</v>
      </c>
      <c r="C695" t="s">
        <v>149</v>
      </c>
      <c r="D695" t="n">
        <v>28</v>
      </c>
      <c r="E695" t="n">
        <v>39.7</v>
      </c>
      <c r="F695" t="str">
        <f>=IF(E695&gt;=50,1,0)</f>
      </c>
      <c r="G695" s="11" t="str">
        <f>=1/(1+EXP(-($K$4+$K$5*D695)))</f>
      </c>
      <c r="H695" s="11" t="str">
        <f>=F695*LN(G695)+(1-F695)*LN(1-G695)</f>
      </c>
    </row>
    <row r="696">
      <c r="A696" t="n">
        <v>178396</v>
      </c>
      <c r="B696" t="s">
        <v>2837</v>
      </c>
      <c r="C696" t="s">
        <v>149</v>
      </c>
      <c r="D696" t="n">
        <v>20</v>
      </c>
      <c r="E696" t="n">
        <v>76.2</v>
      </c>
      <c r="F696" t="str">
        <f>=IF(E696&gt;=50,1,0)</f>
      </c>
      <c r="G696" s="11" t="str">
        <f>=1/(1+EXP(-($K$4+$K$5*D696)))</f>
      </c>
      <c r="H696" s="11" t="str">
        <f>=F696*LN(G696)+(1-F696)*LN(1-G696)</f>
      </c>
    </row>
    <row r="697">
      <c r="A697" t="n">
        <v>178402</v>
      </c>
      <c r="B697" t="s">
        <v>2838</v>
      </c>
      <c r="C697" t="s">
        <v>149</v>
      </c>
      <c r="D697" t="n">
        <v>25</v>
      </c>
      <c r="E697" t="n">
        <v>54.7</v>
      </c>
      <c r="F697" t="str">
        <f>=IF(E697&gt;=50,1,0)</f>
      </c>
      <c r="G697" s="11" t="str">
        <f>=1/(1+EXP(-($K$4+$K$5*D697)))</f>
      </c>
      <c r="H697" s="11" t="str">
        <f>=F697*LN(G697)+(1-F697)*LN(1-G697)</f>
      </c>
    </row>
    <row r="698">
      <c r="A698" t="n">
        <v>178411</v>
      </c>
      <c r="B698" t="s">
        <v>2839</v>
      </c>
      <c r="C698" t="s">
        <v>149</v>
      </c>
      <c r="D698" t="n">
        <v>21</v>
      </c>
      <c r="E698" t="n">
        <v>63.6</v>
      </c>
      <c r="F698" t="str">
        <f>=IF(E698&gt;=50,1,0)</f>
      </c>
      <c r="G698" s="11" t="str">
        <f>=1/(1+EXP(-($K$4+$K$5*D698)))</f>
      </c>
      <c r="H698" s="11" t="str">
        <f>=F698*LN(G698)+(1-F698)*LN(1-G698)</f>
      </c>
    </row>
    <row r="699">
      <c r="A699" t="n">
        <v>178420</v>
      </c>
      <c r="B699" t="s">
        <v>2841</v>
      </c>
      <c r="C699" t="s">
        <v>149</v>
      </c>
      <c r="D699" t="n">
        <v>18</v>
      </c>
      <c r="E699" t="n">
        <v>56.7</v>
      </c>
      <c r="F699" t="str">
        <f>=IF(E699&gt;=50,1,0)</f>
      </c>
      <c r="G699" s="11" t="str">
        <f>=1/(1+EXP(-($K$4+$K$5*D699)))</f>
      </c>
      <c r="H699" s="11" t="str">
        <f>=F699*LN(G699)+(1-F699)*LN(1-G699)</f>
      </c>
    </row>
    <row r="700">
      <c r="A700" t="n">
        <v>178615</v>
      </c>
      <c r="B700" t="s">
        <v>2845</v>
      </c>
      <c r="C700" t="s">
        <v>149</v>
      </c>
      <c r="D700" t="n">
        <v>15</v>
      </c>
      <c r="E700" t="n">
        <v>68.4</v>
      </c>
      <c r="F700" t="str">
        <f>=IF(E700&gt;=50,1,0)</f>
      </c>
      <c r="G700" s="11" t="str">
        <f>=1/(1+EXP(-($K$4+$K$5*D700)))</f>
      </c>
      <c r="H700" s="11" t="str">
        <f>=F700*LN(G700)+(1-F700)*LN(1-G700)</f>
      </c>
    </row>
    <row r="701">
      <c r="A701" t="n">
        <v>178624</v>
      </c>
      <c r="B701" t="s">
        <v>2846</v>
      </c>
      <c r="C701" t="s">
        <v>149</v>
      </c>
      <c r="D701" t="n">
        <v>27</v>
      </c>
      <c r="E701" t="n">
        <v>57</v>
      </c>
      <c r="F701" t="str">
        <f>=IF(E701&gt;=50,1,0)</f>
      </c>
      <c r="G701" s="11" t="str">
        <f>=1/(1+EXP(-($K$4+$K$5*D701)))</f>
      </c>
      <c r="H701" s="11" t="str">
        <f>=F701*LN(G701)+(1-F701)*LN(1-G701)</f>
      </c>
    </row>
    <row r="702">
      <c r="A702" t="n">
        <v>178679</v>
      </c>
      <c r="B702" t="s">
        <v>2848</v>
      </c>
      <c r="C702" t="s">
        <v>163</v>
      </c>
      <c r="D702" t="n">
        <v>38</v>
      </c>
      <c r="E702" t="n">
        <v>57.4</v>
      </c>
      <c r="F702" t="str">
        <f>=IF(E702&gt;=50,1,0)</f>
      </c>
      <c r="G702" s="11" t="str">
        <f>=1/(1+EXP(-($K$4+$K$5*D702)))</f>
      </c>
      <c r="H702" s="11" t="str">
        <f>=F702*LN(G702)+(1-F702)*LN(1-G702)</f>
      </c>
    </row>
    <row r="703">
      <c r="A703" t="n">
        <v>178697</v>
      </c>
      <c r="B703" t="s">
        <v>2849</v>
      </c>
      <c r="C703" t="s">
        <v>163</v>
      </c>
      <c r="D703" t="n">
        <v>44</v>
      </c>
      <c r="E703" t="n">
        <v>61.3</v>
      </c>
      <c r="F703" t="str">
        <f>=IF(E703&gt;=50,1,0)</f>
      </c>
      <c r="G703" s="11" t="str">
        <f>=1/(1+EXP(-($K$4+$K$5*D703)))</f>
      </c>
      <c r="H703" s="11" t="str">
        <f>=F703*LN(G703)+(1-F703)*LN(1-G703)</f>
      </c>
    </row>
    <row r="704">
      <c r="A704" t="n">
        <v>178721</v>
      </c>
      <c r="B704" t="s">
        <v>2851</v>
      </c>
      <c r="C704" t="s">
        <v>163</v>
      </c>
      <c r="D704" t="n">
        <v>39</v>
      </c>
      <c r="E704" t="n">
        <v>29</v>
      </c>
      <c r="F704" t="str">
        <f>=IF(E704&gt;=50,1,0)</f>
      </c>
      <c r="G704" s="11" t="str">
        <f>=1/(1+EXP(-($K$4+$K$5*D704)))</f>
      </c>
      <c r="H704" s="11" t="str">
        <f>=F704*LN(G704)+(1-F704)*LN(1-G704)</f>
      </c>
    </row>
    <row r="705">
      <c r="A705" t="n">
        <v>179043</v>
      </c>
      <c r="B705" t="s">
        <v>2858</v>
      </c>
      <c r="C705" t="s">
        <v>163</v>
      </c>
      <c r="D705" t="n">
        <v>19</v>
      </c>
      <c r="E705" t="n">
        <v>75.6</v>
      </c>
      <c r="F705" t="str">
        <f>=IF(E705&gt;=50,1,0)</f>
      </c>
      <c r="G705" s="11" t="str">
        <f>=1/(1+EXP(-($K$4+$K$5*D705)))</f>
      </c>
      <c r="H705" s="11" t="str">
        <f>=F705*LN(G705)+(1-F705)*LN(1-G705)</f>
      </c>
    </row>
    <row r="706">
      <c r="A706" t="n">
        <v>179159</v>
      </c>
      <c r="B706" t="s">
        <v>2859</v>
      </c>
      <c r="C706" t="s">
        <v>163</v>
      </c>
      <c r="D706" t="n">
        <v>15</v>
      </c>
      <c r="E706" t="n">
        <v>79.7</v>
      </c>
      <c r="F706" t="str">
        <f>=IF(E706&gt;=50,1,0)</f>
      </c>
      <c r="G706" s="11" t="str">
        <f>=1/(1+EXP(-($K$4+$K$5*D706)))</f>
      </c>
      <c r="H706" s="11" t="str">
        <f>=F706*LN(G706)+(1-F706)*LN(1-G706)</f>
      </c>
    </row>
    <row r="707">
      <c r="A707" t="n">
        <v>179265</v>
      </c>
      <c r="B707" t="s">
        <v>2861</v>
      </c>
      <c r="C707" t="s">
        <v>163</v>
      </c>
      <c r="D707" t="n">
        <v>29</v>
      </c>
      <c r="E707" t="n">
        <v>69.8</v>
      </c>
      <c r="F707" t="str">
        <f>=IF(E707&gt;=50,1,0)</f>
      </c>
      <c r="G707" s="11" t="str">
        <f>=1/(1+EXP(-($K$4+$K$5*D707)))</f>
      </c>
      <c r="H707" s="11" t="str">
        <f>=F707*LN(G707)+(1-F707)*LN(1-G707)</f>
      </c>
    </row>
    <row r="708">
      <c r="A708" t="n">
        <v>179326</v>
      </c>
      <c r="B708" t="s">
        <v>2866</v>
      </c>
      <c r="C708" t="s">
        <v>163</v>
      </c>
      <c r="D708" t="n">
        <v>35</v>
      </c>
      <c r="E708" t="n">
        <v>63.9</v>
      </c>
      <c r="F708" t="str">
        <f>=IF(E708&gt;=50,1,0)</f>
      </c>
      <c r="G708" s="11" t="str">
        <f>=1/(1+EXP(-($K$4+$K$5*D708)))</f>
      </c>
      <c r="H708" s="11" t="str">
        <f>=F708*LN(G708)+(1-F708)*LN(1-G708)</f>
      </c>
    </row>
    <row r="709">
      <c r="A709" t="n">
        <v>179548</v>
      </c>
      <c r="B709" t="s">
        <v>2873</v>
      </c>
      <c r="C709" t="s">
        <v>163</v>
      </c>
      <c r="D709" t="n">
        <v>42</v>
      </c>
      <c r="E709" t="n">
        <v>46.5</v>
      </c>
      <c r="F709" t="str">
        <f>=IF(E709&gt;=50,1,0)</f>
      </c>
      <c r="G709" s="11" t="str">
        <f>=1/(1+EXP(-($K$4+$K$5*D709)))</f>
      </c>
      <c r="H709" s="11" t="str">
        <f>=F709*LN(G709)+(1-F709)*LN(1-G709)</f>
      </c>
    </row>
    <row r="710">
      <c r="A710" t="n">
        <v>179557</v>
      </c>
      <c r="B710" t="s">
        <v>2874</v>
      </c>
      <c r="C710" t="s">
        <v>149</v>
      </c>
      <c r="D710" t="n">
        <v>29</v>
      </c>
      <c r="E710" t="n">
        <v>55.8</v>
      </c>
      <c r="F710" t="str">
        <f>=IF(E710&gt;=50,1,0)</f>
      </c>
      <c r="G710" s="11" t="str">
        <f>=1/(1+EXP(-($K$4+$K$5*D710)))</f>
      </c>
      <c r="H710" s="11" t="str">
        <f>=F710*LN(G710)+(1-F710)*LN(1-G710)</f>
      </c>
    </row>
    <row r="711">
      <c r="A711" t="n">
        <v>179566</v>
      </c>
      <c r="B711" t="s">
        <v>2875</v>
      </c>
      <c r="C711" t="s">
        <v>149</v>
      </c>
      <c r="D711" t="n">
        <v>21</v>
      </c>
      <c r="E711" t="n">
        <v>57.3</v>
      </c>
      <c r="F711" t="str">
        <f>=IF(E711&gt;=50,1,0)</f>
      </c>
      <c r="G711" s="11" t="str">
        <f>=1/(1+EXP(-($K$4+$K$5*D711)))</f>
      </c>
      <c r="H711" s="11" t="str">
        <f>=F711*LN(G711)+(1-F711)*LN(1-G711)</f>
      </c>
    </row>
    <row r="712">
      <c r="A712" t="n">
        <v>179867</v>
      </c>
      <c r="B712" t="s">
        <v>2880</v>
      </c>
      <c r="C712" t="s">
        <v>163</v>
      </c>
      <c r="D712" t="n">
        <v>16</v>
      </c>
      <c r="E712" t="n">
        <v>94.4</v>
      </c>
      <c r="F712" t="str">
        <f>=IF(E712&gt;=50,1,0)</f>
      </c>
      <c r="G712" s="11" t="str">
        <f>=1/(1+EXP(-($K$4+$K$5*D712)))</f>
      </c>
      <c r="H712" s="11" t="str">
        <f>=F712*LN(G712)+(1-F712)*LN(1-G712)</f>
      </c>
    </row>
    <row r="713">
      <c r="A713" t="n">
        <v>179894</v>
      </c>
      <c r="B713" t="s">
        <v>2881</v>
      </c>
      <c r="C713" t="s">
        <v>163</v>
      </c>
      <c r="D713" t="n">
        <v>28</v>
      </c>
      <c r="E713" t="n">
        <v>61.1</v>
      </c>
      <c r="F713" t="str">
        <f>=IF(E713&gt;=50,1,0)</f>
      </c>
      <c r="G713" s="11" t="str">
        <f>=1/(1+EXP(-($K$4+$K$5*D713)))</f>
      </c>
      <c r="H713" s="11" t="str">
        <f>=F713*LN(G713)+(1-F713)*LN(1-G713)</f>
      </c>
    </row>
    <row r="714">
      <c r="A714" t="n">
        <v>179946</v>
      </c>
      <c r="B714" t="s">
        <v>2882</v>
      </c>
      <c r="C714" t="s">
        <v>163</v>
      </c>
      <c r="D714" t="n">
        <v>40</v>
      </c>
      <c r="E714" t="n">
        <v>57.5</v>
      </c>
      <c r="F714" t="str">
        <f>=IF(E714&gt;=50,1,0)</f>
      </c>
      <c r="G714" s="11" t="str">
        <f>=1/(1+EXP(-($K$4+$K$5*D714)))</f>
      </c>
      <c r="H714" s="11" t="str">
        <f>=F714*LN(G714)+(1-F714)*LN(1-G714)</f>
      </c>
    </row>
    <row r="715">
      <c r="A715" t="n">
        <v>179955</v>
      </c>
      <c r="B715" t="s">
        <v>2883</v>
      </c>
      <c r="C715" t="s">
        <v>163</v>
      </c>
      <c r="D715" t="n">
        <v>28</v>
      </c>
      <c r="E715" t="n">
        <v>61.6</v>
      </c>
      <c r="F715" t="str">
        <f>=IF(E715&gt;=50,1,0)</f>
      </c>
      <c r="G715" s="11" t="str">
        <f>=1/(1+EXP(-($K$4+$K$5*D715)))</f>
      </c>
      <c r="H715" s="11" t="str">
        <f>=F715*LN(G715)+(1-F715)*LN(1-G715)</f>
      </c>
    </row>
    <row r="716">
      <c r="A716" t="n">
        <v>179964</v>
      </c>
      <c r="B716" t="s">
        <v>2885</v>
      </c>
      <c r="C716" t="s">
        <v>163</v>
      </c>
      <c r="D716" t="n">
        <v>30</v>
      </c>
      <c r="E716" t="n">
        <v>57</v>
      </c>
      <c r="F716" t="str">
        <f>=IF(E716&gt;=50,1,0)</f>
      </c>
      <c r="G716" s="11" t="str">
        <f>=1/(1+EXP(-($K$4+$K$5*D716)))</f>
      </c>
      <c r="H716" s="11" t="str">
        <f>=F716*LN(G716)+(1-F716)*LN(1-G716)</f>
      </c>
    </row>
    <row r="717">
      <c r="A717" t="n">
        <v>180106</v>
      </c>
      <c r="B717" t="s">
        <v>2896</v>
      </c>
      <c r="C717" t="s">
        <v>163</v>
      </c>
      <c r="D717" t="n">
        <v>18</v>
      </c>
      <c r="E717" t="n">
        <v>66.3</v>
      </c>
      <c r="F717" t="str">
        <f>=IF(E717&gt;=50,1,0)</f>
      </c>
      <c r="G717" s="11" t="str">
        <f>=1/(1+EXP(-($K$4+$K$5*D717)))</f>
      </c>
      <c r="H717" s="11" t="str">
        <f>=F717*LN(G717)+(1-F717)*LN(1-G717)</f>
      </c>
    </row>
    <row r="718">
      <c r="A718" t="n">
        <v>180179</v>
      </c>
      <c r="B718" t="s">
        <v>2901</v>
      </c>
      <c r="C718" t="s">
        <v>149</v>
      </c>
      <c r="D718" t="n">
        <v>26</v>
      </c>
      <c r="E718" t="n">
        <v>28.3</v>
      </c>
      <c r="F718" t="str">
        <f>=IF(E718&gt;=50,1,0)</f>
      </c>
      <c r="G718" s="11" t="str">
        <f>=1/(1+EXP(-($K$4+$K$5*D718)))</f>
      </c>
      <c r="H718" s="11" t="str">
        <f>=F718*LN(G718)+(1-F718)*LN(1-G718)</f>
      </c>
    </row>
    <row r="719">
      <c r="A719" t="n">
        <v>180258</v>
      </c>
      <c r="B719" t="s">
        <v>2910</v>
      </c>
      <c r="C719" t="s">
        <v>163</v>
      </c>
      <c r="D719" t="n">
        <v>31</v>
      </c>
      <c r="E719" t="n">
        <v>42.4</v>
      </c>
      <c r="F719" t="str">
        <f>=IF(E719&gt;=50,1,0)</f>
      </c>
      <c r="G719" s="11" t="str">
        <f>=1/(1+EXP(-($K$4+$K$5*D719)))</f>
      </c>
      <c r="H719" s="11" t="str">
        <f>=F719*LN(G719)+(1-F719)*LN(1-G719)</f>
      </c>
    </row>
    <row r="720">
      <c r="A720" t="n">
        <v>180416</v>
      </c>
      <c r="B720" t="s">
        <v>2916</v>
      </c>
      <c r="C720" t="s">
        <v>149</v>
      </c>
      <c r="D720" t="n">
        <v>21</v>
      </c>
      <c r="E720" t="n">
        <v>58.1</v>
      </c>
      <c r="F720" t="str">
        <f>=IF(E720&gt;=50,1,0)</f>
      </c>
      <c r="G720" s="11" t="str">
        <f>=1/(1+EXP(-($K$4+$K$5*D720)))</f>
      </c>
      <c r="H720" s="11" t="str">
        <f>=F720*LN(G720)+(1-F720)*LN(1-G720)</f>
      </c>
    </row>
    <row r="721">
      <c r="A721" t="n">
        <v>180461</v>
      </c>
      <c r="B721" t="s">
        <v>2917</v>
      </c>
      <c r="C721" t="s">
        <v>149</v>
      </c>
      <c r="D721" t="n">
        <v>17</v>
      </c>
      <c r="E721" t="n">
        <v>57.4</v>
      </c>
      <c r="F721" t="str">
        <f>=IF(E721&gt;=50,1,0)</f>
      </c>
      <c r="G721" s="11" t="str">
        <f>=1/(1+EXP(-($K$4+$K$5*D721)))</f>
      </c>
      <c r="H721" s="11" t="str">
        <f>=F721*LN(G721)+(1-F721)*LN(1-G721)</f>
      </c>
    </row>
    <row r="722">
      <c r="A722" t="n">
        <v>180489</v>
      </c>
      <c r="B722" t="s">
        <v>2918</v>
      </c>
      <c r="C722" t="s">
        <v>149</v>
      </c>
      <c r="D722" t="n">
        <v>28</v>
      </c>
      <c r="E722" t="n">
        <v>45.4</v>
      </c>
      <c r="F722" t="str">
        <f>=IF(E722&gt;=50,1,0)</f>
      </c>
      <c r="G722" s="11" t="str">
        <f>=1/(1+EXP(-($K$4+$K$5*D722)))</f>
      </c>
      <c r="H722" s="11" t="str">
        <f>=F722*LN(G722)+(1-F722)*LN(1-G722)</f>
      </c>
    </row>
    <row r="723">
      <c r="A723" t="n">
        <v>180522</v>
      </c>
      <c r="B723" t="s">
        <v>2920</v>
      </c>
      <c r="C723" t="s">
        <v>149</v>
      </c>
      <c r="D723" t="n">
        <v>30</v>
      </c>
      <c r="E723" t="n">
        <v>34.6</v>
      </c>
      <c r="F723" t="str">
        <f>=IF(E723&gt;=50,1,0)</f>
      </c>
      <c r="G723" s="11" t="str">
        <f>=1/(1+EXP(-($K$4+$K$5*D723)))</f>
      </c>
      <c r="H723" s="11" t="str">
        <f>=F723*LN(G723)+(1-F723)*LN(1-G723)</f>
      </c>
    </row>
    <row r="724">
      <c r="A724" t="n">
        <v>180595</v>
      </c>
      <c r="B724" t="s">
        <v>2922</v>
      </c>
      <c r="C724" t="s">
        <v>163</v>
      </c>
      <c r="D724" t="n">
        <v>32</v>
      </c>
      <c r="E724" t="n">
        <v>46.3</v>
      </c>
      <c r="F724" t="str">
        <f>=IF(E724&gt;=50,1,0)</f>
      </c>
      <c r="G724" s="11" t="str">
        <f>=1/(1+EXP(-($K$4+$K$5*D724)))</f>
      </c>
      <c r="H724" s="11" t="str">
        <f>=F724*LN(G724)+(1-F724)*LN(1-G724)</f>
      </c>
    </row>
    <row r="725">
      <c r="A725" t="n">
        <v>180692</v>
      </c>
      <c r="B725" t="s">
        <v>2925</v>
      </c>
      <c r="C725" t="s">
        <v>149</v>
      </c>
      <c r="D725" t="n">
        <v>35</v>
      </c>
      <c r="E725" t="n">
        <v>49.4</v>
      </c>
      <c r="F725" t="str">
        <f>=IF(E725&gt;=50,1,0)</f>
      </c>
      <c r="G725" s="11" t="str">
        <f>=1/(1+EXP(-($K$4+$K$5*D725)))</f>
      </c>
      <c r="H725" s="11" t="str">
        <f>=F725*LN(G725)+(1-F725)*LN(1-G725)</f>
      </c>
    </row>
    <row r="726">
      <c r="A726" t="n">
        <v>180814</v>
      </c>
      <c r="B726" t="s">
        <v>2927</v>
      </c>
      <c r="C726" t="s">
        <v>163</v>
      </c>
      <c r="D726" t="n">
        <v>29</v>
      </c>
      <c r="E726" t="n">
        <v>55.9</v>
      </c>
      <c r="F726" t="str">
        <f>=IF(E726&gt;=50,1,0)</f>
      </c>
      <c r="G726" s="11" t="str">
        <f>=1/(1+EXP(-($K$4+$K$5*D726)))</f>
      </c>
      <c r="H726" s="11" t="str">
        <f>=F726*LN(G726)+(1-F726)*LN(1-G726)</f>
      </c>
    </row>
    <row r="727">
      <c r="A727" t="n">
        <v>180878</v>
      </c>
      <c r="B727" t="s">
        <v>2932</v>
      </c>
      <c r="C727" t="s">
        <v>163</v>
      </c>
      <c r="D727" t="n">
        <v>21</v>
      </c>
      <c r="E727" t="n">
        <v>71.2</v>
      </c>
      <c r="F727" t="str">
        <f>=IF(E727&gt;=50,1,0)</f>
      </c>
      <c r="G727" s="11" t="str">
        <f>=1/(1+EXP(-($K$4+$K$5*D727)))</f>
      </c>
      <c r="H727" s="11" t="str">
        <f>=F727*LN(G727)+(1-F727)*LN(1-G727)</f>
      </c>
    </row>
    <row r="728">
      <c r="A728" t="n">
        <v>180948</v>
      </c>
      <c r="B728" t="s">
        <v>2935</v>
      </c>
      <c r="C728" t="s">
        <v>149</v>
      </c>
      <c r="D728" t="n">
        <v>36</v>
      </c>
      <c r="E728" t="n">
        <v>38.1</v>
      </c>
      <c r="F728" t="str">
        <f>=IF(E728&gt;=50,1,0)</f>
      </c>
      <c r="G728" s="11" t="str">
        <f>=1/(1+EXP(-($K$4+$K$5*D728)))</f>
      </c>
      <c r="H728" s="11" t="str">
        <f>=F728*LN(G728)+(1-F728)*LN(1-G728)</f>
      </c>
    </row>
    <row r="729">
      <c r="A729" t="n">
        <v>180984</v>
      </c>
      <c r="B729" t="s">
        <v>2938</v>
      </c>
      <c r="C729" t="s">
        <v>163</v>
      </c>
      <c r="D729" t="n">
        <v>11</v>
      </c>
      <c r="E729" t="n">
        <v>64.1</v>
      </c>
      <c r="F729" t="str">
        <f>=IF(E729&gt;=50,1,0)</f>
      </c>
      <c r="G729" s="11" t="str">
        <f>=1/(1+EXP(-($K$4+$K$5*D729)))</f>
      </c>
      <c r="H729" s="11" t="str">
        <f>=F729*LN(G729)+(1-F729)*LN(1-G729)</f>
      </c>
    </row>
    <row r="730">
      <c r="A730" t="n">
        <v>181002</v>
      </c>
      <c r="B730" t="s">
        <v>2939</v>
      </c>
      <c r="C730" t="s">
        <v>163</v>
      </c>
      <c r="D730" t="n">
        <v>5</v>
      </c>
      <c r="E730" t="n">
        <v>80</v>
      </c>
      <c r="F730" t="str">
        <f>=IF(E730&gt;=50,1,0)</f>
      </c>
      <c r="G730" s="11" t="str">
        <f>=1/(1+EXP(-($K$4+$K$5*D730)))</f>
      </c>
      <c r="H730" s="11" t="str">
        <f>=F730*LN(G730)+(1-F730)*LN(1-G730)</f>
      </c>
    </row>
    <row r="731">
      <c r="A731" t="n">
        <v>181020</v>
      </c>
      <c r="B731" t="s">
        <v>2940</v>
      </c>
      <c r="C731" t="s">
        <v>163</v>
      </c>
      <c r="D731" t="n">
        <v>28</v>
      </c>
      <c r="E731" t="n">
        <v>55.9</v>
      </c>
      <c r="F731" t="str">
        <f>=IF(E731&gt;=50,1,0)</f>
      </c>
      <c r="G731" s="11" t="str">
        <f>=1/(1+EXP(-($K$4+$K$5*D731)))</f>
      </c>
      <c r="H731" s="11" t="str">
        <f>=F731*LN(G731)+(1-F731)*LN(1-G731)</f>
      </c>
    </row>
    <row r="732">
      <c r="A732" t="n">
        <v>181127</v>
      </c>
      <c r="B732" t="s">
        <v>2942</v>
      </c>
      <c r="C732" t="s">
        <v>163</v>
      </c>
      <c r="D732" t="n">
        <v>29</v>
      </c>
      <c r="E732" t="n">
        <v>53.3</v>
      </c>
      <c r="F732" t="str">
        <f>=IF(E732&gt;=50,1,0)</f>
      </c>
      <c r="G732" s="11" t="str">
        <f>=1/(1+EXP(-($K$4+$K$5*D732)))</f>
      </c>
      <c r="H732" s="11" t="str">
        <f>=F732*LN(G732)+(1-F732)*LN(1-G732)</f>
      </c>
    </row>
    <row r="733">
      <c r="A733" t="n">
        <v>181215</v>
      </c>
      <c r="B733" t="s">
        <v>2946</v>
      </c>
      <c r="C733" t="s">
        <v>149</v>
      </c>
      <c r="D733" t="n">
        <v>34</v>
      </c>
      <c r="E733" t="n">
        <v>60.1</v>
      </c>
      <c r="F733" t="str">
        <f>=IF(E733&gt;=50,1,0)</f>
      </c>
      <c r="G733" s="11" t="str">
        <f>=1/(1+EXP(-($K$4+$K$5*D733)))</f>
      </c>
      <c r="H733" s="11" t="str">
        <f>=F733*LN(G733)+(1-F733)*LN(1-G733)</f>
      </c>
    </row>
    <row r="734">
      <c r="A734" t="n">
        <v>181297</v>
      </c>
      <c r="B734" t="s">
        <v>2948</v>
      </c>
      <c r="C734" t="s">
        <v>163</v>
      </c>
      <c r="D734" t="n">
        <v>32</v>
      </c>
      <c r="E734" t="n">
        <v>60</v>
      </c>
      <c r="F734" t="str">
        <f>=IF(E734&gt;=50,1,0)</f>
      </c>
      <c r="G734" s="11" t="str">
        <f>=1/(1+EXP(-($K$4+$K$5*D734)))</f>
      </c>
      <c r="H734" s="11" t="str">
        <f>=F734*LN(G734)+(1-F734)*LN(1-G734)</f>
      </c>
    </row>
    <row r="735">
      <c r="A735" t="n">
        <v>181330</v>
      </c>
      <c r="B735" t="s">
        <v>2952</v>
      </c>
      <c r="C735" t="s">
        <v>163</v>
      </c>
      <c r="D735" t="n">
        <v>28</v>
      </c>
      <c r="E735" t="n">
        <v>43.2</v>
      </c>
      <c r="F735" t="str">
        <f>=IF(E735&gt;=50,1,0)</f>
      </c>
      <c r="G735" s="11" t="str">
        <f>=1/(1+EXP(-($K$4+$K$5*D735)))</f>
      </c>
      <c r="H735" s="11" t="str">
        <f>=F735*LN(G735)+(1-F735)*LN(1-G735)</f>
      </c>
    </row>
    <row r="736">
      <c r="A736" t="n">
        <v>181394</v>
      </c>
      <c r="B736" t="s">
        <v>2953</v>
      </c>
      <c r="C736" t="s">
        <v>149</v>
      </c>
      <c r="D736" t="n">
        <v>33</v>
      </c>
      <c r="E736" t="n">
        <v>49.4</v>
      </c>
      <c r="F736" t="str">
        <f>=IF(E736&gt;=50,1,0)</f>
      </c>
      <c r="G736" s="11" t="str">
        <f>=1/(1+EXP(-($K$4+$K$5*D736)))</f>
      </c>
      <c r="H736" s="11" t="str">
        <f>=F736*LN(G736)+(1-F736)*LN(1-G736)</f>
      </c>
    </row>
    <row r="737">
      <c r="A737" t="n">
        <v>181446</v>
      </c>
      <c r="B737" t="s">
        <v>2957</v>
      </c>
      <c r="C737" t="s">
        <v>163</v>
      </c>
      <c r="D737" t="n">
        <v>30</v>
      </c>
      <c r="E737" t="n">
        <v>68.9</v>
      </c>
      <c r="F737" t="str">
        <f>=IF(E737&gt;=50,1,0)</f>
      </c>
      <c r="G737" s="11" t="str">
        <f>=1/(1+EXP(-($K$4+$K$5*D737)))</f>
      </c>
      <c r="H737" s="11" t="str">
        <f>=F737*LN(G737)+(1-F737)*LN(1-G737)</f>
      </c>
    </row>
    <row r="738">
      <c r="A738" t="n">
        <v>181464</v>
      </c>
      <c r="B738" t="s">
        <v>2958</v>
      </c>
      <c r="C738" t="s">
        <v>149</v>
      </c>
      <c r="D738" t="n">
        <v>22</v>
      </c>
      <c r="E738" t="n">
        <v>65.7</v>
      </c>
      <c r="F738" t="str">
        <f>=IF(E738&gt;=50,1,0)</f>
      </c>
      <c r="G738" s="11" t="str">
        <f>=1/(1+EXP(-($K$4+$K$5*D738)))</f>
      </c>
      <c r="H738" s="11" t="str">
        <f>=F738*LN(G738)+(1-F738)*LN(1-G738)</f>
      </c>
    </row>
    <row r="739">
      <c r="A739" t="n">
        <v>181534</v>
      </c>
      <c r="B739" t="s">
        <v>2961</v>
      </c>
      <c r="C739" t="s">
        <v>149</v>
      </c>
      <c r="D739" t="n">
        <v>34</v>
      </c>
      <c r="E739" t="n">
        <v>37.7</v>
      </c>
      <c r="F739" t="str">
        <f>=IF(E739&gt;=50,1,0)</f>
      </c>
      <c r="G739" s="11" t="str">
        <f>=1/(1+EXP(-($K$4+$K$5*D739)))</f>
      </c>
      <c r="H739" s="11" t="str">
        <f>=F739*LN(G739)+(1-F739)*LN(1-G739)</f>
      </c>
    </row>
    <row r="740">
      <c r="A740" t="n">
        <v>181604</v>
      </c>
      <c r="B740" t="s">
        <v>2965</v>
      </c>
      <c r="C740" t="s">
        <v>163</v>
      </c>
      <c r="D740" t="n">
        <v>37</v>
      </c>
      <c r="E740" t="n">
        <v>59.4</v>
      </c>
      <c r="F740" t="str">
        <f>=IF(E740&gt;=50,1,0)</f>
      </c>
      <c r="G740" s="11" t="str">
        <f>=1/(1+EXP(-($K$4+$K$5*D740)))</f>
      </c>
      <c r="H740" s="11" t="str">
        <f>=F740*LN(G740)+(1-F740)*LN(1-G740)</f>
      </c>
    </row>
    <row r="741">
      <c r="A741" t="n">
        <v>181738</v>
      </c>
      <c r="B741" t="s">
        <v>2967</v>
      </c>
      <c r="C741" t="s">
        <v>163</v>
      </c>
      <c r="D741" t="n">
        <v>24</v>
      </c>
      <c r="E741" t="n">
        <v>46.4</v>
      </c>
      <c r="F741" t="str">
        <f>=IF(E741&gt;=50,1,0)</f>
      </c>
      <c r="G741" s="11" t="str">
        <f>=1/(1+EXP(-($K$4+$K$5*D741)))</f>
      </c>
      <c r="H741" s="11" t="str">
        <f>=F741*LN(G741)+(1-F741)*LN(1-G741)</f>
      </c>
    </row>
    <row r="742">
      <c r="A742" t="n">
        <v>181783</v>
      </c>
      <c r="B742" t="s">
        <v>2970</v>
      </c>
      <c r="C742" t="s">
        <v>149</v>
      </c>
      <c r="D742" t="n">
        <v>27</v>
      </c>
      <c r="E742" t="n">
        <v>55.7</v>
      </c>
      <c r="F742" t="str">
        <f>=IF(E742&gt;=50,1,0)</f>
      </c>
      <c r="G742" s="11" t="str">
        <f>=1/(1+EXP(-($K$4+$K$5*D742)))</f>
      </c>
      <c r="H742" s="11" t="str">
        <f>=F742*LN(G742)+(1-F742)*LN(1-G742)</f>
      </c>
    </row>
    <row r="743">
      <c r="A743" t="n">
        <v>181853</v>
      </c>
      <c r="B743" t="s">
        <v>2974</v>
      </c>
      <c r="C743" t="s">
        <v>163</v>
      </c>
      <c r="D743" t="n">
        <v>44</v>
      </c>
      <c r="E743" t="n">
        <v>36.9</v>
      </c>
      <c r="F743" t="str">
        <f>=IF(E743&gt;=50,1,0)</f>
      </c>
      <c r="G743" s="11" t="str">
        <f>=1/(1+EXP(-($K$4+$K$5*D743)))</f>
      </c>
      <c r="H743" s="11" t="str">
        <f>=F743*LN(G743)+(1-F743)*LN(1-G743)</f>
      </c>
    </row>
    <row r="744">
      <c r="A744" t="n">
        <v>182281</v>
      </c>
      <c r="B744" t="s">
        <v>2983</v>
      </c>
      <c r="C744" t="s">
        <v>149</v>
      </c>
      <c r="D744" t="n">
        <v>40</v>
      </c>
      <c r="E744" t="n">
        <v>50.1</v>
      </c>
      <c r="F744" t="str">
        <f>=IF(E744&gt;=50,1,0)</f>
      </c>
      <c r="G744" s="11" t="str">
        <f>=1/(1+EXP(-($K$4+$K$5*D744)))</f>
      </c>
      <c r="H744" s="11" t="str">
        <f>=F744*LN(G744)+(1-F744)*LN(1-G744)</f>
      </c>
    </row>
    <row r="745">
      <c r="A745" t="n">
        <v>182290</v>
      </c>
      <c r="B745" t="s">
        <v>2984</v>
      </c>
      <c r="C745" t="s">
        <v>149</v>
      </c>
      <c r="D745" t="n">
        <v>24</v>
      </c>
      <c r="E745" t="n">
        <v>62.4</v>
      </c>
      <c r="F745" t="str">
        <f>=IF(E745&gt;=50,1,0)</f>
      </c>
      <c r="G745" s="11" t="str">
        <f>=1/(1+EXP(-($K$4+$K$5*D745)))</f>
      </c>
      <c r="H745" s="11" t="str">
        <f>=F745*LN(G745)+(1-F745)*LN(1-G745)</f>
      </c>
    </row>
    <row r="746">
      <c r="A746" t="n">
        <v>182634</v>
      </c>
      <c r="B746" t="s">
        <v>2991</v>
      </c>
      <c r="C746" t="s">
        <v>163</v>
      </c>
      <c r="D746" t="n">
        <v>23</v>
      </c>
      <c r="E746" t="n">
        <v>57.9</v>
      </c>
      <c r="F746" t="str">
        <f>=IF(E746&gt;=50,1,0)</f>
      </c>
      <c r="G746" s="11" t="str">
        <f>=1/(1+EXP(-($K$4+$K$5*D746)))</f>
      </c>
      <c r="H746" s="11" t="str">
        <f>=F746*LN(G746)+(1-F746)*LN(1-G746)</f>
      </c>
    </row>
    <row r="747">
      <c r="A747" t="n">
        <v>182670</v>
      </c>
      <c r="B747" t="s">
        <v>2993</v>
      </c>
      <c r="C747" t="s">
        <v>163</v>
      </c>
      <c r="D747" t="n">
        <v>15</v>
      </c>
      <c r="E747" t="n">
        <v>96</v>
      </c>
      <c r="F747" t="str">
        <f>=IF(E747&gt;=50,1,0)</f>
      </c>
      <c r="G747" s="11" t="str">
        <f>=1/(1+EXP(-($K$4+$K$5*D747)))</f>
      </c>
      <c r="H747" s="11" t="str">
        <f>=F747*LN(G747)+(1-F747)*LN(1-G747)</f>
      </c>
    </row>
    <row r="748">
      <c r="A748" t="n">
        <v>182795</v>
      </c>
      <c r="B748" t="s">
        <v>2998</v>
      </c>
      <c r="C748" t="s">
        <v>163</v>
      </c>
      <c r="D748" t="n">
        <v>27</v>
      </c>
      <c r="E748" t="n">
        <v>46.1</v>
      </c>
      <c r="F748" t="str">
        <f>=IF(E748&gt;=50,1,0)</f>
      </c>
      <c r="G748" s="11" t="str">
        <f>=1/(1+EXP(-($K$4+$K$5*D748)))</f>
      </c>
      <c r="H748" s="11" t="str">
        <f>=F748*LN(G748)+(1-F748)*LN(1-G748)</f>
      </c>
    </row>
    <row r="749">
      <c r="A749" t="n">
        <v>182980</v>
      </c>
      <c r="B749" t="s">
        <v>3005</v>
      </c>
      <c r="C749" t="s">
        <v>163</v>
      </c>
      <c r="D749" t="n">
        <v>42</v>
      </c>
      <c r="E749" t="n">
        <v>32.9</v>
      </c>
      <c r="F749" t="str">
        <f>=IF(E749&gt;=50,1,0)</f>
      </c>
      <c r="G749" s="11" t="str">
        <f>=1/(1+EXP(-($K$4+$K$5*D749)))</f>
      </c>
      <c r="H749" s="11" t="str">
        <f>=F749*LN(G749)+(1-F749)*LN(1-G749)</f>
      </c>
    </row>
    <row r="750">
      <c r="A750" t="n">
        <v>183026</v>
      </c>
      <c r="B750" t="s">
        <v>3009</v>
      </c>
      <c r="C750" t="s">
        <v>163</v>
      </c>
      <c r="D750" t="n">
        <v>47</v>
      </c>
      <c r="E750" t="n">
        <v>47.8</v>
      </c>
      <c r="F750" t="str">
        <f>=IF(E750&gt;=50,1,0)</f>
      </c>
      <c r="G750" s="11" t="str">
        <f>=1/(1+EXP(-($K$4+$K$5*D750)))</f>
      </c>
      <c r="H750" s="11" t="str">
        <f>=F750*LN(G750)+(1-F750)*LN(1-G750)</f>
      </c>
    </row>
    <row r="751">
      <c r="A751" t="n">
        <v>183044</v>
      </c>
      <c r="B751" t="s">
        <v>3013</v>
      </c>
      <c r="C751" t="s">
        <v>149</v>
      </c>
      <c r="D751" t="n">
        <v>18</v>
      </c>
      <c r="E751" t="n">
        <v>76.7</v>
      </c>
      <c r="F751" t="str">
        <f>=IF(E751&gt;=50,1,0)</f>
      </c>
      <c r="G751" s="11" t="str">
        <f>=1/(1+EXP(-($K$4+$K$5*D751)))</f>
      </c>
      <c r="H751" s="11" t="str">
        <f>=F751*LN(G751)+(1-F751)*LN(1-G751)</f>
      </c>
    </row>
    <row r="752">
      <c r="A752" t="n">
        <v>183062</v>
      </c>
      <c r="B752" t="s">
        <v>3015</v>
      </c>
      <c r="C752" t="s">
        <v>149</v>
      </c>
      <c r="D752" t="n">
        <v>24</v>
      </c>
      <c r="E752" t="n">
        <v>58.4</v>
      </c>
      <c r="F752" t="str">
        <f>=IF(E752&gt;=50,1,0)</f>
      </c>
      <c r="G752" s="11" t="str">
        <f>=1/(1+EXP(-($K$4+$K$5*D752)))</f>
      </c>
      <c r="H752" s="11" t="str">
        <f>=F752*LN(G752)+(1-F752)*LN(1-G752)</f>
      </c>
    </row>
    <row r="753">
      <c r="A753" t="n">
        <v>183071</v>
      </c>
      <c r="B753" t="s">
        <v>3016</v>
      </c>
      <c r="C753" t="s">
        <v>149</v>
      </c>
      <c r="D753" t="n">
        <v>32</v>
      </c>
      <c r="E753" t="n">
        <v>74.5</v>
      </c>
      <c r="F753" t="str">
        <f>=IF(E753&gt;=50,1,0)</f>
      </c>
      <c r="G753" s="11" t="str">
        <f>=1/(1+EXP(-($K$4+$K$5*D753)))</f>
      </c>
      <c r="H753" s="11" t="str">
        <f>=F753*LN(G753)+(1-F753)*LN(1-G753)</f>
      </c>
    </row>
    <row r="754">
      <c r="A754" t="n">
        <v>183080</v>
      </c>
      <c r="B754" t="s">
        <v>3017</v>
      </c>
      <c r="C754" t="s">
        <v>149</v>
      </c>
      <c r="D754" t="n">
        <v>26</v>
      </c>
      <c r="E754" t="n">
        <v>47.4</v>
      </c>
      <c r="F754" t="str">
        <f>=IF(E754&gt;=50,1,0)</f>
      </c>
      <c r="G754" s="11" t="str">
        <f>=1/(1+EXP(-($K$4+$K$5*D754)))</f>
      </c>
      <c r="H754" s="11" t="str">
        <f>=F754*LN(G754)+(1-F754)*LN(1-G754)</f>
      </c>
    </row>
    <row r="755">
      <c r="A755" t="n">
        <v>183211</v>
      </c>
      <c r="B755" t="s">
        <v>3029</v>
      </c>
      <c r="C755" t="s">
        <v>163</v>
      </c>
      <c r="D755" t="n">
        <v>27</v>
      </c>
      <c r="E755" t="n">
        <v>58</v>
      </c>
      <c r="F755" t="str">
        <f>=IF(E755&gt;=50,1,0)</f>
      </c>
      <c r="G755" s="11" t="str">
        <f>=1/(1+EXP(-($K$4+$K$5*D755)))</f>
      </c>
      <c r="H755" s="11" t="str">
        <f>=F755*LN(G755)+(1-F755)*LN(1-G755)</f>
      </c>
    </row>
    <row r="756">
      <c r="A756" t="n">
        <v>183239</v>
      </c>
      <c r="B756" t="s">
        <v>3030</v>
      </c>
      <c r="C756" t="s">
        <v>163</v>
      </c>
      <c r="D756" t="n">
        <v>11</v>
      </c>
      <c r="E756" t="n">
        <v>83.2</v>
      </c>
      <c r="F756" t="str">
        <f>=IF(E756&gt;=50,1,0)</f>
      </c>
      <c r="G756" s="11" t="str">
        <f>=1/(1+EXP(-($K$4+$K$5*D756)))</f>
      </c>
      <c r="H756" s="11" t="str">
        <f>=F756*LN(G756)+(1-F756)*LN(1-G756)</f>
      </c>
    </row>
    <row r="757">
      <c r="A757" t="n">
        <v>183789</v>
      </c>
      <c r="B757" t="s">
        <v>3045</v>
      </c>
      <c r="C757" t="s">
        <v>189</v>
      </c>
      <c r="D757" t="n">
        <v>60</v>
      </c>
      <c r="E757" t="n">
        <v>42.4</v>
      </c>
      <c r="F757" t="str">
        <f>=IF(E757&gt;=50,1,0)</f>
      </c>
      <c r="G757" s="11" t="str">
        <f>=1/(1+EXP(-($K$4+$K$5*D757)))</f>
      </c>
      <c r="H757" s="11" t="str">
        <f>=F757*LN(G757)+(1-F757)*LN(1-G757)</f>
      </c>
    </row>
    <row r="758">
      <c r="A758" t="n">
        <v>183822</v>
      </c>
      <c r="B758" t="s">
        <v>3048</v>
      </c>
      <c r="C758" t="s">
        <v>163</v>
      </c>
      <c r="D758" t="n">
        <v>69</v>
      </c>
      <c r="E758" t="n">
        <v>31.1</v>
      </c>
      <c r="F758" t="str">
        <f>=IF(E758&gt;=50,1,0)</f>
      </c>
      <c r="G758" s="11" t="str">
        <f>=1/(1+EXP(-($K$4+$K$5*D758)))</f>
      </c>
      <c r="H758" s="11" t="str">
        <f>=F758*LN(G758)+(1-F758)*LN(1-G758)</f>
      </c>
    </row>
    <row r="759">
      <c r="A759" t="n">
        <v>183910</v>
      </c>
      <c r="B759" t="s">
        <v>3054</v>
      </c>
      <c r="C759" t="s">
        <v>163</v>
      </c>
      <c r="D759" t="n">
        <v>46</v>
      </c>
      <c r="E759" t="n">
        <v>55.4</v>
      </c>
      <c r="F759" t="str">
        <f>=IF(E759&gt;=50,1,0)</f>
      </c>
      <c r="G759" s="11" t="str">
        <f>=1/(1+EXP(-($K$4+$K$5*D759)))</f>
      </c>
      <c r="H759" s="11" t="str">
        <f>=F759*LN(G759)+(1-F759)*LN(1-G759)</f>
      </c>
    </row>
    <row r="760">
      <c r="A760" t="n">
        <v>183974</v>
      </c>
      <c r="B760" t="s">
        <v>3057</v>
      </c>
      <c r="C760" t="s">
        <v>163</v>
      </c>
      <c r="D760" t="n">
        <v>38</v>
      </c>
      <c r="E760" t="n">
        <v>55.9</v>
      </c>
      <c r="F760" t="str">
        <f>=IF(E760&gt;=50,1,0)</f>
      </c>
      <c r="G760" s="11" t="str">
        <f>=1/(1+EXP(-($K$4+$K$5*D760)))</f>
      </c>
      <c r="H760" s="11" t="str">
        <f>=F760*LN(G760)+(1-F760)*LN(1-G760)</f>
      </c>
    </row>
    <row r="761">
      <c r="A761" t="n">
        <v>184348</v>
      </c>
      <c r="B761" t="s">
        <v>3068</v>
      </c>
      <c r="C761" t="s">
        <v>163</v>
      </c>
      <c r="D761" t="n">
        <v>27</v>
      </c>
      <c r="E761" t="n">
        <v>72.4</v>
      </c>
      <c r="F761" t="str">
        <f>=IF(E761&gt;=50,1,0)</f>
      </c>
      <c r="G761" s="11" t="str">
        <f>=1/(1+EXP(-($K$4+$K$5*D761)))</f>
      </c>
      <c r="H761" s="11" t="str">
        <f>=F761*LN(G761)+(1-F761)*LN(1-G761)</f>
      </c>
    </row>
    <row r="762">
      <c r="A762" t="n">
        <v>184603</v>
      </c>
      <c r="B762" t="s">
        <v>3073</v>
      </c>
      <c r="C762" t="s">
        <v>163</v>
      </c>
      <c r="D762" t="n">
        <v>22</v>
      </c>
      <c r="E762" t="n">
        <v>62.2</v>
      </c>
      <c r="F762" t="str">
        <f>=IF(E762&gt;=50,1,0)</f>
      </c>
      <c r="G762" s="11" t="str">
        <f>=1/(1+EXP(-($K$4+$K$5*D762)))</f>
      </c>
      <c r="H762" s="11" t="str">
        <f>=F762*LN(G762)+(1-F762)*LN(1-G762)</f>
      </c>
    </row>
    <row r="763">
      <c r="A763" t="n">
        <v>184612</v>
      </c>
      <c r="B763" t="s">
        <v>3075</v>
      </c>
      <c r="C763" t="s">
        <v>163</v>
      </c>
      <c r="D763" t="n">
        <v>52</v>
      </c>
      <c r="E763" t="n">
        <v>49.4</v>
      </c>
      <c r="F763" t="str">
        <f>=IF(E763&gt;=50,1,0)</f>
      </c>
      <c r="G763" s="11" t="str">
        <f>=1/(1+EXP(-($K$4+$K$5*D763)))</f>
      </c>
      <c r="H763" s="11" t="str">
        <f>=F763*LN(G763)+(1-F763)*LN(1-G763)</f>
      </c>
    </row>
    <row r="764">
      <c r="A764" t="n">
        <v>184694</v>
      </c>
      <c r="B764" t="s">
        <v>3077</v>
      </c>
      <c r="C764" t="s">
        <v>163</v>
      </c>
      <c r="D764" t="n">
        <v>35</v>
      </c>
      <c r="E764" t="n">
        <v>72.3</v>
      </c>
      <c r="F764" t="str">
        <f>=IF(E764&gt;=50,1,0)</f>
      </c>
      <c r="G764" s="11" t="str">
        <f>=1/(1+EXP(-($K$4+$K$5*D764)))</f>
      </c>
      <c r="H764" s="11" t="str">
        <f>=F764*LN(G764)+(1-F764)*LN(1-G764)</f>
      </c>
    </row>
    <row r="765">
      <c r="A765" t="n">
        <v>184773</v>
      </c>
      <c r="B765" t="s">
        <v>3080</v>
      </c>
      <c r="C765" t="s">
        <v>163</v>
      </c>
      <c r="D765" t="n">
        <v>30</v>
      </c>
      <c r="E765" t="n">
        <v>55.1</v>
      </c>
      <c r="F765" t="str">
        <f>=IF(E765&gt;=50,1,0)</f>
      </c>
      <c r="G765" s="11" t="str">
        <f>=1/(1+EXP(-($K$4+$K$5*D765)))</f>
      </c>
      <c r="H765" s="11" t="str">
        <f>=F765*LN(G765)+(1-F765)*LN(1-G765)</f>
      </c>
    </row>
    <row r="766">
      <c r="A766" t="n">
        <v>184782</v>
      </c>
      <c r="B766" t="s">
        <v>3081</v>
      </c>
      <c r="C766" t="s">
        <v>149</v>
      </c>
      <c r="D766" t="n">
        <v>31</v>
      </c>
      <c r="E766" t="n">
        <v>68.2</v>
      </c>
      <c r="F766" t="str">
        <f>=IF(E766&gt;=50,1,0)</f>
      </c>
      <c r="G766" s="11" t="str">
        <f>=1/(1+EXP(-($K$4+$K$5*D766)))</f>
      </c>
      <c r="H766" s="11" t="str">
        <f>=F766*LN(G766)+(1-F766)*LN(1-G766)</f>
      </c>
    </row>
    <row r="767">
      <c r="A767" t="n">
        <v>185129</v>
      </c>
      <c r="B767" t="s">
        <v>3093</v>
      </c>
      <c r="C767" t="s">
        <v>149</v>
      </c>
      <c r="D767" t="n">
        <v>52</v>
      </c>
      <c r="E767" t="n">
        <v>38.7</v>
      </c>
      <c r="F767" t="str">
        <f>=IF(E767&gt;=50,1,0)</f>
      </c>
      <c r="G767" s="11" t="str">
        <f>=1/(1+EXP(-($K$4+$K$5*D767)))</f>
      </c>
      <c r="H767" s="11" t="str">
        <f>=F767*LN(G767)+(1-F767)*LN(1-G767)</f>
      </c>
    </row>
    <row r="768">
      <c r="A768" t="n">
        <v>185262</v>
      </c>
      <c r="B768" t="s">
        <v>3095</v>
      </c>
      <c r="C768" t="s">
        <v>149</v>
      </c>
      <c r="D768" t="n">
        <v>46</v>
      </c>
      <c r="E768" t="n">
        <v>43.4</v>
      </c>
      <c r="F768" t="str">
        <f>=IF(E768&gt;=50,1,0)</f>
      </c>
      <c r="G768" s="11" t="str">
        <f>=1/(1+EXP(-($K$4+$K$5*D768)))</f>
      </c>
      <c r="H768" s="11" t="str">
        <f>=F768*LN(G768)+(1-F768)*LN(1-G768)</f>
      </c>
    </row>
    <row r="769">
      <c r="A769" t="n">
        <v>185572</v>
      </c>
      <c r="B769" t="s">
        <v>3103</v>
      </c>
      <c r="C769" t="s">
        <v>163</v>
      </c>
      <c r="D769" t="n">
        <v>30</v>
      </c>
      <c r="E769" t="n">
        <v>70.3</v>
      </c>
      <c r="F769" t="str">
        <f>=IF(E769&gt;=50,1,0)</f>
      </c>
      <c r="G769" s="11" t="str">
        <f>=1/(1+EXP(-($K$4+$K$5*D769)))</f>
      </c>
      <c r="H769" s="11" t="str">
        <f>=F769*LN(G769)+(1-F769)*LN(1-G769)</f>
      </c>
    </row>
    <row r="770">
      <c r="A770" t="n">
        <v>185590</v>
      </c>
      <c r="B770" t="s">
        <v>3105</v>
      </c>
      <c r="C770" t="s">
        <v>149</v>
      </c>
      <c r="D770" t="n">
        <v>44</v>
      </c>
      <c r="E770" t="n">
        <v>64.3</v>
      </c>
      <c r="F770" t="str">
        <f>=IF(E770&gt;=50,1,0)</f>
      </c>
      <c r="G770" s="11" t="str">
        <f>=1/(1+EXP(-($K$4+$K$5*D770)))</f>
      </c>
      <c r="H770" s="11" t="str">
        <f>=F770*LN(G770)+(1-F770)*LN(1-G770)</f>
      </c>
    </row>
    <row r="771">
      <c r="A771" t="n">
        <v>185828</v>
      </c>
      <c r="B771" t="s">
        <v>3115</v>
      </c>
      <c r="C771" t="s">
        <v>149</v>
      </c>
      <c r="D771" t="n">
        <v>39</v>
      </c>
      <c r="E771" t="n">
        <v>73.1</v>
      </c>
      <c r="F771" t="str">
        <f>=IF(E771&gt;=50,1,0)</f>
      </c>
      <c r="G771" s="11" t="str">
        <f>=1/(1+EXP(-($K$4+$K$5*D771)))</f>
      </c>
      <c r="H771" s="11" t="str">
        <f>=F771*LN(G771)+(1-F771)*LN(1-G771)</f>
      </c>
    </row>
    <row r="772">
      <c r="A772" t="n">
        <v>186131</v>
      </c>
      <c r="B772" t="s">
        <v>3125</v>
      </c>
      <c r="C772" t="s">
        <v>163</v>
      </c>
      <c r="D772" t="n">
        <v>19</v>
      </c>
      <c r="E772" t="n">
        <v>97.1</v>
      </c>
      <c r="F772" t="str">
        <f>=IF(E772&gt;=50,1,0)</f>
      </c>
      <c r="G772" s="11" t="str">
        <f>=1/(1+EXP(-($K$4+$K$5*D772)))</f>
      </c>
      <c r="H772" s="11" t="str">
        <f>=F772*LN(G772)+(1-F772)*LN(1-G772)</f>
      </c>
    </row>
    <row r="773">
      <c r="A773" t="n">
        <v>186186</v>
      </c>
      <c r="B773" t="s">
        <v>3126</v>
      </c>
      <c r="C773" t="s">
        <v>163</v>
      </c>
      <c r="D773" t="n">
        <v>38</v>
      </c>
      <c r="E773" t="n">
        <v>18.3</v>
      </c>
      <c r="F773" t="str">
        <f>=IF(E773&gt;=50,1,0)</f>
      </c>
      <c r="G773" s="11" t="str">
        <f>=1/(1+EXP(-($K$4+$K$5*D773)))</f>
      </c>
      <c r="H773" s="11" t="str">
        <f>=F773*LN(G773)+(1-F773)*LN(1-G773)</f>
      </c>
    </row>
    <row r="774">
      <c r="A774" t="n">
        <v>186201</v>
      </c>
      <c r="B774" t="s">
        <v>3128</v>
      </c>
      <c r="C774" t="s">
        <v>149</v>
      </c>
      <c r="D774" t="n">
        <v>27</v>
      </c>
      <c r="E774" t="n">
        <v>71.9</v>
      </c>
      <c r="F774" t="str">
        <f>=IF(E774&gt;=50,1,0)</f>
      </c>
      <c r="G774" s="11" t="str">
        <f>=1/(1+EXP(-($K$4+$K$5*D774)))</f>
      </c>
      <c r="H774" s="11" t="str">
        <f>=F774*LN(G774)+(1-F774)*LN(1-G774)</f>
      </c>
    </row>
    <row r="775">
      <c r="A775" t="n">
        <v>186283</v>
      </c>
      <c r="B775" t="s">
        <v>3131</v>
      </c>
      <c r="C775" t="s">
        <v>163</v>
      </c>
      <c r="D775" t="n">
        <v>33</v>
      </c>
      <c r="E775" t="n">
        <v>63.3</v>
      </c>
      <c r="F775" t="str">
        <f>=IF(E775&gt;=50,1,0)</f>
      </c>
      <c r="G775" s="11" t="str">
        <f>=1/(1+EXP(-($K$4+$K$5*D775)))</f>
      </c>
      <c r="H775" s="11" t="str">
        <f>=F775*LN(G775)+(1-F775)*LN(1-G775)</f>
      </c>
    </row>
    <row r="776">
      <c r="A776" t="n">
        <v>186371</v>
      </c>
      <c r="B776" t="s">
        <v>3132</v>
      </c>
      <c r="C776" t="s">
        <v>149</v>
      </c>
      <c r="D776" t="n">
        <v>44</v>
      </c>
      <c r="E776" t="n">
        <v>66.4</v>
      </c>
      <c r="F776" t="str">
        <f>=IF(E776&gt;=50,1,0)</f>
      </c>
      <c r="G776" s="11" t="str">
        <f>=1/(1+EXP(-($K$4+$K$5*D776)))</f>
      </c>
      <c r="H776" s="11" t="str">
        <f>=F776*LN(G776)+(1-F776)*LN(1-G776)</f>
      </c>
    </row>
    <row r="777">
      <c r="A777" t="n">
        <v>186380</v>
      </c>
      <c r="B777" t="s">
        <v>3133</v>
      </c>
      <c r="C777" t="s">
        <v>149</v>
      </c>
      <c r="D777" t="n">
        <v>27</v>
      </c>
      <c r="E777" t="n">
        <v>85</v>
      </c>
      <c r="F777" t="str">
        <f>=IF(E777&gt;=50,1,0)</f>
      </c>
      <c r="G777" s="11" t="str">
        <f>=1/(1+EXP(-($K$4+$K$5*D777)))</f>
      </c>
      <c r="H777" s="11" t="str">
        <f>=F777*LN(G777)+(1-F777)*LN(1-G777)</f>
      </c>
    </row>
    <row r="778">
      <c r="A778" t="n">
        <v>186399</v>
      </c>
      <c r="B778" t="s">
        <v>3134</v>
      </c>
      <c r="C778" t="s">
        <v>149</v>
      </c>
      <c r="D778" t="n">
        <v>56</v>
      </c>
      <c r="E778" t="n">
        <v>67.6</v>
      </c>
      <c r="F778" t="str">
        <f>=IF(E778&gt;=50,1,0)</f>
      </c>
      <c r="G778" s="11" t="str">
        <f>=1/(1+EXP(-($K$4+$K$5*D778)))</f>
      </c>
      <c r="H778" s="11" t="str">
        <f>=F778*LN(G778)+(1-F778)*LN(1-G778)</f>
      </c>
    </row>
    <row r="779">
      <c r="A779" t="n">
        <v>186432</v>
      </c>
      <c r="B779" t="s">
        <v>3137</v>
      </c>
      <c r="C779" t="s">
        <v>163</v>
      </c>
      <c r="D779" t="n">
        <v>54</v>
      </c>
      <c r="E779" t="n">
        <v>63.1</v>
      </c>
      <c r="F779" t="str">
        <f>=IF(E779&gt;=50,1,0)</f>
      </c>
      <c r="G779" s="11" t="str">
        <f>=1/(1+EXP(-($K$4+$K$5*D779)))</f>
      </c>
      <c r="H779" s="11" t="str">
        <f>=F779*LN(G779)+(1-F779)*LN(1-G779)</f>
      </c>
    </row>
    <row r="780">
      <c r="A780" t="n">
        <v>186584</v>
      </c>
      <c r="B780" t="s">
        <v>3140</v>
      </c>
      <c r="C780" t="s">
        <v>163</v>
      </c>
      <c r="D780" t="n">
        <v>30</v>
      </c>
      <c r="E780" t="n">
        <v>71.5</v>
      </c>
      <c r="F780" t="str">
        <f>=IF(E780&gt;=50,1,0)</f>
      </c>
      <c r="G780" s="11" t="str">
        <f>=1/(1+EXP(-($K$4+$K$5*D780)))</f>
      </c>
      <c r="H780" s="11" t="str">
        <f>=F780*LN(G780)+(1-F780)*LN(1-G780)</f>
      </c>
    </row>
    <row r="781">
      <c r="A781" t="n">
        <v>186618</v>
      </c>
      <c r="B781" t="s">
        <v>3144</v>
      </c>
      <c r="C781" t="s">
        <v>163</v>
      </c>
      <c r="D781" t="n">
        <v>54</v>
      </c>
      <c r="E781" t="n">
        <v>40.2</v>
      </c>
      <c r="F781" t="str">
        <f>=IF(E781&gt;=50,1,0)</f>
      </c>
      <c r="G781" s="11" t="str">
        <f>=1/(1+EXP(-($K$4+$K$5*D781)))</f>
      </c>
      <c r="H781" s="11" t="str">
        <f>=F781*LN(G781)+(1-F781)*LN(1-G781)</f>
      </c>
    </row>
    <row r="782">
      <c r="A782" t="n">
        <v>186867</v>
      </c>
      <c r="B782" t="s">
        <v>3147</v>
      </c>
      <c r="C782" t="s">
        <v>163</v>
      </c>
      <c r="D782" t="n">
        <v>20</v>
      </c>
      <c r="E782" t="n">
        <v>89.9</v>
      </c>
      <c r="F782" t="str">
        <f>=IF(E782&gt;=50,1,0)</f>
      </c>
      <c r="G782" s="11" t="str">
        <f>=1/(1+EXP(-($K$4+$K$5*D782)))</f>
      </c>
      <c r="H782" s="11" t="str">
        <f>=F782*LN(G782)+(1-F782)*LN(1-G782)</f>
      </c>
    </row>
    <row r="783">
      <c r="A783" t="n">
        <v>186876</v>
      </c>
      <c r="B783" t="s">
        <v>3149</v>
      </c>
      <c r="C783" t="s">
        <v>149</v>
      </c>
      <c r="D783" t="n">
        <v>41</v>
      </c>
      <c r="E783" t="n">
        <v>72</v>
      </c>
      <c r="F783" t="str">
        <f>=IF(E783&gt;=50,1,0)</f>
      </c>
      <c r="G783" s="11" t="str">
        <f>=1/(1+EXP(-($K$4+$K$5*D783)))</f>
      </c>
      <c r="H783" s="11" t="str">
        <f>=F783*LN(G783)+(1-F783)*LN(1-G783)</f>
      </c>
    </row>
    <row r="784">
      <c r="A784" t="n">
        <v>187134</v>
      </c>
      <c r="B784" t="s">
        <v>3156</v>
      </c>
      <c r="C784" t="s">
        <v>149</v>
      </c>
      <c r="D784" t="n">
        <v>20</v>
      </c>
      <c r="E784" t="n">
        <v>85.2</v>
      </c>
      <c r="F784" t="str">
        <f>=IF(E784&gt;=50,1,0)</f>
      </c>
      <c r="G784" s="11" t="str">
        <f>=1/(1+EXP(-($K$4+$K$5*D784)))</f>
      </c>
      <c r="H784" s="11" t="str">
        <f>=F784*LN(G784)+(1-F784)*LN(1-G784)</f>
      </c>
    </row>
    <row r="785">
      <c r="A785" t="n">
        <v>187444</v>
      </c>
      <c r="B785" t="s">
        <v>3160</v>
      </c>
      <c r="C785" t="s">
        <v>149</v>
      </c>
      <c r="D785" t="n">
        <v>44</v>
      </c>
      <c r="E785" t="n">
        <v>47.7</v>
      </c>
      <c r="F785" t="str">
        <f>=IF(E785&gt;=50,1,0)</f>
      </c>
      <c r="G785" s="11" t="str">
        <f>=1/(1+EXP(-($K$4+$K$5*D785)))</f>
      </c>
      <c r="H785" s="11" t="str">
        <f>=F785*LN(G785)+(1-F785)*LN(1-G785)</f>
      </c>
    </row>
    <row r="786">
      <c r="A786" t="n">
        <v>187648</v>
      </c>
      <c r="B786" t="s">
        <v>3169</v>
      </c>
      <c r="C786" t="s">
        <v>149</v>
      </c>
      <c r="D786" t="n">
        <v>32</v>
      </c>
      <c r="E786" t="n">
        <v>34</v>
      </c>
      <c r="F786" t="str">
        <f>=IF(E786&gt;=50,1,0)</f>
      </c>
      <c r="G786" s="11" t="str">
        <f>=1/(1+EXP(-($K$4+$K$5*D786)))</f>
      </c>
      <c r="H786" s="11" t="str">
        <f>=F786*LN(G786)+(1-F786)*LN(1-G786)</f>
      </c>
    </row>
    <row r="787">
      <c r="A787" t="n">
        <v>187745</v>
      </c>
      <c r="B787" t="s">
        <v>3173</v>
      </c>
      <c r="C787" t="s">
        <v>149</v>
      </c>
      <c r="D787" t="n">
        <v>20</v>
      </c>
      <c r="E787" t="n">
        <v>27.9</v>
      </c>
      <c r="F787" t="str">
        <f>=IF(E787&gt;=50,1,0)</f>
      </c>
      <c r="G787" s="11" t="str">
        <f>=1/(1+EXP(-($K$4+$K$5*D787)))</f>
      </c>
      <c r="H787" s="11" t="str">
        <f>=F787*LN(G787)+(1-F787)*LN(1-G787)</f>
      </c>
    </row>
    <row r="788">
      <c r="A788" t="n">
        <v>187897</v>
      </c>
      <c r="B788" t="s">
        <v>3175</v>
      </c>
      <c r="C788" t="s">
        <v>149</v>
      </c>
      <c r="D788" t="n">
        <v>46</v>
      </c>
      <c r="E788" t="n">
        <v>25.6</v>
      </c>
      <c r="F788" t="str">
        <f>=IF(E788&gt;=50,1,0)</f>
      </c>
      <c r="G788" s="11" t="str">
        <f>=1/(1+EXP(-($K$4+$K$5*D788)))</f>
      </c>
      <c r="H788" s="11" t="str">
        <f>=F788*LN(G788)+(1-F788)*LN(1-G788)</f>
      </c>
    </row>
    <row r="789">
      <c r="A789" t="n">
        <v>187967</v>
      </c>
      <c r="B789" t="s">
        <v>3181</v>
      </c>
      <c r="C789" t="s">
        <v>149</v>
      </c>
      <c r="D789" t="n">
        <v>31</v>
      </c>
      <c r="E789" t="n">
        <v>56.4</v>
      </c>
      <c r="F789" t="str">
        <f>=IF(E789&gt;=50,1,0)</f>
      </c>
      <c r="G789" s="11" t="str">
        <f>=1/(1+EXP(-($K$4+$K$5*D789)))</f>
      </c>
      <c r="H789" s="11" t="str">
        <f>=F789*LN(G789)+(1-F789)*LN(1-G789)</f>
      </c>
    </row>
    <row r="790">
      <c r="A790" t="n">
        <v>187985</v>
      </c>
      <c r="B790" t="s">
        <v>3185</v>
      </c>
      <c r="C790" t="s">
        <v>149</v>
      </c>
      <c r="D790" t="n">
        <v>36</v>
      </c>
      <c r="E790" t="n">
        <v>52.1</v>
      </c>
      <c r="F790" t="str">
        <f>=IF(E790&gt;=50,1,0)</f>
      </c>
      <c r="G790" s="11" t="str">
        <f>=1/(1+EXP(-($K$4+$K$5*D790)))</f>
      </c>
      <c r="H790" s="11" t="str">
        <f>=F790*LN(G790)+(1-F790)*LN(1-G790)</f>
      </c>
    </row>
    <row r="791">
      <c r="A791" t="n">
        <v>188030</v>
      </c>
      <c r="B791" t="s">
        <v>3191</v>
      </c>
      <c r="C791" t="s">
        <v>149</v>
      </c>
      <c r="D791" t="n">
        <v>40</v>
      </c>
      <c r="E791" t="n">
        <v>52.2</v>
      </c>
      <c r="F791" t="str">
        <f>=IF(E791&gt;=50,1,0)</f>
      </c>
      <c r="G791" s="11" t="str">
        <f>=1/(1+EXP(-($K$4+$K$5*D791)))</f>
      </c>
      <c r="H791" s="11" t="str">
        <f>=F791*LN(G791)+(1-F791)*LN(1-G791)</f>
      </c>
    </row>
    <row r="792">
      <c r="A792" t="n">
        <v>188058</v>
      </c>
      <c r="B792" t="s">
        <v>3194</v>
      </c>
      <c r="C792" t="s">
        <v>149</v>
      </c>
      <c r="D792" t="n">
        <v>36</v>
      </c>
      <c r="E792" t="n">
        <v>22.4</v>
      </c>
      <c r="F792" t="str">
        <f>=IF(E792&gt;=50,1,0)</f>
      </c>
      <c r="G792" s="11" t="str">
        <f>=1/(1+EXP(-($K$4+$K$5*D792)))</f>
      </c>
      <c r="H792" s="11" t="str">
        <f>=F792*LN(G792)+(1-F792)*LN(1-G792)</f>
      </c>
    </row>
    <row r="793">
      <c r="A793" t="n">
        <v>188182</v>
      </c>
      <c r="B793" t="s">
        <v>3198</v>
      </c>
      <c r="C793" t="s">
        <v>163</v>
      </c>
      <c r="D793" t="n">
        <v>56</v>
      </c>
      <c r="E793" t="n">
        <v>26.7</v>
      </c>
      <c r="F793" t="str">
        <f>=IF(E793&gt;=50,1,0)</f>
      </c>
      <c r="G793" s="11" t="str">
        <f>=1/(1+EXP(-($K$4+$K$5*D793)))</f>
      </c>
      <c r="H793" s="11" t="str">
        <f>=F793*LN(G793)+(1-F793)*LN(1-G793)</f>
      </c>
    </row>
    <row r="794">
      <c r="A794" t="n">
        <v>188304</v>
      </c>
      <c r="B794" t="s">
        <v>3205</v>
      </c>
      <c r="C794" t="s">
        <v>149</v>
      </c>
      <c r="D794" t="n">
        <v>42</v>
      </c>
      <c r="E794" t="n">
        <v>26.2</v>
      </c>
      <c r="F794" t="str">
        <f>=IF(E794&gt;=50,1,0)</f>
      </c>
      <c r="G794" s="11" t="str">
        <f>=1/(1+EXP(-($K$4+$K$5*D794)))</f>
      </c>
      <c r="H794" s="11" t="str">
        <f>=F794*LN(G794)+(1-F794)*LN(1-G794)</f>
      </c>
    </row>
    <row r="795">
      <c r="A795" t="n">
        <v>188340</v>
      </c>
      <c r="B795" t="s">
        <v>3207</v>
      </c>
      <c r="C795" t="s">
        <v>163</v>
      </c>
      <c r="D795" t="n">
        <v>53</v>
      </c>
      <c r="E795" t="n">
        <v>43.2</v>
      </c>
      <c r="F795" t="str">
        <f>=IF(E795&gt;=50,1,0)</f>
      </c>
      <c r="G795" s="11" t="str">
        <f>=1/(1+EXP(-($K$4+$K$5*D795)))</f>
      </c>
      <c r="H795" s="11" t="str">
        <f>=F795*LN(G795)+(1-F795)*LN(1-G795)</f>
      </c>
    </row>
    <row r="796">
      <c r="A796" t="n">
        <v>188429</v>
      </c>
      <c r="B796" t="s">
        <v>3209</v>
      </c>
      <c r="C796" t="s">
        <v>163</v>
      </c>
      <c r="D796" t="n">
        <v>29</v>
      </c>
      <c r="E796" t="n">
        <v>69.4</v>
      </c>
      <c r="F796" t="str">
        <f>=IF(E796&gt;=50,1,0)</f>
      </c>
      <c r="G796" s="11" t="str">
        <f>=1/(1+EXP(-($K$4+$K$5*D796)))</f>
      </c>
      <c r="H796" s="11" t="str">
        <f>=F796*LN(G796)+(1-F796)*LN(1-G796)</f>
      </c>
    </row>
    <row r="797">
      <c r="A797" t="n">
        <v>188526</v>
      </c>
      <c r="B797" t="s">
        <v>3213</v>
      </c>
      <c r="C797" t="s">
        <v>163</v>
      </c>
      <c r="D797" t="n">
        <v>29</v>
      </c>
      <c r="E797" t="n">
        <v>60</v>
      </c>
      <c r="F797" t="str">
        <f>=IF(E797&gt;=50,1,0)</f>
      </c>
      <c r="G797" s="11" t="str">
        <f>=1/(1+EXP(-($K$4+$K$5*D797)))</f>
      </c>
      <c r="H797" s="11" t="str">
        <f>=F797*LN(G797)+(1-F797)*LN(1-G797)</f>
      </c>
    </row>
    <row r="798">
      <c r="A798" t="n">
        <v>188641</v>
      </c>
      <c r="B798" t="s">
        <v>3216</v>
      </c>
      <c r="C798" t="s">
        <v>163</v>
      </c>
      <c r="D798" t="n">
        <v>39</v>
      </c>
      <c r="E798" t="n">
        <v>55.5</v>
      </c>
      <c r="F798" t="str">
        <f>=IF(E798&gt;=50,1,0)</f>
      </c>
      <c r="G798" s="11" t="str">
        <f>=1/(1+EXP(-($K$4+$K$5*D798)))</f>
      </c>
      <c r="H798" s="11" t="str">
        <f>=F798*LN(G798)+(1-F798)*LN(1-G798)</f>
      </c>
    </row>
    <row r="799">
      <c r="A799" t="n">
        <v>188854</v>
      </c>
      <c r="B799" t="s">
        <v>3225</v>
      </c>
      <c r="C799" t="s">
        <v>163</v>
      </c>
      <c r="D799" t="n">
        <v>36</v>
      </c>
      <c r="E799" t="n">
        <v>58.7</v>
      </c>
      <c r="F799" t="str">
        <f>=IF(E799&gt;=50,1,0)</f>
      </c>
      <c r="G799" s="11" t="str">
        <f>=1/(1+EXP(-($K$4+$K$5*D799)))</f>
      </c>
      <c r="H799" s="11" t="str">
        <f>=F799*LN(G799)+(1-F799)*LN(1-G799)</f>
      </c>
    </row>
    <row r="800">
      <c r="A800" t="n">
        <v>189088</v>
      </c>
      <c r="B800" t="s">
        <v>3232</v>
      </c>
      <c r="C800" t="s">
        <v>163</v>
      </c>
      <c r="D800" t="n">
        <v>23</v>
      </c>
      <c r="E800" t="n">
        <v>72.7</v>
      </c>
      <c r="F800" t="str">
        <f>=IF(E800&gt;=50,1,0)</f>
      </c>
      <c r="G800" s="11" t="str">
        <f>=1/(1+EXP(-($K$4+$K$5*D800)))</f>
      </c>
      <c r="H800" s="11" t="str">
        <f>=F800*LN(G800)+(1-F800)*LN(1-G800)</f>
      </c>
    </row>
    <row r="801">
      <c r="A801" t="n">
        <v>189097</v>
      </c>
      <c r="B801" t="s">
        <v>3234</v>
      </c>
      <c r="C801" t="s">
        <v>163</v>
      </c>
      <c r="D801" t="n">
        <v>15</v>
      </c>
      <c r="E801" t="n">
        <v>92.9</v>
      </c>
      <c r="F801" t="str">
        <f>=IF(E801&gt;=50,1,0)</f>
      </c>
      <c r="G801" s="11" t="str">
        <f>=1/(1+EXP(-($K$4+$K$5*D801)))</f>
      </c>
      <c r="H801" s="11" t="str">
        <f>=F801*LN(G801)+(1-F801)*LN(1-G801)</f>
      </c>
    </row>
    <row r="802">
      <c r="A802" t="n">
        <v>189228</v>
      </c>
      <c r="B802" t="s">
        <v>3236</v>
      </c>
      <c r="C802" t="s">
        <v>189</v>
      </c>
      <c r="D802" t="n">
        <v>54</v>
      </c>
      <c r="E802" t="n">
        <v>41.9</v>
      </c>
      <c r="F802" t="str">
        <f>=IF(E802&gt;=50,1,0)</f>
      </c>
      <c r="G802" s="11" t="str">
        <f>=1/(1+EXP(-($K$4+$K$5*D802)))</f>
      </c>
      <c r="H802" s="11" t="str">
        <f>=F802*LN(G802)+(1-F802)*LN(1-G802)</f>
      </c>
    </row>
    <row r="803">
      <c r="A803" t="n">
        <v>189413</v>
      </c>
      <c r="B803" t="s">
        <v>3242</v>
      </c>
      <c r="C803" t="s">
        <v>163</v>
      </c>
      <c r="D803" t="n">
        <v>85</v>
      </c>
      <c r="E803" t="n">
        <v>26</v>
      </c>
      <c r="F803" t="str">
        <f>=IF(E803&gt;=50,1,0)</f>
      </c>
      <c r="G803" s="11" t="str">
        <f>=1/(1+EXP(-($K$4+$K$5*D803)))</f>
      </c>
      <c r="H803" s="11" t="str">
        <f>=F803*LN(G803)+(1-F803)*LN(1-G803)</f>
      </c>
    </row>
    <row r="804">
      <c r="A804" t="n">
        <v>189705</v>
      </c>
      <c r="B804" t="s">
        <v>3254</v>
      </c>
      <c r="C804" t="s">
        <v>163</v>
      </c>
      <c r="D804" t="n">
        <v>27</v>
      </c>
      <c r="E804" t="n">
        <v>70.7</v>
      </c>
      <c r="F804" t="str">
        <f>=IF(E804&gt;=50,1,0)</f>
      </c>
      <c r="G804" s="11" t="str">
        <f>=1/(1+EXP(-($K$4+$K$5*D804)))</f>
      </c>
      <c r="H804" s="11" t="str">
        <f>=F804*LN(G804)+(1-F804)*LN(1-G804)</f>
      </c>
    </row>
    <row r="805">
      <c r="A805" t="n">
        <v>189857</v>
      </c>
      <c r="B805" t="s">
        <v>3260</v>
      </c>
      <c r="C805" t="s">
        <v>163</v>
      </c>
      <c r="D805" t="n">
        <v>64</v>
      </c>
      <c r="E805" t="n">
        <v>2.8</v>
      </c>
      <c r="F805" t="str">
        <f>=IF(E805&gt;=50,1,0)</f>
      </c>
      <c r="G805" s="11" t="str">
        <f>=1/(1+EXP(-($K$4+$K$5*D805)))</f>
      </c>
      <c r="H805" s="11" t="str">
        <f>=F805*LN(G805)+(1-F805)*LN(1-G805)</f>
      </c>
    </row>
    <row r="806">
      <c r="A806" t="n">
        <v>190044</v>
      </c>
      <c r="B806" t="s">
        <v>3263</v>
      </c>
      <c r="C806" t="s">
        <v>163</v>
      </c>
      <c r="D806" t="n">
        <v>20</v>
      </c>
      <c r="E806" t="n">
        <v>73.6</v>
      </c>
      <c r="F806" t="str">
        <f>=IF(E806&gt;=50,1,0)</f>
      </c>
      <c r="G806" s="11" t="str">
        <f>=1/(1+EXP(-($K$4+$K$5*D806)))</f>
      </c>
      <c r="H806" s="11" t="str">
        <f>=F806*LN(G806)+(1-F806)*LN(1-G806)</f>
      </c>
    </row>
    <row r="807">
      <c r="A807" t="n">
        <v>190099</v>
      </c>
      <c r="B807" t="s">
        <v>3270</v>
      </c>
      <c r="C807" t="s">
        <v>163</v>
      </c>
      <c r="D807" t="n">
        <v>13</v>
      </c>
      <c r="E807" t="n">
        <v>90.5</v>
      </c>
      <c r="F807" t="str">
        <f>=IF(E807&gt;=50,1,0)</f>
      </c>
      <c r="G807" s="11" t="str">
        <f>=1/(1+EXP(-($K$4+$K$5*D807)))</f>
      </c>
      <c r="H807" s="11" t="str">
        <f>=F807*LN(G807)+(1-F807)*LN(1-G807)</f>
      </c>
    </row>
    <row r="808">
      <c r="A808" t="n">
        <v>190114</v>
      </c>
      <c r="B808" t="s">
        <v>3272</v>
      </c>
      <c r="C808" t="s">
        <v>163</v>
      </c>
      <c r="D808" t="n">
        <v>61</v>
      </c>
      <c r="E808" t="n">
        <v>21.1</v>
      </c>
      <c r="F808" t="str">
        <f>=IF(E808&gt;=50,1,0)</f>
      </c>
      <c r="G808" s="11" t="str">
        <f>=1/(1+EXP(-($K$4+$K$5*D808)))</f>
      </c>
      <c r="H808" s="11" t="str">
        <f>=F808*LN(G808)+(1-F808)*LN(1-G808)</f>
      </c>
    </row>
    <row r="809">
      <c r="A809" t="n">
        <v>190150</v>
      </c>
      <c r="B809" t="s">
        <v>3273</v>
      </c>
      <c r="C809" t="s">
        <v>163</v>
      </c>
      <c r="D809" t="n">
        <v>23</v>
      </c>
      <c r="E809" t="n">
        <v>95</v>
      </c>
      <c r="F809" t="str">
        <f>=IF(E809&gt;=50,1,0)</f>
      </c>
      <c r="G809" s="11" t="str">
        <f>=1/(1+EXP(-($K$4+$K$5*D809)))</f>
      </c>
      <c r="H809" s="11" t="str">
        <f>=F809*LN(G809)+(1-F809)*LN(1-G809)</f>
      </c>
    </row>
    <row r="810">
      <c r="A810" t="n">
        <v>190372</v>
      </c>
      <c r="B810" t="s">
        <v>3279</v>
      </c>
      <c r="C810" t="s">
        <v>163</v>
      </c>
      <c r="D810" t="n">
        <v>28</v>
      </c>
      <c r="E810" t="n">
        <v>80.3</v>
      </c>
      <c r="F810" t="str">
        <f>=IF(E810&gt;=50,1,0)</f>
      </c>
      <c r="G810" s="11" t="str">
        <f>=1/(1+EXP(-($K$4+$K$5*D810)))</f>
      </c>
      <c r="H810" s="11" t="str">
        <f>=F810*LN(G810)+(1-F810)*LN(1-G810)</f>
      </c>
    </row>
    <row r="811">
      <c r="A811" t="n">
        <v>190415</v>
      </c>
      <c r="B811" t="s">
        <v>3280</v>
      </c>
      <c r="C811" t="s">
        <v>163</v>
      </c>
      <c r="D811" t="n">
        <v>18</v>
      </c>
      <c r="E811" t="n">
        <v>95.1</v>
      </c>
      <c r="F811" t="str">
        <f>=IF(E811&gt;=50,1,0)</f>
      </c>
      <c r="G811" s="11" t="str">
        <f>=1/(1+EXP(-($K$4+$K$5*D811)))</f>
      </c>
      <c r="H811" s="11" t="str">
        <f>=F811*LN(G811)+(1-F811)*LN(1-G811)</f>
      </c>
    </row>
    <row r="812">
      <c r="A812" t="n">
        <v>190503</v>
      </c>
      <c r="B812" t="s">
        <v>3287</v>
      </c>
      <c r="C812" t="s">
        <v>163</v>
      </c>
      <c r="D812" t="n">
        <v>28</v>
      </c>
      <c r="E812" t="n">
        <v>49</v>
      </c>
      <c r="F812" t="str">
        <f>=IF(E812&gt;=50,1,0)</f>
      </c>
      <c r="G812" s="11" t="str">
        <f>=1/(1+EXP(-($K$4+$K$5*D812)))</f>
      </c>
      <c r="H812" s="11" t="str">
        <f>=F812*LN(G812)+(1-F812)*LN(1-G812)</f>
      </c>
    </row>
    <row r="813">
      <c r="A813" t="n">
        <v>190512</v>
      </c>
      <c r="B813" t="s">
        <v>3289</v>
      </c>
      <c r="C813" t="s">
        <v>149</v>
      </c>
      <c r="D813" t="n">
        <v>55</v>
      </c>
      <c r="E813" t="n">
        <v>72.1</v>
      </c>
      <c r="F813" t="str">
        <f>=IF(E813&gt;=50,1,0)</f>
      </c>
      <c r="G813" s="11" t="str">
        <f>=1/(1+EXP(-($K$4+$K$5*D813)))</f>
      </c>
      <c r="H813" s="11" t="str">
        <f>=F813*LN(G813)+(1-F813)*LN(1-G813)</f>
      </c>
    </row>
    <row r="814">
      <c r="A814" t="n">
        <v>190549</v>
      </c>
      <c r="B814" t="s">
        <v>3292</v>
      </c>
      <c r="C814" t="s">
        <v>149</v>
      </c>
      <c r="D814" t="n">
        <v>56</v>
      </c>
      <c r="E814" t="n">
        <v>56.6</v>
      </c>
      <c r="F814" t="str">
        <f>=IF(E814&gt;=50,1,0)</f>
      </c>
      <c r="G814" s="11" t="str">
        <f>=1/(1+EXP(-($K$4+$K$5*D814)))</f>
      </c>
      <c r="H814" s="11" t="str">
        <f>=F814*LN(G814)+(1-F814)*LN(1-G814)</f>
      </c>
    </row>
    <row r="815">
      <c r="A815" t="n">
        <v>190558</v>
      </c>
      <c r="B815" t="s">
        <v>3293</v>
      </c>
      <c r="C815" t="s">
        <v>149</v>
      </c>
      <c r="D815" t="n">
        <v>49</v>
      </c>
      <c r="E815" t="n">
        <v>47.7</v>
      </c>
      <c r="F815" t="str">
        <f>=IF(E815&gt;=50,1,0)</f>
      </c>
      <c r="G815" s="11" t="str">
        <f>=1/(1+EXP(-($K$4+$K$5*D815)))</f>
      </c>
      <c r="H815" s="11" t="str">
        <f>=F815*LN(G815)+(1-F815)*LN(1-G815)</f>
      </c>
    </row>
    <row r="816">
      <c r="A816" t="n">
        <v>190567</v>
      </c>
      <c r="B816" t="s">
        <v>3295</v>
      </c>
      <c r="C816" t="s">
        <v>149</v>
      </c>
      <c r="D816" t="n">
        <v>60</v>
      </c>
      <c r="E816" t="n">
        <v>54.7</v>
      </c>
      <c r="F816" t="str">
        <f>=IF(E816&gt;=50,1,0)</f>
      </c>
      <c r="G816" s="11" t="str">
        <f>=1/(1+EXP(-($K$4+$K$5*D816)))</f>
      </c>
      <c r="H816" s="11" t="str">
        <f>=F816*LN(G816)+(1-F816)*LN(1-G816)</f>
      </c>
    </row>
    <row r="817">
      <c r="A817" t="n">
        <v>190594</v>
      </c>
      <c r="B817" t="s">
        <v>3298</v>
      </c>
      <c r="C817" t="s">
        <v>149</v>
      </c>
      <c r="D817" t="n">
        <v>55</v>
      </c>
      <c r="E817" t="n">
        <v>61</v>
      </c>
      <c r="F817" t="str">
        <f>=IF(E817&gt;=50,1,0)</f>
      </c>
      <c r="G817" s="11" t="str">
        <f>=1/(1+EXP(-($K$4+$K$5*D817)))</f>
      </c>
      <c r="H817" s="11" t="str">
        <f>=F817*LN(G817)+(1-F817)*LN(1-G817)</f>
      </c>
    </row>
    <row r="818">
      <c r="A818" t="n">
        <v>190600</v>
      </c>
      <c r="B818" t="s">
        <v>3299</v>
      </c>
      <c r="C818" t="s">
        <v>149</v>
      </c>
      <c r="D818" t="n">
        <v>59</v>
      </c>
      <c r="E818" t="n">
        <v>55.5</v>
      </c>
      <c r="F818" t="str">
        <f>=IF(E818&gt;=50,1,0)</f>
      </c>
      <c r="G818" s="11" t="str">
        <f>=1/(1+EXP(-($K$4+$K$5*D818)))</f>
      </c>
      <c r="H818" s="11" t="str">
        <f>=F818*LN(G818)+(1-F818)*LN(1-G818)</f>
      </c>
    </row>
    <row r="819">
      <c r="A819" t="n">
        <v>190637</v>
      </c>
      <c r="B819" t="s">
        <v>3302</v>
      </c>
      <c r="C819" t="s">
        <v>149</v>
      </c>
      <c r="D819" t="n">
        <v>61</v>
      </c>
      <c r="E819" t="n">
        <v>49.3</v>
      </c>
      <c r="F819" t="str">
        <f>=IF(E819&gt;=50,1,0)</f>
      </c>
      <c r="G819" s="11" t="str">
        <f>=1/(1+EXP(-($K$4+$K$5*D819)))</f>
      </c>
      <c r="H819" s="11" t="str">
        <f>=F819*LN(G819)+(1-F819)*LN(1-G819)</f>
      </c>
    </row>
    <row r="820">
      <c r="A820" t="n">
        <v>190646</v>
      </c>
      <c r="B820" t="s">
        <v>3303</v>
      </c>
      <c r="C820" t="s">
        <v>149</v>
      </c>
      <c r="D820" t="n">
        <v>57</v>
      </c>
      <c r="E820" t="n">
        <v>19.5</v>
      </c>
      <c r="F820" t="str">
        <f>=IF(E820&gt;=50,1,0)</f>
      </c>
      <c r="G820" s="11" t="str">
        <f>=1/(1+EXP(-($K$4+$K$5*D820)))</f>
      </c>
      <c r="H820" s="11" t="str">
        <f>=F820*LN(G820)+(1-F820)*LN(1-G820)</f>
      </c>
    </row>
    <row r="821">
      <c r="A821" t="n">
        <v>190655</v>
      </c>
      <c r="B821" t="s">
        <v>3304</v>
      </c>
      <c r="C821" t="s">
        <v>149</v>
      </c>
      <c r="D821" t="n">
        <v>55</v>
      </c>
      <c r="E821" t="n">
        <v>23.2</v>
      </c>
      <c r="F821" t="str">
        <f>=IF(E821&gt;=50,1,0)</f>
      </c>
      <c r="G821" s="11" t="str">
        <f>=1/(1+EXP(-($K$4+$K$5*D821)))</f>
      </c>
      <c r="H821" s="11" t="str">
        <f>=F821*LN(G821)+(1-F821)*LN(1-G821)</f>
      </c>
    </row>
    <row r="822">
      <c r="A822" t="n">
        <v>190664</v>
      </c>
      <c r="B822" t="s">
        <v>3305</v>
      </c>
      <c r="C822" t="s">
        <v>149</v>
      </c>
      <c r="D822" t="n">
        <v>48</v>
      </c>
      <c r="E822" t="n">
        <v>60.2</v>
      </c>
      <c r="F822" t="str">
        <f>=IF(E822&gt;=50,1,0)</f>
      </c>
      <c r="G822" s="11" t="str">
        <f>=1/(1+EXP(-($K$4+$K$5*D822)))</f>
      </c>
      <c r="H822" s="11" t="str">
        <f>=F822*LN(G822)+(1-F822)*LN(1-G822)</f>
      </c>
    </row>
    <row r="823">
      <c r="A823" t="n">
        <v>190691</v>
      </c>
      <c r="B823" t="s">
        <v>3310</v>
      </c>
      <c r="C823" t="s">
        <v>149</v>
      </c>
      <c r="D823" t="n">
        <v>43</v>
      </c>
      <c r="E823" t="n">
        <v>30.3</v>
      </c>
      <c r="F823" t="str">
        <f>=IF(E823&gt;=50,1,0)</f>
      </c>
      <c r="G823" s="11" t="str">
        <f>=1/(1+EXP(-($K$4+$K$5*D823)))</f>
      </c>
      <c r="H823" s="11" t="str">
        <f>=F823*LN(G823)+(1-F823)*LN(1-G823)</f>
      </c>
    </row>
    <row r="824">
      <c r="A824" t="n">
        <v>190716</v>
      </c>
      <c r="B824" t="s">
        <v>3313</v>
      </c>
      <c r="C824" t="s">
        <v>163</v>
      </c>
      <c r="D824" t="n">
        <v>36</v>
      </c>
      <c r="E824" t="n">
        <v>56.7</v>
      </c>
      <c r="F824" t="str">
        <f>=IF(E824&gt;=50,1,0)</f>
      </c>
      <c r="G824" s="11" t="str">
        <f>=1/(1+EXP(-($K$4+$K$5*D824)))</f>
      </c>
      <c r="H824" s="11" t="str">
        <f>=F824*LN(G824)+(1-F824)*LN(1-G824)</f>
      </c>
    </row>
    <row r="825">
      <c r="A825" t="n">
        <v>190725</v>
      </c>
      <c r="B825" t="s">
        <v>3314</v>
      </c>
      <c r="C825" t="s">
        <v>163</v>
      </c>
      <c r="D825" t="n">
        <v>42</v>
      </c>
      <c r="E825" t="n">
        <v>58.4</v>
      </c>
      <c r="F825" t="str">
        <f>=IF(E825&gt;=50,1,0)</f>
      </c>
      <c r="G825" s="11" t="str">
        <f>=1/(1+EXP(-($K$4+$K$5*D825)))</f>
      </c>
      <c r="H825" s="11" t="str">
        <f>=F825*LN(G825)+(1-F825)*LN(1-G825)</f>
      </c>
    </row>
    <row r="826">
      <c r="A826" t="n">
        <v>190761</v>
      </c>
      <c r="B826" t="s">
        <v>3317</v>
      </c>
      <c r="C826" t="s">
        <v>163</v>
      </c>
      <c r="D826" t="n">
        <v>41</v>
      </c>
      <c r="E826" t="n">
        <v>56.8</v>
      </c>
      <c r="F826" t="str">
        <f>=IF(E826&gt;=50,1,0)</f>
      </c>
      <c r="G826" s="11" t="str">
        <f>=1/(1+EXP(-($K$4+$K$5*D826)))</f>
      </c>
      <c r="H826" s="11" t="str">
        <f>=F826*LN(G826)+(1-F826)*LN(1-G826)</f>
      </c>
    </row>
    <row r="827">
      <c r="A827" t="n">
        <v>190983</v>
      </c>
      <c r="B827" t="s">
        <v>3323</v>
      </c>
      <c r="C827" t="s">
        <v>163</v>
      </c>
      <c r="D827" t="n">
        <v>35</v>
      </c>
      <c r="E827" t="n">
        <v>64</v>
      </c>
      <c r="F827" t="str">
        <f>=IF(E827&gt;=50,1,0)</f>
      </c>
      <c r="G827" s="11" t="str">
        <f>=1/(1+EXP(-($K$4+$K$5*D827)))</f>
      </c>
      <c r="H827" s="11" t="str">
        <f>=F827*LN(G827)+(1-F827)*LN(1-G827)</f>
      </c>
    </row>
    <row r="828">
      <c r="A828" t="n">
        <v>191205</v>
      </c>
      <c r="B828" t="s">
        <v>3328</v>
      </c>
      <c r="C828" t="s">
        <v>189</v>
      </c>
      <c r="D828" t="n">
        <v>45</v>
      </c>
      <c r="E828" t="n">
        <v>48.1</v>
      </c>
      <c r="F828" t="str">
        <f>=IF(E828&gt;=50,1,0)</f>
      </c>
      <c r="G828" s="11" t="str">
        <f>=1/(1+EXP(-($K$4+$K$5*D828)))</f>
      </c>
      <c r="H828" s="11" t="str">
        <f>=F828*LN(G828)+(1-F828)*LN(1-G828)</f>
      </c>
    </row>
    <row r="829">
      <c r="A829" t="n">
        <v>191241</v>
      </c>
      <c r="B829" t="s">
        <v>3330</v>
      </c>
      <c r="C829" t="s">
        <v>163</v>
      </c>
      <c r="D829" t="n">
        <v>21</v>
      </c>
      <c r="E829" t="n">
        <v>80.3</v>
      </c>
      <c r="F829" t="str">
        <f>=IF(E829&gt;=50,1,0)</f>
      </c>
      <c r="G829" s="11" t="str">
        <f>=1/(1+EXP(-($K$4+$K$5*D829)))</f>
      </c>
      <c r="H829" s="11" t="str">
        <f>=F829*LN(G829)+(1-F829)*LN(1-G829)</f>
      </c>
    </row>
    <row r="830">
      <c r="A830" t="n">
        <v>191515</v>
      </c>
      <c r="B830" t="s">
        <v>3336</v>
      </c>
      <c r="C830" t="s">
        <v>163</v>
      </c>
      <c r="D830" t="n">
        <v>18</v>
      </c>
      <c r="E830" t="n">
        <v>91.2</v>
      </c>
      <c r="F830" t="str">
        <f>=IF(E830&gt;=50,1,0)</f>
      </c>
      <c r="G830" s="11" t="str">
        <f>=1/(1+EXP(-($K$4+$K$5*D830)))</f>
      </c>
      <c r="H830" s="11" t="str">
        <f>=F830*LN(G830)+(1-F830)*LN(1-G830)</f>
      </c>
    </row>
    <row r="831">
      <c r="A831" t="n">
        <v>191533</v>
      </c>
      <c r="B831" t="s">
        <v>3337</v>
      </c>
      <c r="C831" t="s">
        <v>163</v>
      </c>
      <c r="D831" t="n">
        <v>35</v>
      </c>
      <c r="E831" t="n">
        <v>46.2</v>
      </c>
      <c r="F831" t="str">
        <f>=IF(E831&gt;=50,1,0)</f>
      </c>
      <c r="G831" s="11" t="str">
        <f>=1/(1+EXP(-($K$4+$K$5*D831)))</f>
      </c>
      <c r="H831" s="11" t="str">
        <f>=F831*LN(G831)+(1-F831)*LN(1-G831)</f>
      </c>
    </row>
    <row r="832">
      <c r="A832" t="n">
        <v>191621</v>
      </c>
      <c r="B832" t="s">
        <v>3342</v>
      </c>
      <c r="C832" t="s">
        <v>163</v>
      </c>
      <c r="D832" t="n">
        <v>44</v>
      </c>
      <c r="E832" t="n">
        <v>45.8</v>
      </c>
      <c r="F832" t="str">
        <f>=IF(E832&gt;=50,1,0)</f>
      </c>
      <c r="G832" s="11" t="str">
        <f>=1/(1+EXP(-($K$4+$K$5*D832)))</f>
      </c>
      <c r="H832" s="11" t="str">
        <f>=F832*LN(G832)+(1-F832)*LN(1-G832)</f>
      </c>
    </row>
    <row r="833">
      <c r="A833" t="n">
        <v>191630</v>
      </c>
      <c r="B833" t="s">
        <v>3344</v>
      </c>
      <c r="C833" t="s">
        <v>163</v>
      </c>
      <c r="D833" t="n">
        <v>24</v>
      </c>
      <c r="E833" t="n">
        <v>72.7</v>
      </c>
      <c r="F833" t="str">
        <f>=IF(E833&gt;=50,1,0)</f>
      </c>
      <c r="G833" s="11" t="str">
        <f>=1/(1+EXP(-($K$4+$K$5*D833)))</f>
      </c>
      <c r="H833" s="11" t="str">
        <f>=F833*LN(G833)+(1-F833)*LN(1-G833)</f>
      </c>
    </row>
    <row r="834">
      <c r="A834" t="n">
        <v>191649</v>
      </c>
      <c r="B834" t="s">
        <v>3346</v>
      </c>
      <c r="C834" t="s">
        <v>163</v>
      </c>
      <c r="D834" t="n">
        <v>24</v>
      </c>
      <c r="E834" t="n">
        <v>67.1</v>
      </c>
      <c r="F834" t="str">
        <f>=IF(E834&gt;=50,1,0)</f>
      </c>
      <c r="G834" s="11" t="str">
        <f>=1/(1+EXP(-($K$4+$K$5*D834)))</f>
      </c>
      <c r="H834" s="11" t="str">
        <f>=F834*LN(G834)+(1-F834)*LN(1-G834)</f>
      </c>
    </row>
    <row r="835">
      <c r="A835" t="n">
        <v>191676</v>
      </c>
      <c r="B835" t="s">
        <v>3348</v>
      </c>
      <c r="C835" t="s">
        <v>163</v>
      </c>
      <c r="D835" t="n">
        <v>34</v>
      </c>
      <c r="E835" t="n">
        <v>66.1</v>
      </c>
      <c r="F835" t="str">
        <f>=IF(E835&gt;=50,1,0)</f>
      </c>
      <c r="G835" s="11" t="str">
        <f>=1/(1+EXP(-($K$4+$K$5*D835)))</f>
      </c>
      <c r="H835" s="11" t="str">
        <f>=F835*LN(G835)+(1-F835)*LN(1-G835)</f>
      </c>
    </row>
    <row r="836">
      <c r="A836" t="n">
        <v>191931</v>
      </c>
      <c r="B836" t="s">
        <v>3351</v>
      </c>
      <c r="C836" t="s">
        <v>163</v>
      </c>
      <c r="D836" t="n">
        <v>26</v>
      </c>
      <c r="E836" t="n">
        <v>57.4</v>
      </c>
      <c r="F836" t="str">
        <f>=IF(E836&gt;=50,1,0)</f>
      </c>
      <c r="G836" s="11" t="str">
        <f>=1/(1+EXP(-($K$4+$K$5*D836)))</f>
      </c>
      <c r="H836" s="11" t="str">
        <f>=F836*LN(G836)+(1-F836)*LN(1-G836)</f>
      </c>
    </row>
    <row r="837">
      <c r="A837" t="n">
        <v>191968</v>
      </c>
      <c r="B837" t="s">
        <v>3356</v>
      </c>
      <c r="C837" t="s">
        <v>163</v>
      </c>
      <c r="D837" t="n">
        <v>19</v>
      </c>
      <c r="E837" t="n">
        <v>74.1</v>
      </c>
      <c r="F837" t="str">
        <f>=IF(E837&gt;=50,1,0)</f>
      </c>
      <c r="G837" s="11" t="str">
        <f>=1/(1+EXP(-($K$4+$K$5*D837)))</f>
      </c>
      <c r="H837" s="11" t="str">
        <f>=F837*LN(G837)+(1-F837)*LN(1-G837)</f>
      </c>
    </row>
    <row r="838">
      <c r="A838" t="n">
        <v>192040</v>
      </c>
      <c r="B838" t="s">
        <v>3362</v>
      </c>
      <c r="C838" t="s">
        <v>163</v>
      </c>
      <c r="D838" t="n">
        <v>5</v>
      </c>
      <c r="E838" t="n">
        <v>86.8</v>
      </c>
      <c r="F838" t="str">
        <f>=IF(E838&gt;=50,1,0)</f>
      </c>
      <c r="G838" s="11" t="str">
        <f>=1/(1+EXP(-($K$4+$K$5*D838)))</f>
      </c>
      <c r="H838" s="11" t="str">
        <f>=F838*LN(G838)+(1-F838)*LN(1-G838)</f>
      </c>
    </row>
    <row r="839">
      <c r="A839" t="n">
        <v>192110</v>
      </c>
      <c r="B839" t="s">
        <v>3363</v>
      </c>
      <c r="C839" t="s">
        <v>163</v>
      </c>
      <c r="D839" t="n">
        <v>13</v>
      </c>
      <c r="E839" t="n">
        <v>88</v>
      </c>
      <c r="F839" t="str">
        <f>=IF(E839&gt;=50,1,0)</f>
      </c>
      <c r="G839" s="11" t="str">
        <f>=1/(1+EXP(-($K$4+$K$5*D839)))</f>
      </c>
      <c r="H839" s="11" t="str">
        <f>=F839*LN(G839)+(1-F839)*LN(1-G839)</f>
      </c>
    </row>
    <row r="840">
      <c r="A840" t="n">
        <v>192165</v>
      </c>
      <c r="B840" t="s">
        <v>3364</v>
      </c>
      <c r="C840" t="s">
        <v>163</v>
      </c>
      <c r="D840" t="n">
        <v>87</v>
      </c>
      <c r="E840" t="n">
        <v>46.9</v>
      </c>
      <c r="F840" t="str">
        <f>=IF(E840&gt;=50,1,0)</f>
      </c>
      <c r="G840" s="11" t="str">
        <f>=1/(1+EXP(-($K$4+$K$5*D840)))</f>
      </c>
      <c r="H840" s="11" t="str">
        <f>=F840*LN(G840)+(1-F840)*LN(1-G840)</f>
      </c>
    </row>
    <row r="841">
      <c r="A841" t="n">
        <v>192192</v>
      </c>
      <c r="B841" t="s">
        <v>3366</v>
      </c>
      <c r="C841" t="s">
        <v>163</v>
      </c>
      <c r="D841" t="n">
        <v>44</v>
      </c>
      <c r="E841" t="n">
        <v>48.8</v>
      </c>
      <c r="F841" t="str">
        <f>=IF(E841&gt;=50,1,0)</f>
      </c>
      <c r="G841" s="11" t="str">
        <f>=1/(1+EXP(-($K$4+$K$5*D841)))</f>
      </c>
      <c r="H841" s="11" t="str">
        <f>=F841*LN(G841)+(1-F841)*LN(1-G841)</f>
      </c>
    </row>
    <row r="842">
      <c r="A842" t="n">
        <v>192271</v>
      </c>
      <c r="B842" t="s">
        <v>3368</v>
      </c>
      <c r="C842" t="s">
        <v>189</v>
      </c>
      <c r="D842" t="n">
        <v>36</v>
      </c>
      <c r="E842" t="n">
        <v>54.5</v>
      </c>
      <c r="F842" t="str">
        <f>=IF(E842&gt;=50,1,0)</f>
      </c>
      <c r="G842" s="11" t="str">
        <f>=1/(1+EXP(-($K$4+$K$5*D842)))</f>
      </c>
      <c r="H842" s="11" t="str">
        <f>=F842*LN(G842)+(1-F842)*LN(1-G842)</f>
      </c>
    </row>
    <row r="843">
      <c r="A843" t="n">
        <v>192323</v>
      </c>
      <c r="B843" t="s">
        <v>3369</v>
      </c>
      <c r="C843" t="s">
        <v>163</v>
      </c>
      <c r="D843" t="n">
        <v>30</v>
      </c>
      <c r="E843" t="n">
        <v>71</v>
      </c>
      <c r="F843" t="str">
        <f>=IF(E843&gt;=50,1,0)</f>
      </c>
      <c r="G843" s="11" t="str">
        <f>=1/(1+EXP(-($K$4+$K$5*D843)))</f>
      </c>
      <c r="H843" s="11" t="str">
        <f>=F843*LN(G843)+(1-F843)*LN(1-G843)</f>
      </c>
    </row>
    <row r="844">
      <c r="A844" t="n">
        <v>192448</v>
      </c>
      <c r="B844" t="s">
        <v>3371</v>
      </c>
      <c r="C844" t="s">
        <v>163</v>
      </c>
      <c r="D844" t="n">
        <v>19</v>
      </c>
      <c r="E844" t="n">
        <v>53.1</v>
      </c>
      <c r="F844" t="str">
        <f>=IF(E844&gt;=50,1,0)</f>
      </c>
      <c r="G844" s="11" t="str">
        <f>=1/(1+EXP(-($K$4+$K$5*D844)))</f>
      </c>
      <c r="H844" s="11" t="str">
        <f>=F844*LN(G844)+(1-F844)*LN(1-G844)</f>
      </c>
    </row>
    <row r="845">
      <c r="A845" t="n">
        <v>192624</v>
      </c>
      <c r="B845" t="s">
        <v>3375</v>
      </c>
      <c r="C845" t="s">
        <v>163</v>
      </c>
      <c r="D845" t="n">
        <v>84</v>
      </c>
      <c r="E845" t="n">
        <v>27.9</v>
      </c>
      <c r="F845" t="str">
        <f>=IF(E845&gt;=50,1,0)</f>
      </c>
      <c r="G845" s="11" t="str">
        <f>=1/(1+EXP(-($K$4+$K$5*D845)))</f>
      </c>
      <c r="H845" s="11" t="str">
        <f>=F845*LN(G845)+(1-F845)*LN(1-G845)</f>
      </c>
    </row>
    <row r="846">
      <c r="A846" t="n">
        <v>192703</v>
      </c>
      <c r="B846" t="s">
        <v>3377</v>
      </c>
      <c r="C846" t="s">
        <v>163</v>
      </c>
      <c r="D846" t="n">
        <v>31</v>
      </c>
      <c r="E846" t="n">
        <v>66</v>
      </c>
      <c r="F846" t="str">
        <f>=IF(E846&gt;=50,1,0)</f>
      </c>
      <c r="G846" s="11" t="str">
        <f>=1/(1+EXP(-($K$4+$K$5*D846)))</f>
      </c>
      <c r="H846" s="11" t="str">
        <f>=F846*LN(G846)+(1-F846)*LN(1-G846)</f>
      </c>
    </row>
    <row r="847">
      <c r="A847" t="n">
        <v>192712</v>
      </c>
      <c r="B847" t="s">
        <v>3379</v>
      </c>
      <c r="C847" t="s">
        <v>163</v>
      </c>
      <c r="D847" t="n">
        <v>13</v>
      </c>
      <c r="E847" t="n">
        <v>78.3</v>
      </c>
      <c r="F847" t="str">
        <f>=IF(E847&gt;=50,1,0)</f>
      </c>
      <c r="G847" s="11" t="str">
        <f>=1/(1+EXP(-($K$4+$K$5*D847)))</f>
      </c>
      <c r="H847" s="11" t="str">
        <f>=F847*LN(G847)+(1-F847)*LN(1-G847)</f>
      </c>
    </row>
    <row r="848">
      <c r="A848" t="n">
        <v>192749</v>
      </c>
      <c r="B848" t="s">
        <v>3380</v>
      </c>
      <c r="C848" t="s">
        <v>163</v>
      </c>
      <c r="D848" t="n">
        <v>33</v>
      </c>
      <c r="E848" t="n">
        <v>53.7</v>
      </c>
      <c r="F848" t="str">
        <f>=IF(E848&gt;=50,1,0)</f>
      </c>
      <c r="G848" s="11" t="str">
        <f>=1/(1+EXP(-($K$4+$K$5*D848)))</f>
      </c>
      <c r="H848" s="11" t="str">
        <f>=F848*LN(G848)+(1-F848)*LN(1-G848)</f>
      </c>
    </row>
    <row r="849">
      <c r="A849" t="n">
        <v>192819</v>
      </c>
      <c r="B849" t="s">
        <v>3384</v>
      </c>
      <c r="C849" t="s">
        <v>163</v>
      </c>
      <c r="D849" t="n">
        <v>15</v>
      </c>
      <c r="E849" t="n">
        <v>79.8</v>
      </c>
      <c r="F849" t="str">
        <f>=IF(E849&gt;=50,1,0)</f>
      </c>
      <c r="G849" s="11" t="str">
        <f>=1/(1+EXP(-($K$4+$K$5*D849)))</f>
      </c>
      <c r="H849" s="11" t="str">
        <f>=F849*LN(G849)+(1-F849)*LN(1-G849)</f>
      </c>
    </row>
    <row r="850">
      <c r="A850" t="n">
        <v>192864</v>
      </c>
      <c r="B850" t="s">
        <v>3385</v>
      </c>
      <c r="C850" t="s">
        <v>163</v>
      </c>
      <c r="D850" t="n">
        <v>28</v>
      </c>
      <c r="E850" t="n">
        <v>49.8</v>
      </c>
      <c r="F850" t="str">
        <f>=IF(E850&gt;=50,1,0)</f>
      </c>
      <c r="G850" s="11" t="str">
        <f>=1/(1+EXP(-($K$4+$K$5*D850)))</f>
      </c>
      <c r="H850" s="11" t="str">
        <f>=F850*LN(G850)+(1-F850)*LN(1-G850)</f>
      </c>
    </row>
    <row r="851">
      <c r="A851" t="n">
        <v>193016</v>
      </c>
      <c r="B851" t="s">
        <v>3388</v>
      </c>
      <c r="C851" t="s">
        <v>163</v>
      </c>
      <c r="D851" t="n">
        <v>47</v>
      </c>
      <c r="E851" t="n">
        <v>47.9</v>
      </c>
      <c r="F851" t="str">
        <f>=IF(E851&gt;=50,1,0)</f>
      </c>
      <c r="G851" s="11" t="str">
        <f>=1/(1+EXP(-($K$4+$K$5*D851)))</f>
      </c>
      <c r="H851" s="11" t="str">
        <f>=F851*LN(G851)+(1-F851)*LN(1-G851)</f>
      </c>
    </row>
    <row r="852">
      <c r="A852" t="n">
        <v>193247</v>
      </c>
      <c r="B852" t="s">
        <v>3394</v>
      </c>
      <c r="C852" t="s">
        <v>163</v>
      </c>
      <c r="D852" t="n">
        <v>37</v>
      </c>
      <c r="E852" t="n">
        <v>4.3</v>
      </c>
      <c r="F852" t="str">
        <f>=IF(E852&gt;=50,1,0)</f>
      </c>
      <c r="G852" s="11" t="str">
        <f>=1/(1+EXP(-($K$4+$K$5*D852)))</f>
      </c>
      <c r="H852" s="11" t="str">
        <f>=F852*LN(G852)+(1-F852)*LN(1-G852)</f>
      </c>
    </row>
    <row r="853">
      <c r="A853" t="n">
        <v>193292</v>
      </c>
      <c r="B853" t="s">
        <v>3398</v>
      </c>
      <c r="C853" t="s">
        <v>163</v>
      </c>
      <c r="D853" t="n">
        <v>30</v>
      </c>
      <c r="E853" t="n">
        <v>72.5</v>
      </c>
      <c r="F853" t="str">
        <f>=IF(E853&gt;=50,1,0)</f>
      </c>
      <c r="G853" s="11" t="str">
        <f>=1/(1+EXP(-($K$4+$K$5*D853)))</f>
      </c>
      <c r="H853" s="11" t="str">
        <f>=F853*LN(G853)+(1-F853)*LN(1-G853)</f>
      </c>
    </row>
    <row r="854">
      <c r="A854" t="n">
        <v>193308</v>
      </c>
      <c r="B854" t="s">
        <v>3400</v>
      </c>
      <c r="C854" t="s">
        <v>189</v>
      </c>
      <c r="D854" t="n">
        <v>58</v>
      </c>
      <c r="E854" t="n">
        <v>61.4</v>
      </c>
      <c r="F854" t="str">
        <f>=IF(E854&gt;=50,1,0)</f>
      </c>
      <c r="G854" s="11" t="str">
        <f>=1/(1+EXP(-($K$4+$K$5*D854)))</f>
      </c>
      <c r="H854" s="11" t="str">
        <f>=F854*LN(G854)+(1-F854)*LN(1-G854)</f>
      </c>
    </row>
    <row r="855">
      <c r="A855" t="n">
        <v>193353</v>
      </c>
      <c r="B855" t="s">
        <v>3402</v>
      </c>
      <c r="C855" t="s">
        <v>163</v>
      </c>
      <c r="D855" t="n">
        <v>30</v>
      </c>
      <c r="E855" t="n">
        <v>65.7</v>
      </c>
      <c r="F855" t="str">
        <f>=IF(E855&gt;=50,1,0)</f>
      </c>
      <c r="G855" s="11" t="str">
        <f>=1/(1+EXP(-($K$4+$K$5*D855)))</f>
      </c>
      <c r="H855" s="11" t="str">
        <f>=F855*LN(G855)+(1-F855)*LN(1-G855)</f>
      </c>
    </row>
    <row r="856">
      <c r="A856" t="n">
        <v>193399</v>
      </c>
      <c r="B856" t="s">
        <v>3405</v>
      </c>
      <c r="C856" t="s">
        <v>163</v>
      </c>
      <c r="D856" t="n">
        <v>43</v>
      </c>
      <c r="E856" t="n">
        <v>57.1</v>
      </c>
      <c r="F856" t="str">
        <f>=IF(E856&gt;=50,1,0)</f>
      </c>
      <c r="G856" s="11" t="str">
        <f>=1/(1+EXP(-($K$4+$K$5*D856)))</f>
      </c>
      <c r="H856" s="11" t="str">
        <f>=F856*LN(G856)+(1-F856)*LN(1-G856)</f>
      </c>
    </row>
    <row r="857">
      <c r="A857" t="n">
        <v>193584</v>
      </c>
      <c r="B857" t="s">
        <v>3408</v>
      </c>
      <c r="C857" t="s">
        <v>163</v>
      </c>
      <c r="D857" t="n">
        <v>26</v>
      </c>
      <c r="E857" t="n">
        <v>72.9</v>
      </c>
      <c r="F857" t="str">
        <f>=IF(E857&gt;=50,1,0)</f>
      </c>
      <c r="G857" s="11" t="str">
        <f>=1/(1+EXP(-($K$4+$K$5*D857)))</f>
      </c>
      <c r="H857" s="11" t="str">
        <f>=F857*LN(G857)+(1-F857)*LN(1-G857)</f>
      </c>
    </row>
    <row r="858">
      <c r="A858" t="n">
        <v>193654</v>
      </c>
      <c r="B858" t="s">
        <v>3411</v>
      </c>
      <c r="C858" t="s">
        <v>163</v>
      </c>
      <c r="D858" t="n">
        <v>15</v>
      </c>
      <c r="E858" t="n">
        <v>71.3</v>
      </c>
      <c r="F858" t="str">
        <f>=IF(E858&gt;=50,1,0)</f>
      </c>
      <c r="G858" s="11" t="str">
        <f>=1/(1+EXP(-($K$4+$K$5*D858)))</f>
      </c>
      <c r="H858" s="11" t="str">
        <f>=F858*LN(G858)+(1-F858)*LN(1-G858)</f>
      </c>
    </row>
    <row r="859">
      <c r="A859" t="n">
        <v>193900</v>
      </c>
      <c r="B859" t="s">
        <v>3419</v>
      </c>
      <c r="C859" t="s">
        <v>163</v>
      </c>
      <c r="D859" t="n">
        <v>19</v>
      </c>
      <c r="E859" t="n">
        <v>88.6</v>
      </c>
      <c r="F859" t="str">
        <f>=IF(E859&gt;=50,1,0)</f>
      </c>
      <c r="G859" s="11" t="str">
        <f>=1/(1+EXP(-($K$4+$K$5*D859)))</f>
      </c>
      <c r="H859" s="11" t="str">
        <f>=F859*LN(G859)+(1-F859)*LN(1-G859)</f>
      </c>
    </row>
    <row r="860">
      <c r="A860" t="n">
        <v>193973</v>
      </c>
      <c r="B860" t="s">
        <v>3422</v>
      </c>
      <c r="C860" t="s">
        <v>163</v>
      </c>
      <c r="D860" t="n">
        <v>26</v>
      </c>
      <c r="E860" t="n">
        <v>69.8</v>
      </c>
      <c r="F860" t="str">
        <f>=IF(E860&gt;=50,1,0)</f>
      </c>
      <c r="G860" s="11" t="str">
        <f>=1/(1+EXP(-($K$4+$K$5*D860)))</f>
      </c>
      <c r="H860" s="11" t="str">
        <f>=F860*LN(G860)+(1-F860)*LN(1-G860)</f>
      </c>
    </row>
    <row r="861">
      <c r="A861" t="n">
        <v>194091</v>
      </c>
      <c r="B861" t="s">
        <v>3428</v>
      </c>
      <c r="C861" t="s">
        <v>163</v>
      </c>
      <c r="D861" t="n">
        <v>44</v>
      </c>
      <c r="E861" t="n">
        <v>55.9</v>
      </c>
      <c r="F861" t="str">
        <f>=IF(E861&gt;=50,1,0)</f>
      </c>
      <c r="G861" s="11" t="str">
        <f>=1/(1+EXP(-($K$4+$K$5*D861)))</f>
      </c>
      <c r="H861" s="11" t="str">
        <f>=F861*LN(G861)+(1-F861)*LN(1-G861)</f>
      </c>
    </row>
    <row r="862">
      <c r="A862" t="n">
        <v>194310</v>
      </c>
      <c r="B862" t="s">
        <v>3435</v>
      </c>
      <c r="C862" t="s">
        <v>163</v>
      </c>
      <c r="D862" t="n">
        <v>27</v>
      </c>
      <c r="E862" t="n">
        <v>61.3</v>
      </c>
      <c r="F862" t="str">
        <f>=IF(E862&gt;=50,1,0)</f>
      </c>
      <c r="G862" s="11" t="str">
        <f>=1/(1+EXP(-($K$4+$K$5*D862)))</f>
      </c>
      <c r="H862" s="11" t="str">
        <f>=F862*LN(G862)+(1-F862)*LN(1-G862)</f>
      </c>
    </row>
    <row r="863">
      <c r="A863" t="n">
        <v>194392</v>
      </c>
      <c r="B863" t="s">
        <v>3436</v>
      </c>
      <c r="C863" t="s">
        <v>163</v>
      </c>
      <c r="D863" t="n">
        <v>37</v>
      </c>
      <c r="E863" t="n">
        <v>48.6</v>
      </c>
      <c r="F863" t="str">
        <f>=IF(E863&gt;=50,1,0)</f>
      </c>
      <c r="G863" s="11" t="str">
        <f>=1/(1+EXP(-($K$4+$K$5*D863)))</f>
      </c>
      <c r="H863" s="11" t="str">
        <f>=F863*LN(G863)+(1-F863)*LN(1-G863)</f>
      </c>
    </row>
    <row r="864">
      <c r="A864" t="n">
        <v>194578</v>
      </c>
      <c r="B864" t="s">
        <v>3443</v>
      </c>
      <c r="C864" t="s">
        <v>163</v>
      </c>
      <c r="D864" t="n">
        <v>17</v>
      </c>
      <c r="E864" t="n">
        <v>72.8</v>
      </c>
      <c r="F864" t="str">
        <f>=IF(E864&gt;=50,1,0)</f>
      </c>
      <c r="G864" s="11" t="str">
        <f>=1/(1+EXP(-($K$4+$K$5*D864)))</f>
      </c>
      <c r="H864" s="11" t="str">
        <f>=F864*LN(G864)+(1-F864)*LN(1-G864)</f>
      </c>
    </row>
    <row r="865">
      <c r="A865" t="n">
        <v>194666</v>
      </c>
      <c r="B865" t="s">
        <v>3445</v>
      </c>
      <c r="C865" t="s">
        <v>163</v>
      </c>
      <c r="D865" t="n">
        <v>88</v>
      </c>
      <c r="E865" t="n">
        <v>97.1</v>
      </c>
      <c r="F865" t="str">
        <f>=IF(E865&gt;=50,1,0)</f>
      </c>
      <c r="G865" s="11" t="str">
        <f>=1/(1+EXP(-($K$4+$K$5*D865)))</f>
      </c>
      <c r="H865" s="11" t="str">
        <f>=F865*LN(G865)+(1-F865)*LN(1-G865)</f>
      </c>
    </row>
    <row r="866">
      <c r="A866" t="n">
        <v>194736</v>
      </c>
      <c r="B866" t="s">
        <v>3448</v>
      </c>
      <c r="C866" t="s">
        <v>163</v>
      </c>
      <c r="D866" t="n">
        <v>30</v>
      </c>
      <c r="E866" t="n">
        <v>34.1</v>
      </c>
      <c r="F866" t="str">
        <f>=IF(E866&gt;=50,1,0)</f>
      </c>
      <c r="G866" s="11" t="str">
        <f>=1/(1+EXP(-($K$4+$K$5*D866)))</f>
      </c>
      <c r="H866" s="11" t="str">
        <f>=F866*LN(G866)+(1-F866)*LN(1-G866)</f>
      </c>
    </row>
    <row r="867">
      <c r="A867" t="n">
        <v>194763</v>
      </c>
      <c r="B867" t="s">
        <v>3449</v>
      </c>
      <c r="C867" t="s">
        <v>163</v>
      </c>
      <c r="D867" t="n">
        <v>14</v>
      </c>
      <c r="E867" t="n">
        <v>34.3</v>
      </c>
      <c r="F867" t="str">
        <f>=IF(E867&gt;=50,1,0)</f>
      </c>
      <c r="G867" s="11" t="str">
        <f>=1/(1+EXP(-($K$4+$K$5*D867)))</f>
      </c>
      <c r="H867" s="11" t="str">
        <f>=F867*LN(G867)+(1-F867)*LN(1-G867)</f>
      </c>
    </row>
    <row r="868">
      <c r="A868" t="n">
        <v>194824</v>
      </c>
      <c r="B868" t="s">
        <v>3450</v>
      </c>
      <c r="C868" t="s">
        <v>163</v>
      </c>
      <c r="D868" t="n">
        <v>19</v>
      </c>
      <c r="E868" t="n">
        <v>83.2</v>
      </c>
      <c r="F868" t="str">
        <f>=IF(E868&gt;=50,1,0)</f>
      </c>
      <c r="G868" s="11" t="str">
        <f>=1/(1+EXP(-($K$4+$K$5*D868)))</f>
      </c>
      <c r="H868" s="11" t="str">
        <f>=F868*LN(G868)+(1-F868)*LN(1-G868)</f>
      </c>
    </row>
    <row r="869">
      <c r="A869" t="n">
        <v>194958</v>
      </c>
      <c r="B869" t="s">
        <v>3451</v>
      </c>
      <c r="C869" t="s">
        <v>163</v>
      </c>
      <c r="D869" t="n">
        <v>40</v>
      </c>
      <c r="E869" t="n">
        <v>63.9</v>
      </c>
      <c r="F869" t="str">
        <f>=IF(E869&gt;=50,1,0)</f>
      </c>
      <c r="G869" s="11" t="str">
        <f>=1/(1+EXP(-($K$4+$K$5*D869)))</f>
      </c>
      <c r="H869" s="11" t="str">
        <f>=F869*LN(G869)+(1-F869)*LN(1-G869)</f>
      </c>
    </row>
    <row r="870">
      <c r="A870" t="n">
        <v>195003</v>
      </c>
      <c r="B870" t="s">
        <v>3452</v>
      </c>
      <c r="C870" t="s">
        <v>163</v>
      </c>
      <c r="D870" t="n">
        <v>26</v>
      </c>
      <c r="E870" t="n">
        <v>72.5</v>
      </c>
      <c r="F870" t="str">
        <f>=IF(E870&gt;=50,1,0)</f>
      </c>
      <c r="G870" s="11" t="str">
        <f>=1/(1+EXP(-($K$4+$K$5*D870)))</f>
      </c>
      <c r="H870" s="11" t="str">
        <f>=F870*LN(G870)+(1-F870)*LN(1-G870)</f>
      </c>
    </row>
    <row r="871">
      <c r="A871" t="n">
        <v>195030</v>
      </c>
      <c r="B871" t="s">
        <v>3453</v>
      </c>
      <c r="C871" t="s">
        <v>163</v>
      </c>
      <c r="D871" t="n">
        <v>16</v>
      </c>
      <c r="E871" t="n">
        <v>84.5</v>
      </c>
      <c r="F871" t="str">
        <f>=IF(E871&gt;=50,1,0)</f>
      </c>
      <c r="G871" s="11" t="str">
        <f>=1/(1+EXP(-($K$4+$K$5*D871)))</f>
      </c>
      <c r="H871" s="11" t="str">
        <f>=F871*LN(G871)+(1-F871)*LN(1-G871)</f>
      </c>
    </row>
    <row r="872">
      <c r="A872" t="n">
        <v>195128</v>
      </c>
      <c r="B872" t="s">
        <v>3458</v>
      </c>
      <c r="C872" t="s">
        <v>163</v>
      </c>
      <c r="D872" t="n">
        <v>43</v>
      </c>
      <c r="E872" t="n">
        <v>65.7</v>
      </c>
      <c r="F872" t="str">
        <f>=IF(E872&gt;=50,1,0)</f>
      </c>
      <c r="G872" s="11" t="str">
        <f>=1/(1+EXP(-($K$4+$K$5*D872)))</f>
      </c>
      <c r="H872" s="11" t="str">
        <f>=F872*LN(G872)+(1-F872)*LN(1-G872)</f>
      </c>
    </row>
    <row r="873">
      <c r="A873" t="n">
        <v>195164</v>
      </c>
      <c r="B873" t="s">
        <v>3460</v>
      </c>
      <c r="C873" t="s">
        <v>163</v>
      </c>
      <c r="D873" t="n">
        <v>23</v>
      </c>
      <c r="E873" t="n">
        <v>70.4</v>
      </c>
      <c r="F873" t="str">
        <f>=IF(E873&gt;=50,1,0)</f>
      </c>
      <c r="G873" s="11" t="str">
        <f>=1/(1+EXP(-($K$4+$K$5*D873)))</f>
      </c>
      <c r="H873" s="11" t="str">
        <f>=F873*LN(G873)+(1-F873)*LN(1-G873)</f>
      </c>
    </row>
    <row r="874">
      <c r="A874" t="n">
        <v>195173</v>
      </c>
      <c r="B874" t="s">
        <v>3462</v>
      </c>
      <c r="C874" t="s">
        <v>163</v>
      </c>
      <c r="D874" t="n">
        <v>47</v>
      </c>
      <c r="E874" t="n">
        <v>52.6</v>
      </c>
      <c r="F874" t="str">
        <f>=IF(E874&gt;=50,1,0)</f>
      </c>
      <c r="G874" s="11" t="str">
        <f>=1/(1+EXP(-($K$4+$K$5*D874)))</f>
      </c>
      <c r="H874" s="11" t="str">
        <f>=F874*LN(G874)+(1-F874)*LN(1-G874)</f>
      </c>
    </row>
    <row r="875">
      <c r="A875" t="n">
        <v>195216</v>
      </c>
      <c r="B875" t="s">
        <v>3464</v>
      </c>
      <c r="C875" t="s">
        <v>163</v>
      </c>
      <c r="D875" t="n">
        <v>21</v>
      </c>
      <c r="E875" t="n">
        <v>79.7</v>
      </c>
      <c r="F875" t="str">
        <f>=IF(E875&gt;=50,1,0)</f>
      </c>
      <c r="G875" s="11" t="str">
        <f>=1/(1+EXP(-($K$4+$K$5*D875)))</f>
      </c>
      <c r="H875" s="11" t="str">
        <f>=F875*LN(G875)+(1-F875)*LN(1-G875)</f>
      </c>
    </row>
    <row r="876">
      <c r="A876" t="n">
        <v>195234</v>
      </c>
      <c r="B876" t="s">
        <v>3465</v>
      </c>
      <c r="C876" t="s">
        <v>163</v>
      </c>
      <c r="D876" t="n">
        <v>39</v>
      </c>
      <c r="E876" t="n">
        <v>50.8</v>
      </c>
      <c r="F876" t="str">
        <f>=IF(E876&gt;=50,1,0)</f>
      </c>
      <c r="G876" s="11" t="str">
        <f>=1/(1+EXP(-($K$4+$K$5*D876)))</f>
      </c>
      <c r="H876" s="11" t="str">
        <f>=F876*LN(G876)+(1-F876)*LN(1-G876)</f>
      </c>
    </row>
    <row r="877">
      <c r="A877" t="n">
        <v>195243</v>
      </c>
      <c r="B877" t="s">
        <v>3466</v>
      </c>
      <c r="C877" t="s">
        <v>163</v>
      </c>
      <c r="D877" t="n">
        <v>18</v>
      </c>
      <c r="E877" t="n">
        <v>60.3</v>
      </c>
      <c r="F877" t="str">
        <f>=IF(E877&gt;=50,1,0)</f>
      </c>
      <c r="G877" s="11" t="str">
        <f>=1/(1+EXP(-($K$4+$K$5*D877)))</f>
      </c>
      <c r="H877" s="11" t="str">
        <f>=F877*LN(G877)+(1-F877)*LN(1-G877)</f>
      </c>
    </row>
    <row r="878">
      <c r="A878" t="n">
        <v>195304</v>
      </c>
      <c r="B878" t="s">
        <v>3469</v>
      </c>
      <c r="C878" t="s">
        <v>163</v>
      </c>
      <c r="D878" t="n">
        <v>13</v>
      </c>
      <c r="E878" t="n">
        <v>70</v>
      </c>
      <c r="F878" t="str">
        <f>=IF(E878&gt;=50,1,0)</f>
      </c>
      <c r="G878" s="11" t="str">
        <f>=1/(1+EXP(-($K$4+$K$5*D878)))</f>
      </c>
      <c r="H878" s="11" t="str">
        <f>=F878*LN(G878)+(1-F878)*LN(1-G878)</f>
      </c>
    </row>
    <row r="879">
      <c r="A879" t="n">
        <v>195474</v>
      </c>
      <c r="B879" t="s">
        <v>3473</v>
      </c>
      <c r="C879" t="s">
        <v>163</v>
      </c>
      <c r="D879" t="n">
        <v>23</v>
      </c>
      <c r="E879" t="n">
        <v>75.8</v>
      </c>
      <c r="F879" t="str">
        <f>=IF(E879&gt;=50,1,0)</f>
      </c>
      <c r="G879" s="11" t="str">
        <f>=1/(1+EXP(-($K$4+$K$5*D879)))</f>
      </c>
      <c r="H879" s="11" t="str">
        <f>=F879*LN(G879)+(1-F879)*LN(1-G879)</f>
      </c>
    </row>
    <row r="880">
      <c r="A880" t="n">
        <v>195526</v>
      </c>
      <c r="B880" t="s">
        <v>3475</v>
      </c>
      <c r="C880" t="s">
        <v>163</v>
      </c>
      <c r="D880" t="n">
        <v>14</v>
      </c>
      <c r="E880" t="n">
        <v>81.7</v>
      </c>
      <c r="F880" t="str">
        <f>=IF(E880&gt;=50,1,0)</f>
      </c>
      <c r="G880" s="11" t="str">
        <f>=1/(1+EXP(-($K$4+$K$5*D880)))</f>
      </c>
      <c r="H880" s="11" t="str">
        <f>=F880*LN(G880)+(1-F880)*LN(1-G880)</f>
      </c>
    </row>
    <row r="881">
      <c r="A881" t="n">
        <v>195544</v>
      </c>
      <c r="B881" t="s">
        <v>3477</v>
      </c>
      <c r="C881" t="s">
        <v>163</v>
      </c>
      <c r="D881" t="n">
        <v>34</v>
      </c>
      <c r="E881" t="n">
        <v>64.2</v>
      </c>
      <c r="F881" t="str">
        <f>=IF(E881&gt;=50,1,0)</f>
      </c>
      <c r="G881" s="11" t="str">
        <f>=1/(1+EXP(-($K$4+$K$5*D881)))</f>
      </c>
      <c r="H881" s="11" t="str">
        <f>=F881*LN(G881)+(1-F881)*LN(1-G881)</f>
      </c>
    </row>
    <row r="882">
      <c r="A882" t="n">
        <v>195720</v>
      </c>
      <c r="B882" t="s">
        <v>3480</v>
      </c>
      <c r="C882" t="s">
        <v>163</v>
      </c>
      <c r="D882" t="n">
        <v>28</v>
      </c>
      <c r="E882" t="n">
        <v>74.4</v>
      </c>
      <c r="F882" t="str">
        <f>=IF(E882&gt;=50,1,0)</f>
      </c>
      <c r="G882" s="11" t="str">
        <f>=1/(1+EXP(-($K$4+$K$5*D882)))</f>
      </c>
      <c r="H882" s="11" t="str">
        <f>=F882*LN(G882)+(1-F882)*LN(1-G882)</f>
      </c>
    </row>
    <row r="883">
      <c r="A883" t="n">
        <v>195809</v>
      </c>
      <c r="B883" t="s">
        <v>3482</v>
      </c>
      <c r="C883" t="s">
        <v>163</v>
      </c>
      <c r="D883" t="n">
        <v>24</v>
      </c>
      <c r="E883" t="n">
        <v>68.3</v>
      </c>
      <c r="F883" t="str">
        <f>=IF(E883&gt;=50,1,0)</f>
      </c>
      <c r="G883" s="11" t="str">
        <f>=1/(1+EXP(-($K$4+$K$5*D883)))</f>
      </c>
      <c r="H883" s="11" t="str">
        <f>=F883*LN(G883)+(1-F883)*LN(1-G883)</f>
      </c>
    </row>
    <row r="884">
      <c r="A884" t="n">
        <v>196006</v>
      </c>
      <c r="B884" t="s">
        <v>3485</v>
      </c>
      <c r="C884" t="s">
        <v>149</v>
      </c>
      <c r="D884" t="n">
        <v>45</v>
      </c>
      <c r="E884" t="n">
        <v>45.4</v>
      </c>
      <c r="F884" t="str">
        <f>=IF(E884&gt;=50,1,0)</f>
      </c>
      <c r="G884" s="11" t="str">
        <f>=1/(1+EXP(-($K$4+$K$5*D884)))</f>
      </c>
      <c r="H884" s="11" t="str">
        <f>=F884*LN(G884)+(1-F884)*LN(1-G884)</f>
      </c>
    </row>
    <row r="885">
      <c r="A885" t="n">
        <v>196015</v>
      </c>
      <c r="B885" t="s">
        <v>3486</v>
      </c>
      <c r="C885" t="s">
        <v>149</v>
      </c>
      <c r="D885" t="n">
        <v>47</v>
      </c>
      <c r="E885" t="n">
        <v>51</v>
      </c>
      <c r="F885" t="str">
        <f>=IF(E885&gt;=50,1,0)</f>
      </c>
      <c r="G885" s="11" t="str">
        <f>=1/(1+EXP(-($K$4+$K$5*D885)))</f>
      </c>
      <c r="H885" s="11" t="str">
        <f>=F885*LN(G885)+(1-F885)*LN(1-G885)</f>
      </c>
    </row>
    <row r="886">
      <c r="A886" t="n">
        <v>196024</v>
      </c>
      <c r="B886" t="s">
        <v>3487</v>
      </c>
      <c r="C886" t="s">
        <v>149</v>
      </c>
      <c r="D886" t="n">
        <v>46</v>
      </c>
      <c r="E886" t="n">
        <v>55.6</v>
      </c>
      <c r="F886" t="str">
        <f>=IF(E886&gt;=50,1,0)</f>
      </c>
      <c r="G886" s="11" t="str">
        <f>=1/(1+EXP(-($K$4+$K$5*D886)))</f>
      </c>
      <c r="H886" s="11" t="str">
        <f>=F886*LN(G886)+(1-F886)*LN(1-G886)</f>
      </c>
    </row>
    <row r="887">
      <c r="A887" t="n">
        <v>196033</v>
      </c>
      <c r="B887" t="s">
        <v>3489</v>
      </c>
      <c r="C887" t="s">
        <v>149</v>
      </c>
      <c r="D887" t="n">
        <v>43</v>
      </c>
      <c r="E887" t="n">
        <v>54.5</v>
      </c>
      <c r="F887" t="str">
        <f>=IF(E887&gt;=50,1,0)</f>
      </c>
      <c r="G887" s="11" t="str">
        <f>=1/(1+EXP(-($K$4+$K$5*D887)))</f>
      </c>
      <c r="H887" s="11" t="str">
        <f>=F887*LN(G887)+(1-F887)*LN(1-G887)</f>
      </c>
    </row>
    <row r="888">
      <c r="A888" t="n">
        <v>196042</v>
      </c>
      <c r="B888" t="s">
        <v>3491</v>
      </c>
      <c r="C888" t="s">
        <v>149</v>
      </c>
      <c r="D888" t="n">
        <v>36</v>
      </c>
      <c r="E888" t="n">
        <v>58.6</v>
      </c>
      <c r="F888" t="str">
        <f>=IF(E888&gt;=50,1,0)</f>
      </c>
      <c r="G888" s="11" t="str">
        <f>=1/(1+EXP(-($K$4+$K$5*D888)))</f>
      </c>
      <c r="H888" s="11" t="str">
        <f>=F888*LN(G888)+(1-F888)*LN(1-G888)</f>
      </c>
    </row>
    <row r="889">
      <c r="A889" t="n">
        <v>196051</v>
      </c>
      <c r="B889" t="s">
        <v>3493</v>
      </c>
      <c r="C889" t="s">
        <v>149</v>
      </c>
      <c r="D889" t="n">
        <v>55</v>
      </c>
      <c r="E889" t="n">
        <v>33.9</v>
      </c>
      <c r="F889" t="str">
        <f>=IF(E889&gt;=50,1,0)</f>
      </c>
      <c r="G889" s="11" t="str">
        <f>=1/(1+EXP(-($K$4+$K$5*D889)))</f>
      </c>
      <c r="H889" s="11" t="str">
        <f>=F889*LN(G889)+(1-F889)*LN(1-G889)</f>
      </c>
    </row>
    <row r="890">
      <c r="A890" t="n">
        <v>196060</v>
      </c>
      <c r="B890" t="s">
        <v>3495</v>
      </c>
      <c r="C890" t="s">
        <v>149</v>
      </c>
      <c r="D890" t="n">
        <v>42</v>
      </c>
      <c r="E890" t="n">
        <v>63.9</v>
      </c>
      <c r="F890" t="str">
        <f>=IF(E890&gt;=50,1,0)</f>
      </c>
      <c r="G890" s="11" t="str">
        <f>=1/(1+EXP(-($K$4+$K$5*D890)))</f>
      </c>
      <c r="H890" s="11" t="str">
        <f>=F890*LN(G890)+(1-F890)*LN(1-G890)</f>
      </c>
    </row>
    <row r="891">
      <c r="A891" t="n">
        <v>196079</v>
      </c>
      <c r="B891" t="s">
        <v>3496</v>
      </c>
      <c r="C891" t="s">
        <v>149</v>
      </c>
      <c r="D891" t="n">
        <v>27</v>
      </c>
      <c r="E891" t="n">
        <v>83.6</v>
      </c>
      <c r="F891" t="str">
        <f>=IF(E891&gt;=50,1,0)</f>
      </c>
      <c r="G891" s="11" t="str">
        <f>=1/(1+EXP(-($K$4+$K$5*D891)))</f>
      </c>
      <c r="H891" s="11" t="str">
        <f>=F891*LN(G891)+(1-F891)*LN(1-G891)</f>
      </c>
    </row>
    <row r="892">
      <c r="A892" t="n">
        <v>196088</v>
      </c>
      <c r="B892" t="s">
        <v>3498</v>
      </c>
      <c r="C892" t="s">
        <v>149</v>
      </c>
      <c r="D892" t="n">
        <v>32</v>
      </c>
      <c r="E892" t="n">
        <v>73.4</v>
      </c>
      <c r="F892" t="str">
        <f>=IF(E892&gt;=50,1,0)</f>
      </c>
      <c r="G892" s="11" t="str">
        <f>=1/(1+EXP(-($K$4+$K$5*D892)))</f>
      </c>
      <c r="H892" s="11" t="str">
        <f>=F892*LN(G892)+(1-F892)*LN(1-G892)</f>
      </c>
    </row>
    <row r="893">
      <c r="A893" t="n">
        <v>196097</v>
      </c>
      <c r="B893" t="s">
        <v>3499</v>
      </c>
      <c r="C893" t="s">
        <v>149</v>
      </c>
      <c r="D893" t="n">
        <v>38</v>
      </c>
      <c r="E893" t="n">
        <v>77.8</v>
      </c>
      <c r="F893" t="str">
        <f>=IF(E893&gt;=50,1,0)</f>
      </c>
      <c r="G893" s="11" t="str">
        <f>=1/(1+EXP(-($K$4+$K$5*D893)))</f>
      </c>
      <c r="H893" s="11" t="str">
        <f>=F893*LN(G893)+(1-F893)*LN(1-G893)</f>
      </c>
    </row>
    <row r="894">
      <c r="A894" t="n">
        <v>196103</v>
      </c>
      <c r="B894" t="s">
        <v>3501</v>
      </c>
      <c r="C894" t="s">
        <v>149</v>
      </c>
      <c r="D894" t="n">
        <v>26</v>
      </c>
      <c r="E894" t="n">
        <v>68.4</v>
      </c>
      <c r="F894" t="str">
        <f>=IF(E894&gt;=50,1,0)</f>
      </c>
      <c r="G894" s="11" t="str">
        <f>=1/(1+EXP(-($K$4+$K$5*D894)))</f>
      </c>
      <c r="H894" s="11" t="str">
        <f>=F894*LN(G894)+(1-F894)*LN(1-G894)</f>
      </c>
    </row>
    <row r="895">
      <c r="A895" t="n">
        <v>196112</v>
      </c>
      <c r="B895" t="s">
        <v>3502</v>
      </c>
      <c r="C895" t="s">
        <v>149</v>
      </c>
      <c r="D895" t="n">
        <v>37</v>
      </c>
      <c r="E895" t="n">
        <v>59.2</v>
      </c>
      <c r="F895" t="str">
        <f>=IF(E895&gt;=50,1,0)</f>
      </c>
      <c r="G895" s="11" t="str">
        <f>=1/(1+EXP(-($K$4+$K$5*D895)))</f>
      </c>
      <c r="H895" s="11" t="str">
        <f>=F895*LN(G895)+(1-F895)*LN(1-G895)</f>
      </c>
    </row>
    <row r="896">
      <c r="A896" t="n">
        <v>196121</v>
      </c>
      <c r="B896" t="s">
        <v>3503</v>
      </c>
      <c r="C896" t="s">
        <v>149</v>
      </c>
      <c r="D896" t="n">
        <v>39</v>
      </c>
      <c r="E896" t="n">
        <v>56.6</v>
      </c>
      <c r="F896" t="str">
        <f>=IF(E896&gt;=50,1,0)</f>
      </c>
      <c r="G896" s="11" t="str">
        <f>=1/(1+EXP(-($K$4+$K$5*D896)))</f>
      </c>
      <c r="H896" s="11" t="str">
        <f>=F896*LN(G896)+(1-F896)*LN(1-G896)</f>
      </c>
    </row>
    <row r="897">
      <c r="A897" t="n">
        <v>196130</v>
      </c>
      <c r="B897" t="s">
        <v>3505</v>
      </c>
      <c r="C897" t="s">
        <v>149</v>
      </c>
      <c r="D897" t="n">
        <v>53</v>
      </c>
      <c r="E897" t="n">
        <v>36</v>
      </c>
      <c r="F897" t="str">
        <f>=IF(E897&gt;=50,1,0)</f>
      </c>
      <c r="G897" s="11" t="str">
        <f>=1/(1+EXP(-($K$4+$K$5*D897)))</f>
      </c>
      <c r="H897" s="11" t="str">
        <f>=F897*LN(G897)+(1-F897)*LN(1-G897)</f>
      </c>
    </row>
    <row r="898">
      <c r="A898" t="n">
        <v>196149</v>
      </c>
      <c r="B898" t="s">
        <v>3506</v>
      </c>
      <c r="C898" t="s">
        <v>149</v>
      </c>
      <c r="D898" t="n">
        <v>27</v>
      </c>
      <c r="E898" t="n">
        <v>68.2</v>
      </c>
      <c r="F898" t="str">
        <f>=IF(E898&gt;=50,1,0)</f>
      </c>
      <c r="G898" s="11" t="str">
        <f>=1/(1+EXP(-($K$4+$K$5*D898)))</f>
      </c>
      <c r="H898" s="11" t="str">
        <f>=F898*LN(G898)+(1-F898)*LN(1-G898)</f>
      </c>
    </row>
    <row r="899">
      <c r="A899" t="n">
        <v>196158</v>
      </c>
      <c r="B899" t="s">
        <v>3508</v>
      </c>
      <c r="C899" t="s">
        <v>149</v>
      </c>
      <c r="D899" t="n">
        <v>37</v>
      </c>
      <c r="E899" t="n">
        <v>53.5</v>
      </c>
      <c r="F899" t="str">
        <f>=IF(E899&gt;=50,1,0)</f>
      </c>
      <c r="G899" s="11" t="str">
        <f>=1/(1+EXP(-($K$4+$K$5*D899)))</f>
      </c>
      <c r="H899" s="11" t="str">
        <f>=F899*LN(G899)+(1-F899)*LN(1-G899)</f>
      </c>
    </row>
    <row r="900">
      <c r="A900" t="n">
        <v>196167</v>
      </c>
      <c r="B900" t="s">
        <v>3510</v>
      </c>
      <c r="C900" t="s">
        <v>149</v>
      </c>
      <c r="D900" t="n">
        <v>25</v>
      </c>
      <c r="E900" t="n">
        <v>72.1</v>
      </c>
      <c r="F900" t="str">
        <f>=IF(E900&gt;=50,1,0)</f>
      </c>
      <c r="G900" s="11" t="str">
        <f>=1/(1+EXP(-($K$4+$K$5*D900)))</f>
      </c>
      <c r="H900" s="11" t="str">
        <f>=F900*LN(G900)+(1-F900)*LN(1-G900)</f>
      </c>
    </row>
    <row r="901">
      <c r="A901" t="n">
        <v>196176</v>
      </c>
      <c r="B901" t="s">
        <v>3512</v>
      </c>
      <c r="C901" t="s">
        <v>149</v>
      </c>
      <c r="D901" t="n">
        <v>33</v>
      </c>
      <c r="E901" t="n">
        <v>68.9</v>
      </c>
      <c r="F901" t="str">
        <f>=IF(E901&gt;=50,1,0)</f>
      </c>
      <c r="G901" s="11" t="str">
        <f>=1/(1+EXP(-($K$4+$K$5*D901)))</f>
      </c>
      <c r="H901" s="11" t="str">
        <f>=F901*LN(G901)+(1-F901)*LN(1-G901)</f>
      </c>
    </row>
    <row r="902">
      <c r="A902" t="n">
        <v>196185</v>
      </c>
      <c r="B902" t="s">
        <v>3514</v>
      </c>
      <c r="C902" t="s">
        <v>149</v>
      </c>
      <c r="D902" t="n">
        <v>33</v>
      </c>
      <c r="E902" t="n">
        <v>70.2</v>
      </c>
      <c r="F902" t="str">
        <f>=IF(E902&gt;=50,1,0)</f>
      </c>
      <c r="G902" s="11" t="str">
        <f>=1/(1+EXP(-($K$4+$K$5*D902)))</f>
      </c>
      <c r="H902" s="11" t="str">
        <f>=F902*LN(G902)+(1-F902)*LN(1-G902)</f>
      </c>
    </row>
    <row r="903">
      <c r="A903" t="n">
        <v>196194</v>
      </c>
      <c r="B903" t="s">
        <v>3515</v>
      </c>
      <c r="C903" t="s">
        <v>149</v>
      </c>
      <c r="D903" t="n">
        <v>39</v>
      </c>
      <c r="E903" t="n">
        <v>60.4</v>
      </c>
      <c r="F903" t="str">
        <f>=IF(E903&gt;=50,1,0)</f>
      </c>
      <c r="G903" s="11" t="str">
        <f>=1/(1+EXP(-($K$4+$K$5*D903)))</f>
      </c>
      <c r="H903" s="11" t="str">
        <f>=F903*LN(G903)+(1-F903)*LN(1-G903)</f>
      </c>
    </row>
    <row r="904">
      <c r="A904" t="n">
        <v>196200</v>
      </c>
      <c r="B904" t="s">
        <v>3516</v>
      </c>
      <c r="C904" t="s">
        <v>149</v>
      </c>
      <c r="D904" t="n">
        <v>43</v>
      </c>
      <c r="E904" t="n">
        <v>47.9</v>
      </c>
      <c r="F904" t="str">
        <f>=IF(E904&gt;=50,1,0)</f>
      </c>
      <c r="G904" s="11" t="str">
        <f>=1/(1+EXP(-($K$4+$K$5*D904)))</f>
      </c>
      <c r="H904" s="11" t="str">
        <f>=F904*LN(G904)+(1-F904)*LN(1-G904)</f>
      </c>
    </row>
    <row r="905">
      <c r="A905" t="n">
        <v>196219</v>
      </c>
      <c r="B905" t="s">
        <v>3517</v>
      </c>
      <c r="C905" t="s">
        <v>149</v>
      </c>
      <c r="D905" t="n">
        <v>36</v>
      </c>
      <c r="E905" t="n">
        <v>61.6</v>
      </c>
      <c r="F905" t="str">
        <f>=IF(E905&gt;=50,1,0)</f>
      </c>
      <c r="G905" s="11" t="str">
        <f>=1/(1+EXP(-($K$4+$K$5*D905)))</f>
      </c>
      <c r="H905" s="11" t="str">
        <f>=F905*LN(G905)+(1-F905)*LN(1-G905)</f>
      </c>
    </row>
    <row r="906">
      <c r="A906" t="n">
        <v>196237</v>
      </c>
      <c r="B906" t="s">
        <v>3519</v>
      </c>
      <c r="C906" t="s">
        <v>149</v>
      </c>
      <c r="D906" t="n">
        <v>47</v>
      </c>
      <c r="E906" t="n">
        <v>46.6</v>
      </c>
      <c r="F906" t="str">
        <f>=IF(E906&gt;=50,1,0)</f>
      </c>
      <c r="G906" s="11" t="str">
        <f>=1/(1+EXP(-($K$4+$K$5*D906)))</f>
      </c>
      <c r="H906" s="11" t="str">
        <f>=F906*LN(G906)+(1-F906)*LN(1-G906)</f>
      </c>
    </row>
    <row r="907">
      <c r="A907" t="n">
        <v>196246</v>
      </c>
      <c r="B907" t="s">
        <v>3520</v>
      </c>
      <c r="C907" t="s">
        <v>149</v>
      </c>
      <c r="D907" t="n">
        <v>39</v>
      </c>
      <c r="E907" t="n">
        <v>58.8</v>
      </c>
      <c r="F907" t="str">
        <f>=IF(E907&gt;=50,1,0)</f>
      </c>
      <c r="G907" s="11" t="str">
        <f>=1/(1+EXP(-($K$4+$K$5*D907)))</f>
      </c>
      <c r="H907" s="11" t="str">
        <f>=F907*LN(G907)+(1-F907)*LN(1-G907)</f>
      </c>
    </row>
    <row r="908">
      <c r="A908" t="n">
        <v>196264</v>
      </c>
      <c r="B908" t="s">
        <v>3522</v>
      </c>
      <c r="C908" t="s">
        <v>149</v>
      </c>
      <c r="D908" t="n">
        <v>35</v>
      </c>
      <c r="E908" t="n">
        <v>22</v>
      </c>
      <c r="F908" t="str">
        <f>=IF(E908&gt;=50,1,0)</f>
      </c>
      <c r="G908" s="11" t="str">
        <f>=1/(1+EXP(-($K$4+$K$5*D908)))</f>
      </c>
      <c r="H908" s="11" t="str">
        <f>=F908*LN(G908)+(1-F908)*LN(1-G908)</f>
      </c>
    </row>
    <row r="909">
      <c r="A909" t="n">
        <v>196291</v>
      </c>
      <c r="B909" t="s">
        <v>3523</v>
      </c>
      <c r="C909" t="s">
        <v>149</v>
      </c>
      <c r="D909" t="n">
        <v>21</v>
      </c>
      <c r="E909" t="n">
        <v>75.5</v>
      </c>
      <c r="F909" t="str">
        <f>=IF(E909&gt;=50,1,0)</f>
      </c>
      <c r="G909" s="11" t="str">
        <f>=1/(1+EXP(-($K$4+$K$5*D909)))</f>
      </c>
      <c r="H909" s="11" t="str">
        <f>=F909*LN(G909)+(1-F909)*LN(1-G909)</f>
      </c>
    </row>
    <row r="910">
      <c r="A910" t="n">
        <v>196413</v>
      </c>
      <c r="B910" t="s">
        <v>3527</v>
      </c>
      <c r="C910" t="s">
        <v>163</v>
      </c>
      <c r="D910" t="n">
        <v>16</v>
      </c>
      <c r="E910" t="n">
        <v>81.4</v>
      </c>
      <c r="F910" t="str">
        <f>=IF(E910&gt;=50,1,0)</f>
      </c>
      <c r="G910" s="11" t="str">
        <f>=1/(1+EXP(-($K$4+$K$5*D910)))</f>
      </c>
      <c r="H910" s="11" t="str">
        <f>=F910*LN(G910)+(1-F910)*LN(1-G910)</f>
      </c>
    </row>
    <row r="911">
      <c r="A911" t="n">
        <v>196431</v>
      </c>
      <c r="B911" t="s">
        <v>3528</v>
      </c>
      <c r="C911" t="s">
        <v>163</v>
      </c>
      <c r="D911" t="n">
        <v>60</v>
      </c>
      <c r="E911" t="n">
        <v>14</v>
      </c>
      <c r="F911" t="str">
        <f>=IF(E911&gt;=50,1,0)</f>
      </c>
      <c r="G911" s="11" t="str">
        <f>=1/(1+EXP(-($K$4+$K$5*D911)))</f>
      </c>
      <c r="H911" s="11" t="str">
        <f>=F911*LN(G911)+(1-F911)*LN(1-G911)</f>
      </c>
    </row>
    <row r="912">
      <c r="A912" t="n">
        <v>196592</v>
      </c>
      <c r="B912" t="s">
        <v>3534</v>
      </c>
      <c r="C912" t="s">
        <v>163</v>
      </c>
      <c r="D912" t="n">
        <v>32</v>
      </c>
      <c r="E912" t="n">
        <v>72.5</v>
      </c>
      <c r="F912" t="str">
        <f>=IF(E912&gt;=50,1,0)</f>
      </c>
      <c r="G912" s="11" t="str">
        <f>=1/(1+EXP(-($K$4+$K$5*D912)))</f>
      </c>
      <c r="H912" s="11" t="str">
        <f>=F912*LN(G912)+(1-F912)*LN(1-G912)</f>
      </c>
    </row>
    <row r="913">
      <c r="A913" t="n">
        <v>196866</v>
      </c>
      <c r="B913" t="s">
        <v>2066</v>
      </c>
      <c r="C913" t="s">
        <v>163</v>
      </c>
      <c r="D913" t="n">
        <v>13</v>
      </c>
      <c r="E913" t="n">
        <v>85.3</v>
      </c>
      <c r="F913" t="str">
        <f>=IF(E913&gt;=50,1,0)</f>
      </c>
      <c r="G913" s="11" t="str">
        <f>=1/(1+EXP(-($K$4+$K$5*D913)))</f>
      </c>
      <c r="H913" s="11" t="str">
        <f>=F913*LN(G913)+(1-F913)*LN(1-G913)</f>
      </c>
    </row>
    <row r="914">
      <c r="A914" t="n">
        <v>197018</v>
      </c>
      <c r="B914" t="s">
        <v>3540</v>
      </c>
      <c r="C914" t="s">
        <v>163</v>
      </c>
      <c r="D914" t="n">
        <v>86</v>
      </c>
      <c r="E914" t="n">
        <v>56.9</v>
      </c>
      <c r="F914" t="str">
        <f>=IF(E914&gt;=50,1,0)</f>
      </c>
      <c r="G914" s="11" t="str">
        <f>=1/(1+EXP(-($K$4+$K$5*D914)))</f>
      </c>
      <c r="H914" s="11" t="str">
        <f>=F914*LN(G914)+(1-F914)*LN(1-G914)</f>
      </c>
    </row>
    <row r="915">
      <c r="A915" t="n">
        <v>197027</v>
      </c>
      <c r="B915" t="s">
        <v>3541</v>
      </c>
      <c r="C915" t="s">
        <v>149</v>
      </c>
      <c r="D915" t="n">
        <v>7</v>
      </c>
      <c r="E915" t="n">
        <v>80.6</v>
      </c>
      <c r="F915" t="str">
        <f>=IF(E915&gt;=50,1,0)</f>
      </c>
      <c r="G915" s="11" t="str">
        <f>=1/(1+EXP(-($K$4+$K$5*D915)))</f>
      </c>
      <c r="H915" s="11" t="str">
        <f>=F915*LN(G915)+(1-F915)*LN(1-G915)</f>
      </c>
    </row>
    <row r="916">
      <c r="A916" t="n">
        <v>197045</v>
      </c>
      <c r="B916" t="s">
        <v>3545</v>
      </c>
      <c r="C916" t="s">
        <v>163</v>
      </c>
      <c r="D916" t="n">
        <v>30</v>
      </c>
      <c r="E916" t="n">
        <v>55.5</v>
      </c>
      <c r="F916" t="str">
        <f>=IF(E916&gt;=50,1,0)</f>
      </c>
      <c r="G916" s="11" t="str">
        <f>=1/(1+EXP(-($K$4+$K$5*D916)))</f>
      </c>
      <c r="H916" s="11" t="str">
        <f>=F916*LN(G916)+(1-F916)*LN(1-G916)</f>
      </c>
    </row>
    <row r="917">
      <c r="A917" t="n">
        <v>197133</v>
      </c>
      <c r="B917" t="s">
        <v>3546</v>
      </c>
      <c r="C917" t="s">
        <v>163</v>
      </c>
      <c r="D917" t="n">
        <v>21</v>
      </c>
      <c r="E917" t="n">
        <v>89.1</v>
      </c>
      <c r="F917" t="str">
        <f>=IF(E917&gt;=50,1,0)</f>
      </c>
      <c r="G917" s="11" t="str">
        <f>=1/(1+EXP(-($K$4+$K$5*D917)))</f>
      </c>
      <c r="H917" s="11" t="str">
        <f>=F917*LN(G917)+(1-F917)*LN(1-G917)</f>
      </c>
    </row>
    <row r="918">
      <c r="A918" t="n">
        <v>197142</v>
      </c>
      <c r="B918" t="s">
        <v>3547</v>
      </c>
      <c r="C918" t="s">
        <v>163</v>
      </c>
      <c r="D918" t="n">
        <v>61</v>
      </c>
      <c r="E918" t="n">
        <v>30.7</v>
      </c>
      <c r="F918" t="str">
        <f>=IF(E918&gt;=50,1,0)</f>
      </c>
      <c r="G918" s="11" t="str">
        <f>=1/(1+EXP(-($K$4+$K$5*D918)))</f>
      </c>
      <c r="H918" s="11" t="str">
        <f>=F918*LN(G918)+(1-F918)*LN(1-G918)</f>
      </c>
    </row>
    <row r="919">
      <c r="A919" t="n">
        <v>197151</v>
      </c>
      <c r="B919" t="s">
        <v>3548</v>
      </c>
      <c r="C919" t="s">
        <v>189</v>
      </c>
      <c r="D919" t="n">
        <v>15</v>
      </c>
      <c r="E919" t="n">
        <v>74.9</v>
      </c>
      <c r="F919" t="str">
        <f>=IF(E919&gt;=50,1,0)</f>
      </c>
      <c r="G919" s="11" t="str">
        <f>=1/(1+EXP(-($K$4+$K$5*D919)))</f>
      </c>
      <c r="H919" s="11" t="str">
        <f>=F919*LN(G919)+(1-F919)*LN(1-G919)</f>
      </c>
    </row>
    <row r="920">
      <c r="A920" t="n">
        <v>197197</v>
      </c>
      <c r="B920" t="s">
        <v>3549</v>
      </c>
      <c r="C920" t="s">
        <v>163</v>
      </c>
      <c r="D920" t="n">
        <v>23</v>
      </c>
      <c r="E920" t="n">
        <v>67.9</v>
      </c>
      <c r="F920" t="str">
        <f>=IF(E920&gt;=50,1,0)</f>
      </c>
      <c r="G920" s="11" t="str">
        <f>=1/(1+EXP(-($K$4+$K$5*D920)))</f>
      </c>
      <c r="H920" s="11" t="str">
        <f>=F920*LN(G920)+(1-F920)*LN(1-G920)</f>
      </c>
    </row>
    <row r="921">
      <c r="A921" t="n">
        <v>197230</v>
      </c>
      <c r="B921" t="s">
        <v>3552</v>
      </c>
      <c r="C921" t="s">
        <v>163</v>
      </c>
      <c r="D921" t="n">
        <v>47</v>
      </c>
      <c r="E921" t="n">
        <v>40.9</v>
      </c>
      <c r="F921" t="str">
        <f>=IF(E921&gt;=50,1,0)</f>
      </c>
      <c r="G921" s="11" t="str">
        <f>=1/(1+EXP(-($K$4+$K$5*D921)))</f>
      </c>
      <c r="H921" s="11" t="str">
        <f>=F921*LN(G921)+(1-F921)*LN(1-G921)</f>
      </c>
    </row>
    <row r="922">
      <c r="A922" t="n">
        <v>197285</v>
      </c>
      <c r="B922" t="s">
        <v>3553</v>
      </c>
      <c r="C922" t="s">
        <v>189</v>
      </c>
      <c r="D922" t="n">
        <v>67</v>
      </c>
      <c r="E922" t="n">
        <v>28.6</v>
      </c>
      <c r="F922" t="str">
        <f>=IF(E922&gt;=50,1,0)</f>
      </c>
      <c r="G922" s="11" t="str">
        <f>=1/(1+EXP(-($K$4+$K$5*D922)))</f>
      </c>
      <c r="H922" s="11" t="str">
        <f>=F922*LN(G922)+(1-F922)*LN(1-G922)</f>
      </c>
    </row>
    <row r="923">
      <c r="A923" t="n">
        <v>197601</v>
      </c>
      <c r="B923" t="s">
        <v>3558</v>
      </c>
      <c r="C923" t="s">
        <v>163</v>
      </c>
      <c r="D923" t="n">
        <v>79</v>
      </c>
      <c r="E923" t="n">
        <v>33.3</v>
      </c>
      <c r="F923" t="str">
        <f>=IF(E923&gt;=50,1,0)</f>
      </c>
      <c r="G923" s="11" t="str">
        <f>=1/(1+EXP(-($K$4+$K$5*D923)))</f>
      </c>
      <c r="H923" s="11" t="str">
        <f>=F923*LN(G923)+(1-F923)*LN(1-G923)</f>
      </c>
    </row>
    <row r="924">
      <c r="A924" t="n">
        <v>197674</v>
      </c>
      <c r="B924" t="s">
        <v>3560</v>
      </c>
      <c r="C924" t="s">
        <v>163</v>
      </c>
      <c r="D924" t="n">
        <v>78</v>
      </c>
      <c r="E924" t="n">
        <v>18.2</v>
      </c>
      <c r="F924" t="str">
        <f>=IF(E924&gt;=50,1,0)</f>
      </c>
      <c r="G924" s="11" t="str">
        <f>=1/(1+EXP(-($K$4+$K$5*D924)))</f>
      </c>
      <c r="H924" s="11" t="str">
        <f>=F924*LN(G924)+(1-F924)*LN(1-G924)</f>
      </c>
    </row>
    <row r="925">
      <c r="A925" t="n">
        <v>197708</v>
      </c>
      <c r="B925" t="s">
        <v>3564</v>
      </c>
      <c r="C925" t="s">
        <v>163</v>
      </c>
      <c r="D925" t="n">
        <v>14</v>
      </c>
      <c r="E925" t="n">
        <v>84.6</v>
      </c>
      <c r="F925" t="str">
        <f>=IF(E925&gt;=50,1,0)</f>
      </c>
      <c r="G925" s="11" t="str">
        <f>=1/(1+EXP(-($K$4+$K$5*D925)))</f>
      </c>
      <c r="H925" s="11" t="str">
        <f>=F925*LN(G925)+(1-F925)*LN(1-G925)</f>
      </c>
    </row>
    <row r="926">
      <c r="A926" t="n">
        <v>197735</v>
      </c>
      <c r="B926" t="s">
        <v>3565</v>
      </c>
      <c r="C926" t="s">
        <v>163</v>
      </c>
      <c r="D926" t="n">
        <v>81</v>
      </c>
      <c r="E926" t="n">
        <v>69.5</v>
      </c>
      <c r="F926" t="str">
        <f>=IF(E926&gt;=50,1,0)</f>
      </c>
      <c r="G926" s="11" t="str">
        <f>=1/(1+EXP(-($K$4+$K$5*D926)))</f>
      </c>
      <c r="H926" s="11" t="str">
        <f>=F926*LN(G926)+(1-F926)*LN(1-G926)</f>
      </c>
    </row>
    <row r="927">
      <c r="A927" t="n">
        <v>197869</v>
      </c>
      <c r="B927" t="s">
        <v>3573</v>
      </c>
      <c r="C927" t="s">
        <v>149</v>
      </c>
      <c r="D927" t="n">
        <v>26</v>
      </c>
      <c r="E927" t="n">
        <v>73.1</v>
      </c>
      <c r="F927" t="str">
        <f>=IF(E927&gt;=50,1,0)</f>
      </c>
      <c r="G927" s="11" t="str">
        <f>=1/(1+EXP(-($K$4+$K$5*D927)))</f>
      </c>
      <c r="H927" s="11" t="str">
        <f>=F927*LN(G927)+(1-F927)*LN(1-G927)</f>
      </c>
    </row>
    <row r="928">
      <c r="A928" t="n">
        <v>197911</v>
      </c>
      <c r="B928" t="s">
        <v>3577</v>
      </c>
      <c r="C928" t="s">
        <v>163</v>
      </c>
      <c r="D928" t="n">
        <v>37</v>
      </c>
      <c r="E928" t="n">
        <v>51.5</v>
      </c>
      <c r="F928" t="str">
        <f>=IF(E928&gt;=50,1,0)</f>
      </c>
      <c r="G928" s="11" t="str">
        <f>=1/(1+EXP(-($K$4+$K$5*D928)))</f>
      </c>
      <c r="H928" s="11" t="str">
        <f>=F928*LN(G928)+(1-F928)*LN(1-G928)</f>
      </c>
    </row>
    <row r="929">
      <c r="A929" t="n">
        <v>197984</v>
      </c>
      <c r="B929" t="s">
        <v>3580</v>
      </c>
      <c r="C929" t="s">
        <v>163</v>
      </c>
      <c r="D929" t="n">
        <v>25</v>
      </c>
      <c r="E929" t="n">
        <v>46.4</v>
      </c>
      <c r="F929" t="str">
        <f>=IF(E929&gt;=50,1,0)</f>
      </c>
      <c r="G929" s="11" t="str">
        <f>=1/(1+EXP(-($K$4+$K$5*D929)))</f>
      </c>
      <c r="H929" s="11" t="str">
        <f>=F929*LN(G929)+(1-F929)*LN(1-G929)</f>
      </c>
    </row>
    <row r="930">
      <c r="A930" t="n">
        <v>197993</v>
      </c>
      <c r="B930" t="s">
        <v>3581</v>
      </c>
      <c r="C930" t="s">
        <v>163</v>
      </c>
      <c r="D930" t="n">
        <v>75</v>
      </c>
      <c r="E930" t="n">
        <v>20.6</v>
      </c>
      <c r="F930" t="str">
        <f>=IF(E930&gt;=50,1,0)</f>
      </c>
      <c r="G930" s="11" t="str">
        <f>=1/(1+EXP(-($K$4+$K$5*D930)))</f>
      </c>
      <c r="H930" s="11" t="str">
        <f>=F930*LN(G930)+(1-F930)*LN(1-G930)</f>
      </c>
    </row>
    <row r="931">
      <c r="A931" t="n">
        <v>198066</v>
      </c>
      <c r="B931" t="s">
        <v>3587</v>
      </c>
      <c r="C931" t="s">
        <v>163</v>
      </c>
      <c r="D931" t="n">
        <v>38</v>
      </c>
      <c r="E931" t="n">
        <v>39</v>
      </c>
      <c r="F931" t="str">
        <f>=IF(E931&gt;=50,1,0)</f>
      </c>
      <c r="G931" s="11" t="str">
        <f>=1/(1+EXP(-($K$4+$K$5*D931)))</f>
      </c>
      <c r="H931" s="11" t="str">
        <f>=F931*LN(G931)+(1-F931)*LN(1-G931)</f>
      </c>
    </row>
    <row r="932">
      <c r="A932" t="n">
        <v>198136</v>
      </c>
      <c r="B932" t="s">
        <v>3593</v>
      </c>
      <c r="C932" t="s">
        <v>163</v>
      </c>
      <c r="D932" t="n">
        <v>33</v>
      </c>
      <c r="E932" t="n">
        <v>54.8</v>
      </c>
      <c r="F932" t="str">
        <f>=IF(E932&gt;=50,1,0)</f>
      </c>
      <c r="G932" s="11" t="str">
        <f>=1/(1+EXP(-($K$4+$K$5*D932)))</f>
      </c>
      <c r="H932" s="11" t="str">
        <f>=F932*LN(G932)+(1-F932)*LN(1-G932)</f>
      </c>
    </row>
    <row r="933">
      <c r="A933" t="n">
        <v>198215</v>
      </c>
      <c r="B933" t="s">
        <v>3598</v>
      </c>
      <c r="C933" t="s">
        <v>163</v>
      </c>
      <c r="D933" t="n">
        <v>39</v>
      </c>
      <c r="E933" t="n">
        <v>52.1</v>
      </c>
      <c r="F933" t="str">
        <f>=IF(E933&gt;=50,1,0)</f>
      </c>
      <c r="G933" s="11" t="str">
        <f>=1/(1+EXP(-($K$4+$K$5*D933)))</f>
      </c>
      <c r="H933" s="11" t="str">
        <f>=F933*LN(G933)+(1-F933)*LN(1-G933)</f>
      </c>
    </row>
    <row r="934">
      <c r="A934" t="n">
        <v>198303</v>
      </c>
      <c r="B934" t="s">
        <v>3604</v>
      </c>
      <c r="C934" t="s">
        <v>163</v>
      </c>
      <c r="D934" t="n">
        <v>61</v>
      </c>
      <c r="E934" t="n">
        <v>28.5</v>
      </c>
      <c r="F934" t="str">
        <f>=IF(E934&gt;=50,1,0)</f>
      </c>
      <c r="G934" s="11" t="str">
        <f>=1/(1+EXP(-($K$4+$K$5*D934)))</f>
      </c>
      <c r="H934" s="11" t="str">
        <f>=F934*LN(G934)+(1-F934)*LN(1-G934)</f>
      </c>
    </row>
    <row r="935">
      <c r="A935" t="n">
        <v>198385</v>
      </c>
      <c r="B935" t="s">
        <v>3612</v>
      </c>
      <c r="C935" t="s">
        <v>163</v>
      </c>
      <c r="D935" t="n">
        <v>17</v>
      </c>
      <c r="E935" t="n">
        <v>91.9</v>
      </c>
      <c r="F935" t="str">
        <f>=IF(E935&gt;=50,1,0)</f>
      </c>
      <c r="G935" s="11" t="str">
        <f>=1/(1+EXP(-($K$4+$K$5*D935)))</f>
      </c>
      <c r="H935" s="11" t="str">
        <f>=F935*LN(G935)+(1-F935)*LN(1-G935)</f>
      </c>
    </row>
    <row r="936">
      <c r="A936" t="n">
        <v>198419</v>
      </c>
      <c r="B936" t="s">
        <v>3614</v>
      </c>
      <c r="C936" t="s">
        <v>163</v>
      </c>
      <c r="D936" t="n">
        <v>13</v>
      </c>
      <c r="E936" t="n">
        <v>95.8</v>
      </c>
      <c r="F936" t="str">
        <f>=IF(E936&gt;=50,1,0)</f>
      </c>
      <c r="G936" s="11" t="str">
        <f>=1/(1+EXP(-($K$4+$K$5*D936)))</f>
      </c>
      <c r="H936" s="11" t="str">
        <f>=F936*LN(G936)+(1-F936)*LN(1-G936)</f>
      </c>
    </row>
    <row r="937">
      <c r="A937" t="n">
        <v>198464</v>
      </c>
      <c r="B937" t="s">
        <v>3616</v>
      </c>
      <c r="C937" t="s">
        <v>149</v>
      </c>
      <c r="D937" t="n">
        <v>31</v>
      </c>
      <c r="E937" t="n">
        <v>62.1</v>
      </c>
      <c r="F937" t="str">
        <f>=IF(E937&gt;=50,1,0)</f>
      </c>
      <c r="G937" s="11" t="str">
        <f>=1/(1+EXP(-($K$4+$K$5*D937)))</f>
      </c>
      <c r="H937" s="11" t="str">
        <f>=F937*LN(G937)+(1-F937)*LN(1-G937)</f>
      </c>
    </row>
    <row r="938">
      <c r="A938" t="n">
        <v>198507</v>
      </c>
      <c r="B938" t="s">
        <v>3619</v>
      </c>
      <c r="C938" t="s">
        <v>149</v>
      </c>
      <c r="D938" t="n">
        <v>53</v>
      </c>
      <c r="E938" t="n">
        <v>48.1</v>
      </c>
      <c r="F938" t="str">
        <f>=IF(E938&gt;=50,1,0)</f>
      </c>
      <c r="G938" s="11" t="str">
        <f>=1/(1+EXP(-($K$4+$K$5*D938)))</f>
      </c>
      <c r="H938" s="11" t="str">
        <f>=F938*LN(G938)+(1-F938)*LN(1-G938)</f>
      </c>
    </row>
    <row r="939">
      <c r="A939" t="n">
        <v>198516</v>
      </c>
      <c r="B939" t="s">
        <v>3620</v>
      </c>
      <c r="C939" t="s">
        <v>163</v>
      </c>
      <c r="D939" t="n">
        <v>9</v>
      </c>
      <c r="E939" t="n">
        <v>83</v>
      </c>
      <c r="F939" t="str">
        <f>=IF(E939&gt;=50,1,0)</f>
      </c>
      <c r="G939" s="11" t="str">
        <f>=1/(1+EXP(-($K$4+$K$5*D939)))</f>
      </c>
      <c r="H939" s="11" t="str">
        <f>=F939*LN(G939)+(1-F939)*LN(1-G939)</f>
      </c>
    </row>
    <row r="940">
      <c r="A940" t="n">
        <v>198543</v>
      </c>
      <c r="B940" t="s">
        <v>3623</v>
      </c>
      <c r="C940" t="s">
        <v>149</v>
      </c>
      <c r="D940" t="n">
        <v>53</v>
      </c>
      <c r="E940" t="n">
        <v>35.2</v>
      </c>
      <c r="F940" t="str">
        <f>=IF(E940&gt;=50,1,0)</f>
      </c>
      <c r="G940" s="11" t="str">
        <f>=1/(1+EXP(-($K$4+$K$5*D940)))</f>
      </c>
      <c r="H940" s="11" t="str">
        <f>=F940*LN(G940)+(1-F940)*LN(1-G940)</f>
      </c>
    </row>
    <row r="941">
      <c r="A941" t="n">
        <v>198561</v>
      </c>
      <c r="B941" t="s">
        <v>3626</v>
      </c>
      <c r="C941" t="s">
        <v>163</v>
      </c>
      <c r="D941" t="n">
        <v>27</v>
      </c>
      <c r="E941" t="n">
        <v>59.5</v>
      </c>
      <c r="F941" t="str">
        <f>=IF(E941&gt;=50,1,0)</f>
      </c>
      <c r="G941" s="11" t="str">
        <f>=1/(1+EXP(-($K$4+$K$5*D941)))</f>
      </c>
      <c r="H941" s="11" t="str">
        <f>=F941*LN(G941)+(1-F941)*LN(1-G941)</f>
      </c>
    </row>
    <row r="942">
      <c r="A942" t="n">
        <v>198598</v>
      </c>
      <c r="B942" t="s">
        <v>3630</v>
      </c>
      <c r="C942" t="s">
        <v>163</v>
      </c>
      <c r="D942" t="n">
        <v>45</v>
      </c>
      <c r="E942" t="n">
        <v>40.8</v>
      </c>
      <c r="F942" t="str">
        <f>=IF(E942&gt;=50,1,0)</f>
      </c>
      <c r="G942" s="11" t="str">
        <f>=1/(1+EXP(-($K$4+$K$5*D942)))</f>
      </c>
      <c r="H942" s="11" t="str">
        <f>=F942*LN(G942)+(1-F942)*LN(1-G942)</f>
      </c>
    </row>
    <row r="943">
      <c r="A943" t="n">
        <v>198613</v>
      </c>
      <c r="B943" t="s">
        <v>3631</v>
      </c>
      <c r="C943" t="s">
        <v>163</v>
      </c>
      <c r="D943" t="n">
        <v>44</v>
      </c>
      <c r="E943" t="n">
        <v>47.7</v>
      </c>
      <c r="F943" t="str">
        <f>=IF(E943&gt;=50,1,0)</f>
      </c>
      <c r="G943" s="11" t="str">
        <f>=1/(1+EXP(-($K$4+$K$5*D943)))</f>
      </c>
      <c r="H943" s="11" t="str">
        <f>=F943*LN(G943)+(1-F943)*LN(1-G943)</f>
      </c>
    </row>
    <row r="944">
      <c r="A944" t="n">
        <v>198695</v>
      </c>
      <c r="B944" t="s">
        <v>3639</v>
      </c>
      <c r="C944" t="s">
        <v>163</v>
      </c>
      <c r="D944" t="n">
        <v>11</v>
      </c>
      <c r="E944" t="n">
        <v>69.4</v>
      </c>
      <c r="F944" t="str">
        <f>=IF(E944&gt;=50,1,0)</f>
      </c>
      <c r="G944" s="11" t="str">
        <f>=1/(1+EXP(-($K$4+$K$5*D944)))</f>
      </c>
      <c r="H944" s="11" t="str">
        <f>=F944*LN(G944)+(1-F944)*LN(1-G944)</f>
      </c>
    </row>
    <row r="945">
      <c r="A945" t="n">
        <v>198756</v>
      </c>
      <c r="B945" t="s">
        <v>3645</v>
      </c>
      <c r="C945" t="s">
        <v>163</v>
      </c>
      <c r="D945" t="n">
        <v>68</v>
      </c>
      <c r="E945" t="n">
        <v>34.1</v>
      </c>
      <c r="F945" t="str">
        <f>=IF(E945&gt;=50,1,0)</f>
      </c>
      <c r="G945" s="11" t="str">
        <f>=1/(1+EXP(-($K$4+$K$5*D945)))</f>
      </c>
      <c r="H945" s="11" t="str">
        <f>=F945*LN(G945)+(1-F945)*LN(1-G945)</f>
      </c>
    </row>
    <row r="946">
      <c r="A946" t="n">
        <v>198808</v>
      </c>
      <c r="B946" t="s">
        <v>3648</v>
      </c>
      <c r="C946" t="s">
        <v>163</v>
      </c>
      <c r="D946" t="n">
        <v>37</v>
      </c>
      <c r="E946" t="n">
        <v>44.2</v>
      </c>
      <c r="F946" t="str">
        <f>=IF(E946&gt;=50,1,0)</f>
      </c>
      <c r="G946" s="11" t="str">
        <f>=1/(1+EXP(-($K$4+$K$5*D946)))</f>
      </c>
      <c r="H946" s="11" t="str">
        <f>=F946*LN(G946)+(1-F946)*LN(1-G946)</f>
      </c>
    </row>
    <row r="947">
      <c r="A947" t="n">
        <v>198835</v>
      </c>
      <c r="B947" t="s">
        <v>3652</v>
      </c>
      <c r="C947" t="s">
        <v>163</v>
      </c>
      <c r="D947" t="n">
        <v>40</v>
      </c>
      <c r="E947" t="n">
        <v>51</v>
      </c>
      <c r="F947" t="str">
        <f>=IF(E947&gt;=50,1,0)</f>
      </c>
      <c r="G947" s="11" t="str">
        <f>=1/(1+EXP(-($K$4+$K$5*D947)))</f>
      </c>
      <c r="H947" s="11" t="str">
        <f>=F947*LN(G947)+(1-F947)*LN(1-G947)</f>
      </c>
    </row>
    <row r="948">
      <c r="A948" t="n">
        <v>198862</v>
      </c>
      <c r="B948" t="s">
        <v>3654</v>
      </c>
      <c r="C948" t="s">
        <v>163</v>
      </c>
      <c r="D948" t="n">
        <v>84</v>
      </c>
      <c r="E948" t="n">
        <v>23.8</v>
      </c>
      <c r="F948" t="str">
        <f>=IF(E948&gt;=50,1,0)</f>
      </c>
      <c r="G948" s="11" t="str">
        <f>=1/(1+EXP(-($K$4+$K$5*D948)))</f>
      </c>
      <c r="H948" s="11" t="str">
        <f>=F948*LN(G948)+(1-F948)*LN(1-G948)</f>
      </c>
    </row>
    <row r="949">
      <c r="A949" t="n">
        <v>198899</v>
      </c>
      <c r="B949" t="s">
        <v>3657</v>
      </c>
      <c r="C949" t="s">
        <v>163</v>
      </c>
      <c r="D949" t="n">
        <v>42</v>
      </c>
      <c r="E949" t="n">
        <v>41.9</v>
      </c>
      <c r="F949" t="str">
        <f>=IF(E949&gt;=50,1,0)</f>
      </c>
      <c r="G949" s="11" t="str">
        <f>=1/(1+EXP(-($K$4+$K$5*D949)))</f>
      </c>
      <c r="H949" s="11" t="str">
        <f>=F949*LN(G949)+(1-F949)*LN(1-G949)</f>
      </c>
    </row>
    <row r="950">
      <c r="A950" t="n">
        <v>198950</v>
      </c>
      <c r="B950" t="s">
        <v>3664</v>
      </c>
      <c r="C950" t="s">
        <v>163</v>
      </c>
      <c r="D950" t="n">
        <v>33</v>
      </c>
      <c r="E950" t="n">
        <v>65</v>
      </c>
      <c r="F950" t="str">
        <f>=IF(E950&gt;=50,1,0)</f>
      </c>
      <c r="G950" s="11" t="str">
        <f>=1/(1+EXP(-($K$4+$K$5*D950)))</f>
      </c>
      <c r="H950" s="11" t="str">
        <f>=F950*LN(G950)+(1-F950)*LN(1-G950)</f>
      </c>
    </row>
    <row r="951">
      <c r="A951" t="n">
        <v>198969</v>
      </c>
      <c r="B951" t="s">
        <v>3666</v>
      </c>
      <c r="C951" t="s">
        <v>163</v>
      </c>
      <c r="D951" t="n">
        <v>39</v>
      </c>
      <c r="E951" t="n">
        <v>39.5</v>
      </c>
      <c r="F951" t="str">
        <f>=IF(E951&gt;=50,1,0)</f>
      </c>
      <c r="G951" s="11" t="str">
        <f>=1/(1+EXP(-($K$4+$K$5*D951)))</f>
      </c>
      <c r="H951" s="11" t="str">
        <f>=F951*LN(G951)+(1-F951)*LN(1-G951)</f>
      </c>
    </row>
    <row r="952">
      <c r="A952" t="n">
        <v>198978</v>
      </c>
      <c r="B952" t="s">
        <v>3667</v>
      </c>
      <c r="C952" t="s">
        <v>189</v>
      </c>
      <c r="D952" t="n">
        <v>65</v>
      </c>
      <c r="E952" t="n">
        <v>5.2</v>
      </c>
      <c r="F952" t="str">
        <f>=IF(E952&gt;=50,1,0)</f>
      </c>
      <c r="G952" s="11" t="str">
        <f>=1/(1+EXP(-($K$4+$K$5*D952)))</f>
      </c>
      <c r="H952" s="11" t="str">
        <f>=F952*LN(G952)+(1-F952)*LN(1-G952)</f>
      </c>
    </row>
    <row r="953">
      <c r="A953" t="n">
        <v>199032</v>
      </c>
      <c r="B953" t="s">
        <v>3672</v>
      </c>
      <c r="C953" t="s">
        <v>163</v>
      </c>
      <c r="D953" t="n">
        <v>40</v>
      </c>
      <c r="E953" t="n">
        <v>41.3</v>
      </c>
      <c r="F953" t="str">
        <f>=IF(E953&gt;=50,1,0)</f>
      </c>
      <c r="G953" s="11" t="str">
        <f>=1/(1+EXP(-($K$4+$K$5*D953)))</f>
      </c>
      <c r="H953" s="11" t="str">
        <f>=F953*LN(G953)+(1-F953)*LN(1-G953)</f>
      </c>
    </row>
    <row r="954">
      <c r="A954" t="n">
        <v>199069</v>
      </c>
      <c r="B954" t="s">
        <v>3674</v>
      </c>
      <c r="C954" t="s">
        <v>163</v>
      </c>
      <c r="D954" t="n">
        <v>47</v>
      </c>
      <c r="E954" t="n">
        <v>45.8</v>
      </c>
      <c r="F954" t="str">
        <f>=IF(E954&gt;=50,1,0)</f>
      </c>
      <c r="G954" s="11" t="str">
        <f>=1/(1+EXP(-($K$4+$K$5*D954)))</f>
      </c>
      <c r="H954" s="11" t="str">
        <f>=F954*LN(G954)+(1-F954)*LN(1-G954)</f>
      </c>
    </row>
    <row r="955">
      <c r="A955" t="n">
        <v>199102</v>
      </c>
      <c r="B955" t="s">
        <v>3679</v>
      </c>
      <c r="C955" t="s">
        <v>149</v>
      </c>
      <c r="D955" t="n">
        <v>51</v>
      </c>
      <c r="E955" t="n">
        <v>55.3</v>
      </c>
      <c r="F955" t="str">
        <f>=IF(E955&gt;=50,1,0)</f>
      </c>
      <c r="G955" s="11" t="str">
        <f>=1/(1+EXP(-($K$4+$K$5*D955)))</f>
      </c>
      <c r="H955" s="11" t="str">
        <f>=F955*LN(G955)+(1-F955)*LN(1-G955)</f>
      </c>
    </row>
    <row r="956">
      <c r="A956" t="n">
        <v>199111</v>
      </c>
      <c r="B956" t="s">
        <v>3680</v>
      </c>
      <c r="C956" t="s">
        <v>149</v>
      </c>
      <c r="D956" t="n">
        <v>31</v>
      </c>
      <c r="E956" t="n">
        <v>55</v>
      </c>
      <c r="F956" t="str">
        <f>=IF(E956&gt;=50,1,0)</f>
      </c>
      <c r="G956" s="11" t="str">
        <f>=1/(1+EXP(-($K$4+$K$5*D956)))</f>
      </c>
      <c r="H956" s="11" t="str">
        <f>=F956*LN(G956)+(1-F956)*LN(1-G956)</f>
      </c>
    </row>
    <row r="957">
      <c r="A957" t="n">
        <v>199120</v>
      </c>
      <c r="B957" t="s">
        <v>3681</v>
      </c>
      <c r="C957" t="s">
        <v>149</v>
      </c>
      <c r="D957" t="n">
        <v>20</v>
      </c>
      <c r="E957" t="n">
        <v>92.1</v>
      </c>
      <c r="F957" t="str">
        <f>=IF(E957&gt;=50,1,0)</f>
      </c>
      <c r="G957" s="11" t="str">
        <f>=1/(1+EXP(-($K$4+$K$5*D957)))</f>
      </c>
      <c r="H957" s="11" t="str">
        <f>=F957*LN(G957)+(1-F957)*LN(1-G957)</f>
      </c>
    </row>
    <row r="958">
      <c r="A958" t="n">
        <v>199139</v>
      </c>
      <c r="B958" t="s">
        <v>3683</v>
      </c>
      <c r="C958" t="s">
        <v>149</v>
      </c>
      <c r="D958" t="n">
        <v>34</v>
      </c>
      <c r="E958" t="n">
        <v>67.7</v>
      </c>
      <c r="F958" t="str">
        <f>=IF(E958&gt;=50,1,0)</f>
      </c>
      <c r="G958" s="11" t="str">
        <f>=1/(1+EXP(-($K$4+$K$5*D958)))</f>
      </c>
      <c r="H958" s="11" t="str">
        <f>=F958*LN(G958)+(1-F958)*LN(1-G958)</f>
      </c>
    </row>
    <row r="959">
      <c r="A959" t="n">
        <v>199148</v>
      </c>
      <c r="B959" t="s">
        <v>3684</v>
      </c>
      <c r="C959" t="s">
        <v>149</v>
      </c>
      <c r="D959" t="n">
        <v>47</v>
      </c>
      <c r="E959" t="n">
        <v>57.9</v>
      </c>
      <c r="F959" t="str">
        <f>=IF(E959&gt;=50,1,0)</f>
      </c>
      <c r="G959" s="11" t="str">
        <f>=1/(1+EXP(-($K$4+$K$5*D959)))</f>
      </c>
      <c r="H959" s="11" t="str">
        <f>=F959*LN(G959)+(1-F959)*LN(1-G959)</f>
      </c>
    </row>
    <row r="960">
      <c r="A960" t="n">
        <v>199157</v>
      </c>
      <c r="B960" t="s">
        <v>3685</v>
      </c>
      <c r="C960" t="s">
        <v>149</v>
      </c>
      <c r="D960" t="n">
        <v>57</v>
      </c>
      <c r="E960" t="n">
        <v>46</v>
      </c>
      <c r="F960" t="str">
        <f>=IF(E960&gt;=50,1,0)</f>
      </c>
      <c r="G960" s="11" t="str">
        <f>=1/(1+EXP(-($K$4+$K$5*D960)))</f>
      </c>
      <c r="H960" s="11" t="str">
        <f>=F960*LN(G960)+(1-F960)*LN(1-G960)</f>
      </c>
    </row>
    <row r="961">
      <c r="A961" t="n">
        <v>199184</v>
      </c>
      <c r="B961" t="s">
        <v>3686</v>
      </c>
      <c r="C961" t="s">
        <v>149</v>
      </c>
      <c r="D961" t="n">
        <v>25</v>
      </c>
      <c r="E961" t="n">
        <v>79.7</v>
      </c>
      <c r="F961" t="str">
        <f>=IF(E961&gt;=50,1,0)</f>
      </c>
      <c r="G961" s="11" t="str">
        <f>=1/(1+EXP(-($K$4+$K$5*D961)))</f>
      </c>
      <c r="H961" s="11" t="str">
        <f>=F961*LN(G961)+(1-F961)*LN(1-G961)</f>
      </c>
    </row>
    <row r="962">
      <c r="A962" t="n">
        <v>199193</v>
      </c>
      <c r="B962" t="s">
        <v>3688</v>
      </c>
      <c r="C962" t="s">
        <v>149</v>
      </c>
      <c r="D962" t="n">
        <v>19</v>
      </c>
      <c r="E962" t="n">
        <v>85.3</v>
      </c>
      <c r="F962" t="str">
        <f>=IF(E962&gt;=50,1,0)</f>
      </c>
      <c r="G962" s="11" t="str">
        <f>=1/(1+EXP(-($K$4+$K$5*D962)))</f>
      </c>
      <c r="H962" s="11" t="str">
        <f>=F962*LN(G962)+(1-F962)*LN(1-G962)</f>
      </c>
    </row>
    <row r="963">
      <c r="A963" t="n">
        <v>199209</v>
      </c>
      <c r="B963" t="s">
        <v>3689</v>
      </c>
      <c r="C963" t="s">
        <v>163</v>
      </c>
      <c r="D963" t="n">
        <v>47</v>
      </c>
      <c r="E963" t="n">
        <v>39.2</v>
      </c>
      <c r="F963" t="str">
        <f>=IF(E963&gt;=50,1,0)</f>
      </c>
      <c r="G963" s="11" t="str">
        <f>=1/(1+EXP(-($K$4+$K$5*D963)))</f>
      </c>
      <c r="H963" s="11" t="str">
        <f>=F963*LN(G963)+(1-F963)*LN(1-G963)</f>
      </c>
    </row>
    <row r="964">
      <c r="A964" t="n">
        <v>199218</v>
      </c>
      <c r="B964" t="s">
        <v>3690</v>
      </c>
      <c r="C964" t="s">
        <v>149</v>
      </c>
      <c r="D964" t="n">
        <v>24</v>
      </c>
      <c r="E964" t="n">
        <v>70.7</v>
      </c>
      <c r="F964" t="str">
        <f>=IF(E964&gt;=50,1,0)</f>
      </c>
      <c r="G964" s="11" t="str">
        <f>=1/(1+EXP(-($K$4+$K$5*D964)))</f>
      </c>
      <c r="H964" s="11" t="str">
        <f>=F964*LN(G964)+(1-F964)*LN(1-G964)</f>
      </c>
    </row>
    <row r="965">
      <c r="A965" t="n">
        <v>199272</v>
      </c>
      <c r="B965" t="s">
        <v>3693</v>
      </c>
      <c r="C965" t="s">
        <v>163</v>
      </c>
      <c r="D965" t="n">
        <v>35</v>
      </c>
      <c r="E965" t="n">
        <v>44.3</v>
      </c>
      <c r="F965" t="str">
        <f>=IF(E965&gt;=50,1,0)</f>
      </c>
      <c r="G965" s="11" t="str">
        <f>=1/(1+EXP(-($K$4+$K$5*D965)))</f>
      </c>
      <c r="H965" s="11" t="str">
        <f>=F965*LN(G965)+(1-F965)*LN(1-G965)</f>
      </c>
    </row>
    <row r="966">
      <c r="A966" t="n">
        <v>199281</v>
      </c>
      <c r="B966" t="s">
        <v>3694</v>
      </c>
      <c r="C966" t="s">
        <v>149</v>
      </c>
      <c r="D966" t="n">
        <v>48</v>
      </c>
      <c r="E966" t="n">
        <v>44.5</v>
      </c>
      <c r="F966" t="str">
        <f>=IF(E966&gt;=50,1,0)</f>
      </c>
      <c r="G966" s="11" t="str">
        <f>=1/(1+EXP(-($K$4+$K$5*D966)))</f>
      </c>
      <c r="H966" s="11" t="str">
        <f>=F966*LN(G966)+(1-F966)*LN(1-G966)</f>
      </c>
    </row>
    <row r="967">
      <c r="A967" t="n">
        <v>199306</v>
      </c>
      <c r="B967" t="s">
        <v>3696</v>
      </c>
      <c r="C967" t="s">
        <v>163</v>
      </c>
      <c r="D967" t="n">
        <v>56</v>
      </c>
      <c r="E967" t="n">
        <v>42.6</v>
      </c>
      <c r="F967" t="str">
        <f>=IF(E967&gt;=50,1,0)</f>
      </c>
      <c r="G967" s="11" t="str">
        <f>=1/(1+EXP(-($K$4+$K$5*D967)))</f>
      </c>
      <c r="H967" s="11" t="str">
        <f>=F967*LN(G967)+(1-F967)*LN(1-G967)</f>
      </c>
    </row>
    <row r="968">
      <c r="A968" t="n">
        <v>199412</v>
      </c>
      <c r="B968" t="s">
        <v>3702</v>
      </c>
      <c r="C968" t="s">
        <v>163</v>
      </c>
      <c r="D968" t="n">
        <v>22</v>
      </c>
      <c r="E968" t="n">
        <v>65.9</v>
      </c>
      <c r="F968" t="str">
        <f>=IF(E968&gt;=50,1,0)</f>
      </c>
      <c r="G968" s="11" t="str">
        <f>=1/(1+EXP(-($K$4+$K$5*D968)))</f>
      </c>
      <c r="H968" s="11" t="str">
        <f>=F968*LN(G968)+(1-F968)*LN(1-G968)</f>
      </c>
    </row>
    <row r="969">
      <c r="A969" t="n">
        <v>199458</v>
      </c>
      <c r="B969" t="s">
        <v>3707</v>
      </c>
      <c r="C969" t="s">
        <v>163</v>
      </c>
      <c r="D969" t="n">
        <v>47</v>
      </c>
      <c r="E969" t="n">
        <v>42.9</v>
      </c>
      <c r="F969" t="str">
        <f>=IF(E969&gt;=50,1,0)</f>
      </c>
      <c r="G969" s="11" t="str">
        <f>=1/(1+EXP(-($K$4+$K$5*D969)))</f>
      </c>
      <c r="H969" s="11" t="str">
        <f>=F969*LN(G969)+(1-F969)*LN(1-G969)</f>
      </c>
    </row>
    <row r="970">
      <c r="A970" t="n">
        <v>199582</v>
      </c>
      <c r="B970" t="s">
        <v>3715</v>
      </c>
      <c r="C970" t="s">
        <v>163</v>
      </c>
      <c r="D970" t="n">
        <v>52</v>
      </c>
      <c r="E970" t="n">
        <v>19.9</v>
      </c>
      <c r="F970" t="str">
        <f>=IF(E970&gt;=50,1,0)</f>
      </c>
      <c r="G970" s="11" t="str">
        <f>=1/(1+EXP(-($K$4+$K$5*D970)))</f>
      </c>
      <c r="H970" s="11" t="str">
        <f>=F970*LN(G970)+(1-F970)*LN(1-G970)</f>
      </c>
    </row>
    <row r="971">
      <c r="A971" t="n">
        <v>199607</v>
      </c>
      <c r="B971" t="s">
        <v>3716</v>
      </c>
      <c r="C971" t="s">
        <v>163</v>
      </c>
      <c r="D971" t="n">
        <v>49</v>
      </c>
      <c r="E971" t="n">
        <v>56.2</v>
      </c>
      <c r="F971" t="str">
        <f>=IF(E971&gt;=50,1,0)</f>
      </c>
      <c r="G971" s="11" t="str">
        <f>=1/(1+EXP(-($K$4+$K$5*D971)))</f>
      </c>
      <c r="H971" s="11" t="str">
        <f>=F971*LN(G971)+(1-F971)*LN(1-G971)</f>
      </c>
    </row>
    <row r="972">
      <c r="A972" t="n">
        <v>199643</v>
      </c>
      <c r="B972" t="s">
        <v>3720</v>
      </c>
      <c r="C972" t="s">
        <v>163</v>
      </c>
      <c r="D972" t="n">
        <v>65</v>
      </c>
      <c r="E972" t="n">
        <v>20.2</v>
      </c>
      <c r="F972" t="str">
        <f>=IF(E972&gt;=50,1,0)</f>
      </c>
      <c r="G972" s="11" t="str">
        <f>=1/(1+EXP(-($K$4+$K$5*D972)))</f>
      </c>
      <c r="H972" s="11" t="str">
        <f>=F972*LN(G972)+(1-F972)*LN(1-G972)</f>
      </c>
    </row>
    <row r="973">
      <c r="A973" t="n">
        <v>199698</v>
      </c>
      <c r="B973" t="s">
        <v>3722</v>
      </c>
      <c r="C973" t="s">
        <v>163</v>
      </c>
      <c r="D973" t="n">
        <v>48</v>
      </c>
      <c r="E973" t="n">
        <v>25.5</v>
      </c>
      <c r="F973" t="str">
        <f>=IF(E973&gt;=50,1,0)</f>
      </c>
      <c r="G973" s="11" t="str">
        <f>=1/(1+EXP(-($K$4+$K$5*D973)))</f>
      </c>
      <c r="H973" s="11" t="str">
        <f>=F973*LN(G973)+(1-F973)*LN(1-G973)</f>
      </c>
    </row>
    <row r="974">
      <c r="A974" t="n">
        <v>199759</v>
      </c>
      <c r="B974" t="s">
        <v>3728</v>
      </c>
      <c r="C974" t="s">
        <v>163</v>
      </c>
      <c r="D974" t="n">
        <v>18</v>
      </c>
      <c r="E974" t="n">
        <v>47.3</v>
      </c>
      <c r="F974" t="str">
        <f>=IF(E974&gt;=50,1,0)</f>
      </c>
      <c r="G974" s="11" t="str">
        <f>=1/(1+EXP(-($K$4+$K$5*D974)))</f>
      </c>
      <c r="H974" s="11" t="str">
        <f>=F974*LN(G974)+(1-F974)*LN(1-G974)</f>
      </c>
    </row>
    <row r="975">
      <c r="A975" t="n">
        <v>199847</v>
      </c>
      <c r="B975" t="s">
        <v>3737</v>
      </c>
      <c r="C975" t="s">
        <v>163</v>
      </c>
      <c r="D975" t="n">
        <v>9</v>
      </c>
      <c r="E975" t="n">
        <v>90.9</v>
      </c>
      <c r="F975" t="str">
        <f>=IF(E975&gt;=50,1,0)</f>
      </c>
      <c r="G975" s="11" t="str">
        <f>=1/(1+EXP(-($K$4+$K$5*D975)))</f>
      </c>
      <c r="H975" s="11" t="str">
        <f>=F975*LN(G975)+(1-F975)*LN(1-G975)</f>
      </c>
    </row>
    <row r="976">
      <c r="A976" t="n">
        <v>199865</v>
      </c>
      <c r="B976" t="s">
        <v>3739</v>
      </c>
      <c r="C976" t="s">
        <v>163</v>
      </c>
      <c r="D976" t="n">
        <v>37</v>
      </c>
      <c r="E976" t="n">
        <v>43.2</v>
      </c>
      <c r="F976" t="str">
        <f>=IF(E976&gt;=50,1,0)</f>
      </c>
      <c r="G976" s="11" t="str">
        <f>=1/(1+EXP(-($K$4+$K$5*D976)))</f>
      </c>
      <c r="H976" s="11" t="str">
        <f>=F976*LN(G976)+(1-F976)*LN(1-G976)</f>
      </c>
    </row>
    <row r="977">
      <c r="A977" t="n">
        <v>199962</v>
      </c>
      <c r="B977" t="s">
        <v>3749</v>
      </c>
      <c r="C977" t="s">
        <v>163</v>
      </c>
      <c r="D977" t="n">
        <v>41</v>
      </c>
      <c r="E977" t="n">
        <v>46.8</v>
      </c>
      <c r="F977" t="str">
        <f>=IF(E977&gt;=50,1,0)</f>
      </c>
      <c r="G977" s="11" t="str">
        <f>=1/(1+EXP(-($K$4+$K$5*D977)))</f>
      </c>
      <c r="H977" s="11" t="str">
        <f>=F977*LN(G977)+(1-F977)*LN(1-G977)</f>
      </c>
    </row>
    <row r="978">
      <c r="A978" t="n">
        <v>199999</v>
      </c>
      <c r="B978" t="s">
        <v>3753</v>
      </c>
      <c r="C978" t="s">
        <v>149</v>
      </c>
      <c r="D978" t="n">
        <v>61</v>
      </c>
      <c r="E978" t="n">
        <v>48.6</v>
      </c>
      <c r="F978" t="str">
        <f>=IF(E978&gt;=50,1,0)</f>
      </c>
      <c r="G978" s="11" t="str">
        <f>=1/(1+EXP(-($K$4+$K$5*D978)))</f>
      </c>
      <c r="H978" s="11" t="str">
        <f>=F978*LN(G978)+(1-F978)*LN(1-G978)</f>
      </c>
    </row>
    <row r="979">
      <c r="A979" t="n">
        <v>200004</v>
      </c>
      <c r="B979" t="s">
        <v>3754</v>
      </c>
      <c r="C979" t="s">
        <v>149</v>
      </c>
      <c r="D979" t="n">
        <v>33</v>
      </c>
      <c r="E979" t="n">
        <v>59.1</v>
      </c>
      <c r="F979" t="str">
        <f>=IF(E979&gt;=50,1,0)</f>
      </c>
      <c r="G979" s="11" t="str">
        <f>=1/(1+EXP(-($K$4+$K$5*D979)))</f>
      </c>
      <c r="H979" s="11" t="str">
        <f>=F979*LN(G979)+(1-F979)*LN(1-G979)</f>
      </c>
    </row>
    <row r="980">
      <c r="A980" t="n">
        <v>200059</v>
      </c>
      <c r="B980" t="s">
        <v>3761</v>
      </c>
      <c r="C980" t="s">
        <v>149</v>
      </c>
      <c r="D980" t="n">
        <v>22</v>
      </c>
      <c r="E980" t="n">
        <v>39.9</v>
      </c>
      <c r="F980" t="str">
        <f>=IF(E980&gt;=50,1,0)</f>
      </c>
      <c r="G980" s="11" t="str">
        <f>=1/(1+EXP(-($K$4+$K$5*D980)))</f>
      </c>
      <c r="H980" s="11" t="str">
        <f>=F980*LN(G980)+(1-F980)*LN(1-G980)</f>
      </c>
    </row>
    <row r="981">
      <c r="A981" t="n">
        <v>200156</v>
      </c>
      <c r="B981" t="s">
        <v>3767</v>
      </c>
      <c r="C981" t="s">
        <v>163</v>
      </c>
      <c r="D981" t="n">
        <v>26</v>
      </c>
      <c r="E981" t="n">
        <v>44</v>
      </c>
      <c r="F981" t="str">
        <f>=IF(E981&gt;=50,1,0)</f>
      </c>
      <c r="G981" s="11" t="str">
        <f>=1/(1+EXP(-($K$4+$K$5*D981)))</f>
      </c>
      <c r="H981" s="11" t="str">
        <f>=F981*LN(G981)+(1-F981)*LN(1-G981)</f>
      </c>
    </row>
    <row r="982">
      <c r="A982" t="n">
        <v>200217</v>
      </c>
      <c r="B982" t="s">
        <v>3772</v>
      </c>
      <c r="C982" t="s">
        <v>163</v>
      </c>
      <c r="D982" t="n">
        <v>18</v>
      </c>
      <c r="E982" t="n">
        <v>68.2</v>
      </c>
      <c r="F982" t="str">
        <f>=IF(E982&gt;=50,1,0)</f>
      </c>
      <c r="G982" s="11" t="str">
        <f>=1/(1+EXP(-($K$4+$K$5*D982)))</f>
      </c>
      <c r="H982" s="11" t="str">
        <f>=F982*LN(G982)+(1-F982)*LN(1-G982)</f>
      </c>
    </row>
    <row r="983">
      <c r="A983" t="n">
        <v>200226</v>
      </c>
      <c r="B983" t="s">
        <v>3773</v>
      </c>
      <c r="C983" t="s">
        <v>149</v>
      </c>
      <c r="D983" t="n">
        <v>24</v>
      </c>
      <c r="E983" t="n">
        <v>42.1</v>
      </c>
      <c r="F983" t="str">
        <f>=IF(E983&gt;=50,1,0)</f>
      </c>
      <c r="G983" s="11" t="str">
        <f>=1/(1+EXP(-($K$4+$K$5*D983)))</f>
      </c>
      <c r="H983" s="11" t="str">
        <f>=F983*LN(G983)+(1-F983)*LN(1-G983)</f>
      </c>
    </row>
    <row r="984">
      <c r="A984" t="n">
        <v>200253</v>
      </c>
      <c r="B984" t="s">
        <v>3775</v>
      </c>
      <c r="C984" t="s">
        <v>149</v>
      </c>
      <c r="D984" t="n">
        <v>24</v>
      </c>
      <c r="E984" t="n">
        <v>47.8</v>
      </c>
      <c r="F984" t="str">
        <f>=IF(E984&gt;=50,1,0)</f>
      </c>
      <c r="G984" s="11" t="str">
        <f>=1/(1+EXP(-($K$4+$K$5*D984)))</f>
      </c>
      <c r="H984" s="11" t="str">
        <f>=F984*LN(G984)+(1-F984)*LN(1-G984)</f>
      </c>
    </row>
    <row r="985">
      <c r="A985" t="n">
        <v>200280</v>
      </c>
      <c r="B985" t="s">
        <v>3777</v>
      </c>
      <c r="C985" t="s">
        <v>149</v>
      </c>
      <c r="D985" t="n">
        <v>16</v>
      </c>
      <c r="E985" t="n">
        <v>63.3</v>
      </c>
      <c r="F985" t="str">
        <f>=IF(E985&gt;=50,1,0)</f>
      </c>
      <c r="G985" s="11" t="str">
        <f>=1/(1+EXP(-($K$4+$K$5*D985)))</f>
      </c>
      <c r="H985" s="11" t="str">
        <f>=F985*LN(G985)+(1-F985)*LN(1-G985)</f>
      </c>
    </row>
    <row r="986">
      <c r="A986" t="n">
        <v>200332</v>
      </c>
      <c r="B986" t="s">
        <v>3782</v>
      </c>
      <c r="C986" t="s">
        <v>149</v>
      </c>
      <c r="D986" t="n">
        <v>19</v>
      </c>
      <c r="E986" t="n">
        <v>63.7</v>
      </c>
      <c r="F986" t="str">
        <f>=IF(E986&gt;=50,1,0)</f>
      </c>
      <c r="G986" s="11" t="str">
        <f>=1/(1+EXP(-($K$4+$K$5*D986)))</f>
      </c>
      <c r="H986" s="11" t="str">
        <f>=F986*LN(G986)+(1-F986)*LN(1-G986)</f>
      </c>
    </row>
    <row r="987">
      <c r="A987" t="n">
        <v>200484</v>
      </c>
      <c r="B987" t="s">
        <v>3787</v>
      </c>
      <c r="C987" t="s">
        <v>163</v>
      </c>
      <c r="D987" t="n">
        <v>50</v>
      </c>
      <c r="E987" t="n">
        <v>42.9</v>
      </c>
      <c r="F987" t="str">
        <f>=IF(E987&gt;=50,1,0)</f>
      </c>
      <c r="G987" s="11" t="str">
        <f>=1/(1+EXP(-($K$4+$K$5*D987)))</f>
      </c>
      <c r="H987" s="11" t="str">
        <f>=F987*LN(G987)+(1-F987)*LN(1-G987)</f>
      </c>
    </row>
    <row r="988">
      <c r="A988" t="n">
        <v>200572</v>
      </c>
      <c r="B988" t="s">
        <v>3792</v>
      </c>
      <c r="C988" t="s">
        <v>149</v>
      </c>
      <c r="D988" t="n">
        <v>17</v>
      </c>
      <c r="E988" t="n">
        <v>48.1</v>
      </c>
      <c r="F988" t="str">
        <f>=IF(E988&gt;=50,1,0)</f>
      </c>
      <c r="G988" s="11" t="str">
        <f>=1/(1+EXP(-($K$4+$K$5*D988)))</f>
      </c>
      <c r="H988" s="11" t="str">
        <f>=F988*LN(G988)+(1-F988)*LN(1-G988)</f>
      </c>
    </row>
    <row r="989">
      <c r="A989" t="n">
        <v>200800</v>
      </c>
      <c r="B989" t="s">
        <v>3800</v>
      </c>
      <c r="C989" t="s">
        <v>149</v>
      </c>
      <c r="D989" t="n">
        <v>29</v>
      </c>
      <c r="E989" t="n">
        <v>52.6</v>
      </c>
      <c r="F989" t="str">
        <f>=IF(E989&gt;=50,1,0)</f>
      </c>
      <c r="G989" s="11" t="str">
        <f>=1/(1+EXP(-($K$4+$K$5*D989)))</f>
      </c>
      <c r="H989" s="11" t="str">
        <f>=F989*LN(G989)+(1-F989)*LN(1-G989)</f>
      </c>
    </row>
    <row r="990">
      <c r="A990" t="n">
        <v>201104</v>
      </c>
      <c r="B990" t="s">
        <v>3809</v>
      </c>
      <c r="C990" t="s">
        <v>163</v>
      </c>
      <c r="D990" t="n">
        <v>28</v>
      </c>
      <c r="E990" t="n">
        <v>60.6</v>
      </c>
      <c r="F990" t="str">
        <f>=IF(E990&gt;=50,1,0)</f>
      </c>
      <c r="G990" s="11" t="str">
        <f>=1/(1+EXP(-($K$4+$K$5*D990)))</f>
      </c>
      <c r="H990" s="11" t="str">
        <f>=F990*LN(G990)+(1-F990)*LN(1-G990)</f>
      </c>
    </row>
    <row r="991">
      <c r="A991" t="n">
        <v>201195</v>
      </c>
      <c r="B991" t="s">
        <v>3816</v>
      </c>
      <c r="C991" t="s">
        <v>163</v>
      </c>
      <c r="D991" t="n">
        <v>28</v>
      </c>
      <c r="E991" t="n">
        <v>68.6</v>
      </c>
      <c r="F991" t="str">
        <f>=IF(E991&gt;=50,1,0)</f>
      </c>
      <c r="G991" s="11" t="str">
        <f>=1/(1+EXP(-($K$4+$K$5*D991)))</f>
      </c>
      <c r="H991" s="11" t="str">
        <f>=F991*LN(G991)+(1-F991)*LN(1-G991)</f>
      </c>
    </row>
    <row r="992">
      <c r="A992" t="n">
        <v>201371</v>
      </c>
      <c r="B992" t="s">
        <v>3819</v>
      </c>
      <c r="C992" t="s">
        <v>163</v>
      </c>
      <c r="D992" t="n">
        <v>37</v>
      </c>
      <c r="E992" t="n">
        <v>49.5</v>
      </c>
      <c r="F992" t="str">
        <f>=IF(E992&gt;=50,1,0)</f>
      </c>
      <c r="G992" s="11" t="str">
        <f>=1/(1+EXP(-($K$4+$K$5*D992)))</f>
      </c>
      <c r="H992" s="11" t="str">
        <f>=F992*LN(G992)+(1-F992)*LN(1-G992)</f>
      </c>
    </row>
    <row r="993">
      <c r="A993" t="n">
        <v>201441</v>
      </c>
      <c r="B993" t="s">
        <v>3823</v>
      </c>
      <c r="C993" t="s">
        <v>149</v>
      </c>
      <c r="D993" t="n">
        <v>23</v>
      </c>
      <c r="E993" t="n">
        <v>62.3</v>
      </c>
      <c r="F993" t="str">
        <f>=IF(E993&gt;=50,1,0)</f>
      </c>
      <c r="G993" s="11" t="str">
        <f>=1/(1+EXP(-($K$4+$K$5*D993)))</f>
      </c>
      <c r="H993" s="11" t="str">
        <f>=F993*LN(G993)+(1-F993)*LN(1-G993)</f>
      </c>
    </row>
    <row r="994">
      <c r="A994" t="n">
        <v>201548</v>
      </c>
      <c r="B994" t="s">
        <v>3830</v>
      </c>
      <c r="C994" t="s">
        <v>163</v>
      </c>
      <c r="D994" t="n">
        <v>31</v>
      </c>
      <c r="E994" t="n">
        <v>65.5</v>
      </c>
      <c r="F994" t="str">
        <f>=IF(E994&gt;=50,1,0)</f>
      </c>
      <c r="G994" s="11" t="str">
        <f>=1/(1+EXP(-($K$4+$K$5*D994)))</f>
      </c>
      <c r="H994" s="11" t="str">
        <f>=F994*LN(G994)+(1-F994)*LN(1-G994)</f>
      </c>
    </row>
    <row r="995">
      <c r="A995" t="n">
        <v>201645</v>
      </c>
      <c r="B995" t="s">
        <v>3831</v>
      </c>
      <c r="C995" t="s">
        <v>163</v>
      </c>
      <c r="D995" t="n">
        <v>17</v>
      </c>
      <c r="E995" t="n">
        <v>87</v>
      </c>
      <c r="F995" t="str">
        <f>=IF(E995&gt;=50,1,0)</f>
      </c>
      <c r="G995" s="11" t="str">
        <f>=1/(1+EXP(-($K$4+$K$5*D995)))</f>
      </c>
      <c r="H995" s="11" t="str">
        <f>=F995*LN(G995)+(1-F995)*LN(1-G995)</f>
      </c>
    </row>
    <row r="996">
      <c r="A996" t="n">
        <v>201654</v>
      </c>
      <c r="B996" t="s">
        <v>3832</v>
      </c>
      <c r="C996" t="s">
        <v>163</v>
      </c>
      <c r="D996" t="n">
        <v>15</v>
      </c>
      <c r="E996" t="n">
        <v>74.3</v>
      </c>
      <c r="F996" t="str">
        <f>=IF(E996&gt;=50,1,0)</f>
      </c>
      <c r="G996" s="11" t="str">
        <f>=1/(1+EXP(-($K$4+$K$5*D996)))</f>
      </c>
      <c r="H996" s="11" t="str">
        <f>=F996*LN(G996)+(1-F996)*LN(1-G996)</f>
      </c>
    </row>
    <row r="997">
      <c r="A997" t="n">
        <v>201690</v>
      </c>
      <c r="B997" t="s">
        <v>3836</v>
      </c>
      <c r="C997" t="s">
        <v>149</v>
      </c>
      <c r="D997" t="n">
        <v>42</v>
      </c>
      <c r="E997" t="n">
        <v>25.6</v>
      </c>
      <c r="F997" t="str">
        <f>=IF(E997&gt;=50,1,0)</f>
      </c>
      <c r="G997" s="11" t="str">
        <f>=1/(1+EXP(-($K$4+$K$5*D997)))</f>
      </c>
      <c r="H997" s="11" t="str">
        <f>=F997*LN(G997)+(1-F997)*LN(1-G997)</f>
      </c>
    </row>
    <row r="998">
      <c r="A998" t="n">
        <v>201821</v>
      </c>
      <c r="B998" t="s">
        <v>3842</v>
      </c>
      <c r="C998" t="s">
        <v>163</v>
      </c>
      <c r="D998" t="n">
        <v>34</v>
      </c>
      <c r="E998" t="n">
        <v>58.7</v>
      </c>
      <c r="F998" t="str">
        <f>=IF(E998&gt;=50,1,0)</f>
      </c>
      <c r="G998" s="11" t="str">
        <f>=1/(1+EXP(-($K$4+$K$5*D998)))</f>
      </c>
      <c r="H998" s="11" t="str">
        <f>=F998*LN(G998)+(1-F998)*LN(1-G998)</f>
      </c>
    </row>
    <row r="999">
      <c r="A999" t="n">
        <v>201885</v>
      </c>
      <c r="B999" t="s">
        <v>3844</v>
      </c>
      <c r="C999" t="s">
        <v>149</v>
      </c>
      <c r="D999" t="n">
        <v>18</v>
      </c>
      <c r="E999" t="n">
        <v>71.2</v>
      </c>
      <c r="F999" t="str">
        <f>=IF(E999&gt;=50,1,0)</f>
      </c>
      <c r="G999" s="11" t="str">
        <f>=1/(1+EXP(-($K$4+$K$5*D999)))</f>
      </c>
      <c r="H999" s="11" t="str">
        <f>=F999*LN(G999)+(1-F999)*LN(1-G999)</f>
      </c>
    </row>
    <row r="1000">
      <c r="A1000" t="n">
        <v>201964</v>
      </c>
      <c r="B1000" t="s">
        <v>3849</v>
      </c>
      <c r="C1000" t="s">
        <v>163</v>
      </c>
      <c r="D1000" t="n">
        <v>34</v>
      </c>
      <c r="E1000" t="n">
        <v>47.5</v>
      </c>
      <c r="F1000" t="str">
        <f>=IF(E1000&gt;=50,1,0)</f>
      </c>
      <c r="G1000" s="11" t="str">
        <f>=1/(1+EXP(-($K$4+$K$5*D1000)))</f>
      </c>
      <c r="H1000" s="11" t="str">
        <f>=F1000*LN(G1000)+(1-F1000)*LN(1-G1000)</f>
      </c>
    </row>
    <row r="1001">
      <c r="A1001" t="n">
        <v>202046</v>
      </c>
      <c r="B1001" t="s">
        <v>3852</v>
      </c>
      <c r="C1001" t="s">
        <v>163</v>
      </c>
      <c r="D1001" t="n">
        <v>38</v>
      </c>
      <c r="E1001" t="n">
        <v>67.5</v>
      </c>
      <c r="F1001" t="str">
        <f>=IF(E1001&gt;=50,1,0)</f>
      </c>
      <c r="G1001" s="11" t="str">
        <f>=1/(1+EXP(-($K$4+$K$5*D1001)))</f>
      </c>
      <c r="H1001" s="11" t="str">
        <f>=F1001*LN(G1001)+(1-F1001)*LN(1-G1001)</f>
      </c>
    </row>
    <row r="1002">
      <c r="A1002" t="n">
        <v>202073</v>
      </c>
      <c r="B1002" t="s">
        <v>3853</v>
      </c>
      <c r="C1002" t="s">
        <v>163</v>
      </c>
      <c r="D1002" t="n">
        <v>15</v>
      </c>
      <c r="E1002" t="n">
        <v>69.8</v>
      </c>
      <c r="F1002" t="str">
        <f>=IF(E1002&gt;=50,1,0)</f>
      </c>
      <c r="G1002" s="11" t="str">
        <f>=1/(1+EXP(-($K$4+$K$5*D1002)))</f>
      </c>
      <c r="H1002" s="11" t="str">
        <f>=F1002*LN(G1002)+(1-F1002)*LN(1-G1002)</f>
      </c>
    </row>
    <row r="1003">
      <c r="A1003" t="n">
        <v>202134</v>
      </c>
      <c r="B1003" t="s">
        <v>3854</v>
      </c>
      <c r="C1003" t="s">
        <v>149</v>
      </c>
      <c r="D1003" t="n">
        <v>39</v>
      </c>
      <c r="E1003" t="n">
        <v>48.9</v>
      </c>
      <c r="F1003" t="str">
        <f>=IF(E1003&gt;=50,1,0)</f>
      </c>
      <c r="G1003" s="11" t="str">
        <f>=1/(1+EXP(-($K$4+$K$5*D1003)))</f>
      </c>
      <c r="H1003" s="11" t="str">
        <f>=F1003*LN(G1003)+(1-F1003)*LN(1-G1003)</f>
      </c>
    </row>
    <row r="1004">
      <c r="A1004" t="n">
        <v>202170</v>
      </c>
      <c r="B1004" t="s">
        <v>3857</v>
      </c>
      <c r="C1004" t="s">
        <v>163</v>
      </c>
      <c r="D1004" t="n">
        <v>40</v>
      </c>
      <c r="E1004" t="n">
        <v>61.3</v>
      </c>
      <c r="F1004" t="str">
        <f>=IF(E1004&gt;=50,1,0)</f>
      </c>
      <c r="G1004" s="11" t="str">
        <f>=1/(1+EXP(-($K$4+$K$5*D1004)))</f>
      </c>
      <c r="H1004" s="11" t="str">
        <f>=F1004*LN(G1004)+(1-F1004)*LN(1-G1004)</f>
      </c>
    </row>
    <row r="1005">
      <c r="A1005" t="n">
        <v>202480</v>
      </c>
      <c r="B1005" t="s">
        <v>3863</v>
      </c>
      <c r="C1005" t="s">
        <v>163</v>
      </c>
      <c r="D1005" t="n">
        <v>16</v>
      </c>
      <c r="E1005" t="n">
        <v>81.5</v>
      </c>
      <c r="F1005" t="str">
        <f>=IF(E1005&gt;=50,1,0)</f>
      </c>
      <c r="G1005" s="11" t="str">
        <f>=1/(1+EXP(-($K$4+$K$5*D1005)))</f>
      </c>
      <c r="H1005" s="11" t="str">
        <f>=F1005*LN(G1005)+(1-F1005)*LN(1-G1005)</f>
      </c>
    </row>
    <row r="1006">
      <c r="A1006" t="n">
        <v>202514</v>
      </c>
      <c r="B1006" t="s">
        <v>3865</v>
      </c>
      <c r="C1006" t="s">
        <v>163</v>
      </c>
      <c r="D1006" t="n">
        <v>48</v>
      </c>
      <c r="E1006" t="n">
        <v>36.7</v>
      </c>
      <c r="F1006" t="str">
        <f>=IF(E1006&gt;=50,1,0)</f>
      </c>
      <c r="G1006" s="11" t="str">
        <f>=1/(1+EXP(-($K$4+$K$5*D1006)))</f>
      </c>
      <c r="H1006" s="11" t="str">
        <f>=F1006*LN(G1006)+(1-F1006)*LN(1-G1006)</f>
      </c>
    </row>
    <row r="1007">
      <c r="A1007" t="n">
        <v>202523</v>
      </c>
      <c r="B1007" t="s">
        <v>3867</v>
      </c>
      <c r="C1007" t="s">
        <v>163</v>
      </c>
      <c r="D1007" t="n">
        <v>13</v>
      </c>
      <c r="E1007" t="n">
        <v>80.1</v>
      </c>
      <c r="F1007" t="str">
        <f>=IF(E1007&gt;=50,1,0)</f>
      </c>
      <c r="G1007" s="11" t="str">
        <f>=1/(1+EXP(-($K$4+$K$5*D1007)))</f>
      </c>
      <c r="H1007" s="11" t="str">
        <f>=F1007*LN(G1007)+(1-F1007)*LN(1-G1007)</f>
      </c>
    </row>
    <row r="1008">
      <c r="A1008" t="n">
        <v>202763</v>
      </c>
      <c r="B1008" t="s">
        <v>3873</v>
      </c>
      <c r="C1008" t="s">
        <v>163</v>
      </c>
      <c r="D1008" t="n">
        <v>14</v>
      </c>
      <c r="E1008" t="n">
        <v>61.6</v>
      </c>
      <c r="F1008" t="str">
        <f>=IF(E1008&gt;=50,1,0)</f>
      </c>
      <c r="G1008" s="11" t="str">
        <f>=1/(1+EXP(-($K$4+$K$5*D1008)))</f>
      </c>
      <c r="H1008" s="11" t="str">
        <f>=F1008*LN(G1008)+(1-F1008)*LN(1-G1008)</f>
      </c>
    </row>
    <row r="1009">
      <c r="A1009" t="n">
        <v>202806</v>
      </c>
      <c r="B1009" t="s">
        <v>3875</v>
      </c>
      <c r="C1009" t="s">
        <v>163</v>
      </c>
      <c r="D1009" t="n">
        <v>33</v>
      </c>
      <c r="E1009" t="n">
        <v>31</v>
      </c>
      <c r="F1009" t="str">
        <f>=IF(E1009&gt;=50,1,0)</f>
      </c>
      <c r="G1009" s="11" t="str">
        <f>=1/(1+EXP(-($K$4+$K$5*D1009)))</f>
      </c>
      <c r="H1009" s="11" t="str">
        <f>=F1009*LN(G1009)+(1-F1009)*LN(1-G1009)</f>
      </c>
    </row>
    <row r="1010">
      <c r="A1010" t="n">
        <v>203085</v>
      </c>
      <c r="B1010" t="s">
        <v>3883</v>
      </c>
      <c r="C1010" t="s">
        <v>163</v>
      </c>
      <c r="D1010" t="n">
        <v>29</v>
      </c>
      <c r="E1010" t="n">
        <v>49.8</v>
      </c>
      <c r="F1010" t="str">
        <f>=IF(E1010&gt;=50,1,0)</f>
      </c>
      <c r="G1010" s="11" t="str">
        <f>=1/(1+EXP(-($K$4+$K$5*D1010)))</f>
      </c>
      <c r="H1010" s="11" t="str">
        <f>=F1010*LN(G1010)+(1-F1010)*LN(1-G1010)</f>
      </c>
    </row>
    <row r="1011">
      <c r="A1011" t="n">
        <v>203128</v>
      </c>
      <c r="B1011" t="s">
        <v>3885</v>
      </c>
      <c r="C1011" t="s">
        <v>163</v>
      </c>
      <c r="D1011" t="n">
        <v>32</v>
      </c>
      <c r="E1011" t="n">
        <v>59.1</v>
      </c>
      <c r="F1011" t="str">
        <f>=IF(E1011&gt;=50,1,0)</f>
      </c>
      <c r="G1011" s="11" t="str">
        <f>=1/(1+EXP(-($K$4+$K$5*D1011)))</f>
      </c>
      <c r="H1011" s="11" t="str">
        <f>=F1011*LN(G1011)+(1-F1011)*LN(1-G1011)</f>
      </c>
    </row>
    <row r="1012">
      <c r="A1012" t="n">
        <v>203368</v>
      </c>
      <c r="B1012" t="s">
        <v>3894</v>
      </c>
      <c r="C1012" t="s">
        <v>163</v>
      </c>
      <c r="D1012" t="n">
        <v>20</v>
      </c>
      <c r="E1012" t="n">
        <v>76.5</v>
      </c>
      <c r="F1012" t="str">
        <f>=IF(E1012&gt;=50,1,0)</f>
      </c>
      <c r="G1012" s="11" t="str">
        <f>=1/(1+EXP(-($K$4+$K$5*D1012)))</f>
      </c>
      <c r="H1012" s="11" t="str">
        <f>=F1012*LN(G1012)+(1-F1012)*LN(1-G1012)</f>
      </c>
    </row>
    <row r="1013">
      <c r="A1013" t="n">
        <v>203465</v>
      </c>
      <c r="B1013" t="s">
        <v>3903</v>
      </c>
      <c r="C1013" t="s">
        <v>149</v>
      </c>
      <c r="D1013" t="n">
        <v>29</v>
      </c>
      <c r="E1013" t="n">
        <v>1.7</v>
      </c>
      <c r="F1013" t="str">
        <f>=IF(E1013&gt;=50,1,0)</f>
      </c>
      <c r="G1013" s="11" t="str">
        <f>=1/(1+EXP(-($K$4+$K$5*D1013)))</f>
      </c>
      <c r="H1013" s="11" t="str">
        <f>=F1013*LN(G1013)+(1-F1013)*LN(1-G1013)</f>
      </c>
    </row>
    <row r="1014">
      <c r="A1014" t="n">
        <v>203474</v>
      </c>
      <c r="B1014" t="s">
        <v>3905</v>
      </c>
      <c r="C1014" t="s">
        <v>149</v>
      </c>
      <c r="D1014" t="n">
        <v>37</v>
      </c>
      <c r="E1014" t="n">
        <v>0.6</v>
      </c>
      <c r="F1014" t="str">
        <f>=IF(E1014&gt;=50,1,0)</f>
      </c>
      <c r="G1014" s="11" t="str">
        <f>=1/(1+EXP(-($K$4+$K$5*D1014)))</f>
      </c>
      <c r="H1014" s="11" t="str">
        <f>=F1014*LN(G1014)+(1-F1014)*LN(1-G1014)</f>
      </c>
    </row>
    <row r="1015">
      <c r="A1015" t="n">
        <v>203483</v>
      </c>
      <c r="B1015" t="s">
        <v>3906</v>
      </c>
      <c r="C1015" t="s">
        <v>149</v>
      </c>
      <c r="D1015" t="n">
        <v>31</v>
      </c>
      <c r="E1015" t="n">
        <v>5.5</v>
      </c>
      <c r="F1015" t="str">
        <f>=IF(E1015&gt;=50,1,0)</f>
      </c>
      <c r="G1015" s="11" t="str">
        <f>=1/(1+EXP(-($K$4+$K$5*D1015)))</f>
      </c>
      <c r="H1015" s="11" t="str">
        <f>=F1015*LN(G1015)+(1-F1015)*LN(1-G1015)</f>
      </c>
    </row>
    <row r="1016">
      <c r="A1016" t="n">
        <v>203492</v>
      </c>
      <c r="B1016" t="s">
        <v>3908</v>
      </c>
      <c r="C1016" t="s">
        <v>149</v>
      </c>
      <c r="D1016" t="n">
        <v>31</v>
      </c>
      <c r="E1016" t="n">
        <v>1.8</v>
      </c>
      <c r="F1016" t="str">
        <f>=IF(E1016&gt;=50,1,0)</f>
      </c>
      <c r="G1016" s="11" t="str">
        <f>=1/(1+EXP(-($K$4+$K$5*D1016)))</f>
      </c>
      <c r="H1016" s="11" t="str">
        <f>=F1016*LN(G1016)+(1-F1016)*LN(1-G1016)</f>
      </c>
    </row>
    <row r="1017">
      <c r="A1017" t="n">
        <v>203517</v>
      </c>
      <c r="B1017" t="s">
        <v>3909</v>
      </c>
      <c r="C1017" t="s">
        <v>149</v>
      </c>
      <c r="D1017" t="n">
        <v>27</v>
      </c>
      <c r="E1017" t="n">
        <v>65.5</v>
      </c>
      <c r="F1017" t="str">
        <f>=IF(E1017&gt;=50,1,0)</f>
      </c>
      <c r="G1017" s="11" t="str">
        <f>=1/(1+EXP(-($K$4+$K$5*D1017)))</f>
      </c>
      <c r="H1017" s="11" t="str">
        <f>=F1017*LN(G1017)+(1-F1017)*LN(1-G1017)</f>
      </c>
    </row>
    <row r="1018">
      <c r="A1018" t="n">
        <v>203526</v>
      </c>
      <c r="B1018" t="s">
        <v>3911</v>
      </c>
      <c r="C1018" t="s">
        <v>149</v>
      </c>
      <c r="D1018" t="n">
        <v>27</v>
      </c>
      <c r="E1018" t="n">
        <v>0.5</v>
      </c>
      <c r="F1018" t="str">
        <f>=IF(E1018&gt;=50,1,0)</f>
      </c>
      <c r="G1018" s="11" t="str">
        <f>=1/(1+EXP(-($K$4+$K$5*D1018)))</f>
      </c>
      <c r="H1018" s="11" t="str">
        <f>=F1018*LN(G1018)+(1-F1018)*LN(1-G1018)</f>
      </c>
    </row>
    <row r="1019">
      <c r="A1019" t="n">
        <v>203535</v>
      </c>
      <c r="B1019" t="s">
        <v>3913</v>
      </c>
      <c r="C1019" t="s">
        <v>163</v>
      </c>
      <c r="D1019" t="n">
        <v>10</v>
      </c>
      <c r="E1019" t="n">
        <v>86.8</v>
      </c>
      <c r="F1019" t="str">
        <f>=IF(E1019&gt;=50,1,0)</f>
      </c>
      <c r="G1019" s="11" t="str">
        <f>=1/(1+EXP(-($K$4+$K$5*D1019)))</f>
      </c>
      <c r="H1019" s="11" t="str">
        <f>=F1019*LN(G1019)+(1-F1019)*LN(1-G1019)</f>
      </c>
    </row>
    <row r="1020">
      <c r="A1020" t="n">
        <v>203544</v>
      </c>
      <c r="B1020" t="s">
        <v>3915</v>
      </c>
      <c r="C1020" t="s">
        <v>163</v>
      </c>
      <c r="D1020" t="n">
        <v>24</v>
      </c>
      <c r="E1020" t="n">
        <v>60</v>
      </c>
      <c r="F1020" t="str">
        <f>=IF(E1020&gt;=50,1,0)</f>
      </c>
      <c r="G1020" s="11" t="str">
        <f>=1/(1+EXP(-($K$4+$K$5*D1020)))</f>
      </c>
      <c r="H1020" s="11" t="str">
        <f>=F1020*LN(G1020)+(1-F1020)*LN(1-G1020)</f>
      </c>
    </row>
    <row r="1021">
      <c r="A1021" t="n">
        <v>203580</v>
      </c>
      <c r="B1021" t="s">
        <v>3917</v>
      </c>
      <c r="C1021" t="s">
        <v>163</v>
      </c>
      <c r="D1021" t="n">
        <v>29</v>
      </c>
      <c r="E1021" t="n">
        <v>41.9</v>
      </c>
      <c r="F1021" t="str">
        <f>=IF(E1021&gt;=50,1,0)</f>
      </c>
      <c r="G1021" s="11" t="str">
        <f>=1/(1+EXP(-($K$4+$K$5*D1021)))</f>
      </c>
      <c r="H1021" s="11" t="str">
        <f>=F1021*LN(G1021)+(1-F1021)*LN(1-G1021)</f>
      </c>
    </row>
    <row r="1022">
      <c r="A1022" t="n">
        <v>203757</v>
      </c>
      <c r="B1022" t="s">
        <v>3930</v>
      </c>
      <c r="C1022" t="s">
        <v>163</v>
      </c>
      <c r="D1022" t="n">
        <v>27</v>
      </c>
      <c r="E1022" t="n">
        <v>38.1</v>
      </c>
      <c r="F1022" t="str">
        <f>=IF(E1022&gt;=50,1,0)</f>
      </c>
      <c r="G1022" s="11" t="str">
        <f>=1/(1+EXP(-($K$4+$K$5*D1022)))</f>
      </c>
      <c r="H1022" s="11" t="str">
        <f>=F1022*LN(G1022)+(1-F1022)*LN(1-G1022)</f>
      </c>
    </row>
    <row r="1023">
      <c r="A1023" t="n">
        <v>203775</v>
      </c>
      <c r="B1023" t="s">
        <v>3932</v>
      </c>
      <c r="C1023" t="s">
        <v>163</v>
      </c>
      <c r="D1023" t="n">
        <v>31</v>
      </c>
      <c r="E1023" t="n">
        <v>51.3</v>
      </c>
      <c r="F1023" t="str">
        <f>=IF(E1023&gt;=50,1,0)</f>
      </c>
      <c r="G1023" s="11" t="str">
        <f>=1/(1+EXP(-($K$4+$K$5*D1023)))</f>
      </c>
      <c r="H1023" s="11" t="str">
        <f>=F1023*LN(G1023)+(1-F1023)*LN(1-G1023)</f>
      </c>
    </row>
    <row r="1024">
      <c r="A1024" t="n">
        <v>203845</v>
      </c>
      <c r="B1024" t="s">
        <v>3933</v>
      </c>
      <c r="C1024" t="s">
        <v>163</v>
      </c>
      <c r="D1024" t="n">
        <v>27</v>
      </c>
      <c r="E1024" t="n">
        <v>58.1</v>
      </c>
      <c r="F1024" t="str">
        <f>=IF(E1024&gt;=50,1,0)</f>
      </c>
      <c r="G1024" s="11" t="str">
        <f>=1/(1+EXP(-($K$4+$K$5*D1024)))</f>
      </c>
      <c r="H1024" s="11" t="str">
        <f>=F1024*LN(G1024)+(1-F1024)*LN(1-G1024)</f>
      </c>
    </row>
    <row r="1025">
      <c r="A1025" t="n">
        <v>204006</v>
      </c>
      <c r="B1025" t="s">
        <v>3940</v>
      </c>
      <c r="C1025" t="s">
        <v>149</v>
      </c>
      <c r="D1025" t="n">
        <v>30</v>
      </c>
      <c r="E1025" t="n">
        <v>19.7</v>
      </c>
      <c r="F1025" t="str">
        <f>=IF(E1025&gt;=50,1,0)</f>
      </c>
      <c r="G1025" s="11" t="str">
        <f>=1/(1+EXP(-($K$4+$K$5*D1025)))</f>
      </c>
      <c r="H1025" s="11" t="str">
        <f>=F1025*LN(G1025)+(1-F1025)*LN(1-G1025)</f>
      </c>
    </row>
    <row r="1026">
      <c r="A1026" t="n">
        <v>204015</v>
      </c>
      <c r="B1026" t="s">
        <v>3941</v>
      </c>
      <c r="C1026" t="s">
        <v>149</v>
      </c>
      <c r="D1026" t="n">
        <v>23</v>
      </c>
      <c r="E1026" t="n">
        <v>22.1</v>
      </c>
      <c r="F1026" t="str">
        <f>=IF(E1026&gt;=50,1,0)</f>
      </c>
      <c r="G1026" s="11" t="str">
        <f>=1/(1+EXP(-($K$4+$K$5*D1026)))</f>
      </c>
      <c r="H1026" s="11" t="str">
        <f>=F1026*LN(G1026)+(1-F1026)*LN(1-G1026)</f>
      </c>
    </row>
    <row r="1027">
      <c r="A1027" t="n">
        <v>204024</v>
      </c>
      <c r="B1027" t="s">
        <v>3942</v>
      </c>
      <c r="C1027" t="s">
        <v>149</v>
      </c>
      <c r="D1027" t="n">
        <v>11</v>
      </c>
      <c r="E1027" t="n">
        <v>81.8</v>
      </c>
      <c r="F1027" t="str">
        <f>=IF(E1027&gt;=50,1,0)</f>
      </c>
      <c r="G1027" s="11" t="str">
        <f>=1/(1+EXP(-($K$4+$K$5*D1027)))</f>
      </c>
      <c r="H1027" s="11" t="str">
        <f>=F1027*LN(G1027)+(1-F1027)*LN(1-G1027)</f>
      </c>
    </row>
    <row r="1028">
      <c r="A1028" t="n">
        <v>204176</v>
      </c>
      <c r="B1028" t="s">
        <v>3947</v>
      </c>
      <c r="C1028" t="s">
        <v>163</v>
      </c>
      <c r="D1028" t="n">
        <v>30</v>
      </c>
      <c r="E1028" t="n">
        <v>70.9</v>
      </c>
      <c r="F1028" t="str">
        <f>=IF(E1028&gt;=50,1,0)</f>
      </c>
      <c r="G1028" s="11" t="str">
        <f>=1/(1+EXP(-($K$4+$K$5*D1028)))</f>
      </c>
      <c r="H1028" s="11" t="str">
        <f>=F1028*LN(G1028)+(1-F1028)*LN(1-G1028)</f>
      </c>
    </row>
    <row r="1029">
      <c r="A1029" t="n">
        <v>204185</v>
      </c>
      <c r="B1029" t="s">
        <v>3948</v>
      </c>
      <c r="C1029" t="s">
        <v>163</v>
      </c>
      <c r="D1029" t="n">
        <v>29</v>
      </c>
      <c r="E1029" t="n">
        <v>64.9</v>
      </c>
      <c r="F1029" t="str">
        <f>=IF(E1029&gt;=50,1,0)</f>
      </c>
      <c r="G1029" s="11" t="str">
        <f>=1/(1+EXP(-($K$4+$K$5*D1029)))</f>
      </c>
      <c r="H1029" s="11" t="str">
        <f>=F1029*LN(G1029)+(1-F1029)*LN(1-G1029)</f>
      </c>
    </row>
    <row r="1030">
      <c r="A1030" t="n">
        <v>204194</v>
      </c>
      <c r="B1030" t="s">
        <v>3950</v>
      </c>
      <c r="C1030" t="s">
        <v>163</v>
      </c>
      <c r="D1030" t="n">
        <v>29</v>
      </c>
      <c r="E1030" t="n">
        <v>63.6</v>
      </c>
      <c r="F1030" t="str">
        <f>=IF(E1030&gt;=50,1,0)</f>
      </c>
      <c r="G1030" s="11" t="str">
        <f>=1/(1+EXP(-($K$4+$K$5*D1030)))</f>
      </c>
      <c r="H1030" s="11" t="str">
        <f>=F1030*LN(G1030)+(1-F1030)*LN(1-G1030)</f>
      </c>
    </row>
    <row r="1031">
      <c r="A1031" t="n">
        <v>204200</v>
      </c>
      <c r="B1031" t="s">
        <v>3951</v>
      </c>
      <c r="C1031" t="s">
        <v>163</v>
      </c>
      <c r="D1031" t="n">
        <v>27</v>
      </c>
      <c r="E1031" t="n">
        <v>54.7</v>
      </c>
      <c r="F1031" t="str">
        <f>=IF(E1031&gt;=50,1,0)</f>
      </c>
      <c r="G1031" s="11" t="str">
        <f>=1/(1+EXP(-($K$4+$K$5*D1031)))</f>
      </c>
      <c r="H1031" s="11" t="str">
        <f>=F1031*LN(G1031)+(1-F1031)*LN(1-G1031)</f>
      </c>
    </row>
    <row r="1032">
      <c r="A1032" t="n">
        <v>204264</v>
      </c>
      <c r="B1032" t="s">
        <v>3954</v>
      </c>
      <c r="C1032" t="s">
        <v>163</v>
      </c>
      <c r="D1032" t="n">
        <v>41</v>
      </c>
      <c r="E1032" t="n">
        <v>52.7</v>
      </c>
      <c r="F1032" t="str">
        <f>=IF(E1032&gt;=50,1,0)</f>
      </c>
      <c r="G1032" s="11" t="str">
        <f>=1/(1+EXP(-($K$4+$K$5*D1032)))</f>
      </c>
      <c r="H1032" s="11" t="str">
        <f>=F1032*LN(G1032)+(1-F1032)*LN(1-G1032)</f>
      </c>
    </row>
    <row r="1033">
      <c r="A1033" t="n">
        <v>204468</v>
      </c>
      <c r="B1033" t="s">
        <v>3964</v>
      </c>
      <c r="C1033" t="s">
        <v>163</v>
      </c>
      <c r="D1033" t="n">
        <v>39</v>
      </c>
      <c r="E1033" t="n">
        <v>35.5</v>
      </c>
      <c r="F1033" t="str">
        <f>=IF(E1033&gt;=50,1,0)</f>
      </c>
      <c r="G1033" s="11" t="str">
        <f>=1/(1+EXP(-($K$4+$K$5*D1033)))</f>
      </c>
      <c r="H1033" s="11" t="str">
        <f>=F1033*LN(G1033)+(1-F1033)*LN(1-G1033)</f>
      </c>
    </row>
    <row r="1034">
      <c r="A1034" t="n">
        <v>204486</v>
      </c>
      <c r="B1034" t="s">
        <v>3967</v>
      </c>
      <c r="C1034" t="s">
        <v>163</v>
      </c>
      <c r="D1034" t="n">
        <v>32</v>
      </c>
      <c r="E1034" t="n">
        <v>38.7</v>
      </c>
      <c r="F1034" t="str">
        <f>=IF(E1034&gt;=50,1,0)</f>
      </c>
      <c r="G1034" s="11" t="str">
        <f>=1/(1+EXP(-($K$4+$K$5*D1034)))</f>
      </c>
      <c r="H1034" s="11" t="str">
        <f>=F1034*LN(G1034)+(1-F1034)*LN(1-G1034)</f>
      </c>
    </row>
    <row r="1035">
      <c r="A1035" t="n">
        <v>204501</v>
      </c>
      <c r="B1035" t="s">
        <v>3968</v>
      </c>
      <c r="C1035" t="s">
        <v>163</v>
      </c>
      <c r="D1035" t="n">
        <v>9</v>
      </c>
      <c r="E1035" t="n">
        <v>79.5</v>
      </c>
      <c r="F1035" t="str">
        <f>=IF(E1035&gt;=50,1,0)</f>
      </c>
      <c r="G1035" s="11" t="str">
        <f>=1/(1+EXP(-($K$4+$K$5*D1035)))</f>
      </c>
      <c r="H1035" s="11" t="str">
        <f>=F1035*LN(G1035)+(1-F1035)*LN(1-G1035)</f>
      </c>
    </row>
    <row r="1036">
      <c r="A1036" t="n">
        <v>204617</v>
      </c>
      <c r="B1036" t="s">
        <v>3971</v>
      </c>
      <c r="C1036" t="s">
        <v>163</v>
      </c>
      <c r="D1036" t="n">
        <v>39</v>
      </c>
      <c r="E1036" t="n">
        <v>48.6</v>
      </c>
      <c r="F1036" t="str">
        <f>=IF(E1036&gt;=50,1,0)</f>
      </c>
      <c r="G1036" s="11" t="str">
        <f>=1/(1+EXP(-($K$4+$K$5*D1036)))</f>
      </c>
      <c r="H1036" s="11" t="str">
        <f>=F1036*LN(G1036)+(1-F1036)*LN(1-G1036)</f>
      </c>
    </row>
    <row r="1037">
      <c r="A1037" t="n">
        <v>204635</v>
      </c>
      <c r="B1037" t="s">
        <v>3972</v>
      </c>
      <c r="C1037" t="s">
        <v>163</v>
      </c>
      <c r="D1037" t="n">
        <v>19</v>
      </c>
      <c r="E1037" t="n">
        <v>70.3</v>
      </c>
      <c r="F1037" t="str">
        <f>=IF(E1037&gt;=50,1,0)</f>
      </c>
      <c r="G1037" s="11" t="str">
        <f>=1/(1+EXP(-($K$4+$K$5*D1037)))</f>
      </c>
      <c r="H1037" s="11" t="str">
        <f>=F1037*LN(G1037)+(1-F1037)*LN(1-G1037)</f>
      </c>
    </row>
    <row r="1038">
      <c r="A1038" t="n">
        <v>204671</v>
      </c>
      <c r="B1038" t="s">
        <v>3976</v>
      </c>
      <c r="C1038" t="s">
        <v>149</v>
      </c>
      <c r="D1038" t="n">
        <v>31</v>
      </c>
      <c r="E1038" t="n">
        <v>12.4</v>
      </c>
      <c r="F1038" t="str">
        <f>=IF(E1038&gt;=50,1,0)</f>
      </c>
      <c r="G1038" s="11" t="str">
        <f>=1/(1+EXP(-($K$4+$K$5*D1038)))</f>
      </c>
      <c r="H1038" s="11" t="str">
        <f>=F1038*LN(G1038)+(1-F1038)*LN(1-G1038)</f>
      </c>
    </row>
    <row r="1039">
      <c r="A1039" t="n">
        <v>204680</v>
      </c>
      <c r="B1039" t="s">
        <v>3977</v>
      </c>
      <c r="C1039" t="s">
        <v>149</v>
      </c>
      <c r="D1039" t="n">
        <v>31</v>
      </c>
      <c r="E1039" t="n">
        <v>7.1</v>
      </c>
      <c r="F1039" t="str">
        <f>=IF(E1039&gt;=50,1,0)</f>
      </c>
      <c r="G1039" s="11" t="str">
        <f>=1/(1+EXP(-($K$4+$K$5*D1039)))</f>
      </c>
      <c r="H1039" s="11" t="str">
        <f>=F1039*LN(G1039)+(1-F1039)*LN(1-G1039)</f>
      </c>
    </row>
    <row r="1040">
      <c r="A1040" t="n">
        <v>204699</v>
      </c>
      <c r="B1040" t="s">
        <v>3978</v>
      </c>
      <c r="C1040" t="s">
        <v>149</v>
      </c>
      <c r="D1040" t="n">
        <v>26</v>
      </c>
      <c r="E1040" t="n">
        <v>8.2</v>
      </c>
      <c r="F1040" t="str">
        <f>=IF(E1040&gt;=50,1,0)</f>
      </c>
      <c r="G1040" s="11" t="str">
        <f>=1/(1+EXP(-($K$4+$K$5*D1040)))</f>
      </c>
      <c r="H1040" s="11" t="str">
        <f>=F1040*LN(G1040)+(1-F1040)*LN(1-G1040)</f>
      </c>
    </row>
    <row r="1041">
      <c r="A1041" t="n">
        <v>204705</v>
      </c>
      <c r="B1041" t="s">
        <v>3979</v>
      </c>
      <c r="C1041" t="s">
        <v>149</v>
      </c>
      <c r="D1041" t="n">
        <v>34</v>
      </c>
      <c r="E1041" t="n">
        <v>5.2</v>
      </c>
      <c r="F1041" t="str">
        <f>=IF(E1041&gt;=50,1,0)</f>
      </c>
      <c r="G1041" s="11" t="str">
        <f>=1/(1+EXP(-($K$4+$K$5*D1041)))</f>
      </c>
      <c r="H1041" s="11" t="str">
        <f>=F1041*LN(G1041)+(1-F1041)*LN(1-G1041)</f>
      </c>
    </row>
    <row r="1042">
      <c r="A1042" t="n">
        <v>204796</v>
      </c>
      <c r="B1042" t="s">
        <v>3985</v>
      </c>
      <c r="C1042" t="s">
        <v>149</v>
      </c>
      <c r="D1042" t="n">
        <v>19</v>
      </c>
      <c r="E1042" t="n">
        <v>87.7</v>
      </c>
      <c r="F1042" t="str">
        <f>=IF(E1042&gt;=50,1,0)</f>
      </c>
      <c r="G1042" s="11" t="str">
        <f>=1/(1+EXP(-($K$4+$K$5*D1042)))</f>
      </c>
      <c r="H1042" s="11" t="str">
        <f>=F1042*LN(G1042)+(1-F1042)*LN(1-G1042)</f>
      </c>
    </row>
    <row r="1043">
      <c r="A1043" t="n">
        <v>204802</v>
      </c>
      <c r="B1043" t="s">
        <v>3986</v>
      </c>
      <c r="C1043" t="s">
        <v>149</v>
      </c>
      <c r="D1043" t="n">
        <v>9</v>
      </c>
      <c r="E1043" t="n">
        <v>19.3</v>
      </c>
      <c r="F1043" t="str">
        <f>=IF(E1043&gt;=50,1,0)</f>
      </c>
      <c r="G1043" s="11" t="str">
        <f>=1/(1+EXP(-($K$4+$K$5*D1043)))</f>
      </c>
      <c r="H1043" s="11" t="str">
        <f>=F1043*LN(G1043)+(1-F1043)*LN(1-G1043)</f>
      </c>
    </row>
    <row r="1044">
      <c r="A1044" t="n">
        <v>204820</v>
      </c>
      <c r="B1044" t="s">
        <v>3988</v>
      </c>
      <c r="C1044" t="s">
        <v>149</v>
      </c>
      <c r="D1044" t="n">
        <v>16</v>
      </c>
      <c r="E1044" t="n">
        <v>10.3</v>
      </c>
      <c r="F1044" t="str">
        <f>=IF(E1044&gt;=50,1,0)</f>
      </c>
      <c r="G1044" s="11" t="str">
        <f>=1/(1+EXP(-($K$4+$K$5*D1044)))</f>
      </c>
      <c r="H1044" s="11" t="str">
        <f>=F1044*LN(G1044)+(1-F1044)*LN(1-G1044)</f>
      </c>
    </row>
    <row r="1045">
      <c r="A1045" t="n">
        <v>204839</v>
      </c>
      <c r="B1045" t="s">
        <v>3989</v>
      </c>
      <c r="C1045" t="s">
        <v>149</v>
      </c>
      <c r="D1045" t="n">
        <v>12</v>
      </c>
      <c r="E1045" t="n">
        <v>11.6</v>
      </c>
      <c r="F1045" t="str">
        <f>=IF(E1045&gt;=50,1,0)</f>
      </c>
      <c r="G1045" s="11" t="str">
        <f>=1/(1+EXP(-($K$4+$K$5*D1045)))</f>
      </c>
      <c r="H1045" s="11" t="str">
        <f>=F1045*LN(G1045)+(1-F1045)*LN(1-G1045)</f>
      </c>
    </row>
    <row r="1046">
      <c r="A1046" t="n">
        <v>204848</v>
      </c>
      <c r="B1046" t="s">
        <v>3991</v>
      </c>
      <c r="C1046" t="s">
        <v>149</v>
      </c>
      <c r="D1046" t="n">
        <v>9</v>
      </c>
      <c r="E1046" t="n">
        <v>11.2</v>
      </c>
      <c r="F1046" t="str">
        <f>=IF(E1046&gt;=50,1,0)</f>
      </c>
      <c r="G1046" s="11" t="str">
        <f>=1/(1+EXP(-($K$4+$K$5*D1046)))</f>
      </c>
      <c r="H1046" s="11" t="str">
        <f>=F1046*LN(G1046)+(1-F1046)*LN(1-G1046)</f>
      </c>
    </row>
    <row r="1047">
      <c r="A1047" t="n">
        <v>204857</v>
      </c>
      <c r="B1047" t="s">
        <v>3992</v>
      </c>
      <c r="C1047" t="s">
        <v>149</v>
      </c>
      <c r="D1047" t="n">
        <v>20</v>
      </c>
      <c r="E1047" t="n">
        <v>66.2</v>
      </c>
      <c r="F1047" t="str">
        <f>=IF(E1047&gt;=50,1,0)</f>
      </c>
      <c r="G1047" s="11" t="str">
        <f>=1/(1+EXP(-($K$4+$K$5*D1047)))</f>
      </c>
      <c r="H1047" s="11" t="str">
        <f>=F1047*LN(G1047)+(1-F1047)*LN(1-G1047)</f>
      </c>
    </row>
    <row r="1048">
      <c r="A1048" t="n">
        <v>204866</v>
      </c>
      <c r="B1048" t="s">
        <v>3993</v>
      </c>
      <c r="C1048" t="s">
        <v>149</v>
      </c>
      <c r="D1048" t="n">
        <v>10</v>
      </c>
      <c r="E1048" t="n">
        <v>18</v>
      </c>
      <c r="F1048" t="str">
        <f>=IF(E1048&gt;=50,1,0)</f>
      </c>
      <c r="G1048" s="11" t="str">
        <f>=1/(1+EXP(-($K$4+$K$5*D1048)))</f>
      </c>
      <c r="H1048" s="11" t="str">
        <f>=F1048*LN(G1048)+(1-F1048)*LN(1-G1048)</f>
      </c>
    </row>
    <row r="1049">
      <c r="A1049" t="n">
        <v>204909</v>
      </c>
      <c r="B1049" t="s">
        <v>3996</v>
      </c>
      <c r="C1049" t="s">
        <v>163</v>
      </c>
      <c r="D1049" t="n">
        <v>25</v>
      </c>
      <c r="E1049" t="n">
        <v>61.7</v>
      </c>
      <c r="F1049" t="str">
        <f>=IF(E1049&gt;=50,1,0)</f>
      </c>
      <c r="G1049" s="11" t="str">
        <f>=1/(1+EXP(-($K$4+$K$5*D1049)))</f>
      </c>
      <c r="H1049" s="11" t="str">
        <f>=F1049*LN(G1049)+(1-F1049)*LN(1-G1049)</f>
      </c>
    </row>
    <row r="1050">
      <c r="A1050" t="n">
        <v>204936</v>
      </c>
      <c r="B1050" t="s">
        <v>3997</v>
      </c>
      <c r="C1050" t="s">
        <v>163</v>
      </c>
      <c r="D1050" t="n">
        <v>29</v>
      </c>
      <c r="E1050" t="n">
        <v>68.9</v>
      </c>
      <c r="F1050" t="str">
        <f>=IF(E1050&gt;=50,1,0)</f>
      </c>
      <c r="G1050" s="11" t="str">
        <f>=1/(1+EXP(-($K$4+$K$5*D1050)))</f>
      </c>
      <c r="H1050" s="11" t="str">
        <f>=F1050*LN(G1050)+(1-F1050)*LN(1-G1050)</f>
      </c>
    </row>
    <row r="1051">
      <c r="A1051" t="n">
        <v>205203</v>
      </c>
      <c r="B1051" t="s">
        <v>4013</v>
      </c>
      <c r="C1051" t="s">
        <v>163</v>
      </c>
      <c r="D1051" t="n">
        <v>36</v>
      </c>
      <c r="E1051" t="n">
        <v>18.1</v>
      </c>
      <c r="F1051" t="str">
        <f>=IF(E1051&gt;=50,1,0)</f>
      </c>
      <c r="G1051" s="11" t="str">
        <f>=1/(1+EXP(-($K$4+$K$5*D1051)))</f>
      </c>
      <c r="H1051" s="11" t="str">
        <f>=F1051*LN(G1051)+(1-F1051)*LN(1-G1051)</f>
      </c>
    </row>
    <row r="1052">
      <c r="A1052" t="n">
        <v>205443</v>
      </c>
      <c r="B1052" t="s">
        <v>4015</v>
      </c>
      <c r="C1052" t="s">
        <v>149</v>
      </c>
      <c r="D1052" t="n">
        <v>35</v>
      </c>
      <c r="E1052" t="n">
        <v>46.8</v>
      </c>
      <c r="F1052" t="str">
        <f>=IF(E1052&gt;=50,1,0)</f>
      </c>
      <c r="G1052" s="11" t="str">
        <f>=1/(1+EXP(-($K$4+$K$5*D1052)))</f>
      </c>
      <c r="H1052" s="11" t="str">
        <f>=F1052*LN(G1052)+(1-F1052)*LN(1-G1052)</f>
      </c>
    </row>
    <row r="1053">
      <c r="A1053" t="n">
        <v>205957</v>
      </c>
      <c r="B1053" t="s">
        <v>4019</v>
      </c>
      <c r="C1053" t="s">
        <v>163</v>
      </c>
      <c r="D1053" t="n">
        <v>21</v>
      </c>
      <c r="E1053" t="n">
        <v>75.2</v>
      </c>
      <c r="F1053" t="str">
        <f>=IF(E1053&gt;=50,1,0)</f>
      </c>
      <c r="G1053" s="11" t="str">
        <f>=1/(1+EXP(-($K$4+$K$5*D1053)))</f>
      </c>
      <c r="H1053" s="11" t="str">
        <f>=F1053*LN(G1053)+(1-F1053)*LN(1-G1053)</f>
      </c>
    </row>
    <row r="1054">
      <c r="A1054" t="n">
        <v>206048</v>
      </c>
      <c r="B1054" t="s">
        <v>4023</v>
      </c>
      <c r="C1054" t="s">
        <v>163</v>
      </c>
      <c r="D1054" t="n">
        <v>36</v>
      </c>
      <c r="E1054" t="n">
        <v>43</v>
      </c>
      <c r="F1054" t="str">
        <f>=IF(E1054&gt;=50,1,0)</f>
      </c>
      <c r="G1054" s="11" t="str">
        <f>=1/(1+EXP(-($K$4+$K$5*D1054)))</f>
      </c>
      <c r="H1054" s="11" t="str">
        <f>=F1054*LN(G1054)+(1-F1054)*LN(1-G1054)</f>
      </c>
    </row>
    <row r="1055">
      <c r="A1055" t="n">
        <v>206084</v>
      </c>
      <c r="B1055" t="s">
        <v>4024</v>
      </c>
      <c r="C1055" t="s">
        <v>149</v>
      </c>
      <c r="D1055" t="n">
        <v>26</v>
      </c>
      <c r="E1055" t="n">
        <v>57.7</v>
      </c>
      <c r="F1055" t="str">
        <f>=IF(E1055&gt;=50,1,0)</f>
      </c>
      <c r="G1055" s="11" t="str">
        <f>=1/(1+EXP(-($K$4+$K$5*D1055)))</f>
      </c>
      <c r="H1055" s="11" t="str">
        <f>=F1055*LN(G1055)+(1-F1055)*LN(1-G1055)</f>
      </c>
    </row>
    <row r="1056">
      <c r="A1056" t="n">
        <v>206349</v>
      </c>
      <c r="B1056" t="s">
        <v>4032</v>
      </c>
      <c r="C1056" t="s">
        <v>163</v>
      </c>
      <c r="D1056" t="n">
        <v>39</v>
      </c>
      <c r="E1056" t="n">
        <v>53.2</v>
      </c>
      <c r="F1056" t="str">
        <f>=IF(E1056&gt;=50,1,0)</f>
      </c>
      <c r="G1056" s="11" t="str">
        <f>=1/(1+EXP(-($K$4+$K$5*D1056)))</f>
      </c>
      <c r="H1056" s="11" t="str">
        <f>=F1056*LN(G1056)+(1-F1056)*LN(1-G1056)</f>
      </c>
    </row>
    <row r="1057">
      <c r="A1057" t="n">
        <v>206437</v>
      </c>
      <c r="B1057" t="s">
        <v>4035</v>
      </c>
      <c r="C1057" t="s">
        <v>163</v>
      </c>
      <c r="D1057" t="n">
        <v>23</v>
      </c>
      <c r="E1057" t="n">
        <v>61.7</v>
      </c>
      <c r="F1057" t="str">
        <f>=IF(E1057&gt;=50,1,0)</f>
      </c>
      <c r="G1057" s="11" t="str">
        <f>=1/(1+EXP(-($K$4+$K$5*D1057)))</f>
      </c>
      <c r="H1057" s="11" t="str">
        <f>=F1057*LN(G1057)+(1-F1057)*LN(1-G1057)</f>
      </c>
    </row>
    <row r="1058">
      <c r="A1058" t="n">
        <v>206491</v>
      </c>
      <c r="B1058" t="s">
        <v>4037</v>
      </c>
      <c r="C1058" t="s">
        <v>163</v>
      </c>
      <c r="D1058" t="n">
        <v>74</v>
      </c>
      <c r="E1058" t="n">
        <v>16</v>
      </c>
      <c r="F1058" t="str">
        <f>=IF(E1058&gt;=50,1,0)</f>
      </c>
      <c r="G1058" s="11" t="str">
        <f>=1/(1+EXP(-($K$4+$K$5*D1058)))</f>
      </c>
      <c r="H1058" s="11" t="str">
        <f>=F1058*LN(G1058)+(1-F1058)*LN(1-G1058)</f>
      </c>
    </row>
    <row r="1059">
      <c r="A1059" t="n">
        <v>206507</v>
      </c>
      <c r="B1059" t="s">
        <v>4038</v>
      </c>
      <c r="C1059" t="s">
        <v>163</v>
      </c>
      <c r="D1059" t="n">
        <v>37</v>
      </c>
      <c r="E1059" t="n">
        <v>55.1</v>
      </c>
      <c r="F1059" t="str">
        <f>=IF(E1059&gt;=50,1,0)</f>
      </c>
      <c r="G1059" s="11" t="str">
        <f>=1/(1+EXP(-($K$4+$K$5*D1059)))</f>
      </c>
      <c r="H1059" s="11" t="str">
        <f>=F1059*LN(G1059)+(1-F1059)*LN(1-G1059)</f>
      </c>
    </row>
    <row r="1060">
      <c r="A1060" t="n">
        <v>206525</v>
      </c>
      <c r="B1060" t="s">
        <v>4040</v>
      </c>
      <c r="C1060" t="s">
        <v>163</v>
      </c>
      <c r="D1060" t="n">
        <v>29</v>
      </c>
      <c r="E1060" t="n">
        <v>53.8</v>
      </c>
      <c r="F1060" t="str">
        <f>=IF(E1060&gt;=50,1,0)</f>
      </c>
      <c r="G1060" s="11" t="str">
        <f>=1/(1+EXP(-($K$4+$K$5*D1060)))</f>
      </c>
      <c r="H1060" s="11" t="str">
        <f>=F1060*LN(G1060)+(1-F1060)*LN(1-G1060)</f>
      </c>
    </row>
    <row r="1061">
      <c r="A1061" t="n">
        <v>206589</v>
      </c>
      <c r="B1061" t="s">
        <v>4041</v>
      </c>
      <c r="C1061" t="s">
        <v>163</v>
      </c>
      <c r="D1061" t="n">
        <v>20</v>
      </c>
      <c r="E1061" t="n">
        <v>73.6</v>
      </c>
      <c r="F1061" t="str">
        <f>=IF(E1061&gt;=50,1,0)</f>
      </c>
      <c r="G1061" s="11" t="str">
        <f>=1/(1+EXP(-($K$4+$K$5*D1061)))</f>
      </c>
      <c r="H1061" s="11" t="str">
        <f>=F1061*LN(G1061)+(1-F1061)*LN(1-G1061)</f>
      </c>
    </row>
    <row r="1062">
      <c r="A1062" t="n">
        <v>206604</v>
      </c>
      <c r="B1062" t="s">
        <v>4042</v>
      </c>
      <c r="C1062" t="s">
        <v>149</v>
      </c>
      <c r="D1062" t="n">
        <v>33</v>
      </c>
      <c r="E1062" t="n">
        <v>45.9</v>
      </c>
      <c r="F1062" t="str">
        <f>=IF(E1062&gt;=50,1,0)</f>
      </c>
      <c r="G1062" s="11" t="str">
        <f>=1/(1+EXP(-($K$4+$K$5*D1062)))</f>
      </c>
      <c r="H1062" s="11" t="str">
        <f>=F1062*LN(G1062)+(1-F1062)*LN(1-G1062)</f>
      </c>
    </row>
    <row r="1063">
      <c r="A1063" t="n">
        <v>206613</v>
      </c>
      <c r="B1063" t="s">
        <v>4043</v>
      </c>
      <c r="C1063" t="s">
        <v>149</v>
      </c>
      <c r="D1063" t="n">
        <v>16</v>
      </c>
      <c r="E1063" t="n">
        <v>38.8</v>
      </c>
      <c r="F1063" t="str">
        <f>=IF(E1063&gt;=50,1,0)</f>
      </c>
      <c r="G1063" s="11" t="str">
        <f>=1/(1+EXP(-($K$4+$K$5*D1063)))</f>
      </c>
      <c r="H1063" s="11" t="str">
        <f>=F1063*LN(G1063)+(1-F1063)*LN(1-G1063)</f>
      </c>
    </row>
    <row r="1064">
      <c r="A1064" t="n">
        <v>206622</v>
      </c>
      <c r="B1064" t="s">
        <v>4045</v>
      </c>
      <c r="C1064" t="s">
        <v>163</v>
      </c>
      <c r="D1064" t="n">
        <v>14</v>
      </c>
      <c r="E1064" t="n">
        <v>70.5</v>
      </c>
      <c r="F1064" t="str">
        <f>=IF(E1064&gt;=50,1,0)</f>
      </c>
      <c r="G1064" s="11" t="str">
        <f>=1/(1+EXP(-($K$4+$K$5*D1064)))</f>
      </c>
      <c r="H1064" s="11" t="str">
        <f>=F1064*LN(G1064)+(1-F1064)*LN(1-G1064)</f>
      </c>
    </row>
    <row r="1065">
      <c r="A1065" t="n">
        <v>206695</v>
      </c>
      <c r="B1065" t="s">
        <v>4046</v>
      </c>
      <c r="C1065" t="s">
        <v>149</v>
      </c>
      <c r="D1065" t="n">
        <v>33</v>
      </c>
      <c r="E1065" t="n">
        <v>52.7</v>
      </c>
      <c r="F1065" t="str">
        <f>=IF(E1065&gt;=50,1,0)</f>
      </c>
      <c r="G1065" s="11" t="str">
        <f>=1/(1+EXP(-($K$4+$K$5*D1065)))</f>
      </c>
      <c r="H1065" s="11" t="str">
        <f>=F1065*LN(G1065)+(1-F1065)*LN(1-G1065)</f>
      </c>
    </row>
    <row r="1066">
      <c r="A1066" t="n">
        <v>206817</v>
      </c>
      <c r="B1066" t="s">
        <v>4047</v>
      </c>
      <c r="C1066" t="s">
        <v>163</v>
      </c>
      <c r="D1066" t="n">
        <v>53</v>
      </c>
      <c r="E1066" t="n">
        <v>1.7</v>
      </c>
      <c r="F1066" t="str">
        <f>=IF(E1066&gt;=50,1,0)</f>
      </c>
      <c r="G1066" s="11" t="str">
        <f>=1/(1+EXP(-($K$4+$K$5*D1066)))</f>
      </c>
      <c r="H1066" s="11" t="str">
        <f>=F1066*LN(G1066)+(1-F1066)*LN(1-G1066)</f>
      </c>
    </row>
    <row r="1067">
      <c r="A1067" t="n">
        <v>206835</v>
      </c>
      <c r="B1067" t="s">
        <v>4050</v>
      </c>
      <c r="C1067" t="s">
        <v>163</v>
      </c>
      <c r="D1067" t="n">
        <v>39</v>
      </c>
      <c r="E1067" t="n">
        <v>28.4</v>
      </c>
      <c r="F1067" t="str">
        <f>=IF(E1067&gt;=50,1,0)</f>
      </c>
      <c r="G1067" s="11" t="str">
        <f>=1/(1+EXP(-($K$4+$K$5*D1067)))</f>
      </c>
      <c r="H1067" s="11" t="str">
        <f>=F1067*LN(G1067)+(1-F1067)*LN(1-G1067)</f>
      </c>
    </row>
    <row r="1068">
      <c r="A1068" t="n">
        <v>206862</v>
      </c>
      <c r="B1068" t="s">
        <v>4052</v>
      </c>
      <c r="C1068" t="s">
        <v>163</v>
      </c>
      <c r="D1068" t="n">
        <v>45</v>
      </c>
      <c r="E1068" t="n">
        <v>36.6</v>
      </c>
      <c r="F1068" t="str">
        <f>=IF(E1068&gt;=50,1,0)</f>
      </c>
      <c r="G1068" s="11" t="str">
        <f>=1/(1+EXP(-($K$4+$K$5*D1068)))</f>
      </c>
      <c r="H1068" s="11" t="str">
        <f>=F1068*LN(G1068)+(1-F1068)*LN(1-G1068)</f>
      </c>
    </row>
    <row r="1069">
      <c r="A1069" t="n">
        <v>206914</v>
      </c>
      <c r="B1069" t="s">
        <v>4055</v>
      </c>
      <c r="C1069" t="s">
        <v>149</v>
      </c>
      <c r="D1069" t="n">
        <v>41</v>
      </c>
      <c r="E1069" t="n">
        <v>28.3</v>
      </c>
      <c r="F1069" t="str">
        <f>=IF(E1069&gt;=50,1,0)</f>
      </c>
      <c r="G1069" s="11" t="str">
        <f>=1/(1+EXP(-($K$4+$K$5*D1069)))</f>
      </c>
      <c r="H1069" s="11" t="str">
        <f>=F1069*LN(G1069)+(1-F1069)*LN(1-G1069)</f>
      </c>
    </row>
    <row r="1070">
      <c r="A1070" t="n">
        <v>206941</v>
      </c>
      <c r="B1070" t="s">
        <v>4061</v>
      </c>
      <c r="C1070" t="s">
        <v>149</v>
      </c>
      <c r="D1070" t="n">
        <v>35</v>
      </c>
      <c r="E1070" t="n">
        <v>37.2</v>
      </c>
      <c r="F1070" t="str">
        <f>=IF(E1070&gt;=50,1,0)</f>
      </c>
      <c r="G1070" s="11" t="str">
        <f>=1/(1+EXP(-($K$4+$K$5*D1070)))</f>
      </c>
      <c r="H1070" s="11" t="str">
        <f>=F1070*LN(G1070)+(1-F1070)*LN(1-G1070)</f>
      </c>
    </row>
    <row r="1071">
      <c r="A1071" t="n">
        <v>207041</v>
      </c>
      <c r="B1071" t="s">
        <v>4064</v>
      </c>
      <c r="C1071" t="s">
        <v>149</v>
      </c>
      <c r="D1071" t="n">
        <v>40</v>
      </c>
      <c r="E1071" t="n">
        <v>32.7</v>
      </c>
      <c r="F1071" t="str">
        <f>=IF(E1071&gt;=50,1,0)</f>
      </c>
      <c r="G1071" s="11" t="str">
        <f>=1/(1+EXP(-($K$4+$K$5*D1071)))</f>
      </c>
      <c r="H1071" s="11" t="str">
        <f>=F1071*LN(G1071)+(1-F1071)*LN(1-G1071)</f>
      </c>
    </row>
    <row r="1072">
      <c r="A1072" t="n">
        <v>207157</v>
      </c>
      <c r="B1072" t="s">
        <v>4072</v>
      </c>
      <c r="C1072" t="s">
        <v>163</v>
      </c>
      <c r="D1072" t="n">
        <v>39</v>
      </c>
      <c r="E1072" t="n">
        <v>16.9</v>
      </c>
      <c r="F1072" t="str">
        <f>=IF(E1072&gt;=50,1,0)</f>
      </c>
      <c r="G1072" s="11" t="str">
        <f>=1/(1+EXP(-($K$4+$K$5*D1072)))</f>
      </c>
      <c r="H1072" s="11" t="str">
        <f>=F1072*LN(G1072)+(1-F1072)*LN(1-G1072)</f>
      </c>
    </row>
    <row r="1073">
      <c r="A1073" t="n">
        <v>207209</v>
      </c>
      <c r="B1073" t="s">
        <v>4074</v>
      </c>
      <c r="C1073" t="s">
        <v>149</v>
      </c>
      <c r="D1073" t="n">
        <v>68</v>
      </c>
      <c r="E1073" t="n">
        <v>19.5</v>
      </c>
      <c r="F1073" t="str">
        <f>=IF(E1073&gt;=50,1,0)</f>
      </c>
      <c r="G1073" s="11" t="str">
        <f>=1/(1+EXP(-($K$4+$K$5*D1073)))</f>
      </c>
      <c r="H1073" s="11" t="str">
        <f>=F1073*LN(G1073)+(1-F1073)*LN(1-G1073)</f>
      </c>
    </row>
    <row r="1074">
      <c r="A1074" t="n">
        <v>207263</v>
      </c>
      <c r="B1074" t="s">
        <v>4079</v>
      </c>
      <c r="C1074" t="s">
        <v>149</v>
      </c>
      <c r="D1074" t="n">
        <v>42</v>
      </c>
      <c r="E1074" t="n">
        <v>37.2</v>
      </c>
      <c r="F1074" t="str">
        <f>=IF(E1074&gt;=50,1,0)</f>
      </c>
      <c r="G1074" s="11" t="str">
        <f>=1/(1+EXP(-($K$4+$K$5*D1074)))</f>
      </c>
      <c r="H1074" s="11" t="str">
        <f>=F1074*LN(G1074)+(1-F1074)*LN(1-G1074)</f>
      </c>
    </row>
    <row r="1075">
      <c r="A1075" t="n">
        <v>207306</v>
      </c>
      <c r="B1075" t="s">
        <v>4084</v>
      </c>
      <c r="C1075" t="s">
        <v>149</v>
      </c>
      <c r="D1075" t="n">
        <v>41</v>
      </c>
      <c r="E1075" t="n">
        <v>35.4</v>
      </c>
      <c r="F1075" t="str">
        <f>=IF(E1075&gt;=50,1,0)</f>
      </c>
      <c r="G1075" s="11" t="str">
        <f>=1/(1+EXP(-($K$4+$K$5*D1075)))</f>
      </c>
      <c r="H1075" s="11" t="str">
        <f>=F1075*LN(G1075)+(1-F1075)*LN(1-G1075)</f>
      </c>
    </row>
    <row r="1076">
      <c r="A1076" t="n">
        <v>207324</v>
      </c>
      <c r="B1076" t="s">
        <v>4087</v>
      </c>
      <c r="C1076" t="s">
        <v>163</v>
      </c>
      <c r="D1076" t="n">
        <v>30</v>
      </c>
      <c r="E1076" t="n">
        <v>55.2</v>
      </c>
      <c r="F1076" t="str">
        <f>=IF(E1076&gt;=50,1,0)</f>
      </c>
      <c r="G1076" s="11" t="str">
        <f>=1/(1+EXP(-($K$4+$K$5*D1076)))</f>
      </c>
      <c r="H1076" s="11" t="str">
        <f>=F1076*LN(G1076)+(1-F1076)*LN(1-G1076)</f>
      </c>
    </row>
    <row r="1077">
      <c r="A1077" t="n">
        <v>207351</v>
      </c>
      <c r="B1077" t="s">
        <v>4089</v>
      </c>
      <c r="C1077" t="s">
        <v>149</v>
      </c>
      <c r="D1077" t="n">
        <v>44</v>
      </c>
      <c r="E1077" t="n">
        <v>31</v>
      </c>
      <c r="F1077" t="str">
        <f>=IF(E1077&gt;=50,1,0)</f>
      </c>
      <c r="G1077" s="11" t="str">
        <f>=1/(1+EXP(-($K$4+$K$5*D1077)))</f>
      </c>
      <c r="H1077" s="11" t="str">
        <f>=F1077*LN(G1077)+(1-F1077)*LN(1-G1077)</f>
      </c>
    </row>
    <row r="1078">
      <c r="A1078" t="n">
        <v>207388</v>
      </c>
      <c r="B1078" t="s">
        <v>4091</v>
      </c>
      <c r="C1078" t="s">
        <v>149</v>
      </c>
      <c r="D1078" t="n">
        <v>26</v>
      </c>
      <c r="E1078" t="n">
        <v>65.9</v>
      </c>
      <c r="F1078" t="str">
        <f>=IF(E1078&gt;=50,1,0)</f>
      </c>
      <c r="G1078" s="11" t="str">
        <f>=1/(1+EXP(-($K$4+$K$5*D1078)))</f>
      </c>
      <c r="H1078" s="11" t="str">
        <f>=F1078*LN(G1078)+(1-F1078)*LN(1-G1078)</f>
      </c>
    </row>
    <row r="1079">
      <c r="A1079" t="n">
        <v>207403</v>
      </c>
      <c r="B1079" t="s">
        <v>4094</v>
      </c>
      <c r="C1079" t="s">
        <v>163</v>
      </c>
      <c r="D1079" t="n">
        <v>31</v>
      </c>
      <c r="E1079" t="n">
        <v>49.7</v>
      </c>
      <c r="F1079" t="str">
        <f>=IF(E1079&gt;=50,1,0)</f>
      </c>
      <c r="G1079" s="11" t="str">
        <f>=1/(1+EXP(-($K$4+$K$5*D1079)))</f>
      </c>
      <c r="H1079" s="11" t="str">
        <f>=F1079*LN(G1079)+(1-F1079)*LN(1-G1079)</f>
      </c>
    </row>
    <row r="1080">
      <c r="A1080" t="n">
        <v>207458</v>
      </c>
      <c r="B1080" t="s">
        <v>4097</v>
      </c>
      <c r="C1080" t="s">
        <v>163</v>
      </c>
      <c r="D1080" t="n">
        <v>23</v>
      </c>
      <c r="E1080" t="n">
        <v>64.4</v>
      </c>
      <c r="F1080" t="str">
        <f>=IF(E1080&gt;=50,1,0)</f>
      </c>
      <c r="G1080" s="11" t="str">
        <f>=1/(1+EXP(-($K$4+$K$5*D1080)))</f>
      </c>
      <c r="H1080" s="11" t="str">
        <f>=F1080*LN(G1080)+(1-F1080)*LN(1-G1080)</f>
      </c>
    </row>
    <row r="1081">
      <c r="A1081" t="n">
        <v>207500</v>
      </c>
      <c r="B1081" t="s">
        <v>4098</v>
      </c>
      <c r="C1081" t="s">
        <v>149</v>
      </c>
      <c r="D1081" t="n">
        <v>24</v>
      </c>
      <c r="E1081" t="n">
        <v>75.3</v>
      </c>
      <c r="F1081" t="str">
        <f>=IF(E1081&gt;=50,1,0)</f>
      </c>
      <c r="G1081" s="11" t="str">
        <f>=1/(1+EXP(-($K$4+$K$5*D1081)))</f>
      </c>
      <c r="H1081" s="11" t="str">
        <f>=F1081*LN(G1081)+(1-F1081)*LN(1-G1081)</f>
      </c>
    </row>
    <row r="1082">
      <c r="A1082" t="n">
        <v>207582</v>
      </c>
      <c r="B1082" t="s">
        <v>4102</v>
      </c>
      <c r="C1082" t="s">
        <v>163</v>
      </c>
      <c r="D1082" t="n">
        <v>34</v>
      </c>
      <c r="E1082" t="n">
        <v>54</v>
      </c>
      <c r="F1082" t="str">
        <f>=IF(E1082&gt;=50,1,0)</f>
      </c>
      <c r="G1082" s="11" t="str">
        <f>=1/(1+EXP(-($K$4+$K$5*D1082)))</f>
      </c>
      <c r="H1082" s="11" t="str">
        <f>=F1082*LN(G1082)+(1-F1082)*LN(1-G1082)</f>
      </c>
    </row>
    <row r="1083">
      <c r="A1083" t="n">
        <v>207661</v>
      </c>
      <c r="B1083" t="s">
        <v>4103</v>
      </c>
      <c r="C1083" t="s">
        <v>149</v>
      </c>
      <c r="D1083" t="n">
        <v>38</v>
      </c>
      <c r="E1083" t="n">
        <v>30.8</v>
      </c>
      <c r="F1083" t="str">
        <f>=IF(E1083&gt;=50,1,0)</f>
      </c>
      <c r="G1083" s="11" t="str">
        <f>=1/(1+EXP(-($K$4+$K$5*D1083)))</f>
      </c>
      <c r="H1083" s="11" t="str">
        <f>=F1083*LN(G1083)+(1-F1083)*LN(1-G1083)</f>
      </c>
    </row>
    <row r="1084">
      <c r="A1084" t="n">
        <v>207722</v>
      </c>
      <c r="B1084" t="s">
        <v>4109</v>
      </c>
      <c r="C1084" t="s">
        <v>149</v>
      </c>
      <c r="D1084" t="n">
        <v>47</v>
      </c>
      <c r="E1084" t="n">
        <v>36.3</v>
      </c>
      <c r="F1084" t="str">
        <f>=IF(E1084&gt;=50,1,0)</f>
      </c>
      <c r="G1084" s="11" t="str">
        <f>=1/(1+EXP(-($K$4+$K$5*D1084)))</f>
      </c>
      <c r="H1084" s="11" t="str">
        <f>=F1084*LN(G1084)+(1-F1084)*LN(1-G1084)</f>
      </c>
    </row>
    <row r="1085">
      <c r="A1085" t="n">
        <v>207847</v>
      </c>
      <c r="B1085" t="s">
        <v>4115</v>
      </c>
      <c r="C1085" t="s">
        <v>149</v>
      </c>
      <c r="D1085" t="n">
        <v>40</v>
      </c>
      <c r="E1085" t="n">
        <v>33.3</v>
      </c>
      <c r="F1085" t="str">
        <f>=IF(E1085&gt;=50,1,0)</f>
      </c>
      <c r="G1085" s="11" t="str">
        <f>=1/(1+EXP(-($K$4+$K$5*D1085)))</f>
      </c>
      <c r="H1085" s="11" t="str">
        <f>=F1085*LN(G1085)+(1-F1085)*LN(1-G1085)</f>
      </c>
    </row>
    <row r="1086">
      <c r="A1086" t="n">
        <v>207856</v>
      </c>
      <c r="B1086" t="s">
        <v>4116</v>
      </c>
      <c r="C1086" t="s">
        <v>163</v>
      </c>
      <c r="D1086" t="n">
        <v>41</v>
      </c>
      <c r="E1086" t="n">
        <v>12.7</v>
      </c>
      <c r="F1086" t="str">
        <f>=IF(E1086&gt;=50,1,0)</f>
      </c>
      <c r="G1086" s="11" t="str">
        <f>=1/(1+EXP(-($K$4+$K$5*D1086)))</f>
      </c>
      <c r="H1086" s="11" t="str">
        <f>=F1086*LN(G1086)+(1-F1086)*LN(1-G1086)</f>
      </c>
    </row>
    <row r="1087">
      <c r="A1087" t="n">
        <v>207865</v>
      </c>
      <c r="B1087" t="s">
        <v>4117</v>
      </c>
      <c r="C1087" t="s">
        <v>149</v>
      </c>
      <c r="D1087" t="n">
        <v>38</v>
      </c>
      <c r="E1087" t="n">
        <v>36.2</v>
      </c>
      <c r="F1087" t="str">
        <f>=IF(E1087&gt;=50,1,0)</f>
      </c>
      <c r="G1087" s="11" t="str">
        <f>=1/(1+EXP(-($K$4+$K$5*D1087)))</f>
      </c>
      <c r="H1087" s="11" t="str">
        <f>=F1087*LN(G1087)+(1-F1087)*LN(1-G1087)</f>
      </c>
    </row>
    <row r="1088">
      <c r="A1088" t="n">
        <v>207971</v>
      </c>
      <c r="B1088" t="s">
        <v>4121</v>
      </c>
      <c r="C1088" t="s">
        <v>163</v>
      </c>
      <c r="D1088" t="n">
        <v>26</v>
      </c>
      <c r="E1088" t="n">
        <v>73.3</v>
      </c>
      <c r="F1088" t="str">
        <f>=IF(E1088&gt;=50,1,0)</f>
      </c>
      <c r="G1088" s="11" t="str">
        <f>=1/(1+EXP(-($K$4+$K$5*D1088)))</f>
      </c>
      <c r="H1088" s="11" t="str">
        <f>=F1088*LN(G1088)+(1-F1088)*LN(1-G1088)</f>
      </c>
    </row>
    <row r="1089">
      <c r="A1089" t="n">
        <v>208646</v>
      </c>
      <c r="B1089" t="s">
        <v>4140</v>
      </c>
      <c r="C1089" t="s">
        <v>149</v>
      </c>
      <c r="D1089" t="n">
        <v>36</v>
      </c>
      <c r="E1089" t="n">
        <v>36.6</v>
      </c>
      <c r="F1089" t="str">
        <f>=IF(E1089&gt;=50,1,0)</f>
      </c>
      <c r="G1089" s="11" t="str">
        <f>=1/(1+EXP(-($K$4+$K$5*D1089)))</f>
      </c>
      <c r="H1089" s="11" t="str">
        <f>=F1089*LN(G1089)+(1-F1089)*LN(1-G1089)</f>
      </c>
    </row>
    <row r="1090">
      <c r="A1090" t="n">
        <v>208822</v>
      </c>
      <c r="B1090" t="s">
        <v>4144</v>
      </c>
      <c r="C1090" t="s">
        <v>163</v>
      </c>
      <c r="D1090" t="n">
        <v>27</v>
      </c>
      <c r="E1090" t="n">
        <v>68.7</v>
      </c>
      <c r="F1090" t="str">
        <f>=IF(E1090&gt;=50,1,0)</f>
      </c>
      <c r="G1090" s="11" t="str">
        <f>=1/(1+EXP(-($K$4+$K$5*D1090)))</f>
      </c>
      <c r="H1090" s="11" t="str">
        <f>=F1090*LN(G1090)+(1-F1090)*LN(1-G1090)</f>
      </c>
    </row>
    <row r="1091">
      <c r="A1091" t="n">
        <v>209056</v>
      </c>
      <c r="B1091" t="s">
        <v>4149</v>
      </c>
      <c r="C1091" t="s">
        <v>163</v>
      </c>
      <c r="D1091" t="n">
        <v>19</v>
      </c>
      <c r="E1091" t="n">
        <v>71.2</v>
      </c>
      <c r="F1091" t="str">
        <f>=IF(E1091&gt;=50,1,0)</f>
      </c>
      <c r="G1091" s="11" t="str">
        <f>=1/(1+EXP(-($K$4+$K$5*D1091)))</f>
      </c>
      <c r="H1091" s="11" t="str">
        <f>=F1091*LN(G1091)+(1-F1091)*LN(1-G1091)</f>
      </c>
    </row>
    <row r="1092">
      <c r="A1092" t="n">
        <v>209065</v>
      </c>
      <c r="B1092" t="s">
        <v>4150</v>
      </c>
      <c r="C1092" t="s">
        <v>163</v>
      </c>
      <c r="D1092" t="n">
        <v>28</v>
      </c>
      <c r="E1092" t="n">
        <v>65.2</v>
      </c>
      <c r="F1092" t="str">
        <f>=IF(E1092&gt;=50,1,0)</f>
      </c>
      <c r="G1092" s="11" t="str">
        <f>=1/(1+EXP(-($K$4+$K$5*D1092)))</f>
      </c>
      <c r="H1092" s="11" t="str">
        <f>=F1092*LN(G1092)+(1-F1092)*LN(1-G1092)</f>
      </c>
    </row>
    <row r="1093">
      <c r="A1093" t="n">
        <v>209287</v>
      </c>
      <c r="B1093" t="s">
        <v>4162</v>
      </c>
      <c r="C1093" t="s">
        <v>163</v>
      </c>
      <c r="D1093" t="n">
        <v>47</v>
      </c>
      <c r="E1093" t="n">
        <v>50.8</v>
      </c>
      <c r="F1093" t="str">
        <f>=IF(E1093&gt;=50,1,0)</f>
      </c>
      <c r="G1093" s="11" t="str">
        <f>=1/(1+EXP(-($K$4+$K$5*D1093)))</f>
      </c>
      <c r="H1093" s="11" t="str">
        <f>=F1093*LN(G1093)+(1-F1093)*LN(1-G1093)</f>
      </c>
    </row>
    <row r="1094">
      <c r="A1094" t="n">
        <v>209409</v>
      </c>
      <c r="B1094" t="s">
        <v>4164</v>
      </c>
      <c r="C1094" t="s">
        <v>163</v>
      </c>
      <c r="D1094" t="n">
        <v>34</v>
      </c>
      <c r="E1094" t="n">
        <v>61.4</v>
      </c>
      <c r="F1094" t="str">
        <f>=IF(E1094&gt;=50,1,0)</f>
      </c>
      <c r="G1094" s="11" t="str">
        <f>=1/(1+EXP(-($K$4+$K$5*D1094)))</f>
      </c>
      <c r="H1094" s="11" t="str">
        <f>=F1094*LN(G1094)+(1-F1094)*LN(1-G1094)</f>
      </c>
    </row>
    <row r="1095">
      <c r="A1095" t="n">
        <v>209506</v>
      </c>
      <c r="B1095" t="s">
        <v>4166</v>
      </c>
      <c r="C1095" t="s">
        <v>149</v>
      </c>
      <c r="D1095" t="n">
        <v>19</v>
      </c>
      <c r="E1095" t="n">
        <v>58.6</v>
      </c>
      <c r="F1095" t="str">
        <f>=IF(E1095&gt;=50,1,0)</f>
      </c>
      <c r="G1095" s="11" t="str">
        <f>=1/(1+EXP(-($K$4+$K$5*D1095)))</f>
      </c>
      <c r="H1095" s="11" t="str">
        <f>=F1095*LN(G1095)+(1-F1095)*LN(1-G1095)</f>
      </c>
    </row>
    <row r="1096">
      <c r="A1096" t="n">
        <v>209542</v>
      </c>
      <c r="B1096" t="s">
        <v>4168</v>
      </c>
      <c r="C1096" t="s">
        <v>149</v>
      </c>
      <c r="D1096" t="n">
        <v>22</v>
      </c>
      <c r="E1096" t="n">
        <v>70.6</v>
      </c>
      <c r="F1096" t="str">
        <f>=IF(E1096&gt;=50,1,0)</f>
      </c>
      <c r="G1096" s="11" t="str">
        <f>=1/(1+EXP(-($K$4+$K$5*D1096)))</f>
      </c>
      <c r="H1096" s="11" t="str">
        <f>=F1096*LN(G1096)+(1-F1096)*LN(1-G1096)</f>
      </c>
    </row>
    <row r="1097">
      <c r="A1097" t="n">
        <v>209551</v>
      </c>
      <c r="B1097" t="s">
        <v>4170</v>
      </c>
      <c r="C1097" t="s">
        <v>149</v>
      </c>
      <c r="D1097" t="n">
        <v>22</v>
      </c>
      <c r="E1097" t="n">
        <v>71.5</v>
      </c>
      <c r="F1097" t="str">
        <f>=IF(E1097&gt;=50,1,0)</f>
      </c>
      <c r="G1097" s="11" t="str">
        <f>=1/(1+EXP(-($K$4+$K$5*D1097)))</f>
      </c>
      <c r="H1097" s="11" t="str">
        <f>=F1097*LN(G1097)+(1-F1097)*LN(1-G1097)</f>
      </c>
    </row>
    <row r="1098">
      <c r="A1098" t="n">
        <v>209603</v>
      </c>
      <c r="B1098" t="s">
        <v>4171</v>
      </c>
      <c r="C1098" t="s">
        <v>163</v>
      </c>
      <c r="D1098" t="n">
        <v>44</v>
      </c>
      <c r="E1098" t="n">
        <v>45.7</v>
      </c>
      <c r="F1098" t="str">
        <f>=IF(E1098&gt;=50,1,0)</f>
      </c>
      <c r="G1098" s="11" t="str">
        <f>=1/(1+EXP(-($K$4+$K$5*D1098)))</f>
      </c>
      <c r="H1098" s="11" t="str">
        <f>=F1098*LN(G1098)+(1-F1098)*LN(1-G1098)</f>
      </c>
    </row>
    <row r="1099">
      <c r="A1099" t="n">
        <v>209612</v>
      </c>
      <c r="B1099" t="s">
        <v>4172</v>
      </c>
      <c r="C1099" t="s">
        <v>163</v>
      </c>
      <c r="D1099" t="n">
        <v>27</v>
      </c>
      <c r="E1099" t="n">
        <v>64.8</v>
      </c>
      <c r="F1099" t="str">
        <f>=IF(E1099&gt;=50,1,0)</f>
      </c>
      <c r="G1099" s="11" t="str">
        <f>=1/(1+EXP(-($K$4+$K$5*D1099)))</f>
      </c>
      <c r="H1099" s="11" t="str">
        <f>=F1099*LN(G1099)+(1-F1099)*LN(1-G1099)</f>
      </c>
    </row>
    <row r="1100">
      <c r="A1100" t="n">
        <v>209807</v>
      </c>
      <c r="B1100" t="s">
        <v>4181</v>
      </c>
      <c r="C1100" t="s">
        <v>149</v>
      </c>
      <c r="D1100" t="n">
        <v>40</v>
      </c>
      <c r="E1100" t="n">
        <v>53.1</v>
      </c>
      <c r="F1100" t="str">
        <f>=IF(E1100&gt;=50,1,0)</f>
      </c>
      <c r="G1100" s="11" t="str">
        <f>=1/(1+EXP(-($K$4+$K$5*D1100)))</f>
      </c>
      <c r="H1100" s="11" t="str">
        <f>=F1100*LN(G1100)+(1-F1100)*LN(1-G1100)</f>
      </c>
    </row>
    <row r="1101">
      <c r="A1101" t="n">
        <v>209825</v>
      </c>
      <c r="B1101" t="s">
        <v>4182</v>
      </c>
      <c r="C1101" t="s">
        <v>163</v>
      </c>
      <c r="D1101" t="n">
        <v>19</v>
      </c>
      <c r="E1101" t="n">
        <v>80.4</v>
      </c>
      <c r="F1101" t="str">
        <f>=IF(E1101&gt;=50,1,0)</f>
      </c>
      <c r="G1101" s="11" t="str">
        <f>=1/(1+EXP(-($K$4+$K$5*D1101)))</f>
      </c>
      <c r="H1101" s="11" t="str">
        <f>=F1101*LN(G1101)+(1-F1101)*LN(1-G1101)</f>
      </c>
    </row>
    <row r="1102">
      <c r="A1102" t="n">
        <v>209922</v>
      </c>
      <c r="B1102" t="s">
        <v>4183</v>
      </c>
      <c r="C1102" t="s">
        <v>163</v>
      </c>
      <c r="D1102" t="n">
        <v>12</v>
      </c>
      <c r="E1102" t="n">
        <v>75.9</v>
      </c>
      <c r="F1102" t="str">
        <f>=IF(E1102&gt;=50,1,0)</f>
      </c>
      <c r="G1102" s="11" t="str">
        <f>=1/(1+EXP(-($K$4+$K$5*D1102)))</f>
      </c>
      <c r="H1102" s="11" t="str">
        <f>=F1102*LN(G1102)+(1-F1102)*LN(1-G1102)</f>
      </c>
    </row>
    <row r="1103">
      <c r="A1103" t="n">
        <v>210146</v>
      </c>
      <c r="B1103" t="s">
        <v>4185</v>
      </c>
      <c r="C1103" t="s">
        <v>149</v>
      </c>
      <c r="D1103" t="n">
        <v>24</v>
      </c>
      <c r="E1103" t="n">
        <v>44.2</v>
      </c>
      <c r="F1103" t="str">
        <f>=IF(E1103&gt;=50,1,0)</f>
      </c>
      <c r="G1103" s="11" t="str">
        <f>=1/(1+EXP(-($K$4+$K$5*D1103)))</f>
      </c>
      <c r="H1103" s="11" t="str">
        <f>=F1103*LN(G1103)+(1-F1103)*LN(1-G1103)</f>
      </c>
    </row>
    <row r="1104">
      <c r="A1104" t="n">
        <v>210304</v>
      </c>
      <c r="B1104" t="s">
        <v>4192</v>
      </c>
      <c r="C1104" t="s">
        <v>163</v>
      </c>
      <c r="D1104" t="n">
        <v>46</v>
      </c>
      <c r="E1104" t="n">
        <v>79.4</v>
      </c>
      <c r="F1104" t="str">
        <f>=IF(E1104&gt;=50,1,0)</f>
      </c>
      <c r="G1104" s="11" t="str">
        <f>=1/(1+EXP(-($K$4+$K$5*D1104)))</f>
      </c>
      <c r="H1104" s="11" t="str">
        <f>=F1104*LN(G1104)+(1-F1104)*LN(1-G1104)</f>
      </c>
    </row>
    <row r="1105">
      <c r="A1105" t="n">
        <v>210331</v>
      </c>
      <c r="B1105" t="s">
        <v>4193</v>
      </c>
      <c r="C1105" t="s">
        <v>163</v>
      </c>
      <c r="D1105" t="n">
        <v>28</v>
      </c>
      <c r="E1105" t="n">
        <v>61</v>
      </c>
      <c r="F1105" t="str">
        <f>=IF(E1105&gt;=50,1,0)</f>
      </c>
      <c r="G1105" s="11" t="str">
        <f>=1/(1+EXP(-($K$4+$K$5*D1105)))</f>
      </c>
      <c r="H1105" s="11" t="str">
        <f>=F1105*LN(G1105)+(1-F1105)*LN(1-G1105)</f>
      </c>
    </row>
    <row r="1106">
      <c r="A1106" t="n">
        <v>210401</v>
      </c>
      <c r="B1106" t="s">
        <v>4195</v>
      </c>
      <c r="C1106" t="s">
        <v>163</v>
      </c>
      <c r="D1106" t="n">
        <v>22</v>
      </c>
      <c r="E1106" t="n">
        <v>72.7</v>
      </c>
      <c r="F1106" t="str">
        <f>=IF(E1106&gt;=50,1,0)</f>
      </c>
      <c r="G1106" s="11" t="str">
        <f>=1/(1+EXP(-($K$4+$K$5*D1106)))</f>
      </c>
      <c r="H1106" s="11" t="str">
        <f>=F1106*LN(G1106)+(1-F1106)*LN(1-G1106)</f>
      </c>
    </row>
    <row r="1107">
      <c r="A1107" t="n">
        <v>210429</v>
      </c>
      <c r="B1107" t="s">
        <v>4196</v>
      </c>
      <c r="C1107" t="s">
        <v>149</v>
      </c>
      <c r="D1107" t="n">
        <v>40</v>
      </c>
      <c r="E1107" t="n">
        <v>44.8</v>
      </c>
      <c r="F1107" t="str">
        <f>=IF(E1107&gt;=50,1,0)</f>
      </c>
      <c r="G1107" s="11" t="str">
        <f>=1/(1+EXP(-($K$4+$K$5*D1107)))</f>
      </c>
      <c r="H1107" s="11" t="str">
        <f>=F1107*LN(G1107)+(1-F1107)*LN(1-G1107)</f>
      </c>
    </row>
    <row r="1108">
      <c r="A1108" t="n">
        <v>210492</v>
      </c>
      <c r="B1108" t="s">
        <v>4198</v>
      </c>
      <c r="C1108" t="s">
        <v>163</v>
      </c>
      <c r="D1108" t="n">
        <v>46</v>
      </c>
      <c r="E1108" t="n">
        <v>42.4</v>
      </c>
      <c r="F1108" t="str">
        <f>=IF(E1108&gt;=50,1,0)</f>
      </c>
      <c r="G1108" s="11" t="str">
        <f>=1/(1+EXP(-($K$4+$K$5*D1108)))</f>
      </c>
      <c r="H1108" s="11" t="str">
        <f>=F1108*LN(G1108)+(1-F1108)*LN(1-G1108)</f>
      </c>
    </row>
    <row r="1109">
      <c r="A1109" t="n">
        <v>210571</v>
      </c>
      <c r="B1109" t="s">
        <v>4203</v>
      </c>
      <c r="C1109" t="s">
        <v>163</v>
      </c>
      <c r="D1109" t="n">
        <v>50</v>
      </c>
      <c r="E1109" t="n">
        <v>42.2</v>
      </c>
      <c r="F1109" t="str">
        <f>=IF(E1109&gt;=50,1,0)</f>
      </c>
      <c r="G1109" s="11" t="str">
        <f>=1/(1+EXP(-($K$4+$K$5*D1109)))</f>
      </c>
      <c r="H1109" s="11" t="str">
        <f>=F1109*LN(G1109)+(1-F1109)*LN(1-G1109)</f>
      </c>
    </row>
    <row r="1110">
      <c r="A1110" t="n">
        <v>210669</v>
      </c>
      <c r="B1110" t="s">
        <v>4209</v>
      </c>
      <c r="C1110" t="s">
        <v>163</v>
      </c>
      <c r="D1110" t="n">
        <v>25</v>
      </c>
      <c r="E1110" t="n">
        <v>66.5</v>
      </c>
      <c r="F1110" t="str">
        <f>=IF(E1110&gt;=50,1,0)</f>
      </c>
      <c r="G1110" s="11" t="str">
        <f>=1/(1+EXP(-($K$4+$K$5*D1110)))</f>
      </c>
      <c r="H1110" s="11" t="str">
        <f>=F1110*LN(G1110)+(1-F1110)*LN(1-G1110)</f>
      </c>
    </row>
    <row r="1111">
      <c r="A1111" t="n">
        <v>210739</v>
      </c>
      <c r="B1111" t="s">
        <v>4213</v>
      </c>
      <c r="C1111" t="s">
        <v>163</v>
      </c>
      <c r="D1111" t="n">
        <v>23</v>
      </c>
      <c r="E1111" t="n">
        <v>71</v>
      </c>
      <c r="F1111" t="str">
        <f>=IF(E1111&gt;=50,1,0)</f>
      </c>
      <c r="G1111" s="11" t="str">
        <f>=1/(1+EXP(-($K$4+$K$5*D1111)))</f>
      </c>
      <c r="H1111" s="11" t="str">
        <f>=F1111*LN(G1111)+(1-F1111)*LN(1-G1111)</f>
      </c>
    </row>
    <row r="1112">
      <c r="A1112" t="n">
        <v>210775</v>
      </c>
      <c r="B1112" t="s">
        <v>4217</v>
      </c>
      <c r="C1112" t="s">
        <v>163</v>
      </c>
      <c r="D1112" t="n">
        <v>34</v>
      </c>
      <c r="E1112" t="n">
        <v>58.5</v>
      </c>
      <c r="F1112" t="str">
        <f>=IF(E1112&gt;=50,1,0)</f>
      </c>
      <c r="G1112" s="11" t="str">
        <f>=1/(1+EXP(-($K$4+$K$5*D1112)))</f>
      </c>
      <c r="H1112" s="11" t="str">
        <f>=F1112*LN(G1112)+(1-F1112)*LN(1-G1112)</f>
      </c>
    </row>
    <row r="1113">
      <c r="A1113" t="n">
        <v>211024</v>
      </c>
      <c r="B1113" t="s">
        <v>4224</v>
      </c>
      <c r="C1113" t="s">
        <v>163</v>
      </c>
      <c r="D1113" t="n">
        <v>49</v>
      </c>
      <c r="E1113" t="n">
        <v>52.8</v>
      </c>
      <c r="F1113" t="str">
        <f>=IF(E1113&gt;=50,1,0)</f>
      </c>
      <c r="G1113" s="11" t="str">
        <f>=1/(1+EXP(-($K$4+$K$5*D1113)))</f>
      </c>
      <c r="H1113" s="11" t="str">
        <f>=F1113*LN(G1113)+(1-F1113)*LN(1-G1113)</f>
      </c>
    </row>
    <row r="1114">
      <c r="A1114" t="n">
        <v>211088</v>
      </c>
      <c r="B1114" t="s">
        <v>4228</v>
      </c>
      <c r="C1114" t="s">
        <v>163</v>
      </c>
      <c r="D1114" t="n">
        <v>28</v>
      </c>
      <c r="E1114" t="n">
        <v>64</v>
      </c>
      <c r="F1114" t="str">
        <f>=IF(E1114&gt;=50,1,0)</f>
      </c>
      <c r="G1114" s="11" t="str">
        <f>=1/(1+EXP(-($K$4+$K$5*D1114)))</f>
      </c>
      <c r="H1114" s="11" t="str">
        <f>=F1114*LN(G1114)+(1-F1114)*LN(1-G1114)</f>
      </c>
    </row>
    <row r="1115">
      <c r="A1115" t="n">
        <v>211273</v>
      </c>
      <c r="B1115" t="s">
        <v>4231</v>
      </c>
      <c r="C1115" t="s">
        <v>163</v>
      </c>
      <c r="D1115" t="n">
        <v>14</v>
      </c>
      <c r="E1115" t="n">
        <v>85.6</v>
      </c>
      <c r="F1115" t="str">
        <f>=IF(E1115&gt;=50,1,0)</f>
      </c>
      <c r="G1115" s="11" t="str">
        <f>=1/(1+EXP(-($K$4+$K$5*D1115)))</f>
      </c>
      <c r="H1115" s="11" t="str">
        <f>=F1115*LN(G1115)+(1-F1115)*LN(1-G1115)</f>
      </c>
    </row>
    <row r="1116">
      <c r="A1116" t="n">
        <v>211291</v>
      </c>
      <c r="B1116" t="s">
        <v>4233</v>
      </c>
      <c r="C1116" t="s">
        <v>163</v>
      </c>
      <c r="D1116" t="n">
        <v>11</v>
      </c>
      <c r="E1116" t="n">
        <v>86.2</v>
      </c>
      <c r="F1116" t="str">
        <f>=IF(E1116&gt;=50,1,0)</f>
      </c>
      <c r="G1116" s="11" t="str">
        <f>=1/(1+EXP(-($K$4+$K$5*D1116)))</f>
      </c>
      <c r="H1116" s="11" t="str">
        <f>=F1116*LN(G1116)+(1-F1116)*LN(1-G1116)</f>
      </c>
    </row>
    <row r="1117">
      <c r="A1117" t="n">
        <v>211352</v>
      </c>
      <c r="B1117" t="s">
        <v>4242</v>
      </c>
      <c r="C1117" t="s">
        <v>163</v>
      </c>
      <c r="D1117" t="n">
        <v>37</v>
      </c>
      <c r="E1117" t="n">
        <v>50.5</v>
      </c>
      <c r="F1117" t="str">
        <f>=IF(E1117&gt;=50,1,0)</f>
      </c>
      <c r="G1117" s="11" t="str">
        <f>=1/(1+EXP(-($K$4+$K$5*D1117)))</f>
      </c>
      <c r="H1117" s="11" t="str">
        <f>=F1117*LN(G1117)+(1-F1117)*LN(1-G1117)</f>
      </c>
    </row>
    <row r="1118">
      <c r="A1118" t="n">
        <v>211431</v>
      </c>
      <c r="B1118" t="s">
        <v>4244</v>
      </c>
      <c r="C1118" t="s">
        <v>163</v>
      </c>
      <c r="D1118" t="n">
        <v>41</v>
      </c>
      <c r="E1118" t="n">
        <v>55.2</v>
      </c>
      <c r="F1118" t="str">
        <f>=IF(E1118&gt;=50,1,0)</f>
      </c>
      <c r="G1118" s="11" t="str">
        <f>=1/(1+EXP(-($K$4+$K$5*D1118)))</f>
      </c>
      <c r="H1118" s="11" t="str">
        <f>=F1118*LN(G1118)+(1-F1118)*LN(1-G1118)</f>
      </c>
    </row>
    <row r="1119">
      <c r="A1119" t="n">
        <v>211440</v>
      </c>
      <c r="B1119" t="s">
        <v>4245</v>
      </c>
      <c r="C1119" t="s">
        <v>163</v>
      </c>
      <c r="D1119" t="n">
        <v>15</v>
      </c>
      <c r="E1119" t="n">
        <v>92.5</v>
      </c>
      <c r="F1119" t="str">
        <f>=IF(E1119&gt;=50,1,0)</f>
      </c>
      <c r="G1119" s="11" t="str">
        <f>=1/(1+EXP(-($K$4+$K$5*D1119)))</f>
      </c>
      <c r="H1119" s="11" t="str">
        <f>=F1119*LN(G1119)+(1-F1119)*LN(1-G1119)</f>
      </c>
    </row>
    <row r="1120">
      <c r="A1120" t="n">
        <v>211468</v>
      </c>
      <c r="B1120" t="s">
        <v>4246</v>
      </c>
      <c r="C1120" t="s">
        <v>163</v>
      </c>
      <c r="D1120" t="n">
        <v>39</v>
      </c>
      <c r="E1120" t="n">
        <v>58.2</v>
      </c>
      <c r="F1120" t="str">
        <f>=IF(E1120&gt;=50,1,0)</f>
      </c>
      <c r="G1120" s="11" t="str">
        <f>=1/(1+EXP(-($K$4+$K$5*D1120)))</f>
      </c>
      <c r="H1120" s="11" t="str">
        <f>=F1120*LN(G1120)+(1-F1120)*LN(1-G1120)</f>
      </c>
    </row>
    <row r="1121">
      <c r="A1121" t="n">
        <v>211477</v>
      </c>
      <c r="B1121" t="s">
        <v>4248</v>
      </c>
      <c r="C1121" t="s">
        <v>189</v>
      </c>
      <c r="D1121" t="n">
        <v>43</v>
      </c>
      <c r="E1121" t="n">
        <v>36.5</v>
      </c>
      <c r="F1121" t="str">
        <f>=IF(E1121&gt;=50,1,0)</f>
      </c>
      <c r="G1121" s="11" t="str">
        <f>=1/(1+EXP(-($K$4+$K$5*D1121)))</f>
      </c>
      <c r="H1121" s="11" t="str">
        <f>=F1121*LN(G1121)+(1-F1121)*LN(1-G1121)</f>
      </c>
    </row>
    <row r="1122">
      <c r="A1122" t="n">
        <v>211556</v>
      </c>
      <c r="B1122" t="s">
        <v>4250</v>
      </c>
      <c r="C1122" t="s">
        <v>163</v>
      </c>
      <c r="D1122" t="n">
        <v>21</v>
      </c>
      <c r="E1122" t="n">
        <v>66.2</v>
      </c>
      <c r="F1122" t="str">
        <f>=IF(E1122&gt;=50,1,0)</f>
      </c>
      <c r="G1122" s="11" t="str">
        <f>=1/(1+EXP(-($K$4+$K$5*D1122)))</f>
      </c>
      <c r="H1122" s="11" t="str">
        <f>=F1122*LN(G1122)+(1-F1122)*LN(1-G1122)</f>
      </c>
    </row>
    <row r="1123">
      <c r="A1123" t="n">
        <v>211583</v>
      </c>
      <c r="B1123" t="s">
        <v>4251</v>
      </c>
      <c r="C1123" t="s">
        <v>163</v>
      </c>
      <c r="D1123" t="n">
        <v>47</v>
      </c>
      <c r="E1123" t="n">
        <v>56.1</v>
      </c>
      <c r="F1123" t="str">
        <f>=IF(E1123&gt;=50,1,0)</f>
      </c>
      <c r="G1123" s="11" t="str">
        <f>=1/(1+EXP(-($K$4+$K$5*D1123)))</f>
      </c>
      <c r="H1123" s="11" t="str">
        <f>=F1123*LN(G1123)+(1-F1123)*LN(1-G1123)</f>
      </c>
    </row>
    <row r="1124">
      <c r="A1124" t="n">
        <v>211608</v>
      </c>
      <c r="B1124" t="s">
        <v>4252</v>
      </c>
      <c r="C1124" t="s">
        <v>149</v>
      </c>
      <c r="D1124" t="n">
        <v>41</v>
      </c>
      <c r="E1124" t="n">
        <v>16.2</v>
      </c>
      <c r="F1124" t="str">
        <f>=IF(E1124&gt;=50,1,0)</f>
      </c>
      <c r="G1124" s="11" t="str">
        <f>=1/(1+EXP(-($K$4+$K$5*D1124)))</f>
      </c>
      <c r="H1124" s="11" t="str">
        <f>=F1124*LN(G1124)+(1-F1124)*LN(1-G1124)</f>
      </c>
    </row>
    <row r="1125">
      <c r="A1125" t="n">
        <v>211981</v>
      </c>
      <c r="B1125" t="s">
        <v>4260</v>
      </c>
      <c r="C1125" t="s">
        <v>163</v>
      </c>
      <c r="D1125" t="n">
        <v>29</v>
      </c>
      <c r="E1125" t="n">
        <v>52</v>
      </c>
      <c r="F1125" t="str">
        <f>=IF(E1125&gt;=50,1,0)</f>
      </c>
      <c r="G1125" s="11" t="str">
        <f>=1/(1+EXP(-($K$4+$K$5*D1125)))</f>
      </c>
      <c r="H1125" s="11" t="str">
        <f>=F1125*LN(G1125)+(1-F1125)*LN(1-G1125)</f>
      </c>
    </row>
    <row r="1126">
      <c r="A1126" t="n">
        <v>212009</v>
      </c>
      <c r="B1126" t="s">
        <v>4262</v>
      </c>
      <c r="C1126" t="s">
        <v>163</v>
      </c>
      <c r="D1126" t="n">
        <v>14</v>
      </c>
      <c r="E1126" t="n">
        <v>83.4</v>
      </c>
      <c r="F1126" t="str">
        <f>=IF(E1126&gt;=50,1,0)</f>
      </c>
      <c r="G1126" s="11" t="str">
        <f>=1/(1+EXP(-($K$4+$K$5*D1126)))</f>
      </c>
      <c r="H1126" s="11" t="str">
        <f>=F1126*LN(G1126)+(1-F1126)*LN(1-G1126)</f>
      </c>
    </row>
    <row r="1127">
      <c r="A1127" t="n">
        <v>212054</v>
      </c>
      <c r="B1127" t="s">
        <v>4266</v>
      </c>
      <c r="C1127" t="s">
        <v>163</v>
      </c>
      <c r="D1127" t="n">
        <v>25</v>
      </c>
      <c r="E1127" t="n">
        <v>77.1</v>
      </c>
      <c r="F1127" t="str">
        <f>=IF(E1127&gt;=50,1,0)</f>
      </c>
      <c r="G1127" s="11" t="str">
        <f>=1/(1+EXP(-($K$4+$K$5*D1127)))</f>
      </c>
      <c r="H1127" s="11" t="str">
        <f>=F1127*LN(G1127)+(1-F1127)*LN(1-G1127)</f>
      </c>
    </row>
    <row r="1128">
      <c r="A1128" t="n">
        <v>212106</v>
      </c>
      <c r="B1128" t="s">
        <v>4267</v>
      </c>
      <c r="C1128" t="s">
        <v>163</v>
      </c>
      <c r="D1128" t="n">
        <v>18</v>
      </c>
      <c r="E1128" t="n">
        <v>74.9</v>
      </c>
      <c r="F1128" t="str">
        <f>=IF(E1128&gt;=50,1,0)</f>
      </c>
      <c r="G1128" s="11" t="str">
        <f>=1/(1+EXP(-($K$4+$K$5*D1128)))</f>
      </c>
      <c r="H1128" s="11" t="str">
        <f>=F1128*LN(G1128)+(1-F1128)*LN(1-G1128)</f>
      </c>
    </row>
    <row r="1129">
      <c r="A1129" t="n">
        <v>212115</v>
      </c>
      <c r="B1129" t="s">
        <v>4268</v>
      </c>
      <c r="C1129" t="s">
        <v>149</v>
      </c>
      <c r="D1129" t="n">
        <v>40</v>
      </c>
      <c r="E1129" t="n">
        <v>43.8</v>
      </c>
      <c r="F1129" t="str">
        <f>=IF(E1129&gt;=50,1,0)</f>
      </c>
      <c r="G1129" s="11" t="str">
        <f>=1/(1+EXP(-($K$4+$K$5*D1129)))</f>
      </c>
      <c r="H1129" s="11" t="str">
        <f>=F1129*LN(G1129)+(1-F1129)*LN(1-G1129)</f>
      </c>
    </row>
    <row r="1130">
      <c r="A1130" t="n">
        <v>212133</v>
      </c>
      <c r="B1130" t="s">
        <v>4270</v>
      </c>
      <c r="C1130" t="s">
        <v>163</v>
      </c>
      <c r="D1130" t="n">
        <v>36</v>
      </c>
      <c r="E1130" t="n">
        <v>57.4</v>
      </c>
      <c r="F1130" t="str">
        <f>=IF(E1130&gt;=50,1,0)</f>
      </c>
      <c r="G1130" s="11" t="str">
        <f>=1/(1+EXP(-($K$4+$K$5*D1130)))</f>
      </c>
      <c r="H1130" s="11" t="str">
        <f>=F1130*LN(G1130)+(1-F1130)*LN(1-G1130)</f>
      </c>
    </row>
    <row r="1131">
      <c r="A1131" t="n">
        <v>212197</v>
      </c>
      <c r="B1131" t="s">
        <v>4272</v>
      </c>
      <c r="C1131" t="s">
        <v>163</v>
      </c>
      <c r="D1131" t="n">
        <v>19</v>
      </c>
      <c r="E1131" t="n">
        <v>77.1</v>
      </c>
      <c r="F1131" t="str">
        <f>=IF(E1131&gt;=50,1,0)</f>
      </c>
      <c r="G1131" s="11" t="str">
        <f>=1/(1+EXP(-($K$4+$K$5*D1131)))</f>
      </c>
      <c r="H1131" s="11" t="str">
        <f>=F1131*LN(G1131)+(1-F1131)*LN(1-G1131)</f>
      </c>
    </row>
    <row r="1132">
      <c r="A1132" t="n">
        <v>212577</v>
      </c>
      <c r="B1132" t="s">
        <v>4288</v>
      </c>
      <c r="C1132" t="s">
        <v>163</v>
      </c>
      <c r="D1132" t="n">
        <v>17</v>
      </c>
      <c r="E1132" t="n">
        <v>86</v>
      </c>
      <c r="F1132" t="str">
        <f>=IF(E1132&gt;=50,1,0)</f>
      </c>
      <c r="G1132" s="11" t="str">
        <f>=1/(1+EXP(-($K$4+$K$5*D1132)))</f>
      </c>
      <c r="H1132" s="11" t="str">
        <f>=F1132*LN(G1132)+(1-F1132)*LN(1-G1132)</f>
      </c>
    </row>
    <row r="1133">
      <c r="A1133" t="n">
        <v>212601</v>
      </c>
      <c r="B1133" t="s">
        <v>4289</v>
      </c>
      <c r="C1133" t="s">
        <v>163</v>
      </c>
      <c r="D1133" t="n">
        <v>22</v>
      </c>
      <c r="E1133" t="n">
        <v>70.7</v>
      </c>
      <c r="F1133" t="str">
        <f>=IF(E1133&gt;=50,1,0)</f>
      </c>
      <c r="G1133" s="11" t="str">
        <f>=1/(1+EXP(-($K$4+$K$5*D1133)))</f>
      </c>
      <c r="H1133" s="11" t="str">
        <f>=F1133*LN(G1133)+(1-F1133)*LN(1-G1133)</f>
      </c>
    </row>
    <row r="1134">
      <c r="A1134" t="n">
        <v>212656</v>
      </c>
      <c r="B1134" t="s">
        <v>4290</v>
      </c>
      <c r="C1134" t="s">
        <v>163</v>
      </c>
      <c r="D1134" t="n">
        <v>32</v>
      </c>
      <c r="E1134" t="n">
        <v>61</v>
      </c>
      <c r="F1134" t="str">
        <f>=IF(E1134&gt;=50,1,0)</f>
      </c>
      <c r="G1134" s="11" t="str">
        <f>=1/(1+EXP(-($K$4+$K$5*D1134)))</f>
      </c>
      <c r="H1134" s="11" t="str">
        <f>=F1134*LN(G1134)+(1-F1134)*LN(1-G1134)</f>
      </c>
    </row>
    <row r="1135">
      <c r="A1135" t="n">
        <v>212674</v>
      </c>
      <c r="B1135" t="s">
        <v>4292</v>
      </c>
      <c r="C1135" t="s">
        <v>163</v>
      </c>
      <c r="D1135" t="n">
        <v>21</v>
      </c>
      <c r="E1135" t="n">
        <v>82.7</v>
      </c>
      <c r="F1135" t="str">
        <f>=IF(E1135&gt;=50,1,0)</f>
      </c>
      <c r="G1135" s="11" t="str">
        <f>=1/(1+EXP(-($K$4+$K$5*D1135)))</f>
      </c>
      <c r="H1135" s="11" t="str">
        <f>=F1135*LN(G1135)+(1-F1135)*LN(1-G1135)</f>
      </c>
    </row>
    <row r="1136">
      <c r="A1136" t="n">
        <v>212805</v>
      </c>
      <c r="B1136" t="s">
        <v>4296</v>
      </c>
      <c r="C1136" t="s">
        <v>163</v>
      </c>
      <c r="D1136" t="n">
        <v>0</v>
      </c>
      <c r="E1136" t="n">
        <v>79.7</v>
      </c>
      <c r="F1136" t="str">
        <f>=IF(E1136&gt;=50,1,0)</f>
      </c>
      <c r="G1136" s="11" t="str">
        <f>=1/(1+EXP(-($K$4+$K$5*D1136)))</f>
      </c>
      <c r="H1136" s="11" t="str">
        <f>=F1136*LN(G1136)+(1-F1136)*LN(1-G1136)</f>
      </c>
    </row>
    <row r="1137">
      <c r="A1137" t="n">
        <v>212832</v>
      </c>
      <c r="B1137" t="s">
        <v>4298</v>
      </c>
      <c r="C1137" t="s">
        <v>163</v>
      </c>
      <c r="D1137" t="n">
        <v>30</v>
      </c>
      <c r="E1137" t="n">
        <v>66.5</v>
      </c>
      <c r="F1137" t="str">
        <f>=IF(E1137&gt;=50,1,0)</f>
      </c>
      <c r="G1137" s="11" t="str">
        <f>=1/(1+EXP(-($K$4+$K$5*D1137)))</f>
      </c>
      <c r="H1137" s="11" t="str">
        <f>=F1137*LN(G1137)+(1-F1137)*LN(1-G1137)</f>
      </c>
    </row>
    <row r="1138">
      <c r="A1138" t="n">
        <v>212911</v>
      </c>
      <c r="B1138" t="s">
        <v>4302</v>
      </c>
      <c r="C1138" t="s">
        <v>163</v>
      </c>
      <c r="D1138" t="n">
        <v>14</v>
      </c>
      <c r="E1138" t="n">
        <v>89.4</v>
      </c>
      <c r="F1138" t="str">
        <f>=IF(E1138&gt;=50,1,0)</f>
      </c>
      <c r="G1138" s="11" t="str">
        <f>=1/(1+EXP(-($K$4+$K$5*D1138)))</f>
      </c>
      <c r="H1138" s="11" t="str">
        <f>=F1138*LN(G1138)+(1-F1138)*LN(1-G1138)</f>
      </c>
    </row>
    <row r="1139">
      <c r="A1139" t="n">
        <v>212984</v>
      </c>
      <c r="B1139" t="s">
        <v>4305</v>
      </c>
      <c r="C1139" t="s">
        <v>163</v>
      </c>
      <c r="D1139" t="n">
        <v>40</v>
      </c>
      <c r="E1139" t="n">
        <v>58.4</v>
      </c>
      <c r="F1139" t="str">
        <f>=IF(E1139&gt;=50,1,0)</f>
      </c>
      <c r="G1139" s="11" t="str">
        <f>=1/(1+EXP(-($K$4+$K$5*D1139)))</f>
      </c>
      <c r="H1139" s="11" t="str">
        <f>=F1139*LN(G1139)+(1-F1139)*LN(1-G1139)</f>
      </c>
    </row>
    <row r="1140">
      <c r="A1140" t="n">
        <v>213011</v>
      </c>
      <c r="B1140" t="s">
        <v>4306</v>
      </c>
      <c r="C1140" t="s">
        <v>163</v>
      </c>
      <c r="D1140" t="n">
        <v>21</v>
      </c>
      <c r="E1140" t="n">
        <v>64.5</v>
      </c>
      <c r="F1140" t="str">
        <f>=IF(E1140&gt;=50,1,0)</f>
      </c>
      <c r="G1140" s="11" t="str">
        <f>=1/(1+EXP(-($K$4+$K$5*D1140)))</f>
      </c>
      <c r="H1140" s="11" t="str">
        <f>=F1140*LN(G1140)+(1-F1140)*LN(1-G1140)</f>
      </c>
    </row>
    <row r="1141">
      <c r="A1141" t="n">
        <v>213020</v>
      </c>
      <c r="B1141" t="s">
        <v>4308</v>
      </c>
      <c r="C1141" t="s">
        <v>149</v>
      </c>
      <c r="D1141" t="n">
        <v>36</v>
      </c>
      <c r="E1141" t="n">
        <v>52.8</v>
      </c>
      <c r="F1141" t="str">
        <f>=IF(E1141&gt;=50,1,0)</f>
      </c>
      <c r="G1141" s="11" t="str">
        <f>=1/(1+EXP(-($K$4+$K$5*D1141)))</f>
      </c>
      <c r="H1141" s="11" t="str">
        <f>=F1141*LN(G1141)+(1-F1141)*LN(1-G1141)</f>
      </c>
    </row>
    <row r="1142">
      <c r="A1142" t="n">
        <v>213251</v>
      </c>
      <c r="B1142" t="s">
        <v>4314</v>
      </c>
      <c r="C1142" t="s">
        <v>163</v>
      </c>
      <c r="D1142" t="n">
        <v>26</v>
      </c>
      <c r="E1142" t="n">
        <v>68.9</v>
      </c>
      <c r="F1142" t="str">
        <f>=IF(E1142&gt;=50,1,0)</f>
      </c>
      <c r="G1142" s="11" t="str">
        <f>=1/(1+EXP(-($K$4+$K$5*D1142)))</f>
      </c>
      <c r="H1142" s="11" t="str">
        <f>=F1142*LN(G1142)+(1-F1142)*LN(1-G1142)</f>
      </c>
    </row>
    <row r="1143">
      <c r="A1143" t="n">
        <v>213303</v>
      </c>
      <c r="B1143" t="s">
        <v>4316</v>
      </c>
      <c r="C1143" t="s">
        <v>163</v>
      </c>
      <c r="D1143" t="n">
        <v>45</v>
      </c>
      <c r="E1143" t="n">
        <v>41.2</v>
      </c>
      <c r="F1143" t="str">
        <f>=IF(E1143&gt;=50,1,0)</f>
      </c>
      <c r="G1143" s="11" t="str">
        <f>=1/(1+EXP(-($K$4+$K$5*D1143)))</f>
      </c>
      <c r="H1143" s="11" t="str">
        <f>=F1143*LN(G1143)+(1-F1143)*LN(1-G1143)</f>
      </c>
    </row>
    <row r="1144">
      <c r="A1144" t="n">
        <v>213321</v>
      </c>
      <c r="B1144" t="s">
        <v>4318</v>
      </c>
      <c r="C1144" t="s">
        <v>163</v>
      </c>
      <c r="D1144" t="n">
        <v>27</v>
      </c>
      <c r="E1144" t="n">
        <v>60.1</v>
      </c>
      <c r="F1144" t="str">
        <f>=IF(E1144&gt;=50,1,0)</f>
      </c>
      <c r="G1144" s="11" t="str">
        <f>=1/(1+EXP(-($K$4+$K$5*D1144)))</f>
      </c>
      <c r="H1144" s="11" t="str">
        <f>=F1144*LN(G1144)+(1-F1144)*LN(1-G1144)</f>
      </c>
    </row>
    <row r="1145">
      <c r="A1145" t="n">
        <v>213349</v>
      </c>
      <c r="B1145" t="s">
        <v>4322</v>
      </c>
      <c r="C1145" t="s">
        <v>149</v>
      </c>
      <c r="D1145" t="n">
        <v>31</v>
      </c>
      <c r="E1145" t="n">
        <v>54.1</v>
      </c>
      <c r="F1145" t="str">
        <f>=IF(E1145&gt;=50,1,0)</f>
      </c>
      <c r="G1145" s="11" t="str">
        <f>=1/(1+EXP(-($K$4+$K$5*D1145)))</f>
      </c>
      <c r="H1145" s="11" t="str">
        <f>=F1145*LN(G1145)+(1-F1145)*LN(1-G1145)</f>
      </c>
    </row>
    <row r="1146">
      <c r="A1146" t="n">
        <v>213358</v>
      </c>
      <c r="B1146" t="s">
        <v>4324</v>
      </c>
      <c r="C1146" t="s">
        <v>163</v>
      </c>
      <c r="D1146" t="n">
        <v>14</v>
      </c>
      <c r="E1146" t="n">
        <v>57.1</v>
      </c>
      <c r="F1146" t="str">
        <f>=IF(E1146&gt;=50,1,0)</f>
      </c>
      <c r="G1146" s="11" t="str">
        <f>=1/(1+EXP(-($K$4+$K$5*D1146)))</f>
      </c>
      <c r="H1146" s="11" t="str">
        <f>=F1146*LN(G1146)+(1-F1146)*LN(1-G1146)</f>
      </c>
    </row>
    <row r="1147">
      <c r="A1147" t="n">
        <v>213367</v>
      </c>
      <c r="B1147" t="s">
        <v>4325</v>
      </c>
      <c r="C1147" t="s">
        <v>163</v>
      </c>
      <c r="D1147" t="n">
        <v>33</v>
      </c>
      <c r="E1147" t="n">
        <v>58.2</v>
      </c>
      <c r="F1147" t="str">
        <f>=IF(E1147&gt;=50,1,0)</f>
      </c>
      <c r="G1147" s="11" t="str">
        <f>=1/(1+EXP(-($K$4+$K$5*D1147)))</f>
      </c>
      <c r="H1147" s="11" t="str">
        <f>=F1147*LN(G1147)+(1-F1147)*LN(1-G1147)</f>
      </c>
    </row>
    <row r="1148">
      <c r="A1148" t="n">
        <v>213385</v>
      </c>
      <c r="B1148" t="s">
        <v>4327</v>
      </c>
      <c r="C1148" t="s">
        <v>163</v>
      </c>
      <c r="D1148" t="n">
        <v>10</v>
      </c>
      <c r="E1148" t="n">
        <v>88.1</v>
      </c>
      <c r="F1148" t="str">
        <f>=IF(E1148&gt;=50,1,0)</f>
      </c>
      <c r="G1148" s="11" t="str">
        <f>=1/(1+EXP(-($K$4+$K$5*D1148)))</f>
      </c>
      <c r="H1148" s="11" t="str">
        <f>=F1148*LN(G1148)+(1-F1148)*LN(1-G1148)</f>
      </c>
    </row>
    <row r="1149">
      <c r="A1149" t="n">
        <v>213400</v>
      </c>
      <c r="B1149" t="s">
        <v>4328</v>
      </c>
      <c r="C1149" t="s">
        <v>163</v>
      </c>
      <c r="D1149" t="n">
        <v>30</v>
      </c>
      <c r="E1149" t="n">
        <v>70.5</v>
      </c>
      <c r="F1149" t="str">
        <f>=IF(E1149&gt;=50,1,0)</f>
      </c>
      <c r="G1149" s="11" t="str">
        <f>=1/(1+EXP(-($K$4+$K$5*D1149)))</f>
      </c>
      <c r="H1149" s="11" t="str">
        <f>=F1149*LN(G1149)+(1-F1149)*LN(1-G1149)</f>
      </c>
    </row>
    <row r="1150">
      <c r="A1150" t="n">
        <v>213507</v>
      </c>
      <c r="B1150" t="s">
        <v>4335</v>
      </c>
      <c r="C1150" t="s">
        <v>163</v>
      </c>
      <c r="D1150" t="n">
        <v>22</v>
      </c>
      <c r="E1150" t="n">
        <v>72.5</v>
      </c>
      <c r="F1150" t="str">
        <f>=IF(E1150&gt;=50,1,0)</f>
      </c>
      <c r="G1150" s="11" t="str">
        <f>=1/(1+EXP(-($K$4+$K$5*D1150)))</f>
      </c>
      <c r="H1150" s="11" t="str">
        <f>=F1150*LN(G1150)+(1-F1150)*LN(1-G1150)</f>
      </c>
    </row>
    <row r="1151">
      <c r="A1151" t="n">
        <v>213543</v>
      </c>
      <c r="B1151" t="s">
        <v>4341</v>
      </c>
      <c r="C1151" t="s">
        <v>163</v>
      </c>
      <c r="D1151" t="n">
        <v>18</v>
      </c>
      <c r="E1151" t="n">
        <v>89.2</v>
      </c>
      <c r="F1151" t="str">
        <f>=IF(E1151&gt;=50,1,0)</f>
      </c>
      <c r="G1151" s="11" t="str">
        <f>=1/(1+EXP(-($K$4+$K$5*D1151)))</f>
      </c>
      <c r="H1151" s="11" t="str">
        <f>=F1151*LN(G1151)+(1-F1151)*LN(1-G1151)</f>
      </c>
    </row>
    <row r="1152">
      <c r="A1152" t="n">
        <v>213598</v>
      </c>
      <c r="B1152" t="s">
        <v>696</v>
      </c>
      <c r="C1152" t="s">
        <v>149</v>
      </c>
      <c r="D1152" t="n">
        <v>66</v>
      </c>
      <c r="E1152" t="n">
        <v>52.1</v>
      </c>
      <c r="F1152" t="str">
        <f>=IF(E1152&gt;=50,1,0)</f>
      </c>
      <c r="G1152" s="11" t="str">
        <f>=1/(1+EXP(-($K$4+$K$5*D1152)))</f>
      </c>
      <c r="H1152" s="11" t="str">
        <f>=F1152*LN(G1152)+(1-F1152)*LN(1-G1152)</f>
      </c>
    </row>
    <row r="1153">
      <c r="A1153" t="n">
        <v>213668</v>
      </c>
      <c r="B1153" t="s">
        <v>4349</v>
      </c>
      <c r="C1153" t="s">
        <v>163</v>
      </c>
      <c r="D1153" t="n">
        <v>40</v>
      </c>
      <c r="E1153" t="n">
        <v>59.6</v>
      </c>
      <c r="F1153" t="str">
        <f>=IF(E1153&gt;=50,1,0)</f>
      </c>
      <c r="G1153" s="11" t="str">
        <f>=1/(1+EXP(-($K$4+$K$5*D1153)))</f>
      </c>
      <c r="H1153" s="11" t="str">
        <f>=F1153*LN(G1153)+(1-F1153)*LN(1-G1153)</f>
      </c>
    </row>
    <row r="1154">
      <c r="A1154" t="n">
        <v>213826</v>
      </c>
      <c r="B1154" t="s">
        <v>4353</v>
      </c>
      <c r="C1154" t="s">
        <v>163</v>
      </c>
      <c r="D1154" t="n">
        <v>29</v>
      </c>
      <c r="E1154" t="n">
        <v>72.5</v>
      </c>
      <c r="F1154" t="str">
        <f>=IF(E1154&gt;=50,1,0)</f>
      </c>
      <c r="G1154" s="11" t="str">
        <f>=1/(1+EXP(-($K$4+$K$5*D1154)))</f>
      </c>
      <c r="H1154" s="11" t="str">
        <f>=F1154*LN(G1154)+(1-F1154)*LN(1-G1154)</f>
      </c>
    </row>
    <row r="1155">
      <c r="A1155" t="n">
        <v>213987</v>
      </c>
      <c r="B1155" t="s">
        <v>4356</v>
      </c>
      <c r="C1155" t="s">
        <v>163</v>
      </c>
      <c r="D1155" t="n">
        <v>30</v>
      </c>
      <c r="E1155" t="n">
        <v>64.7</v>
      </c>
      <c r="F1155" t="str">
        <f>=IF(E1155&gt;=50,1,0)</f>
      </c>
      <c r="G1155" s="11" t="str">
        <f>=1/(1+EXP(-($K$4+$K$5*D1155)))</f>
      </c>
      <c r="H1155" s="11" t="str">
        <f>=F1155*LN(G1155)+(1-F1155)*LN(1-G1155)</f>
      </c>
    </row>
    <row r="1156">
      <c r="A1156" t="n">
        <v>213996</v>
      </c>
      <c r="B1156" t="s">
        <v>4357</v>
      </c>
      <c r="C1156" t="s">
        <v>163</v>
      </c>
      <c r="D1156" t="n">
        <v>20</v>
      </c>
      <c r="E1156" t="n">
        <v>78.5</v>
      </c>
      <c r="F1156" t="str">
        <f>=IF(E1156&gt;=50,1,0)</f>
      </c>
      <c r="G1156" s="11" t="str">
        <f>=1/(1+EXP(-($K$4+$K$5*D1156)))</f>
      </c>
      <c r="H1156" s="11" t="str">
        <f>=F1156*LN(G1156)+(1-F1156)*LN(1-G1156)</f>
      </c>
    </row>
    <row r="1157">
      <c r="A1157" t="n">
        <v>214041</v>
      </c>
      <c r="B1157" t="s">
        <v>4360</v>
      </c>
      <c r="C1157" t="s">
        <v>149</v>
      </c>
      <c r="D1157" t="n">
        <v>27</v>
      </c>
      <c r="E1157" t="n">
        <v>54.4</v>
      </c>
      <c r="F1157" t="str">
        <f>=IF(E1157&gt;=50,1,0)</f>
      </c>
      <c r="G1157" s="11" t="str">
        <f>=1/(1+EXP(-($K$4+$K$5*D1157)))</f>
      </c>
      <c r="H1157" s="11" t="str">
        <f>=F1157*LN(G1157)+(1-F1157)*LN(1-G1157)</f>
      </c>
    </row>
    <row r="1158">
      <c r="A1158" t="n">
        <v>214069</v>
      </c>
      <c r="B1158" t="s">
        <v>4362</v>
      </c>
      <c r="C1158" t="s">
        <v>163</v>
      </c>
      <c r="D1158" t="n">
        <v>19</v>
      </c>
      <c r="E1158" t="n">
        <v>69.2</v>
      </c>
      <c r="F1158" t="str">
        <f>=IF(E1158&gt;=50,1,0)</f>
      </c>
      <c r="G1158" s="11" t="str">
        <f>=1/(1+EXP(-($K$4+$K$5*D1158)))</f>
      </c>
      <c r="H1158" s="11" t="str">
        <f>=F1158*LN(G1158)+(1-F1158)*LN(1-G1158)</f>
      </c>
    </row>
    <row r="1159">
      <c r="A1159" t="n">
        <v>214148</v>
      </c>
      <c r="B1159" t="s">
        <v>4365</v>
      </c>
      <c r="C1159" t="s">
        <v>163</v>
      </c>
      <c r="D1159" t="n">
        <v>41</v>
      </c>
      <c r="E1159" t="n">
        <v>63.4</v>
      </c>
      <c r="F1159" t="str">
        <f>=IF(E1159&gt;=50,1,0)</f>
      </c>
      <c r="G1159" s="11" t="str">
        <f>=1/(1+EXP(-($K$4+$K$5*D1159)))</f>
      </c>
      <c r="H1159" s="11" t="str">
        <f>=F1159*LN(G1159)+(1-F1159)*LN(1-G1159)</f>
      </c>
    </row>
    <row r="1160">
      <c r="A1160" t="n">
        <v>214157</v>
      </c>
      <c r="B1160" t="s">
        <v>4366</v>
      </c>
      <c r="C1160" t="s">
        <v>163</v>
      </c>
      <c r="D1160" t="n">
        <v>27</v>
      </c>
      <c r="E1160" t="n">
        <v>71.1</v>
      </c>
      <c r="F1160" t="str">
        <f>=IF(E1160&gt;=50,1,0)</f>
      </c>
      <c r="G1160" s="11" t="str">
        <f>=1/(1+EXP(-($K$4+$K$5*D1160)))</f>
      </c>
      <c r="H1160" s="11" t="str">
        <f>=F1160*LN(G1160)+(1-F1160)*LN(1-G1160)</f>
      </c>
    </row>
    <row r="1161">
      <c r="A1161" t="n">
        <v>214166</v>
      </c>
      <c r="B1161" t="s">
        <v>4367</v>
      </c>
      <c r="C1161" t="s">
        <v>163</v>
      </c>
      <c r="D1161" t="n">
        <v>16</v>
      </c>
      <c r="E1161" t="n">
        <v>51.6</v>
      </c>
      <c r="F1161" t="str">
        <f>=IF(E1161&gt;=50,1,0)</f>
      </c>
      <c r="G1161" s="11" t="str">
        <f>=1/(1+EXP(-($K$4+$K$5*D1161)))</f>
      </c>
      <c r="H1161" s="11" t="str">
        <f>=F1161*LN(G1161)+(1-F1161)*LN(1-G1161)</f>
      </c>
    </row>
    <row r="1162">
      <c r="A1162" t="n">
        <v>214175</v>
      </c>
      <c r="B1162" t="s">
        <v>4369</v>
      </c>
      <c r="C1162" t="s">
        <v>163</v>
      </c>
      <c r="D1162" t="n">
        <v>21</v>
      </c>
      <c r="E1162" t="n">
        <v>80.2</v>
      </c>
      <c r="F1162" t="str">
        <f>=IF(E1162&gt;=50,1,0)</f>
      </c>
      <c r="G1162" s="11" t="str">
        <f>=1/(1+EXP(-($K$4+$K$5*D1162)))</f>
      </c>
      <c r="H1162" s="11" t="str">
        <f>=F1162*LN(G1162)+(1-F1162)*LN(1-G1162)</f>
      </c>
    </row>
    <row r="1163">
      <c r="A1163" t="n">
        <v>214272</v>
      </c>
      <c r="B1163" t="s">
        <v>4370</v>
      </c>
      <c r="C1163" t="s">
        <v>163</v>
      </c>
      <c r="D1163" t="n">
        <v>42</v>
      </c>
      <c r="E1163" t="n">
        <v>46.1</v>
      </c>
      <c r="F1163" t="str">
        <f>=IF(E1163&gt;=50,1,0)</f>
      </c>
      <c r="G1163" s="11" t="str">
        <f>=1/(1+EXP(-($K$4+$K$5*D1163)))</f>
      </c>
      <c r="H1163" s="11" t="str">
        <f>=F1163*LN(G1163)+(1-F1163)*LN(1-G1163)</f>
      </c>
    </row>
    <row r="1164">
      <c r="A1164" t="n">
        <v>214591</v>
      </c>
      <c r="B1164" t="s">
        <v>4380</v>
      </c>
      <c r="C1164" t="s">
        <v>149</v>
      </c>
      <c r="D1164" t="n">
        <v>27</v>
      </c>
      <c r="E1164" t="n">
        <v>45.5</v>
      </c>
      <c r="F1164" t="str">
        <f>=IF(E1164&gt;=50,1,0)</f>
      </c>
      <c r="G1164" s="11" t="str">
        <f>=1/(1+EXP(-($K$4+$K$5*D1164)))</f>
      </c>
      <c r="H1164" s="11" t="str">
        <f>=F1164*LN(G1164)+(1-F1164)*LN(1-G1164)</f>
      </c>
    </row>
    <row r="1165">
      <c r="A1165" t="n">
        <v>214625</v>
      </c>
      <c r="B1165" t="s">
        <v>4382</v>
      </c>
      <c r="C1165" t="s">
        <v>149</v>
      </c>
      <c r="D1165" t="n">
        <v>32</v>
      </c>
      <c r="E1165" t="n">
        <v>20.3</v>
      </c>
      <c r="F1165" t="str">
        <f>=IF(E1165&gt;=50,1,0)</f>
      </c>
      <c r="G1165" s="11" t="str">
        <f>=1/(1+EXP(-($K$4+$K$5*D1165)))</f>
      </c>
      <c r="H1165" s="11" t="str">
        <f>=F1165*LN(G1165)+(1-F1165)*LN(1-G1165)</f>
      </c>
    </row>
    <row r="1166">
      <c r="A1166" t="n">
        <v>214634</v>
      </c>
      <c r="B1166" t="s">
        <v>4384</v>
      </c>
      <c r="C1166" t="s">
        <v>149</v>
      </c>
      <c r="D1166" t="n">
        <v>41</v>
      </c>
      <c r="E1166" t="n">
        <v>11.1</v>
      </c>
      <c r="F1166" t="str">
        <f>=IF(E1166&gt;=50,1,0)</f>
      </c>
      <c r="G1166" s="11" t="str">
        <f>=1/(1+EXP(-($K$4+$K$5*D1166)))</f>
      </c>
      <c r="H1166" s="11" t="str">
        <f>=F1166*LN(G1166)+(1-F1166)*LN(1-G1166)</f>
      </c>
    </row>
    <row r="1167">
      <c r="A1167" t="n">
        <v>214643</v>
      </c>
      <c r="B1167" t="s">
        <v>4386</v>
      </c>
      <c r="C1167" t="s">
        <v>149</v>
      </c>
      <c r="D1167" t="n">
        <v>38</v>
      </c>
      <c r="E1167" t="n">
        <v>16</v>
      </c>
      <c r="F1167" t="str">
        <f>=IF(E1167&gt;=50,1,0)</f>
      </c>
      <c r="G1167" s="11" t="str">
        <f>=1/(1+EXP(-($K$4+$K$5*D1167)))</f>
      </c>
      <c r="H1167" s="11" t="str">
        <f>=F1167*LN(G1167)+(1-F1167)*LN(1-G1167)</f>
      </c>
    </row>
    <row r="1168">
      <c r="A1168" t="n">
        <v>214652</v>
      </c>
      <c r="B1168" t="s">
        <v>4387</v>
      </c>
      <c r="C1168" t="s">
        <v>149</v>
      </c>
      <c r="D1168" t="n">
        <v>43</v>
      </c>
      <c r="E1168" t="n">
        <v>31.2</v>
      </c>
      <c r="F1168" t="str">
        <f>=IF(E1168&gt;=50,1,0)</f>
      </c>
      <c r="G1168" s="11" t="str">
        <f>=1/(1+EXP(-($K$4+$K$5*D1168)))</f>
      </c>
      <c r="H1168" s="11" t="str">
        <f>=F1168*LN(G1168)+(1-F1168)*LN(1-G1168)</f>
      </c>
    </row>
    <row r="1169">
      <c r="A1169" t="n">
        <v>214670</v>
      </c>
      <c r="B1169" t="s">
        <v>4389</v>
      </c>
      <c r="C1169" t="s">
        <v>149</v>
      </c>
      <c r="D1169" t="n">
        <v>33</v>
      </c>
      <c r="E1169" t="n">
        <v>16.9</v>
      </c>
      <c r="F1169" t="str">
        <f>=IF(E1169&gt;=50,1,0)</f>
      </c>
      <c r="G1169" s="11" t="str">
        <f>=1/(1+EXP(-($K$4+$K$5*D1169)))</f>
      </c>
      <c r="H1169" s="11" t="str">
        <f>=F1169*LN(G1169)+(1-F1169)*LN(1-G1169)</f>
      </c>
    </row>
    <row r="1170">
      <c r="A1170" t="n">
        <v>214689</v>
      </c>
      <c r="B1170" t="s">
        <v>4390</v>
      </c>
      <c r="C1170" t="s">
        <v>149</v>
      </c>
      <c r="D1170" t="n">
        <v>26</v>
      </c>
      <c r="E1170" t="n">
        <v>17.5</v>
      </c>
      <c r="F1170" t="str">
        <f>=IF(E1170&gt;=50,1,0)</f>
      </c>
      <c r="G1170" s="11" t="str">
        <f>=1/(1+EXP(-($K$4+$K$5*D1170)))</f>
      </c>
      <c r="H1170" s="11" t="str">
        <f>=F1170*LN(G1170)+(1-F1170)*LN(1-G1170)</f>
      </c>
    </row>
    <row r="1171">
      <c r="A1171" t="n">
        <v>214698</v>
      </c>
      <c r="B1171" t="s">
        <v>4391</v>
      </c>
      <c r="C1171" t="s">
        <v>149</v>
      </c>
      <c r="D1171" t="n">
        <v>34</v>
      </c>
      <c r="E1171" t="n">
        <v>21.2</v>
      </c>
      <c r="F1171" t="str">
        <f>=IF(E1171&gt;=50,1,0)</f>
      </c>
      <c r="G1171" s="11" t="str">
        <f>=1/(1+EXP(-($K$4+$K$5*D1171)))</f>
      </c>
      <c r="H1171" s="11" t="str">
        <f>=F1171*LN(G1171)+(1-F1171)*LN(1-G1171)</f>
      </c>
    </row>
    <row r="1172">
      <c r="A1172" t="n">
        <v>214704</v>
      </c>
      <c r="B1172" t="s">
        <v>4392</v>
      </c>
      <c r="C1172" t="s">
        <v>149</v>
      </c>
      <c r="D1172" t="n">
        <v>29</v>
      </c>
      <c r="E1172" t="n">
        <v>22.9</v>
      </c>
      <c r="F1172" t="str">
        <f>=IF(E1172&gt;=50,1,0)</f>
      </c>
      <c r="G1172" s="11" t="str">
        <f>=1/(1+EXP(-($K$4+$K$5*D1172)))</f>
      </c>
      <c r="H1172" s="11" t="str">
        <f>=F1172*LN(G1172)+(1-F1172)*LN(1-G1172)</f>
      </c>
    </row>
    <row r="1173">
      <c r="A1173" t="n">
        <v>214713</v>
      </c>
      <c r="B1173" t="s">
        <v>4393</v>
      </c>
      <c r="C1173" t="s">
        <v>149</v>
      </c>
      <c r="D1173" t="n">
        <v>26</v>
      </c>
      <c r="E1173" t="n">
        <v>29.3</v>
      </c>
      <c r="F1173" t="str">
        <f>=IF(E1173&gt;=50,1,0)</f>
      </c>
      <c r="G1173" s="11" t="str">
        <f>=1/(1+EXP(-($K$4+$K$5*D1173)))</f>
      </c>
      <c r="H1173" s="11" t="str">
        <f>=F1173*LN(G1173)+(1-F1173)*LN(1-G1173)</f>
      </c>
    </row>
    <row r="1174">
      <c r="A1174" t="n">
        <v>214731</v>
      </c>
      <c r="B1174" t="s">
        <v>4394</v>
      </c>
      <c r="C1174" t="s">
        <v>149</v>
      </c>
      <c r="D1174" t="n">
        <v>35</v>
      </c>
      <c r="E1174" t="n">
        <v>21.1</v>
      </c>
      <c r="F1174" t="str">
        <f>=IF(E1174&gt;=50,1,0)</f>
      </c>
      <c r="G1174" s="11" t="str">
        <f>=1/(1+EXP(-($K$4+$K$5*D1174)))</f>
      </c>
      <c r="H1174" s="11" t="str">
        <f>=F1174*LN(G1174)+(1-F1174)*LN(1-G1174)</f>
      </c>
    </row>
    <row r="1175">
      <c r="A1175" t="n">
        <v>214740</v>
      </c>
      <c r="B1175" t="s">
        <v>4395</v>
      </c>
      <c r="C1175" t="s">
        <v>149</v>
      </c>
      <c r="D1175" t="n">
        <v>25</v>
      </c>
      <c r="E1175" t="n">
        <v>22.4</v>
      </c>
      <c r="F1175" t="str">
        <f>=IF(E1175&gt;=50,1,0)</f>
      </c>
      <c r="G1175" s="11" t="str">
        <f>=1/(1+EXP(-($K$4+$K$5*D1175)))</f>
      </c>
      <c r="H1175" s="11" t="str">
        <f>=F1175*LN(G1175)+(1-F1175)*LN(1-G1175)</f>
      </c>
    </row>
    <row r="1176">
      <c r="A1176" t="n">
        <v>214759</v>
      </c>
      <c r="B1176" t="s">
        <v>4397</v>
      </c>
      <c r="C1176" t="s">
        <v>149</v>
      </c>
      <c r="D1176" t="n">
        <v>35</v>
      </c>
      <c r="E1176" t="n">
        <v>31.4</v>
      </c>
      <c r="F1176" t="str">
        <f>=IF(E1176&gt;=50,1,0)</f>
      </c>
      <c r="G1176" s="11" t="str">
        <f>=1/(1+EXP(-($K$4+$K$5*D1176)))</f>
      </c>
      <c r="H1176" s="11" t="str">
        <f>=F1176*LN(G1176)+(1-F1176)*LN(1-G1176)</f>
      </c>
    </row>
    <row r="1177">
      <c r="A1177" t="n">
        <v>214768</v>
      </c>
      <c r="B1177" t="s">
        <v>4399</v>
      </c>
      <c r="C1177" t="s">
        <v>149</v>
      </c>
      <c r="D1177" t="n">
        <v>48</v>
      </c>
      <c r="E1177" t="n">
        <v>14.2</v>
      </c>
      <c r="F1177" t="str">
        <f>=IF(E1177&gt;=50,1,0)</f>
      </c>
      <c r="G1177" s="11" t="str">
        <f>=1/(1+EXP(-($K$4+$K$5*D1177)))</f>
      </c>
      <c r="H1177" s="11" t="str">
        <f>=F1177*LN(G1177)+(1-F1177)*LN(1-G1177)</f>
      </c>
    </row>
    <row r="1178">
      <c r="A1178" t="n">
        <v>214777</v>
      </c>
      <c r="B1178" t="s">
        <v>4401</v>
      </c>
      <c r="C1178" t="s">
        <v>149</v>
      </c>
      <c r="D1178" t="n">
        <v>13</v>
      </c>
      <c r="E1178" t="n">
        <v>85.6</v>
      </c>
      <c r="F1178" t="str">
        <f>=IF(E1178&gt;=50,1,0)</f>
      </c>
      <c r="G1178" s="11" t="str">
        <f>=1/(1+EXP(-($K$4+$K$5*D1178)))</f>
      </c>
      <c r="H1178" s="11" t="str">
        <f>=F1178*LN(G1178)+(1-F1178)*LN(1-G1178)</f>
      </c>
    </row>
    <row r="1179">
      <c r="A1179" t="n">
        <v>214786</v>
      </c>
      <c r="B1179" t="s">
        <v>4402</v>
      </c>
      <c r="C1179" t="s">
        <v>149</v>
      </c>
      <c r="D1179" t="n">
        <v>44</v>
      </c>
      <c r="E1179" t="n">
        <v>27.4</v>
      </c>
      <c r="F1179" t="str">
        <f>=IF(E1179&gt;=50,1,0)</f>
      </c>
      <c r="G1179" s="11" t="str">
        <f>=1/(1+EXP(-($K$4+$K$5*D1179)))</f>
      </c>
      <c r="H1179" s="11" t="str">
        <f>=F1179*LN(G1179)+(1-F1179)*LN(1-G1179)</f>
      </c>
    </row>
    <row r="1180">
      <c r="A1180" t="n">
        <v>214795</v>
      </c>
      <c r="B1180" t="s">
        <v>4404</v>
      </c>
      <c r="C1180" t="s">
        <v>149</v>
      </c>
      <c r="D1180" t="n">
        <v>26</v>
      </c>
      <c r="E1180" t="n">
        <v>17.5</v>
      </c>
      <c r="F1180" t="str">
        <f>=IF(E1180&gt;=50,1,0)</f>
      </c>
      <c r="G1180" s="11" t="str">
        <f>=1/(1+EXP(-($K$4+$K$5*D1180)))</f>
      </c>
      <c r="H1180" s="11" t="str">
        <f>=F1180*LN(G1180)+(1-F1180)*LN(1-G1180)</f>
      </c>
    </row>
    <row r="1181">
      <c r="A1181" t="n">
        <v>214801</v>
      </c>
      <c r="B1181" t="s">
        <v>4406</v>
      </c>
      <c r="C1181" t="s">
        <v>149</v>
      </c>
      <c r="D1181" t="n">
        <v>38</v>
      </c>
      <c r="E1181" t="n">
        <v>21.9</v>
      </c>
      <c r="F1181" t="str">
        <f>=IF(E1181&gt;=50,1,0)</f>
      </c>
      <c r="G1181" s="11" t="str">
        <f>=1/(1+EXP(-($K$4+$K$5*D1181)))</f>
      </c>
      <c r="H1181" s="11" t="str">
        <f>=F1181*LN(G1181)+(1-F1181)*LN(1-G1181)</f>
      </c>
    </row>
    <row r="1182">
      <c r="A1182" t="n">
        <v>214810</v>
      </c>
      <c r="B1182" t="s">
        <v>4408</v>
      </c>
      <c r="C1182" t="s">
        <v>149</v>
      </c>
      <c r="D1182" t="n">
        <v>38</v>
      </c>
      <c r="E1182" t="n">
        <v>16.2</v>
      </c>
      <c r="F1182" t="str">
        <f>=IF(E1182&gt;=50,1,0)</f>
      </c>
      <c r="G1182" s="11" t="str">
        <f>=1/(1+EXP(-($K$4+$K$5*D1182)))</f>
      </c>
      <c r="H1182" s="11" t="str">
        <f>=F1182*LN(G1182)+(1-F1182)*LN(1-G1182)</f>
      </c>
    </row>
    <row r="1183">
      <c r="A1183" t="n">
        <v>214829</v>
      </c>
      <c r="B1183" t="s">
        <v>4410</v>
      </c>
      <c r="C1183" t="s">
        <v>149</v>
      </c>
      <c r="D1183" t="n">
        <v>28</v>
      </c>
      <c r="E1183" t="n">
        <v>11.6</v>
      </c>
      <c r="F1183" t="str">
        <f>=IF(E1183&gt;=50,1,0)</f>
      </c>
      <c r="G1183" s="11" t="str">
        <f>=1/(1+EXP(-($K$4+$K$5*D1183)))</f>
      </c>
      <c r="H1183" s="11" t="str">
        <f>=F1183*LN(G1183)+(1-F1183)*LN(1-G1183)</f>
      </c>
    </row>
    <row r="1184">
      <c r="A1184" t="n">
        <v>215053</v>
      </c>
      <c r="B1184" t="s">
        <v>4417</v>
      </c>
      <c r="C1184" t="s">
        <v>163</v>
      </c>
      <c r="D1184" t="n">
        <v>46</v>
      </c>
      <c r="E1184" t="n">
        <v>63.8</v>
      </c>
      <c r="F1184" t="str">
        <f>=IF(E1184&gt;=50,1,0)</f>
      </c>
      <c r="G1184" s="11" t="str">
        <f>=1/(1+EXP(-($K$4+$K$5*D1184)))</f>
      </c>
      <c r="H1184" s="11" t="str">
        <f>=F1184*LN(G1184)+(1-F1184)*LN(1-G1184)</f>
      </c>
    </row>
    <row r="1185">
      <c r="A1185" t="n">
        <v>215062</v>
      </c>
      <c r="B1185" t="s">
        <v>4418</v>
      </c>
      <c r="C1185" t="s">
        <v>163</v>
      </c>
      <c r="D1185" t="n">
        <v>16</v>
      </c>
      <c r="E1185" t="n">
        <v>96.8</v>
      </c>
      <c r="F1185" t="str">
        <f>=IF(E1185&gt;=50,1,0)</f>
      </c>
      <c r="G1185" s="11" t="str">
        <f>=1/(1+EXP(-($K$4+$K$5*D1185)))</f>
      </c>
      <c r="H1185" s="11" t="str">
        <f>=F1185*LN(G1185)+(1-F1185)*LN(1-G1185)</f>
      </c>
    </row>
    <row r="1186">
      <c r="A1186" t="n">
        <v>215105</v>
      </c>
      <c r="B1186" t="s">
        <v>4419</v>
      </c>
      <c r="C1186" t="s">
        <v>163</v>
      </c>
      <c r="D1186" t="n">
        <v>33</v>
      </c>
      <c r="E1186" t="n">
        <v>69.2</v>
      </c>
      <c r="F1186" t="str">
        <f>=IF(E1186&gt;=50,1,0)</f>
      </c>
      <c r="G1186" s="11" t="str">
        <f>=1/(1+EXP(-($K$4+$K$5*D1186)))</f>
      </c>
      <c r="H1186" s="11" t="str">
        <f>=F1186*LN(G1186)+(1-F1186)*LN(1-G1186)</f>
      </c>
    </row>
    <row r="1187">
      <c r="A1187" t="n">
        <v>215114</v>
      </c>
      <c r="B1187" t="s">
        <v>4420</v>
      </c>
      <c r="C1187" t="s">
        <v>163</v>
      </c>
      <c r="D1187" t="n">
        <v>30</v>
      </c>
      <c r="E1187" t="n">
        <v>64.3</v>
      </c>
      <c r="F1187" t="str">
        <f>=IF(E1187&gt;=50,1,0)</f>
      </c>
      <c r="G1187" s="11" t="str">
        <f>=1/(1+EXP(-($K$4+$K$5*D1187)))</f>
      </c>
      <c r="H1187" s="11" t="str">
        <f>=F1187*LN(G1187)+(1-F1187)*LN(1-G1187)</f>
      </c>
    </row>
    <row r="1188">
      <c r="A1188" t="n">
        <v>215266</v>
      </c>
      <c r="B1188" t="s">
        <v>4424</v>
      </c>
      <c r="C1188" t="s">
        <v>149</v>
      </c>
      <c r="D1188" t="n">
        <v>46</v>
      </c>
      <c r="E1188" t="n">
        <v>47.2</v>
      </c>
      <c r="F1188" t="str">
        <f>=IF(E1188&gt;=50,1,0)</f>
      </c>
      <c r="G1188" s="11" t="str">
        <f>=1/(1+EXP(-($K$4+$K$5*D1188)))</f>
      </c>
      <c r="H1188" s="11" t="str">
        <f>=F1188*LN(G1188)+(1-F1188)*LN(1-G1188)</f>
      </c>
    </row>
    <row r="1189">
      <c r="A1189" t="n">
        <v>215275</v>
      </c>
      <c r="B1189" t="s">
        <v>4426</v>
      </c>
      <c r="C1189" t="s">
        <v>149</v>
      </c>
      <c r="D1189" t="n">
        <v>38</v>
      </c>
      <c r="E1189" t="n">
        <v>39.6</v>
      </c>
      <c r="F1189" t="str">
        <f>=IF(E1189&gt;=50,1,0)</f>
      </c>
      <c r="G1189" s="11" t="str">
        <f>=1/(1+EXP(-($K$4+$K$5*D1189)))</f>
      </c>
      <c r="H1189" s="11" t="str">
        <f>=F1189*LN(G1189)+(1-F1189)*LN(1-G1189)</f>
      </c>
    </row>
    <row r="1190">
      <c r="A1190" t="n">
        <v>215284</v>
      </c>
      <c r="B1190" t="s">
        <v>4428</v>
      </c>
      <c r="C1190" t="s">
        <v>149</v>
      </c>
      <c r="D1190" t="n">
        <v>29</v>
      </c>
      <c r="E1190" t="n">
        <v>53.5</v>
      </c>
      <c r="F1190" t="str">
        <f>=IF(E1190&gt;=50,1,0)</f>
      </c>
      <c r="G1190" s="11" t="str">
        <f>=1/(1+EXP(-($K$4+$K$5*D1190)))</f>
      </c>
      <c r="H1190" s="11" t="str">
        <f>=F1190*LN(G1190)+(1-F1190)*LN(1-G1190)</f>
      </c>
    </row>
    <row r="1191">
      <c r="A1191" t="n">
        <v>215293</v>
      </c>
      <c r="B1191" t="s">
        <v>4429</v>
      </c>
      <c r="C1191" t="s">
        <v>149</v>
      </c>
      <c r="D1191" t="n">
        <v>14</v>
      </c>
      <c r="E1191" t="n">
        <v>84.3</v>
      </c>
      <c r="F1191" t="str">
        <f>=IF(E1191&gt;=50,1,0)</f>
      </c>
      <c r="G1191" s="11" t="str">
        <f>=1/(1+EXP(-($K$4+$K$5*D1191)))</f>
      </c>
      <c r="H1191" s="11" t="str">
        <f>=F1191*LN(G1191)+(1-F1191)*LN(1-G1191)</f>
      </c>
    </row>
    <row r="1192">
      <c r="A1192" t="n">
        <v>215442</v>
      </c>
      <c r="B1192" t="s">
        <v>4439</v>
      </c>
      <c r="C1192" t="s">
        <v>163</v>
      </c>
      <c r="D1192" t="n">
        <v>37</v>
      </c>
      <c r="E1192" t="n">
        <v>59.4</v>
      </c>
      <c r="F1192" t="str">
        <f>=IF(E1192&gt;=50,1,0)</f>
      </c>
      <c r="G1192" s="11" t="str">
        <f>=1/(1+EXP(-($K$4+$K$5*D1192)))</f>
      </c>
      <c r="H1192" s="11" t="str">
        <f>=F1192*LN(G1192)+(1-F1192)*LN(1-G1192)</f>
      </c>
    </row>
    <row r="1193">
      <c r="A1193" t="n">
        <v>215655</v>
      </c>
      <c r="B1193" t="s">
        <v>4447</v>
      </c>
      <c r="C1193" t="s">
        <v>163</v>
      </c>
      <c r="D1193" t="n">
        <v>22</v>
      </c>
      <c r="E1193" t="n">
        <v>65.6</v>
      </c>
      <c r="F1193" t="str">
        <f>=IF(E1193&gt;=50,1,0)</f>
      </c>
      <c r="G1193" s="11" t="str">
        <f>=1/(1+EXP(-($K$4+$K$5*D1193)))</f>
      </c>
      <c r="H1193" s="11" t="str">
        <f>=F1193*LN(G1193)+(1-F1193)*LN(1-G1193)</f>
      </c>
    </row>
    <row r="1194">
      <c r="A1194" t="n">
        <v>215691</v>
      </c>
      <c r="B1194" t="s">
        <v>4450</v>
      </c>
      <c r="C1194" t="s">
        <v>163</v>
      </c>
      <c r="D1194" t="n">
        <v>39</v>
      </c>
      <c r="E1194" t="n">
        <v>34.1</v>
      </c>
      <c r="F1194" t="str">
        <f>=IF(E1194&gt;=50,1,0)</f>
      </c>
      <c r="G1194" s="11" t="str">
        <f>=1/(1+EXP(-($K$4+$K$5*D1194)))</f>
      </c>
      <c r="H1194" s="11" t="str">
        <f>=F1194*LN(G1194)+(1-F1194)*LN(1-G1194)</f>
      </c>
    </row>
    <row r="1195">
      <c r="A1195" t="n">
        <v>215743</v>
      </c>
      <c r="B1195" t="s">
        <v>4452</v>
      </c>
      <c r="C1195" t="s">
        <v>163</v>
      </c>
      <c r="D1195" t="n">
        <v>18</v>
      </c>
      <c r="E1195" t="n">
        <v>72.4</v>
      </c>
      <c r="F1195" t="str">
        <f>=IF(E1195&gt;=50,1,0)</f>
      </c>
      <c r="G1195" s="11" t="str">
        <f>=1/(1+EXP(-($K$4+$K$5*D1195)))</f>
      </c>
      <c r="H1195" s="11" t="str">
        <f>=F1195*LN(G1195)+(1-F1195)*LN(1-G1195)</f>
      </c>
    </row>
    <row r="1196">
      <c r="A1196" t="n">
        <v>215770</v>
      </c>
      <c r="B1196" t="s">
        <v>4454</v>
      </c>
      <c r="C1196" t="s">
        <v>163</v>
      </c>
      <c r="D1196" t="n">
        <v>18</v>
      </c>
      <c r="E1196" t="n">
        <v>79.8</v>
      </c>
      <c r="F1196" t="str">
        <f>=IF(E1196&gt;=50,1,0)</f>
      </c>
      <c r="G1196" s="11" t="str">
        <f>=1/(1+EXP(-($K$4+$K$5*D1196)))</f>
      </c>
      <c r="H1196" s="11" t="str">
        <f>=F1196*LN(G1196)+(1-F1196)*LN(1-G1196)</f>
      </c>
    </row>
    <row r="1197">
      <c r="A1197" t="n">
        <v>215798</v>
      </c>
      <c r="B1197" t="s">
        <v>4455</v>
      </c>
      <c r="C1197" t="s">
        <v>163</v>
      </c>
      <c r="D1197" t="n">
        <v>27</v>
      </c>
      <c r="E1197" t="n">
        <v>72.1</v>
      </c>
      <c r="F1197" t="str">
        <f>=IF(E1197&gt;=50,1,0)</f>
      </c>
      <c r="G1197" s="11" t="str">
        <f>=1/(1+EXP(-($K$4+$K$5*D1197)))</f>
      </c>
      <c r="H1197" s="11" t="str">
        <f>=F1197*LN(G1197)+(1-F1197)*LN(1-G1197)</f>
      </c>
    </row>
    <row r="1198">
      <c r="A1198" t="n">
        <v>215929</v>
      </c>
      <c r="B1198" t="s">
        <v>4460</v>
      </c>
      <c r="C1198" t="s">
        <v>163</v>
      </c>
      <c r="D1198" t="n">
        <v>22</v>
      </c>
      <c r="E1198" t="n">
        <v>80.8</v>
      </c>
      <c r="F1198" t="str">
        <f>=IF(E1198&gt;=50,1,0)</f>
      </c>
      <c r="G1198" s="11" t="str">
        <f>=1/(1+EXP(-($K$4+$K$5*D1198)))</f>
      </c>
      <c r="H1198" s="11" t="str">
        <f>=F1198*LN(G1198)+(1-F1198)*LN(1-G1198)</f>
      </c>
    </row>
    <row r="1199">
      <c r="A1199" t="n">
        <v>215947</v>
      </c>
      <c r="B1199" t="s">
        <v>4461</v>
      </c>
      <c r="C1199" t="s">
        <v>163</v>
      </c>
      <c r="D1199" t="n">
        <v>30</v>
      </c>
      <c r="E1199" t="n">
        <v>71</v>
      </c>
      <c r="F1199" t="str">
        <f>=IF(E1199&gt;=50,1,0)</f>
      </c>
      <c r="G1199" s="11" t="str">
        <f>=1/(1+EXP(-($K$4+$K$5*D1199)))</f>
      </c>
      <c r="H1199" s="11" t="str">
        <f>=F1199*LN(G1199)+(1-F1199)*LN(1-G1199)</f>
      </c>
    </row>
    <row r="1200">
      <c r="A1200" t="n">
        <v>216010</v>
      </c>
      <c r="B1200" t="s">
        <v>4466</v>
      </c>
      <c r="C1200" t="s">
        <v>149</v>
      </c>
      <c r="D1200" t="n">
        <v>30</v>
      </c>
      <c r="E1200" t="n">
        <v>51.6</v>
      </c>
      <c r="F1200" t="str">
        <f>=IF(E1200&gt;=50,1,0)</f>
      </c>
      <c r="G1200" s="11" t="str">
        <f>=1/(1+EXP(-($K$4+$K$5*D1200)))</f>
      </c>
      <c r="H1200" s="11" t="str">
        <f>=F1200*LN(G1200)+(1-F1200)*LN(1-G1200)</f>
      </c>
    </row>
    <row r="1201">
      <c r="A1201" t="n">
        <v>216038</v>
      </c>
      <c r="B1201" t="s">
        <v>4468</v>
      </c>
      <c r="C1201" t="s">
        <v>149</v>
      </c>
      <c r="D1201" t="n">
        <v>28</v>
      </c>
      <c r="E1201" t="n">
        <v>65.9</v>
      </c>
      <c r="F1201" t="str">
        <f>=IF(E1201&gt;=50,1,0)</f>
      </c>
      <c r="G1201" s="11" t="str">
        <f>=1/(1+EXP(-($K$4+$K$5*D1201)))</f>
      </c>
      <c r="H1201" s="11" t="str">
        <f>=F1201*LN(G1201)+(1-F1201)*LN(1-G1201)</f>
      </c>
    </row>
    <row r="1202">
      <c r="A1202" t="n">
        <v>216278</v>
      </c>
      <c r="B1202" t="s">
        <v>4478</v>
      </c>
      <c r="C1202" t="s">
        <v>163</v>
      </c>
      <c r="D1202" t="n">
        <v>24</v>
      </c>
      <c r="E1202" t="n">
        <v>74.1</v>
      </c>
      <c r="F1202" t="str">
        <f>=IF(E1202&gt;=50,1,0)</f>
      </c>
      <c r="G1202" s="11" t="str">
        <f>=1/(1+EXP(-($K$4+$K$5*D1202)))</f>
      </c>
      <c r="H1202" s="11" t="str">
        <f>=F1202*LN(G1202)+(1-F1202)*LN(1-G1202)</f>
      </c>
    </row>
    <row r="1203">
      <c r="A1203" t="n">
        <v>216287</v>
      </c>
      <c r="B1203" t="s">
        <v>4480</v>
      </c>
      <c r="C1203" t="s">
        <v>163</v>
      </c>
      <c r="D1203" t="n">
        <v>20</v>
      </c>
      <c r="E1203" t="n">
        <v>94.1</v>
      </c>
      <c r="F1203" t="str">
        <f>=IF(E1203&gt;=50,1,0)</f>
      </c>
      <c r="G1203" s="11" t="str">
        <f>=1/(1+EXP(-($K$4+$K$5*D1203)))</f>
      </c>
      <c r="H1203" s="11" t="str">
        <f>=F1203*LN(G1203)+(1-F1203)*LN(1-G1203)</f>
      </c>
    </row>
    <row r="1204">
      <c r="A1204" t="n">
        <v>216311</v>
      </c>
      <c r="B1204" t="s">
        <v>4483</v>
      </c>
      <c r="C1204" t="s">
        <v>163</v>
      </c>
      <c r="D1204" t="n">
        <v>28</v>
      </c>
      <c r="E1204" t="n">
        <v>81.6</v>
      </c>
      <c r="F1204" t="str">
        <f>=IF(E1204&gt;=50,1,0)</f>
      </c>
      <c r="G1204" s="11" t="str">
        <f>=1/(1+EXP(-($K$4+$K$5*D1204)))</f>
      </c>
      <c r="H1204" s="11" t="str">
        <f>=F1204*LN(G1204)+(1-F1204)*LN(1-G1204)</f>
      </c>
    </row>
    <row r="1205">
      <c r="A1205" t="n">
        <v>216339</v>
      </c>
      <c r="B1205" t="s">
        <v>4484</v>
      </c>
      <c r="C1205" t="s">
        <v>149</v>
      </c>
      <c r="D1205" t="n">
        <v>30</v>
      </c>
      <c r="E1205" t="n">
        <v>74.7</v>
      </c>
      <c r="F1205" t="str">
        <f>=IF(E1205&gt;=50,1,0)</f>
      </c>
      <c r="G1205" s="11" t="str">
        <f>=1/(1+EXP(-($K$4+$K$5*D1205)))</f>
      </c>
      <c r="H1205" s="11" t="str">
        <f>=F1205*LN(G1205)+(1-F1205)*LN(1-G1205)</f>
      </c>
    </row>
    <row r="1206">
      <c r="A1206" t="n">
        <v>216357</v>
      </c>
      <c r="B1206" t="s">
        <v>4486</v>
      </c>
      <c r="C1206" t="s">
        <v>163</v>
      </c>
      <c r="D1206" t="n">
        <v>39</v>
      </c>
      <c r="E1206" t="n">
        <v>42.7</v>
      </c>
      <c r="F1206" t="str">
        <f>=IF(E1206&gt;=50,1,0)</f>
      </c>
      <c r="G1206" s="11" t="str">
        <f>=1/(1+EXP(-($K$4+$K$5*D1206)))</f>
      </c>
      <c r="H1206" s="11" t="str">
        <f>=F1206*LN(G1206)+(1-F1206)*LN(1-G1206)</f>
      </c>
    </row>
    <row r="1207">
      <c r="A1207" t="n">
        <v>216366</v>
      </c>
      <c r="B1207" t="s">
        <v>4487</v>
      </c>
      <c r="C1207" t="s">
        <v>163</v>
      </c>
      <c r="D1207" t="n">
        <v>34</v>
      </c>
      <c r="E1207" t="n">
        <v>68.2</v>
      </c>
      <c r="F1207" t="str">
        <f>=IF(E1207&gt;=50,1,0)</f>
      </c>
      <c r="G1207" s="11" t="str">
        <f>=1/(1+EXP(-($K$4+$K$5*D1207)))</f>
      </c>
      <c r="H1207" s="11" t="str">
        <f>=F1207*LN(G1207)+(1-F1207)*LN(1-G1207)</f>
      </c>
    </row>
    <row r="1208">
      <c r="A1208" t="n">
        <v>216524</v>
      </c>
      <c r="B1208" t="s">
        <v>4494</v>
      </c>
      <c r="C1208" t="s">
        <v>163</v>
      </c>
      <c r="D1208" t="n">
        <v>20</v>
      </c>
      <c r="E1208" t="n">
        <v>76.6</v>
      </c>
      <c r="F1208" t="str">
        <f>=IF(E1208&gt;=50,1,0)</f>
      </c>
      <c r="G1208" s="11" t="str">
        <f>=1/(1+EXP(-($K$4+$K$5*D1208)))</f>
      </c>
      <c r="H1208" s="11" t="str">
        <f>=F1208*LN(G1208)+(1-F1208)*LN(1-G1208)</f>
      </c>
    </row>
    <row r="1209">
      <c r="A1209" t="n">
        <v>216542</v>
      </c>
      <c r="B1209" t="s">
        <v>4495</v>
      </c>
      <c r="C1209" t="s">
        <v>163</v>
      </c>
      <c r="D1209" t="n">
        <v>51</v>
      </c>
      <c r="E1209" t="n">
        <v>55.7</v>
      </c>
      <c r="F1209" t="str">
        <f>=IF(E1209&gt;=50,1,0)</f>
      </c>
      <c r="G1209" s="11" t="str">
        <f>=1/(1+EXP(-($K$4+$K$5*D1209)))</f>
      </c>
      <c r="H1209" s="11" t="str">
        <f>=F1209*LN(G1209)+(1-F1209)*LN(1-G1209)</f>
      </c>
    </row>
    <row r="1210">
      <c r="A1210" t="n">
        <v>216597</v>
      </c>
      <c r="B1210" t="s">
        <v>4500</v>
      </c>
      <c r="C1210" t="s">
        <v>163</v>
      </c>
      <c r="D1210" t="n">
        <v>12</v>
      </c>
      <c r="E1210" t="n">
        <v>92.4</v>
      </c>
      <c r="F1210" t="str">
        <f>=IF(E1210&gt;=50,1,0)</f>
      </c>
      <c r="G1210" s="11" t="str">
        <f>=1/(1+EXP(-($K$4+$K$5*D1210)))</f>
      </c>
      <c r="H1210" s="11" t="str">
        <f>=F1210*LN(G1210)+(1-F1210)*LN(1-G1210)</f>
      </c>
    </row>
    <row r="1211">
      <c r="A1211" t="n">
        <v>216667</v>
      </c>
      <c r="B1211" t="s">
        <v>4503</v>
      </c>
      <c r="C1211" t="s">
        <v>163</v>
      </c>
      <c r="D1211" t="n">
        <v>29</v>
      </c>
      <c r="E1211" t="n">
        <v>71.4</v>
      </c>
      <c r="F1211" t="str">
        <f>=IF(E1211&gt;=50,1,0)</f>
      </c>
      <c r="G1211" s="11" t="str">
        <f>=1/(1+EXP(-($K$4+$K$5*D1211)))</f>
      </c>
      <c r="H1211" s="11" t="str">
        <f>=F1211*LN(G1211)+(1-F1211)*LN(1-G1211)</f>
      </c>
    </row>
    <row r="1212">
      <c r="A1212" t="n">
        <v>216694</v>
      </c>
      <c r="B1212" t="s">
        <v>4504</v>
      </c>
      <c r="C1212" t="s">
        <v>163</v>
      </c>
      <c r="D1212" t="n">
        <v>31</v>
      </c>
      <c r="E1212" t="n">
        <v>60.5</v>
      </c>
      <c r="F1212" t="str">
        <f>=IF(E1212&gt;=50,1,0)</f>
      </c>
      <c r="G1212" s="11" t="str">
        <f>=1/(1+EXP(-($K$4+$K$5*D1212)))</f>
      </c>
      <c r="H1212" s="11" t="str">
        <f>=F1212*LN(G1212)+(1-F1212)*LN(1-G1212)</f>
      </c>
    </row>
    <row r="1213">
      <c r="A1213" t="n">
        <v>216764</v>
      </c>
      <c r="B1213" t="s">
        <v>4507</v>
      </c>
      <c r="C1213" t="s">
        <v>149</v>
      </c>
      <c r="D1213" t="n">
        <v>24</v>
      </c>
      <c r="E1213" t="n">
        <v>69.8</v>
      </c>
      <c r="F1213" t="str">
        <f>=IF(E1213&gt;=50,1,0)</f>
      </c>
      <c r="G1213" s="11" t="str">
        <f>=1/(1+EXP(-($K$4+$K$5*D1213)))</f>
      </c>
      <c r="H1213" s="11" t="str">
        <f>=F1213*LN(G1213)+(1-F1213)*LN(1-G1213)</f>
      </c>
    </row>
    <row r="1214">
      <c r="A1214" t="n">
        <v>216807</v>
      </c>
      <c r="B1214" t="s">
        <v>2882</v>
      </c>
      <c r="C1214" t="s">
        <v>163</v>
      </c>
      <c r="D1214" t="n">
        <v>25</v>
      </c>
      <c r="E1214" t="n">
        <v>65.9</v>
      </c>
      <c r="F1214" t="str">
        <f>=IF(E1214&gt;=50,1,0)</f>
      </c>
      <c r="G1214" s="11" t="str">
        <f>=1/(1+EXP(-($K$4+$K$5*D1214)))</f>
      </c>
      <c r="H1214" s="11" t="str">
        <f>=F1214*LN(G1214)+(1-F1214)*LN(1-G1214)</f>
      </c>
    </row>
    <row r="1215">
      <c r="A1215" t="n">
        <v>216852</v>
      </c>
      <c r="B1215" t="s">
        <v>4514</v>
      </c>
      <c r="C1215" t="s">
        <v>163</v>
      </c>
      <c r="D1215" t="n">
        <v>25</v>
      </c>
      <c r="E1215" t="n">
        <v>63.5</v>
      </c>
      <c r="F1215" t="str">
        <f>=IF(E1215&gt;=50,1,0)</f>
      </c>
      <c r="G1215" s="11" t="str">
        <f>=1/(1+EXP(-($K$4+$K$5*D1215)))</f>
      </c>
      <c r="H1215" s="11" t="str">
        <f>=F1215*LN(G1215)+(1-F1215)*LN(1-G1215)</f>
      </c>
    </row>
    <row r="1216">
      <c r="A1216" t="n">
        <v>216931</v>
      </c>
      <c r="B1216" t="s">
        <v>4515</v>
      </c>
      <c r="C1216" t="s">
        <v>163</v>
      </c>
      <c r="D1216" t="n">
        <v>30</v>
      </c>
      <c r="E1216" t="n">
        <v>60.3</v>
      </c>
      <c r="F1216" t="str">
        <f>=IF(E1216&gt;=50,1,0)</f>
      </c>
      <c r="G1216" s="11" t="str">
        <f>=1/(1+EXP(-($K$4+$K$5*D1216)))</f>
      </c>
      <c r="H1216" s="11" t="str">
        <f>=F1216*LN(G1216)+(1-F1216)*LN(1-G1216)</f>
      </c>
    </row>
    <row r="1217">
      <c r="A1217" t="n">
        <v>217013</v>
      </c>
      <c r="B1217" t="s">
        <v>4517</v>
      </c>
      <c r="C1217" t="s">
        <v>163</v>
      </c>
      <c r="D1217" t="n">
        <v>27</v>
      </c>
      <c r="E1217" t="n">
        <v>51.8</v>
      </c>
      <c r="F1217" t="str">
        <f>=IF(E1217&gt;=50,1,0)</f>
      </c>
      <c r="G1217" s="11" t="str">
        <f>=1/(1+EXP(-($K$4+$K$5*D1217)))</f>
      </c>
      <c r="H1217" s="11" t="str">
        <f>=F1217*LN(G1217)+(1-F1217)*LN(1-G1217)</f>
      </c>
    </row>
    <row r="1218">
      <c r="A1218" t="n">
        <v>217059</v>
      </c>
      <c r="B1218" t="s">
        <v>4520</v>
      </c>
      <c r="C1218" t="s">
        <v>163</v>
      </c>
      <c r="D1218" t="n">
        <v>25</v>
      </c>
      <c r="E1218" t="n">
        <v>59.5</v>
      </c>
      <c r="F1218" t="str">
        <f>=IF(E1218&gt;=50,1,0)</f>
      </c>
      <c r="G1218" s="11" t="str">
        <f>=1/(1+EXP(-($K$4+$K$5*D1218)))</f>
      </c>
      <c r="H1218" s="11" t="str">
        <f>=F1218*LN(G1218)+(1-F1218)*LN(1-G1218)</f>
      </c>
    </row>
    <row r="1219">
      <c r="A1219" t="n">
        <v>217156</v>
      </c>
      <c r="B1219" t="s">
        <v>4522</v>
      </c>
      <c r="C1219" t="s">
        <v>163</v>
      </c>
      <c r="D1219" t="n">
        <v>13</v>
      </c>
      <c r="E1219" t="n">
        <v>95.9</v>
      </c>
      <c r="F1219" t="str">
        <f>=IF(E1219&gt;=50,1,0)</f>
      </c>
      <c r="G1219" s="11" t="str">
        <f>=1/(1+EXP(-($K$4+$K$5*D1219)))</f>
      </c>
      <c r="H1219" s="11" t="str">
        <f>=F1219*LN(G1219)+(1-F1219)*LN(1-G1219)</f>
      </c>
    </row>
    <row r="1220">
      <c r="A1220" t="n">
        <v>217165</v>
      </c>
      <c r="B1220" t="s">
        <v>4525</v>
      </c>
      <c r="C1220" t="s">
        <v>163</v>
      </c>
      <c r="D1220" t="n">
        <v>11</v>
      </c>
      <c r="E1220" t="n">
        <v>80.6</v>
      </c>
      <c r="F1220" t="str">
        <f>=IF(E1220&gt;=50,1,0)</f>
      </c>
      <c r="G1220" s="11" t="str">
        <f>=1/(1+EXP(-($K$4+$K$5*D1220)))</f>
      </c>
      <c r="H1220" s="11" t="str">
        <f>=F1220*LN(G1220)+(1-F1220)*LN(1-G1220)</f>
      </c>
    </row>
    <row r="1221">
      <c r="A1221" t="n">
        <v>217235</v>
      </c>
      <c r="B1221" t="s">
        <v>4526</v>
      </c>
      <c r="C1221" t="s">
        <v>163</v>
      </c>
      <c r="D1221" t="n">
        <v>30</v>
      </c>
      <c r="E1221" t="n">
        <v>49.2</v>
      </c>
      <c r="F1221" t="str">
        <f>=IF(E1221&gt;=50,1,0)</f>
      </c>
      <c r="G1221" s="11" t="str">
        <f>=1/(1+EXP(-($K$4+$K$5*D1221)))</f>
      </c>
      <c r="H1221" s="11" t="str">
        <f>=F1221*LN(G1221)+(1-F1221)*LN(1-G1221)</f>
      </c>
    </row>
    <row r="1222">
      <c r="A1222" t="n">
        <v>217402</v>
      </c>
      <c r="B1222" t="s">
        <v>4531</v>
      </c>
      <c r="C1222" t="s">
        <v>163</v>
      </c>
      <c r="D1222" t="n">
        <v>13</v>
      </c>
      <c r="E1222" t="n">
        <v>87.9</v>
      </c>
      <c r="F1222" t="str">
        <f>=IF(E1222&gt;=50,1,0)</f>
      </c>
      <c r="G1222" s="11" t="str">
        <f>=1/(1+EXP(-($K$4+$K$5*D1222)))</f>
      </c>
      <c r="H1222" s="11" t="str">
        <f>=F1222*LN(G1222)+(1-F1222)*LN(1-G1222)</f>
      </c>
    </row>
    <row r="1223">
      <c r="A1223" t="n">
        <v>217420</v>
      </c>
      <c r="B1223" t="s">
        <v>4532</v>
      </c>
      <c r="C1223" t="s">
        <v>149</v>
      </c>
      <c r="D1223" t="n">
        <v>41</v>
      </c>
      <c r="E1223" t="n">
        <v>46.2</v>
      </c>
      <c r="F1223" t="str">
        <f>=IF(E1223&gt;=50,1,0)</f>
      </c>
      <c r="G1223" s="11" t="str">
        <f>=1/(1+EXP(-($K$4+$K$5*D1223)))</f>
      </c>
      <c r="H1223" s="11" t="str">
        <f>=F1223*LN(G1223)+(1-F1223)*LN(1-G1223)</f>
      </c>
    </row>
    <row r="1224">
      <c r="A1224" t="n">
        <v>217484</v>
      </c>
      <c r="B1224" t="s">
        <v>4535</v>
      </c>
      <c r="C1224" t="s">
        <v>149</v>
      </c>
      <c r="D1224" t="n">
        <v>21</v>
      </c>
      <c r="E1224" t="n">
        <v>70.1</v>
      </c>
      <c r="F1224" t="str">
        <f>=IF(E1224&gt;=50,1,0)</f>
      </c>
      <c r="G1224" s="11" t="str">
        <f>=1/(1+EXP(-($K$4+$K$5*D1224)))</f>
      </c>
      <c r="H1224" s="11" t="str">
        <f>=F1224*LN(G1224)+(1-F1224)*LN(1-G1224)</f>
      </c>
    </row>
    <row r="1225">
      <c r="A1225" t="n">
        <v>217493</v>
      </c>
      <c r="B1225" t="s">
        <v>4537</v>
      </c>
      <c r="C1225" t="s">
        <v>163</v>
      </c>
      <c r="D1225" t="n">
        <v>14</v>
      </c>
      <c r="E1225" t="n">
        <v>88.5</v>
      </c>
      <c r="F1225" t="str">
        <f>=IF(E1225&gt;=50,1,0)</f>
      </c>
      <c r="G1225" s="11" t="str">
        <f>=1/(1+EXP(-($K$4+$K$5*D1225)))</f>
      </c>
      <c r="H1225" s="11" t="str">
        <f>=F1225*LN(G1225)+(1-F1225)*LN(1-G1225)</f>
      </c>
    </row>
    <row r="1226">
      <c r="A1226" t="n">
        <v>217518</v>
      </c>
      <c r="B1226" t="s">
        <v>4538</v>
      </c>
      <c r="C1226" t="s">
        <v>163</v>
      </c>
      <c r="D1226" t="n">
        <v>16</v>
      </c>
      <c r="E1226" t="n">
        <v>66.6</v>
      </c>
      <c r="F1226" t="str">
        <f>=IF(E1226&gt;=50,1,0)</f>
      </c>
      <c r="G1226" s="11" t="str">
        <f>=1/(1+EXP(-($K$4+$K$5*D1226)))</f>
      </c>
      <c r="H1226" s="11" t="str">
        <f>=F1226*LN(G1226)+(1-F1226)*LN(1-G1226)</f>
      </c>
    </row>
    <row r="1227">
      <c r="A1227" t="n">
        <v>217536</v>
      </c>
      <c r="B1227" t="s">
        <v>4539</v>
      </c>
      <c r="C1227" t="s">
        <v>163</v>
      </c>
      <c r="D1227" t="n">
        <v>15</v>
      </c>
      <c r="E1227" t="n">
        <v>74.9</v>
      </c>
      <c r="F1227" t="str">
        <f>=IF(E1227&gt;=50,1,0)</f>
      </c>
      <c r="G1227" s="11" t="str">
        <f>=1/(1+EXP(-($K$4+$K$5*D1227)))</f>
      </c>
      <c r="H1227" s="11" t="str">
        <f>=F1227*LN(G1227)+(1-F1227)*LN(1-G1227)</f>
      </c>
    </row>
    <row r="1228">
      <c r="A1228" t="n">
        <v>217606</v>
      </c>
      <c r="B1228" t="s">
        <v>4542</v>
      </c>
      <c r="C1228" t="s">
        <v>163</v>
      </c>
      <c r="D1228" t="n">
        <v>63</v>
      </c>
      <c r="E1228" t="n">
        <v>46.4</v>
      </c>
      <c r="F1228" t="str">
        <f>=IF(E1228&gt;=50,1,0)</f>
      </c>
      <c r="G1228" s="11" t="str">
        <f>=1/(1+EXP(-($K$4+$K$5*D1228)))</f>
      </c>
      <c r="H1228" s="11" t="str">
        <f>=F1228*LN(G1228)+(1-F1228)*LN(1-G1228)</f>
      </c>
    </row>
    <row r="1229">
      <c r="A1229" t="n">
        <v>217624</v>
      </c>
      <c r="B1229" t="s">
        <v>4546</v>
      </c>
      <c r="C1229" t="s">
        <v>163</v>
      </c>
      <c r="D1229" t="n">
        <v>80</v>
      </c>
      <c r="E1229" t="n">
        <v>13.2</v>
      </c>
      <c r="F1229" t="str">
        <f>=IF(E1229&gt;=50,1,0)</f>
      </c>
      <c r="G1229" s="11" t="str">
        <f>=1/(1+EXP(-($K$4+$K$5*D1229)))</f>
      </c>
      <c r="H1229" s="11" t="str">
        <f>=F1229*LN(G1229)+(1-F1229)*LN(1-G1229)</f>
      </c>
    </row>
    <row r="1230">
      <c r="A1230" t="n">
        <v>217633</v>
      </c>
      <c r="B1230" t="s">
        <v>1672</v>
      </c>
      <c r="C1230" t="s">
        <v>163</v>
      </c>
      <c r="D1230" t="n">
        <v>22</v>
      </c>
      <c r="E1230" t="n">
        <v>68.2</v>
      </c>
      <c r="F1230" t="str">
        <f>=IF(E1230&gt;=50,1,0)</f>
      </c>
      <c r="G1230" s="11" t="str">
        <f>=1/(1+EXP(-($K$4+$K$5*D1230)))</f>
      </c>
      <c r="H1230" s="11" t="str">
        <f>=F1230*LN(G1230)+(1-F1230)*LN(1-G1230)</f>
      </c>
    </row>
    <row r="1231">
      <c r="A1231" t="n">
        <v>217688</v>
      </c>
      <c r="B1231" t="s">
        <v>4547</v>
      </c>
      <c r="C1231" t="s">
        <v>163</v>
      </c>
      <c r="D1231" t="n">
        <v>35</v>
      </c>
      <c r="E1231" t="n">
        <v>48.6</v>
      </c>
      <c r="F1231" t="str">
        <f>=IF(E1231&gt;=50,1,0)</f>
      </c>
      <c r="G1231" s="11" t="str">
        <f>=1/(1+EXP(-($K$4+$K$5*D1231)))</f>
      </c>
      <c r="H1231" s="11" t="str">
        <f>=F1231*LN(G1231)+(1-F1231)*LN(1-G1231)</f>
      </c>
    </row>
    <row r="1232">
      <c r="A1232" t="n">
        <v>217721</v>
      </c>
      <c r="B1232" t="s">
        <v>4550</v>
      </c>
      <c r="C1232" t="s">
        <v>163</v>
      </c>
      <c r="D1232" t="n">
        <v>63</v>
      </c>
      <c r="E1232" t="n">
        <v>21.1</v>
      </c>
      <c r="F1232" t="str">
        <f>=IF(E1232&gt;=50,1,0)</f>
      </c>
      <c r="G1232" s="11" t="str">
        <f>=1/(1+EXP(-($K$4+$K$5*D1232)))</f>
      </c>
      <c r="H1232" s="11" t="str">
        <f>=F1232*LN(G1232)+(1-F1232)*LN(1-G1232)</f>
      </c>
    </row>
    <row r="1233">
      <c r="A1233" t="n">
        <v>217749</v>
      </c>
      <c r="B1233" t="s">
        <v>4551</v>
      </c>
      <c r="C1233" t="s">
        <v>163</v>
      </c>
      <c r="D1233" t="n">
        <v>29</v>
      </c>
      <c r="E1233" t="n">
        <v>69.7</v>
      </c>
      <c r="F1233" t="str">
        <f>=IF(E1233&gt;=50,1,0)</f>
      </c>
      <c r="G1233" s="11" t="str">
        <f>=1/(1+EXP(-($K$4+$K$5*D1233)))</f>
      </c>
      <c r="H1233" s="11" t="str">
        <f>=F1233*LN(G1233)+(1-F1233)*LN(1-G1233)</f>
      </c>
    </row>
    <row r="1234">
      <c r="A1234" t="n">
        <v>217776</v>
      </c>
      <c r="B1234" t="s">
        <v>4552</v>
      </c>
      <c r="C1234" t="s">
        <v>163</v>
      </c>
      <c r="D1234" t="n">
        <v>29</v>
      </c>
      <c r="E1234" t="n">
        <v>53.2</v>
      </c>
      <c r="F1234" t="str">
        <f>=IF(E1234&gt;=50,1,0)</f>
      </c>
      <c r="G1234" s="11" t="str">
        <f>=1/(1+EXP(-($K$4+$K$5*D1234)))</f>
      </c>
      <c r="H1234" s="11" t="str">
        <f>=F1234*LN(G1234)+(1-F1234)*LN(1-G1234)</f>
      </c>
    </row>
    <row r="1235">
      <c r="A1235" t="n">
        <v>217819</v>
      </c>
      <c r="B1235" t="s">
        <v>4555</v>
      </c>
      <c r="C1235" t="s">
        <v>149</v>
      </c>
      <c r="D1235" t="n">
        <v>19</v>
      </c>
      <c r="E1235" t="n">
        <v>65</v>
      </c>
      <c r="F1235" t="str">
        <f>=IF(E1235&gt;=50,1,0)</f>
      </c>
      <c r="G1235" s="11" t="str">
        <f>=1/(1+EXP(-($K$4+$K$5*D1235)))</f>
      </c>
      <c r="H1235" s="11" t="str">
        <f>=F1235*LN(G1235)+(1-F1235)*LN(1-G1235)</f>
      </c>
    </row>
    <row r="1236">
      <c r="A1236" t="n">
        <v>217864</v>
      </c>
      <c r="B1236" t="s">
        <v>4560</v>
      </c>
      <c r="C1236" t="s">
        <v>149</v>
      </c>
      <c r="D1236" t="n">
        <v>19</v>
      </c>
      <c r="E1236" t="n">
        <v>72.8</v>
      </c>
      <c r="F1236" t="str">
        <f>=IF(E1236&gt;=50,1,0)</f>
      </c>
      <c r="G1236" s="11" t="str">
        <f>=1/(1+EXP(-($K$4+$K$5*D1236)))</f>
      </c>
      <c r="H1236" s="11" t="str">
        <f>=F1236*LN(G1236)+(1-F1236)*LN(1-G1236)</f>
      </c>
    </row>
    <row r="1237">
      <c r="A1237" t="n">
        <v>217873</v>
      </c>
      <c r="B1237" t="s">
        <v>4561</v>
      </c>
      <c r="C1237" t="s">
        <v>163</v>
      </c>
      <c r="D1237" t="n">
        <v>73</v>
      </c>
      <c r="E1237" t="n">
        <v>49.1</v>
      </c>
      <c r="F1237" t="str">
        <f>=IF(E1237&gt;=50,1,0)</f>
      </c>
      <c r="G1237" s="11" t="str">
        <f>=1/(1+EXP(-($K$4+$K$5*D1237)))</f>
      </c>
      <c r="H1237" s="11" t="str">
        <f>=F1237*LN(G1237)+(1-F1237)*LN(1-G1237)</f>
      </c>
    </row>
    <row r="1238">
      <c r="A1238" t="n">
        <v>217882</v>
      </c>
      <c r="B1238" t="s">
        <v>4562</v>
      </c>
      <c r="C1238" t="s">
        <v>149</v>
      </c>
      <c r="D1238" t="n">
        <v>15</v>
      </c>
      <c r="E1238" t="n">
        <v>87.9</v>
      </c>
      <c r="F1238" t="str">
        <f>=IF(E1238&gt;=50,1,0)</f>
      </c>
      <c r="G1238" s="11" t="str">
        <f>=1/(1+EXP(-($K$4+$K$5*D1238)))</f>
      </c>
      <c r="H1238" s="11" t="str">
        <f>=F1238*LN(G1238)+(1-F1238)*LN(1-G1238)</f>
      </c>
    </row>
    <row r="1239">
      <c r="A1239" t="n">
        <v>217907</v>
      </c>
      <c r="B1239" t="s">
        <v>4566</v>
      </c>
      <c r="C1239" t="s">
        <v>163</v>
      </c>
      <c r="D1239" t="n">
        <v>29</v>
      </c>
      <c r="E1239" t="n">
        <v>34.6</v>
      </c>
      <c r="F1239" t="str">
        <f>=IF(E1239&gt;=50,1,0)</f>
      </c>
      <c r="G1239" s="11" t="str">
        <f>=1/(1+EXP(-($K$4+$K$5*D1239)))</f>
      </c>
      <c r="H1239" s="11" t="str">
        <f>=F1239*LN(G1239)+(1-F1239)*LN(1-G1239)</f>
      </c>
    </row>
    <row r="1240">
      <c r="A1240" t="n">
        <v>217925</v>
      </c>
      <c r="B1240" t="s">
        <v>4568</v>
      </c>
      <c r="C1240" t="s">
        <v>163</v>
      </c>
      <c r="D1240" t="n">
        <v>28</v>
      </c>
      <c r="E1240" t="n">
        <v>66.7</v>
      </c>
      <c r="F1240" t="str">
        <f>=IF(E1240&gt;=50,1,0)</f>
      </c>
      <c r="G1240" s="11" t="str">
        <f>=1/(1+EXP(-($K$4+$K$5*D1240)))</f>
      </c>
      <c r="H1240" s="11" t="str">
        <f>=F1240*LN(G1240)+(1-F1240)*LN(1-G1240)</f>
      </c>
    </row>
    <row r="1241">
      <c r="A1241" t="n">
        <v>217934</v>
      </c>
      <c r="B1241" t="s">
        <v>593</v>
      </c>
      <c r="C1241" t="s">
        <v>163</v>
      </c>
      <c r="D1241" t="n">
        <v>53</v>
      </c>
      <c r="E1241" t="n">
        <v>53.5</v>
      </c>
      <c r="F1241" t="str">
        <f>=IF(E1241&gt;=50,1,0)</f>
      </c>
      <c r="G1241" s="11" t="str">
        <f>=1/(1+EXP(-($K$4+$K$5*D1241)))</f>
      </c>
      <c r="H1241" s="11" t="str">
        <f>=F1241*LN(G1241)+(1-F1241)*LN(1-G1241)</f>
      </c>
    </row>
    <row r="1242">
      <c r="A1242" t="n">
        <v>217961</v>
      </c>
      <c r="B1242" t="s">
        <v>4569</v>
      </c>
      <c r="C1242" t="s">
        <v>163</v>
      </c>
      <c r="D1242" t="n">
        <v>41</v>
      </c>
      <c r="E1242" t="n">
        <v>47.1</v>
      </c>
      <c r="F1242" t="str">
        <f>=IF(E1242&gt;=50,1,0)</f>
      </c>
      <c r="G1242" s="11" t="str">
        <f>=1/(1+EXP(-($K$4+$K$5*D1242)))</f>
      </c>
      <c r="H1242" s="11" t="str">
        <f>=F1242*LN(G1242)+(1-F1242)*LN(1-G1242)</f>
      </c>
    </row>
    <row r="1243">
      <c r="A1243" t="n">
        <v>217998</v>
      </c>
      <c r="B1243" t="s">
        <v>4573</v>
      </c>
      <c r="C1243" t="s">
        <v>163</v>
      </c>
      <c r="D1243" t="n">
        <v>40</v>
      </c>
      <c r="E1243" t="n">
        <v>48.6</v>
      </c>
      <c r="F1243" t="str">
        <f>=IF(E1243&gt;=50,1,0)</f>
      </c>
      <c r="G1243" s="11" t="str">
        <f>=1/(1+EXP(-($K$4+$K$5*D1243)))</f>
      </c>
      <c r="H1243" s="11" t="str">
        <f>=F1243*LN(G1243)+(1-F1243)*LN(1-G1243)</f>
      </c>
    </row>
    <row r="1244">
      <c r="A1244" t="n">
        <v>218061</v>
      </c>
      <c r="B1244" t="s">
        <v>4576</v>
      </c>
      <c r="C1244" t="s">
        <v>149</v>
      </c>
      <c r="D1244" t="n">
        <v>39</v>
      </c>
      <c r="E1244" t="n">
        <v>42.7</v>
      </c>
      <c r="F1244" t="str">
        <f>=IF(E1244&gt;=50,1,0)</f>
      </c>
      <c r="G1244" s="11" t="str">
        <f>=1/(1+EXP(-($K$4+$K$5*D1244)))</f>
      </c>
      <c r="H1244" s="11" t="str">
        <f>=F1244*LN(G1244)+(1-F1244)*LN(1-G1244)</f>
      </c>
    </row>
    <row r="1245">
      <c r="A1245" t="n">
        <v>218070</v>
      </c>
      <c r="B1245" t="s">
        <v>4577</v>
      </c>
      <c r="C1245" t="s">
        <v>163</v>
      </c>
      <c r="D1245" t="n">
        <v>11</v>
      </c>
      <c r="E1245" t="n">
        <v>81.5</v>
      </c>
      <c r="F1245" t="str">
        <f>=IF(E1245&gt;=50,1,0)</f>
      </c>
      <c r="G1245" s="11" t="str">
        <f>=1/(1+EXP(-($K$4+$K$5*D1245)))</f>
      </c>
      <c r="H1245" s="11" t="str">
        <f>=F1245*LN(G1245)+(1-F1245)*LN(1-G1245)</f>
      </c>
    </row>
    <row r="1246">
      <c r="A1246" t="n">
        <v>218229</v>
      </c>
      <c r="B1246" t="s">
        <v>4583</v>
      </c>
      <c r="C1246" t="s">
        <v>149</v>
      </c>
      <c r="D1246" t="n">
        <v>40</v>
      </c>
      <c r="E1246" t="n">
        <v>48.8</v>
      </c>
      <c r="F1246" t="str">
        <f>=IF(E1246&gt;=50,1,0)</f>
      </c>
      <c r="G1246" s="11" t="str">
        <f>=1/(1+EXP(-($K$4+$K$5*D1246)))</f>
      </c>
      <c r="H1246" s="11" t="str">
        <f>=F1246*LN(G1246)+(1-F1246)*LN(1-G1246)</f>
      </c>
    </row>
    <row r="1247">
      <c r="A1247" t="n">
        <v>218238</v>
      </c>
      <c r="B1247" t="s">
        <v>4584</v>
      </c>
      <c r="C1247" t="s">
        <v>163</v>
      </c>
      <c r="D1247" t="n">
        <v>43</v>
      </c>
      <c r="E1247" t="n">
        <v>26</v>
      </c>
      <c r="F1247" t="str">
        <f>=IF(E1247&gt;=50,1,0)</f>
      </c>
      <c r="G1247" s="11" t="str">
        <f>=1/(1+EXP(-($K$4+$K$5*D1247)))</f>
      </c>
      <c r="H1247" s="11" t="str">
        <f>=F1247*LN(G1247)+(1-F1247)*LN(1-G1247)</f>
      </c>
    </row>
    <row r="1248">
      <c r="A1248" t="n">
        <v>218399</v>
      </c>
      <c r="B1248" t="s">
        <v>4589</v>
      </c>
      <c r="C1248" t="s">
        <v>163</v>
      </c>
      <c r="D1248" t="n">
        <v>82</v>
      </c>
      <c r="E1248" t="n">
        <v>20.4</v>
      </c>
      <c r="F1248" t="str">
        <f>=IF(E1248&gt;=50,1,0)</f>
      </c>
      <c r="G1248" s="11" t="str">
        <f>=1/(1+EXP(-($K$4+$K$5*D1248)))</f>
      </c>
      <c r="H1248" s="11" t="str">
        <f>=F1248*LN(G1248)+(1-F1248)*LN(1-G1248)</f>
      </c>
    </row>
    <row r="1249">
      <c r="A1249" t="n">
        <v>218414</v>
      </c>
      <c r="B1249" t="s">
        <v>4591</v>
      </c>
      <c r="C1249" t="s">
        <v>163</v>
      </c>
      <c r="D1249" t="n">
        <v>49</v>
      </c>
      <c r="E1249" t="n">
        <v>44.4</v>
      </c>
      <c r="F1249" t="str">
        <f>=IF(E1249&gt;=50,1,0)</f>
      </c>
      <c r="G1249" s="11" t="str">
        <f>=1/(1+EXP(-($K$4+$K$5*D1249)))</f>
      </c>
      <c r="H1249" s="11" t="str">
        <f>=F1249*LN(G1249)+(1-F1249)*LN(1-G1249)</f>
      </c>
    </row>
    <row r="1250">
      <c r="A1250" t="n">
        <v>218441</v>
      </c>
      <c r="B1250" t="s">
        <v>4593</v>
      </c>
      <c r="C1250" t="s">
        <v>163</v>
      </c>
      <c r="D1250" t="n">
        <v>32</v>
      </c>
      <c r="E1250" t="n">
        <v>54.9</v>
      </c>
      <c r="F1250" t="str">
        <f>=IF(E1250&gt;=50,1,0)</f>
      </c>
      <c r="G1250" s="11" t="str">
        <f>=1/(1+EXP(-($K$4+$K$5*D1250)))</f>
      </c>
      <c r="H1250" s="11" t="str">
        <f>=F1250*LN(G1250)+(1-F1250)*LN(1-G1250)</f>
      </c>
    </row>
    <row r="1251">
      <c r="A1251" t="n">
        <v>218539</v>
      </c>
      <c r="B1251" t="s">
        <v>4597</v>
      </c>
      <c r="C1251" t="s">
        <v>163</v>
      </c>
      <c r="D1251" t="n">
        <v>28</v>
      </c>
      <c r="E1251" t="n">
        <v>57.5</v>
      </c>
      <c r="F1251" t="str">
        <f>=IF(E1251&gt;=50,1,0)</f>
      </c>
      <c r="G1251" s="11" t="str">
        <f>=1/(1+EXP(-($K$4+$K$5*D1251)))</f>
      </c>
      <c r="H1251" s="11" t="str">
        <f>=F1251*LN(G1251)+(1-F1251)*LN(1-G1251)</f>
      </c>
    </row>
    <row r="1252">
      <c r="A1252" t="n">
        <v>218645</v>
      </c>
      <c r="B1252" t="s">
        <v>4598</v>
      </c>
      <c r="C1252" t="s">
        <v>149</v>
      </c>
      <c r="D1252" t="n">
        <v>37</v>
      </c>
      <c r="E1252" t="n">
        <v>40.1</v>
      </c>
      <c r="F1252" t="str">
        <f>=IF(E1252&gt;=50,1,0)</f>
      </c>
      <c r="G1252" s="11" t="str">
        <f>=1/(1+EXP(-($K$4+$K$5*D1252)))</f>
      </c>
      <c r="H1252" s="11" t="str">
        <f>=F1252*LN(G1252)+(1-F1252)*LN(1-G1252)</f>
      </c>
    </row>
    <row r="1253">
      <c r="A1253" t="n">
        <v>218654</v>
      </c>
      <c r="B1253" t="s">
        <v>4600</v>
      </c>
      <c r="C1253" t="s">
        <v>149</v>
      </c>
      <c r="D1253" t="n">
        <v>40</v>
      </c>
      <c r="E1253" t="n">
        <v>38.6</v>
      </c>
      <c r="F1253" t="str">
        <f>=IF(E1253&gt;=50,1,0)</f>
      </c>
      <c r="G1253" s="11" t="str">
        <f>=1/(1+EXP(-($K$4+$K$5*D1253)))</f>
      </c>
      <c r="H1253" s="11" t="str">
        <f>=F1253*LN(G1253)+(1-F1253)*LN(1-G1253)</f>
      </c>
    </row>
    <row r="1254">
      <c r="A1254" t="n">
        <v>218663</v>
      </c>
      <c r="B1254" t="s">
        <v>4601</v>
      </c>
      <c r="C1254" t="s">
        <v>149</v>
      </c>
      <c r="D1254" t="n">
        <v>19</v>
      </c>
      <c r="E1254" t="n">
        <v>77.7</v>
      </c>
      <c r="F1254" t="str">
        <f>=IF(E1254&gt;=50,1,0)</f>
      </c>
      <c r="G1254" s="11" t="str">
        <f>=1/(1+EXP(-($K$4+$K$5*D1254)))</f>
      </c>
      <c r="H1254" s="11" t="str">
        <f>=F1254*LN(G1254)+(1-F1254)*LN(1-G1254)</f>
      </c>
    </row>
    <row r="1255">
      <c r="A1255" t="n">
        <v>218724</v>
      </c>
      <c r="B1255" t="s">
        <v>4606</v>
      </c>
      <c r="C1255" t="s">
        <v>149</v>
      </c>
      <c r="D1255" t="n">
        <v>27</v>
      </c>
      <c r="E1255" t="n">
        <v>50.8</v>
      </c>
      <c r="F1255" t="str">
        <f>=IF(E1255&gt;=50,1,0)</f>
      </c>
      <c r="G1255" s="11" t="str">
        <f>=1/(1+EXP(-($K$4+$K$5*D1255)))</f>
      </c>
      <c r="H1255" s="11" t="str">
        <f>=F1255*LN(G1255)+(1-F1255)*LN(1-G1255)</f>
      </c>
    </row>
    <row r="1256">
      <c r="A1256" t="n">
        <v>218733</v>
      </c>
      <c r="B1256" t="s">
        <v>4607</v>
      </c>
      <c r="C1256" t="s">
        <v>149</v>
      </c>
      <c r="D1256" t="n">
        <v>68</v>
      </c>
      <c r="E1256" t="n">
        <v>29.4</v>
      </c>
      <c r="F1256" t="str">
        <f>=IF(E1256&gt;=50,1,0)</f>
      </c>
      <c r="G1256" s="11" t="str">
        <f>=1/(1+EXP(-($K$4+$K$5*D1256)))</f>
      </c>
      <c r="H1256" s="11" t="str">
        <f>=F1256*LN(G1256)+(1-F1256)*LN(1-G1256)</f>
      </c>
    </row>
    <row r="1257">
      <c r="A1257" t="n">
        <v>218742</v>
      </c>
      <c r="B1257" t="s">
        <v>4608</v>
      </c>
      <c r="C1257" t="s">
        <v>149</v>
      </c>
      <c r="D1257" t="n">
        <v>45</v>
      </c>
      <c r="E1257" t="n">
        <v>42.4</v>
      </c>
      <c r="F1257" t="str">
        <f>=IF(E1257&gt;=50,1,0)</f>
      </c>
      <c r="G1257" s="11" t="str">
        <f>=1/(1+EXP(-($K$4+$K$5*D1257)))</f>
      </c>
      <c r="H1257" s="11" t="str">
        <f>=F1257*LN(G1257)+(1-F1257)*LN(1-G1257)</f>
      </c>
    </row>
    <row r="1258">
      <c r="A1258" t="n">
        <v>218919</v>
      </c>
      <c r="B1258" t="s">
        <v>4615</v>
      </c>
      <c r="C1258" t="s">
        <v>163</v>
      </c>
      <c r="D1258" t="n">
        <v>77</v>
      </c>
      <c r="E1258" t="n">
        <v>31.4</v>
      </c>
      <c r="F1258" t="str">
        <f>=IF(E1258&gt;=50,1,0)</f>
      </c>
      <c r="G1258" s="11" t="str">
        <f>=1/(1+EXP(-($K$4+$K$5*D1258)))</f>
      </c>
      <c r="H1258" s="11" t="str">
        <f>=F1258*LN(G1258)+(1-F1258)*LN(1-G1258)</f>
      </c>
    </row>
    <row r="1259">
      <c r="A1259" t="n">
        <v>218964</v>
      </c>
      <c r="B1259" t="s">
        <v>4618</v>
      </c>
      <c r="C1259" t="s">
        <v>149</v>
      </c>
      <c r="D1259" t="n">
        <v>39</v>
      </c>
      <c r="E1259" t="n">
        <v>61.2</v>
      </c>
      <c r="F1259" t="str">
        <f>=IF(E1259&gt;=50,1,0)</f>
      </c>
      <c r="G1259" s="11" t="str">
        <f>=1/(1+EXP(-($K$4+$K$5*D1259)))</f>
      </c>
      <c r="H1259" s="11" t="str">
        <f>=F1259*LN(G1259)+(1-F1259)*LN(1-G1259)</f>
      </c>
    </row>
    <row r="1260">
      <c r="A1260" t="n">
        <v>218973</v>
      </c>
      <c r="B1260" t="s">
        <v>4619</v>
      </c>
      <c r="C1260" t="s">
        <v>163</v>
      </c>
      <c r="D1260" t="n">
        <v>15</v>
      </c>
      <c r="E1260" t="n">
        <v>80.8</v>
      </c>
      <c r="F1260" t="str">
        <f>=IF(E1260&gt;=50,1,0)</f>
      </c>
      <c r="G1260" s="11" t="str">
        <f>=1/(1+EXP(-($K$4+$K$5*D1260)))</f>
      </c>
      <c r="H1260" s="11" t="str">
        <f>=F1260*LN(G1260)+(1-F1260)*LN(1-G1260)</f>
      </c>
    </row>
    <row r="1261">
      <c r="A1261" t="n">
        <v>219000</v>
      </c>
      <c r="B1261" t="s">
        <v>4621</v>
      </c>
      <c r="C1261" t="s">
        <v>163</v>
      </c>
      <c r="D1261" t="n">
        <v>16</v>
      </c>
      <c r="E1261" t="n">
        <v>75.6</v>
      </c>
      <c r="F1261" t="str">
        <f>=IF(E1261&gt;=50,1,0)</f>
      </c>
      <c r="G1261" s="11" t="str">
        <f>=1/(1+EXP(-($K$4+$K$5*D1261)))</f>
      </c>
      <c r="H1261" s="11" t="str">
        <f>=F1261*LN(G1261)+(1-F1261)*LN(1-G1261)</f>
      </c>
    </row>
    <row r="1262">
      <c r="A1262" t="n">
        <v>219046</v>
      </c>
      <c r="B1262" t="s">
        <v>4626</v>
      </c>
      <c r="C1262" t="s">
        <v>149</v>
      </c>
      <c r="D1262" t="n">
        <v>18</v>
      </c>
      <c r="E1262" t="n">
        <v>40.2</v>
      </c>
      <c r="F1262" t="str">
        <f>=IF(E1262&gt;=50,1,0)</f>
      </c>
      <c r="G1262" s="11" t="str">
        <f>=1/(1+EXP(-($K$4+$K$5*D1262)))</f>
      </c>
      <c r="H1262" s="11" t="str">
        <f>=F1262*LN(G1262)+(1-F1262)*LN(1-G1262)</f>
      </c>
    </row>
    <row r="1263">
      <c r="A1263" t="n">
        <v>219082</v>
      </c>
      <c r="B1263" t="s">
        <v>4628</v>
      </c>
      <c r="C1263" t="s">
        <v>149</v>
      </c>
      <c r="D1263" t="n">
        <v>16</v>
      </c>
      <c r="E1263" t="n">
        <v>47.7</v>
      </c>
      <c r="F1263" t="str">
        <f>=IF(E1263&gt;=50,1,0)</f>
      </c>
      <c r="G1263" s="11" t="str">
        <f>=1/(1+EXP(-($K$4+$K$5*D1263)))</f>
      </c>
      <c r="H1263" s="11" t="str">
        <f>=F1263*LN(G1263)+(1-F1263)*LN(1-G1263)</f>
      </c>
    </row>
    <row r="1264">
      <c r="A1264" t="n">
        <v>219091</v>
      </c>
      <c r="B1264" t="s">
        <v>4629</v>
      </c>
      <c r="C1264" t="s">
        <v>163</v>
      </c>
      <c r="D1264" t="n">
        <v>26</v>
      </c>
      <c r="E1264" t="n">
        <v>39.5</v>
      </c>
      <c r="F1264" t="str">
        <f>=IF(E1264&gt;=50,1,0)</f>
      </c>
      <c r="G1264" s="11" t="str">
        <f>=1/(1+EXP(-($K$4+$K$5*D1264)))</f>
      </c>
      <c r="H1264" s="11" t="str">
        <f>=F1264*LN(G1264)+(1-F1264)*LN(1-G1264)</f>
      </c>
    </row>
    <row r="1265">
      <c r="A1265" t="n">
        <v>219198</v>
      </c>
      <c r="B1265" t="s">
        <v>4635</v>
      </c>
      <c r="C1265" t="s">
        <v>163</v>
      </c>
      <c r="D1265" t="n">
        <v>19</v>
      </c>
      <c r="E1265" t="n">
        <v>59.6</v>
      </c>
      <c r="F1265" t="str">
        <f>=IF(E1265&gt;=50,1,0)</f>
      </c>
      <c r="G1265" s="11" t="str">
        <f>=1/(1+EXP(-($K$4+$K$5*D1265)))</f>
      </c>
      <c r="H1265" s="11" t="str">
        <f>=F1265*LN(G1265)+(1-F1265)*LN(1-G1265)</f>
      </c>
    </row>
    <row r="1266">
      <c r="A1266" t="n">
        <v>219259</v>
      </c>
      <c r="B1266" t="s">
        <v>4639</v>
      </c>
      <c r="C1266" t="s">
        <v>149</v>
      </c>
      <c r="D1266" t="n">
        <v>12</v>
      </c>
      <c r="E1266" t="n">
        <v>54.6</v>
      </c>
      <c r="F1266" t="str">
        <f>=IF(E1266&gt;=50,1,0)</f>
      </c>
      <c r="G1266" s="11" t="str">
        <f>=1/(1+EXP(-($K$4+$K$5*D1266)))</f>
      </c>
      <c r="H1266" s="11" t="str">
        <f>=F1266*LN(G1266)+(1-F1266)*LN(1-G1266)</f>
      </c>
    </row>
    <row r="1267">
      <c r="A1267" t="n">
        <v>219277</v>
      </c>
      <c r="B1267" t="s">
        <v>4640</v>
      </c>
      <c r="C1267" t="s">
        <v>149</v>
      </c>
      <c r="D1267" t="n">
        <v>47</v>
      </c>
      <c r="E1267" t="n">
        <v>3.6</v>
      </c>
      <c r="F1267" t="str">
        <f>=IF(E1267&gt;=50,1,0)</f>
      </c>
      <c r="G1267" s="11" t="str">
        <f>=1/(1+EXP(-($K$4+$K$5*D1267)))</f>
      </c>
      <c r="H1267" s="11" t="str">
        <f>=F1267*LN(G1267)+(1-F1267)*LN(1-G1267)</f>
      </c>
    </row>
    <row r="1268">
      <c r="A1268" t="n">
        <v>219347</v>
      </c>
      <c r="B1268" t="s">
        <v>4643</v>
      </c>
      <c r="C1268" t="s">
        <v>149</v>
      </c>
      <c r="D1268" t="n">
        <v>16</v>
      </c>
      <c r="E1268" t="n">
        <v>57.5</v>
      </c>
      <c r="F1268" t="str">
        <f>=IF(E1268&gt;=50,1,0)</f>
      </c>
      <c r="G1268" s="11" t="str">
        <f>=1/(1+EXP(-($K$4+$K$5*D1268)))</f>
      </c>
      <c r="H1268" s="11" t="str">
        <f>=F1268*LN(G1268)+(1-F1268)*LN(1-G1268)</f>
      </c>
    </row>
    <row r="1269">
      <c r="A1269" t="n">
        <v>219356</v>
      </c>
      <c r="B1269" t="s">
        <v>4644</v>
      </c>
      <c r="C1269" t="s">
        <v>149</v>
      </c>
      <c r="D1269" t="n">
        <v>16</v>
      </c>
      <c r="E1269" t="n">
        <v>58.9</v>
      </c>
      <c r="F1269" t="str">
        <f>=IF(E1269&gt;=50,1,0)</f>
      </c>
      <c r="G1269" s="11" t="str">
        <f>=1/(1+EXP(-($K$4+$K$5*D1269)))</f>
      </c>
      <c r="H1269" s="11" t="str">
        <f>=F1269*LN(G1269)+(1-F1269)*LN(1-G1269)</f>
      </c>
    </row>
    <row r="1270">
      <c r="A1270" t="n">
        <v>219383</v>
      </c>
      <c r="B1270" t="s">
        <v>4648</v>
      </c>
      <c r="C1270" t="s">
        <v>163</v>
      </c>
      <c r="D1270" t="n">
        <v>29</v>
      </c>
      <c r="E1270" t="n">
        <v>60.1</v>
      </c>
      <c r="F1270" t="str">
        <f>=IF(E1270&gt;=50,1,0)</f>
      </c>
      <c r="G1270" s="11" t="str">
        <f>=1/(1+EXP(-($K$4+$K$5*D1270)))</f>
      </c>
      <c r="H1270" s="11" t="str">
        <f>=F1270*LN(G1270)+(1-F1270)*LN(1-G1270)</f>
      </c>
    </row>
    <row r="1271">
      <c r="A1271" t="n">
        <v>219471</v>
      </c>
      <c r="B1271" t="s">
        <v>4654</v>
      </c>
      <c r="C1271" t="s">
        <v>149</v>
      </c>
      <c r="D1271" t="n">
        <v>18</v>
      </c>
      <c r="E1271" t="n">
        <v>61.1</v>
      </c>
      <c r="F1271" t="str">
        <f>=IF(E1271&gt;=50,1,0)</f>
      </c>
      <c r="G1271" s="11" t="str">
        <f>=1/(1+EXP(-($K$4+$K$5*D1271)))</f>
      </c>
      <c r="H1271" s="11" t="str">
        <f>=F1271*LN(G1271)+(1-F1271)*LN(1-G1271)</f>
      </c>
    </row>
    <row r="1272">
      <c r="A1272" t="n">
        <v>219602</v>
      </c>
      <c r="B1272" t="s">
        <v>4662</v>
      </c>
      <c r="C1272" t="s">
        <v>149</v>
      </c>
      <c r="D1272" t="n">
        <v>46</v>
      </c>
      <c r="E1272" t="n">
        <v>42.5</v>
      </c>
      <c r="F1272" t="str">
        <f>=IF(E1272&gt;=50,1,0)</f>
      </c>
      <c r="G1272" s="11" t="str">
        <f>=1/(1+EXP(-($K$4+$K$5*D1272)))</f>
      </c>
      <c r="H1272" s="11" t="str">
        <f>=F1272*LN(G1272)+(1-F1272)*LN(1-G1272)</f>
      </c>
    </row>
    <row r="1273">
      <c r="A1273" t="n">
        <v>219639</v>
      </c>
      <c r="B1273" t="s">
        <v>4663</v>
      </c>
      <c r="C1273" t="s">
        <v>163</v>
      </c>
      <c r="D1273" t="n">
        <v>47</v>
      </c>
      <c r="E1273" t="n">
        <v>50</v>
      </c>
      <c r="F1273" t="str">
        <f>=IF(E1273&gt;=50,1,0)</f>
      </c>
      <c r="G1273" s="11" t="str">
        <f>=1/(1+EXP(-($K$4+$K$5*D1273)))</f>
      </c>
      <c r="H1273" s="11" t="str">
        <f>=F1273*LN(G1273)+(1-F1273)*LN(1-G1273)</f>
      </c>
    </row>
    <row r="1274">
      <c r="A1274" t="n">
        <v>219709</v>
      </c>
      <c r="B1274" t="s">
        <v>4665</v>
      </c>
      <c r="C1274" t="s">
        <v>163</v>
      </c>
      <c r="D1274" t="n">
        <v>19</v>
      </c>
      <c r="E1274" t="n">
        <v>71.5</v>
      </c>
      <c r="F1274" t="str">
        <f>=IF(E1274&gt;=50,1,0)</f>
      </c>
      <c r="G1274" s="11" t="str">
        <f>=1/(1+EXP(-($K$4+$K$5*D1274)))</f>
      </c>
      <c r="H1274" s="11" t="str">
        <f>=F1274*LN(G1274)+(1-F1274)*LN(1-G1274)</f>
      </c>
    </row>
    <row r="1275">
      <c r="A1275" t="n">
        <v>219790</v>
      </c>
      <c r="B1275" t="s">
        <v>4667</v>
      </c>
      <c r="C1275" t="s">
        <v>163</v>
      </c>
      <c r="D1275" t="n">
        <v>22</v>
      </c>
      <c r="E1275" t="n">
        <v>54</v>
      </c>
      <c r="F1275" t="str">
        <f>=IF(E1275&gt;=50,1,0)</f>
      </c>
      <c r="G1275" s="11" t="str">
        <f>=1/(1+EXP(-($K$4+$K$5*D1275)))</f>
      </c>
      <c r="H1275" s="11" t="str">
        <f>=F1275*LN(G1275)+(1-F1275)*LN(1-G1275)</f>
      </c>
    </row>
    <row r="1276">
      <c r="A1276" t="n">
        <v>219806</v>
      </c>
      <c r="B1276" t="s">
        <v>4668</v>
      </c>
      <c r="C1276" t="s">
        <v>163</v>
      </c>
      <c r="D1276" t="n">
        <v>39</v>
      </c>
      <c r="E1276" t="n">
        <v>46.6</v>
      </c>
      <c r="F1276" t="str">
        <f>=IF(E1276&gt;=50,1,0)</f>
      </c>
      <c r="G1276" s="11" t="str">
        <f>=1/(1+EXP(-($K$4+$K$5*D1276)))</f>
      </c>
      <c r="H1276" s="11" t="str">
        <f>=F1276*LN(G1276)+(1-F1276)*LN(1-G1276)</f>
      </c>
    </row>
    <row r="1277">
      <c r="A1277" t="n">
        <v>219833</v>
      </c>
      <c r="B1277" t="s">
        <v>4671</v>
      </c>
      <c r="C1277" t="s">
        <v>163</v>
      </c>
      <c r="D1277" t="n">
        <v>31</v>
      </c>
      <c r="E1277" t="n">
        <v>56</v>
      </c>
      <c r="F1277" t="str">
        <f>=IF(E1277&gt;=50,1,0)</f>
      </c>
      <c r="G1277" s="11" t="str">
        <f>=1/(1+EXP(-($K$4+$K$5*D1277)))</f>
      </c>
      <c r="H1277" s="11" t="str">
        <f>=F1277*LN(G1277)+(1-F1277)*LN(1-G1277)</f>
      </c>
    </row>
    <row r="1278">
      <c r="A1278" t="n">
        <v>219949</v>
      </c>
      <c r="B1278" t="s">
        <v>4677</v>
      </c>
      <c r="C1278" t="s">
        <v>163</v>
      </c>
      <c r="D1278" t="n">
        <v>33</v>
      </c>
      <c r="E1278" t="n">
        <v>41.6</v>
      </c>
      <c r="F1278" t="str">
        <f>=IF(E1278&gt;=50,1,0)</f>
      </c>
      <c r="G1278" s="11" t="str">
        <f>=1/(1+EXP(-($K$4+$K$5*D1278)))</f>
      </c>
      <c r="H1278" s="11" t="str">
        <f>=F1278*LN(G1278)+(1-F1278)*LN(1-G1278)</f>
      </c>
    </row>
    <row r="1279">
      <c r="A1279" t="n">
        <v>219976</v>
      </c>
      <c r="B1279" t="s">
        <v>4678</v>
      </c>
      <c r="C1279" t="s">
        <v>163</v>
      </c>
      <c r="D1279" t="n">
        <v>21</v>
      </c>
      <c r="E1279" t="n">
        <v>68.7</v>
      </c>
      <c r="F1279" t="str">
        <f>=IF(E1279&gt;=50,1,0)</f>
      </c>
      <c r="G1279" s="11" t="str">
        <f>=1/(1+EXP(-($K$4+$K$5*D1279)))</f>
      </c>
      <c r="H1279" s="11" t="str">
        <f>=F1279*LN(G1279)+(1-F1279)*LN(1-G1279)</f>
      </c>
    </row>
    <row r="1280">
      <c r="A1280" t="n">
        <v>220075</v>
      </c>
      <c r="B1280" t="s">
        <v>4683</v>
      </c>
      <c r="C1280" t="s">
        <v>149</v>
      </c>
      <c r="D1280" t="n">
        <v>35</v>
      </c>
      <c r="E1280" t="n">
        <v>49.9</v>
      </c>
      <c r="F1280" t="str">
        <f>=IF(E1280&gt;=50,1,0)</f>
      </c>
      <c r="G1280" s="11" t="str">
        <f>=1/(1+EXP(-($K$4+$K$5*D1280)))</f>
      </c>
      <c r="H1280" s="11" t="str">
        <f>=F1280*LN(G1280)+(1-F1280)*LN(1-G1280)</f>
      </c>
    </row>
    <row r="1281">
      <c r="A1281" t="n">
        <v>220181</v>
      </c>
      <c r="B1281" t="s">
        <v>4689</v>
      </c>
      <c r="C1281" t="s">
        <v>163</v>
      </c>
      <c r="D1281" t="n">
        <v>48</v>
      </c>
      <c r="E1281" t="n">
        <v>43.5</v>
      </c>
      <c r="F1281" t="str">
        <f>=IF(E1281&gt;=50,1,0)</f>
      </c>
      <c r="G1281" s="11" t="str">
        <f>=1/(1+EXP(-($K$4+$K$5*D1281)))</f>
      </c>
      <c r="H1281" s="11" t="str">
        <f>=F1281*LN(G1281)+(1-F1281)*LN(1-G1281)</f>
      </c>
    </row>
    <row r="1282">
      <c r="A1282" t="n">
        <v>220206</v>
      </c>
      <c r="B1282" t="s">
        <v>4690</v>
      </c>
      <c r="C1282" t="s">
        <v>163</v>
      </c>
      <c r="D1282" t="n">
        <v>27</v>
      </c>
      <c r="E1282" t="n">
        <v>58.3</v>
      </c>
      <c r="F1282" t="str">
        <f>=IF(E1282&gt;=50,1,0)</f>
      </c>
      <c r="G1282" s="11" t="str">
        <f>=1/(1+EXP(-($K$4+$K$5*D1282)))</f>
      </c>
      <c r="H1282" s="11" t="str">
        <f>=F1282*LN(G1282)+(1-F1282)*LN(1-G1282)</f>
      </c>
    </row>
    <row r="1283">
      <c r="A1283" t="n">
        <v>220215</v>
      </c>
      <c r="B1283" t="s">
        <v>4692</v>
      </c>
      <c r="C1283" t="s">
        <v>163</v>
      </c>
      <c r="D1283" t="n">
        <v>22</v>
      </c>
      <c r="E1283" t="n">
        <v>68.4</v>
      </c>
      <c r="F1283" t="str">
        <f>=IF(E1283&gt;=50,1,0)</f>
      </c>
      <c r="G1283" s="11" t="str">
        <f>=1/(1+EXP(-($K$4+$K$5*D1283)))</f>
      </c>
      <c r="H1283" s="11" t="str">
        <f>=F1283*LN(G1283)+(1-F1283)*LN(1-G1283)</f>
      </c>
    </row>
    <row r="1284">
      <c r="A1284" t="n">
        <v>220473</v>
      </c>
      <c r="B1284" t="s">
        <v>4702</v>
      </c>
      <c r="C1284" t="s">
        <v>163</v>
      </c>
      <c r="D1284" t="n">
        <v>38</v>
      </c>
      <c r="E1284" t="n">
        <v>62.7</v>
      </c>
      <c r="F1284" t="str">
        <f>=IF(E1284&gt;=50,1,0)</f>
      </c>
      <c r="G1284" s="11" t="str">
        <f>=1/(1+EXP(-($K$4+$K$5*D1284)))</f>
      </c>
      <c r="H1284" s="11" t="str">
        <f>=F1284*LN(G1284)+(1-F1284)*LN(1-G1284)</f>
      </c>
    </row>
    <row r="1285">
      <c r="A1285" t="n">
        <v>220516</v>
      </c>
      <c r="B1285" t="s">
        <v>4705</v>
      </c>
      <c r="C1285" t="s">
        <v>163</v>
      </c>
      <c r="D1285" t="n">
        <v>42</v>
      </c>
      <c r="E1285" t="n">
        <v>47.4</v>
      </c>
      <c r="F1285" t="str">
        <f>=IF(E1285&gt;=50,1,0)</f>
      </c>
      <c r="G1285" s="11" t="str">
        <f>=1/(1+EXP(-($K$4+$K$5*D1285)))</f>
      </c>
      <c r="H1285" s="11" t="str">
        <f>=F1285*LN(G1285)+(1-F1285)*LN(1-G1285)</f>
      </c>
    </row>
    <row r="1286">
      <c r="A1286" t="n">
        <v>220552</v>
      </c>
      <c r="B1286" t="s">
        <v>4706</v>
      </c>
      <c r="C1286" t="s">
        <v>189</v>
      </c>
      <c r="D1286" t="n">
        <v>50</v>
      </c>
      <c r="E1286" t="n">
        <v>27.5</v>
      </c>
      <c r="F1286" t="str">
        <f>=IF(E1286&gt;=50,1,0)</f>
      </c>
      <c r="G1286" s="11" t="str">
        <f>=1/(1+EXP(-($K$4+$K$5*D1286)))</f>
      </c>
      <c r="H1286" s="11" t="str">
        <f>=F1286*LN(G1286)+(1-F1286)*LN(1-G1286)</f>
      </c>
    </row>
    <row r="1287">
      <c r="A1287" t="n">
        <v>220598</v>
      </c>
      <c r="B1287" t="s">
        <v>4707</v>
      </c>
      <c r="C1287" t="s">
        <v>163</v>
      </c>
      <c r="D1287" t="n">
        <v>79</v>
      </c>
      <c r="E1287" t="n">
        <v>17</v>
      </c>
      <c r="F1287" t="str">
        <f>=IF(E1287&gt;=50,1,0)</f>
      </c>
      <c r="G1287" s="11" t="str">
        <f>=1/(1+EXP(-($K$4+$K$5*D1287)))</f>
      </c>
      <c r="H1287" s="11" t="str">
        <f>=F1287*LN(G1287)+(1-F1287)*LN(1-G1287)</f>
      </c>
    </row>
    <row r="1288">
      <c r="A1288" t="n">
        <v>220604</v>
      </c>
      <c r="B1288" t="s">
        <v>4708</v>
      </c>
      <c r="C1288" t="s">
        <v>163</v>
      </c>
      <c r="D1288" t="n">
        <v>71</v>
      </c>
      <c r="E1288" t="n">
        <v>25</v>
      </c>
      <c r="F1288" t="str">
        <f>=IF(E1288&gt;=50,1,0)</f>
      </c>
      <c r="G1288" s="11" t="str">
        <f>=1/(1+EXP(-($K$4+$K$5*D1288)))</f>
      </c>
      <c r="H1288" s="11" t="str">
        <f>=F1288*LN(G1288)+(1-F1288)*LN(1-G1288)</f>
      </c>
    </row>
    <row r="1289">
      <c r="A1289" t="n">
        <v>220613</v>
      </c>
      <c r="B1289" t="s">
        <v>4709</v>
      </c>
      <c r="C1289" t="s">
        <v>163</v>
      </c>
      <c r="D1289" t="n">
        <v>27</v>
      </c>
      <c r="E1289" t="n">
        <v>60.7</v>
      </c>
      <c r="F1289" t="str">
        <f>=IF(E1289&gt;=50,1,0)</f>
      </c>
      <c r="G1289" s="11" t="str">
        <f>=1/(1+EXP(-($K$4+$K$5*D1289)))</f>
      </c>
      <c r="H1289" s="11" t="str">
        <f>=F1289*LN(G1289)+(1-F1289)*LN(1-G1289)</f>
      </c>
    </row>
    <row r="1290">
      <c r="A1290" t="n">
        <v>220631</v>
      </c>
      <c r="B1290" t="s">
        <v>4710</v>
      </c>
      <c r="C1290" t="s">
        <v>163</v>
      </c>
      <c r="D1290" t="n">
        <v>36</v>
      </c>
      <c r="E1290" t="n">
        <v>50</v>
      </c>
      <c r="F1290" t="str">
        <f>=IF(E1290&gt;=50,1,0)</f>
      </c>
      <c r="G1290" s="11" t="str">
        <f>=1/(1+EXP(-($K$4+$K$5*D1290)))</f>
      </c>
      <c r="H1290" s="11" t="str">
        <f>=F1290*LN(G1290)+(1-F1290)*LN(1-G1290)</f>
      </c>
    </row>
    <row r="1291">
      <c r="A1291" t="n">
        <v>220701</v>
      </c>
      <c r="B1291" t="s">
        <v>4713</v>
      </c>
      <c r="C1291" t="s">
        <v>149</v>
      </c>
      <c r="D1291" t="n">
        <v>33</v>
      </c>
      <c r="E1291" t="n">
        <v>33.6</v>
      </c>
      <c r="F1291" t="str">
        <f>=IF(E1291&gt;=50,1,0)</f>
      </c>
      <c r="G1291" s="11" t="str">
        <f>=1/(1+EXP(-($K$4+$K$5*D1291)))</f>
      </c>
      <c r="H1291" s="11" t="str">
        <f>=F1291*LN(G1291)+(1-F1291)*LN(1-G1291)</f>
      </c>
    </row>
    <row r="1292">
      <c r="A1292" t="n">
        <v>220710</v>
      </c>
      <c r="B1292" t="s">
        <v>4715</v>
      </c>
      <c r="C1292" t="s">
        <v>163</v>
      </c>
      <c r="D1292" t="n">
        <v>35</v>
      </c>
      <c r="E1292" t="n">
        <v>47.2</v>
      </c>
      <c r="F1292" t="str">
        <f>=IF(E1292&gt;=50,1,0)</f>
      </c>
      <c r="G1292" s="11" t="str">
        <f>=1/(1+EXP(-($K$4+$K$5*D1292)))</f>
      </c>
      <c r="H1292" s="11" t="str">
        <f>=F1292*LN(G1292)+(1-F1292)*LN(1-G1292)</f>
      </c>
    </row>
    <row r="1293">
      <c r="A1293" t="n">
        <v>220862</v>
      </c>
      <c r="B1293" t="s">
        <v>4721</v>
      </c>
      <c r="C1293" t="s">
        <v>149</v>
      </c>
      <c r="D1293" t="n">
        <v>40</v>
      </c>
      <c r="E1293" t="n">
        <v>49.4</v>
      </c>
      <c r="F1293" t="str">
        <f>=IF(E1293&gt;=50,1,0)</f>
      </c>
      <c r="G1293" s="11" t="str">
        <f>=1/(1+EXP(-($K$4+$K$5*D1293)))</f>
      </c>
      <c r="H1293" s="11" t="str">
        <f>=F1293*LN(G1293)+(1-F1293)*LN(1-G1293)</f>
      </c>
    </row>
    <row r="1294">
      <c r="A1294" t="n">
        <v>220978</v>
      </c>
      <c r="B1294" t="s">
        <v>4723</v>
      </c>
      <c r="C1294" t="s">
        <v>149</v>
      </c>
      <c r="D1294" t="n">
        <v>31</v>
      </c>
      <c r="E1294" t="n">
        <v>54</v>
      </c>
      <c r="F1294" t="str">
        <f>=IF(E1294&gt;=50,1,0)</f>
      </c>
      <c r="G1294" s="11" t="str">
        <f>=1/(1+EXP(-($K$4+$K$5*D1294)))</f>
      </c>
      <c r="H1294" s="11" t="str">
        <f>=F1294*LN(G1294)+(1-F1294)*LN(1-G1294)</f>
      </c>
    </row>
    <row r="1295">
      <c r="A1295" t="n">
        <v>221351</v>
      </c>
      <c r="B1295" t="s">
        <v>4736</v>
      </c>
      <c r="C1295" t="s">
        <v>163</v>
      </c>
      <c r="D1295" t="n">
        <v>15</v>
      </c>
      <c r="E1295" t="n">
        <v>81.6</v>
      </c>
      <c r="F1295" t="str">
        <f>=IF(E1295&gt;=50,1,0)</f>
      </c>
      <c r="G1295" s="11" t="str">
        <f>=1/(1+EXP(-($K$4+$K$5*D1295)))</f>
      </c>
      <c r="H1295" s="11" t="str">
        <f>=F1295*LN(G1295)+(1-F1295)*LN(1-G1295)</f>
      </c>
    </row>
    <row r="1296">
      <c r="A1296" t="n">
        <v>221519</v>
      </c>
      <c r="B1296" t="s">
        <v>4743</v>
      </c>
      <c r="C1296" t="s">
        <v>163</v>
      </c>
      <c r="D1296" t="n">
        <v>15</v>
      </c>
      <c r="E1296" t="n">
        <v>82.4</v>
      </c>
      <c r="F1296" t="str">
        <f>=IF(E1296&gt;=50,1,0)</f>
      </c>
      <c r="G1296" s="11" t="str">
        <f>=1/(1+EXP(-($K$4+$K$5*D1296)))</f>
      </c>
      <c r="H1296" s="11" t="str">
        <f>=F1296*LN(G1296)+(1-F1296)*LN(1-G1296)</f>
      </c>
    </row>
    <row r="1297">
      <c r="A1297" t="n">
        <v>221661</v>
      </c>
      <c r="B1297" t="s">
        <v>4752</v>
      </c>
      <c r="C1297" t="s">
        <v>163</v>
      </c>
      <c r="D1297" t="n">
        <v>31</v>
      </c>
      <c r="E1297" t="n">
        <v>61.9</v>
      </c>
      <c r="F1297" t="str">
        <f>=IF(E1297&gt;=50,1,0)</f>
      </c>
      <c r="G1297" s="11" t="str">
        <f>=1/(1+EXP(-($K$4+$K$5*D1297)))</f>
      </c>
      <c r="H1297" s="11" t="str">
        <f>=F1297*LN(G1297)+(1-F1297)*LN(1-G1297)</f>
      </c>
    </row>
    <row r="1298">
      <c r="A1298" t="n">
        <v>221731</v>
      </c>
      <c r="B1298" t="s">
        <v>4755</v>
      </c>
      <c r="C1298" t="s">
        <v>163</v>
      </c>
      <c r="D1298" t="n">
        <v>38</v>
      </c>
      <c r="E1298" t="n">
        <v>43.6</v>
      </c>
      <c r="F1298" t="str">
        <f>=IF(E1298&gt;=50,1,0)</f>
      </c>
      <c r="G1298" s="11" t="str">
        <f>=1/(1+EXP(-($K$4+$K$5*D1298)))</f>
      </c>
      <c r="H1298" s="11" t="str">
        <f>=F1298*LN(G1298)+(1-F1298)*LN(1-G1298)</f>
      </c>
    </row>
    <row r="1299">
      <c r="A1299" t="n">
        <v>221740</v>
      </c>
      <c r="B1299" t="s">
        <v>4756</v>
      </c>
      <c r="C1299" t="s">
        <v>149</v>
      </c>
      <c r="D1299" t="n">
        <v>32</v>
      </c>
      <c r="E1299" t="n">
        <v>53.1</v>
      </c>
      <c r="F1299" t="str">
        <f>=IF(E1299&gt;=50,1,0)</f>
      </c>
      <c r="G1299" s="11" t="str">
        <f>=1/(1+EXP(-($K$4+$K$5*D1299)))</f>
      </c>
      <c r="H1299" s="11" t="str">
        <f>=F1299*LN(G1299)+(1-F1299)*LN(1-G1299)</f>
      </c>
    </row>
    <row r="1300">
      <c r="A1300" t="n">
        <v>221759</v>
      </c>
      <c r="B1300" t="s">
        <v>4757</v>
      </c>
      <c r="C1300" t="s">
        <v>149</v>
      </c>
      <c r="D1300" t="n">
        <v>21</v>
      </c>
      <c r="E1300" t="n">
        <v>73.5</v>
      </c>
      <c r="F1300" t="str">
        <f>=IF(E1300&gt;=50,1,0)</f>
      </c>
      <c r="G1300" s="11" t="str">
        <f>=1/(1+EXP(-($K$4+$K$5*D1300)))</f>
      </c>
      <c r="H1300" s="11" t="str">
        <f>=F1300*LN(G1300)+(1-F1300)*LN(1-G1300)</f>
      </c>
    </row>
    <row r="1301">
      <c r="A1301" t="n">
        <v>221768</v>
      </c>
      <c r="B1301" t="s">
        <v>4758</v>
      </c>
      <c r="C1301" t="s">
        <v>149</v>
      </c>
      <c r="D1301" t="n">
        <v>34</v>
      </c>
      <c r="E1301" t="n">
        <v>54.8</v>
      </c>
      <c r="F1301" t="str">
        <f>=IF(E1301&gt;=50,1,0)</f>
      </c>
      <c r="G1301" s="11" t="str">
        <f>=1/(1+EXP(-($K$4+$K$5*D1301)))</f>
      </c>
      <c r="H1301" s="11" t="str">
        <f>=F1301*LN(G1301)+(1-F1301)*LN(1-G1301)</f>
      </c>
    </row>
    <row r="1302">
      <c r="A1302" t="n">
        <v>221838</v>
      </c>
      <c r="B1302" t="s">
        <v>4761</v>
      </c>
      <c r="C1302" t="s">
        <v>149</v>
      </c>
      <c r="D1302" t="n">
        <v>52</v>
      </c>
      <c r="E1302" t="n">
        <v>33.5</v>
      </c>
      <c r="F1302" t="str">
        <f>=IF(E1302&gt;=50,1,0)</f>
      </c>
      <c r="G1302" s="11" t="str">
        <f>=1/(1+EXP(-($K$4+$K$5*D1302)))</f>
      </c>
      <c r="H1302" s="11" t="str">
        <f>=F1302*LN(G1302)+(1-F1302)*LN(1-G1302)</f>
      </c>
    </row>
    <row r="1303">
      <c r="A1303" t="n">
        <v>221847</v>
      </c>
      <c r="B1303" t="s">
        <v>4762</v>
      </c>
      <c r="C1303" t="s">
        <v>149</v>
      </c>
      <c r="D1303" t="n">
        <v>31</v>
      </c>
      <c r="E1303" t="n">
        <v>54.2</v>
      </c>
      <c r="F1303" t="str">
        <f>=IF(E1303&gt;=50,1,0)</f>
      </c>
      <c r="G1303" s="11" t="str">
        <f>=1/(1+EXP(-($K$4+$K$5*D1303)))</f>
      </c>
      <c r="H1303" s="11" t="str">
        <f>=F1303*LN(G1303)+(1-F1303)*LN(1-G1303)</f>
      </c>
    </row>
    <row r="1304">
      <c r="A1304" t="n">
        <v>221892</v>
      </c>
      <c r="B1304" t="s">
        <v>4763</v>
      </c>
      <c r="C1304" t="s">
        <v>163</v>
      </c>
      <c r="D1304" t="n">
        <v>30</v>
      </c>
      <c r="E1304" t="n">
        <v>54.2</v>
      </c>
      <c r="F1304" t="str">
        <f>=IF(E1304&gt;=50,1,0)</f>
      </c>
      <c r="G1304" s="11" t="str">
        <f>=1/(1+EXP(-($K$4+$K$5*D1304)))</f>
      </c>
      <c r="H1304" s="11" t="str">
        <f>=F1304*LN(G1304)+(1-F1304)*LN(1-G1304)</f>
      </c>
    </row>
    <row r="1305">
      <c r="A1305" t="n">
        <v>221953</v>
      </c>
      <c r="B1305" t="s">
        <v>4766</v>
      </c>
      <c r="C1305" t="s">
        <v>163</v>
      </c>
      <c r="D1305" t="n">
        <v>45</v>
      </c>
      <c r="E1305" t="n">
        <v>30.5</v>
      </c>
      <c r="F1305" t="str">
        <f>=IF(E1305&gt;=50,1,0)</f>
      </c>
      <c r="G1305" s="11" t="str">
        <f>=1/(1+EXP(-($K$4+$K$5*D1305)))</f>
      </c>
      <c r="H1305" s="11" t="str">
        <f>=F1305*LN(G1305)+(1-F1305)*LN(1-G1305)</f>
      </c>
    </row>
    <row r="1306">
      <c r="A1306" t="n">
        <v>221971</v>
      </c>
      <c r="B1306" t="s">
        <v>4768</v>
      </c>
      <c r="C1306" t="s">
        <v>163</v>
      </c>
      <c r="D1306" t="n">
        <v>25</v>
      </c>
      <c r="E1306" t="n">
        <v>70.8</v>
      </c>
      <c r="F1306" t="str">
        <f>=IF(E1306&gt;=50,1,0)</f>
      </c>
      <c r="G1306" s="11" t="str">
        <f>=1/(1+EXP(-($K$4+$K$5*D1306)))</f>
      </c>
      <c r="H1306" s="11" t="str">
        <f>=F1306*LN(G1306)+(1-F1306)*LN(1-G1306)</f>
      </c>
    </row>
    <row r="1307">
      <c r="A1307" t="n">
        <v>221999</v>
      </c>
      <c r="B1307" t="s">
        <v>4769</v>
      </c>
      <c r="C1307" t="s">
        <v>163</v>
      </c>
      <c r="D1307" t="n">
        <v>19</v>
      </c>
      <c r="E1307" t="n">
        <v>92.7</v>
      </c>
      <c r="F1307" t="str">
        <f>=IF(E1307&gt;=50,1,0)</f>
      </c>
      <c r="G1307" s="11" t="str">
        <f>=1/(1+EXP(-($K$4+$K$5*D1307)))</f>
      </c>
      <c r="H1307" s="11" t="str">
        <f>=F1307*LN(G1307)+(1-F1307)*LN(1-G1307)</f>
      </c>
    </row>
    <row r="1308">
      <c r="A1308" t="n">
        <v>222178</v>
      </c>
      <c r="B1308" t="s">
        <v>4773</v>
      </c>
      <c r="C1308" t="s">
        <v>163</v>
      </c>
      <c r="D1308" t="n">
        <v>22</v>
      </c>
      <c r="E1308" t="n">
        <v>60.2</v>
      </c>
      <c r="F1308" t="str">
        <f>=IF(E1308&gt;=50,1,0)</f>
      </c>
      <c r="G1308" s="11" t="str">
        <f>=1/(1+EXP(-($K$4+$K$5*D1308)))</f>
      </c>
      <c r="H1308" s="11" t="str">
        <f>=F1308*LN(G1308)+(1-F1308)*LN(1-G1308)</f>
      </c>
    </row>
    <row r="1309">
      <c r="A1309" t="n">
        <v>222831</v>
      </c>
      <c r="B1309" t="s">
        <v>4784</v>
      </c>
      <c r="C1309" t="s">
        <v>149</v>
      </c>
      <c r="D1309" t="n">
        <v>27</v>
      </c>
      <c r="E1309" t="n">
        <v>40.7</v>
      </c>
      <c r="F1309" t="str">
        <f>=IF(E1309&gt;=50,1,0)</f>
      </c>
      <c r="G1309" s="11" t="str">
        <f>=1/(1+EXP(-($K$4+$K$5*D1309)))</f>
      </c>
      <c r="H1309" s="11" t="str">
        <f>=F1309*LN(G1309)+(1-F1309)*LN(1-G1309)</f>
      </c>
    </row>
    <row r="1310">
      <c r="A1310" t="n">
        <v>222983</v>
      </c>
      <c r="B1310" t="s">
        <v>4790</v>
      </c>
      <c r="C1310" t="s">
        <v>163</v>
      </c>
      <c r="D1310" t="n">
        <v>30</v>
      </c>
      <c r="E1310" t="n">
        <v>69.5</v>
      </c>
      <c r="F1310" t="str">
        <f>=IF(E1310&gt;=50,1,0)</f>
      </c>
      <c r="G1310" s="11" t="str">
        <f>=1/(1+EXP(-($K$4+$K$5*D1310)))</f>
      </c>
      <c r="H1310" s="11" t="str">
        <f>=F1310*LN(G1310)+(1-F1310)*LN(1-G1310)</f>
      </c>
    </row>
    <row r="1311">
      <c r="A1311" t="n">
        <v>223232</v>
      </c>
      <c r="B1311" t="s">
        <v>4800</v>
      </c>
      <c r="C1311" t="s">
        <v>163</v>
      </c>
      <c r="D1311" t="n">
        <v>13</v>
      </c>
      <c r="E1311" t="n">
        <v>80.2</v>
      </c>
      <c r="F1311" t="str">
        <f>=IF(E1311&gt;=50,1,0)</f>
      </c>
      <c r="G1311" s="11" t="str">
        <f>=1/(1+EXP(-($K$4+$K$5*D1311)))</f>
      </c>
      <c r="H1311" s="11" t="str">
        <f>=F1311*LN(G1311)+(1-F1311)*LN(1-G1311)</f>
      </c>
    </row>
    <row r="1312">
      <c r="A1312" t="n">
        <v>224004</v>
      </c>
      <c r="B1312" t="s">
        <v>4817</v>
      </c>
      <c r="C1312" t="s">
        <v>163</v>
      </c>
      <c r="D1312" t="n">
        <v>40</v>
      </c>
      <c r="E1312" t="n">
        <v>40.5</v>
      </c>
      <c r="F1312" t="str">
        <f>=IF(E1312&gt;=50,1,0)</f>
      </c>
      <c r="G1312" s="11" t="str">
        <f>=1/(1+EXP(-($K$4+$K$5*D1312)))</f>
      </c>
      <c r="H1312" s="11" t="str">
        <f>=F1312*LN(G1312)+(1-F1312)*LN(1-G1312)</f>
      </c>
    </row>
    <row r="1313">
      <c r="A1313" t="n">
        <v>224147</v>
      </c>
      <c r="B1313" t="s">
        <v>4821</v>
      </c>
      <c r="C1313" t="s">
        <v>149</v>
      </c>
      <c r="D1313" t="n">
        <v>40</v>
      </c>
      <c r="E1313" t="n">
        <v>33.7</v>
      </c>
      <c r="F1313" t="str">
        <f>=IF(E1313&gt;=50,1,0)</f>
      </c>
      <c r="G1313" s="11" t="str">
        <f>=1/(1+EXP(-($K$4+$K$5*D1313)))</f>
      </c>
      <c r="H1313" s="11" t="str">
        <f>=F1313*LN(G1313)+(1-F1313)*LN(1-G1313)</f>
      </c>
    </row>
    <row r="1314">
      <c r="A1314" t="n">
        <v>224226</v>
      </c>
      <c r="B1314" t="s">
        <v>4824</v>
      </c>
      <c r="C1314" t="s">
        <v>163</v>
      </c>
      <c r="D1314" t="n">
        <v>24</v>
      </c>
      <c r="E1314" t="n">
        <v>59.6</v>
      </c>
      <c r="F1314" t="str">
        <f>=IF(E1314&gt;=50,1,0)</f>
      </c>
      <c r="G1314" s="11" t="str">
        <f>=1/(1+EXP(-($K$4+$K$5*D1314)))</f>
      </c>
      <c r="H1314" s="11" t="str">
        <f>=F1314*LN(G1314)+(1-F1314)*LN(1-G1314)</f>
      </c>
    </row>
    <row r="1315">
      <c r="A1315" t="n">
        <v>224244</v>
      </c>
      <c r="B1315" t="s">
        <v>4825</v>
      </c>
      <c r="C1315" t="s">
        <v>163</v>
      </c>
      <c r="D1315" t="n">
        <v>52</v>
      </c>
      <c r="E1315" t="n">
        <v>25</v>
      </c>
      <c r="F1315" t="str">
        <f>=IF(E1315&gt;=50,1,0)</f>
      </c>
      <c r="G1315" s="11" t="str">
        <f>=1/(1+EXP(-($K$4+$K$5*D1315)))</f>
      </c>
      <c r="H1315" s="11" t="str">
        <f>=F1315*LN(G1315)+(1-F1315)*LN(1-G1315)</f>
      </c>
    </row>
    <row r="1316">
      <c r="A1316" t="n">
        <v>224323</v>
      </c>
      <c r="B1316" t="s">
        <v>4828</v>
      </c>
      <c r="C1316" t="s">
        <v>163</v>
      </c>
      <c r="D1316" t="n">
        <v>26</v>
      </c>
      <c r="E1316" t="n">
        <v>68</v>
      </c>
      <c r="F1316" t="str">
        <f>=IF(E1316&gt;=50,1,0)</f>
      </c>
      <c r="G1316" s="11" t="str">
        <f>=1/(1+EXP(-($K$4+$K$5*D1316)))</f>
      </c>
      <c r="H1316" s="11" t="str">
        <f>=F1316*LN(G1316)+(1-F1316)*LN(1-G1316)</f>
      </c>
    </row>
    <row r="1317">
      <c r="A1317" t="n">
        <v>224527</v>
      </c>
      <c r="B1317" t="s">
        <v>4831</v>
      </c>
      <c r="C1317" t="s">
        <v>163</v>
      </c>
      <c r="D1317" t="n">
        <v>31</v>
      </c>
      <c r="E1317" t="n">
        <v>48</v>
      </c>
      <c r="F1317" t="str">
        <f>=IF(E1317&gt;=50,1,0)</f>
      </c>
      <c r="G1317" s="11" t="str">
        <f>=1/(1+EXP(-($K$4+$K$5*D1317)))</f>
      </c>
      <c r="H1317" s="11" t="str">
        <f>=F1317*LN(G1317)+(1-F1317)*LN(1-G1317)</f>
      </c>
    </row>
    <row r="1318">
      <c r="A1318" t="n">
        <v>224545</v>
      </c>
      <c r="B1318" t="s">
        <v>4832</v>
      </c>
      <c r="C1318" t="s">
        <v>149</v>
      </c>
      <c r="D1318" t="n">
        <v>51</v>
      </c>
      <c r="E1318" t="n">
        <v>28.2</v>
      </c>
      <c r="F1318" t="str">
        <f>=IF(E1318&gt;=50,1,0)</f>
      </c>
      <c r="G1318" s="11" t="str">
        <f>=1/(1+EXP(-($K$4+$K$5*D1318)))</f>
      </c>
      <c r="H1318" s="11" t="str">
        <f>=F1318*LN(G1318)+(1-F1318)*LN(1-G1318)</f>
      </c>
    </row>
    <row r="1319">
      <c r="A1319" t="n">
        <v>224554</v>
      </c>
      <c r="B1319" t="s">
        <v>4834</v>
      </c>
      <c r="C1319" t="s">
        <v>149</v>
      </c>
      <c r="D1319" t="n">
        <v>40</v>
      </c>
      <c r="E1319" t="n">
        <v>45.9</v>
      </c>
      <c r="F1319" t="str">
        <f>=IF(E1319&gt;=50,1,0)</f>
      </c>
      <c r="G1319" s="11" t="str">
        <f>=1/(1+EXP(-($K$4+$K$5*D1319)))</f>
      </c>
      <c r="H1319" s="11" t="str">
        <f>=F1319*LN(G1319)+(1-F1319)*LN(1-G1319)</f>
      </c>
    </row>
    <row r="1320">
      <c r="A1320" t="n">
        <v>224660</v>
      </c>
      <c r="B1320" t="s">
        <v>4839</v>
      </c>
      <c r="C1320" t="s">
        <v>189</v>
      </c>
      <c r="D1320" t="n">
        <v>47</v>
      </c>
      <c r="E1320" t="n">
        <v>43.3</v>
      </c>
      <c r="F1320" t="str">
        <f>=IF(E1320&gt;=50,1,0)</f>
      </c>
      <c r="G1320" s="11" t="str">
        <f>=1/(1+EXP(-($K$4+$K$5*D1320)))</f>
      </c>
      <c r="H1320" s="11" t="str">
        <f>=F1320*LN(G1320)+(1-F1320)*LN(1-G1320)</f>
      </c>
    </row>
    <row r="1321">
      <c r="A1321" t="n">
        <v>225201</v>
      </c>
      <c r="B1321" t="s">
        <v>4852</v>
      </c>
      <c r="C1321" t="s">
        <v>163</v>
      </c>
      <c r="D1321" t="n">
        <v>50</v>
      </c>
      <c r="E1321" t="n">
        <v>58.4</v>
      </c>
      <c r="F1321" t="str">
        <f>=IF(E1321&gt;=50,1,0)</f>
      </c>
      <c r="G1321" s="11" t="str">
        <f>=1/(1+EXP(-($K$4+$K$5*D1321)))</f>
      </c>
      <c r="H1321" s="11" t="str">
        <f>=F1321*LN(G1321)+(1-F1321)*LN(1-G1321)</f>
      </c>
    </row>
    <row r="1322">
      <c r="A1322" t="n">
        <v>225247</v>
      </c>
      <c r="B1322" t="s">
        <v>4853</v>
      </c>
      <c r="C1322" t="s">
        <v>163</v>
      </c>
      <c r="D1322" t="n">
        <v>38</v>
      </c>
      <c r="E1322" t="n">
        <v>49.6</v>
      </c>
      <c r="F1322" t="str">
        <f>=IF(E1322&gt;=50,1,0)</f>
      </c>
      <c r="G1322" s="11" t="str">
        <f>=1/(1+EXP(-($K$4+$K$5*D1322)))</f>
      </c>
      <c r="H1322" s="11" t="str">
        <f>=F1322*LN(G1322)+(1-F1322)*LN(1-G1322)</f>
      </c>
    </row>
    <row r="1323">
      <c r="A1323" t="n">
        <v>225399</v>
      </c>
      <c r="B1323" t="s">
        <v>4856</v>
      </c>
      <c r="C1323" t="s">
        <v>163</v>
      </c>
      <c r="D1323" t="n">
        <v>54</v>
      </c>
      <c r="E1323" t="n">
        <v>49.8</v>
      </c>
      <c r="F1323" t="str">
        <f>=IF(E1323&gt;=50,1,0)</f>
      </c>
      <c r="G1323" s="11" t="str">
        <f>=1/(1+EXP(-($K$4+$K$5*D1323)))</f>
      </c>
      <c r="H1323" s="11" t="str">
        <f>=F1323*LN(G1323)+(1-F1323)*LN(1-G1323)</f>
      </c>
    </row>
    <row r="1324">
      <c r="A1324" t="n">
        <v>225414</v>
      </c>
      <c r="B1324" t="s">
        <v>4857</v>
      </c>
      <c r="C1324" t="s">
        <v>149</v>
      </c>
      <c r="D1324" t="n">
        <v>44</v>
      </c>
      <c r="E1324" t="n">
        <v>50.9</v>
      </c>
      <c r="F1324" t="str">
        <f>=IF(E1324&gt;=50,1,0)</f>
      </c>
      <c r="G1324" s="11" t="str">
        <f>=1/(1+EXP(-($K$4+$K$5*D1324)))</f>
      </c>
      <c r="H1324" s="11" t="str">
        <f>=F1324*LN(G1324)+(1-F1324)*LN(1-G1324)</f>
      </c>
    </row>
    <row r="1325">
      <c r="A1325" t="n">
        <v>225432</v>
      </c>
      <c r="B1325" t="s">
        <v>4859</v>
      </c>
      <c r="C1325" t="s">
        <v>149</v>
      </c>
      <c r="D1325" t="n">
        <v>52</v>
      </c>
      <c r="E1325" t="n">
        <v>33.8</v>
      </c>
      <c r="F1325" t="str">
        <f>=IF(E1325&gt;=50,1,0)</f>
      </c>
      <c r="G1325" s="11" t="str">
        <f>=1/(1+EXP(-($K$4+$K$5*D1325)))</f>
      </c>
      <c r="H1325" s="11" t="str">
        <f>=F1325*LN(G1325)+(1-F1325)*LN(1-G1325)</f>
      </c>
    </row>
    <row r="1326">
      <c r="A1326" t="n">
        <v>225502</v>
      </c>
      <c r="B1326" t="s">
        <v>4860</v>
      </c>
      <c r="C1326" t="s">
        <v>149</v>
      </c>
      <c r="D1326" t="n">
        <v>44</v>
      </c>
      <c r="E1326" t="n">
        <v>26.5</v>
      </c>
      <c r="F1326" t="str">
        <f>=IF(E1326&gt;=50,1,0)</f>
      </c>
      <c r="G1326" s="11" t="str">
        <f>=1/(1+EXP(-($K$4+$K$5*D1326)))</f>
      </c>
      <c r="H1326" s="11" t="str">
        <f>=F1326*LN(G1326)+(1-F1326)*LN(1-G1326)</f>
      </c>
    </row>
    <row r="1327">
      <c r="A1327" t="n">
        <v>225511</v>
      </c>
      <c r="B1327" t="s">
        <v>4862</v>
      </c>
      <c r="C1327" t="s">
        <v>149</v>
      </c>
      <c r="D1327" t="n">
        <v>41</v>
      </c>
      <c r="E1327" t="n">
        <v>64.9</v>
      </c>
      <c r="F1327" t="str">
        <f>=IF(E1327&gt;=50,1,0)</f>
      </c>
      <c r="G1327" s="11" t="str">
        <f>=1/(1+EXP(-($K$4+$K$5*D1327)))</f>
      </c>
      <c r="H1327" s="11" t="str">
        <f>=F1327*LN(G1327)+(1-F1327)*LN(1-G1327)</f>
      </c>
    </row>
    <row r="1328">
      <c r="A1328" t="n">
        <v>225548</v>
      </c>
      <c r="B1328" t="s">
        <v>4865</v>
      </c>
      <c r="C1328" t="s">
        <v>163</v>
      </c>
      <c r="D1328" t="n">
        <v>42</v>
      </c>
      <c r="E1328" t="n">
        <v>31.1</v>
      </c>
      <c r="F1328" t="str">
        <f>=IF(E1328&gt;=50,1,0)</f>
      </c>
      <c r="G1328" s="11" t="str">
        <f>=1/(1+EXP(-($K$4+$K$5*D1328)))</f>
      </c>
      <c r="H1328" s="11" t="str">
        <f>=F1328*LN(G1328)+(1-F1328)*LN(1-G1328)</f>
      </c>
    </row>
    <row r="1329">
      <c r="A1329" t="n">
        <v>225575</v>
      </c>
      <c r="B1329" t="s">
        <v>4867</v>
      </c>
      <c r="C1329" t="s">
        <v>163</v>
      </c>
      <c r="D1329" t="n">
        <v>62</v>
      </c>
      <c r="E1329" t="n">
        <v>33.3</v>
      </c>
      <c r="F1329" t="str">
        <f>=IF(E1329&gt;=50,1,0)</f>
      </c>
      <c r="G1329" s="11" t="str">
        <f>=1/(1+EXP(-($K$4+$K$5*D1329)))</f>
      </c>
      <c r="H1329" s="11" t="str">
        <f>=F1329*LN(G1329)+(1-F1329)*LN(1-G1329)</f>
      </c>
    </row>
    <row r="1330">
      <c r="A1330" t="n">
        <v>225627</v>
      </c>
      <c r="B1330" t="s">
        <v>4868</v>
      </c>
      <c r="C1330" t="s">
        <v>163</v>
      </c>
      <c r="D1330" t="n">
        <v>43</v>
      </c>
      <c r="E1330" t="n">
        <v>52.5</v>
      </c>
      <c r="F1330" t="str">
        <f>=IF(E1330&gt;=50,1,0)</f>
      </c>
      <c r="G1330" s="11" t="str">
        <f>=1/(1+EXP(-($K$4+$K$5*D1330)))</f>
      </c>
      <c r="H1330" s="11" t="str">
        <f>=F1330*LN(G1330)+(1-F1330)*LN(1-G1330)</f>
      </c>
    </row>
    <row r="1331">
      <c r="A1331" t="n">
        <v>225885</v>
      </c>
      <c r="B1331" t="s">
        <v>4870</v>
      </c>
      <c r="C1331" t="s">
        <v>163</v>
      </c>
      <c r="D1331" t="n">
        <v>52</v>
      </c>
      <c r="E1331" t="n">
        <v>15.1</v>
      </c>
      <c r="F1331" t="str">
        <f>=IF(E1331&gt;=50,1,0)</f>
      </c>
      <c r="G1331" s="11" t="str">
        <f>=1/(1+EXP(-($K$4+$K$5*D1331)))</f>
      </c>
      <c r="H1331" s="11" t="str">
        <f>=F1331*LN(G1331)+(1-F1331)*LN(1-G1331)</f>
      </c>
    </row>
    <row r="1332">
      <c r="A1332" t="n">
        <v>226091</v>
      </c>
      <c r="B1332" t="s">
        <v>4875</v>
      </c>
      <c r="C1332" t="s">
        <v>149</v>
      </c>
      <c r="D1332" t="n">
        <v>44</v>
      </c>
      <c r="E1332" t="n">
        <v>37.2</v>
      </c>
      <c r="F1332" t="str">
        <f>=IF(E1332&gt;=50,1,0)</f>
      </c>
      <c r="G1332" s="11" t="str">
        <f>=1/(1+EXP(-($K$4+$K$5*D1332)))</f>
      </c>
      <c r="H1332" s="11" t="str">
        <f>=F1332*LN(G1332)+(1-F1332)*LN(1-G1332)</f>
      </c>
    </row>
    <row r="1333">
      <c r="A1333" t="n">
        <v>226152</v>
      </c>
      <c r="B1333" t="s">
        <v>4883</v>
      </c>
      <c r="C1333" t="s">
        <v>149</v>
      </c>
      <c r="D1333" t="n">
        <v>63</v>
      </c>
      <c r="E1333" t="n">
        <v>48.9</v>
      </c>
      <c r="F1333" t="str">
        <f>=IF(E1333&gt;=50,1,0)</f>
      </c>
      <c r="G1333" s="11" t="str">
        <f>=1/(1+EXP(-($K$4+$K$5*D1333)))</f>
      </c>
      <c r="H1333" s="11" t="str">
        <f>=F1333*LN(G1333)+(1-F1333)*LN(1-G1333)</f>
      </c>
    </row>
    <row r="1334">
      <c r="A1334" t="n">
        <v>226231</v>
      </c>
      <c r="B1334" t="s">
        <v>4886</v>
      </c>
      <c r="C1334" t="s">
        <v>163</v>
      </c>
      <c r="D1334" t="n">
        <v>13</v>
      </c>
      <c r="E1334" t="n">
        <v>60.8</v>
      </c>
      <c r="F1334" t="str">
        <f>=IF(E1334&gt;=50,1,0)</f>
      </c>
      <c r="G1334" s="11" t="str">
        <f>=1/(1+EXP(-($K$4+$K$5*D1334)))</f>
      </c>
      <c r="H1334" s="11" t="str">
        <f>=F1334*LN(G1334)+(1-F1334)*LN(1-G1334)</f>
      </c>
    </row>
    <row r="1335">
      <c r="A1335" t="n">
        <v>226383</v>
      </c>
      <c r="B1335" t="s">
        <v>4889</v>
      </c>
      <c r="C1335" t="s">
        <v>163</v>
      </c>
      <c r="D1335" t="n">
        <v>33</v>
      </c>
      <c r="E1335" t="n">
        <v>48.7</v>
      </c>
      <c r="F1335" t="str">
        <f>=IF(E1335&gt;=50,1,0)</f>
      </c>
      <c r="G1335" s="11" t="str">
        <f>=1/(1+EXP(-($K$4+$K$5*D1335)))</f>
      </c>
      <c r="H1335" s="11" t="str">
        <f>=F1335*LN(G1335)+(1-F1335)*LN(1-G1335)</f>
      </c>
    </row>
    <row r="1336">
      <c r="A1336" t="n">
        <v>226471</v>
      </c>
      <c r="B1336" t="s">
        <v>4893</v>
      </c>
      <c r="C1336" t="s">
        <v>163</v>
      </c>
      <c r="D1336" t="n">
        <v>37</v>
      </c>
      <c r="E1336" t="n">
        <v>53.4</v>
      </c>
      <c r="F1336" t="str">
        <f>=IF(E1336&gt;=50,1,0)</f>
      </c>
      <c r="G1336" s="11" t="str">
        <f>=1/(1+EXP(-($K$4+$K$5*D1336)))</f>
      </c>
      <c r="H1336" s="11" t="str">
        <f>=F1336*LN(G1336)+(1-F1336)*LN(1-G1336)</f>
      </c>
    </row>
    <row r="1337">
      <c r="A1337" t="n">
        <v>226587</v>
      </c>
      <c r="B1337" t="s">
        <v>4896</v>
      </c>
      <c r="C1337" t="s">
        <v>163</v>
      </c>
      <c r="D1337" t="n">
        <v>45</v>
      </c>
      <c r="E1337" t="n">
        <v>38.6</v>
      </c>
      <c r="F1337" t="str">
        <f>=IF(E1337&gt;=50,1,0)</f>
      </c>
      <c r="G1337" s="11" t="str">
        <f>=1/(1+EXP(-($K$4+$K$5*D1337)))</f>
      </c>
      <c r="H1337" s="11" t="str">
        <f>=F1337*LN(G1337)+(1-F1337)*LN(1-G1337)</f>
      </c>
    </row>
    <row r="1338">
      <c r="A1338" t="n">
        <v>226833</v>
      </c>
      <c r="B1338" t="s">
        <v>4899</v>
      </c>
      <c r="C1338" t="s">
        <v>149</v>
      </c>
      <c r="D1338" t="n">
        <v>40</v>
      </c>
      <c r="E1338" t="n">
        <v>41.3</v>
      </c>
      <c r="F1338" t="str">
        <f>=IF(E1338&gt;=50,1,0)</f>
      </c>
      <c r="G1338" s="11" t="str">
        <f>=1/(1+EXP(-($K$4+$K$5*D1338)))</f>
      </c>
      <c r="H1338" s="11" t="str">
        <f>=F1338*LN(G1338)+(1-F1338)*LN(1-G1338)</f>
      </c>
    </row>
    <row r="1339">
      <c r="A1339" t="n">
        <v>227216</v>
      </c>
      <c r="B1339" t="s">
        <v>4910</v>
      </c>
      <c r="C1339" t="s">
        <v>149</v>
      </c>
      <c r="D1339" t="n">
        <v>36</v>
      </c>
      <c r="E1339" t="n">
        <v>59.6</v>
      </c>
      <c r="F1339" t="str">
        <f>=IF(E1339&gt;=50,1,0)</f>
      </c>
      <c r="G1339" s="11" t="str">
        <f>=1/(1+EXP(-($K$4+$K$5*D1339)))</f>
      </c>
      <c r="H1339" s="11" t="str">
        <f>=F1339*LN(G1339)+(1-F1339)*LN(1-G1339)</f>
      </c>
    </row>
    <row r="1340">
      <c r="A1340" t="n">
        <v>227331</v>
      </c>
      <c r="B1340" t="s">
        <v>4920</v>
      </c>
      <c r="C1340" t="s">
        <v>163</v>
      </c>
      <c r="D1340" t="n">
        <v>57</v>
      </c>
      <c r="E1340" t="n">
        <v>42.4</v>
      </c>
      <c r="F1340" t="str">
        <f>=IF(E1340&gt;=50,1,0)</f>
      </c>
      <c r="G1340" s="11" t="str">
        <f>=1/(1+EXP(-($K$4+$K$5*D1340)))</f>
      </c>
      <c r="H1340" s="11" t="str">
        <f>=F1340*LN(G1340)+(1-F1340)*LN(1-G1340)</f>
      </c>
    </row>
    <row r="1341">
      <c r="A1341" t="n">
        <v>227368</v>
      </c>
      <c r="B1341" t="s">
        <v>4921</v>
      </c>
      <c r="C1341" t="s">
        <v>149</v>
      </c>
      <c r="D1341" t="n">
        <v>64</v>
      </c>
      <c r="E1341" t="n">
        <v>49.3</v>
      </c>
      <c r="F1341" t="str">
        <f>=IF(E1341&gt;=50,1,0)</f>
      </c>
      <c r="G1341" s="11" t="str">
        <f>=1/(1+EXP(-($K$4+$K$5*D1341)))</f>
      </c>
      <c r="H1341" s="11" t="str">
        <f>=F1341*LN(G1341)+(1-F1341)*LN(1-G1341)</f>
      </c>
    </row>
    <row r="1342">
      <c r="A1342" t="n">
        <v>227429</v>
      </c>
      <c r="B1342" t="s">
        <v>4928</v>
      </c>
      <c r="C1342" t="s">
        <v>163</v>
      </c>
      <c r="D1342" t="n">
        <v>70</v>
      </c>
      <c r="E1342" t="n">
        <v>38.1</v>
      </c>
      <c r="F1342" t="str">
        <f>=IF(E1342&gt;=50,1,0)</f>
      </c>
      <c r="G1342" s="11" t="str">
        <f>=1/(1+EXP(-($K$4+$K$5*D1342)))</f>
      </c>
      <c r="H1342" s="11" t="str">
        <f>=F1342*LN(G1342)+(1-F1342)*LN(1-G1342)</f>
      </c>
    </row>
    <row r="1343">
      <c r="A1343" t="n">
        <v>227526</v>
      </c>
      <c r="B1343" t="s">
        <v>4929</v>
      </c>
      <c r="C1343" t="s">
        <v>149</v>
      </c>
      <c r="D1343" t="n">
        <v>62</v>
      </c>
      <c r="E1343" t="n">
        <v>43.2</v>
      </c>
      <c r="F1343" t="str">
        <f>=IF(E1343&gt;=50,1,0)</f>
      </c>
      <c r="G1343" s="11" t="str">
        <f>=1/(1+EXP(-($K$4+$K$5*D1343)))</f>
      </c>
      <c r="H1343" s="11" t="str">
        <f>=F1343*LN(G1343)+(1-F1343)*LN(1-G1343)</f>
      </c>
    </row>
    <row r="1344">
      <c r="A1344" t="n">
        <v>227757</v>
      </c>
      <c r="B1344" t="s">
        <v>4934</v>
      </c>
      <c r="C1344" t="s">
        <v>163</v>
      </c>
      <c r="D1344" t="n">
        <v>16</v>
      </c>
      <c r="E1344" t="n">
        <v>95.7</v>
      </c>
      <c r="F1344" t="str">
        <f>=IF(E1344&gt;=50,1,0)</f>
      </c>
      <c r="G1344" s="11" t="str">
        <f>=1/(1+EXP(-($K$4+$K$5*D1344)))</f>
      </c>
      <c r="H1344" s="11" t="str">
        <f>=F1344*LN(G1344)+(1-F1344)*LN(1-G1344)</f>
      </c>
    </row>
    <row r="1345">
      <c r="A1345" t="n">
        <v>227845</v>
      </c>
      <c r="B1345" t="s">
        <v>4935</v>
      </c>
      <c r="C1345" t="s">
        <v>163</v>
      </c>
      <c r="D1345" t="n">
        <v>39</v>
      </c>
      <c r="E1345" t="n">
        <v>64.2</v>
      </c>
      <c r="F1345" t="str">
        <f>=IF(E1345&gt;=50,1,0)</f>
      </c>
      <c r="G1345" s="11" t="str">
        <f>=1/(1+EXP(-($K$4+$K$5*D1345)))</f>
      </c>
      <c r="H1345" s="11" t="str">
        <f>=F1345*LN(G1345)+(1-F1345)*LN(1-G1345)</f>
      </c>
    </row>
    <row r="1346">
      <c r="A1346" t="n">
        <v>227863</v>
      </c>
      <c r="B1346" t="s">
        <v>2683</v>
      </c>
      <c r="C1346" t="s">
        <v>163</v>
      </c>
      <c r="D1346" t="n">
        <v>38</v>
      </c>
      <c r="E1346" t="n">
        <v>68.6</v>
      </c>
      <c r="F1346" t="str">
        <f>=IF(E1346&gt;=50,1,0)</f>
      </c>
      <c r="G1346" s="11" t="str">
        <f>=1/(1+EXP(-($K$4+$K$5*D1346)))</f>
      </c>
      <c r="H1346" s="11" t="str">
        <f>=F1346*LN(G1346)+(1-F1346)*LN(1-G1346)</f>
      </c>
    </row>
    <row r="1347">
      <c r="A1347" t="n">
        <v>227881</v>
      </c>
      <c r="B1347" t="s">
        <v>4937</v>
      </c>
      <c r="C1347" t="s">
        <v>149</v>
      </c>
      <c r="D1347" t="n">
        <v>40</v>
      </c>
      <c r="E1347" t="n">
        <v>55.1</v>
      </c>
      <c r="F1347" t="str">
        <f>=IF(E1347&gt;=50,1,0)</f>
      </c>
      <c r="G1347" s="11" t="str">
        <f>=1/(1+EXP(-($K$4+$K$5*D1347)))</f>
      </c>
      <c r="H1347" s="11" t="str">
        <f>=F1347*LN(G1347)+(1-F1347)*LN(1-G1347)</f>
      </c>
    </row>
    <row r="1348">
      <c r="A1348" t="n">
        <v>228042</v>
      </c>
      <c r="B1348" t="s">
        <v>4940</v>
      </c>
      <c r="C1348" t="s">
        <v>163</v>
      </c>
      <c r="D1348" t="n">
        <v>44</v>
      </c>
      <c r="E1348" t="n">
        <v>43.1</v>
      </c>
      <c r="F1348" t="str">
        <f>=IF(E1348&gt;=50,1,0)</f>
      </c>
      <c r="G1348" s="11" t="str">
        <f>=1/(1+EXP(-($K$4+$K$5*D1348)))</f>
      </c>
      <c r="H1348" s="11" t="str">
        <f>=F1348*LN(G1348)+(1-F1348)*LN(1-G1348)</f>
      </c>
    </row>
    <row r="1349">
      <c r="A1349" t="n">
        <v>228149</v>
      </c>
      <c r="B1349" t="s">
        <v>4943</v>
      </c>
      <c r="C1349" t="s">
        <v>163</v>
      </c>
      <c r="D1349" t="n">
        <v>42</v>
      </c>
      <c r="E1349" t="n">
        <v>58.8</v>
      </c>
      <c r="F1349" t="str">
        <f>=IF(E1349&gt;=50,1,0)</f>
      </c>
      <c r="G1349" s="11" t="str">
        <f>=1/(1+EXP(-($K$4+$K$5*D1349)))</f>
      </c>
      <c r="H1349" s="11" t="str">
        <f>=F1349*LN(G1349)+(1-F1349)*LN(1-G1349)</f>
      </c>
    </row>
    <row r="1350">
      <c r="A1350" t="n">
        <v>228246</v>
      </c>
      <c r="B1350" t="s">
        <v>4952</v>
      </c>
      <c r="C1350" t="s">
        <v>163</v>
      </c>
      <c r="D1350" t="n">
        <v>12</v>
      </c>
      <c r="E1350" t="n">
        <v>83.3</v>
      </c>
      <c r="F1350" t="str">
        <f>=IF(E1350&gt;=50,1,0)</f>
      </c>
      <c r="G1350" s="11" t="str">
        <f>=1/(1+EXP(-($K$4+$K$5*D1350)))</f>
      </c>
      <c r="H1350" s="11" t="str">
        <f>=F1350*LN(G1350)+(1-F1350)*LN(1-G1350)</f>
      </c>
    </row>
    <row r="1351">
      <c r="A1351" t="n">
        <v>228325</v>
      </c>
      <c r="B1351" t="s">
        <v>4956</v>
      </c>
      <c r="C1351" t="s">
        <v>163</v>
      </c>
      <c r="D1351" t="n">
        <v>49</v>
      </c>
      <c r="E1351" t="n">
        <v>42</v>
      </c>
      <c r="F1351" t="str">
        <f>=IF(E1351&gt;=50,1,0)</f>
      </c>
      <c r="G1351" s="11" t="str">
        <f>=1/(1+EXP(-($K$4+$K$5*D1351)))</f>
      </c>
      <c r="H1351" s="11" t="str">
        <f>=F1351*LN(G1351)+(1-F1351)*LN(1-G1351)</f>
      </c>
    </row>
    <row r="1352">
      <c r="A1352" t="n">
        <v>228343</v>
      </c>
      <c r="B1352" t="s">
        <v>4958</v>
      </c>
      <c r="C1352" t="s">
        <v>163</v>
      </c>
      <c r="D1352" t="n">
        <v>23</v>
      </c>
      <c r="E1352" t="n">
        <v>69.3</v>
      </c>
      <c r="F1352" t="str">
        <f>=IF(E1352&gt;=50,1,0)</f>
      </c>
      <c r="G1352" s="11" t="str">
        <f>=1/(1+EXP(-($K$4+$K$5*D1352)))</f>
      </c>
      <c r="H1352" s="11" t="str">
        <f>=F1352*LN(G1352)+(1-F1352)*LN(1-G1352)</f>
      </c>
    </row>
    <row r="1353">
      <c r="A1353" t="n">
        <v>228431</v>
      </c>
      <c r="B1353" t="s">
        <v>4959</v>
      </c>
      <c r="C1353" t="s">
        <v>149</v>
      </c>
      <c r="D1353" t="n">
        <v>37</v>
      </c>
      <c r="E1353" t="n">
        <v>51.7</v>
      </c>
      <c r="F1353" t="str">
        <f>=IF(E1353&gt;=50,1,0)</f>
      </c>
      <c r="G1353" s="11" t="str">
        <f>=1/(1+EXP(-($K$4+$K$5*D1353)))</f>
      </c>
      <c r="H1353" s="11" t="str">
        <f>=F1353*LN(G1353)+(1-F1353)*LN(1-G1353)</f>
      </c>
    </row>
    <row r="1354">
      <c r="A1354" t="n">
        <v>228459</v>
      </c>
      <c r="B1354" t="s">
        <v>4961</v>
      </c>
      <c r="C1354" t="s">
        <v>149</v>
      </c>
      <c r="D1354" t="n">
        <v>36</v>
      </c>
      <c r="E1354" t="n">
        <v>56.2</v>
      </c>
      <c r="F1354" t="str">
        <f>=IF(E1354&gt;=50,1,0)</f>
      </c>
      <c r="G1354" s="11" t="str">
        <f>=1/(1+EXP(-($K$4+$K$5*D1354)))</f>
      </c>
      <c r="H1354" s="11" t="str">
        <f>=F1354*LN(G1354)+(1-F1354)*LN(1-G1354)</f>
      </c>
    </row>
    <row r="1355">
      <c r="A1355" t="n">
        <v>228468</v>
      </c>
      <c r="B1355" t="s">
        <v>4962</v>
      </c>
      <c r="C1355" t="s">
        <v>163</v>
      </c>
      <c r="D1355" t="n">
        <v>39</v>
      </c>
      <c r="E1355" t="n">
        <v>38.8</v>
      </c>
      <c r="F1355" t="str">
        <f>=IF(E1355&gt;=50,1,0)</f>
      </c>
      <c r="G1355" s="11" t="str">
        <f>=1/(1+EXP(-($K$4+$K$5*D1355)))</f>
      </c>
      <c r="H1355" s="11" t="str">
        <f>=F1355*LN(G1355)+(1-F1355)*LN(1-G1355)</f>
      </c>
    </row>
    <row r="1356">
      <c r="A1356" t="n">
        <v>228501</v>
      </c>
      <c r="B1356" t="s">
        <v>4965</v>
      </c>
      <c r="C1356" t="s">
        <v>149</v>
      </c>
      <c r="D1356" t="n">
        <v>52</v>
      </c>
      <c r="E1356" t="n">
        <v>27.4</v>
      </c>
      <c r="F1356" t="str">
        <f>=IF(E1356&gt;=50,1,0)</f>
      </c>
      <c r="G1356" s="11" t="str">
        <f>=1/(1+EXP(-($K$4+$K$5*D1356)))</f>
      </c>
      <c r="H1356" s="11" t="str">
        <f>=F1356*LN(G1356)+(1-F1356)*LN(1-G1356)</f>
      </c>
    </row>
    <row r="1357">
      <c r="A1357" t="n">
        <v>228529</v>
      </c>
      <c r="B1357" t="s">
        <v>4967</v>
      </c>
      <c r="C1357" t="s">
        <v>149</v>
      </c>
      <c r="D1357" t="n">
        <v>37</v>
      </c>
      <c r="E1357" t="n">
        <v>51.2</v>
      </c>
      <c r="F1357" t="str">
        <f>=IF(E1357&gt;=50,1,0)</f>
      </c>
      <c r="G1357" s="11" t="str">
        <f>=1/(1+EXP(-($K$4+$K$5*D1357)))</f>
      </c>
      <c r="H1357" s="11" t="str">
        <f>=F1357*LN(G1357)+(1-F1357)*LN(1-G1357)</f>
      </c>
    </row>
    <row r="1358">
      <c r="A1358" t="n">
        <v>228705</v>
      </c>
      <c r="B1358" t="s">
        <v>4976</v>
      </c>
      <c r="C1358" t="s">
        <v>149</v>
      </c>
      <c r="D1358" t="n">
        <v>55</v>
      </c>
      <c r="E1358" t="n">
        <v>45.6</v>
      </c>
      <c r="F1358" t="str">
        <f>=IF(E1358&gt;=50,1,0)</f>
      </c>
      <c r="G1358" s="11" t="str">
        <f>=1/(1+EXP(-($K$4+$K$5*D1358)))</f>
      </c>
      <c r="H1358" s="11" t="str">
        <f>=F1358*LN(G1358)+(1-F1358)*LN(1-G1358)</f>
      </c>
    </row>
    <row r="1359">
      <c r="A1359" t="n">
        <v>228723</v>
      </c>
      <c r="B1359" t="s">
        <v>4978</v>
      </c>
      <c r="C1359" t="s">
        <v>149</v>
      </c>
      <c r="D1359" t="n">
        <v>19</v>
      </c>
      <c r="E1359" t="n">
        <v>83.8</v>
      </c>
      <c r="F1359" t="str">
        <f>=IF(E1359&gt;=50,1,0)</f>
      </c>
      <c r="G1359" s="11" t="str">
        <f>=1/(1+EXP(-($K$4+$K$5*D1359)))</f>
      </c>
      <c r="H1359" s="11" t="str">
        <f>=F1359*LN(G1359)+(1-F1359)*LN(1-G1359)</f>
      </c>
    </row>
    <row r="1360">
      <c r="A1360" t="n">
        <v>228769</v>
      </c>
      <c r="B1360" t="s">
        <v>4980</v>
      </c>
      <c r="C1360" t="s">
        <v>149</v>
      </c>
      <c r="D1360" t="n">
        <v>40</v>
      </c>
      <c r="E1360" t="n">
        <v>56.5</v>
      </c>
      <c r="F1360" t="str">
        <f>=IF(E1360&gt;=50,1,0)</f>
      </c>
      <c r="G1360" s="11" t="str">
        <f>=1/(1+EXP(-($K$4+$K$5*D1360)))</f>
      </c>
      <c r="H1360" s="11" t="str">
        <f>=F1360*LN(G1360)+(1-F1360)*LN(1-G1360)</f>
      </c>
    </row>
    <row r="1361">
      <c r="A1361" t="n">
        <v>228778</v>
      </c>
      <c r="B1361" t="s">
        <v>4981</v>
      </c>
      <c r="C1361" t="s">
        <v>149</v>
      </c>
      <c r="D1361" t="n">
        <v>25</v>
      </c>
      <c r="E1361" t="n">
        <v>87.6</v>
      </c>
      <c r="F1361" t="str">
        <f>=IF(E1361&gt;=50,1,0)</f>
      </c>
      <c r="G1361" s="11" t="str">
        <f>=1/(1+EXP(-($K$4+$K$5*D1361)))</f>
      </c>
      <c r="H1361" s="11" t="str">
        <f>=F1361*LN(G1361)+(1-F1361)*LN(1-G1361)</f>
      </c>
    </row>
    <row r="1362">
      <c r="A1362" t="n">
        <v>228787</v>
      </c>
      <c r="B1362" t="s">
        <v>4982</v>
      </c>
      <c r="C1362" t="s">
        <v>149</v>
      </c>
      <c r="D1362" t="n">
        <v>30</v>
      </c>
      <c r="E1362" t="n">
        <v>70.8</v>
      </c>
      <c r="F1362" t="str">
        <f>=IF(E1362&gt;=50,1,0)</f>
      </c>
      <c r="G1362" s="11" t="str">
        <f>=1/(1+EXP(-($K$4+$K$5*D1362)))</f>
      </c>
      <c r="H1362" s="11" t="str">
        <f>=F1362*LN(G1362)+(1-F1362)*LN(1-G1362)</f>
      </c>
    </row>
    <row r="1363">
      <c r="A1363" t="n">
        <v>228796</v>
      </c>
      <c r="B1363" t="s">
        <v>4984</v>
      </c>
      <c r="C1363" t="s">
        <v>149</v>
      </c>
      <c r="D1363" t="n">
        <v>61</v>
      </c>
      <c r="E1363" t="n">
        <v>45.9</v>
      </c>
      <c r="F1363" t="str">
        <f>=IF(E1363&gt;=50,1,0)</f>
      </c>
      <c r="G1363" s="11" t="str">
        <f>=1/(1+EXP(-($K$4+$K$5*D1363)))</f>
      </c>
      <c r="H1363" s="11" t="str">
        <f>=F1363*LN(G1363)+(1-F1363)*LN(1-G1363)</f>
      </c>
    </row>
    <row r="1364">
      <c r="A1364" t="n">
        <v>228802</v>
      </c>
      <c r="B1364" t="s">
        <v>4985</v>
      </c>
      <c r="C1364" t="s">
        <v>149</v>
      </c>
      <c r="D1364" t="n">
        <v>38</v>
      </c>
      <c r="E1364" t="n">
        <v>46.8</v>
      </c>
      <c r="F1364" t="str">
        <f>=IF(E1364&gt;=50,1,0)</f>
      </c>
      <c r="G1364" s="11" t="str">
        <f>=1/(1+EXP(-($K$4+$K$5*D1364)))</f>
      </c>
      <c r="H1364" s="11" t="str">
        <f>=F1364*LN(G1364)+(1-F1364)*LN(1-G1364)</f>
      </c>
    </row>
    <row r="1365">
      <c r="A1365" t="n">
        <v>228875</v>
      </c>
      <c r="B1365" t="s">
        <v>4988</v>
      </c>
      <c r="C1365" t="s">
        <v>163</v>
      </c>
      <c r="D1365" t="n">
        <v>13</v>
      </c>
      <c r="E1365" t="n">
        <v>85.5</v>
      </c>
      <c r="F1365" t="str">
        <f>=IF(E1365&gt;=50,1,0)</f>
      </c>
      <c r="G1365" s="11" t="str">
        <f>=1/(1+EXP(-($K$4+$K$5*D1365)))</f>
      </c>
      <c r="H1365" s="11" t="str">
        <f>=F1365*LN(G1365)+(1-F1365)*LN(1-G1365)</f>
      </c>
    </row>
    <row r="1366">
      <c r="A1366" t="n">
        <v>228884</v>
      </c>
      <c r="B1366" t="s">
        <v>4989</v>
      </c>
      <c r="C1366" t="s">
        <v>163</v>
      </c>
      <c r="D1366" t="n">
        <v>85</v>
      </c>
      <c r="E1366" t="n">
        <v>10.3</v>
      </c>
      <c r="F1366" t="str">
        <f>=IF(E1366&gt;=50,1,0)</f>
      </c>
      <c r="G1366" s="11" t="str">
        <f>=1/(1+EXP(-($K$4+$K$5*D1366)))</f>
      </c>
      <c r="H1366" s="11" t="str">
        <f>=F1366*LN(G1366)+(1-F1366)*LN(1-G1366)</f>
      </c>
    </row>
    <row r="1367">
      <c r="A1367" t="n">
        <v>228981</v>
      </c>
      <c r="B1367" t="s">
        <v>4991</v>
      </c>
      <c r="C1367" t="s">
        <v>163</v>
      </c>
      <c r="D1367" t="n">
        <v>38</v>
      </c>
      <c r="E1367" t="n">
        <v>55.2</v>
      </c>
      <c r="F1367" t="str">
        <f>=IF(E1367&gt;=50,1,0)</f>
      </c>
      <c r="G1367" s="11" t="str">
        <f>=1/(1+EXP(-($K$4+$K$5*D1367)))</f>
      </c>
      <c r="H1367" s="11" t="str">
        <f>=F1367*LN(G1367)+(1-F1367)*LN(1-G1367)</f>
      </c>
    </row>
    <row r="1368">
      <c r="A1368" t="n">
        <v>229018</v>
      </c>
      <c r="B1368" t="s">
        <v>4992</v>
      </c>
      <c r="C1368" t="s">
        <v>149</v>
      </c>
      <c r="D1368" t="n">
        <v>36</v>
      </c>
      <c r="E1368" t="n">
        <v>43</v>
      </c>
      <c r="F1368" t="str">
        <f>=IF(E1368&gt;=50,1,0)</f>
      </c>
      <c r="G1368" s="11" t="str">
        <f>=1/(1+EXP(-($K$4+$K$5*D1368)))</f>
      </c>
      <c r="H1368" s="11" t="str">
        <f>=F1368*LN(G1368)+(1-F1368)*LN(1-G1368)</f>
      </c>
    </row>
    <row r="1369">
      <c r="A1369" t="n">
        <v>229027</v>
      </c>
      <c r="B1369" t="s">
        <v>4993</v>
      </c>
      <c r="C1369" t="s">
        <v>149</v>
      </c>
      <c r="D1369" t="n">
        <v>42</v>
      </c>
      <c r="E1369" t="n">
        <v>51.2</v>
      </c>
      <c r="F1369" t="str">
        <f>=IF(E1369&gt;=50,1,0)</f>
      </c>
      <c r="G1369" s="11" t="str">
        <f>=1/(1+EXP(-($K$4+$K$5*D1369)))</f>
      </c>
      <c r="H1369" s="11" t="str">
        <f>=F1369*LN(G1369)+(1-F1369)*LN(1-G1369)</f>
      </c>
    </row>
    <row r="1370">
      <c r="A1370" t="n">
        <v>229063</v>
      </c>
      <c r="B1370" t="s">
        <v>4994</v>
      </c>
      <c r="C1370" t="s">
        <v>149</v>
      </c>
      <c r="D1370" t="n">
        <v>71</v>
      </c>
      <c r="E1370" t="n">
        <v>19.9</v>
      </c>
      <c r="F1370" t="str">
        <f>=IF(E1370&gt;=50,1,0)</f>
      </c>
      <c r="G1370" s="11" t="str">
        <f>=1/(1+EXP(-($K$4+$K$5*D1370)))</f>
      </c>
      <c r="H1370" s="11" t="str">
        <f>=F1370*LN(G1370)+(1-F1370)*LN(1-G1370)</f>
      </c>
    </row>
    <row r="1371">
      <c r="A1371" t="n">
        <v>229115</v>
      </c>
      <c r="B1371" t="s">
        <v>4995</v>
      </c>
      <c r="C1371" t="s">
        <v>149</v>
      </c>
      <c r="D1371" t="n">
        <v>26</v>
      </c>
      <c r="E1371" t="n">
        <v>64.4</v>
      </c>
      <c r="F1371" t="str">
        <f>=IF(E1371&gt;=50,1,0)</f>
      </c>
      <c r="G1371" s="11" t="str">
        <f>=1/(1+EXP(-($K$4+$K$5*D1371)))</f>
      </c>
      <c r="H1371" s="11" t="str">
        <f>=F1371*LN(G1371)+(1-F1371)*LN(1-G1371)</f>
      </c>
    </row>
    <row r="1372">
      <c r="A1372" t="n">
        <v>229160</v>
      </c>
      <c r="B1372" t="s">
        <v>4996</v>
      </c>
      <c r="C1372" t="s">
        <v>163</v>
      </c>
      <c r="D1372" t="n">
        <v>41</v>
      </c>
      <c r="E1372" t="n">
        <v>32.4</v>
      </c>
      <c r="F1372" t="str">
        <f>=IF(E1372&gt;=50,1,0)</f>
      </c>
      <c r="G1372" s="11" t="str">
        <f>=1/(1+EXP(-($K$4+$K$5*D1372)))</f>
      </c>
      <c r="H1372" s="11" t="str">
        <f>=F1372*LN(G1372)+(1-F1372)*LN(1-G1372)</f>
      </c>
    </row>
    <row r="1373">
      <c r="A1373" t="n">
        <v>229179</v>
      </c>
      <c r="B1373" t="s">
        <v>4997</v>
      </c>
      <c r="C1373" t="s">
        <v>149</v>
      </c>
      <c r="D1373" t="n">
        <v>40</v>
      </c>
      <c r="E1373" t="n">
        <v>44.2</v>
      </c>
      <c r="F1373" t="str">
        <f>=IF(E1373&gt;=50,1,0)</f>
      </c>
      <c r="G1373" s="11" t="str">
        <f>=1/(1+EXP(-($K$4+$K$5*D1373)))</f>
      </c>
      <c r="H1373" s="11" t="str">
        <f>=F1373*LN(G1373)+(1-F1373)*LN(1-G1373)</f>
      </c>
    </row>
    <row r="1374">
      <c r="A1374" t="n">
        <v>229267</v>
      </c>
      <c r="B1374" t="s">
        <v>4998</v>
      </c>
      <c r="C1374" t="s">
        <v>163</v>
      </c>
      <c r="D1374" t="n">
        <v>16</v>
      </c>
      <c r="E1374" t="n">
        <v>81.9</v>
      </c>
      <c r="F1374" t="str">
        <f>=IF(E1374&gt;=50,1,0)</f>
      </c>
      <c r="G1374" s="11" t="str">
        <f>=1/(1+EXP(-($K$4+$K$5*D1374)))</f>
      </c>
      <c r="H1374" s="11" t="str">
        <f>=F1374*LN(G1374)+(1-F1374)*LN(1-G1374)</f>
      </c>
    </row>
    <row r="1375">
      <c r="A1375" t="n">
        <v>229780</v>
      </c>
      <c r="B1375" t="s">
        <v>5009</v>
      </c>
      <c r="C1375" t="s">
        <v>163</v>
      </c>
      <c r="D1375" t="n">
        <v>40</v>
      </c>
      <c r="E1375" t="n">
        <v>19.2</v>
      </c>
      <c r="F1375" t="str">
        <f>=IF(E1375&gt;=50,1,0)</f>
      </c>
      <c r="G1375" s="11" t="str">
        <f>=1/(1+EXP(-($K$4+$K$5*D1375)))</f>
      </c>
      <c r="H1375" s="11" t="str">
        <f>=F1375*LN(G1375)+(1-F1375)*LN(1-G1375)</f>
      </c>
    </row>
    <row r="1376">
      <c r="A1376" t="n">
        <v>229814</v>
      </c>
      <c r="B1376" t="s">
        <v>5012</v>
      </c>
      <c r="C1376" t="s">
        <v>149</v>
      </c>
      <c r="D1376" t="n">
        <v>39</v>
      </c>
      <c r="E1376" t="n">
        <v>47.3</v>
      </c>
      <c r="F1376" t="str">
        <f>=IF(E1376&gt;=50,1,0)</f>
      </c>
      <c r="G1376" s="11" t="str">
        <f>=1/(1+EXP(-($K$4+$K$5*D1376)))</f>
      </c>
      <c r="H1376" s="11" t="str">
        <f>=F1376*LN(G1376)+(1-F1376)*LN(1-G1376)</f>
      </c>
    </row>
    <row r="1377">
      <c r="A1377" t="n">
        <v>229887</v>
      </c>
      <c r="B1377" t="s">
        <v>5018</v>
      </c>
      <c r="C1377" t="s">
        <v>163</v>
      </c>
      <c r="D1377" t="n">
        <v>77</v>
      </c>
      <c r="E1377" t="n">
        <v>20</v>
      </c>
      <c r="F1377" t="str">
        <f>=IF(E1377&gt;=50,1,0)</f>
      </c>
      <c r="G1377" s="11" t="str">
        <f>=1/(1+EXP(-($K$4+$K$5*D1377)))</f>
      </c>
      <c r="H1377" s="11" t="str">
        <f>=F1377*LN(G1377)+(1-F1377)*LN(1-G1377)</f>
      </c>
    </row>
    <row r="1378">
      <c r="A1378" t="n">
        <v>230038</v>
      </c>
      <c r="B1378" t="s">
        <v>5022</v>
      </c>
      <c r="C1378" t="s">
        <v>163</v>
      </c>
      <c r="D1378" t="n">
        <v>32</v>
      </c>
      <c r="E1378" t="n">
        <v>82.2</v>
      </c>
      <c r="F1378" t="str">
        <f>=IF(E1378&gt;=50,1,0)</f>
      </c>
      <c r="G1378" s="11" t="str">
        <f>=1/(1+EXP(-($K$4+$K$5*D1378)))</f>
      </c>
      <c r="H1378" s="11" t="str">
        <f>=F1378*LN(G1378)+(1-F1378)*LN(1-G1378)</f>
      </c>
    </row>
    <row r="1379">
      <c r="A1379" t="n">
        <v>230047</v>
      </c>
      <c r="B1379" t="s">
        <v>5024</v>
      </c>
      <c r="C1379" t="s">
        <v>163</v>
      </c>
      <c r="D1379" t="n">
        <v>30</v>
      </c>
      <c r="E1379" t="n">
        <v>47.8</v>
      </c>
      <c r="F1379" t="str">
        <f>=IF(E1379&gt;=50,1,0)</f>
      </c>
      <c r="G1379" s="11" t="str">
        <f>=1/(1+EXP(-($K$4+$K$5*D1379)))</f>
      </c>
      <c r="H1379" s="11" t="str">
        <f>=F1379*LN(G1379)+(1-F1379)*LN(1-G1379)</f>
      </c>
    </row>
    <row r="1380">
      <c r="A1380" t="n">
        <v>230171</v>
      </c>
      <c r="B1380" t="s">
        <v>5031</v>
      </c>
      <c r="C1380" t="s">
        <v>149</v>
      </c>
      <c r="D1380" t="n">
        <v>22</v>
      </c>
      <c r="E1380" t="n">
        <v>24.2</v>
      </c>
      <c r="F1380" t="str">
        <f>=IF(E1380&gt;=50,1,0)</f>
      </c>
      <c r="G1380" s="11" t="str">
        <f>=1/(1+EXP(-($K$4+$K$5*D1380)))</f>
      </c>
      <c r="H1380" s="11" t="str">
        <f>=F1380*LN(G1380)+(1-F1380)*LN(1-G1380)</f>
      </c>
    </row>
    <row r="1381">
      <c r="A1381" t="n">
        <v>230603</v>
      </c>
      <c r="B1381" t="s">
        <v>5045</v>
      </c>
      <c r="C1381" t="s">
        <v>149</v>
      </c>
      <c r="D1381" t="n">
        <v>24</v>
      </c>
      <c r="E1381" t="n">
        <v>50.5</v>
      </c>
      <c r="F1381" t="str">
        <f>=IF(E1381&gt;=50,1,0)</f>
      </c>
      <c r="G1381" s="11" t="str">
        <f>=1/(1+EXP(-($K$4+$K$5*D1381)))</f>
      </c>
      <c r="H1381" s="11" t="str">
        <f>=F1381*LN(G1381)+(1-F1381)*LN(1-G1381)</f>
      </c>
    </row>
    <row r="1382">
      <c r="A1382" t="n">
        <v>230728</v>
      </c>
      <c r="B1382" t="s">
        <v>5048</v>
      </c>
      <c r="C1382" t="s">
        <v>149</v>
      </c>
      <c r="D1382" t="n">
        <v>26</v>
      </c>
      <c r="E1382" t="n">
        <v>55.4</v>
      </c>
      <c r="F1382" t="str">
        <f>=IF(E1382&gt;=50,1,0)</f>
      </c>
      <c r="G1382" s="11" t="str">
        <f>=1/(1+EXP(-($K$4+$K$5*D1382)))</f>
      </c>
      <c r="H1382" s="11" t="str">
        <f>=F1382*LN(G1382)+(1-F1382)*LN(1-G1382)</f>
      </c>
    </row>
    <row r="1383">
      <c r="A1383" t="n">
        <v>230737</v>
      </c>
      <c r="B1383" t="s">
        <v>5049</v>
      </c>
      <c r="C1383" t="s">
        <v>149</v>
      </c>
      <c r="D1383" t="n">
        <v>23</v>
      </c>
      <c r="E1383" t="n">
        <v>37</v>
      </c>
      <c r="F1383" t="str">
        <f>=IF(E1383&gt;=50,1,0)</f>
      </c>
      <c r="G1383" s="11" t="str">
        <f>=1/(1+EXP(-($K$4+$K$5*D1383)))</f>
      </c>
      <c r="H1383" s="11" t="str">
        <f>=F1383*LN(G1383)+(1-F1383)*LN(1-G1383)</f>
      </c>
    </row>
    <row r="1384">
      <c r="A1384" t="n">
        <v>230764</v>
      </c>
      <c r="B1384" t="s">
        <v>5052</v>
      </c>
      <c r="C1384" t="s">
        <v>149</v>
      </c>
      <c r="D1384" t="n">
        <v>20</v>
      </c>
      <c r="E1384" t="n">
        <v>63.9</v>
      </c>
      <c r="F1384" t="str">
        <f>=IF(E1384&gt;=50,1,0)</f>
      </c>
      <c r="G1384" s="11" t="str">
        <f>=1/(1+EXP(-($K$4+$K$5*D1384)))</f>
      </c>
      <c r="H1384" s="11" t="str">
        <f>=F1384*LN(G1384)+(1-F1384)*LN(1-G1384)</f>
      </c>
    </row>
    <row r="1385">
      <c r="A1385" t="n">
        <v>230782</v>
      </c>
      <c r="B1385" t="s">
        <v>5053</v>
      </c>
      <c r="C1385" t="s">
        <v>149</v>
      </c>
      <c r="D1385" t="n">
        <v>16</v>
      </c>
      <c r="E1385" t="n">
        <v>46</v>
      </c>
      <c r="F1385" t="str">
        <f>=IF(E1385&gt;=50,1,0)</f>
      </c>
      <c r="G1385" s="11" t="str">
        <f>=1/(1+EXP(-($K$4+$K$5*D1385)))</f>
      </c>
      <c r="H1385" s="11" t="str">
        <f>=F1385*LN(G1385)+(1-F1385)*LN(1-G1385)</f>
      </c>
    </row>
    <row r="1386">
      <c r="A1386" t="n">
        <v>230807</v>
      </c>
      <c r="B1386" t="s">
        <v>5054</v>
      </c>
      <c r="C1386" t="s">
        <v>163</v>
      </c>
      <c r="D1386" t="n">
        <v>25</v>
      </c>
      <c r="E1386" t="n">
        <v>69.4</v>
      </c>
      <c r="F1386" t="str">
        <f>=IF(E1386&gt;=50,1,0)</f>
      </c>
      <c r="G1386" s="11" t="str">
        <f>=1/(1+EXP(-($K$4+$K$5*D1386)))</f>
      </c>
      <c r="H1386" s="11" t="str">
        <f>=F1386*LN(G1386)+(1-F1386)*LN(1-G1386)</f>
      </c>
    </row>
    <row r="1387">
      <c r="A1387" t="n">
        <v>230816</v>
      </c>
      <c r="B1387" t="s">
        <v>5055</v>
      </c>
      <c r="C1387" t="s">
        <v>163</v>
      </c>
      <c r="D1387" t="n">
        <v>21</v>
      </c>
      <c r="E1387" t="n">
        <v>66.7</v>
      </c>
      <c r="F1387" t="str">
        <f>=IF(E1387&gt;=50,1,0)</f>
      </c>
      <c r="G1387" s="11" t="str">
        <f>=1/(1+EXP(-($K$4+$K$5*D1387)))</f>
      </c>
      <c r="H1387" s="11" t="str">
        <f>=F1387*LN(G1387)+(1-F1387)*LN(1-G1387)</f>
      </c>
    </row>
    <row r="1388">
      <c r="A1388" t="n">
        <v>230852</v>
      </c>
      <c r="B1388" t="s">
        <v>5058</v>
      </c>
      <c r="C1388" t="s">
        <v>163</v>
      </c>
      <c r="D1388" t="n">
        <v>23</v>
      </c>
      <c r="E1388" t="n">
        <v>63</v>
      </c>
      <c r="F1388" t="str">
        <f>=IF(E1388&gt;=50,1,0)</f>
      </c>
      <c r="G1388" s="11" t="str">
        <f>=1/(1+EXP(-($K$4+$K$5*D1388)))</f>
      </c>
      <c r="H1388" s="11" t="str">
        <f>=F1388*LN(G1388)+(1-F1388)*LN(1-G1388)</f>
      </c>
    </row>
    <row r="1389">
      <c r="A1389" t="n">
        <v>230959</v>
      </c>
      <c r="B1389" t="s">
        <v>5063</v>
      </c>
      <c r="C1389" t="s">
        <v>163</v>
      </c>
      <c r="D1389" t="n">
        <v>17</v>
      </c>
      <c r="E1389" t="n">
        <v>92.6</v>
      </c>
      <c r="F1389" t="str">
        <f>=IF(E1389&gt;=50,1,0)</f>
      </c>
      <c r="G1389" s="11" t="str">
        <f>=1/(1+EXP(-($K$4+$K$5*D1389)))</f>
      </c>
      <c r="H1389" s="11" t="str">
        <f>=F1389*LN(G1389)+(1-F1389)*LN(1-G1389)</f>
      </c>
    </row>
    <row r="1390">
      <c r="A1390" t="n">
        <v>230995</v>
      </c>
      <c r="B1390" t="s">
        <v>5065</v>
      </c>
      <c r="C1390" t="s">
        <v>163</v>
      </c>
      <c r="D1390" t="n">
        <v>24</v>
      </c>
      <c r="E1390" t="n">
        <v>61</v>
      </c>
      <c r="F1390" t="str">
        <f>=IF(E1390&gt;=50,1,0)</f>
      </c>
      <c r="G1390" s="11" t="str">
        <f>=1/(1+EXP(-($K$4+$K$5*D1390)))</f>
      </c>
      <c r="H1390" s="11" t="str">
        <f>=F1390*LN(G1390)+(1-F1390)*LN(1-G1390)</f>
      </c>
    </row>
    <row r="1391">
      <c r="A1391" t="n">
        <v>231059</v>
      </c>
      <c r="B1391" t="s">
        <v>5067</v>
      </c>
      <c r="C1391" t="s">
        <v>163</v>
      </c>
      <c r="D1391" t="n">
        <v>18</v>
      </c>
      <c r="E1391" t="n">
        <v>68.9</v>
      </c>
      <c r="F1391" t="str">
        <f>=IF(E1391&gt;=50,1,0)</f>
      </c>
      <c r="G1391" s="11" t="str">
        <f>=1/(1+EXP(-($K$4+$K$5*D1391)))</f>
      </c>
      <c r="H1391" s="11" t="str">
        <f>=F1391*LN(G1391)+(1-F1391)*LN(1-G1391)</f>
      </c>
    </row>
    <row r="1392">
      <c r="A1392" t="n">
        <v>231165</v>
      </c>
      <c r="B1392" t="s">
        <v>5074</v>
      </c>
      <c r="C1392" t="s">
        <v>149</v>
      </c>
      <c r="D1392" t="n">
        <v>31</v>
      </c>
      <c r="E1392" t="n">
        <v>45</v>
      </c>
      <c r="F1392" t="str">
        <f>=IF(E1392&gt;=50,1,0)</f>
      </c>
      <c r="G1392" s="11" t="str">
        <f>=1/(1+EXP(-($K$4+$K$5*D1392)))</f>
      </c>
      <c r="H1392" s="11" t="str">
        <f>=F1392*LN(G1392)+(1-F1392)*LN(1-G1392)</f>
      </c>
    </row>
    <row r="1393">
      <c r="A1393" t="n">
        <v>231174</v>
      </c>
      <c r="B1393" t="s">
        <v>5075</v>
      </c>
      <c r="C1393" t="s">
        <v>149</v>
      </c>
      <c r="D1393" t="n">
        <v>13</v>
      </c>
      <c r="E1393" t="n">
        <v>78.6</v>
      </c>
      <c r="F1393" t="str">
        <f>=IF(E1393&gt;=50,1,0)</f>
      </c>
      <c r="G1393" s="11" t="str">
        <f>=1/(1+EXP(-($K$4+$K$5*D1393)))</f>
      </c>
      <c r="H1393" s="11" t="str">
        <f>=F1393*LN(G1393)+(1-F1393)*LN(1-G1393)</f>
      </c>
    </row>
    <row r="1394">
      <c r="A1394" t="n">
        <v>231420</v>
      </c>
      <c r="B1394" t="s">
        <v>5081</v>
      </c>
      <c r="C1394" t="s">
        <v>163</v>
      </c>
      <c r="D1394" t="n">
        <v>39</v>
      </c>
      <c r="E1394" t="n">
        <v>43.6</v>
      </c>
      <c r="F1394" t="str">
        <f>=IF(E1394&gt;=50,1,0)</f>
      </c>
      <c r="G1394" s="11" t="str">
        <f>=1/(1+EXP(-($K$4+$K$5*D1394)))</f>
      </c>
      <c r="H1394" s="11" t="str">
        <f>=F1394*LN(G1394)+(1-F1394)*LN(1-G1394)</f>
      </c>
    </row>
    <row r="1395">
      <c r="A1395" t="n">
        <v>231554</v>
      </c>
      <c r="B1395" t="s">
        <v>5083</v>
      </c>
      <c r="C1395" t="s">
        <v>163</v>
      </c>
      <c r="D1395" t="n">
        <v>46</v>
      </c>
      <c r="E1395" t="n">
        <v>27.1</v>
      </c>
      <c r="F1395" t="str">
        <f>=IF(E1395&gt;=50,1,0)</f>
      </c>
      <c r="G1395" s="11" t="str">
        <f>=1/(1+EXP(-($K$4+$K$5*D1395)))</f>
      </c>
      <c r="H1395" s="11" t="str">
        <f>=F1395*LN(G1395)+(1-F1395)*LN(1-G1395)</f>
      </c>
    </row>
    <row r="1396">
      <c r="A1396" t="n">
        <v>231581</v>
      </c>
      <c r="B1396" t="s">
        <v>5085</v>
      </c>
      <c r="C1396" t="s">
        <v>163</v>
      </c>
      <c r="D1396" t="n">
        <v>29</v>
      </c>
      <c r="E1396" t="n">
        <v>49.4</v>
      </c>
      <c r="F1396" t="str">
        <f>=IF(E1396&gt;=50,1,0)</f>
      </c>
      <c r="G1396" s="11" t="str">
        <f>=1/(1+EXP(-($K$4+$K$5*D1396)))</f>
      </c>
      <c r="H1396" s="11" t="str">
        <f>=F1396*LN(G1396)+(1-F1396)*LN(1-G1396)</f>
      </c>
    </row>
    <row r="1397">
      <c r="A1397" t="n">
        <v>231624</v>
      </c>
      <c r="B1397" t="s">
        <v>5086</v>
      </c>
      <c r="C1397" t="s">
        <v>149</v>
      </c>
      <c r="D1397" t="n">
        <v>12</v>
      </c>
      <c r="E1397" t="n">
        <v>91</v>
      </c>
      <c r="F1397" t="str">
        <f>=IF(E1397&gt;=50,1,0)</f>
      </c>
      <c r="G1397" s="11" t="str">
        <f>=1/(1+EXP(-($K$4+$K$5*D1397)))</f>
      </c>
      <c r="H1397" s="11" t="str">
        <f>=F1397*LN(G1397)+(1-F1397)*LN(1-G1397)</f>
      </c>
    </row>
    <row r="1398">
      <c r="A1398" t="n">
        <v>231651</v>
      </c>
      <c r="B1398" t="s">
        <v>5087</v>
      </c>
      <c r="C1398" t="s">
        <v>163</v>
      </c>
      <c r="D1398" t="n">
        <v>48</v>
      </c>
      <c r="E1398" t="n">
        <v>53.5</v>
      </c>
      <c r="F1398" t="str">
        <f>=IF(E1398&gt;=50,1,0)</f>
      </c>
      <c r="G1398" s="11" t="str">
        <f>=1/(1+EXP(-($K$4+$K$5*D1398)))</f>
      </c>
      <c r="H1398" s="11" t="str">
        <f>=F1398*LN(G1398)+(1-F1398)*LN(1-G1398)</f>
      </c>
    </row>
    <row r="1399">
      <c r="A1399" t="n">
        <v>231712</v>
      </c>
      <c r="B1399" t="s">
        <v>5090</v>
      </c>
      <c r="C1399" t="s">
        <v>149</v>
      </c>
      <c r="D1399" t="n">
        <v>15</v>
      </c>
      <c r="E1399" t="n">
        <v>75.1</v>
      </c>
      <c r="F1399" t="str">
        <f>=IF(E1399&gt;=50,1,0)</f>
      </c>
      <c r="G1399" s="11" t="str">
        <f>=1/(1+EXP(-($K$4+$K$5*D1399)))</f>
      </c>
      <c r="H1399" s="11" t="str">
        <f>=F1399*LN(G1399)+(1-F1399)*LN(1-G1399)</f>
      </c>
    </row>
    <row r="1400">
      <c r="A1400" t="n">
        <v>232025</v>
      </c>
      <c r="B1400" t="s">
        <v>5098</v>
      </c>
      <c r="C1400" t="s">
        <v>163</v>
      </c>
      <c r="D1400" t="n">
        <v>41</v>
      </c>
      <c r="E1400" t="n">
        <v>53.8</v>
      </c>
      <c r="F1400" t="str">
        <f>=IF(E1400&gt;=50,1,0)</f>
      </c>
      <c r="G1400" s="11" t="str">
        <f>=1/(1+EXP(-($K$4+$K$5*D1400)))</f>
      </c>
      <c r="H1400" s="11" t="str">
        <f>=F1400*LN(G1400)+(1-F1400)*LN(1-G1400)</f>
      </c>
    </row>
    <row r="1401">
      <c r="A1401" t="n">
        <v>232043</v>
      </c>
      <c r="B1401" t="s">
        <v>5100</v>
      </c>
      <c r="C1401" t="s">
        <v>163</v>
      </c>
      <c r="D1401" t="n">
        <v>27</v>
      </c>
      <c r="E1401" t="n">
        <v>47.1</v>
      </c>
      <c r="F1401" t="str">
        <f>=IF(E1401&gt;=50,1,0)</f>
      </c>
      <c r="G1401" s="11" t="str">
        <f>=1/(1+EXP(-($K$4+$K$5*D1401)))</f>
      </c>
      <c r="H1401" s="11" t="str">
        <f>=F1401*LN(G1401)+(1-F1401)*LN(1-G1401)</f>
      </c>
    </row>
    <row r="1402">
      <c r="A1402" t="n">
        <v>232089</v>
      </c>
      <c r="B1402" t="s">
        <v>5104</v>
      </c>
      <c r="C1402" t="s">
        <v>163</v>
      </c>
      <c r="D1402" t="n">
        <v>47</v>
      </c>
      <c r="E1402" t="n">
        <v>28.9</v>
      </c>
      <c r="F1402" t="str">
        <f>=IF(E1402&gt;=50,1,0)</f>
      </c>
      <c r="G1402" s="11" t="str">
        <f>=1/(1+EXP(-($K$4+$K$5*D1402)))</f>
      </c>
      <c r="H1402" s="11" t="str">
        <f>=F1402*LN(G1402)+(1-F1402)*LN(1-G1402)</f>
      </c>
    </row>
    <row r="1403">
      <c r="A1403" t="n">
        <v>232186</v>
      </c>
      <c r="B1403" t="s">
        <v>5106</v>
      </c>
      <c r="C1403" t="s">
        <v>149</v>
      </c>
      <c r="D1403" t="n">
        <v>30</v>
      </c>
      <c r="E1403" t="n">
        <v>69.3</v>
      </c>
      <c r="F1403" t="str">
        <f>=IF(E1403&gt;=50,1,0)</f>
      </c>
      <c r="G1403" s="11" t="str">
        <f>=1/(1+EXP(-($K$4+$K$5*D1403)))</f>
      </c>
      <c r="H1403" s="11" t="str">
        <f>=F1403*LN(G1403)+(1-F1403)*LN(1-G1403)</f>
      </c>
    </row>
    <row r="1404">
      <c r="A1404" t="n">
        <v>232256</v>
      </c>
      <c r="B1404" t="s">
        <v>5110</v>
      </c>
      <c r="C1404" t="s">
        <v>163</v>
      </c>
      <c r="D1404" t="n">
        <v>22</v>
      </c>
      <c r="E1404" t="n">
        <v>65.3</v>
      </c>
      <c r="F1404" t="str">
        <f>=IF(E1404&gt;=50,1,0)</f>
      </c>
      <c r="G1404" s="11" t="str">
        <f>=1/(1+EXP(-($K$4+$K$5*D1404)))</f>
      </c>
      <c r="H1404" s="11" t="str">
        <f>=F1404*LN(G1404)+(1-F1404)*LN(1-G1404)</f>
      </c>
    </row>
    <row r="1405">
      <c r="A1405" t="n">
        <v>232265</v>
      </c>
      <c r="B1405" t="s">
        <v>5112</v>
      </c>
      <c r="C1405" t="s">
        <v>163</v>
      </c>
      <c r="D1405" t="n">
        <v>38</v>
      </c>
      <c r="E1405" t="n">
        <v>55.7</v>
      </c>
      <c r="F1405" t="str">
        <f>=IF(E1405&gt;=50,1,0)</f>
      </c>
      <c r="G1405" s="11" t="str">
        <f>=1/(1+EXP(-($K$4+$K$5*D1405)))</f>
      </c>
      <c r="H1405" s="11" t="str">
        <f>=F1405*LN(G1405)+(1-F1405)*LN(1-G1405)</f>
      </c>
    </row>
    <row r="1406">
      <c r="A1406" t="n">
        <v>232308</v>
      </c>
      <c r="B1406" t="s">
        <v>5114</v>
      </c>
      <c r="C1406" t="s">
        <v>163</v>
      </c>
      <c r="D1406" t="n">
        <v>33</v>
      </c>
      <c r="E1406" t="n">
        <v>67.7</v>
      </c>
      <c r="F1406" t="str">
        <f>=IF(E1406&gt;=50,1,0)</f>
      </c>
      <c r="G1406" s="11" t="str">
        <f>=1/(1+EXP(-($K$4+$K$5*D1406)))</f>
      </c>
      <c r="H1406" s="11" t="str">
        <f>=F1406*LN(G1406)+(1-F1406)*LN(1-G1406)</f>
      </c>
    </row>
    <row r="1407">
      <c r="A1407" t="n">
        <v>232423</v>
      </c>
      <c r="B1407" t="s">
        <v>5116</v>
      </c>
      <c r="C1407" t="s">
        <v>149</v>
      </c>
      <c r="D1407" t="n">
        <v>17</v>
      </c>
      <c r="E1407" t="n">
        <v>80.9</v>
      </c>
      <c r="F1407" t="str">
        <f>=IF(E1407&gt;=50,1,0)</f>
      </c>
      <c r="G1407" s="11" t="str">
        <f>=1/(1+EXP(-($K$4+$K$5*D1407)))</f>
      </c>
      <c r="H1407" s="11" t="str">
        <f>=F1407*LN(G1407)+(1-F1407)*LN(1-G1407)</f>
      </c>
    </row>
    <row r="1408">
      <c r="A1408" t="n">
        <v>232557</v>
      </c>
      <c r="B1408" t="s">
        <v>5118</v>
      </c>
      <c r="C1408" t="s">
        <v>163</v>
      </c>
      <c r="D1408" t="n">
        <v>39</v>
      </c>
      <c r="E1408" t="n">
        <v>65.5</v>
      </c>
      <c r="F1408" t="str">
        <f>=IF(E1408&gt;=50,1,0)</f>
      </c>
      <c r="G1408" s="11" t="str">
        <f>=1/(1+EXP(-($K$4+$K$5*D1408)))</f>
      </c>
      <c r="H1408" s="11" t="str">
        <f>=F1408*LN(G1408)+(1-F1408)*LN(1-G1408)</f>
      </c>
    </row>
    <row r="1409">
      <c r="A1409" t="n">
        <v>232566</v>
      </c>
      <c r="B1409" t="s">
        <v>5119</v>
      </c>
      <c r="C1409" t="s">
        <v>149</v>
      </c>
      <c r="D1409" t="n">
        <v>26</v>
      </c>
      <c r="E1409" t="n">
        <v>61.6</v>
      </c>
      <c r="F1409" t="str">
        <f>=IF(E1409&gt;=50,1,0)</f>
      </c>
      <c r="G1409" s="11" t="str">
        <f>=1/(1+EXP(-($K$4+$K$5*D1409)))</f>
      </c>
      <c r="H1409" s="11" t="str">
        <f>=F1409*LN(G1409)+(1-F1409)*LN(1-G1409)</f>
      </c>
    </row>
    <row r="1410">
      <c r="A1410" t="n">
        <v>232609</v>
      </c>
      <c r="B1410" t="s">
        <v>5122</v>
      </c>
      <c r="C1410" t="s">
        <v>163</v>
      </c>
      <c r="D1410" t="n">
        <v>27</v>
      </c>
      <c r="E1410" t="n">
        <v>61.6</v>
      </c>
      <c r="F1410" t="str">
        <f>=IF(E1410&gt;=50,1,0)</f>
      </c>
      <c r="G1410" s="11" t="str">
        <f>=1/(1+EXP(-($K$4+$K$5*D1410)))</f>
      </c>
      <c r="H1410" s="11" t="str">
        <f>=F1410*LN(G1410)+(1-F1410)*LN(1-G1410)</f>
      </c>
    </row>
    <row r="1411">
      <c r="A1411" t="n">
        <v>232672</v>
      </c>
      <c r="B1411" t="s">
        <v>5124</v>
      </c>
      <c r="C1411" t="s">
        <v>163</v>
      </c>
      <c r="D1411" t="n">
        <v>48</v>
      </c>
      <c r="E1411" t="n">
        <v>55.7</v>
      </c>
      <c r="F1411" t="str">
        <f>=IF(E1411&gt;=50,1,0)</f>
      </c>
      <c r="G1411" s="11" t="str">
        <f>=1/(1+EXP(-($K$4+$K$5*D1411)))</f>
      </c>
      <c r="H1411" s="11" t="str">
        <f>=F1411*LN(G1411)+(1-F1411)*LN(1-G1411)</f>
      </c>
    </row>
    <row r="1412">
      <c r="A1412" t="n">
        <v>232681</v>
      </c>
      <c r="B1412" t="s">
        <v>5126</v>
      </c>
      <c r="C1412" t="s">
        <v>149</v>
      </c>
      <c r="D1412" t="n">
        <v>20</v>
      </c>
      <c r="E1412" t="n">
        <v>67.4</v>
      </c>
      <c r="F1412" t="str">
        <f>=IF(E1412&gt;=50,1,0)</f>
      </c>
      <c r="G1412" s="11" t="str">
        <f>=1/(1+EXP(-($K$4+$K$5*D1412)))</f>
      </c>
      <c r="H1412" s="11" t="str">
        <f>=F1412*LN(G1412)+(1-F1412)*LN(1-G1412)</f>
      </c>
    </row>
    <row r="1413">
      <c r="A1413" t="n">
        <v>232706</v>
      </c>
      <c r="B1413" t="s">
        <v>5128</v>
      </c>
      <c r="C1413" t="s">
        <v>163</v>
      </c>
      <c r="D1413" t="n">
        <v>22</v>
      </c>
      <c r="E1413" t="n">
        <v>57.9</v>
      </c>
      <c r="F1413" t="str">
        <f>=IF(E1413&gt;=50,1,0)</f>
      </c>
      <c r="G1413" s="11" t="str">
        <f>=1/(1+EXP(-($K$4+$K$5*D1413)))</f>
      </c>
      <c r="H1413" s="11" t="str">
        <f>=F1413*LN(G1413)+(1-F1413)*LN(1-G1413)</f>
      </c>
    </row>
    <row r="1414">
      <c r="A1414" t="n">
        <v>232937</v>
      </c>
      <c r="B1414" t="s">
        <v>5136</v>
      </c>
      <c r="C1414" t="s">
        <v>149</v>
      </c>
      <c r="D1414" t="n">
        <v>62</v>
      </c>
      <c r="E1414" t="n">
        <v>32.8</v>
      </c>
      <c r="F1414" t="str">
        <f>=IF(E1414&gt;=50,1,0)</f>
      </c>
      <c r="G1414" s="11" t="str">
        <f>=1/(1+EXP(-($K$4+$K$5*D1414)))</f>
      </c>
      <c r="H1414" s="11" t="str">
        <f>=F1414*LN(G1414)+(1-F1414)*LN(1-G1414)</f>
      </c>
    </row>
    <row r="1415">
      <c r="A1415" t="n">
        <v>232982</v>
      </c>
      <c r="B1415" t="s">
        <v>5139</v>
      </c>
      <c r="C1415" t="s">
        <v>149</v>
      </c>
      <c r="D1415" t="n">
        <v>37</v>
      </c>
      <c r="E1415" t="n">
        <v>44.4</v>
      </c>
      <c r="F1415" t="str">
        <f>=IF(E1415&gt;=50,1,0)</f>
      </c>
      <c r="G1415" s="11" t="str">
        <f>=1/(1+EXP(-($K$4+$K$5*D1415)))</f>
      </c>
      <c r="H1415" s="11" t="str">
        <f>=F1415*LN(G1415)+(1-F1415)*LN(1-G1415)</f>
      </c>
    </row>
    <row r="1416">
      <c r="A1416" t="n">
        <v>233277</v>
      </c>
      <c r="B1416" t="s">
        <v>5147</v>
      </c>
      <c r="C1416" t="s">
        <v>149</v>
      </c>
      <c r="D1416" t="n">
        <v>35</v>
      </c>
      <c r="E1416" t="n">
        <v>49.6</v>
      </c>
      <c r="F1416" t="str">
        <f>=IF(E1416&gt;=50,1,0)</f>
      </c>
      <c r="G1416" s="11" t="str">
        <f>=1/(1+EXP(-($K$4+$K$5*D1416)))</f>
      </c>
      <c r="H1416" s="11" t="str">
        <f>=F1416*LN(G1416)+(1-F1416)*LN(1-G1416)</f>
      </c>
    </row>
    <row r="1417">
      <c r="A1417" t="n">
        <v>233295</v>
      </c>
      <c r="B1417" t="s">
        <v>5150</v>
      </c>
      <c r="C1417" t="s">
        <v>163</v>
      </c>
      <c r="D1417" t="n">
        <v>20</v>
      </c>
      <c r="E1417" t="n">
        <v>74.6</v>
      </c>
      <c r="F1417" t="str">
        <f>=IF(E1417&gt;=50,1,0)</f>
      </c>
      <c r="G1417" s="11" t="str">
        <f>=1/(1+EXP(-($K$4+$K$5*D1417)))</f>
      </c>
      <c r="H1417" s="11" t="str">
        <f>=F1417*LN(G1417)+(1-F1417)*LN(1-G1417)</f>
      </c>
    </row>
    <row r="1418">
      <c r="A1418" t="n">
        <v>233301</v>
      </c>
      <c r="B1418" t="s">
        <v>5151</v>
      </c>
      <c r="C1418" t="s">
        <v>163</v>
      </c>
      <c r="D1418" t="n">
        <v>41</v>
      </c>
      <c r="E1418" t="n">
        <v>51.5</v>
      </c>
      <c r="F1418" t="str">
        <f>=IF(E1418&gt;=50,1,0)</f>
      </c>
      <c r="G1418" s="11" t="str">
        <f>=1/(1+EXP(-($K$4+$K$5*D1418)))</f>
      </c>
      <c r="H1418" s="11" t="str">
        <f>=F1418*LN(G1418)+(1-F1418)*LN(1-G1418)</f>
      </c>
    </row>
    <row r="1419">
      <c r="A1419" t="n">
        <v>233374</v>
      </c>
      <c r="B1419" t="s">
        <v>5158</v>
      </c>
      <c r="C1419" t="s">
        <v>163</v>
      </c>
      <c r="D1419" t="n">
        <v>18</v>
      </c>
      <c r="E1419" t="n">
        <v>87.8</v>
      </c>
      <c r="F1419" t="str">
        <f>=IF(E1419&gt;=50,1,0)</f>
      </c>
      <c r="G1419" s="11" t="str">
        <f>=1/(1+EXP(-($K$4+$K$5*D1419)))</f>
      </c>
      <c r="H1419" s="11" t="str">
        <f>=F1419*LN(G1419)+(1-F1419)*LN(1-G1419)</f>
      </c>
    </row>
    <row r="1420">
      <c r="A1420" t="n">
        <v>233426</v>
      </c>
      <c r="B1420" t="s">
        <v>5160</v>
      </c>
      <c r="C1420" t="s">
        <v>163</v>
      </c>
      <c r="D1420" t="n">
        <v>24</v>
      </c>
      <c r="E1420" t="n">
        <v>65.9</v>
      </c>
      <c r="F1420" t="str">
        <f>=IF(E1420&gt;=50,1,0)</f>
      </c>
      <c r="G1420" s="11" t="str">
        <f>=1/(1+EXP(-($K$4+$K$5*D1420)))</f>
      </c>
      <c r="H1420" s="11" t="str">
        <f>=F1420*LN(G1420)+(1-F1420)*LN(1-G1420)</f>
      </c>
    </row>
    <row r="1421">
      <c r="A1421" t="n">
        <v>233541</v>
      </c>
      <c r="B1421" t="s">
        <v>5162</v>
      </c>
      <c r="C1421" t="s">
        <v>163</v>
      </c>
      <c r="D1421" t="n">
        <v>19</v>
      </c>
      <c r="E1421" t="n">
        <v>70.3</v>
      </c>
      <c r="F1421" t="str">
        <f>=IF(E1421&gt;=50,1,0)</f>
      </c>
      <c r="G1421" s="11" t="str">
        <f>=1/(1+EXP(-($K$4+$K$5*D1421)))</f>
      </c>
      <c r="H1421" s="11" t="str">
        <f>=F1421*LN(G1421)+(1-F1421)*LN(1-G1421)</f>
      </c>
    </row>
    <row r="1422">
      <c r="A1422" t="n">
        <v>233611</v>
      </c>
      <c r="B1422" t="s">
        <v>5166</v>
      </c>
      <c r="C1422" t="s">
        <v>163</v>
      </c>
      <c r="D1422" t="n">
        <v>43</v>
      </c>
      <c r="E1422" t="n">
        <v>38.3</v>
      </c>
      <c r="F1422" t="str">
        <f>=IF(E1422&gt;=50,1,0)</f>
      </c>
      <c r="G1422" s="11" t="str">
        <f>=1/(1+EXP(-($K$4+$K$5*D1422)))</f>
      </c>
      <c r="H1422" s="11" t="str">
        <f>=F1422*LN(G1422)+(1-F1422)*LN(1-G1422)</f>
      </c>
    </row>
    <row r="1423">
      <c r="A1423" t="n">
        <v>233718</v>
      </c>
      <c r="B1423" t="s">
        <v>5174</v>
      </c>
      <c r="C1423" t="s">
        <v>163</v>
      </c>
      <c r="D1423" t="n">
        <v>31</v>
      </c>
      <c r="E1423" t="n">
        <v>48.1</v>
      </c>
      <c r="F1423" t="str">
        <f>=IF(E1423&gt;=50,1,0)</f>
      </c>
      <c r="G1423" s="11" t="str">
        <f>=1/(1+EXP(-($K$4+$K$5*D1423)))</f>
      </c>
      <c r="H1423" s="11" t="str">
        <f>=F1423*LN(G1423)+(1-F1423)*LN(1-G1423)</f>
      </c>
    </row>
    <row r="1424">
      <c r="A1424" t="n">
        <v>233897</v>
      </c>
      <c r="B1424" t="s">
        <v>5179</v>
      </c>
      <c r="C1424" t="s">
        <v>149</v>
      </c>
      <c r="D1424" t="n">
        <v>33</v>
      </c>
      <c r="E1424" t="n">
        <v>49.8</v>
      </c>
      <c r="F1424" t="str">
        <f>=IF(E1424&gt;=50,1,0)</f>
      </c>
      <c r="G1424" s="11" t="str">
        <f>=1/(1+EXP(-($K$4+$K$5*D1424)))</f>
      </c>
      <c r="H1424" s="11" t="str">
        <f>=F1424*LN(G1424)+(1-F1424)*LN(1-G1424)</f>
      </c>
    </row>
    <row r="1425">
      <c r="A1425" t="n">
        <v>233921</v>
      </c>
      <c r="B1425" t="s">
        <v>5183</v>
      </c>
      <c r="C1425" t="s">
        <v>149</v>
      </c>
      <c r="D1425" t="n">
        <v>15</v>
      </c>
      <c r="E1425" t="n">
        <v>86.4</v>
      </c>
      <c r="F1425" t="str">
        <f>=IF(E1425&gt;=50,1,0)</f>
      </c>
      <c r="G1425" s="11" t="str">
        <f>=1/(1+EXP(-($K$4+$K$5*D1425)))</f>
      </c>
      <c r="H1425" s="11" t="str">
        <f>=F1425*LN(G1425)+(1-F1425)*LN(1-G1425)</f>
      </c>
    </row>
    <row r="1426">
      <c r="A1426" t="n">
        <v>234030</v>
      </c>
      <c r="B1426" t="s">
        <v>5186</v>
      </c>
      <c r="C1426" t="s">
        <v>149</v>
      </c>
      <c r="D1426" t="n">
        <v>30</v>
      </c>
      <c r="E1426" t="n">
        <v>65.4</v>
      </c>
      <c r="F1426" t="str">
        <f>=IF(E1426&gt;=50,1,0)</f>
      </c>
      <c r="G1426" s="11" t="str">
        <f>=1/(1+EXP(-($K$4+$K$5*D1426)))</f>
      </c>
      <c r="H1426" s="11" t="str">
        <f>=F1426*LN(G1426)+(1-F1426)*LN(1-G1426)</f>
      </c>
    </row>
    <row r="1427">
      <c r="A1427" t="n">
        <v>234076</v>
      </c>
      <c r="B1427" t="s">
        <v>5187</v>
      </c>
      <c r="C1427" t="s">
        <v>149</v>
      </c>
      <c r="D1427" t="n">
        <v>14</v>
      </c>
      <c r="E1427" t="n">
        <v>95.3</v>
      </c>
      <c r="F1427" t="str">
        <f>=IF(E1427&gt;=50,1,0)</f>
      </c>
      <c r="G1427" s="11" t="str">
        <f>=1/(1+EXP(-($K$4+$K$5*D1427)))</f>
      </c>
      <c r="H1427" s="11" t="str">
        <f>=F1427*LN(G1427)+(1-F1427)*LN(1-G1427)</f>
      </c>
    </row>
    <row r="1428">
      <c r="A1428" t="n">
        <v>234085</v>
      </c>
      <c r="B1428" t="s">
        <v>5188</v>
      </c>
      <c r="C1428" t="s">
        <v>149</v>
      </c>
      <c r="D1428" t="n">
        <v>16</v>
      </c>
      <c r="E1428" t="n">
        <v>81.8</v>
      </c>
      <c r="F1428" t="str">
        <f>=IF(E1428&gt;=50,1,0)</f>
      </c>
      <c r="G1428" s="11" t="str">
        <f>=1/(1+EXP(-($K$4+$K$5*D1428)))</f>
      </c>
      <c r="H1428" s="11" t="str">
        <f>=F1428*LN(G1428)+(1-F1428)*LN(1-G1428)</f>
      </c>
    </row>
    <row r="1429">
      <c r="A1429" t="n">
        <v>234137</v>
      </c>
      <c r="B1429" t="s">
        <v>5190</v>
      </c>
      <c r="C1429" t="s">
        <v>163</v>
      </c>
      <c r="D1429" t="n">
        <v>79</v>
      </c>
      <c r="E1429" t="n">
        <v>21.7</v>
      </c>
      <c r="F1429" t="str">
        <f>=IF(E1429&gt;=50,1,0)</f>
      </c>
      <c r="G1429" s="11" t="str">
        <f>=1/(1+EXP(-($K$4+$K$5*D1429)))</f>
      </c>
      <c r="H1429" s="11" t="str">
        <f>=F1429*LN(G1429)+(1-F1429)*LN(1-G1429)</f>
      </c>
    </row>
    <row r="1430">
      <c r="A1430" t="n">
        <v>234155</v>
      </c>
      <c r="B1430" t="s">
        <v>5191</v>
      </c>
      <c r="C1430" t="s">
        <v>149</v>
      </c>
      <c r="D1430" t="n">
        <v>71</v>
      </c>
      <c r="E1430" t="n">
        <v>40.7</v>
      </c>
      <c r="F1430" t="str">
        <f>=IF(E1430&gt;=50,1,0)</f>
      </c>
      <c r="G1430" s="11" t="str">
        <f>=1/(1+EXP(-($K$4+$K$5*D1430)))</f>
      </c>
      <c r="H1430" s="11" t="str">
        <f>=F1430*LN(G1430)+(1-F1430)*LN(1-G1430)</f>
      </c>
    </row>
    <row r="1431">
      <c r="A1431" t="n">
        <v>234164</v>
      </c>
      <c r="B1431" t="s">
        <v>5193</v>
      </c>
      <c r="C1431" t="s">
        <v>163</v>
      </c>
      <c r="D1431" t="n">
        <v>51</v>
      </c>
      <c r="E1431" t="n">
        <v>41.3</v>
      </c>
      <c r="F1431" t="str">
        <f>=IF(E1431&gt;=50,1,0)</f>
      </c>
      <c r="G1431" s="11" t="str">
        <f>=1/(1+EXP(-($K$4+$K$5*D1431)))</f>
      </c>
      <c r="H1431" s="11" t="str">
        <f>=F1431*LN(G1431)+(1-F1431)*LN(1-G1431)</f>
      </c>
    </row>
    <row r="1432">
      <c r="A1432" t="n">
        <v>234173</v>
      </c>
      <c r="B1432" t="s">
        <v>5194</v>
      </c>
      <c r="C1432" t="s">
        <v>163</v>
      </c>
      <c r="D1432" t="n">
        <v>26</v>
      </c>
      <c r="E1432" t="n">
        <v>49.1</v>
      </c>
      <c r="F1432" t="str">
        <f>=IF(E1432&gt;=50,1,0)</f>
      </c>
      <c r="G1432" s="11" t="str">
        <f>=1/(1+EXP(-($K$4+$K$5*D1432)))</f>
      </c>
      <c r="H1432" s="11" t="str">
        <f>=F1432*LN(G1432)+(1-F1432)*LN(1-G1432)</f>
      </c>
    </row>
    <row r="1433">
      <c r="A1433" t="n">
        <v>234207</v>
      </c>
      <c r="B1433" t="s">
        <v>5195</v>
      </c>
      <c r="C1433" t="s">
        <v>163</v>
      </c>
      <c r="D1433" t="n">
        <v>11</v>
      </c>
      <c r="E1433" t="n">
        <v>94.9</v>
      </c>
      <c r="F1433" t="str">
        <f>=IF(E1433&gt;=50,1,0)</f>
      </c>
      <c r="G1433" s="11" t="str">
        <f>=1/(1+EXP(-($K$4+$K$5*D1433)))</f>
      </c>
      <c r="H1433" s="11" t="str">
        <f>=F1433*LN(G1433)+(1-F1433)*LN(1-G1433)</f>
      </c>
    </row>
    <row r="1434">
      <c r="A1434" t="n">
        <v>234827</v>
      </c>
      <c r="B1434" t="s">
        <v>5204</v>
      </c>
      <c r="C1434" t="s">
        <v>149</v>
      </c>
      <c r="D1434" t="n">
        <v>31</v>
      </c>
      <c r="E1434" t="n">
        <v>49.9</v>
      </c>
      <c r="F1434" t="str">
        <f>=IF(E1434&gt;=50,1,0)</f>
      </c>
      <c r="G1434" s="11" t="str">
        <f>=1/(1+EXP(-($K$4+$K$5*D1434)))</f>
      </c>
      <c r="H1434" s="11" t="str">
        <f>=F1434*LN(G1434)+(1-F1434)*LN(1-G1434)</f>
      </c>
    </row>
    <row r="1435">
      <c r="A1435" t="n">
        <v>235024</v>
      </c>
      <c r="B1435" t="s">
        <v>5216</v>
      </c>
      <c r="C1435" t="s">
        <v>163</v>
      </c>
      <c r="D1435" t="n">
        <v>30</v>
      </c>
      <c r="E1435" t="n">
        <v>52</v>
      </c>
      <c r="F1435" t="str">
        <f>=IF(E1435&gt;=50,1,0)</f>
      </c>
      <c r="G1435" s="11" t="str">
        <f>=1/(1+EXP(-($K$4+$K$5*D1435)))</f>
      </c>
      <c r="H1435" s="11" t="str">
        <f>=F1435*LN(G1435)+(1-F1435)*LN(1-G1435)</f>
      </c>
    </row>
    <row r="1436">
      <c r="A1436" t="n">
        <v>235097</v>
      </c>
      <c r="B1436" t="s">
        <v>5218</v>
      </c>
      <c r="C1436" t="s">
        <v>149</v>
      </c>
      <c r="D1436" t="n">
        <v>35</v>
      </c>
      <c r="E1436" t="n">
        <v>47.2</v>
      </c>
      <c r="F1436" t="str">
        <f>=IF(E1436&gt;=50,1,0)</f>
      </c>
      <c r="G1436" s="11" t="str">
        <f>=1/(1+EXP(-($K$4+$K$5*D1436)))</f>
      </c>
      <c r="H1436" s="11" t="str">
        <f>=F1436*LN(G1436)+(1-F1436)*LN(1-G1436)</f>
      </c>
    </row>
    <row r="1437">
      <c r="A1437" t="n">
        <v>235167</v>
      </c>
      <c r="B1437" t="s">
        <v>5224</v>
      </c>
      <c r="C1437" t="s">
        <v>149</v>
      </c>
      <c r="D1437" t="n">
        <v>41</v>
      </c>
      <c r="E1437" t="n">
        <v>43.6</v>
      </c>
      <c r="F1437" t="str">
        <f>=IF(E1437&gt;=50,1,0)</f>
      </c>
      <c r="G1437" s="11" t="str">
        <f>=1/(1+EXP(-($K$4+$K$5*D1437)))</f>
      </c>
      <c r="H1437" s="11" t="str">
        <f>=F1437*LN(G1437)+(1-F1437)*LN(1-G1437)</f>
      </c>
    </row>
    <row r="1438">
      <c r="A1438" t="n">
        <v>235316</v>
      </c>
      <c r="B1438" t="s">
        <v>5229</v>
      </c>
      <c r="C1438" t="s">
        <v>163</v>
      </c>
      <c r="D1438" t="n">
        <v>13</v>
      </c>
      <c r="E1438" t="n">
        <v>86.9</v>
      </c>
      <c r="F1438" t="str">
        <f>=IF(E1438&gt;=50,1,0)</f>
      </c>
      <c r="G1438" s="11" t="str">
        <f>=1/(1+EXP(-($K$4+$K$5*D1438)))</f>
      </c>
      <c r="H1438" s="11" t="str">
        <f>=F1438*LN(G1438)+(1-F1438)*LN(1-G1438)</f>
      </c>
    </row>
    <row r="1439">
      <c r="A1439" t="n">
        <v>235422</v>
      </c>
      <c r="B1439" t="s">
        <v>5234</v>
      </c>
      <c r="C1439" t="s">
        <v>163</v>
      </c>
      <c r="D1439" t="n">
        <v>63</v>
      </c>
      <c r="E1439" t="n">
        <v>40.2</v>
      </c>
      <c r="F1439" t="str">
        <f>=IF(E1439&gt;=50,1,0)</f>
      </c>
      <c r="G1439" s="11" t="str">
        <f>=1/(1+EXP(-($K$4+$K$5*D1439)))</f>
      </c>
      <c r="H1439" s="11" t="str">
        <f>=F1439*LN(G1439)+(1-F1439)*LN(1-G1439)</f>
      </c>
    </row>
    <row r="1440">
      <c r="A1440" t="n">
        <v>236133</v>
      </c>
      <c r="B1440" t="s">
        <v>5247</v>
      </c>
      <c r="C1440" t="s">
        <v>163</v>
      </c>
      <c r="D1440" t="n">
        <v>23</v>
      </c>
      <c r="E1440" t="n">
        <v>62.8</v>
      </c>
      <c r="F1440" t="str">
        <f>=IF(E1440&gt;=50,1,0)</f>
      </c>
      <c r="G1440" s="11" t="str">
        <f>=1/(1+EXP(-($K$4+$K$5*D1440)))</f>
      </c>
      <c r="H1440" s="11" t="str">
        <f>=F1440*LN(G1440)+(1-F1440)*LN(1-G1440)</f>
      </c>
    </row>
    <row r="1441">
      <c r="A1441" t="n">
        <v>236230</v>
      </c>
      <c r="B1441" t="s">
        <v>5252</v>
      </c>
      <c r="C1441" t="s">
        <v>163</v>
      </c>
      <c r="D1441" t="n">
        <v>33</v>
      </c>
      <c r="E1441" t="n">
        <v>71</v>
      </c>
      <c r="F1441" t="str">
        <f>=IF(E1441&gt;=50,1,0)</f>
      </c>
      <c r="G1441" s="11" t="str">
        <f>=1/(1+EXP(-($K$4+$K$5*D1441)))</f>
      </c>
      <c r="H1441" s="11" t="str">
        <f>=F1441*LN(G1441)+(1-F1441)*LN(1-G1441)</f>
      </c>
    </row>
    <row r="1442">
      <c r="A1442" t="n">
        <v>236328</v>
      </c>
      <c r="B1442" t="s">
        <v>5255</v>
      </c>
      <c r="C1442" t="s">
        <v>163</v>
      </c>
      <c r="D1442" t="n">
        <v>17</v>
      </c>
      <c r="E1442" t="n">
        <v>67.9</v>
      </c>
      <c r="F1442" t="str">
        <f>=IF(E1442&gt;=50,1,0)</f>
      </c>
      <c r="G1442" s="11" t="str">
        <f>=1/(1+EXP(-($K$4+$K$5*D1442)))</f>
      </c>
      <c r="H1442" s="11" t="str">
        <f>=F1442*LN(G1442)+(1-F1442)*LN(1-G1442)</f>
      </c>
    </row>
    <row r="1443">
      <c r="A1443" t="n">
        <v>236452</v>
      </c>
      <c r="B1443" t="s">
        <v>5258</v>
      </c>
      <c r="C1443" t="s">
        <v>163</v>
      </c>
      <c r="D1443" t="n">
        <v>40</v>
      </c>
      <c r="E1443" t="n">
        <v>57.1</v>
      </c>
      <c r="F1443" t="str">
        <f>=IF(E1443&gt;=50,1,0)</f>
      </c>
      <c r="G1443" s="11" t="str">
        <f>=1/(1+EXP(-($K$4+$K$5*D1443)))</f>
      </c>
      <c r="H1443" s="11" t="str">
        <f>=F1443*LN(G1443)+(1-F1443)*LN(1-G1443)</f>
      </c>
    </row>
    <row r="1444">
      <c r="A1444" t="n">
        <v>236577</v>
      </c>
      <c r="B1444" t="s">
        <v>5262</v>
      </c>
      <c r="C1444" t="s">
        <v>163</v>
      </c>
      <c r="D1444" t="n">
        <v>33</v>
      </c>
      <c r="E1444" t="n">
        <v>62.1</v>
      </c>
      <c r="F1444" t="str">
        <f>=IF(E1444&gt;=50,1,0)</f>
      </c>
      <c r="G1444" s="11" t="str">
        <f>=1/(1+EXP(-($K$4+$K$5*D1444)))</f>
      </c>
      <c r="H1444" s="11" t="str">
        <f>=F1444*LN(G1444)+(1-F1444)*LN(1-G1444)</f>
      </c>
    </row>
    <row r="1445">
      <c r="A1445" t="n">
        <v>236595</v>
      </c>
      <c r="B1445" t="s">
        <v>5263</v>
      </c>
      <c r="C1445" t="s">
        <v>163</v>
      </c>
      <c r="D1445" t="n">
        <v>22</v>
      </c>
      <c r="E1445" t="n">
        <v>73.3</v>
      </c>
      <c r="F1445" t="str">
        <f>=IF(E1445&gt;=50,1,0)</f>
      </c>
      <c r="G1445" s="11" t="str">
        <f>=1/(1+EXP(-($K$4+$K$5*D1445)))</f>
      </c>
      <c r="H1445" s="11" t="str">
        <f>=F1445*LN(G1445)+(1-F1445)*LN(1-G1445)</f>
      </c>
    </row>
    <row r="1446">
      <c r="A1446" t="n">
        <v>236896</v>
      </c>
      <c r="B1446" t="s">
        <v>5273</v>
      </c>
      <c r="C1446" t="s">
        <v>163</v>
      </c>
      <c r="D1446" t="n">
        <v>25</v>
      </c>
      <c r="E1446" t="n">
        <v>62.5</v>
      </c>
      <c r="F1446" t="str">
        <f>=IF(E1446&gt;=50,1,0)</f>
      </c>
      <c r="G1446" s="11" t="str">
        <f>=1/(1+EXP(-($K$4+$K$5*D1446)))</f>
      </c>
      <c r="H1446" s="11" t="str">
        <f>=F1446*LN(G1446)+(1-F1446)*LN(1-G1446)</f>
      </c>
    </row>
    <row r="1447">
      <c r="A1447" t="n">
        <v>236939</v>
      </c>
      <c r="B1447" t="s">
        <v>5275</v>
      </c>
      <c r="C1447" t="s">
        <v>149</v>
      </c>
      <c r="D1447" t="n">
        <v>26</v>
      </c>
      <c r="E1447" t="n">
        <v>61.6</v>
      </c>
      <c r="F1447" t="str">
        <f>=IF(E1447&gt;=50,1,0)</f>
      </c>
      <c r="G1447" s="11" t="str">
        <f>=1/(1+EXP(-($K$4+$K$5*D1447)))</f>
      </c>
      <c r="H1447" s="11" t="str">
        <f>=F1447*LN(G1447)+(1-F1447)*LN(1-G1447)</f>
      </c>
    </row>
    <row r="1448">
      <c r="A1448" t="n">
        <v>236948</v>
      </c>
      <c r="B1448" t="s">
        <v>5277</v>
      </c>
      <c r="C1448" t="s">
        <v>149</v>
      </c>
      <c r="D1448" t="n">
        <v>15</v>
      </c>
      <c r="E1448" t="n">
        <v>83.7</v>
      </c>
      <c r="F1448" t="str">
        <f>=IF(E1448&gt;=50,1,0)</f>
      </c>
      <c r="G1448" s="11" t="str">
        <f>=1/(1+EXP(-($K$4+$K$5*D1448)))</f>
      </c>
      <c r="H1448" s="11" t="str">
        <f>=F1448*LN(G1448)+(1-F1448)*LN(1-G1448)</f>
      </c>
    </row>
    <row r="1449">
      <c r="A1449" t="n">
        <v>237011</v>
      </c>
      <c r="B1449" t="s">
        <v>5280</v>
      </c>
      <c r="C1449" t="s">
        <v>149</v>
      </c>
      <c r="D1449" t="n">
        <v>21</v>
      </c>
      <c r="E1449" t="n">
        <v>65.5</v>
      </c>
      <c r="F1449" t="str">
        <f>=IF(E1449&gt;=50,1,0)</f>
      </c>
      <c r="G1449" s="11" t="str">
        <f>=1/(1+EXP(-($K$4+$K$5*D1449)))</f>
      </c>
      <c r="H1449" s="11" t="str">
        <f>=F1449*LN(G1449)+(1-F1449)*LN(1-G1449)</f>
      </c>
    </row>
    <row r="1450">
      <c r="A1450" t="n">
        <v>237057</v>
      </c>
      <c r="B1450" t="s">
        <v>5282</v>
      </c>
      <c r="C1450" t="s">
        <v>163</v>
      </c>
      <c r="D1450" t="n">
        <v>15</v>
      </c>
      <c r="E1450" t="n">
        <v>81</v>
      </c>
      <c r="F1450" t="str">
        <f>=IF(E1450&gt;=50,1,0)</f>
      </c>
      <c r="G1450" s="11" t="str">
        <f>=1/(1+EXP(-($K$4+$K$5*D1450)))</f>
      </c>
      <c r="H1450" s="11" t="str">
        <f>=F1450*LN(G1450)+(1-F1450)*LN(1-G1450)</f>
      </c>
    </row>
    <row r="1451">
      <c r="A1451" t="n">
        <v>237066</v>
      </c>
      <c r="B1451" t="s">
        <v>5283</v>
      </c>
      <c r="C1451" t="s">
        <v>163</v>
      </c>
      <c r="D1451" t="n">
        <v>28</v>
      </c>
      <c r="E1451" t="n">
        <v>68.4</v>
      </c>
      <c r="F1451" t="str">
        <f>=IF(E1451&gt;=50,1,0)</f>
      </c>
      <c r="G1451" s="11" t="str">
        <f>=1/(1+EXP(-($K$4+$K$5*D1451)))</f>
      </c>
      <c r="H1451" s="11" t="str">
        <f>=F1451*LN(G1451)+(1-F1451)*LN(1-G1451)</f>
      </c>
    </row>
    <row r="1452">
      <c r="A1452" t="n">
        <v>237136</v>
      </c>
      <c r="B1452" t="s">
        <v>5287</v>
      </c>
      <c r="C1452" t="s">
        <v>163</v>
      </c>
      <c r="D1452" t="n">
        <v>41</v>
      </c>
      <c r="E1452" t="n">
        <v>69.7</v>
      </c>
      <c r="F1452" t="str">
        <f>=IF(E1452&gt;=50,1,0)</f>
      </c>
      <c r="G1452" s="11" t="str">
        <f>=1/(1+EXP(-($K$4+$K$5*D1452)))</f>
      </c>
      <c r="H1452" s="11" t="str">
        <f>=F1452*LN(G1452)+(1-F1452)*LN(1-G1452)</f>
      </c>
    </row>
    <row r="1453">
      <c r="A1453" t="n">
        <v>237181</v>
      </c>
      <c r="B1453" t="s">
        <v>1885</v>
      </c>
      <c r="C1453" t="s">
        <v>163</v>
      </c>
      <c r="D1453" t="n">
        <v>41</v>
      </c>
      <c r="E1453" t="n">
        <v>46.2</v>
      </c>
      <c r="F1453" t="str">
        <f>=IF(E1453&gt;=50,1,0)</f>
      </c>
      <c r="G1453" s="11" t="str">
        <f>=1/(1+EXP(-($K$4+$K$5*D1453)))</f>
      </c>
      <c r="H1453" s="11" t="str">
        <f>=F1453*LN(G1453)+(1-F1453)*LN(1-G1453)</f>
      </c>
    </row>
    <row r="1454">
      <c r="A1454" t="n">
        <v>237215</v>
      </c>
      <c r="B1454" t="s">
        <v>5294</v>
      </c>
      <c r="C1454" t="s">
        <v>149</v>
      </c>
      <c r="D1454" t="n">
        <v>41</v>
      </c>
      <c r="E1454" t="n">
        <v>34.9</v>
      </c>
      <c r="F1454" t="str">
        <f>=IF(E1454&gt;=50,1,0)</f>
      </c>
      <c r="G1454" s="11" t="str">
        <f>=1/(1+EXP(-($K$4+$K$5*D1454)))</f>
      </c>
      <c r="H1454" s="11" t="str">
        <f>=F1454*LN(G1454)+(1-F1454)*LN(1-G1454)</f>
      </c>
    </row>
    <row r="1455">
      <c r="A1455" t="n">
        <v>237312</v>
      </c>
      <c r="B1455" t="s">
        <v>5297</v>
      </c>
      <c r="C1455" t="s">
        <v>163</v>
      </c>
      <c r="D1455" t="n">
        <v>29</v>
      </c>
      <c r="E1455" t="n">
        <v>46.1</v>
      </c>
      <c r="F1455" t="str">
        <f>=IF(E1455&gt;=50,1,0)</f>
      </c>
      <c r="G1455" s="11" t="str">
        <f>=1/(1+EXP(-($K$4+$K$5*D1455)))</f>
      </c>
      <c r="H1455" s="11" t="str">
        <f>=F1455*LN(G1455)+(1-F1455)*LN(1-G1455)</f>
      </c>
    </row>
    <row r="1456">
      <c r="A1456" t="n">
        <v>237330</v>
      </c>
      <c r="B1456" t="s">
        <v>5300</v>
      </c>
      <c r="C1456" t="s">
        <v>149</v>
      </c>
      <c r="D1456" t="n">
        <v>47</v>
      </c>
      <c r="E1456" t="n">
        <v>42.3</v>
      </c>
      <c r="F1456" t="str">
        <f>=IF(E1456&gt;=50,1,0)</f>
      </c>
      <c r="G1456" s="11" t="str">
        <f>=1/(1+EXP(-($K$4+$K$5*D1456)))</f>
      </c>
      <c r="H1456" s="11" t="str">
        <f>=F1456*LN(G1456)+(1-F1456)*LN(1-G1456)</f>
      </c>
    </row>
    <row r="1457">
      <c r="A1457" t="n">
        <v>237358</v>
      </c>
      <c r="B1457" t="s">
        <v>5301</v>
      </c>
      <c r="C1457" t="s">
        <v>163</v>
      </c>
      <c r="D1457" t="n">
        <v>40</v>
      </c>
      <c r="E1457" t="n">
        <v>36.5</v>
      </c>
      <c r="F1457" t="str">
        <f>=IF(E1457&gt;=50,1,0)</f>
      </c>
      <c r="G1457" s="11" t="str">
        <f>=1/(1+EXP(-($K$4+$K$5*D1457)))</f>
      </c>
      <c r="H1457" s="11" t="str">
        <f>=F1457*LN(G1457)+(1-F1457)*LN(1-G1457)</f>
      </c>
    </row>
    <row r="1458">
      <c r="A1458" t="n">
        <v>237367</v>
      </c>
      <c r="B1458" t="s">
        <v>5303</v>
      </c>
      <c r="C1458" t="s">
        <v>149</v>
      </c>
      <c r="D1458" t="n">
        <v>33</v>
      </c>
      <c r="E1458" t="n">
        <v>45.2</v>
      </c>
      <c r="F1458" t="str">
        <f>=IF(E1458&gt;=50,1,0)</f>
      </c>
      <c r="G1458" s="11" t="str">
        <f>=1/(1+EXP(-($K$4+$K$5*D1458)))</f>
      </c>
      <c r="H1458" s="11" t="str">
        <f>=F1458*LN(G1458)+(1-F1458)*LN(1-G1458)</f>
      </c>
    </row>
    <row r="1459">
      <c r="A1459" t="n">
        <v>237385</v>
      </c>
      <c r="B1459" t="s">
        <v>5305</v>
      </c>
      <c r="C1459" t="s">
        <v>149</v>
      </c>
      <c r="D1459" t="n">
        <v>42</v>
      </c>
      <c r="E1459" t="n">
        <v>38.6</v>
      </c>
      <c r="F1459" t="str">
        <f>=IF(E1459&gt;=50,1,0)</f>
      </c>
      <c r="G1459" s="11" t="str">
        <f>=1/(1+EXP(-($K$4+$K$5*D1459)))</f>
      </c>
      <c r="H1459" s="11" t="str">
        <f>=F1459*LN(G1459)+(1-F1459)*LN(1-G1459)</f>
      </c>
    </row>
    <row r="1460">
      <c r="A1460" t="n">
        <v>237525</v>
      </c>
      <c r="B1460" t="s">
        <v>5312</v>
      </c>
      <c r="C1460" t="s">
        <v>149</v>
      </c>
      <c r="D1460" t="n">
        <v>38</v>
      </c>
      <c r="E1460" t="n">
        <v>48.5</v>
      </c>
      <c r="F1460" t="str">
        <f>=IF(E1460&gt;=50,1,0)</f>
      </c>
      <c r="G1460" s="11" t="str">
        <f>=1/(1+EXP(-($K$4+$K$5*D1460)))</f>
      </c>
      <c r="H1460" s="11" t="str">
        <f>=F1460*LN(G1460)+(1-F1460)*LN(1-G1460)</f>
      </c>
    </row>
    <row r="1461">
      <c r="A1461" t="n">
        <v>237783</v>
      </c>
      <c r="B1461" t="s">
        <v>5324</v>
      </c>
      <c r="C1461" t="s">
        <v>189</v>
      </c>
      <c r="D1461" t="n">
        <v>51</v>
      </c>
      <c r="E1461" t="n">
        <v>21.9</v>
      </c>
      <c r="F1461" t="str">
        <f>=IF(E1461&gt;=50,1,0)</f>
      </c>
      <c r="G1461" s="11" t="str">
        <f>=1/(1+EXP(-($K$4+$K$5*D1461)))</f>
      </c>
      <c r="H1461" s="11" t="str">
        <f>=F1461*LN(G1461)+(1-F1461)*LN(1-G1461)</f>
      </c>
    </row>
    <row r="1462">
      <c r="A1462" t="n">
        <v>237792</v>
      </c>
      <c r="B1462" t="s">
        <v>5325</v>
      </c>
      <c r="C1462" t="s">
        <v>149</v>
      </c>
      <c r="D1462" t="n">
        <v>27</v>
      </c>
      <c r="E1462" t="n">
        <v>49.5</v>
      </c>
      <c r="F1462" t="str">
        <f>=IF(E1462&gt;=50,1,0)</f>
      </c>
      <c r="G1462" s="11" t="str">
        <f>=1/(1+EXP(-($K$4+$K$5*D1462)))</f>
      </c>
      <c r="H1462" s="11" t="str">
        <f>=F1462*LN(G1462)+(1-F1462)*LN(1-G1462)</f>
      </c>
    </row>
    <row r="1463">
      <c r="A1463" t="n">
        <v>237899</v>
      </c>
      <c r="B1463" t="s">
        <v>5331</v>
      </c>
      <c r="C1463" t="s">
        <v>149</v>
      </c>
      <c r="D1463" t="n">
        <v>18</v>
      </c>
      <c r="E1463" t="n">
        <v>33.5</v>
      </c>
      <c r="F1463" t="str">
        <f>=IF(E1463&gt;=50,1,0)</f>
      </c>
      <c r="G1463" s="11" t="str">
        <f>=1/(1+EXP(-($K$4+$K$5*D1463)))</f>
      </c>
      <c r="H1463" s="11" t="str">
        <f>=F1463*LN(G1463)+(1-F1463)*LN(1-G1463)</f>
      </c>
    </row>
    <row r="1464">
      <c r="A1464" t="n">
        <v>237932</v>
      </c>
      <c r="B1464" t="s">
        <v>5334</v>
      </c>
      <c r="C1464" t="s">
        <v>149</v>
      </c>
      <c r="D1464" t="n">
        <v>32</v>
      </c>
      <c r="E1464" t="n">
        <v>55.8</v>
      </c>
      <c r="F1464" t="str">
        <f>=IF(E1464&gt;=50,1,0)</f>
      </c>
      <c r="G1464" s="11" t="str">
        <f>=1/(1+EXP(-($K$4+$K$5*D1464)))</f>
      </c>
      <c r="H1464" s="11" t="str">
        <f>=F1464*LN(G1464)+(1-F1464)*LN(1-G1464)</f>
      </c>
    </row>
    <row r="1465">
      <c r="A1465" t="n">
        <v>237950</v>
      </c>
      <c r="B1465" t="s">
        <v>5336</v>
      </c>
      <c r="C1465" t="s">
        <v>149</v>
      </c>
      <c r="D1465" t="n">
        <v>24</v>
      </c>
      <c r="E1465" t="n">
        <v>36.1</v>
      </c>
      <c r="F1465" t="str">
        <f>=IF(E1465&gt;=50,1,0)</f>
      </c>
      <c r="G1465" s="11" t="str">
        <f>=1/(1+EXP(-($K$4+$K$5*D1465)))</f>
      </c>
      <c r="H1465" s="11" t="str">
        <f>=F1465*LN(G1465)+(1-F1465)*LN(1-G1465)</f>
      </c>
    </row>
    <row r="1466">
      <c r="A1466" t="n">
        <v>237969</v>
      </c>
      <c r="B1466" t="s">
        <v>5337</v>
      </c>
      <c r="C1466" t="s">
        <v>163</v>
      </c>
      <c r="D1466" t="n">
        <v>37</v>
      </c>
      <c r="E1466" t="n">
        <v>49.5</v>
      </c>
      <c r="F1466" t="str">
        <f>=IF(E1466&gt;=50,1,0)</f>
      </c>
      <c r="G1466" s="11" t="str">
        <f>=1/(1+EXP(-($K$4+$K$5*D1466)))</f>
      </c>
      <c r="H1466" s="11" t="str">
        <f>=F1466*LN(G1466)+(1-F1466)*LN(1-G1466)</f>
      </c>
    </row>
    <row r="1467">
      <c r="A1467" t="n">
        <v>238032</v>
      </c>
      <c r="B1467" t="s">
        <v>5344</v>
      </c>
      <c r="C1467" t="s">
        <v>149</v>
      </c>
      <c r="D1467" t="n">
        <v>20</v>
      </c>
      <c r="E1467" t="n">
        <v>60.3</v>
      </c>
      <c r="F1467" t="str">
        <f>=IF(E1467&gt;=50,1,0)</f>
      </c>
      <c r="G1467" s="11" t="str">
        <f>=1/(1+EXP(-($K$4+$K$5*D1467)))</f>
      </c>
      <c r="H1467" s="11" t="str">
        <f>=F1467*LN(G1467)+(1-F1467)*LN(1-G1467)</f>
      </c>
    </row>
    <row r="1468">
      <c r="A1468" t="n">
        <v>238078</v>
      </c>
      <c r="B1468" t="s">
        <v>5345</v>
      </c>
      <c r="C1468" t="s">
        <v>163</v>
      </c>
      <c r="D1468" t="n">
        <v>25</v>
      </c>
      <c r="E1468" t="n">
        <v>32</v>
      </c>
      <c r="F1468" t="str">
        <f>=IF(E1468&gt;=50,1,0)</f>
      </c>
      <c r="G1468" s="11" t="str">
        <f>=1/(1+EXP(-($K$4+$K$5*D1468)))</f>
      </c>
      <c r="H1468" s="11" t="str">
        <f>=F1468*LN(G1468)+(1-F1468)*LN(1-G1468)</f>
      </c>
    </row>
    <row r="1469">
      <c r="A1469" t="n">
        <v>238193</v>
      </c>
      <c r="B1469" t="s">
        <v>5349</v>
      </c>
      <c r="C1469" t="s">
        <v>163</v>
      </c>
      <c r="D1469" t="n">
        <v>49</v>
      </c>
      <c r="E1469" t="n">
        <v>51.9</v>
      </c>
      <c r="F1469" t="str">
        <f>=IF(E1469&gt;=50,1,0)</f>
      </c>
      <c r="G1469" s="11" t="str">
        <f>=1/(1+EXP(-($K$4+$K$5*D1469)))</f>
      </c>
      <c r="H1469" s="11" t="str">
        <f>=F1469*LN(G1469)+(1-F1469)*LN(1-G1469)</f>
      </c>
    </row>
    <row r="1470">
      <c r="A1470" t="n">
        <v>238324</v>
      </c>
      <c r="B1470" t="s">
        <v>5352</v>
      </c>
      <c r="C1470" t="s">
        <v>163</v>
      </c>
      <c r="D1470" t="n">
        <v>13</v>
      </c>
      <c r="E1470" t="n">
        <v>74.3</v>
      </c>
      <c r="F1470" t="str">
        <f>=IF(E1470&gt;=50,1,0)</f>
      </c>
      <c r="G1470" s="11" t="str">
        <f>=1/(1+EXP(-($K$4+$K$5*D1470)))</f>
      </c>
      <c r="H1470" s="11" t="str">
        <f>=F1470*LN(G1470)+(1-F1470)*LN(1-G1470)</f>
      </c>
    </row>
    <row r="1471">
      <c r="A1471" t="n">
        <v>238333</v>
      </c>
      <c r="B1471" t="s">
        <v>5354</v>
      </c>
      <c r="C1471" t="s">
        <v>163</v>
      </c>
      <c r="D1471" t="n">
        <v>29</v>
      </c>
      <c r="E1471" t="n">
        <v>67.2</v>
      </c>
      <c r="F1471" t="str">
        <f>=IF(E1471&gt;=50,1,0)</f>
      </c>
      <c r="G1471" s="11" t="str">
        <f>=1/(1+EXP(-($K$4+$K$5*D1471)))</f>
      </c>
      <c r="H1471" s="11" t="str">
        <f>=F1471*LN(G1471)+(1-F1471)*LN(1-G1471)</f>
      </c>
    </row>
    <row r="1472">
      <c r="A1472" t="n">
        <v>238458</v>
      </c>
      <c r="B1472" t="s">
        <v>5357</v>
      </c>
      <c r="C1472" t="s">
        <v>163</v>
      </c>
      <c r="D1472" t="n">
        <v>22</v>
      </c>
      <c r="E1472" t="n">
        <v>69.6</v>
      </c>
      <c r="F1472" t="str">
        <f>=IF(E1472&gt;=50,1,0)</f>
      </c>
      <c r="G1472" s="11" t="str">
        <f>=1/(1+EXP(-($K$4+$K$5*D1472)))</f>
      </c>
      <c r="H1472" s="11" t="str">
        <f>=F1472*LN(G1472)+(1-F1472)*LN(1-G1472)</f>
      </c>
    </row>
    <row r="1473">
      <c r="A1473" t="n">
        <v>238476</v>
      </c>
      <c r="B1473" t="s">
        <v>5359</v>
      </c>
      <c r="C1473" t="s">
        <v>163</v>
      </c>
      <c r="D1473" t="n">
        <v>26</v>
      </c>
      <c r="E1473" t="n">
        <v>60.5</v>
      </c>
      <c r="F1473" t="str">
        <f>=IF(E1473&gt;=50,1,0)</f>
      </c>
      <c r="G1473" s="11" t="str">
        <f>=1/(1+EXP(-($K$4+$K$5*D1473)))</f>
      </c>
      <c r="H1473" s="11" t="str">
        <f>=F1473*LN(G1473)+(1-F1473)*LN(1-G1473)</f>
      </c>
    </row>
    <row r="1474">
      <c r="A1474" t="n">
        <v>238616</v>
      </c>
      <c r="B1474" t="s">
        <v>5361</v>
      </c>
      <c r="C1474" t="s">
        <v>163</v>
      </c>
      <c r="D1474" t="n">
        <v>22</v>
      </c>
      <c r="E1474" t="n">
        <v>64.3</v>
      </c>
      <c r="F1474" t="str">
        <f>=IF(E1474&gt;=50,1,0)</f>
      </c>
      <c r="G1474" s="11" t="str">
        <f>=1/(1+EXP(-($K$4+$K$5*D1474)))</f>
      </c>
      <c r="H1474" s="11" t="str">
        <f>=F1474*LN(G1474)+(1-F1474)*LN(1-G1474)</f>
      </c>
    </row>
    <row r="1475">
      <c r="A1475" t="n">
        <v>238661</v>
      </c>
      <c r="B1475" t="s">
        <v>5363</v>
      </c>
      <c r="C1475" t="s">
        <v>163</v>
      </c>
      <c r="D1475" t="n">
        <v>23</v>
      </c>
      <c r="E1475" t="n">
        <v>67.4</v>
      </c>
      <c r="F1475" t="str">
        <f>=IF(E1475&gt;=50,1,0)</f>
      </c>
      <c r="G1475" s="11" t="str">
        <f>=1/(1+EXP(-($K$4+$K$5*D1475)))</f>
      </c>
      <c r="H1475" s="11" t="str">
        <f>=F1475*LN(G1475)+(1-F1475)*LN(1-G1475)</f>
      </c>
    </row>
    <row r="1476">
      <c r="A1476" t="n">
        <v>238980</v>
      </c>
      <c r="B1476" t="s">
        <v>5369</v>
      </c>
      <c r="C1476" t="s">
        <v>163</v>
      </c>
      <c r="D1476" t="n">
        <v>29</v>
      </c>
      <c r="E1476" t="n">
        <v>55.7</v>
      </c>
      <c r="F1476" t="str">
        <f>=IF(E1476&gt;=50,1,0)</f>
      </c>
      <c r="G1476" s="11" t="str">
        <f>=1/(1+EXP(-($K$4+$K$5*D1476)))</f>
      </c>
      <c r="H1476" s="11" t="str">
        <f>=F1476*LN(G1476)+(1-F1476)*LN(1-G1476)</f>
      </c>
    </row>
    <row r="1477">
      <c r="A1477" t="n">
        <v>239017</v>
      </c>
      <c r="B1477" t="s">
        <v>5371</v>
      </c>
      <c r="C1477" t="s">
        <v>163</v>
      </c>
      <c r="D1477" t="n">
        <v>21</v>
      </c>
      <c r="E1477" t="n">
        <v>76.4</v>
      </c>
      <c r="F1477" t="str">
        <f>=IF(E1477&gt;=50,1,0)</f>
      </c>
      <c r="G1477" s="11" t="str">
        <f>=1/(1+EXP(-($K$4+$K$5*D1477)))</f>
      </c>
      <c r="H1477" s="11" t="str">
        <f>=F1477*LN(G1477)+(1-F1477)*LN(1-G1477)</f>
      </c>
    </row>
    <row r="1478">
      <c r="A1478" t="n">
        <v>239071</v>
      </c>
      <c r="B1478" t="s">
        <v>5372</v>
      </c>
      <c r="C1478" t="s">
        <v>163</v>
      </c>
      <c r="D1478" t="n">
        <v>34</v>
      </c>
      <c r="E1478" t="n">
        <v>61.6</v>
      </c>
      <c r="F1478" t="str">
        <f>=IF(E1478&gt;=50,1,0)</f>
      </c>
      <c r="G1478" s="11" t="str">
        <f>=1/(1+EXP(-($K$4+$K$5*D1478)))</f>
      </c>
      <c r="H1478" s="11" t="str">
        <f>=F1478*LN(G1478)+(1-F1478)*LN(1-G1478)</f>
      </c>
    </row>
    <row r="1479">
      <c r="A1479" t="n">
        <v>239080</v>
      </c>
      <c r="B1479" t="s">
        <v>1736</v>
      </c>
      <c r="C1479" t="s">
        <v>163</v>
      </c>
      <c r="D1479" t="n">
        <v>32</v>
      </c>
      <c r="E1479" t="n">
        <v>41.2</v>
      </c>
      <c r="F1479" t="str">
        <f>=IF(E1479&gt;=50,1,0)</f>
      </c>
      <c r="G1479" s="11" t="str">
        <f>=1/(1+EXP(-($K$4+$K$5*D1479)))</f>
      </c>
      <c r="H1479" s="11" t="str">
        <f>=F1479*LN(G1479)+(1-F1479)*LN(1-G1479)</f>
      </c>
    </row>
    <row r="1480">
      <c r="A1480" t="n">
        <v>239105</v>
      </c>
      <c r="B1480" t="s">
        <v>5374</v>
      </c>
      <c r="C1480" t="s">
        <v>163</v>
      </c>
      <c r="D1480" t="n">
        <v>19</v>
      </c>
      <c r="E1480" t="n">
        <v>80.1</v>
      </c>
      <c r="F1480" t="str">
        <f>=IF(E1480&gt;=50,1,0)</f>
      </c>
      <c r="G1480" s="11" t="str">
        <f>=1/(1+EXP(-($K$4+$K$5*D1480)))</f>
      </c>
      <c r="H1480" s="11" t="str">
        <f>=F1480*LN(G1480)+(1-F1480)*LN(1-G1480)</f>
      </c>
    </row>
    <row r="1481">
      <c r="A1481" t="n">
        <v>239309</v>
      </c>
      <c r="B1481" t="s">
        <v>5379</v>
      </c>
      <c r="C1481" t="s">
        <v>163</v>
      </c>
      <c r="D1481" t="n">
        <v>36</v>
      </c>
      <c r="E1481" t="n">
        <v>63.3</v>
      </c>
      <c r="F1481" t="str">
        <f>=IF(E1481&gt;=50,1,0)</f>
      </c>
      <c r="G1481" s="11" t="str">
        <f>=1/(1+EXP(-($K$4+$K$5*D1481)))</f>
      </c>
      <c r="H1481" s="11" t="str">
        <f>=F1481*LN(G1481)+(1-F1481)*LN(1-G1481)</f>
      </c>
    </row>
    <row r="1482">
      <c r="A1482" t="n">
        <v>239318</v>
      </c>
      <c r="B1482" t="s">
        <v>5380</v>
      </c>
      <c r="C1482" t="s">
        <v>163</v>
      </c>
      <c r="D1482" t="n">
        <v>23</v>
      </c>
      <c r="E1482" t="n">
        <v>71.5</v>
      </c>
      <c r="F1482" t="str">
        <f>=IF(E1482&gt;=50,1,0)</f>
      </c>
      <c r="G1482" s="11" t="str">
        <f>=1/(1+EXP(-($K$4+$K$5*D1482)))</f>
      </c>
      <c r="H1482" s="11" t="str">
        <f>=F1482*LN(G1482)+(1-F1482)*LN(1-G1482)</f>
      </c>
    </row>
    <row r="1483">
      <c r="A1483" t="n">
        <v>239390</v>
      </c>
      <c r="B1483" t="s">
        <v>5383</v>
      </c>
      <c r="C1483" t="s">
        <v>163</v>
      </c>
      <c r="D1483" t="n">
        <v>58</v>
      </c>
      <c r="E1483" t="n">
        <v>58.9</v>
      </c>
      <c r="F1483" t="str">
        <f>=IF(E1483&gt;=50,1,0)</f>
      </c>
      <c r="G1483" s="11" t="str">
        <f>=1/(1+EXP(-($K$4+$K$5*D1483)))</f>
      </c>
      <c r="H1483" s="11" t="str">
        <f>=F1483*LN(G1483)+(1-F1483)*LN(1-G1483)</f>
      </c>
    </row>
    <row r="1484">
      <c r="A1484" t="n">
        <v>239512</v>
      </c>
      <c r="B1484" t="s">
        <v>5391</v>
      </c>
      <c r="C1484" t="s">
        <v>163</v>
      </c>
      <c r="D1484" t="n">
        <v>32</v>
      </c>
      <c r="E1484" t="n">
        <v>43.3</v>
      </c>
      <c r="F1484" t="str">
        <f>=IF(E1484&gt;=50,1,0)</f>
      </c>
      <c r="G1484" s="11" t="str">
        <f>=1/(1+EXP(-($K$4+$K$5*D1484)))</f>
      </c>
      <c r="H1484" s="11" t="str">
        <f>=F1484*LN(G1484)+(1-F1484)*LN(1-G1484)</f>
      </c>
    </row>
    <row r="1485">
      <c r="A1485" t="n">
        <v>239628</v>
      </c>
      <c r="B1485" t="s">
        <v>5392</v>
      </c>
      <c r="C1485" t="s">
        <v>163</v>
      </c>
      <c r="D1485" t="n">
        <v>33</v>
      </c>
      <c r="E1485" t="n">
        <v>59.9</v>
      </c>
      <c r="F1485" t="str">
        <f>=IF(E1485&gt;=50,1,0)</f>
      </c>
      <c r="G1485" s="11" t="str">
        <f>=1/(1+EXP(-($K$4+$K$5*D1485)))</f>
      </c>
      <c r="H1485" s="11" t="str">
        <f>=F1485*LN(G1485)+(1-F1485)*LN(1-G1485)</f>
      </c>
    </row>
    <row r="1486">
      <c r="A1486" t="n">
        <v>239716</v>
      </c>
      <c r="B1486" t="s">
        <v>5395</v>
      </c>
      <c r="C1486" t="s">
        <v>163</v>
      </c>
      <c r="D1486" t="n">
        <v>14</v>
      </c>
      <c r="E1486" t="n">
        <v>74.1</v>
      </c>
      <c r="F1486" t="str">
        <f>=IF(E1486&gt;=50,1,0)</f>
      </c>
      <c r="G1486" s="11" t="str">
        <f>=1/(1+EXP(-($K$4+$K$5*D1486)))</f>
      </c>
      <c r="H1486" s="11" t="str">
        <f>=F1486*LN(G1486)+(1-F1486)*LN(1-G1486)</f>
      </c>
    </row>
    <row r="1487">
      <c r="A1487" t="n">
        <v>240107</v>
      </c>
      <c r="B1487" t="s">
        <v>5400</v>
      </c>
      <c r="C1487" t="s">
        <v>163</v>
      </c>
      <c r="D1487" t="n">
        <v>22</v>
      </c>
      <c r="E1487" t="n">
        <v>65.2</v>
      </c>
      <c r="F1487" t="str">
        <f>=IF(E1487&gt;=50,1,0)</f>
      </c>
      <c r="G1487" s="11" t="str">
        <f>=1/(1+EXP(-($K$4+$K$5*D1487)))</f>
      </c>
      <c r="H1487" s="11" t="str">
        <f>=F1487*LN(G1487)+(1-F1487)*LN(1-G1487)</f>
      </c>
    </row>
    <row r="1488">
      <c r="A1488" t="n">
        <v>240189</v>
      </c>
      <c r="B1488" t="s">
        <v>5405</v>
      </c>
      <c r="C1488" t="s">
        <v>149</v>
      </c>
      <c r="D1488" t="n">
        <v>25</v>
      </c>
      <c r="E1488" t="n">
        <v>64.3</v>
      </c>
      <c r="F1488" t="str">
        <f>=IF(E1488&gt;=50,1,0)</f>
      </c>
      <c r="G1488" s="11" t="str">
        <f>=1/(1+EXP(-($K$4+$K$5*D1488)))</f>
      </c>
      <c r="H1488" s="11" t="str">
        <f>=F1488*LN(G1488)+(1-F1488)*LN(1-G1488)</f>
      </c>
    </row>
    <row r="1489">
      <c r="A1489" t="n">
        <v>240268</v>
      </c>
      <c r="B1489" t="s">
        <v>5410</v>
      </c>
      <c r="C1489" t="s">
        <v>149</v>
      </c>
      <c r="D1489" t="n">
        <v>19</v>
      </c>
      <c r="E1489" t="n">
        <v>67.6</v>
      </c>
      <c r="F1489" t="str">
        <f>=IF(E1489&gt;=50,1,0)</f>
      </c>
      <c r="G1489" s="11" t="str">
        <f>=1/(1+EXP(-($K$4+$K$5*D1489)))</f>
      </c>
      <c r="H1489" s="11" t="str">
        <f>=F1489*LN(G1489)+(1-F1489)*LN(1-G1489)</f>
      </c>
    </row>
    <row r="1490">
      <c r="A1490" t="n">
        <v>240277</v>
      </c>
      <c r="B1490" t="s">
        <v>5411</v>
      </c>
      <c r="C1490" t="s">
        <v>149</v>
      </c>
      <c r="D1490" t="n">
        <v>23</v>
      </c>
      <c r="E1490" t="n">
        <v>53.1</v>
      </c>
      <c r="F1490" t="str">
        <f>=IF(E1490&gt;=50,1,0)</f>
      </c>
      <c r="G1490" s="11" t="str">
        <f>=1/(1+EXP(-($K$4+$K$5*D1490)))</f>
      </c>
      <c r="H1490" s="11" t="str">
        <f>=F1490*LN(G1490)+(1-F1490)*LN(1-G1490)</f>
      </c>
    </row>
    <row r="1491">
      <c r="A1491" t="n">
        <v>240329</v>
      </c>
      <c r="B1491" t="s">
        <v>5412</v>
      </c>
      <c r="C1491" t="s">
        <v>149</v>
      </c>
      <c r="D1491" t="n">
        <v>14</v>
      </c>
      <c r="E1491" t="n">
        <v>71.2</v>
      </c>
      <c r="F1491" t="str">
        <f>=IF(E1491&gt;=50,1,0)</f>
      </c>
      <c r="G1491" s="11" t="str">
        <f>=1/(1+EXP(-($K$4+$K$5*D1491)))</f>
      </c>
      <c r="H1491" s="11" t="str">
        <f>=F1491*LN(G1491)+(1-F1491)*LN(1-G1491)</f>
      </c>
    </row>
    <row r="1492">
      <c r="A1492" t="n">
        <v>240338</v>
      </c>
      <c r="B1492" t="s">
        <v>5413</v>
      </c>
      <c r="C1492" t="s">
        <v>163</v>
      </c>
      <c r="D1492" t="n">
        <v>25</v>
      </c>
      <c r="E1492" t="n">
        <v>62.7</v>
      </c>
      <c r="F1492" t="str">
        <f>=IF(E1492&gt;=50,1,0)</f>
      </c>
      <c r="G1492" s="11" t="str">
        <f>=1/(1+EXP(-($K$4+$K$5*D1492)))</f>
      </c>
      <c r="H1492" s="11" t="str">
        <f>=F1492*LN(G1492)+(1-F1492)*LN(1-G1492)</f>
      </c>
    </row>
    <row r="1493">
      <c r="A1493" t="n">
        <v>240365</v>
      </c>
      <c r="B1493" t="s">
        <v>5414</v>
      </c>
      <c r="C1493" t="s">
        <v>149</v>
      </c>
      <c r="D1493" t="n">
        <v>16</v>
      </c>
      <c r="E1493" t="n">
        <v>57.9</v>
      </c>
      <c r="F1493" t="str">
        <f>=IF(E1493&gt;=50,1,0)</f>
      </c>
      <c r="G1493" s="11" t="str">
        <f>=1/(1+EXP(-($K$4+$K$5*D1493)))</f>
      </c>
      <c r="H1493" s="11" t="str">
        <f>=F1493*LN(G1493)+(1-F1493)*LN(1-G1493)</f>
      </c>
    </row>
    <row r="1494">
      <c r="A1494" t="n">
        <v>240374</v>
      </c>
      <c r="B1494" t="s">
        <v>5416</v>
      </c>
      <c r="C1494" t="s">
        <v>149</v>
      </c>
      <c r="D1494" t="n">
        <v>34</v>
      </c>
      <c r="E1494" t="n">
        <v>39.8</v>
      </c>
      <c r="F1494" t="str">
        <f>=IF(E1494&gt;=50,1,0)</f>
      </c>
      <c r="G1494" s="11" t="str">
        <f>=1/(1+EXP(-($K$4+$K$5*D1494)))</f>
      </c>
      <c r="H1494" s="11" t="str">
        <f>=F1494*LN(G1494)+(1-F1494)*LN(1-G1494)</f>
      </c>
    </row>
    <row r="1495">
      <c r="A1495" t="n">
        <v>240417</v>
      </c>
      <c r="B1495" t="s">
        <v>5418</v>
      </c>
      <c r="C1495" t="s">
        <v>149</v>
      </c>
      <c r="D1495" t="n">
        <v>23</v>
      </c>
      <c r="E1495" t="n">
        <v>52.5</v>
      </c>
      <c r="F1495" t="str">
        <f>=IF(E1495&gt;=50,1,0)</f>
      </c>
      <c r="G1495" s="11" t="str">
        <f>=1/(1+EXP(-($K$4+$K$5*D1495)))</f>
      </c>
      <c r="H1495" s="11" t="str">
        <f>=F1495*LN(G1495)+(1-F1495)*LN(1-G1495)</f>
      </c>
    </row>
    <row r="1496">
      <c r="A1496" t="n">
        <v>240426</v>
      </c>
      <c r="B1496" t="s">
        <v>5420</v>
      </c>
      <c r="C1496" t="s">
        <v>149</v>
      </c>
      <c r="D1496" t="n">
        <v>30</v>
      </c>
      <c r="E1496" t="n">
        <v>44.1</v>
      </c>
      <c r="F1496" t="str">
        <f>=IF(E1496&gt;=50,1,0)</f>
      </c>
      <c r="G1496" s="11" t="str">
        <f>=1/(1+EXP(-($K$4+$K$5*D1496)))</f>
      </c>
      <c r="H1496" s="11" t="str">
        <f>=F1496*LN(G1496)+(1-F1496)*LN(1-G1496)</f>
      </c>
    </row>
    <row r="1497">
      <c r="A1497" t="n">
        <v>240444</v>
      </c>
      <c r="B1497" t="s">
        <v>5422</v>
      </c>
      <c r="C1497" t="s">
        <v>149</v>
      </c>
      <c r="D1497" t="n">
        <v>15</v>
      </c>
      <c r="E1497" t="n">
        <v>89.3</v>
      </c>
      <c r="F1497" t="str">
        <f>=IF(E1497&gt;=50,1,0)</f>
      </c>
      <c r="G1497" s="11" t="str">
        <f>=1/(1+EXP(-($K$4+$K$5*D1497)))</f>
      </c>
      <c r="H1497" s="11" t="str">
        <f>=F1497*LN(G1497)+(1-F1497)*LN(1-G1497)</f>
      </c>
    </row>
    <row r="1498">
      <c r="A1498" t="n">
        <v>240453</v>
      </c>
      <c r="B1498" t="s">
        <v>5423</v>
      </c>
      <c r="C1498" t="s">
        <v>149</v>
      </c>
      <c r="D1498" t="n">
        <v>30</v>
      </c>
      <c r="E1498" t="n">
        <v>51.2</v>
      </c>
      <c r="F1498" t="str">
        <f>=IF(E1498&gt;=50,1,0)</f>
      </c>
      <c r="G1498" s="11" t="str">
        <f>=1/(1+EXP(-($K$4+$K$5*D1498)))</f>
      </c>
      <c r="H1498" s="11" t="str">
        <f>=F1498*LN(G1498)+(1-F1498)*LN(1-G1498)</f>
      </c>
    </row>
    <row r="1499">
      <c r="A1499" t="n">
        <v>240462</v>
      </c>
      <c r="B1499" t="s">
        <v>5424</v>
      </c>
      <c r="C1499" t="s">
        <v>149</v>
      </c>
      <c r="D1499" t="n">
        <v>21</v>
      </c>
      <c r="E1499" t="n">
        <v>61.5</v>
      </c>
      <c r="F1499" t="str">
        <f>=IF(E1499&gt;=50,1,0)</f>
      </c>
      <c r="G1499" s="11" t="str">
        <f>=1/(1+EXP(-($K$4+$K$5*D1499)))</f>
      </c>
      <c r="H1499" s="11" t="str">
        <f>=F1499*LN(G1499)+(1-F1499)*LN(1-G1499)</f>
      </c>
    </row>
    <row r="1500">
      <c r="A1500" t="n">
        <v>240471</v>
      </c>
      <c r="B1500" t="s">
        <v>5426</v>
      </c>
      <c r="C1500" t="s">
        <v>149</v>
      </c>
      <c r="D1500" t="n">
        <v>20</v>
      </c>
      <c r="E1500" t="n">
        <v>60.9</v>
      </c>
      <c r="F1500" t="str">
        <f>=IF(E1500&gt;=50,1,0)</f>
      </c>
      <c r="G1500" s="11" t="str">
        <f>=1/(1+EXP(-($K$4+$K$5*D1500)))</f>
      </c>
      <c r="H1500" s="11" t="str">
        <f>=F1500*LN(G1500)+(1-F1500)*LN(1-G1500)</f>
      </c>
    </row>
    <row r="1501">
      <c r="A1501" t="n">
        <v>240480</v>
      </c>
      <c r="B1501" t="s">
        <v>5428</v>
      </c>
      <c r="C1501" t="s">
        <v>149</v>
      </c>
      <c r="D1501" t="n">
        <v>28</v>
      </c>
      <c r="E1501" t="n">
        <v>56</v>
      </c>
      <c r="F1501" t="str">
        <f>=IF(E1501&gt;=50,1,0)</f>
      </c>
      <c r="G1501" s="11" t="str">
        <f>=1/(1+EXP(-($K$4+$K$5*D1501)))</f>
      </c>
      <c r="H1501" s="11" t="str">
        <f>=F1501*LN(G1501)+(1-F1501)*LN(1-G1501)</f>
      </c>
    </row>
    <row r="1502">
      <c r="A1502" t="n">
        <v>240727</v>
      </c>
      <c r="B1502" t="s">
        <v>5448</v>
      </c>
      <c r="C1502" t="s">
        <v>149</v>
      </c>
      <c r="D1502" t="n">
        <v>22</v>
      </c>
      <c r="E1502" t="n">
        <v>59.8</v>
      </c>
      <c r="F1502" t="str">
        <f>=IF(E1502&gt;=50,1,0)</f>
      </c>
      <c r="G1502" s="11" t="str">
        <f>=1/(1+EXP(-($K$4+$K$5*D1502)))</f>
      </c>
      <c r="H1502" s="11" t="str">
        <f>=F1502*LN(G1502)+(1-F1502)*LN(1-G1502)</f>
      </c>
    </row>
    <row r="1503">
      <c r="A1503" t="n">
        <v>240754</v>
      </c>
      <c r="B1503" t="s">
        <v>5456</v>
      </c>
      <c r="C1503" t="s">
        <v>149</v>
      </c>
      <c r="D1503" t="n">
        <v>31</v>
      </c>
      <c r="E1503" t="n">
        <v>40.9</v>
      </c>
      <c r="F1503" t="str">
        <f>=IF(E1503&gt;=50,1,0)</f>
      </c>
      <c r="G1503" s="11" t="str">
        <f>=1/(1+EXP(-($K$4+$K$5*D1503)))</f>
      </c>
      <c r="H1503" s="11" t="str">
        <f>=F1503*LN(G1503)+(1-F1503)*LN(1-G1503)</f>
      </c>
    </row>
    <row r="1504">
      <c r="A1504" t="n">
        <v>240790</v>
      </c>
      <c r="B1504" t="s">
        <v>5457</v>
      </c>
      <c r="C1504" t="s">
        <v>149</v>
      </c>
      <c r="D1504" t="n">
        <v>74</v>
      </c>
      <c r="E1504" t="n">
        <v>22.2</v>
      </c>
      <c r="F1504" t="str">
        <f>=IF(E1504&gt;=50,1,0)</f>
      </c>
      <c r="G1504" s="11" t="str">
        <f>=1/(1+EXP(-($K$4+$K$5*D1504)))</f>
      </c>
      <c r="H1504" s="11" t="str">
        <f>=F1504*LN(G1504)+(1-F1504)*LN(1-G1504)</f>
      </c>
    </row>
    <row r="1505">
      <c r="A1505" t="n">
        <v>241191</v>
      </c>
      <c r="B1505" t="s">
        <v>5469</v>
      </c>
      <c r="C1505" t="s">
        <v>163</v>
      </c>
      <c r="D1505" t="n">
        <v>80</v>
      </c>
      <c r="E1505" t="n">
        <v>48.3</v>
      </c>
      <c r="F1505" t="str">
        <f>=IF(E1505&gt;=50,1,0)</f>
      </c>
      <c r="G1505" s="11" t="str">
        <f>=1/(1+EXP(-($K$4+$K$5*D1505)))</f>
      </c>
      <c r="H1505" s="11" t="str">
        <f>=F1505*LN(G1505)+(1-F1505)*LN(1-G1505)</f>
      </c>
    </row>
    <row r="1506">
      <c r="A1506" t="n">
        <v>241216</v>
      </c>
      <c r="B1506" t="s">
        <v>5471</v>
      </c>
      <c r="C1506" t="s">
        <v>163</v>
      </c>
      <c r="D1506" t="n">
        <v>84</v>
      </c>
      <c r="E1506" t="n">
        <v>36.5</v>
      </c>
      <c r="F1506" t="str">
        <f>=IF(E1506&gt;=50,1,0)</f>
      </c>
      <c r="G1506" s="11" t="str">
        <f>=1/(1+EXP(-($K$4+$K$5*D1506)))</f>
      </c>
      <c r="H1506" s="11" t="str">
        <f>=F1506*LN(G1506)+(1-F1506)*LN(1-G1506)</f>
      </c>
    </row>
    <row r="1507">
      <c r="A1507" t="n">
        <v>241225</v>
      </c>
      <c r="B1507" t="s">
        <v>5473</v>
      </c>
      <c r="C1507" t="s">
        <v>163</v>
      </c>
      <c r="D1507" t="n">
        <v>83</v>
      </c>
      <c r="E1507" t="n">
        <v>36</v>
      </c>
      <c r="F1507" t="str">
        <f>=IF(E1507&gt;=50,1,0)</f>
      </c>
      <c r="G1507" s="11" t="str">
        <f>=1/(1+EXP(-($K$4+$K$5*D1507)))</f>
      </c>
      <c r="H1507" s="11" t="str">
        <f>=F1507*LN(G1507)+(1-F1507)*LN(1-G1507)</f>
      </c>
    </row>
    <row r="1508">
      <c r="A1508" t="n">
        <v>241304</v>
      </c>
      <c r="B1508" t="s">
        <v>5475</v>
      </c>
      <c r="C1508" t="s">
        <v>189</v>
      </c>
      <c r="D1508" t="n">
        <v>81</v>
      </c>
      <c r="E1508" t="n">
        <v>57.9</v>
      </c>
      <c r="F1508" t="str">
        <f>=IF(E1508&gt;=50,1,0)</f>
      </c>
      <c r="G1508" s="11" t="str">
        <f>=1/(1+EXP(-($K$4+$K$5*D1508)))</f>
      </c>
      <c r="H1508" s="11" t="str">
        <f>=F1508*LN(G1508)+(1-F1508)*LN(1-G1508)</f>
      </c>
    </row>
    <row r="1509">
      <c r="A1509" t="n">
        <v>241331</v>
      </c>
      <c r="B1509" t="s">
        <v>5477</v>
      </c>
      <c r="C1509" t="s">
        <v>163</v>
      </c>
      <c r="D1509" t="n">
        <v>69</v>
      </c>
      <c r="E1509" t="n">
        <v>69</v>
      </c>
      <c r="F1509" t="str">
        <f>=IF(E1509&gt;=50,1,0)</f>
      </c>
      <c r="G1509" s="11" t="str">
        <f>=1/(1+EXP(-($K$4+$K$5*D1509)))</f>
      </c>
      <c r="H1509" s="11" t="str">
        <f>=F1509*LN(G1509)+(1-F1509)*LN(1-G1509)</f>
      </c>
    </row>
    <row r="1510">
      <c r="A1510" t="n">
        <v>241377</v>
      </c>
      <c r="B1510" t="s">
        <v>5478</v>
      </c>
      <c r="C1510" t="s">
        <v>163</v>
      </c>
      <c r="D1510" t="n">
        <v>75</v>
      </c>
      <c r="E1510" t="n">
        <v>30.8</v>
      </c>
      <c r="F1510" t="str">
        <f>=IF(E1510&gt;=50,1,0)</f>
      </c>
      <c r="G1510" s="11" t="str">
        <f>=1/(1+EXP(-($K$4+$K$5*D1510)))</f>
      </c>
      <c r="H1510" s="11" t="str">
        <f>=F1510*LN(G1510)+(1-F1510)*LN(1-G1510)</f>
      </c>
    </row>
    <row r="1511">
      <c r="A1511" t="n">
        <v>241395</v>
      </c>
      <c r="B1511" t="s">
        <v>5481</v>
      </c>
      <c r="C1511" t="s">
        <v>163</v>
      </c>
      <c r="D1511" t="n">
        <v>76</v>
      </c>
      <c r="E1511" t="n">
        <v>37.9</v>
      </c>
      <c r="F1511" t="str">
        <f>=IF(E1511&gt;=50,1,0)</f>
      </c>
      <c r="G1511" s="11" t="str">
        <f>=1/(1+EXP(-($K$4+$K$5*D1511)))</f>
      </c>
      <c r="H1511" s="11" t="str">
        <f>=F1511*LN(G1511)+(1-F1511)*LN(1-G1511)</f>
      </c>
    </row>
    <row r="1512">
      <c r="A1512" t="n">
        <v>241410</v>
      </c>
      <c r="B1512" t="s">
        <v>5482</v>
      </c>
      <c r="C1512" t="s">
        <v>163</v>
      </c>
      <c r="D1512" t="n">
        <v>81</v>
      </c>
      <c r="E1512" t="n">
        <v>48.2</v>
      </c>
      <c r="F1512" t="str">
        <f>=IF(E1512&gt;=50,1,0)</f>
      </c>
      <c r="G1512" s="11" t="str">
        <f>=1/(1+EXP(-($K$4+$K$5*D1512)))</f>
      </c>
      <c r="H1512" s="11" t="str">
        <f>=F1512*LN(G1512)+(1-F1512)*LN(1-G1512)</f>
      </c>
    </row>
    <row r="1513">
      <c r="A1513" t="n">
        <v>241614</v>
      </c>
      <c r="B1513" t="s">
        <v>5485</v>
      </c>
      <c r="C1513" t="s">
        <v>163</v>
      </c>
      <c r="D1513" t="n">
        <v>58</v>
      </c>
      <c r="E1513" t="n">
        <v>18.4</v>
      </c>
      <c r="F1513" t="str">
        <f>=IF(E1513&gt;=50,1,0)</f>
      </c>
      <c r="G1513" s="11" t="str">
        <f>=1/(1+EXP(-($K$4+$K$5*D1513)))</f>
      </c>
      <c r="H1513" s="11" t="str">
        <f>=F1513*LN(G1513)+(1-F1513)*LN(1-G1513)</f>
      </c>
    </row>
    <row r="1514">
      <c r="A1514" t="n">
        <v>241720</v>
      </c>
      <c r="B1514" t="s">
        <v>5487</v>
      </c>
      <c r="C1514" t="s">
        <v>149</v>
      </c>
      <c r="D1514" t="n">
        <v>78</v>
      </c>
      <c r="E1514" t="n">
        <v>14.1</v>
      </c>
      <c r="F1514" t="str">
        <f>=IF(E1514&gt;=50,1,0)</f>
      </c>
      <c r="G1514" s="11" t="str">
        <f>=1/(1+EXP(-($K$4+$K$5*D1514)))</f>
      </c>
      <c r="H1514" s="11" t="str">
        <f>=F1514*LN(G1514)+(1-F1514)*LN(1-G1514)</f>
      </c>
    </row>
    <row r="1515">
      <c r="A1515" t="n">
        <v>241739</v>
      </c>
      <c r="B1515" t="s">
        <v>5488</v>
      </c>
      <c r="C1515" t="s">
        <v>163</v>
      </c>
      <c r="D1515" t="n">
        <v>69</v>
      </c>
      <c r="E1515" t="n">
        <v>29.7</v>
      </c>
      <c r="F1515" t="str">
        <f>=IF(E1515&gt;=50,1,0)</f>
      </c>
      <c r="G1515" s="11" t="str">
        <f>=1/(1+EXP(-($K$4+$K$5*D1515)))</f>
      </c>
      <c r="H1515" s="11" t="str">
        <f>=F1515*LN(G1515)+(1-F1515)*LN(1-G1515)</f>
      </c>
    </row>
    <row r="1516">
      <c r="A1516" t="n">
        <v>241951</v>
      </c>
      <c r="B1516" t="s">
        <v>5494</v>
      </c>
      <c r="C1516" t="s">
        <v>149</v>
      </c>
      <c r="D1516" t="n">
        <v>77</v>
      </c>
      <c r="E1516" t="n">
        <v>44.9</v>
      </c>
      <c r="F1516" t="str">
        <f>=IF(E1516&gt;=50,1,0)</f>
      </c>
      <c r="G1516" s="11" t="str">
        <f>=1/(1+EXP(-($K$4+$K$5*D1516)))</f>
      </c>
      <c r="H1516" s="11" t="str">
        <f>=F1516*LN(G1516)+(1-F1516)*LN(1-G1516)</f>
      </c>
    </row>
    <row r="1517">
      <c r="A1517" t="n">
        <v>242617</v>
      </c>
      <c r="B1517" t="s">
        <v>5504</v>
      </c>
      <c r="C1517" t="s">
        <v>163</v>
      </c>
      <c r="D1517" t="n">
        <v>82</v>
      </c>
      <c r="E1517" t="n">
        <v>37.8</v>
      </c>
      <c r="F1517" t="str">
        <f>=IF(E1517&gt;=50,1,0)</f>
      </c>
      <c r="G1517" s="11" t="str">
        <f>=1/(1+EXP(-($K$4+$K$5*D1517)))</f>
      </c>
      <c r="H1517" s="11" t="str">
        <f>=F1517*LN(G1517)+(1-F1517)*LN(1-G1517)</f>
      </c>
    </row>
    <row r="1518">
      <c r="A1518" t="n">
        <v>242626</v>
      </c>
      <c r="B1518" t="s">
        <v>5506</v>
      </c>
      <c r="C1518" t="s">
        <v>163</v>
      </c>
      <c r="D1518" t="n">
        <v>84</v>
      </c>
      <c r="E1518" t="n">
        <v>27.8</v>
      </c>
      <c r="F1518" t="str">
        <f>=IF(E1518&gt;=50,1,0)</f>
      </c>
      <c r="G1518" s="11" t="str">
        <f>=1/(1+EXP(-($K$4+$K$5*D1518)))</f>
      </c>
      <c r="H1518" s="11" t="str">
        <f>=F1518*LN(G1518)+(1-F1518)*LN(1-G1518)</f>
      </c>
    </row>
    <row r="1519">
      <c r="A1519" t="n">
        <v>242635</v>
      </c>
      <c r="B1519" t="s">
        <v>5508</v>
      </c>
      <c r="C1519" t="s">
        <v>163</v>
      </c>
      <c r="D1519" t="n">
        <v>81</v>
      </c>
      <c r="E1519" t="n">
        <v>30.9</v>
      </c>
      <c r="F1519" t="str">
        <f>=IF(E1519&gt;=50,1,0)</f>
      </c>
      <c r="G1519" s="11" t="str">
        <f>=1/(1+EXP(-($K$4+$K$5*D1519)))</f>
      </c>
      <c r="H1519" s="11" t="str">
        <f>=F1519*LN(G1519)+(1-F1519)*LN(1-G1519)</f>
      </c>
    </row>
    <row r="1520">
      <c r="A1520" t="n">
        <v>242644</v>
      </c>
      <c r="B1520" t="s">
        <v>5509</v>
      </c>
      <c r="C1520" t="s">
        <v>163</v>
      </c>
      <c r="D1520" t="n">
        <v>89</v>
      </c>
      <c r="E1520" t="n">
        <v>32.9</v>
      </c>
      <c r="F1520" t="str">
        <f>=IF(E1520&gt;=50,1,0)</f>
      </c>
      <c r="G1520" s="11" t="str">
        <f>=1/(1+EXP(-($K$4+$K$5*D1520)))</f>
      </c>
      <c r="H1520" s="11" t="str">
        <f>=F1520*LN(G1520)+(1-F1520)*LN(1-G1520)</f>
      </c>
    </row>
    <row r="1521">
      <c r="A1521" t="n">
        <v>242653</v>
      </c>
      <c r="B1521" t="s">
        <v>5511</v>
      </c>
      <c r="C1521" t="s">
        <v>163</v>
      </c>
      <c r="D1521" t="n">
        <v>66</v>
      </c>
      <c r="E1521" t="n">
        <v>29.4</v>
      </c>
      <c r="F1521" t="str">
        <f>=IF(E1521&gt;=50,1,0)</f>
      </c>
      <c r="G1521" s="11" t="str">
        <f>=1/(1+EXP(-($K$4+$K$5*D1521)))</f>
      </c>
      <c r="H1521" s="11" t="str">
        <f>=F1521*LN(G1521)+(1-F1521)*LN(1-G1521)</f>
      </c>
    </row>
    <row r="1522">
      <c r="A1522" t="n">
        <v>242662</v>
      </c>
      <c r="B1522" t="s">
        <v>5512</v>
      </c>
      <c r="C1522" t="s">
        <v>163</v>
      </c>
      <c r="D1522" t="n">
        <v>82</v>
      </c>
      <c r="E1522" t="n">
        <v>34.3</v>
      </c>
      <c r="F1522" t="str">
        <f>=IF(E1522&gt;=50,1,0)</f>
      </c>
      <c r="G1522" s="11" t="str">
        <f>=1/(1+EXP(-($K$4+$K$5*D1522)))</f>
      </c>
      <c r="H1522" s="11" t="str">
        <f>=F1522*LN(G1522)+(1-F1522)*LN(1-G1522)</f>
      </c>
    </row>
    <row r="1523">
      <c r="A1523" t="n">
        <v>242680</v>
      </c>
      <c r="B1523" t="s">
        <v>5514</v>
      </c>
      <c r="C1523" t="s">
        <v>163</v>
      </c>
      <c r="D1523" t="n">
        <v>83</v>
      </c>
      <c r="E1523" t="n">
        <v>30.7</v>
      </c>
      <c r="F1523" t="str">
        <f>=IF(E1523&gt;=50,1,0)</f>
      </c>
      <c r="G1523" s="11" t="str">
        <f>=1/(1+EXP(-($K$4+$K$5*D1523)))</f>
      </c>
      <c r="H1523" s="11" t="str">
        <f>=F1523*LN(G1523)+(1-F1523)*LN(1-G1523)</f>
      </c>
    </row>
    <row r="1524">
      <c r="A1524" t="n">
        <v>242699</v>
      </c>
      <c r="B1524" t="s">
        <v>5516</v>
      </c>
      <c r="C1524" t="s">
        <v>163</v>
      </c>
      <c r="D1524" t="n">
        <v>75</v>
      </c>
      <c r="E1524" t="n">
        <v>35.6</v>
      </c>
      <c r="F1524" t="str">
        <f>=IF(E1524&gt;=50,1,0)</f>
      </c>
      <c r="G1524" s="11" t="str">
        <f>=1/(1+EXP(-($K$4+$K$5*D1524)))</f>
      </c>
      <c r="H1524" s="11" t="str">
        <f>=F1524*LN(G1524)+(1-F1524)*LN(1-G1524)</f>
      </c>
    </row>
    <row r="1525">
      <c r="A1525" t="n">
        <v>242705</v>
      </c>
      <c r="B1525" t="s">
        <v>5517</v>
      </c>
      <c r="C1525" t="s">
        <v>163</v>
      </c>
      <c r="D1525" t="n">
        <v>81</v>
      </c>
      <c r="E1525" t="n">
        <v>29.7</v>
      </c>
      <c r="F1525" t="str">
        <f>=IF(E1525&gt;=50,1,0)</f>
      </c>
      <c r="G1525" s="11" t="str">
        <f>=1/(1+EXP(-($K$4+$K$5*D1525)))</f>
      </c>
      <c r="H1525" s="11" t="str">
        <f>=F1525*LN(G1525)+(1-F1525)*LN(1-G1525)</f>
      </c>
    </row>
    <row r="1526">
      <c r="A1526" t="n">
        <v>242972</v>
      </c>
      <c r="B1526" t="s">
        <v>5522</v>
      </c>
      <c r="C1526" t="s">
        <v>189</v>
      </c>
      <c r="D1526" t="n">
        <v>71</v>
      </c>
      <c r="E1526" t="n">
        <v>29.9</v>
      </c>
      <c r="F1526" t="str">
        <f>=IF(E1526&gt;=50,1,0)</f>
      </c>
      <c r="G1526" s="11" t="str">
        <f>=1/(1+EXP(-($K$4+$K$5*D1526)))</f>
      </c>
      <c r="H1526" s="11" t="str">
        <f>=F1526*LN(G1526)+(1-F1526)*LN(1-G1526)</f>
      </c>
    </row>
    <row r="1527">
      <c r="A1527" t="n">
        <v>243106</v>
      </c>
      <c r="B1527" t="s">
        <v>5524</v>
      </c>
      <c r="C1527" t="s">
        <v>149</v>
      </c>
      <c r="D1527" t="n">
        <v>82</v>
      </c>
      <c r="E1527" t="n">
        <v>43.2</v>
      </c>
      <c r="F1527" t="str">
        <f>=IF(E1527&gt;=50,1,0)</f>
      </c>
      <c r="G1527" s="11" t="str">
        <f>=1/(1+EXP(-($K$4+$K$5*D1527)))</f>
      </c>
      <c r="H1527" s="11" t="str">
        <f>=F1527*LN(G1527)+(1-F1527)*LN(1-G1527)</f>
      </c>
    </row>
    <row r="1528">
      <c r="A1528" t="n">
        <v>243115</v>
      </c>
      <c r="B1528" t="s">
        <v>5525</v>
      </c>
      <c r="C1528" t="s">
        <v>149</v>
      </c>
      <c r="D1528" t="n">
        <v>86</v>
      </c>
      <c r="E1528" t="n">
        <v>50.2</v>
      </c>
      <c r="F1528" t="str">
        <f>=IF(E1528&gt;=50,1,0)</f>
      </c>
      <c r="G1528" s="11" t="str">
        <f>=1/(1+EXP(-($K$4+$K$5*D1528)))</f>
      </c>
      <c r="H1528" s="11" t="str">
        <f>=F1528*LN(G1528)+(1-F1528)*LN(1-G1528)</f>
      </c>
    </row>
    <row r="1529">
      <c r="A1529" t="n">
        <v>243133</v>
      </c>
      <c r="B1529" t="s">
        <v>5526</v>
      </c>
      <c r="C1529" t="s">
        <v>149</v>
      </c>
      <c r="D1529" t="n">
        <v>78</v>
      </c>
      <c r="E1529" t="n">
        <v>27.6</v>
      </c>
      <c r="F1529" t="str">
        <f>=IF(E1529&gt;=50,1,0)</f>
      </c>
      <c r="G1529" s="11" t="str">
        <f>=1/(1+EXP(-($K$4+$K$5*D1529)))</f>
      </c>
      <c r="H1529" s="11" t="str">
        <f>=F1529*LN(G1529)+(1-F1529)*LN(1-G1529)</f>
      </c>
    </row>
    <row r="1530">
      <c r="A1530" t="n">
        <v>243142</v>
      </c>
      <c r="B1530" t="s">
        <v>5527</v>
      </c>
      <c r="C1530" t="s">
        <v>149</v>
      </c>
      <c r="D1530" t="n">
        <v>74</v>
      </c>
      <c r="E1530" t="n">
        <v>47.9</v>
      </c>
      <c r="F1530" t="str">
        <f>=IF(E1530&gt;=50,1,0)</f>
      </c>
      <c r="G1530" s="11" t="str">
        <f>=1/(1+EXP(-($K$4+$K$5*D1530)))</f>
      </c>
      <c r="H1530" s="11" t="str">
        <f>=F1530*LN(G1530)+(1-F1530)*LN(1-G1530)</f>
      </c>
    </row>
    <row r="1531">
      <c r="A1531" t="n">
        <v>243151</v>
      </c>
      <c r="B1531" t="s">
        <v>5528</v>
      </c>
      <c r="C1531" t="s">
        <v>149</v>
      </c>
      <c r="D1531" t="n">
        <v>76</v>
      </c>
      <c r="E1531" t="n">
        <v>48.6</v>
      </c>
      <c r="F1531" t="str">
        <f>=IF(E1531&gt;=50,1,0)</f>
      </c>
      <c r="G1531" s="11" t="str">
        <f>=1/(1+EXP(-($K$4+$K$5*D1531)))</f>
      </c>
      <c r="H1531" s="11" t="str">
        <f>=F1531*LN(G1531)+(1-F1531)*LN(1-G1531)</f>
      </c>
    </row>
    <row r="1532">
      <c r="A1532" t="n">
        <v>243179</v>
      </c>
      <c r="B1532" t="s">
        <v>5530</v>
      </c>
      <c r="C1532" t="s">
        <v>149</v>
      </c>
      <c r="D1532" t="n">
        <v>79</v>
      </c>
      <c r="E1532" t="n">
        <v>51.7</v>
      </c>
      <c r="F1532" t="str">
        <f>=IF(E1532&gt;=50,1,0)</f>
      </c>
      <c r="G1532" s="11" t="str">
        <f>=1/(1+EXP(-($K$4+$K$5*D1532)))</f>
      </c>
      <c r="H1532" s="11" t="str">
        <f>=F1532*LN(G1532)+(1-F1532)*LN(1-G1532)</f>
      </c>
    </row>
    <row r="1533">
      <c r="A1533" t="n">
        <v>243188</v>
      </c>
      <c r="B1533" t="s">
        <v>5531</v>
      </c>
      <c r="C1533" t="s">
        <v>149</v>
      </c>
      <c r="D1533" t="n">
        <v>82</v>
      </c>
      <c r="E1533" t="n">
        <v>15.2</v>
      </c>
      <c r="F1533" t="str">
        <f>=IF(E1533&gt;=50,1,0)</f>
      </c>
      <c r="G1533" s="11" t="str">
        <f>=1/(1+EXP(-($K$4+$K$5*D1533)))</f>
      </c>
      <c r="H1533" s="11" t="str">
        <f>=F1533*LN(G1533)+(1-F1533)*LN(1-G1533)</f>
      </c>
    </row>
    <row r="1534">
      <c r="A1534" t="n">
        <v>243197</v>
      </c>
      <c r="B1534" t="s">
        <v>5533</v>
      </c>
      <c r="C1534" t="s">
        <v>149</v>
      </c>
      <c r="D1534" t="n">
        <v>65</v>
      </c>
      <c r="E1534" t="n">
        <v>47</v>
      </c>
      <c r="F1534" t="str">
        <f>=IF(E1534&gt;=50,1,0)</f>
      </c>
      <c r="G1534" s="11" t="str">
        <f>=1/(1+EXP(-($K$4+$K$5*D1534)))</f>
      </c>
      <c r="H1534" s="11" t="str">
        <f>=F1534*LN(G1534)+(1-F1534)*LN(1-G1534)</f>
      </c>
    </row>
    <row r="1535">
      <c r="A1535" t="n">
        <v>243212</v>
      </c>
      <c r="B1535" t="s">
        <v>5535</v>
      </c>
      <c r="C1535" t="s">
        <v>149</v>
      </c>
      <c r="D1535" t="n">
        <v>81</v>
      </c>
      <c r="E1535" t="n">
        <v>51.9</v>
      </c>
      <c r="F1535" t="str">
        <f>=IF(E1535&gt;=50,1,0)</f>
      </c>
      <c r="G1535" s="11" t="str">
        <f>=1/(1+EXP(-($K$4+$K$5*D1535)))</f>
      </c>
      <c r="H1535" s="11" t="str">
        <f>=F1535*LN(G1535)+(1-F1535)*LN(1-G1535)</f>
      </c>
    </row>
    <row r="1536">
      <c r="A1536" t="n">
        <v>243221</v>
      </c>
      <c r="B1536" t="s">
        <v>5536</v>
      </c>
      <c r="C1536" t="s">
        <v>149</v>
      </c>
      <c r="D1536" t="n">
        <v>65</v>
      </c>
      <c r="E1536" t="n">
        <v>52.5</v>
      </c>
      <c r="F1536" t="str">
        <f>=IF(E1536&gt;=50,1,0)</f>
      </c>
      <c r="G1536" s="11" t="str">
        <f>=1/(1+EXP(-($K$4+$K$5*D1536)))</f>
      </c>
      <c r="H1536" s="11" t="str">
        <f>=F1536*LN(G1536)+(1-F1536)*LN(1-G1536)</f>
      </c>
    </row>
    <row r="1537">
      <c r="A1537" t="n">
        <v>243346</v>
      </c>
      <c r="B1537" t="s">
        <v>5537</v>
      </c>
      <c r="C1537" t="s">
        <v>163</v>
      </c>
      <c r="D1537" t="n">
        <v>70</v>
      </c>
      <c r="E1537" t="n">
        <v>29.5</v>
      </c>
      <c r="F1537" t="str">
        <f>=IF(E1537&gt;=50,1,0)</f>
      </c>
      <c r="G1537" s="11" t="str">
        <f>=1/(1+EXP(-($K$4+$K$5*D1537)))</f>
      </c>
      <c r="H1537" s="11" t="str">
        <f>=F1537*LN(G1537)+(1-F1537)*LN(1-G1537)</f>
      </c>
    </row>
    <row r="1538">
      <c r="A1538" t="n">
        <v>243443</v>
      </c>
      <c r="B1538" t="s">
        <v>5538</v>
      </c>
      <c r="C1538" t="s">
        <v>163</v>
      </c>
      <c r="D1538" t="n">
        <v>71</v>
      </c>
      <c r="E1538" t="n">
        <v>43.7</v>
      </c>
      <c r="F1538" t="str">
        <f>=IF(E1538&gt;=50,1,0)</f>
      </c>
      <c r="G1538" s="11" t="str">
        <f>=1/(1+EXP(-($K$4+$K$5*D1538)))</f>
      </c>
      <c r="H1538" s="11" t="str">
        <f>=F1538*LN(G1538)+(1-F1538)*LN(1-G1538)</f>
      </c>
    </row>
    <row r="1539">
      <c r="A1539" t="n">
        <v>243577</v>
      </c>
      <c r="B1539" t="s">
        <v>5542</v>
      </c>
      <c r="C1539" t="s">
        <v>163</v>
      </c>
      <c r="D1539" t="n">
        <v>62</v>
      </c>
      <c r="E1539" t="n">
        <v>23.6</v>
      </c>
      <c r="F1539" t="str">
        <f>=IF(E1539&gt;=50,1,0)</f>
      </c>
      <c r="G1539" s="11" t="str">
        <f>=1/(1+EXP(-($K$4+$K$5*D1539)))</f>
      </c>
      <c r="H1539" s="11" t="str">
        <f>=F1539*LN(G1539)+(1-F1539)*LN(1-G1539)</f>
      </c>
    </row>
    <row r="1540">
      <c r="A1540" t="n">
        <v>243586</v>
      </c>
      <c r="B1540" t="s">
        <v>5544</v>
      </c>
      <c r="C1540" t="s">
        <v>163</v>
      </c>
      <c r="D1540" t="n">
        <v>83</v>
      </c>
      <c r="E1540" t="n">
        <v>40.4</v>
      </c>
      <c r="F1540" t="str">
        <f>=IF(E1540&gt;=50,1,0)</f>
      </c>
      <c r="G1540" s="11" t="str">
        <f>=1/(1+EXP(-($K$4+$K$5*D1540)))</f>
      </c>
      <c r="H1540" s="11" t="str">
        <f>=F1540*LN(G1540)+(1-F1540)*LN(1-G1540)</f>
      </c>
    </row>
    <row r="1541">
      <c r="A1541" t="n">
        <v>243601</v>
      </c>
      <c r="B1541" t="s">
        <v>5545</v>
      </c>
      <c r="C1541" t="s">
        <v>163</v>
      </c>
      <c r="D1541" t="n">
        <v>83</v>
      </c>
      <c r="E1541" t="n">
        <v>28.7</v>
      </c>
      <c r="F1541" t="str">
        <f>=IF(E1541&gt;=50,1,0)</f>
      </c>
      <c r="G1541" s="11" t="str">
        <f>=1/(1+EXP(-($K$4+$K$5*D1541)))</f>
      </c>
      <c r="H1541" s="11" t="str">
        <f>=F1541*LN(G1541)+(1-F1541)*LN(1-G1541)</f>
      </c>
    </row>
    <row r="1542">
      <c r="A1542" t="n">
        <v>243665</v>
      </c>
      <c r="B1542" t="s">
        <v>5553</v>
      </c>
      <c r="C1542" t="s">
        <v>149</v>
      </c>
      <c r="D1542" t="n">
        <v>46</v>
      </c>
      <c r="E1542" t="n">
        <v>28.2</v>
      </c>
      <c r="F1542" t="str">
        <f>=IF(E1542&gt;=50,1,0)</f>
      </c>
      <c r="G1542" s="11" t="str">
        <f>=1/(1+EXP(-($K$4+$K$5*D1542)))</f>
      </c>
      <c r="H1542" s="11" t="str">
        <f>=F1542*LN(G1542)+(1-F1542)*LN(1-G1542)</f>
      </c>
    </row>
    <row r="1543">
      <c r="A1543" t="n">
        <v>243744</v>
      </c>
      <c r="B1543" t="s">
        <v>5556</v>
      </c>
      <c r="C1543" t="s">
        <v>163</v>
      </c>
      <c r="D1543" t="n">
        <v>19</v>
      </c>
      <c r="E1543" t="n">
        <v>92.8</v>
      </c>
      <c r="F1543" t="str">
        <f>=IF(E1543&gt;=50,1,0)</f>
      </c>
      <c r="G1543" s="11" t="str">
        <f>=1/(1+EXP(-($K$4+$K$5*D1543)))</f>
      </c>
      <c r="H1543" s="11" t="str">
        <f>=F1543*LN(G1543)+(1-F1543)*LN(1-G1543)</f>
      </c>
    </row>
    <row r="1544">
      <c r="A1544" t="n">
        <v>243780</v>
      </c>
      <c r="B1544" t="s">
        <v>5558</v>
      </c>
      <c r="C1544" t="s">
        <v>149</v>
      </c>
      <c r="D1544" t="n">
        <v>13</v>
      </c>
      <c r="E1544" t="n">
        <v>83.1</v>
      </c>
      <c r="F1544" t="str">
        <f>=IF(E1544&gt;=50,1,0)</f>
      </c>
      <c r="G1544" s="11" t="str">
        <f>=1/(1+EXP(-($K$4+$K$5*D1544)))</f>
      </c>
      <c r="H1544" s="11" t="str">
        <f>=F1544*LN(G1544)+(1-F1544)*LN(1-G1544)</f>
      </c>
    </row>
    <row r="1545">
      <c r="A1545" t="n">
        <v>243823</v>
      </c>
      <c r="B1545" t="s">
        <v>5561</v>
      </c>
      <c r="C1545" t="s">
        <v>163</v>
      </c>
      <c r="D1545" t="n">
        <v>48</v>
      </c>
      <c r="E1545" t="n">
        <v>60.5</v>
      </c>
      <c r="F1545" t="str">
        <f>=IF(E1545&gt;=50,1,0)</f>
      </c>
      <c r="G1545" s="11" t="str">
        <f>=1/(1+EXP(-($K$4+$K$5*D1545)))</f>
      </c>
      <c r="H1545" s="11" t="str">
        <f>=F1545*LN(G1545)+(1-F1545)*LN(1-G1545)</f>
      </c>
    </row>
    <row r="1546">
      <c r="A1546" t="n">
        <v>243832</v>
      </c>
      <c r="B1546" t="s">
        <v>5562</v>
      </c>
      <c r="C1546" t="s">
        <v>163</v>
      </c>
      <c r="D1546" t="n">
        <v>58</v>
      </c>
      <c r="E1546" t="n">
        <v>27.3</v>
      </c>
      <c r="F1546" t="str">
        <f>=IF(E1546&gt;=50,1,0)</f>
      </c>
      <c r="G1546" s="11" t="str">
        <f>=1/(1+EXP(-($K$4+$K$5*D1546)))</f>
      </c>
      <c r="H1546" s="11" t="str">
        <f>=F1546*LN(G1546)+(1-F1546)*LN(1-G1546)</f>
      </c>
    </row>
    <row r="1547">
      <c r="A1547" t="n">
        <v>245652</v>
      </c>
      <c r="B1547" t="s">
        <v>2263</v>
      </c>
      <c r="C1547" t="s">
        <v>163</v>
      </c>
      <c r="D1547" t="n">
        <v>24</v>
      </c>
      <c r="E1547" t="n">
        <v>60</v>
      </c>
      <c r="F1547" t="str">
        <f>=IF(E1547&gt;=50,1,0)</f>
      </c>
      <c r="G1547" s="11" t="str">
        <f>=1/(1+EXP(-($K$4+$K$5*D1547)))</f>
      </c>
      <c r="H1547" s="11" t="str">
        <f>=F1547*LN(G1547)+(1-F1547)*LN(1-G1547)</f>
      </c>
    </row>
    <row r="1548">
      <c r="A1548" t="n">
        <v>245953</v>
      </c>
      <c r="B1548" t="s">
        <v>5580</v>
      </c>
      <c r="C1548" t="s">
        <v>163</v>
      </c>
      <c r="D1548" t="n">
        <v>40</v>
      </c>
      <c r="E1548" t="n">
        <v>31.6</v>
      </c>
      <c r="F1548" t="str">
        <f>=IF(E1548&gt;=50,1,0)</f>
      </c>
      <c r="G1548" s="11" t="str">
        <f>=1/(1+EXP(-($K$4+$K$5*D1548)))</f>
      </c>
      <c r="H1548" s="11" t="str">
        <f>=F1548*LN(G1548)+(1-F1548)*LN(1-G1548)</f>
      </c>
    </row>
    <row r="1549">
      <c r="A1549" t="n">
        <v>248934</v>
      </c>
      <c r="B1549" t="s">
        <v>5625</v>
      </c>
      <c r="C1549" t="s">
        <v>189</v>
      </c>
      <c r="D1549" t="n">
        <v>49</v>
      </c>
      <c r="E1549" t="n">
        <v>29.2</v>
      </c>
      <c r="F1549" t="str">
        <f>=IF(E1549&gt;=50,1,0)</f>
      </c>
      <c r="G1549" s="11" t="str">
        <f>=1/(1+EXP(-($K$4+$K$5*D1549)))</f>
      </c>
      <c r="H1549" s="11" t="str">
        <f>=F1549*LN(G1549)+(1-F1549)*LN(1-G1549)</f>
      </c>
    </row>
    <row r="1550">
      <c r="A1550" t="n">
        <v>262129</v>
      </c>
      <c r="B1550" t="s">
        <v>5662</v>
      </c>
      <c r="C1550" t="s">
        <v>149</v>
      </c>
      <c r="D1550" t="n">
        <v>30</v>
      </c>
      <c r="E1550" t="n">
        <v>61.8</v>
      </c>
      <c r="F1550" t="str">
        <f>=IF(E1550&gt;=50,1,0)</f>
      </c>
      <c r="G1550" s="11" t="str">
        <f>=1/(1+EXP(-($K$4+$K$5*D1550)))</f>
      </c>
      <c r="H1550" s="11" t="str">
        <f>=F1550*LN(G1550)+(1-F1550)*LN(1-G1550)</f>
      </c>
    </row>
    <row r="1551">
      <c r="A1551" t="n">
        <v>363934</v>
      </c>
      <c r="B1551" t="s">
        <v>5681</v>
      </c>
      <c r="C1551" t="s">
        <v>189</v>
      </c>
      <c r="D1551" t="n">
        <v>58</v>
      </c>
      <c r="E1551" t="n">
        <v>34.9</v>
      </c>
      <c r="F1551" t="str">
        <f>=IF(E1551&gt;=50,1,0)</f>
      </c>
      <c r="G1551" s="11" t="str">
        <f>=1/(1+EXP(-($K$4+$K$5*D1551)))</f>
      </c>
      <c r="H1551" s="11" t="str">
        <f>=F1551*LN(G1551)+(1-F1551)*LN(1-G1551)</f>
      </c>
    </row>
    <row r="1552">
      <c r="A1552" t="n">
        <v>366252</v>
      </c>
      <c r="B1552" t="s">
        <v>5717</v>
      </c>
      <c r="C1552" t="s">
        <v>149</v>
      </c>
      <c r="D1552" t="n">
        <v>32</v>
      </c>
      <c r="E1552" t="n">
        <v>53.9</v>
      </c>
      <c r="F1552" t="str">
        <f>=IF(E1552&gt;=50,1,0)</f>
      </c>
      <c r="G1552" s="11" t="str">
        <f>=1/(1+EXP(-($K$4+$K$5*D1552)))</f>
      </c>
      <c r="H1552" s="11" t="str">
        <f>=F1552*LN(G1552)+(1-F1552)*LN(1-G1552)</f>
      </c>
    </row>
    <row r="1553">
      <c r="A1553" t="n">
        <v>366711</v>
      </c>
      <c r="B1553" t="s">
        <v>5735</v>
      </c>
      <c r="C1553" t="s">
        <v>149</v>
      </c>
      <c r="D1553" t="n">
        <v>44</v>
      </c>
      <c r="E1553" t="n">
        <v>54.2</v>
      </c>
      <c r="F1553" t="str">
        <f>=IF(E1553&gt;=50,1,0)</f>
      </c>
      <c r="G1553" s="11" t="str">
        <f>=1/(1+EXP(-($K$4+$K$5*D1553)))</f>
      </c>
      <c r="H1553" s="11" t="str">
        <f>=F1553*LN(G1553)+(1-F1553)*LN(1-G1553)</f>
      </c>
    </row>
    <row r="1554">
      <c r="A1554" t="n">
        <v>367884</v>
      </c>
      <c r="B1554" t="s">
        <v>5747</v>
      </c>
      <c r="C1554" t="s">
        <v>163</v>
      </c>
      <c r="D1554" t="n">
        <v>25</v>
      </c>
      <c r="E1554" t="n">
        <v>3.2</v>
      </c>
      <c r="F1554" t="str">
        <f>=IF(E1554&gt;=50,1,0)</f>
      </c>
      <c r="G1554" s="11" t="str">
        <f>=1/(1+EXP(-($K$4+$K$5*D1554)))</f>
      </c>
      <c r="H1554" s="11" t="str">
        <f>=F1554*LN(G1554)+(1-F1554)*LN(1-G1554)</f>
      </c>
    </row>
    <row r="1555">
      <c r="A1555" t="n">
        <v>368452</v>
      </c>
      <c r="B1555" t="s">
        <v>5754</v>
      </c>
      <c r="C1555" t="s">
        <v>189</v>
      </c>
      <c r="D1555" t="n">
        <v>58</v>
      </c>
      <c r="E1555" t="n">
        <v>35.5</v>
      </c>
      <c r="F1555" t="str">
        <f>=IF(E1555&gt;=50,1,0)</f>
      </c>
      <c r="G1555" s="11" t="str">
        <f>=1/(1+EXP(-($K$4+$K$5*D1555)))</f>
      </c>
      <c r="H1555" s="11" t="str">
        <f>=F1555*LN(G1555)+(1-F1555)*LN(1-G1555)</f>
      </c>
    </row>
    <row r="1556">
      <c r="A1556" t="n">
        <v>377555</v>
      </c>
      <c r="B1556" t="s">
        <v>5852</v>
      </c>
      <c r="C1556" t="s">
        <v>149</v>
      </c>
      <c r="D1556" t="n">
        <v>28</v>
      </c>
      <c r="E1556" t="n">
        <v>68.2</v>
      </c>
      <c r="F1556" t="str">
        <f>=IF(E1556&gt;=50,1,0)</f>
      </c>
      <c r="G1556" s="11" t="str">
        <f>=1/(1+EXP(-($K$4+$K$5*D1556)))</f>
      </c>
      <c r="H1556" s="11" t="str">
        <f>=F1556*LN(G1556)+(1-F1556)*LN(1-G1556)</f>
      </c>
    </row>
    <row r="1557">
      <c r="A1557" t="n">
        <v>377564</v>
      </c>
      <c r="B1557" t="s">
        <v>5854</v>
      </c>
      <c r="C1557" t="s">
        <v>149</v>
      </c>
      <c r="D1557" t="n">
        <v>40</v>
      </c>
      <c r="E1557" t="n">
        <v>62.3</v>
      </c>
      <c r="F1557" t="str">
        <f>=IF(E1557&gt;=50,1,0)</f>
      </c>
      <c r="G1557" s="11" t="str">
        <f>=1/(1+EXP(-($K$4+$K$5*D1557)))</f>
      </c>
      <c r="H1557" s="11" t="str">
        <f>=F1557*LN(G1557)+(1-F1557)*LN(1-G1557)</f>
      </c>
    </row>
    <row r="1558">
      <c r="A1558" t="n">
        <v>380438</v>
      </c>
      <c r="B1558" t="s">
        <v>5875</v>
      </c>
      <c r="C1558" t="s">
        <v>189</v>
      </c>
      <c r="D1558" t="n">
        <v>57</v>
      </c>
      <c r="E1558" t="n">
        <v>56.8</v>
      </c>
      <c r="F1558" t="str">
        <f>=IF(E1558&gt;=50,1,0)</f>
      </c>
      <c r="G1558" s="11" t="str">
        <f>=1/(1+EXP(-($K$4+$K$5*D1558)))</f>
      </c>
      <c r="H1558" s="11" t="str">
        <f>=F1558*LN(G1558)+(1-F1558)*LN(1-G1558)</f>
      </c>
    </row>
    <row r="1559">
      <c r="A1559" t="n">
        <v>384254</v>
      </c>
      <c r="B1559" t="s">
        <v>5916</v>
      </c>
      <c r="C1559" t="s">
        <v>163</v>
      </c>
      <c r="D1559" t="n">
        <v>26</v>
      </c>
      <c r="E1559" t="n">
        <v>53.3</v>
      </c>
      <c r="F1559" t="str">
        <f>=IF(E1559&gt;=50,1,0)</f>
      </c>
      <c r="G1559" s="11" t="str">
        <f>=1/(1+EXP(-($K$4+$K$5*D1559)))</f>
      </c>
      <c r="H1559" s="11" t="str">
        <f>=F1559*LN(G1559)+(1-F1559)*LN(1-G1559)</f>
      </c>
    </row>
    <row r="1560">
      <c r="A1560" t="n">
        <v>385619</v>
      </c>
      <c r="B1560" t="s">
        <v>5925</v>
      </c>
      <c r="C1560" t="s">
        <v>163</v>
      </c>
      <c r="D1560" t="n">
        <v>51</v>
      </c>
      <c r="E1560" t="n">
        <v>57.8</v>
      </c>
      <c r="F1560" t="str">
        <f>=IF(E1560&gt;=50,1,0)</f>
      </c>
      <c r="G1560" s="11" t="str">
        <f>=1/(1+EXP(-($K$4+$K$5*D1560)))</f>
      </c>
      <c r="H1560" s="11" t="str">
        <f>=F1560*LN(G1560)+(1-F1560)*LN(1-G1560)</f>
      </c>
    </row>
    <row r="1561">
      <c r="A1561" t="n">
        <v>399869</v>
      </c>
      <c r="B1561" t="s">
        <v>5946</v>
      </c>
      <c r="C1561" t="s">
        <v>189</v>
      </c>
      <c r="D1561" t="n">
        <v>71</v>
      </c>
      <c r="E1561" t="n">
        <v>49.6</v>
      </c>
      <c r="F1561" t="str">
        <f>=IF(E1561&gt;=50,1,0)</f>
      </c>
      <c r="G1561" s="11" t="str">
        <f>=1/(1+EXP(-($K$4+$K$5*D1561)))</f>
      </c>
      <c r="H1561" s="11" t="str">
        <f>=F1561*LN(G1561)+(1-F1561)*LN(1-G1561)</f>
      </c>
    </row>
    <row r="1562">
      <c r="A1562" t="n">
        <v>399911</v>
      </c>
      <c r="B1562" t="s">
        <v>5947</v>
      </c>
      <c r="C1562" t="s">
        <v>163</v>
      </c>
      <c r="D1562" t="n">
        <v>17</v>
      </c>
      <c r="E1562" t="n">
        <v>86.9</v>
      </c>
      <c r="F1562" t="str">
        <f>=IF(E1562&gt;=50,1,0)</f>
      </c>
      <c r="G1562" s="11" t="str">
        <f>=1/(1+EXP(-($K$4+$K$5*D1562)))</f>
      </c>
      <c r="H1562" s="11" t="str">
        <f>=F1562*LN(G1562)+(1-F1562)*LN(1-G1562)</f>
      </c>
    </row>
    <row r="1563">
      <c r="A1563" t="n">
        <v>408844</v>
      </c>
      <c r="B1563" t="s">
        <v>6018</v>
      </c>
      <c r="C1563" t="s">
        <v>189</v>
      </c>
      <c r="D1563" t="n">
        <v>84</v>
      </c>
      <c r="E1563" t="n">
        <v>41.8</v>
      </c>
      <c r="F1563" t="str">
        <f>=IF(E1563&gt;=50,1,0)</f>
      </c>
      <c r="G1563" s="11" t="str">
        <f>=1/(1+EXP(-($K$4+$K$5*D1563)))</f>
      </c>
      <c r="H1563" s="11" t="str">
        <f>=F1563*LN(G1563)+(1-F1563)*LN(1-G1563)</f>
      </c>
    </row>
    <row r="1564">
      <c r="A1564" t="n">
        <v>409315</v>
      </c>
      <c r="B1564" t="s">
        <v>6024</v>
      </c>
      <c r="C1564" t="s">
        <v>149</v>
      </c>
      <c r="D1564" t="n">
        <v>36</v>
      </c>
      <c r="E1564" t="n">
        <v>11.1</v>
      </c>
      <c r="F1564" t="str">
        <f>=IF(E1564&gt;=50,1,0)</f>
      </c>
      <c r="G1564" s="11" t="str">
        <f>=1/(1+EXP(-($K$4+$K$5*D1564)))</f>
      </c>
      <c r="H1564" s="11" t="str">
        <f>=F1564*LN(G1564)+(1-F1564)*LN(1-G1564)</f>
      </c>
    </row>
    <row r="1565">
      <c r="A1565" t="n">
        <v>409698</v>
      </c>
      <c r="B1565" t="s">
        <v>6029</v>
      </c>
      <c r="C1565" t="s">
        <v>149</v>
      </c>
      <c r="D1565" t="n">
        <v>43</v>
      </c>
      <c r="E1565" t="n">
        <v>63.2</v>
      </c>
      <c r="F1565" t="str">
        <f>=IF(E1565&gt;=50,1,0)</f>
      </c>
      <c r="G1565" s="11" t="str">
        <f>=1/(1+EXP(-($K$4+$K$5*D1565)))</f>
      </c>
      <c r="H1565" s="11" t="str">
        <f>=F1565*LN(G1565)+(1-F1565)*LN(1-G1565)</f>
      </c>
    </row>
    <row r="1566">
      <c r="A1566" t="n">
        <v>426314</v>
      </c>
      <c r="B1566" t="s">
        <v>6227</v>
      </c>
      <c r="C1566" t="s">
        <v>163</v>
      </c>
      <c r="D1566" t="n">
        <v>25</v>
      </c>
      <c r="E1566" t="n">
        <v>23.1</v>
      </c>
      <c r="F1566" t="str">
        <f>=IF(E1566&gt;=50,1,0)</f>
      </c>
      <c r="G1566" s="11" t="str">
        <f>=1/(1+EXP(-($K$4+$K$5*D1566)))</f>
      </c>
      <c r="H1566" s="11" t="str">
        <f>=F1566*LN(G1566)+(1-F1566)*LN(1-G1566)</f>
      </c>
    </row>
    <row r="1567">
      <c r="A1567" t="n">
        <v>433387</v>
      </c>
      <c r="B1567" t="s">
        <v>6297</v>
      </c>
      <c r="C1567" t="s">
        <v>163</v>
      </c>
      <c r="D1567" t="n">
        <v>35</v>
      </c>
      <c r="E1567" t="n">
        <v>50.9</v>
      </c>
      <c r="F1567" t="str">
        <f>=IF(E1567&gt;=50,1,0)</f>
      </c>
      <c r="G1567" s="11" t="str">
        <f>=1/(1+EXP(-($K$4+$K$5*D1567)))</f>
      </c>
      <c r="H1567" s="11" t="str">
        <f>=F1567*LN(G1567)+(1-F1567)*LN(1-G1567)</f>
      </c>
    </row>
    <row r="1568">
      <c r="A1568" t="n">
        <v>433660</v>
      </c>
      <c r="B1568" t="s">
        <v>6301</v>
      </c>
      <c r="C1568" t="s">
        <v>149</v>
      </c>
      <c r="D1568" t="n">
        <v>29</v>
      </c>
      <c r="E1568" t="n">
        <v>56</v>
      </c>
      <c r="F1568" t="str">
        <f>=IF(E1568&gt;=50,1,0)</f>
      </c>
      <c r="G1568" s="11" t="str">
        <f>=1/(1+EXP(-($K$4+$K$5*D1568)))</f>
      </c>
      <c r="H1568" s="11" t="str">
        <f>=F1568*LN(G1568)+(1-F1568)*LN(1-G1568)</f>
      </c>
    </row>
    <row r="1569">
      <c r="A1569" t="n">
        <v>434900</v>
      </c>
      <c r="B1569" t="s">
        <v>6324</v>
      </c>
      <c r="C1569" t="s">
        <v>163</v>
      </c>
      <c r="D1569" t="n">
        <v>85</v>
      </c>
      <c r="E1569" t="n">
        <v>25.4</v>
      </c>
      <c r="F1569" t="str">
        <f>=IF(E1569&gt;=50,1,0)</f>
      </c>
      <c r="G1569" s="11" t="str">
        <f>=1/(1+EXP(-($K$4+$K$5*D1569)))</f>
      </c>
      <c r="H1569" s="11" t="str">
        <f>=F1569*LN(G1569)+(1-F1569)*LN(1-G1569)</f>
      </c>
    </row>
    <row r="1570">
      <c r="A1570" t="n">
        <v>436429</v>
      </c>
      <c r="B1570" t="s">
        <v>6332</v>
      </c>
      <c r="C1570" t="s">
        <v>189</v>
      </c>
      <c r="D1570" t="n">
        <v>65</v>
      </c>
      <c r="E1570" t="n">
        <v>35.9</v>
      </c>
      <c r="F1570" t="str">
        <f>=IF(E1570&gt;=50,1,0)</f>
      </c>
      <c r="G1570" s="11" t="str">
        <f>=1/(1+EXP(-($K$4+$K$5*D1570)))</f>
      </c>
      <c r="H1570" s="11" t="str">
        <f>=F1570*LN(G1570)+(1-F1570)*LN(1-G1570)</f>
      </c>
    </row>
    <row r="1571">
      <c r="A1571" t="n">
        <v>436818</v>
      </c>
      <c r="B1571" t="s">
        <v>6339</v>
      </c>
      <c r="C1571" t="s">
        <v>149</v>
      </c>
      <c r="D1571" t="n">
        <v>50</v>
      </c>
      <c r="E1571" t="n">
        <v>59.5</v>
      </c>
      <c r="F1571" t="str">
        <f>=IF(E1571&gt;=50,1,0)</f>
      </c>
      <c r="G1571" s="11" t="str">
        <f>=1/(1+EXP(-($K$4+$K$5*D1571)))</f>
      </c>
      <c r="H1571" s="11" t="str">
        <f>=F1571*LN(G1571)+(1-F1571)*LN(1-G1571)</f>
      </c>
    </row>
    <row r="1572">
      <c r="A1572" t="n">
        <v>436827</v>
      </c>
      <c r="B1572" t="s">
        <v>6340</v>
      </c>
      <c r="C1572" t="s">
        <v>149</v>
      </c>
      <c r="D1572" t="n">
        <v>34</v>
      </c>
      <c r="E1572" t="n">
        <v>56.7</v>
      </c>
      <c r="F1572" t="str">
        <f>=IF(E1572&gt;=50,1,0)</f>
      </c>
      <c r="G1572" s="11" t="str">
        <f>=1/(1+EXP(-($K$4+$K$5*D1572)))</f>
      </c>
      <c r="H1572" s="11" t="str">
        <f>=F1572*LN(G1572)+(1-F1572)*LN(1-G1572)</f>
      </c>
    </row>
    <row r="1573">
      <c r="A1573" t="n">
        <v>436836</v>
      </c>
      <c r="B1573" t="s">
        <v>6342</v>
      </c>
      <c r="C1573" t="s">
        <v>149</v>
      </c>
      <c r="D1573" t="n">
        <v>50</v>
      </c>
      <c r="E1573" t="n">
        <v>56.9</v>
      </c>
      <c r="F1573" t="str">
        <f>=IF(E1573&gt;=50,1,0)</f>
      </c>
      <c r="G1573" s="11" t="str">
        <f>=1/(1+EXP(-($K$4+$K$5*D1573)))</f>
      </c>
      <c r="H1573" s="11" t="str">
        <f>=F1573*LN(G1573)+(1-F1573)*LN(1-G1573)</f>
      </c>
    </row>
    <row r="1574">
      <c r="A1574" t="n">
        <v>438586</v>
      </c>
      <c r="B1574" t="s">
        <v>6365</v>
      </c>
      <c r="C1574" t="s">
        <v>189</v>
      </c>
      <c r="D1574" t="n">
        <v>83</v>
      </c>
      <c r="E1574" t="n">
        <v>10.6</v>
      </c>
      <c r="F1574" t="str">
        <f>=IF(E1574&gt;=50,1,0)</f>
      </c>
      <c r="G1574" s="11" t="str">
        <f>=1/(1+EXP(-($K$4+$K$5*D1574)))</f>
      </c>
      <c r="H1574" s="11" t="str">
        <f>=F1574*LN(G1574)+(1-F1574)*LN(1-G1574)</f>
      </c>
    </row>
    <row r="1575">
      <c r="A1575" t="n">
        <v>440651</v>
      </c>
      <c r="B1575" t="s">
        <v>6411</v>
      </c>
      <c r="C1575" t="s">
        <v>163</v>
      </c>
      <c r="D1575" t="n">
        <v>81</v>
      </c>
      <c r="E1575" t="n">
        <v>38.7</v>
      </c>
      <c r="F1575" t="str">
        <f>=IF(E1575&gt;=50,1,0)</f>
      </c>
      <c r="G1575" s="11" t="str">
        <f>=1/(1+EXP(-($K$4+$K$5*D1575)))</f>
      </c>
      <c r="H1575" s="11" t="str">
        <f>=F1575*LN(G1575)+(1-F1575)*LN(1-G1575)</f>
      </c>
    </row>
    <row r="1576">
      <c r="A1576" t="n">
        <v>440828</v>
      </c>
      <c r="B1576" t="s">
        <v>6416</v>
      </c>
      <c r="C1576" t="s">
        <v>149</v>
      </c>
      <c r="D1576" t="n">
        <v>28</v>
      </c>
      <c r="E1576" t="n">
        <v>51.2</v>
      </c>
      <c r="F1576" t="str">
        <f>=IF(E1576&gt;=50,1,0)</f>
      </c>
      <c r="G1576" s="11" t="str">
        <f>=1/(1+EXP(-($K$4+$K$5*D1576)))</f>
      </c>
      <c r="H1576" s="11" t="str">
        <f>=F1576*LN(G1576)+(1-F1576)*LN(1-G1576)</f>
      </c>
    </row>
    <row r="1577">
      <c r="A1577" t="n">
        <v>441900</v>
      </c>
      <c r="B1577" t="s">
        <v>6459</v>
      </c>
      <c r="C1577" t="s">
        <v>149</v>
      </c>
      <c r="D1577" t="n">
        <v>22</v>
      </c>
      <c r="E1577" t="n">
        <v>31</v>
      </c>
      <c r="F1577" t="str">
        <f>=IF(E1577&gt;=50,1,0)</f>
      </c>
      <c r="G1577" s="11" t="str">
        <f>=1/(1+EXP(-($K$4+$K$5*D1577)))</f>
      </c>
      <c r="H1577" s="11" t="str">
        <f>=F1577*LN(G1577)+(1-F1577)*LN(1-G1577)</f>
      </c>
    </row>
    <row r="1578">
      <c r="A1578" t="n">
        <v>441937</v>
      </c>
      <c r="B1578" t="s">
        <v>6460</v>
      </c>
      <c r="C1578" t="s">
        <v>149</v>
      </c>
      <c r="D1578" t="n">
        <v>47</v>
      </c>
      <c r="E1578" t="n">
        <v>53.5</v>
      </c>
      <c r="F1578" t="str">
        <f>=IF(E1578&gt;=50,1,0)</f>
      </c>
      <c r="G1578" s="11" t="str">
        <f>=1/(1+EXP(-($K$4+$K$5*D1578)))</f>
      </c>
      <c r="H1578" s="11" t="str">
        <f>=F1578*LN(G1578)+(1-F1578)*LN(1-G1578)</f>
      </c>
    </row>
    <row r="1579">
      <c r="A1579" t="n">
        <v>441982</v>
      </c>
      <c r="B1579" t="s">
        <v>6462</v>
      </c>
      <c r="C1579" t="s">
        <v>163</v>
      </c>
      <c r="D1579" t="n">
        <v>13</v>
      </c>
      <c r="E1579" t="n">
        <v>92.2</v>
      </c>
      <c r="F1579" t="str">
        <f>=IF(E1579&gt;=50,1,0)</f>
      </c>
      <c r="G1579" s="11" t="str">
        <f>=1/(1+EXP(-($K$4+$K$5*D1579)))</f>
      </c>
      <c r="H1579" s="11" t="str">
        <f>=F1579*LN(G1579)+(1-F1579)*LN(1-G1579)</f>
      </c>
    </row>
    <row r="1580">
      <c r="A1580" t="n">
        <v>442569</v>
      </c>
      <c r="B1580" t="s">
        <v>6479</v>
      </c>
      <c r="C1580" t="s">
        <v>149</v>
      </c>
      <c r="D1580" t="n">
        <v>62</v>
      </c>
      <c r="E1580" t="n">
        <v>24.9</v>
      </c>
      <c r="F1580" t="str">
        <f>=IF(E1580&gt;=50,1,0)</f>
      </c>
      <c r="G1580" s="11" t="str">
        <f>=1/(1+EXP(-($K$4+$K$5*D1580)))</f>
      </c>
      <c r="H1580" s="11" t="str">
        <f>=F1580*LN(G1580)+(1-F1580)*LN(1-G1580)</f>
      </c>
    </row>
    <row r="1581">
      <c r="A1581" t="n">
        <v>442930</v>
      </c>
      <c r="B1581" t="s">
        <v>6491</v>
      </c>
      <c r="C1581" t="s">
        <v>189</v>
      </c>
      <c r="D1581" t="n">
        <v>53</v>
      </c>
      <c r="E1581" t="n">
        <v>50</v>
      </c>
      <c r="F1581" t="str">
        <f>=IF(E1581&gt;=50,1,0)</f>
      </c>
      <c r="G1581" s="11" t="str">
        <f>=1/(1+EXP(-($K$4+$K$5*D1581)))</f>
      </c>
      <c r="H1581" s="11" t="str">
        <f>=F1581*LN(G1581)+(1-F1581)*LN(1-G1581)</f>
      </c>
    </row>
    <row r="1582">
      <c r="A1582" t="n">
        <v>443410</v>
      </c>
      <c r="B1582" t="s">
        <v>6518</v>
      </c>
      <c r="C1582" t="s">
        <v>189</v>
      </c>
      <c r="D1582" t="n">
        <v>22</v>
      </c>
      <c r="E1582" t="n">
        <v>51.6</v>
      </c>
      <c r="F1582" t="str">
        <f>=IF(E1582&gt;=50,1,0)</f>
      </c>
      <c r="G1582" s="11" t="str">
        <f>=1/(1+EXP(-($K$4+$K$5*D1582)))</f>
      </c>
      <c r="H1582" s="11" t="str">
        <f>=F1582*LN(G1582)+(1-F1582)*LN(1-G1582)</f>
      </c>
    </row>
    <row r="1583">
      <c r="A1583" t="n">
        <v>443562</v>
      </c>
      <c r="B1583" t="s">
        <v>6521</v>
      </c>
      <c r="C1583" t="s">
        <v>163</v>
      </c>
      <c r="D1583" t="n">
        <v>90</v>
      </c>
      <c r="E1583" t="n">
        <v>16.4</v>
      </c>
      <c r="F1583" t="str">
        <f>=IF(E1583&gt;=50,1,0)</f>
      </c>
      <c r="G1583" s="11" t="str">
        <f>=1/(1+EXP(-($K$4+$K$5*D1583)))</f>
      </c>
      <c r="H1583" s="11" t="str">
        <f>=F1583*LN(G1583)+(1-F1583)*LN(1-G1583)</f>
      </c>
    </row>
    <row r="1584">
      <c r="A1584" t="n">
        <v>444413</v>
      </c>
      <c r="B1584" t="s">
        <v>6555</v>
      </c>
      <c r="C1584" t="s">
        <v>163</v>
      </c>
      <c r="D1584" t="n">
        <v>15</v>
      </c>
      <c r="E1584" t="n">
        <v>17.6</v>
      </c>
      <c r="F1584" t="str">
        <f>=IF(E1584&gt;=50,1,0)</f>
      </c>
      <c r="G1584" s="11" t="str">
        <f>=1/(1+EXP(-($K$4+$K$5*D1584)))</f>
      </c>
      <c r="H1584" s="11" t="str">
        <f>=F1584*LN(G1584)+(1-F1584)*LN(1-G1584)</f>
      </c>
    </row>
    <row r="1585">
      <c r="A1585" t="n">
        <v>445027</v>
      </c>
      <c r="B1585" t="s">
        <v>6580</v>
      </c>
      <c r="C1585" t="s">
        <v>189</v>
      </c>
      <c r="D1585" t="n">
        <v>73</v>
      </c>
      <c r="E1585" t="n">
        <v>16.4</v>
      </c>
      <c r="F1585" t="str">
        <f>=IF(E1585&gt;=50,1,0)</f>
      </c>
      <c r="G1585" s="11" t="str">
        <f>=1/(1+EXP(-($K$4+$K$5*D1585)))</f>
      </c>
      <c r="H1585" s="11" t="str">
        <f>=F1585*LN(G1585)+(1-F1585)*LN(1-G1585)</f>
      </c>
    </row>
    <row r="1586">
      <c r="A1586" t="n">
        <v>445188</v>
      </c>
      <c r="B1586" t="s">
        <v>6583</v>
      </c>
      <c r="C1586" t="s">
        <v>149</v>
      </c>
      <c r="D1586" t="n">
        <v>59</v>
      </c>
      <c r="E1586" t="n">
        <v>69.1</v>
      </c>
      <c r="F1586" t="str">
        <f>=IF(E1586&gt;=50,1,0)</f>
      </c>
      <c r="G1586" s="11" t="str">
        <f>=1/(1+EXP(-($K$4+$K$5*D1586)))</f>
      </c>
      <c r="H1586" s="11" t="str">
        <f>=F1586*LN(G1586)+(1-F1586)*LN(1-G1586)</f>
      </c>
    </row>
    <row r="1587">
      <c r="A1587" t="n">
        <v>445692</v>
      </c>
      <c r="B1587" t="s">
        <v>6596</v>
      </c>
      <c r="C1587" t="s">
        <v>189</v>
      </c>
      <c r="D1587" t="n">
        <v>57</v>
      </c>
      <c r="E1587" t="n">
        <v>51.2</v>
      </c>
      <c r="F1587" t="str">
        <f>=IF(E1587&gt;=50,1,0)</f>
      </c>
      <c r="G1587" s="11" t="str">
        <f>=1/(1+EXP(-($K$4+$K$5*D1587)))</f>
      </c>
      <c r="H1587" s="11" t="str">
        <f>=F1587*LN(G1587)+(1-F1587)*LN(1-G1587)</f>
      </c>
    </row>
    <row r="1588">
      <c r="A1588" t="n">
        <v>445708</v>
      </c>
      <c r="B1588" t="s">
        <v>6597</v>
      </c>
      <c r="C1588" t="s">
        <v>163</v>
      </c>
      <c r="D1588" t="n">
        <v>52</v>
      </c>
      <c r="E1588" t="n">
        <v>33.9</v>
      </c>
      <c r="F1588" t="str">
        <f>=IF(E1588&gt;=50,1,0)</f>
      </c>
      <c r="G1588" s="11" t="str">
        <f>=1/(1+EXP(-($K$4+$K$5*D1588)))</f>
      </c>
      <c r="H1588" s="11" t="str">
        <f>=F1588*LN(G1588)+(1-F1588)*LN(1-G1588)</f>
      </c>
    </row>
    <row r="1589">
      <c r="A1589" t="n">
        <v>446048</v>
      </c>
      <c r="B1589" t="s">
        <v>6615</v>
      </c>
      <c r="C1589" t="s">
        <v>163</v>
      </c>
      <c r="D1589" t="n">
        <v>23</v>
      </c>
      <c r="E1589" t="n">
        <v>55.5</v>
      </c>
      <c r="F1589" t="str">
        <f>=IF(E1589&gt;=50,1,0)</f>
      </c>
      <c r="G1589" s="11" t="str">
        <f>=1/(1+EXP(-($K$4+$K$5*D1589)))</f>
      </c>
      <c r="H1589" s="11" t="str">
        <f>=F1589*LN(G1589)+(1-F1589)*LN(1-G1589)</f>
      </c>
    </row>
    <row r="1590">
      <c r="A1590" t="n">
        <v>446233</v>
      </c>
      <c r="B1590" t="s">
        <v>6629</v>
      </c>
      <c r="C1590" t="s">
        <v>163</v>
      </c>
      <c r="D1590" t="n">
        <v>53</v>
      </c>
      <c r="E1590" t="n">
        <v>32.4</v>
      </c>
      <c r="F1590" t="str">
        <f>=IF(E1590&gt;=50,1,0)</f>
      </c>
      <c r="G1590" s="11" t="str">
        <f>=1/(1+EXP(-($K$4+$K$5*D1590)))</f>
      </c>
      <c r="H1590" s="11" t="str">
        <f>=F1590*LN(G1590)+(1-F1590)*LN(1-G1590)</f>
      </c>
    </row>
    <row r="1591">
      <c r="A1591" t="n">
        <v>446385</v>
      </c>
      <c r="B1591" t="s">
        <v>6637</v>
      </c>
      <c r="C1591" t="s">
        <v>189</v>
      </c>
      <c r="D1591" t="n">
        <v>26</v>
      </c>
      <c r="E1591" t="n">
        <v>40</v>
      </c>
      <c r="F1591" t="str">
        <f>=IF(E1591&gt;=50,1,0)</f>
      </c>
      <c r="G1591" s="11" t="str">
        <f>=1/(1+EXP(-($K$4+$K$5*D1591)))</f>
      </c>
      <c r="H1591" s="11" t="str">
        <f>=F1591*LN(G1591)+(1-F1591)*LN(1-G1591)</f>
      </c>
    </row>
    <row r="1592">
      <c r="A1592" t="n">
        <v>446604</v>
      </c>
      <c r="B1592" t="s">
        <v>6642</v>
      </c>
      <c r="C1592" t="s">
        <v>163</v>
      </c>
      <c r="D1592" t="n">
        <v>86</v>
      </c>
      <c r="E1592" t="n">
        <v>78.4</v>
      </c>
      <c r="F1592" t="str">
        <f>=IF(E1592&gt;=50,1,0)</f>
      </c>
      <c r="G1592" s="11" t="str">
        <f>=1/(1+EXP(-($K$4+$K$5*D1592)))</f>
      </c>
      <c r="H1592" s="11" t="str">
        <f>=F1592*LN(G1592)+(1-F1592)*LN(1-G1592)</f>
      </c>
    </row>
    <row r="1593">
      <c r="A1593" t="n">
        <v>446640</v>
      </c>
      <c r="B1593" t="s">
        <v>6643</v>
      </c>
      <c r="C1593" t="s">
        <v>163</v>
      </c>
      <c r="D1593" t="n">
        <v>48</v>
      </c>
      <c r="E1593" t="n">
        <v>42.9</v>
      </c>
      <c r="F1593" t="str">
        <f>=IF(E1593&gt;=50,1,0)</f>
      </c>
      <c r="G1593" s="11" t="str">
        <f>=1/(1+EXP(-($K$4+$K$5*D1593)))</f>
      </c>
      <c r="H1593" s="11" t="str">
        <f>=F1593*LN(G1593)+(1-F1593)*LN(1-G1593)</f>
      </c>
    </row>
    <row r="1594">
      <c r="A1594" t="n">
        <v>447689</v>
      </c>
      <c r="B1594" t="s">
        <v>6666</v>
      </c>
      <c r="C1594" t="s">
        <v>149</v>
      </c>
      <c r="D1594" t="n">
        <v>50</v>
      </c>
      <c r="E1594" t="n">
        <v>19.8</v>
      </c>
      <c r="F1594" t="str">
        <f>=IF(E1594&gt;=50,1,0)</f>
      </c>
      <c r="G1594" s="11" t="str">
        <f>=1/(1+EXP(-($K$4+$K$5*D1594)))</f>
      </c>
      <c r="H1594" s="11" t="str">
        <f>=F1594*LN(G1594)+(1-F1594)*LN(1-G1594)</f>
      </c>
    </row>
    <row r="1595">
      <c r="A1595" t="n">
        <v>447953</v>
      </c>
      <c r="B1595" t="s">
        <v>6689</v>
      </c>
      <c r="C1595" t="s">
        <v>163</v>
      </c>
      <c r="D1595" t="n">
        <v>53</v>
      </c>
      <c r="E1595" t="n">
        <v>46.2</v>
      </c>
      <c r="F1595" t="str">
        <f>=IF(E1595&gt;=50,1,0)</f>
      </c>
      <c r="G1595" s="11" t="str">
        <f>=1/(1+EXP(-($K$4+$K$5*D1595)))</f>
      </c>
      <c r="H1595" s="11" t="str">
        <f>=F1595*LN(G1595)+(1-F1595)*LN(1-G1595)</f>
      </c>
    </row>
    <row r="1596">
      <c r="A1596" t="n">
        <v>449135</v>
      </c>
      <c r="B1596" t="s">
        <v>6725</v>
      </c>
      <c r="C1596" t="s">
        <v>163</v>
      </c>
      <c r="D1596" t="n">
        <v>92</v>
      </c>
      <c r="E1596" t="n">
        <v>33.3</v>
      </c>
      <c r="F1596" t="str">
        <f>=IF(E1596&gt;=50,1,0)</f>
      </c>
      <c r="G1596" s="11" t="str">
        <f>=1/(1+EXP(-($K$4+$K$5*D1596)))</f>
      </c>
      <c r="H1596" s="11" t="str">
        <f>=F1596*LN(G1596)+(1-F1596)*LN(1-G1596)</f>
      </c>
    </row>
    <row r="1597">
      <c r="A1597" t="n">
        <v>449339</v>
      </c>
      <c r="B1597" t="s">
        <v>6729</v>
      </c>
      <c r="C1597" t="s">
        <v>189</v>
      </c>
      <c r="D1597" t="n">
        <v>25</v>
      </c>
      <c r="E1597" t="n">
        <v>41.4</v>
      </c>
      <c r="F1597" t="str">
        <f>=IF(E1597&gt;=50,1,0)</f>
      </c>
      <c r="G1597" s="11" t="str">
        <f>=1/(1+EXP(-($K$4+$K$5*D1597)))</f>
      </c>
      <c r="H1597" s="11" t="str">
        <f>=F1597*LN(G1597)+(1-F1597)*LN(1-G1597)</f>
      </c>
    </row>
    <row r="1598">
      <c r="A1598" t="n">
        <v>449870</v>
      </c>
      <c r="B1598" t="s">
        <v>6764</v>
      </c>
      <c r="C1598" t="s">
        <v>163</v>
      </c>
      <c r="D1598" t="n">
        <v>42</v>
      </c>
      <c r="E1598" t="n">
        <v>31.1</v>
      </c>
      <c r="F1598" t="str">
        <f>=IF(E1598&gt;=50,1,0)</f>
      </c>
      <c r="G1598" s="11" t="str">
        <f>=1/(1+EXP(-($K$4+$K$5*D1598)))</f>
      </c>
      <c r="H1598" s="11" t="str">
        <f>=F1598*LN(G1598)+(1-F1598)*LN(1-G1598)</f>
      </c>
    </row>
    <row r="1599">
      <c r="A1599" t="n">
        <v>450933</v>
      </c>
      <c r="B1599" t="s">
        <v>6797</v>
      </c>
      <c r="C1599" t="s">
        <v>189</v>
      </c>
      <c r="D1599" t="n">
        <v>21</v>
      </c>
      <c r="E1599" t="n">
        <v>29.6</v>
      </c>
      <c r="F1599" t="str">
        <f>=IF(E1599&gt;=50,1,0)</f>
      </c>
      <c r="G1599" s="11" t="str">
        <f>=1/(1+EXP(-($K$4+$K$5*D1599)))</f>
      </c>
      <c r="H1599" s="11" t="str">
        <f>=F1599*LN(G1599)+(1-F1599)*LN(1-G1599)</f>
      </c>
    </row>
    <row r="1600">
      <c r="A1600" t="n">
        <v>451398</v>
      </c>
      <c r="B1600" t="s">
        <v>6831</v>
      </c>
      <c r="C1600" t="s">
        <v>163</v>
      </c>
      <c r="D1600" t="n">
        <v>42</v>
      </c>
      <c r="E1600" t="n">
        <v>27</v>
      </c>
      <c r="F1600" t="str">
        <f>=IF(E1600&gt;=50,1,0)</f>
      </c>
      <c r="G1600" s="11" t="str">
        <f>=1/(1+EXP(-($K$4+$K$5*D1600)))</f>
      </c>
      <c r="H1600" s="11" t="str">
        <f>=F1600*LN(G1600)+(1-F1600)*LN(1-G1600)</f>
      </c>
    </row>
    <row r="1601">
      <c r="A1601" t="n">
        <v>451404</v>
      </c>
      <c r="B1601" t="s">
        <v>6832</v>
      </c>
      <c r="C1601" t="s">
        <v>163</v>
      </c>
      <c r="D1601" t="n">
        <v>95</v>
      </c>
      <c r="E1601" t="n">
        <v>43</v>
      </c>
      <c r="F1601" t="str">
        <f>=IF(E1601&gt;=50,1,0)</f>
      </c>
      <c r="G1601" s="11" t="str">
        <f>=1/(1+EXP(-($K$4+$K$5*D1601)))</f>
      </c>
      <c r="H1601" s="11" t="str">
        <f>=F1601*LN(G1601)+(1-F1601)*LN(1-G1601)</f>
      </c>
    </row>
    <row r="1602">
      <c r="A1602" t="n">
        <v>451556</v>
      </c>
      <c r="B1602" t="s">
        <v>6844</v>
      </c>
      <c r="C1602" t="s">
        <v>189</v>
      </c>
      <c r="D1602" t="n">
        <v>79</v>
      </c>
      <c r="E1602" t="n">
        <v>59.6</v>
      </c>
      <c r="F1602" t="str">
        <f>=IF(E1602&gt;=50,1,0)</f>
      </c>
      <c r="G1602" s="11" t="str">
        <f>=1/(1+EXP(-($K$4+$K$5*D1602)))</f>
      </c>
      <c r="H1602" s="11" t="str">
        <f>=F1602*LN(G1602)+(1-F1602)*LN(1-G1602)</f>
      </c>
    </row>
    <row r="1603">
      <c r="A1603" t="n">
        <v>451927</v>
      </c>
      <c r="B1603" t="s">
        <v>6857</v>
      </c>
      <c r="C1603" t="s">
        <v>163</v>
      </c>
      <c r="D1603" t="n">
        <v>0</v>
      </c>
      <c r="E1603" t="n">
        <v>65.5</v>
      </c>
      <c r="F1603" t="str">
        <f>=IF(E1603&gt;=50,1,0)</f>
      </c>
      <c r="G1603" s="11" t="str">
        <f>=1/(1+EXP(-($K$4+$K$5*D1603)))</f>
      </c>
      <c r="H1603" s="11" t="str">
        <f>=F1603*LN(G1603)+(1-F1603)*LN(1-G1603)</f>
      </c>
    </row>
    <row r="1604">
      <c r="A1604" t="n">
        <v>455257</v>
      </c>
      <c r="B1604" t="s">
        <v>6937</v>
      </c>
      <c r="C1604" t="s">
        <v>163</v>
      </c>
      <c r="D1604" t="n">
        <v>84</v>
      </c>
      <c r="E1604" t="n">
        <v>71.2</v>
      </c>
      <c r="F1604" t="str">
        <f>=IF(E1604&gt;=50,1,0)</f>
      </c>
      <c r="G1604" s="11" t="str">
        <f>=1/(1+EXP(-($K$4+$K$5*D1604)))</f>
      </c>
      <c r="H1604" s="11" t="str">
        <f>=F1604*LN(G1604)+(1-F1604)*LN(1-G1604)</f>
      </c>
    </row>
    <row r="1605">
      <c r="A1605" t="n">
        <v>455770</v>
      </c>
      <c r="B1605" t="s">
        <v>6959</v>
      </c>
      <c r="C1605" t="s">
        <v>163</v>
      </c>
      <c r="D1605" t="n">
        <v>34</v>
      </c>
      <c r="E1605" t="n">
        <v>52.6</v>
      </c>
      <c r="F1605" t="str">
        <f>=IF(E1605&gt;=50,1,0)</f>
      </c>
      <c r="G1605" s="11" t="str">
        <f>=1/(1+EXP(-($K$4+$K$5*D1605)))</f>
      </c>
      <c r="H1605" s="11" t="str">
        <f>=F1605*LN(G1605)+(1-F1605)*LN(1-G1605)</f>
      </c>
    </row>
    <row r="1606">
      <c r="A1606" t="n">
        <v>456959</v>
      </c>
      <c r="B1606" t="s">
        <v>7013</v>
      </c>
      <c r="C1606" t="s">
        <v>149</v>
      </c>
      <c r="D1606" t="n">
        <v>36</v>
      </c>
      <c r="E1606" t="n">
        <v>56.9</v>
      </c>
      <c r="F1606" t="str">
        <f>=IF(E1606&gt;=50,1,0)</f>
      </c>
      <c r="G1606" s="11" t="str">
        <f>=1/(1+EXP(-($K$4+$K$5*D1606)))</f>
      </c>
      <c r="H1606" s="11" t="str">
        <f>=F1606*LN(G1606)+(1-F1606)*LN(1-G1606)</f>
      </c>
    </row>
    <row r="1607">
      <c r="A1607" t="n">
        <v>459949</v>
      </c>
      <c r="B1607" t="s">
        <v>7164</v>
      </c>
      <c r="C1607" t="s">
        <v>149</v>
      </c>
      <c r="D1607" t="n">
        <v>51</v>
      </c>
      <c r="E1607" t="n">
        <v>29.4</v>
      </c>
      <c r="F1607" t="str">
        <f>=IF(E1607&gt;=50,1,0)</f>
      </c>
      <c r="G1607" s="11" t="str">
        <f>=1/(1+EXP(-($K$4+$K$5*D1607)))</f>
      </c>
      <c r="H1607" s="11" t="str">
        <f>=F1607*LN(G1607)+(1-F1607)*LN(1-G1607)</f>
      </c>
    </row>
    <row r="1608">
      <c r="A1608" t="n">
        <v>461148</v>
      </c>
      <c r="B1608" t="s">
        <v>7219</v>
      </c>
      <c r="C1608" t="s">
        <v>189</v>
      </c>
      <c r="D1608" t="n">
        <v>20</v>
      </c>
      <c r="E1608" t="n">
        <v>66.4</v>
      </c>
      <c r="F1608" t="str">
        <f>=IF(E1608&gt;=50,1,0)</f>
      </c>
      <c r="G1608" s="11" t="str">
        <f>=1/(1+EXP(-($K$4+$K$5*D1608)))</f>
      </c>
      <c r="H1608" s="11" t="str">
        <f>=F1608*LN(G1608)+(1-F1608)*LN(1-G1608)</f>
      </c>
    </row>
    <row r="1609">
      <c r="A1609" t="n">
        <v>461795</v>
      </c>
      <c r="B1609" t="s">
        <v>7272</v>
      </c>
      <c r="C1609" t="s">
        <v>163</v>
      </c>
      <c r="D1609" t="n">
        <v>51</v>
      </c>
      <c r="E1609" t="n">
        <v>27</v>
      </c>
      <c r="F1609" t="str">
        <f>=IF(E1609&gt;=50,1,0)</f>
      </c>
      <c r="G1609" s="11" t="str">
        <f>=1/(1+EXP(-($K$4+$K$5*D1609)))</f>
      </c>
      <c r="H1609" s="11" t="str">
        <f>=F1609*LN(G1609)+(1-F1609)*LN(1-G1609)</f>
      </c>
    </row>
    <row r="1610">
      <c r="A1610" t="n">
        <v>462354</v>
      </c>
      <c r="B1610" t="s">
        <v>7304</v>
      </c>
      <c r="C1610" t="s">
        <v>163</v>
      </c>
      <c r="D1610" t="n">
        <v>38</v>
      </c>
      <c r="E1610" t="n">
        <v>65.3</v>
      </c>
      <c r="F1610" t="str">
        <f>=IF(E1610&gt;=50,1,0)</f>
      </c>
      <c r="G1610" s="11" t="str">
        <f>=1/(1+EXP(-($K$4+$K$5*D1610)))</f>
      </c>
      <c r="H1610" s="11" t="str">
        <f>=F1610*LN(G1610)+(1-F1610)*LN(1-G1610)</f>
      </c>
    </row>
    <row r="1611">
      <c r="A1611" t="n">
        <v>463056</v>
      </c>
      <c r="B1611" t="s">
        <v>7305</v>
      </c>
      <c r="C1611" t="s">
        <v>149</v>
      </c>
      <c r="D1611" t="n">
        <v>46</v>
      </c>
      <c r="E1611" t="n">
        <v>65.4</v>
      </c>
      <c r="F1611" t="str">
        <f>=IF(E1611&gt;=50,1,0)</f>
      </c>
      <c r="G1611" s="11" t="str">
        <f>=1/(1+EXP(-($K$4+$K$5*D1611)))</f>
      </c>
      <c r="H1611" s="11" t="str">
        <f>=F1611*LN(G1611)+(1-F1611)*LN(1-G1611)</f>
      </c>
    </row>
    <row r="1612">
      <c r="A1612" t="n">
        <v>464226</v>
      </c>
      <c r="B1612" t="s">
        <v>7306</v>
      </c>
      <c r="C1612" t="s">
        <v>163</v>
      </c>
      <c r="D1612" t="n">
        <v>37</v>
      </c>
      <c r="E1612" t="n">
        <v>22.5</v>
      </c>
      <c r="F1612" t="str">
        <f>=IF(E1612&gt;=50,1,0)</f>
      </c>
      <c r="G1612" s="11" t="str">
        <f>=1/(1+EXP(-($K$4+$K$5*D1612)))</f>
      </c>
      <c r="H1612" s="11" t="str">
        <f>=F1612*LN(G1612)+(1-F1612)*LN(1-G1612)</f>
      </c>
    </row>
    <row r="1613">
      <c r="A1613" t="n">
        <v>469416</v>
      </c>
      <c r="B1613" t="s">
        <v>7326</v>
      </c>
      <c r="C1613" t="s">
        <v>163</v>
      </c>
      <c r="D1613" t="n">
        <v>89</v>
      </c>
      <c r="E1613" t="n">
        <v>24.3</v>
      </c>
      <c r="F1613" t="str">
        <f>=IF(E1613&gt;=50,1,0)</f>
      </c>
      <c r="G1613" s="11" t="str">
        <f>=1/(1+EXP(-($K$4+$K$5*D1613)))</f>
      </c>
      <c r="H1613" s="11" t="str">
        <f>=F1613*LN(G1613)+(1-F1613)*LN(1-G1613)</f>
      </c>
    </row>
    <row r="1614">
      <c r="A1614" t="n">
        <v>475121</v>
      </c>
      <c r="B1614" t="s">
        <v>7341</v>
      </c>
      <c r="C1614" t="s">
        <v>189</v>
      </c>
      <c r="D1614" t="n">
        <v>76</v>
      </c>
      <c r="E1614" t="n">
        <v>4.5</v>
      </c>
      <c r="F1614" t="str">
        <f>=IF(E1614&gt;=50,1,0)</f>
      </c>
      <c r="G1614" s="11" t="str">
        <f>=1/(1+EXP(-($K$4+$K$5*D1614)))</f>
      </c>
      <c r="H1614" s="11" t="str">
        <f>=F1614*LN(G1614)+(1-F1614)*LN(1-G1614)</f>
      </c>
    </row>
    <row r="1615">
      <c r="A1615" t="n">
        <v>476717</v>
      </c>
      <c r="B1615" t="s">
        <v>7393</v>
      </c>
      <c r="C1615" t="s">
        <v>163</v>
      </c>
      <c r="D1615" t="n">
        <v>89</v>
      </c>
      <c r="E1615" t="n">
        <v>53</v>
      </c>
      <c r="F1615" t="str">
        <f>=IF(E1615&gt;=50,1,0)</f>
      </c>
      <c r="G1615" s="11" t="str">
        <f>=1/(1+EXP(-($K$4+$K$5*D1615)))</f>
      </c>
      <c r="H1615" s="11" t="str">
        <f>=F1615*LN(G1615)+(1-F1615)*LN(1-G1615)</f>
      </c>
    </row>
    <row r="1616">
      <c r="A1616" t="n">
        <v>479956</v>
      </c>
      <c r="B1616" t="s">
        <v>7427</v>
      </c>
      <c r="C1616" t="s">
        <v>149</v>
      </c>
      <c r="D1616" t="n">
        <v>30</v>
      </c>
      <c r="E1616" t="n">
        <v>31.3</v>
      </c>
      <c r="F1616" t="str">
        <f>=IF(E1616&gt;=50,1,0)</f>
      </c>
      <c r="G1616" s="11" t="str">
        <f>=1/(1+EXP(-($K$4+$K$5*D1616)))</f>
      </c>
      <c r="H1616" s="11" t="str">
        <f>=F1616*LN(G1616)+(1-F1616)*LN(1-G1616)</f>
      </c>
    </row>
    <row r="1617">
      <c r="A1617" t="n">
        <v>482149</v>
      </c>
      <c r="B1617" t="s">
        <v>7535</v>
      </c>
      <c r="C1617" t="s">
        <v>149</v>
      </c>
      <c r="D1617" t="n">
        <v>38</v>
      </c>
      <c r="E1617" t="n">
        <v>48.6</v>
      </c>
      <c r="F1617" t="str">
        <f>=IF(E1617&gt;=50,1,0)</f>
      </c>
      <c r="G1617" s="11" t="str">
        <f>=1/(1+EXP(-($K$4+$K$5*D1617)))</f>
      </c>
      <c r="H1617" s="11" t="str">
        <f>=F1617*LN(G1617)+(1-F1617)*LN(1-G1617)</f>
      </c>
    </row>
    <row r="1618">
      <c r="A1618" t="n">
        <v>482158</v>
      </c>
      <c r="B1618" t="s">
        <v>7536</v>
      </c>
      <c r="C1618" t="s">
        <v>149</v>
      </c>
      <c r="D1618" t="n">
        <v>41</v>
      </c>
      <c r="E1618" t="n">
        <v>26.2</v>
      </c>
      <c r="F1618" t="str">
        <f>=IF(E1618&gt;=50,1,0)</f>
      </c>
      <c r="G1618" s="11" t="str">
        <f>=1/(1+EXP(-($K$4+$K$5*D1618)))</f>
      </c>
      <c r="H1618" s="11" t="str">
        <f>=F1618*LN(G1618)+(1-F1618)*LN(1-G1618)</f>
      </c>
    </row>
    <row r="1619">
      <c r="A1619" t="n">
        <v>482477</v>
      </c>
      <c r="B1619" t="s">
        <v>7552</v>
      </c>
      <c r="C1619" t="s">
        <v>189</v>
      </c>
      <c r="D1619" t="n">
        <v>65</v>
      </c>
      <c r="E1619" t="n">
        <v>23.6</v>
      </c>
      <c r="F1619" t="str">
        <f>=IF(E1619&gt;=50,1,0)</f>
      </c>
      <c r="G1619" s="11" t="str">
        <f>=1/(1+EXP(-($K$4+$K$5*D1619)))</f>
      </c>
      <c r="H1619" s="11" t="str">
        <f>=F1619*LN(G1619)+(1-F1619)*LN(1-G1619)</f>
      </c>
    </row>
    <row r="1620">
      <c r="A1620" t="n">
        <v>482680</v>
      </c>
      <c r="B1620" t="s">
        <v>7559</v>
      </c>
      <c r="C1620" t="s">
        <v>149</v>
      </c>
      <c r="D1620" t="n">
        <v>28</v>
      </c>
      <c r="E1620" t="n">
        <v>51.7</v>
      </c>
      <c r="F1620" t="str">
        <f>=IF(E1620&gt;=50,1,0)</f>
      </c>
      <c r="G1620" s="11" t="str">
        <f>=1/(1+EXP(-($K$4+$K$5*D1620)))</f>
      </c>
      <c r="H1620" s="11" t="str">
        <f>=F1620*LN(G1620)+(1-F1620)*LN(1-G1620)</f>
      </c>
    </row>
    <row r="1621">
      <c r="A1621" t="n">
        <v>482936</v>
      </c>
      <c r="B1621" t="s">
        <v>7564</v>
      </c>
      <c r="C1621" t="s">
        <v>149</v>
      </c>
      <c r="D1621" t="n">
        <v>33</v>
      </c>
      <c r="E1621" t="n">
        <v>53</v>
      </c>
      <c r="F1621" t="str">
        <f>=IF(E1621&gt;=50,1,0)</f>
      </c>
      <c r="G1621" s="11" t="str">
        <f>=1/(1+EXP(-($K$4+$K$5*D1621)))</f>
      </c>
      <c r="H1621" s="11" t="str">
        <f>=F1621*LN(G1621)+(1-F1621)*LN(1-G1621)</f>
      </c>
    </row>
    <row r="1622">
      <c r="A1622" t="n">
        <v>484613</v>
      </c>
      <c r="B1622" t="s">
        <v>7646</v>
      </c>
      <c r="C1622" t="s">
        <v>189</v>
      </c>
      <c r="D1622" t="n">
        <v>45</v>
      </c>
      <c r="E1622" t="n">
        <v>14.1</v>
      </c>
      <c r="F1622" t="str">
        <f>=IF(E1622&gt;=50,1,0)</f>
      </c>
      <c r="G1622" s="11" t="str">
        <f>=1/(1+EXP(-($K$4+$K$5*D1622)))</f>
      </c>
      <c r="H1622" s="11" t="str">
        <f>=F1622*LN(G1622)+(1-F1622)*LN(1-G1622)</f>
      </c>
    </row>
    <row r="1623">
      <c r="A1623" t="n">
        <v>484631</v>
      </c>
      <c r="B1623" t="s">
        <v>7647</v>
      </c>
      <c r="C1623" t="s">
        <v>189</v>
      </c>
      <c r="D1623" t="n">
        <v>24</v>
      </c>
      <c r="E1623" t="n">
        <v>18.8</v>
      </c>
      <c r="F1623" t="str">
        <f>=IF(E1623&gt;=50,1,0)</f>
      </c>
      <c r="G1623" s="11" t="str">
        <f>=1/(1+EXP(-($K$4+$K$5*D1623)))</f>
      </c>
      <c r="H1623" s="11" t="str">
        <f>=F1623*LN(G1623)+(1-F1623)*LN(1-G1623)</f>
      </c>
    </row>
    <row r="1624">
      <c r="A1624" t="n">
        <v>484844</v>
      </c>
      <c r="B1624" t="s">
        <v>7650</v>
      </c>
      <c r="C1624" t="s">
        <v>163</v>
      </c>
      <c r="D1624" t="n">
        <v>0</v>
      </c>
      <c r="E1624" t="n">
        <v>88.8</v>
      </c>
      <c r="F1624" t="str">
        <f>=IF(E1624&gt;=50,1,0)</f>
      </c>
      <c r="G1624" s="11" t="str">
        <f>=1/(1+EXP(-($K$4+$K$5*D1624)))</f>
      </c>
      <c r="H1624" s="11" t="str">
        <f>=F1624*LN(G1624)+(1-F1624)*LN(1-G1624)</f>
      </c>
    </row>
    <row r="1625">
      <c r="A1625" t="n">
        <v>484871</v>
      </c>
      <c r="B1625" t="s">
        <v>7652</v>
      </c>
      <c r="C1625" t="s">
        <v>163</v>
      </c>
      <c r="D1625" t="n">
        <v>38</v>
      </c>
      <c r="E1625" t="n">
        <v>51.5</v>
      </c>
      <c r="F1625" t="str">
        <f>=IF(E1625&gt;=50,1,0)</f>
      </c>
      <c r="G1625" s="11" t="str">
        <f>=1/(1+EXP(-($K$4+$K$5*D1625)))</f>
      </c>
      <c r="H1625" s="11" t="str">
        <f>=F1625*LN(G1625)+(1-F1625)*LN(1-G1625)</f>
      </c>
    </row>
    <row r="1626">
      <c r="A1626" t="n">
        <v>484905</v>
      </c>
      <c r="B1626" t="s">
        <v>7654</v>
      </c>
      <c r="C1626" t="s">
        <v>149</v>
      </c>
      <c r="D1626" t="n">
        <v>51</v>
      </c>
      <c r="E1626" t="n">
        <v>43.8</v>
      </c>
      <c r="F1626" t="str">
        <f>=IF(E1626&gt;=50,1,0)</f>
      </c>
      <c r="G1626" s="11" t="str">
        <f>=1/(1+EXP(-($K$4+$K$5*D1626)))</f>
      </c>
      <c r="H1626" s="11" t="str">
        <f>=F1626*LN(G1626)+(1-F1626)*LN(1-G1626)</f>
      </c>
    </row>
    <row r="1627">
      <c r="A1627" t="n">
        <v>485546</v>
      </c>
      <c r="B1627" t="s">
        <v>7684</v>
      </c>
      <c r="C1627" t="s">
        <v>189</v>
      </c>
      <c r="D1627" t="n">
        <v>78</v>
      </c>
      <c r="E1627" t="n">
        <v>9.5</v>
      </c>
      <c r="F1627" t="str">
        <f>=IF(E1627&gt;=50,1,0)</f>
      </c>
      <c r="G1627" s="11" t="str">
        <f>=1/(1+EXP(-($K$4+$K$5*D1627)))</f>
      </c>
      <c r="H1627" s="11" t="str">
        <f>=F1627*LN(G1627)+(1-F1627)*LN(1-G1627)</f>
      </c>
    </row>
    <row r="1628">
      <c r="A1628" t="n">
        <v>485768</v>
      </c>
      <c r="B1628" t="s">
        <v>7691</v>
      </c>
      <c r="C1628" t="s">
        <v>189</v>
      </c>
      <c r="D1628" t="n">
        <v>49</v>
      </c>
      <c r="E1628" t="n">
        <v>59.1</v>
      </c>
      <c r="F1628" t="str">
        <f>=IF(E1628&gt;=50,1,0)</f>
      </c>
      <c r="G1628" s="11" t="str">
        <f>=1/(1+EXP(-($K$4+$K$5*D1628)))</f>
      </c>
      <c r="H1628" s="11" t="str">
        <f>=F1628*LN(G1628)+(1-F1628)*LN(1-G1628)</f>
      </c>
    </row>
    <row r="1629">
      <c r="A1629" t="n">
        <v>486026</v>
      </c>
      <c r="B1629" t="s">
        <v>7701</v>
      </c>
      <c r="C1629" t="s">
        <v>163</v>
      </c>
      <c r="D1629" t="n">
        <v>48</v>
      </c>
      <c r="E1629" t="n">
        <v>6.1</v>
      </c>
      <c r="F1629" t="str">
        <f>=IF(E1629&gt;=50,1,0)</f>
      </c>
      <c r="G1629" s="11" t="str">
        <f>=1/(1+EXP(-($K$4+$K$5*D1629)))</f>
      </c>
      <c r="H1629" s="11" t="str">
        <f>=F1629*LN(G1629)+(1-F1629)*LN(1-G1629)</f>
      </c>
    </row>
    <row r="1630">
      <c r="A1630" t="n">
        <v>486196</v>
      </c>
      <c r="B1630" t="s">
        <v>7710</v>
      </c>
      <c r="C1630" t="s">
        <v>163</v>
      </c>
      <c r="D1630" t="n">
        <v>53</v>
      </c>
      <c r="E1630" t="n">
        <v>4.8</v>
      </c>
      <c r="F1630" t="str">
        <f>=IF(E1630&gt;=50,1,0)</f>
      </c>
      <c r="G1630" s="11" t="str">
        <f>=1/(1+EXP(-($K$4+$K$5*D1630)))</f>
      </c>
      <c r="H1630" s="11" t="str">
        <f>=F1630*LN(G1630)+(1-F1630)*LN(1-G1630)</f>
      </c>
    </row>
    <row r="1631">
      <c r="A1631" t="n">
        <v>486239</v>
      </c>
      <c r="B1631" t="s">
        <v>7713</v>
      </c>
      <c r="C1631" t="s">
        <v>189</v>
      </c>
      <c r="D1631" t="n">
        <v>6</v>
      </c>
      <c r="E1631" t="n">
        <v>73.7</v>
      </c>
      <c r="F1631" t="str">
        <f>=IF(E1631&gt;=50,1,0)</f>
      </c>
      <c r="G1631" s="11" t="str">
        <f>=1/(1+EXP(-($K$4+$K$5*D1631)))</f>
      </c>
      <c r="H1631" s="11" t="str">
        <f>=F1631*LN(G1631)+(1-F1631)*LN(1-G1631)</f>
      </c>
    </row>
    <row r="1632">
      <c r="A1632" t="n">
        <v>486284</v>
      </c>
      <c r="B1632" t="s">
        <v>7717</v>
      </c>
      <c r="C1632" t="s">
        <v>163</v>
      </c>
      <c r="D1632" t="n">
        <v>47</v>
      </c>
      <c r="E1632" t="n">
        <v>39.4</v>
      </c>
      <c r="F1632" t="str">
        <f>=IF(E1632&gt;=50,1,0)</f>
      </c>
      <c r="G1632" s="11" t="str">
        <f>=1/(1+EXP(-($K$4+$K$5*D1632)))</f>
      </c>
      <c r="H1632" s="11" t="str">
        <f>=F1632*LN(G1632)+(1-F1632)*LN(1-G1632)</f>
      </c>
    </row>
    <row r="1633">
      <c r="A1633" t="n">
        <v>486840</v>
      </c>
      <c r="B1633" t="s">
        <v>7747</v>
      </c>
      <c r="C1633" t="s">
        <v>149</v>
      </c>
      <c r="D1633" t="n">
        <v>35</v>
      </c>
      <c r="E1633" t="n">
        <v>48.1</v>
      </c>
      <c r="F1633" t="str">
        <f>=IF(E1633&gt;=50,1,0)</f>
      </c>
      <c r="G1633" s="11" t="str">
        <f>=1/(1+EXP(-($K$4+$K$5*D1633)))</f>
      </c>
      <c r="H1633" s="11" t="str">
        <f>=F1633*LN(G1633)+(1-F1633)*LN(1-G1633)</f>
      </c>
    </row>
    <row r="1634">
      <c r="A1634" t="n">
        <v>486901</v>
      </c>
      <c r="B1634" t="s">
        <v>7750</v>
      </c>
      <c r="C1634" t="s">
        <v>163</v>
      </c>
      <c r="D1634" t="n">
        <v>23</v>
      </c>
      <c r="E1634" t="n">
        <v>60.3</v>
      </c>
      <c r="F1634" t="str">
        <f>=IF(E1634&gt;=50,1,0)</f>
      </c>
      <c r="G1634" s="11" t="str">
        <f>=1/(1+EXP(-($K$4+$K$5*D1634)))</f>
      </c>
      <c r="H1634" s="11" t="str">
        <f>=F1634*LN(G1634)+(1-F1634)*LN(1-G1634)</f>
      </c>
    </row>
    <row r="1635">
      <c r="A1635" t="n">
        <v>487524</v>
      </c>
      <c r="B1635" t="s">
        <v>7783</v>
      </c>
      <c r="C1635" t="s">
        <v>163</v>
      </c>
      <c r="D1635" t="n">
        <v>35</v>
      </c>
      <c r="E1635" t="n">
        <v>56.7</v>
      </c>
      <c r="F1635" t="str">
        <f>=IF(E1635&gt;=50,1,0)</f>
      </c>
      <c r="G1635" s="11" t="str">
        <f>=1/(1+EXP(-($K$4+$K$5*D1635)))</f>
      </c>
      <c r="H1635" s="11" t="str">
        <f>=F1635*LN(G1635)+(1-F1635)*LN(1-G1635)</f>
      </c>
    </row>
    <row r="1636">
      <c r="A1636" t="n">
        <v>487603</v>
      </c>
      <c r="B1636" t="s">
        <v>7788</v>
      </c>
      <c r="C1636" t="s">
        <v>163</v>
      </c>
      <c r="D1636" t="n">
        <v>21</v>
      </c>
      <c r="E1636" t="n">
        <v>19.6</v>
      </c>
      <c r="F1636" t="str">
        <f>=IF(E1636&gt;=50,1,0)</f>
      </c>
      <c r="G1636" s="11" t="str">
        <f>=1/(1+EXP(-($K$4+$K$5*D1636)))</f>
      </c>
      <c r="H1636" s="11" t="str">
        <f>=F1636*LN(G1636)+(1-F1636)*LN(1-G1636)</f>
      </c>
    </row>
    <row r="1637">
      <c r="A1637" t="n">
        <v>488846</v>
      </c>
      <c r="B1637" t="s">
        <v>7866</v>
      </c>
      <c r="C1637" t="s">
        <v>163</v>
      </c>
      <c r="D1637" t="n">
        <v>0</v>
      </c>
      <c r="E1637" t="n">
        <v>28.2</v>
      </c>
      <c r="F1637" t="str">
        <f>=IF(E1637&gt;=50,1,0)</f>
      </c>
      <c r="G1637" s="11" t="str">
        <f>=1/(1+EXP(-($K$4+$K$5*D1637)))</f>
      </c>
      <c r="H1637" s="11" t="str">
        <f>=F1637*LN(G1637)+(1-F1637)*LN(1-G1637)</f>
      </c>
    </row>
    <row r="1638">
      <c r="A1638" t="n">
        <v>489937</v>
      </c>
      <c r="B1638" t="s">
        <v>7892</v>
      </c>
      <c r="C1638" t="s">
        <v>163</v>
      </c>
      <c r="D1638" t="n">
        <v>46</v>
      </c>
      <c r="E1638" t="n">
        <v>28.1</v>
      </c>
      <c r="F1638" t="str">
        <f>=IF(E1638&gt;=50,1,0)</f>
      </c>
      <c r="G1638" s="11" t="str">
        <f>=1/(1+EXP(-($K$4+$K$5*D1638)))</f>
      </c>
      <c r="H1638" s="11" t="str">
        <f>=F1638*LN(G1638)+(1-F1638)*LN(1-G1638)</f>
      </c>
    </row>
    <row r="1639">
      <c r="A1639" t="n">
        <v>490133</v>
      </c>
      <c r="B1639" t="s">
        <v>7901</v>
      </c>
      <c r="C1639" t="s">
        <v>189</v>
      </c>
      <c r="D1639" t="n">
        <v>2</v>
      </c>
      <c r="E1639" t="n">
        <v>59.8</v>
      </c>
      <c r="F1639" t="str">
        <f>=IF(E1639&gt;=50,1,0)</f>
      </c>
      <c r="G1639" s="11" t="str">
        <f>=1/(1+EXP(-($K$4+$K$5*D1639)))</f>
      </c>
      <c r="H1639" s="11" t="str">
        <f>=F1639*LN(G1639)+(1-F1639)*LN(1-G1639)</f>
      </c>
    </row>
    <row r="1640">
      <c r="A1640" t="n">
        <v>490276</v>
      </c>
      <c r="B1640" t="s">
        <v>7915</v>
      </c>
      <c r="C1640" t="s">
        <v>163</v>
      </c>
      <c r="D1640" t="n">
        <v>73</v>
      </c>
      <c r="E1640" t="n">
        <v>8.1</v>
      </c>
      <c r="F1640" t="str">
        <f>=IF(E1640&gt;=50,1,0)</f>
      </c>
      <c r="G1640" s="11" t="str">
        <f>=1/(1+EXP(-($K$4+$K$5*D1640)))</f>
      </c>
      <c r="H1640" s="11" t="str">
        <f>=F1640*LN(G1640)+(1-F1640)*LN(1-G1640)</f>
      </c>
    </row>
    <row r="1641">
      <c r="A1641" t="n">
        <v>490805</v>
      </c>
      <c r="B1641" t="s">
        <v>7951</v>
      </c>
      <c r="C1641" t="s">
        <v>149</v>
      </c>
      <c r="D1641" t="n">
        <v>28</v>
      </c>
      <c r="E1641" t="n">
        <v>44</v>
      </c>
      <c r="F1641" t="str">
        <f>=IF(E1641&gt;=50,1,0)</f>
      </c>
      <c r="G1641" s="11" t="str">
        <f>=1/(1+EXP(-($K$4+$K$5*D1641)))</f>
      </c>
      <c r="H1641" s="11" t="str">
        <f>=F1641*LN(G1641)+(1-F1641)*LN(1-G1641)</f>
      </c>
    </row>
    <row r="1642">
      <c r="A1642" t="n">
        <v>491640</v>
      </c>
      <c r="B1642" t="s">
        <v>7996</v>
      </c>
      <c r="C1642" t="s">
        <v>163</v>
      </c>
      <c r="D1642" t="n">
        <v>60</v>
      </c>
      <c r="E1642" t="n">
        <v>2.4</v>
      </c>
      <c r="F1642" t="str">
        <f>=IF(E1642&gt;=50,1,0)</f>
      </c>
      <c r="G1642" s="11" t="str">
        <f>=1/(1+EXP(-($K$4+$K$5*D1642)))</f>
      </c>
      <c r="H1642" s="11" t="str">
        <f>=F1642*LN(G1642)+(1-F1642)*LN(1-G1642)</f>
      </c>
    </row>
    <row r="1643">
      <c r="A1643" t="n">
        <v>492801</v>
      </c>
      <c r="B1643" t="s">
        <v>8066</v>
      </c>
      <c r="C1643" t="s">
        <v>163</v>
      </c>
      <c r="D1643" t="n">
        <v>59</v>
      </c>
      <c r="E1643" t="n">
        <v>20.6</v>
      </c>
      <c r="F1643" t="str">
        <f>=IF(E1643&gt;=50,1,0)</f>
      </c>
      <c r="G1643" s="11" t="str">
        <f>=1/(1+EXP(-($K$4+$K$5*D1643)))</f>
      </c>
      <c r="H1643" s="11" t="str">
        <f>=F1643*LN(G1643)+(1-F1643)*LN(1-G1643)</f>
      </c>
    </row>
    <row r="1644">
      <c r="A1644" t="n">
        <v>493600</v>
      </c>
      <c r="B1644" t="s">
        <v>8088</v>
      </c>
      <c r="C1644" t="s">
        <v>163</v>
      </c>
      <c r="D1644" t="n">
        <v>78</v>
      </c>
      <c r="E1644" t="n">
        <v>12.3</v>
      </c>
      <c r="F1644" t="str">
        <f>=IF(E1644&gt;=50,1,0)</f>
      </c>
      <c r="G1644" s="11" t="str">
        <f>=1/(1+EXP(-($K$4+$K$5*D1644)))</f>
      </c>
      <c r="H1644" s="11" t="str">
        <f>=F1644*LN(G1644)+(1-F1644)*LN(1-G1644)</f>
      </c>
    </row>
    <row r="1645">
      <c r="A1645" t="n">
        <v>494603</v>
      </c>
      <c r="B1645" t="s">
        <v>8135</v>
      </c>
      <c r="C1645" t="s">
        <v>163</v>
      </c>
      <c r="D1645" t="n">
        <v>0</v>
      </c>
      <c r="E1645" t="n">
        <v>31.8</v>
      </c>
      <c r="F1645" t="str">
        <f>=IF(E1645&gt;=50,1,0)</f>
      </c>
      <c r="G1645" s="11" t="str">
        <f>=1/(1+EXP(-($K$4+$K$5*D1645)))</f>
      </c>
      <c r="H1645" s="11" t="str">
        <f>=F1645*LN(G1645)+(1-F1645)*LN(1-G1645)</f>
      </c>
    </row>
    <row r="1646">
      <c r="A1646" t="n">
        <v>496627</v>
      </c>
      <c r="B1646" t="s">
        <v>8235</v>
      </c>
      <c r="C1646" t="s">
        <v>189</v>
      </c>
      <c r="D1646" t="n">
        <v>0</v>
      </c>
      <c r="E1646" t="n">
        <v>87.9</v>
      </c>
      <c r="F1646" t="str">
        <f>=IF(E1646&gt;=50,1,0)</f>
      </c>
      <c r="G1646" s="11" t="str">
        <f>=1/(1+EXP(-($K$4+$K$5*D1646)))</f>
      </c>
      <c r="H1646" s="11" t="str">
        <f>=F1646*LN(G1646)+(1-F1646)*LN(1-G1646)</f>
      </c>
    </row>
    <row r="1647">
      <c r="A1647" t="n">
        <v>498562</v>
      </c>
      <c r="B1647" t="s">
        <v>8343</v>
      </c>
      <c r="C1647" t="s">
        <v>149</v>
      </c>
      <c r="D1647" t="n">
        <v>29</v>
      </c>
      <c r="E1647" t="n">
        <v>54</v>
      </c>
      <c r="F1647" t="str">
        <f>=IF(E1647&gt;=50,1,0)</f>
      </c>
      <c r="G1647" s="11" t="str">
        <f>=1/(1+EXP(-($K$4+$K$5*D1647)))</f>
      </c>
      <c r="H1647" s="11" t="str">
        <f>=F1647*LN(G1647)+(1-F1647)*LN(1-G1647)</f>
      </c>
    </row>
    <row r="1648">
      <c r="A1648" t="n">
        <v>498571</v>
      </c>
      <c r="B1648" t="s">
        <v>8345</v>
      </c>
      <c r="C1648" t="s">
        <v>149</v>
      </c>
      <c r="D1648" t="n">
        <v>37</v>
      </c>
      <c r="E1648" t="n">
        <v>52.7</v>
      </c>
      <c r="F1648" t="str">
        <f>=IF(E1648&gt;=50,1,0)</f>
      </c>
      <c r="G1648" s="11" t="str">
        <f>=1/(1+EXP(-($K$4+$K$5*D1648)))</f>
      </c>
      <c r="H1648" s="11" t="str">
        <f>=F1648*LN(G1648)+(1-F1648)*LN(1-G1648)</f>
      </c>
    </row>
    <row r="1649">
      <c r="A1649" t="n">
        <v>498809</v>
      </c>
      <c r="B1649" t="s">
        <v>8356</v>
      </c>
      <c r="C1649" t="s">
        <v>163</v>
      </c>
      <c r="D1649" t="n">
        <v>73</v>
      </c>
      <c r="E1649" t="n">
        <v>10.9</v>
      </c>
      <c r="F1649" t="str">
        <f>=IF(E1649&gt;=50,1,0)</f>
      </c>
      <c r="G1649" s="11" t="str">
        <f>=1/(1+EXP(-($K$4+$K$5*D1649)))</f>
      </c>
      <c r="H1649" s="11" t="str">
        <f>=F1649*LN(G1649)+(1-F1649)*LN(1-G1649)</f>
      </c>
    </row>
  </sheetData>
  <mergeCells count="2">
    <mergeCell ref="J2:M2"/>
    <mergeCell ref="J19:M19"/>
  </mergeCell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10.71" hidden="0" customWidth="1"/>
    <col min="7" max="7" width="10.71" hidden="0" customWidth="1"/>
    <col min="8" max="8" width="9.71" hidden="0" customWidth="1"/>
    <col min="9" max="9" width="9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10.71" hidden="0" customWidth="1"/>
    <col min="17" max="17" width="3.71" hidden="0" customWidth="1"/>
    <col min="18" max="18" width="26.71" hidden="0" customWidth="1"/>
    <col min="19" max="19" width="9.71" hidden="0" customWidth="1"/>
    <col min="20" max="20" width="9.71" hidden="0" customWidth="1"/>
    <col min="21" max="21" width="9.71" hidden="0" customWidth="1"/>
    <col min="22" max="22" width="9.71" hidden="0" customWidth="1"/>
    <col min="23" max="23" width="9.71" hidden="0" customWidth="1"/>
    <col min="24" max="24" width="9.71" hidden="0" customWidth="1"/>
    <col min="25" max="25" width="9.71" hidden="0" customWidth="1"/>
    <col min="26" max="26" width="9.71" hidden="0" customWidth="1"/>
    <col min="27" max="27" width="9.71" hidden="0" customWidth="1"/>
    <col min="28" max="28" width="9.71" hidden="0" customWidth="1"/>
    <col min="29" max="29" width="9.71" hidden="0" customWidth="1"/>
    <col min="30" max="30" width="9.71" hidden="0" customWidth="1"/>
    <col min="31" max="31" width="9.71" hidden="0" customWidth="1"/>
    <col min="32" max="32" width="9.71" hidden="0" customWidth="1"/>
    <col min="33" max="33" width="9.71" hidden="0" customWidth="1"/>
    <col min="34" max="34" width="9.71" hidden="0" customWidth="1"/>
    <col min="35" max="35" width="9.71" hidden="0" customWidth="1"/>
    <col min="36" max="36" width="3.71" hidden="0" customWidth="1"/>
    <col min="37" max="37" width="12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113</v>
      </c>
      <c r="F1" s="3" t="s">
        <v>97</v>
      </c>
      <c r="G1" s="3" t="s">
        <v>77</v>
      </c>
      <c r="H1" s="3" t="s">
        <v>84</v>
      </c>
      <c r="I1" s="3" t="s">
        <v>8488</v>
      </c>
      <c r="J1" s="3" t="s">
        <v>8489</v>
      </c>
      <c r="K1" s="3" t="s">
        <v>8490</v>
      </c>
      <c r="L1" s="3" t="s">
        <v>8491</v>
      </c>
      <c r="M1" s="3" t="s">
        <v>8492</v>
      </c>
      <c r="N1" s="3" t="s">
        <v>8493</v>
      </c>
      <c r="O1" s="3" t="s">
        <v>8494</v>
      </c>
      <c r="P1" s="3" t="s">
        <v>8495</v>
      </c>
      <c r="R1" s="1" t="s">
        <v>8496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14064</v>
      </c>
      <c r="F2" t="n">
        <v>28.7</v>
      </c>
      <c r="G2" t="n">
        <v>64</v>
      </c>
      <c r="H2" t="n">
        <v>19</v>
      </c>
      <c r="I2" t="n">
        <v>3.8213</v>
      </c>
      <c r="J2" s="10" t="str">
        <f>=STANDARDIZE(D2,AVERAGE(D$2:D$1449),_xlfn.STDEV.S(D$2:D$1449))</f>
      </c>
      <c r="K2" s="10" t="str">
        <f>=STANDARDIZE(E2,AVERAGE(E$2:E$1449),_xlfn.STDEV.S(E$2:E$1449))</f>
      </c>
      <c r="L2" s="10" t="str">
        <f>=STANDARDIZE(F2,AVERAGE(F$2:F$1449),_xlfn.STDEV.S(F$2:F$1449))</f>
      </c>
      <c r="M2" s="10" t="str">
        <f>=STANDARDIZE(G2,AVERAGE(G$2:G$1449),_xlfn.STDEV.S(G$2:G$1449))</f>
      </c>
      <c r="N2" s="10" t="str">
        <f>=STANDARDIZE(H2,AVERAGE(H$2:H$1449),_xlfn.STDEV.S(H$2:H$1449))</f>
      </c>
      <c r="O2" s="10" t="str">
        <f>=STANDARDIZE(I2,AVERAGE(I$2:I$1449),_xlfn.STDEV.S(I$2:I$1449))</f>
      </c>
      <c r="P2" s="10" t="str">
        <f>=MMULT(J2:O2,$AI$12:$AI$17)</f>
      </c>
      <c r="R2" s="2" t="s">
        <v>8497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17413</v>
      </c>
      <c r="F3" t="n">
        <v>62.4</v>
      </c>
      <c r="G3" t="n">
        <v>82</v>
      </c>
      <c r="H3" t="n">
        <v>18</v>
      </c>
      <c r="I3" t="n">
        <v>4.4041</v>
      </c>
      <c r="J3" s="10" t="str">
        <f>=STANDARDIZE(D3,AVERAGE(D$2:D$1449),_xlfn.STDEV.S(D$2:D$1449))</f>
      </c>
      <c r="K3" s="10" t="str">
        <f>=STANDARDIZE(E3,AVERAGE(E$2:E$1449),_xlfn.STDEV.S(E$2:E$1449))</f>
      </c>
      <c r="L3" s="10" t="str">
        <f>=STANDARDIZE(F3,AVERAGE(F$2:F$1449),_xlfn.STDEV.S(F$2:F$1449))</f>
      </c>
      <c r="M3" s="10" t="str">
        <f>=STANDARDIZE(G3,AVERAGE(G$2:G$1449),_xlfn.STDEV.S(G$2:G$1449))</f>
      </c>
      <c r="N3" s="10" t="str">
        <f>=STANDARDIZE(H3,AVERAGE(H$2:H$1449),_xlfn.STDEV.S(H$2:H$1449))</f>
      </c>
      <c r="O3" s="10" t="str">
        <f>=STANDARDIZE(I3,AVERAGE(I$2:I$1449),_xlfn.STDEV.S(I$2:I$1449))</f>
      </c>
      <c r="P3" s="10" t="str">
        <f>=MMULT(J3:O3,$AI$12:$AI$17)</f>
      </c>
      <c r="R3" s="3" t="s">
        <v>8498</v>
      </c>
      <c r="S3" s="3" t="s">
        <v>107</v>
      </c>
      <c r="T3" s="3" t="s">
        <v>113</v>
      </c>
      <c r="U3" s="3" t="s">
        <v>97</v>
      </c>
      <c r="V3" s="3" t="s">
        <v>77</v>
      </c>
      <c r="W3" s="3" t="s">
        <v>84</v>
      </c>
      <c r="X3" s="3" t="s">
        <v>8488</v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19847</v>
      </c>
      <c r="F4" t="n">
        <v>61.9</v>
      </c>
      <c r="G4" t="n">
        <v>81</v>
      </c>
      <c r="H4" t="n">
        <v>17</v>
      </c>
      <c r="I4" t="n">
        <v>4.0218</v>
      </c>
      <c r="J4" s="10" t="str">
        <f>=STANDARDIZE(D4,AVERAGE(D$2:D$1449),_xlfn.STDEV.S(D$2:D$1449))</f>
      </c>
      <c r="K4" s="10" t="str">
        <f>=STANDARDIZE(E4,AVERAGE(E$2:E$1449),_xlfn.STDEV.S(E$2:E$1449))</f>
      </c>
      <c r="L4" s="10" t="str">
        <f>=STANDARDIZE(F4,AVERAGE(F$2:F$1449),_xlfn.STDEV.S(F$2:F$1449))</f>
      </c>
      <c r="M4" s="10" t="str">
        <f>=STANDARDIZE(G4,AVERAGE(G$2:G$1449),_xlfn.STDEV.S(G$2:G$1449))</f>
      </c>
      <c r="N4" s="10" t="str">
        <f>=STANDARDIZE(H4,AVERAGE(H$2:H$1449),_xlfn.STDEV.S(H$2:H$1449))</f>
      </c>
      <c r="O4" s="10" t="str">
        <f>=STANDARDIZE(I4,AVERAGE(I$2:I$1449),_xlfn.STDEV.S(I$2:I$1449))</f>
      </c>
      <c r="P4" s="10" t="str">
        <f>=MMULT(J4:O4,$AI$12:$AI$17)</f>
      </c>
      <c r="R4" t="s">
        <v>107</v>
      </c>
      <c r="S4" s="10" t="str">
        <f>=CORREL(D$2:D$1449,D$2:D$1449)</f>
      </c>
      <c r="T4" s="10" t="str">
        <f>=CORREL(D$2:D$1449,E$2:E$1449)</f>
      </c>
      <c r="U4" s="10" t="str">
        <f>=CORREL(D$2:D$1449,F$2:F$1449)</f>
      </c>
      <c r="V4" s="10" t="str">
        <f>=CORREL(D$2:D$1449,G$2:G$1449)</f>
      </c>
      <c r="W4" s="10" t="str">
        <f>=CORREL(D$2:D$1449,H$2:H$1449)</f>
      </c>
      <c r="X4" s="10" t="str">
        <f>=CORREL(D$2:D$1449,I$2:I$1449)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13504</v>
      </c>
      <c r="F5" t="n">
        <v>30.2</v>
      </c>
      <c r="G5" t="n">
        <v>60</v>
      </c>
      <c r="H5" t="n">
        <v>16</v>
      </c>
      <c r="I5" t="n">
        <v>3.6289</v>
      </c>
      <c r="J5" s="10" t="str">
        <f>=STANDARDIZE(D5,AVERAGE(D$2:D$1449),_xlfn.STDEV.S(D$2:D$1449))</f>
      </c>
      <c r="K5" s="10" t="str">
        <f>=STANDARDIZE(E5,AVERAGE(E$2:E$1449),_xlfn.STDEV.S(E$2:E$1449))</f>
      </c>
      <c r="L5" s="10" t="str">
        <f>=STANDARDIZE(F5,AVERAGE(F$2:F$1449),_xlfn.STDEV.S(F$2:F$1449))</f>
      </c>
      <c r="M5" s="10" t="str">
        <f>=STANDARDIZE(G5,AVERAGE(G$2:G$1449),_xlfn.STDEV.S(G$2:G$1449))</f>
      </c>
      <c r="N5" s="10" t="str">
        <f>=STANDARDIZE(H5,AVERAGE(H$2:H$1449),_xlfn.STDEV.S(H$2:H$1449))</f>
      </c>
      <c r="O5" s="10" t="str">
        <f>=STANDARDIZE(I5,AVERAGE(I$2:I$1449),_xlfn.STDEV.S(I$2:I$1449))</f>
      </c>
      <c r="P5" s="10" t="str">
        <f>=MMULT(J5:O5,$AI$12:$AI$17)</f>
      </c>
      <c r="R5" t="s">
        <v>113</v>
      </c>
      <c r="S5" s="10" t="str">
        <f>=CORREL(E$2:E$1449,D$2:D$1449)</f>
      </c>
      <c r="T5" s="10" t="str">
        <f>=CORREL(E$2:E$1449,E$2:E$1449)</f>
      </c>
      <c r="U5" s="10" t="str">
        <f>=CORREL(E$2:E$1449,F$2:F$1449)</f>
      </c>
      <c r="V5" s="10" t="str">
        <f>=CORREL(E$2:E$1449,G$2:G$1449)</f>
      </c>
      <c r="W5" s="10" t="str">
        <f>=CORREL(E$2:E$1449,H$2:H$1449)</f>
      </c>
      <c r="X5" s="10" t="str">
        <f>=CORREL(E$2:E$1449,I$2:I$1449)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21761</v>
      </c>
      <c r="F6" t="n">
        <v>73.7</v>
      </c>
      <c r="G6" t="n">
        <v>86</v>
      </c>
      <c r="H6" t="n">
        <v>19</v>
      </c>
      <c r="I6" t="n">
        <v>4.6321</v>
      </c>
      <c r="J6" s="10" t="str">
        <f>=STANDARDIZE(D6,AVERAGE(D$2:D$1449),_xlfn.STDEV.S(D$2:D$1449))</f>
      </c>
      <c r="K6" s="10" t="str">
        <f>=STANDARDIZE(E6,AVERAGE(E$2:E$1449),_xlfn.STDEV.S(E$2:E$1449))</f>
      </c>
      <c r="L6" s="10" t="str">
        <f>=STANDARDIZE(F6,AVERAGE(F$2:F$1449),_xlfn.STDEV.S(F$2:F$1449))</f>
      </c>
      <c r="M6" s="10" t="str">
        <f>=STANDARDIZE(G6,AVERAGE(G$2:G$1449),_xlfn.STDEV.S(G$2:G$1449))</f>
      </c>
      <c r="N6" s="10" t="str">
        <f>=STANDARDIZE(H6,AVERAGE(H$2:H$1449),_xlfn.STDEV.S(H$2:H$1449))</f>
      </c>
      <c r="O6" s="10" t="str">
        <f>=STANDARDIZE(I6,AVERAGE(I$2:I$1449),_xlfn.STDEV.S(I$2:I$1449))</f>
      </c>
      <c r="P6" s="10" t="str">
        <f>=MMULT(J6:O6,$AI$12:$AI$17)</f>
      </c>
      <c r="R6" t="s">
        <v>97</v>
      </c>
      <c r="S6" s="10" t="str">
        <f>=CORREL(F$2:F$1449,D$2:D$1449)</f>
      </c>
      <c r="T6" s="10" t="str">
        <f>=CORREL(F$2:F$1449,E$2:E$1449)</f>
      </c>
      <c r="U6" s="10" t="str">
        <f>=CORREL(F$2:F$1449,F$2:F$1449)</f>
      </c>
      <c r="V6" s="10" t="str">
        <f>=CORREL(F$2:F$1449,G$2:G$1449)</f>
      </c>
      <c r="W6" s="10" t="str">
        <f>=CORREL(F$2:F$1449,H$2:H$1449)</f>
      </c>
      <c r="X6" s="10" t="str">
        <f>=CORREL(F$2:F$1449,I$2:I$1449)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15458</v>
      </c>
      <c r="F7" t="n">
        <v>35.7</v>
      </c>
      <c r="G7" t="n">
        <v>66</v>
      </c>
      <c r="H7" t="n">
        <v>15</v>
      </c>
      <c r="I7" t="n">
        <v>3.8105</v>
      </c>
      <c r="J7" s="10" t="str">
        <f>=STANDARDIZE(D7,AVERAGE(D$2:D$1449),_xlfn.STDEV.S(D$2:D$1449))</f>
      </c>
      <c r="K7" s="10" t="str">
        <f>=STANDARDIZE(E7,AVERAGE(E$2:E$1449),_xlfn.STDEV.S(E$2:E$1449))</f>
      </c>
      <c r="L7" s="10" t="str">
        <f>=STANDARDIZE(F7,AVERAGE(F$2:F$1449),_xlfn.STDEV.S(F$2:F$1449))</f>
      </c>
      <c r="M7" s="10" t="str">
        <f>=STANDARDIZE(G7,AVERAGE(G$2:G$1449),_xlfn.STDEV.S(G$2:G$1449))</f>
      </c>
      <c r="N7" s="10" t="str">
        <f>=STANDARDIZE(H7,AVERAGE(H$2:H$1449),_xlfn.STDEV.S(H$2:H$1449))</f>
      </c>
      <c r="O7" s="10" t="str">
        <f>=STANDARDIZE(I7,AVERAGE(I$2:I$1449),_xlfn.STDEV.S(I$2:I$1449))</f>
      </c>
      <c r="P7" s="10" t="str">
        <f>=MMULT(J7:O7,$AI$12:$AI$17)</f>
      </c>
      <c r="R7" t="s">
        <v>77</v>
      </c>
      <c r="S7" s="10" t="str">
        <f>=CORREL(G$2:G$1449,D$2:D$1449)</f>
      </c>
      <c r="T7" s="10" t="str">
        <f>=CORREL(G$2:G$1449,E$2:E$1449)</f>
      </c>
      <c r="U7" s="10" t="str">
        <f>=CORREL(G$2:G$1449,F$2:F$1449)</f>
      </c>
      <c r="V7" s="10" t="str">
        <f>=CORREL(G$2:G$1449,G$2:G$1449)</f>
      </c>
      <c r="W7" s="10" t="str">
        <f>=CORREL(G$2:G$1449,H$2:H$1449)</f>
      </c>
      <c r="X7" s="10" t="str">
        <f>=CORREL(G$2:G$1449,I$2:I$1449)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24524</v>
      </c>
      <c r="F8" t="n">
        <v>79.2</v>
      </c>
      <c r="G8" t="n">
        <v>93</v>
      </c>
      <c r="H8" t="n">
        <v>21</v>
      </c>
      <c r="I8" t="n">
        <v>4.5488</v>
      </c>
      <c r="J8" s="10" t="str">
        <f>=STANDARDIZE(D8,AVERAGE(D$2:D$1449),_xlfn.STDEV.S(D$2:D$1449))</f>
      </c>
      <c r="K8" s="10" t="str">
        <f>=STANDARDIZE(E8,AVERAGE(E$2:E$1449),_xlfn.STDEV.S(E$2:E$1449))</f>
      </c>
      <c r="L8" s="10" t="str">
        <f>=STANDARDIZE(F8,AVERAGE(F$2:F$1449),_xlfn.STDEV.S(F$2:F$1449))</f>
      </c>
      <c r="M8" s="10" t="str">
        <f>=STANDARDIZE(G8,AVERAGE(G$2:G$1449),_xlfn.STDEV.S(G$2:G$1449))</f>
      </c>
      <c r="N8" s="10" t="str">
        <f>=STANDARDIZE(H8,AVERAGE(H$2:H$1449),_xlfn.STDEV.S(H$2:H$1449))</f>
      </c>
      <c r="O8" s="10" t="str">
        <f>=STANDARDIZE(I8,AVERAGE(I$2:I$1449),_xlfn.STDEV.S(I$2:I$1449))</f>
      </c>
      <c r="P8" s="10" t="str">
        <f>=MMULT(J8:O8,$AI$12:$AI$17)</f>
      </c>
      <c r="R8" t="s">
        <v>84</v>
      </c>
      <c r="S8" s="10" t="str">
        <f>=CORREL(H$2:H$1449,D$2:D$1449)</f>
      </c>
      <c r="T8" s="10" t="str">
        <f>=CORREL(H$2:H$1449,E$2:E$1449)</f>
      </c>
      <c r="U8" s="10" t="str">
        <f>=CORREL(H$2:H$1449,F$2:F$1449)</f>
      </c>
      <c r="V8" s="10" t="str">
        <f>=CORREL(H$2:H$1449,G$2:G$1449)</f>
      </c>
      <c r="W8" s="10" t="str">
        <f>=CORREL(H$2:H$1449,H$2:H$1449)</f>
      </c>
      <c r="X8" s="10" t="str">
        <f>=CORREL(H$2:H$1449,I$2:I$1449)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24170</v>
      </c>
      <c r="F9" t="n">
        <v>64.2</v>
      </c>
      <c r="G9" t="n">
        <v>63</v>
      </c>
      <c r="H9" t="n">
        <v>9</v>
      </c>
      <c r="I9" t="n">
        <v>3</v>
      </c>
      <c r="J9" s="10" t="str">
        <f>=STANDARDIZE(D9,AVERAGE(D$2:D$1449),_xlfn.STDEV.S(D$2:D$1449))</f>
      </c>
      <c r="K9" s="10" t="str">
        <f>=STANDARDIZE(E9,AVERAGE(E$2:E$1449),_xlfn.STDEV.S(E$2:E$1449))</f>
      </c>
      <c r="L9" s="10" t="str">
        <f>=STANDARDIZE(F9,AVERAGE(F$2:F$1449),_xlfn.STDEV.S(F$2:F$1449))</f>
      </c>
      <c r="M9" s="10" t="str">
        <f>=STANDARDIZE(G9,AVERAGE(G$2:G$1449),_xlfn.STDEV.S(G$2:G$1449))</f>
      </c>
      <c r="N9" s="10" t="str">
        <f>=STANDARDIZE(H9,AVERAGE(H$2:H$1449),_xlfn.STDEV.S(H$2:H$1449))</f>
      </c>
      <c r="O9" s="10" t="str">
        <f>=STANDARDIZE(I9,AVERAGE(I$2:I$1449),_xlfn.STDEV.S(I$2:I$1449))</f>
      </c>
      <c r="P9" s="10" t="str">
        <f>=MMULT(J9:O9,$AI$12:$AI$17)</f>
      </c>
      <c r="R9" t="s">
        <v>8488</v>
      </c>
      <c r="S9" s="10" t="str">
        <f>=CORREL(I$2:I$1449,D$2:D$1449)</f>
      </c>
      <c r="T9" s="10" t="str">
        <f>=CORREL(I$2:I$1449,E$2:E$1449)</f>
      </c>
      <c r="U9" s="10" t="str">
        <f>=CORREL(I$2:I$1449,F$2:F$1449)</f>
      </c>
      <c r="V9" s="10" t="str">
        <f>=CORREL(I$2:I$1449,G$2:G$1449)</f>
      </c>
      <c r="W9" s="10" t="str">
        <f>=CORREL(I$2:I$1449,H$2:H$1449)</f>
      </c>
      <c r="X9" s="10" t="str">
        <f>=CORREL(I$2:I$1449,I$2:I$1449)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19908</v>
      </c>
      <c r="F10" t="n">
        <v>36.5</v>
      </c>
      <c r="G10" t="n">
        <v>70</v>
      </c>
      <c r="H10" t="n">
        <v>13</v>
      </c>
      <c r="I10" t="n">
        <v>3.5386</v>
      </c>
      <c r="J10" s="10" t="str">
        <f>=STANDARDIZE(D10,AVERAGE(D$2:D$1449),_xlfn.STDEV.S(D$2:D$1449))</f>
      </c>
      <c r="K10" s="10" t="str">
        <f>=STANDARDIZE(E10,AVERAGE(E$2:E$1449),_xlfn.STDEV.S(E$2:E$1449))</f>
      </c>
      <c r="L10" s="10" t="str">
        <f>=STANDARDIZE(F10,AVERAGE(F$2:F$1449),_xlfn.STDEV.S(F$2:F$1449))</f>
      </c>
      <c r="M10" s="10" t="str">
        <f>=STANDARDIZE(G10,AVERAGE(G$2:G$1449),_xlfn.STDEV.S(G$2:G$1449))</f>
      </c>
      <c r="N10" s="10" t="str">
        <f>=STANDARDIZE(H10,AVERAGE(H$2:H$1449),_xlfn.STDEV.S(H$2:H$1449))</f>
      </c>
      <c r="O10" s="10" t="str">
        <f>=STANDARDIZE(I10,AVERAGE(I$2:I$1449),_xlfn.STDEV.S(I$2:I$1449))</f>
      </c>
      <c r="P10" s="10" t="str">
        <f>=MMULT(J10:O10,$AI$12:$AI$17)</f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22642</v>
      </c>
      <c r="F11" t="n">
        <v>46.9</v>
      </c>
      <c r="G11" t="n">
        <v>67</v>
      </c>
      <c r="H11" t="n">
        <v>14</v>
      </c>
      <c r="I11" t="n">
        <v>2.9279</v>
      </c>
      <c r="J11" s="10" t="str">
        <f>=STANDARDIZE(D11,AVERAGE(D$2:D$1449),_xlfn.STDEV.S(D$2:D$1449))</f>
      </c>
      <c r="K11" s="10" t="str">
        <f>=STANDARDIZE(E11,AVERAGE(E$2:E$1449),_xlfn.STDEV.S(E$2:E$1449))</f>
      </c>
      <c r="L11" s="10" t="str">
        <f>=STANDARDIZE(F11,AVERAGE(F$2:F$1449),_xlfn.STDEV.S(F$2:F$1449))</f>
      </c>
      <c r="M11" s="10" t="str">
        <f>=STANDARDIZE(G11,AVERAGE(G$2:G$1449),_xlfn.STDEV.S(G$2:G$1449))</f>
      </c>
      <c r="N11" s="10" t="str">
        <f>=STANDARDIZE(H11,AVERAGE(H$2:H$1449),_xlfn.STDEV.S(H$2:H$1449))</f>
      </c>
      <c r="O11" s="10" t="str">
        <f>=STANDARDIZE(I11,AVERAGE(I$2:I$1449),_xlfn.STDEV.S(I$2:I$1449))</f>
      </c>
      <c r="P11" s="10" t="str">
        <f>=MMULT(J11:O11,$AI$12:$AI$17)</f>
      </c>
      <c r="R11" s="3" t="s">
        <v>8499</v>
      </c>
      <c r="S11" s="3" t="s">
        <v>8500</v>
      </c>
      <c r="T11" s="3" t="s">
        <v>8501</v>
      </c>
      <c r="U11" s="3" t="s">
        <v>8502</v>
      </c>
      <c r="V11" s="3" t="s">
        <v>8503</v>
      </c>
      <c r="W11" s="3" t="s">
        <v>8504</v>
      </c>
      <c r="X11" s="3" t="s">
        <v>8505</v>
      </c>
      <c r="Y11" s="3" t="s">
        <v>8506</v>
      </c>
      <c r="Z11" s="3" t="s">
        <v>8507</v>
      </c>
      <c r="AA11" s="3" t="s">
        <v>8508</v>
      </c>
      <c r="AB11" s="3" t="s">
        <v>8509</v>
      </c>
      <c r="AC11" s="3" t="s">
        <v>8510</v>
      </c>
      <c r="AD11" s="3" t="s">
        <v>8511</v>
      </c>
      <c r="AE11" s="3" t="s">
        <v>8512</v>
      </c>
      <c r="AF11" s="3" t="s">
        <v>8513</v>
      </c>
      <c r="AG11" s="3" t="s">
        <v>8514</v>
      </c>
      <c r="AH11" s="3" t="s">
        <v>8515</v>
      </c>
      <c r="AI11" s="3" t="s">
        <v>8516</v>
      </c>
      <c r="AK11" s="3" t="s">
        <v>8521</v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14511</v>
      </c>
      <c r="F12" t="n">
        <v>51.1</v>
      </c>
      <c r="G12" t="n">
        <v>64</v>
      </c>
      <c r="H12" t="n">
        <v>19</v>
      </c>
      <c r="I12" t="n">
        <v>4.0442</v>
      </c>
      <c r="J12" s="10" t="str">
        <f>=STANDARDIZE(D12,AVERAGE(D$2:D$1449),_xlfn.STDEV.S(D$2:D$1449))</f>
      </c>
      <c r="K12" s="10" t="str">
        <f>=STANDARDIZE(E12,AVERAGE(E$2:E$1449),_xlfn.STDEV.S(E$2:E$1449))</f>
      </c>
      <c r="L12" s="10" t="str">
        <f>=STANDARDIZE(F12,AVERAGE(F$2:F$1449),_xlfn.STDEV.S(F$2:F$1449))</f>
      </c>
      <c r="M12" s="10" t="str">
        <f>=STANDARDIZE(G12,AVERAGE(G$2:G$1449),_xlfn.STDEV.S(G$2:G$1449))</f>
      </c>
      <c r="N12" s="10" t="str">
        <f>=STANDARDIZE(H12,AVERAGE(H$2:H$1449),_xlfn.STDEV.S(H$2:H$1449))</f>
      </c>
      <c r="O12" s="10" t="str">
        <f>=STANDARDIZE(I12,AVERAGE(I$2:I$1449),_xlfn.STDEV.S(I$2:I$1449))</f>
      </c>
      <c r="P12" s="10" t="str">
        <f>=MMULT(J12:O12,$AI$12:$AI$17)</f>
      </c>
      <c r="R12" t="s">
        <v>107</v>
      </c>
      <c r="S12" s="16" t="str">
        <f>=1/SQRT(6)</f>
      </c>
      <c r="T12" s="16" t="str">
        <f>=SUMPRODUCT(S$4:S$9,S$12:S$17)</f>
      </c>
      <c r="U12" s="16" t="str">
        <f>=T12/T$18</f>
      </c>
      <c r="V12" s="16" t="str">
        <f>=SUMPRODUCT(S$4:S$9,U$12:U$17)</f>
      </c>
      <c r="W12" s="16" t="str">
        <f>=V12/V$18</f>
      </c>
      <c r="X12" s="16" t="str">
        <f>=SUMPRODUCT(S$4:S$9,W$12:W$17)</f>
      </c>
      <c r="Y12" s="16" t="str">
        <f>=X12/X$18</f>
      </c>
      <c r="Z12" s="16" t="str">
        <f>=SUMPRODUCT(S$4:S$9,Y$12:Y$17)</f>
      </c>
      <c r="AA12" s="16" t="str">
        <f>=Z12/Z$18</f>
      </c>
      <c r="AB12" s="16" t="str">
        <f>=SUMPRODUCT(S$4:S$9,AA$12:AA$17)</f>
      </c>
      <c r="AC12" s="16" t="str">
        <f>=AB12/AB$18</f>
      </c>
      <c r="AD12" s="16" t="str">
        <f>=SUMPRODUCT(S$4:S$9,AC$12:AC$17)</f>
      </c>
      <c r="AE12" s="16" t="str">
        <f>=AD12/AD$18</f>
      </c>
      <c r="AF12" s="16" t="str">
        <f>=SUMPRODUCT(S$4:S$9,AE$12:AE$17)</f>
      </c>
      <c r="AG12" s="16" t="str">
        <f>=AF12/AF$18</f>
      </c>
      <c r="AH12" s="16" t="str">
        <f>=SUMPRODUCT(S$4:S$9,AG$12:AG$17)</f>
      </c>
      <c r="AI12" s="16" t="str">
        <f>=AH12/AH$18</f>
      </c>
      <c r="AK12" s="19" t="n">
        <v>-0.457800447145788</v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14781</v>
      </c>
      <c r="F13" t="n">
        <v>36.5</v>
      </c>
      <c r="G13" t="n">
        <v>61</v>
      </c>
      <c r="H13" t="n">
        <v>17</v>
      </c>
      <c r="I13" t="n">
        <v>3.951</v>
      </c>
      <c r="J13" s="10" t="str">
        <f>=STANDARDIZE(D13,AVERAGE(D$2:D$1449),_xlfn.STDEV.S(D$2:D$1449))</f>
      </c>
      <c r="K13" s="10" t="str">
        <f>=STANDARDIZE(E13,AVERAGE(E$2:E$1449),_xlfn.STDEV.S(E$2:E$1449))</f>
      </c>
      <c r="L13" s="10" t="str">
        <f>=STANDARDIZE(F13,AVERAGE(F$2:F$1449),_xlfn.STDEV.S(F$2:F$1449))</f>
      </c>
      <c r="M13" s="10" t="str">
        <f>=STANDARDIZE(G13,AVERAGE(G$2:G$1449),_xlfn.STDEV.S(G$2:G$1449))</f>
      </c>
      <c r="N13" s="10" t="str">
        <f>=STANDARDIZE(H13,AVERAGE(H$2:H$1449),_xlfn.STDEV.S(H$2:H$1449))</f>
      </c>
      <c r="O13" s="10" t="str">
        <f>=STANDARDIZE(I13,AVERAGE(I$2:I$1449),_xlfn.STDEV.S(I$2:I$1449))</f>
      </c>
      <c r="P13" s="10" t="str">
        <f>=MMULT(J13:O13,$AI$12:$AI$17)</f>
      </c>
      <c r="R13" t="s">
        <v>113</v>
      </c>
      <c r="S13" s="16" t="str">
        <f>=1/SQRT(6)</f>
      </c>
      <c r="T13" s="16" t="str">
        <f>=SUMPRODUCT(T$4:T$9,S$12:S$17)</f>
      </c>
      <c r="U13" s="16" t="str">
        <f>=T13/T$18</f>
      </c>
      <c r="V13" s="16" t="str">
        <f>=SUMPRODUCT(T$4:T$9,U$12:U$17)</f>
      </c>
      <c r="W13" s="16" t="str">
        <f>=V13/V$18</f>
      </c>
      <c r="X13" s="16" t="str">
        <f>=SUMPRODUCT(T$4:T$9,W$12:W$17)</f>
      </c>
      <c r="Y13" s="16" t="str">
        <f>=X13/X$18</f>
      </c>
      <c r="Z13" s="16" t="str">
        <f>=SUMPRODUCT(T$4:T$9,Y$12:Y$17)</f>
      </c>
      <c r="AA13" s="16" t="str">
        <f>=Z13/Z$18</f>
      </c>
      <c r="AB13" s="16" t="str">
        <f>=SUMPRODUCT(T$4:T$9,AA$12:AA$17)</f>
      </c>
      <c r="AC13" s="16" t="str">
        <f>=AB13/AB$18</f>
      </c>
      <c r="AD13" s="16" t="str">
        <f>=SUMPRODUCT(T$4:T$9,AC$12:AC$17)</f>
      </c>
      <c r="AE13" s="16" t="str">
        <f>=AD13/AD$18</f>
      </c>
      <c r="AF13" s="16" t="str">
        <f>=SUMPRODUCT(T$4:T$9,AE$12:AE$17)</f>
      </c>
      <c r="AG13" s="16" t="str">
        <f>=AF13/AF$18</f>
      </c>
      <c r="AH13" s="16" t="str">
        <f>=SUMPRODUCT(T$4:T$9,AG$12:AG$17)</f>
      </c>
      <c r="AI13" s="16" t="str">
        <f>=AH13/AH$18</f>
      </c>
      <c r="AK13" s="19" t="n">
        <v>0.422412991989352</v>
      </c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14633</v>
      </c>
      <c r="F14" t="n">
        <v>25.7</v>
      </c>
      <c r="G14" t="n">
        <v>56</v>
      </c>
      <c r="H14" t="n">
        <v>12</v>
      </c>
      <c r="I14" t="n">
        <v>3.2355</v>
      </c>
      <c r="J14" s="10" t="str">
        <f>=STANDARDIZE(D14,AVERAGE(D$2:D$1449),_xlfn.STDEV.S(D$2:D$1449))</f>
      </c>
      <c r="K14" s="10" t="str">
        <f>=STANDARDIZE(E14,AVERAGE(E$2:E$1449),_xlfn.STDEV.S(E$2:E$1449))</f>
      </c>
      <c r="L14" s="10" t="str">
        <f>=STANDARDIZE(F14,AVERAGE(F$2:F$1449),_xlfn.STDEV.S(F$2:F$1449))</f>
      </c>
      <c r="M14" s="10" t="str">
        <f>=STANDARDIZE(G14,AVERAGE(G$2:G$1449),_xlfn.STDEV.S(G$2:G$1449))</f>
      </c>
      <c r="N14" s="10" t="str">
        <f>=STANDARDIZE(H14,AVERAGE(H$2:H$1449),_xlfn.STDEV.S(H$2:H$1449))</f>
      </c>
      <c r="O14" s="10" t="str">
        <f>=STANDARDIZE(I14,AVERAGE(I$2:I$1449),_xlfn.STDEV.S(I$2:I$1449))</f>
      </c>
      <c r="P14" s="10" t="str">
        <f>=MMULT(J14:O14,$AI$12:$AI$17)</f>
      </c>
      <c r="R14" t="s">
        <v>97</v>
      </c>
      <c r="S14" s="16" t="str">
        <f>=1/SQRT(6)</f>
      </c>
      <c r="T14" s="16" t="str">
        <f>=SUMPRODUCT(U$4:U$9,S$12:S$17)</f>
      </c>
      <c r="U14" s="16" t="str">
        <f>=T14/T$18</f>
      </c>
      <c r="V14" s="16" t="str">
        <f>=SUMPRODUCT(U$4:U$9,U$12:U$17)</f>
      </c>
      <c r="W14" s="16" t="str">
        <f>=V14/V$18</f>
      </c>
      <c r="X14" s="16" t="str">
        <f>=SUMPRODUCT(U$4:U$9,W$12:W$17)</f>
      </c>
      <c r="Y14" s="16" t="str">
        <f>=X14/X$18</f>
      </c>
      <c r="Z14" s="16" t="str">
        <f>=SUMPRODUCT(U$4:U$9,Y$12:Y$17)</f>
      </c>
      <c r="AA14" s="16" t="str">
        <f>=Z14/Z$18</f>
      </c>
      <c r="AB14" s="16" t="str">
        <f>=SUMPRODUCT(U$4:U$9,AA$12:AA$17)</f>
      </c>
      <c r="AC14" s="16" t="str">
        <f>=AB14/AB$18</f>
      </c>
      <c r="AD14" s="16" t="str">
        <f>=SUMPRODUCT(U$4:U$9,AC$12:AC$17)</f>
      </c>
      <c r="AE14" s="16" t="str">
        <f>=AD14/AD$18</f>
      </c>
      <c r="AF14" s="16" t="str">
        <f>=SUMPRODUCT(U$4:U$9,AE$12:AE$17)</f>
      </c>
      <c r="AG14" s="16" t="str">
        <f>=AF14/AF$18</f>
      </c>
      <c r="AH14" s="16" t="str">
        <f>=SUMPRODUCT(U$4:U$9,AG$12:AG$17)</f>
      </c>
      <c r="AI14" s="16" t="str">
        <f>=AH14/AH$18</f>
      </c>
      <c r="AK14" s="19" t="n">
        <v>0.541893412962425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20503</v>
      </c>
      <c r="F15" t="n">
        <v>55.5</v>
      </c>
      <c r="G15" t="n">
        <v>72</v>
      </c>
      <c r="H15" t="n">
        <v>13</v>
      </c>
      <c r="I15" t="n">
        <v>3.2794</v>
      </c>
      <c r="J15" s="10" t="str">
        <f>=STANDARDIZE(D15,AVERAGE(D$2:D$1449),_xlfn.STDEV.S(D$2:D$1449))</f>
      </c>
      <c r="K15" s="10" t="str">
        <f>=STANDARDIZE(E15,AVERAGE(E$2:E$1449),_xlfn.STDEV.S(E$2:E$1449))</f>
      </c>
      <c r="L15" s="10" t="str">
        <f>=STANDARDIZE(F15,AVERAGE(F$2:F$1449),_xlfn.STDEV.S(F$2:F$1449))</f>
      </c>
      <c r="M15" s="10" t="str">
        <f>=STANDARDIZE(G15,AVERAGE(G$2:G$1449),_xlfn.STDEV.S(G$2:G$1449))</f>
      </c>
      <c r="N15" s="10" t="str">
        <f>=STANDARDIZE(H15,AVERAGE(H$2:H$1449),_xlfn.STDEV.S(H$2:H$1449))</f>
      </c>
      <c r="O15" s="10" t="str">
        <f>=STANDARDIZE(I15,AVERAGE(I$2:I$1449),_xlfn.STDEV.S(I$2:I$1449))</f>
      </c>
      <c r="P15" s="10" t="str">
        <f>=MMULT(J15:O15,$AI$12:$AI$17)</f>
      </c>
      <c r="R15" t="s">
        <v>77</v>
      </c>
      <c r="S15" s="16" t="str">
        <f>=1/SQRT(6)</f>
      </c>
      <c r="T15" s="16" t="str">
        <f>=SUMPRODUCT(V$4:V$9,S$12:S$17)</f>
      </c>
      <c r="U15" s="16" t="str">
        <f>=T15/T$18</f>
      </c>
      <c r="V15" s="16" t="str">
        <f>=SUMPRODUCT(V$4:V$9,U$12:U$17)</f>
      </c>
      <c r="W15" s="16" t="str">
        <f>=V15/V$18</f>
      </c>
      <c r="X15" s="16" t="str">
        <f>=SUMPRODUCT(V$4:V$9,W$12:W$17)</f>
      </c>
      <c r="Y15" s="16" t="str">
        <f>=X15/X$18</f>
      </c>
      <c r="Z15" s="16" t="str">
        <f>=SUMPRODUCT(V$4:V$9,Y$12:Y$17)</f>
      </c>
      <c r="AA15" s="16" t="str">
        <f>=Z15/Z$18</f>
      </c>
      <c r="AB15" s="16" t="str">
        <f>=SUMPRODUCT(V$4:V$9,AA$12:AA$17)</f>
      </c>
      <c r="AC15" s="16" t="str">
        <f>=AB15/AB$18</f>
      </c>
      <c r="AD15" s="16" t="str">
        <f>=SUMPRODUCT(V$4:V$9,AC$12:AC$17)</f>
      </c>
      <c r="AE15" s="16" t="str">
        <f>=AD15/AD$18</f>
      </c>
      <c r="AF15" s="16" t="str">
        <f>=SUMPRODUCT(V$4:V$9,AE$12:AE$17)</f>
      </c>
      <c r="AG15" s="16" t="str">
        <f>=AF15/AF$18</f>
      </c>
      <c r="AH15" s="16" t="str">
        <f>=SUMPRODUCT(V$4:V$9,AG$12:AG$17)</f>
      </c>
      <c r="AI15" s="16" t="str">
        <f>=AH15/AH$18</f>
      </c>
      <c r="AK15" s="19" t="n">
        <v>0.481980157348424</v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17280</v>
      </c>
      <c r="F16" t="n">
        <v>49.4</v>
      </c>
      <c r="G16" t="n">
        <v>73</v>
      </c>
      <c r="H16" t="n">
        <v>13</v>
      </c>
      <c r="I16" t="n">
        <v>3.4676</v>
      </c>
      <c r="J16" s="10" t="str">
        <f>=STANDARDIZE(D16,AVERAGE(D$2:D$1449),_xlfn.STDEV.S(D$2:D$1449))</f>
      </c>
      <c r="K16" s="10" t="str">
        <f>=STANDARDIZE(E16,AVERAGE(E$2:E$1449),_xlfn.STDEV.S(E$2:E$1449))</f>
      </c>
      <c r="L16" s="10" t="str">
        <f>=STANDARDIZE(F16,AVERAGE(F$2:F$1449),_xlfn.STDEV.S(F$2:F$1449))</f>
      </c>
      <c r="M16" s="10" t="str">
        <f>=STANDARDIZE(G16,AVERAGE(G$2:G$1449),_xlfn.STDEV.S(G$2:G$1449))</f>
      </c>
      <c r="N16" s="10" t="str">
        <f>=STANDARDIZE(H16,AVERAGE(H$2:H$1449),_xlfn.STDEV.S(H$2:H$1449))</f>
      </c>
      <c r="O16" s="10" t="str">
        <f>=STANDARDIZE(I16,AVERAGE(I$2:I$1449),_xlfn.STDEV.S(I$2:I$1449))</f>
      </c>
      <c r="P16" s="10" t="str">
        <f>=MMULT(J16:O16,$AI$12:$AI$17)</f>
      </c>
      <c r="R16" t="s">
        <v>84</v>
      </c>
      <c r="S16" s="16" t="str">
        <f>=1/SQRT(6)</f>
      </c>
      <c r="T16" s="16" t="str">
        <f>=SUMPRODUCT(W$4:W$9,S$12:S$17)</f>
      </c>
      <c r="U16" s="16" t="str">
        <f>=T16/T$18</f>
      </c>
      <c r="V16" s="16" t="str">
        <f>=SUMPRODUCT(W$4:W$9,U$12:U$17)</f>
      </c>
      <c r="W16" s="16" t="str">
        <f>=V16/V$18</f>
      </c>
      <c r="X16" s="16" t="str">
        <f>=SUMPRODUCT(W$4:W$9,W$12:W$17)</f>
      </c>
      <c r="Y16" s="16" t="str">
        <f>=X16/X$18</f>
      </c>
      <c r="Z16" s="16" t="str">
        <f>=SUMPRODUCT(W$4:W$9,Y$12:Y$17)</f>
      </c>
      <c r="AA16" s="16" t="str">
        <f>=Z16/Z$18</f>
      </c>
      <c r="AB16" s="16" t="str">
        <f>=SUMPRODUCT(W$4:W$9,AA$12:AA$17)</f>
      </c>
      <c r="AC16" s="16" t="str">
        <f>=AB16/AB$18</f>
      </c>
      <c r="AD16" s="16" t="str">
        <f>=SUMPRODUCT(W$4:W$9,AC$12:AC$17)</f>
      </c>
      <c r="AE16" s="16" t="str">
        <f>=AD16/AD$18</f>
      </c>
      <c r="AF16" s="16" t="str">
        <f>=SUMPRODUCT(W$4:W$9,AE$12:AE$17)</f>
      </c>
      <c r="AG16" s="16" t="str">
        <f>=AF16/AF$18</f>
      </c>
      <c r="AH16" s="16" t="str">
        <f>=SUMPRODUCT(W$4:W$9,AG$12:AG$17)</f>
      </c>
      <c r="AI16" s="16" t="str">
        <f>=AH16/AH$18</f>
      </c>
      <c r="AK16" s="19" t="n">
        <v>-0.268966875790198</v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10441</v>
      </c>
      <c r="F17" t="n">
        <v>54</v>
      </c>
      <c r="G17" t="n">
        <v>78</v>
      </c>
      <c r="H17" t="n">
        <v>18</v>
      </c>
      <c r="I17" t="n">
        <v>4.0849</v>
      </c>
      <c r="J17" s="10" t="str">
        <f>=STANDARDIZE(D17,AVERAGE(D$2:D$1449),_xlfn.STDEV.S(D$2:D$1449))</f>
      </c>
      <c r="K17" s="10" t="str">
        <f>=STANDARDIZE(E17,AVERAGE(E$2:E$1449),_xlfn.STDEV.S(E$2:E$1449))</f>
      </c>
      <c r="L17" s="10" t="str">
        <f>=STANDARDIZE(F17,AVERAGE(F$2:F$1449),_xlfn.STDEV.S(F$2:F$1449))</f>
      </c>
      <c r="M17" s="10" t="str">
        <f>=STANDARDIZE(G17,AVERAGE(G$2:G$1449),_xlfn.STDEV.S(G$2:G$1449))</f>
      </c>
      <c r="N17" s="10" t="str">
        <f>=STANDARDIZE(H17,AVERAGE(H$2:H$1449),_xlfn.STDEV.S(H$2:H$1449))</f>
      </c>
      <c r="O17" s="10" t="str">
        <f>=STANDARDIZE(I17,AVERAGE(I$2:I$1449),_xlfn.STDEV.S(I$2:I$1449))</f>
      </c>
      <c r="P17" s="10" t="str">
        <f>=MMULT(J17:O17,$AI$12:$AI$17)</f>
      </c>
      <c r="R17" t="s">
        <v>8488</v>
      </c>
      <c r="S17" s="16" t="str">
        <f>=1/SQRT(6)</f>
      </c>
      <c r="T17" s="16" t="str">
        <f>=SUMPRODUCT(X$4:X$9,S$12:S$17)</f>
      </c>
      <c r="U17" s="16" t="str">
        <f>=T17/T$18</f>
      </c>
      <c r="V17" s="16" t="str">
        <f>=SUMPRODUCT(X$4:X$9,U$12:U$17)</f>
      </c>
      <c r="W17" s="16" t="str">
        <f>=V17/V$18</f>
      </c>
      <c r="X17" s="16" t="str">
        <f>=SUMPRODUCT(X$4:X$9,W$12:W$17)</f>
      </c>
      <c r="Y17" s="16" t="str">
        <f>=X17/X$18</f>
      </c>
      <c r="Z17" s="16" t="str">
        <f>=SUMPRODUCT(X$4:X$9,Y$12:Y$17)</f>
      </c>
      <c r="AA17" s="16" t="str">
        <f>=Z17/Z$18</f>
      </c>
      <c r="AB17" s="16" t="str">
        <f>=SUMPRODUCT(X$4:X$9,AA$12:AA$17)</f>
      </c>
      <c r="AC17" s="16" t="str">
        <f>=AB17/AB$18</f>
      </c>
      <c r="AD17" s="16" t="str">
        <f>=SUMPRODUCT(X$4:X$9,AC$12:AC$17)</f>
      </c>
      <c r="AE17" s="16" t="str">
        <f>=AD17/AD$18</f>
      </c>
      <c r="AF17" s="16" t="str">
        <f>=SUMPRODUCT(X$4:X$9,AE$12:AE$17)</f>
      </c>
      <c r="AG17" s="16" t="str">
        <f>=AF17/AF$18</f>
      </c>
      <c r="AH17" s="16" t="str">
        <f>=SUMPRODUCT(X$4:X$9,AG$12:AG$17)</f>
      </c>
      <c r="AI17" s="16" t="str">
        <f>=AH17/AH$18</f>
      </c>
      <c r="AK17" s="19" t="n">
        <v>0.117002100108089</v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22833</v>
      </c>
      <c r="F18" t="n">
        <v>49.9</v>
      </c>
      <c r="G18" t="n">
        <v>64</v>
      </c>
      <c r="H18" t="n">
        <v>10</v>
      </c>
      <c r="I18" t="n">
        <v>3.2175</v>
      </c>
      <c r="J18" s="10" t="str">
        <f>=STANDARDIZE(D18,AVERAGE(D$2:D$1449),_xlfn.STDEV.S(D$2:D$1449))</f>
      </c>
      <c r="K18" s="10" t="str">
        <f>=STANDARDIZE(E18,AVERAGE(E$2:E$1449),_xlfn.STDEV.S(E$2:E$1449))</f>
      </c>
      <c r="L18" s="10" t="str">
        <f>=STANDARDIZE(F18,AVERAGE(F$2:F$1449),_xlfn.STDEV.S(F$2:F$1449))</f>
      </c>
      <c r="M18" s="10" t="str">
        <f>=STANDARDIZE(G18,AVERAGE(G$2:G$1449),_xlfn.STDEV.S(G$2:G$1449))</f>
      </c>
      <c r="N18" s="10" t="str">
        <f>=STANDARDIZE(H18,AVERAGE(H$2:H$1449),_xlfn.STDEV.S(H$2:H$1449))</f>
      </c>
      <c r="O18" s="10" t="str">
        <f>=STANDARDIZE(I18,AVERAGE(I$2:I$1449),_xlfn.STDEV.S(I$2:I$1449))</f>
      </c>
      <c r="P18" s="10" t="str">
        <f>=MMULT(J18:O18,$AI$12:$AI$17)</f>
      </c>
      <c r="R18" t="s">
        <v>8517</v>
      </c>
      <c r="S18" s="16"/>
      <c r="T18" s="16" t="str">
        <f>=SQRT(SUMPRODUCT(T12:T17,T12:T17))</f>
      </c>
      <c r="U18" s="16"/>
      <c r="V18" s="16" t="str">
        <f>=SQRT(SUMPRODUCT(V12:V17,V12:V17))</f>
      </c>
      <c r="W18" s="16"/>
      <c r="X18" s="16" t="str">
        <f>=SQRT(SUMPRODUCT(X12:X17,X12:X17))</f>
      </c>
      <c r="Y18" s="16"/>
      <c r="Z18" s="16" t="str">
        <f>=SQRT(SUMPRODUCT(Z12:Z17,Z12:Z17))</f>
      </c>
      <c r="AA18" s="16"/>
      <c r="AB18" s="16" t="str">
        <f>=SQRT(SUMPRODUCT(AB12:AB17,AB12:AB17))</f>
      </c>
      <c r="AC18" s="16"/>
      <c r="AD18" s="16" t="str">
        <f>=SQRT(SUMPRODUCT(AD12:AD17,AD12:AD17))</f>
      </c>
      <c r="AE18" s="16"/>
      <c r="AF18" s="16" t="str">
        <f>=SQRT(SUMPRODUCT(AF12:AF17,AF12:AF17))</f>
      </c>
      <c r="AG18" s="16"/>
      <c r="AH18" s="16" t="str">
        <f>=SQRT(SUMPRODUCT(AH12:AH17,AH12:AH17))</f>
      </c>
      <c r="AI18" s="16"/>
    </row>
    <row r="19">
      <c r="A19" t="n">
        <v>102049</v>
      </c>
      <c r="B19" t="s">
        <v>245</v>
      </c>
      <c r="C19" t="s">
        <v>163</v>
      </c>
      <c r="D19" t="n">
        <v>11</v>
      </c>
      <c r="E19" t="n">
        <v>32176</v>
      </c>
      <c r="F19" t="n">
        <v>79.9</v>
      </c>
      <c r="G19" t="n">
        <v>88</v>
      </c>
      <c r="H19" t="n">
        <v>14</v>
      </c>
      <c r="I19" t="n">
        <v>3.7813</v>
      </c>
      <c r="J19" s="10" t="str">
        <f>=STANDARDIZE(D19,AVERAGE(D$2:D$1449),_xlfn.STDEV.S(D$2:D$1449))</f>
      </c>
      <c r="K19" s="10" t="str">
        <f>=STANDARDIZE(E19,AVERAGE(E$2:E$1449),_xlfn.STDEV.S(E$2:E$1449))</f>
      </c>
      <c r="L19" s="10" t="str">
        <f>=STANDARDIZE(F19,AVERAGE(F$2:F$1449),_xlfn.STDEV.S(F$2:F$1449))</f>
      </c>
      <c r="M19" s="10" t="str">
        <f>=STANDARDIZE(G19,AVERAGE(G$2:G$1449),_xlfn.STDEV.S(G$2:G$1449))</f>
      </c>
      <c r="N19" s="10" t="str">
        <f>=STANDARDIZE(H19,AVERAGE(H$2:H$1449),_xlfn.STDEV.S(H$2:H$1449))</f>
      </c>
      <c r="O19" s="10" t="str">
        <f>=STANDARDIZE(I19,AVERAGE(I$2:I$1449),_xlfn.STDEV.S(I$2:I$1449))</f>
      </c>
      <c r="P19" s="10" t="str">
        <f>=MMULT(J19:O19,$AI$12:$AI$17)</f>
      </c>
    </row>
    <row r="20">
      <c r="A20" t="n">
        <v>102094</v>
      </c>
      <c r="B20" t="s">
        <v>250</v>
      </c>
      <c r="C20" t="s">
        <v>149</v>
      </c>
      <c r="D20" t="n">
        <v>37</v>
      </c>
      <c r="E20" t="n">
        <v>13613</v>
      </c>
      <c r="F20" t="n">
        <v>52</v>
      </c>
      <c r="G20" t="n">
        <v>76</v>
      </c>
      <c r="H20" t="n">
        <v>18</v>
      </c>
      <c r="I20" t="n">
        <v>4.19</v>
      </c>
      <c r="J20" s="10" t="str">
        <f>=STANDARDIZE(D20,AVERAGE(D$2:D$1449),_xlfn.STDEV.S(D$2:D$1449))</f>
      </c>
      <c r="K20" s="10" t="str">
        <f>=STANDARDIZE(E20,AVERAGE(E$2:E$1449),_xlfn.STDEV.S(E$2:E$1449))</f>
      </c>
      <c r="L20" s="10" t="str">
        <f>=STANDARDIZE(F20,AVERAGE(F$2:F$1449),_xlfn.STDEV.S(F$2:F$1449))</f>
      </c>
      <c r="M20" s="10" t="str">
        <f>=STANDARDIZE(G20,AVERAGE(G$2:G$1449),_xlfn.STDEV.S(G$2:G$1449))</f>
      </c>
      <c r="N20" s="10" t="str">
        <f>=STANDARDIZE(H20,AVERAGE(H$2:H$1449),_xlfn.STDEV.S(H$2:H$1449))</f>
      </c>
      <c r="O20" s="10" t="str">
        <f>=STANDARDIZE(I20,AVERAGE(I$2:I$1449),_xlfn.STDEV.S(I$2:I$1449))</f>
      </c>
      <c r="P20" s="10" t="str">
        <f>=MMULT(J20:O20,$AI$12:$AI$17)</f>
      </c>
      <c r="R20" t="s">
        <v>8518</v>
      </c>
      <c r="S20" s="17" t="str">
        <f>=AH18</f>
      </c>
    </row>
    <row r="21">
      <c r="A21" t="n">
        <v>102234</v>
      </c>
      <c r="B21" t="s">
        <v>251</v>
      </c>
      <c r="C21" t="s">
        <v>163</v>
      </c>
      <c r="D21" t="n">
        <v>33</v>
      </c>
      <c r="E21" t="n">
        <v>20271</v>
      </c>
      <c r="F21" t="n">
        <v>56.1</v>
      </c>
      <c r="G21" t="n">
        <v>66</v>
      </c>
      <c r="H21" t="n">
        <v>10</v>
      </c>
      <c r="I21" t="n">
        <v>3.0846</v>
      </c>
      <c r="J21" s="10" t="str">
        <f>=STANDARDIZE(D21,AVERAGE(D$2:D$1449),_xlfn.STDEV.S(D$2:D$1449))</f>
      </c>
      <c r="K21" s="10" t="str">
        <f>=STANDARDIZE(E21,AVERAGE(E$2:E$1449),_xlfn.STDEV.S(E$2:E$1449))</f>
      </c>
      <c r="L21" s="10" t="str">
        <f>=STANDARDIZE(F21,AVERAGE(F$2:F$1449),_xlfn.STDEV.S(F$2:F$1449))</f>
      </c>
      <c r="M21" s="10" t="str">
        <f>=STANDARDIZE(G21,AVERAGE(G$2:G$1449),_xlfn.STDEV.S(G$2:G$1449))</f>
      </c>
      <c r="N21" s="10" t="str">
        <f>=STANDARDIZE(H21,AVERAGE(H$2:H$1449),_xlfn.STDEV.S(H$2:H$1449))</f>
      </c>
      <c r="O21" s="10" t="str">
        <f>=STANDARDIZE(I21,AVERAGE(I$2:I$1449),_xlfn.STDEV.S(I$2:I$1449))</f>
      </c>
      <c r="P21" s="10" t="str">
        <f>=MMULT(J21:O21,$AI$12:$AI$17)</f>
      </c>
      <c r="R21" t="s">
        <v>8519</v>
      </c>
      <c r="S21" s="18" t="str">
        <f>=S20/6</f>
      </c>
    </row>
    <row r="22">
      <c r="A22" t="n">
        <v>102270</v>
      </c>
      <c r="B22" t="s">
        <v>252</v>
      </c>
      <c r="C22" t="s">
        <v>163</v>
      </c>
      <c r="D22" t="n">
        <v>68</v>
      </c>
      <c r="E22" t="n">
        <v>12479</v>
      </c>
      <c r="F22" t="n">
        <v>41</v>
      </c>
      <c r="G22" t="n">
        <v>79</v>
      </c>
      <c r="H22" t="n">
        <v>12</v>
      </c>
      <c r="I22" t="n">
        <v>2.9926</v>
      </c>
      <c r="J22" s="10" t="str">
        <f>=STANDARDIZE(D22,AVERAGE(D$2:D$1449),_xlfn.STDEV.S(D$2:D$1449))</f>
      </c>
      <c r="K22" s="10" t="str">
        <f>=STANDARDIZE(E22,AVERAGE(E$2:E$1449),_xlfn.STDEV.S(E$2:E$1449))</f>
      </c>
      <c r="L22" s="10" t="str">
        <f>=STANDARDIZE(F22,AVERAGE(F$2:F$1449),_xlfn.STDEV.S(F$2:F$1449))</f>
      </c>
      <c r="M22" s="10" t="str">
        <f>=STANDARDIZE(G22,AVERAGE(G$2:G$1449),_xlfn.STDEV.S(G$2:G$1449))</f>
      </c>
      <c r="N22" s="10" t="str">
        <f>=STANDARDIZE(H22,AVERAGE(H$2:H$1449),_xlfn.STDEV.S(H$2:H$1449))</f>
      </c>
      <c r="O22" s="10" t="str">
        <f>=STANDARDIZE(I22,AVERAGE(I$2:I$1449),_xlfn.STDEV.S(I$2:I$1449))</f>
      </c>
      <c r="P22" s="10" t="str">
        <f>=MMULT(J22:O22,$AI$12:$AI$17)</f>
      </c>
      <c r="R22" t="s">
        <v>8520</v>
      </c>
      <c r="S22" s="18" t="n">
        <v>0.470143816206821</v>
      </c>
    </row>
    <row r="23">
      <c r="A23" t="n">
        <v>102298</v>
      </c>
      <c r="B23" t="s">
        <v>253</v>
      </c>
      <c r="C23" t="s">
        <v>163</v>
      </c>
      <c r="D23" t="n">
        <v>76</v>
      </c>
      <c r="E23" t="n">
        <v>12450</v>
      </c>
      <c r="F23" t="n">
        <v>65</v>
      </c>
      <c r="G23" t="n">
        <v>81</v>
      </c>
      <c r="H23" t="n">
        <v>19</v>
      </c>
      <c r="I23" t="n">
        <v>3.1261</v>
      </c>
      <c r="J23" s="10" t="str">
        <f>=STANDARDIZE(D23,AVERAGE(D$2:D$1449),_xlfn.STDEV.S(D$2:D$1449))</f>
      </c>
      <c r="K23" s="10" t="str">
        <f>=STANDARDIZE(E23,AVERAGE(E$2:E$1449),_xlfn.STDEV.S(E$2:E$1449))</f>
      </c>
      <c r="L23" s="10" t="str">
        <f>=STANDARDIZE(F23,AVERAGE(F$2:F$1449),_xlfn.STDEV.S(F$2:F$1449))</f>
      </c>
      <c r="M23" s="10" t="str">
        <f>=STANDARDIZE(G23,AVERAGE(G$2:G$1449),_xlfn.STDEV.S(G$2:G$1449))</f>
      </c>
      <c r="N23" s="10" t="str">
        <f>=STANDARDIZE(H23,AVERAGE(H$2:H$1449),_xlfn.STDEV.S(H$2:H$1449))</f>
      </c>
      <c r="O23" s="10" t="str">
        <f>=STANDARDIZE(I23,AVERAGE(I$2:I$1449),_xlfn.STDEV.S(I$2:I$1449))</f>
      </c>
      <c r="P23" s="10" t="str">
        <f>=MMULT(J23:O23,$AI$12:$AI$17)</f>
      </c>
    </row>
    <row r="24">
      <c r="A24" t="n">
        <v>102368</v>
      </c>
      <c r="B24" t="s">
        <v>256</v>
      </c>
      <c r="C24" t="s">
        <v>149</v>
      </c>
      <c r="D24" t="n">
        <v>42</v>
      </c>
      <c r="E24" t="n">
        <v>12504</v>
      </c>
      <c r="F24" t="n">
        <v>45.7</v>
      </c>
      <c r="G24" t="n">
        <v>73</v>
      </c>
      <c r="H24" t="n">
        <v>15</v>
      </c>
      <c r="I24" t="n">
        <v>4.2521</v>
      </c>
      <c r="J24" s="10" t="str">
        <f>=STANDARDIZE(D24,AVERAGE(D$2:D$1449),_xlfn.STDEV.S(D$2:D$1449))</f>
      </c>
      <c r="K24" s="10" t="str">
        <f>=STANDARDIZE(E24,AVERAGE(E$2:E$1449),_xlfn.STDEV.S(E$2:E$1449))</f>
      </c>
      <c r="L24" s="10" t="str">
        <f>=STANDARDIZE(F24,AVERAGE(F$2:F$1449),_xlfn.STDEV.S(F$2:F$1449))</f>
      </c>
      <c r="M24" s="10" t="str">
        <f>=STANDARDIZE(G24,AVERAGE(G$2:G$1449),_xlfn.STDEV.S(G$2:G$1449))</f>
      </c>
      <c r="N24" s="10" t="str">
        <f>=STANDARDIZE(H24,AVERAGE(H$2:H$1449),_xlfn.STDEV.S(H$2:H$1449))</f>
      </c>
      <c r="O24" s="10" t="str">
        <f>=STANDARDIZE(I24,AVERAGE(I$2:I$1449),_xlfn.STDEV.S(I$2:I$1449))</f>
      </c>
      <c r="P24" s="10" t="str">
        <f>=MMULT(J24:O24,$AI$12:$AI$17)</f>
      </c>
      <c r="R24" s="3" t="s">
        <v>8522</v>
      </c>
      <c r="S24" s="3"/>
    </row>
    <row r="25">
      <c r="A25" t="n">
        <v>102377</v>
      </c>
      <c r="B25" t="s">
        <v>258</v>
      </c>
      <c r="C25" t="s">
        <v>163</v>
      </c>
      <c r="D25" t="n">
        <v>48</v>
      </c>
      <c r="E25" t="n">
        <v>35126</v>
      </c>
      <c r="F25" t="n">
        <v>57.1</v>
      </c>
      <c r="G25" t="n">
        <v>73</v>
      </c>
      <c r="H25" t="n">
        <v>12</v>
      </c>
      <c r="I25" t="n">
        <v>3.4824</v>
      </c>
      <c r="J25" s="10" t="str">
        <f>=STANDARDIZE(D25,AVERAGE(D$2:D$1449),_xlfn.STDEV.S(D$2:D$1449))</f>
      </c>
      <c r="K25" s="10" t="str">
        <f>=STANDARDIZE(E25,AVERAGE(E$2:E$1449),_xlfn.STDEV.S(E$2:E$1449))</f>
      </c>
      <c r="L25" s="10" t="str">
        <f>=STANDARDIZE(F25,AVERAGE(F$2:F$1449),_xlfn.STDEV.S(F$2:F$1449))</f>
      </c>
      <c r="M25" s="10" t="str">
        <f>=STANDARDIZE(G25,AVERAGE(G$2:G$1449),_xlfn.STDEV.S(G$2:G$1449))</f>
      </c>
      <c r="N25" s="10" t="str">
        <f>=STANDARDIZE(H25,AVERAGE(H$2:H$1449),_xlfn.STDEV.S(H$2:H$1449))</f>
      </c>
      <c r="O25" s="10" t="str">
        <f>=STANDARDIZE(I25,AVERAGE(I$2:I$1449),_xlfn.STDEV.S(I$2:I$1449))</f>
      </c>
      <c r="P25" s="10" t="str">
        <f>=MMULT(J25:O25,$AI$12:$AI$17)</f>
      </c>
      <c r="R25" t="s">
        <v>8523</v>
      </c>
      <c r="S25" s="20" t="str">
        <f>=CORREL(D2:D1449,F2:F1449)</f>
      </c>
    </row>
    <row r="26">
      <c r="A26" t="n">
        <v>102553</v>
      </c>
      <c r="B26" t="s">
        <v>264</v>
      </c>
      <c r="C26" t="s">
        <v>149</v>
      </c>
      <c r="D26" t="n">
        <v>19</v>
      </c>
      <c r="E26" t="n">
        <v>13931</v>
      </c>
      <c r="F26" t="n">
        <v>28.4</v>
      </c>
      <c r="G26" t="n">
        <v>72</v>
      </c>
      <c r="H26" t="n">
        <v>12</v>
      </c>
      <c r="I26" t="n">
        <v>4.2393</v>
      </c>
      <c r="J26" s="10" t="str">
        <f>=STANDARDIZE(D26,AVERAGE(D$2:D$1449),_xlfn.STDEV.S(D$2:D$1449))</f>
      </c>
      <c r="K26" s="10" t="str">
        <f>=STANDARDIZE(E26,AVERAGE(E$2:E$1449),_xlfn.STDEV.S(E$2:E$1449))</f>
      </c>
      <c r="L26" s="10" t="str">
        <f>=STANDARDIZE(F26,AVERAGE(F$2:F$1449),_xlfn.STDEV.S(F$2:F$1449))</f>
      </c>
      <c r="M26" s="10" t="str">
        <f>=STANDARDIZE(G26,AVERAGE(G$2:G$1449),_xlfn.STDEV.S(G$2:G$1449))</f>
      </c>
      <c r="N26" s="10" t="str">
        <f>=STANDARDIZE(H26,AVERAGE(H$2:H$1449),_xlfn.STDEV.S(H$2:H$1449))</f>
      </c>
      <c r="O26" s="10" t="str">
        <f>=STANDARDIZE(I26,AVERAGE(I$2:I$1449),_xlfn.STDEV.S(I$2:I$1449))</f>
      </c>
      <c r="P26" s="10" t="str">
        <f>=MMULT(J26:O26,$AI$12:$AI$17)</f>
      </c>
      <c r="R26" t="s">
        <v>8524</v>
      </c>
      <c r="S26" s="20" t="str">
        <f>=1+ABS(S25)</f>
      </c>
    </row>
    <row r="27">
      <c r="A27" t="n">
        <v>102614</v>
      </c>
      <c r="B27" t="s">
        <v>270</v>
      </c>
      <c r="C27" t="s">
        <v>149</v>
      </c>
      <c r="D27" t="n">
        <v>22</v>
      </c>
      <c r="E27" t="n">
        <v>9985</v>
      </c>
      <c r="F27" t="n">
        <v>32.8</v>
      </c>
      <c r="G27" t="n">
        <v>72</v>
      </c>
      <c r="H27" t="n">
        <v>12</v>
      </c>
      <c r="I27" t="n">
        <v>4.0404</v>
      </c>
      <c r="J27" s="10" t="str">
        <f>=STANDARDIZE(D27,AVERAGE(D$2:D$1449),_xlfn.STDEV.S(D$2:D$1449))</f>
      </c>
      <c r="K27" s="10" t="str">
        <f>=STANDARDIZE(E27,AVERAGE(E$2:E$1449),_xlfn.STDEV.S(E$2:E$1449))</f>
      </c>
      <c r="L27" s="10" t="str">
        <f>=STANDARDIZE(F27,AVERAGE(F$2:F$1449),_xlfn.STDEV.S(F$2:F$1449))</f>
      </c>
      <c r="M27" s="10" t="str">
        <f>=STANDARDIZE(G27,AVERAGE(G$2:G$1449),_xlfn.STDEV.S(G$2:G$1449))</f>
      </c>
      <c r="N27" s="10" t="str">
        <f>=STANDARDIZE(H27,AVERAGE(H$2:H$1449),_xlfn.STDEV.S(H$2:H$1449))</f>
      </c>
      <c r="O27" s="10" t="str">
        <f>=STANDARDIZE(I27,AVERAGE(I$2:I$1449),_xlfn.STDEV.S(I$2:I$1449))</f>
      </c>
      <c r="P27" s="10" t="str">
        <f>=MMULT(J27:O27,$AI$12:$AI$17)</f>
      </c>
      <c r="R27" t="s">
        <v>8525</v>
      </c>
      <c r="S27" s="20" t="str">
        <f>=1-ABS(S25)</f>
      </c>
    </row>
    <row r="28">
      <c r="A28" t="n">
        <v>104151</v>
      </c>
      <c r="B28" t="s">
        <v>293</v>
      </c>
      <c r="C28" t="s">
        <v>149</v>
      </c>
      <c r="D28" t="n">
        <v>30</v>
      </c>
      <c r="E28" t="n">
        <v>16401</v>
      </c>
      <c r="F28" t="n">
        <v>67.8</v>
      </c>
      <c r="G28" t="n">
        <v>85</v>
      </c>
      <c r="H28" t="n">
        <v>18</v>
      </c>
      <c r="I28" t="n">
        <v>4.9403</v>
      </c>
      <c r="J28" s="10" t="str">
        <f>=STANDARDIZE(D28,AVERAGE(D$2:D$1449),_xlfn.STDEV.S(D$2:D$1449))</f>
      </c>
      <c r="K28" s="10" t="str">
        <f>=STANDARDIZE(E28,AVERAGE(E$2:E$1449),_xlfn.STDEV.S(E$2:E$1449))</f>
      </c>
      <c r="L28" s="10" t="str">
        <f>=STANDARDIZE(F28,AVERAGE(F$2:F$1449),_xlfn.STDEV.S(F$2:F$1449))</f>
      </c>
      <c r="M28" s="10" t="str">
        <f>=STANDARDIZE(G28,AVERAGE(G$2:G$1449),_xlfn.STDEV.S(G$2:G$1449))</f>
      </c>
      <c r="N28" s="10" t="str">
        <f>=STANDARDIZE(H28,AVERAGE(H$2:H$1449),_xlfn.STDEV.S(H$2:H$1449))</f>
      </c>
      <c r="O28" s="10" t="str">
        <f>=STANDARDIZE(I28,AVERAGE(I$2:I$1449),_xlfn.STDEV.S(I$2:I$1449))</f>
      </c>
      <c r="P28" s="10" t="str">
        <f>=MMULT(J28:O28,$AI$12:$AI$17)</f>
      </c>
      <c r="R28" t="s">
        <v>8526</v>
      </c>
      <c r="S28" s="21" t="str">
        <f>=(1+ABS(S25))/2</f>
      </c>
    </row>
    <row r="29">
      <c r="A29" t="n">
        <v>104179</v>
      </c>
      <c r="B29" t="s">
        <v>297</v>
      </c>
      <c r="C29" t="s">
        <v>149</v>
      </c>
      <c r="D29" t="n">
        <v>26</v>
      </c>
      <c r="E29" t="n">
        <v>18144</v>
      </c>
      <c r="F29" t="n">
        <v>65.9</v>
      </c>
      <c r="G29" t="n">
        <v>88</v>
      </c>
      <c r="H29" t="n">
        <v>19</v>
      </c>
      <c r="I29" t="n">
        <v>4.7475</v>
      </c>
      <c r="J29" s="10" t="str">
        <f>=STANDARDIZE(D29,AVERAGE(D$2:D$1449),_xlfn.STDEV.S(D$2:D$1449))</f>
      </c>
      <c r="K29" s="10" t="str">
        <f>=STANDARDIZE(E29,AVERAGE(E$2:E$1449),_xlfn.STDEV.S(E$2:E$1449))</f>
      </c>
      <c r="L29" s="10" t="str">
        <f>=STANDARDIZE(F29,AVERAGE(F$2:F$1449),_xlfn.STDEV.S(F$2:F$1449))</f>
      </c>
      <c r="M29" s="10" t="str">
        <f>=STANDARDIZE(G29,AVERAGE(G$2:G$1449),_xlfn.STDEV.S(G$2:G$1449))</f>
      </c>
      <c r="N29" s="10" t="str">
        <f>=STANDARDIZE(H29,AVERAGE(H$2:H$1449),_xlfn.STDEV.S(H$2:H$1449))</f>
      </c>
      <c r="O29" s="10" t="str">
        <f>=STANDARDIZE(I29,AVERAGE(I$2:I$1449),_xlfn.STDEV.S(I$2:I$1449))</f>
      </c>
      <c r="P29" s="10" t="str">
        <f>=MMULT(J29:O29,$AI$12:$AI$17)</f>
      </c>
    </row>
    <row r="30" ht="36" customHeight="1">
      <c r="A30" t="n">
        <v>104586</v>
      </c>
      <c r="B30" t="s">
        <v>309</v>
      </c>
      <c r="C30" t="s">
        <v>163</v>
      </c>
      <c r="D30" t="n">
        <v>17</v>
      </c>
      <c r="E30" t="n">
        <v>41209</v>
      </c>
      <c r="F30" t="n">
        <v>69.8</v>
      </c>
      <c r="G30" t="n">
        <v>84</v>
      </c>
      <c r="H30" t="n">
        <v>17</v>
      </c>
      <c r="I30" t="n">
        <v>3.5239</v>
      </c>
      <c r="J30" s="10" t="str">
        <f>=STANDARDIZE(D30,AVERAGE(D$2:D$1449),_xlfn.STDEV.S(D$2:D$1449))</f>
      </c>
      <c r="K30" s="10" t="str">
        <f>=STANDARDIZE(E30,AVERAGE(E$2:E$1449),_xlfn.STDEV.S(E$2:E$1449))</f>
      </c>
      <c r="L30" s="10" t="str">
        <f>=STANDARDIZE(F30,AVERAGE(F$2:F$1449),_xlfn.STDEV.S(F$2:F$1449))</f>
      </c>
      <c r="M30" s="10" t="str">
        <f>=STANDARDIZE(G30,AVERAGE(G$2:G$1449),_xlfn.STDEV.S(G$2:G$1449))</f>
      </c>
      <c r="N30" s="10" t="str">
        <f>=STANDARDIZE(H30,AVERAGE(H$2:H$1449),_xlfn.STDEV.S(H$2:H$1449))</f>
      </c>
      <c r="O30" s="10" t="str">
        <f>=STANDARDIZE(I30,AVERAGE(I$2:I$1449),_xlfn.STDEV.S(I$2:I$1449))</f>
      </c>
      <c r="P30" s="10" t="str">
        <f>=MMULT(J30:O30,$AI$12:$AI$17)</f>
      </c>
      <c r="R30" s="2" t="s">
        <v>8527</v>
      </c>
    </row>
    <row r="31">
      <c r="A31" t="n">
        <v>105330</v>
      </c>
      <c r="B31" t="s">
        <v>324</v>
      </c>
      <c r="C31" t="s">
        <v>149</v>
      </c>
      <c r="D31" t="n">
        <v>30</v>
      </c>
      <c r="E31" t="n">
        <v>16544</v>
      </c>
      <c r="F31" t="n">
        <v>56.8</v>
      </c>
      <c r="G31" t="n">
        <v>73</v>
      </c>
      <c r="H31" t="n">
        <v>19</v>
      </c>
      <c r="I31" t="n">
        <v>4.4948</v>
      </c>
      <c r="J31" s="10" t="str">
        <f>=STANDARDIZE(D31,AVERAGE(D$2:D$1449),_xlfn.STDEV.S(D$2:D$1449))</f>
      </c>
      <c r="K31" s="10" t="str">
        <f>=STANDARDIZE(E31,AVERAGE(E$2:E$1449),_xlfn.STDEV.S(E$2:E$1449))</f>
      </c>
      <c r="L31" s="10" t="str">
        <f>=STANDARDIZE(F31,AVERAGE(F$2:F$1449),_xlfn.STDEV.S(F$2:F$1449))</f>
      </c>
      <c r="M31" s="10" t="str">
        <f>=STANDARDIZE(G31,AVERAGE(G$2:G$1449),_xlfn.STDEV.S(G$2:G$1449))</f>
      </c>
      <c r="N31" s="10" t="str">
        <f>=STANDARDIZE(H31,AVERAGE(H$2:H$1449),_xlfn.STDEV.S(H$2:H$1449))</f>
      </c>
      <c r="O31" s="10" t="str">
        <f>=STANDARDIZE(I31,AVERAGE(I$2:I$1449),_xlfn.STDEV.S(I$2:I$1449))</f>
      </c>
      <c r="P31" s="10" t="str">
        <f>=MMULT(J31:O31,$AI$12:$AI$17)</f>
      </c>
    </row>
    <row r="32">
      <c r="A32" t="n">
        <v>105899</v>
      </c>
      <c r="B32" t="s">
        <v>340</v>
      </c>
      <c r="C32" t="s">
        <v>163</v>
      </c>
      <c r="D32" t="n">
        <v>33</v>
      </c>
      <c r="E32" t="n">
        <v>32397</v>
      </c>
      <c r="F32" t="n">
        <v>41.4</v>
      </c>
      <c r="G32" t="n">
        <v>55</v>
      </c>
      <c r="H32" t="n">
        <v>18</v>
      </c>
      <c r="I32" t="n">
        <v>3.0689</v>
      </c>
      <c r="J32" s="10" t="str">
        <f>=STANDARDIZE(D32,AVERAGE(D$2:D$1449),_xlfn.STDEV.S(D$2:D$1449))</f>
      </c>
      <c r="K32" s="10" t="str">
        <f>=STANDARDIZE(E32,AVERAGE(E$2:E$1449),_xlfn.STDEV.S(E$2:E$1449))</f>
      </c>
      <c r="L32" s="10" t="str">
        <f>=STANDARDIZE(F32,AVERAGE(F$2:F$1449),_xlfn.STDEV.S(F$2:F$1449))</f>
      </c>
      <c r="M32" s="10" t="str">
        <f>=STANDARDIZE(G32,AVERAGE(G$2:G$1449),_xlfn.STDEV.S(G$2:G$1449))</f>
      </c>
      <c r="N32" s="10" t="str">
        <f>=STANDARDIZE(H32,AVERAGE(H$2:H$1449),_xlfn.STDEV.S(H$2:H$1449))</f>
      </c>
      <c r="O32" s="10" t="str">
        <f>=STANDARDIZE(I32,AVERAGE(I$2:I$1449),_xlfn.STDEV.S(I$2:I$1449))</f>
      </c>
      <c r="P32" s="10" t="str">
        <f>=MMULT(J32:O32,$AI$12:$AI$17)</f>
      </c>
    </row>
    <row r="33">
      <c r="A33" t="n">
        <v>106245</v>
      </c>
      <c r="B33" t="s">
        <v>343</v>
      </c>
      <c r="C33" t="s">
        <v>149</v>
      </c>
      <c r="D33" t="n">
        <v>41</v>
      </c>
      <c r="E33" t="n">
        <v>11225</v>
      </c>
      <c r="F33" t="n">
        <v>39.4</v>
      </c>
      <c r="G33" t="n">
        <v>71</v>
      </c>
      <c r="H33" t="n">
        <v>11</v>
      </c>
      <c r="I33" t="n">
        <v>4.0053</v>
      </c>
      <c r="J33" s="10" t="str">
        <f>=STANDARDIZE(D33,AVERAGE(D$2:D$1449),_xlfn.STDEV.S(D$2:D$1449))</f>
      </c>
      <c r="K33" s="10" t="str">
        <f>=STANDARDIZE(E33,AVERAGE(E$2:E$1449),_xlfn.STDEV.S(E$2:E$1449))</f>
      </c>
      <c r="L33" s="10" t="str">
        <f>=STANDARDIZE(F33,AVERAGE(F$2:F$1449),_xlfn.STDEV.S(F$2:F$1449))</f>
      </c>
      <c r="M33" s="10" t="str">
        <f>=STANDARDIZE(G33,AVERAGE(G$2:G$1449),_xlfn.STDEV.S(G$2:G$1449))</f>
      </c>
      <c r="N33" s="10" t="str">
        <f>=STANDARDIZE(H33,AVERAGE(H$2:H$1449),_xlfn.STDEV.S(H$2:H$1449))</f>
      </c>
      <c r="O33" s="10" t="str">
        <f>=STANDARDIZE(I33,AVERAGE(I$2:I$1449),_xlfn.STDEV.S(I$2:I$1449))</f>
      </c>
      <c r="P33" s="10" t="str">
        <f>=MMULT(J33:O33,$AI$12:$AI$17)</f>
      </c>
    </row>
    <row r="34">
      <c r="A34" t="n">
        <v>106306</v>
      </c>
      <c r="B34" t="s">
        <v>347</v>
      </c>
      <c r="C34" t="s">
        <v>163</v>
      </c>
      <c r="D34" t="n">
        <v>46</v>
      </c>
      <c r="E34" t="n">
        <v>11047</v>
      </c>
      <c r="F34" t="n">
        <v>2.6</v>
      </c>
      <c r="G34" t="n">
        <v>21</v>
      </c>
      <c r="H34" t="n">
        <v>15</v>
      </c>
      <c r="I34" t="n">
        <v>2.8102</v>
      </c>
      <c r="J34" s="10" t="str">
        <f>=STANDARDIZE(D34,AVERAGE(D$2:D$1449),_xlfn.STDEV.S(D$2:D$1449))</f>
      </c>
      <c r="K34" s="10" t="str">
        <f>=STANDARDIZE(E34,AVERAGE(E$2:E$1449),_xlfn.STDEV.S(E$2:E$1449))</f>
      </c>
      <c r="L34" s="10" t="str">
        <f>=STANDARDIZE(F34,AVERAGE(F$2:F$1449),_xlfn.STDEV.S(F$2:F$1449))</f>
      </c>
      <c r="M34" s="10" t="str">
        <f>=STANDARDIZE(G34,AVERAGE(G$2:G$1449),_xlfn.STDEV.S(G$2:G$1449))</f>
      </c>
      <c r="N34" s="10" t="str">
        <f>=STANDARDIZE(H34,AVERAGE(H$2:H$1449),_xlfn.STDEV.S(H$2:H$1449))</f>
      </c>
      <c r="O34" s="10" t="str">
        <f>=STANDARDIZE(I34,AVERAGE(I$2:I$1449),_xlfn.STDEV.S(I$2:I$1449))</f>
      </c>
      <c r="P34" s="10" t="str">
        <f>=MMULT(J34:O34,$AI$12:$AI$17)</f>
      </c>
    </row>
    <row r="35">
      <c r="A35" t="n">
        <v>106342</v>
      </c>
      <c r="B35" t="s">
        <v>351</v>
      </c>
      <c r="C35" t="s">
        <v>163</v>
      </c>
      <c r="D35" t="n">
        <v>36</v>
      </c>
      <c r="E35" t="n">
        <v>22675</v>
      </c>
      <c r="F35" t="n">
        <v>55.9</v>
      </c>
      <c r="G35" t="n">
        <v>68</v>
      </c>
      <c r="H35" t="n">
        <v>10</v>
      </c>
      <c r="I35" t="n">
        <v>2.7084</v>
      </c>
      <c r="J35" s="10" t="str">
        <f>=STANDARDIZE(D35,AVERAGE(D$2:D$1449),_xlfn.STDEV.S(D$2:D$1449))</f>
      </c>
      <c r="K35" s="10" t="str">
        <f>=STANDARDIZE(E35,AVERAGE(E$2:E$1449),_xlfn.STDEV.S(E$2:E$1449))</f>
      </c>
      <c r="L35" s="10" t="str">
        <f>=STANDARDIZE(F35,AVERAGE(F$2:F$1449),_xlfn.STDEV.S(F$2:F$1449))</f>
      </c>
      <c r="M35" s="10" t="str">
        <f>=STANDARDIZE(G35,AVERAGE(G$2:G$1449),_xlfn.STDEV.S(G$2:G$1449))</f>
      </c>
      <c r="N35" s="10" t="str">
        <f>=STANDARDIZE(H35,AVERAGE(H$2:H$1449),_xlfn.STDEV.S(H$2:H$1449))</f>
      </c>
      <c r="O35" s="10" t="str">
        <f>=STANDARDIZE(I35,AVERAGE(I$2:I$1449),_xlfn.STDEV.S(I$2:I$1449))</f>
      </c>
      <c r="P35" s="10" t="str">
        <f>=MMULT(J35:O35,$AI$12:$AI$17)</f>
      </c>
    </row>
    <row r="36">
      <c r="A36" t="n">
        <v>106397</v>
      </c>
      <c r="B36" t="s">
        <v>355</v>
      </c>
      <c r="C36" t="s">
        <v>149</v>
      </c>
      <c r="D36" t="n">
        <v>17</v>
      </c>
      <c r="E36" t="n">
        <v>17475</v>
      </c>
      <c r="F36" t="n">
        <v>70</v>
      </c>
      <c r="G36" t="n">
        <v>86</v>
      </c>
      <c r="H36" t="n">
        <v>20</v>
      </c>
      <c r="I36" t="n">
        <v>4.5231</v>
      </c>
      <c r="J36" s="10" t="str">
        <f>=STANDARDIZE(D36,AVERAGE(D$2:D$1449),_xlfn.STDEV.S(D$2:D$1449))</f>
      </c>
      <c r="K36" s="10" t="str">
        <f>=STANDARDIZE(E36,AVERAGE(E$2:E$1449),_xlfn.STDEV.S(E$2:E$1449))</f>
      </c>
      <c r="L36" s="10" t="str">
        <f>=STANDARDIZE(F36,AVERAGE(F$2:F$1449),_xlfn.STDEV.S(F$2:F$1449))</f>
      </c>
      <c r="M36" s="10" t="str">
        <f>=STANDARDIZE(G36,AVERAGE(G$2:G$1449),_xlfn.STDEV.S(G$2:G$1449))</f>
      </c>
      <c r="N36" s="10" t="str">
        <f>=STANDARDIZE(H36,AVERAGE(H$2:H$1449),_xlfn.STDEV.S(H$2:H$1449))</f>
      </c>
      <c r="O36" s="10" t="str">
        <f>=STANDARDIZE(I36,AVERAGE(I$2:I$1449),_xlfn.STDEV.S(I$2:I$1449))</f>
      </c>
      <c r="P36" s="10" t="str">
        <f>=MMULT(J36:O36,$AI$12:$AI$17)</f>
      </c>
    </row>
    <row r="37">
      <c r="A37" t="n">
        <v>106412</v>
      </c>
      <c r="B37" t="s">
        <v>357</v>
      </c>
      <c r="C37" t="s">
        <v>149</v>
      </c>
      <c r="D37" t="n">
        <v>67</v>
      </c>
      <c r="E37" t="n">
        <v>11649</v>
      </c>
      <c r="F37" t="n">
        <v>39.8</v>
      </c>
      <c r="G37" t="n">
        <v>65</v>
      </c>
      <c r="H37" t="n">
        <v>13</v>
      </c>
      <c r="I37" t="n">
        <v>3.4116</v>
      </c>
      <c r="J37" s="10" t="str">
        <f>=STANDARDIZE(D37,AVERAGE(D$2:D$1449),_xlfn.STDEV.S(D$2:D$1449))</f>
      </c>
      <c r="K37" s="10" t="str">
        <f>=STANDARDIZE(E37,AVERAGE(E$2:E$1449),_xlfn.STDEV.S(E$2:E$1449))</f>
      </c>
      <c r="L37" s="10" t="str">
        <f>=STANDARDIZE(F37,AVERAGE(F$2:F$1449),_xlfn.STDEV.S(F$2:F$1449))</f>
      </c>
      <c r="M37" s="10" t="str">
        <f>=STANDARDIZE(G37,AVERAGE(G$2:G$1449),_xlfn.STDEV.S(G$2:G$1449))</f>
      </c>
      <c r="N37" s="10" t="str">
        <f>=STANDARDIZE(H37,AVERAGE(H$2:H$1449),_xlfn.STDEV.S(H$2:H$1449))</f>
      </c>
      <c r="O37" s="10" t="str">
        <f>=STANDARDIZE(I37,AVERAGE(I$2:I$1449),_xlfn.STDEV.S(I$2:I$1449))</f>
      </c>
      <c r="P37" s="10" t="str">
        <f>=MMULT(J37:O37,$AI$12:$AI$17)</f>
      </c>
    </row>
    <row r="38">
      <c r="A38" t="n">
        <v>106458</v>
      </c>
      <c r="B38" t="s">
        <v>361</v>
      </c>
      <c r="C38" t="s">
        <v>149</v>
      </c>
      <c r="D38" t="n">
        <v>37</v>
      </c>
      <c r="E38" t="n">
        <v>13002</v>
      </c>
      <c r="F38" t="n">
        <v>53</v>
      </c>
      <c r="G38" t="n">
        <v>78</v>
      </c>
      <c r="H38" t="n">
        <v>15</v>
      </c>
      <c r="I38" t="n">
        <v>4.2665</v>
      </c>
      <c r="J38" s="10" t="str">
        <f>=STANDARDIZE(D38,AVERAGE(D$2:D$1449),_xlfn.STDEV.S(D$2:D$1449))</f>
      </c>
      <c r="K38" s="10" t="str">
        <f>=STANDARDIZE(E38,AVERAGE(E$2:E$1449),_xlfn.STDEV.S(E$2:E$1449))</f>
      </c>
      <c r="L38" s="10" t="str">
        <f>=STANDARDIZE(F38,AVERAGE(F$2:F$1449),_xlfn.STDEV.S(F$2:F$1449))</f>
      </c>
      <c r="M38" s="10" t="str">
        <f>=STANDARDIZE(G38,AVERAGE(G$2:G$1449),_xlfn.STDEV.S(G$2:G$1449))</f>
      </c>
      <c r="N38" s="10" t="str">
        <f>=STANDARDIZE(H38,AVERAGE(H$2:H$1449),_xlfn.STDEV.S(H$2:H$1449))</f>
      </c>
      <c r="O38" s="10" t="str">
        <f>=STANDARDIZE(I38,AVERAGE(I$2:I$1449),_xlfn.STDEV.S(I$2:I$1449))</f>
      </c>
      <c r="P38" s="10" t="str">
        <f>=MMULT(J38:O38,$AI$12:$AI$17)</f>
      </c>
    </row>
    <row r="39">
      <c r="A39" t="n">
        <v>106467</v>
      </c>
      <c r="B39" t="s">
        <v>363</v>
      </c>
      <c r="C39" t="s">
        <v>149</v>
      </c>
      <c r="D39" t="n">
        <v>34</v>
      </c>
      <c r="E39" t="n">
        <v>11443</v>
      </c>
      <c r="F39" t="n">
        <v>43</v>
      </c>
      <c r="G39" t="n">
        <v>71</v>
      </c>
      <c r="H39" t="n">
        <v>18</v>
      </c>
      <c r="I39" t="n">
        <v>4.0253</v>
      </c>
      <c r="J39" s="10" t="str">
        <f>=STANDARDIZE(D39,AVERAGE(D$2:D$1449),_xlfn.STDEV.S(D$2:D$1449))</f>
      </c>
      <c r="K39" s="10" t="str">
        <f>=STANDARDIZE(E39,AVERAGE(E$2:E$1449),_xlfn.STDEV.S(E$2:E$1449))</f>
      </c>
      <c r="L39" s="10" t="str">
        <f>=STANDARDIZE(F39,AVERAGE(F$2:F$1449),_xlfn.STDEV.S(F$2:F$1449))</f>
      </c>
      <c r="M39" s="10" t="str">
        <f>=STANDARDIZE(G39,AVERAGE(G$2:G$1449),_xlfn.STDEV.S(G$2:G$1449))</f>
      </c>
      <c r="N39" s="10" t="str">
        <f>=STANDARDIZE(H39,AVERAGE(H$2:H$1449),_xlfn.STDEV.S(H$2:H$1449))</f>
      </c>
      <c r="O39" s="10" t="str">
        <f>=STANDARDIZE(I39,AVERAGE(I$2:I$1449),_xlfn.STDEV.S(I$2:I$1449))</f>
      </c>
      <c r="P39" s="10" t="str">
        <f>=MMULT(J39:O39,$AI$12:$AI$17)</f>
      </c>
    </row>
    <row r="40">
      <c r="A40" t="n">
        <v>106485</v>
      </c>
      <c r="B40" t="s">
        <v>364</v>
      </c>
      <c r="C40" t="s">
        <v>149</v>
      </c>
      <c r="D40" t="n">
        <v>49</v>
      </c>
      <c r="E40" t="n">
        <v>13575</v>
      </c>
      <c r="F40" t="n">
        <v>35.1</v>
      </c>
      <c r="G40" t="n">
        <v>69</v>
      </c>
      <c r="H40" t="n">
        <v>12</v>
      </c>
      <c r="I40" t="n">
        <v>3.6185</v>
      </c>
      <c r="J40" s="10" t="str">
        <f>=STANDARDIZE(D40,AVERAGE(D$2:D$1449),_xlfn.STDEV.S(D$2:D$1449))</f>
      </c>
      <c r="K40" s="10" t="str">
        <f>=STANDARDIZE(E40,AVERAGE(E$2:E$1449),_xlfn.STDEV.S(E$2:E$1449))</f>
      </c>
      <c r="L40" s="10" t="str">
        <f>=STANDARDIZE(F40,AVERAGE(F$2:F$1449),_xlfn.STDEV.S(F$2:F$1449))</f>
      </c>
      <c r="M40" s="10" t="str">
        <f>=STANDARDIZE(G40,AVERAGE(G$2:G$1449),_xlfn.STDEV.S(G$2:G$1449))</f>
      </c>
      <c r="N40" s="10" t="str">
        <f>=STANDARDIZE(H40,AVERAGE(H$2:H$1449),_xlfn.STDEV.S(H$2:H$1449))</f>
      </c>
      <c r="O40" s="10" t="str">
        <f>=STANDARDIZE(I40,AVERAGE(I$2:I$1449),_xlfn.STDEV.S(I$2:I$1449))</f>
      </c>
      <c r="P40" s="10" t="str">
        <f>=MMULT(J40:O40,$AI$12:$AI$17)</f>
      </c>
    </row>
    <row r="41">
      <c r="A41" t="n">
        <v>106704</v>
      </c>
      <c r="B41" t="s">
        <v>371</v>
      </c>
      <c r="C41" t="s">
        <v>149</v>
      </c>
      <c r="D41" t="n">
        <v>37</v>
      </c>
      <c r="E41" t="n">
        <v>16362</v>
      </c>
      <c r="F41" t="n">
        <v>53</v>
      </c>
      <c r="G41" t="n">
        <v>73</v>
      </c>
      <c r="H41" t="n">
        <v>14</v>
      </c>
      <c r="I41" t="n">
        <v>4.0547</v>
      </c>
      <c r="J41" s="10" t="str">
        <f>=STANDARDIZE(D41,AVERAGE(D$2:D$1449),_xlfn.STDEV.S(D$2:D$1449))</f>
      </c>
      <c r="K41" s="10" t="str">
        <f>=STANDARDIZE(E41,AVERAGE(E$2:E$1449),_xlfn.STDEV.S(E$2:E$1449))</f>
      </c>
      <c r="L41" s="10" t="str">
        <f>=STANDARDIZE(F41,AVERAGE(F$2:F$1449),_xlfn.STDEV.S(F$2:F$1449))</f>
      </c>
      <c r="M41" s="10" t="str">
        <f>=STANDARDIZE(G41,AVERAGE(G$2:G$1449),_xlfn.STDEV.S(G$2:G$1449))</f>
      </c>
      <c r="N41" s="10" t="str">
        <f>=STANDARDIZE(H41,AVERAGE(H$2:H$1449),_xlfn.STDEV.S(H$2:H$1449))</f>
      </c>
      <c r="O41" s="10" t="str">
        <f>=STANDARDIZE(I41,AVERAGE(I$2:I$1449),_xlfn.STDEV.S(I$2:I$1449))</f>
      </c>
      <c r="P41" s="10" t="str">
        <f>=MMULT(J41:O41,$AI$12:$AI$17)</f>
      </c>
    </row>
    <row r="42">
      <c r="A42" t="n">
        <v>107044</v>
      </c>
      <c r="B42" t="s">
        <v>384</v>
      </c>
      <c r="C42" t="s">
        <v>163</v>
      </c>
      <c r="D42" t="n">
        <v>19</v>
      </c>
      <c r="E42" t="n">
        <v>21069</v>
      </c>
      <c r="F42" t="n">
        <v>70.9</v>
      </c>
      <c r="G42" t="n">
        <v>87</v>
      </c>
      <c r="H42" t="n">
        <v>16</v>
      </c>
      <c r="I42" t="n">
        <v>3.7434</v>
      </c>
      <c r="J42" s="10" t="str">
        <f>=STANDARDIZE(D42,AVERAGE(D$2:D$1449),_xlfn.STDEV.S(D$2:D$1449))</f>
      </c>
      <c r="K42" s="10" t="str">
        <f>=STANDARDIZE(E42,AVERAGE(E$2:E$1449),_xlfn.STDEV.S(E$2:E$1449))</f>
      </c>
      <c r="L42" s="10" t="str">
        <f>=STANDARDIZE(F42,AVERAGE(F$2:F$1449),_xlfn.STDEV.S(F$2:F$1449))</f>
      </c>
      <c r="M42" s="10" t="str">
        <f>=STANDARDIZE(G42,AVERAGE(G$2:G$1449),_xlfn.STDEV.S(G$2:G$1449))</f>
      </c>
      <c r="N42" s="10" t="str">
        <f>=STANDARDIZE(H42,AVERAGE(H$2:H$1449),_xlfn.STDEV.S(H$2:H$1449))</f>
      </c>
      <c r="O42" s="10" t="str">
        <f>=STANDARDIZE(I42,AVERAGE(I$2:I$1449),_xlfn.STDEV.S(I$2:I$1449))</f>
      </c>
      <c r="P42" s="10" t="str">
        <f>=MMULT(J42:O42,$AI$12:$AI$17)</f>
      </c>
    </row>
    <row r="43">
      <c r="A43" t="n">
        <v>107071</v>
      </c>
      <c r="B43" t="s">
        <v>386</v>
      </c>
      <c r="C43" t="s">
        <v>149</v>
      </c>
      <c r="D43" t="n">
        <v>48</v>
      </c>
      <c r="E43" t="n">
        <v>16929</v>
      </c>
      <c r="F43" t="n">
        <v>38.7</v>
      </c>
      <c r="G43" t="n">
        <v>59</v>
      </c>
      <c r="H43" t="n">
        <v>17</v>
      </c>
      <c r="I43" t="n">
        <v>3.4717</v>
      </c>
      <c r="J43" s="10" t="str">
        <f>=STANDARDIZE(D43,AVERAGE(D$2:D$1449),_xlfn.STDEV.S(D$2:D$1449))</f>
      </c>
      <c r="K43" s="10" t="str">
        <f>=STANDARDIZE(E43,AVERAGE(E$2:E$1449),_xlfn.STDEV.S(E$2:E$1449))</f>
      </c>
      <c r="L43" s="10" t="str">
        <f>=STANDARDIZE(F43,AVERAGE(F$2:F$1449),_xlfn.STDEV.S(F$2:F$1449))</f>
      </c>
      <c r="M43" s="10" t="str">
        <f>=STANDARDIZE(G43,AVERAGE(G$2:G$1449),_xlfn.STDEV.S(G$2:G$1449))</f>
      </c>
      <c r="N43" s="10" t="str">
        <f>=STANDARDIZE(H43,AVERAGE(H$2:H$1449),_xlfn.STDEV.S(H$2:H$1449))</f>
      </c>
      <c r="O43" s="10" t="str">
        <f>=STANDARDIZE(I43,AVERAGE(I$2:I$1449),_xlfn.STDEV.S(I$2:I$1449))</f>
      </c>
      <c r="P43" s="10" t="str">
        <f>=MMULT(J43:O43,$AI$12:$AI$17)</f>
      </c>
    </row>
    <row r="44">
      <c r="A44" t="n">
        <v>107080</v>
      </c>
      <c r="B44" t="s">
        <v>388</v>
      </c>
      <c r="C44" t="s">
        <v>163</v>
      </c>
      <c r="D44" t="n">
        <v>23</v>
      </c>
      <c r="E44" t="n">
        <v>24236</v>
      </c>
      <c r="F44" t="n">
        <v>69.2</v>
      </c>
      <c r="G44" t="n">
        <v>78</v>
      </c>
      <c r="H44" t="n">
        <v>11</v>
      </c>
      <c r="I44" t="n">
        <v>3.0652</v>
      </c>
      <c r="J44" s="10" t="str">
        <f>=STANDARDIZE(D44,AVERAGE(D$2:D$1449),_xlfn.STDEV.S(D$2:D$1449))</f>
      </c>
      <c r="K44" s="10" t="str">
        <f>=STANDARDIZE(E44,AVERAGE(E$2:E$1449),_xlfn.STDEV.S(E$2:E$1449))</f>
      </c>
      <c r="L44" s="10" t="str">
        <f>=STANDARDIZE(F44,AVERAGE(F$2:F$1449),_xlfn.STDEV.S(F$2:F$1449))</f>
      </c>
      <c r="M44" s="10" t="str">
        <f>=STANDARDIZE(G44,AVERAGE(G$2:G$1449),_xlfn.STDEV.S(G$2:G$1449))</f>
      </c>
      <c r="N44" s="10" t="str">
        <f>=STANDARDIZE(H44,AVERAGE(H$2:H$1449),_xlfn.STDEV.S(H$2:H$1449))</f>
      </c>
      <c r="O44" s="10" t="str">
        <f>=STANDARDIZE(I44,AVERAGE(I$2:I$1449),_xlfn.STDEV.S(I$2:I$1449))</f>
      </c>
      <c r="P44" s="10" t="str">
        <f>=MMULT(J44:O44,$AI$12:$AI$17)</f>
      </c>
    </row>
    <row r="45">
      <c r="A45" t="n">
        <v>107141</v>
      </c>
      <c r="B45" t="s">
        <v>391</v>
      </c>
      <c r="C45" t="s">
        <v>163</v>
      </c>
      <c r="D45" t="n">
        <v>21</v>
      </c>
      <c r="E45" t="n">
        <v>21464</v>
      </c>
      <c r="F45" t="n">
        <v>66.8</v>
      </c>
      <c r="G45" t="n">
        <v>84</v>
      </c>
      <c r="H45" t="n">
        <v>16</v>
      </c>
      <c r="I45" t="n">
        <v>3.4355</v>
      </c>
      <c r="J45" s="10" t="str">
        <f>=STANDARDIZE(D45,AVERAGE(D$2:D$1449),_xlfn.STDEV.S(D$2:D$1449))</f>
      </c>
      <c r="K45" s="10" t="str">
        <f>=STANDARDIZE(E45,AVERAGE(E$2:E$1449),_xlfn.STDEV.S(E$2:E$1449))</f>
      </c>
      <c r="L45" s="10" t="str">
        <f>=STANDARDIZE(F45,AVERAGE(F$2:F$1449),_xlfn.STDEV.S(F$2:F$1449))</f>
      </c>
      <c r="M45" s="10" t="str">
        <f>=STANDARDIZE(G45,AVERAGE(G$2:G$1449),_xlfn.STDEV.S(G$2:G$1449))</f>
      </c>
      <c r="N45" s="10" t="str">
        <f>=STANDARDIZE(H45,AVERAGE(H$2:H$1449),_xlfn.STDEV.S(H$2:H$1449))</f>
      </c>
      <c r="O45" s="10" t="str">
        <f>=STANDARDIZE(I45,AVERAGE(I$2:I$1449),_xlfn.STDEV.S(I$2:I$1449))</f>
      </c>
      <c r="P45" s="10" t="str">
        <f>=MMULT(J45:O45,$AI$12:$AI$17)</f>
      </c>
    </row>
    <row r="46">
      <c r="A46" t="n">
        <v>107512</v>
      </c>
      <c r="B46" t="s">
        <v>405</v>
      </c>
      <c r="C46" t="s">
        <v>163</v>
      </c>
      <c r="D46" t="n">
        <v>23</v>
      </c>
      <c r="E46" t="n">
        <v>22087</v>
      </c>
      <c r="F46" t="n">
        <v>70.3</v>
      </c>
      <c r="G46" t="n">
        <v>83</v>
      </c>
      <c r="H46" t="n">
        <v>12</v>
      </c>
      <c r="I46" t="n">
        <v>3.2783</v>
      </c>
      <c r="J46" s="10" t="str">
        <f>=STANDARDIZE(D46,AVERAGE(D$2:D$1449),_xlfn.STDEV.S(D$2:D$1449))</f>
      </c>
      <c r="K46" s="10" t="str">
        <f>=STANDARDIZE(E46,AVERAGE(E$2:E$1449),_xlfn.STDEV.S(E$2:E$1449))</f>
      </c>
      <c r="L46" s="10" t="str">
        <f>=STANDARDIZE(F46,AVERAGE(F$2:F$1449),_xlfn.STDEV.S(F$2:F$1449))</f>
      </c>
      <c r="M46" s="10" t="str">
        <f>=STANDARDIZE(G46,AVERAGE(G$2:G$1449),_xlfn.STDEV.S(G$2:G$1449))</f>
      </c>
      <c r="N46" s="10" t="str">
        <f>=STANDARDIZE(H46,AVERAGE(H$2:H$1449),_xlfn.STDEV.S(H$2:H$1449))</f>
      </c>
      <c r="O46" s="10" t="str">
        <f>=STANDARDIZE(I46,AVERAGE(I$2:I$1449),_xlfn.STDEV.S(I$2:I$1449))</f>
      </c>
      <c r="P46" s="10" t="str">
        <f>=MMULT(J46:O46,$AI$12:$AI$17)</f>
      </c>
    </row>
    <row r="47">
      <c r="A47" t="n">
        <v>107558</v>
      </c>
      <c r="B47" t="s">
        <v>410</v>
      </c>
      <c r="C47" t="s">
        <v>163</v>
      </c>
      <c r="D47" t="n">
        <v>36</v>
      </c>
      <c r="E47" t="n">
        <v>16651</v>
      </c>
      <c r="F47" t="n">
        <v>51.8</v>
      </c>
      <c r="G47" t="n">
        <v>73</v>
      </c>
      <c r="H47" t="n">
        <v>13</v>
      </c>
      <c r="I47" t="n">
        <v>2.933</v>
      </c>
      <c r="J47" s="10" t="str">
        <f>=STANDARDIZE(D47,AVERAGE(D$2:D$1449),_xlfn.STDEV.S(D$2:D$1449))</f>
      </c>
      <c r="K47" s="10" t="str">
        <f>=STANDARDIZE(E47,AVERAGE(E$2:E$1449),_xlfn.STDEV.S(E$2:E$1449))</f>
      </c>
      <c r="L47" s="10" t="str">
        <f>=STANDARDIZE(F47,AVERAGE(F$2:F$1449),_xlfn.STDEV.S(F$2:F$1449))</f>
      </c>
      <c r="M47" s="10" t="str">
        <f>=STANDARDIZE(G47,AVERAGE(G$2:G$1449),_xlfn.STDEV.S(G$2:G$1449))</f>
      </c>
      <c r="N47" s="10" t="str">
        <f>=STANDARDIZE(H47,AVERAGE(H$2:H$1449),_xlfn.STDEV.S(H$2:H$1449))</f>
      </c>
      <c r="O47" s="10" t="str">
        <f>=STANDARDIZE(I47,AVERAGE(I$2:I$1449),_xlfn.STDEV.S(I$2:I$1449))</f>
      </c>
      <c r="P47" s="10" t="str">
        <f>=MMULT(J47:O47,$AI$12:$AI$17)</f>
      </c>
    </row>
    <row r="48">
      <c r="A48" t="n">
        <v>107600</v>
      </c>
      <c r="B48" t="s">
        <v>414</v>
      </c>
      <c r="C48" t="s">
        <v>163</v>
      </c>
      <c r="D48" t="n">
        <v>71</v>
      </c>
      <c r="E48" t="n">
        <v>14986</v>
      </c>
      <c r="F48" t="n">
        <v>32.3</v>
      </c>
      <c r="G48" t="n">
        <v>67</v>
      </c>
      <c r="H48" t="n">
        <v>12</v>
      </c>
      <c r="I48" t="n">
        <v>3.0671</v>
      </c>
      <c r="J48" s="10" t="str">
        <f>=STANDARDIZE(D48,AVERAGE(D$2:D$1449),_xlfn.STDEV.S(D$2:D$1449))</f>
      </c>
      <c r="K48" s="10" t="str">
        <f>=STANDARDIZE(E48,AVERAGE(E$2:E$1449),_xlfn.STDEV.S(E$2:E$1449))</f>
      </c>
      <c r="L48" s="10" t="str">
        <f>=STANDARDIZE(F48,AVERAGE(F$2:F$1449),_xlfn.STDEV.S(F$2:F$1449))</f>
      </c>
      <c r="M48" s="10" t="str">
        <f>=STANDARDIZE(G48,AVERAGE(G$2:G$1449),_xlfn.STDEV.S(G$2:G$1449))</f>
      </c>
      <c r="N48" s="10" t="str">
        <f>=STANDARDIZE(H48,AVERAGE(H$2:H$1449),_xlfn.STDEV.S(H$2:H$1449))</f>
      </c>
      <c r="O48" s="10" t="str">
        <f>=STANDARDIZE(I48,AVERAGE(I$2:I$1449),_xlfn.STDEV.S(I$2:I$1449))</f>
      </c>
      <c r="P48" s="10" t="str">
        <f>=MMULT(J48:O48,$AI$12:$AI$17)</f>
      </c>
    </row>
    <row r="49">
      <c r="A49" t="n">
        <v>107877</v>
      </c>
      <c r="B49" t="s">
        <v>429</v>
      </c>
      <c r="C49" t="s">
        <v>163</v>
      </c>
      <c r="D49" t="n">
        <v>47</v>
      </c>
      <c r="E49" t="n">
        <v>16658</v>
      </c>
      <c r="F49" t="n">
        <v>34.8</v>
      </c>
      <c r="G49" t="n">
        <v>50</v>
      </c>
      <c r="H49" t="n">
        <v>12</v>
      </c>
      <c r="I49" t="n">
        <v>2.7931</v>
      </c>
      <c r="J49" s="10" t="str">
        <f>=STANDARDIZE(D49,AVERAGE(D$2:D$1449),_xlfn.STDEV.S(D$2:D$1449))</f>
      </c>
      <c r="K49" s="10" t="str">
        <f>=STANDARDIZE(E49,AVERAGE(E$2:E$1449),_xlfn.STDEV.S(E$2:E$1449))</f>
      </c>
      <c r="L49" s="10" t="str">
        <f>=STANDARDIZE(F49,AVERAGE(F$2:F$1449),_xlfn.STDEV.S(F$2:F$1449))</f>
      </c>
      <c r="M49" s="10" t="str">
        <f>=STANDARDIZE(G49,AVERAGE(G$2:G$1449),_xlfn.STDEV.S(G$2:G$1449))</f>
      </c>
      <c r="N49" s="10" t="str">
        <f>=STANDARDIZE(H49,AVERAGE(H$2:H$1449),_xlfn.STDEV.S(H$2:H$1449))</f>
      </c>
      <c r="O49" s="10" t="str">
        <f>=STANDARDIZE(I49,AVERAGE(I$2:I$1449),_xlfn.STDEV.S(I$2:I$1449))</f>
      </c>
      <c r="P49" s="10" t="str">
        <f>=MMULT(J49:O49,$AI$12:$AI$17)</f>
      </c>
    </row>
    <row r="50">
      <c r="A50" t="n">
        <v>107983</v>
      </c>
      <c r="B50" t="s">
        <v>432</v>
      </c>
      <c r="C50" t="s">
        <v>149</v>
      </c>
      <c r="D50" t="n">
        <v>45</v>
      </c>
      <c r="E50" t="n">
        <v>14164</v>
      </c>
      <c r="F50" t="n">
        <v>40.8</v>
      </c>
      <c r="G50" t="n">
        <v>69</v>
      </c>
      <c r="H50" t="n">
        <v>16</v>
      </c>
      <c r="I50" t="n">
        <v>3.7808</v>
      </c>
      <c r="J50" s="10" t="str">
        <f>=STANDARDIZE(D50,AVERAGE(D$2:D$1449),_xlfn.STDEV.S(D$2:D$1449))</f>
      </c>
      <c r="K50" s="10" t="str">
        <f>=STANDARDIZE(E50,AVERAGE(E$2:E$1449),_xlfn.STDEV.S(E$2:E$1449))</f>
      </c>
      <c r="L50" s="10" t="str">
        <f>=STANDARDIZE(F50,AVERAGE(F$2:F$1449),_xlfn.STDEV.S(F$2:F$1449))</f>
      </c>
      <c r="M50" s="10" t="str">
        <f>=STANDARDIZE(G50,AVERAGE(G$2:G$1449),_xlfn.STDEV.S(G$2:G$1449))</f>
      </c>
      <c r="N50" s="10" t="str">
        <f>=STANDARDIZE(H50,AVERAGE(H$2:H$1449),_xlfn.STDEV.S(H$2:H$1449))</f>
      </c>
      <c r="O50" s="10" t="str">
        <f>=STANDARDIZE(I50,AVERAGE(I$2:I$1449),_xlfn.STDEV.S(I$2:I$1449))</f>
      </c>
      <c r="P50" s="10" t="str">
        <f>=MMULT(J50:O50,$AI$12:$AI$17)</f>
      </c>
    </row>
    <row r="51">
      <c r="A51" t="n">
        <v>108092</v>
      </c>
      <c r="B51" t="s">
        <v>437</v>
      </c>
      <c r="C51" t="s">
        <v>149</v>
      </c>
      <c r="D51" t="n">
        <v>39</v>
      </c>
      <c r="E51" t="n">
        <v>10387</v>
      </c>
      <c r="F51" t="n">
        <v>35.8</v>
      </c>
      <c r="G51" t="n">
        <v>72</v>
      </c>
      <c r="H51" t="n">
        <v>20</v>
      </c>
      <c r="I51" t="n">
        <v>3.7806</v>
      </c>
      <c r="J51" s="10" t="str">
        <f>=STANDARDIZE(D51,AVERAGE(D$2:D$1449),_xlfn.STDEV.S(D$2:D$1449))</f>
      </c>
      <c r="K51" s="10" t="str">
        <f>=STANDARDIZE(E51,AVERAGE(E$2:E$1449),_xlfn.STDEV.S(E$2:E$1449))</f>
      </c>
      <c r="L51" s="10" t="str">
        <f>=STANDARDIZE(F51,AVERAGE(F$2:F$1449),_xlfn.STDEV.S(F$2:F$1449))</f>
      </c>
      <c r="M51" s="10" t="str">
        <f>=STANDARDIZE(G51,AVERAGE(G$2:G$1449),_xlfn.STDEV.S(G$2:G$1449))</f>
      </c>
      <c r="N51" s="10" t="str">
        <f>=STANDARDIZE(H51,AVERAGE(H$2:H$1449),_xlfn.STDEV.S(H$2:H$1449))</f>
      </c>
      <c r="O51" s="10" t="str">
        <f>=STANDARDIZE(I51,AVERAGE(I$2:I$1449),_xlfn.STDEV.S(I$2:I$1449))</f>
      </c>
      <c r="P51" s="10" t="str">
        <f>=MMULT(J51:O51,$AI$12:$AI$17)</f>
      </c>
    </row>
    <row r="52">
      <c r="A52" t="n">
        <v>109651</v>
      </c>
      <c r="B52" t="s">
        <v>459</v>
      </c>
      <c r="C52" t="s">
        <v>163</v>
      </c>
      <c r="D52" t="n">
        <v>24</v>
      </c>
      <c r="E52" t="n">
        <v>53306</v>
      </c>
      <c r="F52" t="n">
        <v>82.6</v>
      </c>
      <c r="G52" t="n">
        <v>82</v>
      </c>
      <c r="H52" t="n">
        <v>8</v>
      </c>
      <c r="I52" t="n">
        <v>3.472</v>
      </c>
      <c r="J52" s="10" t="str">
        <f>=STANDARDIZE(D52,AVERAGE(D$2:D$1449),_xlfn.STDEV.S(D$2:D$1449))</f>
      </c>
      <c r="K52" s="10" t="str">
        <f>=STANDARDIZE(E52,AVERAGE(E$2:E$1449),_xlfn.STDEV.S(E$2:E$1449))</f>
      </c>
      <c r="L52" s="10" t="str">
        <f>=STANDARDIZE(F52,AVERAGE(F$2:F$1449),_xlfn.STDEV.S(F$2:F$1449))</f>
      </c>
      <c r="M52" s="10" t="str">
        <f>=STANDARDIZE(G52,AVERAGE(G$2:G$1449),_xlfn.STDEV.S(G$2:G$1449))</f>
      </c>
      <c r="N52" s="10" t="str">
        <f>=STANDARDIZE(H52,AVERAGE(H$2:H$1449),_xlfn.STDEV.S(H$2:H$1449))</f>
      </c>
      <c r="O52" s="10" t="str">
        <f>=STANDARDIZE(I52,AVERAGE(I$2:I$1449),_xlfn.STDEV.S(I$2:I$1449))</f>
      </c>
      <c r="P52" s="10" t="str">
        <f>=MMULT(J52:O52,$AI$12:$AI$17)</f>
      </c>
    </row>
    <row r="53">
      <c r="A53" t="n">
        <v>109785</v>
      </c>
      <c r="B53" t="s">
        <v>464</v>
      </c>
      <c r="C53" t="s">
        <v>163</v>
      </c>
      <c r="D53" t="n">
        <v>35</v>
      </c>
      <c r="E53" t="n">
        <v>26117</v>
      </c>
      <c r="F53" t="n">
        <v>64.4</v>
      </c>
      <c r="G53" t="n">
        <v>84</v>
      </c>
      <c r="H53" t="n">
        <v>10</v>
      </c>
      <c r="I53" t="n">
        <v>3.9256</v>
      </c>
      <c r="J53" s="10" t="str">
        <f>=STANDARDIZE(D53,AVERAGE(D$2:D$1449),_xlfn.STDEV.S(D$2:D$1449))</f>
      </c>
      <c r="K53" s="10" t="str">
        <f>=STANDARDIZE(E53,AVERAGE(E$2:E$1449),_xlfn.STDEV.S(E$2:E$1449))</f>
      </c>
      <c r="L53" s="10" t="str">
        <f>=STANDARDIZE(F53,AVERAGE(F$2:F$1449),_xlfn.STDEV.S(F$2:F$1449))</f>
      </c>
      <c r="M53" s="10" t="str">
        <f>=STANDARDIZE(G53,AVERAGE(G$2:G$1449),_xlfn.STDEV.S(G$2:G$1449))</f>
      </c>
      <c r="N53" s="10" t="str">
        <f>=STANDARDIZE(H53,AVERAGE(H$2:H$1449),_xlfn.STDEV.S(H$2:H$1449))</f>
      </c>
      <c r="O53" s="10" t="str">
        <f>=STANDARDIZE(I53,AVERAGE(I$2:I$1449),_xlfn.STDEV.S(I$2:I$1449))</f>
      </c>
      <c r="P53" s="10" t="str">
        <f>=MMULT(J53:O53,$AI$12:$AI$17)</f>
      </c>
    </row>
    <row r="54">
      <c r="A54" t="n">
        <v>110097</v>
      </c>
      <c r="B54" t="s">
        <v>474</v>
      </c>
      <c r="C54" t="s">
        <v>163</v>
      </c>
      <c r="D54" t="n">
        <v>26</v>
      </c>
      <c r="E54" t="n">
        <v>30510</v>
      </c>
      <c r="F54" t="n">
        <v>68.8</v>
      </c>
      <c r="G54" t="n">
        <v>85</v>
      </c>
      <c r="H54" t="n">
        <v>14</v>
      </c>
      <c r="I54" t="n">
        <v>3.7677</v>
      </c>
      <c r="J54" s="10" t="str">
        <f>=STANDARDIZE(D54,AVERAGE(D$2:D$1449),_xlfn.STDEV.S(D$2:D$1449))</f>
      </c>
      <c r="K54" s="10" t="str">
        <f>=STANDARDIZE(E54,AVERAGE(E$2:E$1449),_xlfn.STDEV.S(E$2:E$1449))</f>
      </c>
      <c r="L54" s="10" t="str">
        <f>=STANDARDIZE(F54,AVERAGE(F$2:F$1449),_xlfn.STDEV.S(F$2:F$1449))</f>
      </c>
      <c r="M54" s="10" t="str">
        <f>=STANDARDIZE(G54,AVERAGE(G$2:G$1449),_xlfn.STDEV.S(G$2:G$1449))</f>
      </c>
      <c r="N54" s="10" t="str">
        <f>=STANDARDIZE(H54,AVERAGE(H$2:H$1449),_xlfn.STDEV.S(H$2:H$1449))</f>
      </c>
      <c r="O54" s="10" t="str">
        <f>=STANDARDIZE(I54,AVERAGE(I$2:I$1449),_xlfn.STDEV.S(I$2:I$1449))</f>
      </c>
      <c r="P54" s="10" t="str">
        <f>=MMULT(J54:O54,$AI$12:$AI$17)</f>
      </c>
    </row>
    <row r="55">
      <c r="A55" t="n">
        <v>110361</v>
      </c>
      <c r="B55" t="s">
        <v>483</v>
      </c>
      <c r="C55" t="s">
        <v>163</v>
      </c>
      <c r="D55" t="n">
        <v>41</v>
      </c>
      <c r="E55" t="n">
        <v>28596</v>
      </c>
      <c r="F55" t="n">
        <v>59.5</v>
      </c>
      <c r="G55" t="n">
        <v>74</v>
      </c>
      <c r="H55" t="n">
        <v>20</v>
      </c>
      <c r="I55" t="n">
        <v>4.1321</v>
      </c>
      <c r="J55" s="10" t="str">
        <f>=STANDARDIZE(D55,AVERAGE(D$2:D$1449),_xlfn.STDEV.S(D$2:D$1449))</f>
      </c>
      <c r="K55" s="10" t="str">
        <f>=STANDARDIZE(E55,AVERAGE(E$2:E$1449),_xlfn.STDEV.S(E$2:E$1449))</f>
      </c>
      <c r="L55" s="10" t="str">
        <f>=STANDARDIZE(F55,AVERAGE(F$2:F$1449),_xlfn.STDEV.S(F$2:F$1449))</f>
      </c>
      <c r="M55" s="10" t="str">
        <f>=STANDARDIZE(G55,AVERAGE(G$2:G$1449),_xlfn.STDEV.S(G$2:G$1449))</f>
      </c>
      <c r="N55" s="10" t="str">
        <f>=STANDARDIZE(H55,AVERAGE(H$2:H$1449),_xlfn.STDEV.S(H$2:H$1449))</f>
      </c>
      <c r="O55" s="10" t="str">
        <f>=STANDARDIZE(I55,AVERAGE(I$2:I$1449),_xlfn.STDEV.S(I$2:I$1449))</f>
      </c>
      <c r="P55" s="10" t="str">
        <f>=MMULT(J55:O55,$AI$12:$AI$17)</f>
      </c>
    </row>
    <row r="56">
      <c r="A56" t="n">
        <v>110370</v>
      </c>
      <c r="B56" t="s">
        <v>485</v>
      </c>
      <c r="C56" t="s">
        <v>163</v>
      </c>
      <c r="D56" t="n">
        <v>25</v>
      </c>
      <c r="E56" t="n">
        <v>49945</v>
      </c>
      <c r="F56" t="n">
        <v>58.7</v>
      </c>
      <c r="G56" t="n">
        <v>57</v>
      </c>
      <c r="H56" t="n">
        <v>7</v>
      </c>
      <c r="I56" t="n">
        <v>3.2172</v>
      </c>
      <c r="J56" s="10" t="str">
        <f>=STANDARDIZE(D56,AVERAGE(D$2:D$1449),_xlfn.STDEV.S(D$2:D$1449))</f>
      </c>
      <c r="K56" s="10" t="str">
        <f>=STANDARDIZE(E56,AVERAGE(E$2:E$1449),_xlfn.STDEV.S(E$2:E$1449))</f>
      </c>
      <c r="L56" s="10" t="str">
        <f>=STANDARDIZE(F56,AVERAGE(F$2:F$1449),_xlfn.STDEV.S(F$2:F$1449))</f>
      </c>
      <c r="M56" s="10" t="str">
        <f>=STANDARDIZE(G56,AVERAGE(G$2:G$1449),_xlfn.STDEV.S(G$2:G$1449))</f>
      </c>
      <c r="N56" s="10" t="str">
        <f>=STANDARDIZE(H56,AVERAGE(H$2:H$1449),_xlfn.STDEV.S(H$2:H$1449))</f>
      </c>
      <c r="O56" s="10" t="str">
        <f>=STANDARDIZE(I56,AVERAGE(I$2:I$1449),_xlfn.STDEV.S(I$2:I$1449))</f>
      </c>
      <c r="P56" s="10" t="str">
        <f>=MMULT(J56:O56,$AI$12:$AI$17)</f>
      </c>
    </row>
    <row r="57">
      <c r="A57" t="n">
        <v>110404</v>
      </c>
      <c r="B57" t="s">
        <v>487</v>
      </c>
      <c r="C57" t="s">
        <v>163</v>
      </c>
      <c r="D57" t="n">
        <v>15</v>
      </c>
      <c r="E57" t="n">
        <v>23397</v>
      </c>
      <c r="F57" t="n">
        <v>93.2</v>
      </c>
      <c r="G57" t="n">
        <v>98</v>
      </c>
      <c r="H57" t="n">
        <v>3</v>
      </c>
      <c r="I57" t="n">
        <v>3.4011</v>
      </c>
      <c r="J57" s="10" t="str">
        <f>=STANDARDIZE(D57,AVERAGE(D$2:D$1449),_xlfn.STDEV.S(D$2:D$1449))</f>
      </c>
      <c r="K57" s="10" t="str">
        <f>=STANDARDIZE(E57,AVERAGE(E$2:E$1449),_xlfn.STDEV.S(E$2:E$1449))</f>
      </c>
      <c r="L57" s="10" t="str">
        <f>=STANDARDIZE(F57,AVERAGE(F$2:F$1449),_xlfn.STDEV.S(F$2:F$1449))</f>
      </c>
      <c r="M57" s="10" t="str">
        <f>=STANDARDIZE(G57,AVERAGE(G$2:G$1449),_xlfn.STDEV.S(G$2:G$1449))</f>
      </c>
      <c r="N57" s="10" t="str">
        <f>=STANDARDIZE(H57,AVERAGE(H$2:H$1449),_xlfn.STDEV.S(H$2:H$1449))</f>
      </c>
      <c r="O57" s="10" t="str">
        <f>=STANDARDIZE(I57,AVERAGE(I$2:I$1449),_xlfn.STDEV.S(I$2:I$1449))</f>
      </c>
      <c r="P57" s="10" t="str">
        <f>=MMULT(J57:O57,$AI$12:$AI$17)</f>
      </c>
    </row>
    <row r="58">
      <c r="A58" t="n">
        <v>110413</v>
      </c>
      <c r="B58" t="s">
        <v>488</v>
      </c>
      <c r="C58" t="s">
        <v>163</v>
      </c>
      <c r="D58" t="n">
        <v>30</v>
      </c>
      <c r="E58" t="n">
        <v>27080</v>
      </c>
      <c r="F58" t="n">
        <v>74</v>
      </c>
      <c r="G58" t="n">
        <v>81</v>
      </c>
      <c r="H58" t="n">
        <v>13</v>
      </c>
      <c r="I58" t="n">
        <v>3.6217</v>
      </c>
      <c r="J58" s="10" t="str">
        <f>=STANDARDIZE(D58,AVERAGE(D$2:D$1449),_xlfn.STDEV.S(D$2:D$1449))</f>
      </c>
      <c r="K58" s="10" t="str">
        <f>=STANDARDIZE(E58,AVERAGE(E$2:E$1449),_xlfn.STDEV.S(E$2:E$1449))</f>
      </c>
      <c r="L58" s="10" t="str">
        <f>=STANDARDIZE(F58,AVERAGE(F$2:F$1449),_xlfn.STDEV.S(F$2:F$1449))</f>
      </c>
      <c r="M58" s="10" t="str">
        <f>=STANDARDIZE(G58,AVERAGE(G$2:G$1449),_xlfn.STDEV.S(G$2:G$1449))</f>
      </c>
      <c r="N58" s="10" t="str">
        <f>=STANDARDIZE(H58,AVERAGE(H$2:H$1449),_xlfn.STDEV.S(H$2:H$1449))</f>
      </c>
      <c r="O58" s="10" t="str">
        <f>=STANDARDIZE(I58,AVERAGE(I$2:I$1449),_xlfn.STDEV.S(I$2:I$1449))</f>
      </c>
      <c r="P58" s="10" t="str">
        <f>=MMULT(J58:O58,$AI$12:$AI$17)</f>
      </c>
    </row>
    <row r="59">
      <c r="A59" t="n">
        <v>110422</v>
      </c>
      <c r="B59" t="s">
        <v>490</v>
      </c>
      <c r="C59" t="s">
        <v>149</v>
      </c>
      <c r="D59" t="n">
        <v>18</v>
      </c>
      <c r="E59" t="n">
        <v>16888</v>
      </c>
      <c r="F59" t="n">
        <v>85.2</v>
      </c>
      <c r="G59" t="n">
        <v>95</v>
      </c>
      <c r="H59" t="n">
        <v>18</v>
      </c>
      <c r="I59" t="n">
        <v>4.3672</v>
      </c>
      <c r="J59" s="10" t="str">
        <f>=STANDARDIZE(D59,AVERAGE(D$2:D$1449),_xlfn.STDEV.S(D$2:D$1449))</f>
      </c>
      <c r="K59" s="10" t="str">
        <f>=STANDARDIZE(E59,AVERAGE(E$2:E$1449),_xlfn.STDEV.S(E$2:E$1449))</f>
      </c>
      <c r="L59" s="10" t="str">
        <f>=STANDARDIZE(F59,AVERAGE(F$2:F$1449),_xlfn.STDEV.S(F$2:F$1449))</f>
      </c>
      <c r="M59" s="10" t="str">
        <f>=STANDARDIZE(G59,AVERAGE(G$2:G$1449),_xlfn.STDEV.S(G$2:G$1449))</f>
      </c>
      <c r="N59" s="10" t="str">
        <f>=STANDARDIZE(H59,AVERAGE(H$2:H$1449),_xlfn.STDEV.S(H$2:H$1449))</f>
      </c>
      <c r="O59" s="10" t="str">
        <f>=STANDARDIZE(I59,AVERAGE(I$2:I$1449),_xlfn.STDEV.S(I$2:I$1449))</f>
      </c>
      <c r="P59" s="10" t="str">
        <f>=MMULT(J59:O59,$AI$12:$AI$17)</f>
      </c>
    </row>
    <row r="60">
      <c r="A60" t="n">
        <v>110486</v>
      </c>
      <c r="B60" t="s">
        <v>493</v>
      </c>
      <c r="C60" t="s">
        <v>149</v>
      </c>
      <c r="D60" t="n">
        <v>61</v>
      </c>
      <c r="E60" t="n">
        <v>6567</v>
      </c>
      <c r="F60" t="n">
        <v>49.3</v>
      </c>
      <c r="G60" t="n">
        <v>80</v>
      </c>
      <c r="H60" t="n">
        <v>16</v>
      </c>
      <c r="I60" t="n">
        <v>4.0814</v>
      </c>
      <c r="J60" s="10" t="str">
        <f>=STANDARDIZE(D60,AVERAGE(D$2:D$1449),_xlfn.STDEV.S(D$2:D$1449))</f>
      </c>
      <c r="K60" s="10" t="str">
        <f>=STANDARDIZE(E60,AVERAGE(E$2:E$1449),_xlfn.STDEV.S(E$2:E$1449))</f>
      </c>
      <c r="L60" s="10" t="str">
        <f>=STANDARDIZE(F60,AVERAGE(F$2:F$1449),_xlfn.STDEV.S(F$2:F$1449))</f>
      </c>
      <c r="M60" s="10" t="str">
        <f>=STANDARDIZE(G60,AVERAGE(G$2:G$1449),_xlfn.STDEV.S(G$2:G$1449))</f>
      </c>
      <c r="N60" s="10" t="str">
        <f>=STANDARDIZE(H60,AVERAGE(H$2:H$1449),_xlfn.STDEV.S(H$2:H$1449))</f>
      </c>
      <c r="O60" s="10" t="str">
        <f>=STANDARDIZE(I60,AVERAGE(I$2:I$1449),_xlfn.STDEV.S(I$2:I$1449))</f>
      </c>
      <c r="P60" s="10" t="str">
        <f>=MMULT(J60:O60,$AI$12:$AI$17)</f>
      </c>
    </row>
    <row r="61">
      <c r="A61" t="n">
        <v>110495</v>
      </c>
      <c r="B61" t="s">
        <v>494</v>
      </c>
      <c r="C61" t="s">
        <v>149</v>
      </c>
      <c r="D61" t="n">
        <v>55</v>
      </c>
      <c r="E61" t="n">
        <v>7316</v>
      </c>
      <c r="F61" t="n">
        <v>58</v>
      </c>
      <c r="G61" t="n">
        <v>80</v>
      </c>
      <c r="H61" t="n">
        <v>16</v>
      </c>
      <c r="I61" t="n">
        <v>4.0602</v>
      </c>
      <c r="J61" s="10" t="str">
        <f>=STANDARDIZE(D61,AVERAGE(D$2:D$1449),_xlfn.STDEV.S(D$2:D$1449))</f>
      </c>
      <c r="K61" s="10" t="str">
        <f>=STANDARDIZE(E61,AVERAGE(E$2:E$1449),_xlfn.STDEV.S(E$2:E$1449))</f>
      </c>
      <c r="L61" s="10" t="str">
        <f>=STANDARDIZE(F61,AVERAGE(F$2:F$1449),_xlfn.STDEV.S(F$2:F$1449))</f>
      </c>
      <c r="M61" s="10" t="str">
        <f>=STANDARDIZE(G61,AVERAGE(G$2:G$1449),_xlfn.STDEV.S(G$2:G$1449))</f>
      </c>
      <c r="N61" s="10" t="str">
        <f>=STANDARDIZE(H61,AVERAGE(H$2:H$1449),_xlfn.STDEV.S(H$2:H$1449))</f>
      </c>
      <c r="O61" s="10" t="str">
        <f>=STANDARDIZE(I61,AVERAGE(I$2:I$1449),_xlfn.STDEV.S(I$2:I$1449))</f>
      </c>
      <c r="P61" s="10" t="str">
        <f>=MMULT(J61:O61,$AI$12:$AI$17)</f>
      </c>
    </row>
    <row r="62">
      <c r="A62" t="n">
        <v>110510</v>
      </c>
      <c r="B62" t="s">
        <v>496</v>
      </c>
      <c r="C62" t="s">
        <v>149</v>
      </c>
      <c r="D62" t="n">
        <v>57</v>
      </c>
      <c r="E62" t="n">
        <v>6645</v>
      </c>
      <c r="F62" t="n">
        <v>54.7</v>
      </c>
      <c r="G62" t="n">
        <v>78</v>
      </c>
      <c r="H62" t="n">
        <v>19</v>
      </c>
      <c r="I62" t="n">
        <v>4.3416</v>
      </c>
      <c r="J62" s="10" t="str">
        <f>=STANDARDIZE(D62,AVERAGE(D$2:D$1449),_xlfn.STDEV.S(D$2:D$1449))</f>
      </c>
      <c r="K62" s="10" t="str">
        <f>=STANDARDIZE(E62,AVERAGE(E$2:E$1449),_xlfn.STDEV.S(E$2:E$1449))</f>
      </c>
      <c r="L62" s="10" t="str">
        <f>=STANDARDIZE(F62,AVERAGE(F$2:F$1449),_xlfn.STDEV.S(F$2:F$1449))</f>
      </c>
      <c r="M62" s="10" t="str">
        <f>=STANDARDIZE(G62,AVERAGE(G$2:G$1449),_xlfn.STDEV.S(G$2:G$1449))</f>
      </c>
      <c r="N62" s="10" t="str">
        <f>=STANDARDIZE(H62,AVERAGE(H$2:H$1449),_xlfn.STDEV.S(H$2:H$1449))</f>
      </c>
      <c r="O62" s="10" t="str">
        <f>=STANDARDIZE(I62,AVERAGE(I$2:I$1449),_xlfn.STDEV.S(I$2:I$1449))</f>
      </c>
      <c r="P62" s="10" t="str">
        <f>=MMULT(J62:O62,$AI$12:$AI$17)</f>
      </c>
    </row>
    <row r="63">
      <c r="A63" t="n">
        <v>110529</v>
      </c>
      <c r="B63" t="s">
        <v>498</v>
      </c>
      <c r="C63" t="s">
        <v>149</v>
      </c>
      <c r="D63" t="n">
        <v>46</v>
      </c>
      <c r="E63" t="n">
        <v>11898</v>
      </c>
      <c r="F63" t="n">
        <v>66.7</v>
      </c>
      <c r="G63" t="n">
        <v>88</v>
      </c>
      <c r="H63" t="n">
        <v>23</v>
      </c>
      <c r="I63" t="n">
        <v>4.469</v>
      </c>
      <c r="J63" s="10" t="str">
        <f>=STANDARDIZE(D63,AVERAGE(D$2:D$1449),_xlfn.STDEV.S(D$2:D$1449))</f>
      </c>
      <c r="K63" s="10" t="str">
        <f>=STANDARDIZE(E63,AVERAGE(E$2:E$1449),_xlfn.STDEV.S(E$2:E$1449))</f>
      </c>
      <c r="L63" s="10" t="str">
        <f>=STANDARDIZE(F63,AVERAGE(F$2:F$1449),_xlfn.STDEV.S(F$2:F$1449))</f>
      </c>
      <c r="M63" s="10" t="str">
        <f>=STANDARDIZE(G63,AVERAGE(G$2:G$1449),_xlfn.STDEV.S(G$2:G$1449))</f>
      </c>
      <c r="N63" s="10" t="str">
        <f>=STANDARDIZE(H63,AVERAGE(H$2:H$1449),_xlfn.STDEV.S(H$2:H$1449))</f>
      </c>
      <c r="O63" s="10" t="str">
        <f>=STANDARDIZE(I63,AVERAGE(I$2:I$1449),_xlfn.STDEV.S(I$2:I$1449))</f>
      </c>
      <c r="P63" s="10" t="str">
        <f>=MMULT(J63:O63,$AI$12:$AI$17)</f>
      </c>
    </row>
    <row r="64">
      <c r="A64" t="n">
        <v>110538</v>
      </c>
      <c r="B64" t="s">
        <v>500</v>
      </c>
      <c r="C64" t="s">
        <v>149</v>
      </c>
      <c r="D64" t="n">
        <v>40</v>
      </c>
      <c r="E64" t="n">
        <v>15187</v>
      </c>
      <c r="F64" t="n">
        <v>63.6</v>
      </c>
      <c r="G64" t="n">
        <v>84</v>
      </c>
      <c r="H64" t="n">
        <v>20</v>
      </c>
      <c r="I64" t="n">
        <v>4.1961</v>
      </c>
      <c r="J64" s="10" t="str">
        <f>=STANDARDIZE(D64,AVERAGE(D$2:D$1449),_xlfn.STDEV.S(D$2:D$1449))</f>
      </c>
      <c r="K64" s="10" t="str">
        <f>=STANDARDIZE(E64,AVERAGE(E$2:E$1449),_xlfn.STDEV.S(E$2:E$1449))</f>
      </c>
      <c r="L64" s="10" t="str">
        <f>=STANDARDIZE(F64,AVERAGE(F$2:F$1449),_xlfn.STDEV.S(F$2:F$1449))</f>
      </c>
      <c r="M64" s="10" t="str">
        <f>=STANDARDIZE(G64,AVERAGE(G$2:G$1449),_xlfn.STDEV.S(G$2:G$1449))</f>
      </c>
      <c r="N64" s="10" t="str">
        <f>=STANDARDIZE(H64,AVERAGE(H$2:H$1449),_xlfn.STDEV.S(H$2:H$1449))</f>
      </c>
      <c r="O64" s="10" t="str">
        <f>=STANDARDIZE(I64,AVERAGE(I$2:I$1449),_xlfn.STDEV.S(I$2:I$1449))</f>
      </c>
      <c r="P64" s="10" t="str">
        <f>=MMULT(J64:O64,$AI$12:$AI$17)</f>
      </c>
    </row>
    <row r="65">
      <c r="A65" t="n">
        <v>110547</v>
      </c>
      <c r="B65" t="s">
        <v>502</v>
      </c>
      <c r="C65" t="s">
        <v>149</v>
      </c>
      <c r="D65" t="n">
        <v>61</v>
      </c>
      <c r="E65" t="n">
        <v>4438</v>
      </c>
      <c r="F65" t="n">
        <v>46.9</v>
      </c>
      <c r="G65" t="n">
        <v>66</v>
      </c>
      <c r="H65" t="n">
        <v>18</v>
      </c>
      <c r="I65" t="n">
        <v>4.2613</v>
      </c>
      <c r="J65" s="10" t="str">
        <f>=STANDARDIZE(D65,AVERAGE(D$2:D$1449),_xlfn.STDEV.S(D$2:D$1449))</f>
      </c>
      <c r="K65" s="10" t="str">
        <f>=STANDARDIZE(E65,AVERAGE(E$2:E$1449),_xlfn.STDEV.S(E$2:E$1449))</f>
      </c>
      <c r="L65" s="10" t="str">
        <f>=STANDARDIZE(F65,AVERAGE(F$2:F$1449),_xlfn.STDEV.S(F$2:F$1449))</f>
      </c>
      <c r="M65" s="10" t="str">
        <f>=STANDARDIZE(G65,AVERAGE(G$2:G$1449),_xlfn.STDEV.S(G$2:G$1449))</f>
      </c>
      <c r="N65" s="10" t="str">
        <f>=STANDARDIZE(H65,AVERAGE(H$2:H$1449),_xlfn.STDEV.S(H$2:H$1449))</f>
      </c>
      <c r="O65" s="10" t="str">
        <f>=STANDARDIZE(I65,AVERAGE(I$2:I$1449),_xlfn.STDEV.S(I$2:I$1449))</f>
      </c>
      <c r="P65" s="10" t="str">
        <f>=MMULT(J65:O65,$AI$12:$AI$17)</f>
      </c>
    </row>
    <row r="66">
      <c r="A66" t="n">
        <v>110556</v>
      </c>
      <c r="B66" t="s">
        <v>504</v>
      </c>
      <c r="C66" t="s">
        <v>149</v>
      </c>
      <c r="D66" t="n">
        <v>56</v>
      </c>
      <c r="E66" t="n">
        <v>7303</v>
      </c>
      <c r="F66" t="n">
        <v>54.8</v>
      </c>
      <c r="G66" t="n">
        <v>78</v>
      </c>
      <c r="H66" t="n">
        <v>18</v>
      </c>
      <c r="I66" t="n">
        <v>4.4145</v>
      </c>
      <c r="J66" s="10" t="str">
        <f>=STANDARDIZE(D66,AVERAGE(D$2:D$1449),_xlfn.STDEV.S(D$2:D$1449))</f>
      </c>
      <c r="K66" s="10" t="str">
        <f>=STANDARDIZE(E66,AVERAGE(E$2:E$1449),_xlfn.STDEV.S(E$2:E$1449))</f>
      </c>
      <c r="L66" s="10" t="str">
        <f>=STANDARDIZE(F66,AVERAGE(F$2:F$1449),_xlfn.STDEV.S(F$2:F$1449))</f>
      </c>
      <c r="M66" s="10" t="str">
        <f>=STANDARDIZE(G66,AVERAGE(G$2:G$1449),_xlfn.STDEV.S(G$2:G$1449))</f>
      </c>
      <c r="N66" s="10" t="str">
        <f>=STANDARDIZE(H66,AVERAGE(H$2:H$1449),_xlfn.STDEV.S(H$2:H$1449))</f>
      </c>
      <c r="O66" s="10" t="str">
        <f>=STANDARDIZE(I66,AVERAGE(I$2:I$1449),_xlfn.STDEV.S(I$2:I$1449))</f>
      </c>
      <c r="P66" s="10" t="str">
        <f>=MMULT(J66:O66,$AI$12:$AI$17)</f>
      </c>
    </row>
    <row r="67">
      <c r="A67" t="n">
        <v>110565</v>
      </c>
      <c r="B67" t="s">
        <v>506</v>
      </c>
      <c r="C67" t="s">
        <v>149</v>
      </c>
      <c r="D67" t="n">
        <v>47</v>
      </c>
      <c r="E67" t="n">
        <v>6283</v>
      </c>
      <c r="F67" t="n">
        <v>69.2</v>
      </c>
      <c r="G67" t="n">
        <v>85</v>
      </c>
      <c r="H67" t="n">
        <v>22</v>
      </c>
      <c r="I67" t="n">
        <v>4.6557</v>
      </c>
      <c r="J67" s="10" t="str">
        <f>=STANDARDIZE(D67,AVERAGE(D$2:D$1449),_xlfn.STDEV.S(D$2:D$1449))</f>
      </c>
      <c r="K67" s="10" t="str">
        <f>=STANDARDIZE(E67,AVERAGE(E$2:E$1449),_xlfn.STDEV.S(E$2:E$1449))</f>
      </c>
      <c r="L67" s="10" t="str">
        <f>=STANDARDIZE(F67,AVERAGE(F$2:F$1449),_xlfn.STDEV.S(F$2:F$1449))</f>
      </c>
      <c r="M67" s="10" t="str">
        <f>=STANDARDIZE(G67,AVERAGE(G$2:G$1449),_xlfn.STDEV.S(G$2:G$1449))</f>
      </c>
      <c r="N67" s="10" t="str">
        <f>=STANDARDIZE(H67,AVERAGE(H$2:H$1449),_xlfn.STDEV.S(H$2:H$1449))</f>
      </c>
      <c r="O67" s="10" t="str">
        <f>=STANDARDIZE(I67,AVERAGE(I$2:I$1449),_xlfn.STDEV.S(I$2:I$1449))</f>
      </c>
      <c r="P67" s="10" t="str">
        <f>=MMULT(J67:O67,$AI$12:$AI$17)</f>
      </c>
    </row>
    <row r="68">
      <c r="A68" t="n">
        <v>110574</v>
      </c>
      <c r="B68" t="s">
        <v>508</v>
      </c>
      <c r="C68" t="s">
        <v>149</v>
      </c>
      <c r="D68" t="n">
        <v>44</v>
      </c>
      <c r="E68" t="n">
        <v>10874</v>
      </c>
      <c r="F68" t="n">
        <v>45.5</v>
      </c>
      <c r="G68" t="n">
        <v>79</v>
      </c>
      <c r="H68" t="n">
        <v>17</v>
      </c>
      <c r="I68" t="n">
        <v>4.1876</v>
      </c>
      <c r="J68" s="10" t="str">
        <f>=STANDARDIZE(D68,AVERAGE(D$2:D$1449),_xlfn.STDEV.S(D$2:D$1449))</f>
      </c>
      <c r="K68" s="10" t="str">
        <f>=STANDARDIZE(E68,AVERAGE(E$2:E$1449),_xlfn.STDEV.S(E$2:E$1449))</f>
      </c>
      <c r="L68" s="10" t="str">
        <f>=STANDARDIZE(F68,AVERAGE(F$2:F$1449),_xlfn.STDEV.S(F$2:F$1449))</f>
      </c>
      <c r="M68" s="10" t="str">
        <f>=STANDARDIZE(G68,AVERAGE(G$2:G$1449),_xlfn.STDEV.S(G$2:G$1449))</f>
      </c>
      <c r="N68" s="10" t="str">
        <f>=STANDARDIZE(H68,AVERAGE(H$2:H$1449),_xlfn.STDEV.S(H$2:H$1449))</f>
      </c>
      <c r="O68" s="10" t="str">
        <f>=STANDARDIZE(I68,AVERAGE(I$2:I$1449),_xlfn.STDEV.S(I$2:I$1449))</f>
      </c>
      <c r="P68" s="10" t="str">
        <f>=MMULT(J68:O68,$AI$12:$AI$17)</f>
      </c>
    </row>
    <row r="69">
      <c r="A69" t="n">
        <v>110583</v>
      </c>
      <c r="B69" t="s">
        <v>510</v>
      </c>
      <c r="C69" t="s">
        <v>149</v>
      </c>
      <c r="D69" t="n">
        <v>49</v>
      </c>
      <c r="E69" t="n">
        <v>9731</v>
      </c>
      <c r="F69" t="n">
        <v>69.9</v>
      </c>
      <c r="G69" t="n">
        <v>85</v>
      </c>
      <c r="H69" t="n">
        <v>19</v>
      </c>
      <c r="I69" t="n">
        <v>4.6345</v>
      </c>
      <c r="J69" s="10" t="str">
        <f>=STANDARDIZE(D69,AVERAGE(D$2:D$1449),_xlfn.STDEV.S(D$2:D$1449))</f>
      </c>
      <c r="K69" s="10" t="str">
        <f>=STANDARDIZE(E69,AVERAGE(E$2:E$1449),_xlfn.STDEV.S(E$2:E$1449))</f>
      </c>
      <c r="L69" s="10" t="str">
        <f>=STANDARDIZE(F69,AVERAGE(F$2:F$1449),_xlfn.STDEV.S(F$2:F$1449))</f>
      </c>
      <c r="M69" s="10" t="str">
        <f>=STANDARDIZE(G69,AVERAGE(G$2:G$1449),_xlfn.STDEV.S(G$2:G$1449))</f>
      </c>
      <c r="N69" s="10" t="str">
        <f>=STANDARDIZE(H69,AVERAGE(H$2:H$1449),_xlfn.STDEV.S(H$2:H$1449))</f>
      </c>
      <c r="O69" s="10" t="str">
        <f>=STANDARDIZE(I69,AVERAGE(I$2:I$1449),_xlfn.STDEV.S(I$2:I$1449))</f>
      </c>
      <c r="P69" s="10" t="str">
        <f>=MMULT(J69:O69,$AI$12:$AI$17)</f>
      </c>
    </row>
    <row r="70">
      <c r="A70" t="n">
        <v>110592</v>
      </c>
      <c r="B70" t="s">
        <v>512</v>
      </c>
      <c r="C70" t="s">
        <v>149</v>
      </c>
      <c r="D70" t="n">
        <v>66</v>
      </c>
      <c r="E70" t="n">
        <v>4551</v>
      </c>
      <c r="F70" t="n">
        <v>52.6</v>
      </c>
      <c r="G70" t="n">
        <v>73</v>
      </c>
      <c r="H70" t="n">
        <v>19</v>
      </c>
      <c r="I70" t="n">
        <v>4.4597</v>
      </c>
      <c r="J70" s="10" t="str">
        <f>=STANDARDIZE(D70,AVERAGE(D$2:D$1449),_xlfn.STDEV.S(D$2:D$1449))</f>
      </c>
      <c r="K70" s="10" t="str">
        <f>=STANDARDIZE(E70,AVERAGE(E$2:E$1449),_xlfn.STDEV.S(E$2:E$1449))</f>
      </c>
      <c r="L70" s="10" t="str">
        <f>=STANDARDIZE(F70,AVERAGE(F$2:F$1449),_xlfn.STDEV.S(F$2:F$1449))</f>
      </c>
      <c r="M70" s="10" t="str">
        <f>=STANDARDIZE(G70,AVERAGE(G$2:G$1449),_xlfn.STDEV.S(G$2:G$1449))</f>
      </c>
      <c r="N70" s="10" t="str">
        <f>=STANDARDIZE(H70,AVERAGE(H$2:H$1449),_xlfn.STDEV.S(H$2:H$1449))</f>
      </c>
      <c r="O70" s="10" t="str">
        <f>=STANDARDIZE(I70,AVERAGE(I$2:I$1449),_xlfn.STDEV.S(I$2:I$1449))</f>
      </c>
      <c r="P70" s="10" t="str">
        <f>=MMULT(J70:O70,$AI$12:$AI$17)</f>
      </c>
    </row>
    <row r="71">
      <c r="A71" t="n">
        <v>110608</v>
      </c>
      <c r="B71" t="s">
        <v>513</v>
      </c>
      <c r="C71" t="s">
        <v>149</v>
      </c>
      <c r="D71" t="n">
        <v>56</v>
      </c>
      <c r="E71" t="n">
        <v>8222</v>
      </c>
      <c r="F71" t="n">
        <v>56.2</v>
      </c>
      <c r="G71" t="n">
        <v>74</v>
      </c>
      <c r="H71" t="n">
        <v>21</v>
      </c>
      <c r="I71" t="n">
        <v>4.6207</v>
      </c>
      <c r="J71" s="10" t="str">
        <f>=STANDARDIZE(D71,AVERAGE(D$2:D$1449),_xlfn.STDEV.S(D$2:D$1449))</f>
      </c>
      <c r="K71" s="10" t="str">
        <f>=STANDARDIZE(E71,AVERAGE(E$2:E$1449),_xlfn.STDEV.S(E$2:E$1449))</f>
      </c>
      <c r="L71" s="10" t="str">
        <f>=STANDARDIZE(F71,AVERAGE(F$2:F$1449),_xlfn.STDEV.S(F$2:F$1449))</f>
      </c>
      <c r="M71" s="10" t="str">
        <f>=STANDARDIZE(G71,AVERAGE(G$2:G$1449),_xlfn.STDEV.S(G$2:G$1449))</f>
      </c>
      <c r="N71" s="10" t="str">
        <f>=STANDARDIZE(H71,AVERAGE(H$2:H$1449),_xlfn.STDEV.S(H$2:H$1449))</f>
      </c>
      <c r="O71" s="10" t="str">
        <f>=STANDARDIZE(I71,AVERAGE(I$2:I$1449),_xlfn.STDEV.S(I$2:I$1449))</f>
      </c>
      <c r="P71" s="10" t="str">
        <f>=MMULT(J71:O71,$AI$12:$AI$17)</f>
      </c>
    </row>
    <row r="72">
      <c r="A72" t="n">
        <v>110617</v>
      </c>
      <c r="B72" t="s">
        <v>515</v>
      </c>
      <c r="C72" t="s">
        <v>149</v>
      </c>
      <c r="D72" t="n">
        <v>49</v>
      </c>
      <c r="E72" t="n">
        <v>11183</v>
      </c>
      <c r="F72" t="n">
        <v>55.8</v>
      </c>
      <c r="G72" t="n">
        <v>81</v>
      </c>
      <c r="H72" t="n">
        <v>21</v>
      </c>
      <c r="I72" t="n">
        <v>4.5676</v>
      </c>
      <c r="J72" s="10" t="str">
        <f>=STANDARDIZE(D72,AVERAGE(D$2:D$1449),_xlfn.STDEV.S(D$2:D$1449))</f>
      </c>
      <c r="K72" s="10" t="str">
        <f>=STANDARDIZE(E72,AVERAGE(E$2:E$1449),_xlfn.STDEV.S(E$2:E$1449))</f>
      </c>
      <c r="L72" s="10" t="str">
        <f>=STANDARDIZE(F72,AVERAGE(F$2:F$1449),_xlfn.STDEV.S(F$2:F$1449))</f>
      </c>
      <c r="M72" s="10" t="str">
        <f>=STANDARDIZE(G72,AVERAGE(G$2:G$1449),_xlfn.STDEV.S(G$2:G$1449))</f>
      </c>
      <c r="N72" s="10" t="str">
        <f>=STANDARDIZE(H72,AVERAGE(H$2:H$1449),_xlfn.STDEV.S(H$2:H$1449))</f>
      </c>
      <c r="O72" s="10" t="str">
        <f>=STANDARDIZE(I72,AVERAGE(I$2:I$1449),_xlfn.STDEV.S(I$2:I$1449))</f>
      </c>
      <c r="P72" s="10" t="str">
        <f>=MMULT(J72:O72,$AI$12:$AI$17)</f>
      </c>
    </row>
    <row r="73">
      <c r="A73" t="n">
        <v>110635</v>
      </c>
      <c r="B73" t="s">
        <v>516</v>
      </c>
      <c r="C73" t="s">
        <v>149</v>
      </c>
      <c r="D73" t="n">
        <v>27</v>
      </c>
      <c r="E73" t="n">
        <v>16997</v>
      </c>
      <c r="F73" t="n">
        <v>92.9</v>
      </c>
      <c r="G73" t="n">
        <v>97</v>
      </c>
      <c r="H73" t="n">
        <v>18</v>
      </c>
      <c r="I73" t="n">
        <v>4.6833</v>
      </c>
      <c r="J73" s="10" t="str">
        <f>=STANDARDIZE(D73,AVERAGE(D$2:D$1449),_xlfn.STDEV.S(D$2:D$1449))</f>
      </c>
      <c r="K73" s="10" t="str">
        <f>=STANDARDIZE(E73,AVERAGE(E$2:E$1449),_xlfn.STDEV.S(E$2:E$1449))</f>
      </c>
      <c r="L73" s="10" t="str">
        <f>=STANDARDIZE(F73,AVERAGE(F$2:F$1449),_xlfn.STDEV.S(F$2:F$1449))</f>
      </c>
      <c r="M73" s="10" t="str">
        <f>=STANDARDIZE(G73,AVERAGE(G$2:G$1449),_xlfn.STDEV.S(G$2:G$1449))</f>
      </c>
      <c r="N73" s="10" t="str">
        <f>=STANDARDIZE(H73,AVERAGE(H$2:H$1449),_xlfn.STDEV.S(H$2:H$1449))</f>
      </c>
      <c r="O73" s="10" t="str">
        <f>=STANDARDIZE(I73,AVERAGE(I$2:I$1449),_xlfn.STDEV.S(I$2:I$1449))</f>
      </c>
      <c r="P73" s="10" t="str">
        <f>=MMULT(J73:O73,$AI$12:$AI$17)</f>
      </c>
    </row>
    <row r="74">
      <c r="A74" t="n">
        <v>110644</v>
      </c>
      <c r="B74" t="s">
        <v>517</v>
      </c>
      <c r="C74" t="s">
        <v>149</v>
      </c>
      <c r="D74" t="n">
        <v>31</v>
      </c>
      <c r="E74" t="n">
        <v>17315</v>
      </c>
      <c r="F74" t="n">
        <v>85.1</v>
      </c>
      <c r="G74" t="n">
        <v>93</v>
      </c>
      <c r="H74" t="n">
        <v>21</v>
      </c>
      <c r="I74" t="n">
        <v>4.6237</v>
      </c>
      <c r="J74" s="10" t="str">
        <f>=STANDARDIZE(D74,AVERAGE(D$2:D$1449),_xlfn.STDEV.S(D$2:D$1449))</f>
      </c>
      <c r="K74" s="10" t="str">
        <f>=STANDARDIZE(E74,AVERAGE(E$2:E$1449),_xlfn.STDEV.S(E$2:E$1449))</f>
      </c>
      <c r="L74" s="10" t="str">
        <f>=STANDARDIZE(F74,AVERAGE(F$2:F$1449),_xlfn.STDEV.S(F$2:F$1449))</f>
      </c>
      <c r="M74" s="10" t="str">
        <f>=STANDARDIZE(G74,AVERAGE(G$2:G$1449),_xlfn.STDEV.S(G$2:G$1449))</f>
      </c>
      <c r="N74" s="10" t="str">
        <f>=STANDARDIZE(H74,AVERAGE(H$2:H$1449),_xlfn.STDEV.S(H$2:H$1449))</f>
      </c>
      <c r="O74" s="10" t="str">
        <f>=STANDARDIZE(I74,AVERAGE(I$2:I$1449),_xlfn.STDEV.S(I$2:I$1449))</f>
      </c>
      <c r="P74" s="10" t="str">
        <f>=MMULT(J74:O74,$AI$12:$AI$17)</f>
      </c>
    </row>
    <row r="75">
      <c r="A75" t="n">
        <v>110653</v>
      </c>
      <c r="B75" t="s">
        <v>519</v>
      </c>
      <c r="C75" t="s">
        <v>149</v>
      </c>
      <c r="D75" t="n">
        <v>37</v>
      </c>
      <c r="E75" t="n">
        <v>14647</v>
      </c>
      <c r="F75" t="n">
        <v>86</v>
      </c>
      <c r="G75" t="n">
        <v>94</v>
      </c>
      <c r="H75" t="n">
        <v>18</v>
      </c>
      <c r="I75" t="n">
        <v>4.5798</v>
      </c>
      <c r="J75" s="10" t="str">
        <f>=STANDARDIZE(D75,AVERAGE(D$2:D$1449),_xlfn.STDEV.S(D$2:D$1449))</f>
      </c>
      <c r="K75" s="10" t="str">
        <f>=STANDARDIZE(E75,AVERAGE(E$2:E$1449),_xlfn.STDEV.S(E$2:E$1449))</f>
      </c>
      <c r="L75" s="10" t="str">
        <f>=STANDARDIZE(F75,AVERAGE(F$2:F$1449),_xlfn.STDEV.S(F$2:F$1449))</f>
      </c>
      <c r="M75" s="10" t="str">
        <f>=STANDARDIZE(G75,AVERAGE(G$2:G$1449),_xlfn.STDEV.S(G$2:G$1449))</f>
      </c>
      <c r="N75" s="10" t="str">
        <f>=STANDARDIZE(H75,AVERAGE(H$2:H$1449),_xlfn.STDEV.S(H$2:H$1449))</f>
      </c>
      <c r="O75" s="10" t="str">
        <f>=STANDARDIZE(I75,AVERAGE(I$2:I$1449),_xlfn.STDEV.S(I$2:I$1449))</f>
      </c>
      <c r="P75" s="10" t="str">
        <f>=MMULT(J75:O75,$AI$12:$AI$17)</f>
      </c>
    </row>
    <row r="76">
      <c r="A76" t="n">
        <v>110662</v>
      </c>
      <c r="B76" t="s">
        <v>521</v>
      </c>
      <c r="C76" t="s">
        <v>149</v>
      </c>
      <c r="D76" t="n">
        <v>27</v>
      </c>
      <c r="E76" t="n">
        <v>15166</v>
      </c>
      <c r="F76" t="n">
        <v>92.7</v>
      </c>
      <c r="G76" t="n">
        <v>97</v>
      </c>
      <c r="H76" t="n">
        <v>18</v>
      </c>
      <c r="I76" t="n">
        <v>4.6903</v>
      </c>
      <c r="J76" s="10" t="str">
        <f>=STANDARDIZE(D76,AVERAGE(D$2:D$1449),_xlfn.STDEV.S(D$2:D$1449))</f>
      </c>
      <c r="K76" s="10" t="str">
        <f>=STANDARDIZE(E76,AVERAGE(E$2:E$1449),_xlfn.STDEV.S(E$2:E$1449))</f>
      </c>
      <c r="L76" s="10" t="str">
        <f>=STANDARDIZE(F76,AVERAGE(F$2:F$1449),_xlfn.STDEV.S(F$2:F$1449))</f>
      </c>
      <c r="M76" s="10" t="str">
        <f>=STANDARDIZE(G76,AVERAGE(G$2:G$1449),_xlfn.STDEV.S(G$2:G$1449))</f>
      </c>
      <c r="N76" s="10" t="str">
        <f>=STANDARDIZE(H76,AVERAGE(H$2:H$1449),_xlfn.STDEV.S(H$2:H$1449))</f>
      </c>
      <c r="O76" s="10" t="str">
        <f>=STANDARDIZE(I76,AVERAGE(I$2:I$1449),_xlfn.STDEV.S(I$2:I$1449))</f>
      </c>
      <c r="P76" s="10" t="str">
        <f>=MMULT(J76:O76,$AI$12:$AI$17)</f>
      </c>
    </row>
    <row r="77">
      <c r="A77" t="n">
        <v>110671</v>
      </c>
      <c r="B77" t="s">
        <v>522</v>
      </c>
      <c r="C77" t="s">
        <v>149</v>
      </c>
      <c r="D77" t="n">
        <v>47</v>
      </c>
      <c r="E77" t="n">
        <v>13533</v>
      </c>
      <c r="F77" t="n">
        <v>76.6</v>
      </c>
      <c r="G77" t="n">
        <v>88</v>
      </c>
      <c r="H77" t="n">
        <v>23</v>
      </c>
      <c r="I77" t="n">
        <v>4.4607</v>
      </c>
      <c r="J77" s="10" t="str">
        <f>=STANDARDIZE(D77,AVERAGE(D$2:D$1449),_xlfn.STDEV.S(D$2:D$1449))</f>
      </c>
      <c r="K77" s="10" t="str">
        <f>=STANDARDIZE(E77,AVERAGE(E$2:E$1449),_xlfn.STDEV.S(E$2:E$1449))</f>
      </c>
      <c r="L77" s="10" t="str">
        <f>=STANDARDIZE(F77,AVERAGE(F$2:F$1449),_xlfn.STDEV.S(F$2:F$1449))</f>
      </c>
      <c r="M77" s="10" t="str">
        <f>=STANDARDIZE(G77,AVERAGE(G$2:G$1449),_xlfn.STDEV.S(G$2:G$1449))</f>
      </c>
      <c r="N77" s="10" t="str">
        <f>=STANDARDIZE(H77,AVERAGE(H$2:H$1449),_xlfn.STDEV.S(H$2:H$1449))</f>
      </c>
      <c r="O77" s="10" t="str">
        <f>=STANDARDIZE(I77,AVERAGE(I$2:I$1449),_xlfn.STDEV.S(I$2:I$1449))</f>
      </c>
      <c r="P77" s="10" t="str">
        <f>=MMULT(J77:O77,$AI$12:$AI$17)</f>
      </c>
    </row>
    <row r="78">
      <c r="A78" t="n">
        <v>110680</v>
      </c>
      <c r="B78" t="s">
        <v>523</v>
      </c>
      <c r="C78" t="s">
        <v>149</v>
      </c>
      <c r="D78" t="n">
        <v>33</v>
      </c>
      <c r="E78" t="n">
        <v>13293</v>
      </c>
      <c r="F78" t="n">
        <v>87.6</v>
      </c>
      <c r="G78" t="n">
        <v>94</v>
      </c>
      <c r="H78" t="n">
        <v>19</v>
      </c>
      <c r="I78" t="n">
        <v>4.6439</v>
      </c>
      <c r="J78" s="10" t="str">
        <f>=STANDARDIZE(D78,AVERAGE(D$2:D$1449),_xlfn.STDEV.S(D$2:D$1449))</f>
      </c>
      <c r="K78" s="10" t="str">
        <f>=STANDARDIZE(E78,AVERAGE(E$2:E$1449),_xlfn.STDEV.S(E$2:E$1449))</f>
      </c>
      <c r="L78" s="10" t="str">
        <f>=STANDARDIZE(F78,AVERAGE(F$2:F$1449),_xlfn.STDEV.S(F$2:F$1449))</f>
      </c>
      <c r="M78" s="10" t="str">
        <f>=STANDARDIZE(G78,AVERAGE(G$2:G$1449),_xlfn.STDEV.S(G$2:G$1449))</f>
      </c>
      <c r="N78" s="10" t="str">
        <f>=STANDARDIZE(H78,AVERAGE(H$2:H$1449),_xlfn.STDEV.S(H$2:H$1449))</f>
      </c>
      <c r="O78" s="10" t="str">
        <f>=STANDARDIZE(I78,AVERAGE(I$2:I$1449),_xlfn.STDEV.S(I$2:I$1449))</f>
      </c>
      <c r="P78" s="10" t="str">
        <f>=MMULT(J78:O78,$AI$12:$AI$17)</f>
      </c>
    </row>
    <row r="79">
      <c r="A79" t="n">
        <v>110705</v>
      </c>
      <c r="B79" t="s">
        <v>526</v>
      </c>
      <c r="C79" t="s">
        <v>149</v>
      </c>
      <c r="D79" t="n">
        <v>28</v>
      </c>
      <c r="E79" t="n">
        <v>15283</v>
      </c>
      <c r="F79" t="n">
        <v>85.3</v>
      </c>
      <c r="G79" t="n">
        <v>92</v>
      </c>
      <c r="H79" t="n">
        <v>17</v>
      </c>
      <c r="I79" t="n">
        <v>4.4511</v>
      </c>
      <c r="J79" s="10" t="str">
        <f>=STANDARDIZE(D79,AVERAGE(D$2:D$1449),_xlfn.STDEV.S(D$2:D$1449))</f>
      </c>
      <c r="K79" s="10" t="str">
        <f>=STANDARDIZE(E79,AVERAGE(E$2:E$1449),_xlfn.STDEV.S(E$2:E$1449))</f>
      </c>
      <c r="L79" s="10" t="str">
        <f>=STANDARDIZE(F79,AVERAGE(F$2:F$1449),_xlfn.STDEV.S(F$2:F$1449))</f>
      </c>
      <c r="M79" s="10" t="str">
        <f>=STANDARDIZE(G79,AVERAGE(G$2:G$1449),_xlfn.STDEV.S(G$2:G$1449))</f>
      </c>
      <c r="N79" s="10" t="str">
        <f>=STANDARDIZE(H79,AVERAGE(H$2:H$1449),_xlfn.STDEV.S(H$2:H$1449))</f>
      </c>
      <c r="O79" s="10" t="str">
        <f>=STANDARDIZE(I79,AVERAGE(I$2:I$1449),_xlfn.STDEV.S(I$2:I$1449))</f>
      </c>
      <c r="P79" s="10" t="str">
        <f>=MMULT(J79:O79,$AI$12:$AI$17)</f>
      </c>
    </row>
    <row r="80">
      <c r="A80" t="n">
        <v>110714</v>
      </c>
      <c r="B80" t="s">
        <v>528</v>
      </c>
      <c r="C80" t="s">
        <v>149</v>
      </c>
      <c r="D80" t="n">
        <v>32</v>
      </c>
      <c r="E80" t="n">
        <v>16526</v>
      </c>
      <c r="F80" t="n">
        <v>74.5</v>
      </c>
      <c r="G80" t="n">
        <v>90</v>
      </c>
      <c r="H80" t="n">
        <v>22</v>
      </c>
      <c r="I80" t="n">
        <v>4.3245</v>
      </c>
      <c r="J80" s="10" t="str">
        <f>=STANDARDIZE(D80,AVERAGE(D$2:D$1449),_xlfn.STDEV.S(D$2:D$1449))</f>
      </c>
      <c r="K80" s="10" t="str">
        <f>=STANDARDIZE(E80,AVERAGE(E$2:E$1449),_xlfn.STDEV.S(E$2:E$1449))</f>
      </c>
      <c r="L80" s="10" t="str">
        <f>=STANDARDIZE(F80,AVERAGE(F$2:F$1449),_xlfn.STDEV.S(F$2:F$1449))</f>
      </c>
      <c r="M80" s="10" t="str">
        <f>=STANDARDIZE(G80,AVERAGE(G$2:G$1449),_xlfn.STDEV.S(G$2:G$1449))</f>
      </c>
      <c r="N80" s="10" t="str">
        <f>=STANDARDIZE(H80,AVERAGE(H$2:H$1449),_xlfn.STDEV.S(H$2:H$1449))</f>
      </c>
      <c r="O80" s="10" t="str">
        <f>=STANDARDIZE(I80,AVERAGE(I$2:I$1449),_xlfn.STDEV.S(I$2:I$1449))</f>
      </c>
      <c r="P80" s="10" t="str">
        <f>=MMULT(J80:O80,$AI$12:$AI$17)</f>
      </c>
    </row>
    <row r="81">
      <c r="A81" t="n">
        <v>111081</v>
      </c>
      <c r="B81" t="s">
        <v>538</v>
      </c>
      <c r="C81" t="s">
        <v>163</v>
      </c>
      <c r="D81" t="n">
        <v>22</v>
      </c>
      <c r="E81" t="n">
        <v>57288</v>
      </c>
      <c r="F81" t="n">
        <v>64.2</v>
      </c>
      <c r="G81" t="n">
        <v>86</v>
      </c>
      <c r="H81" t="n">
        <v>7</v>
      </c>
      <c r="I81" t="n">
        <v>3.1688</v>
      </c>
      <c r="J81" s="10" t="str">
        <f>=STANDARDIZE(D81,AVERAGE(D$2:D$1449),_xlfn.STDEV.S(D$2:D$1449))</f>
      </c>
      <c r="K81" s="10" t="str">
        <f>=STANDARDIZE(E81,AVERAGE(E$2:E$1449),_xlfn.STDEV.S(E$2:E$1449))</f>
      </c>
      <c r="L81" s="10" t="str">
        <f>=STANDARDIZE(F81,AVERAGE(F$2:F$1449),_xlfn.STDEV.S(F$2:F$1449))</f>
      </c>
      <c r="M81" s="10" t="str">
        <f>=STANDARDIZE(G81,AVERAGE(G$2:G$1449),_xlfn.STDEV.S(G$2:G$1449))</f>
      </c>
      <c r="N81" s="10" t="str">
        <f>=STANDARDIZE(H81,AVERAGE(H$2:H$1449),_xlfn.STDEV.S(H$2:H$1449))</f>
      </c>
      <c r="O81" s="10" t="str">
        <f>=STANDARDIZE(I81,AVERAGE(I$2:I$1449),_xlfn.STDEV.S(I$2:I$1449))</f>
      </c>
      <c r="P81" s="10" t="str">
        <f>=MMULT(J81:O81,$AI$12:$AI$17)</f>
      </c>
    </row>
    <row r="82">
      <c r="A82" t="n">
        <v>111188</v>
      </c>
      <c r="B82" t="s">
        <v>540</v>
      </c>
      <c r="C82" t="s">
        <v>149</v>
      </c>
      <c r="D82" t="n">
        <v>29</v>
      </c>
      <c r="E82" t="n">
        <v>16081</v>
      </c>
      <c r="F82" t="n">
        <v>66.8</v>
      </c>
      <c r="G82" t="n">
        <v>76</v>
      </c>
      <c r="H82" t="n">
        <v>10</v>
      </c>
      <c r="I82" t="n">
        <v>2.9708</v>
      </c>
      <c r="J82" s="10" t="str">
        <f>=STANDARDIZE(D82,AVERAGE(D$2:D$1449),_xlfn.STDEV.S(D$2:D$1449))</f>
      </c>
      <c r="K82" s="10" t="str">
        <f>=STANDARDIZE(E82,AVERAGE(E$2:E$1449),_xlfn.STDEV.S(E$2:E$1449))</f>
      </c>
      <c r="L82" s="10" t="str">
        <f>=STANDARDIZE(F82,AVERAGE(F$2:F$1449),_xlfn.STDEV.S(F$2:F$1449))</f>
      </c>
      <c r="M82" s="10" t="str">
        <f>=STANDARDIZE(G82,AVERAGE(G$2:G$1449),_xlfn.STDEV.S(G$2:G$1449))</f>
      </c>
      <c r="N82" s="10" t="str">
        <f>=STANDARDIZE(H82,AVERAGE(H$2:H$1449),_xlfn.STDEV.S(H$2:H$1449))</f>
      </c>
      <c r="O82" s="10" t="str">
        <f>=STANDARDIZE(I82,AVERAGE(I$2:I$1449),_xlfn.STDEV.S(I$2:I$1449))</f>
      </c>
      <c r="P82" s="10" t="str">
        <f>=MMULT(J82:O82,$AI$12:$AI$17)</f>
      </c>
    </row>
    <row r="83">
      <c r="A83" t="n">
        <v>111948</v>
      </c>
      <c r="B83" t="s">
        <v>569</v>
      </c>
      <c r="C83" t="s">
        <v>163</v>
      </c>
      <c r="D83" t="n">
        <v>20</v>
      </c>
      <c r="E83" t="n">
        <v>48037</v>
      </c>
      <c r="F83" t="n">
        <v>80.1</v>
      </c>
      <c r="G83" t="n">
        <v>90</v>
      </c>
      <c r="H83" t="n">
        <v>12</v>
      </c>
      <c r="I83" t="n">
        <v>4.0276</v>
      </c>
      <c r="J83" s="10" t="str">
        <f>=STANDARDIZE(D83,AVERAGE(D$2:D$1449),_xlfn.STDEV.S(D$2:D$1449))</f>
      </c>
      <c r="K83" s="10" t="str">
        <f>=STANDARDIZE(E83,AVERAGE(E$2:E$1449),_xlfn.STDEV.S(E$2:E$1449))</f>
      </c>
      <c r="L83" s="10" t="str">
        <f>=STANDARDIZE(F83,AVERAGE(F$2:F$1449),_xlfn.STDEV.S(F$2:F$1449))</f>
      </c>
      <c r="M83" s="10" t="str">
        <f>=STANDARDIZE(G83,AVERAGE(G$2:G$1449),_xlfn.STDEV.S(G$2:G$1449))</f>
      </c>
      <c r="N83" s="10" t="str">
        <f>=STANDARDIZE(H83,AVERAGE(H$2:H$1449),_xlfn.STDEV.S(H$2:H$1449))</f>
      </c>
      <c r="O83" s="10" t="str">
        <f>=STANDARDIZE(I83,AVERAGE(I$2:I$1449),_xlfn.STDEV.S(I$2:I$1449))</f>
      </c>
      <c r="P83" s="10" t="str">
        <f>=MMULT(J83:O83,$AI$12:$AI$17)</f>
      </c>
    </row>
    <row r="84">
      <c r="A84" t="n">
        <v>112075</v>
      </c>
      <c r="B84" t="s">
        <v>572</v>
      </c>
      <c r="C84" t="s">
        <v>163</v>
      </c>
      <c r="D84" t="n">
        <v>23</v>
      </c>
      <c r="E84" t="n">
        <v>29413</v>
      </c>
      <c r="F84" t="n">
        <v>62.5</v>
      </c>
      <c r="G84" t="n">
        <v>76</v>
      </c>
      <c r="H84" t="n">
        <v>13</v>
      </c>
      <c r="I84" t="n">
        <v>3.6989</v>
      </c>
      <c r="J84" s="10" t="str">
        <f>=STANDARDIZE(D84,AVERAGE(D$2:D$1449),_xlfn.STDEV.S(D$2:D$1449))</f>
      </c>
      <c r="K84" s="10" t="str">
        <f>=STANDARDIZE(E84,AVERAGE(E$2:E$1449),_xlfn.STDEV.S(E$2:E$1449))</f>
      </c>
      <c r="L84" s="10" t="str">
        <f>=STANDARDIZE(F84,AVERAGE(F$2:F$1449),_xlfn.STDEV.S(F$2:F$1449))</f>
      </c>
      <c r="M84" s="10" t="str">
        <f>=STANDARDIZE(G84,AVERAGE(G$2:G$1449),_xlfn.STDEV.S(G$2:G$1449))</f>
      </c>
      <c r="N84" s="10" t="str">
        <f>=STANDARDIZE(H84,AVERAGE(H$2:H$1449),_xlfn.STDEV.S(H$2:H$1449))</f>
      </c>
      <c r="O84" s="10" t="str">
        <f>=STANDARDIZE(I84,AVERAGE(I$2:I$1449),_xlfn.STDEV.S(I$2:I$1449))</f>
      </c>
      <c r="P84" s="10" t="str">
        <f>=MMULT(J84:O84,$AI$12:$AI$17)</f>
      </c>
    </row>
    <row r="85">
      <c r="A85" t="n">
        <v>112260</v>
      </c>
      <c r="B85" t="s">
        <v>583</v>
      </c>
      <c r="C85" t="s">
        <v>163</v>
      </c>
      <c r="D85" t="n">
        <v>19</v>
      </c>
      <c r="E85" t="n">
        <v>29978</v>
      </c>
      <c r="F85" t="n">
        <v>95.2</v>
      </c>
      <c r="G85" t="n">
        <v>96</v>
      </c>
      <c r="H85" t="n">
        <v>8</v>
      </c>
      <c r="I85" t="n">
        <v>3.1501</v>
      </c>
      <c r="J85" s="10" t="str">
        <f>=STANDARDIZE(D85,AVERAGE(D$2:D$1449),_xlfn.STDEV.S(D$2:D$1449))</f>
      </c>
      <c r="K85" s="10" t="str">
        <f>=STANDARDIZE(E85,AVERAGE(E$2:E$1449),_xlfn.STDEV.S(E$2:E$1449))</f>
      </c>
      <c r="L85" s="10" t="str">
        <f>=STANDARDIZE(F85,AVERAGE(F$2:F$1449),_xlfn.STDEV.S(F$2:F$1449))</f>
      </c>
      <c r="M85" s="10" t="str">
        <f>=STANDARDIZE(G85,AVERAGE(G$2:G$1449),_xlfn.STDEV.S(G$2:G$1449))</f>
      </c>
      <c r="N85" s="10" t="str">
        <f>=STANDARDIZE(H85,AVERAGE(H$2:H$1449),_xlfn.STDEV.S(H$2:H$1449))</f>
      </c>
      <c r="O85" s="10" t="str">
        <f>=STANDARDIZE(I85,AVERAGE(I$2:I$1449),_xlfn.STDEV.S(I$2:I$1449))</f>
      </c>
      <c r="P85" s="10" t="str">
        <f>=MMULT(J85:O85,$AI$12:$AI$17)</f>
      </c>
    </row>
    <row r="86">
      <c r="A86" t="n">
        <v>113698</v>
      </c>
      <c r="B86" t="s">
        <v>620</v>
      </c>
      <c r="C86" t="s">
        <v>163</v>
      </c>
      <c r="D86" t="n">
        <v>30</v>
      </c>
      <c r="E86" t="n">
        <v>51292</v>
      </c>
      <c r="F86" t="n">
        <v>76.3</v>
      </c>
      <c r="G86" t="n">
        <v>88</v>
      </c>
      <c r="H86" t="n">
        <v>8</v>
      </c>
      <c r="I86" t="n">
        <v>3.4079</v>
      </c>
      <c r="J86" s="10" t="str">
        <f>=STANDARDIZE(D86,AVERAGE(D$2:D$1449),_xlfn.STDEV.S(D$2:D$1449))</f>
      </c>
      <c r="K86" s="10" t="str">
        <f>=STANDARDIZE(E86,AVERAGE(E$2:E$1449),_xlfn.STDEV.S(E$2:E$1449))</f>
      </c>
      <c r="L86" s="10" t="str">
        <f>=STANDARDIZE(F86,AVERAGE(F$2:F$1449),_xlfn.STDEV.S(F$2:F$1449))</f>
      </c>
      <c r="M86" s="10" t="str">
        <f>=STANDARDIZE(G86,AVERAGE(G$2:G$1449),_xlfn.STDEV.S(G$2:G$1449))</f>
      </c>
      <c r="N86" s="10" t="str">
        <f>=STANDARDIZE(H86,AVERAGE(H$2:H$1449),_xlfn.STDEV.S(H$2:H$1449))</f>
      </c>
      <c r="O86" s="10" t="str">
        <f>=STANDARDIZE(I86,AVERAGE(I$2:I$1449),_xlfn.STDEV.S(I$2:I$1449))</f>
      </c>
      <c r="P86" s="10" t="str">
        <f>=MMULT(J86:O86,$AI$12:$AI$17)</f>
      </c>
    </row>
    <row r="87">
      <c r="A87" t="n">
        <v>114813</v>
      </c>
      <c r="B87" t="s">
        <v>645</v>
      </c>
      <c r="C87" t="s">
        <v>163</v>
      </c>
      <c r="D87" t="n">
        <v>59</v>
      </c>
      <c r="E87" t="n">
        <v>15668</v>
      </c>
      <c r="F87" t="n">
        <v>55.9</v>
      </c>
      <c r="G87" t="n">
        <v>81</v>
      </c>
      <c r="H87" t="n">
        <v>8</v>
      </c>
      <c r="I87" t="n">
        <v>3.5973</v>
      </c>
      <c r="J87" s="10" t="str">
        <f>=STANDARDIZE(D87,AVERAGE(D$2:D$1449),_xlfn.STDEV.S(D$2:D$1449))</f>
      </c>
      <c r="K87" s="10" t="str">
        <f>=STANDARDIZE(E87,AVERAGE(E$2:E$1449),_xlfn.STDEV.S(E$2:E$1449))</f>
      </c>
      <c r="L87" s="10" t="str">
        <f>=STANDARDIZE(F87,AVERAGE(F$2:F$1449),_xlfn.STDEV.S(F$2:F$1449))</f>
      </c>
      <c r="M87" s="10" t="str">
        <f>=STANDARDIZE(G87,AVERAGE(G$2:G$1449),_xlfn.STDEV.S(G$2:G$1449))</f>
      </c>
      <c r="N87" s="10" t="str">
        <f>=STANDARDIZE(H87,AVERAGE(H$2:H$1449),_xlfn.STDEV.S(H$2:H$1449))</f>
      </c>
      <c r="O87" s="10" t="str">
        <f>=STANDARDIZE(I87,AVERAGE(I$2:I$1449),_xlfn.STDEV.S(I$2:I$1449))</f>
      </c>
      <c r="P87" s="10" t="str">
        <f>=MMULT(J87:O87,$AI$12:$AI$17)</f>
      </c>
    </row>
    <row r="88">
      <c r="A88" t="n">
        <v>115409</v>
      </c>
      <c r="B88" t="s">
        <v>660</v>
      </c>
      <c r="C88" t="s">
        <v>163</v>
      </c>
      <c r="D88" t="n">
        <v>14</v>
      </c>
      <c r="E88" t="n">
        <v>42720</v>
      </c>
      <c r="F88" t="n">
        <v>93.8</v>
      </c>
      <c r="G88" t="n">
        <v>97</v>
      </c>
      <c r="H88" t="n">
        <v>8</v>
      </c>
      <c r="I88" t="n">
        <v>2.9987</v>
      </c>
      <c r="J88" s="10" t="str">
        <f>=STANDARDIZE(D88,AVERAGE(D$2:D$1449),_xlfn.STDEV.S(D$2:D$1449))</f>
      </c>
      <c r="K88" s="10" t="str">
        <f>=STANDARDIZE(E88,AVERAGE(E$2:E$1449),_xlfn.STDEV.S(E$2:E$1449))</f>
      </c>
      <c r="L88" s="10" t="str">
        <f>=STANDARDIZE(F88,AVERAGE(F$2:F$1449),_xlfn.STDEV.S(F$2:F$1449))</f>
      </c>
      <c r="M88" s="10" t="str">
        <f>=STANDARDIZE(G88,AVERAGE(G$2:G$1449),_xlfn.STDEV.S(G$2:G$1449))</f>
      </c>
      <c r="N88" s="10" t="str">
        <f>=STANDARDIZE(H88,AVERAGE(H$2:H$1449),_xlfn.STDEV.S(H$2:H$1449))</f>
      </c>
      <c r="O88" s="10" t="str">
        <f>=STANDARDIZE(I88,AVERAGE(I$2:I$1449),_xlfn.STDEV.S(I$2:I$1449))</f>
      </c>
      <c r="P88" s="10" t="str">
        <f>=MMULT(J88:O88,$AI$12:$AI$17)</f>
      </c>
    </row>
    <row r="89">
      <c r="A89" t="n">
        <v>115755</v>
      </c>
      <c r="B89" t="s">
        <v>665</v>
      </c>
      <c r="C89" t="s">
        <v>149</v>
      </c>
      <c r="D89" t="n">
        <v>46</v>
      </c>
      <c r="E89" t="n">
        <v>13837</v>
      </c>
      <c r="F89" t="n">
        <v>46.6</v>
      </c>
      <c r="G89" t="n">
        <v>76</v>
      </c>
      <c r="H89" t="n">
        <v>14</v>
      </c>
      <c r="I89" t="n">
        <v>3.8254</v>
      </c>
      <c r="J89" s="10" t="str">
        <f>=STANDARDIZE(D89,AVERAGE(D$2:D$1449),_xlfn.STDEV.S(D$2:D$1449))</f>
      </c>
      <c r="K89" s="10" t="str">
        <f>=STANDARDIZE(E89,AVERAGE(E$2:E$1449),_xlfn.STDEV.S(E$2:E$1449))</f>
      </c>
      <c r="L89" s="10" t="str">
        <f>=STANDARDIZE(F89,AVERAGE(F$2:F$1449),_xlfn.STDEV.S(F$2:F$1449))</f>
      </c>
      <c r="M89" s="10" t="str">
        <f>=STANDARDIZE(G89,AVERAGE(G$2:G$1449),_xlfn.STDEV.S(G$2:G$1449))</f>
      </c>
      <c r="N89" s="10" t="str">
        <f>=STANDARDIZE(H89,AVERAGE(H$2:H$1449),_xlfn.STDEV.S(H$2:H$1449))</f>
      </c>
      <c r="O89" s="10" t="str">
        <f>=STANDARDIZE(I89,AVERAGE(I$2:I$1449),_xlfn.STDEV.S(I$2:I$1449))</f>
      </c>
      <c r="P89" s="10" t="str">
        <f>=MMULT(J89:O89,$AI$12:$AI$17)</f>
      </c>
    </row>
    <row r="90">
      <c r="A90" t="n">
        <v>117140</v>
      </c>
      <c r="B90" t="s">
        <v>683</v>
      </c>
      <c r="C90" t="s">
        <v>163</v>
      </c>
      <c r="D90" t="n">
        <v>48</v>
      </c>
      <c r="E90" t="n">
        <v>27216</v>
      </c>
      <c r="F90" t="n">
        <v>65.4</v>
      </c>
      <c r="G90" t="n">
        <v>76</v>
      </c>
      <c r="H90" t="n">
        <v>11</v>
      </c>
      <c r="I90" t="n">
        <v>3.8539</v>
      </c>
      <c r="J90" s="10" t="str">
        <f>=STANDARDIZE(D90,AVERAGE(D$2:D$1449),_xlfn.STDEV.S(D$2:D$1449))</f>
      </c>
      <c r="K90" s="10" t="str">
        <f>=STANDARDIZE(E90,AVERAGE(E$2:E$1449),_xlfn.STDEV.S(E$2:E$1449))</f>
      </c>
      <c r="L90" s="10" t="str">
        <f>=STANDARDIZE(F90,AVERAGE(F$2:F$1449),_xlfn.STDEV.S(F$2:F$1449))</f>
      </c>
      <c r="M90" s="10" t="str">
        <f>=STANDARDIZE(G90,AVERAGE(G$2:G$1449),_xlfn.STDEV.S(G$2:G$1449))</f>
      </c>
      <c r="N90" s="10" t="str">
        <f>=STANDARDIZE(H90,AVERAGE(H$2:H$1449),_xlfn.STDEV.S(H$2:H$1449))</f>
      </c>
      <c r="O90" s="10" t="str">
        <f>=STANDARDIZE(I90,AVERAGE(I$2:I$1449),_xlfn.STDEV.S(I$2:I$1449))</f>
      </c>
      <c r="P90" s="10" t="str">
        <f>=MMULT(J90:O90,$AI$12:$AI$17)</f>
      </c>
    </row>
    <row r="91">
      <c r="A91" t="n">
        <v>117627</v>
      </c>
      <c r="B91" t="s">
        <v>698</v>
      </c>
      <c r="C91" t="s">
        <v>163</v>
      </c>
      <c r="D91" t="n">
        <v>47</v>
      </c>
      <c r="E91" t="n">
        <v>28076</v>
      </c>
      <c r="F91" t="n">
        <v>59.6</v>
      </c>
      <c r="G91" t="n">
        <v>82</v>
      </c>
      <c r="H91" t="n">
        <v>11</v>
      </c>
      <c r="I91" t="n">
        <v>3.2849</v>
      </c>
      <c r="J91" s="10" t="str">
        <f>=STANDARDIZE(D91,AVERAGE(D$2:D$1449),_xlfn.STDEV.S(D$2:D$1449))</f>
      </c>
      <c r="K91" s="10" t="str">
        <f>=STANDARDIZE(E91,AVERAGE(E$2:E$1449),_xlfn.STDEV.S(E$2:E$1449))</f>
      </c>
      <c r="L91" s="10" t="str">
        <f>=STANDARDIZE(F91,AVERAGE(F$2:F$1449),_xlfn.STDEV.S(F$2:F$1449))</f>
      </c>
      <c r="M91" s="10" t="str">
        <f>=STANDARDIZE(G91,AVERAGE(G$2:G$1449),_xlfn.STDEV.S(G$2:G$1449))</f>
      </c>
      <c r="N91" s="10" t="str">
        <f>=STANDARDIZE(H91,AVERAGE(H$2:H$1449),_xlfn.STDEV.S(H$2:H$1449))</f>
      </c>
      <c r="O91" s="10" t="str">
        <f>=STANDARDIZE(I91,AVERAGE(I$2:I$1449),_xlfn.STDEV.S(I$2:I$1449))</f>
      </c>
      <c r="P91" s="10" t="str">
        <f>=MMULT(J91:O91,$AI$12:$AI$17)</f>
      </c>
    </row>
    <row r="92">
      <c r="A92" t="n">
        <v>117751</v>
      </c>
      <c r="B92" t="s">
        <v>712</v>
      </c>
      <c r="C92" t="s">
        <v>163</v>
      </c>
      <c r="D92" t="n">
        <v>19</v>
      </c>
      <c r="E92" t="n">
        <v>33463</v>
      </c>
      <c r="F92" t="n">
        <v>63.8</v>
      </c>
      <c r="G92" t="n">
        <v>85</v>
      </c>
      <c r="H92" t="n">
        <v>14</v>
      </c>
      <c r="I92" t="n">
        <v>3.531</v>
      </c>
      <c r="J92" s="10" t="str">
        <f>=STANDARDIZE(D92,AVERAGE(D$2:D$1449),_xlfn.STDEV.S(D$2:D$1449))</f>
      </c>
      <c r="K92" s="10" t="str">
        <f>=STANDARDIZE(E92,AVERAGE(E$2:E$1449),_xlfn.STDEV.S(E$2:E$1449))</f>
      </c>
      <c r="L92" s="10" t="str">
        <f>=STANDARDIZE(F92,AVERAGE(F$2:F$1449),_xlfn.STDEV.S(F$2:F$1449))</f>
      </c>
      <c r="M92" s="10" t="str">
        <f>=STANDARDIZE(G92,AVERAGE(G$2:G$1449),_xlfn.STDEV.S(G$2:G$1449))</f>
      </c>
      <c r="N92" s="10" t="str">
        <f>=STANDARDIZE(H92,AVERAGE(H$2:H$1449),_xlfn.STDEV.S(H$2:H$1449))</f>
      </c>
      <c r="O92" s="10" t="str">
        <f>=STANDARDIZE(I92,AVERAGE(I$2:I$1449),_xlfn.STDEV.S(I$2:I$1449))</f>
      </c>
      <c r="P92" s="10" t="str">
        <f>=MMULT(J92:O92,$AI$12:$AI$17)</f>
      </c>
    </row>
    <row r="93">
      <c r="A93" t="n">
        <v>117946</v>
      </c>
      <c r="B93" t="s">
        <v>719</v>
      </c>
      <c r="C93" t="s">
        <v>163</v>
      </c>
      <c r="D93" t="n">
        <v>13</v>
      </c>
      <c r="E93" t="n">
        <v>54471</v>
      </c>
      <c r="F93" t="n">
        <v>79.8</v>
      </c>
      <c r="G93" t="n">
        <v>88</v>
      </c>
      <c r="H93" t="n">
        <v>11</v>
      </c>
      <c r="I93" t="n">
        <v>4.044</v>
      </c>
      <c r="J93" s="10" t="str">
        <f>=STANDARDIZE(D93,AVERAGE(D$2:D$1449),_xlfn.STDEV.S(D$2:D$1449))</f>
      </c>
      <c r="K93" s="10" t="str">
        <f>=STANDARDIZE(E93,AVERAGE(E$2:E$1449),_xlfn.STDEV.S(E$2:E$1449))</f>
      </c>
      <c r="L93" s="10" t="str">
        <f>=STANDARDIZE(F93,AVERAGE(F$2:F$1449),_xlfn.STDEV.S(F$2:F$1449))</f>
      </c>
      <c r="M93" s="10" t="str">
        <f>=STANDARDIZE(G93,AVERAGE(G$2:G$1449),_xlfn.STDEV.S(G$2:G$1449))</f>
      </c>
      <c r="N93" s="10" t="str">
        <f>=STANDARDIZE(H93,AVERAGE(H$2:H$1449),_xlfn.STDEV.S(H$2:H$1449))</f>
      </c>
      <c r="O93" s="10" t="str">
        <f>=STANDARDIZE(I93,AVERAGE(I$2:I$1449),_xlfn.STDEV.S(I$2:I$1449))</f>
      </c>
      <c r="P93" s="10" t="str">
        <f>=MMULT(J93:O93,$AI$12:$AI$17)</f>
      </c>
    </row>
    <row r="94">
      <c r="A94" t="n">
        <v>118693</v>
      </c>
      <c r="B94" t="s">
        <v>729</v>
      </c>
      <c r="C94" t="s">
        <v>163</v>
      </c>
      <c r="D94" t="n">
        <v>29</v>
      </c>
      <c r="E94" t="n">
        <v>28158</v>
      </c>
      <c r="F94" t="n">
        <v>51.3</v>
      </c>
      <c r="G94" t="n">
        <v>70</v>
      </c>
      <c r="H94" t="n">
        <v>12</v>
      </c>
      <c r="I94" t="n">
        <v>2.942</v>
      </c>
      <c r="J94" s="10" t="str">
        <f>=STANDARDIZE(D94,AVERAGE(D$2:D$1449),_xlfn.STDEV.S(D$2:D$1449))</f>
      </c>
      <c r="K94" s="10" t="str">
        <f>=STANDARDIZE(E94,AVERAGE(E$2:E$1449),_xlfn.STDEV.S(E$2:E$1449))</f>
      </c>
      <c r="L94" s="10" t="str">
        <f>=STANDARDIZE(F94,AVERAGE(F$2:F$1449),_xlfn.STDEV.S(F$2:F$1449))</f>
      </c>
      <c r="M94" s="10" t="str">
        <f>=STANDARDIZE(G94,AVERAGE(G$2:G$1449),_xlfn.STDEV.S(G$2:G$1449))</f>
      </c>
      <c r="N94" s="10" t="str">
        <f>=STANDARDIZE(H94,AVERAGE(H$2:H$1449),_xlfn.STDEV.S(H$2:H$1449))</f>
      </c>
      <c r="O94" s="10" t="str">
        <f>=STANDARDIZE(I94,AVERAGE(I$2:I$1449),_xlfn.STDEV.S(I$2:I$1449))</f>
      </c>
      <c r="P94" s="10" t="str">
        <f>=MMULT(J94:O94,$AI$12:$AI$17)</f>
      </c>
    </row>
    <row r="95">
      <c r="A95" t="n">
        <v>119173</v>
      </c>
      <c r="B95" t="s">
        <v>749</v>
      </c>
      <c r="C95" t="s">
        <v>163</v>
      </c>
      <c r="D95" t="n">
        <v>55</v>
      </c>
      <c r="E95" t="n">
        <v>27434</v>
      </c>
      <c r="F95" t="n">
        <v>54.9</v>
      </c>
      <c r="G95" t="n">
        <v>74</v>
      </c>
      <c r="H95" t="n">
        <v>11</v>
      </c>
      <c r="I95" t="n">
        <v>3.4652</v>
      </c>
      <c r="J95" s="10" t="str">
        <f>=STANDARDIZE(D95,AVERAGE(D$2:D$1449),_xlfn.STDEV.S(D$2:D$1449))</f>
      </c>
      <c r="K95" s="10" t="str">
        <f>=STANDARDIZE(E95,AVERAGE(E$2:E$1449),_xlfn.STDEV.S(E$2:E$1449))</f>
      </c>
      <c r="L95" s="10" t="str">
        <f>=STANDARDIZE(F95,AVERAGE(F$2:F$1449),_xlfn.STDEV.S(F$2:F$1449))</f>
      </c>
      <c r="M95" s="10" t="str">
        <f>=STANDARDIZE(G95,AVERAGE(G$2:G$1449),_xlfn.STDEV.S(G$2:G$1449))</f>
      </c>
      <c r="N95" s="10" t="str">
        <f>=STANDARDIZE(H95,AVERAGE(H$2:H$1449),_xlfn.STDEV.S(H$2:H$1449))</f>
      </c>
      <c r="O95" s="10" t="str">
        <f>=STANDARDIZE(I95,AVERAGE(I$2:I$1449),_xlfn.STDEV.S(I$2:I$1449))</f>
      </c>
      <c r="P95" s="10" t="str">
        <f>=MMULT(J95:O95,$AI$12:$AI$17)</f>
      </c>
    </row>
    <row r="96">
      <c r="A96" t="n">
        <v>120254</v>
      </c>
      <c r="B96" t="s">
        <v>771</v>
      </c>
      <c r="C96" t="s">
        <v>163</v>
      </c>
      <c r="D96" t="n">
        <v>16</v>
      </c>
      <c r="E96" t="n">
        <v>47113</v>
      </c>
      <c r="F96" t="n">
        <v>85.1</v>
      </c>
      <c r="G96" t="n">
        <v>87</v>
      </c>
      <c r="H96" t="n">
        <v>9</v>
      </c>
      <c r="I96" t="n">
        <v>3.3073</v>
      </c>
      <c r="J96" s="10" t="str">
        <f>=STANDARDIZE(D96,AVERAGE(D$2:D$1449),_xlfn.STDEV.S(D$2:D$1449))</f>
      </c>
      <c r="K96" s="10" t="str">
        <f>=STANDARDIZE(E96,AVERAGE(E$2:E$1449),_xlfn.STDEV.S(E$2:E$1449))</f>
      </c>
      <c r="L96" s="10" t="str">
        <f>=STANDARDIZE(F96,AVERAGE(F$2:F$1449),_xlfn.STDEV.S(F$2:F$1449))</f>
      </c>
      <c r="M96" s="10" t="str">
        <f>=STANDARDIZE(G96,AVERAGE(G$2:G$1449),_xlfn.STDEV.S(G$2:G$1449))</f>
      </c>
      <c r="N96" s="10" t="str">
        <f>=STANDARDIZE(H96,AVERAGE(H$2:H$1449),_xlfn.STDEV.S(H$2:H$1449))</f>
      </c>
      <c r="O96" s="10" t="str">
        <f>=STANDARDIZE(I96,AVERAGE(I$2:I$1449),_xlfn.STDEV.S(I$2:I$1449))</f>
      </c>
      <c r="P96" s="10" t="str">
        <f>=MMULT(J96:O96,$AI$12:$AI$17)</f>
      </c>
    </row>
    <row r="97">
      <c r="A97" t="n">
        <v>120403</v>
      </c>
      <c r="B97" t="s">
        <v>775</v>
      </c>
      <c r="C97" t="s">
        <v>163</v>
      </c>
      <c r="D97" t="n">
        <v>31</v>
      </c>
      <c r="E97" t="n">
        <v>49440</v>
      </c>
      <c r="F97" t="n">
        <v>60.6</v>
      </c>
      <c r="G97" t="n">
        <v>73</v>
      </c>
      <c r="H97" t="n">
        <v>8</v>
      </c>
      <c r="I97" t="n">
        <v>3.1399</v>
      </c>
      <c r="J97" s="10" t="str">
        <f>=STANDARDIZE(D97,AVERAGE(D$2:D$1449),_xlfn.STDEV.S(D$2:D$1449))</f>
      </c>
      <c r="K97" s="10" t="str">
        <f>=STANDARDIZE(E97,AVERAGE(E$2:E$1449),_xlfn.STDEV.S(E$2:E$1449))</f>
      </c>
      <c r="L97" s="10" t="str">
        <f>=STANDARDIZE(F97,AVERAGE(F$2:F$1449),_xlfn.STDEV.S(F$2:F$1449))</f>
      </c>
      <c r="M97" s="10" t="str">
        <f>=STANDARDIZE(G97,AVERAGE(G$2:G$1449),_xlfn.STDEV.S(G$2:G$1449))</f>
      </c>
      <c r="N97" s="10" t="str">
        <f>=STANDARDIZE(H97,AVERAGE(H$2:H$1449),_xlfn.STDEV.S(H$2:H$1449))</f>
      </c>
      <c r="O97" s="10" t="str">
        <f>=STANDARDIZE(I97,AVERAGE(I$2:I$1449),_xlfn.STDEV.S(I$2:I$1449))</f>
      </c>
      <c r="P97" s="10" t="str">
        <f>=MMULT(J97:O97,$AI$12:$AI$17)</f>
      </c>
    </row>
    <row r="98">
      <c r="A98" t="n">
        <v>120865</v>
      </c>
      <c r="B98" t="s">
        <v>783</v>
      </c>
      <c r="C98" t="s">
        <v>163</v>
      </c>
      <c r="D98" t="n">
        <v>33</v>
      </c>
      <c r="E98" t="n">
        <v>22799</v>
      </c>
      <c r="F98" t="n">
        <v>51.8</v>
      </c>
      <c r="G98" t="n">
        <v>88</v>
      </c>
      <c r="H98" t="n">
        <v>11</v>
      </c>
      <c r="I98" t="n">
        <v>3.0885</v>
      </c>
      <c r="J98" s="10" t="str">
        <f>=STANDARDIZE(D98,AVERAGE(D$2:D$1449),_xlfn.STDEV.S(D$2:D$1449))</f>
      </c>
      <c r="K98" s="10" t="str">
        <f>=STANDARDIZE(E98,AVERAGE(E$2:E$1449),_xlfn.STDEV.S(E$2:E$1449))</f>
      </c>
      <c r="L98" s="10" t="str">
        <f>=STANDARDIZE(F98,AVERAGE(F$2:F$1449),_xlfn.STDEV.S(F$2:F$1449))</f>
      </c>
      <c r="M98" s="10" t="str">
        <f>=STANDARDIZE(G98,AVERAGE(G$2:G$1449),_xlfn.STDEV.S(G$2:G$1449))</f>
      </c>
      <c r="N98" s="10" t="str">
        <f>=STANDARDIZE(H98,AVERAGE(H$2:H$1449),_xlfn.STDEV.S(H$2:H$1449))</f>
      </c>
      <c r="O98" s="10" t="str">
        <f>=STANDARDIZE(I98,AVERAGE(I$2:I$1449),_xlfn.STDEV.S(I$2:I$1449))</f>
      </c>
      <c r="P98" s="10" t="str">
        <f>=MMULT(J98:O98,$AI$12:$AI$17)</f>
      </c>
    </row>
    <row r="99">
      <c r="A99" t="n">
        <v>120883</v>
      </c>
      <c r="B99" t="s">
        <v>785</v>
      </c>
      <c r="C99" t="s">
        <v>163</v>
      </c>
      <c r="D99" t="n">
        <v>34</v>
      </c>
      <c r="E99" t="n">
        <v>30975</v>
      </c>
      <c r="F99" t="n">
        <v>65.7</v>
      </c>
      <c r="G99" t="n">
        <v>89</v>
      </c>
      <c r="H99" t="n">
        <v>14</v>
      </c>
      <c r="I99" t="n">
        <v>3.8386</v>
      </c>
      <c r="J99" s="10" t="str">
        <f>=STANDARDIZE(D99,AVERAGE(D$2:D$1449),_xlfn.STDEV.S(D$2:D$1449))</f>
      </c>
      <c r="K99" s="10" t="str">
        <f>=STANDARDIZE(E99,AVERAGE(E$2:E$1449),_xlfn.STDEV.S(E$2:E$1449))</f>
      </c>
      <c r="L99" s="10" t="str">
        <f>=STANDARDIZE(F99,AVERAGE(F$2:F$1449),_xlfn.STDEV.S(F$2:F$1449))</f>
      </c>
      <c r="M99" s="10" t="str">
        <f>=STANDARDIZE(G99,AVERAGE(G$2:G$1449),_xlfn.STDEV.S(G$2:G$1449))</f>
      </c>
      <c r="N99" s="10" t="str">
        <f>=STANDARDIZE(H99,AVERAGE(H$2:H$1449),_xlfn.STDEV.S(H$2:H$1449))</f>
      </c>
      <c r="O99" s="10" t="str">
        <f>=STANDARDIZE(I99,AVERAGE(I$2:I$1449),_xlfn.STDEV.S(I$2:I$1449))</f>
      </c>
      <c r="P99" s="10" t="str">
        <f>=MMULT(J99:O99,$AI$12:$AI$17)</f>
      </c>
    </row>
    <row r="100">
      <c r="A100" t="n">
        <v>121150</v>
      </c>
      <c r="B100" t="s">
        <v>791</v>
      </c>
      <c r="C100" t="s">
        <v>163</v>
      </c>
      <c r="D100" t="n">
        <v>20</v>
      </c>
      <c r="E100" t="n">
        <v>52216</v>
      </c>
      <c r="F100" t="n">
        <v>84.7</v>
      </c>
      <c r="G100" t="n">
        <v>86</v>
      </c>
      <c r="H100" t="n">
        <v>13</v>
      </c>
      <c r="I100" t="n">
        <v>4.0883</v>
      </c>
      <c r="J100" s="10" t="str">
        <f>=STANDARDIZE(D100,AVERAGE(D$2:D$1449),_xlfn.STDEV.S(D$2:D$1449))</f>
      </c>
      <c r="K100" s="10" t="str">
        <f>=STANDARDIZE(E100,AVERAGE(E$2:E$1449),_xlfn.STDEV.S(E$2:E$1449))</f>
      </c>
      <c r="L100" s="10" t="str">
        <f>=STANDARDIZE(F100,AVERAGE(F$2:F$1449),_xlfn.STDEV.S(F$2:F$1449))</f>
      </c>
      <c r="M100" s="10" t="str">
        <f>=STANDARDIZE(G100,AVERAGE(G$2:G$1449),_xlfn.STDEV.S(G$2:G$1449))</f>
      </c>
      <c r="N100" s="10" t="str">
        <f>=STANDARDIZE(H100,AVERAGE(H$2:H$1449),_xlfn.STDEV.S(H$2:H$1449))</f>
      </c>
      <c r="O100" s="10" t="str">
        <f>=STANDARDIZE(I100,AVERAGE(I$2:I$1449),_xlfn.STDEV.S(I$2:I$1449))</f>
      </c>
      <c r="P100" s="10" t="str">
        <f>=MMULT(J100:O100,$AI$12:$AI$17)</f>
      </c>
    </row>
    <row r="101">
      <c r="A101" t="n">
        <v>121257</v>
      </c>
      <c r="B101" t="s">
        <v>793</v>
      </c>
      <c r="C101" t="s">
        <v>163</v>
      </c>
      <c r="D101" t="n">
        <v>10</v>
      </c>
      <c r="E101" t="n">
        <v>34801</v>
      </c>
      <c r="F101" t="n">
        <v>83.2</v>
      </c>
      <c r="G101" t="n">
        <v>94</v>
      </c>
      <c r="H101" t="n">
        <v>10</v>
      </c>
      <c r="I101" t="n">
        <v>3.091</v>
      </c>
      <c r="J101" s="10" t="str">
        <f>=STANDARDIZE(D101,AVERAGE(D$2:D$1449),_xlfn.STDEV.S(D$2:D$1449))</f>
      </c>
      <c r="K101" s="10" t="str">
        <f>=STANDARDIZE(E101,AVERAGE(E$2:E$1449),_xlfn.STDEV.S(E$2:E$1449))</f>
      </c>
      <c r="L101" s="10" t="str">
        <f>=STANDARDIZE(F101,AVERAGE(F$2:F$1449),_xlfn.STDEV.S(F$2:F$1449))</f>
      </c>
      <c r="M101" s="10" t="str">
        <f>=STANDARDIZE(G101,AVERAGE(G$2:G$1449),_xlfn.STDEV.S(G$2:G$1449))</f>
      </c>
      <c r="N101" s="10" t="str">
        <f>=STANDARDIZE(H101,AVERAGE(H$2:H$1449),_xlfn.STDEV.S(H$2:H$1449))</f>
      </c>
      <c r="O101" s="10" t="str">
        <f>=STANDARDIZE(I101,AVERAGE(I$2:I$1449),_xlfn.STDEV.S(I$2:I$1449))</f>
      </c>
      <c r="P101" s="10" t="str">
        <f>=MMULT(J101:O101,$AI$12:$AI$17)</f>
      </c>
    </row>
    <row r="102">
      <c r="A102" t="n">
        <v>121309</v>
      </c>
      <c r="B102" t="s">
        <v>794</v>
      </c>
      <c r="C102" t="s">
        <v>163</v>
      </c>
      <c r="D102" t="n">
        <v>23</v>
      </c>
      <c r="E102" t="n">
        <v>36370</v>
      </c>
      <c r="F102" t="n">
        <v>73.8</v>
      </c>
      <c r="G102" t="n">
        <v>86</v>
      </c>
      <c r="H102" t="n">
        <v>13</v>
      </c>
      <c r="I102" t="n">
        <v>3.7036</v>
      </c>
      <c r="J102" s="10" t="str">
        <f>=STANDARDIZE(D102,AVERAGE(D$2:D$1449),_xlfn.STDEV.S(D$2:D$1449))</f>
      </c>
      <c r="K102" s="10" t="str">
        <f>=STANDARDIZE(E102,AVERAGE(E$2:E$1449),_xlfn.STDEV.S(E$2:E$1449))</f>
      </c>
      <c r="L102" s="10" t="str">
        <f>=STANDARDIZE(F102,AVERAGE(F$2:F$1449),_xlfn.STDEV.S(F$2:F$1449))</f>
      </c>
      <c r="M102" s="10" t="str">
        <f>=STANDARDIZE(G102,AVERAGE(G$2:G$1449),_xlfn.STDEV.S(G$2:G$1449))</f>
      </c>
      <c r="N102" s="10" t="str">
        <f>=STANDARDIZE(H102,AVERAGE(H$2:H$1449),_xlfn.STDEV.S(H$2:H$1449))</f>
      </c>
      <c r="O102" s="10" t="str">
        <f>=STANDARDIZE(I102,AVERAGE(I$2:I$1449),_xlfn.STDEV.S(I$2:I$1449))</f>
      </c>
      <c r="P102" s="10" t="str">
        <f>=MMULT(J102:O102,$AI$12:$AI$17)</f>
      </c>
    </row>
    <row r="103">
      <c r="A103" t="n">
        <v>121345</v>
      </c>
      <c r="B103" t="s">
        <v>795</v>
      </c>
      <c r="C103" t="s">
        <v>163</v>
      </c>
      <c r="D103" t="n">
        <v>19</v>
      </c>
      <c r="E103" t="n">
        <v>17423</v>
      </c>
      <c r="F103" t="n">
        <v>93.2</v>
      </c>
      <c r="G103" t="n">
        <v>96</v>
      </c>
      <c r="H103" t="n">
        <v>7</v>
      </c>
      <c r="I103" t="n">
        <v>3.2586</v>
      </c>
      <c r="J103" s="10" t="str">
        <f>=STANDARDIZE(D103,AVERAGE(D$2:D$1449),_xlfn.STDEV.S(D$2:D$1449))</f>
      </c>
      <c r="K103" s="10" t="str">
        <f>=STANDARDIZE(E103,AVERAGE(E$2:E$1449),_xlfn.STDEV.S(E$2:E$1449))</f>
      </c>
      <c r="L103" s="10" t="str">
        <f>=STANDARDIZE(F103,AVERAGE(F$2:F$1449),_xlfn.STDEV.S(F$2:F$1449))</f>
      </c>
      <c r="M103" s="10" t="str">
        <f>=STANDARDIZE(G103,AVERAGE(G$2:G$1449),_xlfn.STDEV.S(G$2:G$1449))</f>
      </c>
      <c r="N103" s="10" t="str">
        <f>=STANDARDIZE(H103,AVERAGE(H$2:H$1449),_xlfn.STDEV.S(H$2:H$1449))</f>
      </c>
      <c r="O103" s="10" t="str">
        <f>=STANDARDIZE(I103,AVERAGE(I$2:I$1449),_xlfn.STDEV.S(I$2:I$1449))</f>
      </c>
      <c r="P103" s="10" t="str">
        <f>=MMULT(J103:O103,$AI$12:$AI$17)</f>
      </c>
    </row>
    <row r="104">
      <c r="A104" t="n">
        <v>121691</v>
      </c>
      <c r="B104" t="s">
        <v>805</v>
      </c>
      <c r="C104" t="s">
        <v>163</v>
      </c>
      <c r="D104" t="n">
        <v>35</v>
      </c>
      <c r="E104" t="n">
        <v>28054</v>
      </c>
      <c r="F104" t="n">
        <v>70.7</v>
      </c>
      <c r="G104" t="n">
        <v>81</v>
      </c>
      <c r="H104" t="n">
        <v>11</v>
      </c>
      <c r="I104" t="n">
        <v>3.5888</v>
      </c>
      <c r="J104" s="10" t="str">
        <f>=STANDARDIZE(D104,AVERAGE(D$2:D$1449),_xlfn.STDEV.S(D$2:D$1449))</f>
      </c>
      <c r="K104" s="10" t="str">
        <f>=STANDARDIZE(E104,AVERAGE(E$2:E$1449),_xlfn.STDEV.S(E$2:E$1449))</f>
      </c>
      <c r="L104" s="10" t="str">
        <f>=STANDARDIZE(F104,AVERAGE(F$2:F$1449),_xlfn.STDEV.S(F$2:F$1449))</f>
      </c>
      <c r="M104" s="10" t="str">
        <f>=STANDARDIZE(G104,AVERAGE(G$2:G$1449),_xlfn.STDEV.S(G$2:G$1449))</f>
      </c>
      <c r="N104" s="10" t="str">
        <f>=STANDARDIZE(H104,AVERAGE(H$2:H$1449),_xlfn.STDEV.S(H$2:H$1449))</f>
      </c>
      <c r="O104" s="10" t="str">
        <f>=STANDARDIZE(I104,AVERAGE(I$2:I$1449),_xlfn.STDEV.S(I$2:I$1449))</f>
      </c>
      <c r="P104" s="10" t="str">
        <f>=MMULT(J104:O104,$AI$12:$AI$17)</f>
      </c>
    </row>
    <row r="105">
      <c r="A105" t="n">
        <v>122409</v>
      </c>
      <c r="B105" t="s">
        <v>822</v>
      </c>
      <c r="C105" t="s">
        <v>149</v>
      </c>
      <c r="D105" t="n">
        <v>31</v>
      </c>
      <c r="E105" t="n">
        <v>19500</v>
      </c>
      <c r="F105" t="n">
        <v>78.3</v>
      </c>
      <c r="G105" t="n">
        <v>90</v>
      </c>
      <c r="H105" t="n">
        <v>22</v>
      </c>
      <c r="I105" t="n">
        <v>4.6101</v>
      </c>
      <c r="J105" s="10" t="str">
        <f>=STANDARDIZE(D105,AVERAGE(D$2:D$1449),_xlfn.STDEV.S(D$2:D$1449))</f>
      </c>
      <c r="K105" s="10" t="str">
        <f>=STANDARDIZE(E105,AVERAGE(E$2:E$1449),_xlfn.STDEV.S(E$2:E$1449))</f>
      </c>
      <c r="L105" s="10" t="str">
        <f>=STANDARDIZE(F105,AVERAGE(F$2:F$1449),_xlfn.STDEV.S(F$2:F$1449))</f>
      </c>
      <c r="M105" s="10" t="str">
        <f>=STANDARDIZE(G105,AVERAGE(G$2:G$1449),_xlfn.STDEV.S(G$2:G$1449))</f>
      </c>
      <c r="N105" s="10" t="str">
        <f>=STANDARDIZE(H105,AVERAGE(H$2:H$1449),_xlfn.STDEV.S(H$2:H$1449))</f>
      </c>
      <c r="O105" s="10" t="str">
        <f>=STANDARDIZE(I105,AVERAGE(I$2:I$1449),_xlfn.STDEV.S(I$2:I$1449))</f>
      </c>
      <c r="P105" s="10" t="str">
        <f>=MMULT(J105:O105,$AI$12:$AI$17)</f>
      </c>
    </row>
    <row r="106">
      <c r="A106" t="n">
        <v>122436</v>
      </c>
      <c r="B106" t="s">
        <v>823</v>
      </c>
      <c r="C106" t="s">
        <v>163</v>
      </c>
      <c r="D106" t="n">
        <v>19</v>
      </c>
      <c r="E106" t="n">
        <v>37675</v>
      </c>
      <c r="F106" t="n">
        <v>81.6</v>
      </c>
      <c r="G106" t="n">
        <v>90</v>
      </c>
      <c r="H106" t="n">
        <v>14</v>
      </c>
      <c r="I106" t="n">
        <v>3.9992</v>
      </c>
      <c r="J106" s="10" t="str">
        <f>=STANDARDIZE(D106,AVERAGE(D$2:D$1449),_xlfn.STDEV.S(D$2:D$1449))</f>
      </c>
      <c r="K106" s="10" t="str">
        <f>=STANDARDIZE(E106,AVERAGE(E$2:E$1449),_xlfn.STDEV.S(E$2:E$1449))</f>
      </c>
      <c r="L106" s="10" t="str">
        <f>=STANDARDIZE(F106,AVERAGE(F$2:F$1449),_xlfn.STDEV.S(F$2:F$1449))</f>
      </c>
      <c r="M106" s="10" t="str">
        <f>=STANDARDIZE(G106,AVERAGE(G$2:G$1449),_xlfn.STDEV.S(G$2:G$1449))</f>
      </c>
      <c r="N106" s="10" t="str">
        <f>=STANDARDIZE(H106,AVERAGE(H$2:H$1449),_xlfn.STDEV.S(H$2:H$1449))</f>
      </c>
      <c r="O106" s="10" t="str">
        <f>=STANDARDIZE(I106,AVERAGE(I$2:I$1449),_xlfn.STDEV.S(I$2:I$1449))</f>
      </c>
      <c r="P106" s="10" t="str">
        <f>=MMULT(J106:O106,$AI$12:$AI$17)</f>
      </c>
    </row>
    <row r="107">
      <c r="A107" t="n">
        <v>122597</v>
      </c>
      <c r="B107" t="s">
        <v>825</v>
      </c>
      <c r="C107" t="s">
        <v>149</v>
      </c>
      <c r="D107" t="n">
        <v>41</v>
      </c>
      <c r="E107" t="n">
        <v>13353</v>
      </c>
      <c r="F107" t="n">
        <v>50.1</v>
      </c>
      <c r="G107" t="n">
        <v>84</v>
      </c>
      <c r="H107" t="n">
        <v>16</v>
      </c>
      <c r="I107" t="n">
        <v>4.4587</v>
      </c>
      <c r="J107" s="10" t="str">
        <f>=STANDARDIZE(D107,AVERAGE(D$2:D$1449),_xlfn.STDEV.S(D$2:D$1449))</f>
      </c>
      <c r="K107" s="10" t="str">
        <f>=STANDARDIZE(E107,AVERAGE(E$2:E$1449),_xlfn.STDEV.S(E$2:E$1449))</f>
      </c>
      <c r="L107" s="10" t="str">
        <f>=STANDARDIZE(F107,AVERAGE(F$2:F$1449),_xlfn.STDEV.S(F$2:F$1449))</f>
      </c>
      <c r="M107" s="10" t="str">
        <f>=STANDARDIZE(G107,AVERAGE(G$2:G$1449),_xlfn.STDEV.S(G$2:G$1449))</f>
      </c>
      <c r="N107" s="10" t="str">
        <f>=STANDARDIZE(H107,AVERAGE(H$2:H$1449),_xlfn.STDEV.S(H$2:H$1449))</f>
      </c>
      <c r="O107" s="10" t="str">
        <f>=STANDARDIZE(I107,AVERAGE(I$2:I$1449),_xlfn.STDEV.S(I$2:I$1449))</f>
      </c>
      <c r="P107" s="10" t="str">
        <f>=MMULT(J107:O107,$AI$12:$AI$17)</f>
      </c>
    </row>
    <row r="108">
      <c r="A108" t="n">
        <v>122612</v>
      </c>
      <c r="B108" t="s">
        <v>826</v>
      </c>
      <c r="C108" t="s">
        <v>163</v>
      </c>
      <c r="D108" t="n">
        <v>27</v>
      </c>
      <c r="E108" t="n">
        <v>44104</v>
      </c>
      <c r="F108" t="n">
        <v>71.1</v>
      </c>
      <c r="G108" t="n">
        <v>80</v>
      </c>
      <c r="H108" t="n">
        <v>12</v>
      </c>
      <c r="I108" t="n">
        <v>4.0472</v>
      </c>
      <c r="J108" s="10" t="str">
        <f>=STANDARDIZE(D108,AVERAGE(D$2:D$1449),_xlfn.STDEV.S(D$2:D$1449))</f>
      </c>
      <c r="K108" s="10" t="str">
        <f>=STANDARDIZE(E108,AVERAGE(E$2:E$1449),_xlfn.STDEV.S(E$2:E$1449))</f>
      </c>
      <c r="L108" s="10" t="str">
        <f>=STANDARDIZE(F108,AVERAGE(F$2:F$1449),_xlfn.STDEV.S(F$2:F$1449))</f>
      </c>
      <c r="M108" s="10" t="str">
        <f>=STANDARDIZE(G108,AVERAGE(G$2:G$1449),_xlfn.STDEV.S(G$2:G$1449))</f>
      </c>
      <c r="N108" s="10" t="str">
        <f>=STANDARDIZE(H108,AVERAGE(H$2:H$1449),_xlfn.STDEV.S(H$2:H$1449))</f>
      </c>
      <c r="O108" s="10" t="str">
        <f>=STANDARDIZE(I108,AVERAGE(I$2:I$1449),_xlfn.STDEV.S(I$2:I$1449))</f>
      </c>
      <c r="P108" s="10" t="str">
        <f>=MMULT(J108:O108,$AI$12:$AI$17)</f>
      </c>
    </row>
    <row r="109">
      <c r="A109" t="n">
        <v>122728</v>
      </c>
      <c r="B109" t="s">
        <v>831</v>
      </c>
      <c r="C109" t="s">
        <v>163</v>
      </c>
      <c r="D109" t="n">
        <v>34</v>
      </c>
      <c r="E109" t="n">
        <v>28171</v>
      </c>
      <c r="F109" t="n">
        <v>60.7</v>
      </c>
      <c r="G109" t="n">
        <v>69</v>
      </c>
      <c r="H109" t="n">
        <v>9</v>
      </c>
      <c r="I109" t="n">
        <v>3.3324</v>
      </c>
      <c r="J109" s="10" t="str">
        <f>=STANDARDIZE(D109,AVERAGE(D$2:D$1449),_xlfn.STDEV.S(D$2:D$1449))</f>
      </c>
      <c r="K109" s="10" t="str">
        <f>=STANDARDIZE(E109,AVERAGE(E$2:E$1449),_xlfn.STDEV.S(E$2:E$1449))</f>
      </c>
      <c r="L109" s="10" t="str">
        <f>=STANDARDIZE(F109,AVERAGE(F$2:F$1449),_xlfn.STDEV.S(F$2:F$1449))</f>
      </c>
      <c r="M109" s="10" t="str">
        <f>=STANDARDIZE(G109,AVERAGE(G$2:G$1449),_xlfn.STDEV.S(G$2:G$1449))</f>
      </c>
      <c r="N109" s="10" t="str">
        <f>=STANDARDIZE(H109,AVERAGE(H$2:H$1449),_xlfn.STDEV.S(H$2:H$1449))</f>
      </c>
      <c r="O109" s="10" t="str">
        <f>=STANDARDIZE(I109,AVERAGE(I$2:I$1449),_xlfn.STDEV.S(I$2:I$1449))</f>
      </c>
      <c r="P109" s="10" t="str">
        <f>=MMULT(J109:O109,$AI$12:$AI$17)</f>
      </c>
    </row>
    <row r="110">
      <c r="A110" t="n">
        <v>122755</v>
      </c>
      <c r="B110" t="s">
        <v>834</v>
      </c>
      <c r="C110" t="s">
        <v>149</v>
      </c>
      <c r="D110" t="n">
        <v>35</v>
      </c>
      <c r="E110" t="n">
        <v>13833</v>
      </c>
      <c r="F110" t="n">
        <v>64.7</v>
      </c>
      <c r="G110" t="n">
        <v>86</v>
      </c>
      <c r="H110" t="n">
        <v>18</v>
      </c>
      <c r="I110" t="n">
        <v>4.6003</v>
      </c>
      <c r="J110" s="10" t="str">
        <f>=STANDARDIZE(D110,AVERAGE(D$2:D$1449),_xlfn.STDEV.S(D$2:D$1449))</f>
      </c>
      <c r="K110" s="10" t="str">
        <f>=STANDARDIZE(E110,AVERAGE(E$2:E$1449),_xlfn.STDEV.S(E$2:E$1449))</f>
      </c>
      <c r="L110" s="10" t="str">
        <f>=STANDARDIZE(F110,AVERAGE(F$2:F$1449),_xlfn.STDEV.S(F$2:F$1449))</f>
      </c>
      <c r="M110" s="10" t="str">
        <f>=STANDARDIZE(G110,AVERAGE(G$2:G$1449),_xlfn.STDEV.S(G$2:G$1449))</f>
      </c>
      <c r="N110" s="10" t="str">
        <f>=STANDARDIZE(H110,AVERAGE(H$2:H$1449),_xlfn.STDEV.S(H$2:H$1449))</f>
      </c>
      <c r="O110" s="10" t="str">
        <f>=STANDARDIZE(I110,AVERAGE(I$2:I$1449),_xlfn.STDEV.S(I$2:I$1449))</f>
      </c>
      <c r="P110" s="10" t="str">
        <f>=MMULT(J110:O110,$AI$12:$AI$17)</f>
      </c>
    </row>
    <row r="111">
      <c r="A111" t="n">
        <v>122931</v>
      </c>
      <c r="B111" t="s">
        <v>838</v>
      </c>
      <c r="C111" t="s">
        <v>163</v>
      </c>
      <c r="D111" t="n">
        <v>11</v>
      </c>
      <c r="E111" t="n">
        <v>49651</v>
      </c>
      <c r="F111" t="n">
        <v>88.5</v>
      </c>
      <c r="G111" t="n">
        <v>94</v>
      </c>
      <c r="H111" t="n">
        <v>10</v>
      </c>
      <c r="I111" t="n">
        <v>3.9983</v>
      </c>
      <c r="J111" s="10" t="str">
        <f>=STANDARDIZE(D111,AVERAGE(D$2:D$1449),_xlfn.STDEV.S(D$2:D$1449))</f>
      </c>
      <c r="K111" s="10" t="str">
        <f>=STANDARDIZE(E111,AVERAGE(E$2:E$1449),_xlfn.STDEV.S(E$2:E$1449))</f>
      </c>
      <c r="L111" s="10" t="str">
        <f>=STANDARDIZE(F111,AVERAGE(F$2:F$1449),_xlfn.STDEV.S(F$2:F$1449))</f>
      </c>
      <c r="M111" s="10" t="str">
        <f>=STANDARDIZE(G111,AVERAGE(G$2:G$1449),_xlfn.STDEV.S(G$2:G$1449))</f>
      </c>
      <c r="N111" s="10" t="str">
        <f>=STANDARDIZE(H111,AVERAGE(H$2:H$1449),_xlfn.STDEV.S(H$2:H$1449))</f>
      </c>
      <c r="O111" s="10" t="str">
        <f>=STANDARDIZE(I111,AVERAGE(I$2:I$1449),_xlfn.STDEV.S(I$2:I$1449))</f>
      </c>
      <c r="P111" s="10" t="str">
        <f>=MMULT(J111:O111,$AI$12:$AI$17)</f>
      </c>
    </row>
    <row r="112">
      <c r="A112" t="n">
        <v>123165</v>
      </c>
      <c r="B112" t="s">
        <v>842</v>
      </c>
      <c r="C112" t="s">
        <v>163</v>
      </c>
      <c r="D112" t="n">
        <v>11</v>
      </c>
      <c r="E112" t="n">
        <v>45505</v>
      </c>
      <c r="F112" t="n">
        <v>87.1</v>
      </c>
      <c r="G112" t="n">
        <v>88</v>
      </c>
      <c r="H112" t="n">
        <v>11</v>
      </c>
      <c r="I112" t="n">
        <v>3.0686</v>
      </c>
      <c r="J112" s="10" t="str">
        <f>=STANDARDIZE(D112,AVERAGE(D$2:D$1449),_xlfn.STDEV.S(D$2:D$1449))</f>
      </c>
      <c r="K112" s="10" t="str">
        <f>=STANDARDIZE(E112,AVERAGE(E$2:E$1449),_xlfn.STDEV.S(E$2:E$1449))</f>
      </c>
      <c r="L112" s="10" t="str">
        <f>=STANDARDIZE(F112,AVERAGE(F$2:F$1449),_xlfn.STDEV.S(F$2:F$1449))</f>
      </c>
      <c r="M112" s="10" t="str">
        <f>=STANDARDIZE(G112,AVERAGE(G$2:G$1449),_xlfn.STDEV.S(G$2:G$1449))</f>
      </c>
      <c r="N112" s="10" t="str">
        <f>=STANDARDIZE(H112,AVERAGE(H$2:H$1449),_xlfn.STDEV.S(H$2:H$1449))</f>
      </c>
      <c r="O112" s="10" t="str">
        <f>=STANDARDIZE(I112,AVERAGE(I$2:I$1449),_xlfn.STDEV.S(I$2:I$1449))</f>
      </c>
      <c r="P112" s="10" t="str">
        <f>=MMULT(J112:O112,$AI$12:$AI$17)</f>
      </c>
    </row>
    <row r="113">
      <c r="A113" t="n">
        <v>123554</v>
      </c>
      <c r="B113" t="s">
        <v>856</v>
      </c>
      <c r="C113" t="s">
        <v>163</v>
      </c>
      <c r="D113" t="n">
        <v>24</v>
      </c>
      <c r="E113" t="n">
        <v>31615</v>
      </c>
      <c r="F113" t="n">
        <v>69</v>
      </c>
      <c r="G113" t="n">
        <v>85</v>
      </c>
      <c r="H113" t="n">
        <v>10</v>
      </c>
      <c r="I113" t="n">
        <v>3.5157</v>
      </c>
      <c r="J113" s="10" t="str">
        <f>=STANDARDIZE(D113,AVERAGE(D$2:D$1449),_xlfn.STDEV.S(D$2:D$1449))</f>
      </c>
      <c r="K113" s="10" t="str">
        <f>=STANDARDIZE(E113,AVERAGE(E$2:E$1449),_xlfn.STDEV.S(E$2:E$1449))</f>
      </c>
      <c r="L113" s="10" t="str">
        <f>=STANDARDIZE(F113,AVERAGE(F$2:F$1449),_xlfn.STDEV.S(F$2:F$1449))</f>
      </c>
      <c r="M113" s="10" t="str">
        <f>=STANDARDIZE(G113,AVERAGE(G$2:G$1449),_xlfn.STDEV.S(G$2:G$1449))</f>
      </c>
      <c r="N113" s="10" t="str">
        <f>=STANDARDIZE(H113,AVERAGE(H$2:H$1449),_xlfn.STDEV.S(H$2:H$1449))</f>
      </c>
      <c r="O113" s="10" t="str">
        <f>=STANDARDIZE(I113,AVERAGE(I$2:I$1449),_xlfn.STDEV.S(I$2:I$1449))</f>
      </c>
      <c r="P113" s="10" t="str">
        <f>=MMULT(J113:O113,$AI$12:$AI$17)</f>
      </c>
    </row>
    <row r="114">
      <c r="A114" t="n">
        <v>123572</v>
      </c>
      <c r="B114" t="s">
        <v>859</v>
      </c>
      <c r="C114" t="s">
        <v>149</v>
      </c>
      <c r="D114" t="n">
        <v>36</v>
      </c>
      <c r="E114" t="n">
        <v>15113</v>
      </c>
      <c r="F114" t="n">
        <v>60.5</v>
      </c>
      <c r="G114" t="n">
        <v>75</v>
      </c>
      <c r="H114" t="n">
        <v>15</v>
      </c>
      <c r="I114" t="n">
        <v>3.8676</v>
      </c>
      <c r="J114" s="10" t="str">
        <f>=STANDARDIZE(D114,AVERAGE(D$2:D$1449),_xlfn.STDEV.S(D$2:D$1449))</f>
      </c>
      <c r="K114" s="10" t="str">
        <f>=STANDARDIZE(E114,AVERAGE(E$2:E$1449),_xlfn.STDEV.S(E$2:E$1449))</f>
      </c>
      <c r="L114" s="10" t="str">
        <f>=STANDARDIZE(F114,AVERAGE(F$2:F$1449),_xlfn.STDEV.S(F$2:F$1449))</f>
      </c>
      <c r="M114" s="10" t="str">
        <f>=STANDARDIZE(G114,AVERAGE(G$2:G$1449),_xlfn.STDEV.S(G$2:G$1449))</f>
      </c>
      <c r="N114" s="10" t="str">
        <f>=STANDARDIZE(H114,AVERAGE(H$2:H$1449),_xlfn.STDEV.S(H$2:H$1449))</f>
      </c>
      <c r="O114" s="10" t="str">
        <f>=STANDARDIZE(I114,AVERAGE(I$2:I$1449),_xlfn.STDEV.S(I$2:I$1449))</f>
      </c>
      <c r="P114" s="10" t="str">
        <f>=MMULT(J114:O114,$AI$12:$AI$17)</f>
      </c>
    </row>
    <row r="115">
      <c r="A115" t="n">
        <v>123651</v>
      </c>
      <c r="B115" t="s">
        <v>863</v>
      </c>
      <c r="C115" t="s">
        <v>163</v>
      </c>
      <c r="D115" t="n">
        <v>43</v>
      </c>
      <c r="E115" t="n">
        <v>20273</v>
      </c>
      <c r="F115" t="n">
        <v>56</v>
      </c>
      <c r="G115" t="n">
        <v>74</v>
      </c>
      <c r="H115" t="n">
        <v>16</v>
      </c>
      <c r="I115" t="n">
        <v>3.417</v>
      </c>
      <c r="J115" s="10" t="str">
        <f>=STANDARDIZE(D115,AVERAGE(D$2:D$1449),_xlfn.STDEV.S(D$2:D$1449))</f>
      </c>
      <c r="K115" s="10" t="str">
        <f>=STANDARDIZE(E115,AVERAGE(E$2:E$1449),_xlfn.STDEV.S(E$2:E$1449))</f>
      </c>
      <c r="L115" s="10" t="str">
        <f>=STANDARDIZE(F115,AVERAGE(F$2:F$1449),_xlfn.STDEV.S(F$2:F$1449))</f>
      </c>
      <c r="M115" s="10" t="str">
        <f>=STANDARDIZE(G115,AVERAGE(G$2:G$1449),_xlfn.STDEV.S(G$2:G$1449))</f>
      </c>
      <c r="N115" s="10" t="str">
        <f>=STANDARDIZE(H115,AVERAGE(H$2:H$1449),_xlfn.STDEV.S(H$2:H$1449))</f>
      </c>
      <c r="O115" s="10" t="str">
        <f>=STANDARDIZE(I115,AVERAGE(I$2:I$1449),_xlfn.STDEV.S(I$2:I$1449))</f>
      </c>
      <c r="P115" s="10" t="str">
        <f>=MMULT(J115:O115,$AI$12:$AI$17)</f>
      </c>
    </row>
    <row r="116">
      <c r="A116" t="n">
        <v>123961</v>
      </c>
      <c r="B116" t="s">
        <v>869</v>
      </c>
      <c r="C116" t="s">
        <v>163</v>
      </c>
      <c r="D116" t="n">
        <v>22</v>
      </c>
      <c r="E116" t="n">
        <v>41496</v>
      </c>
      <c r="F116" t="n">
        <v>92</v>
      </c>
      <c r="G116" t="n">
        <v>97</v>
      </c>
      <c r="H116" t="n">
        <v>9</v>
      </c>
      <c r="I116" t="n">
        <v>4.7218</v>
      </c>
      <c r="J116" s="10" t="str">
        <f>=STANDARDIZE(D116,AVERAGE(D$2:D$1449),_xlfn.STDEV.S(D$2:D$1449))</f>
      </c>
      <c r="K116" s="10" t="str">
        <f>=STANDARDIZE(E116,AVERAGE(E$2:E$1449),_xlfn.STDEV.S(E$2:E$1449))</f>
      </c>
      <c r="L116" s="10" t="str">
        <f>=STANDARDIZE(F116,AVERAGE(F$2:F$1449),_xlfn.STDEV.S(F$2:F$1449))</f>
      </c>
      <c r="M116" s="10" t="str">
        <f>=STANDARDIZE(G116,AVERAGE(G$2:G$1449),_xlfn.STDEV.S(G$2:G$1449))</f>
      </c>
      <c r="N116" s="10" t="str">
        <f>=STANDARDIZE(H116,AVERAGE(H$2:H$1449),_xlfn.STDEV.S(H$2:H$1449))</f>
      </c>
      <c r="O116" s="10" t="str">
        <f>=STANDARDIZE(I116,AVERAGE(I$2:I$1449),_xlfn.STDEV.S(I$2:I$1449))</f>
      </c>
      <c r="P116" s="10" t="str">
        <f>=MMULT(J116:O116,$AI$12:$AI$17)</f>
      </c>
    </row>
    <row r="117">
      <c r="A117" t="n">
        <v>125727</v>
      </c>
      <c r="B117" t="s">
        <v>902</v>
      </c>
      <c r="C117" t="s">
        <v>163</v>
      </c>
      <c r="D117" t="n">
        <v>19</v>
      </c>
      <c r="E117" t="n">
        <v>36412</v>
      </c>
      <c r="F117" t="n">
        <v>70.1</v>
      </c>
      <c r="G117" t="n">
        <v>87</v>
      </c>
      <c r="H117" t="n">
        <v>10</v>
      </c>
      <c r="I117" t="n">
        <v>3.1332</v>
      </c>
      <c r="J117" s="10" t="str">
        <f>=STANDARDIZE(D117,AVERAGE(D$2:D$1449),_xlfn.STDEV.S(D$2:D$1449))</f>
      </c>
      <c r="K117" s="10" t="str">
        <f>=STANDARDIZE(E117,AVERAGE(E$2:E$1449),_xlfn.STDEV.S(E$2:E$1449))</f>
      </c>
      <c r="L117" s="10" t="str">
        <f>=STANDARDIZE(F117,AVERAGE(F$2:F$1449),_xlfn.STDEV.S(F$2:F$1449))</f>
      </c>
      <c r="M117" s="10" t="str">
        <f>=STANDARDIZE(G117,AVERAGE(G$2:G$1449),_xlfn.STDEV.S(G$2:G$1449))</f>
      </c>
      <c r="N117" s="10" t="str">
        <f>=STANDARDIZE(H117,AVERAGE(H$2:H$1449),_xlfn.STDEV.S(H$2:H$1449))</f>
      </c>
      <c r="O117" s="10" t="str">
        <f>=STANDARDIZE(I117,AVERAGE(I$2:I$1449),_xlfn.STDEV.S(I$2:I$1449))</f>
      </c>
      <c r="P117" s="10" t="str">
        <f>=MMULT(J117:O117,$AI$12:$AI$17)</f>
      </c>
    </row>
    <row r="118">
      <c r="A118" t="n">
        <v>125763</v>
      </c>
      <c r="B118" t="s">
        <v>903</v>
      </c>
      <c r="C118" t="s">
        <v>163</v>
      </c>
      <c r="D118" t="n">
        <v>32</v>
      </c>
      <c r="E118" t="n">
        <v>32436</v>
      </c>
      <c r="F118" t="n">
        <v>63.4</v>
      </c>
      <c r="G118" t="n">
        <v>53</v>
      </c>
      <c r="H118" t="n">
        <v>8</v>
      </c>
      <c r="I118" t="n">
        <v>3.0976</v>
      </c>
      <c r="J118" s="10" t="str">
        <f>=STANDARDIZE(D118,AVERAGE(D$2:D$1449),_xlfn.STDEV.S(D$2:D$1449))</f>
      </c>
      <c r="K118" s="10" t="str">
        <f>=STANDARDIZE(E118,AVERAGE(E$2:E$1449),_xlfn.STDEV.S(E$2:E$1449))</f>
      </c>
      <c r="L118" s="10" t="str">
        <f>=STANDARDIZE(F118,AVERAGE(F$2:F$1449),_xlfn.STDEV.S(F$2:F$1449))</f>
      </c>
      <c r="M118" s="10" t="str">
        <f>=STANDARDIZE(G118,AVERAGE(G$2:G$1449),_xlfn.STDEV.S(G$2:G$1449))</f>
      </c>
      <c r="N118" s="10" t="str">
        <f>=STANDARDIZE(H118,AVERAGE(H$2:H$1449),_xlfn.STDEV.S(H$2:H$1449))</f>
      </c>
      <c r="O118" s="10" t="str">
        <f>=STANDARDIZE(I118,AVERAGE(I$2:I$1449),_xlfn.STDEV.S(I$2:I$1449))</f>
      </c>
      <c r="P118" s="10" t="str">
        <f>=MMULT(J118:O118,$AI$12:$AI$17)</f>
      </c>
    </row>
    <row r="119">
      <c r="A119" t="n">
        <v>125897</v>
      </c>
      <c r="B119" t="s">
        <v>904</v>
      </c>
      <c r="C119" t="s">
        <v>163</v>
      </c>
      <c r="D119" t="n">
        <v>49</v>
      </c>
      <c r="E119" t="n">
        <v>31257</v>
      </c>
      <c r="F119" t="n">
        <v>54.8</v>
      </c>
      <c r="G119" t="n">
        <v>80</v>
      </c>
      <c r="H119" t="n">
        <v>9</v>
      </c>
      <c r="I119" t="n">
        <v>3.0175</v>
      </c>
      <c r="J119" s="10" t="str">
        <f>=STANDARDIZE(D119,AVERAGE(D$2:D$1449),_xlfn.STDEV.S(D$2:D$1449))</f>
      </c>
      <c r="K119" s="10" t="str">
        <f>=STANDARDIZE(E119,AVERAGE(E$2:E$1449),_xlfn.STDEV.S(E$2:E$1449))</f>
      </c>
      <c r="L119" s="10" t="str">
        <f>=STANDARDIZE(F119,AVERAGE(F$2:F$1449),_xlfn.STDEV.S(F$2:F$1449))</f>
      </c>
      <c r="M119" s="10" t="str">
        <f>=STANDARDIZE(G119,AVERAGE(G$2:G$1449),_xlfn.STDEV.S(G$2:G$1449))</f>
      </c>
      <c r="N119" s="10" t="str">
        <f>=STANDARDIZE(H119,AVERAGE(H$2:H$1449),_xlfn.STDEV.S(H$2:H$1449))</f>
      </c>
      <c r="O119" s="10" t="str">
        <f>=STANDARDIZE(I119,AVERAGE(I$2:I$1449),_xlfn.STDEV.S(I$2:I$1449))</f>
      </c>
      <c r="P119" s="10" t="str">
        <f>=MMULT(J119:O119,$AI$12:$AI$17)</f>
      </c>
    </row>
    <row r="120">
      <c r="A120" t="n">
        <v>126182</v>
      </c>
      <c r="B120" t="s">
        <v>911</v>
      </c>
      <c r="C120" t="s">
        <v>149</v>
      </c>
      <c r="D120" t="n">
        <v>35</v>
      </c>
      <c r="E120" t="n">
        <v>13800</v>
      </c>
      <c r="F120" t="n">
        <v>26.7</v>
      </c>
      <c r="G120" t="n">
        <v>55</v>
      </c>
      <c r="H120" t="n">
        <v>14</v>
      </c>
      <c r="I120" t="n">
        <v>3.57</v>
      </c>
      <c r="J120" s="10" t="str">
        <f>=STANDARDIZE(D120,AVERAGE(D$2:D$1449),_xlfn.STDEV.S(D$2:D$1449))</f>
      </c>
      <c r="K120" s="10" t="str">
        <f>=STANDARDIZE(E120,AVERAGE(E$2:E$1449),_xlfn.STDEV.S(E$2:E$1449))</f>
      </c>
      <c r="L120" s="10" t="str">
        <f>=STANDARDIZE(F120,AVERAGE(F$2:F$1449),_xlfn.STDEV.S(F$2:F$1449))</f>
      </c>
      <c r="M120" s="10" t="str">
        <f>=STANDARDIZE(G120,AVERAGE(G$2:G$1449),_xlfn.STDEV.S(G$2:G$1449))</f>
      </c>
      <c r="N120" s="10" t="str">
        <f>=STANDARDIZE(H120,AVERAGE(H$2:H$1449),_xlfn.STDEV.S(H$2:H$1449))</f>
      </c>
      <c r="O120" s="10" t="str">
        <f>=STANDARDIZE(I120,AVERAGE(I$2:I$1449),_xlfn.STDEV.S(I$2:I$1449))</f>
      </c>
      <c r="P120" s="10" t="str">
        <f>=MMULT(J120:O120,$AI$12:$AI$17)</f>
      </c>
    </row>
    <row r="121">
      <c r="A121" t="n">
        <v>126562</v>
      </c>
      <c r="B121" t="s">
        <v>921</v>
      </c>
      <c r="C121" t="s">
        <v>149</v>
      </c>
      <c r="D121" t="n">
        <v>26</v>
      </c>
      <c r="E121" t="n">
        <v>15303</v>
      </c>
      <c r="F121" t="n">
        <v>47.4</v>
      </c>
      <c r="G121" t="n">
        <v>71</v>
      </c>
      <c r="H121" t="n">
        <v>16</v>
      </c>
      <c r="I121" t="n">
        <v>4.4728</v>
      </c>
      <c r="J121" s="10" t="str">
        <f>=STANDARDIZE(D121,AVERAGE(D$2:D$1449),_xlfn.STDEV.S(D$2:D$1449))</f>
      </c>
      <c r="K121" s="10" t="str">
        <f>=STANDARDIZE(E121,AVERAGE(E$2:E$1449),_xlfn.STDEV.S(E$2:E$1449))</f>
      </c>
      <c r="L121" s="10" t="str">
        <f>=STANDARDIZE(F121,AVERAGE(F$2:F$1449),_xlfn.STDEV.S(F$2:F$1449))</f>
      </c>
      <c r="M121" s="10" t="str">
        <f>=STANDARDIZE(G121,AVERAGE(G$2:G$1449),_xlfn.STDEV.S(G$2:G$1449))</f>
      </c>
      <c r="N121" s="10" t="str">
        <f>=STANDARDIZE(H121,AVERAGE(H$2:H$1449),_xlfn.STDEV.S(H$2:H$1449))</f>
      </c>
      <c r="O121" s="10" t="str">
        <f>=STANDARDIZE(I121,AVERAGE(I$2:I$1449),_xlfn.STDEV.S(I$2:I$1449))</f>
      </c>
      <c r="P121" s="10" t="str">
        <f>=MMULT(J121:O121,$AI$12:$AI$17)</f>
      </c>
    </row>
    <row r="122">
      <c r="A122" t="n">
        <v>126580</v>
      </c>
      <c r="B122" t="s">
        <v>922</v>
      </c>
      <c r="C122" t="s">
        <v>149</v>
      </c>
      <c r="D122" t="n">
        <v>26</v>
      </c>
      <c r="E122" t="n">
        <v>16816</v>
      </c>
      <c r="F122" t="n">
        <v>45.3</v>
      </c>
      <c r="G122" t="n">
        <v>67</v>
      </c>
      <c r="H122" t="n">
        <v>15</v>
      </c>
      <c r="I122" t="n">
        <v>4.173</v>
      </c>
      <c r="J122" s="10" t="str">
        <f>=STANDARDIZE(D122,AVERAGE(D$2:D$1449),_xlfn.STDEV.S(D$2:D$1449))</f>
      </c>
      <c r="K122" s="10" t="str">
        <f>=STANDARDIZE(E122,AVERAGE(E$2:E$1449),_xlfn.STDEV.S(E$2:E$1449))</f>
      </c>
      <c r="L122" s="10" t="str">
        <f>=STANDARDIZE(F122,AVERAGE(F$2:F$1449),_xlfn.STDEV.S(F$2:F$1449))</f>
      </c>
      <c r="M122" s="10" t="str">
        <f>=STANDARDIZE(G122,AVERAGE(G$2:G$1449),_xlfn.STDEV.S(G$2:G$1449))</f>
      </c>
      <c r="N122" s="10" t="str">
        <f>=STANDARDIZE(H122,AVERAGE(H$2:H$1449),_xlfn.STDEV.S(H$2:H$1449))</f>
      </c>
      <c r="O122" s="10" t="str">
        <f>=STANDARDIZE(I122,AVERAGE(I$2:I$1449),_xlfn.STDEV.S(I$2:I$1449))</f>
      </c>
      <c r="P122" s="10" t="str">
        <f>=MMULT(J122:O122,$AI$12:$AI$17)</f>
      </c>
    </row>
    <row r="123">
      <c r="A123" t="n">
        <v>126614</v>
      </c>
      <c r="B123" t="s">
        <v>926</v>
      </c>
      <c r="C123" t="s">
        <v>149</v>
      </c>
      <c r="D123" t="n">
        <v>15</v>
      </c>
      <c r="E123" t="n">
        <v>22640</v>
      </c>
      <c r="F123" t="n">
        <v>75</v>
      </c>
      <c r="G123" t="n">
        <v>89</v>
      </c>
      <c r="H123" t="n">
        <v>19</v>
      </c>
      <c r="I123" t="n">
        <v>4.6512</v>
      </c>
      <c r="J123" s="10" t="str">
        <f>=STANDARDIZE(D123,AVERAGE(D$2:D$1449),_xlfn.STDEV.S(D$2:D$1449))</f>
      </c>
      <c r="K123" s="10" t="str">
        <f>=STANDARDIZE(E123,AVERAGE(E$2:E$1449),_xlfn.STDEV.S(E$2:E$1449))</f>
      </c>
      <c r="L123" s="10" t="str">
        <f>=STANDARDIZE(F123,AVERAGE(F$2:F$1449),_xlfn.STDEV.S(F$2:F$1449))</f>
      </c>
      <c r="M123" s="10" t="str">
        <f>=STANDARDIZE(G123,AVERAGE(G$2:G$1449),_xlfn.STDEV.S(G$2:G$1449))</f>
      </c>
      <c r="N123" s="10" t="str">
        <f>=STANDARDIZE(H123,AVERAGE(H$2:H$1449),_xlfn.STDEV.S(H$2:H$1449))</f>
      </c>
      <c r="O123" s="10" t="str">
        <f>=STANDARDIZE(I123,AVERAGE(I$2:I$1449),_xlfn.STDEV.S(I$2:I$1449))</f>
      </c>
      <c r="P123" s="10" t="str">
        <f>=MMULT(J123:O123,$AI$12:$AI$17)</f>
      </c>
    </row>
    <row r="124">
      <c r="A124" t="n">
        <v>126669</v>
      </c>
      <c r="B124" t="s">
        <v>928</v>
      </c>
      <c r="C124" t="s">
        <v>163</v>
      </c>
      <c r="D124" t="n">
        <v>33</v>
      </c>
      <c r="E124" t="n">
        <v>26770</v>
      </c>
      <c r="F124" t="n">
        <v>55.6</v>
      </c>
      <c r="G124" t="n">
        <v>79</v>
      </c>
      <c r="H124" t="n">
        <v>15</v>
      </c>
      <c r="I124" t="n">
        <v>4.2216</v>
      </c>
      <c r="J124" s="10" t="str">
        <f>=STANDARDIZE(D124,AVERAGE(D$2:D$1449),_xlfn.STDEV.S(D$2:D$1449))</f>
      </c>
      <c r="K124" s="10" t="str">
        <f>=STANDARDIZE(E124,AVERAGE(E$2:E$1449),_xlfn.STDEV.S(E$2:E$1449))</f>
      </c>
      <c r="L124" s="10" t="str">
        <f>=STANDARDIZE(F124,AVERAGE(F$2:F$1449),_xlfn.STDEV.S(F$2:F$1449))</f>
      </c>
      <c r="M124" s="10" t="str">
        <f>=STANDARDIZE(G124,AVERAGE(G$2:G$1449),_xlfn.STDEV.S(G$2:G$1449))</f>
      </c>
      <c r="N124" s="10" t="str">
        <f>=STANDARDIZE(H124,AVERAGE(H$2:H$1449),_xlfn.STDEV.S(H$2:H$1449))</f>
      </c>
      <c r="O124" s="10" t="str">
        <f>=STANDARDIZE(I124,AVERAGE(I$2:I$1449),_xlfn.STDEV.S(I$2:I$1449))</f>
      </c>
      <c r="P124" s="10" t="str">
        <f>=MMULT(J124:O124,$AI$12:$AI$17)</f>
      </c>
    </row>
    <row r="125">
      <c r="A125" t="n">
        <v>126678</v>
      </c>
      <c r="B125" t="s">
        <v>930</v>
      </c>
      <c r="C125" t="s">
        <v>163</v>
      </c>
      <c r="D125" t="n">
        <v>14</v>
      </c>
      <c r="E125" t="n">
        <v>35281</v>
      </c>
      <c r="F125" t="n">
        <v>86</v>
      </c>
      <c r="G125" t="n">
        <v>95</v>
      </c>
      <c r="H125" t="n">
        <v>9</v>
      </c>
      <c r="I125" t="n">
        <v>3.3858</v>
      </c>
      <c r="J125" s="10" t="str">
        <f>=STANDARDIZE(D125,AVERAGE(D$2:D$1449),_xlfn.STDEV.S(D$2:D$1449))</f>
      </c>
      <c r="K125" s="10" t="str">
        <f>=STANDARDIZE(E125,AVERAGE(E$2:E$1449),_xlfn.STDEV.S(E$2:E$1449))</f>
      </c>
      <c r="L125" s="10" t="str">
        <f>=STANDARDIZE(F125,AVERAGE(F$2:F$1449),_xlfn.STDEV.S(F$2:F$1449))</f>
      </c>
      <c r="M125" s="10" t="str">
        <f>=STANDARDIZE(G125,AVERAGE(G$2:G$1449),_xlfn.STDEV.S(G$2:G$1449))</f>
      </c>
      <c r="N125" s="10" t="str">
        <f>=STANDARDIZE(H125,AVERAGE(H$2:H$1449),_xlfn.STDEV.S(H$2:H$1449))</f>
      </c>
      <c r="O125" s="10" t="str">
        <f>=STANDARDIZE(I125,AVERAGE(I$2:I$1449),_xlfn.STDEV.S(I$2:I$1449))</f>
      </c>
      <c r="P125" s="10" t="str">
        <f>=MMULT(J125:O125,$AI$12:$AI$17)</f>
      </c>
    </row>
    <row r="126">
      <c r="A126" t="n">
        <v>126775</v>
      </c>
      <c r="B126" t="s">
        <v>937</v>
      </c>
      <c r="C126" t="s">
        <v>149</v>
      </c>
      <c r="D126" t="n">
        <v>13</v>
      </c>
      <c r="E126" t="n">
        <v>29785</v>
      </c>
      <c r="F126" t="n">
        <v>79.4</v>
      </c>
      <c r="G126" t="n">
        <v>93</v>
      </c>
      <c r="H126" t="n">
        <v>17</v>
      </c>
      <c r="I126" t="n">
        <v>3.8961</v>
      </c>
      <c r="J126" s="10" t="str">
        <f>=STANDARDIZE(D126,AVERAGE(D$2:D$1449),_xlfn.STDEV.S(D$2:D$1449))</f>
      </c>
      <c r="K126" s="10" t="str">
        <f>=STANDARDIZE(E126,AVERAGE(E$2:E$1449),_xlfn.STDEV.S(E$2:E$1449))</f>
      </c>
      <c r="L126" s="10" t="str">
        <f>=STANDARDIZE(F126,AVERAGE(F$2:F$1449),_xlfn.STDEV.S(F$2:F$1449))</f>
      </c>
      <c r="M126" s="10" t="str">
        <f>=STANDARDIZE(G126,AVERAGE(G$2:G$1449),_xlfn.STDEV.S(G$2:G$1449))</f>
      </c>
      <c r="N126" s="10" t="str">
        <f>=STANDARDIZE(H126,AVERAGE(H$2:H$1449),_xlfn.STDEV.S(H$2:H$1449))</f>
      </c>
      <c r="O126" s="10" t="str">
        <f>=STANDARDIZE(I126,AVERAGE(I$2:I$1449),_xlfn.STDEV.S(I$2:I$1449))</f>
      </c>
      <c r="P126" s="10" t="str">
        <f>=MMULT(J126:O126,$AI$12:$AI$17)</f>
      </c>
    </row>
    <row r="127">
      <c r="A127" t="n">
        <v>126818</v>
      </c>
      <c r="B127" t="s">
        <v>940</v>
      </c>
      <c r="C127" t="s">
        <v>149</v>
      </c>
      <c r="D127" t="n">
        <v>19</v>
      </c>
      <c r="E127" t="n">
        <v>19828</v>
      </c>
      <c r="F127" t="n">
        <v>66.9</v>
      </c>
      <c r="G127" t="n">
        <v>85</v>
      </c>
      <c r="H127" t="n">
        <v>17</v>
      </c>
      <c r="I127" t="n">
        <v>4.5665</v>
      </c>
      <c r="J127" s="10" t="str">
        <f>=STANDARDIZE(D127,AVERAGE(D$2:D$1449),_xlfn.STDEV.S(D$2:D$1449))</f>
      </c>
      <c r="K127" s="10" t="str">
        <f>=STANDARDIZE(E127,AVERAGE(E$2:E$1449),_xlfn.STDEV.S(E$2:E$1449))</f>
      </c>
      <c r="L127" s="10" t="str">
        <f>=STANDARDIZE(F127,AVERAGE(F$2:F$1449),_xlfn.STDEV.S(F$2:F$1449))</f>
      </c>
      <c r="M127" s="10" t="str">
        <f>=STANDARDIZE(G127,AVERAGE(G$2:G$1449),_xlfn.STDEV.S(G$2:G$1449))</f>
      </c>
      <c r="N127" s="10" t="str">
        <f>=STANDARDIZE(H127,AVERAGE(H$2:H$1449),_xlfn.STDEV.S(H$2:H$1449))</f>
      </c>
      <c r="O127" s="10" t="str">
        <f>=STANDARDIZE(I127,AVERAGE(I$2:I$1449),_xlfn.STDEV.S(I$2:I$1449))</f>
      </c>
      <c r="P127" s="10" t="str">
        <f>=MMULT(J127:O127,$AI$12:$AI$17)</f>
      </c>
    </row>
    <row r="128">
      <c r="A128" t="n">
        <v>127060</v>
      </c>
      <c r="B128" t="s">
        <v>949</v>
      </c>
      <c r="C128" t="s">
        <v>163</v>
      </c>
      <c r="D128" t="n">
        <v>15</v>
      </c>
      <c r="E128" t="n">
        <v>43324</v>
      </c>
      <c r="F128" t="n">
        <v>78</v>
      </c>
      <c r="G128" t="n">
        <v>88</v>
      </c>
      <c r="H128" t="n">
        <v>10</v>
      </c>
      <c r="I128" t="n">
        <v>4.222</v>
      </c>
      <c r="J128" s="10" t="str">
        <f>=STANDARDIZE(D128,AVERAGE(D$2:D$1449),_xlfn.STDEV.S(D$2:D$1449))</f>
      </c>
      <c r="K128" s="10" t="str">
        <f>=STANDARDIZE(E128,AVERAGE(E$2:E$1449),_xlfn.STDEV.S(E$2:E$1449))</f>
      </c>
      <c r="L128" s="10" t="str">
        <f>=STANDARDIZE(F128,AVERAGE(F$2:F$1449),_xlfn.STDEV.S(F$2:F$1449))</f>
      </c>
      <c r="M128" s="10" t="str">
        <f>=STANDARDIZE(G128,AVERAGE(G$2:G$1449),_xlfn.STDEV.S(G$2:G$1449))</f>
      </c>
      <c r="N128" s="10" t="str">
        <f>=STANDARDIZE(H128,AVERAGE(H$2:H$1449),_xlfn.STDEV.S(H$2:H$1449))</f>
      </c>
      <c r="O128" s="10" t="str">
        <f>=STANDARDIZE(I128,AVERAGE(I$2:I$1449),_xlfn.STDEV.S(I$2:I$1449))</f>
      </c>
      <c r="P128" s="10" t="str">
        <f>=MMULT(J128:O128,$AI$12:$AI$17)</f>
      </c>
    </row>
    <row r="129">
      <c r="A129" t="n">
        <v>127185</v>
      </c>
      <c r="B129" t="s">
        <v>951</v>
      </c>
      <c r="C129" t="s">
        <v>149</v>
      </c>
      <c r="D129" t="n">
        <v>36</v>
      </c>
      <c r="E129" t="n">
        <v>16074</v>
      </c>
      <c r="F129" t="n">
        <v>43.1</v>
      </c>
      <c r="G129" t="n">
        <v>63</v>
      </c>
      <c r="H129" t="n">
        <v>14</v>
      </c>
      <c r="I129" t="n">
        <v>3.5838</v>
      </c>
      <c r="J129" s="10" t="str">
        <f>=STANDARDIZE(D129,AVERAGE(D$2:D$1449),_xlfn.STDEV.S(D$2:D$1449))</f>
      </c>
      <c r="K129" s="10" t="str">
        <f>=STANDARDIZE(E129,AVERAGE(E$2:E$1449),_xlfn.STDEV.S(E$2:E$1449))</f>
      </c>
      <c r="L129" s="10" t="str">
        <f>=STANDARDIZE(F129,AVERAGE(F$2:F$1449),_xlfn.STDEV.S(F$2:F$1449))</f>
      </c>
      <c r="M129" s="10" t="str">
        <f>=STANDARDIZE(G129,AVERAGE(G$2:G$1449),_xlfn.STDEV.S(G$2:G$1449))</f>
      </c>
      <c r="N129" s="10" t="str">
        <f>=STANDARDIZE(H129,AVERAGE(H$2:H$1449),_xlfn.STDEV.S(H$2:H$1449))</f>
      </c>
      <c r="O129" s="10" t="str">
        <f>=STANDARDIZE(I129,AVERAGE(I$2:I$1449),_xlfn.STDEV.S(I$2:I$1449))</f>
      </c>
      <c r="P129" s="10" t="str">
        <f>=MMULT(J129:O129,$AI$12:$AI$17)</f>
      </c>
    </row>
    <row r="130">
      <c r="A130" t="n">
        <v>127556</v>
      </c>
      <c r="B130" t="s">
        <v>959</v>
      </c>
      <c r="C130" t="s">
        <v>149</v>
      </c>
      <c r="D130" t="n">
        <v>27</v>
      </c>
      <c r="E130" t="n">
        <v>15076</v>
      </c>
      <c r="F130" t="n">
        <v>47.4</v>
      </c>
      <c r="G130" t="n">
        <v>75</v>
      </c>
      <c r="H130" t="n">
        <v>18</v>
      </c>
      <c r="I130" t="n">
        <v>4.0057</v>
      </c>
      <c r="J130" s="10" t="str">
        <f>=STANDARDIZE(D130,AVERAGE(D$2:D$1449),_xlfn.STDEV.S(D$2:D$1449))</f>
      </c>
      <c r="K130" s="10" t="str">
        <f>=STANDARDIZE(E130,AVERAGE(E$2:E$1449),_xlfn.STDEV.S(E$2:E$1449))</f>
      </c>
      <c r="L130" s="10" t="str">
        <f>=STANDARDIZE(F130,AVERAGE(F$2:F$1449),_xlfn.STDEV.S(F$2:F$1449))</f>
      </c>
      <c r="M130" s="10" t="str">
        <f>=STANDARDIZE(G130,AVERAGE(G$2:G$1449),_xlfn.STDEV.S(G$2:G$1449))</f>
      </c>
      <c r="N130" s="10" t="str">
        <f>=STANDARDIZE(H130,AVERAGE(H$2:H$1449),_xlfn.STDEV.S(H$2:H$1449))</f>
      </c>
      <c r="O130" s="10" t="str">
        <f>=STANDARDIZE(I130,AVERAGE(I$2:I$1449),_xlfn.STDEV.S(I$2:I$1449))</f>
      </c>
      <c r="P130" s="10" t="str">
        <f>=MMULT(J130:O130,$AI$12:$AI$17)</f>
      </c>
    </row>
    <row r="131">
      <c r="A131" t="n">
        <v>127565</v>
      </c>
      <c r="B131" t="s">
        <v>961</v>
      </c>
      <c r="C131" t="s">
        <v>149</v>
      </c>
      <c r="D131" t="n">
        <v>35</v>
      </c>
      <c r="E131" t="n">
        <v>13727</v>
      </c>
      <c r="F131" t="n">
        <v>29.9</v>
      </c>
      <c r="G131" t="n">
        <v>70</v>
      </c>
      <c r="H131" t="n">
        <v>14</v>
      </c>
      <c r="I131" t="n">
        <v>4.3249</v>
      </c>
      <c r="J131" s="10" t="str">
        <f>=STANDARDIZE(D131,AVERAGE(D$2:D$1449),_xlfn.STDEV.S(D$2:D$1449))</f>
      </c>
      <c r="K131" s="10" t="str">
        <f>=STANDARDIZE(E131,AVERAGE(E$2:E$1449),_xlfn.STDEV.S(E$2:E$1449))</f>
      </c>
      <c r="L131" s="10" t="str">
        <f>=STANDARDIZE(F131,AVERAGE(F$2:F$1449),_xlfn.STDEV.S(F$2:F$1449))</f>
      </c>
      <c r="M131" s="10" t="str">
        <f>=STANDARDIZE(G131,AVERAGE(G$2:G$1449),_xlfn.STDEV.S(G$2:G$1449))</f>
      </c>
      <c r="N131" s="10" t="str">
        <f>=STANDARDIZE(H131,AVERAGE(H$2:H$1449),_xlfn.STDEV.S(H$2:H$1449))</f>
      </c>
      <c r="O131" s="10" t="str">
        <f>=STANDARDIZE(I131,AVERAGE(I$2:I$1449),_xlfn.STDEV.S(I$2:I$1449))</f>
      </c>
      <c r="P131" s="10" t="str">
        <f>=MMULT(J131:O131,$AI$12:$AI$17)</f>
      </c>
    </row>
    <row r="132">
      <c r="A132" t="n">
        <v>127741</v>
      </c>
      <c r="B132" t="s">
        <v>968</v>
      </c>
      <c r="C132" t="s">
        <v>149</v>
      </c>
      <c r="D132" t="n">
        <v>26</v>
      </c>
      <c r="E132" t="n">
        <v>19115</v>
      </c>
      <c r="F132" t="n">
        <v>51.3</v>
      </c>
      <c r="G132" t="n">
        <v>74</v>
      </c>
      <c r="H132" t="n">
        <v>14</v>
      </c>
      <c r="I132" t="n">
        <v>4.0411</v>
      </c>
      <c r="J132" s="10" t="str">
        <f>=STANDARDIZE(D132,AVERAGE(D$2:D$1449),_xlfn.STDEV.S(D$2:D$1449))</f>
      </c>
      <c r="K132" s="10" t="str">
        <f>=STANDARDIZE(E132,AVERAGE(E$2:E$1449),_xlfn.STDEV.S(E$2:E$1449))</f>
      </c>
      <c r="L132" s="10" t="str">
        <f>=STANDARDIZE(F132,AVERAGE(F$2:F$1449),_xlfn.STDEV.S(F$2:F$1449))</f>
      </c>
      <c r="M132" s="10" t="str">
        <f>=STANDARDIZE(G132,AVERAGE(G$2:G$1449),_xlfn.STDEV.S(G$2:G$1449))</f>
      </c>
      <c r="N132" s="10" t="str">
        <f>=STANDARDIZE(H132,AVERAGE(H$2:H$1449),_xlfn.STDEV.S(H$2:H$1449))</f>
      </c>
      <c r="O132" s="10" t="str">
        <f>=STANDARDIZE(I132,AVERAGE(I$2:I$1449),_xlfn.STDEV.S(I$2:I$1449))</f>
      </c>
      <c r="P132" s="10" t="str">
        <f>=MMULT(J132:O132,$AI$12:$AI$17)</f>
      </c>
    </row>
    <row r="133">
      <c r="A133" t="n">
        <v>127918</v>
      </c>
      <c r="B133" t="s">
        <v>975</v>
      </c>
      <c r="C133" t="s">
        <v>163</v>
      </c>
      <c r="D133" t="n">
        <v>26</v>
      </c>
      <c r="E133" t="n">
        <v>25062</v>
      </c>
      <c r="F133" t="n">
        <v>60.9</v>
      </c>
      <c r="G133" t="n">
        <v>75</v>
      </c>
      <c r="H133" t="n">
        <v>9</v>
      </c>
      <c r="I133" t="n">
        <v>3.7692</v>
      </c>
      <c r="J133" s="10" t="str">
        <f>=STANDARDIZE(D133,AVERAGE(D$2:D$1449),_xlfn.STDEV.S(D$2:D$1449))</f>
      </c>
      <c r="K133" s="10" t="str">
        <f>=STANDARDIZE(E133,AVERAGE(E$2:E$1449),_xlfn.STDEV.S(E$2:E$1449))</f>
      </c>
      <c r="L133" s="10" t="str">
        <f>=STANDARDIZE(F133,AVERAGE(F$2:F$1449),_xlfn.STDEV.S(F$2:F$1449))</f>
      </c>
      <c r="M133" s="10" t="str">
        <f>=STANDARDIZE(G133,AVERAGE(G$2:G$1449),_xlfn.STDEV.S(G$2:G$1449))</f>
      </c>
      <c r="N133" s="10" t="str">
        <f>=STANDARDIZE(H133,AVERAGE(H$2:H$1449),_xlfn.STDEV.S(H$2:H$1449))</f>
      </c>
      <c r="O133" s="10" t="str">
        <f>=STANDARDIZE(I133,AVERAGE(I$2:I$1449),_xlfn.STDEV.S(I$2:I$1449))</f>
      </c>
      <c r="P133" s="10" t="str">
        <f>=MMULT(J133:O133,$AI$12:$AI$17)</f>
      </c>
    </row>
    <row r="134">
      <c r="A134" t="n">
        <v>128106</v>
      </c>
      <c r="B134" t="s">
        <v>978</v>
      </c>
      <c r="C134" t="s">
        <v>149</v>
      </c>
      <c r="D134" t="n">
        <v>28</v>
      </c>
      <c r="E134" t="n">
        <v>14188</v>
      </c>
      <c r="F134" t="n">
        <v>38</v>
      </c>
      <c r="G134" t="n">
        <v>65</v>
      </c>
      <c r="H134" t="n">
        <v>16</v>
      </c>
      <c r="I134" t="n">
        <v>4.0745</v>
      </c>
      <c r="J134" s="10" t="str">
        <f>=STANDARDIZE(D134,AVERAGE(D$2:D$1449),_xlfn.STDEV.S(D$2:D$1449))</f>
      </c>
      <c r="K134" s="10" t="str">
        <f>=STANDARDIZE(E134,AVERAGE(E$2:E$1449),_xlfn.STDEV.S(E$2:E$1449))</f>
      </c>
      <c r="L134" s="10" t="str">
        <f>=STANDARDIZE(F134,AVERAGE(F$2:F$1449),_xlfn.STDEV.S(F$2:F$1449))</f>
      </c>
      <c r="M134" s="10" t="str">
        <f>=STANDARDIZE(G134,AVERAGE(G$2:G$1449),_xlfn.STDEV.S(G$2:G$1449))</f>
      </c>
      <c r="N134" s="10" t="str">
        <f>=STANDARDIZE(H134,AVERAGE(H$2:H$1449),_xlfn.STDEV.S(H$2:H$1449))</f>
      </c>
      <c r="O134" s="10" t="str">
        <f>=STANDARDIZE(I134,AVERAGE(I$2:I$1449),_xlfn.STDEV.S(I$2:I$1449))</f>
      </c>
      <c r="P134" s="10" t="str">
        <f>=MMULT(J134:O134,$AI$12:$AI$17)</f>
      </c>
    </row>
    <row r="135">
      <c r="A135" t="n">
        <v>128391</v>
      </c>
      <c r="B135" t="s">
        <v>988</v>
      </c>
      <c r="C135" t="s">
        <v>149</v>
      </c>
      <c r="D135" t="n">
        <v>13</v>
      </c>
      <c r="E135" t="n">
        <v>17709</v>
      </c>
      <c r="F135" t="n">
        <v>50.7</v>
      </c>
      <c r="G135" t="n">
        <v>73</v>
      </c>
      <c r="H135" t="n">
        <v>18</v>
      </c>
      <c r="I135" t="n">
        <v>3.7609</v>
      </c>
      <c r="J135" s="10" t="str">
        <f>=STANDARDIZE(D135,AVERAGE(D$2:D$1449),_xlfn.STDEV.S(D$2:D$1449))</f>
      </c>
      <c r="K135" s="10" t="str">
        <f>=STANDARDIZE(E135,AVERAGE(E$2:E$1449),_xlfn.STDEV.S(E$2:E$1449))</f>
      </c>
      <c r="L135" s="10" t="str">
        <f>=STANDARDIZE(F135,AVERAGE(F$2:F$1449),_xlfn.STDEV.S(F$2:F$1449))</f>
      </c>
      <c r="M135" s="10" t="str">
        <f>=STANDARDIZE(G135,AVERAGE(G$2:G$1449),_xlfn.STDEV.S(G$2:G$1449))</f>
      </c>
      <c r="N135" s="10" t="str">
        <f>=STANDARDIZE(H135,AVERAGE(H$2:H$1449),_xlfn.STDEV.S(H$2:H$1449))</f>
      </c>
      <c r="O135" s="10" t="str">
        <f>=STANDARDIZE(I135,AVERAGE(I$2:I$1449),_xlfn.STDEV.S(I$2:I$1449))</f>
      </c>
      <c r="P135" s="10" t="str">
        <f>=MMULT(J135:O135,$AI$12:$AI$17)</f>
      </c>
    </row>
    <row r="136">
      <c r="A136" t="n">
        <v>128498</v>
      </c>
      <c r="B136" t="s">
        <v>990</v>
      </c>
      <c r="C136" t="s">
        <v>163</v>
      </c>
      <c r="D136" t="n">
        <v>47</v>
      </c>
      <c r="E136" t="n">
        <v>30179</v>
      </c>
      <c r="F136" t="n">
        <v>46.3</v>
      </c>
      <c r="G136" t="n">
        <v>75</v>
      </c>
      <c r="H136" t="n">
        <v>15</v>
      </c>
      <c r="I136" t="n">
        <v>3.2066</v>
      </c>
      <c r="J136" s="10" t="str">
        <f>=STANDARDIZE(D136,AVERAGE(D$2:D$1449),_xlfn.STDEV.S(D$2:D$1449))</f>
      </c>
      <c r="K136" s="10" t="str">
        <f>=STANDARDIZE(E136,AVERAGE(E$2:E$1449),_xlfn.STDEV.S(E$2:E$1449))</f>
      </c>
      <c r="L136" s="10" t="str">
        <f>=STANDARDIZE(F136,AVERAGE(F$2:F$1449),_xlfn.STDEV.S(F$2:F$1449))</f>
      </c>
      <c r="M136" s="10" t="str">
        <f>=STANDARDIZE(G136,AVERAGE(G$2:G$1449),_xlfn.STDEV.S(G$2:G$1449))</f>
      </c>
      <c r="N136" s="10" t="str">
        <f>=STANDARDIZE(H136,AVERAGE(H$2:H$1449),_xlfn.STDEV.S(H$2:H$1449))</f>
      </c>
      <c r="O136" s="10" t="str">
        <f>=STANDARDIZE(I136,AVERAGE(I$2:I$1449),_xlfn.STDEV.S(I$2:I$1449))</f>
      </c>
      <c r="P136" s="10" t="str">
        <f>=MMULT(J136:O136,$AI$12:$AI$17)</f>
      </c>
    </row>
    <row r="137">
      <c r="A137" t="n">
        <v>128744</v>
      </c>
      <c r="B137" t="s">
        <v>998</v>
      </c>
      <c r="C137" t="s">
        <v>163</v>
      </c>
      <c r="D137" t="n">
        <v>52</v>
      </c>
      <c r="E137" t="n">
        <v>26064</v>
      </c>
      <c r="F137" t="n">
        <v>46.1</v>
      </c>
      <c r="G137" t="n">
        <v>63</v>
      </c>
      <c r="H137" t="n">
        <v>16</v>
      </c>
      <c r="I137" t="n">
        <v>3.7296</v>
      </c>
      <c r="J137" s="10" t="str">
        <f>=STANDARDIZE(D137,AVERAGE(D$2:D$1449),_xlfn.STDEV.S(D$2:D$1449))</f>
      </c>
      <c r="K137" s="10" t="str">
        <f>=STANDARDIZE(E137,AVERAGE(E$2:E$1449),_xlfn.STDEV.S(E$2:E$1449))</f>
      </c>
      <c r="L137" s="10" t="str">
        <f>=STANDARDIZE(F137,AVERAGE(F$2:F$1449),_xlfn.STDEV.S(F$2:F$1449))</f>
      </c>
      <c r="M137" s="10" t="str">
        <f>=STANDARDIZE(G137,AVERAGE(G$2:G$1449),_xlfn.STDEV.S(G$2:G$1449))</f>
      </c>
      <c r="N137" s="10" t="str">
        <f>=STANDARDIZE(H137,AVERAGE(H$2:H$1449),_xlfn.STDEV.S(H$2:H$1449))</f>
      </c>
      <c r="O137" s="10" t="str">
        <f>=STANDARDIZE(I137,AVERAGE(I$2:I$1449),_xlfn.STDEV.S(I$2:I$1449))</f>
      </c>
      <c r="P137" s="10" t="str">
        <f>=MMULT(J137:O137,$AI$12:$AI$17)</f>
      </c>
    </row>
    <row r="138">
      <c r="A138" t="n">
        <v>128771</v>
      </c>
      <c r="B138" t="s">
        <v>1000</v>
      </c>
      <c r="C138" t="s">
        <v>149</v>
      </c>
      <c r="D138" t="n">
        <v>35</v>
      </c>
      <c r="E138" t="n">
        <v>17207</v>
      </c>
      <c r="F138" t="n">
        <v>49.3</v>
      </c>
      <c r="G138" t="n">
        <v>79</v>
      </c>
      <c r="H138" t="n">
        <v>14</v>
      </c>
      <c r="I138" t="n">
        <v>4.0462</v>
      </c>
      <c r="J138" s="10" t="str">
        <f>=STANDARDIZE(D138,AVERAGE(D$2:D$1449),_xlfn.STDEV.S(D$2:D$1449))</f>
      </c>
      <c r="K138" s="10" t="str">
        <f>=STANDARDIZE(E138,AVERAGE(E$2:E$1449),_xlfn.STDEV.S(E$2:E$1449))</f>
      </c>
      <c r="L138" s="10" t="str">
        <f>=STANDARDIZE(F138,AVERAGE(F$2:F$1449),_xlfn.STDEV.S(F$2:F$1449))</f>
      </c>
      <c r="M138" s="10" t="str">
        <f>=STANDARDIZE(G138,AVERAGE(G$2:G$1449),_xlfn.STDEV.S(G$2:G$1449))</f>
      </c>
      <c r="N138" s="10" t="str">
        <f>=STANDARDIZE(H138,AVERAGE(H$2:H$1449),_xlfn.STDEV.S(H$2:H$1449))</f>
      </c>
      <c r="O138" s="10" t="str">
        <f>=STANDARDIZE(I138,AVERAGE(I$2:I$1449),_xlfn.STDEV.S(I$2:I$1449))</f>
      </c>
      <c r="P138" s="10" t="str">
        <f>=MMULT(J138:O138,$AI$12:$AI$17)</f>
      </c>
    </row>
    <row r="139">
      <c r="A139" t="n">
        <v>128902</v>
      </c>
      <c r="B139" t="s">
        <v>1005</v>
      </c>
      <c r="C139" t="s">
        <v>163</v>
      </c>
      <c r="D139" t="n">
        <v>14</v>
      </c>
      <c r="E139" t="n">
        <v>42941</v>
      </c>
      <c r="F139" t="n">
        <v>83.7</v>
      </c>
      <c r="G139" t="n">
        <v>87</v>
      </c>
      <c r="H139" t="n">
        <v>9</v>
      </c>
      <c r="I139" t="n">
        <v>3.2958</v>
      </c>
      <c r="J139" s="10" t="str">
        <f>=STANDARDIZE(D139,AVERAGE(D$2:D$1449),_xlfn.STDEV.S(D$2:D$1449))</f>
      </c>
      <c r="K139" s="10" t="str">
        <f>=STANDARDIZE(E139,AVERAGE(E$2:E$1449),_xlfn.STDEV.S(E$2:E$1449))</f>
      </c>
      <c r="L139" s="10" t="str">
        <f>=STANDARDIZE(F139,AVERAGE(F$2:F$1449),_xlfn.STDEV.S(F$2:F$1449))</f>
      </c>
      <c r="M139" s="10" t="str">
        <f>=STANDARDIZE(G139,AVERAGE(G$2:G$1449),_xlfn.STDEV.S(G$2:G$1449))</f>
      </c>
      <c r="N139" s="10" t="str">
        <f>=STANDARDIZE(H139,AVERAGE(H$2:H$1449),_xlfn.STDEV.S(H$2:H$1449))</f>
      </c>
      <c r="O139" s="10" t="str">
        <f>=STANDARDIZE(I139,AVERAGE(I$2:I$1449),_xlfn.STDEV.S(I$2:I$1449))</f>
      </c>
      <c r="P139" s="10" t="str">
        <f>=MMULT(J139:O139,$AI$12:$AI$17)</f>
      </c>
    </row>
    <row r="140">
      <c r="A140" t="n">
        <v>129020</v>
      </c>
      <c r="B140" t="s">
        <v>1009</v>
      </c>
      <c r="C140" t="s">
        <v>149</v>
      </c>
      <c r="D140" t="n">
        <v>24</v>
      </c>
      <c r="E140" t="n">
        <v>22324</v>
      </c>
      <c r="F140" t="n">
        <v>83.9</v>
      </c>
      <c r="G140" t="n">
        <v>91</v>
      </c>
      <c r="H140" t="n">
        <v>16</v>
      </c>
      <c r="I140" t="n">
        <v>4.47</v>
      </c>
      <c r="J140" s="10" t="str">
        <f>=STANDARDIZE(D140,AVERAGE(D$2:D$1449),_xlfn.STDEV.S(D$2:D$1449))</f>
      </c>
      <c r="K140" s="10" t="str">
        <f>=STANDARDIZE(E140,AVERAGE(E$2:E$1449),_xlfn.STDEV.S(E$2:E$1449))</f>
      </c>
      <c r="L140" s="10" t="str">
        <f>=STANDARDIZE(F140,AVERAGE(F$2:F$1449),_xlfn.STDEV.S(F$2:F$1449))</f>
      </c>
      <c r="M140" s="10" t="str">
        <f>=STANDARDIZE(G140,AVERAGE(G$2:G$1449),_xlfn.STDEV.S(G$2:G$1449))</f>
      </c>
      <c r="N140" s="10" t="str">
        <f>=STANDARDIZE(H140,AVERAGE(H$2:H$1449),_xlfn.STDEV.S(H$2:H$1449))</f>
      </c>
      <c r="O140" s="10" t="str">
        <f>=STANDARDIZE(I140,AVERAGE(I$2:I$1449),_xlfn.STDEV.S(I$2:I$1449))</f>
      </c>
      <c r="P140" s="10" t="str">
        <f>=MMULT(J140:O140,$AI$12:$AI$17)</f>
      </c>
    </row>
    <row r="141">
      <c r="A141" t="n">
        <v>129215</v>
      </c>
      <c r="B141" t="s">
        <v>1015</v>
      </c>
      <c r="C141" t="s">
        <v>149</v>
      </c>
      <c r="D141" t="n">
        <v>28</v>
      </c>
      <c r="E141" t="n">
        <v>21205</v>
      </c>
      <c r="F141" t="n">
        <v>57.9</v>
      </c>
      <c r="G141" t="n">
        <v>84</v>
      </c>
      <c r="H141" t="n">
        <v>15</v>
      </c>
      <c r="I141" t="n">
        <v>3.649</v>
      </c>
      <c r="J141" s="10" t="str">
        <f>=STANDARDIZE(D141,AVERAGE(D$2:D$1449),_xlfn.STDEV.S(D$2:D$1449))</f>
      </c>
      <c r="K141" s="10" t="str">
        <f>=STANDARDIZE(E141,AVERAGE(E$2:E$1449),_xlfn.STDEV.S(E$2:E$1449))</f>
      </c>
      <c r="L141" s="10" t="str">
        <f>=STANDARDIZE(F141,AVERAGE(F$2:F$1449),_xlfn.STDEV.S(F$2:F$1449))</f>
      </c>
      <c r="M141" s="10" t="str">
        <f>=STANDARDIZE(G141,AVERAGE(G$2:G$1449),_xlfn.STDEV.S(G$2:G$1449))</f>
      </c>
      <c r="N141" s="10" t="str">
        <f>=STANDARDIZE(H141,AVERAGE(H$2:H$1449),_xlfn.STDEV.S(H$2:H$1449))</f>
      </c>
      <c r="O141" s="10" t="str">
        <f>=STANDARDIZE(I141,AVERAGE(I$2:I$1449),_xlfn.STDEV.S(I$2:I$1449))</f>
      </c>
      <c r="P141" s="10" t="str">
        <f>=MMULT(J141:O141,$AI$12:$AI$17)</f>
      </c>
    </row>
    <row r="142">
      <c r="A142" t="n">
        <v>129242</v>
      </c>
      <c r="B142" t="s">
        <v>1017</v>
      </c>
      <c r="C142" t="s">
        <v>163</v>
      </c>
      <c r="D142" t="n">
        <v>7</v>
      </c>
      <c r="E142" t="n">
        <v>47630</v>
      </c>
      <c r="F142" t="n">
        <v>83.8</v>
      </c>
      <c r="G142" t="n">
        <v>90</v>
      </c>
      <c r="H142" t="n">
        <v>12</v>
      </c>
      <c r="I142" t="n">
        <v>3.8203</v>
      </c>
      <c r="J142" s="10" t="str">
        <f>=STANDARDIZE(D142,AVERAGE(D$2:D$1449),_xlfn.STDEV.S(D$2:D$1449))</f>
      </c>
      <c r="K142" s="10" t="str">
        <f>=STANDARDIZE(E142,AVERAGE(E$2:E$1449),_xlfn.STDEV.S(E$2:E$1449))</f>
      </c>
      <c r="L142" s="10" t="str">
        <f>=STANDARDIZE(F142,AVERAGE(F$2:F$1449),_xlfn.STDEV.S(F$2:F$1449))</f>
      </c>
      <c r="M142" s="10" t="str">
        <f>=STANDARDIZE(G142,AVERAGE(G$2:G$1449),_xlfn.STDEV.S(G$2:G$1449))</f>
      </c>
      <c r="N142" s="10" t="str">
        <f>=STANDARDIZE(H142,AVERAGE(H$2:H$1449),_xlfn.STDEV.S(H$2:H$1449))</f>
      </c>
      <c r="O142" s="10" t="str">
        <f>=STANDARDIZE(I142,AVERAGE(I$2:I$1449),_xlfn.STDEV.S(I$2:I$1449))</f>
      </c>
      <c r="P142" s="10" t="str">
        <f>=MMULT(J142:O142,$AI$12:$AI$17)</f>
      </c>
    </row>
    <row r="143">
      <c r="A143" t="n">
        <v>129525</v>
      </c>
      <c r="B143" t="s">
        <v>1026</v>
      </c>
      <c r="C143" t="s">
        <v>163</v>
      </c>
      <c r="D143" t="n">
        <v>30</v>
      </c>
      <c r="E143" t="n">
        <v>30553</v>
      </c>
      <c r="F143" t="n">
        <v>61.1</v>
      </c>
      <c r="G143" t="n">
        <v>79</v>
      </c>
      <c r="H143" t="n">
        <v>11</v>
      </c>
      <c r="I143" t="n">
        <v>3.8326</v>
      </c>
      <c r="J143" s="10" t="str">
        <f>=STANDARDIZE(D143,AVERAGE(D$2:D$1449),_xlfn.STDEV.S(D$2:D$1449))</f>
      </c>
      <c r="K143" s="10" t="str">
        <f>=STANDARDIZE(E143,AVERAGE(E$2:E$1449),_xlfn.STDEV.S(E$2:E$1449))</f>
      </c>
      <c r="L143" s="10" t="str">
        <f>=STANDARDIZE(F143,AVERAGE(F$2:F$1449),_xlfn.STDEV.S(F$2:F$1449))</f>
      </c>
      <c r="M143" s="10" t="str">
        <f>=STANDARDIZE(G143,AVERAGE(G$2:G$1449),_xlfn.STDEV.S(G$2:G$1449))</f>
      </c>
      <c r="N143" s="10" t="str">
        <f>=STANDARDIZE(H143,AVERAGE(H$2:H$1449),_xlfn.STDEV.S(H$2:H$1449))</f>
      </c>
      <c r="O143" s="10" t="str">
        <f>=STANDARDIZE(I143,AVERAGE(I$2:I$1449),_xlfn.STDEV.S(I$2:I$1449))</f>
      </c>
      <c r="P143" s="10" t="str">
        <f>=MMULT(J143:O143,$AI$12:$AI$17)</f>
      </c>
    </row>
    <row r="144">
      <c r="A144" t="n">
        <v>129774</v>
      </c>
      <c r="B144" t="s">
        <v>1028</v>
      </c>
      <c r="C144" t="s">
        <v>163</v>
      </c>
      <c r="D144" t="n">
        <v>39</v>
      </c>
      <c r="E144" t="n">
        <v>31760</v>
      </c>
      <c r="F144" t="n">
        <v>44.3</v>
      </c>
      <c r="G144" t="n">
        <v>57</v>
      </c>
      <c r="H144" t="n">
        <v>14</v>
      </c>
      <c r="I144" t="n">
        <v>2.7612</v>
      </c>
      <c r="J144" s="10" t="str">
        <f>=STANDARDIZE(D144,AVERAGE(D$2:D$1449),_xlfn.STDEV.S(D$2:D$1449))</f>
      </c>
      <c r="K144" s="10" t="str">
        <f>=STANDARDIZE(E144,AVERAGE(E$2:E$1449),_xlfn.STDEV.S(E$2:E$1449))</f>
      </c>
      <c r="L144" s="10" t="str">
        <f>=STANDARDIZE(F144,AVERAGE(F$2:F$1449),_xlfn.STDEV.S(F$2:F$1449))</f>
      </c>
      <c r="M144" s="10" t="str">
        <f>=STANDARDIZE(G144,AVERAGE(G$2:G$1449),_xlfn.STDEV.S(G$2:G$1449))</f>
      </c>
      <c r="N144" s="10" t="str">
        <f>=STANDARDIZE(H144,AVERAGE(H$2:H$1449),_xlfn.STDEV.S(H$2:H$1449))</f>
      </c>
      <c r="O144" s="10" t="str">
        <f>=STANDARDIZE(I144,AVERAGE(I$2:I$1449),_xlfn.STDEV.S(I$2:I$1449))</f>
      </c>
      <c r="P144" s="10" t="str">
        <f>=MMULT(J144:O144,$AI$12:$AI$17)</f>
      </c>
    </row>
    <row r="145">
      <c r="A145" t="n">
        <v>129941</v>
      </c>
      <c r="B145" t="s">
        <v>1032</v>
      </c>
      <c r="C145" t="s">
        <v>163</v>
      </c>
      <c r="D145" t="n">
        <v>27</v>
      </c>
      <c r="E145" t="n">
        <v>34201</v>
      </c>
      <c r="F145" t="n">
        <v>59.1</v>
      </c>
      <c r="G145" t="n">
        <v>77</v>
      </c>
      <c r="H145" t="n">
        <v>18</v>
      </c>
      <c r="I145" t="n">
        <v>4.0187</v>
      </c>
      <c r="J145" s="10" t="str">
        <f>=STANDARDIZE(D145,AVERAGE(D$2:D$1449),_xlfn.STDEV.S(D$2:D$1449))</f>
      </c>
      <c r="K145" s="10" t="str">
        <f>=STANDARDIZE(E145,AVERAGE(E$2:E$1449),_xlfn.STDEV.S(E$2:E$1449))</f>
      </c>
      <c r="L145" s="10" t="str">
        <f>=STANDARDIZE(F145,AVERAGE(F$2:F$1449),_xlfn.STDEV.S(F$2:F$1449))</f>
      </c>
      <c r="M145" s="10" t="str">
        <f>=STANDARDIZE(G145,AVERAGE(G$2:G$1449),_xlfn.STDEV.S(G$2:G$1449))</f>
      </c>
      <c r="N145" s="10" t="str">
        <f>=STANDARDIZE(H145,AVERAGE(H$2:H$1449),_xlfn.STDEV.S(H$2:H$1449))</f>
      </c>
      <c r="O145" s="10" t="str">
        <f>=STANDARDIZE(I145,AVERAGE(I$2:I$1449),_xlfn.STDEV.S(I$2:I$1449))</f>
      </c>
      <c r="P145" s="10" t="str">
        <f>=MMULT(J145:O145,$AI$12:$AI$17)</f>
      </c>
    </row>
    <row r="146">
      <c r="A146" t="n">
        <v>130226</v>
      </c>
      <c r="B146" t="s">
        <v>1038</v>
      </c>
      <c r="C146" t="s">
        <v>163</v>
      </c>
      <c r="D146" t="n">
        <v>16</v>
      </c>
      <c r="E146" t="n">
        <v>39632</v>
      </c>
      <c r="F146" t="n">
        <v>77.3</v>
      </c>
      <c r="G146" t="n">
        <v>87</v>
      </c>
      <c r="H146" t="n">
        <v>11</v>
      </c>
      <c r="I146" t="n">
        <v>3.9913</v>
      </c>
      <c r="J146" s="10" t="str">
        <f>=STANDARDIZE(D146,AVERAGE(D$2:D$1449),_xlfn.STDEV.S(D$2:D$1449))</f>
      </c>
      <c r="K146" s="10" t="str">
        <f>=STANDARDIZE(E146,AVERAGE(E$2:E$1449),_xlfn.STDEV.S(E$2:E$1449))</f>
      </c>
      <c r="L146" s="10" t="str">
        <f>=STANDARDIZE(F146,AVERAGE(F$2:F$1449),_xlfn.STDEV.S(F$2:F$1449))</f>
      </c>
      <c r="M146" s="10" t="str">
        <f>=STANDARDIZE(G146,AVERAGE(G$2:G$1449),_xlfn.STDEV.S(G$2:G$1449))</f>
      </c>
      <c r="N146" s="10" t="str">
        <f>=STANDARDIZE(H146,AVERAGE(H$2:H$1449),_xlfn.STDEV.S(H$2:H$1449))</f>
      </c>
      <c r="O146" s="10" t="str">
        <f>=STANDARDIZE(I146,AVERAGE(I$2:I$1449),_xlfn.STDEV.S(I$2:I$1449))</f>
      </c>
      <c r="P146" s="10" t="str">
        <f>=MMULT(J146:O146,$AI$12:$AI$17)</f>
      </c>
    </row>
    <row r="147">
      <c r="A147" t="n">
        <v>130253</v>
      </c>
      <c r="B147" t="s">
        <v>1039</v>
      </c>
      <c r="C147" t="s">
        <v>163</v>
      </c>
      <c r="D147" t="n">
        <v>15</v>
      </c>
      <c r="E147" t="n">
        <v>46165</v>
      </c>
      <c r="F147" t="n">
        <v>74.5</v>
      </c>
      <c r="G147" t="n">
        <v>85</v>
      </c>
      <c r="H147" t="n">
        <v>16</v>
      </c>
      <c r="I147" t="n">
        <v>4.0816</v>
      </c>
      <c r="J147" s="10" t="str">
        <f>=STANDARDIZE(D147,AVERAGE(D$2:D$1449),_xlfn.STDEV.S(D$2:D$1449))</f>
      </c>
      <c r="K147" s="10" t="str">
        <f>=STANDARDIZE(E147,AVERAGE(E$2:E$1449),_xlfn.STDEV.S(E$2:E$1449))</f>
      </c>
      <c r="L147" s="10" t="str">
        <f>=STANDARDIZE(F147,AVERAGE(F$2:F$1449),_xlfn.STDEV.S(F$2:F$1449))</f>
      </c>
      <c r="M147" s="10" t="str">
        <f>=STANDARDIZE(G147,AVERAGE(G$2:G$1449),_xlfn.STDEV.S(G$2:G$1449))</f>
      </c>
      <c r="N147" s="10" t="str">
        <f>=STANDARDIZE(H147,AVERAGE(H$2:H$1449),_xlfn.STDEV.S(H$2:H$1449))</f>
      </c>
      <c r="O147" s="10" t="str">
        <f>=STANDARDIZE(I147,AVERAGE(I$2:I$1449),_xlfn.STDEV.S(I$2:I$1449))</f>
      </c>
      <c r="P147" s="10" t="str">
        <f>=MMULT(J147:O147,$AI$12:$AI$17)</f>
      </c>
    </row>
    <row r="148">
      <c r="A148" t="n">
        <v>130314</v>
      </c>
      <c r="B148" t="s">
        <v>1040</v>
      </c>
      <c r="C148" t="s">
        <v>163</v>
      </c>
      <c r="D148" t="n">
        <v>36</v>
      </c>
      <c r="E148" t="n">
        <v>27558</v>
      </c>
      <c r="F148" t="n">
        <v>69.7</v>
      </c>
      <c r="G148" t="n">
        <v>86</v>
      </c>
      <c r="H148" t="n">
        <v>9</v>
      </c>
      <c r="I148" t="n">
        <v>3.3562</v>
      </c>
      <c r="J148" s="10" t="str">
        <f>=STANDARDIZE(D148,AVERAGE(D$2:D$1449),_xlfn.STDEV.S(D$2:D$1449))</f>
      </c>
      <c r="K148" s="10" t="str">
        <f>=STANDARDIZE(E148,AVERAGE(E$2:E$1449),_xlfn.STDEV.S(E$2:E$1449))</f>
      </c>
      <c r="L148" s="10" t="str">
        <f>=STANDARDIZE(F148,AVERAGE(F$2:F$1449),_xlfn.STDEV.S(F$2:F$1449))</f>
      </c>
      <c r="M148" s="10" t="str">
        <f>=STANDARDIZE(G148,AVERAGE(G$2:G$1449),_xlfn.STDEV.S(G$2:G$1449))</f>
      </c>
      <c r="N148" s="10" t="str">
        <f>=STANDARDIZE(H148,AVERAGE(H$2:H$1449),_xlfn.STDEV.S(H$2:H$1449))</f>
      </c>
      <c r="O148" s="10" t="str">
        <f>=STANDARDIZE(I148,AVERAGE(I$2:I$1449),_xlfn.STDEV.S(I$2:I$1449))</f>
      </c>
      <c r="P148" s="10" t="str">
        <f>=MMULT(J148:O148,$AI$12:$AI$17)</f>
      </c>
    </row>
    <row r="149">
      <c r="A149" t="n">
        <v>130493</v>
      </c>
      <c r="B149" t="s">
        <v>1041</v>
      </c>
      <c r="C149" t="s">
        <v>149</v>
      </c>
      <c r="D149" t="n">
        <v>37</v>
      </c>
      <c r="E149" t="n">
        <v>19870</v>
      </c>
      <c r="F149" t="n">
        <v>47.8</v>
      </c>
      <c r="G149" t="n">
        <v>76</v>
      </c>
      <c r="H149" t="n">
        <v>11</v>
      </c>
      <c r="I149" t="n">
        <v>4.0142</v>
      </c>
      <c r="J149" s="10" t="str">
        <f>=STANDARDIZE(D149,AVERAGE(D$2:D$1449),_xlfn.STDEV.S(D$2:D$1449))</f>
      </c>
      <c r="K149" s="10" t="str">
        <f>=STANDARDIZE(E149,AVERAGE(E$2:E$1449),_xlfn.STDEV.S(E$2:E$1449))</f>
      </c>
      <c r="L149" s="10" t="str">
        <f>=STANDARDIZE(F149,AVERAGE(F$2:F$1449),_xlfn.STDEV.S(F$2:F$1449))</f>
      </c>
      <c r="M149" s="10" t="str">
        <f>=STANDARDIZE(G149,AVERAGE(G$2:G$1449),_xlfn.STDEV.S(G$2:G$1449))</f>
      </c>
      <c r="N149" s="10" t="str">
        <f>=STANDARDIZE(H149,AVERAGE(H$2:H$1449),_xlfn.STDEV.S(H$2:H$1449))</f>
      </c>
      <c r="O149" s="10" t="str">
        <f>=STANDARDIZE(I149,AVERAGE(I$2:I$1449),_xlfn.STDEV.S(I$2:I$1449))</f>
      </c>
      <c r="P149" s="10" t="str">
        <f>=MMULT(J149:O149,$AI$12:$AI$17)</f>
      </c>
    </row>
    <row r="150">
      <c r="A150" t="n">
        <v>130590</v>
      </c>
      <c r="B150" t="s">
        <v>1042</v>
      </c>
      <c r="C150" t="s">
        <v>163</v>
      </c>
      <c r="D150" t="n">
        <v>15</v>
      </c>
      <c r="E150" t="n">
        <v>31806</v>
      </c>
      <c r="F150" t="n">
        <v>82.8</v>
      </c>
      <c r="G150" t="n">
        <v>91</v>
      </c>
      <c r="H150" t="n">
        <v>9</v>
      </c>
      <c r="I150" t="n">
        <v>3.3606</v>
      </c>
      <c r="J150" s="10" t="str">
        <f>=STANDARDIZE(D150,AVERAGE(D$2:D$1449),_xlfn.STDEV.S(D$2:D$1449))</f>
      </c>
      <c r="K150" s="10" t="str">
        <f>=STANDARDIZE(E150,AVERAGE(E$2:E$1449),_xlfn.STDEV.S(E$2:E$1449))</f>
      </c>
      <c r="L150" s="10" t="str">
        <f>=STANDARDIZE(F150,AVERAGE(F$2:F$1449),_xlfn.STDEV.S(F$2:F$1449))</f>
      </c>
      <c r="M150" s="10" t="str">
        <f>=STANDARDIZE(G150,AVERAGE(G$2:G$1449),_xlfn.STDEV.S(G$2:G$1449))</f>
      </c>
      <c r="N150" s="10" t="str">
        <f>=STANDARDIZE(H150,AVERAGE(H$2:H$1449),_xlfn.STDEV.S(H$2:H$1449))</f>
      </c>
      <c r="O150" s="10" t="str">
        <f>=STANDARDIZE(I150,AVERAGE(I$2:I$1449),_xlfn.STDEV.S(I$2:I$1449))</f>
      </c>
      <c r="P150" s="10" t="str">
        <f>=MMULT(J150:O150,$AI$12:$AI$17)</f>
      </c>
    </row>
    <row r="151">
      <c r="A151" t="n">
        <v>130697</v>
      </c>
      <c r="B151" t="s">
        <v>1044</v>
      </c>
      <c r="C151" t="s">
        <v>163</v>
      </c>
      <c r="D151" t="n">
        <v>15</v>
      </c>
      <c r="E151" t="n">
        <v>20463</v>
      </c>
      <c r="F151" t="n">
        <v>91.6</v>
      </c>
      <c r="G151" t="n">
        <v>95</v>
      </c>
      <c r="H151" t="n">
        <v>7</v>
      </c>
      <c r="I151" t="n">
        <v>3.5879</v>
      </c>
      <c r="J151" s="10" t="str">
        <f>=STANDARDIZE(D151,AVERAGE(D$2:D$1449),_xlfn.STDEV.S(D$2:D$1449))</f>
      </c>
      <c r="K151" s="10" t="str">
        <f>=STANDARDIZE(E151,AVERAGE(E$2:E$1449),_xlfn.STDEV.S(E$2:E$1449))</f>
      </c>
      <c r="L151" s="10" t="str">
        <f>=STANDARDIZE(F151,AVERAGE(F$2:F$1449),_xlfn.STDEV.S(F$2:F$1449))</f>
      </c>
      <c r="M151" s="10" t="str">
        <f>=STANDARDIZE(G151,AVERAGE(G$2:G$1449),_xlfn.STDEV.S(G$2:G$1449))</f>
      </c>
      <c r="N151" s="10" t="str">
        <f>=STANDARDIZE(H151,AVERAGE(H$2:H$1449),_xlfn.STDEV.S(H$2:H$1449))</f>
      </c>
      <c r="O151" s="10" t="str">
        <f>=STANDARDIZE(I151,AVERAGE(I$2:I$1449),_xlfn.STDEV.S(I$2:I$1449))</f>
      </c>
      <c r="P151" s="10" t="str">
        <f>=MMULT(J151:O151,$AI$12:$AI$17)</f>
      </c>
    </row>
    <row r="152">
      <c r="A152" t="n">
        <v>130776</v>
      </c>
      <c r="B152" t="s">
        <v>1046</v>
      </c>
      <c r="C152" t="s">
        <v>149</v>
      </c>
      <c r="D152" t="n">
        <v>35</v>
      </c>
      <c r="E152" t="n">
        <v>16527</v>
      </c>
      <c r="F152" t="n">
        <v>49.8</v>
      </c>
      <c r="G152" t="n">
        <v>70</v>
      </c>
      <c r="H152" t="n">
        <v>11</v>
      </c>
      <c r="I152" t="n">
        <v>3.7077</v>
      </c>
      <c r="J152" s="10" t="str">
        <f>=STANDARDIZE(D152,AVERAGE(D$2:D$1449),_xlfn.STDEV.S(D$2:D$1449))</f>
      </c>
      <c r="K152" s="10" t="str">
        <f>=STANDARDIZE(E152,AVERAGE(E$2:E$1449),_xlfn.STDEV.S(E$2:E$1449))</f>
      </c>
      <c r="L152" s="10" t="str">
        <f>=STANDARDIZE(F152,AVERAGE(F$2:F$1449),_xlfn.STDEV.S(F$2:F$1449))</f>
      </c>
      <c r="M152" s="10" t="str">
        <f>=STANDARDIZE(G152,AVERAGE(G$2:G$1449),_xlfn.STDEV.S(G$2:G$1449))</f>
      </c>
      <c r="N152" s="10" t="str">
        <f>=STANDARDIZE(H152,AVERAGE(H$2:H$1449),_xlfn.STDEV.S(H$2:H$1449))</f>
      </c>
      <c r="O152" s="10" t="str">
        <f>=STANDARDIZE(I152,AVERAGE(I$2:I$1449),_xlfn.STDEV.S(I$2:I$1449))</f>
      </c>
      <c r="P152" s="10" t="str">
        <f>=MMULT(J152:O152,$AI$12:$AI$17)</f>
      </c>
    </row>
    <row r="153">
      <c r="A153" t="n">
        <v>130794</v>
      </c>
      <c r="B153" t="s">
        <v>1048</v>
      </c>
      <c r="C153" t="s">
        <v>163</v>
      </c>
      <c r="D153" t="n">
        <v>19</v>
      </c>
      <c r="E153" t="n">
        <v>26044</v>
      </c>
      <c r="F153" t="n">
        <v>96.3</v>
      </c>
      <c r="G153" t="n">
        <v>99</v>
      </c>
      <c r="H153" t="n">
        <v>6</v>
      </c>
      <c r="I153" t="n">
        <v>4.2153</v>
      </c>
      <c r="J153" s="10" t="str">
        <f>=STANDARDIZE(D153,AVERAGE(D$2:D$1449),_xlfn.STDEV.S(D$2:D$1449))</f>
      </c>
      <c r="K153" s="10" t="str">
        <f>=STANDARDIZE(E153,AVERAGE(E$2:E$1449),_xlfn.STDEV.S(E$2:E$1449))</f>
      </c>
      <c r="L153" s="10" t="str">
        <f>=STANDARDIZE(F153,AVERAGE(F$2:F$1449),_xlfn.STDEV.S(F$2:F$1449))</f>
      </c>
      <c r="M153" s="10" t="str">
        <f>=STANDARDIZE(G153,AVERAGE(G$2:G$1449),_xlfn.STDEV.S(G$2:G$1449))</f>
      </c>
      <c r="N153" s="10" t="str">
        <f>=STANDARDIZE(H153,AVERAGE(H$2:H$1449),_xlfn.STDEV.S(H$2:H$1449))</f>
      </c>
      <c r="O153" s="10" t="str">
        <f>=STANDARDIZE(I153,AVERAGE(I$2:I$1449),_xlfn.STDEV.S(I$2:I$1449))</f>
      </c>
      <c r="P153" s="10" t="str">
        <f>=MMULT(J153:O153,$AI$12:$AI$17)</f>
      </c>
    </row>
    <row r="154">
      <c r="A154" t="n">
        <v>130934</v>
      </c>
      <c r="B154" t="s">
        <v>1056</v>
      </c>
      <c r="C154" t="s">
        <v>149</v>
      </c>
      <c r="D154" t="n">
        <v>43</v>
      </c>
      <c r="E154" t="n">
        <v>15555</v>
      </c>
      <c r="F154" t="n">
        <v>38.7</v>
      </c>
      <c r="G154" t="n">
        <v>72</v>
      </c>
      <c r="H154" t="n">
        <v>18</v>
      </c>
      <c r="I154" t="n">
        <v>3.8104</v>
      </c>
      <c r="J154" s="10" t="str">
        <f>=STANDARDIZE(D154,AVERAGE(D$2:D$1449),_xlfn.STDEV.S(D$2:D$1449))</f>
      </c>
      <c r="K154" s="10" t="str">
        <f>=STANDARDIZE(E154,AVERAGE(E$2:E$1449),_xlfn.STDEV.S(E$2:E$1449))</f>
      </c>
      <c r="L154" s="10" t="str">
        <f>=STANDARDIZE(F154,AVERAGE(F$2:F$1449),_xlfn.STDEV.S(F$2:F$1449))</f>
      </c>
      <c r="M154" s="10" t="str">
        <f>=STANDARDIZE(G154,AVERAGE(G$2:G$1449),_xlfn.STDEV.S(G$2:G$1449))</f>
      </c>
      <c r="N154" s="10" t="str">
        <f>=STANDARDIZE(H154,AVERAGE(H$2:H$1449),_xlfn.STDEV.S(H$2:H$1449))</f>
      </c>
      <c r="O154" s="10" t="str">
        <f>=STANDARDIZE(I154,AVERAGE(I$2:I$1449),_xlfn.STDEV.S(I$2:I$1449))</f>
      </c>
      <c r="P154" s="10" t="str">
        <f>=MMULT(J154:O154,$AI$12:$AI$17)</f>
      </c>
    </row>
    <row r="155">
      <c r="A155" t="n">
        <v>130943</v>
      </c>
      <c r="B155" t="s">
        <v>1057</v>
      </c>
      <c r="C155" t="s">
        <v>149</v>
      </c>
      <c r="D155" t="n">
        <v>16</v>
      </c>
      <c r="E155" t="n">
        <v>17716</v>
      </c>
      <c r="F155" t="n">
        <v>80.6</v>
      </c>
      <c r="G155" t="n">
        <v>90</v>
      </c>
      <c r="H155" t="n">
        <v>15</v>
      </c>
      <c r="I155" t="n">
        <v>4.4172</v>
      </c>
      <c r="J155" s="10" t="str">
        <f>=STANDARDIZE(D155,AVERAGE(D$2:D$1449),_xlfn.STDEV.S(D$2:D$1449))</f>
      </c>
      <c r="K155" s="10" t="str">
        <f>=STANDARDIZE(E155,AVERAGE(E$2:E$1449),_xlfn.STDEV.S(E$2:E$1449))</f>
      </c>
      <c r="L155" s="10" t="str">
        <f>=STANDARDIZE(F155,AVERAGE(F$2:F$1449),_xlfn.STDEV.S(F$2:F$1449))</f>
      </c>
      <c r="M155" s="10" t="str">
        <f>=STANDARDIZE(G155,AVERAGE(G$2:G$1449),_xlfn.STDEV.S(G$2:G$1449))</f>
      </c>
      <c r="N155" s="10" t="str">
        <f>=STANDARDIZE(H155,AVERAGE(H$2:H$1449),_xlfn.STDEV.S(H$2:H$1449))</f>
      </c>
      <c r="O155" s="10" t="str">
        <f>=STANDARDIZE(I155,AVERAGE(I$2:I$1449),_xlfn.STDEV.S(I$2:I$1449))</f>
      </c>
      <c r="P155" s="10" t="str">
        <f>=MMULT(J155:O155,$AI$12:$AI$17)</f>
      </c>
    </row>
    <row r="156">
      <c r="A156" t="n">
        <v>130989</v>
      </c>
      <c r="B156" t="s">
        <v>1058</v>
      </c>
      <c r="C156" t="s">
        <v>163</v>
      </c>
      <c r="D156" t="n">
        <v>39</v>
      </c>
      <c r="E156" t="n">
        <v>17417</v>
      </c>
      <c r="F156" t="n">
        <v>57.2</v>
      </c>
      <c r="G156" t="n">
        <v>77</v>
      </c>
      <c r="H156" t="n">
        <v>18</v>
      </c>
      <c r="I156" t="n">
        <v>3.1055</v>
      </c>
      <c r="J156" s="10" t="str">
        <f>=STANDARDIZE(D156,AVERAGE(D$2:D$1449),_xlfn.STDEV.S(D$2:D$1449))</f>
      </c>
      <c r="K156" s="10" t="str">
        <f>=STANDARDIZE(E156,AVERAGE(E$2:E$1449),_xlfn.STDEV.S(E$2:E$1449))</f>
      </c>
      <c r="L156" s="10" t="str">
        <f>=STANDARDIZE(F156,AVERAGE(F$2:F$1449),_xlfn.STDEV.S(F$2:F$1449))</f>
      </c>
      <c r="M156" s="10" t="str">
        <f>=STANDARDIZE(G156,AVERAGE(G$2:G$1449),_xlfn.STDEV.S(G$2:G$1449))</f>
      </c>
      <c r="N156" s="10" t="str">
        <f>=STANDARDIZE(H156,AVERAGE(H$2:H$1449),_xlfn.STDEV.S(H$2:H$1449))</f>
      </c>
      <c r="O156" s="10" t="str">
        <f>=STANDARDIZE(I156,AVERAGE(I$2:I$1449),_xlfn.STDEV.S(I$2:I$1449))</f>
      </c>
      <c r="P156" s="10" t="str">
        <f>=MMULT(J156:O156,$AI$12:$AI$17)</f>
      </c>
    </row>
    <row r="157">
      <c r="A157" t="n">
        <v>131113</v>
      </c>
      <c r="B157" t="s">
        <v>1060</v>
      </c>
      <c r="C157" t="s">
        <v>163</v>
      </c>
      <c r="D157" t="n">
        <v>26</v>
      </c>
      <c r="E157" t="n">
        <v>14267</v>
      </c>
      <c r="F157" t="n">
        <v>23</v>
      </c>
      <c r="G157" t="n">
        <v>54</v>
      </c>
      <c r="H157" t="n">
        <v>12</v>
      </c>
      <c r="I157" t="n">
        <v>4.2999</v>
      </c>
      <c r="J157" s="10" t="str">
        <f>=STANDARDIZE(D157,AVERAGE(D$2:D$1449),_xlfn.STDEV.S(D$2:D$1449))</f>
      </c>
      <c r="K157" s="10" t="str">
        <f>=STANDARDIZE(E157,AVERAGE(E$2:E$1449),_xlfn.STDEV.S(E$2:E$1449))</f>
      </c>
      <c r="L157" s="10" t="str">
        <f>=STANDARDIZE(F157,AVERAGE(F$2:F$1449),_xlfn.STDEV.S(F$2:F$1449))</f>
      </c>
      <c r="M157" s="10" t="str">
        <f>=STANDARDIZE(G157,AVERAGE(G$2:G$1449),_xlfn.STDEV.S(G$2:G$1449))</f>
      </c>
      <c r="N157" s="10" t="str">
        <f>=STANDARDIZE(H157,AVERAGE(H$2:H$1449),_xlfn.STDEV.S(H$2:H$1449))</f>
      </c>
      <c r="O157" s="10" t="str">
        <f>=STANDARDIZE(I157,AVERAGE(I$2:I$1449),_xlfn.STDEV.S(I$2:I$1449))</f>
      </c>
      <c r="P157" s="10" t="str">
        <f>=MMULT(J157:O157,$AI$12:$AI$17)</f>
      </c>
    </row>
    <row r="158">
      <c r="A158" t="n">
        <v>131159</v>
      </c>
      <c r="B158" t="s">
        <v>1062</v>
      </c>
      <c r="C158" t="s">
        <v>163</v>
      </c>
      <c r="D158" t="n">
        <v>13</v>
      </c>
      <c r="E158" t="n">
        <v>40189</v>
      </c>
      <c r="F158" t="n">
        <v>78.5</v>
      </c>
      <c r="G158" t="n">
        <v>86</v>
      </c>
      <c r="H158" t="n">
        <v>10</v>
      </c>
      <c r="I158" t="n">
        <v>4.2106</v>
      </c>
      <c r="J158" s="10" t="str">
        <f>=STANDARDIZE(D158,AVERAGE(D$2:D$1449),_xlfn.STDEV.S(D$2:D$1449))</f>
      </c>
      <c r="K158" s="10" t="str">
        <f>=STANDARDIZE(E158,AVERAGE(E$2:E$1449),_xlfn.STDEV.S(E$2:E$1449))</f>
      </c>
      <c r="L158" s="10" t="str">
        <f>=STANDARDIZE(F158,AVERAGE(F$2:F$1449),_xlfn.STDEV.S(F$2:F$1449))</f>
      </c>
      <c r="M158" s="10" t="str">
        <f>=STANDARDIZE(G158,AVERAGE(G$2:G$1449),_xlfn.STDEV.S(G$2:G$1449))</f>
      </c>
      <c r="N158" s="10" t="str">
        <f>=STANDARDIZE(H158,AVERAGE(H$2:H$1449),_xlfn.STDEV.S(H$2:H$1449))</f>
      </c>
      <c r="O158" s="10" t="str">
        <f>=STANDARDIZE(I158,AVERAGE(I$2:I$1449),_xlfn.STDEV.S(I$2:I$1449))</f>
      </c>
      <c r="P158" s="10" t="str">
        <f>=MMULT(J158:O158,$AI$12:$AI$17)</f>
      </c>
    </row>
    <row r="159">
      <c r="A159" t="n">
        <v>131283</v>
      </c>
      <c r="B159" t="s">
        <v>1065</v>
      </c>
      <c r="C159" t="s">
        <v>163</v>
      </c>
      <c r="D159" t="n">
        <v>17</v>
      </c>
      <c r="E159" t="n">
        <v>35008</v>
      </c>
      <c r="F159" t="n">
        <v>81.3</v>
      </c>
      <c r="G159" t="n">
        <v>83</v>
      </c>
      <c r="H159" t="n">
        <v>11</v>
      </c>
      <c r="I159" t="n">
        <v>3.7346</v>
      </c>
      <c r="J159" s="10" t="str">
        <f>=STANDARDIZE(D159,AVERAGE(D$2:D$1449),_xlfn.STDEV.S(D$2:D$1449))</f>
      </c>
      <c r="K159" s="10" t="str">
        <f>=STANDARDIZE(E159,AVERAGE(E$2:E$1449),_xlfn.STDEV.S(E$2:E$1449))</f>
      </c>
      <c r="L159" s="10" t="str">
        <f>=STANDARDIZE(F159,AVERAGE(F$2:F$1449),_xlfn.STDEV.S(F$2:F$1449))</f>
      </c>
      <c r="M159" s="10" t="str">
        <f>=STANDARDIZE(G159,AVERAGE(G$2:G$1449),_xlfn.STDEV.S(G$2:G$1449))</f>
      </c>
      <c r="N159" s="10" t="str">
        <f>=STANDARDIZE(H159,AVERAGE(H$2:H$1449),_xlfn.STDEV.S(H$2:H$1449))</f>
      </c>
      <c r="O159" s="10" t="str">
        <f>=STANDARDIZE(I159,AVERAGE(I$2:I$1449),_xlfn.STDEV.S(I$2:I$1449))</f>
      </c>
      <c r="P159" s="10" t="str">
        <f>=MMULT(J159:O159,$AI$12:$AI$17)</f>
      </c>
    </row>
    <row r="160">
      <c r="A160" t="n">
        <v>131399</v>
      </c>
      <c r="B160" t="s">
        <v>1066</v>
      </c>
      <c r="C160" t="s">
        <v>149</v>
      </c>
      <c r="D160" t="n">
        <v>43</v>
      </c>
      <c r="E160" t="n">
        <v>14287</v>
      </c>
      <c r="F160" t="n">
        <v>39.5</v>
      </c>
      <c r="G160" t="n">
        <v>67</v>
      </c>
      <c r="H160" t="n">
        <v>6</v>
      </c>
      <c r="I160" t="n">
        <v>3.6764</v>
      </c>
      <c r="J160" s="10" t="str">
        <f>=STANDARDIZE(D160,AVERAGE(D$2:D$1449),_xlfn.STDEV.S(D$2:D$1449))</f>
      </c>
      <c r="K160" s="10" t="str">
        <f>=STANDARDIZE(E160,AVERAGE(E$2:E$1449),_xlfn.STDEV.S(E$2:E$1449))</f>
      </c>
      <c r="L160" s="10" t="str">
        <f>=STANDARDIZE(F160,AVERAGE(F$2:F$1449),_xlfn.STDEV.S(F$2:F$1449))</f>
      </c>
      <c r="M160" s="10" t="str">
        <f>=STANDARDIZE(G160,AVERAGE(G$2:G$1449),_xlfn.STDEV.S(G$2:G$1449))</f>
      </c>
      <c r="N160" s="10" t="str">
        <f>=STANDARDIZE(H160,AVERAGE(H$2:H$1449),_xlfn.STDEV.S(H$2:H$1449))</f>
      </c>
      <c r="O160" s="10" t="str">
        <f>=STANDARDIZE(I160,AVERAGE(I$2:I$1449),_xlfn.STDEV.S(I$2:I$1449))</f>
      </c>
      <c r="P160" s="10" t="str">
        <f>=MMULT(J160:O160,$AI$12:$AI$17)</f>
      </c>
    </row>
    <row r="161">
      <c r="A161" t="n">
        <v>131450</v>
      </c>
      <c r="B161" t="s">
        <v>1068</v>
      </c>
      <c r="C161" t="s">
        <v>163</v>
      </c>
      <c r="D161" t="n">
        <v>54</v>
      </c>
      <c r="E161" t="n">
        <v>15025</v>
      </c>
      <c r="F161" t="n">
        <v>46.6</v>
      </c>
      <c r="G161" t="n">
        <v>77</v>
      </c>
      <c r="H161" t="n">
        <v>6</v>
      </c>
      <c r="I161" t="n">
        <v>3.1752</v>
      </c>
      <c r="J161" s="10" t="str">
        <f>=STANDARDIZE(D161,AVERAGE(D$2:D$1449),_xlfn.STDEV.S(D$2:D$1449))</f>
      </c>
      <c r="K161" s="10" t="str">
        <f>=STANDARDIZE(E161,AVERAGE(E$2:E$1449),_xlfn.STDEV.S(E$2:E$1449))</f>
      </c>
      <c r="L161" s="10" t="str">
        <f>=STANDARDIZE(F161,AVERAGE(F$2:F$1449),_xlfn.STDEV.S(F$2:F$1449))</f>
      </c>
      <c r="M161" s="10" t="str">
        <f>=STANDARDIZE(G161,AVERAGE(G$2:G$1449),_xlfn.STDEV.S(G$2:G$1449))</f>
      </c>
      <c r="N161" s="10" t="str">
        <f>=STANDARDIZE(H161,AVERAGE(H$2:H$1449),_xlfn.STDEV.S(H$2:H$1449))</f>
      </c>
      <c r="O161" s="10" t="str">
        <f>=STANDARDIZE(I161,AVERAGE(I$2:I$1449),_xlfn.STDEV.S(I$2:I$1449))</f>
      </c>
      <c r="P161" s="10" t="str">
        <f>=MMULT(J161:O161,$AI$12:$AI$17)</f>
      </c>
    </row>
    <row r="162">
      <c r="A162" t="n">
        <v>131469</v>
      </c>
      <c r="B162" t="s">
        <v>1069</v>
      </c>
      <c r="C162" t="s">
        <v>163</v>
      </c>
      <c r="D162" t="n">
        <v>15</v>
      </c>
      <c r="E162" t="n">
        <v>45466</v>
      </c>
      <c r="F162" t="n">
        <v>85.2</v>
      </c>
      <c r="G162" t="n">
        <v>92</v>
      </c>
      <c r="H162" t="n">
        <v>12</v>
      </c>
      <c r="I162" t="n">
        <v>4.4644</v>
      </c>
      <c r="J162" s="10" t="str">
        <f>=STANDARDIZE(D162,AVERAGE(D$2:D$1449),_xlfn.STDEV.S(D$2:D$1449))</f>
      </c>
      <c r="K162" s="10" t="str">
        <f>=STANDARDIZE(E162,AVERAGE(E$2:E$1449),_xlfn.STDEV.S(E$2:E$1449))</f>
      </c>
      <c r="L162" s="10" t="str">
        <f>=STANDARDIZE(F162,AVERAGE(F$2:F$1449),_xlfn.STDEV.S(F$2:F$1449))</f>
      </c>
      <c r="M162" s="10" t="str">
        <f>=STANDARDIZE(G162,AVERAGE(G$2:G$1449),_xlfn.STDEV.S(G$2:G$1449))</f>
      </c>
      <c r="N162" s="10" t="str">
        <f>=STANDARDIZE(H162,AVERAGE(H$2:H$1449),_xlfn.STDEV.S(H$2:H$1449))</f>
      </c>
      <c r="O162" s="10" t="str">
        <f>=STANDARDIZE(I162,AVERAGE(I$2:I$1449),_xlfn.STDEV.S(I$2:I$1449))</f>
      </c>
      <c r="P162" s="10" t="str">
        <f>=MMULT(J162:O162,$AI$12:$AI$17)</f>
      </c>
    </row>
    <row r="163">
      <c r="A163" t="n">
        <v>131496</v>
      </c>
      <c r="B163" t="s">
        <v>1070</v>
      </c>
      <c r="C163" t="s">
        <v>163</v>
      </c>
      <c r="D163" t="n">
        <v>10</v>
      </c>
      <c r="E163" t="n">
        <v>37967</v>
      </c>
      <c r="F163" t="n">
        <v>94.3</v>
      </c>
      <c r="G163" t="n">
        <v>97</v>
      </c>
      <c r="H163" t="n">
        <v>11</v>
      </c>
      <c r="I163" t="n">
        <v>4.3809</v>
      </c>
      <c r="J163" s="10" t="str">
        <f>=STANDARDIZE(D163,AVERAGE(D$2:D$1449),_xlfn.STDEV.S(D$2:D$1449))</f>
      </c>
      <c r="K163" s="10" t="str">
        <f>=STANDARDIZE(E163,AVERAGE(E$2:E$1449),_xlfn.STDEV.S(E$2:E$1449))</f>
      </c>
      <c r="L163" s="10" t="str">
        <f>=STANDARDIZE(F163,AVERAGE(F$2:F$1449),_xlfn.STDEV.S(F$2:F$1449))</f>
      </c>
      <c r="M163" s="10" t="str">
        <f>=STANDARDIZE(G163,AVERAGE(G$2:G$1449),_xlfn.STDEV.S(G$2:G$1449))</f>
      </c>
      <c r="N163" s="10" t="str">
        <f>=STANDARDIZE(H163,AVERAGE(H$2:H$1449),_xlfn.STDEV.S(H$2:H$1449))</f>
      </c>
      <c r="O163" s="10" t="str">
        <f>=STANDARDIZE(I163,AVERAGE(I$2:I$1449),_xlfn.STDEV.S(I$2:I$1449))</f>
      </c>
      <c r="P163" s="10" t="str">
        <f>=MMULT(J163:O163,$AI$12:$AI$17)</f>
      </c>
    </row>
    <row r="164">
      <c r="A164" t="n">
        <v>131520</v>
      </c>
      <c r="B164" t="s">
        <v>1071</v>
      </c>
      <c r="C164" t="s">
        <v>163</v>
      </c>
      <c r="D164" t="n">
        <v>41</v>
      </c>
      <c r="E164" t="n">
        <v>30028</v>
      </c>
      <c r="F164" t="n">
        <v>68.9</v>
      </c>
      <c r="G164" t="n">
        <v>90</v>
      </c>
      <c r="H164" t="n">
        <v>11</v>
      </c>
      <c r="I164" t="n">
        <v>4.1418</v>
      </c>
      <c r="J164" s="10" t="str">
        <f>=STANDARDIZE(D164,AVERAGE(D$2:D$1449),_xlfn.STDEV.S(D$2:D$1449))</f>
      </c>
      <c r="K164" s="10" t="str">
        <f>=STANDARDIZE(E164,AVERAGE(E$2:E$1449),_xlfn.STDEV.S(E$2:E$1449))</f>
      </c>
      <c r="L164" s="10" t="str">
        <f>=STANDARDIZE(F164,AVERAGE(F$2:F$1449),_xlfn.STDEV.S(F$2:F$1449))</f>
      </c>
      <c r="M164" s="10" t="str">
        <f>=STANDARDIZE(G164,AVERAGE(G$2:G$1449),_xlfn.STDEV.S(G$2:G$1449))</f>
      </c>
      <c r="N164" s="10" t="str">
        <f>=STANDARDIZE(H164,AVERAGE(H$2:H$1449),_xlfn.STDEV.S(H$2:H$1449))</f>
      </c>
      <c r="O164" s="10" t="str">
        <f>=STANDARDIZE(I164,AVERAGE(I$2:I$1449),_xlfn.STDEV.S(I$2:I$1449))</f>
      </c>
      <c r="P164" s="10" t="str">
        <f>=MMULT(J164:O164,$AI$12:$AI$17)</f>
      </c>
    </row>
    <row r="165">
      <c r="A165" t="n">
        <v>131876</v>
      </c>
      <c r="B165" t="s">
        <v>1074</v>
      </c>
      <c r="C165" t="s">
        <v>163</v>
      </c>
      <c r="D165" t="n">
        <v>51</v>
      </c>
      <c r="E165" t="n">
        <v>12704</v>
      </c>
      <c r="F165" t="n">
        <v>44.4</v>
      </c>
      <c r="G165" t="n">
        <v>71</v>
      </c>
      <c r="H165" t="n">
        <v>9</v>
      </c>
      <c r="I165" t="n">
        <v>3.34</v>
      </c>
      <c r="J165" s="10" t="str">
        <f>=STANDARDIZE(D165,AVERAGE(D$2:D$1449),_xlfn.STDEV.S(D$2:D$1449))</f>
      </c>
      <c r="K165" s="10" t="str">
        <f>=STANDARDIZE(E165,AVERAGE(E$2:E$1449),_xlfn.STDEV.S(E$2:E$1449))</f>
      </c>
      <c r="L165" s="10" t="str">
        <f>=STANDARDIZE(F165,AVERAGE(F$2:F$1449),_xlfn.STDEV.S(F$2:F$1449))</f>
      </c>
      <c r="M165" s="10" t="str">
        <f>=STANDARDIZE(G165,AVERAGE(G$2:G$1449),_xlfn.STDEV.S(G$2:G$1449))</f>
      </c>
      <c r="N165" s="10" t="str">
        <f>=STANDARDIZE(H165,AVERAGE(H$2:H$1449),_xlfn.STDEV.S(H$2:H$1449))</f>
      </c>
      <c r="O165" s="10" t="str">
        <f>=STANDARDIZE(I165,AVERAGE(I$2:I$1449),_xlfn.STDEV.S(I$2:I$1449))</f>
      </c>
      <c r="P165" s="10" t="str">
        <f>=MMULT(J165:O165,$AI$12:$AI$17)</f>
      </c>
    </row>
    <row r="166">
      <c r="A166" t="n">
        <v>132471</v>
      </c>
      <c r="B166" t="s">
        <v>1081</v>
      </c>
      <c r="C166" t="s">
        <v>163</v>
      </c>
      <c r="D166" t="n">
        <v>46</v>
      </c>
      <c r="E166" t="n">
        <v>23930</v>
      </c>
      <c r="F166" t="n">
        <v>36.6</v>
      </c>
      <c r="G166" t="n">
        <v>58</v>
      </c>
      <c r="H166" t="n">
        <v>10</v>
      </c>
      <c r="I166" t="n">
        <v>3.9051</v>
      </c>
      <c r="J166" s="10" t="str">
        <f>=STANDARDIZE(D166,AVERAGE(D$2:D$1449),_xlfn.STDEV.S(D$2:D$1449))</f>
      </c>
      <c r="K166" s="10" t="str">
        <f>=STANDARDIZE(E166,AVERAGE(E$2:E$1449),_xlfn.STDEV.S(E$2:E$1449))</f>
      </c>
      <c r="L166" s="10" t="str">
        <f>=STANDARDIZE(F166,AVERAGE(F$2:F$1449),_xlfn.STDEV.S(F$2:F$1449))</f>
      </c>
      <c r="M166" s="10" t="str">
        <f>=STANDARDIZE(G166,AVERAGE(G$2:G$1449),_xlfn.STDEV.S(G$2:G$1449))</f>
      </c>
      <c r="N166" s="10" t="str">
        <f>=STANDARDIZE(H166,AVERAGE(H$2:H$1449),_xlfn.STDEV.S(H$2:H$1449))</f>
      </c>
      <c r="O166" s="10" t="str">
        <f>=STANDARDIZE(I166,AVERAGE(I$2:I$1449),_xlfn.STDEV.S(I$2:I$1449))</f>
      </c>
      <c r="P166" s="10" t="str">
        <f>=MMULT(J166:O166,$AI$12:$AI$17)</f>
      </c>
    </row>
    <row r="167">
      <c r="A167" t="n">
        <v>132602</v>
      </c>
      <c r="B167" t="s">
        <v>1083</v>
      </c>
      <c r="C167" t="s">
        <v>163</v>
      </c>
      <c r="D167" t="n">
        <v>77</v>
      </c>
      <c r="E167" t="n">
        <v>14705</v>
      </c>
      <c r="F167" t="n">
        <v>27.8</v>
      </c>
      <c r="G167" t="n">
        <v>56</v>
      </c>
      <c r="H167" t="n">
        <v>14</v>
      </c>
      <c r="I167" t="n">
        <v>3.4912</v>
      </c>
      <c r="J167" s="10" t="str">
        <f>=STANDARDIZE(D167,AVERAGE(D$2:D$1449),_xlfn.STDEV.S(D$2:D$1449))</f>
      </c>
      <c r="K167" s="10" t="str">
        <f>=STANDARDIZE(E167,AVERAGE(E$2:E$1449),_xlfn.STDEV.S(E$2:E$1449))</f>
      </c>
      <c r="L167" s="10" t="str">
        <f>=STANDARDIZE(F167,AVERAGE(F$2:F$1449),_xlfn.STDEV.S(F$2:F$1449))</f>
      </c>
      <c r="M167" s="10" t="str">
        <f>=STANDARDIZE(G167,AVERAGE(G$2:G$1449),_xlfn.STDEV.S(G$2:G$1449))</f>
      </c>
      <c r="N167" s="10" t="str">
        <f>=STANDARDIZE(H167,AVERAGE(H$2:H$1449),_xlfn.STDEV.S(H$2:H$1449))</f>
      </c>
      <c r="O167" s="10" t="str">
        <f>=STANDARDIZE(I167,AVERAGE(I$2:I$1449),_xlfn.STDEV.S(I$2:I$1449))</f>
      </c>
      <c r="P167" s="10" t="str">
        <f>=MMULT(J167:O167,$AI$12:$AI$17)</f>
      </c>
    </row>
    <row r="168">
      <c r="A168" t="n">
        <v>132657</v>
      </c>
      <c r="B168" t="s">
        <v>1085</v>
      </c>
      <c r="C168" t="s">
        <v>163</v>
      </c>
      <c r="D168" t="n">
        <v>23</v>
      </c>
      <c r="E168" t="n">
        <v>39582</v>
      </c>
      <c r="F168" t="n">
        <v>52.7</v>
      </c>
      <c r="G168" t="n">
        <v>71</v>
      </c>
      <c r="H168" t="n">
        <v>16</v>
      </c>
      <c r="I168" t="n">
        <v>3.6187</v>
      </c>
      <c r="J168" s="10" t="str">
        <f>=STANDARDIZE(D168,AVERAGE(D$2:D$1449),_xlfn.STDEV.S(D$2:D$1449))</f>
      </c>
      <c r="K168" s="10" t="str">
        <f>=STANDARDIZE(E168,AVERAGE(E$2:E$1449),_xlfn.STDEV.S(E$2:E$1449))</f>
      </c>
      <c r="L168" s="10" t="str">
        <f>=STANDARDIZE(F168,AVERAGE(F$2:F$1449),_xlfn.STDEV.S(F$2:F$1449))</f>
      </c>
      <c r="M168" s="10" t="str">
        <f>=STANDARDIZE(G168,AVERAGE(G$2:G$1449),_xlfn.STDEV.S(G$2:G$1449))</f>
      </c>
      <c r="N168" s="10" t="str">
        <f>=STANDARDIZE(H168,AVERAGE(H$2:H$1449),_xlfn.STDEV.S(H$2:H$1449))</f>
      </c>
      <c r="O168" s="10" t="str">
        <f>=STANDARDIZE(I168,AVERAGE(I$2:I$1449),_xlfn.STDEV.S(I$2:I$1449))</f>
      </c>
      <c r="P168" s="10" t="str">
        <f>=MMULT(J168:O168,$AI$12:$AI$17)</f>
      </c>
    </row>
    <row r="169">
      <c r="A169" t="n">
        <v>132903</v>
      </c>
      <c r="B169" t="s">
        <v>1097</v>
      </c>
      <c r="C169" t="s">
        <v>149</v>
      </c>
      <c r="D169" t="n">
        <v>33</v>
      </c>
      <c r="E169" t="n">
        <v>13110</v>
      </c>
      <c r="F169" t="n">
        <v>75.1</v>
      </c>
      <c r="G169" t="n">
        <v>92</v>
      </c>
      <c r="H169" t="n">
        <v>29</v>
      </c>
      <c r="I169" t="n">
        <v>4.9049</v>
      </c>
      <c r="J169" s="10" t="str">
        <f>=STANDARDIZE(D169,AVERAGE(D$2:D$1449),_xlfn.STDEV.S(D$2:D$1449))</f>
      </c>
      <c r="K169" s="10" t="str">
        <f>=STANDARDIZE(E169,AVERAGE(E$2:E$1449),_xlfn.STDEV.S(E$2:E$1449))</f>
      </c>
      <c r="L169" s="10" t="str">
        <f>=STANDARDIZE(F169,AVERAGE(F$2:F$1449),_xlfn.STDEV.S(F$2:F$1449))</f>
      </c>
      <c r="M169" s="10" t="str">
        <f>=STANDARDIZE(G169,AVERAGE(G$2:G$1449),_xlfn.STDEV.S(G$2:G$1449))</f>
      </c>
      <c r="N169" s="10" t="str">
        <f>=STANDARDIZE(H169,AVERAGE(H$2:H$1449),_xlfn.STDEV.S(H$2:H$1449))</f>
      </c>
      <c r="O169" s="10" t="str">
        <f>=STANDARDIZE(I169,AVERAGE(I$2:I$1449),_xlfn.STDEV.S(I$2:I$1449))</f>
      </c>
      <c r="P169" s="10" t="str">
        <f>=MMULT(J169:O169,$AI$12:$AI$17)</f>
      </c>
    </row>
    <row r="170">
      <c r="A170" t="n">
        <v>133492</v>
      </c>
      <c r="B170" t="s">
        <v>1108</v>
      </c>
      <c r="C170" t="s">
        <v>163</v>
      </c>
      <c r="D170" t="n">
        <v>16</v>
      </c>
      <c r="E170" t="n">
        <v>40122</v>
      </c>
      <c r="F170" t="n">
        <v>67.6</v>
      </c>
      <c r="G170" t="n">
        <v>77</v>
      </c>
      <c r="H170" t="n">
        <v>11</v>
      </c>
      <c r="I170" t="n">
        <v>3.3092</v>
      </c>
      <c r="J170" s="10" t="str">
        <f>=STANDARDIZE(D170,AVERAGE(D$2:D$1449),_xlfn.STDEV.S(D$2:D$1449))</f>
      </c>
      <c r="K170" s="10" t="str">
        <f>=STANDARDIZE(E170,AVERAGE(E$2:E$1449),_xlfn.STDEV.S(E$2:E$1449))</f>
      </c>
      <c r="L170" s="10" t="str">
        <f>=STANDARDIZE(F170,AVERAGE(F$2:F$1449),_xlfn.STDEV.S(F$2:F$1449))</f>
      </c>
      <c r="M170" s="10" t="str">
        <f>=STANDARDIZE(G170,AVERAGE(G$2:G$1449),_xlfn.STDEV.S(G$2:G$1449))</f>
      </c>
      <c r="N170" s="10" t="str">
        <f>=STANDARDIZE(H170,AVERAGE(H$2:H$1449),_xlfn.STDEV.S(H$2:H$1449))</f>
      </c>
      <c r="O170" s="10" t="str">
        <f>=STANDARDIZE(I170,AVERAGE(I$2:I$1449),_xlfn.STDEV.S(I$2:I$1449))</f>
      </c>
      <c r="P170" s="10" t="str">
        <f>=MMULT(J170:O170,$AI$12:$AI$17)</f>
      </c>
    </row>
    <row r="171">
      <c r="A171" t="n">
        <v>133526</v>
      </c>
      <c r="B171" t="s">
        <v>1112</v>
      </c>
      <c r="C171" t="s">
        <v>163</v>
      </c>
      <c r="D171" t="n">
        <v>76</v>
      </c>
      <c r="E171" t="n">
        <v>13763</v>
      </c>
      <c r="F171" t="n">
        <v>28</v>
      </c>
      <c r="G171" t="n">
        <v>53</v>
      </c>
      <c r="H171" t="n">
        <v>18</v>
      </c>
      <c r="I171" t="n">
        <v>3.0874</v>
      </c>
      <c r="J171" s="10" t="str">
        <f>=STANDARDIZE(D171,AVERAGE(D$2:D$1449),_xlfn.STDEV.S(D$2:D$1449))</f>
      </c>
      <c r="K171" s="10" t="str">
        <f>=STANDARDIZE(E171,AVERAGE(E$2:E$1449),_xlfn.STDEV.S(E$2:E$1449))</f>
      </c>
      <c r="L171" s="10" t="str">
        <f>=STANDARDIZE(F171,AVERAGE(F$2:F$1449),_xlfn.STDEV.S(F$2:F$1449))</f>
      </c>
      <c r="M171" s="10" t="str">
        <f>=STANDARDIZE(G171,AVERAGE(G$2:G$1449),_xlfn.STDEV.S(G$2:G$1449))</f>
      </c>
      <c r="N171" s="10" t="str">
        <f>=STANDARDIZE(H171,AVERAGE(H$2:H$1449),_xlfn.STDEV.S(H$2:H$1449))</f>
      </c>
      <c r="O171" s="10" t="str">
        <f>=STANDARDIZE(I171,AVERAGE(I$2:I$1449),_xlfn.STDEV.S(I$2:I$1449))</f>
      </c>
      <c r="P171" s="10" t="str">
        <f>=MMULT(J171:O171,$AI$12:$AI$17)</f>
      </c>
    </row>
    <row r="172">
      <c r="A172" t="n">
        <v>133553</v>
      </c>
      <c r="B172" t="s">
        <v>1113</v>
      </c>
      <c r="C172" t="s">
        <v>163</v>
      </c>
      <c r="D172" t="n">
        <v>15</v>
      </c>
      <c r="E172" t="n">
        <v>41550</v>
      </c>
      <c r="F172" t="n">
        <v>67.8</v>
      </c>
      <c r="G172" t="n">
        <v>85</v>
      </c>
      <c r="H172" t="n">
        <v>18</v>
      </c>
      <c r="I172" t="n">
        <v>4.0463</v>
      </c>
      <c r="J172" s="10" t="str">
        <f>=STANDARDIZE(D172,AVERAGE(D$2:D$1449),_xlfn.STDEV.S(D$2:D$1449))</f>
      </c>
      <c r="K172" s="10" t="str">
        <f>=STANDARDIZE(E172,AVERAGE(E$2:E$1449),_xlfn.STDEV.S(E$2:E$1449))</f>
      </c>
      <c r="L172" s="10" t="str">
        <f>=STANDARDIZE(F172,AVERAGE(F$2:F$1449),_xlfn.STDEV.S(F$2:F$1449))</f>
      </c>
      <c r="M172" s="10" t="str">
        <f>=STANDARDIZE(G172,AVERAGE(G$2:G$1449),_xlfn.STDEV.S(G$2:G$1449))</f>
      </c>
      <c r="N172" s="10" t="str">
        <f>=STANDARDIZE(H172,AVERAGE(H$2:H$1449),_xlfn.STDEV.S(H$2:H$1449))</f>
      </c>
      <c r="O172" s="10" t="str">
        <f>=STANDARDIZE(I172,AVERAGE(I$2:I$1449),_xlfn.STDEV.S(I$2:I$1449))</f>
      </c>
      <c r="P172" s="10" t="str">
        <f>=MMULT(J172:O172,$AI$12:$AI$17)</f>
      </c>
    </row>
    <row r="173">
      <c r="A173" t="n">
        <v>133650</v>
      </c>
      <c r="B173" t="s">
        <v>1114</v>
      </c>
      <c r="C173" t="s">
        <v>149</v>
      </c>
      <c r="D173" t="n">
        <v>56</v>
      </c>
      <c r="E173" t="n">
        <v>15491</v>
      </c>
      <c r="F173" t="n">
        <v>51.9</v>
      </c>
      <c r="G173" t="n">
        <v>86</v>
      </c>
      <c r="H173" t="n">
        <v>14</v>
      </c>
      <c r="I173" t="n">
        <v>4.0182</v>
      </c>
      <c r="J173" s="10" t="str">
        <f>=STANDARDIZE(D173,AVERAGE(D$2:D$1449),_xlfn.STDEV.S(D$2:D$1449))</f>
      </c>
      <c r="K173" s="10" t="str">
        <f>=STANDARDIZE(E173,AVERAGE(E$2:E$1449),_xlfn.STDEV.S(E$2:E$1449))</f>
      </c>
      <c r="L173" s="10" t="str">
        <f>=STANDARDIZE(F173,AVERAGE(F$2:F$1449),_xlfn.STDEV.S(F$2:F$1449))</f>
      </c>
      <c r="M173" s="10" t="str">
        <f>=STANDARDIZE(G173,AVERAGE(G$2:G$1449),_xlfn.STDEV.S(G$2:G$1449))</f>
      </c>
      <c r="N173" s="10" t="str">
        <f>=STANDARDIZE(H173,AVERAGE(H$2:H$1449),_xlfn.STDEV.S(H$2:H$1449))</f>
      </c>
      <c r="O173" s="10" t="str">
        <f>=STANDARDIZE(I173,AVERAGE(I$2:I$1449),_xlfn.STDEV.S(I$2:I$1449))</f>
      </c>
      <c r="P173" s="10" t="str">
        <f>=MMULT(J173:O173,$AI$12:$AI$17)</f>
      </c>
    </row>
    <row r="174">
      <c r="A174" t="n">
        <v>133669</v>
      </c>
      <c r="B174" t="s">
        <v>1116</v>
      </c>
      <c r="C174" t="s">
        <v>149</v>
      </c>
      <c r="D174" t="n">
        <v>35</v>
      </c>
      <c r="E174" t="n">
        <v>9839</v>
      </c>
      <c r="F174" t="n">
        <v>64.3</v>
      </c>
      <c r="G174" t="n">
        <v>84</v>
      </c>
      <c r="H174" t="n">
        <v>23</v>
      </c>
      <c r="I174" t="n">
        <v>4.5586</v>
      </c>
      <c r="J174" s="10" t="str">
        <f>=STANDARDIZE(D174,AVERAGE(D$2:D$1449),_xlfn.STDEV.S(D$2:D$1449))</f>
      </c>
      <c r="K174" s="10" t="str">
        <f>=STANDARDIZE(E174,AVERAGE(E$2:E$1449),_xlfn.STDEV.S(E$2:E$1449))</f>
      </c>
      <c r="L174" s="10" t="str">
        <f>=STANDARDIZE(F174,AVERAGE(F$2:F$1449),_xlfn.STDEV.S(F$2:F$1449))</f>
      </c>
      <c r="M174" s="10" t="str">
        <f>=STANDARDIZE(G174,AVERAGE(G$2:G$1449),_xlfn.STDEV.S(G$2:G$1449))</f>
      </c>
      <c r="N174" s="10" t="str">
        <f>=STANDARDIZE(H174,AVERAGE(H$2:H$1449),_xlfn.STDEV.S(H$2:H$1449))</f>
      </c>
      <c r="O174" s="10" t="str">
        <f>=STANDARDIZE(I174,AVERAGE(I$2:I$1449),_xlfn.STDEV.S(I$2:I$1449))</f>
      </c>
      <c r="P174" s="10" t="str">
        <f>=MMULT(J174:O174,$AI$12:$AI$17)</f>
      </c>
    </row>
    <row r="175">
      <c r="A175" t="n">
        <v>133711</v>
      </c>
      <c r="B175" t="s">
        <v>1118</v>
      </c>
      <c r="C175" t="s">
        <v>163</v>
      </c>
      <c r="D175" t="n">
        <v>28</v>
      </c>
      <c r="E175" t="n">
        <v>31085</v>
      </c>
      <c r="F175" t="n">
        <v>55.9</v>
      </c>
      <c r="G175" t="n">
        <v>68</v>
      </c>
      <c r="H175" t="n">
        <v>16</v>
      </c>
      <c r="I175" t="n">
        <v>3.4381</v>
      </c>
      <c r="J175" s="10" t="str">
        <f>=STANDARDIZE(D175,AVERAGE(D$2:D$1449),_xlfn.STDEV.S(D$2:D$1449))</f>
      </c>
      <c r="K175" s="10" t="str">
        <f>=STANDARDIZE(E175,AVERAGE(E$2:E$1449),_xlfn.STDEV.S(E$2:E$1449))</f>
      </c>
      <c r="L175" s="10" t="str">
        <f>=STANDARDIZE(F175,AVERAGE(F$2:F$1449),_xlfn.STDEV.S(F$2:F$1449))</f>
      </c>
      <c r="M175" s="10" t="str">
        <f>=STANDARDIZE(G175,AVERAGE(G$2:G$1449),_xlfn.STDEV.S(G$2:G$1449))</f>
      </c>
      <c r="N175" s="10" t="str">
        <f>=STANDARDIZE(H175,AVERAGE(H$2:H$1449),_xlfn.STDEV.S(H$2:H$1449))</f>
      </c>
      <c r="O175" s="10" t="str">
        <f>=STANDARDIZE(I175,AVERAGE(I$2:I$1449),_xlfn.STDEV.S(I$2:I$1449))</f>
      </c>
      <c r="P175" s="10" t="str">
        <f>=MMULT(J175:O175,$AI$12:$AI$17)</f>
      </c>
    </row>
    <row r="176">
      <c r="A176" t="n">
        <v>133881</v>
      </c>
      <c r="B176" t="s">
        <v>1128</v>
      </c>
      <c r="C176" t="s">
        <v>163</v>
      </c>
      <c r="D176" t="n">
        <v>20</v>
      </c>
      <c r="E176" t="n">
        <v>36364</v>
      </c>
      <c r="F176" t="n">
        <v>65.5</v>
      </c>
      <c r="G176" t="n">
        <v>77</v>
      </c>
      <c r="H176" t="n">
        <v>13</v>
      </c>
      <c r="I176" t="n">
        <v>4.006</v>
      </c>
      <c r="J176" s="10" t="str">
        <f>=STANDARDIZE(D176,AVERAGE(D$2:D$1449),_xlfn.STDEV.S(D$2:D$1449))</f>
      </c>
      <c r="K176" s="10" t="str">
        <f>=STANDARDIZE(E176,AVERAGE(E$2:E$1449),_xlfn.STDEV.S(E$2:E$1449))</f>
      </c>
      <c r="L176" s="10" t="str">
        <f>=STANDARDIZE(F176,AVERAGE(F$2:F$1449),_xlfn.STDEV.S(F$2:F$1449))</f>
      </c>
      <c r="M176" s="10" t="str">
        <f>=STANDARDIZE(G176,AVERAGE(G$2:G$1449),_xlfn.STDEV.S(G$2:G$1449))</f>
      </c>
      <c r="N176" s="10" t="str">
        <f>=STANDARDIZE(H176,AVERAGE(H$2:H$1449),_xlfn.STDEV.S(H$2:H$1449))</f>
      </c>
      <c r="O176" s="10" t="str">
        <f>=STANDARDIZE(I176,AVERAGE(I$2:I$1449),_xlfn.STDEV.S(I$2:I$1449))</f>
      </c>
      <c r="P176" s="10" t="str">
        <f>=MMULT(J176:O176,$AI$12:$AI$17)</f>
      </c>
    </row>
    <row r="177">
      <c r="A177" t="n">
        <v>133951</v>
      </c>
      <c r="B177" t="s">
        <v>1129</v>
      </c>
      <c r="C177" t="s">
        <v>149</v>
      </c>
      <c r="D177" t="n">
        <v>40</v>
      </c>
      <c r="E177" t="n">
        <v>10742</v>
      </c>
      <c r="F177" t="n">
        <v>73.9</v>
      </c>
      <c r="G177" t="n">
        <v>92</v>
      </c>
      <c r="H177" t="n">
        <v>24</v>
      </c>
      <c r="I177" t="n">
        <v>4.8426</v>
      </c>
      <c r="J177" s="10" t="str">
        <f>=STANDARDIZE(D177,AVERAGE(D$2:D$1449),_xlfn.STDEV.S(D$2:D$1449))</f>
      </c>
      <c r="K177" s="10" t="str">
        <f>=STANDARDIZE(E177,AVERAGE(E$2:E$1449),_xlfn.STDEV.S(E$2:E$1449))</f>
      </c>
      <c r="L177" s="10" t="str">
        <f>=STANDARDIZE(F177,AVERAGE(F$2:F$1449),_xlfn.STDEV.S(F$2:F$1449))</f>
      </c>
      <c r="M177" s="10" t="str">
        <f>=STANDARDIZE(G177,AVERAGE(G$2:G$1449),_xlfn.STDEV.S(G$2:G$1449))</f>
      </c>
      <c r="N177" s="10" t="str">
        <f>=STANDARDIZE(H177,AVERAGE(H$2:H$1449),_xlfn.STDEV.S(H$2:H$1449))</f>
      </c>
      <c r="O177" s="10" t="str">
        <f>=STANDARDIZE(I177,AVERAGE(I$2:I$1449),_xlfn.STDEV.S(I$2:I$1449))</f>
      </c>
      <c r="P177" s="10" t="str">
        <f>=MMULT(J177:O177,$AI$12:$AI$17)</f>
      </c>
    </row>
    <row r="178">
      <c r="A178" t="n">
        <v>133979</v>
      </c>
      <c r="B178" t="s">
        <v>1132</v>
      </c>
      <c r="C178" t="s">
        <v>163</v>
      </c>
      <c r="D178" t="n">
        <v>66</v>
      </c>
      <c r="E178" t="n">
        <v>18366</v>
      </c>
      <c r="F178" t="n">
        <v>27.6</v>
      </c>
      <c r="G178" t="n">
        <v>57</v>
      </c>
      <c r="H178" t="n">
        <v>16</v>
      </c>
      <c r="I178" t="n">
        <v>3.1383</v>
      </c>
      <c r="J178" s="10" t="str">
        <f>=STANDARDIZE(D178,AVERAGE(D$2:D$1449),_xlfn.STDEV.S(D$2:D$1449))</f>
      </c>
      <c r="K178" s="10" t="str">
        <f>=STANDARDIZE(E178,AVERAGE(E$2:E$1449),_xlfn.STDEV.S(E$2:E$1449))</f>
      </c>
      <c r="L178" s="10" t="str">
        <f>=STANDARDIZE(F178,AVERAGE(F$2:F$1449),_xlfn.STDEV.S(F$2:F$1449))</f>
      </c>
      <c r="M178" s="10" t="str">
        <f>=STANDARDIZE(G178,AVERAGE(G$2:G$1449),_xlfn.STDEV.S(G$2:G$1449))</f>
      </c>
      <c r="N178" s="10" t="str">
        <f>=STANDARDIZE(H178,AVERAGE(H$2:H$1449),_xlfn.STDEV.S(H$2:H$1449))</f>
      </c>
      <c r="O178" s="10" t="str">
        <f>=STANDARDIZE(I178,AVERAGE(I$2:I$1449),_xlfn.STDEV.S(I$2:I$1449))</f>
      </c>
      <c r="P178" s="10" t="str">
        <f>=MMULT(J178:O178,$AI$12:$AI$17)</f>
      </c>
    </row>
    <row r="179">
      <c r="A179" t="n">
        <v>134079</v>
      </c>
      <c r="B179" t="s">
        <v>1137</v>
      </c>
      <c r="C179" t="s">
        <v>163</v>
      </c>
      <c r="D179" t="n">
        <v>26</v>
      </c>
      <c r="E179" t="n">
        <v>30462</v>
      </c>
      <c r="F179" t="n">
        <v>69.3</v>
      </c>
      <c r="G179" t="n">
        <v>78</v>
      </c>
      <c r="H179" t="n">
        <v>10</v>
      </c>
      <c r="I179" t="n">
        <v>3.5417</v>
      </c>
      <c r="J179" s="10" t="str">
        <f>=STANDARDIZE(D179,AVERAGE(D$2:D$1449),_xlfn.STDEV.S(D$2:D$1449))</f>
      </c>
      <c r="K179" s="10" t="str">
        <f>=STANDARDIZE(E179,AVERAGE(E$2:E$1449),_xlfn.STDEV.S(E$2:E$1449))</f>
      </c>
      <c r="L179" s="10" t="str">
        <f>=STANDARDIZE(F179,AVERAGE(F$2:F$1449),_xlfn.STDEV.S(F$2:F$1449))</f>
      </c>
      <c r="M179" s="10" t="str">
        <f>=STANDARDIZE(G179,AVERAGE(G$2:G$1449),_xlfn.STDEV.S(G$2:G$1449))</f>
      </c>
      <c r="N179" s="10" t="str">
        <f>=STANDARDIZE(H179,AVERAGE(H$2:H$1449),_xlfn.STDEV.S(H$2:H$1449))</f>
      </c>
      <c r="O179" s="10" t="str">
        <f>=STANDARDIZE(I179,AVERAGE(I$2:I$1449),_xlfn.STDEV.S(I$2:I$1449))</f>
      </c>
      <c r="P179" s="10" t="str">
        <f>=MMULT(J179:O179,$AI$12:$AI$17)</f>
      </c>
    </row>
    <row r="180">
      <c r="A180" t="n">
        <v>134097</v>
      </c>
      <c r="B180" t="s">
        <v>1139</v>
      </c>
      <c r="C180" t="s">
        <v>149</v>
      </c>
      <c r="D180" t="n">
        <v>24</v>
      </c>
      <c r="E180" t="n">
        <v>14903</v>
      </c>
      <c r="F180" t="n">
        <v>83</v>
      </c>
      <c r="G180" t="n">
        <v>96</v>
      </c>
      <c r="H180" t="n">
        <v>17</v>
      </c>
      <c r="I180" t="n">
        <v>4.698</v>
      </c>
      <c r="J180" s="10" t="str">
        <f>=STANDARDIZE(D180,AVERAGE(D$2:D$1449),_xlfn.STDEV.S(D$2:D$1449))</f>
      </c>
      <c r="K180" s="10" t="str">
        <f>=STANDARDIZE(E180,AVERAGE(E$2:E$1449),_xlfn.STDEV.S(E$2:E$1449))</f>
      </c>
      <c r="L180" s="10" t="str">
        <f>=STANDARDIZE(F180,AVERAGE(F$2:F$1449),_xlfn.STDEV.S(F$2:F$1449))</f>
      </c>
      <c r="M180" s="10" t="str">
        <f>=STANDARDIZE(G180,AVERAGE(G$2:G$1449),_xlfn.STDEV.S(G$2:G$1449))</f>
      </c>
      <c r="N180" s="10" t="str">
        <f>=STANDARDIZE(H180,AVERAGE(H$2:H$1449),_xlfn.STDEV.S(H$2:H$1449))</f>
      </c>
      <c r="O180" s="10" t="str">
        <f>=STANDARDIZE(I180,AVERAGE(I$2:I$1449),_xlfn.STDEV.S(I$2:I$1449))</f>
      </c>
      <c r="P180" s="10" t="str">
        <f>=MMULT(J180:O180,$AI$12:$AI$17)</f>
      </c>
    </row>
    <row r="181">
      <c r="A181" t="n">
        <v>134130</v>
      </c>
      <c r="B181" t="s">
        <v>1140</v>
      </c>
      <c r="C181" t="s">
        <v>149</v>
      </c>
      <c r="D181" t="n">
        <v>22</v>
      </c>
      <c r="E181" t="n">
        <v>11521</v>
      </c>
      <c r="F181" t="n">
        <v>91.4</v>
      </c>
      <c r="G181" t="n">
        <v>97</v>
      </c>
      <c r="H181" t="n">
        <v>16</v>
      </c>
      <c r="I181" t="n">
        <v>4.798</v>
      </c>
      <c r="J181" s="10" t="str">
        <f>=STANDARDIZE(D181,AVERAGE(D$2:D$1449),_xlfn.STDEV.S(D$2:D$1449))</f>
      </c>
      <c r="K181" s="10" t="str">
        <f>=STANDARDIZE(E181,AVERAGE(E$2:E$1449),_xlfn.STDEV.S(E$2:E$1449))</f>
      </c>
      <c r="L181" s="10" t="str">
        <f>=STANDARDIZE(F181,AVERAGE(F$2:F$1449),_xlfn.STDEV.S(F$2:F$1449))</f>
      </c>
      <c r="M181" s="10" t="str">
        <f>=STANDARDIZE(G181,AVERAGE(G$2:G$1449),_xlfn.STDEV.S(G$2:G$1449))</f>
      </c>
      <c r="N181" s="10" t="str">
        <f>=STANDARDIZE(H181,AVERAGE(H$2:H$1449),_xlfn.STDEV.S(H$2:H$1449))</f>
      </c>
      <c r="O181" s="10" t="str">
        <f>=STANDARDIZE(I181,AVERAGE(I$2:I$1449),_xlfn.STDEV.S(I$2:I$1449))</f>
      </c>
      <c r="P181" s="10" t="str">
        <f>=MMULT(J181:O181,$AI$12:$AI$17)</f>
      </c>
    </row>
    <row r="182">
      <c r="A182" t="n">
        <v>134945</v>
      </c>
      <c r="B182" t="s">
        <v>1159</v>
      </c>
      <c r="C182" t="s">
        <v>163</v>
      </c>
      <c r="D182" t="n">
        <v>30</v>
      </c>
      <c r="E182" t="n">
        <v>25745</v>
      </c>
      <c r="F182" t="n">
        <v>57</v>
      </c>
      <c r="G182" t="n">
        <v>75</v>
      </c>
      <c r="H182" t="n">
        <v>13</v>
      </c>
      <c r="I182" t="n">
        <v>3.7515</v>
      </c>
      <c r="J182" s="10" t="str">
        <f>=STANDARDIZE(D182,AVERAGE(D$2:D$1449),_xlfn.STDEV.S(D$2:D$1449))</f>
      </c>
      <c r="K182" s="10" t="str">
        <f>=STANDARDIZE(E182,AVERAGE(E$2:E$1449),_xlfn.STDEV.S(E$2:E$1449))</f>
      </c>
      <c r="L182" s="10" t="str">
        <f>=STANDARDIZE(F182,AVERAGE(F$2:F$1449),_xlfn.STDEV.S(F$2:F$1449))</f>
      </c>
      <c r="M182" s="10" t="str">
        <f>=STANDARDIZE(G182,AVERAGE(G$2:G$1449),_xlfn.STDEV.S(G$2:G$1449))</f>
      </c>
      <c r="N182" s="10" t="str">
        <f>=STANDARDIZE(H182,AVERAGE(H$2:H$1449),_xlfn.STDEV.S(H$2:H$1449))</f>
      </c>
      <c r="O182" s="10" t="str">
        <f>=STANDARDIZE(I182,AVERAGE(I$2:I$1449),_xlfn.STDEV.S(I$2:I$1449))</f>
      </c>
      <c r="P182" s="10" t="str">
        <f>=MMULT(J182:O182,$AI$12:$AI$17)</f>
      </c>
    </row>
    <row r="183">
      <c r="A183" t="n">
        <v>135081</v>
      </c>
      <c r="B183" t="s">
        <v>1160</v>
      </c>
      <c r="C183" t="s">
        <v>163</v>
      </c>
      <c r="D183" t="n">
        <v>58</v>
      </c>
      <c r="E183" t="n">
        <v>33865</v>
      </c>
      <c r="F183" t="n">
        <v>43.4</v>
      </c>
      <c r="G183" t="n">
        <v>76</v>
      </c>
      <c r="H183" t="n">
        <v>14</v>
      </c>
      <c r="I183" t="n">
        <v>4.508</v>
      </c>
      <c r="J183" s="10" t="str">
        <f>=STANDARDIZE(D183,AVERAGE(D$2:D$1449),_xlfn.STDEV.S(D$2:D$1449))</f>
      </c>
      <c r="K183" s="10" t="str">
        <f>=STANDARDIZE(E183,AVERAGE(E$2:E$1449),_xlfn.STDEV.S(E$2:E$1449))</f>
      </c>
      <c r="L183" s="10" t="str">
        <f>=STANDARDIZE(F183,AVERAGE(F$2:F$1449),_xlfn.STDEV.S(F$2:F$1449))</f>
      </c>
      <c r="M183" s="10" t="str">
        <f>=STANDARDIZE(G183,AVERAGE(G$2:G$1449),_xlfn.STDEV.S(G$2:G$1449))</f>
      </c>
      <c r="N183" s="10" t="str">
        <f>=STANDARDIZE(H183,AVERAGE(H$2:H$1449),_xlfn.STDEV.S(H$2:H$1449))</f>
      </c>
      <c r="O183" s="10" t="str">
        <f>=STANDARDIZE(I183,AVERAGE(I$2:I$1449),_xlfn.STDEV.S(I$2:I$1449))</f>
      </c>
      <c r="P183" s="10" t="str">
        <f>=MMULT(J183:O183,$AI$12:$AI$17)</f>
      </c>
    </row>
    <row r="184">
      <c r="A184" t="n">
        <v>135726</v>
      </c>
      <c r="B184" t="s">
        <v>1186</v>
      </c>
      <c r="C184" t="s">
        <v>163</v>
      </c>
      <c r="D184" t="n">
        <v>15</v>
      </c>
      <c r="E184" t="n">
        <v>41028</v>
      </c>
      <c r="F184" t="n">
        <v>84.2</v>
      </c>
      <c r="G184" t="n">
        <v>92</v>
      </c>
      <c r="H184" t="n">
        <v>11</v>
      </c>
      <c r="I184" t="n">
        <v>4.3422</v>
      </c>
      <c r="J184" s="10" t="str">
        <f>=STANDARDIZE(D184,AVERAGE(D$2:D$1449),_xlfn.STDEV.S(D$2:D$1449))</f>
      </c>
      <c r="K184" s="10" t="str">
        <f>=STANDARDIZE(E184,AVERAGE(E$2:E$1449),_xlfn.STDEV.S(E$2:E$1449))</f>
      </c>
      <c r="L184" s="10" t="str">
        <f>=STANDARDIZE(F184,AVERAGE(F$2:F$1449),_xlfn.STDEV.S(F$2:F$1449))</f>
      </c>
      <c r="M184" s="10" t="str">
        <f>=STANDARDIZE(G184,AVERAGE(G$2:G$1449),_xlfn.STDEV.S(G$2:G$1449))</f>
      </c>
      <c r="N184" s="10" t="str">
        <f>=STANDARDIZE(H184,AVERAGE(H$2:H$1449),_xlfn.STDEV.S(H$2:H$1449))</f>
      </c>
      <c r="O184" s="10" t="str">
        <f>=STANDARDIZE(I184,AVERAGE(I$2:I$1449),_xlfn.STDEV.S(I$2:I$1449))</f>
      </c>
      <c r="P184" s="10" t="str">
        <f>=MMULT(J184:O184,$AI$12:$AI$17)</f>
      </c>
    </row>
    <row r="185">
      <c r="A185" t="n">
        <v>136172</v>
      </c>
      <c r="B185" t="s">
        <v>1192</v>
      </c>
      <c r="C185" t="s">
        <v>149</v>
      </c>
      <c r="D185" t="n">
        <v>31</v>
      </c>
      <c r="E185" t="n">
        <v>10628</v>
      </c>
      <c r="F185" t="n">
        <v>62.9</v>
      </c>
      <c r="G185" t="n">
        <v>81</v>
      </c>
      <c r="H185" t="n">
        <v>19</v>
      </c>
      <c r="I185" t="n">
        <v>4.2939</v>
      </c>
      <c r="J185" s="10" t="str">
        <f>=STANDARDIZE(D185,AVERAGE(D$2:D$1449),_xlfn.STDEV.S(D$2:D$1449))</f>
      </c>
      <c r="K185" s="10" t="str">
        <f>=STANDARDIZE(E185,AVERAGE(E$2:E$1449),_xlfn.STDEV.S(E$2:E$1449))</f>
      </c>
      <c r="L185" s="10" t="str">
        <f>=STANDARDIZE(F185,AVERAGE(F$2:F$1449),_xlfn.STDEV.S(F$2:F$1449))</f>
      </c>
      <c r="M185" s="10" t="str">
        <f>=STANDARDIZE(G185,AVERAGE(G$2:G$1449),_xlfn.STDEV.S(G$2:G$1449))</f>
      </c>
      <c r="N185" s="10" t="str">
        <f>=STANDARDIZE(H185,AVERAGE(H$2:H$1449),_xlfn.STDEV.S(H$2:H$1449))</f>
      </c>
      <c r="O185" s="10" t="str">
        <f>=STANDARDIZE(I185,AVERAGE(I$2:I$1449),_xlfn.STDEV.S(I$2:I$1449))</f>
      </c>
      <c r="P185" s="10" t="str">
        <f>=MMULT(J185:O185,$AI$12:$AI$17)</f>
      </c>
    </row>
    <row r="186">
      <c r="A186" t="n">
        <v>136215</v>
      </c>
      <c r="B186" t="s">
        <v>1193</v>
      </c>
      <c r="C186" t="s">
        <v>163</v>
      </c>
      <c r="D186" t="n">
        <v>37</v>
      </c>
      <c r="E186" t="n">
        <v>32756</v>
      </c>
      <c r="F186" t="n">
        <v>64.3</v>
      </c>
      <c r="G186" t="n">
        <v>76</v>
      </c>
      <c r="H186" t="n">
        <v>17</v>
      </c>
      <c r="I186" t="n">
        <v>4.3714</v>
      </c>
      <c r="J186" s="10" t="str">
        <f>=STANDARDIZE(D186,AVERAGE(D$2:D$1449),_xlfn.STDEV.S(D$2:D$1449))</f>
      </c>
      <c r="K186" s="10" t="str">
        <f>=STANDARDIZE(E186,AVERAGE(E$2:E$1449),_xlfn.STDEV.S(E$2:E$1449))</f>
      </c>
      <c r="L186" s="10" t="str">
        <f>=STANDARDIZE(F186,AVERAGE(F$2:F$1449),_xlfn.STDEV.S(F$2:F$1449))</f>
      </c>
      <c r="M186" s="10" t="str">
        <f>=STANDARDIZE(G186,AVERAGE(G$2:G$1449),_xlfn.STDEV.S(G$2:G$1449))</f>
      </c>
      <c r="N186" s="10" t="str">
        <f>=STANDARDIZE(H186,AVERAGE(H$2:H$1449),_xlfn.STDEV.S(H$2:H$1449))</f>
      </c>
      <c r="O186" s="10" t="str">
        <f>=STANDARDIZE(I186,AVERAGE(I$2:I$1449),_xlfn.STDEV.S(I$2:I$1449))</f>
      </c>
      <c r="P186" s="10" t="str">
        <f>=MMULT(J186:O186,$AI$12:$AI$17)</f>
      </c>
    </row>
    <row r="187">
      <c r="A187" t="n">
        <v>136330</v>
      </c>
      <c r="B187" t="s">
        <v>1197</v>
      </c>
      <c r="C187" t="s">
        <v>163</v>
      </c>
      <c r="D187" t="n">
        <v>25</v>
      </c>
      <c r="E187" t="n">
        <v>31103</v>
      </c>
      <c r="F187" t="n">
        <v>58.7</v>
      </c>
      <c r="G187" t="n">
        <v>67</v>
      </c>
      <c r="H187" t="n">
        <v>13</v>
      </c>
      <c r="I187" t="n">
        <v>3.6383</v>
      </c>
      <c r="J187" s="10" t="str">
        <f>=STANDARDIZE(D187,AVERAGE(D$2:D$1449),_xlfn.STDEV.S(D$2:D$1449))</f>
      </c>
      <c r="K187" s="10" t="str">
        <f>=STANDARDIZE(E187,AVERAGE(E$2:E$1449),_xlfn.STDEV.S(E$2:E$1449))</f>
      </c>
      <c r="L187" s="10" t="str">
        <f>=STANDARDIZE(F187,AVERAGE(F$2:F$1449),_xlfn.STDEV.S(F$2:F$1449))</f>
      </c>
      <c r="M187" s="10" t="str">
        <f>=STANDARDIZE(G187,AVERAGE(G$2:G$1449),_xlfn.STDEV.S(G$2:G$1449))</f>
      </c>
      <c r="N187" s="10" t="str">
        <f>=STANDARDIZE(H187,AVERAGE(H$2:H$1449),_xlfn.STDEV.S(H$2:H$1449))</f>
      </c>
      <c r="O187" s="10" t="str">
        <f>=STANDARDIZE(I187,AVERAGE(I$2:I$1449),_xlfn.STDEV.S(I$2:I$1449))</f>
      </c>
      <c r="P187" s="10" t="str">
        <f>=MMULT(J187:O187,$AI$12:$AI$17)</f>
      </c>
    </row>
    <row r="188">
      <c r="A188" t="n">
        <v>136774</v>
      </c>
      <c r="B188" t="s">
        <v>1213</v>
      </c>
      <c r="C188" t="s">
        <v>163</v>
      </c>
      <c r="D188" t="n">
        <v>21</v>
      </c>
      <c r="E188" t="n">
        <v>60362</v>
      </c>
      <c r="F188" t="n">
        <v>70.8</v>
      </c>
      <c r="G188" t="n">
        <v>84</v>
      </c>
      <c r="H188" t="n">
        <v>11</v>
      </c>
      <c r="I188" t="n">
        <v>3.236</v>
      </c>
      <c r="J188" s="10" t="str">
        <f>=STANDARDIZE(D188,AVERAGE(D$2:D$1449),_xlfn.STDEV.S(D$2:D$1449))</f>
      </c>
      <c r="K188" s="10" t="str">
        <f>=STANDARDIZE(E188,AVERAGE(E$2:E$1449),_xlfn.STDEV.S(E$2:E$1449))</f>
      </c>
      <c r="L188" s="10" t="str">
        <f>=STANDARDIZE(F188,AVERAGE(F$2:F$1449),_xlfn.STDEV.S(F$2:F$1449))</f>
      </c>
      <c r="M188" s="10" t="str">
        <f>=STANDARDIZE(G188,AVERAGE(G$2:G$1449),_xlfn.STDEV.S(G$2:G$1449))</f>
      </c>
      <c r="N188" s="10" t="str">
        <f>=STANDARDIZE(H188,AVERAGE(H$2:H$1449),_xlfn.STDEV.S(H$2:H$1449))</f>
      </c>
      <c r="O188" s="10" t="str">
        <f>=STANDARDIZE(I188,AVERAGE(I$2:I$1449),_xlfn.STDEV.S(I$2:I$1449))</f>
      </c>
      <c r="P188" s="10" t="str">
        <f>=MMULT(J188:O188,$AI$12:$AI$17)</f>
      </c>
    </row>
    <row r="189">
      <c r="A189" t="n">
        <v>136950</v>
      </c>
      <c r="B189" t="s">
        <v>1216</v>
      </c>
      <c r="C189" t="s">
        <v>163</v>
      </c>
      <c r="D189" t="n">
        <v>22</v>
      </c>
      <c r="E189" t="n">
        <v>37134</v>
      </c>
      <c r="F189" t="n">
        <v>76.9</v>
      </c>
      <c r="G189" t="n">
        <v>85</v>
      </c>
      <c r="H189" t="n">
        <v>13</v>
      </c>
      <c r="I189" t="n">
        <v>3.5049</v>
      </c>
      <c r="J189" s="10" t="str">
        <f>=STANDARDIZE(D189,AVERAGE(D$2:D$1449),_xlfn.STDEV.S(D$2:D$1449))</f>
      </c>
      <c r="K189" s="10" t="str">
        <f>=STANDARDIZE(E189,AVERAGE(E$2:E$1449),_xlfn.STDEV.S(E$2:E$1449))</f>
      </c>
      <c r="L189" s="10" t="str">
        <f>=STANDARDIZE(F189,AVERAGE(F$2:F$1449),_xlfn.STDEV.S(F$2:F$1449))</f>
      </c>
      <c r="M189" s="10" t="str">
        <f>=STANDARDIZE(G189,AVERAGE(G$2:G$1449),_xlfn.STDEV.S(G$2:G$1449))</f>
      </c>
      <c r="N189" s="10" t="str">
        <f>=STANDARDIZE(H189,AVERAGE(H$2:H$1449),_xlfn.STDEV.S(H$2:H$1449))</f>
      </c>
      <c r="O189" s="10" t="str">
        <f>=STANDARDIZE(I189,AVERAGE(I$2:I$1449),_xlfn.STDEV.S(I$2:I$1449))</f>
      </c>
      <c r="P189" s="10" t="str">
        <f>=MMULT(J189:O189,$AI$12:$AI$17)</f>
      </c>
    </row>
    <row r="190">
      <c r="A190" t="n">
        <v>137032</v>
      </c>
      <c r="B190" t="s">
        <v>1218</v>
      </c>
      <c r="C190" t="s">
        <v>163</v>
      </c>
      <c r="D190" t="n">
        <v>37</v>
      </c>
      <c r="E190" t="n">
        <v>19478</v>
      </c>
      <c r="F190" t="n">
        <v>48.8</v>
      </c>
      <c r="G190" t="n">
        <v>58</v>
      </c>
      <c r="H190" t="n">
        <v>20</v>
      </c>
      <c r="I190" t="n">
        <v>4.151</v>
      </c>
      <c r="J190" s="10" t="str">
        <f>=STANDARDIZE(D190,AVERAGE(D$2:D$1449),_xlfn.STDEV.S(D$2:D$1449))</f>
      </c>
      <c r="K190" s="10" t="str">
        <f>=STANDARDIZE(E190,AVERAGE(E$2:E$1449),_xlfn.STDEV.S(E$2:E$1449))</f>
      </c>
      <c r="L190" s="10" t="str">
        <f>=STANDARDIZE(F190,AVERAGE(F$2:F$1449),_xlfn.STDEV.S(F$2:F$1449))</f>
      </c>
      <c r="M190" s="10" t="str">
        <f>=STANDARDIZE(G190,AVERAGE(G$2:G$1449),_xlfn.STDEV.S(G$2:G$1449))</f>
      </c>
      <c r="N190" s="10" t="str">
        <f>=STANDARDIZE(H190,AVERAGE(H$2:H$1449),_xlfn.STDEV.S(H$2:H$1449))</f>
      </c>
      <c r="O190" s="10" t="str">
        <f>=STANDARDIZE(I190,AVERAGE(I$2:I$1449),_xlfn.STDEV.S(I$2:I$1449))</f>
      </c>
      <c r="P190" s="10" t="str">
        <f>=MMULT(J190:O190,$AI$12:$AI$17)</f>
      </c>
    </row>
    <row r="191">
      <c r="A191" t="n">
        <v>137351</v>
      </c>
      <c r="B191" t="s">
        <v>1232</v>
      </c>
      <c r="C191" t="s">
        <v>149</v>
      </c>
      <c r="D191" t="n">
        <v>30</v>
      </c>
      <c r="E191" t="n">
        <v>11578</v>
      </c>
      <c r="F191" t="n">
        <v>74.6</v>
      </c>
      <c r="G191" t="n">
        <v>91</v>
      </c>
      <c r="H191" t="n">
        <v>22</v>
      </c>
      <c r="I191" t="n">
        <v>4.7627</v>
      </c>
      <c r="J191" s="10" t="str">
        <f>=STANDARDIZE(D191,AVERAGE(D$2:D$1449),_xlfn.STDEV.S(D$2:D$1449))</f>
      </c>
      <c r="K191" s="10" t="str">
        <f>=STANDARDIZE(E191,AVERAGE(E$2:E$1449),_xlfn.STDEV.S(E$2:E$1449))</f>
      </c>
      <c r="L191" s="10" t="str">
        <f>=STANDARDIZE(F191,AVERAGE(F$2:F$1449),_xlfn.STDEV.S(F$2:F$1449))</f>
      </c>
      <c r="M191" s="10" t="str">
        <f>=STANDARDIZE(G191,AVERAGE(G$2:G$1449),_xlfn.STDEV.S(G$2:G$1449))</f>
      </c>
      <c r="N191" s="10" t="str">
        <f>=STANDARDIZE(H191,AVERAGE(H$2:H$1449),_xlfn.STDEV.S(H$2:H$1449))</f>
      </c>
      <c r="O191" s="10" t="str">
        <f>=STANDARDIZE(I191,AVERAGE(I$2:I$1449),_xlfn.STDEV.S(I$2:I$1449))</f>
      </c>
      <c r="P191" s="10" t="str">
        <f>=MMULT(J191:O191,$AI$12:$AI$17)</f>
      </c>
    </row>
    <row r="192">
      <c r="A192" t="n">
        <v>137476</v>
      </c>
      <c r="B192" t="s">
        <v>1233</v>
      </c>
      <c r="C192" t="s">
        <v>163</v>
      </c>
      <c r="D192" t="n">
        <v>25</v>
      </c>
      <c r="E192" t="n">
        <v>27029</v>
      </c>
      <c r="F192" t="n">
        <v>43.4</v>
      </c>
      <c r="G192" t="n">
        <v>55</v>
      </c>
      <c r="H192" t="n">
        <v>17</v>
      </c>
      <c r="I192" t="n">
        <v>3.8798</v>
      </c>
      <c r="J192" s="10" t="str">
        <f>=STANDARDIZE(D192,AVERAGE(D$2:D$1449),_xlfn.STDEV.S(D$2:D$1449))</f>
      </c>
      <c r="K192" s="10" t="str">
        <f>=STANDARDIZE(E192,AVERAGE(E$2:E$1449),_xlfn.STDEV.S(E$2:E$1449))</f>
      </c>
      <c r="L192" s="10" t="str">
        <f>=STANDARDIZE(F192,AVERAGE(F$2:F$1449),_xlfn.STDEV.S(F$2:F$1449))</f>
      </c>
      <c r="M192" s="10" t="str">
        <f>=STANDARDIZE(G192,AVERAGE(G$2:G$1449),_xlfn.STDEV.S(G$2:G$1449))</f>
      </c>
      <c r="N192" s="10" t="str">
        <f>=STANDARDIZE(H192,AVERAGE(H$2:H$1449),_xlfn.STDEV.S(H$2:H$1449))</f>
      </c>
      <c r="O192" s="10" t="str">
        <f>=STANDARDIZE(I192,AVERAGE(I$2:I$1449),_xlfn.STDEV.S(I$2:I$1449))</f>
      </c>
      <c r="P192" s="10" t="str">
        <f>=MMULT(J192:O192,$AI$12:$AI$17)</f>
      </c>
    </row>
    <row r="193">
      <c r="A193" t="n">
        <v>137546</v>
      </c>
      <c r="B193" t="s">
        <v>1234</v>
      </c>
      <c r="C193" t="s">
        <v>163</v>
      </c>
      <c r="D193" t="n">
        <v>35</v>
      </c>
      <c r="E193" t="n">
        <v>22914</v>
      </c>
      <c r="F193" t="n">
        <v>62.8</v>
      </c>
      <c r="G193" t="n">
        <v>73</v>
      </c>
      <c r="H193" t="n">
        <v>10</v>
      </c>
      <c r="I193" t="n">
        <v>3.627</v>
      </c>
      <c r="J193" s="10" t="str">
        <f>=STANDARDIZE(D193,AVERAGE(D$2:D$1449),_xlfn.STDEV.S(D$2:D$1449))</f>
      </c>
      <c r="K193" s="10" t="str">
        <f>=STANDARDIZE(E193,AVERAGE(E$2:E$1449),_xlfn.STDEV.S(E$2:E$1449))</f>
      </c>
      <c r="L193" s="10" t="str">
        <f>=STANDARDIZE(F193,AVERAGE(F$2:F$1449),_xlfn.STDEV.S(F$2:F$1449))</f>
      </c>
      <c r="M193" s="10" t="str">
        <f>=STANDARDIZE(G193,AVERAGE(G$2:G$1449),_xlfn.STDEV.S(G$2:G$1449))</f>
      </c>
      <c r="N193" s="10" t="str">
        <f>=STANDARDIZE(H193,AVERAGE(H$2:H$1449),_xlfn.STDEV.S(H$2:H$1449))</f>
      </c>
      <c r="O193" s="10" t="str">
        <f>=STANDARDIZE(I193,AVERAGE(I$2:I$1449),_xlfn.STDEV.S(I$2:I$1449))</f>
      </c>
      <c r="P193" s="10" t="str">
        <f>=MMULT(J193:O193,$AI$12:$AI$17)</f>
      </c>
    </row>
    <row r="194">
      <c r="A194" t="n">
        <v>137564</v>
      </c>
      <c r="B194" t="s">
        <v>1236</v>
      </c>
      <c r="C194" t="s">
        <v>163</v>
      </c>
      <c r="D194" t="n">
        <v>22</v>
      </c>
      <c r="E194" t="n">
        <v>27935</v>
      </c>
      <c r="F194" t="n">
        <v>48.9</v>
      </c>
      <c r="G194" t="n">
        <v>72</v>
      </c>
      <c r="H194" t="n">
        <v>26</v>
      </c>
      <c r="I194" t="n">
        <v>4.0841</v>
      </c>
      <c r="J194" s="10" t="str">
        <f>=STANDARDIZE(D194,AVERAGE(D$2:D$1449),_xlfn.STDEV.S(D$2:D$1449))</f>
      </c>
      <c r="K194" s="10" t="str">
        <f>=STANDARDIZE(E194,AVERAGE(E$2:E$1449),_xlfn.STDEV.S(E$2:E$1449))</f>
      </c>
      <c r="L194" s="10" t="str">
        <f>=STANDARDIZE(F194,AVERAGE(F$2:F$1449),_xlfn.STDEV.S(F$2:F$1449))</f>
      </c>
      <c r="M194" s="10" t="str">
        <f>=STANDARDIZE(G194,AVERAGE(G$2:G$1449),_xlfn.STDEV.S(G$2:G$1449))</f>
      </c>
      <c r="N194" s="10" t="str">
        <f>=STANDARDIZE(H194,AVERAGE(H$2:H$1449),_xlfn.STDEV.S(H$2:H$1449))</f>
      </c>
      <c r="O194" s="10" t="str">
        <f>=STANDARDIZE(I194,AVERAGE(I$2:I$1449),_xlfn.STDEV.S(I$2:I$1449))</f>
      </c>
      <c r="P194" s="10" t="str">
        <f>=MMULT(J194:O194,$AI$12:$AI$17)</f>
      </c>
    </row>
    <row r="195">
      <c r="A195" t="n">
        <v>137847</v>
      </c>
      <c r="B195" t="s">
        <v>1243</v>
      </c>
      <c r="C195" t="s">
        <v>163</v>
      </c>
      <c r="D195" t="n">
        <v>16</v>
      </c>
      <c r="E195" t="n">
        <v>35975</v>
      </c>
      <c r="F195" t="n">
        <v>61.9</v>
      </c>
      <c r="G195" t="n">
        <v>80</v>
      </c>
      <c r="H195" t="n">
        <v>17</v>
      </c>
      <c r="I195" t="n">
        <v>4.0707</v>
      </c>
      <c r="J195" s="10" t="str">
        <f>=STANDARDIZE(D195,AVERAGE(D$2:D$1449),_xlfn.STDEV.S(D$2:D$1449))</f>
      </c>
      <c r="K195" s="10" t="str">
        <f>=STANDARDIZE(E195,AVERAGE(E$2:E$1449),_xlfn.STDEV.S(E$2:E$1449))</f>
      </c>
      <c r="L195" s="10" t="str">
        <f>=STANDARDIZE(F195,AVERAGE(F$2:F$1449),_xlfn.STDEV.S(F$2:F$1449))</f>
      </c>
      <c r="M195" s="10" t="str">
        <f>=STANDARDIZE(G195,AVERAGE(G$2:G$1449),_xlfn.STDEV.S(G$2:G$1449))</f>
      </c>
      <c r="N195" s="10" t="str">
        <f>=STANDARDIZE(H195,AVERAGE(H$2:H$1449),_xlfn.STDEV.S(H$2:H$1449))</f>
      </c>
      <c r="O195" s="10" t="str">
        <f>=STANDARDIZE(I195,AVERAGE(I$2:I$1449),_xlfn.STDEV.S(I$2:I$1449))</f>
      </c>
      <c r="P195" s="10" t="str">
        <f>=MMULT(J195:O195,$AI$12:$AI$17)</f>
      </c>
    </row>
    <row r="196">
      <c r="A196" t="n">
        <v>138275</v>
      </c>
      <c r="B196" t="s">
        <v>1251</v>
      </c>
      <c r="C196" t="s">
        <v>163</v>
      </c>
      <c r="D196" t="n">
        <v>53</v>
      </c>
      <c r="E196" t="n">
        <v>21471</v>
      </c>
      <c r="F196" t="n">
        <v>30.5</v>
      </c>
      <c r="G196" t="n">
        <v>45</v>
      </c>
      <c r="H196" t="n">
        <v>13</v>
      </c>
      <c r="I196" t="n">
        <v>2.9814</v>
      </c>
      <c r="J196" s="10" t="str">
        <f>=STANDARDIZE(D196,AVERAGE(D$2:D$1449),_xlfn.STDEV.S(D$2:D$1449))</f>
      </c>
      <c r="K196" s="10" t="str">
        <f>=STANDARDIZE(E196,AVERAGE(E$2:E$1449),_xlfn.STDEV.S(E$2:E$1449))</f>
      </c>
      <c r="L196" s="10" t="str">
        <f>=STANDARDIZE(F196,AVERAGE(F$2:F$1449),_xlfn.STDEV.S(F$2:F$1449))</f>
      </c>
      <c r="M196" s="10" t="str">
        <f>=STANDARDIZE(G196,AVERAGE(G$2:G$1449),_xlfn.STDEV.S(G$2:G$1449))</f>
      </c>
      <c r="N196" s="10" t="str">
        <f>=STANDARDIZE(H196,AVERAGE(H$2:H$1449),_xlfn.STDEV.S(H$2:H$1449))</f>
      </c>
      <c r="O196" s="10" t="str">
        <f>=STANDARDIZE(I196,AVERAGE(I$2:I$1449),_xlfn.STDEV.S(I$2:I$1449))</f>
      </c>
      <c r="P196" s="10" t="str">
        <f>=MMULT(J196:O196,$AI$12:$AI$17)</f>
      </c>
    </row>
    <row r="197">
      <c r="A197" t="n">
        <v>138293</v>
      </c>
      <c r="B197" t="s">
        <v>1255</v>
      </c>
      <c r="C197" t="s">
        <v>163</v>
      </c>
      <c r="D197" t="n">
        <v>54</v>
      </c>
      <c r="E197" t="n">
        <v>29716</v>
      </c>
      <c r="F197" t="n">
        <v>25.4</v>
      </c>
      <c r="G197" t="n">
        <v>55</v>
      </c>
      <c r="H197" t="n">
        <v>18</v>
      </c>
      <c r="I197" t="n">
        <v>3.1041</v>
      </c>
      <c r="J197" s="10" t="str">
        <f>=STANDARDIZE(D197,AVERAGE(D$2:D$1449),_xlfn.STDEV.S(D$2:D$1449))</f>
      </c>
      <c r="K197" s="10" t="str">
        <f>=STANDARDIZE(E197,AVERAGE(E$2:E$1449),_xlfn.STDEV.S(E$2:E$1449))</f>
      </c>
      <c r="L197" s="10" t="str">
        <f>=STANDARDIZE(F197,AVERAGE(F$2:F$1449),_xlfn.STDEV.S(F$2:F$1449))</f>
      </c>
      <c r="M197" s="10" t="str">
        <f>=STANDARDIZE(G197,AVERAGE(G$2:G$1449),_xlfn.STDEV.S(G$2:G$1449))</f>
      </c>
      <c r="N197" s="10" t="str">
        <f>=STANDARDIZE(H197,AVERAGE(H$2:H$1449),_xlfn.STDEV.S(H$2:H$1449))</f>
      </c>
      <c r="O197" s="10" t="str">
        <f>=STANDARDIZE(I197,AVERAGE(I$2:I$1449),_xlfn.STDEV.S(I$2:I$1449))</f>
      </c>
      <c r="P197" s="10" t="str">
        <f>=MMULT(J197:O197,$AI$12:$AI$17)</f>
      </c>
    </row>
    <row r="198">
      <c r="A198" t="n">
        <v>138354</v>
      </c>
      <c r="B198" t="s">
        <v>1258</v>
      </c>
      <c r="C198" t="s">
        <v>149</v>
      </c>
      <c r="D198" t="n">
        <v>33</v>
      </c>
      <c r="E198" t="n">
        <v>8908</v>
      </c>
      <c r="F198" t="n">
        <v>61.8</v>
      </c>
      <c r="G198" t="n">
        <v>88</v>
      </c>
      <c r="H198" t="n">
        <v>22</v>
      </c>
      <c r="I198" t="n">
        <v>4.2379</v>
      </c>
      <c r="J198" s="10" t="str">
        <f>=STANDARDIZE(D198,AVERAGE(D$2:D$1449),_xlfn.STDEV.S(D$2:D$1449))</f>
      </c>
      <c r="K198" s="10" t="str">
        <f>=STANDARDIZE(E198,AVERAGE(E$2:E$1449),_xlfn.STDEV.S(E$2:E$1449))</f>
      </c>
      <c r="L198" s="10" t="str">
        <f>=STANDARDIZE(F198,AVERAGE(F$2:F$1449),_xlfn.STDEV.S(F$2:F$1449))</f>
      </c>
      <c r="M198" s="10" t="str">
        <f>=STANDARDIZE(G198,AVERAGE(G$2:G$1449),_xlfn.STDEV.S(G$2:G$1449))</f>
      </c>
      <c r="N198" s="10" t="str">
        <f>=STANDARDIZE(H198,AVERAGE(H$2:H$1449),_xlfn.STDEV.S(H$2:H$1449))</f>
      </c>
      <c r="O198" s="10" t="str">
        <f>=STANDARDIZE(I198,AVERAGE(I$2:I$1449),_xlfn.STDEV.S(I$2:I$1449))</f>
      </c>
      <c r="P198" s="10" t="str">
        <f>=MMULT(J198:O198,$AI$12:$AI$17)</f>
      </c>
    </row>
    <row r="199">
      <c r="A199" t="n">
        <v>138558</v>
      </c>
      <c r="B199" t="s">
        <v>1266</v>
      </c>
      <c r="C199" t="s">
        <v>149</v>
      </c>
      <c r="D199" t="n">
        <v>34</v>
      </c>
      <c r="E199" t="n">
        <v>6923</v>
      </c>
      <c r="F199" t="n">
        <v>28.1</v>
      </c>
      <c r="G199" t="n">
        <v>69</v>
      </c>
      <c r="H199" t="n">
        <v>23</v>
      </c>
      <c r="I199" t="n">
        <v>3.6268</v>
      </c>
      <c r="J199" s="10" t="str">
        <f>=STANDARDIZE(D199,AVERAGE(D$2:D$1449),_xlfn.STDEV.S(D$2:D$1449))</f>
      </c>
      <c r="K199" s="10" t="str">
        <f>=STANDARDIZE(E199,AVERAGE(E$2:E$1449),_xlfn.STDEV.S(E$2:E$1449))</f>
      </c>
      <c r="L199" s="10" t="str">
        <f>=STANDARDIZE(F199,AVERAGE(F$2:F$1449),_xlfn.STDEV.S(F$2:F$1449))</f>
      </c>
      <c r="M199" s="10" t="str">
        <f>=STANDARDIZE(G199,AVERAGE(G$2:G$1449),_xlfn.STDEV.S(G$2:G$1449))</f>
      </c>
      <c r="N199" s="10" t="str">
        <f>=STANDARDIZE(H199,AVERAGE(H$2:H$1449),_xlfn.STDEV.S(H$2:H$1449))</f>
      </c>
      <c r="O199" s="10" t="str">
        <f>=STANDARDIZE(I199,AVERAGE(I$2:I$1449),_xlfn.STDEV.S(I$2:I$1449))</f>
      </c>
      <c r="P199" s="10" t="str">
        <f>=MMULT(J199:O199,$AI$12:$AI$17)</f>
      </c>
    </row>
    <row r="200">
      <c r="A200" t="n">
        <v>138600</v>
      </c>
      <c r="B200" t="s">
        <v>1268</v>
      </c>
      <c r="C200" t="s">
        <v>163</v>
      </c>
      <c r="D200" t="n">
        <v>36</v>
      </c>
      <c r="E200" t="n">
        <v>25609</v>
      </c>
      <c r="F200" t="n">
        <v>70.5</v>
      </c>
      <c r="G200" t="n">
        <v>80</v>
      </c>
      <c r="H200" t="n">
        <v>10</v>
      </c>
      <c r="I200" t="n">
        <v>3.098</v>
      </c>
      <c r="J200" s="10" t="str">
        <f>=STANDARDIZE(D200,AVERAGE(D$2:D$1449),_xlfn.STDEV.S(D$2:D$1449))</f>
      </c>
      <c r="K200" s="10" t="str">
        <f>=STANDARDIZE(E200,AVERAGE(E$2:E$1449),_xlfn.STDEV.S(E$2:E$1449))</f>
      </c>
      <c r="L200" s="10" t="str">
        <f>=STANDARDIZE(F200,AVERAGE(F$2:F$1449),_xlfn.STDEV.S(F$2:F$1449))</f>
      </c>
      <c r="M200" s="10" t="str">
        <f>=STANDARDIZE(G200,AVERAGE(G$2:G$1449),_xlfn.STDEV.S(G$2:G$1449))</f>
      </c>
      <c r="N200" s="10" t="str">
        <f>=STANDARDIZE(H200,AVERAGE(H$2:H$1449),_xlfn.STDEV.S(H$2:H$1449))</f>
      </c>
      <c r="O200" s="10" t="str">
        <f>=STANDARDIZE(I200,AVERAGE(I$2:I$1449),_xlfn.STDEV.S(I$2:I$1449))</f>
      </c>
      <c r="P200" s="10" t="str">
        <f>=MMULT(J200:O200,$AI$12:$AI$17)</f>
      </c>
    </row>
    <row r="201">
      <c r="A201" t="n">
        <v>138716</v>
      </c>
      <c r="B201" t="s">
        <v>1276</v>
      </c>
      <c r="C201" t="s">
        <v>149</v>
      </c>
      <c r="D201" t="n">
        <v>65</v>
      </c>
      <c r="E201" t="n">
        <v>13775</v>
      </c>
      <c r="F201" t="n">
        <v>29.1</v>
      </c>
      <c r="G201" t="n">
        <v>78</v>
      </c>
      <c r="H201" t="n">
        <v>20</v>
      </c>
      <c r="I201" t="n">
        <v>3.881</v>
      </c>
      <c r="J201" s="10" t="str">
        <f>=STANDARDIZE(D201,AVERAGE(D$2:D$1449),_xlfn.STDEV.S(D$2:D$1449))</f>
      </c>
      <c r="K201" s="10" t="str">
        <f>=STANDARDIZE(E201,AVERAGE(E$2:E$1449),_xlfn.STDEV.S(E$2:E$1449))</f>
      </c>
      <c r="L201" s="10" t="str">
        <f>=STANDARDIZE(F201,AVERAGE(F$2:F$1449),_xlfn.STDEV.S(F$2:F$1449))</f>
      </c>
      <c r="M201" s="10" t="str">
        <f>=STANDARDIZE(G201,AVERAGE(G$2:G$1449),_xlfn.STDEV.S(G$2:G$1449))</f>
      </c>
      <c r="N201" s="10" t="str">
        <f>=STANDARDIZE(H201,AVERAGE(H$2:H$1449),_xlfn.STDEV.S(H$2:H$1449))</f>
      </c>
      <c r="O201" s="10" t="str">
        <f>=STANDARDIZE(I201,AVERAGE(I$2:I$1449),_xlfn.STDEV.S(I$2:I$1449))</f>
      </c>
      <c r="P201" s="10" t="str">
        <f>=MMULT(J201:O201,$AI$12:$AI$17)</f>
      </c>
    </row>
    <row r="202">
      <c r="A202" t="n">
        <v>138868</v>
      </c>
      <c r="B202" t="s">
        <v>1283</v>
      </c>
      <c r="C202" t="s">
        <v>163</v>
      </c>
      <c r="D202" t="n">
        <v>32</v>
      </c>
      <c r="E202" t="n">
        <v>22622</v>
      </c>
      <c r="F202" t="n">
        <v>50.8</v>
      </c>
      <c r="G202" t="n">
        <v>71</v>
      </c>
      <c r="H202" t="n">
        <v>13</v>
      </c>
      <c r="I202" t="n">
        <v>3.6221</v>
      </c>
      <c r="J202" s="10" t="str">
        <f>=STANDARDIZE(D202,AVERAGE(D$2:D$1449),_xlfn.STDEV.S(D$2:D$1449))</f>
      </c>
      <c r="K202" s="10" t="str">
        <f>=STANDARDIZE(E202,AVERAGE(E$2:E$1449),_xlfn.STDEV.S(E$2:E$1449))</f>
      </c>
      <c r="L202" s="10" t="str">
        <f>=STANDARDIZE(F202,AVERAGE(F$2:F$1449),_xlfn.STDEV.S(F$2:F$1449))</f>
      </c>
      <c r="M202" s="10" t="str">
        <f>=STANDARDIZE(G202,AVERAGE(G$2:G$1449),_xlfn.STDEV.S(G$2:G$1449))</f>
      </c>
      <c r="N202" s="10" t="str">
        <f>=STANDARDIZE(H202,AVERAGE(H$2:H$1449),_xlfn.STDEV.S(H$2:H$1449))</f>
      </c>
      <c r="O202" s="10" t="str">
        <f>=STANDARDIZE(I202,AVERAGE(I$2:I$1449),_xlfn.STDEV.S(I$2:I$1449))</f>
      </c>
      <c r="P202" s="10" t="str">
        <f>=MMULT(J202:O202,$AI$12:$AI$17)</f>
      </c>
    </row>
    <row r="203">
      <c r="A203" t="n">
        <v>138947</v>
      </c>
      <c r="B203" t="s">
        <v>1288</v>
      </c>
      <c r="C203" t="s">
        <v>163</v>
      </c>
      <c r="D203" t="n">
        <v>69</v>
      </c>
      <c r="E203" t="n">
        <v>29736</v>
      </c>
      <c r="F203" t="n">
        <v>47.8</v>
      </c>
      <c r="G203" t="n">
        <v>69</v>
      </c>
      <c r="H203" t="n">
        <v>16</v>
      </c>
      <c r="I203" t="n">
        <v>3.6359</v>
      </c>
      <c r="J203" s="10" t="str">
        <f>=STANDARDIZE(D203,AVERAGE(D$2:D$1449),_xlfn.STDEV.S(D$2:D$1449))</f>
      </c>
      <c r="K203" s="10" t="str">
        <f>=STANDARDIZE(E203,AVERAGE(E$2:E$1449),_xlfn.STDEV.S(E$2:E$1449))</f>
      </c>
      <c r="L203" s="10" t="str">
        <f>=STANDARDIZE(F203,AVERAGE(F$2:F$1449),_xlfn.STDEV.S(F$2:F$1449))</f>
      </c>
      <c r="M203" s="10" t="str">
        <f>=STANDARDIZE(G203,AVERAGE(G$2:G$1449),_xlfn.STDEV.S(G$2:G$1449))</f>
      </c>
      <c r="N203" s="10" t="str">
        <f>=STANDARDIZE(H203,AVERAGE(H$2:H$1449),_xlfn.STDEV.S(H$2:H$1449))</f>
      </c>
      <c r="O203" s="10" t="str">
        <f>=STANDARDIZE(I203,AVERAGE(I$2:I$1449),_xlfn.STDEV.S(I$2:I$1449))</f>
      </c>
      <c r="P203" s="10" t="str">
        <f>=MMULT(J203:O203,$AI$12:$AI$17)</f>
      </c>
    </row>
    <row r="204">
      <c r="A204" t="n">
        <v>139144</v>
      </c>
      <c r="B204" t="s">
        <v>1291</v>
      </c>
      <c r="C204" t="s">
        <v>163</v>
      </c>
      <c r="D204" t="n">
        <v>24</v>
      </c>
      <c r="E204" t="n">
        <v>25383</v>
      </c>
      <c r="F204" t="n">
        <v>73.9</v>
      </c>
      <c r="G204" t="n">
        <v>83</v>
      </c>
      <c r="H204" t="n">
        <v>12</v>
      </c>
      <c r="I204" t="n">
        <v>3.392</v>
      </c>
      <c r="J204" s="10" t="str">
        <f>=STANDARDIZE(D204,AVERAGE(D$2:D$1449),_xlfn.STDEV.S(D$2:D$1449))</f>
      </c>
      <c r="K204" s="10" t="str">
        <f>=STANDARDIZE(E204,AVERAGE(E$2:E$1449),_xlfn.STDEV.S(E$2:E$1449))</f>
      </c>
      <c r="L204" s="10" t="str">
        <f>=STANDARDIZE(F204,AVERAGE(F$2:F$1449),_xlfn.STDEV.S(F$2:F$1449))</f>
      </c>
      <c r="M204" s="10" t="str">
        <f>=STANDARDIZE(G204,AVERAGE(G$2:G$1449),_xlfn.STDEV.S(G$2:G$1449))</f>
      </c>
      <c r="N204" s="10" t="str">
        <f>=STANDARDIZE(H204,AVERAGE(H$2:H$1449),_xlfn.STDEV.S(H$2:H$1449))</f>
      </c>
      <c r="O204" s="10" t="str">
        <f>=STANDARDIZE(I204,AVERAGE(I$2:I$1449),_xlfn.STDEV.S(I$2:I$1449))</f>
      </c>
      <c r="P204" s="10" t="str">
        <f>=MMULT(J204:O204,$AI$12:$AI$17)</f>
      </c>
    </row>
    <row r="205">
      <c r="A205" t="n">
        <v>139199</v>
      </c>
      <c r="B205" t="s">
        <v>1294</v>
      </c>
      <c r="C205" t="s">
        <v>163</v>
      </c>
      <c r="D205" t="n">
        <v>47</v>
      </c>
      <c r="E205" t="n">
        <v>20860</v>
      </c>
      <c r="F205" t="n">
        <v>36.8</v>
      </c>
      <c r="G205" t="n">
        <v>62</v>
      </c>
      <c r="H205" t="n">
        <v>11</v>
      </c>
      <c r="I205" t="n">
        <v>3.5128</v>
      </c>
      <c r="J205" s="10" t="str">
        <f>=STANDARDIZE(D205,AVERAGE(D$2:D$1449),_xlfn.STDEV.S(D$2:D$1449))</f>
      </c>
      <c r="K205" s="10" t="str">
        <f>=STANDARDIZE(E205,AVERAGE(E$2:E$1449),_xlfn.STDEV.S(E$2:E$1449))</f>
      </c>
      <c r="L205" s="10" t="str">
        <f>=STANDARDIZE(F205,AVERAGE(F$2:F$1449),_xlfn.STDEV.S(F$2:F$1449))</f>
      </c>
      <c r="M205" s="10" t="str">
        <f>=STANDARDIZE(G205,AVERAGE(G$2:G$1449),_xlfn.STDEV.S(G$2:G$1449))</f>
      </c>
      <c r="N205" s="10" t="str">
        <f>=STANDARDIZE(H205,AVERAGE(H$2:H$1449),_xlfn.STDEV.S(H$2:H$1449))</f>
      </c>
      <c r="O205" s="10" t="str">
        <f>=STANDARDIZE(I205,AVERAGE(I$2:I$1449),_xlfn.STDEV.S(I$2:I$1449))</f>
      </c>
      <c r="P205" s="10" t="str">
        <f>=MMULT(J205:O205,$AI$12:$AI$17)</f>
      </c>
    </row>
    <row r="206">
      <c r="A206" t="n">
        <v>139205</v>
      </c>
      <c r="B206" t="s">
        <v>1295</v>
      </c>
      <c r="C206" t="s">
        <v>163</v>
      </c>
      <c r="D206" t="n">
        <v>46</v>
      </c>
      <c r="E206" t="n">
        <v>22488</v>
      </c>
      <c r="F206" t="n">
        <v>19.9</v>
      </c>
      <c r="G206" t="n">
        <v>38</v>
      </c>
      <c r="H206" t="n">
        <v>14</v>
      </c>
      <c r="I206" t="n">
        <v>3.0282</v>
      </c>
      <c r="J206" s="10" t="str">
        <f>=STANDARDIZE(D206,AVERAGE(D$2:D$1449),_xlfn.STDEV.S(D$2:D$1449))</f>
      </c>
      <c r="K206" s="10" t="str">
        <f>=STANDARDIZE(E206,AVERAGE(E$2:E$1449),_xlfn.STDEV.S(E$2:E$1449))</f>
      </c>
      <c r="L206" s="10" t="str">
        <f>=STANDARDIZE(F206,AVERAGE(F$2:F$1449),_xlfn.STDEV.S(F$2:F$1449))</f>
      </c>
      <c r="M206" s="10" t="str">
        <f>=STANDARDIZE(G206,AVERAGE(G$2:G$1449),_xlfn.STDEV.S(G$2:G$1449))</f>
      </c>
      <c r="N206" s="10" t="str">
        <f>=STANDARDIZE(H206,AVERAGE(H$2:H$1449),_xlfn.STDEV.S(H$2:H$1449))</f>
      </c>
      <c r="O206" s="10" t="str">
        <f>=STANDARDIZE(I206,AVERAGE(I$2:I$1449),_xlfn.STDEV.S(I$2:I$1449))</f>
      </c>
      <c r="P206" s="10" t="str">
        <f>=MMULT(J206:O206,$AI$12:$AI$17)</f>
      </c>
    </row>
    <row r="207">
      <c r="A207" t="n">
        <v>139250</v>
      </c>
      <c r="B207" t="s">
        <v>1297</v>
      </c>
      <c r="C207" t="s">
        <v>149</v>
      </c>
      <c r="D207" t="n">
        <v>41</v>
      </c>
      <c r="E207" t="n">
        <v>12670</v>
      </c>
      <c r="F207" t="n">
        <v>25.8</v>
      </c>
      <c r="G207" t="n">
        <v>53</v>
      </c>
      <c r="H207" t="n">
        <v>20</v>
      </c>
      <c r="I207" t="n">
        <v>3.5915</v>
      </c>
      <c r="J207" s="10" t="str">
        <f>=STANDARDIZE(D207,AVERAGE(D$2:D$1449),_xlfn.STDEV.S(D$2:D$1449))</f>
      </c>
      <c r="K207" s="10" t="str">
        <f>=STANDARDIZE(E207,AVERAGE(E$2:E$1449),_xlfn.STDEV.S(E$2:E$1449))</f>
      </c>
      <c r="L207" s="10" t="str">
        <f>=STANDARDIZE(F207,AVERAGE(F$2:F$1449),_xlfn.STDEV.S(F$2:F$1449))</f>
      </c>
      <c r="M207" s="10" t="str">
        <f>=STANDARDIZE(G207,AVERAGE(G$2:G$1449),_xlfn.STDEV.S(G$2:G$1449))</f>
      </c>
      <c r="N207" s="10" t="str">
        <f>=STANDARDIZE(H207,AVERAGE(H$2:H$1449),_xlfn.STDEV.S(H$2:H$1449))</f>
      </c>
      <c r="O207" s="10" t="str">
        <f>=STANDARDIZE(I207,AVERAGE(I$2:I$1449),_xlfn.STDEV.S(I$2:I$1449))</f>
      </c>
      <c r="P207" s="10" t="str">
        <f>=MMULT(J207:O207,$AI$12:$AI$17)</f>
      </c>
    </row>
    <row r="208">
      <c r="A208" t="n">
        <v>139311</v>
      </c>
      <c r="B208" t="s">
        <v>1301</v>
      </c>
      <c r="C208" t="s">
        <v>149</v>
      </c>
      <c r="D208" t="n">
        <v>52</v>
      </c>
      <c r="E208" t="n">
        <v>9397</v>
      </c>
      <c r="F208" t="n">
        <v>35.1</v>
      </c>
      <c r="G208" t="n">
        <v>73</v>
      </c>
      <c r="H208" t="n">
        <v>17</v>
      </c>
      <c r="I208" t="n">
        <v>3.8555</v>
      </c>
      <c r="J208" s="10" t="str">
        <f>=STANDARDIZE(D208,AVERAGE(D$2:D$1449),_xlfn.STDEV.S(D$2:D$1449))</f>
      </c>
      <c r="K208" s="10" t="str">
        <f>=STANDARDIZE(E208,AVERAGE(E$2:E$1449),_xlfn.STDEV.S(E$2:E$1449))</f>
      </c>
      <c r="L208" s="10" t="str">
        <f>=STANDARDIZE(F208,AVERAGE(F$2:F$1449),_xlfn.STDEV.S(F$2:F$1449))</f>
      </c>
      <c r="M208" s="10" t="str">
        <f>=STANDARDIZE(G208,AVERAGE(G$2:G$1449),_xlfn.STDEV.S(G$2:G$1449))</f>
      </c>
      <c r="N208" s="10" t="str">
        <f>=STANDARDIZE(H208,AVERAGE(H$2:H$1449),_xlfn.STDEV.S(H$2:H$1449))</f>
      </c>
      <c r="O208" s="10" t="str">
        <f>=STANDARDIZE(I208,AVERAGE(I$2:I$1449),_xlfn.STDEV.S(I$2:I$1449))</f>
      </c>
      <c r="P208" s="10" t="str">
        <f>=MMULT(J208:O208,$AI$12:$AI$17)</f>
      </c>
    </row>
    <row r="209">
      <c r="A209" t="n">
        <v>139366</v>
      </c>
      <c r="B209" t="s">
        <v>1305</v>
      </c>
      <c r="C209" t="s">
        <v>149</v>
      </c>
      <c r="D209" t="n">
        <v>44</v>
      </c>
      <c r="E209" t="n">
        <v>11384</v>
      </c>
      <c r="F209" t="n">
        <v>42</v>
      </c>
      <c r="G209" t="n">
        <v>73</v>
      </c>
      <c r="H209" t="n">
        <v>18</v>
      </c>
      <c r="I209" t="n">
        <v>3.9564</v>
      </c>
      <c r="J209" s="10" t="str">
        <f>=STANDARDIZE(D209,AVERAGE(D$2:D$1449),_xlfn.STDEV.S(D$2:D$1449))</f>
      </c>
      <c r="K209" s="10" t="str">
        <f>=STANDARDIZE(E209,AVERAGE(E$2:E$1449),_xlfn.STDEV.S(E$2:E$1449))</f>
      </c>
      <c r="L209" s="10" t="str">
        <f>=STANDARDIZE(F209,AVERAGE(F$2:F$1449),_xlfn.STDEV.S(F$2:F$1449))</f>
      </c>
      <c r="M209" s="10" t="str">
        <f>=STANDARDIZE(G209,AVERAGE(G$2:G$1449),_xlfn.STDEV.S(G$2:G$1449))</f>
      </c>
      <c r="N209" s="10" t="str">
        <f>=STANDARDIZE(H209,AVERAGE(H$2:H$1449),_xlfn.STDEV.S(H$2:H$1449))</f>
      </c>
      <c r="O209" s="10" t="str">
        <f>=STANDARDIZE(I209,AVERAGE(I$2:I$1449),_xlfn.STDEV.S(I$2:I$1449))</f>
      </c>
      <c r="P209" s="10" t="str">
        <f>=MMULT(J209:O209,$AI$12:$AI$17)</f>
      </c>
    </row>
    <row r="210">
      <c r="A210" t="n">
        <v>139393</v>
      </c>
      <c r="B210" t="s">
        <v>1308</v>
      </c>
      <c r="C210" t="s">
        <v>163</v>
      </c>
      <c r="D210" t="n">
        <v>18</v>
      </c>
      <c r="E210" t="n">
        <v>25471</v>
      </c>
      <c r="F210" t="n">
        <v>70.7</v>
      </c>
      <c r="G210" t="n">
        <v>87</v>
      </c>
      <c r="H210" t="n">
        <v>12</v>
      </c>
      <c r="I210" t="n">
        <v>2.9708</v>
      </c>
      <c r="J210" s="10" t="str">
        <f>=STANDARDIZE(D210,AVERAGE(D$2:D$1449),_xlfn.STDEV.S(D$2:D$1449))</f>
      </c>
      <c r="K210" s="10" t="str">
        <f>=STANDARDIZE(E210,AVERAGE(E$2:E$1449),_xlfn.STDEV.S(E$2:E$1449))</f>
      </c>
      <c r="L210" s="10" t="str">
        <f>=STANDARDIZE(F210,AVERAGE(F$2:F$1449),_xlfn.STDEV.S(F$2:F$1449))</f>
      </c>
      <c r="M210" s="10" t="str">
        <f>=STANDARDIZE(G210,AVERAGE(G$2:G$1449),_xlfn.STDEV.S(G$2:G$1449))</f>
      </c>
      <c r="N210" s="10" t="str">
        <f>=STANDARDIZE(H210,AVERAGE(H$2:H$1449),_xlfn.STDEV.S(H$2:H$1449))</f>
      </c>
      <c r="O210" s="10" t="str">
        <f>=STANDARDIZE(I210,AVERAGE(I$2:I$1449),_xlfn.STDEV.S(I$2:I$1449))</f>
      </c>
      <c r="P210" s="10" t="str">
        <f>=MMULT(J210:O210,$AI$12:$AI$17)</f>
      </c>
    </row>
    <row r="211">
      <c r="A211" t="n">
        <v>139463</v>
      </c>
      <c r="B211" t="s">
        <v>1310</v>
      </c>
      <c r="C211" t="s">
        <v>149</v>
      </c>
      <c r="D211" t="n">
        <v>50</v>
      </c>
      <c r="E211" t="n">
        <v>5083</v>
      </c>
      <c r="F211" t="n">
        <v>30.8</v>
      </c>
      <c r="G211" t="n">
        <v>60</v>
      </c>
      <c r="H211" t="n">
        <v>20</v>
      </c>
      <c r="I211" t="n">
        <v>3.7194</v>
      </c>
      <c r="J211" s="10" t="str">
        <f>=STANDARDIZE(D211,AVERAGE(D$2:D$1449),_xlfn.STDEV.S(D$2:D$1449))</f>
      </c>
      <c r="K211" s="10" t="str">
        <f>=STANDARDIZE(E211,AVERAGE(E$2:E$1449),_xlfn.STDEV.S(E$2:E$1449))</f>
      </c>
      <c r="L211" s="10" t="str">
        <f>=STANDARDIZE(F211,AVERAGE(F$2:F$1449),_xlfn.STDEV.S(F$2:F$1449))</f>
      </c>
      <c r="M211" s="10" t="str">
        <f>=STANDARDIZE(G211,AVERAGE(G$2:G$1449),_xlfn.STDEV.S(G$2:G$1449))</f>
      </c>
      <c r="N211" s="10" t="str">
        <f>=STANDARDIZE(H211,AVERAGE(H$2:H$1449),_xlfn.STDEV.S(H$2:H$1449))</f>
      </c>
      <c r="O211" s="10" t="str">
        <f>=STANDARDIZE(I211,AVERAGE(I$2:I$1449),_xlfn.STDEV.S(I$2:I$1449))</f>
      </c>
      <c r="P211" s="10" t="str">
        <f>=MMULT(J211:O211,$AI$12:$AI$17)</f>
      </c>
    </row>
    <row r="212">
      <c r="A212" t="n">
        <v>139630</v>
      </c>
      <c r="B212" t="s">
        <v>1318</v>
      </c>
      <c r="C212" t="s">
        <v>163</v>
      </c>
      <c r="D212" t="n">
        <v>30</v>
      </c>
      <c r="E212" t="n">
        <v>19006</v>
      </c>
      <c r="F212" t="n">
        <v>36.9</v>
      </c>
      <c r="G212" t="n">
        <v>57</v>
      </c>
      <c r="H212" t="n">
        <v>12</v>
      </c>
      <c r="I212" t="n">
        <v>2.9619</v>
      </c>
      <c r="J212" s="10" t="str">
        <f>=STANDARDIZE(D212,AVERAGE(D$2:D$1449),_xlfn.STDEV.S(D$2:D$1449))</f>
      </c>
      <c r="K212" s="10" t="str">
        <f>=STANDARDIZE(E212,AVERAGE(E$2:E$1449),_xlfn.STDEV.S(E$2:E$1449))</f>
      </c>
      <c r="L212" s="10" t="str">
        <f>=STANDARDIZE(F212,AVERAGE(F$2:F$1449),_xlfn.STDEV.S(F$2:F$1449))</f>
      </c>
      <c r="M212" s="10" t="str">
        <f>=STANDARDIZE(G212,AVERAGE(G$2:G$1449),_xlfn.STDEV.S(G$2:G$1449))</f>
      </c>
      <c r="N212" s="10" t="str">
        <f>=STANDARDIZE(H212,AVERAGE(H$2:H$1449),_xlfn.STDEV.S(H$2:H$1449))</f>
      </c>
      <c r="O212" s="10" t="str">
        <f>=STANDARDIZE(I212,AVERAGE(I$2:I$1449),_xlfn.STDEV.S(I$2:I$1449))</f>
      </c>
      <c r="P212" s="10" t="str">
        <f>=MMULT(J212:O212,$AI$12:$AI$17)</f>
      </c>
    </row>
    <row r="213">
      <c r="A213" t="n">
        <v>139658</v>
      </c>
      <c r="B213" t="s">
        <v>1320</v>
      </c>
      <c r="C213" t="s">
        <v>163</v>
      </c>
      <c r="D213" t="n">
        <v>18</v>
      </c>
      <c r="E213" t="n">
        <v>27986</v>
      </c>
      <c r="F213" t="n">
        <v>91.8</v>
      </c>
      <c r="G213" t="n">
        <v>96</v>
      </c>
      <c r="H213" t="n">
        <v>9</v>
      </c>
      <c r="I213" t="n">
        <v>4.2058</v>
      </c>
      <c r="J213" s="10" t="str">
        <f>=STANDARDIZE(D213,AVERAGE(D$2:D$1449),_xlfn.STDEV.S(D$2:D$1449))</f>
      </c>
      <c r="K213" s="10" t="str">
        <f>=STANDARDIZE(E213,AVERAGE(E$2:E$1449),_xlfn.STDEV.S(E$2:E$1449))</f>
      </c>
      <c r="L213" s="10" t="str">
        <f>=STANDARDIZE(F213,AVERAGE(F$2:F$1449),_xlfn.STDEV.S(F$2:F$1449))</f>
      </c>
      <c r="M213" s="10" t="str">
        <f>=STANDARDIZE(G213,AVERAGE(G$2:G$1449),_xlfn.STDEV.S(G$2:G$1449))</f>
      </c>
      <c r="N213" s="10" t="str">
        <f>=STANDARDIZE(H213,AVERAGE(H$2:H$1449),_xlfn.STDEV.S(H$2:H$1449))</f>
      </c>
      <c r="O213" s="10" t="str">
        <f>=STANDARDIZE(I213,AVERAGE(I$2:I$1449),_xlfn.STDEV.S(I$2:I$1449))</f>
      </c>
      <c r="P213" s="10" t="str">
        <f>=MMULT(J213:O213,$AI$12:$AI$17)</f>
      </c>
    </row>
    <row r="214">
      <c r="A214" t="n">
        <v>139719</v>
      </c>
      <c r="B214" t="s">
        <v>1322</v>
      </c>
      <c r="C214" t="s">
        <v>149</v>
      </c>
      <c r="D214" t="n">
        <v>72</v>
      </c>
      <c r="E214" t="n">
        <v>11457</v>
      </c>
      <c r="F214" t="n">
        <v>45.2</v>
      </c>
      <c r="G214" t="n">
        <v>73</v>
      </c>
      <c r="H214" t="n">
        <v>18</v>
      </c>
      <c r="I214" t="n">
        <v>3.4586</v>
      </c>
      <c r="J214" s="10" t="str">
        <f>=STANDARDIZE(D214,AVERAGE(D$2:D$1449),_xlfn.STDEV.S(D$2:D$1449))</f>
      </c>
      <c r="K214" s="10" t="str">
        <f>=STANDARDIZE(E214,AVERAGE(E$2:E$1449),_xlfn.STDEV.S(E$2:E$1449))</f>
      </c>
      <c r="L214" s="10" t="str">
        <f>=STANDARDIZE(F214,AVERAGE(F$2:F$1449),_xlfn.STDEV.S(F$2:F$1449))</f>
      </c>
      <c r="M214" s="10" t="str">
        <f>=STANDARDIZE(G214,AVERAGE(G$2:G$1449),_xlfn.STDEV.S(G$2:G$1449))</f>
      </c>
      <c r="N214" s="10" t="str">
        <f>=STANDARDIZE(H214,AVERAGE(H$2:H$1449),_xlfn.STDEV.S(H$2:H$1449))</f>
      </c>
      <c r="O214" s="10" t="str">
        <f>=STANDARDIZE(I214,AVERAGE(I$2:I$1449),_xlfn.STDEV.S(I$2:I$1449))</f>
      </c>
      <c r="P214" s="10" t="str">
        <f>=MMULT(J214:O214,$AI$12:$AI$17)</f>
      </c>
    </row>
    <row r="215">
      <c r="A215" t="n">
        <v>139755</v>
      </c>
      <c r="B215" t="s">
        <v>1325</v>
      </c>
      <c r="C215" t="s">
        <v>149</v>
      </c>
      <c r="D215" t="n">
        <v>14</v>
      </c>
      <c r="E215" t="n">
        <v>15901</v>
      </c>
      <c r="F215" t="n">
        <v>92.3</v>
      </c>
      <c r="G215" t="n">
        <v>98</v>
      </c>
      <c r="H215" t="n">
        <v>18</v>
      </c>
      <c r="I215" t="n">
        <v>4.7303</v>
      </c>
      <c r="J215" s="10" t="str">
        <f>=STANDARDIZE(D215,AVERAGE(D$2:D$1449),_xlfn.STDEV.S(D$2:D$1449))</f>
      </c>
      <c r="K215" s="10" t="str">
        <f>=STANDARDIZE(E215,AVERAGE(E$2:E$1449),_xlfn.STDEV.S(E$2:E$1449))</f>
      </c>
      <c r="L215" s="10" t="str">
        <f>=STANDARDIZE(F215,AVERAGE(F$2:F$1449),_xlfn.STDEV.S(F$2:F$1449))</f>
      </c>
      <c r="M215" s="10" t="str">
        <f>=STANDARDIZE(G215,AVERAGE(G$2:G$1449),_xlfn.STDEV.S(G$2:G$1449))</f>
      </c>
      <c r="N215" s="10" t="str">
        <f>=STANDARDIZE(H215,AVERAGE(H$2:H$1449),_xlfn.STDEV.S(H$2:H$1449))</f>
      </c>
      <c r="O215" s="10" t="str">
        <f>=STANDARDIZE(I215,AVERAGE(I$2:I$1449),_xlfn.STDEV.S(I$2:I$1449))</f>
      </c>
      <c r="P215" s="10" t="str">
        <f>=MMULT(J215:O215,$AI$12:$AI$17)</f>
      </c>
    </row>
    <row r="216">
      <c r="A216" t="n">
        <v>139764</v>
      </c>
      <c r="B216" t="s">
        <v>1326</v>
      </c>
      <c r="C216" t="s">
        <v>149</v>
      </c>
      <c r="D216" t="n">
        <v>41</v>
      </c>
      <c r="E216" t="n">
        <v>11779</v>
      </c>
      <c r="F216" t="n">
        <v>31.9</v>
      </c>
      <c r="G216" t="n">
        <v>64</v>
      </c>
      <c r="H216" t="n">
        <v>18</v>
      </c>
      <c r="I216" t="n">
        <v>3.5956</v>
      </c>
      <c r="J216" s="10" t="str">
        <f>=STANDARDIZE(D216,AVERAGE(D$2:D$1449),_xlfn.STDEV.S(D$2:D$1449))</f>
      </c>
      <c r="K216" s="10" t="str">
        <f>=STANDARDIZE(E216,AVERAGE(E$2:E$1449),_xlfn.STDEV.S(E$2:E$1449))</f>
      </c>
      <c r="L216" s="10" t="str">
        <f>=STANDARDIZE(F216,AVERAGE(F$2:F$1449),_xlfn.STDEV.S(F$2:F$1449))</f>
      </c>
      <c r="M216" s="10" t="str">
        <f>=STANDARDIZE(G216,AVERAGE(G$2:G$1449),_xlfn.STDEV.S(G$2:G$1449))</f>
      </c>
      <c r="N216" s="10" t="str">
        <f>=STANDARDIZE(H216,AVERAGE(H$2:H$1449),_xlfn.STDEV.S(H$2:H$1449))</f>
      </c>
      <c r="O216" s="10" t="str">
        <f>=STANDARDIZE(I216,AVERAGE(I$2:I$1449),_xlfn.STDEV.S(I$2:I$1449))</f>
      </c>
      <c r="P216" s="10" t="str">
        <f>=MMULT(J216:O216,$AI$12:$AI$17)</f>
      </c>
    </row>
    <row r="217">
      <c r="A217" t="n">
        <v>139861</v>
      </c>
      <c r="B217" t="s">
        <v>1328</v>
      </c>
      <c r="C217" t="s">
        <v>149</v>
      </c>
      <c r="D217" t="n">
        <v>16</v>
      </c>
      <c r="E217" t="n">
        <v>19769</v>
      </c>
      <c r="F217" t="n">
        <v>61.6</v>
      </c>
      <c r="G217" t="n">
        <v>84</v>
      </c>
      <c r="H217" t="n">
        <v>16</v>
      </c>
      <c r="I217" t="n">
        <v>3.8691</v>
      </c>
      <c r="J217" s="10" t="str">
        <f>=STANDARDIZE(D217,AVERAGE(D$2:D$1449),_xlfn.STDEV.S(D$2:D$1449))</f>
      </c>
      <c r="K217" s="10" t="str">
        <f>=STANDARDIZE(E217,AVERAGE(E$2:E$1449),_xlfn.STDEV.S(E$2:E$1449))</f>
      </c>
      <c r="L217" s="10" t="str">
        <f>=STANDARDIZE(F217,AVERAGE(F$2:F$1449),_xlfn.STDEV.S(F$2:F$1449))</f>
      </c>
      <c r="M217" s="10" t="str">
        <f>=STANDARDIZE(G217,AVERAGE(G$2:G$1449),_xlfn.STDEV.S(G$2:G$1449))</f>
      </c>
      <c r="N217" s="10" t="str">
        <f>=STANDARDIZE(H217,AVERAGE(H$2:H$1449),_xlfn.STDEV.S(H$2:H$1449))</f>
      </c>
      <c r="O217" s="10" t="str">
        <f>=STANDARDIZE(I217,AVERAGE(I$2:I$1449),_xlfn.STDEV.S(I$2:I$1449))</f>
      </c>
      <c r="P217" s="10" t="str">
        <f>=MMULT(J217:O217,$AI$12:$AI$17)</f>
      </c>
    </row>
    <row r="218">
      <c r="A218" t="n">
        <v>139931</v>
      </c>
      <c r="B218" t="s">
        <v>1330</v>
      </c>
      <c r="C218" t="s">
        <v>149</v>
      </c>
      <c r="D218" t="n">
        <v>35</v>
      </c>
      <c r="E218" t="n">
        <v>16957</v>
      </c>
      <c r="F218" t="n">
        <v>52.7</v>
      </c>
      <c r="G218" t="n">
        <v>77</v>
      </c>
      <c r="H218" t="n">
        <v>24</v>
      </c>
      <c r="I218" t="n">
        <v>4.4715</v>
      </c>
      <c r="J218" s="10" t="str">
        <f>=STANDARDIZE(D218,AVERAGE(D$2:D$1449),_xlfn.STDEV.S(D$2:D$1449))</f>
      </c>
      <c r="K218" s="10" t="str">
        <f>=STANDARDIZE(E218,AVERAGE(E$2:E$1449),_xlfn.STDEV.S(E$2:E$1449))</f>
      </c>
      <c r="L218" s="10" t="str">
        <f>=STANDARDIZE(F218,AVERAGE(F$2:F$1449),_xlfn.STDEV.S(F$2:F$1449))</f>
      </c>
      <c r="M218" s="10" t="str">
        <f>=STANDARDIZE(G218,AVERAGE(G$2:G$1449),_xlfn.STDEV.S(G$2:G$1449))</f>
      </c>
      <c r="N218" s="10" t="str">
        <f>=STANDARDIZE(H218,AVERAGE(H$2:H$1449),_xlfn.STDEV.S(H$2:H$1449))</f>
      </c>
      <c r="O218" s="10" t="str">
        <f>=STANDARDIZE(I218,AVERAGE(I$2:I$1449),_xlfn.STDEV.S(I$2:I$1449))</f>
      </c>
      <c r="P218" s="10" t="str">
        <f>=MMULT(J218:O218,$AI$12:$AI$17)</f>
      </c>
    </row>
    <row r="219">
      <c r="A219" t="n">
        <v>139940</v>
      </c>
      <c r="B219" t="s">
        <v>1332</v>
      </c>
      <c r="C219" t="s">
        <v>149</v>
      </c>
      <c r="D219" t="n">
        <v>50</v>
      </c>
      <c r="E219" t="n">
        <v>16390</v>
      </c>
      <c r="F219" t="n">
        <v>53.6</v>
      </c>
      <c r="G219" t="n">
        <v>78</v>
      </c>
      <c r="H219" t="n">
        <v>25</v>
      </c>
      <c r="I219" t="n">
        <v>4.6246</v>
      </c>
      <c r="J219" s="10" t="str">
        <f>=STANDARDIZE(D219,AVERAGE(D$2:D$1449),_xlfn.STDEV.S(D$2:D$1449))</f>
      </c>
      <c r="K219" s="10" t="str">
        <f>=STANDARDIZE(E219,AVERAGE(E$2:E$1449),_xlfn.STDEV.S(E$2:E$1449))</f>
      </c>
      <c r="L219" s="10" t="str">
        <f>=STANDARDIZE(F219,AVERAGE(F$2:F$1449),_xlfn.STDEV.S(F$2:F$1449))</f>
      </c>
      <c r="M219" s="10" t="str">
        <f>=STANDARDIZE(G219,AVERAGE(G$2:G$1449),_xlfn.STDEV.S(G$2:G$1449))</f>
      </c>
      <c r="N219" s="10" t="str">
        <f>=STANDARDIZE(H219,AVERAGE(H$2:H$1449),_xlfn.STDEV.S(H$2:H$1449))</f>
      </c>
      <c r="O219" s="10" t="str">
        <f>=STANDARDIZE(I219,AVERAGE(I$2:I$1449),_xlfn.STDEV.S(I$2:I$1449))</f>
      </c>
      <c r="P219" s="10" t="str">
        <f>=MMULT(J219:O219,$AI$12:$AI$17)</f>
      </c>
    </row>
    <row r="220">
      <c r="A220" t="n">
        <v>139959</v>
      </c>
      <c r="B220" t="s">
        <v>1333</v>
      </c>
      <c r="C220" t="s">
        <v>149</v>
      </c>
      <c r="D220" t="n">
        <v>17</v>
      </c>
      <c r="E220" t="n">
        <v>16303</v>
      </c>
      <c r="F220" t="n">
        <v>87.2</v>
      </c>
      <c r="G220" t="n">
        <v>95</v>
      </c>
      <c r="H220" t="n">
        <v>17</v>
      </c>
      <c r="I220" t="n">
        <v>4.6504</v>
      </c>
      <c r="J220" s="10" t="str">
        <f>=STANDARDIZE(D220,AVERAGE(D$2:D$1449),_xlfn.STDEV.S(D$2:D$1449))</f>
      </c>
      <c r="K220" s="10" t="str">
        <f>=STANDARDIZE(E220,AVERAGE(E$2:E$1449),_xlfn.STDEV.S(E$2:E$1449))</f>
      </c>
      <c r="L220" s="10" t="str">
        <f>=STANDARDIZE(F220,AVERAGE(F$2:F$1449),_xlfn.STDEV.S(F$2:F$1449))</f>
      </c>
      <c r="M220" s="10" t="str">
        <f>=STANDARDIZE(G220,AVERAGE(G$2:G$1449),_xlfn.STDEV.S(G$2:G$1449))</f>
      </c>
      <c r="N220" s="10" t="str">
        <f>=STANDARDIZE(H220,AVERAGE(H$2:H$1449),_xlfn.STDEV.S(H$2:H$1449))</f>
      </c>
      <c r="O220" s="10" t="str">
        <f>=STANDARDIZE(I220,AVERAGE(I$2:I$1449),_xlfn.STDEV.S(I$2:I$1449))</f>
      </c>
      <c r="P220" s="10" t="str">
        <f>=MMULT(J220:O220,$AI$12:$AI$17)</f>
      </c>
    </row>
    <row r="221">
      <c r="A221" t="n">
        <v>139968</v>
      </c>
      <c r="B221" t="s">
        <v>1334</v>
      </c>
      <c r="C221" t="s">
        <v>149</v>
      </c>
      <c r="D221" t="n">
        <v>47</v>
      </c>
      <c r="E221" t="n">
        <v>8255</v>
      </c>
      <c r="F221" t="n">
        <v>16</v>
      </c>
      <c r="G221" t="n">
        <v>48</v>
      </c>
      <c r="H221" t="n">
        <v>21</v>
      </c>
      <c r="I221" t="n">
        <v>3.5739</v>
      </c>
      <c r="J221" s="10" t="str">
        <f>=STANDARDIZE(D221,AVERAGE(D$2:D$1449),_xlfn.STDEV.S(D$2:D$1449))</f>
      </c>
      <c r="K221" s="10" t="str">
        <f>=STANDARDIZE(E221,AVERAGE(E$2:E$1449),_xlfn.STDEV.S(E$2:E$1449))</f>
      </c>
      <c r="L221" s="10" t="str">
        <f>=STANDARDIZE(F221,AVERAGE(F$2:F$1449),_xlfn.STDEV.S(F$2:F$1449))</f>
      </c>
      <c r="M221" s="10" t="str">
        <f>=STANDARDIZE(G221,AVERAGE(G$2:G$1449),_xlfn.STDEV.S(G$2:G$1449))</f>
      </c>
      <c r="N221" s="10" t="str">
        <f>=STANDARDIZE(H221,AVERAGE(H$2:H$1449),_xlfn.STDEV.S(H$2:H$1449))</f>
      </c>
      <c r="O221" s="10" t="str">
        <f>=STANDARDIZE(I221,AVERAGE(I$2:I$1449),_xlfn.STDEV.S(I$2:I$1449))</f>
      </c>
      <c r="P221" s="10" t="str">
        <f>=MMULT(J221:O221,$AI$12:$AI$17)</f>
      </c>
    </row>
    <row r="222">
      <c r="A222" t="n">
        <v>140234</v>
      </c>
      <c r="B222" t="s">
        <v>1344</v>
      </c>
      <c r="C222" t="s">
        <v>163</v>
      </c>
      <c r="D222" t="n">
        <v>44</v>
      </c>
      <c r="E222" t="n">
        <v>24564</v>
      </c>
      <c r="F222" t="n">
        <v>41.8</v>
      </c>
      <c r="G222" t="n">
        <v>60</v>
      </c>
      <c r="H222" t="n">
        <v>11</v>
      </c>
      <c r="I222" t="n">
        <v>2.9096</v>
      </c>
      <c r="J222" s="10" t="str">
        <f>=STANDARDIZE(D222,AVERAGE(D$2:D$1449),_xlfn.STDEV.S(D$2:D$1449))</f>
      </c>
      <c r="K222" s="10" t="str">
        <f>=STANDARDIZE(E222,AVERAGE(E$2:E$1449),_xlfn.STDEV.S(E$2:E$1449))</f>
      </c>
      <c r="L222" s="10" t="str">
        <f>=STANDARDIZE(F222,AVERAGE(F$2:F$1449),_xlfn.STDEV.S(F$2:F$1449))</f>
      </c>
      <c r="M222" s="10" t="str">
        <f>=STANDARDIZE(G222,AVERAGE(G$2:G$1449),_xlfn.STDEV.S(G$2:G$1449))</f>
      </c>
      <c r="N222" s="10" t="str">
        <f>=STANDARDIZE(H222,AVERAGE(H$2:H$1449),_xlfn.STDEV.S(H$2:H$1449))</f>
      </c>
      <c r="O222" s="10" t="str">
        <f>=STANDARDIZE(I222,AVERAGE(I$2:I$1449),_xlfn.STDEV.S(I$2:I$1449))</f>
      </c>
      <c r="P222" s="10" t="str">
        <f>=MMULT(J222:O222,$AI$12:$AI$17)</f>
      </c>
    </row>
    <row r="223">
      <c r="A223" t="n">
        <v>140252</v>
      </c>
      <c r="B223" t="s">
        <v>1347</v>
      </c>
      <c r="C223" t="s">
        <v>163</v>
      </c>
      <c r="D223" t="n">
        <v>39</v>
      </c>
      <c r="E223" t="n">
        <v>30403</v>
      </c>
      <c r="F223" t="n">
        <v>32.1</v>
      </c>
      <c r="G223" t="n">
        <v>63</v>
      </c>
      <c r="H223" t="n">
        <v>16</v>
      </c>
      <c r="I223" t="n">
        <v>3.5164</v>
      </c>
      <c r="J223" s="10" t="str">
        <f>=STANDARDIZE(D223,AVERAGE(D$2:D$1449),_xlfn.STDEV.S(D$2:D$1449))</f>
      </c>
      <c r="K223" s="10" t="str">
        <f>=STANDARDIZE(E223,AVERAGE(E$2:E$1449),_xlfn.STDEV.S(E$2:E$1449))</f>
      </c>
      <c r="L223" s="10" t="str">
        <f>=STANDARDIZE(F223,AVERAGE(F$2:F$1449),_xlfn.STDEV.S(F$2:F$1449))</f>
      </c>
      <c r="M223" s="10" t="str">
        <f>=STANDARDIZE(G223,AVERAGE(G$2:G$1449),_xlfn.STDEV.S(G$2:G$1449))</f>
      </c>
      <c r="N223" s="10" t="str">
        <f>=STANDARDIZE(H223,AVERAGE(H$2:H$1449),_xlfn.STDEV.S(H$2:H$1449))</f>
      </c>
      <c r="O223" s="10" t="str">
        <f>=STANDARDIZE(I223,AVERAGE(I$2:I$1449),_xlfn.STDEV.S(I$2:I$1449))</f>
      </c>
      <c r="P223" s="10" t="str">
        <f>=MMULT(J223:O223,$AI$12:$AI$17)</f>
      </c>
    </row>
    <row r="224">
      <c r="A224" t="n">
        <v>140447</v>
      </c>
      <c r="B224" t="s">
        <v>1351</v>
      </c>
      <c r="C224" t="s">
        <v>163</v>
      </c>
      <c r="D224" t="n">
        <v>33</v>
      </c>
      <c r="E224" t="n">
        <v>24197</v>
      </c>
      <c r="F224" t="n">
        <v>73.4</v>
      </c>
      <c r="G224" t="n">
        <v>83</v>
      </c>
      <c r="H224" t="n">
        <v>13</v>
      </c>
      <c r="I224" t="n">
        <v>4.0132</v>
      </c>
      <c r="J224" s="10" t="str">
        <f>=STANDARDIZE(D224,AVERAGE(D$2:D$1449),_xlfn.STDEV.S(D$2:D$1449))</f>
      </c>
      <c r="K224" s="10" t="str">
        <f>=STANDARDIZE(E224,AVERAGE(E$2:E$1449),_xlfn.STDEV.S(E$2:E$1449))</f>
      </c>
      <c r="L224" s="10" t="str">
        <f>=STANDARDIZE(F224,AVERAGE(F$2:F$1449),_xlfn.STDEV.S(F$2:F$1449))</f>
      </c>
      <c r="M224" s="10" t="str">
        <f>=STANDARDIZE(G224,AVERAGE(G$2:G$1449),_xlfn.STDEV.S(G$2:G$1449))</f>
      </c>
      <c r="N224" s="10" t="str">
        <f>=STANDARDIZE(H224,AVERAGE(H$2:H$1449),_xlfn.STDEV.S(H$2:H$1449))</f>
      </c>
      <c r="O224" s="10" t="str">
        <f>=STANDARDIZE(I224,AVERAGE(I$2:I$1449),_xlfn.STDEV.S(I$2:I$1449))</f>
      </c>
      <c r="P224" s="10" t="str">
        <f>=MMULT(J224:O224,$AI$12:$AI$17)</f>
      </c>
    </row>
    <row r="225">
      <c r="A225" t="n">
        <v>140553</v>
      </c>
      <c r="B225" t="s">
        <v>1353</v>
      </c>
      <c r="C225" t="s">
        <v>163</v>
      </c>
      <c r="D225" t="n">
        <v>44</v>
      </c>
      <c r="E225" t="n">
        <v>34733</v>
      </c>
      <c r="F225" t="n">
        <v>52.7</v>
      </c>
      <c r="G225" t="n">
        <v>86</v>
      </c>
      <c r="H225" t="n">
        <v>13</v>
      </c>
      <c r="I225" t="n">
        <v>3.4619</v>
      </c>
      <c r="J225" s="10" t="str">
        <f>=STANDARDIZE(D225,AVERAGE(D$2:D$1449),_xlfn.STDEV.S(D$2:D$1449))</f>
      </c>
      <c r="K225" s="10" t="str">
        <f>=STANDARDIZE(E225,AVERAGE(E$2:E$1449),_xlfn.STDEV.S(E$2:E$1449))</f>
      </c>
      <c r="L225" s="10" t="str">
        <f>=STANDARDIZE(F225,AVERAGE(F$2:F$1449),_xlfn.STDEV.S(F$2:F$1449))</f>
      </c>
      <c r="M225" s="10" t="str">
        <f>=STANDARDIZE(G225,AVERAGE(G$2:G$1449),_xlfn.STDEV.S(G$2:G$1449))</f>
      </c>
      <c r="N225" s="10" t="str">
        <f>=STANDARDIZE(H225,AVERAGE(H$2:H$1449),_xlfn.STDEV.S(H$2:H$1449))</f>
      </c>
      <c r="O225" s="10" t="str">
        <f>=STANDARDIZE(I225,AVERAGE(I$2:I$1449),_xlfn.STDEV.S(I$2:I$1449))</f>
      </c>
      <c r="P225" s="10" t="str">
        <f>=MMULT(J225:O225,$AI$12:$AI$17)</f>
      </c>
    </row>
    <row r="226">
      <c r="A226" t="n">
        <v>140696</v>
      </c>
      <c r="B226" t="s">
        <v>1358</v>
      </c>
      <c r="C226" t="s">
        <v>163</v>
      </c>
      <c r="D226" t="n">
        <v>34</v>
      </c>
      <c r="E226" t="n">
        <v>22251</v>
      </c>
      <c r="F226" t="n">
        <v>53</v>
      </c>
      <c r="G226" t="n">
        <v>75</v>
      </c>
      <c r="H226" t="n">
        <v>14</v>
      </c>
      <c r="I226" t="n">
        <v>3.1875</v>
      </c>
      <c r="J226" s="10" t="str">
        <f>=STANDARDIZE(D226,AVERAGE(D$2:D$1449),_xlfn.STDEV.S(D$2:D$1449))</f>
      </c>
      <c r="K226" s="10" t="str">
        <f>=STANDARDIZE(E226,AVERAGE(E$2:E$1449),_xlfn.STDEV.S(E$2:E$1449))</f>
      </c>
      <c r="L226" s="10" t="str">
        <f>=STANDARDIZE(F226,AVERAGE(F$2:F$1449),_xlfn.STDEV.S(F$2:F$1449))</f>
      </c>
      <c r="M226" s="10" t="str">
        <f>=STANDARDIZE(G226,AVERAGE(G$2:G$1449),_xlfn.STDEV.S(G$2:G$1449))</f>
      </c>
      <c r="N226" s="10" t="str">
        <f>=STANDARDIZE(H226,AVERAGE(H$2:H$1449),_xlfn.STDEV.S(H$2:H$1449))</f>
      </c>
      <c r="O226" s="10" t="str">
        <f>=STANDARDIZE(I226,AVERAGE(I$2:I$1449),_xlfn.STDEV.S(I$2:I$1449))</f>
      </c>
      <c r="P226" s="10" t="str">
        <f>=MMULT(J226:O226,$AI$12:$AI$17)</f>
      </c>
    </row>
    <row r="227">
      <c r="A227" t="n">
        <v>140818</v>
      </c>
      <c r="B227" t="s">
        <v>1360</v>
      </c>
      <c r="C227" t="s">
        <v>163</v>
      </c>
      <c r="D227" t="n">
        <v>41</v>
      </c>
      <c r="E227" t="n">
        <v>21599</v>
      </c>
      <c r="F227" t="n">
        <v>40.4</v>
      </c>
      <c r="G227" t="n">
        <v>77</v>
      </c>
      <c r="H227" t="n">
        <v>12</v>
      </c>
      <c r="I227" t="n">
        <v>3.3504</v>
      </c>
      <c r="J227" s="10" t="str">
        <f>=STANDARDIZE(D227,AVERAGE(D$2:D$1449),_xlfn.STDEV.S(D$2:D$1449))</f>
      </c>
      <c r="K227" s="10" t="str">
        <f>=STANDARDIZE(E227,AVERAGE(E$2:E$1449),_xlfn.STDEV.S(E$2:E$1449))</f>
      </c>
      <c r="L227" s="10" t="str">
        <f>=STANDARDIZE(F227,AVERAGE(F$2:F$1449),_xlfn.STDEV.S(F$2:F$1449))</f>
      </c>
      <c r="M227" s="10" t="str">
        <f>=STANDARDIZE(G227,AVERAGE(G$2:G$1449),_xlfn.STDEV.S(G$2:G$1449))</f>
      </c>
      <c r="N227" s="10" t="str">
        <f>=STANDARDIZE(H227,AVERAGE(H$2:H$1449),_xlfn.STDEV.S(H$2:H$1449))</f>
      </c>
      <c r="O227" s="10" t="str">
        <f>=STANDARDIZE(I227,AVERAGE(I$2:I$1449),_xlfn.STDEV.S(I$2:I$1449))</f>
      </c>
      <c r="P227" s="10" t="str">
        <f>=MMULT(J227:O227,$AI$12:$AI$17)</f>
      </c>
    </row>
    <row r="228">
      <c r="A228" t="n">
        <v>140872</v>
      </c>
      <c r="B228" t="s">
        <v>1363</v>
      </c>
      <c r="C228" t="s">
        <v>163</v>
      </c>
      <c r="D228" t="n">
        <v>39</v>
      </c>
      <c r="E228" t="n">
        <v>27507</v>
      </c>
      <c r="F228" t="n">
        <v>35.8</v>
      </c>
      <c r="G228" t="n">
        <v>57</v>
      </c>
      <c r="H228" t="n">
        <v>11</v>
      </c>
      <c r="I228" t="n">
        <v>3.0973</v>
      </c>
      <c r="J228" s="10" t="str">
        <f>=STANDARDIZE(D228,AVERAGE(D$2:D$1449),_xlfn.STDEV.S(D$2:D$1449))</f>
      </c>
      <c r="K228" s="10" t="str">
        <f>=STANDARDIZE(E228,AVERAGE(E$2:E$1449),_xlfn.STDEV.S(E$2:E$1449))</f>
      </c>
      <c r="L228" s="10" t="str">
        <f>=STANDARDIZE(F228,AVERAGE(F$2:F$1449),_xlfn.STDEV.S(F$2:F$1449))</f>
      </c>
      <c r="M228" s="10" t="str">
        <f>=STANDARDIZE(G228,AVERAGE(G$2:G$1449),_xlfn.STDEV.S(G$2:G$1449))</f>
      </c>
      <c r="N228" s="10" t="str">
        <f>=STANDARDIZE(H228,AVERAGE(H$2:H$1449),_xlfn.STDEV.S(H$2:H$1449))</f>
      </c>
      <c r="O228" s="10" t="str">
        <f>=STANDARDIZE(I228,AVERAGE(I$2:I$1449),_xlfn.STDEV.S(I$2:I$1449))</f>
      </c>
      <c r="P228" s="10" t="str">
        <f>=MMULT(J228:O228,$AI$12:$AI$17)</f>
      </c>
    </row>
    <row r="229">
      <c r="A229" t="n">
        <v>140951</v>
      </c>
      <c r="B229" t="s">
        <v>1366</v>
      </c>
      <c r="C229" t="s">
        <v>163</v>
      </c>
      <c r="D229" t="n">
        <v>19</v>
      </c>
      <c r="E229" t="n">
        <v>46524</v>
      </c>
      <c r="F229" t="n">
        <v>70.5</v>
      </c>
      <c r="G229" t="n">
        <v>87</v>
      </c>
      <c r="H229" t="n">
        <v>20</v>
      </c>
      <c r="I229" t="n">
        <v>4.2641</v>
      </c>
      <c r="J229" s="10" t="str">
        <f>=STANDARDIZE(D229,AVERAGE(D$2:D$1449),_xlfn.STDEV.S(D$2:D$1449))</f>
      </c>
      <c r="K229" s="10" t="str">
        <f>=STANDARDIZE(E229,AVERAGE(E$2:E$1449),_xlfn.STDEV.S(E$2:E$1449))</f>
      </c>
      <c r="L229" s="10" t="str">
        <f>=STANDARDIZE(F229,AVERAGE(F$2:F$1449),_xlfn.STDEV.S(F$2:F$1449))</f>
      </c>
      <c r="M229" s="10" t="str">
        <f>=STANDARDIZE(G229,AVERAGE(G$2:G$1449),_xlfn.STDEV.S(G$2:G$1449))</f>
      </c>
      <c r="N229" s="10" t="str">
        <f>=STANDARDIZE(H229,AVERAGE(H$2:H$1449),_xlfn.STDEV.S(H$2:H$1449))</f>
      </c>
      <c r="O229" s="10" t="str">
        <f>=STANDARDIZE(I229,AVERAGE(I$2:I$1449),_xlfn.STDEV.S(I$2:I$1449))</f>
      </c>
      <c r="P229" s="10" t="str">
        <f>=MMULT(J229:O229,$AI$12:$AI$17)</f>
      </c>
    </row>
    <row r="230">
      <c r="A230" t="n">
        <v>140960</v>
      </c>
      <c r="B230" t="s">
        <v>1367</v>
      </c>
      <c r="C230" t="s">
        <v>149</v>
      </c>
      <c r="D230" t="n">
        <v>65</v>
      </c>
      <c r="E230" t="n">
        <v>8506</v>
      </c>
      <c r="F230" t="n">
        <v>27.1</v>
      </c>
      <c r="G230" t="n">
        <v>70</v>
      </c>
      <c r="H230" t="n">
        <v>21</v>
      </c>
      <c r="I230" t="n">
        <v>3.5305</v>
      </c>
      <c r="J230" s="10" t="str">
        <f>=STANDARDIZE(D230,AVERAGE(D$2:D$1449),_xlfn.STDEV.S(D$2:D$1449))</f>
      </c>
      <c r="K230" s="10" t="str">
        <f>=STANDARDIZE(E230,AVERAGE(E$2:E$1449),_xlfn.STDEV.S(E$2:E$1449))</f>
      </c>
      <c r="L230" s="10" t="str">
        <f>=STANDARDIZE(F230,AVERAGE(F$2:F$1449),_xlfn.STDEV.S(F$2:F$1449))</f>
      </c>
      <c r="M230" s="10" t="str">
        <f>=STANDARDIZE(G230,AVERAGE(G$2:G$1449),_xlfn.STDEV.S(G$2:G$1449))</f>
      </c>
      <c r="N230" s="10" t="str">
        <f>=STANDARDIZE(H230,AVERAGE(H$2:H$1449),_xlfn.STDEV.S(H$2:H$1449))</f>
      </c>
      <c r="O230" s="10" t="str">
        <f>=STANDARDIZE(I230,AVERAGE(I$2:I$1449),_xlfn.STDEV.S(I$2:I$1449))</f>
      </c>
      <c r="P230" s="10" t="str">
        <f>=MMULT(J230:O230,$AI$12:$AI$17)</f>
      </c>
    </row>
    <row r="231">
      <c r="A231" t="n">
        <v>140988</v>
      </c>
      <c r="B231" t="s">
        <v>1368</v>
      </c>
      <c r="C231" t="s">
        <v>163</v>
      </c>
      <c r="D231" t="n">
        <v>37</v>
      </c>
      <c r="E231" t="n">
        <v>16692</v>
      </c>
      <c r="F231" t="n">
        <v>36</v>
      </c>
      <c r="G231" t="n">
        <v>67</v>
      </c>
      <c r="H231" t="n">
        <v>15</v>
      </c>
      <c r="I231" t="n">
        <v>3.2785</v>
      </c>
      <c r="J231" s="10" t="str">
        <f>=STANDARDIZE(D231,AVERAGE(D$2:D$1449),_xlfn.STDEV.S(D$2:D$1449))</f>
      </c>
      <c r="K231" s="10" t="str">
        <f>=STANDARDIZE(E231,AVERAGE(E$2:E$1449),_xlfn.STDEV.S(E$2:E$1449))</f>
      </c>
      <c r="L231" s="10" t="str">
        <f>=STANDARDIZE(F231,AVERAGE(F$2:F$1449),_xlfn.STDEV.S(F$2:F$1449))</f>
      </c>
      <c r="M231" s="10" t="str">
        <f>=STANDARDIZE(G231,AVERAGE(G$2:G$1449),_xlfn.STDEV.S(G$2:G$1449))</f>
      </c>
      <c r="N231" s="10" t="str">
        <f>=STANDARDIZE(H231,AVERAGE(H$2:H$1449),_xlfn.STDEV.S(H$2:H$1449))</f>
      </c>
      <c r="O231" s="10" t="str">
        <f>=STANDARDIZE(I231,AVERAGE(I$2:I$1449),_xlfn.STDEV.S(I$2:I$1449))</f>
      </c>
      <c r="P231" s="10" t="str">
        <f>=MMULT(J231:O231,$AI$12:$AI$17)</f>
      </c>
    </row>
    <row r="232">
      <c r="A232" t="n">
        <v>141060</v>
      </c>
      <c r="B232" t="s">
        <v>1370</v>
      </c>
      <c r="C232" t="s">
        <v>163</v>
      </c>
      <c r="D232" t="n">
        <v>29</v>
      </c>
      <c r="E232" t="n">
        <v>37403</v>
      </c>
      <c r="F232" t="n">
        <v>76.1</v>
      </c>
      <c r="G232" t="n">
        <v>94</v>
      </c>
      <c r="H232" t="n">
        <v>11</v>
      </c>
      <c r="I232" t="n">
        <v>3.588</v>
      </c>
      <c r="J232" s="10" t="str">
        <f>=STANDARDIZE(D232,AVERAGE(D$2:D$1449),_xlfn.STDEV.S(D$2:D$1449))</f>
      </c>
      <c r="K232" s="10" t="str">
        <f>=STANDARDIZE(E232,AVERAGE(E$2:E$1449),_xlfn.STDEV.S(E$2:E$1449))</f>
      </c>
      <c r="L232" s="10" t="str">
        <f>=STANDARDIZE(F232,AVERAGE(F$2:F$1449),_xlfn.STDEV.S(F$2:F$1449))</f>
      </c>
      <c r="M232" s="10" t="str">
        <f>=STANDARDIZE(G232,AVERAGE(G$2:G$1449),_xlfn.STDEV.S(G$2:G$1449))</f>
      </c>
      <c r="N232" s="10" t="str">
        <f>=STANDARDIZE(H232,AVERAGE(H$2:H$1449),_xlfn.STDEV.S(H$2:H$1449))</f>
      </c>
      <c r="O232" s="10" t="str">
        <f>=STANDARDIZE(I232,AVERAGE(I$2:I$1449),_xlfn.STDEV.S(I$2:I$1449))</f>
      </c>
      <c r="P232" s="10" t="str">
        <f>=MMULT(J232:O232,$AI$12:$AI$17)</f>
      </c>
    </row>
    <row r="233">
      <c r="A233" t="n">
        <v>141185</v>
      </c>
      <c r="B233" t="s">
        <v>1373</v>
      </c>
      <c r="C233" t="s">
        <v>163</v>
      </c>
      <c r="D233" t="n">
        <v>20</v>
      </c>
      <c r="E233" t="n">
        <v>20657</v>
      </c>
      <c r="F233" t="n">
        <v>44.7</v>
      </c>
      <c r="G233" t="n">
        <v>57</v>
      </c>
      <c r="H233" t="n">
        <v>16</v>
      </c>
      <c r="I233" t="n">
        <v>3.4259</v>
      </c>
      <c r="J233" s="10" t="str">
        <f>=STANDARDIZE(D233,AVERAGE(D$2:D$1449),_xlfn.STDEV.S(D$2:D$1449))</f>
      </c>
      <c r="K233" s="10" t="str">
        <f>=STANDARDIZE(E233,AVERAGE(E$2:E$1449),_xlfn.STDEV.S(E$2:E$1449))</f>
      </c>
      <c r="L233" s="10" t="str">
        <f>=STANDARDIZE(F233,AVERAGE(F$2:F$1449),_xlfn.STDEV.S(F$2:F$1449))</f>
      </c>
      <c r="M233" s="10" t="str">
        <f>=STANDARDIZE(G233,AVERAGE(G$2:G$1449),_xlfn.STDEV.S(G$2:G$1449))</f>
      </c>
      <c r="N233" s="10" t="str">
        <f>=STANDARDIZE(H233,AVERAGE(H$2:H$1449),_xlfn.STDEV.S(H$2:H$1449))</f>
      </c>
      <c r="O233" s="10" t="str">
        <f>=STANDARDIZE(I233,AVERAGE(I$2:I$1449),_xlfn.STDEV.S(I$2:I$1449))</f>
      </c>
      <c r="P233" s="10" t="str">
        <f>=MMULT(J233:O233,$AI$12:$AI$17)</f>
      </c>
    </row>
    <row r="234">
      <c r="A234" t="n">
        <v>141237</v>
      </c>
      <c r="B234" t="s">
        <v>1375</v>
      </c>
      <c r="C234" t="s">
        <v>163</v>
      </c>
      <c r="D234" t="n">
        <v>10</v>
      </c>
      <c r="E234" t="n">
        <v>22373</v>
      </c>
      <c r="F234" t="n">
        <v>41.1</v>
      </c>
      <c r="G234" t="n">
        <v>59</v>
      </c>
      <c r="H234" t="n">
        <v>16</v>
      </c>
      <c r="I234" t="n">
        <v>3.4984</v>
      </c>
      <c r="J234" s="10" t="str">
        <f>=STANDARDIZE(D234,AVERAGE(D$2:D$1449),_xlfn.STDEV.S(D$2:D$1449))</f>
      </c>
      <c r="K234" s="10" t="str">
        <f>=STANDARDIZE(E234,AVERAGE(E$2:E$1449),_xlfn.STDEV.S(E$2:E$1449))</f>
      </c>
      <c r="L234" s="10" t="str">
        <f>=STANDARDIZE(F234,AVERAGE(F$2:F$1449),_xlfn.STDEV.S(F$2:F$1449))</f>
      </c>
      <c r="M234" s="10" t="str">
        <f>=STANDARDIZE(G234,AVERAGE(G$2:G$1449),_xlfn.STDEV.S(G$2:G$1449))</f>
      </c>
      <c r="N234" s="10" t="str">
        <f>=STANDARDIZE(H234,AVERAGE(H$2:H$1449),_xlfn.STDEV.S(H$2:H$1449))</f>
      </c>
      <c r="O234" s="10" t="str">
        <f>=STANDARDIZE(I234,AVERAGE(I$2:I$1449),_xlfn.STDEV.S(I$2:I$1449))</f>
      </c>
      <c r="P234" s="10" t="str">
        <f>=MMULT(J234:O234,$AI$12:$AI$17)</f>
      </c>
    </row>
    <row r="235">
      <c r="A235" t="n">
        <v>141264</v>
      </c>
      <c r="B235" t="s">
        <v>1379</v>
      </c>
      <c r="C235" t="s">
        <v>149</v>
      </c>
      <c r="D235" t="n">
        <v>51</v>
      </c>
      <c r="E235" t="n">
        <v>11532</v>
      </c>
      <c r="F235" t="n">
        <v>41.7</v>
      </c>
      <c r="G235" t="n">
        <v>67</v>
      </c>
      <c r="H235" t="n">
        <v>17</v>
      </c>
      <c r="I235" t="n">
        <v>4.0986</v>
      </c>
      <c r="J235" s="10" t="str">
        <f>=STANDARDIZE(D235,AVERAGE(D$2:D$1449),_xlfn.STDEV.S(D$2:D$1449))</f>
      </c>
      <c r="K235" s="10" t="str">
        <f>=STANDARDIZE(E235,AVERAGE(E$2:E$1449),_xlfn.STDEV.S(E$2:E$1449))</f>
      </c>
      <c r="L235" s="10" t="str">
        <f>=STANDARDIZE(F235,AVERAGE(F$2:F$1449),_xlfn.STDEV.S(F$2:F$1449))</f>
      </c>
      <c r="M235" s="10" t="str">
        <f>=STANDARDIZE(G235,AVERAGE(G$2:G$1449),_xlfn.STDEV.S(G$2:G$1449))</f>
      </c>
      <c r="N235" s="10" t="str">
        <f>=STANDARDIZE(H235,AVERAGE(H$2:H$1449),_xlfn.STDEV.S(H$2:H$1449))</f>
      </c>
      <c r="O235" s="10" t="str">
        <f>=STANDARDIZE(I235,AVERAGE(I$2:I$1449),_xlfn.STDEV.S(I$2:I$1449))</f>
      </c>
      <c r="P235" s="10" t="str">
        <f>=MMULT(J235:O235,$AI$12:$AI$17)</f>
      </c>
    </row>
    <row r="236">
      <c r="A236" t="n">
        <v>141334</v>
      </c>
      <c r="B236" t="s">
        <v>1381</v>
      </c>
      <c r="C236" t="s">
        <v>149</v>
      </c>
      <c r="D236" t="n">
        <v>42</v>
      </c>
      <c r="E236" t="n">
        <v>14962</v>
      </c>
      <c r="F236" t="n">
        <v>42.7</v>
      </c>
      <c r="G236" t="n">
        <v>76</v>
      </c>
      <c r="H236" t="n">
        <v>16</v>
      </c>
      <c r="I236" t="n">
        <v>4.1677</v>
      </c>
      <c r="J236" s="10" t="str">
        <f>=STANDARDIZE(D236,AVERAGE(D$2:D$1449),_xlfn.STDEV.S(D$2:D$1449))</f>
      </c>
      <c r="K236" s="10" t="str">
        <f>=STANDARDIZE(E236,AVERAGE(E$2:E$1449),_xlfn.STDEV.S(E$2:E$1449))</f>
      </c>
      <c r="L236" s="10" t="str">
        <f>=STANDARDIZE(F236,AVERAGE(F$2:F$1449),_xlfn.STDEV.S(F$2:F$1449))</f>
      </c>
      <c r="M236" s="10" t="str">
        <f>=STANDARDIZE(G236,AVERAGE(G$2:G$1449),_xlfn.STDEV.S(G$2:G$1449))</f>
      </c>
      <c r="N236" s="10" t="str">
        <f>=STANDARDIZE(H236,AVERAGE(H$2:H$1449),_xlfn.STDEV.S(H$2:H$1449))</f>
      </c>
      <c r="O236" s="10" t="str">
        <f>=STANDARDIZE(I236,AVERAGE(I$2:I$1449),_xlfn.STDEV.S(I$2:I$1449))</f>
      </c>
      <c r="P236" s="10" t="str">
        <f>=MMULT(J236:O236,$AI$12:$AI$17)</f>
      </c>
    </row>
    <row r="237">
      <c r="A237" t="n">
        <v>141361</v>
      </c>
      <c r="B237" t="s">
        <v>1383</v>
      </c>
      <c r="C237" t="s">
        <v>163</v>
      </c>
      <c r="D237" t="n">
        <v>21</v>
      </c>
      <c r="E237" t="n">
        <v>20509</v>
      </c>
      <c r="F237" t="n">
        <v>45.7</v>
      </c>
      <c r="G237" t="n">
        <v>67</v>
      </c>
      <c r="H237" t="n">
        <v>11</v>
      </c>
      <c r="I237" t="n">
        <v>3.2415</v>
      </c>
      <c r="J237" s="10" t="str">
        <f>=STANDARDIZE(D237,AVERAGE(D$2:D$1449),_xlfn.STDEV.S(D$2:D$1449))</f>
      </c>
      <c r="K237" s="10" t="str">
        <f>=STANDARDIZE(E237,AVERAGE(E$2:E$1449),_xlfn.STDEV.S(E$2:E$1449))</f>
      </c>
      <c r="L237" s="10" t="str">
        <f>=STANDARDIZE(F237,AVERAGE(F$2:F$1449),_xlfn.STDEV.S(F$2:F$1449))</f>
      </c>
      <c r="M237" s="10" t="str">
        <f>=STANDARDIZE(G237,AVERAGE(G$2:G$1449),_xlfn.STDEV.S(G$2:G$1449))</f>
      </c>
      <c r="N237" s="10" t="str">
        <f>=STANDARDIZE(H237,AVERAGE(H$2:H$1449),_xlfn.STDEV.S(H$2:H$1449))</f>
      </c>
      <c r="O237" s="10" t="str">
        <f>=STANDARDIZE(I237,AVERAGE(I$2:I$1449),_xlfn.STDEV.S(I$2:I$1449))</f>
      </c>
      <c r="P237" s="10" t="str">
        <f>=MMULT(J237:O237,$AI$12:$AI$17)</f>
      </c>
    </row>
    <row r="238">
      <c r="A238" t="n">
        <v>141486</v>
      </c>
      <c r="B238" t="s">
        <v>1385</v>
      </c>
      <c r="C238" t="s">
        <v>163</v>
      </c>
      <c r="D238" t="n">
        <v>42</v>
      </c>
      <c r="E238" t="n">
        <v>27695</v>
      </c>
      <c r="F238" t="n">
        <v>62.9</v>
      </c>
      <c r="G238" t="n">
        <v>74</v>
      </c>
      <c r="H238" t="n">
        <v>11</v>
      </c>
      <c r="I238" t="n">
        <v>3.4707</v>
      </c>
      <c r="J238" s="10" t="str">
        <f>=STANDARDIZE(D238,AVERAGE(D$2:D$1449),_xlfn.STDEV.S(D$2:D$1449))</f>
      </c>
      <c r="K238" s="10" t="str">
        <f>=STANDARDIZE(E238,AVERAGE(E$2:E$1449),_xlfn.STDEV.S(E$2:E$1449))</f>
      </c>
      <c r="L238" s="10" t="str">
        <f>=STANDARDIZE(F238,AVERAGE(F$2:F$1449),_xlfn.STDEV.S(F$2:F$1449))</f>
      </c>
      <c r="M238" s="10" t="str">
        <f>=STANDARDIZE(G238,AVERAGE(G$2:G$1449),_xlfn.STDEV.S(G$2:G$1449))</f>
      </c>
      <c r="N238" s="10" t="str">
        <f>=STANDARDIZE(H238,AVERAGE(H$2:H$1449),_xlfn.STDEV.S(H$2:H$1449))</f>
      </c>
      <c r="O238" s="10" t="str">
        <f>=STANDARDIZE(I238,AVERAGE(I$2:I$1449),_xlfn.STDEV.S(I$2:I$1449))</f>
      </c>
      <c r="P238" s="10" t="str">
        <f>=MMULT(J238:O238,$AI$12:$AI$17)</f>
      </c>
    </row>
    <row r="239">
      <c r="A239" t="n">
        <v>141565</v>
      </c>
      <c r="B239" t="s">
        <v>1388</v>
      </c>
      <c r="C239" t="s">
        <v>149</v>
      </c>
      <c r="D239" t="n">
        <v>40</v>
      </c>
      <c r="E239" t="n">
        <v>12936</v>
      </c>
      <c r="F239" t="n">
        <v>41.6</v>
      </c>
      <c r="G239" t="n">
        <v>70</v>
      </c>
      <c r="H239" t="n">
        <v>12</v>
      </c>
      <c r="I239" t="n">
        <v>3.5342</v>
      </c>
      <c r="J239" s="10" t="str">
        <f>=STANDARDIZE(D239,AVERAGE(D$2:D$1449),_xlfn.STDEV.S(D$2:D$1449))</f>
      </c>
      <c r="K239" s="10" t="str">
        <f>=STANDARDIZE(E239,AVERAGE(E$2:E$1449),_xlfn.STDEV.S(E$2:E$1449))</f>
      </c>
      <c r="L239" s="10" t="str">
        <f>=STANDARDIZE(F239,AVERAGE(F$2:F$1449),_xlfn.STDEV.S(F$2:F$1449))</f>
      </c>
      <c r="M239" s="10" t="str">
        <f>=STANDARDIZE(G239,AVERAGE(G$2:G$1449),_xlfn.STDEV.S(G$2:G$1449))</f>
      </c>
      <c r="N239" s="10" t="str">
        <f>=STANDARDIZE(H239,AVERAGE(H$2:H$1449),_xlfn.STDEV.S(H$2:H$1449))</f>
      </c>
      <c r="O239" s="10" t="str">
        <f>=STANDARDIZE(I239,AVERAGE(I$2:I$1449),_xlfn.STDEV.S(I$2:I$1449))</f>
      </c>
      <c r="P239" s="10" t="str">
        <f>=MMULT(J239:O239,$AI$12:$AI$17)</f>
      </c>
    </row>
    <row r="240">
      <c r="A240" t="n">
        <v>141574</v>
      </c>
      <c r="B240" t="s">
        <v>1390</v>
      </c>
      <c r="C240" t="s">
        <v>149</v>
      </c>
      <c r="D240" t="n">
        <v>25</v>
      </c>
      <c r="E240" t="n">
        <v>14557</v>
      </c>
      <c r="F240" t="n">
        <v>62.6</v>
      </c>
      <c r="G240" t="n">
        <v>75</v>
      </c>
      <c r="H240" t="n">
        <v>14</v>
      </c>
      <c r="I240" t="n">
        <v>4.3348</v>
      </c>
      <c r="J240" s="10" t="str">
        <f>=STANDARDIZE(D240,AVERAGE(D$2:D$1449),_xlfn.STDEV.S(D$2:D$1449))</f>
      </c>
      <c r="K240" s="10" t="str">
        <f>=STANDARDIZE(E240,AVERAGE(E$2:E$1449),_xlfn.STDEV.S(E$2:E$1449))</f>
      </c>
      <c r="L240" s="10" t="str">
        <f>=STANDARDIZE(F240,AVERAGE(F$2:F$1449),_xlfn.STDEV.S(F$2:F$1449))</f>
      </c>
      <c r="M240" s="10" t="str">
        <f>=STANDARDIZE(G240,AVERAGE(G$2:G$1449),_xlfn.STDEV.S(G$2:G$1449))</f>
      </c>
      <c r="N240" s="10" t="str">
        <f>=STANDARDIZE(H240,AVERAGE(H$2:H$1449),_xlfn.STDEV.S(H$2:H$1449))</f>
      </c>
      <c r="O240" s="10" t="str">
        <f>=STANDARDIZE(I240,AVERAGE(I$2:I$1449),_xlfn.STDEV.S(I$2:I$1449))</f>
      </c>
      <c r="P240" s="10" t="str">
        <f>=MMULT(J240:O240,$AI$12:$AI$17)</f>
      </c>
    </row>
    <row r="241">
      <c r="A241" t="n">
        <v>141644</v>
      </c>
      <c r="B241" t="s">
        <v>1392</v>
      </c>
      <c r="C241" t="s">
        <v>163</v>
      </c>
      <c r="D241" t="n">
        <v>20</v>
      </c>
      <c r="E241" t="n">
        <v>32204</v>
      </c>
      <c r="F241" t="n">
        <v>41.4</v>
      </c>
      <c r="G241" t="n">
        <v>57</v>
      </c>
      <c r="H241" t="n">
        <v>15</v>
      </c>
      <c r="I241" t="n">
        <v>3.7815</v>
      </c>
      <c r="J241" s="10" t="str">
        <f>=STANDARDIZE(D241,AVERAGE(D$2:D$1449),_xlfn.STDEV.S(D$2:D$1449))</f>
      </c>
      <c r="K241" s="10" t="str">
        <f>=STANDARDIZE(E241,AVERAGE(E$2:E$1449),_xlfn.STDEV.S(E$2:E$1449))</f>
      </c>
      <c r="L241" s="10" t="str">
        <f>=STANDARDIZE(F241,AVERAGE(F$2:F$1449),_xlfn.STDEV.S(F$2:F$1449))</f>
      </c>
      <c r="M241" s="10" t="str">
        <f>=STANDARDIZE(G241,AVERAGE(G$2:G$1449),_xlfn.STDEV.S(G$2:G$1449))</f>
      </c>
      <c r="N241" s="10" t="str">
        <f>=STANDARDIZE(H241,AVERAGE(H$2:H$1449),_xlfn.STDEV.S(H$2:H$1449))</f>
      </c>
      <c r="O241" s="10" t="str">
        <f>=STANDARDIZE(I241,AVERAGE(I$2:I$1449),_xlfn.STDEV.S(I$2:I$1449))</f>
      </c>
      <c r="P241" s="10" t="str">
        <f>=MMULT(J241:O241,$AI$12:$AI$17)</f>
      </c>
    </row>
    <row r="242">
      <c r="A242" t="n">
        <v>141981</v>
      </c>
      <c r="B242" t="s">
        <v>1401</v>
      </c>
      <c r="C242" t="s">
        <v>149</v>
      </c>
      <c r="D242" t="n">
        <v>30</v>
      </c>
      <c r="E242" t="n">
        <v>11881</v>
      </c>
      <c r="F242" t="n">
        <v>46.8</v>
      </c>
      <c r="G242" t="n">
        <v>69</v>
      </c>
      <c r="H242" t="n">
        <v>16</v>
      </c>
      <c r="I242" t="n">
        <v>3.5877</v>
      </c>
      <c r="J242" s="10" t="str">
        <f>=STANDARDIZE(D242,AVERAGE(D$2:D$1449),_xlfn.STDEV.S(D$2:D$1449))</f>
      </c>
      <c r="K242" s="10" t="str">
        <f>=STANDARDIZE(E242,AVERAGE(E$2:E$1449),_xlfn.STDEV.S(E$2:E$1449))</f>
      </c>
      <c r="L242" s="10" t="str">
        <f>=STANDARDIZE(F242,AVERAGE(F$2:F$1449),_xlfn.STDEV.S(F$2:F$1449))</f>
      </c>
      <c r="M242" s="10" t="str">
        <f>=STANDARDIZE(G242,AVERAGE(G$2:G$1449),_xlfn.STDEV.S(G$2:G$1449))</f>
      </c>
      <c r="N242" s="10" t="str">
        <f>=STANDARDIZE(H242,AVERAGE(H$2:H$1449),_xlfn.STDEV.S(H$2:H$1449))</f>
      </c>
      <c r="O242" s="10" t="str">
        <f>=STANDARDIZE(I242,AVERAGE(I$2:I$1449),_xlfn.STDEV.S(I$2:I$1449))</f>
      </c>
      <c r="P242" s="10" t="str">
        <f>=MMULT(J242:O242,$AI$12:$AI$17)</f>
      </c>
    </row>
    <row r="243">
      <c r="A243" t="n">
        <v>142115</v>
      </c>
      <c r="B243" t="s">
        <v>1409</v>
      </c>
      <c r="C243" t="s">
        <v>149</v>
      </c>
      <c r="D243" t="n">
        <v>18</v>
      </c>
      <c r="E243" t="n">
        <v>19037</v>
      </c>
      <c r="F243" t="n">
        <v>61.2</v>
      </c>
      <c r="G243" t="n">
        <v>78</v>
      </c>
      <c r="H243" t="n">
        <v>19</v>
      </c>
      <c r="I243" t="n">
        <v>4.5136</v>
      </c>
      <c r="J243" s="10" t="str">
        <f>=STANDARDIZE(D243,AVERAGE(D$2:D$1449),_xlfn.STDEV.S(D$2:D$1449))</f>
      </c>
      <c r="K243" s="10" t="str">
        <f>=STANDARDIZE(E243,AVERAGE(E$2:E$1449),_xlfn.STDEV.S(E$2:E$1449))</f>
      </c>
      <c r="L243" s="10" t="str">
        <f>=STANDARDIZE(F243,AVERAGE(F$2:F$1449),_xlfn.STDEV.S(F$2:F$1449))</f>
      </c>
      <c r="M243" s="10" t="str">
        <f>=STANDARDIZE(G243,AVERAGE(G$2:G$1449),_xlfn.STDEV.S(G$2:G$1449))</f>
      </c>
      <c r="N243" s="10" t="str">
        <f>=STANDARDIZE(H243,AVERAGE(H$2:H$1449),_xlfn.STDEV.S(H$2:H$1449))</f>
      </c>
      <c r="O243" s="10" t="str">
        <f>=STANDARDIZE(I243,AVERAGE(I$2:I$1449),_xlfn.STDEV.S(I$2:I$1449))</f>
      </c>
      <c r="P243" s="10" t="str">
        <f>=MMULT(J243:O243,$AI$12:$AI$17)</f>
      </c>
    </row>
    <row r="244">
      <c r="A244" t="n">
        <v>142276</v>
      </c>
      <c r="B244" t="s">
        <v>1412</v>
      </c>
      <c r="C244" t="s">
        <v>149</v>
      </c>
      <c r="D244" t="n">
        <v>27</v>
      </c>
      <c r="E244" t="n">
        <v>12353</v>
      </c>
      <c r="F244" t="n">
        <v>35.5</v>
      </c>
      <c r="G244" t="n">
        <v>74</v>
      </c>
      <c r="H244" t="n">
        <v>13</v>
      </c>
      <c r="I244" t="n">
        <v>4.1701</v>
      </c>
      <c r="J244" s="10" t="str">
        <f>=STANDARDIZE(D244,AVERAGE(D$2:D$1449),_xlfn.STDEV.S(D$2:D$1449))</f>
      </c>
      <c r="K244" s="10" t="str">
        <f>=STANDARDIZE(E244,AVERAGE(E$2:E$1449),_xlfn.STDEV.S(E$2:E$1449))</f>
      </c>
      <c r="L244" s="10" t="str">
        <f>=STANDARDIZE(F244,AVERAGE(F$2:F$1449),_xlfn.STDEV.S(F$2:F$1449))</f>
      </c>
      <c r="M244" s="10" t="str">
        <f>=STANDARDIZE(G244,AVERAGE(G$2:G$1449),_xlfn.STDEV.S(G$2:G$1449))</f>
      </c>
      <c r="N244" s="10" t="str">
        <f>=STANDARDIZE(H244,AVERAGE(H$2:H$1449),_xlfn.STDEV.S(H$2:H$1449))</f>
      </c>
      <c r="O244" s="10" t="str">
        <f>=STANDARDIZE(I244,AVERAGE(I$2:I$1449),_xlfn.STDEV.S(I$2:I$1449))</f>
      </c>
      <c r="P244" s="10" t="str">
        <f>=MMULT(J244:O244,$AI$12:$AI$17)</f>
      </c>
    </row>
    <row r="245">
      <c r="A245" t="n">
        <v>142285</v>
      </c>
      <c r="B245" t="s">
        <v>1414</v>
      </c>
      <c r="C245" t="s">
        <v>149</v>
      </c>
      <c r="D245" t="n">
        <v>23</v>
      </c>
      <c r="E245" t="n">
        <v>14377</v>
      </c>
      <c r="F245" t="n">
        <v>60.9</v>
      </c>
      <c r="G245" t="n">
        <v>75</v>
      </c>
      <c r="H245" t="n">
        <v>17</v>
      </c>
      <c r="I245" t="n">
        <v>4.1469</v>
      </c>
      <c r="J245" s="10" t="str">
        <f>=STANDARDIZE(D245,AVERAGE(D$2:D$1449),_xlfn.STDEV.S(D$2:D$1449))</f>
      </c>
      <c r="K245" s="10" t="str">
        <f>=STANDARDIZE(E245,AVERAGE(E$2:E$1449),_xlfn.STDEV.S(E$2:E$1449))</f>
      </c>
      <c r="L245" s="10" t="str">
        <f>=STANDARDIZE(F245,AVERAGE(F$2:F$1449),_xlfn.STDEV.S(F$2:F$1449))</f>
      </c>
      <c r="M245" s="10" t="str">
        <f>=STANDARDIZE(G245,AVERAGE(G$2:G$1449),_xlfn.STDEV.S(G$2:G$1449))</f>
      </c>
      <c r="N245" s="10" t="str">
        <f>=STANDARDIZE(H245,AVERAGE(H$2:H$1449),_xlfn.STDEV.S(H$2:H$1449))</f>
      </c>
      <c r="O245" s="10" t="str">
        <f>=STANDARDIZE(I245,AVERAGE(I$2:I$1449),_xlfn.STDEV.S(I$2:I$1449))</f>
      </c>
      <c r="P245" s="10" t="str">
        <f>=MMULT(J245:O245,$AI$12:$AI$17)</f>
      </c>
    </row>
    <row r="246">
      <c r="A246" t="n">
        <v>142294</v>
      </c>
      <c r="B246" t="s">
        <v>1416</v>
      </c>
      <c r="C246" t="s">
        <v>163</v>
      </c>
      <c r="D246" t="n">
        <v>24</v>
      </c>
      <c r="E246" t="n">
        <v>22602</v>
      </c>
      <c r="F246" t="n">
        <v>64.1</v>
      </c>
      <c r="G246" t="n">
        <v>76</v>
      </c>
      <c r="H246" t="n">
        <v>10</v>
      </c>
      <c r="I246" t="n">
        <v>3.0492</v>
      </c>
      <c r="J246" s="10" t="str">
        <f>=STANDARDIZE(D246,AVERAGE(D$2:D$1449),_xlfn.STDEV.S(D$2:D$1449))</f>
      </c>
      <c r="K246" s="10" t="str">
        <f>=STANDARDIZE(E246,AVERAGE(E$2:E$1449),_xlfn.STDEV.S(E$2:E$1449))</f>
      </c>
      <c r="L246" s="10" t="str">
        <f>=STANDARDIZE(F246,AVERAGE(F$2:F$1449),_xlfn.STDEV.S(F$2:F$1449))</f>
      </c>
      <c r="M246" s="10" t="str">
        <f>=STANDARDIZE(G246,AVERAGE(G$2:G$1449),_xlfn.STDEV.S(G$2:G$1449))</f>
      </c>
      <c r="N246" s="10" t="str">
        <f>=STANDARDIZE(H246,AVERAGE(H$2:H$1449),_xlfn.STDEV.S(H$2:H$1449))</f>
      </c>
      <c r="O246" s="10" t="str">
        <f>=STANDARDIZE(I246,AVERAGE(I$2:I$1449),_xlfn.STDEV.S(I$2:I$1449))</f>
      </c>
      <c r="P246" s="10" t="str">
        <f>=MMULT(J246:O246,$AI$12:$AI$17)</f>
      </c>
    </row>
    <row r="247">
      <c r="A247" t="n">
        <v>142328</v>
      </c>
      <c r="B247" t="s">
        <v>1418</v>
      </c>
      <c r="C247" t="s">
        <v>149</v>
      </c>
      <c r="D247" t="n">
        <v>24</v>
      </c>
      <c r="E247" t="n">
        <v>12508</v>
      </c>
      <c r="F247" t="n">
        <v>36.7</v>
      </c>
      <c r="G247" t="n">
        <v>64</v>
      </c>
      <c r="H247" t="n">
        <v>16</v>
      </c>
      <c r="I247" t="n">
        <v>3.6648</v>
      </c>
      <c r="J247" s="10" t="str">
        <f>=STANDARDIZE(D247,AVERAGE(D$2:D$1449),_xlfn.STDEV.S(D$2:D$1449))</f>
      </c>
      <c r="K247" s="10" t="str">
        <f>=STANDARDIZE(E247,AVERAGE(E$2:E$1449),_xlfn.STDEV.S(E$2:E$1449))</f>
      </c>
      <c r="L247" s="10" t="str">
        <f>=STANDARDIZE(F247,AVERAGE(F$2:F$1449),_xlfn.STDEV.S(F$2:F$1449))</f>
      </c>
      <c r="M247" s="10" t="str">
        <f>=STANDARDIZE(G247,AVERAGE(G$2:G$1449),_xlfn.STDEV.S(G$2:G$1449))</f>
      </c>
      <c r="N247" s="10" t="str">
        <f>=STANDARDIZE(H247,AVERAGE(H$2:H$1449),_xlfn.STDEV.S(H$2:H$1449))</f>
      </c>
      <c r="O247" s="10" t="str">
        <f>=STANDARDIZE(I247,AVERAGE(I$2:I$1449),_xlfn.STDEV.S(I$2:I$1449))</f>
      </c>
      <c r="P247" s="10" t="str">
        <f>=MMULT(J247:O247,$AI$12:$AI$17)</f>
      </c>
    </row>
    <row r="248">
      <c r="A248" t="n">
        <v>142461</v>
      </c>
      <c r="B248" t="s">
        <v>1424</v>
      </c>
      <c r="C248" t="s">
        <v>163</v>
      </c>
      <c r="D248" t="n">
        <v>29</v>
      </c>
      <c r="E248" t="n">
        <v>27291</v>
      </c>
      <c r="F248" t="n">
        <v>63.3</v>
      </c>
      <c r="G248" t="n">
        <v>79</v>
      </c>
      <c r="H248" t="n">
        <v>14</v>
      </c>
      <c r="I248" t="n">
        <v>3.9255</v>
      </c>
      <c r="J248" s="10" t="str">
        <f>=STANDARDIZE(D248,AVERAGE(D$2:D$1449),_xlfn.STDEV.S(D$2:D$1449))</f>
      </c>
      <c r="K248" s="10" t="str">
        <f>=STANDARDIZE(E248,AVERAGE(E$2:E$1449),_xlfn.STDEV.S(E$2:E$1449))</f>
      </c>
      <c r="L248" s="10" t="str">
        <f>=STANDARDIZE(F248,AVERAGE(F$2:F$1449),_xlfn.STDEV.S(F$2:F$1449))</f>
      </c>
      <c r="M248" s="10" t="str">
        <f>=STANDARDIZE(G248,AVERAGE(G$2:G$1449),_xlfn.STDEV.S(G$2:G$1449))</f>
      </c>
      <c r="N248" s="10" t="str">
        <f>=STANDARDIZE(H248,AVERAGE(H$2:H$1449),_xlfn.STDEV.S(H$2:H$1449))</f>
      </c>
      <c r="O248" s="10" t="str">
        <f>=STANDARDIZE(I248,AVERAGE(I$2:I$1449),_xlfn.STDEV.S(I$2:I$1449))</f>
      </c>
      <c r="P248" s="10" t="str">
        <f>=MMULT(J248:O248,$AI$12:$AI$17)</f>
      </c>
    </row>
    <row r="249">
      <c r="A249" t="n">
        <v>142522</v>
      </c>
      <c r="B249" t="s">
        <v>1428</v>
      </c>
      <c r="C249" t="s">
        <v>163</v>
      </c>
      <c r="D249" t="n">
        <v>25</v>
      </c>
      <c r="E249" t="n">
        <v>7295</v>
      </c>
      <c r="F249" t="n">
        <v>51.3</v>
      </c>
      <c r="G249" t="n">
        <v>70</v>
      </c>
      <c r="H249" t="n">
        <v>20</v>
      </c>
      <c r="I249" t="n">
        <v>4.7625</v>
      </c>
      <c r="J249" s="10" t="str">
        <f>=STANDARDIZE(D249,AVERAGE(D$2:D$1449),_xlfn.STDEV.S(D$2:D$1449))</f>
      </c>
      <c r="K249" s="10" t="str">
        <f>=STANDARDIZE(E249,AVERAGE(E$2:E$1449),_xlfn.STDEV.S(E$2:E$1449))</f>
      </c>
      <c r="L249" s="10" t="str">
        <f>=STANDARDIZE(F249,AVERAGE(F$2:F$1449),_xlfn.STDEV.S(F$2:F$1449))</f>
      </c>
      <c r="M249" s="10" t="str">
        <f>=STANDARDIZE(G249,AVERAGE(G$2:G$1449),_xlfn.STDEV.S(G$2:G$1449))</f>
      </c>
      <c r="N249" s="10" t="str">
        <f>=STANDARDIZE(H249,AVERAGE(H$2:H$1449),_xlfn.STDEV.S(H$2:H$1449))</f>
      </c>
      <c r="O249" s="10" t="str">
        <f>=STANDARDIZE(I249,AVERAGE(I$2:I$1449),_xlfn.STDEV.S(I$2:I$1449))</f>
      </c>
      <c r="P249" s="10" t="str">
        <f>=MMULT(J249:O249,$AI$12:$AI$17)</f>
      </c>
    </row>
    <row r="250">
      <c r="A250" t="n">
        <v>143048</v>
      </c>
      <c r="B250" t="s">
        <v>1437</v>
      </c>
      <c r="C250" t="s">
        <v>163</v>
      </c>
      <c r="D250" t="n">
        <v>19</v>
      </c>
      <c r="E250" t="n">
        <v>55485</v>
      </c>
      <c r="F250" t="n">
        <v>64</v>
      </c>
      <c r="G250" t="n">
        <v>82</v>
      </c>
      <c r="H250" t="n">
        <v>10</v>
      </c>
      <c r="I250" t="n">
        <v>3.5724</v>
      </c>
      <c r="J250" s="10" t="str">
        <f>=STANDARDIZE(D250,AVERAGE(D$2:D$1449),_xlfn.STDEV.S(D$2:D$1449))</f>
      </c>
      <c r="K250" s="10" t="str">
        <f>=STANDARDIZE(E250,AVERAGE(E$2:E$1449),_xlfn.STDEV.S(E$2:E$1449))</f>
      </c>
      <c r="L250" s="10" t="str">
        <f>=STANDARDIZE(F250,AVERAGE(F$2:F$1449),_xlfn.STDEV.S(F$2:F$1449))</f>
      </c>
      <c r="M250" s="10" t="str">
        <f>=STANDARDIZE(G250,AVERAGE(G$2:G$1449),_xlfn.STDEV.S(G$2:G$1449))</f>
      </c>
      <c r="N250" s="10" t="str">
        <f>=STANDARDIZE(H250,AVERAGE(H$2:H$1449),_xlfn.STDEV.S(H$2:H$1449))</f>
      </c>
      <c r="O250" s="10" t="str">
        <f>=STANDARDIZE(I250,AVERAGE(I$2:I$1449),_xlfn.STDEV.S(I$2:I$1449))</f>
      </c>
      <c r="P250" s="10" t="str">
        <f>=MMULT(J250:O250,$AI$12:$AI$17)</f>
      </c>
    </row>
    <row r="251">
      <c r="A251" t="n">
        <v>143084</v>
      </c>
      <c r="B251" t="s">
        <v>1438</v>
      </c>
      <c r="C251" t="s">
        <v>163</v>
      </c>
      <c r="D251" t="n">
        <v>22</v>
      </c>
      <c r="E251" t="n">
        <v>24695</v>
      </c>
      <c r="F251" t="n">
        <v>79.2</v>
      </c>
      <c r="G251" t="n">
        <v>83</v>
      </c>
      <c r="H251" t="n">
        <v>11</v>
      </c>
      <c r="I251" t="n">
        <v>3.3938</v>
      </c>
      <c r="J251" s="10" t="str">
        <f>=STANDARDIZE(D251,AVERAGE(D$2:D$1449),_xlfn.STDEV.S(D$2:D$1449))</f>
      </c>
      <c r="K251" s="10" t="str">
        <f>=STANDARDIZE(E251,AVERAGE(E$2:E$1449),_xlfn.STDEV.S(E$2:E$1449))</f>
      </c>
      <c r="L251" s="10" t="str">
        <f>=STANDARDIZE(F251,AVERAGE(F$2:F$1449),_xlfn.STDEV.S(F$2:F$1449))</f>
      </c>
      <c r="M251" s="10" t="str">
        <f>=STANDARDIZE(G251,AVERAGE(G$2:G$1449),_xlfn.STDEV.S(G$2:G$1449))</f>
      </c>
      <c r="N251" s="10" t="str">
        <f>=STANDARDIZE(H251,AVERAGE(H$2:H$1449),_xlfn.STDEV.S(H$2:H$1449))</f>
      </c>
      <c r="O251" s="10" t="str">
        <f>=STANDARDIZE(I251,AVERAGE(I$2:I$1449),_xlfn.STDEV.S(I$2:I$1449))</f>
      </c>
      <c r="P251" s="10" t="str">
        <f>=MMULT(J251:O251,$AI$12:$AI$17)</f>
      </c>
    </row>
    <row r="252">
      <c r="A252" t="n">
        <v>143118</v>
      </c>
      <c r="B252" t="s">
        <v>1440</v>
      </c>
      <c r="C252" t="s">
        <v>163</v>
      </c>
      <c r="D252" t="n">
        <v>43</v>
      </c>
      <c r="E252" t="n">
        <v>19220</v>
      </c>
      <c r="F252" t="n">
        <v>58.3</v>
      </c>
      <c r="G252" t="n">
        <v>78</v>
      </c>
      <c r="H252" t="n">
        <v>18</v>
      </c>
      <c r="I252" t="n">
        <v>3.8456</v>
      </c>
      <c r="J252" s="10" t="str">
        <f>=STANDARDIZE(D252,AVERAGE(D$2:D$1449),_xlfn.STDEV.S(D$2:D$1449))</f>
      </c>
      <c r="K252" s="10" t="str">
        <f>=STANDARDIZE(E252,AVERAGE(E$2:E$1449),_xlfn.STDEV.S(E$2:E$1449))</f>
      </c>
      <c r="L252" s="10" t="str">
        <f>=STANDARDIZE(F252,AVERAGE(F$2:F$1449),_xlfn.STDEV.S(F$2:F$1449))</f>
      </c>
      <c r="M252" s="10" t="str">
        <f>=STANDARDIZE(G252,AVERAGE(G$2:G$1449),_xlfn.STDEV.S(G$2:G$1449))</f>
      </c>
      <c r="N252" s="10" t="str">
        <f>=STANDARDIZE(H252,AVERAGE(H$2:H$1449),_xlfn.STDEV.S(H$2:H$1449))</f>
      </c>
      <c r="O252" s="10" t="str">
        <f>=STANDARDIZE(I252,AVERAGE(I$2:I$1449),_xlfn.STDEV.S(I$2:I$1449))</f>
      </c>
      <c r="P252" s="10" t="str">
        <f>=MMULT(J252:O252,$AI$12:$AI$17)</f>
      </c>
    </row>
    <row r="253">
      <c r="A253" t="n">
        <v>143288</v>
      </c>
      <c r="B253" t="s">
        <v>1448</v>
      </c>
      <c r="C253" t="s">
        <v>163</v>
      </c>
      <c r="D253" t="n">
        <v>54</v>
      </c>
      <c r="E253" t="n">
        <v>21349</v>
      </c>
      <c r="F253" t="n">
        <v>52.4</v>
      </c>
      <c r="G253" t="n">
        <v>58</v>
      </c>
      <c r="H253" t="n">
        <v>9</v>
      </c>
      <c r="I253" t="n">
        <v>2.6435</v>
      </c>
      <c r="J253" s="10" t="str">
        <f>=STANDARDIZE(D253,AVERAGE(D$2:D$1449),_xlfn.STDEV.S(D$2:D$1449))</f>
      </c>
      <c r="K253" s="10" t="str">
        <f>=STANDARDIZE(E253,AVERAGE(E$2:E$1449),_xlfn.STDEV.S(E$2:E$1449))</f>
      </c>
      <c r="L253" s="10" t="str">
        <f>=STANDARDIZE(F253,AVERAGE(F$2:F$1449),_xlfn.STDEV.S(F$2:F$1449))</f>
      </c>
      <c r="M253" s="10" t="str">
        <f>=STANDARDIZE(G253,AVERAGE(G$2:G$1449),_xlfn.STDEV.S(G$2:G$1449))</f>
      </c>
      <c r="N253" s="10" t="str">
        <f>=STANDARDIZE(H253,AVERAGE(H$2:H$1449),_xlfn.STDEV.S(H$2:H$1449))</f>
      </c>
      <c r="O253" s="10" t="str">
        <f>=STANDARDIZE(I253,AVERAGE(I$2:I$1449),_xlfn.STDEV.S(I$2:I$1449))</f>
      </c>
      <c r="P253" s="10" t="str">
        <f>=MMULT(J253:O253,$AI$12:$AI$17)</f>
      </c>
    </row>
    <row r="254">
      <c r="A254" t="n">
        <v>143358</v>
      </c>
      <c r="B254" t="s">
        <v>1451</v>
      </c>
      <c r="C254" t="s">
        <v>163</v>
      </c>
      <c r="D254" t="n">
        <v>29</v>
      </c>
      <c r="E254" t="n">
        <v>24703</v>
      </c>
      <c r="F254" t="n">
        <v>72.1</v>
      </c>
      <c r="G254" t="n">
        <v>84</v>
      </c>
      <c r="H254" t="n">
        <v>11</v>
      </c>
      <c r="I254" t="n">
        <v>3.7774</v>
      </c>
      <c r="J254" s="10" t="str">
        <f>=STANDARDIZE(D254,AVERAGE(D$2:D$1449),_xlfn.STDEV.S(D$2:D$1449))</f>
      </c>
      <c r="K254" s="10" t="str">
        <f>=STANDARDIZE(E254,AVERAGE(E$2:E$1449),_xlfn.STDEV.S(E$2:E$1449))</f>
      </c>
      <c r="L254" s="10" t="str">
        <f>=STANDARDIZE(F254,AVERAGE(F$2:F$1449),_xlfn.STDEV.S(F$2:F$1449))</f>
      </c>
      <c r="M254" s="10" t="str">
        <f>=STANDARDIZE(G254,AVERAGE(G$2:G$1449),_xlfn.STDEV.S(G$2:G$1449))</f>
      </c>
      <c r="N254" s="10" t="str">
        <f>=STANDARDIZE(H254,AVERAGE(H$2:H$1449),_xlfn.STDEV.S(H$2:H$1449))</f>
      </c>
      <c r="O254" s="10" t="str">
        <f>=STANDARDIZE(I254,AVERAGE(I$2:I$1449),_xlfn.STDEV.S(I$2:I$1449))</f>
      </c>
      <c r="P254" s="10" t="str">
        <f>=MMULT(J254:O254,$AI$12:$AI$17)</f>
      </c>
    </row>
    <row r="255">
      <c r="A255" t="n">
        <v>144005</v>
      </c>
      <c r="B255" t="s">
        <v>1468</v>
      </c>
      <c r="C255" t="s">
        <v>149</v>
      </c>
      <c r="D255" t="n">
        <v>55</v>
      </c>
      <c r="E255" t="n">
        <v>9852</v>
      </c>
      <c r="F255" t="n">
        <v>16.9</v>
      </c>
      <c r="G255" t="n">
        <v>47</v>
      </c>
      <c r="H255" t="n">
        <v>10</v>
      </c>
      <c r="I255" t="n">
        <v>3.4735</v>
      </c>
      <c r="J255" s="10" t="str">
        <f>=STANDARDIZE(D255,AVERAGE(D$2:D$1449),_xlfn.STDEV.S(D$2:D$1449))</f>
      </c>
      <c r="K255" s="10" t="str">
        <f>=STANDARDIZE(E255,AVERAGE(E$2:E$1449),_xlfn.STDEV.S(E$2:E$1449))</f>
      </c>
      <c r="L255" s="10" t="str">
        <f>=STANDARDIZE(F255,AVERAGE(F$2:F$1449),_xlfn.STDEV.S(F$2:F$1449))</f>
      </c>
      <c r="M255" s="10" t="str">
        <f>=STANDARDIZE(G255,AVERAGE(G$2:G$1449),_xlfn.STDEV.S(G$2:G$1449))</f>
      </c>
      <c r="N255" s="10" t="str">
        <f>=STANDARDIZE(H255,AVERAGE(H$2:H$1449),_xlfn.STDEV.S(H$2:H$1449))</f>
      </c>
      <c r="O255" s="10" t="str">
        <f>=STANDARDIZE(I255,AVERAGE(I$2:I$1449),_xlfn.STDEV.S(I$2:I$1449))</f>
      </c>
      <c r="P255" s="10" t="str">
        <f>=MMULT(J255:O255,$AI$12:$AI$17)</f>
      </c>
    </row>
    <row r="256">
      <c r="A256" t="n">
        <v>144050</v>
      </c>
      <c r="B256" t="s">
        <v>1470</v>
      </c>
      <c r="C256" t="s">
        <v>163</v>
      </c>
      <c r="D256" t="n">
        <v>14</v>
      </c>
      <c r="E256" t="n">
        <v>27979</v>
      </c>
      <c r="F256" t="n">
        <v>94.9</v>
      </c>
      <c r="G256" t="n">
        <v>99</v>
      </c>
      <c r="H256" t="n">
        <v>5</v>
      </c>
      <c r="I256" t="n">
        <v>4.334</v>
      </c>
      <c r="J256" s="10" t="str">
        <f>=STANDARDIZE(D256,AVERAGE(D$2:D$1449),_xlfn.STDEV.S(D$2:D$1449))</f>
      </c>
      <c r="K256" s="10" t="str">
        <f>=STANDARDIZE(E256,AVERAGE(E$2:E$1449),_xlfn.STDEV.S(E$2:E$1449))</f>
      </c>
      <c r="L256" s="10" t="str">
        <f>=STANDARDIZE(F256,AVERAGE(F$2:F$1449),_xlfn.STDEV.S(F$2:F$1449))</f>
      </c>
      <c r="M256" s="10" t="str">
        <f>=STANDARDIZE(G256,AVERAGE(G$2:G$1449),_xlfn.STDEV.S(G$2:G$1449))</f>
      </c>
      <c r="N256" s="10" t="str">
        <f>=STANDARDIZE(H256,AVERAGE(H$2:H$1449),_xlfn.STDEV.S(H$2:H$1449))</f>
      </c>
      <c r="O256" s="10" t="str">
        <f>=STANDARDIZE(I256,AVERAGE(I$2:I$1449),_xlfn.STDEV.S(I$2:I$1449))</f>
      </c>
      <c r="P256" s="10" t="str">
        <f>=MMULT(J256:O256,$AI$12:$AI$17)</f>
      </c>
    </row>
    <row r="257">
      <c r="A257" t="n">
        <v>144281</v>
      </c>
      <c r="B257" t="s">
        <v>1478</v>
      </c>
      <c r="C257" t="s">
        <v>163</v>
      </c>
      <c r="D257" t="n">
        <v>43</v>
      </c>
      <c r="E257" t="n">
        <v>29790</v>
      </c>
      <c r="F257" t="n">
        <v>48.5</v>
      </c>
      <c r="G257" t="n">
        <v>64</v>
      </c>
      <c r="H257" t="n">
        <v>15</v>
      </c>
      <c r="I257" t="n">
        <v>3.8457</v>
      </c>
      <c r="J257" s="10" t="str">
        <f>=STANDARDIZE(D257,AVERAGE(D$2:D$1449),_xlfn.STDEV.S(D$2:D$1449))</f>
      </c>
      <c r="K257" s="10" t="str">
        <f>=STANDARDIZE(E257,AVERAGE(E$2:E$1449),_xlfn.STDEV.S(E$2:E$1449))</f>
      </c>
      <c r="L257" s="10" t="str">
        <f>=STANDARDIZE(F257,AVERAGE(F$2:F$1449),_xlfn.STDEV.S(F$2:F$1449))</f>
      </c>
      <c r="M257" s="10" t="str">
        <f>=STANDARDIZE(G257,AVERAGE(G$2:G$1449),_xlfn.STDEV.S(G$2:G$1449))</f>
      </c>
      <c r="N257" s="10" t="str">
        <f>=STANDARDIZE(H257,AVERAGE(H$2:H$1449),_xlfn.STDEV.S(H$2:H$1449))</f>
      </c>
      <c r="O257" s="10" t="str">
        <f>=STANDARDIZE(I257,AVERAGE(I$2:I$1449),_xlfn.STDEV.S(I$2:I$1449))</f>
      </c>
      <c r="P257" s="10" t="str">
        <f>=MMULT(J257:O257,$AI$12:$AI$17)</f>
      </c>
    </row>
    <row r="258">
      <c r="A258" t="n">
        <v>144351</v>
      </c>
      <c r="B258" t="s">
        <v>1479</v>
      </c>
      <c r="C258" t="s">
        <v>163</v>
      </c>
      <c r="D258" t="n">
        <v>45</v>
      </c>
      <c r="E258" t="n">
        <v>17767</v>
      </c>
      <c r="F258" t="n">
        <v>46.5</v>
      </c>
      <c r="G258" t="n">
        <v>63</v>
      </c>
      <c r="H258" t="n">
        <v>13</v>
      </c>
      <c r="I258" t="n">
        <v>3.8512</v>
      </c>
      <c r="J258" s="10" t="str">
        <f>=STANDARDIZE(D258,AVERAGE(D$2:D$1449),_xlfn.STDEV.S(D$2:D$1449))</f>
      </c>
      <c r="K258" s="10" t="str">
        <f>=STANDARDIZE(E258,AVERAGE(E$2:E$1449),_xlfn.STDEV.S(E$2:E$1449))</f>
      </c>
      <c r="L258" s="10" t="str">
        <f>=STANDARDIZE(F258,AVERAGE(F$2:F$1449),_xlfn.STDEV.S(F$2:F$1449))</f>
      </c>
      <c r="M258" s="10" t="str">
        <f>=STANDARDIZE(G258,AVERAGE(G$2:G$1449),_xlfn.STDEV.S(G$2:G$1449))</f>
      </c>
      <c r="N258" s="10" t="str">
        <f>=STANDARDIZE(H258,AVERAGE(H$2:H$1449),_xlfn.STDEV.S(H$2:H$1449))</f>
      </c>
      <c r="O258" s="10" t="str">
        <f>=STANDARDIZE(I258,AVERAGE(I$2:I$1449),_xlfn.STDEV.S(I$2:I$1449))</f>
      </c>
      <c r="P258" s="10" t="str">
        <f>=MMULT(J258:O258,$AI$12:$AI$17)</f>
      </c>
    </row>
    <row r="259">
      <c r="A259" t="n">
        <v>144740</v>
      </c>
      <c r="B259" t="s">
        <v>1485</v>
      </c>
      <c r="C259" t="s">
        <v>163</v>
      </c>
      <c r="D259" t="n">
        <v>31</v>
      </c>
      <c r="E259" t="n">
        <v>32129</v>
      </c>
      <c r="F259" t="n">
        <v>70</v>
      </c>
      <c r="G259" t="n">
        <v>87</v>
      </c>
      <c r="H259" t="n">
        <v>17</v>
      </c>
      <c r="I259" t="n">
        <v>4.3898</v>
      </c>
      <c r="J259" s="10" t="str">
        <f>=STANDARDIZE(D259,AVERAGE(D$2:D$1449),_xlfn.STDEV.S(D$2:D$1449))</f>
      </c>
      <c r="K259" s="10" t="str">
        <f>=STANDARDIZE(E259,AVERAGE(E$2:E$1449),_xlfn.STDEV.S(E$2:E$1449))</f>
      </c>
      <c r="L259" s="10" t="str">
        <f>=STANDARDIZE(F259,AVERAGE(F$2:F$1449),_xlfn.STDEV.S(F$2:F$1449))</f>
      </c>
      <c r="M259" s="10" t="str">
        <f>=STANDARDIZE(G259,AVERAGE(G$2:G$1449),_xlfn.STDEV.S(G$2:G$1449))</f>
      </c>
      <c r="N259" s="10" t="str">
        <f>=STANDARDIZE(H259,AVERAGE(H$2:H$1449),_xlfn.STDEV.S(H$2:H$1449))</f>
      </c>
      <c r="O259" s="10" t="str">
        <f>=STANDARDIZE(I259,AVERAGE(I$2:I$1449),_xlfn.STDEV.S(I$2:I$1449))</f>
      </c>
      <c r="P259" s="10" t="str">
        <f>=MMULT(J259:O259,$AI$12:$AI$17)</f>
      </c>
    </row>
    <row r="260">
      <c r="A260" t="n">
        <v>144883</v>
      </c>
      <c r="B260" t="s">
        <v>1490</v>
      </c>
      <c r="C260" t="s">
        <v>163</v>
      </c>
      <c r="D260" t="n">
        <v>80</v>
      </c>
      <c r="E260" t="n">
        <v>23140</v>
      </c>
      <c r="F260" t="n">
        <v>13.9</v>
      </c>
      <c r="G260" t="n">
        <v>37</v>
      </c>
      <c r="H260" t="n">
        <v>29</v>
      </c>
      <c r="I260" t="n">
        <v>2.786</v>
      </c>
      <c r="J260" s="10" t="str">
        <f>=STANDARDIZE(D260,AVERAGE(D$2:D$1449),_xlfn.STDEV.S(D$2:D$1449))</f>
      </c>
      <c r="K260" s="10" t="str">
        <f>=STANDARDIZE(E260,AVERAGE(E$2:E$1449),_xlfn.STDEV.S(E$2:E$1449))</f>
      </c>
      <c r="L260" s="10" t="str">
        <f>=STANDARDIZE(F260,AVERAGE(F$2:F$1449),_xlfn.STDEV.S(F$2:F$1449))</f>
      </c>
      <c r="M260" s="10" t="str">
        <f>=STANDARDIZE(G260,AVERAGE(G$2:G$1449),_xlfn.STDEV.S(G$2:G$1449))</f>
      </c>
      <c r="N260" s="10" t="str">
        <f>=STANDARDIZE(H260,AVERAGE(H$2:H$1449),_xlfn.STDEV.S(H$2:H$1449))</f>
      </c>
      <c r="O260" s="10" t="str">
        <f>=STANDARDIZE(I260,AVERAGE(I$2:I$1449),_xlfn.STDEV.S(I$2:I$1449))</f>
      </c>
      <c r="P260" s="10" t="str">
        <f>=MMULT(J260:O260,$AI$12:$AI$17)</f>
      </c>
    </row>
    <row r="261">
      <c r="A261" t="n">
        <v>144892</v>
      </c>
      <c r="B261" t="s">
        <v>1491</v>
      </c>
      <c r="C261" t="s">
        <v>149</v>
      </c>
      <c r="D261" t="n">
        <v>31</v>
      </c>
      <c r="E261" t="n">
        <v>14621</v>
      </c>
      <c r="F261" t="n">
        <v>45.2</v>
      </c>
      <c r="G261" t="n">
        <v>70</v>
      </c>
      <c r="H261" t="n">
        <v>15</v>
      </c>
      <c r="I261" t="n">
        <v>4.037</v>
      </c>
      <c r="J261" s="10" t="str">
        <f>=STANDARDIZE(D261,AVERAGE(D$2:D$1449),_xlfn.STDEV.S(D$2:D$1449))</f>
      </c>
      <c r="K261" s="10" t="str">
        <f>=STANDARDIZE(E261,AVERAGE(E$2:E$1449),_xlfn.STDEV.S(E$2:E$1449))</f>
      </c>
      <c r="L261" s="10" t="str">
        <f>=STANDARDIZE(F261,AVERAGE(F$2:F$1449),_xlfn.STDEV.S(F$2:F$1449))</f>
      </c>
      <c r="M261" s="10" t="str">
        <f>=STANDARDIZE(G261,AVERAGE(G$2:G$1449),_xlfn.STDEV.S(G$2:G$1449))</f>
      </c>
      <c r="N261" s="10" t="str">
        <f>=STANDARDIZE(H261,AVERAGE(H$2:H$1449),_xlfn.STDEV.S(H$2:H$1449))</f>
      </c>
      <c r="O261" s="10" t="str">
        <f>=STANDARDIZE(I261,AVERAGE(I$2:I$1449),_xlfn.STDEV.S(I$2:I$1449))</f>
      </c>
      <c r="P261" s="10" t="str">
        <f>=MMULT(J261:O261,$AI$12:$AI$17)</f>
      </c>
    </row>
    <row r="262">
      <c r="A262" t="n">
        <v>144962</v>
      </c>
      <c r="B262" t="s">
        <v>1495</v>
      </c>
      <c r="C262" t="s">
        <v>163</v>
      </c>
      <c r="D262" t="n">
        <v>37</v>
      </c>
      <c r="E262" t="n">
        <v>22760</v>
      </c>
      <c r="F262" t="n">
        <v>65.2</v>
      </c>
      <c r="G262" t="n">
        <v>76</v>
      </c>
      <c r="H262" t="n">
        <v>14</v>
      </c>
      <c r="I262" t="n">
        <v>3.6263</v>
      </c>
      <c r="J262" s="10" t="str">
        <f>=STANDARDIZE(D262,AVERAGE(D$2:D$1449),_xlfn.STDEV.S(D$2:D$1449))</f>
      </c>
      <c r="K262" s="10" t="str">
        <f>=STANDARDIZE(E262,AVERAGE(E$2:E$1449),_xlfn.STDEV.S(E$2:E$1449))</f>
      </c>
      <c r="L262" s="10" t="str">
        <f>=STANDARDIZE(F262,AVERAGE(F$2:F$1449),_xlfn.STDEV.S(F$2:F$1449))</f>
      </c>
      <c r="M262" s="10" t="str">
        <f>=STANDARDIZE(G262,AVERAGE(G$2:G$1449),_xlfn.STDEV.S(G$2:G$1449))</f>
      </c>
      <c r="N262" s="10" t="str">
        <f>=STANDARDIZE(H262,AVERAGE(H$2:H$1449),_xlfn.STDEV.S(H$2:H$1449))</f>
      </c>
      <c r="O262" s="10" t="str">
        <f>=STANDARDIZE(I262,AVERAGE(I$2:I$1449),_xlfn.STDEV.S(I$2:I$1449))</f>
      </c>
      <c r="P262" s="10" t="str">
        <f>=MMULT(J262:O262,$AI$12:$AI$17)</f>
      </c>
    </row>
    <row r="263">
      <c r="A263" t="n">
        <v>144971</v>
      </c>
      <c r="B263" t="s">
        <v>1497</v>
      </c>
      <c r="C263" t="s">
        <v>163</v>
      </c>
      <c r="D263" t="n">
        <v>23</v>
      </c>
      <c r="E263" t="n">
        <v>20215</v>
      </c>
      <c r="F263" t="n">
        <v>38.7</v>
      </c>
      <c r="G263" t="n">
        <v>63</v>
      </c>
      <c r="H263" t="n">
        <v>14</v>
      </c>
      <c r="I263" t="n">
        <v>2.7745</v>
      </c>
      <c r="J263" s="10" t="str">
        <f>=STANDARDIZE(D263,AVERAGE(D$2:D$1449),_xlfn.STDEV.S(D$2:D$1449))</f>
      </c>
      <c r="K263" s="10" t="str">
        <f>=STANDARDIZE(E263,AVERAGE(E$2:E$1449),_xlfn.STDEV.S(E$2:E$1449))</f>
      </c>
      <c r="L263" s="10" t="str">
        <f>=STANDARDIZE(F263,AVERAGE(F$2:F$1449),_xlfn.STDEV.S(F$2:F$1449))</f>
      </c>
      <c r="M263" s="10" t="str">
        <f>=STANDARDIZE(G263,AVERAGE(G$2:G$1449),_xlfn.STDEV.S(G$2:G$1449))</f>
      </c>
      <c r="N263" s="10" t="str">
        <f>=STANDARDIZE(H263,AVERAGE(H$2:H$1449),_xlfn.STDEV.S(H$2:H$1449))</f>
      </c>
      <c r="O263" s="10" t="str">
        <f>=STANDARDIZE(I263,AVERAGE(I$2:I$1449),_xlfn.STDEV.S(I$2:I$1449))</f>
      </c>
      <c r="P263" s="10" t="str">
        <f>=MMULT(J263:O263,$AI$12:$AI$17)</f>
      </c>
    </row>
    <row r="264">
      <c r="A264" t="n">
        <v>145336</v>
      </c>
      <c r="B264" t="s">
        <v>1503</v>
      </c>
      <c r="C264" t="s">
        <v>149</v>
      </c>
      <c r="D264" t="n">
        <v>52</v>
      </c>
      <c r="E264" t="n">
        <v>10833</v>
      </c>
      <c r="F264" t="n">
        <v>19.6</v>
      </c>
      <c r="G264" t="n">
        <v>59</v>
      </c>
      <c r="H264" t="n">
        <v>11</v>
      </c>
      <c r="I264" t="n">
        <v>3.7266</v>
      </c>
      <c r="J264" s="10" t="str">
        <f>=STANDARDIZE(D264,AVERAGE(D$2:D$1449),_xlfn.STDEV.S(D$2:D$1449))</f>
      </c>
      <c r="K264" s="10" t="str">
        <f>=STANDARDIZE(E264,AVERAGE(E$2:E$1449),_xlfn.STDEV.S(E$2:E$1449))</f>
      </c>
      <c r="L264" s="10" t="str">
        <f>=STANDARDIZE(F264,AVERAGE(F$2:F$1449),_xlfn.STDEV.S(F$2:F$1449))</f>
      </c>
      <c r="M264" s="10" t="str">
        <f>=STANDARDIZE(G264,AVERAGE(G$2:G$1449),_xlfn.STDEV.S(G$2:G$1449))</f>
      </c>
      <c r="N264" s="10" t="str">
        <f>=STANDARDIZE(H264,AVERAGE(H$2:H$1449),_xlfn.STDEV.S(H$2:H$1449))</f>
      </c>
      <c r="O264" s="10" t="str">
        <f>=STANDARDIZE(I264,AVERAGE(I$2:I$1449),_xlfn.STDEV.S(I$2:I$1449))</f>
      </c>
      <c r="P264" s="10" t="str">
        <f>=MMULT(J264:O264,$AI$12:$AI$17)</f>
      </c>
    </row>
    <row r="265">
      <c r="A265" t="n">
        <v>145372</v>
      </c>
      <c r="B265" t="s">
        <v>1507</v>
      </c>
      <c r="C265" t="s">
        <v>163</v>
      </c>
      <c r="D265" t="n">
        <v>38</v>
      </c>
      <c r="E265" t="n">
        <v>21442</v>
      </c>
      <c r="F265" t="n">
        <v>51.4</v>
      </c>
      <c r="G265" t="n">
        <v>70</v>
      </c>
      <c r="H265" t="n">
        <v>12</v>
      </c>
      <c r="I265" t="n">
        <v>3.1467</v>
      </c>
      <c r="J265" s="10" t="str">
        <f>=STANDARDIZE(D265,AVERAGE(D$2:D$1449),_xlfn.STDEV.S(D$2:D$1449))</f>
      </c>
      <c r="K265" s="10" t="str">
        <f>=STANDARDIZE(E265,AVERAGE(E$2:E$1449),_xlfn.STDEV.S(E$2:E$1449))</f>
      </c>
      <c r="L265" s="10" t="str">
        <f>=STANDARDIZE(F265,AVERAGE(F$2:F$1449),_xlfn.STDEV.S(F$2:F$1449))</f>
      </c>
      <c r="M265" s="10" t="str">
        <f>=STANDARDIZE(G265,AVERAGE(G$2:G$1449),_xlfn.STDEV.S(G$2:G$1449))</f>
      </c>
      <c r="N265" s="10" t="str">
        <f>=STANDARDIZE(H265,AVERAGE(H$2:H$1449),_xlfn.STDEV.S(H$2:H$1449))</f>
      </c>
      <c r="O265" s="10" t="str">
        <f>=STANDARDIZE(I265,AVERAGE(I$2:I$1449),_xlfn.STDEV.S(I$2:I$1449))</f>
      </c>
      <c r="P265" s="10" t="str">
        <f>=MMULT(J265:O265,$AI$12:$AI$17)</f>
      </c>
    </row>
    <row r="266">
      <c r="A266" t="n">
        <v>145600</v>
      </c>
      <c r="B266" t="s">
        <v>1521</v>
      </c>
      <c r="C266" t="s">
        <v>149</v>
      </c>
      <c r="D266" t="n">
        <v>50</v>
      </c>
      <c r="E266" t="n">
        <v>11499</v>
      </c>
      <c r="F266" t="n">
        <v>60.3</v>
      </c>
      <c r="G266" t="n">
        <v>78</v>
      </c>
      <c r="H266" t="n">
        <v>17</v>
      </c>
      <c r="I266" t="n">
        <v>4.5658</v>
      </c>
      <c r="J266" s="10" t="str">
        <f>=STANDARDIZE(D266,AVERAGE(D$2:D$1449),_xlfn.STDEV.S(D$2:D$1449))</f>
      </c>
      <c r="K266" s="10" t="str">
        <f>=STANDARDIZE(E266,AVERAGE(E$2:E$1449),_xlfn.STDEV.S(E$2:E$1449))</f>
      </c>
      <c r="L266" s="10" t="str">
        <f>=STANDARDIZE(F266,AVERAGE(F$2:F$1449),_xlfn.STDEV.S(F$2:F$1449))</f>
      </c>
      <c r="M266" s="10" t="str">
        <f>=STANDARDIZE(G266,AVERAGE(G$2:G$1449),_xlfn.STDEV.S(G$2:G$1449))</f>
      </c>
      <c r="N266" s="10" t="str">
        <f>=STANDARDIZE(H266,AVERAGE(H$2:H$1449),_xlfn.STDEV.S(H$2:H$1449))</f>
      </c>
      <c r="O266" s="10" t="str">
        <f>=STANDARDIZE(I266,AVERAGE(I$2:I$1449),_xlfn.STDEV.S(I$2:I$1449))</f>
      </c>
      <c r="P266" s="10" t="str">
        <f>=MMULT(J266:O266,$AI$12:$AI$17)</f>
      </c>
    </row>
    <row r="267">
      <c r="A267" t="n">
        <v>145619</v>
      </c>
      <c r="B267" t="s">
        <v>1522</v>
      </c>
      <c r="C267" t="s">
        <v>163</v>
      </c>
      <c r="D267" t="n">
        <v>39</v>
      </c>
      <c r="E267" t="n">
        <v>24570</v>
      </c>
      <c r="F267" t="n">
        <v>51</v>
      </c>
      <c r="G267" t="n">
        <v>69</v>
      </c>
      <c r="H267" t="n">
        <v>13</v>
      </c>
      <c r="I267" t="n">
        <v>3.6669</v>
      </c>
      <c r="J267" s="10" t="str">
        <f>=STANDARDIZE(D267,AVERAGE(D$2:D$1449),_xlfn.STDEV.S(D$2:D$1449))</f>
      </c>
      <c r="K267" s="10" t="str">
        <f>=STANDARDIZE(E267,AVERAGE(E$2:E$1449),_xlfn.STDEV.S(E$2:E$1449))</f>
      </c>
      <c r="L267" s="10" t="str">
        <f>=STANDARDIZE(F267,AVERAGE(F$2:F$1449),_xlfn.STDEV.S(F$2:F$1449))</f>
      </c>
      <c r="M267" s="10" t="str">
        <f>=STANDARDIZE(G267,AVERAGE(G$2:G$1449),_xlfn.STDEV.S(G$2:G$1449))</f>
      </c>
      <c r="N267" s="10" t="str">
        <f>=STANDARDIZE(H267,AVERAGE(H$2:H$1449),_xlfn.STDEV.S(H$2:H$1449))</f>
      </c>
      <c r="O267" s="10" t="str">
        <f>=STANDARDIZE(I267,AVERAGE(I$2:I$1449),_xlfn.STDEV.S(I$2:I$1449))</f>
      </c>
      <c r="P267" s="10" t="str">
        <f>=MMULT(J267:O267,$AI$12:$AI$17)</f>
      </c>
    </row>
    <row r="268">
      <c r="A268" t="n">
        <v>145637</v>
      </c>
      <c r="B268" t="s">
        <v>1525</v>
      </c>
      <c r="C268" t="s">
        <v>149</v>
      </c>
      <c r="D268" t="n">
        <v>24</v>
      </c>
      <c r="E268" t="n">
        <v>14297</v>
      </c>
      <c r="F268" t="n">
        <v>84.9</v>
      </c>
      <c r="G268" t="n">
        <v>94</v>
      </c>
      <c r="H268" t="n">
        <v>20</v>
      </c>
      <c r="I268" t="n">
        <v>4.7953</v>
      </c>
      <c r="J268" s="10" t="str">
        <f>=STANDARDIZE(D268,AVERAGE(D$2:D$1449),_xlfn.STDEV.S(D$2:D$1449))</f>
      </c>
      <c r="K268" s="10" t="str">
        <f>=STANDARDIZE(E268,AVERAGE(E$2:E$1449),_xlfn.STDEV.S(E$2:E$1449))</f>
      </c>
      <c r="L268" s="10" t="str">
        <f>=STANDARDIZE(F268,AVERAGE(F$2:F$1449),_xlfn.STDEV.S(F$2:F$1449))</f>
      </c>
      <c r="M268" s="10" t="str">
        <f>=STANDARDIZE(G268,AVERAGE(G$2:G$1449),_xlfn.STDEV.S(G$2:G$1449))</f>
      </c>
      <c r="N268" s="10" t="str">
        <f>=STANDARDIZE(H268,AVERAGE(H$2:H$1449),_xlfn.STDEV.S(H$2:H$1449))</f>
      </c>
      <c r="O268" s="10" t="str">
        <f>=STANDARDIZE(I268,AVERAGE(I$2:I$1449),_xlfn.STDEV.S(I$2:I$1449))</f>
      </c>
      <c r="P268" s="10" t="str">
        <f>=MMULT(J268:O268,$AI$12:$AI$17)</f>
      </c>
    </row>
    <row r="269">
      <c r="A269" t="n">
        <v>145646</v>
      </c>
      <c r="B269" t="s">
        <v>1527</v>
      </c>
      <c r="C269" t="s">
        <v>163</v>
      </c>
      <c r="D269" t="n">
        <v>23</v>
      </c>
      <c r="E269" t="n">
        <v>31310</v>
      </c>
      <c r="F269" t="n">
        <v>82.5</v>
      </c>
      <c r="G269" t="n">
        <v>85</v>
      </c>
      <c r="H269" t="n">
        <v>11</v>
      </c>
      <c r="I269" t="n">
        <v>3.1984</v>
      </c>
      <c r="J269" s="10" t="str">
        <f>=STANDARDIZE(D269,AVERAGE(D$2:D$1449),_xlfn.STDEV.S(D$2:D$1449))</f>
      </c>
      <c r="K269" s="10" t="str">
        <f>=STANDARDIZE(E269,AVERAGE(E$2:E$1449),_xlfn.STDEV.S(E$2:E$1449))</f>
      </c>
      <c r="L269" s="10" t="str">
        <f>=STANDARDIZE(F269,AVERAGE(F$2:F$1449),_xlfn.STDEV.S(F$2:F$1449))</f>
      </c>
      <c r="M269" s="10" t="str">
        <f>=STANDARDIZE(G269,AVERAGE(G$2:G$1449),_xlfn.STDEV.S(G$2:G$1449))</f>
      </c>
      <c r="N269" s="10" t="str">
        <f>=STANDARDIZE(H269,AVERAGE(H$2:H$1449),_xlfn.STDEV.S(H$2:H$1449))</f>
      </c>
      <c r="O269" s="10" t="str">
        <f>=STANDARDIZE(I269,AVERAGE(I$2:I$1449),_xlfn.STDEV.S(I$2:I$1449))</f>
      </c>
      <c r="P269" s="10" t="str">
        <f>=MMULT(J269:O269,$AI$12:$AI$17)</f>
      </c>
    </row>
    <row r="270">
      <c r="A270" t="n">
        <v>145691</v>
      </c>
      <c r="B270" t="s">
        <v>1531</v>
      </c>
      <c r="C270" t="s">
        <v>163</v>
      </c>
      <c r="D270" t="n">
        <v>35</v>
      </c>
      <c r="E270" t="n">
        <v>17255</v>
      </c>
      <c r="F270" t="n">
        <v>61.1</v>
      </c>
      <c r="G270" t="n">
        <v>70</v>
      </c>
      <c r="H270" t="n">
        <v>11</v>
      </c>
      <c r="I270" t="n">
        <v>3.0531</v>
      </c>
      <c r="J270" s="10" t="str">
        <f>=STANDARDIZE(D270,AVERAGE(D$2:D$1449),_xlfn.STDEV.S(D$2:D$1449))</f>
      </c>
      <c r="K270" s="10" t="str">
        <f>=STANDARDIZE(E270,AVERAGE(E$2:E$1449),_xlfn.STDEV.S(E$2:E$1449))</f>
      </c>
      <c r="L270" s="10" t="str">
        <f>=STANDARDIZE(F270,AVERAGE(F$2:F$1449),_xlfn.STDEV.S(F$2:F$1449))</f>
      </c>
      <c r="M270" s="10" t="str">
        <f>=STANDARDIZE(G270,AVERAGE(G$2:G$1449),_xlfn.STDEV.S(G$2:G$1449))</f>
      </c>
      <c r="N270" s="10" t="str">
        <f>=STANDARDIZE(H270,AVERAGE(H$2:H$1449),_xlfn.STDEV.S(H$2:H$1449))</f>
      </c>
      <c r="O270" s="10" t="str">
        <f>=STANDARDIZE(I270,AVERAGE(I$2:I$1449),_xlfn.STDEV.S(I$2:I$1449))</f>
      </c>
      <c r="P270" s="10" t="str">
        <f>=MMULT(J270:O270,$AI$12:$AI$17)</f>
      </c>
    </row>
    <row r="271">
      <c r="A271" t="n">
        <v>145725</v>
      </c>
      <c r="B271" t="s">
        <v>1534</v>
      </c>
      <c r="C271" t="s">
        <v>163</v>
      </c>
      <c r="D271" t="n">
        <v>29</v>
      </c>
      <c r="E271" t="n">
        <v>25001</v>
      </c>
      <c r="F271" t="n">
        <v>72.4</v>
      </c>
      <c r="G271" t="n">
        <v>87</v>
      </c>
      <c r="H271" t="n">
        <v>17</v>
      </c>
      <c r="I271" t="n">
        <v>3.9134</v>
      </c>
      <c r="J271" s="10" t="str">
        <f>=STANDARDIZE(D271,AVERAGE(D$2:D$1449),_xlfn.STDEV.S(D$2:D$1449))</f>
      </c>
      <c r="K271" s="10" t="str">
        <f>=STANDARDIZE(E271,AVERAGE(E$2:E$1449),_xlfn.STDEV.S(E$2:E$1449))</f>
      </c>
      <c r="L271" s="10" t="str">
        <f>=STANDARDIZE(F271,AVERAGE(F$2:F$1449),_xlfn.STDEV.S(F$2:F$1449))</f>
      </c>
      <c r="M271" s="10" t="str">
        <f>=STANDARDIZE(G271,AVERAGE(G$2:G$1449),_xlfn.STDEV.S(G$2:G$1449))</f>
      </c>
      <c r="N271" s="10" t="str">
        <f>=STANDARDIZE(H271,AVERAGE(H$2:H$1449),_xlfn.STDEV.S(H$2:H$1449))</f>
      </c>
      <c r="O271" s="10" t="str">
        <f>=STANDARDIZE(I271,AVERAGE(I$2:I$1449),_xlfn.STDEV.S(I$2:I$1449))</f>
      </c>
      <c r="P271" s="10" t="str">
        <f>=MMULT(J271:O271,$AI$12:$AI$17)</f>
      </c>
    </row>
    <row r="272">
      <c r="A272" t="n">
        <v>145813</v>
      </c>
      <c r="B272" t="s">
        <v>1535</v>
      </c>
      <c r="C272" t="s">
        <v>149</v>
      </c>
      <c r="D272" t="n">
        <v>30</v>
      </c>
      <c r="E272" t="n">
        <v>20871</v>
      </c>
      <c r="F272" t="n">
        <v>66.3</v>
      </c>
      <c r="G272" t="n">
        <v>81</v>
      </c>
      <c r="H272" t="n">
        <v>19</v>
      </c>
      <c r="I272" t="n">
        <v>4.3534</v>
      </c>
      <c r="J272" s="10" t="str">
        <f>=STANDARDIZE(D272,AVERAGE(D$2:D$1449),_xlfn.STDEV.S(D$2:D$1449))</f>
      </c>
      <c r="K272" s="10" t="str">
        <f>=STANDARDIZE(E272,AVERAGE(E$2:E$1449),_xlfn.STDEV.S(E$2:E$1449))</f>
      </c>
      <c r="L272" s="10" t="str">
        <f>=STANDARDIZE(F272,AVERAGE(F$2:F$1449),_xlfn.STDEV.S(F$2:F$1449))</f>
      </c>
      <c r="M272" s="10" t="str">
        <f>=STANDARDIZE(G272,AVERAGE(G$2:G$1449),_xlfn.STDEV.S(G$2:G$1449))</f>
      </c>
      <c r="N272" s="10" t="str">
        <f>=STANDARDIZE(H272,AVERAGE(H$2:H$1449),_xlfn.STDEV.S(H$2:H$1449))</f>
      </c>
      <c r="O272" s="10" t="str">
        <f>=STANDARDIZE(I272,AVERAGE(I$2:I$1449),_xlfn.STDEV.S(I$2:I$1449))</f>
      </c>
      <c r="P272" s="10" t="str">
        <f>=MMULT(J272:O272,$AI$12:$AI$17)</f>
      </c>
    </row>
    <row r="273">
      <c r="A273" t="n">
        <v>146339</v>
      </c>
      <c r="B273" t="s">
        <v>1544</v>
      </c>
      <c r="C273" t="s">
        <v>163</v>
      </c>
      <c r="D273" t="n">
        <v>40</v>
      </c>
      <c r="E273" t="n">
        <v>21331</v>
      </c>
      <c r="F273" t="n">
        <v>53.3</v>
      </c>
      <c r="G273" t="n">
        <v>74</v>
      </c>
      <c r="H273" t="n">
        <v>11</v>
      </c>
      <c r="I273" t="n">
        <v>3.05</v>
      </c>
      <c r="J273" s="10" t="str">
        <f>=STANDARDIZE(D273,AVERAGE(D$2:D$1449),_xlfn.STDEV.S(D$2:D$1449))</f>
      </c>
      <c r="K273" s="10" t="str">
        <f>=STANDARDIZE(E273,AVERAGE(E$2:E$1449),_xlfn.STDEV.S(E$2:E$1449))</f>
      </c>
      <c r="L273" s="10" t="str">
        <f>=STANDARDIZE(F273,AVERAGE(F$2:F$1449),_xlfn.STDEV.S(F$2:F$1449))</f>
      </c>
      <c r="M273" s="10" t="str">
        <f>=STANDARDIZE(G273,AVERAGE(G$2:G$1449),_xlfn.STDEV.S(G$2:G$1449))</f>
      </c>
      <c r="N273" s="10" t="str">
        <f>=STANDARDIZE(H273,AVERAGE(H$2:H$1449),_xlfn.STDEV.S(H$2:H$1449))</f>
      </c>
      <c r="O273" s="10" t="str">
        <f>=STANDARDIZE(I273,AVERAGE(I$2:I$1449),_xlfn.STDEV.S(I$2:I$1449))</f>
      </c>
      <c r="P273" s="10" t="str">
        <f>=MMULT(J273:O273,$AI$12:$AI$17)</f>
      </c>
    </row>
    <row r="274">
      <c r="A274" t="n">
        <v>146427</v>
      </c>
      <c r="B274" t="s">
        <v>1551</v>
      </c>
      <c r="C274" t="s">
        <v>163</v>
      </c>
      <c r="D274" t="n">
        <v>30</v>
      </c>
      <c r="E274" t="n">
        <v>25524</v>
      </c>
      <c r="F274" t="n">
        <v>67.5</v>
      </c>
      <c r="G274" t="n">
        <v>80</v>
      </c>
      <c r="H274" t="n">
        <v>10</v>
      </c>
      <c r="I274" t="n">
        <v>3.0318</v>
      </c>
      <c r="J274" s="10" t="str">
        <f>=STANDARDIZE(D274,AVERAGE(D$2:D$1449),_xlfn.STDEV.S(D$2:D$1449))</f>
      </c>
      <c r="K274" s="10" t="str">
        <f>=STANDARDIZE(E274,AVERAGE(E$2:E$1449),_xlfn.STDEV.S(E$2:E$1449))</f>
      </c>
      <c r="L274" s="10" t="str">
        <f>=STANDARDIZE(F274,AVERAGE(F$2:F$1449),_xlfn.STDEV.S(F$2:F$1449))</f>
      </c>
      <c r="M274" s="10" t="str">
        <f>=STANDARDIZE(G274,AVERAGE(G$2:G$1449),_xlfn.STDEV.S(G$2:G$1449))</f>
      </c>
      <c r="N274" s="10" t="str">
        <f>=STANDARDIZE(H274,AVERAGE(H$2:H$1449),_xlfn.STDEV.S(H$2:H$1449))</f>
      </c>
      <c r="O274" s="10" t="str">
        <f>=STANDARDIZE(I274,AVERAGE(I$2:I$1449),_xlfn.STDEV.S(I$2:I$1449))</f>
      </c>
      <c r="P274" s="10" t="str">
        <f>=MMULT(J274:O274,$AI$12:$AI$17)</f>
      </c>
    </row>
    <row r="275">
      <c r="A275" t="n">
        <v>146481</v>
      </c>
      <c r="B275" t="s">
        <v>1556</v>
      </c>
      <c r="C275" t="s">
        <v>163</v>
      </c>
      <c r="D275" t="n">
        <v>35</v>
      </c>
      <c r="E275" t="n">
        <v>29894</v>
      </c>
      <c r="F275" t="n">
        <v>70.4</v>
      </c>
      <c r="G275" t="n">
        <v>86</v>
      </c>
      <c r="H275" t="n">
        <v>12</v>
      </c>
      <c r="I275" t="n">
        <v>3.2783</v>
      </c>
      <c r="J275" s="10" t="str">
        <f>=STANDARDIZE(D275,AVERAGE(D$2:D$1449),_xlfn.STDEV.S(D$2:D$1449))</f>
      </c>
      <c r="K275" s="10" t="str">
        <f>=STANDARDIZE(E275,AVERAGE(E$2:E$1449),_xlfn.STDEV.S(E$2:E$1449))</f>
      </c>
      <c r="L275" s="10" t="str">
        <f>=STANDARDIZE(F275,AVERAGE(F$2:F$1449),_xlfn.STDEV.S(F$2:F$1449))</f>
      </c>
      <c r="M275" s="10" t="str">
        <f>=STANDARDIZE(G275,AVERAGE(G$2:G$1449),_xlfn.STDEV.S(G$2:G$1449))</f>
      </c>
      <c r="N275" s="10" t="str">
        <f>=STANDARDIZE(H275,AVERAGE(H$2:H$1449),_xlfn.STDEV.S(H$2:H$1449))</f>
      </c>
      <c r="O275" s="10" t="str">
        <f>=STANDARDIZE(I275,AVERAGE(I$2:I$1449),_xlfn.STDEV.S(I$2:I$1449))</f>
      </c>
      <c r="P275" s="10" t="str">
        <f>=MMULT(J275:O275,$AI$12:$AI$17)</f>
      </c>
    </row>
    <row r="276">
      <c r="A276" t="n">
        <v>146612</v>
      </c>
      <c r="B276" t="s">
        <v>1564</v>
      </c>
      <c r="C276" t="s">
        <v>163</v>
      </c>
      <c r="D276" t="n">
        <v>31</v>
      </c>
      <c r="E276" t="n">
        <v>19472</v>
      </c>
      <c r="F276" t="n">
        <v>61.9</v>
      </c>
      <c r="G276" t="n">
        <v>84</v>
      </c>
      <c r="H276" t="n">
        <v>14</v>
      </c>
      <c r="I276" t="n">
        <v>3.8978</v>
      </c>
      <c r="J276" s="10" t="str">
        <f>=STANDARDIZE(D276,AVERAGE(D$2:D$1449),_xlfn.STDEV.S(D$2:D$1449))</f>
      </c>
      <c r="K276" s="10" t="str">
        <f>=STANDARDIZE(E276,AVERAGE(E$2:E$1449),_xlfn.STDEV.S(E$2:E$1449))</f>
      </c>
      <c r="L276" s="10" t="str">
        <f>=STANDARDIZE(F276,AVERAGE(F$2:F$1449),_xlfn.STDEV.S(F$2:F$1449))</f>
      </c>
      <c r="M276" s="10" t="str">
        <f>=STANDARDIZE(G276,AVERAGE(G$2:G$1449),_xlfn.STDEV.S(G$2:G$1449))</f>
      </c>
      <c r="N276" s="10" t="str">
        <f>=STANDARDIZE(H276,AVERAGE(H$2:H$1449),_xlfn.STDEV.S(H$2:H$1449))</f>
      </c>
      <c r="O276" s="10" t="str">
        <f>=STANDARDIZE(I276,AVERAGE(I$2:I$1449),_xlfn.STDEV.S(I$2:I$1449))</f>
      </c>
      <c r="P276" s="10" t="str">
        <f>=MMULT(J276:O276,$AI$12:$AI$17)</f>
      </c>
    </row>
    <row r="277">
      <c r="A277" t="n">
        <v>146719</v>
      </c>
      <c r="B277" t="s">
        <v>1572</v>
      </c>
      <c r="C277" t="s">
        <v>163</v>
      </c>
      <c r="D277" t="n">
        <v>23</v>
      </c>
      <c r="E277" t="n">
        <v>37592</v>
      </c>
      <c r="F277" t="n">
        <v>75.5</v>
      </c>
      <c r="G277" t="n">
        <v>84</v>
      </c>
      <c r="H277" t="n">
        <v>13</v>
      </c>
      <c r="I277" t="n">
        <v>4.2856</v>
      </c>
      <c r="J277" s="10" t="str">
        <f>=STANDARDIZE(D277,AVERAGE(D$2:D$1449),_xlfn.STDEV.S(D$2:D$1449))</f>
      </c>
      <c r="K277" s="10" t="str">
        <f>=STANDARDIZE(E277,AVERAGE(E$2:E$1449),_xlfn.STDEV.S(E$2:E$1449))</f>
      </c>
      <c r="L277" s="10" t="str">
        <f>=STANDARDIZE(F277,AVERAGE(F$2:F$1449),_xlfn.STDEV.S(F$2:F$1449))</f>
      </c>
      <c r="M277" s="10" t="str">
        <f>=STANDARDIZE(G277,AVERAGE(G$2:G$1449),_xlfn.STDEV.S(G$2:G$1449))</f>
      </c>
      <c r="N277" s="10" t="str">
        <f>=STANDARDIZE(H277,AVERAGE(H$2:H$1449),_xlfn.STDEV.S(H$2:H$1449))</f>
      </c>
      <c r="O277" s="10" t="str">
        <f>=STANDARDIZE(I277,AVERAGE(I$2:I$1449),_xlfn.STDEV.S(I$2:I$1449))</f>
      </c>
      <c r="P277" s="10" t="str">
        <f>=MMULT(J277:O277,$AI$12:$AI$17)</f>
      </c>
    </row>
    <row r="278">
      <c r="A278" t="n">
        <v>147013</v>
      </c>
      <c r="B278" t="s">
        <v>1579</v>
      </c>
      <c r="C278" t="s">
        <v>163</v>
      </c>
      <c r="D278" t="n">
        <v>29</v>
      </c>
      <c r="E278" t="n">
        <v>25200</v>
      </c>
      <c r="F278" t="n">
        <v>59.5</v>
      </c>
      <c r="G278" t="n">
        <v>68</v>
      </c>
      <c r="H278" t="n">
        <v>16</v>
      </c>
      <c r="I278" t="n">
        <v>3.3341</v>
      </c>
      <c r="J278" s="10" t="str">
        <f>=STANDARDIZE(D278,AVERAGE(D$2:D$1449),_xlfn.STDEV.S(D$2:D$1449))</f>
      </c>
      <c r="K278" s="10" t="str">
        <f>=STANDARDIZE(E278,AVERAGE(E$2:E$1449),_xlfn.STDEV.S(E$2:E$1449))</f>
      </c>
      <c r="L278" s="10" t="str">
        <f>=STANDARDIZE(F278,AVERAGE(F$2:F$1449),_xlfn.STDEV.S(F$2:F$1449))</f>
      </c>
      <c r="M278" s="10" t="str">
        <f>=STANDARDIZE(G278,AVERAGE(G$2:G$1449),_xlfn.STDEV.S(G$2:G$1449))</f>
      </c>
      <c r="N278" s="10" t="str">
        <f>=STANDARDIZE(H278,AVERAGE(H$2:H$1449),_xlfn.STDEV.S(H$2:H$1449))</f>
      </c>
      <c r="O278" s="10" t="str">
        <f>=STANDARDIZE(I278,AVERAGE(I$2:I$1449),_xlfn.STDEV.S(I$2:I$1449))</f>
      </c>
      <c r="P278" s="10" t="str">
        <f>=MMULT(J278:O278,$AI$12:$AI$17)</f>
      </c>
    </row>
    <row r="279">
      <c r="A279" t="n">
        <v>147244</v>
      </c>
      <c r="B279" t="s">
        <v>1583</v>
      </c>
      <c r="C279" t="s">
        <v>163</v>
      </c>
      <c r="D279" t="n">
        <v>35</v>
      </c>
      <c r="E279" t="n">
        <v>10078</v>
      </c>
      <c r="F279" t="n">
        <v>59.1</v>
      </c>
      <c r="G279" t="n">
        <v>74</v>
      </c>
      <c r="H279" t="n">
        <v>10</v>
      </c>
      <c r="I279" t="n">
        <v>3.3107</v>
      </c>
      <c r="J279" s="10" t="str">
        <f>=STANDARDIZE(D279,AVERAGE(D$2:D$1449),_xlfn.STDEV.S(D$2:D$1449))</f>
      </c>
      <c r="K279" s="10" t="str">
        <f>=STANDARDIZE(E279,AVERAGE(E$2:E$1449),_xlfn.STDEV.S(E$2:E$1449))</f>
      </c>
      <c r="L279" s="10" t="str">
        <f>=STANDARDIZE(F279,AVERAGE(F$2:F$1449),_xlfn.STDEV.S(F$2:F$1449))</f>
      </c>
      <c r="M279" s="10" t="str">
        <f>=STANDARDIZE(G279,AVERAGE(G$2:G$1449),_xlfn.STDEV.S(G$2:G$1449))</f>
      </c>
      <c r="N279" s="10" t="str">
        <f>=STANDARDIZE(H279,AVERAGE(H$2:H$1449),_xlfn.STDEV.S(H$2:H$1449))</f>
      </c>
      <c r="O279" s="10" t="str">
        <f>=STANDARDIZE(I279,AVERAGE(I$2:I$1449),_xlfn.STDEV.S(I$2:I$1449))</f>
      </c>
      <c r="P279" s="10" t="str">
        <f>=MMULT(J279:O279,$AI$12:$AI$17)</f>
      </c>
    </row>
    <row r="280">
      <c r="A280" t="n">
        <v>147341</v>
      </c>
      <c r="B280" t="s">
        <v>1584</v>
      </c>
      <c r="C280" t="s">
        <v>163</v>
      </c>
      <c r="D280" t="n">
        <v>31</v>
      </c>
      <c r="E280" t="n">
        <v>19088</v>
      </c>
      <c r="F280" t="n">
        <v>56.6</v>
      </c>
      <c r="G280" t="n">
        <v>70</v>
      </c>
      <c r="H280" t="n">
        <v>10</v>
      </c>
      <c r="I280" t="n">
        <v>2.8938</v>
      </c>
      <c r="J280" s="10" t="str">
        <f>=STANDARDIZE(D280,AVERAGE(D$2:D$1449),_xlfn.STDEV.S(D$2:D$1449))</f>
      </c>
      <c r="K280" s="10" t="str">
        <f>=STANDARDIZE(E280,AVERAGE(E$2:E$1449),_xlfn.STDEV.S(E$2:E$1449))</f>
      </c>
      <c r="L280" s="10" t="str">
        <f>=STANDARDIZE(F280,AVERAGE(F$2:F$1449),_xlfn.STDEV.S(F$2:F$1449))</f>
      </c>
      <c r="M280" s="10" t="str">
        <f>=STANDARDIZE(G280,AVERAGE(G$2:G$1449),_xlfn.STDEV.S(G$2:G$1449))</f>
      </c>
      <c r="N280" s="10" t="str">
        <f>=STANDARDIZE(H280,AVERAGE(H$2:H$1449),_xlfn.STDEV.S(H$2:H$1449))</f>
      </c>
      <c r="O280" s="10" t="str">
        <f>=STANDARDIZE(I280,AVERAGE(I$2:I$1449),_xlfn.STDEV.S(I$2:I$1449))</f>
      </c>
      <c r="P280" s="10" t="str">
        <f>=MMULT(J280:O280,$AI$12:$AI$17)</f>
      </c>
    </row>
    <row r="281">
      <c r="A281" t="n">
        <v>147369</v>
      </c>
      <c r="B281" t="s">
        <v>1586</v>
      </c>
      <c r="C281" t="s">
        <v>163</v>
      </c>
      <c r="D281" t="n">
        <v>33</v>
      </c>
      <c r="E281" t="n">
        <v>23950</v>
      </c>
      <c r="F281" t="n">
        <v>62.5</v>
      </c>
      <c r="G281" t="n">
        <v>90</v>
      </c>
      <c r="H281" t="n">
        <v>18</v>
      </c>
      <c r="I281" t="n">
        <v>3.445</v>
      </c>
      <c r="J281" s="10" t="str">
        <f>=STANDARDIZE(D281,AVERAGE(D$2:D$1449),_xlfn.STDEV.S(D$2:D$1449))</f>
      </c>
      <c r="K281" s="10" t="str">
        <f>=STANDARDIZE(E281,AVERAGE(E$2:E$1449),_xlfn.STDEV.S(E$2:E$1449))</f>
      </c>
      <c r="L281" s="10" t="str">
        <f>=STANDARDIZE(F281,AVERAGE(F$2:F$1449),_xlfn.STDEV.S(F$2:F$1449))</f>
      </c>
      <c r="M281" s="10" t="str">
        <f>=STANDARDIZE(G281,AVERAGE(G$2:G$1449),_xlfn.STDEV.S(G$2:G$1449))</f>
      </c>
      <c r="N281" s="10" t="str">
        <f>=STANDARDIZE(H281,AVERAGE(H$2:H$1449),_xlfn.STDEV.S(H$2:H$1449))</f>
      </c>
      <c r="O281" s="10" t="str">
        <f>=STANDARDIZE(I281,AVERAGE(I$2:I$1449),_xlfn.STDEV.S(I$2:I$1449))</f>
      </c>
      <c r="P281" s="10" t="str">
        <f>=MMULT(J281:O281,$AI$12:$AI$17)</f>
      </c>
    </row>
    <row r="282">
      <c r="A282" t="n">
        <v>147536</v>
      </c>
      <c r="B282" t="s">
        <v>1593</v>
      </c>
      <c r="C282" t="s">
        <v>163</v>
      </c>
      <c r="D282" t="n">
        <v>57</v>
      </c>
      <c r="E282" t="n">
        <v>15724</v>
      </c>
      <c r="F282" t="n">
        <v>36.9</v>
      </c>
      <c r="G282" t="n">
        <v>56</v>
      </c>
      <c r="H282" t="n">
        <v>17</v>
      </c>
      <c r="I282" t="n">
        <v>4.0547</v>
      </c>
      <c r="J282" s="10" t="str">
        <f>=STANDARDIZE(D282,AVERAGE(D$2:D$1449),_xlfn.STDEV.S(D$2:D$1449))</f>
      </c>
      <c r="K282" s="10" t="str">
        <f>=STANDARDIZE(E282,AVERAGE(E$2:E$1449),_xlfn.STDEV.S(E$2:E$1449))</f>
      </c>
      <c r="L282" s="10" t="str">
        <f>=STANDARDIZE(F282,AVERAGE(F$2:F$1449),_xlfn.STDEV.S(F$2:F$1449))</f>
      </c>
      <c r="M282" s="10" t="str">
        <f>=STANDARDIZE(G282,AVERAGE(G$2:G$1449),_xlfn.STDEV.S(G$2:G$1449))</f>
      </c>
      <c r="N282" s="10" t="str">
        <f>=STANDARDIZE(H282,AVERAGE(H$2:H$1449),_xlfn.STDEV.S(H$2:H$1449))</f>
      </c>
      <c r="O282" s="10" t="str">
        <f>=STANDARDIZE(I282,AVERAGE(I$2:I$1449),_xlfn.STDEV.S(I$2:I$1449))</f>
      </c>
      <c r="P282" s="10" t="str">
        <f>=MMULT(J282:O282,$AI$12:$AI$17)</f>
      </c>
    </row>
    <row r="283">
      <c r="A283" t="n">
        <v>147660</v>
      </c>
      <c r="B283" t="s">
        <v>1598</v>
      </c>
      <c r="C283" t="s">
        <v>163</v>
      </c>
      <c r="D283" t="n">
        <v>25</v>
      </c>
      <c r="E283" t="n">
        <v>24190</v>
      </c>
      <c r="F283" t="n">
        <v>71.1</v>
      </c>
      <c r="G283" t="n">
        <v>82</v>
      </c>
      <c r="H283" t="n">
        <v>12</v>
      </c>
      <c r="I283" t="n">
        <v>3.4717</v>
      </c>
      <c r="J283" s="10" t="str">
        <f>=STANDARDIZE(D283,AVERAGE(D$2:D$1449),_xlfn.STDEV.S(D$2:D$1449))</f>
      </c>
      <c r="K283" s="10" t="str">
        <f>=STANDARDIZE(E283,AVERAGE(E$2:E$1449),_xlfn.STDEV.S(E$2:E$1449))</f>
      </c>
      <c r="L283" s="10" t="str">
        <f>=STANDARDIZE(F283,AVERAGE(F$2:F$1449),_xlfn.STDEV.S(F$2:F$1449))</f>
      </c>
      <c r="M283" s="10" t="str">
        <f>=STANDARDIZE(G283,AVERAGE(G$2:G$1449),_xlfn.STDEV.S(G$2:G$1449))</f>
      </c>
      <c r="N283" s="10" t="str">
        <f>=STANDARDIZE(H283,AVERAGE(H$2:H$1449),_xlfn.STDEV.S(H$2:H$1449))</f>
      </c>
      <c r="O283" s="10" t="str">
        <f>=STANDARDIZE(I283,AVERAGE(I$2:I$1449),_xlfn.STDEV.S(I$2:I$1449))</f>
      </c>
      <c r="P283" s="10" t="str">
        <f>=MMULT(J283:O283,$AI$12:$AI$17)</f>
      </c>
    </row>
    <row r="284">
      <c r="A284" t="n">
        <v>147679</v>
      </c>
      <c r="B284" t="s">
        <v>1600</v>
      </c>
      <c r="C284" t="s">
        <v>163</v>
      </c>
      <c r="D284" t="n">
        <v>43</v>
      </c>
      <c r="E284" t="n">
        <v>19910</v>
      </c>
      <c r="F284" t="n">
        <v>56</v>
      </c>
      <c r="G284" t="n">
        <v>69</v>
      </c>
      <c r="H284" t="n">
        <v>11</v>
      </c>
      <c r="I284" t="n">
        <v>3.4926</v>
      </c>
      <c r="J284" s="10" t="str">
        <f>=STANDARDIZE(D284,AVERAGE(D$2:D$1449),_xlfn.STDEV.S(D$2:D$1449))</f>
      </c>
      <c r="K284" s="10" t="str">
        <f>=STANDARDIZE(E284,AVERAGE(E$2:E$1449),_xlfn.STDEV.S(E$2:E$1449))</f>
      </c>
      <c r="L284" s="10" t="str">
        <f>=STANDARDIZE(F284,AVERAGE(F$2:F$1449),_xlfn.STDEV.S(F$2:F$1449))</f>
      </c>
      <c r="M284" s="10" t="str">
        <f>=STANDARDIZE(G284,AVERAGE(G$2:G$1449),_xlfn.STDEV.S(G$2:G$1449))</f>
      </c>
      <c r="N284" s="10" t="str">
        <f>=STANDARDIZE(H284,AVERAGE(H$2:H$1449),_xlfn.STDEV.S(H$2:H$1449))</f>
      </c>
      <c r="O284" s="10" t="str">
        <f>=STANDARDIZE(I284,AVERAGE(I$2:I$1449),_xlfn.STDEV.S(I$2:I$1449))</f>
      </c>
      <c r="P284" s="10" t="str">
        <f>=MMULT(J284:O284,$AI$12:$AI$17)</f>
      </c>
    </row>
    <row r="285">
      <c r="A285" t="n">
        <v>147703</v>
      </c>
      <c r="B285" t="s">
        <v>1602</v>
      </c>
      <c r="C285" t="s">
        <v>149</v>
      </c>
      <c r="D285" t="n">
        <v>46</v>
      </c>
      <c r="E285" t="n">
        <v>13533</v>
      </c>
      <c r="F285" t="n">
        <v>49.6</v>
      </c>
      <c r="G285" t="n">
        <v>70</v>
      </c>
      <c r="H285" t="n">
        <v>14</v>
      </c>
      <c r="I285" t="n">
        <v>4.2441</v>
      </c>
      <c r="J285" s="10" t="str">
        <f>=STANDARDIZE(D285,AVERAGE(D$2:D$1449),_xlfn.STDEV.S(D$2:D$1449))</f>
      </c>
      <c r="K285" s="10" t="str">
        <f>=STANDARDIZE(E285,AVERAGE(E$2:E$1449),_xlfn.STDEV.S(E$2:E$1449))</f>
      </c>
      <c r="L285" s="10" t="str">
        <f>=STANDARDIZE(F285,AVERAGE(F$2:F$1449),_xlfn.STDEV.S(F$2:F$1449))</f>
      </c>
      <c r="M285" s="10" t="str">
        <f>=STANDARDIZE(G285,AVERAGE(G$2:G$1449),_xlfn.STDEV.S(G$2:G$1449))</f>
      </c>
      <c r="N285" s="10" t="str">
        <f>=STANDARDIZE(H285,AVERAGE(H$2:H$1449),_xlfn.STDEV.S(H$2:H$1449))</f>
      </c>
      <c r="O285" s="10" t="str">
        <f>=STANDARDIZE(I285,AVERAGE(I$2:I$1449),_xlfn.STDEV.S(I$2:I$1449))</f>
      </c>
      <c r="P285" s="10" t="str">
        <f>=MMULT(J285:O285,$AI$12:$AI$17)</f>
      </c>
    </row>
    <row r="286">
      <c r="A286" t="n">
        <v>147767</v>
      </c>
      <c r="B286" t="s">
        <v>1604</v>
      </c>
      <c r="C286" t="s">
        <v>163</v>
      </c>
      <c r="D286" t="n">
        <v>19</v>
      </c>
      <c r="E286" t="n">
        <v>23341</v>
      </c>
      <c r="F286" t="n">
        <v>95.9</v>
      </c>
      <c r="G286" t="n">
        <v>97</v>
      </c>
      <c r="H286" t="n">
        <v>6</v>
      </c>
      <c r="I286" t="n">
        <v>4.4313</v>
      </c>
      <c r="J286" s="10" t="str">
        <f>=STANDARDIZE(D286,AVERAGE(D$2:D$1449),_xlfn.STDEV.S(D$2:D$1449))</f>
      </c>
      <c r="K286" s="10" t="str">
        <f>=STANDARDIZE(E286,AVERAGE(E$2:E$1449),_xlfn.STDEV.S(E$2:E$1449))</f>
      </c>
      <c r="L286" s="10" t="str">
        <f>=STANDARDIZE(F286,AVERAGE(F$2:F$1449),_xlfn.STDEV.S(F$2:F$1449))</f>
      </c>
      <c r="M286" s="10" t="str">
        <f>=STANDARDIZE(G286,AVERAGE(G$2:G$1449),_xlfn.STDEV.S(G$2:G$1449))</f>
      </c>
      <c r="N286" s="10" t="str">
        <f>=STANDARDIZE(H286,AVERAGE(H$2:H$1449),_xlfn.STDEV.S(H$2:H$1449))</f>
      </c>
      <c r="O286" s="10" t="str">
        <f>=STANDARDIZE(I286,AVERAGE(I$2:I$1449),_xlfn.STDEV.S(I$2:I$1449))</f>
      </c>
      <c r="P286" s="10" t="str">
        <f>=MMULT(J286:O286,$AI$12:$AI$17)</f>
      </c>
    </row>
    <row r="287">
      <c r="A287" t="n">
        <v>147776</v>
      </c>
      <c r="B287" t="s">
        <v>1605</v>
      </c>
      <c r="C287" t="s">
        <v>149</v>
      </c>
      <c r="D287" t="n">
        <v>54</v>
      </c>
      <c r="E287" t="n">
        <v>14669</v>
      </c>
      <c r="F287" t="n">
        <v>16.8</v>
      </c>
      <c r="G287" t="n">
        <v>61</v>
      </c>
      <c r="H287" t="n">
        <v>12</v>
      </c>
      <c r="I287" t="n">
        <v>3.8676</v>
      </c>
      <c r="J287" s="10" t="str">
        <f>=STANDARDIZE(D287,AVERAGE(D$2:D$1449),_xlfn.STDEV.S(D$2:D$1449))</f>
      </c>
      <c r="K287" s="10" t="str">
        <f>=STANDARDIZE(E287,AVERAGE(E$2:E$1449),_xlfn.STDEV.S(E$2:E$1449))</f>
      </c>
      <c r="L287" s="10" t="str">
        <f>=STANDARDIZE(F287,AVERAGE(F$2:F$1449),_xlfn.STDEV.S(F$2:F$1449))</f>
      </c>
      <c r="M287" s="10" t="str">
        <f>=STANDARDIZE(G287,AVERAGE(G$2:G$1449),_xlfn.STDEV.S(G$2:G$1449))</f>
      </c>
      <c r="N287" s="10" t="str">
        <f>=STANDARDIZE(H287,AVERAGE(H$2:H$1449),_xlfn.STDEV.S(H$2:H$1449))</f>
      </c>
      <c r="O287" s="10" t="str">
        <f>=STANDARDIZE(I287,AVERAGE(I$2:I$1449),_xlfn.STDEV.S(I$2:I$1449))</f>
      </c>
      <c r="P287" s="10" t="str">
        <f>=MMULT(J287:O287,$AI$12:$AI$17)</f>
      </c>
    </row>
    <row r="288">
      <c r="A288" t="n">
        <v>147828</v>
      </c>
      <c r="B288" t="s">
        <v>1609</v>
      </c>
      <c r="C288" t="s">
        <v>163</v>
      </c>
      <c r="D288" t="n">
        <v>35</v>
      </c>
      <c r="E288" t="n">
        <v>22707</v>
      </c>
      <c r="F288" t="n">
        <v>60.3</v>
      </c>
      <c r="G288" t="n">
        <v>68</v>
      </c>
      <c r="H288" t="n">
        <v>14</v>
      </c>
      <c r="I288" t="n">
        <v>3.5924</v>
      </c>
      <c r="J288" s="10" t="str">
        <f>=STANDARDIZE(D288,AVERAGE(D$2:D$1449),_xlfn.STDEV.S(D$2:D$1449))</f>
      </c>
      <c r="K288" s="10" t="str">
        <f>=STANDARDIZE(E288,AVERAGE(E$2:E$1449),_xlfn.STDEV.S(E$2:E$1449))</f>
      </c>
      <c r="L288" s="10" t="str">
        <f>=STANDARDIZE(F288,AVERAGE(F$2:F$1449),_xlfn.STDEV.S(F$2:F$1449))</f>
      </c>
      <c r="M288" s="10" t="str">
        <f>=STANDARDIZE(G288,AVERAGE(G$2:G$1449),_xlfn.STDEV.S(G$2:G$1449))</f>
      </c>
      <c r="N288" s="10" t="str">
        <f>=STANDARDIZE(H288,AVERAGE(H$2:H$1449),_xlfn.STDEV.S(H$2:H$1449))</f>
      </c>
      <c r="O288" s="10" t="str">
        <f>=STANDARDIZE(I288,AVERAGE(I$2:I$1449),_xlfn.STDEV.S(I$2:I$1449))</f>
      </c>
      <c r="P288" s="10" t="str">
        <f>=MMULT(J288:O288,$AI$12:$AI$17)</f>
      </c>
    </row>
    <row r="289">
      <c r="A289" t="n">
        <v>148131</v>
      </c>
      <c r="B289" t="s">
        <v>1617</v>
      </c>
      <c r="C289" t="s">
        <v>163</v>
      </c>
      <c r="D289" t="n">
        <v>30</v>
      </c>
      <c r="E289" t="n">
        <v>17424</v>
      </c>
      <c r="F289" t="n">
        <v>42.7</v>
      </c>
      <c r="G289" t="n">
        <v>64</v>
      </c>
      <c r="H289" t="n">
        <v>14</v>
      </c>
      <c r="I289" t="n">
        <v>3.1818</v>
      </c>
      <c r="J289" s="10" t="str">
        <f>=STANDARDIZE(D289,AVERAGE(D$2:D$1449),_xlfn.STDEV.S(D$2:D$1449))</f>
      </c>
      <c r="K289" s="10" t="str">
        <f>=STANDARDIZE(E289,AVERAGE(E$2:E$1449),_xlfn.STDEV.S(E$2:E$1449))</f>
      </c>
      <c r="L289" s="10" t="str">
        <f>=STANDARDIZE(F289,AVERAGE(F$2:F$1449),_xlfn.STDEV.S(F$2:F$1449))</f>
      </c>
      <c r="M289" s="10" t="str">
        <f>=STANDARDIZE(G289,AVERAGE(G$2:G$1449),_xlfn.STDEV.S(G$2:G$1449))</f>
      </c>
      <c r="N289" s="10" t="str">
        <f>=STANDARDIZE(H289,AVERAGE(H$2:H$1449),_xlfn.STDEV.S(H$2:H$1449))</f>
      </c>
      <c r="O289" s="10" t="str">
        <f>=STANDARDIZE(I289,AVERAGE(I$2:I$1449),_xlfn.STDEV.S(I$2:I$1449))</f>
      </c>
      <c r="P289" s="10" t="str">
        <f>=MMULT(J289:O289,$AI$12:$AI$17)</f>
      </c>
    </row>
    <row r="290">
      <c r="A290" t="n">
        <v>148405</v>
      </c>
      <c r="B290" t="s">
        <v>1623</v>
      </c>
      <c r="C290" t="s">
        <v>163</v>
      </c>
      <c r="D290" t="n">
        <v>42</v>
      </c>
      <c r="E290" t="n">
        <v>24098</v>
      </c>
      <c r="F290" t="n">
        <v>38.3</v>
      </c>
      <c r="G290" t="n">
        <v>70</v>
      </c>
      <c r="H290" t="n">
        <v>10</v>
      </c>
      <c r="I290" t="n">
        <v>3.1584</v>
      </c>
      <c r="J290" s="10" t="str">
        <f>=STANDARDIZE(D290,AVERAGE(D$2:D$1449),_xlfn.STDEV.S(D$2:D$1449))</f>
      </c>
      <c r="K290" s="10" t="str">
        <f>=STANDARDIZE(E290,AVERAGE(E$2:E$1449),_xlfn.STDEV.S(E$2:E$1449))</f>
      </c>
      <c r="L290" s="10" t="str">
        <f>=STANDARDIZE(F290,AVERAGE(F$2:F$1449),_xlfn.STDEV.S(F$2:F$1449))</f>
      </c>
      <c r="M290" s="10" t="str">
        <f>=STANDARDIZE(G290,AVERAGE(G$2:G$1449),_xlfn.STDEV.S(G$2:G$1449))</f>
      </c>
      <c r="N290" s="10" t="str">
        <f>=STANDARDIZE(H290,AVERAGE(H$2:H$1449),_xlfn.STDEV.S(H$2:H$1449))</f>
      </c>
      <c r="O290" s="10" t="str">
        <f>=STANDARDIZE(I290,AVERAGE(I$2:I$1449),_xlfn.STDEV.S(I$2:I$1449))</f>
      </c>
      <c r="P290" s="10" t="str">
        <f>=MMULT(J290:O290,$AI$12:$AI$17)</f>
      </c>
    </row>
    <row r="291">
      <c r="A291" t="n">
        <v>148487</v>
      </c>
      <c r="B291" t="s">
        <v>1624</v>
      </c>
      <c r="C291" t="s">
        <v>163</v>
      </c>
      <c r="D291" t="n">
        <v>46</v>
      </c>
      <c r="E291" t="n">
        <v>21503</v>
      </c>
      <c r="F291" t="n">
        <v>45.6</v>
      </c>
      <c r="G291" t="n">
        <v>62</v>
      </c>
      <c r="H291" t="n">
        <v>11</v>
      </c>
      <c r="I291" t="n">
        <v>3.6292</v>
      </c>
      <c r="J291" s="10" t="str">
        <f>=STANDARDIZE(D291,AVERAGE(D$2:D$1449),_xlfn.STDEV.S(D$2:D$1449))</f>
      </c>
      <c r="K291" s="10" t="str">
        <f>=STANDARDIZE(E291,AVERAGE(E$2:E$1449),_xlfn.STDEV.S(E$2:E$1449))</f>
      </c>
      <c r="L291" s="10" t="str">
        <f>=STANDARDIZE(F291,AVERAGE(F$2:F$1449),_xlfn.STDEV.S(F$2:F$1449))</f>
      </c>
      <c r="M291" s="10" t="str">
        <f>=STANDARDIZE(G291,AVERAGE(G$2:G$1449),_xlfn.STDEV.S(G$2:G$1449))</f>
      </c>
      <c r="N291" s="10" t="str">
        <f>=STANDARDIZE(H291,AVERAGE(H$2:H$1449),_xlfn.STDEV.S(H$2:H$1449))</f>
      </c>
      <c r="O291" s="10" t="str">
        <f>=STANDARDIZE(I291,AVERAGE(I$2:I$1449),_xlfn.STDEV.S(I$2:I$1449))</f>
      </c>
      <c r="P291" s="10" t="str">
        <f>=MMULT(J291:O291,$AI$12:$AI$17)</f>
      </c>
    </row>
    <row r="292">
      <c r="A292" t="n">
        <v>148496</v>
      </c>
      <c r="B292" t="s">
        <v>1625</v>
      </c>
      <c r="C292" t="s">
        <v>163</v>
      </c>
      <c r="D292" t="n">
        <v>49</v>
      </c>
      <c r="E292" t="n">
        <v>16969</v>
      </c>
      <c r="F292" t="n">
        <v>62.4</v>
      </c>
      <c r="G292" t="n">
        <v>79</v>
      </c>
      <c r="H292" t="n">
        <v>12</v>
      </c>
      <c r="I292" t="n">
        <v>3.5782</v>
      </c>
      <c r="J292" s="10" t="str">
        <f>=STANDARDIZE(D292,AVERAGE(D$2:D$1449),_xlfn.STDEV.S(D$2:D$1449))</f>
      </c>
      <c r="K292" s="10" t="str">
        <f>=STANDARDIZE(E292,AVERAGE(E$2:E$1449),_xlfn.STDEV.S(E$2:E$1449))</f>
      </c>
      <c r="L292" s="10" t="str">
        <f>=STANDARDIZE(F292,AVERAGE(F$2:F$1449),_xlfn.STDEV.S(F$2:F$1449))</f>
      </c>
      <c r="M292" s="10" t="str">
        <f>=STANDARDIZE(G292,AVERAGE(G$2:G$1449),_xlfn.STDEV.S(G$2:G$1449))</f>
      </c>
      <c r="N292" s="10" t="str">
        <f>=STANDARDIZE(H292,AVERAGE(H$2:H$1449),_xlfn.STDEV.S(H$2:H$1449))</f>
      </c>
      <c r="O292" s="10" t="str">
        <f>=STANDARDIZE(I292,AVERAGE(I$2:I$1449),_xlfn.STDEV.S(I$2:I$1449))</f>
      </c>
      <c r="P292" s="10" t="str">
        <f>=MMULT(J292:O292,$AI$12:$AI$17)</f>
      </c>
    </row>
    <row r="293">
      <c r="A293" t="n">
        <v>148584</v>
      </c>
      <c r="B293" t="s">
        <v>1628</v>
      </c>
      <c r="C293" t="s">
        <v>163</v>
      </c>
      <c r="D293" t="n">
        <v>37</v>
      </c>
      <c r="E293" t="n">
        <v>16455</v>
      </c>
      <c r="F293" t="n">
        <v>64.6</v>
      </c>
      <c r="G293" t="n">
        <v>73</v>
      </c>
      <c r="H293" t="n">
        <v>13</v>
      </c>
      <c r="I293" t="n">
        <v>3.7386</v>
      </c>
      <c r="J293" s="10" t="str">
        <f>=STANDARDIZE(D293,AVERAGE(D$2:D$1449),_xlfn.STDEV.S(D$2:D$1449))</f>
      </c>
      <c r="K293" s="10" t="str">
        <f>=STANDARDIZE(E293,AVERAGE(E$2:E$1449),_xlfn.STDEV.S(E$2:E$1449))</f>
      </c>
      <c r="L293" s="10" t="str">
        <f>=STANDARDIZE(F293,AVERAGE(F$2:F$1449),_xlfn.STDEV.S(F$2:F$1449))</f>
      </c>
      <c r="M293" s="10" t="str">
        <f>=STANDARDIZE(G293,AVERAGE(G$2:G$1449),_xlfn.STDEV.S(G$2:G$1449))</f>
      </c>
      <c r="N293" s="10" t="str">
        <f>=STANDARDIZE(H293,AVERAGE(H$2:H$1449),_xlfn.STDEV.S(H$2:H$1449))</f>
      </c>
      <c r="O293" s="10" t="str">
        <f>=STANDARDIZE(I293,AVERAGE(I$2:I$1449),_xlfn.STDEV.S(I$2:I$1449))</f>
      </c>
      <c r="P293" s="10" t="str">
        <f>=MMULT(J293:O293,$AI$12:$AI$17)</f>
      </c>
    </row>
    <row r="294">
      <c r="A294" t="n">
        <v>148627</v>
      </c>
      <c r="B294" t="s">
        <v>1630</v>
      </c>
      <c r="C294" t="s">
        <v>163</v>
      </c>
      <c r="D294" t="n">
        <v>56</v>
      </c>
      <c r="E294" t="n">
        <v>11943</v>
      </c>
      <c r="F294" t="n">
        <v>59</v>
      </c>
      <c r="G294" t="n">
        <v>74</v>
      </c>
      <c r="H294" t="n">
        <v>15</v>
      </c>
      <c r="I294" t="n">
        <v>3.6123</v>
      </c>
      <c r="J294" s="10" t="str">
        <f>=STANDARDIZE(D294,AVERAGE(D$2:D$1449),_xlfn.STDEV.S(D$2:D$1449))</f>
      </c>
      <c r="K294" s="10" t="str">
        <f>=STANDARDIZE(E294,AVERAGE(E$2:E$1449),_xlfn.STDEV.S(E$2:E$1449))</f>
      </c>
      <c r="L294" s="10" t="str">
        <f>=STANDARDIZE(F294,AVERAGE(F$2:F$1449),_xlfn.STDEV.S(F$2:F$1449))</f>
      </c>
      <c r="M294" s="10" t="str">
        <f>=STANDARDIZE(G294,AVERAGE(G$2:G$1449),_xlfn.STDEV.S(G$2:G$1449))</f>
      </c>
      <c r="N294" s="10" t="str">
        <f>=STANDARDIZE(H294,AVERAGE(H$2:H$1449),_xlfn.STDEV.S(H$2:H$1449))</f>
      </c>
      <c r="O294" s="10" t="str">
        <f>=STANDARDIZE(I294,AVERAGE(I$2:I$1449),_xlfn.STDEV.S(I$2:I$1449))</f>
      </c>
      <c r="P294" s="10" t="str">
        <f>=MMULT(J294:O294,$AI$12:$AI$17)</f>
      </c>
    </row>
    <row r="295">
      <c r="A295" t="n">
        <v>148654</v>
      </c>
      <c r="B295" t="s">
        <v>1631</v>
      </c>
      <c r="C295" t="s">
        <v>149</v>
      </c>
      <c r="D295" t="n">
        <v>36</v>
      </c>
      <c r="E295" t="n">
        <v>9241</v>
      </c>
      <c r="F295" t="n">
        <v>61.5</v>
      </c>
      <c r="G295" t="n">
        <v>81</v>
      </c>
      <c r="H295" t="n">
        <v>14</v>
      </c>
      <c r="I295" t="n">
        <v>3.7338</v>
      </c>
      <c r="J295" s="10" t="str">
        <f>=STANDARDIZE(D295,AVERAGE(D$2:D$1449),_xlfn.STDEV.S(D$2:D$1449))</f>
      </c>
      <c r="K295" s="10" t="str">
        <f>=STANDARDIZE(E295,AVERAGE(E$2:E$1449),_xlfn.STDEV.S(E$2:E$1449))</f>
      </c>
      <c r="L295" s="10" t="str">
        <f>=STANDARDIZE(F295,AVERAGE(F$2:F$1449),_xlfn.STDEV.S(F$2:F$1449))</f>
      </c>
      <c r="M295" s="10" t="str">
        <f>=STANDARDIZE(G295,AVERAGE(G$2:G$1449),_xlfn.STDEV.S(G$2:G$1449))</f>
      </c>
      <c r="N295" s="10" t="str">
        <f>=STANDARDIZE(H295,AVERAGE(H$2:H$1449),_xlfn.STDEV.S(H$2:H$1449))</f>
      </c>
      <c r="O295" s="10" t="str">
        <f>=STANDARDIZE(I295,AVERAGE(I$2:I$1449),_xlfn.STDEV.S(I$2:I$1449))</f>
      </c>
      <c r="P295" s="10" t="str">
        <f>=MMULT(J295:O295,$AI$12:$AI$17)</f>
      </c>
    </row>
    <row r="296">
      <c r="A296" t="n">
        <v>149222</v>
      </c>
      <c r="B296" t="s">
        <v>1646</v>
      </c>
      <c r="C296" t="s">
        <v>149</v>
      </c>
      <c r="D296" t="n">
        <v>37</v>
      </c>
      <c r="E296" t="n">
        <v>16131</v>
      </c>
      <c r="F296" t="n">
        <v>53.9</v>
      </c>
      <c r="G296" t="n">
        <v>69</v>
      </c>
      <c r="H296" t="n">
        <v>11</v>
      </c>
      <c r="I296" t="n">
        <v>4.0941</v>
      </c>
      <c r="J296" s="10" t="str">
        <f>=STANDARDIZE(D296,AVERAGE(D$2:D$1449),_xlfn.STDEV.S(D$2:D$1449))</f>
      </c>
      <c r="K296" s="10" t="str">
        <f>=STANDARDIZE(E296,AVERAGE(E$2:E$1449),_xlfn.STDEV.S(E$2:E$1449))</f>
      </c>
      <c r="L296" s="10" t="str">
        <f>=STANDARDIZE(F296,AVERAGE(F$2:F$1449),_xlfn.STDEV.S(F$2:F$1449))</f>
      </c>
      <c r="M296" s="10" t="str">
        <f>=STANDARDIZE(G296,AVERAGE(G$2:G$1449),_xlfn.STDEV.S(G$2:G$1449))</f>
      </c>
      <c r="N296" s="10" t="str">
        <f>=STANDARDIZE(H296,AVERAGE(H$2:H$1449),_xlfn.STDEV.S(H$2:H$1449))</f>
      </c>
      <c r="O296" s="10" t="str">
        <f>=STANDARDIZE(I296,AVERAGE(I$2:I$1449),_xlfn.STDEV.S(I$2:I$1449))</f>
      </c>
      <c r="P296" s="10" t="str">
        <f>=MMULT(J296:O296,$AI$12:$AI$17)</f>
      </c>
    </row>
    <row r="297">
      <c r="A297" t="n">
        <v>149231</v>
      </c>
      <c r="B297" t="s">
        <v>1648</v>
      </c>
      <c r="C297" t="s">
        <v>149</v>
      </c>
      <c r="D297" t="n">
        <v>32</v>
      </c>
      <c r="E297" t="n">
        <v>15182</v>
      </c>
      <c r="F297" t="n">
        <v>53</v>
      </c>
      <c r="G297" t="n">
        <v>72</v>
      </c>
      <c r="H297" t="n">
        <v>15</v>
      </c>
      <c r="I297" t="n">
        <v>4.1633</v>
      </c>
      <c r="J297" s="10" t="str">
        <f>=STANDARDIZE(D297,AVERAGE(D$2:D$1449),_xlfn.STDEV.S(D$2:D$1449))</f>
      </c>
      <c r="K297" s="10" t="str">
        <f>=STANDARDIZE(E297,AVERAGE(E$2:E$1449),_xlfn.STDEV.S(E$2:E$1449))</f>
      </c>
      <c r="L297" s="10" t="str">
        <f>=STANDARDIZE(F297,AVERAGE(F$2:F$1449),_xlfn.STDEV.S(F$2:F$1449))</f>
      </c>
      <c r="M297" s="10" t="str">
        <f>=STANDARDIZE(G297,AVERAGE(G$2:G$1449),_xlfn.STDEV.S(G$2:G$1449))</f>
      </c>
      <c r="N297" s="10" t="str">
        <f>=STANDARDIZE(H297,AVERAGE(H$2:H$1449),_xlfn.STDEV.S(H$2:H$1449))</f>
      </c>
      <c r="O297" s="10" t="str">
        <f>=STANDARDIZE(I297,AVERAGE(I$2:I$1449),_xlfn.STDEV.S(I$2:I$1449))</f>
      </c>
      <c r="P297" s="10" t="str">
        <f>=MMULT(J297:O297,$AI$12:$AI$17)</f>
      </c>
    </row>
    <row r="298">
      <c r="A298" t="n">
        <v>149505</v>
      </c>
      <c r="B298" t="s">
        <v>1654</v>
      </c>
      <c r="C298" t="s">
        <v>163</v>
      </c>
      <c r="D298" t="n">
        <v>33</v>
      </c>
      <c r="E298" t="n">
        <v>17218</v>
      </c>
      <c r="F298" t="n">
        <v>63.9</v>
      </c>
      <c r="G298" t="n">
        <v>79</v>
      </c>
      <c r="H298" t="n">
        <v>10</v>
      </c>
      <c r="I298" t="n">
        <v>3.0095</v>
      </c>
      <c r="J298" s="10" t="str">
        <f>=STANDARDIZE(D298,AVERAGE(D$2:D$1449),_xlfn.STDEV.S(D$2:D$1449))</f>
      </c>
      <c r="K298" s="10" t="str">
        <f>=STANDARDIZE(E298,AVERAGE(E$2:E$1449),_xlfn.STDEV.S(E$2:E$1449))</f>
      </c>
      <c r="L298" s="10" t="str">
        <f>=STANDARDIZE(F298,AVERAGE(F$2:F$1449),_xlfn.STDEV.S(F$2:F$1449))</f>
      </c>
      <c r="M298" s="10" t="str">
        <f>=STANDARDIZE(G298,AVERAGE(G$2:G$1449),_xlfn.STDEV.S(G$2:G$1449))</f>
      </c>
      <c r="N298" s="10" t="str">
        <f>=STANDARDIZE(H298,AVERAGE(H$2:H$1449),_xlfn.STDEV.S(H$2:H$1449))</f>
      </c>
      <c r="O298" s="10" t="str">
        <f>=STANDARDIZE(I298,AVERAGE(I$2:I$1449),_xlfn.STDEV.S(I$2:I$1449))</f>
      </c>
      <c r="P298" s="10" t="str">
        <f>=MMULT(J298:O298,$AI$12:$AI$17)</f>
      </c>
    </row>
    <row r="299">
      <c r="A299" t="n">
        <v>149514</v>
      </c>
      <c r="B299" t="s">
        <v>1656</v>
      </c>
      <c r="C299" t="s">
        <v>163</v>
      </c>
      <c r="D299" t="n">
        <v>33</v>
      </c>
      <c r="E299" t="n">
        <v>21260</v>
      </c>
      <c r="F299" t="n">
        <v>45.7</v>
      </c>
      <c r="G299" t="n">
        <v>5</v>
      </c>
      <c r="H299" t="n">
        <v>9</v>
      </c>
      <c r="I299" t="n">
        <v>3.1878</v>
      </c>
      <c r="J299" s="10" t="str">
        <f>=STANDARDIZE(D299,AVERAGE(D$2:D$1449),_xlfn.STDEV.S(D$2:D$1449))</f>
      </c>
      <c r="K299" s="10" t="str">
        <f>=STANDARDIZE(E299,AVERAGE(E$2:E$1449),_xlfn.STDEV.S(E$2:E$1449))</f>
      </c>
      <c r="L299" s="10" t="str">
        <f>=STANDARDIZE(F299,AVERAGE(F$2:F$1449),_xlfn.STDEV.S(F$2:F$1449))</f>
      </c>
      <c r="M299" s="10" t="str">
        <f>=STANDARDIZE(G299,AVERAGE(G$2:G$1449),_xlfn.STDEV.S(G$2:G$1449))</f>
      </c>
      <c r="N299" s="10" t="str">
        <f>=STANDARDIZE(H299,AVERAGE(H$2:H$1449),_xlfn.STDEV.S(H$2:H$1449))</f>
      </c>
      <c r="O299" s="10" t="str">
        <f>=STANDARDIZE(I299,AVERAGE(I$2:I$1449),_xlfn.STDEV.S(I$2:I$1449))</f>
      </c>
      <c r="P299" s="10" t="str">
        <f>=MMULT(J299:O299,$AI$12:$AI$17)</f>
      </c>
    </row>
    <row r="300">
      <c r="A300" t="n">
        <v>149772</v>
      </c>
      <c r="B300" t="s">
        <v>1666</v>
      </c>
      <c r="C300" t="s">
        <v>149</v>
      </c>
      <c r="D300" t="n">
        <v>28</v>
      </c>
      <c r="E300" t="n">
        <v>12168</v>
      </c>
      <c r="F300" t="n">
        <v>44.8</v>
      </c>
      <c r="G300" t="n">
        <v>59</v>
      </c>
      <c r="H300" t="n">
        <v>14</v>
      </c>
      <c r="I300" t="n">
        <v>3.9471</v>
      </c>
      <c r="J300" s="10" t="str">
        <f>=STANDARDIZE(D300,AVERAGE(D$2:D$1449),_xlfn.STDEV.S(D$2:D$1449))</f>
      </c>
      <c r="K300" s="10" t="str">
        <f>=STANDARDIZE(E300,AVERAGE(E$2:E$1449),_xlfn.STDEV.S(E$2:E$1449))</f>
      </c>
      <c r="L300" s="10" t="str">
        <f>=STANDARDIZE(F300,AVERAGE(F$2:F$1449),_xlfn.STDEV.S(F$2:F$1449))</f>
      </c>
      <c r="M300" s="10" t="str">
        <f>=STANDARDIZE(G300,AVERAGE(G$2:G$1449),_xlfn.STDEV.S(G$2:G$1449))</f>
      </c>
      <c r="N300" s="10" t="str">
        <f>=STANDARDIZE(H300,AVERAGE(H$2:H$1449),_xlfn.STDEV.S(H$2:H$1449))</f>
      </c>
      <c r="O300" s="10" t="str">
        <f>=STANDARDIZE(I300,AVERAGE(I$2:I$1449),_xlfn.STDEV.S(I$2:I$1449))</f>
      </c>
      <c r="P300" s="10" t="str">
        <f>=MMULT(J300:O300,$AI$12:$AI$17)</f>
      </c>
    </row>
    <row r="301">
      <c r="A301" t="n">
        <v>149781</v>
      </c>
      <c r="B301" t="s">
        <v>1668</v>
      </c>
      <c r="C301" t="s">
        <v>163</v>
      </c>
      <c r="D301" t="n">
        <v>20</v>
      </c>
      <c r="E301" t="n">
        <v>31346</v>
      </c>
      <c r="F301" t="n">
        <v>86.6</v>
      </c>
      <c r="G301" t="n">
        <v>94</v>
      </c>
      <c r="H301" t="n">
        <v>10</v>
      </c>
      <c r="I301" t="n">
        <v>3.4982</v>
      </c>
      <c r="J301" s="10" t="str">
        <f>=STANDARDIZE(D301,AVERAGE(D$2:D$1449),_xlfn.STDEV.S(D$2:D$1449))</f>
      </c>
      <c r="K301" s="10" t="str">
        <f>=STANDARDIZE(E301,AVERAGE(E$2:E$1449),_xlfn.STDEV.S(E$2:E$1449))</f>
      </c>
      <c r="L301" s="10" t="str">
        <f>=STANDARDIZE(F301,AVERAGE(F$2:F$1449),_xlfn.STDEV.S(F$2:F$1449))</f>
      </c>
      <c r="M301" s="10" t="str">
        <f>=STANDARDIZE(G301,AVERAGE(G$2:G$1449),_xlfn.STDEV.S(G$2:G$1449))</f>
      </c>
      <c r="N301" s="10" t="str">
        <f>=STANDARDIZE(H301,AVERAGE(H$2:H$1449),_xlfn.STDEV.S(H$2:H$1449))</f>
      </c>
      <c r="O301" s="10" t="str">
        <f>=STANDARDIZE(I301,AVERAGE(I$2:I$1449),_xlfn.STDEV.S(I$2:I$1449))</f>
      </c>
      <c r="P301" s="10" t="str">
        <f>=MMULT(J301:O301,$AI$12:$AI$17)</f>
      </c>
    </row>
    <row r="302">
      <c r="A302" t="n">
        <v>150066</v>
      </c>
      <c r="B302" t="s">
        <v>1672</v>
      </c>
      <c r="C302" t="s">
        <v>163</v>
      </c>
      <c r="D302" t="n">
        <v>36</v>
      </c>
      <c r="E302" t="n">
        <v>21914</v>
      </c>
      <c r="F302" t="n">
        <v>49.4</v>
      </c>
      <c r="G302" t="n">
        <v>70</v>
      </c>
      <c r="H302" t="n">
        <v>10</v>
      </c>
      <c r="I302" t="n">
        <v>3.224</v>
      </c>
      <c r="J302" s="10" t="str">
        <f>=STANDARDIZE(D302,AVERAGE(D$2:D$1449),_xlfn.STDEV.S(D$2:D$1449))</f>
      </c>
      <c r="K302" s="10" t="str">
        <f>=STANDARDIZE(E302,AVERAGE(E$2:E$1449),_xlfn.STDEV.S(E$2:E$1449))</f>
      </c>
      <c r="L302" s="10" t="str">
        <f>=STANDARDIZE(F302,AVERAGE(F$2:F$1449),_xlfn.STDEV.S(F$2:F$1449))</f>
      </c>
      <c r="M302" s="10" t="str">
        <f>=STANDARDIZE(G302,AVERAGE(G$2:G$1449),_xlfn.STDEV.S(G$2:G$1449))</f>
      </c>
      <c r="N302" s="10" t="str">
        <f>=STANDARDIZE(H302,AVERAGE(H$2:H$1449),_xlfn.STDEV.S(H$2:H$1449))</f>
      </c>
      <c r="O302" s="10" t="str">
        <f>=STANDARDIZE(I302,AVERAGE(I$2:I$1449),_xlfn.STDEV.S(I$2:I$1449))</f>
      </c>
      <c r="P302" s="10" t="str">
        <f>=MMULT(J302:O302,$AI$12:$AI$17)</f>
      </c>
    </row>
    <row r="303">
      <c r="A303" t="n">
        <v>150136</v>
      </c>
      <c r="B303" t="s">
        <v>1674</v>
      </c>
      <c r="C303" t="s">
        <v>149</v>
      </c>
      <c r="D303" t="n">
        <v>34</v>
      </c>
      <c r="E303" t="n">
        <v>13017</v>
      </c>
      <c r="F303" t="n">
        <v>62.7</v>
      </c>
      <c r="G303" t="n">
        <v>77</v>
      </c>
      <c r="H303" t="n">
        <v>15</v>
      </c>
      <c r="I303" t="n">
        <v>4.3576</v>
      </c>
      <c r="J303" s="10" t="str">
        <f>=STANDARDIZE(D303,AVERAGE(D$2:D$1449),_xlfn.STDEV.S(D$2:D$1449))</f>
      </c>
      <c r="K303" s="10" t="str">
        <f>=STANDARDIZE(E303,AVERAGE(E$2:E$1449),_xlfn.STDEV.S(E$2:E$1449))</f>
      </c>
      <c r="L303" s="10" t="str">
        <f>=STANDARDIZE(F303,AVERAGE(F$2:F$1449),_xlfn.STDEV.S(F$2:F$1449))</f>
      </c>
      <c r="M303" s="10" t="str">
        <f>=STANDARDIZE(G303,AVERAGE(G$2:G$1449),_xlfn.STDEV.S(G$2:G$1449))</f>
      </c>
      <c r="N303" s="10" t="str">
        <f>=STANDARDIZE(H303,AVERAGE(H$2:H$1449),_xlfn.STDEV.S(H$2:H$1449))</f>
      </c>
      <c r="O303" s="10" t="str">
        <f>=STANDARDIZE(I303,AVERAGE(I$2:I$1449),_xlfn.STDEV.S(I$2:I$1449))</f>
      </c>
      <c r="P303" s="10" t="str">
        <f>=MMULT(J303:O303,$AI$12:$AI$17)</f>
      </c>
    </row>
    <row r="304">
      <c r="A304" t="n">
        <v>150145</v>
      </c>
      <c r="B304" t="s">
        <v>1676</v>
      </c>
      <c r="C304" t="s">
        <v>163</v>
      </c>
      <c r="D304" t="n">
        <v>35</v>
      </c>
      <c r="E304" t="n">
        <v>20058</v>
      </c>
      <c r="F304" t="n">
        <v>56.7</v>
      </c>
      <c r="G304" t="n">
        <v>70</v>
      </c>
      <c r="H304" t="n">
        <v>12</v>
      </c>
      <c r="I304" t="n">
        <v>3.172</v>
      </c>
      <c r="J304" s="10" t="str">
        <f>=STANDARDIZE(D304,AVERAGE(D$2:D$1449),_xlfn.STDEV.S(D$2:D$1449))</f>
      </c>
      <c r="K304" s="10" t="str">
        <f>=STANDARDIZE(E304,AVERAGE(E$2:E$1449),_xlfn.STDEV.S(E$2:E$1449))</f>
      </c>
      <c r="L304" s="10" t="str">
        <f>=STANDARDIZE(F304,AVERAGE(F$2:F$1449),_xlfn.STDEV.S(F$2:F$1449))</f>
      </c>
      <c r="M304" s="10" t="str">
        <f>=STANDARDIZE(G304,AVERAGE(G$2:G$1449),_xlfn.STDEV.S(G$2:G$1449))</f>
      </c>
      <c r="N304" s="10" t="str">
        <f>=STANDARDIZE(H304,AVERAGE(H$2:H$1449),_xlfn.STDEV.S(H$2:H$1449))</f>
      </c>
      <c r="O304" s="10" t="str">
        <f>=STANDARDIZE(I304,AVERAGE(I$2:I$1449),_xlfn.STDEV.S(I$2:I$1449))</f>
      </c>
      <c r="P304" s="10" t="str">
        <f>=MMULT(J304:O304,$AI$12:$AI$17)</f>
      </c>
    </row>
    <row r="305">
      <c r="A305" t="n">
        <v>150163</v>
      </c>
      <c r="B305" t="s">
        <v>1678</v>
      </c>
      <c r="C305" t="s">
        <v>163</v>
      </c>
      <c r="D305" t="n">
        <v>14</v>
      </c>
      <c r="E305" t="n">
        <v>40140</v>
      </c>
      <c r="F305" t="n">
        <v>78.6</v>
      </c>
      <c r="G305" t="n">
        <v>88</v>
      </c>
      <c r="H305" t="n">
        <v>11</v>
      </c>
      <c r="I305" t="n">
        <v>3.7845</v>
      </c>
      <c r="J305" s="10" t="str">
        <f>=STANDARDIZE(D305,AVERAGE(D$2:D$1449),_xlfn.STDEV.S(D$2:D$1449))</f>
      </c>
      <c r="K305" s="10" t="str">
        <f>=STANDARDIZE(E305,AVERAGE(E$2:E$1449),_xlfn.STDEV.S(E$2:E$1449))</f>
      </c>
      <c r="L305" s="10" t="str">
        <f>=STANDARDIZE(F305,AVERAGE(F$2:F$1449),_xlfn.STDEV.S(F$2:F$1449))</f>
      </c>
      <c r="M305" s="10" t="str">
        <f>=STANDARDIZE(G305,AVERAGE(G$2:G$1449),_xlfn.STDEV.S(G$2:G$1449))</f>
      </c>
      <c r="N305" s="10" t="str">
        <f>=STANDARDIZE(H305,AVERAGE(H$2:H$1449),_xlfn.STDEV.S(H$2:H$1449))</f>
      </c>
      <c r="O305" s="10" t="str">
        <f>=STANDARDIZE(I305,AVERAGE(I$2:I$1449),_xlfn.STDEV.S(I$2:I$1449))</f>
      </c>
      <c r="P305" s="10" t="str">
        <f>=MMULT(J305:O305,$AI$12:$AI$17)</f>
      </c>
    </row>
    <row r="306">
      <c r="A306" t="n">
        <v>150400</v>
      </c>
      <c r="B306" t="s">
        <v>1689</v>
      </c>
      <c r="C306" t="s">
        <v>163</v>
      </c>
      <c r="D306" t="n">
        <v>16</v>
      </c>
      <c r="E306" t="n">
        <v>30507</v>
      </c>
      <c r="F306" t="n">
        <v>80</v>
      </c>
      <c r="G306" t="n">
        <v>89</v>
      </c>
      <c r="H306" t="n">
        <v>10</v>
      </c>
      <c r="I306" t="n">
        <v>3.2509</v>
      </c>
      <c r="J306" s="10" t="str">
        <f>=STANDARDIZE(D306,AVERAGE(D$2:D$1449),_xlfn.STDEV.S(D$2:D$1449))</f>
      </c>
      <c r="K306" s="10" t="str">
        <f>=STANDARDIZE(E306,AVERAGE(E$2:E$1449),_xlfn.STDEV.S(E$2:E$1449))</f>
      </c>
      <c r="L306" s="10" t="str">
        <f>=STANDARDIZE(F306,AVERAGE(F$2:F$1449),_xlfn.STDEV.S(F$2:F$1449))</f>
      </c>
      <c r="M306" s="10" t="str">
        <f>=STANDARDIZE(G306,AVERAGE(G$2:G$1449),_xlfn.STDEV.S(G$2:G$1449))</f>
      </c>
      <c r="N306" s="10" t="str">
        <f>=STANDARDIZE(H306,AVERAGE(H$2:H$1449),_xlfn.STDEV.S(H$2:H$1449))</f>
      </c>
      <c r="O306" s="10" t="str">
        <f>=STANDARDIZE(I306,AVERAGE(I$2:I$1449),_xlfn.STDEV.S(I$2:I$1449))</f>
      </c>
      <c r="P306" s="10" t="str">
        <f>=MMULT(J306:O306,$AI$12:$AI$17)</f>
      </c>
    </row>
    <row r="307">
      <c r="A307" t="n">
        <v>150455</v>
      </c>
      <c r="B307" t="s">
        <v>1693</v>
      </c>
      <c r="C307" t="s">
        <v>163</v>
      </c>
      <c r="D307" t="n">
        <v>25</v>
      </c>
      <c r="E307" t="n">
        <v>26517</v>
      </c>
      <c r="F307" t="n">
        <v>67.9</v>
      </c>
      <c r="G307" t="n">
        <v>80</v>
      </c>
      <c r="H307" t="n">
        <v>7</v>
      </c>
      <c r="I307" t="n">
        <v>2.8531</v>
      </c>
      <c r="J307" s="10" t="str">
        <f>=STANDARDIZE(D307,AVERAGE(D$2:D$1449),_xlfn.STDEV.S(D$2:D$1449))</f>
      </c>
      <c r="K307" s="10" t="str">
        <f>=STANDARDIZE(E307,AVERAGE(E$2:E$1449),_xlfn.STDEV.S(E$2:E$1449))</f>
      </c>
      <c r="L307" s="10" t="str">
        <f>=STANDARDIZE(F307,AVERAGE(F$2:F$1449),_xlfn.STDEV.S(F$2:F$1449))</f>
      </c>
      <c r="M307" s="10" t="str">
        <f>=STANDARDIZE(G307,AVERAGE(G$2:G$1449),_xlfn.STDEV.S(G$2:G$1449))</f>
      </c>
      <c r="N307" s="10" t="str">
        <f>=STANDARDIZE(H307,AVERAGE(H$2:H$1449),_xlfn.STDEV.S(H$2:H$1449))</f>
      </c>
      <c r="O307" s="10" t="str">
        <f>=STANDARDIZE(I307,AVERAGE(I$2:I$1449),_xlfn.STDEV.S(I$2:I$1449))</f>
      </c>
      <c r="P307" s="10" t="str">
        <f>=MMULT(J307:O307,$AI$12:$AI$17)</f>
      </c>
    </row>
    <row r="308">
      <c r="A308" t="n">
        <v>150534</v>
      </c>
      <c r="B308" t="s">
        <v>1694</v>
      </c>
      <c r="C308" t="s">
        <v>163</v>
      </c>
      <c r="D308" t="n">
        <v>23</v>
      </c>
      <c r="E308" t="n">
        <v>21611</v>
      </c>
      <c r="F308" t="n">
        <v>71.1</v>
      </c>
      <c r="G308" t="n">
        <v>77</v>
      </c>
      <c r="H308" t="n">
        <v>10</v>
      </c>
      <c r="I308" t="n">
        <v>3.3877</v>
      </c>
      <c r="J308" s="10" t="str">
        <f>=STANDARDIZE(D308,AVERAGE(D$2:D$1449),_xlfn.STDEV.S(D$2:D$1449))</f>
      </c>
      <c r="K308" s="10" t="str">
        <f>=STANDARDIZE(E308,AVERAGE(E$2:E$1449),_xlfn.STDEV.S(E$2:E$1449))</f>
      </c>
      <c r="L308" s="10" t="str">
        <f>=STANDARDIZE(F308,AVERAGE(F$2:F$1449),_xlfn.STDEV.S(F$2:F$1449))</f>
      </c>
      <c r="M308" s="10" t="str">
        <f>=STANDARDIZE(G308,AVERAGE(G$2:G$1449),_xlfn.STDEV.S(G$2:G$1449))</f>
      </c>
      <c r="N308" s="10" t="str">
        <f>=STANDARDIZE(H308,AVERAGE(H$2:H$1449),_xlfn.STDEV.S(H$2:H$1449))</f>
      </c>
      <c r="O308" s="10" t="str">
        <f>=STANDARDIZE(I308,AVERAGE(I$2:I$1449),_xlfn.STDEV.S(I$2:I$1449))</f>
      </c>
      <c r="P308" s="10" t="str">
        <f>=MMULT(J308:O308,$AI$12:$AI$17)</f>
      </c>
    </row>
    <row r="309">
      <c r="A309" t="n">
        <v>150604</v>
      </c>
      <c r="B309" t="s">
        <v>1696</v>
      </c>
      <c r="C309" t="s">
        <v>163</v>
      </c>
      <c r="D309" t="n">
        <v>39</v>
      </c>
      <c r="E309" t="n">
        <v>23843</v>
      </c>
      <c r="F309" t="n">
        <v>63.4</v>
      </c>
      <c r="G309" t="n">
        <v>71</v>
      </c>
      <c r="H309" t="n">
        <v>12</v>
      </c>
      <c r="I309" t="n">
        <v>3.0022</v>
      </c>
      <c r="J309" s="10" t="str">
        <f>=STANDARDIZE(D309,AVERAGE(D$2:D$1449),_xlfn.STDEV.S(D$2:D$1449))</f>
      </c>
      <c r="K309" s="10" t="str">
        <f>=STANDARDIZE(E309,AVERAGE(E$2:E$1449),_xlfn.STDEV.S(E$2:E$1449))</f>
      </c>
      <c r="L309" s="10" t="str">
        <f>=STANDARDIZE(F309,AVERAGE(F$2:F$1449),_xlfn.STDEV.S(F$2:F$1449))</f>
      </c>
      <c r="M309" s="10" t="str">
        <f>=STANDARDIZE(G309,AVERAGE(G$2:G$1449),_xlfn.STDEV.S(G$2:G$1449))</f>
      </c>
      <c r="N309" s="10" t="str">
        <f>=STANDARDIZE(H309,AVERAGE(H$2:H$1449),_xlfn.STDEV.S(H$2:H$1449))</f>
      </c>
      <c r="O309" s="10" t="str">
        <f>=STANDARDIZE(I309,AVERAGE(I$2:I$1449),_xlfn.STDEV.S(I$2:I$1449))</f>
      </c>
      <c r="P309" s="10" t="str">
        <f>=MMULT(J309:O309,$AI$12:$AI$17)</f>
      </c>
    </row>
    <row r="310">
      <c r="A310" t="n">
        <v>150668</v>
      </c>
      <c r="B310" t="s">
        <v>1698</v>
      </c>
      <c r="C310" t="s">
        <v>163</v>
      </c>
      <c r="D310" t="n">
        <v>37</v>
      </c>
      <c r="E310" t="n">
        <v>17040</v>
      </c>
      <c r="F310" t="n">
        <v>60.5</v>
      </c>
      <c r="G310" t="n">
        <v>78</v>
      </c>
      <c r="H310" t="n">
        <v>9</v>
      </c>
      <c r="I310" t="n">
        <v>2.9058</v>
      </c>
      <c r="J310" s="10" t="str">
        <f>=STANDARDIZE(D310,AVERAGE(D$2:D$1449),_xlfn.STDEV.S(D$2:D$1449))</f>
      </c>
      <c r="K310" s="10" t="str">
        <f>=STANDARDIZE(E310,AVERAGE(E$2:E$1449),_xlfn.STDEV.S(E$2:E$1449))</f>
      </c>
      <c r="L310" s="10" t="str">
        <f>=STANDARDIZE(F310,AVERAGE(F$2:F$1449),_xlfn.STDEV.S(F$2:F$1449))</f>
      </c>
      <c r="M310" s="10" t="str">
        <f>=STANDARDIZE(G310,AVERAGE(G$2:G$1449),_xlfn.STDEV.S(G$2:G$1449))</f>
      </c>
      <c r="N310" s="10" t="str">
        <f>=STANDARDIZE(H310,AVERAGE(H$2:H$1449),_xlfn.STDEV.S(H$2:H$1449))</f>
      </c>
      <c r="O310" s="10" t="str">
        <f>=STANDARDIZE(I310,AVERAGE(I$2:I$1449),_xlfn.STDEV.S(I$2:I$1449))</f>
      </c>
      <c r="P310" s="10" t="str">
        <f>=MMULT(J310:O310,$AI$12:$AI$17)</f>
      </c>
    </row>
    <row r="311">
      <c r="A311" t="n">
        <v>150677</v>
      </c>
      <c r="B311" t="s">
        <v>1700</v>
      </c>
      <c r="C311" t="s">
        <v>163</v>
      </c>
      <c r="D311" t="n">
        <v>29</v>
      </c>
      <c r="E311" t="n">
        <v>21680</v>
      </c>
      <c r="F311" t="n">
        <v>69.5</v>
      </c>
      <c r="G311" t="n">
        <v>80</v>
      </c>
      <c r="H311" t="n">
        <v>23</v>
      </c>
      <c r="I311" t="n">
        <v>3.3568</v>
      </c>
      <c r="J311" s="10" t="str">
        <f>=STANDARDIZE(D311,AVERAGE(D$2:D$1449),_xlfn.STDEV.S(D$2:D$1449))</f>
      </c>
      <c r="K311" s="10" t="str">
        <f>=STANDARDIZE(E311,AVERAGE(E$2:E$1449),_xlfn.STDEV.S(E$2:E$1449))</f>
      </c>
      <c r="L311" s="10" t="str">
        <f>=STANDARDIZE(F311,AVERAGE(F$2:F$1449),_xlfn.STDEV.S(F$2:F$1449))</f>
      </c>
      <c r="M311" s="10" t="str">
        <f>=STANDARDIZE(G311,AVERAGE(G$2:G$1449),_xlfn.STDEV.S(G$2:G$1449))</f>
      </c>
      <c r="N311" s="10" t="str">
        <f>=STANDARDIZE(H311,AVERAGE(H$2:H$1449),_xlfn.STDEV.S(H$2:H$1449))</f>
      </c>
      <c r="O311" s="10" t="str">
        <f>=STANDARDIZE(I311,AVERAGE(I$2:I$1449),_xlfn.STDEV.S(I$2:I$1449))</f>
      </c>
      <c r="P311" s="10" t="str">
        <f>=MMULT(J311:O311,$AI$12:$AI$17)</f>
      </c>
    </row>
    <row r="312">
      <c r="A312" t="n">
        <v>150756</v>
      </c>
      <c r="B312" t="s">
        <v>1702</v>
      </c>
      <c r="C312" t="s">
        <v>163</v>
      </c>
      <c r="D312" t="n">
        <v>26</v>
      </c>
      <c r="E312" t="n">
        <v>22929</v>
      </c>
      <c r="F312" t="n">
        <v>63.6</v>
      </c>
      <c r="G312" t="n">
        <v>83</v>
      </c>
      <c r="H312" t="n">
        <v>11</v>
      </c>
      <c r="I312" t="n">
        <v>3.0561</v>
      </c>
      <c r="J312" s="10" t="str">
        <f>=STANDARDIZE(D312,AVERAGE(D$2:D$1449),_xlfn.STDEV.S(D$2:D$1449))</f>
      </c>
      <c r="K312" s="10" t="str">
        <f>=STANDARDIZE(E312,AVERAGE(E$2:E$1449),_xlfn.STDEV.S(E$2:E$1449))</f>
      </c>
      <c r="L312" s="10" t="str">
        <f>=STANDARDIZE(F312,AVERAGE(F$2:F$1449),_xlfn.STDEV.S(F$2:F$1449))</f>
      </c>
      <c r="M312" s="10" t="str">
        <f>=STANDARDIZE(G312,AVERAGE(G$2:G$1449),_xlfn.STDEV.S(G$2:G$1449))</f>
      </c>
      <c r="N312" s="10" t="str">
        <f>=STANDARDIZE(H312,AVERAGE(H$2:H$1449),_xlfn.STDEV.S(H$2:H$1449))</f>
      </c>
      <c r="O312" s="10" t="str">
        <f>=STANDARDIZE(I312,AVERAGE(I$2:I$1449),_xlfn.STDEV.S(I$2:I$1449))</f>
      </c>
      <c r="P312" s="10" t="str">
        <f>=MMULT(J312:O312,$AI$12:$AI$17)</f>
      </c>
    </row>
    <row r="313">
      <c r="A313" t="n">
        <v>150774</v>
      </c>
      <c r="B313" t="s">
        <v>1706</v>
      </c>
      <c r="C313" t="s">
        <v>163</v>
      </c>
      <c r="D313" t="n">
        <v>29</v>
      </c>
      <c r="E313" t="n">
        <v>24214</v>
      </c>
      <c r="F313" t="n">
        <v>26.8</v>
      </c>
      <c r="G313" t="n">
        <v>79</v>
      </c>
      <c r="H313" t="n">
        <v>12</v>
      </c>
      <c r="I313" t="n">
        <v>2.6693</v>
      </c>
      <c r="J313" s="10" t="str">
        <f>=STANDARDIZE(D313,AVERAGE(D$2:D$1449),_xlfn.STDEV.S(D$2:D$1449))</f>
      </c>
      <c r="K313" s="10" t="str">
        <f>=STANDARDIZE(E313,AVERAGE(E$2:E$1449),_xlfn.STDEV.S(E$2:E$1449))</f>
      </c>
      <c r="L313" s="10" t="str">
        <f>=STANDARDIZE(F313,AVERAGE(F$2:F$1449),_xlfn.STDEV.S(F$2:F$1449))</f>
      </c>
      <c r="M313" s="10" t="str">
        <f>=STANDARDIZE(G313,AVERAGE(G$2:G$1449),_xlfn.STDEV.S(G$2:G$1449))</f>
      </c>
      <c r="N313" s="10" t="str">
        <f>=STANDARDIZE(H313,AVERAGE(H$2:H$1449),_xlfn.STDEV.S(H$2:H$1449))</f>
      </c>
      <c r="O313" s="10" t="str">
        <f>=STANDARDIZE(I313,AVERAGE(I$2:I$1449),_xlfn.STDEV.S(I$2:I$1449))</f>
      </c>
      <c r="P313" s="10" t="str">
        <f>=MMULT(J313:O313,$AI$12:$AI$17)</f>
      </c>
    </row>
    <row r="314">
      <c r="A314" t="n">
        <v>150941</v>
      </c>
      <c r="B314" t="s">
        <v>1709</v>
      </c>
      <c r="C314" t="s">
        <v>163</v>
      </c>
      <c r="D314" t="n">
        <v>29</v>
      </c>
      <c r="E314" t="n">
        <v>21149</v>
      </c>
      <c r="F314" t="n">
        <v>68.2</v>
      </c>
      <c r="G314" t="n">
        <v>77</v>
      </c>
      <c r="H314" t="n">
        <v>10</v>
      </c>
      <c r="I314" t="n">
        <v>3.1973</v>
      </c>
      <c r="J314" s="10" t="str">
        <f>=STANDARDIZE(D314,AVERAGE(D$2:D$1449),_xlfn.STDEV.S(D$2:D$1449))</f>
      </c>
      <c r="K314" s="10" t="str">
        <f>=STANDARDIZE(E314,AVERAGE(E$2:E$1449),_xlfn.STDEV.S(E$2:E$1449))</f>
      </c>
      <c r="L314" s="10" t="str">
        <f>=STANDARDIZE(F314,AVERAGE(F$2:F$1449),_xlfn.STDEV.S(F$2:F$1449))</f>
      </c>
      <c r="M314" s="10" t="str">
        <f>=STANDARDIZE(G314,AVERAGE(G$2:G$1449),_xlfn.STDEV.S(G$2:G$1449))</f>
      </c>
      <c r="N314" s="10" t="str">
        <f>=STANDARDIZE(H314,AVERAGE(H$2:H$1449),_xlfn.STDEV.S(H$2:H$1449))</f>
      </c>
      <c r="O314" s="10" t="str">
        <f>=STANDARDIZE(I314,AVERAGE(I$2:I$1449),_xlfn.STDEV.S(I$2:I$1449))</f>
      </c>
      <c r="P314" s="10" t="str">
        <f>=MMULT(J314:O314,$AI$12:$AI$17)</f>
      </c>
    </row>
    <row r="315">
      <c r="A315" t="n">
        <v>151102</v>
      </c>
      <c r="B315" t="s">
        <v>1712</v>
      </c>
      <c r="C315" t="s">
        <v>149</v>
      </c>
      <c r="D315" t="n">
        <v>23</v>
      </c>
      <c r="E315" t="n">
        <v>12619</v>
      </c>
      <c r="F315" t="n">
        <v>32.1</v>
      </c>
      <c r="G315" t="n">
        <v>64</v>
      </c>
      <c r="H315" t="n">
        <v>13</v>
      </c>
      <c r="I315" t="n">
        <v>4.0162</v>
      </c>
      <c r="J315" s="10" t="str">
        <f>=STANDARDIZE(D315,AVERAGE(D$2:D$1449),_xlfn.STDEV.S(D$2:D$1449))</f>
      </c>
      <c r="K315" s="10" t="str">
        <f>=STANDARDIZE(E315,AVERAGE(E$2:E$1449),_xlfn.STDEV.S(E$2:E$1449))</f>
      </c>
      <c r="L315" s="10" t="str">
        <f>=STANDARDIZE(F315,AVERAGE(F$2:F$1449),_xlfn.STDEV.S(F$2:F$1449))</f>
      </c>
      <c r="M315" s="10" t="str">
        <f>=STANDARDIZE(G315,AVERAGE(G$2:G$1449),_xlfn.STDEV.S(G$2:G$1449))</f>
      </c>
      <c r="N315" s="10" t="str">
        <f>=STANDARDIZE(H315,AVERAGE(H$2:H$1449),_xlfn.STDEV.S(H$2:H$1449))</f>
      </c>
      <c r="O315" s="10" t="str">
        <f>=STANDARDIZE(I315,AVERAGE(I$2:I$1449),_xlfn.STDEV.S(I$2:I$1449))</f>
      </c>
      <c r="P315" s="10" t="str">
        <f>=MMULT(J315:O315,$AI$12:$AI$17)</f>
      </c>
    </row>
    <row r="316">
      <c r="A316" t="n">
        <v>151111</v>
      </c>
      <c r="B316" t="s">
        <v>1713</v>
      </c>
      <c r="C316" t="s">
        <v>149</v>
      </c>
      <c r="D316" t="n">
        <v>36</v>
      </c>
      <c r="E316" t="n">
        <v>11592</v>
      </c>
      <c r="F316" t="n">
        <v>53.8</v>
      </c>
      <c r="G316" t="n">
        <v>72</v>
      </c>
      <c r="H316" t="n">
        <v>14</v>
      </c>
      <c r="I316" t="n">
        <v>4.4733</v>
      </c>
      <c r="J316" s="10" t="str">
        <f>=STANDARDIZE(D316,AVERAGE(D$2:D$1449),_xlfn.STDEV.S(D$2:D$1449))</f>
      </c>
      <c r="K316" s="10" t="str">
        <f>=STANDARDIZE(E316,AVERAGE(E$2:E$1449),_xlfn.STDEV.S(E$2:E$1449))</f>
      </c>
      <c r="L316" s="10" t="str">
        <f>=STANDARDIZE(F316,AVERAGE(F$2:F$1449),_xlfn.STDEV.S(F$2:F$1449))</f>
      </c>
      <c r="M316" s="10" t="str">
        <f>=STANDARDIZE(G316,AVERAGE(G$2:G$1449),_xlfn.STDEV.S(G$2:G$1449))</f>
      </c>
      <c r="N316" s="10" t="str">
        <f>=STANDARDIZE(H316,AVERAGE(H$2:H$1449),_xlfn.STDEV.S(H$2:H$1449))</f>
      </c>
      <c r="O316" s="10" t="str">
        <f>=STANDARDIZE(I316,AVERAGE(I$2:I$1449),_xlfn.STDEV.S(I$2:I$1449))</f>
      </c>
      <c r="P316" s="10" t="str">
        <f>=MMULT(J316:O316,$AI$12:$AI$17)</f>
      </c>
    </row>
    <row r="317">
      <c r="A317" t="n">
        <v>151263</v>
      </c>
      <c r="B317" t="s">
        <v>1714</v>
      </c>
      <c r="C317" t="s">
        <v>163</v>
      </c>
      <c r="D317" t="n">
        <v>36</v>
      </c>
      <c r="E317" t="n">
        <v>19903</v>
      </c>
      <c r="F317" t="n">
        <v>55.6</v>
      </c>
      <c r="G317" t="n">
        <v>68</v>
      </c>
      <c r="H317" t="n">
        <v>12</v>
      </c>
      <c r="I317" t="n">
        <v>3.7695</v>
      </c>
      <c r="J317" s="10" t="str">
        <f>=STANDARDIZE(D317,AVERAGE(D$2:D$1449),_xlfn.STDEV.S(D$2:D$1449))</f>
      </c>
      <c r="K317" s="10" t="str">
        <f>=STANDARDIZE(E317,AVERAGE(E$2:E$1449),_xlfn.STDEV.S(E$2:E$1449))</f>
      </c>
      <c r="L317" s="10" t="str">
        <f>=STANDARDIZE(F317,AVERAGE(F$2:F$1449),_xlfn.STDEV.S(F$2:F$1449))</f>
      </c>
      <c r="M317" s="10" t="str">
        <f>=STANDARDIZE(G317,AVERAGE(G$2:G$1449),_xlfn.STDEV.S(G$2:G$1449))</f>
      </c>
      <c r="N317" s="10" t="str">
        <f>=STANDARDIZE(H317,AVERAGE(H$2:H$1449),_xlfn.STDEV.S(H$2:H$1449))</f>
      </c>
      <c r="O317" s="10" t="str">
        <f>=STANDARDIZE(I317,AVERAGE(I$2:I$1449),_xlfn.STDEV.S(I$2:I$1449))</f>
      </c>
      <c r="P317" s="10" t="str">
        <f>=MMULT(J317:O317,$AI$12:$AI$17)</f>
      </c>
    </row>
    <row r="318">
      <c r="A318" t="n">
        <v>151290</v>
      </c>
      <c r="B318" t="s">
        <v>1715</v>
      </c>
      <c r="C318" t="s">
        <v>163</v>
      </c>
      <c r="D318" t="n">
        <v>34</v>
      </c>
      <c r="E318" t="n">
        <v>22148</v>
      </c>
      <c r="F318" t="n">
        <v>35.5</v>
      </c>
      <c r="G318" t="n">
        <v>66</v>
      </c>
      <c r="H318" t="n">
        <v>16</v>
      </c>
      <c r="I318" t="n">
        <v>3.5032</v>
      </c>
      <c r="J318" s="10" t="str">
        <f>=STANDARDIZE(D318,AVERAGE(D$2:D$1449),_xlfn.STDEV.S(D$2:D$1449))</f>
      </c>
      <c r="K318" s="10" t="str">
        <f>=STANDARDIZE(E318,AVERAGE(E$2:E$1449),_xlfn.STDEV.S(E$2:E$1449))</f>
      </c>
      <c r="L318" s="10" t="str">
        <f>=STANDARDIZE(F318,AVERAGE(F$2:F$1449),_xlfn.STDEV.S(F$2:F$1449))</f>
      </c>
      <c r="M318" s="10" t="str">
        <f>=STANDARDIZE(G318,AVERAGE(G$2:G$1449),_xlfn.STDEV.S(G$2:G$1449))</f>
      </c>
      <c r="N318" s="10" t="str">
        <f>=STANDARDIZE(H318,AVERAGE(H$2:H$1449),_xlfn.STDEV.S(H$2:H$1449))</f>
      </c>
      <c r="O318" s="10" t="str">
        <f>=STANDARDIZE(I318,AVERAGE(I$2:I$1449),_xlfn.STDEV.S(I$2:I$1449))</f>
      </c>
      <c r="P318" s="10" t="str">
        <f>=MMULT(J318:O318,$AI$12:$AI$17)</f>
      </c>
    </row>
    <row r="319">
      <c r="A319" t="n">
        <v>151306</v>
      </c>
      <c r="B319" t="s">
        <v>1716</v>
      </c>
      <c r="C319" t="s">
        <v>149</v>
      </c>
      <c r="D319" t="n">
        <v>22</v>
      </c>
      <c r="E319" t="n">
        <v>14066</v>
      </c>
      <c r="F319" t="n">
        <v>51.8</v>
      </c>
      <c r="G319" t="n">
        <v>69</v>
      </c>
      <c r="H319" t="n">
        <v>14</v>
      </c>
      <c r="I319" t="n">
        <v>4.0396</v>
      </c>
      <c r="J319" s="10" t="str">
        <f>=STANDARDIZE(D319,AVERAGE(D$2:D$1449),_xlfn.STDEV.S(D$2:D$1449))</f>
      </c>
      <c r="K319" s="10" t="str">
        <f>=STANDARDIZE(E319,AVERAGE(E$2:E$1449),_xlfn.STDEV.S(E$2:E$1449))</f>
      </c>
      <c r="L319" s="10" t="str">
        <f>=STANDARDIZE(F319,AVERAGE(F$2:F$1449),_xlfn.STDEV.S(F$2:F$1449))</f>
      </c>
      <c r="M319" s="10" t="str">
        <f>=STANDARDIZE(G319,AVERAGE(G$2:G$1449),_xlfn.STDEV.S(G$2:G$1449))</f>
      </c>
      <c r="N319" s="10" t="str">
        <f>=STANDARDIZE(H319,AVERAGE(H$2:H$1449),_xlfn.STDEV.S(H$2:H$1449))</f>
      </c>
      <c r="O319" s="10" t="str">
        <f>=STANDARDIZE(I319,AVERAGE(I$2:I$1449),_xlfn.STDEV.S(I$2:I$1449))</f>
      </c>
      <c r="P319" s="10" t="str">
        <f>=MMULT(J319:O319,$AI$12:$AI$17)</f>
      </c>
    </row>
    <row r="320">
      <c r="A320" t="n">
        <v>151324</v>
      </c>
      <c r="B320" t="s">
        <v>1717</v>
      </c>
      <c r="C320" t="s">
        <v>149</v>
      </c>
      <c r="D320" t="n">
        <v>39</v>
      </c>
      <c r="E320" t="n">
        <v>13321</v>
      </c>
      <c r="F320" t="n">
        <v>41.1</v>
      </c>
      <c r="G320" t="n">
        <v>69</v>
      </c>
      <c r="H320" t="n">
        <v>17</v>
      </c>
      <c r="I320" t="n">
        <v>3.9951</v>
      </c>
      <c r="J320" s="10" t="str">
        <f>=STANDARDIZE(D320,AVERAGE(D$2:D$1449),_xlfn.STDEV.S(D$2:D$1449))</f>
      </c>
      <c r="K320" s="10" t="str">
        <f>=STANDARDIZE(E320,AVERAGE(E$2:E$1449),_xlfn.STDEV.S(E$2:E$1449))</f>
      </c>
      <c r="L320" s="10" t="str">
        <f>=STANDARDIZE(F320,AVERAGE(F$2:F$1449),_xlfn.STDEV.S(F$2:F$1449))</f>
      </c>
      <c r="M320" s="10" t="str">
        <f>=STANDARDIZE(G320,AVERAGE(G$2:G$1449),_xlfn.STDEV.S(G$2:G$1449))</f>
      </c>
      <c r="N320" s="10" t="str">
        <f>=STANDARDIZE(H320,AVERAGE(H$2:H$1449),_xlfn.STDEV.S(H$2:H$1449))</f>
      </c>
      <c r="O320" s="10" t="str">
        <f>=STANDARDIZE(I320,AVERAGE(I$2:I$1449),_xlfn.STDEV.S(I$2:I$1449))</f>
      </c>
      <c r="P320" s="10" t="str">
        <f>=MMULT(J320:O320,$AI$12:$AI$17)</f>
      </c>
    </row>
    <row r="321">
      <c r="A321" t="n">
        <v>151333</v>
      </c>
      <c r="B321" t="s">
        <v>1718</v>
      </c>
      <c r="C321" t="s">
        <v>149</v>
      </c>
      <c r="D321" t="n">
        <v>35</v>
      </c>
      <c r="E321" t="n">
        <v>6459</v>
      </c>
      <c r="F321" t="n">
        <v>44</v>
      </c>
      <c r="G321" t="n">
        <v>67</v>
      </c>
      <c r="H321" t="n">
        <v>14</v>
      </c>
      <c r="I321" t="n">
        <v>3.7227</v>
      </c>
      <c r="J321" s="10" t="str">
        <f>=STANDARDIZE(D321,AVERAGE(D$2:D$1449),_xlfn.STDEV.S(D$2:D$1449))</f>
      </c>
      <c r="K321" s="10" t="str">
        <f>=STANDARDIZE(E321,AVERAGE(E$2:E$1449),_xlfn.STDEV.S(E$2:E$1449))</f>
      </c>
      <c r="L321" s="10" t="str">
        <f>=STANDARDIZE(F321,AVERAGE(F$2:F$1449),_xlfn.STDEV.S(F$2:F$1449))</f>
      </c>
      <c r="M321" s="10" t="str">
        <f>=STANDARDIZE(G321,AVERAGE(G$2:G$1449),_xlfn.STDEV.S(G$2:G$1449))</f>
      </c>
      <c r="N321" s="10" t="str">
        <f>=STANDARDIZE(H321,AVERAGE(H$2:H$1449),_xlfn.STDEV.S(H$2:H$1449))</f>
      </c>
      <c r="O321" s="10" t="str">
        <f>=STANDARDIZE(I321,AVERAGE(I$2:I$1449),_xlfn.STDEV.S(I$2:I$1449))</f>
      </c>
      <c r="P321" s="10" t="str">
        <f>=MMULT(J321:O321,$AI$12:$AI$17)</f>
      </c>
    </row>
    <row r="322">
      <c r="A322" t="n">
        <v>151342</v>
      </c>
      <c r="B322" t="s">
        <v>1720</v>
      </c>
      <c r="C322" t="s">
        <v>149</v>
      </c>
      <c r="D322" t="n">
        <v>41</v>
      </c>
      <c r="E322" t="n">
        <v>8090</v>
      </c>
      <c r="F322" t="n">
        <v>36.2</v>
      </c>
      <c r="G322" t="n">
        <v>67</v>
      </c>
      <c r="H322" t="n">
        <v>14</v>
      </c>
      <c r="I322" t="n">
        <v>3.8964</v>
      </c>
      <c r="J322" s="10" t="str">
        <f>=STANDARDIZE(D322,AVERAGE(D$2:D$1449),_xlfn.STDEV.S(D$2:D$1449))</f>
      </c>
      <c r="K322" s="10" t="str">
        <f>=STANDARDIZE(E322,AVERAGE(E$2:E$1449),_xlfn.STDEV.S(E$2:E$1449))</f>
      </c>
      <c r="L322" s="10" t="str">
        <f>=STANDARDIZE(F322,AVERAGE(F$2:F$1449),_xlfn.STDEV.S(F$2:F$1449))</f>
      </c>
      <c r="M322" s="10" t="str">
        <f>=STANDARDIZE(G322,AVERAGE(G$2:G$1449),_xlfn.STDEV.S(G$2:G$1449))</f>
      </c>
      <c r="N322" s="10" t="str">
        <f>=STANDARDIZE(H322,AVERAGE(H$2:H$1449),_xlfn.STDEV.S(H$2:H$1449))</f>
      </c>
      <c r="O322" s="10" t="str">
        <f>=STANDARDIZE(I322,AVERAGE(I$2:I$1449),_xlfn.STDEV.S(I$2:I$1449))</f>
      </c>
      <c r="P322" s="10" t="str">
        <f>=MMULT(J322:O322,$AI$12:$AI$17)</f>
      </c>
    </row>
    <row r="323">
      <c r="A323" t="n">
        <v>151351</v>
      </c>
      <c r="B323" t="s">
        <v>1722</v>
      </c>
      <c r="C323" t="s">
        <v>149</v>
      </c>
      <c r="D323" t="n">
        <v>17</v>
      </c>
      <c r="E323" t="n">
        <v>16282</v>
      </c>
      <c r="F323" t="n">
        <v>81.2</v>
      </c>
      <c r="G323" t="n">
        <v>91</v>
      </c>
      <c r="H323" t="n">
        <v>18</v>
      </c>
      <c r="I323" t="n">
        <v>4.7888</v>
      </c>
      <c r="J323" s="10" t="str">
        <f>=STANDARDIZE(D323,AVERAGE(D$2:D$1449),_xlfn.STDEV.S(D$2:D$1449))</f>
      </c>
      <c r="K323" s="10" t="str">
        <f>=STANDARDIZE(E323,AVERAGE(E$2:E$1449),_xlfn.STDEV.S(E$2:E$1449))</f>
      </c>
      <c r="L323" s="10" t="str">
        <f>=STANDARDIZE(F323,AVERAGE(F$2:F$1449),_xlfn.STDEV.S(F$2:F$1449))</f>
      </c>
      <c r="M323" s="10" t="str">
        <f>=STANDARDIZE(G323,AVERAGE(G$2:G$1449),_xlfn.STDEV.S(G$2:G$1449))</f>
      </c>
      <c r="N323" s="10" t="str">
        <f>=STANDARDIZE(H323,AVERAGE(H$2:H$1449),_xlfn.STDEV.S(H$2:H$1449))</f>
      </c>
      <c r="O323" s="10" t="str">
        <f>=STANDARDIZE(I323,AVERAGE(I$2:I$1449),_xlfn.STDEV.S(I$2:I$1449))</f>
      </c>
      <c r="P323" s="10" t="str">
        <f>=MMULT(J323:O323,$AI$12:$AI$17)</f>
      </c>
    </row>
    <row r="324">
      <c r="A324" t="n">
        <v>151360</v>
      </c>
      <c r="B324" t="s">
        <v>1723</v>
      </c>
      <c r="C324" t="s">
        <v>149</v>
      </c>
      <c r="D324" t="n">
        <v>43</v>
      </c>
      <c r="E324" t="n">
        <v>5553</v>
      </c>
      <c r="F324" t="n">
        <v>36.3</v>
      </c>
      <c r="G324" t="n">
        <v>69</v>
      </c>
      <c r="H324" t="n">
        <v>14</v>
      </c>
      <c r="I324" t="n">
        <v>3.7524</v>
      </c>
      <c r="J324" s="10" t="str">
        <f>=STANDARDIZE(D324,AVERAGE(D$2:D$1449),_xlfn.STDEV.S(D$2:D$1449))</f>
      </c>
      <c r="K324" s="10" t="str">
        <f>=STANDARDIZE(E324,AVERAGE(E$2:E$1449),_xlfn.STDEV.S(E$2:E$1449))</f>
      </c>
      <c r="L324" s="10" t="str">
        <f>=STANDARDIZE(F324,AVERAGE(F$2:F$1449),_xlfn.STDEV.S(F$2:F$1449))</f>
      </c>
      <c r="M324" s="10" t="str">
        <f>=STANDARDIZE(G324,AVERAGE(G$2:G$1449),_xlfn.STDEV.S(G$2:G$1449))</f>
      </c>
      <c r="N324" s="10" t="str">
        <f>=STANDARDIZE(H324,AVERAGE(H$2:H$1449),_xlfn.STDEV.S(H$2:H$1449))</f>
      </c>
      <c r="O324" s="10" t="str">
        <f>=STANDARDIZE(I324,AVERAGE(I$2:I$1449),_xlfn.STDEV.S(I$2:I$1449))</f>
      </c>
      <c r="P324" s="10" t="str">
        <f>=MMULT(J324:O324,$AI$12:$AI$17)</f>
      </c>
    </row>
    <row r="325">
      <c r="A325" t="n">
        <v>151379</v>
      </c>
      <c r="B325" t="s">
        <v>1725</v>
      </c>
      <c r="C325" t="s">
        <v>149</v>
      </c>
      <c r="D325" t="n">
        <v>34</v>
      </c>
      <c r="E325" t="n">
        <v>8829</v>
      </c>
      <c r="F325" t="n">
        <v>33.2</v>
      </c>
      <c r="G325" t="n">
        <v>70</v>
      </c>
      <c r="H325" t="n">
        <v>13</v>
      </c>
      <c r="I325" t="n">
        <v>3.7441</v>
      </c>
      <c r="J325" s="10" t="str">
        <f>=STANDARDIZE(D325,AVERAGE(D$2:D$1449),_xlfn.STDEV.S(D$2:D$1449))</f>
      </c>
      <c r="K325" s="10" t="str">
        <f>=STANDARDIZE(E325,AVERAGE(E$2:E$1449),_xlfn.STDEV.S(E$2:E$1449))</f>
      </c>
      <c r="L325" s="10" t="str">
        <f>=STANDARDIZE(F325,AVERAGE(F$2:F$1449),_xlfn.STDEV.S(F$2:F$1449))</f>
      </c>
      <c r="M325" s="10" t="str">
        <f>=STANDARDIZE(G325,AVERAGE(G$2:G$1449),_xlfn.STDEV.S(G$2:G$1449))</f>
      </c>
      <c r="N325" s="10" t="str">
        <f>=STANDARDIZE(H325,AVERAGE(H$2:H$1449),_xlfn.STDEV.S(H$2:H$1449))</f>
      </c>
      <c r="O325" s="10" t="str">
        <f>=STANDARDIZE(I325,AVERAGE(I$2:I$1449),_xlfn.STDEV.S(I$2:I$1449))</f>
      </c>
      <c r="P325" s="10" t="str">
        <f>=MMULT(J325:O325,$AI$12:$AI$17)</f>
      </c>
    </row>
    <row r="326">
      <c r="A326" t="n">
        <v>151388</v>
      </c>
      <c r="B326" t="s">
        <v>1727</v>
      </c>
      <c r="C326" t="s">
        <v>149</v>
      </c>
      <c r="D326" t="n">
        <v>34</v>
      </c>
      <c r="E326" t="n">
        <v>9484</v>
      </c>
      <c r="F326" t="n">
        <v>45.4</v>
      </c>
      <c r="G326" t="n">
        <v>63</v>
      </c>
      <c r="H326" t="n">
        <v>14</v>
      </c>
      <c r="I326" t="n">
        <v>3.7194</v>
      </c>
      <c r="J326" s="10" t="str">
        <f>=STANDARDIZE(D326,AVERAGE(D$2:D$1449),_xlfn.STDEV.S(D$2:D$1449))</f>
      </c>
      <c r="K326" s="10" t="str">
        <f>=STANDARDIZE(E326,AVERAGE(E$2:E$1449),_xlfn.STDEV.S(E$2:E$1449))</f>
      </c>
      <c r="L326" s="10" t="str">
        <f>=STANDARDIZE(F326,AVERAGE(F$2:F$1449),_xlfn.STDEV.S(F$2:F$1449))</f>
      </c>
      <c r="M326" s="10" t="str">
        <f>=STANDARDIZE(G326,AVERAGE(G$2:G$1449),_xlfn.STDEV.S(G$2:G$1449))</f>
      </c>
      <c r="N326" s="10" t="str">
        <f>=STANDARDIZE(H326,AVERAGE(H$2:H$1449),_xlfn.STDEV.S(H$2:H$1449))</f>
      </c>
      <c r="O326" s="10" t="str">
        <f>=STANDARDIZE(I326,AVERAGE(I$2:I$1449),_xlfn.STDEV.S(I$2:I$1449))</f>
      </c>
      <c r="P326" s="10" t="str">
        <f>=MMULT(J326:O326,$AI$12:$AI$17)</f>
      </c>
    </row>
    <row r="327">
      <c r="A327" t="n">
        <v>151777</v>
      </c>
      <c r="B327" t="s">
        <v>1734</v>
      </c>
      <c r="C327" t="s">
        <v>163</v>
      </c>
      <c r="D327" t="n">
        <v>44</v>
      </c>
      <c r="E327" t="n">
        <v>19367</v>
      </c>
      <c r="F327" t="n">
        <v>44.8</v>
      </c>
      <c r="G327" t="n">
        <v>72</v>
      </c>
      <c r="H327" t="n">
        <v>13</v>
      </c>
      <c r="I327" t="n">
        <v>3.1149</v>
      </c>
      <c r="J327" s="10" t="str">
        <f>=STANDARDIZE(D327,AVERAGE(D$2:D$1449),_xlfn.STDEV.S(D$2:D$1449))</f>
      </c>
      <c r="K327" s="10" t="str">
        <f>=STANDARDIZE(E327,AVERAGE(E$2:E$1449),_xlfn.STDEV.S(E$2:E$1449))</f>
      </c>
      <c r="L327" s="10" t="str">
        <f>=STANDARDIZE(F327,AVERAGE(F$2:F$1449),_xlfn.STDEV.S(F$2:F$1449))</f>
      </c>
      <c r="M327" s="10" t="str">
        <f>=STANDARDIZE(G327,AVERAGE(G$2:G$1449),_xlfn.STDEV.S(G$2:G$1449))</f>
      </c>
      <c r="N327" s="10" t="str">
        <f>=STANDARDIZE(H327,AVERAGE(H$2:H$1449),_xlfn.STDEV.S(H$2:H$1449))</f>
      </c>
      <c r="O327" s="10" t="str">
        <f>=STANDARDIZE(I327,AVERAGE(I$2:I$1449),_xlfn.STDEV.S(I$2:I$1449))</f>
      </c>
      <c r="P327" s="10" t="str">
        <f>=MMULT(J327:O327,$AI$12:$AI$17)</f>
      </c>
    </row>
    <row r="328">
      <c r="A328" t="n">
        <v>151786</v>
      </c>
      <c r="B328" t="s">
        <v>1736</v>
      </c>
      <c r="C328" t="s">
        <v>163</v>
      </c>
      <c r="D328" t="n">
        <v>23</v>
      </c>
      <c r="E328" t="n">
        <v>23225</v>
      </c>
      <c r="F328" t="n">
        <v>60.9</v>
      </c>
      <c r="G328" t="n">
        <v>77</v>
      </c>
      <c r="H328" t="n">
        <v>13</v>
      </c>
      <c r="I328" t="n">
        <v>3.6932</v>
      </c>
      <c r="J328" s="10" t="str">
        <f>=STANDARDIZE(D328,AVERAGE(D$2:D$1449),_xlfn.STDEV.S(D$2:D$1449))</f>
      </c>
      <c r="K328" s="10" t="str">
        <f>=STANDARDIZE(E328,AVERAGE(E$2:E$1449),_xlfn.STDEV.S(E$2:E$1449))</f>
      </c>
      <c r="L328" s="10" t="str">
        <f>=STANDARDIZE(F328,AVERAGE(F$2:F$1449),_xlfn.STDEV.S(F$2:F$1449))</f>
      </c>
      <c r="M328" s="10" t="str">
        <f>=STANDARDIZE(G328,AVERAGE(G$2:G$1449),_xlfn.STDEV.S(G$2:G$1449))</f>
      </c>
      <c r="N328" s="10" t="str">
        <f>=STANDARDIZE(H328,AVERAGE(H$2:H$1449),_xlfn.STDEV.S(H$2:H$1449))</f>
      </c>
      <c r="O328" s="10" t="str">
        <f>=STANDARDIZE(I328,AVERAGE(I$2:I$1449),_xlfn.STDEV.S(I$2:I$1449))</f>
      </c>
      <c r="P328" s="10" t="str">
        <f>=MMULT(J328:O328,$AI$12:$AI$17)</f>
      </c>
    </row>
    <row r="329">
      <c r="A329" t="n">
        <v>151801</v>
      </c>
      <c r="B329" t="s">
        <v>1737</v>
      </c>
      <c r="C329" t="s">
        <v>163</v>
      </c>
      <c r="D329" t="n">
        <v>25</v>
      </c>
      <c r="E329" t="n">
        <v>23364</v>
      </c>
      <c r="F329" t="n">
        <v>65.6</v>
      </c>
      <c r="G329" t="n">
        <v>79</v>
      </c>
      <c r="H329" t="n">
        <v>12</v>
      </c>
      <c r="I329" t="n">
        <v>3.4326</v>
      </c>
      <c r="J329" s="10" t="str">
        <f>=STANDARDIZE(D329,AVERAGE(D$2:D$1449),_xlfn.STDEV.S(D$2:D$1449))</f>
      </c>
      <c r="K329" s="10" t="str">
        <f>=STANDARDIZE(E329,AVERAGE(E$2:E$1449),_xlfn.STDEV.S(E$2:E$1449))</f>
      </c>
      <c r="L329" s="10" t="str">
        <f>=STANDARDIZE(F329,AVERAGE(F$2:F$1449),_xlfn.STDEV.S(F$2:F$1449))</f>
      </c>
      <c r="M329" s="10" t="str">
        <f>=STANDARDIZE(G329,AVERAGE(G$2:G$1449),_xlfn.STDEV.S(G$2:G$1449))</f>
      </c>
      <c r="N329" s="10" t="str">
        <f>=STANDARDIZE(H329,AVERAGE(H$2:H$1449),_xlfn.STDEV.S(H$2:H$1449))</f>
      </c>
      <c r="O329" s="10" t="str">
        <f>=STANDARDIZE(I329,AVERAGE(I$2:I$1449),_xlfn.STDEV.S(I$2:I$1449))</f>
      </c>
      <c r="P329" s="10" t="str">
        <f>=MMULT(J329:O329,$AI$12:$AI$17)</f>
      </c>
    </row>
    <row r="330">
      <c r="A330" t="n">
        <v>152080</v>
      </c>
      <c r="B330" t="s">
        <v>1746</v>
      </c>
      <c r="C330" t="s">
        <v>163</v>
      </c>
      <c r="D330" t="n">
        <v>12</v>
      </c>
      <c r="E330" t="n">
        <v>29083</v>
      </c>
      <c r="F330" t="n">
        <v>96.8</v>
      </c>
      <c r="G330" t="n">
        <v>98</v>
      </c>
      <c r="H330" t="n">
        <v>9</v>
      </c>
      <c r="I330" t="n">
        <v>4.1341</v>
      </c>
      <c r="J330" s="10" t="str">
        <f>=STANDARDIZE(D330,AVERAGE(D$2:D$1449),_xlfn.STDEV.S(D$2:D$1449))</f>
      </c>
      <c r="K330" s="10" t="str">
        <f>=STANDARDIZE(E330,AVERAGE(E$2:E$1449),_xlfn.STDEV.S(E$2:E$1449))</f>
      </c>
      <c r="L330" s="10" t="str">
        <f>=STANDARDIZE(F330,AVERAGE(F$2:F$1449),_xlfn.STDEV.S(F$2:F$1449))</f>
      </c>
      <c r="M330" s="10" t="str">
        <f>=STANDARDIZE(G330,AVERAGE(G$2:G$1449),_xlfn.STDEV.S(G$2:G$1449))</f>
      </c>
      <c r="N330" s="10" t="str">
        <f>=STANDARDIZE(H330,AVERAGE(H$2:H$1449),_xlfn.STDEV.S(H$2:H$1449))</f>
      </c>
      <c r="O330" s="10" t="str">
        <f>=STANDARDIZE(I330,AVERAGE(I$2:I$1449),_xlfn.STDEV.S(I$2:I$1449))</f>
      </c>
      <c r="P330" s="10" t="str">
        <f>=MMULT(J330:O330,$AI$12:$AI$17)</f>
      </c>
    </row>
    <row r="331">
      <c r="A331" t="n">
        <v>152318</v>
      </c>
      <c r="B331" t="s">
        <v>1752</v>
      </c>
      <c r="C331" t="s">
        <v>163</v>
      </c>
      <c r="D331" t="n">
        <v>12</v>
      </c>
      <c r="E331" t="n">
        <v>44016</v>
      </c>
      <c r="F331" t="n">
        <v>81.7</v>
      </c>
      <c r="G331" t="n">
        <v>91</v>
      </c>
      <c r="H331" t="n">
        <v>11</v>
      </c>
      <c r="I331" t="n">
        <v>3.3577</v>
      </c>
      <c r="J331" s="10" t="str">
        <f>=STANDARDIZE(D331,AVERAGE(D$2:D$1449),_xlfn.STDEV.S(D$2:D$1449))</f>
      </c>
      <c r="K331" s="10" t="str">
        <f>=STANDARDIZE(E331,AVERAGE(E$2:E$1449),_xlfn.STDEV.S(E$2:E$1449))</f>
      </c>
      <c r="L331" s="10" t="str">
        <f>=STANDARDIZE(F331,AVERAGE(F$2:F$1449),_xlfn.STDEV.S(F$2:F$1449))</f>
      </c>
      <c r="M331" s="10" t="str">
        <f>=STANDARDIZE(G331,AVERAGE(G$2:G$1449),_xlfn.STDEV.S(G$2:G$1449))</f>
      </c>
      <c r="N331" s="10" t="str">
        <f>=STANDARDIZE(H331,AVERAGE(H$2:H$1449),_xlfn.STDEV.S(H$2:H$1449))</f>
      </c>
      <c r="O331" s="10" t="str">
        <f>=STANDARDIZE(I331,AVERAGE(I$2:I$1449),_xlfn.STDEV.S(I$2:I$1449))</f>
      </c>
      <c r="P331" s="10" t="str">
        <f>=MMULT(J331:O331,$AI$12:$AI$17)</f>
      </c>
    </row>
    <row r="332">
      <c r="A332" t="n">
        <v>152336</v>
      </c>
      <c r="B332" t="s">
        <v>1753</v>
      </c>
      <c r="C332" t="s">
        <v>163</v>
      </c>
      <c r="D332" t="n">
        <v>43</v>
      </c>
      <c r="E332" t="n">
        <v>20897</v>
      </c>
      <c r="F332" t="n">
        <v>59.9</v>
      </c>
      <c r="G332" t="n">
        <v>66</v>
      </c>
      <c r="H332" t="n">
        <v>11</v>
      </c>
      <c r="I332" t="n">
        <v>3.3598</v>
      </c>
      <c r="J332" s="10" t="str">
        <f>=STANDARDIZE(D332,AVERAGE(D$2:D$1449),_xlfn.STDEV.S(D$2:D$1449))</f>
      </c>
      <c r="K332" s="10" t="str">
        <f>=STANDARDIZE(E332,AVERAGE(E$2:E$1449),_xlfn.STDEV.S(E$2:E$1449))</f>
      </c>
      <c r="L332" s="10" t="str">
        <f>=STANDARDIZE(F332,AVERAGE(F$2:F$1449),_xlfn.STDEV.S(F$2:F$1449))</f>
      </c>
      <c r="M332" s="10" t="str">
        <f>=STANDARDIZE(G332,AVERAGE(G$2:G$1449),_xlfn.STDEV.S(G$2:G$1449))</f>
      </c>
      <c r="N332" s="10" t="str">
        <f>=STANDARDIZE(H332,AVERAGE(H$2:H$1449),_xlfn.STDEV.S(H$2:H$1449))</f>
      </c>
      <c r="O332" s="10" t="str">
        <f>=STANDARDIZE(I332,AVERAGE(I$2:I$1449),_xlfn.STDEV.S(I$2:I$1449))</f>
      </c>
      <c r="P332" s="10" t="str">
        <f>=MMULT(J332:O332,$AI$12:$AI$17)</f>
      </c>
    </row>
    <row r="333">
      <c r="A333" t="n">
        <v>152381</v>
      </c>
      <c r="B333" t="s">
        <v>1754</v>
      </c>
      <c r="C333" t="s">
        <v>163</v>
      </c>
      <c r="D333" t="n">
        <v>51</v>
      </c>
      <c r="E333" t="n">
        <v>18470</v>
      </c>
      <c r="F333" t="n">
        <v>52.7</v>
      </c>
      <c r="G333" t="n">
        <v>67</v>
      </c>
      <c r="H333" t="n">
        <v>9</v>
      </c>
      <c r="I333" t="n">
        <v>3.1443</v>
      </c>
      <c r="J333" s="10" t="str">
        <f>=STANDARDIZE(D333,AVERAGE(D$2:D$1449),_xlfn.STDEV.S(D$2:D$1449))</f>
      </c>
      <c r="K333" s="10" t="str">
        <f>=STANDARDIZE(E333,AVERAGE(E$2:E$1449),_xlfn.STDEV.S(E$2:E$1449))</f>
      </c>
      <c r="L333" s="10" t="str">
        <f>=STANDARDIZE(F333,AVERAGE(F$2:F$1449),_xlfn.STDEV.S(F$2:F$1449))</f>
      </c>
      <c r="M333" s="10" t="str">
        <f>=STANDARDIZE(G333,AVERAGE(G$2:G$1449),_xlfn.STDEV.S(G$2:G$1449))</f>
      </c>
      <c r="N333" s="10" t="str">
        <f>=STANDARDIZE(H333,AVERAGE(H$2:H$1449),_xlfn.STDEV.S(H$2:H$1449))</f>
      </c>
      <c r="O333" s="10" t="str">
        <f>=STANDARDIZE(I333,AVERAGE(I$2:I$1449),_xlfn.STDEV.S(I$2:I$1449))</f>
      </c>
      <c r="P333" s="10" t="str">
        <f>=MMULT(J333:O333,$AI$12:$AI$17)</f>
      </c>
    </row>
    <row r="334">
      <c r="A334" t="n">
        <v>152390</v>
      </c>
      <c r="B334" t="s">
        <v>1756</v>
      </c>
      <c r="C334" t="s">
        <v>163</v>
      </c>
      <c r="D334" t="n">
        <v>24</v>
      </c>
      <c r="E334" t="n">
        <v>30389</v>
      </c>
      <c r="F334" t="n">
        <v>76.5</v>
      </c>
      <c r="G334" t="n">
        <v>84</v>
      </c>
      <c r="H334" t="n">
        <v>8</v>
      </c>
      <c r="I334" t="n">
        <v>3.2006</v>
      </c>
      <c r="J334" s="10" t="str">
        <f>=STANDARDIZE(D334,AVERAGE(D$2:D$1449),_xlfn.STDEV.S(D$2:D$1449))</f>
      </c>
      <c r="K334" s="10" t="str">
        <f>=STANDARDIZE(E334,AVERAGE(E$2:E$1449),_xlfn.STDEV.S(E$2:E$1449))</f>
      </c>
      <c r="L334" s="10" t="str">
        <f>=STANDARDIZE(F334,AVERAGE(F$2:F$1449),_xlfn.STDEV.S(F$2:F$1449))</f>
      </c>
      <c r="M334" s="10" t="str">
        <f>=STANDARDIZE(G334,AVERAGE(G$2:G$1449),_xlfn.STDEV.S(G$2:G$1449))</f>
      </c>
      <c r="N334" s="10" t="str">
        <f>=STANDARDIZE(H334,AVERAGE(H$2:H$1449),_xlfn.STDEV.S(H$2:H$1449))</f>
      </c>
      <c r="O334" s="10" t="str">
        <f>=STANDARDIZE(I334,AVERAGE(I$2:I$1449),_xlfn.STDEV.S(I$2:I$1449))</f>
      </c>
      <c r="P334" s="10" t="str">
        <f>=MMULT(J334:O334,$AI$12:$AI$17)</f>
      </c>
    </row>
    <row r="335">
      <c r="A335" t="n">
        <v>152530</v>
      </c>
      <c r="B335" t="s">
        <v>1760</v>
      </c>
      <c r="C335" t="s">
        <v>163</v>
      </c>
      <c r="D335" t="n">
        <v>13</v>
      </c>
      <c r="E335" t="n">
        <v>25698</v>
      </c>
      <c r="F335" t="n">
        <v>76.6</v>
      </c>
      <c r="G335" t="n">
        <v>91</v>
      </c>
      <c r="H335" t="n">
        <v>14</v>
      </c>
      <c r="I335" t="n">
        <v>3.4084</v>
      </c>
      <c r="J335" s="10" t="str">
        <f>=STANDARDIZE(D335,AVERAGE(D$2:D$1449),_xlfn.STDEV.S(D$2:D$1449))</f>
      </c>
      <c r="K335" s="10" t="str">
        <f>=STANDARDIZE(E335,AVERAGE(E$2:E$1449),_xlfn.STDEV.S(E$2:E$1449))</f>
      </c>
      <c r="L335" s="10" t="str">
        <f>=STANDARDIZE(F335,AVERAGE(F$2:F$1449),_xlfn.STDEV.S(F$2:F$1449))</f>
      </c>
      <c r="M335" s="10" t="str">
        <f>=STANDARDIZE(G335,AVERAGE(G$2:G$1449),_xlfn.STDEV.S(G$2:G$1449))</f>
      </c>
      <c r="N335" s="10" t="str">
        <f>=STANDARDIZE(H335,AVERAGE(H$2:H$1449),_xlfn.STDEV.S(H$2:H$1449))</f>
      </c>
      <c r="O335" s="10" t="str">
        <f>=STANDARDIZE(I335,AVERAGE(I$2:I$1449),_xlfn.STDEV.S(I$2:I$1449))</f>
      </c>
      <c r="P335" s="10" t="str">
        <f>=MMULT(J335:O335,$AI$12:$AI$17)</f>
      </c>
    </row>
    <row r="336">
      <c r="A336" t="n">
        <v>152567</v>
      </c>
      <c r="B336" t="s">
        <v>1761</v>
      </c>
      <c r="C336" t="s">
        <v>163</v>
      </c>
      <c r="D336" t="n">
        <v>16</v>
      </c>
      <c r="E336" t="n">
        <v>25580</v>
      </c>
      <c r="F336" t="n">
        <v>66.6</v>
      </c>
      <c r="G336" t="n">
        <v>85</v>
      </c>
      <c r="H336" t="n">
        <v>18</v>
      </c>
      <c r="I336" t="n">
        <v>3.6752</v>
      </c>
      <c r="J336" s="10" t="str">
        <f>=STANDARDIZE(D336,AVERAGE(D$2:D$1449),_xlfn.STDEV.S(D$2:D$1449))</f>
      </c>
      <c r="K336" s="10" t="str">
        <f>=STANDARDIZE(E336,AVERAGE(E$2:E$1449),_xlfn.STDEV.S(E$2:E$1449))</f>
      </c>
      <c r="L336" s="10" t="str">
        <f>=STANDARDIZE(F336,AVERAGE(F$2:F$1449),_xlfn.STDEV.S(F$2:F$1449))</f>
      </c>
      <c r="M336" s="10" t="str">
        <f>=STANDARDIZE(G336,AVERAGE(G$2:G$1449),_xlfn.STDEV.S(G$2:G$1449))</f>
      </c>
      <c r="N336" s="10" t="str">
        <f>=STANDARDIZE(H336,AVERAGE(H$2:H$1449),_xlfn.STDEV.S(H$2:H$1449))</f>
      </c>
      <c r="O336" s="10" t="str">
        <f>=STANDARDIZE(I336,AVERAGE(I$2:I$1449),_xlfn.STDEV.S(I$2:I$1449))</f>
      </c>
      <c r="P336" s="10" t="str">
        <f>=MMULT(J336:O336,$AI$12:$AI$17)</f>
      </c>
    </row>
    <row r="337">
      <c r="A337" t="n">
        <v>152600</v>
      </c>
      <c r="B337" t="s">
        <v>1763</v>
      </c>
      <c r="C337" t="s">
        <v>163</v>
      </c>
      <c r="D337" t="n">
        <v>26</v>
      </c>
      <c r="E337" t="n">
        <v>23168</v>
      </c>
      <c r="F337" t="n">
        <v>67</v>
      </c>
      <c r="G337" t="n">
        <v>79</v>
      </c>
      <c r="H337" t="n">
        <v>11</v>
      </c>
      <c r="I337" t="n">
        <v>3.5041</v>
      </c>
      <c r="J337" s="10" t="str">
        <f>=STANDARDIZE(D337,AVERAGE(D$2:D$1449),_xlfn.STDEV.S(D$2:D$1449))</f>
      </c>
      <c r="K337" s="10" t="str">
        <f>=STANDARDIZE(E337,AVERAGE(E$2:E$1449),_xlfn.STDEV.S(E$2:E$1449))</f>
      </c>
      <c r="L337" s="10" t="str">
        <f>=STANDARDIZE(F337,AVERAGE(F$2:F$1449),_xlfn.STDEV.S(F$2:F$1449))</f>
      </c>
      <c r="M337" s="10" t="str">
        <f>=STANDARDIZE(G337,AVERAGE(G$2:G$1449),_xlfn.STDEV.S(G$2:G$1449))</f>
      </c>
      <c r="N337" s="10" t="str">
        <f>=STANDARDIZE(H337,AVERAGE(H$2:H$1449),_xlfn.STDEV.S(H$2:H$1449))</f>
      </c>
      <c r="O337" s="10" t="str">
        <f>=STANDARDIZE(I337,AVERAGE(I$2:I$1449),_xlfn.STDEV.S(I$2:I$1449))</f>
      </c>
      <c r="P337" s="10" t="str">
        <f>=MMULT(J337:O337,$AI$12:$AI$17)</f>
      </c>
    </row>
    <row r="338">
      <c r="A338" t="n">
        <v>152673</v>
      </c>
      <c r="B338" t="s">
        <v>1767</v>
      </c>
      <c r="C338" t="s">
        <v>163</v>
      </c>
      <c r="D338" t="n">
        <v>23</v>
      </c>
      <c r="E338" t="n">
        <v>23913</v>
      </c>
      <c r="F338" t="n">
        <v>77.1</v>
      </c>
      <c r="G338" t="n">
        <v>86</v>
      </c>
      <c r="H338" t="n">
        <v>9</v>
      </c>
      <c r="I338" t="n">
        <v>2.9243</v>
      </c>
      <c r="J338" s="10" t="str">
        <f>=STANDARDIZE(D338,AVERAGE(D$2:D$1449),_xlfn.STDEV.S(D$2:D$1449))</f>
      </c>
      <c r="K338" s="10" t="str">
        <f>=STANDARDIZE(E338,AVERAGE(E$2:E$1449),_xlfn.STDEV.S(E$2:E$1449))</f>
      </c>
      <c r="L338" s="10" t="str">
        <f>=STANDARDIZE(F338,AVERAGE(F$2:F$1449),_xlfn.STDEV.S(F$2:F$1449))</f>
      </c>
      <c r="M338" s="10" t="str">
        <f>=STANDARDIZE(G338,AVERAGE(G$2:G$1449),_xlfn.STDEV.S(G$2:G$1449))</f>
      </c>
      <c r="N338" s="10" t="str">
        <f>=STANDARDIZE(H338,AVERAGE(H$2:H$1449),_xlfn.STDEV.S(H$2:H$1449))</f>
      </c>
      <c r="O338" s="10" t="str">
        <f>=STANDARDIZE(I338,AVERAGE(I$2:I$1449),_xlfn.STDEV.S(I$2:I$1449))</f>
      </c>
      <c r="P338" s="10" t="str">
        <f>=MMULT(J338:O338,$AI$12:$AI$17)</f>
      </c>
    </row>
    <row r="339">
      <c r="A339" t="n">
        <v>152992</v>
      </c>
      <c r="B339" t="s">
        <v>1772</v>
      </c>
      <c r="C339" t="s">
        <v>163</v>
      </c>
      <c r="D339" t="n">
        <v>30</v>
      </c>
      <c r="E339" t="n">
        <v>23292</v>
      </c>
      <c r="F339" t="n">
        <v>49.4</v>
      </c>
      <c r="G339" t="n">
        <v>60</v>
      </c>
      <c r="H339" t="n">
        <v>12</v>
      </c>
      <c r="I339" t="n">
        <v>3.0022</v>
      </c>
      <c r="J339" s="10" t="str">
        <f>=STANDARDIZE(D339,AVERAGE(D$2:D$1449),_xlfn.STDEV.S(D$2:D$1449))</f>
      </c>
      <c r="K339" s="10" t="str">
        <f>=STANDARDIZE(E339,AVERAGE(E$2:E$1449),_xlfn.STDEV.S(E$2:E$1449))</f>
      </c>
      <c r="L339" s="10" t="str">
        <f>=STANDARDIZE(F339,AVERAGE(F$2:F$1449),_xlfn.STDEV.S(F$2:F$1449))</f>
      </c>
      <c r="M339" s="10" t="str">
        <f>=STANDARDIZE(G339,AVERAGE(G$2:G$1449),_xlfn.STDEV.S(G$2:G$1449))</f>
      </c>
      <c r="N339" s="10" t="str">
        <f>=STANDARDIZE(H339,AVERAGE(H$2:H$1449),_xlfn.STDEV.S(H$2:H$1449))</f>
      </c>
      <c r="O339" s="10" t="str">
        <f>=STANDARDIZE(I339,AVERAGE(I$2:I$1449),_xlfn.STDEV.S(I$2:I$1449))</f>
      </c>
      <c r="P339" s="10" t="str">
        <f>=MMULT(J339:O339,$AI$12:$AI$17)</f>
      </c>
    </row>
    <row r="340">
      <c r="A340" t="n">
        <v>153001</v>
      </c>
      <c r="B340" t="s">
        <v>1774</v>
      </c>
      <c r="C340" t="s">
        <v>163</v>
      </c>
      <c r="D340" t="n">
        <v>43</v>
      </c>
      <c r="E340" t="n">
        <v>18156</v>
      </c>
      <c r="F340" t="n">
        <v>47.3</v>
      </c>
      <c r="G340" t="n">
        <v>76</v>
      </c>
      <c r="H340" t="n">
        <v>13</v>
      </c>
      <c r="I340" t="n">
        <v>3.4206</v>
      </c>
      <c r="J340" s="10" t="str">
        <f>=STANDARDIZE(D340,AVERAGE(D$2:D$1449),_xlfn.STDEV.S(D$2:D$1449))</f>
      </c>
      <c r="K340" s="10" t="str">
        <f>=STANDARDIZE(E340,AVERAGE(E$2:E$1449),_xlfn.STDEV.S(E$2:E$1449))</f>
      </c>
      <c r="L340" s="10" t="str">
        <f>=STANDARDIZE(F340,AVERAGE(F$2:F$1449),_xlfn.STDEV.S(F$2:F$1449))</f>
      </c>
      <c r="M340" s="10" t="str">
        <f>=STANDARDIZE(G340,AVERAGE(G$2:G$1449),_xlfn.STDEV.S(G$2:G$1449))</f>
      </c>
      <c r="N340" s="10" t="str">
        <f>=STANDARDIZE(H340,AVERAGE(H$2:H$1449),_xlfn.STDEV.S(H$2:H$1449))</f>
      </c>
      <c r="O340" s="10" t="str">
        <f>=STANDARDIZE(I340,AVERAGE(I$2:I$1449),_xlfn.STDEV.S(I$2:I$1449))</f>
      </c>
      <c r="P340" s="10" t="str">
        <f>=MMULT(J340:O340,$AI$12:$AI$17)</f>
      </c>
    </row>
    <row r="341">
      <c r="A341" t="n">
        <v>153108</v>
      </c>
      <c r="B341" t="s">
        <v>1780</v>
      </c>
      <c r="C341" t="s">
        <v>163</v>
      </c>
      <c r="D341" t="n">
        <v>21</v>
      </c>
      <c r="E341" t="n">
        <v>22499</v>
      </c>
      <c r="F341" t="n">
        <v>69.2</v>
      </c>
      <c r="G341" t="n">
        <v>73</v>
      </c>
      <c r="H341" t="n">
        <v>12</v>
      </c>
      <c r="I341" t="n">
        <v>3.1149</v>
      </c>
      <c r="J341" s="10" t="str">
        <f>=STANDARDIZE(D341,AVERAGE(D$2:D$1449),_xlfn.STDEV.S(D$2:D$1449))</f>
      </c>
      <c r="K341" s="10" t="str">
        <f>=STANDARDIZE(E341,AVERAGE(E$2:E$1449),_xlfn.STDEV.S(E$2:E$1449))</f>
      </c>
      <c r="L341" s="10" t="str">
        <f>=STANDARDIZE(F341,AVERAGE(F$2:F$1449),_xlfn.STDEV.S(F$2:F$1449))</f>
      </c>
      <c r="M341" s="10" t="str">
        <f>=STANDARDIZE(G341,AVERAGE(G$2:G$1449),_xlfn.STDEV.S(G$2:G$1449))</f>
      </c>
      <c r="N341" s="10" t="str">
        <f>=STANDARDIZE(H341,AVERAGE(H$2:H$1449),_xlfn.STDEV.S(H$2:H$1449))</f>
      </c>
      <c r="O341" s="10" t="str">
        <f>=STANDARDIZE(I341,AVERAGE(I$2:I$1449),_xlfn.STDEV.S(I$2:I$1449))</f>
      </c>
      <c r="P341" s="10" t="str">
        <f>=MMULT(J341:O341,$AI$12:$AI$17)</f>
      </c>
    </row>
    <row r="342">
      <c r="A342" t="n">
        <v>153126</v>
      </c>
      <c r="B342" t="s">
        <v>1782</v>
      </c>
      <c r="C342" t="s">
        <v>163</v>
      </c>
      <c r="D342" t="n">
        <v>36</v>
      </c>
      <c r="E342" t="n">
        <v>25692</v>
      </c>
      <c r="F342" t="n">
        <v>54.9</v>
      </c>
      <c r="G342" t="n">
        <v>67</v>
      </c>
      <c r="H342" t="n">
        <v>10</v>
      </c>
      <c r="I342" t="n">
        <v>3.0082</v>
      </c>
      <c r="J342" s="10" t="str">
        <f>=STANDARDIZE(D342,AVERAGE(D$2:D$1449),_xlfn.STDEV.S(D$2:D$1449))</f>
      </c>
      <c r="K342" s="10" t="str">
        <f>=STANDARDIZE(E342,AVERAGE(E$2:E$1449),_xlfn.STDEV.S(E$2:E$1449))</f>
      </c>
      <c r="L342" s="10" t="str">
        <f>=STANDARDIZE(F342,AVERAGE(F$2:F$1449),_xlfn.STDEV.S(F$2:F$1449))</f>
      </c>
      <c r="M342" s="10" t="str">
        <f>=STANDARDIZE(G342,AVERAGE(G$2:G$1449),_xlfn.STDEV.S(G$2:G$1449))</f>
      </c>
      <c r="N342" s="10" t="str">
        <f>=STANDARDIZE(H342,AVERAGE(H$2:H$1449),_xlfn.STDEV.S(H$2:H$1449))</f>
      </c>
      <c r="O342" s="10" t="str">
        <f>=STANDARDIZE(I342,AVERAGE(I$2:I$1449),_xlfn.STDEV.S(I$2:I$1449))</f>
      </c>
      <c r="P342" s="10" t="str">
        <f>=MMULT(J342:O342,$AI$12:$AI$17)</f>
      </c>
    </row>
    <row r="343">
      <c r="A343" t="n">
        <v>153144</v>
      </c>
      <c r="B343" t="s">
        <v>1783</v>
      </c>
      <c r="C343" t="s">
        <v>163</v>
      </c>
      <c r="D343" t="n">
        <v>36</v>
      </c>
      <c r="E343" t="n">
        <v>20940</v>
      </c>
      <c r="F343" t="n">
        <v>59</v>
      </c>
      <c r="G343" t="n">
        <v>77</v>
      </c>
      <c r="H343" t="n">
        <v>11</v>
      </c>
      <c r="I343" t="n">
        <v>3.1225</v>
      </c>
      <c r="J343" s="10" t="str">
        <f>=STANDARDIZE(D343,AVERAGE(D$2:D$1449),_xlfn.STDEV.S(D$2:D$1449))</f>
      </c>
      <c r="K343" s="10" t="str">
        <f>=STANDARDIZE(E343,AVERAGE(E$2:E$1449),_xlfn.STDEV.S(E$2:E$1449))</f>
      </c>
      <c r="L343" s="10" t="str">
        <f>=STANDARDIZE(F343,AVERAGE(F$2:F$1449),_xlfn.STDEV.S(F$2:F$1449))</f>
      </c>
      <c r="M343" s="10" t="str">
        <f>=STANDARDIZE(G343,AVERAGE(G$2:G$1449),_xlfn.STDEV.S(G$2:G$1449))</f>
      </c>
      <c r="N343" s="10" t="str">
        <f>=STANDARDIZE(H343,AVERAGE(H$2:H$1449),_xlfn.STDEV.S(H$2:H$1449))</f>
      </c>
      <c r="O343" s="10" t="str">
        <f>=STANDARDIZE(I343,AVERAGE(I$2:I$1449),_xlfn.STDEV.S(I$2:I$1449))</f>
      </c>
      <c r="P343" s="10" t="str">
        <f>=MMULT(J343:O343,$AI$12:$AI$17)</f>
      </c>
    </row>
    <row r="344">
      <c r="A344" t="n">
        <v>153162</v>
      </c>
      <c r="B344" t="s">
        <v>1784</v>
      </c>
      <c r="C344" t="s">
        <v>163</v>
      </c>
      <c r="D344" t="n">
        <v>29</v>
      </c>
      <c r="E344" t="n">
        <v>25850</v>
      </c>
      <c r="F344" t="n">
        <v>71.7</v>
      </c>
      <c r="G344" t="n">
        <v>74</v>
      </c>
      <c r="H344" t="n">
        <v>12</v>
      </c>
      <c r="I344" t="n">
        <v>3.0737</v>
      </c>
      <c r="J344" s="10" t="str">
        <f>=STANDARDIZE(D344,AVERAGE(D$2:D$1449),_xlfn.STDEV.S(D$2:D$1449))</f>
      </c>
      <c r="K344" s="10" t="str">
        <f>=STANDARDIZE(E344,AVERAGE(E$2:E$1449),_xlfn.STDEV.S(E$2:E$1449))</f>
      </c>
      <c r="L344" s="10" t="str">
        <f>=STANDARDIZE(F344,AVERAGE(F$2:F$1449),_xlfn.STDEV.S(F$2:F$1449))</f>
      </c>
      <c r="M344" s="10" t="str">
        <f>=STANDARDIZE(G344,AVERAGE(G$2:G$1449),_xlfn.STDEV.S(G$2:G$1449))</f>
      </c>
      <c r="N344" s="10" t="str">
        <f>=STANDARDIZE(H344,AVERAGE(H$2:H$1449),_xlfn.STDEV.S(H$2:H$1449))</f>
      </c>
      <c r="O344" s="10" t="str">
        <f>=STANDARDIZE(I344,AVERAGE(I$2:I$1449),_xlfn.STDEV.S(I$2:I$1449))</f>
      </c>
      <c r="P344" s="10" t="str">
        <f>=MMULT(J344:O344,$AI$12:$AI$17)</f>
      </c>
    </row>
    <row r="345">
      <c r="A345" t="n">
        <v>153250</v>
      </c>
      <c r="B345" t="s">
        <v>1789</v>
      </c>
      <c r="C345" t="s">
        <v>163</v>
      </c>
      <c r="D345" t="n">
        <v>18</v>
      </c>
      <c r="E345" t="n">
        <v>27925</v>
      </c>
      <c r="F345" t="n">
        <v>67.2</v>
      </c>
      <c r="G345" t="n">
        <v>85</v>
      </c>
      <c r="H345" t="n">
        <v>14</v>
      </c>
      <c r="I345" t="n">
        <v>3.3143</v>
      </c>
      <c r="J345" s="10" t="str">
        <f>=STANDARDIZE(D345,AVERAGE(D$2:D$1449),_xlfn.STDEV.S(D$2:D$1449))</f>
      </c>
      <c r="K345" s="10" t="str">
        <f>=STANDARDIZE(E345,AVERAGE(E$2:E$1449),_xlfn.STDEV.S(E$2:E$1449))</f>
      </c>
      <c r="L345" s="10" t="str">
        <f>=STANDARDIZE(F345,AVERAGE(F$2:F$1449),_xlfn.STDEV.S(F$2:F$1449))</f>
      </c>
      <c r="M345" s="10" t="str">
        <f>=STANDARDIZE(G345,AVERAGE(G$2:G$1449),_xlfn.STDEV.S(G$2:G$1449))</f>
      </c>
      <c r="N345" s="10" t="str">
        <f>=STANDARDIZE(H345,AVERAGE(H$2:H$1449),_xlfn.STDEV.S(H$2:H$1449))</f>
      </c>
      <c r="O345" s="10" t="str">
        <f>=STANDARDIZE(I345,AVERAGE(I$2:I$1449),_xlfn.STDEV.S(I$2:I$1449))</f>
      </c>
      <c r="P345" s="10" t="str">
        <f>=MMULT(J345:O345,$AI$12:$AI$17)</f>
      </c>
    </row>
    <row r="346">
      <c r="A346" t="n">
        <v>153269</v>
      </c>
      <c r="B346" t="s">
        <v>1791</v>
      </c>
      <c r="C346" t="s">
        <v>163</v>
      </c>
      <c r="D346" t="n">
        <v>21</v>
      </c>
      <c r="E346" t="n">
        <v>30886</v>
      </c>
      <c r="F346" t="n">
        <v>76.6</v>
      </c>
      <c r="G346" t="n">
        <v>84</v>
      </c>
      <c r="H346" t="n">
        <v>10</v>
      </c>
      <c r="I346" t="n">
        <v>3.7182</v>
      </c>
      <c r="J346" s="10" t="str">
        <f>=STANDARDIZE(D346,AVERAGE(D$2:D$1449),_xlfn.STDEV.S(D$2:D$1449))</f>
      </c>
      <c r="K346" s="10" t="str">
        <f>=STANDARDIZE(E346,AVERAGE(E$2:E$1449),_xlfn.STDEV.S(E$2:E$1449))</f>
      </c>
      <c r="L346" s="10" t="str">
        <f>=STANDARDIZE(F346,AVERAGE(F$2:F$1449),_xlfn.STDEV.S(F$2:F$1449))</f>
      </c>
      <c r="M346" s="10" t="str">
        <f>=STANDARDIZE(G346,AVERAGE(G$2:G$1449),_xlfn.STDEV.S(G$2:G$1449))</f>
      </c>
      <c r="N346" s="10" t="str">
        <f>=STANDARDIZE(H346,AVERAGE(H$2:H$1449),_xlfn.STDEV.S(H$2:H$1449))</f>
      </c>
      <c r="O346" s="10" t="str">
        <f>=STANDARDIZE(I346,AVERAGE(I$2:I$1449),_xlfn.STDEV.S(I$2:I$1449))</f>
      </c>
      <c r="P346" s="10" t="str">
        <f>=MMULT(J346:O346,$AI$12:$AI$17)</f>
      </c>
    </row>
    <row r="347">
      <c r="A347" t="n">
        <v>153278</v>
      </c>
      <c r="B347" t="s">
        <v>1793</v>
      </c>
      <c r="C347" t="s">
        <v>163</v>
      </c>
      <c r="D347" t="n">
        <v>40</v>
      </c>
      <c r="E347" t="n">
        <v>25216</v>
      </c>
      <c r="F347" t="n">
        <v>41.1</v>
      </c>
      <c r="G347" t="n">
        <v>71</v>
      </c>
      <c r="H347" t="n">
        <v>11</v>
      </c>
      <c r="I347" t="n">
        <v>3.2804</v>
      </c>
      <c r="J347" s="10" t="str">
        <f>=STANDARDIZE(D347,AVERAGE(D$2:D$1449),_xlfn.STDEV.S(D$2:D$1449))</f>
      </c>
      <c r="K347" s="10" t="str">
        <f>=STANDARDIZE(E347,AVERAGE(E$2:E$1449),_xlfn.STDEV.S(E$2:E$1449))</f>
      </c>
      <c r="L347" s="10" t="str">
        <f>=STANDARDIZE(F347,AVERAGE(F$2:F$1449),_xlfn.STDEV.S(F$2:F$1449))</f>
      </c>
      <c r="M347" s="10" t="str">
        <f>=STANDARDIZE(G347,AVERAGE(G$2:G$1449),_xlfn.STDEV.S(G$2:G$1449))</f>
      </c>
      <c r="N347" s="10" t="str">
        <f>=STANDARDIZE(H347,AVERAGE(H$2:H$1449),_xlfn.STDEV.S(H$2:H$1449))</f>
      </c>
      <c r="O347" s="10" t="str">
        <f>=STANDARDIZE(I347,AVERAGE(I$2:I$1449),_xlfn.STDEV.S(I$2:I$1449))</f>
      </c>
      <c r="P347" s="10" t="str">
        <f>=MMULT(J347:O347,$AI$12:$AI$17)</f>
      </c>
    </row>
    <row r="348">
      <c r="A348" t="n">
        <v>153366</v>
      </c>
      <c r="B348" t="s">
        <v>1800</v>
      </c>
      <c r="C348" t="s">
        <v>163</v>
      </c>
      <c r="D348" t="n">
        <v>45</v>
      </c>
      <c r="E348" t="n">
        <v>16632</v>
      </c>
      <c r="F348" t="n">
        <v>38.3</v>
      </c>
      <c r="G348" t="n">
        <v>64</v>
      </c>
      <c r="H348" t="n">
        <v>14</v>
      </c>
      <c r="I348" t="n">
        <v>3.1508</v>
      </c>
      <c r="J348" s="10" t="str">
        <f>=STANDARDIZE(D348,AVERAGE(D$2:D$1449),_xlfn.STDEV.S(D$2:D$1449))</f>
      </c>
      <c r="K348" s="10" t="str">
        <f>=STANDARDIZE(E348,AVERAGE(E$2:E$1449),_xlfn.STDEV.S(E$2:E$1449))</f>
      </c>
      <c r="L348" s="10" t="str">
        <f>=STANDARDIZE(F348,AVERAGE(F$2:F$1449),_xlfn.STDEV.S(F$2:F$1449))</f>
      </c>
      <c r="M348" s="10" t="str">
        <f>=STANDARDIZE(G348,AVERAGE(G$2:G$1449),_xlfn.STDEV.S(G$2:G$1449))</f>
      </c>
      <c r="N348" s="10" t="str">
        <f>=STANDARDIZE(H348,AVERAGE(H$2:H$1449),_xlfn.STDEV.S(H$2:H$1449))</f>
      </c>
      <c r="O348" s="10" t="str">
        <f>=STANDARDIZE(I348,AVERAGE(I$2:I$1449),_xlfn.STDEV.S(I$2:I$1449))</f>
      </c>
      <c r="P348" s="10" t="str">
        <f>=MMULT(J348:O348,$AI$12:$AI$17)</f>
      </c>
    </row>
    <row r="349">
      <c r="A349" t="n">
        <v>153375</v>
      </c>
      <c r="B349" t="s">
        <v>1802</v>
      </c>
      <c r="C349" t="s">
        <v>163</v>
      </c>
      <c r="D349" t="n">
        <v>38</v>
      </c>
      <c r="E349" t="n">
        <v>22296</v>
      </c>
      <c r="F349" t="n">
        <v>55.8</v>
      </c>
      <c r="G349" t="n">
        <v>73</v>
      </c>
      <c r="H349" t="n">
        <v>12</v>
      </c>
      <c r="I349" t="n">
        <v>3.3245</v>
      </c>
      <c r="J349" s="10" t="str">
        <f>=STANDARDIZE(D349,AVERAGE(D$2:D$1449),_xlfn.STDEV.S(D$2:D$1449))</f>
      </c>
      <c r="K349" s="10" t="str">
        <f>=STANDARDIZE(E349,AVERAGE(E$2:E$1449),_xlfn.STDEV.S(E$2:E$1449))</f>
      </c>
      <c r="L349" s="10" t="str">
        <f>=STANDARDIZE(F349,AVERAGE(F$2:F$1449),_xlfn.STDEV.S(F$2:F$1449))</f>
      </c>
      <c r="M349" s="10" t="str">
        <f>=STANDARDIZE(G349,AVERAGE(G$2:G$1449),_xlfn.STDEV.S(G$2:G$1449))</f>
      </c>
      <c r="N349" s="10" t="str">
        <f>=STANDARDIZE(H349,AVERAGE(H$2:H$1449),_xlfn.STDEV.S(H$2:H$1449))</f>
      </c>
      <c r="O349" s="10" t="str">
        <f>=STANDARDIZE(I349,AVERAGE(I$2:I$1449),_xlfn.STDEV.S(I$2:I$1449))</f>
      </c>
      <c r="P349" s="10" t="str">
        <f>=MMULT(J349:O349,$AI$12:$AI$17)</f>
      </c>
    </row>
    <row r="350">
      <c r="A350" t="n">
        <v>153384</v>
      </c>
      <c r="B350" t="s">
        <v>1803</v>
      </c>
      <c r="C350" t="s">
        <v>163</v>
      </c>
      <c r="D350" t="n">
        <v>17</v>
      </c>
      <c r="E350" t="n">
        <v>33446</v>
      </c>
      <c r="F350" t="n">
        <v>87.5</v>
      </c>
      <c r="G350" t="n">
        <v>93</v>
      </c>
      <c r="H350" t="n">
        <v>9</v>
      </c>
      <c r="I350" t="n">
        <v>3.2529</v>
      </c>
      <c r="J350" s="10" t="str">
        <f>=STANDARDIZE(D350,AVERAGE(D$2:D$1449),_xlfn.STDEV.S(D$2:D$1449))</f>
      </c>
      <c r="K350" s="10" t="str">
        <f>=STANDARDIZE(E350,AVERAGE(E$2:E$1449),_xlfn.STDEV.S(E$2:E$1449))</f>
      </c>
      <c r="L350" s="10" t="str">
        <f>=STANDARDIZE(F350,AVERAGE(F$2:F$1449),_xlfn.STDEV.S(F$2:F$1449))</f>
      </c>
      <c r="M350" s="10" t="str">
        <f>=STANDARDIZE(G350,AVERAGE(G$2:G$1449),_xlfn.STDEV.S(G$2:G$1449))</f>
      </c>
      <c r="N350" s="10" t="str">
        <f>=STANDARDIZE(H350,AVERAGE(H$2:H$1449),_xlfn.STDEV.S(H$2:H$1449))</f>
      </c>
      <c r="O350" s="10" t="str">
        <f>=STANDARDIZE(I350,AVERAGE(I$2:I$1449),_xlfn.STDEV.S(I$2:I$1449))</f>
      </c>
      <c r="P350" s="10" t="str">
        <f>=MMULT(J350:O350,$AI$12:$AI$17)</f>
      </c>
    </row>
    <row r="351">
      <c r="A351" t="n">
        <v>153603</v>
      </c>
      <c r="B351" t="s">
        <v>1817</v>
      </c>
      <c r="C351" t="s">
        <v>149</v>
      </c>
      <c r="D351" t="n">
        <v>18</v>
      </c>
      <c r="E351" t="n">
        <v>17354</v>
      </c>
      <c r="F351" t="n">
        <v>75.5</v>
      </c>
      <c r="G351" t="n">
        <v>88</v>
      </c>
      <c r="H351" t="n">
        <v>18</v>
      </c>
      <c r="I351" t="n">
        <v>4.5069</v>
      </c>
      <c r="J351" s="10" t="str">
        <f>=STANDARDIZE(D351,AVERAGE(D$2:D$1449),_xlfn.STDEV.S(D$2:D$1449))</f>
      </c>
      <c r="K351" s="10" t="str">
        <f>=STANDARDIZE(E351,AVERAGE(E$2:E$1449),_xlfn.STDEV.S(E$2:E$1449))</f>
      </c>
      <c r="L351" s="10" t="str">
        <f>=STANDARDIZE(F351,AVERAGE(F$2:F$1449),_xlfn.STDEV.S(F$2:F$1449))</f>
      </c>
      <c r="M351" s="10" t="str">
        <f>=STANDARDIZE(G351,AVERAGE(G$2:G$1449),_xlfn.STDEV.S(G$2:G$1449))</f>
      </c>
      <c r="N351" s="10" t="str">
        <f>=STANDARDIZE(H351,AVERAGE(H$2:H$1449),_xlfn.STDEV.S(H$2:H$1449))</f>
      </c>
      <c r="O351" s="10" t="str">
        <f>=STANDARDIZE(I351,AVERAGE(I$2:I$1449),_xlfn.STDEV.S(I$2:I$1449))</f>
      </c>
      <c r="P351" s="10" t="str">
        <f>=MMULT(J351:O351,$AI$12:$AI$17)</f>
      </c>
    </row>
    <row r="352">
      <c r="A352" t="n">
        <v>153658</v>
      </c>
      <c r="B352" t="s">
        <v>1821</v>
      </c>
      <c r="C352" t="s">
        <v>149</v>
      </c>
      <c r="D352" t="n">
        <v>18</v>
      </c>
      <c r="E352" t="n">
        <v>20121</v>
      </c>
      <c r="F352" t="n">
        <v>73.1</v>
      </c>
      <c r="G352" t="n">
        <v>89</v>
      </c>
      <c r="H352" t="n">
        <v>15</v>
      </c>
      <c r="I352" t="n">
        <v>4.5155</v>
      </c>
      <c r="J352" s="10" t="str">
        <f>=STANDARDIZE(D352,AVERAGE(D$2:D$1449),_xlfn.STDEV.S(D$2:D$1449))</f>
      </c>
      <c r="K352" s="10" t="str">
        <f>=STANDARDIZE(E352,AVERAGE(E$2:E$1449),_xlfn.STDEV.S(E$2:E$1449))</f>
      </c>
      <c r="L352" s="10" t="str">
        <f>=STANDARDIZE(F352,AVERAGE(F$2:F$1449),_xlfn.STDEV.S(F$2:F$1449))</f>
      </c>
      <c r="M352" s="10" t="str">
        <f>=STANDARDIZE(G352,AVERAGE(G$2:G$1449),_xlfn.STDEV.S(G$2:G$1449))</f>
      </c>
      <c r="N352" s="10" t="str">
        <f>=STANDARDIZE(H352,AVERAGE(H$2:H$1449),_xlfn.STDEV.S(H$2:H$1449))</f>
      </c>
      <c r="O352" s="10" t="str">
        <f>=STANDARDIZE(I352,AVERAGE(I$2:I$1449),_xlfn.STDEV.S(I$2:I$1449))</f>
      </c>
      <c r="P352" s="10" t="str">
        <f>=MMULT(J352:O352,$AI$12:$AI$17)</f>
      </c>
    </row>
    <row r="353">
      <c r="A353" t="n">
        <v>153825</v>
      </c>
      <c r="B353" t="s">
        <v>1831</v>
      </c>
      <c r="C353" t="s">
        <v>163</v>
      </c>
      <c r="D353" t="n">
        <v>25</v>
      </c>
      <c r="E353" t="n">
        <v>22338</v>
      </c>
      <c r="F353" t="n">
        <v>69.9</v>
      </c>
      <c r="G353" t="n">
        <v>83</v>
      </c>
      <c r="H353" t="n">
        <v>12</v>
      </c>
      <c r="I353" t="n">
        <v>3.1492</v>
      </c>
      <c r="J353" s="10" t="str">
        <f>=STANDARDIZE(D353,AVERAGE(D$2:D$1449),_xlfn.STDEV.S(D$2:D$1449))</f>
      </c>
      <c r="K353" s="10" t="str">
        <f>=STANDARDIZE(E353,AVERAGE(E$2:E$1449),_xlfn.STDEV.S(E$2:E$1449))</f>
      </c>
      <c r="L353" s="10" t="str">
        <f>=STANDARDIZE(F353,AVERAGE(F$2:F$1449),_xlfn.STDEV.S(F$2:F$1449))</f>
      </c>
      <c r="M353" s="10" t="str">
        <f>=STANDARDIZE(G353,AVERAGE(G$2:G$1449),_xlfn.STDEV.S(G$2:G$1449))</f>
      </c>
      <c r="N353" s="10" t="str">
        <f>=STANDARDIZE(H353,AVERAGE(H$2:H$1449),_xlfn.STDEV.S(H$2:H$1449))</f>
      </c>
      <c r="O353" s="10" t="str">
        <f>=STANDARDIZE(I353,AVERAGE(I$2:I$1449),_xlfn.STDEV.S(I$2:I$1449))</f>
      </c>
      <c r="P353" s="10" t="str">
        <f>=MMULT(J353:O353,$AI$12:$AI$17)</f>
      </c>
    </row>
    <row r="354">
      <c r="A354" t="n">
        <v>153834</v>
      </c>
      <c r="B354" t="s">
        <v>1832</v>
      </c>
      <c r="C354" t="s">
        <v>163</v>
      </c>
      <c r="D354" t="n">
        <v>19</v>
      </c>
      <c r="E354" t="n">
        <v>24790</v>
      </c>
      <c r="F354" t="n">
        <v>75</v>
      </c>
      <c r="G354" t="n">
        <v>79</v>
      </c>
      <c r="H354" t="n">
        <v>10</v>
      </c>
      <c r="I354" t="n">
        <v>3.214</v>
      </c>
      <c r="J354" s="10" t="str">
        <f>=STANDARDIZE(D354,AVERAGE(D$2:D$1449),_xlfn.STDEV.S(D$2:D$1449))</f>
      </c>
      <c r="K354" s="10" t="str">
        <f>=STANDARDIZE(E354,AVERAGE(E$2:E$1449),_xlfn.STDEV.S(E$2:E$1449))</f>
      </c>
      <c r="L354" s="10" t="str">
        <f>=STANDARDIZE(F354,AVERAGE(F$2:F$1449),_xlfn.STDEV.S(F$2:F$1449))</f>
      </c>
      <c r="M354" s="10" t="str">
        <f>=STANDARDIZE(G354,AVERAGE(G$2:G$1449),_xlfn.STDEV.S(G$2:G$1449))</f>
      </c>
      <c r="N354" s="10" t="str">
        <f>=STANDARDIZE(H354,AVERAGE(H$2:H$1449),_xlfn.STDEV.S(H$2:H$1449))</f>
      </c>
      <c r="O354" s="10" t="str">
        <f>=STANDARDIZE(I354,AVERAGE(I$2:I$1449),_xlfn.STDEV.S(I$2:I$1449))</f>
      </c>
      <c r="P354" s="10" t="str">
        <f>=MMULT(J354:O354,$AI$12:$AI$17)</f>
      </c>
    </row>
    <row r="355">
      <c r="A355" t="n">
        <v>154004</v>
      </c>
      <c r="B355" t="s">
        <v>1838</v>
      </c>
      <c r="C355" t="s">
        <v>163</v>
      </c>
      <c r="D355" t="n">
        <v>32</v>
      </c>
      <c r="E355" t="n">
        <v>23482</v>
      </c>
      <c r="F355" t="n">
        <v>52.8</v>
      </c>
      <c r="G355" t="n">
        <v>69</v>
      </c>
      <c r="H355" t="n">
        <v>12</v>
      </c>
      <c r="I355" t="n">
        <v>3.4667</v>
      </c>
      <c r="J355" s="10" t="str">
        <f>=STANDARDIZE(D355,AVERAGE(D$2:D$1449),_xlfn.STDEV.S(D$2:D$1449))</f>
      </c>
      <c r="K355" s="10" t="str">
        <f>=STANDARDIZE(E355,AVERAGE(E$2:E$1449),_xlfn.STDEV.S(E$2:E$1449))</f>
      </c>
      <c r="L355" s="10" t="str">
        <f>=STANDARDIZE(F355,AVERAGE(F$2:F$1449),_xlfn.STDEV.S(F$2:F$1449))</f>
      </c>
      <c r="M355" s="10" t="str">
        <f>=STANDARDIZE(G355,AVERAGE(G$2:G$1449),_xlfn.STDEV.S(G$2:G$1449))</f>
      </c>
      <c r="N355" s="10" t="str">
        <f>=STANDARDIZE(H355,AVERAGE(H$2:H$1449),_xlfn.STDEV.S(H$2:H$1449))</f>
      </c>
      <c r="O355" s="10" t="str">
        <f>=STANDARDIZE(I355,AVERAGE(I$2:I$1449),_xlfn.STDEV.S(I$2:I$1449))</f>
      </c>
      <c r="P355" s="10" t="str">
        <f>=MMULT(J355:O355,$AI$12:$AI$17)</f>
      </c>
    </row>
    <row r="356">
      <c r="A356" t="n">
        <v>154013</v>
      </c>
      <c r="B356" t="s">
        <v>1839</v>
      </c>
      <c r="C356" t="s">
        <v>163</v>
      </c>
      <c r="D356" t="n">
        <v>26</v>
      </c>
      <c r="E356" t="n">
        <v>23972</v>
      </c>
      <c r="F356" t="n">
        <v>55.9</v>
      </c>
      <c r="G356" t="n">
        <v>70</v>
      </c>
      <c r="H356" t="n">
        <v>13</v>
      </c>
      <c r="I356" t="n">
        <v>3.2516</v>
      </c>
      <c r="J356" s="10" t="str">
        <f>=STANDARDIZE(D356,AVERAGE(D$2:D$1449),_xlfn.STDEV.S(D$2:D$1449))</f>
      </c>
      <c r="K356" s="10" t="str">
        <f>=STANDARDIZE(E356,AVERAGE(E$2:E$1449),_xlfn.STDEV.S(E$2:E$1449))</f>
      </c>
      <c r="L356" s="10" t="str">
        <f>=STANDARDIZE(F356,AVERAGE(F$2:F$1449),_xlfn.STDEV.S(F$2:F$1449))</f>
      </c>
      <c r="M356" s="10" t="str">
        <f>=STANDARDIZE(G356,AVERAGE(G$2:G$1449),_xlfn.STDEV.S(G$2:G$1449))</f>
      </c>
      <c r="N356" s="10" t="str">
        <f>=STANDARDIZE(H356,AVERAGE(H$2:H$1449),_xlfn.STDEV.S(H$2:H$1449))</f>
      </c>
      <c r="O356" s="10" t="str">
        <f>=STANDARDIZE(I356,AVERAGE(I$2:I$1449),_xlfn.STDEV.S(I$2:I$1449))</f>
      </c>
      <c r="P356" s="10" t="str">
        <f>=MMULT(J356:O356,$AI$12:$AI$17)</f>
      </c>
    </row>
    <row r="357">
      <c r="A357" t="n">
        <v>154095</v>
      </c>
      <c r="B357" t="s">
        <v>1842</v>
      </c>
      <c r="C357" t="s">
        <v>149</v>
      </c>
      <c r="D357" t="n">
        <v>24</v>
      </c>
      <c r="E357" t="n">
        <v>15931</v>
      </c>
      <c r="F357" t="n">
        <v>68.9</v>
      </c>
      <c r="G357" t="n">
        <v>85</v>
      </c>
      <c r="H357" t="n">
        <v>17</v>
      </c>
      <c r="I357" t="n">
        <v>4.0084</v>
      </c>
      <c r="J357" s="10" t="str">
        <f>=STANDARDIZE(D357,AVERAGE(D$2:D$1449),_xlfn.STDEV.S(D$2:D$1449))</f>
      </c>
      <c r="K357" s="10" t="str">
        <f>=STANDARDIZE(E357,AVERAGE(E$2:E$1449),_xlfn.STDEV.S(E$2:E$1449))</f>
      </c>
      <c r="L357" s="10" t="str">
        <f>=STANDARDIZE(F357,AVERAGE(F$2:F$1449),_xlfn.STDEV.S(F$2:F$1449))</f>
      </c>
      <c r="M357" s="10" t="str">
        <f>=STANDARDIZE(G357,AVERAGE(G$2:G$1449),_xlfn.STDEV.S(G$2:G$1449))</f>
      </c>
      <c r="N357" s="10" t="str">
        <f>=STANDARDIZE(H357,AVERAGE(H$2:H$1449),_xlfn.STDEV.S(H$2:H$1449))</f>
      </c>
      <c r="O357" s="10" t="str">
        <f>=STANDARDIZE(I357,AVERAGE(I$2:I$1449),_xlfn.STDEV.S(I$2:I$1449))</f>
      </c>
      <c r="P357" s="10" t="str">
        <f>=MMULT(J357:O357,$AI$12:$AI$17)</f>
      </c>
    </row>
    <row r="358">
      <c r="A358" t="n">
        <v>154101</v>
      </c>
      <c r="B358" t="s">
        <v>1843</v>
      </c>
      <c r="C358" t="s">
        <v>163</v>
      </c>
      <c r="D358" t="n">
        <v>23</v>
      </c>
      <c r="E358" t="n">
        <v>24737</v>
      </c>
      <c r="F358" t="n">
        <v>63.6</v>
      </c>
      <c r="G358" t="n">
        <v>80</v>
      </c>
      <c r="H358" t="n">
        <v>14</v>
      </c>
      <c r="I358" t="n">
        <v>3.3294</v>
      </c>
      <c r="J358" s="10" t="str">
        <f>=STANDARDIZE(D358,AVERAGE(D$2:D$1449),_xlfn.STDEV.S(D$2:D$1449))</f>
      </c>
      <c r="K358" s="10" t="str">
        <f>=STANDARDIZE(E358,AVERAGE(E$2:E$1449),_xlfn.STDEV.S(E$2:E$1449))</f>
      </c>
      <c r="L358" s="10" t="str">
        <f>=STANDARDIZE(F358,AVERAGE(F$2:F$1449),_xlfn.STDEV.S(F$2:F$1449))</f>
      </c>
      <c r="M358" s="10" t="str">
        <f>=STANDARDIZE(G358,AVERAGE(G$2:G$1449),_xlfn.STDEV.S(G$2:G$1449))</f>
      </c>
      <c r="N358" s="10" t="str">
        <f>=STANDARDIZE(H358,AVERAGE(H$2:H$1449),_xlfn.STDEV.S(H$2:H$1449))</f>
      </c>
      <c r="O358" s="10" t="str">
        <f>=STANDARDIZE(I358,AVERAGE(I$2:I$1449),_xlfn.STDEV.S(I$2:I$1449))</f>
      </c>
      <c r="P358" s="10" t="str">
        <f>=MMULT(J358:O358,$AI$12:$AI$17)</f>
      </c>
    </row>
    <row r="359">
      <c r="A359" t="n">
        <v>154235</v>
      </c>
      <c r="B359" t="s">
        <v>1853</v>
      </c>
      <c r="C359" t="s">
        <v>163</v>
      </c>
      <c r="D359" t="n">
        <v>28</v>
      </c>
      <c r="E359" t="n">
        <v>23578</v>
      </c>
      <c r="F359" t="n">
        <v>62.8</v>
      </c>
      <c r="G359" t="n">
        <v>84</v>
      </c>
      <c r="H359" t="n">
        <v>11</v>
      </c>
      <c r="I359" t="n">
        <v>3.4625</v>
      </c>
      <c r="J359" s="10" t="str">
        <f>=STANDARDIZE(D359,AVERAGE(D$2:D$1449),_xlfn.STDEV.S(D$2:D$1449))</f>
      </c>
      <c r="K359" s="10" t="str">
        <f>=STANDARDIZE(E359,AVERAGE(E$2:E$1449),_xlfn.STDEV.S(E$2:E$1449))</f>
      </c>
      <c r="L359" s="10" t="str">
        <f>=STANDARDIZE(F359,AVERAGE(F$2:F$1449),_xlfn.STDEV.S(F$2:F$1449))</f>
      </c>
      <c r="M359" s="10" t="str">
        <f>=STANDARDIZE(G359,AVERAGE(G$2:G$1449),_xlfn.STDEV.S(G$2:G$1449))</f>
      </c>
      <c r="N359" s="10" t="str">
        <f>=STANDARDIZE(H359,AVERAGE(H$2:H$1449),_xlfn.STDEV.S(H$2:H$1449))</f>
      </c>
      <c r="O359" s="10" t="str">
        <f>=STANDARDIZE(I359,AVERAGE(I$2:I$1449),_xlfn.STDEV.S(I$2:I$1449))</f>
      </c>
      <c r="P359" s="10" t="str">
        <f>=MMULT(J359:O359,$AI$12:$AI$17)</f>
      </c>
    </row>
    <row r="360">
      <c r="A360" t="n">
        <v>154350</v>
      </c>
      <c r="B360" t="s">
        <v>1856</v>
      </c>
      <c r="C360" t="s">
        <v>163</v>
      </c>
      <c r="D360" t="n">
        <v>33</v>
      </c>
      <c r="E360" t="n">
        <v>23637</v>
      </c>
      <c r="F360" t="n">
        <v>65.7</v>
      </c>
      <c r="G360" t="n">
        <v>76</v>
      </c>
      <c r="H360" t="n">
        <v>11</v>
      </c>
      <c r="I360" t="n">
        <v>3.1099</v>
      </c>
      <c r="J360" s="10" t="str">
        <f>=STANDARDIZE(D360,AVERAGE(D$2:D$1449),_xlfn.STDEV.S(D$2:D$1449))</f>
      </c>
      <c r="K360" s="10" t="str">
        <f>=STANDARDIZE(E360,AVERAGE(E$2:E$1449),_xlfn.STDEV.S(E$2:E$1449))</f>
      </c>
      <c r="L360" s="10" t="str">
        <f>=STANDARDIZE(F360,AVERAGE(F$2:F$1449),_xlfn.STDEV.S(F$2:F$1449))</f>
      </c>
      <c r="M360" s="10" t="str">
        <f>=STANDARDIZE(G360,AVERAGE(G$2:G$1449),_xlfn.STDEV.S(G$2:G$1449))</f>
      </c>
      <c r="N360" s="10" t="str">
        <f>=STANDARDIZE(H360,AVERAGE(H$2:H$1449),_xlfn.STDEV.S(H$2:H$1449))</f>
      </c>
      <c r="O360" s="10" t="str">
        <f>=STANDARDIZE(I360,AVERAGE(I$2:I$1449),_xlfn.STDEV.S(I$2:I$1449))</f>
      </c>
      <c r="P360" s="10" t="str">
        <f>=MMULT(J360:O360,$AI$12:$AI$17)</f>
      </c>
    </row>
    <row r="361">
      <c r="A361" t="n">
        <v>154493</v>
      </c>
      <c r="B361" t="s">
        <v>1865</v>
      </c>
      <c r="C361" t="s">
        <v>163</v>
      </c>
      <c r="D361" t="n">
        <v>33</v>
      </c>
      <c r="E361" t="n">
        <v>22427</v>
      </c>
      <c r="F361" t="n">
        <v>42.1</v>
      </c>
      <c r="G361" t="n">
        <v>59</v>
      </c>
      <c r="H361" t="n">
        <v>22</v>
      </c>
      <c r="I361" t="n">
        <v>3.7588</v>
      </c>
      <c r="J361" s="10" t="str">
        <f>=STANDARDIZE(D361,AVERAGE(D$2:D$1449),_xlfn.STDEV.S(D$2:D$1449))</f>
      </c>
      <c r="K361" s="10" t="str">
        <f>=STANDARDIZE(E361,AVERAGE(E$2:E$1449),_xlfn.STDEV.S(E$2:E$1449))</f>
      </c>
      <c r="L361" s="10" t="str">
        <f>=STANDARDIZE(F361,AVERAGE(F$2:F$1449),_xlfn.STDEV.S(F$2:F$1449))</f>
      </c>
      <c r="M361" s="10" t="str">
        <f>=STANDARDIZE(G361,AVERAGE(G$2:G$1449),_xlfn.STDEV.S(G$2:G$1449))</f>
      </c>
      <c r="N361" s="10" t="str">
        <f>=STANDARDIZE(H361,AVERAGE(H$2:H$1449),_xlfn.STDEV.S(H$2:H$1449))</f>
      </c>
      <c r="O361" s="10" t="str">
        <f>=STANDARDIZE(I361,AVERAGE(I$2:I$1449),_xlfn.STDEV.S(I$2:I$1449))</f>
      </c>
      <c r="P361" s="10" t="str">
        <f>=MMULT(J361:O361,$AI$12:$AI$17)</f>
      </c>
    </row>
    <row r="362">
      <c r="A362" t="n">
        <v>154527</v>
      </c>
      <c r="B362" t="s">
        <v>1869</v>
      </c>
      <c r="C362" t="s">
        <v>163</v>
      </c>
      <c r="D362" t="n">
        <v>21</v>
      </c>
      <c r="E362" t="n">
        <v>23321</v>
      </c>
      <c r="F362" t="n">
        <v>66.8</v>
      </c>
      <c r="G362" t="n">
        <v>80</v>
      </c>
      <c r="H362" t="n">
        <v>13</v>
      </c>
      <c r="I362" t="n">
        <v>3.1697</v>
      </c>
      <c r="J362" s="10" t="str">
        <f>=STANDARDIZE(D362,AVERAGE(D$2:D$1449),_xlfn.STDEV.S(D$2:D$1449))</f>
      </c>
      <c r="K362" s="10" t="str">
        <f>=STANDARDIZE(E362,AVERAGE(E$2:E$1449),_xlfn.STDEV.S(E$2:E$1449))</f>
      </c>
      <c r="L362" s="10" t="str">
        <f>=STANDARDIZE(F362,AVERAGE(F$2:F$1449),_xlfn.STDEV.S(F$2:F$1449))</f>
      </c>
      <c r="M362" s="10" t="str">
        <f>=STANDARDIZE(G362,AVERAGE(G$2:G$1449),_xlfn.STDEV.S(G$2:G$1449))</f>
      </c>
      <c r="N362" s="10" t="str">
        <f>=STANDARDIZE(H362,AVERAGE(H$2:H$1449),_xlfn.STDEV.S(H$2:H$1449))</f>
      </c>
      <c r="O362" s="10" t="str">
        <f>=STANDARDIZE(I362,AVERAGE(I$2:I$1449),_xlfn.STDEV.S(I$2:I$1449))</f>
      </c>
      <c r="P362" s="10" t="str">
        <f>=MMULT(J362:O362,$AI$12:$AI$17)</f>
      </c>
    </row>
    <row r="363">
      <c r="A363" t="n">
        <v>154590</v>
      </c>
      <c r="B363" t="s">
        <v>1874</v>
      </c>
      <c r="C363" t="s">
        <v>163</v>
      </c>
      <c r="D363" t="n">
        <v>46</v>
      </c>
      <c r="E363" t="n">
        <v>22361</v>
      </c>
      <c r="F363" t="n">
        <v>29.2</v>
      </c>
      <c r="G363" t="n">
        <v>56</v>
      </c>
      <c r="H363" t="n">
        <v>13</v>
      </c>
      <c r="I363" t="n">
        <v>3.2219</v>
      </c>
      <c r="J363" s="10" t="str">
        <f>=STANDARDIZE(D363,AVERAGE(D$2:D$1449),_xlfn.STDEV.S(D$2:D$1449))</f>
      </c>
      <c r="K363" s="10" t="str">
        <f>=STANDARDIZE(E363,AVERAGE(E$2:E$1449),_xlfn.STDEV.S(E$2:E$1449))</f>
      </c>
      <c r="L363" s="10" t="str">
        <f>=STANDARDIZE(F363,AVERAGE(F$2:F$1449),_xlfn.STDEV.S(F$2:F$1449))</f>
      </c>
      <c r="M363" s="10" t="str">
        <f>=STANDARDIZE(G363,AVERAGE(G$2:G$1449),_xlfn.STDEV.S(G$2:G$1449))</f>
      </c>
      <c r="N363" s="10" t="str">
        <f>=STANDARDIZE(H363,AVERAGE(H$2:H$1449),_xlfn.STDEV.S(H$2:H$1449))</f>
      </c>
      <c r="O363" s="10" t="str">
        <f>=STANDARDIZE(I363,AVERAGE(I$2:I$1449),_xlfn.STDEV.S(I$2:I$1449))</f>
      </c>
      <c r="P363" s="10" t="str">
        <f>=MMULT(J363:O363,$AI$12:$AI$17)</f>
      </c>
    </row>
    <row r="364">
      <c r="A364" t="n">
        <v>154688</v>
      </c>
      <c r="B364" t="s">
        <v>1879</v>
      </c>
      <c r="C364" t="s">
        <v>163</v>
      </c>
      <c r="D364" t="n">
        <v>24</v>
      </c>
      <c r="E364" t="n">
        <v>23410</v>
      </c>
      <c r="F364" t="n">
        <v>59.4</v>
      </c>
      <c r="G364" t="n">
        <v>74</v>
      </c>
      <c r="H364" t="n">
        <v>12</v>
      </c>
      <c r="I364" t="n">
        <v>3.4285</v>
      </c>
      <c r="J364" s="10" t="str">
        <f>=STANDARDIZE(D364,AVERAGE(D$2:D$1449),_xlfn.STDEV.S(D$2:D$1449))</f>
      </c>
      <c r="K364" s="10" t="str">
        <f>=STANDARDIZE(E364,AVERAGE(E$2:E$1449),_xlfn.STDEV.S(E$2:E$1449))</f>
      </c>
      <c r="L364" s="10" t="str">
        <f>=STANDARDIZE(F364,AVERAGE(F$2:F$1449),_xlfn.STDEV.S(F$2:F$1449))</f>
      </c>
      <c r="M364" s="10" t="str">
        <f>=STANDARDIZE(G364,AVERAGE(G$2:G$1449),_xlfn.STDEV.S(G$2:G$1449))</f>
      </c>
      <c r="N364" s="10" t="str">
        <f>=STANDARDIZE(H364,AVERAGE(H$2:H$1449),_xlfn.STDEV.S(H$2:H$1449))</f>
      </c>
      <c r="O364" s="10" t="str">
        <f>=STANDARDIZE(I364,AVERAGE(I$2:I$1449),_xlfn.STDEV.S(I$2:I$1449))</f>
      </c>
      <c r="P364" s="10" t="str">
        <f>=MMULT(J364:O364,$AI$12:$AI$17)</f>
      </c>
    </row>
    <row r="365">
      <c r="A365" t="n">
        <v>154712</v>
      </c>
      <c r="B365" t="s">
        <v>1883</v>
      </c>
      <c r="C365" t="s">
        <v>163</v>
      </c>
      <c r="D365" t="n">
        <v>16</v>
      </c>
      <c r="E365" t="n">
        <v>28451</v>
      </c>
      <c r="F365" t="n">
        <v>65.1</v>
      </c>
      <c r="G365" t="n">
        <v>80</v>
      </c>
      <c r="H365" t="n">
        <v>15</v>
      </c>
      <c r="I365" t="n">
        <v>3.3943</v>
      </c>
      <c r="J365" s="10" t="str">
        <f>=STANDARDIZE(D365,AVERAGE(D$2:D$1449),_xlfn.STDEV.S(D$2:D$1449))</f>
      </c>
      <c r="K365" s="10" t="str">
        <f>=STANDARDIZE(E365,AVERAGE(E$2:E$1449),_xlfn.STDEV.S(E$2:E$1449))</f>
      </c>
      <c r="L365" s="10" t="str">
        <f>=STANDARDIZE(F365,AVERAGE(F$2:F$1449),_xlfn.STDEV.S(F$2:F$1449))</f>
      </c>
      <c r="M365" s="10" t="str">
        <f>=STANDARDIZE(G365,AVERAGE(G$2:G$1449),_xlfn.STDEV.S(G$2:G$1449))</f>
      </c>
      <c r="N365" s="10" t="str">
        <f>=STANDARDIZE(H365,AVERAGE(H$2:H$1449),_xlfn.STDEV.S(H$2:H$1449))</f>
      </c>
      <c r="O365" s="10" t="str">
        <f>=STANDARDIZE(I365,AVERAGE(I$2:I$1449),_xlfn.STDEV.S(I$2:I$1449))</f>
      </c>
      <c r="P365" s="10" t="str">
        <f>=MMULT(J365:O365,$AI$12:$AI$17)</f>
      </c>
    </row>
    <row r="366">
      <c r="A366" t="n">
        <v>154721</v>
      </c>
      <c r="B366" t="s">
        <v>1885</v>
      </c>
      <c r="C366" t="s">
        <v>163</v>
      </c>
      <c r="D366" t="n">
        <v>43</v>
      </c>
      <c r="E366" t="n">
        <v>29571</v>
      </c>
      <c r="F366" t="n">
        <v>28.7</v>
      </c>
      <c r="G366" t="n">
        <v>49</v>
      </c>
      <c r="H366" t="n">
        <v>12</v>
      </c>
      <c r="I366" t="n">
        <v>2.8949</v>
      </c>
      <c r="J366" s="10" t="str">
        <f>=STANDARDIZE(D366,AVERAGE(D$2:D$1449),_xlfn.STDEV.S(D$2:D$1449))</f>
      </c>
      <c r="K366" s="10" t="str">
        <f>=STANDARDIZE(E366,AVERAGE(E$2:E$1449),_xlfn.STDEV.S(E$2:E$1449))</f>
      </c>
      <c r="L366" s="10" t="str">
        <f>=STANDARDIZE(F366,AVERAGE(F$2:F$1449),_xlfn.STDEV.S(F$2:F$1449))</f>
      </c>
      <c r="M366" s="10" t="str">
        <f>=STANDARDIZE(G366,AVERAGE(G$2:G$1449),_xlfn.STDEV.S(G$2:G$1449))</f>
      </c>
      <c r="N366" s="10" t="str">
        <f>=STANDARDIZE(H366,AVERAGE(H$2:H$1449),_xlfn.STDEV.S(H$2:H$1449))</f>
      </c>
      <c r="O366" s="10" t="str">
        <f>=STANDARDIZE(I366,AVERAGE(I$2:I$1449),_xlfn.STDEV.S(I$2:I$1449))</f>
      </c>
      <c r="P366" s="10" t="str">
        <f>=MMULT(J366:O366,$AI$12:$AI$17)</f>
      </c>
    </row>
    <row r="367">
      <c r="A367" t="n">
        <v>154749</v>
      </c>
      <c r="B367" t="s">
        <v>1887</v>
      </c>
      <c r="C367" t="s">
        <v>163</v>
      </c>
      <c r="D367" t="n">
        <v>39</v>
      </c>
      <c r="E367" t="n">
        <v>24879</v>
      </c>
      <c r="F367" t="n">
        <v>43.1</v>
      </c>
      <c r="G367" t="n">
        <v>60</v>
      </c>
      <c r="H367" t="n">
        <v>11</v>
      </c>
      <c r="I367" t="n">
        <v>2.7101</v>
      </c>
      <c r="J367" s="10" t="str">
        <f>=STANDARDIZE(D367,AVERAGE(D$2:D$1449),_xlfn.STDEV.S(D$2:D$1449))</f>
      </c>
      <c r="K367" s="10" t="str">
        <f>=STANDARDIZE(E367,AVERAGE(E$2:E$1449),_xlfn.STDEV.S(E$2:E$1449))</f>
      </c>
      <c r="L367" s="10" t="str">
        <f>=STANDARDIZE(F367,AVERAGE(F$2:F$1449),_xlfn.STDEV.S(F$2:F$1449))</f>
      </c>
      <c r="M367" s="10" t="str">
        <f>=STANDARDIZE(G367,AVERAGE(G$2:G$1449),_xlfn.STDEV.S(G$2:G$1449))</f>
      </c>
      <c r="N367" s="10" t="str">
        <f>=STANDARDIZE(H367,AVERAGE(H$2:H$1449),_xlfn.STDEV.S(H$2:H$1449))</f>
      </c>
      <c r="O367" s="10" t="str">
        <f>=STANDARDIZE(I367,AVERAGE(I$2:I$1449),_xlfn.STDEV.S(I$2:I$1449))</f>
      </c>
      <c r="P367" s="10" t="str">
        <f>=MMULT(J367:O367,$AI$12:$AI$17)</f>
      </c>
    </row>
    <row r="368">
      <c r="A368" t="n">
        <v>154855</v>
      </c>
      <c r="B368" t="s">
        <v>1890</v>
      </c>
      <c r="C368" t="s">
        <v>163</v>
      </c>
      <c r="D368" t="n">
        <v>43</v>
      </c>
      <c r="E368" t="n">
        <v>12217</v>
      </c>
      <c r="F368" t="n">
        <v>25.7</v>
      </c>
      <c r="G368" t="n">
        <v>59</v>
      </c>
      <c r="H368" t="n">
        <v>11</v>
      </c>
      <c r="I368" t="n">
        <v>2.8681</v>
      </c>
      <c r="J368" s="10" t="str">
        <f>=STANDARDIZE(D368,AVERAGE(D$2:D$1449),_xlfn.STDEV.S(D$2:D$1449))</f>
      </c>
      <c r="K368" s="10" t="str">
        <f>=STANDARDIZE(E368,AVERAGE(E$2:E$1449),_xlfn.STDEV.S(E$2:E$1449))</f>
      </c>
      <c r="L368" s="10" t="str">
        <f>=STANDARDIZE(F368,AVERAGE(F$2:F$1449),_xlfn.STDEV.S(F$2:F$1449))</f>
      </c>
      <c r="M368" s="10" t="str">
        <f>=STANDARDIZE(G368,AVERAGE(G$2:G$1449),_xlfn.STDEV.S(G$2:G$1449))</f>
      </c>
      <c r="N368" s="10" t="str">
        <f>=STANDARDIZE(H368,AVERAGE(H$2:H$1449),_xlfn.STDEV.S(H$2:H$1449))</f>
      </c>
      <c r="O368" s="10" t="str">
        <f>=STANDARDIZE(I368,AVERAGE(I$2:I$1449),_xlfn.STDEV.S(I$2:I$1449))</f>
      </c>
      <c r="P368" s="10" t="str">
        <f>=MMULT(J368:O368,$AI$12:$AI$17)</f>
      </c>
    </row>
    <row r="369">
      <c r="A369" t="n">
        <v>155025</v>
      </c>
      <c r="B369" t="s">
        <v>1904</v>
      </c>
      <c r="C369" t="s">
        <v>149</v>
      </c>
      <c r="D369" t="n">
        <v>34</v>
      </c>
      <c r="E369" t="n">
        <v>15441</v>
      </c>
      <c r="F369" t="n">
        <v>54.3</v>
      </c>
      <c r="G369" t="n">
        <v>67</v>
      </c>
      <c r="H369" t="n">
        <v>17</v>
      </c>
      <c r="I369" t="n">
        <v>3.8235</v>
      </c>
      <c r="J369" s="10" t="str">
        <f>=STANDARDIZE(D369,AVERAGE(D$2:D$1449),_xlfn.STDEV.S(D$2:D$1449))</f>
      </c>
      <c r="K369" s="10" t="str">
        <f>=STANDARDIZE(E369,AVERAGE(E$2:E$1449),_xlfn.STDEV.S(E$2:E$1449))</f>
      </c>
      <c r="L369" s="10" t="str">
        <f>=STANDARDIZE(F369,AVERAGE(F$2:F$1449),_xlfn.STDEV.S(F$2:F$1449))</f>
      </c>
      <c r="M369" s="10" t="str">
        <f>=STANDARDIZE(G369,AVERAGE(G$2:G$1449),_xlfn.STDEV.S(G$2:G$1449))</f>
      </c>
      <c r="N369" s="10" t="str">
        <f>=STANDARDIZE(H369,AVERAGE(H$2:H$1449),_xlfn.STDEV.S(H$2:H$1449))</f>
      </c>
      <c r="O369" s="10" t="str">
        <f>=STANDARDIZE(I369,AVERAGE(I$2:I$1449),_xlfn.STDEV.S(I$2:I$1449))</f>
      </c>
      <c r="P369" s="10" t="str">
        <f>=MMULT(J369:O369,$AI$12:$AI$17)</f>
      </c>
    </row>
    <row r="370">
      <c r="A370" t="n">
        <v>155061</v>
      </c>
      <c r="B370" t="s">
        <v>1907</v>
      </c>
      <c r="C370" t="s">
        <v>149</v>
      </c>
      <c r="D370" t="n">
        <v>22</v>
      </c>
      <c r="E370" t="n">
        <v>13774</v>
      </c>
      <c r="F370" t="n">
        <v>48</v>
      </c>
      <c r="G370" t="n">
        <v>77</v>
      </c>
      <c r="H370" t="n">
        <v>14</v>
      </c>
      <c r="I370" t="n">
        <v>4.2296</v>
      </c>
      <c r="J370" s="10" t="str">
        <f>=STANDARDIZE(D370,AVERAGE(D$2:D$1449),_xlfn.STDEV.S(D$2:D$1449))</f>
      </c>
      <c r="K370" s="10" t="str">
        <f>=STANDARDIZE(E370,AVERAGE(E$2:E$1449),_xlfn.STDEV.S(E$2:E$1449))</f>
      </c>
      <c r="L370" s="10" t="str">
        <f>=STANDARDIZE(F370,AVERAGE(F$2:F$1449),_xlfn.STDEV.S(F$2:F$1449))</f>
      </c>
      <c r="M370" s="10" t="str">
        <f>=STANDARDIZE(G370,AVERAGE(G$2:G$1449),_xlfn.STDEV.S(G$2:G$1449))</f>
      </c>
      <c r="N370" s="10" t="str">
        <f>=STANDARDIZE(H370,AVERAGE(H$2:H$1449),_xlfn.STDEV.S(H$2:H$1449))</f>
      </c>
      <c r="O370" s="10" t="str">
        <f>=STANDARDIZE(I370,AVERAGE(I$2:I$1449),_xlfn.STDEV.S(I$2:I$1449))</f>
      </c>
      <c r="P370" s="10" t="str">
        <f>=MMULT(J370:O370,$AI$12:$AI$17)</f>
      </c>
    </row>
    <row r="371">
      <c r="A371" t="n">
        <v>155089</v>
      </c>
      <c r="B371" t="s">
        <v>1911</v>
      </c>
      <c r="C371" t="s">
        <v>163</v>
      </c>
      <c r="D371" t="n">
        <v>34</v>
      </c>
      <c r="E371" t="n">
        <v>22579</v>
      </c>
      <c r="F371" t="n">
        <v>61.5</v>
      </c>
      <c r="G371" t="n">
        <v>70</v>
      </c>
      <c r="H371" t="n">
        <v>14</v>
      </c>
      <c r="I371" t="n">
        <v>3.5491</v>
      </c>
      <c r="J371" s="10" t="str">
        <f>=STANDARDIZE(D371,AVERAGE(D$2:D$1449),_xlfn.STDEV.S(D$2:D$1449))</f>
      </c>
      <c r="K371" s="10" t="str">
        <f>=STANDARDIZE(E371,AVERAGE(E$2:E$1449),_xlfn.STDEV.S(E$2:E$1449))</f>
      </c>
      <c r="L371" s="10" t="str">
        <f>=STANDARDIZE(F371,AVERAGE(F$2:F$1449),_xlfn.STDEV.S(F$2:F$1449))</f>
      </c>
      <c r="M371" s="10" t="str">
        <f>=STANDARDIZE(G371,AVERAGE(G$2:G$1449),_xlfn.STDEV.S(G$2:G$1449))</f>
      </c>
      <c r="N371" s="10" t="str">
        <f>=STANDARDIZE(H371,AVERAGE(H$2:H$1449),_xlfn.STDEV.S(H$2:H$1449))</f>
      </c>
      <c r="O371" s="10" t="str">
        <f>=STANDARDIZE(I371,AVERAGE(I$2:I$1449),_xlfn.STDEV.S(I$2:I$1449))</f>
      </c>
      <c r="P371" s="10" t="str">
        <f>=MMULT(J371:O371,$AI$12:$AI$17)</f>
      </c>
    </row>
    <row r="372">
      <c r="A372" t="n">
        <v>155317</v>
      </c>
      <c r="B372" t="s">
        <v>1932</v>
      </c>
      <c r="C372" t="s">
        <v>149</v>
      </c>
      <c r="D372" t="n">
        <v>20</v>
      </c>
      <c r="E372" t="n">
        <v>18322</v>
      </c>
      <c r="F372" t="n">
        <v>68.8</v>
      </c>
      <c r="G372" t="n">
        <v>85</v>
      </c>
      <c r="H372" t="n">
        <v>17</v>
      </c>
      <c r="I372" t="n">
        <v>4.4685</v>
      </c>
      <c r="J372" s="10" t="str">
        <f>=STANDARDIZE(D372,AVERAGE(D$2:D$1449),_xlfn.STDEV.S(D$2:D$1449))</f>
      </c>
      <c r="K372" s="10" t="str">
        <f>=STANDARDIZE(E372,AVERAGE(E$2:E$1449),_xlfn.STDEV.S(E$2:E$1449))</f>
      </c>
      <c r="L372" s="10" t="str">
        <f>=STANDARDIZE(F372,AVERAGE(F$2:F$1449),_xlfn.STDEV.S(F$2:F$1449))</f>
      </c>
      <c r="M372" s="10" t="str">
        <f>=STANDARDIZE(G372,AVERAGE(G$2:G$1449),_xlfn.STDEV.S(G$2:G$1449))</f>
      </c>
      <c r="N372" s="10" t="str">
        <f>=STANDARDIZE(H372,AVERAGE(H$2:H$1449),_xlfn.STDEV.S(H$2:H$1449))</f>
      </c>
      <c r="O372" s="10" t="str">
        <f>=STANDARDIZE(I372,AVERAGE(I$2:I$1449),_xlfn.STDEV.S(I$2:I$1449))</f>
      </c>
      <c r="P372" s="10" t="str">
        <f>=MMULT(J372:O372,$AI$12:$AI$17)</f>
      </c>
    </row>
    <row r="373">
      <c r="A373" t="n">
        <v>155335</v>
      </c>
      <c r="B373" t="s">
        <v>1933</v>
      </c>
      <c r="C373" t="s">
        <v>163</v>
      </c>
      <c r="D373" t="n">
        <v>12</v>
      </c>
      <c r="E373" t="n">
        <v>19315</v>
      </c>
      <c r="F373" t="n">
        <v>54.6</v>
      </c>
      <c r="G373" t="n">
        <v>71</v>
      </c>
      <c r="H373" t="n">
        <v>13</v>
      </c>
      <c r="I373" t="n">
        <v>3.6199</v>
      </c>
      <c r="J373" s="10" t="str">
        <f>=STANDARDIZE(D373,AVERAGE(D$2:D$1449),_xlfn.STDEV.S(D$2:D$1449))</f>
      </c>
      <c r="K373" s="10" t="str">
        <f>=STANDARDIZE(E373,AVERAGE(E$2:E$1449),_xlfn.STDEV.S(E$2:E$1449))</f>
      </c>
      <c r="L373" s="10" t="str">
        <f>=STANDARDIZE(F373,AVERAGE(F$2:F$1449),_xlfn.STDEV.S(F$2:F$1449))</f>
      </c>
      <c r="M373" s="10" t="str">
        <f>=STANDARDIZE(G373,AVERAGE(G$2:G$1449),_xlfn.STDEV.S(G$2:G$1449))</f>
      </c>
      <c r="N373" s="10" t="str">
        <f>=STANDARDIZE(H373,AVERAGE(H$2:H$1449),_xlfn.STDEV.S(H$2:H$1449))</f>
      </c>
      <c r="O373" s="10" t="str">
        <f>=STANDARDIZE(I373,AVERAGE(I$2:I$1449),_xlfn.STDEV.S(I$2:I$1449))</f>
      </c>
      <c r="P373" s="10" t="str">
        <f>=MMULT(J373:O373,$AI$12:$AI$17)</f>
      </c>
    </row>
    <row r="374">
      <c r="A374" t="n">
        <v>155399</v>
      </c>
      <c r="B374" t="s">
        <v>1935</v>
      </c>
      <c r="C374" t="s">
        <v>149</v>
      </c>
      <c r="D374" t="n">
        <v>19</v>
      </c>
      <c r="E374" t="n">
        <v>18745</v>
      </c>
      <c r="F374" t="n">
        <v>70.4</v>
      </c>
      <c r="G374" t="n">
        <v>87</v>
      </c>
      <c r="H374" t="n">
        <v>18</v>
      </c>
      <c r="I374" t="n">
        <v>4.3419</v>
      </c>
      <c r="J374" s="10" t="str">
        <f>=STANDARDIZE(D374,AVERAGE(D$2:D$1449),_xlfn.STDEV.S(D$2:D$1449))</f>
      </c>
      <c r="K374" s="10" t="str">
        <f>=STANDARDIZE(E374,AVERAGE(E$2:E$1449),_xlfn.STDEV.S(E$2:E$1449))</f>
      </c>
      <c r="L374" s="10" t="str">
        <f>=STANDARDIZE(F374,AVERAGE(F$2:F$1449),_xlfn.STDEV.S(F$2:F$1449))</f>
      </c>
      <c r="M374" s="10" t="str">
        <f>=STANDARDIZE(G374,AVERAGE(G$2:G$1449),_xlfn.STDEV.S(G$2:G$1449))</f>
      </c>
      <c r="N374" s="10" t="str">
        <f>=STANDARDIZE(H374,AVERAGE(H$2:H$1449),_xlfn.STDEV.S(H$2:H$1449))</f>
      </c>
      <c r="O374" s="10" t="str">
        <f>=STANDARDIZE(I374,AVERAGE(I$2:I$1449),_xlfn.STDEV.S(I$2:I$1449))</f>
      </c>
      <c r="P374" s="10" t="str">
        <f>=MMULT(J374:O374,$AI$12:$AI$17)</f>
      </c>
    </row>
    <row r="375">
      <c r="A375" t="n">
        <v>155414</v>
      </c>
      <c r="B375" t="s">
        <v>1937</v>
      </c>
      <c r="C375" t="s">
        <v>163</v>
      </c>
      <c r="D375" t="n">
        <v>41</v>
      </c>
      <c r="E375" t="n">
        <v>23419</v>
      </c>
      <c r="F375" t="n">
        <v>38.5</v>
      </c>
      <c r="G375" t="n">
        <v>60</v>
      </c>
      <c r="H375" t="n">
        <v>13</v>
      </c>
      <c r="I375" t="n">
        <v>2.9727</v>
      </c>
      <c r="J375" s="10" t="str">
        <f>=STANDARDIZE(D375,AVERAGE(D$2:D$1449),_xlfn.STDEV.S(D$2:D$1449))</f>
      </c>
      <c r="K375" s="10" t="str">
        <f>=STANDARDIZE(E375,AVERAGE(E$2:E$1449),_xlfn.STDEV.S(E$2:E$1449))</f>
      </c>
      <c r="L375" s="10" t="str">
        <f>=STANDARDIZE(F375,AVERAGE(F$2:F$1449),_xlfn.STDEV.S(F$2:F$1449))</f>
      </c>
      <c r="M375" s="10" t="str">
        <f>=STANDARDIZE(G375,AVERAGE(G$2:G$1449),_xlfn.STDEV.S(G$2:G$1449))</f>
      </c>
      <c r="N375" s="10" t="str">
        <f>=STANDARDIZE(H375,AVERAGE(H$2:H$1449),_xlfn.STDEV.S(H$2:H$1449))</f>
      </c>
      <c r="O375" s="10" t="str">
        <f>=STANDARDIZE(I375,AVERAGE(I$2:I$1449),_xlfn.STDEV.S(I$2:I$1449))</f>
      </c>
      <c r="P375" s="10" t="str">
        <f>=MMULT(J375:O375,$AI$12:$AI$17)</f>
      </c>
    </row>
    <row r="376">
      <c r="A376" t="n">
        <v>155511</v>
      </c>
      <c r="B376" t="s">
        <v>1945</v>
      </c>
      <c r="C376" t="s">
        <v>163</v>
      </c>
      <c r="D376" t="n">
        <v>34</v>
      </c>
      <c r="E376" t="n">
        <v>25490</v>
      </c>
      <c r="F376" t="n">
        <v>52</v>
      </c>
      <c r="G376" t="n">
        <v>65</v>
      </c>
      <c r="H376" t="n">
        <v>13</v>
      </c>
      <c r="I376" t="n">
        <v>2.9335</v>
      </c>
      <c r="J376" s="10" t="str">
        <f>=STANDARDIZE(D376,AVERAGE(D$2:D$1449),_xlfn.STDEV.S(D$2:D$1449))</f>
      </c>
      <c r="K376" s="10" t="str">
        <f>=STANDARDIZE(E376,AVERAGE(E$2:E$1449),_xlfn.STDEV.S(E$2:E$1449))</f>
      </c>
      <c r="L376" s="10" t="str">
        <f>=STANDARDIZE(F376,AVERAGE(F$2:F$1449),_xlfn.STDEV.S(F$2:F$1449))</f>
      </c>
      <c r="M376" s="10" t="str">
        <f>=STANDARDIZE(G376,AVERAGE(G$2:G$1449),_xlfn.STDEV.S(G$2:G$1449))</f>
      </c>
      <c r="N376" s="10" t="str">
        <f>=STANDARDIZE(H376,AVERAGE(H$2:H$1449),_xlfn.STDEV.S(H$2:H$1449))</f>
      </c>
      <c r="O376" s="10" t="str">
        <f>=STANDARDIZE(I376,AVERAGE(I$2:I$1449),_xlfn.STDEV.S(I$2:I$1449))</f>
      </c>
      <c r="P376" s="10" t="str">
        <f>=MMULT(J376:O376,$AI$12:$AI$17)</f>
      </c>
    </row>
    <row r="377">
      <c r="A377" t="n">
        <v>155520</v>
      </c>
      <c r="B377" t="s">
        <v>1946</v>
      </c>
      <c r="C377" t="s">
        <v>163</v>
      </c>
      <c r="D377" t="n">
        <v>28</v>
      </c>
      <c r="E377" t="n">
        <v>29992</v>
      </c>
      <c r="F377" t="n">
        <v>45.7</v>
      </c>
      <c r="G377" t="n">
        <v>61</v>
      </c>
      <c r="H377" t="n">
        <v>10</v>
      </c>
      <c r="I377" t="n">
        <v>3.2507</v>
      </c>
      <c r="J377" s="10" t="str">
        <f>=STANDARDIZE(D377,AVERAGE(D$2:D$1449),_xlfn.STDEV.S(D$2:D$1449))</f>
      </c>
      <c r="K377" s="10" t="str">
        <f>=STANDARDIZE(E377,AVERAGE(E$2:E$1449),_xlfn.STDEV.S(E$2:E$1449))</f>
      </c>
      <c r="L377" s="10" t="str">
        <f>=STANDARDIZE(F377,AVERAGE(F$2:F$1449),_xlfn.STDEV.S(F$2:F$1449))</f>
      </c>
      <c r="M377" s="10" t="str">
        <f>=STANDARDIZE(G377,AVERAGE(G$2:G$1449),_xlfn.STDEV.S(G$2:G$1449))</f>
      </c>
      <c r="N377" s="10" t="str">
        <f>=STANDARDIZE(H377,AVERAGE(H$2:H$1449),_xlfn.STDEV.S(H$2:H$1449))</f>
      </c>
      <c r="O377" s="10" t="str">
        <f>=STANDARDIZE(I377,AVERAGE(I$2:I$1449),_xlfn.STDEV.S(I$2:I$1449))</f>
      </c>
      <c r="P377" s="10" t="str">
        <f>=MMULT(J377:O377,$AI$12:$AI$17)</f>
      </c>
    </row>
    <row r="378">
      <c r="A378" t="n">
        <v>155627</v>
      </c>
      <c r="B378" t="s">
        <v>1954</v>
      </c>
      <c r="C378" t="s">
        <v>163</v>
      </c>
      <c r="D378" t="n">
        <v>35</v>
      </c>
      <c r="E378" t="n">
        <v>28126</v>
      </c>
      <c r="F378" t="n">
        <v>28.7</v>
      </c>
      <c r="G378" t="n">
        <v>58</v>
      </c>
      <c r="H378" t="n">
        <v>15</v>
      </c>
      <c r="I378" t="n">
        <v>3.0418</v>
      </c>
      <c r="J378" s="10" t="str">
        <f>=STANDARDIZE(D378,AVERAGE(D$2:D$1449),_xlfn.STDEV.S(D$2:D$1449))</f>
      </c>
      <c r="K378" s="10" t="str">
        <f>=STANDARDIZE(E378,AVERAGE(E$2:E$1449),_xlfn.STDEV.S(E$2:E$1449))</f>
      </c>
      <c r="L378" s="10" t="str">
        <f>=STANDARDIZE(F378,AVERAGE(F$2:F$1449),_xlfn.STDEV.S(F$2:F$1449))</f>
      </c>
      <c r="M378" s="10" t="str">
        <f>=STANDARDIZE(G378,AVERAGE(G$2:G$1449),_xlfn.STDEV.S(G$2:G$1449))</f>
      </c>
      <c r="N378" s="10" t="str">
        <f>=STANDARDIZE(H378,AVERAGE(H$2:H$1449),_xlfn.STDEV.S(H$2:H$1449))</f>
      </c>
      <c r="O378" s="10" t="str">
        <f>=STANDARDIZE(I378,AVERAGE(I$2:I$1449),_xlfn.STDEV.S(I$2:I$1449))</f>
      </c>
      <c r="P378" s="10" t="str">
        <f>=MMULT(J378:O378,$AI$12:$AI$17)</f>
      </c>
    </row>
    <row r="379">
      <c r="A379" t="n">
        <v>155681</v>
      </c>
      <c r="B379" t="s">
        <v>1957</v>
      </c>
      <c r="C379" t="s">
        <v>149</v>
      </c>
      <c r="D379" t="n">
        <v>32</v>
      </c>
      <c r="E379" t="n">
        <v>19357</v>
      </c>
      <c r="F379" t="n">
        <v>53.9</v>
      </c>
      <c r="G379" t="n">
        <v>78</v>
      </c>
      <c r="H379" t="n">
        <v>15</v>
      </c>
      <c r="I379" t="n">
        <v>3.8512</v>
      </c>
      <c r="J379" s="10" t="str">
        <f>=STANDARDIZE(D379,AVERAGE(D$2:D$1449),_xlfn.STDEV.S(D$2:D$1449))</f>
      </c>
      <c r="K379" s="10" t="str">
        <f>=STANDARDIZE(E379,AVERAGE(E$2:E$1449),_xlfn.STDEV.S(E$2:E$1449))</f>
      </c>
      <c r="L379" s="10" t="str">
        <f>=STANDARDIZE(F379,AVERAGE(F$2:F$1449),_xlfn.STDEV.S(F$2:F$1449))</f>
      </c>
      <c r="M379" s="10" t="str">
        <f>=STANDARDIZE(G379,AVERAGE(G$2:G$1449),_xlfn.STDEV.S(G$2:G$1449))</f>
      </c>
      <c r="N379" s="10" t="str">
        <f>=STANDARDIZE(H379,AVERAGE(H$2:H$1449),_xlfn.STDEV.S(H$2:H$1449))</f>
      </c>
      <c r="O379" s="10" t="str">
        <f>=STANDARDIZE(I379,AVERAGE(I$2:I$1449),_xlfn.STDEV.S(I$2:I$1449))</f>
      </c>
      <c r="P379" s="10" t="str">
        <f>=MMULT(J379:O379,$AI$12:$AI$17)</f>
      </c>
    </row>
    <row r="380">
      <c r="A380" t="n">
        <v>155812</v>
      </c>
      <c r="B380" t="s">
        <v>1960</v>
      </c>
      <c r="C380" t="s">
        <v>163</v>
      </c>
      <c r="D380" t="n">
        <v>37</v>
      </c>
      <c r="E380" t="n">
        <v>23611</v>
      </c>
      <c r="F380" t="n">
        <v>44.1</v>
      </c>
      <c r="G380" t="n">
        <v>64</v>
      </c>
      <c r="H380" t="n">
        <v>12</v>
      </c>
      <c r="I380" t="n">
        <v>3.1884</v>
      </c>
      <c r="J380" s="10" t="str">
        <f>=STANDARDIZE(D380,AVERAGE(D$2:D$1449),_xlfn.STDEV.S(D$2:D$1449))</f>
      </c>
      <c r="K380" s="10" t="str">
        <f>=STANDARDIZE(E380,AVERAGE(E$2:E$1449),_xlfn.STDEV.S(E$2:E$1449))</f>
      </c>
      <c r="L380" s="10" t="str">
        <f>=STANDARDIZE(F380,AVERAGE(F$2:F$1449),_xlfn.STDEV.S(F$2:F$1449))</f>
      </c>
      <c r="M380" s="10" t="str">
        <f>=STANDARDIZE(G380,AVERAGE(G$2:G$1449),_xlfn.STDEV.S(G$2:G$1449))</f>
      </c>
      <c r="N380" s="10" t="str">
        <f>=STANDARDIZE(H380,AVERAGE(H$2:H$1449),_xlfn.STDEV.S(H$2:H$1449))</f>
      </c>
      <c r="O380" s="10" t="str">
        <f>=STANDARDIZE(I380,AVERAGE(I$2:I$1449),_xlfn.STDEV.S(I$2:I$1449))</f>
      </c>
      <c r="P380" s="10" t="str">
        <f>=MMULT(J380:O380,$AI$12:$AI$17)</f>
      </c>
    </row>
    <row r="381">
      <c r="A381" t="n">
        <v>155900</v>
      </c>
      <c r="B381" t="s">
        <v>865</v>
      </c>
      <c r="C381" t="s">
        <v>163</v>
      </c>
      <c r="D381" t="n">
        <v>39</v>
      </c>
      <c r="E381" t="n">
        <v>27337</v>
      </c>
      <c r="F381" t="n">
        <v>33.5</v>
      </c>
      <c r="G381" t="n">
        <v>53</v>
      </c>
      <c r="H381" t="n">
        <v>11</v>
      </c>
      <c r="I381" t="n">
        <v>3.2177</v>
      </c>
      <c r="J381" s="10" t="str">
        <f>=STANDARDIZE(D381,AVERAGE(D$2:D$1449),_xlfn.STDEV.S(D$2:D$1449))</f>
      </c>
      <c r="K381" s="10" t="str">
        <f>=STANDARDIZE(E381,AVERAGE(E$2:E$1449),_xlfn.STDEV.S(E$2:E$1449))</f>
      </c>
      <c r="L381" s="10" t="str">
        <f>=STANDARDIZE(F381,AVERAGE(F$2:F$1449),_xlfn.STDEV.S(F$2:F$1449))</f>
      </c>
      <c r="M381" s="10" t="str">
        <f>=STANDARDIZE(G381,AVERAGE(G$2:G$1449),_xlfn.STDEV.S(G$2:G$1449))</f>
      </c>
      <c r="N381" s="10" t="str">
        <f>=STANDARDIZE(H381,AVERAGE(H$2:H$1449),_xlfn.STDEV.S(H$2:H$1449))</f>
      </c>
      <c r="O381" s="10" t="str">
        <f>=STANDARDIZE(I381,AVERAGE(I$2:I$1449),_xlfn.STDEV.S(I$2:I$1449))</f>
      </c>
      <c r="P381" s="10" t="str">
        <f>=MMULT(J381:O381,$AI$12:$AI$17)</f>
      </c>
    </row>
    <row r="382">
      <c r="A382" t="n">
        <v>155937</v>
      </c>
      <c r="B382" t="s">
        <v>1966</v>
      </c>
      <c r="C382" t="s">
        <v>163</v>
      </c>
      <c r="D382" t="n">
        <v>32</v>
      </c>
      <c r="E382" t="n">
        <v>22996</v>
      </c>
      <c r="F382" t="n">
        <v>29</v>
      </c>
      <c r="G382" t="n">
        <v>59</v>
      </c>
      <c r="H382" t="n">
        <v>9</v>
      </c>
      <c r="I382" t="n">
        <v>2.9058</v>
      </c>
      <c r="J382" s="10" t="str">
        <f>=STANDARDIZE(D382,AVERAGE(D$2:D$1449),_xlfn.STDEV.S(D$2:D$1449))</f>
      </c>
      <c r="K382" s="10" t="str">
        <f>=STANDARDIZE(E382,AVERAGE(E$2:E$1449),_xlfn.STDEV.S(E$2:E$1449))</f>
      </c>
      <c r="L382" s="10" t="str">
        <f>=STANDARDIZE(F382,AVERAGE(F$2:F$1449),_xlfn.STDEV.S(F$2:F$1449))</f>
      </c>
      <c r="M382" s="10" t="str">
        <f>=STANDARDIZE(G382,AVERAGE(G$2:G$1449),_xlfn.STDEV.S(G$2:G$1449))</f>
      </c>
      <c r="N382" s="10" t="str">
        <f>=STANDARDIZE(H382,AVERAGE(H$2:H$1449),_xlfn.STDEV.S(H$2:H$1449))</f>
      </c>
      <c r="O382" s="10" t="str">
        <f>=STANDARDIZE(I382,AVERAGE(I$2:I$1449),_xlfn.STDEV.S(I$2:I$1449))</f>
      </c>
      <c r="P382" s="10" t="str">
        <f>=MMULT(J382:O382,$AI$12:$AI$17)</f>
      </c>
    </row>
    <row r="383">
      <c r="A383" t="n">
        <v>155973</v>
      </c>
      <c r="B383" t="s">
        <v>1967</v>
      </c>
      <c r="C383" t="s">
        <v>163</v>
      </c>
      <c r="D383" t="n">
        <v>38</v>
      </c>
      <c r="E383" t="n">
        <v>19998</v>
      </c>
      <c r="F383" t="n">
        <v>32.9</v>
      </c>
      <c r="G383" t="n">
        <v>66</v>
      </c>
      <c r="H383" t="n">
        <v>15</v>
      </c>
      <c r="I383" t="n">
        <v>2.9009</v>
      </c>
      <c r="J383" s="10" t="str">
        <f>=STANDARDIZE(D383,AVERAGE(D$2:D$1449),_xlfn.STDEV.S(D$2:D$1449))</f>
      </c>
      <c r="K383" s="10" t="str">
        <f>=STANDARDIZE(E383,AVERAGE(E$2:E$1449),_xlfn.STDEV.S(E$2:E$1449))</f>
      </c>
      <c r="L383" s="10" t="str">
        <f>=STANDARDIZE(F383,AVERAGE(F$2:F$1449),_xlfn.STDEV.S(F$2:F$1449))</f>
      </c>
      <c r="M383" s="10" t="str">
        <f>=STANDARDIZE(G383,AVERAGE(G$2:G$1449),_xlfn.STDEV.S(G$2:G$1449))</f>
      </c>
      <c r="N383" s="10" t="str">
        <f>=STANDARDIZE(H383,AVERAGE(H$2:H$1449),_xlfn.STDEV.S(H$2:H$1449))</f>
      </c>
      <c r="O383" s="10" t="str">
        <f>=STANDARDIZE(I383,AVERAGE(I$2:I$1449),_xlfn.STDEV.S(I$2:I$1449))</f>
      </c>
      <c r="P383" s="10" t="str">
        <f>=MMULT(J383:O383,$AI$12:$AI$17)</f>
      </c>
    </row>
    <row r="384">
      <c r="A384" t="n">
        <v>156082</v>
      </c>
      <c r="B384" t="s">
        <v>1969</v>
      </c>
      <c r="C384" t="s">
        <v>149</v>
      </c>
      <c r="D384" t="n">
        <v>31</v>
      </c>
      <c r="E384" t="n">
        <v>12894</v>
      </c>
      <c r="F384" t="n">
        <v>41.4</v>
      </c>
      <c r="G384" t="n">
        <v>69</v>
      </c>
      <c r="H384" t="n">
        <v>13</v>
      </c>
      <c r="I384" t="n">
        <v>3.7995</v>
      </c>
      <c r="J384" s="10" t="str">
        <f>=STANDARDIZE(D384,AVERAGE(D$2:D$1449),_xlfn.STDEV.S(D$2:D$1449))</f>
      </c>
      <c r="K384" s="10" t="str">
        <f>=STANDARDIZE(E384,AVERAGE(E$2:E$1449),_xlfn.STDEV.S(E$2:E$1449))</f>
      </c>
      <c r="L384" s="10" t="str">
        <f>=STANDARDIZE(F384,AVERAGE(F$2:F$1449),_xlfn.STDEV.S(F$2:F$1449))</f>
      </c>
      <c r="M384" s="10" t="str">
        <f>=STANDARDIZE(G384,AVERAGE(G$2:G$1449),_xlfn.STDEV.S(G$2:G$1449))</f>
      </c>
      <c r="N384" s="10" t="str">
        <f>=STANDARDIZE(H384,AVERAGE(H$2:H$1449),_xlfn.STDEV.S(H$2:H$1449))</f>
      </c>
      <c r="O384" s="10" t="str">
        <f>=STANDARDIZE(I384,AVERAGE(I$2:I$1449),_xlfn.STDEV.S(I$2:I$1449))</f>
      </c>
      <c r="P384" s="10" t="str">
        <f>=MMULT(J384:O384,$AI$12:$AI$17)</f>
      </c>
    </row>
    <row r="385">
      <c r="A385" t="n">
        <v>156125</v>
      </c>
      <c r="B385" t="s">
        <v>1971</v>
      </c>
      <c r="C385" t="s">
        <v>149</v>
      </c>
      <c r="D385" t="n">
        <v>30</v>
      </c>
      <c r="E385" t="n">
        <v>14184</v>
      </c>
      <c r="F385" t="n">
        <v>51.3</v>
      </c>
      <c r="G385" t="n">
        <v>68</v>
      </c>
      <c r="H385" t="n">
        <v>20</v>
      </c>
      <c r="I385" t="n">
        <v>4.2759</v>
      </c>
      <c r="J385" s="10" t="str">
        <f>=STANDARDIZE(D385,AVERAGE(D$2:D$1449),_xlfn.STDEV.S(D$2:D$1449))</f>
      </c>
      <c r="K385" s="10" t="str">
        <f>=STANDARDIZE(E385,AVERAGE(E$2:E$1449),_xlfn.STDEV.S(E$2:E$1449))</f>
      </c>
      <c r="L385" s="10" t="str">
        <f>=STANDARDIZE(F385,AVERAGE(F$2:F$1449),_xlfn.STDEV.S(F$2:F$1449))</f>
      </c>
      <c r="M385" s="10" t="str">
        <f>=STANDARDIZE(G385,AVERAGE(G$2:G$1449),_xlfn.STDEV.S(G$2:G$1449))</f>
      </c>
      <c r="N385" s="10" t="str">
        <f>=STANDARDIZE(H385,AVERAGE(H$2:H$1449),_xlfn.STDEV.S(H$2:H$1449))</f>
      </c>
      <c r="O385" s="10" t="str">
        <f>=STANDARDIZE(I385,AVERAGE(I$2:I$1449),_xlfn.STDEV.S(I$2:I$1449))</f>
      </c>
      <c r="P385" s="10" t="str">
        <f>=MMULT(J385:O385,$AI$12:$AI$17)</f>
      </c>
    </row>
    <row r="386">
      <c r="A386" t="n">
        <v>156189</v>
      </c>
      <c r="B386" t="s">
        <v>1973</v>
      </c>
      <c r="C386" t="s">
        <v>163</v>
      </c>
      <c r="D386" t="n">
        <v>56</v>
      </c>
      <c r="E386" t="n">
        <v>18066</v>
      </c>
      <c r="F386" t="n">
        <v>26.4</v>
      </c>
      <c r="G386" t="n">
        <v>58</v>
      </c>
      <c r="H386" t="n">
        <v>14</v>
      </c>
      <c r="I386" t="n">
        <v>2.7774</v>
      </c>
      <c r="J386" s="10" t="str">
        <f>=STANDARDIZE(D386,AVERAGE(D$2:D$1449),_xlfn.STDEV.S(D$2:D$1449))</f>
      </c>
      <c r="K386" s="10" t="str">
        <f>=STANDARDIZE(E386,AVERAGE(E$2:E$1449),_xlfn.STDEV.S(E$2:E$1449))</f>
      </c>
      <c r="L386" s="10" t="str">
        <f>=STANDARDIZE(F386,AVERAGE(F$2:F$1449),_xlfn.STDEV.S(F$2:F$1449))</f>
      </c>
      <c r="M386" s="10" t="str">
        <f>=STANDARDIZE(G386,AVERAGE(G$2:G$1449),_xlfn.STDEV.S(G$2:G$1449))</f>
      </c>
      <c r="N386" s="10" t="str">
        <f>=STANDARDIZE(H386,AVERAGE(H$2:H$1449),_xlfn.STDEV.S(H$2:H$1449))</f>
      </c>
      <c r="O386" s="10" t="str">
        <f>=STANDARDIZE(I386,AVERAGE(I$2:I$1449),_xlfn.STDEV.S(I$2:I$1449))</f>
      </c>
      <c r="P386" s="10" t="str">
        <f>=MMULT(J386:O386,$AI$12:$AI$17)</f>
      </c>
    </row>
    <row r="387">
      <c r="A387" t="n">
        <v>156213</v>
      </c>
      <c r="B387" t="s">
        <v>1976</v>
      </c>
      <c r="C387" t="s">
        <v>163</v>
      </c>
      <c r="D387" t="n">
        <v>26</v>
      </c>
      <c r="E387" t="n">
        <v>21375</v>
      </c>
      <c r="F387" t="n">
        <v>65</v>
      </c>
      <c r="G387" t="n">
        <v>84</v>
      </c>
      <c r="H387" t="n">
        <v>12</v>
      </c>
      <c r="I387" t="n">
        <v>3.2658</v>
      </c>
      <c r="J387" s="10" t="str">
        <f>=STANDARDIZE(D387,AVERAGE(D$2:D$1449),_xlfn.STDEV.S(D$2:D$1449))</f>
      </c>
      <c r="K387" s="10" t="str">
        <f>=STANDARDIZE(E387,AVERAGE(E$2:E$1449),_xlfn.STDEV.S(E$2:E$1449))</f>
      </c>
      <c r="L387" s="10" t="str">
        <f>=STANDARDIZE(F387,AVERAGE(F$2:F$1449),_xlfn.STDEV.S(F$2:F$1449))</f>
      </c>
      <c r="M387" s="10" t="str">
        <f>=STANDARDIZE(G387,AVERAGE(G$2:G$1449),_xlfn.STDEV.S(G$2:G$1449))</f>
      </c>
      <c r="N387" s="10" t="str">
        <f>=STANDARDIZE(H387,AVERAGE(H$2:H$1449),_xlfn.STDEV.S(H$2:H$1449))</f>
      </c>
      <c r="O387" s="10" t="str">
        <f>=STANDARDIZE(I387,AVERAGE(I$2:I$1449),_xlfn.STDEV.S(I$2:I$1449))</f>
      </c>
      <c r="P387" s="10" t="str">
        <f>=MMULT(J387:O387,$AI$12:$AI$17)</f>
      </c>
    </row>
    <row r="388">
      <c r="A388" t="n">
        <v>156286</v>
      </c>
      <c r="B388" t="s">
        <v>1981</v>
      </c>
      <c r="C388" t="s">
        <v>163</v>
      </c>
      <c r="D388" t="n">
        <v>25</v>
      </c>
      <c r="E388" t="n">
        <v>24432</v>
      </c>
      <c r="F388" t="n">
        <v>67.7</v>
      </c>
      <c r="G388" t="n">
        <v>75</v>
      </c>
      <c r="H388" t="n">
        <v>13</v>
      </c>
      <c r="I388" t="n">
        <v>3.5204</v>
      </c>
      <c r="J388" s="10" t="str">
        <f>=STANDARDIZE(D388,AVERAGE(D$2:D$1449),_xlfn.STDEV.S(D$2:D$1449))</f>
      </c>
      <c r="K388" s="10" t="str">
        <f>=STANDARDIZE(E388,AVERAGE(E$2:E$1449),_xlfn.STDEV.S(E$2:E$1449))</f>
      </c>
      <c r="L388" s="10" t="str">
        <f>=STANDARDIZE(F388,AVERAGE(F$2:F$1449),_xlfn.STDEV.S(F$2:F$1449))</f>
      </c>
      <c r="M388" s="10" t="str">
        <f>=STANDARDIZE(G388,AVERAGE(G$2:G$1449),_xlfn.STDEV.S(G$2:G$1449))</f>
      </c>
      <c r="N388" s="10" t="str">
        <f>=STANDARDIZE(H388,AVERAGE(H$2:H$1449),_xlfn.STDEV.S(H$2:H$1449))</f>
      </c>
      <c r="O388" s="10" t="str">
        <f>=STANDARDIZE(I388,AVERAGE(I$2:I$1449),_xlfn.STDEV.S(I$2:I$1449))</f>
      </c>
      <c r="P388" s="10" t="str">
        <f>=MMULT(J388:O388,$AI$12:$AI$17)</f>
      </c>
    </row>
    <row r="389">
      <c r="A389" t="n">
        <v>156295</v>
      </c>
      <c r="B389" t="s">
        <v>1983</v>
      </c>
      <c r="C389" t="s">
        <v>163</v>
      </c>
      <c r="D389" t="n">
        <v>81</v>
      </c>
      <c r="E389" t="n">
        <v>4379</v>
      </c>
      <c r="F389" t="n">
        <v>62</v>
      </c>
      <c r="G389" t="n">
        <v>88</v>
      </c>
      <c r="H389" t="n">
        <v>9</v>
      </c>
      <c r="I389" t="n">
        <v>3.1614</v>
      </c>
      <c r="J389" s="10" t="str">
        <f>=STANDARDIZE(D389,AVERAGE(D$2:D$1449),_xlfn.STDEV.S(D$2:D$1449))</f>
      </c>
      <c r="K389" s="10" t="str">
        <f>=STANDARDIZE(E389,AVERAGE(E$2:E$1449),_xlfn.STDEV.S(E$2:E$1449))</f>
      </c>
      <c r="L389" s="10" t="str">
        <f>=STANDARDIZE(F389,AVERAGE(F$2:F$1449),_xlfn.STDEV.S(F$2:F$1449))</f>
      </c>
      <c r="M389" s="10" t="str">
        <f>=STANDARDIZE(G389,AVERAGE(G$2:G$1449),_xlfn.STDEV.S(G$2:G$1449))</f>
      </c>
      <c r="N389" s="10" t="str">
        <f>=STANDARDIZE(H389,AVERAGE(H$2:H$1449),_xlfn.STDEV.S(H$2:H$1449))</f>
      </c>
      <c r="O389" s="10" t="str">
        <f>=STANDARDIZE(I389,AVERAGE(I$2:I$1449),_xlfn.STDEV.S(I$2:I$1449))</f>
      </c>
      <c r="P389" s="10" t="str">
        <f>=MMULT(J389:O389,$AI$12:$AI$17)</f>
      </c>
    </row>
    <row r="390">
      <c r="A390" t="n">
        <v>156356</v>
      </c>
      <c r="B390" t="s">
        <v>1988</v>
      </c>
      <c r="C390" t="s">
        <v>163</v>
      </c>
      <c r="D390" t="n">
        <v>43</v>
      </c>
      <c r="E390" t="n">
        <v>15087</v>
      </c>
      <c r="F390" t="n">
        <v>44.8</v>
      </c>
      <c r="G390" t="n">
        <v>57</v>
      </c>
      <c r="H390" t="n">
        <v>8</v>
      </c>
      <c r="I390" t="n">
        <v>2.8876</v>
      </c>
      <c r="J390" s="10" t="str">
        <f>=STANDARDIZE(D390,AVERAGE(D$2:D$1449),_xlfn.STDEV.S(D$2:D$1449))</f>
      </c>
      <c r="K390" s="10" t="str">
        <f>=STANDARDIZE(E390,AVERAGE(E$2:E$1449),_xlfn.STDEV.S(E$2:E$1449))</f>
      </c>
      <c r="L390" s="10" t="str">
        <f>=STANDARDIZE(F390,AVERAGE(F$2:F$1449),_xlfn.STDEV.S(F$2:F$1449))</f>
      </c>
      <c r="M390" s="10" t="str">
        <f>=STANDARDIZE(G390,AVERAGE(G$2:G$1449),_xlfn.STDEV.S(G$2:G$1449))</f>
      </c>
      <c r="N390" s="10" t="str">
        <f>=STANDARDIZE(H390,AVERAGE(H$2:H$1449),_xlfn.STDEV.S(H$2:H$1449))</f>
      </c>
      <c r="O390" s="10" t="str">
        <f>=STANDARDIZE(I390,AVERAGE(I$2:I$1449),_xlfn.STDEV.S(I$2:I$1449))</f>
      </c>
      <c r="P390" s="10" t="str">
        <f>=MMULT(J390:O390,$AI$12:$AI$17)</f>
      </c>
    </row>
    <row r="391">
      <c r="A391" t="n">
        <v>156365</v>
      </c>
      <c r="B391" t="s">
        <v>1990</v>
      </c>
      <c r="C391" t="s">
        <v>163</v>
      </c>
      <c r="D391" t="n">
        <v>22</v>
      </c>
      <c r="E391" t="n">
        <v>18777</v>
      </c>
      <c r="F391" t="n">
        <v>46.2</v>
      </c>
      <c r="G391" t="n">
        <v>60</v>
      </c>
      <c r="H391" t="n">
        <v>21</v>
      </c>
      <c r="I391" t="n">
        <v>4.1875</v>
      </c>
      <c r="J391" s="10" t="str">
        <f>=STANDARDIZE(D391,AVERAGE(D$2:D$1449),_xlfn.STDEV.S(D$2:D$1449))</f>
      </c>
      <c r="K391" s="10" t="str">
        <f>=STANDARDIZE(E391,AVERAGE(E$2:E$1449),_xlfn.STDEV.S(E$2:E$1449))</f>
      </c>
      <c r="L391" s="10" t="str">
        <f>=STANDARDIZE(F391,AVERAGE(F$2:F$1449),_xlfn.STDEV.S(F$2:F$1449))</f>
      </c>
      <c r="M391" s="10" t="str">
        <f>=STANDARDIZE(G391,AVERAGE(G$2:G$1449),_xlfn.STDEV.S(G$2:G$1449))</f>
      </c>
      <c r="N391" s="10" t="str">
        <f>=STANDARDIZE(H391,AVERAGE(H$2:H$1449),_xlfn.STDEV.S(H$2:H$1449))</f>
      </c>
      <c r="O391" s="10" t="str">
        <f>=STANDARDIZE(I391,AVERAGE(I$2:I$1449),_xlfn.STDEV.S(I$2:I$1449))</f>
      </c>
      <c r="P391" s="10" t="str">
        <f>=MMULT(J391:O391,$AI$12:$AI$17)</f>
      </c>
    </row>
    <row r="392">
      <c r="A392" t="n">
        <v>156408</v>
      </c>
      <c r="B392" t="s">
        <v>1994</v>
      </c>
      <c r="C392" t="s">
        <v>163</v>
      </c>
      <c r="D392" t="n">
        <v>21</v>
      </c>
      <c r="E392" t="n">
        <v>23780</v>
      </c>
      <c r="F392" t="n">
        <v>85.3</v>
      </c>
      <c r="G392" t="n">
        <v>88</v>
      </c>
      <c r="H392" t="n">
        <v>10</v>
      </c>
      <c r="I392" t="n">
        <v>3.1374</v>
      </c>
      <c r="J392" s="10" t="str">
        <f>=STANDARDIZE(D392,AVERAGE(D$2:D$1449),_xlfn.STDEV.S(D$2:D$1449))</f>
      </c>
      <c r="K392" s="10" t="str">
        <f>=STANDARDIZE(E392,AVERAGE(E$2:E$1449),_xlfn.STDEV.S(E$2:E$1449))</f>
      </c>
      <c r="L392" s="10" t="str">
        <f>=STANDARDIZE(F392,AVERAGE(F$2:F$1449),_xlfn.STDEV.S(F$2:F$1449))</f>
      </c>
      <c r="M392" s="10" t="str">
        <f>=STANDARDIZE(G392,AVERAGE(G$2:G$1449),_xlfn.STDEV.S(G$2:G$1449))</f>
      </c>
      <c r="N392" s="10" t="str">
        <f>=STANDARDIZE(H392,AVERAGE(H$2:H$1449),_xlfn.STDEV.S(H$2:H$1449))</f>
      </c>
      <c r="O392" s="10" t="str">
        <f>=STANDARDIZE(I392,AVERAGE(I$2:I$1449),_xlfn.STDEV.S(I$2:I$1449))</f>
      </c>
      <c r="P392" s="10" t="str">
        <f>=MMULT(J392:O392,$AI$12:$AI$17)</f>
      </c>
    </row>
    <row r="393">
      <c r="A393" t="n">
        <v>156541</v>
      </c>
      <c r="B393" t="s">
        <v>1999</v>
      </c>
      <c r="C393" t="s">
        <v>163</v>
      </c>
      <c r="D393" t="n">
        <v>48</v>
      </c>
      <c r="E393" t="n">
        <v>11555</v>
      </c>
      <c r="F393" t="n">
        <v>44.4</v>
      </c>
      <c r="G393" t="n">
        <v>81</v>
      </c>
      <c r="H393" t="n">
        <v>19</v>
      </c>
      <c r="I393" t="n">
        <v>4.4045</v>
      </c>
      <c r="J393" s="10" t="str">
        <f>=STANDARDIZE(D393,AVERAGE(D$2:D$1449),_xlfn.STDEV.S(D$2:D$1449))</f>
      </c>
      <c r="K393" s="10" t="str">
        <f>=STANDARDIZE(E393,AVERAGE(E$2:E$1449),_xlfn.STDEV.S(E$2:E$1449))</f>
      </c>
      <c r="L393" s="10" t="str">
        <f>=STANDARDIZE(F393,AVERAGE(F$2:F$1449),_xlfn.STDEV.S(F$2:F$1449))</f>
      </c>
      <c r="M393" s="10" t="str">
        <f>=STANDARDIZE(G393,AVERAGE(G$2:G$1449),_xlfn.STDEV.S(G$2:G$1449))</f>
      </c>
      <c r="N393" s="10" t="str">
        <f>=STANDARDIZE(H393,AVERAGE(H$2:H$1449),_xlfn.STDEV.S(H$2:H$1449))</f>
      </c>
      <c r="O393" s="10" t="str">
        <f>=STANDARDIZE(I393,AVERAGE(I$2:I$1449),_xlfn.STDEV.S(I$2:I$1449))</f>
      </c>
      <c r="P393" s="10" t="str">
        <f>=MMULT(J393:O393,$AI$12:$AI$17)</f>
      </c>
    </row>
    <row r="394">
      <c r="A394" t="n">
        <v>156620</v>
      </c>
      <c r="B394" t="s">
        <v>2001</v>
      </c>
      <c r="C394" t="s">
        <v>149</v>
      </c>
      <c r="D394" t="n">
        <v>39</v>
      </c>
      <c r="E394" t="n">
        <v>10852</v>
      </c>
      <c r="F394" t="n">
        <v>55</v>
      </c>
      <c r="G394" t="n">
        <v>80</v>
      </c>
      <c r="H394" t="n">
        <v>15</v>
      </c>
      <c r="I394" t="n">
        <v>4.2264</v>
      </c>
      <c r="J394" s="10" t="str">
        <f>=STANDARDIZE(D394,AVERAGE(D$2:D$1449),_xlfn.STDEV.S(D$2:D$1449))</f>
      </c>
      <c r="K394" s="10" t="str">
        <f>=STANDARDIZE(E394,AVERAGE(E$2:E$1449),_xlfn.STDEV.S(E$2:E$1449))</f>
      </c>
      <c r="L394" s="10" t="str">
        <f>=STANDARDIZE(F394,AVERAGE(F$2:F$1449),_xlfn.STDEV.S(F$2:F$1449))</f>
      </c>
      <c r="M394" s="10" t="str">
        <f>=STANDARDIZE(G394,AVERAGE(G$2:G$1449),_xlfn.STDEV.S(G$2:G$1449))</f>
      </c>
      <c r="N394" s="10" t="str">
        <f>=STANDARDIZE(H394,AVERAGE(H$2:H$1449),_xlfn.STDEV.S(H$2:H$1449))</f>
      </c>
      <c r="O394" s="10" t="str">
        <f>=STANDARDIZE(I394,AVERAGE(I$2:I$1449),_xlfn.STDEV.S(I$2:I$1449))</f>
      </c>
      <c r="P394" s="10" t="str">
        <f>=MMULT(J394:O394,$AI$12:$AI$17)</f>
      </c>
    </row>
    <row r="395">
      <c r="A395" t="n">
        <v>156745</v>
      </c>
      <c r="B395" t="s">
        <v>2006</v>
      </c>
      <c r="C395" t="s">
        <v>163</v>
      </c>
      <c r="D395" t="n">
        <v>34</v>
      </c>
      <c r="E395" t="n">
        <v>14878</v>
      </c>
      <c r="F395" t="n">
        <v>47.5</v>
      </c>
      <c r="G395" t="n">
        <v>68</v>
      </c>
      <c r="H395" t="n">
        <v>15</v>
      </c>
      <c r="I395" t="n">
        <v>3.2248</v>
      </c>
      <c r="J395" s="10" t="str">
        <f>=STANDARDIZE(D395,AVERAGE(D$2:D$1449),_xlfn.STDEV.S(D$2:D$1449))</f>
      </c>
      <c r="K395" s="10" t="str">
        <f>=STANDARDIZE(E395,AVERAGE(E$2:E$1449),_xlfn.STDEV.S(E$2:E$1449))</f>
      </c>
      <c r="L395" s="10" t="str">
        <f>=STANDARDIZE(F395,AVERAGE(F$2:F$1449),_xlfn.STDEV.S(F$2:F$1449))</f>
      </c>
      <c r="M395" s="10" t="str">
        <f>=STANDARDIZE(G395,AVERAGE(G$2:G$1449),_xlfn.STDEV.S(G$2:G$1449))</f>
      </c>
      <c r="N395" s="10" t="str">
        <f>=STANDARDIZE(H395,AVERAGE(H$2:H$1449),_xlfn.STDEV.S(H$2:H$1449))</f>
      </c>
      <c r="O395" s="10" t="str">
        <f>=STANDARDIZE(I395,AVERAGE(I$2:I$1449),_xlfn.STDEV.S(I$2:I$1449))</f>
      </c>
      <c r="P395" s="10" t="str">
        <f>=MMULT(J395:O395,$AI$12:$AI$17)</f>
      </c>
    </row>
    <row r="396">
      <c r="A396" t="n">
        <v>157058</v>
      </c>
      <c r="B396" t="s">
        <v>2023</v>
      </c>
      <c r="C396" t="s">
        <v>149</v>
      </c>
      <c r="D396" t="n">
        <v>57</v>
      </c>
      <c r="E396" t="n">
        <v>9672</v>
      </c>
      <c r="F396" t="n">
        <v>28.4</v>
      </c>
      <c r="G396" t="n">
        <v>61</v>
      </c>
      <c r="H396" t="n">
        <v>14</v>
      </c>
      <c r="I396" t="n">
        <v>3.343</v>
      </c>
      <c r="J396" s="10" t="str">
        <f>=STANDARDIZE(D396,AVERAGE(D$2:D$1449),_xlfn.STDEV.S(D$2:D$1449))</f>
      </c>
      <c r="K396" s="10" t="str">
        <f>=STANDARDIZE(E396,AVERAGE(E$2:E$1449),_xlfn.STDEV.S(E$2:E$1449))</f>
      </c>
      <c r="L396" s="10" t="str">
        <f>=STANDARDIZE(F396,AVERAGE(F$2:F$1449),_xlfn.STDEV.S(F$2:F$1449))</f>
      </c>
      <c r="M396" s="10" t="str">
        <f>=STANDARDIZE(G396,AVERAGE(G$2:G$1449),_xlfn.STDEV.S(G$2:G$1449))</f>
      </c>
      <c r="N396" s="10" t="str">
        <f>=STANDARDIZE(H396,AVERAGE(H$2:H$1449),_xlfn.STDEV.S(H$2:H$1449))</f>
      </c>
      <c r="O396" s="10" t="str">
        <f>=STANDARDIZE(I396,AVERAGE(I$2:I$1449),_xlfn.STDEV.S(I$2:I$1449))</f>
      </c>
      <c r="P396" s="10" t="str">
        <f>=MMULT(J396:O396,$AI$12:$AI$17)</f>
      </c>
    </row>
    <row r="397">
      <c r="A397" t="n">
        <v>157076</v>
      </c>
      <c r="B397" t="s">
        <v>2025</v>
      </c>
      <c r="C397" t="s">
        <v>163</v>
      </c>
      <c r="D397" t="n">
        <v>42</v>
      </c>
      <c r="E397" t="n">
        <v>20867</v>
      </c>
      <c r="F397" t="n">
        <v>48.7</v>
      </c>
      <c r="G397" t="n">
        <v>65</v>
      </c>
      <c r="H397" t="n">
        <v>13</v>
      </c>
      <c r="I397" t="n">
        <v>2.9528</v>
      </c>
      <c r="J397" s="10" t="str">
        <f>=STANDARDIZE(D397,AVERAGE(D$2:D$1449),_xlfn.STDEV.S(D$2:D$1449))</f>
      </c>
      <c r="K397" s="10" t="str">
        <f>=STANDARDIZE(E397,AVERAGE(E$2:E$1449),_xlfn.STDEV.S(E$2:E$1449))</f>
      </c>
      <c r="L397" s="10" t="str">
        <f>=STANDARDIZE(F397,AVERAGE(F$2:F$1449),_xlfn.STDEV.S(F$2:F$1449))</f>
      </c>
      <c r="M397" s="10" t="str">
        <f>=STANDARDIZE(G397,AVERAGE(G$2:G$1449),_xlfn.STDEV.S(G$2:G$1449))</f>
      </c>
      <c r="N397" s="10" t="str">
        <f>=STANDARDIZE(H397,AVERAGE(H$2:H$1449),_xlfn.STDEV.S(H$2:H$1449))</f>
      </c>
      <c r="O397" s="10" t="str">
        <f>=STANDARDIZE(I397,AVERAGE(I$2:I$1449),_xlfn.STDEV.S(I$2:I$1449))</f>
      </c>
      <c r="P397" s="10" t="str">
        <f>=MMULT(J397:O397,$AI$12:$AI$17)</f>
      </c>
    </row>
    <row r="398">
      <c r="A398" t="n">
        <v>157085</v>
      </c>
      <c r="B398" t="s">
        <v>2026</v>
      </c>
      <c r="C398" t="s">
        <v>149</v>
      </c>
      <c r="D398" t="n">
        <v>21</v>
      </c>
      <c r="E398" t="n">
        <v>19838</v>
      </c>
      <c r="F398" t="n">
        <v>69.7</v>
      </c>
      <c r="G398" t="n">
        <v>87</v>
      </c>
      <c r="H398" t="n">
        <v>17</v>
      </c>
      <c r="I398" t="n">
        <v>4.5306</v>
      </c>
      <c r="J398" s="10" t="str">
        <f>=STANDARDIZE(D398,AVERAGE(D$2:D$1449),_xlfn.STDEV.S(D$2:D$1449))</f>
      </c>
      <c r="K398" s="10" t="str">
        <f>=STANDARDIZE(E398,AVERAGE(E$2:E$1449),_xlfn.STDEV.S(E$2:E$1449))</f>
      </c>
      <c r="L398" s="10" t="str">
        <f>=STANDARDIZE(F398,AVERAGE(F$2:F$1449),_xlfn.STDEV.S(F$2:F$1449))</f>
      </c>
      <c r="M398" s="10" t="str">
        <f>=STANDARDIZE(G398,AVERAGE(G$2:G$1449),_xlfn.STDEV.S(G$2:G$1449))</f>
      </c>
      <c r="N398" s="10" t="str">
        <f>=STANDARDIZE(H398,AVERAGE(H$2:H$1449),_xlfn.STDEV.S(H$2:H$1449))</f>
      </c>
      <c r="O398" s="10" t="str">
        <f>=STANDARDIZE(I398,AVERAGE(I$2:I$1449),_xlfn.STDEV.S(I$2:I$1449))</f>
      </c>
      <c r="P398" s="10" t="str">
        <f>=MMULT(J398:O398,$AI$12:$AI$17)</f>
      </c>
    </row>
    <row r="399">
      <c r="A399" t="n">
        <v>157100</v>
      </c>
      <c r="B399" t="s">
        <v>2027</v>
      </c>
      <c r="C399" t="s">
        <v>163</v>
      </c>
      <c r="D399" t="n">
        <v>37</v>
      </c>
      <c r="E399" t="n">
        <v>22209</v>
      </c>
      <c r="F399" t="n">
        <v>33.8</v>
      </c>
      <c r="G399" t="n">
        <v>45</v>
      </c>
      <c r="H399" t="n">
        <v>12</v>
      </c>
      <c r="I399" t="n">
        <v>2.8802</v>
      </c>
      <c r="J399" s="10" t="str">
        <f>=STANDARDIZE(D399,AVERAGE(D$2:D$1449),_xlfn.STDEV.S(D$2:D$1449))</f>
      </c>
      <c r="K399" s="10" t="str">
        <f>=STANDARDIZE(E399,AVERAGE(E$2:E$1449),_xlfn.STDEV.S(E$2:E$1449))</f>
      </c>
      <c r="L399" s="10" t="str">
        <f>=STANDARDIZE(F399,AVERAGE(F$2:F$1449),_xlfn.STDEV.S(F$2:F$1449))</f>
      </c>
      <c r="M399" s="10" t="str">
        <f>=STANDARDIZE(G399,AVERAGE(G$2:G$1449),_xlfn.STDEV.S(G$2:G$1449))</f>
      </c>
      <c r="N399" s="10" t="str">
        <f>=STANDARDIZE(H399,AVERAGE(H$2:H$1449),_xlfn.STDEV.S(H$2:H$1449))</f>
      </c>
      <c r="O399" s="10" t="str">
        <f>=STANDARDIZE(I399,AVERAGE(I$2:I$1449),_xlfn.STDEV.S(I$2:I$1449))</f>
      </c>
      <c r="P399" s="10" t="str">
        <f>=MMULT(J399:O399,$AI$12:$AI$17)</f>
      </c>
    </row>
    <row r="400">
      <c r="A400" t="n">
        <v>157216</v>
      </c>
      <c r="B400" t="s">
        <v>2030</v>
      </c>
      <c r="C400" t="s">
        <v>163</v>
      </c>
      <c r="D400" t="n">
        <v>50</v>
      </c>
      <c r="E400" t="n">
        <v>14422</v>
      </c>
      <c r="F400" t="n">
        <v>38.1</v>
      </c>
      <c r="G400" t="n">
        <v>63</v>
      </c>
      <c r="H400" t="n">
        <v>17</v>
      </c>
      <c r="I400" t="n">
        <v>3.6124</v>
      </c>
      <c r="J400" s="10" t="str">
        <f>=STANDARDIZE(D400,AVERAGE(D$2:D$1449),_xlfn.STDEV.S(D$2:D$1449))</f>
      </c>
      <c r="K400" s="10" t="str">
        <f>=STANDARDIZE(E400,AVERAGE(E$2:E$1449),_xlfn.STDEV.S(E$2:E$1449))</f>
      </c>
      <c r="L400" s="10" t="str">
        <f>=STANDARDIZE(F400,AVERAGE(F$2:F$1449),_xlfn.STDEV.S(F$2:F$1449))</f>
      </c>
      <c r="M400" s="10" t="str">
        <f>=STANDARDIZE(G400,AVERAGE(G$2:G$1449),_xlfn.STDEV.S(G$2:G$1449))</f>
      </c>
      <c r="N400" s="10" t="str">
        <f>=STANDARDIZE(H400,AVERAGE(H$2:H$1449),_xlfn.STDEV.S(H$2:H$1449))</f>
      </c>
      <c r="O400" s="10" t="str">
        <f>=STANDARDIZE(I400,AVERAGE(I$2:I$1449),_xlfn.STDEV.S(I$2:I$1449))</f>
      </c>
      <c r="P400" s="10" t="str">
        <f>=MMULT(J400:O400,$AI$12:$AI$17)</f>
      </c>
    </row>
    <row r="401">
      <c r="A401" t="n">
        <v>157289</v>
      </c>
      <c r="B401" t="s">
        <v>2032</v>
      </c>
      <c r="C401" t="s">
        <v>149</v>
      </c>
      <c r="D401" t="n">
        <v>29</v>
      </c>
      <c r="E401" t="n">
        <v>18808</v>
      </c>
      <c r="F401" t="n">
        <v>60.6</v>
      </c>
      <c r="G401" t="n">
        <v>81</v>
      </c>
      <c r="H401" t="n">
        <v>14</v>
      </c>
      <c r="I401" t="n">
        <v>4.4192</v>
      </c>
      <c r="J401" s="10" t="str">
        <f>=STANDARDIZE(D401,AVERAGE(D$2:D$1449),_xlfn.STDEV.S(D$2:D$1449))</f>
      </c>
      <c r="K401" s="10" t="str">
        <f>=STANDARDIZE(E401,AVERAGE(E$2:E$1449),_xlfn.STDEV.S(E$2:E$1449))</f>
      </c>
      <c r="L401" s="10" t="str">
        <f>=STANDARDIZE(F401,AVERAGE(F$2:F$1449),_xlfn.STDEV.S(F$2:F$1449))</f>
      </c>
      <c r="M401" s="10" t="str">
        <f>=STANDARDIZE(G401,AVERAGE(G$2:G$1449),_xlfn.STDEV.S(G$2:G$1449))</f>
      </c>
      <c r="N401" s="10" t="str">
        <f>=STANDARDIZE(H401,AVERAGE(H$2:H$1449),_xlfn.STDEV.S(H$2:H$1449))</f>
      </c>
      <c r="O401" s="10" t="str">
        <f>=STANDARDIZE(I401,AVERAGE(I$2:I$1449),_xlfn.STDEV.S(I$2:I$1449))</f>
      </c>
      <c r="P401" s="10" t="str">
        <f>=MMULT(J401:O401,$AI$12:$AI$17)</f>
      </c>
    </row>
    <row r="402">
      <c r="A402" t="n">
        <v>157377</v>
      </c>
      <c r="B402" t="s">
        <v>2038</v>
      </c>
      <c r="C402" t="s">
        <v>163</v>
      </c>
      <c r="D402" t="n">
        <v>46</v>
      </c>
      <c r="E402" t="n">
        <v>24739</v>
      </c>
      <c r="F402" t="n">
        <v>45.5</v>
      </c>
      <c r="G402" t="n">
        <v>69</v>
      </c>
      <c r="H402" t="n">
        <v>15</v>
      </c>
      <c r="I402" t="n">
        <v>3.3506</v>
      </c>
      <c r="J402" s="10" t="str">
        <f>=STANDARDIZE(D402,AVERAGE(D$2:D$1449),_xlfn.STDEV.S(D$2:D$1449))</f>
      </c>
      <c r="K402" s="10" t="str">
        <f>=STANDARDIZE(E402,AVERAGE(E$2:E$1449),_xlfn.STDEV.S(E$2:E$1449))</f>
      </c>
      <c r="L402" s="10" t="str">
        <f>=STANDARDIZE(F402,AVERAGE(F$2:F$1449),_xlfn.STDEV.S(F$2:F$1449))</f>
      </c>
      <c r="M402" s="10" t="str">
        <f>=STANDARDIZE(G402,AVERAGE(G$2:G$1449),_xlfn.STDEV.S(G$2:G$1449))</f>
      </c>
      <c r="N402" s="10" t="str">
        <f>=STANDARDIZE(H402,AVERAGE(H$2:H$1449),_xlfn.STDEV.S(H$2:H$1449))</f>
      </c>
      <c r="O402" s="10" t="str">
        <f>=STANDARDIZE(I402,AVERAGE(I$2:I$1449),_xlfn.STDEV.S(I$2:I$1449))</f>
      </c>
      <c r="P402" s="10" t="str">
        <f>=MMULT(J402:O402,$AI$12:$AI$17)</f>
      </c>
    </row>
    <row r="403">
      <c r="A403" t="n">
        <v>157386</v>
      </c>
      <c r="B403" t="s">
        <v>2040</v>
      </c>
      <c r="C403" t="s">
        <v>149</v>
      </c>
      <c r="D403" t="n">
        <v>29</v>
      </c>
      <c r="E403" t="n">
        <v>10017</v>
      </c>
      <c r="F403" t="n">
        <v>49.3</v>
      </c>
      <c r="G403" t="n">
        <v>69</v>
      </c>
      <c r="H403" t="n">
        <v>14</v>
      </c>
      <c r="I403" t="n">
        <v>3.9928</v>
      </c>
      <c r="J403" s="10" t="str">
        <f>=STANDARDIZE(D403,AVERAGE(D$2:D$1449),_xlfn.STDEV.S(D$2:D$1449))</f>
      </c>
      <c r="K403" s="10" t="str">
        <f>=STANDARDIZE(E403,AVERAGE(E$2:E$1449),_xlfn.STDEV.S(E$2:E$1449))</f>
      </c>
      <c r="L403" s="10" t="str">
        <f>=STANDARDIZE(F403,AVERAGE(F$2:F$1449),_xlfn.STDEV.S(F$2:F$1449))</f>
      </c>
      <c r="M403" s="10" t="str">
        <f>=STANDARDIZE(G403,AVERAGE(G$2:G$1449),_xlfn.STDEV.S(G$2:G$1449))</f>
      </c>
      <c r="N403" s="10" t="str">
        <f>=STANDARDIZE(H403,AVERAGE(H$2:H$1449),_xlfn.STDEV.S(H$2:H$1449))</f>
      </c>
      <c r="O403" s="10" t="str">
        <f>=STANDARDIZE(I403,AVERAGE(I$2:I$1449),_xlfn.STDEV.S(I$2:I$1449))</f>
      </c>
      <c r="P403" s="10" t="str">
        <f>=MMULT(J403:O403,$AI$12:$AI$17)</f>
      </c>
    </row>
    <row r="404">
      <c r="A404" t="n">
        <v>157401</v>
      </c>
      <c r="B404" t="s">
        <v>2042</v>
      </c>
      <c r="C404" t="s">
        <v>149</v>
      </c>
      <c r="D404" t="n">
        <v>31</v>
      </c>
      <c r="E404" t="n">
        <v>9738</v>
      </c>
      <c r="F404" t="n">
        <v>62.9</v>
      </c>
      <c r="G404" t="n">
        <v>76</v>
      </c>
      <c r="H404" t="n">
        <v>16</v>
      </c>
      <c r="I404" t="n">
        <v>4.0619</v>
      </c>
      <c r="J404" s="10" t="str">
        <f>=STANDARDIZE(D404,AVERAGE(D$2:D$1449),_xlfn.STDEV.S(D$2:D$1449))</f>
      </c>
      <c r="K404" s="10" t="str">
        <f>=STANDARDIZE(E404,AVERAGE(E$2:E$1449),_xlfn.STDEV.S(E$2:E$1449))</f>
      </c>
      <c r="L404" s="10" t="str">
        <f>=STANDARDIZE(F404,AVERAGE(F$2:F$1449),_xlfn.STDEV.S(F$2:F$1449))</f>
      </c>
      <c r="M404" s="10" t="str">
        <f>=STANDARDIZE(G404,AVERAGE(G$2:G$1449),_xlfn.STDEV.S(G$2:G$1449))</f>
      </c>
      <c r="N404" s="10" t="str">
        <f>=STANDARDIZE(H404,AVERAGE(H$2:H$1449),_xlfn.STDEV.S(H$2:H$1449))</f>
      </c>
      <c r="O404" s="10" t="str">
        <f>=STANDARDIZE(I404,AVERAGE(I$2:I$1449),_xlfn.STDEV.S(I$2:I$1449))</f>
      </c>
      <c r="P404" s="10" t="str">
        <f>=MMULT(J404:O404,$AI$12:$AI$17)</f>
      </c>
    </row>
    <row r="405">
      <c r="A405" t="n">
        <v>157447</v>
      </c>
      <c r="B405" t="s">
        <v>2045</v>
      </c>
      <c r="C405" t="s">
        <v>149</v>
      </c>
      <c r="D405" t="n">
        <v>24</v>
      </c>
      <c r="E405" t="n">
        <v>8151</v>
      </c>
      <c r="F405" t="n">
        <v>49.5</v>
      </c>
      <c r="G405" t="n">
        <v>78</v>
      </c>
      <c r="H405" t="n">
        <v>18</v>
      </c>
      <c r="I405" t="n">
        <v>4.2796</v>
      </c>
      <c r="J405" s="10" t="str">
        <f>=STANDARDIZE(D405,AVERAGE(D$2:D$1449),_xlfn.STDEV.S(D$2:D$1449))</f>
      </c>
      <c r="K405" s="10" t="str">
        <f>=STANDARDIZE(E405,AVERAGE(E$2:E$1449),_xlfn.STDEV.S(E$2:E$1449))</f>
      </c>
      <c r="L405" s="10" t="str">
        <f>=STANDARDIZE(F405,AVERAGE(F$2:F$1449),_xlfn.STDEV.S(F$2:F$1449))</f>
      </c>
      <c r="M405" s="10" t="str">
        <f>=STANDARDIZE(G405,AVERAGE(G$2:G$1449),_xlfn.STDEV.S(G$2:G$1449))</f>
      </c>
      <c r="N405" s="10" t="str">
        <f>=STANDARDIZE(H405,AVERAGE(H$2:H$1449),_xlfn.STDEV.S(H$2:H$1449))</f>
      </c>
      <c r="O405" s="10" t="str">
        <f>=STANDARDIZE(I405,AVERAGE(I$2:I$1449),_xlfn.STDEV.S(I$2:I$1449))</f>
      </c>
      <c r="P405" s="10" t="str">
        <f>=MMULT(J405:O405,$AI$12:$AI$17)</f>
      </c>
    </row>
    <row r="406">
      <c r="A406" t="n">
        <v>157535</v>
      </c>
      <c r="B406" t="s">
        <v>2049</v>
      </c>
      <c r="C406" t="s">
        <v>163</v>
      </c>
      <c r="D406" t="n">
        <v>40</v>
      </c>
      <c r="E406" t="n">
        <v>13819</v>
      </c>
      <c r="F406" t="n">
        <v>41</v>
      </c>
      <c r="G406" t="n">
        <v>65</v>
      </c>
      <c r="H406" t="n">
        <v>14</v>
      </c>
      <c r="I406" t="n">
        <v>3.4408</v>
      </c>
      <c r="J406" s="10" t="str">
        <f>=STANDARDIZE(D406,AVERAGE(D$2:D$1449),_xlfn.STDEV.S(D$2:D$1449))</f>
      </c>
      <c r="K406" s="10" t="str">
        <f>=STANDARDIZE(E406,AVERAGE(E$2:E$1449),_xlfn.STDEV.S(E$2:E$1449))</f>
      </c>
      <c r="L406" s="10" t="str">
        <f>=STANDARDIZE(F406,AVERAGE(F$2:F$1449),_xlfn.STDEV.S(F$2:F$1449))</f>
      </c>
      <c r="M406" s="10" t="str">
        <f>=STANDARDIZE(G406,AVERAGE(G$2:G$1449),_xlfn.STDEV.S(G$2:G$1449))</f>
      </c>
      <c r="N406" s="10" t="str">
        <f>=STANDARDIZE(H406,AVERAGE(H$2:H$1449),_xlfn.STDEV.S(H$2:H$1449))</f>
      </c>
      <c r="O406" s="10" t="str">
        <f>=STANDARDIZE(I406,AVERAGE(I$2:I$1449),_xlfn.STDEV.S(I$2:I$1449))</f>
      </c>
      <c r="P406" s="10" t="str">
        <f>=MMULT(J406:O406,$AI$12:$AI$17)</f>
      </c>
    </row>
    <row r="407">
      <c r="A407" t="n">
        <v>157748</v>
      </c>
      <c r="B407" t="s">
        <v>2060</v>
      </c>
      <c r="C407" t="s">
        <v>163</v>
      </c>
      <c r="D407" t="n">
        <v>0</v>
      </c>
      <c r="E407" t="n">
        <v>19873</v>
      </c>
      <c r="F407" t="n">
        <v>41.1</v>
      </c>
      <c r="G407" t="n">
        <v>81</v>
      </c>
      <c r="H407" t="n">
        <v>16</v>
      </c>
      <c r="I407" t="n">
        <v>3.7434</v>
      </c>
      <c r="J407" s="10" t="str">
        <f>=STANDARDIZE(D407,AVERAGE(D$2:D$1449),_xlfn.STDEV.S(D$2:D$1449))</f>
      </c>
      <c r="K407" s="10" t="str">
        <f>=STANDARDIZE(E407,AVERAGE(E$2:E$1449),_xlfn.STDEV.S(E$2:E$1449))</f>
      </c>
      <c r="L407" s="10" t="str">
        <f>=STANDARDIZE(F407,AVERAGE(F$2:F$1449),_xlfn.STDEV.S(F$2:F$1449))</f>
      </c>
      <c r="M407" s="10" t="str">
        <f>=STANDARDIZE(G407,AVERAGE(G$2:G$1449),_xlfn.STDEV.S(G$2:G$1449))</f>
      </c>
      <c r="N407" s="10" t="str">
        <f>=STANDARDIZE(H407,AVERAGE(H$2:H$1449),_xlfn.STDEV.S(H$2:H$1449))</f>
      </c>
      <c r="O407" s="10" t="str">
        <f>=STANDARDIZE(I407,AVERAGE(I$2:I$1449),_xlfn.STDEV.S(I$2:I$1449))</f>
      </c>
      <c r="P407" s="10" t="str">
        <f>=MMULT(J407:O407,$AI$12:$AI$17)</f>
      </c>
    </row>
    <row r="408">
      <c r="A408" t="n">
        <v>157757</v>
      </c>
      <c r="B408" t="s">
        <v>2061</v>
      </c>
      <c r="C408" t="s">
        <v>163</v>
      </c>
      <c r="D408" t="n">
        <v>36</v>
      </c>
      <c r="E408" t="n">
        <v>25539</v>
      </c>
      <c r="F408" t="n">
        <v>57.3</v>
      </c>
      <c r="G408" t="n">
        <v>70</v>
      </c>
      <c r="H408" t="n">
        <v>11</v>
      </c>
      <c r="I408" t="n">
        <v>3.3021</v>
      </c>
      <c r="J408" s="10" t="str">
        <f>=STANDARDIZE(D408,AVERAGE(D$2:D$1449),_xlfn.STDEV.S(D$2:D$1449))</f>
      </c>
      <c r="K408" s="10" t="str">
        <f>=STANDARDIZE(E408,AVERAGE(E$2:E$1449),_xlfn.STDEV.S(E$2:E$1449))</f>
      </c>
      <c r="L408" s="10" t="str">
        <f>=STANDARDIZE(F408,AVERAGE(F$2:F$1449),_xlfn.STDEV.S(F$2:F$1449))</f>
      </c>
      <c r="M408" s="10" t="str">
        <f>=STANDARDIZE(G408,AVERAGE(G$2:G$1449),_xlfn.STDEV.S(G$2:G$1449))</f>
      </c>
      <c r="N408" s="10" t="str">
        <f>=STANDARDIZE(H408,AVERAGE(H$2:H$1449),_xlfn.STDEV.S(H$2:H$1449))</f>
      </c>
      <c r="O408" s="10" t="str">
        <f>=STANDARDIZE(I408,AVERAGE(I$2:I$1449),_xlfn.STDEV.S(I$2:I$1449))</f>
      </c>
      <c r="P408" s="10" t="str">
        <f>=MMULT(J408:O408,$AI$12:$AI$17)</f>
      </c>
    </row>
    <row r="409">
      <c r="A409" t="n">
        <v>157809</v>
      </c>
      <c r="B409" t="s">
        <v>2063</v>
      </c>
      <c r="C409" t="s">
        <v>163</v>
      </c>
      <c r="D409" t="n">
        <v>22</v>
      </c>
      <c r="E409" t="n">
        <v>21314</v>
      </c>
      <c r="F409" t="n">
        <v>39.8</v>
      </c>
      <c r="G409" t="n">
        <v>67</v>
      </c>
      <c r="H409" t="n">
        <v>14</v>
      </c>
      <c r="I409" t="n">
        <v>3.3502</v>
      </c>
      <c r="J409" s="10" t="str">
        <f>=STANDARDIZE(D409,AVERAGE(D$2:D$1449),_xlfn.STDEV.S(D$2:D$1449))</f>
      </c>
      <c r="K409" s="10" t="str">
        <f>=STANDARDIZE(E409,AVERAGE(E$2:E$1449),_xlfn.STDEV.S(E$2:E$1449))</f>
      </c>
      <c r="L409" s="10" t="str">
        <f>=STANDARDIZE(F409,AVERAGE(F$2:F$1449),_xlfn.STDEV.S(F$2:F$1449))</f>
      </c>
      <c r="M409" s="10" t="str">
        <f>=STANDARDIZE(G409,AVERAGE(G$2:G$1449),_xlfn.STDEV.S(G$2:G$1449))</f>
      </c>
      <c r="N409" s="10" t="str">
        <f>=STANDARDIZE(H409,AVERAGE(H$2:H$1449),_xlfn.STDEV.S(H$2:H$1449))</f>
      </c>
      <c r="O409" s="10" t="str">
        <f>=STANDARDIZE(I409,AVERAGE(I$2:I$1449),_xlfn.STDEV.S(I$2:I$1449))</f>
      </c>
      <c r="P409" s="10" t="str">
        <f>=MMULT(J409:O409,$AI$12:$AI$17)</f>
      </c>
    </row>
    <row r="410">
      <c r="A410" t="n">
        <v>157818</v>
      </c>
      <c r="B410" t="s">
        <v>2065</v>
      </c>
      <c r="C410" t="s">
        <v>163</v>
      </c>
      <c r="D410" t="n">
        <v>24</v>
      </c>
      <c r="E410" t="n">
        <v>25634</v>
      </c>
      <c r="F410" t="n">
        <v>69.8</v>
      </c>
      <c r="G410" t="n">
        <v>83</v>
      </c>
      <c r="H410" t="n">
        <v>10</v>
      </c>
      <c r="I410" t="n">
        <v>3.003</v>
      </c>
      <c r="J410" s="10" t="str">
        <f>=STANDARDIZE(D410,AVERAGE(D$2:D$1449),_xlfn.STDEV.S(D$2:D$1449))</f>
      </c>
      <c r="K410" s="10" t="str">
        <f>=STANDARDIZE(E410,AVERAGE(E$2:E$1449),_xlfn.STDEV.S(E$2:E$1449))</f>
      </c>
      <c r="L410" s="10" t="str">
        <f>=STANDARDIZE(F410,AVERAGE(F$2:F$1449),_xlfn.STDEV.S(F$2:F$1449))</f>
      </c>
      <c r="M410" s="10" t="str">
        <f>=STANDARDIZE(G410,AVERAGE(G$2:G$1449),_xlfn.STDEV.S(G$2:G$1449))</f>
      </c>
      <c r="N410" s="10" t="str">
        <f>=STANDARDIZE(H410,AVERAGE(H$2:H$1449),_xlfn.STDEV.S(H$2:H$1449))</f>
      </c>
      <c r="O410" s="10" t="str">
        <f>=STANDARDIZE(I410,AVERAGE(I$2:I$1449),_xlfn.STDEV.S(I$2:I$1449))</f>
      </c>
      <c r="P410" s="10" t="str">
        <f>=MMULT(J410:O410,$AI$12:$AI$17)</f>
      </c>
    </row>
    <row r="411">
      <c r="A411" t="n">
        <v>157863</v>
      </c>
      <c r="B411" t="s">
        <v>2066</v>
      </c>
      <c r="C411" t="s">
        <v>163</v>
      </c>
      <c r="D411" t="n">
        <v>51</v>
      </c>
      <c r="E411" t="n">
        <v>19223</v>
      </c>
      <c r="F411" t="n">
        <v>36</v>
      </c>
      <c r="G411" t="n">
        <v>58</v>
      </c>
      <c r="H411" t="n">
        <v>14</v>
      </c>
      <c r="I411" t="n">
        <v>3.0741</v>
      </c>
      <c r="J411" s="10" t="str">
        <f>=STANDARDIZE(D411,AVERAGE(D$2:D$1449),_xlfn.STDEV.S(D$2:D$1449))</f>
      </c>
      <c r="K411" s="10" t="str">
        <f>=STANDARDIZE(E411,AVERAGE(E$2:E$1449),_xlfn.STDEV.S(E$2:E$1449))</f>
      </c>
      <c r="L411" s="10" t="str">
        <f>=STANDARDIZE(F411,AVERAGE(F$2:F$1449),_xlfn.STDEV.S(F$2:F$1449))</f>
      </c>
      <c r="M411" s="10" t="str">
        <f>=STANDARDIZE(G411,AVERAGE(G$2:G$1449),_xlfn.STDEV.S(G$2:G$1449))</f>
      </c>
      <c r="N411" s="10" t="str">
        <f>=STANDARDIZE(H411,AVERAGE(H$2:H$1449),_xlfn.STDEV.S(H$2:H$1449))</f>
      </c>
      <c r="O411" s="10" t="str">
        <f>=STANDARDIZE(I411,AVERAGE(I$2:I$1449),_xlfn.STDEV.S(I$2:I$1449))</f>
      </c>
      <c r="P411" s="10" t="str">
        <f>=MMULT(J411:O411,$AI$12:$AI$17)</f>
      </c>
    </row>
    <row r="412">
      <c r="A412" t="n">
        <v>157951</v>
      </c>
      <c r="B412" t="s">
        <v>2068</v>
      </c>
      <c r="C412" t="s">
        <v>149</v>
      </c>
      <c r="D412" t="n">
        <v>29</v>
      </c>
      <c r="E412" t="n">
        <v>12054</v>
      </c>
      <c r="F412" t="n">
        <v>56.1</v>
      </c>
      <c r="G412" t="n">
        <v>78</v>
      </c>
      <c r="H412" t="n">
        <v>18</v>
      </c>
      <c r="I412" t="n">
        <v>4.298</v>
      </c>
      <c r="J412" s="10" t="str">
        <f>=STANDARDIZE(D412,AVERAGE(D$2:D$1449),_xlfn.STDEV.S(D$2:D$1449))</f>
      </c>
      <c r="K412" s="10" t="str">
        <f>=STANDARDIZE(E412,AVERAGE(E$2:E$1449),_xlfn.STDEV.S(E$2:E$1449))</f>
      </c>
      <c r="L412" s="10" t="str">
        <f>=STANDARDIZE(F412,AVERAGE(F$2:F$1449),_xlfn.STDEV.S(F$2:F$1449))</f>
      </c>
      <c r="M412" s="10" t="str">
        <f>=STANDARDIZE(G412,AVERAGE(G$2:G$1449),_xlfn.STDEV.S(G$2:G$1449))</f>
      </c>
      <c r="N412" s="10" t="str">
        <f>=STANDARDIZE(H412,AVERAGE(H$2:H$1449),_xlfn.STDEV.S(H$2:H$1449))</f>
      </c>
      <c r="O412" s="10" t="str">
        <f>=STANDARDIZE(I412,AVERAGE(I$2:I$1449),_xlfn.STDEV.S(I$2:I$1449))</f>
      </c>
      <c r="P412" s="10" t="str">
        <f>=MMULT(J412:O412,$AI$12:$AI$17)</f>
      </c>
    </row>
    <row r="413">
      <c r="A413" t="n">
        <v>158477</v>
      </c>
      <c r="B413" t="s">
        <v>2078</v>
      </c>
      <c r="C413" t="s">
        <v>163</v>
      </c>
      <c r="D413" t="n">
        <v>39</v>
      </c>
      <c r="E413" t="n">
        <v>25427</v>
      </c>
      <c r="F413" t="n">
        <v>59.3</v>
      </c>
      <c r="G413" t="n">
        <v>75</v>
      </c>
      <c r="H413" t="n">
        <v>9</v>
      </c>
      <c r="I413" t="n">
        <v>2.7767</v>
      </c>
      <c r="J413" s="10" t="str">
        <f>=STANDARDIZE(D413,AVERAGE(D$2:D$1449),_xlfn.STDEV.S(D$2:D$1449))</f>
      </c>
      <c r="K413" s="10" t="str">
        <f>=STANDARDIZE(E413,AVERAGE(E$2:E$1449),_xlfn.STDEV.S(E$2:E$1449))</f>
      </c>
      <c r="L413" s="10" t="str">
        <f>=STANDARDIZE(F413,AVERAGE(F$2:F$1449),_xlfn.STDEV.S(F$2:F$1449))</f>
      </c>
      <c r="M413" s="10" t="str">
        <f>=STANDARDIZE(G413,AVERAGE(G$2:G$1449),_xlfn.STDEV.S(G$2:G$1449))</f>
      </c>
      <c r="N413" s="10" t="str">
        <f>=STANDARDIZE(H413,AVERAGE(H$2:H$1449),_xlfn.STDEV.S(H$2:H$1449))</f>
      </c>
      <c r="O413" s="10" t="str">
        <f>=STANDARDIZE(I413,AVERAGE(I$2:I$1449),_xlfn.STDEV.S(I$2:I$1449))</f>
      </c>
      <c r="P413" s="10" t="str">
        <f>=MMULT(J413:O413,$AI$12:$AI$17)</f>
      </c>
    </row>
    <row r="414">
      <c r="A414" t="n">
        <v>158802</v>
      </c>
      <c r="B414" t="s">
        <v>2088</v>
      </c>
      <c r="C414" t="s">
        <v>163</v>
      </c>
      <c r="D414" t="n">
        <v>68</v>
      </c>
      <c r="E414" t="n">
        <v>18551</v>
      </c>
      <c r="F414" t="n">
        <v>45.1</v>
      </c>
      <c r="G414" t="n">
        <v>70</v>
      </c>
      <c r="H414" t="n">
        <v>11</v>
      </c>
      <c r="I414" t="n">
        <v>3.1092</v>
      </c>
      <c r="J414" s="10" t="str">
        <f>=STANDARDIZE(D414,AVERAGE(D$2:D$1449),_xlfn.STDEV.S(D$2:D$1449))</f>
      </c>
      <c r="K414" s="10" t="str">
        <f>=STANDARDIZE(E414,AVERAGE(E$2:E$1449),_xlfn.STDEV.S(E$2:E$1449))</f>
      </c>
      <c r="L414" s="10" t="str">
        <f>=STANDARDIZE(F414,AVERAGE(F$2:F$1449),_xlfn.STDEV.S(F$2:F$1449))</f>
      </c>
      <c r="M414" s="10" t="str">
        <f>=STANDARDIZE(G414,AVERAGE(G$2:G$1449),_xlfn.STDEV.S(G$2:G$1449))</f>
      </c>
      <c r="N414" s="10" t="str">
        <f>=STANDARDIZE(H414,AVERAGE(H$2:H$1449),_xlfn.STDEV.S(H$2:H$1449))</f>
      </c>
      <c r="O414" s="10" t="str">
        <f>=STANDARDIZE(I414,AVERAGE(I$2:I$1449),_xlfn.STDEV.S(I$2:I$1449))</f>
      </c>
      <c r="P414" s="10" t="str">
        <f>=MMULT(J414:O414,$AI$12:$AI$17)</f>
      </c>
    </row>
    <row r="415">
      <c r="A415" t="n">
        <v>159009</v>
      </c>
      <c r="B415" t="s">
        <v>2091</v>
      </c>
      <c r="C415" t="s">
        <v>149</v>
      </c>
      <c r="D415" t="n">
        <v>72</v>
      </c>
      <c r="E415" t="n">
        <v>19092</v>
      </c>
      <c r="F415" t="n">
        <v>32.3</v>
      </c>
      <c r="G415" t="n">
        <v>76</v>
      </c>
      <c r="H415" t="n">
        <v>25</v>
      </c>
      <c r="I415" t="n">
        <v>3.7571</v>
      </c>
      <c r="J415" s="10" t="str">
        <f>=STANDARDIZE(D415,AVERAGE(D$2:D$1449),_xlfn.STDEV.S(D$2:D$1449))</f>
      </c>
      <c r="K415" s="10" t="str">
        <f>=STANDARDIZE(E415,AVERAGE(E$2:E$1449),_xlfn.STDEV.S(E$2:E$1449))</f>
      </c>
      <c r="L415" s="10" t="str">
        <f>=STANDARDIZE(F415,AVERAGE(F$2:F$1449),_xlfn.STDEV.S(F$2:F$1449))</f>
      </c>
      <c r="M415" s="10" t="str">
        <f>=STANDARDIZE(G415,AVERAGE(G$2:G$1449),_xlfn.STDEV.S(G$2:G$1449))</f>
      </c>
      <c r="N415" s="10" t="str">
        <f>=STANDARDIZE(H415,AVERAGE(H$2:H$1449),_xlfn.STDEV.S(H$2:H$1449))</f>
      </c>
      <c r="O415" s="10" t="str">
        <f>=STANDARDIZE(I415,AVERAGE(I$2:I$1449),_xlfn.STDEV.S(I$2:I$1449))</f>
      </c>
      <c r="P415" s="10" t="str">
        <f>=MMULT(J415:O415,$AI$12:$AI$17)</f>
      </c>
    </row>
    <row r="416">
      <c r="A416" t="n">
        <v>159382</v>
      </c>
      <c r="B416" t="s">
        <v>2098</v>
      </c>
      <c r="C416" t="s">
        <v>149</v>
      </c>
      <c r="D416" t="n">
        <v>36</v>
      </c>
      <c r="E416" t="n">
        <v>8081</v>
      </c>
      <c r="F416" t="n">
        <v>39.9</v>
      </c>
      <c r="G416" t="n">
        <v>68</v>
      </c>
      <c r="H416" t="n">
        <v>14</v>
      </c>
      <c r="I416" t="n">
        <v>3.7017</v>
      </c>
      <c r="J416" s="10" t="str">
        <f>=STANDARDIZE(D416,AVERAGE(D$2:D$1449),_xlfn.STDEV.S(D$2:D$1449))</f>
      </c>
      <c r="K416" s="10" t="str">
        <f>=STANDARDIZE(E416,AVERAGE(E$2:E$1449),_xlfn.STDEV.S(E$2:E$1449))</f>
      </c>
      <c r="L416" s="10" t="str">
        <f>=STANDARDIZE(F416,AVERAGE(F$2:F$1449),_xlfn.STDEV.S(F$2:F$1449))</f>
      </c>
      <c r="M416" s="10" t="str">
        <f>=STANDARDIZE(G416,AVERAGE(G$2:G$1449),_xlfn.STDEV.S(G$2:G$1449))</f>
      </c>
      <c r="N416" s="10" t="str">
        <f>=STANDARDIZE(H416,AVERAGE(H$2:H$1449),_xlfn.STDEV.S(H$2:H$1449))</f>
      </c>
      <c r="O416" s="10" t="str">
        <f>=STANDARDIZE(I416,AVERAGE(I$2:I$1449),_xlfn.STDEV.S(I$2:I$1449))</f>
      </c>
      <c r="P416" s="10" t="str">
        <f>=MMULT(J416:O416,$AI$12:$AI$17)</f>
      </c>
    </row>
    <row r="417">
      <c r="A417" t="n">
        <v>159391</v>
      </c>
      <c r="B417" t="s">
        <v>2099</v>
      </c>
      <c r="C417" t="s">
        <v>149</v>
      </c>
      <c r="D417" t="n">
        <v>26</v>
      </c>
      <c r="E417" t="n">
        <v>21808</v>
      </c>
      <c r="F417" t="n">
        <v>67.6</v>
      </c>
      <c r="G417" t="n">
        <v>84</v>
      </c>
      <c r="H417" t="n">
        <v>20</v>
      </c>
      <c r="I417" t="n">
        <v>4.6183</v>
      </c>
      <c r="J417" s="10" t="str">
        <f>=STANDARDIZE(D417,AVERAGE(D$2:D$1449),_xlfn.STDEV.S(D$2:D$1449))</f>
      </c>
      <c r="K417" s="10" t="str">
        <f>=STANDARDIZE(E417,AVERAGE(E$2:E$1449),_xlfn.STDEV.S(E$2:E$1449))</f>
      </c>
      <c r="L417" s="10" t="str">
        <f>=STANDARDIZE(F417,AVERAGE(F$2:F$1449),_xlfn.STDEV.S(F$2:F$1449))</f>
      </c>
      <c r="M417" s="10" t="str">
        <f>=STANDARDIZE(G417,AVERAGE(G$2:G$1449),_xlfn.STDEV.S(G$2:G$1449))</f>
      </c>
      <c r="N417" s="10" t="str">
        <f>=STANDARDIZE(H417,AVERAGE(H$2:H$1449),_xlfn.STDEV.S(H$2:H$1449))</f>
      </c>
      <c r="O417" s="10" t="str">
        <f>=STANDARDIZE(I417,AVERAGE(I$2:I$1449),_xlfn.STDEV.S(I$2:I$1449))</f>
      </c>
      <c r="P417" s="10" t="str">
        <f>=MMULT(J417:O417,$AI$12:$AI$17)</f>
      </c>
    </row>
    <row r="418">
      <c r="A418" t="n">
        <v>159416</v>
      </c>
      <c r="B418" t="s">
        <v>2102</v>
      </c>
      <c r="C418" t="s">
        <v>149</v>
      </c>
      <c r="D418" t="n">
        <v>38</v>
      </c>
      <c r="E418" t="n">
        <v>7554</v>
      </c>
      <c r="F418" t="n">
        <v>33.2</v>
      </c>
      <c r="G418" t="n">
        <v>63</v>
      </c>
      <c r="H418" t="n">
        <v>27</v>
      </c>
      <c r="I418" t="n">
        <v>4.1032</v>
      </c>
      <c r="J418" s="10" t="str">
        <f>=STANDARDIZE(D418,AVERAGE(D$2:D$1449),_xlfn.STDEV.S(D$2:D$1449))</f>
      </c>
      <c r="K418" s="10" t="str">
        <f>=STANDARDIZE(E418,AVERAGE(E$2:E$1449),_xlfn.STDEV.S(E$2:E$1449))</f>
      </c>
      <c r="L418" s="10" t="str">
        <f>=STANDARDIZE(F418,AVERAGE(F$2:F$1449),_xlfn.STDEV.S(F$2:F$1449))</f>
      </c>
      <c r="M418" s="10" t="str">
        <f>=STANDARDIZE(G418,AVERAGE(G$2:G$1449),_xlfn.STDEV.S(G$2:G$1449))</f>
      </c>
      <c r="N418" s="10" t="str">
        <f>=STANDARDIZE(H418,AVERAGE(H$2:H$1449),_xlfn.STDEV.S(H$2:H$1449))</f>
      </c>
      <c r="O418" s="10" t="str">
        <f>=STANDARDIZE(I418,AVERAGE(I$2:I$1449),_xlfn.STDEV.S(I$2:I$1449))</f>
      </c>
      <c r="P418" s="10" t="str">
        <f>=MMULT(J418:O418,$AI$12:$AI$17)</f>
      </c>
    </row>
    <row r="419">
      <c r="A419" t="n">
        <v>159568</v>
      </c>
      <c r="B419" t="s">
        <v>2106</v>
      </c>
      <c r="C419" t="s">
        <v>163</v>
      </c>
      <c r="D419" t="n">
        <v>41</v>
      </c>
      <c r="E419" t="n">
        <v>15470</v>
      </c>
      <c r="F419" t="n">
        <v>41.7</v>
      </c>
      <c r="G419" t="n">
        <v>61</v>
      </c>
      <c r="H419" t="n">
        <v>10</v>
      </c>
      <c r="I419" t="n">
        <v>3.0828</v>
      </c>
      <c r="J419" s="10" t="str">
        <f>=STANDARDIZE(D419,AVERAGE(D$2:D$1449),_xlfn.STDEV.S(D$2:D$1449))</f>
      </c>
      <c r="K419" s="10" t="str">
        <f>=STANDARDIZE(E419,AVERAGE(E$2:E$1449),_xlfn.STDEV.S(E$2:E$1449))</f>
      </c>
      <c r="L419" s="10" t="str">
        <f>=STANDARDIZE(F419,AVERAGE(F$2:F$1449),_xlfn.STDEV.S(F$2:F$1449))</f>
      </c>
      <c r="M419" s="10" t="str">
        <f>=STANDARDIZE(G419,AVERAGE(G$2:G$1449),_xlfn.STDEV.S(G$2:G$1449))</f>
      </c>
      <c r="N419" s="10" t="str">
        <f>=STANDARDIZE(H419,AVERAGE(H$2:H$1449),_xlfn.STDEV.S(H$2:H$1449))</f>
      </c>
      <c r="O419" s="10" t="str">
        <f>=STANDARDIZE(I419,AVERAGE(I$2:I$1449),_xlfn.STDEV.S(I$2:I$1449))</f>
      </c>
      <c r="P419" s="10" t="str">
        <f>=MMULT(J419:O419,$AI$12:$AI$17)</f>
      </c>
    </row>
    <row r="420">
      <c r="A420" t="n">
        <v>159647</v>
      </c>
      <c r="B420" t="s">
        <v>2109</v>
      </c>
      <c r="C420" t="s">
        <v>149</v>
      </c>
      <c r="D420" t="n">
        <v>20</v>
      </c>
      <c r="E420" t="n">
        <v>12593</v>
      </c>
      <c r="F420" t="n">
        <v>57.2</v>
      </c>
      <c r="G420" t="n">
        <v>84</v>
      </c>
      <c r="H420" t="n">
        <v>22</v>
      </c>
      <c r="I420" t="n">
        <v>4.09</v>
      </c>
      <c r="J420" s="10" t="str">
        <f>=STANDARDIZE(D420,AVERAGE(D$2:D$1449),_xlfn.STDEV.S(D$2:D$1449))</f>
      </c>
      <c r="K420" s="10" t="str">
        <f>=STANDARDIZE(E420,AVERAGE(E$2:E$1449),_xlfn.STDEV.S(E$2:E$1449))</f>
      </c>
      <c r="L420" s="10" t="str">
        <f>=STANDARDIZE(F420,AVERAGE(F$2:F$1449),_xlfn.STDEV.S(F$2:F$1449))</f>
      </c>
      <c r="M420" s="10" t="str">
        <f>=STANDARDIZE(G420,AVERAGE(G$2:G$1449),_xlfn.STDEV.S(G$2:G$1449))</f>
      </c>
      <c r="N420" s="10" t="str">
        <f>=STANDARDIZE(H420,AVERAGE(H$2:H$1449),_xlfn.STDEV.S(H$2:H$1449))</f>
      </c>
      <c r="O420" s="10" t="str">
        <f>=STANDARDIZE(I420,AVERAGE(I$2:I$1449),_xlfn.STDEV.S(I$2:I$1449))</f>
      </c>
      <c r="P420" s="10" t="str">
        <f>=MMULT(J420:O420,$AI$12:$AI$17)</f>
      </c>
    </row>
    <row r="421">
      <c r="A421" t="n">
        <v>159656</v>
      </c>
      <c r="B421" t="s">
        <v>2111</v>
      </c>
      <c r="C421" t="s">
        <v>163</v>
      </c>
      <c r="D421" t="n">
        <v>37</v>
      </c>
      <c r="E421" t="n">
        <v>26150</v>
      </c>
      <c r="F421" t="n">
        <v>67.4</v>
      </c>
      <c r="G421" t="n">
        <v>77</v>
      </c>
      <c r="H421" t="n">
        <v>13</v>
      </c>
      <c r="I421" t="n">
        <v>3.6968</v>
      </c>
      <c r="J421" s="10" t="str">
        <f>=STANDARDIZE(D421,AVERAGE(D$2:D$1449),_xlfn.STDEV.S(D$2:D$1449))</f>
      </c>
      <c r="K421" s="10" t="str">
        <f>=STANDARDIZE(E421,AVERAGE(E$2:E$1449),_xlfn.STDEV.S(E$2:E$1449))</f>
      </c>
      <c r="L421" s="10" t="str">
        <f>=STANDARDIZE(F421,AVERAGE(F$2:F$1449),_xlfn.STDEV.S(F$2:F$1449))</f>
      </c>
      <c r="M421" s="10" t="str">
        <f>=STANDARDIZE(G421,AVERAGE(G$2:G$1449),_xlfn.STDEV.S(G$2:G$1449))</f>
      </c>
      <c r="N421" s="10" t="str">
        <f>=STANDARDIZE(H421,AVERAGE(H$2:H$1449),_xlfn.STDEV.S(H$2:H$1449))</f>
      </c>
      <c r="O421" s="10" t="str">
        <f>=STANDARDIZE(I421,AVERAGE(I$2:I$1449),_xlfn.STDEV.S(I$2:I$1449))</f>
      </c>
      <c r="P421" s="10" t="str">
        <f>=MMULT(J421:O421,$AI$12:$AI$17)</f>
      </c>
    </row>
    <row r="422">
      <c r="A422" t="n">
        <v>159717</v>
      </c>
      <c r="B422" t="s">
        <v>2112</v>
      </c>
      <c r="C422" t="s">
        <v>149</v>
      </c>
      <c r="D422" t="n">
        <v>31</v>
      </c>
      <c r="E422" t="n">
        <v>11393</v>
      </c>
      <c r="F422" t="n">
        <v>50.8</v>
      </c>
      <c r="G422" t="n">
        <v>71</v>
      </c>
      <c r="H422" t="n">
        <v>18</v>
      </c>
      <c r="I422" t="n">
        <v>3.8402</v>
      </c>
      <c r="J422" s="10" t="str">
        <f>=STANDARDIZE(D422,AVERAGE(D$2:D$1449),_xlfn.STDEV.S(D$2:D$1449))</f>
      </c>
      <c r="K422" s="10" t="str">
        <f>=STANDARDIZE(E422,AVERAGE(E$2:E$1449),_xlfn.STDEV.S(E$2:E$1449))</f>
      </c>
      <c r="L422" s="10" t="str">
        <f>=STANDARDIZE(F422,AVERAGE(F$2:F$1449),_xlfn.STDEV.S(F$2:F$1449))</f>
      </c>
      <c r="M422" s="10" t="str">
        <f>=STANDARDIZE(G422,AVERAGE(G$2:G$1449),_xlfn.STDEV.S(G$2:G$1449))</f>
      </c>
      <c r="N422" s="10" t="str">
        <f>=STANDARDIZE(H422,AVERAGE(H$2:H$1449),_xlfn.STDEV.S(H$2:H$1449))</f>
      </c>
      <c r="O422" s="10" t="str">
        <f>=STANDARDIZE(I422,AVERAGE(I$2:I$1449),_xlfn.STDEV.S(I$2:I$1449))</f>
      </c>
      <c r="P422" s="10" t="str">
        <f>=MMULT(J422:O422,$AI$12:$AI$17)</f>
      </c>
    </row>
    <row r="423">
      <c r="A423" t="n">
        <v>159939</v>
      </c>
      <c r="B423" t="s">
        <v>2113</v>
      </c>
      <c r="C423" t="s">
        <v>149</v>
      </c>
      <c r="D423" t="n">
        <v>40</v>
      </c>
      <c r="E423" t="n">
        <v>11190</v>
      </c>
      <c r="F423" t="n">
        <v>42.5</v>
      </c>
      <c r="G423" t="n">
        <v>70</v>
      </c>
      <c r="H423" t="n">
        <v>18</v>
      </c>
      <c r="I423" t="n">
        <v>3.9289</v>
      </c>
      <c r="J423" s="10" t="str">
        <f>=STANDARDIZE(D423,AVERAGE(D$2:D$1449),_xlfn.STDEV.S(D$2:D$1449))</f>
      </c>
      <c r="K423" s="10" t="str">
        <f>=STANDARDIZE(E423,AVERAGE(E$2:E$1449),_xlfn.STDEV.S(E$2:E$1449))</f>
      </c>
      <c r="L423" s="10" t="str">
        <f>=STANDARDIZE(F423,AVERAGE(F$2:F$1449),_xlfn.STDEV.S(F$2:F$1449))</f>
      </c>
      <c r="M423" s="10" t="str">
        <f>=STANDARDIZE(G423,AVERAGE(G$2:G$1449),_xlfn.STDEV.S(G$2:G$1449))</f>
      </c>
      <c r="N423" s="10" t="str">
        <f>=STANDARDIZE(H423,AVERAGE(H$2:H$1449),_xlfn.STDEV.S(H$2:H$1449))</f>
      </c>
      <c r="O423" s="10" t="str">
        <f>=STANDARDIZE(I423,AVERAGE(I$2:I$1449),_xlfn.STDEV.S(I$2:I$1449))</f>
      </c>
      <c r="P423" s="10" t="str">
        <f>=MMULT(J423:O423,$AI$12:$AI$17)</f>
      </c>
    </row>
    <row r="424">
      <c r="A424" t="n">
        <v>159966</v>
      </c>
      <c r="B424" t="s">
        <v>2115</v>
      </c>
      <c r="C424" t="s">
        <v>149</v>
      </c>
      <c r="D424" t="n">
        <v>35</v>
      </c>
      <c r="E424" t="n">
        <v>11029</v>
      </c>
      <c r="F424" t="n">
        <v>53.4</v>
      </c>
      <c r="G424" t="n">
        <v>77</v>
      </c>
      <c r="H424" t="n">
        <v>17</v>
      </c>
      <c r="I424" t="n">
        <v>3.8301</v>
      </c>
      <c r="J424" s="10" t="str">
        <f>=STANDARDIZE(D424,AVERAGE(D$2:D$1449),_xlfn.STDEV.S(D$2:D$1449))</f>
      </c>
      <c r="K424" s="10" t="str">
        <f>=STANDARDIZE(E424,AVERAGE(E$2:E$1449),_xlfn.STDEV.S(E$2:E$1449))</f>
      </c>
      <c r="L424" s="10" t="str">
        <f>=STANDARDIZE(F424,AVERAGE(F$2:F$1449),_xlfn.STDEV.S(F$2:F$1449))</f>
      </c>
      <c r="M424" s="10" t="str">
        <f>=STANDARDIZE(G424,AVERAGE(G$2:G$1449),_xlfn.STDEV.S(G$2:G$1449))</f>
      </c>
      <c r="N424" s="10" t="str">
        <f>=STANDARDIZE(H424,AVERAGE(H$2:H$1449),_xlfn.STDEV.S(H$2:H$1449))</f>
      </c>
      <c r="O424" s="10" t="str">
        <f>=STANDARDIZE(I424,AVERAGE(I$2:I$1449),_xlfn.STDEV.S(I$2:I$1449))</f>
      </c>
      <c r="P424" s="10" t="str">
        <f>=MMULT(J424:O424,$AI$12:$AI$17)</f>
      </c>
    </row>
    <row r="425">
      <c r="A425" t="n">
        <v>159993</v>
      </c>
      <c r="B425" t="s">
        <v>2117</v>
      </c>
      <c r="C425" t="s">
        <v>149</v>
      </c>
      <c r="D425" t="n">
        <v>33</v>
      </c>
      <c r="E425" t="n">
        <v>11160</v>
      </c>
      <c r="F425" t="n">
        <v>48.3</v>
      </c>
      <c r="G425" t="n">
        <v>72</v>
      </c>
      <c r="H425" t="n">
        <v>16</v>
      </c>
      <c r="I425" t="n">
        <v>3.9769</v>
      </c>
      <c r="J425" s="10" t="str">
        <f>=STANDARDIZE(D425,AVERAGE(D$2:D$1449),_xlfn.STDEV.S(D$2:D$1449))</f>
      </c>
      <c r="K425" s="10" t="str">
        <f>=STANDARDIZE(E425,AVERAGE(E$2:E$1449),_xlfn.STDEV.S(E$2:E$1449))</f>
      </c>
      <c r="L425" s="10" t="str">
        <f>=STANDARDIZE(F425,AVERAGE(F$2:F$1449),_xlfn.STDEV.S(F$2:F$1449))</f>
      </c>
      <c r="M425" s="10" t="str">
        <f>=STANDARDIZE(G425,AVERAGE(G$2:G$1449),_xlfn.STDEV.S(G$2:G$1449))</f>
      </c>
      <c r="N425" s="10" t="str">
        <f>=STANDARDIZE(H425,AVERAGE(H$2:H$1449),_xlfn.STDEV.S(H$2:H$1449))</f>
      </c>
      <c r="O425" s="10" t="str">
        <f>=STANDARDIZE(I425,AVERAGE(I$2:I$1449),_xlfn.STDEV.S(I$2:I$1449))</f>
      </c>
      <c r="P425" s="10" t="str">
        <f>=MMULT(J425:O425,$AI$12:$AI$17)</f>
      </c>
    </row>
    <row r="426">
      <c r="A426" t="n">
        <v>160038</v>
      </c>
      <c r="B426" t="s">
        <v>2121</v>
      </c>
      <c r="C426" t="s">
        <v>149</v>
      </c>
      <c r="D426" t="n">
        <v>35</v>
      </c>
      <c r="E426" t="n">
        <v>13156</v>
      </c>
      <c r="F426" t="n">
        <v>44.4</v>
      </c>
      <c r="G426" t="n">
        <v>70</v>
      </c>
      <c r="H426" t="n">
        <v>16</v>
      </c>
      <c r="I426" t="n">
        <v>4.0543</v>
      </c>
      <c r="J426" s="10" t="str">
        <f>=STANDARDIZE(D426,AVERAGE(D$2:D$1449),_xlfn.STDEV.S(D$2:D$1449))</f>
      </c>
      <c r="K426" s="10" t="str">
        <f>=STANDARDIZE(E426,AVERAGE(E$2:E$1449),_xlfn.STDEV.S(E$2:E$1449))</f>
      </c>
      <c r="L426" s="10" t="str">
        <f>=STANDARDIZE(F426,AVERAGE(F$2:F$1449),_xlfn.STDEV.S(F$2:F$1449))</f>
      </c>
      <c r="M426" s="10" t="str">
        <f>=STANDARDIZE(G426,AVERAGE(G$2:G$1449),_xlfn.STDEV.S(G$2:G$1449))</f>
      </c>
      <c r="N426" s="10" t="str">
        <f>=STANDARDIZE(H426,AVERAGE(H$2:H$1449),_xlfn.STDEV.S(H$2:H$1449))</f>
      </c>
      <c r="O426" s="10" t="str">
        <f>=STANDARDIZE(I426,AVERAGE(I$2:I$1449),_xlfn.STDEV.S(I$2:I$1449))</f>
      </c>
      <c r="P426" s="10" t="str">
        <f>=MMULT(J426:O426,$AI$12:$AI$17)</f>
      </c>
    </row>
    <row r="427">
      <c r="A427" t="n">
        <v>160612</v>
      </c>
      <c r="B427" t="s">
        <v>2139</v>
      </c>
      <c r="C427" t="s">
        <v>149</v>
      </c>
      <c r="D427" t="n">
        <v>33</v>
      </c>
      <c r="E427" t="n">
        <v>12007</v>
      </c>
      <c r="F427" t="n">
        <v>44.9</v>
      </c>
      <c r="G427" t="n">
        <v>76</v>
      </c>
      <c r="H427" t="n">
        <v>20</v>
      </c>
      <c r="I427" t="n">
        <v>4.2085</v>
      </c>
      <c r="J427" s="10" t="str">
        <f>=STANDARDIZE(D427,AVERAGE(D$2:D$1449),_xlfn.STDEV.S(D$2:D$1449))</f>
      </c>
      <c r="K427" s="10" t="str">
        <f>=STANDARDIZE(E427,AVERAGE(E$2:E$1449),_xlfn.STDEV.S(E$2:E$1449))</f>
      </c>
      <c r="L427" s="10" t="str">
        <f>=STANDARDIZE(F427,AVERAGE(F$2:F$1449),_xlfn.STDEV.S(F$2:F$1449))</f>
      </c>
      <c r="M427" s="10" t="str">
        <f>=STANDARDIZE(G427,AVERAGE(G$2:G$1449),_xlfn.STDEV.S(G$2:G$1449))</f>
      </c>
      <c r="N427" s="10" t="str">
        <f>=STANDARDIZE(H427,AVERAGE(H$2:H$1449),_xlfn.STDEV.S(H$2:H$1449))</f>
      </c>
      <c r="O427" s="10" t="str">
        <f>=STANDARDIZE(I427,AVERAGE(I$2:I$1449),_xlfn.STDEV.S(I$2:I$1449))</f>
      </c>
      <c r="P427" s="10" t="str">
        <f>=MMULT(J427:O427,$AI$12:$AI$17)</f>
      </c>
    </row>
    <row r="428">
      <c r="A428" t="n">
        <v>160621</v>
      </c>
      <c r="B428" t="s">
        <v>2141</v>
      </c>
      <c r="C428" t="s">
        <v>149</v>
      </c>
      <c r="D428" t="n">
        <v>65</v>
      </c>
      <c r="E428" t="n">
        <v>18937</v>
      </c>
      <c r="F428" t="n">
        <v>28.5</v>
      </c>
      <c r="G428" t="n">
        <v>60</v>
      </c>
      <c r="H428" t="n">
        <v>21</v>
      </c>
      <c r="I428" t="n">
        <v>3.9644</v>
      </c>
      <c r="J428" s="10" t="str">
        <f>=STANDARDIZE(D428,AVERAGE(D$2:D$1449),_xlfn.STDEV.S(D$2:D$1449))</f>
      </c>
      <c r="K428" s="10" t="str">
        <f>=STANDARDIZE(E428,AVERAGE(E$2:E$1449),_xlfn.STDEV.S(E$2:E$1449))</f>
      </c>
      <c r="L428" s="10" t="str">
        <f>=STANDARDIZE(F428,AVERAGE(F$2:F$1449),_xlfn.STDEV.S(F$2:F$1449))</f>
      </c>
      <c r="M428" s="10" t="str">
        <f>=STANDARDIZE(G428,AVERAGE(G$2:G$1449),_xlfn.STDEV.S(G$2:G$1449))</f>
      </c>
      <c r="N428" s="10" t="str">
        <f>=STANDARDIZE(H428,AVERAGE(H$2:H$1449),_xlfn.STDEV.S(H$2:H$1449))</f>
      </c>
      <c r="O428" s="10" t="str">
        <f>=STANDARDIZE(I428,AVERAGE(I$2:I$1449),_xlfn.STDEV.S(I$2:I$1449))</f>
      </c>
      <c r="P428" s="10" t="str">
        <f>=MMULT(J428:O428,$AI$12:$AI$17)</f>
      </c>
    </row>
    <row r="429">
      <c r="A429" t="n">
        <v>160630</v>
      </c>
      <c r="B429" t="s">
        <v>2142</v>
      </c>
      <c r="C429" t="s">
        <v>149</v>
      </c>
      <c r="D429" t="n">
        <v>45</v>
      </c>
      <c r="E429" t="n">
        <v>14825</v>
      </c>
      <c r="F429" t="n">
        <v>17.9</v>
      </c>
      <c r="G429" t="n">
        <v>48</v>
      </c>
      <c r="H429" t="n">
        <v>13</v>
      </c>
      <c r="I429" t="n">
        <v>3.4553</v>
      </c>
      <c r="J429" s="10" t="str">
        <f>=STANDARDIZE(D429,AVERAGE(D$2:D$1449),_xlfn.STDEV.S(D$2:D$1449))</f>
      </c>
      <c r="K429" s="10" t="str">
        <f>=STANDARDIZE(E429,AVERAGE(E$2:E$1449),_xlfn.STDEV.S(E$2:E$1449))</f>
      </c>
      <c r="L429" s="10" t="str">
        <f>=STANDARDIZE(F429,AVERAGE(F$2:F$1449),_xlfn.STDEV.S(F$2:F$1449))</f>
      </c>
      <c r="M429" s="10" t="str">
        <f>=STANDARDIZE(G429,AVERAGE(G$2:G$1449),_xlfn.STDEV.S(G$2:G$1449))</f>
      </c>
      <c r="N429" s="10" t="str">
        <f>=STANDARDIZE(H429,AVERAGE(H$2:H$1449),_xlfn.STDEV.S(H$2:H$1449))</f>
      </c>
      <c r="O429" s="10" t="str">
        <f>=STANDARDIZE(I429,AVERAGE(I$2:I$1449),_xlfn.STDEV.S(I$2:I$1449))</f>
      </c>
      <c r="P429" s="10" t="str">
        <f>=MMULT(J429:O429,$AI$12:$AI$17)</f>
      </c>
    </row>
    <row r="430">
      <c r="A430" t="n">
        <v>160658</v>
      </c>
      <c r="B430" t="s">
        <v>2144</v>
      </c>
      <c r="C430" t="s">
        <v>149</v>
      </c>
      <c r="D430" t="n">
        <v>39</v>
      </c>
      <c r="E430" t="n">
        <v>13443</v>
      </c>
      <c r="F430" t="n">
        <v>52</v>
      </c>
      <c r="G430" t="n">
        <v>76</v>
      </c>
      <c r="H430" t="n">
        <v>18</v>
      </c>
      <c r="I430" t="n">
        <v>4.225</v>
      </c>
      <c r="J430" s="10" t="str">
        <f>=STANDARDIZE(D430,AVERAGE(D$2:D$1449),_xlfn.STDEV.S(D$2:D$1449))</f>
      </c>
      <c r="K430" s="10" t="str">
        <f>=STANDARDIZE(E430,AVERAGE(E$2:E$1449),_xlfn.STDEV.S(E$2:E$1449))</f>
      </c>
      <c r="L430" s="10" t="str">
        <f>=STANDARDIZE(F430,AVERAGE(F$2:F$1449),_xlfn.STDEV.S(F$2:F$1449))</f>
      </c>
      <c r="M430" s="10" t="str">
        <f>=STANDARDIZE(G430,AVERAGE(G$2:G$1449),_xlfn.STDEV.S(G$2:G$1449))</f>
      </c>
      <c r="N430" s="10" t="str">
        <f>=STANDARDIZE(H430,AVERAGE(H$2:H$1449),_xlfn.STDEV.S(H$2:H$1449))</f>
      </c>
      <c r="O430" s="10" t="str">
        <f>=STANDARDIZE(I430,AVERAGE(I$2:I$1449),_xlfn.STDEV.S(I$2:I$1449))</f>
      </c>
      <c r="P430" s="10" t="str">
        <f>=MMULT(J430:O430,$AI$12:$AI$17)</f>
      </c>
    </row>
    <row r="431">
      <c r="A431" t="n">
        <v>160755</v>
      </c>
      <c r="B431" t="s">
        <v>2147</v>
      </c>
      <c r="C431" t="s">
        <v>163</v>
      </c>
      <c r="D431" t="n">
        <v>9</v>
      </c>
      <c r="E431" t="n">
        <v>50631</v>
      </c>
      <c r="F431" t="n">
        <v>88.9</v>
      </c>
      <c r="G431" t="n">
        <v>94</v>
      </c>
      <c r="H431" t="n">
        <v>8</v>
      </c>
      <c r="I431" t="n">
        <v>4.1931</v>
      </c>
      <c r="J431" s="10" t="str">
        <f>=STANDARDIZE(D431,AVERAGE(D$2:D$1449),_xlfn.STDEV.S(D$2:D$1449))</f>
      </c>
      <c r="K431" s="10" t="str">
        <f>=STANDARDIZE(E431,AVERAGE(E$2:E$1449),_xlfn.STDEV.S(E$2:E$1449))</f>
      </c>
      <c r="L431" s="10" t="str">
        <f>=STANDARDIZE(F431,AVERAGE(F$2:F$1449),_xlfn.STDEV.S(F$2:F$1449))</f>
      </c>
      <c r="M431" s="10" t="str">
        <f>=STANDARDIZE(G431,AVERAGE(G$2:G$1449),_xlfn.STDEV.S(G$2:G$1449))</f>
      </c>
      <c r="N431" s="10" t="str">
        <f>=STANDARDIZE(H431,AVERAGE(H$2:H$1449),_xlfn.STDEV.S(H$2:H$1449))</f>
      </c>
      <c r="O431" s="10" t="str">
        <f>=STANDARDIZE(I431,AVERAGE(I$2:I$1449),_xlfn.STDEV.S(I$2:I$1449))</f>
      </c>
      <c r="P431" s="10" t="str">
        <f>=MMULT(J431:O431,$AI$12:$AI$17)</f>
      </c>
    </row>
    <row r="432">
      <c r="A432" t="n">
        <v>160904</v>
      </c>
      <c r="B432" t="s">
        <v>2148</v>
      </c>
      <c r="C432" t="s">
        <v>163</v>
      </c>
      <c r="D432" t="n">
        <v>52</v>
      </c>
      <c r="E432" t="n">
        <v>17874</v>
      </c>
      <c r="F432" t="n">
        <v>48.1</v>
      </c>
      <c r="G432" t="n">
        <v>71</v>
      </c>
      <c r="H432" t="n">
        <v>11</v>
      </c>
      <c r="I432" t="n">
        <v>3.5726</v>
      </c>
      <c r="J432" s="10" t="str">
        <f>=STANDARDIZE(D432,AVERAGE(D$2:D$1449),_xlfn.STDEV.S(D$2:D$1449))</f>
      </c>
      <c r="K432" s="10" t="str">
        <f>=STANDARDIZE(E432,AVERAGE(E$2:E$1449),_xlfn.STDEV.S(E$2:E$1449))</f>
      </c>
      <c r="L432" s="10" t="str">
        <f>=STANDARDIZE(F432,AVERAGE(F$2:F$1449),_xlfn.STDEV.S(F$2:F$1449))</f>
      </c>
      <c r="M432" s="10" t="str">
        <f>=STANDARDIZE(G432,AVERAGE(G$2:G$1449),_xlfn.STDEV.S(G$2:G$1449))</f>
      </c>
      <c r="N432" s="10" t="str">
        <f>=STANDARDIZE(H432,AVERAGE(H$2:H$1449),_xlfn.STDEV.S(H$2:H$1449))</f>
      </c>
      <c r="O432" s="10" t="str">
        <f>=STANDARDIZE(I432,AVERAGE(I$2:I$1449),_xlfn.STDEV.S(I$2:I$1449))</f>
      </c>
      <c r="P432" s="10" t="str">
        <f>=MMULT(J432:O432,$AI$12:$AI$17)</f>
      </c>
    </row>
    <row r="433">
      <c r="A433" t="n">
        <v>160977</v>
      </c>
      <c r="B433" t="s">
        <v>2152</v>
      </c>
      <c r="C433" t="s">
        <v>163</v>
      </c>
      <c r="D433" t="n">
        <v>10</v>
      </c>
      <c r="E433" t="n">
        <v>26658</v>
      </c>
      <c r="F433" t="n">
        <v>90.6</v>
      </c>
      <c r="G433" t="n">
        <v>94</v>
      </c>
      <c r="H433" t="n">
        <v>10</v>
      </c>
      <c r="I433" t="n">
        <v>3.2851</v>
      </c>
      <c r="J433" s="10" t="str">
        <f>=STANDARDIZE(D433,AVERAGE(D$2:D$1449),_xlfn.STDEV.S(D$2:D$1449))</f>
      </c>
      <c r="K433" s="10" t="str">
        <f>=STANDARDIZE(E433,AVERAGE(E$2:E$1449),_xlfn.STDEV.S(E$2:E$1449))</f>
      </c>
      <c r="L433" s="10" t="str">
        <f>=STANDARDIZE(F433,AVERAGE(F$2:F$1449),_xlfn.STDEV.S(F$2:F$1449))</f>
      </c>
      <c r="M433" s="10" t="str">
        <f>=STANDARDIZE(G433,AVERAGE(G$2:G$1449),_xlfn.STDEV.S(G$2:G$1449))</f>
      </c>
      <c r="N433" s="10" t="str">
        <f>=STANDARDIZE(H433,AVERAGE(H$2:H$1449),_xlfn.STDEV.S(H$2:H$1449))</f>
      </c>
      <c r="O433" s="10" t="str">
        <f>=STANDARDIZE(I433,AVERAGE(I$2:I$1449),_xlfn.STDEV.S(I$2:I$1449))</f>
      </c>
      <c r="P433" s="10" t="str">
        <f>=MMULT(J433:O433,$AI$12:$AI$17)</f>
      </c>
    </row>
    <row r="434">
      <c r="A434" t="n">
        <v>161004</v>
      </c>
      <c r="B434" t="s">
        <v>2155</v>
      </c>
      <c r="C434" t="s">
        <v>163</v>
      </c>
      <c r="D434" t="n">
        <v>16</v>
      </c>
      <c r="E434" t="n">
        <v>23110</v>
      </c>
      <c r="F434" t="n">
        <v>95.6</v>
      </c>
      <c r="G434" t="n">
        <v>98</v>
      </c>
      <c r="H434" t="n">
        <v>9</v>
      </c>
      <c r="I434" t="n">
        <v>3.3002</v>
      </c>
      <c r="J434" s="10" t="str">
        <f>=STANDARDIZE(D434,AVERAGE(D$2:D$1449),_xlfn.STDEV.S(D$2:D$1449))</f>
      </c>
      <c r="K434" s="10" t="str">
        <f>=STANDARDIZE(E434,AVERAGE(E$2:E$1449),_xlfn.STDEV.S(E$2:E$1449))</f>
      </c>
      <c r="L434" s="10" t="str">
        <f>=STANDARDIZE(F434,AVERAGE(F$2:F$1449),_xlfn.STDEV.S(F$2:F$1449))</f>
      </c>
      <c r="M434" s="10" t="str">
        <f>=STANDARDIZE(G434,AVERAGE(G$2:G$1449),_xlfn.STDEV.S(G$2:G$1449))</f>
      </c>
      <c r="N434" s="10" t="str">
        <f>=STANDARDIZE(H434,AVERAGE(H$2:H$1449),_xlfn.STDEV.S(H$2:H$1449))</f>
      </c>
      <c r="O434" s="10" t="str">
        <f>=STANDARDIZE(I434,AVERAGE(I$2:I$1449),_xlfn.STDEV.S(I$2:I$1449))</f>
      </c>
      <c r="P434" s="10" t="str">
        <f>=MMULT(J434:O434,$AI$12:$AI$17)</f>
      </c>
    </row>
    <row r="435">
      <c r="A435" t="n">
        <v>161086</v>
      </c>
      <c r="B435" t="s">
        <v>2158</v>
      </c>
      <c r="C435" t="s">
        <v>163</v>
      </c>
      <c r="D435" t="n">
        <v>13</v>
      </c>
      <c r="E435" t="n">
        <v>15163</v>
      </c>
      <c r="F435" t="n">
        <v>90.2</v>
      </c>
      <c r="G435" t="n">
        <v>91</v>
      </c>
      <c r="H435" t="n">
        <v>9</v>
      </c>
      <c r="I435" t="n">
        <v>3.387</v>
      </c>
      <c r="J435" s="10" t="str">
        <f>=STANDARDIZE(D435,AVERAGE(D$2:D$1449),_xlfn.STDEV.S(D$2:D$1449))</f>
      </c>
      <c r="K435" s="10" t="str">
        <f>=STANDARDIZE(E435,AVERAGE(E$2:E$1449),_xlfn.STDEV.S(E$2:E$1449))</f>
      </c>
      <c r="L435" s="10" t="str">
        <f>=STANDARDIZE(F435,AVERAGE(F$2:F$1449),_xlfn.STDEV.S(F$2:F$1449))</f>
      </c>
      <c r="M435" s="10" t="str">
        <f>=STANDARDIZE(G435,AVERAGE(G$2:G$1449),_xlfn.STDEV.S(G$2:G$1449))</f>
      </c>
      <c r="N435" s="10" t="str">
        <f>=STANDARDIZE(H435,AVERAGE(H$2:H$1449),_xlfn.STDEV.S(H$2:H$1449))</f>
      </c>
      <c r="O435" s="10" t="str">
        <f>=STANDARDIZE(I435,AVERAGE(I$2:I$1449),_xlfn.STDEV.S(I$2:I$1449))</f>
      </c>
      <c r="P435" s="10" t="str">
        <f>=MMULT(J435:O435,$AI$12:$AI$17)</f>
      </c>
    </row>
    <row r="436">
      <c r="A436" t="n">
        <v>161217</v>
      </c>
      <c r="B436" t="s">
        <v>2164</v>
      </c>
      <c r="C436" t="s">
        <v>149</v>
      </c>
      <c r="D436" t="n">
        <v>32</v>
      </c>
      <c r="E436" t="n">
        <v>11569</v>
      </c>
      <c r="F436" t="n">
        <v>20</v>
      </c>
      <c r="G436" t="n">
        <v>63</v>
      </c>
      <c r="H436" t="n">
        <v>15</v>
      </c>
      <c r="I436" t="n">
        <v>3.7661</v>
      </c>
      <c r="J436" s="10" t="str">
        <f>=STANDARDIZE(D436,AVERAGE(D$2:D$1449),_xlfn.STDEV.S(D$2:D$1449))</f>
      </c>
      <c r="K436" s="10" t="str">
        <f>=STANDARDIZE(E436,AVERAGE(E$2:E$1449),_xlfn.STDEV.S(E$2:E$1449))</f>
      </c>
      <c r="L436" s="10" t="str">
        <f>=STANDARDIZE(F436,AVERAGE(F$2:F$1449),_xlfn.STDEV.S(F$2:F$1449))</f>
      </c>
      <c r="M436" s="10" t="str">
        <f>=STANDARDIZE(G436,AVERAGE(G$2:G$1449),_xlfn.STDEV.S(G$2:G$1449))</f>
      </c>
      <c r="N436" s="10" t="str">
        <f>=STANDARDIZE(H436,AVERAGE(H$2:H$1449),_xlfn.STDEV.S(H$2:H$1449))</f>
      </c>
      <c r="O436" s="10" t="str">
        <f>=STANDARDIZE(I436,AVERAGE(I$2:I$1449),_xlfn.STDEV.S(I$2:I$1449))</f>
      </c>
      <c r="P436" s="10" t="str">
        <f>=MMULT(J436:O436,$AI$12:$AI$17)</f>
      </c>
    </row>
    <row r="437">
      <c r="A437" t="n">
        <v>161226</v>
      </c>
      <c r="B437" t="s">
        <v>2165</v>
      </c>
      <c r="C437" t="s">
        <v>149</v>
      </c>
      <c r="D437" t="n">
        <v>32</v>
      </c>
      <c r="E437" t="n">
        <v>15383</v>
      </c>
      <c r="F437" t="n">
        <v>52.8</v>
      </c>
      <c r="G437" t="n">
        <v>79</v>
      </c>
      <c r="H437" t="n">
        <v>12</v>
      </c>
      <c r="I437" t="n">
        <v>3.3537</v>
      </c>
      <c r="J437" s="10" t="str">
        <f>=STANDARDIZE(D437,AVERAGE(D$2:D$1449),_xlfn.STDEV.S(D$2:D$1449))</f>
      </c>
      <c r="K437" s="10" t="str">
        <f>=STANDARDIZE(E437,AVERAGE(E$2:E$1449),_xlfn.STDEV.S(E$2:E$1449))</f>
      </c>
      <c r="L437" s="10" t="str">
        <f>=STANDARDIZE(F437,AVERAGE(F$2:F$1449),_xlfn.STDEV.S(F$2:F$1449))</f>
      </c>
      <c r="M437" s="10" t="str">
        <f>=STANDARDIZE(G437,AVERAGE(G$2:G$1449),_xlfn.STDEV.S(G$2:G$1449))</f>
      </c>
      <c r="N437" s="10" t="str">
        <f>=STANDARDIZE(H437,AVERAGE(H$2:H$1449),_xlfn.STDEV.S(H$2:H$1449))</f>
      </c>
      <c r="O437" s="10" t="str">
        <f>=STANDARDIZE(I437,AVERAGE(I$2:I$1449),_xlfn.STDEV.S(I$2:I$1449))</f>
      </c>
      <c r="P437" s="10" t="str">
        <f>=MMULT(J437:O437,$AI$12:$AI$17)</f>
      </c>
    </row>
    <row r="438">
      <c r="A438" t="n">
        <v>161235</v>
      </c>
      <c r="B438" t="s">
        <v>2167</v>
      </c>
      <c r="C438" t="s">
        <v>149</v>
      </c>
      <c r="D438" t="n">
        <v>14</v>
      </c>
      <c r="E438" t="n">
        <v>10736</v>
      </c>
      <c r="F438" t="n">
        <v>35.9</v>
      </c>
      <c r="G438" t="n">
        <v>65</v>
      </c>
      <c r="H438" t="n">
        <v>19</v>
      </c>
      <c r="I438" t="n">
        <v>3.2312</v>
      </c>
      <c r="J438" s="10" t="str">
        <f>=STANDARDIZE(D438,AVERAGE(D$2:D$1449),_xlfn.STDEV.S(D$2:D$1449))</f>
      </c>
      <c r="K438" s="10" t="str">
        <f>=STANDARDIZE(E438,AVERAGE(E$2:E$1449),_xlfn.STDEV.S(E$2:E$1449))</f>
      </c>
      <c r="L438" s="10" t="str">
        <f>=STANDARDIZE(F438,AVERAGE(F$2:F$1449),_xlfn.STDEV.S(F$2:F$1449))</f>
      </c>
      <c r="M438" s="10" t="str">
        <f>=STANDARDIZE(G438,AVERAGE(G$2:G$1449),_xlfn.STDEV.S(G$2:G$1449))</f>
      </c>
      <c r="N438" s="10" t="str">
        <f>=STANDARDIZE(H438,AVERAGE(H$2:H$1449),_xlfn.STDEV.S(H$2:H$1449))</f>
      </c>
      <c r="O438" s="10" t="str">
        <f>=STANDARDIZE(I438,AVERAGE(I$2:I$1449),_xlfn.STDEV.S(I$2:I$1449))</f>
      </c>
      <c r="P438" s="10" t="str">
        <f>=MMULT(J438:O438,$AI$12:$AI$17)</f>
      </c>
    </row>
    <row r="439">
      <c r="A439" t="n">
        <v>161253</v>
      </c>
      <c r="B439" t="s">
        <v>2169</v>
      </c>
      <c r="C439" t="s">
        <v>149</v>
      </c>
      <c r="D439" t="n">
        <v>22</v>
      </c>
      <c r="E439" t="n">
        <v>18237</v>
      </c>
      <c r="F439" t="n">
        <v>56.4</v>
      </c>
      <c r="G439" t="n">
        <v>77</v>
      </c>
      <c r="H439" t="n">
        <v>15</v>
      </c>
      <c r="I439" t="n">
        <v>4.1666</v>
      </c>
      <c r="J439" s="10" t="str">
        <f>=STANDARDIZE(D439,AVERAGE(D$2:D$1449),_xlfn.STDEV.S(D$2:D$1449))</f>
      </c>
      <c r="K439" s="10" t="str">
        <f>=STANDARDIZE(E439,AVERAGE(E$2:E$1449),_xlfn.STDEV.S(E$2:E$1449))</f>
      </c>
      <c r="L439" s="10" t="str">
        <f>=STANDARDIZE(F439,AVERAGE(F$2:F$1449),_xlfn.STDEV.S(F$2:F$1449))</f>
      </c>
      <c r="M439" s="10" t="str">
        <f>=STANDARDIZE(G439,AVERAGE(G$2:G$1449),_xlfn.STDEV.S(G$2:G$1449))</f>
      </c>
      <c r="N439" s="10" t="str">
        <f>=STANDARDIZE(H439,AVERAGE(H$2:H$1449),_xlfn.STDEV.S(H$2:H$1449))</f>
      </c>
      <c r="O439" s="10" t="str">
        <f>=STANDARDIZE(I439,AVERAGE(I$2:I$1449),_xlfn.STDEV.S(I$2:I$1449))</f>
      </c>
      <c r="P439" s="10" t="str">
        <f>=MMULT(J439:O439,$AI$12:$AI$17)</f>
      </c>
    </row>
    <row r="440">
      <c r="A440" t="n">
        <v>161299</v>
      </c>
      <c r="B440" t="s">
        <v>2171</v>
      </c>
      <c r="C440" t="s">
        <v>149</v>
      </c>
      <c r="D440" t="n">
        <v>25</v>
      </c>
      <c r="E440" t="n">
        <v>21433</v>
      </c>
      <c r="F440" t="n">
        <v>61.5</v>
      </c>
      <c r="G440" t="n">
        <v>82</v>
      </c>
      <c r="H440" t="n">
        <v>10</v>
      </c>
      <c r="I440" t="n">
        <v>2.9983</v>
      </c>
      <c r="J440" s="10" t="str">
        <f>=STANDARDIZE(D440,AVERAGE(D$2:D$1449),_xlfn.STDEV.S(D$2:D$1449))</f>
      </c>
      <c r="K440" s="10" t="str">
        <f>=STANDARDIZE(E440,AVERAGE(E$2:E$1449),_xlfn.STDEV.S(E$2:E$1449))</f>
      </c>
      <c r="L440" s="10" t="str">
        <f>=STANDARDIZE(F440,AVERAGE(F$2:F$1449),_xlfn.STDEV.S(F$2:F$1449))</f>
      </c>
      <c r="M440" s="10" t="str">
        <f>=STANDARDIZE(G440,AVERAGE(G$2:G$1449),_xlfn.STDEV.S(G$2:G$1449))</f>
      </c>
      <c r="N440" s="10" t="str">
        <f>=STANDARDIZE(H440,AVERAGE(H$2:H$1449),_xlfn.STDEV.S(H$2:H$1449))</f>
      </c>
      <c r="O440" s="10" t="str">
        <f>=STANDARDIZE(I440,AVERAGE(I$2:I$1449),_xlfn.STDEV.S(I$2:I$1449))</f>
      </c>
      <c r="P440" s="10" t="str">
        <f>=MMULT(J440:O440,$AI$12:$AI$17)</f>
      </c>
    </row>
    <row r="441">
      <c r="A441" t="n">
        <v>161341</v>
      </c>
      <c r="B441" t="s">
        <v>2173</v>
      </c>
      <c r="C441" t="s">
        <v>149</v>
      </c>
      <c r="D441" t="n">
        <v>26</v>
      </c>
      <c r="E441" t="n">
        <v>9773</v>
      </c>
      <c r="F441" t="n">
        <v>33.6</v>
      </c>
      <c r="G441" t="n">
        <v>73</v>
      </c>
      <c r="H441" t="n">
        <v>28</v>
      </c>
      <c r="I441" t="n">
        <v>3.4173</v>
      </c>
      <c r="J441" s="10" t="str">
        <f>=STANDARDIZE(D441,AVERAGE(D$2:D$1449),_xlfn.STDEV.S(D$2:D$1449))</f>
      </c>
      <c r="K441" s="10" t="str">
        <f>=STANDARDIZE(E441,AVERAGE(E$2:E$1449),_xlfn.STDEV.S(E$2:E$1449))</f>
      </c>
      <c r="L441" s="10" t="str">
        <f>=STANDARDIZE(F441,AVERAGE(F$2:F$1449),_xlfn.STDEV.S(F$2:F$1449))</f>
      </c>
      <c r="M441" s="10" t="str">
        <f>=STANDARDIZE(G441,AVERAGE(G$2:G$1449),_xlfn.STDEV.S(G$2:G$1449))</f>
      </c>
      <c r="N441" s="10" t="str">
        <f>=STANDARDIZE(H441,AVERAGE(H$2:H$1449),_xlfn.STDEV.S(H$2:H$1449))</f>
      </c>
      <c r="O441" s="10" t="str">
        <f>=STANDARDIZE(I441,AVERAGE(I$2:I$1449),_xlfn.STDEV.S(I$2:I$1449))</f>
      </c>
      <c r="P441" s="10" t="str">
        <f>=MMULT(J441:O441,$AI$12:$AI$17)</f>
      </c>
    </row>
    <row r="442">
      <c r="A442" t="n">
        <v>161457</v>
      </c>
      <c r="B442" t="s">
        <v>2175</v>
      </c>
      <c r="C442" t="s">
        <v>163</v>
      </c>
      <c r="D442" t="n">
        <v>12</v>
      </c>
      <c r="E442" t="n">
        <v>38675</v>
      </c>
      <c r="F442" t="n">
        <v>63.2</v>
      </c>
      <c r="G442" t="n">
        <v>75</v>
      </c>
      <c r="H442" t="n">
        <v>12</v>
      </c>
      <c r="I442" t="n">
        <v>4.0421</v>
      </c>
      <c r="J442" s="10" t="str">
        <f>=STANDARDIZE(D442,AVERAGE(D$2:D$1449),_xlfn.STDEV.S(D$2:D$1449))</f>
      </c>
      <c r="K442" s="10" t="str">
        <f>=STANDARDIZE(E442,AVERAGE(E$2:E$1449),_xlfn.STDEV.S(E$2:E$1449))</f>
      </c>
      <c r="L442" s="10" t="str">
        <f>=STANDARDIZE(F442,AVERAGE(F$2:F$1449),_xlfn.STDEV.S(F$2:F$1449))</f>
      </c>
      <c r="M442" s="10" t="str">
        <f>=STANDARDIZE(G442,AVERAGE(G$2:G$1449),_xlfn.STDEV.S(G$2:G$1449))</f>
      </c>
      <c r="N442" s="10" t="str">
        <f>=STANDARDIZE(H442,AVERAGE(H$2:H$1449),_xlfn.STDEV.S(H$2:H$1449))</f>
      </c>
      <c r="O442" s="10" t="str">
        <f>=STANDARDIZE(I442,AVERAGE(I$2:I$1449),_xlfn.STDEV.S(I$2:I$1449))</f>
      </c>
      <c r="P442" s="10" t="str">
        <f>=MMULT(J442:O442,$AI$12:$AI$17)</f>
      </c>
    </row>
    <row r="443">
      <c r="A443" t="n">
        <v>161509</v>
      </c>
      <c r="B443" t="s">
        <v>2180</v>
      </c>
      <c r="C443" t="s">
        <v>163</v>
      </c>
      <c r="D443" t="n">
        <v>27</v>
      </c>
      <c r="E443" t="n">
        <v>37132</v>
      </c>
      <c r="F443" t="n">
        <v>48.7</v>
      </c>
      <c r="G443" t="n">
        <v>78</v>
      </c>
      <c r="H443" t="n">
        <v>8</v>
      </c>
      <c r="I443" t="n">
        <v>2.6561</v>
      </c>
      <c r="J443" s="10" t="str">
        <f>=STANDARDIZE(D443,AVERAGE(D$2:D$1449),_xlfn.STDEV.S(D$2:D$1449))</f>
      </c>
      <c r="K443" s="10" t="str">
        <f>=STANDARDIZE(E443,AVERAGE(E$2:E$1449),_xlfn.STDEV.S(E$2:E$1449))</f>
      </c>
      <c r="L443" s="10" t="str">
        <f>=STANDARDIZE(F443,AVERAGE(F$2:F$1449),_xlfn.STDEV.S(F$2:F$1449))</f>
      </c>
      <c r="M443" s="10" t="str">
        <f>=STANDARDIZE(G443,AVERAGE(G$2:G$1449),_xlfn.STDEV.S(G$2:G$1449))</f>
      </c>
      <c r="N443" s="10" t="str">
        <f>=STANDARDIZE(H443,AVERAGE(H$2:H$1449),_xlfn.STDEV.S(H$2:H$1449))</f>
      </c>
      <c r="O443" s="10" t="str">
        <f>=STANDARDIZE(I443,AVERAGE(I$2:I$1449),_xlfn.STDEV.S(I$2:I$1449))</f>
      </c>
      <c r="P443" s="10" t="str">
        <f>=MMULT(J443:O443,$AI$12:$AI$17)</f>
      </c>
    </row>
    <row r="444">
      <c r="A444" t="n">
        <v>161518</v>
      </c>
      <c r="B444" t="s">
        <v>2181</v>
      </c>
      <c r="C444" t="s">
        <v>163</v>
      </c>
      <c r="D444" t="n">
        <v>20</v>
      </c>
      <c r="E444" t="n">
        <v>28268</v>
      </c>
      <c r="F444" t="n">
        <v>68.5</v>
      </c>
      <c r="G444" t="n">
        <v>80</v>
      </c>
      <c r="H444" t="n">
        <v>10</v>
      </c>
      <c r="I444" t="n">
        <v>3.3137</v>
      </c>
      <c r="J444" s="10" t="str">
        <f>=STANDARDIZE(D444,AVERAGE(D$2:D$1449),_xlfn.STDEV.S(D$2:D$1449))</f>
      </c>
      <c r="K444" s="10" t="str">
        <f>=STANDARDIZE(E444,AVERAGE(E$2:E$1449),_xlfn.STDEV.S(E$2:E$1449))</f>
      </c>
      <c r="L444" s="10" t="str">
        <f>=STANDARDIZE(F444,AVERAGE(F$2:F$1449),_xlfn.STDEV.S(F$2:F$1449))</f>
      </c>
      <c r="M444" s="10" t="str">
        <f>=STANDARDIZE(G444,AVERAGE(G$2:G$1449),_xlfn.STDEV.S(G$2:G$1449))</f>
      </c>
      <c r="N444" s="10" t="str">
        <f>=STANDARDIZE(H444,AVERAGE(H$2:H$1449),_xlfn.STDEV.S(H$2:H$1449))</f>
      </c>
      <c r="O444" s="10" t="str">
        <f>=STANDARDIZE(I444,AVERAGE(I$2:I$1449),_xlfn.STDEV.S(I$2:I$1449))</f>
      </c>
      <c r="P444" s="10" t="str">
        <f>=MMULT(J444:O444,$AI$12:$AI$17)</f>
      </c>
    </row>
    <row r="445">
      <c r="A445" t="n">
        <v>161554</v>
      </c>
      <c r="B445" t="s">
        <v>2187</v>
      </c>
      <c r="C445" t="s">
        <v>149</v>
      </c>
      <c r="D445" t="n">
        <v>26</v>
      </c>
      <c r="E445" t="n">
        <v>12006</v>
      </c>
      <c r="F445" t="n">
        <v>46.3</v>
      </c>
      <c r="G445" t="n">
        <v>76</v>
      </c>
      <c r="H445" t="n">
        <v>14</v>
      </c>
      <c r="I445" t="n">
        <v>3.9876</v>
      </c>
      <c r="J445" s="10" t="str">
        <f>=STANDARDIZE(D445,AVERAGE(D$2:D$1449),_xlfn.STDEV.S(D$2:D$1449))</f>
      </c>
      <c r="K445" s="10" t="str">
        <f>=STANDARDIZE(E445,AVERAGE(E$2:E$1449),_xlfn.STDEV.S(E$2:E$1449))</f>
      </c>
      <c r="L445" s="10" t="str">
        <f>=STANDARDIZE(F445,AVERAGE(F$2:F$1449),_xlfn.STDEV.S(F$2:F$1449))</f>
      </c>
      <c r="M445" s="10" t="str">
        <f>=STANDARDIZE(G445,AVERAGE(G$2:G$1449),_xlfn.STDEV.S(G$2:G$1449))</f>
      </c>
      <c r="N445" s="10" t="str">
        <f>=STANDARDIZE(H445,AVERAGE(H$2:H$1449),_xlfn.STDEV.S(H$2:H$1449))</f>
      </c>
      <c r="O445" s="10" t="str">
        <f>=STANDARDIZE(I445,AVERAGE(I$2:I$1449),_xlfn.STDEV.S(I$2:I$1449))</f>
      </c>
      <c r="P445" s="10" t="str">
        <f>=MMULT(J445:O445,$AI$12:$AI$17)</f>
      </c>
    </row>
    <row r="446">
      <c r="A446" t="n">
        <v>161563</v>
      </c>
      <c r="B446" t="s">
        <v>2188</v>
      </c>
      <c r="C446" t="s">
        <v>163</v>
      </c>
      <c r="D446" t="n">
        <v>15</v>
      </c>
      <c r="E446" t="n">
        <v>18882</v>
      </c>
      <c r="F446" t="n">
        <v>50.9</v>
      </c>
      <c r="G446" t="n">
        <v>79</v>
      </c>
      <c r="H446" t="n">
        <v>23</v>
      </c>
      <c r="I446" t="n">
        <v>3.2953</v>
      </c>
      <c r="J446" s="10" t="str">
        <f>=STANDARDIZE(D446,AVERAGE(D$2:D$1449),_xlfn.STDEV.S(D$2:D$1449))</f>
      </c>
      <c r="K446" s="10" t="str">
        <f>=STANDARDIZE(E446,AVERAGE(E$2:E$1449),_xlfn.STDEV.S(E$2:E$1449))</f>
      </c>
      <c r="L446" s="10" t="str">
        <f>=STANDARDIZE(F446,AVERAGE(F$2:F$1449),_xlfn.STDEV.S(F$2:F$1449))</f>
      </c>
      <c r="M446" s="10" t="str">
        <f>=STANDARDIZE(G446,AVERAGE(G$2:G$1449),_xlfn.STDEV.S(G$2:G$1449))</f>
      </c>
      <c r="N446" s="10" t="str">
        <f>=STANDARDIZE(H446,AVERAGE(H$2:H$1449),_xlfn.STDEV.S(H$2:H$1449))</f>
      </c>
      <c r="O446" s="10" t="str">
        <f>=STANDARDIZE(I446,AVERAGE(I$2:I$1449),_xlfn.STDEV.S(I$2:I$1449))</f>
      </c>
      <c r="P446" s="10" t="str">
        <f>=MMULT(J446:O446,$AI$12:$AI$17)</f>
      </c>
    </row>
    <row r="447">
      <c r="A447" t="n">
        <v>161572</v>
      </c>
      <c r="B447" t="s">
        <v>2189</v>
      </c>
      <c r="C447" t="s">
        <v>163</v>
      </c>
      <c r="D447" t="n">
        <v>59</v>
      </c>
      <c r="E447" t="n">
        <v>17734</v>
      </c>
      <c r="F447" t="n">
        <v>55.9</v>
      </c>
      <c r="G447" t="n">
        <v>42</v>
      </c>
      <c r="H447" t="n">
        <v>36</v>
      </c>
      <c r="I447" t="n">
        <v>3.88</v>
      </c>
      <c r="J447" s="10" t="str">
        <f>=STANDARDIZE(D447,AVERAGE(D$2:D$1449),_xlfn.STDEV.S(D$2:D$1449))</f>
      </c>
      <c r="K447" s="10" t="str">
        <f>=STANDARDIZE(E447,AVERAGE(E$2:E$1449),_xlfn.STDEV.S(E$2:E$1449))</f>
      </c>
      <c r="L447" s="10" t="str">
        <f>=STANDARDIZE(F447,AVERAGE(F$2:F$1449),_xlfn.STDEV.S(F$2:F$1449))</f>
      </c>
      <c r="M447" s="10" t="str">
        <f>=STANDARDIZE(G447,AVERAGE(G$2:G$1449),_xlfn.STDEV.S(G$2:G$1449))</f>
      </c>
      <c r="N447" s="10" t="str">
        <f>=STANDARDIZE(H447,AVERAGE(H$2:H$1449),_xlfn.STDEV.S(H$2:H$1449))</f>
      </c>
      <c r="O447" s="10" t="str">
        <f>=STANDARDIZE(I447,AVERAGE(I$2:I$1449),_xlfn.STDEV.S(I$2:I$1449))</f>
      </c>
      <c r="P447" s="10" t="str">
        <f>=MMULT(J447:O447,$AI$12:$AI$17)</f>
      </c>
    </row>
    <row r="448">
      <c r="A448" t="n">
        <v>161873</v>
      </c>
      <c r="B448" t="s">
        <v>2202</v>
      </c>
      <c r="C448" t="s">
        <v>149</v>
      </c>
      <c r="D448" t="n">
        <v>43</v>
      </c>
      <c r="E448" t="n">
        <v>17253</v>
      </c>
      <c r="F448" t="n">
        <v>46.7</v>
      </c>
      <c r="G448" t="n">
        <v>65</v>
      </c>
      <c r="H448" t="n">
        <v>10</v>
      </c>
      <c r="I448" t="n">
        <v>3.5899</v>
      </c>
      <c r="J448" s="10" t="str">
        <f>=STANDARDIZE(D448,AVERAGE(D$2:D$1449),_xlfn.STDEV.S(D$2:D$1449))</f>
      </c>
      <c r="K448" s="10" t="str">
        <f>=STANDARDIZE(E448,AVERAGE(E$2:E$1449),_xlfn.STDEV.S(E$2:E$1449))</f>
      </c>
      <c r="L448" s="10" t="str">
        <f>=STANDARDIZE(F448,AVERAGE(F$2:F$1449),_xlfn.STDEV.S(F$2:F$1449))</f>
      </c>
      <c r="M448" s="10" t="str">
        <f>=STANDARDIZE(G448,AVERAGE(G$2:G$1449),_xlfn.STDEV.S(G$2:G$1449))</f>
      </c>
      <c r="N448" s="10" t="str">
        <f>=STANDARDIZE(H448,AVERAGE(H$2:H$1449),_xlfn.STDEV.S(H$2:H$1449))</f>
      </c>
      <c r="O448" s="10" t="str">
        <f>=STANDARDIZE(I448,AVERAGE(I$2:I$1449),_xlfn.STDEV.S(I$2:I$1449))</f>
      </c>
      <c r="P448" s="10" t="str">
        <f>=MMULT(J448:O448,$AI$12:$AI$17)</f>
      </c>
    </row>
    <row r="449">
      <c r="A449" t="n">
        <v>162007</v>
      </c>
      <c r="B449" t="s">
        <v>2203</v>
      </c>
      <c r="C449" t="s">
        <v>149</v>
      </c>
      <c r="D449" t="n">
        <v>44</v>
      </c>
      <c r="E449" t="n">
        <v>16117</v>
      </c>
      <c r="F449" t="n">
        <v>38.1</v>
      </c>
      <c r="G449" t="n">
        <v>70</v>
      </c>
      <c r="H449" t="n">
        <v>16</v>
      </c>
      <c r="I449" t="n">
        <v>3.8576</v>
      </c>
      <c r="J449" s="10" t="str">
        <f>=STANDARDIZE(D449,AVERAGE(D$2:D$1449),_xlfn.STDEV.S(D$2:D$1449))</f>
      </c>
      <c r="K449" s="10" t="str">
        <f>=STANDARDIZE(E449,AVERAGE(E$2:E$1449),_xlfn.STDEV.S(E$2:E$1449))</f>
      </c>
      <c r="L449" s="10" t="str">
        <f>=STANDARDIZE(F449,AVERAGE(F$2:F$1449),_xlfn.STDEV.S(F$2:F$1449))</f>
      </c>
      <c r="M449" s="10" t="str">
        <f>=STANDARDIZE(G449,AVERAGE(G$2:G$1449),_xlfn.STDEV.S(G$2:G$1449))</f>
      </c>
      <c r="N449" s="10" t="str">
        <f>=STANDARDIZE(H449,AVERAGE(H$2:H$1449),_xlfn.STDEV.S(H$2:H$1449))</f>
      </c>
      <c r="O449" s="10" t="str">
        <f>=STANDARDIZE(I449,AVERAGE(I$2:I$1449),_xlfn.STDEV.S(I$2:I$1449))</f>
      </c>
      <c r="P449" s="10" t="str">
        <f>=MMULT(J449:O449,$AI$12:$AI$17)</f>
      </c>
    </row>
    <row r="450">
      <c r="A450" t="n">
        <v>162210</v>
      </c>
      <c r="B450" t="s">
        <v>2213</v>
      </c>
      <c r="C450" t="s">
        <v>163</v>
      </c>
      <c r="D450" t="n">
        <v>46</v>
      </c>
      <c r="E450" t="n">
        <v>16732</v>
      </c>
      <c r="F450" t="n">
        <v>39.8</v>
      </c>
      <c r="G450" t="n">
        <v>82</v>
      </c>
      <c r="H450" t="n">
        <v>7</v>
      </c>
      <c r="I450" t="n">
        <v>2.9069</v>
      </c>
      <c r="J450" s="10" t="str">
        <f>=STANDARDIZE(D450,AVERAGE(D$2:D$1449),_xlfn.STDEV.S(D$2:D$1449))</f>
      </c>
      <c r="K450" s="10" t="str">
        <f>=STANDARDIZE(E450,AVERAGE(E$2:E$1449),_xlfn.STDEV.S(E$2:E$1449))</f>
      </c>
      <c r="L450" s="10" t="str">
        <f>=STANDARDIZE(F450,AVERAGE(F$2:F$1449),_xlfn.STDEV.S(F$2:F$1449))</f>
      </c>
      <c r="M450" s="10" t="str">
        <f>=STANDARDIZE(G450,AVERAGE(G$2:G$1449),_xlfn.STDEV.S(G$2:G$1449))</f>
      </c>
      <c r="N450" s="10" t="str">
        <f>=STANDARDIZE(H450,AVERAGE(H$2:H$1449),_xlfn.STDEV.S(H$2:H$1449))</f>
      </c>
      <c r="O450" s="10" t="str">
        <f>=STANDARDIZE(I450,AVERAGE(I$2:I$1449),_xlfn.STDEV.S(I$2:I$1449))</f>
      </c>
      <c r="P450" s="10" t="str">
        <f>=MMULT(J450:O450,$AI$12:$AI$17)</f>
      </c>
    </row>
    <row r="451">
      <c r="A451" t="n">
        <v>162283</v>
      </c>
      <c r="B451" t="s">
        <v>2215</v>
      </c>
      <c r="C451" t="s">
        <v>149</v>
      </c>
      <c r="D451" t="n">
        <v>53</v>
      </c>
      <c r="E451" t="n">
        <v>7684</v>
      </c>
      <c r="F451" t="n">
        <v>25.6</v>
      </c>
      <c r="G451" t="n">
        <v>73</v>
      </c>
      <c r="H451" t="n">
        <v>10</v>
      </c>
      <c r="I451" t="n">
        <v>3.3479</v>
      </c>
      <c r="J451" s="10" t="str">
        <f>=STANDARDIZE(D451,AVERAGE(D$2:D$1449),_xlfn.STDEV.S(D$2:D$1449))</f>
      </c>
      <c r="K451" s="10" t="str">
        <f>=STANDARDIZE(E451,AVERAGE(E$2:E$1449),_xlfn.STDEV.S(E$2:E$1449))</f>
      </c>
      <c r="L451" s="10" t="str">
        <f>=STANDARDIZE(F451,AVERAGE(F$2:F$1449),_xlfn.STDEV.S(F$2:F$1449))</f>
      </c>
      <c r="M451" s="10" t="str">
        <f>=STANDARDIZE(G451,AVERAGE(G$2:G$1449),_xlfn.STDEV.S(G$2:G$1449))</f>
      </c>
      <c r="N451" s="10" t="str">
        <f>=STANDARDIZE(H451,AVERAGE(H$2:H$1449),_xlfn.STDEV.S(H$2:H$1449))</f>
      </c>
      <c r="O451" s="10" t="str">
        <f>=STANDARDIZE(I451,AVERAGE(I$2:I$1449),_xlfn.STDEV.S(I$2:I$1449))</f>
      </c>
      <c r="P451" s="10" t="str">
        <f>=MMULT(J451:O451,$AI$12:$AI$17)</f>
      </c>
    </row>
    <row r="452">
      <c r="A452" t="n">
        <v>162584</v>
      </c>
      <c r="B452" t="s">
        <v>2221</v>
      </c>
      <c r="C452" t="s">
        <v>149</v>
      </c>
      <c r="D452" t="n">
        <v>33</v>
      </c>
      <c r="E452" t="n">
        <v>16521</v>
      </c>
      <c r="F452" t="n">
        <v>52.1</v>
      </c>
      <c r="G452" t="n">
        <v>66</v>
      </c>
      <c r="H452" t="n">
        <v>13</v>
      </c>
      <c r="I452" t="n">
        <v>3.6604</v>
      </c>
      <c r="J452" s="10" t="str">
        <f>=STANDARDIZE(D452,AVERAGE(D$2:D$1449),_xlfn.STDEV.S(D$2:D$1449))</f>
      </c>
      <c r="K452" s="10" t="str">
        <f>=STANDARDIZE(E452,AVERAGE(E$2:E$1449),_xlfn.STDEV.S(E$2:E$1449))</f>
      </c>
      <c r="L452" s="10" t="str">
        <f>=STANDARDIZE(F452,AVERAGE(F$2:F$1449),_xlfn.STDEV.S(F$2:F$1449))</f>
      </c>
      <c r="M452" s="10" t="str">
        <f>=STANDARDIZE(G452,AVERAGE(G$2:G$1449),_xlfn.STDEV.S(G$2:G$1449))</f>
      </c>
      <c r="N452" s="10" t="str">
        <f>=STANDARDIZE(H452,AVERAGE(H$2:H$1449),_xlfn.STDEV.S(H$2:H$1449))</f>
      </c>
      <c r="O452" s="10" t="str">
        <f>=STANDARDIZE(I452,AVERAGE(I$2:I$1449),_xlfn.STDEV.S(I$2:I$1449))</f>
      </c>
      <c r="P452" s="10" t="str">
        <f>=MMULT(J452:O452,$AI$12:$AI$17)</f>
      </c>
    </row>
    <row r="453">
      <c r="A453" t="n">
        <v>162654</v>
      </c>
      <c r="B453" t="s">
        <v>2225</v>
      </c>
      <c r="C453" t="s">
        <v>163</v>
      </c>
      <c r="D453" t="n">
        <v>31</v>
      </c>
      <c r="E453" t="n">
        <v>28749</v>
      </c>
      <c r="F453" t="n">
        <v>60</v>
      </c>
      <c r="G453" t="n">
        <v>77</v>
      </c>
      <c r="H453" t="n">
        <v>8</v>
      </c>
      <c r="I453" t="n">
        <v>3.4304</v>
      </c>
      <c r="J453" s="10" t="str">
        <f>=STANDARDIZE(D453,AVERAGE(D$2:D$1449),_xlfn.STDEV.S(D$2:D$1449))</f>
      </c>
      <c r="K453" s="10" t="str">
        <f>=STANDARDIZE(E453,AVERAGE(E$2:E$1449),_xlfn.STDEV.S(E$2:E$1449))</f>
      </c>
      <c r="L453" s="10" t="str">
        <f>=STANDARDIZE(F453,AVERAGE(F$2:F$1449),_xlfn.STDEV.S(F$2:F$1449))</f>
      </c>
      <c r="M453" s="10" t="str">
        <f>=STANDARDIZE(G453,AVERAGE(G$2:G$1449),_xlfn.STDEV.S(G$2:G$1449))</f>
      </c>
      <c r="N453" s="10" t="str">
        <f>=STANDARDIZE(H453,AVERAGE(H$2:H$1449),_xlfn.STDEV.S(H$2:H$1449))</f>
      </c>
      <c r="O453" s="10" t="str">
        <f>=STANDARDIZE(I453,AVERAGE(I$2:I$1449),_xlfn.STDEV.S(I$2:I$1449))</f>
      </c>
      <c r="P453" s="10" t="str">
        <f>=MMULT(J453:O453,$AI$12:$AI$17)</f>
      </c>
    </row>
    <row r="454">
      <c r="A454" t="n">
        <v>162760</v>
      </c>
      <c r="B454" t="s">
        <v>2229</v>
      </c>
      <c r="C454" t="s">
        <v>163</v>
      </c>
      <c r="D454" t="n">
        <v>36</v>
      </c>
      <c r="E454" t="n">
        <v>23462</v>
      </c>
      <c r="F454" t="n">
        <v>55.3</v>
      </c>
      <c r="G454" t="n">
        <v>80</v>
      </c>
      <c r="H454" t="n">
        <v>11</v>
      </c>
      <c r="I454" t="n">
        <v>3.3666</v>
      </c>
      <c r="J454" s="10" t="str">
        <f>=STANDARDIZE(D454,AVERAGE(D$2:D$1449),_xlfn.STDEV.S(D$2:D$1449))</f>
      </c>
      <c r="K454" s="10" t="str">
        <f>=STANDARDIZE(E454,AVERAGE(E$2:E$1449),_xlfn.STDEV.S(E$2:E$1449))</f>
      </c>
      <c r="L454" s="10" t="str">
        <f>=STANDARDIZE(F454,AVERAGE(F$2:F$1449),_xlfn.STDEV.S(F$2:F$1449))</f>
      </c>
      <c r="M454" s="10" t="str">
        <f>=STANDARDIZE(G454,AVERAGE(G$2:G$1449),_xlfn.STDEV.S(G$2:G$1449))</f>
      </c>
      <c r="N454" s="10" t="str">
        <f>=STANDARDIZE(H454,AVERAGE(H$2:H$1449),_xlfn.STDEV.S(H$2:H$1449))</f>
      </c>
      <c r="O454" s="10" t="str">
        <f>=STANDARDIZE(I454,AVERAGE(I$2:I$1449),_xlfn.STDEV.S(I$2:I$1449))</f>
      </c>
      <c r="P454" s="10" t="str">
        <f>=MMULT(J454:O454,$AI$12:$AI$17)</f>
      </c>
    </row>
    <row r="455">
      <c r="A455" t="n">
        <v>162928</v>
      </c>
      <c r="B455" t="s">
        <v>2232</v>
      </c>
      <c r="C455" t="s">
        <v>163</v>
      </c>
      <c r="D455" t="n">
        <v>20</v>
      </c>
      <c r="E455" t="n">
        <v>22844</v>
      </c>
      <c r="F455" t="n">
        <v>94.6</v>
      </c>
      <c r="G455" t="n">
        <v>98</v>
      </c>
      <c r="H455" t="n">
        <v>6</v>
      </c>
      <c r="I455" t="n">
        <v>4.5955</v>
      </c>
      <c r="J455" s="10" t="str">
        <f>=STANDARDIZE(D455,AVERAGE(D$2:D$1449),_xlfn.STDEV.S(D$2:D$1449))</f>
      </c>
      <c r="K455" s="10" t="str">
        <f>=STANDARDIZE(E455,AVERAGE(E$2:E$1449),_xlfn.STDEV.S(E$2:E$1449))</f>
      </c>
      <c r="L455" s="10" t="str">
        <f>=STANDARDIZE(F455,AVERAGE(F$2:F$1449),_xlfn.STDEV.S(F$2:F$1449))</f>
      </c>
      <c r="M455" s="10" t="str">
        <f>=STANDARDIZE(G455,AVERAGE(G$2:G$1449),_xlfn.STDEV.S(G$2:G$1449))</f>
      </c>
      <c r="N455" s="10" t="str">
        <f>=STANDARDIZE(H455,AVERAGE(H$2:H$1449),_xlfn.STDEV.S(H$2:H$1449))</f>
      </c>
      <c r="O455" s="10" t="str">
        <f>=STANDARDIZE(I455,AVERAGE(I$2:I$1449),_xlfn.STDEV.S(I$2:I$1449))</f>
      </c>
      <c r="P455" s="10" t="str">
        <f>=MMULT(J455:O455,$AI$12:$AI$17)</f>
      </c>
    </row>
    <row r="456">
      <c r="A456" t="n">
        <v>163046</v>
      </c>
      <c r="B456" t="s">
        <v>2234</v>
      </c>
      <c r="C456" t="s">
        <v>163</v>
      </c>
      <c r="D456" t="n">
        <v>18</v>
      </c>
      <c r="E456" t="n">
        <v>31857</v>
      </c>
      <c r="F456" t="n">
        <v>80.5</v>
      </c>
      <c r="G456" t="n">
        <v>86</v>
      </c>
      <c r="H456" t="n">
        <v>12</v>
      </c>
      <c r="I456" t="n">
        <v>3.7575</v>
      </c>
      <c r="J456" s="10" t="str">
        <f>=STANDARDIZE(D456,AVERAGE(D$2:D$1449),_xlfn.STDEV.S(D$2:D$1449))</f>
      </c>
      <c r="K456" s="10" t="str">
        <f>=STANDARDIZE(E456,AVERAGE(E$2:E$1449),_xlfn.STDEV.S(E$2:E$1449))</f>
      </c>
      <c r="L456" s="10" t="str">
        <f>=STANDARDIZE(F456,AVERAGE(F$2:F$1449),_xlfn.STDEV.S(F$2:F$1449))</f>
      </c>
      <c r="M456" s="10" t="str">
        <f>=STANDARDIZE(G456,AVERAGE(G$2:G$1449),_xlfn.STDEV.S(G$2:G$1449))</f>
      </c>
      <c r="N456" s="10" t="str">
        <f>=STANDARDIZE(H456,AVERAGE(H$2:H$1449),_xlfn.STDEV.S(H$2:H$1449))</f>
      </c>
      <c r="O456" s="10" t="str">
        <f>=STANDARDIZE(I456,AVERAGE(I$2:I$1449),_xlfn.STDEV.S(I$2:I$1449))</f>
      </c>
      <c r="P456" s="10" t="str">
        <f>=MMULT(J456:O456,$AI$12:$AI$17)</f>
      </c>
    </row>
    <row r="457">
      <c r="A457" t="n">
        <v>163204</v>
      </c>
      <c r="B457" t="s">
        <v>2235</v>
      </c>
      <c r="C457" t="s">
        <v>149</v>
      </c>
      <c r="D457" t="n">
        <v>28</v>
      </c>
      <c r="E457" t="n">
        <v>14545</v>
      </c>
      <c r="F457" t="n">
        <v>23.7</v>
      </c>
      <c r="G457" t="n">
        <v>53</v>
      </c>
      <c r="H457" t="n">
        <v>20</v>
      </c>
      <c r="I457" t="n">
        <v>4.9562</v>
      </c>
      <c r="J457" s="10" t="str">
        <f>=STANDARDIZE(D457,AVERAGE(D$2:D$1449),_xlfn.STDEV.S(D$2:D$1449))</f>
      </c>
      <c r="K457" s="10" t="str">
        <f>=STANDARDIZE(E457,AVERAGE(E$2:E$1449),_xlfn.STDEV.S(E$2:E$1449))</f>
      </c>
      <c r="L457" s="10" t="str">
        <f>=STANDARDIZE(F457,AVERAGE(F$2:F$1449),_xlfn.STDEV.S(F$2:F$1449))</f>
      </c>
      <c r="M457" s="10" t="str">
        <f>=STANDARDIZE(G457,AVERAGE(G$2:G$1449),_xlfn.STDEV.S(G$2:G$1449))</f>
      </c>
      <c r="N457" s="10" t="str">
        <f>=STANDARDIZE(H457,AVERAGE(H$2:H$1449),_xlfn.STDEV.S(H$2:H$1449))</f>
      </c>
      <c r="O457" s="10" t="str">
        <f>=STANDARDIZE(I457,AVERAGE(I$2:I$1449),_xlfn.STDEV.S(I$2:I$1449))</f>
      </c>
      <c r="P457" s="10" t="str">
        <f>=MMULT(J457:O457,$AI$12:$AI$17)</f>
      </c>
    </row>
    <row r="458">
      <c r="A458" t="n">
        <v>163268</v>
      </c>
      <c r="B458" t="s">
        <v>2238</v>
      </c>
      <c r="C458" t="s">
        <v>149</v>
      </c>
      <c r="D458" t="n">
        <v>30</v>
      </c>
      <c r="E458" t="n">
        <v>17704</v>
      </c>
      <c r="F458" t="n">
        <v>69.7</v>
      </c>
      <c r="G458" t="n">
        <v>87</v>
      </c>
      <c r="H458" t="n">
        <v>18</v>
      </c>
      <c r="I458" t="n">
        <v>4.2015</v>
      </c>
      <c r="J458" s="10" t="str">
        <f>=STANDARDIZE(D458,AVERAGE(D$2:D$1449),_xlfn.STDEV.S(D$2:D$1449))</f>
      </c>
      <c r="K458" s="10" t="str">
        <f>=STANDARDIZE(E458,AVERAGE(E$2:E$1449),_xlfn.STDEV.S(E$2:E$1449))</f>
      </c>
      <c r="L458" s="10" t="str">
        <f>=STANDARDIZE(F458,AVERAGE(F$2:F$1449),_xlfn.STDEV.S(F$2:F$1449))</f>
      </c>
      <c r="M458" s="10" t="str">
        <f>=STANDARDIZE(G458,AVERAGE(G$2:G$1449),_xlfn.STDEV.S(G$2:G$1449))</f>
      </c>
      <c r="N458" s="10" t="str">
        <f>=STANDARDIZE(H458,AVERAGE(H$2:H$1449),_xlfn.STDEV.S(H$2:H$1449))</f>
      </c>
      <c r="O458" s="10" t="str">
        <f>=STANDARDIZE(I458,AVERAGE(I$2:I$1449),_xlfn.STDEV.S(I$2:I$1449))</f>
      </c>
      <c r="P458" s="10" t="str">
        <f>=MMULT(J458:O458,$AI$12:$AI$17)</f>
      </c>
    </row>
    <row r="459">
      <c r="A459" t="n">
        <v>163286</v>
      </c>
      <c r="B459" t="s">
        <v>2239</v>
      </c>
      <c r="C459" t="s">
        <v>149</v>
      </c>
      <c r="D459" t="n">
        <v>19</v>
      </c>
      <c r="E459" t="n">
        <v>15833</v>
      </c>
      <c r="F459" t="n">
        <v>88.5</v>
      </c>
      <c r="G459" t="n">
        <v>96</v>
      </c>
      <c r="H459" t="n">
        <v>18</v>
      </c>
      <c r="I459" t="n">
        <v>4.6443</v>
      </c>
      <c r="J459" s="10" t="str">
        <f>=STANDARDIZE(D459,AVERAGE(D$2:D$1449),_xlfn.STDEV.S(D$2:D$1449))</f>
      </c>
      <c r="K459" s="10" t="str">
        <f>=STANDARDIZE(E459,AVERAGE(E$2:E$1449),_xlfn.STDEV.S(E$2:E$1449))</f>
      </c>
      <c r="L459" s="10" t="str">
        <f>=STANDARDIZE(F459,AVERAGE(F$2:F$1449),_xlfn.STDEV.S(F$2:F$1449))</f>
      </c>
      <c r="M459" s="10" t="str">
        <f>=STANDARDIZE(G459,AVERAGE(G$2:G$1449),_xlfn.STDEV.S(G$2:G$1449))</f>
      </c>
      <c r="N459" s="10" t="str">
        <f>=STANDARDIZE(H459,AVERAGE(H$2:H$1449),_xlfn.STDEV.S(H$2:H$1449))</f>
      </c>
      <c r="O459" s="10" t="str">
        <f>=STANDARDIZE(I459,AVERAGE(I$2:I$1449),_xlfn.STDEV.S(I$2:I$1449))</f>
      </c>
      <c r="P459" s="10" t="str">
        <f>=MMULT(J459:O459,$AI$12:$AI$17)</f>
      </c>
    </row>
    <row r="460">
      <c r="A460" t="n">
        <v>163295</v>
      </c>
      <c r="B460" t="s">
        <v>2241</v>
      </c>
      <c r="C460" t="s">
        <v>163</v>
      </c>
      <c r="D460" t="n">
        <v>21</v>
      </c>
      <c r="E460" t="n">
        <v>43066</v>
      </c>
      <c r="F460" t="n">
        <v>71.3</v>
      </c>
      <c r="G460" t="n">
        <v>85</v>
      </c>
      <c r="H460" t="n">
        <v>8</v>
      </c>
      <c r="I460" t="n">
        <v>3.3681</v>
      </c>
      <c r="J460" s="10" t="str">
        <f>=STANDARDIZE(D460,AVERAGE(D$2:D$1449),_xlfn.STDEV.S(D$2:D$1449))</f>
      </c>
      <c r="K460" s="10" t="str">
        <f>=STANDARDIZE(E460,AVERAGE(E$2:E$1449),_xlfn.STDEV.S(E$2:E$1449))</f>
      </c>
      <c r="L460" s="10" t="str">
        <f>=STANDARDIZE(F460,AVERAGE(F$2:F$1449),_xlfn.STDEV.S(F$2:F$1449))</f>
      </c>
      <c r="M460" s="10" t="str">
        <f>=STANDARDIZE(G460,AVERAGE(G$2:G$1449),_xlfn.STDEV.S(G$2:G$1449))</f>
      </c>
      <c r="N460" s="10" t="str">
        <f>=STANDARDIZE(H460,AVERAGE(H$2:H$1449),_xlfn.STDEV.S(H$2:H$1449))</f>
      </c>
      <c r="O460" s="10" t="str">
        <f>=STANDARDIZE(I460,AVERAGE(I$2:I$1449),_xlfn.STDEV.S(I$2:I$1449))</f>
      </c>
      <c r="P460" s="10" t="str">
        <f>=MMULT(J460:O460,$AI$12:$AI$17)</f>
      </c>
    </row>
    <row r="461">
      <c r="A461" t="n">
        <v>163338</v>
      </c>
      <c r="B461" t="s">
        <v>2242</v>
      </c>
      <c r="C461" t="s">
        <v>149</v>
      </c>
      <c r="D461" t="n">
        <v>53</v>
      </c>
      <c r="E461" t="n">
        <v>14595</v>
      </c>
      <c r="F461" t="n">
        <v>34.6</v>
      </c>
      <c r="G461" t="n">
        <v>66</v>
      </c>
      <c r="H461" t="n">
        <v>9</v>
      </c>
      <c r="I461" t="n">
        <v>3.5091</v>
      </c>
      <c r="J461" s="10" t="str">
        <f>=STANDARDIZE(D461,AVERAGE(D$2:D$1449),_xlfn.STDEV.S(D$2:D$1449))</f>
      </c>
      <c r="K461" s="10" t="str">
        <f>=STANDARDIZE(E461,AVERAGE(E$2:E$1449),_xlfn.STDEV.S(E$2:E$1449))</f>
      </c>
      <c r="L461" s="10" t="str">
        <f>=STANDARDIZE(F461,AVERAGE(F$2:F$1449),_xlfn.STDEV.S(F$2:F$1449))</f>
      </c>
      <c r="M461" s="10" t="str">
        <f>=STANDARDIZE(G461,AVERAGE(G$2:G$1449),_xlfn.STDEV.S(G$2:G$1449))</f>
      </c>
      <c r="N461" s="10" t="str">
        <f>=STANDARDIZE(H461,AVERAGE(H$2:H$1449),_xlfn.STDEV.S(H$2:H$1449))</f>
      </c>
      <c r="O461" s="10" t="str">
        <f>=STANDARDIZE(I461,AVERAGE(I$2:I$1449),_xlfn.STDEV.S(I$2:I$1449))</f>
      </c>
      <c r="P461" s="10" t="str">
        <f>=MMULT(J461:O461,$AI$12:$AI$17)</f>
      </c>
    </row>
    <row r="462">
      <c r="A462" t="n">
        <v>163453</v>
      </c>
      <c r="B462" t="s">
        <v>2250</v>
      </c>
      <c r="C462" t="s">
        <v>149</v>
      </c>
      <c r="D462" t="n">
        <v>54</v>
      </c>
      <c r="E462" t="n">
        <v>15350</v>
      </c>
      <c r="F462" t="n">
        <v>41.6</v>
      </c>
      <c r="G462" t="n">
        <v>71</v>
      </c>
      <c r="H462" t="n">
        <v>17</v>
      </c>
      <c r="I462" t="n">
        <v>3.9962</v>
      </c>
      <c r="J462" s="10" t="str">
        <f>=STANDARDIZE(D462,AVERAGE(D$2:D$1449),_xlfn.STDEV.S(D$2:D$1449))</f>
      </c>
      <c r="K462" s="10" t="str">
        <f>=STANDARDIZE(E462,AVERAGE(E$2:E$1449),_xlfn.STDEV.S(E$2:E$1449))</f>
      </c>
      <c r="L462" s="10" t="str">
        <f>=STANDARDIZE(F462,AVERAGE(F$2:F$1449),_xlfn.STDEV.S(F$2:F$1449))</f>
      </c>
      <c r="M462" s="10" t="str">
        <f>=STANDARDIZE(G462,AVERAGE(G$2:G$1449),_xlfn.STDEV.S(G$2:G$1449))</f>
      </c>
      <c r="N462" s="10" t="str">
        <f>=STANDARDIZE(H462,AVERAGE(H$2:H$1449),_xlfn.STDEV.S(H$2:H$1449))</f>
      </c>
      <c r="O462" s="10" t="str">
        <f>=STANDARDIZE(I462,AVERAGE(I$2:I$1449),_xlfn.STDEV.S(I$2:I$1449))</f>
      </c>
      <c r="P462" s="10" t="str">
        <f>=MMULT(J462:O462,$AI$12:$AI$17)</f>
      </c>
    </row>
    <row r="463">
      <c r="A463" t="n">
        <v>163462</v>
      </c>
      <c r="B463" t="s">
        <v>2251</v>
      </c>
      <c r="C463" t="s">
        <v>163</v>
      </c>
      <c r="D463" t="n">
        <v>27</v>
      </c>
      <c r="E463" t="n">
        <v>25298</v>
      </c>
      <c r="F463" t="n">
        <v>58</v>
      </c>
      <c r="G463" t="n">
        <v>71</v>
      </c>
      <c r="H463" t="n">
        <v>12</v>
      </c>
      <c r="I463" t="n">
        <v>3.4382</v>
      </c>
      <c r="J463" s="10" t="str">
        <f>=STANDARDIZE(D463,AVERAGE(D$2:D$1449),_xlfn.STDEV.S(D$2:D$1449))</f>
      </c>
      <c r="K463" s="10" t="str">
        <f>=STANDARDIZE(E463,AVERAGE(E$2:E$1449),_xlfn.STDEV.S(E$2:E$1449))</f>
      </c>
      <c r="L463" s="10" t="str">
        <f>=STANDARDIZE(F463,AVERAGE(F$2:F$1449),_xlfn.STDEV.S(F$2:F$1449))</f>
      </c>
      <c r="M463" s="10" t="str">
        <f>=STANDARDIZE(G463,AVERAGE(G$2:G$1449),_xlfn.STDEV.S(G$2:G$1449))</f>
      </c>
      <c r="N463" s="10" t="str">
        <f>=STANDARDIZE(H463,AVERAGE(H$2:H$1449),_xlfn.STDEV.S(H$2:H$1449))</f>
      </c>
      <c r="O463" s="10" t="str">
        <f>=STANDARDIZE(I463,AVERAGE(I$2:I$1449),_xlfn.STDEV.S(I$2:I$1449))</f>
      </c>
      <c r="P463" s="10" t="str">
        <f>=MMULT(J463:O463,$AI$12:$AI$17)</f>
      </c>
    </row>
    <row r="464">
      <c r="A464" t="n">
        <v>163578</v>
      </c>
      <c r="B464" t="s">
        <v>2256</v>
      </c>
      <c r="C464" t="s">
        <v>163</v>
      </c>
      <c r="D464" t="n">
        <v>32</v>
      </c>
      <c r="E464" t="n">
        <v>22552</v>
      </c>
      <c r="F464" t="n">
        <v>51.9</v>
      </c>
      <c r="G464" t="n">
        <v>77</v>
      </c>
      <c r="H464" t="n">
        <v>8</v>
      </c>
      <c r="I464" t="n">
        <v>3.4442</v>
      </c>
      <c r="J464" s="10" t="str">
        <f>=STANDARDIZE(D464,AVERAGE(D$2:D$1449),_xlfn.STDEV.S(D$2:D$1449))</f>
      </c>
      <c r="K464" s="10" t="str">
        <f>=STANDARDIZE(E464,AVERAGE(E$2:E$1449),_xlfn.STDEV.S(E$2:E$1449))</f>
      </c>
      <c r="L464" s="10" t="str">
        <f>=STANDARDIZE(F464,AVERAGE(F$2:F$1449),_xlfn.STDEV.S(F$2:F$1449))</f>
      </c>
      <c r="M464" s="10" t="str">
        <f>=STANDARDIZE(G464,AVERAGE(G$2:G$1449),_xlfn.STDEV.S(G$2:G$1449))</f>
      </c>
      <c r="N464" s="10" t="str">
        <f>=STANDARDIZE(H464,AVERAGE(H$2:H$1449),_xlfn.STDEV.S(H$2:H$1449))</f>
      </c>
      <c r="O464" s="10" t="str">
        <f>=STANDARDIZE(I464,AVERAGE(I$2:I$1449),_xlfn.STDEV.S(I$2:I$1449))</f>
      </c>
      <c r="P464" s="10" t="str">
        <f>=MMULT(J464:O464,$AI$12:$AI$17)</f>
      </c>
    </row>
    <row r="465">
      <c r="A465" t="n">
        <v>163851</v>
      </c>
      <c r="B465" t="s">
        <v>2260</v>
      </c>
      <c r="C465" t="s">
        <v>149</v>
      </c>
      <c r="D465" t="n">
        <v>24</v>
      </c>
      <c r="E465" t="n">
        <v>17931</v>
      </c>
      <c r="F465" t="n">
        <v>67.4</v>
      </c>
      <c r="G465" t="n">
        <v>80</v>
      </c>
      <c r="H465" t="n">
        <v>13</v>
      </c>
      <c r="I465" t="n">
        <v>3.8885</v>
      </c>
      <c r="J465" s="10" t="str">
        <f>=STANDARDIZE(D465,AVERAGE(D$2:D$1449),_xlfn.STDEV.S(D$2:D$1449))</f>
      </c>
      <c r="K465" s="10" t="str">
        <f>=STANDARDIZE(E465,AVERAGE(E$2:E$1449),_xlfn.STDEV.S(E$2:E$1449))</f>
      </c>
      <c r="L465" s="10" t="str">
        <f>=STANDARDIZE(F465,AVERAGE(F$2:F$1449),_xlfn.STDEV.S(F$2:F$1449))</f>
      </c>
      <c r="M465" s="10" t="str">
        <f>=STANDARDIZE(G465,AVERAGE(G$2:G$1449),_xlfn.STDEV.S(G$2:G$1449))</f>
      </c>
      <c r="N465" s="10" t="str">
        <f>=STANDARDIZE(H465,AVERAGE(H$2:H$1449),_xlfn.STDEV.S(H$2:H$1449))</f>
      </c>
      <c r="O465" s="10" t="str">
        <f>=STANDARDIZE(I465,AVERAGE(I$2:I$1449),_xlfn.STDEV.S(I$2:I$1449))</f>
      </c>
      <c r="P465" s="10" t="str">
        <f>=MMULT(J465:O465,$AI$12:$AI$17)</f>
      </c>
    </row>
    <row r="466">
      <c r="A466" t="n">
        <v>163912</v>
      </c>
      <c r="B466" t="s">
        <v>2261</v>
      </c>
      <c r="C466" t="s">
        <v>149</v>
      </c>
      <c r="D466" t="n">
        <v>20</v>
      </c>
      <c r="E466" t="n">
        <v>20679</v>
      </c>
      <c r="F466" t="n">
        <v>68</v>
      </c>
      <c r="G466" t="n">
        <v>81</v>
      </c>
      <c r="H466" t="n">
        <v>10</v>
      </c>
      <c r="I466" t="n">
        <v>3.2193</v>
      </c>
      <c r="J466" s="10" t="str">
        <f>=STANDARDIZE(D466,AVERAGE(D$2:D$1449),_xlfn.STDEV.S(D$2:D$1449))</f>
      </c>
      <c r="K466" s="10" t="str">
        <f>=STANDARDIZE(E466,AVERAGE(E$2:E$1449),_xlfn.STDEV.S(E$2:E$1449))</f>
      </c>
      <c r="L466" s="10" t="str">
        <f>=STANDARDIZE(F466,AVERAGE(F$2:F$1449),_xlfn.STDEV.S(F$2:F$1449))</f>
      </c>
      <c r="M466" s="10" t="str">
        <f>=STANDARDIZE(G466,AVERAGE(G$2:G$1449),_xlfn.STDEV.S(G$2:G$1449))</f>
      </c>
      <c r="N466" s="10" t="str">
        <f>=STANDARDIZE(H466,AVERAGE(H$2:H$1449),_xlfn.STDEV.S(H$2:H$1449))</f>
      </c>
      <c r="O466" s="10" t="str">
        <f>=STANDARDIZE(I466,AVERAGE(I$2:I$1449),_xlfn.STDEV.S(I$2:I$1449))</f>
      </c>
      <c r="P466" s="10" t="str">
        <f>=MMULT(J466:O466,$AI$12:$AI$17)</f>
      </c>
    </row>
    <row r="467">
      <c r="A467" t="n">
        <v>163976</v>
      </c>
      <c r="B467" t="s">
        <v>2263</v>
      </c>
      <c r="C467" t="s">
        <v>163</v>
      </c>
      <c r="D467" t="n">
        <v>22</v>
      </c>
      <c r="E467" t="n">
        <v>27729</v>
      </c>
      <c r="F467" t="n">
        <v>67.4</v>
      </c>
      <c r="G467" t="n">
        <v>88</v>
      </c>
      <c r="H467" t="n">
        <v>8</v>
      </c>
      <c r="I467" t="n">
        <v>2.7987</v>
      </c>
      <c r="J467" s="10" t="str">
        <f>=STANDARDIZE(D467,AVERAGE(D$2:D$1449),_xlfn.STDEV.S(D$2:D$1449))</f>
      </c>
      <c r="K467" s="10" t="str">
        <f>=STANDARDIZE(E467,AVERAGE(E$2:E$1449),_xlfn.STDEV.S(E$2:E$1449))</f>
      </c>
      <c r="L467" s="10" t="str">
        <f>=STANDARDIZE(F467,AVERAGE(F$2:F$1449),_xlfn.STDEV.S(F$2:F$1449))</f>
      </c>
      <c r="M467" s="10" t="str">
        <f>=STANDARDIZE(G467,AVERAGE(G$2:G$1449),_xlfn.STDEV.S(G$2:G$1449))</f>
      </c>
      <c r="N467" s="10" t="str">
        <f>=STANDARDIZE(H467,AVERAGE(H$2:H$1449),_xlfn.STDEV.S(H$2:H$1449))</f>
      </c>
      <c r="O467" s="10" t="str">
        <f>=STANDARDIZE(I467,AVERAGE(I$2:I$1449),_xlfn.STDEV.S(I$2:I$1449))</f>
      </c>
      <c r="P467" s="10" t="str">
        <f>=MMULT(J467:O467,$AI$12:$AI$17)</f>
      </c>
    </row>
    <row r="468">
      <c r="A468" t="n">
        <v>164076</v>
      </c>
      <c r="B468" t="s">
        <v>2265</v>
      </c>
      <c r="C468" t="s">
        <v>149</v>
      </c>
      <c r="D468" t="n">
        <v>33</v>
      </c>
      <c r="E468" t="n">
        <v>15064</v>
      </c>
      <c r="F468" t="n">
        <v>67.6</v>
      </c>
      <c r="G468" t="n">
        <v>83</v>
      </c>
      <c r="H468" t="n">
        <v>14</v>
      </c>
      <c r="I468" t="n">
        <v>4.343</v>
      </c>
      <c r="J468" s="10" t="str">
        <f>=STANDARDIZE(D468,AVERAGE(D$2:D$1449),_xlfn.STDEV.S(D$2:D$1449))</f>
      </c>
      <c r="K468" s="10" t="str">
        <f>=STANDARDIZE(E468,AVERAGE(E$2:E$1449),_xlfn.STDEV.S(E$2:E$1449))</f>
      </c>
      <c r="L468" s="10" t="str">
        <f>=STANDARDIZE(F468,AVERAGE(F$2:F$1449),_xlfn.STDEV.S(F$2:F$1449))</f>
      </c>
      <c r="M468" s="10" t="str">
        <f>=STANDARDIZE(G468,AVERAGE(G$2:G$1449),_xlfn.STDEV.S(G$2:G$1449))</f>
      </c>
      <c r="N468" s="10" t="str">
        <f>=STANDARDIZE(H468,AVERAGE(H$2:H$1449),_xlfn.STDEV.S(H$2:H$1449))</f>
      </c>
      <c r="O468" s="10" t="str">
        <f>=STANDARDIZE(I468,AVERAGE(I$2:I$1449),_xlfn.STDEV.S(I$2:I$1449))</f>
      </c>
      <c r="P468" s="10" t="str">
        <f>=MMULT(J468:O468,$AI$12:$AI$17)</f>
      </c>
    </row>
    <row r="469">
      <c r="A469" t="n">
        <v>164173</v>
      </c>
      <c r="B469" t="s">
        <v>2268</v>
      </c>
      <c r="C469" t="s">
        <v>163</v>
      </c>
      <c r="D469" t="n">
        <v>29</v>
      </c>
      <c r="E469" t="n">
        <v>28201</v>
      </c>
      <c r="F469" t="n">
        <v>66.4</v>
      </c>
      <c r="G469" t="n">
        <v>78</v>
      </c>
      <c r="H469" t="n">
        <v>15</v>
      </c>
      <c r="I469" t="n">
        <v>3.6106</v>
      </c>
      <c r="J469" s="10" t="str">
        <f>=STANDARDIZE(D469,AVERAGE(D$2:D$1449),_xlfn.STDEV.S(D$2:D$1449))</f>
      </c>
      <c r="K469" s="10" t="str">
        <f>=STANDARDIZE(E469,AVERAGE(E$2:E$1449),_xlfn.STDEV.S(E$2:E$1449))</f>
      </c>
      <c r="L469" s="10" t="str">
        <f>=STANDARDIZE(F469,AVERAGE(F$2:F$1449),_xlfn.STDEV.S(F$2:F$1449))</f>
      </c>
      <c r="M469" s="10" t="str">
        <f>=STANDARDIZE(G469,AVERAGE(G$2:G$1449),_xlfn.STDEV.S(G$2:G$1449))</f>
      </c>
      <c r="N469" s="10" t="str">
        <f>=STANDARDIZE(H469,AVERAGE(H$2:H$1449),_xlfn.STDEV.S(H$2:H$1449))</f>
      </c>
      <c r="O469" s="10" t="str">
        <f>=STANDARDIZE(I469,AVERAGE(I$2:I$1449),_xlfn.STDEV.S(I$2:I$1449))</f>
      </c>
      <c r="P469" s="10" t="str">
        <f>=MMULT(J469:O469,$AI$12:$AI$17)</f>
      </c>
    </row>
    <row r="470">
      <c r="A470" t="n">
        <v>164216</v>
      </c>
      <c r="B470" t="s">
        <v>2270</v>
      </c>
      <c r="C470" t="s">
        <v>163</v>
      </c>
      <c r="D470" t="n">
        <v>21</v>
      </c>
      <c r="E470" t="n">
        <v>33553</v>
      </c>
      <c r="F470" t="n">
        <v>74.1</v>
      </c>
      <c r="G470" t="n">
        <v>87</v>
      </c>
      <c r="H470" t="n">
        <v>9</v>
      </c>
      <c r="I470" t="n">
        <v>2.9965</v>
      </c>
      <c r="J470" s="10" t="str">
        <f>=STANDARDIZE(D470,AVERAGE(D$2:D$1449),_xlfn.STDEV.S(D$2:D$1449))</f>
      </c>
      <c r="K470" s="10" t="str">
        <f>=STANDARDIZE(E470,AVERAGE(E$2:E$1449),_xlfn.STDEV.S(E$2:E$1449))</f>
      </c>
      <c r="L470" s="10" t="str">
        <f>=STANDARDIZE(F470,AVERAGE(F$2:F$1449),_xlfn.STDEV.S(F$2:F$1449))</f>
      </c>
      <c r="M470" s="10" t="str">
        <f>=STANDARDIZE(G470,AVERAGE(G$2:G$1449),_xlfn.STDEV.S(G$2:G$1449))</f>
      </c>
      <c r="N470" s="10" t="str">
        <f>=STANDARDIZE(H470,AVERAGE(H$2:H$1449),_xlfn.STDEV.S(H$2:H$1449))</f>
      </c>
      <c r="O470" s="10" t="str">
        <f>=STANDARDIZE(I470,AVERAGE(I$2:I$1449),_xlfn.STDEV.S(I$2:I$1449))</f>
      </c>
      <c r="P470" s="10" t="str">
        <f>=MMULT(J470:O470,$AI$12:$AI$17)</f>
      </c>
    </row>
    <row r="471">
      <c r="A471" t="n">
        <v>164270</v>
      </c>
      <c r="B471" t="s">
        <v>2272</v>
      </c>
      <c r="C471" t="s">
        <v>163</v>
      </c>
      <c r="D471" t="n">
        <v>34</v>
      </c>
      <c r="E471" t="n">
        <v>23088</v>
      </c>
      <c r="F471" t="n">
        <v>63.8</v>
      </c>
      <c r="G471" t="n">
        <v>79</v>
      </c>
      <c r="H471" t="n">
        <v>13</v>
      </c>
      <c r="I471" t="n">
        <v>3.5506</v>
      </c>
      <c r="J471" s="10" t="str">
        <f>=STANDARDIZE(D471,AVERAGE(D$2:D$1449),_xlfn.STDEV.S(D$2:D$1449))</f>
      </c>
      <c r="K471" s="10" t="str">
        <f>=STANDARDIZE(E471,AVERAGE(E$2:E$1449),_xlfn.STDEV.S(E$2:E$1449))</f>
      </c>
      <c r="L471" s="10" t="str">
        <f>=STANDARDIZE(F471,AVERAGE(F$2:F$1449),_xlfn.STDEV.S(F$2:F$1449))</f>
      </c>
      <c r="M471" s="10" t="str">
        <f>=STANDARDIZE(G471,AVERAGE(G$2:G$1449),_xlfn.STDEV.S(G$2:G$1449))</f>
      </c>
      <c r="N471" s="10" t="str">
        <f>=STANDARDIZE(H471,AVERAGE(H$2:H$1449),_xlfn.STDEV.S(H$2:H$1449))</f>
      </c>
      <c r="O471" s="10" t="str">
        <f>=STANDARDIZE(I471,AVERAGE(I$2:I$1449),_xlfn.STDEV.S(I$2:I$1449))</f>
      </c>
      <c r="P471" s="10" t="str">
        <f>=MMULT(J471:O471,$AI$12:$AI$17)</f>
      </c>
    </row>
    <row r="472">
      <c r="A472" t="n">
        <v>164368</v>
      </c>
      <c r="B472" t="s">
        <v>2274</v>
      </c>
      <c r="C472" t="s">
        <v>163</v>
      </c>
      <c r="D472" t="n">
        <v>8</v>
      </c>
      <c r="E472" t="n">
        <v>51986</v>
      </c>
      <c r="F472" t="n">
        <v>65.8</v>
      </c>
      <c r="G472" t="n">
        <v>73</v>
      </c>
      <c r="H472" t="n">
        <v>12</v>
      </c>
      <c r="I472" t="n">
        <v>3.5193</v>
      </c>
      <c r="J472" s="10" t="str">
        <f>=STANDARDIZE(D472,AVERAGE(D$2:D$1449),_xlfn.STDEV.S(D$2:D$1449))</f>
      </c>
      <c r="K472" s="10" t="str">
        <f>=STANDARDIZE(E472,AVERAGE(E$2:E$1449),_xlfn.STDEV.S(E$2:E$1449))</f>
      </c>
      <c r="L472" s="10" t="str">
        <f>=STANDARDIZE(F472,AVERAGE(F$2:F$1449),_xlfn.STDEV.S(F$2:F$1449))</f>
      </c>
      <c r="M472" s="10" t="str">
        <f>=STANDARDIZE(G472,AVERAGE(G$2:G$1449),_xlfn.STDEV.S(G$2:G$1449))</f>
      </c>
      <c r="N472" s="10" t="str">
        <f>=STANDARDIZE(H472,AVERAGE(H$2:H$1449),_xlfn.STDEV.S(H$2:H$1449))</f>
      </c>
      <c r="O472" s="10" t="str">
        <f>=STANDARDIZE(I472,AVERAGE(I$2:I$1449),_xlfn.STDEV.S(I$2:I$1449))</f>
      </c>
      <c r="P472" s="10" t="str">
        <f>=MMULT(J472:O472,$AI$12:$AI$17)</f>
      </c>
    </row>
    <row r="473">
      <c r="A473" t="n">
        <v>164447</v>
      </c>
      <c r="B473" t="s">
        <v>2277</v>
      </c>
      <c r="C473" t="s">
        <v>163</v>
      </c>
      <c r="D473" t="n">
        <v>50</v>
      </c>
      <c r="E473" t="n">
        <v>21454</v>
      </c>
      <c r="F473" t="n">
        <v>42.3</v>
      </c>
      <c r="G473" t="n">
        <v>68</v>
      </c>
      <c r="H473" t="n">
        <v>16</v>
      </c>
      <c r="I473" t="n">
        <v>3.353</v>
      </c>
      <c r="J473" s="10" t="str">
        <f>=STANDARDIZE(D473,AVERAGE(D$2:D$1449),_xlfn.STDEV.S(D$2:D$1449))</f>
      </c>
      <c r="K473" s="10" t="str">
        <f>=STANDARDIZE(E473,AVERAGE(E$2:E$1449),_xlfn.STDEV.S(E$2:E$1449))</f>
      </c>
      <c r="L473" s="10" t="str">
        <f>=STANDARDIZE(F473,AVERAGE(F$2:F$1449),_xlfn.STDEV.S(F$2:F$1449))</f>
      </c>
      <c r="M473" s="10" t="str">
        <f>=STANDARDIZE(G473,AVERAGE(G$2:G$1449),_xlfn.STDEV.S(G$2:G$1449))</f>
      </c>
      <c r="N473" s="10" t="str">
        <f>=STANDARDIZE(H473,AVERAGE(H$2:H$1449),_xlfn.STDEV.S(H$2:H$1449))</f>
      </c>
      <c r="O473" s="10" t="str">
        <f>=STANDARDIZE(I473,AVERAGE(I$2:I$1449),_xlfn.STDEV.S(I$2:I$1449))</f>
      </c>
      <c r="P473" s="10" t="str">
        <f>=MMULT(J473:O473,$AI$12:$AI$17)</f>
      </c>
    </row>
    <row r="474">
      <c r="A474" t="n">
        <v>164465</v>
      </c>
      <c r="B474" t="s">
        <v>2278</v>
      </c>
      <c r="C474" t="s">
        <v>163</v>
      </c>
      <c r="D474" t="n">
        <v>22</v>
      </c>
      <c r="E474" t="n">
        <v>17965</v>
      </c>
      <c r="F474" t="n">
        <v>93.4</v>
      </c>
      <c r="G474" t="n">
        <v>97</v>
      </c>
      <c r="H474" t="n">
        <v>7</v>
      </c>
      <c r="I474" t="n">
        <v>3.3047</v>
      </c>
      <c r="J474" s="10" t="str">
        <f>=STANDARDIZE(D474,AVERAGE(D$2:D$1449),_xlfn.STDEV.S(D$2:D$1449))</f>
      </c>
      <c r="K474" s="10" t="str">
        <f>=STANDARDIZE(E474,AVERAGE(E$2:E$1449),_xlfn.STDEV.S(E$2:E$1449))</f>
      </c>
      <c r="L474" s="10" t="str">
        <f>=STANDARDIZE(F474,AVERAGE(F$2:F$1449),_xlfn.STDEV.S(F$2:F$1449))</f>
      </c>
      <c r="M474" s="10" t="str">
        <f>=STANDARDIZE(G474,AVERAGE(G$2:G$1449),_xlfn.STDEV.S(G$2:G$1449))</f>
      </c>
      <c r="N474" s="10" t="str">
        <f>=STANDARDIZE(H474,AVERAGE(H$2:H$1449),_xlfn.STDEV.S(H$2:H$1449))</f>
      </c>
      <c r="O474" s="10" t="str">
        <f>=STANDARDIZE(I474,AVERAGE(I$2:I$1449),_xlfn.STDEV.S(I$2:I$1449))</f>
      </c>
      <c r="P474" s="10" t="str">
        <f>=MMULT(J474:O474,$AI$12:$AI$17)</f>
      </c>
    </row>
    <row r="475">
      <c r="A475" t="n">
        <v>164492</v>
      </c>
      <c r="B475" t="s">
        <v>2280</v>
      </c>
      <c r="C475" t="s">
        <v>163</v>
      </c>
      <c r="D475" t="n">
        <v>34</v>
      </c>
      <c r="E475" t="n">
        <v>28732</v>
      </c>
      <c r="F475" t="n">
        <v>40.4</v>
      </c>
      <c r="G475" t="n">
        <v>62</v>
      </c>
      <c r="H475" t="n">
        <v>13</v>
      </c>
      <c r="I475" t="n">
        <v>3.2243</v>
      </c>
      <c r="J475" s="10" t="str">
        <f>=STANDARDIZE(D475,AVERAGE(D$2:D$1449),_xlfn.STDEV.S(D$2:D$1449))</f>
      </c>
      <c r="K475" s="10" t="str">
        <f>=STANDARDIZE(E475,AVERAGE(E$2:E$1449),_xlfn.STDEV.S(E$2:E$1449))</f>
      </c>
      <c r="L475" s="10" t="str">
        <f>=STANDARDIZE(F475,AVERAGE(F$2:F$1449),_xlfn.STDEV.S(F$2:F$1449))</f>
      </c>
      <c r="M475" s="10" t="str">
        <f>=STANDARDIZE(G475,AVERAGE(G$2:G$1449),_xlfn.STDEV.S(G$2:G$1449))</f>
      </c>
      <c r="N475" s="10" t="str">
        <f>=STANDARDIZE(H475,AVERAGE(H$2:H$1449),_xlfn.STDEV.S(H$2:H$1449))</f>
      </c>
      <c r="O475" s="10" t="str">
        <f>=STANDARDIZE(I475,AVERAGE(I$2:I$1449),_xlfn.STDEV.S(I$2:I$1449))</f>
      </c>
      <c r="P475" s="10" t="str">
        <f>=MMULT(J475:O475,$AI$12:$AI$17)</f>
      </c>
    </row>
    <row r="476">
      <c r="A476" t="n">
        <v>164562</v>
      </c>
      <c r="B476" t="s">
        <v>2284</v>
      </c>
      <c r="C476" t="s">
        <v>163</v>
      </c>
      <c r="D476" t="n">
        <v>19</v>
      </c>
      <c r="E476" t="n">
        <v>29072</v>
      </c>
      <c r="F476" t="n">
        <v>74.6</v>
      </c>
      <c r="G476" t="n">
        <v>83</v>
      </c>
      <c r="H476" t="n">
        <v>11</v>
      </c>
      <c r="I476" t="n">
        <v>3.3508</v>
      </c>
      <c r="J476" s="10" t="str">
        <f>=STANDARDIZE(D476,AVERAGE(D$2:D$1449),_xlfn.STDEV.S(D$2:D$1449))</f>
      </c>
      <c r="K476" s="10" t="str">
        <f>=STANDARDIZE(E476,AVERAGE(E$2:E$1449),_xlfn.STDEV.S(E$2:E$1449))</f>
      </c>
      <c r="L476" s="10" t="str">
        <f>=STANDARDIZE(F476,AVERAGE(F$2:F$1449),_xlfn.STDEV.S(F$2:F$1449))</f>
      </c>
      <c r="M476" s="10" t="str">
        <f>=STANDARDIZE(G476,AVERAGE(G$2:G$1449),_xlfn.STDEV.S(G$2:G$1449))</f>
      </c>
      <c r="N476" s="10" t="str">
        <f>=STANDARDIZE(H476,AVERAGE(H$2:H$1449),_xlfn.STDEV.S(H$2:H$1449))</f>
      </c>
      <c r="O476" s="10" t="str">
        <f>=STANDARDIZE(I476,AVERAGE(I$2:I$1449),_xlfn.STDEV.S(I$2:I$1449))</f>
      </c>
      <c r="P476" s="10" t="str">
        <f>=MMULT(J476:O476,$AI$12:$AI$17)</f>
      </c>
    </row>
    <row r="477">
      <c r="A477" t="n">
        <v>164580</v>
      </c>
      <c r="B477" t="s">
        <v>2286</v>
      </c>
      <c r="C477" t="s">
        <v>163</v>
      </c>
      <c r="D477" t="n">
        <v>14</v>
      </c>
      <c r="E477" t="n">
        <v>30220</v>
      </c>
      <c r="F477" t="n">
        <v>92.4</v>
      </c>
      <c r="G477" t="n">
        <v>94</v>
      </c>
      <c r="H477" t="n">
        <v>16</v>
      </c>
      <c r="I477" t="n">
        <v>3.6658</v>
      </c>
      <c r="J477" s="10" t="str">
        <f>=STANDARDIZE(D477,AVERAGE(D$2:D$1449),_xlfn.STDEV.S(D$2:D$1449))</f>
      </c>
      <c r="K477" s="10" t="str">
        <f>=STANDARDIZE(E477,AVERAGE(E$2:E$1449),_xlfn.STDEV.S(E$2:E$1449))</f>
      </c>
      <c r="L477" s="10" t="str">
        <f>=STANDARDIZE(F477,AVERAGE(F$2:F$1449),_xlfn.STDEV.S(F$2:F$1449))</f>
      </c>
      <c r="M477" s="10" t="str">
        <f>=STANDARDIZE(G477,AVERAGE(G$2:G$1449),_xlfn.STDEV.S(G$2:G$1449))</f>
      </c>
      <c r="N477" s="10" t="str">
        <f>=STANDARDIZE(H477,AVERAGE(H$2:H$1449),_xlfn.STDEV.S(H$2:H$1449))</f>
      </c>
      <c r="O477" s="10" t="str">
        <f>=STANDARDIZE(I477,AVERAGE(I$2:I$1449),_xlfn.STDEV.S(I$2:I$1449))</f>
      </c>
      <c r="P477" s="10" t="str">
        <f>=MMULT(J477:O477,$AI$12:$AI$17)</f>
      </c>
    </row>
    <row r="478">
      <c r="A478" t="n">
        <v>164632</v>
      </c>
      <c r="B478" t="s">
        <v>2291</v>
      </c>
      <c r="C478" t="s">
        <v>163</v>
      </c>
      <c r="D478" t="n">
        <v>66</v>
      </c>
      <c r="E478" t="n">
        <v>14935</v>
      </c>
      <c r="F478" t="n">
        <v>56.9</v>
      </c>
      <c r="G478" t="n">
        <v>69</v>
      </c>
      <c r="H478" t="n">
        <v>7</v>
      </c>
      <c r="I478" t="n">
        <v>3.5658</v>
      </c>
      <c r="J478" s="10" t="str">
        <f>=STANDARDIZE(D478,AVERAGE(D$2:D$1449),_xlfn.STDEV.S(D$2:D$1449))</f>
      </c>
      <c r="K478" s="10" t="str">
        <f>=STANDARDIZE(E478,AVERAGE(E$2:E$1449),_xlfn.STDEV.S(E$2:E$1449))</f>
      </c>
      <c r="L478" s="10" t="str">
        <f>=STANDARDIZE(F478,AVERAGE(F$2:F$1449),_xlfn.STDEV.S(F$2:F$1449))</f>
      </c>
      <c r="M478" s="10" t="str">
        <f>=STANDARDIZE(G478,AVERAGE(G$2:G$1449),_xlfn.STDEV.S(G$2:G$1449))</f>
      </c>
      <c r="N478" s="10" t="str">
        <f>=STANDARDIZE(H478,AVERAGE(H$2:H$1449),_xlfn.STDEV.S(H$2:H$1449))</f>
      </c>
      <c r="O478" s="10" t="str">
        <f>=STANDARDIZE(I478,AVERAGE(I$2:I$1449),_xlfn.STDEV.S(I$2:I$1449))</f>
      </c>
      <c r="P478" s="10" t="str">
        <f>=MMULT(J478:O478,$AI$12:$AI$17)</f>
      </c>
    </row>
    <row r="479">
      <c r="A479" t="n">
        <v>164739</v>
      </c>
      <c r="B479" t="s">
        <v>2293</v>
      </c>
      <c r="C479" t="s">
        <v>163</v>
      </c>
      <c r="D479" t="n">
        <v>15</v>
      </c>
      <c r="E479" t="n">
        <v>43858</v>
      </c>
      <c r="F479" t="n">
        <v>88.2</v>
      </c>
      <c r="G479" t="n">
        <v>93</v>
      </c>
      <c r="H479" t="n">
        <v>12</v>
      </c>
      <c r="I479" t="n">
        <v>3.7367</v>
      </c>
      <c r="J479" s="10" t="str">
        <f>=STANDARDIZE(D479,AVERAGE(D$2:D$1449),_xlfn.STDEV.S(D$2:D$1449))</f>
      </c>
      <c r="K479" s="10" t="str">
        <f>=STANDARDIZE(E479,AVERAGE(E$2:E$1449),_xlfn.STDEV.S(E$2:E$1449))</f>
      </c>
      <c r="L479" s="10" t="str">
        <f>=STANDARDIZE(F479,AVERAGE(F$2:F$1449),_xlfn.STDEV.S(F$2:F$1449))</f>
      </c>
      <c r="M479" s="10" t="str">
        <f>=STANDARDIZE(G479,AVERAGE(G$2:G$1449),_xlfn.STDEV.S(G$2:G$1449))</f>
      </c>
      <c r="N479" s="10" t="str">
        <f>=STANDARDIZE(H479,AVERAGE(H$2:H$1449),_xlfn.STDEV.S(H$2:H$1449))</f>
      </c>
      <c r="O479" s="10" t="str">
        <f>=STANDARDIZE(I479,AVERAGE(I$2:I$1449),_xlfn.STDEV.S(I$2:I$1449))</f>
      </c>
      <c r="P479" s="10" t="str">
        <f>=MMULT(J479:O479,$AI$12:$AI$17)</f>
      </c>
    </row>
    <row r="480">
      <c r="A480" t="n">
        <v>164748</v>
      </c>
      <c r="B480" t="s">
        <v>2295</v>
      </c>
      <c r="C480" t="s">
        <v>163</v>
      </c>
      <c r="D480" t="n">
        <v>15</v>
      </c>
      <c r="E480" t="n">
        <v>48608</v>
      </c>
      <c r="F480" t="n">
        <v>67.2</v>
      </c>
      <c r="G480" t="n">
        <v>85</v>
      </c>
      <c r="H480" t="n">
        <v>10</v>
      </c>
      <c r="I480" t="n">
        <v>3.9871</v>
      </c>
      <c r="J480" s="10" t="str">
        <f>=STANDARDIZE(D480,AVERAGE(D$2:D$1449),_xlfn.STDEV.S(D$2:D$1449))</f>
      </c>
      <c r="K480" s="10" t="str">
        <f>=STANDARDIZE(E480,AVERAGE(E$2:E$1449),_xlfn.STDEV.S(E$2:E$1449))</f>
      </c>
      <c r="L480" s="10" t="str">
        <f>=STANDARDIZE(F480,AVERAGE(F$2:F$1449),_xlfn.STDEV.S(F$2:F$1449))</f>
      </c>
      <c r="M480" s="10" t="str">
        <f>=STANDARDIZE(G480,AVERAGE(G$2:G$1449),_xlfn.STDEV.S(G$2:G$1449))</f>
      </c>
      <c r="N480" s="10" t="str">
        <f>=STANDARDIZE(H480,AVERAGE(H$2:H$1449),_xlfn.STDEV.S(H$2:H$1449))</f>
      </c>
      <c r="O480" s="10" t="str">
        <f>=STANDARDIZE(I480,AVERAGE(I$2:I$1449),_xlfn.STDEV.S(I$2:I$1449))</f>
      </c>
      <c r="P480" s="10" t="str">
        <f>=MMULT(J480:O480,$AI$12:$AI$17)</f>
      </c>
    </row>
    <row r="481">
      <c r="A481" t="n">
        <v>164924</v>
      </c>
      <c r="B481" t="s">
        <v>2302</v>
      </c>
      <c r="C481" t="s">
        <v>163</v>
      </c>
      <c r="D481" t="n">
        <v>13</v>
      </c>
      <c r="E481" t="n">
        <v>32590</v>
      </c>
      <c r="F481" t="n">
        <v>91</v>
      </c>
      <c r="G481" t="n">
        <v>95</v>
      </c>
      <c r="H481" t="n">
        <v>13</v>
      </c>
      <c r="I481" t="n">
        <v>4.2202</v>
      </c>
      <c r="J481" s="10" t="str">
        <f>=STANDARDIZE(D481,AVERAGE(D$2:D$1449),_xlfn.STDEV.S(D$2:D$1449))</f>
      </c>
      <c r="K481" s="10" t="str">
        <f>=STANDARDIZE(E481,AVERAGE(E$2:E$1449),_xlfn.STDEV.S(E$2:E$1449))</f>
      </c>
      <c r="L481" s="10" t="str">
        <f>=STANDARDIZE(F481,AVERAGE(F$2:F$1449),_xlfn.STDEV.S(F$2:F$1449))</f>
      </c>
      <c r="M481" s="10" t="str">
        <f>=STANDARDIZE(G481,AVERAGE(G$2:G$1449),_xlfn.STDEV.S(G$2:G$1449))</f>
      </c>
      <c r="N481" s="10" t="str">
        <f>=STANDARDIZE(H481,AVERAGE(H$2:H$1449),_xlfn.STDEV.S(H$2:H$1449))</f>
      </c>
      <c r="O481" s="10" t="str">
        <f>=STANDARDIZE(I481,AVERAGE(I$2:I$1449),_xlfn.STDEV.S(I$2:I$1449))</f>
      </c>
      <c r="P481" s="10" t="str">
        <f>=MMULT(J481:O481,$AI$12:$AI$17)</f>
      </c>
    </row>
    <row r="482">
      <c r="A482" t="n">
        <v>164988</v>
      </c>
      <c r="B482" t="s">
        <v>2304</v>
      </c>
      <c r="C482" t="s">
        <v>163</v>
      </c>
      <c r="D482" t="n">
        <v>18</v>
      </c>
      <c r="E482" t="n">
        <v>27551</v>
      </c>
      <c r="F482" t="n">
        <v>90</v>
      </c>
      <c r="G482" t="n">
        <v>95</v>
      </c>
      <c r="H482" t="n">
        <v>10</v>
      </c>
      <c r="I482" t="n">
        <v>4.6585</v>
      </c>
      <c r="J482" s="10" t="str">
        <f>=STANDARDIZE(D482,AVERAGE(D$2:D$1449),_xlfn.STDEV.S(D$2:D$1449))</f>
      </c>
      <c r="K482" s="10" t="str">
        <f>=STANDARDIZE(E482,AVERAGE(E$2:E$1449),_xlfn.STDEV.S(E$2:E$1449))</f>
      </c>
      <c r="L482" s="10" t="str">
        <f>=STANDARDIZE(F482,AVERAGE(F$2:F$1449),_xlfn.STDEV.S(F$2:F$1449))</f>
      </c>
      <c r="M482" s="10" t="str">
        <f>=STANDARDIZE(G482,AVERAGE(G$2:G$1449),_xlfn.STDEV.S(G$2:G$1449))</f>
      </c>
      <c r="N482" s="10" t="str">
        <f>=STANDARDIZE(H482,AVERAGE(H$2:H$1449),_xlfn.STDEV.S(H$2:H$1449))</f>
      </c>
      <c r="O482" s="10" t="str">
        <f>=STANDARDIZE(I482,AVERAGE(I$2:I$1449),_xlfn.STDEV.S(I$2:I$1449))</f>
      </c>
      <c r="P482" s="10" t="str">
        <f>=MMULT(J482:O482,$AI$12:$AI$17)</f>
      </c>
    </row>
    <row r="483">
      <c r="A483" t="n">
        <v>165015</v>
      </c>
      <c r="B483" t="s">
        <v>2305</v>
      </c>
      <c r="C483" t="s">
        <v>163</v>
      </c>
      <c r="D483" t="n">
        <v>14</v>
      </c>
      <c r="E483" t="n">
        <v>44668</v>
      </c>
      <c r="F483" t="n">
        <v>86.1</v>
      </c>
      <c r="G483" t="n">
        <v>90</v>
      </c>
      <c r="H483" t="n">
        <v>11</v>
      </c>
      <c r="I483" t="n">
        <v>3.7868</v>
      </c>
      <c r="J483" s="10" t="str">
        <f>=STANDARDIZE(D483,AVERAGE(D$2:D$1449),_xlfn.STDEV.S(D$2:D$1449))</f>
      </c>
      <c r="K483" s="10" t="str">
        <f>=STANDARDIZE(E483,AVERAGE(E$2:E$1449),_xlfn.STDEV.S(E$2:E$1449))</f>
      </c>
      <c r="L483" s="10" t="str">
        <f>=STANDARDIZE(F483,AVERAGE(F$2:F$1449),_xlfn.STDEV.S(F$2:F$1449))</f>
      </c>
      <c r="M483" s="10" t="str">
        <f>=STANDARDIZE(G483,AVERAGE(G$2:G$1449),_xlfn.STDEV.S(G$2:G$1449))</f>
      </c>
      <c r="N483" s="10" t="str">
        <f>=STANDARDIZE(H483,AVERAGE(H$2:H$1449),_xlfn.STDEV.S(H$2:H$1449))</f>
      </c>
      <c r="O483" s="10" t="str">
        <f>=STANDARDIZE(I483,AVERAGE(I$2:I$1449),_xlfn.STDEV.S(I$2:I$1449))</f>
      </c>
      <c r="P483" s="10" t="str">
        <f>=MMULT(J483:O483,$AI$12:$AI$17)</f>
      </c>
    </row>
    <row r="484">
      <c r="A484" t="n">
        <v>165024</v>
      </c>
      <c r="B484" t="s">
        <v>2306</v>
      </c>
      <c r="C484" t="s">
        <v>149</v>
      </c>
      <c r="D484" t="n">
        <v>30</v>
      </c>
      <c r="E484" t="n">
        <v>16230</v>
      </c>
      <c r="F484" t="n">
        <v>54.6</v>
      </c>
      <c r="G484" t="n">
        <v>77</v>
      </c>
      <c r="H484" t="n">
        <v>17</v>
      </c>
      <c r="I484" t="n">
        <v>4.0563</v>
      </c>
      <c r="J484" s="10" t="str">
        <f>=STANDARDIZE(D484,AVERAGE(D$2:D$1449),_xlfn.STDEV.S(D$2:D$1449))</f>
      </c>
      <c r="K484" s="10" t="str">
        <f>=STANDARDIZE(E484,AVERAGE(E$2:E$1449),_xlfn.STDEV.S(E$2:E$1449))</f>
      </c>
      <c r="L484" s="10" t="str">
        <f>=STANDARDIZE(F484,AVERAGE(F$2:F$1449),_xlfn.STDEV.S(F$2:F$1449))</f>
      </c>
      <c r="M484" s="10" t="str">
        <f>=STANDARDIZE(G484,AVERAGE(G$2:G$1449),_xlfn.STDEV.S(G$2:G$1449))</f>
      </c>
      <c r="N484" s="10" t="str">
        <f>=STANDARDIZE(H484,AVERAGE(H$2:H$1449),_xlfn.STDEV.S(H$2:H$1449))</f>
      </c>
      <c r="O484" s="10" t="str">
        <f>=STANDARDIZE(I484,AVERAGE(I$2:I$1449),_xlfn.STDEV.S(I$2:I$1449))</f>
      </c>
      <c r="P484" s="10" t="str">
        <f>=MMULT(J484:O484,$AI$12:$AI$17)</f>
      </c>
    </row>
    <row r="485">
      <c r="A485" t="n">
        <v>165334</v>
      </c>
      <c r="B485" t="s">
        <v>2319</v>
      </c>
      <c r="C485" t="s">
        <v>163</v>
      </c>
      <c r="D485" t="n">
        <v>21</v>
      </c>
      <c r="E485" t="n">
        <v>32767</v>
      </c>
      <c r="F485" t="n">
        <v>77.1</v>
      </c>
      <c r="G485" t="n">
        <v>88</v>
      </c>
      <c r="H485" t="n">
        <v>9</v>
      </c>
      <c r="I485" t="n">
        <v>3.629</v>
      </c>
      <c r="J485" s="10" t="str">
        <f>=STANDARDIZE(D485,AVERAGE(D$2:D$1449),_xlfn.STDEV.S(D$2:D$1449))</f>
      </c>
      <c r="K485" s="10" t="str">
        <f>=STANDARDIZE(E485,AVERAGE(E$2:E$1449),_xlfn.STDEV.S(E$2:E$1449))</f>
      </c>
      <c r="L485" s="10" t="str">
        <f>=STANDARDIZE(F485,AVERAGE(F$2:F$1449),_xlfn.STDEV.S(F$2:F$1449))</f>
      </c>
      <c r="M485" s="10" t="str">
        <f>=STANDARDIZE(G485,AVERAGE(G$2:G$1449),_xlfn.STDEV.S(G$2:G$1449))</f>
      </c>
      <c r="N485" s="10" t="str">
        <f>=STANDARDIZE(H485,AVERAGE(H$2:H$1449),_xlfn.STDEV.S(H$2:H$1449))</f>
      </c>
      <c r="O485" s="10" t="str">
        <f>=STANDARDIZE(I485,AVERAGE(I$2:I$1449),_xlfn.STDEV.S(I$2:I$1449))</f>
      </c>
      <c r="P485" s="10" t="str">
        <f>=MMULT(J485:O485,$AI$12:$AI$17)</f>
      </c>
    </row>
    <row r="486">
      <c r="A486" t="n">
        <v>165529</v>
      </c>
      <c r="B486" t="s">
        <v>2322</v>
      </c>
      <c r="C486" t="s">
        <v>163</v>
      </c>
      <c r="D486" t="n">
        <v>28</v>
      </c>
      <c r="E486" t="n">
        <v>30367</v>
      </c>
      <c r="F486" t="n">
        <v>48.3</v>
      </c>
      <c r="G486" t="n">
        <v>68</v>
      </c>
      <c r="H486" t="n">
        <v>11</v>
      </c>
      <c r="I486" t="n">
        <v>3.3802</v>
      </c>
      <c r="J486" s="10" t="str">
        <f>=STANDARDIZE(D486,AVERAGE(D$2:D$1449),_xlfn.STDEV.S(D$2:D$1449))</f>
      </c>
      <c r="K486" s="10" t="str">
        <f>=STANDARDIZE(E486,AVERAGE(E$2:E$1449),_xlfn.STDEV.S(E$2:E$1449))</f>
      </c>
      <c r="L486" s="10" t="str">
        <f>=STANDARDIZE(F486,AVERAGE(F$2:F$1449),_xlfn.STDEV.S(F$2:F$1449))</f>
      </c>
      <c r="M486" s="10" t="str">
        <f>=STANDARDIZE(G486,AVERAGE(G$2:G$1449),_xlfn.STDEV.S(G$2:G$1449))</f>
      </c>
      <c r="N486" s="10" t="str">
        <f>=STANDARDIZE(H486,AVERAGE(H$2:H$1449),_xlfn.STDEV.S(H$2:H$1449))</f>
      </c>
      <c r="O486" s="10" t="str">
        <f>=STANDARDIZE(I486,AVERAGE(I$2:I$1449),_xlfn.STDEV.S(I$2:I$1449))</f>
      </c>
      <c r="P486" s="10" t="str">
        <f>=MMULT(J486:O486,$AI$12:$AI$17)</f>
      </c>
    </row>
    <row r="487">
      <c r="A487" t="n">
        <v>165574</v>
      </c>
      <c r="B487" t="s">
        <v>2325</v>
      </c>
      <c r="C487" t="s">
        <v>163</v>
      </c>
      <c r="D487" t="n">
        <v>30</v>
      </c>
      <c r="E487" t="n">
        <v>31472</v>
      </c>
      <c r="F487" t="n">
        <v>37.4</v>
      </c>
      <c r="G487" t="n">
        <v>76</v>
      </c>
      <c r="H487" t="n">
        <v>15</v>
      </c>
      <c r="I487" t="n">
        <v>3.1287</v>
      </c>
      <c r="J487" s="10" t="str">
        <f>=STANDARDIZE(D487,AVERAGE(D$2:D$1449),_xlfn.STDEV.S(D$2:D$1449))</f>
      </c>
      <c r="K487" s="10" t="str">
        <f>=STANDARDIZE(E487,AVERAGE(E$2:E$1449),_xlfn.STDEV.S(E$2:E$1449))</f>
      </c>
      <c r="L487" s="10" t="str">
        <f>=STANDARDIZE(F487,AVERAGE(F$2:F$1449),_xlfn.STDEV.S(F$2:F$1449))</f>
      </c>
      <c r="M487" s="10" t="str">
        <f>=STANDARDIZE(G487,AVERAGE(G$2:G$1449),_xlfn.STDEV.S(G$2:G$1449))</f>
      </c>
      <c r="N487" s="10" t="str">
        <f>=STANDARDIZE(H487,AVERAGE(H$2:H$1449),_xlfn.STDEV.S(H$2:H$1449))</f>
      </c>
      <c r="O487" s="10" t="str">
        <f>=STANDARDIZE(I487,AVERAGE(I$2:I$1449),_xlfn.STDEV.S(I$2:I$1449))</f>
      </c>
      <c r="P487" s="10" t="str">
        <f>=MMULT(J487:O487,$AI$12:$AI$17)</f>
      </c>
    </row>
    <row r="488">
      <c r="A488" t="n">
        <v>165644</v>
      </c>
      <c r="B488" t="s">
        <v>2329</v>
      </c>
      <c r="C488" t="s">
        <v>163</v>
      </c>
      <c r="D488" t="n">
        <v>35</v>
      </c>
      <c r="E488" t="n">
        <v>21370</v>
      </c>
      <c r="F488" t="n">
        <v>35.3</v>
      </c>
      <c r="G488" t="n">
        <v>62</v>
      </c>
      <c r="H488" t="n">
        <v>8</v>
      </c>
      <c r="I488" t="n">
        <v>2.8129</v>
      </c>
      <c r="J488" s="10" t="str">
        <f>=STANDARDIZE(D488,AVERAGE(D$2:D$1449),_xlfn.STDEV.S(D$2:D$1449))</f>
      </c>
      <c r="K488" s="10" t="str">
        <f>=STANDARDIZE(E488,AVERAGE(E$2:E$1449),_xlfn.STDEV.S(E$2:E$1449))</f>
      </c>
      <c r="L488" s="10" t="str">
        <f>=STANDARDIZE(F488,AVERAGE(F$2:F$1449),_xlfn.STDEV.S(F$2:F$1449))</f>
      </c>
      <c r="M488" s="10" t="str">
        <f>=STANDARDIZE(G488,AVERAGE(G$2:G$1449),_xlfn.STDEV.S(G$2:G$1449))</f>
      </c>
      <c r="N488" s="10" t="str">
        <f>=STANDARDIZE(H488,AVERAGE(H$2:H$1449),_xlfn.STDEV.S(H$2:H$1449))</f>
      </c>
      <c r="O488" s="10" t="str">
        <f>=STANDARDIZE(I488,AVERAGE(I$2:I$1449),_xlfn.STDEV.S(I$2:I$1449))</f>
      </c>
      <c r="P488" s="10" t="str">
        <f>=MMULT(J488:O488,$AI$12:$AI$17)</f>
      </c>
    </row>
    <row r="489">
      <c r="A489" t="n">
        <v>165662</v>
      </c>
      <c r="B489" t="s">
        <v>2330</v>
      </c>
      <c r="C489" t="s">
        <v>163</v>
      </c>
      <c r="D489" t="n">
        <v>15</v>
      </c>
      <c r="E489" t="n">
        <v>50703</v>
      </c>
      <c r="F489" t="n">
        <v>79.3</v>
      </c>
      <c r="G489" t="n">
        <v>88</v>
      </c>
      <c r="H489" t="n">
        <v>14</v>
      </c>
      <c r="I489" t="n">
        <v>3.7987</v>
      </c>
      <c r="J489" s="10" t="str">
        <f>=STANDARDIZE(D489,AVERAGE(D$2:D$1449),_xlfn.STDEV.S(D$2:D$1449))</f>
      </c>
      <c r="K489" s="10" t="str">
        <f>=STANDARDIZE(E489,AVERAGE(E$2:E$1449),_xlfn.STDEV.S(E$2:E$1449))</f>
      </c>
      <c r="L489" s="10" t="str">
        <f>=STANDARDIZE(F489,AVERAGE(F$2:F$1449),_xlfn.STDEV.S(F$2:F$1449))</f>
      </c>
      <c r="M489" s="10" t="str">
        <f>=STANDARDIZE(G489,AVERAGE(G$2:G$1449),_xlfn.STDEV.S(G$2:G$1449))</f>
      </c>
      <c r="N489" s="10" t="str">
        <f>=STANDARDIZE(H489,AVERAGE(H$2:H$1449),_xlfn.STDEV.S(H$2:H$1449))</f>
      </c>
      <c r="O489" s="10" t="str">
        <f>=STANDARDIZE(I489,AVERAGE(I$2:I$1449),_xlfn.STDEV.S(I$2:I$1449))</f>
      </c>
      <c r="P489" s="10" t="str">
        <f>=MMULT(J489:O489,$AI$12:$AI$17)</f>
      </c>
    </row>
    <row r="490">
      <c r="A490" t="n">
        <v>165671</v>
      </c>
      <c r="B490" t="s">
        <v>2331</v>
      </c>
      <c r="C490" t="s">
        <v>163</v>
      </c>
      <c r="D490" t="n">
        <v>20</v>
      </c>
      <c r="E490" t="n">
        <v>33214</v>
      </c>
      <c r="F490" t="n">
        <v>65.8</v>
      </c>
      <c r="G490" t="n">
        <v>79</v>
      </c>
      <c r="H490" t="n">
        <v>13</v>
      </c>
      <c r="I490" t="n">
        <v>3.3381</v>
      </c>
      <c r="J490" s="10" t="str">
        <f>=STANDARDIZE(D490,AVERAGE(D$2:D$1449),_xlfn.STDEV.S(D$2:D$1449))</f>
      </c>
      <c r="K490" s="10" t="str">
        <f>=STANDARDIZE(E490,AVERAGE(E$2:E$1449),_xlfn.STDEV.S(E$2:E$1449))</f>
      </c>
      <c r="L490" s="10" t="str">
        <f>=STANDARDIZE(F490,AVERAGE(F$2:F$1449),_xlfn.STDEV.S(F$2:F$1449))</f>
      </c>
      <c r="M490" s="10" t="str">
        <f>=STANDARDIZE(G490,AVERAGE(G$2:G$1449),_xlfn.STDEV.S(G$2:G$1449))</f>
      </c>
      <c r="N490" s="10" t="str">
        <f>=STANDARDIZE(H490,AVERAGE(H$2:H$1449),_xlfn.STDEV.S(H$2:H$1449))</f>
      </c>
      <c r="O490" s="10" t="str">
        <f>=STANDARDIZE(I490,AVERAGE(I$2:I$1449),_xlfn.STDEV.S(I$2:I$1449))</f>
      </c>
      <c r="P490" s="10" t="str">
        <f>=MMULT(J490:O490,$AI$12:$AI$17)</f>
      </c>
    </row>
    <row r="491">
      <c r="A491" t="n">
        <v>165699</v>
      </c>
      <c r="B491" t="s">
        <v>2332</v>
      </c>
      <c r="C491" t="s">
        <v>163</v>
      </c>
      <c r="D491" t="n">
        <v>13</v>
      </c>
      <c r="E491" t="n">
        <v>39988</v>
      </c>
      <c r="F491" t="n">
        <v>75</v>
      </c>
      <c r="G491" t="n">
        <v>88</v>
      </c>
      <c r="H491" t="n">
        <v>13</v>
      </c>
      <c r="I491" t="n">
        <v>3.6806</v>
      </c>
      <c r="J491" s="10" t="str">
        <f>=STANDARDIZE(D491,AVERAGE(D$2:D$1449),_xlfn.STDEV.S(D$2:D$1449))</f>
      </c>
      <c r="K491" s="10" t="str">
        <f>=STANDARDIZE(E491,AVERAGE(E$2:E$1449),_xlfn.STDEV.S(E$2:E$1449))</f>
      </c>
      <c r="L491" s="10" t="str">
        <f>=STANDARDIZE(F491,AVERAGE(F$2:F$1449),_xlfn.STDEV.S(F$2:F$1449))</f>
      </c>
      <c r="M491" s="10" t="str">
        <f>=STANDARDIZE(G491,AVERAGE(G$2:G$1449),_xlfn.STDEV.S(G$2:G$1449))</f>
      </c>
      <c r="N491" s="10" t="str">
        <f>=STANDARDIZE(H491,AVERAGE(H$2:H$1449),_xlfn.STDEV.S(H$2:H$1449))</f>
      </c>
      <c r="O491" s="10" t="str">
        <f>=STANDARDIZE(I491,AVERAGE(I$2:I$1449),_xlfn.STDEV.S(I$2:I$1449))</f>
      </c>
      <c r="P491" s="10" t="str">
        <f>=MMULT(J491:O491,$AI$12:$AI$17)</f>
      </c>
    </row>
    <row r="492">
      <c r="A492" t="n">
        <v>165802</v>
      </c>
      <c r="B492" t="s">
        <v>2335</v>
      </c>
      <c r="C492" t="s">
        <v>163</v>
      </c>
      <c r="D492" t="n">
        <v>42</v>
      </c>
      <c r="E492" t="n">
        <v>27827</v>
      </c>
      <c r="F492" t="n">
        <v>30.8</v>
      </c>
      <c r="G492" t="n">
        <v>54</v>
      </c>
      <c r="H492" t="n">
        <v>14</v>
      </c>
      <c r="I492" t="n">
        <v>3.3941</v>
      </c>
      <c r="J492" s="10" t="str">
        <f>=STANDARDIZE(D492,AVERAGE(D$2:D$1449),_xlfn.STDEV.S(D$2:D$1449))</f>
      </c>
      <c r="K492" s="10" t="str">
        <f>=STANDARDIZE(E492,AVERAGE(E$2:E$1449),_xlfn.STDEV.S(E$2:E$1449))</f>
      </c>
      <c r="L492" s="10" t="str">
        <f>=STANDARDIZE(F492,AVERAGE(F$2:F$1449),_xlfn.STDEV.S(F$2:F$1449))</f>
      </c>
      <c r="M492" s="10" t="str">
        <f>=STANDARDIZE(G492,AVERAGE(G$2:G$1449),_xlfn.STDEV.S(G$2:G$1449))</f>
      </c>
      <c r="N492" s="10" t="str">
        <f>=STANDARDIZE(H492,AVERAGE(H$2:H$1449),_xlfn.STDEV.S(H$2:H$1449))</f>
      </c>
      <c r="O492" s="10" t="str">
        <f>=STANDARDIZE(I492,AVERAGE(I$2:I$1449),_xlfn.STDEV.S(I$2:I$1449))</f>
      </c>
      <c r="P492" s="10" t="str">
        <f>=MMULT(J492:O492,$AI$12:$AI$17)</f>
      </c>
    </row>
    <row r="493">
      <c r="A493" t="n">
        <v>165820</v>
      </c>
      <c r="B493" t="s">
        <v>2336</v>
      </c>
      <c r="C493" t="s">
        <v>149</v>
      </c>
      <c r="D493" t="n">
        <v>31</v>
      </c>
      <c r="E493" t="n">
        <v>15820</v>
      </c>
      <c r="F493" t="n">
        <v>52.7</v>
      </c>
      <c r="G493" t="n">
        <v>73</v>
      </c>
      <c r="H493" t="n">
        <v>11</v>
      </c>
      <c r="I493" t="n">
        <v>3.9966</v>
      </c>
      <c r="J493" s="10" t="str">
        <f>=STANDARDIZE(D493,AVERAGE(D$2:D$1449),_xlfn.STDEV.S(D$2:D$1449))</f>
      </c>
      <c r="K493" s="10" t="str">
        <f>=STANDARDIZE(E493,AVERAGE(E$2:E$1449),_xlfn.STDEV.S(E$2:E$1449))</f>
      </c>
      <c r="L493" s="10" t="str">
        <f>=STANDARDIZE(F493,AVERAGE(F$2:F$1449),_xlfn.STDEV.S(F$2:F$1449))</f>
      </c>
      <c r="M493" s="10" t="str">
        <f>=STANDARDIZE(G493,AVERAGE(G$2:G$1449),_xlfn.STDEV.S(G$2:G$1449))</f>
      </c>
      <c r="N493" s="10" t="str">
        <f>=STANDARDIZE(H493,AVERAGE(H$2:H$1449),_xlfn.STDEV.S(H$2:H$1449))</f>
      </c>
      <c r="O493" s="10" t="str">
        <f>=STANDARDIZE(I493,AVERAGE(I$2:I$1449),_xlfn.STDEV.S(I$2:I$1449))</f>
      </c>
      <c r="P493" s="10" t="str">
        <f>=MMULT(J493:O493,$AI$12:$AI$17)</f>
      </c>
    </row>
    <row r="494">
      <c r="A494" t="n">
        <v>165866</v>
      </c>
      <c r="B494" t="s">
        <v>2338</v>
      </c>
      <c r="C494" t="s">
        <v>149</v>
      </c>
      <c r="D494" t="n">
        <v>34</v>
      </c>
      <c r="E494" t="n">
        <v>16640</v>
      </c>
      <c r="F494" t="n">
        <v>49.5</v>
      </c>
      <c r="G494" t="n">
        <v>72</v>
      </c>
      <c r="H494" t="n">
        <v>11</v>
      </c>
      <c r="I494" t="n">
        <v>3.8039</v>
      </c>
      <c r="J494" s="10" t="str">
        <f>=STANDARDIZE(D494,AVERAGE(D$2:D$1449),_xlfn.STDEV.S(D$2:D$1449))</f>
      </c>
      <c r="K494" s="10" t="str">
        <f>=STANDARDIZE(E494,AVERAGE(E$2:E$1449),_xlfn.STDEV.S(E$2:E$1449))</f>
      </c>
      <c r="L494" s="10" t="str">
        <f>=STANDARDIZE(F494,AVERAGE(F$2:F$1449),_xlfn.STDEV.S(F$2:F$1449))</f>
      </c>
      <c r="M494" s="10" t="str">
        <f>=STANDARDIZE(G494,AVERAGE(G$2:G$1449),_xlfn.STDEV.S(G$2:G$1449))</f>
      </c>
      <c r="N494" s="10" t="str">
        <f>=STANDARDIZE(H494,AVERAGE(H$2:H$1449),_xlfn.STDEV.S(H$2:H$1449))</f>
      </c>
      <c r="O494" s="10" t="str">
        <f>=STANDARDIZE(I494,AVERAGE(I$2:I$1449),_xlfn.STDEV.S(I$2:I$1449))</f>
      </c>
      <c r="P494" s="10" t="str">
        <f>=MMULT(J494:O494,$AI$12:$AI$17)</f>
      </c>
    </row>
    <row r="495">
      <c r="A495" t="n">
        <v>165936</v>
      </c>
      <c r="B495" t="s">
        <v>2341</v>
      </c>
      <c r="C495" t="s">
        <v>163</v>
      </c>
      <c r="D495" t="n">
        <v>21</v>
      </c>
      <c r="E495" t="n">
        <v>25250</v>
      </c>
      <c r="F495" t="n">
        <v>67.6</v>
      </c>
      <c r="G495" t="n">
        <v>83</v>
      </c>
      <c r="H495" t="n">
        <v>11</v>
      </c>
      <c r="I495" t="n">
        <v>3.3124</v>
      </c>
      <c r="J495" s="10" t="str">
        <f>=STANDARDIZE(D495,AVERAGE(D$2:D$1449),_xlfn.STDEV.S(D$2:D$1449))</f>
      </c>
      <c r="K495" s="10" t="str">
        <f>=STANDARDIZE(E495,AVERAGE(E$2:E$1449),_xlfn.STDEV.S(E$2:E$1449))</f>
      </c>
      <c r="L495" s="10" t="str">
        <f>=STANDARDIZE(F495,AVERAGE(F$2:F$1449),_xlfn.STDEV.S(F$2:F$1449))</f>
      </c>
      <c r="M495" s="10" t="str">
        <f>=STANDARDIZE(G495,AVERAGE(G$2:G$1449),_xlfn.STDEV.S(G$2:G$1449))</f>
      </c>
      <c r="N495" s="10" t="str">
        <f>=STANDARDIZE(H495,AVERAGE(H$2:H$1449),_xlfn.STDEV.S(H$2:H$1449))</f>
      </c>
      <c r="O495" s="10" t="str">
        <f>=STANDARDIZE(I495,AVERAGE(I$2:I$1449),_xlfn.STDEV.S(I$2:I$1449))</f>
      </c>
      <c r="P495" s="10" t="str">
        <f>=MMULT(J495:O495,$AI$12:$AI$17)</f>
      </c>
    </row>
    <row r="496">
      <c r="A496" t="n">
        <v>166018</v>
      </c>
      <c r="B496" t="s">
        <v>2347</v>
      </c>
      <c r="C496" t="s">
        <v>163</v>
      </c>
      <c r="D496" t="n">
        <v>38</v>
      </c>
      <c r="E496" t="n">
        <v>27556</v>
      </c>
      <c r="F496" t="n">
        <v>57.2</v>
      </c>
      <c r="G496" t="n">
        <v>75</v>
      </c>
      <c r="H496" t="n">
        <v>13</v>
      </c>
      <c r="I496" t="n">
        <v>2.7388</v>
      </c>
      <c r="J496" s="10" t="str">
        <f>=STANDARDIZE(D496,AVERAGE(D$2:D$1449),_xlfn.STDEV.S(D$2:D$1449))</f>
      </c>
      <c r="K496" s="10" t="str">
        <f>=STANDARDIZE(E496,AVERAGE(E$2:E$1449),_xlfn.STDEV.S(E$2:E$1449))</f>
      </c>
      <c r="L496" s="10" t="str">
        <f>=STANDARDIZE(F496,AVERAGE(F$2:F$1449),_xlfn.STDEV.S(F$2:F$1449))</f>
      </c>
      <c r="M496" s="10" t="str">
        <f>=STANDARDIZE(G496,AVERAGE(G$2:G$1449),_xlfn.STDEV.S(G$2:G$1449))</f>
      </c>
      <c r="N496" s="10" t="str">
        <f>=STANDARDIZE(H496,AVERAGE(H$2:H$1449),_xlfn.STDEV.S(H$2:H$1449))</f>
      </c>
      <c r="O496" s="10" t="str">
        <f>=STANDARDIZE(I496,AVERAGE(I$2:I$1449),_xlfn.STDEV.S(I$2:I$1449))</f>
      </c>
      <c r="P496" s="10" t="str">
        <f>=MMULT(J496:O496,$AI$12:$AI$17)</f>
      </c>
    </row>
    <row r="497">
      <c r="A497" t="n">
        <v>166027</v>
      </c>
      <c r="B497" t="s">
        <v>2348</v>
      </c>
      <c r="C497" t="s">
        <v>163</v>
      </c>
      <c r="D497" t="n">
        <v>16</v>
      </c>
      <c r="E497" t="n">
        <v>17900</v>
      </c>
      <c r="F497" t="n">
        <v>97.3</v>
      </c>
      <c r="G497" t="n">
        <v>99</v>
      </c>
      <c r="H497" t="n">
        <v>7</v>
      </c>
      <c r="I497" t="n">
        <v>4.5753</v>
      </c>
      <c r="J497" s="10" t="str">
        <f>=STANDARDIZE(D497,AVERAGE(D$2:D$1449),_xlfn.STDEV.S(D$2:D$1449))</f>
      </c>
      <c r="K497" s="10" t="str">
        <f>=STANDARDIZE(E497,AVERAGE(E$2:E$1449),_xlfn.STDEV.S(E$2:E$1449))</f>
      </c>
      <c r="L497" s="10" t="str">
        <f>=STANDARDIZE(F497,AVERAGE(F$2:F$1449),_xlfn.STDEV.S(F$2:F$1449))</f>
      </c>
      <c r="M497" s="10" t="str">
        <f>=STANDARDIZE(G497,AVERAGE(G$2:G$1449),_xlfn.STDEV.S(G$2:G$1449))</f>
      </c>
      <c r="N497" s="10" t="str">
        <f>=STANDARDIZE(H497,AVERAGE(H$2:H$1449),_xlfn.STDEV.S(H$2:H$1449))</f>
      </c>
      <c r="O497" s="10" t="str">
        <f>=STANDARDIZE(I497,AVERAGE(I$2:I$1449),_xlfn.STDEV.S(I$2:I$1449))</f>
      </c>
      <c r="P497" s="10" t="str">
        <f>=MMULT(J497:O497,$AI$12:$AI$17)</f>
      </c>
    </row>
    <row r="498">
      <c r="A498" t="n">
        <v>166124</v>
      </c>
      <c r="B498" t="s">
        <v>2352</v>
      </c>
      <c r="C498" t="s">
        <v>163</v>
      </c>
      <c r="D498" t="n">
        <v>15</v>
      </c>
      <c r="E498" t="n">
        <v>35455</v>
      </c>
      <c r="F498" t="n">
        <v>89.6</v>
      </c>
      <c r="G498" t="n">
        <v>93</v>
      </c>
      <c r="H498" t="n">
        <v>9</v>
      </c>
      <c r="I498" t="n">
        <v>3.5198</v>
      </c>
      <c r="J498" s="10" t="str">
        <f>=STANDARDIZE(D498,AVERAGE(D$2:D$1449),_xlfn.STDEV.S(D$2:D$1449))</f>
      </c>
      <c r="K498" s="10" t="str">
        <f>=STANDARDIZE(E498,AVERAGE(E$2:E$1449),_xlfn.STDEV.S(E$2:E$1449))</f>
      </c>
      <c r="L498" s="10" t="str">
        <f>=STANDARDIZE(F498,AVERAGE(F$2:F$1449),_xlfn.STDEV.S(F$2:F$1449))</f>
      </c>
      <c r="M498" s="10" t="str">
        <f>=STANDARDIZE(G498,AVERAGE(G$2:G$1449),_xlfn.STDEV.S(G$2:G$1449))</f>
      </c>
      <c r="N498" s="10" t="str">
        <f>=STANDARDIZE(H498,AVERAGE(H$2:H$1449),_xlfn.STDEV.S(H$2:H$1449))</f>
      </c>
      <c r="O498" s="10" t="str">
        <f>=STANDARDIZE(I498,AVERAGE(I$2:I$1449),_xlfn.STDEV.S(I$2:I$1449))</f>
      </c>
      <c r="P498" s="10" t="str">
        <f>=MMULT(J498:O498,$AI$12:$AI$17)</f>
      </c>
    </row>
    <row r="499">
      <c r="A499" t="n">
        <v>166391</v>
      </c>
      <c r="B499" t="s">
        <v>2355</v>
      </c>
      <c r="C499" t="s">
        <v>163</v>
      </c>
      <c r="D499" t="n">
        <v>32</v>
      </c>
      <c r="E499" t="n">
        <v>28477</v>
      </c>
      <c r="F499" t="n">
        <v>53.2</v>
      </c>
      <c r="G499" t="n">
        <v>71</v>
      </c>
      <c r="H499" t="n">
        <v>11</v>
      </c>
      <c r="I499" t="n">
        <v>3.2862</v>
      </c>
      <c r="J499" s="10" t="str">
        <f>=STANDARDIZE(D499,AVERAGE(D$2:D$1449),_xlfn.STDEV.S(D$2:D$1449))</f>
      </c>
      <c r="K499" s="10" t="str">
        <f>=STANDARDIZE(E499,AVERAGE(E$2:E$1449),_xlfn.STDEV.S(E$2:E$1449))</f>
      </c>
      <c r="L499" s="10" t="str">
        <f>=STANDARDIZE(F499,AVERAGE(F$2:F$1449),_xlfn.STDEV.S(F$2:F$1449))</f>
      </c>
      <c r="M499" s="10" t="str">
        <f>=STANDARDIZE(G499,AVERAGE(G$2:G$1449),_xlfn.STDEV.S(G$2:G$1449))</f>
      </c>
      <c r="N499" s="10" t="str">
        <f>=STANDARDIZE(H499,AVERAGE(H$2:H$1449),_xlfn.STDEV.S(H$2:H$1449))</f>
      </c>
      <c r="O499" s="10" t="str">
        <f>=STANDARDIZE(I499,AVERAGE(I$2:I$1449),_xlfn.STDEV.S(I$2:I$1449))</f>
      </c>
      <c r="P499" s="10" t="str">
        <f>=MMULT(J499:O499,$AI$12:$AI$17)</f>
      </c>
    </row>
    <row r="500">
      <c r="A500" t="n">
        <v>166452</v>
      </c>
      <c r="B500" t="s">
        <v>2358</v>
      </c>
      <c r="C500" t="s">
        <v>163</v>
      </c>
      <c r="D500" t="n">
        <v>28</v>
      </c>
      <c r="E500" t="n">
        <v>33111</v>
      </c>
      <c r="F500" t="n">
        <v>61.7</v>
      </c>
      <c r="G500" t="n">
        <v>77</v>
      </c>
      <c r="H500" t="n">
        <v>10</v>
      </c>
      <c r="I500" t="n">
        <v>3.7104</v>
      </c>
      <c r="J500" s="10" t="str">
        <f>=STANDARDIZE(D500,AVERAGE(D$2:D$1449),_xlfn.STDEV.S(D$2:D$1449))</f>
      </c>
      <c r="K500" s="10" t="str">
        <f>=STANDARDIZE(E500,AVERAGE(E$2:E$1449),_xlfn.STDEV.S(E$2:E$1449))</f>
      </c>
      <c r="L500" s="10" t="str">
        <f>=STANDARDIZE(F500,AVERAGE(F$2:F$1449),_xlfn.STDEV.S(F$2:F$1449))</f>
      </c>
      <c r="M500" s="10" t="str">
        <f>=STANDARDIZE(G500,AVERAGE(G$2:G$1449),_xlfn.STDEV.S(G$2:G$1449))</f>
      </c>
      <c r="N500" s="10" t="str">
        <f>=STANDARDIZE(H500,AVERAGE(H$2:H$1449),_xlfn.STDEV.S(H$2:H$1449))</f>
      </c>
      <c r="O500" s="10" t="str">
        <f>=STANDARDIZE(I500,AVERAGE(I$2:I$1449),_xlfn.STDEV.S(I$2:I$1449))</f>
      </c>
      <c r="P500" s="10" t="str">
        <f>=MMULT(J500:O500,$AI$12:$AI$17)</f>
      </c>
    </row>
    <row r="501">
      <c r="A501" t="n">
        <v>166513</v>
      </c>
      <c r="B501" t="s">
        <v>2362</v>
      </c>
      <c r="C501" t="s">
        <v>149</v>
      </c>
      <c r="D501" t="n">
        <v>27</v>
      </c>
      <c r="E501" t="n">
        <v>17624</v>
      </c>
      <c r="F501" t="n">
        <v>70.1</v>
      </c>
      <c r="G501" t="n">
        <v>82</v>
      </c>
      <c r="H501" t="n">
        <v>17</v>
      </c>
      <c r="I501" t="n">
        <v>4.3181</v>
      </c>
      <c r="J501" s="10" t="str">
        <f>=STANDARDIZE(D501,AVERAGE(D$2:D$1449),_xlfn.STDEV.S(D$2:D$1449))</f>
      </c>
      <c r="K501" s="10" t="str">
        <f>=STANDARDIZE(E501,AVERAGE(E$2:E$1449),_xlfn.STDEV.S(E$2:E$1449))</f>
      </c>
      <c r="L501" s="10" t="str">
        <f>=STANDARDIZE(F501,AVERAGE(F$2:F$1449),_xlfn.STDEV.S(F$2:F$1449))</f>
      </c>
      <c r="M501" s="10" t="str">
        <f>=STANDARDIZE(G501,AVERAGE(G$2:G$1449),_xlfn.STDEV.S(G$2:G$1449))</f>
      </c>
      <c r="N501" s="10" t="str">
        <f>=STANDARDIZE(H501,AVERAGE(H$2:H$1449),_xlfn.STDEV.S(H$2:H$1449))</f>
      </c>
      <c r="O501" s="10" t="str">
        <f>=STANDARDIZE(I501,AVERAGE(I$2:I$1449),_xlfn.STDEV.S(I$2:I$1449))</f>
      </c>
      <c r="P501" s="10" t="str">
        <f>=MMULT(J501:O501,$AI$12:$AI$17)</f>
      </c>
    </row>
    <row r="502">
      <c r="A502" t="n">
        <v>166629</v>
      </c>
      <c r="B502" t="s">
        <v>2363</v>
      </c>
      <c r="C502" t="s">
        <v>149</v>
      </c>
      <c r="D502" t="n">
        <v>20</v>
      </c>
      <c r="E502" t="n">
        <v>22954</v>
      </c>
      <c r="F502" t="n">
        <v>83.4</v>
      </c>
      <c r="G502" t="n">
        <v>91</v>
      </c>
      <c r="H502" t="n">
        <v>18</v>
      </c>
      <c r="I502" t="n">
        <v>4.5752</v>
      </c>
      <c r="J502" s="10" t="str">
        <f>=STANDARDIZE(D502,AVERAGE(D$2:D$1449),_xlfn.STDEV.S(D$2:D$1449))</f>
      </c>
      <c r="K502" s="10" t="str">
        <f>=STANDARDIZE(E502,AVERAGE(E$2:E$1449),_xlfn.STDEV.S(E$2:E$1449))</f>
      </c>
      <c r="L502" s="10" t="str">
        <f>=STANDARDIZE(F502,AVERAGE(F$2:F$1449),_xlfn.STDEV.S(F$2:F$1449))</f>
      </c>
      <c r="M502" s="10" t="str">
        <f>=STANDARDIZE(G502,AVERAGE(G$2:G$1449),_xlfn.STDEV.S(G$2:G$1449))</f>
      </c>
      <c r="N502" s="10" t="str">
        <f>=STANDARDIZE(H502,AVERAGE(H$2:H$1449),_xlfn.STDEV.S(H$2:H$1449))</f>
      </c>
      <c r="O502" s="10" t="str">
        <f>=STANDARDIZE(I502,AVERAGE(I$2:I$1449),_xlfn.STDEV.S(I$2:I$1449))</f>
      </c>
      <c r="P502" s="10" t="str">
        <f>=MMULT(J502:O502,$AI$12:$AI$17)</f>
      </c>
    </row>
    <row r="503">
      <c r="A503" t="n">
        <v>166638</v>
      </c>
      <c r="B503" t="s">
        <v>2364</v>
      </c>
      <c r="C503" t="s">
        <v>149</v>
      </c>
      <c r="D503" t="n">
        <v>43</v>
      </c>
      <c r="E503" t="n">
        <v>17554</v>
      </c>
      <c r="F503" t="n">
        <v>51.1</v>
      </c>
      <c r="G503" t="n">
        <v>73</v>
      </c>
      <c r="H503" t="n">
        <v>15</v>
      </c>
      <c r="I503" t="n">
        <v>4.2631</v>
      </c>
      <c r="J503" s="10" t="str">
        <f>=STANDARDIZE(D503,AVERAGE(D$2:D$1449),_xlfn.STDEV.S(D$2:D$1449))</f>
      </c>
      <c r="K503" s="10" t="str">
        <f>=STANDARDIZE(E503,AVERAGE(E$2:E$1449),_xlfn.STDEV.S(E$2:E$1449))</f>
      </c>
      <c r="L503" s="10" t="str">
        <f>=STANDARDIZE(F503,AVERAGE(F$2:F$1449),_xlfn.STDEV.S(F$2:F$1449))</f>
      </c>
      <c r="M503" s="10" t="str">
        <f>=STANDARDIZE(G503,AVERAGE(G$2:G$1449),_xlfn.STDEV.S(G$2:G$1449))</f>
      </c>
      <c r="N503" s="10" t="str">
        <f>=STANDARDIZE(H503,AVERAGE(H$2:H$1449),_xlfn.STDEV.S(H$2:H$1449))</f>
      </c>
      <c r="O503" s="10" t="str">
        <f>=STANDARDIZE(I503,AVERAGE(I$2:I$1449),_xlfn.STDEV.S(I$2:I$1449))</f>
      </c>
      <c r="P503" s="10" t="str">
        <f>=MMULT(J503:O503,$AI$12:$AI$17)</f>
      </c>
    </row>
    <row r="504">
      <c r="A504" t="n">
        <v>166656</v>
      </c>
      <c r="B504" t="s">
        <v>2367</v>
      </c>
      <c r="C504" t="s">
        <v>163</v>
      </c>
      <c r="D504" t="n">
        <v>28</v>
      </c>
      <c r="E504" t="n">
        <v>37182</v>
      </c>
      <c r="F504" t="n">
        <v>64.5</v>
      </c>
      <c r="G504" t="n">
        <v>79</v>
      </c>
      <c r="H504" t="n">
        <v>10</v>
      </c>
      <c r="I504" t="n">
        <v>3.866</v>
      </c>
      <c r="J504" s="10" t="str">
        <f>=STANDARDIZE(D504,AVERAGE(D$2:D$1449),_xlfn.STDEV.S(D$2:D$1449))</f>
      </c>
      <c r="K504" s="10" t="str">
        <f>=STANDARDIZE(E504,AVERAGE(E$2:E$1449),_xlfn.STDEV.S(E$2:E$1449))</f>
      </c>
      <c r="L504" s="10" t="str">
        <f>=STANDARDIZE(F504,AVERAGE(F$2:F$1449),_xlfn.STDEV.S(F$2:F$1449))</f>
      </c>
      <c r="M504" s="10" t="str">
        <f>=STANDARDIZE(G504,AVERAGE(G$2:G$1449),_xlfn.STDEV.S(G$2:G$1449))</f>
      </c>
      <c r="N504" s="10" t="str">
        <f>=STANDARDIZE(H504,AVERAGE(H$2:H$1449),_xlfn.STDEV.S(H$2:H$1449))</f>
      </c>
      <c r="O504" s="10" t="str">
        <f>=STANDARDIZE(I504,AVERAGE(I$2:I$1449),_xlfn.STDEV.S(I$2:I$1449))</f>
      </c>
      <c r="P504" s="10" t="str">
        <f>=MMULT(J504:O504,$AI$12:$AI$17)</f>
      </c>
    </row>
    <row r="505">
      <c r="A505" t="n">
        <v>166674</v>
      </c>
      <c r="B505" t="s">
        <v>2368</v>
      </c>
      <c r="C505" t="s">
        <v>149</v>
      </c>
      <c r="D505" t="n">
        <v>28</v>
      </c>
      <c r="E505" t="n">
        <v>24159</v>
      </c>
      <c r="F505" t="n">
        <v>69.2</v>
      </c>
      <c r="G505" t="n">
        <v>84</v>
      </c>
      <c r="H505" t="n">
        <v>9</v>
      </c>
      <c r="I505" t="n">
        <v>3.3432</v>
      </c>
      <c r="J505" s="10" t="str">
        <f>=STANDARDIZE(D505,AVERAGE(D$2:D$1449),_xlfn.STDEV.S(D$2:D$1449))</f>
      </c>
      <c r="K505" s="10" t="str">
        <f>=STANDARDIZE(E505,AVERAGE(E$2:E$1449),_xlfn.STDEV.S(E$2:E$1449))</f>
      </c>
      <c r="L505" s="10" t="str">
        <f>=STANDARDIZE(F505,AVERAGE(F$2:F$1449),_xlfn.STDEV.S(F$2:F$1449))</f>
      </c>
      <c r="M505" s="10" t="str">
        <f>=STANDARDIZE(G505,AVERAGE(G$2:G$1449),_xlfn.STDEV.S(G$2:G$1449))</f>
      </c>
      <c r="N505" s="10" t="str">
        <f>=STANDARDIZE(H505,AVERAGE(H$2:H$1449),_xlfn.STDEV.S(H$2:H$1449))</f>
      </c>
      <c r="O505" s="10" t="str">
        <f>=STANDARDIZE(I505,AVERAGE(I$2:I$1449),_xlfn.STDEV.S(I$2:I$1449))</f>
      </c>
      <c r="P505" s="10" t="str">
        <f>=MMULT(J505:O505,$AI$12:$AI$17)</f>
      </c>
    </row>
    <row r="506">
      <c r="A506" t="n">
        <v>166683</v>
      </c>
      <c r="B506" t="s">
        <v>2369</v>
      </c>
      <c r="C506" t="s">
        <v>163</v>
      </c>
      <c r="D506" t="n">
        <v>19</v>
      </c>
      <c r="E506" t="n">
        <v>21519</v>
      </c>
      <c r="F506" t="n">
        <v>96.1</v>
      </c>
      <c r="G506" t="n">
        <v>99</v>
      </c>
      <c r="H506" t="n">
        <v>3</v>
      </c>
      <c r="I506" t="n">
        <v>4.1082</v>
      </c>
      <c r="J506" s="10" t="str">
        <f>=STANDARDIZE(D506,AVERAGE(D$2:D$1449),_xlfn.STDEV.S(D$2:D$1449))</f>
      </c>
      <c r="K506" s="10" t="str">
        <f>=STANDARDIZE(E506,AVERAGE(E$2:E$1449),_xlfn.STDEV.S(E$2:E$1449))</f>
      </c>
      <c r="L506" s="10" t="str">
        <f>=STANDARDIZE(F506,AVERAGE(F$2:F$1449),_xlfn.STDEV.S(F$2:F$1449))</f>
      </c>
      <c r="M506" s="10" t="str">
        <f>=STANDARDIZE(G506,AVERAGE(G$2:G$1449),_xlfn.STDEV.S(G$2:G$1449))</f>
      </c>
      <c r="N506" s="10" t="str">
        <f>=STANDARDIZE(H506,AVERAGE(H$2:H$1449),_xlfn.STDEV.S(H$2:H$1449))</f>
      </c>
      <c r="O506" s="10" t="str">
        <f>=STANDARDIZE(I506,AVERAGE(I$2:I$1449),_xlfn.STDEV.S(I$2:I$1449))</f>
      </c>
      <c r="P506" s="10" t="str">
        <f>=MMULT(J506:O506,$AI$12:$AI$17)</f>
      </c>
    </row>
    <row r="507">
      <c r="A507" t="n">
        <v>166692</v>
      </c>
      <c r="B507" t="s">
        <v>2370</v>
      </c>
      <c r="C507" t="s">
        <v>149</v>
      </c>
      <c r="D507" t="n">
        <v>17</v>
      </c>
      <c r="E507" t="n">
        <v>20759</v>
      </c>
      <c r="F507" t="n">
        <v>79.1</v>
      </c>
      <c r="G507" t="n">
        <v>79</v>
      </c>
      <c r="H507" t="n">
        <v>12</v>
      </c>
      <c r="I507" t="n">
        <v>3.1732</v>
      </c>
      <c r="J507" s="10" t="str">
        <f>=STANDARDIZE(D507,AVERAGE(D$2:D$1449),_xlfn.STDEV.S(D$2:D$1449))</f>
      </c>
      <c r="K507" s="10" t="str">
        <f>=STANDARDIZE(E507,AVERAGE(E$2:E$1449),_xlfn.STDEV.S(E$2:E$1449))</f>
      </c>
      <c r="L507" s="10" t="str">
        <f>=STANDARDIZE(F507,AVERAGE(F$2:F$1449),_xlfn.STDEV.S(F$2:F$1449))</f>
      </c>
      <c r="M507" s="10" t="str">
        <f>=STANDARDIZE(G507,AVERAGE(G$2:G$1449),_xlfn.STDEV.S(G$2:G$1449))</f>
      </c>
      <c r="N507" s="10" t="str">
        <f>=STANDARDIZE(H507,AVERAGE(H$2:H$1449),_xlfn.STDEV.S(H$2:H$1449))</f>
      </c>
      <c r="O507" s="10" t="str">
        <f>=STANDARDIZE(I507,AVERAGE(I$2:I$1449),_xlfn.STDEV.S(I$2:I$1449))</f>
      </c>
      <c r="P507" s="10" t="str">
        <f>=MMULT(J507:O507,$AI$12:$AI$17)</f>
      </c>
    </row>
    <row r="508">
      <c r="A508" t="n">
        <v>166850</v>
      </c>
      <c r="B508" t="s">
        <v>2376</v>
      </c>
      <c r="C508" t="s">
        <v>163</v>
      </c>
      <c r="D508" t="n">
        <v>15</v>
      </c>
      <c r="E508" t="n">
        <v>38849</v>
      </c>
      <c r="F508" t="n">
        <v>72.1</v>
      </c>
      <c r="G508" t="n">
        <v>84</v>
      </c>
      <c r="H508" t="n">
        <v>14</v>
      </c>
      <c r="I508" t="n">
        <v>3.8228</v>
      </c>
      <c r="J508" s="10" t="str">
        <f>=STANDARDIZE(D508,AVERAGE(D$2:D$1449),_xlfn.STDEV.S(D$2:D$1449))</f>
      </c>
      <c r="K508" s="10" t="str">
        <f>=STANDARDIZE(E508,AVERAGE(E$2:E$1449),_xlfn.STDEV.S(E$2:E$1449))</f>
      </c>
      <c r="L508" s="10" t="str">
        <f>=STANDARDIZE(F508,AVERAGE(F$2:F$1449),_xlfn.STDEV.S(F$2:F$1449))</f>
      </c>
      <c r="M508" s="10" t="str">
        <f>=STANDARDIZE(G508,AVERAGE(G$2:G$1449),_xlfn.STDEV.S(G$2:G$1449))</f>
      </c>
      <c r="N508" s="10" t="str">
        <f>=STANDARDIZE(H508,AVERAGE(H$2:H$1449),_xlfn.STDEV.S(H$2:H$1449))</f>
      </c>
      <c r="O508" s="10" t="str">
        <f>=STANDARDIZE(I508,AVERAGE(I$2:I$1449),_xlfn.STDEV.S(I$2:I$1449))</f>
      </c>
      <c r="P508" s="10" t="str">
        <f>=MMULT(J508:O508,$AI$12:$AI$17)</f>
      </c>
    </row>
    <row r="509">
      <c r="A509" t="n">
        <v>166939</v>
      </c>
      <c r="B509" t="s">
        <v>2382</v>
      </c>
      <c r="C509" t="s">
        <v>163</v>
      </c>
      <c r="D509" t="n">
        <v>20</v>
      </c>
      <c r="E509" t="n">
        <v>35782</v>
      </c>
      <c r="F509" t="n">
        <v>85</v>
      </c>
      <c r="G509" t="n">
        <v>90</v>
      </c>
      <c r="H509" t="n">
        <v>9</v>
      </c>
      <c r="I509" t="n">
        <v>3.4104</v>
      </c>
      <c r="J509" s="10" t="str">
        <f>=STANDARDIZE(D509,AVERAGE(D$2:D$1449),_xlfn.STDEV.S(D$2:D$1449))</f>
      </c>
      <c r="K509" s="10" t="str">
        <f>=STANDARDIZE(E509,AVERAGE(E$2:E$1449),_xlfn.STDEV.S(E$2:E$1449))</f>
      </c>
      <c r="L509" s="10" t="str">
        <f>=STANDARDIZE(F509,AVERAGE(F$2:F$1449),_xlfn.STDEV.S(F$2:F$1449))</f>
      </c>
      <c r="M509" s="10" t="str">
        <f>=STANDARDIZE(G509,AVERAGE(G$2:G$1449),_xlfn.STDEV.S(G$2:G$1449))</f>
      </c>
      <c r="N509" s="10" t="str">
        <f>=STANDARDIZE(H509,AVERAGE(H$2:H$1449),_xlfn.STDEV.S(H$2:H$1449))</f>
      </c>
      <c r="O509" s="10" t="str">
        <f>=STANDARDIZE(I509,AVERAGE(I$2:I$1449),_xlfn.STDEV.S(I$2:I$1449))</f>
      </c>
      <c r="P509" s="10" t="str">
        <f>=MMULT(J509:O509,$AI$12:$AI$17)</f>
      </c>
    </row>
    <row r="510">
      <c r="A510" t="n">
        <v>167057</v>
      </c>
      <c r="B510" t="s">
        <v>2388</v>
      </c>
      <c r="C510" t="s">
        <v>163</v>
      </c>
      <c r="D510" t="n">
        <v>8</v>
      </c>
      <c r="E510" t="n">
        <v>49544</v>
      </c>
      <c r="F510" t="n">
        <v>77.8</v>
      </c>
      <c r="G510" t="n">
        <v>94</v>
      </c>
      <c r="H510" t="n">
        <v>5</v>
      </c>
      <c r="I510" t="n">
        <v>2.9435</v>
      </c>
      <c r="J510" s="10" t="str">
        <f>=STANDARDIZE(D510,AVERAGE(D$2:D$1449),_xlfn.STDEV.S(D$2:D$1449))</f>
      </c>
      <c r="K510" s="10" t="str">
        <f>=STANDARDIZE(E510,AVERAGE(E$2:E$1449),_xlfn.STDEV.S(E$2:E$1449))</f>
      </c>
      <c r="L510" s="10" t="str">
        <f>=STANDARDIZE(F510,AVERAGE(F$2:F$1449),_xlfn.STDEV.S(F$2:F$1449))</f>
      </c>
      <c r="M510" s="10" t="str">
        <f>=STANDARDIZE(G510,AVERAGE(G$2:G$1449),_xlfn.STDEV.S(G$2:G$1449))</f>
      </c>
      <c r="N510" s="10" t="str">
        <f>=STANDARDIZE(H510,AVERAGE(H$2:H$1449),_xlfn.STDEV.S(H$2:H$1449))</f>
      </c>
      <c r="O510" s="10" t="str">
        <f>=STANDARDIZE(I510,AVERAGE(I$2:I$1449),_xlfn.STDEV.S(I$2:I$1449))</f>
      </c>
      <c r="P510" s="10" t="str">
        <f>=MMULT(J510:O510,$AI$12:$AI$17)</f>
      </c>
    </row>
    <row r="511">
      <c r="A511" t="n">
        <v>167260</v>
      </c>
      <c r="B511" t="s">
        <v>2391</v>
      </c>
      <c r="C511" t="s">
        <v>163</v>
      </c>
      <c r="D511" t="n">
        <v>30</v>
      </c>
      <c r="E511" t="n">
        <v>31032</v>
      </c>
      <c r="F511" t="n">
        <v>63.6</v>
      </c>
      <c r="G511" t="n">
        <v>72</v>
      </c>
      <c r="H511" t="n">
        <v>15</v>
      </c>
      <c r="I511" t="n">
        <v>3.2177</v>
      </c>
      <c r="J511" s="10" t="str">
        <f>=STANDARDIZE(D511,AVERAGE(D$2:D$1449),_xlfn.STDEV.S(D$2:D$1449))</f>
      </c>
      <c r="K511" s="10" t="str">
        <f>=STANDARDIZE(E511,AVERAGE(E$2:E$1449),_xlfn.STDEV.S(E$2:E$1449))</f>
      </c>
      <c r="L511" s="10" t="str">
        <f>=STANDARDIZE(F511,AVERAGE(F$2:F$1449),_xlfn.STDEV.S(F$2:F$1449))</f>
      </c>
      <c r="M511" s="10" t="str">
        <f>=STANDARDIZE(G511,AVERAGE(G$2:G$1449),_xlfn.STDEV.S(G$2:G$1449))</f>
      </c>
      <c r="N511" s="10" t="str">
        <f>=STANDARDIZE(H511,AVERAGE(H$2:H$1449),_xlfn.STDEV.S(H$2:H$1449))</f>
      </c>
      <c r="O511" s="10" t="str">
        <f>=STANDARDIZE(I511,AVERAGE(I$2:I$1449),_xlfn.STDEV.S(I$2:I$1449))</f>
      </c>
      <c r="P511" s="10" t="str">
        <f>=MMULT(J511:O511,$AI$12:$AI$17)</f>
      </c>
    </row>
    <row r="512">
      <c r="A512" t="n">
        <v>167288</v>
      </c>
      <c r="B512" t="s">
        <v>2393</v>
      </c>
      <c r="C512" t="s">
        <v>149</v>
      </c>
      <c r="D512" t="n">
        <v>40</v>
      </c>
      <c r="E512" t="n">
        <v>17705</v>
      </c>
      <c r="F512" t="n">
        <v>49.1</v>
      </c>
      <c r="G512" t="n">
        <v>69</v>
      </c>
      <c r="H512" t="n">
        <v>8</v>
      </c>
      <c r="I512" t="n">
        <v>3.086</v>
      </c>
      <c r="J512" s="10" t="str">
        <f>=STANDARDIZE(D512,AVERAGE(D$2:D$1449),_xlfn.STDEV.S(D$2:D$1449))</f>
      </c>
      <c r="K512" s="10" t="str">
        <f>=STANDARDIZE(E512,AVERAGE(E$2:E$1449),_xlfn.STDEV.S(E$2:E$1449))</f>
      </c>
      <c r="L512" s="10" t="str">
        <f>=STANDARDIZE(F512,AVERAGE(F$2:F$1449),_xlfn.STDEV.S(F$2:F$1449))</f>
      </c>
      <c r="M512" s="10" t="str">
        <f>=STANDARDIZE(G512,AVERAGE(G$2:G$1449),_xlfn.STDEV.S(G$2:G$1449))</f>
      </c>
      <c r="N512" s="10" t="str">
        <f>=STANDARDIZE(H512,AVERAGE(H$2:H$1449),_xlfn.STDEV.S(H$2:H$1449))</f>
      </c>
      <c r="O512" s="10" t="str">
        <f>=STANDARDIZE(I512,AVERAGE(I$2:I$1449),_xlfn.STDEV.S(I$2:I$1449))</f>
      </c>
      <c r="P512" s="10" t="str">
        <f>=MMULT(J512:O512,$AI$12:$AI$17)</f>
      </c>
    </row>
    <row r="513">
      <c r="A513" t="n">
        <v>167358</v>
      </c>
      <c r="B513" t="s">
        <v>2398</v>
      </c>
      <c r="C513" t="s">
        <v>163</v>
      </c>
      <c r="D513" t="n">
        <v>12</v>
      </c>
      <c r="E513" t="n">
        <v>34770</v>
      </c>
      <c r="F513" t="n">
        <v>90.4</v>
      </c>
      <c r="G513" t="n">
        <v>98</v>
      </c>
      <c r="H513" t="n">
        <v>16</v>
      </c>
      <c r="I513" t="n">
        <v>4.5973</v>
      </c>
      <c r="J513" s="10" t="str">
        <f>=STANDARDIZE(D513,AVERAGE(D$2:D$1449),_xlfn.STDEV.S(D$2:D$1449))</f>
      </c>
      <c r="K513" s="10" t="str">
        <f>=STANDARDIZE(E513,AVERAGE(E$2:E$1449),_xlfn.STDEV.S(E$2:E$1449))</f>
      </c>
      <c r="L513" s="10" t="str">
        <f>=STANDARDIZE(F513,AVERAGE(F$2:F$1449),_xlfn.STDEV.S(F$2:F$1449))</f>
      </c>
      <c r="M513" s="10" t="str">
        <f>=STANDARDIZE(G513,AVERAGE(G$2:G$1449),_xlfn.STDEV.S(G$2:G$1449))</f>
      </c>
      <c r="N513" s="10" t="str">
        <f>=STANDARDIZE(H513,AVERAGE(H$2:H$1449),_xlfn.STDEV.S(H$2:H$1449))</f>
      </c>
      <c r="O513" s="10" t="str">
        <f>=STANDARDIZE(I513,AVERAGE(I$2:I$1449),_xlfn.STDEV.S(I$2:I$1449))</f>
      </c>
      <c r="P513" s="10" t="str">
        <f>=MMULT(J513:O513,$AI$12:$AI$17)</f>
      </c>
    </row>
    <row r="514">
      <c r="A514" t="n">
        <v>167394</v>
      </c>
      <c r="B514" t="s">
        <v>2401</v>
      </c>
      <c r="C514" t="s">
        <v>163</v>
      </c>
      <c r="D514" t="n">
        <v>42</v>
      </c>
      <c r="E514" t="n">
        <v>22311</v>
      </c>
      <c r="F514" t="n">
        <v>64.7</v>
      </c>
      <c r="G514" t="n">
        <v>76</v>
      </c>
      <c r="H514" t="n">
        <v>11</v>
      </c>
      <c r="I514" t="n">
        <v>3.1798</v>
      </c>
      <c r="J514" s="10" t="str">
        <f>=STANDARDIZE(D514,AVERAGE(D$2:D$1449),_xlfn.STDEV.S(D$2:D$1449))</f>
      </c>
      <c r="K514" s="10" t="str">
        <f>=STANDARDIZE(E514,AVERAGE(E$2:E$1449),_xlfn.STDEV.S(E$2:E$1449))</f>
      </c>
      <c r="L514" s="10" t="str">
        <f>=STANDARDIZE(F514,AVERAGE(F$2:F$1449),_xlfn.STDEV.S(F$2:F$1449))</f>
      </c>
      <c r="M514" s="10" t="str">
        <f>=STANDARDIZE(G514,AVERAGE(G$2:G$1449),_xlfn.STDEV.S(G$2:G$1449))</f>
      </c>
      <c r="N514" s="10" t="str">
        <f>=STANDARDIZE(H514,AVERAGE(H$2:H$1449),_xlfn.STDEV.S(H$2:H$1449))</f>
      </c>
      <c r="O514" s="10" t="str">
        <f>=STANDARDIZE(I514,AVERAGE(I$2:I$1449),_xlfn.STDEV.S(I$2:I$1449))</f>
      </c>
      <c r="P514" s="10" t="str">
        <f>=MMULT(J514:O514,$AI$12:$AI$17)</f>
      </c>
    </row>
    <row r="515">
      <c r="A515" t="n">
        <v>167598</v>
      </c>
      <c r="B515" t="s">
        <v>2407</v>
      </c>
      <c r="C515" t="s">
        <v>163</v>
      </c>
      <c r="D515" t="n">
        <v>28</v>
      </c>
      <c r="E515" t="n">
        <v>30212</v>
      </c>
      <c r="F515" t="n">
        <v>69.1</v>
      </c>
      <c r="G515" t="n">
        <v>81</v>
      </c>
      <c r="H515" t="n">
        <v>11</v>
      </c>
      <c r="I515" t="n">
        <v>3.5937</v>
      </c>
      <c r="J515" s="10" t="str">
        <f>=STANDARDIZE(D515,AVERAGE(D$2:D$1449),_xlfn.STDEV.S(D$2:D$1449))</f>
      </c>
      <c r="K515" s="10" t="str">
        <f>=STANDARDIZE(E515,AVERAGE(E$2:E$1449),_xlfn.STDEV.S(E$2:E$1449))</f>
      </c>
      <c r="L515" s="10" t="str">
        <f>=STANDARDIZE(F515,AVERAGE(F$2:F$1449),_xlfn.STDEV.S(F$2:F$1449))</f>
      </c>
      <c r="M515" s="10" t="str">
        <f>=STANDARDIZE(G515,AVERAGE(G$2:G$1449),_xlfn.STDEV.S(G$2:G$1449))</f>
      </c>
      <c r="N515" s="10" t="str">
        <f>=STANDARDIZE(H515,AVERAGE(H$2:H$1449),_xlfn.STDEV.S(H$2:H$1449))</f>
      </c>
      <c r="O515" s="10" t="str">
        <f>=STANDARDIZE(I515,AVERAGE(I$2:I$1449),_xlfn.STDEV.S(I$2:I$1449))</f>
      </c>
      <c r="P515" s="10" t="str">
        <f>=MMULT(J515:O515,$AI$12:$AI$17)</f>
      </c>
    </row>
    <row r="516">
      <c r="A516" t="n">
        <v>167729</v>
      </c>
      <c r="B516" t="s">
        <v>2412</v>
      </c>
      <c r="C516" t="s">
        <v>149</v>
      </c>
      <c r="D516" t="n">
        <v>35</v>
      </c>
      <c r="E516" t="n">
        <v>19324</v>
      </c>
      <c r="F516" t="n">
        <v>55</v>
      </c>
      <c r="G516" t="n">
        <v>74</v>
      </c>
      <c r="H516" t="n">
        <v>11</v>
      </c>
      <c r="I516" t="n">
        <v>3.8924</v>
      </c>
      <c r="J516" s="10" t="str">
        <f>=STANDARDIZE(D516,AVERAGE(D$2:D$1449),_xlfn.STDEV.S(D$2:D$1449))</f>
      </c>
      <c r="K516" s="10" t="str">
        <f>=STANDARDIZE(E516,AVERAGE(E$2:E$1449),_xlfn.STDEV.S(E$2:E$1449))</f>
      </c>
      <c r="L516" s="10" t="str">
        <f>=STANDARDIZE(F516,AVERAGE(F$2:F$1449),_xlfn.STDEV.S(F$2:F$1449))</f>
      </c>
      <c r="M516" s="10" t="str">
        <f>=STANDARDIZE(G516,AVERAGE(G$2:G$1449),_xlfn.STDEV.S(G$2:G$1449))</f>
      </c>
      <c r="N516" s="10" t="str">
        <f>=STANDARDIZE(H516,AVERAGE(H$2:H$1449),_xlfn.STDEV.S(H$2:H$1449))</f>
      </c>
      <c r="O516" s="10" t="str">
        <f>=STANDARDIZE(I516,AVERAGE(I$2:I$1449),_xlfn.STDEV.S(I$2:I$1449))</f>
      </c>
      <c r="P516" s="10" t="str">
        <f>=MMULT(J516:O516,$AI$12:$AI$17)</f>
      </c>
    </row>
    <row r="517">
      <c r="A517" t="n">
        <v>167783</v>
      </c>
      <c r="B517" t="s">
        <v>2414</v>
      </c>
      <c r="C517" t="s">
        <v>163</v>
      </c>
      <c r="D517" t="n">
        <v>30</v>
      </c>
      <c r="E517" t="n">
        <v>29575</v>
      </c>
      <c r="F517" t="n">
        <v>71.2</v>
      </c>
      <c r="G517" t="n">
        <v>82</v>
      </c>
      <c r="H517" t="n">
        <v>9</v>
      </c>
      <c r="I517" t="n">
        <v>3.8121</v>
      </c>
      <c r="J517" s="10" t="str">
        <f>=STANDARDIZE(D517,AVERAGE(D$2:D$1449),_xlfn.STDEV.S(D$2:D$1449))</f>
      </c>
      <c r="K517" s="10" t="str">
        <f>=STANDARDIZE(E517,AVERAGE(E$2:E$1449),_xlfn.STDEV.S(E$2:E$1449))</f>
      </c>
      <c r="L517" s="10" t="str">
        <f>=STANDARDIZE(F517,AVERAGE(F$2:F$1449),_xlfn.STDEV.S(F$2:F$1449))</f>
      </c>
      <c r="M517" s="10" t="str">
        <f>=STANDARDIZE(G517,AVERAGE(G$2:G$1449),_xlfn.STDEV.S(G$2:G$1449))</f>
      </c>
      <c r="N517" s="10" t="str">
        <f>=STANDARDIZE(H517,AVERAGE(H$2:H$1449),_xlfn.STDEV.S(H$2:H$1449))</f>
      </c>
      <c r="O517" s="10" t="str">
        <f>=STANDARDIZE(I517,AVERAGE(I$2:I$1449),_xlfn.STDEV.S(I$2:I$1449))</f>
      </c>
      <c r="P517" s="10" t="str">
        <f>=MMULT(J517:O517,$AI$12:$AI$17)</f>
      </c>
    </row>
    <row r="518">
      <c r="A518" t="n">
        <v>167835</v>
      </c>
      <c r="B518" t="s">
        <v>2417</v>
      </c>
      <c r="C518" t="s">
        <v>163</v>
      </c>
      <c r="D518" t="n">
        <v>18</v>
      </c>
      <c r="E518" t="n">
        <v>27823</v>
      </c>
      <c r="F518" t="n">
        <v>89.7</v>
      </c>
      <c r="G518" t="n">
        <v>93</v>
      </c>
      <c r="H518" t="n">
        <v>8</v>
      </c>
      <c r="I518" t="n">
        <v>3.5041</v>
      </c>
      <c r="J518" s="10" t="str">
        <f>=STANDARDIZE(D518,AVERAGE(D$2:D$1449),_xlfn.STDEV.S(D$2:D$1449))</f>
      </c>
      <c r="K518" s="10" t="str">
        <f>=STANDARDIZE(E518,AVERAGE(E$2:E$1449),_xlfn.STDEV.S(E$2:E$1449))</f>
      </c>
      <c r="L518" s="10" t="str">
        <f>=STANDARDIZE(F518,AVERAGE(F$2:F$1449),_xlfn.STDEV.S(F$2:F$1449))</f>
      </c>
      <c r="M518" s="10" t="str">
        <f>=STANDARDIZE(G518,AVERAGE(G$2:G$1449),_xlfn.STDEV.S(G$2:G$1449))</f>
      </c>
      <c r="N518" s="10" t="str">
        <f>=STANDARDIZE(H518,AVERAGE(H$2:H$1449),_xlfn.STDEV.S(H$2:H$1449))</f>
      </c>
      <c r="O518" s="10" t="str">
        <f>=STANDARDIZE(I518,AVERAGE(I$2:I$1449),_xlfn.STDEV.S(I$2:I$1449))</f>
      </c>
      <c r="P518" s="10" t="str">
        <f>=MMULT(J518:O518,$AI$12:$AI$17)</f>
      </c>
    </row>
    <row r="519">
      <c r="A519" t="n">
        <v>167899</v>
      </c>
      <c r="B519" t="s">
        <v>2420</v>
      </c>
      <c r="C519" t="s">
        <v>163</v>
      </c>
      <c r="D519" t="n">
        <v>22</v>
      </c>
      <c r="E519" t="n">
        <v>29198</v>
      </c>
      <c r="F519" t="n">
        <v>67.6</v>
      </c>
      <c r="G519" t="n">
        <v>84</v>
      </c>
      <c r="H519" t="n">
        <v>11</v>
      </c>
      <c r="I519" t="n">
        <v>3.4843</v>
      </c>
      <c r="J519" s="10" t="str">
        <f>=STANDARDIZE(D519,AVERAGE(D$2:D$1449),_xlfn.STDEV.S(D$2:D$1449))</f>
      </c>
      <c r="K519" s="10" t="str">
        <f>=STANDARDIZE(E519,AVERAGE(E$2:E$1449),_xlfn.STDEV.S(E$2:E$1449))</f>
      </c>
      <c r="L519" s="10" t="str">
        <f>=STANDARDIZE(F519,AVERAGE(F$2:F$1449),_xlfn.STDEV.S(F$2:F$1449))</f>
      </c>
      <c r="M519" s="10" t="str">
        <f>=STANDARDIZE(G519,AVERAGE(G$2:G$1449),_xlfn.STDEV.S(G$2:G$1449))</f>
      </c>
      <c r="N519" s="10" t="str">
        <f>=STANDARDIZE(H519,AVERAGE(H$2:H$1449),_xlfn.STDEV.S(H$2:H$1449))</f>
      </c>
      <c r="O519" s="10" t="str">
        <f>=STANDARDIZE(I519,AVERAGE(I$2:I$1449),_xlfn.STDEV.S(I$2:I$1449))</f>
      </c>
      <c r="P519" s="10" t="str">
        <f>=MMULT(J519:O519,$AI$12:$AI$17)</f>
      </c>
    </row>
    <row r="520">
      <c r="A520" t="n">
        <v>167987</v>
      </c>
      <c r="B520" t="s">
        <v>2422</v>
      </c>
      <c r="C520" t="s">
        <v>149</v>
      </c>
      <c r="D520" t="n">
        <v>36</v>
      </c>
      <c r="E520" t="n">
        <v>20696</v>
      </c>
      <c r="F520" t="n">
        <v>49</v>
      </c>
      <c r="G520" t="n">
        <v>64</v>
      </c>
      <c r="H520" t="n">
        <v>15</v>
      </c>
      <c r="I520" t="n">
        <v>3.9408</v>
      </c>
      <c r="J520" s="10" t="str">
        <f>=STANDARDIZE(D520,AVERAGE(D$2:D$1449),_xlfn.STDEV.S(D$2:D$1449))</f>
      </c>
      <c r="K520" s="10" t="str">
        <f>=STANDARDIZE(E520,AVERAGE(E$2:E$1449),_xlfn.STDEV.S(E$2:E$1449))</f>
      </c>
      <c r="L520" s="10" t="str">
        <f>=STANDARDIZE(F520,AVERAGE(F$2:F$1449),_xlfn.STDEV.S(F$2:F$1449))</f>
      </c>
      <c r="M520" s="10" t="str">
        <f>=STANDARDIZE(G520,AVERAGE(G$2:G$1449),_xlfn.STDEV.S(G$2:G$1449))</f>
      </c>
      <c r="N520" s="10" t="str">
        <f>=STANDARDIZE(H520,AVERAGE(H$2:H$1449),_xlfn.STDEV.S(H$2:H$1449))</f>
      </c>
      <c r="O520" s="10" t="str">
        <f>=STANDARDIZE(I520,AVERAGE(I$2:I$1449),_xlfn.STDEV.S(I$2:I$1449))</f>
      </c>
      <c r="P520" s="10" t="str">
        <f>=MMULT(J520:O520,$AI$12:$AI$17)</f>
      </c>
    </row>
    <row r="521">
      <c r="A521" t="n">
        <v>167996</v>
      </c>
      <c r="B521" t="s">
        <v>2424</v>
      </c>
      <c r="C521" t="s">
        <v>163</v>
      </c>
      <c r="D521" t="n">
        <v>15</v>
      </c>
      <c r="E521" t="n">
        <v>31134</v>
      </c>
      <c r="F521" t="n">
        <v>80.8</v>
      </c>
      <c r="G521" t="n">
        <v>85</v>
      </c>
      <c r="H521" t="n">
        <v>12</v>
      </c>
      <c r="I521" t="n">
        <v>3.4323</v>
      </c>
      <c r="J521" s="10" t="str">
        <f>=STANDARDIZE(D521,AVERAGE(D$2:D$1449),_xlfn.STDEV.S(D$2:D$1449))</f>
      </c>
      <c r="K521" s="10" t="str">
        <f>=STANDARDIZE(E521,AVERAGE(E$2:E$1449),_xlfn.STDEV.S(E$2:E$1449))</f>
      </c>
      <c r="L521" s="10" t="str">
        <f>=STANDARDIZE(F521,AVERAGE(F$2:F$1449),_xlfn.STDEV.S(F$2:F$1449))</f>
      </c>
      <c r="M521" s="10" t="str">
        <f>=STANDARDIZE(G521,AVERAGE(G$2:G$1449),_xlfn.STDEV.S(G$2:G$1449))</f>
      </c>
      <c r="N521" s="10" t="str">
        <f>=STANDARDIZE(H521,AVERAGE(H$2:H$1449),_xlfn.STDEV.S(H$2:H$1449))</f>
      </c>
      <c r="O521" s="10" t="str">
        <f>=STANDARDIZE(I521,AVERAGE(I$2:I$1449),_xlfn.STDEV.S(I$2:I$1449))</f>
      </c>
      <c r="P521" s="10" t="str">
        <f>=MMULT(J521:O521,$AI$12:$AI$17)</f>
      </c>
    </row>
    <row r="522">
      <c r="A522" t="n">
        <v>168005</v>
      </c>
      <c r="B522" t="s">
        <v>2426</v>
      </c>
      <c r="C522" t="s">
        <v>163</v>
      </c>
      <c r="D522" t="n">
        <v>27</v>
      </c>
      <c r="E522" t="n">
        <v>33089</v>
      </c>
      <c r="F522" t="n">
        <v>59.7</v>
      </c>
      <c r="G522" t="n">
        <v>76</v>
      </c>
      <c r="H522" t="n">
        <v>15</v>
      </c>
      <c r="I522" t="n">
        <v>3.8597</v>
      </c>
      <c r="J522" s="10" t="str">
        <f>=STANDARDIZE(D522,AVERAGE(D$2:D$1449),_xlfn.STDEV.S(D$2:D$1449))</f>
      </c>
      <c r="K522" s="10" t="str">
        <f>=STANDARDIZE(E522,AVERAGE(E$2:E$1449),_xlfn.STDEV.S(E$2:E$1449))</f>
      </c>
      <c r="L522" s="10" t="str">
        <f>=STANDARDIZE(F522,AVERAGE(F$2:F$1449),_xlfn.STDEV.S(F$2:F$1449))</f>
      </c>
      <c r="M522" s="10" t="str">
        <f>=STANDARDIZE(G522,AVERAGE(G$2:G$1449),_xlfn.STDEV.S(G$2:G$1449))</f>
      </c>
      <c r="N522" s="10" t="str">
        <f>=STANDARDIZE(H522,AVERAGE(H$2:H$1449),_xlfn.STDEV.S(H$2:H$1449))</f>
      </c>
      <c r="O522" s="10" t="str">
        <f>=STANDARDIZE(I522,AVERAGE(I$2:I$1449),_xlfn.STDEV.S(I$2:I$1449))</f>
      </c>
      <c r="P522" s="10" t="str">
        <f>=MMULT(J522:O522,$AI$12:$AI$17)</f>
      </c>
    </row>
    <row r="523">
      <c r="A523" t="n">
        <v>168148</v>
      </c>
      <c r="B523" t="s">
        <v>2429</v>
      </c>
      <c r="C523" t="s">
        <v>163</v>
      </c>
      <c r="D523" t="n">
        <v>12</v>
      </c>
      <c r="E523" t="n">
        <v>33333</v>
      </c>
      <c r="F523" t="n">
        <v>93.4</v>
      </c>
      <c r="G523" t="n">
        <v>96</v>
      </c>
      <c r="H523" t="n">
        <v>10</v>
      </c>
      <c r="I523" t="n">
        <v>4.1838</v>
      </c>
      <c r="J523" s="10" t="str">
        <f>=STANDARDIZE(D523,AVERAGE(D$2:D$1449),_xlfn.STDEV.S(D$2:D$1449))</f>
      </c>
      <c r="K523" s="10" t="str">
        <f>=STANDARDIZE(E523,AVERAGE(E$2:E$1449),_xlfn.STDEV.S(E$2:E$1449))</f>
      </c>
      <c r="L523" s="10" t="str">
        <f>=STANDARDIZE(F523,AVERAGE(F$2:F$1449),_xlfn.STDEV.S(F$2:F$1449))</f>
      </c>
      <c r="M523" s="10" t="str">
        <f>=STANDARDIZE(G523,AVERAGE(G$2:G$1449),_xlfn.STDEV.S(G$2:G$1449))</f>
      </c>
      <c r="N523" s="10" t="str">
        <f>=STANDARDIZE(H523,AVERAGE(H$2:H$1449),_xlfn.STDEV.S(H$2:H$1449))</f>
      </c>
      <c r="O523" s="10" t="str">
        <f>=STANDARDIZE(I523,AVERAGE(I$2:I$1449),_xlfn.STDEV.S(I$2:I$1449))</f>
      </c>
      <c r="P523" s="10" t="str">
        <f>=MMULT(J523:O523,$AI$12:$AI$17)</f>
      </c>
    </row>
    <row r="524">
      <c r="A524" t="n">
        <v>168218</v>
      </c>
      <c r="B524" t="s">
        <v>2430</v>
      </c>
      <c r="C524" t="s">
        <v>163</v>
      </c>
      <c r="D524" t="n">
        <v>21</v>
      </c>
      <c r="E524" t="n">
        <v>21501</v>
      </c>
      <c r="F524" t="n">
        <v>91.2</v>
      </c>
      <c r="G524" t="n">
        <v>96</v>
      </c>
      <c r="H524" t="n">
        <v>7</v>
      </c>
      <c r="I524" t="n">
        <v>3.4045</v>
      </c>
      <c r="J524" s="10" t="str">
        <f>=STANDARDIZE(D524,AVERAGE(D$2:D$1449),_xlfn.STDEV.S(D$2:D$1449))</f>
      </c>
      <c r="K524" s="10" t="str">
        <f>=STANDARDIZE(E524,AVERAGE(E$2:E$1449),_xlfn.STDEV.S(E$2:E$1449))</f>
      </c>
      <c r="L524" s="10" t="str">
        <f>=STANDARDIZE(F524,AVERAGE(F$2:F$1449),_xlfn.STDEV.S(F$2:F$1449))</f>
      </c>
      <c r="M524" s="10" t="str">
        <f>=STANDARDIZE(G524,AVERAGE(G$2:G$1449),_xlfn.STDEV.S(G$2:G$1449))</f>
      </c>
      <c r="N524" s="10" t="str">
        <f>=STANDARDIZE(H524,AVERAGE(H$2:H$1449),_xlfn.STDEV.S(H$2:H$1449))</f>
      </c>
      <c r="O524" s="10" t="str">
        <f>=STANDARDIZE(I524,AVERAGE(I$2:I$1449),_xlfn.STDEV.S(I$2:I$1449))</f>
      </c>
      <c r="P524" s="10" t="str">
        <f>=MMULT(J524:O524,$AI$12:$AI$17)</f>
      </c>
    </row>
    <row r="525">
      <c r="A525" t="n">
        <v>168227</v>
      </c>
      <c r="B525" t="s">
        <v>2431</v>
      </c>
      <c r="C525" t="s">
        <v>163</v>
      </c>
      <c r="D525" t="n">
        <v>23</v>
      </c>
      <c r="E525" t="n">
        <v>35585</v>
      </c>
      <c r="F525" t="n">
        <v>68.8</v>
      </c>
      <c r="G525" t="n">
        <v>86</v>
      </c>
      <c r="H525" t="n">
        <v>16</v>
      </c>
      <c r="I525" t="n">
        <v>3.6785</v>
      </c>
      <c r="J525" s="10" t="str">
        <f>=STANDARDIZE(D525,AVERAGE(D$2:D$1449),_xlfn.STDEV.S(D$2:D$1449))</f>
      </c>
      <c r="K525" s="10" t="str">
        <f>=STANDARDIZE(E525,AVERAGE(E$2:E$1449),_xlfn.STDEV.S(E$2:E$1449))</f>
      </c>
      <c r="L525" s="10" t="str">
        <f>=STANDARDIZE(F525,AVERAGE(F$2:F$1449),_xlfn.STDEV.S(F$2:F$1449))</f>
      </c>
      <c r="M525" s="10" t="str">
        <f>=STANDARDIZE(G525,AVERAGE(G$2:G$1449),_xlfn.STDEV.S(G$2:G$1449))</f>
      </c>
      <c r="N525" s="10" t="str">
        <f>=STANDARDIZE(H525,AVERAGE(H$2:H$1449),_xlfn.STDEV.S(H$2:H$1449))</f>
      </c>
      <c r="O525" s="10" t="str">
        <f>=STANDARDIZE(I525,AVERAGE(I$2:I$1449),_xlfn.STDEV.S(I$2:I$1449))</f>
      </c>
      <c r="P525" s="10" t="str">
        <f>=MMULT(J525:O525,$AI$12:$AI$17)</f>
      </c>
    </row>
    <row r="526">
      <c r="A526" t="n">
        <v>168254</v>
      </c>
      <c r="B526" t="s">
        <v>2432</v>
      </c>
      <c r="C526" t="s">
        <v>163</v>
      </c>
      <c r="D526" t="n">
        <v>25</v>
      </c>
      <c r="E526" t="n">
        <v>31548</v>
      </c>
      <c r="F526" t="n">
        <v>63.9</v>
      </c>
      <c r="G526" t="n">
        <v>75</v>
      </c>
      <c r="H526" t="n">
        <v>12</v>
      </c>
      <c r="I526" t="n">
        <v>3.5719</v>
      </c>
      <c r="J526" s="10" t="str">
        <f>=STANDARDIZE(D526,AVERAGE(D$2:D$1449),_xlfn.STDEV.S(D$2:D$1449))</f>
      </c>
      <c r="K526" s="10" t="str">
        <f>=STANDARDIZE(E526,AVERAGE(E$2:E$1449),_xlfn.STDEV.S(E$2:E$1449))</f>
      </c>
      <c r="L526" s="10" t="str">
        <f>=STANDARDIZE(F526,AVERAGE(F$2:F$1449),_xlfn.STDEV.S(F$2:F$1449))</f>
      </c>
      <c r="M526" s="10" t="str">
        <f>=STANDARDIZE(G526,AVERAGE(G$2:G$1449),_xlfn.STDEV.S(G$2:G$1449))</f>
      </c>
      <c r="N526" s="10" t="str">
        <f>=STANDARDIZE(H526,AVERAGE(H$2:H$1449),_xlfn.STDEV.S(H$2:H$1449))</f>
      </c>
      <c r="O526" s="10" t="str">
        <f>=STANDARDIZE(I526,AVERAGE(I$2:I$1449),_xlfn.STDEV.S(I$2:I$1449))</f>
      </c>
      <c r="P526" s="10" t="str">
        <f>=MMULT(J526:O526,$AI$12:$AI$17)</f>
      </c>
    </row>
    <row r="527">
      <c r="A527" t="n">
        <v>168263</v>
      </c>
      <c r="B527" t="s">
        <v>2433</v>
      </c>
      <c r="C527" t="s">
        <v>149</v>
      </c>
      <c r="D527" t="n">
        <v>33</v>
      </c>
      <c r="E527" t="n">
        <v>17723</v>
      </c>
      <c r="F527" t="n">
        <v>54.9</v>
      </c>
      <c r="G527" t="n">
        <v>71</v>
      </c>
      <c r="H527" t="n">
        <v>15</v>
      </c>
      <c r="I527" t="n">
        <v>3.7429</v>
      </c>
      <c r="J527" s="10" t="str">
        <f>=STANDARDIZE(D527,AVERAGE(D$2:D$1449),_xlfn.STDEV.S(D$2:D$1449))</f>
      </c>
      <c r="K527" s="10" t="str">
        <f>=STANDARDIZE(E527,AVERAGE(E$2:E$1449),_xlfn.STDEV.S(E$2:E$1449))</f>
      </c>
      <c r="L527" s="10" t="str">
        <f>=STANDARDIZE(F527,AVERAGE(F$2:F$1449),_xlfn.STDEV.S(F$2:F$1449))</f>
      </c>
      <c r="M527" s="10" t="str">
        <f>=STANDARDIZE(G527,AVERAGE(G$2:G$1449),_xlfn.STDEV.S(G$2:G$1449))</f>
      </c>
      <c r="N527" s="10" t="str">
        <f>=STANDARDIZE(H527,AVERAGE(H$2:H$1449),_xlfn.STDEV.S(H$2:H$1449))</f>
      </c>
      <c r="O527" s="10" t="str">
        <f>=STANDARDIZE(I527,AVERAGE(I$2:I$1449),_xlfn.STDEV.S(I$2:I$1449))</f>
      </c>
      <c r="P527" s="10" t="str">
        <f>=MMULT(J527:O527,$AI$12:$AI$17)</f>
      </c>
    </row>
    <row r="528">
      <c r="A528" t="n">
        <v>168281</v>
      </c>
      <c r="B528" t="s">
        <v>2435</v>
      </c>
      <c r="C528" t="s">
        <v>163</v>
      </c>
      <c r="D528" t="n">
        <v>20</v>
      </c>
      <c r="E528" t="n">
        <v>31638</v>
      </c>
      <c r="F528" t="n">
        <v>75.7</v>
      </c>
      <c r="G528" t="n">
        <v>86</v>
      </c>
      <c r="H528" t="n">
        <v>12</v>
      </c>
      <c r="I528" t="n">
        <v>3.2403</v>
      </c>
      <c r="J528" s="10" t="str">
        <f>=STANDARDIZE(D528,AVERAGE(D$2:D$1449),_xlfn.STDEV.S(D$2:D$1449))</f>
      </c>
      <c r="K528" s="10" t="str">
        <f>=STANDARDIZE(E528,AVERAGE(E$2:E$1449),_xlfn.STDEV.S(E$2:E$1449))</f>
      </c>
      <c r="L528" s="10" t="str">
        <f>=STANDARDIZE(F528,AVERAGE(F$2:F$1449),_xlfn.STDEV.S(F$2:F$1449))</f>
      </c>
      <c r="M528" s="10" t="str">
        <f>=STANDARDIZE(G528,AVERAGE(G$2:G$1449),_xlfn.STDEV.S(G$2:G$1449))</f>
      </c>
      <c r="N528" s="10" t="str">
        <f>=STANDARDIZE(H528,AVERAGE(H$2:H$1449),_xlfn.STDEV.S(H$2:H$1449))</f>
      </c>
      <c r="O528" s="10" t="str">
        <f>=STANDARDIZE(I528,AVERAGE(I$2:I$1449),_xlfn.STDEV.S(I$2:I$1449))</f>
      </c>
      <c r="P528" s="10" t="str">
        <f>=MMULT(J528:O528,$AI$12:$AI$17)</f>
      </c>
    </row>
    <row r="529">
      <c r="A529" t="n">
        <v>168342</v>
      </c>
      <c r="B529" t="s">
        <v>2437</v>
      </c>
      <c r="C529" t="s">
        <v>163</v>
      </c>
      <c r="D529" t="n">
        <v>17</v>
      </c>
      <c r="E529" t="n">
        <v>16988</v>
      </c>
      <c r="F529" t="n">
        <v>96.6</v>
      </c>
      <c r="G529" t="n">
        <v>97</v>
      </c>
      <c r="H529" t="n">
        <v>6</v>
      </c>
      <c r="I529" t="n">
        <v>3.372</v>
      </c>
      <c r="J529" s="10" t="str">
        <f>=STANDARDIZE(D529,AVERAGE(D$2:D$1449),_xlfn.STDEV.S(D$2:D$1449))</f>
      </c>
      <c r="K529" s="10" t="str">
        <f>=STANDARDIZE(E529,AVERAGE(E$2:E$1449),_xlfn.STDEV.S(E$2:E$1449))</f>
      </c>
      <c r="L529" s="10" t="str">
        <f>=STANDARDIZE(F529,AVERAGE(F$2:F$1449),_xlfn.STDEV.S(F$2:F$1449))</f>
      </c>
      <c r="M529" s="10" t="str">
        <f>=STANDARDIZE(G529,AVERAGE(G$2:G$1449),_xlfn.STDEV.S(G$2:G$1449))</f>
      </c>
      <c r="N529" s="10" t="str">
        <f>=STANDARDIZE(H529,AVERAGE(H$2:H$1449),_xlfn.STDEV.S(H$2:H$1449))</f>
      </c>
      <c r="O529" s="10" t="str">
        <f>=STANDARDIZE(I529,AVERAGE(I$2:I$1449),_xlfn.STDEV.S(I$2:I$1449))</f>
      </c>
      <c r="P529" s="10" t="str">
        <f>=MMULT(J529:O529,$AI$12:$AI$17)</f>
      </c>
    </row>
    <row r="530">
      <c r="A530" t="n">
        <v>168421</v>
      </c>
      <c r="B530" t="s">
        <v>2439</v>
      </c>
      <c r="C530" t="s">
        <v>163</v>
      </c>
      <c r="D530" t="n">
        <v>10</v>
      </c>
      <c r="E530" t="n">
        <v>47799</v>
      </c>
      <c r="F530" t="n">
        <v>88.4</v>
      </c>
      <c r="G530" t="n">
        <v>94</v>
      </c>
      <c r="H530" t="n">
        <v>13</v>
      </c>
      <c r="I530" t="n">
        <v>3.898</v>
      </c>
      <c r="J530" s="10" t="str">
        <f>=STANDARDIZE(D530,AVERAGE(D$2:D$1449),_xlfn.STDEV.S(D$2:D$1449))</f>
      </c>
      <c r="K530" s="10" t="str">
        <f>=STANDARDIZE(E530,AVERAGE(E$2:E$1449),_xlfn.STDEV.S(E$2:E$1449))</f>
      </c>
      <c r="L530" s="10" t="str">
        <f>=STANDARDIZE(F530,AVERAGE(F$2:F$1449),_xlfn.STDEV.S(F$2:F$1449))</f>
      </c>
      <c r="M530" s="10" t="str">
        <f>=STANDARDIZE(G530,AVERAGE(G$2:G$1449),_xlfn.STDEV.S(G$2:G$1449))</f>
      </c>
      <c r="N530" s="10" t="str">
        <f>=STANDARDIZE(H530,AVERAGE(H$2:H$1449),_xlfn.STDEV.S(H$2:H$1449))</f>
      </c>
      <c r="O530" s="10" t="str">
        <f>=STANDARDIZE(I530,AVERAGE(I$2:I$1449),_xlfn.STDEV.S(I$2:I$1449))</f>
      </c>
      <c r="P530" s="10" t="str">
        <f>=MMULT(J530:O530,$AI$12:$AI$17)</f>
      </c>
    </row>
    <row r="531">
      <c r="A531" t="n">
        <v>168430</v>
      </c>
      <c r="B531" t="s">
        <v>2440</v>
      </c>
      <c r="C531" t="s">
        <v>149</v>
      </c>
      <c r="D531" t="n">
        <v>29</v>
      </c>
      <c r="E531" t="n">
        <v>14307</v>
      </c>
      <c r="F531" t="n">
        <v>55.5</v>
      </c>
      <c r="G531" t="n">
        <v>77</v>
      </c>
      <c r="H531" t="n">
        <v>15</v>
      </c>
      <c r="I531" t="n">
        <v>3.869</v>
      </c>
      <c r="J531" s="10" t="str">
        <f>=STANDARDIZE(D531,AVERAGE(D$2:D$1449),_xlfn.STDEV.S(D$2:D$1449))</f>
      </c>
      <c r="K531" s="10" t="str">
        <f>=STANDARDIZE(E531,AVERAGE(E$2:E$1449),_xlfn.STDEV.S(E$2:E$1449))</f>
      </c>
      <c r="L531" s="10" t="str">
        <f>=STANDARDIZE(F531,AVERAGE(F$2:F$1449),_xlfn.STDEV.S(F$2:F$1449))</f>
      </c>
      <c r="M531" s="10" t="str">
        <f>=STANDARDIZE(G531,AVERAGE(G$2:G$1449),_xlfn.STDEV.S(G$2:G$1449))</f>
      </c>
      <c r="N531" s="10" t="str">
        <f>=STANDARDIZE(H531,AVERAGE(H$2:H$1449),_xlfn.STDEV.S(H$2:H$1449))</f>
      </c>
      <c r="O531" s="10" t="str">
        <f>=STANDARDIZE(I531,AVERAGE(I$2:I$1449),_xlfn.STDEV.S(I$2:I$1449))</f>
      </c>
      <c r="P531" s="10" t="str">
        <f>=MMULT(J531:O531,$AI$12:$AI$17)</f>
      </c>
    </row>
    <row r="532">
      <c r="A532" t="n">
        <v>168528</v>
      </c>
      <c r="B532" t="s">
        <v>2441</v>
      </c>
      <c r="C532" t="s">
        <v>163</v>
      </c>
      <c r="D532" t="n">
        <v>31</v>
      </c>
      <c r="E532" t="n">
        <v>22053</v>
      </c>
      <c r="F532" t="n">
        <v>52.9</v>
      </c>
      <c r="G532" t="n">
        <v>60</v>
      </c>
      <c r="H532" t="n">
        <v>15</v>
      </c>
      <c r="I532" t="n">
        <v>3.2769</v>
      </c>
      <c r="J532" s="10" t="str">
        <f>=STANDARDIZE(D532,AVERAGE(D$2:D$1449),_xlfn.STDEV.S(D$2:D$1449))</f>
      </c>
      <c r="K532" s="10" t="str">
        <f>=STANDARDIZE(E532,AVERAGE(E$2:E$1449),_xlfn.STDEV.S(E$2:E$1449))</f>
      </c>
      <c r="L532" s="10" t="str">
        <f>=STANDARDIZE(F532,AVERAGE(F$2:F$1449),_xlfn.STDEV.S(F$2:F$1449))</f>
      </c>
      <c r="M532" s="10" t="str">
        <f>=STANDARDIZE(G532,AVERAGE(G$2:G$1449),_xlfn.STDEV.S(G$2:G$1449))</f>
      </c>
      <c r="N532" s="10" t="str">
        <f>=STANDARDIZE(H532,AVERAGE(H$2:H$1449),_xlfn.STDEV.S(H$2:H$1449))</f>
      </c>
      <c r="O532" s="10" t="str">
        <f>=STANDARDIZE(I532,AVERAGE(I$2:I$1449),_xlfn.STDEV.S(I$2:I$1449))</f>
      </c>
      <c r="P532" s="10" t="str">
        <f>=MMULT(J532:O532,$AI$12:$AI$17)</f>
      </c>
    </row>
    <row r="533">
      <c r="A533" t="n">
        <v>168546</v>
      </c>
      <c r="B533" t="s">
        <v>2443</v>
      </c>
      <c r="C533" t="s">
        <v>163</v>
      </c>
      <c r="D533" t="n">
        <v>45</v>
      </c>
      <c r="E533" t="n">
        <v>18470</v>
      </c>
      <c r="F533" t="n">
        <v>57.1</v>
      </c>
      <c r="G533" t="n">
        <v>69</v>
      </c>
      <c r="H533" t="n">
        <v>11</v>
      </c>
      <c r="I533" t="n">
        <v>3.1827</v>
      </c>
      <c r="J533" s="10" t="str">
        <f>=STANDARDIZE(D533,AVERAGE(D$2:D$1449),_xlfn.STDEV.S(D$2:D$1449))</f>
      </c>
      <c r="K533" s="10" t="str">
        <f>=STANDARDIZE(E533,AVERAGE(E$2:E$1449),_xlfn.STDEV.S(E$2:E$1449))</f>
      </c>
      <c r="L533" s="10" t="str">
        <f>=STANDARDIZE(F533,AVERAGE(F$2:F$1449),_xlfn.STDEV.S(F$2:F$1449))</f>
      </c>
      <c r="M533" s="10" t="str">
        <f>=STANDARDIZE(G533,AVERAGE(G$2:G$1449),_xlfn.STDEV.S(G$2:G$1449))</f>
      </c>
      <c r="N533" s="10" t="str">
        <f>=STANDARDIZE(H533,AVERAGE(H$2:H$1449),_xlfn.STDEV.S(H$2:H$1449))</f>
      </c>
      <c r="O533" s="10" t="str">
        <f>=STANDARDIZE(I533,AVERAGE(I$2:I$1449),_xlfn.STDEV.S(I$2:I$1449))</f>
      </c>
      <c r="P533" s="10" t="str">
        <f>=MMULT(J533:O533,$AI$12:$AI$17)</f>
      </c>
    </row>
    <row r="534">
      <c r="A534" t="n">
        <v>168591</v>
      </c>
      <c r="B534" t="s">
        <v>2449</v>
      </c>
      <c r="C534" t="s">
        <v>163</v>
      </c>
      <c r="D534" t="n">
        <v>21</v>
      </c>
      <c r="E534" t="n">
        <v>24862</v>
      </c>
      <c r="F534" t="n">
        <v>63.7</v>
      </c>
      <c r="G534" t="n">
        <v>76</v>
      </c>
      <c r="H534" t="n">
        <v>14</v>
      </c>
      <c r="I534" t="n">
        <v>3.1361</v>
      </c>
      <c r="J534" s="10" t="str">
        <f>=STANDARDIZE(D534,AVERAGE(D$2:D$1449),_xlfn.STDEV.S(D$2:D$1449))</f>
      </c>
      <c r="K534" s="10" t="str">
        <f>=STANDARDIZE(E534,AVERAGE(E$2:E$1449),_xlfn.STDEV.S(E$2:E$1449))</f>
      </c>
      <c r="L534" s="10" t="str">
        <f>=STANDARDIZE(F534,AVERAGE(F$2:F$1449),_xlfn.STDEV.S(F$2:F$1449))</f>
      </c>
      <c r="M534" s="10" t="str">
        <f>=STANDARDIZE(G534,AVERAGE(G$2:G$1449),_xlfn.STDEV.S(G$2:G$1449))</f>
      </c>
      <c r="N534" s="10" t="str">
        <f>=STANDARDIZE(H534,AVERAGE(H$2:H$1449),_xlfn.STDEV.S(H$2:H$1449))</f>
      </c>
      <c r="O534" s="10" t="str">
        <f>=STANDARDIZE(I534,AVERAGE(I$2:I$1449),_xlfn.STDEV.S(I$2:I$1449))</f>
      </c>
      <c r="P534" s="10" t="str">
        <f>=MMULT(J534:O534,$AI$12:$AI$17)</f>
      </c>
    </row>
    <row r="535">
      <c r="A535" t="n">
        <v>168740</v>
      </c>
      <c r="B535" t="s">
        <v>2453</v>
      </c>
      <c r="C535" t="s">
        <v>163</v>
      </c>
      <c r="D535" t="n">
        <v>22</v>
      </c>
      <c r="E535" t="n">
        <v>24874</v>
      </c>
      <c r="F535" t="n">
        <v>65.9</v>
      </c>
      <c r="G535" t="n">
        <v>83</v>
      </c>
      <c r="H535" t="n">
        <v>10</v>
      </c>
      <c r="I535" t="n">
        <v>3.5975</v>
      </c>
      <c r="J535" s="10" t="str">
        <f>=STANDARDIZE(D535,AVERAGE(D$2:D$1449),_xlfn.STDEV.S(D$2:D$1449))</f>
      </c>
      <c r="K535" s="10" t="str">
        <f>=STANDARDIZE(E535,AVERAGE(E$2:E$1449),_xlfn.STDEV.S(E$2:E$1449))</f>
      </c>
      <c r="L535" s="10" t="str">
        <f>=STANDARDIZE(F535,AVERAGE(F$2:F$1449),_xlfn.STDEV.S(F$2:F$1449))</f>
      </c>
      <c r="M535" s="10" t="str">
        <f>=STANDARDIZE(G535,AVERAGE(G$2:G$1449),_xlfn.STDEV.S(G$2:G$1449))</f>
      </c>
      <c r="N535" s="10" t="str">
        <f>=STANDARDIZE(H535,AVERAGE(H$2:H$1449),_xlfn.STDEV.S(H$2:H$1449))</f>
      </c>
      <c r="O535" s="10" t="str">
        <f>=STANDARDIZE(I535,AVERAGE(I$2:I$1449),_xlfn.STDEV.S(I$2:I$1449))</f>
      </c>
      <c r="P535" s="10" t="str">
        <f>=MMULT(J535:O535,$AI$12:$AI$17)</f>
      </c>
    </row>
    <row r="536">
      <c r="A536" t="n">
        <v>168786</v>
      </c>
      <c r="B536" t="s">
        <v>2455</v>
      </c>
      <c r="C536" t="s">
        <v>163</v>
      </c>
      <c r="D536" t="n">
        <v>23</v>
      </c>
      <c r="E536" t="n">
        <v>19890</v>
      </c>
      <c r="F536" t="n">
        <v>62.2</v>
      </c>
      <c r="G536" t="n">
        <v>74</v>
      </c>
      <c r="H536" t="n">
        <v>11</v>
      </c>
      <c r="I536" t="n">
        <v>3.1342</v>
      </c>
      <c r="J536" s="10" t="str">
        <f>=STANDARDIZE(D536,AVERAGE(D$2:D$1449),_xlfn.STDEV.S(D$2:D$1449))</f>
      </c>
      <c r="K536" s="10" t="str">
        <f>=STANDARDIZE(E536,AVERAGE(E$2:E$1449),_xlfn.STDEV.S(E$2:E$1449))</f>
      </c>
      <c r="L536" s="10" t="str">
        <f>=STANDARDIZE(F536,AVERAGE(F$2:F$1449),_xlfn.STDEV.S(F$2:F$1449))</f>
      </c>
      <c r="M536" s="10" t="str">
        <f>=STANDARDIZE(G536,AVERAGE(G$2:G$1449),_xlfn.STDEV.S(G$2:G$1449))</f>
      </c>
      <c r="N536" s="10" t="str">
        <f>=STANDARDIZE(H536,AVERAGE(H$2:H$1449),_xlfn.STDEV.S(H$2:H$1449))</f>
      </c>
      <c r="O536" s="10" t="str">
        <f>=STANDARDIZE(I536,AVERAGE(I$2:I$1449),_xlfn.STDEV.S(I$2:I$1449))</f>
      </c>
      <c r="P536" s="10" t="str">
        <f>=MMULT(J536:O536,$AI$12:$AI$17)</f>
      </c>
    </row>
    <row r="537">
      <c r="A537" t="n">
        <v>168847</v>
      </c>
      <c r="B537" t="s">
        <v>2457</v>
      </c>
      <c r="C537" t="s">
        <v>163</v>
      </c>
      <c r="D537" t="n">
        <v>38</v>
      </c>
      <c r="E537" t="n">
        <v>14743</v>
      </c>
      <c r="F537" t="n">
        <v>25.4</v>
      </c>
      <c r="G537" t="n">
        <v>72</v>
      </c>
      <c r="H537" t="n">
        <v>8</v>
      </c>
      <c r="I537" t="n">
        <v>3.7257</v>
      </c>
      <c r="J537" s="10" t="str">
        <f>=STANDARDIZE(D537,AVERAGE(D$2:D$1449),_xlfn.STDEV.S(D$2:D$1449))</f>
      </c>
      <c r="K537" s="10" t="str">
        <f>=STANDARDIZE(E537,AVERAGE(E$2:E$1449),_xlfn.STDEV.S(E$2:E$1449))</f>
      </c>
      <c r="L537" s="10" t="str">
        <f>=STANDARDIZE(F537,AVERAGE(F$2:F$1449),_xlfn.STDEV.S(F$2:F$1449))</f>
      </c>
      <c r="M537" s="10" t="str">
        <f>=STANDARDIZE(G537,AVERAGE(G$2:G$1449),_xlfn.STDEV.S(G$2:G$1449))</f>
      </c>
      <c r="N537" s="10" t="str">
        <f>=STANDARDIZE(H537,AVERAGE(H$2:H$1449),_xlfn.STDEV.S(H$2:H$1449))</f>
      </c>
      <c r="O537" s="10" t="str">
        <f>=STANDARDIZE(I537,AVERAGE(I$2:I$1449),_xlfn.STDEV.S(I$2:I$1449))</f>
      </c>
      <c r="P537" s="10" t="str">
        <f>=MMULT(J537:O537,$AI$12:$AI$17)</f>
      </c>
    </row>
    <row r="538">
      <c r="A538" t="n">
        <v>169080</v>
      </c>
      <c r="B538" t="s">
        <v>2463</v>
      </c>
      <c r="C538" t="s">
        <v>163</v>
      </c>
      <c r="D538" t="n">
        <v>14</v>
      </c>
      <c r="E538" t="n">
        <v>26374</v>
      </c>
      <c r="F538" t="n">
        <v>77.4</v>
      </c>
      <c r="G538" t="n">
        <v>88</v>
      </c>
      <c r="H538" t="n">
        <v>14</v>
      </c>
      <c r="I538" t="n">
        <v>3.5594</v>
      </c>
      <c r="J538" s="10" t="str">
        <f>=STANDARDIZE(D538,AVERAGE(D$2:D$1449),_xlfn.STDEV.S(D$2:D$1449))</f>
      </c>
      <c r="K538" s="10" t="str">
        <f>=STANDARDIZE(E538,AVERAGE(E$2:E$1449),_xlfn.STDEV.S(E$2:E$1449))</f>
      </c>
      <c r="L538" s="10" t="str">
        <f>=STANDARDIZE(F538,AVERAGE(F$2:F$1449),_xlfn.STDEV.S(F$2:F$1449))</f>
      </c>
      <c r="M538" s="10" t="str">
        <f>=STANDARDIZE(G538,AVERAGE(G$2:G$1449),_xlfn.STDEV.S(G$2:G$1449))</f>
      </c>
      <c r="N538" s="10" t="str">
        <f>=STANDARDIZE(H538,AVERAGE(H$2:H$1449),_xlfn.STDEV.S(H$2:H$1449))</f>
      </c>
      <c r="O538" s="10" t="str">
        <f>=STANDARDIZE(I538,AVERAGE(I$2:I$1449),_xlfn.STDEV.S(I$2:I$1449))</f>
      </c>
      <c r="P538" s="10" t="str">
        <f>=MMULT(J538:O538,$AI$12:$AI$17)</f>
      </c>
    </row>
    <row r="539">
      <c r="A539" t="n">
        <v>169248</v>
      </c>
      <c r="B539" t="s">
        <v>2468</v>
      </c>
      <c r="C539" t="s">
        <v>149</v>
      </c>
      <c r="D539" t="n">
        <v>31</v>
      </c>
      <c r="E539" t="n">
        <v>15826</v>
      </c>
      <c r="F539" t="n">
        <v>61.8</v>
      </c>
      <c r="G539" t="n">
        <v>74</v>
      </c>
      <c r="H539" t="n">
        <v>16</v>
      </c>
      <c r="I539" t="n">
        <v>4.2315</v>
      </c>
      <c r="J539" s="10" t="str">
        <f>=STANDARDIZE(D539,AVERAGE(D$2:D$1449),_xlfn.STDEV.S(D$2:D$1449))</f>
      </c>
      <c r="K539" s="10" t="str">
        <f>=STANDARDIZE(E539,AVERAGE(E$2:E$1449),_xlfn.STDEV.S(E$2:E$1449))</f>
      </c>
      <c r="L539" s="10" t="str">
        <f>=STANDARDIZE(F539,AVERAGE(F$2:F$1449),_xlfn.STDEV.S(F$2:F$1449))</f>
      </c>
      <c r="M539" s="10" t="str">
        <f>=STANDARDIZE(G539,AVERAGE(G$2:G$1449),_xlfn.STDEV.S(G$2:G$1449))</f>
      </c>
      <c r="N539" s="10" t="str">
        <f>=STANDARDIZE(H539,AVERAGE(H$2:H$1449),_xlfn.STDEV.S(H$2:H$1449))</f>
      </c>
      <c r="O539" s="10" t="str">
        <f>=STANDARDIZE(I539,AVERAGE(I$2:I$1449),_xlfn.STDEV.S(I$2:I$1449))</f>
      </c>
      <c r="P539" s="10" t="str">
        <f>=MMULT(J539:O539,$AI$12:$AI$17)</f>
      </c>
    </row>
    <row r="540">
      <c r="A540" t="n">
        <v>169363</v>
      </c>
      <c r="B540" t="s">
        <v>2475</v>
      </c>
      <c r="C540" t="s">
        <v>163</v>
      </c>
      <c r="D540" t="n">
        <v>24</v>
      </c>
      <c r="E540" t="n">
        <v>28020</v>
      </c>
      <c r="F540" t="n">
        <v>48.9</v>
      </c>
      <c r="G540" t="n">
        <v>66</v>
      </c>
      <c r="H540" t="n">
        <v>14</v>
      </c>
      <c r="I540" t="n">
        <v>3.1345</v>
      </c>
      <c r="J540" s="10" t="str">
        <f>=STANDARDIZE(D540,AVERAGE(D$2:D$1449),_xlfn.STDEV.S(D$2:D$1449))</f>
      </c>
      <c r="K540" s="10" t="str">
        <f>=STANDARDIZE(E540,AVERAGE(E$2:E$1449),_xlfn.STDEV.S(E$2:E$1449))</f>
      </c>
      <c r="L540" s="10" t="str">
        <f>=STANDARDIZE(F540,AVERAGE(F$2:F$1449),_xlfn.STDEV.S(F$2:F$1449))</f>
      </c>
      <c r="M540" s="10" t="str">
        <f>=STANDARDIZE(G540,AVERAGE(G$2:G$1449),_xlfn.STDEV.S(G$2:G$1449))</f>
      </c>
      <c r="N540" s="10" t="str">
        <f>=STANDARDIZE(H540,AVERAGE(H$2:H$1449),_xlfn.STDEV.S(H$2:H$1449))</f>
      </c>
      <c r="O540" s="10" t="str">
        <f>=STANDARDIZE(I540,AVERAGE(I$2:I$1449),_xlfn.STDEV.S(I$2:I$1449))</f>
      </c>
      <c r="P540" s="10" t="str">
        <f>=MMULT(J540:O540,$AI$12:$AI$17)</f>
      </c>
    </row>
    <row r="541">
      <c r="A541" t="n">
        <v>169442</v>
      </c>
      <c r="B541" t="s">
        <v>2479</v>
      </c>
      <c r="C541" t="s">
        <v>163</v>
      </c>
      <c r="D541" t="n">
        <v>28</v>
      </c>
      <c r="E541" t="n">
        <v>34436</v>
      </c>
      <c r="F541" t="n">
        <v>69.6</v>
      </c>
      <c r="G541" t="n">
        <v>76</v>
      </c>
      <c r="H541" t="n">
        <v>10</v>
      </c>
      <c r="I541" t="n">
        <v>3.194</v>
      </c>
      <c r="J541" s="10" t="str">
        <f>=STANDARDIZE(D541,AVERAGE(D$2:D$1449),_xlfn.STDEV.S(D$2:D$1449))</f>
      </c>
      <c r="K541" s="10" t="str">
        <f>=STANDARDIZE(E541,AVERAGE(E$2:E$1449),_xlfn.STDEV.S(E$2:E$1449))</f>
      </c>
      <c r="L541" s="10" t="str">
        <f>=STANDARDIZE(F541,AVERAGE(F$2:F$1449),_xlfn.STDEV.S(F$2:F$1449))</f>
      </c>
      <c r="M541" s="10" t="str">
        <f>=STANDARDIZE(G541,AVERAGE(G$2:G$1449),_xlfn.STDEV.S(G$2:G$1449))</f>
      </c>
      <c r="N541" s="10" t="str">
        <f>=STANDARDIZE(H541,AVERAGE(H$2:H$1449),_xlfn.STDEV.S(H$2:H$1449))</f>
      </c>
      <c r="O541" s="10" t="str">
        <f>=STANDARDIZE(I541,AVERAGE(I$2:I$1449),_xlfn.STDEV.S(I$2:I$1449))</f>
      </c>
      <c r="P541" s="10" t="str">
        <f>=MMULT(J541:O541,$AI$12:$AI$17)</f>
      </c>
    </row>
    <row r="542">
      <c r="A542" t="n">
        <v>169479</v>
      </c>
      <c r="B542" t="s">
        <v>2481</v>
      </c>
      <c r="C542" t="s">
        <v>163</v>
      </c>
      <c r="D542" t="n">
        <v>30</v>
      </c>
      <c r="E542" t="n">
        <v>19799</v>
      </c>
      <c r="F542" t="n">
        <v>51.5</v>
      </c>
      <c r="G542" t="n">
        <v>74</v>
      </c>
      <c r="H542" t="n">
        <v>18</v>
      </c>
      <c r="I542" t="n">
        <v>3.7955</v>
      </c>
      <c r="J542" s="10" t="str">
        <f>=STANDARDIZE(D542,AVERAGE(D$2:D$1449),_xlfn.STDEV.S(D$2:D$1449))</f>
      </c>
      <c r="K542" s="10" t="str">
        <f>=STANDARDIZE(E542,AVERAGE(E$2:E$1449),_xlfn.STDEV.S(E$2:E$1449))</f>
      </c>
      <c r="L542" s="10" t="str">
        <f>=STANDARDIZE(F542,AVERAGE(F$2:F$1449),_xlfn.STDEV.S(F$2:F$1449))</f>
      </c>
      <c r="M542" s="10" t="str">
        <f>=STANDARDIZE(G542,AVERAGE(G$2:G$1449),_xlfn.STDEV.S(G$2:G$1449))</f>
      </c>
      <c r="N542" s="10" t="str">
        <f>=STANDARDIZE(H542,AVERAGE(H$2:H$1449),_xlfn.STDEV.S(H$2:H$1449))</f>
      </c>
      <c r="O542" s="10" t="str">
        <f>=STANDARDIZE(I542,AVERAGE(I$2:I$1449),_xlfn.STDEV.S(I$2:I$1449))</f>
      </c>
      <c r="P542" s="10" t="str">
        <f>=MMULT(J542:O542,$AI$12:$AI$17)</f>
      </c>
    </row>
    <row r="543">
      <c r="A543" t="n">
        <v>169716</v>
      </c>
      <c r="B543" t="s">
        <v>2489</v>
      </c>
      <c r="C543" t="s">
        <v>163</v>
      </c>
      <c r="D543" t="n">
        <v>25</v>
      </c>
      <c r="E543" t="n">
        <v>17987</v>
      </c>
      <c r="F543" t="n">
        <v>68.1</v>
      </c>
      <c r="G543" t="n">
        <v>82</v>
      </c>
      <c r="H543" t="n">
        <v>12</v>
      </c>
      <c r="I543" t="n">
        <v>3.7609</v>
      </c>
      <c r="J543" s="10" t="str">
        <f>=STANDARDIZE(D543,AVERAGE(D$2:D$1449),_xlfn.STDEV.S(D$2:D$1449))</f>
      </c>
      <c r="K543" s="10" t="str">
        <f>=STANDARDIZE(E543,AVERAGE(E$2:E$1449),_xlfn.STDEV.S(E$2:E$1449))</f>
      </c>
      <c r="L543" s="10" t="str">
        <f>=STANDARDIZE(F543,AVERAGE(F$2:F$1449),_xlfn.STDEV.S(F$2:F$1449))</f>
      </c>
      <c r="M543" s="10" t="str">
        <f>=STANDARDIZE(G543,AVERAGE(G$2:G$1449),_xlfn.STDEV.S(G$2:G$1449))</f>
      </c>
      <c r="N543" s="10" t="str">
        <f>=STANDARDIZE(H543,AVERAGE(H$2:H$1449),_xlfn.STDEV.S(H$2:H$1449))</f>
      </c>
      <c r="O543" s="10" t="str">
        <f>=STANDARDIZE(I543,AVERAGE(I$2:I$1449),_xlfn.STDEV.S(I$2:I$1449))</f>
      </c>
      <c r="P543" s="10" t="str">
        <f>=MMULT(J543:O543,$AI$12:$AI$17)</f>
      </c>
    </row>
    <row r="544">
      <c r="A544" t="n">
        <v>169798</v>
      </c>
      <c r="B544" t="s">
        <v>2492</v>
      </c>
      <c r="C544" t="s">
        <v>149</v>
      </c>
      <c r="D544" t="n">
        <v>37</v>
      </c>
      <c r="E544" t="n">
        <v>17388</v>
      </c>
      <c r="F544" t="n">
        <v>45.5</v>
      </c>
      <c r="G544" t="n">
        <v>68</v>
      </c>
      <c r="H544" t="n">
        <v>15</v>
      </c>
      <c r="I544" t="n">
        <v>4.2245</v>
      </c>
      <c r="J544" s="10" t="str">
        <f>=STANDARDIZE(D544,AVERAGE(D$2:D$1449),_xlfn.STDEV.S(D$2:D$1449))</f>
      </c>
      <c r="K544" s="10" t="str">
        <f>=STANDARDIZE(E544,AVERAGE(E$2:E$1449),_xlfn.STDEV.S(E$2:E$1449))</f>
      </c>
      <c r="L544" s="10" t="str">
        <f>=STANDARDIZE(F544,AVERAGE(F$2:F$1449),_xlfn.STDEV.S(F$2:F$1449))</f>
      </c>
      <c r="M544" s="10" t="str">
        <f>=STANDARDIZE(G544,AVERAGE(G$2:G$1449),_xlfn.STDEV.S(G$2:G$1449))</f>
      </c>
      <c r="N544" s="10" t="str">
        <f>=STANDARDIZE(H544,AVERAGE(H$2:H$1449),_xlfn.STDEV.S(H$2:H$1449))</f>
      </c>
      <c r="O544" s="10" t="str">
        <f>=STANDARDIZE(I544,AVERAGE(I$2:I$1449),_xlfn.STDEV.S(I$2:I$1449))</f>
      </c>
      <c r="P544" s="10" t="str">
        <f>=MMULT(J544:O544,$AI$12:$AI$17)</f>
      </c>
    </row>
    <row r="545">
      <c r="A545" t="n">
        <v>169910</v>
      </c>
      <c r="B545" t="s">
        <v>2495</v>
      </c>
      <c r="C545" t="s">
        <v>149</v>
      </c>
      <c r="D545" t="n">
        <v>34</v>
      </c>
      <c r="E545" t="n">
        <v>13154</v>
      </c>
      <c r="F545" t="n">
        <v>53.6</v>
      </c>
      <c r="G545" t="n">
        <v>73</v>
      </c>
      <c r="H545" t="n">
        <v>15</v>
      </c>
      <c r="I545" t="n">
        <v>4.085</v>
      </c>
      <c r="J545" s="10" t="str">
        <f>=STANDARDIZE(D545,AVERAGE(D$2:D$1449),_xlfn.STDEV.S(D$2:D$1449))</f>
      </c>
      <c r="K545" s="10" t="str">
        <f>=STANDARDIZE(E545,AVERAGE(E$2:E$1449),_xlfn.STDEV.S(E$2:E$1449))</f>
      </c>
      <c r="L545" s="10" t="str">
        <f>=STANDARDIZE(F545,AVERAGE(F$2:F$1449),_xlfn.STDEV.S(F$2:F$1449))</f>
      </c>
      <c r="M545" s="10" t="str">
        <f>=STANDARDIZE(G545,AVERAGE(G$2:G$1449),_xlfn.STDEV.S(G$2:G$1449))</f>
      </c>
      <c r="N545" s="10" t="str">
        <f>=STANDARDIZE(H545,AVERAGE(H$2:H$1449),_xlfn.STDEV.S(H$2:H$1449))</f>
      </c>
      <c r="O545" s="10" t="str">
        <f>=STANDARDIZE(I545,AVERAGE(I$2:I$1449),_xlfn.STDEV.S(I$2:I$1449))</f>
      </c>
      <c r="P545" s="10" t="str">
        <f>=MMULT(J545:O545,$AI$12:$AI$17)</f>
      </c>
    </row>
    <row r="546">
      <c r="A546" t="n">
        <v>169983</v>
      </c>
      <c r="B546" t="s">
        <v>2499</v>
      </c>
      <c r="C546" t="s">
        <v>163</v>
      </c>
      <c r="D546" t="n">
        <v>17</v>
      </c>
      <c r="E546" t="n">
        <v>33616</v>
      </c>
      <c r="F546" t="n">
        <v>70.5</v>
      </c>
      <c r="G546" t="n">
        <v>93</v>
      </c>
      <c r="H546" t="n">
        <v>11</v>
      </c>
      <c r="I546" t="n">
        <v>3.3359</v>
      </c>
      <c r="J546" s="10" t="str">
        <f>=STANDARDIZE(D546,AVERAGE(D$2:D$1449),_xlfn.STDEV.S(D$2:D$1449))</f>
      </c>
      <c r="K546" s="10" t="str">
        <f>=STANDARDIZE(E546,AVERAGE(E$2:E$1449),_xlfn.STDEV.S(E$2:E$1449))</f>
      </c>
      <c r="L546" s="10" t="str">
        <f>=STANDARDIZE(F546,AVERAGE(F$2:F$1449),_xlfn.STDEV.S(F$2:F$1449))</f>
      </c>
      <c r="M546" s="10" t="str">
        <f>=STANDARDIZE(G546,AVERAGE(G$2:G$1449),_xlfn.STDEV.S(G$2:G$1449))</f>
      </c>
      <c r="N546" s="10" t="str">
        <f>=STANDARDIZE(H546,AVERAGE(H$2:H$1449),_xlfn.STDEV.S(H$2:H$1449))</f>
      </c>
      <c r="O546" s="10" t="str">
        <f>=STANDARDIZE(I546,AVERAGE(I$2:I$1449),_xlfn.STDEV.S(I$2:I$1449))</f>
      </c>
      <c r="P546" s="10" t="str">
        <f>=MMULT(J546:O546,$AI$12:$AI$17)</f>
      </c>
    </row>
    <row r="547">
      <c r="A547" t="n">
        <v>170037</v>
      </c>
      <c r="B547" t="s">
        <v>2504</v>
      </c>
      <c r="C547" t="s">
        <v>163</v>
      </c>
      <c r="D547" t="n">
        <v>30</v>
      </c>
      <c r="E547" t="n">
        <v>23147</v>
      </c>
      <c r="F547" t="n">
        <v>65.7</v>
      </c>
      <c r="G547" t="n">
        <v>84</v>
      </c>
      <c r="H547" t="n">
        <v>15</v>
      </c>
      <c r="I547" t="n">
        <v>3.3151</v>
      </c>
      <c r="J547" s="10" t="str">
        <f>=STANDARDIZE(D547,AVERAGE(D$2:D$1449),_xlfn.STDEV.S(D$2:D$1449))</f>
      </c>
      <c r="K547" s="10" t="str">
        <f>=STANDARDIZE(E547,AVERAGE(E$2:E$1449),_xlfn.STDEV.S(E$2:E$1449))</f>
      </c>
      <c r="L547" s="10" t="str">
        <f>=STANDARDIZE(F547,AVERAGE(F$2:F$1449),_xlfn.STDEV.S(F$2:F$1449))</f>
      </c>
      <c r="M547" s="10" t="str">
        <f>=STANDARDIZE(G547,AVERAGE(G$2:G$1449),_xlfn.STDEV.S(G$2:G$1449))</f>
      </c>
      <c r="N547" s="10" t="str">
        <f>=STANDARDIZE(H547,AVERAGE(H$2:H$1449),_xlfn.STDEV.S(H$2:H$1449))</f>
      </c>
      <c r="O547" s="10" t="str">
        <f>=STANDARDIZE(I547,AVERAGE(I$2:I$1449),_xlfn.STDEV.S(I$2:I$1449))</f>
      </c>
      <c r="P547" s="10" t="str">
        <f>=MMULT(J547:O547,$AI$12:$AI$17)</f>
      </c>
    </row>
    <row r="548">
      <c r="A548" t="n">
        <v>170082</v>
      </c>
      <c r="B548" t="s">
        <v>2506</v>
      </c>
      <c r="C548" t="s">
        <v>149</v>
      </c>
      <c r="D548" t="n">
        <v>26</v>
      </c>
      <c r="E548" t="n">
        <v>17995</v>
      </c>
      <c r="F548" t="n">
        <v>68.6</v>
      </c>
      <c r="G548" t="n">
        <v>77</v>
      </c>
      <c r="H548" t="n">
        <v>15</v>
      </c>
      <c r="I548" t="n">
        <v>4.391</v>
      </c>
      <c r="J548" s="10" t="str">
        <f>=STANDARDIZE(D548,AVERAGE(D$2:D$1449),_xlfn.STDEV.S(D$2:D$1449))</f>
      </c>
      <c r="K548" s="10" t="str">
        <f>=STANDARDIZE(E548,AVERAGE(E$2:E$1449),_xlfn.STDEV.S(E$2:E$1449))</f>
      </c>
      <c r="L548" s="10" t="str">
        <f>=STANDARDIZE(F548,AVERAGE(F$2:F$1449),_xlfn.STDEV.S(F$2:F$1449))</f>
      </c>
      <c r="M548" s="10" t="str">
        <f>=STANDARDIZE(G548,AVERAGE(G$2:G$1449),_xlfn.STDEV.S(G$2:G$1449))</f>
      </c>
      <c r="N548" s="10" t="str">
        <f>=STANDARDIZE(H548,AVERAGE(H$2:H$1449),_xlfn.STDEV.S(H$2:H$1449))</f>
      </c>
      <c r="O548" s="10" t="str">
        <f>=STANDARDIZE(I548,AVERAGE(I$2:I$1449),_xlfn.STDEV.S(I$2:I$1449))</f>
      </c>
      <c r="P548" s="10" t="str">
        <f>=MMULT(J548:O548,$AI$12:$AI$17)</f>
      </c>
    </row>
    <row r="549">
      <c r="A549" t="n">
        <v>170286</v>
      </c>
      <c r="B549" t="s">
        <v>2512</v>
      </c>
      <c r="C549" t="s">
        <v>163</v>
      </c>
      <c r="D549" t="n">
        <v>0</v>
      </c>
      <c r="E549" t="n">
        <v>26030</v>
      </c>
      <c r="F549" t="n">
        <v>84.8</v>
      </c>
      <c r="G549" t="n">
        <v>96</v>
      </c>
      <c r="H549" t="n">
        <v>8</v>
      </c>
      <c r="I549" t="n">
        <v>3.2538</v>
      </c>
      <c r="J549" s="10" t="str">
        <f>=STANDARDIZE(D549,AVERAGE(D$2:D$1449),_xlfn.STDEV.S(D$2:D$1449))</f>
      </c>
      <c r="K549" s="10" t="str">
        <f>=STANDARDIZE(E549,AVERAGE(E$2:E$1449),_xlfn.STDEV.S(E$2:E$1449))</f>
      </c>
      <c r="L549" s="10" t="str">
        <f>=STANDARDIZE(F549,AVERAGE(F$2:F$1449),_xlfn.STDEV.S(F$2:F$1449))</f>
      </c>
      <c r="M549" s="10" t="str">
        <f>=STANDARDIZE(G549,AVERAGE(G$2:G$1449),_xlfn.STDEV.S(G$2:G$1449))</f>
      </c>
      <c r="N549" s="10" t="str">
        <f>=STANDARDIZE(H549,AVERAGE(H$2:H$1449),_xlfn.STDEV.S(H$2:H$1449))</f>
      </c>
      <c r="O549" s="10" t="str">
        <f>=STANDARDIZE(I549,AVERAGE(I$2:I$1449),_xlfn.STDEV.S(I$2:I$1449))</f>
      </c>
      <c r="P549" s="10" t="str">
        <f>=MMULT(J549:O549,$AI$12:$AI$17)</f>
      </c>
    </row>
    <row r="550">
      <c r="A550" t="n">
        <v>170301</v>
      </c>
      <c r="B550" t="s">
        <v>2513</v>
      </c>
      <c r="C550" t="s">
        <v>163</v>
      </c>
      <c r="D550" t="n">
        <v>16</v>
      </c>
      <c r="E550" t="n">
        <v>28643</v>
      </c>
      <c r="F550" t="n">
        <v>82.3</v>
      </c>
      <c r="G550" t="n">
        <v>90</v>
      </c>
      <c r="H550" t="n">
        <v>11</v>
      </c>
      <c r="I550" t="n">
        <v>3.5161</v>
      </c>
      <c r="J550" s="10" t="str">
        <f>=STANDARDIZE(D550,AVERAGE(D$2:D$1449),_xlfn.STDEV.S(D$2:D$1449))</f>
      </c>
      <c r="K550" s="10" t="str">
        <f>=STANDARDIZE(E550,AVERAGE(E$2:E$1449),_xlfn.STDEV.S(E$2:E$1449))</f>
      </c>
      <c r="L550" s="10" t="str">
        <f>=STANDARDIZE(F550,AVERAGE(F$2:F$1449),_xlfn.STDEV.S(F$2:F$1449))</f>
      </c>
      <c r="M550" s="10" t="str">
        <f>=STANDARDIZE(G550,AVERAGE(G$2:G$1449),_xlfn.STDEV.S(G$2:G$1449))</f>
      </c>
      <c r="N550" s="10" t="str">
        <f>=STANDARDIZE(H550,AVERAGE(H$2:H$1449),_xlfn.STDEV.S(H$2:H$1449))</f>
      </c>
      <c r="O550" s="10" t="str">
        <f>=STANDARDIZE(I550,AVERAGE(I$2:I$1449),_xlfn.STDEV.S(I$2:I$1449))</f>
      </c>
      <c r="P550" s="10" t="str">
        <f>=MMULT(J550:O550,$AI$12:$AI$17)</f>
      </c>
    </row>
    <row r="551">
      <c r="A551" t="n">
        <v>170532</v>
      </c>
      <c r="B551" t="s">
        <v>2516</v>
      </c>
      <c r="C551" t="s">
        <v>163</v>
      </c>
      <c r="D551" t="n">
        <v>23</v>
      </c>
      <c r="E551" t="n">
        <v>26050</v>
      </c>
      <c r="F551" t="n">
        <v>81.7</v>
      </c>
      <c r="G551" t="n">
        <v>84</v>
      </c>
      <c r="H551" t="n">
        <v>10</v>
      </c>
      <c r="I551" t="n">
        <v>3.1386</v>
      </c>
      <c r="J551" s="10" t="str">
        <f>=STANDARDIZE(D551,AVERAGE(D$2:D$1449),_xlfn.STDEV.S(D$2:D$1449))</f>
      </c>
      <c r="K551" s="10" t="str">
        <f>=STANDARDIZE(E551,AVERAGE(E$2:E$1449),_xlfn.STDEV.S(E$2:E$1449))</f>
      </c>
      <c r="L551" s="10" t="str">
        <f>=STANDARDIZE(F551,AVERAGE(F$2:F$1449),_xlfn.STDEV.S(F$2:F$1449))</f>
      </c>
      <c r="M551" s="10" t="str">
        <f>=STANDARDIZE(G551,AVERAGE(G$2:G$1449),_xlfn.STDEV.S(G$2:G$1449))</f>
      </c>
      <c r="N551" s="10" t="str">
        <f>=STANDARDIZE(H551,AVERAGE(H$2:H$1449),_xlfn.STDEV.S(H$2:H$1449))</f>
      </c>
      <c r="O551" s="10" t="str">
        <f>=STANDARDIZE(I551,AVERAGE(I$2:I$1449),_xlfn.STDEV.S(I$2:I$1449))</f>
      </c>
      <c r="P551" s="10" t="str">
        <f>=MMULT(J551:O551,$AI$12:$AI$17)</f>
      </c>
    </row>
    <row r="552">
      <c r="A552" t="n">
        <v>170639</v>
      </c>
      <c r="B552" t="s">
        <v>2525</v>
      </c>
      <c r="C552" t="s">
        <v>149</v>
      </c>
      <c r="D552" t="n">
        <v>29</v>
      </c>
      <c r="E552" t="n">
        <v>14345</v>
      </c>
      <c r="F552" t="n">
        <v>56.3</v>
      </c>
      <c r="G552" t="n">
        <v>69</v>
      </c>
      <c r="H552" t="n">
        <v>13</v>
      </c>
      <c r="I552" t="n">
        <v>3.2589</v>
      </c>
      <c r="J552" s="10" t="str">
        <f>=STANDARDIZE(D552,AVERAGE(D$2:D$1449),_xlfn.STDEV.S(D$2:D$1449))</f>
      </c>
      <c r="K552" s="10" t="str">
        <f>=STANDARDIZE(E552,AVERAGE(E$2:E$1449),_xlfn.STDEV.S(E$2:E$1449))</f>
      </c>
      <c r="L552" s="10" t="str">
        <f>=STANDARDIZE(F552,AVERAGE(F$2:F$1449),_xlfn.STDEV.S(F$2:F$1449))</f>
      </c>
      <c r="M552" s="10" t="str">
        <f>=STANDARDIZE(G552,AVERAGE(G$2:G$1449),_xlfn.STDEV.S(G$2:G$1449))</f>
      </c>
      <c r="N552" s="10" t="str">
        <f>=STANDARDIZE(H552,AVERAGE(H$2:H$1449),_xlfn.STDEV.S(H$2:H$1449))</f>
      </c>
      <c r="O552" s="10" t="str">
        <f>=STANDARDIZE(I552,AVERAGE(I$2:I$1449),_xlfn.STDEV.S(I$2:I$1449))</f>
      </c>
      <c r="P552" s="10" t="str">
        <f>=MMULT(J552:O552,$AI$12:$AI$17)</f>
      </c>
    </row>
    <row r="553">
      <c r="A553" t="n">
        <v>170675</v>
      </c>
      <c r="B553" t="s">
        <v>2528</v>
      </c>
      <c r="C553" t="s">
        <v>163</v>
      </c>
      <c r="D553" t="n">
        <v>17</v>
      </c>
      <c r="E553" t="n">
        <v>33807</v>
      </c>
      <c r="F553" t="n">
        <v>62.3</v>
      </c>
      <c r="G553" t="n">
        <v>77</v>
      </c>
      <c r="H553" t="n">
        <v>11</v>
      </c>
      <c r="I553" t="n">
        <v>3.5374</v>
      </c>
      <c r="J553" s="10" t="str">
        <f>=STANDARDIZE(D553,AVERAGE(D$2:D$1449),_xlfn.STDEV.S(D$2:D$1449))</f>
      </c>
      <c r="K553" s="10" t="str">
        <f>=STANDARDIZE(E553,AVERAGE(E$2:E$1449),_xlfn.STDEV.S(E$2:E$1449))</f>
      </c>
      <c r="L553" s="10" t="str">
        <f>=STANDARDIZE(F553,AVERAGE(F$2:F$1449),_xlfn.STDEV.S(F$2:F$1449))</f>
      </c>
      <c r="M553" s="10" t="str">
        <f>=STANDARDIZE(G553,AVERAGE(G$2:G$1449),_xlfn.STDEV.S(G$2:G$1449))</f>
      </c>
      <c r="N553" s="10" t="str">
        <f>=STANDARDIZE(H553,AVERAGE(H$2:H$1449),_xlfn.STDEV.S(H$2:H$1449))</f>
      </c>
      <c r="O553" s="10" t="str">
        <f>=STANDARDIZE(I553,AVERAGE(I$2:I$1449),_xlfn.STDEV.S(I$2:I$1449))</f>
      </c>
      <c r="P553" s="10" t="str">
        <f>=MMULT(J553:O553,$AI$12:$AI$17)</f>
      </c>
    </row>
    <row r="554">
      <c r="A554" t="n">
        <v>170806</v>
      </c>
      <c r="B554" t="s">
        <v>2532</v>
      </c>
      <c r="C554" t="s">
        <v>163</v>
      </c>
      <c r="D554" t="n">
        <v>30</v>
      </c>
      <c r="E554" t="n">
        <v>18583</v>
      </c>
      <c r="F554" t="n">
        <v>58.1</v>
      </c>
      <c r="G554" t="n">
        <v>72</v>
      </c>
      <c r="H554" t="n">
        <v>10</v>
      </c>
      <c r="I554" t="n">
        <v>3.372</v>
      </c>
      <c r="J554" s="10" t="str">
        <f>=STANDARDIZE(D554,AVERAGE(D$2:D$1449),_xlfn.STDEV.S(D$2:D$1449))</f>
      </c>
      <c r="K554" s="10" t="str">
        <f>=STANDARDIZE(E554,AVERAGE(E$2:E$1449),_xlfn.STDEV.S(E$2:E$1449))</f>
      </c>
      <c r="L554" s="10" t="str">
        <f>=STANDARDIZE(F554,AVERAGE(F$2:F$1449),_xlfn.STDEV.S(F$2:F$1449))</f>
      </c>
      <c r="M554" s="10" t="str">
        <f>=STANDARDIZE(G554,AVERAGE(G$2:G$1449),_xlfn.STDEV.S(G$2:G$1449))</f>
      </c>
      <c r="N554" s="10" t="str">
        <f>=STANDARDIZE(H554,AVERAGE(H$2:H$1449),_xlfn.STDEV.S(H$2:H$1449))</f>
      </c>
      <c r="O554" s="10" t="str">
        <f>=STANDARDIZE(I554,AVERAGE(I$2:I$1449),_xlfn.STDEV.S(I$2:I$1449))</f>
      </c>
      <c r="P554" s="10" t="str">
        <f>=MMULT(J554:O554,$AI$12:$AI$17)</f>
      </c>
    </row>
    <row r="555">
      <c r="A555" t="n">
        <v>170967</v>
      </c>
      <c r="B555" t="s">
        <v>2534</v>
      </c>
      <c r="C555" t="s">
        <v>163</v>
      </c>
      <c r="D555" t="n">
        <v>31</v>
      </c>
      <c r="E555" t="n">
        <v>19660</v>
      </c>
      <c r="F555" t="n">
        <v>40.8</v>
      </c>
      <c r="G555" t="n">
        <v>67</v>
      </c>
      <c r="H555" t="n">
        <v>13</v>
      </c>
      <c r="I555" t="n">
        <v>3.1199</v>
      </c>
      <c r="J555" s="10" t="str">
        <f>=STANDARDIZE(D555,AVERAGE(D$2:D$1449),_xlfn.STDEV.S(D$2:D$1449))</f>
      </c>
      <c r="K555" s="10" t="str">
        <f>=STANDARDIZE(E555,AVERAGE(E$2:E$1449),_xlfn.STDEV.S(E$2:E$1449))</f>
      </c>
      <c r="L555" s="10" t="str">
        <f>=STANDARDIZE(F555,AVERAGE(F$2:F$1449),_xlfn.STDEV.S(F$2:F$1449))</f>
      </c>
      <c r="M555" s="10" t="str">
        <f>=STANDARDIZE(G555,AVERAGE(G$2:G$1449),_xlfn.STDEV.S(G$2:G$1449))</f>
      </c>
      <c r="N555" s="10" t="str">
        <f>=STANDARDIZE(H555,AVERAGE(H$2:H$1449),_xlfn.STDEV.S(H$2:H$1449))</f>
      </c>
      <c r="O555" s="10" t="str">
        <f>=STANDARDIZE(I555,AVERAGE(I$2:I$1449),_xlfn.STDEV.S(I$2:I$1449))</f>
      </c>
      <c r="P555" s="10" t="str">
        <f>=MMULT(J555:O555,$AI$12:$AI$17)</f>
      </c>
    </row>
    <row r="556">
      <c r="A556" t="n">
        <v>170976</v>
      </c>
      <c r="B556" t="s">
        <v>2536</v>
      </c>
      <c r="C556" t="s">
        <v>149</v>
      </c>
      <c r="D556" t="n">
        <v>18</v>
      </c>
      <c r="E556" t="n">
        <v>19005</v>
      </c>
      <c r="F556" t="n">
        <v>93.2</v>
      </c>
      <c r="G556" t="n">
        <v>98</v>
      </c>
      <c r="H556" t="n">
        <v>11</v>
      </c>
      <c r="I556" t="n">
        <v>4.7277</v>
      </c>
      <c r="J556" s="10" t="str">
        <f>=STANDARDIZE(D556,AVERAGE(D$2:D$1449),_xlfn.STDEV.S(D$2:D$1449))</f>
      </c>
      <c r="K556" s="10" t="str">
        <f>=STANDARDIZE(E556,AVERAGE(E$2:E$1449),_xlfn.STDEV.S(E$2:E$1449))</f>
      </c>
      <c r="L556" s="10" t="str">
        <f>=STANDARDIZE(F556,AVERAGE(F$2:F$1449),_xlfn.STDEV.S(F$2:F$1449))</f>
      </c>
      <c r="M556" s="10" t="str">
        <f>=STANDARDIZE(G556,AVERAGE(G$2:G$1449),_xlfn.STDEV.S(G$2:G$1449))</f>
      </c>
      <c r="N556" s="10" t="str">
        <f>=STANDARDIZE(H556,AVERAGE(H$2:H$1449),_xlfn.STDEV.S(H$2:H$1449))</f>
      </c>
      <c r="O556" s="10" t="str">
        <f>=STANDARDIZE(I556,AVERAGE(I$2:I$1449),_xlfn.STDEV.S(I$2:I$1449))</f>
      </c>
      <c r="P556" s="10" t="str">
        <f>=MMULT(J556:O556,$AI$12:$AI$17)</f>
      </c>
    </row>
    <row r="557">
      <c r="A557" t="n">
        <v>171100</v>
      </c>
      <c r="B557" t="s">
        <v>2538</v>
      </c>
      <c r="C557" t="s">
        <v>149</v>
      </c>
      <c r="D557" t="n">
        <v>20</v>
      </c>
      <c r="E557" t="n">
        <v>24630</v>
      </c>
      <c r="F557" t="n">
        <v>82.5</v>
      </c>
      <c r="G557" t="n">
        <v>91</v>
      </c>
      <c r="H557" t="n">
        <v>17</v>
      </c>
      <c r="I557" t="n">
        <v>4.7355</v>
      </c>
      <c r="J557" s="10" t="str">
        <f>=STANDARDIZE(D557,AVERAGE(D$2:D$1449),_xlfn.STDEV.S(D$2:D$1449))</f>
      </c>
      <c r="K557" s="10" t="str">
        <f>=STANDARDIZE(E557,AVERAGE(E$2:E$1449),_xlfn.STDEV.S(E$2:E$1449))</f>
      </c>
      <c r="L557" s="10" t="str">
        <f>=STANDARDIZE(F557,AVERAGE(F$2:F$1449),_xlfn.STDEV.S(F$2:F$1449))</f>
      </c>
      <c r="M557" s="10" t="str">
        <f>=STANDARDIZE(G557,AVERAGE(G$2:G$1449),_xlfn.STDEV.S(G$2:G$1449))</f>
      </c>
      <c r="N557" s="10" t="str">
        <f>=STANDARDIZE(H557,AVERAGE(H$2:H$1449),_xlfn.STDEV.S(H$2:H$1449))</f>
      </c>
      <c r="O557" s="10" t="str">
        <f>=STANDARDIZE(I557,AVERAGE(I$2:I$1449),_xlfn.STDEV.S(I$2:I$1449))</f>
      </c>
      <c r="P557" s="10" t="str">
        <f>=MMULT(J557:O557,$AI$12:$AI$17)</f>
      </c>
    </row>
    <row r="558">
      <c r="A558" t="n">
        <v>171128</v>
      </c>
      <c r="B558" t="s">
        <v>2540</v>
      </c>
      <c r="C558" t="s">
        <v>149</v>
      </c>
      <c r="D558" t="n">
        <v>18</v>
      </c>
      <c r="E558" t="n">
        <v>17928</v>
      </c>
      <c r="F558" t="n">
        <v>68.7</v>
      </c>
      <c r="G558" t="n">
        <v>88</v>
      </c>
      <c r="H558" t="n">
        <v>13</v>
      </c>
      <c r="I558" t="n">
        <v>3.8756</v>
      </c>
      <c r="J558" s="10" t="str">
        <f>=STANDARDIZE(D558,AVERAGE(D$2:D$1449),_xlfn.STDEV.S(D$2:D$1449))</f>
      </c>
      <c r="K558" s="10" t="str">
        <f>=STANDARDIZE(E558,AVERAGE(E$2:E$1449),_xlfn.STDEV.S(E$2:E$1449))</f>
      </c>
      <c r="L558" s="10" t="str">
        <f>=STANDARDIZE(F558,AVERAGE(F$2:F$1449),_xlfn.STDEV.S(F$2:F$1449))</f>
      </c>
      <c r="M558" s="10" t="str">
        <f>=STANDARDIZE(G558,AVERAGE(G$2:G$1449),_xlfn.STDEV.S(G$2:G$1449))</f>
      </c>
      <c r="N558" s="10" t="str">
        <f>=STANDARDIZE(H558,AVERAGE(H$2:H$1449),_xlfn.STDEV.S(H$2:H$1449))</f>
      </c>
      <c r="O558" s="10" t="str">
        <f>=STANDARDIZE(I558,AVERAGE(I$2:I$1449),_xlfn.STDEV.S(I$2:I$1449))</f>
      </c>
      <c r="P558" s="10" t="str">
        <f>=MMULT(J558:O558,$AI$12:$AI$17)</f>
      </c>
    </row>
    <row r="559">
      <c r="A559" t="n">
        <v>171137</v>
      </c>
      <c r="B559" t="s">
        <v>2542</v>
      </c>
      <c r="C559" t="s">
        <v>149</v>
      </c>
      <c r="D559" t="n">
        <v>44</v>
      </c>
      <c r="E559" t="n">
        <v>12798</v>
      </c>
      <c r="F559" t="n">
        <v>56.5</v>
      </c>
      <c r="G559" t="n">
        <v>81</v>
      </c>
      <c r="H559" t="n">
        <v>16</v>
      </c>
      <c r="I559" t="n">
        <v>3.9757</v>
      </c>
      <c r="J559" s="10" t="str">
        <f>=STANDARDIZE(D559,AVERAGE(D$2:D$1449),_xlfn.STDEV.S(D$2:D$1449))</f>
      </c>
      <c r="K559" s="10" t="str">
        <f>=STANDARDIZE(E559,AVERAGE(E$2:E$1449),_xlfn.STDEV.S(E$2:E$1449))</f>
      </c>
      <c r="L559" s="10" t="str">
        <f>=STANDARDIZE(F559,AVERAGE(F$2:F$1449),_xlfn.STDEV.S(F$2:F$1449))</f>
      </c>
      <c r="M559" s="10" t="str">
        <f>=STANDARDIZE(G559,AVERAGE(G$2:G$1449),_xlfn.STDEV.S(G$2:G$1449))</f>
      </c>
      <c r="N559" s="10" t="str">
        <f>=STANDARDIZE(H559,AVERAGE(H$2:H$1449),_xlfn.STDEV.S(H$2:H$1449))</f>
      </c>
      <c r="O559" s="10" t="str">
        <f>=STANDARDIZE(I559,AVERAGE(I$2:I$1449),_xlfn.STDEV.S(I$2:I$1449))</f>
      </c>
      <c r="P559" s="10" t="str">
        <f>=MMULT(J559:O559,$AI$12:$AI$17)</f>
      </c>
    </row>
    <row r="560">
      <c r="A560" t="n">
        <v>171146</v>
      </c>
      <c r="B560" t="s">
        <v>2543</v>
      </c>
      <c r="C560" t="s">
        <v>149</v>
      </c>
      <c r="D560" t="n">
        <v>35</v>
      </c>
      <c r="E560" t="n">
        <v>12344</v>
      </c>
      <c r="F560" t="n">
        <v>44.6</v>
      </c>
      <c r="G560" t="n">
        <v>76</v>
      </c>
      <c r="H560" t="n">
        <v>14</v>
      </c>
      <c r="I560" t="n">
        <v>3.8562</v>
      </c>
      <c r="J560" s="10" t="str">
        <f>=STANDARDIZE(D560,AVERAGE(D$2:D$1449),_xlfn.STDEV.S(D$2:D$1449))</f>
      </c>
      <c r="K560" s="10" t="str">
        <f>=STANDARDIZE(E560,AVERAGE(E$2:E$1449),_xlfn.STDEV.S(E$2:E$1449))</f>
      </c>
      <c r="L560" s="10" t="str">
        <f>=STANDARDIZE(F560,AVERAGE(F$2:F$1449),_xlfn.STDEV.S(F$2:F$1449))</f>
      </c>
      <c r="M560" s="10" t="str">
        <f>=STANDARDIZE(G560,AVERAGE(G$2:G$1449),_xlfn.STDEV.S(G$2:G$1449))</f>
      </c>
      <c r="N560" s="10" t="str">
        <f>=STANDARDIZE(H560,AVERAGE(H$2:H$1449),_xlfn.STDEV.S(H$2:H$1449))</f>
      </c>
      <c r="O560" s="10" t="str">
        <f>=STANDARDIZE(I560,AVERAGE(I$2:I$1449),_xlfn.STDEV.S(I$2:I$1449))</f>
      </c>
      <c r="P560" s="10" t="str">
        <f>=MMULT(J560:O560,$AI$12:$AI$17)</f>
      </c>
    </row>
    <row r="561">
      <c r="A561" t="n">
        <v>171456</v>
      </c>
      <c r="B561" t="s">
        <v>2552</v>
      </c>
      <c r="C561" t="s">
        <v>149</v>
      </c>
      <c r="D561" t="n">
        <v>27</v>
      </c>
      <c r="E561" t="n">
        <v>17937</v>
      </c>
      <c r="F561" t="n">
        <v>53.5</v>
      </c>
      <c r="G561" t="n">
        <v>76</v>
      </c>
      <c r="H561" t="n">
        <v>18</v>
      </c>
      <c r="I561" t="n">
        <v>3.8899</v>
      </c>
      <c r="J561" s="10" t="str">
        <f>=STANDARDIZE(D561,AVERAGE(D$2:D$1449),_xlfn.STDEV.S(D$2:D$1449))</f>
      </c>
      <c r="K561" s="10" t="str">
        <f>=STANDARDIZE(E561,AVERAGE(E$2:E$1449),_xlfn.STDEV.S(E$2:E$1449))</f>
      </c>
      <c r="L561" s="10" t="str">
        <f>=STANDARDIZE(F561,AVERAGE(F$2:F$1449),_xlfn.STDEV.S(F$2:F$1449))</f>
      </c>
      <c r="M561" s="10" t="str">
        <f>=STANDARDIZE(G561,AVERAGE(G$2:G$1449),_xlfn.STDEV.S(G$2:G$1449))</f>
      </c>
      <c r="N561" s="10" t="str">
        <f>=STANDARDIZE(H561,AVERAGE(H$2:H$1449),_xlfn.STDEV.S(H$2:H$1449))</f>
      </c>
      <c r="O561" s="10" t="str">
        <f>=STANDARDIZE(I561,AVERAGE(I$2:I$1449),_xlfn.STDEV.S(I$2:I$1449))</f>
      </c>
      <c r="P561" s="10" t="str">
        <f>=MMULT(J561:O561,$AI$12:$AI$17)</f>
      </c>
    </row>
    <row r="562">
      <c r="A562" t="n">
        <v>171492</v>
      </c>
      <c r="B562" t="s">
        <v>2556</v>
      </c>
      <c r="C562" t="s">
        <v>163</v>
      </c>
      <c r="D562" t="n">
        <v>25</v>
      </c>
      <c r="E562" t="n">
        <v>26429</v>
      </c>
      <c r="F562" t="n">
        <v>61.1</v>
      </c>
      <c r="G562" t="n">
        <v>79</v>
      </c>
      <c r="H562" t="n">
        <v>13</v>
      </c>
      <c r="I562" t="n">
        <v>3.464</v>
      </c>
      <c r="J562" s="10" t="str">
        <f>=STANDARDIZE(D562,AVERAGE(D$2:D$1449),_xlfn.STDEV.S(D$2:D$1449))</f>
      </c>
      <c r="K562" s="10" t="str">
        <f>=STANDARDIZE(E562,AVERAGE(E$2:E$1449),_xlfn.STDEV.S(E$2:E$1449))</f>
      </c>
      <c r="L562" s="10" t="str">
        <f>=STANDARDIZE(F562,AVERAGE(F$2:F$1449),_xlfn.STDEV.S(F$2:F$1449))</f>
      </c>
      <c r="M562" s="10" t="str">
        <f>=STANDARDIZE(G562,AVERAGE(G$2:G$1449),_xlfn.STDEV.S(G$2:G$1449))</f>
      </c>
      <c r="N562" s="10" t="str">
        <f>=STANDARDIZE(H562,AVERAGE(H$2:H$1449),_xlfn.STDEV.S(H$2:H$1449))</f>
      </c>
      <c r="O562" s="10" t="str">
        <f>=STANDARDIZE(I562,AVERAGE(I$2:I$1449),_xlfn.STDEV.S(I$2:I$1449))</f>
      </c>
      <c r="P562" s="10" t="str">
        <f>=MMULT(J562:O562,$AI$12:$AI$17)</f>
      </c>
    </row>
    <row r="563">
      <c r="A563" t="n">
        <v>171571</v>
      </c>
      <c r="B563" t="s">
        <v>2560</v>
      </c>
      <c r="C563" t="s">
        <v>149</v>
      </c>
      <c r="D563" t="n">
        <v>30</v>
      </c>
      <c r="E563" t="n">
        <v>15734</v>
      </c>
      <c r="F563" t="n">
        <v>56.9</v>
      </c>
      <c r="G563" t="n">
        <v>75</v>
      </c>
      <c r="H563" t="n">
        <v>17</v>
      </c>
      <c r="I563" t="n">
        <v>4.2733</v>
      </c>
      <c r="J563" s="10" t="str">
        <f>=STANDARDIZE(D563,AVERAGE(D$2:D$1449),_xlfn.STDEV.S(D$2:D$1449))</f>
      </c>
      <c r="K563" s="10" t="str">
        <f>=STANDARDIZE(E563,AVERAGE(E$2:E$1449),_xlfn.STDEV.S(E$2:E$1449))</f>
      </c>
      <c r="L563" s="10" t="str">
        <f>=STANDARDIZE(F563,AVERAGE(F$2:F$1449),_xlfn.STDEV.S(F$2:F$1449))</f>
      </c>
      <c r="M563" s="10" t="str">
        <f>=STANDARDIZE(G563,AVERAGE(G$2:G$1449),_xlfn.STDEV.S(G$2:G$1449))</f>
      </c>
      <c r="N563" s="10" t="str">
        <f>=STANDARDIZE(H563,AVERAGE(H$2:H$1449),_xlfn.STDEV.S(H$2:H$1449))</f>
      </c>
      <c r="O563" s="10" t="str">
        <f>=STANDARDIZE(I563,AVERAGE(I$2:I$1449),_xlfn.STDEV.S(I$2:I$1449))</f>
      </c>
      <c r="P563" s="10" t="str">
        <f>=MMULT(J563:O563,$AI$12:$AI$17)</f>
      </c>
    </row>
    <row r="564">
      <c r="A564" t="n">
        <v>171599</v>
      </c>
      <c r="B564" t="s">
        <v>2561</v>
      </c>
      <c r="C564" t="s">
        <v>163</v>
      </c>
      <c r="D564" t="n">
        <v>42</v>
      </c>
      <c r="E564" t="n">
        <v>23533</v>
      </c>
      <c r="F564" t="n">
        <v>37</v>
      </c>
      <c r="G564" t="n">
        <v>57</v>
      </c>
      <c r="H564" t="n">
        <v>14</v>
      </c>
      <c r="I564" t="n">
        <v>2.9814</v>
      </c>
      <c r="J564" s="10" t="str">
        <f>=STANDARDIZE(D564,AVERAGE(D$2:D$1449),_xlfn.STDEV.S(D$2:D$1449))</f>
      </c>
      <c r="K564" s="10" t="str">
        <f>=STANDARDIZE(E564,AVERAGE(E$2:E$1449),_xlfn.STDEV.S(E$2:E$1449))</f>
      </c>
      <c r="L564" s="10" t="str">
        <f>=STANDARDIZE(F564,AVERAGE(F$2:F$1449),_xlfn.STDEV.S(F$2:F$1449))</f>
      </c>
      <c r="M564" s="10" t="str">
        <f>=STANDARDIZE(G564,AVERAGE(G$2:G$1449),_xlfn.STDEV.S(G$2:G$1449))</f>
      </c>
      <c r="N564" s="10" t="str">
        <f>=STANDARDIZE(H564,AVERAGE(H$2:H$1449),_xlfn.STDEV.S(H$2:H$1449))</f>
      </c>
      <c r="O564" s="10" t="str">
        <f>=STANDARDIZE(I564,AVERAGE(I$2:I$1449),_xlfn.STDEV.S(I$2:I$1449))</f>
      </c>
      <c r="P564" s="10" t="str">
        <f>=MMULT(J564:O564,$AI$12:$AI$17)</f>
      </c>
    </row>
    <row r="565">
      <c r="A565" t="n">
        <v>172051</v>
      </c>
      <c r="B565" t="s">
        <v>2570</v>
      </c>
      <c r="C565" t="s">
        <v>149</v>
      </c>
      <c r="D565" t="n">
        <v>32</v>
      </c>
      <c r="E565" t="n">
        <v>15144</v>
      </c>
      <c r="F565" t="n">
        <v>53.8</v>
      </c>
      <c r="G565" t="n">
        <v>75</v>
      </c>
      <c r="H565" t="n">
        <v>15</v>
      </c>
      <c r="I565" t="n">
        <v>3.8942</v>
      </c>
      <c r="J565" s="10" t="str">
        <f>=STANDARDIZE(D565,AVERAGE(D$2:D$1449),_xlfn.STDEV.S(D$2:D$1449))</f>
      </c>
      <c r="K565" s="10" t="str">
        <f>=STANDARDIZE(E565,AVERAGE(E$2:E$1449),_xlfn.STDEV.S(E$2:E$1449))</f>
      </c>
      <c r="L565" s="10" t="str">
        <f>=STANDARDIZE(F565,AVERAGE(F$2:F$1449),_xlfn.STDEV.S(F$2:F$1449))</f>
      </c>
      <c r="M565" s="10" t="str">
        <f>=STANDARDIZE(G565,AVERAGE(G$2:G$1449),_xlfn.STDEV.S(G$2:G$1449))</f>
      </c>
      <c r="N565" s="10" t="str">
        <f>=STANDARDIZE(H565,AVERAGE(H$2:H$1449),_xlfn.STDEV.S(H$2:H$1449))</f>
      </c>
      <c r="O565" s="10" t="str">
        <f>=STANDARDIZE(I565,AVERAGE(I$2:I$1449),_xlfn.STDEV.S(I$2:I$1449))</f>
      </c>
      <c r="P565" s="10" t="str">
        <f>=MMULT(J565:O565,$AI$12:$AI$17)</f>
      </c>
    </row>
    <row r="566">
      <c r="A566" t="n">
        <v>172264</v>
      </c>
      <c r="B566" t="s">
        <v>2572</v>
      </c>
      <c r="C566" t="s">
        <v>163</v>
      </c>
      <c r="D566" t="n">
        <v>31</v>
      </c>
      <c r="E566" t="n">
        <v>17740</v>
      </c>
      <c r="F566" t="n">
        <v>51.3</v>
      </c>
      <c r="G566" t="n">
        <v>72</v>
      </c>
      <c r="H566" t="n">
        <v>12</v>
      </c>
      <c r="I566" t="n">
        <v>3.3489</v>
      </c>
      <c r="J566" s="10" t="str">
        <f>=STANDARDIZE(D566,AVERAGE(D$2:D$1449),_xlfn.STDEV.S(D$2:D$1449))</f>
      </c>
      <c r="K566" s="10" t="str">
        <f>=STANDARDIZE(E566,AVERAGE(E$2:E$1449),_xlfn.STDEV.S(E$2:E$1449))</f>
      </c>
      <c r="L566" s="10" t="str">
        <f>=STANDARDIZE(F566,AVERAGE(F$2:F$1449),_xlfn.STDEV.S(F$2:F$1449))</f>
      </c>
      <c r="M566" s="10" t="str">
        <f>=STANDARDIZE(G566,AVERAGE(G$2:G$1449),_xlfn.STDEV.S(G$2:G$1449))</f>
      </c>
      <c r="N566" s="10" t="str">
        <f>=STANDARDIZE(H566,AVERAGE(H$2:H$1449),_xlfn.STDEV.S(H$2:H$1449))</f>
      </c>
      <c r="O566" s="10" t="str">
        <f>=STANDARDIZE(I566,AVERAGE(I$2:I$1449),_xlfn.STDEV.S(I$2:I$1449))</f>
      </c>
      <c r="P566" s="10" t="str">
        <f>=MMULT(J566:O566,$AI$12:$AI$17)</f>
      </c>
    </row>
    <row r="567">
      <c r="A567" t="n">
        <v>172334</v>
      </c>
      <c r="B567" t="s">
        <v>2577</v>
      </c>
      <c r="C567" t="s">
        <v>163</v>
      </c>
      <c r="D567" t="n">
        <v>26</v>
      </c>
      <c r="E567" t="n">
        <v>21720</v>
      </c>
      <c r="F567" t="n">
        <v>59.5</v>
      </c>
      <c r="G567" t="n">
        <v>74</v>
      </c>
      <c r="H567" t="n">
        <v>11</v>
      </c>
      <c r="I567" t="n">
        <v>3.4561</v>
      </c>
      <c r="J567" s="10" t="str">
        <f>=STANDARDIZE(D567,AVERAGE(D$2:D$1449),_xlfn.STDEV.S(D$2:D$1449))</f>
      </c>
      <c r="K567" s="10" t="str">
        <f>=STANDARDIZE(E567,AVERAGE(E$2:E$1449),_xlfn.STDEV.S(E$2:E$1449))</f>
      </c>
      <c r="L567" s="10" t="str">
        <f>=STANDARDIZE(F567,AVERAGE(F$2:F$1449),_xlfn.STDEV.S(F$2:F$1449))</f>
      </c>
      <c r="M567" s="10" t="str">
        <f>=STANDARDIZE(G567,AVERAGE(G$2:G$1449),_xlfn.STDEV.S(G$2:G$1449))</f>
      </c>
      <c r="N567" s="10" t="str">
        <f>=STANDARDIZE(H567,AVERAGE(H$2:H$1449),_xlfn.STDEV.S(H$2:H$1449))</f>
      </c>
      <c r="O567" s="10" t="str">
        <f>=STANDARDIZE(I567,AVERAGE(I$2:I$1449),_xlfn.STDEV.S(I$2:I$1449))</f>
      </c>
      <c r="P567" s="10" t="str">
        <f>=MMULT(J567:O567,$AI$12:$AI$17)</f>
      </c>
    </row>
    <row r="568">
      <c r="A568" t="n">
        <v>172644</v>
      </c>
      <c r="B568" t="s">
        <v>2587</v>
      </c>
      <c r="C568" t="s">
        <v>149</v>
      </c>
      <c r="D568" t="n">
        <v>43</v>
      </c>
      <c r="E568" t="n">
        <v>16021</v>
      </c>
      <c r="F568" t="n">
        <v>56.5</v>
      </c>
      <c r="G568" t="n">
        <v>82</v>
      </c>
      <c r="H568" t="n">
        <v>13</v>
      </c>
      <c r="I568" t="n">
        <v>4.4334</v>
      </c>
      <c r="J568" s="10" t="str">
        <f>=STANDARDIZE(D568,AVERAGE(D$2:D$1449),_xlfn.STDEV.S(D$2:D$1449))</f>
      </c>
      <c r="K568" s="10" t="str">
        <f>=STANDARDIZE(E568,AVERAGE(E$2:E$1449),_xlfn.STDEV.S(E$2:E$1449))</f>
      </c>
      <c r="L568" s="10" t="str">
        <f>=STANDARDIZE(F568,AVERAGE(F$2:F$1449),_xlfn.STDEV.S(F$2:F$1449))</f>
      </c>
      <c r="M568" s="10" t="str">
        <f>=STANDARDIZE(G568,AVERAGE(G$2:G$1449),_xlfn.STDEV.S(G$2:G$1449))</f>
      </c>
      <c r="N568" s="10" t="str">
        <f>=STANDARDIZE(H568,AVERAGE(H$2:H$1449),_xlfn.STDEV.S(H$2:H$1449))</f>
      </c>
      <c r="O568" s="10" t="str">
        <f>=STANDARDIZE(I568,AVERAGE(I$2:I$1449),_xlfn.STDEV.S(I$2:I$1449))</f>
      </c>
      <c r="P568" s="10" t="str">
        <f>=MMULT(J568:O568,$AI$12:$AI$17)</f>
      </c>
    </row>
    <row r="569">
      <c r="A569" t="n">
        <v>172699</v>
      </c>
      <c r="B569" t="s">
        <v>2592</v>
      </c>
      <c r="C569" t="s">
        <v>149</v>
      </c>
      <c r="D569" t="n">
        <v>25</v>
      </c>
      <c r="E569" t="n">
        <v>20183</v>
      </c>
      <c r="F569" t="n">
        <v>57.8</v>
      </c>
      <c r="G569" t="n">
        <v>80</v>
      </c>
      <c r="H569" t="n">
        <v>16</v>
      </c>
      <c r="I569" t="n">
        <v>4.2736</v>
      </c>
      <c r="J569" s="10" t="str">
        <f>=STANDARDIZE(D569,AVERAGE(D$2:D$1449),_xlfn.STDEV.S(D$2:D$1449))</f>
      </c>
      <c r="K569" s="10" t="str">
        <f>=STANDARDIZE(E569,AVERAGE(E$2:E$1449),_xlfn.STDEV.S(E$2:E$1449))</f>
      </c>
      <c r="L569" s="10" t="str">
        <f>=STANDARDIZE(F569,AVERAGE(F$2:F$1449),_xlfn.STDEV.S(F$2:F$1449))</f>
      </c>
      <c r="M569" s="10" t="str">
        <f>=STANDARDIZE(G569,AVERAGE(G$2:G$1449),_xlfn.STDEV.S(G$2:G$1449))</f>
      </c>
      <c r="N569" s="10" t="str">
        <f>=STANDARDIZE(H569,AVERAGE(H$2:H$1449),_xlfn.STDEV.S(H$2:H$1449))</f>
      </c>
      <c r="O569" s="10" t="str">
        <f>=STANDARDIZE(I569,AVERAGE(I$2:I$1449),_xlfn.STDEV.S(I$2:I$1449))</f>
      </c>
      <c r="P569" s="10" t="str">
        <f>=MMULT(J569:O569,$AI$12:$AI$17)</f>
      </c>
    </row>
    <row r="570">
      <c r="A570" t="n">
        <v>173045</v>
      </c>
      <c r="B570" t="s">
        <v>2600</v>
      </c>
      <c r="C570" t="s">
        <v>163</v>
      </c>
      <c r="D570" t="n">
        <v>51</v>
      </c>
      <c r="E570" t="n">
        <v>24807</v>
      </c>
      <c r="F570" t="n">
        <v>52.4</v>
      </c>
      <c r="G570" t="n">
        <v>70</v>
      </c>
      <c r="H570" t="n">
        <v>13</v>
      </c>
      <c r="I570" t="n">
        <v>3.5593</v>
      </c>
      <c r="J570" s="10" t="str">
        <f>=STANDARDIZE(D570,AVERAGE(D$2:D$1449),_xlfn.STDEV.S(D$2:D$1449))</f>
      </c>
      <c r="K570" s="10" t="str">
        <f>=STANDARDIZE(E570,AVERAGE(E$2:E$1449),_xlfn.STDEV.S(E$2:E$1449))</f>
      </c>
      <c r="L570" s="10" t="str">
        <f>=STANDARDIZE(F570,AVERAGE(F$2:F$1449),_xlfn.STDEV.S(F$2:F$1449))</f>
      </c>
      <c r="M570" s="10" t="str">
        <f>=STANDARDIZE(G570,AVERAGE(G$2:G$1449),_xlfn.STDEV.S(G$2:G$1449))</f>
      </c>
      <c r="N570" s="10" t="str">
        <f>=STANDARDIZE(H570,AVERAGE(H$2:H$1449),_xlfn.STDEV.S(H$2:H$1449))</f>
      </c>
      <c r="O570" s="10" t="str">
        <f>=STANDARDIZE(I570,AVERAGE(I$2:I$1449),_xlfn.STDEV.S(I$2:I$1449))</f>
      </c>
      <c r="P570" s="10" t="str">
        <f>=MMULT(J570:O570,$AI$12:$AI$17)</f>
      </c>
    </row>
    <row r="571">
      <c r="A571" t="n">
        <v>173124</v>
      </c>
      <c r="B571" t="s">
        <v>2605</v>
      </c>
      <c r="C571" t="s">
        <v>149</v>
      </c>
      <c r="D571" t="n">
        <v>26</v>
      </c>
      <c r="E571" t="n">
        <v>16349</v>
      </c>
      <c r="F571" t="n">
        <v>51.9</v>
      </c>
      <c r="G571" t="n">
        <v>78</v>
      </c>
      <c r="H571" t="n">
        <v>16</v>
      </c>
      <c r="I571" t="n">
        <v>3.7042</v>
      </c>
      <c r="J571" s="10" t="str">
        <f>=STANDARDIZE(D571,AVERAGE(D$2:D$1449),_xlfn.STDEV.S(D$2:D$1449))</f>
      </c>
      <c r="K571" s="10" t="str">
        <f>=STANDARDIZE(E571,AVERAGE(E$2:E$1449),_xlfn.STDEV.S(E$2:E$1449))</f>
      </c>
      <c r="L571" s="10" t="str">
        <f>=STANDARDIZE(F571,AVERAGE(F$2:F$1449),_xlfn.STDEV.S(F$2:F$1449))</f>
      </c>
      <c r="M571" s="10" t="str">
        <f>=STANDARDIZE(G571,AVERAGE(G$2:G$1449),_xlfn.STDEV.S(G$2:G$1449))</f>
      </c>
      <c r="N571" s="10" t="str">
        <f>=STANDARDIZE(H571,AVERAGE(H$2:H$1449),_xlfn.STDEV.S(H$2:H$1449))</f>
      </c>
      <c r="O571" s="10" t="str">
        <f>=STANDARDIZE(I571,AVERAGE(I$2:I$1449),_xlfn.STDEV.S(I$2:I$1449))</f>
      </c>
      <c r="P571" s="10" t="str">
        <f>=MMULT(J571:O571,$AI$12:$AI$17)</f>
      </c>
    </row>
    <row r="572">
      <c r="A572" t="n">
        <v>173142</v>
      </c>
      <c r="B572" t="s">
        <v>2606</v>
      </c>
      <c r="C572" t="s">
        <v>163</v>
      </c>
      <c r="D572" t="n">
        <v>22</v>
      </c>
      <c r="E572" t="n">
        <v>19456</v>
      </c>
      <c r="F572" t="n">
        <v>59.6</v>
      </c>
      <c r="G572" t="n">
        <v>80</v>
      </c>
      <c r="H572" t="n">
        <v>12</v>
      </c>
      <c r="I572" t="n">
        <v>2.9694</v>
      </c>
      <c r="J572" s="10" t="str">
        <f>=STANDARDIZE(D572,AVERAGE(D$2:D$1449),_xlfn.STDEV.S(D$2:D$1449))</f>
      </c>
      <c r="K572" s="10" t="str">
        <f>=STANDARDIZE(E572,AVERAGE(E$2:E$1449),_xlfn.STDEV.S(E$2:E$1449))</f>
      </c>
      <c r="L572" s="10" t="str">
        <f>=STANDARDIZE(F572,AVERAGE(F$2:F$1449),_xlfn.STDEV.S(F$2:F$1449))</f>
      </c>
      <c r="M572" s="10" t="str">
        <f>=STANDARDIZE(G572,AVERAGE(G$2:G$1449),_xlfn.STDEV.S(G$2:G$1449))</f>
      </c>
      <c r="N572" s="10" t="str">
        <f>=STANDARDIZE(H572,AVERAGE(H$2:H$1449),_xlfn.STDEV.S(H$2:H$1449))</f>
      </c>
      <c r="O572" s="10" t="str">
        <f>=STANDARDIZE(I572,AVERAGE(I$2:I$1449),_xlfn.STDEV.S(I$2:I$1449))</f>
      </c>
      <c r="P572" s="10" t="str">
        <f>=MMULT(J572:O572,$AI$12:$AI$17)</f>
      </c>
    </row>
    <row r="573">
      <c r="A573" t="n">
        <v>173160</v>
      </c>
      <c r="B573" t="s">
        <v>1676</v>
      </c>
      <c r="C573" t="s">
        <v>163</v>
      </c>
      <c r="D573" t="n">
        <v>19</v>
      </c>
      <c r="E573" t="n">
        <v>30375</v>
      </c>
      <c r="F573" t="n">
        <v>74.5</v>
      </c>
      <c r="G573" t="n">
        <v>87</v>
      </c>
      <c r="H573" t="n">
        <v>12</v>
      </c>
      <c r="I573" t="n">
        <v>3.6572</v>
      </c>
      <c r="J573" s="10" t="str">
        <f>=STANDARDIZE(D573,AVERAGE(D$2:D$1449),_xlfn.STDEV.S(D$2:D$1449))</f>
      </c>
      <c r="K573" s="10" t="str">
        <f>=STANDARDIZE(E573,AVERAGE(E$2:E$1449),_xlfn.STDEV.S(E$2:E$1449))</f>
      </c>
      <c r="L573" s="10" t="str">
        <f>=STANDARDIZE(F573,AVERAGE(F$2:F$1449),_xlfn.STDEV.S(F$2:F$1449))</f>
      </c>
      <c r="M573" s="10" t="str">
        <f>=STANDARDIZE(G573,AVERAGE(G$2:G$1449),_xlfn.STDEV.S(G$2:G$1449))</f>
      </c>
      <c r="N573" s="10" t="str">
        <f>=STANDARDIZE(H573,AVERAGE(H$2:H$1449),_xlfn.STDEV.S(H$2:H$1449))</f>
      </c>
      <c r="O573" s="10" t="str">
        <f>=STANDARDIZE(I573,AVERAGE(I$2:I$1449),_xlfn.STDEV.S(I$2:I$1449))</f>
      </c>
      <c r="P573" s="10" t="str">
        <f>=MMULT(J573:O573,$AI$12:$AI$17)</f>
      </c>
    </row>
    <row r="574">
      <c r="A574" t="n">
        <v>173258</v>
      </c>
      <c r="B574" t="s">
        <v>2611</v>
      </c>
      <c r="C574" t="s">
        <v>163</v>
      </c>
      <c r="D574" t="n">
        <v>14</v>
      </c>
      <c r="E574" t="n">
        <v>29434</v>
      </c>
      <c r="F574" t="n">
        <v>91.2</v>
      </c>
      <c r="G574" t="n">
        <v>96</v>
      </c>
      <c r="H574" t="n">
        <v>8</v>
      </c>
      <c r="I574" t="n">
        <v>3.3235</v>
      </c>
      <c r="J574" s="10" t="str">
        <f>=STANDARDIZE(D574,AVERAGE(D$2:D$1449),_xlfn.STDEV.S(D$2:D$1449))</f>
      </c>
      <c r="K574" s="10" t="str">
        <f>=STANDARDIZE(E574,AVERAGE(E$2:E$1449),_xlfn.STDEV.S(E$2:E$1449))</f>
      </c>
      <c r="L574" s="10" t="str">
        <f>=STANDARDIZE(F574,AVERAGE(F$2:F$1449),_xlfn.STDEV.S(F$2:F$1449))</f>
      </c>
      <c r="M574" s="10" t="str">
        <f>=STANDARDIZE(G574,AVERAGE(G$2:G$1449),_xlfn.STDEV.S(G$2:G$1449))</f>
      </c>
      <c r="N574" s="10" t="str">
        <f>=STANDARDIZE(H574,AVERAGE(H$2:H$1449),_xlfn.STDEV.S(H$2:H$1449))</f>
      </c>
      <c r="O574" s="10" t="str">
        <f>=STANDARDIZE(I574,AVERAGE(I$2:I$1449),_xlfn.STDEV.S(I$2:I$1449))</f>
      </c>
      <c r="P574" s="10" t="str">
        <f>=MMULT(J574:O574,$AI$12:$AI$17)</f>
      </c>
    </row>
    <row r="575">
      <c r="A575" t="n">
        <v>173300</v>
      </c>
      <c r="B575" t="s">
        <v>2613</v>
      </c>
      <c r="C575" t="s">
        <v>163</v>
      </c>
      <c r="D575" t="n">
        <v>20</v>
      </c>
      <c r="E575" t="n">
        <v>25488</v>
      </c>
      <c r="F575" t="n">
        <v>71.8</v>
      </c>
      <c r="G575" t="n">
        <v>78</v>
      </c>
      <c r="H575" t="n">
        <v>12</v>
      </c>
      <c r="I575" t="n">
        <v>3.2956</v>
      </c>
      <c r="J575" s="10" t="str">
        <f>=STANDARDIZE(D575,AVERAGE(D$2:D$1449),_xlfn.STDEV.S(D$2:D$1449))</f>
      </c>
      <c r="K575" s="10" t="str">
        <f>=STANDARDIZE(E575,AVERAGE(E$2:E$1449),_xlfn.STDEV.S(E$2:E$1449))</f>
      </c>
      <c r="L575" s="10" t="str">
        <f>=STANDARDIZE(F575,AVERAGE(F$2:F$1449),_xlfn.STDEV.S(F$2:F$1449))</f>
      </c>
      <c r="M575" s="10" t="str">
        <f>=STANDARDIZE(G575,AVERAGE(G$2:G$1449),_xlfn.STDEV.S(G$2:G$1449))</f>
      </c>
      <c r="N575" s="10" t="str">
        <f>=STANDARDIZE(H575,AVERAGE(H$2:H$1449),_xlfn.STDEV.S(H$2:H$1449))</f>
      </c>
      <c r="O575" s="10" t="str">
        <f>=STANDARDIZE(I575,AVERAGE(I$2:I$1449),_xlfn.STDEV.S(I$2:I$1449))</f>
      </c>
      <c r="P575" s="10" t="str">
        <f>=MMULT(J575:O575,$AI$12:$AI$17)</f>
      </c>
    </row>
    <row r="576">
      <c r="A576" t="n">
        <v>173328</v>
      </c>
      <c r="B576" t="s">
        <v>2615</v>
      </c>
      <c r="C576" t="s">
        <v>163</v>
      </c>
      <c r="D576" t="n">
        <v>34</v>
      </c>
      <c r="E576" t="n">
        <v>17989</v>
      </c>
      <c r="F576" t="n">
        <v>57.6</v>
      </c>
      <c r="G576" t="n">
        <v>67</v>
      </c>
      <c r="H576" t="n">
        <v>15</v>
      </c>
      <c r="I576" t="n">
        <v>3.8721</v>
      </c>
      <c r="J576" s="10" t="str">
        <f>=STANDARDIZE(D576,AVERAGE(D$2:D$1449),_xlfn.STDEV.S(D$2:D$1449))</f>
      </c>
      <c r="K576" s="10" t="str">
        <f>=STANDARDIZE(E576,AVERAGE(E$2:E$1449),_xlfn.STDEV.S(E$2:E$1449))</f>
      </c>
      <c r="L576" s="10" t="str">
        <f>=STANDARDIZE(F576,AVERAGE(F$2:F$1449),_xlfn.STDEV.S(F$2:F$1449))</f>
      </c>
      <c r="M576" s="10" t="str">
        <f>=STANDARDIZE(G576,AVERAGE(G$2:G$1449),_xlfn.STDEV.S(G$2:G$1449))</f>
      </c>
      <c r="N576" s="10" t="str">
        <f>=STANDARDIZE(H576,AVERAGE(H$2:H$1449),_xlfn.STDEV.S(H$2:H$1449))</f>
      </c>
      <c r="O576" s="10" t="str">
        <f>=STANDARDIZE(I576,AVERAGE(I$2:I$1449),_xlfn.STDEV.S(I$2:I$1449))</f>
      </c>
      <c r="P576" s="10" t="str">
        <f>=MMULT(J576:O576,$AI$12:$AI$17)</f>
      </c>
    </row>
    <row r="577">
      <c r="A577" t="n">
        <v>173452</v>
      </c>
      <c r="B577" t="s">
        <v>2618</v>
      </c>
      <c r="C577" t="s">
        <v>163</v>
      </c>
      <c r="D577" t="n">
        <v>23</v>
      </c>
      <c r="E577" t="n">
        <v>21072</v>
      </c>
      <c r="F577" t="n">
        <v>71.4</v>
      </c>
      <c r="G577" t="n">
        <v>85</v>
      </c>
      <c r="H577" t="n">
        <v>10</v>
      </c>
      <c r="I577" t="n">
        <v>3.1159</v>
      </c>
      <c r="J577" s="10" t="str">
        <f>=STANDARDIZE(D577,AVERAGE(D$2:D$1449),_xlfn.STDEV.S(D$2:D$1449))</f>
      </c>
      <c r="K577" s="10" t="str">
        <f>=STANDARDIZE(E577,AVERAGE(E$2:E$1449),_xlfn.STDEV.S(E$2:E$1449))</f>
      </c>
      <c r="L577" s="10" t="str">
        <f>=STANDARDIZE(F577,AVERAGE(F$2:F$1449),_xlfn.STDEV.S(F$2:F$1449))</f>
      </c>
      <c r="M577" s="10" t="str">
        <f>=STANDARDIZE(G577,AVERAGE(G$2:G$1449),_xlfn.STDEV.S(G$2:G$1449))</f>
      </c>
      <c r="N577" s="10" t="str">
        <f>=STANDARDIZE(H577,AVERAGE(H$2:H$1449),_xlfn.STDEV.S(H$2:H$1449))</f>
      </c>
      <c r="O577" s="10" t="str">
        <f>=STANDARDIZE(I577,AVERAGE(I$2:I$1449),_xlfn.STDEV.S(I$2:I$1449))</f>
      </c>
      <c r="P577" s="10" t="str">
        <f>=MMULT(J577:O577,$AI$12:$AI$17)</f>
      </c>
    </row>
    <row r="578">
      <c r="A578" t="n">
        <v>173647</v>
      </c>
      <c r="B578" t="s">
        <v>2626</v>
      </c>
      <c r="C578" t="s">
        <v>163</v>
      </c>
      <c r="D578" t="n">
        <v>21</v>
      </c>
      <c r="E578" t="n">
        <v>28805</v>
      </c>
      <c r="F578" t="n">
        <v>75.9</v>
      </c>
      <c r="G578" t="n">
        <v>84</v>
      </c>
      <c r="H578" t="n">
        <v>11</v>
      </c>
      <c r="I578" t="n">
        <v>3.331</v>
      </c>
      <c r="J578" s="10" t="str">
        <f>=STANDARDIZE(D578,AVERAGE(D$2:D$1449),_xlfn.STDEV.S(D$2:D$1449))</f>
      </c>
      <c r="K578" s="10" t="str">
        <f>=STANDARDIZE(E578,AVERAGE(E$2:E$1449),_xlfn.STDEV.S(E$2:E$1449))</f>
      </c>
      <c r="L578" s="10" t="str">
        <f>=STANDARDIZE(F578,AVERAGE(F$2:F$1449),_xlfn.STDEV.S(F$2:F$1449))</f>
      </c>
      <c r="M578" s="10" t="str">
        <f>=STANDARDIZE(G578,AVERAGE(G$2:G$1449),_xlfn.STDEV.S(G$2:G$1449))</f>
      </c>
      <c r="N578" s="10" t="str">
        <f>=STANDARDIZE(H578,AVERAGE(H$2:H$1449),_xlfn.STDEV.S(H$2:H$1449))</f>
      </c>
      <c r="O578" s="10" t="str">
        <f>=STANDARDIZE(I578,AVERAGE(I$2:I$1449),_xlfn.STDEV.S(I$2:I$1449))</f>
      </c>
      <c r="P578" s="10" t="str">
        <f>=MMULT(J578:O578,$AI$12:$AI$17)</f>
      </c>
    </row>
    <row r="579">
      <c r="A579" t="n">
        <v>173665</v>
      </c>
      <c r="B579" t="s">
        <v>2628</v>
      </c>
      <c r="C579" t="s">
        <v>163</v>
      </c>
      <c r="D579" t="n">
        <v>40</v>
      </c>
      <c r="E579" t="n">
        <v>22759</v>
      </c>
      <c r="F579" t="n">
        <v>57.7</v>
      </c>
      <c r="G579" t="n">
        <v>74</v>
      </c>
      <c r="H579" t="n">
        <v>13</v>
      </c>
      <c r="I579" t="n">
        <v>3.502</v>
      </c>
      <c r="J579" s="10" t="str">
        <f>=STANDARDIZE(D579,AVERAGE(D$2:D$1449),_xlfn.STDEV.S(D$2:D$1449))</f>
      </c>
      <c r="K579" s="10" t="str">
        <f>=STANDARDIZE(E579,AVERAGE(E$2:E$1449),_xlfn.STDEV.S(E$2:E$1449))</f>
      </c>
      <c r="L579" s="10" t="str">
        <f>=STANDARDIZE(F579,AVERAGE(F$2:F$1449),_xlfn.STDEV.S(F$2:F$1449))</f>
      </c>
      <c r="M579" s="10" t="str">
        <f>=STANDARDIZE(G579,AVERAGE(G$2:G$1449),_xlfn.STDEV.S(G$2:G$1449))</f>
      </c>
      <c r="N579" s="10" t="str">
        <f>=STANDARDIZE(H579,AVERAGE(H$2:H$1449),_xlfn.STDEV.S(H$2:H$1449))</f>
      </c>
      <c r="O579" s="10" t="str">
        <f>=STANDARDIZE(I579,AVERAGE(I$2:I$1449),_xlfn.STDEV.S(I$2:I$1449))</f>
      </c>
      <c r="P579" s="10" t="str">
        <f>=MMULT(J579:O579,$AI$12:$AI$17)</f>
      </c>
    </row>
    <row r="580">
      <c r="A580" t="n">
        <v>173902</v>
      </c>
      <c r="B580" t="s">
        <v>2639</v>
      </c>
      <c r="C580" t="s">
        <v>163</v>
      </c>
      <c r="D580" t="n">
        <v>17</v>
      </c>
      <c r="E580" t="n">
        <v>38571</v>
      </c>
      <c r="F580" t="n">
        <v>90.4</v>
      </c>
      <c r="G580" t="n">
        <v>95</v>
      </c>
      <c r="H580" t="n">
        <v>10</v>
      </c>
      <c r="I580" t="n">
        <v>3.3418</v>
      </c>
      <c r="J580" s="10" t="str">
        <f>=STANDARDIZE(D580,AVERAGE(D$2:D$1449),_xlfn.STDEV.S(D$2:D$1449))</f>
      </c>
      <c r="K580" s="10" t="str">
        <f>=STANDARDIZE(E580,AVERAGE(E$2:E$1449),_xlfn.STDEV.S(E$2:E$1449))</f>
      </c>
      <c r="L580" s="10" t="str">
        <f>=STANDARDIZE(F580,AVERAGE(F$2:F$1449),_xlfn.STDEV.S(F$2:F$1449))</f>
      </c>
      <c r="M580" s="10" t="str">
        <f>=STANDARDIZE(G580,AVERAGE(G$2:G$1449),_xlfn.STDEV.S(G$2:G$1449))</f>
      </c>
      <c r="N580" s="10" t="str">
        <f>=STANDARDIZE(H580,AVERAGE(H$2:H$1449),_xlfn.STDEV.S(H$2:H$1449))</f>
      </c>
      <c r="O580" s="10" t="str">
        <f>=STANDARDIZE(I580,AVERAGE(I$2:I$1449),_xlfn.STDEV.S(I$2:I$1449))</f>
      </c>
      <c r="P580" s="10" t="str">
        <f>=MMULT(J580:O580,$AI$12:$AI$17)</f>
      </c>
    </row>
    <row r="581">
      <c r="A581" t="n">
        <v>173920</v>
      </c>
      <c r="B581" t="s">
        <v>2642</v>
      </c>
      <c r="C581" t="s">
        <v>149</v>
      </c>
      <c r="D581" t="n">
        <v>20</v>
      </c>
      <c r="E581" t="n">
        <v>17227</v>
      </c>
      <c r="F581" t="n">
        <v>53.5</v>
      </c>
      <c r="G581" t="n">
        <v>80</v>
      </c>
      <c r="H581" t="n">
        <v>21</v>
      </c>
      <c r="I581" t="n">
        <v>4.2562</v>
      </c>
      <c r="J581" s="10" t="str">
        <f>=STANDARDIZE(D581,AVERAGE(D$2:D$1449),_xlfn.STDEV.S(D$2:D$1449))</f>
      </c>
      <c r="K581" s="10" t="str">
        <f>=STANDARDIZE(E581,AVERAGE(E$2:E$1449),_xlfn.STDEV.S(E$2:E$1449))</f>
      </c>
      <c r="L581" s="10" t="str">
        <f>=STANDARDIZE(F581,AVERAGE(F$2:F$1449),_xlfn.STDEV.S(F$2:F$1449))</f>
      </c>
      <c r="M581" s="10" t="str">
        <f>=STANDARDIZE(G581,AVERAGE(G$2:G$1449),_xlfn.STDEV.S(G$2:G$1449))</f>
      </c>
      <c r="N581" s="10" t="str">
        <f>=STANDARDIZE(H581,AVERAGE(H$2:H$1449),_xlfn.STDEV.S(H$2:H$1449))</f>
      </c>
      <c r="O581" s="10" t="str">
        <f>=STANDARDIZE(I581,AVERAGE(I$2:I$1449),_xlfn.STDEV.S(I$2:I$1449))</f>
      </c>
      <c r="P581" s="10" t="str">
        <f>=MMULT(J581:O581,$AI$12:$AI$17)</f>
      </c>
    </row>
    <row r="582">
      <c r="A582" t="n">
        <v>174066</v>
      </c>
      <c r="B582" t="s">
        <v>2646</v>
      </c>
      <c r="C582" t="s">
        <v>149</v>
      </c>
      <c r="D582" t="n">
        <v>17</v>
      </c>
      <c r="E582" t="n">
        <v>16730</v>
      </c>
      <c r="F582" t="n">
        <v>84.8</v>
      </c>
      <c r="G582" t="n">
        <v>91</v>
      </c>
      <c r="H582" t="n">
        <v>16</v>
      </c>
      <c r="I582" t="n">
        <v>4.772</v>
      </c>
      <c r="J582" s="10" t="str">
        <f>=STANDARDIZE(D582,AVERAGE(D$2:D$1449),_xlfn.STDEV.S(D$2:D$1449))</f>
      </c>
      <c r="K582" s="10" t="str">
        <f>=STANDARDIZE(E582,AVERAGE(E$2:E$1449),_xlfn.STDEV.S(E$2:E$1449))</f>
      </c>
      <c r="L582" s="10" t="str">
        <f>=STANDARDIZE(F582,AVERAGE(F$2:F$1449),_xlfn.STDEV.S(F$2:F$1449))</f>
      </c>
      <c r="M582" s="10" t="str">
        <f>=STANDARDIZE(G582,AVERAGE(G$2:G$1449),_xlfn.STDEV.S(G$2:G$1449))</f>
      </c>
      <c r="N582" s="10" t="str">
        <f>=STANDARDIZE(H582,AVERAGE(H$2:H$1449),_xlfn.STDEV.S(H$2:H$1449))</f>
      </c>
      <c r="O582" s="10" t="str">
        <f>=STANDARDIZE(I582,AVERAGE(I$2:I$1449),_xlfn.STDEV.S(I$2:I$1449))</f>
      </c>
      <c r="P582" s="10" t="str">
        <f>=MMULT(J582:O582,$AI$12:$AI$17)</f>
      </c>
    </row>
    <row r="583">
      <c r="A583" t="n">
        <v>174075</v>
      </c>
      <c r="B583" t="s">
        <v>2647</v>
      </c>
      <c r="C583" t="s">
        <v>149</v>
      </c>
      <c r="D583" t="n">
        <v>19</v>
      </c>
      <c r="E583" t="n">
        <v>13442</v>
      </c>
      <c r="F583" t="n">
        <v>49.7</v>
      </c>
      <c r="G583" t="n">
        <v>77</v>
      </c>
      <c r="H583" t="n">
        <v>17</v>
      </c>
      <c r="I583" t="n">
        <v>3.4423</v>
      </c>
      <c r="J583" s="10" t="str">
        <f>=STANDARDIZE(D583,AVERAGE(D$2:D$1449),_xlfn.STDEV.S(D$2:D$1449))</f>
      </c>
      <c r="K583" s="10" t="str">
        <f>=STANDARDIZE(E583,AVERAGE(E$2:E$1449),_xlfn.STDEV.S(E$2:E$1449))</f>
      </c>
      <c r="L583" s="10" t="str">
        <f>=STANDARDIZE(F583,AVERAGE(F$2:F$1449),_xlfn.STDEV.S(F$2:F$1449))</f>
      </c>
      <c r="M583" s="10" t="str">
        <f>=STANDARDIZE(G583,AVERAGE(G$2:G$1449),_xlfn.STDEV.S(G$2:G$1449))</f>
      </c>
      <c r="N583" s="10" t="str">
        <f>=STANDARDIZE(H583,AVERAGE(H$2:H$1449),_xlfn.STDEV.S(H$2:H$1449))</f>
      </c>
      <c r="O583" s="10" t="str">
        <f>=STANDARDIZE(I583,AVERAGE(I$2:I$1449),_xlfn.STDEV.S(I$2:I$1449))</f>
      </c>
      <c r="P583" s="10" t="str">
        <f>=MMULT(J583:O583,$AI$12:$AI$17)</f>
      </c>
    </row>
    <row r="584">
      <c r="A584" t="n">
        <v>174127</v>
      </c>
      <c r="B584" t="s">
        <v>2649</v>
      </c>
      <c r="C584" t="s">
        <v>163</v>
      </c>
      <c r="D584" t="n">
        <v>40</v>
      </c>
      <c r="E584" t="n">
        <v>27031</v>
      </c>
      <c r="F584" t="n">
        <v>69.2</v>
      </c>
      <c r="G584" t="n">
        <v>82</v>
      </c>
      <c r="H584" t="n">
        <v>10</v>
      </c>
      <c r="I584" t="n">
        <v>2.9469</v>
      </c>
      <c r="J584" s="10" t="str">
        <f>=STANDARDIZE(D584,AVERAGE(D$2:D$1449),_xlfn.STDEV.S(D$2:D$1449))</f>
      </c>
      <c r="K584" s="10" t="str">
        <f>=STANDARDIZE(E584,AVERAGE(E$2:E$1449),_xlfn.STDEV.S(E$2:E$1449))</f>
      </c>
      <c r="L584" s="10" t="str">
        <f>=STANDARDIZE(F584,AVERAGE(F$2:F$1449),_xlfn.STDEV.S(F$2:F$1449))</f>
      </c>
      <c r="M584" s="10" t="str">
        <f>=STANDARDIZE(G584,AVERAGE(G$2:G$1449),_xlfn.STDEV.S(G$2:G$1449))</f>
      </c>
      <c r="N584" s="10" t="str">
        <f>=STANDARDIZE(H584,AVERAGE(H$2:H$1449),_xlfn.STDEV.S(H$2:H$1449))</f>
      </c>
      <c r="O584" s="10" t="str">
        <f>=STANDARDIZE(I584,AVERAGE(I$2:I$1449),_xlfn.STDEV.S(I$2:I$1449))</f>
      </c>
      <c r="P584" s="10" t="str">
        <f>=MMULT(J584:O584,$AI$12:$AI$17)</f>
      </c>
    </row>
    <row r="585">
      <c r="A585" t="n">
        <v>174233</v>
      </c>
      <c r="B585" t="s">
        <v>2655</v>
      </c>
      <c r="C585" t="s">
        <v>149</v>
      </c>
      <c r="D585" t="n">
        <v>18</v>
      </c>
      <c r="E585" t="n">
        <v>19542</v>
      </c>
      <c r="F585" t="n">
        <v>64.5</v>
      </c>
      <c r="G585" t="n">
        <v>81</v>
      </c>
      <c r="H585" t="n">
        <v>16</v>
      </c>
      <c r="I585" t="n">
        <v>4.0136</v>
      </c>
      <c r="J585" s="10" t="str">
        <f>=STANDARDIZE(D585,AVERAGE(D$2:D$1449),_xlfn.STDEV.S(D$2:D$1449))</f>
      </c>
      <c r="K585" s="10" t="str">
        <f>=STANDARDIZE(E585,AVERAGE(E$2:E$1449),_xlfn.STDEV.S(E$2:E$1449))</f>
      </c>
      <c r="L585" s="10" t="str">
        <f>=STANDARDIZE(F585,AVERAGE(F$2:F$1449),_xlfn.STDEV.S(F$2:F$1449))</f>
      </c>
      <c r="M585" s="10" t="str">
        <f>=STANDARDIZE(G585,AVERAGE(G$2:G$1449),_xlfn.STDEV.S(G$2:G$1449))</f>
      </c>
      <c r="N585" s="10" t="str">
        <f>=STANDARDIZE(H585,AVERAGE(H$2:H$1449),_xlfn.STDEV.S(H$2:H$1449))</f>
      </c>
      <c r="O585" s="10" t="str">
        <f>=STANDARDIZE(I585,AVERAGE(I$2:I$1449),_xlfn.STDEV.S(I$2:I$1449))</f>
      </c>
      <c r="P585" s="10" t="str">
        <f>=MMULT(J585:O585,$AI$12:$AI$17)</f>
      </c>
    </row>
    <row r="586">
      <c r="A586" t="n">
        <v>174251</v>
      </c>
      <c r="B586" t="s">
        <v>2656</v>
      </c>
      <c r="C586" t="s">
        <v>149</v>
      </c>
      <c r="D586" t="n">
        <v>31</v>
      </c>
      <c r="E586" t="n">
        <v>9539</v>
      </c>
      <c r="F586" t="n">
        <v>61.9</v>
      </c>
      <c r="G586" t="n">
        <v>73</v>
      </c>
      <c r="H586" t="n">
        <v>9</v>
      </c>
      <c r="I586" t="n">
        <v>3.0592</v>
      </c>
      <c r="J586" s="10" t="str">
        <f>=STANDARDIZE(D586,AVERAGE(D$2:D$1449),_xlfn.STDEV.S(D$2:D$1449))</f>
      </c>
      <c r="K586" s="10" t="str">
        <f>=STANDARDIZE(E586,AVERAGE(E$2:E$1449),_xlfn.STDEV.S(E$2:E$1449))</f>
      </c>
      <c r="L586" s="10" t="str">
        <f>=STANDARDIZE(F586,AVERAGE(F$2:F$1449),_xlfn.STDEV.S(F$2:F$1449))</f>
      </c>
      <c r="M586" s="10" t="str">
        <f>=STANDARDIZE(G586,AVERAGE(G$2:G$1449),_xlfn.STDEV.S(G$2:G$1449))</f>
      </c>
      <c r="N586" s="10" t="str">
        <f>=STANDARDIZE(H586,AVERAGE(H$2:H$1449),_xlfn.STDEV.S(H$2:H$1449))</f>
      </c>
      <c r="O586" s="10" t="str">
        <f>=STANDARDIZE(I586,AVERAGE(I$2:I$1449),_xlfn.STDEV.S(I$2:I$1449))</f>
      </c>
      <c r="P586" s="10" t="str">
        <f>=MMULT(J586:O586,$AI$12:$AI$17)</f>
      </c>
    </row>
    <row r="587">
      <c r="A587" t="n">
        <v>174358</v>
      </c>
      <c r="B587" t="s">
        <v>2660</v>
      </c>
      <c r="C587" t="s">
        <v>149</v>
      </c>
      <c r="D587" t="n">
        <v>27</v>
      </c>
      <c r="E587" t="n">
        <v>18231</v>
      </c>
      <c r="F587" t="n">
        <v>53.7</v>
      </c>
      <c r="G587" t="n">
        <v>72</v>
      </c>
      <c r="H587" t="n">
        <v>17</v>
      </c>
      <c r="I587" t="n">
        <v>3.7833</v>
      </c>
      <c r="J587" s="10" t="str">
        <f>=STANDARDIZE(D587,AVERAGE(D$2:D$1449),_xlfn.STDEV.S(D$2:D$1449))</f>
      </c>
      <c r="K587" s="10" t="str">
        <f>=STANDARDIZE(E587,AVERAGE(E$2:E$1449),_xlfn.STDEV.S(E$2:E$1449))</f>
      </c>
      <c r="L587" s="10" t="str">
        <f>=STANDARDIZE(F587,AVERAGE(F$2:F$1449),_xlfn.STDEV.S(F$2:F$1449))</f>
      </c>
      <c r="M587" s="10" t="str">
        <f>=STANDARDIZE(G587,AVERAGE(G$2:G$1449),_xlfn.STDEV.S(G$2:G$1449))</f>
      </c>
      <c r="N587" s="10" t="str">
        <f>=STANDARDIZE(H587,AVERAGE(H$2:H$1449),_xlfn.STDEV.S(H$2:H$1449))</f>
      </c>
      <c r="O587" s="10" t="str">
        <f>=STANDARDIZE(I587,AVERAGE(I$2:I$1449),_xlfn.STDEV.S(I$2:I$1449))</f>
      </c>
      <c r="P587" s="10" t="str">
        <f>=MMULT(J587:O587,$AI$12:$AI$17)</f>
      </c>
    </row>
    <row r="588">
      <c r="A588" t="n">
        <v>174437</v>
      </c>
      <c r="B588" t="s">
        <v>2663</v>
      </c>
      <c r="C588" t="s">
        <v>163</v>
      </c>
      <c r="D588" t="n">
        <v>43</v>
      </c>
      <c r="E588" t="n">
        <v>23694</v>
      </c>
      <c r="F588" t="n">
        <v>62.4</v>
      </c>
      <c r="G588" t="n">
        <v>78</v>
      </c>
      <c r="H588" t="n">
        <v>11</v>
      </c>
      <c r="I588" t="n">
        <v>3.0265</v>
      </c>
      <c r="J588" s="10" t="str">
        <f>=STANDARDIZE(D588,AVERAGE(D$2:D$1449),_xlfn.STDEV.S(D$2:D$1449))</f>
      </c>
      <c r="K588" s="10" t="str">
        <f>=STANDARDIZE(E588,AVERAGE(E$2:E$1449),_xlfn.STDEV.S(E$2:E$1449))</f>
      </c>
      <c r="L588" s="10" t="str">
        <f>=STANDARDIZE(F588,AVERAGE(F$2:F$1449),_xlfn.STDEV.S(F$2:F$1449))</f>
      </c>
      <c r="M588" s="10" t="str">
        <f>=STANDARDIZE(G588,AVERAGE(G$2:G$1449),_xlfn.STDEV.S(G$2:G$1449))</f>
      </c>
      <c r="N588" s="10" t="str">
        <f>=STANDARDIZE(H588,AVERAGE(H$2:H$1449),_xlfn.STDEV.S(H$2:H$1449))</f>
      </c>
      <c r="O588" s="10" t="str">
        <f>=STANDARDIZE(I588,AVERAGE(I$2:I$1449),_xlfn.STDEV.S(I$2:I$1449))</f>
      </c>
      <c r="P588" s="10" t="str">
        <f>=MMULT(J588:O588,$AI$12:$AI$17)</f>
      </c>
    </row>
    <row r="589">
      <c r="A589" t="n">
        <v>174491</v>
      </c>
      <c r="B589" t="s">
        <v>2666</v>
      </c>
      <c r="C589" t="s">
        <v>163</v>
      </c>
      <c r="D589" t="n">
        <v>15</v>
      </c>
      <c r="E589" t="n">
        <v>26779</v>
      </c>
      <c r="F589" t="n">
        <v>66.8</v>
      </c>
      <c r="G589" t="n">
        <v>84</v>
      </c>
      <c r="H589" t="n">
        <v>15</v>
      </c>
      <c r="I589" t="n">
        <v>3.5511</v>
      </c>
      <c r="J589" s="10" t="str">
        <f>=STANDARDIZE(D589,AVERAGE(D$2:D$1449),_xlfn.STDEV.S(D$2:D$1449))</f>
      </c>
      <c r="K589" s="10" t="str">
        <f>=STANDARDIZE(E589,AVERAGE(E$2:E$1449),_xlfn.STDEV.S(E$2:E$1449))</f>
      </c>
      <c r="L589" s="10" t="str">
        <f>=STANDARDIZE(F589,AVERAGE(F$2:F$1449),_xlfn.STDEV.S(F$2:F$1449))</f>
      </c>
      <c r="M589" s="10" t="str">
        <f>=STANDARDIZE(G589,AVERAGE(G$2:G$1449),_xlfn.STDEV.S(G$2:G$1449))</f>
      </c>
      <c r="N589" s="10" t="str">
        <f>=STANDARDIZE(H589,AVERAGE(H$2:H$1449),_xlfn.STDEV.S(H$2:H$1449))</f>
      </c>
      <c r="O589" s="10" t="str">
        <f>=STANDARDIZE(I589,AVERAGE(I$2:I$1449),_xlfn.STDEV.S(I$2:I$1449))</f>
      </c>
      <c r="P589" s="10" t="str">
        <f>=MMULT(J589:O589,$AI$12:$AI$17)</f>
      </c>
    </row>
    <row r="590">
      <c r="A590" t="n">
        <v>174747</v>
      </c>
      <c r="B590" t="s">
        <v>2672</v>
      </c>
      <c r="C590" t="s">
        <v>163</v>
      </c>
      <c r="D590" t="n">
        <v>19</v>
      </c>
      <c r="E590" t="n">
        <v>29720</v>
      </c>
      <c r="F590" t="n">
        <v>83</v>
      </c>
      <c r="G590" t="n">
        <v>88</v>
      </c>
      <c r="H590" t="n">
        <v>11</v>
      </c>
      <c r="I590" t="n">
        <v>3.1778</v>
      </c>
      <c r="J590" s="10" t="str">
        <f>=STANDARDIZE(D590,AVERAGE(D$2:D$1449),_xlfn.STDEV.S(D$2:D$1449))</f>
      </c>
      <c r="K590" s="10" t="str">
        <f>=STANDARDIZE(E590,AVERAGE(E$2:E$1449),_xlfn.STDEV.S(E$2:E$1449))</f>
      </c>
      <c r="L590" s="10" t="str">
        <f>=STANDARDIZE(F590,AVERAGE(F$2:F$1449),_xlfn.STDEV.S(F$2:F$1449))</f>
      </c>
      <c r="M590" s="10" t="str">
        <f>=STANDARDIZE(G590,AVERAGE(G$2:G$1449),_xlfn.STDEV.S(G$2:G$1449))</f>
      </c>
      <c r="N590" s="10" t="str">
        <f>=STANDARDIZE(H590,AVERAGE(H$2:H$1449),_xlfn.STDEV.S(H$2:H$1449))</f>
      </c>
      <c r="O590" s="10" t="str">
        <f>=STANDARDIZE(I590,AVERAGE(I$2:I$1449),_xlfn.STDEV.S(I$2:I$1449))</f>
      </c>
      <c r="P590" s="10" t="str">
        <f>=MMULT(J590:O590,$AI$12:$AI$17)</f>
      </c>
    </row>
    <row r="591">
      <c r="A591" t="n">
        <v>174783</v>
      </c>
      <c r="B591" t="s">
        <v>2674</v>
      </c>
      <c r="C591" t="s">
        <v>149</v>
      </c>
      <c r="D591" t="n">
        <v>20</v>
      </c>
      <c r="E591" t="n">
        <v>14648</v>
      </c>
      <c r="F591" t="n">
        <v>45.6</v>
      </c>
      <c r="G591" t="n">
        <v>68</v>
      </c>
      <c r="H591" t="n">
        <v>17</v>
      </c>
      <c r="I591" t="n">
        <v>4.1042</v>
      </c>
      <c r="J591" s="10" t="str">
        <f>=STANDARDIZE(D591,AVERAGE(D$2:D$1449),_xlfn.STDEV.S(D$2:D$1449))</f>
      </c>
      <c r="K591" s="10" t="str">
        <f>=STANDARDIZE(E591,AVERAGE(E$2:E$1449),_xlfn.STDEV.S(E$2:E$1449))</f>
      </c>
      <c r="L591" s="10" t="str">
        <f>=STANDARDIZE(F591,AVERAGE(F$2:F$1449),_xlfn.STDEV.S(F$2:F$1449))</f>
      </c>
      <c r="M591" s="10" t="str">
        <f>=STANDARDIZE(G591,AVERAGE(G$2:G$1449),_xlfn.STDEV.S(G$2:G$1449))</f>
      </c>
      <c r="N591" s="10" t="str">
        <f>=STANDARDIZE(H591,AVERAGE(H$2:H$1449),_xlfn.STDEV.S(H$2:H$1449))</f>
      </c>
      <c r="O591" s="10" t="str">
        <f>=STANDARDIZE(I591,AVERAGE(I$2:I$1449),_xlfn.STDEV.S(I$2:I$1449))</f>
      </c>
      <c r="P591" s="10" t="str">
        <f>=MMULT(J591:O591,$AI$12:$AI$17)</f>
      </c>
    </row>
    <row r="592">
      <c r="A592" t="n">
        <v>174792</v>
      </c>
      <c r="B592" t="s">
        <v>2675</v>
      </c>
      <c r="C592" t="s">
        <v>163</v>
      </c>
      <c r="D592" t="n">
        <v>18</v>
      </c>
      <c r="E592" t="n">
        <v>29473</v>
      </c>
      <c r="F592" t="n">
        <v>75.7</v>
      </c>
      <c r="G592" t="n">
        <v>83</v>
      </c>
      <c r="H592" t="n">
        <v>12</v>
      </c>
      <c r="I592" t="n">
        <v>3.2317</v>
      </c>
      <c r="J592" s="10" t="str">
        <f>=STANDARDIZE(D592,AVERAGE(D$2:D$1449),_xlfn.STDEV.S(D$2:D$1449))</f>
      </c>
      <c r="K592" s="10" t="str">
        <f>=STANDARDIZE(E592,AVERAGE(E$2:E$1449),_xlfn.STDEV.S(E$2:E$1449))</f>
      </c>
      <c r="L592" s="10" t="str">
        <f>=STANDARDIZE(F592,AVERAGE(F$2:F$1449),_xlfn.STDEV.S(F$2:F$1449))</f>
      </c>
      <c r="M592" s="10" t="str">
        <f>=STANDARDIZE(G592,AVERAGE(G$2:G$1449),_xlfn.STDEV.S(G$2:G$1449))</f>
      </c>
      <c r="N592" s="10" t="str">
        <f>=STANDARDIZE(H592,AVERAGE(H$2:H$1449),_xlfn.STDEV.S(H$2:H$1449))</f>
      </c>
      <c r="O592" s="10" t="str">
        <f>=STANDARDIZE(I592,AVERAGE(I$2:I$1449),_xlfn.STDEV.S(I$2:I$1449))</f>
      </c>
      <c r="P592" s="10" t="str">
        <f>=MMULT(J592:O592,$AI$12:$AI$17)</f>
      </c>
    </row>
    <row r="593">
      <c r="A593" t="n">
        <v>174817</v>
      </c>
      <c r="B593" t="s">
        <v>2677</v>
      </c>
      <c r="C593" t="s">
        <v>163</v>
      </c>
      <c r="D593" t="n">
        <v>22</v>
      </c>
      <c r="E593" t="n">
        <v>22518</v>
      </c>
      <c r="F593" t="n">
        <v>67.7</v>
      </c>
      <c r="G593" t="n">
        <v>79</v>
      </c>
      <c r="H593" t="n">
        <v>18</v>
      </c>
      <c r="I593" t="n">
        <v>3.7579</v>
      </c>
      <c r="J593" s="10" t="str">
        <f>=STANDARDIZE(D593,AVERAGE(D$2:D$1449),_xlfn.STDEV.S(D$2:D$1449))</f>
      </c>
      <c r="K593" s="10" t="str">
        <f>=STANDARDIZE(E593,AVERAGE(E$2:E$1449),_xlfn.STDEV.S(E$2:E$1449))</f>
      </c>
      <c r="L593" s="10" t="str">
        <f>=STANDARDIZE(F593,AVERAGE(F$2:F$1449),_xlfn.STDEV.S(F$2:F$1449))</f>
      </c>
      <c r="M593" s="10" t="str">
        <f>=STANDARDIZE(G593,AVERAGE(G$2:G$1449),_xlfn.STDEV.S(G$2:G$1449))</f>
      </c>
      <c r="N593" s="10" t="str">
        <f>=STANDARDIZE(H593,AVERAGE(H$2:H$1449),_xlfn.STDEV.S(H$2:H$1449))</f>
      </c>
      <c r="O593" s="10" t="str">
        <f>=STANDARDIZE(I593,AVERAGE(I$2:I$1449),_xlfn.STDEV.S(I$2:I$1449))</f>
      </c>
      <c r="P593" s="10" t="str">
        <f>=MMULT(J593:O593,$AI$12:$AI$17)</f>
      </c>
    </row>
    <row r="594">
      <c r="A594" t="n">
        <v>174844</v>
      </c>
      <c r="B594" t="s">
        <v>2679</v>
      </c>
      <c r="C594" t="s">
        <v>163</v>
      </c>
      <c r="D594" t="n">
        <v>20</v>
      </c>
      <c r="E594" t="n">
        <v>27282</v>
      </c>
      <c r="F594" t="n">
        <v>83.5</v>
      </c>
      <c r="G594" t="n">
        <v>91</v>
      </c>
      <c r="H594" t="n">
        <v>12</v>
      </c>
      <c r="I594" t="n">
        <v>3.4942</v>
      </c>
      <c r="J594" s="10" t="str">
        <f>=STANDARDIZE(D594,AVERAGE(D$2:D$1449),_xlfn.STDEV.S(D$2:D$1449))</f>
      </c>
      <c r="K594" s="10" t="str">
        <f>=STANDARDIZE(E594,AVERAGE(E$2:E$1449),_xlfn.STDEV.S(E$2:E$1449))</f>
      </c>
      <c r="L594" s="10" t="str">
        <f>=STANDARDIZE(F594,AVERAGE(F$2:F$1449),_xlfn.STDEV.S(F$2:F$1449))</f>
      </c>
      <c r="M594" s="10" t="str">
        <f>=STANDARDIZE(G594,AVERAGE(G$2:G$1449),_xlfn.STDEV.S(G$2:G$1449))</f>
      </c>
      <c r="N594" s="10" t="str">
        <f>=STANDARDIZE(H594,AVERAGE(H$2:H$1449),_xlfn.STDEV.S(H$2:H$1449))</f>
      </c>
      <c r="O594" s="10" t="str">
        <f>=STANDARDIZE(I594,AVERAGE(I$2:I$1449),_xlfn.STDEV.S(I$2:I$1449))</f>
      </c>
      <c r="P594" s="10" t="str">
        <f>=MMULT(J594:O594,$AI$12:$AI$17)</f>
      </c>
    </row>
    <row r="595">
      <c r="A595" t="n">
        <v>174862</v>
      </c>
      <c r="B595" t="s">
        <v>2680</v>
      </c>
      <c r="C595" t="s">
        <v>163</v>
      </c>
      <c r="D595" t="n">
        <v>24</v>
      </c>
      <c r="E595" t="n">
        <v>27196</v>
      </c>
      <c r="F595" t="n">
        <v>62.9</v>
      </c>
      <c r="G595" t="n">
        <v>67</v>
      </c>
      <c r="H595" t="n">
        <v>22</v>
      </c>
      <c r="I595" t="n">
        <v>3.2723</v>
      </c>
      <c r="J595" s="10" t="str">
        <f>=STANDARDIZE(D595,AVERAGE(D$2:D$1449),_xlfn.STDEV.S(D$2:D$1449))</f>
      </c>
      <c r="K595" s="10" t="str">
        <f>=STANDARDIZE(E595,AVERAGE(E$2:E$1449),_xlfn.STDEV.S(E$2:E$1449))</f>
      </c>
      <c r="L595" s="10" t="str">
        <f>=STANDARDIZE(F595,AVERAGE(F$2:F$1449),_xlfn.STDEV.S(F$2:F$1449))</f>
      </c>
      <c r="M595" s="10" t="str">
        <f>=STANDARDIZE(G595,AVERAGE(G$2:G$1449),_xlfn.STDEV.S(G$2:G$1449))</f>
      </c>
      <c r="N595" s="10" t="str">
        <f>=STANDARDIZE(H595,AVERAGE(H$2:H$1449),_xlfn.STDEV.S(H$2:H$1449))</f>
      </c>
      <c r="O595" s="10" t="str">
        <f>=STANDARDIZE(I595,AVERAGE(I$2:I$1449),_xlfn.STDEV.S(I$2:I$1449))</f>
      </c>
      <c r="P595" s="10" t="str">
        <f>=MMULT(J595:O595,$AI$12:$AI$17)</f>
      </c>
    </row>
    <row r="596">
      <c r="A596" t="n">
        <v>174899</v>
      </c>
      <c r="B596" t="s">
        <v>2682</v>
      </c>
      <c r="C596" t="s">
        <v>163</v>
      </c>
      <c r="D596" t="n">
        <v>23</v>
      </c>
      <c r="E596" t="n">
        <v>23913</v>
      </c>
      <c r="F596" t="n">
        <v>63</v>
      </c>
      <c r="G596" t="n">
        <v>78</v>
      </c>
      <c r="H596" t="n">
        <v>10</v>
      </c>
      <c r="I596" t="n">
        <v>3.6137</v>
      </c>
      <c r="J596" s="10" t="str">
        <f>=STANDARDIZE(D596,AVERAGE(D$2:D$1449),_xlfn.STDEV.S(D$2:D$1449))</f>
      </c>
      <c r="K596" s="10" t="str">
        <f>=STANDARDIZE(E596,AVERAGE(E$2:E$1449),_xlfn.STDEV.S(E$2:E$1449))</f>
      </c>
      <c r="L596" s="10" t="str">
        <f>=STANDARDIZE(F596,AVERAGE(F$2:F$1449),_xlfn.STDEV.S(F$2:F$1449))</f>
      </c>
      <c r="M596" s="10" t="str">
        <f>=STANDARDIZE(G596,AVERAGE(G$2:G$1449),_xlfn.STDEV.S(G$2:G$1449))</f>
      </c>
      <c r="N596" s="10" t="str">
        <f>=STANDARDIZE(H596,AVERAGE(H$2:H$1449),_xlfn.STDEV.S(H$2:H$1449))</f>
      </c>
      <c r="O596" s="10" t="str">
        <f>=STANDARDIZE(I596,AVERAGE(I$2:I$1449),_xlfn.STDEV.S(I$2:I$1449))</f>
      </c>
      <c r="P596" s="10" t="str">
        <f>=MMULT(J596:O596,$AI$12:$AI$17)</f>
      </c>
    </row>
    <row r="597">
      <c r="A597" t="n">
        <v>174914</v>
      </c>
      <c r="B597" t="s">
        <v>2683</v>
      </c>
      <c r="C597" t="s">
        <v>163</v>
      </c>
      <c r="D597" t="n">
        <v>20</v>
      </c>
      <c r="E597" t="n">
        <v>32637</v>
      </c>
      <c r="F597" t="n">
        <v>76.8</v>
      </c>
      <c r="G597" t="n">
        <v>86</v>
      </c>
      <c r="H597" t="n">
        <v>13</v>
      </c>
      <c r="I597" t="n">
        <v>4.0005</v>
      </c>
      <c r="J597" s="10" t="str">
        <f>=STANDARDIZE(D597,AVERAGE(D$2:D$1449),_xlfn.STDEV.S(D$2:D$1449))</f>
      </c>
      <c r="K597" s="10" t="str">
        <f>=STANDARDIZE(E597,AVERAGE(E$2:E$1449),_xlfn.STDEV.S(E$2:E$1449))</f>
      </c>
      <c r="L597" s="10" t="str">
        <f>=STANDARDIZE(F597,AVERAGE(F$2:F$1449),_xlfn.STDEV.S(F$2:F$1449))</f>
      </c>
      <c r="M597" s="10" t="str">
        <f>=STANDARDIZE(G597,AVERAGE(G$2:G$1449),_xlfn.STDEV.S(G$2:G$1449))</f>
      </c>
      <c r="N597" s="10" t="str">
        <f>=STANDARDIZE(H597,AVERAGE(H$2:H$1449),_xlfn.STDEV.S(H$2:H$1449))</f>
      </c>
      <c r="O597" s="10" t="str">
        <f>=STANDARDIZE(I597,AVERAGE(I$2:I$1449),_xlfn.STDEV.S(I$2:I$1449))</f>
      </c>
      <c r="P597" s="10" t="str">
        <f>=MMULT(J597:O597,$AI$12:$AI$17)</f>
      </c>
    </row>
    <row r="598">
      <c r="A598" t="n">
        <v>175005</v>
      </c>
      <c r="B598" t="s">
        <v>2685</v>
      </c>
      <c r="C598" t="s">
        <v>163</v>
      </c>
      <c r="D598" t="n">
        <v>36</v>
      </c>
      <c r="E598" t="n">
        <v>22357</v>
      </c>
      <c r="F598" t="n">
        <v>64.3</v>
      </c>
      <c r="G598" t="n">
        <v>78</v>
      </c>
      <c r="H598" t="n">
        <v>10</v>
      </c>
      <c r="I598" t="n">
        <v>3.6295</v>
      </c>
      <c r="J598" s="10" t="str">
        <f>=STANDARDIZE(D598,AVERAGE(D$2:D$1449),_xlfn.STDEV.S(D$2:D$1449))</f>
      </c>
      <c r="K598" s="10" t="str">
        <f>=STANDARDIZE(E598,AVERAGE(E$2:E$1449),_xlfn.STDEV.S(E$2:E$1449))</f>
      </c>
      <c r="L598" s="10" t="str">
        <f>=STANDARDIZE(F598,AVERAGE(F$2:F$1449),_xlfn.STDEV.S(F$2:F$1449))</f>
      </c>
      <c r="M598" s="10" t="str">
        <f>=STANDARDIZE(G598,AVERAGE(G$2:G$1449),_xlfn.STDEV.S(G$2:G$1449))</f>
      </c>
      <c r="N598" s="10" t="str">
        <f>=STANDARDIZE(H598,AVERAGE(H$2:H$1449),_xlfn.STDEV.S(H$2:H$1449))</f>
      </c>
      <c r="O598" s="10" t="str">
        <f>=STANDARDIZE(I598,AVERAGE(I$2:I$1449),_xlfn.STDEV.S(I$2:I$1449))</f>
      </c>
      <c r="P598" s="10" t="str">
        <f>=MMULT(J598:O598,$AI$12:$AI$17)</f>
      </c>
    </row>
    <row r="599">
      <c r="A599" t="n">
        <v>175078</v>
      </c>
      <c r="B599" t="s">
        <v>2689</v>
      </c>
      <c r="C599" t="s">
        <v>149</v>
      </c>
      <c r="D599" t="n">
        <v>11</v>
      </c>
      <c r="E599" t="n">
        <v>14839</v>
      </c>
      <c r="F599" t="n">
        <v>42.6</v>
      </c>
      <c r="G599" t="n">
        <v>70</v>
      </c>
      <c r="H599" t="n">
        <v>16</v>
      </c>
      <c r="I599" t="n">
        <v>3.9305</v>
      </c>
      <c r="J599" s="10" t="str">
        <f>=STANDARDIZE(D599,AVERAGE(D$2:D$1449),_xlfn.STDEV.S(D$2:D$1449))</f>
      </c>
      <c r="K599" s="10" t="str">
        <f>=STANDARDIZE(E599,AVERAGE(E$2:E$1449),_xlfn.STDEV.S(E$2:E$1449))</f>
      </c>
      <c r="L599" s="10" t="str">
        <f>=STANDARDIZE(F599,AVERAGE(F$2:F$1449),_xlfn.STDEV.S(F$2:F$1449))</f>
      </c>
      <c r="M599" s="10" t="str">
        <f>=STANDARDIZE(G599,AVERAGE(G$2:G$1449),_xlfn.STDEV.S(G$2:G$1449))</f>
      </c>
      <c r="N599" s="10" t="str">
        <f>=STANDARDIZE(H599,AVERAGE(H$2:H$1449),_xlfn.STDEV.S(H$2:H$1449))</f>
      </c>
      <c r="O599" s="10" t="str">
        <f>=STANDARDIZE(I599,AVERAGE(I$2:I$1449),_xlfn.STDEV.S(I$2:I$1449))</f>
      </c>
      <c r="P599" s="10" t="str">
        <f>=MMULT(J599:O599,$AI$12:$AI$17)</f>
      </c>
    </row>
    <row r="600">
      <c r="A600" t="n">
        <v>175272</v>
      </c>
      <c r="B600" t="s">
        <v>2698</v>
      </c>
      <c r="C600" t="s">
        <v>149</v>
      </c>
      <c r="D600" t="n">
        <v>23</v>
      </c>
      <c r="E600" t="n">
        <v>18919</v>
      </c>
      <c r="F600" t="n">
        <v>59.9</v>
      </c>
      <c r="G600" t="n">
        <v>78</v>
      </c>
      <c r="H600" t="n">
        <v>15</v>
      </c>
      <c r="I600" t="n">
        <v>3.8469</v>
      </c>
      <c r="J600" s="10" t="str">
        <f>=STANDARDIZE(D600,AVERAGE(D$2:D$1449),_xlfn.STDEV.S(D$2:D$1449))</f>
      </c>
      <c r="K600" s="10" t="str">
        <f>=STANDARDIZE(E600,AVERAGE(E$2:E$1449),_xlfn.STDEV.S(E$2:E$1449))</f>
      </c>
      <c r="L600" s="10" t="str">
        <f>=STANDARDIZE(F600,AVERAGE(F$2:F$1449),_xlfn.STDEV.S(F$2:F$1449))</f>
      </c>
      <c r="M600" s="10" t="str">
        <f>=STANDARDIZE(G600,AVERAGE(G$2:G$1449),_xlfn.STDEV.S(G$2:G$1449))</f>
      </c>
      <c r="N600" s="10" t="str">
        <f>=STANDARDIZE(H600,AVERAGE(H$2:H$1449),_xlfn.STDEV.S(H$2:H$1449))</f>
      </c>
      <c r="O600" s="10" t="str">
        <f>=STANDARDIZE(I600,AVERAGE(I$2:I$1449),_xlfn.STDEV.S(I$2:I$1449))</f>
      </c>
      <c r="P600" s="10" t="str">
        <f>=MMULT(J600:O600,$AI$12:$AI$17)</f>
      </c>
    </row>
    <row r="601">
      <c r="A601" t="n">
        <v>175342</v>
      </c>
      <c r="B601" t="s">
        <v>2702</v>
      </c>
      <c r="C601" t="s">
        <v>149</v>
      </c>
      <c r="D601" t="n">
        <v>77</v>
      </c>
      <c r="E601" t="n">
        <v>13155</v>
      </c>
      <c r="F601" t="n">
        <v>45.3</v>
      </c>
      <c r="G601" t="n">
        <v>79</v>
      </c>
      <c r="H601" t="n">
        <v>16</v>
      </c>
      <c r="I601" t="n">
        <v>3.5336</v>
      </c>
      <c r="J601" s="10" t="str">
        <f>=STANDARDIZE(D601,AVERAGE(D$2:D$1449),_xlfn.STDEV.S(D$2:D$1449))</f>
      </c>
      <c r="K601" s="10" t="str">
        <f>=STANDARDIZE(E601,AVERAGE(E$2:E$1449),_xlfn.STDEV.S(E$2:E$1449))</f>
      </c>
      <c r="L601" s="10" t="str">
        <f>=STANDARDIZE(F601,AVERAGE(F$2:F$1449),_xlfn.STDEV.S(F$2:F$1449))</f>
      </c>
      <c r="M601" s="10" t="str">
        <f>=STANDARDIZE(G601,AVERAGE(G$2:G$1449),_xlfn.STDEV.S(G$2:G$1449))</f>
      </c>
      <c r="N601" s="10" t="str">
        <f>=STANDARDIZE(H601,AVERAGE(H$2:H$1449),_xlfn.STDEV.S(H$2:H$1449))</f>
      </c>
      <c r="O601" s="10" t="str">
        <f>=STANDARDIZE(I601,AVERAGE(I$2:I$1449),_xlfn.STDEV.S(I$2:I$1449))</f>
      </c>
      <c r="P601" s="10" t="str">
        <f>=MMULT(J601:O601,$AI$12:$AI$17)</f>
      </c>
    </row>
    <row r="602">
      <c r="A602" t="n">
        <v>175421</v>
      </c>
      <c r="B602" t="s">
        <v>2705</v>
      </c>
      <c r="C602" t="s">
        <v>163</v>
      </c>
      <c r="D602" t="n">
        <v>45</v>
      </c>
      <c r="E602" t="n">
        <v>22145</v>
      </c>
      <c r="F602" t="n">
        <v>51.4</v>
      </c>
      <c r="G602" t="n">
        <v>69</v>
      </c>
      <c r="H602" t="n">
        <v>13</v>
      </c>
      <c r="I602" t="n">
        <v>3.6883</v>
      </c>
      <c r="J602" s="10" t="str">
        <f>=STANDARDIZE(D602,AVERAGE(D$2:D$1449),_xlfn.STDEV.S(D$2:D$1449))</f>
      </c>
      <c r="K602" s="10" t="str">
        <f>=STANDARDIZE(E602,AVERAGE(E$2:E$1449),_xlfn.STDEV.S(E$2:E$1449))</f>
      </c>
      <c r="L602" s="10" t="str">
        <f>=STANDARDIZE(F602,AVERAGE(F$2:F$1449),_xlfn.STDEV.S(F$2:F$1449))</f>
      </c>
      <c r="M602" s="10" t="str">
        <f>=STANDARDIZE(G602,AVERAGE(G$2:G$1449),_xlfn.STDEV.S(G$2:G$1449))</f>
      </c>
      <c r="N602" s="10" t="str">
        <f>=STANDARDIZE(H602,AVERAGE(H$2:H$1449),_xlfn.STDEV.S(H$2:H$1449))</f>
      </c>
      <c r="O602" s="10" t="str">
        <f>=STANDARDIZE(I602,AVERAGE(I$2:I$1449),_xlfn.STDEV.S(I$2:I$1449))</f>
      </c>
      <c r="P602" s="10" t="str">
        <f>=MMULT(J602:O602,$AI$12:$AI$17)</f>
      </c>
    </row>
    <row r="603">
      <c r="A603" t="n">
        <v>175430</v>
      </c>
      <c r="B603" t="s">
        <v>2706</v>
      </c>
      <c r="C603" t="s">
        <v>163</v>
      </c>
      <c r="D603" t="n">
        <v>26</v>
      </c>
      <c r="E603" t="n">
        <v>16525</v>
      </c>
      <c r="F603" t="n">
        <v>51.2</v>
      </c>
      <c r="G603" t="n">
        <v>74</v>
      </c>
      <c r="H603" t="n">
        <v>15</v>
      </c>
      <c r="I603" t="n">
        <v>3.0382</v>
      </c>
      <c r="J603" s="10" t="str">
        <f>=STANDARDIZE(D603,AVERAGE(D$2:D$1449),_xlfn.STDEV.S(D$2:D$1449))</f>
      </c>
      <c r="K603" s="10" t="str">
        <f>=STANDARDIZE(E603,AVERAGE(E$2:E$1449),_xlfn.STDEV.S(E$2:E$1449))</f>
      </c>
      <c r="L603" s="10" t="str">
        <f>=STANDARDIZE(F603,AVERAGE(F$2:F$1449),_xlfn.STDEV.S(F$2:F$1449))</f>
      </c>
      <c r="M603" s="10" t="str">
        <f>=STANDARDIZE(G603,AVERAGE(G$2:G$1449),_xlfn.STDEV.S(G$2:G$1449))</f>
      </c>
      <c r="N603" s="10" t="str">
        <f>=STANDARDIZE(H603,AVERAGE(H$2:H$1449),_xlfn.STDEV.S(H$2:H$1449))</f>
      </c>
      <c r="O603" s="10" t="str">
        <f>=STANDARDIZE(I603,AVERAGE(I$2:I$1449),_xlfn.STDEV.S(I$2:I$1449))</f>
      </c>
      <c r="P603" s="10" t="str">
        <f>=MMULT(J603:O603,$AI$12:$AI$17)</f>
      </c>
    </row>
    <row r="604">
      <c r="A604" t="n">
        <v>175616</v>
      </c>
      <c r="B604" t="s">
        <v>2714</v>
      </c>
      <c r="C604" t="s">
        <v>149</v>
      </c>
      <c r="D604" t="n">
        <v>43</v>
      </c>
      <c r="E604" t="n">
        <v>13457</v>
      </c>
      <c r="F604" t="n">
        <v>46.9</v>
      </c>
      <c r="G604" t="n">
        <v>74</v>
      </c>
      <c r="H604" t="n">
        <v>11</v>
      </c>
      <c r="I604" t="n">
        <v>3.5283</v>
      </c>
      <c r="J604" s="10" t="str">
        <f>=STANDARDIZE(D604,AVERAGE(D$2:D$1449),_xlfn.STDEV.S(D$2:D$1449))</f>
      </c>
      <c r="K604" s="10" t="str">
        <f>=STANDARDIZE(E604,AVERAGE(E$2:E$1449),_xlfn.STDEV.S(E$2:E$1449))</f>
      </c>
      <c r="L604" s="10" t="str">
        <f>=STANDARDIZE(F604,AVERAGE(F$2:F$1449),_xlfn.STDEV.S(F$2:F$1449))</f>
      </c>
      <c r="M604" s="10" t="str">
        <f>=STANDARDIZE(G604,AVERAGE(G$2:G$1449),_xlfn.STDEV.S(G$2:G$1449))</f>
      </c>
      <c r="N604" s="10" t="str">
        <f>=STANDARDIZE(H604,AVERAGE(H$2:H$1449),_xlfn.STDEV.S(H$2:H$1449))</f>
      </c>
      <c r="O604" s="10" t="str">
        <f>=STANDARDIZE(I604,AVERAGE(I$2:I$1449),_xlfn.STDEV.S(I$2:I$1449))</f>
      </c>
      <c r="P604" s="10" t="str">
        <f>=MMULT(J604:O604,$AI$12:$AI$17)</f>
      </c>
    </row>
    <row r="605">
      <c r="A605" t="n">
        <v>175856</v>
      </c>
      <c r="B605" t="s">
        <v>2728</v>
      </c>
      <c r="C605" t="s">
        <v>149</v>
      </c>
      <c r="D605" t="n">
        <v>68</v>
      </c>
      <c r="E605" t="n">
        <v>19892</v>
      </c>
      <c r="F605" t="n">
        <v>32.2</v>
      </c>
      <c r="G605" t="n">
        <v>68</v>
      </c>
      <c r="H605" t="n">
        <v>15</v>
      </c>
      <c r="I605" t="n">
        <v>3.8901</v>
      </c>
      <c r="J605" s="10" t="str">
        <f>=STANDARDIZE(D605,AVERAGE(D$2:D$1449),_xlfn.STDEV.S(D$2:D$1449))</f>
      </c>
      <c r="K605" s="10" t="str">
        <f>=STANDARDIZE(E605,AVERAGE(E$2:E$1449),_xlfn.STDEV.S(E$2:E$1449))</f>
      </c>
      <c r="L605" s="10" t="str">
        <f>=STANDARDIZE(F605,AVERAGE(F$2:F$1449),_xlfn.STDEV.S(F$2:F$1449))</f>
      </c>
      <c r="M605" s="10" t="str">
        <f>=STANDARDIZE(G605,AVERAGE(G$2:G$1449),_xlfn.STDEV.S(G$2:G$1449))</f>
      </c>
      <c r="N605" s="10" t="str">
        <f>=STANDARDIZE(H605,AVERAGE(H$2:H$1449),_xlfn.STDEV.S(H$2:H$1449))</f>
      </c>
      <c r="O605" s="10" t="str">
        <f>=STANDARDIZE(I605,AVERAGE(I$2:I$1449),_xlfn.STDEV.S(I$2:I$1449))</f>
      </c>
      <c r="P605" s="10" t="str">
        <f>=MMULT(J605:O605,$AI$12:$AI$17)</f>
      </c>
    </row>
    <row r="606">
      <c r="A606" t="n">
        <v>175980</v>
      </c>
      <c r="B606" t="s">
        <v>2733</v>
      </c>
      <c r="C606" t="s">
        <v>163</v>
      </c>
      <c r="D606" t="n">
        <v>36</v>
      </c>
      <c r="E606" t="n">
        <v>26739</v>
      </c>
      <c r="F606" t="n">
        <v>59.6</v>
      </c>
      <c r="G606" t="n">
        <v>73</v>
      </c>
      <c r="H606" t="n">
        <v>9</v>
      </c>
      <c r="I606" t="n">
        <v>2.8439</v>
      </c>
      <c r="J606" s="10" t="str">
        <f>=STANDARDIZE(D606,AVERAGE(D$2:D$1449),_xlfn.STDEV.S(D$2:D$1449))</f>
      </c>
      <c r="K606" s="10" t="str">
        <f>=STANDARDIZE(E606,AVERAGE(E$2:E$1449),_xlfn.STDEV.S(E$2:E$1449))</f>
      </c>
      <c r="L606" s="10" t="str">
        <f>=STANDARDIZE(F606,AVERAGE(F$2:F$1449),_xlfn.STDEV.S(F$2:F$1449))</f>
      </c>
      <c r="M606" s="10" t="str">
        <f>=STANDARDIZE(G606,AVERAGE(G$2:G$1449),_xlfn.STDEV.S(G$2:G$1449))</f>
      </c>
      <c r="N606" s="10" t="str">
        <f>=STANDARDIZE(H606,AVERAGE(H$2:H$1449),_xlfn.STDEV.S(H$2:H$1449))</f>
      </c>
      <c r="O606" s="10" t="str">
        <f>=STANDARDIZE(I606,AVERAGE(I$2:I$1449),_xlfn.STDEV.S(I$2:I$1449))</f>
      </c>
      <c r="P606" s="10" t="str">
        <f>=MMULT(J606:O606,$AI$12:$AI$17)</f>
      </c>
    </row>
    <row r="607">
      <c r="A607" t="n">
        <v>176017</v>
      </c>
      <c r="B607" t="s">
        <v>2735</v>
      </c>
      <c r="C607" t="s">
        <v>149</v>
      </c>
      <c r="D607" t="n">
        <v>22</v>
      </c>
      <c r="E607" t="n">
        <v>14946</v>
      </c>
      <c r="F607" t="n">
        <v>68.5</v>
      </c>
      <c r="G607" t="n">
        <v>88</v>
      </c>
      <c r="H607" t="n">
        <v>17</v>
      </c>
      <c r="I607" t="n">
        <v>4.3927</v>
      </c>
      <c r="J607" s="10" t="str">
        <f>=STANDARDIZE(D607,AVERAGE(D$2:D$1449),_xlfn.STDEV.S(D$2:D$1449))</f>
      </c>
      <c r="K607" s="10" t="str">
        <f>=STANDARDIZE(E607,AVERAGE(E$2:E$1449),_xlfn.STDEV.S(E$2:E$1449))</f>
      </c>
      <c r="L607" s="10" t="str">
        <f>=STANDARDIZE(F607,AVERAGE(F$2:F$1449),_xlfn.STDEV.S(F$2:F$1449))</f>
      </c>
      <c r="M607" s="10" t="str">
        <f>=STANDARDIZE(G607,AVERAGE(G$2:G$1449),_xlfn.STDEV.S(G$2:G$1449))</f>
      </c>
      <c r="N607" s="10" t="str">
        <f>=STANDARDIZE(H607,AVERAGE(H$2:H$1449),_xlfn.STDEV.S(H$2:H$1449))</f>
      </c>
      <c r="O607" s="10" t="str">
        <f>=STANDARDIZE(I607,AVERAGE(I$2:I$1449),_xlfn.STDEV.S(I$2:I$1449))</f>
      </c>
      <c r="P607" s="10" t="str">
        <f>=MMULT(J607:O607,$AI$12:$AI$17)</f>
      </c>
    </row>
    <row r="608">
      <c r="A608" t="n">
        <v>176035</v>
      </c>
      <c r="B608" t="s">
        <v>2737</v>
      </c>
      <c r="C608" t="s">
        <v>149</v>
      </c>
      <c r="D608" t="n">
        <v>42</v>
      </c>
      <c r="E608" t="n">
        <v>12617</v>
      </c>
      <c r="F608" t="n">
        <v>37.3</v>
      </c>
      <c r="G608" t="n">
        <v>72</v>
      </c>
      <c r="H608" t="n">
        <v>10</v>
      </c>
      <c r="I608" t="n">
        <v>3.4732</v>
      </c>
      <c r="J608" s="10" t="str">
        <f>=STANDARDIZE(D608,AVERAGE(D$2:D$1449),_xlfn.STDEV.S(D$2:D$1449))</f>
      </c>
      <c r="K608" s="10" t="str">
        <f>=STANDARDIZE(E608,AVERAGE(E$2:E$1449),_xlfn.STDEV.S(E$2:E$1449))</f>
      </c>
      <c r="L608" s="10" t="str">
        <f>=STANDARDIZE(F608,AVERAGE(F$2:F$1449),_xlfn.STDEV.S(F$2:F$1449))</f>
      </c>
      <c r="M608" s="10" t="str">
        <f>=STANDARDIZE(G608,AVERAGE(G$2:G$1449),_xlfn.STDEV.S(G$2:G$1449))</f>
      </c>
      <c r="N608" s="10" t="str">
        <f>=STANDARDIZE(H608,AVERAGE(H$2:H$1449),_xlfn.STDEV.S(H$2:H$1449))</f>
      </c>
      <c r="O608" s="10" t="str">
        <f>=STANDARDIZE(I608,AVERAGE(I$2:I$1449),_xlfn.STDEV.S(I$2:I$1449))</f>
      </c>
      <c r="P608" s="10" t="str">
        <f>=MMULT(J608:O608,$AI$12:$AI$17)</f>
      </c>
    </row>
    <row r="609">
      <c r="A609" t="n">
        <v>176044</v>
      </c>
      <c r="B609" t="s">
        <v>2738</v>
      </c>
      <c r="C609" t="s">
        <v>149</v>
      </c>
      <c r="D609" t="n">
        <v>60</v>
      </c>
      <c r="E609" t="n">
        <v>12304</v>
      </c>
      <c r="F609" t="n">
        <v>22.1</v>
      </c>
      <c r="G609" t="n">
        <v>58</v>
      </c>
      <c r="H609" t="n">
        <v>13</v>
      </c>
      <c r="I609" t="n">
        <v>3.3851</v>
      </c>
      <c r="J609" s="10" t="str">
        <f>=STANDARDIZE(D609,AVERAGE(D$2:D$1449),_xlfn.STDEV.S(D$2:D$1449))</f>
      </c>
      <c r="K609" s="10" t="str">
        <f>=STANDARDIZE(E609,AVERAGE(E$2:E$1449),_xlfn.STDEV.S(E$2:E$1449))</f>
      </c>
      <c r="L609" s="10" t="str">
        <f>=STANDARDIZE(F609,AVERAGE(F$2:F$1449),_xlfn.STDEV.S(F$2:F$1449))</f>
      </c>
      <c r="M609" s="10" t="str">
        <f>=STANDARDIZE(G609,AVERAGE(G$2:G$1449),_xlfn.STDEV.S(G$2:G$1449))</f>
      </c>
      <c r="N609" s="10" t="str">
        <f>=STANDARDIZE(H609,AVERAGE(H$2:H$1449),_xlfn.STDEV.S(H$2:H$1449))</f>
      </c>
      <c r="O609" s="10" t="str">
        <f>=STANDARDIZE(I609,AVERAGE(I$2:I$1449),_xlfn.STDEV.S(I$2:I$1449))</f>
      </c>
      <c r="P609" s="10" t="str">
        <f>=MMULT(J609:O609,$AI$12:$AI$17)</f>
      </c>
    </row>
    <row r="610">
      <c r="A610" t="n">
        <v>176053</v>
      </c>
      <c r="B610" t="s">
        <v>2740</v>
      </c>
      <c r="C610" t="s">
        <v>163</v>
      </c>
      <c r="D610" t="n">
        <v>26</v>
      </c>
      <c r="E610" t="n">
        <v>21135</v>
      </c>
      <c r="F610" t="n">
        <v>62.8</v>
      </c>
      <c r="G610" t="n">
        <v>80</v>
      </c>
      <c r="H610" t="n">
        <v>14</v>
      </c>
      <c r="I610" t="n">
        <v>3.6779</v>
      </c>
      <c r="J610" s="10" t="str">
        <f>=STANDARDIZE(D610,AVERAGE(D$2:D$1449),_xlfn.STDEV.S(D$2:D$1449))</f>
      </c>
      <c r="K610" s="10" t="str">
        <f>=STANDARDIZE(E610,AVERAGE(E$2:E$1449),_xlfn.STDEV.S(E$2:E$1449))</f>
      </c>
      <c r="L610" s="10" t="str">
        <f>=STANDARDIZE(F610,AVERAGE(F$2:F$1449),_xlfn.STDEV.S(F$2:F$1449))</f>
      </c>
      <c r="M610" s="10" t="str">
        <f>=STANDARDIZE(G610,AVERAGE(G$2:G$1449),_xlfn.STDEV.S(G$2:G$1449))</f>
      </c>
      <c r="N610" s="10" t="str">
        <f>=STANDARDIZE(H610,AVERAGE(H$2:H$1449),_xlfn.STDEV.S(H$2:H$1449))</f>
      </c>
      <c r="O610" s="10" t="str">
        <f>=STANDARDIZE(I610,AVERAGE(I$2:I$1449),_xlfn.STDEV.S(I$2:I$1449))</f>
      </c>
      <c r="P610" s="10" t="str">
        <f>=MMULT(J610:O610,$AI$12:$AI$17)</f>
      </c>
    </row>
    <row r="611">
      <c r="A611" t="n">
        <v>176080</v>
      </c>
      <c r="B611" t="s">
        <v>2745</v>
      </c>
      <c r="C611" t="s">
        <v>149</v>
      </c>
      <c r="D611" t="n">
        <v>29</v>
      </c>
      <c r="E611" t="n">
        <v>16480</v>
      </c>
      <c r="F611" t="n">
        <v>62.9</v>
      </c>
      <c r="G611" t="n">
        <v>83</v>
      </c>
      <c r="H611" t="n">
        <v>16</v>
      </c>
      <c r="I611" t="n">
        <v>4.4013</v>
      </c>
      <c r="J611" s="10" t="str">
        <f>=STANDARDIZE(D611,AVERAGE(D$2:D$1449),_xlfn.STDEV.S(D$2:D$1449))</f>
      </c>
      <c r="K611" s="10" t="str">
        <f>=STANDARDIZE(E611,AVERAGE(E$2:E$1449),_xlfn.STDEV.S(E$2:E$1449))</f>
      </c>
      <c r="L611" s="10" t="str">
        <f>=STANDARDIZE(F611,AVERAGE(F$2:F$1449),_xlfn.STDEV.S(F$2:F$1449))</f>
      </c>
      <c r="M611" s="10" t="str">
        <f>=STANDARDIZE(G611,AVERAGE(G$2:G$1449),_xlfn.STDEV.S(G$2:G$1449))</f>
      </c>
      <c r="N611" s="10" t="str">
        <f>=STANDARDIZE(H611,AVERAGE(H$2:H$1449),_xlfn.STDEV.S(H$2:H$1449))</f>
      </c>
      <c r="O611" s="10" t="str">
        <f>=STANDARDIZE(I611,AVERAGE(I$2:I$1449),_xlfn.STDEV.S(I$2:I$1449))</f>
      </c>
      <c r="P611" s="10" t="str">
        <f>=MMULT(J611:O611,$AI$12:$AI$17)</f>
      </c>
    </row>
    <row r="612">
      <c r="A612" t="n">
        <v>176318</v>
      </c>
      <c r="B612" t="s">
        <v>2753</v>
      </c>
      <c r="C612" t="s">
        <v>163</v>
      </c>
      <c r="D612" t="n">
        <v>69</v>
      </c>
      <c r="E612" t="n">
        <v>8234</v>
      </c>
      <c r="F612" t="n">
        <v>27</v>
      </c>
      <c r="G612" t="n">
        <v>10</v>
      </c>
      <c r="H612" t="n">
        <v>11</v>
      </c>
      <c r="I612" t="n">
        <v>2.7987</v>
      </c>
      <c r="J612" s="10" t="str">
        <f>=STANDARDIZE(D612,AVERAGE(D$2:D$1449),_xlfn.STDEV.S(D$2:D$1449))</f>
      </c>
      <c r="K612" s="10" t="str">
        <f>=STANDARDIZE(E612,AVERAGE(E$2:E$1449),_xlfn.STDEV.S(E$2:E$1449))</f>
      </c>
      <c r="L612" s="10" t="str">
        <f>=STANDARDIZE(F612,AVERAGE(F$2:F$1449),_xlfn.STDEV.S(F$2:F$1449))</f>
      </c>
      <c r="M612" s="10" t="str">
        <f>=STANDARDIZE(G612,AVERAGE(G$2:G$1449),_xlfn.STDEV.S(G$2:G$1449))</f>
      </c>
      <c r="N612" s="10" t="str">
        <f>=STANDARDIZE(H612,AVERAGE(H$2:H$1449),_xlfn.STDEV.S(H$2:H$1449))</f>
      </c>
      <c r="O612" s="10" t="str">
        <f>=STANDARDIZE(I612,AVERAGE(I$2:I$1449),_xlfn.STDEV.S(I$2:I$1449))</f>
      </c>
      <c r="P612" s="10" t="str">
        <f>=MMULT(J612:O612,$AI$12:$AI$17)</f>
      </c>
    </row>
    <row r="613">
      <c r="A613" t="n">
        <v>176372</v>
      </c>
      <c r="B613" t="s">
        <v>2758</v>
      </c>
      <c r="C613" t="s">
        <v>149</v>
      </c>
      <c r="D613" t="n">
        <v>47</v>
      </c>
      <c r="E613" t="n">
        <v>14050</v>
      </c>
      <c r="F613" t="n">
        <v>50.6</v>
      </c>
      <c r="G613" t="n">
        <v>70</v>
      </c>
      <c r="H613" t="n">
        <v>15</v>
      </c>
      <c r="I613" t="n">
        <v>4.1911</v>
      </c>
      <c r="J613" s="10" t="str">
        <f>=STANDARDIZE(D613,AVERAGE(D$2:D$1449),_xlfn.STDEV.S(D$2:D$1449))</f>
      </c>
      <c r="K613" s="10" t="str">
        <f>=STANDARDIZE(E613,AVERAGE(E$2:E$1449),_xlfn.STDEV.S(E$2:E$1449))</f>
      </c>
      <c r="L613" s="10" t="str">
        <f>=STANDARDIZE(F613,AVERAGE(F$2:F$1449),_xlfn.STDEV.S(F$2:F$1449))</f>
      </c>
      <c r="M613" s="10" t="str">
        <f>=STANDARDIZE(G613,AVERAGE(G$2:G$1449),_xlfn.STDEV.S(G$2:G$1449))</f>
      </c>
      <c r="N613" s="10" t="str">
        <f>=STANDARDIZE(H613,AVERAGE(H$2:H$1449),_xlfn.STDEV.S(H$2:H$1449))</f>
      </c>
      <c r="O613" s="10" t="str">
        <f>=STANDARDIZE(I613,AVERAGE(I$2:I$1449),_xlfn.STDEV.S(I$2:I$1449))</f>
      </c>
      <c r="P613" s="10" t="str">
        <f>=MMULT(J613:O613,$AI$12:$AI$17)</f>
      </c>
    </row>
    <row r="614">
      <c r="A614" t="n">
        <v>176406</v>
      </c>
      <c r="B614" t="s">
        <v>2760</v>
      </c>
      <c r="C614" t="s">
        <v>163</v>
      </c>
      <c r="D614" t="n">
        <v>62</v>
      </c>
      <c r="E614" t="n">
        <v>12158</v>
      </c>
      <c r="F614" t="n">
        <v>31.3</v>
      </c>
      <c r="G614" t="n">
        <v>71</v>
      </c>
      <c r="H614" t="n">
        <v>14</v>
      </c>
      <c r="I614" t="n">
        <v>2.8561</v>
      </c>
      <c r="J614" s="10" t="str">
        <f>=STANDARDIZE(D614,AVERAGE(D$2:D$1449),_xlfn.STDEV.S(D$2:D$1449))</f>
      </c>
      <c r="K614" s="10" t="str">
        <f>=STANDARDIZE(E614,AVERAGE(E$2:E$1449),_xlfn.STDEV.S(E$2:E$1449))</f>
      </c>
      <c r="L614" s="10" t="str">
        <f>=STANDARDIZE(F614,AVERAGE(F$2:F$1449),_xlfn.STDEV.S(F$2:F$1449))</f>
      </c>
      <c r="M614" s="10" t="str">
        <f>=STANDARDIZE(G614,AVERAGE(G$2:G$1449),_xlfn.STDEV.S(G$2:G$1449))</f>
      </c>
      <c r="N614" s="10" t="str">
        <f>=STANDARDIZE(H614,AVERAGE(H$2:H$1449),_xlfn.STDEV.S(H$2:H$1449))</f>
      </c>
      <c r="O614" s="10" t="str">
        <f>=STANDARDIZE(I614,AVERAGE(I$2:I$1449),_xlfn.STDEV.S(I$2:I$1449))</f>
      </c>
      <c r="P614" s="10" t="str">
        <f>=MMULT(J614:O614,$AI$12:$AI$17)</f>
      </c>
    </row>
    <row r="615">
      <c r="A615" t="n">
        <v>176479</v>
      </c>
      <c r="B615" t="s">
        <v>2766</v>
      </c>
      <c r="C615" t="s">
        <v>163</v>
      </c>
      <c r="D615" t="n">
        <v>25</v>
      </c>
      <c r="E615" t="n">
        <v>17192</v>
      </c>
      <c r="F615" t="n">
        <v>40.8</v>
      </c>
      <c r="G615" t="n">
        <v>80</v>
      </c>
      <c r="H615" t="n">
        <v>13</v>
      </c>
      <c r="I615" t="n">
        <v>3.8571</v>
      </c>
      <c r="J615" s="10" t="str">
        <f>=STANDARDIZE(D615,AVERAGE(D$2:D$1449),_xlfn.STDEV.S(D$2:D$1449))</f>
      </c>
      <c r="K615" s="10" t="str">
        <f>=STANDARDIZE(E615,AVERAGE(E$2:E$1449),_xlfn.STDEV.S(E$2:E$1449))</f>
      </c>
      <c r="L615" s="10" t="str">
        <f>=STANDARDIZE(F615,AVERAGE(F$2:F$1449),_xlfn.STDEV.S(F$2:F$1449))</f>
      </c>
      <c r="M615" s="10" t="str">
        <f>=STANDARDIZE(G615,AVERAGE(G$2:G$1449),_xlfn.STDEV.S(G$2:G$1449))</f>
      </c>
      <c r="N615" s="10" t="str">
        <f>=STANDARDIZE(H615,AVERAGE(H$2:H$1449),_xlfn.STDEV.S(H$2:H$1449))</f>
      </c>
      <c r="O615" s="10" t="str">
        <f>=STANDARDIZE(I615,AVERAGE(I$2:I$1449),_xlfn.STDEV.S(I$2:I$1449))</f>
      </c>
      <c r="P615" s="10" t="str">
        <f>=MMULT(J615:O615,$AI$12:$AI$17)</f>
      </c>
    </row>
    <row r="616">
      <c r="A616" t="n">
        <v>176628</v>
      </c>
      <c r="B616" t="s">
        <v>2769</v>
      </c>
      <c r="C616" t="s">
        <v>163</v>
      </c>
      <c r="D616" t="n">
        <v>49</v>
      </c>
      <c r="E616" t="n">
        <v>17482</v>
      </c>
      <c r="F616" t="n">
        <v>42.6</v>
      </c>
      <c r="G616" t="n">
        <v>68</v>
      </c>
      <c r="H616" t="n">
        <v>13</v>
      </c>
      <c r="I616" t="n">
        <v>3.197</v>
      </c>
      <c r="J616" s="10" t="str">
        <f>=STANDARDIZE(D616,AVERAGE(D$2:D$1449),_xlfn.STDEV.S(D$2:D$1449))</f>
      </c>
      <c r="K616" s="10" t="str">
        <f>=STANDARDIZE(E616,AVERAGE(E$2:E$1449),_xlfn.STDEV.S(E$2:E$1449))</f>
      </c>
      <c r="L616" s="10" t="str">
        <f>=STANDARDIZE(F616,AVERAGE(F$2:F$1449),_xlfn.STDEV.S(F$2:F$1449))</f>
      </c>
      <c r="M616" s="10" t="str">
        <f>=STANDARDIZE(G616,AVERAGE(G$2:G$1449),_xlfn.STDEV.S(G$2:G$1449))</f>
      </c>
      <c r="N616" s="10" t="str">
        <f>=STANDARDIZE(H616,AVERAGE(H$2:H$1449),_xlfn.STDEV.S(H$2:H$1449))</f>
      </c>
      <c r="O616" s="10" t="str">
        <f>=STANDARDIZE(I616,AVERAGE(I$2:I$1449),_xlfn.STDEV.S(I$2:I$1449))</f>
      </c>
      <c r="P616" s="10" t="str">
        <f>=MMULT(J616:O616,$AI$12:$AI$17)</f>
      </c>
    </row>
    <row r="617">
      <c r="A617" t="n">
        <v>176947</v>
      </c>
      <c r="B617" t="s">
        <v>2779</v>
      </c>
      <c r="C617" t="s">
        <v>163</v>
      </c>
      <c r="D617" t="n">
        <v>37</v>
      </c>
      <c r="E617" t="n">
        <v>25050</v>
      </c>
      <c r="F617" t="n">
        <v>54.4</v>
      </c>
      <c r="G617" t="n">
        <v>65</v>
      </c>
      <c r="H617" t="n">
        <v>11</v>
      </c>
      <c r="I617" t="n">
        <v>3.0561</v>
      </c>
      <c r="J617" s="10" t="str">
        <f>=STANDARDIZE(D617,AVERAGE(D$2:D$1449),_xlfn.STDEV.S(D$2:D$1449))</f>
      </c>
      <c r="K617" s="10" t="str">
        <f>=STANDARDIZE(E617,AVERAGE(E$2:E$1449),_xlfn.STDEV.S(E$2:E$1449))</f>
      </c>
      <c r="L617" s="10" t="str">
        <f>=STANDARDIZE(F617,AVERAGE(F$2:F$1449),_xlfn.STDEV.S(F$2:F$1449))</f>
      </c>
      <c r="M617" s="10" t="str">
        <f>=STANDARDIZE(G617,AVERAGE(G$2:G$1449),_xlfn.STDEV.S(G$2:G$1449))</f>
      </c>
      <c r="N617" s="10" t="str">
        <f>=STANDARDIZE(H617,AVERAGE(H$2:H$1449),_xlfn.STDEV.S(H$2:H$1449))</f>
      </c>
      <c r="O617" s="10" t="str">
        <f>=STANDARDIZE(I617,AVERAGE(I$2:I$1449),_xlfn.STDEV.S(I$2:I$1449))</f>
      </c>
      <c r="P617" s="10" t="str">
        <f>=MMULT(J617:O617,$AI$12:$AI$17)</f>
      </c>
    </row>
    <row r="618">
      <c r="A618" t="n">
        <v>176965</v>
      </c>
      <c r="B618" t="s">
        <v>2780</v>
      </c>
      <c r="C618" t="s">
        <v>149</v>
      </c>
      <c r="D618" t="n">
        <v>26</v>
      </c>
      <c r="E618" t="n">
        <v>15728</v>
      </c>
      <c r="F618" t="n">
        <v>49.4</v>
      </c>
      <c r="G618" t="n">
        <v>70</v>
      </c>
      <c r="H618" t="n">
        <v>19</v>
      </c>
      <c r="I618" t="n">
        <v>4.2125</v>
      </c>
      <c r="J618" s="10" t="str">
        <f>=STANDARDIZE(D618,AVERAGE(D$2:D$1449),_xlfn.STDEV.S(D$2:D$1449))</f>
      </c>
      <c r="K618" s="10" t="str">
        <f>=STANDARDIZE(E618,AVERAGE(E$2:E$1449),_xlfn.STDEV.S(E$2:E$1449))</f>
      </c>
      <c r="L618" s="10" t="str">
        <f>=STANDARDIZE(F618,AVERAGE(F$2:F$1449),_xlfn.STDEV.S(F$2:F$1449))</f>
      </c>
      <c r="M618" s="10" t="str">
        <f>=STANDARDIZE(G618,AVERAGE(G$2:G$1449),_xlfn.STDEV.S(G$2:G$1449))</f>
      </c>
      <c r="N618" s="10" t="str">
        <f>=STANDARDIZE(H618,AVERAGE(H$2:H$1449),_xlfn.STDEV.S(H$2:H$1449))</f>
      </c>
      <c r="O618" s="10" t="str">
        <f>=STANDARDIZE(I618,AVERAGE(I$2:I$1449),_xlfn.STDEV.S(I$2:I$1449))</f>
      </c>
      <c r="P618" s="10" t="str">
        <f>=MMULT(J618:O618,$AI$12:$AI$17)</f>
      </c>
    </row>
    <row r="619">
      <c r="A619" t="n">
        <v>177065</v>
      </c>
      <c r="B619" t="s">
        <v>593</v>
      </c>
      <c r="C619" t="s">
        <v>163</v>
      </c>
      <c r="D619" t="n">
        <v>44</v>
      </c>
      <c r="E619" t="n">
        <v>22655</v>
      </c>
      <c r="F619" t="n">
        <v>41.8</v>
      </c>
      <c r="G619" t="n">
        <v>67</v>
      </c>
      <c r="H619" t="n">
        <v>20</v>
      </c>
      <c r="I619" t="n">
        <v>3.941</v>
      </c>
      <c r="J619" s="10" t="str">
        <f>=STANDARDIZE(D619,AVERAGE(D$2:D$1449),_xlfn.STDEV.S(D$2:D$1449))</f>
      </c>
      <c r="K619" s="10" t="str">
        <f>=STANDARDIZE(E619,AVERAGE(E$2:E$1449),_xlfn.STDEV.S(E$2:E$1449))</f>
      </c>
      <c r="L619" s="10" t="str">
        <f>=STANDARDIZE(F619,AVERAGE(F$2:F$1449),_xlfn.STDEV.S(F$2:F$1449))</f>
      </c>
      <c r="M619" s="10" t="str">
        <f>=STANDARDIZE(G619,AVERAGE(G$2:G$1449),_xlfn.STDEV.S(G$2:G$1449))</f>
      </c>
      <c r="N619" s="10" t="str">
        <f>=STANDARDIZE(H619,AVERAGE(H$2:H$1449),_xlfn.STDEV.S(H$2:H$1449))</f>
      </c>
      <c r="O619" s="10" t="str">
        <f>=STANDARDIZE(I619,AVERAGE(I$2:I$1449),_xlfn.STDEV.S(I$2:I$1449))</f>
      </c>
      <c r="P619" s="10" t="str">
        <f>=MMULT(J619:O619,$AI$12:$AI$17)</f>
      </c>
    </row>
    <row r="620">
      <c r="A620" t="n">
        <v>177144</v>
      </c>
      <c r="B620" t="s">
        <v>2793</v>
      </c>
      <c r="C620" t="s">
        <v>163</v>
      </c>
      <c r="D620" t="n">
        <v>36</v>
      </c>
      <c r="E620" t="n">
        <v>22103</v>
      </c>
      <c r="F620" t="n">
        <v>50.2</v>
      </c>
      <c r="G620" t="n">
        <v>67</v>
      </c>
      <c r="H620" t="n">
        <v>17</v>
      </c>
      <c r="I620" t="n">
        <v>3.0342</v>
      </c>
      <c r="J620" s="10" t="str">
        <f>=STANDARDIZE(D620,AVERAGE(D$2:D$1449),_xlfn.STDEV.S(D$2:D$1449))</f>
      </c>
      <c r="K620" s="10" t="str">
        <f>=STANDARDIZE(E620,AVERAGE(E$2:E$1449),_xlfn.STDEV.S(E$2:E$1449))</f>
      </c>
      <c r="L620" s="10" t="str">
        <f>=STANDARDIZE(F620,AVERAGE(F$2:F$1449),_xlfn.STDEV.S(F$2:F$1449))</f>
      </c>
      <c r="M620" s="10" t="str">
        <f>=STANDARDIZE(G620,AVERAGE(G$2:G$1449),_xlfn.STDEV.S(G$2:G$1449))</f>
      </c>
      <c r="N620" s="10" t="str">
        <f>=STANDARDIZE(H620,AVERAGE(H$2:H$1449),_xlfn.STDEV.S(H$2:H$1449))</f>
      </c>
      <c r="O620" s="10" t="str">
        <f>=STANDARDIZE(I620,AVERAGE(I$2:I$1449),_xlfn.STDEV.S(I$2:I$1449))</f>
      </c>
      <c r="P620" s="10" t="str">
        <f>=MMULT(J620:O620,$AI$12:$AI$17)</f>
      </c>
    </row>
    <row r="621">
      <c r="A621" t="n">
        <v>177214</v>
      </c>
      <c r="B621" t="s">
        <v>2794</v>
      </c>
      <c r="C621" t="s">
        <v>163</v>
      </c>
      <c r="D621" t="n">
        <v>27</v>
      </c>
      <c r="E621" t="n">
        <v>22194</v>
      </c>
      <c r="F621" t="n">
        <v>66</v>
      </c>
      <c r="G621" t="n">
        <v>77</v>
      </c>
      <c r="H621" t="n">
        <v>13</v>
      </c>
      <c r="I621" t="n">
        <v>3.2383</v>
      </c>
      <c r="J621" s="10" t="str">
        <f>=STANDARDIZE(D621,AVERAGE(D$2:D$1449),_xlfn.STDEV.S(D$2:D$1449))</f>
      </c>
      <c r="K621" s="10" t="str">
        <f>=STANDARDIZE(E621,AVERAGE(E$2:E$1449),_xlfn.STDEV.S(E$2:E$1449))</f>
      </c>
      <c r="L621" s="10" t="str">
        <f>=STANDARDIZE(F621,AVERAGE(F$2:F$1449),_xlfn.STDEV.S(F$2:F$1449))</f>
      </c>
      <c r="M621" s="10" t="str">
        <f>=STANDARDIZE(G621,AVERAGE(G$2:G$1449),_xlfn.STDEV.S(G$2:G$1449))</f>
      </c>
      <c r="N621" s="10" t="str">
        <f>=STANDARDIZE(H621,AVERAGE(H$2:H$1449),_xlfn.STDEV.S(H$2:H$1449))</f>
      </c>
      <c r="O621" s="10" t="str">
        <f>=STANDARDIZE(I621,AVERAGE(I$2:I$1449),_xlfn.STDEV.S(I$2:I$1449))</f>
      </c>
      <c r="P621" s="10" t="str">
        <f>=MMULT(J621:O621,$AI$12:$AI$17)</f>
      </c>
    </row>
    <row r="622">
      <c r="A622" t="n">
        <v>177339</v>
      </c>
      <c r="B622" t="s">
        <v>2800</v>
      </c>
      <c r="C622" t="s">
        <v>163</v>
      </c>
      <c r="D622" t="n">
        <v>36</v>
      </c>
      <c r="E622" t="n">
        <v>18748</v>
      </c>
      <c r="F622" t="n">
        <v>64</v>
      </c>
      <c r="G622" t="n">
        <v>79</v>
      </c>
      <c r="H622" t="n">
        <v>12</v>
      </c>
      <c r="I622" t="n">
        <v>3.3576</v>
      </c>
      <c r="J622" s="10" t="str">
        <f>=STANDARDIZE(D622,AVERAGE(D$2:D$1449),_xlfn.STDEV.S(D$2:D$1449))</f>
      </c>
      <c r="K622" s="10" t="str">
        <f>=STANDARDIZE(E622,AVERAGE(E$2:E$1449),_xlfn.STDEV.S(E$2:E$1449))</f>
      </c>
      <c r="L622" s="10" t="str">
        <f>=STANDARDIZE(F622,AVERAGE(F$2:F$1449),_xlfn.STDEV.S(F$2:F$1449))</f>
      </c>
      <c r="M622" s="10" t="str">
        <f>=STANDARDIZE(G622,AVERAGE(G$2:G$1449),_xlfn.STDEV.S(G$2:G$1449))</f>
      </c>
      <c r="N622" s="10" t="str">
        <f>=STANDARDIZE(H622,AVERAGE(H$2:H$1449),_xlfn.STDEV.S(H$2:H$1449))</f>
      </c>
      <c r="O622" s="10" t="str">
        <f>=STANDARDIZE(I622,AVERAGE(I$2:I$1449),_xlfn.STDEV.S(I$2:I$1449))</f>
      </c>
      <c r="P622" s="10" t="str">
        <f>=MMULT(J622:O622,$AI$12:$AI$17)</f>
      </c>
    </row>
    <row r="623">
      <c r="A623" t="n">
        <v>177418</v>
      </c>
      <c r="B623" t="s">
        <v>2801</v>
      </c>
      <c r="C623" t="s">
        <v>163</v>
      </c>
      <c r="D623" t="n">
        <v>48</v>
      </c>
      <c r="E623" t="n">
        <v>19519</v>
      </c>
      <c r="F623" t="n">
        <v>56.8</v>
      </c>
      <c r="G623" t="n">
        <v>64</v>
      </c>
      <c r="H623" t="n">
        <v>9</v>
      </c>
      <c r="I623" t="n">
        <v>3.041</v>
      </c>
      <c r="J623" s="10" t="str">
        <f>=STANDARDIZE(D623,AVERAGE(D$2:D$1449),_xlfn.STDEV.S(D$2:D$1449))</f>
      </c>
      <c r="K623" s="10" t="str">
        <f>=STANDARDIZE(E623,AVERAGE(E$2:E$1449),_xlfn.STDEV.S(E$2:E$1449))</f>
      </c>
      <c r="L623" s="10" t="str">
        <f>=STANDARDIZE(F623,AVERAGE(F$2:F$1449),_xlfn.STDEV.S(F$2:F$1449))</f>
      </c>
      <c r="M623" s="10" t="str">
        <f>=STANDARDIZE(G623,AVERAGE(G$2:G$1449),_xlfn.STDEV.S(G$2:G$1449))</f>
      </c>
      <c r="N623" s="10" t="str">
        <f>=STANDARDIZE(H623,AVERAGE(H$2:H$1449),_xlfn.STDEV.S(H$2:H$1449))</f>
      </c>
      <c r="O623" s="10" t="str">
        <f>=STANDARDIZE(I623,AVERAGE(I$2:I$1449),_xlfn.STDEV.S(I$2:I$1449))</f>
      </c>
      <c r="P623" s="10" t="str">
        <f>=MMULT(J623:O623,$AI$12:$AI$17)</f>
      </c>
    </row>
    <row r="624">
      <c r="A624" t="n">
        <v>177542</v>
      </c>
      <c r="B624" t="s">
        <v>2804</v>
      </c>
      <c r="C624" t="s">
        <v>163</v>
      </c>
      <c r="D624" t="n">
        <v>29</v>
      </c>
      <c r="E624" t="n">
        <v>20640</v>
      </c>
      <c r="F624" t="n">
        <v>39.3</v>
      </c>
      <c r="G624" t="n">
        <v>79</v>
      </c>
      <c r="H624" t="n">
        <v>7</v>
      </c>
      <c r="I624" t="n">
        <v>2.7767</v>
      </c>
      <c r="J624" s="10" t="str">
        <f>=STANDARDIZE(D624,AVERAGE(D$2:D$1449),_xlfn.STDEV.S(D$2:D$1449))</f>
      </c>
      <c r="K624" s="10" t="str">
        <f>=STANDARDIZE(E624,AVERAGE(E$2:E$1449),_xlfn.STDEV.S(E$2:E$1449))</f>
      </c>
      <c r="L624" s="10" t="str">
        <f>=STANDARDIZE(F624,AVERAGE(F$2:F$1449),_xlfn.STDEV.S(F$2:F$1449))</f>
      </c>
      <c r="M624" s="10" t="str">
        <f>=STANDARDIZE(G624,AVERAGE(G$2:G$1449),_xlfn.STDEV.S(G$2:G$1449))</f>
      </c>
      <c r="N624" s="10" t="str">
        <f>=STANDARDIZE(H624,AVERAGE(H$2:H$1449),_xlfn.STDEV.S(H$2:H$1449))</f>
      </c>
      <c r="O624" s="10" t="str">
        <f>=STANDARDIZE(I624,AVERAGE(I$2:I$1449),_xlfn.STDEV.S(I$2:I$1449))</f>
      </c>
      <c r="P624" s="10" t="str">
        <f>=MMULT(J624:O624,$AI$12:$AI$17)</f>
      </c>
    </row>
    <row r="625">
      <c r="A625" t="n">
        <v>177551</v>
      </c>
      <c r="B625" t="s">
        <v>2806</v>
      </c>
      <c r="C625" t="s">
        <v>149</v>
      </c>
      <c r="D625" t="n">
        <v>73</v>
      </c>
      <c r="E625" t="n">
        <v>9302</v>
      </c>
      <c r="F625" t="n">
        <v>27.4</v>
      </c>
      <c r="G625" t="n">
        <v>69</v>
      </c>
      <c r="H625" t="n">
        <v>14</v>
      </c>
      <c r="I625" t="n">
        <v>3.1316</v>
      </c>
      <c r="J625" s="10" t="str">
        <f>=STANDARDIZE(D625,AVERAGE(D$2:D$1449),_xlfn.STDEV.S(D$2:D$1449))</f>
      </c>
      <c r="K625" s="10" t="str">
        <f>=STANDARDIZE(E625,AVERAGE(E$2:E$1449),_xlfn.STDEV.S(E$2:E$1449))</f>
      </c>
      <c r="L625" s="10" t="str">
        <f>=STANDARDIZE(F625,AVERAGE(F$2:F$1449),_xlfn.STDEV.S(F$2:F$1449))</f>
      </c>
      <c r="M625" s="10" t="str">
        <f>=STANDARDIZE(G625,AVERAGE(G$2:G$1449),_xlfn.STDEV.S(G$2:G$1449))</f>
      </c>
      <c r="N625" s="10" t="str">
        <f>=STANDARDIZE(H625,AVERAGE(H$2:H$1449),_xlfn.STDEV.S(H$2:H$1449))</f>
      </c>
      <c r="O625" s="10" t="str">
        <f>=STANDARDIZE(I625,AVERAGE(I$2:I$1449),_xlfn.STDEV.S(I$2:I$1449))</f>
      </c>
      <c r="P625" s="10" t="str">
        <f>=MMULT(J625:O625,$AI$12:$AI$17)</f>
      </c>
    </row>
    <row r="626">
      <c r="A626" t="n">
        <v>177746</v>
      </c>
      <c r="B626" t="s">
        <v>2812</v>
      </c>
      <c r="C626" t="s">
        <v>163</v>
      </c>
      <c r="D626" t="n">
        <v>42</v>
      </c>
      <c r="E626" t="n">
        <v>30142</v>
      </c>
      <c r="F626" t="n">
        <v>64.9</v>
      </c>
      <c r="G626" t="n">
        <v>75</v>
      </c>
      <c r="H626" t="n">
        <v>10</v>
      </c>
      <c r="I626" t="n">
        <v>2.8859</v>
      </c>
      <c r="J626" s="10" t="str">
        <f>=STANDARDIZE(D626,AVERAGE(D$2:D$1449),_xlfn.STDEV.S(D$2:D$1449))</f>
      </c>
      <c r="K626" s="10" t="str">
        <f>=STANDARDIZE(E626,AVERAGE(E$2:E$1449),_xlfn.STDEV.S(E$2:E$1449))</f>
      </c>
      <c r="L626" s="10" t="str">
        <f>=STANDARDIZE(F626,AVERAGE(F$2:F$1449),_xlfn.STDEV.S(F$2:F$1449))</f>
      </c>
      <c r="M626" s="10" t="str">
        <f>=STANDARDIZE(G626,AVERAGE(G$2:G$1449),_xlfn.STDEV.S(G$2:G$1449))</f>
      </c>
      <c r="N626" s="10" t="str">
        <f>=STANDARDIZE(H626,AVERAGE(H$2:H$1449),_xlfn.STDEV.S(H$2:H$1449))</f>
      </c>
      <c r="O626" s="10" t="str">
        <f>=STANDARDIZE(I626,AVERAGE(I$2:I$1449),_xlfn.STDEV.S(I$2:I$1449))</f>
      </c>
      <c r="P626" s="10" t="str">
        <f>=MMULT(J626:O626,$AI$12:$AI$17)</f>
      </c>
    </row>
    <row r="627">
      <c r="A627" t="n">
        <v>177940</v>
      </c>
      <c r="B627" t="s">
        <v>696</v>
      </c>
      <c r="C627" t="s">
        <v>149</v>
      </c>
      <c r="D627" t="n">
        <v>46</v>
      </c>
      <c r="E627" t="n">
        <v>12673</v>
      </c>
      <c r="F627" t="n">
        <v>22.1</v>
      </c>
      <c r="G627" t="n">
        <v>50</v>
      </c>
      <c r="H627" t="n">
        <v>13</v>
      </c>
      <c r="I627" t="n">
        <v>3.3885</v>
      </c>
      <c r="J627" s="10" t="str">
        <f>=STANDARDIZE(D627,AVERAGE(D$2:D$1449),_xlfn.STDEV.S(D$2:D$1449))</f>
      </c>
      <c r="K627" s="10" t="str">
        <f>=STANDARDIZE(E627,AVERAGE(E$2:E$1449),_xlfn.STDEV.S(E$2:E$1449))</f>
      </c>
      <c r="L627" s="10" t="str">
        <f>=STANDARDIZE(F627,AVERAGE(F$2:F$1449),_xlfn.STDEV.S(F$2:F$1449))</f>
      </c>
      <c r="M627" s="10" t="str">
        <f>=STANDARDIZE(G627,AVERAGE(G$2:G$1449),_xlfn.STDEV.S(G$2:G$1449))</f>
      </c>
      <c r="N627" s="10" t="str">
        <f>=STANDARDIZE(H627,AVERAGE(H$2:H$1449),_xlfn.STDEV.S(H$2:H$1449))</f>
      </c>
      <c r="O627" s="10" t="str">
        <f>=STANDARDIZE(I627,AVERAGE(I$2:I$1449),_xlfn.STDEV.S(I$2:I$1449))</f>
      </c>
      <c r="P627" s="10" t="str">
        <f>=MMULT(J627:O627,$AI$12:$AI$17)</f>
      </c>
    </row>
    <row r="628">
      <c r="A628" t="n">
        <v>177968</v>
      </c>
      <c r="B628" t="s">
        <v>2818</v>
      </c>
      <c r="C628" t="s">
        <v>163</v>
      </c>
      <c r="D628" t="n">
        <v>29</v>
      </c>
      <c r="E628" t="n">
        <v>18698</v>
      </c>
      <c r="F628" t="n">
        <v>50.3</v>
      </c>
      <c r="G628" t="n">
        <v>73</v>
      </c>
      <c r="H628" t="n">
        <v>13</v>
      </c>
      <c r="I628" t="n">
        <v>4.0049</v>
      </c>
      <c r="J628" s="10" t="str">
        <f>=STANDARDIZE(D628,AVERAGE(D$2:D$1449),_xlfn.STDEV.S(D$2:D$1449))</f>
      </c>
      <c r="K628" s="10" t="str">
        <f>=STANDARDIZE(E628,AVERAGE(E$2:E$1449),_xlfn.STDEV.S(E$2:E$1449))</f>
      </c>
      <c r="L628" s="10" t="str">
        <f>=STANDARDIZE(F628,AVERAGE(F$2:F$1449),_xlfn.STDEV.S(F$2:F$1449))</f>
      </c>
      <c r="M628" s="10" t="str">
        <f>=STANDARDIZE(G628,AVERAGE(G$2:G$1449),_xlfn.STDEV.S(G$2:G$1449))</f>
      </c>
      <c r="N628" s="10" t="str">
        <f>=STANDARDIZE(H628,AVERAGE(H$2:H$1449),_xlfn.STDEV.S(H$2:H$1449))</f>
      </c>
      <c r="O628" s="10" t="str">
        <f>=STANDARDIZE(I628,AVERAGE(I$2:I$1449),_xlfn.STDEV.S(I$2:I$1449))</f>
      </c>
      <c r="P628" s="10" t="str">
        <f>=MMULT(J628:O628,$AI$12:$AI$17)</f>
      </c>
    </row>
    <row r="629">
      <c r="A629" t="n">
        <v>178059</v>
      </c>
      <c r="B629" t="s">
        <v>2825</v>
      </c>
      <c r="C629" t="s">
        <v>163</v>
      </c>
      <c r="D629" t="n">
        <v>36</v>
      </c>
      <c r="E629" t="n">
        <v>26733</v>
      </c>
      <c r="F629" t="n">
        <v>71.5</v>
      </c>
      <c r="G629" t="n">
        <v>83</v>
      </c>
      <c r="H629" t="n">
        <v>13</v>
      </c>
      <c r="I629" t="n">
        <v>4.1167</v>
      </c>
      <c r="J629" s="10" t="str">
        <f>=STANDARDIZE(D629,AVERAGE(D$2:D$1449),_xlfn.STDEV.S(D$2:D$1449))</f>
      </c>
      <c r="K629" s="10" t="str">
        <f>=STANDARDIZE(E629,AVERAGE(E$2:E$1449),_xlfn.STDEV.S(E$2:E$1449))</f>
      </c>
      <c r="L629" s="10" t="str">
        <f>=STANDARDIZE(F629,AVERAGE(F$2:F$1449),_xlfn.STDEV.S(F$2:F$1449))</f>
      </c>
      <c r="M629" s="10" t="str">
        <f>=STANDARDIZE(G629,AVERAGE(G$2:G$1449),_xlfn.STDEV.S(G$2:G$1449))</f>
      </c>
      <c r="N629" s="10" t="str">
        <f>=STANDARDIZE(H629,AVERAGE(H$2:H$1449),_xlfn.STDEV.S(H$2:H$1449))</f>
      </c>
      <c r="O629" s="10" t="str">
        <f>=STANDARDIZE(I629,AVERAGE(I$2:I$1449),_xlfn.STDEV.S(I$2:I$1449))</f>
      </c>
      <c r="P629" s="10" t="str">
        <f>=MMULT(J629:O629,$AI$12:$AI$17)</f>
      </c>
    </row>
    <row r="630">
      <c r="A630" t="n">
        <v>178244</v>
      </c>
      <c r="B630" t="s">
        <v>2832</v>
      </c>
      <c r="C630" t="s">
        <v>163</v>
      </c>
      <c r="D630" t="n">
        <v>13</v>
      </c>
      <c r="E630" t="n">
        <v>26117</v>
      </c>
      <c r="F630" t="n">
        <v>47.8</v>
      </c>
      <c r="G630" t="n">
        <v>67</v>
      </c>
      <c r="H630" t="n">
        <v>21</v>
      </c>
      <c r="I630" t="n">
        <v>3.784</v>
      </c>
      <c r="J630" s="10" t="str">
        <f>=STANDARDIZE(D630,AVERAGE(D$2:D$1449),_xlfn.STDEV.S(D$2:D$1449))</f>
      </c>
      <c r="K630" s="10" t="str">
        <f>=STANDARDIZE(E630,AVERAGE(E$2:E$1449),_xlfn.STDEV.S(E$2:E$1449))</f>
      </c>
      <c r="L630" s="10" t="str">
        <f>=STANDARDIZE(F630,AVERAGE(F$2:F$1449),_xlfn.STDEV.S(F$2:F$1449))</f>
      </c>
      <c r="M630" s="10" t="str">
        <f>=STANDARDIZE(G630,AVERAGE(G$2:G$1449),_xlfn.STDEV.S(G$2:G$1449))</f>
      </c>
      <c r="N630" s="10" t="str">
        <f>=STANDARDIZE(H630,AVERAGE(H$2:H$1449),_xlfn.STDEV.S(H$2:H$1449))</f>
      </c>
      <c r="O630" s="10" t="str">
        <f>=STANDARDIZE(I630,AVERAGE(I$2:I$1449),_xlfn.STDEV.S(I$2:I$1449))</f>
      </c>
      <c r="P630" s="10" t="str">
        <f>=MMULT(J630:O630,$AI$12:$AI$17)</f>
      </c>
    </row>
    <row r="631">
      <c r="A631" t="n">
        <v>178341</v>
      </c>
      <c r="B631" t="s">
        <v>2833</v>
      </c>
      <c r="C631" t="s">
        <v>149</v>
      </c>
      <c r="D631" t="n">
        <v>35</v>
      </c>
      <c r="E631" t="n">
        <v>11264</v>
      </c>
      <c r="F631" t="n">
        <v>35.2</v>
      </c>
      <c r="G631" t="n">
        <v>70</v>
      </c>
      <c r="H631" t="n">
        <v>16</v>
      </c>
      <c r="I631" t="n">
        <v>3.6682</v>
      </c>
      <c r="J631" s="10" t="str">
        <f>=STANDARDIZE(D631,AVERAGE(D$2:D$1449),_xlfn.STDEV.S(D$2:D$1449))</f>
      </c>
      <c r="K631" s="10" t="str">
        <f>=STANDARDIZE(E631,AVERAGE(E$2:E$1449),_xlfn.STDEV.S(E$2:E$1449))</f>
      </c>
      <c r="L631" s="10" t="str">
        <f>=STANDARDIZE(F631,AVERAGE(F$2:F$1449),_xlfn.STDEV.S(F$2:F$1449))</f>
      </c>
      <c r="M631" s="10" t="str">
        <f>=STANDARDIZE(G631,AVERAGE(G$2:G$1449),_xlfn.STDEV.S(G$2:G$1449))</f>
      </c>
      <c r="N631" s="10" t="str">
        <f>=STANDARDIZE(H631,AVERAGE(H$2:H$1449),_xlfn.STDEV.S(H$2:H$1449))</f>
      </c>
      <c r="O631" s="10" t="str">
        <f>=STANDARDIZE(I631,AVERAGE(I$2:I$1449),_xlfn.STDEV.S(I$2:I$1449))</f>
      </c>
      <c r="P631" s="10" t="str">
        <f>=MMULT(J631:O631,$AI$12:$AI$17)</f>
      </c>
    </row>
    <row r="632">
      <c r="A632" t="n">
        <v>178369</v>
      </c>
      <c r="B632" t="s">
        <v>2835</v>
      </c>
      <c r="C632" t="s">
        <v>163</v>
      </c>
      <c r="D632" t="n">
        <v>30</v>
      </c>
      <c r="E632" t="n">
        <v>18396</v>
      </c>
      <c r="F632" t="n">
        <v>24.7</v>
      </c>
      <c r="G632" t="n">
        <v>53</v>
      </c>
      <c r="H632" t="n">
        <v>16</v>
      </c>
      <c r="I632" t="n">
        <v>3.2425</v>
      </c>
      <c r="J632" s="10" t="str">
        <f>=STANDARDIZE(D632,AVERAGE(D$2:D$1449),_xlfn.STDEV.S(D$2:D$1449))</f>
      </c>
      <c r="K632" s="10" t="str">
        <f>=STANDARDIZE(E632,AVERAGE(E$2:E$1449),_xlfn.STDEV.S(E$2:E$1449))</f>
      </c>
      <c r="L632" s="10" t="str">
        <f>=STANDARDIZE(F632,AVERAGE(F$2:F$1449),_xlfn.STDEV.S(F$2:F$1449))</f>
      </c>
      <c r="M632" s="10" t="str">
        <f>=STANDARDIZE(G632,AVERAGE(G$2:G$1449),_xlfn.STDEV.S(G$2:G$1449))</f>
      </c>
      <c r="N632" s="10" t="str">
        <f>=STANDARDIZE(H632,AVERAGE(H$2:H$1449),_xlfn.STDEV.S(H$2:H$1449))</f>
      </c>
      <c r="O632" s="10" t="str">
        <f>=STANDARDIZE(I632,AVERAGE(I$2:I$1449),_xlfn.STDEV.S(I$2:I$1449))</f>
      </c>
      <c r="P632" s="10" t="str">
        <f>=MMULT(J632:O632,$AI$12:$AI$17)</f>
      </c>
    </row>
    <row r="633">
      <c r="A633" t="n">
        <v>178387</v>
      </c>
      <c r="B633" t="s">
        <v>2836</v>
      </c>
      <c r="C633" t="s">
        <v>149</v>
      </c>
      <c r="D633" t="n">
        <v>28</v>
      </c>
      <c r="E633" t="n">
        <v>12764</v>
      </c>
      <c r="F633" t="n">
        <v>39.7</v>
      </c>
      <c r="G633" t="n">
        <v>59</v>
      </c>
      <c r="H633" t="n">
        <v>14</v>
      </c>
      <c r="I633" t="n">
        <v>3.658</v>
      </c>
      <c r="J633" s="10" t="str">
        <f>=STANDARDIZE(D633,AVERAGE(D$2:D$1449),_xlfn.STDEV.S(D$2:D$1449))</f>
      </c>
      <c r="K633" s="10" t="str">
        <f>=STANDARDIZE(E633,AVERAGE(E$2:E$1449),_xlfn.STDEV.S(E$2:E$1449))</f>
      </c>
      <c r="L633" s="10" t="str">
        <f>=STANDARDIZE(F633,AVERAGE(F$2:F$1449),_xlfn.STDEV.S(F$2:F$1449))</f>
      </c>
      <c r="M633" s="10" t="str">
        <f>=STANDARDIZE(G633,AVERAGE(G$2:G$1449),_xlfn.STDEV.S(G$2:G$1449))</f>
      </c>
      <c r="N633" s="10" t="str">
        <f>=STANDARDIZE(H633,AVERAGE(H$2:H$1449),_xlfn.STDEV.S(H$2:H$1449))</f>
      </c>
      <c r="O633" s="10" t="str">
        <f>=STANDARDIZE(I633,AVERAGE(I$2:I$1449),_xlfn.STDEV.S(I$2:I$1449))</f>
      </c>
      <c r="P633" s="10" t="str">
        <f>=MMULT(J633:O633,$AI$12:$AI$17)</f>
      </c>
    </row>
    <row r="634">
      <c r="A634" t="n">
        <v>178396</v>
      </c>
      <c r="B634" t="s">
        <v>2837</v>
      </c>
      <c r="C634" t="s">
        <v>149</v>
      </c>
      <c r="D634" t="n">
        <v>20</v>
      </c>
      <c r="E634" t="n">
        <v>20006</v>
      </c>
      <c r="F634" t="n">
        <v>76.2</v>
      </c>
      <c r="G634" t="n">
        <v>91</v>
      </c>
      <c r="H634" t="n">
        <v>17</v>
      </c>
      <c r="I634" t="n">
        <v>4.5314</v>
      </c>
      <c r="J634" s="10" t="str">
        <f>=STANDARDIZE(D634,AVERAGE(D$2:D$1449),_xlfn.STDEV.S(D$2:D$1449))</f>
      </c>
      <c r="K634" s="10" t="str">
        <f>=STANDARDIZE(E634,AVERAGE(E$2:E$1449),_xlfn.STDEV.S(E$2:E$1449))</f>
      </c>
      <c r="L634" s="10" t="str">
        <f>=STANDARDIZE(F634,AVERAGE(F$2:F$1449),_xlfn.STDEV.S(F$2:F$1449))</f>
      </c>
      <c r="M634" s="10" t="str">
        <f>=STANDARDIZE(G634,AVERAGE(G$2:G$1449),_xlfn.STDEV.S(G$2:G$1449))</f>
      </c>
      <c r="N634" s="10" t="str">
        <f>=STANDARDIZE(H634,AVERAGE(H$2:H$1449),_xlfn.STDEV.S(H$2:H$1449))</f>
      </c>
      <c r="O634" s="10" t="str">
        <f>=STANDARDIZE(I634,AVERAGE(I$2:I$1449),_xlfn.STDEV.S(I$2:I$1449))</f>
      </c>
      <c r="P634" s="10" t="str">
        <f>=MMULT(J634:O634,$AI$12:$AI$17)</f>
      </c>
    </row>
    <row r="635">
      <c r="A635" t="n">
        <v>178402</v>
      </c>
      <c r="B635" t="s">
        <v>2838</v>
      </c>
      <c r="C635" t="s">
        <v>149</v>
      </c>
      <c r="D635" t="n">
        <v>25</v>
      </c>
      <c r="E635" t="n">
        <v>14201</v>
      </c>
      <c r="F635" t="n">
        <v>54.7</v>
      </c>
      <c r="G635" t="n">
        <v>77</v>
      </c>
      <c r="H635" t="n">
        <v>14</v>
      </c>
      <c r="I635" t="n">
        <v>4.2524</v>
      </c>
      <c r="J635" s="10" t="str">
        <f>=STANDARDIZE(D635,AVERAGE(D$2:D$1449),_xlfn.STDEV.S(D$2:D$1449))</f>
      </c>
      <c r="K635" s="10" t="str">
        <f>=STANDARDIZE(E635,AVERAGE(E$2:E$1449),_xlfn.STDEV.S(E$2:E$1449))</f>
      </c>
      <c r="L635" s="10" t="str">
        <f>=STANDARDIZE(F635,AVERAGE(F$2:F$1449),_xlfn.STDEV.S(F$2:F$1449))</f>
      </c>
      <c r="M635" s="10" t="str">
        <f>=STANDARDIZE(G635,AVERAGE(G$2:G$1449),_xlfn.STDEV.S(G$2:G$1449))</f>
      </c>
      <c r="N635" s="10" t="str">
        <f>=STANDARDIZE(H635,AVERAGE(H$2:H$1449),_xlfn.STDEV.S(H$2:H$1449))</f>
      </c>
      <c r="O635" s="10" t="str">
        <f>=STANDARDIZE(I635,AVERAGE(I$2:I$1449),_xlfn.STDEV.S(I$2:I$1449))</f>
      </c>
      <c r="P635" s="10" t="str">
        <f>=MMULT(J635:O635,$AI$12:$AI$17)</f>
      </c>
    </row>
    <row r="636">
      <c r="A636" t="n">
        <v>178411</v>
      </c>
      <c r="B636" t="s">
        <v>2839</v>
      </c>
      <c r="C636" t="s">
        <v>149</v>
      </c>
      <c r="D636" t="n">
        <v>21</v>
      </c>
      <c r="E636" t="n">
        <v>14414</v>
      </c>
      <c r="F636" t="n">
        <v>63.6</v>
      </c>
      <c r="G636" t="n">
        <v>86</v>
      </c>
      <c r="H636" t="n">
        <v>19</v>
      </c>
      <c r="I636" t="n">
        <v>3.8829</v>
      </c>
      <c r="J636" s="10" t="str">
        <f>=STANDARDIZE(D636,AVERAGE(D$2:D$1449),_xlfn.STDEV.S(D$2:D$1449))</f>
      </c>
      <c r="K636" s="10" t="str">
        <f>=STANDARDIZE(E636,AVERAGE(E$2:E$1449),_xlfn.STDEV.S(E$2:E$1449))</f>
      </c>
      <c r="L636" s="10" t="str">
        <f>=STANDARDIZE(F636,AVERAGE(F$2:F$1449),_xlfn.STDEV.S(F$2:F$1449))</f>
      </c>
      <c r="M636" s="10" t="str">
        <f>=STANDARDIZE(G636,AVERAGE(G$2:G$1449),_xlfn.STDEV.S(G$2:G$1449))</f>
      </c>
      <c r="N636" s="10" t="str">
        <f>=STANDARDIZE(H636,AVERAGE(H$2:H$1449),_xlfn.STDEV.S(H$2:H$1449))</f>
      </c>
      <c r="O636" s="10" t="str">
        <f>=STANDARDIZE(I636,AVERAGE(I$2:I$1449),_xlfn.STDEV.S(I$2:I$1449))</f>
      </c>
      <c r="P636" s="10" t="str">
        <f>=MMULT(J636:O636,$AI$12:$AI$17)</f>
      </c>
    </row>
    <row r="637">
      <c r="A637" t="n">
        <v>178420</v>
      </c>
      <c r="B637" t="s">
        <v>2841</v>
      </c>
      <c r="C637" t="s">
        <v>149</v>
      </c>
      <c r="D637" t="n">
        <v>18</v>
      </c>
      <c r="E637" t="n">
        <v>11577</v>
      </c>
      <c r="F637" t="n">
        <v>56.7</v>
      </c>
      <c r="G637" t="n">
        <v>68</v>
      </c>
      <c r="H637" t="n">
        <v>13</v>
      </c>
      <c r="I637" t="n">
        <v>4.2561</v>
      </c>
      <c r="J637" s="10" t="str">
        <f>=STANDARDIZE(D637,AVERAGE(D$2:D$1449),_xlfn.STDEV.S(D$2:D$1449))</f>
      </c>
      <c r="K637" s="10" t="str">
        <f>=STANDARDIZE(E637,AVERAGE(E$2:E$1449),_xlfn.STDEV.S(E$2:E$1449))</f>
      </c>
      <c r="L637" s="10" t="str">
        <f>=STANDARDIZE(F637,AVERAGE(F$2:F$1449),_xlfn.STDEV.S(F$2:F$1449))</f>
      </c>
      <c r="M637" s="10" t="str">
        <f>=STANDARDIZE(G637,AVERAGE(G$2:G$1449),_xlfn.STDEV.S(G$2:G$1449))</f>
      </c>
      <c r="N637" s="10" t="str">
        <f>=STANDARDIZE(H637,AVERAGE(H$2:H$1449),_xlfn.STDEV.S(H$2:H$1449))</f>
      </c>
      <c r="O637" s="10" t="str">
        <f>=STANDARDIZE(I637,AVERAGE(I$2:I$1449),_xlfn.STDEV.S(I$2:I$1449))</f>
      </c>
      <c r="P637" s="10" t="str">
        <f>=MMULT(J637:O637,$AI$12:$AI$17)</f>
      </c>
    </row>
    <row r="638">
      <c r="A638" t="n">
        <v>178615</v>
      </c>
      <c r="B638" t="s">
        <v>2845</v>
      </c>
      <c r="C638" t="s">
        <v>149</v>
      </c>
      <c r="D638" t="n">
        <v>15</v>
      </c>
      <c r="E638" t="n">
        <v>12798</v>
      </c>
      <c r="F638" t="n">
        <v>68.4</v>
      </c>
      <c r="G638" t="n">
        <v>84</v>
      </c>
      <c r="H638" t="n">
        <v>12</v>
      </c>
      <c r="I638" t="n">
        <v>3.6351</v>
      </c>
      <c r="J638" s="10" t="str">
        <f>=STANDARDIZE(D638,AVERAGE(D$2:D$1449),_xlfn.STDEV.S(D$2:D$1449))</f>
      </c>
      <c r="K638" s="10" t="str">
        <f>=STANDARDIZE(E638,AVERAGE(E$2:E$1449),_xlfn.STDEV.S(E$2:E$1449))</f>
      </c>
      <c r="L638" s="10" t="str">
        <f>=STANDARDIZE(F638,AVERAGE(F$2:F$1449),_xlfn.STDEV.S(F$2:F$1449))</f>
      </c>
      <c r="M638" s="10" t="str">
        <f>=STANDARDIZE(G638,AVERAGE(G$2:G$1449),_xlfn.STDEV.S(G$2:G$1449))</f>
      </c>
      <c r="N638" s="10" t="str">
        <f>=STANDARDIZE(H638,AVERAGE(H$2:H$1449),_xlfn.STDEV.S(H$2:H$1449))</f>
      </c>
      <c r="O638" s="10" t="str">
        <f>=STANDARDIZE(I638,AVERAGE(I$2:I$1449),_xlfn.STDEV.S(I$2:I$1449))</f>
      </c>
      <c r="P638" s="10" t="str">
        <f>=MMULT(J638:O638,$AI$12:$AI$17)</f>
      </c>
    </row>
    <row r="639">
      <c r="A639" t="n">
        <v>178624</v>
      </c>
      <c r="B639" t="s">
        <v>2846</v>
      </c>
      <c r="C639" t="s">
        <v>149</v>
      </c>
      <c r="D639" t="n">
        <v>27</v>
      </c>
      <c r="E639" t="n">
        <v>15497</v>
      </c>
      <c r="F639" t="n">
        <v>57</v>
      </c>
      <c r="G639" t="n">
        <v>74</v>
      </c>
      <c r="H639" t="n">
        <v>19</v>
      </c>
      <c r="I639" t="n">
        <v>4.0385</v>
      </c>
      <c r="J639" s="10" t="str">
        <f>=STANDARDIZE(D639,AVERAGE(D$2:D$1449),_xlfn.STDEV.S(D$2:D$1449))</f>
      </c>
      <c r="K639" s="10" t="str">
        <f>=STANDARDIZE(E639,AVERAGE(E$2:E$1449),_xlfn.STDEV.S(E$2:E$1449))</f>
      </c>
      <c r="L639" s="10" t="str">
        <f>=STANDARDIZE(F639,AVERAGE(F$2:F$1449),_xlfn.STDEV.S(F$2:F$1449))</f>
      </c>
      <c r="M639" s="10" t="str">
        <f>=STANDARDIZE(G639,AVERAGE(G$2:G$1449),_xlfn.STDEV.S(G$2:G$1449))</f>
      </c>
      <c r="N639" s="10" t="str">
        <f>=STANDARDIZE(H639,AVERAGE(H$2:H$1449),_xlfn.STDEV.S(H$2:H$1449))</f>
      </c>
      <c r="O639" s="10" t="str">
        <f>=STANDARDIZE(I639,AVERAGE(I$2:I$1449),_xlfn.STDEV.S(I$2:I$1449))</f>
      </c>
      <c r="P639" s="10" t="str">
        <f>=MMULT(J639:O639,$AI$12:$AI$17)</f>
      </c>
    </row>
    <row r="640">
      <c r="A640" t="n">
        <v>178679</v>
      </c>
      <c r="B640" t="s">
        <v>2848</v>
      </c>
      <c r="C640" t="s">
        <v>163</v>
      </c>
      <c r="D640" t="n">
        <v>38</v>
      </c>
      <c r="E640" t="n">
        <v>17968</v>
      </c>
      <c r="F640" t="n">
        <v>57.4</v>
      </c>
      <c r="G640" t="n">
        <v>77</v>
      </c>
      <c r="H640" t="n">
        <v>13</v>
      </c>
      <c r="I640" t="n">
        <v>2.8669</v>
      </c>
      <c r="J640" s="10" t="str">
        <f>=STANDARDIZE(D640,AVERAGE(D$2:D$1449),_xlfn.STDEV.S(D$2:D$1449))</f>
      </c>
      <c r="K640" s="10" t="str">
        <f>=STANDARDIZE(E640,AVERAGE(E$2:E$1449),_xlfn.STDEV.S(E$2:E$1449))</f>
      </c>
      <c r="L640" s="10" t="str">
        <f>=STANDARDIZE(F640,AVERAGE(F$2:F$1449),_xlfn.STDEV.S(F$2:F$1449))</f>
      </c>
      <c r="M640" s="10" t="str">
        <f>=STANDARDIZE(G640,AVERAGE(G$2:G$1449),_xlfn.STDEV.S(G$2:G$1449))</f>
      </c>
      <c r="N640" s="10" t="str">
        <f>=STANDARDIZE(H640,AVERAGE(H$2:H$1449),_xlfn.STDEV.S(H$2:H$1449))</f>
      </c>
      <c r="O640" s="10" t="str">
        <f>=STANDARDIZE(I640,AVERAGE(I$2:I$1449),_xlfn.STDEV.S(I$2:I$1449))</f>
      </c>
      <c r="P640" s="10" t="str">
        <f>=MMULT(J640:O640,$AI$12:$AI$17)</f>
      </c>
    </row>
    <row r="641">
      <c r="A641" t="n">
        <v>178697</v>
      </c>
      <c r="B641" t="s">
        <v>2849</v>
      </c>
      <c r="C641" t="s">
        <v>163</v>
      </c>
      <c r="D641" t="n">
        <v>44</v>
      </c>
      <c r="E641" t="n">
        <v>12279</v>
      </c>
      <c r="F641" t="n">
        <v>61.3</v>
      </c>
      <c r="G641" t="n">
        <v>88</v>
      </c>
      <c r="H641" t="n">
        <v>14</v>
      </c>
      <c r="I641" t="n">
        <v>3.224</v>
      </c>
      <c r="J641" s="10" t="str">
        <f>=STANDARDIZE(D641,AVERAGE(D$2:D$1449),_xlfn.STDEV.S(D$2:D$1449))</f>
      </c>
      <c r="K641" s="10" t="str">
        <f>=STANDARDIZE(E641,AVERAGE(E$2:E$1449),_xlfn.STDEV.S(E$2:E$1449))</f>
      </c>
      <c r="L641" s="10" t="str">
        <f>=STANDARDIZE(F641,AVERAGE(F$2:F$1449),_xlfn.STDEV.S(F$2:F$1449))</f>
      </c>
      <c r="M641" s="10" t="str">
        <f>=STANDARDIZE(G641,AVERAGE(G$2:G$1449),_xlfn.STDEV.S(G$2:G$1449))</f>
      </c>
      <c r="N641" s="10" t="str">
        <f>=STANDARDIZE(H641,AVERAGE(H$2:H$1449),_xlfn.STDEV.S(H$2:H$1449))</f>
      </c>
      <c r="O641" s="10" t="str">
        <f>=STANDARDIZE(I641,AVERAGE(I$2:I$1449),_xlfn.STDEV.S(I$2:I$1449))</f>
      </c>
      <c r="P641" s="10" t="str">
        <f>=MMULT(J641:O641,$AI$12:$AI$17)</f>
      </c>
    </row>
    <row r="642">
      <c r="A642" t="n">
        <v>178721</v>
      </c>
      <c r="B642" t="s">
        <v>2851</v>
      </c>
      <c r="C642" t="s">
        <v>163</v>
      </c>
      <c r="D642" t="n">
        <v>39</v>
      </c>
      <c r="E642" t="n">
        <v>15637</v>
      </c>
      <c r="F642" t="n">
        <v>29</v>
      </c>
      <c r="G642" t="n">
        <v>57</v>
      </c>
      <c r="H642" t="n">
        <v>13</v>
      </c>
      <c r="I642" t="n">
        <v>3.9963</v>
      </c>
      <c r="J642" s="10" t="str">
        <f>=STANDARDIZE(D642,AVERAGE(D$2:D$1449),_xlfn.STDEV.S(D$2:D$1449))</f>
      </c>
      <c r="K642" s="10" t="str">
        <f>=STANDARDIZE(E642,AVERAGE(E$2:E$1449),_xlfn.STDEV.S(E$2:E$1449))</f>
      </c>
      <c r="L642" s="10" t="str">
        <f>=STANDARDIZE(F642,AVERAGE(F$2:F$1449),_xlfn.STDEV.S(F$2:F$1449))</f>
      </c>
      <c r="M642" s="10" t="str">
        <f>=STANDARDIZE(G642,AVERAGE(G$2:G$1449),_xlfn.STDEV.S(G$2:G$1449))</f>
      </c>
      <c r="N642" s="10" t="str">
        <f>=STANDARDIZE(H642,AVERAGE(H$2:H$1449),_xlfn.STDEV.S(H$2:H$1449))</f>
      </c>
      <c r="O642" s="10" t="str">
        <f>=STANDARDIZE(I642,AVERAGE(I$2:I$1449),_xlfn.STDEV.S(I$2:I$1449))</f>
      </c>
      <c r="P642" s="10" t="str">
        <f>=MMULT(J642:O642,$AI$12:$AI$17)</f>
      </c>
    </row>
    <row r="643">
      <c r="A643" t="n">
        <v>179043</v>
      </c>
      <c r="B643" t="s">
        <v>2858</v>
      </c>
      <c r="C643" t="s">
        <v>163</v>
      </c>
      <c r="D643" t="n">
        <v>19</v>
      </c>
      <c r="E643" t="n">
        <v>23785</v>
      </c>
      <c r="F643" t="n">
        <v>75.6</v>
      </c>
      <c r="G643" t="n">
        <v>84</v>
      </c>
      <c r="H643" t="n">
        <v>12</v>
      </c>
      <c r="I643" t="n">
        <v>3.5992</v>
      </c>
      <c r="J643" s="10" t="str">
        <f>=STANDARDIZE(D643,AVERAGE(D$2:D$1449),_xlfn.STDEV.S(D$2:D$1449))</f>
      </c>
      <c r="K643" s="10" t="str">
        <f>=STANDARDIZE(E643,AVERAGE(E$2:E$1449),_xlfn.STDEV.S(E$2:E$1449))</f>
      </c>
      <c r="L643" s="10" t="str">
        <f>=STANDARDIZE(F643,AVERAGE(F$2:F$1449),_xlfn.STDEV.S(F$2:F$1449))</f>
      </c>
      <c r="M643" s="10" t="str">
        <f>=STANDARDIZE(G643,AVERAGE(G$2:G$1449),_xlfn.STDEV.S(G$2:G$1449))</f>
      </c>
      <c r="N643" s="10" t="str">
        <f>=STANDARDIZE(H643,AVERAGE(H$2:H$1449),_xlfn.STDEV.S(H$2:H$1449))</f>
      </c>
      <c r="O643" s="10" t="str">
        <f>=STANDARDIZE(I643,AVERAGE(I$2:I$1449),_xlfn.STDEV.S(I$2:I$1449))</f>
      </c>
      <c r="P643" s="10" t="str">
        <f>=MMULT(J643:O643,$AI$12:$AI$17)</f>
      </c>
    </row>
    <row r="644">
      <c r="A644" t="n">
        <v>179159</v>
      </c>
      <c r="B644" t="s">
        <v>2859</v>
      </c>
      <c r="C644" t="s">
        <v>163</v>
      </c>
      <c r="D644" t="n">
        <v>15</v>
      </c>
      <c r="E644" t="n">
        <v>30911</v>
      </c>
      <c r="F644" t="n">
        <v>79.7</v>
      </c>
      <c r="G644" t="n">
        <v>89</v>
      </c>
      <c r="H644" t="n">
        <v>8</v>
      </c>
      <c r="I644" t="n">
        <v>4.2518</v>
      </c>
      <c r="J644" s="10" t="str">
        <f>=STANDARDIZE(D644,AVERAGE(D$2:D$1449),_xlfn.STDEV.S(D$2:D$1449))</f>
      </c>
      <c r="K644" s="10" t="str">
        <f>=STANDARDIZE(E644,AVERAGE(E$2:E$1449),_xlfn.STDEV.S(E$2:E$1449))</f>
      </c>
      <c r="L644" s="10" t="str">
        <f>=STANDARDIZE(F644,AVERAGE(F$2:F$1449),_xlfn.STDEV.S(F$2:F$1449))</f>
      </c>
      <c r="M644" s="10" t="str">
        <f>=STANDARDIZE(G644,AVERAGE(G$2:G$1449),_xlfn.STDEV.S(G$2:G$1449))</f>
      </c>
      <c r="N644" s="10" t="str">
        <f>=STANDARDIZE(H644,AVERAGE(H$2:H$1449),_xlfn.STDEV.S(H$2:H$1449))</f>
      </c>
      <c r="O644" s="10" t="str">
        <f>=STANDARDIZE(I644,AVERAGE(I$2:I$1449),_xlfn.STDEV.S(I$2:I$1449))</f>
      </c>
      <c r="P644" s="10" t="str">
        <f>=MMULT(J644:O644,$AI$12:$AI$17)</f>
      </c>
    </row>
    <row r="645">
      <c r="A645" t="n">
        <v>179265</v>
      </c>
      <c r="B645" t="s">
        <v>2861</v>
      </c>
      <c r="C645" t="s">
        <v>163</v>
      </c>
      <c r="D645" t="n">
        <v>29</v>
      </c>
      <c r="E645" t="n">
        <v>33392</v>
      </c>
      <c r="F645" t="n">
        <v>69.8</v>
      </c>
      <c r="G645" t="n">
        <v>63</v>
      </c>
      <c r="H645" t="n">
        <v>9</v>
      </c>
      <c r="I645" t="n">
        <v>2.8597</v>
      </c>
      <c r="J645" s="10" t="str">
        <f>=STANDARDIZE(D645,AVERAGE(D$2:D$1449),_xlfn.STDEV.S(D$2:D$1449))</f>
      </c>
      <c r="K645" s="10" t="str">
        <f>=STANDARDIZE(E645,AVERAGE(E$2:E$1449),_xlfn.STDEV.S(E$2:E$1449))</f>
      </c>
      <c r="L645" s="10" t="str">
        <f>=STANDARDIZE(F645,AVERAGE(F$2:F$1449),_xlfn.STDEV.S(F$2:F$1449))</f>
      </c>
      <c r="M645" s="10" t="str">
        <f>=STANDARDIZE(G645,AVERAGE(G$2:G$1449),_xlfn.STDEV.S(G$2:G$1449))</f>
      </c>
      <c r="N645" s="10" t="str">
        <f>=STANDARDIZE(H645,AVERAGE(H$2:H$1449),_xlfn.STDEV.S(H$2:H$1449))</f>
      </c>
      <c r="O645" s="10" t="str">
        <f>=STANDARDIZE(I645,AVERAGE(I$2:I$1449),_xlfn.STDEV.S(I$2:I$1449))</f>
      </c>
      <c r="P645" s="10" t="str">
        <f>=MMULT(J645:O645,$AI$12:$AI$17)</f>
      </c>
    </row>
    <row r="646">
      <c r="A646" t="n">
        <v>179326</v>
      </c>
      <c r="B646" t="s">
        <v>2866</v>
      </c>
      <c r="C646" t="s">
        <v>163</v>
      </c>
      <c r="D646" t="n">
        <v>35</v>
      </c>
      <c r="E646" t="n">
        <v>19781</v>
      </c>
      <c r="F646" t="n">
        <v>63.9</v>
      </c>
      <c r="G646" t="n">
        <v>66</v>
      </c>
      <c r="H646" t="n">
        <v>10</v>
      </c>
      <c r="I646" t="n">
        <v>3.4368</v>
      </c>
      <c r="J646" s="10" t="str">
        <f>=STANDARDIZE(D646,AVERAGE(D$2:D$1449),_xlfn.STDEV.S(D$2:D$1449))</f>
      </c>
      <c r="K646" s="10" t="str">
        <f>=STANDARDIZE(E646,AVERAGE(E$2:E$1449),_xlfn.STDEV.S(E$2:E$1449))</f>
      </c>
      <c r="L646" s="10" t="str">
        <f>=STANDARDIZE(F646,AVERAGE(F$2:F$1449),_xlfn.STDEV.S(F$2:F$1449))</f>
      </c>
      <c r="M646" s="10" t="str">
        <f>=STANDARDIZE(G646,AVERAGE(G$2:G$1449),_xlfn.STDEV.S(G$2:G$1449))</f>
      </c>
      <c r="N646" s="10" t="str">
        <f>=STANDARDIZE(H646,AVERAGE(H$2:H$1449),_xlfn.STDEV.S(H$2:H$1449))</f>
      </c>
      <c r="O646" s="10" t="str">
        <f>=STANDARDIZE(I646,AVERAGE(I$2:I$1449),_xlfn.STDEV.S(I$2:I$1449))</f>
      </c>
      <c r="P646" s="10" t="str">
        <f>=MMULT(J646:O646,$AI$12:$AI$17)</f>
      </c>
    </row>
    <row r="647">
      <c r="A647" t="n">
        <v>179548</v>
      </c>
      <c r="B647" t="s">
        <v>2873</v>
      </c>
      <c r="C647" t="s">
        <v>163</v>
      </c>
      <c r="D647" t="n">
        <v>42</v>
      </c>
      <c r="E647" t="n">
        <v>23261</v>
      </c>
      <c r="F647" t="n">
        <v>46.5</v>
      </c>
      <c r="G647" t="n">
        <v>71</v>
      </c>
      <c r="H647" t="n">
        <v>7</v>
      </c>
      <c r="I647" t="n">
        <v>2.8395</v>
      </c>
      <c r="J647" s="10" t="str">
        <f>=STANDARDIZE(D647,AVERAGE(D$2:D$1449),_xlfn.STDEV.S(D$2:D$1449))</f>
      </c>
      <c r="K647" s="10" t="str">
        <f>=STANDARDIZE(E647,AVERAGE(E$2:E$1449),_xlfn.STDEV.S(E$2:E$1449))</f>
      </c>
      <c r="L647" s="10" t="str">
        <f>=STANDARDIZE(F647,AVERAGE(F$2:F$1449),_xlfn.STDEV.S(F$2:F$1449))</f>
      </c>
      <c r="M647" s="10" t="str">
        <f>=STANDARDIZE(G647,AVERAGE(G$2:G$1449),_xlfn.STDEV.S(G$2:G$1449))</f>
      </c>
      <c r="N647" s="10" t="str">
        <f>=STANDARDIZE(H647,AVERAGE(H$2:H$1449),_xlfn.STDEV.S(H$2:H$1449))</f>
      </c>
      <c r="O647" s="10" t="str">
        <f>=STANDARDIZE(I647,AVERAGE(I$2:I$1449),_xlfn.STDEV.S(I$2:I$1449))</f>
      </c>
      <c r="P647" s="10" t="str">
        <f>=MMULT(J647:O647,$AI$12:$AI$17)</f>
      </c>
    </row>
    <row r="648">
      <c r="A648" t="n">
        <v>179557</v>
      </c>
      <c r="B648" t="s">
        <v>2874</v>
      </c>
      <c r="C648" t="s">
        <v>149</v>
      </c>
      <c r="D648" t="n">
        <v>29</v>
      </c>
      <c r="E648" t="n">
        <v>14843</v>
      </c>
      <c r="F648" t="n">
        <v>55.8</v>
      </c>
      <c r="G648" t="n">
        <v>76</v>
      </c>
      <c r="H648" t="n">
        <v>20</v>
      </c>
      <c r="I648" t="n">
        <v>4.0493</v>
      </c>
      <c r="J648" s="10" t="str">
        <f>=STANDARDIZE(D648,AVERAGE(D$2:D$1449),_xlfn.STDEV.S(D$2:D$1449))</f>
      </c>
      <c r="K648" s="10" t="str">
        <f>=STANDARDIZE(E648,AVERAGE(E$2:E$1449),_xlfn.STDEV.S(E$2:E$1449))</f>
      </c>
      <c r="L648" s="10" t="str">
        <f>=STANDARDIZE(F648,AVERAGE(F$2:F$1449),_xlfn.STDEV.S(F$2:F$1449))</f>
      </c>
      <c r="M648" s="10" t="str">
        <f>=STANDARDIZE(G648,AVERAGE(G$2:G$1449),_xlfn.STDEV.S(G$2:G$1449))</f>
      </c>
      <c r="N648" s="10" t="str">
        <f>=STANDARDIZE(H648,AVERAGE(H$2:H$1449),_xlfn.STDEV.S(H$2:H$1449))</f>
      </c>
      <c r="O648" s="10" t="str">
        <f>=STANDARDIZE(I648,AVERAGE(I$2:I$1449),_xlfn.STDEV.S(I$2:I$1449))</f>
      </c>
      <c r="P648" s="10" t="str">
        <f>=MMULT(J648:O648,$AI$12:$AI$17)</f>
      </c>
    </row>
    <row r="649">
      <c r="A649" t="n">
        <v>179566</v>
      </c>
      <c r="B649" t="s">
        <v>2875</v>
      </c>
      <c r="C649" t="s">
        <v>149</v>
      </c>
      <c r="D649" t="n">
        <v>21</v>
      </c>
      <c r="E649" t="n">
        <v>17104</v>
      </c>
      <c r="F649" t="n">
        <v>57.3</v>
      </c>
      <c r="G649" t="n">
        <v>79</v>
      </c>
      <c r="H649" t="n">
        <v>21</v>
      </c>
      <c r="I649" t="n">
        <v>4.4231</v>
      </c>
      <c r="J649" s="10" t="str">
        <f>=STANDARDIZE(D649,AVERAGE(D$2:D$1449),_xlfn.STDEV.S(D$2:D$1449))</f>
      </c>
      <c r="K649" s="10" t="str">
        <f>=STANDARDIZE(E649,AVERAGE(E$2:E$1449),_xlfn.STDEV.S(E$2:E$1449))</f>
      </c>
      <c r="L649" s="10" t="str">
        <f>=STANDARDIZE(F649,AVERAGE(F$2:F$1449),_xlfn.STDEV.S(F$2:F$1449))</f>
      </c>
      <c r="M649" s="10" t="str">
        <f>=STANDARDIZE(G649,AVERAGE(G$2:G$1449),_xlfn.STDEV.S(G$2:G$1449))</f>
      </c>
      <c r="N649" s="10" t="str">
        <f>=STANDARDIZE(H649,AVERAGE(H$2:H$1449),_xlfn.STDEV.S(H$2:H$1449))</f>
      </c>
      <c r="O649" s="10" t="str">
        <f>=STANDARDIZE(I649,AVERAGE(I$2:I$1449),_xlfn.STDEV.S(I$2:I$1449))</f>
      </c>
      <c r="P649" s="10" t="str">
        <f>=MMULT(J649:O649,$AI$12:$AI$17)</f>
      </c>
    </row>
    <row r="650">
      <c r="A650" t="n">
        <v>179867</v>
      </c>
      <c r="B650" t="s">
        <v>2880</v>
      </c>
      <c r="C650" t="s">
        <v>163</v>
      </c>
      <c r="D650" t="n">
        <v>16</v>
      </c>
      <c r="E650" t="n">
        <v>22440</v>
      </c>
      <c r="F650" t="n">
        <v>94.4</v>
      </c>
      <c r="G650" t="n">
        <v>96</v>
      </c>
      <c r="H650" t="n">
        <v>7</v>
      </c>
      <c r="I650" t="n">
        <v>4.2623</v>
      </c>
      <c r="J650" s="10" t="str">
        <f>=STANDARDIZE(D650,AVERAGE(D$2:D$1449),_xlfn.STDEV.S(D$2:D$1449))</f>
      </c>
      <c r="K650" s="10" t="str">
        <f>=STANDARDIZE(E650,AVERAGE(E$2:E$1449),_xlfn.STDEV.S(E$2:E$1449))</f>
      </c>
      <c r="L650" s="10" t="str">
        <f>=STANDARDIZE(F650,AVERAGE(F$2:F$1449),_xlfn.STDEV.S(F$2:F$1449))</f>
      </c>
      <c r="M650" s="10" t="str">
        <f>=STANDARDIZE(G650,AVERAGE(G$2:G$1449),_xlfn.STDEV.S(G$2:G$1449))</f>
      </c>
      <c r="N650" s="10" t="str">
        <f>=STANDARDIZE(H650,AVERAGE(H$2:H$1449),_xlfn.STDEV.S(H$2:H$1449))</f>
      </c>
      <c r="O650" s="10" t="str">
        <f>=STANDARDIZE(I650,AVERAGE(I$2:I$1449),_xlfn.STDEV.S(I$2:I$1449))</f>
      </c>
      <c r="P650" s="10" t="str">
        <f>=MMULT(J650:O650,$AI$12:$AI$17)</f>
      </c>
    </row>
    <row r="651">
      <c r="A651" t="n">
        <v>179894</v>
      </c>
      <c r="B651" t="s">
        <v>2881</v>
      </c>
      <c r="C651" t="s">
        <v>163</v>
      </c>
      <c r="D651" t="n">
        <v>28</v>
      </c>
      <c r="E651" t="n">
        <v>27695</v>
      </c>
      <c r="F651" t="n">
        <v>61.1</v>
      </c>
      <c r="G651" t="n">
        <v>77</v>
      </c>
      <c r="H651" t="n">
        <v>15</v>
      </c>
      <c r="I651" t="n">
        <v>3.9308</v>
      </c>
      <c r="J651" s="10" t="str">
        <f>=STANDARDIZE(D651,AVERAGE(D$2:D$1449),_xlfn.STDEV.S(D$2:D$1449))</f>
      </c>
      <c r="K651" s="10" t="str">
        <f>=STANDARDIZE(E651,AVERAGE(E$2:E$1449),_xlfn.STDEV.S(E$2:E$1449))</f>
      </c>
      <c r="L651" s="10" t="str">
        <f>=STANDARDIZE(F651,AVERAGE(F$2:F$1449),_xlfn.STDEV.S(F$2:F$1449))</f>
      </c>
      <c r="M651" s="10" t="str">
        <f>=STANDARDIZE(G651,AVERAGE(G$2:G$1449),_xlfn.STDEV.S(G$2:G$1449))</f>
      </c>
      <c r="N651" s="10" t="str">
        <f>=STANDARDIZE(H651,AVERAGE(H$2:H$1449),_xlfn.STDEV.S(H$2:H$1449))</f>
      </c>
      <c r="O651" s="10" t="str">
        <f>=STANDARDIZE(I651,AVERAGE(I$2:I$1449),_xlfn.STDEV.S(I$2:I$1449))</f>
      </c>
      <c r="P651" s="10" t="str">
        <f>=MMULT(J651:O651,$AI$12:$AI$17)</f>
      </c>
    </row>
    <row r="652">
      <c r="A652" t="n">
        <v>179946</v>
      </c>
      <c r="B652" t="s">
        <v>2882</v>
      </c>
      <c r="C652" t="s">
        <v>163</v>
      </c>
      <c r="D652" t="n">
        <v>40</v>
      </c>
      <c r="E652" t="n">
        <v>26780</v>
      </c>
      <c r="F652" t="n">
        <v>57.5</v>
      </c>
      <c r="G652" t="n">
        <v>63</v>
      </c>
      <c r="H652" t="n">
        <v>10</v>
      </c>
      <c r="I652" t="n">
        <v>2.8055</v>
      </c>
      <c r="J652" s="10" t="str">
        <f>=STANDARDIZE(D652,AVERAGE(D$2:D$1449),_xlfn.STDEV.S(D$2:D$1449))</f>
      </c>
      <c r="K652" s="10" t="str">
        <f>=STANDARDIZE(E652,AVERAGE(E$2:E$1449),_xlfn.STDEV.S(E$2:E$1449))</f>
      </c>
      <c r="L652" s="10" t="str">
        <f>=STANDARDIZE(F652,AVERAGE(F$2:F$1449),_xlfn.STDEV.S(F$2:F$1449))</f>
      </c>
      <c r="M652" s="10" t="str">
        <f>=STANDARDIZE(G652,AVERAGE(G$2:G$1449),_xlfn.STDEV.S(G$2:G$1449))</f>
      </c>
      <c r="N652" s="10" t="str">
        <f>=STANDARDIZE(H652,AVERAGE(H$2:H$1449),_xlfn.STDEV.S(H$2:H$1449))</f>
      </c>
      <c r="O652" s="10" t="str">
        <f>=STANDARDIZE(I652,AVERAGE(I$2:I$1449),_xlfn.STDEV.S(I$2:I$1449))</f>
      </c>
      <c r="P652" s="10" t="str">
        <f>=MMULT(J652:O652,$AI$12:$AI$17)</f>
      </c>
    </row>
    <row r="653">
      <c r="A653" t="n">
        <v>179955</v>
      </c>
      <c r="B653" t="s">
        <v>2883</v>
      </c>
      <c r="C653" t="s">
        <v>163</v>
      </c>
      <c r="D653" t="n">
        <v>28</v>
      </c>
      <c r="E653" t="n">
        <v>17408</v>
      </c>
      <c r="F653" t="n">
        <v>61.6</v>
      </c>
      <c r="G653" t="n">
        <v>77</v>
      </c>
      <c r="H653" t="n">
        <v>10</v>
      </c>
      <c r="I653" t="n">
        <v>2.9504</v>
      </c>
      <c r="J653" s="10" t="str">
        <f>=STANDARDIZE(D653,AVERAGE(D$2:D$1449),_xlfn.STDEV.S(D$2:D$1449))</f>
      </c>
      <c r="K653" s="10" t="str">
        <f>=STANDARDIZE(E653,AVERAGE(E$2:E$1449),_xlfn.STDEV.S(E$2:E$1449))</f>
      </c>
      <c r="L653" s="10" t="str">
        <f>=STANDARDIZE(F653,AVERAGE(F$2:F$1449),_xlfn.STDEV.S(F$2:F$1449))</f>
      </c>
      <c r="M653" s="10" t="str">
        <f>=STANDARDIZE(G653,AVERAGE(G$2:G$1449),_xlfn.STDEV.S(G$2:G$1449))</f>
      </c>
      <c r="N653" s="10" t="str">
        <f>=STANDARDIZE(H653,AVERAGE(H$2:H$1449),_xlfn.STDEV.S(H$2:H$1449))</f>
      </c>
      <c r="O653" s="10" t="str">
        <f>=STANDARDIZE(I653,AVERAGE(I$2:I$1449),_xlfn.STDEV.S(I$2:I$1449))</f>
      </c>
      <c r="P653" s="10" t="str">
        <f>=MMULT(J653:O653,$AI$12:$AI$17)</f>
      </c>
    </row>
    <row r="654">
      <c r="A654" t="n">
        <v>179964</v>
      </c>
      <c r="B654" t="s">
        <v>2885</v>
      </c>
      <c r="C654" t="s">
        <v>163</v>
      </c>
      <c r="D654" t="n">
        <v>30</v>
      </c>
      <c r="E654" t="n">
        <v>22925</v>
      </c>
      <c r="F654" t="n">
        <v>57</v>
      </c>
      <c r="G654" t="n">
        <v>74</v>
      </c>
      <c r="H654" t="n">
        <v>11</v>
      </c>
      <c r="I654" t="n">
        <v>3.298</v>
      </c>
      <c r="J654" s="10" t="str">
        <f>=STANDARDIZE(D654,AVERAGE(D$2:D$1449),_xlfn.STDEV.S(D$2:D$1449))</f>
      </c>
      <c r="K654" s="10" t="str">
        <f>=STANDARDIZE(E654,AVERAGE(E$2:E$1449),_xlfn.STDEV.S(E$2:E$1449))</f>
      </c>
      <c r="L654" s="10" t="str">
        <f>=STANDARDIZE(F654,AVERAGE(F$2:F$1449),_xlfn.STDEV.S(F$2:F$1449))</f>
      </c>
      <c r="M654" s="10" t="str">
        <f>=STANDARDIZE(G654,AVERAGE(G$2:G$1449),_xlfn.STDEV.S(G$2:G$1449))</f>
      </c>
      <c r="N654" s="10" t="str">
        <f>=STANDARDIZE(H654,AVERAGE(H$2:H$1449),_xlfn.STDEV.S(H$2:H$1449))</f>
      </c>
      <c r="O654" s="10" t="str">
        <f>=STANDARDIZE(I654,AVERAGE(I$2:I$1449),_xlfn.STDEV.S(I$2:I$1449))</f>
      </c>
      <c r="P654" s="10" t="str">
        <f>=MMULT(J654:O654,$AI$12:$AI$17)</f>
      </c>
    </row>
    <row r="655">
      <c r="A655" t="n">
        <v>180106</v>
      </c>
      <c r="B655" t="s">
        <v>2896</v>
      </c>
      <c r="C655" t="s">
        <v>163</v>
      </c>
      <c r="D655" t="n">
        <v>18</v>
      </c>
      <c r="E655" t="n">
        <v>26103</v>
      </c>
      <c r="F655" t="n">
        <v>66.3</v>
      </c>
      <c r="G655" t="n">
        <v>81</v>
      </c>
      <c r="H655" t="n">
        <v>11</v>
      </c>
      <c r="I655" t="n">
        <v>3.0842</v>
      </c>
      <c r="J655" s="10" t="str">
        <f>=STANDARDIZE(D655,AVERAGE(D$2:D$1449),_xlfn.STDEV.S(D$2:D$1449))</f>
      </c>
      <c r="K655" s="10" t="str">
        <f>=STANDARDIZE(E655,AVERAGE(E$2:E$1449),_xlfn.STDEV.S(E$2:E$1449))</f>
      </c>
      <c r="L655" s="10" t="str">
        <f>=STANDARDIZE(F655,AVERAGE(F$2:F$1449),_xlfn.STDEV.S(F$2:F$1449))</f>
      </c>
      <c r="M655" s="10" t="str">
        <f>=STANDARDIZE(G655,AVERAGE(G$2:G$1449),_xlfn.STDEV.S(G$2:G$1449))</f>
      </c>
      <c r="N655" s="10" t="str">
        <f>=STANDARDIZE(H655,AVERAGE(H$2:H$1449),_xlfn.STDEV.S(H$2:H$1449))</f>
      </c>
      <c r="O655" s="10" t="str">
        <f>=STANDARDIZE(I655,AVERAGE(I$2:I$1449),_xlfn.STDEV.S(I$2:I$1449))</f>
      </c>
      <c r="P655" s="10" t="str">
        <f>=MMULT(J655:O655,$AI$12:$AI$17)</f>
      </c>
    </row>
    <row r="656">
      <c r="A656" t="n">
        <v>180179</v>
      </c>
      <c r="B656" t="s">
        <v>2901</v>
      </c>
      <c r="C656" t="s">
        <v>149</v>
      </c>
      <c r="D656" t="n">
        <v>26</v>
      </c>
      <c r="E656" t="n">
        <v>13252</v>
      </c>
      <c r="F656" t="n">
        <v>28.3</v>
      </c>
      <c r="G656" t="n">
        <v>56</v>
      </c>
      <c r="H656" t="n">
        <v>14</v>
      </c>
      <c r="I656" t="n">
        <v>3.728</v>
      </c>
      <c r="J656" s="10" t="str">
        <f>=STANDARDIZE(D656,AVERAGE(D$2:D$1449),_xlfn.STDEV.S(D$2:D$1449))</f>
      </c>
      <c r="K656" s="10" t="str">
        <f>=STANDARDIZE(E656,AVERAGE(E$2:E$1449),_xlfn.STDEV.S(E$2:E$1449))</f>
      </c>
      <c r="L656" s="10" t="str">
        <f>=STANDARDIZE(F656,AVERAGE(F$2:F$1449),_xlfn.STDEV.S(F$2:F$1449))</f>
      </c>
      <c r="M656" s="10" t="str">
        <f>=STANDARDIZE(G656,AVERAGE(G$2:G$1449),_xlfn.STDEV.S(G$2:G$1449))</f>
      </c>
      <c r="N656" s="10" t="str">
        <f>=STANDARDIZE(H656,AVERAGE(H$2:H$1449),_xlfn.STDEV.S(H$2:H$1449))</f>
      </c>
      <c r="O656" s="10" t="str">
        <f>=STANDARDIZE(I656,AVERAGE(I$2:I$1449),_xlfn.STDEV.S(I$2:I$1449))</f>
      </c>
      <c r="P656" s="10" t="str">
        <f>=MMULT(J656:O656,$AI$12:$AI$17)</f>
      </c>
    </row>
    <row r="657">
      <c r="A657" t="n">
        <v>180416</v>
      </c>
      <c r="B657" t="s">
        <v>2916</v>
      </c>
      <c r="C657" t="s">
        <v>149</v>
      </c>
      <c r="D657" t="n">
        <v>21</v>
      </c>
      <c r="E657" t="n">
        <v>15866</v>
      </c>
      <c r="F657" t="n">
        <v>58.1</v>
      </c>
      <c r="G657" t="n">
        <v>76</v>
      </c>
      <c r="H657" t="n">
        <v>13</v>
      </c>
      <c r="I657" t="n">
        <v>3.2445</v>
      </c>
      <c r="J657" s="10" t="str">
        <f>=STANDARDIZE(D657,AVERAGE(D$2:D$1449),_xlfn.STDEV.S(D$2:D$1449))</f>
      </c>
      <c r="K657" s="10" t="str">
        <f>=STANDARDIZE(E657,AVERAGE(E$2:E$1449),_xlfn.STDEV.S(E$2:E$1449))</f>
      </c>
      <c r="L657" s="10" t="str">
        <f>=STANDARDIZE(F657,AVERAGE(F$2:F$1449),_xlfn.STDEV.S(F$2:F$1449))</f>
      </c>
      <c r="M657" s="10" t="str">
        <f>=STANDARDIZE(G657,AVERAGE(G$2:G$1449),_xlfn.STDEV.S(G$2:G$1449))</f>
      </c>
      <c r="N657" s="10" t="str">
        <f>=STANDARDIZE(H657,AVERAGE(H$2:H$1449),_xlfn.STDEV.S(H$2:H$1449))</f>
      </c>
      <c r="O657" s="10" t="str">
        <f>=STANDARDIZE(I657,AVERAGE(I$2:I$1449),_xlfn.STDEV.S(I$2:I$1449))</f>
      </c>
      <c r="P657" s="10" t="str">
        <f>=MMULT(J657:O657,$AI$12:$AI$17)</f>
      </c>
    </row>
    <row r="658">
      <c r="A658" t="n">
        <v>180461</v>
      </c>
      <c r="B658" t="s">
        <v>2917</v>
      </c>
      <c r="C658" t="s">
        <v>149</v>
      </c>
      <c r="D658" t="n">
        <v>17</v>
      </c>
      <c r="E658" t="n">
        <v>18511</v>
      </c>
      <c r="F658" t="n">
        <v>57.4</v>
      </c>
      <c r="G658" t="n">
        <v>78</v>
      </c>
      <c r="H658" t="n">
        <v>18</v>
      </c>
      <c r="I658" t="n">
        <v>4.2746</v>
      </c>
      <c r="J658" s="10" t="str">
        <f>=STANDARDIZE(D658,AVERAGE(D$2:D$1449),_xlfn.STDEV.S(D$2:D$1449))</f>
      </c>
      <c r="K658" s="10" t="str">
        <f>=STANDARDIZE(E658,AVERAGE(E$2:E$1449),_xlfn.STDEV.S(E$2:E$1449))</f>
      </c>
      <c r="L658" s="10" t="str">
        <f>=STANDARDIZE(F658,AVERAGE(F$2:F$1449),_xlfn.STDEV.S(F$2:F$1449))</f>
      </c>
      <c r="M658" s="10" t="str">
        <f>=STANDARDIZE(G658,AVERAGE(G$2:G$1449),_xlfn.STDEV.S(G$2:G$1449))</f>
      </c>
      <c r="N658" s="10" t="str">
        <f>=STANDARDIZE(H658,AVERAGE(H$2:H$1449),_xlfn.STDEV.S(H$2:H$1449))</f>
      </c>
      <c r="O658" s="10" t="str">
        <f>=STANDARDIZE(I658,AVERAGE(I$2:I$1449),_xlfn.STDEV.S(I$2:I$1449))</f>
      </c>
      <c r="P658" s="10" t="str">
        <f>=MMULT(J658:O658,$AI$12:$AI$17)</f>
      </c>
    </row>
    <row r="659">
      <c r="A659" t="n">
        <v>180489</v>
      </c>
      <c r="B659" t="s">
        <v>2918</v>
      </c>
      <c r="C659" t="s">
        <v>149</v>
      </c>
      <c r="D659" t="n">
        <v>28</v>
      </c>
      <c r="E659" t="n">
        <v>17775</v>
      </c>
      <c r="F659" t="n">
        <v>45.4</v>
      </c>
      <c r="G659" t="n">
        <v>76</v>
      </c>
      <c r="H659" t="n">
        <v>18</v>
      </c>
      <c r="I659" t="n">
        <v>4.1001</v>
      </c>
      <c r="J659" s="10" t="str">
        <f>=STANDARDIZE(D659,AVERAGE(D$2:D$1449),_xlfn.STDEV.S(D$2:D$1449))</f>
      </c>
      <c r="K659" s="10" t="str">
        <f>=STANDARDIZE(E659,AVERAGE(E$2:E$1449),_xlfn.STDEV.S(E$2:E$1449))</f>
      </c>
      <c r="L659" s="10" t="str">
        <f>=STANDARDIZE(F659,AVERAGE(F$2:F$1449),_xlfn.STDEV.S(F$2:F$1449))</f>
      </c>
      <c r="M659" s="10" t="str">
        <f>=STANDARDIZE(G659,AVERAGE(G$2:G$1449),_xlfn.STDEV.S(G$2:G$1449))</f>
      </c>
      <c r="N659" s="10" t="str">
        <f>=STANDARDIZE(H659,AVERAGE(H$2:H$1449),_xlfn.STDEV.S(H$2:H$1449))</f>
      </c>
      <c r="O659" s="10" t="str">
        <f>=STANDARDIZE(I659,AVERAGE(I$2:I$1449),_xlfn.STDEV.S(I$2:I$1449))</f>
      </c>
      <c r="P659" s="10" t="str">
        <f>=MMULT(J659:O659,$AI$12:$AI$17)</f>
      </c>
    </row>
    <row r="660">
      <c r="A660" t="n">
        <v>180522</v>
      </c>
      <c r="B660" t="s">
        <v>2920</v>
      </c>
      <c r="C660" t="s">
        <v>149</v>
      </c>
      <c r="D660" t="n">
        <v>30</v>
      </c>
      <c r="E660" t="n">
        <v>11789</v>
      </c>
      <c r="F660" t="n">
        <v>34.6</v>
      </c>
      <c r="G660" t="n">
        <v>69</v>
      </c>
      <c r="H660" t="n">
        <v>13</v>
      </c>
      <c r="I660" t="n">
        <v>3.1752</v>
      </c>
      <c r="J660" s="10" t="str">
        <f>=STANDARDIZE(D660,AVERAGE(D$2:D$1449),_xlfn.STDEV.S(D$2:D$1449))</f>
      </c>
      <c r="K660" s="10" t="str">
        <f>=STANDARDIZE(E660,AVERAGE(E$2:E$1449),_xlfn.STDEV.S(E$2:E$1449))</f>
      </c>
      <c r="L660" s="10" t="str">
        <f>=STANDARDIZE(F660,AVERAGE(F$2:F$1449),_xlfn.STDEV.S(F$2:F$1449))</f>
      </c>
      <c r="M660" s="10" t="str">
        <f>=STANDARDIZE(G660,AVERAGE(G$2:G$1449),_xlfn.STDEV.S(G$2:G$1449))</f>
      </c>
      <c r="N660" s="10" t="str">
        <f>=STANDARDIZE(H660,AVERAGE(H$2:H$1449),_xlfn.STDEV.S(H$2:H$1449))</f>
      </c>
      <c r="O660" s="10" t="str">
        <f>=STANDARDIZE(I660,AVERAGE(I$2:I$1449),_xlfn.STDEV.S(I$2:I$1449))</f>
      </c>
      <c r="P660" s="10" t="str">
        <f>=MMULT(J660:O660,$AI$12:$AI$17)</f>
      </c>
    </row>
    <row r="661">
      <c r="A661" t="n">
        <v>180595</v>
      </c>
      <c r="B661" t="s">
        <v>2922</v>
      </c>
      <c r="C661" t="s">
        <v>163</v>
      </c>
      <c r="D661" t="n">
        <v>32</v>
      </c>
      <c r="E661" t="n">
        <v>19173</v>
      </c>
      <c r="F661" t="n">
        <v>46.3</v>
      </c>
      <c r="G661" t="n">
        <v>64</v>
      </c>
      <c r="H661" t="n">
        <v>12</v>
      </c>
      <c r="I661" t="n">
        <v>3.073</v>
      </c>
      <c r="J661" s="10" t="str">
        <f>=STANDARDIZE(D661,AVERAGE(D$2:D$1449),_xlfn.STDEV.S(D$2:D$1449))</f>
      </c>
      <c r="K661" s="10" t="str">
        <f>=STANDARDIZE(E661,AVERAGE(E$2:E$1449),_xlfn.STDEV.S(E$2:E$1449))</f>
      </c>
      <c r="L661" s="10" t="str">
        <f>=STANDARDIZE(F661,AVERAGE(F$2:F$1449),_xlfn.STDEV.S(F$2:F$1449))</f>
      </c>
      <c r="M661" s="10" t="str">
        <f>=STANDARDIZE(G661,AVERAGE(G$2:G$1449),_xlfn.STDEV.S(G$2:G$1449))</f>
      </c>
      <c r="N661" s="10" t="str">
        <f>=STANDARDIZE(H661,AVERAGE(H$2:H$1449),_xlfn.STDEV.S(H$2:H$1449))</f>
      </c>
      <c r="O661" s="10" t="str">
        <f>=STANDARDIZE(I661,AVERAGE(I$2:I$1449),_xlfn.STDEV.S(I$2:I$1449))</f>
      </c>
      <c r="P661" s="10" t="str">
        <f>=MMULT(J661:O661,$AI$12:$AI$17)</f>
      </c>
    </row>
    <row r="662">
      <c r="A662" t="n">
        <v>180692</v>
      </c>
      <c r="B662" t="s">
        <v>2925</v>
      </c>
      <c r="C662" t="s">
        <v>149</v>
      </c>
      <c r="D662" t="n">
        <v>35</v>
      </c>
      <c r="E662" t="n">
        <v>15726</v>
      </c>
      <c r="F662" t="n">
        <v>49.4</v>
      </c>
      <c r="G662" t="n">
        <v>79</v>
      </c>
      <c r="H662" t="n">
        <v>15</v>
      </c>
      <c r="I662" t="n">
        <v>3.2591</v>
      </c>
      <c r="J662" s="10" t="str">
        <f>=STANDARDIZE(D662,AVERAGE(D$2:D$1449),_xlfn.STDEV.S(D$2:D$1449))</f>
      </c>
      <c r="K662" s="10" t="str">
        <f>=STANDARDIZE(E662,AVERAGE(E$2:E$1449),_xlfn.STDEV.S(E$2:E$1449))</f>
      </c>
      <c r="L662" s="10" t="str">
        <f>=STANDARDIZE(F662,AVERAGE(F$2:F$1449),_xlfn.STDEV.S(F$2:F$1449))</f>
      </c>
      <c r="M662" s="10" t="str">
        <f>=STANDARDIZE(G662,AVERAGE(G$2:G$1449),_xlfn.STDEV.S(G$2:G$1449))</f>
      </c>
      <c r="N662" s="10" t="str">
        <f>=STANDARDIZE(H662,AVERAGE(H$2:H$1449),_xlfn.STDEV.S(H$2:H$1449))</f>
      </c>
      <c r="O662" s="10" t="str">
        <f>=STANDARDIZE(I662,AVERAGE(I$2:I$1449),_xlfn.STDEV.S(I$2:I$1449))</f>
      </c>
      <c r="P662" s="10" t="str">
        <f>=MMULT(J662:O662,$AI$12:$AI$17)</f>
      </c>
    </row>
    <row r="663">
      <c r="A663" t="n">
        <v>180948</v>
      </c>
      <c r="B663" t="s">
        <v>2935</v>
      </c>
      <c r="C663" t="s">
        <v>149</v>
      </c>
      <c r="D663" t="n">
        <v>36</v>
      </c>
      <c r="E663" t="n">
        <v>13852</v>
      </c>
      <c r="F663" t="n">
        <v>38.1</v>
      </c>
      <c r="G663" t="n">
        <v>70</v>
      </c>
      <c r="H663" t="n">
        <v>15</v>
      </c>
      <c r="I663" t="n">
        <v>3.4475</v>
      </c>
      <c r="J663" s="10" t="str">
        <f>=STANDARDIZE(D663,AVERAGE(D$2:D$1449),_xlfn.STDEV.S(D$2:D$1449))</f>
      </c>
      <c r="K663" s="10" t="str">
        <f>=STANDARDIZE(E663,AVERAGE(E$2:E$1449),_xlfn.STDEV.S(E$2:E$1449))</f>
      </c>
      <c r="L663" s="10" t="str">
        <f>=STANDARDIZE(F663,AVERAGE(F$2:F$1449),_xlfn.STDEV.S(F$2:F$1449))</f>
      </c>
      <c r="M663" s="10" t="str">
        <f>=STANDARDIZE(G663,AVERAGE(G$2:G$1449),_xlfn.STDEV.S(G$2:G$1449))</f>
      </c>
      <c r="N663" s="10" t="str">
        <f>=STANDARDIZE(H663,AVERAGE(H$2:H$1449),_xlfn.STDEV.S(H$2:H$1449))</f>
      </c>
      <c r="O663" s="10" t="str">
        <f>=STANDARDIZE(I663,AVERAGE(I$2:I$1449),_xlfn.STDEV.S(I$2:I$1449))</f>
      </c>
      <c r="P663" s="10" t="str">
        <f>=MMULT(J663:O663,$AI$12:$AI$17)</f>
      </c>
    </row>
    <row r="664">
      <c r="A664" t="n">
        <v>180984</v>
      </c>
      <c r="B664" t="s">
        <v>2938</v>
      </c>
      <c r="C664" t="s">
        <v>163</v>
      </c>
      <c r="D664" t="n">
        <v>11</v>
      </c>
      <c r="E664" t="n">
        <v>24099</v>
      </c>
      <c r="F664" t="n">
        <v>64.1</v>
      </c>
      <c r="G664" t="n">
        <v>78</v>
      </c>
      <c r="H664" t="n">
        <v>14</v>
      </c>
      <c r="I664" t="n">
        <v>3.5374</v>
      </c>
      <c r="J664" s="10" t="str">
        <f>=STANDARDIZE(D664,AVERAGE(D$2:D$1449),_xlfn.STDEV.S(D$2:D$1449))</f>
      </c>
      <c r="K664" s="10" t="str">
        <f>=STANDARDIZE(E664,AVERAGE(E$2:E$1449),_xlfn.STDEV.S(E$2:E$1449))</f>
      </c>
      <c r="L664" s="10" t="str">
        <f>=STANDARDIZE(F664,AVERAGE(F$2:F$1449),_xlfn.STDEV.S(F$2:F$1449))</f>
      </c>
      <c r="M664" s="10" t="str">
        <f>=STANDARDIZE(G664,AVERAGE(G$2:G$1449),_xlfn.STDEV.S(G$2:G$1449))</f>
      </c>
      <c r="N664" s="10" t="str">
        <f>=STANDARDIZE(H664,AVERAGE(H$2:H$1449),_xlfn.STDEV.S(H$2:H$1449))</f>
      </c>
      <c r="O664" s="10" t="str">
        <f>=STANDARDIZE(I664,AVERAGE(I$2:I$1449),_xlfn.STDEV.S(I$2:I$1449))</f>
      </c>
      <c r="P664" s="10" t="str">
        <f>=MMULT(J664:O664,$AI$12:$AI$17)</f>
      </c>
    </row>
    <row r="665">
      <c r="A665" t="n">
        <v>181002</v>
      </c>
      <c r="B665" t="s">
        <v>2939</v>
      </c>
      <c r="C665" t="s">
        <v>163</v>
      </c>
      <c r="D665" t="n">
        <v>5</v>
      </c>
      <c r="E665" t="n">
        <v>33364</v>
      </c>
      <c r="F665" t="n">
        <v>80</v>
      </c>
      <c r="G665" t="n">
        <v>92</v>
      </c>
      <c r="H665" t="n">
        <v>10</v>
      </c>
      <c r="I665" t="n">
        <v>3.9914</v>
      </c>
      <c r="J665" s="10" t="str">
        <f>=STANDARDIZE(D665,AVERAGE(D$2:D$1449),_xlfn.STDEV.S(D$2:D$1449))</f>
      </c>
      <c r="K665" s="10" t="str">
        <f>=STANDARDIZE(E665,AVERAGE(E$2:E$1449),_xlfn.STDEV.S(E$2:E$1449))</f>
      </c>
      <c r="L665" s="10" t="str">
        <f>=STANDARDIZE(F665,AVERAGE(F$2:F$1449),_xlfn.STDEV.S(F$2:F$1449))</f>
      </c>
      <c r="M665" s="10" t="str">
        <f>=STANDARDIZE(G665,AVERAGE(G$2:G$1449),_xlfn.STDEV.S(G$2:G$1449))</f>
      </c>
      <c r="N665" s="10" t="str">
        <f>=STANDARDIZE(H665,AVERAGE(H$2:H$1449),_xlfn.STDEV.S(H$2:H$1449))</f>
      </c>
      <c r="O665" s="10" t="str">
        <f>=STANDARDIZE(I665,AVERAGE(I$2:I$1449),_xlfn.STDEV.S(I$2:I$1449))</f>
      </c>
      <c r="P665" s="10" t="str">
        <f>=MMULT(J665:O665,$AI$12:$AI$17)</f>
      </c>
    </row>
    <row r="666">
      <c r="A666" t="n">
        <v>181020</v>
      </c>
      <c r="B666" t="s">
        <v>2940</v>
      </c>
      <c r="C666" t="s">
        <v>163</v>
      </c>
      <c r="D666" t="n">
        <v>28</v>
      </c>
      <c r="E666" t="n">
        <v>26112</v>
      </c>
      <c r="F666" t="n">
        <v>55.9</v>
      </c>
      <c r="G666" t="n">
        <v>72</v>
      </c>
      <c r="H666" t="n">
        <v>11</v>
      </c>
      <c r="I666" t="n">
        <v>3.38</v>
      </c>
      <c r="J666" s="10" t="str">
        <f>=STANDARDIZE(D666,AVERAGE(D$2:D$1449),_xlfn.STDEV.S(D$2:D$1449))</f>
      </c>
      <c r="K666" s="10" t="str">
        <f>=STANDARDIZE(E666,AVERAGE(E$2:E$1449),_xlfn.STDEV.S(E$2:E$1449))</f>
      </c>
      <c r="L666" s="10" t="str">
        <f>=STANDARDIZE(F666,AVERAGE(F$2:F$1449),_xlfn.STDEV.S(F$2:F$1449))</f>
      </c>
      <c r="M666" s="10" t="str">
        <f>=STANDARDIZE(G666,AVERAGE(G$2:G$1449),_xlfn.STDEV.S(G$2:G$1449))</f>
      </c>
      <c r="N666" s="10" t="str">
        <f>=STANDARDIZE(H666,AVERAGE(H$2:H$1449),_xlfn.STDEV.S(H$2:H$1449))</f>
      </c>
      <c r="O666" s="10" t="str">
        <f>=STANDARDIZE(I666,AVERAGE(I$2:I$1449),_xlfn.STDEV.S(I$2:I$1449))</f>
      </c>
      <c r="P666" s="10" t="str">
        <f>=MMULT(J666:O666,$AI$12:$AI$17)</f>
      </c>
    </row>
    <row r="667">
      <c r="A667" t="n">
        <v>181127</v>
      </c>
      <c r="B667" t="s">
        <v>2942</v>
      </c>
      <c r="C667" t="s">
        <v>163</v>
      </c>
      <c r="D667" t="n">
        <v>29</v>
      </c>
      <c r="E667" t="n">
        <v>21821</v>
      </c>
      <c r="F667" t="n">
        <v>53.3</v>
      </c>
      <c r="G667" t="n">
        <v>68</v>
      </c>
      <c r="H667" t="n">
        <v>14</v>
      </c>
      <c r="I667" t="n">
        <v>2.9978</v>
      </c>
      <c r="J667" s="10" t="str">
        <f>=STANDARDIZE(D667,AVERAGE(D$2:D$1449),_xlfn.STDEV.S(D$2:D$1449))</f>
      </c>
      <c r="K667" s="10" t="str">
        <f>=STANDARDIZE(E667,AVERAGE(E$2:E$1449),_xlfn.STDEV.S(E$2:E$1449))</f>
      </c>
      <c r="L667" s="10" t="str">
        <f>=STANDARDIZE(F667,AVERAGE(F$2:F$1449),_xlfn.STDEV.S(F$2:F$1449))</f>
      </c>
      <c r="M667" s="10" t="str">
        <f>=STANDARDIZE(G667,AVERAGE(G$2:G$1449),_xlfn.STDEV.S(G$2:G$1449))</f>
      </c>
      <c r="N667" s="10" t="str">
        <f>=STANDARDIZE(H667,AVERAGE(H$2:H$1449),_xlfn.STDEV.S(H$2:H$1449))</f>
      </c>
      <c r="O667" s="10" t="str">
        <f>=STANDARDIZE(I667,AVERAGE(I$2:I$1449),_xlfn.STDEV.S(I$2:I$1449))</f>
      </c>
      <c r="P667" s="10" t="str">
        <f>=MMULT(J667:O667,$AI$12:$AI$17)</f>
      </c>
    </row>
    <row r="668">
      <c r="A668" t="n">
        <v>181215</v>
      </c>
      <c r="B668" t="s">
        <v>2946</v>
      </c>
      <c r="C668" t="s">
        <v>149</v>
      </c>
      <c r="D668" t="n">
        <v>34</v>
      </c>
      <c r="E668" t="n">
        <v>16249</v>
      </c>
      <c r="F668" t="n">
        <v>60.1</v>
      </c>
      <c r="G668" t="n">
        <v>77</v>
      </c>
      <c r="H668" t="n">
        <v>13</v>
      </c>
      <c r="I668" t="n">
        <v>3.8581</v>
      </c>
      <c r="J668" s="10" t="str">
        <f>=STANDARDIZE(D668,AVERAGE(D$2:D$1449),_xlfn.STDEV.S(D$2:D$1449))</f>
      </c>
      <c r="K668" s="10" t="str">
        <f>=STANDARDIZE(E668,AVERAGE(E$2:E$1449),_xlfn.STDEV.S(E$2:E$1449))</f>
      </c>
      <c r="L668" s="10" t="str">
        <f>=STANDARDIZE(F668,AVERAGE(F$2:F$1449),_xlfn.STDEV.S(F$2:F$1449))</f>
      </c>
      <c r="M668" s="10" t="str">
        <f>=STANDARDIZE(G668,AVERAGE(G$2:G$1449),_xlfn.STDEV.S(G$2:G$1449))</f>
      </c>
      <c r="N668" s="10" t="str">
        <f>=STANDARDIZE(H668,AVERAGE(H$2:H$1449),_xlfn.STDEV.S(H$2:H$1449))</f>
      </c>
      <c r="O668" s="10" t="str">
        <f>=STANDARDIZE(I668,AVERAGE(I$2:I$1449),_xlfn.STDEV.S(I$2:I$1449))</f>
      </c>
      <c r="P668" s="10" t="str">
        <f>=MMULT(J668:O668,$AI$12:$AI$17)</f>
      </c>
    </row>
    <row r="669">
      <c r="A669" t="n">
        <v>181330</v>
      </c>
      <c r="B669" t="s">
        <v>2952</v>
      </c>
      <c r="C669" t="s">
        <v>163</v>
      </c>
      <c r="D669" t="n">
        <v>28</v>
      </c>
      <c r="E669" t="n">
        <v>24143</v>
      </c>
      <c r="F669" t="n">
        <v>43.2</v>
      </c>
      <c r="G669" t="n">
        <v>73</v>
      </c>
      <c r="H669" t="n">
        <v>13</v>
      </c>
      <c r="I669" t="n">
        <v>3.2813</v>
      </c>
      <c r="J669" s="10" t="str">
        <f>=STANDARDIZE(D669,AVERAGE(D$2:D$1449),_xlfn.STDEV.S(D$2:D$1449))</f>
      </c>
      <c r="K669" s="10" t="str">
        <f>=STANDARDIZE(E669,AVERAGE(E$2:E$1449),_xlfn.STDEV.S(E$2:E$1449))</f>
      </c>
      <c r="L669" s="10" t="str">
        <f>=STANDARDIZE(F669,AVERAGE(F$2:F$1449),_xlfn.STDEV.S(F$2:F$1449))</f>
      </c>
      <c r="M669" s="10" t="str">
        <f>=STANDARDIZE(G669,AVERAGE(G$2:G$1449),_xlfn.STDEV.S(G$2:G$1449))</f>
      </c>
      <c r="N669" s="10" t="str">
        <f>=STANDARDIZE(H669,AVERAGE(H$2:H$1449),_xlfn.STDEV.S(H$2:H$1449))</f>
      </c>
      <c r="O669" s="10" t="str">
        <f>=STANDARDIZE(I669,AVERAGE(I$2:I$1449),_xlfn.STDEV.S(I$2:I$1449))</f>
      </c>
      <c r="P669" s="10" t="str">
        <f>=MMULT(J669:O669,$AI$12:$AI$17)</f>
      </c>
    </row>
    <row r="670">
      <c r="A670" t="n">
        <v>181394</v>
      </c>
      <c r="B670" t="s">
        <v>2953</v>
      </c>
      <c r="C670" t="s">
        <v>149</v>
      </c>
      <c r="D670" t="n">
        <v>33</v>
      </c>
      <c r="E670" t="n">
        <v>13284</v>
      </c>
      <c r="F670" t="n">
        <v>49.4</v>
      </c>
      <c r="G670" t="n">
        <v>76</v>
      </c>
      <c r="H670" t="n">
        <v>15</v>
      </c>
      <c r="I670" t="n">
        <v>4.2546</v>
      </c>
      <c r="J670" s="10" t="str">
        <f>=STANDARDIZE(D670,AVERAGE(D$2:D$1449),_xlfn.STDEV.S(D$2:D$1449))</f>
      </c>
      <c r="K670" s="10" t="str">
        <f>=STANDARDIZE(E670,AVERAGE(E$2:E$1449),_xlfn.STDEV.S(E$2:E$1449))</f>
      </c>
      <c r="L670" s="10" t="str">
        <f>=STANDARDIZE(F670,AVERAGE(F$2:F$1449),_xlfn.STDEV.S(F$2:F$1449))</f>
      </c>
      <c r="M670" s="10" t="str">
        <f>=STANDARDIZE(G670,AVERAGE(G$2:G$1449),_xlfn.STDEV.S(G$2:G$1449))</f>
      </c>
      <c r="N670" s="10" t="str">
        <f>=STANDARDIZE(H670,AVERAGE(H$2:H$1449),_xlfn.STDEV.S(H$2:H$1449))</f>
      </c>
      <c r="O670" s="10" t="str">
        <f>=STANDARDIZE(I670,AVERAGE(I$2:I$1449),_xlfn.STDEV.S(I$2:I$1449))</f>
      </c>
      <c r="P670" s="10" t="str">
        <f>=MMULT(J670:O670,$AI$12:$AI$17)</f>
      </c>
    </row>
    <row r="671">
      <c r="A671" t="n">
        <v>181446</v>
      </c>
      <c r="B671" t="s">
        <v>2957</v>
      </c>
      <c r="C671" t="s">
        <v>163</v>
      </c>
      <c r="D671" t="n">
        <v>30</v>
      </c>
      <c r="E671" t="n">
        <v>24863</v>
      </c>
      <c r="F671" t="n">
        <v>68.9</v>
      </c>
      <c r="G671" t="n">
        <v>75</v>
      </c>
      <c r="H671" t="n">
        <v>13</v>
      </c>
      <c r="I671" t="n">
        <v>3.6002</v>
      </c>
      <c r="J671" s="10" t="str">
        <f>=STANDARDIZE(D671,AVERAGE(D$2:D$1449),_xlfn.STDEV.S(D$2:D$1449))</f>
      </c>
      <c r="K671" s="10" t="str">
        <f>=STANDARDIZE(E671,AVERAGE(E$2:E$1449),_xlfn.STDEV.S(E$2:E$1449))</f>
      </c>
      <c r="L671" s="10" t="str">
        <f>=STANDARDIZE(F671,AVERAGE(F$2:F$1449),_xlfn.STDEV.S(F$2:F$1449))</f>
      </c>
      <c r="M671" s="10" t="str">
        <f>=STANDARDIZE(G671,AVERAGE(G$2:G$1449),_xlfn.STDEV.S(G$2:G$1449))</f>
      </c>
      <c r="N671" s="10" t="str">
        <f>=STANDARDIZE(H671,AVERAGE(H$2:H$1449),_xlfn.STDEV.S(H$2:H$1449))</f>
      </c>
      <c r="O671" s="10" t="str">
        <f>=STANDARDIZE(I671,AVERAGE(I$2:I$1449),_xlfn.STDEV.S(I$2:I$1449))</f>
      </c>
      <c r="P671" s="10" t="str">
        <f>=MMULT(J671:O671,$AI$12:$AI$17)</f>
      </c>
    </row>
    <row r="672">
      <c r="A672" t="n">
        <v>181464</v>
      </c>
      <c r="B672" t="s">
        <v>2958</v>
      </c>
      <c r="C672" t="s">
        <v>149</v>
      </c>
      <c r="D672" t="n">
        <v>22</v>
      </c>
      <c r="E672" t="n">
        <v>18029</v>
      </c>
      <c r="F672" t="n">
        <v>65.7</v>
      </c>
      <c r="G672" t="n">
        <v>84</v>
      </c>
      <c r="H672" t="n">
        <v>16</v>
      </c>
      <c r="I672" t="n">
        <v>4.4103</v>
      </c>
      <c r="J672" s="10" t="str">
        <f>=STANDARDIZE(D672,AVERAGE(D$2:D$1449),_xlfn.STDEV.S(D$2:D$1449))</f>
      </c>
      <c r="K672" s="10" t="str">
        <f>=STANDARDIZE(E672,AVERAGE(E$2:E$1449),_xlfn.STDEV.S(E$2:E$1449))</f>
      </c>
      <c r="L672" s="10" t="str">
        <f>=STANDARDIZE(F672,AVERAGE(F$2:F$1449),_xlfn.STDEV.S(F$2:F$1449))</f>
      </c>
      <c r="M672" s="10" t="str">
        <f>=STANDARDIZE(G672,AVERAGE(G$2:G$1449),_xlfn.STDEV.S(G$2:G$1449))</f>
      </c>
      <c r="N672" s="10" t="str">
        <f>=STANDARDIZE(H672,AVERAGE(H$2:H$1449),_xlfn.STDEV.S(H$2:H$1449))</f>
      </c>
      <c r="O672" s="10" t="str">
        <f>=STANDARDIZE(I672,AVERAGE(I$2:I$1449),_xlfn.STDEV.S(I$2:I$1449))</f>
      </c>
      <c r="P672" s="10" t="str">
        <f>=MMULT(J672:O672,$AI$12:$AI$17)</f>
      </c>
    </row>
    <row r="673">
      <c r="A673" t="n">
        <v>181534</v>
      </c>
      <c r="B673" t="s">
        <v>2961</v>
      </c>
      <c r="C673" t="s">
        <v>149</v>
      </c>
      <c r="D673" t="n">
        <v>34</v>
      </c>
      <c r="E673" t="n">
        <v>11855</v>
      </c>
      <c r="F673" t="n">
        <v>37.7</v>
      </c>
      <c r="G673" t="n">
        <v>63</v>
      </c>
      <c r="H673" t="n">
        <v>16</v>
      </c>
      <c r="I673" t="n">
        <v>3.3997</v>
      </c>
      <c r="J673" s="10" t="str">
        <f>=STANDARDIZE(D673,AVERAGE(D$2:D$1449),_xlfn.STDEV.S(D$2:D$1449))</f>
      </c>
      <c r="K673" s="10" t="str">
        <f>=STANDARDIZE(E673,AVERAGE(E$2:E$1449),_xlfn.STDEV.S(E$2:E$1449))</f>
      </c>
      <c r="L673" s="10" t="str">
        <f>=STANDARDIZE(F673,AVERAGE(F$2:F$1449),_xlfn.STDEV.S(F$2:F$1449))</f>
      </c>
      <c r="M673" s="10" t="str">
        <f>=STANDARDIZE(G673,AVERAGE(G$2:G$1449),_xlfn.STDEV.S(G$2:G$1449))</f>
      </c>
      <c r="N673" s="10" t="str">
        <f>=STANDARDIZE(H673,AVERAGE(H$2:H$1449),_xlfn.STDEV.S(H$2:H$1449))</f>
      </c>
      <c r="O673" s="10" t="str">
        <f>=STANDARDIZE(I673,AVERAGE(I$2:I$1449),_xlfn.STDEV.S(I$2:I$1449))</f>
      </c>
      <c r="P673" s="10" t="str">
        <f>=MMULT(J673:O673,$AI$12:$AI$17)</f>
      </c>
    </row>
    <row r="674">
      <c r="A674" t="n">
        <v>181604</v>
      </c>
      <c r="B674" t="s">
        <v>2965</v>
      </c>
      <c r="C674" t="s">
        <v>163</v>
      </c>
      <c r="D674" t="n">
        <v>37</v>
      </c>
      <c r="E674" t="n">
        <v>14265</v>
      </c>
      <c r="F674" t="n">
        <v>59.4</v>
      </c>
      <c r="G674" t="n">
        <v>68</v>
      </c>
      <c r="H674" t="n">
        <v>7</v>
      </c>
      <c r="I674" t="n">
        <v>2.9917</v>
      </c>
      <c r="J674" s="10" t="str">
        <f>=STANDARDIZE(D674,AVERAGE(D$2:D$1449),_xlfn.STDEV.S(D$2:D$1449))</f>
      </c>
      <c r="K674" s="10" t="str">
        <f>=STANDARDIZE(E674,AVERAGE(E$2:E$1449),_xlfn.STDEV.S(E$2:E$1449))</f>
      </c>
      <c r="L674" s="10" t="str">
        <f>=STANDARDIZE(F674,AVERAGE(F$2:F$1449),_xlfn.STDEV.S(F$2:F$1449))</f>
      </c>
      <c r="M674" s="10" t="str">
        <f>=STANDARDIZE(G674,AVERAGE(G$2:G$1449),_xlfn.STDEV.S(G$2:G$1449))</f>
      </c>
      <c r="N674" s="10" t="str">
        <f>=STANDARDIZE(H674,AVERAGE(H$2:H$1449),_xlfn.STDEV.S(H$2:H$1449))</f>
      </c>
      <c r="O674" s="10" t="str">
        <f>=STANDARDIZE(I674,AVERAGE(I$2:I$1449),_xlfn.STDEV.S(I$2:I$1449))</f>
      </c>
      <c r="P674" s="10" t="str">
        <f>=MMULT(J674:O674,$AI$12:$AI$17)</f>
      </c>
    </row>
    <row r="675">
      <c r="A675" t="n">
        <v>181738</v>
      </c>
      <c r="B675" t="s">
        <v>2967</v>
      </c>
      <c r="C675" t="s">
        <v>163</v>
      </c>
      <c r="D675" t="n">
        <v>24</v>
      </c>
      <c r="E675" t="n">
        <v>23602</v>
      </c>
      <c r="F675" t="n">
        <v>46.4</v>
      </c>
      <c r="G675" t="n">
        <v>80</v>
      </c>
      <c r="H675" t="n">
        <v>7</v>
      </c>
      <c r="I675" t="n">
        <v>2.9009</v>
      </c>
      <c r="J675" s="10" t="str">
        <f>=STANDARDIZE(D675,AVERAGE(D$2:D$1449),_xlfn.STDEV.S(D$2:D$1449))</f>
      </c>
      <c r="K675" s="10" t="str">
        <f>=STANDARDIZE(E675,AVERAGE(E$2:E$1449),_xlfn.STDEV.S(E$2:E$1449))</f>
      </c>
      <c r="L675" s="10" t="str">
        <f>=STANDARDIZE(F675,AVERAGE(F$2:F$1449),_xlfn.STDEV.S(F$2:F$1449))</f>
      </c>
      <c r="M675" s="10" t="str">
        <f>=STANDARDIZE(G675,AVERAGE(G$2:G$1449),_xlfn.STDEV.S(G$2:G$1449))</f>
      </c>
      <c r="N675" s="10" t="str">
        <f>=STANDARDIZE(H675,AVERAGE(H$2:H$1449),_xlfn.STDEV.S(H$2:H$1449))</f>
      </c>
      <c r="O675" s="10" t="str">
        <f>=STANDARDIZE(I675,AVERAGE(I$2:I$1449),_xlfn.STDEV.S(I$2:I$1449))</f>
      </c>
      <c r="P675" s="10" t="str">
        <f>=MMULT(J675:O675,$AI$12:$AI$17)</f>
      </c>
    </row>
    <row r="676">
      <c r="A676" t="n">
        <v>181783</v>
      </c>
      <c r="B676" t="s">
        <v>2970</v>
      </c>
      <c r="C676" t="s">
        <v>149</v>
      </c>
      <c r="D676" t="n">
        <v>27</v>
      </c>
      <c r="E676" t="n">
        <v>15458</v>
      </c>
      <c r="F676" t="n">
        <v>55.7</v>
      </c>
      <c r="G676" t="n">
        <v>73</v>
      </c>
      <c r="H676" t="n">
        <v>19</v>
      </c>
      <c r="I676" t="n">
        <v>3.7741</v>
      </c>
      <c r="J676" s="10" t="str">
        <f>=STANDARDIZE(D676,AVERAGE(D$2:D$1449),_xlfn.STDEV.S(D$2:D$1449))</f>
      </c>
      <c r="K676" s="10" t="str">
        <f>=STANDARDIZE(E676,AVERAGE(E$2:E$1449),_xlfn.STDEV.S(E$2:E$1449))</f>
      </c>
      <c r="L676" s="10" t="str">
        <f>=STANDARDIZE(F676,AVERAGE(F$2:F$1449),_xlfn.STDEV.S(F$2:F$1449))</f>
      </c>
      <c r="M676" s="10" t="str">
        <f>=STANDARDIZE(G676,AVERAGE(G$2:G$1449),_xlfn.STDEV.S(G$2:G$1449))</f>
      </c>
      <c r="N676" s="10" t="str">
        <f>=STANDARDIZE(H676,AVERAGE(H$2:H$1449),_xlfn.STDEV.S(H$2:H$1449))</f>
      </c>
      <c r="O676" s="10" t="str">
        <f>=STANDARDIZE(I676,AVERAGE(I$2:I$1449),_xlfn.STDEV.S(I$2:I$1449))</f>
      </c>
      <c r="P676" s="10" t="str">
        <f>=MMULT(J676:O676,$AI$12:$AI$17)</f>
      </c>
    </row>
    <row r="677">
      <c r="A677" t="n">
        <v>181853</v>
      </c>
      <c r="B677" t="s">
        <v>2974</v>
      </c>
      <c r="C677" t="s">
        <v>163</v>
      </c>
      <c r="D677" t="n">
        <v>44</v>
      </c>
      <c r="E677" t="n">
        <v>20163</v>
      </c>
      <c r="F677" t="n">
        <v>36.9</v>
      </c>
      <c r="G677" t="n">
        <v>67</v>
      </c>
      <c r="H677" t="n">
        <v>11</v>
      </c>
      <c r="I677" t="n">
        <v>2.8998</v>
      </c>
      <c r="J677" s="10" t="str">
        <f>=STANDARDIZE(D677,AVERAGE(D$2:D$1449),_xlfn.STDEV.S(D$2:D$1449))</f>
      </c>
      <c r="K677" s="10" t="str">
        <f>=STANDARDIZE(E677,AVERAGE(E$2:E$1449),_xlfn.STDEV.S(E$2:E$1449))</f>
      </c>
      <c r="L677" s="10" t="str">
        <f>=STANDARDIZE(F677,AVERAGE(F$2:F$1449),_xlfn.STDEV.S(F$2:F$1449))</f>
      </c>
      <c r="M677" s="10" t="str">
        <f>=STANDARDIZE(G677,AVERAGE(G$2:G$1449),_xlfn.STDEV.S(G$2:G$1449))</f>
      </c>
      <c r="N677" s="10" t="str">
        <f>=STANDARDIZE(H677,AVERAGE(H$2:H$1449),_xlfn.STDEV.S(H$2:H$1449))</f>
      </c>
      <c r="O677" s="10" t="str">
        <f>=STANDARDIZE(I677,AVERAGE(I$2:I$1449),_xlfn.STDEV.S(I$2:I$1449))</f>
      </c>
      <c r="P677" s="10" t="str">
        <f>=MMULT(J677:O677,$AI$12:$AI$17)</f>
      </c>
    </row>
    <row r="678">
      <c r="A678" t="n">
        <v>182281</v>
      </c>
      <c r="B678" t="s">
        <v>2983</v>
      </c>
      <c r="C678" t="s">
        <v>149</v>
      </c>
      <c r="D678" t="n">
        <v>40</v>
      </c>
      <c r="E678" t="n">
        <v>11388</v>
      </c>
      <c r="F678" t="n">
        <v>50.1</v>
      </c>
      <c r="G678" t="n">
        <v>78</v>
      </c>
      <c r="H678" t="n">
        <v>18</v>
      </c>
      <c r="I678" t="n">
        <v>4.5435</v>
      </c>
      <c r="J678" s="10" t="str">
        <f>=STANDARDIZE(D678,AVERAGE(D$2:D$1449),_xlfn.STDEV.S(D$2:D$1449))</f>
      </c>
      <c r="K678" s="10" t="str">
        <f>=STANDARDIZE(E678,AVERAGE(E$2:E$1449),_xlfn.STDEV.S(E$2:E$1449))</f>
      </c>
      <c r="L678" s="10" t="str">
        <f>=STANDARDIZE(F678,AVERAGE(F$2:F$1449),_xlfn.STDEV.S(F$2:F$1449))</f>
      </c>
      <c r="M678" s="10" t="str">
        <f>=STANDARDIZE(G678,AVERAGE(G$2:G$1449),_xlfn.STDEV.S(G$2:G$1449))</f>
      </c>
      <c r="N678" s="10" t="str">
        <f>=STANDARDIZE(H678,AVERAGE(H$2:H$1449),_xlfn.STDEV.S(H$2:H$1449))</f>
      </c>
      <c r="O678" s="10" t="str">
        <f>=STANDARDIZE(I678,AVERAGE(I$2:I$1449),_xlfn.STDEV.S(I$2:I$1449))</f>
      </c>
      <c r="P678" s="10" t="str">
        <f>=MMULT(J678:O678,$AI$12:$AI$17)</f>
      </c>
    </row>
    <row r="679">
      <c r="A679" t="n">
        <v>182290</v>
      </c>
      <c r="B679" t="s">
        <v>2984</v>
      </c>
      <c r="C679" t="s">
        <v>149</v>
      </c>
      <c r="D679" t="n">
        <v>24</v>
      </c>
      <c r="E679" t="n">
        <v>16801</v>
      </c>
      <c r="F679" t="n">
        <v>62.4</v>
      </c>
      <c r="G679" t="n">
        <v>80</v>
      </c>
      <c r="H679" t="n">
        <v>16</v>
      </c>
      <c r="I679" t="n">
        <v>4.3781</v>
      </c>
      <c r="J679" s="10" t="str">
        <f>=STANDARDIZE(D679,AVERAGE(D$2:D$1449),_xlfn.STDEV.S(D$2:D$1449))</f>
      </c>
      <c r="K679" s="10" t="str">
        <f>=STANDARDIZE(E679,AVERAGE(E$2:E$1449),_xlfn.STDEV.S(E$2:E$1449))</f>
      </c>
      <c r="L679" s="10" t="str">
        <f>=STANDARDIZE(F679,AVERAGE(F$2:F$1449),_xlfn.STDEV.S(F$2:F$1449))</f>
      </c>
      <c r="M679" s="10" t="str">
        <f>=STANDARDIZE(G679,AVERAGE(G$2:G$1449),_xlfn.STDEV.S(G$2:G$1449))</f>
      </c>
      <c r="N679" s="10" t="str">
        <f>=STANDARDIZE(H679,AVERAGE(H$2:H$1449),_xlfn.STDEV.S(H$2:H$1449))</f>
      </c>
      <c r="O679" s="10" t="str">
        <f>=STANDARDIZE(I679,AVERAGE(I$2:I$1449),_xlfn.STDEV.S(I$2:I$1449))</f>
      </c>
      <c r="P679" s="10" t="str">
        <f>=MMULT(J679:O679,$AI$12:$AI$17)</f>
      </c>
    </row>
    <row r="680">
      <c r="A680" t="n">
        <v>182634</v>
      </c>
      <c r="B680" t="s">
        <v>2991</v>
      </c>
      <c r="C680" t="s">
        <v>163</v>
      </c>
      <c r="D680" t="n">
        <v>23</v>
      </c>
      <c r="E680" t="n">
        <v>26483</v>
      </c>
      <c r="F680" t="n">
        <v>57.9</v>
      </c>
      <c r="G680" t="n">
        <v>81</v>
      </c>
      <c r="H680" t="n">
        <v>10</v>
      </c>
      <c r="I680" t="n">
        <v>3.0461</v>
      </c>
      <c r="J680" s="10" t="str">
        <f>=STANDARDIZE(D680,AVERAGE(D$2:D$1449),_xlfn.STDEV.S(D$2:D$1449))</f>
      </c>
      <c r="K680" s="10" t="str">
        <f>=STANDARDIZE(E680,AVERAGE(E$2:E$1449),_xlfn.STDEV.S(E$2:E$1449))</f>
      </c>
      <c r="L680" s="10" t="str">
        <f>=STANDARDIZE(F680,AVERAGE(F$2:F$1449),_xlfn.STDEV.S(F$2:F$1449))</f>
      </c>
      <c r="M680" s="10" t="str">
        <f>=STANDARDIZE(G680,AVERAGE(G$2:G$1449),_xlfn.STDEV.S(G$2:G$1449))</f>
      </c>
      <c r="N680" s="10" t="str">
        <f>=STANDARDIZE(H680,AVERAGE(H$2:H$1449),_xlfn.STDEV.S(H$2:H$1449))</f>
      </c>
      <c r="O680" s="10" t="str">
        <f>=STANDARDIZE(I680,AVERAGE(I$2:I$1449),_xlfn.STDEV.S(I$2:I$1449))</f>
      </c>
      <c r="P680" s="10" t="str">
        <f>=MMULT(J680:O680,$AI$12:$AI$17)</f>
      </c>
    </row>
    <row r="681">
      <c r="A681" t="n">
        <v>182670</v>
      </c>
      <c r="B681" t="s">
        <v>2993</v>
      </c>
      <c r="C681" t="s">
        <v>163</v>
      </c>
      <c r="D681" t="n">
        <v>15</v>
      </c>
      <c r="E681" t="n">
        <v>17322</v>
      </c>
      <c r="F681" t="n">
        <v>96</v>
      </c>
      <c r="G681" t="n">
        <v>98</v>
      </c>
      <c r="H681" t="n">
        <v>7</v>
      </c>
      <c r="I681" t="n">
        <v>3.8669</v>
      </c>
      <c r="J681" s="10" t="str">
        <f>=STANDARDIZE(D681,AVERAGE(D$2:D$1449),_xlfn.STDEV.S(D$2:D$1449))</f>
      </c>
      <c r="K681" s="10" t="str">
        <f>=STANDARDIZE(E681,AVERAGE(E$2:E$1449),_xlfn.STDEV.S(E$2:E$1449))</f>
      </c>
      <c r="L681" s="10" t="str">
        <f>=STANDARDIZE(F681,AVERAGE(F$2:F$1449),_xlfn.STDEV.S(F$2:F$1449))</f>
      </c>
      <c r="M681" s="10" t="str">
        <f>=STANDARDIZE(G681,AVERAGE(G$2:G$1449),_xlfn.STDEV.S(G$2:G$1449))</f>
      </c>
      <c r="N681" s="10" t="str">
        <f>=STANDARDIZE(H681,AVERAGE(H$2:H$1449),_xlfn.STDEV.S(H$2:H$1449))</f>
      </c>
      <c r="O681" s="10" t="str">
        <f>=STANDARDIZE(I681,AVERAGE(I$2:I$1449),_xlfn.STDEV.S(I$2:I$1449))</f>
      </c>
      <c r="P681" s="10" t="str">
        <f>=MMULT(J681:O681,$AI$12:$AI$17)</f>
      </c>
    </row>
    <row r="682">
      <c r="A682" t="n">
        <v>182795</v>
      </c>
      <c r="B682" t="s">
        <v>2998</v>
      </c>
      <c r="C682" t="s">
        <v>163</v>
      </c>
      <c r="D682" t="n">
        <v>27</v>
      </c>
      <c r="E682" t="n">
        <v>25557</v>
      </c>
      <c r="F682" t="n">
        <v>46.1</v>
      </c>
      <c r="G682" t="n">
        <v>73</v>
      </c>
      <c r="H682" t="n">
        <v>13</v>
      </c>
      <c r="I682" t="n">
        <v>3.2999</v>
      </c>
      <c r="J682" s="10" t="str">
        <f>=STANDARDIZE(D682,AVERAGE(D$2:D$1449),_xlfn.STDEV.S(D$2:D$1449))</f>
      </c>
      <c r="K682" s="10" t="str">
        <f>=STANDARDIZE(E682,AVERAGE(E$2:E$1449),_xlfn.STDEV.S(E$2:E$1449))</f>
      </c>
      <c r="L682" s="10" t="str">
        <f>=STANDARDIZE(F682,AVERAGE(F$2:F$1449),_xlfn.STDEV.S(F$2:F$1449))</f>
      </c>
      <c r="M682" s="10" t="str">
        <f>=STANDARDIZE(G682,AVERAGE(G$2:G$1449),_xlfn.STDEV.S(G$2:G$1449))</f>
      </c>
      <c r="N682" s="10" t="str">
        <f>=STANDARDIZE(H682,AVERAGE(H$2:H$1449),_xlfn.STDEV.S(H$2:H$1449))</f>
      </c>
      <c r="O682" s="10" t="str">
        <f>=STANDARDIZE(I682,AVERAGE(I$2:I$1449),_xlfn.STDEV.S(I$2:I$1449))</f>
      </c>
      <c r="P682" s="10" t="str">
        <f>=MMULT(J682:O682,$AI$12:$AI$17)</f>
      </c>
    </row>
    <row r="683">
      <c r="A683" t="n">
        <v>182980</v>
      </c>
      <c r="B683" t="s">
        <v>3005</v>
      </c>
      <c r="C683" t="s">
        <v>163</v>
      </c>
      <c r="D683" t="n">
        <v>42</v>
      </c>
      <c r="E683" t="n">
        <v>30280</v>
      </c>
      <c r="F683" t="n">
        <v>32.9</v>
      </c>
      <c r="G683" t="n">
        <v>60</v>
      </c>
      <c r="H683" t="n">
        <v>8</v>
      </c>
      <c r="I683" t="n">
        <v>3.608</v>
      </c>
      <c r="J683" s="10" t="str">
        <f>=STANDARDIZE(D683,AVERAGE(D$2:D$1449),_xlfn.STDEV.S(D$2:D$1449))</f>
      </c>
      <c r="K683" s="10" t="str">
        <f>=STANDARDIZE(E683,AVERAGE(E$2:E$1449),_xlfn.STDEV.S(E$2:E$1449))</f>
      </c>
      <c r="L683" s="10" t="str">
        <f>=STANDARDIZE(F683,AVERAGE(F$2:F$1449),_xlfn.STDEV.S(F$2:F$1449))</f>
      </c>
      <c r="M683" s="10" t="str">
        <f>=STANDARDIZE(G683,AVERAGE(G$2:G$1449),_xlfn.STDEV.S(G$2:G$1449))</f>
      </c>
      <c r="N683" s="10" t="str">
        <f>=STANDARDIZE(H683,AVERAGE(H$2:H$1449),_xlfn.STDEV.S(H$2:H$1449))</f>
      </c>
      <c r="O683" s="10" t="str">
        <f>=STANDARDIZE(I683,AVERAGE(I$2:I$1449),_xlfn.STDEV.S(I$2:I$1449))</f>
      </c>
      <c r="P683" s="10" t="str">
        <f>=MMULT(J683:O683,$AI$12:$AI$17)</f>
      </c>
    </row>
    <row r="684">
      <c r="A684" t="n">
        <v>183026</v>
      </c>
      <c r="B684" t="s">
        <v>3009</v>
      </c>
      <c r="C684" t="s">
        <v>163</v>
      </c>
      <c r="D684" t="n">
        <v>47</v>
      </c>
      <c r="E684" t="n">
        <v>33163</v>
      </c>
      <c r="F684" t="n">
        <v>47.8</v>
      </c>
      <c r="G684" t="n">
        <v>60</v>
      </c>
      <c r="H684" t="n">
        <v>24</v>
      </c>
      <c r="I684" t="n">
        <v>5.3998</v>
      </c>
      <c r="J684" s="10" t="str">
        <f>=STANDARDIZE(D684,AVERAGE(D$2:D$1449),_xlfn.STDEV.S(D$2:D$1449))</f>
      </c>
      <c r="K684" s="10" t="str">
        <f>=STANDARDIZE(E684,AVERAGE(E$2:E$1449),_xlfn.STDEV.S(E$2:E$1449))</f>
      </c>
      <c r="L684" s="10" t="str">
        <f>=STANDARDIZE(F684,AVERAGE(F$2:F$1449),_xlfn.STDEV.S(F$2:F$1449))</f>
      </c>
      <c r="M684" s="10" t="str">
        <f>=STANDARDIZE(G684,AVERAGE(G$2:G$1449),_xlfn.STDEV.S(G$2:G$1449))</f>
      </c>
      <c r="N684" s="10" t="str">
        <f>=STANDARDIZE(H684,AVERAGE(H$2:H$1449),_xlfn.STDEV.S(H$2:H$1449))</f>
      </c>
      <c r="O684" s="10" t="str">
        <f>=STANDARDIZE(I684,AVERAGE(I$2:I$1449),_xlfn.STDEV.S(I$2:I$1449))</f>
      </c>
      <c r="P684" s="10" t="str">
        <f>=MMULT(J684:O684,$AI$12:$AI$17)</f>
      </c>
    </row>
    <row r="685">
      <c r="A685" t="n">
        <v>183044</v>
      </c>
      <c r="B685" t="s">
        <v>3013</v>
      </c>
      <c r="C685" t="s">
        <v>149</v>
      </c>
      <c r="D685" t="n">
        <v>18</v>
      </c>
      <c r="E685" t="n">
        <v>24762</v>
      </c>
      <c r="F685" t="n">
        <v>76.7</v>
      </c>
      <c r="G685" t="n">
        <v>86</v>
      </c>
      <c r="H685" t="n">
        <v>16</v>
      </c>
      <c r="I685" t="n">
        <v>4.1739</v>
      </c>
      <c r="J685" s="10" t="str">
        <f>=STANDARDIZE(D685,AVERAGE(D$2:D$1449),_xlfn.STDEV.S(D$2:D$1449))</f>
      </c>
      <c r="K685" s="10" t="str">
        <f>=STANDARDIZE(E685,AVERAGE(E$2:E$1449),_xlfn.STDEV.S(E$2:E$1449))</f>
      </c>
      <c r="L685" s="10" t="str">
        <f>=STANDARDIZE(F685,AVERAGE(F$2:F$1449),_xlfn.STDEV.S(F$2:F$1449))</f>
      </c>
      <c r="M685" s="10" t="str">
        <f>=STANDARDIZE(G685,AVERAGE(G$2:G$1449),_xlfn.STDEV.S(G$2:G$1449))</f>
      </c>
      <c r="N685" s="10" t="str">
        <f>=STANDARDIZE(H685,AVERAGE(H$2:H$1449),_xlfn.STDEV.S(H$2:H$1449))</f>
      </c>
      <c r="O685" s="10" t="str">
        <f>=STANDARDIZE(I685,AVERAGE(I$2:I$1449),_xlfn.STDEV.S(I$2:I$1449))</f>
      </c>
      <c r="P685" s="10" t="str">
        <f>=MMULT(J685:O685,$AI$12:$AI$17)</f>
      </c>
    </row>
    <row r="686">
      <c r="A686" t="n">
        <v>183062</v>
      </c>
      <c r="B686" t="s">
        <v>3015</v>
      </c>
      <c r="C686" t="s">
        <v>149</v>
      </c>
      <c r="D686" t="n">
        <v>24</v>
      </c>
      <c r="E686" t="n">
        <v>20405</v>
      </c>
      <c r="F686" t="n">
        <v>58.4</v>
      </c>
      <c r="G686" t="n">
        <v>78</v>
      </c>
      <c r="H686" t="n">
        <v>16</v>
      </c>
      <c r="I686" t="n">
        <v>3.499</v>
      </c>
      <c r="J686" s="10" t="str">
        <f>=STANDARDIZE(D686,AVERAGE(D$2:D$1449),_xlfn.STDEV.S(D$2:D$1449))</f>
      </c>
      <c r="K686" s="10" t="str">
        <f>=STANDARDIZE(E686,AVERAGE(E$2:E$1449),_xlfn.STDEV.S(E$2:E$1449))</f>
      </c>
      <c r="L686" s="10" t="str">
        <f>=STANDARDIZE(F686,AVERAGE(F$2:F$1449),_xlfn.STDEV.S(F$2:F$1449))</f>
      </c>
      <c r="M686" s="10" t="str">
        <f>=STANDARDIZE(G686,AVERAGE(G$2:G$1449),_xlfn.STDEV.S(G$2:G$1449))</f>
      </c>
      <c r="N686" s="10" t="str">
        <f>=STANDARDIZE(H686,AVERAGE(H$2:H$1449),_xlfn.STDEV.S(H$2:H$1449))</f>
      </c>
      <c r="O686" s="10" t="str">
        <f>=STANDARDIZE(I686,AVERAGE(I$2:I$1449),_xlfn.STDEV.S(I$2:I$1449))</f>
      </c>
      <c r="P686" s="10" t="str">
        <f>=MMULT(J686:O686,$AI$12:$AI$17)</f>
      </c>
    </row>
    <row r="687">
      <c r="A687" t="n">
        <v>183080</v>
      </c>
      <c r="B687" t="s">
        <v>3017</v>
      </c>
      <c r="C687" t="s">
        <v>149</v>
      </c>
      <c r="D687" t="n">
        <v>26</v>
      </c>
      <c r="E687" t="n">
        <v>20280</v>
      </c>
      <c r="F687" t="n">
        <v>47.4</v>
      </c>
      <c r="G687" t="n">
        <v>71</v>
      </c>
      <c r="H687" t="n">
        <v>15</v>
      </c>
      <c r="I687" t="n">
        <v>3.6356</v>
      </c>
      <c r="J687" s="10" t="str">
        <f>=STANDARDIZE(D687,AVERAGE(D$2:D$1449),_xlfn.STDEV.S(D$2:D$1449))</f>
      </c>
      <c r="K687" s="10" t="str">
        <f>=STANDARDIZE(E687,AVERAGE(E$2:E$1449),_xlfn.STDEV.S(E$2:E$1449))</f>
      </c>
      <c r="L687" s="10" t="str">
        <f>=STANDARDIZE(F687,AVERAGE(F$2:F$1449),_xlfn.STDEV.S(F$2:F$1449))</f>
      </c>
      <c r="M687" s="10" t="str">
        <f>=STANDARDIZE(G687,AVERAGE(G$2:G$1449),_xlfn.STDEV.S(G$2:G$1449))</f>
      </c>
      <c r="N687" s="10" t="str">
        <f>=STANDARDIZE(H687,AVERAGE(H$2:H$1449),_xlfn.STDEV.S(H$2:H$1449))</f>
      </c>
      <c r="O687" s="10" t="str">
        <f>=STANDARDIZE(I687,AVERAGE(I$2:I$1449),_xlfn.STDEV.S(I$2:I$1449))</f>
      </c>
      <c r="P687" s="10" t="str">
        <f>=MMULT(J687:O687,$AI$12:$AI$17)</f>
      </c>
    </row>
    <row r="688">
      <c r="A688" t="n">
        <v>183211</v>
      </c>
      <c r="B688" t="s">
        <v>3029</v>
      </c>
      <c r="C688" t="s">
        <v>163</v>
      </c>
      <c r="D688" t="n">
        <v>27</v>
      </c>
      <c r="E688" t="n">
        <v>28227</v>
      </c>
      <c r="F688" t="n">
        <v>58</v>
      </c>
      <c r="G688" t="n">
        <v>76</v>
      </c>
      <c r="H688" t="n">
        <v>14</v>
      </c>
      <c r="I688" t="n">
        <v>3.5172</v>
      </c>
      <c r="J688" s="10" t="str">
        <f>=STANDARDIZE(D688,AVERAGE(D$2:D$1449),_xlfn.STDEV.S(D$2:D$1449))</f>
      </c>
      <c r="K688" s="10" t="str">
        <f>=STANDARDIZE(E688,AVERAGE(E$2:E$1449),_xlfn.STDEV.S(E$2:E$1449))</f>
      </c>
      <c r="L688" s="10" t="str">
        <f>=STANDARDIZE(F688,AVERAGE(F$2:F$1449),_xlfn.STDEV.S(F$2:F$1449))</f>
      </c>
      <c r="M688" s="10" t="str">
        <f>=STANDARDIZE(G688,AVERAGE(G$2:G$1449),_xlfn.STDEV.S(G$2:G$1449))</f>
      </c>
      <c r="N688" s="10" t="str">
        <f>=STANDARDIZE(H688,AVERAGE(H$2:H$1449),_xlfn.STDEV.S(H$2:H$1449))</f>
      </c>
      <c r="O688" s="10" t="str">
        <f>=STANDARDIZE(I688,AVERAGE(I$2:I$1449),_xlfn.STDEV.S(I$2:I$1449))</f>
      </c>
      <c r="P688" s="10" t="str">
        <f>=MMULT(J688:O688,$AI$12:$AI$17)</f>
      </c>
    </row>
    <row r="689">
      <c r="A689" t="n">
        <v>183239</v>
      </c>
      <c r="B689" t="s">
        <v>3030</v>
      </c>
      <c r="C689" t="s">
        <v>163</v>
      </c>
      <c r="D689" t="n">
        <v>11</v>
      </c>
      <c r="E689" t="n">
        <v>35091</v>
      </c>
      <c r="F689" t="n">
        <v>83.2</v>
      </c>
      <c r="G689" t="n">
        <v>90</v>
      </c>
      <c r="H689" t="n">
        <v>11</v>
      </c>
      <c r="I689" t="n">
        <v>3.3041</v>
      </c>
      <c r="J689" s="10" t="str">
        <f>=STANDARDIZE(D689,AVERAGE(D$2:D$1449),_xlfn.STDEV.S(D$2:D$1449))</f>
      </c>
      <c r="K689" s="10" t="str">
        <f>=STANDARDIZE(E689,AVERAGE(E$2:E$1449),_xlfn.STDEV.S(E$2:E$1449))</f>
      </c>
      <c r="L689" s="10" t="str">
        <f>=STANDARDIZE(F689,AVERAGE(F$2:F$1449),_xlfn.STDEV.S(F$2:F$1449))</f>
      </c>
      <c r="M689" s="10" t="str">
        <f>=STANDARDIZE(G689,AVERAGE(G$2:G$1449),_xlfn.STDEV.S(G$2:G$1449))</f>
      </c>
      <c r="N689" s="10" t="str">
        <f>=STANDARDIZE(H689,AVERAGE(H$2:H$1449),_xlfn.STDEV.S(H$2:H$1449))</f>
      </c>
      <c r="O689" s="10" t="str">
        <f>=STANDARDIZE(I689,AVERAGE(I$2:I$1449),_xlfn.STDEV.S(I$2:I$1449))</f>
      </c>
      <c r="P689" s="10" t="str">
        <f>=MMULT(J689:O689,$AI$12:$AI$17)</f>
      </c>
    </row>
    <row r="690">
      <c r="A690" t="n">
        <v>183822</v>
      </c>
      <c r="B690" t="s">
        <v>3048</v>
      </c>
      <c r="C690" t="s">
        <v>163</v>
      </c>
      <c r="D690" t="n">
        <v>69</v>
      </c>
      <c r="E690" t="n">
        <v>18522</v>
      </c>
      <c r="F690" t="n">
        <v>31.1</v>
      </c>
      <c r="G690" t="n">
        <v>59</v>
      </c>
      <c r="H690" t="n">
        <v>13</v>
      </c>
      <c r="I690" t="n">
        <v>3.0885</v>
      </c>
      <c r="J690" s="10" t="str">
        <f>=STANDARDIZE(D690,AVERAGE(D$2:D$1449),_xlfn.STDEV.S(D$2:D$1449))</f>
      </c>
      <c r="K690" s="10" t="str">
        <f>=STANDARDIZE(E690,AVERAGE(E$2:E$1449),_xlfn.STDEV.S(E$2:E$1449))</f>
      </c>
      <c r="L690" s="10" t="str">
        <f>=STANDARDIZE(F690,AVERAGE(F$2:F$1449),_xlfn.STDEV.S(F$2:F$1449))</f>
      </c>
      <c r="M690" s="10" t="str">
        <f>=STANDARDIZE(G690,AVERAGE(G$2:G$1449),_xlfn.STDEV.S(G$2:G$1449))</f>
      </c>
      <c r="N690" s="10" t="str">
        <f>=STANDARDIZE(H690,AVERAGE(H$2:H$1449),_xlfn.STDEV.S(H$2:H$1449))</f>
      </c>
      <c r="O690" s="10" t="str">
        <f>=STANDARDIZE(I690,AVERAGE(I$2:I$1449),_xlfn.STDEV.S(I$2:I$1449))</f>
      </c>
      <c r="P690" s="10" t="str">
        <f>=MMULT(J690:O690,$AI$12:$AI$17)</f>
      </c>
    </row>
    <row r="691">
      <c r="A691" t="n">
        <v>183910</v>
      </c>
      <c r="B691" t="s">
        <v>3054</v>
      </c>
      <c r="C691" t="s">
        <v>163</v>
      </c>
      <c r="D691" t="n">
        <v>46</v>
      </c>
      <c r="E691" t="n">
        <v>23071</v>
      </c>
      <c r="F691" t="n">
        <v>55.4</v>
      </c>
      <c r="G691" t="n">
        <v>73</v>
      </c>
      <c r="H691" t="n">
        <v>13</v>
      </c>
      <c r="I691" t="n">
        <v>3.3345</v>
      </c>
      <c r="J691" s="10" t="str">
        <f>=STANDARDIZE(D691,AVERAGE(D$2:D$1449),_xlfn.STDEV.S(D$2:D$1449))</f>
      </c>
      <c r="K691" s="10" t="str">
        <f>=STANDARDIZE(E691,AVERAGE(E$2:E$1449),_xlfn.STDEV.S(E$2:E$1449))</f>
      </c>
      <c r="L691" s="10" t="str">
        <f>=STANDARDIZE(F691,AVERAGE(F$2:F$1449),_xlfn.STDEV.S(F$2:F$1449))</f>
      </c>
      <c r="M691" s="10" t="str">
        <f>=STANDARDIZE(G691,AVERAGE(G$2:G$1449),_xlfn.STDEV.S(G$2:G$1449))</f>
      </c>
      <c r="N691" s="10" t="str">
        <f>=STANDARDIZE(H691,AVERAGE(H$2:H$1449),_xlfn.STDEV.S(H$2:H$1449))</f>
      </c>
      <c r="O691" s="10" t="str">
        <f>=STANDARDIZE(I691,AVERAGE(I$2:I$1449),_xlfn.STDEV.S(I$2:I$1449))</f>
      </c>
      <c r="P691" s="10" t="str">
        <f>=MMULT(J691:O691,$AI$12:$AI$17)</f>
      </c>
    </row>
    <row r="692">
      <c r="A692" t="n">
        <v>183974</v>
      </c>
      <c r="B692" t="s">
        <v>3057</v>
      </c>
      <c r="C692" t="s">
        <v>163</v>
      </c>
      <c r="D692" t="n">
        <v>38</v>
      </c>
      <c r="E692" t="n">
        <v>22838</v>
      </c>
      <c r="F692" t="n">
        <v>55.9</v>
      </c>
      <c r="G692" t="n">
        <v>75</v>
      </c>
      <c r="H692" t="n">
        <v>12</v>
      </c>
      <c r="I692" t="n">
        <v>3.2269</v>
      </c>
      <c r="J692" s="10" t="str">
        <f>=STANDARDIZE(D692,AVERAGE(D$2:D$1449),_xlfn.STDEV.S(D$2:D$1449))</f>
      </c>
      <c r="K692" s="10" t="str">
        <f>=STANDARDIZE(E692,AVERAGE(E$2:E$1449),_xlfn.STDEV.S(E$2:E$1449))</f>
      </c>
      <c r="L692" s="10" t="str">
        <f>=STANDARDIZE(F692,AVERAGE(F$2:F$1449),_xlfn.STDEV.S(F$2:F$1449))</f>
      </c>
      <c r="M692" s="10" t="str">
        <f>=STANDARDIZE(G692,AVERAGE(G$2:G$1449),_xlfn.STDEV.S(G$2:G$1449))</f>
      </c>
      <c r="N692" s="10" t="str">
        <f>=STANDARDIZE(H692,AVERAGE(H$2:H$1449),_xlfn.STDEV.S(H$2:H$1449))</f>
      </c>
      <c r="O692" s="10" t="str">
        <f>=STANDARDIZE(I692,AVERAGE(I$2:I$1449),_xlfn.STDEV.S(I$2:I$1449))</f>
      </c>
      <c r="P692" s="10" t="str">
        <f>=MMULT(J692:O692,$AI$12:$AI$17)</f>
      </c>
    </row>
    <row r="693">
      <c r="A693" t="n">
        <v>184348</v>
      </c>
      <c r="B693" t="s">
        <v>3068</v>
      </c>
      <c r="C693" t="s">
        <v>163</v>
      </c>
      <c r="D693" t="n">
        <v>27</v>
      </c>
      <c r="E693" t="n">
        <v>28193</v>
      </c>
      <c r="F693" t="n">
        <v>72.4</v>
      </c>
      <c r="G693" t="n">
        <v>84</v>
      </c>
      <c r="H693" t="n">
        <v>11</v>
      </c>
      <c r="I693" t="n">
        <v>3.3811</v>
      </c>
      <c r="J693" s="10" t="str">
        <f>=STANDARDIZE(D693,AVERAGE(D$2:D$1449),_xlfn.STDEV.S(D$2:D$1449))</f>
      </c>
      <c r="K693" s="10" t="str">
        <f>=STANDARDIZE(E693,AVERAGE(E$2:E$1449),_xlfn.STDEV.S(E$2:E$1449))</f>
      </c>
      <c r="L693" s="10" t="str">
        <f>=STANDARDIZE(F693,AVERAGE(F$2:F$1449),_xlfn.STDEV.S(F$2:F$1449))</f>
      </c>
      <c r="M693" s="10" t="str">
        <f>=STANDARDIZE(G693,AVERAGE(G$2:G$1449),_xlfn.STDEV.S(G$2:G$1449))</f>
      </c>
      <c r="N693" s="10" t="str">
        <f>=STANDARDIZE(H693,AVERAGE(H$2:H$1449),_xlfn.STDEV.S(H$2:H$1449))</f>
      </c>
      <c r="O693" s="10" t="str">
        <f>=STANDARDIZE(I693,AVERAGE(I$2:I$1449),_xlfn.STDEV.S(I$2:I$1449))</f>
      </c>
      <c r="P693" s="10" t="str">
        <f>=MMULT(J693:O693,$AI$12:$AI$17)</f>
      </c>
    </row>
    <row r="694">
      <c r="A694" t="n">
        <v>184603</v>
      </c>
      <c r="B694" t="s">
        <v>3073</v>
      </c>
      <c r="C694" t="s">
        <v>163</v>
      </c>
      <c r="D694" t="n">
        <v>22</v>
      </c>
      <c r="E694" t="n">
        <v>17121</v>
      </c>
      <c r="F694" t="n">
        <v>62.2</v>
      </c>
      <c r="G694" t="n">
        <v>76</v>
      </c>
      <c r="H694" t="n">
        <v>14</v>
      </c>
      <c r="I694" t="n">
        <v>3.9643</v>
      </c>
      <c r="J694" s="10" t="str">
        <f>=STANDARDIZE(D694,AVERAGE(D$2:D$1449),_xlfn.STDEV.S(D$2:D$1449))</f>
      </c>
      <c r="K694" s="10" t="str">
        <f>=STANDARDIZE(E694,AVERAGE(E$2:E$1449),_xlfn.STDEV.S(E$2:E$1449))</f>
      </c>
      <c r="L694" s="10" t="str">
        <f>=STANDARDIZE(F694,AVERAGE(F$2:F$1449),_xlfn.STDEV.S(F$2:F$1449))</f>
      </c>
      <c r="M694" s="10" t="str">
        <f>=STANDARDIZE(G694,AVERAGE(G$2:G$1449),_xlfn.STDEV.S(G$2:G$1449))</f>
      </c>
      <c r="N694" s="10" t="str">
        <f>=STANDARDIZE(H694,AVERAGE(H$2:H$1449),_xlfn.STDEV.S(H$2:H$1449))</f>
      </c>
      <c r="O694" s="10" t="str">
        <f>=STANDARDIZE(I694,AVERAGE(I$2:I$1449),_xlfn.STDEV.S(I$2:I$1449))</f>
      </c>
      <c r="P694" s="10" t="str">
        <f>=MMULT(J694:O694,$AI$12:$AI$17)</f>
      </c>
    </row>
    <row r="695">
      <c r="A695" t="n">
        <v>184612</v>
      </c>
      <c r="B695" t="s">
        <v>3075</v>
      </c>
      <c r="C695" t="s">
        <v>163</v>
      </c>
      <c r="D695" t="n">
        <v>52</v>
      </c>
      <c r="E695" t="n">
        <v>15818</v>
      </c>
      <c r="F695" t="n">
        <v>49.4</v>
      </c>
      <c r="G695" t="n">
        <v>80</v>
      </c>
      <c r="H695" t="n">
        <v>15</v>
      </c>
      <c r="I695" t="n">
        <v>3.4285</v>
      </c>
      <c r="J695" s="10" t="str">
        <f>=STANDARDIZE(D695,AVERAGE(D$2:D$1449),_xlfn.STDEV.S(D$2:D$1449))</f>
      </c>
      <c r="K695" s="10" t="str">
        <f>=STANDARDIZE(E695,AVERAGE(E$2:E$1449),_xlfn.STDEV.S(E$2:E$1449))</f>
      </c>
      <c r="L695" s="10" t="str">
        <f>=STANDARDIZE(F695,AVERAGE(F$2:F$1449),_xlfn.STDEV.S(F$2:F$1449))</f>
      </c>
      <c r="M695" s="10" t="str">
        <f>=STANDARDIZE(G695,AVERAGE(G$2:G$1449),_xlfn.STDEV.S(G$2:G$1449))</f>
      </c>
      <c r="N695" s="10" t="str">
        <f>=STANDARDIZE(H695,AVERAGE(H$2:H$1449),_xlfn.STDEV.S(H$2:H$1449))</f>
      </c>
      <c r="O695" s="10" t="str">
        <f>=STANDARDIZE(I695,AVERAGE(I$2:I$1449),_xlfn.STDEV.S(I$2:I$1449))</f>
      </c>
      <c r="P695" s="10" t="str">
        <f>=MMULT(J695:O695,$AI$12:$AI$17)</f>
      </c>
    </row>
    <row r="696">
      <c r="A696" t="n">
        <v>184694</v>
      </c>
      <c r="B696" t="s">
        <v>3077</v>
      </c>
      <c r="C696" t="s">
        <v>163</v>
      </c>
      <c r="D696" t="n">
        <v>35</v>
      </c>
      <c r="E696" t="n">
        <v>26472</v>
      </c>
      <c r="F696" t="n">
        <v>72.3</v>
      </c>
      <c r="G696" t="n">
        <v>77</v>
      </c>
      <c r="H696" t="n">
        <v>11</v>
      </c>
      <c r="I696" t="n">
        <v>3.5496</v>
      </c>
      <c r="J696" s="10" t="str">
        <f>=STANDARDIZE(D696,AVERAGE(D$2:D$1449),_xlfn.STDEV.S(D$2:D$1449))</f>
      </c>
      <c r="K696" s="10" t="str">
        <f>=STANDARDIZE(E696,AVERAGE(E$2:E$1449),_xlfn.STDEV.S(E$2:E$1449))</f>
      </c>
      <c r="L696" s="10" t="str">
        <f>=STANDARDIZE(F696,AVERAGE(F$2:F$1449),_xlfn.STDEV.S(F$2:F$1449))</f>
      </c>
      <c r="M696" s="10" t="str">
        <f>=STANDARDIZE(G696,AVERAGE(G$2:G$1449),_xlfn.STDEV.S(G$2:G$1449))</f>
      </c>
      <c r="N696" s="10" t="str">
        <f>=STANDARDIZE(H696,AVERAGE(H$2:H$1449),_xlfn.STDEV.S(H$2:H$1449))</f>
      </c>
      <c r="O696" s="10" t="str">
        <f>=STANDARDIZE(I696,AVERAGE(I$2:I$1449),_xlfn.STDEV.S(I$2:I$1449))</f>
      </c>
      <c r="P696" s="10" t="str">
        <f>=MMULT(J696:O696,$AI$12:$AI$17)</f>
      </c>
    </row>
    <row r="697">
      <c r="A697" t="n">
        <v>184773</v>
      </c>
      <c r="B697" t="s">
        <v>3080</v>
      </c>
      <c r="C697" t="s">
        <v>163</v>
      </c>
      <c r="D697" t="n">
        <v>30</v>
      </c>
      <c r="E697" t="n">
        <v>21072</v>
      </c>
      <c r="F697" t="n">
        <v>55.1</v>
      </c>
      <c r="G697" t="n">
        <v>76</v>
      </c>
      <c r="H697" t="n">
        <v>10</v>
      </c>
      <c r="I697" t="n">
        <v>3.3735</v>
      </c>
      <c r="J697" s="10" t="str">
        <f>=STANDARDIZE(D697,AVERAGE(D$2:D$1449),_xlfn.STDEV.S(D$2:D$1449))</f>
      </c>
      <c r="K697" s="10" t="str">
        <f>=STANDARDIZE(E697,AVERAGE(E$2:E$1449),_xlfn.STDEV.S(E$2:E$1449))</f>
      </c>
      <c r="L697" s="10" t="str">
        <f>=STANDARDIZE(F697,AVERAGE(F$2:F$1449),_xlfn.STDEV.S(F$2:F$1449))</f>
      </c>
      <c r="M697" s="10" t="str">
        <f>=STANDARDIZE(G697,AVERAGE(G$2:G$1449),_xlfn.STDEV.S(G$2:G$1449))</f>
      </c>
      <c r="N697" s="10" t="str">
        <f>=STANDARDIZE(H697,AVERAGE(H$2:H$1449),_xlfn.STDEV.S(H$2:H$1449))</f>
      </c>
      <c r="O697" s="10" t="str">
        <f>=STANDARDIZE(I697,AVERAGE(I$2:I$1449),_xlfn.STDEV.S(I$2:I$1449))</f>
      </c>
      <c r="P697" s="10" t="str">
        <f>=MMULT(J697:O697,$AI$12:$AI$17)</f>
      </c>
    </row>
    <row r="698">
      <c r="A698" t="n">
        <v>184782</v>
      </c>
      <c r="B698" t="s">
        <v>3081</v>
      </c>
      <c r="C698" t="s">
        <v>149</v>
      </c>
      <c r="D698" t="n">
        <v>31</v>
      </c>
      <c r="E698" t="n">
        <v>22237</v>
      </c>
      <c r="F698" t="n">
        <v>68.2</v>
      </c>
      <c r="G698" t="n">
        <v>82</v>
      </c>
      <c r="H698" t="n">
        <v>16</v>
      </c>
      <c r="I698" t="n">
        <v>4.3516</v>
      </c>
      <c r="J698" s="10" t="str">
        <f>=STANDARDIZE(D698,AVERAGE(D$2:D$1449),_xlfn.STDEV.S(D$2:D$1449))</f>
      </c>
      <c r="K698" s="10" t="str">
        <f>=STANDARDIZE(E698,AVERAGE(E$2:E$1449),_xlfn.STDEV.S(E$2:E$1449))</f>
      </c>
      <c r="L698" s="10" t="str">
        <f>=STANDARDIZE(F698,AVERAGE(F$2:F$1449),_xlfn.STDEV.S(F$2:F$1449))</f>
      </c>
      <c r="M698" s="10" t="str">
        <f>=STANDARDIZE(G698,AVERAGE(G$2:G$1449),_xlfn.STDEV.S(G$2:G$1449))</f>
      </c>
      <c r="N698" s="10" t="str">
        <f>=STANDARDIZE(H698,AVERAGE(H$2:H$1449),_xlfn.STDEV.S(H$2:H$1449))</f>
      </c>
      <c r="O698" s="10" t="str">
        <f>=STANDARDIZE(I698,AVERAGE(I$2:I$1449),_xlfn.STDEV.S(I$2:I$1449))</f>
      </c>
      <c r="P698" s="10" t="str">
        <f>=MMULT(J698:O698,$AI$12:$AI$17)</f>
      </c>
    </row>
    <row r="699">
      <c r="A699" t="n">
        <v>185129</v>
      </c>
      <c r="B699" t="s">
        <v>3093</v>
      </c>
      <c r="C699" t="s">
        <v>149</v>
      </c>
      <c r="D699" t="n">
        <v>52</v>
      </c>
      <c r="E699" t="n">
        <v>12157</v>
      </c>
      <c r="F699" t="n">
        <v>38.7</v>
      </c>
      <c r="G699" t="n">
        <v>67</v>
      </c>
      <c r="H699" t="n">
        <v>14</v>
      </c>
      <c r="I699" t="n">
        <v>3.8862</v>
      </c>
      <c r="J699" s="10" t="str">
        <f>=STANDARDIZE(D699,AVERAGE(D$2:D$1449),_xlfn.STDEV.S(D$2:D$1449))</f>
      </c>
      <c r="K699" s="10" t="str">
        <f>=STANDARDIZE(E699,AVERAGE(E$2:E$1449),_xlfn.STDEV.S(E$2:E$1449))</f>
      </c>
      <c r="L699" s="10" t="str">
        <f>=STANDARDIZE(F699,AVERAGE(F$2:F$1449),_xlfn.STDEV.S(F$2:F$1449))</f>
      </c>
      <c r="M699" s="10" t="str">
        <f>=STANDARDIZE(G699,AVERAGE(G$2:G$1449),_xlfn.STDEV.S(G$2:G$1449))</f>
      </c>
      <c r="N699" s="10" t="str">
        <f>=STANDARDIZE(H699,AVERAGE(H$2:H$1449),_xlfn.STDEV.S(H$2:H$1449))</f>
      </c>
      <c r="O699" s="10" t="str">
        <f>=STANDARDIZE(I699,AVERAGE(I$2:I$1449),_xlfn.STDEV.S(I$2:I$1449))</f>
      </c>
      <c r="P699" s="10" t="str">
        <f>=MMULT(J699:O699,$AI$12:$AI$17)</f>
      </c>
    </row>
    <row r="700">
      <c r="A700" t="n">
        <v>185262</v>
      </c>
      <c r="B700" t="s">
        <v>3095</v>
      </c>
      <c r="C700" t="s">
        <v>149</v>
      </c>
      <c r="D700" t="n">
        <v>46</v>
      </c>
      <c r="E700" t="n">
        <v>11593</v>
      </c>
      <c r="F700" t="n">
        <v>43.4</v>
      </c>
      <c r="G700" t="n">
        <v>75</v>
      </c>
      <c r="H700" t="n">
        <v>17</v>
      </c>
      <c r="I700" t="n">
        <v>4.1768</v>
      </c>
      <c r="J700" s="10" t="str">
        <f>=STANDARDIZE(D700,AVERAGE(D$2:D$1449),_xlfn.STDEV.S(D$2:D$1449))</f>
      </c>
      <c r="K700" s="10" t="str">
        <f>=STANDARDIZE(E700,AVERAGE(E$2:E$1449),_xlfn.STDEV.S(E$2:E$1449))</f>
      </c>
      <c r="L700" s="10" t="str">
        <f>=STANDARDIZE(F700,AVERAGE(F$2:F$1449),_xlfn.STDEV.S(F$2:F$1449))</f>
      </c>
      <c r="M700" s="10" t="str">
        <f>=STANDARDIZE(G700,AVERAGE(G$2:G$1449),_xlfn.STDEV.S(G$2:G$1449))</f>
      </c>
      <c r="N700" s="10" t="str">
        <f>=STANDARDIZE(H700,AVERAGE(H$2:H$1449),_xlfn.STDEV.S(H$2:H$1449))</f>
      </c>
      <c r="O700" s="10" t="str">
        <f>=STANDARDIZE(I700,AVERAGE(I$2:I$1449),_xlfn.STDEV.S(I$2:I$1449))</f>
      </c>
      <c r="P700" s="10" t="str">
        <f>=MMULT(J700:O700,$AI$12:$AI$17)</f>
      </c>
    </row>
    <row r="701">
      <c r="A701" t="n">
        <v>185572</v>
      </c>
      <c r="B701" t="s">
        <v>3103</v>
      </c>
      <c r="C701" t="s">
        <v>163</v>
      </c>
      <c r="D701" t="n">
        <v>30</v>
      </c>
      <c r="E701" t="n">
        <v>33228</v>
      </c>
      <c r="F701" t="n">
        <v>70.3</v>
      </c>
      <c r="G701" t="n">
        <v>81</v>
      </c>
      <c r="H701" t="n">
        <v>12</v>
      </c>
      <c r="I701" t="n">
        <v>3.7346</v>
      </c>
      <c r="J701" s="10" t="str">
        <f>=STANDARDIZE(D701,AVERAGE(D$2:D$1449),_xlfn.STDEV.S(D$2:D$1449))</f>
      </c>
      <c r="K701" s="10" t="str">
        <f>=STANDARDIZE(E701,AVERAGE(E$2:E$1449),_xlfn.STDEV.S(E$2:E$1449))</f>
      </c>
      <c r="L701" s="10" t="str">
        <f>=STANDARDIZE(F701,AVERAGE(F$2:F$1449),_xlfn.STDEV.S(F$2:F$1449))</f>
      </c>
      <c r="M701" s="10" t="str">
        <f>=STANDARDIZE(G701,AVERAGE(G$2:G$1449),_xlfn.STDEV.S(G$2:G$1449))</f>
      </c>
      <c r="N701" s="10" t="str">
        <f>=STANDARDIZE(H701,AVERAGE(H$2:H$1449),_xlfn.STDEV.S(H$2:H$1449))</f>
      </c>
      <c r="O701" s="10" t="str">
        <f>=STANDARDIZE(I701,AVERAGE(I$2:I$1449),_xlfn.STDEV.S(I$2:I$1449))</f>
      </c>
      <c r="P701" s="10" t="str">
        <f>=MMULT(J701:O701,$AI$12:$AI$17)</f>
      </c>
    </row>
    <row r="702">
      <c r="A702" t="n">
        <v>185590</v>
      </c>
      <c r="B702" t="s">
        <v>3105</v>
      </c>
      <c r="C702" t="s">
        <v>149</v>
      </c>
      <c r="D702" t="n">
        <v>44</v>
      </c>
      <c r="E702" t="n">
        <v>13880</v>
      </c>
      <c r="F702" t="n">
        <v>64.3</v>
      </c>
      <c r="G702" t="n">
        <v>80</v>
      </c>
      <c r="H702" t="n">
        <v>17</v>
      </c>
      <c r="I702" t="n">
        <v>4.3975</v>
      </c>
      <c r="J702" s="10" t="str">
        <f>=STANDARDIZE(D702,AVERAGE(D$2:D$1449),_xlfn.STDEV.S(D$2:D$1449))</f>
      </c>
      <c r="K702" s="10" t="str">
        <f>=STANDARDIZE(E702,AVERAGE(E$2:E$1449),_xlfn.STDEV.S(E$2:E$1449))</f>
      </c>
      <c r="L702" s="10" t="str">
        <f>=STANDARDIZE(F702,AVERAGE(F$2:F$1449),_xlfn.STDEV.S(F$2:F$1449))</f>
      </c>
      <c r="M702" s="10" t="str">
        <f>=STANDARDIZE(G702,AVERAGE(G$2:G$1449),_xlfn.STDEV.S(G$2:G$1449))</f>
      </c>
      <c r="N702" s="10" t="str">
        <f>=STANDARDIZE(H702,AVERAGE(H$2:H$1449),_xlfn.STDEV.S(H$2:H$1449))</f>
      </c>
      <c r="O702" s="10" t="str">
        <f>=STANDARDIZE(I702,AVERAGE(I$2:I$1449),_xlfn.STDEV.S(I$2:I$1449))</f>
      </c>
      <c r="P702" s="10" t="str">
        <f>=MMULT(J702:O702,$AI$12:$AI$17)</f>
      </c>
    </row>
    <row r="703">
      <c r="A703" t="n">
        <v>185828</v>
      </c>
      <c r="B703" t="s">
        <v>3115</v>
      </c>
      <c r="C703" t="s">
        <v>149</v>
      </c>
      <c r="D703" t="n">
        <v>39</v>
      </c>
      <c r="E703" t="n">
        <v>16736</v>
      </c>
      <c r="F703" t="n">
        <v>73.1</v>
      </c>
      <c r="G703" t="n">
        <v>91</v>
      </c>
      <c r="H703" t="n">
        <v>16</v>
      </c>
      <c r="I703" t="n">
        <v>4.144</v>
      </c>
      <c r="J703" s="10" t="str">
        <f>=STANDARDIZE(D703,AVERAGE(D$2:D$1449),_xlfn.STDEV.S(D$2:D$1449))</f>
      </c>
      <c r="K703" s="10" t="str">
        <f>=STANDARDIZE(E703,AVERAGE(E$2:E$1449),_xlfn.STDEV.S(E$2:E$1449))</f>
      </c>
      <c r="L703" s="10" t="str">
        <f>=STANDARDIZE(F703,AVERAGE(F$2:F$1449),_xlfn.STDEV.S(F$2:F$1449))</f>
      </c>
      <c r="M703" s="10" t="str">
        <f>=STANDARDIZE(G703,AVERAGE(G$2:G$1449),_xlfn.STDEV.S(G$2:G$1449))</f>
      </c>
      <c r="N703" s="10" t="str">
        <f>=STANDARDIZE(H703,AVERAGE(H$2:H$1449),_xlfn.STDEV.S(H$2:H$1449))</f>
      </c>
      <c r="O703" s="10" t="str">
        <f>=STANDARDIZE(I703,AVERAGE(I$2:I$1449),_xlfn.STDEV.S(I$2:I$1449))</f>
      </c>
      <c r="P703" s="10" t="str">
        <f>=MMULT(J703:O703,$AI$12:$AI$17)</f>
      </c>
    </row>
    <row r="704">
      <c r="A704" t="n">
        <v>186131</v>
      </c>
      <c r="B704" t="s">
        <v>3125</v>
      </c>
      <c r="C704" t="s">
        <v>163</v>
      </c>
      <c r="D704" t="n">
        <v>19</v>
      </c>
      <c r="E704" t="n">
        <v>19811</v>
      </c>
      <c r="F704" t="n">
        <v>97.1</v>
      </c>
      <c r="G704" t="n">
        <v>97</v>
      </c>
      <c r="H704" t="n">
        <v>5</v>
      </c>
      <c r="I704" t="n">
        <v>3.9516</v>
      </c>
      <c r="J704" s="10" t="str">
        <f>=STANDARDIZE(D704,AVERAGE(D$2:D$1449),_xlfn.STDEV.S(D$2:D$1449))</f>
      </c>
      <c r="K704" s="10" t="str">
        <f>=STANDARDIZE(E704,AVERAGE(E$2:E$1449),_xlfn.STDEV.S(E$2:E$1449))</f>
      </c>
      <c r="L704" s="10" t="str">
        <f>=STANDARDIZE(F704,AVERAGE(F$2:F$1449),_xlfn.STDEV.S(F$2:F$1449))</f>
      </c>
      <c r="M704" s="10" t="str">
        <f>=STANDARDIZE(G704,AVERAGE(G$2:G$1449),_xlfn.STDEV.S(G$2:G$1449))</f>
      </c>
      <c r="N704" s="10" t="str">
        <f>=STANDARDIZE(H704,AVERAGE(H$2:H$1449),_xlfn.STDEV.S(H$2:H$1449))</f>
      </c>
      <c r="O704" s="10" t="str">
        <f>=STANDARDIZE(I704,AVERAGE(I$2:I$1449),_xlfn.STDEV.S(I$2:I$1449))</f>
      </c>
      <c r="P704" s="10" t="str">
        <f>=MMULT(J704:O704,$AI$12:$AI$17)</f>
      </c>
    </row>
    <row r="705">
      <c r="A705" t="n">
        <v>186201</v>
      </c>
      <c r="B705" t="s">
        <v>3128</v>
      </c>
      <c r="C705" t="s">
        <v>149</v>
      </c>
      <c r="D705" t="n">
        <v>27</v>
      </c>
      <c r="E705" t="n">
        <v>17348</v>
      </c>
      <c r="F705" t="n">
        <v>71.9</v>
      </c>
      <c r="G705" t="n">
        <v>87</v>
      </c>
      <c r="H705" t="n">
        <v>16</v>
      </c>
      <c r="I705" t="n">
        <v>3.7912</v>
      </c>
      <c r="J705" s="10" t="str">
        <f>=STANDARDIZE(D705,AVERAGE(D$2:D$1449),_xlfn.STDEV.S(D$2:D$1449))</f>
      </c>
      <c r="K705" s="10" t="str">
        <f>=STANDARDIZE(E705,AVERAGE(E$2:E$1449),_xlfn.STDEV.S(E$2:E$1449))</f>
      </c>
      <c r="L705" s="10" t="str">
        <f>=STANDARDIZE(F705,AVERAGE(F$2:F$1449),_xlfn.STDEV.S(F$2:F$1449))</f>
      </c>
      <c r="M705" s="10" t="str">
        <f>=STANDARDIZE(G705,AVERAGE(G$2:G$1449),_xlfn.STDEV.S(G$2:G$1449))</f>
      </c>
      <c r="N705" s="10" t="str">
        <f>=STANDARDIZE(H705,AVERAGE(H$2:H$1449),_xlfn.STDEV.S(H$2:H$1449))</f>
      </c>
      <c r="O705" s="10" t="str">
        <f>=STANDARDIZE(I705,AVERAGE(I$2:I$1449),_xlfn.STDEV.S(I$2:I$1449))</f>
      </c>
      <c r="P705" s="10" t="str">
        <f>=MMULT(J705:O705,$AI$12:$AI$17)</f>
      </c>
    </row>
    <row r="706">
      <c r="A706" t="n">
        <v>186283</v>
      </c>
      <c r="B706" t="s">
        <v>3131</v>
      </c>
      <c r="C706" t="s">
        <v>163</v>
      </c>
      <c r="D706" t="n">
        <v>33</v>
      </c>
      <c r="E706" t="n">
        <v>26618</v>
      </c>
      <c r="F706" t="n">
        <v>63.3</v>
      </c>
      <c r="G706" t="n">
        <v>82</v>
      </c>
      <c r="H706" t="n">
        <v>12</v>
      </c>
      <c r="I706" t="n">
        <v>3.6827</v>
      </c>
      <c r="J706" s="10" t="str">
        <f>=STANDARDIZE(D706,AVERAGE(D$2:D$1449),_xlfn.STDEV.S(D$2:D$1449))</f>
      </c>
      <c r="K706" s="10" t="str">
        <f>=STANDARDIZE(E706,AVERAGE(E$2:E$1449),_xlfn.STDEV.S(E$2:E$1449))</f>
      </c>
      <c r="L706" s="10" t="str">
        <f>=STANDARDIZE(F706,AVERAGE(F$2:F$1449),_xlfn.STDEV.S(F$2:F$1449))</f>
      </c>
      <c r="M706" s="10" t="str">
        <f>=STANDARDIZE(G706,AVERAGE(G$2:G$1449),_xlfn.STDEV.S(G$2:G$1449))</f>
      </c>
      <c r="N706" s="10" t="str">
        <f>=STANDARDIZE(H706,AVERAGE(H$2:H$1449),_xlfn.STDEV.S(H$2:H$1449))</f>
      </c>
      <c r="O706" s="10" t="str">
        <f>=STANDARDIZE(I706,AVERAGE(I$2:I$1449),_xlfn.STDEV.S(I$2:I$1449))</f>
      </c>
      <c r="P706" s="10" t="str">
        <f>=MMULT(J706:O706,$AI$12:$AI$17)</f>
      </c>
    </row>
    <row r="707">
      <c r="A707" t="n">
        <v>186371</v>
      </c>
      <c r="B707" t="s">
        <v>3132</v>
      </c>
      <c r="C707" t="s">
        <v>149</v>
      </c>
      <c r="D707" t="n">
        <v>44</v>
      </c>
      <c r="E707" t="n">
        <v>18735</v>
      </c>
      <c r="F707" t="n">
        <v>66.4</v>
      </c>
      <c r="G707" t="n">
        <v>82</v>
      </c>
      <c r="H707" t="n">
        <v>12</v>
      </c>
      <c r="I707" t="n">
        <v>3.8351</v>
      </c>
      <c r="J707" s="10" t="str">
        <f>=STANDARDIZE(D707,AVERAGE(D$2:D$1449),_xlfn.STDEV.S(D$2:D$1449))</f>
      </c>
      <c r="K707" s="10" t="str">
        <f>=STANDARDIZE(E707,AVERAGE(E$2:E$1449),_xlfn.STDEV.S(E$2:E$1449))</f>
      </c>
      <c r="L707" s="10" t="str">
        <f>=STANDARDIZE(F707,AVERAGE(F$2:F$1449),_xlfn.STDEV.S(F$2:F$1449))</f>
      </c>
      <c r="M707" s="10" t="str">
        <f>=STANDARDIZE(G707,AVERAGE(G$2:G$1449),_xlfn.STDEV.S(G$2:G$1449))</f>
      </c>
      <c r="N707" s="10" t="str">
        <f>=STANDARDIZE(H707,AVERAGE(H$2:H$1449),_xlfn.STDEV.S(H$2:H$1449))</f>
      </c>
      <c r="O707" s="10" t="str">
        <f>=STANDARDIZE(I707,AVERAGE(I$2:I$1449),_xlfn.STDEV.S(I$2:I$1449))</f>
      </c>
      <c r="P707" s="10" t="str">
        <f>=MMULT(J707:O707,$AI$12:$AI$17)</f>
      </c>
    </row>
    <row r="708">
      <c r="A708" t="n">
        <v>186380</v>
      </c>
      <c r="B708" t="s">
        <v>3133</v>
      </c>
      <c r="C708" t="s">
        <v>149</v>
      </c>
      <c r="D708" t="n">
        <v>27</v>
      </c>
      <c r="E708" t="n">
        <v>19052</v>
      </c>
      <c r="F708" t="n">
        <v>85</v>
      </c>
      <c r="G708" t="n">
        <v>93</v>
      </c>
      <c r="H708" t="n">
        <v>15</v>
      </c>
      <c r="I708" t="n">
        <v>4.7554</v>
      </c>
      <c r="J708" s="10" t="str">
        <f>=STANDARDIZE(D708,AVERAGE(D$2:D$1449),_xlfn.STDEV.S(D$2:D$1449))</f>
      </c>
      <c r="K708" s="10" t="str">
        <f>=STANDARDIZE(E708,AVERAGE(E$2:E$1449),_xlfn.STDEV.S(E$2:E$1449))</f>
      </c>
      <c r="L708" s="10" t="str">
        <f>=STANDARDIZE(F708,AVERAGE(F$2:F$1449),_xlfn.STDEV.S(F$2:F$1449))</f>
      </c>
      <c r="M708" s="10" t="str">
        <f>=STANDARDIZE(G708,AVERAGE(G$2:G$1449),_xlfn.STDEV.S(G$2:G$1449))</f>
      </c>
      <c r="N708" s="10" t="str">
        <f>=STANDARDIZE(H708,AVERAGE(H$2:H$1449),_xlfn.STDEV.S(H$2:H$1449))</f>
      </c>
      <c r="O708" s="10" t="str">
        <f>=STANDARDIZE(I708,AVERAGE(I$2:I$1449),_xlfn.STDEV.S(I$2:I$1449))</f>
      </c>
      <c r="P708" s="10" t="str">
        <f>=MMULT(J708:O708,$AI$12:$AI$17)</f>
      </c>
    </row>
    <row r="709">
      <c r="A709" t="n">
        <v>186399</v>
      </c>
      <c r="B709" t="s">
        <v>3134</v>
      </c>
      <c r="C709" t="s">
        <v>149</v>
      </c>
      <c r="D709" t="n">
        <v>56</v>
      </c>
      <c r="E709" t="n">
        <v>17425</v>
      </c>
      <c r="F709" t="n">
        <v>67.6</v>
      </c>
      <c r="G709" t="n">
        <v>84</v>
      </c>
      <c r="H709" t="n">
        <v>13</v>
      </c>
      <c r="I709" t="n">
        <v>4.1108</v>
      </c>
      <c r="J709" s="10" t="str">
        <f>=STANDARDIZE(D709,AVERAGE(D$2:D$1449),_xlfn.STDEV.S(D$2:D$1449))</f>
      </c>
      <c r="K709" s="10" t="str">
        <f>=STANDARDIZE(E709,AVERAGE(E$2:E$1449),_xlfn.STDEV.S(E$2:E$1449))</f>
      </c>
      <c r="L709" s="10" t="str">
        <f>=STANDARDIZE(F709,AVERAGE(F$2:F$1449),_xlfn.STDEV.S(F$2:F$1449))</f>
      </c>
      <c r="M709" s="10" t="str">
        <f>=STANDARDIZE(G709,AVERAGE(G$2:G$1449),_xlfn.STDEV.S(G$2:G$1449))</f>
      </c>
      <c r="N709" s="10" t="str">
        <f>=STANDARDIZE(H709,AVERAGE(H$2:H$1449),_xlfn.STDEV.S(H$2:H$1449))</f>
      </c>
      <c r="O709" s="10" t="str">
        <f>=STANDARDIZE(I709,AVERAGE(I$2:I$1449),_xlfn.STDEV.S(I$2:I$1449))</f>
      </c>
      <c r="P709" s="10" t="str">
        <f>=MMULT(J709:O709,$AI$12:$AI$17)</f>
      </c>
    </row>
    <row r="710">
      <c r="A710" t="n">
        <v>186432</v>
      </c>
      <c r="B710" t="s">
        <v>3137</v>
      </c>
      <c r="C710" t="s">
        <v>163</v>
      </c>
      <c r="D710" t="n">
        <v>54</v>
      </c>
      <c r="E710" t="n">
        <v>14486</v>
      </c>
      <c r="F710" t="n">
        <v>63.1</v>
      </c>
      <c r="G710" t="n">
        <v>72</v>
      </c>
      <c r="H710" t="n">
        <v>11</v>
      </c>
      <c r="I710" t="n">
        <v>3.6482</v>
      </c>
      <c r="J710" s="10" t="str">
        <f>=STANDARDIZE(D710,AVERAGE(D$2:D$1449),_xlfn.STDEV.S(D$2:D$1449))</f>
      </c>
      <c r="K710" s="10" t="str">
        <f>=STANDARDIZE(E710,AVERAGE(E$2:E$1449),_xlfn.STDEV.S(E$2:E$1449))</f>
      </c>
      <c r="L710" s="10" t="str">
        <f>=STANDARDIZE(F710,AVERAGE(F$2:F$1449),_xlfn.STDEV.S(F$2:F$1449))</f>
      </c>
      <c r="M710" s="10" t="str">
        <f>=STANDARDIZE(G710,AVERAGE(G$2:G$1449),_xlfn.STDEV.S(G$2:G$1449))</f>
      </c>
      <c r="N710" s="10" t="str">
        <f>=STANDARDIZE(H710,AVERAGE(H$2:H$1449),_xlfn.STDEV.S(H$2:H$1449))</f>
      </c>
      <c r="O710" s="10" t="str">
        <f>=STANDARDIZE(I710,AVERAGE(I$2:I$1449),_xlfn.STDEV.S(I$2:I$1449))</f>
      </c>
      <c r="P710" s="10" t="str">
        <f>=MMULT(J710:O710,$AI$12:$AI$17)</f>
      </c>
    </row>
    <row r="711">
      <c r="A711" t="n">
        <v>186584</v>
      </c>
      <c r="B711" t="s">
        <v>3140</v>
      </c>
      <c r="C711" t="s">
        <v>163</v>
      </c>
      <c r="D711" t="n">
        <v>30</v>
      </c>
      <c r="E711" t="n">
        <v>31642</v>
      </c>
      <c r="F711" t="n">
        <v>71.5</v>
      </c>
      <c r="G711" t="n">
        <v>85</v>
      </c>
      <c r="H711" t="n">
        <v>14</v>
      </c>
      <c r="I711" t="n">
        <v>4.0986</v>
      </c>
      <c r="J711" s="10" t="str">
        <f>=STANDARDIZE(D711,AVERAGE(D$2:D$1449),_xlfn.STDEV.S(D$2:D$1449))</f>
      </c>
      <c r="K711" s="10" t="str">
        <f>=STANDARDIZE(E711,AVERAGE(E$2:E$1449),_xlfn.STDEV.S(E$2:E$1449))</f>
      </c>
      <c r="L711" s="10" t="str">
        <f>=STANDARDIZE(F711,AVERAGE(F$2:F$1449),_xlfn.STDEV.S(F$2:F$1449))</f>
      </c>
      <c r="M711" s="10" t="str">
        <f>=STANDARDIZE(G711,AVERAGE(G$2:G$1449),_xlfn.STDEV.S(G$2:G$1449))</f>
      </c>
      <c r="N711" s="10" t="str">
        <f>=STANDARDIZE(H711,AVERAGE(H$2:H$1449),_xlfn.STDEV.S(H$2:H$1449))</f>
      </c>
      <c r="O711" s="10" t="str">
        <f>=STANDARDIZE(I711,AVERAGE(I$2:I$1449),_xlfn.STDEV.S(I$2:I$1449))</f>
      </c>
      <c r="P711" s="10" t="str">
        <f>=MMULT(J711:O711,$AI$12:$AI$17)</f>
      </c>
    </row>
    <row r="712">
      <c r="A712" t="n">
        <v>186618</v>
      </c>
      <c r="B712" t="s">
        <v>3144</v>
      </c>
      <c r="C712" t="s">
        <v>163</v>
      </c>
      <c r="D712" t="n">
        <v>54</v>
      </c>
      <c r="E712" t="n">
        <v>18412</v>
      </c>
      <c r="F712" t="n">
        <v>40.2</v>
      </c>
      <c r="G712" t="n">
        <v>80</v>
      </c>
      <c r="H712" t="n">
        <v>11</v>
      </c>
      <c r="I712" t="n">
        <v>3.0864</v>
      </c>
      <c r="J712" s="10" t="str">
        <f>=STANDARDIZE(D712,AVERAGE(D$2:D$1449),_xlfn.STDEV.S(D$2:D$1449))</f>
      </c>
      <c r="K712" s="10" t="str">
        <f>=STANDARDIZE(E712,AVERAGE(E$2:E$1449),_xlfn.STDEV.S(E$2:E$1449))</f>
      </c>
      <c r="L712" s="10" t="str">
        <f>=STANDARDIZE(F712,AVERAGE(F$2:F$1449),_xlfn.STDEV.S(F$2:F$1449))</f>
      </c>
      <c r="M712" s="10" t="str">
        <f>=STANDARDIZE(G712,AVERAGE(G$2:G$1449),_xlfn.STDEV.S(G$2:G$1449))</f>
      </c>
      <c r="N712" s="10" t="str">
        <f>=STANDARDIZE(H712,AVERAGE(H$2:H$1449),_xlfn.STDEV.S(H$2:H$1449))</f>
      </c>
      <c r="O712" s="10" t="str">
        <f>=STANDARDIZE(I712,AVERAGE(I$2:I$1449),_xlfn.STDEV.S(I$2:I$1449))</f>
      </c>
      <c r="P712" s="10" t="str">
        <f>=MMULT(J712:O712,$AI$12:$AI$17)</f>
      </c>
    </row>
    <row r="713">
      <c r="A713" t="n">
        <v>186867</v>
      </c>
      <c r="B713" t="s">
        <v>3147</v>
      </c>
      <c r="C713" t="s">
        <v>163</v>
      </c>
      <c r="D713" t="n">
        <v>20</v>
      </c>
      <c r="E713" t="n">
        <v>43665</v>
      </c>
      <c r="F713" t="n">
        <v>89.9</v>
      </c>
      <c r="G713" t="n">
        <v>94</v>
      </c>
      <c r="H713" t="n">
        <v>10</v>
      </c>
      <c r="I713" t="n">
        <v>4.0171</v>
      </c>
      <c r="J713" s="10" t="str">
        <f>=STANDARDIZE(D713,AVERAGE(D$2:D$1449),_xlfn.STDEV.S(D$2:D$1449))</f>
      </c>
      <c r="K713" s="10" t="str">
        <f>=STANDARDIZE(E713,AVERAGE(E$2:E$1449),_xlfn.STDEV.S(E$2:E$1449))</f>
      </c>
      <c r="L713" s="10" t="str">
        <f>=STANDARDIZE(F713,AVERAGE(F$2:F$1449),_xlfn.STDEV.S(F$2:F$1449))</f>
      </c>
      <c r="M713" s="10" t="str">
        <f>=STANDARDIZE(G713,AVERAGE(G$2:G$1449),_xlfn.STDEV.S(G$2:G$1449))</f>
      </c>
      <c r="N713" s="10" t="str">
        <f>=STANDARDIZE(H713,AVERAGE(H$2:H$1449),_xlfn.STDEV.S(H$2:H$1449))</f>
      </c>
      <c r="O713" s="10" t="str">
        <f>=STANDARDIZE(I713,AVERAGE(I$2:I$1449),_xlfn.STDEV.S(I$2:I$1449))</f>
      </c>
      <c r="P713" s="10" t="str">
        <f>=MMULT(J713:O713,$AI$12:$AI$17)</f>
      </c>
    </row>
    <row r="714">
      <c r="A714" t="n">
        <v>186876</v>
      </c>
      <c r="B714" t="s">
        <v>3149</v>
      </c>
      <c r="C714" t="s">
        <v>149</v>
      </c>
      <c r="D714" t="n">
        <v>41</v>
      </c>
      <c r="E714" t="n">
        <v>19752</v>
      </c>
      <c r="F714" t="n">
        <v>72</v>
      </c>
      <c r="G714" t="n">
        <v>77</v>
      </c>
      <c r="H714" t="n">
        <v>17</v>
      </c>
      <c r="I714" t="n">
        <v>4.068</v>
      </c>
      <c r="J714" s="10" t="str">
        <f>=STANDARDIZE(D714,AVERAGE(D$2:D$1449),_xlfn.STDEV.S(D$2:D$1449))</f>
      </c>
      <c r="K714" s="10" t="str">
        <f>=STANDARDIZE(E714,AVERAGE(E$2:E$1449),_xlfn.STDEV.S(E$2:E$1449))</f>
      </c>
      <c r="L714" s="10" t="str">
        <f>=STANDARDIZE(F714,AVERAGE(F$2:F$1449),_xlfn.STDEV.S(F$2:F$1449))</f>
      </c>
      <c r="M714" s="10" t="str">
        <f>=STANDARDIZE(G714,AVERAGE(G$2:G$1449),_xlfn.STDEV.S(G$2:G$1449))</f>
      </c>
      <c r="N714" s="10" t="str">
        <f>=STANDARDIZE(H714,AVERAGE(H$2:H$1449),_xlfn.STDEV.S(H$2:H$1449))</f>
      </c>
      <c r="O714" s="10" t="str">
        <f>=STANDARDIZE(I714,AVERAGE(I$2:I$1449),_xlfn.STDEV.S(I$2:I$1449))</f>
      </c>
      <c r="P714" s="10" t="str">
        <f>=MMULT(J714:O714,$AI$12:$AI$17)</f>
      </c>
    </row>
    <row r="715">
      <c r="A715" t="n">
        <v>187134</v>
      </c>
      <c r="B715" t="s">
        <v>3156</v>
      </c>
      <c r="C715" t="s">
        <v>149</v>
      </c>
      <c r="D715" t="n">
        <v>20</v>
      </c>
      <c r="E715" t="n">
        <v>22379</v>
      </c>
      <c r="F715" t="n">
        <v>85.2</v>
      </c>
      <c r="G715" t="n">
        <v>90</v>
      </c>
      <c r="H715" t="n">
        <v>13</v>
      </c>
      <c r="I715" t="n">
        <v>3.9422</v>
      </c>
      <c r="J715" s="10" t="str">
        <f>=STANDARDIZE(D715,AVERAGE(D$2:D$1449),_xlfn.STDEV.S(D$2:D$1449))</f>
      </c>
      <c r="K715" s="10" t="str">
        <f>=STANDARDIZE(E715,AVERAGE(E$2:E$1449),_xlfn.STDEV.S(E$2:E$1449))</f>
      </c>
      <c r="L715" s="10" t="str">
        <f>=STANDARDIZE(F715,AVERAGE(F$2:F$1449),_xlfn.STDEV.S(F$2:F$1449))</f>
      </c>
      <c r="M715" s="10" t="str">
        <f>=STANDARDIZE(G715,AVERAGE(G$2:G$1449),_xlfn.STDEV.S(G$2:G$1449))</f>
      </c>
      <c r="N715" s="10" t="str">
        <f>=STANDARDIZE(H715,AVERAGE(H$2:H$1449),_xlfn.STDEV.S(H$2:H$1449))</f>
      </c>
      <c r="O715" s="10" t="str">
        <f>=STANDARDIZE(I715,AVERAGE(I$2:I$1449),_xlfn.STDEV.S(I$2:I$1449))</f>
      </c>
      <c r="P715" s="10" t="str">
        <f>=MMULT(J715:O715,$AI$12:$AI$17)</f>
      </c>
    </row>
    <row r="716">
      <c r="A716" t="n">
        <v>187444</v>
      </c>
      <c r="B716" t="s">
        <v>3160</v>
      </c>
      <c r="C716" t="s">
        <v>149</v>
      </c>
      <c r="D716" t="n">
        <v>44</v>
      </c>
      <c r="E716" t="n">
        <v>16999</v>
      </c>
      <c r="F716" t="n">
        <v>47.7</v>
      </c>
      <c r="G716" t="n">
        <v>73</v>
      </c>
      <c r="H716" t="n">
        <v>17</v>
      </c>
      <c r="I716" t="n">
        <v>4.0546</v>
      </c>
      <c r="J716" s="10" t="str">
        <f>=STANDARDIZE(D716,AVERAGE(D$2:D$1449),_xlfn.STDEV.S(D$2:D$1449))</f>
      </c>
      <c r="K716" s="10" t="str">
        <f>=STANDARDIZE(E716,AVERAGE(E$2:E$1449),_xlfn.STDEV.S(E$2:E$1449))</f>
      </c>
      <c r="L716" s="10" t="str">
        <f>=STANDARDIZE(F716,AVERAGE(F$2:F$1449),_xlfn.STDEV.S(F$2:F$1449))</f>
      </c>
      <c r="M716" s="10" t="str">
        <f>=STANDARDIZE(G716,AVERAGE(G$2:G$1449),_xlfn.STDEV.S(G$2:G$1449))</f>
      </c>
      <c r="N716" s="10" t="str">
        <f>=STANDARDIZE(H716,AVERAGE(H$2:H$1449),_xlfn.STDEV.S(H$2:H$1449))</f>
      </c>
      <c r="O716" s="10" t="str">
        <f>=STANDARDIZE(I716,AVERAGE(I$2:I$1449),_xlfn.STDEV.S(I$2:I$1449))</f>
      </c>
      <c r="P716" s="10" t="str">
        <f>=MMULT(J716:O716,$AI$12:$AI$17)</f>
      </c>
    </row>
    <row r="717">
      <c r="A717" t="n">
        <v>187648</v>
      </c>
      <c r="B717" t="s">
        <v>3169</v>
      </c>
      <c r="C717" t="s">
        <v>149</v>
      </c>
      <c r="D717" t="n">
        <v>32</v>
      </c>
      <c r="E717" t="n">
        <v>6683</v>
      </c>
      <c r="F717" t="n">
        <v>34</v>
      </c>
      <c r="G717" t="n">
        <v>62</v>
      </c>
      <c r="H717" t="n">
        <v>17</v>
      </c>
      <c r="I717" t="n">
        <v>3.8383</v>
      </c>
      <c r="J717" s="10" t="str">
        <f>=STANDARDIZE(D717,AVERAGE(D$2:D$1449),_xlfn.STDEV.S(D$2:D$1449))</f>
      </c>
      <c r="K717" s="10" t="str">
        <f>=STANDARDIZE(E717,AVERAGE(E$2:E$1449),_xlfn.STDEV.S(E$2:E$1449))</f>
      </c>
      <c r="L717" s="10" t="str">
        <f>=STANDARDIZE(F717,AVERAGE(F$2:F$1449),_xlfn.STDEV.S(F$2:F$1449))</f>
      </c>
      <c r="M717" s="10" t="str">
        <f>=STANDARDIZE(G717,AVERAGE(G$2:G$1449),_xlfn.STDEV.S(G$2:G$1449))</f>
      </c>
      <c r="N717" s="10" t="str">
        <f>=STANDARDIZE(H717,AVERAGE(H$2:H$1449),_xlfn.STDEV.S(H$2:H$1449))</f>
      </c>
      <c r="O717" s="10" t="str">
        <f>=STANDARDIZE(I717,AVERAGE(I$2:I$1449),_xlfn.STDEV.S(I$2:I$1449))</f>
      </c>
      <c r="P717" s="10" t="str">
        <f>=MMULT(J717:O717,$AI$12:$AI$17)</f>
      </c>
    </row>
    <row r="718">
      <c r="A718" t="n">
        <v>187897</v>
      </c>
      <c r="B718" t="s">
        <v>3175</v>
      </c>
      <c r="C718" t="s">
        <v>149</v>
      </c>
      <c r="D718" t="n">
        <v>46</v>
      </c>
      <c r="E718" t="n">
        <v>15106</v>
      </c>
      <c r="F718" t="n">
        <v>25.6</v>
      </c>
      <c r="G718" t="n">
        <v>57</v>
      </c>
      <c r="H718" t="n">
        <v>10</v>
      </c>
      <c r="I718" t="n">
        <v>3.5423</v>
      </c>
      <c r="J718" s="10" t="str">
        <f>=STANDARDIZE(D718,AVERAGE(D$2:D$1449),_xlfn.STDEV.S(D$2:D$1449))</f>
      </c>
      <c r="K718" s="10" t="str">
        <f>=STANDARDIZE(E718,AVERAGE(E$2:E$1449),_xlfn.STDEV.S(E$2:E$1449))</f>
      </c>
      <c r="L718" s="10" t="str">
        <f>=STANDARDIZE(F718,AVERAGE(F$2:F$1449),_xlfn.STDEV.S(F$2:F$1449))</f>
      </c>
      <c r="M718" s="10" t="str">
        <f>=STANDARDIZE(G718,AVERAGE(G$2:G$1449),_xlfn.STDEV.S(G$2:G$1449))</f>
      </c>
      <c r="N718" s="10" t="str">
        <f>=STANDARDIZE(H718,AVERAGE(H$2:H$1449),_xlfn.STDEV.S(H$2:H$1449))</f>
      </c>
      <c r="O718" s="10" t="str">
        <f>=STANDARDIZE(I718,AVERAGE(I$2:I$1449),_xlfn.STDEV.S(I$2:I$1449))</f>
      </c>
      <c r="P718" s="10" t="str">
        <f>=MMULT(J718:O718,$AI$12:$AI$17)</f>
      </c>
    </row>
    <row r="719">
      <c r="A719" t="n">
        <v>187967</v>
      </c>
      <c r="B719" t="s">
        <v>3181</v>
      </c>
      <c r="C719" t="s">
        <v>149</v>
      </c>
      <c r="D719" t="n">
        <v>31</v>
      </c>
      <c r="E719" t="n">
        <v>9133</v>
      </c>
      <c r="F719" t="n">
        <v>56.4</v>
      </c>
      <c r="G719" t="n">
        <v>77</v>
      </c>
      <c r="H719" t="n">
        <v>10</v>
      </c>
      <c r="I719" t="n">
        <v>3.3041</v>
      </c>
      <c r="J719" s="10" t="str">
        <f>=STANDARDIZE(D719,AVERAGE(D$2:D$1449),_xlfn.STDEV.S(D$2:D$1449))</f>
      </c>
      <c r="K719" s="10" t="str">
        <f>=STANDARDIZE(E719,AVERAGE(E$2:E$1449),_xlfn.STDEV.S(E$2:E$1449))</f>
      </c>
      <c r="L719" s="10" t="str">
        <f>=STANDARDIZE(F719,AVERAGE(F$2:F$1449),_xlfn.STDEV.S(F$2:F$1449))</f>
      </c>
      <c r="M719" s="10" t="str">
        <f>=STANDARDIZE(G719,AVERAGE(G$2:G$1449),_xlfn.STDEV.S(G$2:G$1449))</f>
      </c>
      <c r="N719" s="10" t="str">
        <f>=STANDARDIZE(H719,AVERAGE(H$2:H$1449),_xlfn.STDEV.S(H$2:H$1449))</f>
      </c>
      <c r="O719" s="10" t="str">
        <f>=STANDARDIZE(I719,AVERAGE(I$2:I$1449),_xlfn.STDEV.S(I$2:I$1449))</f>
      </c>
      <c r="P719" s="10" t="str">
        <f>=MMULT(J719:O719,$AI$12:$AI$17)</f>
      </c>
    </row>
    <row r="720">
      <c r="A720" t="n">
        <v>187985</v>
      </c>
      <c r="B720" t="s">
        <v>3185</v>
      </c>
      <c r="C720" t="s">
        <v>149</v>
      </c>
      <c r="D720" t="n">
        <v>36</v>
      </c>
      <c r="E720" t="n">
        <v>7528</v>
      </c>
      <c r="F720" t="n">
        <v>52.1</v>
      </c>
      <c r="G720" t="n">
        <v>73</v>
      </c>
      <c r="H720" t="n">
        <v>15</v>
      </c>
      <c r="I720" t="n">
        <v>4.3853</v>
      </c>
      <c r="J720" s="10" t="str">
        <f>=STANDARDIZE(D720,AVERAGE(D$2:D$1449),_xlfn.STDEV.S(D$2:D$1449))</f>
      </c>
      <c r="K720" s="10" t="str">
        <f>=STANDARDIZE(E720,AVERAGE(E$2:E$1449),_xlfn.STDEV.S(E$2:E$1449))</f>
      </c>
      <c r="L720" s="10" t="str">
        <f>=STANDARDIZE(F720,AVERAGE(F$2:F$1449),_xlfn.STDEV.S(F$2:F$1449))</f>
      </c>
      <c r="M720" s="10" t="str">
        <f>=STANDARDIZE(G720,AVERAGE(G$2:G$1449),_xlfn.STDEV.S(G$2:G$1449))</f>
      </c>
      <c r="N720" s="10" t="str">
        <f>=STANDARDIZE(H720,AVERAGE(H$2:H$1449),_xlfn.STDEV.S(H$2:H$1449))</f>
      </c>
      <c r="O720" s="10" t="str">
        <f>=STANDARDIZE(I720,AVERAGE(I$2:I$1449),_xlfn.STDEV.S(I$2:I$1449))</f>
      </c>
      <c r="P720" s="10" t="str">
        <f>=MMULT(J720:O720,$AI$12:$AI$17)</f>
      </c>
    </row>
    <row r="721">
      <c r="A721" t="n">
        <v>188030</v>
      </c>
      <c r="B721" t="s">
        <v>3191</v>
      </c>
      <c r="C721" t="s">
        <v>149</v>
      </c>
      <c r="D721" t="n">
        <v>40</v>
      </c>
      <c r="E721" t="n">
        <v>8353</v>
      </c>
      <c r="F721" t="n">
        <v>52.2</v>
      </c>
      <c r="G721" t="n">
        <v>75</v>
      </c>
      <c r="H721" t="n">
        <v>15</v>
      </c>
      <c r="I721" t="n">
        <v>4.2116</v>
      </c>
      <c r="J721" s="10" t="str">
        <f>=STANDARDIZE(D721,AVERAGE(D$2:D$1449),_xlfn.STDEV.S(D$2:D$1449))</f>
      </c>
      <c r="K721" s="10" t="str">
        <f>=STANDARDIZE(E721,AVERAGE(E$2:E$1449),_xlfn.STDEV.S(E$2:E$1449))</f>
      </c>
      <c r="L721" s="10" t="str">
        <f>=STANDARDIZE(F721,AVERAGE(F$2:F$1449),_xlfn.STDEV.S(F$2:F$1449))</f>
      </c>
      <c r="M721" s="10" t="str">
        <f>=STANDARDIZE(G721,AVERAGE(G$2:G$1449),_xlfn.STDEV.S(G$2:G$1449))</f>
      </c>
      <c r="N721" s="10" t="str">
        <f>=STANDARDIZE(H721,AVERAGE(H$2:H$1449),_xlfn.STDEV.S(H$2:H$1449))</f>
      </c>
      <c r="O721" s="10" t="str">
        <f>=STANDARDIZE(I721,AVERAGE(I$2:I$1449),_xlfn.STDEV.S(I$2:I$1449))</f>
      </c>
      <c r="P721" s="10" t="str">
        <f>=MMULT(J721:O721,$AI$12:$AI$17)</f>
      </c>
    </row>
    <row r="722">
      <c r="A722" t="n">
        <v>188304</v>
      </c>
      <c r="B722" t="s">
        <v>3205</v>
      </c>
      <c r="C722" t="s">
        <v>149</v>
      </c>
      <c r="D722" t="n">
        <v>42</v>
      </c>
      <c r="E722" t="n">
        <v>8712</v>
      </c>
      <c r="F722" t="n">
        <v>26.2</v>
      </c>
      <c r="G722" t="n">
        <v>54</v>
      </c>
      <c r="H722" t="n">
        <v>13</v>
      </c>
      <c r="I722" t="n">
        <v>3.618</v>
      </c>
      <c r="J722" s="10" t="str">
        <f>=STANDARDIZE(D722,AVERAGE(D$2:D$1449),_xlfn.STDEV.S(D$2:D$1449))</f>
      </c>
      <c r="K722" s="10" t="str">
        <f>=STANDARDIZE(E722,AVERAGE(E$2:E$1449),_xlfn.STDEV.S(E$2:E$1449))</f>
      </c>
      <c r="L722" s="10" t="str">
        <f>=STANDARDIZE(F722,AVERAGE(F$2:F$1449),_xlfn.STDEV.S(F$2:F$1449))</f>
      </c>
      <c r="M722" s="10" t="str">
        <f>=STANDARDIZE(G722,AVERAGE(G$2:G$1449),_xlfn.STDEV.S(G$2:G$1449))</f>
      </c>
      <c r="N722" s="10" t="str">
        <f>=STANDARDIZE(H722,AVERAGE(H$2:H$1449),_xlfn.STDEV.S(H$2:H$1449))</f>
      </c>
      <c r="O722" s="10" t="str">
        <f>=STANDARDIZE(I722,AVERAGE(I$2:I$1449),_xlfn.STDEV.S(I$2:I$1449))</f>
      </c>
      <c r="P722" s="10" t="str">
        <f>=MMULT(J722:O722,$AI$12:$AI$17)</f>
      </c>
    </row>
    <row r="723">
      <c r="A723" t="n">
        <v>188429</v>
      </c>
      <c r="B723" t="s">
        <v>3209</v>
      </c>
      <c r="C723" t="s">
        <v>163</v>
      </c>
      <c r="D723" t="n">
        <v>29</v>
      </c>
      <c r="E723" t="n">
        <v>28671</v>
      </c>
      <c r="F723" t="n">
        <v>69.4</v>
      </c>
      <c r="G723" t="n">
        <v>83</v>
      </c>
      <c r="H723" t="n">
        <v>12</v>
      </c>
      <c r="I723" t="n">
        <v>3.9125</v>
      </c>
      <c r="J723" s="10" t="str">
        <f>=STANDARDIZE(D723,AVERAGE(D$2:D$1449),_xlfn.STDEV.S(D$2:D$1449))</f>
      </c>
      <c r="K723" s="10" t="str">
        <f>=STANDARDIZE(E723,AVERAGE(E$2:E$1449),_xlfn.STDEV.S(E$2:E$1449))</f>
      </c>
      <c r="L723" s="10" t="str">
        <f>=STANDARDIZE(F723,AVERAGE(F$2:F$1449),_xlfn.STDEV.S(F$2:F$1449))</f>
      </c>
      <c r="M723" s="10" t="str">
        <f>=STANDARDIZE(G723,AVERAGE(G$2:G$1449),_xlfn.STDEV.S(G$2:G$1449))</f>
      </c>
      <c r="N723" s="10" t="str">
        <f>=STANDARDIZE(H723,AVERAGE(H$2:H$1449),_xlfn.STDEV.S(H$2:H$1449))</f>
      </c>
      <c r="O723" s="10" t="str">
        <f>=STANDARDIZE(I723,AVERAGE(I$2:I$1449),_xlfn.STDEV.S(I$2:I$1449))</f>
      </c>
      <c r="P723" s="10" t="str">
        <f>=MMULT(J723:O723,$AI$12:$AI$17)</f>
      </c>
    </row>
    <row r="724">
      <c r="A724" t="n">
        <v>188641</v>
      </c>
      <c r="B724" t="s">
        <v>3216</v>
      </c>
      <c r="C724" t="s">
        <v>163</v>
      </c>
      <c r="D724" t="n">
        <v>39</v>
      </c>
      <c r="E724" t="n">
        <v>26127</v>
      </c>
      <c r="F724" t="n">
        <v>55.5</v>
      </c>
      <c r="G724" t="n">
        <v>77</v>
      </c>
      <c r="H724" t="n">
        <v>10</v>
      </c>
      <c r="I724" t="n">
        <v>3.3467</v>
      </c>
      <c r="J724" s="10" t="str">
        <f>=STANDARDIZE(D724,AVERAGE(D$2:D$1449),_xlfn.STDEV.S(D$2:D$1449))</f>
      </c>
      <c r="K724" s="10" t="str">
        <f>=STANDARDIZE(E724,AVERAGE(E$2:E$1449),_xlfn.STDEV.S(E$2:E$1449))</f>
      </c>
      <c r="L724" s="10" t="str">
        <f>=STANDARDIZE(F724,AVERAGE(F$2:F$1449),_xlfn.STDEV.S(F$2:F$1449))</f>
      </c>
      <c r="M724" s="10" t="str">
        <f>=STANDARDIZE(G724,AVERAGE(G$2:G$1449),_xlfn.STDEV.S(G$2:G$1449))</f>
      </c>
      <c r="N724" s="10" t="str">
        <f>=STANDARDIZE(H724,AVERAGE(H$2:H$1449),_xlfn.STDEV.S(H$2:H$1449))</f>
      </c>
      <c r="O724" s="10" t="str">
        <f>=STANDARDIZE(I724,AVERAGE(I$2:I$1449),_xlfn.STDEV.S(I$2:I$1449))</f>
      </c>
      <c r="P724" s="10" t="str">
        <f>=MMULT(J724:O724,$AI$12:$AI$17)</f>
      </c>
    </row>
    <row r="725">
      <c r="A725" t="n">
        <v>188854</v>
      </c>
      <c r="B725" t="s">
        <v>3225</v>
      </c>
      <c r="C725" t="s">
        <v>163</v>
      </c>
      <c r="D725" t="n">
        <v>36</v>
      </c>
      <c r="E725" t="n">
        <v>46130</v>
      </c>
      <c r="F725" t="n">
        <v>58.7</v>
      </c>
      <c r="G725" t="n">
        <v>75</v>
      </c>
      <c r="H725" t="n">
        <v>6</v>
      </c>
      <c r="I725" t="n">
        <v>3.255</v>
      </c>
      <c r="J725" s="10" t="str">
        <f>=STANDARDIZE(D725,AVERAGE(D$2:D$1449),_xlfn.STDEV.S(D$2:D$1449))</f>
      </c>
      <c r="K725" s="10" t="str">
        <f>=STANDARDIZE(E725,AVERAGE(E$2:E$1449),_xlfn.STDEV.S(E$2:E$1449))</f>
      </c>
      <c r="L725" s="10" t="str">
        <f>=STANDARDIZE(F725,AVERAGE(F$2:F$1449),_xlfn.STDEV.S(F$2:F$1449))</f>
      </c>
      <c r="M725" s="10" t="str">
        <f>=STANDARDIZE(G725,AVERAGE(G$2:G$1449),_xlfn.STDEV.S(G$2:G$1449))</f>
      </c>
      <c r="N725" s="10" t="str">
        <f>=STANDARDIZE(H725,AVERAGE(H$2:H$1449),_xlfn.STDEV.S(H$2:H$1449))</f>
      </c>
      <c r="O725" s="10" t="str">
        <f>=STANDARDIZE(I725,AVERAGE(I$2:I$1449),_xlfn.STDEV.S(I$2:I$1449))</f>
      </c>
      <c r="P725" s="10" t="str">
        <f>=MMULT(J725:O725,$AI$12:$AI$17)</f>
      </c>
    </row>
    <row r="726">
      <c r="A726" t="n">
        <v>189088</v>
      </c>
      <c r="B726" t="s">
        <v>3232</v>
      </c>
      <c r="C726" t="s">
        <v>163</v>
      </c>
      <c r="D726" t="n">
        <v>23</v>
      </c>
      <c r="E726" t="n">
        <v>25218</v>
      </c>
      <c r="F726" t="n">
        <v>72.7</v>
      </c>
      <c r="G726" t="n">
        <v>85</v>
      </c>
      <c r="H726" t="n">
        <v>9</v>
      </c>
      <c r="I726" t="n">
        <v>3.5165</v>
      </c>
      <c r="J726" s="10" t="str">
        <f>=STANDARDIZE(D726,AVERAGE(D$2:D$1449),_xlfn.STDEV.S(D$2:D$1449))</f>
      </c>
      <c r="K726" s="10" t="str">
        <f>=STANDARDIZE(E726,AVERAGE(E$2:E$1449),_xlfn.STDEV.S(E$2:E$1449))</f>
      </c>
      <c r="L726" s="10" t="str">
        <f>=STANDARDIZE(F726,AVERAGE(F$2:F$1449),_xlfn.STDEV.S(F$2:F$1449))</f>
      </c>
      <c r="M726" s="10" t="str">
        <f>=STANDARDIZE(G726,AVERAGE(G$2:G$1449),_xlfn.STDEV.S(G$2:G$1449))</f>
      </c>
      <c r="N726" s="10" t="str">
        <f>=STANDARDIZE(H726,AVERAGE(H$2:H$1449),_xlfn.STDEV.S(H$2:H$1449))</f>
      </c>
      <c r="O726" s="10" t="str">
        <f>=STANDARDIZE(I726,AVERAGE(I$2:I$1449),_xlfn.STDEV.S(I$2:I$1449))</f>
      </c>
      <c r="P726" s="10" t="str">
        <f>=MMULT(J726:O726,$AI$12:$AI$17)</f>
      </c>
    </row>
    <row r="727">
      <c r="A727" t="n">
        <v>189097</v>
      </c>
      <c r="B727" t="s">
        <v>3234</v>
      </c>
      <c r="C727" t="s">
        <v>163</v>
      </c>
      <c r="D727" t="n">
        <v>15</v>
      </c>
      <c r="E727" t="n">
        <v>27738</v>
      </c>
      <c r="F727" t="n">
        <v>92.9</v>
      </c>
      <c r="G727" t="n">
        <v>97</v>
      </c>
      <c r="H727" t="n">
        <v>10</v>
      </c>
      <c r="I727" t="n">
        <v>3.5664</v>
      </c>
      <c r="J727" s="10" t="str">
        <f>=STANDARDIZE(D727,AVERAGE(D$2:D$1449),_xlfn.STDEV.S(D$2:D$1449))</f>
      </c>
      <c r="K727" s="10" t="str">
        <f>=STANDARDIZE(E727,AVERAGE(E$2:E$1449),_xlfn.STDEV.S(E$2:E$1449))</f>
      </c>
      <c r="L727" s="10" t="str">
        <f>=STANDARDIZE(F727,AVERAGE(F$2:F$1449),_xlfn.STDEV.S(F$2:F$1449))</f>
      </c>
      <c r="M727" s="10" t="str">
        <f>=STANDARDIZE(G727,AVERAGE(G$2:G$1449),_xlfn.STDEV.S(G$2:G$1449))</f>
      </c>
      <c r="N727" s="10" t="str">
        <f>=STANDARDIZE(H727,AVERAGE(H$2:H$1449),_xlfn.STDEV.S(H$2:H$1449))</f>
      </c>
      <c r="O727" s="10" t="str">
        <f>=STANDARDIZE(I727,AVERAGE(I$2:I$1449),_xlfn.STDEV.S(I$2:I$1449))</f>
      </c>
      <c r="P727" s="10" t="str">
        <f>=MMULT(J727:O727,$AI$12:$AI$17)</f>
      </c>
    </row>
    <row r="728">
      <c r="A728" t="n">
        <v>189705</v>
      </c>
      <c r="B728" t="s">
        <v>3254</v>
      </c>
      <c r="C728" t="s">
        <v>163</v>
      </c>
      <c r="D728" t="n">
        <v>27</v>
      </c>
      <c r="E728" t="n">
        <v>19321</v>
      </c>
      <c r="F728" t="n">
        <v>70.7</v>
      </c>
      <c r="G728" t="n">
        <v>80</v>
      </c>
      <c r="H728" t="n">
        <v>11</v>
      </c>
      <c r="I728" t="n">
        <v>3.4562</v>
      </c>
      <c r="J728" s="10" t="str">
        <f>=STANDARDIZE(D728,AVERAGE(D$2:D$1449),_xlfn.STDEV.S(D$2:D$1449))</f>
      </c>
      <c r="K728" s="10" t="str">
        <f>=STANDARDIZE(E728,AVERAGE(E$2:E$1449),_xlfn.STDEV.S(E$2:E$1449))</f>
      </c>
      <c r="L728" s="10" t="str">
        <f>=STANDARDIZE(F728,AVERAGE(F$2:F$1449),_xlfn.STDEV.S(F$2:F$1449))</f>
      </c>
      <c r="M728" s="10" t="str">
        <f>=STANDARDIZE(G728,AVERAGE(G$2:G$1449),_xlfn.STDEV.S(G$2:G$1449))</f>
      </c>
      <c r="N728" s="10" t="str">
        <f>=STANDARDIZE(H728,AVERAGE(H$2:H$1449),_xlfn.STDEV.S(H$2:H$1449))</f>
      </c>
      <c r="O728" s="10" t="str">
        <f>=STANDARDIZE(I728,AVERAGE(I$2:I$1449),_xlfn.STDEV.S(I$2:I$1449))</f>
      </c>
      <c r="P728" s="10" t="str">
        <f>=MMULT(J728:O728,$AI$12:$AI$17)</f>
      </c>
    </row>
    <row r="729">
      <c r="A729" t="n">
        <v>190044</v>
      </c>
      <c r="B729" t="s">
        <v>3263</v>
      </c>
      <c r="C729" t="s">
        <v>163</v>
      </c>
      <c r="D729" t="n">
        <v>20</v>
      </c>
      <c r="E729" t="n">
        <v>33192</v>
      </c>
      <c r="F729" t="n">
        <v>73.6</v>
      </c>
      <c r="G729" t="n">
        <v>85</v>
      </c>
      <c r="H729" t="n">
        <v>12</v>
      </c>
      <c r="I729" t="n">
        <v>3.6072</v>
      </c>
      <c r="J729" s="10" t="str">
        <f>=STANDARDIZE(D729,AVERAGE(D$2:D$1449),_xlfn.STDEV.S(D$2:D$1449))</f>
      </c>
      <c r="K729" s="10" t="str">
        <f>=STANDARDIZE(E729,AVERAGE(E$2:E$1449),_xlfn.STDEV.S(E$2:E$1449))</f>
      </c>
      <c r="L729" s="10" t="str">
        <f>=STANDARDIZE(F729,AVERAGE(F$2:F$1449),_xlfn.STDEV.S(F$2:F$1449))</f>
      </c>
      <c r="M729" s="10" t="str">
        <f>=STANDARDIZE(G729,AVERAGE(G$2:G$1449),_xlfn.STDEV.S(G$2:G$1449))</f>
      </c>
      <c r="N729" s="10" t="str">
        <f>=STANDARDIZE(H729,AVERAGE(H$2:H$1449),_xlfn.STDEV.S(H$2:H$1449))</f>
      </c>
      <c r="O729" s="10" t="str">
        <f>=STANDARDIZE(I729,AVERAGE(I$2:I$1449),_xlfn.STDEV.S(I$2:I$1449))</f>
      </c>
      <c r="P729" s="10" t="str">
        <f>=MMULT(J729:O729,$AI$12:$AI$17)</f>
      </c>
    </row>
    <row r="730">
      <c r="A730" t="n">
        <v>190099</v>
      </c>
      <c r="B730" t="s">
        <v>3270</v>
      </c>
      <c r="C730" t="s">
        <v>163</v>
      </c>
      <c r="D730" t="n">
        <v>13</v>
      </c>
      <c r="E730" t="n">
        <v>26954</v>
      </c>
      <c r="F730" t="n">
        <v>90.5</v>
      </c>
      <c r="G730" t="n">
        <v>93</v>
      </c>
      <c r="H730" t="n">
        <v>9</v>
      </c>
      <c r="I730" t="n">
        <v>3.5081</v>
      </c>
      <c r="J730" s="10" t="str">
        <f>=STANDARDIZE(D730,AVERAGE(D$2:D$1449),_xlfn.STDEV.S(D$2:D$1449))</f>
      </c>
      <c r="K730" s="10" t="str">
        <f>=STANDARDIZE(E730,AVERAGE(E$2:E$1449),_xlfn.STDEV.S(E$2:E$1449))</f>
      </c>
      <c r="L730" s="10" t="str">
        <f>=STANDARDIZE(F730,AVERAGE(F$2:F$1449),_xlfn.STDEV.S(F$2:F$1449))</f>
      </c>
      <c r="M730" s="10" t="str">
        <f>=STANDARDIZE(G730,AVERAGE(G$2:G$1449),_xlfn.STDEV.S(G$2:G$1449))</f>
      </c>
      <c r="N730" s="10" t="str">
        <f>=STANDARDIZE(H730,AVERAGE(H$2:H$1449),_xlfn.STDEV.S(H$2:H$1449))</f>
      </c>
      <c r="O730" s="10" t="str">
        <f>=STANDARDIZE(I730,AVERAGE(I$2:I$1449),_xlfn.STDEV.S(I$2:I$1449))</f>
      </c>
      <c r="P730" s="10" t="str">
        <f>=MMULT(J730:O730,$AI$12:$AI$17)</f>
      </c>
    </row>
    <row r="731">
      <c r="A731" t="n">
        <v>190150</v>
      </c>
      <c r="B731" t="s">
        <v>3273</v>
      </c>
      <c r="C731" t="s">
        <v>163</v>
      </c>
      <c r="D731" t="n">
        <v>23</v>
      </c>
      <c r="E731" t="n">
        <v>20869</v>
      </c>
      <c r="F731" t="n">
        <v>95</v>
      </c>
      <c r="G731" t="n">
        <v>97</v>
      </c>
      <c r="H731" t="n">
        <v>6</v>
      </c>
      <c r="I731" t="n">
        <v>4.5793</v>
      </c>
      <c r="J731" s="10" t="str">
        <f>=STANDARDIZE(D731,AVERAGE(D$2:D$1449),_xlfn.STDEV.S(D$2:D$1449))</f>
      </c>
      <c r="K731" s="10" t="str">
        <f>=STANDARDIZE(E731,AVERAGE(E$2:E$1449),_xlfn.STDEV.S(E$2:E$1449))</f>
      </c>
      <c r="L731" s="10" t="str">
        <f>=STANDARDIZE(F731,AVERAGE(F$2:F$1449),_xlfn.STDEV.S(F$2:F$1449))</f>
      </c>
      <c r="M731" s="10" t="str">
        <f>=STANDARDIZE(G731,AVERAGE(G$2:G$1449),_xlfn.STDEV.S(G$2:G$1449))</f>
      </c>
      <c r="N731" s="10" t="str">
        <f>=STANDARDIZE(H731,AVERAGE(H$2:H$1449),_xlfn.STDEV.S(H$2:H$1449))</f>
      </c>
      <c r="O731" s="10" t="str">
        <f>=STANDARDIZE(I731,AVERAGE(I$2:I$1449),_xlfn.STDEV.S(I$2:I$1449))</f>
      </c>
      <c r="P731" s="10" t="str">
        <f>=MMULT(J731:O731,$AI$12:$AI$17)</f>
      </c>
    </row>
    <row r="732">
      <c r="A732" t="n">
        <v>190372</v>
      </c>
      <c r="B732" t="s">
        <v>3279</v>
      </c>
      <c r="C732" t="s">
        <v>163</v>
      </c>
      <c r="D732" t="n">
        <v>28</v>
      </c>
      <c r="E732" t="n">
        <v>28199</v>
      </c>
      <c r="F732" t="n">
        <v>80.3</v>
      </c>
      <c r="G732" t="n">
        <v>91</v>
      </c>
      <c r="H732" t="n">
        <v>9</v>
      </c>
      <c r="I732" t="n">
        <v>2.9912</v>
      </c>
      <c r="J732" s="10" t="str">
        <f>=STANDARDIZE(D732,AVERAGE(D$2:D$1449),_xlfn.STDEV.S(D$2:D$1449))</f>
      </c>
      <c r="K732" s="10" t="str">
        <f>=STANDARDIZE(E732,AVERAGE(E$2:E$1449),_xlfn.STDEV.S(E$2:E$1449))</f>
      </c>
      <c r="L732" s="10" t="str">
        <f>=STANDARDIZE(F732,AVERAGE(F$2:F$1449),_xlfn.STDEV.S(F$2:F$1449))</f>
      </c>
      <c r="M732" s="10" t="str">
        <f>=STANDARDIZE(G732,AVERAGE(G$2:G$1449),_xlfn.STDEV.S(G$2:G$1449))</f>
      </c>
      <c r="N732" s="10" t="str">
        <f>=STANDARDIZE(H732,AVERAGE(H$2:H$1449),_xlfn.STDEV.S(H$2:H$1449))</f>
      </c>
      <c r="O732" s="10" t="str">
        <f>=STANDARDIZE(I732,AVERAGE(I$2:I$1449),_xlfn.STDEV.S(I$2:I$1449))</f>
      </c>
      <c r="P732" s="10" t="str">
        <f>=MMULT(J732:O732,$AI$12:$AI$17)</f>
      </c>
    </row>
    <row r="733">
      <c r="A733" t="n">
        <v>190415</v>
      </c>
      <c r="B733" t="s">
        <v>3280</v>
      </c>
      <c r="C733" t="s">
        <v>163</v>
      </c>
      <c r="D733" t="n">
        <v>18</v>
      </c>
      <c r="E733" t="n">
        <v>26455</v>
      </c>
      <c r="F733" t="n">
        <v>95.1</v>
      </c>
      <c r="G733" t="n">
        <v>98</v>
      </c>
      <c r="H733" t="n">
        <v>9</v>
      </c>
      <c r="I733" t="n">
        <v>4.4234</v>
      </c>
      <c r="J733" s="10" t="str">
        <f>=STANDARDIZE(D733,AVERAGE(D$2:D$1449),_xlfn.STDEV.S(D$2:D$1449))</f>
      </c>
      <c r="K733" s="10" t="str">
        <f>=STANDARDIZE(E733,AVERAGE(E$2:E$1449),_xlfn.STDEV.S(E$2:E$1449))</f>
      </c>
      <c r="L733" s="10" t="str">
        <f>=STANDARDIZE(F733,AVERAGE(F$2:F$1449),_xlfn.STDEV.S(F$2:F$1449))</f>
      </c>
      <c r="M733" s="10" t="str">
        <f>=STANDARDIZE(G733,AVERAGE(G$2:G$1449),_xlfn.STDEV.S(G$2:G$1449))</f>
      </c>
      <c r="N733" s="10" t="str">
        <f>=STANDARDIZE(H733,AVERAGE(H$2:H$1449),_xlfn.STDEV.S(H$2:H$1449))</f>
      </c>
      <c r="O733" s="10" t="str">
        <f>=STANDARDIZE(I733,AVERAGE(I$2:I$1449),_xlfn.STDEV.S(I$2:I$1449))</f>
      </c>
      <c r="P733" s="10" t="str">
        <f>=MMULT(J733:O733,$AI$12:$AI$17)</f>
      </c>
    </row>
    <row r="734">
      <c r="A734" t="n">
        <v>190503</v>
      </c>
      <c r="B734" t="s">
        <v>3287</v>
      </c>
      <c r="C734" t="s">
        <v>163</v>
      </c>
      <c r="D734" t="n">
        <v>28</v>
      </c>
      <c r="E734" t="n">
        <v>36015</v>
      </c>
      <c r="F734" t="n">
        <v>49</v>
      </c>
      <c r="G734" t="n">
        <v>75</v>
      </c>
      <c r="H734" t="n">
        <v>19</v>
      </c>
      <c r="I734" t="n">
        <v>3.6085</v>
      </c>
      <c r="J734" s="10" t="str">
        <f>=STANDARDIZE(D734,AVERAGE(D$2:D$1449),_xlfn.STDEV.S(D$2:D$1449))</f>
      </c>
      <c r="K734" s="10" t="str">
        <f>=STANDARDIZE(E734,AVERAGE(E$2:E$1449),_xlfn.STDEV.S(E$2:E$1449))</f>
      </c>
      <c r="L734" s="10" t="str">
        <f>=STANDARDIZE(F734,AVERAGE(F$2:F$1449),_xlfn.STDEV.S(F$2:F$1449))</f>
      </c>
      <c r="M734" s="10" t="str">
        <f>=STANDARDIZE(G734,AVERAGE(G$2:G$1449),_xlfn.STDEV.S(G$2:G$1449))</f>
      </c>
      <c r="N734" s="10" t="str">
        <f>=STANDARDIZE(H734,AVERAGE(H$2:H$1449),_xlfn.STDEV.S(H$2:H$1449))</f>
      </c>
      <c r="O734" s="10" t="str">
        <f>=STANDARDIZE(I734,AVERAGE(I$2:I$1449),_xlfn.STDEV.S(I$2:I$1449))</f>
      </c>
      <c r="P734" s="10" t="str">
        <f>=MMULT(J734:O734,$AI$12:$AI$17)</f>
      </c>
    </row>
    <row r="735">
      <c r="A735" t="n">
        <v>190512</v>
      </c>
      <c r="B735" t="s">
        <v>3289</v>
      </c>
      <c r="C735" t="s">
        <v>149</v>
      </c>
      <c r="D735" t="n">
        <v>55</v>
      </c>
      <c r="E735" t="n">
        <v>3989</v>
      </c>
      <c r="F735" t="n">
        <v>72.1</v>
      </c>
      <c r="G735" t="n">
        <v>88</v>
      </c>
      <c r="H735" t="n">
        <v>19</v>
      </c>
      <c r="I735" t="n">
        <v>4.3616</v>
      </c>
      <c r="J735" s="10" t="str">
        <f>=STANDARDIZE(D735,AVERAGE(D$2:D$1449),_xlfn.STDEV.S(D$2:D$1449))</f>
      </c>
      <c r="K735" s="10" t="str">
        <f>=STANDARDIZE(E735,AVERAGE(E$2:E$1449),_xlfn.STDEV.S(E$2:E$1449))</f>
      </c>
      <c r="L735" s="10" t="str">
        <f>=STANDARDIZE(F735,AVERAGE(F$2:F$1449),_xlfn.STDEV.S(F$2:F$1449))</f>
      </c>
      <c r="M735" s="10" t="str">
        <f>=STANDARDIZE(G735,AVERAGE(G$2:G$1449),_xlfn.STDEV.S(G$2:G$1449))</f>
      </c>
      <c r="N735" s="10" t="str">
        <f>=STANDARDIZE(H735,AVERAGE(H$2:H$1449),_xlfn.STDEV.S(H$2:H$1449))</f>
      </c>
      <c r="O735" s="10" t="str">
        <f>=STANDARDIZE(I735,AVERAGE(I$2:I$1449),_xlfn.STDEV.S(I$2:I$1449))</f>
      </c>
      <c r="P735" s="10" t="str">
        <f>=MMULT(J735:O735,$AI$12:$AI$17)</f>
      </c>
    </row>
    <row r="736">
      <c r="A736" t="n">
        <v>190549</v>
      </c>
      <c r="B736" t="s">
        <v>3292</v>
      </c>
      <c r="C736" t="s">
        <v>149</v>
      </c>
      <c r="D736" t="n">
        <v>56</v>
      </c>
      <c r="E736" t="n">
        <v>4105</v>
      </c>
      <c r="F736" t="n">
        <v>56.6</v>
      </c>
      <c r="G736" t="n">
        <v>80</v>
      </c>
      <c r="H736" t="n">
        <v>13</v>
      </c>
      <c r="I736" t="n">
        <v>4.2362</v>
      </c>
      <c r="J736" s="10" t="str">
        <f>=STANDARDIZE(D736,AVERAGE(D$2:D$1449),_xlfn.STDEV.S(D$2:D$1449))</f>
      </c>
      <c r="K736" s="10" t="str">
        <f>=STANDARDIZE(E736,AVERAGE(E$2:E$1449),_xlfn.STDEV.S(E$2:E$1449))</f>
      </c>
      <c r="L736" s="10" t="str">
        <f>=STANDARDIZE(F736,AVERAGE(F$2:F$1449),_xlfn.STDEV.S(F$2:F$1449))</f>
      </c>
      <c r="M736" s="10" t="str">
        <f>=STANDARDIZE(G736,AVERAGE(G$2:G$1449),_xlfn.STDEV.S(G$2:G$1449))</f>
      </c>
      <c r="N736" s="10" t="str">
        <f>=STANDARDIZE(H736,AVERAGE(H$2:H$1449),_xlfn.STDEV.S(H$2:H$1449))</f>
      </c>
      <c r="O736" s="10" t="str">
        <f>=STANDARDIZE(I736,AVERAGE(I$2:I$1449),_xlfn.STDEV.S(I$2:I$1449))</f>
      </c>
      <c r="P736" s="10" t="str">
        <f>=MMULT(J736:O736,$AI$12:$AI$17)</f>
      </c>
    </row>
    <row r="737">
      <c r="A737" t="n">
        <v>190558</v>
      </c>
      <c r="B737" t="s">
        <v>3293</v>
      </c>
      <c r="C737" t="s">
        <v>149</v>
      </c>
      <c r="D737" t="n">
        <v>49</v>
      </c>
      <c r="E737" t="n">
        <v>6355</v>
      </c>
      <c r="F737" t="n">
        <v>47.7</v>
      </c>
      <c r="G737" t="n">
        <v>76</v>
      </c>
      <c r="H737" t="n">
        <v>16</v>
      </c>
      <c r="I737" t="n">
        <v>4.104</v>
      </c>
      <c r="J737" s="10" t="str">
        <f>=STANDARDIZE(D737,AVERAGE(D$2:D$1449),_xlfn.STDEV.S(D$2:D$1449))</f>
      </c>
      <c r="K737" s="10" t="str">
        <f>=STANDARDIZE(E737,AVERAGE(E$2:E$1449),_xlfn.STDEV.S(E$2:E$1449))</f>
      </c>
      <c r="L737" s="10" t="str">
        <f>=STANDARDIZE(F737,AVERAGE(F$2:F$1449),_xlfn.STDEV.S(F$2:F$1449))</f>
      </c>
      <c r="M737" s="10" t="str">
        <f>=STANDARDIZE(G737,AVERAGE(G$2:G$1449),_xlfn.STDEV.S(G$2:G$1449))</f>
      </c>
      <c r="N737" s="10" t="str">
        <f>=STANDARDIZE(H737,AVERAGE(H$2:H$1449),_xlfn.STDEV.S(H$2:H$1449))</f>
      </c>
      <c r="O737" s="10" t="str">
        <f>=STANDARDIZE(I737,AVERAGE(I$2:I$1449),_xlfn.STDEV.S(I$2:I$1449))</f>
      </c>
      <c r="P737" s="10" t="str">
        <f>=MMULT(J737:O737,$AI$12:$AI$17)</f>
      </c>
    </row>
    <row r="738">
      <c r="A738" t="n">
        <v>190567</v>
      </c>
      <c r="B738" t="s">
        <v>3295</v>
      </c>
      <c r="C738" t="s">
        <v>149</v>
      </c>
      <c r="D738" t="n">
        <v>60</v>
      </c>
      <c r="E738" t="n">
        <v>4599</v>
      </c>
      <c r="F738" t="n">
        <v>54.7</v>
      </c>
      <c r="G738" t="n">
        <v>79</v>
      </c>
      <c r="H738" t="n">
        <v>14</v>
      </c>
      <c r="I738" t="n">
        <v>4.2301</v>
      </c>
      <c r="J738" s="10" t="str">
        <f>=STANDARDIZE(D738,AVERAGE(D$2:D$1449),_xlfn.STDEV.S(D$2:D$1449))</f>
      </c>
      <c r="K738" s="10" t="str">
        <f>=STANDARDIZE(E738,AVERAGE(E$2:E$1449),_xlfn.STDEV.S(E$2:E$1449))</f>
      </c>
      <c r="L738" s="10" t="str">
        <f>=STANDARDIZE(F738,AVERAGE(F$2:F$1449),_xlfn.STDEV.S(F$2:F$1449))</f>
      </c>
      <c r="M738" s="10" t="str">
        <f>=STANDARDIZE(G738,AVERAGE(G$2:G$1449),_xlfn.STDEV.S(G$2:G$1449))</f>
      </c>
      <c r="N738" s="10" t="str">
        <f>=STANDARDIZE(H738,AVERAGE(H$2:H$1449),_xlfn.STDEV.S(H$2:H$1449))</f>
      </c>
      <c r="O738" s="10" t="str">
        <f>=STANDARDIZE(I738,AVERAGE(I$2:I$1449),_xlfn.STDEV.S(I$2:I$1449))</f>
      </c>
      <c r="P738" s="10" t="str">
        <f>=MMULT(J738:O738,$AI$12:$AI$17)</f>
      </c>
    </row>
    <row r="739">
      <c r="A739" t="n">
        <v>190594</v>
      </c>
      <c r="B739" t="s">
        <v>3298</v>
      </c>
      <c r="C739" t="s">
        <v>149</v>
      </c>
      <c r="D739" t="n">
        <v>55</v>
      </c>
      <c r="E739" t="n">
        <v>4127</v>
      </c>
      <c r="F739" t="n">
        <v>61</v>
      </c>
      <c r="G739" t="n">
        <v>80</v>
      </c>
      <c r="H739" t="n">
        <v>14</v>
      </c>
      <c r="I739" t="n">
        <v>4.4323</v>
      </c>
      <c r="J739" s="10" t="str">
        <f>=STANDARDIZE(D739,AVERAGE(D$2:D$1449),_xlfn.STDEV.S(D$2:D$1449))</f>
      </c>
      <c r="K739" s="10" t="str">
        <f>=STANDARDIZE(E739,AVERAGE(E$2:E$1449),_xlfn.STDEV.S(E$2:E$1449))</f>
      </c>
      <c r="L739" s="10" t="str">
        <f>=STANDARDIZE(F739,AVERAGE(F$2:F$1449),_xlfn.STDEV.S(F$2:F$1449))</f>
      </c>
      <c r="M739" s="10" t="str">
        <f>=STANDARDIZE(G739,AVERAGE(G$2:G$1449),_xlfn.STDEV.S(G$2:G$1449))</f>
      </c>
      <c r="N739" s="10" t="str">
        <f>=STANDARDIZE(H739,AVERAGE(H$2:H$1449),_xlfn.STDEV.S(H$2:H$1449))</f>
      </c>
      <c r="O739" s="10" t="str">
        <f>=STANDARDIZE(I739,AVERAGE(I$2:I$1449),_xlfn.STDEV.S(I$2:I$1449))</f>
      </c>
      <c r="P739" s="10" t="str">
        <f>=MMULT(J739:O739,$AI$12:$AI$17)</f>
      </c>
    </row>
    <row r="740">
      <c r="A740" t="n">
        <v>190600</v>
      </c>
      <c r="B740" t="s">
        <v>3299</v>
      </c>
      <c r="C740" t="s">
        <v>149</v>
      </c>
      <c r="D740" t="n">
        <v>59</v>
      </c>
      <c r="E740" t="n">
        <v>4141</v>
      </c>
      <c r="F740" t="n">
        <v>55.5</v>
      </c>
      <c r="G740" t="n">
        <v>81</v>
      </c>
      <c r="H740" t="n">
        <v>16</v>
      </c>
      <c r="I740" t="n">
        <v>4.2379</v>
      </c>
      <c r="J740" s="10" t="str">
        <f>=STANDARDIZE(D740,AVERAGE(D$2:D$1449),_xlfn.STDEV.S(D$2:D$1449))</f>
      </c>
      <c r="K740" s="10" t="str">
        <f>=STANDARDIZE(E740,AVERAGE(E$2:E$1449),_xlfn.STDEV.S(E$2:E$1449))</f>
      </c>
      <c r="L740" s="10" t="str">
        <f>=STANDARDIZE(F740,AVERAGE(F$2:F$1449),_xlfn.STDEV.S(F$2:F$1449))</f>
      </c>
      <c r="M740" s="10" t="str">
        <f>=STANDARDIZE(G740,AVERAGE(G$2:G$1449),_xlfn.STDEV.S(G$2:G$1449))</f>
      </c>
      <c r="N740" s="10" t="str">
        <f>=STANDARDIZE(H740,AVERAGE(H$2:H$1449),_xlfn.STDEV.S(H$2:H$1449))</f>
      </c>
      <c r="O740" s="10" t="str">
        <f>=STANDARDIZE(I740,AVERAGE(I$2:I$1449),_xlfn.STDEV.S(I$2:I$1449))</f>
      </c>
      <c r="P740" s="10" t="str">
        <f>=MMULT(J740:O740,$AI$12:$AI$17)</f>
      </c>
    </row>
    <row r="741">
      <c r="A741" t="n">
        <v>190637</v>
      </c>
      <c r="B741" t="s">
        <v>3302</v>
      </c>
      <c r="C741" t="s">
        <v>149</v>
      </c>
      <c r="D741" t="n">
        <v>61</v>
      </c>
      <c r="E741" t="n">
        <v>4076</v>
      </c>
      <c r="F741" t="n">
        <v>49.3</v>
      </c>
      <c r="G741" t="n">
        <v>74</v>
      </c>
      <c r="H741" t="n">
        <v>15</v>
      </c>
      <c r="I741" t="n">
        <v>4.2217</v>
      </c>
      <c r="J741" s="10" t="str">
        <f>=STANDARDIZE(D741,AVERAGE(D$2:D$1449),_xlfn.STDEV.S(D$2:D$1449))</f>
      </c>
      <c r="K741" s="10" t="str">
        <f>=STANDARDIZE(E741,AVERAGE(E$2:E$1449),_xlfn.STDEV.S(E$2:E$1449))</f>
      </c>
      <c r="L741" s="10" t="str">
        <f>=STANDARDIZE(F741,AVERAGE(F$2:F$1449),_xlfn.STDEV.S(F$2:F$1449))</f>
      </c>
      <c r="M741" s="10" t="str">
        <f>=STANDARDIZE(G741,AVERAGE(G$2:G$1449),_xlfn.STDEV.S(G$2:G$1449))</f>
      </c>
      <c r="N741" s="10" t="str">
        <f>=STANDARDIZE(H741,AVERAGE(H$2:H$1449),_xlfn.STDEV.S(H$2:H$1449))</f>
      </c>
      <c r="O741" s="10" t="str">
        <f>=STANDARDIZE(I741,AVERAGE(I$2:I$1449),_xlfn.STDEV.S(I$2:I$1449))</f>
      </c>
      <c r="P741" s="10" t="str">
        <f>=MMULT(J741:O741,$AI$12:$AI$17)</f>
      </c>
    </row>
    <row r="742">
      <c r="A742" t="n">
        <v>190646</v>
      </c>
      <c r="B742" t="s">
        <v>3303</v>
      </c>
      <c r="C742" t="s">
        <v>149</v>
      </c>
      <c r="D742" t="n">
        <v>57</v>
      </c>
      <c r="E742" t="n">
        <v>6207</v>
      </c>
      <c r="F742" t="n">
        <v>19.5</v>
      </c>
      <c r="G742" t="n">
        <v>52</v>
      </c>
      <c r="H742" t="n">
        <v>14</v>
      </c>
      <c r="I742" t="n">
        <v>3.6975</v>
      </c>
      <c r="J742" s="10" t="str">
        <f>=STANDARDIZE(D742,AVERAGE(D$2:D$1449),_xlfn.STDEV.S(D$2:D$1449))</f>
      </c>
      <c r="K742" s="10" t="str">
        <f>=STANDARDIZE(E742,AVERAGE(E$2:E$1449),_xlfn.STDEV.S(E$2:E$1449))</f>
      </c>
      <c r="L742" s="10" t="str">
        <f>=STANDARDIZE(F742,AVERAGE(F$2:F$1449),_xlfn.STDEV.S(F$2:F$1449))</f>
      </c>
      <c r="M742" s="10" t="str">
        <f>=STANDARDIZE(G742,AVERAGE(G$2:G$1449),_xlfn.STDEV.S(G$2:G$1449))</f>
      </c>
      <c r="N742" s="10" t="str">
        <f>=STANDARDIZE(H742,AVERAGE(H$2:H$1449),_xlfn.STDEV.S(H$2:H$1449))</f>
      </c>
      <c r="O742" s="10" t="str">
        <f>=STANDARDIZE(I742,AVERAGE(I$2:I$1449),_xlfn.STDEV.S(I$2:I$1449))</f>
      </c>
      <c r="P742" s="10" t="str">
        <f>=MMULT(J742:O742,$AI$12:$AI$17)</f>
      </c>
    </row>
    <row r="743">
      <c r="A743" t="n">
        <v>190655</v>
      </c>
      <c r="B743" t="s">
        <v>3304</v>
      </c>
      <c r="C743" t="s">
        <v>149</v>
      </c>
      <c r="D743" t="n">
        <v>55</v>
      </c>
      <c r="E743" t="n">
        <v>5417</v>
      </c>
      <c r="F743" t="n">
        <v>23.2</v>
      </c>
      <c r="G743" t="n">
        <v>60</v>
      </c>
      <c r="H743" t="n">
        <v>16</v>
      </c>
      <c r="I743" t="n">
        <v>4.204</v>
      </c>
      <c r="J743" s="10" t="str">
        <f>=STANDARDIZE(D743,AVERAGE(D$2:D$1449),_xlfn.STDEV.S(D$2:D$1449))</f>
      </c>
      <c r="K743" s="10" t="str">
        <f>=STANDARDIZE(E743,AVERAGE(E$2:E$1449),_xlfn.STDEV.S(E$2:E$1449))</f>
      </c>
      <c r="L743" s="10" t="str">
        <f>=STANDARDIZE(F743,AVERAGE(F$2:F$1449),_xlfn.STDEV.S(F$2:F$1449))</f>
      </c>
      <c r="M743" s="10" t="str">
        <f>=STANDARDIZE(G743,AVERAGE(G$2:G$1449),_xlfn.STDEV.S(G$2:G$1449))</f>
      </c>
      <c r="N743" s="10" t="str">
        <f>=STANDARDIZE(H743,AVERAGE(H$2:H$1449),_xlfn.STDEV.S(H$2:H$1449))</f>
      </c>
      <c r="O743" s="10" t="str">
        <f>=STANDARDIZE(I743,AVERAGE(I$2:I$1449),_xlfn.STDEV.S(I$2:I$1449))</f>
      </c>
      <c r="P743" s="10" t="str">
        <f>=MMULT(J743:O743,$AI$12:$AI$17)</f>
      </c>
    </row>
    <row r="744">
      <c r="A744" t="n">
        <v>190664</v>
      </c>
      <c r="B744" t="s">
        <v>3305</v>
      </c>
      <c r="C744" t="s">
        <v>149</v>
      </c>
      <c r="D744" t="n">
        <v>48</v>
      </c>
      <c r="E744" t="n">
        <v>5339</v>
      </c>
      <c r="F744" t="n">
        <v>60.2</v>
      </c>
      <c r="G744" t="n">
        <v>78</v>
      </c>
      <c r="H744" t="n">
        <v>14</v>
      </c>
      <c r="I744" t="n">
        <v>4.3139</v>
      </c>
      <c r="J744" s="10" t="str">
        <f>=STANDARDIZE(D744,AVERAGE(D$2:D$1449),_xlfn.STDEV.S(D$2:D$1449))</f>
      </c>
      <c r="K744" s="10" t="str">
        <f>=STANDARDIZE(E744,AVERAGE(E$2:E$1449),_xlfn.STDEV.S(E$2:E$1449))</f>
      </c>
      <c r="L744" s="10" t="str">
        <f>=STANDARDIZE(F744,AVERAGE(F$2:F$1449),_xlfn.STDEV.S(F$2:F$1449))</f>
      </c>
      <c r="M744" s="10" t="str">
        <f>=STANDARDIZE(G744,AVERAGE(G$2:G$1449),_xlfn.STDEV.S(G$2:G$1449))</f>
      </c>
      <c r="N744" s="10" t="str">
        <f>=STANDARDIZE(H744,AVERAGE(H$2:H$1449),_xlfn.STDEV.S(H$2:H$1449))</f>
      </c>
      <c r="O744" s="10" t="str">
        <f>=STANDARDIZE(I744,AVERAGE(I$2:I$1449),_xlfn.STDEV.S(I$2:I$1449))</f>
      </c>
      <c r="P744" s="10" t="str">
        <f>=MMULT(J744:O744,$AI$12:$AI$17)</f>
      </c>
    </row>
    <row r="745">
      <c r="A745" t="n">
        <v>190691</v>
      </c>
      <c r="B745" t="s">
        <v>3310</v>
      </c>
      <c r="C745" t="s">
        <v>149</v>
      </c>
      <c r="D745" t="n">
        <v>43</v>
      </c>
      <c r="E745" t="n">
        <v>5631</v>
      </c>
      <c r="F745" t="n">
        <v>30.3</v>
      </c>
      <c r="G745" t="n">
        <v>60</v>
      </c>
      <c r="H745" t="n">
        <v>13</v>
      </c>
      <c r="I745" t="n">
        <v>3.9038</v>
      </c>
      <c r="J745" s="10" t="str">
        <f>=STANDARDIZE(D745,AVERAGE(D$2:D$1449),_xlfn.STDEV.S(D$2:D$1449))</f>
      </c>
      <c r="K745" s="10" t="str">
        <f>=STANDARDIZE(E745,AVERAGE(E$2:E$1449),_xlfn.STDEV.S(E$2:E$1449))</f>
      </c>
      <c r="L745" s="10" t="str">
        <f>=STANDARDIZE(F745,AVERAGE(F$2:F$1449),_xlfn.STDEV.S(F$2:F$1449))</f>
      </c>
      <c r="M745" s="10" t="str">
        <f>=STANDARDIZE(G745,AVERAGE(G$2:G$1449),_xlfn.STDEV.S(G$2:G$1449))</f>
      </c>
      <c r="N745" s="10" t="str">
        <f>=STANDARDIZE(H745,AVERAGE(H$2:H$1449),_xlfn.STDEV.S(H$2:H$1449))</f>
      </c>
      <c r="O745" s="10" t="str">
        <f>=STANDARDIZE(I745,AVERAGE(I$2:I$1449),_xlfn.STDEV.S(I$2:I$1449))</f>
      </c>
      <c r="P745" s="10" t="str">
        <f>=MMULT(J745:O745,$AI$12:$AI$17)</f>
      </c>
    </row>
    <row r="746">
      <c r="A746" t="n">
        <v>190716</v>
      </c>
      <c r="B746" t="s">
        <v>3313</v>
      </c>
      <c r="C746" t="s">
        <v>163</v>
      </c>
      <c r="D746" t="n">
        <v>36</v>
      </c>
      <c r="E746" t="n">
        <v>20268</v>
      </c>
      <c r="F746" t="n">
        <v>56.7</v>
      </c>
      <c r="G746" t="n">
        <v>72</v>
      </c>
      <c r="H746" t="n">
        <v>11</v>
      </c>
      <c r="I746" t="n">
        <v>3.4633</v>
      </c>
      <c r="J746" s="10" t="str">
        <f>=STANDARDIZE(D746,AVERAGE(D$2:D$1449),_xlfn.STDEV.S(D$2:D$1449))</f>
      </c>
      <c r="K746" s="10" t="str">
        <f>=STANDARDIZE(E746,AVERAGE(E$2:E$1449),_xlfn.STDEV.S(E$2:E$1449))</f>
      </c>
      <c r="L746" s="10" t="str">
        <f>=STANDARDIZE(F746,AVERAGE(F$2:F$1449),_xlfn.STDEV.S(F$2:F$1449))</f>
      </c>
      <c r="M746" s="10" t="str">
        <f>=STANDARDIZE(G746,AVERAGE(G$2:G$1449),_xlfn.STDEV.S(G$2:G$1449))</f>
      </c>
      <c r="N746" s="10" t="str">
        <f>=STANDARDIZE(H746,AVERAGE(H$2:H$1449),_xlfn.STDEV.S(H$2:H$1449))</f>
      </c>
      <c r="O746" s="10" t="str">
        <f>=STANDARDIZE(I746,AVERAGE(I$2:I$1449),_xlfn.STDEV.S(I$2:I$1449))</f>
      </c>
      <c r="P746" s="10" t="str">
        <f>=MMULT(J746:O746,$AI$12:$AI$17)</f>
      </c>
    </row>
    <row r="747">
      <c r="A747" t="n">
        <v>190725</v>
      </c>
      <c r="B747" t="s">
        <v>3314</v>
      </c>
      <c r="C747" t="s">
        <v>163</v>
      </c>
      <c r="D747" t="n">
        <v>42</v>
      </c>
      <c r="E747" t="n">
        <v>18944</v>
      </c>
      <c r="F747" t="n">
        <v>58.4</v>
      </c>
      <c r="G747" t="n">
        <v>80</v>
      </c>
      <c r="H747" t="n">
        <v>13</v>
      </c>
      <c r="I747" t="n">
        <v>3.4709</v>
      </c>
      <c r="J747" s="10" t="str">
        <f>=STANDARDIZE(D747,AVERAGE(D$2:D$1449),_xlfn.STDEV.S(D$2:D$1449))</f>
      </c>
      <c r="K747" s="10" t="str">
        <f>=STANDARDIZE(E747,AVERAGE(E$2:E$1449),_xlfn.STDEV.S(E$2:E$1449))</f>
      </c>
      <c r="L747" s="10" t="str">
        <f>=STANDARDIZE(F747,AVERAGE(F$2:F$1449),_xlfn.STDEV.S(F$2:F$1449))</f>
      </c>
      <c r="M747" s="10" t="str">
        <f>=STANDARDIZE(G747,AVERAGE(G$2:G$1449),_xlfn.STDEV.S(G$2:G$1449))</f>
      </c>
      <c r="N747" s="10" t="str">
        <f>=STANDARDIZE(H747,AVERAGE(H$2:H$1449),_xlfn.STDEV.S(H$2:H$1449))</f>
      </c>
      <c r="O747" s="10" t="str">
        <f>=STANDARDIZE(I747,AVERAGE(I$2:I$1449),_xlfn.STDEV.S(I$2:I$1449))</f>
      </c>
      <c r="P747" s="10" t="str">
        <f>=MMULT(J747:O747,$AI$12:$AI$17)</f>
      </c>
    </row>
    <row r="748">
      <c r="A748" t="n">
        <v>190761</v>
      </c>
      <c r="B748" t="s">
        <v>3317</v>
      </c>
      <c r="C748" t="s">
        <v>163</v>
      </c>
      <c r="D748" t="n">
        <v>41</v>
      </c>
      <c r="E748" t="n">
        <v>23907</v>
      </c>
      <c r="F748" t="n">
        <v>56.8</v>
      </c>
      <c r="G748" t="n">
        <v>67</v>
      </c>
      <c r="H748" t="n">
        <v>14</v>
      </c>
      <c r="I748" t="n">
        <v>3.2819</v>
      </c>
      <c r="J748" s="10" t="str">
        <f>=STANDARDIZE(D748,AVERAGE(D$2:D$1449),_xlfn.STDEV.S(D$2:D$1449))</f>
      </c>
      <c r="K748" s="10" t="str">
        <f>=STANDARDIZE(E748,AVERAGE(E$2:E$1449),_xlfn.STDEV.S(E$2:E$1449))</f>
      </c>
      <c r="L748" s="10" t="str">
        <f>=STANDARDIZE(F748,AVERAGE(F$2:F$1449),_xlfn.STDEV.S(F$2:F$1449))</f>
      </c>
      <c r="M748" s="10" t="str">
        <f>=STANDARDIZE(G748,AVERAGE(G$2:G$1449),_xlfn.STDEV.S(G$2:G$1449))</f>
      </c>
      <c r="N748" s="10" t="str">
        <f>=STANDARDIZE(H748,AVERAGE(H$2:H$1449),_xlfn.STDEV.S(H$2:H$1449))</f>
      </c>
      <c r="O748" s="10" t="str">
        <f>=STANDARDIZE(I748,AVERAGE(I$2:I$1449),_xlfn.STDEV.S(I$2:I$1449))</f>
      </c>
      <c r="P748" s="10" t="str">
        <f>=MMULT(J748:O748,$AI$12:$AI$17)</f>
      </c>
    </row>
    <row r="749">
      <c r="A749" t="n">
        <v>190983</v>
      </c>
      <c r="B749" t="s">
        <v>3323</v>
      </c>
      <c r="C749" t="s">
        <v>163</v>
      </c>
      <c r="D749" t="n">
        <v>35</v>
      </c>
      <c r="E749" t="n">
        <v>24551</v>
      </c>
      <c r="F749" t="n">
        <v>64</v>
      </c>
      <c r="G749" t="n">
        <v>74</v>
      </c>
      <c r="H749" t="n">
        <v>8</v>
      </c>
      <c r="I749" t="n">
        <v>2.8395</v>
      </c>
      <c r="J749" s="10" t="str">
        <f>=STANDARDIZE(D749,AVERAGE(D$2:D$1449),_xlfn.STDEV.S(D$2:D$1449))</f>
      </c>
      <c r="K749" s="10" t="str">
        <f>=STANDARDIZE(E749,AVERAGE(E$2:E$1449),_xlfn.STDEV.S(E$2:E$1449))</f>
      </c>
      <c r="L749" s="10" t="str">
        <f>=STANDARDIZE(F749,AVERAGE(F$2:F$1449),_xlfn.STDEV.S(F$2:F$1449))</f>
      </c>
      <c r="M749" s="10" t="str">
        <f>=STANDARDIZE(G749,AVERAGE(G$2:G$1449),_xlfn.STDEV.S(G$2:G$1449))</f>
      </c>
      <c r="N749" s="10" t="str">
        <f>=STANDARDIZE(H749,AVERAGE(H$2:H$1449),_xlfn.STDEV.S(H$2:H$1449))</f>
      </c>
      <c r="O749" s="10" t="str">
        <f>=STANDARDIZE(I749,AVERAGE(I$2:I$1449),_xlfn.STDEV.S(I$2:I$1449))</f>
      </c>
      <c r="P749" s="10" t="str">
        <f>=MMULT(J749:O749,$AI$12:$AI$17)</f>
      </c>
    </row>
    <row r="750">
      <c r="A750" t="n">
        <v>191241</v>
      </c>
      <c r="B750" t="s">
        <v>3330</v>
      </c>
      <c r="C750" t="s">
        <v>163</v>
      </c>
      <c r="D750" t="n">
        <v>21</v>
      </c>
      <c r="E750" t="n">
        <v>45368</v>
      </c>
      <c r="F750" t="n">
        <v>80.3</v>
      </c>
      <c r="G750" t="n">
        <v>88</v>
      </c>
      <c r="H750" t="n">
        <v>14</v>
      </c>
      <c r="I750" t="n">
        <v>4.2704</v>
      </c>
      <c r="J750" s="10" t="str">
        <f>=STANDARDIZE(D750,AVERAGE(D$2:D$1449),_xlfn.STDEV.S(D$2:D$1449))</f>
      </c>
      <c r="K750" s="10" t="str">
        <f>=STANDARDIZE(E750,AVERAGE(E$2:E$1449),_xlfn.STDEV.S(E$2:E$1449))</f>
      </c>
      <c r="L750" s="10" t="str">
        <f>=STANDARDIZE(F750,AVERAGE(F$2:F$1449),_xlfn.STDEV.S(F$2:F$1449))</f>
      </c>
      <c r="M750" s="10" t="str">
        <f>=STANDARDIZE(G750,AVERAGE(G$2:G$1449),_xlfn.STDEV.S(G$2:G$1449))</f>
      </c>
      <c r="N750" s="10" t="str">
        <f>=STANDARDIZE(H750,AVERAGE(H$2:H$1449),_xlfn.STDEV.S(H$2:H$1449))</f>
      </c>
      <c r="O750" s="10" t="str">
        <f>=STANDARDIZE(I750,AVERAGE(I$2:I$1449),_xlfn.STDEV.S(I$2:I$1449))</f>
      </c>
      <c r="P750" s="10" t="str">
        <f>=MMULT(J750:O750,$AI$12:$AI$17)</f>
      </c>
    </row>
    <row r="751">
      <c r="A751" t="n">
        <v>191515</v>
      </c>
      <c r="B751" t="s">
        <v>3336</v>
      </c>
      <c r="C751" t="s">
        <v>163</v>
      </c>
      <c r="D751" t="n">
        <v>18</v>
      </c>
      <c r="E751" t="n">
        <v>26021</v>
      </c>
      <c r="F751" t="n">
        <v>91.2</v>
      </c>
      <c r="G751" t="n">
        <v>96</v>
      </c>
      <c r="H751" t="n">
        <v>9</v>
      </c>
      <c r="I751" t="n">
        <v>3.3286</v>
      </c>
      <c r="J751" s="10" t="str">
        <f>=STANDARDIZE(D751,AVERAGE(D$2:D$1449),_xlfn.STDEV.S(D$2:D$1449))</f>
      </c>
      <c r="K751" s="10" t="str">
        <f>=STANDARDIZE(E751,AVERAGE(E$2:E$1449),_xlfn.STDEV.S(E$2:E$1449))</f>
      </c>
      <c r="L751" s="10" t="str">
        <f>=STANDARDIZE(F751,AVERAGE(F$2:F$1449),_xlfn.STDEV.S(F$2:F$1449))</f>
      </c>
      <c r="M751" s="10" t="str">
        <f>=STANDARDIZE(G751,AVERAGE(G$2:G$1449),_xlfn.STDEV.S(G$2:G$1449))</f>
      </c>
      <c r="N751" s="10" t="str">
        <f>=STANDARDIZE(H751,AVERAGE(H$2:H$1449),_xlfn.STDEV.S(H$2:H$1449))</f>
      </c>
      <c r="O751" s="10" t="str">
        <f>=STANDARDIZE(I751,AVERAGE(I$2:I$1449),_xlfn.STDEV.S(I$2:I$1449))</f>
      </c>
      <c r="P751" s="10" t="str">
        <f>=MMULT(J751:O751,$AI$12:$AI$17)</f>
      </c>
    </row>
    <row r="752">
      <c r="A752" t="n">
        <v>191533</v>
      </c>
      <c r="B752" t="s">
        <v>3337</v>
      </c>
      <c r="C752" t="s">
        <v>163</v>
      </c>
      <c r="D752" t="n">
        <v>35</v>
      </c>
      <c r="E752" t="n">
        <v>26818</v>
      </c>
      <c r="F752" t="n">
        <v>46.2</v>
      </c>
      <c r="G752" t="n">
        <v>71</v>
      </c>
      <c r="H752" t="n">
        <v>10</v>
      </c>
      <c r="I752" t="n">
        <v>3.0645</v>
      </c>
      <c r="J752" s="10" t="str">
        <f>=STANDARDIZE(D752,AVERAGE(D$2:D$1449),_xlfn.STDEV.S(D$2:D$1449))</f>
      </c>
      <c r="K752" s="10" t="str">
        <f>=STANDARDIZE(E752,AVERAGE(E$2:E$1449),_xlfn.STDEV.S(E$2:E$1449))</f>
      </c>
      <c r="L752" s="10" t="str">
        <f>=STANDARDIZE(F752,AVERAGE(F$2:F$1449),_xlfn.STDEV.S(F$2:F$1449))</f>
      </c>
      <c r="M752" s="10" t="str">
        <f>=STANDARDIZE(G752,AVERAGE(G$2:G$1449),_xlfn.STDEV.S(G$2:G$1449))</f>
      </c>
      <c r="N752" s="10" t="str">
        <f>=STANDARDIZE(H752,AVERAGE(H$2:H$1449),_xlfn.STDEV.S(H$2:H$1449))</f>
      </c>
      <c r="O752" s="10" t="str">
        <f>=STANDARDIZE(I752,AVERAGE(I$2:I$1449),_xlfn.STDEV.S(I$2:I$1449))</f>
      </c>
      <c r="P752" s="10" t="str">
        <f>=MMULT(J752:O752,$AI$12:$AI$17)</f>
      </c>
    </row>
    <row r="753">
      <c r="A753" t="n">
        <v>191621</v>
      </c>
      <c r="B753" t="s">
        <v>3342</v>
      </c>
      <c r="C753" t="s">
        <v>163</v>
      </c>
      <c r="D753" t="n">
        <v>44</v>
      </c>
      <c r="E753" t="n">
        <v>22224</v>
      </c>
      <c r="F753" t="n">
        <v>45.8</v>
      </c>
      <c r="G753" t="n">
        <v>63</v>
      </c>
      <c r="H753" t="n">
        <v>15</v>
      </c>
      <c r="I753" t="n">
        <v>3.4642</v>
      </c>
      <c r="J753" s="10" t="str">
        <f>=STANDARDIZE(D753,AVERAGE(D$2:D$1449),_xlfn.STDEV.S(D$2:D$1449))</f>
      </c>
      <c r="K753" s="10" t="str">
        <f>=STANDARDIZE(E753,AVERAGE(E$2:E$1449),_xlfn.STDEV.S(E$2:E$1449))</f>
      </c>
      <c r="L753" s="10" t="str">
        <f>=STANDARDIZE(F753,AVERAGE(F$2:F$1449),_xlfn.STDEV.S(F$2:F$1449))</f>
      </c>
      <c r="M753" s="10" t="str">
        <f>=STANDARDIZE(G753,AVERAGE(G$2:G$1449),_xlfn.STDEV.S(G$2:G$1449))</f>
      </c>
      <c r="N753" s="10" t="str">
        <f>=STANDARDIZE(H753,AVERAGE(H$2:H$1449),_xlfn.STDEV.S(H$2:H$1449))</f>
      </c>
      <c r="O753" s="10" t="str">
        <f>=STANDARDIZE(I753,AVERAGE(I$2:I$1449),_xlfn.STDEV.S(I$2:I$1449))</f>
      </c>
      <c r="P753" s="10" t="str">
        <f>=MMULT(J753:O753,$AI$12:$AI$17)</f>
      </c>
    </row>
    <row r="754">
      <c r="A754" t="n">
        <v>191630</v>
      </c>
      <c r="B754" t="s">
        <v>3344</v>
      </c>
      <c r="C754" t="s">
        <v>163</v>
      </c>
      <c r="D754" t="n">
        <v>24</v>
      </c>
      <c r="E754" t="n">
        <v>33172</v>
      </c>
      <c r="F754" t="n">
        <v>72.7</v>
      </c>
      <c r="G754" t="n">
        <v>89</v>
      </c>
      <c r="H754" t="n">
        <v>10</v>
      </c>
      <c r="I754" t="n">
        <v>3.2135</v>
      </c>
      <c r="J754" s="10" t="str">
        <f>=STANDARDIZE(D754,AVERAGE(D$2:D$1449),_xlfn.STDEV.S(D$2:D$1449))</f>
      </c>
      <c r="K754" s="10" t="str">
        <f>=STANDARDIZE(E754,AVERAGE(E$2:E$1449),_xlfn.STDEV.S(E$2:E$1449))</f>
      </c>
      <c r="L754" s="10" t="str">
        <f>=STANDARDIZE(F754,AVERAGE(F$2:F$1449),_xlfn.STDEV.S(F$2:F$1449))</f>
      </c>
      <c r="M754" s="10" t="str">
        <f>=STANDARDIZE(G754,AVERAGE(G$2:G$1449),_xlfn.STDEV.S(G$2:G$1449))</f>
      </c>
      <c r="N754" s="10" t="str">
        <f>=STANDARDIZE(H754,AVERAGE(H$2:H$1449),_xlfn.STDEV.S(H$2:H$1449))</f>
      </c>
      <c r="O754" s="10" t="str">
        <f>=STANDARDIZE(I754,AVERAGE(I$2:I$1449),_xlfn.STDEV.S(I$2:I$1449))</f>
      </c>
      <c r="P754" s="10" t="str">
        <f>=MMULT(J754:O754,$AI$12:$AI$17)</f>
      </c>
    </row>
    <row r="755">
      <c r="A755" t="n">
        <v>191649</v>
      </c>
      <c r="B755" t="s">
        <v>3346</v>
      </c>
      <c r="C755" t="s">
        <v>163</v>
      </c>
      <c r="D755" t="n">
        <v>24</v>
      </c>
      <c r="E755" t="n">
        <v>35687</v>
      </c>
      <c r="F755" t="n">
        <v>67.1</v>
      </c>
      <c r="G755" t="n">
        <v>83</v>
      </c>
      <c r="H755" t="n">
        <v>13</v>
      </c>
      <c r="I755" t="n">
        <v>4.0458</v>
      </c>
      <c r="J755" s="10" t="str">
        <f>=STANDARDIZE(D755,AVERAGE(D$2:D$1449),_xlfn.STDEV.S(D$2:D$1449))</f>
      </c>
      <c r="K755" s="10" t="str">
        <f>=STANDARDIZE(E755,AVERAGE(E$2:E$1449),_xlfn.STDEV.S(E$2:E$1449))</f>
      </c>
      <c r="L755" s="10" t="str">
        <f>=STANDARDIZE(F755,AVERAGE(F$2:F$1449),_xlfn.STDEV.S(F$2:F$1449))</f>
      </c>
      <c r="M755" s="10" t="str">
        <f>=STANDARDIZE(G755,AVERAGE(G$2:G$1449),_xlfn.STDEV.S(G$2:G$1449))</f>
      </c>
      <c r="N755" s="10" t="str">
        <f>=STANDARDIZE(H755,AVERAGE(H$2:H$1449),_xlfn.STDEV.S(H$2:H$1449))</f>
      </c>
      <c r="O755" s="10" t="str">
        <f>=STANDARDIZE(I755,AVERAGE(I$2:I$1449),_xlfn.STDEV.S(I$2:I$1449))</f>
      </c>
      <c r="P755" s="10" t="str">
        <f>=MMULT(J755:O755,$AI$12:$AI$17)</f>
      </c>
    </row>
    <row r="756">
      <c r="A756" t="n">
        <v>191676</v>
      </c>
      <c r="B756" t="s">
        <v>3348</v>
      </c>
      <c r="C756" t="s">
        <v>163</v>
      </c>
      <c r="D756" t="n">
        <v>34</v>
      </c>
      <c r="E756" t="n">
        <v>22358</v>
      </c>
      <c r="F756" t="n">
        <v>66.1</v>
      </c>
      <c r="G756" t="n">
        <v>77</v>
      </c>
      <c r="H756" t="n">
        <v>13</v>
      </c>
      <c r="I756" t="n">
        <v>3.0035</v>
      </c>
      <c r="J756" s="10" t="str">
        <f>=STANDARDIZE(D756,AVERAGE(D$2:D$1449),_xlfn.STDEV.S(D$2:D$1449))</f>
      </c>
      <c r="K756" s="10" t="str">
        <f>=STANDARDIZE(E756,AVERAGE(E$2:E$1449),_xlfn.STDEV.S(E$2:E$1449))</f>
      </c>
      <c r="L756" s="10" t="str">
        <f>=STANDARDIZE(F756,AVERAGE(F$2:F$1449),_xlfn.STDEV.S(F$2:F$1449))</f>
      </c>
      <c r="M756" s="10" t="str">
        <f>=STANDARDIZE(G756,AVERAGE(G$2:G$1449),_xlfn.STDEV.S(G$2:G$1449))</f>
      </c>
      <c r="N756" s="10" t="str">
        <f>=STANDARDIZE(H756,AVERAGE(H$2:H$1449),_xlfn.STDEV.S(H$2:H$1449))</f>
      </c>
      <c r="O756" s="10" t="str">
        <f>=STANDARDIZE(I756,AVERAGE(I$2:I$1449),_xlfn.STDEV.S(I$2:I$1449))</f>
      </c>
      <c r="P756" s="10" t="str">
        <f>=MMULT(J756:O756,$AI$12:$AI$17)</f>
      </c>
    </row>
    <row r="757">
      <c r="A757" t="n">
        <v>191931</v>
      </c>
      <c r="B757" t="s">
        <v>3351</v>
      </c>
      <c r="C757" t="s">
        <v>163</v>
      </c>
      <c r="D757" t="n">
        <v>26</v>
      </c>
      <c r="E757" t="n">
        <v>28557</v>
      </c>
      <c r="F757" t="n">
        <v>57.4</v>
      </c>
      <c r="G757" t="n">
        <v>80</v>
      </c>
      <c r="H757" t="n">
        <v>15</v>
      </c>
      <c r="I757" t="n">
        <v>3.6219</v>
      </c>
      <c r="J757" s="10" t="str">
        <f>=STANDARDIZE(D757,AVERAGE(D$2:D$1449),_xlfn.STDEV.S(D$2:D$1449))</f>
      </c>
      <c r="K757" s="10" t="str">
        <f>=STANDARDIZE(E757,AVERAGE(E$2:E$1449),_xlfn.STDEV.S(E$2:E$1449))</f>
      </c>
      <c r="L757" s="10" t="str">
        <f>=STANDARDIZE(F757,AVERAGE(F$2:F$1449),_xlfn.STDEV.S(F$2:F$1449))</f>
      </c>
      <c r="M757" s="10" t="str">
        <f>=STANDARDIZE(G757,AVERAGE(G$2:G$1449),_xlfn.STDEV.S(G$2:G$1449))</f>
      </c>
      <c r="N757" s="10" t="str">
        <f>=STANDARDIZE(H757,AVERAGE(H$2:H$1449),_xlfn.STDEV.S(H$2:H$1449))</f>
      </c>
      <c r="O757" s="10" t="str">
        <f>=STANDARDIZE(I757,AVERAGE(I$2:I$1449),_xlfn.STDEV.S(I$2:I$1449))</f>
      </c>
      <c r="P757" s="10" t="str">
        <f>=MMULT(J757:O757,$AI$12:$AI$17)</f>
      </c>
    </row>
    <row r="758">
      <c r="A758" t="n">
        <v>191968</v>
      </c>
      <c r="B758" t="s">
        <v>3356</v>
      </c>
      <c r="C758" t="s">
        <v>163</v>
      </c>
      <c r="D758" t="n">
        <v>19</v>
      </c>
      <c r="E758" t="n">
        <v>34297</v>
      </c>
      <c r="F758" t="n">
        <v>74.1</v>
      </c>
      <c r="G758" t="n">
        <v>83</v>
      </c>
      <c r="H758" t="n">
        <v>10</v>
      </c>
      <c r="I758" t="n">
        <v>3.7381</v>
      </c>
      <c r="J758" s="10" t="str">
        <f>=STANDARDIZE(D758,AVERAGE(D$2:D$1449),_xlfn.STDEV.S(D$2:D$1449))</f>
      </c>
      <c r="K758" s="10" t="str">
        <f>=STANDARDIZE(E758,AVERAGE(E$2:E$1449),_xlfn.STDEV.S(E$2:E$1449))</f>
      </c>
      <c r="L758" s="10" t="str">
        <f>=STANDARDIZE(F758,AVERAGE(F$2:F$1449),_xlfn.STDEV.S(F$2:F$1449))</f>
      </c>
      <c r="M758" s="10" t="str">
        <f>=STANDARDIZE(G758,AVERAGE(G$2:G$1449),_xlfn.STDEV.S(G$2:G$1449))</f>
      </c>
      <c r="N758" s="10" t="str">
        <f>=STANDARDIZE(H758,AVERAGE(H$2:H$1449),_xlfn.STDEV.S(H$2:H$1449))</f>
      </c>
      <c r="O758" s="10" t="str">
        <f>=STANDARDIZE(I758,AVERAGE(I$2:I$1449),_xlfn.STDEV.S(I$2:I$1449))</f>
      </c>
      <c r="P758" s="10" t="str">
        <f>=MMULT(J758:O758,$AI$12:$AI$17)</f>
      </c>
    </row>
    <row r="759">
      <c r="A759" t="n">
        <v>192110</v>
      </c>
      <c r="B759" t="s">
        <v>3363</v>
      </c>
      <c r="C759" t="s">
        <v>163</v>
      </c>
      <c r="D759" t="n">
        <v>13</v>
      </c>
      <c r="E759" t="n">
        <v>42468</v>
      </c>
      <c r="F759" t="n">
        <v>88</v>
      </c>
      <c r="G759" t="n">
        <v>97</v>
      </c>
      <c r="H759" t="n">
        <v>4</v>
      </c>
      <c r="I759" t="n">
        <v>3.0257</v>
      </c>
      <c r="J759" s="10" t="str">
        <f>=STANDARDIZE(D759,AVERAGE(D$2:D$1449),_xlfn.STDEV.S(D$2:D$1449))</f>
      </c>
      <c r="K759" s="10" t="str">
        <f>=STANDARDIZE(E759,AVERAGE(E$2:E$1449),_xlfn.STDEV.S(E$2:E$1449))</f>
      </c>
      <c r="L759" s="10" t="str">
        <f>=STANDARDIZE(F759,AVERAGE(F$2:F$1449),_xlfn.STDEV.S(F$2:F$1449))</f>
      </c>
      <c r="M759" s="10" t="str">
        <f>=STANDARDIZE(G759,AVERAGE(G$2:G$1449),_xlfn.STDEV.S(G$2:G$1449))</f>
      </c>
      <c r="N759" s="10" t="str">
        <f>=STANDARDIZE(H759,AVERAGE(H$2:H$1449),_xlfn.STDEV.S(H$2:H$1449))</f>
      </c>
      <c r="O759" s="10" t="str">
        <f>=STANDARDIZE(I759,AVERAGE(I$2:I$1449),_xlfn.STDEV.S(I$2:I$1449))</f>
      </c>
      <c r="P759" s="10" t="str">
        <f>=MMULT(J759:O759,$AI$12:$AI$17)</f>
      </c>
    </row>
    <row r="760">
      <c r="A760" t="n">
        <v>192192</v>
      </c>
      <c r="B760" t="s">
        <v>3366</v>
      </c>
      <c r="C760" t="s">
        <v>163</v>
      </c>
      <c r="D760" t="n">
        <v>44</v>
      </c>
      <c r="E760" t="n">
        <v>26153</v>
      </c>
      <c r="F760" t="n">
        <v>48.8</v>
      </c>
      <c r="G760" t="n">
        <v>71</v>
      </c>
      <c r="H760" t="n">
        <v>11</v>
      </c>
      <c r="I760" t="n">
        <v>3.155</v>
      </c>
      <c r="J760" s="10" t="str">
        <f>=STANDARDIZE(D760,AVERAGE(D$2:D$1449),_xlfn.STDEV.S(D$2:D$1449))</f>
      </c>
      <c r="K760" s="10" t="str">
        <f>=STANDARDIZE(E760,AVERAGE(E$2:E$1449),_xlfn.STDEV.S(E$2:E$1449))</f>
      </c>
      <c r="L760" s="10" t="str">
        <f>=STANDARDIZE(F760,AVERAGE(F$2:F$1449),_xlfn.STDEV.S(F$2:F$1449))</f>
      </c>
      <c r="M760" s="10" t="str">
        <f>=STANDARDIZE(G760,AVERAGE(G$2:G$1449),_xlfn.STDEV.S(G$2:G$1449))</f>
      </c>
      <c r="N760" s="10" t="str">
        <f>=STANDARDIZE(H760,AVERAGE(H$2:H$1449),_xlfn.STDEV.S(H$2:H$1449))</f>
      </c>
      <c r="O760" s="10" t="str">
        <f>=STANDARDIZE(I760,AVERAGE(I$2:I$1449),_xlfn.STDEV.S(I$2:I$1449))</f>
      </c>
      <c r="P760" s="10" t="str">
        <f>=MMULT(J760:O760,$AI$12:$AI$17)</f>
      </c>
    </row>
    <row r="761">
      <c r="A761" t="n">
        <v>192323</v>
      </c>
      <c r="B761" t="s">
        <v>3369</v>
      </c>
      <c r="C761" t="s">
        <v>163</v>
      </c>
      <c r="D761" t="n">
        <v>30</v>
      </c>
      <c r="E761" t="n">
        <v>22139</v>
      </c>
      <c r="F761" t="n">
        <v>71</v>
      </c>
      <c r="G761" t="n">
        <v>84</v>
      </c>
      <c r="H761" t="n">
        <v>12</v>
      </c>
      <c r="I761" t="n">
        <v>3.554</v>
      </c>
      <c r="J761" s="10" t="str">
        <f>=STANDARDIZE(D761,AVERAGE(D$2:D$1449),_xlfn.STDEV.S(D$2:D$1449))</f>
      </c>
      <c r="K761" s="10" t="str">
        <f>=STANDARDIZE(E761,AVERAGE(E$2:E$1449),_xlfn.STDEV.S(E$2:E$1449))</f>
      </c>
      <c r="L761" s="10" t="str">
        <f>=STANDARDIZE(F761,AVERAGE(F$2:F$1449),_xlfn.STDEV.S(F$2:F$1449))</f>
      </c>
      <c r="M761" s="10" t="str">
        <f>=STANDARDIZE(G761,AVERAGE(G$2:G$1449),_xlfn.STDEV.S(G$2:G$1449))</f>
      </c>
      <c r="N761" s="10" t="str">
        <f>=STANDARDIZE(H761,AVERAGE(H$2:H$1449),_xlfn.STDEV.S(H$2:H$1449))</f>
      </c>
      <c r="O761" s="10" t="str">
        <f>=STANDARDIZE(I761,AVERAGE(I$2:I$1449),_xlfn.STDEV.S(I$2:I$1449))</f>
      </c>
      <c r="P761" s="10" t="str">
        <f>=MMULT(J761:O761,$AI$12:$AI$17)</f>
      </c>
    </row>
    <row r="762">
      <c r="A762" t="n">
        <v>192448</v>
      </c>
      <c r="B762" t="s">
        <v>3371</v>
      </c>
      <c r="C762" t="s">
        <v>163</v>
      </c>
      <c r="D762" t="n">
        <v>19</v>
      </c>
      <c r="E762" t="n">
        <v>22620</v>
      </c>
      <c r="F762" t="n">
        <v>53.1</v>
      </c>
      <c r="G762" t="n">
        <v>77</v>
      </c>
      <c r="H762" t="n">
        <v>13</v>
      </c>
      <c r="I762" t="n">
        <v>4.2399</v>
      </c>
      <c r="J762" s="10" t="str">
        <f>=STANDARDIZE(D762,AVERAGE(D$2:D$1449),_xlfn.STDEV.S(D$2:D$1449))</f>
      </c>
      <c r="K762" s="10" t="str">
        <f>=STANDARDIZE(E762,AVERAGE(E$2:E$1449),_xlfn.STDEV.S(E$2:E$1449))</f>
      </c>
      <c r="L762" s="10" t="str">
        <f>=STANDARDIZE(F762,AVERAGE(F$2:F$1449),_xlfn.STDEV.S(F$2:F$1449))</f>
      </c>
      <c r="M762" s="10" t="str">
        <f>=STANDARDIZE(G762,AVERAGE(G$2:G$1449),_xlfn.STDEV.S(G$2:G$1449))</f>
      </c>
      <c r="N762" s="10" t="str">
        <f>=STANDARDIZE(H762,AVERAGE(H$2:H$1449),_xlfn.STDEV.S(H$2:H$1449))</f>
      </c>
      <c r="O762" s="10" t="str">
        <f>=STANDARDIZE(I762,AVERAGE(I$2:I$1449),_xlfn.STDEV.S(I$2:I$1449))</f>
      </c>
      <c r="P762" s="10" t="str">
        <f>=MMULT(J762:O762,$AI$12:$AI$17)</f>
      </c>
    </row>
    <row r="763">
      <c r="A763" t="n">
        <v>192703</v>
      </c>
      <c r="B763" t="s">
        <v>3377</v>
      </c>
      <c r="C763" t="s">
        <v>163</v>
      </c>
      <c r="D763" t="n">
        <v>31</v>
      </c>
      <c r="E763" t="n">
        <v>28349</v>
      </c>
      <c r="F763" t="n">
        <v>66</v>
      </c>
      <c r="G763" t="n">
        <v>77</v>
      </c>
      <c r="H763" t="n">
        <v>11</v>
      </c>
      <c r="I763" t="n">
        <v>3.5786</v>
      </c>
      <c r="J763" s="10" t="str">
        <f>=STANDARDIZE(D763,AVERAGE(D$2:D$1449),_xlfn.STDEV.S(D$2:D$1449))</f>
      </c>
      <c r="K763" s="10" t="str">
        <f>=STANDARDIZE(E763,AVERAGE(E$2:E$1449),_xlfn.STDEV.S(E$2:E$1449))</f>
      </c>
      <c r="L763" s="10" t="str">
        <f>=STANDARDIZE(F763,AVERAGE(F$2:F$1449),_xlfn.STDEV.S(F$2:F$1449))</f>
      </c>
      <c r="M763" s="10" t="str">
        <f>=STANDARDIZE(G763,AVERAGE(G$2:G$1449),_xlfn.STDEV.S(G$2:G$1449))</f>
      </c>
      <c r="N763" s="10" t="str">
        <f>=STANDARDIZE(H763,AVERAGE(H$2:H$1449),_xlfn.STDEV.S(H$2:H$1449))</f>
      </c>
      <c r="O763" s="10" t="str">
        <f>=STANDARDIZE(I763,AVERAGE(I$2:I$1449),_xlfn.STDEV.S(I$2:I$1449))</f>
      </c>
      <c r="P763" s="10" t="str">
        <f>=MMULT(J763:O763,$AI$12:$AI$17)</f>
      </c>
    </row>
    <row r="764">
      <c r="A764" t="n">
        <v>192712</v>
      </c>
      <c r="B764" t="s">
        <v>3379</v>
      </c>
      <c r="C764" t="s">
        <v>163</v>
      </c>
      <c r="D764" t="n">
        <v>13</v>
      </c>
      <c r="E764" t="n">
        <v>51879</v>
      </c>
      <c r="F764" t="n">
        <v>78.3</v>
      </c>
      <c r="G764" t="n">
        <v>93</v>
      </c>
      <c r="H764" t="n">
        <v>6</v>
      </c>
      <c r="I764" t="n">
        <v>3.0515</v>
      </c>
      <c r="J764" s="10" t="str">
        <f>=STANDARDIZE(D764,AVERAGE(D$2:D$1449),_xlfn.STDEV.S(D$2:D$1449))</f>
      </c>
      <c r="K764" s="10" t="str">
        <f>=STANDARDIZE(E764,AVERAGE(E$2:E$1449),_xlfn.STDEV.S(E$2:E$1449))</f>
      </c>
      <c r="L764" s="10" t="str">
        <f>=STANDARDIZE(F764,AVERAGE(F$2:F$1449),_xlfn.STDEV.S(F$2:F$1449))</f>
      </c>
      <c r="M764" s="10" t="str">
        <f>=STANDARDIZE(G764,AVERAGE(G$2:G$1449),_xlfn.STDEV.S(G$2:G$1449))</f>
      </c>
      <c r="N764" s="10" t="str">
        <f>=STANDARDIZE(H764,AVERAGE(H$2:H$1449),_xlfn.STDEV.S(H$2:H$1449))</f>
      </c>
      <c r="O764" s="10" t="str">
        <f>=STANDARDIZE(I764,AVERAGE(I$2:I$1449),_xlfn.STDEV.S(I$2:I$1449))</f>
      </c>
      <c r="P764" s="10" t="str">
        <f>=MMULT(J764:O764,$AI$12:$AI$17)</f>
      </c>
    </row>
    <row r="765">
      <c r="A765" t="n">
        <v>192749</v>
      </c>
      <c r="B765" t="s">
        <v>3380</v>
      </c>
      <c r="C765" t="s">
        <v>163</v>
      </c>
      <c r="D765" t="n">
        <v>33</v>
      </c>
      <c r="E765" t="n">
        <v>25017</v>
      </c>
      <c r="F765" t="n">
        <v>53.7</v>
      </c>
      <c r="G765" t="n">
        <v>73</v>
      </c>
      <c r="H765" t="n">
        <v>12</v>
      </c>
      <c r="I765" t="n">
        <v>3.4562</v>
      </c>
      <c r="J765" s="10" t="str">
        <f>=STANDARDIZE(D765,AVERAGE(D$2:D$1449),_xlfn.STDEV.S(D$2:D$1449))</f>
      </c>
      <c r="K765" s="10" t="str">
        <f>=STANDARDIZE(E765,AVERAGE(E$2:E$1449),_xlfn.STDEV.S(E$2:E$1449))</f>
      </c>
      <c r="L765" s="10" t="str">
        <f>=STANDARDIZE(F765,AVERAGE(F$2:F$1449),_xlfn.STDEV.S(F$2:F$1449))</f>
      </c>
      <c r="M765" s="10" t="str">
        <f>=STANDARDIZE(G765,AVERAGE(G$2:G$1449),_xlfn.STDEV.S(G$2:G$1449))</f>
      </c>
      <c r="N765" s="10" t="str">
        <f>=STANDARDIZE(H765,AVERAGE(H$2:H$1449),_xlfn.STDEV.S(H$2:H$1449))</f>
      </c>
      <c r="O765" s="10" t="str">
        <f>=STANDARDIZE(I765,AVERAGE(I$2:I$1449),_xlfn.STDEV.S(I$2:I$1449))</f>
      </c>
      <c r="P765" s="10" t="str">
        <f>=MMULT(J765:O765,$AI$12:$AI$17)</f>
      </c>
    </row>
    <row r="766">
      <c r="A766" t="n">
        <v>192819</v>
      </c>
      <c r="B766" t="s">
        <v>3384</v>
      </c>
      <c r="C766" t="s">
        <v>163</v>
      </c>
      <c r="D766" t="n">
        <v>15</v>
      </c>
      <c r="E766" t="n">
        <v>40106</v>
      </c>
      <c r="F766" t="n">
        <v>79.8</v>
      </c>
      <c r="G766" t="n">
        <v>89</v>
      </c>
      <c r="H766" t="n">
        <v>16</v>
      </c>
      <c r="I766" t="n">
        <v>3.8653</v>
      </c>
      <c r="J766" s="10" t="str">
        <f>=STANDARDIZE(D766,AVERAGE(D$2:D$1449),_xlfn.STDEV.S(D$2:D$1449))</f>
      </c>
      <c r="K766" s="10" t="str">
        <f>=STANDARDIZE(E766,AVERAGE(E$2:E$1449),_xlfn.STDEV.S(E$2:E$1449))</f>
      </c>
      <c r="L766" s="10" t="str">
        <f>=STANDARDIZE(F766,AVERAGE(F$2:F$1449),_xlfn.STDEV.S(F$2:F$1449))</f>
      </c>
      <c r="M766" s="10" t="str">
        <f>=STANDARDIZE(G766,AVERAGE(G$2:G$1449),_xlfn.STDEV.S(G$2:G$1449))</f>
      </c>
      <c r="N766" s="10" t="str">
        <f>=STANDARDIZE(H766,AVERAGE(H$2:H$1449),_xlfn.STDEV.S(H$2:H$1449))</f>
      </c>
      <c r="O766" s="10" t="str">
        <f>=STANDARDIZE(I766,AVERAGE(I$2:I$1449),_xlfn.STDEV.S(I$2:I$1449))</f>
      </c>
      <c r="P766" s="10" t="str">
        <f>=MMULT(J766:O766,$AI$12:$AI$17)</f>
      </c>
    </row>
    <row r="767">
      <c r="A767" t="n">
        <v>192864</v>
      </c>
      <c r="B767" t="s">
        <v>3385</v>
      </c>
      <c r="C767" t="s">
        <v>163</v>
      </c>
      <c r="D767" t="n">
        <v>28</v>
      </c>
      <c r="E767" t="n">
        <v>38426</v>
      </c>
      <c r="F767" t="n">
        <v>49.8</v>
      </c>
      <c r="G767" t="n">
        <v>65</v>
      </c>
      <c r="H767" t="n">
        <v>8</v>
      </c>
      <c r="I767" t="n">
        <v>3.2463</v>
      </c>
      <c r="J767" s="10" t="str">
        <f>=STANDARDIZE(D767,AVERAGE(D$2:D$1449),_xlfn.STDEV.S(D$2:D$1449))</f>
      </c>
      <c r="K767" s="10" t="str">
        <f>=STANDARDIZE(E767,AVERAGE(E$2:E$1449),_xlfn.STDEV.S(E$2:E$1449))</f>
      </c>
      <c r="L767" s="10" t="str">
        <f>=STANDARDIZE(F767,AVERAGE(F$2:F$1449),_xlfn.STDEV.S(F$2:F$1449))</f>
      </c>
      <c r="M767" s="10" t="str">
        <f>=STANDARDIZE(G767,AVERAGE(G$2:G$1449),_xlfn.STDEV.S(G$2:G$1449))</f>
      </c>
      <c r="N767" s="10" t="str">
        <f>=STANDARDIZE(H767,AVERAGE(H$2:H$1449),_xlfn.STDEV.S(H$2:H$1449))</f>
      </c>
      <c r="O767" s="10" t="str">
        <f>=STANDARDIZE(I767,AVERAGE(I$2:I$1449),_xlfn.STDEV.S(I$2:I$1449))</f>
      </c>
      <c r="P767" s="10" t="str">
        <f>=MMULT(J767:O767,$AI$12:$AI$17)</f>
      </c>
    </row>
    <row r="768">
      <c r="A768" t="n">
        <v>193016</v>
      </c>
      <c r="B768" t="s">
        <v>3388</v>
      </c>
      <c r="C768" t="s">
        <v>163</v>
      </c>
      <c r="D768" t="n">
        <v>47</v>
      </c>
      <c r="E768" t="n">
        <v>16776</v>
      </c>
      <c r="F768" t="n">
        <v>47.9</v>
      </c>
      <c r="G768" t="n">
        <v>75</v>
      </c>
      <c r="H768" t="n">
        <v>15</v>
      </c>
      <c r="I768" t="n">
        <v>4.0108</v>
      </c>
      <c r="J768" s="10" t="str">
        <f>=STANDARDIZE(D768,AVERAGE(D$2:D$1449),_xlfn.STDEV.S(D$2:D$1449))</f>
      </c>
      <c r="K768" s="10" t="str">
        <f>=STANDARDIZE(E768,AVERAGE(E$2:E$1449),_xlfn.STDEV.S(E$2:E$1449))</f>
      </c>
      <c r="L768" s="10" t="str">
        <f>=STANDARDIZE(F768,AVERAGE(F$2:F$1449),_xlfn.STDEV.S(F$2:F$1449))</f>
      </c>
      <c r="M768" s="10" t="str">
        <f>=STANDARDIZE(G768,AVERAGE(G$2:G$1449),_xlfn.STDEV.S(G$2:G$1449))</f>
      </c>
      <c r="N768" s="10" t="str">
        <f>=STANDARDIZE(H768,AVERAGE(H$2:H$1449),_xlfn.STDEV.S(H$2:H$1449))</f>
      </c>
      <c r="O768" s="10" t="str">
        <f>=STANDARDIZE(I768,AVERAGE(I$2:I$1449),_xlfn.STDEV.S(I$2:I$1449))</f>
      </c>
      <c r="P768" s="10" t="str">
        <f>=MMULT(J768:O768,$AI$12:$AI$17)</f>
      </c>
    </row>
    <row r="769">
      <c r="A769" t="n">
        <v>193292</v>
      </c>
      <c r="B769" t="s">
        <v>3398</v>
      </c>
      <c r="C769" t="s">
        <v>163</v>
      </c>
      <c r="D769" t="n">
        <v>30</v>
      </c>
      <c r="E769" t="n">
        <v>25938</v>
      </c>
      <c r="F769" t="n">
        <v>72.5</v>
      </c>
      <c r="G769" t="n">
        <v>81</v>
      </c>
      <c r="H769" t="n">
        <v>10</v>
      </c>
      <c r="I769" t="n">
        <v>3.9638</v>
      </c>
      <c r="J769" s="10" t="str">
        <f>=STANDARDIZE(D769,AVERAGE(D$2:D$1449),_xlfn.STDEV.S(D$2:D$1449))</f>
      </c>
      <c r="K769" s="10" t="str">
        <f>=STANDARDIZE(E769,AVERAGE(E$2:E$1449),_xlfn.STDEV.S(E$2:E$1449))</f>
      </c>
      <c r="L769" s="10" t="str">
        <f>=STANDARDIZE(F769,AVERAGE(F$2:F$1449),_xlfn.STDEV.S(F$2:F$1449))</f>
      </c>
      <c r="M769" s="10" t="str">
        <f>=STANDARDIZE(G769,AVERAGE(G$2:G$1449),_xlfn.STDEV.S(G$2:G$1449))</f>
      </c>
      <c r="N769" s="10" t="str">
        <f>=STANDARDIZE(H769,AVERAGE(H$2:H$1449),_xlfn.STDEV.S(H$2:H$1449))</f>
      </c>
      <c r="O769" s="10" t="str">
        <f>=STANDARDIZE(I769,AVERAGE(I$2:I$1449),_xlfn.STDEV.S(I$2:I$1449))</f>
      </c>
      <c r="P769" s="10" t="str">
        <f>=MMULT(J769:O769,$AI$12:$AI$17)</f>
      </c>
    </row>
    <row r="770">
      <c r="A770" t="n">
        <v>193353</v>
      </c>
      <c r="B770" t="s">
        <v>3402</v>
      </c>
      <c r="C770" t="s">
        <v>163</v>
      </c>
      <c r="D770" t="n">
        <v>30</v>
      </c>
      <c r="E770" t="n">
        <v>24588</v>
      </c>
      <c r="F770" t="n">
        <v>65.7</v>
      </c>
      <c r="G770" t="n">
        <v>74</v>
      </c>
      <c r="H770" t="n">
        <v>12</v>
      </c>
      <c r="I770" t="n">
        <v>3.3583</v>
      </c>
      <c r="J770" s="10" t="str">
        <f>=STANDARDIZE(D770,AVERAGE(D$2:D$1449),_xlfn.STDEV.S(D$2:D$1449))</f>
      </c>
      <c r="K770" s="10" t="str">
        <f>=STANDARDIZE(E770,AVERAGE(E$2:E$1449),_xlfn.STDEV.S(E$2:E$1449))</f>
      </c>
      <c r="L770" s="10" t="str">
        <f>=STANDARDIZE(F770,AVERAGE(F$2:F$1449),_xlfn.STDEV.S(F$2:F$1449))</f>
      </c>
      <c r="M770" s="10" t="str">
        <f>=STANDARDIZE(G770,AVERAGE(G$2:G$1449),_xlfn.STDEV.S(G$2:G$1449))</f>
      </c>
      <c r="N770" s="10" t="str">
        <f>=STANDARDIZE(H770,AVERAGE(H$2:H$1449),_xlfn.STDEV.S(H$2:H$1449))</f>
      </c>
      <c r="O770" s="10" t="str">
        <f>=STANDARDIZE(I770,AVERAGE(I$2:I$1449),_xlfn.STDEV.S(I$2:I$1449))</f>
      </c>
      <c r="P770" s="10" t="str">
        <f>=MMULT(J770:O770,$AI$12:$AI$17)</f>
      </c>
    </row>
    <row r="771">
      <c r="A771" t="n">
        <v>193399</v>
      </c>
      <c r="B771" t="s">
        <v>3405</v>
      </c>
      <c r="C771" t="s">
        <v>163</v>
      </c>
      <c r="D771" t="n">
        <v>43</v>
      </c>
      <c r="E771" t="n">
        <v>21844</v>
      </c>
      <c r="F771" t="n">
        <v>57.1</v>
      </c>
      <c r="G771" t="n">
        <v>71</v>
      </c>
      <c r="H771" t="n">
        <v>15</v>
      </c>
      <c r="I771" t="n">
        <v>3.6417</v>
      </c>
      <c r="J771" s="10" t="str">
        <f>=STANDARDIZE(D771,AVERAGE(D$2:D$1449),_xlfn.STDEV.S(D$2:D$1449))</f>
      </c>
      <c r="K771" s="10" t="str">
        <f>=STANDARDIZE(E771,AVERAGE(E$2:E$1449),_xlfn.STDEV.S(E$2:E$1449))</f>
      </c>
      <c r="L771" s="10" t="str">
        <f>=STANDARDIZE(F771,AVERAGE(F$2:F$1449),_xlfn.STDEV.S(F$2:F$1449))</f>
      </c>
      <c r="M771" s="10" t="str">
        <f>=STANDARDIZE(G771,AVERAGE(G$2:G$1449),_xlfn.STDEV.S(G$2:G$1449))</f>
      </c>
      <c r="N771" s="10" t="str">
        <f>=STANDARDIZE(H771,AVERAGE(H$2:H$1449),_xlfn.STDEV.S(H$2:H$1449))</f>
      </c>
      <c r="O771" s="10" t="str">
        <f>=STANDARDIZE(I771,AVERAGE(I$2:I$1449),_xlfn.STDEV.S(I$2:I$1449))</f>
      </c>
      <c r="P771" s="10" t="str">
        <f>=MMULT(J771:O771,$AI$12:$AI$17)</f>
      </c>
    </row>
    <row r="772">
      <c r="A772" t="n">
        <v>193584</v>
      </c>
      <c r="B772" t="s">
        <v>3408</v>
      </c>
      <c r="C772" t="s">
        <v>163</v>
      </c>
      <c r="D772" t="n">
        <v>26</v>
      </c>
      <c r="E772" t="n">
        <v>31321</v>
      </c>
      <c r="F772" t="n">
        <v>72.9</v>
      </c>
      <c r="G772" t="n">
        <v>81</v>
      </c>
      <c r="H772" t="n">
        <v>9</v>
      </c>
      <c r="I772" t="n">
        <v>3.4346</v>
      </c>
      <c r="J772" s="10" t="str">
        <f>=STANDARDIZE(D772,AVERAGE(D$2:D$1449),_xlfn.STDEV.S(D$2:D$1449))</f>
      </c>
      <c r="K772" s="10" t="str">
        <f>=STANDARDIZE(E772,AVERAGE(E$2:E$1449),_xlfn.STDEV.S(E$2:E$1449))</f>
      </c>
      <c r="L772" s="10" t="str">
        <f>=STANDARDIZE(F772,AVERAGE(F$2:F$1449),_xlfn.STDEV.S(F$2:F$1449))</f>
      </c>
      <c r="M772" s="10" t="str">
        <f>=STANDARDIZE(G772,AVERAGE(G$2:G$1449),_xlfn.STDEV.S(G$2:G$1449))</f>
      </c>
      <c r="N772" s="10" t="str">
        <f>=STANDARDIZE(H772,AVERAGE(H$2:H$1449),_xlfn.STDEV.S(H$2:H$1449))</f>
      </c>
      <c r="O772" s="10" t="str">
        <f>=STANDARDIZE(I772,AVERAGE(I$2:I$1449),_xlfn.STDEV.S(I$2:I$1449))</f>
      </c>
      <c r="P772" s="10" t="str">
        <f>=MMULT(J772:O772,$AI$12:$AI$17)</f>
      </c>
    </row>
    <row r="773">
      <c r="A773" t="n">
        <v>193654</v>
      </c>
      <c r="B773" t="s">
        <v>3411</v>
      </c>
      <c r="C773" t="s">
        <v>163</v>
      </c>
      <c r="D773" t="n">
        <v>15</v>
      </c>
      <c r="E773" t="n">
        <v>62226</v>
      </c>
      <c r="F773" t="n">
        <v>71.3</v>
      </c>
      <c r="G773" t="n">
        <v>81</v>
      </c>
      <c r="H773" t="n">
        <v>9</v>
      </c>
      <c r="I773" t="n">
        <v>4.0632</v>
      </c>
      <c r="J773" s="10" t="str">
        <f>=STANDARDIZE(D773,AVERAGE(D$2:D$1449),_xlfn.STDEV.S(D$2:D$1449))</f>
      </c>
      <c r="K773" s="10" t="str">
        <f>=STANDARDIZE(E773,AVERAGE(E$2:E$1449),_xlfn.STDEV.S(E$2:E$1449))</f>
      </c>
      <c r="L773" s="10" t="str">
        <f>=STANDARDIZE(F773,AVERAGE(F$2:F$1449),_xlfn.STDEV.S(F$2:F$1449))</f>
      </c>
      <c r="M773" s="10" t="str">
        <f>=STANDARDIZE(G773,AVERAGE(G$2:G$1449),_xlfn.STDEV.S(G$2:G$1449))</f>
      </c>
      <c r="N773" s="10" t="str">
        <f>=STANDARDIZE(H773,AVERAGE(H$2:H$1449),_xlfn.STDEV.S(H$2:H$1449))</f>
      </c>
      <c r="O773" s="10" t="str">
        <f>=STANDARDIZE(I773,AVERAGE(I$2:I$1449),_xlfn.STDEV.S(I$2:I$1449))</f>
      </c>
      <c r="P773" s="10" t="str">
        <f>=MMULT(J773:O773,$AI$12:$AI$17)</f>
      </c>
    </row>
    <row r="774">
      <c r="A774" t="n">
        <v>193900</v>
      </c>
      <c r="B774" t="s">
        <v>3419</v>
      </c>
      <c r="C774" t="s">
        <v>163</v>
      </c>
      <c r="D774" t="n">
        <v>19</v>
      </c>
      <c r="E774" t="n">
        <v>30730</v>
      </c>
      <c r="F774" t="n">
        <v>88.6</v>
      </c>
      <c r="G774" t="n">
        <v>96</v>
      </c>
      <c r="H774" t="n">
        <v>8</v>
      </c>
      <c r="I774" t="n">
        <v>4.8126</v>
      </c>
      <c r="J774" s="10" t="str">
        <f>=STANDARDIZE(D774,AVERAGE(D$2:D$1449),_xlfn.STDEV.S(D$2:D$1449))</f>
      </c>
      <c r="K774" s="10" t="str">
        <f>=STANDARDIZE(E774,AVERAGE(E$2:E$1449),_xlfn.STDEV.S(E$2:E$1449))</f>
      </c>
      <c r="L774" s="10" t="str">
        <f>=STANDARDIZE(F774,AVERAGE(F$2:F$1449),_xlfn.STDEV.S(F$2:F$1449))</f>
      </c>
      <c r="M774" s="10" t="str">
        <f>=STANDARDIZE(G774,AVERAGE(G$2:G$1449),_xlfn.STDEV.S(G$2:G$1449))</f>
      </c>
      <c r="N774" s="10" t="str">
        <f>=STANDARDIZE(H774,AVERAGE(H$2:H$1449),_xlfn.STDEV.S(H$2:H$1449))</f>
      </c>
      <c r="O774" s="10" t="str">
        <f>=STANDARDIZE(I774,AVERAGE(I$2:I$1449),_xlfn.STDEV.S(I$2:I$1449))</f>
      </c>
      <c r="P774" s="10" t="str">
        <f>=MMULT(J774:O774,$AI$12:$AI$17)</f>
      </c>
    </row>
    <row r="775">
      <c r="A775" t="n">
        <v>193973</v>
      </c>
      <c r="B775" t="s">
        <v>3422</v>
      </c>
      <c r="C775" t="s">
        <v>163</v>
      </c>
      <c r="D775" t="n">
        <v>26</v>
      </c>
      <c r="E775" t="n">
        <v>17495</v>
      </c>
      <c r="F775" t="n">
        <v>69.8</v>
      </c>
      <c r="G775" t="n">
        <v>81</v>
      </c>
      <c r="H775" t="n">
        <v>10</v>
      </c>
      <c r="I775" t="n">
        <v>3.6571</v>
      </c>
      <c r="J775" s="10" t="str">
        <f>=STANDARDIZE(D775,AVERAGE(D$2:D$1449),_xlfn.STDEV.S(D$2:D$1449))</f>
      </c>
      <c r="K775" s="10" t="str">
        <f>=STANDARDIZE(E775,AVERAGE(E$2:E$1449),_xlfn.STDEV.S(E$2:E$1449))</f>
      </c>
      <c r="L775" s="10" t="str">
        <f>=STANDARDIZE(F775,AVERAGE(F$2:F$1449),_xlfn.STDEV.S(F$2:F$1449))</f>
      </c>
      <c r="M775" s="10" t="str">
        <f>=STANDARDIZE(G775,AVERAGE(G$2:G$1449),_xlfn.STDEV.S(G$2:G$1449))</f>
      </c>
      <c r="N775" s="10" t="str">
        <f>=STANDARDIZE(H775,AVERAGE(H$2:H$1449),_xlfn.STDEV.S(H$2:H$1449))</f>
      </c>
      <c r="O775" s="10" t="str">
        <f>=STANDARDIZE(I775,AVERAGE(I$2:I$1449),_xlfn.STDEV.S(I$2:I$1449))</f>
      </c>
      <c r="P775" s="10" t="str">
        <f>=MMULT(J775:O775,$AI$12:$AI$17)</f>
      </c>
    </row>
    <row r="776">
      <c r="A776" t="n">
        <v>194091</v>
      </c>
      <c r="B776" t="s">
        <v>3428</v>
      </c>
      <c r="C776" t="s">
        <v>163</v>
      </c>
      <c r="D776" t="n">
        <v>44</v>
      </c>
      <c r="E776" t="n">
        <v>23074</v>
      </c>
      <c r="F776" t="n">
        <v>55.9</v>
      </c>
      <c r="G776" t="n">
        <v>79</v>
      </c>
      <c r="H776" t="n">
        <v>13</v>
      </c>
      <c r="I776" t="n">
        <v>3.8674</v>
      </c>
      <c r="J776" s="10" t="str">
        <f>=STANDARDIZE(D776,AVERAGE(D$2:D$1449),_xlfn.STDEV.S(D$2:D$1449))</f>
      </c>
      <c r="K776" s="10" t="str">
        <f>=STANDARDIZE(E776,AVERAGE(E$2:E$1449),_xlfn.STDEV.S(E$2:E$1449))</f>
      </c>
      <c r="L776" s="10" t="str">
        <f>=STANDARDIZE(F776,AVERAGE(F$2:F$1449),_xlfn.STDEV.S(F$2:F$1449))</f>
      </c>
      <c r="M776" s="10" t="str">
        <f>=STANDARDIZE(G776,AVERAGE(G$2:G$1449),_xlfn.STDEV.S(G$2:G$1449))</f>
      </c>
      <c r="N776" s="10" t="str">
        <f>=STANDARDIZE(H776,AVERAGE(H$2:H$1449),_xlfn.STDEV.S(H$2:H$1449))</f>
      </c>
      <c r="O776" s="10" t="str">
        <f>=STANDARDIZE(I776,AVERAGE(I$2:I$1449),_xlfn.STDEV.S(I$2:I$1449))</f>
      </c>
      <c r="P776" s="10" t="str">
        <f>=MMULT(J776:O776,$AI$12:$AI$17)</f>
      </c>
    </row>
    <row r="777">
      <c r="A777" t="n">
        <v>194310</v>
      </c>
      <c r="B777" t="s">
        <v>3435</v>
      </c>
      <c r="C777" t="s">
        <v>163</v>
      </c>
      <c r="D777" t="n">
        <v>27</v>
      </c>
      <c r="E777" t="n">
        <v>34299</v>
      </c>
      <c r="F777" t="n">
        <v>61.3</v>
      </c>
      <c r="G777" t="n">
        <v>77</v>
      </c>
      <c r="H777" t="n">
        <v>16</v>
      </c>
      <c r="I777" t="n">
        <v>4.199</v>
      </c>
      <c r="J777" s="10" t="str">
        <f>=STANDARDIZE(D777,AVERAGE(D$2:D$1449),_xlfn.STDEV.S(D$2:D$1449))</f>
      </c>
      <c r="K777" s="10" t="str">
        <f>=STANDARDIZE(E777,AVERAGE(E$2:E$1449),_xlfn.STDEV.S(E$2:E$1449))</f>
      </c>
      <c r="L777" s="10" t="str">
        <f>=STANDARDIZE(F777,AVERAGE(F$2:F$1449),_xlfn.STDEV.S(F$2:F$1449))</f>
      </c>
      <c r="M777" s="10" t="str">
        <f>=STANDARDIZE(G777,AVERAGE(G$2:G$1449),_xlfn.STDEV.S(G$2:G$1449))</f>
      </c>
      <c r="N777" s="10" t="str">
        <f>=STANDARDIZE(H777,AVERAGE(H$2:H$1449),_xlfn.STDEV.S(H$2:H$1449))</f>
      </c>
      <c r="O777" s="10" t="str">
        <f>=STANDARDIZE(I777,AVERAGE(I$2:I$1449),_xlfn.STDEV.S(I$2:I$1449))</f>
      </c>
      <c r="P777" s="10" t="str">
        <f>=MMULT(J777:O777,$AI$12:$AI$17)</f>
      </c>
    </row>
    <row r="778">
      <c r="A778" t="n">
        <v>194392</v>
      </c>
      <c r="B778" t="s">
        <v>3436</v>
      </c>
      <c r="C778" t="s">
        <v>163</v>
      </c>
      <c r="D778" t="n">
        <v>37</v>
      </c>
      <c r="E778" t="n">
        <v>26370</v>
      </c>
      <c r="F778" t="n">
        <v>48.6</v>
      </c>
      <c r="G778" t="n">
        <v>76</v>
      </c>
      <c r="H778" t="n">
        <v>12</v>
      </c>
      <c r="I778" t="n">
        <v>3.0856</v>
      </c>
      <c r="J778" s="10" t="str">
        <f>=STANDARDIZE(D778,AVERAGE(D$2:D$1449),_xlfn.STDEV.S(D$2:D$1449))</f>
      </c>
      <c r="K778" s="10" t="str">
        <f>=STANDARDIZE(E778,AVERAGE(E$2:E$1449),_xlfn.STDEV.S(E$2:E$1449))</f>
      </c>
      <c r="L778" s="10" t="str">
        <f>=STANDARDIZE(F778,AVERAGE(F$2:F$1449),_xlfn.STDEV.S(F$2:F$1449))</f>
      </c>
      <c r="M778" s="10" t="str">
        <f>=STANDARDIZE(G778,AVERAGE(G$2:G$1449),_xlfn.STDEV.S(G$2:G$1449))</f>
      </c>
      <c r="N778" s="10" t="str">
        <f>=STANDARDIZE(H778,AVERAGE(H$2:H$1449),_xlfn.STDEV.S(H$2:H$1449))</f>
      </c>
      <c r="O778" s="10" t="str">
        <f>=STANDARDIZE(I778,AVERAGE(I$2:I$1449),_xlfn.STDEV.S(I$2:I$1449))</f>
      </c>
      <c r="P778" s="10" t="str">
        <f>=MMULT(J778:O778,$AI$12:$AI$17)</f>
      </c>
    </row>
    <row r="779">
      <c r="A779" t="n">
        <v>194578</v>
      </c>
      <c r="B779" t="s">
        <v>3443</v>
      </c>
      <c r="C779" t="s">
        <v>163</v>
      </c>
      <c r="D779" t="n">
        <v>17</v>
      </c>
      <c r="E779" t="n">
        <v>51702</v>
      </c>
      <c r="F779" t="n">
        <v>72.8</v>
      </c>
      <c r="G779" t="n">
        <v>89</v>
      </c>
      <c r="H779" t="n">
        <v>9</v>
      </c>
      <c r="I779" t="n">
        <v>3.7846</v>
      </c>
      <c r="J779" s="10" t="str">
        <f>=STANDARDIZE(D779,AVERAGE(D$2:D$1449),_xlfn.STDEV.S(D$2:D$1449))</f>
      </c>
      <c r="K779" s="10" t="str">
        <f>=STANDARDIZE(E779,AVERAGE(E$2:E$1449),_xlfn.STDEV.S(E$2:E$1449))</f>
      </c>
      <c r="L779" s="10" t="str">
        <f>=STANDARDIZE(F779,AVERAGE(F$2:F$1449),_xlfn.STDEV.S(F$2:F$1449))</f>
      </c>
      <c r="M779" s="10" t="str">
        <f>=STANDARDIZE(G779,AVERAGE(G$2:G$1449),_xlfn.STDEV.S(G$2:G$1449))</f>
      </c>
      <c r="N779" s="10" t="str">
        <f>=STANDARDIZE(H779,AVERAGE(H$2:H$1449),_xlfn.STDEV.S(H$2:H$1449))</f>
      </c>
      <c r="O779" s="10" t="str">
        <f>=STANDARDIZE(I779,AVERAGE(I$2:I$1449),_xlfn.STDEV.S(I$2:I$1449))</f>
      </c>
      <c r="P779" s="10" t="str">
        <f>=MMULT(J779:O779,$AI$12:$AI$17)</f>
      </c>
    </row>
    <row r="780">
      <c r="A780" t="n">
        <v>194763</v>
      </c>
      <c r="B780" t="s">
        <v>3449</v>
      </c>
      <c r="C780" t="s">
        <v>163</v>
      </c>
      <c r="D780" t="n">
        <v>14</v>
      </c>
      <c r="E780" t="n">
        <v>9049</v>
      </c>
      <c r="F780" t="n">
        <v>34.3</v>
      </c>
      <c r="G780" t="n">
        <v>82</v>
      </c>
      <c r="H780" t="n">
        <v>40</v>
      </c>
      <c r="I780" t="n">
        <v>2.7875</v>
      </c>
      <c r="J780" s="10" t="str">
        <f>=STANDARDIZE(D780,AVERAGE(D$2:D$1449),_xlfn.STDEV.S(D$2:D$1449))</f>
      </c>
      <c r="K780" s="10" t="str">
        <f>=STANDARDIZE(E780,AVERAGE(E$2:E$1449),_xlfn.STDEV.S(E$2:E$1449))</f>
      </c>
      <c r="L780" s="10" t="str">
        <f>=STANDARDIZE(F780,AVERAGE(F$2:F$1449),_xlfn.STDEV.S(F$2:F$1449))</f>
      </c>
      <c r="M780" s="10" t="str">
        <f>=STANDARDIZE(G780,AVERAGE(G$2:G$1449),_xlfn.STDEV.S(G$2:G$1449))</f>
      </c>
      <c r="N780" s="10" t="str">
        <f>=STANDARDIZE(H780,AVERAGE(H$2:H$1449),_xlfn.STDEV.S(H$2:H$1449))</f>
      </c>
      <c r="O780" s="10" t="str">
        <f>=STANDARDIZE(I780,AVERAGE(I$2:I$1449),_xlfn.STDEV.S(I$2:I$1449))</f>
      </c>
      <c r="P780" s="10" t="str">
        <f>=MMULT(J780:O780,$AI$12:$AI$17)</f>
      </c>
    </row>
    <row r="781">
      <c r="A781" t="n">
        <v>194824</v>
      </c>
      <c r="B781" t="s">
        <v>3450</v>
      </c>
      <c r="C781" t="s">
        <v>163</v>
      </c>
      <c r="D781" t="n">
        <v>19</v>
      </c>
      <c r="E781" t="n">
        <v>35940</v>
      </c>
      <c r="F781" t="n">
        <v>83.2</v>
      </c>
      <c r="G781" t="n">
        <v>89</v>
      </c>
      <c r="H781" t="n">
        <v>14</v>
      </c>
      <c r="I781" t="n">
        <v>3.8824</v>
      </c>
      <c r="J781" s="10" t="str">
        <f>=STANDARDIZE(D781,AVERAGE(D$2:D$1449),_xlfn.STDEV.S(D$2:D$1449))</f>
      </c>
      <c r="K781" s="10" t="str">
        <f>=STANDARDIZE(E781,AVERAGE(E$2:E$1449),_xlfn.STDEV.S(E$2:E$1449))</f>
      </c>
      <c r="L781" s="10" t="str">
        <f>=STANDARDIZE(F781,AVERAGE(F$2:F$1449),_xlfn.STDEV.S(F$2:F$1449))</f>
      </c>
      <c r="M781" s="10" t="str">
        <f>=STANDARDIZE(G781,AVERAGE(G$2:G$1449),_xlfn.STDEV.S(G$2:G$1449))</f>
      </c>
      <c r="N781" s="10" t="str">
        <f>=STANDARDIZE(H781,AVERAGE(H$2:H$1449),_xlfn.STDEV.S(H$2:H$1449))</f>
      </c>
      <c r="O781" s="10" t="str">
        <f>=STANDARDIZE(I781,AVERAGE(I$2:I$1449),_xlfn.STDEV.S(I$2:I$1449))</f>
      </c>
      <c r="P781" s="10" t="str">
        <f>=MMULT(J781:O781,$AI$12:$AI$17)</f>
      </c>
    </row>
    <row r="782">
      <c r="A782" t="n">
        <v>194958</v>
      </c>
      <c r="B782" t="s">
        <v>3451</v>
      </c>
      <c r="C782" t="s">
        <v>163</v>
      </c>
      <c r="D782" t="n">
        <v>40</v>
      </c>
      <c r="E782" t="n">
        <v>24202</v>
      </c>
      <c r="F782" t="n">
        <v>63.9</v>
      </c>
      <c r="G782" t="n">
        <v>77</v>
      </c>
      <c r="H782" t="n">
        <v>9</v>
      </c>
      <c r="I782" t="n">
        <v>3.3292</v>
      </c>
      <c r="J782" s="10" t="str">
        <f>=STANDARDIZE(D782,AVERAGE(D$2:D$1449),_xlfn.STDEV.S(D$2:D$1449))</f>
      </c>
      <c r="K782" s="10" t="str">
        <f>=STANDARDIZE(E782,AVERAGE(E$2:E$1449),_xlfn.STDEV.S(E$2:E$1449))</f>
      </c>
      <c r="L782" s="10" t="str">
        <f>=STANDARDIZE(F782,AVERAGE(F$2:F$1449),_xlfn.STDEV.S(F$2:F$1449))</f>
      </c>
      <c r="M782" s="10" t="str">
        <f>=STANDARDIZE(G782,AVERAGE(G$2:G$1449),_xlfn.STDEV.S(G$2:G$1449))</f>
      </c>
      <c r="N782" s="10" t="str">
        <f>=STANDARDIZE(H782,AVERAGE(H$2:H$1449),_xlfn.STDEV.S(H$2:H$1449))</f>
      </c>
      <c r="O782" s="10" t="str">
        <f>=STANDARDIZE(I782,AVERAGE(I$2:I$1449),_xlfn.STDEV.S(I$2:I$1449))</f>
      </c>
      <c r="P782" s="10" t="str">
        <f>=MMULT(J782:O782,$AI$12:$AI$17)</f>
      </c>
    </row>
    <row r="783">
      <c r="A783" t="n">
        <v>195003</v>
      </c>
      <c r="B783" t="s">
        <v>3452</v>
      </c>
      <c r="C783" t="s">
        <v>163</v>
      </c>
      <c r="D783" t="n">
        <v>26</v>
      </c>
      <c r="E783" t="n">
        <v>39753</v>
      </c>
      <c r="F783" t="n">
        <v>72.5</v>
      </c>
      <c r="G783" t="n">
        <v>88</v>
      </c>
      <c r="H783" t="n">
        <v>13</v>
      </c>
      <c r="I783" t="n">
        <v>4.2953</v>
      </c>
      <c r="J783" s="10" t="str">
        <f>=STANDARDIZE(D783,AVERAGE(D$2:D$1449),_xlfn.STDEV.S(D$2:D$1449))</f>
      </c>
      <c r="K783" s="10" t="str">
        <f>=STANDARDIZE(E783,AVERAGE(E$2:E$1449),_xlfn.STDEV.S(E$2:E$1449))</f>
      </c>
      <c r="L783" s="10" t="str">
        <f>=STANDARDIZE(F783,AVERAGE(F$2:F$1449),_xlfn.STDEV.S(F$2:F$1449))</f>
      </c>
      <c r="M783" s="10" t="str">
        <f>=STANDARDIZE(G783,AVERAGE(G$2:G$1449),_xlfn.STDEV.S(G$2:G$1449))</f>
      </c>
      <c r="N783" s="10" t="str">
        <f>=STANDARDIZE(H783,AVERAGE(H$2:H$1449),_xlfn.STDEV.S(H$2:H$1449))</f>
      </c>
      <c r="O783" s="10" t="str">
        <f>=STANDARDIZE(I783,AVERAGE(I$2:I$1449),_xlfn.STDEV.S(I$2:I$1449))</f>
      </c>
      <c r="P783" s="10" t="str">
        <f>=MMULT(J783:O783,$AI$12:$AI$17)</f>
      </c>
    </row>
    <row r="784">
      <c r="A784" t="n">
        <v>195030</v>
      </c>
      <c r="B784" t="s">
        <v>3453</v>
      </c>
      <c r="C784" t="s">
        <v>163</v>
      </c>
      <c r="D784" t="n">
        <v>16</v>
      </c>
      <c r="E784" t="n">
        <v>40900</v>
      </c>
      <c r="F784" t="n">
        <v>84.5</v>
      </c>
      <c r="G784" t="n">
        <v>93</v>
      </c>
      <c r="H784" t="n">
        <v>9</v>
      </c>
      <c r="I784" t="n">
        <v>4.1418</v>
      </c>
      <c r="J784" s="10" t="str">
        <f>=STANDARDIZE(D784,AVERAGE(D$2:D$1449),_xlfn.STDEV.S(D$2:D$1449))</f>
      </c>
      <c r="K784" s="10" t="str">
        <f>=STANDARDIZE(E784,AVERAGE(E$2:E$1449),_xlfn.STDEV.S(E$2:E$1449))</f>
      </c>
      <c r="L784" s="10" t="str">
        <f>=STANDARDIZE(F784,AVERAGE(F$2:F$1449),_xlfn.STDEV.S(F$2:F$1449))</f>
      </c>
      <c r="M784" s="10" t="str">
        <f>=STANDARDIZE(G784,AVERAGE(G$2:G$1449),_xlfn.STDEV.S(G$2:G$1449))</f>
      </c>
      <c r="N784" s="10" t="str">
        <f>=STANDARDIZE(H784,AVERAGE(H$2:H$1449),_xlfn.STDEV.S(H$2:H$1449))</f>
      </c>
      <c r="O784" s="10" t="str">
        <f>=STANDARDIZE(I784,AVERAGE(I$2:I$1449),_xlfn.STDEV.S(I$2:I$1449))</f>
      </c>
      <c r="P784" s="10" t="str">
        <f>=MMULT(J784:O784,$AI$12:$AI$17)</f>
      </c>
    </row>
    <row r="785">
      <c r="A785" t="n">
        <v>195128</v>
      </c>
      <c r="B785" t="s">
        <v>3458</v>
      </c>
      <c r="C785" t="s">
        <v>163</v>
      </c>
      <c r="D785" t="n">
        <v>43</v>
      </c>
      <c r="E785" t="n">
        <v>23588</v>
      </c>
      <c r="F785" t="n">
        <v>65.7</v>
      </c>
      <c r="G785" t="n">
        <v>75</v>
      </c>
      <c r="H785" t="n">
        <v>10</v>
      </c>
      <c r="I785" t="n">
        <v>3.3861</v>
      </c>
      <c r="J785" s="10" t="str">
        <f>=STANDARDIZE(D785,AVERAGE(D$2:D$1449),_xlfn.STDEV.S(D$2:D$1449))</f>
      </c>
      <c r="K785" s="10" t="str">
        <f>=STANDARDIZE(E785,AVERAGE(E$2:E$1449),_xlfn.STDEV.S(E$2:E$1449))</f>
      </c>
      <c r="L785" s="10" t="str">
        <f>=STANDARDIZE(F785,AVERAGE(F$2:F$1449),_xlfn.STDEV.S(F$2:F$1449))</f>
      </c>
      <c r="M785" s="10" t="str">
        <f>=STANDARDIZE(G785,AVERAGE(G$2:G$1449),_xlfn.STDEV.S(G$2:G$1449))</f>
      </c>
      <c r="N785" s="10" t="str">
        <f>=STANDARDIZE(H785,AVERAGE(H$2:H$1449),_xlfn.STDEV.S(H$2:H$1449))</f>
      </c>
      <c r="O785" s="10" t="str">
        <f>=STANDARDIZE(I785,AVERAGE(I$2:I$1449),_xlfn.STDEV.S(I$2:I$1449))</f>
      </c>
      <c r="P785" s="10" t="str">
        <f>=MMULT(J785:O785,$AI$12:$AI$17)</f>
      </c>
    </row>
    <row r="786">
      <c r="A786" t="n">
        <v>195164</v>
      </c>
      <c r="B786" t="s">
        <v>3460</v>
      </c>
      <c r="C786" t="s">
        <v>163</v>
      </c>
      <c r="D786" t="n">
        <v>23</v>
      </c>
      <c r="E786" t="n">
        <v>27659</v>
      </c>
      <c r="F786" t="n">
        <v>70.4</v>
      </c>
      <c r="G786" t="n">
        <v>81</v>
      </c>
      <c r="H786" t="n">
        <v>12</v>
      </c>
      <c r="I786" t="n">
        <v>3.4789</v>
      </c>
      <c r="J786" s="10" t="str">
        <f>=STANDARDIZE(D786,AVERAGE(D$2:D$1449),_xlfn.STDEV.S(D$2:D$1449))</f>
      </c>
      <c r="K786" s="10" t="str">
        <f>=STANDARDIZE(E786,AVERAGE(E$2:E$1449),_xlfn.STDEV.S(E$2:E$1449))</f>
      </c>
      <c r="L786" s="10" t="str">
        <f>=STANDARDIZE(F786,AVERAGE(F$2:F$1449),_xlfn.STDEV.S(F$2:F$1449))</f>
      </c>
      <c r="M786" s="10" t="str">
        <f>=STANDARDIZE(G786,AVERAGE(G$2:G$1449),_xlfn.STDEV.S(G$2:G$1449))</f>
      </c>
      <c r="N786" s="10" t="str">
        <f>=STANDARDIZE(H786,AVERAGE(H$2:H$1449),_xlfn.STDEV.S(H$2:H$1449))</f>
      </c>
      <c r="O786" s="10" t="str">
        <f>=STANDARDIZE(I786,AVERAGE(I$2:I$1449),_xlfn.STDEV.S(I$2:I$1449))</f>
      </c>
      <c r="P786" s="10" t="str">
        <f>=MMULT(J786:O786,$AI$12:$AI$17)</f>
      </c>
    </row>
    <row r="787">
      <c r="A787" t="n">
        <v>195173</v>
      </c>
      <c r="B787" t="s">
        <v>3462</v>
      </c>
      <c r="C787" t="s">
        <v>163</v>
      </c>
      <c r="D787" t="n">
        <v>47</v>
      </c>
      <c r="E787" t="n">
        <v>22766</v>
      </c>
      <c r="F787" t="n">
        <v>52.6</v>
      </c>
      <c r="G787" t="n">
        <v>54</v>
      </c>
      <c r="H787" t="n">
        <v>13</v>
      </c>
      <c r="I787" t="n">
        <v>3.6398</v>
      </c>
      <c r="J787" s="10" t="str">
        <f>=STANDARDIZE(D787,AVERAGE(D$2:D$1449),_xlfn.STDEV.S(D$2:D$1449))</f>
      </c>
      <c r="K787" s="10" t="str">
        <f>=STANDARDIZE(E787,AVERAGE(E$2:E$1449),_xlfn.STDEV.S(E$2:E$1449))</f>
      </c>
      <c r="L787" s="10" t="str">
        <f>=STANDARDIZE(F787,AVERAGE(F$2:F$1449),_xlfn.STDEV.S(F$2:F$1449))</f>
      </c>
      <c r="M787" s="10" t="str">
        <f>=STANDARDIZE(G787,AVERAGE(G$2:G$1449),_xlfn.STDEV.S(G$2:G$1449))</f>
      </c>
      <c r="N787" s="10" t="str">
        <f>=STANDARDIZE(H787,AVERAGE(H$2:H$1449),_xlfn.STDEV.S(H$2:H$1449))</f>
      </c>
      <c r="O787" s="10" t="str">
        <f>=STANDARDIZE(I787,AVERAGE(I$2:I$1449),_xlfn.STDEV.S(I$2:I$1449))</f>
      </c>
      <c r="P787" s="10" t="str">
        <f>=MMULT(J787:O787,$AI$12:$AI$17)</f>
      </c>
    </row>
    <row r="788">
      <c r="A788" t="n">
        <v>195216</v>
      </c>
      <c r="B788" t="s">
        <v>3464</v>
      </c>
      <c r="C788" t="s">
        <v>163</v>
      </c>
      <c r="D788" t="n">
        <v>21</v>
      </c>
      <c r="E788" t="n">
        <v>36175</v>
      </c>
      <c r="F788" t="n">
        <v>79.7</v>
      </c>
      <c r="G788" t="n">
        <v>86</v>
      </c>
      <c r="H788" t="n">
        <v>11</v>
      </c>
      <c r="I788" t="n">
        <v>3.3547</v>
      </c>
      <c r="J788" s="10" t="str">
        <f>=STANDARDIZE(D788,AVERAGE(D$2:D$1449),_xlfn.STDEV.S(D$2:D$1449))</f>
      </c>
      <c r="K788" s="10" t="str">
        <f>=STANDARDIZE(E788,AVERAGE(E$2:E$1449),_xlfn.STDEV.S(E$2:E$1449))</f>
      </c>
      <c r="L788" s="10" t="str">
        <f>=STANDARDIZE(F788,AVERAGE(F$2:F$1449),_xlfn.STDEV.S(F$2:F$1449))</f>
      </c>
      <c r="M788" s="10" t="str">
        <f>=STANDARDIZE(G788,AVERAGE(G$2:G$1449),_xlfn.STDEV.S(G$2:G$1449))</f>
      </c>
      <c r="N788" s="10" t="str">
        <f>=STANDARDIZE(H788,AVERAGE(H$2:H$1449),_xlfn.STDEV.S(H$2:H$1449))</f>
      </c>
      <c r="O788" s="10" t="str">
        <f>=STANDARDIZE(I788,AVERAGE(I$2:I$1449),_xlfn.STDEV.S(I$2:I$1449))</f>
      </c>
      <c r="P788" s="10" t="str">
        <f>=MMULT(J788:O788,$AI$12:$AI$17)</f>
      </c>
    </row>
    <row r="789">
      <c r="A789" t="n">
        <v>195234</v>
      </c>
      <c r="B789" t="s">
        <v>3465</v>
      </c>
      <c r="C789" t="s">
        <v>163</v>
      </c>
      <c r="D789" t="n">
        <v>39</v>
      </c>
      <c r="E789" t="n">
        <v>24618</v>
      </c>
      <c r="F789" t="n">
        <v>50.8</v>
      </c>
      <c r="G789" t="n">
        <v>72</v>
      </c>
      <c r="H789" t="n">
        <v>14</v>
      </c>
      <c r="I789" t="n">
        <v>3.5408</v>
      </c>
      <c r="J789" s="10" t="str">
        <f>=STANDARDIZE(D789,AVERAGE(D$2:D$1449),_xlfn.STDEV.S(D$2:D$1449))</f>
      </c>
      <c r="K789" s="10" t="str">
        <f>=STANDARDIZE(E789,AVERAGE(E$2:E$1449),_xlfn.STDEV.S(E$2:E$1449))</f>
      </c>
      <c r="L789" s="10" t="str">
        <f>=STANDARDIZE(F789,AVERAGE(F$2:F$1449),_xlfn.STDEV.S(F$2:F$1449))</f>
      </c>
      <c r="M789" s="10" t="str">
        <f>=STANDARDIZE(G789,AVERAGE(G$2:G$1449),_xlfn.STDEV.S(G$2:G$1449))</f>
      </c>
      <c r="N789" s="10" t="str">
        <f>=STANDARDIZE(H789,AVERAGE(H$2:H$1449),_xlfn.STDEV.S(H$2:H$1449))</f>
      </c>
      <c r="O789" s="10" t="str">
        <f>=STANDARDIZE(I789,AVERAGE(I$2:I$1449),_xlfn.STDEV.S(I$2:I$1449))</f>
      </c>
      <c r="P789" s="10" t="str">
        <f>=MMULT(J789:O789,$AI$12:$AI$17)</f>
      </c>
    </row>
    <row r="790">
      <c r="A790" t="n">
        <v>195243</v>
      </c>
      <c r="B790" t="s">
        <v>3466</v>
      </c>
      <c r="C790" t="s">
        <v>163</v>
      </c>
      <c r="D790" t="n">
        <v>18</v>
      </c>
      <c r="E790" t="n">
        <v>21257</v>
      </c>
      <c r="F790" t="n">
        <v>60.3</v>
      </c>
      <c r="G790" t="n">
        <v>75</v>
      </c>
      <c r="H790" t="n">
        <v>16</v>
      </c>
      <c r="I790" t="n">
        <v>3.4026</v>
      </c>
      <c r="J790" s="10" t="str">
        <f>=STANDARDIZE(D790,AVERAGE(D$2:D$1449),_xlfn.STDEV.S(D$2:D$1449))</f>
      </c>
      <c r="K790" s="10" t="str">
        <f>=STANDARDIZE(E790,AVERAGE(E$2:E$1449),_xlfn.STDEV.S(E$2:E$1449))</f>
      </c>
      <c r="L790" s="10" t="str">
        <f>=STANDARDIZE(F790,AVERAGE(F$2:F$1449),_xlfn.STDEV.S(F$2:F$1449))</f>
      </c>
      <c r="M790" s="10" t="str">
        <f>=STANDARDIZE(G790,AVERAGE(G$2:G$1449),_xlfn.STDEV.S(G$2:G$1449))</f>
      </c>
      <c r="N790" s="10" t="str">
        <f>=STANDARDIZE(H790,AVERAGE(H$2:H$1449),_xlfn.STDEV.S(H$2:H$1449))</f>
      </c>
      <c r="O790" s="10" t="str">
        <f>=STANDARDIZE(I790,AVERAGE(I$2:I$1449),_xlfn.STDEV.S(I$2:I$1449))</f>
      </c>
      <c r="P790" s="10" t="str">
        <f>=MMULT(J790:O790,$AI$12:$AI$17)</f>
      </c>
    </row>
    <row r="791">
      <c r="A791" t="n">
        <v>195304</v>
      </c>
      <c r="B791" t="s">
        <v>3469</v>
      </c>
      <c r="C791" t="s">
        <v>163</v>
      </c>
      <c r="D791" t="n">
        <v>13</v>
      </c>
      <c r="E791" t="n">
        <v>43571</v>
      </c>
      <c r="F791" t="n">
        <v>70</v>
      </c>
      <c r="G791" t="n">
        <v>84</v>
      </c>
      <c r="H791" t="n">
        <v>10</v>
      </c>
      <c r="I791" t="n">
        <v>3.2562</v>
      </c>
      <c r="J791" s="10" t="str">
        <f>=STANDARDIZE(D791,AVERAGE(D$2:D$1449),_xlfn.STDEV.S(D$2:D$1449))</f>
      </c>
      <c r="K791" s="10" t="str">
        <f>=STANDARDIZE(E791,AVERAGE(E$2:E$1449),_xlfn.STDEV.S(E$2:E$1449))</f>
      </c>
      <c r="L791" s="10" t="str">
        <f>=STANDARDIZE(F791,AVERAGE(F$2:F$1449),_xlfn.STDEV.S(F$2:F$1449))</f>
      </c>
      <c r="M791" s="10" t="str">
        <f>=STANDARDIZE(G791,AVERAGE(G$2:G$1449),_xlfn.STDEV.S(G$2:G$1449))</f>
      </c>
      <c r="N791" s="10" t="str">
        <f>=STANDARDIZE(H791,AVERAGE(H$2:H$1449),_xlfn.STDEV.S(H$2:H$1449))</f>
      </c>
      <c r="O791" s="10" t="str">
        <f>=STANDARDIZE(I791,AVERAGE(I$2:I$1449),_xlfn.STDEV.S(I$2:I$1449))</f>
      </c>
      <c r="P791" s="10" t="str">
        <f>=MMULT(J791:O791,$AI$12:$AI$17)</f>
      </c>
    </row>
    <row r="792">
      <c r="A792" t="n">
        <v>195474</v>
      </c>
      <c r="B792" t="s">
        <v>3473</v>
      </c>
      <c r="C792" t="s">
        <v>163</v>
      </c>
      <c r="D792" t="n">
        <v>23</v>
      </c>
      <c r="E792" t="n">
        <v>32602</v>
      </c>
      <c r="F792" t="n">
        <v>75.8</v>
      </c>
      <c r="G792" t="n">
        <v>84</v>
      </c>
      <c r="H792" t="n">
        <v>13</v>
      </c>
      <c r="I792" t="n">
        <v>3.6115</v>
      </c>
      <c r="J792" s="10" t="str">
        <f>=STANDARDIZE(D792,AVERAGE(D$2:D$1449),_xlfn.STDEV.S(D$2:D$1449))</f>
      </c>
      <c r="K792" s="10" t="str">
        <f>=STANDARDIZE(E792,AVERAGE(E$2:E$1449),_xlfn.STDEV.S(E$2:E$1449))</f>
      </c>
      <c r="L792" s="10" t="str">
        <f>=STANDARDIZE(F792,AVERAGE(F$2:F$1449),_xlfn.STDEV.S(F$2:F$1449))</f>
      </c>
      <c r="M792" s="10" t="str">
        <f>=STANDARDIZE(G792,AVERAGE(G$2:G$1449),_xlfn.STDEV.S(G$2:G$1449))</f>
      </c>
      <c r="N792" s="10" t="str">
        <f>=STANDARDIZE(H792,AVERAGE(H$2:H$1449),_xlfn.STDEV.S(H$2:H$1449))</f>
      </c>
      <c r="O792" s="10" t="str">
        <f>=STANDARDIZE(I792,AVERAGE(I$2:I$1449),_xlfn.STDEV.S(I$2:I$1449))</f>
      </c>
      <c r="P792" s="10" t="str">
        <f>=MMULT(J792:O792,$AI$12:$AI$17)</f>
      </c>
    </row>
    <row r="793">
      <c r="A793" t="n">
        <v>195526</v>
      </c>
      <c r="B793" t="s">
        <v>3475</v>
      </c>
      <c r="C793" t="s">
        <v>163</v>
      </c>
      <c r="D793" t="n">
        <v>14</v>
      </c>
      <c r="E793" t="n">
        <v>32368</v>
      </c>
      <c r="F793" t="n">
        <v>81.7</v>
      </c>
      <c r="G793" t="n">
        <v>89</v>
      </c>
      <c r="H793" t="n">
        <v>8</v>
      </c>
      <c r="I793" t="n">
        <v>3.4555</v>
      </c>
      <c r="J793" s="10" t="str">
        <f>=STANDARDIZE(D793,AVERAGE(D$2:D$1449),_xlfn.STDEV.S(D$2:D$1449))</f>
      </c>
      <c r="K793" s="10" t="str">
        <f>=STANDARDIZE(E793,AVERAGE(E$2:E$1449),_xlfn.STDEV.S(E$2:E$1449))</f>
      </c>
      <c r="L793" s="10" t="str">
        <f>=STANDARDIZE(F793,AVERAGE(F$2:F$1449),_xlfn.STDEV.S(F$2:F$1449))</f>
      </c>
      <c r="M793" s="10" t="str">
        <f>=STANDARDIZE(G793,AVERAGE(G$2:G$1449),_xlfn.STDEV.S(G$2:G$1449))</f>
      </c>
      <c r="N793" s="10" t="str">
        <f>=STANDARDIZE(H793,AVERAGE(H$2:H$1449),_xlfn.STDEV.S(H$2:H$1449))</f>
      </c>
      <c r="O793" s="10" t="str">
        <f>=STANDARDIZE(I793,AVERAGE(I$2:I$1449),_xlfn.STDEV.S(I$2:I$1449))</f>
      </c>
      <c r="P793" s="10" t="str">
        <f>=MMULT(J793:O793,$AI$12:$AI$17)</f>
      </c>
    </row>
    <row r="794">
      <c r="A794" t="n">
        <v>195544</v>
      </c>
      <c r="B794" t="s">
        <v>3477</v>
      </c>
      <c r="C794" t="s">
        <v>163</v>
      </c>
      <c r="D794" t="n">
        <v>34</v>
      </c>
      <c r="E794" t="n">
        <v>18324</v>
      </c>
      <c r="F794" t="n">
        <v>64.2</v>
      </c>
      <c r="G794" t="n">
        <v>79</v>
      </c>
      <c r="H794" t="n">
        <v>12</v>
      </c>
      <c r="I794" t="n">
        <v>3.6978</v>
      </c>
      <c r="J794" s="10" t="str">
        <f>=STANDARDIZE(D794,AVERAGE(D$2:D$1449),_xlfn.STDEV.S(D$2:D$1449))</f>
      </c>
      <c r="K794" s="10" t="str">
        <f>=STANDARDIZE(E794,AVERAGE(E$2:E$1449),_xlfn.STDEV.S(E$2:E$1449))</f>
      </c>
      <c r="L794" s="10" t="str">
        <f>=STANDARDIZE(F794,AVERAGE(F$2:F$1449),_xlfn.STDEV.S(F$2:F$1449))</f>
      </c>
      <c r="M794" s="10" t="str">
        <f>=STANDARDIZE(G794,AVERAGE(G$2:G$1449),_xlfn.STDEV.S(G$2:G$1449))</f>
      </c>
      <c r="N794" s="10" t="str">
        <f>=STANDARDIZE(H794,AVERAGE(H$2:H$1449),_xlfn.STDEV.S(H$2:H$1449))</f>
      </c>
      <c r="O794" s="10" t="str">
        <f>=STANDARDIZE(I794,AVERAGE(I$2:I$1449),_xlfn.STDEV.S(I$2:I$1449))</f>
      </c>
      <c r="P794" s="10" t="str">
        <f>=MMULT(J794:O794,$AI$12:$AI$17)</f>
      </c>
    </row>
    <row r="795">
      <c r="A795" t="n">
        <v>195720</v>
      </c>
      <c r="B795" t="s">
        <v>3480</v>
      </c>
      <c r="C795" t="s">
        <v>163</v>
      </c>
      <c r="D795" t="n">
        <v>28</v>
      </c>
      <c r="E795" t="n">
        <v>28969</v>
      </c>
      <c r="F795" t="n">
        <v>74.4</v>
      </c>
      <c r="G795" t="n">
        <v>84</v>
      </c>
      <c r="H795" t="n">
        <v>12</v>
      </c>
      <c r="I795" t="n">
        <v>3.6034</v>
      </c>
      <c r="J795" s="10" t="str">
        <f>=STANDARDIZE(D795,AVERAGE(D$2:D$1449),_xlfn.STDEV.S(D$2:D$1449))</f>
      </c>
      <c r="K795" s="10" t="str">
        <f>=STANDARDIZE(E795,AVERAGE(E$2:E$1449),_xlfn.STDEV.S(E$2:E$1449))</f>
      </c>
      <c r="L795" s="10" t="str">
        <f>=STANDARDIZE(F795,AVERAGE(F$2:F$1449),_xlfn.STDEV.S(F$2:F$1449))</f>
      </c>
      <c r="M795" s="10" t="str">
        <f>=STANDARDIZE(G795,AVERAGE(G$2:G$1449),_xlfn.STDEV.S(G$2:G$1449))</f>
      </c>
      <c r="N795" s="10" t="str">
        <f>=STANDARDIZE(H795,AVERAGE(H$2:H$1449),_xlfn.STDEV.S(H$2:H$1449))</f>
      </c>
      <c r="O795" s="10" t="str">
        <f>=STANDARDIZE(I795,AVERAGE(I$2:I$1449),_xlfn.STDEV.S(I$2:I$1449))</f>
      </c>
      <c r="P795" s="10" t="str">
        <f>=MMULT(J795:O795,$AI$12:$AI$17)</f>
      </c>
    </row>
    <row r="796">
      <c r="A796" t="n">
        <v>195809</v>
      </c>
      <c r="B796" t="s">
        <v>3482</v>
      </c>
      <c r="C796" t="s">
        <v>163</v>
      </c>
      <c r="D796" t="n">
        <v>24</v>
      </c>
      <c r="E796" t="n">
        <v>28206</v>
      </c>
      <c r="F796" t="n">
        <v>68.3</v>
      </c>
      <c r="G796" t="n">
        <v>80</v>
      </c>
      <c r="H796" t="n">
        <v>16</v>
      </c>
      <c r="I796" t="n">
        <v>4.3271</v>
      </c>
      <c r="J796" s="10" t="str">
        <f>=STANDARDIZE(D796,AVERAGE(D$2:D$1449),_xlfn.STDEV.S(D$2:D$1449))</f>
      </c>
      <c r="K796" s="10" t="str">
        <f>=STANDARDIZE(E796,AVERAGE(E$2:E$1449),_xlfn.STDEV.S(E$2:E$1449))</f>
      </c>
      <c r="L796" s="10" t="str">
        <f>=STANDARDIZE(F796,AVERAGE(F$2:F$1449),_xlfn.STDEV.S(F$2:F$1449))</f>
      </c>
      <c r="M796" s="10" t="str">
        <f>=STANDARDIZE(G796,AVERAGE(G$2:G$1449),_xlfn.STDEV.S(G$2:G$1449))</f>
      </c>
      <c r="N796" s="10" t="str">
        <f>=STANDARDIZE(H796,AVERAGE(H$2:H$1449),_xlfn.STDEV.S(H$2:H$1449))</f>
      </c>
      <c r="O796" s="10" t="str">
        <f>=STANDARDIZE(I796,AVERAGE(I$2:I$1449),_xlfn.STDEV.S(I$2:I$1449))</f>
      </c>
      <c r="P796" s="10" t="str">
        <f>=MMULT(J796:O796,$AI$12:$AI$17)</f>
      </c>
    </row>
    <row r="797">
      <c r="A797" t="n">
        <v>196006</v>
      </c>
      <c r="B797" t="s">
        <v>3485</v>
      </c>
      <c r="C797" t="s">
        <v>149</v>
      </c>
      <c r="D797" t="n">
        <v>45</v>
      </c>
      <c r="E797" t="n">
        <v>14877</v>
      </c>
      <c r="F797" t="n">
        <v>45.4</v>
      </c>
      <c r="G797" t="n">
        <v>76</v>
      </c>
      <c r="H797" t="n">
        <v>16</v>
      </c>
      <c r="I797" t="n">
        <v>3.5598</v>
      </c>
      <c r="J797" s="10" t="str">
        <f>=STANDARDIZE(D797,AVERAGE(D$2:D$1449),_xlfn.STDEV.S(D$2:D$1449))</f>
      </c>
      <c r="K797" s="10" t="str">
        <f>=STANDARDIZE(E797,AVERAGE(E$2:E$1449),_xlfn.STDEV.S(E$2:E$1449))</f>
      </c>
      <c r="L797" s="10" t="str">
        <f>=STANDARDIZE(F797,AVERAGE(F$2:F$1449),_xlfn.STDEV.S(F$2:F$1449))</f>
      </c>
      <c r="M797" s="10" t="str">
        <f>=STANDARDIZE(G797,AVERAGE(G$2:G$1449),_xlfn.STDEV.S(G$2:G$1449))</f>
      </c>
      <c r="N797" s="10" t="str">
        <f>=STANDARDIZE(H797,AVERAGE(H$2:H$1449),_xlfn.STDEV.S(H$2:H$1449))</f>
      </c>
      <c r="O797" s="10" t="str">
        <f>=STANDARDIZE(I797,AVERAGE(I$2:I$1449),_xlfn.STDEV.S(I$2:I$1449))</f>
      </c>
      <c r="P797" s="10" t="str">
        <f>=MMULT(J797:O797,$AI$12:$AI$17)</f>
      </c>
    </row>
    <row r="798">
      <c r="A798" t="n">
        <v>196015</v>
      </c>
      <c r="B798" t="s">
        <v>3486</v>
      </c>
      <c r="C798" t="s">
        <v>149</v>
      </c>
      <c r="D798" t="n">
        <v>47</v>
      </c>
      <c r="E798" t="n">
        <v>14451</v>
      </c>
      <c r="F798" t="n">
        <v>51</v>
      </c>
      <c r="G798" t="n">
        <v>67</v>
      </c>
      <c r="H798" t="n">
        <v>17</v>
      </c>
      <c r="I798" t="n">
        <v>3.617</v>
      </c>
      <c r="J798" s="10" t="str">
        <f>=STANDARDIZE(D798,AVERAGE(D$2:D$1449),_xlfn.STDEV.S(D$2:D$1449))</f>
      </c>
      <c r="K798" s="10" t="str">
        <f>=STANDARDIZE(E798,AVERAGE(E$2:E$1449),_xlfn.STDEV.S(E$2:E$1449))</f>
      </c>
      <c r="L798" s="10" t="str">
        <f>=STANDARDIZE(F798,AVERAGE(F$2:F$1449),_xlfn.STDEV.S(F$2:F$1449))</f>
      </c>
      <c r="M798" s="10" t="str">
        <f>=STANDARDIZE(G798,AVERAGE(G$2:G$1449),_xlfn.STDEV.S(G$2:G$1449))</f>
      </c>
      <c r="N798" s="10" t="str">
        <f>=STANDARDIZE(H798,AVERAGE(H$2:H$1449),_xlfn.STDEV.S(H$2:H$1449))</f>
      </c>
      <c r="O798" s="10" t="str">
        <f>=STANDARDIZE(I798,AVERAGE(I$2:I$1449),_xlfn.STDEV.S(I$2:I$1449))</f>
      </c>
      <c r="P798" s="10" t="str">
        <f>=MMULT(J798:O798,$AI$12:$AI$17)</f>
      </c>
    </row>
    <row r="799">
      <c r="A799" t="n">
        <v>196024</v>
      </c>
      <c r="B799" t="s">
        <v>3487</v>
      </c>
      <c r="C799" t="s">
        <v>149</v>
      </c>
      <c r="D799" t="n">
        <v>46</v>
      </c>
      <c r="E799" t="n">
        <v>16923</v>
      </c>
      <c r="F799" t="n">
        <v>55.6</v>
      </c>
      <c r="G799" t="n">
        <v>68</v>
      </c>
      <c r="H799" t="n">
        <v>12</v>
      </c>
      <c r="I799" t="n">
        <v>3.445</v>
      </c>
      <c r="J799" s="10" t="str">
        <f>=STANDARDIZE(D799,AVERAGE(D$2:D$1449),_xlfn.STDEV.S(D$2:D$1449))</f>
      </c>
      <c r="K799" s="10" t="str">
        <f>=STANDARDIZE(E799,AVERAGE(E$2:E$1449),_xlfn.STDEV.S(E$2:E$1449))</f>
      </c>
      <c r="L799" s="10" t="str">
        <f>=STANDARDIZE(F799,AVERAGE(F$2:F$1449),_xlfn.STDEV.S(F$2:F$1449))</f>
      </c>
      <c r="M799" s="10" t="str">
        <f>=STANDARDIZE(G799,AVERAGE(G$2:G$1449),_xlfn.STDEV.S(G$2:G$1449))</f>
      </c>
      <c r="N799" s="10" t="str">
        <f>=STANDARDIZE(H799,AVERAGE(H$2:H$1449),_xlfn.STDEV.S(H$2:H$1449))</f>
      </c>
      <c r="O799" s="10" t="str">
        <f>=STANDARDIZE(I799,AVERAGE(I$2:I$1449),_xlfn.STDEV.S(I$2:I$1449))</f>
      </c>
      <c r="P799" s="10" t="str">
        <f>=MMULT(J799:O799,$AI$12:$AI$17)</f>
      </c>
    </row>
    <row r="800">
      <c r="A800" t="n">
        <v>196033</v>
      </c>
      <c r="B800" t="s">
        <v>3489</v>
      </c>
      <c r="C800" t="s">
        <v>149</v>
      </c>
      <c r="D800" t="n">
        <v>43</v>
      </c>
      <c r="E800" t="n">
        <v>18122</v>
      </c>
      <c r="F800" t="n">
        <v>54.5</v>
      </c>
      <c r="G800" t="n">
        <v>72</v>
      </c>
      <c r="H800" t="n">
        <v>14</v>
      </c>
      <c r="I800" t="n">
        <v>3.4595</v>
      </c>
      <c r="J800" s="10" t="str">
        <f>=STANDARDIZE(D800,AVERAGE(D$2:D$1449),_xlfn.STDEV.S(D$2:D$1449))</f>
      </c>
      <c r="K800" s="10" t="str">
        <f>=STANDARDIZE(E800,AVERAGE(E$2:E$1449),_xlfn.STDEV.S(E$2:E$1449))</f>
      </c>
      <c r="L800" s="10" t="str">
        <f>=STANDARDIZE(F800,AVERAGE(F$2:F$1449),_xlfn.STDEV.S(F$2:F$1449))</f>
      </c>
      <c r="M800" s="10" t="str">
        <f>=STANDARDIZE(G800,AVERAGE(G$2:G$1449),_xlfn.STDEV.S(G$2:G$1449))</f>
      </c>
      <c r="N800" s="10" t="str">
        <f>=STANDARDIZE(H800,AVERAGE(H$2:H$1449),_xlfn.STDEV.S(H$2:H$1449))</f>
      </c>
      <c r="O800" s="10" t="str">
        <f>=STANDARDIZE(I800,AVERAGE(I$2:I$1449),_xlfn.STDEV.S(I$2:I$1449))</f>
      </c>
      <c r="P800" s="10" t="str">
        <f>=MMULT(J800:O800,$AI$12:$AI$17)</f>
      </c>
    </row>
    <row r="801">
      <c r="A801" t="n">
        <v>196042</v>
      </c>
      <c r="B801" t="s">
        <v>3491</v>
      </c>
      <c r="C801" t="s">
        <v>149</v>
      </c>
      <c r="D801" t="n">
        <v>36</v>
      </c>
      <c r="E801" t="n">
        <v>8224</v>
      </c>
      <c r="F801" t="n">
        <v>58.6</v>
      </c>
      <c r="G801" t="n">
        <v>81</v>
      </c>
      <c r="H801" t="n">
        <v>18</v>
      </c>
      <c r="I801" t="n">
        <v>4.2705</v>
      </c>
      <c r="J801" s="10" t="str">
        <f>=STANDARDIZE(D801,AVERAGE(D$2:D$1449),_xlfn.STDEV.S(D$2:D$1449))</f>
      </c>
      <c r="K801" s="10" t="str">
        <f>=STANDARDIZE(E801,AVERAGE(E$2:E$1449),_xlfn.STDEV.S(E$2:E$1449))</f>
      </c>
      <c r="L801" s="10" t="str">
        <f>=STANDARDIZE(F801,AVERAGE(F$2:F$1449),_xlfn.STDEV.S(F$2:F$1449))</f>
      </c>
      <c r="M801" s="10" t="str">
        <f>=STANDARDIZE(G801,AVERAGE(G$2:G$1449),_xlfn.STDEV.S(G$2:G$1449))</f>
      </c>
      <c r="N801" s="10" t="str">
        <f>=STANDARDIZE(H801,AVERAGE(H$2:H$1449),_xlfn.STDEV.S(H$2:H$1449))</f>
      </c>
      <c r="O801" s="10" t="str">
        <f>=STANDARDIZE(I801,AVERAGE(I$2:I$1449),_xlfn.STDEV.S(I$2:I$1449))</f>
      </c>
      <c r="P801" s="10" t="str">
        <f>=MMULT(J801:O801,$AI$12:$AI$17)</f>
      </c>
    </row>
    <row r="802">
      <c r="A802" t="n">
        <v>196051</v>
      </c>
      <c r="B802" t="s">
        <v>3493</v>
      </c>
      <c r="C802" t="s">
        <v>149</v>
      </c>
      <c r="D802" t="n">
        <v>55</v>
      </c>
      <c r="E802" t="n">
        <v>16855</v>
      </c>
      <c r="F802" t="n">
        <v>33.9</v>
      </c>
      <c r="G802" t="n">
        <v>62</v>
      </c>
      <c r="H802" t="n">
        <v>13</v>
      </c>
      <c r="I802" t="n">
        <v>3.2973</v>
      </c>
      <c r="J802" s="10" t="str">
        <f>=STANDARDIZE(D802,AVERAGE(D$2:D$1449),_xlfn.STDEV.S(D$2:D$1449))</f>
      </c>
      <c r="K802" s="10" t="str">
        <f>=STANDARDIZE(E802,AVERAGE(E$2:E$1449),_xlfn.STDEV.S(E$2:E$1449))</f>
      </c>
      <c r="L802" s="10" t="str">
        <f>=STANDARDIZE(F802,AVERAGE(F$2:F$1449),_xlfn.STDEV.S(F$2:F$1449))</f>
      </c>
      <c r="M802" s="10" t="str">
        <f>=STANDARDIZE(G802,AVERAGE(G$2:G$1449),_xlfn.STDEV.S(G$2:G$1449))</f>
      </c>
      <c r="N802" s="10" t="str">
        <f>=STANDARDIZE(H802,AVERAGE(H$2:H$1449),_xlfn.STDEV.S(H$2:H$1449))</f>
      </c>
      <c r="O802" s="10" t="str">
        <f>=STANDARDIZE(I802,AVERAGE(I$2:I$1449),_xlfn.STDEV.S(I$2:I$1449))</f>
      </c>
      <c r="P802" s="10" t="str">
        <f>=MMULT(J802:O802,$AI$12:$AI$17)</f>
      </c>
    </row>
    <row r="803">
      <c r="A803" t="n">
        <v>196060</v>
      </c>
      <c r="B803" t="s">
        <v>3495</v>
      </c>
      <c r="C803" t="s">
        <v>149</v>
      </c>
      <c r="D803" t="n">
        <v>42</v>
      </c>
      <c r="E803" t="n">
        <v>19165</v>
      </c>
      <c r="F803" t="n">
        <v>63.9</v>
      </c>
      <c r="G803" t="n">
        <v>83</v>
      </c>
      <c r="H803" t="n">
        <v>17</v>
      </c>
      <c r="I803" t="n">
        <v>4.2766</v>
      </c>
      <c r="J803" s="10" t="str">
        <f>=STANDARDIZE(D803,AVERAGE(D$2:D$1449),_xlfn.STDEV.S(D$2:D$1449))</f>
      </c>
      <c r="K803" s="10" t="str">
        <f>=STANDARDIZE(E803,AVERAGE(E$2:E$1449),_xlfn.STDEV.S(E$2:E$1449))</f>
      </c>
      <c r="L803" s="10" t="str">
        <f>=STANDARDIZE(F803,AVERAGE(F$2:F$1449),_xlfn.STDEV.S(F$2:F$1449))</f>
      </c>
      <c r="M803" s="10" t="str">
        <f>=STANDARDIZE(G803,AVERAGE(G$2:G$1449),_xlfn.STDEV.S(G$2:G$1449))</f>
      </c>
      <c r="N803" s="10" t="str">
        <f>=STANDARDIZE(H803,AVERAGE(H$2:H$1449),_xlfn.STDEV.S(H$2:H$1449))</f>
      </c>
      <c r="O803" s="10" t="str">
        <f>=STANDARDIZE(I803,AVERAGE(I$2:I$1449),_xlfn.STDEV.S(I$2:I$1449))</f>
      </c>
      <c r="P803" s="10" t="str">
        <f>=MMULT(J803:O803,$AI$12:$AI$17)</f>
      </c>
    </row>
    <row r="804">
      <c r="A804" t="n">
        <v>196079</v>
      </c>
      <c r="B804" t="s">
        <v>3496</v>
      </c>
      <c r="C804" t="s">
        <v>149</v>
      </c>
      <c r="D804" t="n">
        <v>27</v>
      </c>
      <c r="E804" t="n">
        <v>18860</v>
      </c>
      <c r="F804" t="n">
        <v>83.6</v>
      </c>
      <c r="G804" t="n">
        <v>88</v>
      </c>
      <c r="H804" t="n">
        <v>18</v>
      </c>
      <c r="I804" t="n">
        <v>4.3076</v>
      </c>
      <c r="J804" s="10" t="str">
        <f>=STANDARDIZE(D804,AVERAGE(D$2:D$1449),_xlfn.STDEV.S(D$2:D$1449))</f>
      </c>
      <c r="K804" s="10" t="str">
        <f>=STANDARDIZE(E804,AVERAGE(E$2:E$1449),_xlfn.STDEV.S(E$2:E$1449))</f>
      </c>
      <c r="L804" s="10" t="str">
        <f>=STANDARDIZE(F804,AVERAGE(F$2:F$1449),_xlfn.STDEV.S(F$2:F$1449))</f>
      </c>
      <c r="M804" s="10" t="str">
        <f>=STANDARDIZE(G804,AVERAGE(G$2:G$1449),_xlfn.STDEV.S(G$2:G$1449))</f>
      </c>
      <c r="N804" s="10" t="str">
        <f>=STANDARDIZE(H804,AVERAGE(H$2:H$1449),_xlfn.STDEV.S(H$2:H$1449))</f>
      </c>
      <c r="O804" s="10" t="str">
        <f>=STANDARDIZE(I804,AVERAGE(I$2:I$1449),_xlfn.STDEV.S(I$2:I$1449))</f>
      </c>
      <c r="P804" s="10" t="str">
        <f>=MMULT(J804:O804,$AI$12:$AI$17)</f>
      </c>
    </row>
    <row r="805">
      <c r="A805" t="n">
        <v>196088</v>
      </c>
      <c r="B805" t="s">
        <v>3498</v>
      </c>
      <c r="C805" t="s">
        <v>149</v>
      </c>
      <c r="D805" t="n">
        <v>32</v>
      </c>
      <c r="E805" t="n">
        <v>20511</v>
      </c>
      <c r="F805" t="n">
        <v>73.4</v>
      </c>
      <c r="G805" t="n">
        <v>84</v>
      </c>
      <c r="H805" t="n">
        <v>11</v>
      </c>
      <c r="I805" t="n">
        <v>4.5533</v>
      </c>
      <c r="J805" s="10" t="str">
        <f>=STANDARDIZE(D805,AVERAGE(D$2:D$1449),_xlfn.STDEV.S(D$2:D$1449))</f>
      </c>
      <c r="K805" s="10" t="str">
        <f>=STANDARDIZE(E805,AVERAGE(E$2:E$1449),_xlfn.STDEV.S(E$2:E$1449))</f>
      </c>
      <c r="L805" s="10" t="str">
        <f>=STANDARDIZE(F805,AVERAGE(F$2:F$1449),_xlfn.STDEV.S(F$2:F$1449))</f>
      </c>
      <c r="M805" s="10" t="str">
        <f>=STANDARDIZE(G805,AVERAGE(G$2:G$1449),_xlfn.STDEV.S(G$2:G$1449))</f>
      </c>
      <c r="N805" s="10" t="str">
        <f>=STANDARDIZE(H805,AVERAGE(H$2:H$1449),_xlfn.STDEV.S(H$2:H$1449))</f>
      </c>
      <c r="O805" s="10" t="str">
        <f>=STANDARDIZE(I805,AVERAGE(I$2:I$1449),_xlfn.STDEV.S(I$2:I$1449))</f>
      </c>
      <c r="P805" s="10" t="str">
        <f>=MMULT(J805:O805,$AI$12:$AI$17)</f>
      </c>
    </row>
    <row r="806">
      <c r="A806" t="n">
        <v>196097</v>
      </c>
      <c r="B806" t="s">
        <v>3499</v>
      </c>
      <c r="C806" t="s">
        <v>149</v>
      </c>
      <c r="D806" t="n">
        <v>38</v>
      </c>
      <c r="E806" t="n">
        <v>18601</v>
      </c>
      <c r="F806" t="n">
        <v>77.8</v>
      </c>
      <c r="G806" t="n">
        <v>89</v>
      </c>
      <c r="H806" t="n">
        <v>19</v>
      </c>
      <c r="I806" t="n">
        <v>4.5142</v>
      </c>
      <c r="J806" s="10" t="str">
        <f>=STANDARDIZE(D806,AVERAGE(D$2:D$1449),_xlfn.STDEV.S(D$2:D$1449))</f>
      </c>
      <c r="K806" s="10" t="str">
        <f>=STANDARDIZE(E806,AVERAGE(E$2:E$1449),_xlfn.STDEV.S(E$2:E$1449))</f>
      </c>
      <c r="L806" s="10" t="str">
        <f>=STANDARDIZE(F806,AVERAGE(F$2:F$1449),_xlfn.STDEV.S(F$2:F$1449))</f>
      </c>
      <c r="M806" s="10" t="str">
        <f>=STANDARDIZE(G806,AVERAGE(G$2:G$1449),_xlfn.STDEV.S(G$2:G$1449))</f>
      </c>
      <c r="N806" s="10" t="str">
        <f>=STANDARDIZE(H806,AVERAGE(H$2:H$1449),_xlfn.STDEV.S(H$2:H$1449))</f>
      </c>
      <c r="O806" s="10" t="str">
        <f>=STANDARDIZE(I806,AVERAGE(I$2:I$1449),_xlfn.STDEV.S(I$2:I$1449))</f>
      </c>
      <c r="P806" s="10" t="str">
        <f>=MMULT(J806:O806,$AI$12:$AI$17)</f>
      </c>
    </row>
    <row r="807">
      <c r="A807" t="n">
        <v>196103</v>
      </c>
      <c r="B807" t="s">
        <v>3501</v>
      </c>
      <c r="C807" t="s">
        <v>149</v>
      </c>
      <c r="D807" t="n">
        <v>26</v>
      </c>
      <c r="E807" t="n">
        <v>19644</v>
      </c>
      <c r="F807" t="n">
        <v>68.4</v>
      </c>
      <c r="G807" t="n">
        <v>85</v>
      </c>
      <c r="H807" t="n">
        <v>14</v>
      </c>
      <c r="I807" t="n">
        <v>3.4433</v>
      </c>
      <c r="J807" s="10" t="str">
        <f>=STANDARDIZE(D807,AVERAGE(D$2:D$1449),_xlfn.STDEV.S(D$2:D$1449))</f>
      </c>
      <c r="K807" s="10" t="str">
        <f>=STANDARDIZE(E807,AVERAGE(E$2:E$1449),_xlfn.STDEV.S(E$2:E$1449))</f>
      </c>
      <c r="L807" s="10" t="str">
        <f>=STANDARDIZE(F807,AVERAGE(F$2:F$1449),_xlfn.STDEV.S(F$2:F$1449))</f>
      </c>
      <c r="M807" s="10" t="str">
        <f>=STANDARDIZE(G807,AVERAGE(G$2:G$1449),_xlfn.STDEV.S(G$2:G$1449))</f>
      </c>
      <c r="N807" s="10" t="str">
        <f>=STANDARDIZE(H807,AVERAGE(H$2:H$1449),_xlfn.STDEV.S(H$2:H$1449))</f>
      </c>
      <c r="O807" s="10" t="str">
        <f>=STANDARDIZE(I807,AVERAGE(I$2:I$1449),_xlfn.STDEV.S(I$2:I$1449))</f>
      </c>
      <c r="P807" s="10" t="str">
        <f>=MMULT(J807:O807,$AI$12:$AI$17)</f>
      </c>
    </row>
    <row r="808">
      <c r="A808" t="n">
        <v>196112</v>
      </c>
      <c r="B808" t="s">
        <v>3502</v>
      </c>
      <c r="C808" t="s">
        <v>149</v>
      </c>
      <c r="D808" t="n">
        <v>37</v>
      </c>
      <c r="E808" t="n">
        <v>14646</v>
      </c>
      <c r="F808" t="n">
        <v>59.2</v>
      </c>
      <c r="G808" t="n">
        <v>68</v>
      </c>
      <c r="H808" t="n">
        <v>14</v>
      </c>
      <c r="I808" t="n">
        <v>3.5175</v>
      </c>
      <c r="J808" s="10" t="str">
        <f>=STANDARDIZE(D808,AVERAGE(D$2:D$1449),_xlfn.STDEV.S(D$2:D$1449))</f>
      </c>
      <c r="K808" s="10" t="str">
        <f>=STANDARDIZE(E808,AVERAGE(E$2:E$1449),_xlfn.STDEV.S(E$2:E$1449))</f>
      </c>
      <c r="L808" s="10" t="str">
        <f>=STANDARDIZE(F808,AVERAGE(F$2:F$1449),_xlfn.STDEV.S(F$2:F$1449))</f>
      </c>
      <c r="M808" s="10" t="str">
        <f>=STANDARDIZE(G808,AVERAGE(G$2:G$1449),_xlfn.STDEV.S(G$2:G$1449))</f>
      </c>
      <c r="N808" s="10" t="str">
        <f>=STANDARDIZE(H808,AVERAGE(H$2:H$1449),_xlfn.STDEV.S(H$2:H$1449))</f>
      </c>
      <c r="O808" s="10" t="str">
        <f>=STANDARDIZE(I808,AVERAGE(I$2:I$1449),_xlfn.STDEV.S(I$2:I$1449))</f>
      </c>
      <c r="P808" s="10" t="str">
        <f>=MMULT(J808:O808,$AI$12:$AI$17)</f>
      </c>
    </row>
    <row r="809">
      <c r="A809" t="n">
        <v>196121</v>
      </c>
      <c r="B809" t="s">
        <v>3503</v>
      </c>
      <c r="C809" t="s">
        <v>149</v>
      </c>
      <c r="D809" t="n">
        <v>39</v>
      </c>
      <c r="E809" t="n">
        <v>15343</v>
      </c>
      <c r="F809" t="n">
        <v>56.6</v>
      </c>
      <c r="G809" t="n">
        <v>73</v>
      </c>
      <c r="H809" t="n">
        <v>16</v>
      </c>
      <c r="I809" t="n">
        <v>3.8817</v>
      </c>
      <c r="J809" s="10" t="str">
        <f>=STANDARDIZE(D809,AVERAGE(D$2:D$1449),_xlfn.STDEV.S(D$2:D$1449))</f>
      </c>
      <c r="K809" s="10" t="str">
        <f>=STANDARDIZE(E809,AVERAGE(E$2:E$1449),_xlfn.STDEV.S(E$2:E$1449))</f>
      </c>
      <c r="L809" s="10" t="str">
        <f>=STANDARDIZE(F809,AVERAGE(F$2:F$1449),_xlfn.STDEV.S(F$2:F$1449))</f>
      </c>
      <c r="M809" s="10" t="str">
        <f>=STANDARDIZE(G809,AVERAGE(G$2:G$1449),_xlfn.STDEV.S(G$2:G$1449))</f>
      </c>
      <c r="N809" s="10" t="str">
        <f>=STANDARDIZE(H809,AVERAGE(H$2:H$1449),_xlfn.STDEV.S(H$2:H$1449))</f>
      </c>
      <c r="O809" s="10" t="str">
        <f>=STANDARDIZE(I809,AVERAGE(I$2:I$1449),_xlfn.STDEV.S(I$2:I$1449))</f>
      </c>
      <c r="P809" s="10" t="str">
        <f>=MMULT(J809:O809,$AI$12:$AI$17)</f>
      </c>
    </row>
    <row r="810">
      <c r="A810" t="n">
        <v>196130</v>
      </c>
      <c r="B810" t="s">
        <v>3505</v>
      </c>
      <c r="C810" t="s">
        <v>149</v>
      </c>
      <c r="D810" t="n">
        <v>53</v>
      </c>
      <c r="E810" t="n">
        <v>13735</v>
      </c>
      <c r="F810" t="n">
        <v>36</v>
      </c>
      <c r="G810" t="n">
        <v>55</v>
      </c>
      <c r="H810" t="n">
        <v>13</v>
      </c>
      <c r="I810" t="n">
        <v>3.8735</v>
      </c>
      <c r="J810" s="10" t="str">
        <f>=STANDARDIZE(D810,AVERAGE(D$2:D$1449),_xlfn.STDEV.S(D$2:D$1449))</f>
      </c>
      <c r="K810" s="10" t="str">
        <f>=STANDARDIZE(E810,AVERAGE(E$2:E$1449),_xlfn.STDEV.S(E$2:E$1449))</f>
      </c>
      <c r="L810" s="10" t="str">
        <f>=STANDARDIZE(F810,AVERAGE(F$2:F$1449),_xlfn.STDEV.S(F$2:F$1449))</f>
      </c>
      <c r="M810" s="10" t="str">
        <f>=STANDARDIZE(G810,AVERAGE(G$2:G$1449),_xlfn.STDEV.S(G$2:G$1449))</f>
      </c>
      <c r="N810" s="10" t="str">
        <f>=STANDARDIZE(H810,AVERAGE(H$2:H$1449),_xlfn.STDEV.S(H$2:H$1449))</f>
      </c>
      <c r="O810" s="10" t="str">
        <f>=STANDARDIZE(I810,AVERAGE(I$2:I$1449),_xlfn.STDEV.S(I$2:I$1449))</f>
      </c>
      <c r="P810" s="10" t="str">
        <f>=MMULT(J810:O810,$AI$12:$AI$17)</f>
      </c>
    </row>
    <row r="811">
      <c r="A811" t="n">
        <v>196149</v>
      </c>
      <c r="B811" t="s">
        <v>3506</v>
      </c>
      <c r="C811" t="s">
        <v>149</v>
      </c>
      <c r="D811" t="n">
        <v>27</v>
      </c>
      <c r="E811" t="n">
        <v>18474</v>
      </c>
      <c r="F811" t="n">
        <v>68.2</v>
      </c>
      <c r="G811" t="n">
        <v>81</v>
      </c>
      <c r="H811" t="n">
        <v>15</v>
      </c>
      <c r="I811" t="n">
        <v>3.8827</v>
      </c>
      <c r="J811" s="10" t="str">
        <f>=STANDARDIZE(D811,AVERAGE(D$2:D$1449),_xlfn.STDEV.S(D$2:D$1449))</f>
      </c>
      <c r="K811" s="10" t="str">
        <f>=STANDARDIZE(E811,AVERAGE(E$2:E$1449),_xlfn.STDEV.S(E$2:E$1449))</f>
      </c>
      <c r="L811" s="10" t="str">
        <f>=STANDARDIZE(F811,AVERAGE(F$2:F$1449),_xlfn.STDEV.S(F$2:F$1449))</f>
      </c>
      <c r="M811" s="10" t="str">
        <f>=STANDARDIZE(G811,AVERAGE(G$2:G$1449),_xlfn.STDEV.S(G$2:G$1449))</f>
      </c>
      <c r="N811" s="10" t="str">
        <f>=STANDARDIZE(H811,AVERAGE(H$2:H$1449),_xlfn.STDEV.S(H$2:H$1449))</f>
      </c>
      <c r="O811" s="10" t="str">
        <f>=STANDARDIZE(I811,AVERAGE(I$2:I$1449),_xlfn.STDEV.S(I$2:I$1449))</f>
      </c>
      <c r="P811" s="10" t="str">
        <f>=MMULT(J811:O811,$AI$12:$AI$17)</f>
      </c>
    </row>
    <row r="812">
      <c r="A812" t="n">
        <v>196158</v>
      </c>
      <c r="B812" t="s">
        <v>3508</v>
      </c>
      <c r="C812" t="s">
        <v>149</v>
      </c>
      <c r="D812" t="n">
        <v>37</v>
      </c>
      <c r="E812" t="n">
        <v>15830</v>
      </c>
      <c r="F812" t="n">
        <v>53.5</v>
      </c>
      <c r="G812" t="n">
        <v>76</v>
      </c>
      <c r="H812" t="n">
        <v>11</v>
      </c>
      <c r="I812" t="n">
        <v>3.5827</v>
      </c>
      <c r="J812" s="10" t="str">
        <f>=STANDARDIZE(D812,AVERAGE(D$2:D$1449),_xlfn.STDEV.S(D$2:D$1449))</f>
      </c>
      <c r="K812" s="10" t="str">
        <f>=STANDARDIZE(E812,AVERAGE(E$2:E$1449),_xlfn.STDEV.S(E$2:E$1449))</f>
      </c>
      <c r="L812" s="10" t="str">
        <f>=STANDARDIZE(F812,AVERAGE(F$2:F$1449),_xlfn.STDEV.S(F$2:F$1449))</f>
      </c>
      <c r="M812" s="10" t="str">
        <f>=STANDARDIZE(G812,AVERAGE(G$2:G$1449),_xlfn.STDEV.S(G$2:G$1449))</f>
      </c>
      <c r="N812" s="10" t="str">
        <f>=STANDARDIZE(H812,AVERAGE(H$2:H$1449),_xlfn.STDEV.S(H$2:H$1449))</f>
      </c>
      <c r="O812" s="10" t="str">
        <f>=STANDARDIZE(I812,AVERAGE(I$2:I$1449),_xlfn.STDEV.S(I$2:I$1449))</f>
      </c>
      <c r="P812" s="10" t="str">
        <f>=MMULT(J812:O812,$AI$12:$AI$17)</f>
      </c>
    </row>
    <row r="813">
      <c r="A813" t="n">
        <v>196167</v>
      </c>
      <c r="B813" t="s">
        <v>3510</v>
      </c>
      <c r="C813" t="s">
        <v>149</v>
      </c>
      <c r="D813" t="n">
        <v>25</v>
      </c>
      <c r="E813" t="n">
        <v>18698</v>
      </c>
      <c r="F813" t="n">
        <v>72.1</v>
      </c>
      <c r="G813" t="n">
        <v>84</v>
      </c>
      <c r="H813" t="n">
        <v>15</v>
      </c>
      <c r="I813" t="n">
        <v>3.6565</v>
      </c>
      <c r="J813" s="10" t="str">
        <f>=STANDARDIZE(D813,AVERAGE(D$2:D$1449),_xlfn.STDEV.S(D$2:D$1449))</f>
      </c>
      <c r="K813" s="10" t="str">
        <f>=STANDARDIZE(E813,AVERAGE(E$2:E$1449),_xlfn.STDEV.S(E$2:E$1449))</f>
      </c>
      <c r="L813" s="10" t="str">
        <f>=STANDARDIZE(F813,AVERAGE(F$2:F$1449),_xlfn.STDEV.S(F$2:F$1449))</f>
      </c>
      <c r="M813" s="10" t="str">
        <f>=STANDARDIZE(G813,AVERAGE(G$2:G$1449),_xlfn.STDEV.S(G$2:G$1449))</f>
      </c>
      <c r="N813" s="10" t="str">
        <f>=STANDARDIZE(H813,AVERAGE(H$2:H$1449),_xlfn.STDEV.S(H$2:H$1449))</f>
      </c>
      <c r="O813" s="10" t="str">
        <f>=STANDARDIZE(I813,AVERAGE(I$2:I$1449),_xlfn.STDEV.S(I$2:I$1449))</f>
      </c>
      <c r="P813" s="10" t="str">
        <f>=MMULT(J813:O813,$AI$12:$AI$17)</f>
      </c>
    </row>
    <row r="814">
      <c r="A814" t="n">
        <v>196176</v>
      </c>
      <c r="B814" t="s">
        <v>3512</v>
      </c>
      <c r="C814" t="s">
        <v>149</v>
      </c>
      <c r="D814" t="n">
        <v>33</v>
      </c>
      <c r="E814" t="n">
        <v>17848</v>
      </c>
      <c r="F814" t="n">
        <v>68.9</v>
      </c>
      <c r="G814" t="n">
        <v>87</v>
      </c>
      <c r="H814" t="n">
        <v>16</v>
      </c>
      <c r="I814" t="n">
        <v>3.9037</v>
      </c>
      <c r="J814" s="10" t="str">
        <f>=STANDARDIZE(D814,AVERAGE(D$2:D$1449),_xlfn.STDEV.S(D$2:D$1449))</f>
      </c>
      <c r="K814" s="10" t="str">
        <f>=STANDARDIZE(E814,AVERAGE(E$2:E$1449),_xlfn.STDEV.S(E$2:E$1449))</f>
      </c>
      <c r="L814" s="10" t="str">
        <f>=STANDARDIZE(F814,AVERAGE(F$2:F$1449),_xlfn.STDEV.S(F$2:F$1449))</f>
      </c>
      <c r="M814" s="10" t="str">
        <f>=STANDARDIZE(G814,AVERAGE(G$2:G$1449),_xlfn.STDEV.S(G$2:G$1449))</f>
      </c>
      <c r="N814" s="10" t="str">
        <f>=STANDARDIZE(H814,AVERAGE(H$2:H$1449),_xlfn.STDEV.S(H$2:H$1449))</f>
      </c>
      <c r="O814" s="10" t="str">
        <f>=STANDARDIZE(I814,AVERAGE(I$2:I$1449),_xlfn.STDEV.S(I$2:I$1449))</f>
      </c>
      <c r="P814" s="10" t="str">
        <f>=MMULT(J814:O814,$AI$12:$AI$17)</f>
      </c>
    </row>
    <row r="815">
      <c r="A815" t="n">
        <v>196185</v>
      </c>
      <c r="B815" t="s">
        <v>3514</v>
      </c>
      <c r="C815" t="s">
        <v>149</v>
      </c>
      <c r="D815" t="n">
        <v>33</v>
      </c>
      <c r="E815" t="n">
        <v>17918</v>
      </c>
      <c r="F815" t="n">
        <v>70.2</v>
      </c>
      <c r="G815" t="n">
        <v>78</v>
      </c>
      <c r="H815" t="n">
        <v>14</v>
      </c>
      <c r="I815" t="n">
        <v>3.7719</v>
      </c>
      <c r="J815" s="10" t="str">
        <f>=STANDARDIZE(D815,AVERAGE(D$2:D$1449),_xlfn.STDEV.S(D$2:D$1449))</f>
      </c>
      <c r="K815" s="10" t="str">
        <f>=STANDARDIZE(E815,AVERAGE(E$2:E$1449),_xlfn.STDEV.S(E$2:E$1449))</f>
      </c>
      <c r="L815" s="10" t="str">
        <f>=STANDARDIZE(F815,AVERAGE(F$2:F$1449),_xlfn.STDEV.S(F$2:F$1449))</f>
      </c>
      <c r="M815" s="10" t="str">
        <f>=STANDARDIZE(G815,AVERAGE(G$2:G$1449),_xlfn.STDEV.S(G$2:G$1449))</f>
      </c>
      <c r="N815" s="10" t="str">
        <f>=STANDARDIZE(H815,AVERAGE(H$2:H$1449),_xlfn.STDEV.S(H$2:H$1449))</f>
      </c>
      <c r="O815" s="10" t="str">
        <f>=STANDARDIZE(I815,AVERAGE(I$2:I$1449),_xlfn.STDEV.S(I$2:I$1449))</f>
      </c>
      <c r="P815" s="10" t="str">
        <f>=MMULT(J815:O815,$AI$12:$AI$17)</f>
      </c>
    </row>
    <row r="816">
      <c r="A816" t="n">
        <v>196194</v>
      </c>
      <c r="B816" t="s">
        <v>3515</v>
      </c>
      <c r="C816" t="s">
        <v>149</v>
      </c>
      <c r="D816" t="n">
        <v>39</v>
      </c>
      <c r="E816" t="n">
        <v>16923</v>
      </c>
      <c r="F816" t="n">
        <v>60.4</v>
      </c>
      <c r="G816" t="n">
        <v>70</v>
      </c>
      <c r="H816" t="n">
        <v>14</v>
      </c>
      <c r="I816" t="n">
        <v>3.9007</v>
      </c>
      <c r="J816" s="10" t="str">
        <f>=STANDARDIZE(D816,AVERAGE(D$2:D$1449),_xlfn.STDEV.S(D$2:D$1449))</f>
      </c>
      <c r="K816" s="10" t="str">
        <f>=STANDARDIZE(E816,AVERAGE(E$2:E$1449),_xlfn.STDEV.S(E$2:E$1449))</f>
      </c>
      <c r="L816" s="10" t="str">
        <f>=STANDARDIZE(F816,AVERAGE(F$2:F$1449),_xlfn.STDEV.S(F$2:F$1449))</f>
      </c>
      <c r="M816" s="10" t="str">
        <f>=STANDARDIZE(G816,AVERAGE(G$2:G$1449),_xlfn.STDEV.S(G$2:G$1449))</f>
      </c>
      <c r="N816" s="10" t="str">
        <f>=STANDARDIZE(H816,AVERAGE(H$2:H$1449),_xlfn.STDEV.S(H$2:H$1449))</f>
      </c>
      <c r="O816" s="10" t="str">
        <f>=STANDARDIZE(I816,AVERAGE(I$2:I$1449),_xlfn.STDEV.S(I$2:I$1449))</f>
      </c>
      <c r="P816" s="10" t="str">
        <f>=MMULT(J816:O816,$AI$12:$AI$17)</f>
      </c>
    </row>
    <row r="817">
      <c r="A817" t="n">
        <v>196200</v>
      </c>
      <c r="B817" t="s">
        <v>3516</v>
      </c>
      <c r="C817" t="s">
        <v>149</v>
      </c>
      <c r="D817" t="n">
        <v>43</v>
      </c>
      <c r="E817" t="n">
        <v>14574</v>
      </c>
      <c r="F817" t="n">
        <v>47.9</v>
      </c>
      <c r="G817" t="n">
        <v>78</v>
      </c>
      <c r="H817" t="n">
        <v>10</v>
      </c>
      <c r="I817" t="n">
        <v>3.4479</v>
      </c>
      <c r="J817" s="10" t="str">
        <f>=STANDARDIZE(D817,AVERAGE(D$2:D$1449),_xlfn.STDEV.S(D$2:D$1449))</f>
      </c>
      <c r="K817" s="10" t="str">
        <f>=STANDARDIZE(E817,AVERAGE(E$2:E$1449),_xlfn.STDEV.S(E$2:E$1449))</f>
      </c>
      <c r="L817" s="10" t="str">
        <f>=STANDARDIZE(F817,AVERAGE(F$2:F$1449),_xlfn.STDEV.S(F$2:F$1449))</f>
      </c>
      <c r="M817" s="10" t="str">
        <f>=STANDARDIZE(G817,AVERAGE(G$2:G$1449),_xlfn.STDEV.S(G$2:G$1449))</f>
      </c>
      <c r="N817" s="10" t="str">
        <f>=STANDARDIZE(H817,AVERAGE(H$2:H$1449),_xlfn.STDEV.S(H$2:H$1449))</f>
      </c>
      <c r="O817" s="10" t="str">
        <f>=STANDARDIZE(I817,AVERAGE(I$2:I$1449),_xlfn.STDEV.S(I$2:I$1449))</f>
      </c>
      <c r="P817" s="10" t="str">
        <f>=MMULT(J817:O817,$AI$12:$AI$17)</f>
      </c>
    </row>
    <row r="818">
      <c r="A818" t="n">
        <v>196219</v>
      </c>
      <c r="B818" t="s">
        <v>3517</v>
      </c>
      <c r="C818" t="s">
        <v>149</v>
      </c>
      <c r="D818" t="n">
        <v>36</v>
      </c>
      <c r="E818" t="n">
        <v>18651</v>
      </c>
      <c r="F818" t="n">
        <v>61.6</v>
      </c>
      <c r="G818" t="n">
        <v>79</v>
      </c>
      <c r="H818" t="n">
        <v>11</v>
      </c>
      <c r="I818" t="n">
        <v>3.5473</v>
      </c>
      <c r="J818" s="10" t="str">
        <f>=STANDARDIZE(D818,AVERAGE(D$2:D$1449),_xlfn.STDEV.S(D$2:D$1449))</f>
      </c>
      <c r="K818" s="10" t="str">
        <f>=STANDARDIZE(E818,AVERAGE(E$2:E$1449),_xlfn.STDEV.S(E$2:E$1449))</f>
      </c>
      <c r="L818" s="10" t="str">
        <f>=STANDARDIZE(F818,AVERAGE(F$2:F$1449),_xlfn.STDEV.S(F$2:F$1449))</f>
      </c>
      <c r="M818" s="10" t="str">
        <f>=STANDARDIZE(G818,AVERAGE(G$2:G$1449),_xlfn.STDEV.S(G$2:G$1449))</f>
      </c>
      <c r="N818" s="10" t="str">
        <f>=STANDARDIZE(H818,AVERAGE(H$2:H$1449),_xlfn.STDEV.S(H$2:H$1449))</f>
      </c>
      <c r="O818" s="10" t="str">
        <f>=STANDARDIZE(I818,AVERAGE(I$2:I$1449),_xlfn.STDEV.S(I$2:I$1449))</f>
      </c>
      <c r="P818" s="10" t="str">
        <f>=MMULT(J818:O818,$AI$12:$AI$17)</f>
      </c>
    </row>
    <row r="819">
      <c r="A819" t="n">
        <v>196237</v>
      </c>
      <c r="B819" t="s">
        <v>3519</v>
      </c>
      <c r="C819" t="s">
        <v>149</v>
      </c>
      <c r="D819" t="n">
        <v>47</v>
      </c>
      <c r="E819" t="n">
        <v>10495</v>
      </c>
      <c r="F819" t="n">
        <v>46.6</v>
      </c>
      <c r="G819" t="n">
        <v>74</v>
      </c>
      <c r="H819" t="n">
        <v>17</v>
      </c>
      <c r="I819" t="n">
        <v>3.7192</v>
      </c>
      <c r="J819" s="10" t="str">
        <f>=STANDARDIZE(D819,AVERAGE(D$2:D$1449),_xlfn.STDEV.S(D$2:D$1449))</f>
      </c>
      <c r="K819" s="10" t="str">
        <f>=STANDARDIZE(E819,AVERAGE(E$2:E$1449),_xlfn.STDEV.S(E$2:E$1449))</f>
      </c>
      <c r="L819" s="10" t="str">
        <f>=STANDARDIZE(F819,AVERAGE(F$2:F$1449),_xlfn.STDEV.S(F$2:F$1449))</f>
      </c>
      <c r="M819" s="10" t="str">
        <f>=STANDARDIZE(G819,AVERAGE(G$2:G$1449),_xlfn.STDEV.S(G$2:G$1449))</f>
      </c>
      <c r="N819" s="10" t="str">
        <f>=STANDARDIZE(H819,AVERAGE(H$2:H$1449),_xlfn.STDEV.S(H$2:H$1449))</f>
      </c>
      <c r="O819" s="10" t="str">
        <f>=STANDARDIZE(I819,AVERAGE(I$2:I$1449),_xlfn.STDEV.S(I$2:I$1449))</f>
      </c>
      <c r="P819" s="10" t="str">
        <f>=MMULT(J819:O819,$AI$12:$AI$17)</f>
      </c>
    </row>
    <row r="820">
      <c r="A820" t="n">
        <v>196246</v>
      </c>
      <c r="B820" t="s">
        <v>3520</v>
      </c>
      <c r="C820" t="s">
        <v>149</v>
      </c>
      <c r="D820" t="n">
        <v>39</v>
      </c>
      <c r="E820" t="n">
        <v>15982</v>
      </c>
      <c r="F820" t="n">
        <v>58.8</v>
      </c>
      <c r="G820" t="n">
        <v>71</v>
      </c>
      <c r="H820" t="n">
        <v>15</v>
      </c>
      <c r="I820" t="n">
        <v>3.7197</v>
      </c>
      <c r="J820" s="10" t="str">
        <f>=STANDARDIZE(D820,AVERAGE(D$2:D$1449),_xlfn.STDEV.S(D$2:D$1449))</f>
      </c>
      <c r="K820" s="10" t="str">
        <f>=STANDARDIZE(E820,AVERAGE(E$2:E$1449),_xlfn.STDEV.S(E$2:E$1449))</f>
      </c>
      <c r="L820" s="10" t="str">
        <f>=STANDARDIZE(F820,AVERAGE(F$2:F$1449),_xlfn.STDEV.S(F$2:F$1449))</f>
      </c>
      <c r="M820" s="10" t="str">
        <f>=STANDARDIZE(G820,AVERAGE(G$2:G$1449),_xlfn.STDEV.S(G$2:G$1449))</f>
      </c>
      <c r="N820" s="10" t="str">
        <f>=STANDARDIZE(H820,AVERAGE(H$2:H$1449),_xlfn.STDEV.S(H$2:H$1449))</f>
      </c>
      <c r="O820" s="10" t="str">
        <f>=STANDARDIZE(I820,AVERAGE(I$2:I$1449),_xlfn.STDEV.S(I$2:I$1449))</f>
      </c>
      <c r="P820" s="10" t="str">
        <f>=MMULT(J820:O820,$AI$12:$AI$17)</f>
      </c>
    </row>
    <row r="821">
      <c r="A821" t="n">
        <v>196264</v>
      </c>
      <c r="B821" t="s">
        <v>3522</v>
      </c>
      <c r="C821" t="s">
        <v>149</v>
      </c>
      <c r="D821" t="n">
        <v>35</v>
      </c>
      <c r="E821" t="n">
        <v>11065</v>
      </c>
      <c r="F821" t="n">
        <v>22</v>
      </c>
      <c r="G821" t="n">
        <v>46</v>
      </c>
      <c r="H821" t="n">
        <v>17</v>
      </c>
      <c r="I821" t="n">
        <v>4.1887</v>
      </c>
      <c r="J821" s="10" t="str">
        <f>=STANDARDIZE(D821,AVERAGE(D$2:D$1449),_xlfn.STDEV.S(D$2:D$1449))</f>
      </c>
      <c r="K821" s="10" t="str">
        <f>=STANDARDIZE(E821,AVERAGE(E$2:E$1449),_xlfn.STDEV.S(E$2:E$1449))</f>
      </c>
      <c r="L821" s="10" t="str">
        <f>=STANDARDIZE(F821,AVERAGE(F$2:F$1449),_xlfn.STDEV.S(F$2:F$1449))</f>
      </c>
      <c r="M821" s="10" t="str">
        <f>=STANDARDIZE(G821,AVERAGE(G$2:G$1449),_xlfn.STDEV.S(G$2:G$1449))</f>
      </c>
      <c r="N821" s="10" t="str">
        <f>=STANDARDIZE(H821,AVERAGE(H$2:H$1449),_xlfn.STDEV.S(H$2:H$1449))</f>
      </c>
      <c r="O821" s="10" t="str">
        <f>=STANDARDIZE(I821,AVERAGE(I$2:I$1449),_xlfn.STDEV.S(I$2:I$1449))</f>
      </c>
      <c r="P821" s="10" t="str">
        <f>=MMULT(J821:O821,$AI$12:$AI$17)</f>
      </c>
    </row>
    <row r="822">
      <c r="A822" t="n">
        <v>196291</v>
      </c>
      <c r="B822" t="s">
        <v>3523</v>
      </c>
      <c r="C822" t="s">
        <v>149</v>
      </c>
      <c r="D822" t="n">
        <v>21</v>
      </c>
      <c r="E822" t="n">
        <v>20398</v>
      </c>
      <c r="F822" t="n">
        <v>75.5</v>
      </c>
      <c r="G822" t="n">
        <v>80</v>
      </c>
      <c r="H822" t="n">
        <v>14</v>
      </c>
      <c r="I822" t="n">
        <v>3.2135</v>
      </c>
      <c r="J822" s="10" t="str">
        <f>=STANDARDIZE(D822,AVERAGE(D$2:D$1449),_xlfn.STDEV.S(D$2:D$1449))</f>
      </c>
      <c r="K822" s="10" t="str">
        <f>=STANDARDIZE(E822,AVERAGE(E$2:E$1449),_xlfn.STDEV.S(E$2:E$1449))</f>
      </c>
      <c r="L822" s="10" t="str">
        <f>=STANDARDIZE(F822,AVERAGE(F$2:F$1449),_xlfn.STDEV.S(F$2:F$1449))</f>
      </c>
      <c r="M822" s="10" t="str">
        <f>=STANDARDIZE(G822,AVERAGE(G$2:G$1449),_xlfn.STDEV.S(G$2:G$1449))</f>
      </c>
      <c r="N822" s="10" t="str">
        <f>=STANDARDIZE(H822,AVERAGE(H$2:H$1449),_xlfn.STDEV.S(H$2:H$1449))</f>
      </c>
      <c r="O822" s="10" t="str">
        <f>=STANDARDIZE(I822,AVERAGE(I$2:I$1449),_xlfn.STDEV.S(I$2:I$1449))</f>
      </c>
      <c r="P822" s="10" t="str">
        <f>=MMULT(J822:O822,$AI$12:$AI$17)</f>
      </c>
    </row>
    <row r="823">
      <c r="A823" t="n">
        <v>196413</v>
      </c>
      <c r="B823" t="s">
        <v>3527</v>
      </c>
      <c r="C823" t="s">
        <v>163</v>
      </c>
      <c r="D823" t="n">
        <v>16</v>
      </c>
      <c r="E823" t="n">
        <v>51520</v>
      </c>
      <c r="F823" t="n">
        <v>81.4</v>
      </c>
      <c r="G823" t="n">
        <v>91</v>
      </c>
      <c r="H823" t="n">
        <v>15</v>
      </c>
      <c r="I823" t="n">
        <v>4.5737</v>
      </c>
      <c r="J823" s="10" t="str">
        <f>=STANDARDIZE(D823,AVERAGE(D$2:D$1449),_xlfn.STDEV.S(D$2:D$1449))</f>
      </c>
      <c r="K823" s="10" t="str">
        <f>=STANDARDIZE(E823,AVERAGE(E$2:E$1449),_xlfn.STDEV.S(E$2:E$1449))</f>
      </c>
      <c r="L823" s="10" t="str">
        <f>=STANDARDIZE(F823,AVERAGE(F$2:F$1449),_xlfn.STDEV.S(F$2:F$1449))</f>
      </c>
      <c r="M823" s="10" t="str">
        <f>=STANDARDIZE(G823,AVERAGE(G$2:G$1449),_xlfn.STDEV.S(G$2:G$1449))</f>
      </c>
      <c r="N823" s="10" t="str">
        <f>=STANDARDIZE(H823,AVERAGE(H$2:H$1449),_xlfn.STDEV.S(H$2:H$1449))</f>
      </c>
      <c r="O823" s="10" t="str">
        <f>=STANDARDIZE(I823,AVERAGE(I$2:I$1449),_xlfn.STDEV.S(I$2:I$1449))</f>
      </c>
      <c r="P823" s="10" t="str">
        <f>=MMULT(J823:O823,$AI$12:$AI$17)</f>
      </c>
    </row>
    <row r="824">
      <c r="A824" t="n">
        <v>196592</v>
      </c>
      <c r="B824" t="s">
        <v>3534</v>
      </c>
      <c r="C824" t="s">
        <v>163</v>
      </c>
      <c r="D824" t="n">
        <v>32</v>
      </c>
      <c r="E824" t="n">
        <v>25934</v>
      </c>
      <c r="F824" t="n">
        <v>72.5</v>
      </c>
      <c r="G824" t="n">
        <v>86</v>
      </c>
      <c r="H824" t="n">
        <v>10</v>
      </c>
      <c r="I824" t="n">
        <v>4.1469</v>
      </c>
      <c r="J824" s="10" t="str">
        <f>=STANDARDIZE(D824,AVERAGE(D$2:D$1449),_xlfn.STDEV.S(D$2:D$1449))</f>
      </c>
      <c r="K824" s="10" t="str">
        <f>=STANDARDIZE(E824,AVERAGE(E$2:E$1449),_xlfn.STDEV.S(E$2:E$1449))</f>
      </c>
      <c r="L824" s="10" t="str">
        <f>=STANDARDIZE(F824,AVERAGE(F$2:F$1449),_xlfn.STDEV.S(F$2:F$1449))</f>
      </c>
      <c r="M824" s="10" t="str">
        <f>=STANDARDIZE(G824,AVERAGE(G$2:G$1449),_xlfn.STDEV.S(G$2:G$1449))</f>
      </c>
      <c r="N824" s="10" t="str">
        <f>=STANDARDIZE(H824,AVERAGE(H$2:H$1449),_xlfn.STDEV.S(H$2:H$1449))</f>
      </c>
      <c r="O824" s="10" t="str">
        <f>=STANDARDIZE(I824,AVERAGE(I$2:I$1449),_xlfn.STDEV.S(I$2:I$1449))</f>
      </c>
      <c r="P824" s="10" t="str">
        <f>=MMULT(J824:O824,$AI$12:$AI$17)</f>
      </c>
    </row>
    <row r="825">
      <c r="A825" t="n">
        <v>196866</v>
      </c>
      <c r="B825" t="s">
        <v>2066</v>
      </c>
      <c r="C825" t="s">
        <v>163</v>
      </c>
      <c r="D825" t="n">
        <v>13</v>
      </c>
      <c r="E825" t="n">
        <v>42884</v>
      </c>
      <c r="F825" t="n">
        <v>85.3</v>
      </c>
      <c r="G825" t="n">
        <v>89</v>
      </c>
      <c r="H825" t="n">
        <v>10</v>
      </c>
      <c r="I825" t="n">
        <v>3.3304</v>
      </c>
      <c r="J825" s="10" t="str">
        <f>=STANDARDIZE(D825,AVERAGE(D$2:D$1449),_xlfn.STDEV.S(D$2:D$1449))</f>
      </c>
      <c r="K825" s="10" t="str">
        <f>=STANDARDIZE(E825,AVERAGE(E$2:E$1449),_xlfn.STDEV.S(E$2:E$1449))</f>
      </c>
      <c r="L825" s="10" t="str">
        <f>=STANDARDIZE(F825,AVERAGE(F$2:F$1449),_xlfn.STDEV.S(F$2:F$1449))</f>
      </c>
      <c r="M825" s="10" t="str">
        <f>=STANDARDIZE(G825,AVERAGE(G$2:G$1449),_xlfn.STDEV.S(G$2:G$1449))</f>
      </c>
      <c r="N825" s="10" t="str">
        <f>=STANDARDIZE(H825,AVERAGE(H$2:H$1449),_xlfn.STDEV.S(H$2:H$1449))</f>
      </c>
      <c r="O825" s="10" t="str">
        <f>=STANDARDIZE(I825,AVERAGE(I$2:I$1449),_xlfn.STDEV.S(I$2:I$1449))</f>
      </c>
      <c r="P825" s="10" t="str">
        <f>=MMULT(J825:O825,$AI$12:$AI$17)</f>
      </c>
    </row>
    <row r="826">
      <c r="A826" t="n">
        <v>197018</v>
      </c>
      <c r="B826" t="s">
        <v>3540</v>
      </c>
      <c r="C826" t="s">
        <v>163</v>
      </c>
      <c r="D826" t="n">
        <v>86</v>
      </c>
      <c r="E826" t="n">
        <v>8237</v>
      </c>
      <c r="F826" t="n">
        <v>56.9</v>
      </c>
      <c r="G826" t="n">
        <v>87</v>
      </c>
      <c r="H826" t="n">
        <v>15</v>
      </c>
      <c r="I826" t="n">
        <v>3.3228</v>
      </c>
      <c r="J826" s="10" t="str">
        <f>=STANDARDIZE(D826,AVERAGE(D$2:D$1449),_xlfn.STDEV.S(D$2:D$1449))</f>
      </c>
      <c r="K826" s="10" t="str">
        <f>=STANDARDIZE(E826,AVERAGE(E$2:E$1449),_xlfn.STDEV.S(E$2:E$1449))</f>
      </c>
      <c r="L826" s="10" t="str">
        <f>=STANDARDIZE(F826,AVERAGE(F$2:F$1449),_xlfn.STDEV.S(F$2:F$1449))</f>
      </c>
      <c r="M826" s="10" t="str">
        <f>=STANDARDIZE(G826,AVERAGE(G$2:G$1449),_xlfn.STDEV.S(G$2:G$1449))</f>
      </c>
      <c r="N826" s="10" t="str">
        <f>=STANDARDIZE(H826,AVERAGE(H$2:H$1449),_xlfn.STDEV.S(H$2:H$1449))</f>
      </c>
      <c r="O826" s="10" t="str">
        <f>=STANDARDIZE(I826,AVERAGE(I$2:I$1449),_xlfn.STDEV.S(I$2:I$1449))</f>
      </c>
      <c r="P826" s="10" t="str">
        <f>=MMULT(J826:O826,$AI$12:$AI$17)</f>
      </c>
    </row>
    <row r="827">
      <c r="A827" t="n">
        <v>197027</v>
      </c>
      <c r="B827" t="s">
        <v>3541</v>
      </c>
      <c r="C827" t="s">
        <v>149</v>
      </c>
      <c r="D827" t="n">
        <v>7</v>
      </c>
      <c r="E827" t="n">
        <v>5173</v>
      </c>
      <c r="F827" t="n">
        <v>80.6</v>
      </c>
      <c r="G827" t="n">
        <v>90</v>
      </c>
      <c r="H827" t="n">
        <v>13</v>
      </c>
      <c r="I827" t="n">
        <v>2.9791</v>
      </c>
      <c r="J827" s="10" t="str">
        <f>=STANDARDIZE(D827,AVERAGE(D$2:D$1449),_xlfn.STDEV.S(D$2:D$1449))</f>
      </c>
      <c r="K827" s="10" t="str">
        <f>=STANDARDIZE(E827,AVERAGE(E$2:E$1449),_xlfn.STDEV.S(E$2:E$1449))</f>
      </c>
      <c r="L827" s="10" t="str">
        <f>=STANDARDIZE(F827,AVERAGE(F$2:F$1449),_xlfn.STDEV.S(F$2:F$1449))</f>
      </c>
      <c r="M827" s="10" t="str">
        <f>=STANDARDIZE(G827,AVERAGE(G$2:G$1449),_xlfn.STDEV.S(G$2:G$1449))</f>
      </c>
      <c r="N827" s="10" t="str">
        <f>=STANDARDIZE(H827,AVERAGE(H$2:H$1449),_xlfn.STDEV.S(H$2:H$1449))</f>
      </c>
      <c r="O827" s="10" t="str">
        <f>=STANDARDIZE(I827,AVERAGE(I$2:I$1449),_xlfn.STDEV.S(I$2:I$1449))</f>
      </c>
      <c r="P827" s="10" t="str">
        <f>=MMULT(J827:O827,$AI$12:$AI$17)</f>
      </c>
    </row>
    <row r="828">
      <c r="A828" t="n">
        <v>197045</v>
      </c>
      <c r="B828" t="s">
        <v>3545</v>
      </c>
      <c r="C828" t="s">
        <v>163</v>
      </c>
      <c r="D828" t="n">
        <v>30</v>
      </c>
      <c r="E828" t="n">
        <v>22510</v>
      </c>
      <c r="F828" t="n">
        <v>55.5</v>
      </c>
      <c r="G828" t="n">
        <v>73</v>
      </c>
      <c r="H828" t="n">
        <v>14</v>
      </c>
      <c r="I828" t="n">
        <v>3.6796</v>
      </c>
      <c r="J828" s="10" t="str">
        <f>=STANDARDIZE(D828,AVERAGE(D$2:D$1449),_xlfn.STDEV.S(D$2:D$1449))</f>
      </c>
      <c r="K828" s="10" t="str">
        <f>=STANDARDIZE(E828,AVERAGE(E$2:E$1449),_xlfn.STDEV.S(E$2:E$1449))</f>
      </c>
      <c r="L828" s="10" t="str">
        <f>=STANDARDIZE(F828,AVERAGE(F$2:F$1449),_xlfn.STDEV.S(F$2:F$1449))</f>
      </c>
      <c r="M828" s="10" t="str">
        <f>=STANDARDIZE(G828,AVERAGE(G$2:G$1449),_xlfn.STDEV.S(G$2:G$1449))</f>
      </c>
      <c r="N828" s="10" t="str">
        <f>=STANDARDIZE(H828,AVERAGE(H$2:H$1449),_xlfn.STDEV.S(H$2:H$1449))</f>
      </c>
      <c r="O828" s="10" t="str">
        <f>=STANDARDIZE(I828,AVERAGE(I$2:I$1449),_xlfn.STDEV.S(I$2:I$1449))</f>
      </c>
      <c r="P828" s="10" t="str">
        <f>=MMULT(J828:O828,$AI$12:$AI$17)</f>
      </c>
    </row>
    <row r="829">
      <c r="A829" t="n">
        <v>197133</v>
      </c>
      <c r="B829" t="s">
        <v>3546</v>
      </c>
      <c r="C829" t="s">
        <v>163</v>
      </c>
      <c r="D829" t="n">
        <v>21</v>
      </c>
      <c r="E829" t="n">
        <v>29733</v>
      </c>
      <c r="F829" t="n">
        <v>89.1</v>
      </c>
      <c r="G829" t="n">
        <v>94</v>
      </c>
      <c r="H829" t="n">
        <v>8</v>
      </c>
      <c r="I829" t="n">
        <v>3.4161</v>
      </c>
      <c r="J829" s="10" t="str">
        <f>=STANDARDIZE(D829,AVERAGE(D$2:D$1449),_xlfn.STDEV.S(D$2:D$1449))</f>
      </c>
      <c r="K829" s="10" t="str">
        <f>=STANDARDIZE(E829,AVERAGE(E$2:E$1449),_xlfn.STDEV.S(E$2:E$1449))</f>
      </c>
      <c r="L829" s="10" t="str">
        <f>=STANDARDIZE(F829,AVERAGE(F$2:F$1449),_xlfn.STDEV.S(F$2:F$1449))</f>
      </c>
      <c r="M829" s="10" t="str">
        <f>=STANDARDIZE(G829,AVERAGE(G$2:G$1449),_xlfn.STDEV.S(G$2:G$1449))</f>
      </c>
      <c r="N829" s="10" t="str">
        <f>=STANDARDIZE(H829,AVERAGE(H$2:H$1449),_xlfn.STDEV.S(H$2:H$1449))</f>
      </c>
      <c r="O829" s="10" t="str">
        <f>=STANDARDIZE(I829,AVERAGE(I$2:I$1449),_xlfn.STDEV.S(I$2:I$1449))</f>
      </c>
      <c r="P829" s="10" t="str">
        <f>=MMULT(J829:O829,$AI$12:$AI$17)</f>
      </c>
    </row>
    <row r="830">
      <c r="A830" t="n">
        <v>197142</v>
      </c>
      <c r="B830" t="s">
        <v>3547</v>
      </c>
      <c r="C830" t="s">
        <v>163</v>
      </c>
      <c r="D830" t="n">
        <v>61</v>
      </c>
      <c r="E830" t="n">
        <v>15687</v>
      </c>
      <c r="F830" t="n">
        <v>30.7</v>
      </c>
      <c r="G830" t="n">
        <v>63</v>
      </c>
      <c r="H830" t="n">
        <v>9</v>
      </c>
      <c r="I830" t="n">
        <v>2.7177</v>
      </c>
      <c r="J830" s="10" t="str">
        <f>=STANDARDIZE(D830,AVERAGE(D$2:D$1449),_xlfn.STDEV.S(D$2:D$1449))</f>
      </c>
      <c r="K830" s="10" t="str">
        <f>=STANDARDIZE(E830,AVERAGE(E$2:E$1449),_xlfn.STDEV.S(E$2:E$1449))</f>
      </c>
      <c r="L830" s="10" t="str">
        <f>=STANDARDIZE(F830,AVERAGE(F$2:F$1449),_xlfn.STDEV.S(F$2:F$1449))</f>
      </c>
      <c r="M830" s="10" t="str">
        <f>=STANDARDIZE(G830,AVERAGE(G$2:G$1449),_xlfn.STDEV.S(G$2:G$1449))</f>
      </c>
      <c r="N830" s="10" t="str">
        <f>=STANDARDIZE(H830,AVERAGE(H$2:H$1449),_xlfn.STDEV.S(H$2:H$1449))</f>
      </c>
      <c r="O830" s="10" t="str">
        <f>=STANDARDIZE(I830,AVERAGE(I$2:I$1449),_xlfn.STDEV.S(I$2:I$1449))</f>
      </c>
      <c r="P830" s="10" t="str">
        <f>=MMULT(J830:O830,$AI$12:$AI$17)</f>
      </c>
    </row>
    <row r="831">
      <c r="A831" t="n">
        <v>197197</v>
      </c>
      <c r="B831" t="s">
        <v>3549</v>
      </c>
      <c r="C831" t="s">
        <v>163</v>
      </c>
      <c r="D831" t="n">
        <v>23</v>
      </c>
      <c r="E831" t="n">
        <v>28109</v>
      </c>
      <c r="F831" t="n">
        <v>67.9</v>
      </c>
      <c r="G831" t="n">
        <v>82</v>
      </c>
      <c r="H831" t="n">
        <v>16</v>
      </c>
      <c r="I831" t="n">
        <v>3.3345</v>
      </c>
      <c r="J831" s="10" t="str">
        <f>=STANDARDIZE(D831,AVERAGE(D$2:D$1449),_xlfn.STDEV.S(D$2:D$1449))</f>
      </c>
      <c r="K831" s="10" t="str">
        <f>=STANDARDIZE(E831,AVERAGE(E$2:E$1449),_xlfn.STDEV.S(E$2:E$1449))</f>
      </c>
      <c r="L831" s="10" t="str">
        <f>=STANDARDIZE(F831,AVERAGE(F$2:F$1449),_xlfn.STDEV.S(F$2:F$1449))</f>
      </c>
      <c r="M831" s="10" t="str">
        <f>=STANDARDIZE(G831,AVERAGE(G$2:G$1449),_xlfn.STDEV.S(G$2:G$1449))</f>
      </c>
      <c r="N831" s="10" t="str">
        <f>=STANDARDIZE(H831,AVERAGE(H$2:H$1449),_xlfn.STDEV.S(H$2:H$1449))</f>
      </c>
      <c r="O831" s="10" t="str">
        <f>=STANDARDIZE(I831,AVERAGE(I$2:I$1449),_xlfn.STDEV.S(I$2:I$1449))</f>
      </c>
      <c r="P831" s="10" t="str">
        <f>=MMULT(J831:O831,$AI$12:$AI$17)</f>
      </c>
    </row>
    <row r="832">
      <c r="A832" t="n">
        <v>197230</v>
      </c>
      <c r="B832" t="s">
        <v>3552</v>
      </c>
      <c r="C832" t="s">
        <v>163</v>
      </c>
      <c r="D832" t="n">
        <v>47</v>
      </c>
      <c r="E832" t="n">
        <v>23956</v>
      </c>
      <c r="F832" t="n">
        <v>40.9</v>
      </c>
      <c r="G832" t="n">
        <v>50</v>
      </c>
      <c r="H832" t="n">
        <v>8</v>
      </c>
      <c r="I832" t="n">
        <v>2.5635</v>
      </c>
      <c r="J832" s="10" t="str">
        <f>=STANDARDIZE(D832,AVERAGE(D$2:D$1449),_xlfn.STDEV.S(D$2:D$1449))</f>
      </c>
      <c r="K832" s="10" t="str">
        <f>=STANDARDIZE(E832,AVERAGE(E$2:E$1449),_xlfn.STDEV.S(E$2:E$1449))</f>
      </c>
      <c r="L832" s="10" t="str">
        <f>=STANDARDIZE(F832,AVERAGE(F$2:F$1449),_xlfn.STDEV.S(F$2:F$1449))</f>
      </c>
      <c r="M832" s="10" t="str">
        <f>=STANDARDIZE(G832,AVERAGE(G$2:G$1449),_xlfn.STDEV.S(G$2:G$1449))</f>
      </c>
      <c r="N832" s="10" t="str">
        <f>=STANDARDIZE(H832,AVERAGE(H$2:H$1449),_xlfn.STDEV.S(H$2:H$1449))</f>
      </c>
      <c r="O832" s="10" t="str">
        <f>=STANDARDIZE(I832,AVERAGE(I$2:I$1449),_xlfn.STDEV.S(I$2:I$1449))</f>
      </c>
      <c r="P832" s="10" t="str">
        <f>=MMULT(J832:O832,$AI$12:$AI$17)</f>
      </c>
    </row>
    <row r="833">
      <c r="A833" t="n">
        <v>197708</v>
      </c>
      <c r="B833" t="s">
        <v>3564</v>
      </c>
      <c r="C833" t="s">
        <v>163</v>
      </c>
      <c r="D833" t="n">
        <v>14</v>
      </c>
      <c r="E833" t="n">
        <v>38118</v>
      </c>
      <c r="F833" t="n">
        <v>84.6</v>
      </c>
      <c r="G833" t="n">
        <v>93</v>
      </c>
      <c r="H833" t="n">
        <v>7</v>
      </c>
      <c r="I833" t="n">
        <v>3.8351</v>
      </c>
      <c r="J833" s="10" t="str">
        <f>=STANDARDIZE(D833,AVERAGE(D$2:D$1449),_xlfn.STDEV.S(D$2:D$1449))</f>
      </c>
      <c r="K833" s="10" t="str">
        <f>=STANDARDIZE(E833,AVERAGE(E$2:E$1449),_xlfn.STDEV.S(E$2:E$1449))</f>
      </c>
      <c r="L833" s="10" t="str">
        <f>=STANDARDIZE(F833,AVERAGE(F$2:F$1449),_xlfn.STDEV.S(F$2:F$1449))</f>
      </c>
      <c r="M833" s="10" t="str">
        <f>=STANDARDIZE(G833,AVERAGE(G$2:G$1449),_xlfn.STDEV.S(G$2:G$1449))</f>
      </c>
      <c r="N833" s="10" t="str">
        <f>=STANDARDIZE(H833,AVERAGE(H$2:H$1449),_xlfn.STDEV.S(H$2:H$1449))</f>
      </c>
      <c r="O833" s="10" t="str">
        <f>=STANDARDIZE(I833,AVERAGE(I$2:I$1449),_xlfn.STDEV.S(I$2:I$1449))</f>
      </c>
      <c r="P833" s="10" t="str">
        <f>=MMULT(J833:O833,$AI$12:$AI$17)</f>
      </c>
    </row>
    <row r="834">
      <c r="A834" t="n">
        <v>197735</v>
      </c>
      <c r="B834" t="s">
        <v>3565</v>
      </c>
      <c r="C834" t="s">
        <v>163</v>
      </c>
      <c r="D834" t="n">
        <v>81</v>
      </c>
      <c r="E834" t="n">
        <v>7172</v>
      </c>
      <c r="F834" t="n">
        <v>69.5</v>
      </c>
      <c r="G834" t="n">
        <v>97</v>
      </c>
      <c r="H834" t="n">
        <v>7</v>
      </c>
      <c r="I834" t="n">
        <v>3.0561</v>
      </c>
      <c r="J834" s="10" t="str">
        <f>=STANDARDIZE(D834,AVERAGE(D$2:D$1449),_xlfn.STDEV.S(D$2:D$1449))</f>
      </c>
      <c r="K834" s="10" t="str">
        <f>=STANDARDIZE(E834,AVERAGE(E$2:E$1449),_xlfn.STDEV.S(E$2:E$1449))</f>
      </c>
      <c r="L834" s="10" t="str">
        <f>=STANDARDIZE(F834,AVERAGE(F$2:F$1449),_xlfn.STDEV.S(F$2:F$1449))</f>
      </c>
      <c r="M834" s="10" t="str">
        <f>=STANDARDIZE(G834,AVERAGE(G$2:G$1449),_xlfn.STDEV.S(G$2:G$1449))</f>
      </c>
      <c r="N834" s="10" t="str">
        <f>=STANDARDIZE(H834,AVERAGE(H$2:H$1449),_xlfn.STDEV.S(H$2:H$1449))</f>
      </c>
      <c r="O834" s="10" t="str">
        <f>=STANDARDIZE(I834,AVERAGE(I$2:I$1449),_xlfn.STDEV.S(I$2:I$1449))</f>
      </c>
      <c r="P834" s="10" t="str">
        <f>=MMULT(J834:O834,$AI$12:$AI$17)</f>
      </c>
    </row>
    <row r="835">
      <c r="A835" t="n">
        <v>197869</v>
      </c>
      <c r="B835" t="s">
        <v>3573</v>
      </c>
      <c r="C835" t="s">
        <v>149</v>
      </c>
      <c r="D835" t="n">
        <v>26</v>
      </c>
      <c r="E835" t="n">
        <v>14712</v>
      </c>
      <c r="F835" t="n">
        <v>73.1</v>
      </c>
      <c r="G835" t="n">
        <v>85</v>
      </c>
      <c r="H835" t="n">
        <v>16</v>
      </c>
      <c r="I835" t="n">
        <v>4.344</v>
      </c>
      <c r="J835" s="10" t="str">
        <f>=STANDARDIZE(D835,AVERAGE(D$2:D$1449),_xlfn.STDEV.S(D$2:D$1449))</f>
      </c>
      <c r="K835" s="10" t="str">
        <f>=STANDARDIZE(E835,AVERAGE(E$2:E$1449),_xlfn.STDEV.S(E$2:E$1449))</f>
      </c>
      <c r="L835" s="10" t="str">
        <f>=STANDARDIZE(F835,AVERAGE(F$2:F$1449),_xlfn.STDEV.S(F$2:F$1449))</f>
      </c>
      <c r="M835" s="10" t="str">
        <f>=STANDARDIZE(G835,AVERAGE(G$2:G$1449),_xlfn.STDEV.S(G$2:G$1449))</f>
      </c>
      <c r="N835" s="10" t="str">
        <f>=STANDARDIZE(H835,AVERAGE(H$2:H$1449),_xlfn.STDEV.S(H$2:H$1449))</f>
      </c>
      <c r="O835" s="10" t="str">
        <f>=STANDARDIZE(I835,AVERAGE(I$2:I$1449),_xlfn.STDEV.S(I$2:I$1449))</f>
      </c>
      <c r="P835" s="10" t="str">
        <f>=MMULT(J835:O835,$AI$12:$AI$17)</f>
      </c>
    </row>
    <row r="836">
      <c r="A836" t="n">
        <v>197911</v>
      </c>
      <c r="B836" t="s">
        <v>3577</v>
      </c>
      <c r="C836" t="s">
        <v>163</v>
      </c>
      <c r="D836" t="n">
        <v>37</v>
      </c>
      <c r="E836" t="n">
        <v>23804</v>
      </c>
      <c r="F836" t="n">
        <v>51.5</v>
      </c>
      <c r="G836" t="n">
        <v>65</v>
      </c>
      <c r="H836" t="n">
        <v>14</v>
      </c>
      <c r="I836" t="n">
        <v>3.1449</v>
      </c>
      <c r="J836" s="10" t="str">
        <f>=STANDARDIZE(D836,AVERAGE(D$2:D$1449),_xlfn.STDEV.S(D$2:D$1449))</f>
      </c>
      <c r="K836" s="10" t="str">
        <f>=STANDARDIZE(E836,AVERAGE(E$2:E$1449),_xlfn.STDEV.S(E$2:E$1449))</f>
      </c>
      <c r="L836" s="10" t="str">
        <f>=STANDARDIZE(F836,AVERAGE(F$2:F$1449),_xlfn.STDEV.S(F$2:F$1449))</f>
      </c>
      <c r="M836" s="10" t="str">
        <f>=STANDARDIZE(G836,AVERAGE(G$2:G$1449),_xlfn.STDEV.S(G$2:G$1449))</f>
      </c>
      <c r="N836" s="10" t="str">
        <f>=STANDARDIZE(H836,AVERAGE(H$2:H$1449),_xlfn.STDEV.S(H$2:H$1449))</f>
      </c>
      <c r="O836" s="10" t="str">
        <f>=STANDARDIZE(I836,AVERAGE(I$2:I$1449),_xlfn.STDEV.S(I$2:I$1449))</f>
      </c>
      <c r="P836" s="10" t="str">
        <f>=MMULT(J836:O836,$AI$12:$AI$17)</f>
      </c>
    </row>
    <row r="837">
      <c r="A837" t="n">
        <v>197984</v>
      </c>
      <c r="B837" t="s">
        <v>3580</v>
      </c>
      <c r="C837" t="s">
        <v>163</v>
      </c>
      <c r="D837" t="n">
        <v>25</v>
      </c>
      <c r="E837" t="n">
        <v>23463</v>
      </c>
      <c r="F837" t="n">
        <v>46.4</v>
      </c>
      <c r="G837" t="n">
        <v>69</v>
      </c>
      <c r="H837" t="n">
        <v>12</v>
      </c>
      <c r="I837" t="n">
        <v>3.2206</v>
      </c>
      <c r="J837" s="10" t="str">
        <f>=STANDARDIZE(D837,AVERAGE(D$2:D$1449),_xlfn.STDEV.S(D$2:D$1449))</f>
      </c>
      <c r="K837" s="10" t="str">
        <f>=STANDARDIZE(E837,AVERAGE(E$2:E$1449),_xlfn.STDEV.S(E$2:E$1449))</f>
      </c>
      <c r="L837" s="10" t="str">
        <f>=STANDARDIZE(F837,AVERAGE(F$2:F$1449),_xlfn.STDEV.S(F$2:F$1449))</f>
      </c>
      <c r="M837" s="10" t="str">
        <f>=STANDARDIZE(G837,AVERAGE(G$2:G$1449),_xlfn.STDEV.S(G$2:G$1449))</f>
      </c>
      <c r="N837" s="10" t="str">
        <f>=STANDARDIZE(H837,AVERAGE(H$2:H$1449),_xlfn.STDEV.S(H$2:H$1449))</f>
      </c>
      <c r="O837" s="10" t="str">
        <f>=STANDARDIZE(I837,AVERAGE(I$2:I$1449),_xlfn.STDEV.S(I$2:I$1449))</f>
      </c>
      <c r="P837" s="10" t="str">
        <f>=MMULT(J837:O837,$AI$12:$AI$17)</f>
      </c>
    </row>
    <row r="838">
      <c r="A838" t="n">
        <v>197993</v>
      </c>
      <c r="B838" t="s">
        <v>3581</v>
      </c>
      <c r="C838" t="s">
        <v>163</v>
      </c>
      <c r="D838" t="n">
        <v>75</v>
      </c>
      <c r="E838" t="n">
        <v>20928</v>
      </c>
      <c r="F838" t="n">
        <v>20.6</v>
      </c>
      <c r="G838" t="n">
        <v>90</v>
      </c>
      <c r="H838" t="n">
        <v>7</v>
      </c>
      <c r="I838" t="n">
        <v>2.2455</v>
      </c>
      <c r="J838" s="10" t="str">
        <f>=STANDARDIZE(D838,AVERAGE(D$2:D$1449),_xlfn.STDEV.S(D$2:D$1449))</f>
      </c>
      <c r="K838" s="10" t="str">
        <f>=STANDARDIZE(E838,AVERAGE(E$2:E$1449),_xlfn.STDEV.S(E$2:E$1449))</f>
      </c>
      <c r="L838" s="10" t="str">
        <f>=STANDARDIZE(F838,AVERAGE(F$2:F$1449),_xlfn.STDEV.S(F$2:F$1449))</f>
      </c>
      <c r="M838" s="10" t="str">
        <f>=STANDARDIZE(G838,AVERAGE(G$2:G$1449),_xlfn.STDEV.S(G$2:G$1449))</f>
      </c>
      <c r="N838" s="10" t="str">
        <f>=STANDARDIZE(H838,AVERAGE(H$2:H$1449),_xlfn.STDEV.S(H$2:H$1449))</f>
      </c>
      <c r="O838" s="10" t="str">
        <f>=STANDARDIZE(I838,AVERAGE(I$2:I$1449),_xlfn.STDEV.S(I$2:I$1449))</f>
      </c>
      <c r="P838" s="10" t="str">
        <f>=MMULT(J838:O838,$AI$12:$AI$17)</f>
      </c>
    </row>
    <row r="839">
      <c r="A839" t="n">
        <v>198066</v>
      </c>
      <c r="B839" t="s">
        <v>3587</v>
      </c>
      <c r="C839" t="s">
        <v>163</v>
      </c>
      <c r="D839" t="n">
        <v>38</v>
      </c>
      <c r="E839" t="n">
        <v>26938</v>
      </c>
      <c r="F839" t="n">
        <v>39</v>
      </c>
      <c r="G839" t="n">
        <v>66</v>
      </c>
      <c r="H839" t="n">
        <v>11</v>
      </c>
      <c r="I839" t="n">
        <v>2.8932</v>
      </c>
      <c r="J839" s="10" t="str">
        <f>=STANDARDIZE(D839,AVERAGE(D$2:D$1449),_xlfn.STDEV.S(D$2:D$1449))</f>
      </c>
      <c r="K839" s="10" t="str">
        <f>=STANDARDIZE(E839,AVERAGE(E$2:E$1449),_xlfn.STDEV.S(E$2:E$1449))</f>
      </c>
      <c r="L839" s="10" t="str">
        <f>=STANDARDIZE(F839,AVERAGE(F$2:F$1449),_xlfn.STDEV.S(F$2:F$1449))</f>
      </c>
      <c r="M839" s="10" t="str">
        <f>=STANDARDIZE(G839,AVERAGE(G$2:G$1449),_xlfn.STDEV.S(G$2:G$1449))</f>
      </c>
      <c r="N839" s="10" t="str">
        <f>=STANDARDIZE(H839,AVERAGE(H$2:H$1449),_xlfn.STDEV.S(H$2:H$1449))</f>
      </c>
      <c r="O839" s="10" t="str">
        <f>=STANDARDIZE(I839,AVERAGE(I$2:I$1449),_xlfn.STDEV.S(I$2:I$1449))</f>
      </c>
      <c r="P839" s="10" t="str">
        <f>=MMULT(J839:O839,$AI$12:$AI$17)</f>
      </c>
    </row>
    <row r="840">
      <c r="A840" t="n">
        <v>198136</v>
      </c>
      <c r="B840" t="s">
        <v>3593</v>
      </c>
      <c r="C840" t="s">
        <v>163</v>
      </c>
      <c r="D840" t="n">
        <v>33</v>
      </c>
      <c r="E840" t="n">
        <v>24517</v>
      </c>
      <c r="F840" t="n">
        <v>54.8</v>
      </c>
      <c r="G840" t="n">
        <v>75</v>
      </c>
      <c r="H840" t="n">
        <v>13</v>
      </c>
      <c r="I840" t="n">
        <v>3.7759</v>
      </c>
      <c r="J840" s="10" t="str">
        <f>=STANDARDIZE(D840,AVERAGE(D$2:D$1449),_xlfn.STDEV.S(D$2:D$1449))</f>
      </c>
      <c r="K840" s="10" t="str">
        <f>=STANDARDIZE(E840,AVERAGE(E$2:E$1449),_xlfn.STDEV.S(E$2:E$1449))</f>
      </c>
      <c r="L840" s="10" t="str">
        <f>=STANDARDIZE(F840,AVERAGE(F$2:F$1449),_xlfn.STDEV.S(F$2:F$1449))</f>
      </c>
      <c r="M840" s="10" t="str">
        <f>=STANDARDIZE(G840,AVERAGE(G$2:G$1449),_xlfn.STDEV.S(G$2:G$1449))</f>
      </c>
      <c r="N840" s="10" t="str">
        <f>=STANDARDIZE(H840,AVERAGE(H$2:H$1449),_xlfn.STDEV.S(H$2:H$1449))</f>
      </c>
      <c r="O840" s="10" t="str">
        <f>=STANDARDIZE(I840,AVERAGE(I$2:I$1449),_xlfn.STDEV.S(I$2:I$1449))</f>
      </c>
      <c r="P840" s="10" t="str">
        <f>=MMULT(J840:O840,$AI$12:$AI$17)</f>
      </c>
    </row>
    <row r="841">
      <c r="A841" t="n">
        <v>198215</v>
      </c>
      <c r="B841" t="s">
        <v>3598</v>
      </c>
      <c r="C841" t="s">
        <v>163</v>
      </c>
      <c r="D841" t="n">
        <v>39</v>
      </c>
      <c r="E841" t="n">
        <v>18319</v>
      </c>
      <c r="F841" t="n">
        <v>52.1</v>
      </c>
      <c r="G841" t="n">
        <v>73</v>
      </c>
      <c r="H841" t="n">
        <v>12</v>
      </c>
      <c r="I841" t="n">
        <v>3.1265</v>
      </c>
      <c r="J841" s="10" t="str">
        <f>=STANDARDIZE(D841,AVERAGE(D$2:D$1449),_xlfn.STDEV.S(D$2:D$1449))</f>
      </c>
      <c r="K841" s="10" t="str">
        <f>=STANDARDIZE(E841,AVERAGE(E$2:E$1449),_xlfn.STDEV.S(E$2:E$1449))</f>
      </c>
      <c r="L841" s="10" t="str">
        <f>=STANDARDIZE(F841,AVERAGE(F$2:F$1449),_xlfn.STDEV.S(F$2:F$1449))</f>
      </c>
      <c r="M841" s="10" t="str">
        <f>=STANDARDIZE(G841,AVERAGE(G$2:G$1449),_xlfn.STDEV.S(G$2:G$1449))</f>
      </c>
      <c r="N841" s="10" t="str">
        <f>=STANDARDIZE(H841,AVERAGE(H$2:H$1449),_xlfn.STDEV.S(H$2:H$1449))</f>
      </c>
      <c r="O841" s="10" t="str">
        <f>=STANDARDIZE(I841,AVERAGE(I$2:I$1449),_xlfn.STDEV.S(I$2:I$1449))</f>
      </c>
      <c r="P841" s="10" t="str">
        <f>=MMULT(J841:O841,$AI$12:$AI$17)</f>
      </c>
    </row>
    <row r="842">
      <c r="A842" t="n">
        <v>198303</v>
      </c>
      <c r="B842" t="s">
        <v>3604</v>
      </c>
      <c r="C842" t="s">
        <v>163</v>
      </c>
      <c r="D842" t="n">
        <v>61</v>
      </c>
      <c r="E842" t="n">
        <v>15845</v>
      </c>
      <c r="F842" t="n">
        <v>28.5</v>
      </c>
      <c r="G842" t="n">
        <v>57</v>
      </c>
      <c r="H842" t="n">
        <v>15</v>
      </c>
      <c r="I842" t="n">
        <v>2.9863</v>
      </c>
      <c r="J842" s="10" t="str">
        <f>=STANDARDIZE(D842,AVERAGE(D$2:D$1449),_xlfn.STDEV.S(D$2:D$1449))</f>
      </c>
      <c r="K842" s="10" t="str">
        <f>=STANDARDIZE(E842,AVERAGE(E$2:E$1449),_xlfn.STDEV.S(E$2:E$1449))</f>
      </c>
      <c r="L842" s="10" t="str">
        <f>=STANDARDIZE(F842,AVERAGE(F$2:F$1449),_xlfn.STDEV.S(F$2:F$1449))</f>
      </c>
      <c r="M842" s="10" t="str">
        <f>=STANDARDIZE(G842,AVERAGE(G$2:G$1449),_xlfn.STDEV.S(G$2:G$1449))</f>
      </c>
      <c r="N842" s="10" t="str">
        <f>=STANDARDIZE(H842,AVERAGE(H$2:H$1449),_xlfn.STDEV.S(H$2:H$1449))</f>
      </c>
      <c r="O842" s="10" t="str">
        <f>=STANDARDIZE(I842,AVERAGE(I$2:I$1449),_xlfn.STDEV.S(I$2:I$1449))</f>
      </c>
      <c r="P842" s="10" t="str">
        <f>=MMULT(J842:O842,$AI$12:$AI$17)</f>
      </c>
    </row>
    <row r="843">
      <c r="A843" t="n">
        <v>198385</v>
      </c>
      <c r="B843" t="s">
        <v>3612</v>
      </c>
      <c r="C843" t="s">
        <v>163</v>
      </c>
      <c r="D843" t="n">
        <v>17</v>
      </c>
      <c r="E843" t="n">
        <v>26510</v>
      </c>
      <c r="F843" t="n">
        <v>91.9</v>
      </c>
      <c r="G843" t="n">
        <v>95</v>
      </c>
      <c r="H843" t="n">
        <v>9</v>
      </c>
      <c r="I843" t="n">
        <v>3.3204</v>
      </c>
      <c r="J843" s="10" t="str">
        <f>=STANDARDIZE(D843,AVERAGE(D$2:D$1449),_xlfn.STDEV.S(D$2:D$1449))</f>
      </c>
      <c r="K843" s="10" t="str">
        <f>=STANDARDIZE(E843,AVERAGE(E$2:E$1449),_xlfn.STDEV.S(E$2:E$1449))</f>
      </c>
      <c r="L843" s="10" t="str">
        <f>=STANDARDIZE(F843,AVERAGE(F$2:F$1449),_xlfn.STDEV.S(F$2:F$1449))</f>
      </c>
      <c r="M843" s="10" t="str">
        <f>=STANDARDIZE(G843,AVERAGE(G$2:G$1449),_xlfn.STDEV.S(G$2:G$1449))</f>
      </c>
      <c r="N843" s="10" t="str">
        <f>=STANDARDIZE(H843,AVERAGE(H$2:H$1449),_xlfn.STDEV.S(H$2:H$1449))</f>
      </c>
      <c r="O843" s="10" t="str">
        <f>=STANDARDIZE(I843,AVERAGE(I$2:I$1449),_xlfn.STDEV.S(I$2:I$1449))</f>
      </c>
      <c r="P843" s="10" t="str">
        <f>=MMULT(J843:O843,$AI$12:$AI$17)</f>
      </c>
    </row>
    <row r="844">
      <c r="A844" t="n">
        <v>198419</v>
      </c>
      <c r="B844" t="s">
        <v>3614</v>
      </c>
      <c r="C844" t="s">
        <v>163</v>
      </c>
      <c r="D844" t="n">
        <v>13</v>
      </c>
      <c r="E844" t="n">
        <v>23422</v>
      </c>
      <c r="F844" t="n">
        <v>95.8</v>
      </c>
      <c r="G844" t="n">
        <v>96</v>
      </c>
      <c r="H844" t="n">
        <v>6</v>
      </c>
      <c r="I844" t="n">
        <v>4.3152</v>
      </c>
      <c r="J844" s="10" t="str">
        <f>=STANDARDIZE(D844,AVERAGE(D$2:D$1449),_xlfn.STDEV.S(D$2:D$1449))</f>
      </c>
      <c r="K844" s="10" t="str">
        <f>=STANDARDIZE(E844,AVERAGE(E$2:E$1449),_xlfn.STDEV.S(E$2:E$1449))</f>
      </c>
      <c r="L844" s="10" t="str">
        <f>=STANDARDIZE(F844,AVERAGE(F$2:F$1449),_xlfn.STDEV.S(F$2:F$1449))</f>
      </c>
      <c r="M844" s="10" t="str">
        <f>=STANDARDIZE(G844,AVERAGE(G$2:G$1449),_xlfn.STDEV.S(G$2:G$1449))</f>
      </c>
      <c r="N844" s="10" t="str">
        <f>=STANDARDIZE(H844,AVERAGE(H$2:H$1449),_xlfn.STDEV.S(H$2:H$1449))</f>
      </c>
      <c r="O844" s="10" t="str">
        <f>=STANDARDIZE(I844,AVERAGE(I$2:I$1449),_xlfn.STDEV.S(I$2:I$1449))</f>
      </c>
      <c r="P844" s="10" t="str">
        <f>=MMULT(J844:O844,$AI$12:$AI$17)</f>
      </c>
    </row>
    <row r="845">
      <c r="A845" t="n">
        <v>198464</v>
      </c>
      <c r="B845" t="s">
        <v>3616</v>
      </c>
      <c r="C845" t="s">
        <v>149</v>
      </c>
      <c r="D845" t="n">
        <v>31</v>
      </c>
      <c r="E845" t="n">
        <v>14470</v>
      </c>
      <c r="F845" t="n">
        <v>62.1</v>
      </c>
      <c r="G845" t="n">
        <v>82</v>
      </c>
      <c r="H845" t="n">
        <v>17</v>
      </c>
      <c r="I845" t="n">
        <v>4.4765</v>
      </c>
      <c r="J845" s="10" t="str">
        <f>=STANDARDIZE(D845,AVERAGE(D$2:D$1449),_xlfn.STDEV.S(D$2:D$1449))</f>
      </c>
      <c r="K845" s="10" t="str">
        <f>=STANDARDIZE(E845,AVERAGE(E$2:E$1449),_xlfn.STDEV.S(E$2:E$1449))</f>
      </c>
      <c r="L845" s="10" t="str">
        <f>=STANDARDIZE(F845,AVERAGE(F$2:F$1449),_xlfn.STDEV.S(F$2:F$1449))</f>
      </c>
      <c r="M845" s="10" t="str">
        <f>=STANDARDIZE(G845,AVERAGE(G$2:G$1449),_xlfn.STDEV.S(G$2:G$1449))</f>
      </c>
      <c r="N845" s="10" t="str">
        <f>=STANDARDIZE(H845,AVERAGE(H$2:H$1449),_xlfn.STDEV.S(H$2:H$1449))</f>
      </c>
      <c r="O845" s="10" t="str">
        <f>=STANDARDIZE(I845,AVERAGE(I$2:I$1449),_xlfn.STDEV.S(I$2:I$1449))</f>
      </c>
      <c r="P845" s="10" t="str">
        <f>=MMULT(J845:O845,$AI$12:$AI$17)</f>
      </c>
    </row>
    <row r="846">
      <c r="A846" t="n">
        <v>198507</v>
      </c>
      <c r="B846" t="s">
        <v>3619</v>
      </c>
      <c r="C846" t="s">
        <v>149</v>
      </c>
      <c r="D846" t="n">
        <v>53</v>
      </c>
      <c r="E846" t="n">
        <v>7363</v>
      </c>
      <c r="F846" t="n">
        <v>48.1</v>
      </c>
      <c r="G846" t="n">
        <v>74</v>
      </c>
      <c r="H846" t="n">
        <v>17</v>
      </c>
      <c r="I846" t="n">
        <v>3.3872</v>
      </c>
      <c r="J846" s="10" t="str">
        <f>=STANDARDIZE(D846,AVERAGE(D$2:D$1449),_xlfn.STDEV.S(D$2:D$1449))</f>
      </c>
      <c r="K846" s="10" t="str">
        <f>=STANDARDIZE(E846,AVERAGE(E$2:E$1449),_xlfn.STDEV.S(E$2:E$1449))</f>
      </c>
      <c r="L846" s="10" t="str">
        <f>=STANDARDIZE(F846,AVERAGE(F$2:F$1449),_xlfn.STDEV.S(F$2:F$1449))</f>
      </c>
      <c r="M846" s="10" t="str">
        <f>=STANDARDIZE(G846,AVERAGE(G$2:G$1449),_xlfn.STDEV.S(G$2:G$1449))</f>
      </c>
      <c r="N846" s="10" t="str">
        <f>=STANDARDIZE(H846,AVERAGE(H$2:H$1449),_xlfn.STDEV.S(H$2:H$1449))</f>
      </c>
      <c r="O846" s="10" t="str">
        <f>=STANDARDIZE(I846,AVERAGE(I$2:I$1449),_xlfn.STDEV.S(I$2:I$1449))</f>
      </c>
      <c r="P846" s="10" t="str">
        <f>=MMULT(J846:O846,$AI$12:$AI$17)</f>
      </c>
    </row>
    <row r="847">
      <c r="A847" t="n">
        <v>198516</v>
      </c>
      <c r="B847" t="s">
        <v>3620</v>
      </c>
      <c r="C847" t="s">
        <v>163</v>
      </c>
      <c r="D847" t="n">
        <v>9</v>
      </c>
      <c r="E847" t="n">
        <v>41849</v>
      </c>
      <c r="F847" t="n">
        <v>83</v>
      </c>
      <c r="G847" t="n">
        <v>90</v>
      </c>
      <c r="H847" t="n">
        <v>11</v>
      </c>
      <c r="I847" t="n">
        <v>3.8736</v>
      </c>
      <c r="J847" s="10" t="str">
        <f>=STANDARDIZE(D847,AVERAGE(D$2:D$1449),_xlfn.STDEV.S(D$2:D$1449))</f>
      </c>
      <c r="K847" s="10" t="str">
        <f>=STANDARDIZE(E847,AVERAGE(E$2:E$1449),_xlfn.STDEV.S(E$2:E$1449))</f>
      </c>
      <c r="L847" s="10" t="str">
        <f>=STANDARDIZE(F847,AVERAGE(F$2:F$1449),_xlfn.STDEV.S(F$2:F$1449))</f>
      </c>
      <c r="M847" s="10" t="str">
        <f>=STANDARDIZE(G847,AVERAGE(G$2:G$1449),_xlfn.STDEV.S(G$2:G$1449))</f>
      </c>
      <c r="N847" s="10" t="str">
        <f>=STANDARDIZE(H847,AVERAGE(H$2:H$1449),_xlfn.STDEV.S(H$2:H$1449))</f>
      </c>
      <c r="O847" s="10" t="str">
        <f>=STANDARDIZE(I847,AVERAGE(I$2:I$1449),_xlfn.STDEV.S(I$2:I$1449))</f>
      </c>
      <c r="P847" s="10" t="str">
        <f>=MMULT(J847:O847,$AI$12:$AI$17)</f>
      </c>
    </row>
    <row r="848">
      <c r="A848" t="n">
        <v>198543</v>
      </c>
      <c r="B848" t="s">
        <v>3623</v>
      </c>
      <c r="C848" t="s">
        <v>149</v>
      </c>
      <c r="D848" t="n">
        <v>53</v>
      </c>
      <c r="E848" t="n">
        <v>7298</v>
      </c>
      <c r="F848" t="n">
        <v>35.2</v>
      </c>
      <c r="G848" t="n">
        <v>78</v>
      </c>
      <c r="H848" t="n">
        <v>19</v>
      </c>
      <c r="I848" t="n">
        <v>3.9226</v>
      </c>
      <c r="J848" s="10" t="str">
        <f>=STANDARDIZE(D848,AVERAGE(D$2:D$1449),_xlfn.STDEV.S(D$2:D$1449))</f>
      </c>
      <c r="K848" s="10" t="str">
        <f>=STANDARDIZE(E848,AVERAGE(E$2:E$1449),_xlfn.STDEV.S(E$2:E$1449))</f>
      </c>
      <c r="L848" s="10" t="str">
        <f>=STANDARDIZE(F848,AVERAGE(F$2:F$1449),_xlfn.STDEV.S(F$2:F$1449))</f>
      </c>
      <c r="M848" s="10" t="str">
        <f>=STANDARDIZE(G848,AVERAGE(G$2:G$1449),_xlfn.STDEV.S(G$2:G$1449))</f>
      </c>
      <c r="N848" s="10" t="str">
        <f>=STANDARDIZE(H848,AVERAGE(H$2:H$1449),_xlfn.STDEV.S(H$2:H$1449))</f>
      </c>
      <c r="O848" s="10" t="str">
        <f>=STANDARDIZE(I848,AVERAGE(I$2:I$1449),_xlfn.STDEV.S(I$2:I$1449))</f>
      </c>
      <c r="P848" s="10" t="str">
        <f>=MMULT(J848:O848,$AI$12:$AI$17)</f>
      </c>
    </row>
    <row r="849">
      <c r="A849" t="n">
        <v>198561</v>
      </c>
      <c r="B849" t="s">
        <v>3626</v>
      </c>
      <c r="C849" t="s">
        <v>163</v>
      </c>
      <c r="D849" t="n">
        <v>27</v>
      </c>
      <c r="E849" t="n">
        <v>24035</v>
      </c>
      <c r="F849" t="n">
        <v>59.5</v>
      </c>
      <c r="G849" t="n">
        <v>69</v>
      </c>
      <c r="H849" t="n">
        <v>11</v>
      </c>
      <c r="I849" t="n">
        <v>3.603</v>
      </c>
      <c r="J849" s="10" t="str">
        <f>=STANDARDIZE(D849,AVERAGE(D$2:D$1449),_xlfn.STDEV.S(D$2:D$1449))</f>
      </c>
      <c r="K849" s="10" t="str">
        <f>=STANDARDIZE(E849,AVERAGE(E$2:E$1449),_xlfn.STDEV.S(E$2:E$1449))</f>
      </c>
      <c r="L849" s="10" t="str">
        <f>=STANDARDIZE(F849,AVERAGE(F$2:F$1449),_xlfn.STDEV.S(F$2:F$1449))</f>
      </c>
      <c r="M849" s="10" t="str">
        <f>=STANDARDIZE(G849,AVERAGE(G$2:G$1449),_xlfn.STDEV.S(G$2:G$1449))</f>
      </c>
      <c r="N849" s="10" t="str">
        <f>=STANDARDIZE(H849,AVERAGE(H$2:H$1449),_xlfn.STDEV.S(H$2:H$1449))</f>
      </c>
      <c r="O849" s="10" t="str">
        <f>=STANDARDIZE(I849,AVERAGE(I$2:I$1449),_xlfn.STDEV.S(I$2:I$1449))</f>
      </c>
      <c r="P849" s="10" t="str">
        <f>=MMULT(J849:O849,$AI$12:$AI$17)</f>
      </c>
    </row>
    <row r="850">
      <c r="A850" t="n">
        <v>198598</v>
      </c>
      <c r="B850" t="s">
        <v>3630</v>
      </c>
      <c r="C850" t="s">
        <v>163</v>
      </c>
      <c r="D850" t="n">
        <v>45</v>
      </c>
      <c r="E850" t="n">
        <v>19783</v>
      </c>
      <c r="F850" t="n">
        <v>40.8</v>
      </c>
      <c r="G850" t="n">
        <v>63</v>
      </c>
      <c r="H850" t="n">
        <v>10</v>
      </c>
      <c r="I850" t="n">
        <v>2.9809</v>
      </c>
      <c r="J850" s="10" t="str">
        <f>=STANDARDIZE(D850,AVERAGE(D$2:D$1449),_xlfn.STDEV.S(D$2:D$1449))</f>
      </c>
      <c r="K850" s="10" t="str">
        <f>=STANDARDIZE(E850,AVERAGE(E$2:E$1449),_xlfn.STDEV.S(E$2:E$1449))</f>
      </c>
      <c r="L850" s="10" t="str">
        <f>=STANDARDIZE(F850,AVERAGE(F$2:F$1449),_xlfn.STDEV.S(F$2:F$1449))</f>
      </c>
      <c r="M850" s="10" t="str">
        <f>=STANDARDIZE(G850,AVERAGE(G$2:G$1449),_xlfn.STDEV.S(G$2:G$1449))</f>
      </c>
      <c r="N850" s="10" t="str">
        <f>=STANDARDIZE(H850,AVERAGE(H$2:H$1449),_xlfn.STDEV.S(H$2:H$1449))</f>
      </c>
      <c r="O850" s="10" t="str">
        <f>=STANDARDIZE(I850,AVERAGE(I$2:I$1449),_xlfn.STDEV.S(I$2:I$1449))</f>
      </c>
      <c r="P850" s="10" t="str">
        <f>=MMULT(J850:O850,$AI$12:$AI$17)</f>
      </c>
    </row>
    <row r="851">
      <c r="A851" t="n">
        <v>198613</v>
      </c>
      <c r="B851" t="s">
        <v>3631</v>
      </c>
      <c r="C851" t="s">
        <v>163</v>
      </c>
      <c r="D851" t="n">
        <v>44</v>
      </c>
      <c r="E851" t="n">
        <v>22620</v>
      </c>
      <c r="F851" t="n">
        <v>47.7</v>
      </c>
      <c r="G851" t="n">
        <v>66</v>
      </c>
      <c r="H851" t="n">
        <v>12</v>
      </c>
      <c r="I851" t="n">
        <v>3.1189</v>
      </c>
      <c r="J851" s="10" t="str">
        <f>=STANDARDIZE(D851,AVERAGE(D$2:D$1449),_xlfn.STDEV.S(D$2:D$1449))</f>
      </c>
      <c r="K851" s="10" t="str">
        <f>=STANDARDIZE(E851,AVERAGE(E$2:E$1449),_xlfn.STDEV.S(E$2:E$1449))</f>
      </c>
      <c r="L851" s="10" t="str">
        <f>=STANDARDIZE(F851,AVERAGE(F$2:F$1449),_xlfn.STDEV.S(F$2:F$1449))</f>
      </c>
      <c r="M851" s="10" t="str">
        <f>=STANDARDIZE(G851,AVERAGE(G$2:G$1449),_xlfn.STDEV.S(G$2:G$1449))</f>
      </c>
      <c r="N851" s="10" t="str">
        <f>=STANDARDIZE(H851,AVERAGE(H$2:H$1449),_xlfn.STDEV.S(H$2:H$1449))</f>
      </c>
      <c r="O851" s="10" t="str">
        <f>=STANDARDIZE(I851,AVERAGE(I$2:I$1449),_xlfn.STDEV.S(I$2:I$1449))</f>
      </c>
      <c r="P851" s="10" t="str">
        <f>=MMULT(J851:O851,$AI$12:$AI$17)</f>
      </c>
    </row>
    <row r="852">
      <c r="A852" t="n">
        <v>198695</v>
      </c>
      <c r="B852" t="s">
        <v>3639</v>
      </c>
      <c r="C852" t="s">
        <v>163</v>
      </c>
      <c r="D852" t="n">
        <v>11</v>
      </c>
      <c r="E852" t="n">
        <v>43578</v>
      </c>
      <c r="F852" t="n">
        <v>69.4</v>
      </c>
      <c r="G852" t="n">
        <v>84</v>
      </c>
      <c r="H852" t="n">
        <v>17</v>
      </c>
      <c r="I852" t="n">
        <v>3.8114</v>
      </c>
      <c r="J852" s="10" t="str">
        <f>=STANDARDIZE(D852,AVERAGE(D$2:D$1449),_xlfn.STDEV.S(D$2:D$1449))</f>
      </c>
      <c r="K852" s="10" t="str">
        <f>=STANDARDIZE(E852,AVERAGE(E$2:E$1449),_xlfn.STDEV.S(E$2:E$1449))</f>
      </c>
      <c r="L852" s="10" t="str">
        <f>=STANDARDIZE(F852,AVERAGE(F$2:F$1449),_xlfn.STDEV.S(F$2:F$1449))</f>
      </c>
      <c r="M852" s="10" t="str">
        <f>=STANDARDIZE(G852,AVERAGE(G$2:G$1449),_xlfn.STDEV.S(G$2:G$1449))</f>
      </c>
      <c r="N852" s="10" t="str">
        <f>=STANDARDIZE(H852,AVERAGE(H$2:H$1449),_xlfn.STDEV.S(H$2:H$1449))</f>
      </c>
      <c r="O852" s="10" t="str">
        <f>=STANDARDIZE(I852,AVERAGE(I$2:I$1449),_xlfn.STDEV.S(I$2:I$1449))</f>
      </c>
      <c r="P852" s="10" t="str">
        <f>=MMULT(J852:O852,$AI$12:$AI$17)</f>
      </c>
    </row>
    <row r="853">
      <c r="A853" t="n">
        <v>198756</v>
      </c>
      <c r="B853" t="s">
        <v>3645</v>
      </c>
      <c r="C853" t="s">
        <v>163</v>
      </c>
      <c r="D853" t="n">
        <v>68</v>
      </c>
      <c r="E853" t="n">
        <v>19326</v>
      </c>
      <c r="F853" t="n">
        <v>34.1</v>
      </c>
      <c r="G853" t="n">
        <v>63</v>
      </c>
      <c r="H853" t="n">
        <v>11</v>
      </c>
      <c r="I853" t="n">
        <v>3.0766</v>
      </c>
      <c r="J853" s="10" t="str">
        <f>=STANDARDIZE(D853,AVERAGE(D$2:D$1449),_xlfn.STDEV.S(D$2:D$1449))</f>
      </c>
      <c r="K853" s="10" t="str">
        <f>=STANDARDIZE(E853,AVERAGE(E$2:E$1449),_xlfn.STDEV.S(E$2:E$1449))</f>
      </c>
      <c r="L853" s="10" t="str">
        <f>=STANDARDIZE(F853,AVERAGE(F$2:F$1449),_xlfn.STDEV.S(F$2:F$1449))</f>
      </c>
      <c r="M853" s="10" t="str">
        <f>=STANDARDIZE(G853,AVERAGE(G$2:G$1449),_xlfn.STDEV.S(G$2:G$1449))</f>
      </c>
      <c r="N853" s="10" t="str">
        <f>=STANDARDIZE(H853,AVERAGE(H$2:H$1449),_xlfn.STDEV.S(H$2:H$1449))</f>
      </c>
      <c r="O853" s="10" t="str">
        <f>=STANDARDIZE(I853,AVERAGE(I$2:I$1449),_xlfn.STDEV.S(I$2:I$1449))</f>
      </c>
      <c r="P853" s="10" t="str">
        <f>=MMULT(J853:O853,$AI$12:$AI$17)</f>
      </c>
    </row>
    <row r="854">
      <c r="A854" t="n">
        <v>198808</v>
      </c>
      <c r="B854" t="s">
        <v>3648</v>
      </c>
      <c r="C854" t="s">
        <v>163</v>
      </c>
      <c r="D854" t="n">
        <v>37</v>
      </c>
      <c r="E854" t="n">
        <v>26009</v>
      </c>
      <c r="F854" t="n">
        <v>44.2</v>
      </c>
      <c r="G854" t="n">
        <v>62</v>
      </c>
      <c r="H854" t="n">
        <v>10</v>
      </c>
      <c r="I854" t="n">
        <v>2.9538</v>
      </c>
      <c r="J854" s="10" t="str">
        <f>=STANDARDIZE(D854,AVERAGE(D$2:D$1449),_xlfn.STDEV.S(D$2:D$1449))</f>
      </c>
      <c r="K854" s="10" t="str">
        <f>=STANDARDIZE(E854,AVERAGE(E$2:E$1449),_xlfn.STDEV.S(E$2:E$1449))</f>
      </c>
      <c r="L854" s="10" t="str">
        <f>=STANDARDIZE(F854,AVERAGE(F$2:F$1449),_xlfn.STDEV.S(F$2:F$1449))</f>
      </c>
      <c r="M854" s="10" t="str">
        <f>=STANDARDIZE(G854,AVERAGE(G$2:G$1449),_xlfn.STDEV.S(G$2:G$1449))</f>
      </c>
      <c r="N854" s="10" t="str">
        <f>=STANDARDIZE(H854,AVERAGE(H$2:H$1449),_xlfn.STDEV.S(H$2:H$1449))</f>
      </c>
      <c r="O854" s="10" t="str">
        <f>=STANDARDIZE(I854,AVERAGE(I$2:I$1449),_xlfn.STDEV.S(I$2:I$1449))</f>
      </c>
      <c r="P854" s="10" t="str">
        <f>=MMULT(J854:O854,$AI$12:$AI$17)</f>
      </c>
    </row>
    <row r="855">
      <c r="A855" t="n">
        <v>198835</v>
      </c>
      <c r="B855" t="s">
        <v>3652</v>
      </c>
      <c r="C855" t="s">
        <v>163</v>
      </c>
      <c r="D855" t="n">
        <v>40</v>
      </c>
      <c r="E855" t="n">
        <v>24042</v>
      </c>
      <c r="F855" t="n">
        <v>51</v>
      </c>
      <c r="G855" t="n">
        <v>71</v>
      </c>
      <c r="H855" t="n">
        <v>15</v>
      </c>
      <c r="I855" t="n">
        <v>3.4033</v>
      </c>
      <c r="J855" s="10" t="str">
        <f>=STANDARDIZE(D855,AVERAGE(D$2:D$1449),_xlfn.STDEV.S(D$2:D$1449))</f>
      </c>
      <c r="K855" s="10" t="str">
        <f>=STANDARDIZE(E855,AVERAGE(E$2:E$1449),_xlfn.STDEV.S(E$2:E$1449))</f>
      </c>
      <c r="L855" s="10" t="str">
        <f>=STANDARDIZE(F855,AVERAGE(F$2:F$1449),_xlfn.STDEV.S(F$2:F$1449))</f>
      </c>
      <c r="M855" s="10" t="str">
        <f>=STANDARDIZE(G855,AVERAGE(G$2:G$1449),_xlfn.STDEV.S(G$2:G$1449))</f>
      </c>
      <c r="N855" s="10" t="str">
        <f>=STANDARDIZE(H855,AVERAGE(H$2:H$1449),_xlfn.STDEV.S(H$2:H$1449))</f>
      </c>
      <c r="O855" s="10" t="str">
        <f>=STANDARDIZE(I855,AVERAGE(I$2:I$1449),_xlfn.STDEV.S(I$2:I$1449))</f>
      </c>
      <c r="P855" s="10" t="str">
        <f>=MMULT(J855:O855,$AI$12:$AI$17)</f>
      </c>
    </row>
    <row r="856">
      <c r="A856" t="n">
        <v>198862</v>
      </c>
      <c r="B856" t="s">
        <v>3654</v>
      </c>
      <c r="C856" t="s">
        <v>163</v>
      </c>
      <c r="D856" t="n">
        <v>84</v>
      </c>
      <c r="E856" t="n">
        <v>15162</v>
      </c>
      <c r="F856" t="n">
        <v>23.8</v>
      </c>
      <c r="G856" t="n">
        <v>78</v>
      </c>
      <c r="H856" t="n">
        <v>13</v>
      </c>
      <c r="I856" t="n">
        <v>2.9685</v>
      </c>
      <c r="J856" s="10" t="str">
        <f>=STANDARDIZE(D856,AVERAGE(D$2:D$1449),_xlfn.STDEV.S(D$2:D$1449))</f>
      </c>
      <c r="K856" s="10" t="str">
        <f>=STANDARDIZE(E856,AVERAGE(E$2:E$1449),_xlfn.STDEV.S(E$2:E$1449))</f>
      </c>
      <c r="L856" s="10" t="str">
        <f>=STANDARDIZE(F856,AVERAGE(F$2:F$1449),_xlfn.STDEV.S(F$2:F$1449))</f>
      </c>
      <c r="M856" s="10" t="str">
        <f>=STANDARDIZE(G856,AVERAGE(G$2:G$1449),_xlfn.STDEV.S(G$2:G$1449))</f>
      </c>
      <c r="N856" s="10" t="str">
        <f>=STANDARDIZE(H856,AVERAGE(H$2:H$1449),_xlfn.STDEV.S(H$2:H$1449))</f>
      </c>
      <c r="O856" s="10" t="str">
        <f>=STANDARDIZE(I856,AVERAGE(I$2:I$1449),_xlfn.STDEV.S(I$2:I$1449))</f>
      </c>
      <c r="P856" s="10" t="str">
        <f>=MMULT(J856:O856,$AI$12:$AI$17)</f>
      </c>
    </row>
    <row r="857">
      <c r="A857" t="n">
        <v>198899</v>
      </c>
      <c r="B857" t="s">
        <v>3657</v>
      </c>
      <c r="C857" t="s">
        <v>163</v>
      </c>
      <c r="D857" t="n">
        <v>42</v>
      </c>
      <c r="E857" t="n">
        <v>19842</v>
      </c>
      <c r="F857" t="n">
        <v>41.9</v>
      </c>
      <c r="G857" t="n">
        <v>61</v>
      </c>
      <c r="H857" t="n">
        <v>10</v>
      </c>
      <c r="I857" t="n">
        <v>3.0414</v>
      </c>
      <c r="J857" s="10" t="str">
        <f>=STANDARDIZE(D857,AVERAGE(D$2:D$1449),_xlfn.STDEV.S(D$2:D$1449))</f>
      </c>
      <c r="K857" s="10" t="str">
        <f>=STANDARDIZE(E857,AVERAGE(E$2:E$1449),_xlfn.STDEV.S(E$2:E$1449))</f>
      </c>
      <c r="L857" s="10" t="str">
        <f>=STANDARDIZE(F857,AVERAGE(F$2:F$1449),_xlfn.STDEV.S(F$2:F$1449))</f>
      </c>
      <c r="M857" s="10" t="str">
        <f>=STANDARDIZE(G857,AVERAGE(G$2:G$1449),_xlfn.STDEV.S(G$2:G$1449))</f>
      </c>
      <c r="N857" s="10" t="str">
        <f>=STANDARDIZE(H857,AVERAGE(H$2:H$1449),_xlfn.STDEV.S(H$2:H$1449))</f>
      </c>
      <c r="O857" s="10" t="str">
        <f>=STANDARDIZE(I857,AVERAGE(I$2:I$1449),_xlfn.STDEV.S(I$2:I$1449))</f>
      </c>
      <c r="P857" s="10" t="str">
        <f>=MMULT(J857:O857,$AI$12:$AI$17)</f>
      </c>
    </row>
    <row r="858">
      <c r="A858" t="n">
        <v>198950</v>
      </c>
      <c r="B858" t="s">
        <v>3664</v>
      </c>
      <c r="C858" t="s">
        <v>163</v>
      </c>
      <c r="D858" t="n">
        <v>33</v>
      </c>
      <c r="E858" t="n">
        <v>23405</v>
      </c>
      <c r="F858" t="n">
        <v>65</v>
      </c>
      <c r="G858" t="n">
        <v>81</v>
      </c>
      <c r="H858" t="n">
        <v>10</v>
      </c>
      <c r="I858" t="n">
        <v>3.2435</v>
      </c>
      <c r="J858" s="10" t="str">
        <f>=STANDARDIZE(D858,AVERAGE(D$2:D$1449),_xlfn.STDEV.S(D$2:D$1449))</f>
      </c>
      <c r="K858" s="10" t="str">
        <f>=STANDARDIZE(E858,AVERAGE(E$2:E$1449),_xlfn.STDEV.S(E$2:E$1449))</f>
      </c>
      <c r="L858" s="10" t="str">
        <f>=STANDARDIZE(F858,AVERAGE(F$2:F$1449),_xlfn.STDEV.S(F$2:F$1449))</f>
      </c>
      <c r="M858" s="10" t="str">
        <f>=STANDARDIZE(G858,AVERAGE(G$2:G$1449),_xlfn.STDEV.S(G$2:G$1449))</f>
      </c>
      <c r="N858" s="10" t="str">
        <f>=STANDARDIZE(H858,AVERAGE(H$2:H$1449),_xlfn.STDEV.S(H$2:H$1449))</f>
      </c>
      <c r="O858" s="10" t="str">
        <f>=STANDARDIZE(I858,AVERAGE(I$2:I$1449),_xlfn.STDEV.S(I$2:I$1449))</f>
      </c>
      <c r="P858" s="10" t="str">
        <f>=MMULT(J858:O858,$AI$12:$AI$17)</f>
      </c>
    </row>
    <row r="859">
      <c r="A859" t="n">
        <v>198969</v>
      </c>
      <c r="B859" t="s">
        <v>3666</v>
      </c>
      <c r="C859" t="s">
        <v>163</v>
      </c>
      <c r="D859" t="n">
        <v>39</v>
      </c>
      <c r="E859" t="n">
        <v>25786</v>
      </c>
      <c r="F859" t="n">
        <v>39.5</v>
      </c>
      <c r="G859" t="n">
        <v>65</v>
      </c>
      <c r="H859" t="n">
        <v>9</v>
      </c>
      <c r="I859" t="n">
        <v>3.2936</v>
      </c>
      <c r="J859" s="10" t="str">
        <f>=STANDARDIZE(D859,AVERAGE(D$2:D$1449),_xlfn.STDEV.S(D$2:D$1449))</f>
      </c>
      <c r="K859" s="10" t="str">
        <f>=STANDARDIZE(E859,AVERAGE(E$2:E$1449),_xlfn.STDEV.S(E$2:E$1449))</f>
      </c>
      <c r="L859" s="10" t="str">
        <f>=STANDARDIZE(F859,AVERAGE(F$2:F$1449),_xlfn.STDEV.S(F$2:F$1449))</f>
      </c>
      <c r="M859" s="10" t="str">
        <f>=STANDARDIZE(G859,AVERAGE(G$2:G$1449),_xlfn.STDEV.S(G$2:G$1449))</f>
      </c>
      <c r="N859" s="10" t="str">
        <f>=STANDARDIZE(H859,AVERAGE(H$2:H$1449),_xlfn.STDEV.S(H$2:H$1449))</f>
      </c>
      <c r="O859" s="10" t="str">
        <f>=STANDARDIZE(I859,AVERAGE(I$2:I$1449),_xlfn.STDEV.S(I$2:I$1449))</f>
      </c>
      <c r="P859" s="10" t="str">
        <f>=MMULT(J859:O859,$AI$12:$AI$17)</f>
      </c>
    </row>
    <row r="860">
      <c r="A860" t="n">
        <v>199032</v>
      </c>
      <c r="B860" t="s">
        <v>3672</v>
      </c>
      <c r="C860" t="s">
        <v>163</v>
      </c>
      <c r="D860" t="n">
        <v>40</v>
      </c>
      <c r="E860" t="n">
        <v>26294</v>
      </c>
      <c r="F860" t="n">
        <v>41.3</v>
      </c>
      <c r="G860" t="n">
        <v>62</v>
      </c>
      <c r="H860" t="n">
        <v>12</v>
      </c>
      <c r="I860" t="n">
        <v>3.0542</v>
      </c>
      <c r="J860" s="10" t="str">
        <f>=STANDARDIZE(D860,AVERAGE(D$2:D$1449),_xlfn.STDEV.S(D$2:D$1449))</f>
      </c>
      <c r="K860" s="10" t="str">
        <f>=STANDARDIZE(E860,AVERAGE(E$2:E$1449),_xlfn.STDEV.S(E$2:E$1449))</f>
      </c>
      <c r="L860" s="10" t="str">
        <f>=STANDARDIZE(F860,AVERAGE(F$2:F$1449),_xlfn.STDEV.S(F$2:F$1449))</f>
      </c>
      <c r="M860" s="10" t="str">
        <f>=STANDARDIZE(G860,AVERAGE(G$2:G$1449),_xlfn.STDEV.S(G$2:G$1449))</f>
      </c>
      <c r="N860" s="10" t="str">
        <f>=STANDARDIZE(H860,AVERAGE(H$2:H$1449),_xlfn.STDEV.S(H$2:H$1449))</f>
      </c>
      <c r="O860" s="10" t="str">
        <f>=STANDARDIZE(I860,AVERAGE(I$2:I$1449),_xlfn.STDEV.S(I$2:I$1449))</f>
      </c>
      <c r="P860" s="10" t="str">
        <f>=MMULT(J860:O860,$AI$12:$AI$17)</f>
      </c>
    </row>
    <row r="861">
      <c r="A861" t="n">
        <v>199069</v>
      </c>
      <c r="B861" t="s">
        <v>3674</v>
      </c>
      <c r="C861" t="s">
        <v>163</v>
      </c>
      <c r="D861" t="n">
        <v>47</v>
      </c>
      <c r="E861" t="n">
        <v>17893</v>
      </c>
      <c r="F861" t="n">
        <v>45.8</v>
      </c>
      <c r="G861" t="n">
        <v>77</v>
      </c>
      <c r="H861" t="n">
        <v>19</v>
      </c>
      <c r="I861" t="n">
        <v>3.4281</v>
      </c>
      <c r="J861" s="10" t="str">
        <f>=STANDARDIZE(D861,AVERAGE(D$2:D$1449),_xlfn.STDEV.S(D$2:D$1449))</f>
      </c>
      <c r="K861" s="10" t="str">
        <f>=STANDARDIZE(E861,AVERAGE(E$2:E$1449),_xlfn.STDEV.S(E$2:E$1449))</f>
      </c>
      <c r="L861" s="10" t="str">
        <f>=STANDARDIZE(F861,AVERAGE(F$2:F$1449),_xlfn.STDEV.S(F$2:F$1449))</f>
      </c>
      <c r="M861" s="10" t="str">
        <f>=STANDARDIZE(G861,AVERAGE(G$2:G$1449),_xlfn.STDEV.S(G$2:G$1449))</f>
      </c>
      <c r="N861" s="10" t="str">
        <f>=STANDARDIZE(H861,AVERAGE(H$2:H$1449),_xlfn.STDEV.S(H$2:H$1449))</f>
      </c>
      <c r="O861" s="10" t="str">
        <f>=STANDARDIZE(I861,AVERAGE(I$2:I$1449),_xlfn.STDEV.S(I$2:I$1449))</f>
      </c>
      <c r="P861" s="10" t="str">
        <f>=MMULT(J861:O861,$AI$12:$AI$17)</f>
      </c>
    </row>
    <row r="862">
      <c r="A862" t="n">
        <v>199102</v>
      </c>
      <c r="B862" t="s">
        <v>3679</v>
      </c>
      <c r="C862" t="s">
        <v>149</v>
      </c>
      <c r="D862" t="n">
        <v>51</v>
      </c>
      <c r="E862" t="n">
        <v>10258</v>
      </c>
      <c r="F862" t="n">
        <v>55.3</v>
      </c>
      <c r="G862" t="n">
        <v>80</v>
      </c>
      <c r="H862" t="n">
        <v>20</v>
      </c>
      <c r="I862" t="n">
        <v>4.1741</v>
      </c>
      <c r="J862" s="10" t="str">
        <f>=STANDARDIZE(D862,AVERAGE(D$2:D$1449),_xlfn.STDEV.S(D$2:D$1449))</f>
      </c>
      <c r="K862" s="10" t="str">
        <f>=STANDARDIZE(E862,AVERAGE(E$2:E$1449),_xlfn.STDEV.S(E$2:E$1449))</f>
      </c>
      <c r="L862" s="10" t="str">
        <f>=STANDARDIZE(F862,AVERAGE(F$2:F$1449),_xlfn.STDEV.S(F$2:F$1449))</f>
      </c>
      <c r="M862" s="10" t="str">
        <f>=STANDARDIZE(G862,AVERAGE(G$2:G$1449),_xlfn.STDEV.S(G$2:G$1449))</f>
      </c>
      <c r="N862" s="10" t="str">
        <f>=STANDARDIZE(H862,AVERAGE(H$2:H$1449),_xlfn.STDEV.S(H$2:H$1449))</f>
      </c>
      <c r="O862" s="10" t="str">
        <f>=STANDARDIZE(I862,AVERAGE(I$2:I$1449),_xlfn.STDEV.S(I$2:I$1449))</f>
      </c>
      <c r="P862" s="10" t="str">
        <f>=MMULT(J862:O862,$AI$12:$AI$17)</f>
      </c>
    </row>
    <row r="863">
      <c r="A863" t="n">
        <v>199111</v>
      </c>
      <c r="B863" t="s">
        <v>3680</v>
      </c>
      <c r="C863" t="s">
        <v>149</v>
      </c>
      <c r="D863" t="n">
        <v>31</v>
      </c>
      <c r="E863" t="n">
        <v>14175</v>
      </c>
      <c r="F863" t="n">
        <v>55</v>
      </c>
      <c r="G863" t="n">
        <v>73</v>
      </c>
      <c r="H863" t="n">
        <v>11</v>
      </c>
      <c r="I863" t="n">
        <v>3.5147</v>
      </c>
      <c r="J863" s="10" t="str">
        <f>=STANDARDIZE(D863,AVERAGE(D$2:D$1449),_xlfn.STDEV.S(D$2:D$1449))</f>
      </c>
      <c r="K863" s="10" t="str">
        <f>=STANDARDIZE(E863,AVERAGE(E$2:E$1449),_xlfn.STDEV.S(E$2:E$1449))</f>
      </c>
      <c r="L863" s="10" t="str">
        <f>=STANDARDIZE(F863,AVERAGE(F$2:F$1449),_xlfn.STDEV.S(F$2:F$1449))</f>
      </c>
      <c r="M863" s="10" t="str">
        <f>=STANDARDIZE(G863,AVERAGE(G$2:G$1449),_xlfn.STDEV.S(G$2:G$1449))</f>
      </c>
      <c r="N863" s="10" t="str">
        <f>=STANDARDIZE(H863,AVERAGE(H$2:H$1449),_xlfn.STDEV.S(H$2:H$1449))</f>
      </c>
      <c r="O863" s="10" t="str">
        <f>=STANDARDIZE(I863,AVERAGE(I$2:I$1449),_xlfn.STDEV.S(I$2:I$1449))</f>
      </c>
      <c r="P863" s="10" t="str">
        <f>=MMULT(J863:O863,$AI$12:$AI$17)</f>
      </c>
    </row>
    <row r="864">
      <c r="A864" t="n">
        <v>199120</v>
      </c>
      <c r="B864" t="s">
        <v>3681</v>
      </c>
      <c r="C864" t="s">
        <v>149</v>
      </c>
      <c r="D864" t="n">
        <v>20</v>
      </c>
      <c r="E864" t="n">
        <v>11140</v>
      </c>
      <c r="F864" t="n">
        <v>92.1</v>
      </c>
      <c r="G864" t="n">
        <v>97</v>
      </c>
      <c r="H864" t="n">
        <v>15</v>
      </c>
      <c r="I864" t="n">
        <v>4.5326</v>
      </c>
      <c r="J864" s="10" t="str">
        <f>=STANDARDIZE(D864,AVERAGE(D$2:D$1449),_xlfn.STDEV.S(D$2:D$1449))</f>
      </c>
      <c r="K864" s="10" t="str">
        <f>=STANDARDIZE(E864,AVERAGE(E$2:E$1449),_xlfn.STDEV.S(E$2:E$1449))</f>
      </c>
      <c r="L864" s="10" t="str">
        <f>=STANDARDIZE(F864,AVERAGE(F$2:F$1449),_xlfn.STDEV.S(F$2:F$1449))</f>
      </c>
      <c r="M864" s="10" t="str">
        <f>=STANDARDIZE(G864,AVERAGE(G$2:G$1449),_xlfn.STDEV.S(G$2:G$1449))</f>
      </c>
      <c r="N864" s="10" t="str">
        <f>=STANDARDIZE(H864,AVERAGE(H$2:H$1449),_xlfn.STDEV.S(H$2:H$1449))</f>
      </c>
      <c r="O864" s="10" t="str">
        <f>=STANDARDIZE(I864,AVERAGE(I$2:I$1449),_xlfn.STDEV.S(I$2:I$1449))</f>
      </c>
      <c r="P864" s="10" t="str">
        <f>=MMULT(J864:O864,$AI$12:$AI$17)</f>
      </c>
    </row>
    <row r="865">
      <c r="A865" t="n">
        <v>199139</v>
      </c>
      <c r="B865" t="s">
        <v>3683</v>
      </c>
      <c r="C865" t="s">
        <v>149</v>
      </c>
      <c r="D865" t="n">
        <v>34</v>
      </c>
      <c r="E865" t="n">
        <v>13768</v>
      </c>
      <c r="F865" t="n">
        <v>67.7</v>
      </c>
      <c r="G865" t="n">
        <v>85</v>
      </c>
      <c r="H865" t="n">
        <v>21</v>
      </c>
      <c r="I865" t="n">
        <v>4.5232</v>
      </c>
      <c r="J865" s="10" t="str">
        <f>=STANDARDIZE(D865,AVERAGE(D$2:D$1449),_xlfn.STDEV.S(D$2:D$1449))</f>
      </c>
      <c r="K865" s="10" t="str">
        <f>=STANDARDIZE(E865,AVERAGE(E$2:E$1449),_xlfn.STDEV.S(E$2:E$1449))</f>
      </c>
      <c r="L865" s="10" t="str">
        <f>=STANDARDIZE(F865,AVERAGE(F$2:F$1449),_xlfn.STDEV.S(F$2:F$1449))</f>
      </c>
      <c r="M865" s="10" t="str">
        <f>=STANDARDIZE(G865,AVERAGE(G$2:G$1449),_xlfn.STDEV.S(G$2:G$1449))</f>
      </c>
      <c r="N865" s="10" t="str">
        <f>=STANDARDIZE(H865,AVERAGE(H$2:H$1449),_xlfn.STDEV.S(H$2:H$1449))</f>
      </c>
      <c r="O865" s="10" t="str">
        <f>=STANDARDIZE(I865,AVERAGE(I$2:I$1449),_xlfn.STDEV.S(I$2:I$1449))</f>
      </c>
      <c r="P865" s="10" t="str">
        <f>=MMULT(J865:O865,$AI$12:$AI$17)</f>
      </c>
    </row>
    <row r="866">
      <c r="A866" t="n">
        <v>199148</v>
      </c>
      <c r="B866" t="s">
        <v>3684</v>
      </c>
      <c r="C866" t="s">
        <v>149</v>
      </c>
      <c r="D866" t="n">
        <v>47</v>
      </c>
      <c r="E866" t="n">
        <v>10592</v>
      </c>
      <c r="F866" t="n">
        <v>57.9</v>
      </c>
      <c r="G866" t="n">
        <v>76</v>
      </c>
      <c r="H866" t="n">
        <v>17</v>
      </c>
      <c r="I866" t="n">
        <v>4.301</v>
      </c>
      <c r="J866" s="10" t="str">
        <f>=STANDARDIZE(D866,AVERAGE(D$2:D$1449),_xlfn.STDEV.S(D$2:D$1449))</f>
      </c>
      <c r="K866" s="10" t="str">
        <f>=STANDARDIZE(E866,AVERAGE(E$2:E$1449),_xlfn.STDEV.S(E$2:E$1449))</f>
      </c>
      <c r="L866" s="10" t="str">
        <f>=STANDARDIZE(F866,AVERAGE(F$2:F$1449),_xlfn.STDEV.S(F$2:F$1449))</f>
      </c>
      <c r="M866" s="10" t="str">
        <f>=STANDARDIZE(G866,AVERAGE(G$2:G$1449),_xlfn.STDEV.S(G$2:G$1449))</f>
      </c>
      <c r="N866" s="10" t="str">
        <f>=STANDARDIZE(H866,AVERAGE(H$2:H$1449),_xlfn.STDEV.S(H$2:H$1449))</f>
      </c>
      <c r="O866" s="10" t="str">
        <f>=STANDARDIZE(I866,AVERAGE(I$2:I$1449),_xlfn.STDEV.S(I$2:I$1449))</f>
      </c>
      <c r="P866" s="10" t="str">
        <f>=MMULT(J866:O866,$AI$12:$AI$17)</f>
      </c>
    </row>
    <row r="867">
      <c r="A867" t="n">
        <v>199157</v>
      </c>
      <c r="B867" t="s">
        <v>3685</v>
      </c>
      <c r="C867" t="s">
        <v>149</v>
      </c>
      <c r="D867" t="n">
        <v>57</v>
      </c>
      <c r="E867" t="n">
        <v>13884</v>
      </c>
      <c r="F867" t="n">
        <v>46</v>
      </c>
      <c r="G867" t="n">
        <v>75</v>
      </c>
      <c r="H867" t="n">
        <v>16</v>
      </c>
      <c r="I867" t="n">
        <v>3.9272</v>
      </c>
      <c r="J867" s="10" t="str">
        <f>=STANDARDIZE(D867,AVERAGE(D$2:D$1449),_xlfn.STDEV.S(D$2:D$1449))</f>
      </c>
      <c r="K867" s="10" t="str">
        <f>=STANDARDIZE(E867,AVERAGE(E$2:E$1449),_xlfn.STDEV.S(E$2:E$1449))</f>
      </c>
      <c r="L867" s="10" t="str">
        <f>=STANDARDIZE(F867,AVERAGE(F$2:F$1449),_xlfn.STDEV.S(F$2:F$1449))</f>
      </c>
      <c r="M867" s="10" t="str">
        <f>=STANDARDIZE(G867,AVERAGE(G$2:G$1449),_xlfn.STDEV.S(G$2:G$1449))</f>
      </c>
      <c r="N867" s="10" t="str">
        <f>=STANDARDIZE(H867,AVERAGE(H$2:H$1449),_xlfn.STDEV.S(H$2:H$1449))</f>
      </c>
      <c r="O867" s="10" t="str">
        <f>=STANDARDIZE(I867,AVERAGE(I$2:I$1449),_xlfn.STDEV.S(I$2:I$1449))</f>
      </c>
      <c r="P867" s="10" t="str">
        <f>=MMULT(J867:O867,$AI$12:$AI$17)</f>
      </c>
    </row>
    <row r="868">
      <c r="A868" t="n">
        <v>199184</v>
      </c>
      <c r="B868" t="s">
        <v>3686</v>
      </c>
      <c r="C868" t="s">
        <v>149</v>
      </c>
      <c r="D868" t="n">
        <v>25</v>
      </c>
      <c r="E868" t="n">
        <v>11163</v>
      </c>
      <c r="F868" t="n">
        <v>79.7</v>
      </c>
      <c r="G868" t="n">
        <v>88</v>
      </c>
      <c r="H868" t="n">
        <v>6</v>
      </c>
      <c r="I868" t="n">
        <v>3.0457</v>
      </c>
      <c r="J868" s="10" t="str">
        <f>=STANDARDIZE(D868,AVERAGE(D$2:D$1449),_xlfn.STDEV.S(D$2:D$1449))</f>
      </c>
      <c r="K868" s="10" t="str">
        <f>=STANDARDIZE(E868,AVERAGE(E$2:E$1449),_xlfn.STDEV.S(E$2:E$1449))</f>
      </c>
      <c r="L868" s="10" t="str">
        <f>=STANDARDIZE(F868,AVERAGE(F$2:F$1449),_xlfn.STDEV.S(F$2:F$1449))</f>
      </c>
      <c r="M868" s="10" t="str">
        <f>=STANDARDIZE(G868,AVERAGE(G$2:G$1449),_xlfn.STDEV.S(G$2:G$1449))</f>
      </c>
      <c r="N868" s="10" t="str">
        <f>=STANDARDIZE(H868,AVERAGE(H$2:H$1449),_xlfn.STDEV.S(H$2:H$1449))</f>
      </c>
      <c r="O868" s="10" t="str">
        <f>=STANDARDIZE(I868,AVERAGE(I$2:I$1449),_xlfn.STDEV.S(I$2:I$1449))</f>
      </c>
      <c r="P868" s="10" t="str">
        <f>=MMULT(J868:O868,$AI$12:$AI$17)</f>
      </c>
    </row>
    <row r="869">
      <c r="A869" t="n">
        <v>199193</v>
      </c>
      <c r="B869" t="s">
        <v>3688</v>
      </c>
      <c r="C869" t="s">
        <v>149</v>
      </c>
      <c r="D869" t="n">
        <v>19</v>
      </c>
      <c r="E869" t="n">
        <v>14860</v>
      </c>
      <c r="F869" t="n">
        <v>85.3</v>
      </c>
      <c r="G869" t="n">
        <v>93</v>
      </c>
      <c r="H869" t="n">
        <v>15</v>
      </c>
      <c r="I869" t="n">
        <v>4.6079</v>
      </c>
      <c r="J869" s="10" t="str">
        <f>=STANDARDIZE(D869,AVERAGE(D$2:D$1449),_xlfn.STDEV.S(D$2:D$1449))</f>
      </c>
      <c r="K869" s="10" t="str">
        <f>=STANDARDIZE(E869,AVERAGE(E$2:E$1449),_xlfn.STDEV.S(E$2:E$1449))</f>
      </c>
      <c r="L869" s="10" t="str">
        <f>=STANDARDIZE(F869,AVERAGE(F$2:F$1449),_xlfn.STDEV.S(F$2:F$1449))</f>
      </c>
      <c r="M869" s="10" t="str">
        <f>=STANDARDIZE(G869,AVERAGE(G$2:G$1449),_xlfn.STDEV.S(G$2:G$1449))</f>
      </c>
      <c r="N869" s="10" t="str">
        <f>=STANDARDIZE(H869,AVERAGE(H$2:H$1449),_xlfn.STDEV.S(H$2:H$1449))</f>
      </c>
      <c r="O869" s="10" t="str">
        <f>=STANDARDIZE(I869,AVERAGE(I$2:I$1449),_xlfn.STDEV.S(I$2:I$1449))</f>
      </c>
      <c r="P869" s="10" t="str">
        <f>=MMULT(J869:O869,$AI$12:$AI$17)</f>
      </c>
    </row>
    <row r="870">
      <c r="A870" t="n">
        <v>199209</v>
      </c>
      <c r="B870" t="s">
        <v>3689</v>
      </c>
      <c r="C870" t="s">
        <v>163</v>
      </c>
      <c r="D870" t="n">
        <v>47</v>
      </c>
      <c r="E870" t="n">
        <v>19111</v>
      </c>
      <c r="F870" t="n">
        <v>39.2</v>
      </c>
      <c r="G870" t="n">
        <v>65</v>
      </c>
      <c r="H870" t="n">
        <v>13</v>
      </c>
      <c r="I870" t="n">
        <v>3.237</v>
      </c>
      <c r="J870" s="10" t="str">
        <f>=STANDARDIZE(D870,AVERAGE(D$2:D$1449),_xlfn.STDEV.S(D$2:D$1449))</f>
      </c>
      <c r="K870" s="10" t="str">
        <f>=STANDARDIZE(E870,AVERAGE(E$2:E$1449),_xlfn.STDEV.S(E$2:E$1449))</f>
      </c>
      <c r="L870" s="10" t="str">
        <f>=STANDARDIZE(F870,AVERAGE(F$2:F$1449),_xlfn.STDEV.S(F$2:F$1449))</f>
      </c>
      <c r="M870" s="10" t="str">
        <f>=STANDARDIZE(G870,AVERAGE(G$2:G$1449),_xlfn.STDEV.S(G$2:G$1449))</f>
      </c>
      <c r="N870" s="10" t="str">
        <f>=STANDARDIZE(H870,AVERAGE(H$2:H$1449),_xlfn.STDEV.S(H$2:H$1449))</f>
      </c>
      <c r="O870" s="10" t="str">
        <f>=STANDARDIZE(I870,AVERAGE(I$2:I$1449),_xlfn.STDEV.S(I$2:I$1449))</f>
      </c>
      <c r="P870" s="10" t="str">
        <f>=MMULT(J870:O870,$AI$12:$AI$17)</f>
      </c>
    </row>
    <row r="871">
      <c r="A871" t="n">
        <v>199218</v>
      </c>
      <c r="B871" t="s">
        <v>3690</v>
      </c>
      <c r="C871" t="s">
        <v>149</v>
      </c>
      <c r="D871" t="n">
        <v>24</v>
      </c>
      <c r="E871" t="n">
        <v>18606</v>
      </c>
      <c r="F871" t="n">
        <v>70.7</v>
      </c>
      <c r="G871" t="n">
        <v>85</v>
      </c>
      <c r="H871" t="n">
        <v>17</v>
      </c>
      <c r="I871" t="n">
        <v>4.3169</v>
      </c>
      <c r="J871" s="10" t="str">
        <f>=STANDARDIZE(D871,AVERAGE(D$2:D$1449),_xlfn.STDEV.S(D$2:D$1449))</f>
      </c>
      <c r="K871" s="10" t="str">
        <f>=STANDARDIZE(E871,AVERAGE(E$2:E$1449),_xlfn.STDEV.S(E$2:E$1449))</f>
      </c>
      <c r="L871" s="10" t="str">
        <f>=STANDARDIZE(F871,AVERAGE(F$2:F$1449),_xlfn.STDEV.S(F$2:F$1449))</f>
      </c>
      <c r="M871" s="10" t="str">
        <f>=STANDARDIZE(G871,AVERAGE(G$2:G$1449),_xlfn.STDEV.S(G$2:G$1449))</f>
      </c>
      <c r="N871" s="10" t="str">
        <f>=STANDARDIZE(H871,AVERAGE(H$2:H$1449),_xlfn.STDEV.S(H$2:H$1449))</f>
      </c>
      <c r="O871" s="10" t="str">
        <f>=STANDARDIZE(I871,AVERAGE(I$2:I$1449),_xlfn.STDEV.S(I$2:I$1449))</f>
      </c>
      <c r="P871" s="10" t="str">
        <f>=MMULT(J871:O871,$AI$12:$AI$17)</f>
      </c>
    </row>
    <row r="872">
      <c r="A872" t="n">
        <v>199272</v>
      </c>
      <c r="B872" t="s">
        <v>3693</v>
      </c>
      <c r="C872" t="s">
        <v>163</v>
      </c>
      <c r="D872" t="n">
        <v>35</v>
      </c>
      <c r="E872" t="n">
        <v>24503</v>
      </c>
      <c r="F872" t="n">
        <v>44.3</v>
      </c>
      <c r="G872" t="n">
        <v>61</v>
      </c>
      <c r="H872" t="n">
        <v>12</v>
      </c>
      <c r="I872" t="n">
        <v>3.0298</v>
      </c>
      <c r="J872" s="10" t="str">
        <f>=STANDARDIZE(D872,AVERAGE(D$2:D$1449),_xlfn.STDEV.S(D$2:D$1449))</f>
      </c>
      <c r="K872" s="10" t="str">
        <f>=STANDARDIZE(E872,AVERAGE(E$2:E$1449),_xlfn.STDEV.S(E$2:E$1449))</f>
      </c>
      <c r="L872" s="10" t="str">
        <f>=STANDARDIZE(F872,AVERAGE(F$2:F$1449),_xlfn.STDEV.S(F$2:F$1449))</f>
      </c>
      <c r="M872" s="10" t="str">
        <f>=STANDARDIZE(G872,AVERAGE(G$2:G$1449),_xlfn.STDEV.S(G$2:G$1449))</f>
      </c>
      <c r="N872" s="10" t="str">
        <f>=STANDARDIZE(H872,AVERAGE(H$2:H$1449),_xlfn.STDEV.S(H$2:H$1449))</f>
      </c>
      <c r="O872" s="10" t="str">
        <f>=STANDARDIZE(I872,AVERAGE(I$2:I$1449),_xlfn.STDEV.S(I$2:I$1449))</f>
      </c>
      <c r="P872" s="10" t="str">
        <f>=MMULT(J872:O872,$AI$12:$AI$17)</f>
      </c>
    </row>
    <row r="873">
      <c r="A873" t="n">
        <v>199281</v>
      </c>
      <c r="B873" t="s">
        <v>3694</v>
      </c>
      <c r="C873" t="s">
        <v>149</v>
      </c>
      <c r="D873" t="n">
        <v>48</v>
      </c>
      <c r="E873" t="n">
        <v>9687</v>
      </c>
      <c r="F873" t="n">
        <v>44.5</v>
      </c>
      <c r="G873" t="n">
        <v>71</v>
      </c>
      <c r="H873" t="n">
        <v>14</v>
      </c>
      <c r="I873" t="n">
        <v>3.9774</v>
      </c>
      <c r="J873" s="10" t="str">
        <f>=STANDARDIZE(D873,AVERAGE(D$2:D$1449),_xlfn.STDEV.S(D$2:D$1449))</f>
      </c>
      <c r="K873" s="10" t="str">
        <f>=STANDARDIZE(E873,AVERAGE(E$2:E$1449),_xlfn.STDEV.S(E$2:E$1449))</f>
      </c>
      <c r="L873" s="10" t="str">
        <f>=STANDARDIZE(F873,AVERAGE(F$2:F$1449),_xlfn.STDEV.S(F$2:F$1449))</f>
      </c>
      <c r="M873" s="10" t="str">
        <f>=STANDARDIZE(G873,AVERAGE(G$2:G$1449),_xlfn.STDEV.S(G$2:G$1449))</f>
      </c>
      <c r="N873" s="10" t="str">
        <f>=STANDARDIZE(H873,AVERAGE(H$2:H$1449),_xlfn.STDEV.S(H$2:H$1449))</f>
      </c>
      <c r="O873" s="10" t="str">
        <f>=STANDARDIZE(I873,AVERAGE(I$2:I$1449),_xlfn.STDEV.S(I$2:I$1449))</f>
      </c>
      <c r="P873" s="10" t="str">
        <f>=MMULT(J873:O873,$AI$12:$AI$17)</f>
      </c>
    </row>
    <row r="874">
      <c r="A874" t="n">
        <v>199306</v>
      </c>
      <c r="B874" t="s">
        <v>3696</v>
      </c>
      <c r="C874" t="s">
        <v>163</v>
      </c>
      <c r="D874" t="n">
        <v>56</v>
      </c>
      <c r="E874" t="n">
        <v>21402</v>
      </c>
      <c r="F874" t="n">
        <v>42.6</v>
      </c>
      <c r="G874" t="n">
        <v>68</v>
      </c>
      <c r="H874" t="n">
        <v>14</v>
      </c>
      <c r="I874" t="n">
        <v>3.0678</v>
      </c>
      <c r="J874" s="10" t="str">
        <f>=STANDARDIZE(D874,AVERAGE(D$2:D$1449),_xlfn.STDEV.S(D$2:D$1449))</f>
      </c>
      <c r="K874" s="10" t="str">
        <f>=STANDARDIZE(E874,AVERAGE(E$2:E$1449),_xlfn.STDEV.S(E$2:E$1449))</f>
      </c>
      <c r="L874" s="10" t="str">
        <f>=STANDARDIZE(F874,AVERAGE(F$2:F$1449),_xlfn.STDEV.S(F$2:F$1449))</f>
      </c>
      <c r="M874" s="10" t="str">
        <f>=STANDARDIZE(G874,AVERAGE(G$2:G$1449),_xlfn.STDEV.S(G$2:G$1449))</f>
      </c>
      <c r="N874" s="10" t="str">
        <f>=STANDARDIZE(H874,AVERAGE(H$2:H$1449),_xlfn.STDEV.S(H$2:H$1449))</f>
      </c>
      <c r="O874" s="10" t="str">
        <f>=STANDARDIZE(I874,AVERAGE(I$2:I$1449),_xlfn.STDEV.S(I$2:I$1449))</f>
      </c>
      <c r="P874" s="10" t="str">
        <f>=MMULT(J874:O874,$AI$12:$AI$17)</f>
      </c>
    </row>
    <row r="875">
      <c r="A875" t="n">
        <v>199412</v>
      </c>
      <c r="B875" t="s">
        <v>3702</v>
      </c>
      <c r="C875" t="s">
        <v>163</v>
      </c>
      <c r="D875" t="n">
        <v>22</v>
      </c>
      <c r="E875" t="n">
        <v>27178</v>
      </c>
      <c r="F875" t="n">
        <v>65.9</v>
      </c>
      <c r="G875" t="n">
        <v>76</v>
      </c>
      <c r="H875" t="n">
        <v>9</v>
      </c>
      <c r="I875" t="n">
        <v>3.3412</v>
      </c>
      <c r="J875" s="10" t="str">
        <f>=STANDARDIZE(D875,AVERAGE(D$2:D$1449),_xlfn.STDEV.S(D$2:D$1449))</f>
      </c>
      <c r="K875" s="10" t="str">
        <f>=STANDARDIZE(E875,AVERAGE(E$2:E$1449),_xlfn.STDEV.S(E$2:E$1449))</f>
      </c>
      <c r="L875" s="10" t="str">
        <f>=STANDARDIZE(F875,AVERAGE(F$2:F$1449),_xlfn.STDEV.S(F$2:F$1449))</f>
      </c>
      <c r="M875" s="10" t="str">
        <f>=STANDARDIZE(G875,AVERAGE(G$2:G$1449),_xlfn.STDEV.S(G$2:G$1449))</f>
      </c>
      <c r="N875" s="10" t="str">
        <f>=STANDARDIZE(H875,AVERAGE(H$2:H$1449),_xlfn.STDEV.S(H$2:H$1449))</f>
      </c>
      <c r="O875" s="10" t="str">
        <f>=STANDARDIZE(I875,AVERAGE(I$2:I$1449),_xlfn.STDEV.S(I$2:I$1449))</f>
      </c>
      <c r="P875" s="10" t="str">
        <f>=MMULT(J875:O875,$AI$12:$AI$17)</f>
      </c>
    </row>
    <row r="876">
      <c r="A876" t="n">
        <v>199582</v>
      </c>
      <c r="B876" t="s">
        <v>3715</v>
      </c>
      <c r="C876" t="s">
        <v>163</v>
      </c>
      <c r="D876" t="n">
        <v>52</v>
      </c>
      <c r="E876" t="n">
        <v>18373</v>
      </c>
      <c r="F876" t="n">
        <v>19.9</v>
      </c>
      <c r="G876" t="n">
        <v>53</v>
      </c>
      <c r="H876" t="n">
        <v>11</v>
      </c>
      <c r="I876" t="n">
        <v>3.0973</v>
      </c>
      <c r="J876" s="10" t="str">
        <f>=STANDARDIZE(D876,AVERAGE(D$2:D$1449),_xlfn.STDEV.S(D$2:D$1449))</f>
      </c>
      <c r="K876" s="10" t="str">
        <f>=STANDARDIZE(E876,AVERAGE(E$2:E$1449),_xlfn.STDEV.S(E$2:E$1449))</f>
      </c>
      <c r="L876" s="10" t="str">
        <f>=STANDARDIZE(F876,AVERAGE(F$2:F$1449),_xlfn.STDEV.S(F$2:F$1449))</f>
      </c>
      <c r="M876" s="10" t="str">
        <f>=STANDARDIZE(G876,AVERAGE(G$2:G$1449),_xlfn.STDEV.S(G$2:G$1449))</f>
      </c>
      <c r="N876" s="10" t="str">
        <f>=STANDARDIZE(H876,AVERAGE(H$2:H$1449),_xlfn.STDEV.S(H$2:H$1449))</f>
      </c>
      <c r="O876" s="10" t="str">
        <f>=STANDARDIZE(I876,AVERAGE(I$2:I$1449),_xlfn.STDEV.S(I$2:I$1449))</f>
      </c>
      <c r="P876" s="10" t="str">
        <f>=MMULT(J876:O876,$AI$12:$AI$17)</f>
      </c>
    </row>
    <row r="877">
      <c r="A877" t="n">
        <v>199607</v>
      </c>
      <c r="B877" t="s">
        <v>3716</v>
      </c>
      <c r="C877" t="s">
        <v>163</v>
      </c>
      <c r="D877" t="n">
        <v>49</v>
      </c>
      <c r="E877" t="n">
        <v>19000</v>
      </c>
      <c r="F877" t="n">
        <v>56.2</v>
      </c>
      <c r="G877" t="n">
        <v>67</v>
      </c>
      <c r="H877" t="n">
        <v>7</v>
      </c>
      <c r="I877" t="n">
        <v>2.7356</v>
      </c>
      <c r="J877" s="10" t="str">
        <f>=STANDARDIZE(D877,AVERAGE(D$2:D$1449),_xlfn.STDEV.S(D$2:D$1449))</f>
      </c>
      <c r="K877" s="10" t="str">
        <f>=STANDARDIZE(E877,AVERAGE(E$2:E$1449),_xlfn.STDEV.S(E$2:E$1449))</f>
      </c>
      <c r="L877" s="10" t="str">
        <f>=STANDARDIZE(F877,AVERAGE(F$2:F$1449),_xlfn.STDEV.S(F$2:F$1449))</f>
      </c>
      <c r="M877" s="10" t="str">
        <f>=STANDARDIZE(G877,AVERAGE(G$2:G$1449),_xlfn.STDEV.S(G$2:G$1449))</f>
      </c>
      <c r="N877" s="10" t="str">
        <f>=STANDARDIZE(H877,AVERAGE(H$2:H$1449),_xlfn.STDEV.S(H$2:H$1449))</f>
      </c>
      <c r="O877" s="10" t="str">
        <f>=STANDARDIZE(I877,AVERAGE(I$2:I$1449),_xlfn.STDEV.S(I$2:I$1449))</f>
      </c>
      <c r="P877" s="10" t="str">
        <f>=MMULT(J877:O877,$AI$12:$AI$17)</f>
      </c>
    </row>
    <row r="878">
      <c r="A878" t="n">
        <v>199643</v>
      </c>
      <c r="B878" t="s">
        <v>3720</v>
      </c>
      <c r="C878" t="s">
        <v>163</v>
      </c>
      <c r="D878" t="n">
        <v>65</v>
      </c>
      <c r="E878" t="n">
        <v>14111</v>
      </c>
      <c r="F878" t="n">
        <v>20.2</v>
      </c>
      <c r="G878" t="n">
        <v>56</v>
      </c>
      <c r="H878" t="n">
        <v>11</v>
      </c>
      <c r="I878" t="n">
        <v>3.0704</v>
      </c>
      <c r="J878" s="10" t="str">
        <f>=STANDARDIZE(D878,AVERAGE(D$2:D$1449),_xlfn.STDEV.S(D$2:D$1449))</f>
      </c>
      <c r="K878" s="10" t="str">
        <f>=STANDARDIZE(E878,AVERAGE(E$2:E$1449),_xlfn.STDEV.S(E$2:E$1449))</f>
      </c>
      <c r="L878" s="10" t="str">
        <f>=STANDARDIZE(F878,AVERAGE(F$2:F$1449),_xlfn.STDEV.S(F$2:F$1449))</f>
      </c>
      <c r="M878" s="10" t="str">
        <f>=STANDARDIZE(G878,AVERAGE(G$2:G$1449),_xlfn.STDEV.S(G$2:G$1449))</f>
      </c>
      <c r="N878" s="10" t="str">
        <f>=STANDARDIZE(H878,AVERAGE(H$2:H$1449),_xlfn.STDEV.S(H$2:H$1449))</f>
      </c>
      <c r="O878" s="10" t="str">
        <f>=STANDARDIZE(I878,AVERAGE(I$2:I$1449),_xlfn.STDEV.S(I$2:I$1449))</f>
      </c>
      <c r="P878" s="10" t="str">
        <f>=MMULT(J878:O878,$AI$12:$AI$17)</f>
      </c>
    </row>
    <row r="879">
      <c r="A879" t="n">
        <v>199698</v>
      </c>
      <c r="B879" t="s">
        <v>3722</v>
      </c>
      <c r="C879" t="s">
        <v>163</v>
      </c>
      <c r="D879" t="n">
        <v>48</v>
      </c>
      <c r="E879" t="n">
        <v>31503</v>
      </c>
      <c r="F879" t="n">
        <v>25.5</v>
      </c>
      <c r="G879" t="n">
        <v>51</v>
      </c>
      <c r="H879" t="n">
        <v>14</v>
      </c>
      <c r="I879" t="n">
        <v>2.9509</v>
      </c>
      <c r="J879" s="10" t="str">
        <f>=STANDARDIZE(D879,AVERAGE(D$2:D$1449),_xlfn.STDEV.S(D$2:D$1449))</f>
      </c>
      <c r="K879" s="10" t="str">
        <f>=STANDARDIZE(E879,AVERAGE(E$2:E$1449),_xlfn.STDEV.S(E$2:E$1449))</f>
      </c>
      <c r="L879" s="10" t="str">
        <f>=STANDARDIZE(F879,AVERAGE(F$2:F$1449),_xlfn.STDEV.S(F$2:F$1449))</f>
      </c>
      <c r="M879" s="10" t="str">
        <f>=STANDARDIZE(G879,AVERAGE(G$2:G$1449),_xlfn.STDEV.S(G$2:G$1449))</f>
      </c>
      <c r="N879" s="10" t="str">
        <f>=STANDARDIZE(H879,AVERAGE(H$2:H$1449),_xlfn.STDEV.S(H$2:H$1449))</f>
      </c>
      <c r="O879" s="10" t="str">
        <f>=STANDARDIZE(I879,AVERAGE(I$2:I$1449),_xlfn.STDEV.S(I$2:I$1449))</f>
      </c>
      <c r="P879" s="10" t="str">
        <f>=MMULT(J879:O879,$AI$12:$AI$17)</f>
      </c>
    </row>
    <row r="880">
      <c r="A880" t="n">
        <v>199847</v>
      </c>
      <c r="B880" t="s">
        <v>3737</v>
      </c>
      <c r="C880" t="s">
        <v>163</v>
      </c>
      <c r="D880" t="n">
        <v>9</v>
      </c>
      <c r="E880" t="n">
        <v>27790</v>
      </c>
      <c r="F880" t="n">
        <v>90.9</v>
      </c>
      <c r="G880" t="n">
        <v>95</v>
      </c>
      <c r="H880" t="n">
        <v>9</v>
      </c>
      <c r="I880" t="n">
        <v>3.9885</v>
      </c>
      <c r="J880" s="10" t="str">
        <f>=STANDARDIZE(D880,AVERAGE(D$2:D$1449),_xlfn.STDEV.S(D$2:D$1449))</f>
      </c>
      <c r="K880" s="10" t="str">
        <f>=STANDARDIZE(E880,AVERAGE(E$2:E$1449),_xlfn.STDEV.S(E$2:E$1449))</f>
      </c>
      <c r="L880" s="10" t="str">
        <f>=STANDARDIZE(F880,AVERAGE(F$2:F$1449),_xlfn.STDEV.S(F$2:F$1449))</f>
      </c>
      <c r="M880" s="10" t="str">
        <f>=STANDARDIZE(G880,AVERAGE(G$2:G$1449),_xlfn.STDEV.S(G$2:G$1449))</f>
      </c>
      <c r="N880" s="10" t="str">
        <f>=STANDARDIZE(H880,AVERAGE(H$2:H$1449),_xlfn.STDEV.S(H$2:H$1449))</f>
      </c>
      <c r="O880" s="10" t="str">
        <f>=STANDARDIZE(I880,AVERAGE(I$2:I$1449),_xlfn.STDEV.S(I$2:I$1449))</f>
      </c>
      <c r="P880" s="10" t="str">
        <f>=MMULT(J880:O880,$AI$12:$AI$17)</f>
      </c>
    </row>
    <row r="881">
      <c r="A881" t="n">
        <v>199865</v>
      </c>
      <c r="B881" t="s">
        <v>3739</v>
      </c>
      <c r="C881" t="s">
        <v>163</v>
      </c>
      <c r="D881" t="n">
        <v>37</v>
      </c>
      <c r="E881" t="n">
        <v>27913</v>
      </c>
      <c r="F881" t="n">
        <v>43.2</v>
      </c>
      <c r="G881" t="n">
        <v>70</v>
      </c>
      <c r="H881" t="n">
        <v>11</v>
      </c>
      <c r="I881" t="n">
        <v>2.9415</v>
      </c>
      <c r="J881" s="10" t="str">
        <f>=STANDARDIZE(D881,AVERAGE(D$2:D$1449),_xlfn.STDEV.S(D$2:D$1449))</f>
      </c>
      <c r="K881" s="10" t="str">
        <f>=STANDARDIZE(E881,AVERAGE(E$2:E$1449),_xlfn.STDEV.S(E$2:E$1449))</f>
      </c>
      <c r="L881" s="10" t="str">
        <f>=STANDARDIZE(F881,AVERAGE(F$2:F$1449),_xlfn.STDEV.S(F$2:F$1449))</f>
      </c>
      <c r="M881" s="10" t="str">
        <f>=STANDARDIZE(G881,AVERAGE(G$2:G$1449),_xlfn.STDEV.S(G$2:G$1449))</f>
      </c>
      <c r="N881" s="10" t="str">
        <f>=STANDARDIZE(H881,AVERAGE(H$2:H$1449),_xlfn.STDEV.S(H$2:H$1449))</f>
      </c>
      <c r="O881" s="10" t="str">
        <f>=STANDARDIZE(I881,AVERAGE(I$2:I$1449),_xlfn.STDEV.S(I$2:I$1449))</f>
      </c>
      <c r="P881" s="10" t="str">
        <f>=MMULT(J881:O881,$AI$12:$AI$17)</f>
      </c>
    </row>
    <row r="882">
      <c r="A882" t="n">
        <v>199962</v>
      </c>
      <c r="B882" t="s">
        <v>3749</v>
      </c>
      <c r="C882" t="s">
        <v>163</v>
      </c>
      <c r="D882" t="n">
        <v>41</v>
      </c>
      <c r="E882" t="n">
        <v>21464</v>
      </c>
      <c r="F882" t="n">
        <v>46.8</v>
      </c>
      <c r="G882" t="n">
        <v>67</v>
      </c>
      <c r="H882" t="n">
        <v>15</v>
      </c>
      <c r="I882" t="n">
        <v>3.566</v>
      </c>
      <c r="J882" s="10" t="str">
        <f>=STANDARDIZE(D882,AVERAGE(D$2:D$1449),_xlfn.STDEV.S(D$2:D$1449))</f>
      </c>
      <c r="K882" s="10" t="str">
        <f>=STANDARDIZE(E882,AVERAGE(E$2:E$1449),_xlfn.STDEV.S(E$2:E$1449))</f>
      </c>
      <c r="L882" s="10" t="str">
        <f>=STANDARDIZE(F882,AVERAGE(F$2:F$1449),_xlfn.STDEV.S(F$2:F$1449))</f>
      </c>
      <c r="M882" s="10" t="str">
        <f>=STANDARDIZE(G882,AVERAGE(G$2:G$1449),_xlfn.STDEV.S(G$2:G$1449))</f>
      </c>
      <c r="N882" s="10" t="str">
        <f>=STANDARDIZE(H882,AVERAGE(H$2:H$1449),_xlfn.STDEV.S(H$2:H$1449))</f>
      </c>
      <c r="O882" s="10" t="str">
        <f>=STANDARDIZE(I882,AVERAGE(I$2:I$1449),_xlfn.STDEV.S(I$2:I$1449))</f>
      </c>
      <c r="P882" s="10" t="str">
        <f>=MMULT(J882:O882,$AI$12:$AI$17)</f>
      </c>
    </row>
    <row r="883">
      <c r="A883" t="n">
        <v>199999</v>
      </c>
      <c r="B883" t="s">
        <v>3753</v>
      </c>
      <c r="C883" t="s">
        <v>149</v>
      </c>
      <c r="D883" t="n">
        <v>61</v>
      </c>
      <c r="E883" t="n">
        <v>12948</v>
      </c>
      <c r="F883" t="n">
        <v>48.6</v>
      </c>
      <c r="G883" t="n">
        <v>75</v>
      </c>
      <c r="H883" t="n">
        <v>16</v>
      </c>
      <c r="I883" t="n">
        <v>3.7413</v>
      </c>
      <c r="J883" s="10" t="str">
        <f>=STANDARDIZE(D883,AVERAGE(D$2:D$1449),_xlfn.STDEV.S(D$2:D$1449))</f>
      </c>
      <c r="K883" s="10" t="str">
        <f>=STANDARDIZE(E883,AVERAGE(E$2:E$1449),_xlfn.STDEV.S(E$2:E$1449))</f>
      </c>
      <c r="L883" s="10" t="str">
        <f>=STANDARDIZE(F883,AVERAGE(F$2:F$1449),_xlfn.STDEV.S(F$2:F$1449))</f>
      </c>
      <c r="M883" s="10" t="str">
        <f>=STANDARDIZE(G883,AVERAGE(G$2:G$1449),_xlfn.STDEV.S(G$2:G$1449))</f>
      </c>
      <c r="N883" s="10" t="str">
        <f>=STANDARDIZE(H883,AVERAGE(H$2:H$1449),_xlfn.STDEV.S(H$2:H$1449))</f>
      </c>
      <c r="O883" s="10" t="str">
        <f>=STANDARDIZE(I883,AVERAGE(I$2:I$1449),_xlfn.STDEV.S(I$2:I$1449))</f>
      </c>
      <c r="P883" s="10" t="str">
        <f>=MMULT(J883:O883,$AI$12:$AI$17)</f>
      </c>
    </row>
    <row r="884">
      <c r="A884" t="n">
        <v>200004</v>
      </c>
      <c r="B884" t="s">
        <v>3754</v>
      </c>
      <c r="C884" t="s">
        <v>149</v>
      </c>
      <c r="D884" t="n">
        <v>33</v>
      </c>
      <c r="E884" t="n">
        <v>12252</v>
      </c>
      <c r="F884" t="n">
        <v>59.1</v>
      </c>
      <c r="G884" t="n">
        <v>76</v>
      </c>
      <c r="H884" t="n">
        <v>16</v>
      </c>
      <c r="I884" t="n">
        <v>4.1207</v>
      </c>
      <c r="J884" s="10" t="str">
        <f>=STANDARDIZE(D884,AVERAGE(D$2:D$1449),_xlfn.STDEV.S(D$2:D$1449))</f>
      </c>
      <c r="K884" s="10" t="str">
        <f>=STANDARDIZE(E884,AVERAGE(E$2:E$1449),_xlfn.STDEV.S(E$2:E$1449))</f>
      </c>
      <c r="L884" s="10" t="str">
        <f>=STANDARDIZE(F884,AVERAGE(F$2:F$1449),_xlfn.STDEV.S(F$2:F$1449))</f>
      </c>
      <c r="M884" s="10" t="str">
        <f>=STANDARDIZE(G884,AVERAGE(G$2:G$1449),_xlfn.STDEV.S(G$2:G$1449))</f>
      </c>
      <c r="N884" s="10" t="str">
        <f>=STANDARDIZE(H884,AVERAGE(H$2:H$1449),_xlfn.STDEV.S(H$2:H$1449))</f>
      </c>
      <c r="O884" s="10" t="str">
        <f>=STANDARDIZE(I884,AVERAGE(I$2:I$1449),_xlfn.STDEV.S(I$2:I$1449))</f>
      </c>
      <c r="P884" s="10" t="str">
        <f>=MMULT(J884:O884,$AI$12:$AI$17)</f>
      </c>
    </row>
    <row r="885">
      <c r="A885" t="n">
        <v>200059</v>
      </c>
      <c r="B885" t="s">
        <v>3761</v>
      </c>
      <c r="C885" t="s">
        <v>149</v>
      </c>
      <c r="D885" t="n">
        <v>22</v>
      </c>
      <c r="E885" t="n">
        <v>15490</v>
      </c>
      <c r="F885" t="n">
        <v>39.9</v>
      </c>
      <c r="G885" t="n">
        <v>60</v>
      </c>
      <c r="H885" t="n">
        <v>13</v>
      </c>
      <c r="I885" t="n">
        <v>3.2533</v>
      </c>
      <c r="J885" s="10" t="str">
        <f>=STANDARDIZE(D885,AVERAGE(D$2:D$1449),_xlfn.STDEV.S(D$2:D$1449))</f>
      </c>
      <c r="K885" s="10" t="str">
        <f>=STANDARDIZE(E885,AVERAGE(E$2:E$1449),_xlfn.STDEV.S(E$2:E$1449))</f>
      </c>
      <c r="L885" s="10" t="str">
        <f>=STANDARDIZE(F885,AVERAGE(F$2:F$1449),_xlfn.STDEV.S(F$2:F$1449))</f>
      </c>
      <c r="M885" s="10" t="str">
        <f>=STANDARDIZE(G885,AVERAGE(G$2:G$1449),_xlfn.STDEV.S(G$2:G$1449))</f>
      </c>
      <c r="N885" s="10" t="str">
        <f>=STANDARDIZE(H885,AVERAGE(H$2:H$1449),_xlfn.STDEV.S(H$2:H$1449))</f>
      </c>
      <c r="O885" s="10" t="str">
        <f>=STANDARDIZE(I885,AVERAGE(I$2:I$1449),_xlfn.STDEV.S(I$2:I$1449))</f>
      </c>
      <c r="P885" s="10" t="str">
        <f>=MMULT(J885:O885,$AI$12:$AI$17)</f>
      </c>
    </row>
    <row r="886">
      <c r="A886" t="n">
        <v>200156</v>
      </c>
      <c r="B886" t="s">
        <v>3767</v>
      </c>
      <c r="C886" t="s">
        <v>163</v>
      </c>
      <c r="D886" t="n">
        <v>26</v>
      </c>
      <c r="E886" t="n">
        <v>20897</v>
      </c>
      <c r="F886" t="n">
        <v>44</v>
      </c>
      <c r="G886" t="n">
        <v>64</v>
      </c>
      <c r="H886" t="n">
        <v>9</v>
      </c>
      <c r="I886" t="n">
        <v>3.137</v>
      </c>
      <c r="J886" s="10" t="str">
        <f>=STANDARDIZE(D886,AVERAGE(D$2:D$1449),_xlfn.STDEV.S(D$2:D$1449))</f>
      </c>
      <c r="K886" s="10" t="str">
        <f>=STANDARDIZE(E886,AVERAGE(E$2:E$1449),_xlfn.STDEV.S(E$2:E$1449))</f>
      </c>
      <c r="L886" s="10" t="str">
        <f>=STANDARDIZE(F886,AVERAGE(F$2:F$1449),_xlfn.STDEV.S(F$2:F$1449))</f>
      </c>
      <c r="M886" s="10" t="str">
        <f>=STANDARDIZE(G886,AVERAGE(G$2:G$1449),_xlfn.STDEV.S(G$2:G$1449))</f>
      </c>
      <c r="N886" s="10" t="str">
        <f>=STANDARDIZE(H886,AVERAGE(H$2:H$1449),_xlfn.STDEV.S(H$2:H$1449))</f>
      </c>
      <c r="O886" s="10" t="str">
        <f>=STANDARDIZE(I886,AVERAGE(I$2:I$1449),_xlfn.STDEV.S(I$2:I$1449))</f>
      </c>
      <c r="P886" s="10" t="str">
        <f>=MMULT(J886:O886,$AI$12:$AI$17)</f>
      </c>
    </row>
    <row r="887">
      <c r="A887" t="n">
        <v>200217</v>
      </c>
      <c r="B887" t="s">
        <v>3772</v>
      </c>
      <c r="C887" t="s">
        <v>163</v>
      </c>
      <c r="D887" t="n">
        <v>18</v>
      </c>
      <c r="E887" t="n">
        <v>19225</v>
      </c>
      <c r="F887" t="n">
        <v>68.2</v>
      </c>
      <c r="G887" t="n">
        <v>83</v>
      </c>
      <c r="H887" t="n">
        <v>10</v>
      </c>
      <c r="I887" t="n">
        <v>3.6546</v>
      </c>
      <c r="J887" s="10" t="str">
        <f>=STANDARDIZE(D887,AVERAGE(D$2:D$1449),_xlfn.STDEV.S(D$2:D$1449))</f>
      </c>
      <c r="K887" s="10" t="str">
        <f>=STANDARDIZE(E887,AVERAGE(E$2:E$1449),_xlfn.STDEV.S(E$2:E$1449))</f>
      </c>
      <c r="L887" s="10" t="str">
        <f>=STANDARDIZE(F887,AVERAGE(F$2:F$1449),_xlfn.STDEV.S(F$2:F$1449))</f>
      </c>
      <c r="M887" s="10" t="str">
        <f>=STANDARDIZE(G887,AVERAGE(G$2:G$1449),_xlfn.STDEV.S(G$2:G$1449))</f>
      </c>
      <c r="N887" s="10" t="str">
        <f>=STANDARDIZE(H887,AVERAGE(H$2:H$1449),_xlfn.STDEV.S(H$2:H$1449))</f>
      </c>
      <c r="O887" s="10" t="str">
        <f>=STANDARDIZE(I887,AVERAGE(I$2:I$1449),_xlfn.STDEV.S(I$2:I$1449))</f>
      </c>
      <c r="P887" s="10" t="str">
        <f>=MMULT(J887:O887,$AI$12:$AI$17)</f>
      </c>
    </row>
    <row r="888">
      <c r="A888" t="n">
        <v>200226</v>
      </c>
      <c r="B888" t="s">
        <v>3773</v>
      </c>
      <c r="C888" t="s">
        <v>149</v>
      </c>
      <c r="D888" t="n">
        <v>24</v>
      </c>
      <c r="E888" t="n">
        <v>14050</v>
      </c>
      <c r="F888" t="n">
        <v>42.1</v>
      </c>
      <c r="G888" t="n">
        <v>67</v>
      </c>
      <c r="H888" t="n">
        <v>14</v>
      </c>
      <c r="I888" t="n">
        <v>3.1638</v>
      </c>
      <c r="J888" s="10" t="str">
        <f>=STANDARDIZE(D888,AVERAGE(D$2:D$1449),_xlfn.STDEV.S(D$2:D$1449))</f>
      </c>
      <c r="K888" s="10" t="str">
        <f>=STANDARDIZE(E888,AVERAGE(E$2:E$1449),_xlfn.STDEV.S(E$2:E$1449))</f>
      </c>
      <c r="L888" s="10" t="str">
        <f>=STANDARDIZE(F888,AVERAGE(F$2:F$1449),_xlfn.STDEV.S(F$2:F$1449))</f>
      </c>
      <c r="M888" s="10" t="str">
        <f>=STANDARDIZE(G888,AVERAGE(G$2:G$1449),_xlfn.STDEV.S(G$2:G$1449))</f>
      </c>
      <c r="N888" s="10" t="str">
        <f>=STANDARDIZE(H888,AVERAGE(H$2:H$1449),_xlfn.STDEV.S(H$2:H$1449))</f>
      </c>
      <c r="O888" s="10" t="str">
        <f>=STANDARDIZE(I888,AVERAGE(I$2:I$1449),_xlfn.STDEV.S(I$2:I$1449))</f>
      </c>
      <c r="P888" s="10" t="str">
        <f>=MMULT(J888:O888,$AI$12:$AI$17)</f>
      </c>
    </row>
    <row r="889">
      <c r="A889" t="n">
        <v>200253</v>
      </c>
      <c r="B889" t="s">
        <v>3775</v>
      </c>
      <c r="C889" t="s">
        <v>149</v>
      </c>
      <c r="D889" t="n">
        <v>24</v>
      </c>
      <c r="E889" t="n">
        <v>12349</v>
      </c>
      <c r="F889" t="n">
        <v>47.8</v>
      </c>
      <c r="G889" t="n">
        <v>72</v>
      </c>
      <c r="H889" t="n">
        <v>11</v>
      </c>
      <c r="I889" t="n">
        <v>3.5095</v>
      </c>
      <c r="J889" s="10" t="str">
        <f>=STANDARDIZE(D889,AVERAGE(D$2:D$1449),_xlfn.STDEV.S(D$2:D$1449))</f>
      </c>
      <c r="K889" s="10" t="str">
        <f>=STANDARDIZE(E889,AVERAGE(E$2:E$1449),_xlfn.STDEV.S(E$2:E$1449))</f>
      </c>
      <c r="L889" s="10" t="str">
        <f>=STANDARDIZE(F889,AVERAGE(F$2:F$1449),_xlfn.STDEV.S(F$2:F$1449))</f>
      </c>
      <c r="M889" s="10" t="str">
        <f>=STANDARDIZE(G889,AVERAGE(G$2:G$1449),_xlfn.STDEV.S(G$2:G$1449))</f>
      </c>
      <c r="N889" s="10" t="str">
        <f>=STANDARDIZE(H889,AVERAGE(H$2:H$1449),_xlfn.STDEV.S(H$2:H$1449))</f>
      </c>
      <c r="O889" s="10" t="str">
        <f>=STANDARDIZE(I889,AVERAGE(I$2:I$1449),_xlfn.STDEV.S(I$2:I$1449))</f>
      </c>
      <c r="P889" s="10" t="str">
        <f>=MMULT(J889:O889,$AI$12:$AI$17)</f>
      </c>
    </row>
    <row r="890">
      <c r="A890" t="n">
        <v>200280</v>
      </c>
      <c r="B890" t="s">
        <v>3777</v>
      </c>
      <c r="C890" t="s">
        <v>149</v>
      </c>
      <c r="D890" t="n">
        <v>16</v>
      </c>
      <c r="E890" t="n">
        <v>18227</v>
      </c>
      <c r="F890" t="n">
        <v>63.3</v>
      </c>
      <c r="G890" t="n">
        <v>83</v>
      </c>
      <c r="H890" t="n">
        <v>17</v>
      </c>
      <c r="I890" t="n">
        <v>4.2473</v>
      </c>
      <c r="J890" s="10" t="str">
        <f>=STANDARDIZE(D890,AVERAGE(D$2:D$1449),_xlfn.STDEV.S(D$2:D$1449))</f>
      </c>
      <c r="K890" s="10" t="str">
        <f>=STANDARDIZE(E890,AVERAGE(E$2:E$1449),_xlfn.STDEV.S(E$2:E$1449))</f>
      </c>
      <c r="L890" s="10" t="str">
        <f>=STANDARDIZE(F890,AVERAGE(F$2:F$1449),_xlfn.STDEV.S(F$2:F$1449))</f>
      </c>
      <c r="M890" s="10" t="str">
        <f>=STANDARDIZE(G890,AVERAGE(G$2:G$1449),_xlfn.STDEV.S(G$2:G$1449))</f>
      </c>
      <c r="N890" s="10" t="str">
        <f>=STANDARDIZE(H890,AVERAGE(H$2:H$1449),_xlfn.STDEV.S(H$2:H$1449))</f>
      </c>
      <c r="O890" s="10" t="str">
        <f>=STANDARDIZE(I890,AVERAGE(I$2:I$1449),_xlfn.STDEV.S(I$2:I$1449))</f>
      </c>
      <c r="P890" s="10" t="str">
        <f>=MMULT(J890:O890,$AI$12:$AI$17)</f>
      </c>
    </row>
    <row r="891">
      <c r="A891" t="n">
        <v>200332</v>
      </c>
      <c r="B891" t="s">
        <v>3782</v>
      </c>
      <c r="C891" t="s">
        <v>149</v>
      </c>
      <c r="D891" t="n">
        <v>19</v>
      </c>
      <c r="E891" t="n">
        <v>16461</v>
      </c>
      <c r="F891" t="n">
        <v>63.7</v>
      </c>
      <c r="G891" t="n">
        <v>77</v>
      </c>
      <c r="H891" t="n">
        <v>18</v>
      </c>
      <c r="I891" t="n">
        <v>4.1266</v>
      </c>
      <c r="J891" s="10" t="str">
        <f>=STANDARDIZE(D891,AVERAGE(D$2:D$1449),_xlfn.STDEV.S(D$2:D$1449))</f>
      </c>
      <c r="K891" s="10" t="str">
        <f>=STANDARDIZE(E891,AVERAGE(E$2:E$1449),_xlfn.STDEV.S(E$2:E$1449))</f>
      </c>
      <c r="L891" s="10" t="str">
        <f>=STANDARDIZE(F891,AVERAGE(F$2:F$1449),_xlfn.STDEV.S(F$2:F$1449))</f>
      </c>
      <c r="M891" s="10" t="str">
        <f>=STANDARDIZE(G891,AVERAGE(G$2:G$1449),_xlfn.STDEV.S(G$2:G$1449))</f>
      </c>
      <c r="N891" s="10" t="str">
        <f>=STANDARDIZE(H891,AVERAGE(H$2:H$1449),_xlfn.STDEV.S(H$2:H$1449))</f>
      </c>
      <c r="O891" s="10" t="str">
        <f>=STANDARDIZE(I891,AVERAGE(I$2:I$1449),_xlfn.STDEV.S(I$2:I$1449))</f>
      </c>
      <c r="P891" s="10" t="str">
        <f>=MMULT(J891:O891,$AI$12:$AI$17)</f>
      </c>
    </row>
    <row r="892">
      <c r="A892" t="n">
        <v>200572</v>
      </c>
      <c r="B892" t="s">
        <v>3792</v>
      </c>
      <c r="C892" t="s">
        <v>149</v>
      </c>
      <c r="D892" t="n">
        <v>17</v>
      </c>
      <c r="E892" t="n">
        <v>13841</v>
      </c>
      <c r="F892" t="n">
        <v>48.1</v>
      </c>
      <c r="G892" t="n">
        <v>66</v>
      </c>
      <c r="H892" t="n">
        <v>12</v>
      </c>
      <c r="I892" t="n">
        <v>3.309</v>
      </c>
      <c r="J892" s="10" t="str">
        <f>=STANDARDIZE(D892,AVERAGE(D$2:D$1449),_xlfn.STDEV.S(D$2:D$1449))</f>
      </c>
      <c r="K892" s="10" t="str">
        <f>=STANDARDIZE(E892,AVERAGE(E$2:E$1449),_xlfn.STDEV.S(E$2:E$1449))</f>
      </c>
      <c r="L892" s="10" t="str">
        <f>=STANDARDIZE(F892,AVERAGE(F$2:F$1449),_xlfn.STDEV.S(F$2:F$1449))</f>
      </c>
      <c r="M892" s="10" t="str">
        <f>=STANDARDIZE(G892,AVERAGE(G$2:G$1449),_xlfn.STDEV.S(G$2:G$1449))</f>
      </c>
      <c r="N892" s="10" t="str">
        <f>=STANDARDIZE(H892,AVERAGE(H$2:H$1449),_xlfn.STDEV.S(H$2:H$1449))</f>
      </c>
      <c r="O892" s="10" t="str">
        <f>=STANDARDIZE(I892,AVERAGE(I$2:I$1449),_xlfn.STDEV.S(I$2:I$1449))</f>
      </c>
      <c r="P892" s="10" t="str">
        <f>=MMULT(J892:O892,$AI$12:$AI$17)</f>
      </c>
    </row>
    <row r="893">
      <c r="A893" t="n">
        <v>200800</v>
      </c>
      <c r="B893" t="s">
        <v>3800</v>
      </c>
      <c r="C893" t="s">
        <v>149</v>
      </c>
      <c r="D893" t="n">
        <v>29</v>
      </c>
      <c r="E893" t="n">
        <v>15292</v>
      </c>
      <c r="F893" t="n">
        <v>52.6</v>
      </c>
      <c r="G893" t="n">
        <v>73</v>
      </c>
      <c r="H893" t="n">
        <v>16</v>
      </c>
      <c r="I893" t="n">
        <v>4.1834</v>
      </c>
      <c r="J893" s="10" t="str">
        <f>=STANDARDIZE(D893,AVERAGE(D$2:D$1449),_xlfn.STDEV.S(D$2:D$1449))</f>
      </c>
      <c r="K893" s="10" t="str">
        <f>=STANDARDIZE(E893,AVERAGE(E$2:E$1449),_xlfn.STDEV.S(E$2:E$1449))</f>
      </c>
      <c r="L893" s="10" t="str">
        <f>=STANDARDIZE(F893,AVERAGE(F$2:F$1449),_xlfn.STDEV.S(F$2:F$1449))</f>
      </c>
      <c r="M893" s="10" t="str">
        <f>=STANDARDIZE(G893,AVERAGE(G$2:G$1449),_xlfn.STDEV.S(G$2:G$1449))</f>
      </c>
      <c r="N893" s="10" t="str">
        <f>=STANDARDIZE(H893,AVERAGE(H$2:H$1449),_xlfn.STDEV.S(H$2:H$1449))</f>
      </c>
      <c r="O893" s="10" t="str">
        <f>=STANDARDIZE(I893,AVERAGE(I$2:I$1449),_xlfn.STDEV.S(I$2:I$1449))</f>
      </c>
      <c r="P893" s="10" t="str">
        <f>=MMULT(J893:O893,$AI$12:$AI$17)</f>
      </c>
    </row>
    <row r="894">
      <c r="A894" t="n">
        <v>201104</v>
      </c>
      <c r="B894" t="s">
        <v>3809</v>
      </c>
      <c r="C894" t="s">
        <v>163</v>
      </c>
      <c r="D894" t="n">
        <v>28</v>
      </c>
      <c r="E894" t="n">
        <v>21971</v>
      </c>
      <c r="F894" t="n">
        <v>60.6</v>
      </c>
      <c r="G894" t="n">
        <v>72</v>
      </c>
      <c r="H894" t="n">
        <v>15</v>
      </c>
      <c r="I894" t="n">
        <v>3.7231</v>
      </c>
      <c r="J894" s="10" t="str">
        <f>=STANDARDIZE(D894,AVERAGE(D$2:D$1449),_xlfn.STDEV.S(D$2:D$1449))</f>
      </c>
      <c r="K894" s="10" t="str">
        <f>=STANDARDIZE(E894,AVERAGE(E$2:E$1449),_xlfn.STDEV.S(E$2:E$1449))</f>
      </c>
      <c r="L894" s="10" t="str">
        <f>=STANDARDIZE(F894,AVERAGE(F$2:F$1449),_xlfn.STDEV.S(F$2:F$1449))</f>
      </c>
      <c r="M894" s="10" t="str">
        <f>=STANDARDIZE(G894,AVERAGE(G$2:G$1449),_xlfn.STDEV.S(G$2:G$1449))</f>
      </c>
      <c r="N894" s="10" t="str">
        <f>=STANDARDIZE(H894,AVERAGE(H$2:H$1449),_xlfn.STDEV.S(H$2:H$1449))</f>
      </c>
      <c r="O894" s="10" t="str">
        <f>=STANDARDIZE(I894,AVERAGE(I$2:I$1449),_xlfn.STDEV.S(I$2:I$1449))</f>
      </c>
      <c r="P894" s="10" t="str">
        <f>=MMULT(J894:O894,$AI$12:$AI$17)</f>
      </c>
    </row>
    <row r="895">
      <c r="A895" t="n">
        <v>201195</v>
      </c>
      <c r="B895" t="s">
        <v>3816</v>
      </c>
      <c r="C895" t="s">
        <v>163</v>
      </c>
      <c r="D895" t="n">
        <v>28</v>
      </c>
      <c r="E895" t="n">
        <v>28190</v>
      </c>
      <c r="F895" t="n">
        <v>68.6</v>
      </c>
      <c r="G895" t="n">
        <v>85</v>
      </c>
      <c r="H895" t="n">
        <v>9</v>
      </c>
      <c r="I895" t="n">
        <v>3.57</v>
      </c>
      <c r="J895" s="10" t="str">
        <f>=STANDARDIZE(D895,AVERAGE(D$2:D$1449),_xlfn.STDEV.S(D$2:D$1449))</f>
      </c>
      <c r="K895" s="10" t="str">
        <f>=STANDARDIZE(E895,AVERAGE(E$2:E$1449),_xlfn.STDEV.S(E$2:E$1449))</f>
      </c>
      <c r="L895" s="10" t="str">
        <f>=STANDARDIZE(F895,AVERAGE(F$2:F$1449),_xlfn.STDEV.S(F$2:F$1449))</f>
      </c>
      <c r="M895" s="10" t="str">
        <f>=STANDARDIZE(G895,AVERAGE(G$2:G$1449),_xlfn.STDEV.S(G$2:G$1449))</f>
      </c>
      <c r="N895" s="10" t="str">
        <f>=STANDARDIZE(H895,AVERAGE(H$2:H$1449),_xlfn.STDEV.S(H$2:H$1449))</f>
      </c>
      <c r="O895" s="10" t="str">
        <f>=STANDARDIZE(I895,AVERAGE(I$2:I$1449),_xlfn.STDEV.S(I$2:I$1449))</f>
      </c>
      <c r="P895" s="10" t="str">
        <f>=MMULT(J895:O895,$AI$12:$AI$17)</f>
      </c>
    </row>
    <row r="896">
      <c r="A896" t="n">
        <v>201371</v>
      </c>
      <c r="B896" t="s">
        <v>3819</v>
      </c>
      <c r="C896" t="s">
        <v>163</v>
      </c>
      <c r="D896" t="n">
        <v>37</v>
      </c>
      <c r="E896" t="n">
        <v>21299</v>
      </c>
      <c r="F896" t="n">
        <v>49.5</v>
      </c>
      <c r="G896" t="n">
        <v>67</v>
      </c>
      <c r="H896" t="n">
        <v>10</v>
      </c>
      <c r="I896" t="n">
        <v>2.9031</v>
      </c>
      <c r="J896" s="10" t="str">
        <f>=STANDARDIZE(D896,AVERAGE(D$2:D$1449),_xlfn.STDEV.S(D$2:D$1449))</f>
      </c>
      <c r="K896" s="10" t="str">
        <f>=STANDARDIZE(E896,AVERAGE(E$2:E$1449),_xlfn.STDEV.S(E$2:E$1449))</f>
      </c>
      <c r="L896" s="10" t="str">
        <f>=STANDARDIZE(F896,AVERAGE(F$2:F$1449),_xlfn.STDEV.S(F$2:F$1449))</f>
      </c>
      <c r="M896" s="10" t="str">
        <f>=STANDARDIZE(G896,AVERAGE(G$2:G$1449),_xlfn.STDEV.S(G$2:G$1449))</f>
      </c>
      <c r="N896" s="10" t="str">
        <f>=STANDARDIZE(H896,AVERAGE(H$2:H$1449),_xlfn.STDEV.S(H$2:H$1449))</f>
      </c>
      <c r="O896" s="10" t="str">
        <f>=STANDARDIZE(I896,AVERAGE(I$2:I$1449),_xlfn.STDEV.S(I$2:I$1449))</f>
      </c>
      <c r="P896" s="10" t="str">
        <f>=MMULT(J896:O896,$AI$12:$AI$17)</f>
      </c>
    </row>
    <row r="897">
      <c r="A897" t="n">
        <v>201441</v>
      </c>
      <c r="B897" t="s">
        <v>3823</v>
      </c>
      <c r="C897" t="s">
        <v>149</v>
      </c>
      <c r="D897" t="n">
        <v>23</v>
      </c>
      <c r="E897" t="n">
        <v>20987</v>
      </c>
      <c r="F897" t="n">
        <v>62.3</v>
      </c>
      <c r="G897" t="n">
        <v>80</v>
      </c>
      <c r="H897" t="n">
        <v>17</v>
      </c>
      <c r="I897" t="n">
        <v>4.3008</v>
      </c>
      <c r="J897" s="10" t="str">
        <f>=STANDARDIZE(D897,AVERAGE(D$2:D$1449),_xlfn.STDEV.S(D$2:D$1449))</f>
      </c>
      <c r="K897" s="10" t="str">
        <f>=STANDARDIZE(E897,AVERAGE(E$2:E$1449),_xlfn.STDEV.S(E$2:E$1449))</f>
      </c>
      <c r="L897" s="10" t="str">
        <f>=STANDARDIZE(F897,AVERAGE(F$2:F$1449),_xlfn.STDEV.S(F$2:F$1449))</f>
      </c>
      <c r="M897" s="10" t="str">
        <f>=STANDARDIZE(G897,AVERAGE(G$2:G$1449),_xlfn.STDEV.S(G$2:G$1449))</f>
      </c>
      <c r="N897" s="10" t="str">
        <f>=STANDARDIZE(H897,AVERAGE(H$2:H$1449),_xlfn.STDEV.S(H$2:H$1449))</f>
      </c>
      <c r="O897" s="10" t="str">
        <f>=STANDARDIZE(I897,AVERAGE(I$2:I$1449),_xlfn.STDEV.S(I$2:I$1449))</f>
      </c>
      <c r="P897" s="10" t="str">
        <f>=MMULT(J897:O897,$AI$12:$AI$17)</f>
      </c>
    </row>
    <row r="898">
      <c r="A898" t="n">
        <v>201548</v>
      </c>
      <c r="B898" t="s">
        <v>3830</v>
      </c>
      <c r="C898" t="s">
        <v>163</v>
      </c>
      <c r="D898" t="n">
        <v>31</v>
      </c>
      <c r="E898" t="n">
        <v>22480</v>
      </c>
      <c r="F898" t="n">
        <v>65.5</v>
      </c>
      <c r="G898" t="n">
        <v>74</v>
      </c>
      <c r="H898" t="n">
        <v>10</v>
      </c>
      <c r="I898" t="n">
        <v>3.5899</v>
      </c>
      <c r="J898" s="10" t="str">
        <f>=STANDARDIZE(D898,AVERAGE(D$2:D$1449),_xlfn.STDEV.S(D$2:D$1449))</f>
      </c>
      <c r="K898" s="10" t="str">
        <f>=STANDARDIZE(E898,AVERAGE(E$2:E$1449),_xlfn.STDEV.S(E$2:E$1449))</f>
      </c>
      <c r="L898" s="10" t="str">
        <f>=STANDARDIZE(F898,AVERAGE(F$2:F$1449),_xlfn.STDEV.S(F$2:F$1449))</f>
      </c>
      <c r="M898" s="10" t="str">
        <f>=STANDARDIZE(G898,AVERAGE(G$2:G$1449),_xlfn.STDEV.S(G$2:G$1449))</f>
      </c>
      <c r="N898" s="10" t="str">
        <f>=STANDARDIZE(H898,AVERAGE(H$2:H$1449),_xlfn.STDEV.S(H$2:H$1449))</f>
      </c>
      <c r="O898" s="10" t="str">
        <f>=STANDARDIZE(I898,AVERAGE(I$2:I$1449),_xlfn.STDEV.S(I$2:I$1449))</f>
      </c>
      <c r="P898" s="10" t="str">
        <f>=MMULT(J898:O898,$AI$12:$AI$17)</f>
      </c>
    </row>
    <row r="899">
      <c r="A899" t="n">
        <v>201645</v>
      </c>
      <c r="B899" t="s">
        <v>3831</v>
      </c>
      <c r="C899" t="s">
        <v>163</v>
      </c>
      <c r="D899" t="n">
        <v>17</v>
      </c>
      <c r="E899" t="n">
        <v>41351</v>
      </c>
      <c r="F899" t="n">
        <v>87</v>
      </c>
      <c r="G899" t="n">
        <v>92</v>
      </c>
      <c r="H899" t="n">
        <v>9</v>
      </c>
      <c r="I899" t="n">
        <v>4.1023</v>
      </c>
      <c r="J899" s="10" t="str">
        <f>=STANDARDIZE(D899,AVERAGE(D$2:D$1449),_xlfn.STDEV.S(D$2:D$1449))</f>
      </c>
      <c r="K899" s="10" t="str">
        <f>=STANDARDIZE(E899,AVERAGE(E$2:E$1449),_xlfn.STDEV.S(E$2:E$1449))</f>
      </c>
      <c r="L899" s="10" t="str">
        <f>=STANDARDIZE(F899,AVERAGE(F$2:F$1449),_xlfn.STDEV.S(F$2:F$1449))</f>
      </c>
      <c r="M899" s="10" t="str">
        <f>=STANDARDIZE(G899,AVERAGE(G$2:G$1449),_xlfn.STDEV.S(G$2:G$1449))</f>
      </c>
      <c r="N899" s="10" t="str">
        <f>=STANDARDIZE(H899,AVERAGE(H$2:H$1449),_xlfn.STDEV.S(H$2:H$1449))</f>
      </c>
      <c r="O899" s="10" t="str">
        <f>=STANDARDIZE(I899,AVERAGE(I$2:I$1449),_xlfn.STDEV.S(I$2:I$1449))</f>
      </c>
      <c r="P899" s="10" t="str">
        <f>=MMULT(J899:O899,$AI$12:$AI$17)</f>
      </c>
    </row>
    <row r="900">
      <c r="A900" t="n">
        <v>201654</v>
      </c>
      <c r="B900" t="s">
        <v>3832</v>
      </c>
      <c r="C900" t="s">
        <v>163</v>
      </c>
      <c r="D900" t="n">
        <v>15</v>
      </c>
      <c r="E900" t="n">
        <v>27047</v>
      </c>
      <c r="F900" t="n">
        <v>74.3</v>
      </c>
      <c r="G900" t="n">
        <v>85</v>
      </c>
      <c r="H900" t="n">
        <v>15</v>
      </c>
      <c r="I900" t="n">
        <v>3.7419</v>
      </c>
      <c r="J900" s="10" t="str">
        <f>=STANDARDIZE(D900,AVERAGE(D$2:D$1449),_xlfn.STDEV.S(D$2:D$1449))</f>
      </c>
      <c r="K900" s="10" t="str">
        <f>=STANDARDIZE(E900,AVERAGE(E$2:E$1449),_xlfn.STDEV.S(E$2:E$1449))</f>
      </c>
      <c r="L900" s="10" t="str">
        <f>=STANDARDIZE(F900,AVERAGE(F$2:F$1449),_xlfn.STDEV.S(F$2:F$1449))</f>
      </c>
      <c r="M900" s="10" t="str">
        <f>=STANDARDIZE(G900,AVERAGE(G$2:G$1449),_xlfn.STDEV.S(G$2:G$1449))</f>
      </c>
      <c r="N900" s="10" t="str">
        <f>=STANDARDIZE(H900,AVERAGE(H$2:H$1449),_xlfn.STDEV.S(H$2:H$1449))</f>
      </c>
      <c r="O900" s="10" t="str">
        <f>=STANDARDIZE(I900,AVERAGE(I$2:I$1449),_xlfn.STDEV.S(I$2:I$1449))</f>
      </c>
      <c r="P900" s="10" t="str">
        <f>=MMULT(J900:O900,$AI$12:$AI$17)</f>
      </c>
    </row>
    <row r="901">
      <c r="A901" t="n">
        <v>201690</v>
      </c>
      <c r="B901" t="s">
        <v>3836</v>
      </c>
      <c r="C901" t="s">
        <v>149</v>
      </c>
      <c r="D901" t="n">
        <v>42</v>
      </c>
      <c r="E901" t="n">
        <v>14821</v>
      </c>
      <c r="F901" t="n">
        <v>25.6</v>
      </c>
      <c r="G901" t="n">
        <v>51</v>
      </c>
      <c r="H901" t="n">
        <v>17</v>
      </c>
      <c r="I901" t="n">
        <v>3.8007</v>
      </c>
      <c r="J901" s="10" t="str">
        <f>=STANDARDIZE(D901,AVERAGE(D$2:D$1449),_xlfn.STDEV.S(D$2:D$1449))</f>
      </c>
      <c r="K901" s="10" t="str">
        <f>=STANDARDIZE(E901,AVERAGE(E$2:E$1449),_xlfn.STDEV.S(E$2:E$1449))</f>
      </c>
      <c r="L901" s="10" t="str">
        <f>=STANDARDIZE(F901,AVERAGE(F$2:F$1449),_xlfn.STDEV.S(F$2:F$1449))</f>
      </c>
      <c r="M901" s="10" t="str">
        <f>=STANDARDIZE(G901,AVERAGE(G$2:G$1449),_xlfn.STDEV.S(G$2:G$1449))</f>
      </c>
      <c r="N901" s="10" t="str">
        <f>=STANDARDIZE(H901,AVERAGE(H$2:H$1449),_xlfn.STDEV.S(H$2:H$1449))</f>
      </c>
      <c r="O901" s="10" t="str">
        <f>=STANDARDIZE(I901,AVERAGE(I$2:I$1449),_xlfn.STDEV.S(I$2:I$1449))</f>
      </c>
      <c r="P901" s="10" t="str">
        <f>=MMULT(J901:O901,$AI$12:$AI$17)</f>
      </c>
    </row>
    <row r="902">
      <c r="A902" t="n">
        <v>201885</v>
      </c>
      <c r="B902" t="s">
        <v>3844</v>
      </c>
      <c r="C902" t="s">
        <v>149</v>
      </c>
      <c r="D902" t="n">
        <v>18</v>
      </c>
      <c r="E902" t="n">
        <v>21511</v>
      </c>
      <c r="F902" t="n">
        <v>71.2</v>
      </c>
      <c r="G902" t="n">
        <v>86</v>
      </c>
      <c r="H902" t="n">
        <v>19</v>
      </c>
      <c r="I902" t="n">
        <v>4.6914</v>
      </c>
      <c r="J902" s="10" t="str">
        <f>=STANDARDIZE(D902,AVERAGE(D$2:D$1449),_xlfn.STDEV.S(D$2:D$1449))</f>
      </c>
      <c r="K902" s="10" t="str">
        <f>=STANDARDIZE(E902,AVERAGE(E$2:E$1449),_xlfn.STDEV.S(E$2:E$1449))</f>
      </c>
      <c r="L902" s="10" t="str">
        <f>=STANDARDIZE(F902,AVERAGE(F$2:F$1449),_xlfn.STDEV.S(F$2:F$1449))</f>
      </c>
      <c r="M902" s="10" t="str">
        <f>=STANDARDIZE(G902,AVERAGE(G$2:G$1449),_xlfn.STDEV.S(G$2:G$1449))</f>
      </c>
      <c r="N902" s="10" t="str">
        <f>=STANDARDIZE(H902,AVERAGE(H$2:H$1449),_xlfn.STDEV.S(H$2:H$1449))</f>
      </c>
      <c r="O902" s="10" t="str">
        <f>=STANDARDIZE(I902,AVERAGE(I$2:I$1449),_xlfn.STDEV.S(I$2:I$1449))</f>
      </c>
      <c r="P902" s="10" t="str">
        <f>=MMULT(J902:O902,$AI$12:$AI$17)</f>
      </c>
    </row>
    <row r="903">
      <c r="A903" t="n">
        <v>201964</v>
      </c>
      <c r="B903" t="s">
        <v>3849</v>
      </c>
      <c r="C903" t="s">
        <v>163</v>
      </c>
      <c r="D903" t="n">
        <v>34</v>
      </c>
      <c r="E903" t="n">
        <v>21092</v>
      </c>
      <c r="F903" t="n">
        <v>47.5</v>
      </c>
      <c r="G903" t="n">
        <v>50</v>
      </c>
      <c r="H903" t="n">
        <v>11</v>
      </c>
      <c r="I903" t="n">
        <v>3.2772</v>
      </c>
      <c r="J903" s="10" t="str">
        <f>=STANDARDIZE(D903,AVERAGE(D$2:D$1449),_xlfn.STDEV.S(D$2:D$1449))</f>
      </c>
      <c r="K903" s="10" t="str">
        <f>=STANDARDIZE(E903,AVERAGE(E$2:E$1449),_xlfn.STDEV.S(E$2:E$1449))</f>
      </c>
      <c r="L903" s="10" t="str">
        <f>=STANDARDIZE(F903,AVERAGE(F$2:F$1449),_xlfn.STDEV.S(F$2:F$1449))</f>
      </c>
      <c r="M903" s="10" t="str">
        <f>=STANDARDIZE(G903,AVERAGE(G$2:G$1449),_xlfn.STDEV.S(G$2:G$1449))</f>
      </c>
      <c r="N903" s="10" t="str">
        <f>=STANDARDIZE(H903,AVERAGE(H$2:H$1449),_xlfn.STDEV.S(H$2:H$1449))</f>
      </c>
      <c r="O903" s="10" t="str">
        <f>=STANDARDIZE(I903,AVERAGE(I$2:I$1449),_xlfn.STDEV.S(I$2:I$1449))</f>
      </c>
      <c r="P903" s="10" t="str">
        <f>=MMULT(J903:O903,$AI$12:$AI$17)</f>
      </c>
    </row>
    <row r="904">
      <c r="A904" t="n">
        <v>202046</v>
      </c>
      <c r="B904" t="s">
        <v>3852</v>
      </c>
      <c r="C904" t="s">
        <v>163</v>
      </c>
      <c r="D904" t="n">
        <v>38</v>
      </c>
      <c r="E904" t="n">
        <v>33527</v>
      </c>
      <c r="F904" t="n">
        <v>67.5</v>
      </c>
      <c r="G904" t="n">
        <v>86</v>
      </c>
      <c r="H904" t="n">
        <v>9</v>
      </c>
      <c r="I904" t="n">
        <v>2.7694</v>
      </c>
      <c r="J904" s="10" t="str">
        <f>=STANDARDIZE(D904,AVERAGE(D$2:D$1449),_xlfn.STDEV.S(D$2:D$1449))</f>
      </c>
      <c r="K904" s="10" t="str">
        <f>=STANDARDIZE(E904,AVERAGE(E$2:E$1449),_xlfn.STDEV.S(E$2:E$1449))</f>
      </c>
      <c r="L904" s="10" t="str">
        <f>=STANDARDIZE(F904,AVERAGE(F$2:F$1449),_xlfn.STDEV.S(F$2:F$1449))</f>
      </c>
      <c r="M904" s="10" t="str">
        <f>=STANDARDIZE(G904,AVERAGE(G$2:G$1449),_xlfn.STDEV.S(G$2:G$1449))</f>
      </c>
      <c r="N904" s="10" t="str">
        <f>=STANDARDIZE(H904,AVERAGE(H$2:H$1449),_xlfn.STDEV.S(H$2:H$1449))</f>
      </c>
      <c r="O904" s="10" t="str">
        <f>=STANDARDIZE(I904,AVERAGE(I$2:I$1449),_xlfn.STDEV.S(I$2:I$1449))</f>
      </c>
      <c r="P904" s="10" t="str">
        <f>=MMULT(J904:O904,$AI$12:$AI$17)</f>
      </c>
    </row>
    <row r="905">
      <c r="A905" t="n">
        <v>202134</v>
      </c>
      <c r="B905" t="s">
        <v>3854</v>
      </c>
      <c r="C905" t="s">
        <v>149</v>
      </c>
      <c r="D905" t="n">
        <v>39</v>
      </c>
      <c r="E905" t="n">
        <v>16307</v>
      </c>
      <c r="F905" t="n">
        <v>48.9</v>
      </c>
      <c r="G905" t="n">
        <v>69</v>
      </c>
      <c r="H905" t="n">
        <v>16</v>
      </c>
      <c r="I905" t="n">
        <v>4.2304</v>
      </c>
      <c r="J905" s="10" t="str">
        <f>=STANDARDIZE(D905,AVERAGE(D$2:D$1449),_xlfn.STDEV.S(D$2:D$1449))</f>
      </c>
      <c r="K905" s="10" t="str">
        <f>=STANDARDIZE(E905,AVERAGE(E$2:E$1449),_xlfn.STDEV.S(E$2:E$1449))</f>
      </c>
      <c r="L905" s="10" t="str">
        <f>=STANDARDIZE(F905,AVERAGE(F$2:F$1449),_xlfn.STDEV.S(F$2:F$1449))</f>
      </c>
      <c r="M905" s="10" t="str">
        <f>=STANDARDIZE(G905,AVERAGE(G$2:G$1449),_xlfn.STDEV.S(G$2:G$1449))</f>
      </c>
      <c r="N905" s="10" t="str">
        <f>=STANDARDIZE(H905,AVERAGE(H$2:H$1449),_xlfn.STDEV.S(H$2:H$1449))</f>
      </c>
      <c r="O905" s="10" t="str">
        <f>=STANDARDIZE(I905,AVERAGE(I$2:I$1449),_xlfn.STDEV.S(I$2:I$1449))</f>
      </c>
      <c r="P905" s="10" t="str">
        <f>=MMULT(J905:O905,$AI$12:$AI$17)</f>
      </c>
    </row>
    <row r="906">
      <c r="A906" t="n">
        <v>202170</v>
      </c>
      <c r="B906" t="s">
        <v>3857</v>
      </c>
      <c r="C906" t="s">
        <v>163</v>
      </c>
      <c r="D906" t="n">
        <v>40</v>
      </c>
      <c r="E906" t="n">
        <v>30900</v>
      </c>
      <c r="F906" t="n">
        <v>61.3</v>
      </c>
      <c r="G906" t="n">
        <v>73</v>
      </c>
      <c r="H906" t="n">
        <v>9</v>
      </c>
      <c r="I906" t="n">
        <v>2.9983</v>
      </c>
      <c r="J906" s="10" t="str">
        <f>=STANDARDIZE(D906,AVERAGE(D$2:D$1449),_xlfn.STDEV.S(D$2:D$1449))</f>
      </c>
      <c r="K906" s="10" t="str">
        <f>=STANDARDIZE(E906,AVERAGE(E$2:E$1449),_xlfn.STDEV.S(E$2:E$1449))</f>
      </c>
      <c r="L906" s="10" t="str">
        <f>=STANDARDIZE(F906,AVERAGE(F$2:F$1449),_xlfn.STDEV.S(F$2:F$1449))</f>
      </c>
      <c r="M906" s="10" t="str">
        <f>=STANDARDIZE(G906,AVERAGE(G$2:G$1449),_xlfn.STDEV.S(G$2:G$1449))</f>
      </c>
      <c r="N906" s="10" t="str">
        <f>=STANDARDIZE(H906,AVERAGE(H$2:H$1449),_xlfn.STDEV.S(H$2:H$1449))</f>
      </c>
      <c r="O906" s="10" t="str">
        <f>=STANDARDIZE(I906,AVERAGE(I$2:I$1449),_xlfn.STDEV.S(I$2:I$1449))</f>
      </c>
      <c r="P906" s="10" t="str">
        <f>=MMULT(J906:O906,$AI$12:$AI$17)</f>
      </c>
    </row>
    <row r="907">
      <c r="A907" t="n">
        <v>202480</v>
      </c>
      <c r="B907" t="s">
        <v>3863</v>
      </c>
      <c r="C907" t="s">
        <v>163</v>
      </c>
      <c r="D907" t="n">
        <v>16</v>
      </c>
      <c r="E907" t="n">
        <v>31551</v>
      </c>
      <c r="F907" t="n">
        <v>81.5</v>
      </c>
      <c r="G907" t="n">
        <v>89</v>
      </c>
      <c r="H907" t="n">
        <v>15</v>
      </c>
      <c r="I907" t="n">
        <v>4.0959</v>
      </c>
      <c r="J907" s="10" t="str">
        <f>=STANDARDIZE(D907,AVERAGE(D$2:D$1449),_xlfn.STDEV.S(D$2:D$1449))</f>
      </c>
      <c r="K907" s="10" t="str">
        <f>=STANDARDIZE(E907,AVERAGE(E$2:E$1449),_xlfn.STDEV.S(E$2:E$1449))</f>
      </c>
      <c r="L907" s="10" t="str">
        <f>=STANDARDIZE(F907,AVERAGE(F$2:F$1449),_xlfn.STDEV.S(F$2:F$1449))</f>
      </c>
      <c r="M907" s="10" t="str">
        <f>=STANDARDIZE(G907,AVERAGE(G$2:G$1449),_xlfn.STDEV.S(G$2:G$1449))</f>
      </c>
      <c r="N907" s="10" t="str">
        <f>=STANDARDIZE(H907,AVERAGE(H$2:H$1449),_xlfn.STDEV.S(H$2:H$1449))</f>
      </c>
      <c r="O907" s="10" t="str">
        <f>=STANDARDIZE(I907,AVERAGE(I$2:I$1449),_xlfn.STDEV.S(I$2:I$1449))</f>
      </c>
      <c r="P907" s="10" t="str">
        <f>=MMULT(J907:O907,$AI$12:$AI$17)</f>
      </c>
    </row>
    <row r="908">
      <c r="A908" t="n">
        <v>202514</v>
      </c>
      <c r="B908" t="s">
        <v>3865</v>
      </c>
      <c r="C908" t="s">
        <v>163</v>
      </c>
      <c r="D908" t="n">
        <v>48</v>
      </c>
      <c r="E908" t="n">
        <v>24098</v>
      </c>
      <c r="F908" t="n">
        <v>36.7</v>
      </c>
      <c r="G908" t="n">
        <v>61</v>
      </c>
      <c r="H908" t="n">
        <v>10</v>
      </c>
      <c r="I908" t="n">
        <v>2.7723</v>
      </c>
      <c r="J908" s="10" t="str">
        <f>=STANDARDIZE(D908,AVERAGE(D$2:D$1449),_xlfn.STDEV.S(D$2:D$1449))</f>
      </c>
      <c r="K908" s="10" t="str">
        <f>=STANDARDIZE(E908,AVERAGE(E$2:E$1449),_xlfn.STDEV.S(E$2:E$1449))</f>
      </c>
      <c r="L908" s="10" t="str">
        <f>=STANDARDIZE(F908,AVERAGE(F$2:F$1449),_xlfn.STDEV.S(F$2:F$1449))</f>
      </c>
      <c r="M908" s="10" t="str">
        <f>=STANDARDIZE(G908,AVERAGE(G$2:G$1449),_xlfn.STDEV.S(G$2:G$1449))</f>
      </c>
      <c r="N908" s="10" t="str">
        <f>=STANDARDIZE(H908,AVERAGE(H$2:H$1449),_xlfn.STDEV.S(H$2:H$1449))</f>
      </c>
      <c r="O908" s="10" t="str">
        <f>=STANDARDIZE(I908,AVERAGE(I$2:I$1449),_xlfn.STDEV.S(I$2:I$1449))</f>
      </c>
      <c r="P908" s="10" t="str">
        <f>=MMULT(J908:O908,$AI$12:$AI$17)</f>
      </c>
    </row>
    <row r="909">
      <c r="A909" t="n">
        <v>202523</v>
      </c>
      <c r="B909" t="s">
        <v>3867</v>
      </c>
      <c r="C909" t="s">
        <v>163</v>
      </c>
      <c r="D909" t="n">
        <v>13</v>
      </c>
      <c r="E909" t="n">
        <v>42177</v>
      </c>
      <c r="F909" t="n">
        <v>80.1</v>
      </c>
      <c r="G909" t="n">
        <v>89</v>
      </c>
      <c r="H909" t="n">
        <v>9</v>
      </c>
      <c r="I909" t="n">
        <v>3.3964</v>
      </c>
      <c r="J909" s="10" t="str">
        <f>=STANDARDIZE(D909,AVERAGE(D$2:D$1449),_xlfn.STDEV.S(D$2:D$1449))</f>
      </c>
      <c r="K909" s="10" t="str">
        <f>=STANDARDIZE(E909,AVERAGE(E$2:E$1449),_xlfn.STDEV.S(E$2:E$1449))</f>
      </c>
      <c r="L909" s="10" t="str">
        <f>=STANDARDIZE(F909,AVERAGE(F$2:F$1449),_xlfn.STDEV.S(F$2:F$1449))</f>
      </c>
      <c r="M909" s="10" t="str">
        <f>=STANDARDIZE(G909,AVERAGE(G$2:G$1449),_xlfn.STDEV.S(G$2:G$1449))</f>
      </c>
      <c r="N909" s="10" t="str">
        <f>=STANDARDIZE(H909,AVERAGE(H$2:H$1449),_xlfn.STDEV.S(H$2:H$1449))</f>
      </c>
      <c r="O909" s="10" t="str">
        <f>=STANDARDIZE(I909,AVERAGE(I$2:I$1449),_xlfn.STDEV.S(I$2:I$1449))</f>
      </c>
      <c r="P909" s="10" t="str">
        <f>=MMULT(J909:O909,$AI$12:$AI$17)</f>
      </c>
    </row>
    <row r="910">
      <c r="A910" t="n">
        <v>202763</v>
      </c>
      <c r="B910" t="s">
        <v>3873</v>
      </c>
      <c r="C910" t="s">
        <v>163</v>
      </c>
      <c r="D910" t="n">
        <v>14</v>
      </c>
      <c r="E910" t="n">
        <v>26215</v>
      </c>
      <c r="F910" t="n">
        <v>61.6</v>
      </c>
      <c r="G910" t="n">
        <v>72</v>
      </c>
      <c r="H910" t="n">
        <v>13</v>
      </c>
      <c r="I910" t="n">
        <v>3.7694</v>
      </c>
      <c r="J910" s="10" t="str">
        <f>=STANDARDIZE(D910,AVERAGE(D$2:D$1449),_xlfn.STDEV.S(D$2:D$1449))</f>
      </c>
      <c r="K910" s="10" t="str">
        <f>=STANDARDIZE(E910,AVERAGE(E$2:E$1449),_xlfn.STDEV.S(E$2:E$1449))</f>
      </c>
      <c r="L910" s="10" t="str">
        <f>=STANDARDIZE(F910,AVERAGE(F$2:F$1449),_xlfn.STDEV.S(F$2:F$1449))</f>
      </c>
      <c r="M910" s="10" t="str">
        <f>=STANDARDIZE(G910,AVERAGE(G$2:G$1449),_xlfn.STDEV.S(G$2:G$1449))</f>
      </c>
      <c r="N910" s="10" t="str">
        <f>=STANDARDIZE(H910,AVERAGE(H$2:H$1449),_xlfn.STDEV.S(H$2:H$1449))</f>
      </c>
      <c r="O910" s="10" t="str">
        <f>=STANDARDIZE(I910,AVERAGE(I$2:I$1449),_xlfn.STDEV.S(I$2:I$1449))</f>
      </c>
      <c r="P910" s="10" t="str">
        <f>=MMULT(J910:O910,$AI$12:$AI$17)</f>
      </c>
    </row>
    <row r="911">
      <c r="A911" t="n">
        <v>202806</v>
      </c>
      <c r="B911" t="s">
        <v>3875</v>
      </c>
      <c r="C911" t="s">
        <v>163</v>
      </c>
      <c r="D911" t="n">
        <v>33</v>
      </c>
      <c r="E911" t="n">
        <v>22252</v>
      </c>
      <c r="F911" t="n">
        <v>31</v>
      </c>
      <c r="G911" t="n">
        <v>47</v>
      </c>
      <c r="H911" t="n">
        <v>16</v>
      </c>
      <c r="I911" t="n">
        <v>4.0863</v>
      </c>
      <c r="J911" s="10" t="str">
        <f>=STANDARDIZE(D911,AVERAGE(D$2:D$1449),_xlfn.STDEV.S(D$2:D$1449))</f>
      </c>
      <c r="K911" s="10" t="str">
        <f>=STANDARDIZE(E911,AVERAGE(E$2:E$1449),_xlfn.STDEV.S(E$2:E$1449))</f>
      </c>
      <c r="L911" s="10" t="str">
        <f>=STANDARDIZE(F911,AVERAGE(F$2:F$1449),_xlfn.STDEV.S(F$2:F$1449))</f>
      </c>
      <c r="M911" s="10" t="str">
        <f>=STANDARDIZE(G911,AVERAGE(G$2:G$1449),_xlfn.STDEV.S(G$2:G$1449))</f>
      </c>
      <c r="N911" s="10" t="str">
        <f>=STANDARDIZE(H911,AVERAGE(H$2:H$1449),_xlfn.STDEV.S(H$2:H$1449))</f>
      </c>
      <c r="O911" s="10" t="str">
        <f>=STANDARDIZE(I911,AVERAGE(I$2:I$1449),_xlfn.STDEV.S(I$2:I$1449))</f>
      </c>
      <c r="P911" s="10" t="str">
        <f>=MMULT(J911:O911,$AI$12:$AI$17)</f>
      </c>
    </row>
    <row r="912">
      <c r="A912" t="n">
        <v>203085</v>
      </c>
      <c r="B912" t="s">
        <v>3883</v>
      </c>
      <c r="C912" t="s">
        <v>163</v>
      </c>
      <c r="D912" t="n">
        <v>29</v>
      </c>
      <c r="E912" t="n">
        <v>19620</v>
      </c>
      <c r="F912" t="n">
        <v>49.8</v>
      </c>
      <c r="G912" t="n">
        <v>78</v>
      </c>
      <c r="H912" t="n">
        <v>15</v>
      </c>
      <c r="I912" t="n">
        <v>3.0813</v>
      </c>
      <c r="J912" s="10" t="str">
        <f>=STANDARDIZE(D912,AVERAGE(D$2:D$1449),_xlfn.STDEV.S(D$2:D$1449))</f>
      </c>
      <c r="K912" s="10" t="str">
        <f>=STANDARDIZE(E912,AVERAGE(E$2:E$1449),_xlfn.STDEV.S(E$2:E$1449))</f>
      </c>
      <c r="L912" s="10" t="str">
        <f>=STANDARDIZE(F912,AVERAGE(F$2:F$1449),_xlfn.STDEV.S(F$2:F$1449))</f>
      </c>
      <c r="M912" s="10" t="str">
        <f>=STANDARDIZE(G912,AVERAGE(G$2:G$1449),_xlfn.STDEV.S(G$2:G$1449))</f>
      </c>
      <c r="N912" s="10" t="str">
        <f>=STANDARDIZE(H912,AVERAGE(H$2:H$1449),_xlfn.STDEV.S(H$2:H$1449))</f>
      </c>
      <c r="O912" s="10" t="str">
        <f>=STANDARDIZE(I912,AVERAGE(I$2:I$1449),_xlfn.STDEV.S(I$2:I$1449))</f>
      </c>
      <c r="P912" s="10" t="str">
        <f>=MMULT(J912:O912,$AI$12:$AI$17)</f>
      </c>
    </row>
    <row r="913">
      <c r="A913" t="n">
        <v>203128</v>
      </c>
      <c r="B913" t="s">
        <v>3885</v>
      </c>
      <c r="C913" t="s">
        <v>163</v>
      </c>
      <c r="D913" t="n">
        <v>32</v>
      </c>
      <c r="E913" t="n">
        <v>21362</v>
      </c>
      <c r="F913" t="n">
        <v>59.1</v>
      </c>
      <c r="G913" t="n">
        <v>65</v>
      </c>
      <c r="H913" t="n">
        <v>10</v>
      </c>
      <c r="I913" t="n">
        <v>3.0318</v>
      </c>
      <c r="J913" s="10" t="str">
        <f>=STANDARDIZE(D913,AVERAGE(D$2:D$1449),_xlfn.STDEV.S(D$2:D$1449))</f>
      </c>
      <c r="K913" s="10" t="str">
        <f>=STANDARDIZE(E913,AVERAGE(E$2:E$1449),_xlfn.STDEV.S(E$2:E$1449))</f>
      </c>
      <c r="L913" s="10" t="str">
        <f>=STANDARDIZE(F913,AVERAGE(F$2:F$1449),_xlfn.STDEV.S(F$2:F$1449))</f>
      </c>
      <c r="M913" s="10" t="str">
        <f>=STANDARDIZE(G913,AVERAGE(G$2:G$1449),_xlfn.STDEV.S(G$2:G$1449))</f>
      </c>
      <c r="N913" s="10" t="str">
        <f>=STANDARDIZE(H913,AVERAGE(H$2:H$1449),_xlfn.STDEV.S(H$2:H$1449))</f>
      </c>
      <c r="O913" s="10" t="str">
        <f>=STANDARDIZE(I913,AVERAGE(I$2:I$1449),_xlfn.STDEV.S(I$2:I$1449))</f>
      </c>
      <c r="P913" s="10" t="str">
        <f>=MMULT(J913:O913,$AI$12:$AI$17)</f>
      </c>
    </row>
    <row r="914">
      <c r="A914" t="n">
        <v>203368</v>
      </c>
      <c r="B914" t="s">
        <v>3894</v>
      </c>
      <c r="C914" t="s">
        <v>163</v>
      </c>
      <c r="D914" t="n">
        <v>20</v>
      </c>
      <c r="E914" t="n">
        <v>30790</v>
      </c>
      <c r="F914" t="n">
        <v>76.5</v>
      </c>
      <c r="G914" t="n">
        <v>85</v>
      </c>
      <c r="H914" t="n">
        <v>13</v>
      </c>
      <c r="I914" t="n">
        <v>3.5034</v>
      </c>
      <c r="J914" s="10" t="str">
        <f>=STANDARDIZE(D914,AVERAGE(D$2:D$1449),_xlfn.STDEV.S(D$2:D$1449))</f>
      </c>
      <c r="K914" s="10" t="str">
        <f>=STANDARDIZE(E914,AVERAGE(E$2:E$1449),_xlfn.STDEV.S(E$2:E$1449))</f>
      </c>
      <c r="L914" s="10" t="str">
        <f>=STANDARDIZE(F914,AVERAGE(F$2:F$1449),_xlfn.STDEV.S(F$2:F$1449))</f>
      </c>
      <c r="M914" s="10" t="str">
        <f>=STANDARDIZE(G914,AVERAGE(G$2:G$1449),_xlfn.STDEV.S(G$2:G$1449))</f>
      </c>
      <c r="N914" s="10" t="str">
        <f>=STANDARDIZE(H914,AVERAGE(H$2:H$1449),_xlfn.STDEV.S(H$2:H$1449))</f>
      </c>
      <c r="O914" s="10" t="str">
        <f>=STANDARDIZE(I914,AVERAGE(I$2:I$1449),_xlfn.STDEV.S(I$2:I$1449))</f>
      </c>
      <c r="P914" s="10" t="str">
        <f>=MMULT(J914:O914,$AI$12:$AI$17)</f>
      </c>
    </row>
    <row r="915">
      <c r="A915" t="n">
        <v>203465</v>
      </c>
      <c r="B915" t="s">
        <v>3903</v>
      </c>
      <c r="C915" t="s">
        <v>149</v>
      </c>
      <c r="D915" t="n">
        <v>29</v>
      </c>
      <c r="E915" t="n">
        <v>10977</v>
      </c>
      <c r="F915" t="n">
        <v>1.7</v>
      </c>
      <c r="G915" t="n">
        <v>53</v>
      </c>
      <c r="H915" t="n">
        <v>21</v>
      </c>
      <c r="I915" t="n">
        <v>3.7328</v>
      </c>
      <c r="J915" s="10" t="str">
        <f>=STANDARDIZE(D915,AVERAGE(D$2:D$1449),_xlfn.STDEV.S(D$2:D$1449))</f>
      </c>
      <c r="K915" s="10" t="str">
        <f>=STANDARDIZE(E915,AVERAGE(E$2:E$1449),_xlfn.STDEV.S(E$2:E$1449))</f>
      </c>
      <c r="L915" s="10" t="str">
        <f>=STANDARDIZE(F915,AVERAGE(F$2:F$1449),_xlfn.STDEV.S(F$2:F$1449))</f>
      </c>
      <c r="M915" s="10" t="str">
        <f>=STANDARDIZE(G915,AVERAGE(G$2:G$1449),_xlfn.STDEV.S(G$2:G$1449))</f>
      </c>
      <c r="N915" s="10" t="str">
        <f>=STANDARDIZE(H915,AVERAGE(H$2:H$1449),_xlfn.STDEV.S(H$2:H$1449))</f>
      </c>
      <c r="O915" s="10" t="str">
        <f>=STANDARDIZE(I915,AVERAGE(I$2:I$1449),_xlfn.STDEV.S(I$2:I$1449))</f>
      </c>
      <c r="P915" s="10" t="str">
        <f>=MMULT(J915:O915,$AI$12:$AI$17)</f>
      </c>
    </row>
    <row r="916">
      <c r="A916" t="n">
        <v>203474</v>
      </c>
      <c r="B916" t="s">
        <v>3905</v>
      </c>
      <c r="C916" t="s">
        <v>149</v>
      </c>
      <c r="D916" t="n">
        <v>37</v>
      </c>
      <c r="E916" t="n">
        <v>10075</v>
      </c>
      <c r="F916" t="n">
        <v>0.6</v>
      </c>
      <c r="G916" t="n">
        <v>51</v>
      </c>
      <c r="H916" t="n">
        <v>32</v>
      </c>
      <c r="I916" t="n">
        <v>3.5004</v>
      </c>
      <c r="J916" s="10" t="str">
        <f>=STANDARDIZE(D916,AVERAGE(D$2:D$1449),_xlfn.STDEV.S(D$2:D$1449))</f>
      </c>
      <c r="K916" s="10" t="str">
        <f>=STANDARDIZE(E916,AVERAGE(E$2:E$1449),_xlfn.STDEV.S(E$2:E$1449))</f>
      </c>
      <c r="L916" s="10" t="str">
        <f>=STANDARDIZE(F916,AVERAGE(F$2:F$1449),_xlfn.STDEV.S(F$2:F$1449))</f>
      </c>
      <c r="M916" s="10" t="str">
        <f>=STANDARDIZE(G916,AVERAGE(G$2:G$1449),_xlfn.STDEV.S(G$2:G$1449))</f>
      </c>
      <c r="N916" s="10" t="str">
        <f>=STANDARDIZE(H916,AVERAGE(H$2:H$1449),_xlfn.STDEV.S(H$2:H$1449))</f>
      </c>
      <c r="O916" s="10" t="str">
        <f>=STANDARDIZE(I916,AVERAGE(I$2:I$1449),_xlfn.STDEV.S(I$2:I$1449))</f>
      </c>
      <c r="P916" s="10" t="str">
        <f>=MMULT(J916:O916,$AI$12:$AI$17)</f>
      </c>
    </row>
    <row r="917">
      <c r="A917" t="n">
        <v>203483</v>
      </c>
      <c r="B917" t="s">
        <v>3906</v>
      </c>
      <c r="C917" t="s">
        <v>149</v>
      </c>
      <c r="D917" t="n">
        <v>31</v>
      </c>
      <c r="E917" t="n">
        <v>11448</v>
      </c>
      <c r="F917" t="n">
        <v>5.5</v>
      </c>
      <c r="G917" t="n">
        <v>60</v>
      </c>
      <c r="H917" t="n">
        <v>20</v>
      </c>
      <c r="I917" t="n">
        <v>3.4621</v>
      </c>
      <c r="J917" s="10" t="str">
        <f>=STANDARDIZE(D917,AVERAGE(D$2:D$1449),_xlfn.STDEV.S(D$2:D$1449))</f>
      </c>
      <c r="K917" s="10" t="str">
        <f>=STANDARDIZE(E917,AVERAGE(E$2:E$1449),_xlfn.STDEV.S(E$2:E$1449))</f>
      </c>
      <c r="L917" s="10" t="str">
        <f>=STANDARDIZE(F917,AVERAGE(F$2:F$1449),_xlfn.STDEV.S(F$2:F$1449))</f>
      </c>
      <c r="M917" s="10" t="str">
        <f>=STANDARDIZE(G917,AVERAGE(G$2:G$1449),_xlfn.STDEV.S(G$2:G$1449))</f>
      </c>
      <c r="N917" s="10" t="str">
        <f>=STANDARDIZE(H917,AVERAGE(H$2:H$1449),_xlfn.STDEV.S(H$2:H$1449))</f>
      </c>
      <c r="O917" s="10" t="str">
        <f>=STANDARDIZE(I917,AVERAGE(I$2:I$1449),_xlfn.STDEV.S(I$2:I$1449))</f>
      </c>
      <c r="P917" s="10" t="str">
        <f>=MMULT(J917:O917,$AI$12:$AI$17)</f>
      </c>
    </row>
    <row r="918">
      <c r="A918" t="n">
        <v>203492</v>
      </c>
      <c r="B918" t="s">
        <v>3908</v>
      </c>
      <c r="C918" t="s">
        <v>149</v>
      </c>
      <c r="D918" t="n">
        <v>31</v>
      </c>
      <c r="E918" t="n">
        <v>10796</v>
      </c>
      <c r="F918" t="n">
        <v>1.8</v>
      </c>
      <c r="G918" t="n">
        <v>61</v>
      </c>
      <c r="H918" t="n">
        <v>24</v>
      </c>
      <c r="I918" t="n">
        <v>3.3452</v>
      </c>
      <c r="J918" s="10" t="str">
        <f>=STANDARDIZE(D918,AVERAGE(D$2:D$1449),_xlfn.STDEV.S(D$2:D$1449))</f>
      </c>
      <c r="K918" s="10" t="str">
        <f>=STANDARDIZE(E918,AVERAGE(E$2:E$1449),_xlfn.STDEV.S(E$2:E$1449))</f>
      </c>
      <c r="L918" s="10" t="str">
        <f>=STANDARDIZE(F918,AVERAGE(F$2:F$1449),_xlfn.STDEV.S(F$2:F$1449))</f>
      </c>
      <c r="M918" s="10" t="str">
        <f>=STANDARDIZE(G918,AVERAGE(G$2:G$1449),_xlfn.STDEV.S(G$2:G$1449))</f>
      </c>
      <c r="N918" s="10" t="str">
        <f>=STANDARDIZE(H918,AVERAGE(H$2:H$1449),_xlfn.STDEV.S(H$2:H$1449))</f>
      </c>
      <c r="O918" s="10" t="str">
        <f>=STANDARDIZE(I918,AVERAGE(I$2:I$1449),_xlfn.STDEV.S(I$2:I$1449))</f>
      </c>
      <c r="P918" s="10" t="str">
        <f>=MMULT(J918:O918,$AI$12:$AI$17)</f>
      </c>
    </row>
    <row r="919">
      <c r="A919" t="n">
        <v>203517</v>
      </c>
      <c r="B919" t="s">
        <v>3909</v>
      </c>
      <c r="C919" t="s">
        <v>149</v>
      </c>
      <c r="D919" t="n">
        <v>27</v>
      </c>
      <c r="E919" t="n">
        <v>20333</v>
      </c>
      <c r="F919" t="n">
        <v>65.5</v>
      </c>
      <c r="G919" t="n">
        <v>79</v>
      </c>
      <c r="H919" t="n">
        <v>21</v>
      </c>
      <c r="I919" t="n">
        <v>4.4751</v>
      </c>
      <c r="J919" s="10" t="str">
        <f>=STANDARDIZE(D919,AVERAGE(D$2:D$1449),_xlfn.STDEV.S(D$2:D$1449))</f>
      </c>
      <c r="K919" s="10" t="str">
        <f>=STANDARDIZE(E919,AVERAGE(E$2:E$1449),_xlfn.STDEV.S(E$2:E$1449))</f>
      </c>
      <c r="L919" s="10" t="str">
        <f>=STANDARDIZE(F919,AVERAGE(F$2:F$1449),_xlfn.STDEV.S(F$2:F$1449))</f>
      </c>
      <c r="M919" s="10" t="str">
        <f>=STANDARDIZE(G919,AVERAGE(G$2:G$1449),_xlfn.STDEV.S(G$2:G$1449))</f>
      </c>
      <c r="N919" s="10" t="str">
        <f>=STANDARDIZE(H919,AVERAGE(H$2:H$1449),_xlfn.STDEV.S(H$2:H$1449))</f>
      </c>
      <c r="O919" s="10" t="str">
        <f>=STANDARDIZE(I919,AVERAGE(I$2:I$1449),_xlfn.STDEV.S(I$2:I$1449))</f>
      </c>
      <c r="P919" s="10" t="str">
        <f>=MMULT(J919:O919,$AI$12:$AI$17)</f>
      </c>
    </row>
    <row r="920">
      <c r="A920" t="n">
        <v>203526</v>
      </c>
      <c r="B920" t="s">
        <v>3911</v>
      </c>
      <c r="C920" t="s">
        <v>149</v>
      </c>
      <c r="D920" t="n">
        <v>27</v>
      </c>
      <c r="E920" t="n">
        <v>10524</v>
      </c>
      <c r="F920" t="n">
        <v>0.5</v>
      </c>
      <c r="G920" t="n">
        <v>34</v>
      </c>
      <c r="H920" t="n">
        <v>28</v>
      </c>
      <c r="I920" t="n">
        <v>3.5457</v>
      </c>
      <c r="J920" s="10" t="str">
        <f>=STANDARDIZE(D920,AVERAGE(D$2:D$1449),_xlfn.STDEV.S(D$2:D$1449))</f>
      </c>
      <c r="K920" s="10" t="str">
        <f>=STANDARDIZE(E920,AVERAGE(E$2:E$1449),_xlfn.STDEV.S(E$2:E$1449))</f>
      </c>
      <c r="L920" s="10" t="str">
        <f>=STANDARDIZE(F920,AVERAGE(F$2:F$1449),_xlfn.STDEV.S(F$2:F$1449))</f>
      </c>
      <c r="M920" s="10" t="str">
        <f>=STANDARDIZE(G920,AVERAGE(G$2:G$1449),_xlfn.STDEV.S(G$2:G$1449))</f>
      </c>
      <c r="N920" s="10" t="str">
        <f>=STANDARDIZE(H920,AVERAGE(H$2:H$1449),_xlfn.STDEV.S(H$2:H$1449))</f>
      </c>
      <c r="O920" s="10" t="str">
        <f>=STANDARDIZE(I920,AVERAGE(I$2:I$1449),_xlfn.STDEV.S(I$2:I$1449))</f>
      </c>
      <c r="P920" s="10" t="str">
        <f>=MMULT(J920:O920,$AI$12:$AI$17)</f>
      </c>
    </row>
    <row r="921">
      <c r="A921" t="n">
        <v>203535</v>
      </c>
      <c r="B921" t="s">
        <v>3913</v>
      </c>
      <c r="C921" t="s">
        <v>163</v>
      </c>
      <c r="D921" t="n">
        <v>10</v>
      </c>
      <c r="E921" t="n">
        <v>44470</v>
      </c>
      <c r="F921" t="n">
        <v>86.8</v>
      </c>
      <c r="G921" t="n">
        <v>91</v>
      </c>
      <c r="H921" t="n">
        <v>9</v>
      </c>
      <c r="I921" t="n">
        <v>3.4524</v>
      </c>
      <c r="J921" s="10" t="str">
        <f>=STANDARDIZE(D921,AVERAGE(D$2:D$1449),_xlfn.STDEV.S(D$2:D$1449))</f>
      </c>
      <c r="K921" s="10" t="str">
        <f>=STANDARDIZE(E921,AVERAGE(E$2:E$1449),_xlfn.STDEV.S(E$2:E$1449))</f>
      </c>
      <c r="L921" s="10" t="str">
        <f>=STANDARDIZE(F921,AVERAGE(F$2:F$1449),_xlfn.STDEV.S(F$2:F$1449))</f>
      </c>
      <c r="M921" s="10" t="str">
        <f>=STANDARDIZE(G921,AVERAGE(G$2:G$1449),_xlfn.STDEV.S(G$2:G$1449))</f>
      </c>
      <c r="N921" s="10" t="str">
        <f>=STANDARDIZE(H921,AVERAGE(H$2:H$1449),_xlfn.STDEV.S(H$2:H$1449))</f>
      </c>
      <c r="O921" s="10" t="str">
        <f>=STANDARDIZE(I921,AVERAGE(I$2:I$1449),_xlfn.STDEV.S(I$2:I$1449))</f>
      </c>
      <c r="P921" s="10" t="str">
        <f>=MMULT(J921:O921,$AI$12:$AI$17)</f>
      </c>
    </row>
    <row r="922">
      <c r="A922" t="n">
        <v>203580</v>
      </c>
      <c r="B922" t="s">
        <v>3917</v>
      </c>
      <c r="C922" t="s">
        <v>163</v>
      </c>
      <c r="D922" t="n">
        <v>29</v>
      </c>
      <c r="E922" t="n">
        <v>22322</v>
      </c>
      <c r="F922" t="n">
        <v>41.9</v>
      </c>
      <c r="G922" t="n">
        <v>66</v>
      </c>
      <c r="H922" t="n">
        <v>12</v>
      </c>
      <c r="I922" t="n">
        <v>3.0426</v>
      </c>
      <c r="J922" s="10" t="str">
        <f>=STANDARDIZE(D922,AVERAGE(D$2:D$1449),_xlfn.STDEV.S(D$2:D$1449))</f>
      </c>
      <c r="K922" s="10" t="str">
        <f>=STANDARDIZE(E922,AVERAGE(E$2:E$1449),_xlfn.STDEV.S(E$2:E$1449))</f>
      </c>
      <c r="L922" s="10" t="str">
        <f>=STANDARDIZE(F922,AVERAGE(F$2:F$1449),_xlfn.STDEV.S(F$2:F$1449))</f>
      </c>
      <c r="M922" s="10" t="str">
        <f>=STANDARDIZE(G922,AVERAGE(G$2:G$1449),_xlfn.STDEV.S(G$2:G$1449))</f>
      </c>
      <c r="N922" s="10" t="str">
        <f>=STANDARDIZE(H922,AVERAGE(H$2:H$1449),_xlfn.STDEV.S(H$2:H$1449))</f>
      </c>
      <c r="O922" s="10" t="str">
        <f>=STANDARDIZE(I922,AVERAGE(I$2:I$1449),_xlfn.STDEV.S(I$2:I$1449))</f>
      </c>
      <c r="P922" s="10" t="str">
        <f>=MMULT(J922:O922,$AI$12:$AI$17)</f>
      </c>
    </row>
    <row r="923">
      <c r="A923" t="n">
        <v>203757</v>
      </c>
      <c r="B923" t="s">
        <v>3930</v>
      </c>
      <c r="C923" t="s">
        <v>163</v>
      </c>
      <c r="D923" t="n">
        <v>27</v>
      </c>
      <c r="E923" t="n">
        <v>22614</v>
      </c>
      <c r="F923" t="n">
        <v>38.1</v>
      </c>
      <c r="G923" t="n">
        <v>64</v>
      </c>
      <c r="H923" t="n">
        <v>13</v>
      </c>
      <c r="I923" t="n">
        <v>3.1405</v>
      </c>
      <c r="J923" s="10" t="str">
        <f>=STANDARDIZE(D923,AVERAGE(D$2:D$1449),_xlfn.STDEV.S(D$2:D$1449))</f>
      </c>
      <c r="K923" s="10" t="str">
        <f>=STANDARDIZE(E923,AVERAGE(E$2:E$1449),_xlfn.STDEV.S(E$2:E$1449))</f>
      </c>
      <c r="L923" s="10" t="str">
        <f>=STANDARDIZE(F923,AVERAGE(F$2:F$1449),_xlfn.STDEV.S(F$2:F$1449))</f>
      </c>
      <c r="M923" s="10" t="str">
        <f>=STANDARDIZE(G923,AVERAGE(G$2:G$1449),_xlfn.STDEV.S(G$2:G$1449))</f>
      </c>
      <c r="N923" s="10" t="str">
        <f>=STANDARDIZE(H923,AVERAGE(H$2:H$1449),_xlfn.STDEV.S(H$2:H$1449))</f>
      </c>
      <c r="O923" s="10" t="str">
        <f>=STANDARDIZE(I923,AVERAGE(I$2:I$1449),_xlfn.STDEV.S(I$2:I$1449))</f>
      </c>
      <c r="P923" s="10" t="str">
        <f>=MMULT(J923:O923,$AI$12:$AI$17)</f>
      </c>
    </row>
    <row r="924">
      <c r="A924" t="n">
        <v>203775</v>
      </c>
      <c r="B924" t="s">
        <v>3932</v>
      </c>
      <c r="C924" t="s">
        <v>163</v>
      </c>
      <c r="D924" t="n">
        <v>31</v>
      </c>
      <c r="E924" t="n">
        <v>23362</v>
      </c>
      <c r="F924" t="n">
        <v>51.3</v>
      </c>
      <c r="G924" t="n">
        <v>72</v>
      </c>
      <c r="H924" t="n">
        <v>12</v>
      </c>
      <c r="I924" t="n">
        <v>3.1694</v>
      </c>
      <c r="J924" s="10" t="str">
        <f>=STANDARDIZE(D924,AVERAGE(D$2:D$1449),_xlfn.STDEV.S(D$2:D$1449))</f>
      </c>
      <c r="K924" s="10" t="str">
        <f>=STANDARDIZE(E924,AVERAGE(E$2:E$1449),_xlfn.STDEV.S(E$2:E$1449))</f>
      </c>
      <c r="L924" s="10" t="str">
        <f>=STANDARDIZE(F924,AVERAGE(F$2:F$1449),_xlfn.STDEV.S(F$2:F$1449))</f>
      </c>
      <c r="M924" s="10" t="str">
        <f>=STANDARDIZE(G924,AVERAGE(G$2:G$1449),_xlfn.STDEV.S(G$2:G$1449))</f>
      </c>
      <c r="N924" s="10" t="str">
        <f>=STANDARDIZE(H924,AVERAGE(H$2:H$1449),_xlfn.STDEV.S(H$2:H$1449))</f>
      </c>
      <c r="O924" s="10" t="str">
        <f>=STANDARDIZE(I924,AVERAGE(I$2:I$1449),_xlfn.STDEV.S(I$2:I$1449))</f>
      </c>
      <c r="P924" s="10" t="str">
        <f>=MMULT(J924:O924,$AI$12:$AI$17)</f>
      </c>
    </row>
    <row r="925">
      <c r="A925" t="n">
        <v>203845</v>
      </c>
      <c r="B925" t="s">
        <v>3933</v>
      </c>
      <c r="C925" t="s">
        <v>163</v>
      </c>
      <c r="D925" t="n">
        <v>27</v>
      </c>
      <c r="E925" t="n">
        <v>21333</v>
      </c>
      <c r="F925" t="n">
        <v>58.1</v>
      </c>
      <c r="G925" t="n">
        <v>73</v>
      </c>
      <c r="H925" t="n">
        <v>9</v>
      </c>
      <c r="I925" t="n">
        <v>3.1136</v>
      </c>
      <c r="J925" s="10" t="str">
        <f>=STANDARDIZE(D925,AVERAGE(D$2:D$1449),_xlfn.STDEV.S(D$2:D$1449))</f>
      </c>
      <c r="K925" s="10" t="str">
        <f>=STANDARDIZE(E925,AVERAGE(E$2:E$1449),_xlfn.STDEV.S(E$2:E$1449))</f>
      </c>
      <c r="L925" s="10" t="str">
        <f>=STANDARDIZE(F925,AVERAGE(F$2:F$1449),_xlfn.STDEV.S(F$2:F$1449))</f>
      </c>
      <c r="M925" s="10" t="str">
        <f>=STANDARDIZE(G925,AVERAGE(G$2:G$1449),_xlfn.STDEV.S(G$2:G$1449))</f>
      </c>
      <c r="N925" s="10" t="str">
        <f>=STANDARDIZE(H925,AVERAGE(H$2:H$1449),_xlfn.STDEV.S(H$2:H$1449))</f>
      </c>
      <c r="O925" s="10" t="str">
        <f>=STANDARDIZE(I925,AVERAGE(I$2:I$1449),_xlfn.STDEV.S(I$2:I$1449))</f>
      </c>
      <c r="P925" s="10" t="str">
        <f>=MMULT(J925:O925,$AI$12:$AI$17)</f>
      </c>
    </row>
    <row r="926">
      <c r="A926" t="n">
        <v>204006</v>
      </c>
      <c r="B926" t="s">
        <v>3940</v>
      </c>
      <c r="C926" t="s">
        <v>149</v>
      </c>
      <c r="D926" t="n">
        <v>30</v>
      </c>
      <c r="E926" t="n">
        <v>12407</v>
      </c>
      <c r="F926" t="n">
        <v>19.7</v>
      </c>
      <c r="G926" t="n">
        <v>53</v>
      </c>
      <c r="H926" t="n">
        <v>13</v>
      </c>
      <c r="I926" t="n">
        <v>3.4309</v>
      </c>
      <c r="J926" s="10" t="str">
        <f>=STANDARDIZE(D926,AVERAGE(D$2:D$1449),_xlfn.STDEV.S(D$2:D$1449))</f>
      </c>
      <c r="K926" s="10" t="str">
        <f>=STANDARDIZE(E926,AVERAGE(E$2:E$1449),_xlfn.STDEV.S(E$2:E$1449))</f>
      </c>
      <c r="L926" s="10" t="str">
        <f>=STANDARDIZE(F926,AVERAGE(F$2:F$1449),_xlfn.STDEV.S(F$2:F$1449))</f>
      </c>
      <c r="M926" s="10" t="str">
        <f>=STANDARDIZE(G926,AVERAGE(G$2:G$1449),_xlfn.STDEV.S(G$2:G$1449))</f>
      </c>
      <c r="N926" s="10" t="str">
        <f>=STANDARDIZE(H926,AVERAGE(H$2:H$1449),_xlfn.STDEV.S(H$2:H$1449))</f>
      </c>
      <c r="O926" s="10" t="str">
        <f>=STANDARDIZE(I926,AVERAGE(I$2:I$1449),_xlfn.STDEV.S(I$2:I$1449))</f>
      </c>
      <c r="P926" s="10" t="str">
        <f>=MMULT(J926:O926,$AI$12:$AI$17)</f>
      </c>
    </row>
    <row r="927">
      <c r="A927" t="n">
        <v>204015</v>
      </c>
      <c r="B927" t="s">
        <v>3941</v>
      </c>
      <c r="C927" t="s">
        <v>149</v>
      </c>
      <c r="D927" t="n">
        <v>23</v>
      </c>
      <c r="E927" t="n">
        <v>13457</v>
      </c>
      <c r="F927" t="n">
        <v>22.1</v>
      </c>
      <c r="G927" t="n">
        <v>62</v>
      </c>
      <c r="H927" t="n">
        <v>16</v>
      </c>
      <c r="I927" t="n">
        <v>3.1864</v>
      </c>
      <c r="J927" s="10" t="str">
        <f>=STANDARDIZE(D927,AVERAGE(D$2:D$1449),_xlfn.STDEV.S(D$2:D$1449))</f>
      </c>
      <c r="K927" s="10" t="str">
        <f>=STANDARDIZE(E927,AVERAGE(E$2:E$1449),_xlfn.STDEV.S(E$2:E$1449))</f>
      </c>
      <c r="L927" s="10" t="str">
        <f>=STANDARDIZE(F927,AVERAGE(F$2:F$1449),_xlfn.STDEV.S(F$2:F$1449))</f>
      </c>
      <c r="M927" s="10" t="str">
        <f>=STANDARDIZE(G927,AVERAGE(G$2:G$1449),_xlfn.STDEV.S(G$2:G$1449))</f>
      </c>
      <c r="N927" s="10" t="str">
        <f>=STANDARDIZE(H927,AVERAGE(H$2:H$1449),_xlfn.STDEV.S(H$2:H$1449))</f>
      </c>
      <c r="O927" s="10" t="str">
        <f>=STANDARDIZE(I927,AVERAGE(I$2:I$1449),_xlfn.STDEV.S(I$2:I$1449))</f>
      </c>
      <c r="P927" s="10" t="str">
        <f>=MMULT(J927:O927,$AI$12:$AI$17)</f>
      </c>
    </row>
    <row r="928">
      <c r="A928" t="n">
        <v>204024</v>
      </c>
      <c r="B928" t="s">
        <v>3942</v>
      </c>
      <c r="C928" t="s">
        <v>149</v>
      </c>
      <c r="D928" t="n">
        <v>11</v>
      </c>
      <c r="E928" t="n">
        <v>27928</v>
      </c>
      <c r="F928" t="n">
        <v>81.8</v>
      </c>
      <c r="G928" t="n">
        <v>90</v>
      </c>
      <c r="H928" t="n">
        <v>15</v>
      </c>
      <c r="I928" t="n">
        <v>4.3104</v>
      </c>
      <c r="J928" s="10" t="str">
        <f>=STANDARDIZE(D928,AVERAGE(D$2:D$1449),_xlfn.STDEV.S(D$2:D$1449))</f>
      </c>
      <c r="K928" s="10" t="str">
        <f>=STANDARDIZE(E928,AVERAGE(E$2:E$1449),_xlfn.STDEV.S(E$2:E$1449))</f>
      </c>
      <c r="L928" s="10" t="str">
        <f>=STANDARDIZE(F928,AVERAGE(F$2:F$1449),_xlfn.STDEV.S(F$2:F$1449))</f>
      </c>
      <c r="M928" s="10" t="str">
        <f>=STANDARDIZE(G928,AVERAGE(G$2:G$1449),_xlfn.STDEV.S(G$2:G$1449))</f>
      </c>
      <c r="N928" s="10" t="str">
        <f>=STANDARDIZE(H928,AVERAGE(H$2:H$1449),_xlfn.STDEV.S(H$2:H$1449))</f>
      </c>
      <c r="O928" s="10" t="str">
        <f>=STANDARDIZE(I928,AVERAGE(I$2:I$1449),_xlfn.STDEV.S(I$2:I$1449))</f>
      </c>
      <c r="P928" s="10" t="str">
        <f>=MMULT(J928:O928,$AI$12:$AI$17)</f>
      </c>
    </row>
    <row r="929">
      <c r="A929" t="n">
        <v>204185</v>
      </c>
      <c r="B929" t="s">
        <v>3948</v>
      </c>
      <c r="C929" t="s">
        <v>163</v>
      </c>
      <c r="D929" t="n">
        <v>29</v>
      </c>
      <c r="E929" t="n">
        <v>22835</v>
      </c>
      <c r="F929" t="n">
        <v>64.9</v>
      </c>
      <c r="G929" t="n">
        <v>71</v>
      </c>
      <c r="H929" t="n">
        <v>12</v>
      </c>
      <c r="I929" t="n">
        <v>3.4065</v>
      </c>
      <c r="J929" s="10" t="str">
        <f>=STANDARDIZE(D929,AVERAGE(D$2:D$1449),_xlfn.STDEV.S(D$2:D$1449))</f>
      </c>
      <c r="K929" s="10" t="str">
        <f>=STANDARDIZE(E929,AVERAGE(E$2:E$1449),_xlfn.STDEV.S(E$2:E$1449))</f>
      </c>
      <c r="L929" s="10" t="str">
        <f>=STANDARDIZE(F929,AVERAGE(F$2:F$1449),_xlfn.STDEV.S(F$2:F$1449))</f>
      </c>
      <c r="M929" s="10" t="str">
        <f>=STANDARDIZE(G929,AVERAGE(G$2:G$1449),_xlfn.STDEV.S(G$2:G$1449))</f>
      </c>
      <c r="N929" s="10" t="str">
        <f>=STANDARDIZE(H929,AVERAGE(H$2:H$1449),_xlfn.STDEV.S(H$2:H$1449))</f>
      </c>
      <c r="O929" s="10" t="str">
        <f>=STANDARDIZE(I929,AVERAGE(I$2:I$1449),_xlfn.STDEV.S(I$2:I$1449))</f>
      </c>
      <c r="P929" s="10" t="str">
        <f>=MMULT(J929:O929,$AI$12:$AI$17)</f>
      </c>
    </row>
    <row r="930">
      <c r="A930" t="n">
        <v>204194</v>
      </c>
      <c r="B930" t="s">
        <v>3950</v>
      </c>
      <c r="C930" t="s">
        <v>163</v>
      </c>
      <c r="D930" t="n">
        <v>29</v>
      </c>
      <c r="E930" t="n">
        <v>23293</v>
      </c>
      <c r="F930" t="n">
        <v>63.6</v>
      </c>
      <c r="G930" t="n">
        <v>80</v>
      </c>
      <c r="H930" t="n">
        <v>12</v>
      </c>
      <c r="I930" t="n">
        <v>3.3895</v>
      </c>
      <c r="J930" s="10" t="str">
        <f>=STANDARDIZE(D930,AVERAGE(D$2:D$1449),_xlfn.STDEV.S(D$2:D$1449))</f>
      </c>
      <c r="K930" s="10" t="str">
        <f>=STANDARDIZE(E930,AVERAGE(E$2:E$1449),_xlfn.STDEV.S(E$2:E$1449))</f>
      </c>
      <c r="L930" s="10" t="str">
        <f>=STANDARDIZE(F930,AVERAGE(F$2:F$1449),_xlfn.STDEV.S(F$2:F$1449))</f>
      </c>
      <c r="M930" s="10" t="str">
        <f>=STANDARDIZE(G930,AVERAGE(G$2:G$1449),_xlfn.STDEV.S(G$2:G$1449))</f>
      </c>
      <c r="N930" s="10" t="str">
        <f>=STANDARDIZE(H930,AVERAGE(H$2:H$1449),_xlfn.STDEV.S(H$2:H$1449))</f>
      </c>
      <c r="O930" s="10" t="str">
        <f>=STANDARDIZE(I930,AVERAGE(I$2:I$1449),_xlfn.STDEV.S(I$2:I$1449))</f>
      </c>
      <c r="P930" s="10" t="str">
        <f>=MMULT(J930:O930,$AI$12:$AI$17)</f>
      </c>
    </row>
    <row r="931">
      <c r="A931" t="n">
        <v>204200</v>
      </c>
      <c r="B931" t="s">
        <v>3951</v>
      </c>
      <c r="C931" t="s">
        <v>163</v>
      </c>
      <c r="D931" t="n">
        <v>27</v>
      </c>
      <c r="E931" t="n">
        <v>15887</v>
      </c>
      <c r="F931" t="n">
        <v>54.7</v>
      </c>
      <c r="G931" t="n">
        <v>76</v>
      </c>
      <c r="H931" t="n">
        <v>9</v>
      </c>
      <c r="I931" t="n">
        <v>3.3659</v>
      </c>
      <c r="J931" s="10" t="str">
        <f>=STANDARDIZE(D931,AVERAGE(D$2:D$1449),_xlfn.STDEV.S(D$2:D$1449))</f>
      </c>
      <c r="K931" s="10" t="str">
        <f>=STANDARDIZE(E931,AVERAGE(E$2:E$1449),_xlfn.STDEV.S(E$2:E$1449))</f>
      </c>
      <c r="L931" s="10" t="str">
        <f>=STANDARDIZE(F931,AVERAGE(F$2:F$1449),_xlfn.STDEV.S(F$2:F$1449))</f>
      </c>
      <c r="M931" s="10" t="str">
        <f>=STANDARDIZE(G931,AVERAGE(G$2:G$1449),_xlfn.STDEV.S(G$2:G$1449))</f>
      </c>
      <c r="N931" s="10" t="str">
        <f>=STANDARDIZE(H931,AVERAGE(H$2:H$1449),_xlfn.STDEV.S(H$2:H$1449))</f>
      </c>
      <c r="O931" s="10" t="str">
        <f>=STANDARDIZE(I931,AVERAGE(I$2:I$1449),_xlfn.STDEV.S(I$2:I$1449))</f>
      </c>
      <c r="P931" s="10" t="str">
        <f>=MMULT(J931:O931,$AI$12:$AI$17)</f>
      </c>
    </row>
    <row r="932">
      <c r="A932" t="n">
        <v>204264</v>
      </c>
      <c r="B932" t="s">
        <v>3954</v>
      </c>
      <c r="C932" t="s">
        <v>163</v>
      </c>
      <c r="D932" t="n">
        <v>41</v>
      </c>
      <c r="E932" t="n">
        <v>20269</v>
      </c>
      <c r="F932" t="n">
        <v>52.7</v>
      </c>
      <c r="G932" t="n">
        <v>69</v>
      </c>
      <c r="H932" t="n">
        <v>13</v>
      </c>
      <c r="I932" t="n">
        <v>3.4651</v>
      </c>
      <c r="J932" s="10" t="str">
        <f>=STANDARDIZE(D932,AVERAGE(D$2:D$1449),_xlfn.STDEV.S(D$2:D$1449))</f>
      </c>
      <c r="K932" s="10" t="str">
        <f>=STANDARDIZE(E932,AVERAGE(E$2:E$1449),_xlfn.STDEV.S(E$2:E$1449))</f>
      </c>
      <c r="L932" s="10" t="str">
        <f>=STANDARDIZE(F932,AVERAGE(F$2:F$1449),_xlfn.STDEV.S(F$2:F$1449))</f>
      </c>
      <c r="M932" s="10" t="str">
        <f>=STANDARDIZE(G932,AVERAGE(G$2:G$1449),_xlfn.STDEV.S(G$2:G$1449))</f>
      </c>
      <c r="N932" s="10" t="str">
        <f>=STANDARDIZE(H932,AVERAGE(H$2:H$1449),_xlfn.STDEV.S(H$2:H$1449))</f>
      </c>
      <c r="O932" s="10" t="str">
        <f>=STANDARDIZE(I932,AVERAGE(I$2:I$1449),_xlfn.STDEV.S(I$2:I$1449))</f>
      </c>
      <c r="P932" s="10" t="str">
        <f>=MMULT(J932:O932,$AI$12:$AI$17)</f>
      </c>
    </row>
    <row r="933">
      <c r="A933" t="n">
        <v>204468</v>
      </c>
      <c r="B933" t="s">
        <v>3964</v>
      </c>
      <c r="C933" t="s">
        <v>163</v>
      </c>
      <c r="D933" t="n">
        <v>39</v>
      </c>
      <c r="E933" t="n">
        <v>20606</v>
      </c>
      <c r="F933" t="n">
        <v>35.5</v>
      </c>
      <c r="G933" t="n">
        <v>69</v>
      </c>
      <c r="H933" t="n">
        <v>14</v>
      </c>
      <c r="I933" t="n">
        <v>3.2521</v>
      </c>
      <c r="J933" s="10" t="str">
        <f>=STANDARDIZE(D933,AVERAGE(D$2:D$1449),_xlfn.STDEV.S(D$2:D$1449))</f>
      </c>
      <c r="K933" s="10" t="str">
        <f>=STANDARDIZE(E933,AVERAGE(E$2:E$1449),_xlfn.STDEV.S(E$2:E$1449))</f>
      </c>
      <c r="L933" s="10" t="str">
        <f>=STANDARDIZE(F933,AVERAGE(F$2:F$1449),_xlfn.STDEV.S(F$2:F$1449))</f>
      </c>
      <c r="M933" s="10" t="str">
        <f>=STANDARDIZE(G933,AVERAGE(G$2:G$1449),_xlfn.STDEV.S(G$2:G$1449))</f>
      </c>
      <c r="N933" s="10" t="str">
        <f>=STANDARDIZE(H933,AVERAGE(H$2:H$1449),_xlfn.STDEV.S(H$2:H$1449))</f>
      </c>
      <c r="O933" s="10" t="str">
        <f>=STANDARDIZE(I933,AVERAGE(I$2:I$1449),_xlfn.STDEV.S(I$2:I$1449))</f>
      </c>
      <c r="P933" s="10" t="str">
        <f>=MMULT(J933:O933,$AI$12:$AI$17)</f>
      </c>
    </row>
    <row r="934">
      <c r="A934" t="n">
        <v>204486</v>
      </c>
      <c r="B934" t="s">
        <v>3967</v>
      </c>
      <c r="C934" t="s">
        <v>163</v>
      </c>
      <c r="D934" t="n">
        <v>32</v>
      </c>
      <c r="E934" t="n">
        <v>18794</v>
      </c>
      <c r="F934" t="n">
        <v>38.7</v>
      </c>
      <c r="G934" t="n">
        <v>62</v>
      </c>
      <c r="H934" t="n">
        <v>25</v>
      </c>
      <c r="I934" t="n">
        <v>3.5051</v>
      </c>
      <c r="J934" s="10" t="str">
        <f>=STANDARDIZE(D934,AVERAGE(D$2:D$1449),_xlfn.STDEV.S(D$2:D$1449))</f>
      </c>
      <c r="K934" s="10" t="str">
        <f>=STANDARDIZE(E934,AVERAGE(E$2:E$1449),_xlfn.STDEV.S(E$2:E$1449))</f>
      </c>
      <c r="L934" s="10" t="str">
        <f>=STANDARDIZE(F934,AVERAGE(F$2:F$1449),_xlfn.STDEV.S(F$2:F$1449))</f>
      </c>
      <c r="M934" s="10" t="str">
        <f>=STANDARDIZE(G934,AVERAGE(G$2:G$1449),_xlfn.STDEV.S(G$2:G$1449))</f>
      </c>
      <c r="N934" s="10" t="str">
        <f>=STANDARDIZE(H934,AVERAGE(H$2:H$1449),_xlfn.STDEV.S(H$2:H$1449))</f>
      </c>
      <c r="O934" s="10" t="str">
        <f>=STANDARDIZE(I934,AVERAGE(I$2:I$1449),_xlfn.STDEV.S(I$2:I$1449))</f>
      </c>
      <c r="P934" s="10" t="str">
        <f>=MMULT(J934:O934,$AI$12:$AI$17)</f>
      </c>
    </row>
    <row r="935">
      <c r="A935" t="n">
        <v>204501</v>
      </c>
      <c r="B935" t="s">
        <v>3968</v>
      </c>
      <c r="C935" t="s">
        <v>163</v>
      </c>
      <c r="D935" t="n">
        <v>9</v>
      </c>
      <c r="E935" t="n">
        <v>50484</v>
      </c>
      <c r="F935" t="n">
        <v>79.5</v>
      </c>
      <c r="G935" t="n">
        <v>89</v>
      </c>
      <c r="H935" t="n">
        <v>9</v>
      </c>
      <c r="I935" t="n">
        <v>3.6049</v>
      </c>
      <c r="J935" s="10" t="str">
        <f>=STANDARDIZE(D935,AVERAGE(D$2:D$1449),_xlfn.STDEV.S(D$2:D$1449))</f>
      </c>
      <c r="K935" s="10" t="str">
        <f>=STANDARDIZE(E935,AVERAGE(E$2:E$1449),_xlfn.STDEV.S(E$2:E$1449))</f>
      </c>
      <c r="L935" s="10" t="str">
        <f>=STANDARDIZE(F935,AVERAGE(F$2:F$1449),_xlfn.STDEV.S(F$2:F$1449))</f>
      </c>
      <c r="M935" s="10" t="str">
        <f>=STANDARDIZE(G935,AVERAGE(G$2:G$1449),_xlfn.STDEV.S(G$2:G$1449))</f>
      </c>
      <c r="N935" s="10" t="str">
        <f>=STANDARDIZE(H935,AVERAGE(H$2:H$1449),_xlfn.STDEV.S(H$2:H$1449))</f>
      </c>
      <c r="O935" s="10" t="str">
        <f>=STANDARDIZE(I935,AVERAGE(I$2:I$1449),_xlfn.STDEV.S(I$2:I$1449))</f>
      </c>
      <c r="P935" s="10" t="str">
        <f>=MMULT(J935:O935,$AI$12:$AI$17)</f>
      </c>
    </row>
    <row r="936">
      <c r="A936" t="n">
        <v>204617</v>
      </c>
      <c r="B936" t="s">
        <v>3971</v>
      </c>
      <c r="C936" t="s">
        <v>163</v>
      </c>
      <c r="D936" t="n">
        <v>39</v>
      </c>
      <c r="E936" t="n">
        <v>21006</v>
      </c>
      <c r="F936" t="n">
        <v>48.6</v>
      </c>
      <c r="G936" t="n">
        <v>60</v>
      </c>
      <c r="H936" t="n">
        <v>12</v>
      </c>
      <c r="I936" t="n">
        <v>3.1951</v>
      </c>
      <c r="J936" s="10" t="str">
        <f>=STANDARDIZE(D936,AVERAGE(D$2:D$1449),_xlfn.STDEV.S(D$2:D$1449))</f>
      </c>
      <c r="K936" s="10" t="str">
        <f>=STANDARDIZE(E936,AVERAGE(E$2:E$1449),_xlfn.STDEV.S(E$2:E$1449))</f>
      </c>
      <c r="L936" s="10" t="str">
        <f>=STANDARDIZE(F936,AVERAGE(F$2:F$1449),_xlfn.STDEV.S(F$2:F$1449))</f>
      </c>
      <c r="M936" s="10" t="str">
        <f>=STANDARDIZE(G936,AVERAGE(G$2:G$1449),_xlfn.STDEV.S(G$2:G$1449))</f>
      </c>
      <c r="N936" s="10" t="str">
        <f>=STANDARDIZE(H936,AVERAGE(H$2:H$1449),_xlfn.STDEV.S(H$2:H$1449))</f>
      </c>
      <c r="O936" s="10" t="str">
        <f>=STANDARDIZE(I936,AVERAGE(I$2:I$1449),_xlfn.STDEV.S(I$2:I$1449))</f>
      </c>
      <c r="P936" s="10" t="str">
        <f>=MMULT(J936:O936,$AI$12:$AI$17)</f>
      </c>
    </row>
    <row r="937">
      <c r="A937" t="n">
        <v>204635</v>
      </c>
      <c r="B937" t="s">
        <v>3972</v>
      </c>
      <c r="C937" t="s">
        <v>163</v>
      </c>
      <c r="D937" t="n">
        <v>19</v>
      </c>
      <c r="E937" t="n">
        <v>26396</v>
      </c>
      <c r="F937" t="n">
        <v>70.3</v>
      </c>
      <c r="G937" t="n">
        <v>88</v>
      </c>
      <c r="H937" t="n">
        <v>13</v>
      </c>
      <c r="I937" t="n">
        <v>3.486</v>
      </c>
      <c r="J937" s="10" t="str">
        <f>=STANDARDIZE(D937,AVERAGE(D$2:D$1449),_xlfn.STDEV.S(D$2:D$1449))</f>
      </c>
      <c r="K937" s="10" t="str">
        <f>=STANDARDIZE(E937,AVERAGE(E$2:E$1449),_xlfn.STDEV.S(E$2:E$1449))</f>
      </c>
      <c r="L937" s="10" t="str">
        <f>=STANDARDIZE(F937,AVERAGE(F$2:F$1449),_xlfn.STDEV.S(F$2:F$1449))</f>
      </c>
      <c r="M937" s="10" t="str">
        <f>=STANDARDIZE(G937,AVERAGE(G$2:G$1449),_xlfn.STDEV.S(G$2:G$1449))</f>
      </c>
      <c r="N937" s="10" t="str">
        <f>=STANDARDIZE(H937,AVERAGE(H$2:H$1449),_xlfn.STDEV.S(H$2:H$1449))</f>
      </c>
      <c r="O937" s="10" t="str">
        <f>=STANDARDIZE(I937,AVERAGE(I$2:I$1449),_xlfn.STDEV.S(I$2:I$1449))</f>
      </c>
      <c r="P937" s="10" t="str">
        <f>=MMULT(J937:O937,$AI$12:$AI$17)</f>
      </c>
    </row>
    <row r="938">
      <c r="A938" t="n">
        <v>204671</v>
      </c>
      <c r="B938" t="s">
        <v>3976</v>
      </c>
      <c r="C938" t="s">
        <v>149</v>
      </c>
      <c r="D938" t="n">
        <v>31</v>
      </c>
      <c r="E938" t="n">
        <v>12727</v>
      </c>
      <c r="F938" t="n">
        <v>12.4</v>
      </c>
      <c r="G938" t="n">
        <v>43</v>
      </c>
      <c r="H938" t="n">
        <v>16</v>
      </c>
      <c r="I938" t="n">
        <v>2.9926</v>
      </c>
      <c r="J938" s="10" t="str">
        <f>=STANDARDIZE(D938,AVERAGE(D$2:D$1449),_xlfn.STDEV.S(D$2:D$1449))</f>
      </c>
      <c r="K938" s="10" t="str">
        <f>=STANDARDIZE(E938,AVERAGE(E$2:E$1449),_xlfn.STDEV.S(E$2:E$1449))</f>
      </c>
      <c r="L938" s="10" t="str">
        <f>=STANDARDIZE(F938,AVERAGE(F$2:F$1449),_xlfn.STDEV.S(F$2:F$1449))</f>
      </c>
      <c r="M938" s="10" t="str">
        <f>=STANDARDIZE(G938,AVERAGE(G$2:G$1449),_xlfn.STDEV.S(G$2:G$1449))</f>
      </c>
      <c r="N938" s="10" t="str">
        <f>=STANDARDIZE(H938,AVERAGE(H$2:H$1449),_xlfn.STDEV.S(H$2:H$1449))</f>
      </c>
      <c r="O938" s="10" t="str">
        <f>=STANDARDIZE(I938,AVERAGE(I$2:I$1449),_xlfn.STDEV.S(I$2:I$1449))</f>
      </c>
      <c r="P938" s="10" t="str">
        <f>=MMULT(J938:O938,$AI$12:$AI$17)</f>
      </c>
    </row>
    <row r="939">
      <c r="A939" t="n">
        <v>204680</v>
      </c>
      <c r="B939" t="s">
        <v>3977</v>
      </c>
      <c r="C939" t="s">
        <v>149</v>
      </c>
      <c r="D939" t="n">
        <v>31</v>
      </c>
      <c r="E939" t="n">
        <v>15920</v>
      </c>
      <c r="F939" t="n">
        <v>7.1</v>
      </c>
      <c r="G939" t="n">
        <v>31</v>
      </c>
      <c r="H939" t="n">
        <v>17</v>
      </c>
      <c r="I939" t="n">
        <v>3.041</v>
      </c>
      <c r="J939" s="10" t="str">
        <f>=STANDARDIZE(D939,AVERAGE(D$2:D$1449),_xlfn.STDEV.S(D$2:D$1449))</f>
      </c>
      <c r="K939" s="10" t="str">
        <f>=STANDARDIZE(E939,AVERAGE(E$2:E$1449),_xlfn.STDEV.S(E$2:E$1449))</f>
      </c>
      <c r="L939" s="10" t="str">
        <f>=STANDARDIZE(F939,AVERAGE(F$2:F$1449),_xlfn.STDEV.S(F$2:F$1449))</f>
      </c>
      <c r="M939" s="10" t="str">
        <f>=STANDARDIZE(G939,AVERAGE(G$2:G$1449),_xlfn.STDEV.S(G$2:G$1449))</f>
      </c>
      <c r="N939" s="10" t="str">
        <f>=STANDARDIZE(H939,AVERAGE(H$2:H$1449),_xlfn.STDEV.S(H$2:H$1449))</f>
      </c>
      <c r="O939" s="10" t="str">
        <f>=STANDARDIZE(I939,AVERAGE(I$2:I$1449),_xlfn.STDEV.S(I$2:I$1449))</f>
      </c>
      <c r="P939" s="10" t="str">
        <f>=MMULT(J939:O939,$AI$12:$AI$17)</f>
      </c>
    </row>
    <row r="940">
      <c r="A940" t="n">
        <v>204699</v>
      </c>
      <c r="B940" t="s">
        <v>3978</v>
      </c>
      <c r="C940" t="s">
        <v>149</v>
      </c>
      <c r="D940" t="n">
        <v>26</v>
      </c>
      <c r="E940" t="n">
        <v>14514</v>
      </c>
      <c r="F940" t="n">
        <v>8.2</v>
      </c>
      <c r="G940" t="n">
        <v>49</v>
      </c>
      <c r="H940" t="n">
        <v>15</v>
      </c>
      <c r="I940" t="n">
        <v>3.0294</v>
      </c>
      <c r="J940" s="10" t="str">
        <f>=STANDARDIZE(D940,AVERAGE(D$2:D$1449),_xlfn.STDEV.S(D$2:D$1449))</f>
      </c>
      <c r="K940" s="10" t="str">
        <f>=STANDARDIZE(E940,AVERAGE(E$2:E$1449),_xlfn.STDEV.S(E$2:E$1449))</f>
      </c>
      <c r="L940" s="10" t="str">
        <f>=STANDARDIZE(F940,AVERAGE(F$2:F$1449),_xlfn.STDEV.S(F$2:F$1449))</f>
      </c>
      <c r="M940" s="10" t="str">
        <f>=STANDARDIZE(G940,AVERAGE(G$2:G$1449),_xlfn.STDEV.S(G$2:G$1449))</f>
      </c>
      <c r="N940" s="10" t="str">
        <f>=STANDARDIZE(H940,AVERAGE(H$2:H$1449),_xlfn.STDEV.S(H$2:H$1449))</f>
      </c>
      <c r="O940" s="10" t="str">
        <f>=STANDARDIZE(I940,AVERAGE(I$2:I$1449),_xlfn.STDEV.S(I$2:I$1449))</f>
      </c>
      <c r="P940" s="10" t="str">
        <f>=MMULT(J940:O940,$AI$12:$AI$17)</f>
      </c>
    </row>
    <row r="941">
      <c r="A941" t="n">
        <v>204705</v>
      </c>
      <c r="B941" t="s">
        <v>3979</v>
      </c>
      <c r="C941" t="s">
        <v>149</v>
      </c>
      <c r="D941" t="n">
        <v>34</v>
      </c>
      <c r="E941" t="n">
        <v>13843</v>
      </c>
      <c r="F941" t="n">
        <v>5.2</v>
      </c>
      <c r="G941" t="n">
        <v>26</v>
      </c>
      <c r="H941" t="n">
        <v>28</v>
      </c>
      <c r="I941" t="n">
        <v>3.4384</v>
      </c>
      <c r="J941" s="10" t="str">
        <f>=STANDARDIZE(D941,AVERAGE(D$2:D$1449),_xlfn.STDEV.S(D$2:D$1449))</f>
      </c>
      <c r="K941" s="10" t="str">
        <f>=STANDARDIZE(E941,AVERAGE(E$2:E$1449),_xlfn.STDEV.S(E$2:E$1449))</f>
      </c>
      <c r="L941" s="10" t="str">
        <f>=STANDARDIZE(F941,AVERAGE(F$2:F$1449),_xlfn.STDEV.S(F$2:F$1449))</f>
      </c>
      <c r="M941" s="10" t="str">
        <f>=STANDARDIZE(G941,AVERAGE(G$2:G$1449),_xlfn.STDEV.S(G$2:G$1449))</f>
      </c>
      <c r="N941" s="10" t="str">
        <f>=STANDARDIZE(H941,AVERAGE(H$2:H$1449),_xlfn.STDEV.S(H$2:H$1449))</f>
      </c>
      <c r="O941" s="10" t="str">
        <f>=STANDARDIZE(I941,AVERAGE(I$2:I$1449),_xlfn.STDEV.S(I$2:I$1449))</f>
      </c>
      <c r="P941" s="10" t="str">
        <f>=MMULT(J941:O941,$AI$12:$AI$17)</f>
      </c>
    </row>
    <row r="942">
      <c r="A942" t="n">
        <v>204796</v>
      </c>
      <c r="B942" t="s">
        <v>3985</v>
      </c>
      <c r="C942" t="s">
        <v>149</v>
      </c>
      <c r="D942" t="n">
        <v>19</v>
      </c>
      <c r="E942" t="n">
        <v>19575</v>
      </c>
      <c r="F942" t="n">
        <v>87.7</v>
      </c>
      <c r="G942" t="n">
        <v>94</v>
      </c>
      <c r="H942" t="n">
        <v>18</v>
      </c>
      <c r="I942" t="n">
        <v>4.8166</v>
      </c>
      <c r="J942" s="10" t="str">
        <f>=STANDARDIZE(D942,AVERAGE(D$2:D$1449),_xlfn.STDEV.S(D$2:D$1449))</f>
      </c>
      <c r="K942" s="10" t="str">
        <f>=STANDARDIZE(E942,AVERAGE(E$2:E$1449),_xlfn.STDEV.S(E$2:E$1449))</f>
      </c>
      <c r="L942" s="10" t="str">
        <f>=STANDARDIZE(F942,AVERAGE(F$2:F$1449),_xlfn.STDEV.S(F$2:F$1449))</f>
      </c>
      <c r="M942" s="10" t="str">
        <f>=STANDARDIZE(G942,AVERAGE(G$2:G$1449),_xlfn.STDEV.S(G$2:G$1449))</f>
      </c>
      <c r="N942" s="10" t="str">
        <f>=STANDARDIZE(H942,AVERAGE(H$2:H$1449),_xlfn.STDEV.S(H$2:H$1449))</f>
      </c>
      <c r="O942" s="10" t="str">
        <f>=STANDARDIZE(I942,AVERAGE(I$2:I$1449),_xlfn.STDEV.S(I$2:I$1449))</f>
      </c>
      <c r="P942" s="10" t="str">
        <f>=MMULT(J942:O942,$AI$12:$AI$17)</f>
      </c>
    </row>
    <row r="943">
      <c r="A943" t="n">
        <v>204802</v>
      </c>
      <c r="B943" t="s">
        <v>3986</v>
      </c>
      <c r="C943" t="s">
        <v>149</v>
      </c>
      <c r="D943" t="n">
        <v>9</v>
      </c>
      <c r="E943" t="n">
        <v>3897</v>
      </c>
      <c r="F943" t="n">
        <v>19.3</v>
      </c>
      <c r="G943" t="n">
        <v>65</v>
      </c>
      <c r="H943" t="n">
        <v>14</v>
      </c>
      <c r="I943" t="n">
        <v>3.3282</v>
      </c>
      <c r="J943" s="10" t="str">
        <f>=STANDARDIZE(D943,AVERAGE(D$2:D$1449),_xlfn.STDEV.S(D$2:D$1449))</f>
      </c>
      <c r="K943" s="10" t="str">
        <f>=STANDARDIZE(E943,AVERAGE(E$2:E$1449),_xlfn.STDEV.S(E$2:E$1449))</f>
      </c>
      <c r="L943" s="10" t="str">
        <f>=STANDARDIZE(F943,AVERAGE(F$2:F$1449),_xlfn.STDEV.S(F$2:F$1449))</f>
      </c>
      <c r="M943" s="10" t="str">
        <f>=STANDARDIZE(G943,AVERAGE(G$2:G$1449),_xlfn.STDEV.S(G$2:G$1449))</f>
      </c>
      <c r="N943" s="10" t="str">
        <f>=STANDARDIZE(H943,AVERAGE(H$2:H$1449),_xlfn.STDEV.S(H$2:H$1449))</f>
      </c>
      <c r="O943" s="10" t="str">
        <f>=STANDARDIZE(I943,AVERAGE(I$2:I$1449),_xlfn.STDEV.S(I$2:I$1449))</f>
      </c>
      <c r="P943" s="10" t="str">
        <f>=MMULT(J943:O943,$AI$12:$AI$17)</f>
      </c>
    </row>
    <row r="944">
      <c r="A944" t="n">
        <v>204820</v>
      </c>
      <c r="B944" t="s">
        <v>3988</v>
      </c>
      <c r="C944" t="s">
        <v>149</v>
      </c>
      <c r="D944" t="n">
        <v>16</v>
      </c>
      <c r="E944" t="n">
        <v>5304</v>
      </c>
      <c r="F944" t="n">
        <v>10.3</v>
      </c>
      <c r="G944" t="n">
        <v>64</v>
      </c>
      <c r="H944" t="n">
        <v>17</v>
      </c>
      <c r="I944" t="n">
        <v>3.5339</v>
      </c>
      <c r="J944" s="10" t="str">
        <f>=STANDARDIZE(D944,AVERAGE(D$2:D$1449),_xlfn.STDEV.S(D$2:D$1449))</f>
      </c>
      <c r="K944" s="10" t="str">
        <f>=STANDARDIZE(E944,AVERAGE(E$2:E$1449),_xlfn.STDEV.S(E$2:E$1449))</f>
      </c>
      <c r="L944" s="10" t="str">
        <f>=STANDARDIZE(F944,AVERAGE(F$2:F$1449),_xlfn.STDEV.S(F$2:F$1449))</f>
      </c>
      <c r="M944" s="10" t="str">
        <f>=STANDARDIZE(G944,AVERAGE(G$2:G$1449),_xlfn.STDEV.S(G$2:G$1449))</f>
      </c>
      <c r="N944" s="10" t="str">
        <f>=STANDARDIZE(H944,AVERAGE(H$2:H$1449),_xlfn.STDEV.S(H$2:H$1449))</f>
      </c>
      <c r="O944" s="10" t="str">
        <f>=STANDARDIZE(I944,AVERAGE(I$2:I$1449),_xlfn.STDEV.S(I$2:I$1449))</f>
      </c>
      <c r="P944" s="10" t="str">
        <f>=MMULT(J944:O944,$AI$12:$AI$17)</f>
      </c>
    </row>
    <row r="945">
      <c r="A945" t="n">
        <v>204839</v>
      </c>
      <c r="B945" t="s">
        <v>3989</v>
      </c>
      <c r="C945" t="s">
        <v>149</v>
      </c>
      <c r="D945" t="n">
        <v>12</v>
      </c>
      <c r="E945" t="n">
        <v>4682</v>
      </c>
      <c r="F945" t="n">
        <v>11.6</v>
      </c>
      <c r="G945" t="n">
        <v>63</v>
      </c>
      <c r="H945" t="n">
        <v>13</v>
      </c>
      <c r="I945" t="n">
        <v>3.527</v>
      </c>
      <c r="J945" s="10" t="str">
        <f>=STANDARDIZE(D945,AVERAGE(D$2:D$1449),_xlfn.STDEV.S(D$2:D$1449))</f>
      </c>
      <c r="K945" s="10" t="str">
        <f>=STANDARDIZE(E945,AVERAGE(E$2:E$1449),_xlfn.STDEV.S(E$2:E$1449))</f>
      </c>
      <c r="L945" s="10" t="str">
        <f>=STANDARDIZE(F945,AVERAGE(F$2:F$1449),_xlfn.STDEV.S(F$2:F$1449))</f>
      </c>
      <c r="M945" s="10" t="str">
        <f>=STANDARDIZE(G945,AVERAGE(G$2:G$1449),_xlfn.STDEV.S(G$2:G$1449))</f>
      </c>
      <c r="N945" s="10" t="str">
        <f>=STANDARDIZE(H945,AVERAGE(H$2:H$1449),_xlfn.STDEV.S(H$2:H$1449))</f>
      </c>
      <c r="O945" s="10" t="str">
        <f>=STANDARDIZE(I945,AVERAGE(I$2:I$1449),_xlfn.STDEV.S(I$2:I$1449))</f>
      </c>
      <c r="P945" s="10" t="str">
        <f>=MMULT(J945:O945,$AI$12:$AI$17)</f>
      </c>
    </row>
    <row r="946">
      <c r="A946" t="n">
        <v>204848</v>
      </c>
      <c r="B946" t="s">
        <v>3991</v>
      </c>
      <c r="C946" t="s">
        <v>149</v>
      </c>
      <c r="D946" t="n">
        <v>9</v>
      </c>
      <c r="E946" t="n">
        <v>4935</v>
      </c>
      <c r="F946" t="n">
        <v>11.2</v>
      </c>
      <c r="G946" t="n">
        <v>64</v>
      </c>
      <c r="H946" t="n">
        <v>16</v>
      </c>
      <c r="I946" t="n">
        <v>3.5647</v>
      </c>
      <c r="J946" s="10" t="str">
        <f>=STANDARDIZE(D946,AVERAGE(D$2:D$1449),_xlfn.STDEV.S(D$2:D$1449))</f>
      </c>
      <c r="K946" s="10" t="str">
        <f>=STANDARDIZE(E946,AVERAGE(E$2:E$1449),_xlfn.STDEV.S(E$2:E$1449))</f>
      </c>
      <c r="L946" s="10" t="str">
        <f>=STANDARDIZE(F946,AVERAGE(F$2:F$1449),_xlfn.STDEV.S(F$2:F$1449))</f>
      </c>
      <c r="M946" s="10" t="str">
        <f>=STANDARDIZE(G946,AVERAGE(G$2:G$1449),_xlfn.STDEV.S(G$2:G$1449))</f>
      </c>
      <c r="N946" s="10" t="str">
        <f>=STANDARDIZE(H946,AVERAGE(H$2:H$1449),_xlfn.STDEV.S(H$2:H$1449))</f>
      </c>
      <c r="O946" s="10" t="str">
        <f>=STANDARDIZE(I946,AVERAGE(I$2:I$1449),_xlfn.STDEV.S(I$2:I$1449))</f>
      </c>
      <c r="P946" s="10" t="str">
        <f>=MMULT(J946:O946,$AI$12:$AI$17)</f>
      </c>
    </row>
    <row r="947">
      <c r="A947" t="n">
        <v>204857</v>
      </c>
      <c r="B947" t="s">
        <v>3992</v>
      </c>
      <c r="C947" t="s">
        <v>149</v>
      </c>
      <c r="D947" t="n">
        <v>20</v>
      </c>
      <c r="E947" t="n">
        <v>20550</v>
      </c>
      <c r="F947" t="n">
        <v>66.2</v>
      </c>
      <c r="G947" t="n">
        <v>82</v>
      </c>
      <c r="H947" t="n">
        <v>18</v>
      </c>
      <c r="I947" t="n">
        <v>4.4437</v>
      </c>
      <c r="J947" s="10" t="str">
        <f>=STANDARDIZE(D947,AVERAGE(D$2:D$1449),_xlfn.STDEV.S(D$2:D$1449))</f>
      </c>
      <c r="K947" s="10" t="str">
        <f>=STANDARDIZE(E947,AVERAGE(E$2:E$1449),_xlfn.STDEV.S(E$2:E$1449))</f>
      </c>
      <c r="L947" s="10" t="str">
        <f>=STANDARDIZE(F947,AVERAGE(F$2:F$1449),_xlfn.STDEV.S(F$2:F$1449))</f>
      </c>
      <c r="M947" s="10" t="str">
        <f>=STANDARDIZE(G947,AVERAGE(G$2:G$1449),_xlfn.STDEV.S(G$2:G$1449))</f>
      </c>
      <c r="N947" s="10" t="str">
        <f>=STANDARDIZE(H947,AVERAGE(H$2:H$1449),_xlfn.STDEV.S(H$2:H$1449))</f>
      </c>
      <c r="O947" s="10" t="str">
        <f>=STANDARDIZE(I947,AVERAGE(I$2:I$1449),_xlfn.STDEV.S(I$2:I$1449))</f>
      </c>
      <c r="P947" s="10" t="str">
        <f>=MMULT(J947:O947,$AI$12:$AI$17)</f>
      </c>
    </row>
    <row r="948">
      <c r="A948" t="n">
        <v>204866</v>
      </c>
      <c r="B948" t="s">
        <v>3993</v>
      </c>
      <c r="C948" t="s">
        <v>149</v>
      </c>
      <c r="D948" t="n">
        <v>10</v>
      </c>
      <c r="E948" t="n">
        <v>5715</v>
      </c>
      <c r="F948" t="n">
        <v>18</v>
      </c>
      <c r="G948" t="n">
        <v>69</v>
      </c>
      <c r="H948" t="n">
        <v>12</v>
      </c>
      <c r="I948" t="n">
        <v>3.534</v>
      </c>
      <c r="J948" s="10" t="str">
        <f>=STANDARDIZE(D948,AVERAGE(D$2:D$1449),_xlfn.STDEV.S(D$2:D$1449))</f>
      </c>
      <c r="K948" s="10" t="str">
        <f>=STANDARDIZE(E948,AVERAGE(E$2:E$1449),_xlfn.STDEV.S(E$2:E$1449))</f>
      </c>
      <c r="L948" s="10" t="str">
        <f>=STANDARDIZE(F948,AVERAGE(F$2:F$1449),_xlfn.STDEV.S(F$2:F$1449))</f>
      </c>
      <c r="M948" s="10" t="str">
        <f>=STANDARDIZE(G948,AVERAGE(G$2:G$1449),_xlfn.STDEV.S(G$2:G$1449))</f>
      </c>
      <c r="N948" s="10" t="str">
        <f>=STANDARDIZE(H948,AVERAGE(H$2:H$1449),_xlfn.STDEV.S(H$2:H$1449))</f>
      </c>
      <c r="O948" s="10" t="str">
        <f>=STANDARDIZE(I948,AVERAGE(I$2:I$1449),_xlfn.STDEV.S(I$2:I$1449))</f>
      </c>
      <c r="P948" s="10" t="str">
        <f>=MMULT(J948:O948,$AI$12:$AI$17)</f>
      </c>
    </row>
    <row r="949">
      <c r="A949" t="n">
        <v>204909</v>
      </c>
      <c r="B949" t="s">
        <v>3996</v>
      </c>
      <c r="C949" t="s">
        <v>163</v>
      </c>
      <c r="D949" t="n">
        <v>25</v>
      </c>
      <c r="E949" t="n">
        <v>23826</v>
      </c>
      <c r="F949" t="n">
        <v>61.7</v>
      </c>
      <c r="G949" t="n">
        <v>84</v>
      </c>
      <c r="H949" t="n">
        <v>11</v>
      </c>
      <c r="I949" t="n">
        <v>3.1758</v>
      </c>
      <c r="J949" s="10" t="str">
        <f>=STANDARDIZE(D949,AVERAGE(D$2:D$1449),_xlfn.STDEV.S(D$2:D$1449))</f>
      </c>
      <c r="K949" s="10" t="str">
        <f>=STANDARDIZE(E949,AVERAGE(E$2:E$1449),_xlfn.STDEV.S(E$2:E$1449))</f>
      </c>
      <c r="L949" s="10" t="str">
        <f>=STANDARDIZE(F949,AVERAGE(F$2:F$1449),_xlfn.STDEV.S(F$2:F$1449))</f>
      </c>
      <c r="M949" s="10" t="str">
        <f>=STANDARDIZE(G949,AVERAGE(G$2:G$1449),_xlfn.STDEV.S(G$2:G$1449))</f>
      </c>
      <c r="N949" s="10" t="str">
        <f>=STANDARDIZE(H949,AVERAGE(H$2:H$1449),_xlfn.STDEV.S(H$2:H$1449))</f>
      </c>
      <c r="O949" s="10" t="str">
        <f>=STANDARDIZE(I949,AVERAGE(I$2:I$1449),_xlfn.STDEV.S(I$2:I$1449))</f>
      </c>
      <c r="P949" s="10" t="str">
        <f>=MMULT(J949:O949,$AI$12:$AI$17)</f>
      </c>
    </row>
    <row r="950">
      <c r="A950" t="n">
        <v>204936</v>
      </c>
      <c r="B950" t="s">
        <v>3997</v>
      </c>
      <c r="C950" t="s">
        <v>163</v>
      </c>
      <c r="D950" t="n">
        <v>29</v>
      </c>
      <c r="E950" t="n">
        <v>22242</v>
      </c>
      <c r="F950" t="n">
        <v>68.9</v>
      </c>
      <c r="G950" t="n">
        <v>82</v>
      </c>
      <c r="H950" t="n">
        <v>12</v>
      </c>
      <c r="I950" t="n">
        <v>3.4624</v>
      </c>
      <c r="J950" s="10" t="str">
        <f>=STANDARDIZE(D950,AVERAGE(D$2:D$1449),_xlfn.STDEV.S(D$2:D$1449))</f>
      </c>
      <c r="K950" s="10" t="str">
        <f>=STANDARDIZE(E950,AVERAGE(E$2:E$1449),_xlfn.STDEV.S(E$2:E$1449))</f>
      </c>
      <c r="L950" s="10" t="str">
        <f>=STANDARDIZE(F950,AVERAGE(F$2:F$1449),_xlfn.STDEV.S(F$2:F$1449))</f>
      </c>
      <c r="M950" s="10" t="str">
        <f>=STANDARDIZE(G950,AVERAGE(G$2:G$1449),_xlfn.STDEV.S(G$2:G$1449))</f>
      </c>
      <c r="N950" s="10" t="str">
        <f>=STANDARDIZE(H950,AVERAGE(H$2:H$1449),_xlfn.STDEV.S(H$2:H$1449))</f>
      </c>
      <c r="O950" s="10" t="str">
        <f>=STANDARDIZE(I950,AVERAGE(I$2:I$1449),_xlfn.STDEV.S(I$2:I$1449))</f>
      </c>
      <c r="P950" s="10" t="str">
        <f>=MMULT(J950:O950,$AI$12:$AI$17)</f>
      </c>
    </row>
    <row r="951">
      <c r="A951" t="n">
        <v>205203</v>
      </c>
      <c r="B951" t="s">
        <v>4013</v>
      </c>
      <c r="C951" t="s">
        <v>163</v>
      </c>
      <c r="D951" t="n">
        <v>36</v>
      </c>
      <c r="E951" t="n">
        <v>26581</v>
      </c>
      <c r="F951" t="n">
        <v>18.1</v>
      </c>
      <c r="G951" t="n">
        <v>64</v>
      </c>
      <c r="H951" t="n">
        <v>15</v>
      </c>
      <c r="I951" t="n">
        <v>3.3755</v>
      </c>
      <c r="J951" s="10" t="str">
        <f>=STANDARDIZE(D951,AVERAGE(D$2:D$1449),_xlfn.STDEV.S(D$2:D$1449))</f>
      </c>
      <c r="K951" s="10" t="str">
        <f>=STANDARDIZE(E951,AVERAGE(E$2:E$1449),_xlfn.STDEV.S(E$2:E$1449))</f>
      </c>
      <c r="L951" s="10" t="str">
        <f>=STANDARDIZE(F951,AVERAGE(F$2:F$1449),_xlfn.STDEV.S(F$2:F$1449))</f>
      </c>
      <c r="M951" s="10" t="str">
        <f>=STANDARDIZE(G951,AVERAGE(G$2:G$1449),_xlfn.STDEV.S(G$2:G$1449))</f>
      </c>
      <c r="N951" s="10" t="str">
        <f>=STANDARDIZE(H951,AVERAGE(H$2:H$1449),_xlfn.STDEV.S(H$2:H$1449))</f>
      </c>
      <c r="O951" s="10" t="str">
        <f>=STANDARDIZE(I951,AVERAGE(I$2:I$1449),_xlfn.STDEV.S(I$2:I$1449))</f>
      </c>
      <c r="P951" s="10" t="str">
        <f>=MMULT(J951:O951,$AI$12:$AI$17)</f>
      </c>
    </row>
    <row r="952">
      <c r="A952" t="n">
        <v>205443</v>
      </c>
      <c r="B952" t="s">
        <v>4015</v>
      </c>
      <c r="C952" t="s">
        <v>149</v>
      </c>
      <c r="D952" t="n">
        <v>35</v>
      </c>
      <c r="E952" t="n">
        <v>14815</v>
      </c>
      <c r="F952" t="n">
        <v>46.8</v>
      </c>
      <c r="G952" t="n">
        <v>71</v>
      </c>
      <c r="H952" t="n">
        <v>16</v>
      </c>
      <c r="I952" t="n">
        <v>3.5906</v>
      </c>
      <c r="J952" s="10" t="str">
        <f>=STANDARDIZE(D952,AVERAGE(D$2:D$1449),_xlfn.STDEV.S(D$2:D$1449))</f>
      </c>
      <c r="K952" s="10" t="str">
        <f>=STANDARDIZE(E952,AVERAGE(E$2:E$1449),_xlfn.STDEV.S(E$2:E$1449))</f>
      </c>
      <c r="L952" s="10" t="str">
        <f>=STANDARDIZE(F952,AVERAGE(F$2:F$1449),_xlfn.STDEV.S(F$2:F$1449))</f>
      </c>
      <c r="M952" s="10" t="str">
        <f>=STANDARDIZE(G952,AVERAGE(G$2:G$1449),_xlfn.STDEV.S(G$2:G$1449))</f>
      </c>
      <c r="N952" s="10" t="str">
        <f>=STANDARDIZE(H952,AVERAGE(H$2:H$1449),_xlfn.STDEV.S(H$2:H$1449))</f>
      </c>
      <c r="O952" s="10" t="str">
        <f>=STANDARDIZE(I952,AVERAGE(I$2:I$1449),_xlfn.STDEV.S(I$2:I$1449))</f>
      </c>
      <c r="P952" s="10" t="str">
        <f>=MMULT(J952:O952,$AI$12:$AI$17)</f>
      </c>
    </row>
    <row r="953">
      <c r="A953" t="n">
        <v>205957</v>
      </c>
      <c r="B953" t="s">
        <v>4019</v>
      </c>
      <c r="C953" t="s">
        <v>163</v>
      </c>
      <c r="D953" t="n">
        <v>21</v>
      </c>
      <c r="E953" t="n">
        <v>24490</v>
      </c>
      <c r="F953" t="n">
        <v>75.2</v>
      </c>
      <c r="G953" t="n">
        <v>88</v>
      </c>
      <c r="H953" t="n">
        <v>19</v>
      </c>
      <c r="I953" t="n">
        <v>3.6458</v>
      </c>
      <c r="J953" s="10" t="str">
        <f>=STANDARDIZE(D953,AVERAGE(D$2:D$1449),_xlfn.STDEV.S(D$2:D$1449))</f>
      </c>
      <c r="K953" s="10" t="str">
        <f>=STANDARDIZE(E953,AVERAGE(E$2:E$1449),_xlfn.STDEV.S(E$2:E$1449))</f>
      </c>
      <c r="L953" s="10" t="str">
        <f>=STANDARDIZE(F953,AVERAGE(F$2:F$1449),_xlfn.STDEV.S(F$2:F$1449))</f>
      </c>
      <c r="M953" s="10" t="str">
        <f>=STANDARDIZE(G953,AVERAGE(G$2:G$1449),_xlfn.STDEV.S(G$2:G$1449))</f>
      </c>
      <c r="N953" s="10" t="str">
        <f>=STANDARDIZE(H953,AVERAGE(H$2:H$1449),_xlfn.STDEV.S(H$2:H$1449))</f>
      </c>
      <c r="O953" s="10" t="str">
        <f>=STANDARDIZE(I953,AVERAGE(I$2:I$1449),_xlfn.STDEV.S(I$2:I$1449))</f>
      </c>
      <c r="P953" s="10" t="str">
        <f>=MMULT(J953:O953,$AI$12:$AI$17)</f>
      </c>
    </row>
    <row r="954">
      <c r="A954" t="n">
        <v>206048</v>
      </c>
      <c r="B954" t="s">
        <v>4023</v>
      </c>
      <c r="C954" t="s">
        <v>163</v>
      </c>
      <c r="D954" t="n">
        <v>36</v>
      </c>
      <c r="E954" t="n">
        <v>24516</v>
      </c>
      <c r="F954" t="n">
        <v>43</v>
      </c>
      <c r="G954" t="n">
        <v>60</v>
      </c>
      <c r="H954" t="n">
        <v>20</v>
      </c>
      <c r="I954" t="n">
        <v>3.6528</v>
      </c>
      <c r="J954" s="10" t="str">
        <f>=STANDARDIZE(D954,AVERAGE(D$2:D$1449),_xlfn.STDEV.S(D$2:D$1449))</f>
      </c>
      <c r="K954" s="10" t="str">
        <f>=STANDARDIZE(E954,AVERAGE(E$2:E$1449),_xlfn.STDEV.S(E$2:E$1449))</f>
      </c>
      <c r="L954" s="10" t="str">
        <f>=STANDARDIZE(F954,AVERAGE(F$2:F$1449),_xlfn.STDEV.S(F$2:F$1449))</f>
      </c>
      <c r="M954" s="10" t="str">
        <f>=STANDARDIZE(G954,AVERAGE(G$2:G$1449),_xlfn.STDEV.S(G$2:G$1449))</f>
      </c>
      <c r="N954" s="10" t="str">
        <f>=STANDARDIZE(H954,AVERAGE(H$2:H$1449),_xlfn.STDEV.S(H$2:H$1449))</f>
      </c>
      <c r="O954" s="10" t="str">
        <f>=STANDARDIZE(I954,AVERAGE(I$2:I$1449),_xlfn.STDEV.S(I$2:I$1449))</f>
      </c>
      <c r="P954" s="10" t="str">
        <f>=MMULT(J954:O954,$AI$12:$AI$17)</f>
      </c>
    </row>
    <row r="955">
      <c r="A955" t="n">
        <v>206084</v>
      </c>
      <c r="B955" t="s">
        <v>4024</v>
      </c>
      <c r="C955" t="s">
        <v>149</v>
      </c>
      <c r="D955" t="n">
        <v>26</v>
      </c>
      <c r="E955" t="n">
        <v>17927</v>
      </c>
      <c r="F955" t="n">
        <v>57.7</v>
      </c>
      <c r="G955" t="n">
        <v>76</v>
      </c>
      <c r="H955" t="n">
        <v>18</v>
      </c>
      <c r="I955" t="n">
        <v>4.2387</v>
      </c>
      <c r="J955" s="10" t="str">
        <f>=STANDARDIZE(D955,AVERAGE(D$2:D$1449),_xlfn.STDEV.S(D$2:D$1449))</f>
      </c>
      <c r="K955" s="10" t="str">
        <f>=STANDARDIZE(E955,AVERAGE(E$2:E$1449),_xlfn.STDEV.S(E$2:E$1449))</f>
      </c>
      <c r="L955" s="10" t="str">
        <f>=STANDARDIZE(F955,AVERAGE(F$2:F$1449),_xlfn.STDEV.S(F$2:F$1449))</f>
      </c>
      <c r="M955" s="10" t="str">
        <f>=STANDARDIZE(G955,AVERAGE(G$2:G$1449),_xlfn.STDEV.S(G$2:G$1449))</f>
      </c>
      <c r="N955" s="10" t="str">
        <f>=STANDARDIZE(H955,AVERAGE(H$2:H$1449),_xlfn.STDEV.S(H$2:H$1449))</f>
      </c>
      <c r="O955" s="10" t="str">
        <f>=STANDARDIZE(I955,AVERAGE(I$2:I$1449),_xlfn.STDEV.S(I$2:I$1449))</f>
      </c>
      <c r="P955" s="10" t="str">
        <f>=MMULT(J955:O955,$AI$12:$AI$17)</f>
      </c>
    </row>
    <row r="956">
      <c r="A956" t="n">
        <v>206437</v>
      </c>
      <c r="B956" t="s">
        <v>4035</v>
      </c>
      <c r="C956" t="s">
        <v>163</v>
      </c>
      <c r="D956" t="n">
        <v>23</v>
      </c>
      <c r="E956" t="n">
        <v>21009</v>
      </c>
      <c r="F956" t="n">
        <v>61.7</v>
      </c>
      <c r="G956" t="n">
        <v>73</v>
      </c>
      <c r="H956" t="n">
        <v>13</v>
      </c>
      <c r="I956" t="n">
        <v>3.4181</v>
      </c>
      <c r="J956" s="10" t="str">
        <f>=STANDARDIZE(D956,AVERAGE(D$2:D$1449),_xlfn.STDEV.S(D$2:D$1449))</f>
      </c>
      <c r="K956" s="10" t="str">
        <f>=STANDARDIZE(E956,AVERAGE(E$2:E$1449),_xlfn.STDEV.S(E$2:E$1449))</f>
      </c>
      <c r="L956" s="10" t="str">
        <f>=STANDARDIZE(F956,AVERAGE(F$2:F$1449),_xlfn.STDEV.S(F$2:F$1449))</f>
      </c>
      <c r="M956" s="10" t="str">
        <f>=STANDARDIZE(G956,AVERAGE(G$2:G$1449),_xlfn.STDEV.S(G$2:G$1449))</f>
      </c>
      <c r="N956" s="10" t="str">
        <f>=STANDARDIZE(H956,AVERAGE(H$2:H$1449),_xlfn.STDEV.S(H$2:H$1449))</f>
      </c>
      <c r="O956" s="10" t="str">
        <f>=STANDARDIZE(I956,AVERAGE(I$2:I$1449),_xlfn.STDEV.S(I$2:I$1449))</f>
      </c>
      <c r="P956" s="10" t="str">
        <f>=MMULT(J956:O956,$AI$12:$AI$17)</f>
      </c>
    </row>
    <row r="957">
      <c r="A957" t="n">
        <v>206491</v>
      </c>
      <c r="B957" t="s">
        <v>4037</v>
      </c>
      <c r="C957" t="s">
        <v>163</v>
      </c>
      <c r="D957" t="n">
        <v>74</v>
      </c>
      <c r="E957" t="n">
        <v>8222</v>
      </c>
      <c r="F957" t="n">
        <v>16</v>
      </c>
      <c r="G957" t="n">
        <v>70</v>
      </c>
      <c r="H957" t="n">
        <v>12</v>
      </c>
      <c r="I957" t="n">
        <v>2.7825</v>
      </c>
      <c r="J957" s="10" t="str">
        <f>=STANDARDIZE(D957,AVERAGE(D$2:D$1449),_xlfn.STDEV.S(D$2:D$1449))</f>
      </c>
      <c r="K957" s="10" t="str">
        <f>=STANDARDIZE(E957,AVERAGE(E$2:E$1449),_xlfn.STDEV.S(E$2:E$1449))</f>
      </c>
      <c r="L957" s="10" t="str">
        <f>=STANDARDIZE(F957,AVERAGE(F$2:F$1449),_xlfn.STDEV.S(F$2:F$1449))</f>
      </c>
      <c r="M957" s="10" t="str">
        <f>=STANDARDIZE(G957,AVERAGE(G$2:G$1449),_xlfn.STDEV.S(G$2:G$1449))</f>
      </c>
      <c r="N957" s="10" t="str">
        <f>=STANDARDIZE(H957,AVERAGE(H$2:H$1449),_xlfn.STDEV.S(H$2:H$1449))</f>
      </c>
      <c r="O957" s="10" t="str">
        <f>=STANDARDIZE(I957,AVERAGE(I$2:I$1449),_xlfn.STDEV.S(I$2:I$1449))</f>
      </c>
      <c r="P957" s="10" t="str">
        <f>=MMULT(J957:O957,$AI$12:$AI$17)</f>
      </c>
    </row>
    <row r="958">
      <c r="A958" t="n">
        <v>206507</v>
      </c>
      <c r="B958" t="s">
        <v>4038</v>
      </c>
      <c r="C958" t="s">
        <v>163</v>
      </c>
      <c r="D958" t="n">
        <v>37</v>
      </c>
      <c r="E958" t="n">
        <v>24915</v>
      </c>
      <c r="F958" t="n">
        <v>55.1</v>
      </c>
      <c r="G958" t="n">
        <v>68</v>
      </c>
      <c r="H958" t="n">
        <v>12</v>
      </c>
      <c r="I958" t="n">
        <v>3.0523</v>
      </c>
      <c r="J958" s="10" t="str">
        <f>=STANDARDIZE(D958,AVERAGE(D$2:D$1449),_xlfn.STDEV.S(D$2:D$1449))</f>
      </c>
      <c r="K958" s="10" t="str">
        <f>=STANDARDIZE(E958,AVERAGE(E$2:E$1449),_xlfn.STDEV.S(E$2:E$1449))</f>
      </c>
      <c r="L958" s="10" t="str">
        <f>=STANDARDIZE(F958,AVERAGE(F$2:F$1449),_xlfn.STDEV.S(F$2:F$1449))</f>
      </c>
      <c r="M958" s="10" t="str">
        <f>=STANDARDIZE(G958,AVERAGE(G$2:G$1449),_xlfn.STDEV.S(G$2:G$1449))</f>
      </c>
      <c r="N958" s="10" t="str">
        <f>=STANDARDIZE(H958,AVERAGE(H$2:H$1449),_xlfn.STDEV.S(H$2:H$1449))</f>
      </c>
      <c r="O958" s="10" t="str">
        <f>=STANDARDIZE(I958,AVERAGE(I$2:I$1449),_xlfn.STDEV.S(I$2:I$1449))</f>
      </c>
      <c r="P958" s="10" t="str">
        <f>=MMULT(J958:O958,$AI$12:$AI$17)</f>
      </c>
    </row>
    <row r="959">
      <c r="A959" t="n">
        <v>206525</v>
      </c>
      <c r="B959" t="s">
        <v>4040</v>
      </c>
      <c r="C959" t="s">
        <v>163</v>
      </c>
      <c r="D959" t="n">
        <v>29</v>
      </c>
      <c r="E959" t="n">
        <v>21457</v>
      </c>
      <c r="F959" t="n">
        <v>53.8</v>
      </c>
      <c r="G959" t="n">
        <v>74</v>
      </c>
      <c r="H959" t="n">
        <v>12</v>
      </c>
      <c r="I959" t="n">
        <v>3.1411</v>
      </c>
      <c r="J959" s="10" t="str">
        <f>=STANDARDIZE(D959,AVERAGE(D$2:D$1449),_xlfn.STDEV.S(D$2:D$1449))</f>
      </c>
      <c r="K959" s="10" t="str">
        <f>=STANDARDIZE(E959,AVERAGE(E$2:E$1449),_xlfn.STDEV.S(E$2:E$1449))</f>
      </c>
      <c r="L959" s="10" t="str">
        <f>=STANDARDIZE(F959,AVERAGE(F$2:F$1449),_xlfn.STDEV.S(F$2:F$1449))</f>
      </c>
      <c r="M959" s="10" t="str">
        <f>=STANDARDIZE(G959,AVERAGE(G$2:G$1449),_xlfn.STDEV.S(G$2:G$1449))</f>
      </c>
      <c r="N959" s="10" t="str">
        <f>=STANDARDIZE(H959,AVERAGE(H$2:H$1449),_xlfn.STDEV.S(H$2:H$1449))</f>
      </c>
      <c r="O959" s="10" t="str">
        <f>=STANDARDIZE(I959,AVERAGE(I$2:I$1449),_xlfn.STDEV.S(I$2:I$1449))</f>
      </c>
      <c r="P959" s="10" t="str">
        <f>=MMULT(J959:O959,$AI$12:$AI$17)</f>
      </c>
    </row>
    <row r="960">
      <c r="A960" t="n">
        <v>206589</v>
      </c>
      <c r="B960" t="s">
        <v>4041</v>
      </c>
      <c r="C960" t="s">
        <v>163</v>
      </c>
      <c r="D960" t="n">
        <v>20</v>
      </c>
      <c r="E960" t="n">
        <v>29529</v>
      </c>
      <c r="F960" t="n">
        <v>73.6</v>
      </c>
      <c r="G960" t="n">
        <v>81</v>
      </c>
      <c r="H960" t="n">
        <v>10</v>
      </c>
      <c r="I960" t="n">
        <v>3.3141</v>
      </c>
      <c r="J960" s="10" t="str">
        <f>=STANDARDIZE(D960,AVERAGE(D$2:D$1449),_xlfn.STDEV.S(D$2:D$1449))</f>
      </c>
      <c r="K960" s="10" t="str">
        <f>=STANDARDIZE(E960,AVERAGE(E$2:E$1449),_xlfn.STDEV.S(E$2:E$1449))</f>
      </c>
      <c r="L960" s="10" t="str">
        <f>=STANDARDIZE(F960,AVERAGE(F$2:F$1449),_xlfn.STDEV.S(F$2:F$1449))</f>
      </c>
      <c r="M960" s="10" t="str">
        <f>=STANDARDIZE(G960,AVERAGE(G$2:G$1449),_xlfn.STDEV.S(G$2:G$1449))</f>
      </c>
      <c r="N960" s="10" t="str">
        <f>=STANDARDIZE(H960,AVERAGE(H$2:H$1449),_xlfn.STDEV.S(H$2:H$1449))</f>
      </c>
      <c r="O960" s="10" t="str">
        <f>=STANDARDIZE(I960,AVERAGE(I$2:I$1449),_xlfn.STDEV.S(I$2:I$1449))</f>
      </c>
      <c r="P960" s="10" t="str">
        <f>=MMULT(J960:O960,$AI$12:$AI$17)</f>
      </c>
    </row>
    <row r="961">
      <c r="A961" t="n">
        <v>206604</v>
      </c>
      <c r="B961" t="s">
        <v>4042</v>
      </c>
      <c r="C961" t="s">
        <v>149</v>
      </c>
      <c r="D961" t="n">
        <v>33</v>
      </c>
      <c r="E961" t="n">
        <v>15400</v>
      </c>
      <c r="F961" t="n">
        <v>45.9</v>
      </c>
      <c r="G961" t="n">
        <v>63</v>
      </c>
      <c r="H961" t="n">
        <v>15</v>
      </c>
      <c r="I961" t="n">
        <v>4.0629</v>
      </c>
      <c r="J961" s="10" t="str">
        <f>=STANDARDIZE(D961,AVERAGE(D$2:D$1449),_xlfn.STDEV.S(D$2:D$1449))</f>
      </c>
      <c r="K961" s="10" t="str">
        <f>=STANDARDIZE(E961,AVERAGE(E$2:E$1449),_xlfn.STDEV.S(E$2:E$1449))</f>
      </c>
      <c r="L961" s="10" t="str">
        <f>=STANDARDIZE(F961,AVERAGE(F$2:F$1449),_xlfn.STDEV.S(F$2:F$1449))</f>
      </c>
      <c r="M961" s="10" t="str">
        <f>=STANDARDIZE(G961,AVERAGE(G$2:G$1449),_xlfn.STDEV.S(G$2:G$1449))</f>
      </c>
      <c r="N961" s="10" t="str">
        <f>=STANDARDIZE(H961,AVERAGE(H$2:H$1449),_xlfn.STDEV.S(H$2:H$1449))</f>
      </c>
      <c r="O961" s="10" t="str">
        <f>=STANDARDIZE(I961,AVERAGE(I$2:I$1449),_xlfn.STDEV.S(I$2:I$1449))</f>
      </c>
      <c r="P961" s="10" t="str">
        <f>=MMULT(J961:O961,$AI$12:$AI$17)</f>
      </c>
    </row>
    <row r="962">
      <c r="A962" t="n">
        <v>206613</v>
      </c>
      <c r="B962" t="s">
        <v>4043</v>
      </c>
      <c r="C962" t="s">
        <v>149</v>
      </c>
      <c r="D962" t="n">
        <v>16</v>
      </c>
      <c r="E962" t="n">
        <v>12039</v>
      </c>
      <c r="F962" t="n">
        <v>38.8</v>
      </c>
      <c r="G962" t="n">
        <v>65</v>
      </c>
      <c r="H962" t="n">
        <v>13</v>
      </c>
      <c r="I962" t="n">
        <v>3.2119</v>
      </c>
      <c r="J962" s="10" t="str">
        <f>=STANDARDIZE(D962,AVERAGE(D$2:D$1449),_xlfn.STDEV.S(D$2:D$1449))</f>
      </c>
      <c r="K962" s="10" t="str">
        <f>=STANDARDIZE(E962,AVERAGE(E$2:E$1449),_xlfn.STDEV.S(E$2:E$1449))</f>
      </c>
      <c r="L962" s="10" t="str">
        <f>=STANDARDIZE(F962,AVERAGE(F$2:F$1449),_xlfn.STDEV.S(F$2:F$1449))</f>
      </c>
      <c r="M962" s="10" t="str">
        <f>=STANDARDIZE(G962,AVERAGE(G$2:G$1449),_xlfn.STDEV.S(G$2:G$1449))</f>
      </c>
      <c r="N962" s="10" t="str">
        <f>=STANDARDIZE(H962,AVERAGE(H$2:H$1449),_xlfn.STDEV.S(H$2:H$1449))</f>
      </c>
      <c r="O962" s="10" t="str">
        <f>=STANDARDIZE(I962,AVERAGE(I$2:I$1449),_xlfn.STDEV.S(I$2:I$1449))</f>
      </c>
      <c r="P962" s="10" t="str">
        <f>=MMULT(J962:O962,$AI$12:$AI$17)</f>
      </c>
    </row>
    <row r="963">
      <c r="A963" t="n">
        <v>206622</v>
      </c>
      <c r="B963" t="s">
        <v>4045</v>
      </c>
      <c r="C963" t="s">
        <v>163</v>
      </c>
      <c r="D963" t="n">
        <v>14</v>
      </c>
      <c r="E963" t="n">
        <v>31542</v>
      </c>
      <c r="F963" t="n">
        <v>70.5</v>
      </c>
      <c r="G963" t="n">
        <v>83</v>
      </c>
      <c r="H963" t="n">
        <v>11</v>
      </c>
      <c r="I963" t="n">
        <v>3.8458</v>
      </c>
      <c r="J963" s="10" t="str">
        <f>=STANDARDIZE(D963,AVERAGE(D$2:D$1449),_xlfn.STDEV.S(D$2:D$1449))</f>
      </c>
      <c r="K963" s="10" t="str">
        <f>=STANDARDIZE(E963,AVERAGE(E$2:E$1449),_xlfn.STDEV.S(E$2:E$1449))</f>
      </c>
      <c r="L963" s="10" t="str">
        <f>=STANDARDIZE(F963,AVERAGE(F$2:F$1449),_xlfn.STDEV.S(F$2:F$1449))</f>
      </c>
      <c r="M963" s="10" t="str">
        <f>=STANDARDIZE(G963,AVERAGE(G$2:G$1449),_xlfn.STDEV.S(G$2:G$1449))</f>
      </c>
      <c r="N963" s="10" t="str">
        <f>=STANDARDIZE(H963,AVERAGE(H$2:H$1449),_xlfn.STDEV.S(H$2:H$1449))</f>
      </c>
      <c r="O963" s="10" t="str">
        <f>=STANDARDIZE(I963,AVERAGE(I$2:I$1449),_xlfn.STDEV.S(I$2:I$1449))</f>
      </c>
      <c r="P963" s="10" t="str">
        <f>=MMULT(J963:O963,$AI$12:$AI$17)</f>
      </c>
    </row>
    <row r="964">
      <c r="A964" t="n">
        <v>206695</v>
      </c>
      <c r="B964" t="s">
        <v>4046</v>
      </c>
      <c r="C964" t="s">
        <v>149</v>
      </c>
      <c r="D964" t="n">
        <v>33</v>
      </c>
      <c r="E964" t="n">
        <v>11740</v>
      </c>
      <c r="F964" t="n">
        <v>52.7</v>
      </c>
      <c r="G964" t="n">
        <v>77</v>
      </c>
      <c r="H964" t="n">
        <v>18</v>
      </c>
      <c r="I964" t="n">
        <v>4.1089</v>
      </c>
      <c r="J964" s="10" t="str">
        <f>=STANDARDIZE(D964,AVERAGE(D$2:D$1449),_xlfn.STDEV.S(D$2:D$1449))</f>
      </c>
      <c r="K964" s="10" t="str">
        <f>=STANDARDIZE(E964,AVERAGE(E$2:E$1449),_xlfn.STDEV.S(E$2:E$1449))</f>
      </c>
      <c r="L964" s="10" t="str">
        <f>=STANDARDIZE(F964,AVERAGE(F$2:F$1449),_xlfn.STDEV.S(F$2:F$1449))</f>
      </c>
      <c r="M964" s="10" t="str">
        <f>=STANDARDIZE(G964,AVERAGE(G$2:G$1449),_xlfn.STDEV.S(G$2:G$1449))</f>
      </c>
      <c r="N964" s="10" t="str">
        <f>=STANDARDIZE(H964,AVERAGE(H$2:H$1449),_xlfn.STDEV.S(H$2:H$1449))</f>
      </c>
      <c r="O964" s="10" t="str">
        <f>=STANDARDIZE(I964,AVERAGE(I$2:I$1449),_xlfn.STDEV.S(I$2:I$1449))</f>
      </c>
      <c r="P964" s="10" t="str">
        <f>=MMULT(J964:O964,$AI$12:$AI$17)</f>
      </c>
    </row>
    <row r="965">
      <c r="A965" t="n">
        <v>206817</v>
      </c>
      <c r="B965" t="s">
        <v>4047</v>
      </c>
      <c r="C965" t="s">
        <v>163</v>
      </c>
      <c r="D965" t="n">
        <v>53</v>
      </c>
      <c r="E965" t="n">
        <v>16970</v>
      </c>
      <c r="F965" t="n">
        <v>1.7</v>
      </c>
      <c r="G965" t="n">
        <v>31</v>
      </c>
      <c r="H965" t="n">
        <v>13</v>
      </c>
      <c r="I965" t="n">
        <v>2.4609</v>
      </c>
      <c r="J965" s="10" t="str">
        <f>=STANDARDIZE(D965,AVERAGE(D$2:D$1449),_xlfn.STDEV.S(D$2:D$1449))</f>
      </c>
      <c r="K965" s="10" t="str">
        <f>=STANDARDIZE(E965,AVERAGE(E$2:E$1449),_xlfn.STDEV.S(E$2:E$1449))</f>
      </c>
      <c r="L965" s="10" t="str">
        <f>=STANDARDIZE(F965,AVERAGE(F$2:F$1449),_xlfn.STDEV.S(F$2:F$1449))</f>
      </c>
      <c r="M965" s="10" t="str">
        <f>=STANDARDIZE(G965,AVERAGE(G$2:G$1449),_xlfn.STDEV.S(G$2:G$1449))</f>
      </c>
      <c r="N965" s="10" t="str">
        <f>=STANDARDIZE(H965,AVERAGE(H$2:H$1449),_xlfn.STDEV.S(H$2:H$1449))</f>
      </c>
      <c r="O965" s="10" t="str">
        <f>=STANDARDIZE(I965,AVERAGE(I$2:I$1449),_xlfn.STDEV.S(I$2:I$1449))</f>
      </c>
      <c r="P965" s="10" t="str">
        <f>=MMULT(J965:O965,$AI$12:$AI$17)</f>
      </c>
    </row>
    <row r="966">
      <c r="A966" t="n">
        <v>206835</v>
      </c>
      <c r="B966" t="s">
        <v>4050</v>
      </c>
      <c r="C966" t="s">
        <v>163</v>
      </c>
      <c r="D966" t="n">
        <v>39</v>
      </c>
      <c r="E966" t="n">
        <v>26811</v>
      </c>
      <c r="F966" t="n">
        <v>28.4</v>
      </c>
      <c r="G966" t="n">
        <v>49</v>
      </c>
      <c r="H966" t="n">
        <v>15</v>
      </c>
      <c r="I966" t="n">
        <v>3.066</v>
      </c>
      <c r="J966" s="10" t="str">
        <f>=STANDARDIZE(D966,AVERAGE(D$2:D$1449),_xlfn.STDEV.S(D$2:D$1449))</f>
      </c>
      <c r="K966" s="10" t="str">
        <f>=STANDARDIZE(E966,AVERAGE(E$2:E$1449),_xlfn.STDEV.S(E$2:E$1449))</f>
      </c>
      <c r="L966" s="10" t="str">
        <f>=STANDARDIZE(F966,AVERAGE(F$2:F$1449),_xlfn.STDEV.S(F$2:F$1449))</f>
      </c>
      <c r="M966" s="10" t="str">
        <f>=STANDARDIZE(G966,AVERAGE(G$2:G$1449),_xlfn.STDEV.S(G$2:G$1449))</f>
      </c>
      <c r="N966" s="10" t="str">
        <f>=STANDARDIZE(H966,AVERAGE(H$2:H$1449),_xlfn.STDEV.S(H$2:H$1449))</f>
      </c>
      <c r="O966" s="10" t="str">
        <f>=STANDARDIZE(I966,AVERAGE(I$2:I$1449),_xlfn.STDEV.S(I$2:I$1449))</f>
      </c>
      <c r="P966" s="10" t="str">
        <f>=MMULT(J966:O966,$AI$12:$AI$17)</f>
      </c>
    </row>
    <row r="967">
      <c r="A967" t="n">
        <v>206862</v>
      </c>
      <c r="B967" t="s">
        <v>4052</v>
      </c>
      <c r="C967" t="s">
        <v>163</v>
      </c>
      <c r="D967" t="n">
        <v>45</v>
      </c>
      <c r="E967" t="n">
        <v>19825</v>
      </c>
      <c r="F967" t="n">
        <v>36.6</v>
      </c>
      <c r="G967" t="n">
        <v>92</v>
      </c>
      <c r="H967" t="n">
        <v>11</v>
      </c>
      <c r="I967" t="n">
        <v>3.4384</v>
      </c>
      <c r="J967" s="10" t="str">
        <f>=STANDARDIZE(D967,AVERAGE(D$2:D$1449),_xlfn.STDEV.S(D$2:D$1449))</f>
      </c>
      <c r="K967" s="10" t="str">
        <f>=STANDARDIZE(E967,AVERAGE(E$2:E$1449),_xlfn.STDEV.S(E$2:E$1449))</f>
      </c>
      <c r="L967" s="10" t="str">
        <f>=STANDARDIZE(F967,AVERAGE(F$2:F$1449),_xlfn.STDEV.S(F$2:F$1449))</f>
      </c>
      <c r="M967" s="10" t="str">
        <f>=STANDARDIZE(G967,AVERAGE(G$2:G$1449),_xlfn.STDEV.S(G$2:G$1449))</f>
      </c>
      <c r="N967" s="10" t="str">
        <f>=STANDARDIZE(H967,AVERAGE(H$2:H$1449),_xlfn.STDEV.S(H$2:H$1449))</f>
      </c>
      <c r="O967" s="10" t="str">
        <f>=STANDARDIZE(I967,AVERAGE(I$2:I$1449),_xlfn.STDEV.S(I$2:I$1449))</f>
      </c>
      <c r="P967" s="10" t="str">
        <f>=MMULT(J967:O967,$AI$12:$AI$17)</f>
      </c>
    </row>
    <row r="968">
      <c r="A968" t="n">
        <v>206914</v>
      </c>
      <c r="B968" t="s">
        <v>4055</v>
      </c>
      <c r="C968" t="s">
        <v>149</v>
      </c>
      <c r="D968" t="n">
        <v>41</v>
      </c>
      <c r="E968" t="n">
        <v>11094</v>
      </c>
      <c r="F968" t="n">
        <v>28.3</v>
      </c>
      <c r="G968" t="n">
        <v>66</v>
      </c>
      <c r="H968" t="n">
        <v>18</v>
      </c>
      <c r="I968" t="n">
        <v>3.6188</v>
      </c>
      <c r="J968" s="10" t="str">
        <f>=STANDARDIZE(D968,AVERAGE(D$2:D$1449),_xlfn.STDEV.S(D$2:D$1449))</f>
      </c>
      <c r="K968" s="10" t="str">
        <f>=STANDARDIZE(E968,AVERAGE(E$2:E$1449),_xlfn.STDEV.S(E$2:E$1449))</f>
      </c>
      <c r="L968" s="10" t="str">
        <f>=STANDARDIZE(F968,AVERAGE(F$2:F$1449),_xlfn.STDEV.S(F$2:F$1449))</f>
      </c>
      <c r="M968" s="10" t="str">
        <f>=STANDARDIZE(G968,AVERAGE(G$2:G$1449),_xlfn.STDEV.S(G$2:G$1449))</f>
      </c>
      <c r="N968" s="10" t="str">
        <f>=STANDARDIZE(H968,AVERAGE(H$2:H$1449),_xlfn.STDEV.S(H$2:H$1449))</f>
      </c>
      <c r="O968" s="10" t="str">
        <f>=STANDARDIZE(I968,AVERAGE(I$2:I$1449),_xlfn.STDEV.S(I$2:I$1449))</f>
      </c>
      <c r="P968" s="10" t="str">
        <f>=MMULT(J968:O968,$AI$12:$AI$17)</f>
      </c>
    </row>
    <row r="969">
      <c r="A969" t="n">
        <v>206941</v>
      </c>
      <c r="B969" t="s">
        <v>4061</v>
      </c>
      <c r="C969" t="s">
        <v>149</v>
      </c>
      <c r="D969" t="n">
        <v>35</v>
      </c>
      <c r="E969" t="n">
        <v>18893</v>
      </c>
      <c r="F969" t="n">
        <v>37.2</v>
      </c>
      <c r="G969" t="n">
        <v>66</v>
      </c>
      <c r="H969" t="n">
        <v>17</v>
      </c>
      <c r="I969" t="n">
        <v>4.157</v>
      </c>
      <c r="J969" s="10" t="str">
        <f>=STANDARDIZE(D969,AVERAGE(D$2:D$1449),_xlfn.STDEV.S(D$2:D$1449))</f>
      </c>
      <c r="K969" s="10" t="str">
        <f>=STANDARDIZE(E969,AVERAGE(E$2:E$1449),_xlfn.STDEV.S(E$2:E$1449))</f>
      </c>
      <c r="L969" s="10" t="str">
        <f>=STANDARDIZE(F969,AVERAGE(F$2:F$1449),_xlfn.STDEV.S(F$2:F$1449))</f>
      </c>
      <c r="M969" s="10" t="str">
        <f>=STANDARDIZE(G969,AVERAGE(G$2:G$1449),_xlfn.STDEV.S(G$2:G$1449))</f>
      </c>
      <c r="N969" s="10" t="str">
        <f>=STANDARDIZE(H969,AVERAGE(H$2:H$1449),_xlfn.STDEV.S(H$2:H$1449))</f>
      </c>
      <c r="O969" s="10" t="str">
        <f>=STANDARDIZE(I969,AVERAGE(I$2:I$1449),_xlfn.STDEV.S(I$2:I$1449))</f>
      </c>
      <c r="P969" s="10" t="str">
        <f>=MMULT(J969:O969,$AI$12:$AI$17)</f>
      </c>
    </row>
    <row r="970">
      <c r="A970" t="n">
        <v>207041</v>
      </c>
      <c r="B970" t="s">
        <v>4064</v>
      </c>
      <c r="C970" t="s">
        <v>149</v>
      </c>
      <c r="D970" t="n">
        <v>40</v>
      </c>
      <c r="E970" t="n">
        <v>9355</v>
      </c>
      <c r="F970" t="n">
        <v>32.7</v>
      </c>
      <c r="G970" t="n">
        <v>57</v>
      </c>
      <c r="H970" t="n">
        <v>16</v>
      </c>
      <c r="I970" t="n">
        <v>3.6023</v>
      </c>
      <c r="J970" s="10" t="str">
        <f>=STANDARDIZE(D970,AVERAGE(D$2:D$1449),_xlfn.STDEV.S(D$2:D$1449))</f>
      </c>
      <c r="K970" s="10" t="str">
        <f>=STANDARDIZE(E970,AVERAGE(E$2:E$1449),_xlfn.STDEV.S(E$2:E$1449))</f>
      </c>
      <c r="L970" s="10" t="str">
        <f>=STANDARDIZE(F970,AVERAGE(F$2:F$1449),_xlfn.STDEV.S(F$2:F$1449))</f>
      </c>
      <c r="M970" s="10" t="str">
        <f>=STANDARDIZE(G970,AVERAGE(G$2:G$1449),_xlfn.STDEV.S(G$2:G$1449))</f>
      </c>
      <c r="N970" s="10" t="str">
        <f>=STANDARDIZE(H970,AVERAGE(H$2:H$1449),_xlfn.STDEV.S(H$2:H$1449))</f>
      </c>
      <c r="O970" s="10" t="str">
        <f>=STANDARDIZE(I970,AVERAGE(I$2:I$1449),_xlfn.STDEV.S(I$2:I$1449))</f>
      </c>
      <c r="P970" s="10" t="str">
        <f>=MMULT(J970:O970,$AI$12:$AI$17)</f>
      </c>
    </row>
    <row r="971">
      <c r="A971" t="n">
        <v>207209</v>
      </c>
      <c r="B971" t="s">
        <v>4074</v>
      </c>
      <c r="C971" t="s">
        <v>149</v>
      </c>
      <c r="D971" t="n">
        <v>68</v>
      </c>
      <c r="E971" t="n">
        <v>10589</v>
      </c>
      <c r="F971" t="n">
        <v>19.5</v>
      </c>
      <c r="G971" t="n">
        <v>59</v>
      </c>
      <c r="H971" t="n">
        <v>16</v>
      </c>
      <c r="I971" t="n">
        <v>3.3226</v>
      </c>
      <c r="J971" s="10" t="str">
        <f>=STANDARDIZE(D971,AVERAGE(D$2:D$1449),_xlfn.STDEV.S(D$2:D$1449))</f>
      </c>
      <c r="K971" s="10" t="str">
        <f>=STANDARDIZE(E971,AVERAGE(E$2:E$1449),_xlfn.STDEV.S(E$2:E$1449))</f>
      </c>
      <c r="L971" s="10" t="str">
        <f>=STANDARDIZE(F971,AVERAGE(F$2:F$1449),_xlfn.STDEV.S(F$2:F$1449))</f>
      </c>
      <c r="M971" s="10" t="str">
        <f>=STANDARDIZE(G971,AVERAGE(G$2:G$1449),_xlfn.STDEV.S(G$2:G$1449))</f>
      </c>
      <c r="N971" s="10" t="str">
        <f>=STANDARDIZE(H971,AVERAGE(H$2:H$1449),_xlfn.STDEV.S(H$2:H$1449))</f>
      </c>
      <c r="O971" s="10" t="str">
        <f>=STANDARDIZE(I971,AVERAGE(I$2:I$1449),_xlfn.STDEV.S(I$2:I$1449))</f>
      </c>
      <c r="P971" s="10" t="str">
        <f>=MMULT(J971:O971,$AI$12:$AI$17)</f>
      </c>
    </row>
    <row r="972">
      <c r="A972" t="n">
        <v>207263</v>
      </c>
      <c r="B972" t="s">
        <v>4079</v>
      </c>
      <c r="C972" t="s">
        <v>149</v>
      </c>
      <c r="D972" t="n">
        <v>42</v>
      </c>
      <c r="E972" t="n">
        <v>11153</v>
      </c>
      <c r="F972" t="n">
        <v>37.2</v>
      </c>
      <c r="G972" t="n">
        <v>63</v>
      </c>
      <c r="H972" t="n">
        <v>17</v>
      </c>
      <c r="I972" t="n">
        <v>3.9083</v>
      </c>
      <c r="J972" s="10" t="str">
        <f>=STANDARDIZE(D972,AVERAGE(D$2:D$1449),_xlfn.STDEV.S(D$2:D$1449))</f>
      </c>
      <c r="K972" s="10" t="str">
        <f>=STANDARDIZE(E972,AVERAGE(E$2:E$1449),_xlfn.STDEV.S(E$2:E$1449))</f>
      </c>
      <c r="L972" s="10" t="str">
        <f>=STANDARDIZE(F972,AVERAGE(F$2:F$1449),_xlfn.STDEV.S(F$2:F$1449))</f>
      </c>
      <c r="M972" s="10" t="str">
        <f>=STANDARDIZE(G972,AVERAGE(G$2:G$1449),_xlfn.STDEV.S(G$2:G$1449))</f>
      </c>
      <c r="N972" s="10" t="str">
        <f>=STANDARDIZE(H972,AVERAGE(H$2:H$1449),_xlfn.STDEV.S(H$2:H$1449))</f>
      </c>
      <c r="O972" s="10" t="str">
        <f>=STANDARDIZE(I972,AVERAGE(I$2:I$1449),_xlfn.STDEV.S(I$2:I$1449))</f>
      </c>
      <c r="P972" s="10" t="str">
        <f>=MMULT(J972:O972,$AI$12:$AI$17)</f>
      </c>
    </row>
    <row r="973">
      <c r="A973" t="n">
        <v>207306</v>
      </c>
      <c r="B973" t="s">
        <v>4084</v>
      </c>
      <c r="C973" t="s">
        <v>149</v>
      </c>
      <c r="D973" t="n">
        <v>41</v>
      </c>
      <c r="E973" t="n">
        <v>12067</v>
      </c>
      <c r="F973" t="n">
        <v>35.4</v>
      </c>
      <c r="G973" t="n">
        <v>65</v>
      </c>
      <c r="H973" t="n">
        <v>16</v>
      </c>
      <c r="I973" t="n">
        <v>3.3383</v>
      </c>
      <c r="J973" s="10" t="str">
        <f>=STANDARDIZE(D973,AVERAGE(D$2:D$1449),_xlfn.STDEV.S(D$2:D$1449))</f>
      </c>
      <c r="K973" s="10" t="str">
        <f>=STANDARDIZE(E973,AVERAGE(E$2:E$1449),_xlfn.STDEV.S(E$2:E$1449))</f>
      </c>
      <c r="L973" s="10" t="str">
        <f>=STANDARDIZE(F973,AVERAGE(F$2:F$1449),_xlfn.STDEV.S(F$2:F$1449))</f>
      </c>
      <c r="M973" s="10" t="str">
        <f>=STANDARDIZE(G973,AVERAGE(G$2:G$1449),_xlfn.STDEV.S(G$2:G$1449))</f>
      </c>
      <c r="N973" s="10" t="str">
        <f>=STANDARDIZE(H973,AVERAGE(H$2:H$1449),_xlfn.STDEV.S(H$2:H$1449))</f>
      </c>
      <c r="O973" s="10" t="str">
        <f>=STANDARDIZE(I973,AVERAGE(I$2:I$1449),_xlfn.STDEV.S(I$2:I$1449))</f>
      </c>
      <c r="P973" s="10" t="str">
        <f>=MMULT(J973:O973,$AI$12:$AI$17)</f>
      </c>
    </row>
    <row r="974">
      <c r="A974" t="n">
        <v>207324</v>
      </c>
      <c r="B974" t="s">
        <v>4087</v>
      </c>
      <c r="C974" t="s">
        <v>163</v>
      </c>
      <c r="D974" t="n">
        <v>30</v>
      </c>
      <c r="E974" t="n">
        <v>21810</v>
      </c>
      <c r="F974" t="n">
        <v>55.2</v>
      </c>
      <c r="G974" t="n">
        <v>77</v>
      </c>
      <c r="H974" t="n">
        <v>15</v>
      </c>
      <c r="I974" t="n">
        <v>3.5179</v>
      </c>
      <c r="J974" s="10" t="str">
        <f>=STANDARDIZE(D974,AVERAGE(D$2:D$1449),_xlfn.STDEV.S(D$2:D$1449))</f>
      </c>
      <c r="K974" s="10" t="str">
        <f>=STANDARDIZE(E974,AVERAGE(E$2:E$1449),_xlfn.STDEV.S(E$2:E$1449))</f>
      </c>
      <c r="L974" s="10" t="str">
        <f>=STANDARDIZE(F974,AVERAGE(F$2:F$1449),_xlfn.STDEV.S(F$2:F$1449))</f>
      </c>
      <c r="M974" s="10" t="str">
        <f>=STANDARDIZE(G974,AVERAGE(G$2:G$1449),_xlfn.STDEV.S(G$2:G$1449))</f>
      </c>
      <c r="N974" s="10" t="str">
        <f>=STANDARDIZE(H974,AVERAGE(H$2:H$1449),_xlfn.STDEV.S(H$2:H$1449))</f>
      </c>
      <c r="O974" s="10" t="str">
        <f>=STANDARDIZE(I974,AVERAGE(I$2:I$1449),_xlfn.STDEV.S(I$2:I$1449))</f>
      </c>
      <c r="P974" s="10" t="str">
        <f>=MMULT(J974:O974,$AI$12:$AI$17)</f>
      </c>
    </row>
    <row r="975">
      <c r="A975" t="n">
        <v>207351</v>
      </c>
      <c r="B975" t="s">
        <v>4089</v>
      </c>
      <c r="C975" t="s">
        <v>149</v>
      </c>
      <c r="D975" t="n">
        <v>44</v>
      </c>
      <c r="E975" t="n">
        <v>5274</v>
      </c>
      <c r="F975" t="n">
        <v>31</v>
      </c>
      <c r="G975" t="n">
        <v>47</v>
      </c>
      <c r="H975" t="n">
        <v>19</v>
      </c>
      <c r="I975" t="n">
        <v>3.1953</v>
      </c>
      <c r="J975" s="10" t="str">
        <f>=STANDARDIZE(D975,AVERAGE(D$2:D$1449),_xlfn.STDEV.S(D$2:D$1449))</f>
      </c>
      <c r="K975" s="10" t="str">
        <f>=STANDARDIZE(E975,AVERAGE(E$2:E$1449),_xlfn.STDEV.S(E$2:E$1449))</f>
      </c>
      <c r="L975" s="10" t="str">
        <f>=STANDARDIZE(F975,AVERAGE(F$2:F$1449),_xlfn.STDEV.S(F$2:F$1449))</f>
      </c>
      <c r="M975" s="10" t="str">
        <f>=STANDARDIZE(G975,AVERAGE(G$2:G$1449),_xlfn.STDEV.S(G$2:G$1449))</f>
      </c>
      <c r="N975" s="10" t="str">
        <f>=STANDARDIZE(H975,AVERAGE(H$2:H$1449),_xlfn.STDEV.S(H$2:H$1449))</f>
      </c>
      <c r="O975" s="10" t="str">
        <f>=STANDARDIZE(I975,AVERAGE(I$2:I$1449),_xlfn.STDEV.S(I$2:I$1449))</f>
      </c>
      <c r="P975" s="10" t="str">
        <f>=MMULT(J975:O975,$AI$12:$AI$17)</f>
      </c>
    </row>
    <row r="976">
      <c r="A976" t="n">
        <v>207388</v>
      </c>
      <c r="B976" t="s">
        <v>4091</v>
      </c>
      <c r="C976" t="s">
        <v>149</v>
      </c>
      <c r="D976" t="n">
        <v>26</v>
      </c>
      <c r="E976" t="n">
        <v>18291</v>
      </c>
      <c r="F976" t="n">
        <v>65.9</v>
      </c>
      <c r="G976" t="n">
        <v>84</v>
      </c>
      <c r="H976" t="n">
        <v>18</v>
      </c>
      <c r="I976" t="n">
        <v>4.4464</v>
      </c>
      <c r="J976" s="10" t="str">
        <f>=STANDARDIZE(D976,AVERAGE(D$2:D$1449),_xlfn.STDEV.S(D$2:D$1449))</f>
      </c>
      <c r="K976" s="10" t="str">
        <f>=STANDARDIZE(E976,AVERAGE(E$2:E$1449),_xlfn.STDEV.S(E$2:E$1449))</f>
      </c>
      <c r="L976" s="10" t="str">
        <f>=STANDARDIZE(F976,AVERAGE(F$2:F$1449),_xlfn.STDEV.S(F$2:F$1449))</f>
      </c>
      <c r="M976" s="10" t="str">
        <f>=STANDARDIZE(G976,AVERAGE(G$2:G$1449),_xlfn.STDEV.S(G$2:G$1449))</f>
      </c>
      <c r="N976" s="10" t="str">
        <f>=STANDARDIZE(H976,AVERAGE(H$2:H$1449),_xlfn.STDEV.S(H$2:H$1449))</f>
      </c>
      <c r="O976" s="10" t="str">
        <f>=STANDARDIZE(I976,AVERAGE(I$2:I$1449),_xlfn.STDEV.S(I$2:I$1449))</f>
      </c>
      <c r="P976" s="10" t="str">
        <f>=MMULT(J976:O976,$AI$12:$AI$17)</f>
      </c>
    </row>
    <row r="977">
      <c r="A977" t="n">
        <v>207403</v>
      </c>
      <c r="B977" t="s">
        <v>4094</v>
      </c>
      <c r="C977" t="s">
        <v>163</v>
      </c>
      <c r="D977" t="n">
        <v>31</v>
      </c>
      <c r="E977" t="n">
        <v>25099</v>
      </c>
      <c r="F977" t="n">
        <v>49.7</v>
      </c>
      <c r="G977" t="n">
        <v>69</v>
      </c>
      <c r="H977" t="n">
        <v>15</v>
      </c>
      <c r="I977" t="n">
        <v>3.1761</v>
      </c>
      <c r="J977" s="10" t="str">
        <f>=STANDARDIZE(D977,AVERAGE(D$2:D$1449),_xlfn.STDEV.S(D$2:D$1449))</f>
      </c>
      <c r="K977" s="10" t="str">
        <f>=STANDARDIZE(E977,AVERAGE(E$2:E$1449),_xlfn.STDEV.S(E$2:E$1449))</f>
      </c>
      <c r="L977" s="10" t="str">
        <f>=STANDARDIZE(F977,AVERAGE(F$2:F$1449),_xlfn.STDEV.S(F$2:F$1449))</f>
      </c>
      <c r="M977" s="10" t="str">
        <f>=STANDARDIZE(G977,AVERAGE(G$2:G$1449),_xlfn.STDEV.S(G$2:G$1449))</f>
      </c>
      <c r="N977" s="10" t="str">
        <f>=STANDARDIZE(H977,AVERAGE(H$2:H$1449),_xlfn.STDEV.S(H$2:H$1449))</f>
      </c>
      <c r="O977" s="10" t="str">
        <f>=STANDARDIZE(I977,AVERAGE(I$2:I$1449),_xlfn.STDEV.S(I$2:I$1449))</f>
      </c>
      <c r="P977" s="10" t="str">
        <f>=MMULT(J977:O977,$AI$12:$AI$17)</f>
      </c>
    </row>
    <row r="978">
      <c r="A978" t="n">
        <v>207458</v>
      </c>
      <c r="B978" t="s">
        <v>4097</v>
      </c>
      <c r="C978" t="s">
        <v>163</v>
      </c>
      <c r="D978" t="n">
        <v>23</v>
      </c>
      <c r="E978" t="n">
        <v>23143</v>
      </c>
      <c r="F978" t="n">
        <v>64.4</v>
      </c>
      <c r="G978" t="n">
        <v>83</v>
      </c>
      <c r="H978" t="n">
        <v>11</v>
      </c>
      <c r="I978" t="n">
        <v>3.4621</v>
      </c>
      <c r="J978" s="10" t="str">
        <f>=STANDARDIZE(D978,AVERAGE(D$2:D$1449),_xlfn.STDEV.S(D$2:D$1449))</f>
      </c>
      <c r="K978" s="10" t="str">
        <f>=STANDARDIZE(E978,AVERAGE(E$2:E$1449),_xlfn.STDEV.S(E$2:E$1449))</f>
      </c>
      <c r="L978" s="10" t="str">
        <f>=STANDARDIZE(F978,AVERAGE(F$2:F$1449),_xlfn.STDEV.S(F$2:F$1449))</f>
      </c>
      <c r="M978" s="10" t="str">
        <f>=STANDARDIZE(G978,AVERAGE(G$2:G$1449),_xlfn.STDEV.S(G$2:G$1449))</f>
      </c>
      <c r="N978" s="10" t="str">
        <f>=STANDARDIZE(H978,AVERAGE(H$2:H$1449),_xlfn.STDEV.S(H$2:H$1449))</f>
      </c>
      <c r="O978" s="10" t="str">
        <f>=STANDARDIZE(I978,AVERAGE(I$2:I$1449),_xlfn.STDEV.S(I$2:I$1449))</f>
      </c>
      <c r="P978" s="10" t="str">
        <f>=MMULT(J978:O978,$AI$12:$AI$17)</f>
      </c>
    </row>
    <row r="979">
      <c r="A979" t="n">
        <v>207500</v>
      </c>
      <c r="B979" t="s">
        <v>4098</v>
      </c>
      <c r="C979" t="s">
        <v>149</v>
      </c>
      <c r="D979" t="n">
        <v>24</v>
      </c>
      <c r="E979" t="n">
        <v>19900</v>
      </c>
      <c r="F979" t="n">
        <v>75.3</v>
      </c>
      <c r="G979" t="n">
        <v>89</v>
      </c>
      <c r="H979" t="n">
        <v>17</v>
      </c>
      <c r="I979" t="n">
        <v>4.5039</v>
      </c>
      <c r="J979" s="10" t="str">
        <f>=STANDARDIZE(D979,AVERAGE(D$2:D$1449),_xlfn.STDEV.S(D$2:D$1449))</f>
      </c>
      <c r="K979" s="10" t="str">
        <f>=STANDARDIZE(E979,AVERAGE(E$2:E$1449),_xlfn.STDEV.S(E$2:E$1449))</f>
      </c>
      <c r="L979" s="10" t="str">
        <f>=STANDARDIZE(F979,AVERAGE(F$2:F$1449),_xlfn.STDEV.S(F$2:F$1449))</f>
      </c>
      <c r="M979" s="10" t="str">
        <f>=STANDARDIZE(G979,AVERAGE(G$2:G$1449),_xlfn.STDEV.S(G$2:G$1449))</f>
      </c>
      <c r="N979" s="10" t="str">
        <f>=STANDARDIZE(H979,AVERAGE(H$2:H$1449),_xlfn.STDEV.S(H$2:H$1449))</f>
      </c>
      <c r="O979" s="10" t="str">
        <f>=STANDARDIZE(I979,AVERAGE(I$2:I$1449),_xlfn.STDEV.S(I$2:I$1449))</f>
      </c>
      <c r="P979" s="10" t="str">
        <f>=MMULT(J979:O979,$AI$12:$AI$17)</f>
      </c>
    </row>
    <row r="980">
      <c r="A980" t="n">
        <v>207582</v>
      </c>
      <c r="B980" t="s">
        <v>4102</v>
      </c>
      <c r="C980" t="s">
        <v>163</v>
      </c>
      <c r="D980" t="n">
        <v>34</v>
      </c>
      <c r="E980" t="n">
        <v>24347</v>
      </c>
      <c r="F980" t="n">
        <v>54</v>
      </c>
      <c r="G980" t="n">
        <v>81</v>
      </c>
      <c r="H980" t="n">
        <v>17</v>
      </c>
      <c r="I980" t="n">
        <v>3.766</v>
      </c>
      <c r="J980" s="10" t="str">
        <f>=STANDARDIZE(D980,AVERAGE(D$2:D$1449),_xlfn.STDEV.S(D$2:D$1449))</f>
      </c>
      <c r="K980" s="10" t="str">
        <f>=STANDARDIZE(E980,AVERAGE(E$2:E$1449),_xlfn.STDEV.S(E$2:E$1449))</f>
      </c>
      <c r="L980" s="10" t="str">
        <f>=STANDARDIZE(F980,AVERAGE(F$2:F$1449),_xlfn.STDEV.S(F$2:F$1449))</f>
      </c>
      <c r="M980" s="10" t="str">
        <f>=STANDARDIZE(G980,AVERAGE(G$2:G$1449),_xlfn.STDEV.S(G$2:G$1449))</f>
      </c>
      <c r="N980" s="10" t="str">
        <f>=STANDARDIZE(H980,AVERAGE(H$2:H$1449),_xlfn.STDEV.S(H$2:H$1449))</f>
      </c>
      <c r="O980" s="10" t="str">
        <f>=STANDARDIZE(I980,AVERAGE(I$2:I$1449),_xlfn.STDEV.S(I$2:I$1449))</f>
      </c>
      <c r="P980" s="10" t="str">
        <f>=MMULT(J980:O980,$AI$12:$AI$17)</f>
      </c>
    </row>
    <row r="981">
      <c r="A981" t="n">
        <v>207661</v>
      </c>
      <c r="B981" t="s">
        <v>4103</v>
      </c>
      <c r="C981" t="s">
        <v>149</v>
      </c>
      <c r="D981" t="n">
        <v>38</v>
      </c>
      <c r="E981" t="n">
        <v>13953</v>
      </c>
      <c r="F981" t="n">
        <v>30.8</v>
      </c>
      <c r="G981" t="n">
        <v>64</v>
      </c>
      <c r="H981" t="n">
        <v>18</v>
      </c>
      <c r="I981" t="n">
        <v>3.593</v>
      </c>
      <c r="J981" s="10" t="str">
        <f>=STANDARDIZE(D981,AVERAGE(D$2:D$1449),_xlfn.STDEV.S(D$2:D$1449))</f>
      </c>
      <c r="K981" s="10" t="str">
        <f>=STANDARDIZE(E981,AVERAGE(E$2:E$1449),_xlfn.STDEV.S(E$2:E$1449))</f>
      </c>
      <c r="L981" s="10" t="str">
        <f>=STANDARDIZE(F981,AVERAGE(F$2:F$1449),_xlfn.STDEV.S(F$2:F$1449))</f>
      </c>
      <c r="M981" s="10" t="str">
        <f>=STANDARDIZE(G981,AVERAGE(G$2:G$1449),_xlfn.STDEV.S(G$2:G$1449))</f>
      </c>
      <c r="N981" s="10" t="str">
        <f>=STANDARDIZE(H981,AVERAGE(H$2:H$1449),_xlfn.STDEV.S(H$2:H$1449))</f>
      </c>
      <c r="O981" s="10" t="str">
        <f>=STANDARDIZE(I981,AVERAGE(I$2:I$1449),_xlfn.STDEV.S(I$2:I$1449))</f>
      </c>
      <c r="P981" s="10" t="str">
        <f>=MMULT(J981:O981,$AI$12:$AI$17)</f>
      </c>
    </row>
    <row r="982">
      <c r="A982" t="n">
        <v>207722</v>
      </c>
      <c r="B982" t="s">
        <v>4109</v>
      </c>
      <c r="C982" t="s">
        <v>149</v>
      </c>
      <c r="D982" t="n">
        <v>47</v>
      </c>
      <c r="E982" t="n">
        <v>8685</v>
      </c>
      <c r="F982" t="n">
        <v>36.3</v>
      </c>
      <c r="G982" t="n">
        <v>71</v>
      </c>
      <c r="H982" t="n">
        <v>13</v>
      </c>
      <c r="I982" t="n">
        <v>2.9425</v>
      </c>
      <c r="J982" s="10" t="str">
        <f>=STANDARDIZE(D982,AVERAGE(D$2:D$1449),_xlfn.STDEV.S(D$2:D$1449))</f>
      </c>
      <c r="K982" s="10" t="str">
        <f>=STANDARDIZE(E982,AVERAGE(E$2:E$1449),_xlfn.STDEV.S(E$2:E$1449))</f>
      </c>
      <c r="L982" s="10" t="str">
        <f>=STANDARDIZE(F982,AVERAGE(F$2:F$1449),_xlfn.STDEV.S(F$2:F$1449))</f>
      </c>
      <c r="M982" s="10" t="str">
        <f>=STANDARDIZE(G982,AVERAGE(G$2:G$1449),_xlfn.STDEV.S(G$2:G$1449))</f>
      </c>
      <c r="N982" s="10" t="str">
        <f>=STANDARDIZE(H982,AVERAGE(H$2:H$1449),_xlfn.STDEV.S(H$2:H$1449))</f>
      </c>
      <c r="O982" s="10" t="str">
        <f>=STANDARDIZE(I982,AVERAGE(I$2:I$1449),_xlfn.STDEV.S(I$2:I$1449))</f>
      </c>
      <c r="P982" s="10" t="str">
        <f>=MMULT(J982:O982,$AI$12:$AI$17)</f>
      </c>
    </row>
    <row r="983">
      <c r="A983" t="n">
        <v>207847</v>
      </c>
      <c r="B983" t="s">
        <v>4115</v>
      </c>
      <c r="C983" t="s">
        <v>149</v>
      </c>
      <c r="D983" t="n">
        <v>40</v>
      </c>
      <c r="E983" t="n">
        <v>8064</v>
      </c>
      <c r="F983" t="n">
        <v>33.3</v>
      </c>
      <c r="G983" t="n">
        <v>71</v>
      </c>
      <c r="H983" t="n">
        <v>22</v>
      </c>
      <c r="I983" t="n">
        <v>3.8544</v>
      </c>
      <c r="J983" s="10" t="str">
        <f>=STANDARDIZE(D983,AVERAGE(D$2:D$1449),_xlfn.STDEV.S(D$2:D$1449))</f>
      </c>
      <c r="K983" s="10" t="str">
        <f>=STANDARDIZE(E983,AVERAGE(E$2:E$1449),_xlfn.STDEV.S(E$2:E$1449))</f>
      </c>
      <c r="L983" s="10" t="str">
        <f>=STANDARDIZE(F983,AVERAGE(F$2:F$1449),_xlfn.STDEV.S(F$2:F$1449))</f>
      </c>
      <c r="M983" s="10" t="str">
        <f>=STANDARDIZE(G983,AVERAGE(G$2:G$1449),_xlfn.STDEV.S(G$2:G$1449))</f>
      </c>
      <c r="N983" s="10" t="str">
        <f>=STANDARDIZE(H983,AVERAGE(H$2:H$1449),_xlfn.STDEV.S(H$2:H$1449))</f>
      </c>
      <c r="O983" s="10" t="str">
        <f>=STANDARDIZE(I983,AVERAGE(I$2:I$1449),_xlfn.STDEV.S(I$2:I$1449))</f>
      </c>
      <c r="P983" s="10" t="str">
        <f>=MMULT(J983:O983,$AI$12:$AI$17)</f>
      </c>
    </row>
    <row r="984">
      <c r="A984" t="n">
        <v>207856</v>
      </c>
      <c r="B984" t="s">
        <v>4116</v>
      </c>
      <c r="C984" t="s">
        <v>163</v>
      </c>
      <c r="D984" t="n">
        <v>41</v>
      </c>
      <c r="E984" t="n">
        <v>20714</v>
      </c>
      <c r="F984" t="n">
        <v>12.7</v>
      </c>
      <c r="G984" t="n">
        <v>50</v>
      </c>
      <c r="H984" t="n">
        <v>12</v>
      </c>
      <c r="I984" t="n">
        <v>2.6522</v>
      </c>
      <c r="J984" s="10" t="str">
        <f>=STANDARDIZE(D984,AVERAGE(D$2:D$1449),_xlfn.STDEV.S(D$2:D$1449))</f>
      </c>
      <c r="K984" s="10" t="str">
        <f>=STANDARDIZE(E984,AVERAGE(E$2:E$1449),_xlfn.STDEV.S(E$2:E$1449))</f>
      </c>
      <c r="L984" s="10" t="str">
        <f>=STANDARDIZE(F984,AVERAGE(F$2:F$1449),_xlfn.STDEV.S(F$2:F$1449))</f>
      </c>
      <c r="M984" s="10" t="str">
        <f>=STANDARDIZE(G984,AVERAGE(G$2:G$1449),_xlfn.STDEV.S(G$2:G$1449))</f>
      </c>
      <c r="N984" s="10" t="str">
        <f>=STANDARDIZE(H984,AVERAGE(H$2:H$1449),_xlfn.STDEV.S(H$2:H$1449))</f>
      </c>
      <c r="O984" s="10" t="str">
        <f>=STANDARDIZE(I984,AVERAGE(I$2:I$1449),_xlfn.STDEV.S(I$2:I$1449))</f>
      </c>
      <c r="P984" s="10" t="str">
        <f>=MMULT(J984:O984,$AI$12:$AI$17)</f>
      </c>
    </row>
    <row r="985">
      <c r="A985" t="n">
        <v>207865</v>
      </c>
      <c r="B985" t="s">
        <v>4117</v>
      </c>
      <c r="C985" t="s">
        <v>149</v>
      </c>
      <c r="D985" t="n">
        <v>38</v>
      </c>
      <c r="E985" t="n">
        <v>14761</v>
      </c>
      <c r="F985" t="n">
        <v>36.2</v>
      </c>
      <c r="G985" t="n">
        <v>70</v>
      </c>
      <c r="H985" t="n">
        <v>19</v>
      </c>
      <c r="I985" t="n">
        <v>3.7653</v>
      </c>
      <c r="J985" s="10" t="str">
        <f>=STANDARDIZE(D985,AVERAGE(D$2:D$1449),_xlfn.STDEV.S(D$2:D$1449))</f>
      </c>
      <c r="K985" s="10" t="str">
        <f>=STANDARDIZE(E985,AVERAGE(E$2:E$1449),_xlfn.STDEV.S(E$2:E$1449))</f>
      </c>
      <c r="L985" s="10" t="str">
        <f>=STANDARDIZE(F985,AVERAGE(F$2:F$1449),_xlfn.STDEV.S(F$2:F$1449))</f>
      </c>
      <c r="M985" s="10" t="str">
        <f>=STANDARDIZE(G985,AVERAGE(G$2:G$1449),_xlfn.STDEV.S(G$2:G$1449))</f>
      </c>
      <c r="N985" s="10" t="str">
        <f>=STANDARDIZE(H985,AVERAGE(H$2:H$1449),_xlfn.STDEV.S(H$2:H$1449))</f>
      </c>
      <c r="O985" s="10" t="str">
        <f>=STANDARDIZE(I985,AVERAGE(I$2:I$1449),_xlfn.STDEV.S(I$2:I$1449))</f>
      </c>
      <c r="P985" s="10" t="str">
        <f>=MMULT(J985:O985,$AI$12:$AI$17)</f>
      </c>
    </row>
    <row r="986">
      <c r="A986" t="n">
        <v>207971</v>
      </c>
      <c r="B986" t="s">
        <v>4121</v>
      </c>
      <c r="C986" t="s">
        <v>163</v>
      </c>
      <c r="D986" t="n">
        <v>26</v>
      </c>
      <c r="E986" t="n">
        <v>23681</v>
      </c>
      <c r="F986" t="n">
        <v>73.3</v>
      </c>
      <c r="G986" t="n">
        <v>85</v>
      </c>
      <c r="H986" t="n">
        <v>9</v>
      </c>
      <c r="I986" t="n">
        <v>3.5973</v>
      </c>
      <c r="J986" s="10" t="str">
        <f>=STANDARDIZE(D986,AVERAGE(D$2:D$1449),_xlfn.STDEV.S(D$2:D$1449))</f>
      </c>
      <c r="K986" s="10" t="str">
        <f>=STANDARDIZE(E986,AVERAGE(E$2:E$1449),_xlfn.STDEV.S(E$2:E$1449))</f>
      </c>
      <c r="L986" s="10" t="str">
        <f>=STANDARDIZE(F986,AVERAGE(F$2:F$1449),_xlfn.STDEV.S(F$2:F$1449))</f>
      </c>
      <c r="M986" s="10" t="str">
        <f>=STANDARDIZE(G986,AVERAGE(G$2:G$1449),_xlfn.STDEV.S(G$2:G$1449))</f>
      </c>
      <c r="N986" s="10" t="str">
        <f>=STANDARDIZE(H986,AVERAGE(H$2:H$1449),_xlfn.STDEV.S(H$2:H$1449))</f>
      </c>
      <c r="O986" s="10" t="str">
        <f>=STANDARDIZE(I986,AVERAGE(I$2:I$1449),_xlfn.STDEV.S(I$2:I$1449))</f>
      </c>
      <c r="P986" s="10" t="str">
        <f>=MMULT(J986:O986,$AI$12:$AI$17)</f>
      </c>
    </row>
    <row r="987">
      <c r="A987" t="n">
        <v>208646</v>
      </c>
      <c r="B987" t="s">
        <v>4140</v>
      </c>
      <c r="C987" t="s">
        <v>149</v>
      </c>
      <c r="D987" t="n">
        <v>36</v>
      </c>
      <c r="E987" t="n">
        <v>17219</v>
      </c>
      <c r="F987" t="n">
        <v>36.6</v>
      </c>
      <c r="G987" t="n">
        <v>67</v>
      </c>
      <c r="H987" t="n">
        <v>14</v>
      </c>
      <c r="I987" t="n">
        <v>3.6652</v>
      </c>
      <c r="J987" s="10" t="str">
        <f>=STANDARDIZE(D987,AVERAGE(D$2:D$1449),_xlfn.STDEV.S(D$2:D$1449))</f>
      </c>
      <c r="K987" s="10" t="str">
        <f>=STANDARDIZE(E987,AVERAGE(E$2:E$1449),_xlfn.STDEV.S(E$2:E$1449))</f>
      </c>
      <c r="L987" s="10" t="str">
        <f>=STANDARDIZE(F987,AVERAGE(F$2:F$1449),_xlfn.STDEV.S(F$2:F$1449))</f>
      </c>
      <c r="M987" s="10" t="str">
        <f>=STANDARDIZE(G987,AVERAGE(G$2:G$1449),_xlfn.STDEV.S(G$2:G$1449))</f>
      </c>
      <c r="N987" s="10" t="str">
        <f>=STANDARDIZE(H987,AVERAGE(H$2:H$1449),_xlfn.STDEV.S(H$2:H$1449))</f>
      </c>
      <c r="O987" s="10" t="str">
        <f>=STANDARDIZE(I987,AVERAGE(I$2:I$1449),_xlfn.STDEV.S(I$2:I$1449))</f>
      </c>
      <c r="P987" s="10" t="str">
        <f>=MMULT(J987:O987,$AI$12:$AI$17)</f>
      </c>
    </row>
    <row r="988">
      <c r="A988" t="n">
        <v>208822</v>
      </c>
      <c r="B988" t="s">
        <v>4144</v>
      </c>
      <c r="C988" t="s">
        <v>163</v>
      </c>
      <c r="D988" t="n">
        <v>27</v>
      </c>
      <c r="E988" t="n">
        <v>30649</v>
      </c>
      <c r="F988" t="n">
        <v>68.7</v>
      </c>
      <c r="G988" t="n">
        <v>77</v>
      </c>
      <c r="H988" t="n">
        <v>15</v>
      </c>
      <c r="I988" t="n">
        <v>3.6905</v>
      </c>
      <c r="J988" s="10" t="str">
        <f>=STANDARDIZE(D988,AVERAGE(D$2:D$1449),_xlfn.STDEV.S(D$2:D$1449))</f>
      </c>
      <c r="K988" s="10" t="str">
        <f>=STANDARDIZE(E988,AVERAGE(E$2:E$1449),_xlfn.STDEV.S(E$2:E$1449))</f>
      </c>
      <c r="L988" s="10" t="str">
        <f>=STANDARDIZE(F988,AVERAGE(F$2:F$1449),_xlfn.STDEV.S(F$2:F$1449))</f>
      </c>
      <c r="M988" s="10" t="str">
        <f>=STANDARDIZE(G988,AVERAGE(G$2:G$1449),_xlfn.STDEV.S(G$2:G$1449))</f>
      </c>
      <c r="N988" s="10" t="str">
        <f>=STANDARDIZE(H988,AVERAGE(H$2:H$1449),_xlfn.STDEV.S(H$2:H$1449))</f>
      </c>
      <c r="O988" s="10" t="str">
        <f>=STANDARDIZE(I988,AVERAGE(I$2:I$1449),_xlfn.STDEV.S(I$2:I$1449))</f>
      </c>
      <c r="P988" s="10" t="str">
        <f>=MMULT(J988:O988,$AI$12:$AI$17)</f>
      </c>
    </row>
    <row r="989">
      <c r="A989" t="n">
        <v>209056</v>
      </c>
      <c r="B989" t="s">
        <v>4149</v>
      </c>
      <c r="C989" t="s">
        <v>163</v>
      </c>
      <c r="D989" t="n">
        <v>19</v>
      </c>
      <c r="E989" t="n">
        <v>38247</v>
      </c>
      <c r="F989" t="n">
        <v>71.2</v>
      </c>
      <c r="G989" t="n">
        <v>82</v>
      </c>
      <c r="H989" t="n">
        <v>12</v>
      </c>
      <c r="I989" t="n">
        <v>3.5887</v>
      </c>
      <c r="J989" s="10" t="str">
        <f>=STANDARDIZE(D989,AVERAGE(D$2:D$1449),_xlfn.STDEV.S(D$2:D$1449))</f>
      </c>
      <c r="K989" s="10" t="str">
        <f>=STANDARDIZE(E989,AVERAGE(E$2:E$1449),_xlfn.STDEV.S(E$2:E$1449))</f>
      </c>
      <c r="L989" s="10" t="str">
        <f>=STANDARDIZE(F989,AVERAGE(F$2:F$1449),_xlfn.STDEV.S(F$2:F$1449))</f>
      </c>
      <c r="M989" s="10" t="str">
        <f>=STANDARDIZE(G989,AVERAGE(G$2:G$1449),_xlfn.STDEV.S(G$2:G$1449))</f>
      </c>
      <c r="N989" s="10" t="str">
        <f>=STANDARDIZE(H989,AVERAGE(H$2:H$1449),_xlfn.STDEV.S(H$2:H$1449))</f>
      </c>
      <c r="O989" s="10" t="str">
        <f>=STANDARDIZE(I989,AVERAGE(I$2:I$1449),_xlfn.STDEV.S(I$2:I$1449))</f>
      </c>
      <c r="P989" s="10" t="str">
        <f>=MMULT(J989:O989,$AI$12:$AI$17)</f>
      </c>
    </row>
    <row r="990">
      <c r="A990" t="n">
        <v>209065</v>
      </c>
      <c r="B990" t="s">
        <v>4150</v>
      </c>
      <c r="C990" t="s">
        <v>163</v>
      </c>
      <c r="D990" t="n">
        <v>28</v>
      </c>
      <c r="E990" t="n">
        <v>31462</v>
      </c>
      <c r="F990" t="n">
        <v>65.2</v>
      </c>
      <c r="G990" t="n">
        <v>79</v>
      </c>
      <c r="H990" t="n">
        <v>10</v>
      </c>
      <c r="I990" t="n">
        <v>3.3049</v>
      </c>
      <c r="J990" s="10" t="str">
        <f>=STANDARDIZE(D990,AVERAGE(D$2:D$1449),_xlfn.STDEV.S(D$2:D$1449))</f>
      </c>
      <c r="K990" s="10" t="str">
        <f>=STANDARDIZE(E990,AVERAGE(E$2:E$1449),_xlfn.STDEV.S(E$2:E$1449))</f>
      </c>
      <c r="L990" s="10" t="str">
        <f>=STANDARDIZE(F990,AVERAGE(F$2:F$1449),_xlfn.STDEV.S(F$2:F$1449))</f>
      </c>
      <c r="M990" s="10" t="str">
        <f>=STANDARDIZE(G990,AVERAGE(G$2:G$1449),_xlfn.STDEV.S(G$2:G$1449))</f>
      </c>
      <c r="N990" s="10" t="str">
        <f>=STANDARDIZE(H990,AVERAGE(H$2:H$1449),_xlfn.STDEV.S(H$2:H$1449))</f>
      </c>
      <c r="O990" s="10" t="str">
        <f>=STANDARDIZE(I990,AVERAGE(I$2:I$1449),_xlfn.STDEV.S(I$2:I$1449))</f>
      </c>
      <c r="P990" s="10" t="str">
        <f>=MMULT(J990:O990,$AI$12:$AI$17)</f>
      </c>
    </row>
    <row r="991">
      <c r="A991" t="n">
        <v>209409</v>
      </c>
      <c r="B991" t="s">
        <v>4164</v>
      </c>
      <c r="C991" t="s">
        <v>163</v>
      </c>
      <c r="D991" t="n">
        <v>34</v>
      </c>
      <c r="E991" t="n">
        <v>22534</v>
      </c>
      <c r="F991" t="n">
        <v>61.4</v>
      </c>
      <c r="G991" t="n">
        <v>71</v>
      </c>
      <c r="H991" t="n">
        <v>15</v>
      </c>
      <c r="I991" t="n">
        <v>2.9222</v>
      </c>
      <c r="J991" s="10" t="str">
        <f>=STANDARDIZE(D991,AVERAGE(D$2:D$1449),_xlfn.STDEV.S(D$2:D$1449))</f>
      </c>
      <c r="K991" s="10" t="str">
        <f>=STANDARDIZE(E991,AVERAGE(E$2:E$1449),_xlfn.STDEV.S(E$2:E$1449))</f>
      </c>
      <c r="L991" s="10" t="str">
        <f>=STANDARDIZE(F991,AVERAGE(F$2:F$1449),_xlfn.STDEV.S(F$2:F$1449))</f>
      </c>
      <c r="M991" s="10" t="str">
        <f>=STANDARDIZE(G991,AVERAGE(G$2:G$1449),_xlfn.STDEV.S(G$2:G$1449))</f>
      </c>
      <c r="N991" s="10" t="str">
        <f>=STANDARDIZE(H991,AVERAGE(H$2:H$1449),_xlfn.STDEV.S(H$2:H$1449))</f>
      </c>
      <c r="O991" s="10" t="str">
        <f>=STANDARDIZE(I991,AVERAGE(I$2:I$1449),_xlfn.STDEV.S(I$2:I$1449))</f>
      </c>
      <c r="P991" s="10" t="str">
        <f>=MMULT(J991:O991,$AI$12:$AI$17)</f>
      </c>
    </row>
    <row r="992">
      <c r="A992" t="n">
        <v>209506</v>
      </c>
      <c r="B992" t="s">
        <v>4166</v>
      </c>
      <c r="C992" t="s">
        <v>149</v>
      </c>
      <c r="D992" t="n">
        <v>19</v>
      </c>
      <c r="E992" t="n">
        <v>17274</v>
      </c>
      <c r="F992" t="n">
        <v>58.6</v>
      </c>
      <c r="G992" t="n">
        <v>73</v>
      </c>
      <c r="H992" t="n">
        <v>14</v>
      </c>
      <c r="I992" t="n">
        <v>3.9056</v>
      </c>
      <c r="J992" s="10" t="str">
        <f>=STANDARDIZE(D992,AVERAGE(D$2:D$1449),_xlfn.STDEV.S(D$2:D$1449))</f>
      </c>
      <c r="K992" s="10" t="str">
        <f>=STANDARDIZE(E992,AVERAGE(E$2:E$1449),_xlfn.STDEV.S(E$2:E$1449))</f>
      </c>
      <c r="L992" s="10" t="str">
        <f>=STANDARDIZE(F992,AVERAGE(F$2:F$1449),_xlfn.STDEV.S(F$2:F$1449))</f>
      </c>
      <c r="M992" s="10" t="str">
        <f>=STANDARDIZE(G992,AVERAGE(G$2:G$1449),_xlfn.STDEV.S(G$2:G$1449))</f>
      </c>
      <c r="N992" s="10" t="str">
        <f>=STANDARDIZE(H992,AVERAGE(H$2:H$1449),_xlfn.STDEV.S(H$2:H$1449))</f>
      </c>
      <c r="O992" s="10" t="str">
        <f>=STANDARDIZE(I992,AVERAGE(I$2:I$1449),_xlfn.STDEV.S(I$2:I$1449))</f>
      </c>
      <c r="P992" s="10" t="str">
        <f>=MMULT(J992:O992,$AI$12:$AI$17)</f>
      </c>
    </row>
    <row r="993">
      <c r="A993" t="n">
        <v>209542</v>
      </c>
      <c r="B993" t="s">
        <v>4168</v>
      </c>
      <c r="C993" t="s">
        <v>149</v>
      </c>
      <c r="D993" t="n">
        <v>22</v>
      </c>
      <c r="E993" t="n">
        <v>21868</v>
      </c>
      <c r="F993" t="n">
        <v>70.6</v>
      </c>
      <c r="G993" t="n">
        <v>87</v>
      </c>
      <c r="H993" t="n">
        <v>20</v>
      </c>
      <c r="I993" t="n">
        <v>4.6143</v>
      </c>
      <c r="J993" s="10" t="str">
        <f>=STANDARDIZE(D993,AVERAGE(D$2:D$1449),_xlfn.STDEV.S(D$2:D$1449))</f>
      </c>
      <c r="K993" s="10" t="str">
        <f>=STANDARDIZE(E993,AVERAGE(E$2:E$1449),_xlfn.STDEV.S(E$2:E$1449))</f>
      </c>
      <c r="L993" s="10" t="str">
        <f>=STANDARDIZE(F993,AVERAGE(F$2:F$1449),_xlfn.STDEV.S(F$2:F$1449))</f>
      </c>
      <c r="M993" s="10" t="str">
        <f>=STANDARDIZE(G993,AVERAGE(G$2:G$1449),_xlfn.STDEV.S(G$2:G$1449))</f>
      </c>
      <c r="N993" s="10" t="str">
        <f>=STANDARDIZE(H993,AVERAGE(H$2:H$1449),_xlfn.STDEV.S(H$2:H$1449))</f>
      </c>
      <c r="O993" s="10" t="str">
        <f>=STANDARDIZE(I993,AVERAGE(I$2:I$1449),_xlfn.STDEV.S(I$2:I$1449))</f>
      </c>
      <c r="P993" s="10" t="str">
        <f>=MMULT(J993:O993,$AI$12:$AI$17)</f>
      </c>
    </row>
    <row r="994">
      <c r="A994" t="n">
        <v>209551</v>
      </c>
      <c r="B994" t="s">
        <v>4170</v>
      </c>
      <c r="C994" t="s">
        <v>149</v>
      </c>
      <c r="D994" t="n">
        <v>22</v>
      </c>
      <c r="E994" t="n">
        <v>23917</v>
      </c>
      <c r="F994" t="n">
        <v>71.5</v>
      </c>
      <c r="G994" t="n">
        <v>85</v>
      </c>
      <c r="H994" t="n">
        <v>20</v>
      </c>
      <c r="I994" t="n">
        <v>4.3989</v>
      </c>
      <c r="J994" s="10" t="str">
        <f>=STANDARDIZE(D994,AVERAGE(D$2:D$1449),_xlfn.STDEV.S(D$2:D$1449))</f>
      </c>
      <c r="K994" s="10" t="str">
        <f>=STANDARDIZE(E994,AVERAGE(E$2:E$1449),_xlfn.STDEV.S(E$2:E$1449))</f>
      </c>
      <c r="L994" s="10" t="str">
        <f>=STANDARDIZE(F994,AVERAGE(F$2:F$1449),_xlfn.STDEV.S(F$2:F$1449))</f>
      </c>
      <c r="M994" s="10" t="str">
        <f>=STANDARDIZE(G994,AVERAGE(G$2:G$1449),_xlfn.STDEV.S(G$2:G$1449))</f>
      </c>
      <c r="N994" s="10" t="str">
        <f>=STANDARDIZE(H994,AVERAGE(H$2:H$1449),_xlfn.STDEV.S(H$2:H$1449))</f>
      </c>
      <c r="O994" s="10" t="str">
        <f>=STANDARDIZE(I994,AVERAGE(I$2:I$1449),_xlfn.STDEV.S(I$2:I$1449))</f>
      </c>
      <c r="P994" s="10" t="str">
        <f>=MMULT(J994:O994,$AI$12:$AI$17)</f>
      </c>
    </row>
    <row r="995">
      <c r="A995" t="n">
        <v>209612</v>
      </c>
      <c r="B995" t="s">
        <v>4172</v>
      </c>
      <c r="C995" t="s">
        <v>163</v>
      </c>
      <c r="D995" t="n">
        <v>27</v>
      </c>
      <c r="E995" t="n">
        <v>34809</v>
      </c>
      <c r="F995" t="n">
        <v>64.8</v>
      </c>
      <c r="G995" t="n">
        <v>76</v>
      </c>
      <c r="H995" t="n">
        <v>9</v>
      </c>
      <c r="I995" t="n">
        <v>3.5952</v>
      </c>
      <c r="J995" s="10" t="str">
        <f>=STANDARDIZE(D995,AVERAGE(D$2:D$1449),_xlfn.STDEV.S(D$2:D$1449))</f>
      </c>
      <c r="K995" s="10" t="str">
        <f>=STANDARDIZE(E995,AVERAGE(E$2:E$1449),_xlfn.STDEV.S(E$2:E$1449))</f>
      </c>
      <c r="L995" s="10" t="str">
        <f>=STANDARDIZE(F995,AVERAGE(F$2:F$1449),_xlfn.STDEV.S(F$2:F$1449))</f>
      </c>
      <c r="M995" s="10" t="str">
        <f>=STANDARDIZE(G995,AVERAGE(G$2:G$1449),_xlfn.STDEV.S(G$2:G$1449))</f>
      </c>
      <c r="N995" s="10" t="str">
        <f>=STANDARDIZE(H995,AVERAGE(H$2:H$1449),_xlfn.STDEV.S(H$2:H$1449))</f>
      </c>
      <c r="O995" s="10" t="str">
        <f>=STANDARDIZE(I995,AVERAGE(I$2:I$1449),_xlfn.STDEV.S(I$2:I$1449))</f>
      </c>
      <c r="P995" s="10" t="str">
        <f>=MMULT(J995:O995,$AI$12:$AI$17)</f>
      </c>
    </row>
    <row r="996">
      <c r="A996" t="n">
        <v>209807</v>
      </c>
      <c r="B996" t="s">
        <v>4181</v>
      </c>
      <c r="C996" t="s">
        <v>149</v>
      </c>
      <c r="D996" t="n">
        <v>40</v>
      </c>
      <c r="E996" t="n">
        <v>12509</v>
      </c>
      <c r="F996" t="n">
        <v>53.1</v>
      </c>
      <c r="G996" t="n">
        <v>75</v>
      </c>
      <c r="H996" t="n">
        <v>16</v>
      </c>
      <c r="I996" t="n">
        <v>4.4155</v>
      </c>
      <c r="J996" s="10" t="str">
        <f>=STANDARDIZE(D996,AVERAGE(D$2:D$1449),_xlfn.STDEV.S(D$2:D$1449))</f>
      </c>
      <c r="K996" s="10" t="str">
        <f>=STANDARDIZE(E996,AVERAGE(E$2:E$1449),_xlfn.STDEV.S(E$2:E$1449))</f>
      </c>
      <c r="L996" s="10" t="str">
        <f>=STANDARDIZE(F996,AVERAGE(F$2:F$1449),_xlfn.STDEV.S(F$2:F$1449))</f>
      </c>
      <c r="M996" s="10" t="str">
        <f>=STANDARDIZE(G996,AVERAGE(G$2:G$1449),_xlfn.STDEV.S(G$2:G$1449))</f>
      </c>
      <c r="N996" s="10" t="str">
        <f>=STANDARDIZE(H996,AVERAGE(H$2:H$1449),_xlfn.STDEV.S(H$2:H$1449))</f>
      </c>
      <c r="O996" s="10" t="str">
        <f>=STANDARDIZE(I996,AVERAGE(I$2:I$1449),_xlfn.STDEV.S(I$2:I$1449))</f>
      </c>
      <c r="P996" s="10" t="str">
        <f>=MMULT(J996:O996,$AI$12:$AI$17)</f>
      </c>
    </row>
    <row r="997">
      <c r="A997" t="n">
        <v>209825</v>
      </c>
      <c r="B997" t="s">
        <v>4182</v>
      </c>
      <c r="C997" t="s">
        <v>163</v>
      </c>
      <c r="D997" t="n">
        <v>19</v>
      </c>
      <c r="E997" t="n">
        <v>34951</v>
      </c>
      <c r="F997" t="n">
        <v>80.4</v>
      </c>
      <c r="G997" t="n">
        <v>83</v>
      </c>
      <c r="H997" t="n">
        <v>9</v>
      </c>
      <c r="I997" t="n">
        <v>3.6047</v>
      </c>
      <c r="J997" s="10" t="str">
        <f>=STANDARDIZE(D997,AVERAGE(D$2:D$1449),_xlfn.STDEV.S(D$2:D$1449))</f>
      </c>
      <c r="K997" s="10" t="str">
        <f>=STANDARDIZE(E997,AVERAGE(E$2:E$1449),_xlfn.STDEV.S(E$2:E$1449))</f>
      </c>
      <c r="L997" s="10" t="str">
        <f>=STANDARDIZE(F997,AVERAGE(F$2:F$1449),_xlfn.STDEV.S(F$2:F$1449))</f>
      </c>
      <c r="M997" s="10" t="str">
        <f>=STANDARDIZE(G997,AVERAGE(G$2:G$1449),_xlfn.STDEV.S(G$2:G$1449))</f>
      </c>
      <c r="N997" s="10" t="str">
        <f>=STANDARDIZE(H997,AVERAGE(H$2:H$1449),_xlfn.STDEV.S(H$2:H$1449))</f>
      </c>
      <c r="O997" s="10" t="str">
        <f>=STANDARDIZE(I997,AVERAGE(I$2:I$1449),_xlfn.STDEV.S(I$2:I$1449))</f>
      </c>
      <c r="P997" s="10" t="str">
        <f>=MMULT(J997:O997,$AI$12:$AI$17)</f>
      </c>
    </row>
    <row r="998">
      <c r="A998" t="n">
        <v>209922</v>
      </c>
      <c r="B998" t="s">
        <v>4183</v>
      </c>
      <c r="C998" t="s">
        <v>163</v>
      </c>
      <c r="D998" t="n">
        <v>12</v>
      </c>
      <c r="E998" t="n">
        <v>36993</v>
      </c>
      <c r="F998" t="n">
        <v>75.9</v>
      </c>
      <c r="G998" t="n">
        <v>86</v>
      </c>
      <c r="H998" t="n">
        <v>9</v>
      </c>
      <c r="I998" t="n">
        <v>3.2025</v>
      </c>
      <c r="J998" s="10" t="str">
        <f>=STANDARDIZE(D998,AVERAGE(D$2:D$1449),_xlfn.STDEV.S(D$2:D$1449))</f>
      </c>
      <c r="K998" s="10" t="str">
        <f>=STANDARDIZE(E998,AVERAGE(E$2:E$1449),_xlfn.STDEV.S(E$2:E$1449))</f>
      </c>
      <c r="L998" s="10" t="str">
        <f>=STANDARDIZE(F998,AVERAGE(F$2:F$1449),_xlfn.STDEV.S(F$2:F$1449))</f>
      </c>
      <c r="M998" s="10" t="str">
        <f>=STANDARDIZE(G998,AVERAGE(G$2:G$1449),_xlfn.STDEV.S(G$2:G$1449))</f>
      </c>
      <c r="N998" s="10" t="str">
        <f>=STANDARDIZE(H998,AVERAGE(H$2:H$1449),_xlfn.STDEV.S(H$2:H$1449))</f>
      </c>
      <c r="O998" s="10" t="str">
        <f>=STANDARDIZE(I998,AVERAGE(I$2:I$1449),_xlfn.STDEV.S(I$2:I$1449))</f>
      </c>
      <c r="P998" s="10" t="str">
        <f>=MMULT(J998:O998,$AI$12:$AI$17)</f>
      </c>
    </row>
    <row r="999">
      <c r="A999" t="n">
        <v>210146</v>
      </c>
      <c r="B999" t="s">
        <v>4185</v>
      </c>
      <c r="C999" t="s">
        <v>149</v>
      </c>
      <c r="D999" t="n">
        <v>24</v>
      </c>
      <c r="E999" t="n">
        <v>17433</v>
      </c>
      <c r="F999" t="n">
        <v>44.2</v>
      </c>
      <c r="G999" t="n">
        <v>68</v>
      </c>
      <c r="H999" t="n">
        <v>23</v>
      </c>
      <c r="I999" t="n">
        <v>4.0293</v>
      </c>
      <c r="J999" s="10" t="str">
        <f>=STANDARDIZE(D999,AVERAGE(D$2:D$1449),_xlfn.STDEV.S(D$2:D$1449))</f>
      </c>
      <c r="K999" s="10" t="str">
        <f>=STANDARDIZE(E999,AVERAGE(E$2:E$1449),_xlfn.STDEV.S(E$2:E$1449))</f>
      </c>
      <c r="L999" s="10" t="str">
        <f>=STANDARDIZE(F999,AVERAGE(F$2:F$1449),_xlfn.STDEV.S(F$2:F$1449))</f>
      </c>
      <c r="M999" s="10" t="str">
        <f>=STANDARDIZE(G999,AVERAGE(G$2:G$1449),_xlfn.STDEV.S(G$2:G$1449))</f>
      </c>
      <c r="N999" s="10" t="str">
        <f>=STANDARDIZE(H999,AVERAGE(H$2:H$1449),_xlfn.STDEV.S(H$2:H$1449))</f>
      </c>
      <c r="O999" s="10" t="str">
        <f>=STANDARDIZE(I999,AVERAGE(I$2:I$1449),_xlfn.STDEV.S(I$2:I$1449))</f>
      </c>
      <c r="P999" s="10" t="str">
        <f>=MMULT(J999:O999,$AI$12:$AI$17)</f>
      </c>
    </row>
    <row r="1000">
      <c r="A1000" t="n">
        <v>210331</v>
      </c>
      <c r="B1000" t="s">
        <v>4193</v>
      </c>
      <c r="C1000" t="s">
        <v>163</v>
      </c>
      <c r="D1000" t="n">
        <v>28</v>
      </c>
      <c r="E1000" t="n">
        <v>26028</v>
      </c>
      <c r="F1000" t="n">
        <v>61</v>
      </c>
      <c r="G1000" t="n">
        <v>82</v>
      </c>
      <c r="H1000" t="n">
        <v>16</v>
      </c>
      <c r="I1000" t="n">
        <v>3.0686</v>
      </c>
      <c r="J1000" s="10" t="str">
        <f>=STANDARDIZE(D1000,AVERAGE(D$2:D$1449),_xlfn.STDEV.S(D$2:D$1449))</f>
      </c>
      <c r="K1000" s="10" t="str">
        <f>=STANDARDIZE(E1000,AVERAGE(E$2:E$1449),_xlfn.STDEV.S(E$2:E$1449))</f>
      </c>
      <c r="L1000" s="10" t="str">
        <f>=STANDARDIZE(F1000,AVERAGE(F$2:F$1449),_xlfn.STDEV.S(F$2:F$1449))</f>
      </c>
      <c r="M1000" s="10" t="str">
        <f>=STANDARDIZE(G1000,AVERAGE(G$2:G$1449),_xlfn.STDEV.S(G$2:G$1449))</f>
      </c>
      <c r="N1000" s="10" t="str">
        <f>=STANDARDIZE(H1000,AVERAGE(H$2:H$1449),_xlfn.STDEV.S(H$2:H$1449))</f>
      </c>
      <c r="O1000" s="10" t="str">
        <f>=STANDARDIZE(I1000,AVERAGE(I$2:I$1449),_xlfn.STDEV.S(I$2:I$1449))</f>
      </c>
      <c r="P1000" s="10" t="str">
        <f>=MMULT(J1000:O1000,$AI$12:$AI$17)</f>
      </c>
    </row>
    <row r="1001">
      <c r="A1001" t="n">
        <v>210401</v>
      </c>
      <c r="B1001" t="s">
        <v>4195</v>
      </c>
      <c r="C1001" t="s">
        <v>163</v>
      </c>
      <c r="D1001" t="n">
        <v>22</v>
      </c>
      <c r="E1001" t="n">
        <v>27716</v>
      </c>
      <c r="F1001" t="n">
        <v>72.7</v>
      </c>
      <c r="G1001" t="n">
        <v>86</v>
      </c>
      <c r="H1001" t="n">
        <v>12</v>
      </c>
      <c r="I1001" t="n">
        <v>3.3158</v>
      </c>
      <c r="J1001" s="10" t="str">
        <f>=STANDARDIZE(D1001,AVERAGE(D$2:D$1449),_xlfn.STDEV.S(D$2:D$1449))</f>
      </c>
      <c r="K1001" s="10" t="str">
        <f>=STANDARDIZE(E1001,AVERAGE(E$2:E$1449),_xlfn.STDEV.S(E$2:E$1449))</f>
      </c>
      <c r="L1001" s="10" t="str">
        <f>=STANDARDIZE(F1001,AVERAGE(F$2:F$1449),_xlfn.STDEV.S(F$2:F$1449))</f>
      </c>
      <c r="M1001" s="10" t="str">
        <f>=STANDARDIZE(G1001,AVERAGE(G$2:G$1449),_xlfn.STDEV.S(G$2:G$1449))</f>
      </c>
      <c r="N1001" s="10" t="str">
        <f>=STANDARDIZE(H1001,AVERAGE(H$2:H$1449),_xlfn.STDEV.S(H$2:H$1449))</f>
      </c>
      <c r="O1001" s="10" t="str">
        <f>=STANDARDIZE(I1001,AVERAGE(I$2:I$1449),_xlfn.STDEV.S(I$2:I$1449))</f>
      </c>
      <c r="P1001" s="10" t="str">
        <f>=MMULT(J1001:O1001,$AI$12:$AI$17)</f>
      </c>
    </row>
    <row r="1002">
      <c r="A1002" t="n">
        <v>210429</v>
      </c>
      <c r="B1002" t="s">
        <v>4196</v>
      </c>
      <c r="C1002" t="s">
        <v>149</v>
      </c>
      <c r="D1002" t="n">
        <v>40</v>
      </c>
      <c r="E1002" t="n">
        <v>15249</v>
      </c>
      <c r="F1002" t="n">
        <v>44.8</v>
      </c>
      <c r="G1002" t="n">
        <v>76</v>
      </c>
      <c r="H1002" t="n">
        <v>13</v>
      </c>
      <c r="I1002" t="n">
        <v>3.816</v>
      </c>
      <c r="J1002" s="10" t="str">
        <f>=STANDARDIZE(D1002,AVERAGE(D$2:D$1449),_xlfn.STDEV.S(D$2:D$1449))</f>
      </c>
      <c r="K1002" s="10" t="str">
        <f>=STANDARDIZE(E1002,AVERAGE(E$2:E$1449),_xlfn.STDEV.S(E$2:E$1449))</f>
      </c>
      <c r="L1002" s="10" t="str">
        <f>=STANDARDIZE(F1002,AVERAGE(F$2:F$1449),_xlfn.STDEV.S(F$2:F$1449))</f>
      </c>
      <c r="M1002" s="10" t="str">
        <f>=STANDARDIZE(G1002,AVERAGE(G$2:G$1449),_xlfn.STDEV.S(G$2:G$1449))</f>
      </c>
      <c r="N1002" s="10" t="str">
        <f>=STANDARDIZE(H1002,AVERAGE(H$2:H$1449),_xlfn.STDEV.S(H$2:H$1449))</f>
      </c>
      <c r="O1002" s="10" t="str">
        <f>=STANDARDIZE(I1002,AVERAGE(I$2:I$1449),_xlfn.STDEV.S(I$2:I$1449))</f>
      </c>
      <c r="P1002" s="10" t="str">
        <f>=MMULT(J1002:O1002,$AI$12:$AI$17)</f>
      </c>
    </row>
    <row r="1003">
      <c r="A1003" t="n">
        <v>210571</v>
      </c>
      <c r="B1003" t="s">
        <v>4203</v>
      </c>
      <c r="C1003" t="s">
        <v>163</v>
      </c>
      <c r="D1003" t="n">
        <v>50</v>
      </c>
      <c r="E1003" t="n">
        <v>22116</v>
      </c>
      <c r="F1003" t="n">
        <v>42.2</v>
      </c>
      <c r="G1003" t="n">
        <v>63</v>
      </c>
      <c r="H1003" t="n">
        <v>10</v>
      </c>
      <c r="I1003" t="n">
        <v>3.2497</v>
      </c>
      <c r="J1003" s="10" t="str">
        <f>=STANDARDIZE(D1003,AVERAGE(D$2:D$1449),_xlfn.STDEV.S(D$2:D$1449))</f>
      </c>
      <c r="K1003" s="10" t="str">
        <f>=STANDARDIZE(E1003,AVERAGE(E$2:E$1449),_xlfn.STDEV.S(E$2:E$1449))</f>
      </c>
      <c r="L1003" s="10" t="str">
        <f>=STANDARDIZE(F1003,AVERAGE(F$2:F$1449),_xlfn.STDEV.S(F$2:F$1449))</f>
      </c>
      <c r="M1003" s="10" t="str">
        <f>=STANDARDIZE(G1003,AVERAGE(G$2:G$1449),_xlfn.STDEV.S(G$2:G$1449))</f>
      </c>
      <c r="N1003" s="10" t="str">
        <f>=STANDARDIZE(H1003,AVERAGE(H$2:H$1449),_xlfn.STDEV.S(H$2:H$1449))</f>
      </c>
      <c r="O1003" s="10" t="str">
        <f>=STANDARDIZE(I1003,AVERAGE(I$2:I$1449),_xlfn.STDEV.S(I$2:I$1449))</f>
      </c>
      <c r="P1003" s="10" t="str">
        <f>=MMULT(J1003:O1003,$AI$12:$AI$17)</f>
      </c>
    </row>
    <row r="1004">
      <c r="A1004" t="n">
        <v>210669</v>
      </c>
      <c r="B1004" t="s">
        <v>4209</v>
      </c>
      <c r="C1004" t="s">
        <v>163</v>
      </c>
      <c r="D1004" t="n">
        <v>25</v>
      </c>
      <c r="E1004" t="n">
        <v>27929</v>
      </c>
      <c r="F1004" t="n">
        <v>66.5</v>
      </c>
      <c r="G1004" t="n">
        <v>84</v>
      </c>
      <c r="H1004" t="n">
        <v>8</v>
      </c>
      <c r="I1004" t="n">
        <v>3.1572</v>
      </c>
      <c r="J1004" s="10" t="str">
        <f>=STANDARDIZE(D1004,AVERAGE(D$2:D$1449),_xlfn.STDEV.S(D$2:D$1449))</f>
      </c>
      <c r="K1004" s="10" t="str">
        <f>=STANDARDIZE(E1004,AVERAGE(E$2:E$1449),_xlfn.STDEV.S(E$2:E$1449))</f>
      </c>
      <c r="L1004" s="10" t="str">
        <f>=STANDARDIZE(F1004,AVERAGE(F$2:F$1449),_xlfn.STDEV.S(F$2:F$1449))</f>
      </c>
      <c r="M1004" s="10" t="str">
        <f>=STANDARDIZE(G1004,AVERAGE(G$2:G$1449),_xlfn.STDEV.S(G$2:G$1449))</f>
      </c>
      <c r="N1004" s="10" t="str">
        <f>=STANDARDIZE(H1004,AVERAGE(H$2:H$1449),_xlfn.STDEV.S(H$2:H$1449))</f>
      </c>
      <c r="O1004" s="10" t="str">
        <f>=STANDARDIZE(I1004,AVERAGE(I$2:I$1449),_xlfn.STDEV.S(I$2:I$1449))</f>
      </c>
      <c r="P1004" s="10" t="str">
        <f>=MMULT(J1004:O1004,$AI$12:$AI$17)</f>
      </c>
    </row>
    <row r="1005">
      <c r="A1005" t="n">
        <v>210739</v>
      </c>
      <c r="B1005" t="s">
        <v>4213</v>
      </c>
      <c r="C1005" t="s">
        <v>163</v>
      </c>
      <c r="D1005" t="n">
        <v>23</v>
      </c>
      <c r="E1005" t="n">
        <v>30524</v>
      </c>
      <c r="F1005" t="n">
        <v>71</v>
      </c>
      <c r="G1005" t="n">
        <v>81</v>
      </c>
      <c r="H1005" t="n">
        <v>11</v>
      </c>
      <c r="I1005" t="n">
        <v>3.5846</v>
      </c>
      <c r="J1005" s="10" t="str">
        <f>=STANDARDIZE(D1005,AVERAGE(D$2:D$1449),_xlfn.STDEV.S(D$2:D$1449))</f>
      </c>
      <c r="K1005" s="10" t="str">
        <f>=STANDARDIZE(E1005,AVERAGE(E$2:E$1449),_xlfn.STDEV.S(E$2:E$1449))</f>
      </c>
      <c r="L1005" s="10" t="str">
        <f>=STANDARDIZE(F1005,AVERAGE(F$2:F$1449),_xlfn.STDEV.S(F$2:F$1449))</f>
      </c>
      <c r="M1005" s="10" t="str">
        <f>=STANDARDIZE(G1005,AVERAGE(G$2:G$1449),_xlfn.STDEV.S(G$2:G$1449))</f>
      </c>
      <c r="N1005" s="10" t="str">
        <f>=STANDARDIZE(H1005,AVERAGE(H$2:H$1449),_xlfn.STDEV.S(H$2:H$1449))</f>
      </c>
      <c r="O1005" s="10" t="str">
        <f>=STANDARDIZE(I1005,AVERAGE(I$2:I$1449),_xlfn.STDEV.S(I$2:I$1449))</f>
      </c>
      <c r="P1005" s="10" t="str">
        <f>=MMULT(J1005:O1005,$AI$12:$AI$17)</f>
      </c>
    </row>
    <row r="1006">
      <c r="A1006" t="n">
        <v>210775</v>
      </c>
      <c r="B1006" t="s">
        <v>4217</v>
      </c>
      <c r="C1006" t="s">
        <v>163</v>
      </c>
      <c r="D1006" t="n">
        <v>34</v>
      </c>
      <c r="E1006" t="n">
        <v>26166</v>
      </c>
      <c r="F1006" t="n">
        <v>58.5</v>
      </c>
      <c r="G1006" t="n">
        <v>73</v>
      </c>
      <c r="H1006" t="n">
        <v>12</v>
      </c>
      <c r="I1006" t="n">
        <v>3.4937</v>
      </c>
      <c r="J1006" s="10" t="str">
        <f>=STANDARDIZE(D1006,AVERAGE(D$2:D$1449),_xlfn.STDEV.S(D$2:D$1449))</f>
      </c>
      <c r="K1006" s="10" t="str">
        <f>=STANDARDIZE(E1006,AVERAGE(E$2:E$1449),_xlfn.STDEV.S(E$2:E$1449))</f>
      </c>
      <c r="L1006" s="10" t="str">
        <f>=STANDARDIZE(F1006,AVERAGE(F$2:F$1449),_xlfn.STDEV.S(F$2:F$1449))</f>
      </c>
      <c r="M1006" s="10" t="str">
        <f>=STANDARDIZE(G1006,AVERAGE(G$2:G$1449),_xlfn.STDEV.S(G$2:G$1449))</f>
      </c>
      <c r="N1006" s="10" t="str">
        <f>=STANDARDIZE(H1006,AVERAGE(H$2:H$1449),_xlfn.STDEV.S(H$2:H$1449))</f>
      </c>
      <c r="O1006" s="10" t="str">
        <f>=STANDARDIZE(I1006,AVERAGE(I$2:I$1449),_xlfn.STDEV.S(I$2:I$1449))</f>
      </c>
      <c r="P1006" s="10" t="str">
        <f>=MMULT(J1006:O1006,$AI$12:$AI$17)</f>
      </c>
    </row>
    <row r="1007">
      <c r="A1007" t="n">
        <v>211088</v>
      </c>
      <c r="B1007" t="s">
        <v>4228</v>
      </c>
      <c r="C1007" t="s">
        <v>163</v>
      </c>
      <c r="D1007" t="n">
        <v>28</v>
      </c>
      <c r="E1007" t="n">
        <v>26994</v>
      </c>
      <c r="F1007" t="n">
        <v>64</v>
      </c>
      <c r="G1007" t="n">
        <v>81</v>
      </c>
      <c r="H1007" t="n">
        <v>11</v>
      </c>
      <c r="I1007" t="n">
        <v>3.5856</v>
      </c>
      <c r="J1007" s="10" t="str">
        <f>=STANDARDIZE(D1007,AVERAGE(D$2:D$1449),_xlfn.STDEV.S(D$2:D$1449))</f>
      </c>
      <c r="K1007" s="10" t="str">
        <f>=STANDARDIZE(E1007,AVERAGE(E$2:E$1449),_xlfn.STDEV.S(E$2:E$1449))</f>
      </c>
      <c r="L1007" s="10" t="str">
        <f>=STANDARDIZE(F1007,AVERAGE(F$2:F$1449),_xlfn.STDEV.S(F$2:F$1449))</f>
      </c>
      <c r="M1007" s="10" t="str">
        <f>=STANDARDIZE(G1007,AVERAGE(G$2:G$1449),_xlfn.STDEV.S(G$2:G$1449))</f>
      </c>
      <c r="N1007" s="10" t="str">
        <f>=STANDARDIZE(H1007,AVERAGE(H$2:H$1449),_xlfn.STDEV.S(H$2:H$1449))</f>
      </c>
      <c r="O1007" s="10" t="str">
        <f>=STANDARDIZE(I1007,AVERAGE(I$2:I$1449),_xlfn.STDEV.S(I$2:I$1449))</f>
      </c>
      <c r="P1007" s="10" t="str">
        <f>=MMULT(J1007:O1007,$AI$12:$AI$17)</f>
      </c>
    </row>
    <row r="1008">
      <c r="A1008" t="n">
        <v>211273</v>
      </c>
      <c r="B1008" t="s">
        <v>4231</v>
      </c>
      <c r="C1008" t="s">
        <v>163</v>
      </c>
      <c r="D1008" t="n">
        <v>14</v>
      </c>
      <c r="E1008" t="n">
        <v>39383</v>
      </c>
      <c r="F1008" t="n">
        <v>85.6</v>
      </c>
      <c r="G1008" t="n">
        <v>90</v>
      </c>
      <c r="H1008" t="n">
        <v>8</v>
      </c>
      <c r="I1008" t="n">
        <v>3.2586</v>
      </c>
      <c r="J1008" s="10" t="str">
        <f>=STANDARDIZE(D1008,AVERAGE(D$2:D$1449),_xlfn.STDEV.S(D$2:D$1449))</f>
      </c>
      <c r="K1008" s="10" t="str">
        <f>=STANDARDIZE(E1008,AVERAGE(E$2:E$1449),_xlfn.STDEV.S(E$2:E$1449))</f>
      </c>
      <c r="L1008" s="10" t="str">
        <f>=STANDARDIZE(F1008,AVERAGE(F$2:F$1449),_xlfn.STDEV.S(F$2:F$1449))</f>
      </c>
      <c r="M1008" s="10" t="str">
        <f>=STANDARDIZE(G1008,AVERAGE(G$2:G$1449),_xlfn.STDEV.S(G$2:G$1449))</f>
      </c>
      <c r="N1008" s="10" t="str">
        <f>=STANDARDIZE(H1008,AVERAGE(H$2:H$1449),_xlfn.STDEV.S(H$2:H$1449))</f>
      </c>
      <c r="O1008" s="10" t="str">
        <f>=STANDARDIZE(I1008,AVERAGE(I$2:I$1449),_xlfn.STDEV.S(I$2:I$1449))</f>
      </c>
      <c r="P1008" s="10" t="str">
        <f>=MMULT(J1008:O1008,$AI$12:$AI$17)</f>
      </c>
    </row>
    <row r="1009">
      <c r="A1009" t="n">
        <v>211291</v>
      </c>
      <c r="B1009" t="s">
        <v>4233</v>
      </c>
      <c r="C1009" t="s">
        <v>163</v>
      </c>
      <c r="D1009" t="n">
        <v>11</v>
      </c>
      <c r="E1009" t="n">
        <v>38486</v>
      </c>
      <c r="F1009" t="n">
        <v>86.2</v>
      </c>
      <c r="G1009" t="n">
        <v>96</v>
      </c>
      <c r="H1009" t="n">
        <v>9</v>
      </c>
      <c r="I1009" t="n">
        <v>3.5885</v>
      </c>
      <c r="J1009" s="10" t="str">
        <f>=STANDARDIZE(D1009,AVERAGE(D$2:D$1449),_xlfn.STDEV.S(D$2:D$1449))</f>
      </c>
      <c r="K1009" s="10" t="str">
        <f>=STANDARDIZE(E1009,AVERAGE(E$2:E$1449),_xlfn.STDEV.S(E$2:E$1449))</f>
      </c>
      <c r="L1009" s="10" t="str">
        <f>=STANDARDIZE(F1009,AVERAGE(F$2:F$1449),_xlfn.STDEV.S(F$2:F$1449))</f>
      </c>
      <c r="M1009" s="10" t="str">
        <f>=STANDARDIZE(G1009,AVERAGE(G$2:G$1449),_xlfn.STDEV.S(G$2:G$1449))</f>
      </c>
      <c r="N1009" s="10" t="str">
        <f>=STANDARDIZE(H1009,AVERAGE(H$2:H$1449),_xlfn.STDEV.S(H$2:H$1449))</f>
      </c>
      <c r="O1009" s="10" t="str">
        <f>=STANDARDIZE(I1009,AVERAGE(I$2:I$1449),_xlfn.STDEV.S(I$2:I$1449))</f>
      </c>
      <c r="P1009" s="10" t="str">
        <f>=MMULT(J1009:O1009,$AI$12:$AI$17)</f>
      </c>
    </row>
    <row r="1010">
      <c r="A1010" t="n">
        <v>211352</v>
      </c>
      <c r="B1010" t="s">
        <v>4242</v>
      </c>
      <c r="C1010" t="s">
        <v>163</v>
      </c>
      <c r="D1010" t="n">
        <v>37</v>
      </c>
      <c r="E1010" t="n">
        <v>24733</v>
      </c>
      <c r="F1010" t="n">
        <v>50.5</v>
      </c>
      <c r="G1010" t="n">
        <v>46</v>
      </c>
      <c r="H1010" t="n">
        <v>9</v>
      </c>
      <c r="I1010" t="n">
        <v>3.2967</v>
      </c>
      <c r="J1010" s="10" t="str">
        <f>=STANDARDIZE(D1010,AVERAGE(D$2:D$1449),_xlfn.STDEV.S(D$2:D$1449))</f>
      </c>
      <c r="K1010" s="10" t="str">
        <f>=STANDARDIZE(E1010,AVERAGE(E$2:E$1449),_xlfn.STDEV.S(E$2:E$1449))</f>
      </c>
      <c r="L1010" s="10" t="str">
        <f>=STANDARDIZE(F1010,AVERAGE(F$2:F$1449),_xlfn.STDEV.S(F$2:F$1449))</f>
      </c>
      <c r="M1010" s="10" t="str">
        <f>=STANDARDIZE(G1010,AVERAGE(G$2:G$1449),_xlfn.STDEV.S(G$2:G$1449))</f>
      </c>
      <c r="N1010" s="10" t="str">
        <f>=STANDARDIZE(H1010,AVERAGE(H$2:H$1449),_xlfn.STDEV.S(H$2:H$1449))</f>
      </c>
      <c r="O1010" s="10" t="str">
        <f>=STANDARDIZE(I1010,AVERAGE(I$2:I$1449),_xlfn.STDEV.S(I$2:I$1449))</f>
      </c>
      <c r="P1010" s="10" t="str">
        <f>=MMULT(J1010:O1010,$AI$12:$AI$17)</f>
      </c>
    </row>
    <row r="1011">
      <c r="A1011" t="n">
        <v>211431</v>
      </c>
      <c r="B1011" t="s">
        <v>4244</v>
      </c>
      <c r="C1011" t="s">
        <v>163</v>
      </c>
      <c r="D1011" t="n">
        <v>41</v>
      </c>
      <c r="E1011" t="n">
        <v>20561</v>
      </c>
      <c r="F1011" t="n">
        <v>55.2</v>
      </c>
      <c r="G1011" t="n">
        <v>78</v>
      </c>
      <c r="H1011" t="n">
        <v>12</v>
      </c>
      <c r="I1011" t="n">
        <v>3.5091</v>
      </c>
      <c r="J1011" s="10" t="str">
        <f>=STANDARDIZE(D1011,AVERAGE(D$2:D$1449),_xlfn.STDEV.S(D$2:D$1449))</f>
      </c>
      <c r="K1011" s="10" t="str">
        <f>=STANDARDIZE(E1011,AVERAGE(E$2:E$1449),_xlfn.STDEV.S(E$2:E$1449))</f>
      </c>
      <c r="L1011" s="10" t="str">
        <f>=STANDARDIZE(F1011,AVERAGE(F$2:F$1449),_xlfn.STDEV.S(F$2:F$1449))</f>
      </c>
      <c r="M1011" s="10" t="str">
        <f>=STANDARDIZE(G1011,AVERAGE(G$2:G$1449),_xlfn.STDEV.S(G$2:G$1449))</f>
      </c>
      <c r="N1011" s="10" t="str">
        <f>=STANDARDIZE(H1011,AVERAGE(H$2:H$1449),_xlfn.STDEV.S(H$2:H$1449))</f>
      </c>
      <c r="O1011" s="10" t="str">
        <f>=STANDARDIZE(I1011,AVERAGE(I$2:I$1449),_xlfn.STDEV.S(I$2:I$1449))</f>
      </c>
      <c r="P1011" s="10" t="str">
        <f>=MMULT(J1011:O1011,$AI$12:$AI$17)</f>
      </c>
    </row>
    <row r="1012">
      <c r="A1012" t="n">
        <v>211440</v>
      </c>
      <c r="B1012" t="s">
        <v>4245</v>
      </c>
      <c r="C1012" t="s">
        <v>163</v>
      </c>
      <c r="D1012" t="n">
        <v>15</v>
      </c>
      <c r="E1012" t="n">
        <v>32964</v>
      </c>
      <c r="F1012" t="n">
        <v>92.5</v>
      </c>
      <c r="G1012" t="n">
        <v>97</v>
      </c>
      <c r="H1012" t="n">
        <v>5</v>
      </c>
      <c r="I1012" t="n">
        <v>4.2339</v>
      </c>
      <c r="J1012" s="10" t="str">
        <f>=STANDARDIZE(D1012,AVERAGE(D$2:D$1449),_xlfn.STDEV.S(D$2:D$1449))</f>
      </c>
      <c r="K1012" s="10" t="str">
        <f>=STANDARDIZE(E1012,AVERAGE(E$2:E$1449),_xlfn.STDEV.S(E$2:E$1449))</f>
      </c>
      <c r="L1012" s="10" t="str">
        <f>=STANDARDIZE(F1012,AVERAGE(F$2:F$1449),_xlfn.STDEV.S(F$2:F$1449))</f>
      </c>
      <c r="M1012" s="10" t="str">
        <f>=STANDARDIZE(G1012,AVERAGE(G$2:G$1449),_xlfn.STDEV.S(G$2:G$1449))</f>
      </c>
      <c r="N1012" s="10" t="str">
        <f>=STANDARDIZE(H1012,AVERAGE(H$2:H$1449),_xlfn.STDEV.S(H$2:H$1449))</f>
      </c>
      <c r="O1012" s="10" t="str">
        <f>=STANDARDIZE(I1012,AVERAGE(I$2:I$1449),_xlfn.STDEV.S(I$2:I$1449))</f>
      </c>
      <c r="P1012" s="10" t="str">
        <f>=MMULT(J1012:O1012,$AI$12:$AI$17)</f>
      </c>
    </row>
    <row r="1013">
      <c r="A1013" t="n">
        <v>211468</v>
      </c>
      <c r="B1013" t="s">
        <v>4246</v>
      </c>
      <c r="C1013" t="s">
        <v>163</v>
      </c>
      <c r="D1013" t="n">
        <v>39</v>
      </c>
      <c r="E1013" t="n">
        <v>23036</v>
      </c>
      <c r="F1013" t="n">
        <v>58.2</v>
      </c>
      <c r="G1013" t="n">
        <v>77</v>
      </c>
      <c r="H1013" t="n">
        <v>9</v>
      </c>
      <c r="I1013" t="n">
        <v>3.2159</v>
      </c>
      <c r="J1013" s="10" t="str">
        <f>=STANDARDIZE(D1013,AVERAGE(D$2:D$1449),_xlfn.STDEV.S(D$2:D$1449))</f>
      </c>
      <c r="K1013" s="10" t="str">
        <f>=STANDARDIZE(E1013,AVERAGE(E$2:E$1449),_xlfn.STDEV.S(E$2:E$1449))</f>
      </c>
      <c r="L1013" s="10" t="str">
        <f>=STANDARDIZE(F1013,AVERAGE(F$2:F$1449),_xlfn.STDEV.S(F$2:F$1449))</f>
      </c>
      <c r="M1013" s="10" t="str">
        <f>=STANDARDIZE(G1013,AVERAGE(G$2:G$1449),_xlfn.STDEV.S(G$2:G$1449))</f>
      </c>
      <c r="N1013" s="10" t="str">
        <f>=STANDARDIZE(H1013,AVERAGE(H$2:H$1449),_xlfn.STDEV.S(H$2:H$1449))</f>
      </c>
      <c r="O1013" s="10" t="str">
        <f>=STANDARDIZE(I1013,AVERAGE(I$2:I$1449),_xlfn.STDEV.S(I$2:I$1449))</f>
      </c>
      <c r="P1013" s="10" t="str">
        <f>=MMULT(J1013:O1013,$AI$12:$AI$17)</f>
      </c>
    </row>
    <row r="1014">
      <c r="A1014" t="n">
        <v>211556</v>
      </c>
      <c r="B1014" t="s">
        <v>4250</v>
      </c>
      <c r="C1014" t="s">
        <v>163</v>
      </c>
      <c r="D1014" t="n">
        <v>21</v>
      </c>
      <c r="E1014" t="n">
        <v>29051</v>
      </c>
      <c r="F1014" t="n">
        <v>66.2</v>
      </c>
      <c r="G1014" t="n">
        <v>79</v>
      </c>
      <c r="H1014" t="n">
        <v>10</v>
      </c>
      <c r="I1014" t="n">
        <v>3.4246</v>
      </c>
      <c r="J1014" s="10" t="str">
        <f>=STANDARDIZE(D1014,AVERAGE(D$2:D$1449),_xlfn.STDEV.S(D$2:D$1449))</f>
      </c>
      <c r="K1014" s="10" t="str">
        <f>=STANDARDIZE(E1014,AVERAGE(E$2:E$1449),_xlfn.STDEV.S(E$2:E$1449))</f>
      </c>
      <c r="L1014" s="10" t="str">
        <f>=STANDARDIZE(F1014,AVERAGE(F$2:F$1449),_xlfn.STDEV.S(F$2:F$1449))</f>
      </c>
      <c r="M1014" s="10" t="str">
        <f>=STANDARDIZE(G1014,AVERAGE(G$2:G$1449),_xlfn.STDEV.S(G$2:G$1449))</f>
      </c>
      <c r="N1014" s="10" t="str">
        <f>=STANDARDIZE(H1014,AVERAGE(H$2:H$1449),_xlfn.STDEV.S(H$2:H$1449))</f>
      </c>
      <c r="O1014" s="10" t="str">
        <f>=STANDARDIZE(I1014,AVERAGE(I$2:I$1449),_xlfn.STDEV.S(I$2:I$1449))</f>
      </c>
      <c r="P1014" s="10" t="str">
        <f>=MMULT(J1014:O1014,$AI$12:$AI$17)</f>
      </c>
    </row>
    <row r="1015">
      <c r="A1015" t="n">
        <v>211583</v>
      </c>
      <c r="B1015" t="s">
        <v>4251</v>
      </c>
      <c r="C1015" t="s">
        <v>163</v>
      </c>
      <c r="D1015" t="n">
        <v>47</v>
      </c>
      <c r="E1015" t="n">
        <v>28583</v>
      </c>
      <c r="F1015" t="n">
        <v>56.1</v>
      </c>
      <c r="G1015" t="n">
        <v>67</v>
      </c>
      <c r="H1015" t="n">
        <v>10</v>
      </c>
      <c r="I1015" t="n">
        <v>3.2217</v>
      </c>
      <c r="J1015" s="10" t="str">
        <f>=STANDARDIZE(D1015,AVERAGE(D$2:D$1449),_xlfn.STDEV.S(D$2:D$1449))</f>
      </c>
      <c r="K1015" s="10" t="str">
        <f>=STANDARDIZE(E1015,AVERAGE(E$2:E$1449),_xlfn.STDEV.S(E$2:E$1449))</f>
      </c>
      <c r="L1015" s="10" t="str">
        <f>=STANDARDIZE(F1015,AVERAGE(F$2:F$1449),_xlfn.STDEV.S(F$2:F$1449))</f>
      </c>
      <c r="M1015" s="10" t="str">
        <f>=STANDARDIZE(G1015,AVERAGE(G$2:G$1449),_xlfn.STDEV.S(G$2:G$1449))</f>
      </c>
      <c r="N1015" s="10" t="str">
        <f>=STANDARDIZE(H1015,AVERAGE(H$2:H$1449),_xlfn.STDEV.S(H$2:H$1449))</f>
      </c>
      <c r="O1015" s="10" t="str">
        <f>=STANDARDIZE(I1015,AVERAGE(I$2:I$1449),_xlfn.STDEV.S(I$2:I$1449))</f>
      </c>
      <c r="P1015" s="10" t="str">
        <f>=MMULT(J1015:O1015,$AI$12:$AI$17)</f>
      </c>
    </row>
    <row r="1016">
      <c r="A1016" t="n">
        <v>211608</v>
      </c>
      <c r="B1016" t="s">
        <v>4252</v>
      </c>
      <c r="C1016" t="s">
        <v>149</v>
      </c>
      <c r="D1016" t="n">
        <v>41</v>
      </c>
      <c r="E1016" t="n">
        <v>8460</v>
      </c>
      <c r="F1016" t="n">
        <v>16.2</v>
      </c>
      <c r="G1016" t="n">
        <v>68</v>
      </c>
      <c r="H1016" t="n">
        <v>15</v>
      </c>
      <c r="I1016" t="n">
        <v>2.8751</v>
      </c>
      <c r="J1016" s="10" t="str">
        <f>=STANDARDIZE(D1016,AVERAGE(D$2:D$1449),_xlfn.STDEV.S(D$2:D$1449))</f>
      </c>
      <c r="K1016" s="10" t="str">
        <f>=STANDARDIZE(E1016,AVERAGE(E$2:E$1449),_xlfn.STDEV.S(E$2:E$1449))</f>
      </c>
      <c r="L1016" s="10" t="str">
        <f>=STANDARDIZE(F1016,AVERAGE(F$2:F$1449),_xlfn.STDEV.S(F$2:F$1449))</f>
      </c>
      <c r="M1016" s="10" t="str">
        <f>=STANDARDIZE(G1016,AVERAGE(G$2:G$1449),_xlfn.STDEV.S(G$2:G$1449))</f>
      </c>
      <c r="N1016" s="10" t="str">
        <f>=STANDARDIZE(H1016,AVERAGE(H$2:H$1449),_xlfn.STDEV.S(H$2:H$1449))</f>
      </c>
      <c r="O1016" s="10" t="str">
        <f>=STANDARDIZE(I1016,AVERAGE(I$2:I$1449),_xlfn.STDEV.S(I$2:I$1449))</f>
      </c>
      <c r="P1016" s="10" t="str">
        <f>=MMULT(J1016:O1016,$AI$12:$AI$17)</f>
      </c>
    </row>
    <row r="1017">
      <c r="A1017" t="n">
        <v>211981</v>
      </c>
      <c r="B1017" t="s">
        <v>4260</v>
      </c>
      <c r="C1017" t="s">
        <v>163</v>
      </c>
      <c r="D1017" t="n">
        <v>29</v>
      </c>
      <c r="E1017" t="n">
        <v>28401</v>
      </c>
      <c r="F1017" t="n">
        <v>52</v>
      </c>
      <c r="G1017" t="n">
        <v>66</v>
      </c>
      <c r="H1017" t="n">
        <v>14</v>
      </c>
      <c r="I1017" t="n">
        <v>3.4396</v>
      </c>
      <c r="J1017" s="10" t="str">
        <f>=STANDARDIZE(D1017,AVERAGE(D$2:D$1449),_xlfn.STDEV.S(D$2:D$1449))</f>
      </c>
      <c r="K1017" s="10" t="str">
        <f>=STANDARDIZE(E1017,AVERAGE(E$2:E$1449),_xlfn.STDEV.S(E$2:E$1449))</f>
      </c>
      <c r="L1017" s="10" t="str">
        <f>=STANDARDIZE(F1017,AVERAGE(F$2:F$1449),_xlfn.STDEV.S(F$2:F$1449))</f>
      </c>
      <c r="M1017" s="10" t="str">
        <f>=STANDARDIZE(G1017,AVERAGE(G$2:G$1449),_xlfn.STDEV.S(G$2:G$1449))</f>
      </c>
      <c r="N1017" s="10" t="str">
        <f>=STANDARDIZE(H1017,AVERAGE(H$2:H$1449),_xlfn.STDEV.S(H$2:H$1449))</f>
      </c>
      <c r="O1017" s="10" t="str">
        <f>=STANDARDIZE(I1017,AVERAGE(I$2:I$1449),_xlfn.STDEV.S(I$2:I$1449))</f>
      </c>
      <c r="P1017" s="10" t="str">
        <f>=MMULT(J1017:O1017,$AI$12:$AI$17)</f>
      </c>
    </row>
    <row r="1018">
      <c r="A1018" t="n">
        <v>212009</v>
      </c>
      <c r="B1018" t="s">
        <v>4262</v>
      </c>
      <c r="C1018" t="s">
        <v>163</v>
      </c>
      <c r="D1018" t="n">
        <v>14</v>
      </c>
      <c r="E1018" t="n">
        <v>40242</v>
      </c>
      <c r="F1018" t="n">
        <v>83.4</v>
      </c>
      <c r="G1018" t="n">
        <v>89</v>
      </c>
      <c r="H1018" t="n">
        <v>9</v>
      </c>
      <c r="I1018" t="n">
        <v>3.3436</v>
      </c>
      <c r="J1018" s="10" t="str">
        <f>=STANDARDIZE(D1018,AVERAGE(D$2:D$1449),_xlfn.STDEV.S(D$2:D$1449))</f>
      </c>
      <c r="K1018" s="10" t="str">
        <f>=STANDARDIZE(E1018,AVERAGE(E$2:E$1449),_xlfn.STDEV.S(E$2:E$1449))</f>
      </c>
      <c r="L1018" s="10" t="str">
        <f>=STANDARDIZE(F1018,AVERAGE(F$2:F$1449),_xlfn.STDEV.S(F$2:F$1449))</f>
      </c>
      <c r="M1018" s="10" t="str">
        <f>=STANDARDIZE(G1018,AVERAGE(G$2:G$1449),_xlfn.STDEV.S(G$2:G$1449))</f>
      </c>
      <c r="N1018" s="10" t="str">
        <f>=STANDARDIZE(H1018,AVERAGE(H$2:H$1449),_xlfn.STDEV.S(H$2:H$1449))</f>
      </c>
      <c r="O1018" s="10" t="str">
        <f>=STANDARDIZE(I1018,AVERAGE(I$2:I$1449),_xlfn.STDEV.S(I$2:I$1449))</f>
      </c>
      <c r="P1018" s="10" t="str">
        <f>=MMULT(J1018:O1018,$AI$12:$AI$17)</f>
      </c>
    </row>
    <row r="1019">
      <c r="A1019" t="n">
        <v>212054</v>
      </c>
      <c r="B1019" t="s">
        <v>4266</v>
      </c>
      <c r="C1019" t="s">
        <v>163</v>
      </c>
      <c r="D1019" t="n">
        <v>25</v>
      </c>
      <c r="E1019" t="n">
        <v>42342</v>
      </c>
      <c r="F1019" t="n">
        <v>77.1</v>
      </c>
      <c r="G1019" t="n">
        <v>90</v>
      </c>
      <c r="H1019" t="n">
        <v>9</v>
      </c>
      <c r="I1019" t="n">
        <v>4.4085</v>
      </c>
      <c r="J1019" s="10" t="str">
        <f>=STANDARDIZE(D1019,AVERAGE(D$2:D$1449),_xlfn.STDEV.S(D$2:D$1449))</f>
      </c>
      <c r="K1019" s="10" t="str">
        <f>=STANDARDIZE(E1019,AVERAGE(E$2:E$1449),_xlfn.STDEV.S(E$2:E$1449))</f>
      </c>
      <c r="L1019" s="10" t="str">
        <f>=STANDARDIZE(F1019,AVERAGE(F$2:F$1449),_xlfn.STDEV.S(F$2:F$1449))</f>
      </c>
      <c r="M1019" s="10" t="str">
        <f>=STANDARDIZE(G1019,AVERAGE(G$2:G$1449),_xlfn.STDEV.S(G$2:G$1449))</f>
      </c>
      <c r="N1019" s="10" t="str">
        <f>=STANDARDIZE(H1019,AVERAGE(H$2:H$1449),_xlfn.STDEV.S(H$2:H$1449))</f>
      </c>
      <c r="O1019" s="10" t="str">
        <f>=STANDARDIZE(I1019,AVERAGE(I$2:I$1449),_xlfn.STDEV.S(I$2:I$1449))</f>
      </c>
      <c r="P1019" s="10" t="str">
        <f>=MMULT(J1019:O1019,$AI$12:$AI$17)</f>
      </c>
    </row>
    <row r="1020">
      <c r="A1020" t="n">
        <v>212106</v>
      </c>
      <c r="B1020" t="s">
        <v>4267</v>
      </c>
      <c r="C1020" t="s">
        <v>163</v>
      </c>
      <c r="D1020" t="n">
        <v>18</v>
      </c>
      <c r="E1020" t="n">
        <v>35125</v>
      </c>
      <c r="F1020" t="n">
        <v>74.9</v>
      </c>
      <c r="G1020" t="n">
        <v>86</v>
      </c>
      <c r="H1020" t="n">
        <v>12</v>
      </c>
      <c r="I1020" t="n">
        <v>3.9596</v>
      </c>
      <c r="J1020" s="10" t="str">
        <f>=STANDARDIZE(D1020,AVERAGE(D$2:D$1449),_xlfn.STDEV.S(D$2:D$1449))</f>
      </c>
      <c r="K1020" s="10" t="str">
        <f>=STANDARDIZE(E1020,AVERAGE(E$2:E$1449),_xlfn.STDEV.S(E$2:E$1449))</f>
      </c>
      <c r="L1020" s="10" t="str">
        <f>=STANDARDIZE(F1020,AVERAGE(F$2:F$1449),_xlfn.STDEV.S(F$2:F$1449))</f>
      </c>
      <c r="M1020" s="10" t="str">
        <f>=STANDARDIZE(G1020,AVERAGE(G$2:G$1449),_xlfn.STDEV.S(G$2:G$1449))</f>
      </c>
      <c r="N1020" s="10" t="str">
        <f>=STANDARDIZE(H1020,AVERAGE(H$2:H$1449),_xlfn.STDEV.S(H$2:H$1449))</f>
      </c>
      <c r="O1020" s="10" t="str">
        <f>=STANDARDIZE(I1020,AVERAGE(I$2:I$1449),_xlfn.STDEV.S(I$2:I$1449))</f>
      </c>
      <c r="P1020" s="10" t="str">
        <f>=MMULT(J1020:O1020,$AI$12:$AI$17)</f>
      </c>
    </row>
    <row r="1021">
      <c r="A1021" t="n">
        <v>212115</v>
      </c>
      <c r="B1021" t="s">
        <v>4268</v>
      </c>
      <c r="C1021" t="s">
        <v>149</v>
      </c>
      <c r="D1021" t="n">
        <v>40</v>
      </c>
      <c r="E1021" t="n">
        <v>15318</v>
      </c>
      <c r="F1021" t="n">
        <v>43.8</v>
      </c>
      <c r="G1021" t="n">
        <v>71</v>
      </c>
      <c r="H1021" t="n">
        <v>20</v>
      </c>
      <c r="I1021" t="n">
        <v>3.7731</v>
      </c>
      <c r="J1021" s="10" t="str">
        <f>=STANDARDIZE(D1021,AVERAGE(D$2:D$1449),_xlfn.STDEV.S(D$2:D$1449))</f>
      </c>
      <c r="K1021" s="10" t="str">
        <f>=STANDARDIZE(E1021,AVERAGE(E$2:E$1449),_xlfn.STDEV.S(E$2:E$1449))</f>
      </c>
      <c r="L1021" s="10" t="str">
        <f>=STANDARDIZE(F1021,AVERAGE(F$2:F$1449),_xlfn.STDEV.S(F$2:F$1449))</f>
      </c>
      <c r="M1021" s="10" t="str">
        <f>=STANDARDIZE(G1021,AVERAGE(G$2:G$1449),_xlfn.STDEV.S(G$2:G$1449))</f>
      </c>
      <c r="N1021" s="10" t="str">
        <f>=STANDARDIZE(H1021,AVERAGE(H$2:H$1449),_xlfn.STDEV.S(H$2:H$1449))</f>
      </c>
      <c r="O1021" s="10" t="str">
        <f>=STANDARDIZE(I1021,AVERAGE(I$2:I$1449),_xlfn.STDEV.S(I$2:I$1449))</f>
      </c>
      <c r="P1021" s="10" t="str">
        <f>=MMULT(J1021:O1021,$AI$12:$AI$17)</f>
      </c>
    </row>
    <row r="1022">
      <c r="A1022" t="n">
        <v>212133</v>
      </c>
      <c r="B1022" t="s">
        <v>4270</v>
      </c>
      <c r="C1022" t="s">
        <v>163</v>
      </c>
      <c r="D1022" t="n">
        <v>36</v>
      </c>
      <c r="E1022" t="n">
        <v>21900</v>
      </c>
      <c r="F1022" t="n">
        <v>57.4</v>
      </c>
      <c r="G1022" t="n">
        <v>71</v>
      </c>
      <c r="H1022" t="n">
        <v>19</v>
      </c>
      <c r="I1022" t="n">
        <v>3.9078</v>
      </c>
      <c r="J1022" s="10" t="str">
        <f>=STANDARDIZE(D1022,AVERAGE(D$2:D$1449),_xlfn.STDEV.S(D$2:D$1449))</f>
      </c>
      <c r="K1022" s="10" t="str">
        <f>=STANDARDIZE(E1022,AVERAGE(E$2:E$1449),_xlfn.STDEV.S(E$2:E$1449))</f>
      </c>
      <c r="L1022" s="10" t="str">
        <f>=STANDARDIZE(F1022,AVERAGE(F$2:F$1449),_xlfn.STDEV.S(F$2:F$1449))</f>
      </c>
      <c r="M1022" s="10" t="str">
        <f>=STANDARDIZE(G1022,AVERAGE(G$2:G$1449),_xlfn.STDEV.S(G$2:G$1449))</f>
      </c>
      <c r="N1022" s="10" t="str">
        <f>=STANDARDIZE(H1022,AVERAGE(H$2:H$1449),_xlfn.STDEV.S(H$2:H$1449))</f>
      </c>
      <c r="O1022" s="10" t="str">
        <f>=STANDARDIZE(I1022,AVERAGE(I$2:I$1449),_xlfn.STDEV.S(I$2:I$1449))</f>
      </c>
      <c r="P1022" s="10" t="str">
        <f>=MMULT(J1022:O1022,$AI$12:$AI$17)</f>
      </c>
    </row>
    <row r="1023">
      <c r="A1023" t="n">
        <v>212197</v>
      </c>
      <c r="B1023" t="s">
        <v>4272</v>
      </c>
      <c r="C1023" t="s">
        <v>163</v>
      </c>
      <c r="D1023" t="n">
        <v>19</v>
      </c>
      <c r="E1023" t="n">
        <v>27019</v>
      </c>
      <c r="F1023" t="n">
        <v>77.1</v>
      </c>
      <c r="G1023" t="n">
        <v>84</v>
      </c>
      <c r="H1023" t="n">
        <v>12</v>
      </c>
      <c r="I1023" t="n">
        <v>3.3769</v>
      </c>
      <c r="J1023" s="10" t="str">
        <f>=STANDARDIZE(D1023,AVERAGE(D$2:D$1449),_xlfn.STDEV.S(D$2:D$1449))</f>
      </c>
      <c r="K1023" s="10" t="str">
        <f>=STANDARDIZE(E1023,AVERAGE(E$2:E$1449),_xlfn.STDEV.S(E$2:E$1449))</f>
      </c>
      <c r="L1023" s="10" t="str">
        <f>=STANDARDIZE(F1023,AVERAGE(F$2:F$1449),_xlfn.STDEV.S(F$2:F$1449))</f>
      </c>
      <c r="M1023" s="10" t="str">
        <f>=STANDARDIZE(G1023,AVERAGE(G$2:G$1449),_xlfn.STDEV.S(G$2:G$1449))</f>
      </c>
      <c r="N1023" s="10" t="str">
        <f>=STANDARDIZE(H1023,AVERAGE(H$2:H$1449),_xlfn.STDEV.S(H$2:H$1449))</f>
      </c>
      <c r="O1023" s="10" t="str">
        <f>=STANDARDIZE(I1023,AVERAGE(I$2:I$1449),_xlfn.STDEV.S(I$2:I$1449))</f>
      </c>
      <c r="P1023" s="10" t="str">
        <f>=MMULT(J1023:O1023,$AI$12:$AI$17)</f>
      </c>
    </row>
    <row r="1024">
      <c r="A1024" t="n">
        <v>212577</v>
      </c>
      <c r="B1024" t="s">
        <v>4288</v>
      </c>
      <c r="C1024" t="s">
        <v>163</v>
      </c>
      <c r="D1024" t="n">
        <v>17</v>
      </c>
      <c r="E1024" t="n">
        <v>37475</v>
      </c>
      <c r="F1024" t="n">
        <v>86</v>
      </c>
      <c r="G1024" t="n">
        <v>85</v>
      </c>
      <c r="H1024" t="n">
        <v>9</v>
      </c>
      <c r="I1024" t="n">
        <v>3.316</v>
      </c>
      <c r="J1024" s="10" t="str">
        <f>=STANDARDIZE(D1024,AVERAGE(D$2:D$1449),_xlfn.STDEV.S(D$2:D$1449))</f>
      </c>
      <c r="K1024" s="10" t="str">
        <f>=STANDARDIZE(E1024,AVERAGE(E$2:E$1449),_xlfn.STDEV.S(E$2:E$1449))</f>
      </c>
      <c r="L1024" s="10" t="str">
        <f>=STANDARDIZE(F1024,AVERAGE(F$2:F$1449),_xlfn.STDEV.S(F$2:F$1449))</f>
      </c>
      <c r="M1024" s="10" t="str">
        <f>=STANDARDIZE(G1024,AVERAGE(G$2:G$1449),_xlfn.STDEV.S(G$2:G$1449))</f>
      </c>
      <c r="N1024" s="10" t="str">
        <f>=STANDARDIZE(H1024,AVERAGE(H$2:H$1449),_xlfn.STDEV.S(H$2:H$1449))</f>
      </c>
      <c r="O1024" s="10" t="str">
        <f>=STANDARDIZE(I1024,AVERAGE(I$2:I$1449),_xlfn.STDEV.S(I$2:I$1449))</f>
      </c>
      <c r="P1024" s="10" t="str">
        <f>=MMULT(J1024:O1024,$AI$12:$AI$17)</f>
      </c>
    </row>
    <row r="1025">
      <c r="A1025" t="n">
        <v>212601</v>
      </c>
      <c r="B1025" t="s">
        <v>4289</v>
      </c>
      <c r="C1025" t="s">
        <v>163</v>
      </c>
      <c r="D1025" t="n">
        <v>22</v>
      </c>
      <c r="E1025" t="n">
        <v>23942</v>
      </c>
      <c r="F1025" t="n">
        <v>70.7</v>
      </c>
      <c r="G1025" t="n">
        <v>76</v>
      </c>
      <c r="H1025" t="n">
        <v>13</v>
      </c>
      <c r="I1025" t="n">
        <v>3.729</v>
      </c>
      <c r="J1025" s="10" t="str">
        <f>=STANDARDIZE(D1025,AVERAGE(D$2:D$1449),_xlfn.STDEV.S(D$2:D$1449))</f>
      </c>
      <c r="K1025" s="10" t="str">
        <f>=STANDARDIZE(E1025,AVERAGE(E$2:E$1449),_xlfn.STDEV.S(E$2:E$1449))</f>
      </c>
      <c r="L1025" s="10" t="str">
        <f>=STANDARDIZE(F1025,AVERAGE(F$2:F$1449),_xlfn.STDEV.S(F$2:F$1449))</f>
      </c>
      <c r="M1025" s="10" t="str">
        <f>=STANDARDIZE(G1025,AVERAGE(G$2:G$1449),_xlfn.STDEV.S(G$2:G$1449))</f>
      </c>
      <c r="N1025" s="10" t="str">
        <f>=STANDARDIZE(H1025,AVERAGE(H$2:H$1449),_xlfn.STDEV.S(H$2:H$1449))</f>
      </c>
      <c r="O1025" s="10" t="str">
        <f>=STANDARDIZE(I1025,AVERAGE(I$2:I$1449),_xlfn.STDEV.S(I$2:I$1449))</f>
      </c>
      <c r="P1025" s="10" t="str">
        <f>=MMULT(J1025:O1025,$AI$12:$AI$17)</f>
      </c>
    </row>
    <row r="1026">
      <c r="A1026" t="n">
        <v>212656</v>
      </c>
      <c r="B1026" t="s">
        <v>4290</v>
      </c>
      <c r="C1026" t="s">
        <v>163</v>
      </c>
      <c r="D1026" t="n">
        <v>32</v>
      </c>
      <c r="E1026" t="n">
        <v>22145</v>
      </c>
      <c r="F1026" t="n">
        <v>61</v>
      </c>
      <c r="G1026" t="n">
        <v>81</v>
      </c>
      <c r="H1026" t="n">
        <v>12</v>
      </c>
      <c r="I1026" t="n">
        <v>3.1284</v>
      </c>
      <c r="J1026" s="10" t="str">
        <f>=STANDARDIZE(D1026,AVERAGE(D$2:D$1449),_xlfn.STDEV.S(D$2:D$1449))</f>
      </c>
      <c r="K1026" s="10" t="str">
        <f>=STANDARDIZE(E1026,AVERAGE(E$2:E$1449),_xlfn.STDEV.S(E$2:E$1449))</f>
      </c>
      <c r="L1026" s="10" t="str">
        <f>=STANDARDIZE(F1026,AVERAGE(F$2:F$1449),_xlfn.STDEV.S(F$2:F$1449))</f>
      </c>
      <c r="M1026" s="10" t="str">
        <f>=STANDARDIZE(G1026,AVERAGE(G$2:G$1449),_xlfn.STDEV.S(G$2:G$1449))</f>
      </c>
      <c r="N1026" s="10" t="str">
        <f>=STANDARDIZE(H1026,AVERAGE(H$2:H$1449),_xlfn.STDEV.S(H$2:H$1449))</f>
      </c>
      <c r="O1026" s="10" t="str">
        <f>=STANDARDIZE(I1026,AVERAGE(I$2:I$1449),_xlfn.STDEV.S(I$2:I$1449))</f>
      </c>
      <c r="P1026" s="10" t="str">
        <f>=MMULT(J1026:O1026,$AI$12:$AI$17)</f>
      </c>
    </row>
    <row r="1027">
      <c r="A1027" t="n">
        <v>212674</v>
      </c>
      <c r="B1027" t="s">
        <v>4292</v>
      </c>
      <c r="C1027" t="s">
        <v>163</v>
      </c>
      <c r="D1027" t="n">
        <v>21</v>
      </c>
      <c r="E1027" t="n">
        <v>35729</v>
      </c>
      <c r="F1027" t="n">
        <v>82.7</v>
      </c>
      <c r="G1027" t="n">
        <v>90</v>
      </c>
      <c r="H1027" t="n">
        <v>10</v>
      </c>
      <c r="I1027" t="n">
        <v>3.5016</v>
      </c>
      <c r="J1027" s="10" t="str">
        <f>=STANDARDIZE(D1027,AVERAGE(D$2:D$1449),_xlfn.STDEV.S(D$2:D$1449))</f>
      </c>
      <c r="K1027" s="10" t="str">
        <f>=STANDARDIZE(E1027,AVERAGE(E$2:E$1449),_xlfn.STDEV.S(E$2:E$1449))</f>
      </c>
      <c r="L1027" s="10" t="str">
        <f>=STANDARDIZE(F1027,AVERAGE(F$2:F$1449),_xlfn.STDEV.S(F$2:F$1449))</f>
      </c>
      <c r="M1027" s="10" t="str">
        <f>=STANDARDIZE(G1027,AVERAGE(G$2:G$1449),_xlfn.STDEV.S(G$2:G$1449))</f>
      </c>
      <c r="N1027" s="10" t="str">
        <f>=STANDARDIZE(H1027,AVERAGE(H$2:H$1449),_xlfn.STDEV.S(H$2:H$1449))</f>
      </c>
      <c r="O1027" s="10" t="str">
        <f>=STANDARDIZE(I1027,AVERAGE(I$2:I$1449),_xlfn.STDEV.S(I$2:I$1449))</f>
      </c>
      <c r="P1027" s="10" t="str">
        <f>=MMULT(J1027:O1027,$AI$12:$AI$17)</f>
      </c>
    </row>
    <row r="1028">
      <c r="A1028" t="n">
        <v>212805</v>
      </c>
      <c r="B1028" t="s">
        <v>4296</v>
      </c>
      <c r="C1028" t="s">
        <v>163</v>
      </c>
      <c r="D1028" t="n">
        <v>0</v>
      </c>
      <c r="E1028" t="n">
        <v>24184</v>
      </c>
      <c r="F1028" t="n">
        <v>79.7</v>
      </c>
      <c r="G1028" t="n">
        <v>88</v>
      </c>
      <c r="H1028" t="n">
        <v>13</v>
      </c>
      <c r="I1028" t="n">
        <v>3.3906</v>
      </c>
      <c r="J1028" s="10" t="str">
        <f>=STANDARDIZE(D1028,AVERAGE(D$2:D$1449),_xlfn.STDEV.S(D$2:D$1449))</f>
      </c>
      <c r="K1028" s="10" t="str">
        <f>=STANDARDIZE(E1028,AVERAGE(E$2:E$1449),_xlfn.STDEV.S(E$2:E$1449))</f>
      </c>
      <c r="L1028" s="10" t="str">
        <f>=STANDARDIZE(F1028,AVERAGE(F$2:F$1449),_xlfn.STDEV.S(F$2:F$1449))</f>
      </c>
      <c r="M1028" s="10" t="str">
        <f>=STANDARDIZE(G1028,AVERAGE(G$2:G$1449),_xlfn.STDEV.S(G$2:G$1449))</f>
      </c>
      <c r="N1028" s="10" t="str">
        <f>=STANDARDIZE(H1028,AVERAGE(H$2:H$1449),_xlfn.STDEV.S(H$2:H$1449))</f>
      </c>
      <c r="O1028" s="10" t="str">
        <f>=STANDARDIZE(I1028,AVERAGE(I$2:I$1449),_xlfn.STDEV.S(I$2:I$1449))</f>
      </c>
      <c r="P1028" s="10" t="str">
        <f>=MMULT(J1028:O1028,$AI$12:$AI$17)</f>
      </c>
    </row>
    <row r="1029">
      <c r="A1029" t="n">
        <v>212832</v>
      </c>
      <c r="B1029" t="s">
        <v>4298</v>
      </c>
      <c r="C1029" t="s">
        <v>163</v>
      </c>
      <c r="D1029" t="n">
        <v>30</v>
      </c>
      <c r="E1029" t="n">
        <v>26733</v>
      </c>
      <c r="F1029" t="n">
        <v>66.5</v>
      </c>
      <c r="G1029" t="n">
        <v>78</v>
      </c>
      <c r="H1029" t="n">
        <v>9</v>
      </c>
      <c r="I1029" t="n">
        <v>3.3861</v>
      </c>
      <c r="J1029" s="10" t="str">
        <f>=STANDARDIZE(D1029,AVERAGE(D$2:D$1449),_xlfn.STDEV.S(D$2:D$1449))</f>
      </c>
      <c r="K1029" s="10" t="str">
        <f>=STANDARDIZE(E1029,AVERAGE(E$2:E$1449),_xlfn.STDEV.S(E$2:E$1449))</f>
      </c>
      <c r="L1029" s="10" t="str">
        <f>=STANDARDIZE(F1029,AVERAGE(F$2:F$1449),_xlfn.STDEV.S(F$2:F$1449))</f>
      </c>
      <c r="M1029" s="10" t="str">
        <f>=STANDARDIZE(G1029,AVERAGE(G$2:G$1449),_xlfn.STDEV.S(G$2:G$1449))</f>
      </c>
      <c r="N1029" s="10" t="str">
        <f>=STANDARDIZE(H1029,AVERAGE(H$2:H$1449),_xlfn.STDEV.S(H$2:H$1449))</f>
      </c>
      <c r="O1029" s="10" t="str">
        <f>=STANDARDIZE(I1029,AVERAGE(I$2:I$1449),_xlfn.STDEV.S(I$2:I$1449))</f>
      </c>
      <c r="P1029" s="10" t="str">
        <f>=MMULT(J1029:O1029,$AI$12:$AI$17)</f>
      </c>
    </row>
    <row r="1030">
      <c r="A1030" t="n">
        <v>212911</v>
      </c>
      <c r="B1030" t="s">
        <v>4302</v>
      </c>
      <c r="C1030" t="s">
        <v>163</v>
      </c>
      <c r="D1030" t="n">
        <v>14</v>
      </c>
      <c r="E1030" t="n">
        <v>22828</v>
      </c>
      <c r="F1030" t="n">
        <v>89.4</v>
      </c>
      <c r="G1030" t="n">
        <v>94</v>
      </c>
      <c r="H1030" t="n">
        <v>8</v>
      </c>
      <c r="I1030" t="n">
        <v>3.1708</v>
      </c>
      <c r="J1030" s="10" t="str">
        <f>=STANDARDIZE(D1030,AVERAGE(D$2:D$1449),_xlfn.STDEV.S(D$2:D$1449))</f>
      </c>
      <c r="K1030" s="10" t="str">
        <f>=STANDARDIZE(E1030,AVERAGE(E$2:E$1449),_xlfn.STDEV.S(E$2:E$1449))</f>
      </c>
      <c r="L1030" s="10" t="str">
        <f>=STANDARDIZE(F1030,AVERAGE(F$2:F$1449),_xlfn.STDEV.S(F$2:F$1449))</f>
      </c>
      <c r="M1030" s="10" t="str">
        <f>=STANDARDIZE(G1030,AVERAGE(G$2:G$1449),_xlfn.STDEV.S(G$2:G$1449))</f>
      </c>
      <c r="N1030" s="10" t="str">
        <f>=STANDARDIZE(H1030,AVERAGE(H$2:H$1449),_xlfn.STDEV.S(H$2:H$1449))</f>
      </c>
      <c r="O1030" s="10" t="str">
        <f>=STANDARDIZE(I1030,AVERAGE(I$2:I$1449),_xlfn.STDEV.S(I$2:I$1449))</f>
      </c>
      <c r="P1030" s="10" t="str">
        <f>=MMULT(J1030:O1030,$AI$12:$AI$17)</f>
      </c>
    </row>
    <row r="1031">
      <c r="A1031" t="n">
        <v>212984</v>
      </c>
      <c r="B1031" t="s">
        <v>4305</v>
      </c>
      <c r="C1031" t="s">
        <v>163</v>
      </c>
      <c r="D1031" t="n">
        <v>40</v>
      </c>
      <c r="E1031" t="n">
        <v>13016</v>
      </c>
      <c r="F1031" t="n">
        <v>58.4</v>
      </c>
      <c r="G1031" t="n">
        <v>83</v>
      </c>
      <c r="H1031" t="n">
        <v>11</v>
      </c>
      <c r="I1031" t="n">
        <v>3.5362</v>
      </c>
      <c r="J1031" s="10" t="str">
        <f>=STANDARDIZE(D1031,AVERAGE(D$2:D$1449),_xlfn.STDEV.S(D$2:D$1449))</f>
      </c>
      <c r="K1031" s="10" t="str">
        <f>=STANDARDIZE(E1031,AVERAGE(E$2:E$1449),_xlfn.STDEV.S(E$2:E$1449))</f>
      </c>
      <c r="L1031" s="10" t="str">
        <f>=STANDARDIZE(F1031,AVERAGE(F$2:F$1449),_xlfn.STDEV.S(F$2:F$1449))</f>
      </c>
      <c r="M1031" s="10" t="str">
        <f>=STANDARDIZE(G1031,AVERAGE(G$2:G$1449),_xlfn.STDEV.S(G$2:G$1449))</f>
      </c>
      <c r="N1031" s="10" t="str">
        <f>=STANDARDIZE(H1031,AVERAGE(H$2:H$1449),_xlfn.STDEV.S(H$2:H$1449))</f>
      </c>
      <c r="O1031" s="10" t="str">
        <f>=STANDARDIZE(I1031,AVERAGE(I$2:I$1449),_xlfn.STDEV.S(I$2:I$1449))</f>
      </c>
      <c r="P1031" s="10" t="str">
        <f>=MMULT(J1031:O1031,$AI$12:$AI$17)</f>
      </c>
    </row>
    <row r="1032">
      <c r="A1032" t="n">
        <v>213011</v>
      </c>
      <c r="B1032" t="s">
        <v>4306</v>
      </c>
      <c r="C1032" t="s">
        <v>163</v>
      </c>
      <c r="D1032" t="n">
        <v>21</v>
      </c>
      <c r="E1032" t="n">
        <v>29499</v>
      </c>
      <c r="F1032" t="n">
        <v>64.5</v>
      </c>
      <c r="G1032" t="n">
        <v>80</v>
      </c>
      <c r="H1032" t="n">
        <v>10</v>
      </c>
      <c r="I1032" t="n">
        <v>3.4989</v>
      </c>
      <c r="J1032" s="10" t="str">
        <f>=STANDARDIZE(D1032,AVERAGE(D$2:D$1449),_xlfn.STDEV.S(D$2:D$1449))</f>
      </c>
      <c r="K1032" s="10" t="str">
        <f>=STANDARDIZE(E1032,AVERAGE(E$2:E$1449),_xlfn.STDEV.S(E$2:E$1449))</f>
      </c>
      <c r="L1032" s="10" t="str">
        <f>=STANDARDIZE(F1032,AVERAGE(F$2:F$1449),_xlfn.STDEV.S(F$2:F$1449))</f>
      </c>
      <c r="M1032" s="10" t="str">
        <f>=STANDARDIZE(G1032,AVERAGE(G$2:G$1449),_xlfn.STDEV.S(G$2:G$1449))</f>
      </c>
      <c r="N1032" s="10" t="str">
        <f>=STANDARDIZE(H1032,AVERAGE(H$2:H$1449),_xlfn.STDEV.S(H$2:H$1449))</f>
      </c>
      <c r="O1032" s="10" t="str">
        <f>=STANDARDIZE(I1032,AVERAGE(I$2:I$1449),_xlfn.STDEV.S(I$2:I$1449))</f>
      </c>
      <c r="P1032" s="10" t="str">
        <f>=MMULT(J1032:O1032,$AI$12:$AI$17)</f>
      </c>
    </row>
    <row r="1033">
      <c r="A1033" t="n">
        <v>213020</v>
      </c>
      <c r="B1033" t="s">
        <v>4308</v>
      </c>
      <c r="C1033" t="s">
        <v>149</v>
      </c>
      <c r="D1033" t="n">
        <v>36</v>
      </c>
      <c r="E1033" t="n">
        <v>17665</v>
      </c>
      <c r="F1033" t="n">
        <v>52.8</v>
      </c>
      <c r="G1033" t="n">
        <v>71</v>
      </c>
      <c r="H1033" t="n">
        <v>22</v>
      </c>
      <c r="I1033" t="n">
        <v>4.0055</v>
      </c>
      <c r="J1033" s="10" t="str">
        <f>=STANDARDIZE(D1033,AVERAGE(D$2:D$1449),_xlfn.STDEV.S(D$2:D$1449))</f>
      </c>
      <c r="K1033" s="10" t="str">
        <f>=STANDARDIZE(E1033,AVERAGE(E$2:E$1449),_xlfn.STDEV.S(E$2:E$1449))</f>
      </c>
      <c r="L1033" s="10" t="str">
        <f>=STANDARDIZE(F1033,AVERAGE(F$2:F$1449),_xlfn.STDEV.S(F$2:F$1449))</f>
      </c>
      <c r="M1033" s="10" t="str">
        <f>=STANDARDIZE(G1033,AVERAGE(G$2:G$1449),_xlfn.STDEV.S(G$2:G$1449))</f>
      </c>
      <c r="N1033" s="10" t="str">
        <f>=STANDARDIZE(H1033,AVERAGE(H$2:H$1449),_xlfn.STDEV.S(H$2:H$1449))</f>
      </c>
      <c r="O1033" s="10" t="str">
        <f>=STANDARDIZE(I1033,AVERAGE(I$2:I$1449),_xlfn.STDEV.S(I$2:I$1449))</f>
      </c>
      <c r="P1033" s="10" t="str">
        <f>=MMULT(J1033:O1033,$AI$12:$AI$17)</f>
      </c>
    </row>
    <row r="1034">
      <c r="A1034" t="n">
        <v>213251</v>
      </c>
      <c r="B1034" t="s">
        <v>4314</v>
      </c>
      <c r="C1034" t="s">
        <v>163</v>
      </c>
      <c r="D1034" t="n">
        <v>26</v>
      </c>
      <c r="E1034" t="n">
        <v>28925</v>
      </c>
      <c r="F1034" t="n">
        <v>68.9</v>
      </c>
      <c r="G1034" t="n">
        <v>77</v>
      </c>
      <c r="H1034" t="n">
        <v>10</v>
      </c>
      <c r="I1034" t="n">
        <v>3.1329</v>
      </c>
      <c r="J1034" s="10" t="str">
        <f>=STANDARDIZE(D1034,AVERAGE(D$2:D$1449),_xlfn.STDEV.S(D$2:D$1449))</f>
      </c>
      <c r="K1034" s="10" t="str">
        <f>=STANDARDIZE(E1034,AVERAGE(E$2:E$1449),_xlfn.STDEV.S(E$2:E$1449))</f>
      </c>
      <c r="L1034" s="10" t="str">
        <f>=STANDARDIZE(F1034,AVERAGE(F$2:F$1449),_xlfn.STDEV.S(F$2:F$1449))</f>
      </c>
      <c r="M1034" s="10" t="str">
        <f>=STANDARDIZE(G1034,AVERAGE(G$2:G$1449),_xlfn.STDEV.S(G$2:G$1449))</f>
      </c>
      <c r="N1034" s="10" t="str">
        <f>=STANDARDIZE(H1034,AVERAGE(H$2:H$1449),_xlfn.STDEV.S(H$2:H$1449))</f>
      </c>
      <c r="O1034" s="10" t="str">
        <f>=STANDARDIZE(I1034,AVERAGE(I$2:I$1449),_xlfn.STDEV.S(I$2:I$1449))</f>
      </c>
      <c r="P1034" s="10" t="str">
        <f>=MMULT(J1034:O1034,$AI$12:$AI$17)</f>
      </c>
    </row>
    <row r="1035">
      <c r="A1035" t="n">
        <v>213303</v>
      </c>
      <c r="B1035" t="s">
        <v>4316</v>
      </c>
      <c r="C1035" t="s">
        <v>163</v>
      </c>
      <c r="D1035" t="n">
        <v>45</v>
      </c>
      <c r="E1035" t="n">
        <v>21461</v>
      </c>
      <c r="F1035" t="n">
        <v>41.2</v>
      </c>
      <c r="G1035" t="n">
        <v>61</v>
      </c>
      <c r="H1035" t="n">
        <v>12</v>
      </c>
      <c r="I1035" t="n">
        <v>3.2953</v>
      </c>
      <c r="J1035" s="10" t="str">
        <f>=STANDARDIZE(D1035,AVERAGE(D$2:D$1449),_xlfn.STDEV.S(D$2:D$1449))</f>
      </c>
      <c r="K1035" s="10" t="str">
        <f>=STANDARDIZE(E1035,AVERAGE(E$2:E$1449),_xlfn.STDEV.S(E$2:E$1449))</f>
      </c>
      <c r="L1035" s="10" t="str">
        <f>=STANDARDIZE(F1035,AVERAGE(F$2:F$1449),_xlfn.STDEV.S(F$2:F$1449))</f>
      </c>
      <c r="M1035" s="10" t="str">
        <f>=STANDARDIZE(G1035,AVERAGE(G$2:G$1449),_xlfn.STDEV.S(G$2:G$1449))</f>
      </c>
      <c r="N1035" s="10" t="str">
        <f>=STANDARDIZE(H1035,AVERAGE(H$2:H$1449),_xlfn.STDEV.S(H$2:H$1449))</f>
      </c>
      <c r="O1035" s="10" t="str">
        <f>=STANDARDIZE(I1035,AVERAGE(I$2:I$1449),_xlfn.STDEV.S(I$2:I$1449))</f>
      </c>
      <c r="P1035" s="10" t="str">
        <f>=MMULT(J1035:O1035,$AI$12:$AI$17)</f>
      </c>
    </row>
    <row r="1036">
      <c r="A1036" t="n">
        <v>213321</v>
      </c>
      <c r="B1036" t="s">
        <v>4318</v>
      </c>
      <c r="C1036" t="s">
        <v>163</v>
      </c>
      <c r="D1036" t="n">
        <v>27</v>
      </c>
      <c r="E1036" t="n">
        <v>25608</v>
      </c>
      <c r="F1036" t="n">
        <v>60.1</v>
      </c>
      <c r="G1036" t="n">
        <v>77</v>
      </c>
      <c r="H1036" t="n">
        <v>11</v>
      </c>
      <c r="I1036" t="n">
        <v>3.3499</v>
      </c>
      <c r="J1036" s="10" t="str">
        <f>=STANDARDIZE(D1036,AVERAGE(D$2:D$1449),_xlfn.STDEV.S(D$2:D$1449))</f>
      </c>
      <c r="K1036" s="10" t="str">
        <f>=STANDARDIZE(E1036,AVERAGE(E$2:E$1449),_xlfn.STDEV.S(E$2:E$1449))</f>
      </c>
      <c r="L1036" s="10" t="str">
        <f>=STANDARDIZE(F1036,AVERAGE(F$2:F$1449),_xlfn.STDEV.S(F$2:F$1449))</f>
      </c>
      <c r="M1036" s="10" t="str">
        <f>=STANDARDIZE(G1036,AVERAGE(G$2:G$1449),_xlfn.STDEV.S(G$2:G$1449))</f>
      </c>
      <c r="N1036" s="10" t="str">
        <f>=STANDARDIZE(H1036,AVERAGE(H$2:H$1449),_xlfn.STDEV.S(H$2:H$1449))</f>
      </c>
      <c r="O1036" s="10" t="str">
        <f>=STANDARDIZE(I1036,AVERAGE(I$2:I$1449),_xlfn.STDEV.S(I$2:I$1449))</f>
      </c>
      <c r="P1036" s="10" t="str">
        <f>=MMULT(J1036:O1036,$AI$12:$AI$17)</f>
      </c>
    </row>
    <row r="1037">
      <c r="A1037" t="n">
        <v>213349</v>
      </c>
      <c r="B1037" t="s">
        <v>4322</v>
      </c>
      <c r="C1037" t="s">
        <v>149</v>
      </c>
      <c r="D1037" t="n">
        <v>31</v>
      </c>
      <c r="E1037" t="n">
        <v>21856</v>
      </c>
      <c r="F1037" t="n">
        <v>54.1</v>
      </c>
      <c r="G1037" t="n">
        <v>75</v>
      </c>
      <c r="H1037" t="n">
        <v>20</v>
      </c>
      <c r="I1037" t="n">
        <v>3.919</v>
      </c>
      <c r="J1037" s="10" t="str">
        <f>=STANDARDIZE(D1037,AVERAGE(D$2:D$1449),_xlfn.STDEV.S(D$2:D$1449))</f>
      </c>
      <c r="K1037" s="10" t="str">
        <f>=STANDARDIZE(E1037,AVERAGE(E$2:E$1449),_xlfn.STDEV.S(E$2:E$1449))</f>
      </c>
      <c r="L1037" s="10" t="str">
        <f>=STANDARDIZE(F1037,AVERAGE(F$2:F$1449),_xlfn.STDEV.S(F$2:F$1449))</f>
      </c>
      <c r="M1037" s="10" t="str">
        <f>=STANDARDIZE(G1037,AVERAGE(G$2:G$1449),_xlfn.STDEV.S(G$2:G$1449))</f>
      </c>
      <c r="N1037" s="10" t="str">
        <f>=STANDARDIZE(H1037,AVERAGE(H$2:H$1449),_xlfn.STDEV.S(H$2:H$1449))</f>
      </c>
      <c r="O1037" s="10" t="str">
        <f>=STANDARDIZE(I1037,AVERAGE(I$2:I$1449),_xlfn.STDEV.S(I$2:I$1449))</f>
      </c>
      <c r="P1037" s="10" t="str">
        <f>=MMULT(J1037:O1037,$AI$12:$AI$17)</f>
      </c>
    </row>
    <row r="1038">
      <c r="A1038" t="n">
        <v>213358</v>
      </c>
      <c r="B1038" t="s">
        <v>4324</v>
      </c>
      <c r="C1038" t="s">
        <v>163</v>
      </c>
      <c r="D1038" t="n">
        <v>14</v>
      </c>
      <c r="E1038" t="n">
        <v>24638</v>
      </c>
      <c r="F1038" t="n">
        <v>57.1</v>
      </c>
      <c r="G1038" t="n">
        <v>73</v>
      </c>
      <c r="H1038" t="n">
        <v>11</v>
      </c>
      <c r="I1038" t="n">
        <v>3.3824</v>
      </c>
      <c r="J1038" s="10" t="str">
        <f>=STANDARDIZE(D1038,AVERAGE(D$2:D$1449),_xlfn.STDEV.S(D$2:D$1449))</f>
      </c>
      <c r="K1038" s="10" t="str">
        <f>=STANDARDIZE(E1038,AVERAGE(E$2:E$1449),_xlfn.STDEV.S(E$2:E$1449))</f>
      </c>
      <c r="L1038" s="10" t="str">
        <f>=STANDARDIZE(F1038,AVERAGE(F$2:F$1449),_xlfn.STDEV.S(F$2:F$1449))</f>
      </c>
      <c r="M1038" s="10" t="str">
        <f>=STANDARDIZE(G1038,AVERAGE(G$2:G$1449),_xlfn.STDEV.S(G$2:G$1449))</f>
      </c>
      <c r="N1038" s="10" t="str">
        <f>=STANDARDIZE(H1038,AVERAGE(H$2:H$1449),_xlfn.STDEV.S(H$2:H$1449))</f>
      </c>
      <c r="O1038" s="10" t="str">
        <f>=STANDARDIZE(I1038,AVERAGE(I$2:I$1449),_xlfn.STDEV.S(I$2:I$1449))</f>
      </c>
      <c r="P1038" s="10" t="str">
        <f>=MMULT(J1038:O1038,$AI$12:$AI$17)</f>
      </c>
    </row>
    <row r="1039">
      <c r="A1039" t="n">
        <v>213367</v>
      </c>
      <c r="B1039" t="s">
        <v>4325</v>
      </c>
      <c r="C1039" t="s">
        <v>163</v>
      </c>
      <c r="D1039" t="n">
        <v>33</v>
      </c>
      <c r="E1039" t="n">
        <v>20119</v>
      </c>
      <c r="F1039" t="n">
        <v>58.2</v>
      </c>
      <c r="G1039" t="n">
        <v>69</v>
      </c>
      <c r="H1039" t="n">
        <v>12</v>
      </c>
      <c r="I1039" t="n">
        <v>3.7104</v>
      </c>
      <c r="J1039" s="10" t="str">
        <f>=STANDARDIZE(D1039,AVERAGE(D$2:D$1449),_xlfn.STDEV.S(D$2:D$1449))</f>
      </c>
      <c r="K1039" s="10" t="str">
        <f>=STANDARDIZE(E1039,AVERAGE(E$2:E$1449),_xlfn.STDEV.S(E$2:E$1449))</f>
      </c>
      <c r="L1039" s="10" t="str">
        <f>=STANDARDIZE(F1039,AVERAGE(F$2:F$1449),_xlfn.STDEV.S(F$2:F$1449))</f>
      </c>
      <c r="M1039" s="10" t="str">
        <f>=STANDARDIZE(G1039,AVERAGE(G$2:G$1449),_xlfn.STDEV.S(G$2:G$1449))</f>
      </c>
      <c r="N1039" s="10" t="str">
        <f>=STANDARDIZE(H1039,AVERAGE(H$2:H$1449),_xlfn.STDEV.S(H$2:H$1449))</f>
      </c>
      <c r="O1039" s="10" t="str">
        <f>=STANDARDIZE(I1039,AVERAGE(I$2:I$1449),_xlfn.STDEV.S(I$2:I$1449))</f>
      </c>
      <c r="P1039" s="10" t="str">
        <f>=MMULT(J1039:O1039,$AI$12:$AI$17)</f>
      </c>
    </row>
    <row r="1040">
      <c r="A1040" t="n">
        <v>213385</v>
      </c>
      <c r="B1040" t="s">
        <v>4327</v>
      </c>
      <c r="C1040" t="s">
        <v>163</v>
      </c>
      <c r="D1040" t="n">
        <v>10</v>
      </c>
      <c r="E1040" t="n">
        <v>34728</v>
      </c>
      <c r="F1040" t="n">
        <v>88.1</v>
      </c>
      <c r="G1040" t="n">
        <v>92</v>
      </c>
      <c r="H1040" t="n">
        <v>10</v>
      </c>
      <c r="I1040" t="n">
        <v>3.4415</v>
      </c>
      <c r="J1040" s="10" t="str">
        <f>=STANDARDIZE(D1040,AVERAGE(D$2:D$1449),_xlfn.STDEV.S(D$2:D$1449))</f>
      </c>
      <c r="K1040" s="10" t="str">
        <f>=STANDARDIZE(E1040,AVERAGE(E$2:E$1449),_xlfn.STDEV.S(E$2:E$1449))</f>
      </c>
      <c r="L1040" s="10" t="str">
        <f>=STANDARDIZE(F1040,AVERAGE(F$2:F$1449),_xlfn.STDEV.S(F$2:F$1449))</f>
      </c>
      <c r="M1040" s="10" t="str">
        <f>=STANDARDIZE(G1040,AVERAGE(G$2:G$1449),_xlfn.STDEV.S(G$2:G$1449))</f>
      </c>
      <c r="N1040" s="10" t="str">
        <f>=STANDARDIZE(H1040,AVERAGE(H$2:H$1449),_xlfn.STDEV.S(H$2:H$1449))</f>
      </c>
      <c r="O1040" s="10" t="str">
        <f>=STANDARDIZE(I1040,AVERAGE(I$2:I$1449),_xlfn.STDEV.S(I$2:I$1449))</f>
      </c>
      <c r="P1040" s="10" t="str">
        <f>=MMULT(J1040:O1040,$AI$12:$AI$17)</f>
      </c>
    </row>
    <row r="1041">
      <c r="A1041" t="n">
        <v>213400</v>
      </c>
      <c r="B1041" t="s">
        <v>4328</v>
      </c>
      <c r="C1041" t="s">
        <v>163</v>
      </c>
      <c r="D1041" t="n">
        <v>30</v>
      </c>
      <c r="E1041" t="n">
        <v>22872</v>
      </c>
      <c r="F1041" t="n">
        <v>70.5</v>
      </c>
      <c r="G1041" t="n">
        <v>75</v>
      </c>
      <c r="H1041" t="n">
        <v>18</v>
      </c>
      <c r="I1041" t="n">
        <v>3.4262</v>
      </c>
      <c r="J1041" s="10" t="str">
        <f>=STANDARDIZE(D1041,AVERAGE(D$2:D$1449),_xlfn.STDEV.S(D$2:D$1449))</f>
      </c>
      <c r="K1041" s="10" t="str">
        <f>=STANDARDIZE(E1041,AVERAGE(E$2:E$1449),_xlfn.STDEV.S(E$2:E$1449))</f>
      </c>
      <c r="L1041" s="10" t="str">
        <f>=STANDARDIZE(F1041,AVERAGE(F$2:F$1449),_xlfn.STDEV.S(F$2:F$1449))</f>
      </c>
      <c r="M1041" s="10" t="str">
        <f>=STANDARDIZE(G1041,AVERAGE(G$2:G$1449),_xlfn.STDEV.S(G$2:G$1449))</f>
      </c>
      <c r="N1041" s="10" t="str">
        <f>=STANDARDIZE(H1041,AVERAGE(H$2:H$1449),_xlfn.STDEV.S(H$2:H$1449))</f>
      </c>
      <c r="O1041" s="10" t="str">
        <f>=STANDARDIZE(I1041,AVERAGE(I$2:I$1449),_xlfn.STDEV.S(I$2:I$1449))</f>
      </c>
      <c r="P1041" s="10" t="str">
        <f>=MMULT(J1041:O1041,$AI$12:$AI$17)</f>
      </c>
    </row>
    <row r="1042">
      <c r="A1042" t="n">
        <v>213507</v>
      </c>
      <c r="B1042" t="s">
        <v>4335</v>
      </c>
      <c r="C1042" t="s">
        <v>163</v>
      </c>
      <c r="D1042" t="n">
        <v>22</v>
      </c>
      <c r="E1042" t="n">
        <v>28640</v>
      </c>
      <c r="F1042" t="n">
        <v>72.5</v>
      </c>
      <c r="G1042" t="n">
        <v>83</v>
      </c>
      <c r="H1042" t="n">
        <v>12</v>
      </c>
      <c r="I1042" t="n">
        <v>3.3572</v>
      </c>
      <c r="J1042" s="10" t="str">
        <f>=STANDARDIZE(D1042,AVERAGE(D$2:D$1449),_xlfn.STDEV.S(D$2:D$1449))</f>
      </c>
      <c r="K1042" s="10" t="str">
        <f>=STANDARDIZE(E1042,AVERAGE(E$2:E$1449),_xlfn.STDEV.S(E$2:E$1449))</f>
      </c>
      <c r="L1042" s="10" t="str">
        <f>=STANDARDIZE(F1042,AVERAGE(F$2:F$1449),_xlfn.STDEV.S(F$2:F$1449))</f>
      </c>
      <c r="M1042" s="10" t="str">
        <f>=STANDARDIZE(G1042,AVERAGE(G$2:G$1449),_xlfn.STDEV.S(G$2:G$1449))</f>
      </c>
      <c r="N1042" s="10" t="str">
        <f>=STANDARDIZE(H1042,AVERAGE(H$2:H$1449),_xlfn.STDEV.S(H$2:H$1449))</f>
      </c>
      <c r="O1042" s="10" t="str">
        <f>=STANDARDIZE(I1042,AVERAGE(I$2:I$1449),_xlfn.STDEV.S(I$2:I$1449))</f>
      </c>
      <c r="P1042" s="10" t="str">
        <f>=MMULT(J1042:O1042,$AI$12:$AI$17)</f>
      </c>
    </row>
    <row r="1043">
      <c r="A1043" t="n">
        <v>213543</v>
      </c>
      <c r="B1043" t="s">
        <v>4341</v>
      </c>
      <c r="C1043" t="s">
        <v>163</v>
      </c>
      <c r="D1043" t="n">
        <v>18</v>
      </c>
      <c r="E1043" t="n">
        <v>33289</v>
      </c>
      <c r="F1043" t="n">
        <v>89.2</v>
      </c>
      <c r="G1043" t="n">
        <v>93</v>
      </c>
      <c r="H1043" t="n">
        <v>10</v>
      </c>
      <c r="I1043" t="n">
        <v>3.8943</v>
      </c>
      <c r="J1043" s="10" t="str">
        <f>=STANDARDIZE(D1043,AVERAGE(D$2:D$1449),_xlfn.STDEV.S(D$2:D$1449))</f>
      </c>
      <c r="K1043" s="10" t="str">
        <f>=STANDARDIZE(E1043,AVERAGE(E$2:E$1449),_xlfn.STDEV.S(E$2:E$1449))</f>
      </c>
      <c r="L1043" s="10" t="str">
        <f>=STANDARDIZE(F1043,AVERAGE(F$2:F$1449),_xlfn.STDEV.S(F$2:F$1449))</f>
      </c>
      <c r="M1043" s="10" t="str">
        <f>=STANDARDIZE(G1043,AVERAGE(G$2:G$1449),_xlfn.STDEV.S(G$2:G$1449))</f>
      </c>
      <c r="N1043" s="10" t="str">
        <f>=STANDARDIZE(H1043,AVERAGE(H$2:H$1449),_xlfn.STDEV.S(H$2:H$1449))</f>
      </c>
      <c r="O1043" s="10" t="str">
        <f>=STANDARDIZE(I1043,AVERAGE(I$2:I$1449),_xlfn.STDEV.S(I$2:I$1449))</f>
      </c>
      <c r="P1043" s="10" t="str">
        <f>=MMULT(J1043:O1043,$AI$12:$AI$17)</f>
      </c>
    </row>
    <row r="1044">
      <c r="A1044" t="n">
        <v>213598</v>
      </c>
      <c r="B1044" t="s">
        <v>696</v>
      </c>
      <c r="C1044" t="s">
        <v>149</v>
      </c>
      <c r="D1044" t="n">
        <v>66</v>
      </c>
      <c r="E1044" t="n">
        <v>12910</v>
      </c>
      <c r="F1044" t="n">
        <v>52.1</v>
      </c>
      <c r="G1044" t="n">
        <v>71</v>
      </c>
      <c r="H1044" t="n">
        <v>13</v>
      </c>
      <c r="I1044" t="n">
        <v>3.2891</v>
      </c>
      <c r="J1044" s="10" t="str">
        <f>=STANDARDIZE(D1044,AVERAGE(D$2:D$1449),_xlfn.STDEV.S(D$2:D$1449))</f>
      </c>
      <c r="K1044" s="10" t="str">
        <f>=STANDARDIZE(E1044,AVERAGE(E$2:E$1449),_xlfn.STDEV.S(E$2:E$1449))</f>
      </c>
      <c r="L1044" s="10" t="str">
        <f>=STANDARDIZE(F1044,AVERAGE(F$2:F$1449),_xlfn.STDEV.S(F$2:F$1449))</f>
      </c>
      <c r="M1044" s="10" t="str">
        <f>=STANDARDIZE(G1044,AVERAGE(G$2:G$1449),_xlfn.STDEV.S(G$2:G$1449))</f>
      </c>
      <c r="N1044" s="10" t="str">
        <f>=STANDARDIZE(H1044,AVERAGE(H$2:H$1449),_xlfn.STDEV.S(H$2:H$1449))</f>
      </c>
      <c r="O1044" s="10" t="str">
        <f>=STANDARDIZE(I1044,AVERAGE(I$2:I$1449),_xlfn.STDEV.S(I$2:I$1449))</f>
      </c>
      <c r="P1044" s="10" t="str">
        <f>=MMULT(J1044:O1044,$AI$12:$AI$17)</f>
      </c>
    </row>
    <row r="1045">
      <c r="A1045" t="n">
        <v>213668</v>
      </c>
      <c r="B1045" t="s">
        <v>4349</v>
      </c>
      <c r="C1045" t="s">
        <v>163</v>
      </c>
      <c r="D1045" t="n">
        <v>40</v>
      </c>
      <c r="E1045" t="n">
        <v>20733</v>
      </c>
      <c r="F1045" t="n">
        <v>59.6</v>
      </c>
      <c r="G1045" t="n">
        <v>82</v>
      </c>
      <c r="H1045" t="n">
        <v>11</v>
      </c>
      <c r="I1045" t="n">
        <v>3.039</v>
      </c>
      <c r="J1045" s="10" t="str">
        <f>=STANDARDIZE(D1045,AVERAGE(D$2:D$1449),_xlfn.STDEV.S(D$2:D$1449))</f>
      </c>
      <c r="K1045" s="10" t="str">
        <f>=STANDARDIZE(E1045,AVERAGE(E$2:E$1449),_xlfn.STDEV.S(E$2:E$1449))</f>
      </c>
      <c r="L1045" s="10" t="str">
        <f>=STANDARDIZE(F1045,AVERAGE(F$2:F$1449),_xlfn.STDEV.S(F$2:F$1449))</f>
      </c>
      <c r="M1045" s="10" t="str">
        <f>=STANDARDIZE(G1045,AVERAGE(G$2:G$1449),_xlfn.STDEV.S(G$2:G$1449))</f>
      </c>
      <c r="N1045" s="10" t="str">
        <f>=STANDARDIZE(H1045,AVERAGE(H$2:H$1449),_xlfn.STDEV.S(H$2:H$1449))</f>
      </c>
      <c r="O1045" s="10" t="str">
        <f>=STANDARDIZE(I1045,AVERAGE(I$2:I$1449),_xlfn.STDEV.S(I$2:I$1449))</f>
      </c>
      <c r="P1045" s="10" t="str">
        <f>=MMULT(J1045:O1045,$AI$12:$AI$17)</f>
      </c>
    </row>
    <row r="1046">
      <c r="A1046" t="n">
        <v>213826</v>
      </c>
      <c r="B1046" t="s">
        <v>4353</v>
      </c>
      <c r="C1046" t="s">
        <v>163</v>
      </c>
      <c r="D1046" t="n">
        <v>29</v>
      </c>
      <c r="E1046" t="n">
        <v>24712</v>
      </c>
      <c r="F1046" t="n">
        <v>72.5</v>
      </c>
      <c r="G1046" t="n">
        <v>85</v>
      </c>
      <c r="H1046" t="n">
        <v>11</v>
      </c>
      <c r="I1046" t="n">
        <v>3.5053</v>
      </c>
      <c r="J1046" s="10" t="str">
        <f>=STANDARDIZE(D1046,AVERAGE(D$2:D$1449),_xlfn.STDEV.S(D$2:D$1449))</f>
      </c>
      <c r="K1046" s="10" t="str">
        <f>=STANDARDIZE(E1046,AVERAGE(E$2:E$1449),_xlfn.STDEV.S(E$2:E$1449))</f>
      </c>
      <c r="L1046" s="10" t="str">
        <f>=STANDARDIZE(F1046,AVERAGE(F$2:F$1449),_xlfn.STDEV.S(F$2:F$1449))</f>
      </c>
      <c r="M1046" s="10" t="str">
        <f>=STANDARDIZE(G1046,AVERAGE(G$2:G$1449),_xlfn.STDEV.S(G$2:G$1449))</f>
      </c>
      <c r="N1046" s="10" t="str">
        <f>=STANDARDIZE(H1046,AVERAGE(H$2:H$1449),_xlfn.STDEV.S(H$2:H$1449))</f>
      </c>
      <c r="O1046" s="10" t="str">
        <f>=STANDARDIZE(I1046,AVERAGE(I$2:I$1449),_xlfn.STDEV.S(I$2:I$1449))</f>
      </c>
      <c r="P1046" s="10" t="str">
        <f>=MMULT(J1046:O1046,$AI$12:$AI$17)</f>
      </c>
    </row>
    <row r="1047">
      <c r="A1047" t="n">
        <v>213987</v>
      </c>
      <c r="B1047" t="s">
        <v>4356</v>
      </c>
      <c r="C1047" t="s">
        <v>163</v>
      </c>
      <c r="D1047" t="n">
        <v>30</v>
      </c>
      <c r="E1047" t="n">
        <v>26962</v>
      </c>
      <c r="F1047" t="n">
        <v>64.7</v>
      </c>
      <c r="G1047" t="n">
        <v>78</v>
      </c>
      <c r="H1047" t="n">
        <v>15</v>
      </c>
      <c r="I1047" t="n">
        <v>3.5358</v>
      </c>
      <c r="J1047" s="10" t="str">
        <f>=STANDARDIZE(D1047,AVERAGE(D$2:D$1449),_xlfn.STDEV.S(D$2:D$1449))</f>
      </c>
      <c r="K1047" s="10" t="str">
        <f>=STANDARDIZE(E1047,AVERAGE(E$2:E$1449),_xlfn.STDEV.S(E$2:E$1449))</f>
      </c>
      <c r="L1047" s="10" t="str">
        <f>=STANDARDIZE(F1047,AVERAGE(F$2:F$1449),_xlfn.STDEV.S(F$2:F$1449))</f>
      </c>
      <c r="M1047" s="10" t="str">
        <f>=STANDARDIZE(G1047,AVERAGE(G$2:G$1449),_xlfn.STDEV.S(G$2:G$1449))</f>
      </c>
      <c r="N1047" s="10" t="str">
        <f>=STANDARDIZE(H1047,AVERAGE(H$2:H$1449),_xlfn.STDEV.S(H$2:H$1449))</f>
      </c>
      <c r="O1047" s="10" t="str">
        <f>=STANDARDIZE(I1047,AVERAGE(I$2:I$1449),_xlfn.STDEV.S(I$2:I$1449))</f>
      </c>
      <c r="P1047" s="10" t="str">
        <f>=MMULT(J1047:O1047,$AI$12:$AI$17)</f>
      </c>
    </row>
    <row r="1048">
      <c r="A1048" t="n">
        <v>213996</v>
      </c>
      <c r="B1048" t="s">
        <v>4357</v>
      </c>
      <c r="C1048" t="s">
        <v>163</v>
      </c>
      <c r="D1048" t="n">
        <v>20</v>
      </c>
      <c r="E1048" t="n">
        <v>29882</v>
      </c>
      <c r="F1048" t="n">
        <v>78.5</v>
      </c>
      <c r="G1048" t="n">
        <v>85</v>
      </c>
      <c r="H1048" t="n">
        <v>12</v>
      </c>
      <c r="I1048" t="n">
        <v>3.5525</v>
      </c>
      <c r="J1048" s="10" t="str">
        <f>=STANDARDIZE(D1048,AVERAGE(D$2:D$1449),_xlfn.STDEV.S(D$2:D$1449))</f>
      </c>
      <c r="K1048" s="10" t="str">
        <f>=STANDARDIZE(E1048,AVERAGE(E$2:E$1449),_xlfn.STDEV.S(E$2:E$1449))</f>
      </c>
      <c r="L1048" s="10" t="str">
        <f>=STANDARDIZE(F1048,AVERAGE(F$2:F$1449),_xlfn.STDEV.S(F$2:F$1449))</f>
      </c>
      <c r="M1048" s="10" t="str">
        <f>=STANDARDIZE(G1048,AVERAGE(G$2:G$1449),_xlfn.STDEV.S(G$2:G$1449))</f>
      </c>
      <c r="N1048" s="10" t="str">
        <f>=STANDARDIZE(H1048,AVERAGE(H$2:H$1449),_xlfn.STDEV.S(H$2:H$1449))</f>
      </c>
      <c r="O1048" s="10" t="str">
        <f>=STANDARDIZE(I1048,AVERAGE(I$2:I$1449),_xlfn.STDEV.S(I$2:I$1449))</f>
      </c>
      <c r="P1048" s="10" t="str">
        <f>=MMULT(J1048:O1048,$AI$12:$AI$17)</f>
      </c>
    </row>
    <row r="1049">
      <c r="A1049" t="n">
        <v>214041</v>
      </c>
      <c r="B1049" t="s">
        <v>4360</v>
      </c>
      <c r="C1049" t="s">
        <v>149</v>
      </c>
      <c r="D1049" t="n">
        <v>27</v>
      </c>
      <c r="E1049" t="n">
        <v>20860</v>
      </c>
      <c r="F1049" t="n">
        <v>54.4</v>
      </c>
      <c r="G1049" t="n">
        <v>78</v>
      </c>
      <c r="H1049" t="n">
        <v>19</v>
      </c>
      <c r="I1049" t="n">
        <v>3.8953</v>
      </c>
      <c r="J1049" s="10" t="str">
        <f>=STANDARDIZE(D1049,AVERAGE(D$2:D$1449),_xlfn.STDEV.S(D$2:D$1449))</f>
      </c>
      <c r="K1049" s="10" t="str">
        <f>=STANDARDIZE(E1049,AVERAGE(E$2:E$1449),_xlfn.STDEV.S(E$2:E$1449))</f>
      </c>
      <c r="L1049" s="10" t="str">
        <f>=STANDARDIZE(F1049,AVERAGE(F$2:F$1449),_xlfn.STDEV.S(F$2:F$1449))</f>
      </c>
      <c r="M1049" s="10" t="str">
        <f>=STANDARDIZE(G1049,AVERAGE(G$2:G$1449),_xlfn.STDEV.S(G$2:G$1449))</f>
      </c>
      <c r="N1049" s="10" t="str">
        <f>=STANDARDIZE(H1049,AVERAGE(H$2:H$1449),_xlfn.STDEV.S(H$2:H$1449))</f>
      </c>
      <c r="O1049" s="10" t="str">
        <f>=STANDARDIZE(I1049,AVERAGE(I$2:I$1449),_xlfn.STDEV.S(I$2:I$1449))</f>
      </c>
      <c r="P1049" s="10" t="str">
        <f>=MMULT(J1049:O1049,$AI$12:$AI$17)</f>
      </c>
    </row>
    <row r="1050">
      <c r="A1050" t="n">
        <v>214069</v>
      </c>
      <c r="B1050" t="s">
        <v>4362</v>
      </c>
      <c r="C1050" t="s">
        <v>163</v>
      </c>
      <c r="D1050" t="n">
        <v>19</v>
      </c>
      <c r="E1050" t="n">
        <v>25090</v>
      </c>
      <c r="F1050" t="n">
        <v>69.2</v>
      </c>
      <c r="G1050" t="n">
        <v>80</v>
      </c>
      <c r="H1050" t="n">
        <v>10</v>
      </c>
      <c r="I1050" t="n">
        <v>3.3844</v>
      </c>
      <c r="J1050" s="10" t="str">
        <f>=STANDARDIZE(D1050,AVERAGE(D$2:D$1449),_xlfn.STDEV.S(D$2:D$1449))</f>
      </c>
      <c r="K1050" s="10" t="str">
        <f>=STANDARDIZE(E1050,AVERAGE(E$2:E$1449),_xlfn.STDEV.S(E$2:E$1449))</f>
      </c>
      <c r="L1050" s="10" t="str">
        <f>=STANDARDIZE(F1050,AVERAGE(F$2:F$1449),_xlfn.STDEV.S(F$2:F$1449))</f>
      </c>
      <c r="M1050" s="10" t="str">
        <f>=STANDARDIZE(G1050,AVERAGE(G$2:G$1449),_xlfn.STDEV.S(G$2:G$1449))</f>
      </c>
      <c r="N1050" s="10" t="str">
        <f>=STANDARDIZE(H1050,AVERAGE(H$2:H$1449),_xlfn.STDEV.S(H$2:H$1449))</f>
      </c>
      <c r="O1050" s="10" t="str">
        <f>=STANDARDIZE(I1050,AVERAGE(I$2:I$1449),_xlfn.STDEV.S(I$2:I$1449))</f>
      </c>
      <c r="P1050" s="10" t="str">
        <f>=MMULT(J1050:O1050,$AI$12:$AI$17)</f>
      </c>
    </row>
    <row r="1051">
      <c r="A1051" t="n">
        <v>214157</v>
      </c>
      <c r="B1051" t="s">
        <v>4366</v>
      </c>
      <c r="C1051" t="s">
        <v>163</v>
      </c>
      <c r="D1051" t="n">
        <v>27</v>
      </c>
      <c r="E1051" t="n">
        <v>30720</v>
      </c>
      <c r="F1051" t="n">
        <v>71.1</v>
      </c>
      <c r="G1051" t="n">
        <v>81</v>
      </c>
      <c r="H1051" t="n">
        <v>10</v>
      </c>
      <c r="I1051" t="n">
        <v>3.4723</v>
      </c>
      <c r="J1051" s="10" t="str">
        <f>=STANDARDIZE(D1051,AVERAGE(D$2:D$1449),_xlfn.STDEV.S(D$2:D$1449))</f>
      </c>
      <c r="K1051" s="10" t="str">
        <f>=STANDARDIZE(E1051,AVERAGE(E$2:E$1449),_xlfn.STDEV.S(E$2:E$1449))</f>
      </c>
      <c r="L1051" s="10" t="str">
        <f>=STANDARDIZE(F1051,AVERAGE(F$2:F$1449),_xlfn.STDEV.S(F$2:F$1449))</f>
      </c>
      <c r="M1051" s="10" t="str">
        <f>=STANDARDIZE(G1051,AVERAGE(G$2:G$1449),_xlfn.STDEV.S(G$2:G$1449))</f>
      </c>
      <c r="N1051" s="10" t="str">
        <f>=STANDARDIZE(H1051,AVERAGE(H$2:H$1449),_xlfn.STDEV.S(H$2:H$1449))</f>
      </c>
      <c r="O1051" s="10" t="str">
        <f>=STANDARDIZE(I1051,AVERAGE(I$2:I$1449),_xlfn.STDEV.S(I$2:I$1449))</f>
      </c>
      <c r="P1051" s="10" t="str">
        <f>=MMULT(J1051:O1051,$AI$12:$AI$17)</f>
      </c>
    </row>
    <row r="1052">
      <c r="A1052" t="n">
        <v>214166</v>
      </c>
      <c r="B1052" t="s">
        <v>4367</v>
      </c>
      <c r="C1052" t="s">
        <v>163</v>
      </c>
      <c r="D1052" t="n">
        <v>16</v>
      </c>
      <c r="E1052" t="n">
        <v>20570</v>
      </c>
      <c r="F1052" t="n">
        <v>51.6</v>
      </c>
      <c r="G1052" t="n">
        <v>71</v>
      </c>
      <c r="H1052" t="n">
        <v>12</v>
      </c>
      <c r="I1052" t="n">
        <v>3.4802</v>
      </c>
      <c r="J1052" s="10" t="str">
        <f>=STANDARDIZE(D1052,AVERAGE(D$2:D$1449),_xlfn.STDEV.S(D$2:D$1449))</f>
      </c>
      <c r="K1052" s="10" t="str">
        <f>=STANDARDIZE(E1052,AVERAGE(E$2:E$1449),_xlfn.STDEV.S(E$2:E$1449))</f>
      </c>
      <c r="L1052" s="10" t="str">
        <f>=STANDARDIZE(F1052,AVERAGE(F$2:F$1449),_xlfn.STDEV.S(F$2:F$1449))</f>
      </c>
      <c r="M1052" s="10" t="str">
        <f>=STANDARDIZE(G1052,AVERAGE(G$2:G$1449),_xlfn.STDEV.S(G$2:G$1449))</f>
      </c>
      <c r="N1052" s="10" t="str">
        <f>=STANDARDIZE(H1052,AVERAGE(H$2:H$1449),_xlfn.STDEV.S(H$2:H$1449))</f>
      </c>
      <c r="O1052" s="10" t="str">
        <f>=STANDARDIZE(I1052,AVERAGE(I$2:I$1449),_xlfn.STDEV.S(I$2:I$1449))</f>
      </c>
      <c r="P1052" s="10" t="str">
        <f>=MMULT(J1052:O1052,$AI$12:$AI$17)</f>
      </c>
    </row>
    <row r="1053">
      <c r="A1053" t="n">
        <v>214175</v>
      </c>
      <c r="B1053" t="s">
        <v>4369</v>
      </c>
      <c r="C1053" t="s">
        <v>163</v>
      </c>
      <c r="D1053" t="n">
        <v>21</v>
      </c>
      <c r="E1053" t="n">
        <v>31814</v>
      </c>
      <c r="F1053" t="n">
        <v>80.2</v>
      </c>
      <c r="G1053" t="n">
        <v>89</v>
      </c>
      <c r="H1053" t="n">
        <v>8</v>
      </c>
      <c r="I1053" t="n">
        <v>3.3195</v>
      </c>
      <c r="J1053" s="10" t="str">
        <f>=STANDARDIZE(D1053,AVERAGE(D$2:D$1449),_xlfn.STDEV.S(D$2:D$1449))</f>
      </c>
      <c r="K1053" s="10" t="str">
        <f>=STANDARDIZE(E1053,AVERAGE(E$2:E$1449),_xlfn.STDEV.S(E$2:E$1449))</f>
      </c>
      <c r="L1053" s="10" t="str">
        <f>=STANDARDIZE(F1053,AVERAGE(F$2:F$1449),_xlfn.STDEV.S(F$2:F$1449))</f>
      </c>
      <c r="M1053" s="10" t="str">
        <f>=STANDARDIZE(G1053,AVERAGE(G$2:G$1449),_xlfn.STDEV.S(G$2:G$1449))</f>
      </c>
      <c r="N1053" s="10" t="str">
        <f>=STANDARDIZE(H1053,AVERAGE(H$2:H$1449),_xlfn.STDEV.S(H$2:H$1449))</f>
      </c>
      <c r="O1053" s="10" t="str">
        <f>=STANDARDIZE(I1053,AVERAGE(I$2:I$1449),_xlfn.STDEV.S(I$2:I$1449))</f>
      </c>
      <c r="P1053" s="10" t="str">
        <f>=MMULT(J1053:O1053,$AI$12:$AI$17)</f>
      </c>
    </row>
    <row r="1054">
      <c r="A1054" t="n">
        <v>214272</v>
      </c>
      <c r="B1054" t="s">
        <v>4370</v>
      </c>
      <c r="C1054" t="s">
        <v>163</v>
      </c>
      <c r="D1054" t="n">
        <v>42</v>
      </c>
      <c r="E1054" t="n">
        <v>29298</v>
      </c>
      <c r="F1054" t="n">
        <v>46.1</v>
      </c>
      <c r="G1054" t="n">
        <v>69</v>
      </c>
      <c r="H1054" t="n">
        <v>13</v>
      </c>
      <c r="I1054" t="n">
        <v>3.4098</v>
      </c>
      <c r="J1054" s="10" t="str">
        <f>=STANDARDIZE(D1054,AVERAGE(D$2:D$1449),_xlfn.STDEV.S(D$2:D$1449))</f>
      </c>
      <c r="K1054" s="10" t="str">
        <f>=STANDARDIZE(E1054,AVERAGE(E$2:E$1449),_xlfn.STDEV.S(E$2:E$1449))</f>
      </c>
      <c r="L1054" s="10" t="str">
        <f>=STANDARDIZE(F1054,AVERAGE(F$2:F$1449),_xlfn.STDEV.S(F$2:F$1449))</f>
      </c>
      <c r="M1054" s="10" t="str">
        <f>=STANDARDIZE(G1054,AVERAGE(G$2:G$1449),_xlfn.STDEV.S(G$2:G$1449))</f>
      </c>
      <c r="N1054" s="10" t="str">
        <f>=STANDARDIZE(H1054,AVERAGE(H$2:H$1449),_xlfn.STDEV.S(H$2:H$1449))</f>
      </c>
      <c r="O1054" s="10" t="str">
        <f>=STANDARDIZE(I1054,AVERAGE(I$2:I$1449),_xlfn.STDEV.S(I$2:I$1449))</f>
      </c>
      <c r="P1054" s="10" t="str">
        <f>=MMULT(J1054:O1054,$AI$12:$AI$17)</f>
      </c>
    </row>
    <row r="1055">
      <c r="A1055" t="n">
        <v>214591</v>
      </c>
      <c r="B1055" t="s">
        <v>4380</v>
      </c>
      <c r="C1055" t="s">
        <v>149</v>
      </c>
      <c r="D1055" t="n">
        <v>27</v>
      </c>
      <c r="E1055" t="n">
        <v>20964</v>
      </c>
      <c r="F1055" t="n">
        <v>45.5</v>
      </c>
      <c r="G1055" t="n">
        <v>82</v>
      </c>
      <c r="H1055" t="n">
        <v>12</v>
      </c>
      <c r="I1055" t="n">
        <v>3.5485</v>
      </c>
      <c r="J1055" s="10" t="str">
        <f>=STANDARDIZE(D1055,AVERAGE(D$2:D$1449),_xlfn.STDEV.S(D$2:D$1449))</f>
      </c>
      <c r="K1055" s="10" t="str">
        <f>=STANDARDIZE(E1055,AVERAGE(E$2:E$1449),_xlfn.STDEV.S(E$2:E$1449))</f>
      </c>
      <c r="L1055" s="10" t="str">
        <f>=STANDARDIZE(F1055,AVERAGE(F$2:F$1449),_xlfn.STDEV.S(F$2:F$1449))</f>
      </c>
      <c r="M1055" s="10" t="str">
        <f>=STANDARDIZE(G1055,AVERAGE(G$2:G$1449),_xlfn.STDEV.S(G$2:G$1449))</f>
      </c>
      <c r="N1055" s="10" t="str">
        <f>=STANDARDIZE(H1055,AVERAGE(H$2:H$1449),_xlfn.STDEV.S(H$2:H$1449))</f>
      </c>
      <c r="O1055" s="10" t="str">
        <f>=STANDARDIZE(I1055,AVERAGE(I$2:I$1449),_xlfn.STDEV.S(I$2:I$1449))</f>
      </c>
      <c r="P1055" s="10" t="str">
        <f>=MMULT(J1055:O1055,$AI$12:$AI$17)</f>
      </c>
    </row>
    <row r="1056">
      <c r="A1056" t="n">
        <v>214625</v>
      </c>
      <c r="B1056" t="s">
        <v>4382</v>
      </c>
      <c r="C1056" t="s">
        <v>149</v>
      </c>
      <c r="D1056" t="n">
        <v>32</v>
      </c>
      <c r="E1056" t="n">
        <v>19294</v>
      </c>
      <c r="F1056" t="n">
        <v>20.3</v>
      </c>
      <c r="G1056" t="n">
        <v>77</v>
      </c>
      <c r="H1056" t="n">
        <v>9</v>
      </c>
      <c r="I1056" t="n">
        <v>2.7275</v>
      </c>
      <c r="J1056" s="10" t="str">
        <f>=STANDARDIZE(D1056,AVERAGE(D$2:D$1449),_xlfn.STDEV.S(D$2:D$1449))</f>
      </c>
      <c r="K1056" s="10" t="str">
        <f>=STANDARDIZE(E1056,AVERAGE(E$2:E$1449),_xlfn.STDEV.S(E$2:E$1449))</f>
      </c>
      <c r="L1056" s="10" t="str">
        <f>=STANDARDIZE(F1056,AVERAGE(F$2:F$1449),_xlfn.STDEV.S(F$2:F$1449))</f>
      </c>
      <c r="M1056" s="10" t="str">
        <f>=STANDARDIZE(G1056,AVERAGE(G$2:G$1449),_xlfn.STDEV.S(G$2:G$1449))</f>
      </c>
      <c r="N1056" s="10" t="str">
        <f>=STANDARDIZE(H1056,AVERAGE(H$2:H$1449),_xlfn.STDEV.S(H$2:H$1449))</f>
      </c>
      <c r="O1056" s="10" t="str">
        <f>=STANDARDIZE(I1056,AVERAGE(I$2:I$1449),_xlfn.STDEV.S(I$2:I$1449))</f>
      </c>
      <c r="P1056" s="10" t="str">
        <f>=MMULT(J1056:O1056,$AI$12:$AI$17)</f>
      </c>
    </row>
    <row r="1057">
      <c r="A1057" t="n">
        <v>214643</v>
      </c>
      <c r="B1057" t="s">
        <v>4386</v>
      </c>
      <c r="C1057" t="s">
        <v>149</v>
      </c>
      <c r="D1057" t="n">
        <v>38</v>
      </c>
      <c r="E1057" t="n">
        <v>16275</v>
      </c>
      <c r="F1057" t="n">
        <v>16</v>
      </c>
      <c r="G1057" t="n">
        <v>79</v>
      </c>
      <c r="H1057" t="n">
        <v>10</v>
      </c>
      <c r="I1057" t="n">
        <v>2.616</v>
      </c>
      <c r="J1057" s="10" t="str">
        <f>=STANDARDIZE(D1057,AVERAGE(D$2:D$1449),_xlfn.STDEV.S(D$2:D$1449))</f>
      </c>
      <c r="K1057" s="10" t="str">
        <f>=STANDARDIZE(E1057,AVERAGE(E$2:E$1449),_xlfn.STDEV.S(E$2:E$1449))</f>
      </c>
      <c r="L1057" s="10" t="str">
        <f>=STANDARDIZE(F1057,AVERAGE(F$2:F$1449),_xlfn.STDEV.S(F$2:F$1449))</f>
      </c>
      <c r="M1057" s="10" t="str">
        <f>=STANDARDIZE(G1057,AVERAGE(G$2:G$1449),_xlfn.STDEV.S(G$2:G$1449))</f>
      </c>
      <c r="N1057" s="10" t="str">
        <f>=STANDARDIZE(H1057,AVERAGE(H$2:H$1449),_xlfn.STDEV.S(H$2:H$1449))</f>
      </c>
      <c r="O1057" s="10" t="str">
        <f>=STANDARDIZE(I1057,AVERAGE(I$2:I$1449),_xlfn.STDEV.S(I$2:I$1449))</f>
      </c>
      <c r="P1057" s="10" t="str">
        <f>=MMULT(J1057:O1057,$AI$12:$AI$17)</f>
      </c>
    </row>
    <row r="1058">
      <c r="A1058" t="n">
        <v>214652</v>
      </c>
      <c r="B1058" t="s">
        <v>4387</v>
      </c>
      <c r="C1058" t="s">
        <v>149</v>
      </c>
      <c r="D1058" t="n">
        <v>43</v>
      </c>
      <c r="E1058" t="n">
        <v>18239</v>
      </c>
      <c r="F1058" t="n">
        <v>31.2</v>
      </c>
      <c r="G1058" t="n">
        <v>75</v>
      </c>
      <c r="H1058" t="n">
        <v>11</v>
      </c>
      <c r="I1058" t="n">
        <v>2.9965</v>
      </c>
      <c r="J1058" s="10" t="str">
        <f>=STANDARDIZE(D1058,AVERAGE(D$2:D$1449),_xlfn.STDEV.S(D$2:D$1449))</f>
      </c>
      <c r="K1058" s="10" t="str">
        <f>=STANDARDIZE(E1058,AVERAGE(E$2:E$1449),_xlfn.STDEV.S(E$2:E$1449))</f>
      </c>
      <c r="L1058" s="10" t="str">
        <f>=STANDARDIZE(F1058,AVERAGE(F$2:F$1449),_xlfn.STDEV.S(F$2:F$1449))</f>
      </c>
      <c r="M1058" s="10" t="str">
        <f>=STANDARDIZE(G1058,AVERAGE(G$2:G$1449),_xlfn.STDEV.S(G$2:G$1449))</f>
      </c>
      <c r="N1058" s="10" t="str">
        <f>=STANDARDIZE(H1058,AVERAGE(H$2:H$1449),_xlfn.STDEV.S(H$2:H$1449))</f>
      </c>
      <c r="O1058" s="10" t="str">
        <f>=STANDARDIZE(I1058,AVERAGE(I$2:I$1449),_xlfn.STDEV.S(I$2:I$1449))</f>
      </c>
      <c r="P1058" s="10" t="str">
        <f>=MMULT(J1058:O1058,$AI$12:$AI$17)</f>
      </c>
    </row>
    <row r="1059">
      <c r="A1059" t="n">
        <v>214670</v>
      </c>
      <c r="B1059" t="s">
        <v>4389</v>
      </c>
      <c r="C1059" t="s">
        <v>149</v>
      </c>
      <c r="D1059" t="n">
        <v>33</v>
      </c>
      <c r="E1059" t="n">
        <v>19070</v>
      </c>
      <c r="F1059" t="n">
        <v>16.9</v>
      </c>
      <c r="G1059" t="n">
        <v>82</v>
      </c>
      <c r="H1059" t="n">
        <v>15</v>
      </c>
      <c r="I1059" t="n">
        <v>2.9974</v>
      </c>
      <c r="J1059" s="10" t="str">
        <f>=STANDARDIZE(D1059,AVERAGE(D$2:D$1449),_xlfn.STDEV.S(D$2:D$1449))</f>
      </c>
      <c r="K1059" s="10" t="str">
        <f>=STANDARDIZE(E1059,AVERAGE(E$2:E$1449),_xlfn.STDEV.S(E$2:E$1449))</f>
      </c>
      <c r="L1059" s="10" t="str">
        <f>=STANDARDIZE(F1059,AVERAGE(F$2:F$1449),_xlfn.STDEV.S(F$2:F$1449))</f>
      </c>
      <c r="M1059" s="10" t="str">
        <f>=STANDARDIZE(G1059,AVERAGE(G$2:G$1449),_xlfn.STDEV.S(G$2:G$1449))</f>
      </c>
      <c r="N1059" s="10" t="str">
        <f>=STANDARDIZE(H1059,AVERAGE(H$2:H$1449),_xlfn.STDEV.S(H$2:H$1449))</f>
      </c>
      <c r="O1059" s="10" t="str">
        <f>=STANDARDIZE(I1059,AVERAGE(I$2:I$1449),_xlfn.STDEV.S(I$2:I$1449))</f>
      </c>
      <c r="P1059" s="10" t="str">
        <f>=MMULT(J1059:O1059,$AI$12:$AI$17)</f>
      </c>
    </row>
    <row r="1060">
      <c r="A1060" t="n">
        <v>214689</v>
      </c>
      <c r="B1060" t="s">
        <v>4390</v>
      </c>
      <c r="C1060" t="s">
        <v>149</v>
      </c>
      <c r="D1060" t="n">
        <v>26</v>
      </c>
      <c r="E1060" t="n">
        <v>22506</v>
      </c>
      <c r="F1060" t="n">
        <v>17.5</v>
      </c>
      <c r="G1060" t="n">
        <v>77</v>
      </c>
      <c r="H1060" t="n">
        <v>12</v>
      </c>
      <c r="I1060" t="n">
        <v>3.4371</v>
      </c>
      <c r="J1060" s="10" t="str">
        <f>=STANDARDIZE(D1060,AVERAGE(D$2:D$1449),_xlfn.STDEV.S(D$2:D$1449))</f>
      </c>
      <c r="K1060" s="10" t="str">
        <f>=STANDARDIZE(E1060,AVERAGE(E$2:E$1449),_xlfn.STDEV.S(E$2:E$1449))</f>
      </c>
      <c r="L1060" s="10" t="str">
        <f>=STANDARDIZE(F1060,AVERAGE(F$2:F$1449),_xlfn.STDEV.S(F$2:F$1449))</f>
      </c>
      <c r="M1060" s="10" t="str">
        <f>=STANDARDIZE(G1060,AVERAGE(G$2:G$1449),_xlfn.STDEV.S(G$2:G$1449))</f>
      </c>
      <c r="N1060" s="10" t="str">
        <f>=STANDARDIZE(H1060,AVERAGE(H$2:H$1449),_xlfn.STDEV.S(H$2:H$1449))</f>
      </c>
      <c r="O1060" s="10" t="str">
        <f>=STANDARDIZE(I1060,AVERAGE(I$2:I$1449),_xlfn.STDEV.S(I$2:I$1449))</f>
      </c>
      <c r="P1060" s="10" t="str">
        <f>=MMULT(J1060:O1060,$AI$12:$AI$17)</f>
      </c>
    </row>
    <row r="1061">
      <c r="A1061" t="n">
        <v>214698</v>
      </c>
      <c r="B1061" t="s">
        <v>4391</v>
      </c>
      <c r="C1061" t="s">
        <v>149</v>
      </c>
      <c r="D1061" t="n">
        <v>34</v>
      </c>
      <c r="E1061" t="n">
        <v>19329</v>
      </c>
      <c r="F1061" t="n">
        <v>21.2</v>
      </c>
      <c r="G1061" t="n">
        <v>76</v>
      </c>
      <c r="H1061" t="n">
        <v>11</v>
      </c>
      <c r="I1061" t="n">
        <v>2.7536</v>
      </c>
      <c r="J1061" s="10" t="str">
        <f>=STANDARDIZE(D1061,AVERAGE(D$2:D$1449),_xlfn.STDEV.S(D$2:D$1449))</f>
      </c>
      <c r="K1061" s="10" t="str">
        <f>=STANDARDIZE(E1061,AVERAGE(E$2:E$1449),_xlfn.STDEV.S(E$2:E$1449))</f>
      </c>
      <c r="L1061" s="10" t="str">
        <f>=STANDARDIZE(F1061,AVERAGE(F$2:F$1449),_xlfn.STDEV.S(F$2:F$1449))</f>
      </c>
      <c r="M1061" s="10" t="str">
        <f>=STANDARDIZE(G1061,AVERAGE(G$2:G$1449),_xlfn.STDEV.S(G$2:G$1449))</f>
      </c>
      <c r="N1061" s="10" t="str">
        <f>=STANDARDIZE(H1061,AVERAGE(H$2:H$1449),_xlfn.STDEV.S(H$2:H$1449))</f>
      </c>
      <c r="O1061" s="10" t="str">
        <f>=STANDARDIZE(I1061,AVERAGE(I$2:I$1449),_xlfn.STDEV.S(I$2:I$1449))</f>
      </c>
      <c r="P1061" s="10" t="str">
        <f>=MMULT(J1061:O1061,$AI$12:$AI$17)</f>
      </c>
    </row>
    <row r="1062">
      <c r="A1062" t="n">
        <v>214704</v>
      </c>
      <c r="B1062" t="s">
        <v>4392</v>
      </c>
      <c r="C1062" t="s">
        <v>149</v>
      </c>
      <c r="D1062" t="n">
        <v>29</v>
      </c>
      <c r="E1062" t="n">
        <v>22450</v>
      </c>
      <c r="F1062" t="n">
        <v>22.9</v>
      </c>
      <c r="G1062" t="n">
        <v>77</v>
      </c>
      <c r="H1062" t="n">
        <v>13</v>
      </c>
      <c r="I1062" t="n">
        <v>3.3629</v>
      </c>
      <c r="J1062" s="10" t="str">
        <f>=STANDARDIZE(D1062,AVERAGE(D$2:D$1449),_xlfn.STDEV.S(D$2:D$1449))</f>
      </c>
      <c r="K1062" s="10" t="str">
        <f>=STANDARDIZE(E1062,AVERAGE(E$2:E$1449),_xlfn.STDEV.S(E$2:E$1449))</f>
      </c>
      <c r="L1062" s="10" t="str">
        <f>=STANDARDIZE(F1062,AVERAGE(F$2:F$1449),_xlfn.STDEV.S(F$2:F$1449))</f>
      </c>
      <c r="M1062" s="10" t="str">
        <f>=STANDARDIZE(G1062,AVERAGE(G$2:G$1449),_xlfn.STDEV.S(G$2:G$1449))</f>
      </c>
      <c r="N1062" s="10" t="str">
        <f>=STANDARDIZE(H1062,AVERAGE(H$2:H$1449),_xlfn.STDEV.S(H$2:H$1449))</f>
      </c>
      <c r="O1062" s="10" t="str">
        <f>=STANDARDIZE(I1062,AVERAGE(I$2:I$1449),_xlfn.STDEV.S(I$2:I$1449))</f>
      </c>
      <c r="P1062" s="10" t="str">
        <f>=MMULT(J1062:O1062,$AI$12:$AI$17)</f>
      </c>
    </row>
    <row r="1063">
      <c r="A1063" t="n">
        <v>214713</v>
      </c>
      <c r="B1063" t="s">
        <v>4393</v>
      </c>
      <c r="C1063" t="s">
        <v>149</v>
      </c>
      <c r="D1063" t="n">
        <v>26</v>
      </c>
      <c r="E1063" t="n">
        <v>22406</v>
      </c>
      <c r="F1063" t="n">
        <v>29.3</v>
      </c>
      <c r="G1063" t="n">
        <v>82</v>
      </c>
      <c r="H1063" t="n">
        <v>15</v>
      </c>
      <c r="I1063" t="n">
        <v>3.7012</v>
      </c>
      <c r="J1063" s="10" t="str">
        <f>=STANDARDIZE(D1063,AVERAGE(D$2:D$1449),_xlfn.STDEV.S(D$2:D$1449))</f>
      </c>
      <c r="K1063" s="10" t="str">
        <f>=STANDARDIZE(E1063,AVERAGE(E$2:E$1449),_xlfn.STDEV.S(E$2:E$1449))</f>
      </c>
      <c r="L1063" s="10" t="str">
        <f>=STANDARDIZE(F1063,AVERAGE(F$2:F$1449),_xlfn.STDEV.S(F$2:F$1449))</f>
      </c>
      <c r="M1063" s="10" t="str">
        <f>=STANDARDIZE(G1063,AVERAGE(G$2:G$1449),_xlfn.STDEV.S(G$2:G$1449))</f>
      </c>
      <c r="N1063" s="10" t="str">
        <f>=STANDARDIZE(H1063,AVERAGE(H$2:H$1449),_xlfn.STDEV.S(H$2:H$1449))</f>
      </c>
      <c r="O1063" s="10" t="str">
        <f>=STANDARDIZE(I1063,AVERAGE(I$2:I$1449),_xlfn.STDEV.S(I$2:I$1449))</f>
      </c>
      <c r="P1063" s="10" t="str">
        <f>=MMULT(J1063:O1063,$AI$12:$AI$17)</f>
      </c>
    </row>
    <row r="1064">
      <c r="A1064" t="n">
        <v>214731</v>
      </c>
      <c r="B1064" t="s">
        <v>4394</v>
      </c>
      <c r="C1064" t="s">
        <v>149</v>
      </c>
      <c r="D1064" t="n">
        <v>35</v>
      </c>
      <c r="E1064" t="n">
        <v>21739</v>
      </c>
      <c r="F1064" t="n">
        <v>21.1</v>
      </c>
      <c r="G1064" t="n">
        <v>72</v>
      </c>
      <c r="H1064" t="n">
        <v>14</v>
      </c>
      <c r="I1064" t="n">
        <v>3.1153</v>
      </c>
      <c r="J1064" s="10" t="str">
        <f>=STANDARDIZE(D1064,AVERAGE(D$2:D$1449),_xlfn.STDEV.S(D$2:D$1449))</f>
      </c>
      <c r="K1064" s="10" t="str">
        <f>=STANDARDIZE(E1064,AVERAGE(E$2:E$1449),_xlfn.STDEV.S(E$2:E$1449))</f>
      </c>
      <c r="L1064" s="10" t="str">
        <f>=STANDARDIZE(F1064,AVERAGE(F$2:F$1449),_xlfn.STDEV.S(F$2:F$1449))</f>
      </c>
      <c r="M1064" s="10" t="str">
        <f>=STANDARDIZE(G1064,AVERAGE(G$2:G$1449),_xlfn.STDEV.S(G$2:G$1449))</f>
      </c>
      <c r="N1064" s="10" t="str">
        <f>=STANDARDIZE(H1064,AVERAGE(H$2:H$1449),_xlfn.STDEV.S(H$2:H$1449))</f>
      </c>
      <c r="O1064" s="10" t="str">
        <f>=STANDARDIZE(I1064,AVERAGE(I$2:I$1449),_xlfn.STDEV.S(I$2:I$1449))</f>
      </c>
      <c r="P1064" s="10" t="str">
        <f>=MMULT(J1064:O1064,$AI$12:$AI$17)</f>
      </c>
    </row>
    <row r="1065">
      <c r="A1065" t="n">
        <v>214759</v>
      </c>
      <c r="B1065" t="s">
        <v>4397</v>
      </c>
      <c r="C1065" t="s">
        <v>149</v>
      </c>
      <c r="D1065" t="n">
        <v>35</v>
      </c>
      <c r="E1065" t="n">
        <v>18780</v>
      </c>
      <c r="F1065" t="n">
        <v>31.4</v>
      </c>
      <c r="G1065" t="n">
        <v>74</v>
      </c>
      <c r="H1065" t="n">
        <v>9</v>
      </c>
      <c r="I1065" t="n">
        <v>2.6702</v>
      </c>
      <c r="J1065" s="10" t="str">
        <f>=STANDARDIZE(D1065,AVERAGE(D$2:D$1449),_xlfn.STDEV.S(D$2:D$1449))</f>
      </c>
      <c r="K1065" s="10" t="str">
        <f>=STANDARDIZE(E1065,AVERAGE(E$2:E$1449),_xlfn.STDEV.S(E$2:E$1449))</f>
      </c>
      <c r="L1065" s="10" t="str">
        <f>=STANDARDIZE(F1065,AVERAGE(F$2:F$1449),_xlfn.STDEV.S(F$2:F$1449))</f>
      </c>
      <c r="M1065" s="10" t="str">
        <f>=STANDARDIZE(G1065,AVERAGE(G$2:G$1449),_xlfn.STDEV.S(G$2:G$1449))</f>
      </c>
      <c r="N1065" s="10" t="str">
        <f>=STANDARDIZE(H1065,AVERAGE(H$2:H$1449),_xlfn.STDEV.S(H$2:H$1449))</f>
      </c>
      <c r="O1065" s="10" t="str">
        <f>=STANDARDIZE(I1065,AVERAGE(I$2:I$1449),_xlfn.STDEV.S(I$2:I$1449))</f>
      </c>
      <c r="P1065" s="10" t="str">
        <f>=MMULT(J1065:O1065,$AI$12:$AI$17)</f>
      </c>
    </row>
    <row r="1066">
      <c r="A1066" t="n">
        <v>214768</v>
      </c>
      <c r="B1066" t="s">
        <v>4399</v>
      </c>
      <c r="C1066" t="s">
        <v>149</v>
      </c>
      <c r="D1066" t="n">
        <v>48</v>
      </c>
      <c r="E1066" t="n">
        <v>19920</v>
      </c>
      <c r="F1066" t="n">
        <v>14.2</v>
      </c>
      <c r="G1066" t="n">
        <v>72</v>
      </c>
      <c r="H1066" t="n">
        <v>11</v>
      </c>
      <c r="I1066" t="n">
        <v>2.7497</v>
      </c>
      <c r="J1066" s="10" t="str">
        <f>=STANDARDIZE(D1066,AVERAGE(D$2:D$1449),_xlfn.STDEV.S(D$2:D$1449))</f>
      </c>
      <c r="K1066" s="10" t="str">
        <f>=STANDARDIZE(E1066,AVERAGE(E$2:E$1449),_xlfn.STDEV.S(E$2:E$1449))</f>
      </c>
      <c r="L1066" s="10" t="str">
        <f>=STANDARDIZE(F1066,AVERAGE(F$2:F$1449),_xlfn.STDEV.S(F$2:F$1449))</f>
      </c>
      <c r="M1066" s="10" t="str">
        <f>=STANDARDIZE(G1066,AVERAGE(G$2:G$1449),_xlfn.STDEV.S(G$2:G$1449))</f>
      </c>
      <c r="N1066" s="10" t="str">
        <f>=STANDARDIZE(H1066,AVERAGE(H$2:H$1449),_xlfn.STDEV.S(H$2:H$1449))</f>
      </c>
      <c r="O1066" s="10" t="str">
        <f>=STANDARDIZE(I1066,AVERAGE(I$2:I$1449),_xlfn.STDEV.S(I$2:I$1449))</f>
      </c>
      <c r="P1066" s="10" t="str">
        <f>=MMULT(J1066:O1066,$AI$12:$AI$17)</f>
      </c>
    </row>
    <row r="1067">
      <c r="A1067" t="n">
        <v>214777</v>
      </c>
      <c r="B1067" t="s">
        <v>4401</v>
      </c>
      <c r="C1067" t="s">
        <v>149</v>
      </c>
      <c r="D1067" t="n">
        <v>13</v>
      </c>
      <c r="E1067" t="n">
        <v>27450</v>
      </c>
      <c r="F1067" t="n">
        <v>85.6</v>
      </c>
      <c r="G1067" t="n">
        <v>92</v>
      </c>
      <c r="H1067" t="n">
        <v>15</v>
      </c>
      <c r="I1067" t="n">
        <v>4.7218</v>
      </c>
      <c r="J1067" s="10" t="str">
        <f>=STANDARDIZE(D1067,AVERAGE(D$2:D$1449),_xlfn.STDEV.S(D$2:D$1449))</f>
      </c>
      <c r="K1067" s="10" t="str">
        <f>=STANDARDIZE(E1067,AVERAGE(E$2:E$1449),_xlfn.STDEV.S(E$2:E$1449))</f>
      </c>
      <c r="L1067" s="10" t="str">
        <f>=STANDARDIZE(F1067,AVERAGE(F$2:F$1449),_xlfn.STDEV.S(F$2:F$1449))</f>
      </c>
      <c r="M1067" s="10" t="str">
        <f>=STANDARDIZE(G1067,AVERAGE(G$2:G$1449),_xlfn.STDEV.S(G$2:G$1449))</f>
      </c>
      <c r="N1067" s="10" t="str">
        <f>=STANDARDIZE(H1067,AVERAGE(H$2:H$1449),_xlfn.STDEV.S(H$2:H$1449))</f>
      </c>
      <c r="O1067" s="10" t="str">
        <f>=STANDARDIZE(I1067,AVERAGE(I$2:I$1449),_xlfn.STDEV.S(I$2:I$1449))</f>
      </c>
      <c r="P1067" s="10" t="str">
        <f>=MMULT(J1067:O1067,$AI$12:$AI$17)</f>
      </c>
    </row>
    <row r="1068">
      <c r="A1068" t="n">
        <v>214786</v>
      </c>
      <c r="B1068" t="s">
        <v>4402</v>
      </c>
      <c r="C1068" t="s">
        <v>149</v>
      </c>
      <c r="D1068" t="n">
        <v>44</v>
      </c>
      <c r="E1068" t="n">
        <v>14933</v>
      </c>
      <c r="F1068" t="n">
        <v>27.4</v>
      </c>
      <c r="G1068" t="n">
        <v>69</v>
      </c>
      <c r="H1068" t="n">
        <v>8</v>
      </c>
      <c r="I1068" t="n">
        <v>2.6107</v>
      </c>
      <c r="J1068" s="10" t="str">
        <f>=STANDARDIZE(D1068,AVERAGE(D$2:D$1449),_xlfn.STDEV.S(D$2:D$1449))</f>
      </c>
      <c r="K1068" s="10" t="str">
        <f>=STANDARDIZE(E1068,AVERAGE(E$2:E$1449),_xlfn.STDEV.S(E$2:E$1449))</f>
      </c>
      <c r="L1068" s="10" t="str">
        <f>=STANDARDIZE(F1068,AVERAGE(F$2:F$1449),_xlfn.STDEV.S(F$2:F$1449))</f>
      </c>
      <c r="M1068" s="10" t="str">
        <f>=STANDARDIZE(G1068,AVERAGE(G$2:G$1449),_xlfn.STDEV.S(G$2:G$1449))</f>
      </c>
      <c r="N1068" s="10" t="str">
        <f>=STANDARDIZE(H1068,AVERAGE(H$2:H$1449),_xlfn.STDEV.S(H$2:H$1449))</f>
      </c>
      <c r="O1068" s="10" t="str">
        <f>=STANDARDIZE(I1068,AVERAGE(I$2:I$1449),_xlfn.STDEV.S(I$2:I$1449))</f>
      </c>
      <c r="P1068" s="10" t="str">
        <f>=MMULT(J1068:O1068,$AI$12:$AI$17)</f>
      </c>
    </row>
    <row r="1069">
      <c r="A1069" t="n">
        <v>214795</v>
      </c>
      <c r="B1069" t="s">
        <v>4404</v>
      </c>
      <c r="C1069" t="s">
        <v>149</v>
      </c>
      <c r="D1069" t="n">
        <v>26</v>
      </c>
      <c r="E1069" t="n">
        <v>20294</v>
      </c>
      <c r="F1069" t="n">
        <v>17.5</v>
      </c>
      <c r="G1069" t="n">
        <v>75</v>
      </c>
      <c r="H1069" t="n">
        <v>9</v>
      </c>
      <c r="I1069" t="n">
        <v>2.8675</v>
      </c>
      <c r="J1069" s="10" t="str">
        <f>=STANDARDIZE(D1069,AVERAGE(D$2:D$1449),_xlfn.STDEV.S(D$2:D$1449))</f>
      </c>
      <c r="K1069" s="10" t="str">
        <f>=STANDARDIZE(E1069,AVERAGE(E$2:E$1449),_xlfn.STDEV.S(E$2:E$1449))</f>
      </c>
      <c r="L1069" s="10" t="str">
        <f>=STANDARDIZE(F1069,AVERAGE(F$2:F$1449),_xlfn.STDEV.S(F$2:F$1449))</f>
      </c>
      <c r="M1069" s="10" t="str">
        <f>=STANDARDIZE(G1069,AVERAGE(G$2:G$1449),_xlfn.STDEV.S(G$2:G$1449))</f>
      </c>
      <c r="N1069" s="10" t="str">
        <f>=STANDARDIZE(H1069,AVERAGE(H$2:H$1449),_xlfn.STDEV.S(H$2:H$1449))</f>
      </c>
      <c r="O1069" s="10" t="str">
        <f>=STANDARDIZE(I1069,AVERAGE(I$2:I$1449),_xlfn.STDEV.S(I$2:I$1449))</f>
      </c>
      <c r="P1069" s="10" t="str">
        <f>=MMULT(J1069:O1069,$AI$12:$AI$17)</f>
      </c>
    </row>
    <row r="1070">
      <c r="A1070" t="n">
        <v>214801</v>
      </c>
      <c r="B1070" t="s">
        <v>4406</v>
      </c>
      <c r="C1070" t="s">
        <v>149</v>
      </c>
      <c r="D1070" t="n">
        <v>38</v>
      </c>
      <c r="E1070" t="n">
        <v>17561</v>
      </c>
      <c r="F1070" t="n">
        <v>21.9</v>
      </c>
      <c r="G1070" t="n">
        <v>77</v>
      </c>
      <c r="H1070" t="n">
        <v>14</v>
      </c>
      <c r="I1070" t="n">
        <v>3.5362</v>
      </c>
      <c r="J1070" s="10" t="str">
        <f>=STANDARDIZE(D1070,AVERAGE(D$2:D$1449),_xlfn.STDEV.S(D$2:D$1449))</f>
      </c>
      <c r="K1070" s="10" t="str">
        <f>=STANDARDIZE(E1070,AVERAGE(E$2:E$1449),_xlfn.STDEV.S(E$2:E$1449))</f>
      </c>
      <c r="L1070" s="10" t="str">
        <f>=STANDARDIZE(F1070,AVERAGE(F$2:F$1449),_xlfn.STDEV.S(F$2:F$1449))</f>
      </c>
      <c r="M1070" s="10" t="str">
        <f>=STANDARDIZE(G1070,AVERAGE(G$2:G$1449),_xlfn.STDEV.S(G$2:G$1449))</f>
      </c>
      <c r="N1070" s="10" t="str">
        <f>=STANDARDIZE(H1070,AVERAGE(H$2:H$1449),_xlfn.STDEV.S(H$2:H$1449))</f>
      </c>
      <c r="O1070" s="10" t="str">
        <f>=STANDARDIZE(I1070,AVERAGE(I$2:I$1449),_xlfn.STDEV.S(I$2:I$1449))</f>
      </c>
      <c r="P1070" s="10" t="str">
        <f>=MMULT(J1070:O1070,$AI$12:$AI$17)</f>
      </c>
    </row>
    <row r="1071">
      <c r="A1071" t="n">
        <v>214810</v>
      </c>
      <c r="B1071" t="s">
        <v>4408</v>
      </c>
      <c r="C1071" t="s">
        <v>149</v>
      </c>
      <c r="D1071" t="n">
        <v>38</v>
      </c>
      <c r="E1071" t="n">
        <v>20317</v>
      </c>
      <c r="F1071" t="n">
        <v>16.2</v>
      </c>
      <c r="G1071" t="n">
        <v>82</v>
      </c>
      <c r="H1071" t="n">
        <v>12</v>
      </c>
      <c r="I1071" t="n">
        <v>2.8549</v>
      </c>
      <c r="J1071" s="10" t="str">
        <f>=STANDARDIZE(D1071,AVERAGE(D$2:D$1449),_xlfn.STDEV.S(D$2:D$1449))</f>
      </c>
      <c r="K1071" s="10" t="str">
        <f>=STANDARDIZE(E1071,AVERAGE(E$2:E$1449),_xlfn.STDEV.S(E$2:E$1449))</f>
      </c>
      <c r="L1071" s="10" t="str">
        <f>=STANDARDIZE(F1071,AVERAGE(F$2:F$1449),_xlfn.STDEV.S(F$2:F$1449))</f>
      </c>
      <c r="M1071" s="10" t="str">
        <f>=STANDARDIZE(G1071,AVERAGE(G$2:G$1449),_xlfn.STDEV.S(G$2:G$1449))</f>
      </c>
      <c r="N1071" s="10" t="str">
        <f>=STANDARDIZE(H1071,AVERAGE(H$2:H$1449),_xlfn.STDEV.S(H$2:H$1449))</f>
      </c>
      <c r="O1071" s="10" t="str">
        <f>=STANDARDIZE(I1071,AVERAGE(I$2:I$1449),_xlfn.STDEV.S(I$2:I$1449))</f>
      </c>
      <c r="P1071" s="10" t="str">
        <f>=MMULT(J1071:O1071,$AI$12:$AI$17)</f>
      </c>
    </row>
    <row r="1072">
      <c r="A1072" t="n">
        <v>214829</v>
      </c>
      <c r="B1072" t="s">
        <v>4410</v>
      </c>
      <c r="C1072" t="s">
        <v>149</v>
      </c>
      <c r="D1072" t="n">
        <v>28</v>
      </c>
      <c r="E1072" t="n">
        <v>19159</v>
      </c>
      <c r="F1072" t="n">
        <v>11.6</v>
      </c>
      <c r="G1072" t="n">
        <v>77</v>
      </c>
      <c r="H1072" t="n">
        <v>12</v>
      </c>
      <c r="I1072" t="n">
        <v>2.9128</v>
      </c>
      <c r="J1072" s="10" t="str">
        <f>=STANDARDIZE(D1072,AVERAGE(D$2:D$1449),_xlfn.STDEV.S(D$2:D$1449))</f>
      </c>
      <c r="K1072" s="10" t="str">
        <f>=STANDARDIZE(E1072,AVERAGE(E$2:E$1449),_xlfn.STDEV.S(E$2:E$1449))</f>
      </c>
      <c r="L1072" s="10" t="str">
        <f>=STANDARDIZE(F1072,AVERAGE(F$2:F$1449),_xlfn.STDEV.S(F$2:F$1449))</f>
      </c>
      <c r="M1072" s="10" t="str">
        <f>=STANDARDIZE(G1072,AVERAGE(G$2:G$1449),_xlfn.STDEV.S(G$2:G$1449))</f>
      </c>
      <c r="N1072" s="10" t="str">
        <f>=STANDARDIZE(H1072,AVERAGE(H$2:H$1449),_xlfn.STDEV.S(H$2:H$1449))</f>
      </c>
      <c r="O1072" s="10" t="str">
        <f>=STANDARDIZE(I1072,AVERAGE(I$2:I$1449),_xlfn.STDEV.S(I$2:I$1449))</f>
      </c>
      <c r="P1072" s="10" t="str">
        <f>=MMULT(J1072:O1072,$AI$12:$AI$17)</f>
      </c>
    </row>
    <row r="1073">
      <c r="A1073" t="n">
        <v>215062</v>
      </c>
      <c r="B1073" t="s">
        <v>4418</v>
      </c>
      <c r="C1073" t="s">
        <v>163</v>
      </c>
      <c r="D1073" t="n">
        <v>16</v>
      </c>
      <c r="E1073" t="n">
        <v>26017</v>
      </c>
      <c r="F1073" t="n">
        <v>96.8</v>
      </c>
      <c r="G1073" t="n">
        <v>98</v>
      </c>
      <c r="H1073" t="n">
        <v>8</v>
      </c>
      <c r="I1073" t="n">
        <v>4.5079</v>
      </c>
      <c r="J1073" s="10" t="str">
        <f>=STANDARDIZE(D1073,AVERAGE(D$2:D$1449),_xlfn.STDEV.S(D$2:D$1449))</f>
      </c>
      <c r="K1073" s="10" t="str">
        <f>=STANDARDIZE(E1073,AVERAGE(E$2:E$1449),_xlfn.STDEV.S(E$2:E$1449))</f>
      </c>
      <c r="L1073" s="10" t="str">
        <f>=STANDARDIZE(F1073,AVERAGE(F$2:F$1449),_xlfn.STDEV.S(F$2:F$1449))</f>
      </c>
      <c r="M1073" s="10" t="str">
        <f>=STANDARDIZE(G1073,AVERAGE(G$2:G$1449),_xlfn.STDEV.S(G$2:G$1449))</f>
      </c>
      <c r="N1073" s="10" t="str">
        <f>=STANDARDIZE(H1073,AVERAGE(H$2:H$1449),_xlfn.STDEV.S(H$2:H$1449))</f>
      </c>
      <c r="O1073" s="10" t="str">
        <f>=STANDARDIZE(I1073,AVERAGE(I$2:I$1449),_xlfn.STDEV.S(I$2:I$1449))</f>
      </c>
      <c r="P1073" s="10" t="str">
        <f>=MMULT(J1073:O1073,$AI$12:$AI$17)</f>
      </c>
    </row>
    <row r="1074">
      <c r="A1074" t="n">
        <v>215105</v>
      </c>
      <c r="B1074" t="s">
        <v>4419</v>
      </c>
      <c r="C1074" t="s">
        <v>163</v>
      </c>
      <c r="D1074" t="n">
        <v>33</v>
      </c>
      <c r="E1074" t="n">
        <v>44510</v>
      </c>
      <c r="F1074" t="n">
        <v>69.2</v>
      </c>
      <c r="G1074" t="n">
        <v>81</v>
      </c>
      <c r="H1074" t="n">
        <v>7</v>
      </c>
      <c r="I1074" t="n">
        <v>3.1697</v>
      </c>
      <c r="J1074" s="10" t="str">
        <f>=STANDARDIZE(D1074,AVERAGE(D$2:D$1449),_xlfn.STDEV.S(D$2:D$1449))</f>
      </c>
      <c r="K1074" s="10" t="str">
        <f>=STANDARDIZE(E1074,AVERAGE(E$2:E$1449),_xlfn.STDEV.S(E$2:E$1449))</f>
      </c>
      <c r="L1074" s="10" t="str">
        <f>=STANDARDIZE(F1074,AVERAGE(F$2:F$1449),_xlfn.STDEV.S(F$2:F$1449))</f>
      </c>
      <c r="M1074" s="10" t="str">
        <f>=STANDARDIZE(G1074,AVERAGE(G$2:G$1449),_xlfn.STDEV.S(G$2:G$1449))</f>
      </c>
      <c r="N1074" s="10" t="str">
        <f>=STANDARDIZE(H1074,AVERAGE(H$2:H$1449),_xlfn.STDEV.S(H$2:H$1449))</f>
      </c>
      <c r="O1074" s="10" t="str">
        <f>=STANDARDIZE(I1074,AVERAGE(I$2:I$1449),_xlfn.STDEV.S(I$2:I$1449))</f>
      </c>
      <c r="P1074" s="10" t="str">
        <f>=MMULT(J1074:O1074,$AI$12:$AI$17)</f>
      </c>
    </row>
    <row r="1075">
      <c r="A1075" t="n">
        <v>215114</v>
      </c>
      <c r="B1075" t="s">
        <v>4420</v>
      </c>
      <c r="C1075" t="s">
        <v>163</v>
      </c>
      <c r="D1075" t="n">
        <v>30</v>
      </c>
      <c r="E1075" t="n">
        <v>27603</v>
      </c>
      <c r="F1075" t="n">
        <v>64.3</v>
      </c>
      <c r="G1075" t="n">
        <v>84</v>
      </c>
      <c r="H1075" t="n">
        <v>11</v>
      </c>
      <c r="I1075" t="n">
        <v>3.2365</v>
      </c>
      <c r="J1075" s="10" t="str">
        <f>=STANDARDIZE(D1075,AVERAGE(D$2:D$1449),_xlfn.STDEV.S(D$2:D$1449))</f>
      </c>
      <c r="K1075" s="10" t="str">
        <f>=STANDARDIZE(E1075,AVERAGE(E$2:E$1449),_xlfn.STDEV.S(E$2:E$1449))</f>
      </c>
      <c r="L1075" s="10" t="str">
        <f>=STANDARDIZE(F1075,AVERAGE(F$2:F$1449),_xlfn.STDEV.S(F$2:F$1449))</f>
      </c>
      <c r="M1075" s="10" t="str">
        <f>=STANDARDIZE(G1075,AVERAGE(G$2:G$1449),_xlfn.STDEV.S(G$2:G$1449))</f>
      </c>
      <c r="N1075" s="10" t="str">
        <f>=STANDARDIZE(H1075,AVERAGE(H$2:H$1449),_xlfn.STDEV.S(H$2:H$1449))</f>
      </c>
      <c r="O1075" s="10" t="str">
        <f>=STANDARDIZE(I1075,AVERAGE(I$2:I$1449),_xlfn.STDEV.S(I$2:I$1449))</f>
      </c>
      <c r="P1075" s="10" t="str">
        <f>=MMULT(J1075:O1075,$AI$12:$AI$17)</f>
      </c>
    </row>
    <row r="1076">
      <c r="A1076" t="n">
        <v>215266</v>
      </c>
      <c r="B1076" t="s">
        <v>4424</v>
      </c>
      <c r="C1076" t="s">
        <v>149</v>
      </c>
      <c r="D1076" t="n">
        <v>46</v>
      </c>
      <c r="E1076" t="n">
        <v>17015</v>
      </c>
      <c r="F1076" t="n">
        <v>47.2</v>
      </c>
      <c r="G1076" t="n">
        <v>61</v>
      </c>
      <c r="H1076" t="n">
        <v>12</v>
      </c>
      <c r="I1076" t="n">
        <v>3.3393</v>
      </c>
      <c r="J1076" s="10" t="str">
        <f>=STANDARDIZE(D1076,AVERAGE(D$2:D$1449),_xlfn.STDEV.S(D$2:D$1449))</f>
      </c>
      <c r="K1076" s="10" t="str">
        <f>=STANDARDIZE(E1076,AVERAGE(E$2:E$1449),_xlfn.STDEV.S(E$2:E$1449))</f>
      </c>
      <c r="L1076" s="10" t="str">
        <f>=STANDARDIZE(F1076,AVERAGE(F$2:F$1449),_xlfn.STDEV.S(F$2:F$1449))</f>
      </c>
      <c r="M1076" s="10" t="str">
        <f>=STANDARDIZE(G1076,AVERAGE(G$2:G$1449),_xlfn.STDEV.S(G$2:G$1449))</f>
      </c>
      <c r="N1076" s="10" t="str">
        <f>=STANDARDIZE(H1076,AVERAGE(H$2:H$1449),_xlfn.STDEV.S(H$2:H$1449))</f>
      </c>
      <c r="O1076" s="10" t="str">
        <f>=STANDARDIZE(I1076,AVERAGE(I$2:I$1449),_xlfn.STDEV.S(I$2:I$1449))</f>
      </c>
      <c r="P1076" s="10" t="str">
        <f>=MMULT(J1076:O1076,$AI$12:$AI$17)</f>
      </c>
    </row>
    <row r="1077">
      <c r="A1077" t="n">
        <v>215275</v>
      </c>
      <c r="B1077" t="s">
        <v>4426</v>
      </c>
      <c r="C1077" t="s">
        <v>149</v>
      </c>
      <c r="D1077" t="n">
        <v>38</v>
      </c>
      <c r="E1077" t="n">
        <v>17196</v>
      </c>
      <c r="F1077" t="n">
        <v>39.6</v>
      </c>
      <c r="G1077" t="n">
        <v>68</v>
      </c>
      <c r="H1077" t="n">
        <v>15</v>
      </c>
      <c r="I1077" t="n">
        <v>3.1443</v>
      </c>
      <c r="J1077" s="10" t="str">
        <f>=STANDARDIZE(D1077,AVERAGE(D$2:D$1449),_xlfn.STDEV.S(D$2:D$1449))</f>
      </c>
      <c r="K1077" s="10" t="str">
        <f>=STANDARDIZE(E1077,AVERAGE(E$2:E$1449),_xlfn.STDEV.S(E$2:E$1449))</f>
      </c>
      <c r="L1077" s="10" t="str">
        <f>=STANDARDIZE(F1077,AVERAGE(F$2:F$1449),_xlfn.STDEV.S(F$2:F$1449))</f>
      </c>
      <c r="M1077" s="10" t="str">
        <f>=STANDARDIZE(G1077,AVERAGE(G$2:G$1449),_xlfn.STDEV.S(G$2:G$1449))</f>
      </c>
      <c r="N1077" s="10" t="str">
        <f>=STANDARDIZE(H1077,AVERAGE(H$2:H$1449),_xlfn.STDEV.S(H$2:H$1449))</f>
      </c>
      <c r="O1077" s="10" t="str">
        <f>=STANDARDIZE(I1077,AVERAGE(I$2:I$1449),_xlfn.STDEV.S(I$2:I$1449))</f>
      </c>
      <c r="P1077" s="10" t="str">
        <f>=MMULT(J1077:O1077,$AI$12:$AI$17)</f>
      </c>
    </row>
    <row r="1078">
      <c r="A1078" t="n">
        <v>215284</v>
      </c>
      <c r="B1078" t="s">
        <v>4428</v>
      </c>
      <c r="C1078" t="s">
        <v>149</v>
      </c>
      <c r="D1078" t="n">
        <v>29</v>
      </c>
      <c r="E1078" t="n">
        <v>17909</v>
      </c>
      <c r="F1078" t="n">
        <v>53.5</v>
      </c>
      <c r="G1078" t="n">
        <v>76</v>
      </c>
      <c r="H1078" t="n">
        <v>14</v>
      </c>
      <c r="I1078" t="n">
        <v>3.329</v>
      </c>
      <c r="J1078" s="10" t="str">
        <f>=STANDARDIZE(D1078,AVERAGE(D$2:D$1449),_xlfn.STDEV.S(D$2:D$1449))</f>
      </c>
      <c r="K1078" s="10" t="str">
        <f>=STANDARDIZE(E1078,AVERAGE(E$2:E$1449),_xlfn.STDEV.S(E$2:E$1449))</f>
      </c>
      <c r="L1078" s="10" t="str">
        <f>=STANDARDIZE(F1078,AVERAGE(F$2:F$1449),_xlfn.STDEV.S(F$2:F$1449))</f>
      </c>
      <c r="M1078" s="10" t="str">
        <f>=STANDARDIZE(G1078,AVERAGE(G$2:G$1449),_xlfn.STDEV.S(G$2:G$1449))</f>
      </c>
      <c r="N1078" s="10" t="str">
        <f>=STANDARDIZE(H1078,AVERAGE(H$2:H$1449),_xlfn.STDEV.S(H$2:H$1449))</f>
      </c>
      <c r="O1078" s="10" t="str">
        <f>=STANDARDIZE(I1078,AVERAGE(I$2:I$1449),_xlfn.STDEV.S(I$2:I$1449))</f>
      </c>
      <c r="P1078" s="10" t="str">
        <f>=MMULT(J1078:O1078,$AI$12:$AI$17)</f>
      </c>
    </row>
    <row r="1079">
      <c r="A1079" t="n">
        <v>215293</v>
      </c>
      <c r="B1079" t="s">
        <v>4429</v>
      </c>
      <c r="C1079" t="s">
        <v>149</v>
      </c>
      <c r="D1079" t="n">
        <v>14</v>
      </c>
      <c r="E1079" t="n">
        <v>24338</v>
      </c>
      <c r="F1079" t="n">
        <v>84.3</v>
      </c>
      <c r="G1079" t="n">
        <v>92</v>
      </c>
      <c r="H1079" t="n">
        <v>13</v>
      </c>
      <c r="I1079" t="n">
        <v>4.5522</v>
      </c>
      <c r="J1079" s="10" t="str">
        <f>=STANDARDIZE(D1079,AVERAGE(D$2:D$1449),_xlfn.STDEV.S(D$2:D$1449))</f>
      </c>
      <c r="K1079" s="10" t="str">
        <f>=STANDARDIZE(E1079,AVERAGE(E$2:E$1449),_xlfn.STDEV.S(E$2:E$1449))</f>
      </c>
      <c r="L1079" s="10" t="str">
        <f>=STANDARDIZE(F1079,AVERAGE(F$2:F$1449),_xlfn.STDEV.S(F$2:F$1449))</f>
      </c>
      <c r="M1079" s="10" t="str">
        <f>=STANDARDIZE(G1079,AVERAGE(G$2:G$1449),_xlfn.STDEV.S(G$2:G$1449))</f>
      </c>
      <c r="N1079" s="10" t="str">
        <f>=STANDARDIZE(H1079,AVERAGE(H$2:H$1449),_xlfn.STDEV.S(H$2:H$1449))</f>
      </c>
      <c r="O1079" s="10" t="str">
        <f>=STANDARDIZE(I1079,AVERAGE(I$2:I$1449),_xlfn.STDEV.S(I$2:I$1449))</f>
      </c>
      <c r="P1079" s="10" t="str">
        <f>=MMULT(J1079:O1079,$AI$12:$AI$17)</f>
      </c>
    </row>
    <row r="1080">
      <c r="A1080" t="n">
        <v>215442</v>
      </c>
      <c r="B1080" t="s">
        <v>4439</v>
      </c>
      <c r="C1080" t="s">
        <v>163</v>
      </c>
      <c r="D1080" t="n">
        <v>37</v>
      </c>
      <c r="E1080" t="n">
        <v>25477</v>
      </c>
      <c r="F1080" t="n">
        <v>59.4</v>
      </c>
      <c r="G1080" t="n">
        <v>71</v>
      </c>
      <c r="H1080" t="n">
        <v>12</v>
      </c>
      <c r="I1080" t="n">
        <v>3.6066</v>
      </c>
      <c r="J1080" s="10" t="str">
        <f>=STANDARDIZE(D1080,AVERAGE(D$2:D$1449),_xlfn.STDEV.S(D$2:D$1449))</f>
      </c>
      <c r="K1080" s="10" t="str">
        <f>=STANDARDIZE(E1080,AVERAGE(E$2:E$1449),_xlfn.STDEV.S(E$2:E$1449))</f>
      </c>
      <c r="L1080" s="10" t="str">
        <f>=STANDARDIZE(F1080,AVERAGE(F$2:F$1449),_xlfn.STDEV.S(F$2:F$1449))</f>
      </c>
      <c r="M1080" s="10" t="str">
        <f>=STANDARDIZE(G1080,AVERAGE(G$2:G$1449),_xlfn.STDEV.S(G$2:G$1449))</f>
      </c>
      <c r="N1080" s="10" t="str">
        <f>=STANDARDIZE(H1080,AVERAGE(H$2:H$1449),_xlfn.STDEV.S(H$2:H$1449))</f>
      </c>
      <c r="O1080" s="10" t="str">
        <f>=STANDARDIZE(I1080,AVERAGE(I$2:I$1449),_xlfn.STDEV.S(I$2:I$1449))</f>
      </c>
      <c r="P1080" s="10" t="str">
        <f>=MMULT(J1080:O1080,$AI$12:$AI$17)</f>
      </c>
    </row>
    <row r="1081">
      <c r="A1081" t="n">
        <v>215655</v>
      </c>
      <c r="B1081" t="s">
        <v>4447</v>
      </c>
      <c r="C1081" t="s">
        <v>163</v>
      </c>
      <c r="D1081" t="n">
        <v>22</v>
      </c>
      <c r="E1081" t="n">
        <v>26215</v>
      </c>
      <c r="F1081" t="n">
        <v>65.6</v>
      </c>
      <c r="G1081" t="n">
        <v>84</v>
      </c>
      <c r="H1081" t="n">
        <v>14</v>
      </c>
      <c r="I1081" t="n">
        <v>3.6971</v>
      </c>
      <c r="J1081" s="10" t="str">
        <f>=STANDARDIZE(D1081,AVERAGE(D$2:D$1449),_xlfn.STDEV.S(D$2:D$1449))</f>
      </c>
      <c r="K1081" s="10" t="str">
        <f>=STANDARDIZE(E1081,AVERAGE(E$2:E$1449),_xlfn.STDEV.S(E$2:E$1449))</f>
      </c>
      <c r="L1081" s="10" t="str">
        <f>=STANDARDIZE(F1081,AVERAGE(F$2:F$1449),_xlfn.STDEV.S(F$2:F$1449))</f>
      </c>
      <c r="M1081" s="10" t="str">
        <f>=STANDARDIZE(G1081,AVERAGE(G$2:G$1449),_xlfn.STDEV.S(G$2:G$1449))</f>
      </c>
      <c r="N1081" s="10" t="str">
        <f>=STANDARDIZE(H1081,AVERAGE(H$2:H$1449),_xlfn.STDEV.S(H$2:H$1449))</f>
      </c>
      <c r="O1081" s="10" t="str">
        <f>=STANDARDIZE(I1081,AVERAGE(I$2:I$1449),_xlfn.STDEV.S(I$2:I$1449))</f>
      </c>
      <c r="P1081" s="10" t="str">
        <f>=MMULT(J1081:O1081,$AI$12:$AI$17)</f>
      </c>
    </row>
    <row r="1082">
      <c r="A1082" t="n">
        <v>215691</v>
      </c>
      <c r="B1082" t="s">
        <v>4450</v>
      </c>
      <c r="C1082" t="s">
        <v>163</v>
      </c>
      <c r="D1082" t="n">
        <v>39</v>
      </c>
      <c r="E1082" t="n">
        <v>19297</v>
      </c>
      <c r="F1082" t="n">
        <v>34.1</v>
      </c>
      <c r="G1082" t="n">
        <v>67</v>
      </c>
      <c r="H1082" t="n">
        <v>13</v>
      </c>
      <c r="I1082" t="n">
        <v>2.9708</v>
      </c>
      <c r="J1082" s="10" t="str">
        <f>=STANDARDIZE(D1082,AVERAGE(D$2:D$1449),_xlfn.STDEV.S(D$2:D$1449))</f>
      </c>
      <c r="K1082" s="10" t="str">
        <f>=STANDARDIZE(E1082,AVERAGE(E$2:E$1449),_xlfn.STDEV.S(E$2:E$1449))</f>
      </c>
      <c r="L1082" s="10" t="str">
        <f>=STANDARDIZE(F1082,AVERAGE(F$2:F$1449),_xlfn.STDEV.S(F$2:F$1449))</f>
      </c>
      <c r="M1082" s="10" t="str">
        <f>=STANDARDIZE(G1082,AVERAGE(G$2:G$1449),_xlfn.STDEV.S(G$2:G$1449))</f>
      </c>
      <c r="N1082" s="10" t="str">
        <f>=STANDARDIZE(H1082,AVERAGE(H$2:H$1449),_xlfn.STDEV.S(H$2:H$1449))</f>
      </c>
      <c r="O1082" s="10" t="str">
        <f>=STANDARDIZE(I1082,AVERAGE(I$2:I$1449),_xlfn.STDEV.S(I$2:I$1449))</f>
      </c>
      <c r="P1082" s="10" t="str">
        <f>=MMULT(J1082:O1082,$AI$12:$AI$17)</f>
      </c>
    </row>
    <row r="1083">
      <c r="A1083" t="n">
        <v>215743</v>
      </c>
      <c r="B1083" t="s">
        <v>4452</v>
      </c>
      <c r="C1083" t="s">
        <v>163</v>
      </c>
      <c r="D1083" t="n">
        <v>18</v>
      </c>
      <c r="E1083" t="n">
        <v>27421</v>
      </c>
      <c r="F1083" t="n">
        <v>72.4</v>
      </c>
      <c r="G1083" t="n">
        <v>88</v>
      </c>
      <c r="H1083" t="n">
        <v>14</v>
      </c>
      <c r="I1083" t="n">
        <v>3.5144</v>
      </c>
      <c r="J1083" s="10" t="str">
        <f>=STANDARDIZE(D1083,AVERAGE(D$2:D$1449),_xlfn.STDEV.S(D$2:D$1449))</f>
      </c>
      <c r="K1083" s="10" t="str">
        <f>=STANDARDIZE(E1083,AVERAGE(E$2:E$1449),_xlfn.STDEV.S(E$2:E$1449))</f>
      </c>
      <c r="L1083" s="10" t="str">
        <f>=STANDARDIZE(F1083,AVERAGE(F$2:F$1449),_xlfn.STDEV.S(F$2:F$1449))</f>
      </c>
      <c r="M1083" s="10" t="str">
        <f>=STANDARDIZE(G1083,AVERAGE(G$2:G$1449),_xlfn.STDEV.S(G$2:G$1449))</f>
      </c>
      <c r="N1083" s="10" t="str">
        <f>=STANDARDIZE(H1083,AVERAGE(H$2:H$1449),_xlfn.STDEV.S(H$2:H$1449))</f>
      </c>
      <c r="O1083" s="10" t="str">
        <f>=STANDARDIZE(I1083,AVERAGE(I$2:I$1449),_xlfn.STDEV.S(I$2:I$1449))</f>
      </c>
      <c r="P1083" s="10" t="str">
        <f>=MMULT(J1083:O1083,$AI$12:$AI$17)</f>
      </c>
    </row>
    <row r="1084">
      <c r="A1084" t="n">
        <v>215770</v>
      </c>
      <c r="B1084" t="s">
        <v>4454</v>
      </c>
      <c r="C1084" t="s">
        <v>163</v>
      </c>
      <c r="D1084" t="n">
        <v>18</v>
      </c>
      <c r="E1084" t="n">
        <v>36392</v>
      </c>
      <c r="F1084" t="n">
        <v>79.8</v>
      </c>
      <c r="G1084" t="n">
        <v>88</v>
      </c>
      <c r="H1084" t="n">
        <v>10</v>
      </c>
      <c r="I1084" t="n">
        <v>3.9369</v>
      </c>
      <c r="J1084" s="10" t="str">
        <f>=STANDARDIZE(D1084,AVERAGE(D$2:D$1449),_xlfn.STDEV.S(D$2:D$1449))</f>
      </c>
      <c r="K1084" s="10" t="str">
        <f>=STANDARDIZE(E1084,AVERAGE(E$2:E$1449),_xlfn.STDEV.S(E$2:E$1449))</f>
      </c>
      <c r="L1084" s="10" t="str">
        <f>=STANDARDIZE(F1084,AVERAGE(F$2:F$1449),_xlfn.STDEV.S(F$2:F$1449))</f>
      </c>
      <c r="M1084" s="10" t="str">
        <f>=STANDARDIZE(G1084,AVERAGE(G$2:G$1449),_xlfn.STDEV.S(G$2:G$1449))</f>
      </c>
      <c r="N1084" s="10" t="str">
        <f>=STANDARDIZE(H1084,AVERAGE(H$2:H$1449),_xlfn.STDEV.S(H$2:H$1449))</f>
      </c>
      <c r="O1084" s="10" t="str">
        <f>=STANDARDIZE(I1084,AVERAGE(I$2:I$1449),_xlfn.STDEV.S(I$2:I$1449))</f>
      </c>
      <c r="P1084" s="10" t="str">
        <f>=MMULT(J1084:O1084,$AI$12:$AI$17)</f>
      </c>
    </row>
    <row r="1085">
      <c r="A1085" t="n">
        <v>215798</v>
      </c>
      <c r="B1085" t="s">
        <v>4455</v>
      </c>
      <c r="C1085" t="s">
        <v>163</v>
      </c>
      <c r="D1085" t="n">
        <v>27</v>
      </c>
      <c r="E1085" t="n">
        <v>23857</v>
      </c>
      <c r="F1085" t="n">
        <v>72.1</v>
      </c>
      <c r="G1085" t="n">
        <v>85</v>
      </c>
      <c r="H1085" t="n">
        <v>10</v>
      </c>
      <c r="I1085" t="n">
        <v>3.2185</v>
      </c>
      <c r="J1085" s="10" t="str">
        <f>=STANDARDIZE(D1085,AVERAGE(D$2:D$1449),_xlfn.STDEV.S(D$2:D$1449))</f>
      </c>
      <c r="K1085" s="10" t="str">
        <f>=STANDARDIZE(E1085,AVERAGE(E$2:E$1449),_xlfn.STDEV.S(E$2:E$1449))</f>
      </c>
      <c r="L1085" s="10" t="str">
        <f>=STANDARDIZE(F1085,AVERAGE(F$2:F$1449),_xlfn.STDEV.S(F$2:F$1449))</f>
      </c>
      <c r="M1085" s="10" t="str">
        <f>=STANDARDIZE(G1085,AVERAGE(G$2:G$1449),_xlfn.STDEV.S(G$2:G$1449))</f>
      </c>
      <c r="N1085" s="10" t="str">
        <f>=STANDARDIZE(H1085,AVERAGE(H$2:H$1449),_xlfn.STDEV.S(H$2:H$1449))</f>
      </c>
      <c r="O1085" s="10" t="str">
        <f>=STANDARDIZE(I1085,AVERAGE(I$2:I$1449),_xlfn.STDEV.S(I$2:I$1449))</f>
      </c>
      <c r="P1085" s="10" t="str">
        <f>=MMULT(J1085:O1085,$AI$12:$AI$17)</f>
      </c>
    </row>
    <row r="1086">
      <c r="A1086" t="n">
        <v>215929</v>
      </c>
      <c r="B1086" t="s">
        <v>4460</v>
      </c>
      <c r="C1086" t="s">
        <v>163</v>
      </c>
      <c r="D1086" t="n">
        <v>22</v>
      </c>
      <c r="E1086" t="n">
        <v>32100</v>
      </c>
      <c r="F1086" t="n">
        <v>80.8</v>
      </c>
      <c r="G1086" t="n">
        <v>87</v>
      </c>
      <c r="H1086" t="n">
        <v>13</v>
      </c>
      <c r="I1086" t="n">
        <v>3.7109</v>
      </c>
      <c r="J1086" s="10" t="str">
        <f>=STANDARDIZE(D1086,AVERAGE(D$2:D$1449),_xlfn.STDEV.S(D$2:D$1449))</f>
      </c>
      <c r="K1086" s="10" t="str">
        <f>=STANDARDIZE(E1086,AVERAGE(E$2:E$1449),_xlfn.STDEV.S(E$2:E$1449))</f>
      </c>
      <c r="L1086" s="10" t="str">
        <f>=STANDARDIZE(F1086,AVERAGE(F$2:F$1449),_xlfn.STDEV.S(F$2:F$1449))</f>
      </c>
      <c r="M1086" s="10" t="str">
        <f>=STANDARDIZE(G1086,AVERAGE(G$2:G$1449),_xlfn.STDEV.S(G$2:G$1449))</f>
      </c>
      <c r="N1086" s="10" t="str">
        <f>=STANDARDIZE(H1086,AVERAGE(H$2:H$1449),_xlfn.STDEV.S(H$2:H$1449))</f>
      </c>
      <c r="O1086" s="10" t="str">
        <f>=STANDARDIZE(I1086,AVERAGE(I$2:I$1449),_xlfn.STDEV.S(I$2:I$1449))</f>
      </c>
      <c r="P1086" s="10" t="str">
        <f>=MMULT(J1086:O1086,$AI$12:$AI$17)</f>
      </c>
    </row>
    <row r="1087">
      <c r="A1087" t="n">
        <v>215947</v>
      </c>
      <c r="B1087" t="s">
        <v>4461</v>
      </c>
      <c r="C1087" t="s">
        <v>163</v>
      </c>
      <c r="D1087" t="n">
        <v>30</v>
      </c>
      <c r="E1087" t="n">
        <v>23732</v>
      </c>
      <c r="F1087" t="n">
        <v>71</v>
      </c>
      <c r="G1087" t="n">
        <v>80</v>
      </c>
      <c r="H1087" t="n">
        <v>13</v>
      </c>
      <c r="I1087" t="n">
        <v>3.5821</v>
      </c>
      <c r="J1087" s="10" t="str">
        <f>=STANDARDIZE(D1087,AVERAGE(D$2:D$1449),_xlfn.STDEV.S(D$2:D$1449))</f>
      </c>
      <c r="K1087" s="10" t="str">
        <f>=STANDARDIZE(E1087,AVERAGE(E$2:E$1449),_xlfn.STDEV.S(E$2:E$1449))</f>
      </c>
      <c r="L1087" s="10" t="str">
        <f>=STANDARDIZE(F1087,AVERAGE(F$2:F$1449),_xlfn.STDEV.S(F$2:F$1449))</f>
      </c>
      <c r="M1087" s="10" t="str">
        <f>=STANDARDIZE(G1087,AVERAGE(G$2:G$1449),_xlfn.STDEV.S(G$2:G$1449))</f>
      </c>
      <c r="N1087" s="10" t="str">
        <f>=STANDARDIZE(H1087,AVERAGE(H$2:H$1449),_xlfn.STDEV.S(H$2:H$1449))</f>
      </c>
      <c r="O1087" s="10" t="str">
        <f>=STANDARDIZE(I1087,AVERAGE(I$2:I$1449),_xlfn.STDEV.S(I$2:I$1449))</f>
      </c>
      <c r="P1087" s="10" t="str">
        <f>=MMULT(J1087:O1087,$AI$12:$AI$17)</f>
      </c>
    </row>
    <row r="1088">
      <c r="A1088" t="n">
        <v>216010</v>
      </c>
      <c r="B1088" t="s">
        <v>4466</v>
      </c>
      <c r="C1088" t="s">
        <v>149</v>
      </c>
      <c r="D1088" t="n">
        <v>30</v>
      </c>
      <c r="E1088" t="n">
        <v>23344</v>
      </c>
      <c r="F1088" t="n">
        <v>51.6</v>
      </c>
      <c r="G1088" t="n">
        <v>76</v>
      </c>
      <c r="H1088" t="n">
        <v>18</v>
      </c>
      <c r="I1088" t="n">
        <v>3.7643</v>
      </c>
      <c r="J1088" s="10" t="str">
        <f>=STANDARDIZE(D1088,AVERAGE(D$2:D$1449),_xlfn.STDEV.S(D$2:D$1449))</f>
      </c>
      <c r="K1088" s="10" t="str">
        <f>=STANDARDIZE(E1088,AVERAGE(E$2:E$1449),_xlfn.STDEV.S(E$2:E$1449))</f>
      </c>
      <c r="L1088" s="10" t="str">
        <f>=STANDARDIZE(F1088,AVERAGE(F$2:F$1449),_xlfn.STDEV.S(F$2:F$1449))</f>
      </c>
      <c r="M1088" s="10" t="str">
        <f>=STANDARDIZE(G1088,AVERAGE(G$2:G$1449),_xlfn.STDEV.S(G$2:G$1449))</f>
      </c>
      <c r="N1088" s="10" t="str">
        <f>=STANDARDIZE(H1088,AVERAGE(H$2:H$1449),_xlfn.STDEV.S(H$2:H$1449))</f>
      </c>
      <c r="O1088" s="10" t="str">
        <f>=STANDARDIZE(I1088,AVERAGE(I$2:I$1449),_xlfn.STDEV.S(I$2:I$1449))</f>
      </c>
      <c r="P1088" s="10" t="str">
        <f>=MMULT(J1088:O1088,$AI$12:$AI$17)</f>
      </c>
    </row>
    <row r="1089">
      <c r="A1089" t="n">
        <v>216038</v>
      </c>
      <c r="B1089" t="s">
        <v>4468</v>
      </c>
      <c r="C1089" t="s">
        <v>149</v>
      </c>
      <c r="D1089" t="n">
        <v>28</v>
      </c>
      <c r="E1089" t="n">
        <v>18407</v>
      </c>
      <c r="F1089" t="n">
        <v>65.9</v>
      </c>
      <c r="G1089" t="n">
        <v>81</v>
      </c>
      <c r="H1089" t="n">
        <v>20</v>
      </c>
      <c r="I1089" t="n">
        <v>3.9799</v>
      </c>
      <c r="J1089" s="10" t="str">
        <f>=STANDARDIZE(D1089,AVERAGE(D$2:D$1449),_xlfn.STDEV.S(D$2:D$1449))</f>
      </c>
      <c r="K1089" s="10" t="str">
        <f>=STANDARDIZE(E1089,AVERAGE(E$2:E$1449),_xlfn.STDEV.S(E$2:E$1449))</f>
      </c>
      <c r="L1089" s="10" t="str">
        <f>=STANDARDIZE(F1089,AVERAGE(F$2:F$1449),_xlfn.STDEV.S(F$2:F$1449))</f>
      </c>
      <c r="M1089" s="10" t="str">
        <f>=STANDARDIZE(G1089,AVERAGE(G$2:G$1449),_xlfn.STDEV.S(G$2:G$1449))</f>
      </c>
      <c r="N1089" s="10" t="str">
        <f>=STANDARDIZE(H1089,AVERAGE(H$2:H$1449),_xlfn.STDEV.S(H$2:H$1449))</f>
      </c>
      <c r="O1089" s="10" t="str">
        <f>=STANDARDIZE(I1089,AVERAGE(I$2:I$1449),_xlfn.STDEV.S(I$2:I$1449))</f>
      </c>
      <c r="P1089" s="10" t="str">
        <f>=MMULT(J1089:O1089,$AI$12:$AI$17)</f>
      </c>
    </row>
    <row r="1090">
      <c r="A1090" t="n">
        <v>216278</v>
      </c>
      <c r="B1090" t="s">
        <v>4478</v>
      </c>
      <c r="C1090" t="s">
        <v>163</v>
      </c>
      <c r="D1090" t="n">
        <v>24</v>
      </c>
      <c r="E1090" t="n">
        <v>27258</v>
      </c>
      <c r="F1090" t="n">
        <v>74.1</v>
      </c>
      <c r="G1090" t="n">
        <v>73</v>
      </c>
      <c r="H1090" t="n">
        <v>13</v>
      </c>
      <c r="I1090" t="n">
        <v>3.4676</v>
      </c>
      <c r="J1090" s="10" t="str">
        <f>=STANDARDIZE(D1090,AVERAGE(D$2:D$1449),_xlfn.STDEV.S(D$2:D$1449))</f>
      </c>
      <c r="K1090" s="10" t="str">
        <f>=STANDARDIZE(E1090,AVERAGE(E$2:E$1449),_xlfn.STDEV.S(E$2:E$1449))</f>
      </c>
      <c r="L1090" s="10" t="str">
        <f>=STANDARDIZE(F1090,AVERAGE(F$2:F$1449),_xlfn.STDEV.S(F$2:F$1449))</f>
      </c>
      <c r="M1090" s="10" t="str">
        <f>=STANDARDIZE(G1090,AVERAGE(G$2:G$1449),_xlfn.STDEV.S(G$2:G$1449))</f>
      </c>
      <c r="N1090" s="10" t="str">
        <f>=STANDARDIZE(H1090,AVERAGE(H$2:H$1449),_xlfn.STDEV.S(H$2:H$1449))</f>
      </c>
      <c r="O1090" s="10" t="str">
        <f>=STANDARDIZE(I1090,AVERAGE(I$2:I$1449),_xlfn.STDEV.S(I$2:I$1449))</f>
      </c>
      <c r="P1090" s="10" t="str">
        <f>=MMULT(J1090:O1090,$AI$12:$AI$17)</f>
      </c>
    </row>
    <row r="1091">
      <c r="A1091" t="n">
        <v>216287</v>
      </c>
      <c r="B1091" t="s">
        <v>4480</v>
      </c>
      <c r="C1091" t="s">
        <v>163</v>
      </c>
      <c r="D1091" t="n">
        <v>20</v>
      </c>
      <c r="E1091" t="n">
        <v>17930</v>
      </c>
      <c r="F1091" t="n">
        <v>94.1</v>
      </c>
      <c r="G1091" t="n">
        <v>97</v>
      </c>
      <c r="H1091" t="n">
        <v>8</v>
      </c>
      <c r="I1091" t="n">
        <v>3.2338</v>
      </c>
      <c r="J1091" s="10" t="str">
        <f>=STANDARDIZE(D1091,AVERAGE(D$2:D$1449),_xlfn.STDEV.S(D$2:D$1449))</f>
      </c>
      <c r="K1091" s="10" t="str">
        <f>=STANDARDIZE(E1091,AVERAGE(E$2:E$1449),_xlfn.STDEV.S(E$2:E$1449))</f>
      </c>
      <c r="L1091" s="10" t="str">
        <f>=STANDARDIZE(F1091,AVERAGE(F$2:F$1449),_xlfn.STDEV.S(F$2:F$1449))</f>
      </c>
      <c r="M1091" s="10" t="str">
        <f>=STANDARDIZE(G1091,AVERAGE(G$2:G$1449),_xlfn.STDEV.S(G$2:G$1449))</f>
      </c>
      <c r="N1091" s="10" t="str">
        <f>=STANDARDIZE(H1091,AVERAGE(H$2:H$1449),_xlfn.STDEV.S(H$2:H$1449))</f>
      </c>
      <c r="O1091" s="10" t="str">
        <f>=STANDARDIZE(I1091,AVERAGE(I$2:I$1449),_xlfn.STDEV.S(I$2:I$1449))</f>
      </c>
      <c r="P1091" s="10" t="str">
        <f>=MMULT(J1091:O1091,$AI$12:$AI$17)</f>
      </c>
    </row>
    <row r="1092">
      <c r="A1092" t="n">
        <v>216339</v>
      </c>
      <c r="B1092" t="s">
        <v>4484</v>
      </c>
      <c r="C1092" t="s">
        <v>149</v>
      </c>
      <c r="D1092" t="n">
        <v>30</v>
      </c>
      <c r="E1092" t="n">
        <v>29641</v>
      </c>
      <c r="F1092" t="n">
        <v>74.7</v>
      </c>
      <c r="G1092" t="n">
        <v>83</v>
      </c>
      <c r="H1092" t="n">
        <v>12</v>
      </c>
      <c r="I1092" t="n">
        <v>4.5561</v>
      </c>
      <c r="J1092" s="10" t="str">
        <f>=STANDARDIZE(D1092,AVERAGE(D$2:D$1449),_xlfn.STDEV.S(D$2:D$1449))</f>
      </c>
      <c r="K1092" s="10" t="str">
        <f>=STANDARDIZE(E1092,AVERAGE(E$2:E$1449),_xlfn.STDEV.S(E$2:E$1449))</f>
      </c>
      <c r="L1092" s="10" t="str">
        <f>=STANDARDIZE(F1092,AVERAGE(F$2:F$1449),_xlfn.STDEV.S(F$2:F$1449))</f>
      </c>
      <c r="M1092" s="10" t="str">
        <f>=STANDARDIZE(G1092,AVERAGE(G$2:G$1449),_xlfn.STDEV.S(G$2:G$1449))</f>
      </c>
      <c r="N1092" s="10" t="str">
        <f>=STANDARDIZE(H1092,AVERAGE(H$2:H$1449),_xlfn.STDEV.S(H$2:H$1449))</f>
      </c>
      <c r="O1092" s="10" t="str">
        <f>=STANDARDIZE(I1092,AVERAGE(I$2:I$1449),_xlfn.STDEV.S(I$2:I$1449))</f>
      </c>
      <c r="P1092" s="10" t="str">
        <f>=MMULT(J1092:O1092,$AI$12:$AI$17)</f>
      </c>
    </row>
    <row r="1093">
      <c r="A1093" t="n">
        <v>216357</v>
      </c>
      <c r="B1093" t="s">
        <v>4486</v>
      </c>
      <c r="C1093" t="s">
        <v>163</v>
      </c>
      <c r="D1093" t="n">
        <v>39</v>
      </c>
      <c r="E1093" t="n">
        <v>22490</v>
      </c>
      <c r="F1093" t="n">
        <v>42.7</v>
      </c>
      <c r="G1093" t="n">
        <v>71</v>
      </c>
      <c r="H1093" t="n">
        <v>12</v>
      </c>
      <c r="I1093" t="n">
        <v>2.9969</v>
      </c>
      <c r="J1093" s="10" t="str">
        <f>=STANDARDIZE(D1093,AVERAGE(D$2:D$1449),_xlfn.STDEV.S(D$2:D$1449))</f>
      </c>
      <c r="K1093" s="10" t="str">
        <f>=STANDARDIZE(E1093,AVERAGE(E$2:E$1449),_xlfn.STDEV.S(E$2:E$1449))</f>
      </c>
      <c r="L1093" s="10" t="str">
        <f>=STANDARDIZE(F1093,AVERAGE(F$2:F$1449),_xlfn.STDEV.S(F$2:F$1449))</f>
      </c>
      <c r="M1093" s="10" t="str">
        <f>=STANDARDIZE(G1093,AVERAGE(G$2:G$1449),_xlfn.STDEV.S(G$2:G$1449))</f>
      </c>
      <c r="N1093" s="10" t="str">
        <f>=STANDARDIZE(H1093,AVERAGE(H$2:H$1449),_xlfn.STDEV.S(H$2:H$1449))</f>
      </c>
      <c r="O1093" s="10" t="str">
        <f>=STANDARDIZE(I1093,AVERAGE(I$2:I$1449),_xlfn.STDEV.S(I$2:I$1449))</f>
      </c>
      <c r="P1093" s="10" t="str">
        <f>=MMULT(J1093:O1093,$AI$12:$AI$17)</f>
      </c>
    </row>
    <row r="1094">
      <c r="A1094" t="n">
        <v>216366</v>
      </c>
      <c r="B1094" t="s">
        <v>4487</v>
      </c>
      <c r="C1094" t="s">
        <v>163</v>
      </c>
      <c r="D1094" t="n">
        <v>34</v>
      </c>
      <c r="E1094" t="n">
        <v>29097</v>
      </c>
      <c r="F1094" t="n">
        <v>68.2</v>
      </c>
      <c r="G1094" t="n">
        <v>82</v>
      </c>
      <c r="H1094" t="n">
        <v>13</v>
      </c>
      <c r="I1094" t="n">
        <v>3.9774</v>
      </c>
      <c r="J1094" s="10" t="str">
        <f>=STANDARDIZE(D1094,AVERAGE(D$2:D$1449),_xlfn.STDEV.S(D$2:D$1449))</f>
      </c>
      <c r="K1094" s="10" t="str">
        <f>=STANDARDIZE(E1094,AVERAGE(E$2:E$1449),_xlfn.STDEV.S(E$2:E$1449))</f>
      </c>
      <c r="L1094" s="10" t="str">
        <f>=STANDARDIZE(F1094,AVERAGE(F$2:F$1449),_xlfn.STDEV.S(F$2:F$1449))</f>
      </c>
      <c r="M1094" s="10" t="str">
        <f>=STANDARDIZE(G1094,AVERAGE(G$2:G$1449),_xlfn.STDEV.S(G$2:G$1449))</f>
      </c>
      <c r="N1094" s="10" t="str">
        <f>=STANDARDIZE(H1094,AVERAGE(H$2:H$1449),_xlfn.STDEV.S(H$2:H$1449))</f>
      </c>
      <c r="O1094" s="10" t="str">
        <f>=STANDARDIZE(I1094,AVERAGE(I$2:I$1449),_xlfn.STDEV.S(I$2:I$1449))</f>
      </c>
      <c r="P1094" s="10" t="str">
        <f>=MMULT(J1094:O1094,$AI$12:$AI$17)</f>
      </c>
    </row>
    <row r="1095">
      <c r="A1095" t="n">
        <v>216524</v>
      </c>
      <c r="B1095" t="s">
        <v>4494</v>
      </c>
      <c r="C1095" t="s">
        <v>163</v>
      </c>
      <c r="D1095" t="n">
        <v>20</v>
      </c>
      <c r="E1095" t="n">
        <v>31625</v>
      </c>
      <c r="F1095" t="n">
        <v>76.6</v>
      </c>
      <c r="G1095" t="n">
        <v>84</v>
      </c>
      <c r="H1095" t="n">
        <v>9</v>
      </c>
      <c r="I1095" t="n">
        <v>3.1937</v>
      </c>
      <c r="J1095" s="10" t="str">
        <f>=STANDARDIZE(D1095,AVERAGE(D$2:D$1449),_xlfn.STDEV.S(D$2:D$1449))</f>
      </c>
      <c r="K1095" s="10" t="str">
        <f>=STANDARDIZE(E1095,AVERAGE(E$2:E$1449),_xlfn.STDEV.S(E$2:E$1449))</f>
      </c>
      <c r="L1095" s="10" t="str">
        <f>=STANDARDIZE(F1095,AVERAGE(F$2:F$1449),_xlfn.STDEV.S(F$2:F$1449))</f>
      </c>
      <c r="M1095" s="10" t="str">
        <f>=STANDARDIZE(G1095,AVERAGE(G$2:G$1449),_xlfn.STDEV.S(G$2:G$1449))</f>
      </c>
      <c r="N1095" s="10" t="str">
        <f>=STANDARDIZE(H1095,AVERAGE(H$2:H$1449),_xlfn.STDEV.S(H$2:H$1449))</f>
      </c>
      <c r="O1095" s="10" t="str">
        <f>=STANDARDIZE(I1095,AVERAGE(I$2:I$1449),_xlfn.STDEV.S(I$2:I$1449))</f>
      </c>
      <c r="P1095" s="10" t="str">
        <f>=MMULT(J1095:O1095,$AI$12:$AI$17)</f>
      </c>
    </row>
    <row r="1096">
      <c r="A1096" t="n">
        <v>216597</v>
      </c>
      <c r="B1096" t="s">
        <v>4500</v>
      </c>
      <c r="C1096" t="s">
        <v>163</v>
      </c>
      <c r="D1096" t="n">
        <v>12</v>
      </c>
      <c r="E1096" t="n">
        <v>37946</v>
      </c>
      <c r="F1096" t="n">
        <v>92.4</v>
      </c>
      <c r="G1096" t="n">
        <v>95</v>
      </c>
      <c r="H1096" t="n">
        <v>10</v>
      </c>
      <c r="I1096" t="n">
        <v>4.0634</v>
      </c>
      <c r="J1096" s="10" t="str">
        <f>=STANDARDIZE(D1096,AVERAGE(D$2:D$1449),_xlfn.STDEV.S(D$2:D$1449))</f>
      </c>
      <c r="K1096" s="10" t="str">
        <f>=STANDARDIZE(E1096,AVERAGE(E$2:E$1449),_xlfn.STDEV.S(E$2:E$1449))</f>
      </c>
      <c r="L1096" s="10" t="str">
        <f>=STANDARDIZE(F1096,AVERAGE(F$2:F$1449),_xlfn.STDEV.S(F$2:F$1449))</f>
      </c>
      <c r="M1096" s="10" t="str">
        <f>=STANDARDIZE(G1096,AVERAGE(G$2:G$1449),_xlfn.STDEV.S(G$2:G$1449))</f>
      </c>
      <c r="N1096" s="10" t="str">
        <f>=STANDARDIZE(H1096,AVERAGE(H$2:H$1449),_xlfn.STDEV.S(H$2:H$1449))</f>
      </c>
      <c r="O1096" s="10" t="str">
        <f>=STANDARDIZE(I1096,AVERAGE(I$2:I$1449),_xlfn.STDEV.S(I$2:I$1449))</f>
      </c>
      <c r="P1096" s="10" t="str">
        <f>=MMULT(J1096:O1096,$AI$12:$AI$17)</f>
      </c>
    </row>
    <row r="1097">
      <c r="A1097" t="n">
        <v>216667</v>
      </c>
      <c r="B1097" t="s">
        <v>4503</v>
      </c>
      <c r="C1097" t="s">
        <v>163</v>
      </c>
      <c r="D1097" t="n">
        <v>29</v>
      </c>
      <c r="E1097" t="n">
        <v>26051</v>
      </c>
      <c r="F1097" t="n">
        <v>71.4</v>
      </c>
      <c r="G1097" t="n">
        <v>82</v>
      </c>
      <c r="H1097" t="n">
        <v>10</v>
      </c>
      <c r="I1097" t="n">
        <v>3.0715</v>
      </c>
      <c r="J1097" s="10" t="str">
        <f>=STANDARDIZE(D1097,AVERAGE(D$2:D$1449),_xlfn.STDEV.S(D$2:D$1449))</f>
      </c>
      <c r="K1097" s="10" t="str">
        <f>=STANDARDIZE(E1097,AVERAGE(E$2:E$1449),_xlfn.STDEV.S(E$2:E$1449))</f>
      </c>
      <c r="L1097" s="10" t="str">
        <f>=STANDARDIZE(F1097,AVERAGE(F$2:F$1449),_xlfn.STDEV.S(F$2:F$1449))</f>
      </c>
      <c r="M1097" s="10" t="str">
        <f>=STANDARDIZE(G1097,AVERAGE(G$2:G$1449),_xlfn.STDEV.S(G$2:G$1449))</f>
      </c>
      <c r="N1097" s="10" t="str">
        <f>=STANDARDIZE(H1097,AVERAGE(H$2:H$1449),_xlfn.STDEV.S(H$2:H$1449))</f>
      </c>
      <c r="O1097" s="10" t="str">
        <f>=STANDARDIZE(I1097,AVERAGE(I$2:I$1449),_xlfn.STDEV.S(I$2:I$1449))</f>
      </c>
      <c r="P1097" s="10" t="str">
        <f>=MMULT(J1097:O1097,$AI$12:$AI$17)</f>
      </c>
    </row>
    <row r="1098">
      <c r="A1098" t="n">
        <v>216694</v>
      </c>
      <c r="B1098" t="s">
        <v>4504</v>
      </c>
      <c r="C1098" t="s">
        <v>163</v>
      </c>
      <c r="D1098" t="n">
        <v>31</v>
      </c>
      <c r="E1098" t="n">
        <v>22837</v>
      </c>
      <c r="F1098" t="n">
        <v>60.5</v>
      </c>
      <c r="G1098" t="n">
        <v>72</v>
      </c>
      <c r="H1098" t="n">
        <v>10</v>
      </c>
      <c r="I1098" t="n">
        <v>3.177</v>
      </c>
      <c r="J1098" s="10" t="str">
        <f>=STANDARDIZE(D1098,AVERAGE(D$2:D$1449),_xlfn.STDEV.S(D$2:D$1449))</f>
      </c>
      <c r="K1098" s="10" t="str">
        <f>=STANDARDIZE(E1098,AVERAGE(E$2:E$1449),_xlfn.STDEV.S(E$2:E$1449))</f>
      </c>
      <c r="L1098" s="10" t="str">
        <f>=STANDARDIZE(F1098,AVERAGE(F$2:F$1449),_xlfn.STDEV.S(F$2:F$1449))</f>
      </c>
      <c r="M1098" s="10" t="str">
        <f>=STANDARDIZE(G1098,AVERAGE(G$2:G$1449),_xlfn.STDEV.S(G$2:G$1449))</f>
      </c>
      <c r="N1098" s="10" t="str">
        <f>=STANDARDIZE(H1098,AVERAGE(H$2:H$1449),_xlfn.STDEV.S(H$2:H$1449))</f>
      </c>
      <c r="O1098" s="10" t="str">
        <f>=STANDARDIZE(I1098,AVERAGE(I$2:I$1449),_xlfn.STDEV.S(I$2:I$1449))</f>
      </c>
      <c r="P1098" s="10" t="str">
        <f>=MMULT(J1098:O1098,$AI$12:$AI$17)</f>
      </c>
    </row>
    <row r="1099">
      <c r="A1099" t="n">
        <v>216764</v>
      </c>
      <c r="B1099" t="s">
        <v>4507</v>
      </c>
      <c r="C1099" t="s">
        <v>149</v>
      </c>
      <c r="D1099" t="n">
        <v>24</v>
      </c>
      <c r="E1099" t="n">
        <v>21684</v>
      </c>
      <c r="F1099" t="n">
        <v>69.8</v>
      </c>
      <c r="G1099" t="n">
        <v>84</v>
      </c>
      <c r="H1099" t="n">
        <v>20</v>
      </c>
      <c r="I1099" t="n">
        <v>4.2792</v>
      </c>
      <c r="J1099" s="10" t="str">
        <f>=STANDARDIZE(D1099,AVERAGE(D$2:D$1449),_xlfn.STDEV.S(D$2:D$1449))</f>
      </c>
      <c r="K1099" s="10" t="str">
        <f>=STANDARDIZE(E1099,AVERAGE(E$2:E$1449),_xlfn.STDEV.S(E$2:E$1449))</f>
      </c>
      <c r="L1099" s="10" t="str">
        <f>=STANDARDIZE(F1099,AVERAGE(F$2:F$1449),_xlfn.STDEV.S(F$2:F$1449))</f>
      </c>
      <c r="M1099" s="10" t="str">
        <f>=STANDARDIZE(G1099,AVERAGE(G$2:G$1449),_xlfn.STDEV.S(G$2:G$1449))</f>
      </c>
      <c r="N1099" s="10" t="str">
        <f>=STANDARDIZE(H1099,AVERAGE(H$2:H$1449),_xlfn.STDEV.S(H$2:H$1449))</f>
      </c>
      <c r="O1099" s="10" t="str">
        <f>=STANDARDIZE(I1099,AVERAGE(I$2:I$1449),_xlfn.STDEV.S(I$2:I$1449))</f>
      </c>
      <c r="P1099" s="10" t="str">
        <f>=MMULT(J1099:O1099,$AI$12:$AI$17)</f>
      </c>
    </row>
    <row r="1100">
      <c r="A1100" t="n">
        <v>216807</v>
      </c>
      <c r="B1100" t="s">
        <v>2882</v>
      </c>
      <c r="C1100" t="s">
        <v>163</v>
      </c>
      <c r="D1100" t="n">
        <v>25</v>
      </c>
      <c r="E1100" t="n">
        <v>21089</v>
      </c>
      <c r="F1100" t="n">
        <v>65.9</v>
      </c>
      <c r="G1100" t="n">
        <v>83</v>
      </c>
      <c r="H1100" t="n">
        <v>12</v>
      </c>
      <c r="I1100" t="n">
        <v>3.0906</v>
      </c>
      <c r="J1100" s="10" t="str">
        <f>=STANDARDIZE(D1100,AVERAGE(D$2:D$1449),_xlfn.STDEV.S(D$2:D$1449))</f>
      </c>
      <c r="K1100" s="10" t="str">
        <f>=STANDARDIZE(E1100,AVERAGE(E$2:E$1449),_xlfn.STDEV.S(E$2:E$1449))</f>
      </c>
      <c r="L1100" s="10" t="str">
        <f>=STANDARDIZE(F1100,AVERAGE(F$2:F$1449),_xlfn.STDEV.S(F$2:F$1449))</f>
      </c>
      <c r="M1100" s="10" t="str">
        <f>=STANDARDIZE(G1100,AVERAGE(G$2:G$1449),_xlfn.STDEV.S(G$2:G$1449))</f>
      </c>
      <c r="N1100" s="10" t="str">
        <f>=STANDARDIZE(H1100,AVERAGE(H$2:H$1449),_xlfn.STDEV.S(H$2:H$1449))</f>
      </c>
      <c r="O1100" s="10" t="str">
        <f>=STANDARDIZE(I1100,AVERAGE(I$2:I$1449),_xlfn.STDEV.S(I$2:I$1449))</f>
      </c>
      <c r="P1100" s="10" t="str">
        <f>=MMULT(J1100:O1100,$AI$12:$AI$17)</f>
      </c>
    </row>
    <row r="1101">
      <c r="A1101" t="n">
        <v>216852</v>
      </c>
      <c r="B1101" t="s">
        <v>4514</v>
      </c>
      <c r="C1101" t="s">
        <v>163</v>
      </c>
      <c r="D1101" t="n">
        <v>25</v>
      </c>
      <c r="E1101" t="n">
        <v>30720</v>
      </c>
      <c r="F1101" t="n">
        <v>63.5</v>
      </c>
      <c r="G1101" t="n">
        <v>78</v>
      </c>
      <c r="H1101" t="n">
        <v>11</v>
      </c>
      <c r="I1101" t="n">
        <v>3.7913</v>
      </c>
      <c r="J1101" s="10" t="str">
        <f>=STANDARDIZE(D1101,AVERAGE(D$2:D$1449),_xlfn.STDEV.S(D$2:D$1449))</f>
      </c>
      <c r="K1101" s="10" t="str">
        <f>=STANDARDIZE(E1101,AVERAGE(E$2:E$1449),_xlfn.STDEV.S(E$2:E$1449))</f>
      </c>
      <c r="L1101" s="10" t="str">
        <f>=STANDARDIZE(F1101,AVERAGE(F$2:F$1449),_xlfn.STDEV.S(F$2:F$1449))</f>
      </c>
      <c r="M1101" s="10" t="str">
        <f>=STANDARDIZE(G1101,AVERAGE(G$2:G$1449),_xlfn.STDEV.S(G$2:G$1449))</f>
      </c>
      <c r="N1101" s="10" t="str">
        <f>=STANDARDIZE(H1101,AVERAGE(H$2:H$1449),_xlfn.STDEV.S(H$2:H$1449))</f>
      </c>
      <c r="O1101" s="10" t="str">
        <f>=STANDARDIZE(I1101,AVERAGE(I$2:I$1449),_xlfn.STDEV.S(I$2:I$1449))</f>
      </c>
      <c r="P1101" s="10" t="str">
        <f>=MMULT(J1101:O1101,$AI$12:$AI$17)</f>
      </c>
    </row>
    <row r="1102">
      <c r="A1102" t="n">
        <v>216931</v>
      </c>
      <c r="B1102" t="s">
        <v>4515</v>
      </c>
      <c r="C1102" t="s">
        <v>163</v>
      </c>
      <c r="D1102" t="n">
        <v>30</v>
      </c>
      <c r="E1102" t="n">
        <v>28508</v>
      </c>
      <c r="F1102" t="n">
        <v>60.3</v>
      </c>
      <c r="G1102" t="n">
        <v>73</v>
      </c>
      <c r="H1102" t="n">
        <v>13</v>
      </c>
      <c r="I1102" t="n">
        <v>3.8447</v>
      </c>
      <c r="J1102" s="10" t="str">
        <f>=STANDARDIZE(D1102,AVERAGE(D$2:D$1449),_xlfn.STDEV.S(D$2:D$1449))</f>
      </c>
      <c r="K1102" s="10" t="str">
        <f>=STANDARDIZE(E1102,AVERAGE(E$2:E$1449),_xlfn.STDEV.S(E$2:E$1449))</f>
      </c>
      <c r="L1102" s="10" t="str">
        <f>=STANDARDIZE(F1102,AVERAGE(F$2:F$1449),_xlfn.STDEV.S(F$2:F$1449))</f>
      </c>
      <c r="M1102" s="10" t="str">
        <f>=STANDARDIZE(G1102,AVERAGE(G$2:G$1449),_xlfn.STDEV.S(G$2:G$1449))</f>
      </c>
      <c r="N1102" s="10" t="str">
        <f>=STANDARDIZE(H1102,AVERAGE(H$2:H$1449),_xlfn.STDEV.S(H$2:H$1449))</f>
      </c>
      <c r="O1102" s="10" t="str">
        <f>=STANDARDIZE(I1102,AVERAGE(I$2:I$1449),_xlfn.STDEV.S(I$2:I$1449))</f>
      </c>
      <c r="P1102" s="10" t="str">
        <f>=MMULT(J1102:O1102,$AI$12:$AI$17)</f>
      </c>
    </row>
    <row r="1103">
      <c r="A1103" t="n">
        <v>217013</v>
      </c>
      <c r="B1103" t="s">
        <v>4517</v>
      </c>
      <c r="C1103" t="s">
        <v>163</v>
      </c>
      <c r="D1103" t="n">
        <v>27</v>
      </c>
      <c r="E1103" t="n">
        <v>21567</v>
      </c>
      <c r="F1103" t="n">
        <v>51.8</v>
      </c>
      <c r="G1103" t="n">
        <v>77</v>
      </c>
      <c r="H1103" t="n">
        <v>12</v>
      </c>
      <c r="I1103" t="n">
        <v>3.3363</v>
      </c>
      <c r="J1103" s="10" t="str">
        <f>=STANDARDIZE(D1103,AVERAGE(D$2:D$1449),_xlfn.STDEV.S(D$2:D$1449))</f>
      </c>
      <c r="K1103" s="10" t="str">
        <f>=STANDARDIZE(E1103,AVERAGE(E$2:E$1449),_xlfn.STDEV.S(E$2:E$1449))</f>
      </c>
      <c r="L1103" s="10" t="str">
        <f>=STANDARDIZE(F1103,AVERAGE(F$2:F$1449),_xlfn.STDEV.S(F$2:F$1449))</f>
      </c>
      <c r="M1103" s="10" t="str">
        <f>=STANDARDIZE(G1103,AVERAGE(G$2:G$1449),_xlfn.STDEV.S(G$2:G$1449))</f>
      </c>
      <c r="N1103" s="10" t="str">
        <f>=STANDARDIZE(H1103,AVERAGE(H$2:H$1449),_xlfn.STDEV.S(H$2:H$1449))</f>
      </c>
      <c r="O1103" s="10" t="str">
        <f>=STANDARDIZE(I1103,AVERAGE(I$2:I$1449),_xlfn.STDEV.S(I$2:I$1449))</f>
      </c>
      <c r="P1103" s="10" t="str">
        <f>=MMULT(J1103:O1103,$AI$12:$AI$17)</f>
      </c>
    </row>
    <row r="1104">
      <c r="A1104" t="n">
        <v>217059</v>
      </c>
      <c r="B1104" t="s">
        <v>4520</v>
      </c>
      <c r="C1104" t="s">
        <v>163</v>
      </c>
      <c r="D1104" t="n">
        <v>25</v>
      </c>
      <c r="E1104" t="n">
        <v>21036</v>
      </c>
      <c r="F1104" t="n">
        <v>59.5</v>
      </c>
      <c r="G1104" t="n">
        <v>77</v>
      </c>
      <c r="H1104" t="n">
        <v>13</v>
      </c>
      <c r="I1104" t="n">
        <v>3.624</v>
      </c>
      <c r="J1104" s="10" t="str">
        <f>=STANDARDIZE(D1104,AVERAGE(D$2:D$1449),_xlfn.STDEV.S(D$2:D$1449))</f>
      </c>
      <c r="K1104" s="10" t="str">
        <f>=STANDARDIZE(E1104,AVERAGE(E$2:E$1449),_xlfn.STDEV.S(E$2:E$1449))</f>
      </c>
      <c r="L1104" s="10" t="str">
        <f>=STANDARDIZE(F1104,AVERAGE(F$2:F$1449),_xlfn.STDEV.S(F$2:F$1449))</f>
      </c>
      <c r="M1104" s="10" t="str">
        <f>=STANDARDIZE(G1104,AVERAGE(G$2:G$1449),_xlfn.STDEV.S(G$2:G$1449))</f>
      </c>
      <c r="N1104" s="10" t="str">
        <f>=STANDARDIZE(H1104,AVERAGE(H$2:H$1449),_xlfn.STDEV.S(H$2:H$1449))</f>
      </c>
      <c r="O1104" s="10" t="str">
        <f>=STANDARDIZE(I1104,AVERAGE(I$2:I$1449),_xlfn.STDEV.S(I$2:I$1449))</f>
      </c>
      <c r="P1104" s="10" t="str">
        <f>=MMULT(J1104:O1104,$AI$12:$AI$17)</f>
      </c>
    </row>
    <row r="1105">
      <c r="A1105" t="n">
        <v>217156</v>
      </c>
      <c r="B1105" t="s">
        <v>4522</v>
      </c>
      <c r="C1105" t="s">
        <v>163</v>
      </c>
      <c r="D1105" t="n">
        <v>13</v>
      </c>
      <c r="E1105" t="n">
        <v>26608</v>
      </c>
      <c r="F1105" t="n">
        <v>95.9</v>
      </c>
      <c r="G1105" t="n">
        <v>99</v>
      </c>
      <c r="H1105" t="n">
        <v>6</v>
      </c>
      <c r="I1105" t="n">
        <v>4.0706</v>
      </c>
      <c r="J1105" s="10" t="str">
        <f>=STANDARDIZE(D1105,AVERAGE(D$2:D$1449),_xlfn.STDEV.S(D$2:D$1449))</f>
      </c>
      <c r="K1105" s="10" t="str">
        <f>=STANDARDIZE(E1105,AVERAGE(E$2:E$1449),_xlfn.STDEV.S(E$2:E$1449))</f>
      </c>
      <c r="L1105" s="10" t="str">
        <f>=STANDARDIZE(F1105,AVERAGE(F$2:F$1449),_xlfn.STDEV.S(F$2:F$1449))</f>
      </c>
      <c r="M1105" s="10" t="str">
        <f>=STANDARDIZE(G1105,AVERAGE(G$2:G$1449),_xlfn.STDEV.S(G$2:G$1449))</f>
      </c>
      <c r="N1105" s="10" t="str">
        <f>=STANDARDIZE(H1105,AVERAGE(H$2:H$1449),_xlfn.STDEV.S(H$2:H$1449))</f>
      </c>
      <c r="O1105" s="10" t="str">
        <f>=STANDARDIZE(I1105,AVERAGE(I$2:I$1449),_xlfn.STDEV.S(I$2:I$1449))</f>
      </c>
      <c r="P1105" s="10" t="str">
        <f>=MMULT(J1105:O1105,$AI$12:$AI$17)</f>
      </c>
    </row>
    <row r="1106">
      <c r="A1106" t="n">
        <v>217165</v>
      </c>
      <c r="B1106" t="s">
        <v>4525</v>
      </c>
      <c r="C1106" t="s">
        <v>163</v>
      </c>
      <c r="D1106" t="n">
        <v>11</v>
      </c>
      <c r="E1106" t="n">
        <v>40612</v>
      </c>
      <c r="F1106" t="n">
        <v>80.6</v>
      </c>
      <c r="G1106" t="n">
        <v>87</v>
      </c>
      <c r="H1106" t="n">
        <v>13</v>
      </c>
      <c r="I1106" t="n">
        <v>3.5867</v>
      </c>
      <c r="J1106" s="10" t="str">
        <f>=STANDARDIZE(D1106,AVERAGE(D$2:D$1449),_xlfn.STDEV.S(D$2:D$1449))</f>
      </c>
      <c r="K1106" s="10" t="str">
        <f>=STANDARDIZE(E1106,AVERAGE(E$2:E$1449),_xlfn.STDEV.S(E$2:E$1449))</f>
      </c>
      <c r="L1106" s="10" t="str">
        <f>=STANDARDIZE(F1106,AVERAGE(F$2:F$1449),_xlfn.STDEV.S(F$2:F$1449))</f>
      </c>
      <c r="M1106" s="10" t="str">
        <f>=STANDARDIZE(G1106,AVERAGE(G$2:G$1449),_xlfn.STDEV.S(G$2:G$1449))</f>
      </c>
      <c r="N1106" s="10" t="str">
        <f>=STANDARDIZE(H1106,AVERAGE(H$2:H$1449),_xlfn.STDEV.S(H$2:H$1449))</f>
      </c>
      <c r="O1106" s="10" t="str">
        <f>=STANDARDIZE(I1106,AVERAGE(I$2:I$1449),_xlfn.STDEV.S(I$2:I$1449))</f>
      </c>
      <c r="P1106" s="10" t="str">
        <f>=MMULT(J1106:O1106,$AI$12:$AI$17)</f>
      </c>
    </row>
    <row r="1107">
      <c r="A1107" t="n">
        <v>217235</v>
      </c>
      <c r="B1107" t="s">
        <v>4526</v>
      </c>
      <c r="C1107" t="s">
        <v>163</v>
      </c>
      <c r="D1107" t="n">
        <v>30</v>
      </c>
      <c r="E1107" t="n">
        <v>33480</v>
      </c>
      <c r="F1107" t="n">
        <v>49.2</v>
      </c>
      <c r="G1107" t="n">
        <v>76</v>
      </c>
      <c r="H1107" t="n">
        <v>13</v>
      </c>
      <c r="I1107" t="n">
        <v>3.6933</v>
      </c>
      <c r="J1107" s="10" t="str">
        <f>=STANDARDIZE(D1107,AVERAGE(D$2:D$1449),_xlfn.STDEV.S(D$2:D$1449))</f>
      </c>
      <c r="K1107" s="10" t="str">
        <f>=STANDARDIZE(E1107,AVERAGE(E$2:E$1449),_xlfn.STDEV.S(E$2:E$1449))</f>
      </c>
      <c r="L1107" s="10" t="str">
        <f>=STANDARDIZE(F1107,AVERAGE(F$2:F$1449),_xlfn.STDEV.S(F$2:F$1449))</f>
      </c>
      <c r="M1107" s="10" t="str">
        <f>=STANDARDIZE(G1107,AVERAGE(G$2:G$1449),_xlfn.STDEV.S(G$2:G$1449))</f>
      </c>
      <c r="N1107" s="10" t="str">
        <f>=STANDARDIZE(H1107,AVERAGE(H$2:H$1449),_xlfn.STDEV.S(H$2:H$1449))</f>
      </c>
      <c r="O1107" s="10" t="str">
        <f>=STANDARDIZE(I1107,AVERAGE(I$2:I$1449),_xlfn.STDEV.S(I$2:I$1449))</f>
      </c>
      <c r="P1107" s="10" t="str">
        <f>=MMULT(J1107:O1107,$AI$12:$AI$17)</f>
      </c>
    </row>
    <row r="1108">
      <c r="A1108" t="n">
        <v>217402</v>
      </c>
      <c r="B1108" t="s">
        <v>4531</v>
      </c>
      <c r="C1108" t="s">
        <v>163</v>
      </c>
      <c r="D1108" t="n">
        <v>13</v>
      </c>
      <c r="E1108" t="n">
        <v>46645</v>
      </c>
      <c r="F1108" t="n">
        <v>87.9</v>
      </c>
      <c r="G1108" t="n">
        <v>91</v>
      </c>
      <c r="H1108" t="n">
        <v>11</v>
      </c>
      <c r="I1108" t="n">
        <v>3.702</v>
      </c>
      <c r="J1108" s="10" t="str">
        <f>=STANDARDIZE(D1108,AVERAGE(D$2:D$1449),_xlfn.STDEV.S(D$2:D$1449))</f>
      </c>
      <c r="K1108" s="10" t="str">
        <f>=STANDARDIZE(E1108,AVERAGE(E$2:E$1449),_xlfn.STDEV.S(E$2:E$1449))</f>
      </c>
      <c r="L1108" s="10" t="str">
        <f>=STANDARDIZE(F1108,AVERAGE(F$2:F$1449),_xlfn.STDEV.S(F$2:F$1449))</f>
      </c>
      <c r="M1108" s="10" t="str">
        <f>=STANDARDIZE(G1108,AVERAGE(G$2:G$1449),_xlfn.STDEV.S(G$2:G$1449))</f>
      </c>
      <c r="N1108" s="10" t="str">
        <f>=STANDARDIZE(H1108,AVERAGE(H$2:H$1449),_xlfn.STDEV.S(H$2:H$1449))</f>
      </c>
      <c r="O1108" s="10" t="str">
        <f>=STANDARDIZE(I1108,AVERAGE(I$2:I$1449),_xlfn.STDEV.S(I$2:I$1449))</f>
      </c>
      <c r="P1108" s="10" t="str">
        <f>=MMULT(J1108:O1108,$AI$12:$AI$17)</f>
      </c>
    </row>
    <row r="1109">
      <c r="A1109" t="n">
        <v>217420</v>
      </c>
      <c r="B1109" t="s">
        <v>4532</v>
      </c>
      <c r="C1109" t="s">
        <v>149</v>
      </c>
      <c r="D1109" t="n">
        <v>41</v>
      </c>
      <c r="E1109" t="n">
        <v>11549</v>
      </c>
      <c r="F1109" t="n">
        <v>46.2</v>
      </c>
      <c r="G1109" t="n">
        <v>74</v>
      </c>
      <c r="H1109" t="n">
        <v>14</v>
      </c>
      <c r="I1109" t="n">
        <v>4.0005</v>
      </c>
      <c r="J1109" s="10" t="str">
        <f>=STANDARDIZE(D1109,AVERAGE(D$2:D$1449),_xlfn.STDEV.S(D$2:D$1449))</f>
      </c>
      <c r="K1109" s="10" t="str">
        <f>=STANDARDIZE(E1109,AVERAGE(E$2:E$1449),_xlfn.STDEV.S(E$2:E$1449))</f>
      </c>
      <c r="L1109" s="10" t="str">
        <f>=STANDARDIZE(F1109,AVERAGE(F$2:F$1449),_xlfn.STDEV.S(F$2:F$1449))</f>
      </c>
      <c r="M1109" s="10" t="str">
        <f>=STANDARDIZE(G1109,AVERAGE(G$2:G$1449),_xlfn.STDEV.S(G$2:G$1449))</f>
      </c>
      <c r="N1109" s="10" t="str">
        <f>=STANDARDIZE(H1109,AVERAGE(H$2:H$1449),_xlfn.STDEV.S(H$2:H$1449))</f>
      </c>
      <c r="O1109" s="10" t="str">
        <f>=STANDARDIZE(I1109,AVERAGE(I$2:I$1449),_xlfn.STDEV.S(I$2:I$1449))</f>
      </c>
      <c r="P1109" s="10" t="str">
        <f>=MMULT(J1109:O1109,$AI$12:$AI$17)</f>
      </c>
    </row>
    <row r="1110">
      <c r="A1110" t="n">
        <v>217484</v>
      </c>
      <c r="B1110" t="s">
        <v>4535</v>
      </c>
      <c r="C1110" t="s">
        <v>149</v>
      </c>
      <c r="D1110" t="n">
        <v>21</v>
      </c>
      <c r="E1110" t="n">
        <v>20964</v>
      </c>
      <c r="F1110" t="n">
        <v>70.1</v>
      </c>
      <c r="G1110" t="n">
        <v>84</v>
      </c>
      <c r="H1110" t="n">
        <v>17</v>
      </c>
      <c r="I1110" t="n">
        <v>4.315</v>
      </c>
      <c r="J1110" s="10" t="str">
        <f>=STANDARDIZE(D1110,AVERAGE(D$2:D$1449),_xlfn.STDEV.S(D$2:D$1449))</f>
      </c>
      <c r="K1110" s="10" t="str">
        <f>=STANDARDIZE(E1110,AVERAGE(E$2:E$1449),_xlfn.STDEV.S(E$2:E$1449))</f>
      </c>
      <c r="L1110" s="10" t="str">
        <f>=STANDARDIZE(F1110,AVERAGE(F$2:F$1449),_xlfn.STDEV.S(F$2:F$1449))</f>
      </c>
      <c r="M1110" s="10" t="str">
        <f>=STANDARDIZE(G1110,AVERAGE(G$2:G$1449),_xlfn.STDEV.S(G$2:G$1449))</f>
      </c>
      <c r="N1110" s="10" t="str">
        <f>=STANDARDIZE(H1110,AVERAGE(H$2:H$1449),_xlfn.STDEV.S(H$2:H$1449))</f>
      </c>
      <c r="O1110" s="10" t="str">
        <f>=STANDARDIZE(I1110,AVERAGE(I$2:I$1449),_xlfn.STDEV.S(I$2:I$1449))</f>
      </c>
      <c r="P1110" s="10" t="str">
        <f>=MMULT(J1110:O1110,$AI$12:$AI$17)</f>
      </c>
    </row>
    <row r="1111">
      <c r="A1111" t="n">
        <v>217493</v>
      </c>
      <c r="B1111" t="s">
        <v>4537</v>
      </c>
      <c r="C1111" t="s">
        <v>163</v>
      </c>
      <c r="D1111" t="n">
        <v>14</v>
      </c>
      <c r="E1111" t="n">
        <v>42106</v>
      </c>
      <c r="F1111" t="n">
        <v>88.5</v>
      </c>
      <c r="G1111" t="n">
        <v>93</v>
      </c>
      <c r="H1111" t="n">
        <v>8</v>
      </c>
      <c r="I1111" t="n">
        <v>3.4323</v>
      </c>
      <c r="J1111" s="10" t="str">
        <f>=STANDARDIZE(D1111,AVERAGE(D$2:D$1449),_xlfn.STDEV.S(D$2:D$1449))</f>
      </c>
      <c r="K1111" s="10" t="str">
        <f>=STANDARDIZE(E1111,AVERAGE(E$2:E$1449),_xlfn.STDEV.S(E$2:E$1449))</f>
      </c>
      <c r="L1111" s="10" t="str">
        <f>=STANDARDIZE(F1111,AVERAGE(F$2:F$1449),_xlfn.STDEV.S(F$2:F$1449))</f>
      </c>
      <c r="M1111" s="10" t="str">
        <f>=STANDARDIZE(G1111,AVERAGE(G$2:G$1449),_xlfn.STDEV.S(G$2:G$1449))</f>
      </c>
      <c r="N1111" s="10" t="str">
        <f>=STANDARDIZE(H1111,AVERAGE(H$2:H$1449),_xlfn.STDEV.S(H$2:H$1449))</f>
      </c>
      <c r="O1111" s="10" t="str">
        <f>=STANDARDIZE(I1111,AVERAGE(I$2:I$1449),_xlfn.STDEV.S(I$2:I$1449))</f>
      </c>
      <c r="P1111" s="10" t="str">
        <f>=MMULT(J1111:O1111,$AI$12:$AI$17)</f>
      </c>
    </row>
    <row r="1112">
      <c r="A1112" t="n">
        <v>217518</v>
      </c>
      <c r="B1112" t="s">
        <v>4538</v>
      </c>
      <c r="C1112" t="s">
        <v>163</v>
      </c>
      <c r="D1112" t="n">
        <v>16</v>
      </c>
      <c r="E1112" t="n">
        <v>37936</v>
      </c>
      <c r="F1112" t="n">
        <v>66.6</v>
      </c>
      <c r="G1112" t="n">
        <v>79</v>
      </c>
      <c r="H1112" t="n">
        <v>12</v>
      </c>
      <c r="I1112" t="n">
        <v>3.6996</v>
      </c>
      <c r="J1112" s="10" t="str">
        <f>=STANDARDIZE(D1112,AVERAGE(D$2:D$1449),_xlfn.STDEV.S(D$2:D$1449))</f>
      </c>
      <c r="K1112" s="10" t="str">
        <f>=STANDARDIZE(E1112,AVERAGE(E$2:E$1449),_xlfn.STDEV.S(E$2:E$1449))</f>
      </c>
      <c r="L1112" s="10" t="str">
        <f>=STANDARDIZE(F1112,AVERAGE(F$2:F$1449),_xlfn.STDEV.S(F$2:F$1449))</f>
      </c>
      <c r="M1112" s="10" t="str">
        <f>=STANDARDIZE(G1112,AVERAGE(G$2:G$1449),_xlfn.STDEV.S(G$2:G$1449))</f>
      </c>
      <c r="N1112" s="10" t="str">
        <f>=STANDARDIZE(H1112,AVERAGE(H$2:H$1449),_xlfn.STDEV.S(H$2:H$1449))</f>
      </c>
      <c r="O1112" s="10" t="str">
        <f>=STANDARDIZE(I1112,AVERAGE(I$2:I$1449),_xlfn.STDEV.S(I$2:I$1449))</f>
      </c>
      <c r="P1112" s="10" t="str">
        <f>=MMULT(J1112:O1112,$AI$12:$AI$17)</f>
      </c>
    </row>
    <row r="1113">
      <c r="A1113" t="n">
        <v>217536</v>
      </c>
      <c r="B1113" t="s">
        <v>4539</v>
      </c>
      <c r="C1113" t="s">
        <v>163</v>
      </c>
      <c r="D1113" t="n">
        <v>15</v>
      </c>
      <c r="E1113" t="n">
        <v>37794</v>
      </c>
      <c r="F1113" t="n">
        <v>74.9</v>
      </c>
      <c r="G1113" t="n">
        <v>85</v>
      </c>
      <c r="H1113" t="n">
        <v>12</v>
      </c>
      <c r="I1113" t="n">
        <v>3.4958</v>
      </c>
      <c r="J1113" s="10" t="str">
        <f>=STANDARDIZE(D1113,AVERAGE(D$2:D$1449),_xlfn.STDEV.S(D$2:D$1449))</f>
      </c>
      <c r="K1113" s="10" t="str">
        <f>=STANDARDIZE(E1113,AVERAGE(E$2:E$1449),_xlfn.STDEV.S(E$2:E$1449))</f>
      </c>
      <c r="L1113" s="10" t="str">
        <f>=STANDARDIZE(F1113,AVERAGE(F$2:F$1449),_xlfn.STDEV.S(F$2:F$1449))</f>
      </c>
      <c r="M1113" s="10" t="str">
        <f>=STANDARDIZE(G1113,AVERAGE(G$2:G$1449),_xlfn.STDEV.S(G$2:G$1449))</f>
      </c>
      <c r="N1113" s="10" t="str">
        <f>=STANDARDIZE(H1113,AVERAGE(H$2:H$1449),_xlfn.STDEV.S(H$2:H$1449))</f>
      </c>
      <c r="O1113" s="10" t="str">
        <f>=STANDARDIZE(I1113,AVERAGE(I$2:I$1449),_xlfn.STDEV.S(I$2:I$1449))</f>
      </c>
      <c r="P1113" s="10" t="str">
        <f>=MMULT(J1113:O1113,$AI$12:$AI$17)</f>
      </c>
    </row>
    <row r="1114">
      <c r="A1114" t="n">
        <v>217624</v>
      </c>
      <c r="B1114" t="s">
        <v>4546</v>
      </c>
      <c r="C1114" t="s">
        <v>163</v>
      </c>
      <c r="D1114" t="n">
        <v>80</v>
      </c>
      <c r="E1114" t="n">
        <v>11058</v>
      </c>
      <c r="F1114" t="n">
        <v>13.2</v>
      </c>
      <c r="G1114" t="n">
        <v>90</v>
      </c>
      <c r="H1114" t="n">
        <v>16</v>
      </c>
      <c r="I1114" t="n">
        <v>2.9009</v>
      </c>
      <c r="J1114" s="10" t="str">
        <f>=STANDARDIZE(D1114,AVERAGE(D$2:D$1449),_xlfn.STDEV.S(D$2:D$1449))</f>
      </c>
      <c r="K1114" s="10" t="str">
        <f>=STANDARDIZE(E1114,AVERAGE(E$2:E$1449),_xlfn.STDEV.S(E$2:E$1449))</f>
      </c>
      <c r="L1114" s="10" t="str">
        <f>=STANDARDIZE(F1114,AVERAGE(F$2:F$1449),_xlfn.STDEV.S(F$2:F$1449))</f>
      </c>
      <c r="M1114" s="10" t="str">
        <f>=STANDARDIZE(G1114,AVERAGE(G$2:G$1449),_xlfn.STDEV.S(G$2:G$1449))</f>
      </c>
      <c r="N1114" s="10" t="str">
        <f>=STANDARDIZE(H1114,AVERAGE(H$2:H$1449),_xlfn.STDEV.S(H$2:H$1449))</f>
      </c>
      <c r="O1114" s="10" t="str">
        <f>=STANDARDIZE(I1114,AVERAGE(I$2:I$1449),_xlfn.STDEV.S(I$2:I$1449))</f>
      </c>
      <c r="P1114" s="10" t="str">
        <f>=MMULT(J1114:O1114,$AI$12:$AI$17)</f>
      </c>
    </row>
    <row r="1115">
      <c r="A1115" t="n">
        <v>217633</v>
      </c>
      <c r="B1115" t="s">
        <v>1672</v>
      </c>
      <c r="C1115" t="s">
        <v>163</v>
      </c>
      <c r="D1115" t="n">
        <v>22</v>
      </c>
      <c r="E1115" t="n">
        <v>22222</v>
      </c>
      <c r="F1115" t="n">
        <v>68.2</v>
      </c>
      <c r="G1115" t="n">
        <v>82</v>
      </c>
      <c r="H1115" t="n">
        <v>15</v>
      </c>
      <c r="I1115" t="n">
        <v>3.6629</v>
      </c>
      <c r="J1115" s="10" t="str">
        <f>=STANDARDIZE(D1115,AVERAGE(D$2:D$1449),_xlfn.STDEV.S(D$2:D$1449))</f>
      </c>
      <c r="K1115" s="10" t="str">
        <f>=STANDARDIZE(E1115,AVERAGE(E$2:E$1449),_xlfn.STDEV.S(E$2:E$1449))</f>
      </c>
      <c r="L1115" s="10" t="str">
        <f>=STANDARDIZE(F1115,AVERAGE(F$2:F$1449),_xlfn.STDEV.S(F$2:F$1449))</f>
      </c>
      <c r="M1115" s="10" t="str">
        <f>=STANDARDIZE(G1115,AVERAGE(G$2:G$1449),_xlfn.STDEV.S(G$2:G$1449))</f>
      </c>
      <c r="N1115" s="10" t="str">
        <f>=STANDARDIZE(H1115,AVERAGE(H$2:H$1449),_xlfn.STDEV.S(H$2:H$1449))</f>
      </c>
      <c r="O1115" s="10" t="str">
        <f>=STANDARDIZE(I1115,AVERAGE(I$2:I$1449),_xlfn.STDEV.S(I$2:I$1449))</f>
      </c>
      <c r="P1115" s="10" t="str">
        <f>=MMULT(J1115:O1115,$AI$12:$AI$17)</f>
      </c>
    </row>
    <row r="1116">
      <c r="A1116" t="n">
        <v>217688</v>
      </c>
      <c r="B1116" t="s">
        <v>4547</v>
      </c>
      <c r="C1116" t="s">
        <v>163</v>
      </c>
      <c r="D1116" t="n">
        <v>35</v>
      </c>
      <c r="E1116" t="n">
        <v>21347</v>
      </c>
      <c r="F1116" t="n">
        <v>48.6</v>
      </c>
      <c r="G1116" t="n">
        <v>62</v>
      </c>
      <c r="H1116" t="n">
        <v>13</v>
      </c>
      <c r="I1116" t="n">
        <v>3.6186</v>
      </c>
      <c r="J1116" s="10" t="str">
        <f>=STANDARDIZE(D1116,AVERAGE(D$2:D$1449),_xlfn.STDEV.S(D$2:D$1449))</f>
      </c>
      <c r="K1116" s="10" t="str">
        <f>=STANDARDIZE(E1116,AVERAGE(E$2:E$1449),_xlfn.STDEV.S(E$2:E$1449))</f>
      </c>
      <c r="L1116" s="10" t="str">
        <f>=STANDARDIZE(F1116,AVERAGE(F$2:F$1449),_xlfn.STDEV.S(F$2:F$1449))</f>
      </c>
      <c r="M1116" s="10" t="str">
        <f>=STANDARDIZE(G1116,AVERAGE(G$2:G$1449),_xlfn.STDEV.S(G$2:G$1449))</f>
      </c>
      <c r="N1116" s="10" t="str">
        <f>=STANDARDIZE(H1116,AVERAGE(H$2:H$1449),_xlfn.STDEV.S(H$2:H$1449))</f>
      </c>
      <c r="O1116" s="10" t="str">
        <f>=STANDARDIZE(I1116,AVERAGE(I$2:I$1449),_xlfn.STDEV.S(I$2:I$1449))</f>
      </c>
      <c r="P1116" s="10" t="str">
        <f>=MMULT(J1116:O1116,$AI$12:$AI$17)</f>
      </c>
    </row>
    <row r="1117">
      <c r="A1117" t="n">
        <v>217721</v>
      </c>
      <c r="B1117" t="s">
        <v>4550</v>
      </c>
      <c r="C1117" t="s">
        <v>163</v>
      </c>
      <c r="D1117" t="n">
        <v>63</v>
      </c>
      <c r="E1117" t="n">
        <v>18146</v>
      </c>
      <c r="F1117" t="n">
        <v>21.1</v>
      </c>
      <c r="G1117" t="n">
        <v>65</v>
      </c>
      <c r="H1117" t="n">
        <v>14</v>
      </c>
      <c r="I1117" t="n">
        <v>3.3377</v>
      </c>
      <c r="J1117" s="10" t="str">
        <f>=STANDARDIZE(D1117,AVERAGE(D$2:D$1449),_xlfn.STDEV.S(D$2:D$1449))</f>
      </c>
      <c r="K1117" s="10" t="str">
        <f>=STANDARDIZE(E1117,AVERAGE(E$2:E$1449),_xlfn.STDEV.S(E$2:E$1449))</f>
      </c>
      <c r="L1117" s="10" t="str">
        <f>=STANDARDIZE(F1117,AVERAGE(F$2:F$1449),_xlfn.STDEV.S(F$2:F$1449))</f>
      </c>
      <c r="M1117" s="10" t="str">
        <f>=STANDARDIZE(G1117,AVERAGE(G$2:G$1449),_xlfn.STDEV.S(G$2:G$1449))</f>
      </c>
      <c r="N1117" s="10" t="str">
        <f>=STANDARDIZE(H1117,AVERAGE(H$2:H$1449),_xlfn.STDEV.S(H$2:H$1449))</f>
      </c>
      <c r="O1117" s="10" t="str">
        <f>=STANDARDIZE(I1117,AVERAGE(I$2:I$1449),_xlfn.STDEV.S(I$2:I$1449))</f>
      </c>
      <c r="P1117" s="10" t="str">
        <f>=MMULT(J1117:O1117,$AI$12:$AI$17)</f>
      </c>
    </row>
    <row r="1118">
      <c r="A1118" t="n">
        <v>217749</v>
      </c>
      <c r="B1118" t="s">
        <v>4551</v>
      </c>
      <c r="C1118" t="s">
        <v>163</v>
      </c>
      <c r="D1118" t="n">
        <v>29</v>
      </c>
      <c r="E1118" t="n">
        <v>19773</v>
      </c>
      <c r="F1118" t="n">
        <v>69.7</v>
      </c>
      <c r="G1118" t="n">
        <v>81</v>
      </c>
      <c r="H1118" t="n">
        <v>13</v>
      </c>
      <c r="I1118" t="n">
        <v>3.5585</v>
      </c>
      <c r="J1118" s="10" t="str">
        <f>=STANDARDIZE(D1118,AVERAGE(D$2:D$1449),_xlfn.STDEV.S(D$2:D$1449))</f>
      </c>
      <c r="K1118" s="10" t="str">
        <f>=STANDARDIZE(E1118,AVERAGE(E$2:E$1449),_xlfn.STDEV.S(E$2:E$1449))</f>
      </c>
      <c r="L1118" s="10" t="str">
        <f>=STANDARDIZE(F1118,AVERAGE(F$2:F$1449),_xlfn.STDEV.S(F$2:F$1449))</f>
      </c>
      <c r="M1118" s="10" t="str">
        <f>=STANDARDIZE(G1118,AVERAGE(G$2:G$1449),_xlfn.STDEV.S(G$2:G$1449))</f>
      </c>
      <c r="N1118" s="10" t="str">
        <f>=STANDARDIZE(H1118,AVERAGE(H$2:H$1449),_xlfn.STDEV.S(H$2:H$1449))</f>
      </c>
      <c r="O1118" s="10" t="str">
        <f>=STANDARDIZE(I1118,AVERAGE(I$2:I$1449),_xlfn.STDEV.S(I$2:I$1449))</f>
      </c>
      <c r="P1118" s="10" t="str">
        <f>=MMULT(J1118:O1118,$AI$12:$AI$17)</f>
      </c>
    </row>
    <row r="1119">
      <c r="A1119" t="n">
        <v>217776</v>
      </c>
      <c r="B1119" t="s">
        <v>4552</v>
      </c>
      <c r="C1119" t="s">
        <v>163</v>
      </c>
      <c r="D1119" t="n">
        <v>29</v>
      </c>
      <c r="E1119" t="n">
        <v>20336</v>
      </c>
      <c r="F1119" t="n">
        <v>53.2</v>
      </c>
      <c r="G1119" t="n">
        <v>66</v>
      </c>
      <c r="H1119" t="n">
        <v>12</v>
      </c>
      <c r="I1119" t="n">
        <v>3.1255</v>
      </c>
      <c r="J1119" s="10" t="str">
        <f>=STANDARDIZE(D1119,AVERAGE(D$2:D$1449),_xlfn.STDEV.S(D$2:D$1449))</f>
      </c>
      <c r="K1119" s="10" t="str">
        <f>=STANDARDIZE(E1119,AVERAGE(E$2:E$1449),_xlfn.STDEV.S(E$2:E$1449))</f>
      </c>
      <c r="L1119" s="10" t="str">
        <f>=STANDARDIZE(F1119,AVERAGE(F$2:F$1449),_xlfn.STDEV.S(F$2:F$1449))</f>
      </c>
      <c r="M1119" s="10" t="str">
        <f>=STANDARDIZE(G1119,AVERAGE(G$2:G$1449),_xlfn.STDEV.S(G$2:G$1449))</f>
      </c>
      <c r="N1119" s="10" t="str">
        <f>=STANDARDIZE(H1119,AVERAGE(H$2:H$1449),_xlfn.STDEV.S(H$2:H$1449))</f>
      </c>
      <c r="O1119" s="10" t="str">
        <f>=STANDARDIZE(I1119,AVERAGE(I$2:I$1449),_xlfn.STDEV.S(I$2:I$1449))</f>
      </c>
      <c r="P1119" s="10" t="str">
        <f>=MMULT(J1119:O1119,$AI$12:$AI$17)</f>
      </c>
    </row>
    <row r="1120">
      <c r="A1120" t="n">
        <v>217819</v>
      </c>
      <c r="B1120" t="s">
        <v>4555</v>
      </c>
      <c r="C1120" t="s">
        <v>149</v>
      </c>
      <c r="D1120" t="n">
        <v>19</v>
      </c>
      <c r="E1120" t="n">
        <v>20806</v>
      </c>
      <c r="F1120" t="n">
        <v>65</v>
      </c>
      <c r="G1120" t="n">
        <v>82</v>
      </c>
      <c r="H1120" t="n">
        <v>16</v>
      </c>
      <c r="I1120" t="n">
        <v>4.099</v>
      </c>
      <c r="J1120" s="10" t="str">
        <f>=STANDARDIZE(D1120,AVERAGE(D$2:D$1449),_xlfn.STDEV.S(D$2:D$1449))</f>
      </c>
      <c r="K1120" s="10" t="str">
        <f>=STANDARDIZE(E1120,AVERAGE(E$2:E$1449),_xlfn.STDEV.S(E$2:E$1449))</f>
      </c>
      <c r="L1120" s="10" t="str">
        <f>=STANDARDIZE(F1120,AVERAGE(F$2:F$1449),_xlfn.STDEV.S(F$2:F$1449))</f>
      </c>
      <c r="M1120" s="10" t="str">
        <f>=STANDARDIZE(G1120,AVERAGE(G$2:G$1449),_xlfn.STDEV.S(G$2:G$1449))</f>
      </c>
      <c r="N1120" s="10" t="str">
        <f>=STANDARDIZE(H1120,AVERAGE(H$2:H$1449),_xlfn.STDEV.S(H$2:H$1449))</f>
      </c>
      <c r="O1120" s="10" t="str">
        <f>=STANDARDIZE(I1120,AVERAGE(I$2:I$1449),_xlfn.STDEV.S(I$2:I$1449))</f>
      </c>
      <c r="P1120" s="10" t="str">
        <f>=MMULT(J1120:O1120,$AI$12:$AI$17)</f>
      </c>
    </row>
    <row r="1121">
      <c r="A1121" t="n">
        <v>217864</v>
      </c>
      <c r="B1121" t="s">
        <v>4560</v>
      </c>
      <c r="C1121" t="s">
        <v>149</v>
      </c>
      <c r="D1121" t="n">
        <v>19</v>
      </c>
      <c r="E1121" t="n">
        <v>21041</v>
      </c>
      <c r="F1121" t="n">
        <v>72.8</v>
      </c>
      <c r="G1121" t="n">
        <v>88</v>
      </c>
      <c r="H1121" t="n">
        <v>11</v>
      </c>
      <c r="I1121" t="n">
        <v>3.648</v>
      </c>
      <c r="J1121" s="10" t="str">
        <f>=STANDARDIZE(D1121,AVERAGE(D$2:D$1449),_xlfn.STDEV.S(D$2:D$1449))</f>
      </c>
      <c r="K1121" s="10" t="str">
        <f>=STANDARDIZE(E1121,AVERAGE(E$2:E$1449),_xlfn.STDEV.S(E$2:E$1449))</f>
      </c>
      <c r="L1121" s="10" t="str">
        <f>=STANDARDIZE(F1121,AVERAGE(F$2:F$1449),_xlfn.STDEV.S(F$2:F$1449))</f>
      </c>
      <c r="M1121" s="10" t="str">
        <f>=STANDARDIZE(G1121,AVERAGE(G$2:G$1449),_xlfn.STDEV.S(G$2:G$1449))</f>
      </c>
      <c r="N1121" s="10" t="str">
        <f>=STANDARDIZE(H1121,AVERAGE(H$2:H$1449),_xlfn.STDEV.S(H$2:H$1449))</f>
      </c>
      <c r="O1121" s="10" t="str">
        <f>=STANDARDIZE(I1121,AVERAGE(I$2:I$1449),_xlfn.STDEV.S(I$2:I$1449))</f>
      </c>
      <c r="P1121" s="10" t="str">
        <f>=MMULT(J1121:O1121,$AI$12:$AI$17)</f>
      </c>
    </row>
    <row r="1122">
      <c r="A1122" t="n">
        <v>217873</v>
      </c>
      <c r="B1122" t="s">
        <v>4561</v>
      </c>
      <c r="C1122" t="s">
        <v>163</v>
      </c>
      <c r="D1122" t="n">
        <v>73</v>
      </c>
      <c r="E1122" t="n">
        <v>21232</v>
      </c>
      <c r="F1122" t="n">
        <v>49.1</v>
      </c>
      <c r="G1122" t="n">
        <v>79</v>
      </c>
      <c r="H1122" t="n">
        <v>13</v>
      </c>
      <c r="I1122" t="n">
        <v>3.3216</v>
      </c>
      <c r="J1122" s="10" t="str">
        <f>=STANDARDIZE(D1122,AVERAGE(D$2:D$1449),_xlfn.STDEV.S(D$2:D$1449))</f>
      </c>
      <c r="K1122" s="10" t="str">
        <f>=STANDARDIZE(E1122,AVERAGE(E$2:E$1449),_xlfn.STDEV.S(E$2:E$1449))</f>
      </c>
      <c r="L1122" s="10" t="str">
        <f>=STANDARDIZE(F1122,AVERAGE(F$2:F$1449),_xlfn.STDEV.S(F$2:F$1449))</f>
      </c>
      <c r="M1122" s="10" t="str">
        <f>=STANDARDIZE(G1122,AVERAGE(G$2:G$1449),_xlfn.STDEV.S(G$2:G$1449))</f>
      </c>
      <c r="N1122" s="10" t="str">
        <f>=STANDARDIZE(H1122,AVERAGE(H$2:H$1449),_xlfn.STDEV.S(H$2:H$1449))</f>
      </c>
      <c r="O1122" s="10" t="str">
        <f>=STANDARDIZE(I1122,AVERAGE(I$2:I$1449),_xlfn.STDEV.S(I$2:I$1449))</f>
      </c>
      <c r="P1122" s="10" t="str">
        <f>=MMULT(J1122:O1122,$AI$12:$AI$17)</f>
      </c>
    </row>
    <row r="1123">
      <c r="A1123" t="n">
        <v>217882</v>
      </c>
      <c r="B1123" t="s">
        <v>4562</v>
      </c>
      <c r="C1123" t="s">
        <v>149</v>
      </c>
      <c r="D1123" t="n">
        <v>15</v>
      </c>
      <c r="E1123" t="n">
        <v>24408</v>
      </c>
      <c r="F1123" t="n">
        <v>87.9</v>
      </c>
      <c r="G1123" t="n">
        <v>93</v>
      </c>
      <c r="H1123" t="n">
        <v>16</v>
      </c>
      <c r="I1123" t="n">
        <v>4.4945</v>
      </c>
      <c r="J1123" s="10" t="str">
        <f>=STANDARDIZE(D1123,AVERAGE(D$2:D$1449),_xlfn.STDEV.S(D$2:D$1449))</f>
      </c>
      <c r="K1123" s="10" t="str">
        <f>=STANDARDIZE(E1123,AVERAGE(E$2:E$1449),_xlfn.STDEV.S(E$2:E$1449))</f>
      </c>
      <c r="L1123" s="10" t="str">
        <f>=STANDARDIZE(F1123,AVERAGE(F$2:F$1449),_xlfn.STDEV.S(F$2:F$1449))</f>
      </c>
      <c r="M1123" s="10" t="str">
        <f>=STANDARDIZE(G1123,AVERAGE(G$2:G$1449),_xlfn.STDEV.S(G$2:G$1449))</f>
      </c>
      <c r="N1123" s="10" t="str">
        <f>=STANDARDIZE(H1123,AVERAGE(H$2:H$1449),_xlfn.STDEV.S(H$2:H$1449))</f>
      </c>
      <c r="O1123" s="10" t="str">
        <f>=STANDARDIZE(I1123,AVERAGE(I$2:I$1449),_xlfn.STDEV.S(I$2:I$1449))</f>
      </c>
      <c r="P1123" s="10" t="str">
        <f>=MMULT(J1123:O1123,$AI$12:$AI$17)</f>
      </c>
    </row>
    <row r="1124">
      <c r="A1124" t="n">
        <v>217907</v>
      </c>
      <c r="B1124" t="s">
        <v>4566</v>
      </c>
      <c r="C1124" t="s">
        <v>163</v>
      </c>
      <c r="D1124" t="n">
        <v>29</v>
      </c>
      <c r="E1124" t="n">
        <v>18910</v>
      </c>
      <c r="F1124" t="n">
        <v>34.6</v>
      </c>
      <c r="G1124" t="n">
        <v>63</v>
      </c>
      <c r="H1124" t="n">
        <v>12</v>
      </c>
      <c r="I1124" t="n">
        <v>3.1778</v>
      </c>
      <c r="J1124" s="10" t="str">
        <f>=STANDARDIZE(D1124,AVERAGE(D$2:D$1449),_xlfn.STDEV.S(D$2:D$1449))</f>
      </c>
      <c r="K1124" s="10" t="str">
        <f>=STANDARDIZE(E1124,AVERAGE(E$2:E$1449),_xlfn.STDEV.S(E$2:E$1449))</f>
      </c>
      <c r="L1124" s="10" t="str">
        <f>=STANDARDIZE(F1124,AVERAGE(F$2:F$1449),_xlfn.STDEV.S(F$2:F$1449))</f>
      </c>
      <c r="M1124" s="10" t="str">
        <f>=STANDARDIZE(G1124,AVERAGE(G$2:G$1449),_xlfn.STDEV.S(G$2:G$1449))</f>
      </c>
      <c r="N1124" s="10" t="str">
        <f>=STANDARDIZE(H1124,AVERAGE(H$2:H$1449),_xlfn.STDEV.S(H$2:H$1449))</f>
      </c>
      <c r="O1124" s="10" t="str">
        <f>=STANDARDIZE(I1124,AVERAGE(I$2:I$1449),_xlfn.STDEV.S(I$2:I$1449))</f>
      </c>
      <c r="P1124" s="10" t="str">
        <f>=MMULT(J1124:O1124,$AI$12:$AI$17)</f>
      </c>
    </row>
    <row r="1125">
      <c r="A1125" t="n">
        <v>217934</v>
      </c>
      <c r="B1125" t="s">
        <v>593</v>
      </c>
      <c r="C1125" t="s">
        <v>163</v>
      </c>
      <c r="D1125" t="n">
        <v>53</v>
      </c>
      <c r="E1125" t="n">
        <v>23920</v>
      </c>
      <c r="F1125" t="n">
        <v>53.5</v>
      </c>
      <c r="G1125" t="n">
        <v>53</v>
      </c>
      <c r="H1125" t="n">
        <v>11</v>
      </c>
      <c r="I1125" t="n">
        <v>3.33</v>
      </c>
      <c r="J1125" s="10" t="str">
        <f>=STANDARDIZE(D1125,AVERAGE(D$2:D$1449),_xlfn.STDEV.S(D$2:D$1449))</f>
      </c>
      <c r="K1125" s="10" t="str">
        <f>=STANDARDIZE(E1125,AVERAGE(E$2:E$1449),_xlfn.STDEV.S(E$2:E$1449))</f>
      </c>
      <c r="L1125" s="10" t="str">
        <f>=STANDARDIZE(F1125,AVERAGE(F$2:F$1449),_xlfn.STDEV.S(F$2:F$1449))</f>
      </c>
      <c r="M1125" s="10" t="str">
        <f>=STANDARDIZE(G1125,AVERAGE(G$2:G$1449),_xlfn.STDEV.S(G$2:G$1449))</f>
      </c>
      <c r="N1125" s="10" t="str">
        <f>=STANDARDIZE(H1125,AVERAGE(H$2:H$1449),_xlfn.STDEV.S(H$2:H$1449))</f>
      </c>
      <c r="O1125" s="10" t="str">
        <f>=STANDARDIZE(I1125,AVERAGE(I$2:I$1449),_xlfn.STDEV.S(I$2:I$1449))</f>
      </c>
      <c r="P1125" s="10" t="str">
        <f>=MMULT(J1125:O1125,$AI$12:$AI$17)</f>
      </c>
    </row>
    <row r="1126">
      <c r="A1126" t="n">
        <v>217961</v>
      </c>
      <c r="B1126" t="s">
        <v>4569</v>
      </c>
      <c r="C1126" t="s">
        <v>163</v>
      </c>
      <c r="D1126" t="n">
        <v>41</v>
      </c>
      <c r="E1126" t="n">
        <v>19438</v>
      </c>
      <c r="F1126" t="n">
        <v>47.1</v>
      </c>
      <c r="G1126" t="n">
        <v>68</v>
      </c>
      <c r="H1126" t="n">
        <v>12</v>
      </c>
      <c r="I1126" t="n">
        <v>3.3786</v>
      </c>
      <c r="J1126" s="10" t="str">
        <f>=STANDARDIZE(D1126,AVERAGE(D$2:D$1449),_xlfn.STDEV.S(D$2:D$1449))</f>
      </c>
      <c r="K1126" s="10" t="str">
        <f>=STANDARDIZE(E1126,AVERAGE(E$2:E$1449),_xlfn.STDEV.S(E$2:E$1449))</f>
      </c>
      <c r="L1126" s="10" t="str">
        <f>=STANDARDIZE(F1126,AVERAGE(F$2:F$1449),_xlfn.STDEV.S(F$2:F$1449))</f>
      </c>
      <c r="M1126" s="10" t="str">
        <f>=STANDARDIZE(G1126,AVERAGE(G$2:G$1449),_xlfn.STDEV.S(G$2:G$1449))</f>
      </c>
      <c r="N1126" s="10" t="str">
        <f>=STANDARDIZE(H1126,AVERAGE(H$2:H$1449),_xlfn.STDEV.S(H$2:H$1449))</f>
      </c>
      <c r="O1126" s="10" t="str">
        <f>=STANDARDIZE(I1126,AVERAGE(I$2:I$1449),_xlfn.STDEV.S(I$2:I$1449))</f>
      </c>
      <c r="P1126" s="10" t="str">
        <f>=MMULT(J1126:O1126,$AI$12:$AI$17)</f>
      </c>
    </row>
    <row r="1127">
      <c r="A1127" t="n">
        <v>217998</v>
      </c>
      <c r="B1127" t="s">
        <v>4573</v>
      </c>
      <c r="C1127" t="s">
        <v>163</v>
      </c>
      <c r="D1127" t="n">
        <v>40</v>
      </c>
      <c r="E1127" t="n">
        <v>21982</v>
      </c>
      <c r="F1127" t="n">
        <v>48.6</v>
      </c>
      <c r="G1127" t="n">
        <v>63</v>
      </c>
      <c r="H1127" t="n">
        <v>15</v>
      </c>
      <c r="I1127" t="n">
        <v>3.0806</v>
      </c>
      <c r="J1127" s="10" t="str">
        <f>=STANDARDIZE(D1127,AVERAGE(D$2:D$1449),_xlfn.STDEV.S(D$2:D$1449))</f>
      </c>
      <c r="K1127" s="10" t="str">
        <f>=STANDARDIZE(E1127,AVERAGE(E$2:E$1449),_xlfn.STDEV.S(E$2:E$1449))</f>
      </c>
      <c r="L1127" s="10" t="str">
        <f>=STANDARDIZE(F1127,AVERAGE(F$2:F$1449),_xlfn.STDEV.S(F$2:F$1449))</f>
      </c>
      <c r="M1127" s="10" t="str">
        <f>=STANDARDIZE(G1127,AVERAGE(G$2:G$1449),_xlfn.STDEV.S(G$2:G$1449))</f>
      </c>
      <c r="N1127" s="10" t="str">
        <f>=STANDARDIZE(H1127,AVERAGE(H$2:H$1449),_xlfn.STDEV.S(H$2:H$1449))</f>
      </c>
      <c r="O1127" s="10" t="str">
        <f>=STANDARDIZE(I1127,AVERAGE(I$2:I$1449),_xlfn.STDEV.S(I$2:I$1449))</f>
      </c>
      <c r="P1127" s="10" t="str">
        <f>=MMULT(J1127:O1127,$AI$12:$AI$17)</f>
      </c>
    </row>
    <row r="1128">
      <c r="A1128" t="n">
        <v>218061</v>
      </c>
      <c r="B1128" t="s">
        <v>4576</v>
      </c>
      <c r="C1128" t="s">
        <v>149</v>
      </c>
      <c r="D1128" t="n">
        <v>39</v>
      </c>
      <c r="E1128" t="n">
        <v>11231</v>
      </c>
      <c r="F1128" t="n">
        <v>42.7</v>
      </c>
      <c r="G1128" t="n">
        <v>69</v>
      </c>
      <c r="H1128" t="n">
        <v>12</v>
      </c>
      <c r="I1128" t="n">
        <v>3.6654</v>
      </c>
      <c r="J1128" s="10" t="str">
        <f>=STANDARDIZE(D1128,AVERAGE(D$2:D$1449),_xlfn.STDEV.S(D$2:D$1449))</f>
      </c>
      <c r="K1128" s="10" t="str">
        <f>=STANDARDIZE(E1128,AVERAGE(E$2:E$1449),_xlfn.STDEV.S(E$2:E$1449))</f>
      </c>
      <c r="L1128" s="10" t="str">
        <f>=STANDARDIZE(F1128,AVERAGE(F$2:F$1449),_xlfn.STDEV.S(F$2:F$1449))</f>
      </c>
      <c r="M1128" s="10" t="str">
        <f>=STANDARDIZE(G1128,AVERAGE(G$2:G$1449),_xlfn.STDEV.S(G$2:G$1449))</f>
      </c>
      <c r="N1128" s="10" t="str">
        <f>=STANDARDIZE(H1128,AVERAGE(H$2:H$1449),_xlfn.STDEV.S(H$2:H$1449))</f>
      </c>
      <c r="O1128" s="10" t="str">
        <f>=STANDARDIZE(I1128,AVERAGE(I$2:I$1449),_xlfn.STDEV.S(I$2:I$1449))</f>
      </c>
      <c r="P1128" s="10" t="str">
        <f>=MMULT(J1128:O1128,$AI$12:$AI$17)</f>
      </c>
    </row>
    <row r="1129">
      <c r="A1129" t="n">
        <v>218070</v>
      </c>
      <c r="B1129" t="s">
        <v>4577</v>
      </c>
      <c r="C1129" t="s">
        <v>163</v>
      </c>
      <c r="D1129" t="n">
        <v>11</v>
      </c>
      <c r="E1129" t="n">
        <v>32901</v>
      </c>
      <c r="F1129" t="n">
        <v>81.5</v>
      </c>
      <c r="G1129" t="n">
        <v>91</v>
      </c>
      <c r="H1129" t="n">
        <v>9</v>
      </c>
      <c r="I1129" t="n">
        <v>3.4019</v>
      </c>
      <c r="J1129" s="10" t="str">
        <f>=STANDARDIZE(D1129,AVERAGE(D$2:D$1449),_xlfn.STDEV.S(D$2:D$1449))</f>
      </c>
      <c r="K1129" s="10" t="str">
        <f>=STANDARDIZE(E1129,AVERAGE(E$2:E$1449),_xlfn.STDEV.S(E$2:E$1449))</f>
      </c>
      <c r="L1129" s="10" t="str">
        <f>=STANDARDIZE(F1129,AVERAGE(F$2:F$1449),_xlfn.STDEV.S(F$2:F$1449))</f>
      </c>
      <c r="M1129" s="10" t="str">
        <f>=STANDARDIZE(G1129,AVERAGE(G$2:G$1449),_xlfn.STDEV.S(G$2:G$1449))</f>
      </c>
      <c r="N1129" s="10" t="str">
        <f>=STANDARDIZE(H1129,AVERAGE(H$2:H$1449),_xlfn.STDEV.S(H$2:H$1449))</f>
      </c>
      <c r="O1129" s="10" t="str">
        <f>=STANDARDIZE(I1129,AVERAGE(I$2:I$1449),_xlfn.STDEV.S(I$2:I$1449))</f>
      </c>
      <c r="P1129" s="10" t="str">
        <f>=MMULT(J1129:O1129,$AI$12:$AI$17)</f>
      </c>
    </row>
    <row r="1130">
      <c r="A1130" t="n">
        <v>218229</v>
      </c>
      <c r="B1130" t="s">
        <v>4583</v>
      </c>
      <c r="C1130" t="s">
        <v>149</v>
      </c>
      <c r="D1130" t="n">
        <v>40</v>
      </c>
      <c r="E1130" t="n">
        <v>14657</v>
      </c>
      <c r="F1130" t="n">
        <v>48.8</v>
      </c>
      <c r="G1130" t="n">
        <v>69</v>
      </c>
      <c r="H1130" t="n">
        <v>17</v>
      </c>
      <c r="I1130" t="n">
        <v>3.6683</v>
      </c>
      <c r="J1130" s="10" t="str">
        <f>=STANDARDIZE(D1130,AVERAGE(D$2:D$1449),_xlfn.STDEV.S(D$2:D$1449))</f>
      </c>
      <c r="K1130" s="10" t="str">
        <f>=STANDARDIZE(E1130,AVERAGE(E$2:E$1449),_xlfn.STDEV.S(E$2:E$1449))</f>
      </c>
      <c r="L1130" s="10" t="str">
        <f>=STANDARDIZE(F1130,AVERAGE(F$2:F$1449),_xlfn.STDEV.S(F$2:F$1449))</f>
      </c>
      <c r="M1130" s="10" t="str">
        <f>=STANDARDIZE(G1130,AVERAGE(G$2:G$1449),_xlfn.STDEV.S(G$2:G$1449))</f>
      </c>
      <c r="N1130" s="10" t="str">
        <f>=STANDARDIZE(H1130,AVERAGE(H$2:H$1449),_xlfn.STDEV.S(H$2:H$1449))</f>
      </c>
      <c r="O1130" s="10" t="str">
        <f>=STANDARDIZE(I1130,AVERAGE(I$2:I$1449),_xlfn.STDEV.S(I$2:I$1449))</f>
      </c>
      <c r="P1130" s="10" t="str">
        <f>=MMULT(J1130:O1130,$AI$12:$AI$17)</f>
      </c>
    </row>
    <row r="1131">
      <c r="A1131" t="n">
        <v>218238</v>
      </c>
      <c r="B1131" t="s">
        <v>4584</v>
      </c>
      <c r="C1131" t="s">
        <v>163</v>
      </c>
      <c r="D1131" t="n">
        <v>43</v>
      </c>
      <c r="E1131" t="n">
        <v>21177</v>
      </c>
      <c r="F1131" t="n">
        <v>26</v>
      </c>
      <c r="G1131" t="n">
        <v>64</v>
      </c>
      <c r="H1131" t="n">
        <v>11</v>
      </c>
      <c r="I1131" t="n">
        <v>3.3124</v>
      </c>
      <c r="J1131" s="10" t="str">
        <f>=STANDARDIZE(D1131,AVERAGE(D$2:D$1449),_xlfn.STDEV.S(D$2:D$1449))</f>
      </c>
      <c r="K1131" s="10" t="str">
        <f>=STANDARDIZE(E1131,AVERAGE(E$2:E$1449),_xlfn.STDEV.S(E$2:E$1449))</f>
      </c>
      <c r="L1131" s="10" t="str">
        <f>=STANDARDIZE(F1131,AVERAGE(F$2:F$1449),_xlfn.STDEV.S(F$2:F$1449))</f>
      </c>
      <c r="M1131" s="10" t="str">
        <f>=STANDARDIZE(G1131,AVERAGE(G$2:G$1449),_xlfn.STDEV.S(G$2:G$1449))</f>
      </c>
      <c r="N1131" s="10" t="str">
        <f>=STANDARDIZE(H1131,AVERAGE(H$2:H$1449),_xlfn.STDEV.S(H$2:H$1449))</f>
      </c>
      <c r="O1131" s="10" t="str">
        <f>=STANDARDIZE(I1131,AVERAGE(I$2:I$1449),_xlfn.STDEV.S(I$2:I$1449))</f>
      </c>
      <c r="P1131" s="10" t="str">
        <f>=MMULT(J1131:O1131,$AI$12:$AI$17)</f>
      </c>
    </row>
    <row r="1132">
      <c r="A1132" t="n">
        <v>218399</v>
      </c>
      <c r="B1132" t="s">
        <v>4589</v>
      </c>
      <c r="C1132" t="s">
        <v>163</v>
      </c>
      <c r="D1132" t="n">
        <v>82</v>
      </c>
      <c r="E1132" t="n">
        <v>20397</v>
      </c>
      <c r="F1132" t="n">
        <v>20.4</v>
      </c>
      <c r="G1132" t="n">
        <v>47</v>
      </c>
      <c r="H1132" t="n">
        <v>10</v>
      </c>
      <c r="I1132" t="n">
        <v>2.7059</v>
      </c>
      <c r="J1132" s="10" t="str">
        <f>=STANDARDIZE(D1132,AVERAGE(D$2:D$1449),_xlfn.STDEV.S(D$2:D$1449))</f>
      </c>
      <c r="K1132" s="10" t="str">
        <f>=STANDARDIZE(E1132,AVERAGE(E$2:E$1449),_xlfn.STDEV.S(E$2:E$1449))</f>
      </c>
      <c r="L1132" s="10" t="str">
        <f>=STANDARDIZE(F1132,AVERAGE(F$2:F$1449),_xlfn.STDEV.S(F$2:F$1449))</f>
      </c>
      <c r="M1132" s="10" t="str">
        <f>=STANDARDIZE(G1132,AVERAGE(G$2:G$1449),_xlfn.STDEV.S(G$2:G$1449))</f>
      </c>
      <c r="N1132" s="10" t="str">
        <f>=STANDARDIZE(H1132,AVERAGE(H$2:H$1449),_xlfn.STDEV.S(H$2:H$1449))</f>
      </c>
      <c r="O1132" s="10" t="str">
        <f>=STANDARDIZE(I1132,AVERAGE(I$2:I$1449),_xlfn.STDEV.S(I$2:I$1449))</f>
      </c>
      <c r="P1132" s="10" t="str">
        <f>=MMULT(J1132:O1132,$AI$12:$AI$17)</f>
      </c>
    </row>
    <row r="1133">
      <c r="A1133" t="n">
        <v>218414</v>
      </c>
      <c r="B1133" t="s">
        <v>4591</v>
      </c>
      <c r="C1133" t="s">
        <v>163</v>
      </c>
      <c r="D1133" t="n">
        <v>49</v>
      </c>
      <c r="E1133" t="n">
        <v>20941</v>
      </c>
      <c r="F1133" t="n">
        <v>44.4</v>
      </c>
      <c r="G1133" t="n">
        <v>70</v>
      </c>
      <c r="H1133" t="n">
        <v>14</v>
      </c>
      <c r="I1133" t="n">
        <v>3.1504</v>
      </c>
      <c r="J1133" s="10" t="str">
        <f>=STANDARDIZE(D1133,AVERAGE(D$2:D$1449),_xlfn.STDEV.S(D$2:D$1449))</f>
      </c>
      <c r="K1133" s="10" t="str">
        <f>=STANDARDIZE(E1133,AVERAGE(E$2:E$1449),_xlfn.STDEV.S(E$2:E$1449))</f>
      </c>
      <c r="L1133" s="10" t="str">
        <f>=STANDARDIZE(F1133,AVERAGE(F$2:F$1449),_xlfn.STDEV.S(F$2:F$1449))</f>
      </c>
      <c r="M1133" s="10" t="str">
        <f>=STANDARDIZE(G1133,AVERAGE(G$2:G$1449),_xlfn.STDEV.S(G$2:G$1449))</f>
      </c>
      <c r="N1133" s="10" t="str">
        <f>=STANDARDIZE(H1133,AVERAGE(H$2:H$1449),_xlfn.STDEV.S(H$2:H$1449))</f>
      </c>
      <c r="O1133" s="10" t="str">
        <f>=STANDARDIZE(I1133,AVERAGE(I$2:I$1449),_xlfn.STDEV.S(I$2:I$1449))</f>
      </c>
      <c r="P1133" s="10" t="str">
        <f>=MMULT(J1133:O1133,$AI$12:$AI$17)</f>
      </c>
    </row>
    <row r="1134">
      <c r="A1134" t="n">
        <v>218441</v>
      </c>
      <c r="B1134" t="s">
        <v>4593</v>
      </c>
      <c r="C1134" t="s">
        <v>163</v>
      </c>
      <c r="D1134" t="n">
        <v>32</v>
      </c>
      <c r="E1134" t="n">
        <v>20264</v>
      </c>
      <c r="F1134" t="n">
        <v>54.9</v>
      </c>
      <c r="G1134" t="n">
        <v>69</v>
      </c>
      <c r="H1134" t="n">
        <v>13</v>
      </c>
      <c r="I1134" t="n">
        <v>3.3918</v>
      </c>
      <c r="J1134" s="10" t="str">
        <f>=STANDARDIZE(D1134,AVERAGE(D$2:D$1449),_xlfn.STDEV.S(D$2:D$1449))</f>
      </c>
      <c r="K1134" s="10" t="str">
        <f>=STANDARDIZE(E1134,AVERAGE(E$2:E$1449),_xlfn.STDEV.S(E$2:E$1449))</f>
      </c>
      <c r="L1134" s="10" t="str">
        <f>=STANDARDIZE(F1134,AVERAGE(F$2:F$1449),_xlfn.STDEV.S(F$2:F$1449))</f>
      </c>
      <c r="M1134" s="10" t="str">
        <f>=STANDARDIZE(G1134,AVERAGE(G$2:G$1449),_xlfn.STDEV.S(G$2:G$1449))</f>
      </c>
      <c r="N1134" s="10" t="str">
        <f>=STANDARDIZE(H1134,AVERAGE(H$2:H$1449),_xlfn.STDEV.S(H$2:H$1449))</f>
      </c>
      <c r="O1134" s="10" t="str">
        <f>=STANDARDIZE(I1134,AVERAGE(I$2:I$1449),_xlfn.STDEV.S(I$2:I$1449))</f>
      </c>
      <c r="P1134" s="10" t="str">
        <f>=MMULT(J1134:O1134,$AI$12:$AI$17)</f>
      </c>
    </row>
    <row r="1135">
      <c r="A1135" t="n">
        <v>218539</v>
      </c>
      <c r="B1135" t="s">
        <v>4597</v>
      </c>
      <c r="C1135" t="s">
        <v>163</v>
      </c>
      <c r="D1135" t="n">
        <v>28</v>
      </c>
      <c r="E1135" t="n">
        <v>20058</v>
      </c>
      <c r="F1135" t="n">
        <v>57.5</v>
      </c>
      <c r="G1135" t="n">
        <v>74</v>
      </c>
      <c r="H1135" t="n">
        <v>11</v>
      </c>
      <c r="I1135" t="n">
        <v>3.1239</v>
      </c>
      <c r="J1135" s="10" t="str">
        <f>=STANDARDIZE(D1135,AVERAGE(D$2:D$1449),_xlfn.STDEV.S(D$2:D$1449))</f>
      </c>
      <c r="K1135" s="10" t="str">
        <f>=STANDARDIZE(E1135,AVERAGE(E$2:E$1449),_xlfn.STDEV.S(E$2:E$1449))</f>
      </c>
      <c r="L1135" s="10" t="str">
        <f>=STANDARDIZE(F1135,AVERAGE(F$2:F$1449),_xlfn.STDEV.S(F$2:F$1449))</f>
      </c>
      <c r="M1135" s="10" t="str">
        <f>=STANDARDIZE(G1135,AVERAGE(G$2:G$1449),_xlfn.STDEV.S(G$2:G$1449))</f>
      </c>
      <c r="N1135" s="10" t="str">
        <f>=STANDARDIZE(H1135,AVERAGE(H$2:H$1449),_xlfn.STDEV.S(H$2:H$1449))</f>
      </c>
      <c r="O1135" s="10" t="str">
        <f>=STANDARDIZE(I1135,AVERAGE(I$2:I$1449),_xlfn.STDEV.S(I$2:I$1449))</f>
      </c>
      <c r="P1135" s="10" t="str">
        <f>=MMULT(J1135:O1135,$AI$12:$AI$17)</f>
      </c>
    </row>
    <row r="1136">
      <c r="A1136" t="n">
        <v>218645</v>
      </c>
      <c r="B1136" t="s">
        <v>4598</v>
      </c>
      <c r="C1136" t="s">
        <v>149</v>
      </c>
      <c r="D1136" t="n">
        <v>37</v>
      </c>
      <c r="E1136" t="n">
        <v>11697</v>
      </c>
      <c r="F1136" t="n">
        <v>40.1</v>
      </c>
      <c r="G1136" t="n">
        <v>64</v>
      </c>
      <c r="H1136" t="n">
        <v>15</v>
      </c>
      <c r="I1136" t="n">
        <v>3.678</v>
      </c>
      <c r="J1136" s="10" t="str">
        <f>=STANDARDIZE(D1136,AVERAGE(D$2:D$1449),_xlfn.STDEV.S(D$2:D$1449))</f>
      </c>
      <c r="K1136" s="10" t="str">
        <f>=STANDARDIZE(E1136,AVERAGE(E$2:E$1449),_xlfn.STDEV.S(E$2:E$1449))</f>
      </c>
      <c r="L1136" s="10" t="str">
        <f>=STANDARDIZE(F1136,AVERAGE(F$2:F$1449),_xlfn.STDEV.S(F$2:F$1449))</f>
      </c>
      <c r="M1136" s="10" t="str">
        <f>=STANDARDIZE(G1136,AVERAGE(G$2:G$1449),_xlfn.STDEV.S(G$2:G$1449))</f>
      </c>
      <c r="N1136" s="10" t="str">
        <f>=STANDARDIZE(H1136,AVERAGE(H$2:H$1449),_xlfn.STDEV.S(H$2:H$1449))</f>
      </c>
      <c r="O1136" s="10" t="str">
        <f>=STANDARDIZE(I1136,AVERAGE(I$2:I$1449),_xlfn.STDEV.S(I$2:I$1449))</f>
      </c>
      <c r="P1136" s="10" t="str">
        <f>=MMULT(J1136:O1136,$AI$12:$AI$17)</f>
      </c>
    </row>
    <row r="1137">
      <c r="A1137" t="n">
        <v>218654</v>
      </c>
      <c r="B1137" t="s">
        <v>4600</v>
      </c>
      <c r="C1137" t="s">
        <v>149</v>
      </c>
      <c r="D1137" t="n">
        <v>40</v>
      </c>
      <c r="E1137" t="n">
        <v>15781</v>
      </c>
      <c r="F1137" t="n">
        <v>38.6</v>
      </c>
      <c r="G1137" t="n">
        <v>61</v>
      </c>
      <c r="H1137" t="n">
        <v>14</v>
      </c>
      <c r="I1137" t="n">
        <v>3.4033</v>
      </c>
      <c r="J1137" s="10" t="str">
        <f>=STANDARDIZE(D1137,AVERAGE(D$2:D$1449),_xlfn.STDEV.S(D$2:D$1449))</f>
      </c>
      <c r="K1137" s="10" t="str">
        <f>=STANDARDIZE(E1137,AVERAGE(E$2:E$1449),_xlfn.STDEV.S(E$2:E$1449))</f>
      </c>
      <c r="L1137" s="10" t="str">
        <f>=STANDARDIZE(F1137,AVERAGE(F$2:F$1449),_xlfn.STDEV.S(F$2:F$1449))</f>
      </c>
      <c r="M1137" s="10" t="str">
        <f>=STANDARDIZE(G1137,AVERAGE(G$2:G$1449),_xlfn.STDEV.S(G$2:G$1449))</f>
      </c>
      <c r="N1137" s="10" t="str">
        <f>=STANDARDIZE(H1137,AVERAGE(H$2:H$1449),_xlfn.STDEV.S(H$2:H$1449))</f>
      </c>
      <c r="O1137" s="10" t="str">
        <f>=STANDARDIZE(I1137,AVERAGE(I$2:I$1449),_xlfn.STDEV.S(I$2:I$1449))</f>
      </c>
      <c r="P1137" s="10" t="str">
        <f>=MMULT(J1137:O1137,$AI$12:$AI$17)</f>
      </c>
    </row>
    <row r="1138">
      <c r="A1138" t="n">
        <v>218663</v>
      </c>
      <c r="B1138" t="s">
        <v>4601</v>
      </c>
      <c r="C1138" t="s">
        <v>149</v>
      </c>
      <c r="D1138" t="n">
        <v>19</v>
      </c>
      <c r="E1138" t="n">
        <v>26068</v>
      </c>
      <c r="F1138" t="n">
        <v>77.7</v>
      </c>
      <c r="G1138" t="n">
        <v>91</v>
      </c>
      <c r="H1138" t="n">
        <v>18</v>
      </c>
      <c r="I1138" t="n">
        <v>4.5889</v>
      </c>
      <c r="J1138" s="10" t="str">
        <f>=STANDARDIZE(D1138,AVERAGE(D$2:D$1449),_xlfn.STDEV.S(D$2:D$1449))</f>
      </c>
      <c r="K1138" s="10" t="str">
        <f>=STANDARDIZE(E1138,AVERAGE(E$2:E$1449),_xlfn.STDEV.S(E$2:E$1449))</f>
      </c>
      <c r="L1138" s="10" t="str">
        <f>=STANDARDIZE(F1138,AVERAGE(F$2:F$1449),_xlfn.STDEV.S(F$2:F$1449))</f>
      </c>
      <c r="M1138" s="10" t="str">
        <f>=STANDARDIZE(G1138,AVERAGE(G$2:G$1449),_xlfn.STDEV.S(G$2:G$1449))</f>
      </c>
      <c r="N1138" s="10" t="str">
        <f>=STANDARDIZE(H1138,AVERAGE(H$2:H$1449),_xlfn.STDEV.S(H$2:H$1449))</f>
      </c>
      <c r="O1138" s="10" t="str">
        <f>=STANDARDIZE(I1138,AVERAGE(I$2:I$1449),_xlfn.STDEV.S(I$2:I$1449))</f>
      </c>
      <c r="P1138" s="10" t="str">
        <f>=MMULT(J1138:O1138,$AI$12:$AI$17)</f>
      </c>
    </row>
    <row r="1139">
      <c r="A1139" t="n">
        <v>218724</v>
      </c>
      <c r="B1139" t="s">
        <v>4606</v>
      </c>
      <c r="C1139" t="s">
        <v>149</v>
      </c>
      <c r="D1139" t="n">
        <v>27</v>
      </c>
      <c r="E1139" t="n">
        <v>14453</v>
      </c>
      <c r="F1139" t="n">
        <v>50.8</v>
      </c>
      <c r="G1139" t="n">
        <v>76</v>
      </c>
      <c r="H1139" t="n">
        <v>16</v>
      </c>
      <c r="I1139" t="n">
        <v>4.0481</v>
      </c>
      <c r="J1139" s="10" t="str">
        <f>=STANDARDIZE(D1139,AVERAGE(D$2:D$1449),_xlfn.STDEV.S(D$2:D$1449))</f>
      </c>
      <c r="K1139" s="10" t="str">
        <f>=STANDARDIZE(E1139,AVERAGE(E$2:E$1449),_xlfn.STDEV.S(E$2:E$1449))</f>
      </c>
      <c r="L1139" s="10" t="str">
        <f>=STANDARDIZE(F1139,AVERAGE(F$2:F$1449),_xlfn.STDEV.S(F$2:F$1449))</f>
      </c>
      <c r="M1139" s="10" t="str">
        <f>=STANDARDIZE(G1139,AVERAGE(G$2:G$1449),_xlfn.STDEV.S(G$2:G$1449))</f>
      </c>
      <c r="N1139" s="10" t="str">
        <f>=STANDARDIZE(H1139,AVERAGE(H$2:H$1449),_xlfn.STDEV.S(H$2:H$1449))</f>
      </c>
      <c r="O1139" s="10" t="str">
        <f>=STANDARDIZE(I1139,AVERAGE(I$2:I$1449),_xlfn.STDEV.S(I$2:I$1449))</f>
      </c>
      <c r="P1139" s="10" t="str">
        <f>=MMULT(J1139:O1139,$AI$12:$AI$17)</f>
      </c>
    </row>
    <row r="1140">
      <c r="A1140" t="n">
        <v>218733</v>
      </c>
      <c r="B1140" t="s">
        <v>4607</v>
      </c>
      <c r="C1140" t="s">
        <v>149</v>
      </c>
      <c r="D1140" t="n">
        <v>68</v>
      </c>
      <c r="E1140" t="n">
        <v>17928</v>
      </c>
      <c r="F1140" t="n">
        <v>29.4</v>
      </c>
      <c r="G1140" t="n">
        <v>59</v>
      </c>
      <c r="H1140" t="n">
        <v>19</v>
      </c>
      <c r="I1140" t="n">
        <v>3.4799</v>
      </c>
      <c r="J1140" s="10" t="str">
        <f>=STANDARDIZE(D1140,AVERAGE(D$2:D$1449),_xlfn.STDEV.S(D$2:D$1449))</f>
      </c>
      <c r="K1140" s="10" t="str">
        <f>=STANDARDIZE(E1140,AVERAGE(E$2:E$1449),_xlfn.STDEV.S(E$2:E$1449))</f>
      </c>
      <c r="L1140" s="10" t="str">
        <f>=STANDARDIZE(F1140,AVERAGE(F$2:F$1449),_xlfn.STDEV.S(F$2:F$1449))</f>
      </c>
      <c r="M1140" s="10" t="str">
        <f>=STANDARDIZE(G1140,AVERAGE(G$2:G$1449),_xlfn.STDEV.S(G$2:G$1449))</f>
      </c>
      <c r="N1140" s="10" t="str">
        <f>=STANDARDIZE(H1140,AVERAGE(H$2:H$1449),_xlfn.STDEV.S(H$2:H$1449))</f>
      </c>
      <c r="O1140" s="10" t="str">
        <f>=STANDARDIZE(I1140,AVERAGE(I$2:I$1449),_xlfn.STDEV.S(I$2:I$1449))</f>
      </c>
      <c r="P1140" s="10" t="str">
        <f>=MMULT(J1140:O1140,$AI$12:$AI$17)</f>
      </c>
    </row>
    <row r="1141">
      <c r="A1141" t="n">
        <v>218742</v>
      </c>
      <c r="B1141" t="s">
        <v>4608</v>
      </c>
      <c r="C1141" t="s">
        <v>149</v>
      </c>
      <c r="D1141" t="n">
        <v>45</v>
      </c>
      <c r="E1141" t="n">
        <v>13794</v>
      </c>
      <c r="F1141" t="n">
        <v>42.4</v>
      </c>
      <c r="G1141" t="n">
        <v>69</v>
      </c>
      <c r="H1141" t="n">
        <v>15</v>
      </c>
      <c r="I1141" t="n">
        <v>3.768</v>
      </c>
      <c r="J1141" s="10" t="str">
        <f>=STANDARDIZE(D1141,AVERAGE(D$2:D$1449),_xlfn.STDEV.S(D$2:D$1449))</f>
      </c>
      <c r="K1141" s="10" t="str">
        <f>=STANDARDIZE(E1141,AVERAGE(E$2:E$1449),_xlfn.STDEV.S(E$2:E$1449))</f>
      </c>
      <c r="L1141" s="10" t="str">
        <f>=STANDARDIZE(F1141,AVERAGE(F$2:F$1449),_xlfn.STDEV.S(F$2:F$1449))</f>
      </c>
      <c r="M1141" s="10" t="str">
        <f>=STANDARDIZE(G1141,AVERAGE(G$2:G$1449),_xlfn.STDEV.S(G$2:G$1449))</f>
      </c>
      <c r="N1141" s="10" t="str">
        <f>=STANDARDIZE(H1141,AVERAGE(H$2:H$1449),_xlfn.STDEV.S(H$2:H$1449))</f>
      </c>
      <c r="O1141" s="10" t="str">
        <f>=STANDARDIZE(I1141,AVERAGE(I$2:I$1449),_xlfn.STDEV.S(I$2:I$1449))</f>
      </c>
      <c r="P1141" s="10" t="str">
        <f>=MMULT(J1141:O1141,$AI$12:$AI$17)</f>
      </c>
    </row>
    <row r="1142">
      <c r="A1142" t="n">
        <v>218919</v>
      </c>
      <c r="B1142" t="s">
        <v>4615</v>
      </c>
      <c r="C1142" t="s">
        <v>163</v>
      </c>
      <c r="D1142" t="n">
        <v>77</v>
      </c>
      <c r="E1142" t="n">
        <v>15747</v>
      </c>
      <c r="F1142" t="n">
        <v>31.4</v>
      </c>
      <c r="G1142" t="n">
        <v>63</v>
      </c>
      <c r="H1142" t="n">
        <v>10</v>
      </c>
      <c r="I1142" t="n">
        <v>2.7267</v>
      </c>
      <c r="J1142" s="10" t="str">
        <f>=STANDARDIZE(D1142,AVERAGE(D$2:D$1449),_xlfn.STDEV.S(D$2:D$1449))</f>
      </c>
      <c r="K1142" s="10" t="str">
        <f>=STANDARDIZE(E1142,AVERAGE(E$2:E$1449),_xlfn.STDEV.S(E$2:E$1449))</f>
      </c>
      <c r="L1142" s="10" t="str">
        <f>=STANDARDIZE(F1142,AVERAGE(F$2:F$1449),_xlfn.STDEV.S(F$2:F$1449))</f>
      </c>
      <c r="M1142" s="10" t="str">
        <f>=STANDARDIZE(G1142,AVERAGE(G$2:G$1449),_xlfn.STDEV.S(G$2:G$1449))</f>
      </c>
      <c r="N1142" s="10" t="str">
        <f>=STANDARDIZE(H1142,AVERAGE(H$2:H$1449),_xlfn.STDEV.S(H$2:H$1449))</f>
      </c>
      <c r="O1142" s="10" t="str">
        <f>=STANDARDIZE(I1142,AVERAGE(I$2:I$1449),_xlfn.STDEV.S(I$2:I$1449))</f>
      </c>
      <c r="P1142" s="10" t="str">
        <f>=MMULT(J1142:O1142,$AI$12:$AI$17)</f>
      </c>
    </row>
    <row r="1143">
      <c r="A1143" t="n">
        <v>218964</v>
      </c>
      <c r="B1143" t="s">
        <v>4618</v>
      </c>
      <c r="C1143" t="s">
        <v>149</v>
      </c>
      <c r="D1143" t="n">
        <v>39</v>
      </c>
      <c r="E1143" t="n">
        <v>16838</v>
      </c>
      <c r="F1143" t="n">
        <v>61.2</v>
      </c>
      <c r="G1143" t="n">
        <v>73</v>
      </c>
      <c r="H1143" t="n">
        <v>12</v>
      </c>
      <c r="I1143" t="n">
        <v>3.745</v>
      </c>
      <c r="J1143" s="10" t="str">
        <f>=STANDARDIZE(D1143,AVERAGE(D$2:D$1449),_xlfn.STDEV.S(D$2:D$1449))</f>
      </c>
      <c r="K1143" s="10" t="str">
        <f>=STANDARDIZE(E1143,AVERAGE(E$2:E$1449),_xlfn.STDEV.S(E$2:E$1449))</f>
      </c>
      <c r="L1143" s="10" t="str">
        <f>=STANDARDIZE(F1143,AVERAGE(F$2:F$1449),_xlfn.STDEV.S(F$2:F$1449))</f>
      </c>
      <c r="M1143" s="10" t="str">
        <f>=STANDARDIZE(G1143,AVERAGE(G$2:G$1449),_xlfn.STDEV.S(G$2:G$1449))</f>
      </c>
      <c r="N1143" s="10" t="str">
        <f>=STANDARDIZE(H1143,AVERAGE(H$2:H$1449),_xlfn.STDEV.S(H$2:H$1449))</f>
      </c>
      <c r="O1143" s="10" t="str">
        <f>=STANDARDIZE(I1143,AVERAGE(I$2:I$1449),_xlfn.STDEV.S(I$2:I$1449))</f>
      </c>
      <c r="P1143" s="10" t="str">
        <f>=MMULT(J1143:O1143,$AI$12:$AI$17)</f>
      </c>
    </row>
    <row r="1144">
      <c r="A1144" t="n">
        <v>218973</v>
      </c>
      <c r="B1144" t="s">
        <v>4619</v>
      </c>
      <c r="C1144" t="s">
        <v>163</v>
      </c>
      <c r="D1144" t="n">
        <v>15</v>
      </c>
      <c r="E1144" t="n">
        <v>31061</v>
      </c>
      <c r="F1144" t="n">
        <v>80.8</v>
      </c>
      <c r="G1144" t="n">
        <v>90</v>
      </c>
      <c r="H1144" t="n">
        <v>12</v>
      </c>
      <c r="I1144" t="n">
        <v>3.2702</v>
      </c>
      <c r="J1144" s="10" t="str">
        <f>=STANDARDIZE(D1144,AVERAGE(D$2:D$1449),_xlfn.STDEV.S(D$2:D$1449))</f>
      </c>
      <c r="K1144" s="10" t="str">
        <f>=STANDARDIZE(E1144,AVERAGE(E$2:E$1449),_xlfn.STDEV.S(E$2:E$1449))</f>
      </c>
      <c r="L1144" s="10" t="str">
        <f>=STANDARDIZE(F1144,AVERAGE(F$2:F$1449),_xlfn.STDEV.S(F$2:F$1449))</f>
      </c>
      <c r="M1144" s="10" t="str">
        <f>=STANDARDIZE(G1144,AVERAGE(G$2:G$1449),_xlfn.STDEV.S(G$2:G$1449))</f>
      </c>
      <c r="N1144" s="10" t="str">
        <f>=STANDARDIZE(H1144,AVERAGE(H$2:H$1449),_xlfn.STDEV.S(H$2:H$1449))</f>
      </c>
      <c r="O1144" s="10" t="str">
        <f>=STANDARDIZE(I1144,AVERAGE(I$2:I$1449),_xlfn.STDEV.S(I$2:I$1449))</f>
      </c>
      <c r="P1144" s="10" t="str">
        <f>=MMULT(J1144:O1144,$AI$12:$AI$17)</f>
      </c>
    </row>
    <row r="1145">
      <c r="A1145" t="n">
        <v>219000</v>
      </c>
      <c r="B1145" t="s">
        <v>4621</v>
      </c>
      <c r="C1145" t="s">
        <v>163</v>
      </c>
      <c r="D1145" t="n">
        <v>16</v>
      </c>
      <c r="E1145" t="n">
        <v>25280</v>
      </c>
      <c r="F1145" t="n">
        <v>75.6</v>
      </c>
      <c r="G1145" t="n">
        <v>84</v>
      </c>
      <c r="H1145" t="n">
        <v>11</v>
      </c>
      <c r="I1145" t="n">
        <v>3.4133</v>
      </c>
      <c r="J1145" s="10" t="str">
        <f>=STANDARDIZE(D1145,AVERAGE(D$2:D$1449),_xlfn.STDEV.S(D$2:D$1449))</f>
      </c>
      <c r="K1145" s="10" t="str">
        <f>=STANDARDIZE(E1145,AVERAGE(E$2:E$1449),_xlfn.STDEV.S(E$2:E$1449))</f>
      </c>
      <c r="L1145" s="10" t="str">
        <f>=STANDARDIZE(F1145,AVERAGE(F$2:F$1449),_xlfn.STDEV.S(F$2:F$1449))</f>
      </c>
      <c r="M1145" s="10" t="str">
        <f>=STANDARDIZE(G1145,AVERAGE(G$2:G$1449),_xlfn.STDEV.S(G$2:G$1449))</f>
      </c>
      <c r="N1145" s="10" t="str">
        <f>=STANDARDIZE(H1145,AVERAGE(H$2:H$1449),_xlfn.STDEV.S(H$2:H$1449))</f>
      </c>
      <c r="O1145" s="10" t="str">
        <f>=STANDARDIZE(I1145,AVERAGE(I$2:I$1449),_xlfn.STDEV.S(I$2:I$1449))</f>
      </c>
      <c r="P1145" s="10" t="str">
        <f>=MMULT(J1145:O1145,$AI$12:$AI$17)</f>
      </c>
    </row>
    <row r="1146">
      <c r="A1146" t="n">
        <v>219046</v>
      </c>
      <c r="B1146" t="s">
        <v>4626</v>
      </c>
      <c r="C1146" t="s">
        <v>149</v>
      </c>
      <c r="D1146" t="n">
        <v>18</v>
      </c>
      <c r="E1146" t="n">
        <v>16474</v>
      </c>
      <c r="F1146" t="n">
        <v>40.2</v>
      </c>
      <c r="G1146" t="n">
        <v>72</v>
      </c>
      <c r="H1146" t="n">
        <v>17</v>
      </c>
      <c r="I1146" t="n">
        <v>3.7493</v>
      </c>
      <c r="J1146" s="10" t="str">
        <f>=STANDARDIZE(D1146,AVERAGE(D$2:D$1449),_xlfn.STDEV.S(D$2:D$1449))</f>
      </c>
      <c r="K1146" s="10" t="str">
        <f>=STANDARDIZE(E1146,AVERAGE(E$2:E$1449),_xlfn.STDEV.S(E$2:E$1449))</f>
      </c>
      <c r="L1146" s="10" t="str">
        <f>=STANDARDIZE(F1146,AVERAGE(F$2:F$1449),_xlfn.STDEV.S(F$2:F$1449))</f>
      </c>
      <c r="M1146" s="10" t="str">
        <f>=STANDARDIZE(G1146,AVERAGE(G$2:G$1449),_xlfn.STDEV.S(G$2:G$1449))</f>
      </c>
      <c r="N1146" s="10" t="str">
        <f>=STANDARDIZE(H1146,AVERAGE(H$2:H$1449),_xlfn.STDEV.S(H$2:H$1449))</f>
      </c>
      <c r="O1146" s="10" t="str">
        <f>=STANDARDIZE(I1146,AVERAGE(I$2:I$1449),_xlfn.STDEV.S(I$2:I$1449))</f>
      </c>
      <c r="P1146" s="10" t="str">
        <f>=MMULT(J1146:O1146,$AI$12:$AI$17)</f>
      </c>
    </row>
    <row r="1147">
      <c r="A1147" t="n">
        <v>219082</v>
      </c>
      <c r="B1147" t="s">
        <v>4628</v>
      </c>
      <c r="C1147" t="s">
        <v>149</v>
      </c>
      <c r="D1147" t="n">
        <v>16</v>
      </c>
      <c r="E1147" t="n">
        <v>19115</v>
      </c>
      <c r="F1147" t="n">
        <v>47.7</v>
      </c>
      <c r="G1147" t="n">
        <v>75</v>
      </c>
      <c r="H1147" t="n">
        <v>19</v>
      </c>
      <c r="I1147" t="n">
        <v>3.6872</v>
      </c>
      <c r="J1147" s="10" t="str">
        <f>=STANDARDIZE(D1147,AVERAGE(D$2:D$1449),_xlfn.STDEV.S(D$2:D$1449))</f>
      </c>
      <c r="K1147" s="10" t="str">
        <f>=STANDARDIZE(E1147,AVERAGE(E$2:E$1449),_xlfn.STDEV.S(E$2:E$1449))</f>
      </c>
      <c r="L1147" s="10" t="str">
        <f>=STANDARDIZE(F1147,AVERAGE(F$2:F$1449),_xlfn.STDEV.S(F$2:F$1449))</f>
      </c>
      <c r="M1147" s="10" t="str">
        <f>=STANDARDIZE(G1147,AVERAGE(G$2:G$1449),_xlfn.STDEV.S(G$2:G$1449))</f>
      </c>
      <c r="N1147" s="10" t="str">
        <f>=STANDARDIZE(H1147,AVERAGE(H$2:H$1449),_xlfn.STDEV.S(H$2:H$1449))</f>
      </c>
      <c r="O1147" s="10" t="str">
        <f>=STANDARDIZE(I1147,AVERAGE(I$2:I$1449),_xlfn.STDEV.S(I$2:I$1449))</f>
      </c>
      <c r="P1147" s="10" t="str">
        <f>=MMULT(J1147:O1147,$AI$12:$AI$17)</f>
      </c>
    </row>
    <row r="1148">
      <c r="A1148" t="n">
        <v>219091</v>
      </c>
      <c r="B1148" t="s">
        <v>4629</v>
      </c>
      <c r="C1148" t="s">
        <v>163</v>
      </c>
      <c r="D1148" t="n">
        <v>26</v>
      </c>
      <c r="E1148" t="n">
        <v>21901</v>
      </c>
      <c r="F1148" t="n">
        <v>39.5</v>
      </c>
      <c r="G1148" t="n">
        <v>69</v>
      </c>
      <c r="H1148" t="n">
        <v>12</v>
      </c>
      <c r="I1148" t="n">
        <v>2.9974</v>
      </c>
      <c r="J1148" s="10" t="str">
        <f>=STANDARDIZE(D1148,AVERAGE(D$2:D$1449),_xlfn.STDEV.S(D$2:D$1449))</f>
      </c>
      <c r="K1148" s="10" t="str">
        <f>=STANDARDIZE(E1148,AVERAGE(E$2:E$1449),_xlfn.STDEV.S(E$2:E$1449))</f>
      </c>
      <c r="L1148" s="10" t="str">
        <f>=STANDARDIZE(F1148,AVERAGE(F$2:F$1449),_xlfn.STDEV.S(F$2:F$1449))</f>
      </c>
      <c r="M1148" s="10" t="str">
        <f>=STANDARDIZE(G1148,AVERAGE(G$2:G$1449),_xlfn.STDEV.S(G$2:G$1449))</f>
      </c>
      <c r="N1148" s="10" t="str">
        <f>=STANDARDIZE(H1148,AVERAGE(H$2:H$1449),_xlfn.STDEV.S(H$2:H$1449))</f>
      </c>
      <c r="O1148" s="10" t="str">
        <f>=STANDARDIZE(I1148,AVERAGE(I$2:I$1449),_xlfn.STDEV.S(I$2:I$1449))</f>
      </c>
      <c r="P1148" s="10" t="str">
        <f>=MMULT(J1148:O1148,$AI$12:$AI$17)</f>
      </c>
    </row>
    <row r="1149">
      <c r="A1149" t="n">
        <v>219198</v>
      </c>
      <c r="B1149" t="s">
        <v>4635</v>
      </c>
      <c r="C1149" t="s">
        <v>163</v>
      </c>
      <c r="D1149" t="n">
        <v>19</v>
      </c>
      <c r="E1149" t="n">
        <v>23163</v>
      </c>
      <c r="F1149" t="n">
        <v>59.6</v>
      </c>
      <c r="G1149" t="n">
        <v>70</v>
      </c>
      <c r="H1149" t="n">
        <v>12</v>
      </c>
      <c r="I1149" t="n">
        <v>3.2348</v>
      </c>
      <c r="J1149" s="10" t="str">
        <f>=STANDARDIZE(D1149,AVERAGE(D$2:D$1449),_xlfn.STDEV.S(D$2:D$1449))</f>
      </c>
      <c r="K1149" s="10" t="str">
        <f>=STANDARDIZE(E1149,AVERAGE(E$2:E$1449),_xlfn.STDEV.S(E$2:E$1449))</f>
      </c>
      <c r="L1149" s="10" t="str">
        <f>=STANDARDIZE(F1149,AVERAGE(F$2:F$1449),_xlfn.STDEV.S(F$2:F$1449))</f>
      </c>
      <c r="M1149" s="10" t="str">
        <f>=STANDARDIZE(G1149,AVERAGE(G$2:G$1449),_xlfn.STDEV.S(G$2:G$1449))</f>
      </c>
      <c r="N1149" s="10" t="str">
        <f>=STANDARDIZE(H1149,AVERAGE(H$2:H$1449),_xlfn.STDEV.S(H$2:H$1449))</f>
      </c>
      <c r="O1149" s="10" t="str">
        <f>=STANDARDIZE(I1149,AVERAGE(I$2:I$1449),_xlfn.STDEV.S(I$2:I$1449))</f>
      </c>
      <c r="P1149" s="10" t="str">
        <f>=MMULT(J1149:O1149,$AI$12:$AI$17)</f>
      </c>
    </row>
    <row r="1150">
      <c r="A1150" t="n">
        <v>219259</v>
      </c>
      <c r="B1150" t="s">
        <v>4639</v>
      </c>
      <c r="C1150" t="s">
        <v>149</v>
      </c>
      <c r="D1150" t="n">
        <v>12</v>
      </c>
      <c r="E1150" t="n">
        <v>16873</v>
      </c>
      <c r="F1150" t="n">
        <v>54.6</v>
      </c>
      <c r="G1150" t="n">
        <v>75</v>
      </c>
      <c r="H1150" t="n">
        <v>17</v>
      </c>
      <c r="I1150" t="n">
        <v>3.7252</v>
      </c>
      <c r="J1150" s="10" t="str">
        <f>=STANDARDIZE(D1150,AVERAGE(D$2:D$1449),_xlfn.STDEV.S(D$2:D$1449))</f>
      </c>
      <c r="K1150" s="10" t="str">
        <f>=STANDARDIZE(E1150,AVERAGE(E$2:E$1449),_xlfn.STDEV.S(E$2:E$1449))</f>
      </c>
      <c r="L1150" s="10" t="str">
        <f>=STANDARDIZE(F1150,AVERAGE(F$2:F$1449),_xlfn.STDEV.S(F$2:F$1449))</f>
      </c>
      <c r="M1150" s="10" t="str">
        <f>=STANDARDIZE(G1150,AVERAGE(G$2:G$1449),_xlfn.STDEV.S(G$2:G$1449))</f>
      </c>
      <c r="N1150" s="10" t="str">
        <f>=STANDARDIZE(H1150,AVERAGE(H$2:H$1449),_xlfn.STDEV.S(H$2:H$1449))</f>
      </c>
      <c r="O1150" s="10" t="str">
        <f>=STANDARDIZE(I1150,AVERAGE(I$2:I$1449),_xlfn.STDEV.S(I$2:I$1449))</f>
      </c>
      <c r="P1150" s="10" t="str">
        <f>=MMULT(J1150:O1150,$AI$12:$AI$17)</f>
      </c>
    </row>
    <row r="1151">
      <c r="A1151" t="n">
        <v>219347</v>
      </c>
      <c r="B1151" t="s">
        <v>4643</v>
      </c>
      <c r="C1151" t="s">
        <v>149</v>
      </c>
      <c r="D1151" t="n">
        <v>16</v>
      </c>
      <c r="E1151" t="n">
        <v>20243</v>
      </c>
      <c r="F1151" t="n">
        <v>57.5</v>
      </c>
      <c r="G1151" t="n">
        <v>84</v>
      </c>
      <c r="H1151" t="n">
        <v>12</v>
      </c>
      <c r="I1151" t="n">
        <v>3.4686</v>
      </c>
      <c r="J1151" s="10" t="str">
        <f>=STANDARDIZE(D1151,AVERAGE(D$2:D$1449),_xlfn.STDEV.S(D$2:D$1449))</f>
      </c>
      <c r="K1151" s="10" t="str">
        <f>=STANDARDIZE(E1151,AVERAGE(E$2:E$1449),_xlfn.STDEV.S(E$2:E$1449))</f>
      </c>
      <c r="L1151" s="10" t="str">
        <f>=STANDARDIZE(F1151,AVERAGE(F$2:F$1449),_xlfn.STDEV.S(F$2:F$1449))</f>
      </c>
      <c r="M1151" s="10" t="str">
        <f>=STANDARDIZE(G1151,AVERAGE(G$2:G$1449),_xlfn.STDEV.S(G$2:G$1449))</f>
      </c>
      <c r="N1151" s="10" t="str">
        <f>=STANDARDIZE(H1151,AVERAGE(H$2:H$1449),_xlfn.STDEV.S(H$2:H$1449))</f>
      </c>
      <c r="O1151" s="10" t="str">
        <f>=STANDARDIZE(I1151,AVERAGE(I$2:I$1449),_xlfn.STDEV.S(I$2:I$1449))</f>
      </c>
      <c r="P1151" s="10" t="str">
        <f>=MMULT(J1151:O1151,$AI$12:$AI$17)</f>
      </c>
    </row>
    <row r="1152">
      <c r="A1152" t="n">
        <v>219356</v>
      </c>
      <c r="B1152" t="s">
        <v>4644</v>
      </c>
      <c r="C1152" t="s">
        <v>149</v>
      </c>
      <c r="D1152" t="n">
        <v>16</v>
      </c>
      <c r="E1152" t="n">
        <v>18233</v>
      </c>
      <c r="F1152" t="n">
        <v>58.9</v>
      </c>
      <c r="G1152" t="n">
        <v>83</v>
      </c>
      <c r="H1152" t="n">
        <v>17</v>
      </c>
      <c r="I1152" t="n">
        <v>4.134</v>
      </c>
      <c r="J1152" s="10" t="str">
        <f>=STANDARDIZE(D1152,AVERAGE(D$2:D$1449),_xlfn.STDEV.S(D$2:D$1449))</f>
      </c>
      <c r="K1152" s="10" t="str">
        <f>=STANDARDIZE(E1152,AVERAGE(E$2:E$1449),_xlfn.STDEV.S(E$2:E$1449))</f>
      </c>
      <c r="L1152" s="10" t="str">
        <f>=STANDARDIZE(F1152,AVERAGE(F$2:F$1449),_xlfn.STDEV.S(F$2:F$1449))</f>
      </c>
      <c r="M1152" s="10" t="str">
        <f>=STANDARDIZE(G1152,AVERAGE(G$2:G$1449),_xlfn.STDEV.S(G$2:G$1449))</f>
      </c>
      <c r="N1152" s="10" t="str">
        <f>=STANDARDIZE(H1152,AVERAGE(H$2:H$1449),_xlfn.STDEV.S(H$2:H$1449))</f>
      </c>
      <c r="O1152" s="10" t="str">
        <f>=STANDARDIZE(I1152,AVERAGE(I$2:I$1449),_xlfn.STDEV.S(I$2:I$1449))</f>
      </c>
      <c r="P1152" s="10" t="str">
        <f>=MMULT(J1152:O1152,$AI$12:$AI$17)</f>
      </c>
    </row>
    <row r="1153">
      <c r="A1153" t="n">
        <v>219383</v>
      </c>
      <c r="B1153" t="s">
        <v>4648</v>
      </c>
      <c r="C1153" t="s">
        <v>163</v>
      </c>
      <c r="D1153" t="n">
        <v>29</v>
      </c>
      <c r="E1153" t="n">
        <v>21049</v>
      </c>
      <c r="F1153" t="n">
        <v>60.1</v>
      </c>
      <c r="G1153" t="n">
        <v>75</v>
      </c>
      <c r="H1153" t="n">
        <v>17</v>
      </c>
      <c r="I1153" t="n">
        <v>3.2636</v>
      </c>
      <c r="J1153" s="10" t="str">
        <f>=STANDARDIZE(D1153,AVERAGE(D$2:D$1449),_xlfn.STDEV.S(D$2:D$1449))</f>
      </c>
      <c r="K1153" s="10" t="str">
        <f>=STANDARDIZE(E1153,AVERAGE(E$2:E$1449),_xlfn.STDEV.S(E$2:E$1449))</f>
      </c>
      <c r="L1153" s="10" t="str">
        <f>=STANDARDIZE(F1153,AVERAGE(F$2:F$1449),_xlfn.STDEV.S(F$2:F$1449))</f>
      </c>
      <c r="M1153" s="10" t="str">
        <f>=STANDARDIZE(G1153,AVERAGE(G$2:G$1449),_xlfn.STDEV.S(G$2:G$1449))</f>
      </c>
      <c r="N1153" s="10" t="str">
        <f>=STANDARDIZE(H1153,AVERAGE(H$2:H$1449),_xlfn.STDEV.S(H$2:H$1449))</f>
      </c>
      <c r="O1153" s="10" t="str">
        <f>=STANDARDIZE(I1153,AVERAGE(I$2:I$1449),_xlfn.STDEV.S(I$2:I$1449))</f>
      </c>
      <c r="P1153" s="10" t="str">
        <f>=MMULT(J1153:O1153,$AI$12:$AI$17)</f>
      </c>
    </row>
    <row r="1154">
      <c r="A1154" t="n">
        <v>219471</v>
      </c>
      <c r="B1154" t="s">
        <v>4654</v>
      </c>
      <c r="C1154" t="s">
        <v>149</v>
      </c>
      <c r="D1154" t="n">
        <v>18</v>
      </c>
      <c r="E1154" t="n">
        <v>18466</v>
      </c>
      <c r="F1154" t="n">
        <v>61.1</v>
      </c>
      <c r="G1154" t="n">
        <v>80</v>
      </c>
      <c r="H1154" t="n">
        <v>14</v>
      </c>
      <c r="I1154" t="n">
        <v>4.0953</v>
      </c>
      <c r="J1154" s="10" t="str">
        <f>=STANDARDIZE(D1154,AVERAGE(D$2:D$1449),_xlfn.STDEV.S(D$2:D$1449))</f>
      </c>
      <c r="K1154" s="10" t="str">
        <f>=STANDARDIZE(E1154,AVERAGE(E$2:E$1449),_xlfn.STDEV.S(E$2:E$1449))</f>
      </c>
      <c r="L1154" s="10" t="str">
        <f>=STANDARDIZE(F1154,AVERAGE(F$2:F$1449),_xlfn.STDEV.S(F$2:F$1449))</f>
      </c>
      <c r="M1154" s="10" t="str">
        <f>=STANDARDIZE(G1154,AVERAGE(G$2:G$1449),_xlfn.STDEV.S(G$2:G$1449))</f>
      </c>
      <c r="N1154" s="10" t="str">
        <f>=STANDARDIZE(H1154,AVERAGE(H$2:H$1449),_xlfn.STDEV.S(H$2:H$1449))</f>
      </c>
      <c r="O1154" s="10" t="str">
        <f>=STANDARDIZE(I1154,AVERAGE(I$2:I$1449),_xlfn.STDEV.S(I$2:I$1449))</f>
      </c>
      <c r="P1154" s="10" t="str">
        <f>=MMULT(J1154:O1154,$AI$12:$AI$17)</f>
      </c>
    </row>
    <row r="1155">
      <c r="A1155" t="n">
        <v>219602</v>
      </c>
      <c r="B1155" t="s">
        <v>4662</v>
      </c>
      <c r="C1155" t="s">
        <v>149</v>
      </c>
      <c r="D1155" t="n">
        <v>46</v>
      </c>
      <c r="E1155" t="n">
        <v>14679</v>
      </c>
      <c r="F1155" t="n">
        <v>42.5</v>
      </c>
      <c r="G1155" t="n">
        <v>67</v>
      </c>
      <c r="H1155" t="n">
        <v>15</v>
      </c>
      <c r="I1155" t="n">
        <v>4.0538</v>
      </c>
      <c r="J1155" s="10" t="str">
        <f>=STANDARDIZE(D1155,AVERAGE(D$2:D$1449),_xlfn.STDEV.S(D$2:D$1449))</f>
      </c>
      <c r="K1155" s="10" t="str">
        <f>=STANDARDIZE(E1155,AVERAGE(E$2:E$1449),_xlfn.STDEV.S(E$2:E$1449))</f>
      </c>
      <c r="L1155" s="10" t="str">
        <f>=STANDARDIZE(F1155,AVERAGE(F$2:F$1449),_xlfn.STDEV.S(F$2:F$1449))</f>
      </c>
      <c r="M1155" s="10" t="str">
        <f>=STANDARDIZE(G1155,AVERAGE(G$2:G$1449),_xlfn.STDEV.S(G$2:G$1449))</f>
      </c>
      <c r="N1155" s="10" t="str">
        <f>=STANDARDIZE(H1155,AVERAGE(H$2:H$1449),_xlfn.STDEV.S(H$2:H$1449))</f>
      </c>
      <c r="O1155" s="10" t="str">
        <f>=STANDARDIZE(I1155,AVERAGE(I$2:I$1449),_xlfn.STDEV.S(I$2:I$1449))</f>
      </c>
      <c r="P1155" s="10" t="str">
        <f>=MMULT(J1155:O1155,$AI$12:$AI$17)</f>
      </c>
    </row>
    <row r="1156">
      <c r="A1156" t="n">
        <v>219709</v>
      </c>
      <c r="B1156" t="s">
        <v>4665</v>
      </c>
      <c r="C1156" t="s">
        <v>163</v>
      </c>
      <c r="D1156" t="n">
        <v>19</v>
      </c>
      <c r="E1156" t="n">
        <v>37558</v>
      </c>
      <c r="F1156" t="n">
        <v>71.5</v>
      </c>
      <c r="G1156" t="n">
        <v>84</v>
      </c>
      <c r="H1156" t="n">
        <v>12</v>
      </c>
      <c r="I1156" t="n">
        <v>3.9789</v>
      </c>
      <c r="J1156" s="10" t="str">
        <f>=STANDARDIZE(D1156,AVERAGE(D$2:D$1449),_xlfn.STDEV.S(D$2:D$1449))</f>
      </c>
      <c r="K1156" s="10" t="str">
        <f>=STANDARDIZE(E1156,AVERAGE(E$2:E$1449),_xlfn.STDEV.S(E$2:E$1449))</f>
      </c>
      <c r="L1156" s="10" t="str">
        <f>=STANDARDIZE(F1156,AVERAGE(F$2:F$1449),_xlfn.STDEV.S(F$2:F$1449))</f>
      </c>
      <c r="M1156" s="10" t="str">
        <f>=STANDARDIZE(G1156,AVERAGE(G$2:G$1449),_xlfn.STDEV.S(G$2:G$1449))</f>
      </c>
      <c r="N1156" s="10" t="str">
        <f>=STANDARDIZE(H1156,AVERAGE(H$2:H$1449),_xlfn.STDEV.S(H$2:H$1449))</f>
      </c>
      <c r="O1156" s="10" t="str">
        <f>=STANDARDIZE(I1156,AVERAGE(I$2:I$1449),_xlfn.STDEV.S(I$2:I$1449))</f>
      </c>
      <c r="P1156" s="10" t="str">
        <f>=MMULT(J1156:O1156,$AI$12:$AI$17)</f>
      </c>
    </row>
    <row r="1157">
      <c r="A1157" t="n">
        <v>219790</v>
      </c>
      <c r="B1157" t="s">
        <v>4667</v>
      </c>
      <c r="C1157" t="s">
        <v>163</v>
      </c>
      <c r="D1157" t="n">
        <v>22</v>
      </c>
      <c r="E1157" t="n">
        <v>17105</v>
      </c>
      <c r="F1157" t="n">
        <v>54</v>
      </c>
      <c r="G1157" t="n">
        <v>65</v>
      </c>
      <c r="H1157" t="n">
        <v>13</v>
      </c>
      <c r="I1157" t="n">
        <v>3.4143</v>
      </c>
      <c r="J1157" s="10" t="str">
        <f>=STANDARDIZE(D1157,AVERAGE(D$2:D$1449),_xlfn.STDEV.S(D$2:D$1449))</f>
      </c>
      <c r="K1157" s="10" t="str">
        <f>=STANDARDIZE(E1157,AVERAGE(E$2:E$1449),_xlfn.STDEV.S(E$2:E$1449))</f>
      </c>
      <c r="L1157" s="10" t="str">
        <f>=STANDARDIZE(F1157,AVERAGE(F$2:F$1449),_xlfn.STDEV.S(F$2:F$1449))</f>
      </c>
      <c r="M1157" s="10" t="str">
        <f>=STANDARDIZE(G1157,AVERAGE(G$2:G$1449),_xlfn.STDEV.S(G$2:G$1449))</f>
      </c>
      <c r="N1157" s="10" t="str">
        <f>=STANDARDIZE(H1157,AVERAGE(H$2:H$1449),_xlfn.STDEV.S(H$2:H$1449))</f>
      </c>
      <c r="O1157" s="10" t="str">
        <f>=STANDARDIZE(I1157,AVERAGE(I$2:I$1449),_xlfn.STDEV.S(I$2:I$1449))</f>
      </c>
      <c r="P1157" s="10" t="str">
        <f>=MMULT(J1157:O1157,$AI$12:$AI$17)</f>
      </c>
    </row>
    <row r="1158">
      <c r="A1158" t="n">
        <v>219806</v>
      </c>
      <c r="B1158" t="s">
        <v>4668</v>
      </c>
      <c r="C1158" t="s">
        <v>163</v>
      </c>
      <c r="D1158" t="n">
        <v>39</v>
      </c>
      <c r="E1158" t="n">
        <v>19755</v>
      </c>
      <c r="F1158" t="n">
        <v>46.6</v>
      </c>
      <c r="G1158" t="n">
        <v>74</v>
      </c>
      <c r="H1158" t="n">
        <v>12</v>
      </c>
      <c r="I1158" t="n">
        <v>3.5</v>
      </c>
      <c r="J1158" s="10" t="str">
        <f>=STANDARDIZE(D1158,AVERAGE(D$2:D$1449),_xlfn.STDEV.S(D$2:D$1449))</f>
      </c>
      <c r="K1158" s="10" t="str">
        <f>=STANDARDIZE(E1158,AVERAGE(E$2:E$1449),_xlfn.STDEV.S(E$2:E$1449))</f>
      </c>
      <c r="L1158" s="10" t="str">
        <f>=STANDARDIZE(F1158,AVERAGE(F$2:F$1449),_xlfn.STDEV.S(F$2:F$1449))</f>
      </c>
      <c r="M1158" s="10" t="str">
        <f>=STANDARDIZE(G1158,AVERAGE(G$2:G$1449),_xlfn.STDEV.S(G$2:G$1449))</f>
      </c>
      <c r="N1158" s="10" t="str">
        <f>=STANDARDIZE(H1158,AVERAGE(H$2:H$1449),_xlfn.STDEV.S(H$2:H$1449))</f>
      </c>
      <c r="O1158" s="10" t="str">
        <f>=STANDARDIZE(I1158,AVERAGE(I$2:I$1449),_xlfn.STDEV.S(I$2:I$1449))</f>
      </c>
      <c r="P1158" s="10" t="str">
        <f>=MMULT(J1158:O1158,$AI$12:$AI$17)</f>
      </c>
    </row>
    <row r="1159">
      <c r="A1159" t="n">
        <v>219833</v>
      </c>
      <c r="B1159" t="s">
        <v>4671</v>
      </c>
      <c r="C1159" t="s">
        <v>163</v>
      </c>
      <c r="D1159" t="n">
        <v>31</v>
      </c>
      <c r="E1159" t="n">
        <v>17068</v>
      </c>
      <c r="F1159" t="n">
        <v>56</v>
      </c>
      <c r="G1159" t="n">
        <v>73</v>
      </c>
      <c r="H1159" t="n">
        <v>9</v>
      </c>
      <c r="I1159" t="n">
        <v>3.3967</v>
      </c>
      <c r="J1159" s="10" t="str">
        <f>=STANDARDIZE(D1159,AVERAGE(D$2:D$1449),_xlfn.STDEV.S(D$2:D$1449))</f>
      </c>
      <c r="K1159" s="10" t="str">
        <f>=STANDARDIZE(E1159,AVERAGE(E$2:E$1449),_xlfn.STDEV.S(E$2:E$1449))</f>
      </c>
      <c r="L1159" s="10" t="str">
        <f>=STANDARDIZE(F1159,AVERAGE(F$2:F$1449),_xlfn.STDEV.S(F$2:F$1449))</f>
      </c>
      <c r="M1159" s="10" t="str">
        <f>=STANDARDIZE(G1159,AVERAGE(G$2:G$1449),_xlfn.STDEV.S(G$2:G$1449))</f>
      </c>
      <c r="N1159" s="10" t="str">
        <f>=STANDARDIZE(H1159,AVERAGE(H$2:H$1449),_xlfn.STDEV.S(H$2:H$1449))</f>
      </c>
      <c r="O1159" s="10" t="str">
        <f>=STANDARDIZE(I1159,AVERAGE(I$2:I$1449),_xlfn.STDEV.S(I$2:I$1449))</f>
      </c>
      <c r="P1159" s="10" t="str">
        <f>=MMULT(J1159:O1159,$AI$12:$AI$17)</f>
      </c>
    </row>
    <row r="1160">
      <c r="A1160" t="n">
        <v>219949</v>
      </c>
      <c r="B1160" t="s">
        <v>4677</v>
      </c>
      <c r="C1160" t="s">
        <v>163</v>
      </c>
      <c r="D1160" t="n">
        <v>33</v>
      </c>
      <c r="E1160" t="n">
        <v>17669</v>
      </c>
      <c r="F1160" t="n">
        <v>41.6</v>
      </c>
      <c r="G1160" t="n">
        <v>62</v>
      </c>
      <c r="H1160" t="n">
        <v>18</v>
      </c>
      <c r="I1160" t="n">
        <v>3.4615</v>
      </c>
      <c r="J1160" s="10" t="str">
        <f>=STANDARDIZE(D1160,AVERAGE(D$2:D$1449),_xlfn.STDEV.S(D$2:D$1449))</f>
      </c>
      <c r="K1160" s="10" t="str">
        <f>=STANDARDIZE(E1160,AVERAGE(E$2:E$1449),_xlfn.STDEV.S(E$2:E$1449))</f>
      </c>
      <c r="L1160" s="10" t="str">
        <f>=STANDARDIZE(F1160,AVERAGE(F$2:F$1449),_xlfn.STDEV.S(F$2:F$1449))</f>
      </c>
      <c r="M1160" s="10" t="str">
        <f>=STANDARDIZE(G1160,AVERAGE(G$2:G$1449),_xlfn.STDEV.S(G$2:G$1449))</f>
      </c>
      <c r="N1160" s="10" t="str">
        <f>=STANDARDIZE(H1160,AVERAGE(H$2:H$1449),_xlfn.STDEV.S(H$2:H$1449))</f>
      </c>
      <c r="O1160" s="10" t="str">
        <f>=STANDARDIZE(I1160,AVERAGE(I$2:I$1449),_xlfn.STDEV.S(I$2:I$1449))</f>
      </c>
      <c r="P1160" s="10" t="str">
        <f>=MMULT(J1160:O1160,$AI$12:$AI$17)</f>
      </c>
    </row>
    <row r="1161">
      <c r="A1161" t="n">
        <v>219976</v>
      </c>
      <c r="B1161" t="s">
        <v>4678</v>
      </c>
      <c r="C1161" t="s">
        <v>163</v>
      </c>
      <c r="D1161" t="n">
        <v>21</v>
      </c>
      <c r="E1161" t="n">
        <v>27386</v>
      </c>
      <c r="F1161" t="n">
        <v>68.7</v>
      </c>
      <c r="G1161" t="n">
        <v>86</v>
      </c>
      <c r="H1161" t="n">
        <v>13</v>
      </c>
      <c r="I1161" t="n">
        <v>3.7551</v>
      </c>
      <c r="J1161" s="10" t="str">
        <f>=STANDARDIZE(D1161,AVERAGE(D$2:D$1449),_xlfn.STDEV.S(D$2:D$1449))</f>
      </c>
      <c r="K1161" s="10" t="str">
        <f>=STANDARDIZE(E1161,AVERAGE(E$2:E$1449),_xlfn.STDEV.S(E$2:E$1449))</f>
      </c>
      <c r="L1161" s="10" t="str">
        <f>=STANDARDIZE(F1161,AVERAGE(F$2:F$1449),_xlfn.STDEV.S(F$2:F$1449))</f>
      </c>
      <c r="M1161" s="10" t="str">
        <f>=STANDARDIZE(G1161,AVERAGE(G$2:G$1449),_xlfn.STDEV.S(G$2:G$1449))</f>
      </c>
      <c r="N1161" s="10" t="str">
        <f>=STANDARDIZE(H1161,AVERAGE(H$2:H$1449),_xlfn.STDEV.S(H$2:H$1449))</f>
      </c>
      <c r="O1161" s="10" t="str">
        <f>=STANDARDIZE(I1161,AVERAGE(I$2:I$1449),_xlfn.STDEV.S(I$2:I$1449))</f>
      </c>
      <c r="P1161" s="10" t="str">
        <f>=MMULT(J1161:O1161,$AI$12:$AI$17)</f>
      </c>
    </row>
    <row r="1162">
      <c r="A1162" t="n">
        <v>220075</v>
      </c>
      <c r="B1162" t="s">
        <v>4683</v>
      </c>
      <c r="C1162" t="s">
        <v>149</v>
      </c>
      <c r="D1162" t="n">
        <v>35</v>
      </c>
      <c r="E1162" t="n">
        <v>16033</v>
      </c>
      <c r="F1162" t="n">
        <v>49.9</v>
      </c>
      <c r="G1162" t="n">
        <v>74</v>
      </c>
      <c r="H1162" t="n">
        <v>18</v>
      </c>
      <c r="I1162" t="n">
        <v>4.1839</v>
      </c>
      <c r="J1162" s="10" t="str">
        <f>=STANDARDIZE(D1162,AVERAGE(D$2:D$1449),_xlfn.STDEV.S(D$2:D$1449))</f>
      </c>
      <c r="K1162" s="10" t="str">
        <f>=STANDARDIZE(E1162,AVERAGE(E$2:E$1449),_xlfn.STDEV.S(E$2:E$1449))</f>
      </c>
      <c r="L1162" s="10" t="str">
        <f>=STANDARDIZE(F1162,AVERAGE(F$2:F$1449),_xlfn.STDEV.S(F$2:F$1449))</f>
      </c>
      <c r="M1162" s="10" t="str">
        <f>=STANDARDIZE(G1162,AVERAGE(G$2:G$1449),_xlfn.STDEV.S(G$2:G$1449))</f>
      </c>
      <c r="N1162" s="10" t="str">
        <f>=STANDARDIZE(H1162,AVERAGE(H$2:H$1449),_xlfn.STDEV.S(H$2:H$1449))</f>
      </c>
      <c r="O1162" s="10" t="str">
        <f>=STANDARDIZE(I1162,AVERAGE(I$2:I$1449),_xlfn.STDEV.S(I$2:I$1449))</f>
      </c>
      <c r="P1162" s="10" t="str">
        <f>=MMULT(J1162:O1162,$AI$12:$AI$17)</f>
      </c>
    </row>
    <row r="1163">
      <c r="A1163" t="n">
        <v>220181</v>
      </c>
      <c r="B1163" t="s">
        <v>4689</v>
      </c>
      <c r="C1163" t="s">
        <v>163</v>
      </c>
      <c r="D1163" t="n">
        <v>48</v>
      </c>
      <c r="E1163" t="n">
        <v>19836</v>
      </c>
      <c r="F1163" t="n">
        <v>43.5</v>
      </c>
      <c r="G1163" t="n">
        <v>73</v>
      </c>
      <c r="H1163" t="n">
        <v>11</v>
      </c>
      <c r="I1163" t="n">
        <v>3.0398</v>
      </c>
      <c r="J1163" s="10" t="str">
        <f>=STANDARDIZE(D1163,AVERAGE(D$2:D$1449),_xlfn.STDEV.S(D$2:D$1449))</f>
      </c>
      <c r="K1163" s="10" t="str">
        <f>=STANDARDIZE(E1163,AVERAGE(E$2:E$1449),_xlfn.STDEV.S(E$2:E$1449))</f>
      </c>
      <c r="L1163" s="10" t="str">
        <f>=STANDARDIZE(F1163,AVERAGE(F$2:F$1449),_xlfn.STDEV.S(F$2:F$1449))</f>
      </c>
      <c r="M1163" s="10" t="str">
        <f>=STANDARDIZE(G1163,AVERAGE(G$2:G$1449),_xlfn.STDEV.S(G$2:G$1449))</f>
      </c>
      <c r="N1163" s="10" t="str">
        <f>=STANDARDIZE(H1163,AVERAGE(H$2:H$1449),_xlfn.STDEV.S(H$2:H$1449))</f>
      </c>
      <c r="O1163" s="10" t="str">
        <f>=STANDARDIZE(I1163,AVERAGE(I$2:I$1449),_xlfn.STDEV.S(I$2:I$1449))</f>
      </c>
      <c r="P1163" s="10" t="str">
        <f>=MMULT(J1163:O1163,$AI$12:$AI$17)</f>
      </c>
    </row>
    <row r="1164">
      <c r="A1164" t="n">
        <v>220215</v>
      </c>
      <c r="B1164" t="s">
        <v>4692</v>
      </c>
      <c r="C1164" t="s">
        <v>163</v>
      </c>
      <c r="D1164" t="n">
        <v>22</v>
      </c>
      <c r="E1164" t="n">
        <v>18267</v>
      </c>
      <c r="F1164" t="n">
        <v>68.4</v>
      </c>
      <c r="G1164" t="n">
        <v>81</v>
      </c>
      <c r="H1164" t="n">
        <v>13</v>
      </c>
      <c r="I1164" t="n">
        <v>3.3952</v>
      </c>
      <c r="J1164" s="10" t="str">
        <f>=STANDARDIZE(D1164,AVERAGE(D$2:D$1449),_xlfn.STDEV.S(D$2:D$1449))</f>
      </c>
      <c r="K1164" s="10" t="str">
        <f>=STANDARDIZE(E1164,AVERAGE(E$2:E$1449),_xlfn.STDEV.S(E$2:E$1449))</f>
      </c>
      <c r="L1164" s="10" t="str">
        <f>=STANDARDIZE(F1164,AVERAGE(F$2:F$1449),_xlfn.STDEV.S(F$2:F$1449))</f>
      </c>
      <c r="M1164" s="10" t="str">
        <f>=STANDARDIZE(G1164,AVERAGE(G$2:G$1449),_xlfn.STDEV.S(G$2:G$1449))</f>
      </c>
      <c r="N1164" s="10" t="str">
        <f>=STANDARDIZE(H1164,AVERAGE(H$2:H$1449),_xlfn.STDEV.S(H$2:H$1449))</f>
      </c>
      <c r="O1164" s="10" t="str">
        <f>=STANDARDIZE(I1164,AVERAGE(I$2:I$1449),_xlfn.STDEV.S(I$2:I$1449))</f>
      </c>
      <c r="P1164" s="10" t="str">
        <f>=MMULT(J1164:O1164,$AI$12:$AI$17)</f>
      </c>
    </row>
    <row r="1165">
      <c r="A1165" t="n">
        <v>220473</v>
      </c>
      <c r="B1165" t="s">
        <v>4702</v>
      </c>
      <c r="C1165" t="s">
        <v>163</v>
      </c>
      <c r="D1165" t="n">
        <v>38</v>
      </c>
      <c r="E1165" t="n">
        <v>20713</v>
      </c>
      <c r="F1165" t="n">
        <v>62.7</v>
      </c>
      <c r="G1165" t="n">
        <v>74</v>
      </c>
      <c r="H1165" t="n">
        <v>11</v>
      </c>
      <c r="I1165" t="n">
        <v>3.0577</v>
      </c>
      <c r="J1165" s="10" t="str">
        <f>=STANDARDIZE(D1165,AVERAGE(D$2:D$1449),_xlfn.STDEV.S(D$2:D$1449))</f>
      </c>
      <c r="K1165" s="10" t="str">
        <f>=STANDARDIZE(E1165,AVERAGE(E$2:E$1449),_xlfn.STDEV.S(E$2:E$1449))</f>
      </c>
      <c r="L1165" s="10" t="str">
        <f>=STANDARDIZE(F1165,AVERAGE(F$2:F$1449),_xlfn.STDEV.S(F$2:F$1449))</f>
      </c>
      <c r="M1165" s="10" t="str">
        <f>=STANDARDIZE(G1165,AVERAGE(G$2:G$1449),_xlfn.STDEV.S(G$2:G$1449))</f>
      </c>
      <c r="N1165" s="10" t="str">
        <f>=STANDARDIZE(H1165,AVERAGE(H$2:H$1449),_xlfn.STDEV.S(H$2:H$1449))</f>
      </c>
      <c r="O1165" s="10" t="str">
        <f>=STANDARDIZE(I1165,AVERAGE(I$2:I$1449),_xlfn.STDEV.S(I$2:I$1449))</f>
      </c>
      <c r="P1165" s="10" t="str">
        <f>=MMULT(J1165:O1165,$AI$12:$AI$17)</f>
      </c>
    </row>
    <row r="1166">
      <c r="A1166" t="n">
        <v>220516</v>
      </c>
      <c r="B1166" t="s">
        <v>4705</v>
      </c>
      <c r="C1166" t="s">
        <v>163</v>
      </c>
      <c r="D1166" t="n">
        <v>42</v>
      </c>
      <c r="E1166" t="n">
        <v>23282</v>
      </c>
      <c r="F1166" t="n">
        <v>47.4</v>
      </c>
      <c r="G1166" t="n">
        <v>60</v>
      </c>
      <c r="H1166" t="n">
        <v>12</v>
      </c>
      <c r="I1166" t="n">
        <v>3.2591</v>
      </c>
      <c r="J1166" s="10" t="str">
        <f>=STANDARDIZE(D1166,AVERAGE(D$2:D$1449),_xlfn.STDEV.S(D$2:D$1449))</f>
      </c>
      <c r="K1166" s="10" t="str">
        <f>=STANDARDIZE(E1166,AVERAGE(E$2:E$1449),_xlfn.STDEV.S(E$2:E$1449))</f>
      </c>
      <c r="L1166" s="10" t="str">
        <f>=STANDARDIZE(F1166,AVERAGE(F$2:F$1449),_xlfn.STDEV.S(F$2:F$1449))</f>
      </c>
      <c r="M1166" s="10" t="str">
        <f>=STANDARDIZE(G1166,AVERAGE(G$2:G$1449),_xlfn.STDEV.S(G$2:G$1449))</f>
      </c>
      <c r="N1166" s="10" t="str">
        <f>=STANDARDIZE(H1166,AVERAGE(H$2:H$1449),_xlfn.STDEV.S(H$2:H$1449))</f>
      </c>
      <c r="O1166" s="10" t="str">
        <f>=STANDARDIZE(I1166,AVERAGE(I$2:I$1449),_xlfn.STDEV.S(I$2:I$1449))</f>
      </c>
      <c r="P1166" s="10" t="str">
        <f>=MMULT(J1166:O1166,$AI$12:$AI$17)</f>
      </c>
    </row>
    <row r="1167">
      <c r="A1167" t="n">
        <v>220598</v>
      </c>
      <c r="B1167" t="s">
        <v>4707</v>
      </c>
      <c r="C1167" t="s">
        <v>163</v>
      </c>
      <c r="D1167" t="n">
        <v>79</v>
      </c>
      <c r="E1167" t="n">
        <v>13384</v>
      </c>
      <c r="F1167" t="n">
        <v>17</v>
      </c>
      <c r="G1167" t="n">
        <v>45</v>
      </c>
      <c r="H1167" t="n">
        <v>17</v>
      </c>
      <c r="I1167" t="n">
        <v>3.0774</v>
      </c>
      <c r="J1167" s="10" t="str">
        <f>=STANDARDIZE(D1167,AVERAGE(D$2:D$1449),_xlfn.STDEV.S(D$2:D$1449))</f>
      </c>
      <c r="K1167" s="10" t="str">
        <f>=STANDARDIZE(E1167,AVERAGE(E$2:E$1449),_xlfn.STDEV.S(E$2:E$1449))</f>
      </c>
      <c r="L1167" s="10" t="str">
        <f>=STANDARDIZE(F1167,AVERAGE(F$2:F$1449),_xlfn.STDEV.S(F$2:F$1449))</f>
      </c>
      <c r="M1167" s="10" t="str">
        <f>=STANDARDIZE(G1167,AVERAGE(G$2:G$1449),_xlfn.STDEV.S(G$2:G$1449))</f>
      </c>
      <c r="N1167" s="10" t="str">
        <f>=STANDARDIZE(H1167,AVERAGE(H$2:H$1449),_xlfn.STDEV.S(H$2:H$1449))</f>
      </c>
      <c r="O1167" s="10" t="str">
        <f>=STANDARDIZE(I1167,AVERAGE(I$2:I$1449),_xlfn.STDEV.S(I$2:I$1449))</f>
      </c>
      <c r="P1167" s="10" t="str">
        <f>=MMULT(J1167:O1167,$AI$12:$AI$17)</f>
      </c>
    </row>
    <row r="1168">
      <c r="A1168" t="n">
        <v>220604</v>
      </c>
      <c r="B1168" t="s">
        <v>4708</v>
      </c>
      <c r="C1168" t="s">
        <v>163</v>
      </c>
      <c r="D1168" t="n">
        <v>71</v>
      </c>
      <c r="E1168" t="n">
        <v>8362</v>
      </c>
      <c r="F1168" t="n">
        <v>25</v>
      </c>
      <c r="G1168" t="n">
        <v>60</v>
      </c>
      <c r="H1168" t="n">
        <v>9</v>
      </c>
      <c r="I1168" t="n">
        <v>2.8739</v>
      </c>
      <c r="J1168" s="10" t="str">
        <f>=STANDARDIZE(D1168,AVERAGE(D$2:D$1449),_xlfn.STDEV.S(D$2:D$1449))</f>
      </c>
      <c r="K1168" s="10" t="str">
        <f>=STANDARDIZE(E1168,AVERAGE(E$2:E$1449),_xlfn.STDEV.S(E$2:E$1449))</f>
      </c>
      <c r="L1168" s="10" t="str">
        <f>=STANDARDIZE(F1168,AVERAGE(F$2:F$1449),_xlfn.STDEV.S(F$2:F$1449))</f>
      </c>
      <c r="M1168" s="10" t="str">
        <f>=STANDARDIZE(G1168,AVERAGE(G$2:G$1449),_xlfn.STDEV.S(G$2:G$1449))</f>
      </c>
      <c r="N1168" s="10" t="str">
        <f>=STANDARDIZE(H1168,AVERAGE(H$2:H$1449),_xlfn.STDEV.S(H$2:H$1449))</f>
      </c>
      <c r="O1168" s="10" t="str">
        <f>=STANDARDIZE(I1168,AVERAGE(I$2:I$1449),_xlfn.STDEV.S(I$2:I$1449))</f>
      </c>
      <c r="P1168" s="10" t="str">
        <f>=MMULT(J1168:O1168,$AI$12:$AI$17)</f>
      </c>
    </row>
    <row r="1169">
      <c r="A1169" t="n">
        <v>220613</v>
      </c>
      <c r="B1169" t="s">
        <v>4709</v>
      </c>
      <c r="C1169" t="s">
        <v>163</v>
      </c>
      <c r="D1169" t="n">
        <v>27</v>
      </c>
      <c r="E1169" t="n">
        <v>20222</v>
      </c>
      <c r="F1169" t="n">
        <v>60.7</v>
      </c>
      <c r="G1169" t="n">
        <v>81</v>
      </c>
      <c r="H1169" t="n">
        <v>12</v>
      </c>
      <c r="I1169" t="n">
        <v>3.6598</v>
      </c>
      <c r="J1169" s="10" t="str">
        <f>=STANDARDIZE(D1169,AVERAGE(D$2:D$1449),_xlfn.STDEV.S(D$2:D$1449))</f>
      </c>
      <c r="K1169" s="10" t="str">
        <f>=STANDARDIZE(E1169,AVERAGE(E$2:E$1449),_xlfn.STDEV.S(E$2:E$1449))</f>
      </c>
      <c r="L1169" s="10" t="str">
        <f>=STANDARDIZE(F1169,AVERAGE(F$2:F$1449),_xlfn.STDEV.S(F$2:F$1449))</f>
      </c>
      <c r="M1169" s="10" t="str">
        <f>=STANDARDIZE(G1169,AVERAGE(G$2:G$1449),_xlfn.STDEV.S(G$2:G$1449))</f>
      </c>
      <c r="N1169" s="10" t="str">
        <f>=STANDARDIZE(H1169,AVERAGE(H$2:H$1449),_xlfn.STDEV.S(H$2:H$1449))</f>
      </c>
      <c r="O1169" s="10" t="str">
        <f>=STANDARDIZE(I1169,AVERAGE(I$2:I$1449),_xlfn.STDEV.S(I$2:I$1449))</f>
      </c>
      <c r="P1169" s="10" t="str">
        <f>=MMULT(J1169:O1169,$AI$12:$AI$17)</f>
      </c>
    </row>
    <row r="1170">
      <c r="A1170" t="n">
        <v>220631</v>
      </c>
      <c r="B1170" t="s">
        <v>4710</v>
      </c>
      <c r="C1170" t="s">
        <v>163</v>
      </c>
      <c r="D1170" t="n">
        <v>36</v>
      </c>
      <c r="E1170" t="n">
        <v>19401</v>
      </c>
      <c r="F1170" t="n">
        <v>50</v>
      </c>
      <c r="G1170" t="n">
        <v>69</v>
      </c>
      <c r="H1170" t="n">
        <v>9</v>
      </c>
      <c r="I1170" t="n">
        <v>3.7795</v>
      </c>
      <c r="J1170" s="10" t="str">
        <f>=STANDARDIZE(D1170,AVERAGE(D$2:D$1449),_xlfn.STDEV.S(D$2:D$1449))</f>
      </c>
      <c r="K1170" s="10" t="str">
        <f>=STANDARDIZE(E1170,AVERAGE(E$2:E$1449),_xlfn.STDEV.S(E$2:E$1449))</f>
      </c>
      <c r="L1170" s="10" t="str">
        <f>=STANDARDIZE(F1170,AVERAGE(F$2:F$1449),_xlfn.STDEV.S(F$2:F$1449))</f>
      </c>
      <c r="M1170" s="10" t="str">
        <f>=STANDARDIZE(G1170,AVERAGE(G$2:G$1449),_xlfn.STDEV.S(G$2:G$1449))</f>
      </c>
      <c r="N1170" s="10" t="str">
        <f>=STANDARDIZE(H1170,AVERAGE(H$2:H$1449),_xlfn.STDEV.S(H$2:H$1449))</f>
      </c>
      <c r="O1170" s="10" t="str">
        <f>=STANDARDIZE(I1170,AVERAGE(I$2:I$1449),_xlfn.STDEV.S(I$2:I$1449))</f>
      </c>
      <c r="P1170" s="10" t="str">
        <f>=MMULT(J1170:O1170,$AI$12:$AI$17)</f>
      </c>
    </row>
    <row r="1171">
      <c r="A1171" t="n">
        <v>220701</v>
      </c>
      <c r="B1171" t="s">
        <v>4713</v>
      </c>
      <c r="C1171" t="s">
        <v>149</v>
      </c>
      <c r="D1171" t="n">
        <v>33</v>
      </c>
      <c r="E1171" t="n">
        <v>15642</v>
      </c>
      <c r="F1171" t="n">
        <v>33.6</v>
      </c>
      <c r="G1171" t="n">
        <v>64</v>
      </c>
      <c r="H1171" t="n">
        <v>13</v>
      </c>
      <c r="I1171" t="n">
        <v>3.017</v>
      </c>
      <c r="J1171" s="10" t="str">
        <f>=STANDARDIZE(D1171,AVERAGE(D$2:D$1449),_xlfn.STDEV.S(D$2:D$1449))</f>
      </c>
      <c r="K1171" s="10" t="str">
        <f>=STANDARDIZE(E1171,AVERAGE(E$2:E$1449),_xlfn.STDEV.S(E$2:E$1449))</f>
      </c>
      <c r="L1171" s="10" t="str">
        <f>=STANDARDIZE(F1171,AVERAGE(F$2:F$1449),_xlfn.STDEV.S(F$2:F$1449))</f>
      </c>
      <c r="M1171" s="10" t="str">
        <f>=STANDARDIZE(G1171,AVERAGE(G$2:G$1449),_xlfn.STDEV.S(G$2:G$1449))</f>
      </c>
      <c r="N1171" s="10" t="str">
        <f>=STANDARDIZE(H1171,AVERAGE(H$2:H$1449),_xlfn.STDEV.S(H$2:H$1449))</f>
      </c>
      <c r="O1171" s="10" t="str">
        <f>=STANDARDIZE(I1171,AVERAGE(I$2:I$1449),_xlfn.STDEV.S(I$2:I$1449))</f>
      </c>
      <c r="P1171" s="10" t="str">
        <f>=MMULT(J1171:O1171,$AI$12:$AI$17)</f>
      </c>
    </row>
    <row r="1172">
      <c r="A1172" t="n">
        <v>220710</v>
      </c>
      <c r="B1172" t="s">
        <v>4715</v>
      </c>
      <c r="C1172" t="s">
        <v>163</v>
      </c>
      <c r="D1172" t="n">
        <v>35</v>
      </c>
      <c r="E1172" t="n">
        <v>20990</v>
      </c>
      <c r="F1172" t="n">
        <v>47.2</v>
      </c>
      <c r="G1172" t="n">
        <v>69</v>
      </c>
      <c r="H1172" t="n">
        <v>12</v>
      </c>
      <c r="I1172" t="n">
        <v>3.0671</v>
      </c>
      <c r="J1172" s="10" t="str">
        <f>=STANDARDIZE(D1172,AVERAGE(D$2:D$1449),_xlfn.STDEV.S(D$2:D$1449))</f>
      </c>
      <c r="K1172" s="10" t="str">
        <f>=STANDARDIZE(E1172,AVERAGE(E$2:E$1449),_xlfn.STDEV.S(E$2:E$1449))</f>
      </c>
      <c r="L1172" s="10" t="str">
        <f>=STANDARDIZE(F1172,AVERAGE(F$2:F$1449),_xlfn.STDEV.S(F$2:F$1449))</f>
      </c>
      <c r="M1172" s="10" t="str">
        <f>=STANDARDIZE(G1172,AVERAGE(G$2:G$1449),_xlfn.STDEV.S(G$2:G$1449))</f>
      </c>
      <c r="N1172" s="10" t="str">
        <f>=STANDARDIZE(H1172,AVERAGE(H$2:H$1449),_xlfn.STDEV.S(H$2:H$1449))</f>
      </c>
      <c r="O1172" s="10" t="str">
        <f>=STANDARDIZE(I1172,AVERAGE(I$2:I$1449),_xlfn.STDEV.S(I$2:I$1449))</f>
      </c>
      <c r="P1172" s="10" t="str">
        <f>=MMULT(J1172:O1172,$AI$12:$AI$17)</f>
      </c>
    </row>
    <row r="1173">
      <c r="A1173" t="n">
        <v>220862</v>
      </c>
      <c r="B1173" t="s">
        <v>4721</v>
      </c>
      <c r="C1173" t="s">
        <v>149</v>
      </c>
      <c r="D1173" t="n">
        <v>40</v>
      </c>
      <c r="E1173" t="n">
        <v>13656</v>
      </c>
      <c r="F1173" t="n">
        <v>49.4</v>
      </c>
      <c r="G1173" t="n">
        <v>71</v>
      </c>
      <c r="H1173" t="n">
        <v>17</v>
      </c>
      <c r="I1173" t="n">
        <v>4.4052</v>
      </c>
      <c r="J1173" s="10" t="str">
        <f>=STANDARDIZE(D1173,AVERAGE(D$2:D$1449),_xlfn.STDEV.S(D$2:D$1449))</f>
      </c>
      <c r="K1173" s="10" t="str">
        <f>=STANDARDIZE(E1173,AVERAGE(E$2:E$1449),_xlfn.STDEV.S(E$2:E$1449))</f>
      </c>
      <c r="L1173" s="10" t="str">
        <f>=STANDARDIZE(F1173,AVERAGE(F$2:F$1449),_xlfn.STDEV.S(F$2:F$1449))</f>
      </c>
      <c r="M1173" s="10" t="str">
        <f>=STANDARDIZE(G1173,AVERAGE(G$2:G$1449),_xlfn.STDEV.S(G$2:G$1449))</f>
      </c>
      <c r="N1173" s="10" t="str">
        <f>=STANDARDIZE(H1173,AVERAGE(H$2:H$1449),_xlfn.STDEV.S(H$2:H$1449))</f>
      </c>
      <c r="O1173" s="10" t="str">
        <f>=STANDARDIZE(I1173,AVERAGE(I$2:I$1449),_xlfn.STDEV.S(I$2:I$1449))</f>
      </c>
      <c r="P1173" s="10" t="str">
        <f>=MMULT(J1173:O1173,$AI$12:$AI$17)</f>
      </c>
    </row>
    <row r="1174">
      <c r="A1174" t="n">
        <v>220978</v>
      </c>
      <c r="B1174" t="s">
        <v>4723</v>
      </c>
      <c r="C1174" t="s">
        <v>149</v>
      </c>
      <c r="D1174" t="n">
        <v>31</v>
      </c>
      <c r="E1174" t="n">
        <v>12700</v>
      </c>
      <c r="F1174" t="n">
        <v>54</v>
      </c>
      <c r="G1174" t="n">
        <v>78</v>
      </c>
      <c r="H1174" t="n">
        <v>17</v>
      </c>
      <c r="I1174" t="n">
        <v>4.3686</v>
      </c>
      <c r="J1174" s="10" t="str">
        <f>=STANDARDIZE(D1174,AVERAGE(D$2:D$1449),_xlfn.STDEV.S(D$2:D$1449))</f>
      </c>
      <c r="K1174" s="10" t="str">
        <f>=STANDARDIZE(E1174,AVERAGE(E$2:E$1449),_xlfn.STDEV.S(E$2:E$1449))</f>
      </c>
      <c r="L1174" s="10" t="str">
        <f>=STANDARDIZE(F1174,AVERAGE(F$2:F$1449),_xlfn.STDEV.S(F$2:F$1449))</f>
      </c>
      <c r="M1174" s="10" t="str">
        <f>=STANDARDIZE(G1174,AVERAGE(G$2:G$1449),_xlfn.STDEV.S(G$2:G$1449))</f>
      </c>
      <c r="N1174" s="10" t="str">
        <f>=STANDARDIZE(H1174,AVERAGE(H$2:H$1449),_xlfn.STDEV.S(H$2:H$1449))</f>
      </c>
      <c r="O1174" s="10" t="str">
        <f>=STANDARDIZE(I1174,AVERAGE(I$2:I$1449),_xlfn.STDEV.S(I$2:I$1449))</f>
      </c>
      <c r="P1174" s="10" t="str">
        <f>=MMULT(J1174:O1174,$AI$12:$AI$17)</f>
      </c>
    </row>
    <row r="1175">
      <c r="A1175" t="n">
        <v>221351</v>
      </c>
      <c r="B1175" t="s">
        <v>4736</v>
      </c>
      <c r="C1175" t="s">
        <v>163</v>
      </c>
      <c r="D1175" t="n">
        <v>15</v>
      </c>
      <c r="E1175" t="n">
        <v>30590</v>
      </c>
      <c r="F1175" t="n">
        <v>81.6</v>
      </c>
      <c r="G1175" t="n">
        <v>91</v>
      </c>
      <c r="H1175" t="n">
        <v>11</v>
      </c>
      <c r="I1175" t="n">
        <v>3.3286</v>
      </c>
      <c r="J1175" s="10" t="str">
        <f>=STANDARDIZE(D1175,AVERAGE(D$2:D$1449),_xlfn.STDEV.S(D$2:D$1449))</f>
      </c>
      <c r="K1175" s="10" t="str">
        <f>=STANDARDIZE(E1175,AVERAGE(E$2:E$1449),_xlfn.STDEV.S(E$2:E$1449))</f>
      </c>
      <c r="L1175" s="10" t="str">
        <f>=STANDARDIZE(F1175,AVERAGE(F$2:F$1449),_xlfn.STDEV.S(F$2:F$1449))</f>
      </c>
      <c r="M1175" s="10" t="str">
        <f>=STANDARDIZE(G1175,AVERAGE(G$2:G$1449),_xlfn.STDEV.S(G$2:G$1449))</f>
      </c>
      <c r="N1175" s="10" t="str">
        <f>=STANDARDIZE(H1175,AVERAGE(H$2:H$1449),_xlfn.STDEV.S(H$2:H$1449))</f>
      </c>
      <c r="O1175" s="10" t="str">
        <f>=STANDARDIZE(I1175,AVERAGE(I$2:I$1449),_xlfn.STDEV.S(I$2:I$1449))</f>
      </c>
      <c r="P1175" s="10" t="str">
        <f>=MMULT(J1175:O1175,$AI$12:$AI$17)</f>
      </c>
    </row>
    <row r="1176">
      <c r="A1176" t="n">
        <v>221519</v>
      </c>
      <c r="B1176" t="s">
        <v>4743</v>
      </c>
      <c r="C1176" t="s">
        <v>163</v>
      </c>
      <c r="D1176" t="n">
        <v>15</v>
      </c>
      <c r="E1176" t="n">
        <v>33616</v>
      </c>
      <c r="F1176" t="n">
        <v>82.4</v>
      </c>
      <c r="G1176" t="n">
        <v>88</v>
      </c>
      <c r="H1176" t="n">
        <v>9</v>
      </c>
      <c r="I1176" t="n">
        <v>3.2769</v>
      </c>
      <c r="J1176" s="10" t="str">
        <f>=STANDARDIZE(D1176,AVERAGE(D$2:D$1449),_xlfn.STDEV.S(D$2:D$1449))</f>
      </c>
      <c r="K1176" s="10" t="str">
        <f>=STANDARDIZE(E1176,AVERAGE(E$2:E$1449),_xlfn.STDEV.S(E$2:E$1449))</f>
      </c>
      <c r="L1176" s="10" t="str">
        <f>=STANDARDIZE(F1176,AVERAGE(F$2:F$1449),_xlfn.STDEV.S(F$2:F$1449))</f>
      </c>
      <c r="M1176" s="10" t="str">
        <f>=STANDARDIZE(G1176,AVERAGE(G$2:G$1449),_xlfn.STDEV.S(G$2:G$1449))</f>
      </c>
      <c r="N1176" s="10" t="str">
        <f>=STANDARDIZE(H1176,AVERAGE(H$2:H$1449),_xlfn.STDEV.S(H$2:H$1449))</f>
      </c>
      <c r="O1176" s="10" t="str">
        <f>=STANDARDIZE(I1176,AVERAGE(I$2:I$1449),_xlfn.STDEV.S(I$2:I$1449))</f>
      </c>
      <c r="P1176" s="10" t="str">
        <f>=MMULT(J1176:O1176,$AI$12:$AI$17)</f>
      </c>
    </row>
    <row r="1177">
      <c r="A1177" t="n">
        <v>221661</v>
      </c>
      <c r="B1177" t="s">
        <v>4752</v>
      </c>
      <c r="C1177" t="s">
        <v>163</v>
      </c>
      <c r="D1177" t="n">
        <v>31</v>
      </c>
      <c r="E1177" t="n">
        <v>25374</v>
      </c>
      <c r="F1177" t="n">
        <v>61.9</v>
      </c>
      <c r="G1177" t="n">
        <v>82</v>
      </c>
      <c r="H1177" t="n">
        <v>16</v>
      </c>
      <c r="I1177" t="n">
        <v>3.6155</v>
      </c>
      <c r="J1177" s="10" t="str">
        <f>=STANDARDIZE(D1177,AVERAGE(D$2:D$1449),_xlfn.STDEV.S(D$2:D$1449))</f>
      </c>
      <c r="K1177" s="10" t="str">
        <f>=STANDARDIZE(E1177,AVERAGE(E$2:E$1449),_xlfn.STDEV.S(E$2:E$1449))</f>
      </c>
      <c r="L1177" s="10" t="str">
        <f>=STANDARDIZE(F1177,AVERAGE(F$2:F$1449),_xlfn.STDEV.S(F$2:F$1449))</f>
      </c>
      <c r="M1177" s="10" t="str">
        <f>=STANDARDIZE(G1177,AVERAGE(G$2:G$1449),_xlfn.STDEV.S(G$2:G$1449))</f>
      </c>
      <c r="N1177" s="10" t="str">
        <f>=STANDARDIZE(H1177,AVERAGE(H$2:H$1449),_xlfn.STDEV.S(H$2:H$1449))</f>
      </c>
      <c r="O1177" s="10" t="str">
        <f>=STANDARDIZE(I1177,AVERAGE(I$2:I$1449),_xlfn.STDEV.S(I$2:I$1449))</f>
      </c>
      <c r="P1177" s="10" t="str">
        <f>=MMULT(J1177:O1177,$AI$12:$AI$17)</f>
      </c>
    </row>
    <row r="1178">
      <c r="A1178" t="n">
        <v>221731</v>
      </c>
      <c r="B1178" t="s">
        <v>4755</v>
      </c>
      <c r="C1178" t="s">
        <v>163</v>
      </c>
      <c r="D1178" t="n">
        <v>38</v>
      </c>
      <c r="E1178" t="n">
        <v>16414</v>
      </c>
      <c r="F1178" t="n">
        <v>43.6</v>
      </c>
      <c r="G1178" t="n">
        <v>64</v>
      </c>
      <c r="H1178" t="n">
        <v>12</v>
      </c>
      <c r="I1178" t="n">
        <v>3.0792</v>
      </c>
      <c r="J1178" s="10" t="str">
        <f>=STANDARDIZE(D1178,AVERAGE(D$2:D$1449),_xlfn.STDEV.S(D$2:D$1449))</f>
      </c>
      <c r="K1178" s="10" t="str">
        <f>=STANDARDIZE(E1178,AVERAGE(E$2:E$1449),_xlfn.STDEV.S(E$2:E$1449))</f>
      </c>
      <c r="L1178" s="10" t="str">
        <f>=STANDARDIZE(F1178,AVERAGE(F$2:F$1449),_xlfn.STDEV.S(F$2:F$1449))</f>
      </c>
      <c r="M1178" s="10" t="str">
        <f>=STANDARDIZE(G1178,AVERAGE(G$2:G$1449),_xlfn.STDEV.S(G$2:G$1449))</f>
      </c>
      <c r="N1178" s="10" t="str">
        <f>=STANDARDIZE(H1178,AVERAGE(H$2:H$1449),_xlfn.STDEV.S(H$2:H$1449))</f>
      </c>
      <c r="O1178" s="10" t="str">
        <f>=STANDARDIZE(I1178,AVERAGE(I$2:I$1449),_xlfn.STDEV.S(I$2:I$1449))</f>
      </c>
      <c r="P1178" s="10" t="str">
        <f>=MMULT(J1178:O1178,$AI$12:$AI$17)</f>
      </c>
    </row>
    <row r="1179">
      <c r="A1179" t="n">
        <v>221740</v>
      </c>
      <c r="B1179" t="s">
        <v>4756</v>
      </c>
      <c r="C1179" t="s">
        <v>149</v>
      </c>
      <c r="D1179" t="n">
        <v>32</v>
      </c>
      <c r="E1179" t="n">
        <v>13801</v>
      </c>
      <c r="F1179" t="n">
        <v>53.1</v>
      </c>
      <c r="G1179" t="n">
        <v>74</v>
      </c>
      <c r="H1179" t="n">
        <v>17</v>
      </c>
      <c r="I1179" t="n">
        <v>4.0872</v>
      </c>
      <c r="J1179" s="10" t="str">
        <f>=STANDARDIZE(D1179,AVERAGE(D$2:D$1449),_xlfn.STDEV.S(D$2:D$1449))</f>
      </c>
      <c r="K1179" s="10" t="str">
        <f>=STANDARDIZE(E1179,AVERAGE(E$2:E$1449),_xlfn.STDEV.S(E$2:E$1449))</f>
      </c>
      <c r="L1179" s="10" t="str">
        <f>=STANDARDIZE(F1179,AVERAGE(F$2:F$1449),_xlfn.STDEV.S(F$2:F$1449))</f>
      </c>
      <c r="M1179" s="10" t="str">
        <f>=STANDARDIZE(G1179,AVERAGE(G$2:G$1449),_xlfn.STDEV.S(G$2:G$1449))</f>
      </c>
      <c r="N1179" s="10" t="str">
        <f>=STANDARDIZE(H1179,AVERAGE(H$2:H$1449),_xlfn.STDEV.S(H$2:H$1449))</f>
      </c>
      <c r="O1179" s="10" t="str">
        <f>=STANDARDIZE(I1179,AVERAGE(I$2:I$1449),_xlfn.STDEV.S(I$2:I$1449))</f>
      </c>
      <c r="P1179" s="10" t="str">
        <f>=MMULT(J1179:O1179,$AI$12:$AI$17)</f>
      </c>
    </row>
    <row r="1180">
      <c r="A1180" t="n">
        <v>221759</v>
      </c>
      <c r="B1180" t="s">
        <v>4757</v>
      </c>
      <c r="C1180" t="s">
        <v>149</v>
      </c>
      <c r="D1180" t="n">
        <v>21</v>
      </c>
      <c r="E1180" t="n">
        <v>20885</v>
      </c>
      <c r="F1180" t="n">
        <v>73.5</v>
      </c>
      <c r="G1180" t="n">
        <v>91</v>
      </c>
      <c r="H1180" t="n">
        <v>18</v>
      </c>
      <c r="I1180" t="n">
        <v>4.5676</v>
      </c>
      <c r="J1180" s="10" t="str">
        <f>=STANDARDIZE(D1180,AVERAGE(D$2:D$1449),_xlfn.STDEV.S(D$2:D$1449))</f>
      </c>
      <c r="K1180" s="10" t="str">
        <f>=STANDARDIZE(E1180,AVERAGE(E$2:E$1449),_xlfn.STDEV.S(E$2:E$1449))</f>
      </c>
      <c r="L1180" s="10" t="str">
        <f>=STANDARDIZE(F1180,AVERAGE(F$2:F$1449),_xlfn.STDEV.S(F$2:F$1449))</f>
      </c>
      <c r="M1180" s="10" t="str">
        <f>=STANDARDIZE(G1180,AVERAGE(G$2:G$1449),_xlfn.STDEV.S(G$2:G$1449))</f>
      </c>
      <c r="N1180" s="10" t="str">
        <f>=STANDARDIZE(H1180,AVERAGE(H$2:H$1449),_xlfn.STDEV.S(H$2:H$1449))</f>
      </c>
      <c r="O1180" s="10" t="str">
        <f>=STANDARDIZE(I1180,AVERAGE(I$2:I$1449),_xlfn.STDEV.S(I$2:I$1449))</f>
      </c>
      <c r="P1180" s="10" t="str">
        <f>=MMULT(J1180:O1180,$AI$12:$AI$17)</f>
      </c>
    </row>
    <row r="1181">
      <c r="A1181" t="n">
        <v>221768</v>
      </c>
      <c r="B1181" t="s">
        <v>4758</v>
      </c>
      <c r="C1181" t="s">
        <v>149</v>
      </c>
      <c r="D1181" t="n">
        <v>34</v>
      </c>
      <c r="E1181" t="n">
        <v>11151</v>
      </c>
      <c r="F1181" t="n">
        <v>54.8</v>
      </c>
      <c r="G1181" t="n">
        <v>73</v>
      </c>
      <c r="H1181" t="n">
        <v>15</v>
      </c>
      <c r="I1181" t="n">
        <v>3.9098</v>
      </c>
      <c r="J1181" s="10" t="str">
        <f>=STANDARDIZE(D1181,AVERAGE(D$2:D$1449),_xlfn.STDEV.S(D$2:D$1449))</f>
      </c>
      <c r="K1181" s="10" t="str">
        <f>=STANDARDIZE(E1181,AVERAGE(E$2:E$1449),_xlfn.STDEV.S(E$2:E$1449))</f>
      </c>
      <c r="L1181" s="10" t="str">
        <f>=STANDARDIZE(F1181,AVERAGE(F$2:F$1449),_xlfn.STDEV.S(F$2:F$1449))</f>
      </c>
      <c r="M1181" s="10" t="str">
        <f>=STANDARDIZE(G1181,AVERAGE(G$2:G$1449),_xlfn.STDEV.S(G$2:G$1449))</f>
      </c>
      <c r="N1181" s="10" t="str">
        <f>=STANDARDIZE(H1181,AVERAGE(H$2:H$1449),_xlfn.STDEV.S(H$2:H$1449))</f>
      </c>
      <c r="O1181" s="10" t="str">
        <f>=STANDARDIZE(I1181,AVERAGE(I$2:I$1449),_xlfn.STDEV.S(I$2:I$1449))</f>
      </c>
      <c r="P1181" s="10" t="str">
        <f>=MMULT(J1181:O1181,$AI$12:$AI$17)</f>
      </c>
    </row>
    <row r="1182">
      <c r="A1182" t="n">
        <v>221838</v>
      </c>
      <c r="B1182" t="s">
        <v>4761</v>
      </c>
      <c r="C1182" t="s">
        <v>149</v>
      </c>
      <c r="D1182" t="n">
        <v>52</v>
      </c>
      <c r="E1182" t="n">
        <v>9231</v>
      </c>
      <c r="F1182" t="n">
        <v>33.5</v>
      </c>
      <c r="G1182" t="n">
        <v>60</v>
      </c>
      <c r="H1182" t="n">
        <v>13</v>
      </c>
      <c r="I1182" t="n">
        <v>3.9999</v>
      </c>
      <c r="J1182" s="10" t="str">
        <f>=STANDARDIZE(D1182,AVERAGE(D$2:D$1449),_xlfn.STDEV.S(D$2:D$1449))</f>
      </c>
      <c r="K1182" s="10" t="str">
        <f>=STANDARDIZE(E1182,AVERAGE(E$2:E$1449),_xlfn.STDEV.S(E$2:E$1449))</f>
      </c>
      <c r="L1182" s="10" t="str">
        <f>=STANDARDIZE(F1182,AVERAGE(F$2:F$1449),_xlfn.STDEV.S(F$2:F$1449))</f>
      </c>
      <c r="M1182" s="10" t="str">
        <f>=STANDARDIZE(G1182,AVERAGE(G$2:G$1449),_xlfn.STDEV.S(G$2:G$1449))</f>
      </c>
      <c r="N1182" s="10" t="str">
        <f>=STANDARDIZE(H1182,AVERAGE(H$2:H$1449),_xlfn.STDEV.S(H$2:H$1449))</f>
      </c>
      <c r="O1182" s="10" t="str">
        <f>=STANDARDIZE(I1182,AVERAGE(I$2:I$1449),_xlfn.STDEV.S(I$2:I$1449))</f>
      </c>
      <c r="P1182" s="10" t="str">
        <f>=MMULT(J1182:O1182,$AI$12:$AI$17)</f>
      </c>
    </row>
    <row r="1183">
      <c r="A1183" t="n">
        <v>221847</v>
      </c>
      <c r="B1183" t="s">
        <v>4762</v>
      </c>
      <c r="C1183" t="s">
        <v>149</v>
      </c>
      <c r="D1183" t="n">
        <v>31</v>
      </c>
      <c r="E1183" t="n">
        <v>15138</v>
      </c>
      <c r="F1183" t="n">
        <v>54.2</v>
      </c>
      <c r="G1183" t="n">
        <v>77</v>
      </c>
      <c r="H1183" t="n">
        <v>16</v>
      </c>
      <c r="I1183" t="n">
        <v>4.0375</v>
      </c>
      <c r="J1183" s="10" t="str">
        <f>=STANDARDIZE(D1183,AVERAGE(D$2:D$1449),_xlfn.STDEV.S(D$2:D$1449))</f>
      </c>
      <c r="K1183" s="10" t="str">
        <f>=STANDARDIZE(E1183,AVERAGE(E$2:E$1449),_xlfn.STDEV.S(E$2:E$1449))</f>
      </c>
      <c r="L1183" s="10" t="str">
        <f>=STANDARDIZE(F1183,AVERAGE(F$2:F$1449),_xlfn.STDEV.S(F$2:F$1449))</f>
      </c>
      <c r="M1183" s="10" t="str">
        <f>=STANDARDIZE(G1183,AVERAGE(G$2:G$1449),_xlfn.STDEV.S(G$2:G$1449))</f>
      </c>
      <c r="N1183" s="10" t="str">
        <f>=STANDARDIZE(H1183,AVERAGE(H$2:H$1449),_xlfn.STDEV.S(H$2:H$1449))</f>
      </c>
      <c r="O1183" s="10" t="str">
        <f>=STANDARDIZE(I1183,AVERAGE(I$2:I$1449),_xlfn.STDEV.S(I$2:I$1449))</f>
      </c>
      <c r="P1183" s="10" t="str">
        <f>=MMULT(J1183:O1183,$AI$12:$AI$17)</f>
      </c>
    </row>
    <row r="1184">
      <c r="A1184" t="n">
        <v>221892</v>
      </c>
      <c r="B1184" t="s">
        <v>4763</v>
      </c>
      <c r="C1184" t="s">
        <v>163</v>
      </c>
      <c r="D1184" t="n">
        <v>30</v>
      </c>
      <c r="E1184" t="n">
        <v>16222</v>
      </c>
      <c r="F1184" t="n">
        <v>54.2</v>
      </c>
      <c r="G1184" t="n">
        <v>75</v>
      </c>
      <c r="H1184" t="n">
        <v>22</v>
      </c>
      <c r="I1184" t="n">
        <v>3.6249</v>
      </c>
      <c r="J1184" s="10" t="str">
        <f>=STANDARDIZE(D1184,AVERAGE(D$2:D$1449),_xlfn.STDEV.S(D$2:D$1449))</f>
      </c>
      <c r="K1184" s="10" t="str">
        <f>=STANDARDIZE(E1184,AVERAGE(E$2:E$1449),_xlfn.STDEV.S(E$2:E$1449))</f>
      </c>
      <c r="L1184" s="10" t="str">
        <f>=STANDARDIZE(F1184,AVERAGE(F$2:F$1449),_xlfn.STDEV.S(F$2:F$1449))</f>
      </c>
      <c r="M1184" s="10" t="str">
        <f>=STANDARDIZE(G1184,AVERAGE(G$2:G$1449),_xlfn.STDEV.S(G$2:G$1449))</f>
      </c>
      <c r="N1184" s="10" t="str">
        <f>=STANDARDIZE(H1184,AVERAGE(H$2:H$1449),_xlfn.STDEV.S(H$2:H$1449))</f>
      </c>
      <c r="O1184" s="10" t="str">
        <f>=STANDARDIZE(I1184,AVERAGE(I$2:I$1449),_xlfn.STDEV.S(I$2:I$1449))</f>
      </c>
      <c r="P1184" s="10" t="str">
        <f>=MMULT(J1184:O1184,$AI$12:$AI$17)</f>
      </c>
    </row>
    <row r="1185">
      <c r="A1185" t="n">
        <v>221953</v>
      </c>
      <c r="B1185" t="s">
        <v>4766</v>
      </c>
      <c r="C1185" t="s">
        <v>163</v>
      </c>
      <c r="D1185" t="n">
        <v>45</v>
      </c>
      <c r="E1185" t="n">
        <v>22961</v>
      </c>
      <c r="F1185" t="n">
        <v>30.5</v>
      </c>
      <c r="G1185" t="n">
        <v>58</v>
      </c>
      <c r="H1185" t="n">
        <v>18</v>
      </c>
      <c r="I1185" t="n">
        <v>3.1396</v>
      </c>
      <c r="J1185" s="10" t="str">
        <f>=STANDARDIZE(D1185,AVERAGE(D$2:D$1449),_xlfn.STDEV.S(D$2:D$1449))</f>
      </c>
      <c r="K1185" s="10" t="str">
        <f>=STANDARDIZE(E1185,AVERAGE(E$2:E$1449),_xlfn.STDEV.S(E$2:E$1449))</f>
      </c>
      <c r="L1185" s="10" t="str">
        <f>=STANDARDIZE(F1185,AVERAGE(F$2:F$1449),_xlfn.STDEV.S(F$2:F$1449))</f>
      </c>
      <c r="M1185" s="10" t="str">
        <f>=STANDARDIZE(G1185,AVERAGE(G$2:G$1449),_xlfn.STDEV.S(G$2:G$1449))</f>
      </c>
      <c r="N1185" s="10" t="str">
        <f>=STANDARDIZE(H1185,AVERAGE(H$2:H$1449),_xlfn.STDEV.S(H$2:H$1449))</f>
      </c>
      <c r="O1185" s="10" t="str">
        <f>=STANDARDIZE(I1185,AVERAGE(I$2:I$1449),_xlfn.STDEV.S(I$2:I$1449))</f>
      </c>
      <c r="P1185" s="10" t="str">
        <f>=MMULT(J1185:O1185,$AI$12:$AI$17)</f>
      </c>
    </row>
    <row r="1186">
      <c r="A1186" t="n">
        <v>221971</v>
      </c>
      <c r="B1186" t="s">
        <v>4768</v>
      </c>
      <c r="C1186" t="s">
        <v>163</v>
      </c>
      <c r="D1186" t="n">
        <v>25</v>
      </c>
      <c r="E1186" t="n">
        <v>27191</v>
      </c>
      <c r="F1186" t="n">
        <v>70.8</v>
      </c>
      <c r="G1186" t="n">
        <v>87</v>
      </c>
      <c r="H1186" t="n">
        <v>8</v>
      </c>
      <c r="I1186" t="n">
        <v>3.5028</v>
      </c>
      <c r="J1186" s="10" t="str">
        <f>=STANDARDIZE(D1186,AVERAGE(D$2:D$1449),_xlfn.STDEV.S(D$2:D$1449))</f>
      </c>
      <c r="K1186" s="10" t="str">
        <f>=STANDARDIZE(E1186,AVERAGE(E$2:E$1449),_xlfn.STDEV.S(E$2:E$1449))</f>
      </c>
      <c r="L1186" s="10" t="str">
        <f>=STANDARDIZE(F1186,AVERAGE(F$2:F$1449),_xlfn.STDEV.S(F$2:F$1449))</f>
      </c>
      <c r="M1186" s="10" t="str">
        <f>=STANDARDIZE(G1186,AVERAGE(G$2:G$1449),_xlfn.STDEV.S(G$2:G$1449))</f>
      </c>
      <c r="N1186" s="10" t="str">
        <f>=STANDARDIZE(H1186,AVERAGE(H$2:H$1449),_xlfn.STDEV.S(H$2:H$1449))</f>
      </c>
      <c r="O1186" s="10" t="str">
        <f>=STANDARDIZE(I1186,AVERAGE(I$2:I$1449),_xlfn.STDEV.S(I$2:I$1449))</f>
      </c>
      <c r="P1186" s="10" t="str">
        <f>=MMULT(J1186:O1186,$AI$12:$AI$17)</f>
      </c>
    </row>
    <row r="1187">
      <c r="A1187" t="n">
        <v>221999</v>
      </c>
      <c r="B1187" t="s">
        <v>4769</v>
      </c>
      <c r="C1187" t="s">
        <v>163</v>
      </c>
      <c r="D1187" t="n">
        <v>19</v>
      </c>
      <c r="E1187" t="n">
        <v>26689</v>
      </c>
      <c r="F1187" t="n">
        <v>92.7</v>
      </c>
      <c r="G1187" t="n">
        <v>96</v>
      </c>
      <c r="H1187" t="n">
        <v>7</v>
      </c>
      <c r="I1187" t="n">
        <v>4.1671</v>
      </c>
      <c r="J1187" s="10" t="str">
        <f>=STANDARDIZE(D1187,AVERAGE(D$2:D$1449),_xlfn.STDEV.S(D$2:D$1449))</f>
      </c>
      <c r="K1187" s="10" t="str">
        <f>=STANDARDIZE(E1187,AVERAGE(E$2:E$1449),_xlfn.STDEV.S(E$2:E$1449))</f>
      </c>
      <c r="L1187" s="10" t="str">
        <f>=STANDARDIZE(F1187,AVERAGE(F$2:F$1449),_xlfn.STDEV.S(F$2:F$1449))</f>
      </c>
      <c r="M1187" s="10" t="str">
        <f>=STANDARDIZE(G1187,AVERAGE(G$2:G$1449),_xlfn.STDEV.S(G$2:G$1449))</f>
      </c>
      <c r="N1187" s="10" t="str">
        <f>=STANDARDIZE(H1187,AVERAGE(H$2:H$1449),_xlfn.STDEV.S(H$2:H$1449))</f>
      </c>
      <c r="O1187" s="10" t="str">
        <f>=STANDARDIZE(I1187,AVERAGE(I$2:I$1449),_xlfn.STDEV.S(I$2:I$1449))</f>
      </c>
      <c r="P1187" s="10" t="str">
        <f>=MMULT(J1187:O1187,$AI$12:$AI$17)</f>
      </c>
    </row>
    <row r="1188">
      <c r="A1188" t="n">
        <v>222178</v>
      </c>
      <c r="B1188" t="s">
        <v>4773</v>
      </c>
      <c r="C1188" t="s">
        <v>163</v>
      </c>
      <c r="D1188" t="n">
        <v>22</v>
      </c>
      <c r="E1188" t="n">
        <v>28311</v>
      </c>
      <c r="F1188" t="n">
        <v>60.2</v>
      </c>
      <c r="G1188" t="n">
        <v>80</v>
      </c>
      <c r="H1188" t="n">
        <v>13</v>
      </c>
      <c r="I1188" t="n">
        <v>3.7607</v>
      </c>
      <c r="J1188" s="10" t="str">
        <f>=STANDARDIZE(D1188,AVERAGE(D$2:D$1449),_xlfn.STDEV.S(D$2:D$1449))</f>
      </c>
      <c r="K1188" s="10" t="str">
        <f>=STANDARDIZE(E1188,AVERAGE(E$2:E$1449),_xlfn.STDEV.S(E$2:E$1449))</f>
      </c>
      <c r="L1188" s="10" t="str">
        <f>=STANDARDIZE(F1188,AVERAGE(F$2:F$1449),_xlfn.STDEV.S(F$2:F$1449))</f>
      </c>
      <c r="M1188" s="10" t="str">
        <f>=STANDARDIZE(G1188,AVERAGE(G$2:G$1449),_xlfn.STDEV.S(G$2:G$1449))</f>
      </c>
      <c r="N1188" s="10" t="str">
        <f>=STANDARDIZE(H1188,AVERAGE(H$2:H$1449),_xlfn.STDEV.S(H$2:H$1449))</f>
      </c>
      <c r="O1188" s="10" t="str">
        <f>=STANDARDIZE(I1188,AVERAGE(I$2:I$1449),_xlfn.STDEV.S(I$2:I$1449))</f>
      </c>
      <c r="P1188" s="10" t="str">
        <f>=MMULT(J1188:O1188,$AI$12:$AI$17)</f>
      </c>
    </row>
    <row r="1189">
      <c r="A1189" t="n">
        <v>222831</v>
      </c>
      <c r="B1189" t="s">
        <v>4784</v>
      </c>
      <c r="C1189" t="s">
        <v>149</v>
      </c>
      <c r="D1189" t="n">
        <v>27</v>
      </c>
      <c r="E1189" t="n">
        <v>12518</v>
      </c>
      <c r="F1189" t="n">
        <v>40.7</v>
      </c>
      <c r="G1189" t="n">
        <v>72</v>
      </c>
      <c r="H1189" t="n">
        <v>18</v>
      </c>
      <c r="I1189" t="n">
        <v>4.0846</v>
      </c>
      <c r="J1189" s="10" t="str">
        <f>=STANDARDIZE(D1189,AVERAGE(D$2:D$1449),_xlfn.STDEV.S(D$2:D$1449))</f>
      </c>
      <c r="K1189" s="10" t="str">
        <f>=STANDARDIZE(E1189,AVERAGE(E$2:E$1449),_xlfn.STDEV.S(E$2:E$1449))</f>
      </c>
      <c r="L1189" s="10" t="str">
        <f>=STANDARDIZE(F1189,AVERAGE(F$2:F$1449),_xlfn.STDEV.S(F$2:F$1449))</f>
      </c>
      <c r="M1189" s="10" t="str">
        <f>=STANDARDIZE(G1189,AVERAGE(G$2:G$1449),_xlfn.STDEV.S(G$2:G$1449))</f>
      </c>
      <c r="N1189" s="10" t="str">
        <f>=STANDARDIZE(H1189,AVERAGE(H$2:H$1449),_xlfn.STDEV.S(H$2:H$1449))</f>
      </c>
      <c r="O1189" s="10" t="str">
        <f>=STANDARDIZE(I1189,AVERAGE(I$2:I$1449),_xlfn.STDEV.S(I$2:I$1449))</f>
      </c>
      <c r="P1189" s="10" t="str">
        <f>=MMULT(J1189:O1189,$AI$12:$AI$17)</f>
      </c>
    </row>
    <row r="1190">
      <c r="A1190" t="n">
        <v>222983</v>
      </c>
      <c r="B1190" t="s">
        <v>4790</v>
      </c>
      <c r="C1190" t="s">
        <v>163</v>
      </c>
      <c r="D1190" t="n">
        <v>30</v>
      </c>
      <c r="E1190" t="n">
        <v>24777</v>
      </c>
      <c r="F1190" t="n">
        <v>69.5</v>
      </c>
      <c r="G1190" t="n">
        <v>80</v>
      </c>
      <c r="H1190" t="n">
        <v>11</v>
      </c>
      <c r="I1190" t="n">
        <v>3.0821</v>
      </c>
      <c r="J1190" s="10" t="str">
        <f>=STANDARDIZE(D1190,AVERAGE(D$2:D$1449),_xlfn.STDEV.S(D$2:D$1449))</f>
      </c>
      <c r="K1190" s="10" t="str">
        <f>=STANDARDIZE(E1190,AVERAGE(E$2:E$1449),_xlfn.STDEV.S(E$2:E$1449))</f>
      </c>
      <c r="L1190" s="10" t="str">
        <f>=STANDARDIZE(F1190,AVERAGE(F$2:F$1449),_xlfn.STDEV.S(F$2:F$1449))</f>
      </c>
      <c r="M1190" s="10" t="str">
        <f>=STANDARDIZE(G1190,AVERAGE(G$2:G$1449),_xlfn.STDEV.S(G$2:G$1449))</f>
      </c>
      <c r="N1190" s="10" t="str">
        <f>=STANDARDIZE(H1190,AVERAGE(H$2:H$1449),_xlfn.STDEV.S(H$2:H$1449))</f>
      </c>
      <c r="O1190" s="10" t="str">
        <f>=STANDARDIZE(I1190,AVERAGE(I$2:I$1449),_xlfn.STDEV.S(I$2:I$1449))</f>
      </c>
      <c r="P1190" s="10" t="str">
        <f>=MMULT(J1190:O1190,$AI$12:$AI$17)</f>
      </c>
    </row>
    <row r="1191">
      <c r="A1191" t="n">
        <v>223232</v>
      </c>
      <c r="B1191" t="s">
        <v>4800</v>
      </c>
      <c r="C1191" t="s">
        <v>163</v>
      </c>
      <c r="D1191" t="n">
        <v>13</v>
      </c>
      <c r="E1191" t="n">
        <v>49727</v>
      </c>
      <c r="F1191" t="n">
        <v>80.2</v>
      </c>
      <c r="G1191" t="n">
        <v>91</v>
      </c>
      <c r="H1191" t="n">
        <v>15</v>
      </c>
      <c r="I1191" t="n">
        <v>4.3646</v>
      </c>
      <c r="J1191" s="10" t="str">
        <f>=STANDARDIZE(D1191,AVERAGE(D$2:D$1449),_xlfn.STDEV.S(D$2:D$1449))</f>
      </c>
      <c r="K1191" s="10" t="str">
        <f>=STANDARDIZE(E1191,AVERAGE(E$2:E$1449),_xlfn.STDEV.S(E$2:E$1449))</f>
      </c>
      <c r="L1191" s="10" t="str">
        <f>=STANDARDIZE(F1191,AVERAGE(F$2:F$1449),_xlfn.STDEV.S(F$2:F$1449))</f>
      </c>
      <c r="M1191" s="10" t="str">
        <f>=STANDARDIZE(G1191,AVERAGE(G$2:G$1449),_xlfn.STDEV.S(G$2:G$1449))</f>
      </c>
      <c r="N1191" s="10" t="str">
        <f>=STANDARDIZE(H1191,AVERAGE(H$2:H$1449),_xlfn.STDEV.S(H$2:H$1449))</f>
      </c>
      <c r="O1191" s="10" t="str">
        <f>=STANDARDIZE(I1191,AVERAGE(I$2:I$1449),_xlfn.STDEV.S(I$2:I$1449))</f>
      </c>
      <c r="P1191" s="10" t="str">
        <f>=MMULT(J1191:O1191,$AI$12:$AI$17)</f>
      </c>
    </row>
    <row r="1192">
      <c r="A1192" t="n">
        <v>224004</v>
      </c>
      <c r="B1192" t="s">
        <v>4817</v>
      </c>
      <c r="C1192" t="s">
        <v>163</v>
      </c>
      <c r="D1192" t="n">
        <v>40</v>
      </c>
      <c r="E1192" t="n">
        <v>23621</v>
      </c>
      <c r="F1192" t="n">
        <v>40.5</v>
      </c>
      <c r="G1192" t="n">
        <v>63</v>
      </c>
      <c r="H1192" t="n">
        <v>16</v>
      </c>
      <c r="I1192" t="n">
        <v>3.3614</v>
      </c>
      <c r="J1192" s="10" t="str">
        <f>=STANDARDIZE(D1192,AVERAGE(D$2:D$1449),_xlfn.STDEV.S(D$2:D$1449))</f>
      </c>
      <c r="K1192" s="10" t="str">
        <f>=STANDARDIZE(E1192,AVERAGE(E$2:E$1449),_xlfn.STDEV.S(E$2:E$1449))</f>
      </c>
      <c r="L1192" s="10" t="str">
        <f>=STANDARDIZE(F1192,AVERAGE(F$2:F$1449),_xlfn.STDEV.S(F$2:F$1449))</f>
      </c>
      <c r="M1192" s="10" t="str">
        <f>=STANDARDIZE(G1192,AVERAGE(G$2:G$1449),_xlfn.STDEV.S(G$2:G$1449))</f>
      </c>
      <c r="N1192" s="10" t="str">
        <f>=STANDARDIZE(H1192,AVERAGE(H$2:H$1449),_xlfn.STDEV.S(H$2:H$1449))</f>
      </c>
      <c r="O1192" s="10" t="str">
        <f>=STANDARDIZE(I1192,AVERAGE(I$2:I$1449),_xlfn.STDEV.S(I$2:I$1449))</f>
      </c>
      <c r="P1192" s="10" t="str">
        <f>=MMULT(J1192:O1192,$AI$12:$AI$17)</f>
      </c>
    </row>
    <row r="1193">
      <c r="A1193" t="n">
        <v>224147</v>
      </c>
      <c r="B1193" t="s">
        <v>4821</v>
      </c>
      <c r="C1193" t="s">
        <v>149</v>
      </c>
      <c r="D1193" t="n">
        <v>40</v>
      </c>
      <c r="E1193" t="n">
        <v>14991</v>
      </c>
      <c r="F1193" t="n">
        <v>33.7</v>
      </c>
      <c r="G1193" t="n">
        <v>58</v>
      </c>
      <c r="H1193" t="n">
        <v>18</v>
      </c>
      <c r="I1193" t="n">
        <v>4.1358</v>
      </c>
      <c r="J1193" s="10" t="str">
        <f>=STANDARDIZE(D1193,AVERAGE(D$2:D$1449),_xlfn.STDEV.S(D$2:D$1449))</f>
      </c>
      <c r="K1193" s="10" t="str">
        <f>=STANDARDIZE(E1193,AVERAGE(E$2:E$1449),_xlfn.STDEV.S(E$2:E$1449))</f>
      </c>
      <c r="L1193" s="10" t="str">
        <f>=STANDARDIZE(F1193,AVERAGE(F$2:F$1449),_xlfn.STDEV.S(F$2:F$1449))</f>
      </c>
      <c r="M1193" s="10" t="str">
        <f>=STANDARDIZE(G1193,AVERAGE(G$2:G$1449),_xlfn.STDEV.S(G$2:G$1449))</f>
      </c>
      <c r="N1193" s="10" t="str">
        <f>=STANDARDIZE(H1193,AVERAGE(H$2:H$1449),_xlfn.STDEV.S(H$2:H$1449))</f>
      </c>
      <c r="O1193" s="10" t="str">
        <f>=STANDARDIZE(I1193,AVERAGE(I$2:I$1449),_xlfn.STDEV.S(I$2:I$1449))</f>
      </c>
      <c r="P1193" s="10" t="str">
        <f>=MMULT(J1193:O1193,$AI$12:$AI$17)</f>
      </c>
    </row>
    <row r="1194">
      <c r="A1194" t="n">
        <v>224226</v>
      </c>
      <c r="B1194" t="s">
        <v>4824</v>
      </c>
      <c r="C1194" t="s">
        <v>163</v>
      </c>
      <c r="D1194" t="n">
        <v>24</v>
      </c>
      <c r="E1194" t="n">
        <v>30275</v>
      </c>
      <c r="F1194" t="n">
        <v>59.6</v>
      </c>
      <c r="G1194" t="n">
        <v>64</v>
      </c>
      <c r="H1194" t="n">
        <v>16</v>
      </c>
      <c r="I1194" t="n">
        <v>3.7019</v>
      </c>
      <c r="J1194" s="10" t="str">
        <f>=STANDARDIZE(D1194,AVERAGE(D$2:D$1449),_xlfn.STDEV.S(D$2:D$1449))</f>
      </c>
      <c r="K1194" s="10" t="str">
        <f>=STANDARDIZE(E1194,AVERAGE(E$2:E$1449),_xlfn.STDEV.S(E$2:E$1449))</f>
      </c>
      <c r="L1194" s="10" t="str">
        <f>=STANDARDIZE(F1194,AVERAGE(F$2:F$1449),_xlfn.STDEV.S(F$2:F$1449))</f>
      </c>
      <c r="M1194" s="10" t="str">
        <f>=STANDARDIZE(G1194,AVERAGE(G$2:G$1449),_xlfn.STDEV.S(G$2:G$1449))</f>
      </c>
      <c r="N1194" s="10" t="str">
        <f>=STANDARDIZE(H1194,AVERAGE(H$2:H$1449),_xlfn.STDEV.S(H$2:H$1449))</f>
      </c>
      <c r="O1194" s="10" t="str">
        <f>=STANDARDIZE(I1194,AVERAGE(I$2:I$1449),_xlfn.STDEV.S(I$2:I$1449))</f>
      </c>
      <c r="P1194" s="10" t="str">
        <f>=MMULT(J1194:O1194,$AI$12:$AI$17)</f>
      </c>
    </row>
    <row r="1195">
      <c r="A1195" t="n">
        <v>224323</v>
      </c>
      <c r="B1195" t="s">
        <v>4828</v>
      </c>
      <c r="C1195" t="s">
        <v>163</v>
      </c>
      <c r="D1195" t="n">
        <v>26</v>
      </c>
      <c r="E1195" t="n">
        <v>31221</v>
      </c>
      <c r="F1195" t="n">
        <v>68</v>
      </c>
      <c r="G1195" t="n">
        <v>81</v>
      </c>
      <c r="H1195" t="n">
        <v>11</v>
      </c>
      <c r="I1195" t="n">
        <v>3.4272</v>
      </c>
      <c r="J1195" s="10" t="str">
        <f>=STANDARDIZE(D1195,AVERAGE(D$2:D$1449),_xlfn.STDEV.S(D$2:D$1449))</f>
      </c>
      <c r="K1195" s="10" t="str">
        <f>=STANDARDIZE(E1195,AVERAGE(E$2:E$1449),_xlfn.STDEV.S(E$2:E$1449))</f>
      </c>
      <c r="L1195" s="10" t="str">
        <f>=STANDARDIZE(F1195,AVERAGE(F$2:F$1449),_xlfn.STDEV.S(F$2:F$1449))</f>
      </c>
      <c r="M1195" s="10" t="str">
        <f>=STANDARDIZE(G1195,AVERAGE(G$2:G$1449),_xlfn.STDEV.S(G$2:G$1449))</f>
      </c>
      <c r="N1195" s="10" t="str">
        <f>=STANDARDIZE(H1195,AVERAGE(H$2:H$1449),_xlfn.STDEV.S(H$2:H$1449))</f>
      </c>
      <c r="O1195" s="10" t="str">
        <f>=STANDARDIZE(I1195,AVERAGE(I$2:I$1449),_xlfn.STDEV.S(I$2:I$1449))</f>
      </c>
      <c r="P1195" s="10" t="str">
        <f>=MMULT(J1195:O1195,$AI$12:$AI$17)</f>
      </c>
    </row>
    <row r="1196">
      <c r="A1196" t="n">
        <v>224527</v>
      </c>
      <c r="B1196" t="s">
        <v>4831</v>
      </c>
      <c r="C1196" t="s">
        <v>163</v>
      </c>
      <c r="D1196" t="n">
        <v>31</v>
      </c>
      <c r="E1196" t="n">
        <v>24388</v>
      </c>
      <c r="F1196" t="n">
        <v>48</v>
      </c>
      <c r="G1196" t="n">
        <v>69</v>
      </c>
      <c r="H1196" t="n">
        <v>15</v>
      </c>
      <c r="I1196" t="n">
        <v>3.286</v>
      </c>
      <c r="J1196" s="10" t="str">
        <f>=STANDARDIZE(D1196,AVERAGE(D$2:D$1449),_xlfn.STDEV.S(D$2:D$1449))</f>
      </c>
      <c r="K1196" s="10" t="str">
        <f>=STANDARDIZE(E1196,AVERAGE(E$2:E$1449),_xlfn.STDEV.S(E$2:E$1449))</f>
      </c>
      <c r="L1196" s="10" t="str">
        <f>=STANDARDIZE(F1196,AVERAGE(F$2:F$1449),_xlfn.STDEV.S(F$2:F$1449))</f>
      </c>
      <c r="M1196" s="10" t="str">
        <f>=STANDARDIZE(G1196,AVERAGE(G$2:G$1449),_xlfn.STDEV.S(G$2:G$1449))</f>
      </c>
      <c r="N1196" s="10" t="str">
        <f>=STANDARDIZE(H1196,AVERAGE(H$2:H$1449),_xlfn.STDEV.S(H$2:H$1449))</f>
      </c>
      <c r="O1196" s="10" t="str">
        <f>=STANDARDIZE(I1196,AVERAGE(I$2:I$1449),_xlfn.STDEV.S(I$2:I$1449))</f>
      </c>
      <c r="P1196" s="10" t="str">
        <f>=MMULT(J1196:O1196,$AI$12:$AI$17)</f>
      </c>
    </row>
    <row r="1197">
      <c r="A1197" t="n">
        <v>224545</v>
      </c>
      <c r="B1197" t="s">
        <v>4832</v>
      </c>
      <c r="C1197" t="s">
        <v>149</v>
      </c>
      <c r="D1197" t="n">
        <v>51</v>
      </c>
      <c r="E1197" t="n">
        <v>13320</v>
      </c>
      <c r="F1197" t="n">
        <v>28.2</v>
      </c>
      <c r="G1197" t="n">
        <v>60</v>
      </c>
      <c r="H1197" t="n">
        <v>13</v>
      </c>
      <c r="I1197" t="n">
        <v>3.4059</v>
      </c>
      <c r="J1197" s="10" t="str">
        <f>=STANDARDIZE(D1197,AVERAGE(D$2:D$1449),_xlfn.STDEV.S(D$2:D$1449))</f>
      </c>
      <c r="K1197" s="10" t="str">
        <f>=STANDARDIZE(E1197,AVERAGE(E$2:E$1449),_xlfn.STDEV.S(E$2:E$1449))</f>
      </c>
      <c r="L1197" s="10" t="str">
        <f>=STANDARDIZE(F1197,AVERAGE(F$2:F$1449),_xlfn.STDEV.S(F$2:F$1449))</f>
      </c>
      <c r="M1197" s="10" t="str">
        <f>=STANDARDIZE(G1197,AVERAGE(G$2:G$1449),_xlfn.STDEV.S(G$2:G$1449))</f>
      </c>
      <c r="N1197" s="10" t="str">
        <f>=STANDARDIZE(H1197,AVERAGE(H$2:H$1449),_xlfn.STDEV.S(H$2:H$1449))</f>
      </c>
      <c r="O1197" s="10" t="str">
        <f>=STANDARDIZE(I1197,AVERAGE(I$2:I$1449),_xlfn.STDEV.S(I$2:I$1449))</f>
      </c>
      <c r="P1197" s="10" t="str">
        <f>=MMULT(J1197:O1197,$AI$12:$AI$17)</f>
      </c>
    </row>
    <row r="1198">
      <c r="A1198" t="n">
        <v>224554</v>
      </c>
      <c r="B1198" t="s">
        <v>4834</v>
      </c>
      <c r="C1198" t="s">
        <v>149</v>
      </c>
      <c r="D1198" t="n">
        <v>40</v>
      </c>
      <c r="E1198" t="n">
        <v>11902</v>
      </c>
      <c r="F1198" t="n">
        <v>45.9</v>
      </c>
      <c r="G1198" t="n">
        <v>63</v>
      </c>
      <c r="H1198" t="n">
        <v>19</v>
      </c>
      <c r="I1198" t="n">
        <v>4.1476</v>
      </c>
      <c r="J1198" s="10" t="str">
        <f>=STANDARDIZE(D1198,AVERAGE(D$2:D$1449),_xlfn.STDEV.S(D$2:D$1449))</f>
      </c>
      <c r="K1198" s="10" t="str">
        <f>=STANDARDIZE(E1198,AVERAGE(E$2:E$1449),_xlfn.STDEV.S(E$2:E$1449))</f>
      </c>
      <c r="L1198" s="10" t="str">
        <f>=STANDARDIZE(F1198,AVERAGE(F$2:F$1449),_xlfn.STDEV.S(F$2:F$1449))</f>
      </c>
      <c r="M1198" s="10" t="str">
        <f>=STANDARDIZE(G1198,AVERAGE(G$2:G$1449),_xlfn.STDEV.S(G$2:G$1449))</f>
      </c>
      <c r="N1198" s="10" t="str">
        <f>=STANDARDIZE(H1198,AVERAGE(H$2:H$1449),_xlfn.STDEV.S(H$2:H$1449))</f>
      </c>
      <c r="O1198" s="10" t="str">
        <f>=STANDARDIZE(I1198,AVERAGE(I$2:I$1449),_xlfn.STDEV.S(I$2:I$1449))</f>
      </c>
      <c r="P1198" s="10" t="str">
        <f>=MMULT(J1198:O1198,$AI$12:$AI$17)</f>
      </c>
    </row>
    <row r="1199">
      <c r="A1199" t="n">
        <v>225201</v>
      </c>
      <c r="B1199" t="s">
        <v>4852</v>
      </c>
      <c r="C1199" t="s">
        <v>163</v>
      </c>
      <c r="D1199" t="n">
        <v>50</v>
      </c>
      <c r="E1199" t="n">
        <v>10153</v>
      </c>
      <c r="F1199" t="n">
        <v>58.4</v>
      </c>
      <c r="G1199" t="n">
        <v>68</v>
      </c>
      <c r="H1199" t="n">
        <v>13</v>
      </c>
      <c r="I1199" t="n">
        <v>3.0835</v>
      </c>
      <c r="J1199" s="10" t="str">
        <f>=STANDARDIZE(D1199,AVERAGE(D$2:D$1449),_xlfn.STDEV.S(D$2:D$1449))</f>
      </c>
      <c r="K1199" s="10" t="str">
        <f>=STANDARDIZE(E1199,AVERAGE(E$2:E$1449),_xlfn.STDEV.S(E$2:E$1449))</f>
      </c>
      <c r="L1199" s="10" t="str">
        <f>=STANDARDIZE(F1199,AVERAGE(F$2:F$1449),_xlfn.STDEV.S(F$2:F$1449))</f>
      </c>
      <c r="M1199" s="10" t="str">
        <f>=STANDARDIZE(G1199,AVERAGE(G$2:G$1449),_xlfn.STDEV.S(G$2:G$1449))</f>
      </c>
      <c r="N1199" s="10" t="str">
        <f>=STANDARDIZE(H1199,AVERAGE(H$2:H$1449),_xlfn.STDEV.S(H$2:H$1449))</f>
      </c>
      <c r="O1199" s="10" t="str">
        <f>=STANDARDIZE(I1199,AVERAGE(I$2:I$1449),_xlfn.STDEV.S(I$2:I$1449))</f>
      </c>
      <c r="P1199" s="10" t="str">
        <f>=MMULT(J1199:O1199,$AI$12:$AI$17)</f>
      </c>
    </row>
    <row r="1200">
      <c r="A1200" t="n">
        <v>225247</v>
      </c>
      <c r="B1200" t="s">
        <v>4853</v>
      </c>
      <c r="C1200" t="s">
        <v>163</v>
      </c>
      <c r="D1200" t="n">
        <v>38</v>
      </c>
      <c r="E1200" t="n">
        <v>21321</v>
      </c>
      <c r="F1200" t="n">
        <v>49.6</v>
      </c>
      <c r="G1200" t="n">
        <v>65</v>
      </c>
      <c r="H1200" t="n">
        <v>15</v>
      </c>
      <c r="I1200" t="n">
        <v>3.2801</v>
      </c>
      <c r="J1200" s="10" t="str">
        <f>=STANDARDIZE(D1200,AVERAGE(D$2:D$1449),_xlfn.STDEV.S(D$2:D$1449))</f>
      </c>
      <c r="K1200" s="10" t="str">
        <f>=STANDARDIZE(E1200,AVERAGE(E$2:E$1449),_xlfn.STDEV.S(E$2:E$1449))</f>
      </c>
      <c r="L1200" s="10" t="str">
        <f>=STANDARDIZE(F1200,AVERAGE(F$2:F$1449),_xlfn.STDEV.S(F$2:F$1449))</f>
      </c>
      <c r="M1200" s="10" t="str">
        <f>=STANDARDIZE(G1200,AVERAGE(G$2:G$1449),_xlfn.STDEV.S(G$2:G$1449))</f>
      </c>
      <c r="N1200" s="10" t="str">
        <f>=STANDARDIZE(H1200,AVERAGE(H$2:H$1449),_xlfn.STDEV.S(H$2:H$1449))</f>
      </c>
      <c r="O1200" s="10" t="str">
        <f>=STANDARDIZE(I1200,AVERAGE(I$2:I$1449),_xlfn.STDEV.S(I$2:I$1449))</f>
      </c>
      <c r="P1200" s="10" t="str">
        <f>=MMULT(J1200:O1200,$AI$12:$AI$17)</f>
      </c>
    </row>
    <row r="1201">
      <c r="A1201" t="n">
        <v>225399</v>
      </c>
      <c r="B1201" t="s">
        <v>4856</v>
      </c>
      <c r="C1201" t="s">
        <v>163</v>
      </c>
      <c r="D1201" t="n">
        <v>54</v>
      </c>
      <c r="E1201" t="n">
        <v>20530</v>
      </c>
      <c r="F1201" t="n">
        <v>49.8</v>
      </c>
      <c r="G1201" t="n">
        <v>69</v>
      </c>
      <c r="H1201" t="n">
        <v>18</v>
      </c>
      <c r="I1201" t="n">
        <v>3.7368</v>
      </c>
      <c r="J1201" s="10" t="str">
        <f>=STANDARDIZE(D1201,AVERAGE(D$2:D$1449),_xlfn.STDEV.S(D$2:D$1449))</f>
      </c>
      <c r="K1201" s="10" t="str">
        <f>=STANDARDIZE(E1201,AVERAGE(E$2:E$1449),_xlfn.STDEV.S(E$2:E$1449))</f>
      </c>
      <c r="L1201" s="10" t="str">
        <f>=STANDARDIZE(F1201,AVERAGE(F$2:F$1449),_xlfn.STDEV.S(F$2:F$1449))</f>
      </c>
      <c r="M1201" s="10" t="str">
        <f>=STANDARDIZE(G1201,AVERAGE(G$2:G$1449),_xlfn.STDEV.S(G$2:G$1449))</f>
      </c>
      <c r="N1201" s="10" t="str">
        <f>=STANDARDIZE(H1201,AVERAGE(H$2:H$1449),_xlfn.STDEV.S(H$2:H$1449))</f>
      </c>
      <c r="O1201" s="10" t="str">
        <f>=STANDARDIZE(I1201,AVERAGE(I$2:I$1449),_xlfn.STDEV.S(I$2:I$1449))</f>
      </c>
      <c r="P1201" s="10" t="str">
        <f>=MMULT(J1201:O1201,$AI$12:$AI$17)</f>
      </c>
    </row>
    <row r="1202">
      <c r="A1202" t="n">
        <v>225414</v>
      </c>
      <c r="B1202" t="s">
        <v>4857</v>
      </c>
      <c r="C1202" t="s">
        <v>149</v>
      </c>
      <c r="D1202" t="n">
        <v>44</v>
      </c>
      <c r="E1202" t="n">
        <v>10488</v>
      </c>
      <c r="F1202" t="n">
        <v>50.9</v>
      </c>
      <c r="G1202" t="n">
        <v>75</v>
      </c>
      <c r="H1202" t="n">
        <v>19</v>
      </c>
      <c r="I1202" t="n">
        <v>4.0197</v>
      </c>
      <c r="J1202" s="10" t="str">
        <f>=STANDARDIZE(D1202,AVERAGE(D$2:D$1449),_xlfn.STDEV.S(D$2:D$1449))</f>
      </c>
      <c r="K1202" s="10" t="str">
        <f>=STANDARDIZE(E1202,AVERAGE(E$2:E$1449),_xlfn.STDEV.S(E$2:E$1449))</f>
      </c>
      <c r="L1202" s="10" t="str">
        <f>=STANDARDIZE(F1202,AVERAGE(F$2:F$1449),_xlfn.STDEV.S(F$2:F$1449))</f>
      </c>
      <c r="M1202" s="10" t="str">
        <f>=STANDARDIZE(G1202,AVERAGE(G$2:G$1449),_xlfn.STDEV.S(G$2:G$1449))</f>
      </c>
      <c r="N1202" s="10" t="str">
        <f>=STANDARDIZE(H1202,AVERAGE(H$2:H$1449),_xlfn.STDEV.S(H$2:H$1449))</f>
      </c>
      <c r="O1202" s="10" t="str">
        <f>=STANDARDIZE(I1202,AVERAGE(I$2:I$1449),_xlfn.STDEV.S(I$2:I$1449))</f>
      </c>
      <c r="P1202" s="10" t="str">
        <f>=MMULT(J1202:O1202,$AI$12:$AI$17)</f>
      </c>
    </row>
    <row r="1203">
      <c r="A1203" t="n">
        <v>225432</v>
      </c>
      <c r="B1203" t="s">
        <v>4859</v>
      </c>
      <c r="C1203" t="s">
        <v>149</v>
      </c>
      <c r="D1203" t="n">
        <v>52</v>
      </c>
      <c r="E1203" t="n">
        <v>14269</v>
      </c>
      <c r="F1203" t="n">
        <v>33.8</v>
      </c>
      <c r="G1203" t="n">
        <v>67</v>
      </c>
      <c r="H1203" t="n">
        <v>18</v>
      </c>
      <c r="I1203" t="n">
        <v>4.2379</v>
      </c>
      <c r="J1203" s="10" t="str">
        <f>=STANDARDIZE(D1203,AVERAGE(D$2:D$1449),_xlfn.STDEV.S(D$2:D$1449))</f>
      </c>
      <c r="K1203" s="10" t="str">
        <f>=STANDARDIZE(E1203,AVERAGE(E$2:E$1449),_xlfn.STDEV.S(E$2:E$1449))</f>
      </c>
      <c r="L1203" s="10" t="str">
        <f>=STANDARDIZE(F1203,AVERAGE(F$2:F$1449),_xlfn.STDEV.S(F$2:F$1449))</f>
      </c>
      <c r="M1203" s="10" t="str">
        <f>=STANDARDIZE(G1203,AVERAGE(G$2:G$1449),_xlfn.STDEV.S(G$2:G$1449))</f>
      </c>
      <c r="N1203" s="10" t="str">
        <f>=STANDARDIZE(H1203,AVERAGE(H$2:H$1449),_xlfn.STDEV.S(H$2:H$1449))</f>
      </c>
      <c r="O1203" s="10" t="str">
        <f>=STANDARDIZE(I1203,AVERAGE(I$2:I$1449),_xlfn.STDEV.S(I$2:I$1449))</f>
      </c>
      <c r="P1203" s="10" t="str">
        <f>=MMULT(J1203:O1203,$AI$12:$AI$17)</f>
      </c>
    </row>
    <row r="1204">
      <c r="A1204" t="n">
        <v>225502</v>
      </c>
      <c r="B1204" t="s">
        <v>4860</v>
      </c>
      <c r="C1204" t="s">
        <v>149</v>
      </c>
      <c r="D1204" t="n">
        <v>44</v>
      </c>
      <c r="E1204" t="n">
        <v>9912</v>
      </c>
      <c r="F1204" t="n">
        <v>26.5</v>
      </c>
      <c r="G1204" t="n">
        <v>61</v>
      </c>
      <c r="H1204" t="n">
        <v>14</v>
      </c>
      <c r="I1204" t="n">
        <v>3.7107</v>
      </c>
      <c r="J1204" s="10" t="str">
        <f>=STANDARDIZE(D1204,AVERAGE(D$2:D$1449),_xlfn.STDEV.S(D$2:D$1449))</f>
      </c>
      <c r="K1204" s="10" t="str">
        <f>=STANDARDIZE(E1204,AVERAGE(E$2:E$1449),_xlfn.STDEV.S(E$2:E$1449))</f>
      </c>
      <c r="L1204" s="10" t="str">
        <f>=STANDARDIZE(F1204,AVERAGE(F$2:F$1449),_xlfn.STDEV.S(F$2:F$1449))</f>
      </c>
      <c r="M1204" s="10" t="str">
        <f>=STANDARDIZE(G1204,AVERAGE(G$2:G$1449),_xlfn.STDEV.S(G$2:G$1449))</f>
      </c>
      <c r="N1204" s="10" t="str">
        <f>=STANDARDIZE(H1204,AVERAGE(H$2:H$1449),_xlfn.STDEV.S(H$2:H$1449))</f>
      </c>
      <c r="O1204" s="10" t="str">
        <f>=STANDARDIZE(I1204,AVERAGE(I$2:I$1449),_xlfn.STDEV.S(I$2:I$1449))</f>
      </c>
      <c r="P1204" s="10" t="str">
        <f>=MMULT(J1204:O1204,$AI$12:$AI$17)</f>
      </c>
    </row>
    <row r="1205">
      <c r="A1205" t="n">
        <v>225511</v>
      </c>
      <c r="B1205" t="s">
        <v>4862</v>
      </c>
      <c r="C1205" t="s">
        <v>149</v>
      </c>
      <c r="D1205" t="n">
        <v>41</v>
      </c>
      <c r="E1205" t="n">
        <v>13738</v>
      </c>
      <c r="F1205" t="n">
        <v>64.9</v>
      </c>
      <c r="G1205" t="n">
        <v>86</v>
      </c>
      <c r="H1205" t="n">
        <v>21</v>
      </c>
      <c r="I1205" t="n">
        <v>4.7161</v>
      </c>
      <c r="J1205" s="10" t="str">
        <f>=STANDARDIZE(D1205,AVERAGE(D$2:D$1449),_xlfn.STDEV.S(D$2:D$1449))</f>
      </c>
      <c r="K1205" s="10" t="str">
        <f>=STANDARDIZE(E1205,AVERAGE(E$2:E$1449),_xlfn.STDEV.S(E$2:E$1449))</f>
      </c>
      <c r="L1205" s="10" t="str">
        <f>=STANDARDIZE(F1205,AVERAGE(F$2:F$1449),_xlfn.STDEV.S(F$2:F$1449))</f>
      </c>
      <c r="M1205" s="10" t="str">
        <f>=STANDARDIZE(G1205,AVERAGE(G$2:G$1449),_xlfn.STDEV.S(G$2:G$1449))</f>
      </c>
      <c r="N1205" s="10" t="str">
        <f>=STANDARDIZE(H1205,AVERAGE(H$2:H$1449),_xlfn.STDEV.S(H$2:H$1449))</f>
      </c>
      <c r="O1205" s="10" t="str">
        <f>=STANDARDIZE(I1205,AVERAGE(I$2:I$1449),_xlfn.STDEV.S(I$2:I$1449))</f>
      </c>
      <c r="P1205" s="10" t="str">
        <f>=MMULT(J1205:O1205,$AI$12:$AI$17)</f>
      </c>
    </row>
    <row r="1206">
      <c r="A1206" t="n">
        <v>225548</v>
      </c>
      <c r="B1206" t="s">
        <v>4865</v>
      </c>
      <c r="C1206" t="s">
        <v>163</v>
      </c>
      <c r="D1206" t="n">
        <v>42</v>
      </c>
      <c r="E1206" t="n">
        <v>25768</v>
      </c>
      <c r="F1206" t="n">
        <v>31.1</v>
      </c>
      <c r="G1206" t="n">
        <v>55</v>
      </c>
      <c r="H1206" t="n">
        <v>10</v>
      </c>
      <c r="I1206" t="n">
        <v>2.9741</v>
      </c>
      <c r="J1206" s="10" t="str">
        <f>=STANDARDIZE(D1206,AVERAGE(D$2:D$1449),_xlfn.STDEV.S(D$2:D$1449))</f>
      </c>
      <c r="K1206" s="10" t="str">
        <f>=STANDARDIZE(E1206,AVERAGE(E$2:E$1449),_xlfn.STDEV.S(E$2:E$1449))</f>
      </c>
      <c r="L1206" s="10" t="str">
        <f>=STANDARDIZE(F1206,AVERAGE(F$2:F$1449),_xlfn.STDEV.S(F$2:F$1449))</f>
      </c>
      <c r="M1206" s="10" t="str">
        <f>=STANDARDIZE(G1206,AVERAGE(G$2:G$1449),_xlfn.STDEV.S(G$2:G$1449))</f>
      </c>
      <c r="N1206" s="10" t="str">
        <f>=STANDARDIZE(H1206,AVERAGE(H$2:H$1449),_xlfn.STDEV.S(H$2:H$1449))</f>
      </c>
      <c r="O1206" s="10" t="str">
        <f>=STANDARDIZE(I1206,AVERAGE(I$2:I$1449),_xlfn.STDEV.S(I$2:I$1449))</f>
      </c>
      <c r="P1206" s="10" t="str">
        <f>=MMULT(J1206:O1206,$AI$12:$AI$17)</f>
      </c>
    </row>
    <row r="1207">
      <c r="A1207" t="n">
        <v>225575</v>
      </c>
      <c r="B1207" t="s">
        <v>4867</v>
      </c>
      <c r="C1207" t="s">
        <v>163</v>
      </c>
      <c r="D1207" t="n">
        <v>62</v>
      </c>
      <c r="E1207" t="n">
        <v>19638</v>
      </c>
      <c r="F1207" t="n">
        <v>33.3</v>
      </c>
      <c r="G1207" t="n">
        <v>51</v>
      </c>
      <c r="H1207" t="n">
        <v>16</v>
      </c>
      <c r="I1207" t="n">
        <v>3.2079</v>
      </c>
      <c r="J1207" s="10" t="str">
        <f>=STANDARDIZE(D1207,AVERAGE(D$2:D$1449),_xlfn.STDEV.S(D$2:D$1449))</f>
      </c>
      <c r="K1207" s="10" t="str">
        <f>=STANDARDIZE(E1207,AVERAGE(E$2:E$1449),_xlfn.STDEV.S(E$2:E$1449))</f>
      </c>
      <c r="L1207" s="10" t="str">
        <f>=STANDARDIZE(F1207,AVERAGE(F$2:F$1449),_xlfn.STDEV.S(F$2:F$1449))</f>
      </c>
      <c r="M1207" s="10" t="str">
        <f>=STANDARDIZE(G1207,AVERAGE(G$2:G$1449),_xlfn.STDEV.S(G$2:G$1449))</f>
      </c>
      <c r="N1207" s="10" t="str">
        <f>=STANDARDIZE(H1207,AVERAGE(H$2:H$1449),_xlfn.STDEV.S(H$2:H$1449))</f>
      </c>
      <c r="O1207" s="10" t="str">
        <f>=STANDARDIZE(I1207,AVERAGE(I$2:I$1449),_xlfn.STDEV.S(I$2:I$1449))</f>
      </c>
      <c r="P1207" s="10" t="str">
        <f>=MMULT(J1207:O1207,$AI$12:$AI$17)</f>
      </c>
    </row>
    <row r="1208">
      <c r="A1208" t="n">
        <v>225627</v>
      </c>
      <c r="B1208" t="s">
        <v>4868</v>
      </c>
      <c r="C1208" t="s">
        <v>163</v>
      </c>
      <c r="D1208" t="n">
        <v>43</v>
      </c>
      <c r="E1208" t="n">
        <v>21246</v>
      </c>
      <c r="F1208" t="n">
        <v>52.5</v>
      </c>
      <c r="G1208" t="n">
        <v>72</v>
      </c>
      <c r="H1208" t="n">
        <v>12</v>
      </c>
      <c r="I1208" t="n">
        <v>3.9479</v>
      </c>
      <c r="J1208" s="10" t="str">
        <f>=STANDARDIZE(D1208,AVERAGE(D$2:D$1449),_xlfn.STDEV.S(D$2:D$1449))</f>
      </c>
      <c r="K1208" s="10" t="str">
        <f>=STANDARDIZE(E1208,AVERAGE(E$2:E$1449),_xlfn.STDEV.S(E$2:E$1449))</f>
      </c>
      <c r="L1208" s="10" t="str">
        <f>=STANDARDIZE(F1208,AVERAGE(F$2:F$1449),_xlfn.STDEV.S(F$2:F$1449))</f>
      </c>
      <c r="M1208" s="10" t="str">
        <f>=STANDARDIZE(G1208,AVERAGE(G$2:G$1449),_xlfn.STDEV.S(G$2:G$1449))</f>
      </c>
      <c r="N1208" s="10" t="str">
        <f>=STANDARDIZE(H1208,AVERAGE(H$2:H$1449),_xlfn.STDEV.S(H$2:H$1449))</f>
      </c>
      <c r="O1208" s="10" t="str">
        <f>=STANDARDIZE(I1208,AVERAGE(I$2:I$1449),_xlfn.STDEV.S(I$2:I$1449))</f>
      </c>
      <c r="P1208" s="10" t="str">
        <f>=MMULT(J1208:O1208,$AI$12:$AI$17)</f>
      </c>
    </row>
    <row r="1209">
      <c r="A1209" t="n">
        <v>225885</v>
      </c>
      <c r="B1209" t="s">
        <v>4870</v>
      </c>
      <c r="C1209" t="s">
        <v>163</v>
      </c>
      <c r="D1209" t="n">
        <v>52</v>
      </c>
      <c r="E1209" t="n">
        <v>10674</v>
      </c>
      <c r="F1209" t="n">
        <v>15.1</v>
      </c>
      <c r="G1209" t="n">
        <v>49</v>
      </c>
      <c r="H1209" t="n">
        <v>10</v>
      </c>
      <c r="I1209" t="n">
        <v>2.9504</v>
      </c>
      <c r="J1209" s="10" t="str">
        <f>=STANDARDIZE(D1209,AVERAGE(D$2:D$1449),_xlfn.STDEV.S(D$2:D$1449))</f>
      </c>
      <c r="K1209" s="10" t="str">
        <f>=STANDARDIZE(E1209,AVERAGE(E$2:E$1449),_xlfn.STDEV.S(E$2:E$1449))</f>
      </c>
      <c r="L1209" s="10" t="str">
        <f>=STANDARDIZE(F1209,AVERAGE(F$2:F$1449),_xlfn.STDEV.S(F$2:F$1449))</f>
      </c>
      <c r="M1209" s="10" t="str">
        <f>=STANDARDIZE(G1209,AVERAGE(G$2:G$1449),_xlfn.STDEV.S(G$2:G$1449))</f>
      </c>
      <c r="N1209" s="10" t="str">
        <f>=STANDARDIZE(H1209,AVERAGE(H$2:H$1449),_xlfn.STDEV.S(H$2:H$1449))</f>
      </c>
      <c r="O1209" s="10" t="str">
        <f>=STANDARDIZE(I1209,AVERAGE(I$2:I$1449),_xlfn.STDEV.S(I$2:I$1449))</f>
      </c>
      <c r="P1209" s="10" t="str">
        <f>=MMULT(J1209:O1209,$AI$12:$AI$17)</f>
      </c>
    </row>
    <row r="1210">
      <c r="A1210" t="n">
        <v>226091</v>
      </c>
      <c r="B1210" t="s">
        <v>4875</v>
      </c>
      <c r="C1210" t="s">
        <v>149</v>
      </c>
      <c r="D1210" t="n">
        <v>44</v>
      </c>
      <c r="E1210" t="n">
        <v>10999</v>
      </c>
      <c r="F1210" t="n">
        <v>37.2</v>
      </c>
      <c r="G1210" t="n">
        <v>61</v>
      </c>
      <c r="H1210" t="n">
        <v>18</v>
      </c>
      <c r="I1210" t="n">
        <v>4.3354</v>
      </c>
      <c r="J1210" s="10" t="str">
        <f>=STANDARDIZE(D1210,AVERAGE(D$2:D$1449),_xlfn.STDEV.S(D$2:D$1449))</f>
      </c>
      <c r="K1210" s="10" t="str">
        <f>=STANDARDIZE(E1210,AVERAGE(E$2:E$1449),_xlfn.STDEV.S(E$2:E$1449))</f>
      </c>
      <c r="L1210" s="10" t="str">
        <f>=STANDARDIZE(F1210,AVERAGE(F$2:F$1449),_xlfn.STDEV.S(F$2:F$1449))</f>
      </c>
      <c r="M1210" s="10" t="str">
        <f>=STANDARDIZE(G1210,AVERAGE(G$2:G$1449),_xlfn.STDEV.S(G$2:G$1449))</f>
      </c>
      <c r="N1210" s="10" t="str">
        <f>=STANDARDIZE(H1210,AVERAGE(H$2:H$1449),_xlfn.STDEV.S(H$2:H$1449))</f>
      </c>
      <c r="O1210" s="10" t="str">
        <f>=STANDARDIZE(I1210,AVERAGE(I$2:I$1449),_xlfn.STDEV.S(I$2:I$1449))</f>
      </c>
      <c r="P1210" s="10" t="str">
        <f>=MMULT(J1210:O1210,$AI$12:$AI$17)</f>
      </c>
    </row>
    <row r="1211">
      <c r="A1211" t="n">
        <v>226152</v>
      </c>
      <c r="B1211" t="s">
        <v>4883</v>
      </c>
      <c r="C1211" t="s">
        <v>149</v>
      </c>
      <c r="D1211" t="n">
        <v>63</v>
      </c>
      <c r="E1211" t="n">
        <v>3833</v>
      </c>
      <c r="F1211" t="n">
        <v>48.9</v>
      </c>
      <c r="G1211" t="n">
        <v>74</v>
      </c>
      <c r="H1211" t="n">
        <v>21</v>
      </c>
      <c r="I1211" t="n">
        <v>3.9986</v>
      </c>
      <c r="J1211" s="10" t="str">
        <f>=STANDARDIZE(D1211,AVERAGE(D$2:D$1449),_xlfn.STDEV.S(D$2:D$1449))</f>
      </c>
      <c r="K1211" s="10" t="str">
        <f>=STANDARDIZE(E1211,AVERAGE(E$2:E$1449),_xlfn.STDEV.S(E$2:E$1449))</f>
      </c>
      <c r="L1211" s="10" t="str">
        <f>=STANDARDIZE(F1211,AVERAGE(F$2:F$1449),_xlfn.STDEV.S(F$2:F$1449))</f>
      </c>
      <c r="M1211" s="10" t="str">
        <f>=STANDARDIZE(G1211,AVERAGE(G$2:G$1449),_xlfn.STDEV.S(G$2:G$1449))</f>
      </c>
      <c r="N1211" s="10" t="str">
        <f>=STANDARDIZE(H1211,AVERAGE(H$2:H$1449),_xlfn.STDEV.S(H$2:H$1449))</f>
      </c>
      <c r="O1211" s="10" t="str">
        <f>=STANDARDIZE(I1211,AVERAGE(I$2:I$1449),_xlfn.STDEV.S(I$2:I$1449))</f>
      </c>
      <c r="P1211" s="10" t="str">
        <f>=MMULT(J1211:O1211,$AI$12:$AI$17)</f>
      </c>
    </row>
    <row r="1212">
      <c r="A1212" t="n">
        <v>226231</v>
      </c>
      <c r="B1212" t="s">
        <v>4886</v>
      </c>
      <c r="C1212" t="s">
        <v>163</v>
      </c>
      <c r="D1212" t="n">
        <v>13</v>
      </c>
      <c r="E1212" t="n">
        <v>27007</v>
      </c>
      <c r="F1212" t="n">
        <v>60.8</v>
      </c>
      <c r="G1212" t="n">
        <v>81</v>
      </c>
      <c r="H1212" t="n">
        <v>11</v>
      </c>
      <c r="I1212" t="n">
        <v>3.6167</v>
      </c>
      <c r="J1212" s="10" t="str">
        <f>=STANDARDIZE(D1212,AVERAGE(D$2:D$1449),_xlfn.STDEV.S(D$2:D$1449))</f>
      </c>
      <c r="K1212" s="10" t="str">
        <f>=STANDARDIZE(E1212,AVERAGE(E$2:E$1449),_xlfn.STDEV.S(E$2:E$1449))</f>
      </c>
      <c r="L1212" s="10" t="str">
        <f>=STANDARDIZE(F1212,AVERAGE(F$2:F$1449),_xlfn.STDEV.S(F$2:F$1449))</f>
      </c>
      <c r="M1212" s="10" t="str">
        <f>=STANDARDIZE(G1212,AVERAGE(G$2:G$1449),_xlfn.STDEV.S(G$2:G$1449))</f>
      </c>
      <c r="N1212" s="10" t="str">
        <f>=STANDARDIZE(H1212,AVERAGE(H$2:H$1449),_xlfn.STDEV.S(H$2:H$1449))</f>
      </c>
      <c r="O1212" s="10" t="str">
        <f>=STANDARDIZE(I1212,AVERAGE(I$2:I$1449),_xlfn.STDEV.S(I$2:I$1449))</f>
      </c>
      <c r="P1212" s="10" t="str">
        <f>=MMULT(J1212:O1212,$AI$12:$AI$17)</f>
      </c>
    </row>
    <row r="1213">
      <c r="A1213" t="n">
        <v>226383</v>
      </c>
      <c r="B1213" t="s">
        <v>4889</v>
      </c>
      <c r="C1213" t="s">
        <v>163</v>
      </c>
      <c r="D1213" t="n">
        <v>33</v>
      </c>
      <c r="E1213" t="n">
        <v>25351</v>
      </c>
      <c r="F1213" t="n">
        <v>48.7</v>
      </c>
      <c r="G1213" t="n">
        <v>74</v>
      </c>
      <c r="H1213" t="n">
        <v>12</v>
      </c>
      <c r="I1213" t="n">
        <v>3.248</v>
      </c>
      <c r="J1213" s="10" t="str">
        <f>=STANDARDIZE(D1213,AVERAGE(D$2:D$1449),_xlfn.STDEV.S(D$2:D$1449))</f>
      </c>
      <c r="K1213" s="10" t="str">
        <f>=STANDARDIZE(E1213,AVERAGE(E$2:E$1449),_xlfn.STDEV.S(E$2:E$1449))</f>
      </c>
      <c r="L1213" s="10" t="str">
        <f>=STANDARDIZE(F1213,AVERAGE(F$2:F$1449),_xlfn.STDEV.S(F$2:F$1449))</f>
      </c>
      <c r="M1213" s="10" t="str">
        <f>=STANDARDIZE(G1213,AVERAGE(G$2:G$1449),_xlfn.STDEV.S(G$2:G$1449))</f>
      </c>
      <c r="N1213" s="10" t="str">
        <f>=STANDARDIZE(H1213,AVERAGE(H$2:H$1449),_xlfn.STDEV.S(H$2:H$1449))</f>
      </c>
      <c r="O1213" s="10" t="str">
        <f>=STANDARDIZE(I1213,AVERAGE(I$2:I$1449),_xlfn.STDEV.S(I$2:I$1449))</f>
      </c>
      <c r="P1213" s="10" t="str">
        <f>=MMULT(J1213:O1213,$AI$12:$AI$17)</f>
      </c>
    </row>
    <row r="1214">
      <c r="A1214" t="n">
        <v>226471</v>
      </c>
      <c r="B1214" t="s">
        <v>4893</v>
      </c>
      <c r="C1214" t="s">
        <v>163</v>
      </c>
      <c r="D1214" t="n">
        <v>37</v>
      </c>
      <c r="E1214" t="n">
        <v>29904</v>
      </c>
      <c r="F1214" t="n">
        <v>53.4</v>
      </c>
      <c r="G1214" t="n">
        <v>68</v>
      </c>
      <c r="H1214" t="n">
        <v>17</v>
      </c>
      <c r="I1214" t="n">
        <v>3.5859</v>
      </c>
      <c r="J1214" s="10" t="str">
        <f>=STANDARDIZE(D1214,AVERAGE(D$2:D$1449),_xlfn.STDEV.S(D$2:D$1449))</f>
      </c>
      <c r="K1214" s="10" t="str">
        <f>=STANDARDIZE(E1214,AVERAGE(E$2:E$1449),_xlfn.STDEV.S(E$2:E$1449))</f>
      </c>
      <c r="L1214" s="10" t="str">
        <f>=STANDARDIZE(F1214,AVERAGE(F$2:F$1449),_xlfn.STDEV.S(F$2:F$1449))</f>
      </c>
      <c r="M1214" s="10" t="str">
        <f>=STANDARDIZE(G1214,AVERAGE(G$2:G$1449),_xlfn.STDEV.S(G$2:G$1449))</f>
      </c>
      <c r="N1214" s="10" t="str">
        <f>=STANDARDIZE(H1214,AVERAGE(H$2:H$1449),_xlfn.STDEV.S(H$2:H$1449))</f>
      </c>
      <c r="O1214" s="10" t="str">
        <f>=STANDARDIZE(I1214,AVERAGE(I$2:I$1449),_xlfn.STDEV.S(I$2:I$1449))</f>
      </c>
      <c r="P1214" s="10" t="str">
        <f>=MMULT(J1214:O1214,$AI$12:$AI$17)</f>
      </c>
    </row>
    <row r="1215">
      <c r="A1215" t="n">
        <v>226587</v>
      </c>
      <c r="B1215" t="s">
        <v>4896</v>
      </c>
      <c r="C1215" t="s">
        <v>163</v>
      </c>
      <c r="D1215" t="n">
        <v>45</v>
      </c>
      <c r="E1215" t="n">
        <v>20817</v>
      </c>
      <c r="F1215" t="n">
        <v>38.6</v>
      </c>
      <c r="G1215" t="n">
        <v>65</v>
      </c>
      <c r="H1215" t="n">
        <v>13</v>
      </c>
      <c r="I1215" t="n">
        <v>3.2</v>
      </c>
      <c r="J1215" s="10" t="str">
        <f>=STANDARDIZE(D1215,AVERAGE(D$2:D$1449),_xlfn.STDEV.S(D$2:D$1449))</f>
      </c>
      <c r="K1215" s="10" t="str">
        <f>=STANDARDIZE(E1215,AVERAGE(E$2:E$1449),_xlfn.STDEV.S(E$2:E$1449))</f>
      </c>
      <c r="L1215" s="10" t="str">
        <f>=STANDARDIZE(F1215,AVERAGE(F$2:F$1449),_xlfn.STDEV.S(F$2:F$1449))</f>
      </c>
      <c r="M1215" s="10" t="str">
        <f>=STANDARDIZE(G1215,AVERAGE(G$2:G$1449),_xlfn.STDEV.S(G$2:G$1449))</f>
      </c>
      <c r="N1215" s="10" t="str">
        <f>=STANDARDIZE(H1215,AVERAGE(H$2:H$1449),_xlfn.STDEV.S(H$2:H$1449))</f>
      </c>
      <c r="O1215" s="10" t="str">
        <f>=STANDARDIZE(I1215,AVERAGE(I$2:I$1449),_xlfn.STDEV.S(I$2:I$1449))</f>
      </c>
      <c r="P1215" s="10" t="str">
        <f>=MMULT(J1215:O1215,$AI$12:$AI$17)</f>
      </c>
    </row>
    <row r="1216">
      <c r="A1216" t="n">
        <v>226833</v>
      </c>
      <c r="B1216" t="s">
        <v>4899</v>
      </c>
      <c r="C1216" t="s">
        <v>149</v>
      </c>
      <c r="D1216" t="n">
        <v>40</v>
      </c>
      <c r="E1216" t="n">
        <v>11798</v>
      </c>
      <c r="F1216" t="n">
        <v>41.3</v>
      </c>
      <c r="G1216" t="n">
        <v>63</v>
      </c>
      <c r="H1216" t="n">
        <v>16</v>
      </c>
      <c r="I1216" t="n">
        <v>3.8352</v>
      </c>
      <c r="J1216" s="10" t="str">
        <f>=STANDARDIZE(D1216,AVERAGE(D$2:D$1449),_xlfn.STDEV.S(D$2:D$1449))</f>
      </c>
      <c r="K1216" s="10" t="str">
        <f>=STANDARDIZE(E1216,AVERAGE(E$2:E$1449),_xlfn.STDEV.S(E$2:E$1449))</f>
      </c>
      <c r="L1216" s="10" t="str">
        <f>=STANDARDIZE(F1216,AVERAGE(F$2:F$1449),_xlfn.STDEV.S(F$2:F$1449))</f>
      </c>
      <c r="M1216" s="10" t="str">
        <f>=STANDARDIZE(G1216,AVERAGE(G$2:G$1449),_xlfn.STDEV.S(G$2:G$1449))</f>
      </c>
      <c r="N1216" s="10" t="str">
        <f>=STANDARDIZE(H1216,AVERAGE(H$2:H$1449),_xlfn.STDEV.S(H$2:H$1449))</f>
      </c>
      <c r="O1216" s="10" t="str">
        <f>=STANDARDIZE(I1216,AVERAGE(I$2:I$1449),_xlfn.STDEV.S(I$2:I$1449))</f>
      </c>
      <c r="P1216" s="10" t="str">
        <f>=MMULT(J1216:O1216,$AI$12:$AI$17)</f>
      </c>
    </row>
    <row r="1217">
      <c r="A1217" t="n">
        <v>227216</v>
      </c>
      <c r="B1217" t="s">
        <v>4910</v>
      </c>
      <c r="C1217" t="s">
        <v>149</v>
      </c>
      <c r="D1217" t="n">
        <v>36</v>
      </c>
      <c r="E1217" t="n">
        <v>14675</v>
      </c>
      <c r="F1217" t="n">
        <v>59.6</v>
      </c>
      <c r="G1217" t="n">
        <v>77</v>
      </c>
      <c r="H1217" t="n">
        <v>23</v>
      </c>
      <c r="I1217" t="n">
        <v>4.7182</v>
      </c>
      <c r="J1217" s="10" t="str">
        <f>=STANDARDIZE(D1217,AVERAGE(D$2:D$1449),_xlfn.STDEV.S(D$2:D$1449))</f>
      </c>
      <c r="K1217" s="10" t="str">
        <f>=STANDARDIZE(E1217,AVERAGE(E$2:E$1449),_xlfn.STDEV.S(E$2:E$1449))</f>
      </c>
      <c r="L1217" s="10" t="str">
        <f>=STANDARDIZE(F1217,AVERAGE(F$2:F$1449),_xlfn.STDEV.S(F$2:F$1449))</f>
      </c>
      <c r="M1217" s="10" t="str">
        <f>=STANDARDIZE(G1217,AVERAGE(G$2:G$1449),_xlfn.STDEV.S(G$2:G$1449))</f>
      </c>
      <c r="N1217" s="10" t="str">
        <f>=STANDARDIZE(H1217,AVERAGE(H$2:H$1449),_xlfn.STDEV.S(H$2:H$1449))</f>
      </c>
      <c r="O1217" s="10" t="str">
        <f>=STANDARDIZE(I1217,AVERAGE(I$2:I$1449),_xlfn.STDEV.S(I$2:I$1449))</f>
      </c>
      <c r="P1217" s="10" t="str">
        <f>=MMULT(J1217:O1217,$AI$12:$AI$17)</f>
      </c>
    </row>
    <row r="1218">
      <c r="A1218" t="n">
        <v>227331</v>
      </c>
      <c r="B1218" t="s">
        <v>4920</v>
      </c>
      <c r="C1218" t="s">
        <v>163</v>
      </c>
      <c r="D1218" t="n">
        <v>57</v>
      </c>
      <c r="E1218" t="n">
        <v>17961</v>
      </c>
      <c r="F1218" t="n">
        <v>42.4</v>
      </c>
      <c r="G1218" t="n">
        <v>58</v>
      </c>
      <c r="H1218" t="n">
        <v>11</v>
      </c>
      <c r="I1218" t="n">
        <v>3.4382</v>
      </c>
      <c r="J1218" s="10" t="str">
        <f>=STANDARDIZE(D1218,AVERAGE(D$2:D$1449),_xlfn.STDEV.S(D$2:D$1449))</f>
      </c>
      <c r="K1218" s="10" t="str">
        <f>=STANDARDIZE(E1218,AVERAGE(E$2:E$1449),_xlfn.STDEV.S(E$2:E$1449))</f>
      </c>
      <c r="L1218" s="10" t="str">
        <f>=STANDARDIZE(F1218,AVERAGE(F$2:F$1449),_xlfn.STDEV.S(F$2:F$1449))</f>
      </c>
      <c r="M1218" s="10" t="str">
        <f>=STANDARDIZE(G1218,AVERAGE(G$2:G$1449),_xlfn.STDEV.S(G$2:G$1449))</f>
      </c>
      <c r="N1218" s="10" t="str">
        <f>=STANDARDIZE(H1218,AVERAGE(H$2:H$1449),_xlfn.STDEV.S(H$2:H$1449))</f>
      </c>
      <c r="O1218" s="10" t="str">
        <f>=STANDARDIZE(I1218,AVERAGE(I$2:I$1449),_xlfn.STDEV.S(I$2:I$1449))</f>
      </c>
      <c r="P1218" s="10" t="str">
        <f>=MMULT(J1218:O1218,$AI$12:$AI$17)</f>
      </c>
    </row>
    <row r="1219">
      <c r="A1219" t="n">
        <v>227368</v>
      </c>
      <c r="B1219" t="s">
        <v>4921</v>
      </c>
      <c r="C1219" t="s">
        <v>149</v>
      </c>
      <c r="D1219" t="n">
        <v>64</v>
      </c>
      <c r="E1219" t="n">
        <v>6978</v>
      </c>
      <c r="F1219" t="n">
        <v>49.3</v>
      </c>
      <c r="G1219" t="n">
        <v>79</v>
      </c>
      <c r="H1219" t="n">
        <v>19</v>
      </c>
      <c r="I1219" t="n">
        <v>4.6742</v>
      </c>
      <c r="J1219" s="10" t="str">
        <f>=STANDARDIZE(D1219,AVERAGE(D$2:D$1449),_xlfn.STDEV.S(D$2:D$1449))</f>
      </c>
      <c r="K1219" s="10" t="str">
        <f>=STANDARDIZE(E1219,AVERAGE(E$2:E$1449),_xlfn.STDEV.S(E$2:E$1449))</f>
      </c>
      <c r="L1219" s="10" t="str">
        <f>=STANDARDIZE(F1219,AVERAGE(F$2:F$1449),_xlfn.STDEV.S(F$2:F$1449))</f>
      </c>
      <c r="M1219" s="10" t="str">
        <f>=STANDARDIZE(G1219,AVERAGE(G$2:G$1449),_xlfn.STDEV.S(G$2:G$1449))</f>
      </c>
      <c r="N1219" s="10" t="str">
        <f>=STANDARDIZE(H1219,AVERAGE(H$2:H$1449),_xlfn.STDEV.S(H$2:H$1449))</f>
      </c>
      <c r="O1219" s="10" t="str">
        <f>=STANDARDIZE(I1219,AVERAGE(I$2:I$1449),_xlfn.STDEV.S(I$2:I$1449))</f>
      </c>
      <c r="P1219" s="10" t="str">
        <f>=MMULT(J1219:O1219,$AI$12:$AI$17)</f>
      </c>
    </row>
    <row r="1220">
      <c r="A1220" t="n">
        <v>227429</v>
      </c>
      <c r="B1220" t="s">
        <v>4928</v>
      </c>
      <c r="C1220" t="s">
        <v>163</v>
      </c>
      <c r="D1220" t="n">
        <v>70</v>
      </c>
      <c r="E1220" t="n">
        <v>18118</v>
      </c>
      <c r="F1220" t="n">
        <v>38.1</v>
      </c>
      <c r="G1220" t="n">
        <v>56</v>
      </c>
      <c r="H1220" t="n">
        <v>20</v>
      </c>
      <c r="I1220" t="n">
        <v>3.0927</v>
      </c>
      <c r="J1220" s="10" t="str">
        <f>=STANDARDIZE(D1220,AVERAGE(D$2:D$1449),_xlfn.STDEV.S(D$2:D$1449))</f>
      </c>
      <c r="K1220" s="10" t="str">
        <f>=STANDARDIZE(E1220,AVERAGE(E$2:E$1449),_xlfn.STDEV.S(E$2:E$1449))</f>
      </c>
      <c r="L1220" s="10" t="str">
        <f>=STANDARDIZE(F1220,AVERAGE(F$2:F$1449),_xlfn.STDEV.S(F$2:F$1449))</f>
      </c>
      <c r="M1220" s="10" t="str">
        <f>=STANDARDIZE(G1220,AVERAGE(G$2:G$1449),_xlfn.STDEV.S(G$2:G$1449))</f>
      </c>
      <c r="N1220" s="10" t="str">
        <f>=STANDARDIZE(H1220,AVERAGE(H$2:H$1449),_xlfn.STDEV.S(H$2:H$1449))</f>
      </c>
      <c r="O1220" s="10" t="str">
        <f>=STANDARDIZE(I1220,AVERAGE(I$2:I$1449),_xlfn.STDEV.S(I$2:I$1449))</f>
      </c>
      <c r="P1220" s="10" t="str">
        <f>=MMULT(J1220:O1220,$AI$12:$AI$17)</f>
      </c>
    </row>
    <row r="1221">
      <c r="A1221" t="n">
        <v>227526</v>
      </c>
      <c r="B1221" t="s">
        <v>4929</v>
      </c>
      <c r="C1221" t="s">
        <v>149</v>
      </c>
      <c r="D1221" t="n">
        <v>62</v>
      </c>
      <c r="E1221" t="n">
        <v>14065</v>
      </c>
      <c r="F1221" t="n">
        <v>43.2</v>
      </c>
      <c r="G1221" t="n">
        <v>74</v>
      </c>
      <c r="H1221" t="n">
        <v>16</v>
      </c>
      <c r="I1221" t="n">
        <v>4.0041</v>
      </c>
      <c r="J1221" s="10" t="str">
        <f>=STANDARDIZE(D1221,AVERAGE(D$2:D$1449),_xlfn.STDEV.S(D$2:D$1449))</f>
      </c>
      <c r="K1221" s="10" t="str">
        <f>=STANDARDIZE(E1221,AVERAGE(E$2:E$1449),_xlfn.STDEV.S(E$2:E$1449))</f>
      </c>
      <c r="L1221" s="10" t="str">
        <f>=STANDARDIZE(F1221,AVERAGE(F$2:F$1449),_xlfn.STDEV.S(F$2:F$1449))</f>
      </c>
      <c r="M1221" s="10" t="str">
        <f>=STANDARDIZE(G1221,AVERAGE(G$2:G$1449),_xlfn.STDEV.S(G$2:G$1449))</f>
      </c>
      <c r="N1221" s="10" t="str">
        <f>=STANDARDIZE(H1221,AVERAGE(H$2:H$1449),_xlfn.STDEV.S(H$2:H$1449))</f>
      </c>
      <c r="O1221" s="10" t="str">
        <f>=STANDARDIZE(I1221,AVERAGE(I$2:I$1449),_xlfn.STDEV.S(I$2:I$1449))</f>
      </c>
      <c r="P1221" s="10" t="str">
        <f>=MMULT(J1221:O1221,$AI$12:$AI$17)</f>
      </c>
    </row>
    <row r="1222">
      <c r="A1222" t="n">
        <v>227757</v>
      </c>
      <c r="B1222" t="s">
        <v>4934</v>
      </c>
      <c r="C1222" t="s">
        <v>163</v>
      </c>
      <c r="D1222" t="n">
        <v>16</v>
      </c>
      <c r="E1222" t="n">
        <v>20587</v>
      </c>
      <c r="F1222" t="n">
        <v>95.7</v>
      </c>
      <c r="G1222" t="n">
        <v>98</v>
      </c>
      <c r="H1222" t="n">
        <v>6</v>
      </c>
      <c r="I1222" t="n">
        <v>3.9631</v>
      </c>
      <c r="J1222" s="10" t="str">
        <f>=STANDARDIZE(D1222,AVERAGE(D$2:D$1449),_xlfn.STDEV.S(D$2:D$1449))</f>
      </c>
      <c r="K1222" s="10" t="str">
        <f>=STANDARDIZE(E1222,AVERAGE(E$2:E$1449),_xlfn.STDEV.S(E$2:E$1449))</f>
      </c>
      <c r="L1222" s="10" t="str">
        <f>=STANDARDIZE(F1222,AVERAGE(F$2:F$1449),_xlfn.STDEV.S(F$2:F$1449))</f>
      </c>
      <c r="M1222" s="10" t="str">
        <f>=STANDARDIZE(G1222,AVERAGE(G$2:G$1449),_xlfn.STDEV.S(G$2:G$1449))</f>
      </c>
      <c r="N1222" s="10" t="str">
        <f>=STANDARDIZE(H1222,AVERAGE(H$2:H$1449),_xlfn.STDEV.S(H$2:H$1449))</f>
      </c>
      <c r="O1222" s="10" t="str">
        <f>=STANDARDIZE(I1222,AVERAGE(I$2:I$1449),_xlfn.STDEV.S(I$2:I$1449))</f>
      </c>
      <c r="P1222" s="10" t="str">
        <f>=MMULT(J1222:O1222,$AI$12:$AI$17)</f>
      </c>
    </row>
    <row r="1223">
      <c r="A1223" t="n">
        <v>227845</v>
      </c>
      <c r="B1223" t="s">
        <v>4935</v>
      </c>
      <c r="C1223" t="s">
        <v>163</v>
      </c>
      <c r="D1223" t="n">
        <v>39</v>
      </c>
      <c r="E1223" t="n">
        <v>28351</v>
      </c>
      <c r="F1223" t="n">
        <v>64.2</v>
      </c>
      <c r="G1223" t="n">
        <v>78</v>
      </c>
      <c r="H1223" t="n">
        <v>13</v>
      </c>
      <c r="I1223" t="n">
        <v>3.5748</v>
      </c>
      <c r="J1223" s="10" t="str">
        <f>=STANDARDIZE(D1223,AVERAGE(D$2:D$1449),_xlfn.STDEV.S(D$2:D$1449))</f>
      </c>
      <c r="K1223" s="10" t="str">
        <f>=STANDARDIZE(E1223,AVERAGE(E$2:E$1449),_xlfn.STDEV.S(E$2:E$1449))</f>
      </c>
      <c r="L1223" s="10" t="str">
        <f>=STANDARDIZE(F1223,AVERAGE(F$2:F$1449),_xlfn.STDEV.S(F$2:F$1449))</f>
      </c>
      <c r="M1223" s="10" t="str">
        <f>=STANDARDIZE(G1223,AVERAGE(G$2:G$1449),_xlfn.STDEV.S(G$2:G$1449))</f>
      </c>
      <c r="N1223" s="10" t="str">
        <f>=STANDARDIZE(H1223,AVERAGE(H$2:H$1449),_xlfn.STDEV.S(H$2:H$1449))</f>
      </c>
      <c r="O1223" s="10" t="str">
        <f>=STANDARDIZE(I1223,AVERAGE(I$2:I$1449),_xlfn.STDEV.S(I$2:I$1449))</f>
      </c>
      <c r="P1223" s="10" t="str">
        <f>=MMULT(J1223:O1223,$AI$12:$AI$17)</f>
      </c>
    </row>
    <row r="1224">
      <c r="A1224" t="n">
        <v>227863</v>
      </c>
      <c r="B1224" t="s">
        <v>2683</v>
      </c>
      <c r="C1224" t="s">
        <v>163</v>
      </c>
      <c r="D1224" t="n">
        <v>38</v>
      </c>
      <c r="E1224" t="n">
        <v>20469</v>
      </c>
      <c r="F1224" t="n">
        <v>68.6</v>
      </c>
      <c r="G1224" t="n">
        <v>73</v>
      </c>
      <c r="H1224" t="n">
        <v>15</v>
      </c>
      <c r="I1224" t="n">
        <v>3.6261</v>
      </c>
      <c r="J1224" s="10" t="str">
        <f>=STANDARDIZE(D1224,AVERAGE(D$2:D$1449),_xlfn.STDEV.S(D$2:D$1449))</f>
      </c>
      <c r="K1224" s="10" t="str">
        <f>=STANDARDIZE(E1224,AVERAGE(E$2:E$1449),_xlfn.STDEV.S(E$2:E$1449))</f>
      </c>
      <c r="L1224" s="10" t="str">
        <f>=STANDARDIZE(F1224,AVERAGE(F$2:F$1449),_xlfn.STDEV.S(F$2:F$1449))</f>
      </c>
      <c r="M1224" s="10" t="str">
        <f>=STANDARDIZE(G1224,AVERAGE(G$2:G$1449),_xlfn.STDEV.S(G$2:G$1449))</f>
      </c>
      <c r="N1224" s="10" t="str">
        <f>=STANDARDIZE(H1224,AVERAGE(H$2:H$1449),_xlfn.STDEV.S(H$2:H$1449))</f>
      </c>
      <c r="O1224" s="10" t="str">
        <f>=STANDARDIZE(I1224,AVERAGE(I$2:I$1449),_xlfn.STDEV.S(I$2:I$1449))</f>
      </c>
      <c r="P1224" s="10" t="str">
        <f>=MMULT(J1224:O1224,$AI$12:$AI$17)</f>
      </c>
    </row>
    <row r="1225">
      <c r="A1225" t="n">
        <v>227881</v>
      </c>
      <c r="B1225" t="s">
        <v>4937</v>
      </c>
      <c r="C1225" t="s">
        <v>149</v>
      </c>
      <c r="D1225" t="n">
        <v>40</v>
      </c>
      <c r="E1225" t="n">
        <v>14556</v>
      </c>
      <c r="F1225" t="n">
        <v>55.1</v>
      </c>
      <c r="G1225" t="n">
        <v>75</v>
      </c>
      <c r="H1225" t="n">
        <v>20</v>
      </c>
      <c r="I1225" t="n">
        <v>4.3785</v>
      </c>
      <c r="J1225" s="10" t="str">
        <f>=STANDARDIZE(D1225,AVERAGE(D$2:D$1449),_xlfn.STDEV.S(D$2:D$1449))</f>
      </c>
      <c r="K1225" s="10" t="str">
        <f>=STANDARDIZE(E1225,AVERAGE(E$2:E$1449),_xlfn.STDEV.S(E$2:E$1449))</f>
      </c>
      <c r="L1225" s="10" t="str">
        <f>=STANDARDIZE(F1225,AVERAGE(F$2:F$1449),_xlfn.STDEV.S(F$2:F$1449))</f>
      </c>
      <c r="M1225" s="10" t="str">
        <f>=STANDARDIZE(G1225,AVERAGE(G$2:G$1449),_xlfn.STDEV.S(G$2:G$1449))</f>
      </c>
      <c r="N1225" s="10" t="str">
        <f>=STANDARDIZE(H1225,AVERAGE(H$2:H$1449),_xlfn.STDEV.S(H$2:H$1449))</f>
      </c>
      <c r="O1225" s="10" t="str">
        <f>=STANDARDIZE(I1225,AVERAGE(I$2:I$1449),_xlfn.STDEV.S(I$2:I$1449))</f>
      </c>
      <c r="P1225" s="10" t="str">
        <f>=MMULT(J1225:O1225,$AI$12:$AI$17)</f>
      </c>
    </row>
    <row r="1226">
      <c r="A1226" t="n">
        <v>228042</v>
      </c>
      <c r="B1226" t="s">
        <v>4940</v>
      </c>
      <c r="C1226" t="s">
        <v>163</v>
      </c>
      <c r="D1226" t="n">
        <v>44</v>
      </c>
      <c r="E1226" t="n">
        <v>21786</v>
      </c>
      <c r="F1226" t="n">
        <v>43.1</v>
      </c>
      <c r="G1226" t="n">
        <v>72</v>
      </c>
      <c r="H1226" t="n">
        <v>15</v>
      </c>
      <c r="I1226" t="n">
        <v>3.1418</v>
      </c>
      <c r="J1226" s="10" t="str">
        <f>=STANDARDIZE(D1226,AVERAGE(D$2:D$1449),_xlfn.STDEV.S(D$2:D$1449))</f>
      </c>
      <c r="K1226" s="10" t="str">
        <f>=STANDARDIZE(E1226,AVERAGE(E$2:E$1449),_xlfn.STDEV.S(E$2:E$1449))</f>
      </c>
      <c r="L1226" s="10" t="str">
        <f>=STANDARDIZE(F1226,AVERAGE(F$2:F$1449),_xlfn.STDEV.S(F$2:F$1449))</f>
      </c>
      <c r="M1226" s="10" t="str">
        <f>=STANDARDIZE(G1226,AVERAGE(G$2:G$1449),_xlfn.STDEV.S(G$2:G$1449))</f>
      </c>
      <c r="N1226" s="10" t="str">
        <f>=STANDARDIZE(H1226,AVERAGE(H$2:H$1449),_xlfn.STDEV.S(H$2:H$1449))</f>
      </c>
      <c r="O1226" s="10" t="str">
        <f>=STANDARDIZE(I1226,AVERAGE(I$2:I$1449),_xlfn.STDEV.S(I$2:I$1449))</f>
      </c>
      <c r="P1226" s="10" t="str">
        <f>=MMULT(J1226:O1226,$AI$12:$AI$17)</f>
      </c>
    </row>
    <row r="1227">
      <c r="A1227" t="n">
        <v>228149</v>
      </c>
      <c r="B1227" t="s">
        <v>4943</v>
      </c>
      <c r="C1227" t="s">
        <v>163</v>
      </c>
      <c r="D1227" t="n">
        <v>42</v>
      </c>
      <c r="E1227" t="n">
        <v>20562</v>
      </c>
      <c r="F1227" t="n">
        <v>58.8</v>
      </c>
      <c r="G1227" t="n">
        <v>67</v>
      </c>
      <c r="H1227" t="n">
        <v>10</v>
      </c>
      <c r="I1227" t="n">
        <v>3.5802</v>
      </c>
      <c r="J1227" s="10" t="str">
        <f>=STANDARDIZE(D1227,AVERAGE(D$2:D$1449),_xlfn.STDEV.S(D$2:D$1449))</f>
      </c>
      <c r="K1227" s="10" t="str">
        <f>=STANDARDIZE(E1227,AVERAGE(E$2:E$1449),_xlfn.STDEV.S(E$2:E$1449))</f>
      </c>
      <c r="L1227" s="10" t="str">
        <f>=STANDARDIZE(F1227,AVERAGE(F$2:F$1449),_xlfn.STDEV.S(F$2:F$1449))</f>
      </c>
      <c r="M1227" s="10" t="str">
        <f>=STANDARDIZE(G1227,AVERAGE(G$2:G$1449),_xlfn.STDEV.S(G$2:G$1449))</f>
      </c>
      <c r="N1227" s="10" t="str">
        <f>=STANDARDIZE(H1227,AVERAGE(H$2:H$1449),_xlfn.STDEV.S(H$2:H$1449))</f>
      </c>
      <c r="O1227" s="10" t="str">
        <f>=STANDARDIZE(I1227,AVERAGE(I$2:I$1449),_xlfn.STDEV.S(I$2:I$1449))</f>
      </c>
      <c r="P1227" s="10" t="str">
        <f>=MMULT(J1227:O1227,$AI$12:$AI$17)</f>
      </c>
    </row>
    <row r="1228">
      <c r="A1228" t="n">
        <v>228246</v>
      </c>
      <c r="B1228" t="s">
        <v>4952</v>
      </c>
      <c r="C1228" t="s">
        <v>163</v>
      </c>
      <c r="D1228" t="n">
        <v>12</v>
      </c>
      <c r="E1228" t="n">
        <v>45792</v>
      </c>
      <c r="F1228" t="n">
        <v>83.3</v>
      </c>
      <c r="G1228" t="n">
        <v>90</v>
      </c>
      <c r="H1228" t="n">
        <v>11</v>
      </c>
      <c r="I1228" t="n">
        <v>4.1249</v>
      </c>
      <c r="J1228" s="10" t="str">
        <f>=STANDARDIZE(D1228,AVERAGE(D$2:D$1449),_xlfn.STDEV.S(D$2:D$1449))</f>
      </c>
      <c r="K1228" s="10" t="str">
        <f>=STANDARDIZE(E1228,AVERAGE(E$2:E$1449),_xlfn.STDEV.S(E$2:E$1449))</f>
      </c>
      <c r="L1228" s="10" t="str">
        <f>=STANDARDIZE(F1228,AVERAGE(F$2:F$1449),_xlfn.STDEV.S(F$2:F$1449))</f>
      </c>
      <c r="M1228" s="10" t="str">
        <f>=STANDARDIZE(G1228,AVERAGE(G$2:G$1449),_xlfn.STDEV.S(G$2:G$1449))</f>
      </c>
      <c r="N1228" s="10" t="str">
        <f>=STANDARDIZE(H1228,AVERAGE(H$2:H$1449),_xlfn.STDEV.S(H$2:H$1449))</f>
      </c>
      <c r="O1228" s="10" t="str">
        <f>=STANDARDIZE(I1228,AVERAGE(I$2:I$1449),_xlfn.STDEV.S(I$2:I$1449))</f>
      </c>
      <c r="P1228" s="10" t="str">
        <f>=MMULT(J1228:O1228,$AI$12:$AI$17)</f>
      </c>
    </row>
    <row r="1229">
      <c r="A1229" t="n">
        <v>228325</v>
      </c>
      <c r="B1229" t="s">
        <v>4956</v>
      </c>
      <c r="C1229" t="s">
        <v>163</v>
      </c>
      <c r="D1229" t="n">
        <v>49</v>
      </c>
      <c r="E1229" t="n">
        <v>19834</v>
      </c>
      <c r="F1229" t="n">
        <v>42</v>
      </c>
      <c r="G1229" t="n">
        <v>81</v>
      </c>
      <c r="H1229" t="n">
        <v>15</v>
      </c>
      <c r="I1229" t="n">
        <v>3.3239</v>
      </c>
      <c r="J1229" s="10" t="str">
        <f>=STANDARDIZE(D1229,AVERAGE(D$2:D$1449),_xlfn.STDEV.S(D$2:D$1449))</f>
      </c>
      <c r="K1229" s="10" t="str">
        <f>=STANDARDIZE(E1229,AVERAGE(E$2:E$1449),_xlfn.STDEV.S(E$2:E$1449))</f>
      </c>
      <c r="L1229" s="10" t="str">
        <f>=STANDARDIZE(F1229,AVERAGE(F$2:F$1449),_xlfn.STDEV.S(F$2:F$1449))</f>
      </c>
      <c r="M1229" s="10" t="str">
        <f>=STANDARDIZE(G1229,AVERAGE(G$2:G$1449),_xlfn.STDEV.S(G$2:G$1449))</f>
      </c>
      <c r="N1229" s="10" t="str">
        <f>=STANDARDIZE(H1229,AVERAGE(H$2:H$1449),_xlfn.STDEV.S(H$2:H$1449))</f>
      </c>
      <c r="O1229" s="10" t="str">
        <f>=STANDARDIZE(I1229,AVERAGE(I$2:I$1449),_xlfn.STDEV.S(I$2:I$1449))</f>
      </c>
      <c r="P1229" s="10" t="str">
        <f>=MMULT(J1229:O1229,$AI$12:$AI$17)</f>
      </c>
    </row>
    <row r="1230">
      <c r="A1230" t="n">
        <v>228343</v>
      </c>
      <c r="B1230" t="s">
        <v>4958</v>
      </c>
      <c r="C1230" t="s">
        <v>163</v>
      </c>
      <c r="D1230" t="n">
        <v>23</v>
      </c>
      <c r="E1230" t="n">
        <v>30687</v>
      </c>
      <c r="F1230" t="n">
        <v>69.3</v>
      </c>
      <c r="G1230" t="n">
        <v>83</v>
      </c>
      <c r="H1230" t="n">
        <v>11</v>
      </c>
      <c r="I1230" t="n">
        <v>3.183</v>
      </c>
      <c r="J1230" s="10" t="str">
        <f>=STANDARDIZE(D1230,AVERAGE(D$2:D$1449),_xlfn.STDEV.S(D$2:D$1449))</f>
      </c>
      <c r="K1230" s="10" t="str">
        <f>=STANDARDIZE(E1230,AVERAGE(E$2:E$1449),_xlfn.STDEV.S(E$2:E$1449))</f>
      </c>
      <c r="L1230" s="10" t="str">
        <f>=STANDARDIZE(F1230,AVERAGE(F$2:F$1449),_xlfn.STDEV.S(F$2:F$1449))</f>
      </c>
      <c r="M1230" s="10" t="str">
        <f>=STANDARDIZE(G1230,AVERAGE(G$2:G$1449),_xlfn.STDEV.S(G$2:G$1449))</f>
      </c>
      <c r="N1230" s="10" t="str">
        <f>=STANDARDIZE(H1230,AVERAGE(H$2:H$1449),_xlfn.STDEV.S(H$2:H$1449))</f>
      </c>
      <c r="O1230" s="10" t="str">
        <f>=STANDARDIZE(I1230,AVERAGE(I$2:I$1449),_xlfn.STDEV.S(I$2:I$1449))</f>
      </c>
      <c r="P1230" s="10" t="str">
        <f>=MMULT(J1230:O1230,$AI$12:$AI$17)</f>
      </c>
    </row>
    <row r="1231">
      <c r="A1231" t="n">
        <v>228431</v>
      </c>
      <c r="B1231" t="s">
        <v>4959</v>
      </c>
      <c r="C1231" t="s">
        <v>149</v>
      </c>
      <c r="D1231" t="n">
        <v>37</v>
      </c>
      <c r="E1231" t="n">
        <v>15498</v>
      </c>
      <c r="F1231" t="n">
        <v>51.7</v>
      </c>
      <c r="G1231" t="n">
        <v>71</v>
      </c>
      <c r="H1231" t="n">
        <v>15</v>
      </c>
      <c r="I1231" t="n">
        <v>4.1052</v>
      </c>
      <c r="J1231" s="10" t="str">
        <f>=STANDARDIZE(D1231,AVERAGE(D$2:D$1449),_xlfn.STDEV.S(D$2:D$1449))</f>
      </c>
      <c r="K1231" s="10" t="str">
        <f>=STANDARDIZE(E1231,AVERAGE(E$2:E$1449),_xlfn.STDEV.S(E$2:E$1449))</f>
      </c>
      <c r="L1231" s="10" t="str">
        <f>=STANDARDIZE(F1231,AVERAGE(F$2:F$1449),_xlfn.STDEV.S(F$2:F$1449))</f>
      </c>
      <c r="M1231" s="10" t="str">
        <f>=STANDARDIZE(G1231,AVERAGE(G$2:G$1449),_xlfn.STDEV.S(G$2:G$1449))</f>
      </c>
      <c r="N1231" s="10" t="str">
        <f>=STANDARDIZE(H1231,AVERAGE(H$2:H$1449),_xlfn.STDEV.S(H$2:H$1449))</f>
      </c>
      <c r="O1231" s="10" t="str">
        <f>=STANDARDIZE(I1231,AVERAGE(I$2:I$1449),_xlfn.STDEV.S(I$2:I$1449))</f>
      </c>
      <c r="P1231" s="10" t="str">
        <f>=MMULT(J1231:O1231,$AI$12:$AI$17)</f>
      </c>
    </row>
    <row r="1232">
      <c r="A1232" t="n">
        <v>228459</v>
      </c>
      <c r="B1232" t="s">
        <v>4961</v>
      </c>
      <c r="C1232" t="s">
        <v>149</v>
      </c>
      <c r="D1232" t="n">
        <v>36</v>
      </c>
      <c r="E1232" t="n">
        <v>15307</v>
      </c>
      <c r="F1232" t="n">
        <v>56.2</v>
      </c>
      <c r="G1232" t="n">
        <v>78</v>
      </c>
      <c r="H1232" t="n">
        <v>21</v>
      </c>
      <c r="I1232" t="n">
        <v>4.6199</v>
      </c>
      <c r="J1232" s="10" t="str">
        <f>=STANDARDIZE(D1232,AVERAGE(D$2:D$1449),_xlfn.STDEV.S(D$2:D$1449))</f>
      </c>
      <c r="K1232" s="10" t="str">
        <f>=STANDARDIZE(E1232,AVERAGE(E$2:E$1449),_xlfn.STDEV.S(E$2:E$1449))</f>
      </c>
      <c r="L1232" s="10" t="str">
        <f>=STANDARDIZE(F1232,AVERAGE(F$2:F$1449),_xlfn.STDEV.S(F$2:F$1449))</f>
      </c>
      <c r="M1232" s="10" t="str">
        <f>=STANDARDIZE(G1232,AVERAGE(G$2:G$1449),_xlfn.STDEV.S(G$2:G$1449))</f>
      </c>
      <c r="N1232" s="10" t="str">
        <f>=STANDARDIZE(H1232,AVERAGE(H$2:H$1449),_xlfn.STDEV.S(H$2:H$1449))</f>
      </c>
      <c r="O1232" s="10" t="str">
        <f>=STANDARDIZE(I1232,AVERAGE(I$2:I$1449),_xlfn.STDEV.S(I$2:I$1449))</f>
      </c>
      <c r="P1232" s="10" t="str">
        <f>=MMULT(J1232:O1232,$AI$12:$AI$17)</f>
      </c>
    </row>
    <row r="1233">
      <c r="A1233" t="n">
        <v>228468</v>
      </c>
      <c r="B1233" t="s">
        <v>4962</v>
      </c>
      <c r="C1233" t="s">
        <v>163</v>
      </c>
      <c r="D1233" t="n">
        <v>39</v>
      </c>
      <c r="E1233" t="n">
        <v>20198</v>
      </c>
      <c r="F1233" t="n">
        <v>38.8</v>
      </c>
      <c r="G1233" t="n">
        <v>70</v>
      </c>
      <c r="H1233" t="n">
        <v>12</v>
      </c>
      <c r="I1233" t="n">
        <v>2.96</v>
      </c>
      <c r="J1233" s="10" t="str">
        <f>=STANDARDIZE(D1233,AVERAGE(D$2:D$1449),_xlfn.STDEV.S(D$2:D$1449))</f>
      </c>
      <c r="K1233" s="10" t="str">
        <f>=STANDARDIZE(E1233,AVERAGE(E$2:E$1449),_xlfn.STDEV.S(E$2:E$1449))</f>
      </c>
      <c r="L1233" s="10" t="str">
        <f>=STANDARDIZE(F1233,AVERAGE(F$2:F$1449),_xlfn.STDEV.S(F$2:F$1449))</f>
      </c>
      <c r="M1233" s="10" t="str">
        <f>=STANDARDIZE(G1233,AVERAGE(G$2:G$1449),_xlfn.STDEV.S(G$2:G$1449))</f>
      </c>
      <c r="N1233" s="10" t="str">
        <f>=STANDARDIZE(H1233,AVERAGE(H$2:H$1449),_xlfn.STDEV.S(H$2:H$1449))</f>
      </c>
      <c r="O1233" s="10" t="str">
        <f>=STANDARDIZE(I1233,AVERAGE(I$2:I$1449),_xlfn.STDEV.S(I$2:I$1449))</f>
      </c>
      <c r="P1233" s="10" t="str">
        <f>=MMULT(J1233:O1233,$AI$12:$AI$17)</f>
      </c>
    </row>
    <row r="1234">
      <c r="A1234" t="n">
        <v>228501</v>
      </c>
      <c r="B1234" t="s">
        <v>4965</v>
      </c>
      <c r="C1234" t="s">
        <v>149</v>
      </c>
      <c r="D1234" t="n">
        <v>52</v>
      </c>
      <c r="E1234" t="n">
        <v>12240</v>
      </c>
      <c r="F1234" t="n">
        <v>27.4</v>
      </c>
      <c r="G1234" t="n">
        <v>58</v>
      </c>
      <c r="H1234" t="n">
        <v>11</v>
      </c>
      <c r="I1234" t="n">
        <v>3.3876</v>
      </c>
      <c r="J1234" s="10" t="str">
        <f>=STANDARDIZE(D1234,AVERAGE(D$2:D$1449),_xlfn.STDEV.S(D$2:D$1449))</f>
      </c>
      <c r="K1234" s="10" t="str">
        <f>=STANDARDIZE(E1234,AVERAGE(E$2:E$1449),_xlfn.STDEV.S(E$2:E$1449))</f>
      </c>
      <c r="L1234" s="10" t="str">
        <f>=STANDARDIZE(F1234,AVERAGE(F$2:F$1449),_xlfn.STDEV.S(F$2:F$1449))</f>
      </c>
      <c r="M1234" s="10" t="str">
        <f>=STANDARDIZE(G1234,AVERAGE(G$2:G$1449),_xlfn.STDEV.S(G$2:G$1449))</f>
      </c>
      <c r="N1234" s="10" t="str">
        <f>=STANDARDIZE(H1234,AVERAGE(H$2:H$1449),_xlfn.STDEV.S(H$2:H$1449))</f>
      </c>
      <c r="O1234" s="10" t="str">
        <f>=STANDARDIZE(I1234,AVERAGE(I$2:I$1449),_xlfn.STDEV.S(I$2:I$1449))</f>
      </c>
      <c r="P1234" s="10" t="str">
        <f>=MMULT(J1234:O1234,$AI$12:$AI$17)</f>
      </c>
    </row>
    <row r="1235">
      <c r="A1235" t="n">
        <v>228529</v>
      </c>
      <c r="B1235" t="s">
        <v>4967</v>
      </c>
      <c r="C1235" t="s">
        <v>149</v>
      </c>
      <c r="D1235" t="n">
        <v>37</v>
      </c>
      <c r="E1235" t="n">
        <v>15363</v>
      </c>
      <c r="F1235" t="n">
        <v>51.2</v>
      </c>
      <c r="G1235" t="n">
        <v>74</v>
      </c>
      <c r="H1235" t="n">
        <v>18</v>
      </c>
      <c r="I1235" t="n">
        <v>4.2417</v>
      </c>
      <c r="J1235" s="10" t="str">
        <f>=STANDARDIZE(D1235,AVERAGE(D$2:D$1449),_xlfn.STDEV.S(D$2:D$1449))</f>
      </c>
      <c r="K1235" s="10" t="str">
        <f>=STANDARDIZE(E1235,AVERAGE(E$2:E$1449),_xlfn.STDEV.S(E$2:E$1449))</f>
      </c>
      <c r="L1235" s="10" t="str">
        <f>=STANDARDIZE(F1235,AVERAGE(F$2:F$1449),_xlfn.STDEV.S(F$2:F$1449))</f>
      </c>
      <c r="M1235" s="10" t="str">
        <f>=STANDARDIZE(G1235,AVERAGE(G$2:G$1449),_xlfn.STDEV.S(G$2:G$1449))</f>
      </c>
      <c r="N1235" s="10" t="str">
        <f>=STANDARDIZE(H1235,AVERAGE(H$2:H$1449),_xlfn.STDEV.S(H$2:H$1449))</f>
      </c>
      <c r="O1235" s="10" t="str">
        <f>=STANDARDIZE(I1235,AVERAGE(I$2:I$1449),_xlfn.STDEV.S(I$2:I$1449))</f>
      </c>
      <c r="P1235" s="10" t="str">
        <f>=MMULT(J1235:O1235,$AI$12:$AI$17)</f>
      </c>
    </row>
    <row r="1236">
      <c r="A1236" t="n">
        <v>228705</v>
      </c>
      <c r="B1236" t="s">
        <v>4976</v>
      </c>
      <c r="C1236" t="s">
        <v>149</v>
      </c>
      <c r="D1236" t="n">
        <v>55</v>
      </c>
      <c r="E1236" t="n">
        <v>10474</v>
      </c>
      <c r="F1236" t="n">
        <v>45.6</v>
      </c>
      <c r="G1236" t="n">
        <v>67</v>
      </c>
      <c r="H1236" t="n">
        <v>16</v>
      </c>
      <c r="I1236" t="n">
        <v>3.8453</v>
      </c>
      <c r="J1236" s="10" t="str">
        <f>=STANDARDIZE(D1236,AVERAGE(D$2:D$1449),_xlfn.STDEV.S(D$2:D$1449))</f>
      </c>
      <c r="K1236" s="10" t="str">
        <f>=STANDARDIZE(E1236,AVERAGE(E$2:E$1449),_xlfn.STDEV.S(E$2:E$1449))</f>
      </c>
      <c r="L1236" s="10" t="str">
        <f>=STANDARDIZE(F1236,AVERAGE(F$2:F$1449),_xlfn.STDEV.S(F$2:F$1449))</f>
      </c>
      <c r="M1236" s="10" t="str">
        <f>=STANDARDIZE(G1236,AVERAGE(G$2:G$1449),_xlfn.STDEV.S(G$2:G$1449))</f>
      </c>
      <c r="N1236" s="10" t="str">
        <f>=STANDARDIZE(H1236,AVERAGE(H$2:H$1449),_xlfn.STDEV.S(H$2:H$1449))</f>
      </c>
      <c r="O1236" s="10" t="str">
        <f>=STANDARDIZE(I1236,AVERAGE(I$2:I$1449),_xlfn.STDEV.S(I$2:I$1449))</f>
      </c>
      <c r="P1236" s="10" t="str">
        <f>=MMULT(J1236:O1236,$AI$12:$AI$17)</f>
      </c>
    </row>
    <row r="1237">
      <c r="A1237" t="n">
        <v>228723</v>
      </c>
      <c r="B1237" t="s">
        <v>4978</v>
      </c>
      <c r="C1237" t="s">
        <v>149</v>
      </c>
      <c r="D1237" t="n">
        <v>19</v>
      </c>
      <c r="E1237" t="n">
        <v>21610</v>
      </c>
      <c r="F1237" t="n">
        <v>83.8</v>
      </c>
      <c r="G1237" t="n">
        <v>94</v>
      </c>
      <c r="H1237" t="n">
        <v>19</v>
      </c>
      <c r="I1237" t="n">
        <v>4.8949</v>
      </c>
      <c r="J1237" s="10" t="str">
        <f>=STANDARDIZE(D1237,AVERAGE(D$2:D$1449),_xlfn.STDEV.S(D$2:D$1449))</f>
      </c>
      <c r="K1237" s="10" t="str">
        <f>=STANDARDIZE(E1237,AVERAGE(E$2:E$1449),_xlfn.STDEV.S(E$2:E$1449))</f>
      </c>
      <c r="L1237" s="10" t="str">
        <f>=STANDARDIZE(F1237,AVERAGE(F$2:F$1449),_xlfn.STDEV.S(F$2:F$1449))</f>
      </c>
      <c r="M1237" s="10" t="str">
        <f>=STANDARDIZE(G1237,AVERAGE(G$2:G$1449),_xlfn.STDEV.S(G$2:G$1449))</f>
      </c>
      <c r="N1237" s="10" t="str">
        <f>=STANDARDIZE(H1237,AVERAGE(H$2:H$1449),_xlfn.STDEV.S(H$2:H$1449))</f>
      </c>
      <c r="O1237" s="10" t="str">
        <f>=STANDARDIZE(I1237,AVERAGE(I$2:I$1449),_xlfn.STDEV.S(I$2:I$1449))</f>
      </c>
      <c r="P1237" s="10" t="str">
        <f>=MMULT(J1237:O1237,$AI$12:$AI$17)</f>
      </c>
    </row>
    <row r="1238">
      <c r="A1238" t="n">
        <v>228769</v>
      </c>
      <c r="B1238" t="s">
        <v>4980</v>
      </c>
      <c r="C1238" t="s">
        <v>149</v>
      </c>
      <c r="D1238" t="n">
        <v>40</v>
      </c>
      <c r="E1238" t="n">
        <v>14956</v>
      </c>
      <c r="F1238" t="n">
        <v>56.5</v>
      </c>
      <c r="G1238" t="n">
        <v>73</v>
      </c>
      <c r="H1238" t="n">
        <v>23</v>
      </c>
      <c r="I1238" t="n">
        <v>4.7363</v>
      </c>
      <c r="J1238" s="10" t="str">
        <f>=STANDARDIZE(D1238,AVERAGE(D$2:D$1449),_xlfn.STDEV.S(D$2:D$1449))</f>
      </c>
      <c r="K1238" s="10" t="str">
        <f>=STANDARDIZE(E1238,AVERAGE(E$2:E$1449),_xlfn.STDEV.S(E$2:E$1449))</f>
      </c>
      <c r="L1238" s="10" t="str">
        <f>=STANDARDIZE(F1238,AVERAGE(F$2:F$1449),_xlfn.STDEV.S(F$2:F$1449))</f>
      </c>
      <c r="M1238" s="10" t="str">
        <f>=STANDARDIZE(G1238,AVERAGE(G$2:G$1449),_xlfn.STDEV.S(G$2:G$1449))</f>
      </c>
      <c r="N1238" s="10" t="str">
        <f>=STANDARDIZE(H1238,AVERAGE(H$2:H$1449),_xlfn.STDEV.S(H$2:H$1449))</f>
      </c>
      <c r="O1238" s="10" t="str">
        <f>=STANDARDIZE(I1238,AVERAGE(I$2:I$1449),_xlfn.STDEV.S(I$2:I$1449))</f>
      </c>
      <c r="P1238" s="10" t="str">
        <f>=MMULT(J1238:O1238,$AI$12:$AI$17)</f>
      </c>
    </row>
    <row r="1239">
      <c r="A1239" t="n">
        <v>228778</v>
      </c>
      <c r="B1239" t="s">
        <v>4981</v>
      </c>
      <c r="C1239" t="s">
        <v>149</v>
      </c>
      <c r="D1239" t="n">
        <v>25</v>
      </c>
      <c r="E1239" t="n">
        <v>18036</v>
      </c>
      <c r="F1239" t="n">
        <v>87.6</v>
      </c>
      <c r="G1239" t="n">
        <v>96</v>
      </c>
      <c r="H1239" t="n">
        <v>18</v>
      </c>
      <c r="I1239" t="n">
        <v>4.7459</v>
      </c>
      <c r="J1239" s="10" t="str">
        <f>=STANDARDIZE(D1239,AVERAGE(D$2:D$1449),_xlfn.STDEV.S(D$2:D$1449))</f>
      </c>
      <c r="K1239" s="10" t="str">
        <f>=STANDARDIZE(E1239,AVERAGE(E$2:E$1449),_xlfn.STDEV.S(E$2:E$1449))</f>
      </c>
      <c r="L1239" s="10" t="str">
        <f>=STANDARDIZE(F1239,AVERAGE(F$2:F$1449),_xlfn.STDEV.S(F$2:F$1449))</f>
      </c>
      <c r="M1239" s="10" t="str">
        <f>=STANDARDIZE(G1239,AVERAGE(G$2:G$1449),_xlfn.STDEV.S(G$2:G$1449))</f>
      </c>
      <c r="N1239" s="10" t="str">
        <f>=STANDARDIZE(H1239,AVERAGE(H$2:H$1449),_xlfn.STDEV.S(H$2:H$1449))</f>
      </c>
      <c r="O1239" s="10" t="str">
        <f>=STANDARDIZE(I1239,AVERAGE(I$2:I$1449),_xlfn.STDEV.S(I$2:I$1449))</f>
      </c>
      <c r="P1239" s="10" t="str">
        <f>=MMULT(J1239:O1239,$AI$12:$AI$17)</f>
      </c>
    </row>
    <row r="1240">
      <c r="A1240" t="n">
        <v>228787</v>
      </c>
      <c r="B1240" t="s">
        <v>4982</v>
      </c>
      <c r="C1240" t="s">
        <v>149</v>
      </c>
      <c r="D1240" t="n">
        <v>30</v>
      </c>
      <c r="E1240" t="n">
        <v>13464</v>
      </c>
      <c r="F1240" t="n">
        <v>70.8</v>
      </c>
      <c r="G1240" t="n">
        <v>88</v>
      </c>
      <c r="H1240" t="n">
        <v>27</v>
      </c>
      <c r="I1240" t="n">
        <v>4.5355</v>
      </c>
      <c r="J1240" s="10" t="str">
        <f>=STANDARDIZE(D1240,AVERAGE(D$2:D$1449),_xlfn.STDEV.S(D$2:D$1449))</f>
      </c>
      <c r="K1240" s="10" t="str">
        <f>=STANDARDIZE(E1240,AVERAGE(E$2:E$1449),_xlfn.STDEV.S(E$2:E$1449))</f>
      </c>
      <c r="L1240" s="10" t="str">
        <f>=STANDARDIZE(F1240,AVERAGE(F$2:F$1449),_xlfn.STDEV.S(F$2:F$1449))</f>
      </c>
      <c r="M1240" s="10" t="str">
        <f>=STANDARDIZE(G1240,AVERAGE(G$2:G$1449),_xlfn.STDEV.S(G$2:G$1449))</f>
      </c>
      <c r="N1240" s="10" t="str">
        <f>=STANDARDIZE(H1240,AVERAGE(H$2:H$1449),_xlfn.STDEV.S(H$2:H$1449))</f>
      </c>
      <c r="O1240" s="10" t="str">
        <f>=STANDARDIZE(I1240,AVERAGE(I$2:I$1449),_xlfn.STDEV.S(I$2:I$1449))</f>
      </c>
      <c r="P1240" s="10" t="str">
        <f>=MMULT(J1240:O1240,$AI$12:$AI$17)</f>
      </c>
    </row>
    <row r="1241">
      <c r="A1241" t="n">
        <v>228796</v>
      </c>
      <c r="B1241" t="s">
        <v>4984</v>
      </c>
      <c r="C1241" t="s">
        <v>149</v>
      </c>
      <c r="D1241" t="n">
        <v>61</v>
      </c>
      <c r="E1241" t="n">
        <v>10333</v>
      </c>
      <c r="F1241" t="n">
        <v>45.9</v>
      </c>
      <c r="G1241" t="n">
        <v>77</v>
      </c>
      <c r="H1241" t="n">
        <v>20</v>
      </c>
      <c r="I1241" t="n">
        <v>4.4521</v>
      </c>
      <c r="J1241" s="10" t="str">
        <f>=STANDARDIZE(D1241,AVERAGE(D$2:D$1449),_xlfn.STDEV.S(D$2:D$1449))</f>
      </c>
      <c r="K1241" s="10" t="str">
        <f>=STANDARDIZE(E1241,AVERAGE(E$2:E$1449),_xlfn.STDEV.S(E$2:E$1449))</f>
      </c>
      <c r="L1241" s="10" t="str">
        <f>=STANDARDIZE(F1241,AVERAGE(F$2:F$1449),_xlfn.STDEV.S(F$2:F$1449))</f>
      </c>
      <c r="M1241" s="10" t="str">
        <f>=STANDARDIZE(G1241,AVERAGE(G$2:G$1449),_xlfn.STDEV.S(G$2:G$1449))</f>
      </c>
      <c r="N1241" s="10" t="str">
        <f>=STANDARDIZE(H1241,AVERAGE(H$2:H$1449),_xlfn.STDEV.S(H$2:H$1449))</f>
      </c>
      <c r="O1241" s="10" t="str">
        <f>=STANDARDIZE(I1241,AVERAGE(I$2:I$1449),_xlfn.STDEV.S(I$2:I$1449))</f>
      </c>
      <c r="P1241" s="10" t="str">
        <f>=MMULT(J1241:O1241,$AI$12:$AI$17)</f>
      </c>
    </row>
    <row r="1242">
      <c r="A1242" t="n">
        <v>228802</v>
      </c>
      <c r="B1242" t="s">
        <v>4985</v>
      </c>
      <c r="C1242" t="s">
        <v>149</v>
      </c>
      <c r="D1242" t="n">
        <v>38</v>
      </c>
      <c r="E1242" t="n">
        <v>14043</v>
      </c>
      <c r="F1242" t="n">
        <v>46.8</v>
      </c>
      <c r="G1242" t="n">
        <v>73</v>
      </c>
      <c r="H1242" t="n">
        <v>17</v>
      </c>
      <c r="I1242" t="n">
        <v>4.0544</v>
      </c>
      <c r="J1242" s="10" t="str">
        <f>=STANDARDIZE(D1242,AVERAGE(D$2:D$1449),_xlfn.STDEV.S(D$2:D$1449))</f>
      </c>
      <c r="K1242" s="10" t="str">
        <f>=STANDARDIZE(E1242,AVERAGE(E$2:E$1449),_xlfn.STDEV.S(E$2:E$1449))</f>
      </c>
      <c r="L1242" s="10" t="str">
        <f>=STANDARDIZE(F1242,AVERAGE(F$2:F$1449),_xlfn.STDEV.S(F$2:F$1449))</f>
      </c>
      <c r="M1242" s="10" t="str">
        <f>=STANDARDIZE(G1242,AVERAGE(G$2:G$1449),_xlfn.STDEV.S(G$2:G$1449))</f>
      </c>
      <c r="N1242" s="10" t="str">
        <f>=STANDARDIZE(H1242,AVERAGE(H$2:H$1449),_xlfn.STDEV.S(H$2:H$1449))</f>
      </c>
      <c r="O1242" s="10" t="str">
        <f>=STANDARDIZE(I1242,AVERAGE(I$2:I$1449),_xlfn.STDEV.S(I$2:I$1449))</f>
      </c>
      <c r="P1242" s="10" t="str">
        <f>=MMULT(J1242:O1242,$AI$12:$AI$17)</f>
      </c>
    </row>
    <row r="1243">
      <c r="A1243" t="n">
        <v>228875</v>
      </c>
      <c r="B1243" t="s">
        <v>4988</v>
      </c>
      <c r="C1243" t="s">
        <v>163</v>
      </c>
      <c r="D1243" t="n">
        <v>13</v>
      </c>
      <c r="E1243" t="n">
        <v>39005</v>
      </c>
      <c r="F1243" t="n">
        <v>85.5</v>
      </c>
      <c r="G1243" t="n">
        <v>94</v>
      </c>
      <c r="H1243" t="n">
        <v>14</v>
      </c>
      <c r="I1243" t="n">
        <v>4.1096</v>
      </c>
      <c r="J1243" s="10" t="str">
        <f>=STANDARDIZE(D1243,AVERAGE(D$2:D$1449),_xlfn.STDEV.S(D$2:D$1449))</f>
      </c>
      <c r="K1243" s="10" t="str">
        <f>=STANDARDIZE(E1243,AVERAGE(E$2:E$1449),_xlfn.STDEV.S(E$2:E$1449))</f>
      </c>
      <c r="L1243" s="10" t="str">
        <f>=STANDARDIZE(F1243,AVERAGE(F$2:F$1449),_xlfn.STDEV.S(F$2:F$1449))</f>
      </c>
      <c r="M1243" s="10" t="str">
        <f>=STANDARDIZE(G1243,AVERAGE(G$2:G$1449),_xlfn.STDEV.S(G$2:G$1449))</f>
      </c>
      <c r="N1243" s="10" t="str">
        <f>=STANDARDIZE(H1243,AVERAGE(H$2:H$1449),_xlfn.STDEV.S(H$2:H$1449))</f>
      </c>
      <c r="O1243" s="10" t="str">
        <f>=STANDARDIZE(I1243,AVERAGE(I$2:I$1449),_xlfn.STDEV.S(I$2:I$1449))</f>
      </c>
      <c r="P1243" s="10" t="str">
        <f>=MMULT(J1243:O1243,$AI$12:$AI$17)</f>
      </c>
    </row>
    <row r="1244">
      <c r="A1244" t="n">
        <v>228884</v>
      </c>
      <c r="B1244" t="s">
        <v>4989</v>
      </c>
      <c r="C1244" t="s">
        <v>163</v>
      </c>
      <c r="D1244" t="n">
        <v>85</v>
      </c>
      <c r="E1244" t="n">
        <v>10901</v>
      </c>
      <c r="F1244" t="n">
        <v>10.3</v>
      </c>
      <c r="G1244" t="n">
        <v>60</v>
      </c>
      <c r="H1244" t="n">
        <v>23</v>
      </c>
      <c r="I1244" t="n">
        <v>2.9405</v>
      </c>
      <c r="J1244" s="10" t="str">
        <f>=STANDARDIZE(D1244,AVERAGE(D$2:D$1449),_xlfn.STDEV.S(D$2:D$1449))</f>
      </c>
      <c r="K1244" s="10" t="str">
        <f>=STANDARDIZE(E1244,AVERAGE(E$2:E$1449),_xlfn.STDEV.S(E$2:E$1449))</f>
      </c>
      <c r="L1244" s="10" t="str">
        <f>=STANDARDIZE(F1244,AVERAGE(F$2:F$1449),_xlfn.STDEV.S(F$2:F$1449))</f>
      </c>
      <c r="M1244" s="10" t="str">
        <f>=STANDARDIZE(G1244,AVERAGE(G$2:G$1449),_xlfn.STDEV.S(G$2:G$1449))</f>
      </c>
      <c r="N1244" s="10" t="str">
        <f>=STANDARDIZE(H1244,AVERAGE(H$2:H$1449),_xlfn.STDEV.S(H$2:H$1449))</f>
      </c>
      <c r="O1244" s="10" t="str">
        <f>=STANDARDIZE(I1244,AVERAGE(I$2:I$1449),_xlfn.STDEV.S(I$2:I$1449))</f>
      </c>
      <c r="P1244" s="10" t="str">
        <f>=MMULT(J1244:O1244,$AI$12:$AI$17)</f>
      </c>
    </row>
    <row r="1245">
      <c r="A1245" t="n">
        <v>228981</v>
      </c>
      <c r="B1245" t="s">
        <v>4991</v>
      </c>
      <c r="C1245" t="s">
        <v>163</v>
      </c>
      <c r="D1245" t="n">
        <v>38</v>
      </c>
      <c r="E1245" t="n">
        <v>23600</v>
      </c>
      <c r="F1245" t="n">
        <v>55.2</v>
      </c>
      <c r="G1245" t="n">
        <v>67</v>
      </c>
      <c r="H1245" t="n">
        <v>10</v>
      </c>
      <c r="I1245" t="n">
        <v>3.197</v>
      </c>
      <c r="J1245" s="10" t="str">
        <f>=STANDARDIZE(D1245,AVERAGE(D$2:D$1449),_xlfn.STDEV.S(D$2:D$1449))</f>
      </c>
      <c r="K1245" s="10" t="str">
        <f>=STANDARDIZE(E1245,AVERAGE(E$2:E$1449),_xlfn.STDEV.S(E$2:E$1449))</f>
      </c>
      <c r="L1245" s="10" t="str">
        <f>=STANDARDIZE(F1245,AVERAGE(F$2:F$1449),_xlfn.STDEV.S(F$2:F$1449))</f>
      </c>
      <c r="M1245" s="10" t="str">
        <f>=STANDARDIZE(G1245,AVERAGE(G$2:G$1449),_xlfn.STDEV.S(G$2:G$1449))</f>
      </c>
      <c r="N1245" s="10" t="str">
        <f>=STANDARDIZE(H1245,AVERAGE(H$2:H$1449),_xlfn.STDEV.S(H$2:H$1449))</f>
      </c>
      <c r="O1245" s="10" t="str">
        <f>=STANDARDIZE(I1245,AVERAGE(I$2:I$1449),_xlfn.STDEV.S(I$2:I$1449))</f>
      </c>
      <c r="P1245" s="10" t="str">
        <f>=MMULT(J1245:O1245,$AI$12:$AI$17)</f>
      </c>
    </row>
    <row r="1246">
      <c r="A1246" t="n">
        <v>229018</v>
      </c>
      <c r="B1246" t="s">
        <v>4992</v>
      </c>
      <c r="C1246" t="s">
        <v>149</v>
      </c>
      <c r="D1246" t="n">
        <v>36</v>
      </c>
      <c r="E1246" t="n">
        <v>10143</v>
      </c>
      <c r="F1246" t="n">
        <v>43</v>
      </c>
      <c r="G1246" t="n">
        <v>61</v>
      </c>
      <c r="H1246" t="n">
        <v>20</v>
      </c>
      <c r="I1246" t="n">
        <v>3.8725</v>
      </c>
      <c r="J1246" s="10" t="str">
        <f>=STANDARDIZE(D1246,AVERAGE(D$2:D$1449),_xlfn.STDEV.S(D$2:D$1449))</f>
      </c>
      <c r="K1246" s="10" t="str">
        <f>=STANDARDIZE(E1246,AVERAGE(E$2:E$1449),_xlfn.STDEV.S(E$2:E$1449))</f>
      </c>
      <c r="L1246" s="10" t="str">
        <f>=STANDARDIZE(F1246,AVERAGE(F$2:F$1449),_xlfn.STDEV.S(F$2:F$1449))</f>
      </c>
      <c r="M1246" s="10" t="str">
        <f>=STANDARDIZE(G1246,AVERAGE(G$2:G$1449),_xlfn.STDEV.S(G$2:G$1449))</f>
      </c>
      <c r="N1246" s="10" t="str">
        <f>=STANDARDIZE(H1246,AVERAGE(H$2:H$1449),_xlfn.STDEV.S(H$2:H$1449))</f>
      </c>
      <c r="O1246" s="10" t="str">
        <f>=STANDARDIZE(I1246,AVERAGE(I$2:I$1449),_xlfn.STDEV.S(I$2:I$1449))</f>
      </c>
      <c r="P1246" s="10" t="str">
        <f>=MMULT(J1246:O1246,$AI$12:$AI$17)</f>
      </c>
    </row>
    <row r="1247">
      <c r="A1247" t="n">
        <v>229027</v>
      </c>
      <c r="B1247" t="s">
        <v>4993</v>
      </c>
      <c r="C1247" t="s">
        <v>149</v>
      </c>
      <c r="D1247" t="n">
        <v>42</v>
      </c>
      <c r="E1247" t="n">
        <v>10831</v>
      </c>
      <c r="F1247" t="n">
        <v>51.2</v>
      </c>
      <c r="G1247" t="n">
        <v>79</v>
      </c>
      <c r="H1247" t="n">
        <v>25</v>
      </c>
      <c r="I1247" t="n">
        <v>4.588</v>
      </c>
      <c r="J1247" s="10" t="str">
        <f>=STANDARDIZE(D1247,AVERAGE(D$2:D$1449),_xlfn.STDEV.S(D$2:D$1449))</f>
      </c>
      <c r="K1247" s="10" t="str">
        <f>=STANDARDIZE(E1247,AVERAGE(E$2:E$1449),_xlfn.STDEV.S(E$2:E$1449))</f>
      </c>
      <c r="L1247" s="10" t="str">
        <f>=STANDARDIZE(F1247,AVERAGE(F$2:F$1449),_xlfn.STDEV.S(F$2:F$1449))</f>
      </c>
      <c r="M1247" s="10" t="str">
        <f>=STANDARDIZE(G1247,AVERAGE(G$2:G$1449),_xlfn.STDEV.S(G$2:G$1449))</f>
      </c>
      <c r="N1247" s="10" t="str">
        <f>=STANDARDIZE(H1247,AVERAGE(H$2:H$1449),_xlfn.STDEV.S(H$2:H$1449))</f>
      </c>
      <c r="O1247" s="10" t="str">
        <f>=STANDARDIZE(I1247,AVERAGE(I$2:I$1449),_xlfn.STDEV.S(I$2:I$1449))</f>
      </c>
      <c r="P1247" s="10" t="str">
        <f>=MMULT(J1247:O1247,$AI$12:$AI$17)</f>
      </c>
    </row>
    <row r="1248">
      <c r="A1248" t="n">
        <v>229063</v>
      </c>
      <c r="B1248" t="s">
        <v>4994</v>
      </c>
      <c r="C1248" t="s">
        <v>149</v>
      </c>
      <c r="D1248" t="n">
        <v>71</v>
      </c>
      <c r="E1248" t="n">
        <v>15021</v>
      </c>
      <c r="F1248" t="n">
        <v>19.9</v>
      </c>
      <c r="G1248" t="n">
        <v>57</v>
      </c>
      <c r="H1248" t="n">
        <v>16</v>
      </c>
      <c r="I1248" t="n">
        <v>3.981</v>
      </c>
      <c r="J1248" s="10" t="str">
        <f>=STANDARDIZE(D1248,AVERAGE(D$2:D$1449),_xlfn.STDEV.S(D$2:D$1449))</f>
      </c>
      <c r="K1248" s="10" t="str">
        <f>=STANDARDIZE(E1248,AVERAGE(E$2:E$1449),_xlfn.STDEV.S(E$2:E$1449))</f>
      </c>
      <c r="L1248" s="10" t="str">
        <f>=STANDARDIZE(F1248,AVERAGE(F$2:F$1449),_xlfn.STDEV.S(F$2:F$1449))</f>
      </c>
      <c r="M1248" s="10" t="str">
        <f>=STANDARDIZE(G1248,AVERAGE(G$2:G$1449),_xlfn.STDEV.S(G$2:G$1449))</f>
      </c>
      <c r="N1248" s="10" t="str">
        <f>=STANDARDIZE(H1248,AVERAGE(H$2:H$1449),_xlfn.STDEV.S(H$2:H$1449))</f>
      </c>
      <c r="O1248" s="10" t="str">
        <f>=STANDARDIZE(I1248,AVERAGE(I$2:I$1449),_xlfn.STDEV.S(I$2:I$1449))</f>
      </c>
      <c r="P1248" s="10" t="str">
        <f>=MMULT(J1248:O1248,$AI$12:$AI$17)</f>
      </c>
    </row>
    <row r="1249">
      <c r="A1249" t="n">
        <v>229115</v>
      </c>
      <c r="B1249" t="s">
        <v>4995</v>
      </c>
      <c r="C1249" t="s">
        <v>149</v>
      </c>
      <c r="D1249" t="n">
        <v>26</v>
      </c>
      <c r="E1249" t="n">
        <v>16773</v>
      </c>
      <c r="F1249" t="n">
        <v>64.4</v>
      </c>
      <c r="G1249" t="n">
        <v>85</v>
      </c>
      <c r="H1249" t="n">
        <v>21</v>
      </c>
      <c r="I1249" t="n">
        <v>4.6371</v>
      </c>
      <c r="J1249" s="10" t="str">
        <f>=STANDARDIZE(D1249,AVERAGE(D$2:D$1449),_xlfn.STDEV.S(D$2:D$1449))</f>
      </c>
      <c r="K1249" s="10" t="str">
        <f>=STANDARDIZE(E1249,AVERAGE(E$2:E$1449),_xlfn.STDEV.S(E$2:E$1449))</f>
      </c>
      <c r="L1249" s="10" t="str">
        <f>=STANDARDIZE(F1249,AVERAGE(F$2:F$1449),_xlfn.STDEV.S(F$2:F$1449))</f>
      </c>
      <c r="M1249" s="10" t="str">
        <f>=STANDARDIZE(G1249,AVERAGE(G$2:G$1449),_xlfn.STDEV.S(G$2:G$1449))</f>
      </c>
      <c r="N1249" s="10" t="str">
        <f>=STANDARDIZE(H1249,AVERAGE(H$2:H$1449),_xlfn.STDEV.S(H$2:H$1449))</f>
      </c>
      <c r="O1249" s="10" t="str">
        <f>=STANDARDIZE(I1249,AVERAGE(I$2:I$1449),_xlfn.STDEV.S(I$2:I$1449))</f>
      </c>
      <c r="P1249" s="10" t="str">
        <f>=MMULT(J1249:O1249,$AI$12:$AI$17)</f>
      </c>
    </row>
    <row r="1250">
      <c r="A1250" t="n">
        <v>229160</v>
      </c>
      <c r="B1250" t="s">
        <v>4996</v>
      </c>
      <c r="C1250" t="s">
        <v>163</v>
      </c>
      <c r="D1250" t="n">
        <v>41</v>
      </c>
      <c r="E1250" t="n">
        <v>21169</v>
      </c>
      <c r="F1250" t="n">
        <v>32.4</v>
      </c>
      <c r="G1250" t="n">
        <v>63</v>
      </c>
      <c r="H1250" t="n">
        <v>13</v>
      </c>
      <c r="I1250" t="n">
        <v>3.4741</v>
      </c>
      <c r="J1250" s="10" t="str">
        <f>=STANDARDIZE(D1250,AVERAGE(D$2:D$1449),_xlfn.STDEV.S(D$2:D$1449))</f>
      </c>
      <c r="K1250" s="10" t="str">
        <f>=STANDARDIZE(E1250,AVERAGE(E$2:E$1449),_xlfn.STDEV.S(E$2:E$1449))</f>
      </c>
      <c r="L1250" s="10" t="str">
        <f>=STANDARDIZE(F1250,AVERAGE(F$2:F$1449),_xlfn.STDEV.S(F$2:F$1449))</f>
      </c>
      <c r="M1250" s="10" t="str">
        <f>=STANDARDIZE(G1250,AVERAGE(G$2:G$1449),_xlfn.STDEV.S(G$2:G$1449))</f>
      </c>
      <c r="N1250" s="10" t="str">
        <f>=STANDARDIZE(H1250,AVERAGE(H$2:H$1449),_xlfn.STDEV.S(H$2:H$1449))</f>
      </c>
      <c r="O1250" s="10" t="str">
        <f>=STANDARDIZE(I1250,AVERAGE(I$2:I$1449),_xlfn.STDEV.S(I$2:I$1449))</f>
      </c>
      <c r="P1250" s="10" t="str">
        <f>=MMULT(J1250:O1250,$AI$12:$AI$17)</f>
      </c>
    </row>
    <row r="1251">
      <c r="A1251" t="n">
        <v>229179</v>
      </c>
      <c r="B1251" t="s">
        <v>4997</v>
      </c>
      <c r="C1251" t="s">
        <v>149</v>
      </c>
      <c r="D1251" t="n">
        <v>40</v>
      </c>
      <c r="E1251" t="n">
        <v>10763</v>
      </c>
      <c r="F1251" t="n">
        <v>44.2</v>
      </c>
      <c r="G1251" t="n">
        <v>74</v>
      </c>
      <c r="H1251" t="n">
        <v>17</v>
      </c>
      <c r="I1251" t="n">
        <v>4.2973</v>
      </c>
      <c r="J1251" s="10" t="str">
        <f>=STANDARDIZE(D1251,AVERAGE(D$2:D$1449),_xlfn.STDEV.S(D$2:D$1449))</f>
      </c>
      <c r="K1251" s="10" t="str">
        <f>=STANDARDIZE(E1251,AVERAGE(E$2:E$1449),_xlfn.STDEV.S(E$2:E$1449))</f>
      </c>
      <c r="L1251" s="10" t="str">
        <f>=STANDARDIZE(F1251,AVERAGE(F$2:F$1449),_xlfn.STDEV.S(F$2:F$1449))</f>
      </c>
      <c r="M1251" s="10" t="str">
        <f>=STANDARDIZE(G1251,AVERAGE(G$2:G$1449),_xlfn.STDEV.S(G$2:G$1449))</f>
      </c>
      <c r="N1251" s="10" t="str">
        <f>=STANDARDIZE(H1251,AVERAGE(H$2:H$1449),_xlfn.STDEV.S(H$2:H$1449))</f>
      </c>
      <c r="O1251" s="10" t="str">
        <f>=STANDARDIZE(I1251,AVERAGE(I$2:I$1449),_xlfn.STDEV.S(I$2:I$1449))</f>
      </c>
      <c r="P1251" s="10" t="str">
        <f>=MMULT(J1251:O1251,$AI$12:$AI$17)</f>
      </c>
    </row>
    <row r="1252">
      <c r="A1252" t="n">
        <v>229267</v>
      </c>
      <c r="B1252" t="s">
        <v>4998</v>
      </c>
      <c r="C1252" t="s">
        <v>163</v>
      </c>
      <c r="D1252" t="n">
        <v>16</v>
      </c>
      <c r="E1252" t="n">
        <v>32264</v>
      </c>
      <c r="F1252" t="n">
        <v>81.9</v>
      </c>
      <c r="G1252" t="n">
        <v>92</v>
      </c>
      <c r="H1252" t="n">
        <v>9</v>
      </c>
      <c r="I1252" t="n">
        <v>3.4412</v>
      </c>
      <c r="J1252" s="10" t="str">
        <f>=STANDARDIZE(D1252,AVERAGE(D$2:D$1449),_xlfn.STDEV.S(D$2:D$1449))</f>
      </c>
      <c r="K1252" s="10" t="str">
        <f>=STANDARDIZE(E1252,AVERAGE(E$2:E$1449),_xlfn.STDEV.S(E$2:E$1449))</f>
      </c>
      <c r="L1252" s="10" t="str">
        <f>=STANDARDIZE(F1252,AVERAGE(F$2:F$1449),_xlfn.STDEV.S(F$2:F$1449))</f>
      </c>
      <c r="M1252" s="10" t="str">
        <f>=STANDARDIZE(G1252,AVERAGE(G$2:G$1449),_xlfn.STDEV.S(G$2:G$1449))</f>
      </c>
      <c r="N1252" s="10" t="str">
        <f>=STANDARDIZE(H1252,AVERAGE(H$2:H$1449),_xlfn.STDEV.S(H$2:H$1449))</f>
      </c>
      <c r="O1252" s="10" t="str">
        <f>=STANDARDIZE(I1252,AVERAGE(I$2:I$1449),_xlfn.STDEV.S(I$2:I$1449))</f>
      </c>
      <c r="P1252" s="10" t="str">
        <f>=MMULT(J1252:O1252,$AI$12:$AI$17)</f>
      </c>
    </row>
    <row r="1253">
      <c r="A1253" t="n">
        <v>229780</v>
      </c>
      <c r="B1253" t="s">
        <v>5009</v>
      </c>
      <c r="C1253" t="s">
        <v>163</v>
      </c>
      <c r="D1253" t="n">
        <v>40</v>
      </c>
      <c r="E1253" t="n">
        <v>20222</v>
      </c>
      <c r="F1253" t="n">
        <v>19.2</v>
      </c>
      <c r="G1253" t="n">
        <v>48</v>
      </c>
      <c r="H1253" t="n">
        <v>10</v>
      </c>
      <c r="I1253" t="n">
        <v>3.5824</v>
      </c>
      <c r="J1253" s="10" t="str">
        <f>=STANDARDIZE(D1253,AVERAGE(D$2:D$1449),_xlfn.STDEV.S(D$2:D$1449))</f>
      </c>
      <c r="K1253" s="10" t="str">
        <f>=STANDARDIZE(E1253,AVERAGE(E$2:E$1449),_xlfn.STDEV.S(E$2:E$1449))</f>
      </c>
      <c r="L1253" s="10" t="str">
        <f>=STANDARDIZE(F1253,AVERAGE(F$2:F$1449),_xlfn.STDEV.S(F$2:F$1449))</f>
      </c>
      <c r="M1253" s="10" t="str">
        <f>=STANDARDIZE(G1253,AVERAGE(G$2:G$1449),_xlfn.STDEV.S(G$2:G$1449))</f>
      </c>
      <c r="N1253" s="10" t="str">
        <f>=STANDARDIZE(H1253,AVERAGE(H$2:H$1449),_xlfn.STDEV.S(H$2:H$1449))</f>
      </c>
      <c r="O1253" s="10" t="str">
        <f>=STANDARDIZE(I1253,AVERAGE(I$2:I$1449),_xlfn.STDEV.S(I$2:I$1449))</f>
      </c>
      <c r="P1253" s="10" t="str">
        <f>=MMULT(J1253:O1253,$AI$12:$AI$17)</f>
      </c>
    </row>
    <row r="1254">
      <c r="A1254" t="n">
        <v>229814</v>
      </c>
      <c r="B1254" t="s">
        <v>5012</v>
      </c>
      <c r="C1254" t="s">
        <v>149</v>
      </c>
      <c r="D1254" t="n">
        <v>39</v>
      </c>
      <c r="E1254" t="n">
        <v>17182</v>
      </c>
      <c r="F1254" t="n">
        <v>47.3</v>
      </c>
      <c r="G1254" t="n">
        <v>67</v>
      </c>
      <c r="H1254" t="n">
        <v>18</v>
      </c>
      <c r="I1254" t="n">
        <v>4.028</v>
      </c>
      <c r="J1254" s="10" t="str">
        <f>=STANDARDIZE(D1254,AVERAGE(D$2:D$1449),_xlfn.STDEV.S(D$2:D$1449))</f>
      </c>
      <c r="K1254" s="10" t="str">
        <f>=STANDARDIZE(E1254,AVERAGE(E$2:E$1449),_xlfn.STDEV.S(E$2:E$1449))</f>
      </c>
      <c r="L1254" s="10" t="str">
        <f>=STANDARDIZE(F1254,AVERAGE(F$2:F$1449),_xlfn.STDEV.S(F$2:F$1449))</f>
      </c>
      <c r="M1254" s="10" t="str">
        <f>=STANDARDIZE(G1254,AVERAGE(G$2:G$1449),_xlfn.STDEV.S(G$2:G$1449))</f>
      </c>
      <c r="N1254" s="10" t="str">
        <f>=STANDARDIZE(H1254,AVERAGE(H$2:H$1449),_xlfn.STDEV.S(H$2:H$1449))</f>
      </c>
      <c r="O1254" s="10" t="str">
        <f>=STANDARDIZE(I1254,AVERAGE(I$2:I$1449),_xlfn.STDEV.S(I$2:I$1449))</f>
      </c>
      <c r="P1254" s="10" t="str">
        <f>=MMULT(J1254:O1254,$AI$12:$AI$17)</f>
      </c>
    </row>
    <row r="1255">
      <c r="A1255" t="n">
        <v>229887</v>
      </c>
      <c r="B1255" t="s">
        <v>5018</v>
      </c>
      <c r="C1255" t="s">
        <v>163</v>
      </c>
      <c r="D1255" t="n">
        <v>77</v>
      </c>
      <c r="E1255" t="n">
        <v>10290</v>
      </c>
      <c r="F1255" t="n">
        <v>20</v>
      </c>
      <c r="G1255" t="n">
        <v>32</v>
      </c>
      <c r="H1255" t="n">
        <v>18</v>
      </c>
      <c r="I1255" t="n">
        <v>2.902</v>
      </c>
      <c r="J1255" s="10" t="str">
        <f>=STANDARDIZE(D1255,AVERAGE(D$2:D$1449),_xlfn.STDEV.S(D$2:D$1449))</f>
      </c>
      <c r="K1255" s="10" t="str">
        <f>=STANDARDIZE(E1255,AVERAGE(E$2:E$1449),_xlfn.STDEV.S(E$2:E$1449))</f>
      </c>
      <c r="L1255" s="10" t="str">
        <f>=STANDARDIZE(F1255,AVERAGE(F$2:F$1449),_xlfn.STDEV.S(F$2:F$1449))</f>
      </c>
      <c r="M1255" s="10" t="str">
        <f>=STANDARDIZE(G1255,AVERAGE(G$2:G$1449),_xlfn.STDEV.S(G$2:G$1449))</f>
      </c>
      <c r="N1255" s="10" t="str">
        <f>=STANDARDIZE(H1255,AVERAGE(H$2:H$1449),_xlfn.STDEV.S(H$2:H$1449))</f>
      </c>
      <c r="O1255" s="10" t="str">
        <f>=STANDARDIZE(I1255,AVERAGE(I$2:I$1449),_xlfn.STDEV.S(I$2:I$1449))</f>
      </c>
      <c r="P1255" s="10" t="str">
        <f>=MMULT(J1255:O1255,$AI$12:$AI$17)</f>
      </c>
    </row>
    <row r="1256">
      <c r="A1256" t="n">
        <v>230038</v>
      </c>
      <c r="B1256" t="s">
        <v>5022</v>
      </c>
      <c r="C1256" t="s">
        <v>163</v>
      </c>
      <c r="D1256" t="n">
        <v>32</v>
      </c>
      <c r="E1256" t="n">
        <v>14643</v>
      </c>
      <c r="F1256" t="n">
        <v>82.2</v>
      </c>
      <c r="G1256" t="n">
        <v>89</v>
      </c>
      <c r="H1256" t="n">
        <v>21</v>
      </c>
      <c r="I1256" t="n">
        <v>4.6153</v>
      </c>
      <c r="J1256" s="10" t="str">
        <f>=STANDARDIZE(D1256,AVERAGE(D$2:D$1449),_xlfn.STDEV.S(D$2:D$1449))</f>
      </c>
      <c r="K1256" s="10" t="str">
        <f>=STANDARDIZE(E1256,AVERAGE(E$2:E$1449),_xlfn.STDEV.S(E$2:E$1449))</f>
      </c>
      <c r="L1256" s="10" t="str">
        <f>=STANDARDIZE(F1256,AVERAGE(F$2:F$1449),_xlfn.STDEV.S(F$2:F$1449))</f>
      </c>
      <c r="M1256" s="10" t="str">
        <f>=STANDARDIZE(G1256,AVERAGE(G$2:G$1449),_xlfn.STDEV.S(G$2:G$1449))</f>
      </c>
      <c r="N1256" s="10" t="str">
        <f>=STANDARDIZE(H1256,AVERAGE(H$2:H$1449),_xlfn.STDEV.S(H$2:H$1449))</f>
      </c>
      <c r="O1256" s="10" t="str">
        <f>=STANDARDIZE(I1256,AVERAGE(I$2:I$1449),_xlfn.STDEV.S(I$2:I$1449))</f>
      </c>
      <c r="P1256" s="10" t="str">
        <f>=MMULT(J1256:O1256,$AI$12:$AI$17)</f>
      </c>
    </row>
    <row r="1257">
      <c r="A1257" t="n">
        <v>230047</v>
      </c>
      <c r="B1257" t="s">
        <v>5024</v>
      </c>
      <c r="C1257" t="s">
        <v>163</v>
      </c>
      <c r="D1257" t="n">
        <v>30</v>
      </c>
      <c r="E1257" t="n">
        <v>17887</v>
      </c>
      <c r="F1257" t="n">
        <v>47.8</v>
      </c>
      <c r="G1257" t="n">
        <v>67</v>
      </c>
      <c r="H1257" t="n">
        <v>16</v>
      </c>
      <c r="I1257" t="n">
        <v>3.5235</v>
      </c>
      <c r="J1257" s="10" t="str">
        <f>=STANDARDIZE(D1257,AVERAGE(D$2:D$1449),_xlfn.STDEV.S(D$2:D$1449))</f>
      </c>
      <c r="K1257" s="10" t="str">
        <f>=STANDARDIZE(E1257,AVERAGE(E$2:E$1449),_xlfn.STDEV.S(E$2:E$1449))</f>
      </c>
      <c r="L1257" s="10" t="str">
        <f>=STANDARDIZE(F1257,AVERAGE(F$2:F$1449),_xlfn.STDEV.S(F$2:F$1449))</f>
      </c>
      <c r="M1257" s="10" t="str">
        <f>=STANDARDIZE(G1257,AVERAGE(G$2:G$1449),_xlfn.STDEV.S(G$2:G$1449))</f>
      </c>
      <c r="N1257" s="10" t="str">
        <f>=STANDARDIZE(H1257,AVERAGE(H$2:H$1449),_xlfn.STDEV.S(H$2:H$1449))</f>
      </c>
      <c r="O1257" s="10" t="str">
        <f>=STANDARDIZE(I1257,AVERAGE(I$2:I$1449),_xlfn.STDEV.S(I$2:I$1449))</f>
      </c>
      <c r="P1257" s="10" t="str">
        <f>=MMULT(J1257:O1257,$AI$12:$AI$17)</f>
      </c>
    </row>
    <row r="1258">
      <c r="A1258" t="n">
        <v>230171</v>
      </c>
      <c r="B1258" t="s">
        <v>5031</v>
      </c>
      <c r="C1258" t="s">
        <v>149</v>
      </c>
      <c r="D1258" t="n">
        <v>22</v>
      </c>
      <c r="E1258" t="n">
        <v>15488</v>
      </c>
      <c r="F1258" t="n">
        <v>24.2</v>
      </c>
      <c r="G1258" t="n">
        <v>63</v>
      </c>
      <c r="H1258" t="n">
        <v>22</v>
      </c>
      <c r="I1258" t="n">
        <v>4.1616</v>
      </c>
      <c r="J1258" s="10" t="str">
        <f>=STANDARDIZE(D1258,AVERAGE(D$2:D$1449),_xlfn.STDEV.S(D$2:D$1449))</f>
      </c>
      <c r="K1258" s="10" t="str">
        <f>=STANDARDIZE(E1258,AVERAGE(E$2:E$1449),_xlfn.STDEV.S(E$2:E$1449))</f>
      </c>
      <c r="L1258" s="10" t="str">
        <f>=STANDARDIZE(F1258,AVERAGE(F$2:F$1449),_xlfn.STDEV.S(F$2:F$1449))</f>
      </c>
      <c r="M1258" s="10" t="str">
        <f>=STANDARDIZE(G1258,AVERAGE(G$2:G$1449),_xlfn.STDEV.S(G$2:G$1449))</f>
      </c>
      <c r="N1258" s="10" t="str">
        <f>=STANDARDIZE(H1258,AVERAGE(H$2:H$1449),_xlfn.STDEV.S(H$2:H$1449))</f>
      </c>
      <c r="O1258" s="10" t="str">
        <f>=STANDARDIZE(I1258,AVERAGE(I$2:I$1449),_xlfn.STDEV.S(I$2:I$1449))</f>
      </c>
      <c r="P1258" s="10" t="str">
        <f>=MMULT(J1258:O1258,$AI$12:$AI$17)</f>
      </c>
    </row>
    <row r="1259">
      <c r="A1259" t="n">
        <v>230603</v>
      </c>
      <c r="B1259" t="s">
        <v>5045</v>
      </c>
      <c r="C1259" t="s">
        <v>149</v>
      </c>
      <c r="D1259" t="n">
        <v>24</v>
      </c>
      <c r="E1259" t="n">
        <v>12375</v>
      </c>
      <c r="F1259" t="n">
        <v>50.5</v>
      </c>
      <c r="G1259" t="n">
        <v>74</v>
      </c>
      <c r="H1259" t="n">
        <v>22</v>
      </c>
      <c r="I1259" t="n">
        <v>4.3255</v>
      </c>
      <c r="J1259" s="10" t="str">
        <f>=STANDARDIZE(D1259,AVERAGE(D$2:D$1449),_xlfn.STDEV.S(D$2:D$1449))</f>
      </c>
      <c r="K1259" s="10" t="str">
        <f>=STANDARDIZE(E1259,AVERAGE(E$2:E$1449),_xlfn.STDEV.S(E$2:E$1449))</f>
      </c>
      <c r="L1259" s="10" t="str">
        <f>=STANDARDIZE(F1259,AVERAGE(F$2:F$1449),_xlfn.STDEV.S(F$2:F$1449))</f>
      </c>
      <c r="M1259" s="10" t="str">
        <f>=STANDARDIZE(G1259,AVERAGE(G$2:G$1449),_xlfn.STDEV.S(G$2:G$1449))</f>
      </c>
      <c r="N1259" s="10" t="str">
        <f>=STANDARDIZE(H1259,AVERAGE(H$2:H$1449),_xlfn.STDEV.S(H$2:H$1449))</f>
      </c>
      <c r="O1259" s="10" t="str">
        <f>=STANDARDIZE(I1259,AVERAGE(I$2:I$1449),_xlfn.STDEV.S(I$2:I$1449))</f>
      </c>
      <c r="P1259" s="10" t="str">
        <f>=MMULT(J1259:O1259,$AI$12:$AI$17)</f>
      </c>
    </row>
    <row r="1260">
      <c r="A1260" t="n">
        <v>230728</v>
      </c>
      <c r="B1260" t="s">
        <v>5048</v>
      </c>
      <c r="C1260" t="s">
        <v>149</v>
      </c>
      <c r="D1260" t="n">
        <v>26</v>
      </c>
      <c r="E1260" t="n">
        <v>15825</v>
      </c>
      <c r="F1260" t="n">
        <v>55.4</v>
      </c>
      <c r="G1260" t="n">
        <v>74</v>
      </c>
      <c r="H1260" t="n">
        <v>19</v>
      </c>
      <c r="I1260" t="n">
        <v>4.5236</v>
      </c>
      <c r="J1260" s="10" t="str">
        <f>=STANDARDIZE(D1260,AVERAGE(D$2:D$1449),_xlfn.STDEV.S(D$2:D$1449))</f>
      </c>
      <c r="K1260" s="10" t="str">
        <f>=STANDARDIZE(E1260,AVERAGE(E$2:E$1449),_xlfn.STDEV.S(E$2:E$1449))</f>
      </c>
      <c r="L1260" s="10" t="str">
        <f>=STANDARDIZE(F1260,AVERAGE(F$2:F$1449),_xlfn.STDEV.S(F$2:F$1449))</f>
      </c>
      <c r="M1260" s="10" t="str">
        <f>=STANDARDIZE(G1260,AVERAGE(G$2:G$1449),_xlfn.STDEV.S(G$2:G$1449))</f>
      </c>
      <c r="N1260" s="10" t="str">
        <f>=STANDARDIZE(H1260,AVERAGE(H$2:H$1449),_xlfn.STDEV.S(H$2:H$1449))</f>
      </c>
      <c r="O1260" s="10" t="str">
        <f>=STANDARDIZE(I1260,AVERAGE(I$2:I$1449),_xlfn.STDEV.S(I$2:I$1449))</f>
      </c>
      <c r="P1260" s="10" t="str">
        <f>=MMULT(J1260:O1260,$AI$12:$AI$17)</f>
      </c>
    </row>
    <row r="1261">
      <c r="A1261" t="n">
        <v>230737</v>
      </c>
      <c r="B1261" t="s">
        <v>5049</v>
      </c>
      <c r="C1261" t="s">
        <v>149</v>
      </c>
      <c r="D1261" t="n">
        <v>23</v>
      </c>
      <c r="E1261" t="n">
        <v>8650</v>
      </c>
      <c r="F1261" t="n">
        <v>37</v>
      </c>
      <c r="G1261" t="n">
        <v>70</v>
      </c>
      <c r="H1261" t="n">
        <v>28</v>
      </c>
      <c r="I1261" t="n">
        <v>4.7364</v>
      </c>
      <c r="J1261" s="10" t="str">
        <f>=STANDARDIZE(D1261,AVERAGE(D$2:D$1449),_xlfn.STDEV.S(D$2:D$1449))</f>
      </c>
      <c r="K1261" s="10" t="str">
        <f>=STANDARDIZE(E1261,AVERAGE(E$2:E$1449),_xlfn.STDEV.S(E$2:E$1449))</f>
      </c>
      <c r="L1261" s="10" t="str">
        <f>=STANDARDIZE(F1261,AVERAGE(F$2:F$1449),_xlfn.STDEV.S(F$2:F$1449))</f>
      </c>
      <c r="M1261" s="10" t="str">
        <f>=STANDARDIZE(G1261,AVERAGE(G$2:G$1449),_xlfn.STDEV.S(G$2:G$1449))</f>
      </c>
      <c r="N1261" s="10" t="str">
        <f>=STANDARDIZE(H1261,AVERAGE(H$2:H$1449),_xlfn.STDEV.S(H$2:H$1449))</f>
      </c>
      <c r="O1261" s="10" t="str">
        <f>=STANDARDIZE(I1261,AVERAGE(I$2:I$1449),_xlfn.STDEV.S(I$2:I$1449))</f>
      </c>
      <c r="P1261" s="10" t="str">
        <f>=MMULT(J1261:O1261,$AI$12:$AI$17)</f>
      </c>
    </row>
    <row r="1262">
      <c r="A1262" t="n">
        <v>230764</v>
      </c>
      <c r="B1262" t="s">
        <v>5052</v>
      </c>
      <c r="C1262" t="s">
        <v>149</v>
      </c>
      <c r="D1262" t="n">
        <v>20</v>
      </c>
      <c r="E1262" t="n">
        <v>13341</v>
      </c>
      <c r="F1262" t="n">
        <v>63.9</v>
      </c>
      <c r="G1262" t="n">
        <v>85</v>
      </c>
      <c r="H1262" t="n">
        <v>18</v>
      </c>
      <c r="I1262" t="n">
        <v>4.607</v>
      </c>
      <c r="J1262" s="10" t="str">
        <f>=STANDARDIZE(D1262,AVERAGE(D$2:D$1449),_xlfn.STDEV.S(D$2:D$1449))</f>
      </c>
      <c r="K1262" s="10" t="str">
        <f>=STANDARDIZE(E1262,AVERAGE(E$2:E$1449),_xlfn.STDEV.S(E$2:E$1449))</f>
      </c>
      <c r="L1262" s="10" t="str">
        <f>=STANDARDIZE(F1262,AVERAGE(F$2:F$1449),_xlfn.STDEV.S(F$2:F$1449))</f>
      </c>
      <c r="M1262" s="10" t="str">
        <f>=STANDARDIZE(G1262,AVERAGE(G$2:G$1449),_xlfn.STDEV.S(G$2:G$1449))</f>
      </c>
      <c r="N1262" s="10" t="str">
        <f>=STANDARDIZE(H1262,AVERAGE(H$2:H$1449),_xlfn.STDEV.S(H$2:H$1449))</f>
      </c>
      <c r="O1262" s="10" t="str">
        <f>=STANDARDIZE(I1262,AVERAGE(I$2:I$1449),_xlfn.STDEV.S(I$2:I$1449))</f>
      </c>
      <c r="P1262" s="10" t="str">
        <f>=MMULT(J1262:O1262,$AI$12:$AI$17)</f>
      </c>
    </row>
    <row r="1263">
      <c r="A1263" t="n">
        <v>230782</v>
      </c>
      <c r="B1263" t="s">
        <v>5053</v>
      </c>
      <c r="C1263" t="s">
        <v>149</v>
      </c>
      <c r="D1263" t="n">
        <v>16</v>
      </c>
      <c r="E1263" t="n">
        <v>11572</v>
      </c>
      <c r="F1263" t="n">
        <v>46</v>
      </c>
      <c r="G1263" t="n">
        <v>67</v>
      </c>
      <c r="H1263" t="n">
        <v>20</v>
      </c>
      <c r="I1263" t="n">
        <v>4.5718</v>
      </c>
      <c r="J1263" s="10" t="str">
        <f>=STANDARDIZE(D1263,AVERAGE(D$2:D$1449),_xlfn.STDEV.S(D$2:D$1449))</f>
      </c>
      <c r="K1263" s="10" t="str">
        <f>=STANDARDIZE(E1263,AVERAGE(E$2:E$1449),_xlfn.STDEV.S(E$2:E$1449))</f>
      </c>
      <c r="L1263" s="10" t="str">
        <f>=STANDARDIZE(F1263,AVERAGE(F$2:F$1449),_xlfn.STDEV.S(F$2:F$1449))</f>
      </c>
      <c r="M1263" s="10" t="str">
        <f>=STANDARDIZE(G1263,AVERAGE(G$2:G$1449),_xlfn.STDEV.S(G$2:G$1449))</f>
      </c>
      <c r="N1263" s="10" t="str">
        <f>=STANDARDIZE(H1263,AVERAGE(H$2:H$1449),_xlfn.STDEV.S(H$2:H$1449))</f>
      </c>
      <c r="O1263" s="10" t="str">
        <f>=STANDARDIZE(I1263,AVERAGE(I$2:I$1449),_xlfn.STDEV.S(I$2:I$1449))</f>
      </c>
      <c r="P1263" s="10" t="str">
        <f>=MMULT(J1263:O1263,$AI$12:$AI$17)</f>
      </c>
    </row>
    <row r="1264">
      <c r="A1264" t="n">
        <v>230807</v>
      </c>
      <c r="B1264" t="s">
        <v>5054</v>
      </c>
      <c r="C1264" t="s">
        <v>163</v>
      </c>
      <c r="D1264" t="n">
        <v>25</v>
      </c>
      <c r="E1264" t="n">
        <v>28156</v>
      </c>
      <c r="F1264" t="n">
        <v>69.4</v>
      </c>
      <c r="G1264" t="n">
        <v>76</v>
      </c>
      <c r="H1264" t="n">
        <v>8</v>
      </c>
      <c r="I1264" t="n">
        <v>3.1758</v>
      </c>
      <c r="J1264" s="10" t="str">
        <f>=STANDARDIZE(D1264,AVERAGE(D$2:D$1449),_xlfn.STDEV.S(D$2:D$1449))</f>
      </c>
      <c r="K1264" s="10" t="str">
        <f>=STANDARDIZE(E1264,AVERAGE(E$2:E$1449),_xlfn.STDEV.S(E$2:E$1449))</f>
      </c>
      <c r="L1264" s="10" t="str">
        <f>=STANDARDIZE(F1264,AVERAGE(F$2:F$1449),_xlfn.STDEV.S(F$2:F$1449))</f>
      </c>
      <c r="M1264" s="10" t="str">
        <f>=STANDARDIZE(G1264,AVERAGE(G$2:G$1449),_xlfn.STDEV.S(G$2:G$1449))</f>
      </c>
      <c r="N1264" s="10" t="str">
        <f>=STANDARDIZE(H1264,AVERAGE(H$2:H$1449),_xlfn.STDEV.S(H$2:H$1449))</f>
      </c>
      <c r="O1264" s="10" t="str">
        <f>=STANDARDIZE(I1264,AVERAGE(I$2:I$1449),_xlfn.STDEV.S(I$2:I$1449))</f>
      </c>
      <c r="P1264" s="10" t="str">
        <f>=MMULT(J1264:O1264,$AI$12:$AI$17)</f>
      </c>
    </row>
    <row r="1265">
      <c r="A1265" t="n">
        <v>230816</v>
      </c>
      <c r="B1265" t="s">
        <v>5055</v>
      </c>
      <c r="C1265" t="s">
        <v>163</v>
      </c>
      <c r="D1265" t="n">
        <v>21</v>
      </c>
      <c r="E1265" t="n">
        <v>35108</v>
      </c>
      <c r="F1265" t="n">
        <v>66.7</v>
      </c>
      <c r="G1265" t="n">
        <v>85</v>
      </c>
      <c r="H1265" t="n">
        <v>9</v>
      </c>
      <c r="I1265" t="n">
        <v>2.9768</v>
      </c>
      <c r="J1265" s="10" t="str">
        <f>=STANDARDIZE(D1265,AVERAGE(D$2:D$1449),_xlfn.STDEV.S(D$2:D$1449))</f>
      </c>
      <c r="K1265" s="10" t="str">
        <f>=STANDARDIZE(E1265,AVERAGE(E$2:E$1449),_xlfn.STDEV.S(E$2:E$1449))</f>
      </c>
      <c r="L1265" s="10" t="str">
        <f>=STANDARDIZE(F1265,AVERAGE(F$2:F$1449),_xlfn.STDEV.S(F$2:F$1449))</f>
      </c>
      <c r="M1265" s="10" t="str">
        <f>=STANDARDIZE(G1265,AVERAGE(G$2:G$1449),_xlfn.STDEV.S(G$2:G$1449))</f>
      </c>
      <c r="N1265" s="10" t="str">
        <f>=STANDARDIZE(H1265,AVERAGE(H$2:H$1449),_xlfn.STDEV.S(H$2:H$1449))</f>
      </c>
      <c r="O1265" s="10" t="str">
        <f>=STANDARDIZE(I1265,AVERAGE(I$2:I$1449),_xlfn.STDEV.S(I$2:I$1449))</f>
      </c>
      <c r="P1265" s="10" t="str">
        <f>=MMULT(J1265:O1265,$AI$12:$AI$17)</f>
      </c>
    </row>
    <row r="1266">
      <c r="A1266" t="n">
        <v>230852</v>
      </c>
      <c r="B1266" t="s">
        <v>5058</v>
      </c>
      <c r="C1266" t="s">
        <v>163</v>
      </c>
      <c r="D1266" t="n">
        <v>23</v>
      </c>
      <c r="E1266" t="n">
        <v>36846</v>
      </c>
      <c r="F1266" t="n">
        <v>63</v>
      </c>
      <c r="G1266" t="n">
        <v>77</v>
      </c>
      <c r="H1266" t="n">
        <v>13</v>
      </c>
      <c r="I1266" t="n">
        <v>3.6795</v>
      </c>
      <c r="J1266" s="10" t="str">
        <f>=STANDARDIZE(D1266,AVERAGE(D$2:D$1449),_xlfn.STDEV.S(D$2:D$1449))</f>
      </c>
      <c r="K1266" s="10" t="str">
        <f>=STANDARDIZE(E1266,AVERAGE(E$2:E$1449),_xlfn.STDEV.S(E$2:E$1449))</f>
      </c>
      <c r="L1266" s="10" t="str">
        <f>=STANDARDIZE(F1266,AVERAGE(F$2:F$1449),_xlfn.STDEV.S(F$2:F$1449))</f>
      </c>
      <c r="M1266" s="10" t="str">
        <f>=STANDARDIZE(G1266,AVERAGE(G$2:G$1449),_xlfn.STDEV.S(G$2:G$1449))</f>
      </c>
      <c r="N1266" s="10" t="str">
        <f>=STANDARDIZE(H1266,AVERAGE(H$2:H$1449),_xlfn.STDEV.S(H$2:H$1449))</f>
      </c>
      <c r="O1266" s="10" t="str">
        <f>=STANDARDIZE(I1266,AVERAGE(I$2:I$1449),_xlfn.STDEV.S(I$2:I$1449))</f>
      </c>
      <c r="P1266" s="10" t="str">
        <f>=MMULT(J1266:O1266,$AI$12:$AI$17)</f>
      </c>
    </row>
    <row r="1267">
      <c r="A1267" t="n">
        <v>230959</v>
      </c>
      <c r="B1267" t="s">
        <v>5063</v>
      </c>
      <c r="C1267" t="s">
        <v>163</v>
      </c>
      <c r="D1267" t="n">
        <v>17</v>
      </c>
      <c r="E1267" t="n">
        <v>22912</v>
      </c>
      <c r="F1267" t="n">
        <v>92.6</v>
      </c>
      <c r="G1267" t="n">
        <v>94</v>
      </c>
      <c r="H1267" t="n">
        <v>9</v>
      </c>
      <c r="I1267" t="n">
        <v>3.6824</v>
      </c>
      <c r="J1267" s="10" t="str">
        <f>=STANDARDIZE(D1267,AVERAGE(D$2:D$1449),_xlfn.STDEV.S(D$2:D$1449))</f>
      </c>
      <c r="K1267" s="10" t="str">
        <f>=STANDARDIZE(E1267,AVERAGE(E$2:E$1449),_xlfn.STDEV.S(E$2:E$1449))</f>
      </c>
      <c r="L1267" s="10" t="str">
        <f>=STANDARDIZE(F1267,AVERAGE(F$2:F$1449),_xlfn.STDEV.S(F$2:F$1449))</f>
      </c>
      <c r="M1267" s="10" t="str">
        <f>=STANDARDIZE(G1267,AVERAGE(G$2:G$1449),_xlfn.STDEV.S(G$2:G$1449))</f>
      </c>
      <c r="N1267" s="10" t="str">
        <f>=STANDARDIZE(H1267,AVERAGE(H$2:H$1449),_xlfn.STDEV.S(H$2:H$1449))</f>
      </c>
      <c r="O1267" s="10" t="str">
        <f>=STANDARDIZE(I1267,AVERAGE(I$2:I$1449),_xlfn.STDEV.S(I$2:I$1449))</f>
      </c>
      <c r="P1267" s="10" t="str">
        <f>=MMULT(J1267:O1267,$AI$12:$AI$17)</f>
      </c>
    </row>
    <row r="1268">
      <c r="A1268" t="n">
        <v>230995</v>
      </c>
      <c r="B1268" t="s">
        <v>5065</v>
      </c>
      <c r="C1268" t="s">
        <v>163</v>
      </c>
      <c r="D1268" t="n">
        <v>24</v>
      </c>
      <c r="E1268" t="n">
        <v>28196</v>
      </c>
      <c r="F1268" t="n">
        <v>61</v>
      </c>
      <c r="G1268" t="n">
        <v>69</v>
      </c>
      <c r="H1268" t="n">
        <v>12</v>
      </c>
      <c r="I1268" t="n">
        <v>3.6812</v>
      </c>
      <c r="J1268" s="10" t="str">
        <f>=STANDARDIZE(D1268,AVERAGE(D$2:D$1449),_xlfn.STDEV.S(D$2:D$1449))</f>
      </c>
      <c r="K1268" s="10" t="str">
        <f>=STANDARDIZE(E1268,AVERAGE(E$2:E$1449),_xlfn.STDEV.S(E$2:E$1449))</f>
      </c>
      <c r="L1268" s="10" t="str">
        <f>=STANDARDIZE(F1268,AVERAGE(F$2:F$1449),_xlfn.STDEV.S(F$2:F$1449))</f>
      </c>
      <c r="M1268" s="10" t="str">
        <f>=STANDARDIZE(G1268,AVERAGE(G$2:G$1449),_xlfn.STDEV.S(G$2:G$1449))</f>
      </c>
      <c r="N1268" s="10" t="str">
        <f>=STANDARDIZE(H1268,AVERAGE(H$2:H$1449),_xlfn.STDEV.S(H$2:H$1449))</f>
      </c>
      <c r="O1268" s="10" t="str">
        <f>=STANDARDIZE(I1268,AVERAGE(I$2:I$1449),_xlfn.STDEV.S(I$2:I$1449))</f>
      </c>
      <c r="P1268" s="10" t="str">
        <f>=MMULT(J1268:O1268,$AI$12:$AI$17)</f>
      </c>
    </row>
    <row r="1269">
      <c r="A1269" t="n">
        <v>231059</v>
      </c>
      <c r="B1269" t="s">
        <v>5067</v>
      </c>
      <c r="C1269" t="s">
        <v>163</v>
      </c>
      <c r="D1269" t="n">
        <v>18</v>
      </c>
      <c r="E1269" t="n">
        <v>30806</v>
      </c>
      <c r="F1269" t="n">
        <v>68.9</v>
      </c>
      <c r="G1269" t="n">
        <v>84</v>
      </c>
      <c r="H1269" t="n">
        <v>10</v>
      </c>
      <c r="I1269" t="n">
        <v>3.2889</v>
      </c>
      <c r="J1269" s="10" t="str">
        <f>=STANDARDIZE(D1269,AVERAGE(D$2:D$1449),_xlfn.STDEV.S(D$2:D$1449))</f>
      </c>
      <c r="K1269" s="10" t="str">
        <f>=STANDARDIZE(E1269,AVERAGE(E$2:E$1449),_xlfn.STDEV.S(E$2:E$1449))</f>
      </c>
      <c r="L1269" s="10" t="str">
        <f>=STANDARDIZE(F1269,AVERAGE(F$2:F$1449),_xlfn.STDEV.S(F$2:F$1449))</f>
      </c>
      <c r="M1269" s="10" t="str">
        <f>=STANDARDIZE(G1269,AVERAGE(G$2:G$1449),_xlfn.STDEV.S(G$2:G$1449))</f>
      </c>
      <c r="N1269" s="10" t="str">
        <f>=STANDARDIZE(H1269,AVERAGE(H$2:H$1449),_xlfn.STDEV.S(H$2:H$1449))</f>
      </c>
      <c r="O1269" s="10" t="str">
        <f>=STANDARDIZE(I1269,AVERAGE(I$2:I$1449),_xlfn.STDEV.S(I$2:I$1449))</f>
      </c>
      <c r="P1269" s="10" t="str">
        <f>=MMULT(J1269:O1269,$AI$12:$AI$17)</f>
      </c>
    </row>
    <row r="1270">
      <c r="A1270" t="n">
        <v>231165</v>
      </c>
      <c r="B1270" t="s">
        <v>5074</v>
      </c>
      <c r="C1270" t="s">
        <v>149</v>
      </c>
      <c r="D1270" t="n">
        <v>31</v>
      </c>
      <c r="E1270" t="n">
        <v>21253</v>
      </c>
      <c r="F1270" t="n">
        <v>45</v>
      </c>
      <c r="G1270" t="n">
        <v>67</v>
      </c>
      <c r="H1270" t="n">
        <v>9</v>
      </c>
      <c r="I1270" t="n">
        <v>3.8774</v>
      </c>
      <c r="J1270" s="10" t="str">
        <f>=STANDARDIZE(D1270,AVERAGE(D$2:D$1449),_xlfn.STDEV.S(D$2:D$1449))</f>
      </c>
      <c r="K1270" s="10" t="str">
        <f>=STANDARDIZE(E1270,AVERAGE(E$2:E$1449),_xlfn.STDEV.S(E$2:E$1449))</f>
      </c>
      <c r="L1270" s="10" t="str">
        <f>=STANDARDIZE(F1270,AVERAGE(F$2:F$1449),_xlfn.STDEV.S(F$2:F$1449))</f>
      </c>
      <c r="M1270" s="10" t="str">
        <f>=STANDARDIZE(G1270,AVERAGE(G$2:G$1449),_xlfn.STDEV.S(G$2:G$1449))</f>
      </c>
      <c r="N1270" s="10" t="str">
        <f>=STANDARDIZE(H1270,AVERAGE(H$2:H$1449),_xlfn.STDEV.S(H$2:H$1449))</f>
      </c>
      <c r="O1270" s="10" t="str">
        <f>=STANDARDIZE(I1270,AVERAGE(I$2:I$1449),_xlfn.STDEV.S(I$2:I$1449))</f>
      </c>
      <c r="P1270" s="10" t="str">
        <f>=MMULT(J1270:O1270,$AI$12:$AI$17)</f>
      </c>
    </row>
    <row r="1271">
      <c r="A1271" t="n">
        <v>231174</v>
      </c>
      <c r="B1271" t="s">
        <v>5075</v>
      </c>
      <c r="C1271" t="s">
        <v>149</v>
      </c>
      <c r="D1271" t="n">
        <v>13</v>
      </c>
      <c r="E1271" t="n">
        <v>22062</v>
      </c>
      <c r="F1271" t="n">
        <v>78.6</v>
      </c>
      <c r="G1271" t="n">
        <v>88</v>
      </c>
      <c r="H1271" t="n">
        <v>17</v>
      </c>
      <c r="I1271" t="n">
        <v>4.2069</v>
      </c>
      <c r="J1271" s="10" t="str">
        <f>=STANDARDIZE(D1271,AVERAGE(D$2:D$1449),_xlfn.STDEV.S(D$2:D$1449))</f>
      </c>
      <c r="K1271" s="10" t="str">
        <f>=STANDARDIZE(E1271,AVERAGE(E$2:E$1449),_xlfn.STDEV.S(E$2:E$1449))</f>
      </c>
      <c r="L1271" s="10" t="str">
        <f>=STANDARDIZE(F1271,AVERAGE(F$2:F$1449),_xlfn.STDEV.S(F$2:F$1449))</f>
      </c>
      <c r="M1271" s="10" t="str">
        <f>=STANDARDIZE(G1271,AVERAGE(G$2:G$1449),_xlfn.STDEV.S(G$2:G$1449))</f>
      </c>
      <c r="N1271" s="10" t="str">
        <f>=STANDARDIZE(H1271,AVERAGE(H$2:H$1449),_xlfn.STDEV.S(H$2:H$1449))</f>
      </c>
      <c r="O1271" s="10" t="str">
        <f>=STANDARDIZE(I1271,AVERAGE(I$2:I$1449),_xlfn.STDEV.S(I$2:I$1449))</f>
      </c>
      <c r="P1271" s="10" t="str">
        <f>=MMULT(J1271:O1271,$AI$12:$AI$17)</f>
      </c>
    </row>
    <row r="1272">
      <c r="A1272" t="n">
        <v>231420</v>
      </c>
      <c r="B1272" t="s">
        <v>5081</v>
      </c>
      <c r="C1272" t="s">
        <v>163</v>
      </c>
      <c r="D1272" t="n">
        <v>39</v>
      </c>
      <c r="E1272" t="n">
        <v>24091</v>
      </c>
      <c r="F1272" t="n">
        <v>43.6</v>
      </c>
      <c r="G1272" t="n">
        <v>59</v>
      </c>
      <c r="H1272" t="n">
        <v>13</v>
      </c>
      <c r="I1272" t="n">
        <v>3.2191</v>
      </c>
      <c r="J1272" s="10" t="str">
        <f>=STANDARDIZE(D1272,AVERAGE(D$2:D$1449),_xlfn.STDEV.S(D$2:D$1449))</f>
      </c>
      <c r="K1272" s="10" t="str">
        <f>=STANDARDIZE(E1272,AVERAGE(E$2:E$1449),_xlfn.STDEV.S(E$2:E$1449))</f>
      </c>
      <c r="L1272" s="10" t="str">
        <f>=STANDARDIZE(F1272,AVERAGE(F$2:F$1449),_xlfn.STDEV.S(F$2:F$1449))</f>
      </c>
      <c r="M1272" s="10" t="str">
        <f>=STANDARDIZE(G1272,AVERAGE(G$2:G$1449),_xlfn.STDEV.S(G$2:G$1449))</f>
      </c>
      <c r="N1272" s="10" t="str">
        <f>=STANDARDIZE(H1272,AVERAGE(H$2:H$1449),_xlfn.STDEV.S(H$2:H$1449))</f>
      </c>
      <c r="O1272" s="10" t="str">
        <f>=STANDARDIZE(I1272,AVERAGE(I$2:I$1449),_xlfn.STDEV.S(I$2:I$1449))</f>
      </c>
      <c r="P1272" s="10" t="str">
        <f>=MMULT(J1272:O1272,$AI$12:$AI$17)</f>
      </c>
    </row>
    <row r="1273">
      <c r="A1273" t="n">
        <v>231554</v>
      </c>
      <c r="B1273" t="s">
        <v>5083</v>
      </c>
      <c r="C1273" t="s">
        <v>163</v>
      </c>
      <c r="D1273" t="n">
        <v>46</v>
      </c>
      <c r="E1273" t="n">
        <v>22191</v>
      </c>
      <c r="F1273" t="n">
        <v>27.1</v>
      </c>
      <c r="G1273" t="n">
        <v>49</v>
      </c>
      <c r="H1273" t="n">
        <v>15</v>
      </c>
      <c r="I1273" t="n">
        <v>3.0686</v>
      </c>
      <c r="J1273" s="10" t="str">
        <f>=STANDARDIZE(D1273,AVERAGE(D$2:D$1449),_xlfn.STDEV.S(D$2:D$1449))</f>
      </c>
      <c r="K1273" s="10" t="str">
        <f>=STANDARDIZE(E1273,AVERAGE(E$2:E$1449),_xlfn.STDEV.S(E$2:E$1449))</f>
      </c>
      <c r="L1273" s="10" t="str">
        <f>=STANDARDIZE(F1273,AVERAGE(F$2:F$1449),_xlfn.STDEV.S(F$2:F$1449))</f>
      </c>
      <c r="M1273" s="10" t="str">
        <f>=STANDARDIZE(G1273,AVERAGE(G$2:G$1449),_xlfn.STDEV.S(G$2:G$1449))</f>
      </c>
      <c r="N1273" s="10" t="str">
        <f>=STANDARDIZE(H1273,AVERAGE(H$2:H$1449),_xlfn.STDEV.S(H$2:H$1449))</f>
      </c>
      <c r="O1273" s="10" t="str">
        <f>=STANDARDIZE(I1273,AVERAGE(I$2:I$1449),_xlfn.STDEV.S(I$2:I$1449))</f>
      </c>
      <c r="P1273" s="10" t="str">
        <f>=MMULT(J1273:O1273,$AI$12:$AI$17)</f>
      </c>
    </row>
    <row r="1274">
      <c r="A1274" t="n">
        <v>231581</v>
      </c>
      <c r="B1274" t="s">
        <v>5085</v>
      </c>
      <c r="C1274" t="s">
        <v>163</v>
      </c>
      <c r="D1274" t="n">
        <v>29</v>
      </c>
      <c r="E1274" t="n">
        <v>19660</v>
      </c>
      <c r="F1274" t="n">
        <v>49.4</v>
      </c>
      <c r="G1274" t="n">
        <v>77</v>
      </c>
      <c r="H1274" t="n">
        <v>12</v>
      </c>
      <c r="I1274" t="n">
        <v>3.1647</v>
      </c>
      <c r="J1274" s="10" t="str">
        <f>=STANDARDIZE(D1274,AVERAGE(D$2:D$1449),_xlfn.STDEV.S(D$2:D$1449))</f>
      </c>
      <c r="K1274" s="10" t="str">
        <f>=STANDARDIZE(E1274,AVERAGE(E$2:E$1449),_xlfn.STDEV.S(E$2:E$1449))</f>
      </c>
      <c r="L1274" s="10" t="str">
        <f>=STANDARDIZE(F1274,AVERAGE(F$2:F$1449),_xlfn.STDEV.S(F$2:F$1449))</f>
      </c>
      <c r="M1274" s="10" t="str">
        <f>=STANDARDIZE(G1274,AVERAGE(G$2:G$1449),_xlfn.STDEV.S(G$2:G$1449))</f>
      </c>
      <c r="N1274" s="10" t="str">
        <f>=STANDARDIZE(H1274,AVERAGE(H$2:H$1449),_xlfn.STDEV.S(H$2:H$1449))</f>
      </c>
      <c r="O1274" s="10" t="str">
        <f>=STANDARDIZE(I1274,AVERAGE(I$2:I$1449),_xlfn.STDEV.S(I$2:I$1449))</f>
      </c>
      <c r="P1274" s="10" t="str">
        <f>=MMULT(J1274:O1274,$AI$12:$AI$17)</f>
      </c>
    </row>
    <row r="1275">
      <c r="A1275" t="n">
        <v>231624</v>
      </c>
      <c r="B1275" t="s">
        <v>5086</v>
      </c>
      <c r="C1275" t="s">
        <v>149</v>
      </c>
      <c r="D1275" t="n">
        <v>12</v>
      </c>
      <c r="E1275" t="n">
        <v>20422</v>
      </c>
      <c r="F1275" t="n">
        <v>91</v>
      </c>
      <c r="G1275" t="n">
        <v>95</v>
      </c>
      <c r="H1275" t="n">
        <v>13</v>
      </c>
      <c r="I1275" t="n">
        <v>4.0357</v>
      </c>
      <c r="J1275" s="10" t="str">
        <f>=STANDARDIZE(D1275,AVERAGE(D$2:D$1449),_xlfn.STDEV.S(D$2:D$1449))</f>
      </c>
      <c r="K1275" s="10" t="str">
        <f>=STANDARDIZE(E1275,AVERAGE(E$2:E$1449),_xlfn.STDEV.S(E$2:E$1449))</f>
      </c>
      <c r="L1275" s="10" t="str">
        <f>=STANDARDIZE(F1275,AVERAGE(F$2:F$1449),_xlfn.STDEV.S(F$2:F$1449))</f>
      </c>
      <c r="M1275" s="10" t="str">
        <f>=STANDARDIZE(G1275,AVERAGE(G$2:G$1449),_xlfn.STDEV.S(G$2:G$1449))</f>
      </c>
      <c r="N1275" s="10" t="str">
        <f>=STANDARDIZE(H1275,AVERAGE(H$2:H$1449),_xlfn.STDEV.S(H$2:H$1449))</f>
      </c>
      <c r="O1275" s="10" t="str">
        <f>=STANDARDIZE(I1275,AVERAGE(I$2:I$1449),_xlfn.STDEV.S(I$2:I$1449))</f>
      </c>
      <c r="P1275" s="10" t="str">
        <f>=MMULT(J1275:O1275,$AI$12:$AI$17)</f>
      </c>
    </row>
    <row r="1276">
      <c r="A1276" t="n">
        <v>231651</v>
      </c>
      <c r="B1276" t="s">
        <v>5087</v>
      </c>
      <c r="C1276" t="s">
        <v>163</v>
      </c>
      <c r="D1276" t="n">
        <v>48</v>
      </c>
      <c r="E1276" t="n">
        <v>18314</v>
      </c>
      <c r="F1276" t="n">
        <v>53.5</v>
      </c>
      <c r="G1276" t="n">
        <v>66</v>
      </c>
      <c r="H1276" t="n">
        <v>20</v>
      </c>
      <c r="I1276" t="n">
        <v>4.1343</v>
      </c>
      <c r="J1276" s="10" t="str">
        <f>=STANDARDIZE(D1276,AVERAGE(D$2:D$1449),_xlfn.STDEV.S(D$2:D$1449))</f>
      </c>
      <c r="K1276" s="10" t="str">
        <f>=STANDARDIZE(E1276,AVERAGE(E$2:E$1449),_xlfn.STDEV.S(E$2:E$1449))</f>
      </c>
      <c r="L1276" s="10" t="str">
        <f>=STANDARDIZE(F1276,AVERAGE(F$2:F$1449),_xlfn.STDEV.S(F$2:F$1449))</f>
      </c>
      <c r="M1276" s="10" t="str">
        <f>=STANDARDIZE(G1276,AVERAGE(G$2:G$1449),_xlfn.STDEV.S(G$2:G$1449))</f>
      </c>
      <c r="N1276" s="10" t="str">
        <f>=STANDARDIZE(H1276,AVERAGE(H$2:H$1449),_xlfn.STDEV.S(H$2:H$1449))</f>
      </c>
      <c r="O1276" s="10" t="str">
        <f>=STANDARDIZE(I1276,AVERAGE(I$2:I$1449),_xlfn.STDEV.S(I$2:I$1449))</f>
      </c>
      <c r="P1276" s="10" t="str">
        <f>=MMULT(J1276:O1276,$AI$12:$AI$17)</f>
      </c>
    </row>
    <row r="1277">
      <c r="A1277" t="n">
        <v>231712</v>
      </c>
      <c r="B1277" t="s">
        <v>5090</v>
      </c>
      <c r="C1277" t="s">
        <v>149</v>
      </c>
      <c r="D1277" t="n">
        <v>15</v>
      </c>
      <c r="E1277" t="n">
        <v>22864</v>
      </c>
      <c r="F1277" t="n">
        <v>75.1</v>
      </c>
      <c r="G1277" t="n">
        <v>83</v>
      </c>
      <c r="H1277" t="n">
        <v>13</v>
      </c>
      <c r="I1277" t="n">
        <v>3.6724</v>
      </c>
      <c r="J1277" s="10" t="str">
        <f>=STANDARDIZE(D1277,AVERAGE(D$2:D$1449),_xlfn.STDEV.S(D$2:D$1449))</f>
      </c>
      <c r="K1277" s="10" t="str">
        <f>=STANDARDIZE(E1277,AVERAGE(E$2:E$1449),_xlfn.STDEV.S(E$2:E$1449))</f>
      </c>
      <c r="L1277" s="10" t="str">
        <f>=STANDARDIZE(F1277,AVERAGE(F$2:F$1449),_xlfn.STDEV.S(F$2:F$1449))</f>
      </c>
      <c r="M1277" s="10" t="str">
        <f>=STANDARDIZE(G1277,AVERAGE(G$2:G$1449),_xlfn.STDEV.S(G$2:G$1449))</f>
      </c>
      <c r="N1277" s="10" t="str">
        <f>=STANDARDIZE(H1277,AVERAGE(H$2:H$1449),_xlfn.STDEV.S(H$2:H$1449))</f>
      </c>
      <c r="O1277" s="10" t="str">
        <f>=STANDARDIZE(I1277,AVERAGE(I$2:I$1449),_xlfn.STDEV.S(I$2:I$1449))</f>
      </c>
      <c r="P1277" s="10" t="str">
        <f>=MMULT(J1277:O1277,$AI$12:$AI$17)</f>
      </c>
    </row>
    <row r="1278">
      <c r="A1278" t="n">
        <v>232025</v>
      </c>
      <c r="B1278" t="s">
        <v>5098</v>
      </c>
      <c r="C1278" t="s">
        <v>163</v>
      </c>
      <c r="D1278" t="n">
        <v>41</v>
      </c>
      <c r="E1278" t="n">
        <v>21714</v>
      </c>
      <c r="F1278" t="n">
        <v>53.8</v>
      </c>
      <c r="G1278" t="n">
        <v>69</v>
      </c>
      <c r="H1278" t="n">
        <v>12</v>
      </c>
      <c r="I1278" t="n">
        <v>3.1641</v>
      </c>
      <c r="J1278" s="10" t="str">
        <f>=STANDARDIZE(D1278,AVERAGE(D$2:D$1449),_xlfn.STDEV.S(D$2:D$1449))</f>
      </c>
      <c r="K1278" s="10" t="str">
        <f>=STANDARDIZE(E1278,AVERAGE(E$2:E$1449),_xlfn.STDEV.S(E$2:E$1449))</f>
      </c>
      <c r="L1278" s="10" t="str">
        <f>=STANDARDIZE(F1278,AVERAGE(F$2:F$1449),_xlfn.STDEV.S(F$2:F$1449))</f>
      </c>
      <c r="M1278" s="10" t="str">
        <f>=STANDARDIZE(G1278,AVERAGE(G$2:G$1449),_xlfn.STDEV.S(G$2:G$1449))</f>
      </c>
      <c r="N1278" s="10" t="str">
        <f>=STANDARDIZE(H1278,AVERAGE(H$2:H$1449),_xlfn.STDEV.S(H$2:H$1449))</f>
      </c>
      <c r="O1278" s="10" t="str">
        <f>=STANDARDIZE(I1278,AVERAGE(I$2:I$1449),_xlfn.STDEV.S(I$2:I$1449))</f>
      </c>
      <c r="P1278" s="10" t="str">
        <f>=MMULT(J1278:O1278,$AI$12:$AI$17)</f>
      </c>
    </row>
    <row r="1279">
      <c r="A1279" t="n">
        <v>232043</v>
      </c>
      <c r="B1279" t="s">
        <v>5100</v>
      </c>
      <c r="C1279" t="s">
        <v>163</v>
      </c>
      <c r="D1279" t="n">
        <v>27</v>
      </c>
      <c r="E1279" t="n">
        <v>24710</v>
      </c>
      <c r="F1279" t="n">
        <v>47.1</v>
      </c>
      <c r="G1279" t="n">
        <v>76</v>
      </c>
      <c r="H1279" t="n">
        <v>10</v>
      </c>
      <c r="I1279" t="n">
        <v>3.2092</v>
      </c>
      <c r="J1279" s="10" t="str">
        <f>=STANDARDIZE(D1279,AVERAGE(D$2:D$1449),_xlfn.STDEV.S(D$2:D$1449))</f>
      </c>
      <c r="K1279" s="10" t="str">
        <f>=STANDARDIZE(E1279,AVERAGE(E$2:E$1449),_xlfn.STDEV.S(E$2:E$1449))</f>
      </c>
      <c r="L1279" s="10" t="str">
        <f>=STANDARDIZE(F1279,AVERAGE(F$2:F$1449),_xlfn.STDEV.S(F$2:F$1449))</f>
      </c>
      <c r="M1279" s="10" t="str">
        <f>=STANDARDIZE(G1279,AVERAGE(G$2:G$1449),_xlfn.STDEV.S(G$2:G$1449))</f>
      </c>
      <c r="N1279" s="10" t="str">
        <f>=STANDARDIZE(H1279,AVERAGE(H$2:H$1449),_xlfn.STDEV.S(H$2:H$1449))</f>
      </c>
      <c r="O1279" s="10" t="str">
        <f>=STANDARDIZE(I1279,AVERAGE(I$2:I$1449),_xlfn.STDEV.S(I$2:I$1449))</f>
      </c>
      <c r="P1279" s="10" t="str">
        <f>=MMULT(J1279:O1279,$AI$12:$AI$17)</f>
      </c>
    </row>
    <row r="1280">
      <c r="A1280" t="n">
        <v>232089</v>
      </c>
      <c r="B1280" t="s">
        <v>5104</v>
      </c>
      <c r="C1280" t="s">
        <v>163</v>
      </c>
      <c r="D1280" t="n">
        <v>47</v>
      </c>
      <c r="E1280" t="n">
        <v>22521</v>
      </c>
      <c r="F1280" t="n">
        <v>28.9</v>
      </c>
      <c r="G1280" t="n">
        <v>59</v>
      </c>
      <c r="H1280" t="n">
        <v>11</v>
      </c>
      <c r="I1280" t="n">
        <v>2.9952</v>
      </c>
      <c r="J1280" s="10" t="str">
        <f>=STANDARDIZE(D1280,AVERAGE(D$2:D$1449),_xlfn.STDEV.S(D$2:D$1449))</f>
      </c>
      <c r="K1280" s="10" t="str">
        <f>=STANDARDIZE(E1280,AVERAGE(E$2:E$1449),_xlfn.STDEV.S(E$2:E$1449))</f>
      </c>
      <c r="L1280" s="10" t="str">
        <f>=STANDARDIZE(F1280,AVERAGE(F$2:F$1449),_xlfn.STDEV.S(F$2:F$1449))</f>
      </c>
      <c r="M1280" s="10" t="str">
        <f>=STANDARDIZE(G1280,AVERAGE(G$2:G$1449),_xlfn.STDEV.S(G$2:G$1449))</f>
      </c>
      <c r="N1280" s="10" t="str">
        <f>=STANDARDIZE(H1280,AVERAGE(H$2:H$1449),_xlfn.STDEV.S(H$2:H$1449))</f>
      </c>
      <c r="O1280" s="10" t="str">
        <f>=STANDARDIZE(I1280,AVERAGE(I$2:I$1449),_xlfn.STDEV.S(I$2:I$1449))</f>
      </c>
      <c r="P1280" s="10" t="str">
        <f>=MMULT(J1280:O1280,$AI$12:$AI$17)</f>
      </c>
    </row>
    <row r="1281">
      <c r="A1281" t="n">
        <v>232186</v>
      </c>
      <c r="B1281" t="s">
        <v>5106</v>
      </c>
      <c r="C1281" t="s">
        <v>149</v>
      </c>
      <c r="D1281" t="n">
        <v>30</v>
      </c>
      <c r="E1281" t="n">
        <v>18900</v>
      </c>
      <c r="F1281" t="n">
        <v>69.3</v>
      </c>
      <c r="G1281" t="n">
        <v>87</v>
      </c>
      <c r="H1281" t="n">
        <v>16</v>
      </c>
      <c r="I1281" t="n">
        <v>4.6805</v>
      </c>
      <c r="J1281" s="10" t="str">
        <f>=STANDARDIZE(D1281,AVERAGE(D$2:D$1449),_xlfn.STDEV.S(D$2:D$1449))</f>
      </c>
      <c r="K1281" s="10" t="str">
        <f>=STANDARDIZE(E1281,AVERAGE(E$2:E$1449),_xlfn.STDEV.S(E$2:E$1449))</f>
      </c>
      <c r="L1281" s="10" t="str">
        <f>=STANDARDIZE(F1281,AVERAGE(F$2:F$1449),_xlfn.STDEV.S(F$2:F$1449))</f>
      </c>
      <c r="M1281" s="10" t="str">
        <f>=STANDARDIZE(G1281,AVERAGE(G$2:G$1449),_xlfn.STDEV.S(G$2:G$1449))</f>
      </c>
      <c r="N1281" s="10" t="str">
        <f>=STANDARDIZE(H1281,AVERAGE(H$2:H$1449),_xlfn.STDEV.S(H$2:H$1449))</f>
      </c>
      <c r="O1281" s="10" t="str">
        <f>=STANDARDIZE(I1281,AVERAGE(I$2:I$1449),_xlfn.STDEV.S(I$2:I$1449))</f>
      </c>
      <c r="P1281" s="10" t="str">
        <f>=MMULT(J1281:O1281,$AI$12:$AI$17)</f>
      </c>
    </row>
    <row r="1282">
      <c r="A1282" t="n">
        <v>232256</v>
      </c>
      <c r="B1282" t="s">
        <v>5110</v>
      </c>
      <c r="C1282" t="s">
        <v>163</v>
      </c>
      <c r="D1282" t="n">
        <v>22</v>
      </c>
      <c r="E1282" t="n">
        <v>29578</v>
      </c>
      <c r="F1282" t="n">
        <v>65.3</v>
      </c>
      <c r="G1282" t="n">
        <v>85</v>
      </c>
      <c r="H1282" t="n">
        <v>9</v>
      </c>
      <c r="I1282" t="n">
        <v>2.9435</v>
      </c>
      <c r="J1282" s="10" t="str">
        <f>=STANDARDIZE(D1282,AVERAGE(D$2:D$1449),_xlfn.STDEV.S(D$2:D$1449))</f>
      </c>
      <c r="K1282" s="10" t="str">
        <f>=STANDARDIZE(E1282,AVERAGE(E$2:E$1449),_xlfn.STDEV.S(E$2:E$1449))</f>
      </c>
      <c r="L1282" s="10" t="str">
        <f>=STANDARDIZE(F1282,AVERAGE(F$2:F$1449),_xlfn.STDEV.S(F$2:F$1449))</f>
      </c>
      <c r="M1282" s="10" t="str">
        <f>=STANDARDIZE(G1282,AVERAGE(G$2:G$1449),_xlfn.STDEV.S(G$2:G$1449))</f>
      </c>
      <c r="N1282" s="10" t="str">
        <f>=STANDARDIZE(H1282,AVERAGE(H$2:H$1449),_xlfn.STDEV.S(H$2:H$1449))</f>
      </c>
      <c r="O1282" s="10" t="str">
        <f>=STANDARDIZE(I1282,AVERAGE(I$2:I$1449),_xlfn.STDEV.S(I$2:I$1449))</f>
      </c>
      <c r="P1282" s="10" t="str">
        <f>=MMULT(J1282:O1282,$AI$12:$AI$17)</f>
      </c>
    </row>
    <row r="1283">
      <c r="A1283" t="n">
        <v>232265</v>
      </c>
      <c r="B1283" t="s">
        <v>5112</v>
      </c>
      <c r="C1283" t="s">
        <v>163</v>
      </c>
      <c r="D1283" t="n">
        <v>38</v>
      </c>
      <c r="E1283" t="n">
        <v>28576</v>
      </c>
      <c r="F1283" t="n">
        <v>55.7</v>
      </c>
      <c r="G1283" t="n">
        <v>85</v>
      </c>
      <c r="H1283" t="n">
        <v>15</v>
      </c>
      <c r="I1283" t="n">
        <v>3.5846</v>
      </c>
      <c r="J1283" s="10" t="str">
        <f>=STANDARDIZE(D1283,AVERAGE(D$2:D$1449),_xlfn.STDEV.S(D$2:D$1449))</f>
      </c>
      <c r="K1283" s="10" t="str">
        <f>=STANDARDIZE(E1283,AVERAGE(E$2:E$1449),_xlfn.STDEV.S(E$2:E$1449))</f>
      </c>
      <c r="L1283" s="10" t="str">
        <f>=STANDARDIZE(F1283,AVERAGE(F$2:F$1449),_xlfn.STDEV.S(F$2:F$1449))</f>
      </c>
      <c r="M1283" s="10" t="str">
        <f>=STANDARDIZE(G1283,AVERAGE(G$2:G$1449),_xlfn.STDEV.S(G$2:G$1449))</f>
      </c>
      <c r="N1283" s="10" t="str">
        <f>=STANDARDIZE(H1283,AVERAGE(H$2:H$1449),_xlfn.STDEV.S(H$2:H$1449))</f>
      </c>
      <c r="O1283" s="10" t="str">
        <f>=STANDARDIZE(I1283,AVERAGE(I$2:I$1449),_xlfn.STDEV.S(I$2:I$1449))</f>
      </c>
      <c r="P1283" s="10" t="str">
        <f>=MMULT(J1283:O1283,$AI$12:$AI$17)</f>
      </c>
    </row>
    <row r="1284">
      <c r="A1284" t="n">
        <v>232308</v>
      </c>
      <c r="B1284" t="s">
        <v>5114</v>
      </c>
      <c r="C1284" t="s">
        <v>163</v>
      </c>
      <c r="D1284" t="n">
        <v>33</v>
      </c>
      <c r="E1284" t="n">
        <v>23444</v>
      </c>
      <c r="F1284" t="n">
        <v>67.7</v>
      </c>
      <c r="G1284" t="n">
        <v>74</v>
      </c>
      <c r="H1284" t="n">
        <v>8</v>
      </c>
      <c r="I1284" t="n">
        <v>2.9965</v>
      </c>
      <c r="J1284" s="10" t="str">
        <f>=STANDARDIZE(D1284,AVERAGE(D$2:D$1449),_xlfn.STDEV.S(D$2:D$1449))</f>
      </c>
      <c r="K1284" s="10" t="str">
        <f>=STANDARDIZE(E1284,AVERAGE(E$2:E$1449),_xlfn.STDEV.S(E$2:E$1449))</f>
      </c>
      <c r="L1284" s="10" t="str">
        <f>=STANDARDIZE(F1284,AVERAGE(F$2:F$1449),_xlfn.STDEV.S(F$2:F$1449))</f>
      </c>
      <c r="M1284" s="10" t="str">
        <f>=STANDARDIZE(G1284,AVERAGE(G$2:G$1449),_xlfn.STDEV.S(G$2:G$1449))</f>
      </c>
      <c r="N1284" s="10" t="str">
        <f>=STANDARDIZE(H1284,AVERAGE(H$2:H$1449),_xlfn.STDEV.S(H$2:H$1449))</f>
      </c>
      <c r="O1284" s="10" t="str">
        <f>=STANDARDIZE(I1284,AVERAGE(I$2:I$1449),_xlfn.STDEV.S(I$2:I$1449))</f>
      </c>
      <c r="P1284" s="10" t="str">
        <f>=MMULT(J1284:O1284,$AI$12:$AI$17)</f>
      </c>
    </row>
    <row r="1285">
      <c r="A1285" t="n">
        <v>232423</v>
      </c>
      <c r="B1285" t="s">
        <v>5116</v>
      </c>
      <c r="C1285" t="s">
        <v>149</v>
      </c>
      <c r="D1285" t="n">
        <v>17</v>
      </c>
      <c r="E1285" t="n">
        <v>26317</v>
      </c>
      <c r="F1285" t="n">
        <v>80.9</v>
      </c>
      <c r="G1285" t="n">
        <v>90</v>
      </c>
      <c r="H1285" t="n">
        <v>17</v>
      </c>
      <c r="I1285" t="n">
        <v>4.3856</v>
      </c>
      <c r="J1285" s="10" t="str">
        <f>=STANDARDIZE(D1285,AVERAGE(D$2:D$1449),_xlfn.STDEV.S(D$2:D$1449))</f>
      </c>
      <c r="K1285" s="10" t="str">
        <f>=STANDARDIZE(E1285,AVERAGE(E$2:E$1449),_xlfn.STDEV.S(E$2:E$1449))</f>
      </c>
      <c r="L1285" s="10" t="str">
        <f>=STANDARDIZE(F1285,AVERAGE(F$2:F$1449),_xlfn.STDEV.S(F$2:F$1449))</f>
      </c>
      <c r="M1285" s="10" t="str">
        <f>=STANDARDIZE(G1285,AVERAGE(G$2:G$1449),_xlfn.STDEV.S(G$2:G$1449))</f>
      </c>
      <c r="N1285" s="10" t="str">
        <f>=STANDARDIZE(H1285,AVERAGE(H$2:H$1449),_xlfn.STDEV.S(H$2:H$1449))</f>
      </c>
      <c r="O1285" s="10" t="str">
        <f>=STANDARDIZE(I1285,AVERAGE(I$2:I$1449),_xlfn.STDEV.S(I$2:I$1449))</f>
      </c>
      <c r="P1285" s="10" t="str">
        <f>=MMULT(J1285:O1285,$AI$12:$AI$17)</f>
      </c>
    </row>
    <row r="1286">
      <c r="A1286" t="n">
        <v>232557</v>
      </c>
      <c r="B1286" t="s">
        <v>5118</v>
      </c>
      <c r="C1286" t="s">
        <v>163</v>
      </c>
      <c r="D1286" t="n">
        <v>39</v>
      </c>
      <c r="E1286" t="n">
        <v>29692</v>
      </c>
      <c r="F1286" t="n">
        <v>65.5</v>
      </c>
      <c r="G1286" t="n">
        <v>79</v>
      </c>
      <c r="H1286" t="n">
        <v>18</v>
      </c>
      <c r="I1286" t="n">
        <v>5.1422</v>
      </c>
      <c r="J1286" s="10" t="str">
        <f>=STANDARDIZE(D1286,AVERAGE(D$2:D$1449),_xlfn.STDEV.S(D$2:D$1449))</f>
      </c>
      <c r="K1286" s="10" t="str">
        <f>=STANDARDIZE(E1286,AVERAGE(E$2:E$1449),_xlfn.STDEV.S(E$2:E$1449))</f>
      </c>
      <c r="L1286" s="10" t="str">
        <f>=STANDARDIZE(F1286,AVERAGE(F$2:F$1449),_xlfn.STDEV.S(F$2:F$1449))</f>
      </c>
      <c r="M1286" s="10" t="str">
        <f>=STANDARDIZE(G1286,AVERAGE(G$2:G$1449),_xlfn.STDEV.S(G$2:G$1449))</f>
      </c>
      <c r="N1286" s="10" t="str">
        <f>=STANDARDIZE(H1286,AVERAGE(H$2:H$1449),_xlfn.STDEV.S(H$2:H$1449))</f>
      </c>
      <c r="O1286" s="10" t="str">
        <f>=STANDARDIZE(I1286,AVERAGE(I$2:I$1449),_xlfn.STDEV.S(I$2:I$1449))</f>
      </c>
      <c r="P1286" s="10" t="str">
        <f>=MMULT(J1286:O1286,$AI$12:$AI$17)</f>
      </c>
    </row>
    <row r="1287">
      <c r="A1287" t="n">
        <v>232566</v>
      </c>
      <c r="B1287" t="s">
        <v>5119</v>
      </c>
      <c r="C1287" t="s">
        <v>149</v>
      </c>
      <c r="D1287" t="n">
        <v>26</v>
      </c>
      <c r="E1287" t="n">
        <v>22900</v>
      </c>
      <c r="F1287" t="n">
        <v>61.6</v>
      </c>
      <c r="G1287" t="n">
        <v>78</v>
      </c>
      <c r="H1287" t="n">
        <v>14</v>
      </c>
      <c r="I1287" t="n">
        <v>3.7744</v>
      </c>
      <c r="J1287" s="10" t="str">
        <f>=STANDARDIZE(D1287,AVERAGE(D$2:D$1449),_xlfn.STDEV.S(D$2:D$1449))</f>
      </c>
      <c r="K1287" s="10" t="str">
        <f>=STANDARDIZE(E1287,AVERAGE(E$2:E$1449),_xlfn.STDEV.S(E$2:E$1449))</f>
      </c>
      <c r="L1287" s="10" t="str">
        <f>=STANDARDIZE(F1287,AVERAGE(F$2:F$1449),_xlfn.STDEV.S(F$2:F$1449))</f>
      </c>
      <c r="M1287" s="10" t="str">
        <f>=STANDARDIZE(G1287,AVERAGE(G$2:G$1449),_xlfn.STDEV.S(G$2:G$1449))</f>
      </c>
      <c r="N1287" s="10" t="str">
        <f>=STANDARDIZE(H1287,AVERAGE(H$2:H$1449),_xlfn.STDEV.S(H$2:H$1449))</f>
      </c>
      <c r="O1287" s="10" t="str">
        <f>=STANDARDIZE(I1287,AVERAGE(I$2:I$1449),_xlfn.STDEV.S(I$2:I$1449))</f>
      </c>
      <c r="P1287" s="10" t="str">
        <f>=MMULT(J1287:O1287,$AI$12:$AI$17)</f>
      </c>
    </row>
    <row r="1288">
      <c r="A1288" t="n">
        <v>232609</v>
      </c>
      <c r="B1288" t="s">
        <v>5122</v>
      </c>
      <c r="C1288" t="s">
        <v>163</v>
      </c>
      <c r="D1288" t="n">
        <v>27</v>
      </c>
      <c r="E1288" t="n">
        <v>22921</v>
      </c>
      <c r="F1288" t="n">
        <v>61.6</v>
      </c>
      <c r="G1288" t="n">
        <v>76</v>
      </c>
      <c r="H1288" t="n">
        <v>11</v>
      </c>
      <c r="I1288" t="n">
        <v>3.5306</v>
      </c>
      <c r="J1288" s="10" t="str">
        <f>=STANDARDIZE(D1288,AVERAGE(D$2:D$1449),_xlfn.STDEV.S(D$2:D$1449))</f>
      </c>
      <c r="K1288" s="10" t="str">
        <f>=STANDARDIZE(E1288,AVERAGE(E$2:E$1449),_xlfn.STDEV.S(E$2:E$1449))</f>
      </c>
      <c r="L1288" s="10" t="str">
        <f>=STANDARDIZE(F1288,AVERAGE(F$2:F$1449),_xlfn.STDEV.S(F$2:F$1449))</f>
      </c>
      <c r="M1288" s="10" t="str">
        <f>=STANDARDIZE(G1288,AVERAGE(G$2:G$1449),_xlfn.STDEV.S(G$2:G$1449))</f>
      </c>
      <c r="N1288" s="10" t="str">
        <f>=STANDARDIZE(H1288,AVERAGE(H$2:H$1449),_xlfn.STDEV.S(H$2:H$1449))</f>
      </c>
      <c r="O1288" s="10" t="str">
        <f>=STANDARDIZE(I1288,AVERAGE(I$2:I$1449),_xlfn.STDEV.S(I$2:I$1449))</f>
      </c>
      <c r="P1288" s="10" t="str">
        <f>=MMULT(J1288:O1288,$AI$12:$AI$17)</f>
      </c>
    </row>
    <row r="1289">
      <c r="A1289" t="n">
        <v>232672</v>
      </c>
      <c r="B1289" t="s">
        <v>5124</v>
      </c>
      <c r="C1289" t="s">
        <v>163</v>
      </c>
      <c r="D1289" t="n">
        <v>48</v>
      </c>
      <c r="E1289" t="n">
        <v>18838</v>
      </c>
      <c r="F1289" t="n">
        <v>55.7</v>
      </c>
      <c r="G1289" t="n">
        <v>61</v>
      </c>
      <c r="H1289" t="n">
        <v>14</v>
      </c>
      <c r="I1289" t="n">
        <v>3.3424</v>
      </c>
      <c r="J1289" s="10" t="str">
        <f>=STANDARDIZE(D1289,AVERAGE(D$2:D$1449),_xlfn.STDEV.S(D$2:D$1449))</f>
      </c>
      <c r="K1289" s="10" t="str">
        <f>=STANDARDIZE(E1289,AVERAGE(E$2:E$1449),_xlfn.STDEV.S(E$2:E$1449))</f>
      </c>
      <c r="L1289" s="10" t="str">
        <f>=STANDARDIZE(F1289,AVERAGE(F$2:F$1449),_xlfn.STDEV.S(F$2:F$1449))</f>
      </c>
      <c r="M1289" s="10" t="str">
        <f>=STANDARDIZE(G1289,AVERAGE(G$2:G$1449),_xlfn.STDEV.S(G$2:G$1449))</f>
      </c>
      <c r="N1289" s="10" t="str">
        <f>=STANDARDIZE(H1289,AVERAGE(H$2:H$1449),_xlfn.STDEV.S(H$2:H$1449))</f>
      </c>
      <c r="O1289" s="10" t="str">
        <f>=STANDARDIZE(I1289,AVERAGE(I$2:I$1449),_xlfn.STDEV.S(I$2:I$1449))</f>
      </c>
      <c r="P1289" s="10" t="str">
        <f>=MMULT(J1289:O1289,$AI$12:$AI$17)</f>
      </c>
    </row>
    <row r="1290">
      <c r="A1290" t="n">
        <v>232681</v>
      </c>
      <c r="B1290" t="s">
        <v>5126</v>
      </c>
      <c r="C1290" t="s">
        <v>149</v>
      </c>
      <c r="D1290" t="n">
        <v>20</v>
      </c>
      <c r="E1290" t="n">
        <v>21615</v>
      </c>
      <c r="F1290" t="n">
        <v>67.4</v>
      </c>
      <c r="G1290" t="n">
        <v>82</v>
      </c>
      <c r="H1290" t="n">
        <v>13</v>
      </c>
      <c r="I1290" t="n">
        <v>3.6141</v>
      </c>
      <c r="J1290" s="10" t="str">
        <f>=STANDARDIZE(D1290,AVERAGE(D$2:D$1449),_xlfn.STDEV.S(D$2:D$1449))</f>
      </c>
      <c r="K1290" s="10" t="str">
        <f>=STANDARDIZE(E1290,AVERAGE(E$2:E$1449),_xlfn.STDEV.S(E$2:E$1449))</f>
      </c>
      <c r="L1290" s="10" t="str">
        <f>=STANDARDIZE(F1290,AVERAGE(F$2:F$1449),_xlfn.STDEV.S(F$2:F$1449))</f>
      </c>
      <c r="M1290" s="10" t="str">
        <f>=STANDARDIZE(G1290,AVERAGE(G$2:G$1449),_xlfn.STDEV.S(G$2:G$1449))</f>
      </c>
      <c r="N1290" s="10" t="str">
        <f>=STANDARDIZE(H1290,AVERAGE(H$2:H$1449),_xlfn.STDEV.S(H$2:H$1449))</f>
      </c>
      <c r="O1290" s="10" t="str">
        <f>=STANDARDIZE(I1290,AVERAGE(I$2:I$1449),_xlfn.STDEV.S(I$2:I$1449))</f>
      </c>
      <c r="P1290" s="10" t="str">
        <f>=MMULT(J1290:O1290,$AI$12:$AI$17)</f>
      </c>
    </row>
    <row r="1291">
      <c r="A1291" t="n">
        <v>232706</v>
      </c>
      <c r="B1291" t="s">
        <v>5128</v>
      </c>
      <c r="C1291" t="s">
        <v>163</v>
      </c>
      <c r="D1291" t="n">
        <v>22</v>
      </c>
      <c r="E1291" t="n">
        <v>28147</v>
      </c>
      <c r="F1291" t="n">
        <v>57.9</v>
      </c>
      <c r="G1291" t="n">
        <v>76</v>
      </c>
      <c r="H1291" t="n">
        <v>13</v>
      </c>
      <c r="I1291" t="n">
        <v>3.6464</v>
      </c>
      <c r="J1291" s="10" t="str">
        <f>=STANDARDIZE(D1291,AVERAGE(D$2:D$1449),_xlfn.STDEV.S(D$2:D$1449))</f>
      </c>
      <c r="K1291" s="10" t="str">
        <f>=STANDARDIZE(E1291,AVERAGE(E$2:E$1449),_xlfn.STDEV.S(E$2:E$1449))</f>
      </c>
      <c r="L1291" s="10" t="str">
        <f>=STANDARDIZE(F1291,AVERAGE(F$2:F$1449),_xlfn.STDEV.S(F$2:F$1449))</f>
      </c>
      <c r="M1291" s="10" t="str">
        <f>=STANDARDIZE(G1291,AVERAGE(G$2:G$1449),_xlfn.STDEV.S(G$2:G$1449))</f>
      </c>
      <c r="N1291" s="10" t="str">
        <f>=STANDARDIZE(H1291,AVERAGE(H$2:H$1449),_xlfn.STDEV.S(H$2:H$1449))</f>
      </c>
      <c r="O1291" s="10" t="str">
        <f>=STANDARDIZE(I1291,AVERAGE(I$2:I$1449),_xlfn.STDEV.S(I$2:I$1449))</f>
      </c>
      <c r="P1291" s="10" t="str">
        <f>=MMULT(J1291:O1291,$AI$12:$AI$17)</f>
      </c>
    </row>
    <row r="1292">
      <c r="A1292" t="n">
        <v>232937</v>
      </c>
      <c r="B1292" t="s">
        <v>5136</v>
      </c>
      <c r="C1292" t="s">
        <v>149</v>
      </c>
      <c r="D1292" t="n">
        <v>62</v>
      </c>
      <c r="E1292" t="n">
        <v>12272</v>
      </c>
      <c r="F1292" t="n">
        <v>32.8</v>
      </c>
      <c r="G1292" t="n">
        <v>72</v>
      </c>
      <c r="H1292" t="n">
        <v>18</v>
      </c>
      <c r="I1292" t="n">
        <v>3.8041</v>
      </c>
      <c r="J1292" s="10" t="str">
        <f>=STANDARDIZE(D1292,AVERAGE(D$2:D$1449),_xlfn.STDEV.S(D$2:D$1449))</f>
      </c>
      <c r="K1292" s="10" t="str">
        <f>=STANDARDIZE(E1292,AVERAGE(E$2:E$1449),_xlfn.STDEV.S(E$2:E$1449))</f>
      </c>
      <c r="L1292" s="10" t="str">
        <f>=STANDARDIZE(F1292,AVERAGE(F$2:F$1449),_xlfn.STDEV.S(F$2:F$1449))</f>
      </c>
      <c r="M1292" s="10" t="str">
        <f>=STANDARDIZE(G1292,AVERAGE(G$2:G$1449),_xlfn.STDEV.S(G$2:G$1449))</f>
      </c>
      <c r="N1292" s="10" t="str">
        <f>=STANDARDIZE(H1292,AVERAGE(H$2:H$1449),_xlfn.STDEV.S(H$2:H$1449))</f>
      </c>
      <c r="O1292" s="10" t="str">
        <f>=STANDARDIZE(I1292,AVERAGE(I$2:I$1449),_xlfn.STDEV.S(I$2:I$1449))</f>
      </c>
      <c r="P1292" s="10" t="str">
        <f>=MMULT(J1292:O1292,$AI$12:$AI$17)</f>
      </c>
    </row>
    <row r="1293">
      <c r="A1293" t="n">
        <v>232982</v>
      </c>
      <c r="B1293" t="s">
        <v>5139</v>
      </c>
      <c r="C1293" t="s">
        <v>149</v>
      </c>
      <c r="D1293" t="n">
        <v>37</v>
      </c>
      <c r="E1293" t="n">
        <v>16150</v>
      </c>
      <c r="F1293" t="n">
        <v>44.4</v>
      </c>
      <c r="G1293" t="n">
        <v>76</v>
      </c>
      <c r="H1293" t="n">
        <v>15</v>
      </c>
      <c r="I1293" t="n">
        <v>4.431</v>
      </c>
      <c r="J1293" s="10" t="str">
        <f>=STANDARDIZE(D1293,AVERAGE(D$2:D$1449),_xlfn.STDEV.S(D$2:D$1449))</f>
      </c>
      <c r="K1293" s="10" t="str">
        <f>=STANDARDIZE(E1293,AVERAGE(E$2:E$1449),_xlfn.STDEV.S(E$2:E$1449))</f>
      </c>
      <c r="L1293" s="10" t="str">
        <f>=STANDARDIZE(F1293,AVERAGE(F$2:F$1449),_xlfn.STDEV.S(F$2:F$1449))</f>
      </c>
      <c r="M1293" s="10" t="str">
        <f>=STANDARDIZE(G1293,AVERAGE(G$2:G$1449),_xlfn.STDEV.S(G$2:G$1449))</f>
      </c>
      <c r="N1293" s="10" t="str">
        <f>=STANDARDIZE(H1293,AVERAGE(H$2:H$1449),_xlfn.STDEV.S(H$2:H$1449))</f>
      </c>
      <c r="O1293" s="10" t="str">
        <f>=STANDARDIZE(I1293,AVERAGE(I$2:I$1449),_xlfn.STDEV.S(I$2:I$1449))</f>
      </c>
      <c r="P1293" s="10" t="str">
        <f>=MMULT(J1293:O1293,$AI$12:$AI$17)</f>
      </c>
    </row>
    <row r="1294">
      <c r="A1294" t="n">
        <v>233277</v>
      </c>
      <c r="B1294" t="s">
        <v>5147</v>
      </c>
      <c r="C1294" t="s">
        <v>149</v>
      </c>
      <c r="D1294" t="n">
        <v>35</v>
      </c>
      <c r="E1294" t="n">
        <v>18282</v>
      </c>
      <c r="F1294" t="n">
        <v>49.6</v>
      </c>
      <c r="G1294" t="n">
        <v>73</v>
      </c>
      <c r="H1294" t="n">
        <v>12</v>
      </c>
      <c r="I1294" t="n">
        <v>3.9504</v>
      </c>
      <c r="J1294" s="10" t="str">
        <f>=STANDARDIZE(D1294,AVERAGE(D$2:D$1449),_xlfn.STDEV.S(D$2:D$1449))</f>
      </c>
      <c r="K1294" s="10" t="str">
        <f>=STANDARDIZE(E1294,AVERAGE(E$2:E$1449),_xlfn.STDEV.S(E$2:E$1449))</f>
      </c>
      <c r="L1294" s="10" t="str">
        <f>=STANDARDIZE(F1294,AVERAGE(F$2:F$1449),_xlfn.STDEV.S(F$2:F$1449))</f>
      </c>
      <c r="M1294" s="10" t="str">
        <f>=STANDARDIZE(G1294,AVERAGE(G$2:G$1449),_xlfn.STDEV.S(G$2:G$1449))</f>
      </c>
      <c r="N1294" s="10" t="str">
        <f>=STANDARDIZE(H1294,AVERAGE(H$2:H$1449),_xlfn.STDEV.S(H$2:H$1449))</f>
      </c>
      <c r="O1294" s="10" t="str">
        <f>=STANDARDIZE(I1294,AVERAGE(I$2:I$1449),_xlfn.STDEV.S(I$2:I$1449))</f>
      </c>
      <c r="P1294" s="10" t="str">
        <f>=MMULT(J1294:O1294,$AI$12:$AI$17)</f>
      </c>
    </row>
    <row r="1295">
      <c r="A1295" t="n">
        <v>233295</v>
      </c>
      <c r="B1295" t="s">
        <v>5150</v>
      </c>
      <c r="C1295" t="s">
        <v>163</v>
      </c>
      <c r="D1295" t="n">
        <v>20</v>
      </c>
      <c r="E1295" t="n">
        <v>29058</v>
      </c>
      <c r="F1295" t="n">
        <v>74.6</v>
      </c>
      <c r="G1295" t="n">
        <v>81</v>
      </c>
      <c r="H1295" t="n">
        <v>10</v>
      </c>
      <c r="I1295" t="n">
        <v>3.1864</v>
      </c>
      <c r="J1295" s="10" t="str">
        <f>=STANDARDIZE(D1295,AVERAGE(D$2:D$1449),_xlfn.STDEV.S(D$2:D$1449))</f>
      </c>
      <c r="K1295" s="10" t="str">
        <f>=STANDARDIZE(E1295,AVERAGE(E$2:E$1449),_xlfn.STDEV.S(E$2:E$1449))</f>
      </c>
      <c r="L1295" s="10" t="str">
        <f>=STANDARDIZE(F1295,AVERAGE(F$2:F$1449),_xlfn.STDEV.S(F$2:F$1449))</f>
      </c>
      <c r="M1295" s="10" t="str">
        <f>=STANDARDIZE(G1295,AVERAGE(G$2:G$1449),_xlfn.STDEV.S(G$2:G$1449))</f>
      </c>
      <c r="N1295" s="10" t="str">
        <f>=STANDARDIZE(H1295,AVERAGE(H$2:H$1449),_xlfn.STDEV.S(H$2:H$1449))</f>
      </c>
      <c r="O1295" s="10" t="str">
        <f>=STANDARDIZE(I1295,AVERAGE(I$2:I$1449),_xlfn.STDEV.S(I$2:I$1449))</f>
      </c>
      <c r="P1295" s="10" t="str">
        <f>=MMULT(J1295:O1295,$AI$12:$AI$17)</f>
      </c>
    </row>
    <row r="1296">
      <c r="A1296" t="n">
        <v>233301</v>
      </c>
      <c r="B1296" t="s">
        <v>5151</v>
      </c>
      <c r="C1296" t="s">
        <v>163</v>
      </c>
      <c r="D1296" t="n">
        <v>41</v>
      </c>
      <c r="E1296" t="n">
        <v>20856</v>
      </c>
      <c r="F1296" t="n">
        <v>51.5</v>
      </c>
      <c r="G1296" t="n">
        <v>68</v>
      </c>
      <c r="H1296" t="n">
        <v>7</v>
      </c>
      <c r="I1296" t="n">
        <v>2.8976</v>
      </c>
      <c r="J1296" s="10" t="str">
        <f>=STANDARDIZE(D1296,AVERAGE(D$2:D$1449),_xlfn.STDEV.S(D$2:D$1449))</f>
      </c>
      <c r="K1296" s="10" t="str">
        <f>=STANDARDIZE(E1296,AVERAGE(E$2:E$1449),_xlfn.STDEV.S(E$2:E$1449))</f>
      </c>
      <c r="L1296" s="10" t="str">
        <f>=STANDARDIZE(F1296,AVERAGE(F$2:F$1449),_xlfn.STDEV.S(F$2:F$1449))</f>
      </c>
      <c r="M1296" s="10" t="str">
        <f>=STANDARDIZE(G1296,AVERAGE(G$2:G$1449),_xlfn.STDEV.S(G$2:G$1449))</f>
      </c>
      <c r="N1296" s="10" t="str">
        <f>=STANDARDIZE(H1296,AVERAGE(H$2:H$1449),_xlfn.STDEV.S(H$2:H$1449))</f>
      </c>
      <c r="O1296" s="10" t="str">
        <f>=STANDARDIZE(I1296,AVERAGE(I$2:I$1449),_xlfn.STDEV.S(I$2:I$1449))</f>
      </c>
      <c r="P1296" s="10" t="str">
        <f>=MMULT(J1296:O1296,$AI$12:$AI$17)</f>
      </c>
    </row>
    <row r="1297">
      <c r="A1297" t="n">
        <v>233374</v>
      </c>
      <c r="B1297" t="s">
        <v>5158</v>
      </c>
      <c r="C1297" t="s">
        <v>163</v>
      </c>
      <c r="D1297" t="n">
        <v>18</v>
      </c>
      <c r="E1297" t="n">
        <v>35263</v>
      </c>
      <c r="F1297" t="n">
        <v>87.8</v>
      </c>
      <c r="G1297" t="n">
        <v>93</v>
      </c>
      <c r="H1297" t="n">
        <v>7</v>
      </c>
      <c r="I1297" t="n">
        <v>3.6524</v>
      </c>
      <c r="J1297" s="10" t="str">
        <f>=STANDARDIZE(D1297,AVERAGE(D$2:D$1449),_xlfn.STDEV.S(D$2:D$1449))</f>
      </c>
      <c r="K1297" s="10" t="str">
        <f>=STANDARDIZE(E1297,AVERAGE(E$2:E$1449),_xlfn.STDEV.S(E$2:E$1449))</f>
      </c>
      <c r="L1297" s="10" t="str">
        <f>=STANDARDIZE(F1297,AVERAGE(F$2:F$1449),_xlfn.STDEV.S(F$2:F$1449))</f>
      </c>
      <c r="M1297" s="10" t="str">
        <f>=STANDARDIZE(G1297,AVERAGE(G$2:G$1449),_xlfn.STDEV.S(G$2:G$1449))</f>
      </c>
      <c r="N1297" s="10" t="str">
        <f>=STANDARDIZE(H1297,AVERAGE(H$2:H$1449),_xlfn.STDEV.S(H$2:H$1449))</f>
      </c>
      <c r="O1297" s="10" t="str">
        <f>=STANDARDIZE(I1297,AVERAGE(I$2:I$1449),_xlfn.STDEV.S(I$2:I$1449))</f>
      </c>
      <c r="P1297" s="10" t="str">
        <f>=MMULT(J1297:O1297,$AI$12:$AI$17)</f>
      </c>
    </row>
    <row r="1298">
      <c r="A1298" t="n">
        <v>233426</v>
      </c>
      <c r="B1298" t="s">
        <v>5160</v>
      </c>
      <c r="C1298" t="s">
        <v>163</v>
      </c>
      <c r="D1298" t="n">
        <v>24</v>
      </c>
      <c r="E1298" t="n">
        <v>27695</v>
      </c>
      <c r="F1298" t="n">
        <v>65.9</v>
      </c>
      <c r="G1298" t="n">
        <v>78</v>
      </c>
      <c r="H1298" t="n">
        <v>11</v>
      </c>
      <c r="I1298" t="n">
        <v>3.2728</v>
      </c>
      <c r="J1298" s="10" t="str">
        <f>=STANDARDIZE(D1298,AVERAGE(D$2:D$1449),_xlfn.STDEV.S(D$2:D$1449))</f>
      </c>
      <c r="K1298" s="10" t="str">
        <f>=STANDARDIZE(E1298,AVERAGE(E$2:E$1449),_xlfn.STDEV.S(E$2:E$1449))</f>
      </c>
      <c r="L1298" s="10" t="str">
        <f>=STANDARDIZE(F1298,AVERAGE(F$2:F$1449),_xlfn.STDEV.S(F$2:F$1449))</f>
      </c>
      <c r="M1298" s="10" t="str">
        <f>=STANDARDIZE(G1298,AVERAGE(G$2:G$1449),_xlfn.STDEV.S(G$2:G$1449))</f>
      </c>
      <c r="N1298" s="10" t="str">
        <f>=STANDARDIZE(H1298,AVERAGE(H$2:H$1449),_xlfn.STDEV.S(H$2:H$1449))</f>
      </c>
      <c r="O1298" s="10" t="str">
        <f>=STANDARDIZE(I1298,AVERAGE(I$2:I$1449),_xlfn.STDEV.S(I$2:I$1449))</f>
      </c>
      <c r="P1298" s="10" t="str">
        <f>=MMULT(J1298:O1298,$AI$12:$AI$17)</f>
      </c>
    </row>
    <row r="1299">
      <c r="A1299" t="n">
        <v>233541</v>
      </c>
      <c r="B1299" t="s">
        <v>5162</v>
      </c>
      <c r="C1299" t="s">
        <v>163</v>
      </c>
      <c r="D1299" t="n">
        <v>19</v>
      </c>
      <c r="E1299" t="n">
        <v>26400</v>
      </c>
      <c r="F1299" t="n">
        <v>70.3</v>
      </c>
      <c r="G1299" t="n">
        <v>82</v>
      </c>
      <c r="H1299" t="n">
        <v>11</v>
      </c>
      <c r="I1299" t="n">
        <v>3.7557</v>
      </c>
      <c r="J1299" s="10" t="str">
        <f>=STANDARDIZE(D1299,AVERAGE(D$2:D$1449),_xlfn.STDEV.S(D$2:D$1449))</f>
      </c>
      <c r="K1299" s="10" t="str">
        <f>=STANDARDIZE(E1299,AVERAGE(E$2:E$1449),_xlfn.STDEV.S(E$2:E$1449))</f>
      </c>
      <c r="L1299" s="10" t="str">
        <f>=STANDARDIZE(F1299,AVERAGE(F$2:F$1449),_xlfn.STDEV.S(F$2:F$1449))</f>
      </c>
      <c r="M1299" s="10" t="str">
        <f>=STANDARDIZE(G1299,AVERAGE(G$2:G$1449),_xlfn.STDEV.S(G$2:G$1449))</f>
      </c>
      <c r="N1299" s="10" t="str">
        <f>=STANDARDIZE(H1299,AVERAGE(H$2:H$1449),_xlfn.STDEV.S(H$2:H$1449))</f>
      </c>
      <c r="O1299" s="10" t="str">
        <f>=STANDARDIZE(I1299,AVERAGE(I$2:I$1449),_xlfn.STDEV.S(I$2:I$1449))</f>
      </c>
      <c r="P1299" s="10" t="str">
        <f>=MMULT(J1299:O1299,$AI$12:$AI$17)</f>
      </c>
    </row>
    <row r="1300">
      <c r="A1300" t="n">
        <v>233611</v>
      </c>
      <c r="B1300" t="s">
        <v>5166</v>
      </c>
      <c r="C1300" t="s">
        <v>163</v>
      </c>
      <c r="D1300" t="n">
        <v>43</v>
      </c>
      <c r="E1300" t="n">
        <v>25440</v>
      </c>
      <c r="F1300" t="n">
        <v>38.3</v>
      </c>
      <c r="G1300" t="n">
        <v>82</v>
      </c>
      <c r="H1300" t="n">
        <v>17</v>
      </c>
      <c r="I1300" t="n">
        <v>3.0519</v>
      </c>
      <c r="J1300" s="10" t="str">
        <f>=STANDARDIZE(D1300,AVERAGE(D$2:D$1449),_xlfn.STDEV.S(D$2:D$1449))</f>
      </c>
      <c r="K1300" s="10" t="str">
        <f>=STANDARDIZE(E1300,AVERAGE(E$2:E$1449),_xlfn.STDEV.S(E$2:E$1449))</f>
      </c>
      <c r="L1300" s="10" t="str">
        <f>=STANDARDIZE(F1300,AVERAGE(F$2:F$1449),_xlfn.STDEV.S(F$2:F$1449))</f>
      </c>
      <c r="M1300" s="10" t="str">
        <f>=STANDARDIZE(G1300,AVERAGE(G$2:G$1449),_xlfn.STDEV.S(G$2:G$1449))</f>
      </c>
      <c r="N1300" s="10" t="str">
        <f>=STANDARDIZE(H1300,AVERAGE(H$2:H$1449),_xlfn.STDEV.S(H$2:H$1449))</f>
      </c>
      <c r="O1300" s="10" t="str">
        <f>=STANDARDIZE(I1300,AVERAGE(I$2:I$1449),_xlfn.STDEV.S(I$2:I$1449))</f>
      </c>
      <c r="P1300" s="10" t="str">
        <f>=MMULT(J1300:O1300,$AI$12:$AI$17)</f>
      </c>
    </row>
    <row r="1301">
      <c r="A1301" t="n">
        <v>233897</v>
      </c>
      <c r="B1301" t="s">
        <v>5179</v>
      </c>
      <c r="C1301" t="s">
        <v>149</v>
      </c>
      <c r="D1301" t="n">
        <v>33</v>
      </c>
      <c r="E1301" t="n">
        <v>10409</v>
      </c>
      <c r="F1301" t="n">
        <v>49.8</v>
      </c>
      <c r="G1301" t="n">
        <v>73</v>
      </c>
      <c r="H1301" t="n">
        <v>13</v>
      </c>
      <c r="I1301" t="n">
        <v>3.4482</v>
      </c>
      <c r="J1301" s="10" t="str">
        <f>=STANDARDIZE(D1301,AVERAGE(D$2:D$1449),_xlfn.STDEV.S(D$2:D$1449))</f>
      </c>
      <c r="K1301" s="10" t="str">
        <f>=STANDARDIZE(E1301,AVERAGE(E$2:E$1449),_xlfn.STDEV.S(E$2:E$1449))</f>
      </c>
      <c r="L1301" s="10" t="str">
        <f>=STANDARDIZE(F1301,AVERAGE(F$2:F$1449),_xlfn.STDEV.S(F$2:F$1449))</f>
      </c>
      <c r="M1301" s="10" t="str">
        <f>=STANDARDIZE(G1301,AVERAGE(G$2:G$1449),_xlfn.STDEV.S(G$2:G$1449))</f>
      </c>
      <c r="N1301" s="10" t="str">
        <f>=STANDARDIZE(H1301,AVERAGE(H$2:H$1449),_xlfn.STDEV.S(H$2:H$1449))</f>
      </c>
      <c r="O1301" s="10" t="str">
        <f>=STANDARDIZE(I1301,AVERAGE(I$2:I$1449),_xlfn.STDEV.S(I$2:I$1449))</f>
      </c>
      <c r="P1301" s="10" t="str">
        <f>=MMULT(J1301:O1301,$AI$12:$AI$17)</f>
      </c>
    </row>
    <row r="1302">
      <c r="A1302" t="n">
        <v>233921</v>
      </c>
      <c r="B1302" t="s">
        <v>5183</v>
      </c>
      <c r="C1302" t="s">
        <v>149</v>
      </c>
      <c r="D1302" t="n">
        <v>15</v>
      </c>
      <c r="E1302" t="n">
        <v>22205</v>
      </c>
      <c r="F1302" t="n">
        <v>86.4</v>
      </c>
      <c r="G1302" t="n">
        <v>92</v>
      </c>
      <c r="H1302" t="n">
        <v>17</v>
      </c>
      <c r="I1302" t="n">
        <v>4.6076</v>
      </c>
      <c r="J1302" s="10" t="str">
        <f>=STANDARDIZE(D1302,AVERAGE(D$2:D$1449),_xlfn.STDEV.S(D$2:D$1449))</f>
      </c>
      <c r="K1302" s="10" t="str">
        <f>=STANDARDIZE(E1302,AVERAGE(E$2:E$1449),_xlfn.STDEV.S(E$2:E$1449))</f>
      </c>
      <c r="L1302" s="10" t="str">
        <f>=STANDARDIZE(F1302,AVERAGE(F$2:F$1449),_xlfn.STDEV.S(F$2:F$1449))</f>
      </c>
      <c r="M1302" s="10" t="str">
        <f>=STANDARDIZE(G1302,AVERAGE(G$2:G$1449),_xlfn.STDEV.S(G$2:G$1449))</f>
      </c>
      <c r="N1302" s="10" t="str">
        <f>=STANDARDIZE(H1302,AVERAGE(H$2:H$1449),_xlfn.STDEV.S(H$2:H$1449))</f>
      </c>
      <c r="O1302" s="10" t="str">
        <f>=STANDARDIZE(I1302,AVERAGE(I$2:I$1449),_xlfn.STDEV.S(I$2:I$1449))</f>
      </c>
      <c r="P1302" s="10" t="str">
        <f>=MMULT(J1302:O1302,$AI$12:$AI$17)</f>
      </c>
    </row>
    <row r="1303">
      <c r="A1303" t="n">
        <v>234030</v>
      </c>
      <c r="B1303" t="s">
        <v>5186</v>
      </c>
      <c r="C1303" t="s">
        <v>149</v>
      </c>
      <c r="D1303" t="n">
        <v>30</v>
      </c>
      <c r="E1303" t="n">
        <v>22852</v>
      </c>
      <c r="F1303" t="n">
        <v>65.4</v>
      </c>
      <c r="G1303" t="n">
        <v>86</v>
      </c>
      <c r="H1303" t="n">
        <v>17</v>
      </c>
      <c r="I1303" t="n">
        <v>4.4885</v>
      </c>
      <c r="J1303" s="10" t="str">
        <f>=STANDARDIZE(D1303,AVERAGE(D$2:D$1449),_xlfn.STDEV.S(D$2:D$1449))</f>
      </c>
      <c r="K1303" s="10" t="str">
        <f>=STANDARDIZE(E1303,AVERAGE(E$2:E$1449),_xlfn.STDEV.S(E$2:E$1449))</f>
      </c>
      <c r="L1303" s="10" t="str">
        <f>=STANDARDIZE(F1303,AVERAGE(F$2:F$1449),_xlfn.STDEV.S(F$2:F$1449))</f>
      </c>
      <c r="M1303" s="10" t="str">
        <f>=STANDARDIZE(G1303,AVERAGE(G$2:G$1449),_xlfn.STDEV.S(G$2:G$1449))</f>
      </c>
      <c r="N1303" s="10" t="str">
        <f>=STANDARDIZE(H1303,AVERAGE(H$2:H$1449),_xlfn.STDEV.S(H$2:H$1449))</f>
      </c>
      <c r="O1303" s="10" t="str">
        <f>=STANDARDIZE(I1303,AVERAGE(I$2:I$1449),_xlfn.STDEV.S(I$2:I$1449))</f>
      </c>
      <c r="P1303" s="10" t="str">
        <f>=MMULT(J1303:O1303,$AI$12:$AI$17)</f>
      </c>
    </row>
    <row r="1304">
      <c r="A1304" t="n">
        <v>234076</v>
      </c>
      <c r="B1304" t="s">
        <v>5187</v>
      </c>
      <c r="C1304" t="s">
        <v>149</v>
      </c>
      <c r="D1304" t="n">
        <v>14</v>
      </c>
      <c r="E1304" t="n">
        <v>17831</v>
      </c>
      <c r="F1304" t="n">
        <v>95.3</v>
      </c>
      <c r="G1304" t="n">
        <v>97</v>
      </c>
      <c r="H1304" t="n">
        <v>15</v>
      </c>
      <c r="I1304" t="n">
        <v>4.4778</v>
      </c>
      <c r="J1304" s="10" t="str">
        <f>=STANDARDIZE(D1304,AVERAGE(D$2:D$1449),_xlfn.STDEV.S(D$2:D$1449))</f>
      </c>
      <c r="K1304" s="10" t="str">
        <f>=STANDARDIZE(E1304,AVERAGE(E$2:E$1449),_xlfn.STDEV.S(E$2:E$1449))</f>
      </c>
      <c r="L1304" s="10" t="str">
        <f>=STANDARDIZE(F1304,AVERAGE(F$2:F$1449),_xlfn.STDEV.S(F$2:F$1449))</f>
      </c>
      <c r="M1304" s="10" t="str">
        <f>=STANDARDIZE(G1304,AVERAGE(G$2:G$1449),_xlfn.STDEV.S(G$2:G$1449))</f>
      </c>
      <c r="N1304" s="10" t="str">
        <f>=STANDARDIZE(H1304,AVERAGE(H$2:H$1449),_xlfn.STDEV.S(H$2:H$1449))</f>
      </c>
      <c r="O1304" s="10" t="str">
        <f>=STANDARDIZE(I1304,AVERAGE(I$2:I$1449),_xlfn.STDEV.S(I$2:I$1449))</f>
      </c>
      <c r="P1304" s="10" t="str">
        <f>=MMULT(J1304:O1304,$AI$12:$AI$17)</f>
      </c>
    </row>
    <row r="1305">
      <c r="A1305" t="n">
        <v>234085</v>
      </c>
      <c r="B1305" t="s">
        <v>5188</v>
      </c>
      <c r="C1305" t="s">
        <v>149</v>
      </c>
      <c r="D1305" t="n">
        <v>16</v>
      </c>
      <c r="E1305" t="n">
        <v>17229</v>
      </c>
      <c r="F1305" t="n">
        <v>81.8</v>
      </c>
      <c r="G1305" t="n">
        <v>84</v>
      </c>
      <c r="H1305" t="n">
        <v>10</v>
      </c>
      <c r="I1305" t="n">
        <v>3.1821</v>
      </c>
      <c r="J1305" s="10" t="str">
        <f>=STANDARDIZE(D1305,AVERAGE(D$2:D$1449),_xlfn.STDEV.S(D$2:D$1449))</f>
      </c>
      <c r="K1305" s="10" t="str">
        <f>=STANDARDIZE(E1305,AVERAGE(E$2:E$1449),_xlfn.STDEV.S(E$2:E$1449))</f>
      </c>
      <c r="L1305" s="10" t="str">
        <f>=STANDARDIZE(F1305,AVERAGE(F$2:F$1449),_xlfn.STDEV.S(F$2:F$1449))</f>
      </c>
      <c r="M1305" s="10" t="str">
        <f>=STANDARDIZE(G1305,AVERAGE(G$2:G$1449),_xlfn.STDEV.S(G$2:G$1449))</f>
      </c>
      <c r="N1305" s="10" t="str">
        <f>=STANDARDIZE(H1305,AVERAGE(H$2:H$1449),_xlfn.STDEV.S(H$2:H$1449))</f>
      </c>
      <c r="O1305" s="10" t="str">
        <f>=STANDARDIZE(I1305,AVERAGE(I$2:I$1449),_xlfn.STDEV.S(I$2:I$1449))</f>
      </c>
      <c r="P1305" s="10" t="str">
        <f>=MMULT(J1305:O1305,$AI$12:$AI$17)</f>
      </c>
    </row>
    <row r="1306">
      <c r="A1306" t="n">
        <v>234155</v>
      </c>
      <c r="B1306" t="s">
        <v>5191</v>
      </c>
      <c r="C1306" t="s">
        <v>149</v>
      </c>
      <c r="D1306" t="n">
        <v>71</v>
      </c>
      <c r="E1306" t="n">
        <v>16184</v>
      </c>
      <c r="F1306" t="n">
        <v>40.7</v>
      </c>
      <c r="G1306" t="n">
        <v>71</v>
      </c>
      <c r="H1306" t="n">
        <v>13</v>
      </c>
      <c r="I1306" t="n">
        <v>3.7281</v>
      </c>
      <c r="J1306" s="10" t="str">
        <f>=STANDARDIZE(D1306,AVERAGE(D$2:D$1449),_xlfn.STDEV.S(D$2:D$1449))</f>
      </c>
      <c r="K1306" s="10" t="str">
        <f>=STANDARDIZE(E1306,AVERAGE(E$2:E$1449),_xlfn.STDEV.S(E$2:E$1449))</f>
      </c>
      <c r="L1306" s="10" t="str">
        <f>=STANDARDIZE(F1306,AVERAGE(F$2:F$1449),_xlfn.STDEV.S(F$2:F$1449))</f>
      </c>
      <c r="M1306" s="10" t="str">
        <f>=STANDARDIZE(G1306,AVERAGE(G$2:G$1449),_xlfn.STDEV.S(G$2:G$1449))</f>
      </c>
      <c r="N1306" s="10" t="str">
        <f>=STANDARDIZE(H1306,AVERAGE(H$2:H$1449),_xlfn.STDEV.S(H$2:H$1449))</f>
      </c>
      <c r="O1306" s="10" t="str">
        <f>=STANDARDIZE(I1306,AVERAGE(I$2:I$1449),_xlfn.STDEV.S(I$2:I$1449))</f>
      </c>
      <c r="P1306" s="10" t="str">
        <f>=MMULT(J1306:O1306,$AI$12:$AI$17)</f>
      </c>
    </row>
    <row r="1307">
      <c r="A1307" t="n">
        <v>234164</v>
      </c>
      <c r="B1307" t="s">
        <v>5193</v>
      </c>
      <c r="C1307" t="s">
        <v>163</v>
      </c>
      <c r="D1307" t="n">
        <v>51</v>
      </c>
      <c r="E1307" t="n">
        <v>20207</v>
      </c>
      <c r="F1307" t="n">
        <v>41.3</v>
      </c>
      <c r="G1307" t="n">
        <v>62</v>
      </c>
      <c r="H1307" t="n">
        <v>22</v>
      </c>
      <c r="I1307" t="n">
        <v>3.3426</v>
      </c>
      <c r="J1307" s="10" t="str">
        <f>=STANDARDIZE(D1307,AVERAGE(D$2:D$1449),_xlfn.STDEV.S(D$2:D$1449))</f>
      </c>
      <c r="K1307" s="10" t="str">
        <f>=STANDARDIZE(E1307,AVERAGE(E$2:E$1449),_xlfn.STDEV.S(E$2:E$1449))</f>
      </c>
      <c r="L1307" s="10" t="str">
        <f>=STANDARDIZE(F1307,AVERAGE(F$2:F$1449),_xlfn.STDEV.S(F$2:F$1449))</f>
      </c>
      <c r="M1307" s="10" t="str">
        <f>=STANDARDIZE(G1307,AVERAGE(G$2:G$1449),_xlfn.STDEV.S(G$2:G$1449))</f>
      </c>
      <c r="N1307" s="10" t="str">
        <f>=STANDARDIZE(H1307,AVERAGE(H$2:H$1449),_xlfn.STDEV.S(H$2:H$1449))</f>
      </c>
      <c r="O1307" s="10" t="str">
        <f>=STANDARDIZE(I1307,AVERAGE(I$2:I$1449),_xlfn.STDEV.S(I$2:I$1449))</f>
      </c>
      <c r="P1307" s="10" t="str">
        <f>=MMULT(J1307:O1307,$AI$12:$AI$17)</f>
      </c>
    </row>
    <row r="1308">
      <c r="A1308" t="n">
        <v>234173</v>
      </c>
      <c r="B1308" t="s">
        <v>5194</v>
      </c>
      <c r="C1308" t="s">
        <v>163</v>
      </c>
      <c r="D1308" t="n">
        <v>26</v>
      </c>
      <c r="E1308" t="n">
        <v>21862</v>
      </c>
      <c r="F1308" t="n">
        <v>49.1</v>
      </c>
      <c r="G1308" t="n">
        <v>67</v>
      </c>
      <c r="H1308" t="n">
        <v>13</v>
      </c>
      <c r="I1308" t="n">
        <v>3.2536</v>
      </c>
      <c r="J1308" s="10" t="str">
        <f>=STANDARDIZE(D1308,AVERAGE(D$2:D$1449),_xlfn.STDEV.S(D$2:D$1449))</f>
      </c>
      <c r="K1308" s="10" t="str">
        <f>=STANDARDIZE(E1308,AVERAGE(E$2:E$1449),_xlfn.STDEV.S(E$2:E$1449))</f>
      </c>
      <c r="L1308" s="10" t="str">
        <f>=STANDARDIZE(F1308,AVERAGE(F$2:F$1449),_xlfn.STDEV.S(F$2:F$1449))</f>
      </c>
      <c r="M1308" s="10" t="str">
        <f>=STANDARDIZE(G1308,AVERAGE(G$2:G$1449),_xlfn.STDEV.S(G$2:G$1449))</f>
      </c>
      <c r="N1308" s="10" t="str">
        <f>=STANDARDIZE(H1308,AVERAGE(H$2:H$1449),_xlfn.STDEV.S(H$2:H$1449))</f>
      </c>
      <c r="O1308" s="10" t="str">
        <f>=STANDARDIZE(I1308,AVERAGE(I$2:I$1449),_xlfn.STDEV.S(I$2:I$1449))</f>
      </c>
      <c r="P1308" s="10" t="str">
        <f>=MMULT(J1308:O1308,$AI$12:$AI$17)</f>
      </c>
    </row>
    <row r="1309">
      <c r="A1309" t="n">
        <v>234207</v>
      </c>
      <c r="B1309" t="s">
        <v>5195</v>
      </c>
      <c r="C1309" t="s">
        <v>163</v>
      </c>
      <c r="D1309" t="n">
        <v>11</v>
      </c>
      <c r="E1309" t="n">
        <v>24667</v>
      </c>
      <c r="F1309" t="n">
        <v>94.9</v>
      </c>
      <c r="G1309" t="n">
        <v>95</v>
      </c>
      <c r="H1309" t="n">
        <v>8</v>
      </c>
      <c r="I1309" t="n">
        <v>3.3531</v>
      </c>
      <c r="J1309" s="10" t="str">
        <f>=STANDARDIZE(D1309,AVERAGE(D$2:D$1449),_xlfn.STDEV.S(D$2:D$1449))</f>
      </c>
      <c r="K1309" s="10" t="str">
        <f>=STANDARDIZE(E1309,AVERAGE(E$2:E$1449),_xlfn.STDEV.S(E$2:E$1449))</f>
      </c>
      <c r="L1309" s="10" t="str">
        <f>=STANDARDIZE(F1309,AVERAGE(F$2:F$1449),_xlfn.STDEV.S(F$2:F$1449))</f>
      </c>
      <c r="M1309" s="10" t="str">
        <f>=STANDARDIZE(G1309,AVERAGE(G$2:G$1449),_xlfn.STDEV.S(G$2:G$1449))</f>
      </c>
      <c r="N1309" s="10" t="str">
        <f>=STANDARDIZE(H1309,AVERAGE(H$2:H$1449),_xlfn.STDEV.S(H$2:H$1449))</f>
      </c>
      <c r="O1309" s="10" t="str">
        <f>=STANDARDIZE(I1309,AVERAGE(I$2:I$1449),_xlfn.STDEV.S(I$2:I$1449))</f>
      </c>
      <c r="P1309" s="10" t="str">
        <f>=MMULT(J1309:O1309,$AI$12:$AI$17)</f>
      </c>
    </row>
    <row r="1310">
      <c r="A1310" t="n">
        <v>234827</v>
      </c>
      <c r="B1310" t="s">
        <v>5204</v>
      </c>
      <c r="C1310" t="s">
        <v>149</v>
      </c>
      <c r="D1310" t="n">
        <v>31</v>
      </c>
      <c r="E1310" t="n">
        <v>15558</v>
      </c>
      <c r="F1310" t="n">
        <v>49.9</v>
      </c>
      <c r="G1310" t="n">
        <v>69</v>
      </c>
      <c r="H1310" t="n">
        <v>17</v>
      </c>
      <c r="I1310" t="n">
        <v>4.2852</v>
      </c>
      <c r="J1310" s="10" t="str">
        <f>=STANDARDIZE(D1310,AVERAGE(D$2:D$1449),_xlfn.STDEV.S(D$2:D$1449))</f>
      </c>
      <c r="K1310" s="10" t="str">
        <f>=STANDARDIZE(E1310,AVERAGE(E$2:E$1449),_xlfn.STDEV.S(E$2:E$1449))</f>
      </c>
      <c r="L1310" s="10" t="str">
        <f>=STANDARDIZE(F1310,AVERAGE(F$2:F$1449),_xlfn.STDEV.S(F$2:F$1449))</f>
      </c>
      <c r="M1310" s="10" t="str">
        <f>=STANDARDIZE(G1310,AVERAGE(G$2:G$1449),_xlfn.STDEV.S(G$2:G$1449))</f>
      </c>
      <c r="N1310" s="10" t="str">
        <f>=STANDARDIZE(H1310,AVERAGE(H$2:H$1449),_xlfn.STDEV.S(H$2:H$1449))</f>
      </c>
      <c r="O1310" s="10" t="str">
        <f>=STANDARDIZE(I1310,AVERAGE(I$2:I$1449),_xlfn.STDEV.S(I$2:I$1449))</f>
      </c>
      <c r="P1310" s="10" t="str">
        <f>=MMULT(J1310:O1310,$AI$12:$AI$17)</f>
      </c>
    </row>
    <row r="1311">
      <c r="A1311" t="n">
        <v>235024</v>
      </c>
      <c r="B1311" t="s">
        <v>5216</v>
      </c>
      <c r="C1311" t="s">
        <v>163</v>
      </c>
      <c r="D1311" t="n">
        <v>30</v>
      </c>
      <c r="E1311" t="n">
        <v>40164</v>
      </c>
      <c r="F1311" t="n">
        <v>52</v>
      </c>
      <c r="G1311" t="n">
        <v>69</v>
      </c>
      <c r="H1311" t="n">
        <v>6</v>
      </c>
      <c r="I1311" t="n">
        <v>2.6609</v>
      </c>
      <c r="J1311" s="10" t="str">
        <f>=STANDARDIZE(D1311,AVERAGE(D$2:D$1449),_xlfn.STDEV.S(D$2:D$1449))</f>
      </c>
      <c r="K1311" s="10" t="str">
        <f>=STANDARDIZE(E1311,AVERAGE(E$2:E$1449),_xlfn.STDEV.S(E$2:E$1449))</f>
      </c>
      <c r="L1311" s="10" t="str">
        <f>=STANDARDIZE(F1311,AVERAGE(F$2:F$1449),_xlfn.STDEV.S(F$2:F$1449))</f>
      </c>
      <c r="M1311" s="10" t="str">
        <f>=STANDARDIZE(G1311,AVERAGE(G$2:G$1449),_xlfn.STDEV.S(G$2:G$1449))</f>
      </c>
      <c r="N1311" s="10" t="str">
        <f>=STANDARDIZE(H1311,AVERAGE(H$2:H$1449),_xlfn.STDEV.S(H$2:H$1449))</f>
      </c>
      <c r="O1311" s="10" t="str">
        <f>=STANDARDIZE(I1311,AVERAGE(I$2:I$1449),_xlfn.STDEV.S(I$2:I$1449))</f>
      </c>
      <c r="P1311" s="10" t="str">
        <f>=MMULT(J1311:O1311,$AI$12:$AI$17)</f>
      </c>
    </row>
    <row r="1312">
      <c r="A1312" t="n">
        <v>235097</v>
      </c>
      <c r="B1312" t="s">
        <v>5218</v>
      </c>
      <c r="C1312" t="s">
        <v>149</v>
      </c>
      <c r="D1312" t="n">
        <v>35</v>
      </c>
      <c r="E1312" t="n">
        <v>13786</v>
      </c>
      <c r="F1312" t="n">
        <v>47.2</v>
      </c>
      <c r="G1312" t="n">
        <v>67</v>
      </c>
      <c r="H1312" t="n">
        <v>20</v>
      </c>
      <c r="I1312" t="n">
        <v>4.2372</v>
      </c>
      <c r="J1312" s="10" t="str">
        <f>=STANDARDIZE(D1312,AVERAGE(D$2:D$1449),_xlfn.STDEV.S(D$2:D$1449))</f>
      </c>
      <c r="K1312" s="10" t="str">
        <f>=STANDARDIZE(E1312,AVERAGE(E$2:E$1449),_xlfn.STDEV.S(E$2:E$1449))</f>
      </c>
      <c r="L1312" s="10" t="str">
        <f>=STANDARDIZE(F1312,AVERAGE(F$2:F$1449),_xlfn.STDEV.S(F$2:F$1449))</f>
      </c>
      <c r="M1312" s="10" t="str">
        <f>=STANDARDIZE(G1312,AVERAGE(G$2:G$1449),_xlfn.STDEV.S(G$2:G$1449))</f>
      </c>
      <c r="N1312" s="10" t="str">
        <f>=STANDARDIZE(H1312,AVERAGE(H$2:H$1449),_xlfn.STDEV.S(H$2:H$1449))</f>
      </c>
      <c r="O1312" s="10" t="str">
        <f>=STANDARDIZE(I1312,AVERAGE(I$2:I$1449),_xlfn.STDEV.S(I$2:I$1449))</f>
      </c>
      <c r="P1312" s="10" t="str">
        <f>=MMULT(J1312:O1312,$AI$12:$AI$17)</f>
      </c>
    </row>
    <row r="1313">
      <c r="A1313" t="n">
        <v>235167</v>
      </c>
      <c r="B1313" t="s">
        <v>5224</v>
      </c>
      <c r="C1313" t="s">
        <v>149</v>
      </c>
      <c r="D1313" t="n">
        <v>41</v>
      </c>
      <c r="E1313" t="n">
        <v>18480</v>
      </c>
      <c r="F1313" t="n">
        <v>43.6</v>
      </c>
      <c r="G1313" t="n">
        <v>68</v>
      </c>
      <c r="H1313" t="n">
        <v>20</v>
      </c>
      <c r="I1313" t="n">
        <v>3.4213</v>
      </c>
      <c r="J1313" s="10" t="str">
        <f>=STANDARDIZE(D1313,AVERAGE(D$2:D$1449),_xlfn.STDEV.S(D$2:D$1449))</f>
      </c>
      <c r="K1313" s="10" t="str">
        <f>=STANDARDIZE(E1313,AVERAGE(E$2:E$1449),_xlfn.STDEV.S(E$2:E$1449))</f>
      </c>
      <c r="L1313" s="10" t="str">
        <f>=STANDARDIZE(F1313,AVERAGE(F$2:F$1449),_xlfn.STDEV.S(F$2:F$1449))</f>
      </c>
      <c r="M1313" s="10" t="str">
        <f>=STANDARDIZE(G1313,AVERAGE(G$2:G$1449),_xlfn.STDEV.S(G$2:G$1449))</f>
      </c>
      <c r="N1313" s="10" t="str">
        <f>=STANDARDIZE(H1313,AVERAGE(H$2:H$1449),_xlfn.STDEV.S(H$2:H$1449))</f>
      </c>
      <c r="O1313" s="10" t="str">
        <f>=STANDARDIZE(I1313,AVERAGE(I$2:I$1449),_xlfn.STDEV.S(I$2:I$1449))</f>
      </c>
      <c r="P1313" s="10" t="str">
        <f>=MMULT(J1313:O1313,$AI$12:$AI$17)</f>
      </c>
    </row>
    <row r="1314">
      <c r="A1314" t="n">
        <v>235316</v>
      </c>
      <c r="B1314" t="s">
        <v>5229</v>
      </c>
      <c r="C1314" t="s">
        <v>163</v>
      </c>
      <c r="D1314" t="n">
        <v>13</v>
      </c>
      <c r="E1314" t="n">
        <v>40295</v>
      </c>
      <c r="F1314" t="n">
        <v>86.9</v>
      </c>
      <c r="G1314" t="n">
        <v>94</v>
      </c>
      <c r="H1314" t="n">
        <v>12</v>
      </c>
      <c r="I1314" t="n">
        <v>3.9101</v>
      </c>
      <c r="J1314" s="10" t="str">
        <f>=STANDARDIZE(D1314,AVERAGE(D$2:D$1449),_xlfn.STDEV.S(D$2:D$1449))</f>
      </c>
      <c r="K1314" s="10" t="str">
        <f>=STANDARDIZE(E1314,AVERAGE(E$2:E$1449),_xlfn.STDEV.S(E$2:E$1449))</f>
      </c>
      <c r="L1314" s="10" t="str">
        <f>=STANDARDIZE(F1314,AVERAGE(F$2:F$1449),_xlfn.STDEV.S(F$2:F$1449))</f>
      </c>
      <c r="M1314" s="10" t="str">
        <f>=STANDARDIZE(G1314,AVERAGE(G$2:G$1449),_xlfn.STDEV.S(G$2:G$1449))</f>
      </c>
      <c r="N1314" s="10" t="str">
        <f>=STANDARDIZE(H1314,AVERAGE(H$2:H$1449),_xlfn.STDEV.S(H$2:H$1449))</f>
      </c>
      <c r="O1314" s="10" t="str">
        <f>=STANDARDIZE(I1314,AVERAGE(I$2:I$1449),_xlfn.STDEV.S(I$2:I$1449))</f>
      </c>
      <c r="P1314" s="10" t="str">
        <f>=MMULT(J1314:O1314,$AI$12:$AI$17)</f>
      </c>
    </row>
    <row r="1315">
      <c r="A1315" t="n">
        <v>235422</v>
      </c>
      <c r="B1315" t="s">
        <v>5234</v>
      </c>
      <c r="C1315" t="s">
        <v>163</v>
      </c>
      <c r="D1315" t="n">
        <v>63</v>
      </c>
      <c r="E1315" t="n">
        <v>11934</v>
      </c>
      <c r="F1315" t="n">
        <v>40.2</v>
      </c>
      <c r="G1315" t="n">
        <v>58</v>
      </c>
      <c r="H1315" t="n">
        <v>7</v>
      </c>
      <c r="I1315" t="n">
        <v>2.9912</v>
      </c>
      <c r="J1315" s="10" t="str">
        <f>=STANDARDIZE(D1315,AVERAGE(D$2:D$1449),_xlfn.STDEV.S(D$2:D$1449))</f>
      </c>
      <c r="K1315" s="10" t="str">
        <f>=STANDARDIZE(E1315,AVERAGE(E$2:E$1449),_xlfn.STDEV.S(E$2:E$1449))</f>
      </c>
      <c r="L1315" s="10" t="str">
        <f>=STANDARDIZE(F1315,AVERAGE(F$2:F$1449),_xlfn.STDEV.S(F$2:F$1449))</f>
      </c>
      <c r="M1315" s="10" t="str">
        <f>=STANDARDIZE(G1315,AVERAGE(G$2:G$1449),_xlfn.STDEV.S(G$2:G$1449))</f>
      </c>
      <c r="N1315" s="10" t="str">
        <f>=STANDARDIZE(H1315,AVERAGE(H$2:H$1449),_xlfn.STDEV.S(H$2:H$1449))</f>
      </c>
      <c r="O1315" s="10" t="str">
        <f>=STANDARDIZE(I1315,AVERAGE(I$2:I$1449),_xlfn.STDEV.S(I$2:I$1449))</f>
      </c>
      <c r="P1315" s="10" t="str">
        <f>=MMULT(J1315:O1315,$AI$12:$AI$17)</f>
      </c>
    </row>
    <row r="1316">
      <c r="A1316" t="n">
        <v>236133</v>
      </c>
      <c r="B1316" t="s">
        <v>5247</v>
      </c>
      <c r="C1316" t="s">
        <v>163</v>
      </c>
      <c r="D1316" t="n">
        <v>23</v>
      </c>
      <c r="E1316" t="n">
        <v>25917</v>
      </c>
      <c r="F1316" t="n">
        <v>62.8</v>
      </c>
      <c r="G1316" t="n">
        <v>73</v>
      </c>
      <c r="H1316" t="n">
        <v>9</v>
      </c>
      <c r="I1316" t="n">
        <v>3.0523</v>
      </c>
      <c r="J1316" s="10" t="str">
        <f>=STANDARDIZE(D1316,AVERAGE(D$2:D$1449),_xlfn.STDEV.S(D$2:D$1449))</f>
      </c>
      <c r="K1316" s="10" t="str">
        <f>=STANDARDIZE(E1316,AVERAGE(E$2:E$1449),_xlfn.STDEV.S(E$2:E$1449))</f>
      </c>
      <c r="L1316" s="10" t="str">
        <f>=STANDARDIZE(F1316,AVERAGE(F$2:F$1449),_xlfn.STDEV.S(F$2:F$1449))</f>
      </c>
      <c r="M1316" s="10" t="str">
        <f>=STANDARDIZE(G1316,AVERAGE(G$2:G$1449),_xlfn.STDEV.S(G$2:G$1449))</f>
      </c>
      <c r="N1316" s="10" t="str">
        <f>=STANDARDIZE(H1316,AVERAGE(H$2:H$1449),_xlfn.STDEV.S(H$2:H$1449))</f>
      </c>
      <c r="O1316" s="10" t="str">
        <f>=STANDARDIZE(I1316,AVERAGE(I$2:I$1449),_xlfn.STDEV.S(I$2:I$1449))</f>
      </c>
      <c r="P1316" s="10" t="str">
        <f>=MMULT(J1316:O1316,$AI$12:$AI$17)</f>
      </c>
    </row>
    <row r="1317">
      <c r="A1317" t="n">
        <v>236230</v>
      </c>
      <c r="B1317" t="s">
        <v>5252</v>
      </c>
      <c r="C1317" t="s">
        <v>163</v>
      </c>
      <c r="D1317" t="n">
        <v>33</v>
      </c>
      <c r="E1317" t="n">
        <v>23841</v>
      </c>
      <c r="F1317" t="n">
        <v>71</v>
      </c>
      <c r="G1317" t="n">
        <v>79</v>
      </c>
      <c r="H1317" t="n">
        <v>12</v>
      </c>
      <c r="I1317" t="n">
        <v>3.485</v>
      </c>
      <c r="J1317" s="10" t="str">
        <f>=STANDARDIZE(D1317,AVERAGE(D$2:D$1449),_xlfn.STDEV.S(D$2:D$1449))</f>
      </c>
      <c r="K1317" s="10" t="str">
        <f>=STANDARDIZE(E1317,AVERAGE(E$2:E$1449),_xlfn.STDEV.S(E$2:E$1449))</f>
      </c>
      <c r="L1317" s="10" t="str">
        <f>=STANDARDIZE(F1317,AVERAGE(F$2:F$1449),_xlfn.STDEV.S(F$2:F$1449))</f>
      </c>
      <c r="M1317" s="10" t="str">
        <f>=STANDARDIZE(G1317,AVERAGE(G$2:G$1449),_xlfn.STDEV.S(G$2:G$1449))</f>
      </c>
      <c r="N1317" s="10" t="str">
        <f>=STANDARDIZE(H1317,AVERAGE(H$2:H$1449),_xlfn.STDEV.S(H$2:H$1449))</f>
      </c>
      <c r="O1317" s="10" t="str">
        <f>=STANDARDIZE(I1317,AVERAGE(I$2:I$1449),_xlfn.STDEV.S(I$2:I$1449))</f>
      </c>
      <c r="P1317" s="10" t="str">
        <f>=MMULT(J1317:O1317,$AI$12:$AI$17)</f>
      </c>
    </row>
    <row r="1318">
      <c r="A1318" t="n">
        <v>236328</v>
      </c>
      <c r="B1318" t="s">
        <v>5255</v>
      </c>
      <c r="C1318" t="s">
        <v>163</v>
      </c>
      <c r="D1318" t="n">
        <v>17</v>
      </c>
      <c r="E1318" t="n">
        <v>42301</v>
      </c>
      <c r="F1318" t="n">
        <v>67.9</v>
      </c>
      <c r="G1318" t="n">
        <v>80</v>
      </c>
      <c r="H1318" t="n">
        <v>10</v>
      </c>
      <c r="I1318" t="n">
        <v>3.3265</v>
      </c>
      <c r="J1318" s="10" t="str">
        <f>=STANDARDIZE(D1318,AVERAGE(D$2:D$1449),_xlfn.STDEV.S(D$2:D$1449))</f>
      </c>
      <c r="K1318" s="10" t="str">
        <f>=STANDARDIZE(E1318,AVERAGE(E$2:E$1449),_xlfn.STDEV.S(E$2:E$1449))</f>
      </c>
      <c r="L1318" s="10" t="str">
        <f>=STANDARDIZE(F1318,AVERAGE(F$2:F$1449),_xlfn.STDEV.S(F$2:F$1449))</f>
      </c>
      <c r="M1318" s="10" t="str">
        <f>=STANDARDIZE(G1318,AVERAGE(G$2:G$1449),_xlfn.STDEV.S(G$2:G$1449))</f>
      </c>
      <c r="N1318" s="10" t="str">
        <f>=STANDARDIZE(H1318,AVERAGE(H$2:H$1449),_xlfn.STDEV.S(H$2:H$1449))</f>
      </c>
      <c r="O1318" s="10" t="str">
        <f>=STANDARDIZE(I1318,AVERAGE(I$2:I$1449),_xlfn.STDEV.S(I$2:I$1449))</f>
      </c>
      <c r="P1318" s="10" t="str">
        <f>=MMULT(J1318:O1318,$AI$12:$AI$17)</f>
      </c>
    </row>
    <row r="1319">
      <c r="A1319" t="n">
        <v>236452</v>
      </c>
      <c r="B1319" t="s">
        <v>5258</v>
      </c>
      <c r="C1319" t="s">
        <v>163</v>
      </c>
      <c r="D1319" t="n">
        <v>40</v>
      </c>
      <c r="E1319" t="n">
        <v>22779</v>
      </c>
      <c r="F1319" t="n">
        <v>57.1</v>
      </c>
      <c r="G1319" t="n">
        <v>73</v>
      </c>
      <c r="H1319" t="n">
        <v>10</v>
      </c>
      <c r="I1319" t="n">
        <v>3.2667</v>
      </c>
      <c r="J1319" s="10" t="str">
        <f>=STANDARDIZE(D1319,AVERAGE(D$2:D$1449),_xlfn.STDEV.S(D$2:D$1449))</f>
      </c>
      <c r="K1319" s="10" t="str">
        <f>=STANDARDIZE(E1319,AVERAGE(E$2:E$1449),_xlfn.STDEV.S(E$2:E$1449))</f>
      </c>
      <c r="L1319" s="10" t="str">
        <f>=STANDARDIZE(F1319,AVERAGE(F$2:F$1449),_xlfn.STDEV.S(F$2:F$1449))</f>
      </c>
      <c r="M1319" s="10" t="str">
        <f>=STANDARDIZE(G1319,AVERAGE(G$2:G$1449),_xlfn.STDEV.S(G$2:G$1449))</f>
      </c>
      <c r="N1319" s="10" t="str">
        <f>=STANDARDIZE(H1319,AVERAGE(H$2:H$1449),_xlfn.STDEV.S(H$2:H$1449))</f>
      </c>
      <c r="O1319" s="10" t="str">
        <f>=STANDARDIZE(I1319,AVERAGE(I$2:I$1449),_xlfn.STDEV.S(I$2:I$1449))</f>
      </c>
      <c r="P1319" s="10" t="str">
        <f>=MMULT(J1319:O1319,$AI$12:$AI$17)</f>
      </c>
    </row>
    <row r="1320">
      <c r="A1320" t="n">
        <v>236577</v>
      </c>
      <c r="B1320" t="s">
        <v>5262</v>
      </c>
      <c r="C1320" t="s">
        <v>163</v>
      </c>
      <c r="D1320" t="n">
        <v>33</v>
      </c>
      <c r="E1320" t="n">
        <v>26155</v>
      </c>
      <c r="F1320" t="n">
        <v>62.1</v>
      </c>
      <c r="G1320" t="n">
        <v>75</v>
      </c>
      <c r="H1320" t="n">
        <v>10</v>
      </c>
      <c r="I1320" t="n">
        <v>3.5458</v>
      </c>
      <c r="J1320" s="10" t="str">
        <f>=STANDARDIZE(D1320,AVERAGE(D$2:D$1449),_xlfn.STDEV.S(D$2:D$1449))</f>
      </c>
      <c r="K1320" s="10" t="str">
        <f>=STANDARDIZE(E1320,AVERAGE(E$2:E$1449),_xlfn.STDEV.S(E$2:E$1449))</f>
      </c>
      <c r="L1320" s="10" t="str">
        <f>=STANDARDIZE(F1320,AVERAGE(F$2:F$1449),_xlfn.STDEV.S(F$2:F$1449))</f>
      </c>
      <c r="M1320" s="10" t="str">
        <f>=STANDARDIZE(G1320,AVERAGE(G$2:G$1449),_xlfn.STDEV.S(G$2:G$1449))</f>
      </c>
      <c r="N1320" s="10" t="str">
        <f>=STANDARDIZE(H1320,AVERAGE(H$2:H$1449),_xlfn.STDEV.S(H$2:H$1449))</f>
      </c>
      <c r="O1320" s="10" t="str">
        <f>=STANDARDIZE(I1320,AVERAGE(I$2:I$1449),_xlfn.STDEV.S(I$2:I$1449))</f>
      </c>
      <c r="P1320" s="10" t="str">
        <f>=MMULT(J1320:O1320,$AI$12:$AI$17)</f>
      </c>
    </row>
    <row r="1321">
      <c r="A1321" t="n">
        <v>236595</v>
      </c>
      <c r="B1321" t="s">
        <v>5263</v>
      </c>
      <c r="C1321" t="s">
        <v>163</v>
      </c>
      <c r="D1321" t="n">
        <v>22</v>
      </c>
      <c r="E1321" t="n">
        <v>37103</v>
      </c>
      <c r="F1321" t="n">
        <v>73.3</v>
      </c>
      <c r="G1321" t="n">
        <v>85</v>
      </c>
      <c r="H1321" t="n">
        <v>10</v>
      </c>
      <c r="I1321" t="n">
        <v>3.9006</v>
      </c>
      <c r="J1321" s="10" t="str">
        <f>=STANDARDIZE(D1321,AVERAGE(D$2:D$1449),_xlfn.STDEV.S(D$2:D$1449))</f>
      </c>
      <c r="K1321" s="10" t="str">
        <f>=STANDARDIZE(E1321,AVERAGE(E$2:E$1449),_xlfn.STDEV.S(E$2:E$1449))</f>
      </c>
      <c r="L1321" s="10" t="str">
        <f>=STANDARDIZE(F1321,AVERAGE(F$2:F$1449),_xlfn.STDEV.S(F$2:F$1449))</f>
      </c>
      <c r="M1321" s="10" t="str">
        <f>=STANDARDIZE(G1321,AVERAGE(G$2:G$1449),_xlfn.STDEV.S(G$2:G$1449))</f>
      </c>
      <c r="N1321" s="10" t="str">
        <f>=STANDARDIZE(H1321,AVERAGE(H$2:H$1449),_xlfn.STDEV.S(H$2:H$1449))</f>
      </c>
      <c r="O1321" s="10" t="str">
        <f>=STANDARDIZE(I1321,AVERAGE(I$2:I$1449),_xlfn.STDEV.S(I$2:I$1449))</f>
      </c>
      <c r="P1321" s="10" t="str">
        <f>=MMULT(J1321:O1321,$AI$12:$AI$17)</f>
      </c>
    </row>
    <row r="1322">
      <c r="A1322" t="n">
        <v>236896</v>
      </c>
      <c r="B1322" t="s">
        <v>5273</v>
      </c>
      <c r="C1322" t="s">
        <v>163</v>
      </c>
      <c r="D1322" t="n">
        <v>25</v>
      </c>
      <c r="E1322" t="n">
        <v>26001</v>
      </c>
      <c r="F1322" t="n">
        <v>62.5</v>
      </c>
      <c r="G1322" t="n">
        <v>84</v>
      </c>
      <c r="H1322" t="n">
        <v>13</v>
      </c>
      <c r="I1322" t="n">
        <v>3.2263</v>
      </c>
      <c r="J1322" s="10" t="str">
        <f>=STANDARDIZE(D1322,AVERAGE(D$2:D$1449),_xlfn.STDEV.S(D$2:D$1449))</f>
      </c>
      <c r="K1322" s="10" t="str">
        <f>=STANDARDIZE(E1322,AVERAGE(E$2:E$1449),_xlfn.STDEV.S(E$2:E$1449))</f>
      </c>
      <c r="L1322" s="10" t="str">
        <f>=STANDARDIZE(F1322,AVERAGE(F$2:F$1449),_xlfn.STDEV.S(F$2:F$1449))</f>
      </c>
      <c r="M1322" s="10" t="str">
        <f>=STANDARDIZE(G1322,AVERAGE(G$2:G$1449),_xlfn.STDEV.S(G$2:G$1449))</f>
      </c>
      <c r="N1322" s="10" t="str">
        <f>=STANDARDIZE(H1322,AVERAGE(H$2:H$1449),_xlfn.STDEV.S(H$2:H$1449))</f>
      </c>
      <c r="O1322" s="10" t="str">
        <f>=STANDARDIZE(I1322,AVERAGE(I$2:I$1449),_xlfn.STDEV.S(I$2:I$1449))</f>
      </c>
      <c r="P1322" s="10" t="str">
        <f>=MMULT(J1322:O1322,$AI$12:$AI$17)</f>
      </c>
    </row>
    <row r="1323">
      <c r="A1323" t="n">
        <v>236939</v>
      </c>
      <c r="B1323" t="s">
        <v>5275</v>
      </c>
      <c r="C1323" t="s">
        <v>149</v>
      </c>
      <c r="D1323" t="n">
        <v>26</v>
      </c>
      <c r="E1323" t="n">
        <v>18155</v>
      </c>
      <c r="F1323" t="n">
        <v>61.6</v>
      </c>
      <c r="G1323" t="n">
        <v>80</v>
      </c>
      <c r="H1323" t="n">
        <v>15</v>
      </c>
      <c r="I1323" t="n">
        <v>4.4902</v>
      </c>
      <c r="J1323" s="10" t="str">
        <f>=STANDARDIZE(D1323,AVERAGE(D$2:D$1449),_xlfn.STDEV.S(D$2:D$1449))</f>
      </c>
      <c r="K1323" s="10" t="str">
        <f>=STANDARDIZE(E1323,AVERAGE(E$2:E$1449),_xlfn.STDEV.S(E$2:E$1449))</f>
      </c>
      <c r="L1323" s="10" t="str">
        <f>=STANDARDIZE(F1323,AVERAGE(F$2:F$1449),_xlfn.STDEV.S(F$2:F$1449))</f>
      </c>
      <c r="M1323" s="10" t="str">
        <f>=STANDARDIZE(G1323,AVERAGE(G$2:G$1449),_xlfn.STDEV.S(G$2:G$1449))</f>
      </c>
      <c r="N1323" s="10" t="str">
        <f>=STANDARDIZE(H1323,AVERAGE(H$2:H$1449),_xlfn.STDEV.S(H$2:H$1449))</f>
      </c>
      <c r="O1323" s="10" t="str">
        <f>=STANDARDIZE(I1323,AVERAGE(I$2:I$1449),_xlfn.STDEV.S(I$2:I$1449))</f>
      </c>
      <c r="P1323" s="10" t="str">
        <f>=MMULT(J1323:O1323,$AI$12:$AI$17)</f>
      </c>
    </row>
    <row r="1324">
      <c r="A1324" t="n">
        <v>236948</v>
      </c>
      <c r="B1324" t="s">
        <v>5277</v>
      </c>
      <c r="C1324" t="s">
        <v>149</v>
      </c>
      <c r="D1324" t="n">
        <v>15</v>
      </c>
      <c r="E1324" t="n">
        <v>11023</v>
      </c>
      <c r="F1324" t="n">
        <v>83.7</v>
      </c>
      <c r="G1324" t="n">
        <v>95</v>
      </c>
      <c r="H1324" t="n">
        <v>20</v>
      </c>
      <c r="I1324" t="n">
        <v>4.7607</v>
      </c>
      <c r="J1324" s="10" t="str">
        <f>=STANDARDIZE(D1324,AVERAGE(D$2:D$1449),_xlfn.STDEV.S(D$2:D$1449))</f>
      </c>
      <c r="K1324" s="10" t="str">
        <f>=STANDARDIZE(E1324,AVERAGE(E$2:E$1449),_xlfn.STDEV.S(E$2:E$1449))</f>
      </c>
      <c r="L1324" s="10" t="str">
        <f>=STANDARDIZE(F1324,AVERAGE(F$2:F$1449),_xlfn.STDEV.S(F$2:F$1449))</f>
      </c>
      <c r="M1324" s="10" t="str">
        <f>=STANDARDIZE(G1324,AVERAGE(G$2:G$1449),_xlfn.STDEV.S(G$2:G$1449))</f>
      </c>
      <c r="N1324" s="10" t="str">
        <f>=STANDARDIZE(H1324,AVERAGE(H$2:H$1449),_xlfn.STDEV.S(H$2:H$1449))</f>
      </c>
      <c r="O1324" s="10" t="str">
        <f>=STANDARDIZE(I1324,AVERAGE(I$2:I$1449),_xlfn.STDEV.S(I$2:I$1449))</f>
      </c>
      <c r="P1324" s="10" t="str">
        <f>=MMULT(J1324:O1324,$AI$12:$AI$17)</f>
      </c>
    </row>
    <row r="1325">
      <c r="A1325" t="n">
        <v>237011</v>
      </c>
      <c r="B1325" t="s">
        <v>5280</v>
      </c>
      <c r="C1325" t="s">
        <v>149</v>
      </c>
      <c r="D1325" t="n">
        <v>21</v>
      </c>
      <c r="E1325" t="n">
        <v>22096</v>
      </c>
      <c r="F1325" t="n">
        <v>65.5</v>
      </c>
      <c r="G1325" t="n">
        <v>80</v>
      </c>
      <c r="H1325" t="n">
        <v>17</v>
      </c>
      <c r="I1325" t="n">
        <v>4.2124</v>
      </c>
      <c r="J1325" s="10" t="str">
        <f>=STANDARDIZE(D1325,AVERAGE(D$2:D$1449),_xlfn.STDEV.S(D$2:D$1449))</f>
      </c>
      <c r="K1325" s="10" t="str">
        <f>=STANDARDIZE(E1325,AVERAGE(E$2:E$1449),_xlfn.STDEV.S(E$2:E$1449))</f>
      </c>
      <c r="L1325" s="10" t="str">
        <f>=STANDARDIZE(F1325,AVERAGE(F$2:F$1449),_xlfn.STDEV.S(F$2:F$1449))</f>
      </c>
      <c r="M1325" s="10" t="str">
        <f>=STANDARDIZE(G1325,AVERAGE(G$2:G$1449),_xlfn.STDEV.S(G$2:G$1449))</f>
      </c>
      <c r="N1325" s="10" t="str">
        <f>=STANDARDIZE(H1325,AVERAGE(H$2:H$1449),_xlfn.STDEV.S(H$2:H$1449))</f>
      </c>
      <c r="O1325" s="10" t="str">
        <f>=STANDARDIZE(I1325,AVERAGE(I$2:I$1449),_xlfn.STDEV.S(I$2:I$1449))</f>
      </c>
      <c r="P1325" s="10" t="str">
        <f>=MMULT(J1325:O1325,$AI$12:$AI$17)</f>
      </c>
    </row>
    <row r="1326">
      <c r="A1326" t="n">
        <v>237057</v>
      </c>
      <c r="B1326" t="s">
        <v>5282</v>
      </c>
      <c r="C1326" t="s">
        <v>163</v>
      </c>
      <c r="D1326" t="n">
        <v>15</v>
      </c>
      <c r="E1326" t="n">
        <v>41601</v>
      </c>
      <c r="F1326" t="n">
        <v>81</v>
      </c>
      <c r="G1326" t="n">
        <v>89</v>
      </c>
      <c r="H1326" t="n">
        <v>10</v>
      </c>
      <c r="I1326" t="n">
        <v>3.1931</v>
      </c>
      <c r="J1326" s="10" t="str">
        <f>=STANDARDIZE(D1326,AVERAGE(D$2:D$1449),_xlfn.STDEV.S(D$2:D$1449))</f>
      </c>
      <c r="K1326" s="10" t="str">
        <f>=STANDARDIZE(E1326,AVERAGE(E$2:E$1449),_xlfn.STDEV.S(E$2:E$1449))</f>
      </c>
      <c r="L1326" s="10" t="str">
        <f>=STANDARDIZE(F1326,AVERAGE(F$2:F$1449),_xlfn.STDEV.S(F$2:F$1449))</f>
      </c>
      <c r="M1326" s="10" t="str">
        <f>=STANDARDIZE(G1326,AVERAGE(G$2:G$1449),_xlfn.STDEV.S(G$2:G$1449))</f>
      </c>
      <c r="N1326" s="10" t="str">
        <f>=STANDARDIZE(H1326,AVERAGE(H$2:H$1449),_xlfn.STDEV.S(H$2:H$1449))</f>
      </c>
      <c r="O1326" s="10" t="str">
        <f>=STANDARDIZE(I1326,AVERAGE(I$2:I$1449),_xlfn.STDEV.S(I$2:I$1449))</f>
      </c>
      <c r="P1326" s="10" t="str">
        <f>=MMULT(J1326:O1326,$AI$12:$AI$17)</f>
      </c>
    </row>
    <row r="1327">
      <c r="A1327" t="n">
        <v>237066</v>
      </c>
      <c r="B1327" t="s">
        <v>5283</v>
      </c>
      <c r="C1327" t="s">
        <v>163</v>
      </c>
      <c r="D1327" t="n">
        <v>28</v>
      </c>
      <c r="E1327" t="n">
        <v>27491</v>
      </c>
      <c r="F1327" t="n">
        <v>68.4</v>
      </c>
      <c r="G1327" t="n">
        <v>80</v>
      </c>
      <c r="H1327" t="n">
        <v>10</v>
      </c>
      <c r="I1327" t="n">
        <v>3.4247</v>
      </c>
      <c r="J1327" s="10" t="str">
        <f>=STANDARDIZE(D1327,AVERAGE(D$2:D$1449),_xlfn.STDEV.S(D$2:D$1449))</f>
      </c>
      <c r="K1327" s="10" t="str">
        <f>=STANDARDIZE(E1327,AVERAGE(E$2:E$1449),_xlfn.STDEV.S(E$2:E$1449))</f>
      </c>
      <c r="L1327" s="10" t="str">
        <f>=STANDARDIZE(F1327,AVERAGE(F$2:F$1449),_xlfn.STDEV.S(F$2:F$1449))</f>
      </c>
      <c r="M1327" s="10" t="str">
        <f>=STANDARDIZE(G1327,AVERAGE(G$2:G$1449),_xlfn.STDEV.S(G$2:G$1449))</f>
      </c>
      <c r="N1327" s="10" t="str">
        <f>=STANDARDIZE(H1327,AVERAGE(H$2:H$1449),_xlfn.STDEV.S(H$2:H$1449))</f>
      </c>
      <c r="O1327" s="10" t="str">
        <f>=STANDARDIZE(I1327,AVERAGE(I$2:I$1449),_xlfn.STDEV.S(I$2:I$1449))</f>
      </c>
      <c r="P1327" s="10" t="str">
        <f>=MMULT(J1327:O1327,$AI$12:$AI$17)</f>
      </c>
    </row>
    <row r="1328">
      <c r="A1328" t="n">
        <v>237181</v>
      </c>
      <c r="B1328" t="s">
        <v>1885</v>
      </c>
      <c r="C1328" t="s">
        <v>163</v>
      </c>
      <c r="D1328" t="n">
        <v>41</v>
      </c>
      <c r="E1328" t="n">
        <v>16844</v>
      </c>
      <c r="F1328" t="n">
        <v>46.2</v>
      </c>
      <c r="G1328" t="n">
        <v>63</v>
      </c>
      <c r="H1328" t="n">
        <v>12</v>
      </c>
      <c r="I1328" t="n">
        <v>2.8055</v>
      </c>
      <c r="J1328" s="10" t="str">
        <f>=STANDARDIZE(D1328,AVERAGE(D$2:D$1449),_xlfn.STDEV.S(D$2:D$1449))</f>
      </c>
      <c r="K1328" s="10" t="str">
        <f>=STANDARDIZE(E1328,AVERAGE(E$2:E$1449),_xlfn.STDEV.S(E$2:E$1449))</f>
      </c>
      <c r="L1328" s="10" t="str">
        <f>=STANDARDIZE(F1328,AVERAGE(F$2:F$1449),_xlfn.STDEV.S(F$2:F$1449))</f>
      </c>
      <c r="M1328" s="10" t="str">
        <f>=STANDARDIZE(G1328,AVERAGE(G$2:G$1449),_xlfn.STDEV.S(G$2:G$1449))</f>
      </c>
      <c r="N1328" s="10" t="str">
        <f>=STANDARDIZE(H1328,AVERAGE(H$2:H$1449),_xlfn.STDEV.S(H$2:H$1449))</f>
      </c>
      <c r="O1328" s="10" t="str">
        <f>=STANDARDIZE(I1328,AVERAGE(I$2:I$1449),_xlfn.STDEV.S(I$2:I$1449))</f>
      </c>
      <c r="P1328" s="10" t="str">
        <f>=MMULT(J1328:O1328,$AI$12:$AI$17)</f>
      </c>
    </row>
    <row r="1329">
      <c r="A1329" t="n">
        <v>237215</v>
      </c>
      <c r="B1329" t="s">
        <v>5294</v>
      </c>
      <c r="C1329" t="s">
        <v>149</v>
      </c>
      <c r="D1329" t="n">
        <v>41</v>
      </c>
      <c r="E1329" t="n">
        <v>14500</v>
      </c>
      <c r="F1329" t="n">
        <v>34.9</v>
      </c>
      <c r="G1329" t="n">
        <v>55</v>
      </c>
      <c r="H1329" t="n">
        <v>17</v>
      </c>
      <c r="I1329" t="n">
        <v>3.17</v>
      </c>
      <c r="J1329" s="10" t="str">
        <f>=STANDARDIZE(D1329,AVERAGE(D$2:D$1449),_xlfn.STDEV.S(D$2:D$1449))</f>
      </c>
      <c r="K1329" s="10" t="str">
        <f>=STANDARDIZE(E1329,AVERAGE(E$2:E$1449),_xlfn.STDEV.S(E$2:E$1449))</f>
      </c>
      <c r="L1329" s="10" t="str">
        <f>=STANDARDIZE(F1329,AVERAGE(F$2:F$1449),_xlfn.STDEV.S(F$2:F$1449))</f>
      </c>
      <c r="M1329" s="10" t="str">
        <f>=STANDARDIZE(G1329,AVERAGE(G$2:G$1449),_xlfn.STDEV.S(G$2:G$1449))</f>
      </c>
      <c r="N1329" s="10" t="str">
        <f>=STANDARDIZE(H1329,AVERAGE(H$2:H$1449),_xlfn.STDEV.S(H$2:H$1449))</f>
      </c>
      <c r="O1329" s="10" t="str">
        <f>=STANDARDIZE(I1329,AVERAGE(I$2:I$1449),_xlfn.STDEV.S(I$2:I$1449))</f>
      </c>
      <c r="P1329" s="10" t="str">
        <f>=MMULT(J1329:O1329,$AI$12:$AI$17)</f>
      </c>
    </row>
    <row r="1330">
      <c r="A1330" t="n">
        <v>237312</v>
      </c>
      <c r="B1330" t="s">
        <v>5297</v>
      </c>
      <c r="C1330" t="s">
        <v>163</v>
      </c>
      <c r="D1330" t="n">
        <v>29</v>
      </c>
      <c r="E1330" t="n">
        <v>21100</v>
      </c>
      <c r="F1330" t="n">
        <v>46.1</v>
      </c>
      <c r="G1330" t="n">
        <v>69</v>
      </c>
      <c r="H1330" t="n">
        <v>15</v>
      </c>
      <c r="I1330" t="n">
        <v>3.6338</v>
      </c>
      <c r="J1330" s="10" t="str">
        <f>=STANDARDIZE(D1330,AVERAGE(D$2:D$1449),_xlfn.STDEV.S(D$2:D$1449))</f>
      </c>
      <c r="K1330" s="10" t="str">
        <f>=STANDARDIZE(E1330,AVERAGE(E$2:E$1449),_xlfn.STDEV.S(E$2:E$1449))</f>
      </c>
      <c r="L1330" s="10" t="str">
        <f>=STANDARDIZE(F1330,AVERAGE(F$2:F$1449),_xlfn.STDEV.S(F$2:F$1449))</f>
      </c>
      <c r="M1330" s="10" t="str">
        <f>=STANDARDIZE(G1330,AVERAGE(G$2:G$1449),_xlfn.STDEV.S(G$2:G$1449))</f>
      </c>
      <c r="N1330" s="10" t="str">
        <f>=STANDARDIZE(H1330,AVERAGE(H$2:H$1449),_xlfn.STDEV.S(H$2:H$1449))</f>
      </c>
      <c r="O1330" s="10" t="str">
        <f>=STANDARDIZE(I1330,AVERAGE(I$2:I$1449),_xlfn.STDEV.S(I$2:I$1449))</f>
      </c>
      <c r="P1330" s="10" t="str">
        <f>=MMULT(J1330:O1330,$AI$12:$AI$17)</f>
      </c>
    </row>
    <row r="1331">
      <c r="A1331" t="n">
        <v>237330</v>
      </c>
      <c r="B1331" t="s">
        <v>5300</v>
      </c>
      <c r="C1331" t="s">
        <v>149</v>
      </c>
      <c r="D1331" t="n">
        <v>47</v>
      </c>
      <c r="E1331" t="n">
        <v>10630</v>
      </c>
      <c r="F1331" t="n">
        <v>42.3</v>
      </c>
      <c r="G1331" t="n">
        <v>49</v>
      </c>
      <c r="H1331" t="n">
        <v>15</v>
      </c>
      <c r="I1331" t="n">
        <v>3.3359</v>
      </c>
      <c r="J1331" s="10" t="str">
        <f>=STANDARDIZE(D1331,AVERAGE(D$2:D$1449),_xlfn.STDEV.S(D$2:D$1449))</f>
      </c>
      <c r="K1331" s="10" t="str">
        <f>=STANDARDIZE(E1331,AVERAGE(E$2:E$1449),_xlfn.STDEV.S(E$2:E$1449))</f>
      </c>
      <c r="L1331" s="10" t="str">
        <f>=STANDARDIZE(F1331,AVERAGE(F$2:F$1449),_xlfn.STDEV.S(F$2:F$1449))</f>
      </c>
      <c r="M1331" s="10" t="str">
        <f>=STANDARDIZE(G1331,AVERAGE(G$2:G$1449),_xlfn.STDEV.S(G$2:G$1449))</f>
      </c>
      <c r="N1331" s="10" t="str">
        <f>=STANDARDIZE(H1331,AVERAGE(H$2:H$1449),_xlfn.STDEV.S(H$2:H$1449))</f>
      </c>
      <c r="O1331" s="10" t="str">
        <f>=STANDARDIZE(I1331,AVERAGE(I$2:I$1449),_xlfn.STDEV.S(I$2:I$1449))</f>
      </c>
      <c r="P1331" s="10" t="str">
        <f>=MMULT(J1331:O1331,$AI$12:$AI$17)</f>
      </c>
    </row>
    <row r="1332">
      <c r="A1332" t="n">
        <v>237358</v>
      </c>
      <c r="B1332" t="s">
        <v>5301</v>
      </c>
      <c r="C1332" t="s">
        <v>163</v>
      </c>
      <c r="D1332" t="n">
        <v>40</v>
      </c>
      <c r="E1332" t="n">
        <v>19762</v>
      </c>
      <c r="F1332" t="n">
        <v>36.5</v>
      </c>
      <c r="G1332" t="n">
        <v>58</v>
      </c>
      <c r="H1332" t="n">
        <v>11</v>
      </c>
      <c r="I1332" t="n">
        <v>2.8727</v>
      </c>
      <c r="J1332" s="10" t="str">
        <f>=STANDARDIZE(D1332,AVERAGE(D$2:D$1449),_xlfn.STDEV.S(D$2:D$1449))</f>
      </c>
      <c r="K1332" s="10" t="str">
        <f>=STANDARDIZE(E1332,AVERAGE(E$2:E$1449),_xlfn.STDEV.S(E$2:E$1449))</f>
      </c>
      <c r="L1332" s="10" t="str">
        <f>=STANDARDIZE(F1332,AVERAGE(F$2:F$1449),_xlfn.STDEV.S(F$2:F$1449))</f>
      </c>
      <c r="M1332" s="10" t="str">
        <f>=STANDARDIZE(G1332,AVERAGE(G$2:G$1449),_xlfn.STDEV.S(G$2:G$1449))</f>
      </c>
      <c r="N1332" s="10" t="str">
        <f>=STANDARDIZE(H1332,AVERAGE(H$2:H$1449),_xlfn.STDEV.S(H$2:H$1449))</f>
      </c>
      <c r="O1332" s="10" t="str">
        <f>=STANDARDIZE(I1332,AVERAGE(I$2:I$1449),_xlfn.STDEV.S(I$2:I$1449))</f>
      </c>
      <c r="P1332" s="10" t="str">
        <f>=MMULT(J1332:O1332,$AI$12:$AI$17)</f>
      </c>
    </row>
    <row r="1333">
      <c r="A1333" t="n">
        <v>237367</v>
      </c>
      <c r="B1333" t="s">
        <v>5303</v>
      </c>
      <c r="C1333" t="s">
        <v>149</v>
      </c>
      <c r="D1333" t="n">
        <v>33</v>
      </c>
      <c r="E1333" t="n">
        <v>10993</v>
      </c>
      <c r="F1333" t="n">
        <v>45.2</v>
      </c>
      <c r="G1333" t="n">
        <v>64</v>
      </c>
      <c r="H1333" t="n">
        <v>12</v>
      </c>
      <c r="I1333" t="n">
        <v>3.5871</v>
      </c>
      <c r="J1333" s="10" t="str">
        <f>=STANDARDIZE(D1333,AVERAGE(D$2:D$1449),_xlfn.STDEV.S(D$2:D$1449))</f>
      </c>
      <c r="K1333" s="10" t="str">
        <f>=STANDARDIZE(E1333,AVERAGE(E$2:E$1449),_xlfn.STDEV.S(E$2:E$1449))</f>
      </c>
      <c r="L1333" s="10" t="str">
        <f>=STANDARDIZE(F1333,AVERAGE(F$2:F$1449),_xlfn.STDEV.S(F$2:F$1449))</f>
      </c>
      <c r="M1333" s="10" t="str">
        <f>=STANDARDIZE(G1333,AVERAGE(G$2:G$1449),_xlfn.STDEV.S(G$2:G$1449))</f>
      </c>
      <c r="N1333" s="10" t="str">
        <f>=STANDARDIZE(H1333,AVERAGE(H$2:H$1449),_xlfn.STDEV.S(H$2:H$1449))</f>
      </c>
      <c r="O1333" s="10" t="str">
        <f>=STANDARDIZE(I1333,AVERAGE(I$2:I$1449),_xlfn.STDEV.S(I$2:I$1449))</f>
      </c>
      <c r="P1333" s="10" t="str">
        <f>=MMULT(J1333:O1333,$AI$12:$AI$17)</f>
      </c>
    </row>
    <row r="1334">
      <c r="A1334" t="n">
        <v>237385</v>
      </c>
      <c r="B1334" t="s">
        <v>5305</v>
      </c>
      <c r="C1334" t="s">
        <v>149</v>
      </c>
      <c r="D1334" t="n">
        <v>42</v>
      </c>
      <c r="E1334" t="n">
        <v>16745</v>
      </c>
      <c r="F1334" t="n">
        <v>38.6</v>
      </c>
      <c r="G1334" t="n">
        <v>63</v>
      </c>
      <c r="H1334" t="n">
        <v>15</v>
      </c>
      <c r="I1334" t="n">
        <v>3.3777</v>
      </c>
      <c r="J1334" s="10" t="str">
        <f>=STANDARDIZE(D1334,AVERAGE(D$2:D$1449),_xlfn.STDEV.S(D$2:D$1449))</f>
      </c>
      <c r="K1334" s="10" t="str">
        <f>=STANDARDIZE(E1334,AVERAGE(E$2:E$1449),_xlfn.STDEV.S(E$2:E$1449))</f>
      </c>
      <c r="L1334" s="10" t="str">
        <f>=STANDARDIZE(F1334,AVERAGE(F$2:F$1449),_xlfn.STDEV.S(F$2:F$1449))</f>
      </c>
      <c r="M1334" s="10" t="str">
        <f>=STANDARDIZE(G1334,AVERAGE(G$2:G$1449),_xlfn.STDEV.S(G$2:G$1449))</f>
      </c>
      <c r="N1334" s="10" t="str">
        <f>=STANDARDIZE(H1334,AVERAGE(H$2:H$1449),_xlfn.STDEV.S(H$2:H$1449))</f>
      </c>
      <c r="O1334" s="10" t="str">
        <f>=STANDARDIZE(I1334,AVERAGE(I$2:I$1449),_xlfn.STDEV.S(I$2:I$1449))</f>
      </c>
      <c r="P1334" s="10" t="str">
        <f>=MMULT(J1334:O1334,$AI$12:$AI$17)</f>
      </c>
    </row>
    <row r="1335">
      <c r="A1335" t="n">
        <v>237525</v>
      </c>
      <c r="B1335" t="s">
        <v>5312</v>
      </c>
      <c r="C1335" t="s">
        <v>149</v>
      </c>
      <c r="D1335" t="n">
        <v>38</v>
      </c>
      <c r="E1335" t="n">
        <v>9734</v>
      </c>
      <c r="F1335" t="n">
        <v>48.5</v>
      </c>
      <c r="G1335" t="n">
        <v>79</v>
      </c>
      <c r="H1335" t="n">
        <v>15</v>
      </c>
      <c r="I1335" t="n">
        <v>4.1051</v>
      </c>
      <c r="J1335" s="10" t="str">
        <f>=STANDARDIZE(D1335,AVERAGE(D$2:D$1449),_xlfn.STDEV.S(D$2:D$1449))</f>
      </c>
      <c r="K1335" s="10" t="str">
        <f>=STANDARDIZE(E1335,AVERAGE(E$2:E$1449),_xlfn.STDEV.S(E$2:E$1449))</f>
      </c>
      <c r="L1335" s="10" t="str">
        <f>=STANDARDIZE(F1335,AVERAGE(F$2:F$1449),_xlfn.STDEV.S(F$2:F$1449))</f>
      </c>
      <c r="M1335" s="10" t="str">
        <f>=STANDARDIZE(G1335,AVERAGE(G$2:G$1449),_xlfn.STDEV.S(G$2:G$1449))</f>
      </c>
      <c r="N1335" s="10" t="str">
        <f>=STANDARDIZE(H1335,AVERAGE(H$2:H$1449),_xlfn.STDEV.S(H$2:H$1449))</f>
      </c>
      <c r="O1335" s="10" t="str">
        <f>=STANDARDIZE(I1335,AVERAGE(I$2:I$1449),_xlfn.STDEV.S(I$2:I$1449))</f>
      </c>
      <c r="P1335" s="10" t="str">
        <f>=MMULT(J1335:O1335,$AI$12:$AI$17)</f>
      </c>
    </row>
    <row r="1336">
      <c r="A1336" t="n">
        <v>237792</v>
      </c>
      <c r="B1336" t="s">
        <v>5325</v>
      </c>
      <c r="C1336" t="s">
        <v>149</v>
      </c>
      <c r="D1336" t="n">
        <v>27</v>
      </c>
      <c r="E1336" t="n">
        <v>12651</v>
      </c>
      <c r="F1336" t="n">
        <v>49.5</v>
      </c>
      <c r="G1336" t="n">
        <v>72</v>
      </c>
      <c r="H1336" t="n">
        <v>16</v>
      </c>
      <c r="I1336" t="n">
        <v>3.6286</v>
      </c>
      <c r="J1336" s="10" t="str">
        <f>=STANDARDIZE(D1336,AVERAGE(D$2:D$1449),_xlfn.STDEV.S(D$2:D$1449))</f>
      </c>
      <c r="K1336" s="10" t="str">
        <f>=STANDARDIZE(E1336,AVERAGE(E$2:E$1449),_xlfn.STDEV.S(E$2:E$1449))</f>
      </c>
      <c r="L1336" s="10" t="str">
        <f>=STANDARDIZE(F1336,AVERAGE(F$2:F$1449),_xlfn.STDEV.S(F$2:F$1449))</f>
      </c>
      <c r="M1336" s="10" t="str">
        <f>=STANDARDIZE(G1336,AVERAGE(G$2:G$1449),_xlfn.STDEV.S(G$2:G$1449))</f>
      </c>
      <c r="N1336" s="10" t="str">
        <f>=STANDARDIZE(H1336,AVERAGE(H$2:H$1449),_xlfn.STDEV.S(H$2:H$1449))</f>
      </c>
      <c r="O1336" s="10" t="str">
        <f>=STANDARDIZE(I1336,AVERAGE(I$2:I$1449),_xlfn.STDEV.S(I$2:I$1449))</f>
      </c>
      <c r="P1336" s="10" t="str">
        <f>=MMULT(J1336:O1336,$AI$12:$AI$17)</f>
      </c>
    </row>
    <row r="1337">
      <c r="A1337" t="n">
        <v>237899</v>
      </c>
      <c r="B1337" t="s">
        <v>5331</v>
      </c>
      <c r="C1337" t="s">
        <v>149</v>
      </c>
      <c r="D1337" t="n">
        <v>18</v>
      </c>
      <c r="E1337" t="n">
        <v>10878</v>
      </c>
      <c r="F1337" t="n">
        <v>33.5</v>
      </c>
      <c r="G1337" t="n">
        <v>63</v>
      </c>
      <c r="H1337" t="n">
        <v>12</v>
      </c>
      <c r="I1337" t="n">
        <v>3.6472</v>
      </c>
      <c r="J1337" s="10" t="str">
        <f>=STANDARDIZE(D1337,AVERAGE(D$2:D$1449),_xlfn.STDEV.S(D$2:D$1449))</f>
      </c>
      <c r="K1337" s="10" t="str">
        <f>=STANDARDIZE(E1337,AVERAGE(E$2:E$1449),_xlfn.STDEV.S(E$2:E$1449))</f>
      </c>
      <c r="L1337" s="10" t="str">
        <f>=STANDARDIZE(F1337,AVERAGE(F$2:F$1449),_xlfn.STDEV.S(F$2:F$1449))</f>
      </c>
      <c r="M1337" s="10" t="str">
        <f>=STANDARDIZE(G1337,AVERAGE(G$2:G$1449),_xlfn.STDEV.S(G$2:G$1449))</f>
      </c>
      <c r="N1337" s="10" t="str">
        <f>=STANDARDIZE(H1337,AVERAGE(H$2:H$1449),_xlfn.STDEV.S(H$2:H$1449))</f>
      </c>
      <c r="O1337" s="10" t="str">
        <f>=STANDARDIZE(I1337,AVERAGE(I$2:I$1449),_xlfn.STDEV.S(I$2:I$1449))</f>
      </c>
      <c r="P1337" s="10" t="str">
        <f>=MMULT(J1337:O1337,$AI$12:$AI$17)</f>
      </c>
    </row>
    <row r="1338">
      <c r="A1338" t="n">
        <v>237932</v>
      </c>
      <c r="B1338" t="s">
        <v>5334</v>
      </c>
      <c r="C1338" t="s">
        <v>149</v>
      </c>
      <c r="D1338" t="n">
        <v>32</v>
      </c>
      <c r="E1338" t="n">
        <v>14203</v>
      </c>
      <c r="F1338" t="n">
        <v>55.8</v>
      </c>
      <c r="G1338" t="n">
        <v>69</v>
      </c>
      <c r="H1338" t="n">
        <v>12</v>
      </c>
      <c r="I1338" t="n">
        <v>3.3985</v>
      </c>
      <c r="J1338" s="10" t="str">
        <f>=STANDARDIZE(D1338,AVERAGE(D$2:D$1449),_xlfn.STDEV.S(D$2:D$1449))</f>
      </c>
      <c r="K1338" s="10" t="str">
        <f>=STANDARDIZE(E1338,AVERAGE(E$2:E$1449),_xlfn.STDEV.S(E$2:E$1449))</f>
      </c>
      <c r="L1338" s="10" t="str">
        <f>=STANDARDIZE(F1338,AVERAGE(F$2:F$1449),_xlfn.STDEV.S(F$2:F$1449))</f>
      </c>
      <c r="M1338" s="10" t="str">
        <f>=STANDARDIZE(G1338,AVERAGE(G$2:G$1449),_xlfn.STDEV.S(G$2:G$1449))</f>
      </c>
      <c r="N1338" s="10" t="str">
        <f>=STANDARDIZE(H1338,AVERAGE(H$2:H$1449),_xlfn.STDEV.S(H$2:H$1449))</f>
      </c>
      <c r="O1338" s="10" t="str">
        <f>=STANDARDIZE(I1338,AVERAGE(I$2:I$1449),_xlfn.STDEV.S(I$2:I$1449))</f>
      </c>
      <c r="P1338" s="10" t="str">
        <f>=MMULT(J1338:O1338,$AI$12:$AI$17)</f>
      </c>
    </row>
    <row r="1339">
      <c r="A1339" t="n">
        <v>237950</v>
      </c>
      <c r="B1339" t="s">
        <v>5336</v>
      </c>
      <c r="C1339" t="s">
        <v>149</v>
      </c>
      <c r="D1339" t="n">
        <v>24</v>
      </c>
      <c r="E1339" t="n">
        <v>11015</v>
      </c>
      <c r="F1339" t="n">
        <v>36.1</v>
      </c>
      <c r="G1339" t="n">
        <v>61</v>
      </c>
      <c r="H1339" t="n">
        <v>12</v>
      </c>
      <c r="I1339" t="n">
        <v>3.2281</v>
      </c>
      <c r="J1339" s="10" t="str">
        <f>=STANDARDIZE(D1339,AVERAGE(D$2:D$1449),_xlfn.STDEV.S(D$2:D$1449))</f>
      </c>
      <c r="K1339" s="10" t="str">
        <f>=STANDARDIZE(E1339,AVERAGE(E$2:E$1449),_xlfn.STDEV.S(E$2:E$1449))</f>
      </c>
      <c r="L1339" s="10" t="str">
        <f>=STANDARDIZE(F1339,AVERAGE(F$2:F$1449),_xlfn.STDEV.S(F$2:F$1449))</f>
      </c>
      <c r="M1339" s="10" t="str">
        <f>=STANDARDIZE(G1339,AVERAGE(G$2:G$1449),_xlfn.STDEV.S(G$2:G$1449))</f>
      </c>
      <c r="N1339" s="10" t="str">
        <f>=STANDARDIZE(H1339,AVERAGE(H$2:H$1449),_xlfn.STDEV.S(H$2:H$1449))</f>
      </c>
      <c r="O1339" s="10" t="str">
        <f>=STANDARDIZE(I1339,AVERAGE(I$2:I$1449),_xlfn.STDEV.S(I$2:I$1449))</f>
      </c>
      <c r="P1339" s="10" t="str">
        <f>=MMULT(J1339:O1339,$AI$12:$AI$17)</f>
      </c>
    </row>
    <row r="1340">
      <c r="A1340" t="n">
        <v>237969</v>
      </c>
      <c r="B1340" t="s">
        <v>5337</v>
      </c>
      <c r="C1340" t="s">
        <v>163</v>
      </c>
      <c r="D1340" t="n">
        <v>37</v>
      </c>
      <c r="E1340" t="n">
        <v>20093</v>
      </c>
      <c r="F1340" t="n">
        <v>49.5</v>
      </c>
      <c r="G1340" t="n">
        <v>68</v>
      </c>
      <c r="H1340" t="n">
        <v>13</v>
      </c>
      <c r="I1340" t="n">
        <v>3.0009</v>
      </c>
      <c r="J1340" s="10" t="str">
        <f>=STANDARDIZE(D1340,AVERAGE(D$2:D$1449),_xlfn.STDEV.S(D$2:D$1449))</f>
      </c>
      <c r="K1340" s="10" t="str">
        <f>=STANDARDIZE(E1340,AVERAGE(E$2:E$1449),_xlfn.STDEV.S(E$2:E$1449))</f>
      </c>
      <c r="L1340" s="10" t="str">
        <f>=STANDARDIZE(F1340,AVERAGE(F$2:F$1449),_xlfn.STDEV.S(F$2:F$1449))</f>
      </c>
      <c r="M1340" s="10" t="str">
        <f>=STANDARDIZE(G1340,AVERAGE(G$2:G$1449),_xlfn.STDEV.S(G$2:G$1449))</f>
      </c>
      <c r="N1340" s="10" t="str">
        <f>=STANDARDIZE(H1340,AVERAGE(H$2:H$1449),_xlfn.STDEV.S(H$2:H$1449))</f>
      </c>
      <c r="O1340" s="10" t="str">
        <f>=STANDARDIZE(I1340,AVERAGE(I$2:I$1449),_xlfn.STDEV.S(I$2:I$1449))</f>
      </c>
      <c r="P1340" s="10" t="str">
        <f>=MMULT(J1340:O1340,$AI$12:$AI$17)</f>
      </c>
    </row>
    <row r="1341">
      <c r="A1341" t="n">
        <v>238032</v>
      </c>
      <c r="B1341" t="s">
        <v>5344</v>
      </c>
      <c r="C1341" t="s">
        <v>149</v>
      </c>
      <c r="D1341" t="n">
        <v>20</v>
      </c>
      <c r="E1341" t="n">
        <v>13691</v>
      </c>
      <c r="F1341" t="n">
        <v>60.3</v>
      </c>
      <c r="G1341" t="n">
        <v>81</v>
      </c>
      <c r="H1341" t="n">
        <v>17</v>
      </c>
      <c r="I1341" t="n">
        <v>4.4377</v>
      </c>
      <c r="J1341" s="10" t="str">
        <f>=STANDARDIZE(D1341,AVERAGE(D$2:D$1449),_xlfn.STDEV.S(D$2:D$1449))</f>
      </c>
      <c r="K1341" s="10" t="str">
        <f>=STANDARDIZE(E1341,AVERAGE(E$2:E$1449),_xlfn.STDEV.S(E$2:E$1449))</f>
      </c>
      <c r="L1341" s="10" t="str">
        <f>=STANDARDIZE(F1341,AVERAGE(F$2:F$1449),_xlfn.STDEV.S(F$2:F$1449))</f>
      </c>
      <c r="M1341" s="10" t="str">
        <f>=STANDARDIZE(G1341,AVERAGE(G$2:G$1449),_xlfn.STDEV.S(G$2:G$1449))</f>
      </c>
      <c r="N1341" s="10" t="str">
        <f>=STANDARDIZE(H1341,AVERAGE(H$2:H$1449),_xlfn.STDEV.S(H$2:H$1449))</f>
      </c>
      <c r="O1341" s="10" t="str">
        <f>=STANDARDIZE(I1341,AVERAGE(I$2:I$1449),_xlfn.STDEV.S(I$2:I$1449))</f>
      </c>
      <c r="P1341" s="10" t="str">
        <f>=MMULT(J1341:O1341,$AI$12:$AI$17)</f>
      </c>
    </row>
    <row r="1342">
      <c r="A1342" t="n">
        <v>238078</v>
      </c>
      <c r="B1342" t="s">
        <v>5345</v>
      </c>
      <c r="C1342" t="s">
        <v>163</v>
      </c>
      <c r="D1342" t="n">
        <v>25</v>
      </c>
      <c r="E1342" t="n">
        <v>19164</v>
      </c>
      <c r="F1342" t="n">
        <v>32</v>
      </c>
      <c r="G1342" t="n">
        <v>66</v>
      </c>
      <c r="H1342" t="n">
        <v>14</v>
      </c>
      <c r="I1342" t="n">
        <v>2.9484</v>
      </c>
      <c r="J1342" s="10" t="str">
        <f>=STANDARDIZE(D1342,AVERAGE(D$2:D$1449),_xlfn.STDEV.S(D$2:D$1449))</f>
      </c>
      <c r="K1342" s="10" t="str">
        <f>=STANDARDIZE(E1342,AVERAGE(E$2:E$1449),_xlfn.STDEV.S(E$2:E$1449))</f>
      </c>
      <c r="L1342" s="10" t="str">
        <f>=STANDARDIZE(F1342,AVERAGE(F$2:F$1449),_xlfn.STDEV.S(F$2:F$1449))</f>
      </c>
      <c r="M1342" s="10" t="str">
        <f>=STANDARDIZE(G1342,AVERAGE(G$2:G$1449),_xlfn.STDEV.S(G$2:G$1449))</f>
      </c>
      <c r="N1342" s="10" t="str">
        <f>=STANDARDIZE(H1342,AVERAGE(H$2:H$1449),_xlfn.STDEV.S(H$2:H$1449))</f>
      </c>
      <c r="O1342" s="10" t="str">
        <f>=STANDARDIZE(I1342,AVERAGE(I$2:I$1449),_xlfn.STDEV.S(I$2:I$1449))</f>
      </c>
      <c r="P1342" s="10" t="str">
        <f>=MMULT(J1342:O1342,$AI$12:$AI$17)</f>
      </c>
    </row>
    <row r="1343">
      <c r="A1343" t="n">
        <v>238193</v>
      </c>
      <c r="B1343" t="s">
        <v>5349</v>
      </c>
      <c r="C1343" t="s">
        <v>163</v>
      </c>
      <c r="D1343" t="n">
        <v>49</v>
      </c>
      <c r="E1343" t="n">
        <v>17884</v>
      </c>
      <c r="F1343" t="n">
        <v>51.9</v>
      </c>
      <c r="G1343" t="n">
        <v>79</v>
      </c>
      <c r="H1343" t="n">
        <v>10</v>
      </c>
      <c r="I1343" t="n">
        <v>3.3015</v>
      </c>
      <c r="J1343" s="10" t="str">
        <f>=STANDARDIZE(D1343,AVERAGE(D$2:D$1449),_xlfn.STDEV.S(D$2:D$1449))</f>
      </c>
      <c r="K1343" s="10" t="str">
        <f>=STANDARDIZE(E1343,AVERAGE(E$2:E$1449),_xlfn.STDEV.S(E$2:E$1449))</f>
      </c>
      <c r="L1343" s="10" t="str">
        <f>=STANDARDIZE(F1343,AVERAGE(F$2:F$1449),_xlfn.STDEV.S(F$2:F$1449))</f>
      </c>
      <c r="M1343" s="10" t="str">
        <f>=STANDARDIZE(G1343,AVERAGE(G$2:G$1449),_xlfn.STDEV.S(G$2:G$1449))</f>
      </c>
      <c r="N1343" s="10" t="str">
        <f>=STANDARDIZE(H1343,AVERAGE(H$2:H$1449),_xlfn.STDEV.S(H$2:H$1449))</f>
      </c>
      <c r="O1343" s="10" t="str">
        <f>=STANDARDIZE(I1343,AVERAGE(I$2:I$1449),_xlfn.STDEV.S(I$2:I$1449))</f>
      </c>
      <c r="P1343" s="10" t="str">
        <f>=MMULT(J1343:O1343,$AI$12:$AI$17)</f>
      </c>
    </row>
    <row r="1344">
      <c r="A1344" t="n">
        <v>238333</v>
      </c>
      <c r="B1344" t="s">
        <v>5354</v>
      </c>
      <c r="C1344" t="s">
        <v>163</v>
      </c>
      <c r="D1344" t="n">
        <v>29</v>
      </c>
      <c r="E1344" t="n">
        <v>24941</v>
      </c>
      <c r="F1344" t="n">
        <v>67.2</v>
      </c>
      <c r="G1344" t="n">
        <v>86</v>
      </c>
      <c r="H1344" t="n">
        <v>11</v>
      </c>
      <c r="I1344" t="n">
        <v>3.0342</v>
      </c>
      <c r="J1344" s="10" t="str">
        <f>=STANDARDIZE(D1344,AVERAGE(D$2:D$1449),_xlfn.STDEV.S(D$2:D$1449))</f>
      </c>
      <c r="K1344" s="10" t="str">
        <f>=STANDARDIZE(E1344,AVERAGE(E$2:E$1449),_xlfn.STDEV.S(E$2:E$1449))</f>
      </c>
      <c r="L1344" s="10" t="str">
        <f>=STANDARDIZE(F1344,AVERAGE(F$2:F$1449),_xlfn.STDEV.S(F$2:F$1449))</f>
      </c>
      <c r="M1344" s="10" t="str">
        <f>=STANDARDIZE(G1344,AVERAGE(G$2:G$1449),_xlfn.STDEV.S(G$2:G$1449))</f>
      </c>
      <c r="N1344" s="10" t="str">
        <f>=STANDARDIZE(H1344,AVERAGE(H$2:H$1449),_xlfn.STDEV.S(H$2:H$1449))</f>
      </c>
      <c r="O1344" s="10" t="str">
        <f>=STANDARDIZE(I1344,AVERAGE(I$2:I$1449),_xlfn.STDEV.S(I$2:I$1449))</f>
      </c>
      <c r="P1344" s="10" t="str">
        <f>=MMULT(J1344:O1344,$AI$12:$AI$17)</f>
      </c>
    </row>
    <row r="1345">
      <c r="A1345" t="n">
        <v>238458</v>
      </c>
      <c r="B1345" t="s">
        <v>5357</v>
      </c>
      <c r="C1345" t="s">
        <v>163</v>
      </c>
      <c r="D1345" t="n">
        <v>22</v>
      </c>
      <c r="E1345" t="n">
        <v>25171</v>
      </c>
      <c r="F1345" t="n">
        <v>69.6</v>
      </c>
      <c r="G1345" t="n">
        <v>79</v>
      </c>
      <c r="H1345" t="n">
        <v>13</v>
      </c>
      <c r="I1345" t="n">
        <v>3.5474</v>
      </c>
      <c r="J1345" s="10" t="str">
        <f>=STANDARDIZE(D1345,AVERAGE(D$2:D$1449),_xlfn.STDEV.S(D$2:D$1449))</f>
      </c>
      <c r="K1345" s="10" t="str">
        <f>=STANDARDIZE(E1345,AVERAGE(E$2:E$1449),_xlfn.STDEV.S(E$2:E$1449))</f>
      </c>
      <c r="L1345" s="10" t="str">
        <f>=STANDARDIZE(F1345,AVERAGE(F$2:F$1449),_xlfn.STDEV.S(F$2:F$1449))</f>
      </c>
      <c r="M1345" s="10" t="str">
        <f>=STANDARDIZE(G1345,AVERAGE(G$2:G$1449),_xlfn.STDEV.S(G$2:G$1449))</f>
      </c>
      <c r="N1345" s="10" t="str">
        <f>=STANDARDIZE(H1345,AVERAGE(H$2:H$1449),_xlfn.STDEV.S(H$2:H$1449))</f>
      </c>
      <c r="O1345" s="10" t="str">
        <f>=STANDARDIZE(I1345,AVERAGE(I$2:I$1449),_xlfn.STDEV.S(I$2:I$1449))</f>
      </c>
      <c r="P1345" s="10" t="str">
        <f>=MMULT(J1345:O1345,$AI$12:$AI$17)</f>
      </c>
    </row>
    <row r="1346">
      <c r="A1346" t="n">
        <v>238476</v>
      </c>
      <c r="B1346" t="s">
        <v>5359</v>
      </c>
      <c r="C1346" t="s">
        <v>163</v>
      </c>
      <c r="D1346" t="n">
        <v>26</v>
      </c>
      <c r="E1346" t="n">
        <v>24962</v>
      </c>
      <c r="F1346" t="n">
        <v>60.5</v>
      </c>
      <c r="G1346" t="n">
        <v>82</v>
      </c>
      <c r="H1346" t="n">
        <v>13</v>
      </c>
      <c r="I1346" t="n">
        <v>3.4473</v>
      </c>
      <c r="J1346" s="10" t="str">
        <f>=STANDARDIZE(D1346,AVERAGE(D$2:D$1449),_xlfn.STDEV.S(D$2:D$1449))</f>
      </c>
      <c r="K1346" s="10" t="str">
        <f>=STANDARDIZE(E1346,AVERAGE(E$2:E$1449),_xlfn.STDEV.S(E$2:E$1449))</f>
      </c>
      <c r="L1346" s="10" t="str">
        <f>=STANDARDIZE(F1346,AVERAGE(F$2:F$1449),_xlfn.STDEV.S(F$2:F$1449))</f>
      </c>
      <c r="M1346" s="10" t="str">
        <f>=STANDARDIZE(G1346,AVERAGE(G$2:G$1449),_xlfn.STDEV.S(G$2:G$1449))</f>
      </c>
      <c r="N1346" s="10" t="str">
        <f>=STANDARDIZE(H1346,AVERAGE(H$2:H$1449),_xlfn.STDEV.S(H$2:H$1449))</f>
      </c>
      <c r="O1346" s="10" t="str">
        <f>=STANDARDIZE(I1346,AVERAGE(I$2:I$1449),_xlfn.STDEV.S(I$2:I$1449))</f>
      </c>
      <c r="P1346" s="10" t="str">
        <f>=MMULT(J1346:O1346,$AI$12:$AI$17)</f>
      </c>
    </row>
    <row r="1347">
      <c r="A1347" t="n">
        <v>238616</v>
      </c>
      <c r="B1347" t="s">
        <v>5361</v>
      </c>
      <c r="C1347" t="s">
        <v>163</v>
      </c>
      <c r="D1347" t="n">
        <v>22</v>
      </c>
      <c r="E1347" t="n">
        <v>28060</v>
      </c>
      <c r="F1347" t="n">
        <v>64.3</v>
      </c>
      <c r="G1347" t="n">
        <v>78</v>
      </c>
      <c r="H1347" t="n">
        <v>12</v>
      </c>
      <c r="I1347" t="n">
        <v>3.8045</v>
      </c>
      <c r="J1347" s="10" t="str">
        <f>=STANDARDIZE(D1347,AVERAGE(D$2:D$1449),_xlfn.STDEV.S(D$2:D$1449))</f>
      </c>
      <c r="K1347" s="10" t="str">
        <f>=STANDARDIZE(E1347,AVERAGE(E$2:E$1449),_xlfn.STDEV.S(E$2:E$1449))</f>
      </c>
      <c r="L1347" s="10" t="str">
        <f>=STANDARDIZE(F1347,AVERAGE(F$2:F$1449),_xlfn.STDEV.S(F$2:F$1449))</f>
      </c>
      <c r="M1347" s="10" t="str">
        <f>=STANDARDIZE(G1347,AVERAGE(G$2:G$1449),_xlfn.STDEV.S(G$2:G$1449))</f>
      </c>
      <c r="N1347" s="10" t="str">
        <f>=STANDARDIZE(H1347,AVERAGE(H$2:H$1449),_xlfn.STDEV.S(H$2:H$1449))</f>
      </c>
      <c r="O1347" s="10" t="str">
        <f>=STANDARDIZE(I1347,AVERAGE(I$2:I$1449),_xlfn.STDEV.S(I$2:I$1449))</f>
      </c>
      <c r="P1347" s="10" t="str">
        <f>=MMULT(J1347:O1347,$AI$12:$AI$17)</f>
      </c>
    </row>
    <row r="1348">
      <c r="A1348" t="n">
        <v>238661</v>
      </c>
      <c r="B1348" t="s">
        <v>5363</v>
      </c>
      <c r="C1348" t="s">
        <v>163</v>
      </c>
      <c r="D1348" t="n">
        <v>23</v>
      </c>
      <c r="E1348" t="n">
        <v>26692</v>
      </c>
      <c r="F1348" t="n">
        <v>67.4</v>
      </c>
      <c r="G1348" t="n">
        <v>75</v>
      </c>
      <c r="H1348" t="n">
        <v>13</v>
      </c>
      <c r="I1348" t="n">
        <v>3.3176</v>
      </c>
      <c r="J1348" s="10" t="str">
        <f>=STANDARDIZE(D1348,AVERAGE(D$2:D$1449),_xlfn.STDEV.S(D$2:D$1449))</f>
      </c>
      <c r="K1348" s="10" t="str">
        <f>=STANDARDIZE(E1348,AVERAGE(E$2:E$1449),_xlfn.STDEV.S(E$2:E$1449))</f>
      </c>
      <c r="L1348" s="10" t="str">
        <f>=STANDARDIZE(F1348,AVERAGE(F$2:F$1449),_xlfn.STDEV.S(F$2:F$1449))</f>
      </c>
      <c r="M1348" s="10" t="str">
        <f>=STANDARDIZE(G1348,AVERAGE(G$2:G$1449),_xlfn.STDEV.S(G$2:G$1449))</f>
      </c>
      <c r="N1348" s="10" t="str">
        <f>=STANDARDIZE(H1348,AVERAGE(H$2:H$1449),_xlfn.STDEV.S(H$2:H$1449))</f>
      </c>
      <c r="O1348" s="10" t="str">
        <f>=STANDARDIZE(I1348,AVERAGE(I$2:I$1449),_xlfn.STDEV.S(I$2:I$1449))</f>
      </c>
      <c r="P1348" s="10" t="str">
        <f>=MMULT(J1348:O1348,$AI$12:$AI$17)</f>
      </c>
    </row>
    <row r="1349">
      <c r="A1349" t="n">
        <v>238980</v>
      </c>
      <c r="B1349" t="s">
        <v>5369</v>
      </c>
      <c r="C1349" t="s">
        <v>163</v>
      </c>
      <c r="D1349" t="n">
        <v>29</v>
      </c>
      <c r="E1349" t="n">
        <v>22593</v>
      </c>
      <c r="F1349" t="n">
        <v>55.7</v>
      </c>
      <c r="G1349" t="n">
        <v>67</v>
      </c>
      <c r="H1349" t="n">
        <v>13</v>
      </c>
      <c r="I1349" t="n">
        <v>3.4631</v>
      </c>
      <c r="J1349" s="10" t="str">
        <f>=STANDARDIZE(D1349,AVERAGE(D$2:D$1449),_xlfn.STDEV.S(D$2:D$1449))</f>
      </c>
      <c r="K1349" s="10" t="str">
        <f>=STANDARDIZE(E1349,AVERAGE(E$2:E$1449),_xlfn.STDEV.S(E$2:E$1449))</f>
      </c>
      <c r="L1349" s="10" t="str">
        <f>=STANDARDIZE(F1349,AVERAGE(F$2:F$1449),_xlfn.STDEV.S(F$2:F$1449))</f>
      </c>
      <c r="M1349" s="10" t="str">
        <f>=STANDARDIZE(G1349,AVERAGE(G$2:G$1449),_xlfn.STDEV.S(G$2:G$1449))</f>
      </c>
      <c r="N1349" s="10" t="str">
        <f>=STANDARDIZE(H1349,AVERAGE(H$2:H$1449),_xlfn.STDEV.S(H$2:H$1449))</f>
      </c>
      <c r="O1349" s="10" t="str">
        <f>=STANDARDIZE(I1349,AVERAGE(I$2:I$1449),_xlfn.STDEV.S(I$2:I$1449))</f>
      </c>
      <c r="P1349" s="10" t="str">
        <f>=MMULT(J1349:O1349,$AI$12:$AI$17)</f>
      </c>
    </row>
    <row r="1350">
      <c r="A1350" t="n">
        <v>239017</v>
      </c>
      <c r="B1350" t="s">
        <v>5371</v>
      </c>
      <c r="C1350" t="s">
        <v>163</v>
      </c>
      <c r="D1350" t="n">
        <v>21</v>
      </c>
      <c r="E1350" t="n">
        <v>27393</v>
      </c>
      <c r="F1350" t="n">
        <v>76.4</v>
      </c>
      <c r="G1350" t="n">
        <v>87</v>
      </c>
      <c r="H1350" t="n">
        <v>7</v>
      </c>
      <c r="I1350" t="n">
        <v>3.1847</v>
      </c>
      <c r="J1350" s="10" t="str">
        <f>=STANDARDIZE(D1350,AVERAGE(D$2:D$1449),_xlfn.STDEV.S(D$2:D$1449))</f>
      </c>
      <c r="K1350" s="10" t="str">
        <f>=STANDARDIZE(E1350,AVERAGE(E$2:E$1449),_xlfn.STDEV.S(E$2:E$1449))</f>
      </c>
      <c r="L1350" s="10" t="str">
        <f>=STANDARDIZE(F1350,AVERAGE(F$2:F$1449),_xlfn.STDEV.S(F$2:F$1449))</f>
      </c>
      <c r="M1350" s="10" t="str">
        <f>=STANDARDIZE(G1350,AVERAGE(G$2:G$1449),_xlfn.STDEV.S(G$2:G$1449))</f>
      </c>
      <c r="N1350" s="10" t="str">
        <f>=STANDARDIZE(H1350,AVERAGE(H$2:H$1449),_xlfn.STDEV.S(H$2:H$1449))</f>
      </c>
      <c r="O1350" s="10" t="str">
        <f>=STANDARDIZE(I1350,AVERAGE(I$2:I$1449),_xlfn.STDEV.S(I$2:I$1449))</f>
      </c>
      <c r="P1350" s="10" t="str">
        <f>=MMULT(J1350:O1350,$AI$12:$AI$17)</f>
      </c>
    </row>
    <row r="1351">
      <c r="A1351" t="n">
        <v>239071</v>
      </c>
      <c r="B1351" t="s">
        <v>5372</v>
      </c>
      <c r="C1351" t="s">
        <v>163</v>
      </c>
      <c r="D1351" t="n">
        <v>34</v>
      </c>
      <c r="E1351" t="n">
        <v>26001</v>
      </c>
      <c r="F1351" t="n">
        <v>61.6</v>
      </c>
      <c r="G1351" t="n">
        <v>76</v>
      </c>
      <c r="H1351" t="n">
        <v>10</v>
      </c>
      <c r="I1351" t="n">
        <v>3.1572</v>
      </c>
      <c r="J1351" s="10" t="str">
        <f>=STANDARDIZE(D1351,AVERAGE(D$2:D$1449),_xlfn.STDEV.S(D$2:D$1449))</f>
      </c>
      <c r="K1351" s="10" t="str">
        <f>=STANDARDIZE(E1351,AVERAGE(E$2:E$1449),_xlfn.STDEV.S(E$2:E$1449))</f>
      </c>
      <c r="L1351" s="10" t="str">
        <f>=STANDARDIZE(F1351,AVERAGE(F$2:F$1449),_xlfn.STDEV.S(F$2:F$1449))</f>
      </c>
      <c r="M1351" s="10" t="str">
        <f>=STANDARDIZE(G1351,AVERAGE(G$2:G$1449),_xlfn.STDEV.S(G$2:G$1449))</f>
      </c>
      <c r="N1351" s="10" t="str">
        <f>=STANDARDIZE(H1351,AVERAGE(H$2:H$1449),_xlfn.STDEV.S(H$2:H$1449))</f>
      </c>
      <c r="O1351" s="10" t="str">
        <f>=STANDARDIZE(I1351,AVERAGE(I$2:I$1449),_xlfn.STDEV.S(I$2:I$1449))</f>
      </c>
      <c r="P1351" s="10" t="str">
        <f>=MMULT(J1351:O1351,$AI$12:$AI$17)</f>
      </c>
    </row>
    <row r="1352">
      <c r="A1352" t="n">
        <v>239080</v>
      </c>
      <c r="B1352" t="s">
        <v>1736</v>
      </c>
      <c r="C1352" t="s">
        <v>163</v>
      </c>
      <c r="D1352" t="n">
        <v>32</v>
      </c>
      <c r="E1352" t="n">
        <v>23552</v>
      </c>
      <c r="F1352" t="n">
        <v>41.2</v>
      </c>
      <c r="G1352" t="n">
        <v>62</v>
      </c>
      <c r="H1352" t="n">
        <v>12</v>
      </c>
      <c r="I1352" t="n">
        <v>3.2562</v>
      </c>
      <c r="J1352" s="10" t="str">
        <f>=STANDARDIZE(D1352,AVERAGE(D$2:D$1449),_xlfn.STDEV.S(D$2:D$1449))</f>
      </c>
      <c r="K1352" s="10" t="str">
        <f>=STANDARDIZE(E1352,AVERAGE(E$2:E$1449),_xlfn.STDEV.S(E$2:E$1449))</f>
      </c>
      <c r="L1352" s="10" t="str">
        <f>=STANDARDIZE(F1352,AVERAGE(F$2:F$1449),_xlfn.STDEV.S(F$2:F$1449))</f>
      </c>
      <c r="M1352" s="10" t="str">
        <f>=STANDARDIZE(G1352,AVERAGE(G$2:G$1449),_xlfn.STDEV.S(G$2:G$1449))</f>
      </c>
      <c r="N1352" s="10" t="str">
        <f>=STANDARDIZE(H1352,AVERAGE(H$2:H$1449),_xlfn.STDEV.S(H$2:H$1449))</f>
      </c>
      <c r="O1352" s="10" t="str">
        <f>=STANDARDIZE(I1352,AVERAGE(I$2:I$1449),_xlfn.STDEV.S(I$2:I$1449))</f>
      </c>
      <c r="P1352" s="10" t="str">
        <f>=MMULT(J1352:O1352,$AI$12:$AI$17)</f>
      </c>
    </row>
    <row r="1353">
      <c r="A1353" t="n">
        <v>239105</v>
      </c>
      <c r="B1353" t="s">
        <v>5374</v>
      </c>
      <c r="C1353" t="s">
        <v>163</v>
      </c>
      <c r="D1353" t="n">
        <v>19</v>
      </c>
      <c r="E1353" t="n">
        <v>32031</v>
      </c>
      <c r="F1353" t="n">
        <v>80.1</v>
      </c>
      <c r="G1353" t="n">
        <v>91</v>
      </c>
      <c r="H1353" t="n">
        <v>13</v>
      </c>
      <c r="I1353" t="n">
        <v>4.0798</v>
      </c>
      <c r="J1353" s="10" t="str">
        <f>=STANDARDIZE(D1353,AVERAGE(D$2:D$1449),_xlfn.STDEV.S(D$2:D$1449))</f>
      </c>
      <c r="K1353" s="10" t="str">
        <f>=STANDARDIZE(E1353,AVERAGE(E$2:E$1449),_xlfn.STDEV.S(E$2:E$1449))</f>
      </c>
      <c r="L1353" s="10" t="str">
        <f>=STANDARDIZE(F1353,AVERAGE(F$2:F$1449),_xlfn.STDEV.S(F$2:F$1449))</f>
      </c>
      <c r="M1353" s="10" t="str">
        <f>=STANDARDIZE(G1353,AVERAGE(G$2:G$1449),_xlfn.STDEV.S(G$2:G$1449))</f>
      </c>
      <c r="N1353" s="10" t="str">
        <f>=STANDARDIZE(H1353,AVERAGE(H$2:H$1449),_xlfn.STDEV.S(H$2:H$1449))</f>
      </c>
      <c r="O1353" s="10" t="str">
        <f>=STANDARDIZE(I1353,AVERAGE(I$2:I$1449),_xlfn.STDEV.S(I$2:I$1449))</f>
      </c>
      <c r="P1353" s="10" t="str">
        <f>=MMULT(J1353:O1353,$AI$12:$AI$17)</f>
      </c>
    </row>
    <row r="1354">
      <c r="A1354" t="n">
        <v>239309</v>
      </c>
      <c r="B1354" t="s">
        <v>5379</v>
      </c>
      <c r="C1354" t="s">
        <v>163</v>
      </c>
      <c r="D1354" t="n">
        <v>36</v>
      </c>
      <c r="E1354" t="n">
        <v>28024</v>
      </c>
      <c r="F1354" t="n">
        <v>63.3</v>
      </c>
      <c r="G1354" t="n">
        <v>84</v>
      </c>
      <c r="H1354" t="n">
        <v>11</v>
      </c>
      <c r="I1354" t="n">
        <v>2.9763</v>
      </c>
      <c r="J1354" s="10" t="str">
        <f>=STANDARDIZE(D1354,AVERAGE(D$2:D$1449),_xlfn.STDEV.S(D$2:D$1449))</f>
      </c>
      <c r="K1354" s="10" t="str">
        <f>=STANDARDIZE(E1354,AVERAGE(E$2:E$1449),_xlfn.STDEV.S(E$2:E$1449))</f>
      </c>
      <c r="L1354" s="10" t="str">
        <f>=STANDARDIZE(F1354,AVERAGE(F$2:F$1449),_xlfn.STDEV.S(F$2:F$1449))</f>
      </c>
      <c r="M1354" s="10" t="str">
        <f>=STANDARDIZE(G1354,AVERAGE(G$2:G$1449),_xlfn.STDEV.S(G$2:G$1449))</f>
      </c>
      <c r="N1354" s="10" t="str">
        <f>=STANDARDIZE(H1354,AVERAGE(H$2:H$1449),_xlfn.STDEV.S(H$2:H$1449))</f>
      </c>
      <c r="O1354" s="10" t="str">
        <f>=STANDARDIZE(I1354,AVERAGE(I$2:I$1449),_xlfn.STDEV.S(I$2:I$1449))</f>
      </c>
      <c r="P1354" s="10" t="str">
        <f>=MMULT(J1354:O1354,$AI$12:$AI$17)</f>
      </c>
    </row>
    <row r="1355">
      <c r="A1355" t="n">
        <v>239318</v>
      </c>
      <c r="B1355" t="s">
        <v>5380</v>
      </c>
      <c r="C1355" t="s">
        <v>163</v>
      </c>
      <c r="D1355" t="n">
        <v>23</v>
      </c>
      <c r="E1355" t="n">
        <v>26122</v>
      </c>
      <c r="F1355" t="n">
        <v>71.5</v>
      </c>
      <c r="G1355" t="n">
        <v>83</v>
      </c>
      <c r="H1355" t="n">
        <v>12</v>
      </c>
      <c r="I1355" t="n">
        <v>3.4484</v>
      </c>
      <c r="J1355" s="10" t="str">
        <f>=STANDARDIZE(D1355,AVERAGE(D$2:D$1449),_xlfn.STDEV.S(D$2:D$1449))</f>
      </c>
      <c r="K1355" s="10" t="str">
        <f>=STANDARDIZE(E1355,AVERAGE(E$2:E$1449),_xlfn.STDEV.S(E$2:E$1449))</f>
      </c>
      <c r="L1355" s="10" t="str">
        <f>=STANDARDIZE(F1355,AVERAGE(F$2:F$1449),_xlfn.STDEV.S(F$2:F$1449))</f>
      </c>
      <c r="M1355" s="10" t="str">
        <f>=STANDARDIZE(G1355,AVERAGE(G$2:G$1449),_xlfn.STDEV.S(G$2:G$1449))</f>
      </c>
      <c r="N1355" s="10" t="str">
        <f>=STANDARDIZE(H1355,AVERAGE(H$2:H$1449),_xlfn.STDEV.S(H$2:H$1449))</f>
      </c>
      <c r="O1355" s="10" t="str">
        <f>=STANDARDIZE(I1355,AVERAGE(I$2:I$1449),_xlfn.STDEV.S(I$2:I$1449))</f>
      </c>
      <c r="P1355" s="10" t="str">
        <f>=MMULT(J1355:O1355,$AI$12:$AI$17)</f>
      </c>
    </row>
    <row r="1356">
      <c r="A1356" t="n">
        <v>239390</v>
      </c>
      <c r="B1356" t="s">
        <v>5383</v>
      </c>
      <c r="C1356" t="s">
        <v>163</v>
      </c>
      <c r="D1356" t="n">
        <v>58</v>
      </c>
      <c r="E1356" t="n">
        <v>19409</v>
      </c>
      <c r="F1356" t="n">
        <v>58.9</v>
      </c>
      <c r="G1356" t="n">
        <v>66</v>
      </c>
      <c r="H1356" t="n">
        <v>10</v>
      </c>
      <c r="I1356" t="n">
        <v>3.1833</v>
      </c>
      <c r="J1356" s="10" t="str">
        <f>=STANDARDIZE(D1356,AVERAGE(D$2:D$1449),_xlfn.STDEV.S(D$2:D$1449))</f>
      </c>
      <c r="K1356" s="10" t="str">
        <f>=STANDARDIZE(E1356,AVERAGE(E$2:E$1449),_xlfn.STDEV.S(E$2:E$1449))</f>
      </c>
      <c r="L1356" s="10" t="str">
        <f>=STANDARDIZE(F1356,AVERAGE(F$2:F$1449),_xlfn.STDEV.S(F$2:F$1449))</f>
      </c>
      <c r="M1356" s="10" t="str">
        <f>=STANDARDIZE(G1356,AVERAGE(G$2:G$1449),_xlfn.STDEV.S(G$2:G$1449))</f>
      </c>
      <c r="N1356" s="10" t="str">
        <f>=STANDARDIZE(H1356,AVERAGE(H$2:H$1449),_xlfn.STDEV.S(H$2:H$1449))</f>
      </c>
      <c r="O1356" s="10" t="str">
        <f>=STANDARDIZE(I1356,AVERAGE(I$2:I$1449),_xlfn.STDEV.S(I$2:I$1449))</f>
      </c>
      <c r="P1356" s="10" t="str">
        <f>=MMULT(J1356:O1356,$AI$12:$AI$17)</f>
      </c>
    </row>
    <row r="1357">
      <c r="A1357" t="n">
        <v>239512</v>
      </c>
      <c r="B1357" t="s">
        <v>5391</v>
      </c>
      <c r="C1357" t="s">
        <v>163</v>
      </c>
      <c r="D1357" t="n">
        <v>32</v>
      </c>
      <c r="E1357" t="n">
        <v>24020</v>
      </c>
      <c r="F1357" t="n">
        <v>43.3</v>
      </c>
      <c r="G1357" t="n">
        <v>71</v>
      </c>
      <c r="H1357" t="n">
        <v>8</v>
      </c>
      <c r="I1357" t="n">
        <v>2.7292</v>
      </c>
      <c r="J1357" s="10" t="str">
        <f>=STANDARDIZE(D1357,AVERAGE(D$2:D$1449),_xlfn.STDEV.S(D$2:D$1449))</f>
      </c>
      <c r="K1357" s="10" t="str">
        <f>=STANDARDIZE(E1357,AVERAGE(E$2:E$1449),_xlfn.STDEV.S(E$2:E$1449))</f>
      </c>
      <c r="L1357" s="10" t="str">
        <f>=STANDARDIZE(F1357,AVERAGE(F$2:F$1449),_xlfn.STDEV.S(F$2:F$1449))</f>
      </c>
      <c r="M1357" s="10" t="str">
        <f>=STANDARDIZE(G1357,AVERAGE(G$2:G$1449),_xlfn.STDEV.S(G$2:G$1449))</f>
      </c>
      <c r="N1357" s="10" t="str">
        <f>=STANDARDIZE(H1357,AVERAGE(H$2:H$1449),_xlfn.STDEV.S(H$2:H$1449))</f>
      </c>
      <c r="O1357" s="10" t="str">
        <f>=STANDARDIZE(I1357,AVERAGE(I$2:I$1449),_xlfn.STDEV.S(I$2:I$1449))</f>
      </c>
      <c r="P1357" s="10" t="str">
        <f>=MMULT(J1357:O1357,$AI$12:$AI$17)</f>
      </c>
    </row>
    <row r="1358">
      <c r="A1358" t="n">
        <v>239628</v>
      </c>
      <c r="B1358" t="s">
        <v>5392</v>
      </c>
      <c r="C1358" t="s">
        <v>163</v>
      </c>
      <c r="D1358" t="n">
        <v>33</v>
      </c>
      <c r="E1358" t="n">
        <v>22557</v>
      </c>
      <c r="F1358" t="n">
        <v>59.9</v>
      </c>
      <c r="G1358" t="n">
        <v>76</v>
      </c>
      <c r="H1358" t="n">
        <v>12</v>
      </c>
      <c r="I1358" t="n">
        <v>2.8893</v>
      </c>
      <c r="J1358" s="10" t="str">
        <f>=STANDARDIZE(D1358,AVERAGE(D$2:D$1449),_xlfn.STDEV.S(D$2:D$1449))</f>
      </c>
      <c r="K1358" s="10" t="str">
        <f>=STANDARDIZE(E1358,AVERAGE(E$2:E$1449),_xlfn.STDEV.S(E$2:E$1449))</f>
      </c>
      <c r="L1358" s="10" t="str">
        <f>=STANDARDIZE(F1358,AVERAGE(F$2:F$1449),_xlfn.STDEV.S(F$2:F$1449))</f>
      </c>
      <c r="M1358" s="10" t="str">
        <f>=STANDARDIZE(G1358,AVERAGE(G$2:G$1449),_xlfn.STDEV.S(G$2:G$1449))</f>
      </c>
      <c r="N1358" s="10" t="str">
        <f>=STANDARDIZE(H1358,AVERAGE(H$2:H$1449),_xlfn.STDEV.S(H$2:H$1449))</f>
      </c>
      <c r="O1358" s="10" t="str">
        <f>=STANDARDIZE(I1358,AVERAGE(I$2:I$1449),_xlfn.STDEV.S(I$2:I$1449))</f>
      </c>
      <c r="P1358" s="10" t="str">
        <f>=MMULT(J1358:O1358,$AI$12:$AI$17)</f>
      </c>
    </row>
    <row r="1359">
      <c r="A1359" t="n">
        <v>239716</v>
      </c>
      <c r="B1359" t="s">
        <v>5395</v>
      </c>
      <c r="C1359" t="s">
        <v>163</v>
      </c>
      <c r="D1359" t="n">
        <v>14</v>
      </c>
      <c r="E1359" t="n">
        <v>27236</v>
      </c>
      <c r="F1359" t="n">
        <v>74.1</v>
      </c>
      <c r="G1359" t="n">
        <v>82</v>
      </c>
      <c r="H1359" t="n">
        <v>12</v>
      </c>
      <c r="I1359" t="n">
        <v>3.366</v>
      </c>
      <c r="J1359" s="10" t="str">
        <f>=STANDARDIZE(D1359,AVERAGE(D$2:D$1449),_xlfn.STDEV.S(D$2:D$1449))</f>
      </c>
      <c r="K1359" s="10" t="str">
        <f>=STANDARDIZE(E1359,AVERAGE(E$2:E$1449),_xlfn.STDEV.S(E$2:E$1449))</f>
      </c>
      <c r="L1359" s="10" t="str">
        <f>=STANDARDIZE(F1359,AVERAGE(F$2:F$1449),_xlfn.STDEV.S(F$2:F$1449))</f>
      </c>
      <c r="M1359" s="10" t="str">
        <f>=STANDARDIZE(G1359,AVERAGE(G$2:G$1449),_xlfn.STDEV.S(G$2:G$1449))</f>
      </c>
      <c r="N1359" s="10" t="str">
        <f>=STANDARDIZE(H1359,AVERAGE(H$2:H$1449),_xlfn.STDEV.S(H$2:H$1449))</f>
      </c>
      <c r="O1359" s="10" t="str">
        <f>=STANDARDIZE(I1359,AVERAGE(I$2:I$1449),_xlfn.STDEV.S(I$2:I$1449))</f>
      </c>
      <c r="P1359" s="10" t="str">
        <f>=MMULT(J1359:O1359,$AI$12:$AI$17)</f>
      </c>
    </row>
    <row r="1360">
      <c r="A1360" t="n">
        <v>240107</v>
      </c>
      <c r="B1360" t="s">
        <v>5400</v>
      </c>
      <c r="C1360" t="s">
        <v>163</v>
      </c>
      <c r="D1360" t="n">
        <v>22</v>
      </c>
      <c r="E1360" t="n">
        <v>23901</v>
      </c>
      <c r="F1360" t="n">
        <v>65.2</v>
      </c>
      <c r="G1360" t="n">
        <v>70</v>
      </c>
      <c r="H1360" t="n">
        <v>12</v>
      </c>
      <c r="I1360" t="n">
        <v>3.4649</v>
      </c>
      <c r="J1360" s="10" t="str">
        <f>=STANDARDIZE(D1360,AVERAGE(D$2:D$1449),_xlfn.STDEV.S(D$2:D$1449))</f>
      </c>
      <c r="K1360" s="10" t="str">
        <f>=STANDARDIZE(E1360,AVERAGE(E$2:E$1449),_xlfn.STDEV.S(E$2:E$1449))</f>
      </c>
      <c r="L1360" s="10" t="str">
        <f>=STANDARDIZE(F1360,AVERAGE(F$2:F$1449),_xlfn.STDEV.S(F$2:F$1449))</f>
      </c>
      <c r="M1360" s="10" t="str">
        <f>=STANDARDIZE(G1360,AVERAGE(G$2:G$1449),_xlfn.STDEV.S(G$2:G$1449))</f>
      </c>
      <c r="N1360" s="10" t="str">
        <f>=STANDARDIZE(H1360,AVERAGE(H$2:H$1449),_xlfn.STDEV.S(H$2:H$1449))</f>
      </c>
      <c r="O1360" s="10" t="str">
        <f>=STANDARDIZE(I1360,AVERAGE(I$2:I$1449),_xlfn.STDEV.S(I$2:I$1449))</f>
      </c>
      <c r="P1360" s="10" t="str">
        <f>=MMULT(J1360:O1360,$AI$12:$AI$17)</f>
      </c>
    </row>
    <row r="1361">
      <c r="A1361" t="n">
        <v>240189</v>
      </c>
      <c r="B1361" t="s">
        <v>5405</v>
      </c>
      <c r="C1361" t="s">
        <v>149</v>
      </c>
      <c r="D1361" t="n">
        <v>25</v>
      </c>
      <c r="E1361" t="n">
        <v>13670</v>
      </c>
      <c r="F1361" t="n">
        <v>64.3</v>
      </c>
      <c r="G1361" t="n">
        <v>78</v>
      </c>
      <c r="H1361" t="n">
        <v>20</v>
      </c>
      <c r="I1361" t="n">
        <v>4.1158</v>
      </c>
      <c r="J1361" s="10" t="str">
        <f>=STANDARDIZE(D1361,AVERAGE(D$2:D$1449),_xlfn.STDEV.S(D$2:D$1449))</f>
      </c>
      <c r="K1361" s="10" t="str">
        <f>=STANDARDIZE(E1361,AVERAGE(E$2:E$1449),_xlfn.STDEV.S(E$2:E$1449))</f>
      </c>
      <c r="L1361" s="10" t="str">
        <f>=STANDARDIZE(F1361,AVERAGE(F$2:F$1449),_xlfn.STDEV.S(F$2:F$1449))</f>
      </c>
      <c r="M1361" s="10" t="str">
        <f>=STANDARDIZE(G1361,AVERAGE(G$2:G$1449),_xlfn.STDEV.S(G$2:G$1449))</f>
      </c>
      <c r="N1361" s="10" t="str">
        <f>=STANDARDIZE(H1361,AVERAGE(H$2:H$1449),_xlfn.STDEV.S(H$2:H$1449))</f>
      </c>
      <c r="O1361" s="10" t="str">
        <f>=STANDARDIZE(I1361,AVERAGE(I$2:I$1449),_xlfn.STDEV.S(I$2:I$1449))</f>
      </c>
      <c r="P1361" s="10" t="str">
        <f>=MMULT(J1361:O1361,$AI$12:$AI$17)</f>
      </c>
    </row>
    <row r="1362">
      <c r="A1362" t="n">
        <v>240268</v>
      </c>
      <c r="B1362" t="s">
        <v>5410</v>
      </c>
      <c r="C1362" t="s">
        <v>149</v>
      </c>
      <c r="D1362" t="n">
        <v>19</v>
      </c>
      <c r="E1362" t="n">
        <v>15323</v>
      </c>
      <c r="F1362" t="n">
        <v>67.6</v>
      </c>
      <c r="G1362" t="n">
        <v>82</v>
      </c>
      <c r="H1362" t="n">
        <v>19</v>
      </c>
      <c r="I1362" t="n">
        <v>4.0442</v>
      </c>
      <c r="J1362" s="10" t="str">
        <f>=STANDARDIZE(D1362,AVERAGE(D$2:D$1449),_xlfn.STDEV.S(D$2:D$1449))</f>
      </c>
      <c r="K1362" s="10" t="str">
        <f>=STANDARDIZE(E1362,AVERAGE(E$2:E$1449),_xlfn.STDEV.S(E$2:E$1449))</f>
      </c>
      <c r="L1362" s="10" t="str">
        <f>=STANDARDIZE(F1362,AVERAGE(F$2:F$1449),_xlfn.STDEV.S(F$2:F$1449))</f>
      </c>
      <c r="M1362" s="10" t="str">
        <f>=STANDARDIZE(G1362,AVERAGE(G$2:G$1449),_xlfn.STDEV.S(G$2:G$1449))</f>
      </c>
      <c r="N1362" s="10" t="str">
        <f>=STANDARDIZE(H1362,AVERAGE(H$2:H$1449),_xlfn.STDEV.S(H$2:H$1449))</f>
      </c>
      <c r="O1362" s="10" t="str">
        <f>=STANDARDIZE(I1362,AVERAGE(I$2:I$1449),_xlfn.STDEV.S(I$2:I$1449))</f>
      </c>
      <c r="P1362" s="10" t="str">
        <f>=MMULT(J1362:O1362,$AI$12:$AI$17)</f>
      </c>
    </row>
    <row r="1363">
      <c r="A1363" t="n">
        <v>240277</v>
      </c>
      <c r="B1363" t="s">
        <v>5411</v>
      </c>
      <c r="C1363" t="s">
        <v>149</v>
      </c>
      <c r="D1363" t="n">
        <v>23</v>
      </c>
      <c r="E1363" t="n">
        <v>10289</v>
      </c>
      <c r="F1363" t="n">
        <v>53.1</v>
      </c>
      <c r="G1363" t="n">
        <v>70</v>
      </c>
      <c r="H1363" t="n">
        <v>23</v>
      </c>
      <c r="I1363" t="n">
        <v>4.0744</v>
      </c>
      <c r="J1363" s="10" t="str">
        <f>=STANDARDIZE(D1363,AVERAGE(D$2:D$1449),_xlfn.STDEV.S(D$2:D$1449))</f>
      </c>
      <c r="K1363" s="10" t="str">
        <f>=STANDARDIZE(E1363,AVERAGE(E$2:E$1449),_xlfn.STDEV.S(E$2:E$1449))</f>
      </c>
      <c r="L1363" s="10" t="str">
        <f>=STANDARDIZE(F1363,AVERAGE(F$2:F$1449),_xlfn.STDEV.S(F$2:F$1449))</f>
      </c>
      <c r="M1363" s="10" t="str">
        <f>=STANDARDIZE(G1363,AVERAGE(G$2:G$1449),_xlfn.STDEV.S(G$2:G$1449))</f>
      </c>
      <c r="N1363" s="10" t="str">
        <f>=STANDARDIZE(H1363,AVERAGE(H$2:H$1449),_xlfn.STDEV.S(H$2:H$1449))</f>
      </c>
      <c r="O1363" s="10" t="str">
        <f>=STANDARDIZE(I1363,AVERAGE(I$2:I$1449),_xlfn.STDEV.S(I$2:I$1449))</f>
      </c>
      <c r="P1363" s="10" t="str">
        <f>=MMULT(J1363:O1363,$AI$12:$AI$17)</f>
      </c>
    </row>
    <row r="1364">
      <c r="A1364" t="n">
        <v>240329</v>
      </c>
      <c r="B1364" t="s">
        <v>5412</v>
      </c>
      <c r="C1364" t="s">
        <v>149</v>
      </c>
      <c r="D1364" t="n">
        <v>14</v>
      </c>
      <c r="E1364" t="n">
        <v>13125</v>
      </c>
      <c r="F1364" t="n">
        <v>71.2</v>
      </c>
      <c r="G1364" t="n">
        <v>86</v>
      </c>
      <c r="H1364" t="n">
        <v>19</v>
      </c>
      <c r="I1364" t="n">
        <v>4.0409</v>
      </c>
      <c r="J1364" s="10" t="str">
        <f>=STANDARDIZE(D1364,AVERAGE(D$2:D$1449),_xlfn.STDEV.S(D$2:D$1449))</f>
      </c>
      <c r="K1364" s="10" t="str">
        <f>=STANDARDIZE(E1364,AVERAGE(E$2:E$1449),_xlfn.STDEV.S(E$2:E$1449))</f>
      </c>
      <c r="L1364" s="10" t="str">
        <f>=STANDARDIZE(F1364,AVERAGE(F$2:F$1449),_xlfn.STDEV.S(F$2:F$1449))</f>
      </c>
      <c r="M1364" s="10" t="str">
        <f>=STANDARDIZE(G1364,AVERAGE(G$2:G$1449),_xlfn.STDEV.S(G$2:G$1449))</f>
      </c>
      <c r="N1364" s="10" t="str">
        <f>=STANDARDIZE(H1364,AVERAGE(H$2:H$1449),_xlfn.STDEV.S(H$2:H$1449))</f>
      </c>
      <c r="O1364" s="10" t="str">
        <f>=STANDARDIZE(I1364,AVERAGE(I$2:I$1449),_xlfn.STDEV.S(I$2:I$1449))</f>
      </c>
      <c r="P1364" s="10" t="str">
        <f>=MMULT(J1364:O1364,$AI$12:$AI$17)</f>
      </c>
    </row>
    <row r="1365">
      <c r="A1365" t="n">
        <v>240338</v>
      </c>
      <c r="B1365" t="s">
        <v>5413</v>
      </c>
      <c r="C1365" t="s">
        <v>163</v>
      </c>
      <c r="D1365" t="n">
        <v>25</v>
      </c>
      <c r="E1365" t="n">
        <v>22809</v>
      </c>
      <c r="F1365" t="n">
        <v>62.7</v>
      </c>
      <c r="G1365" t="n">
        <v>80</v>
      </c>
      <c r="H1365" t="n">
        <v>11</v>
      </c>
      <c r="I1365" t="n">
        <v>3.1048</v>
      </c>
      <c r="J1365" s="10" t="str">
        <f>=STANDARDIZE(D1365,AVERAGE(D$2:D$1449),_xlfn.STDEV.S(D$2:D$1449))</f>
      </c>
      <c r="K1365" s="10" t="str">
        <f>=STANDARDIZE(E1365,AVERAGE(E$2:E$1449),_xlfn.STDEV.S(E$2:E$1449))</f>
      </c>
      <c r="L1365" s="10" t="str">
        <f>=STANDARDIZE(F1365,AVERAGE(F$2:F$1449),_xlfn.STDEV.S(F$2:F$1449))</f>
      </c>
      <c r="M1365" s="10" t="str">
        <f>=STANDARDIZE(G1365,AVERAGE(G$2:G$1449),_xlfn.STDEV.S(G$2:G$1449))</f>
      </c>
      <c r="N1365" s="10" t="str">
        <f>=STANDARDIZE(H1365,AVERAGE(H$2:H$1449),_xlfn.STDEV.S(H$2:H$1449))</f>
      </c>
      <c r="O1365" s="10" t="str">
        <f>=STANDARDIZE(I1365,AVERAGE(I$2:I$1449),_xlfn.STDEV.S(I$2:I$1449))</f>
      </c>
      <c r="P1365" s="10" t="str">
        <f>=MMULT(J1365:O1365,$AI$12:$AI$17)</f>
      </c>
    </row>
    <row r="1366">
      <c r="A1366" t="n">
        <v>240365</v>
      </c>
      <c r="B1366" t="s">
        <v>5414</v>
      </c>
      <c r="C1366" t="s">
        <v>149</v>
      </c>
      <c r="D1366" t="n">
        <v>16</v>
      </c>
      <c r="E1366" t="n">
        <v>12942</v>
      </c>
      <c r="F1366" t="n">
        <v>57.9</v>
      </c>
      <c r="G1366" t="n">
        <v>72</v>
      </c>
      <c r="H1366" t="n">
        <v>21</v>
      </c>
      <c r="I1366" t="n">
        <v>4.2106</v>
      </c>
      <c r="J1366" s="10" t="str">
        <f>=STANDARDIZE(D1366,AVERAGE(D$2:D$1449),_xlfn.STDEV.S(D$2:D$1449))</f>
      </c>
      <c r="K1366" s="10" t="str">
        <f>=STANDARDIZE(E1366,AVERAGE(E$2:E$1449),_xlfn.STDEV.S(E$2:E$1449))</f>
      </c>
      <c r="L1366" s="10" t="str">
        <f>=STANDARDIZE(F1366,AVERAGE(F$2:F$1449),_xlfn.STDEV.S(F$2:F$1449))</f>
      </c>
      <c r="M1366" s="10" t="str">
        <f>=STANDARDIZE(G1366,AVERAGE(G$2:G$1449),_xlfn.STDEV.S(G$2:G$1449))</f>
      </c>
      <c r="N1366" s="10" t="str">
        <f>=STANDARDIZE(H1366,AVERAGE(H$2:H$1449),_xlfn.STDEV.S(H$2:H$1449))</f>
      </c>
      <c r="O1366" s="10" t="str">
        <f>=STANDARDIZE(I1366,AVERAGE(I$2:I$1449),_xlfn.STDEV.S(I$2:I$1449))</f>
      </c>
      <c r="P1366" s="10" t="str">
        <f>=MMULT(J1366:O1366,$AI$12:$AI$17)</f>
      </c>
    </row>
    <row r="1367">
      <c r="A1367" t="n">
        <v>240374</v>
      </c>
      <c r="B1367" t="s">
        <v>5416</v>
      </c>
      <c r="C1367" t="s">
        <v>149</v>
      </c>
      <c r="D1367" t="n">
        <v>34</v>
      </c>
      <c r="E1367" t="n">
        <v>8778</v>
      </c>
      <c r="F1367" t="n">
        <v>39.8</v>
      </c>
      <c r="G1367" t="n">
        <v>71</v>
      </c>
      <c r="H1367" t="n">
        <v>18</v>
      </c>
      <c r="I1367" t="n">
        <v>3.6872</v>
      </c>
      <c r="J1367" s="10" t="str">
        <f>=STANDARDIZE(D1367,AVERAGE(D$2:D$1449),_xlfn.STDEV.S(D$2:D$1449))</f>
      </c>
      <c r="K1367" s="10" t="str">
        <f>=STANDARDIZE(E1367,AVERAGE(E$2:E$1449),_xlfn.STDEV.S(E$2:E$1449))</f>
      </c>
      <c r="L1367" s="10" t="str">
        <f>=STANDARDIZE(F1367,AVERAGE(F$2:F$1449),_xlfn.STDEV.S(F$2:F$1449))</f>
      </c>
      <c r="M1367" s="10" t="str">
        <f>=STANDARDIZE(G1367,AVERAGE(G$2:G$1449),_xlfn.STDEV.S(G$2:G$1449))</f>
      </c>
      <c r="N1367" s="10" t="str">
        <f>=STANDARDIZE(H1367,AVERAGE(H$2:H$1449),_xlfn.STDEV.S(H$2:H$1449))</f>
      </c>
      <c r="O1367" s="10" t="str">
        <f>=STANDARDIZE(I1367,AVERAGE(I$2:I$1449),_xlfn.STDEV.S(I$2:I$1449))</f>
      </c>
      <c r="P1367" s="10" t="str">
        <f>=MMULT(J1367:O1367,$AI$12:$AI$17)</f>
      </c>
    </row>
    <row r="1368">
      <c r="A1368" t="n">
        <v>240417</v>
      </c>
      <c r="B1368" t="s">
        <v>5418</v>
      </c>
      <c r="C1368" t="s">
        <v>149</v>
      </c>
      <c r="D1368" t="n">
        <v>23</v>
      </c>
      <c r="E1368" t="n">
        <v>15574</v>
      </c>
      <c r="F1368" t="n">
        <v>52.5</v>
      </c>
      <c r="G1368" t="n">
        <v>74</v>
      </c>
      <c r="H1368" t="n">
        <v>18</v>
      </c>
      <c r="I1368" t="n">
        <v>3.9157</v>
      </c>
      <c r="J1368" s="10" t="str">
        <f>=STANDARDIZE(D1368,AVERAGE(D$2:D$1449),_xlfn.STDEV.S(D$2:D$1449))</f>
      </c>
      <c r="K1368" s="10" t="str">
        <f>=STANDARDIZE(E1368,AVERAGE(E$2:E$1449),_xlfn.STDEV.S(E$2:E$1449))</f>
      </c>
      <c r="L1368" s="10" t="str">
        <f>=STANDARDIZE(F1368,AVERAGE(F$2:F$1449),_xlfn.STDEV.S(F$2:F$1449))</f>
      </c>
      <c r="M1368" s="10" t="str">
        <f>=STANDARDIZE(G1368,AVERAGE(G$2:G$1449),_xlfn.STDEV.S(G$2:G$1449))</f>
      </c>
      <c r="N1368" s="10" t="str">
        <f>=STANDARDIZE(H1368,AVERAGE(H$2:H$1449),_xlfn.STDEV.S(H$2:H$1449))</f>
      </c>
      <c r="O1368" s="10" t="str">
        <f>=STANDARDIZE(I1368,AVERAGE(I$2:I$1449),_xlfn.STDEV.S(I$2:I$1449))</f>
      </c>
      <c r="P1368" s="10" t="str">
        <f>=MMULT(J1368:O1368,$AI$12:$AI$17)</f>
      </c>
    </row>
    <row r="1369">
      <c r="A1369" t="n">
        <v>240426</v>
      </c>
      <c r="B1369" t="s">
        <v>5420</v>
      </c>
      <c r="C1369" t="s">
        <v>149</v>
      </c>
      <c r="D1369" t="n">
        <v>30</v>
      </c>
      <c r="E1369" t="n">
        <v>13126</v>
      </c>
      <c r="F1369" t="n">
        <v>44.1</v>
      </c>
      <c r="G1369" t="n">
        <v>71</v>
      </c>
      <c r="H1369" t="n">
        <v>17</v>
      </c>
      <c r="I1369" t="n">
        <v>3.5204</v>
      </c>
      <c r="J1369" s="10" t="str">
        <f>=STANDARDIZE(D1369,AVERAGE(D$2:D$1449),_xlfn.STDEV.S(D$2:D$1449))</f>
      </c>
      <c r="K1369" s="10" t="str">
        <f>=STANDARDIZE(E1369,AVERAGE(E$2:E$1449),_xlfn.STDEV.S(E$2:E$1449))</f>
      </c>
      <c r="L1369" s="10" t="str">
        <f>=STANDARDIZE(F1369,AVERAGE(F$2:F$1449),_xlfn.STDEV.S(F$2:F$1449))</f>
      </c>
      <c r="M1369" s="10" t="str">
        <f>=STANDARDIZE(G1369,AVERAGE(G$2:G$1449),_xlfn.STDEV.S(G$2:G$1449))</f>
      </c>
      <c r="N1369" s="10" t="str">
        <f>=STANDARDIZE(H1369,AVERAGE(H$2:H$1449),_xlfn.STDEV.S(H$2:H$1449))</f>
      </c>
      <c r="O1369" s="10" t="str">
        <f>=STANDARDIZE(I1369,AVERAGE(I$2:I$1449),_xlfn.STDEV.S(I$2:I$1449))</f>
      </c>
      <c r="P1369" s="10" t="str">
        <f>=MMULT(J1369:O1369,$AI$12:$AI$17)</f>
      </c>
    </row>
    <row r="1370">
      <c r="A1370" t="n">
        <v>240444</v>
      </c>
      <c r="B1370" t="s">
        <v>5422</v>
      </c>
      <c r="C1370" t="s">
        <v>149</v>
      </c>
      <c r="D1370" t="n">
        <v>15</v>
      </c>
      <c r="E1370" t="n">
        <v>14216</v>
      </c>
      <c r="F1370" t="n">
        <v>89.3</v>
      </c>
      <c r="G1370" t="n">
        <v>95</v>
      </c>
      <c r="H1370" t="n">
        <v>18</v>
      </c>
      <c r="I1370" t="n">
        <v>4.7261</v>
      </c>
      <c r="J1370" s="10" t="str">
        <f>=STANDARDIZE(D1370,AVERAGE(D$2:D$1449),_xlfn.STDEV.S(D$2:D$1449))</f>
      </c>
      <c r="K1370" s="10" t="str">
        <f>=STANDARDIZE(E1370,AVERAGE(E$2:E$1449),_xlfn.STDEV.S(E$2:E$1449))</f>
      </c>
      <c r="L1370" s="10" t="str">
        <f>=STANDARDIZE(F1370,AVERAGE(F$2:F$1449),_xlfn.STDEV.S(F$2:F$1449))</f>
      </c>
      <c r="M1370" s="10" t="str">
        <f>=STANDARDIZE(G1370,AVERAGE(G$2:G$1449),_xlfn.STDEV.S(G$2:G$1449))</f>
      </c>
      <c r="N1370" s="10" t="str">
        <f>=STANDARDIZE(H1370,AVERAGE(H$2:H$1449),_xlfn.STDEV.S(H$2:H$1449))</f>
      </c>
      <c r="O1370" s="10" t="str">
        <f>=STANDARDIZE(I1370,AVERAGE(I$2:I$1449),_xlfn.STDEV.S(I$2:I$1449))</f>
      </c>
      <c r="P1370" s="10" t="str">
        <f>=MMULT(J1370:O1370,$AI$12:$AI$17)</f>
      </c>
    </row>
    <row r="1371">
      <c r="A1371" t="n">
        <v>240453</v>
      </c>
      <c r="B1371" t="s">
        <v>5423</v>
      </c>
      <c r="C1371" t="s">
        <v>149</v>
      </c>
      <c r="D1371" t="n">
        <v>30</v>
      </c>
      <c r="E1371" t="n">
        <v>16499</v>
      </c>
      <c r="F1371" t="n">
        <v>51.2</v>
      </c>
      <c r="G1371" t="n">
        <v>72</v>
      </c>
      <c r="H1371" t="n">
        <v>17</v>
      </c>
      <c r="I1371" t="n">
        <v>4.4265</v>
      </c>
      <c r="J1371" s="10" t="str">
        <f>=STANDARDIZE(D1371,AVERAGE(D$2:D$1449),_xlfn.STDEV.S(D$2:D$1449))</f>
      </c>
      <c r="K1371" s="10" t="str">
        <f>=STANDARDIZE(E1371,AVERAGE(E$2:E$1449),_xlfn.STDEV.S(E$2:E$1449))</f>
      </c>
      <c r="L1371" s="10" t="str">
        <f>=STANDARDIZE(F1371,AVERAGE(F$2:F$1449),_xlfn.STDEV.S(F$2:F$1449))</f>
      </c>
      <c r="M1371" s="10" t="str">
        <f>=STANDARDIZE(G1371,AVERAGE(G$2:G$1449),_xlfn.STDEV.S(G$2:G$1449))</f>
      </c>
      <c r="N1371" s="10" t="str">
        <f>=STANDARDIZE(H1371,AVERAGE(H$2:H$1449),_xlfn.STDEV.S(H$2:H$1449))</f>
      </c>
      <c r="O1371" s="10" t="str">
        <f>=STANDARDIZE(I1371,AVERAGE(I$2:I$1449),_xlfn.STDEV.S(I$2:I$1449))</f>
      </c>
      <c r="P1371" s="10" t="str">
        <f>=MMULT(J1371:O1371,$AI$12:$AI$17)</f>
      </c>
    </row>
    <row r="1372">
      <c r="A1372" t="n">
        <v>240462</v>
      </c>
      <c r="B1372" t="s">
        <v>5424</v>
      </c>
      <c r="C1372" t="s">
        <v>149</v>
      </c>
      <c r="D1372" t="n">
        <v>21</v>
      </c>
      <c r="E1372" t="n">
        <v>15966</v>
      </c>
      <c r="F1372" t="n">
        <v>61.5</v>
      </c>
      <c r="G1372" t="n">
        <v>80</v>
      </c>
      <c r="H1372" t="n">
        <v>20</v>
      </c>
      <c r="I1372" t="n">
        <v>3.867</v>
      </c>
      <c r="J1372" s="10" t="str">
        <f>=STANDARDIZE(D1372,AVERAGE(D$2:D$1449),_xlfn.STDEV.S(D$2:D$1449))</f>
      </c>
      <c r="K1372" s="10" t="str">
        <f>=STANDARDIZE(E1372,AVERAGE(E$2:E$1449),_xlfn.STDEV.S(E$2:E$1449))</f>
      </c>
      <c r="L1372" s="10" t="str">
        <f>=STANDARDIZE(F1372,AVERAGE(F$2:F$1449),_xlfn.STDEV.S(F$2:F$1449))</f>
      </c>
      <c r="M1372" s="10" t="str">
        <f>=STANDARDIZE(G1372,AVERAGE(G$2:G$1449),_xlfn.STDEV.S(G$2:G$1449))</f>
      </c>
      <c r="N1372" s="10" t="str">
        <f>=STANDARDIZE(H1372,AVERAGE(H$2:H$1449),_xlfn.STDEV.S(H$2:H$1449))</f>
      </c>
      <c r="O1372" s="10" t="str">
        <f>=STANDARDIZE(I1372,AVERAGE(I$2:I$1449),_xlfn.STDEV.S(I$2:I$1449))</f>
      </c>
      <c r="P1372" s="10" t="str">
        <f>=MMULT(J1372:O1372,$AI$12:$AI$17)</f>
      </c>
    </row>
    <row r="1373">
      <c r="A1373" t="n">
        <v>240471</v>
      </c>
      <c r="B1373" t="s">
        <v>5426</v>
      </c>
      <c r="C1373" t="s">
        <v>149</v>
      </c>
      <c r="D1373" t="n">
        <v>20</v>
      </c>
      <c r="E1373" t="n">
        <v>15242</v>
      </c>
      <c r="F1373" t="n">
        <v>60.9</v>
      </c>
      <c r="G1373" t="n">
        <v>73</v>
      </c>
      <c r="H1373" t="n">
        <v>17</v>
      </c>
      <c r="I1373" t="n">
        <v>3.7677</v>
      </c>
      <c r="J1373" s="10" t="str">
        <f>=STANDARDIZE(D1373,AVERAGE(D$2:D$1449),_xlfn.STDEV.S(D$2:D$1449))</f>
      </c>
      <c r="K1373" s="10" t="str">
        <f>=STANDARDIZE(E1373,AVERAGE(E$2:E$1449),_xlfn.STDEV.S(E$2:E$1449))</f>
      </c>
      <c r="L1373" s="10" t="str">
        <f>=STANDARDIZE(F1373,AVERAGE(F$2:F$1449),_xlfn.STDEV.S(F$2:F$1449))</f>
      </c>
      <c r="M1373" s="10" t="str">
        <f>=STANDARDIZE(G1373,AVERAGE(G$2:G$1449),_xlfn.STDEV.S(G$2:G$1449))</f>
      </c>
      <c r="N1373" s="10" t="str">
        <f>=STANDARDIZE(H1373,AVERAGE(H$2:H$1449),_xlfn.STDEV.S(H$2:H$1449))</f>
      </c>
      <c r="O1373" s="10" t="str">
        <f>=STANDARDIZE(I1373,AVERAGE(I$2:I$1449),_xlfn.STDEV.S(I$2:I$1449))</f>
      </c>
      <c r="P1373" s="10" t="str">
        <f>=MMULT(J1373:O1373,$AI$12:$AI$17)</f>
      </c>
    </row>
    <row r="1374">
      <c r="A1374" t="n">
        <v>240480</v>
      </c>
      <c r="B1374" t="s">
        <v>5428</v>
      </c>
      <c r="C1374" t="s">
        <v>149</v>
      </c>
      <c r="D1374" t="n">
        <v>28</v>
      </c>
      <c r="E1374" t="n">
        <v>14347</v>
      </c>
      <c r="F1374" t="n">
        <v>56</v>
      </c>
      <c r="G1374" t="n">
        <v>75</v>
      </c>
      <c r="H1374" t="n">
        <v>21</v>
      </c>
      <c r="I1374" t="n">
        <v>3.9511</v>
      </c>
      <c r="J1374" s="10" t="str">
        <f>=STANDARDIZE(D1374,AVERAGE(D$2:D$1449),_xlfn.STDEV.S(D$2:D$1449))</f>
      </c>
      <c r="K1374" s="10" t="str">
        <f>=STANDARDIZE(E1374,AVERAGE(E$2:E$1449),_xlfn.STDEV.S(E$2:E$1449))</f>
      </c>
      <c r="L1374" s="10" t="str">
        <f>=STANDARDIZE(F1374,AVERAGE(F$2:F$1449),_xlfn.STDEV.S(F$2:F$1449))</f>
      </c>
      <c r="M1374" s="10" t="str">
        <f>=STANDARDIZE(G1374,AVERAGE(G$2:G$1449),_xlfn.STDEV.S(G$2:G$1449))</f>
      </c>
      <c r="N1374" s="10" t="str">
        <f>=STANDARDIZE(H1374,AVERAGE(H$2:H$1449),_xlfn.STDEV.S(H$2:H$1449))</f>
      </c>
      <c r="O1374" s="10" t="str">
        <f>=STANDARDIZE(I1374,AVERAGE(I$2:I$1449),_xlfn.STDEV.S(I$2:I$1449))</f>
      </c>
      <c r="P1374" s="10" t="str">
        <f>=MMULT(J1374:O1374,$AI$12:$AI$17)</f>
      </c>
    </row>
    <row r="1375">
      <c r="A1375" t="n">
        <v>240727</v>
      </c>
      <c r="B1375" t="s">
        <v>5448</v>
      </c>
      <c r="C1375" t="s">
        <v>149</v>
      </c>
      <c r="D1375" t="n">
        <v>22</v>
      </c>
      <c r="E1375" t="n">
        <v>13299</v>
      </c>
      <c r="F1375" t="n">
        <v>59.8</v>
      </c>
      <c r="G1375" t="n">
        <v>77</v>
      </c>
      <c r="H1375" t="n">
        <v>13</v>
      </c>
      <c r="I1375" t="n">
        <v>4.0999</v>
      </c>
      <c r="J1375" s="10" t="str">
        <f>=STANDARDIZE(D1375,AVERAGE(D$2:D$1449),_xlfn.STDEV.S(D$2:D$1449))</f>
      </c>
      <c r="K1375" s="10" t="str">
        <f>=STANDARDIZE(E1375,AVERAGE(E$2:E$1449),_xlfn.STDEV.S(E$2:E$1449))</f>
      </c>
      <c r="L1375" s="10" t="str">
        <f>=STANDARDIZE(F1375,AVERAGE(F$2:F$1449),_xlfn.STDEV.S(F$2:F$1449))</f>
      </c>
      <c r="M1375" s="10" t="str">
        <f>=STANDARDIZE(G1375,AVERAGE(G$2:G$1449),_xlfn.STDEV.S(G$2:G$1449))</f>
      </c>
      <c r="N1375" s="10" t="str">
        <f>=STANDARDIZE(H1375,AVERAGE(H$2:H$1449),_xlfn.STDEV.S(H$2:H$1449))</f>
      </c>
      <c r="O1375" s="10" t="str">
        <f>=STANDARDIZE(I1375,AVERAGE(I$2:I$1449),_xlfn.STDEV.S(I$2:I$1449))</f>
      </c>
      <c r="P1375" s="10" t="str">
        <f>=MMULT(J1375:O1375,$AI$12:$AI$17)</f>
      </c>
    </row>
    <row r="1376">
      <c r="A1376" t="n">
        <v>240754</v>
      </c>
      <c r="B1376" t="s">
        <v>5456</v>
      </c>
      <c r="C1376" t="s">
        <v>149</v>
      </c>
      <c r="D1376" t="n">
        <v>31</v>
      </c>
      <c r="E1376" t="n">
        <v>9844</v>
      </c>
      <c r="F1376" t="n">
        <v>40.9</v>
      </c>
      <c r="G1376" t="n">
        <v>76</v>
      </c>
      <c r="H1376" t="n">
        <v>14</v>
      </c>
      <c r="I1376" t="n">
        <v>3.5297</v>
      </c>
      <c r="J1376" s="10" t="str">
        <f>=STANDARDIZE(D1376,AVERAGE(D$2:D$1449),_xlfn.STDEV.S(D$2:D$1449))</f>
      </c>
      <c r="K1376" s="10" t="str">
        <f>=STANDARDIZE(E1376,AVERAGE(E$2:E$1449),_xlfn.STDEV.S(E$2:E$1449))</f>
      </c>
      <c r="L1376" s="10" t="str">
        <f>=STANDARDIZE(F1376,AVERAGE(F$2:F$1449),_xlfn.STDEV.S(F$2:F$1449))</f>
      </c>
      <c r="M1376" s="10" t="str">
        <f>=STANDARDIZE(G1376,AVERAGE(G$2:G$1449),_xlfn.STDEV.S(G$2:G$1449))</f>
      </c>
      <c r="N1376" s="10" t="str">
        <f>=STANDARDIZE(H1376,AVERAGE(H$2:H$1449),_xlfn.STDEV.S(H$2:H$1449))</f>
      </c>
      <c r="O1376" s="10" t="str">
        <f>=STANDARDIZE(I1376,AVERAGE(I$2:I$1449),_xlfn.STDEV.S(I$2:I$1449))</f>
      </c>
      <c r="P1376" s="10" t="str">
        <f>=MMULT(J1376:O1376,$AI$12:$AI$17)</f>
      </c>
    </row>
    <row r="1377">
      <c r="A1377" t="n">
        <v>241191</v>
      </c>
      <c r="B1377" t="s">
        <v>5469</v>
      </c>
      <c r="C1377" t="s">
        <v>163</v>
      </c>
      <c r="D1377" t="n">
        <v>80</v>
      </c>
      <c r="E1377" t="n">
        <v>8354</v>
      </c>
      <c r="F1377" t="n">
        <v>48.3</v>
      </c>
      <c r="G1377" t="n">
        <v>76</v>
      </c>
      <c r="H1377" t="n">
        <v>18</v>
      </c>
      <c r="I1377" t="n">
        <v>3.0374</v>
      </c>
      <c r="J1377" s="10" t="str">
        <f>=STANDARDIZE(D1377,AVERAGE(D$2:D$1449),_xlfn.STDEV.S(D$2:D$1449))</f>
      </c>
      <c r="K1377" s="10" t="str">
        <f>=STANDARDIZE(E1377,AVERAGE(E$2:E$1449),_xlfn.STDEV.S(E$2:E$1449))</f>
      </c>
      <c r="L1377" s="10" t="str">
        <f>=STANDARDIZE(F1377,AVERAGE(F$2:F$1449),_xlfn.STDEV.S(F$2:F$1449))</f>
      </c>
      <c r="M1377" s="10" t="str">
        <f>=STANDARDIZE(G1377,AVERAGE(G$2:G$1449),_xlfn.STDEV.S(G$2:G$1449))</f>
      </c>
      <c r="N1377" s="10" t="str">
        <f>=STANDARDIZE(H1377,AVERAGE(H$2:H$1449),_xlfn.STDEV.S(H$2:H$1449))</f>
      </c>
      <c r="O1377" s="10" t="str">
        <f>=STANDARDIZE(I1377,AVERAGE(I$2:I$1449),_xlfn.STDEV.S(I$2:I$1449))</f>
      </c>
      <c r="P1377" s="10" t="str">
        <f>=MMULT(J1377:O1377,$AI$12:$AI$17)</f>
      </c>
    </row>
    <row r="1378">
      <c r="A1378" t="n">
        <v>241216</v>
      </c>
      <c r="B1378" t="s">
        <v>5471</v>
      </c>
      <c r="C1378" t="s">
        <v>163</v>
      </c>
      <c r="D1378" t="n">
        <v>84</v>
      </c>
      <c r="E1378" t="n">
        <v>6305</v>
      </c>
      <c r="F1378" t="n">
        <v>36.5</v>
      </c>
      <c r="G1378" t="n">
        <v>73</v>
      </c>
      <c r="H1378" t="n">
        <v>28</v>
      </c>
      <c r="I1378" t="n">
        <v>3.2838</v>
      </c>
      <c r="J1378" s="10" t="str">
        <f>=STANDARDIZE(D1378,AVERAGE(D$2:D$1449),_xlfn.STDEV.S(D$2:D$1449))</f>
      </c>
      <c r="K1378" s="10" t="str">
        <f>=STANDARDIZE(E1378,AVERAGE(E$2:E$1449),_xlfn.STDEV.S(E$2:E$1449))</f>
      </c>
      <c r="L1378" s="10" t="str">
        <f>=STANDARDIZE(F1378,AVERAGE(F$2:F$1449),_xlfn.STDEV.S(F$2:F$1449))</f>
      </c>
      <c r="M1378" s="10" t="str">
        <f>=STANDARDIZE(G1378,AVERAGE(G$2:G$1449),_xlfn.STDEV.S(G$2:G$1449))</f>
      </c>
      <c r="N1378" s="10" t="str">
        <f>=STANDARDIZE(H1378,AVERAGE(H$2:H$1449),_xlfn.STDEV.S(H$2:H$1449))</f>
      </c>
      <c r="O1378" s="10" t="str">
        <f>=STANDARDIZE(I1378,AVERAGE(I$2:I$1449),_xlfn.STDEV.S(I$2:I$1449))</f>
      </c>
      <c r="P1378" s="10" t="str">
        <f>=MMULT(J1378:O1378,$AI$12:$AI$17)</f>
      </c>
    </row>
    <row r="1379">
      <c r="A1379" t="n">
        <v>241225</v>
      </c>
      <c r="B1379" t="s">
        <v>5473</v>
      </c>
      <c r="C1379" t="s">
        <v>163</v>
      </c>
      <c r="D1379" t="n">
        <v>83</v>
      </c>
      <c r="E1379" t="n">
        <v>4382</v>
      </c>
      <c r="F1379" t="n">
        <v>36</v>
      </c>
      <c r="G1379" t="n">
        <v>80</v>
      </c>
      <c r="H1379" t="n">
        <v>14</v>
      </c>
      <c r="I1379" t="n">
        <v>2.9562</v>
      </c>
      <c r="J1379" s="10" t="str">
        <f>=STANDARDIZE(D1379,AVERAGE(D$2:D$1449),_xlfn.STDEV.S(D$2:D$1449))</f>
      </c>
      <c r="K1379" s="10" t="str">
        <f>=STANDARDIZE(E1379,AVERAGE(E$2:E$1449),_xlfn.STDEV.S(E$2:E$1449))</f>
      </c>
      <c r="L1379" s="10" t="str">
        <f>=STANDARDIZE(F1379,AVERAGE(F$2:F$1449),_xlfn.STDEV.S(F$2:F$1449))</f>
      </c>
      <c r="M1379" s="10" t="str">
        <f>=STANDARDIZE(G1379,AVERAGE(G$2:G$1449),_xlfn.STDEV.S(G$2:G$1449))</f>
      </c>
      <c r="N1379" s="10" t="str">
        <f>=STANDARDIZE(H1379,AVERAGE(H$2:H$1449),_xlfn.STDEV.S(H$2:H$1449))</f>
      </c>
      <c r="O1379" s="10" t="str">
        <f>=STANDARDIZE(I1379,AVERAGE(I$2:I$1449),_xlfn.STDEV.S(I$2:I$1449))</f>
      </c>
      <c r="P1379" s="10" t="str">
        <f>=MMULT(J1379:O1379,$AI$12:$AI$17)</f>
      </c>
    </row>
    <row r="1380">
      <c r="A1380" t="n">
        <v>241331</v>
      </c>
      <c r="B1380" t="s">
        <v>5477</v>
      </c>
      <c r="C1380" t="s">
        <v>163</v>
      </c>
      <c r="D1380" t="n">
        <v>69</v>
      </c>
      <c r="E1380" t="n">
        <v>10732</v>
      </c>
      <c r="F1380" t="n">
        <v>69</v>
      </c>
      <c r="G1380" t="n">
        <v>79</v>
      </c>
      <c r="H1380" t="n">
        <v>20</v>
      </c>
      <c r="I1380" t="n">
        <v>3.4692</v>
      </c>
      <c r="J1380" s="10" t="str">
        <f>=STANDARDIZE(D1380,AVERAGE(D$2:D$1449),_xlfn.STDEV.S(D$2:D$1449))</f>
      </c>
      <c r="K1380" s="10" t="str">
        <f>=STANDARDIZE(E1380,AVERAGE(E$2:E$1449),_xlfn.STDEV.S(E$2:E$1449))</f>
      </c>
      <c r="L1380" s="10" t="str">
        <f>=STANDARDIZE(F1380,AVERAGE(F$2:F$1449),_xlfn.STDEV.S(F$2:F$1449))</f>
      </c>
      <c r="M1380" s="10" t="str">
        <f>=STANDARDIZE(G1380,AVERAGE(G$2:G$1449),_xlfn.STDEV.S(G$2:G$1449))</f>
      </c>
      <c r="N1380" s="10" t="str">
        <f>=STANDARDIZE(H1380,AVERAGE(H$2:H$1449),_xlfn.STDEV.S(H$2:H$1449))</f>
      </c>
      <c r="O1380" s="10" t="str">
        <f>=STANDARDIZE(I1380,AVERAGE(I$2:I$1449),_xlfn.STDEV.S(I$2:I$1449))</f>
      </c>
      <c r="P1380" s="10" t="str">
        <f>=MMULT(J1380:O1380,$AI$12:$AI$17)</f>
      </c>
    </row>
    <row r="1381">
      <c r="A1381" t="n">
        <v>241410</v>
      </c>
      <c r="B1381" t="s">
        <v>5482</v>
      </c>
      <c r="C1381" t="s">
        <v>163</v>
      </c>
      <c r="D1381" t="n">
        <v>81</v>
      </c>
      <c r="E1381" t="n">
        <v>10275</v>
      </c>
      <c r="F1381" t="n">
        <v>48.2</v>
      </c>
      <c r="G1381" t="n">
        <v>79</v>
      </c>
      <c r="H1381" t="n">
        <v>22</v>
      </c>
      <c r="I1381" t="n">
        <v>3.7976</v>
      </c>
      <c r="J1381" s="10" t="str">
        <f>=STANDARDIZE(D1381,AVERAGE(D$2:D$1449),_xlfn.STDEV.S(D$2:D$1449))</f>
      </c>
      <c r="K1381" s="10" t="str">
        <f>=STANDARDIZE(E1381,AVERAGE(E$2:E$1449),_xlfn.STDEV.S(E$2:E$1449))</f>
      </c>
      <c r="L1381" s="10" t="str">
        <f>=STANDARDIZE(F1381,AVERAGE(F$2:F$1449),_xlfn.STDEV.S(F$2:F$1449))</f>
      </c>
      <c r="M1381" s="10" t="str">
        <f>=STANDARDIZE(G1381,AVERAGE(G$2:G$1449),_xlfn.STDEV.S(G$2:G$1449))</f>
      </c>
      <c r="N1381" s="10" t="str">
        <f>=STANDARDIZE(H1381,AVERAGE(H$2:H$1449),_xlfn.STDEV.S(H$2:H$1449))</f>
      </c>
      <c r="O1381" s="10" t="str">
        <f>=STANDARDIZE(I1381,AVERAGE(I$2:I$1449),_xlfn.STDEV.S(I$2:I$1449))</f>
      </c>
      <c r="P1381" s="10" t="str">
        <f>=MMULT(J1381:O1381,$AI$12:$AI$17)</f>
      </c>
    </row>
    <row r="1382">
      <c r="A1382" t="n">
        <v>241739</v>
      </c>
      <c r="B1382" t="s">
        <v>5488</v>
      </c>
      <c r="C1382" t="s">
        <v>163</v>
      </c>
      <c r="D1382" t="n">
        <v>69</v>
      </c>
      <c r="E1382" t="n">
        <v>7559</v>
      </c>
      <c r="F1382" t="n">
        <v>29.7</v>
      </c>
      <c r="G1382" t="n">
        <v>70</v>
      </c>
      <c r="H1382" t="n">
        <v>21</v>
      </c>
      <c r="I1382" t="n">
        <v>3.8535</v>
      </c>
      <c r="J1382" s="10" t="str">
        <f>=STANDARDIZE(D1382,AVERAGE(D$2:D$1449),_xlfn.STDEV.S(D$2:D$1449))</f>
      </c>
      <c r="K1382" s="10" t="str">
        <f>=STANDARDIZE(E1382,AVERAGE(E$2:E$1449),_xlfn.STDEV.S(E$2:E$1449))</f>
      </c>
      <c r="L1382" s="10" t="str">
        <f>=STANDARDIZE(F1382,AVERAGE(F$2:F$1449),_xlfn.STDEV.S(F$2:F$1449))</f>
      </c>
      <c r="M1382" s="10" t="str">
        <f>=STANDARDIZE(G1382,AVERAGE(G$2:G$1449),_xlfn.STDEV.S(G$2:G$1449))</f>
      </c>
      <c r="N1382" s="10" t="str">
        <f>=STANDARDIZE(H1382,AVERAGE(H$2:H$1449),_xlfn.STDEV.S(H$2:H$1449))</f>
      </c>
      <c r="O1382" s="10" t="str">
        <f>=STANDARDIZE(I1382,AVERAGE(I$2:I$1449),_xlfn.STDEV.S(I$2:I$1449))</f>
      </c>
      <c r="P1382" s="10" t="str">
        <f>=MMULT(J1382:O1382,$AI$12:$AI$17)</f>
      </c>
    </row>
    <row r="1383">
      <c r="A1383" t="n">
        <v>242617</v>
      </c>
      <c r="B1383" t="s">
        <v>5504</v>
      </c>
      <c r="C1383" t="s">
        <v>163</v>
      </c>
      <c r="D1383" t="n">
        <v>82</v>
      </c>
      <c r="E1383" t="n">
        <v>9192</v>
      </c>
      <c r="F1383" t="n">
        <v>37.8</v>
      </c>
      <c r="G1383" t="n">
        <v>79</v>
      </c>
      <c r="H1383" t="n">
        <v>25</v>
      </c>
      <c r="I1383" t="n">
        <v>3.5501</v>
      </c>
      <c r="J1383" s="10" t="str">
        <f>=STANDARDIZE(D1383,AVERAGE(D$2:D$1449),_xlfn.STDEV.S(D$2:D$1449))</f>
      </c>
      <c r="K1383" s="10" t="str">
        <f>=STANDARDIZE(E1383,AVERAGE(E$2:E$1449),_xlfn.STDEV.S(E$2:E$1449))</f>
      </c>
      <c r="L1383" s="10" t="str">
        <f>=STANDARDIZE(F1383,AVERAGE(F$2:F$1449),_xlfn.STDEV.S(F$2:F$1449))</f>
      </c>
      <c r="M1383" s="10" t="str">
        <f>=STANDARDIZE(G1383,AVERAGE(G$2:G$1449),_xlfn.STDEV.S(G$2:G$1449))</f>
      </c>
      <c r="N1383" s="10" t="str">
        <f>=STANDARDIZE(H1383,AVERAGE(H$2:H$1449),_xlfn.STDEV.S(H$2:H$1449))</f>
      </c>
      <c r="O1383" s="10" t="str">
        <f>=STANDARDIZE(I1383,AVERAGE(I$2:I$1449),_xlfn.STDEV.S(I$2:I$1449))</f>
      </c>
      <c r="P1383" s="10" t="str">
        <f>=MMULT(J1383:O1383,$AI$12:$AI$17)</f>
      </c>
    </row>
    <row r="1384">
      <c r="A1384" t="n">
        <v>242626</v>
      </c>
      <c r="B1384" t="s">
        <v>5506</v>
      </c>
      <c r="C1384" t="s">
        <v>163</v>
      </c>
      <c r="D1384" t="n">
        <v>84</v>
      </c>
      <c r="E1384" t="n">
        <v>7909</v>
      </c>
      <c r="F1384" t="n">
        <v>27.8</v>
      </c>
      <c r="G1384" t="n">
        <v>75</v>
      </c>
      <c r="H1384" t="n">
        <v>27</v>
      </c>
      <c r="I1384" t="n">
        <v>3.5635</v>
      </c>
      <c r="J1384" s="10" t="str">
        <f>=STANDARDIZE(D1384,AVERAGE(D$2:D$1449),_xlfn.STDEV.S(D$2:D$1449))</f>
      </c>
      <c r="K1384" s="10" t="str">
        <f>=STANDARDIZE(E1384,AVERAGE(E$2:E$1449),_xlfn.STDEV.S(E$2:E$1449))</f>
      </c>
      <c r="L1384" s="10" t="str">
        <f>=STANDARDIZE(F1384,AVERAGE(F$2:F$1449),_xlfn.STDEV.S(F$2:F$1449))</f>
      </c>
      <c r="M1384" s="10" t="str">
        <f>=STANDARDIZE(G1384,AVERAGE(G$2:G$1449),_xlfn.STDEV.S(G$2:G$1449))</f>
      </c>
      <c r="N1384" s="10" t="str">
        <f>=STANDARDIZE(H1384,AVERAGE(H$2:H$1449),_xlfn.STDEV.S(H$2:H$1449))</f>
      </c>
      <c r="O1384" s="10" t="str">
        <f>=STANDARDIZE(I1384,AVERAGE(I$2:I$1449),_xlfn.STDEV.S(I$2:I$1449))</f>
      </c>
      <c r="P1384" s="10" t="str">
        <f>=MMULT(J1384:O1384,$AI$12:$AI$17)</f>
      </c>
    </row>
    <row r="1385">
      <c r="A1385" t="n">
        <v>242635</v>
      </c>
      <c r="B1385" t="s">
        <v>5508</v>
      </c>
      <c r="C1385" t="s">
        <v>163</v>
      </c>
      <c r="D1385" t="n">
        <v>81</v>
      </c>
      <c r="E1385" t="n">
        <v>8310</v>
      </c>
      <c r="F1385" t="n">
        <v>30.9</v>
      </c>
      <c r="G1385" t="n">
        <v>75</v>
      </c>
      <c r="H1385" t="n">
        <v>26</v>
      </c>
      <c r="I1385" t="n">
        <v>3.5011</v>
      </c>
      <c r="J1385" s="10" t="str">
        <f>=STANDARDIZE(D1385,AVERAGE(D$2:D$1449),_xlfn.STDEV.S(D$2:D$1449))</f>
      </c>
      <c r="K1385" s="10" t="str">
        <f>=STANDARDIZE(E1385,AVERAGE(E$2:E$1449),_xlfn.STDEV.S(E$2:E$1449))</f>
      </c>
      <c r="L1385" s="10" t="str">
        <f>=STANDARDIZE(F1385,AVERAGE(F$2:F$1449),_xlfn.STDEV.S(F$2:F$1449))</f>
      </c>
      <c r="M1385" s="10" t="str">
        <f>=STANDARDIZE(G1385,AVERAGE(G$2:G$1449),_xlfn.STDEV.S(G$2:G$1449))</f>
      </c>
      <c r="N1385" s="10" t="str">
        <f>=STANDARDIZE(H1385,AVERAGE(H$2:H$1449),_xlfn.STDEV.S(H$2:H$1449))</f>
      </c>
      <c r="O1385" s="10" t="str">
        <f>=STANDARDIZE(I1385,AVERAGE(I$2:I$1449),_xlfn.STDEV.S(I$2:I$1449))</f>
      </c>
      <c r="P1385" s="10" t="str">
        <f>=MMULT(J1385:O1385,$AI$12:$AI$17)</f>
      </c>
    </row>
    <row r="1386">
      <c r="A1386" t="n">
        <v>242644</v>
      </c>
      <c r="B1386" t="s">
        <v>5509</v>
      </c>
      <c r="C1386" t="s">
        <v>163</v>
      </c>
      <c r="D1386" t="n">
        <v>89</v>
      </c>
      <c r="E1386" t="n">
        <v>7407</v>
      </c>
      <c r="F1386" t="n">
        <v>32.9</v>
      </c>
      <c r="G1386" t="n">
        <v>77</v>
      </c>
      <c r="H1386" t="n">
        <v>23</v>
      </c>
      <c r="I1386" t="n">
        <v>3.0966</v>
      </c>
      <c r="J1386" s="10" t="str">
        <f>=STANDARDIZE(D1386,AVERAGE(D$2:D$1449),_xlfn.STDEV.S(D$2:D$1449))</f>
      </c>
      <c r="K1386" s="10" t="str">
        <f>=STANDARDIZE(E1386,AVERAGE(E$2:E$1449),_xlfn.STDEV.S(E$2:E$1449))</f>
      </c>
      <c r="L1386" s="10" t="str">
        <f>=STANDARDIZE(F1386,AVERAGE(F$2:F$1449),_xlfn.STDEV.S(F$2:F$1449))</f>
      </c>
      <c r="M1386" s="10" t="str">
        <f>=STANDARDIZE(G1386,AVERAGE(G$2:G$1449),_xlfn.STDEV.S(G$2:G$1449))</f>
      </c>
      <c r="N1386" s="10" t="str">
        <f>=STANDARDIZE(H1386,AVERAGE(H$2:H$1449),_xlfn.STDEV.S(H$2:H$1449))</f>
      </c>
      <c r="O1386" s="10" t="str">
        <f>=STANDARDIZE(I1386,AVERAGE(I$2:I$1449),_xlfn.STDEV.S(I$2:I$1449))</f>
      </c>
      <c r="P1386" s="10" t="str">
        <f>=MMULT(J1386:O1386,$AI$12:$AI$17)</f>
      </c>
    </row>
    <row r="1387">
      <c r="A1387" t="n">
        <v>242653</v>
      </c>
      <c r="B1387" t="s">
        <v>5511</v>
      </c>
      <c r="C1387" t="s">
        <v>163</v>
      </c>
      <c r="D1387" t="n">
        <v>66</v>
      </c>
      <c r="E1387" t="n">
        <v>9729</v>
      </c>
      <c r="F1387" t="n">
        <v>29.4</v>
      </c>
      <c r="G1387" t="n">
        <v>73</v>
      </c>
      <c r="H1387" t="n">
        <v>19</v>
      </c>
      <c r="I1387" t="n">
        <v>3.7583</v>
      </c>
      <c r="J1387" s="10" t="str">
        <f>=STANDARDIZE(D1387,AVERAGE(D$2:D$1449),_xlfn.STDEV.S(D$2:D$1449))</f>
      </c>
      <c r="K1387" s="10" t="str">
        <f>=STANDARDIZE(E1387,AVERAGE(E$2:E$1449),_xlfn.STDEV.S(E$2:E$1449))</f>
      </c>
      <c r="L1387" s="10" t="str">
        <f>=STANDARDIZE(F1387,AVERAGE(F$2:F$1449),_xlfn.STDEV.S(F$2:F$1449))</f>
      </c>
      <c r="M1387" s="10" t="str">
        <f>=STANDARDIZE(G1387,AVERAGE(G$2:G$1449),_xlfn.STDEV.S(G$2:G$1449))</f>
      </c>
      <c r="N1387" s="10" t="str">
        <f>=STANDARDIZE(H1387,AVERAGE(H$2:H$1449),_xlfn.STDEV.S(H$2:H$1449))</f>
      </c>
      <c r="O1387" s="10" t="str">
        <f>=STANDARDIZE(I1387,AVERAGE(I$2:I$1449),_xlfn.STDEV.S(I$2:I$1449))</f>
      </c>
      <c r="P1387" s="10" t="str">
        <f>=MMULT(J1387:O1387,$AI$12:$AI$17)</f>
      </c>
    </row>
    <row r="1388">
      <c r="A1388" t="n">
        <v>242662</v>
      </c>
      <c r="B1388" t="s">
        <v>5512</v>
      </c>
      <c r="C1388" t="s">
        <v>163</v>
      </c>
      <c r="D1388" t="n">
        <v>82</v>
      </c>
      <c r="E1388" t="n">
        <v>8385</v>
      </c>
      <c r="F1388" t="n">
        <v>34.3</v>
      </c>
      <c r="G1388" t="n">
        <v>76</v>
      </c>
      <c r="H1388" t="n">
        <v>22</v>
      </c>
      <c r="I1388" t="n">
        <v>3.5619</v>
      </c>
      <c r="J1388" s="10" t="str">
        <f>=STANDARDIZE(D1388,AVERAGE(D$2:D$1449),_xlfn.STDEV.S(D$2:D$1449))</f>
      </c>
      <c r="K1388" s="10" t="str">
        <f>=STANDARDIZE(E1388,AVERAGE(E$2:E$1449),_xlfn.STDEV.S(E$2:E$1449))</f>
      </c>
      <c r="L1388" s="10" t="str">
        <f>=STANDARDIZE(F1388,AVERAGE(F$2:F$1449),_xlfn.STDEV.S(F$2:F$1449))</f>
      </c>
      <c r="M1388" s="10" t="str">
        <f>=STANDARDIZE(G1388,AVERAGE(G$2:G$1449),_xlfn.STDEV.S(G$2:G$1449))</f>
      </c>
      <c r="N1388" s="10" t="str">
        <f>=STANDARDIZE(H1388,AVERAGE(H$2:H$1449),_xlfn.STDEV.S(H$2:H$1449))</f>
      </c>
      <c r="O1388" s="10" t="str">
        <f>=STANDARDIZE(I1388,AVERAGE(I$2:I$1449),_xlfn.STDEV.S(I$2:I$1449))</f>
      </c>
      <c r="P1388" s="10" t="str">
        <f>=MMULT(J1388:O1388,$AI$12:$AI$17)</f>
      </c>
    </row>
    <row r="1389">
      <c r="A1389" t="n">
        <v>242680</v>
      </c>
      <c r="B1389" t="s">
        <v>5514</v>
      </c>
      <c r="C1389" t="s">
        <v>163</v>
      </c>
      <c r="D1389" t="n">
        <v>83</v>
      </c>
      <c r="E1389" t="n">
        <v>8934</v>
      </c>
      <c r="F1389" t="n">
        <v>30.7</v>
      </c>
      <c r="G1389" t="n">
        <v>69</v>
      </c>
      <c r="H1389" t="n">
        <v>23</v>
      </c>
      <c r="I1389" t="n">
        <v>3.1647</v>
      </c>
      <c r="J1389" s="10" t="str">
        <f>=STANDARDIZE(D1389,AVERAGE(D$2:D$1449),_xlfn.STDEV.S(D$2:D$1449))</f>
      </c>
      <c r="K1389" s="10" t="str">
        <f>=STANDARDIZE(E1389,AVERAGE(E$2:E$1449),_xlfn.STDEV.S(E$2:E$1449))</f>
      </c>
      <c r="L1389" s="10" t="str">
        <f>=STANDARDIZE(F1389,AVERAGE(F$2:F$1449),_xlfn.STDEV.S(F$2:F$1449))</f>
      </c>
      <c r="M1389" s="10" t="str">
        <f>=STANDARDIZE(G1389,AVERAGE(G$2:G$1449),_xlfn.STDEV.S(G$2:G$1449))</f>
      </c>
      <c r="N1389" s="10" t="str">
        <f>=STANDARDIZE(H1389,AVERAGE(H$2:H$1449),_xlfn.STDEV.S(H$2:H$1449))</f>
      </c>
      <c r="O1389" s="10" t="str">
        <f>=STANDARDIZE(I1389,AVERAGE(I$2:I$1449),_xlfn.STDEV.S(I$2:I$1449))</f>
      </c>
      <c r="P1389" s="10" t="str">
        <f>=MMULT(J1389:O1389,$AI$12:$AI$17)</f>
      </c>
    </row>
    <row r="1390">
      <c r="A1390" t="n">
        <v>242699</v>
      </c>
      <c r="B1390" t="s">
        <v>5516</v>
      </c>
      <c r="C1390" t="s">
        <v>163</v>
      </c>
      <c r="D1390" t="n">
        <v>75</v>
      </c>
      <c r="E1390" t="n">
        <v>9320</v>
      </c>
      <c r="F1390" t="n">
        <v>35.6</v>
      </c>
      <c r="G1390" t="n">
        <v>81</v>
      </c>
      <c r="H1390" t="n">
        <v>25</v>
      </c>
      <c r="I1390" t="n">
        <v>3.281</v>
      </c>
      <c r="J1390" s="10" t="str">
        <f>=STANDARDIZE(D1390,AVERAGE(D$2:D$1449),_xlfn.STDEV.S(D$2:D$1449))</f>
      </c>
      <c r="K1390" s="10" t="str">
        <f>=STANDARDIZE(E1390,AVERAGE(E$2:E$1449),_xlfn.STDEV.S(E$2:E$1449))</f>
      </c>
      <c r="L1390" s="10" t="str">
        <f>=STANDARDIZE(F1390,AVERAGE(F$2:F$1449),_xlfn.STDEV.S(F$2:F$1449))</f>
      </c>
      <c r="M1390" s="10" t="str">
        <f>=STANDARDIZE(G1390,AVERAGE(G$2:G$1449),_xlfn.STDEV.S(G$2:G$1449))</f>
      </c>
      <c r="N1390" s="10" t="str">
        <f>=STANDARDIZE(H1390,AVERAGE(H$2:H$1449),_xlfn.STDEV.S(H$2:H$1449))</f>
      </c>
      <c r="O1390" s="10" t="str">
        <f>=STANDARDIZE(I1390,AVERAGE(I$2:I$1449),_xlfn.STDEV.S(I$2:I$1449))</f>
      </c>
      <c r="P1390" s="10" t="str">
        <f>=MMULT(J1390:O1390,$AI$12:$AI$17)</f>
      </c>
    </row>
    <row r="1391">
      <c r="A1391" t="n">
        <v>242705</v>
      </c>
      <c r="B1391" t="s">
        <v>5517</v>
      </c>
      <c r="C1391" t="s">
        <v>163</v>
      </c>
      <c r="D1391" t="n">
        <v>81</v>
      </c>
      <c r="E1391" t="n">
        <v>9003</v>
      </c>
      <c r="F1391" t="n">
        <v>29.7</v>
      </c>
      <c r="G1391" t="n">
        <v>71</v>
      </c>
      <c r="H1391" t="n">
        <v>28</v>
      </c>
      <c r="I1391" t="n">
        <v>3.6247</v>
      </c>
      <c r="J1391" s="10" t="str">
        <f>=STANDARDIZE(D1391,AVERAGE(D$2:D$1449),_xlfn.STDEV.S(D$2:D$1449))</f>
      </c>
      <c r="K1391" s="10" t="str">
        <f>=STANDARDIZE(E1391,AVERAGE(E$2:E$1449),_xlfn.STDEV.S(E$2:E$1449))</f>
      </c>
      <c r="L1391" s="10" t="str">
        <f>=STANDARDIZE(F1391,AVERAGE(F$2:F$1449),_xlfn.STDEV.S(F$2:F$1449))</f>
      </c>
      <c r="M1391" s="10" t="str">
        <f>=STANDARDIZE(G1391,AVERAGE(G$2:G$1449),_xlfn.STDEV.S(G$2:G$1449))</f>
      </c>
      <c r="N1391" s="10" t="str">
        <f>=STANDARDIZE(H1391,AVERAGE(H$2:H$1449),_xlfn.STDEV.S(H$2:H$1449))</f>
      </c>
      <c r="O1391" s="10" t="str">
        <f>=STANDARDIZE(I1391,AVERAGE(I$2:I$1449),_xlfn.STDEV.S(I$2:I$1449))</f>
      </c>
      <c r="P1391" s="10" t="str">
        <f>=MMULT(J1391:O1391,$AI$12:$AI$17)</f>
      </c>
    </row>
    <row r="1392">
      <c r="A1392" t="n">
        <v>243106</v>
      </c>
      <c r="B1392" t="s">
        <v>5524</v>
      </c>
      <c r="C1392" t="s">
        <v>149</v>
      </c>
      <c r="D1392" t="n">
        <v>82</v>
      </c>
      <c r="E1392" t="n">
        <v>8317</v>
      </c>
      <c r="F1392" t="n">
        <v>43.2</v>
      </c>
      <c r="G1392" t="n">
        <v>98</v>
      </c>
      <c r="H1392" t="n">
        <v>20</v>
      </c>
      <c r="I1392" t="n">
        <v>3.3499</v>
      </c>
      <c r="J1392" s="10" t="str">
        <f>=STANDARDIZE(D1392,AVERAGE(D$2:D$1449),_xlfn.STDEV.S(D$2:D$1449))</f>
      </c>
      <c r="K1392" s="10" t="str">
        <f>=STANDARDIZE(E1392,AVERAGE(E$2:E$1449),_xlfn.STDEV.S(E$2:E$1449))</f>
      </c>
      <c r="L1392" s="10" t="str">
        <f>=STANDARDIZE(F1392,AVERAGE(F$2:F$1449),_xlfn.STDEV.S(F$2:F$1449))</f>
      </c>
      <c r="M1392" s="10" t="str">
        <f>=STANDARDIZE(G1392,AVERAGE(G$2:G$1449),_xlfn.STDEV.S(G$2:G$1449))</f>
      </c>
      <c r="N1392" s="10" t="str">
        <f>=STANDARDIZE(H1392,AVERAGE(H$2:H$1449),_xlfn.STDEV.S(H$2:H$1449))</f>
      </c>
      <c r="O1392" s="10" t="str">
        <f>=STANDARDIZE(I1392,AVERAGE(I$2:I$1449),_xlfn.STDEV.S(I$2:I$1449))</f>
      </c>
      <c r="P1392" s="10" t="str">
        <f>=MMULT(J1392:O1392,$AI$12:$AI$17)</f>
      </c>
    </row>
    <row r="1393">
      <c r="A1393" t="n">
        <v>243115</v>
      </c>
      <c r="B1393" t="s">
        <v>5525</v>
      </c>
      <c r="C1393" t="s">
        <v>149</v>
      </c>
      <c r="D1393" t="n">
        <v>86</v>
      </c>
      <c r="E1393" t="n">
        <v>11759</v>
      </c>
      <c r="F1393" t="n">
        <v>50.2</v>
      </c>
      <c r="G1393" t="n">
        <v>79</v>
      </c>
      <c r="H1393" t="n">
        <v>18</v>
      </c>
      <c r="I1393" t="n">
        <v>3.4912</v>
      </c>
      <c r="J1393" s="10" t="str">
        <f>=STANDARDIZE(D1393,AVERAGE(D$2:D$1449),_xlfn.STDEV.S(D$2:D$1449))</f>
      </c>
      <c r="K1393" s="10" t="str">
        <f>=STANDARDIZE(E1393,AVERAGE(E$2:E$1449),_xlfn.STDEV.S(E$2:E$1449))</f>
      </c>
      <c r="L1393" s="10" t="str">
        <f>=STANDARDIZE(F1393,AVERAGE(F$2:F$1449),_xlfn.STDEV.S(F$2:F$1449))</f>
      </c>
      <c r="M1393" s="10" t="str">
        <f>=STANDARDIZE(G1393,AVERAGE(G$2:G$1449),_xlfn.STDEV.S(G$2:G$1449))</f>
      </c>
      <c r="N1393" s="10" t="str">
        <f>=STANDARDIZE(H1393,AVERAGE(H$2:H$1449),_xlfn.STDEV.S(H$2:H$1449))</f>
      </c>
      <c r="O1393" s="10" t="str">
        <f>=STANDARDIZE(I1393,AVERAGE(I$2:I$1449),_xlfn.STDEV.S(I$2:I$1449))</f>
      </c>
      <c r="P1393" s="10" t="str">
        <f>=MMULT(J1393:O1393,$AI$12:$AI$17)</f>
      </c>
    </row>
    <row r="1394">
      <c r="A1394" t="n">
        <v>243133</v>
      </c>
      <c r="B1394" t="s">
        <v>5526</v>
      </c>
      <c r="C1394" t="s">
        <v>149</v>
      </c>
      <c r="D1394" t="n">
        <v>78</v>
      </c>
      <c r="E1394" t="n">
        <v>7827</v>
      </c>
      <c r="F1394" t="n">
        <v>27.6</v>
      </c>
      <c r="G1394" t="n">
        <v>78</v>
      </c>
      <c r="H1394" t="n">
        <v>21</v>
      </c>
      <c r="I1394" t="n">
        <v>3.4895</v>
      </c>
      <c r="J1394" s="10" t="str">
        <f>=STANDARDIZE(D1394,AVERAGE(D$2:D$1449),_xlfn.STDEV.S(D$2:D$1449))</f>
      </c>
      <c r="K1394" s="10" t="str">
        <f>=STANDARDIZE(E1394,AVERAGE(E$2:E$1449),_xlfn.STDEV.S(E$2:E$1449))</f>
      </c>
      <c r="L1394" s="10" t="str">
        <f>=STANDARDIZE(F1394,AVERAGE(F$2:F$1449),_xlfn.STDEV.S(F$2:F$1449))</f>
      </c>
      <c r="M1394" s="10" t="str">
        <f>=STANDARDIZE(G1394,AVERAGE(G$2:G$1449),_xlfn.STDEV.S(G$2:G$1449))</f>
      </c>
      <c r="N1394" s="10" t="str">
        <f>=STANDARDIZE(H1394,AVERAGE(H$2:H$1449),_xlfn.STDEV.S(H$2:H$1449))</f>
      </c>
      <c r="O1394" s="10" t="str">
        <f>=STANDARDIZE(I1394,AVERAGE(I$2:I$1449),_xlfn.STDEV.S(I$2:I$1449))</f>
      </c>
      <c r="P1394" s="10" t="str">
        <f>=MMULT(J1394:O1394,$AI$12:$AI$17)</f>
      </c>
    </row>
    <row r="1395">
      <c r="A1395" t="n">
        <v>243142</v>
      </c>
      <c r="B1395" t="s">
        <v>5527</v>
      </c>
      <c r="C1395" t="s">
        <v>149</v>
      </c>
      <c r="D1395" t="n">
        <v>74</v>
      </c>
      <c r="E1395" t="n">
        <v>14151</v>
      </c>
      <c r="F1395" t="n">
        <v>47.9</v>
      </c>
      <c r="G1395" t="n">
        <v>76</v>
      </c>
      <c r="H1395" t="n">
        <v>17</v>
      </c>
      <c r="I1395" t="n">
        <v>3.4218</v>
      </c>
      <c r="J1395" s="10" t="str">
        <f>=STANDARDIZE(D1395,AVERAGE(D$2:D$1449),_xlfn.STDEV.S(D$2:D$1449))</f>
      </c>
      <c r="K1395" s="10" t="str">
        <f>=STANDARDIZE(E1395,AVERAGE(E$2:E$1449),_xlfn.STDEV.S(E$2:E$1449))</f>
      </c>
      <c r="L1395" s="10" t="str">
        <f>=STANDARDIZE(F1395,AVERAGE(F$2:F$1449),_xlfn.STDEV.S(F$2:F$1449))</f>
      </c>
      <c r="M1395" s="10" t="str">
        <f>=STANDARDIZE(G1395,AVERAGE(G$2:G$1449),_xlfn.STDEV.S(G$2:G$1449))</f>
      </c>
      <c r="N1395" s="10" t="str">
        <f>=STANDARDIZE(H1395,AVERAGE(H$2:H$1449),_xlfn.STDEV.S(H$2:H$1449))</f>
      </c>
      <c r="O1395" s="10" t="str">
        <f>=STANDARDIZE(I1395,AVERAGE(I$2:I$1449),_xlfn.STDEV.S(I$2:I$1449))</f>
      </c>
      <c r="P1395" s="10" t="str">
        <f>=MMULT(J1395:O1395,$AI$12:$AI$17)</f>
      </c>
    </row>
    <row r="1396">
      <c r="A1396" t="n">
        <v>243151</v>
      </c>
      <c r="B1396" t="s">
        <v>5528</v>
      </c>
      <c r="C1396" t="s">
        <v>149</v>
      </c>
      <c r="D1396" t="n">
        <v>76</v>
      </c>
      <c r="E1396" t="n">
        <v>9477</v>
      </c>
      <c r="F1396" t="n">
        <v>48.6</v>
      </c>
      <c r="G1396" t="n">
        <v>79</v>
      </c>
      <c r="H1396" t="n">
        <v>19</v>
      </c>
      <c r="I1396" t="n">
        <v>3.357</v>
      </c>
      <c r="J1396" s="10" t="str">
        <f>=STANDARDIZE(D1396,AVERAGE(D$2:D$1449),_xlfn.STDEV.S(D$2:D$1449))</f>
      </c>
      <c r="K1396" s="10" t="str">
        <f>=STANDARDIZE(E1396,AVERAGE(E$2:E$1449),_xlfn.STDEV.S(E$2:E$1449))</f>
      </c>
      <c r="L1396" s="10" t="str">
        <f>=STANDARDIZE(F1396,AVERAGE(F$2:F$1449),_xlfn.STDEV.S(F$2:F$1449))</f>
      </c>
      <c r="M1396" s="10" t="str">
        <f>=STANDARDIZE(G1396,AVERAGE(G$2:G$1449),_xlfn.STDEV.S(G$2:G$1449))</f>
      </c>
      <c r="N1396" s="10" t="str">
        <f>=STANDARDIZE(H1396,AVERAGE(H$2:H$1449),_xlfn.STDEV.S(H$2:H$1449))</f>
      </c>
      <c r="O1396" s="10" t="str">
        <f>=STANDARDIZE(I1396,AVERAGE(I$2:I$1449),_xlfn.STDEV.S(I$2:I$1449))</f>
      </c>
      <c r="P1396" s="10" t="str">
        <f>=MMULT(J1396:O1396,$AI$12:$AI$17)</f>
      </c>
    </row>
    <row r="1397">
      <c r="A1397" t="n">
        <v>243179</v>
      </c>
      <c r="B1397" t="s">
        <v>5530</v>
      </c>
      <c r="C1397" t="s">
        <v>149</v>
      </c>
      <c r="D1397" t="n">
        <v>79</v>
      </c>
      <c r="E1397" t="n">
        <v>13137</v>
      </c>
      <c r="F1397" t="n">
        <v>51.7</v>
      </c>
      <c r="G1397" t="n">
        <v>75</v>
      </c>
      <c r="H1397" t="n">
        <v>11</v>
      </c>
      <c r="I1397" t="n">
        <v>3.4752</v>
      </c>
      <c r="J1397" s="10" t="str">
        <f>=STANDARDIZE(D1397,AVERAGE(D$2:D$1449),_xlfn.STDEV.S(D$2:D$1449))</f>
      </c>
      <c r="K1397" s="10" t="str">
        <f>=STANDARDIZE(E1397,AVERAGE(E$2:E$1449),_xlfn.STDEV.S(E$2:E$1449))</f>
      </c>
      <c r="L1397" s="10" t="str">
        <f>=STANDARDIZE(F1397,AVERAGE(F$2:F$1449),_xlfn.STDEV.S(F$2:F$1449))</f>
      </c>
      <c r="M1397" s="10" t="str">
        <f>=STANDARDIZE(G1397,AVERAGE(G$2:G$1449),_xlfn.STDEV.S(G$2:G$1449))</f>
      </c>
      <c r="N1397" s="10" t="str">
        <f>=STANDARDIZE(H1397,AVERAGE(H$2:H$1449),_xlfn.STDEV.S(H$2:H$1449))</f>
      </c>
      <c r="O1397" s="10" t="str">
        <f>=STANDARDIZE(I1397,AVERAGE(I$2:I$1449),_xlfn.STDEV.S(I$2:I$1449))</f>
      </c>
      <c r="P1397" s="10" t="str">
        <f>=MMULT(J1397:O1397,$AI$12:$AI$17)</f>
      </c>
    </row>
    <row r="1398">
      <c r="A1398" t="n">
        <v>243197</v>
      </c>
      <c r="B1398" t="s">
        <v>5533</v>
      </c>
      <c r="C1398" t="s">
        <v>149</v>
      </c>
      <c r="D1398" t="n">
        <v>65</v>
      </c>
      <c r="E1398" t="n">
        <v>12857</v>
      </c>
      <c r="F1398" t="n">
        <v>47</v>
      </c>
      <c r="G1398" t="n">
        <v>84</v>
      </c>
      <c r="H1398" t="n">
        <v>19</v>
      </c>
      <c r="I1398" t="n">
        <v>4.0609</v>
      </c>
      <c r="J1398" s="10" t="str">
        <f>=STANDARDIZE(D1398,AVERAGE(D$2:D$1449),_xlfn.STDEV.S(D$2:D$1449))</f>
      </c>
      <c r="K1398" s="10" t="str">
        <f>=STANDARDIZE(E1398,AVERAGE(E$2:E$1449),_xlfn.STDEV.S(E$2:E$1449))</f>
      </c>
      <c r="L1398" s="10" t="str">
        <f>=STANDARDIZE(F1398,AVERAGE(F$2:F$1449),_xlfn.STDEV.S(F$2:F$1449))</f>
      </c>
      <c r="M1398" s="10" t="str">
        <f>=STANDARDIZE(G1398,AVERAGE(G$2:G$1449),_xlfn.STDEV.S(G$2:G$1449))</f>
      </c>
      <c r="N1398" s="10" t="str">
        <f>=STANDARDIZE(H1398,AVERAGE(H$2:H$1449),_xlfn.STDEV.S(H$2:H$1449))</f>
      </c>
      <c r="O1398" s="10" t="str">
        <f>=STANDARDIZE(I1398,AVERAGE(I$2:I$1449),_xlfn.STDEV.S(I$2:I$1449))</f>
      </c>
      <c r="P1398" s="10" t="str">
        <f>=MMULT(J1398:O1398,$AI$12:$AI$17)</f>
      </c>
    </row>
    <row r="1399">
      <c r="A1399" t="n">
        <v>243212</v>
      </c>
      <c r="B1399" t="s">
        <v>5535</v>
      </c>
      <c r="C1399" t="s">
        <v>149</v>
      </c>
      <c r="D1399" t="n">
        <v>81</v>
      </c>
      <c r="E1399" t="n">
        <v>7358</v>
      </c>
      <c r="F1399" t="n">
        <v>51.9</v>
      </c>
      <c r="G1399" t="n">
        <v>80</v>
      </c>
      <c r="H1399" t="n">
        <v>21</v>
      </c>
      <c r="I1399" t="n">
        <v>3.367</v>
      </c>
      <c r="J1399" s="10" t="str">
        <f>=STANDARDIZE(D1399,AVERAGE(D$2:D$1449),_xlfn.STDEV.S(D$2:D$1449))</f>
      </c>
      <c r="K1399" s="10" t="str">
        <f>=STANDARDIZE(E1399,AVERAGE(E$2:E$1449),_xlfn.STDEV.S(E$2:E$1449))</f>
      </c>
      <c r="L1399" s="10" t="str">
        <f>=STANDARDIZE(F1399,AVERAGE(F$2:F$1449),_xlfn.STDEV.S(F$2:F$1449))</f>
      </c>
      <c r="M1399" s="10" t="str">
        <f>=STANDARDIZE(G1399,AVERAGE(G$2:G$1449),_xlfn.STDEV.S(G$2:G$1449))</f>
      </c>
      <c r="N1399" s="10" t="str">
        <f>=STANDARDIZE(H1399,AVERAGE(H$2:H$1449),_xlfn.STDEV.S(H$2:H$1449))</f>
      </c>
      <c r="O1399" s="10" t="str">
        <f>=STANDARDIZE(I1399,AVERAGE(I$2:I$1449),_xlfn.STDEV.S(I$2:I$1449))</f>
      </c>
      <c r="P1399" s="10" t="str">
        <f>=MMULT(J1399:O1399,$AI$12:$AI$17)</f>
      </c>
    </row>
    <row r="1400">
      <c r="A1400" t="n">
        <v>243221</v>
      </c>
      <c r="B1400" t="s">
        <v>5536</v>
      </c>
      <c r="C1400" t="s">
        <v>149</v>
      </c>
      <c r="D1400" t="n">
        <v>65</v>
      </c>
      <c r="E1400" t="n">
        <v>6868</v>
      </c>
      <c r="F1400" t="n">
        <v>52.5</v>
      </c>
      <c r="G1400" t="n">
        <v>80</v>
      </c>
      <c r="H1400" t="n">
        <v>12</v>
      </c>
      <c r="I1400" t="n">
        <v>4.2228</v>
      </c>
      <c r="J1400" s="10" t="str">
        <f>=STANDARDIZE(D1400,AVERAGE(D$2:D$1449),_xlfn.STDEV.S(D$2:D$1449))</f>
      </c>
      <c r="K1400" s="10" t="str">
        <f>=STANDARDIZE(E1400,AVERAGE(E$2:E$1449),_xlfn.STDEV.S(E$2:E$1449))</f>
      </c>
      <c r="L1400" s="10" t="str">
        <f>=STANDARDIZE(F1400,AVERAGE(F$2:F$1449),_xlfn.STDEV.S(F$2:F$1449))</f>
      </c>
      <c r="M1400" s="10" t="str">
        <f>=STANDARDIZE(G1400,AVERAGE(G$2:G$1449),_xlfn.STDEV.S(G$2:G$1449))</f>
      </c>
      <c r="N1400" s="10" t="str">
        <f>=STANDARDIZE(H1400,AVERAGE(H$2:H$1449),_xlfn.STDEV.S(H$2:H$1449))</f>
      </c>
      <c r="O1400" s="10" t="str">
        <f>=STANDARDIZE(I1400,AVERAGE(I$2:I$1449),_xlfn.STDEV.S(I$2:I$1449))</f>
      </c>
      <c r="P1400" s="10" t="str">
        <f>=MMULT(J1400:O1400,$AI$12:$AI$17)</f>
      </c>
    </row>
    <row r="1401">
      <c r="A1401" t="n">
        <v>243346</v>
      </c>
      <c r="B1401" t="s">
        <v>5537</v>
      </c>
      <c r="C1401" t="s">
        <v>163</v>
      </c>
      <c r="D1401" t="n">
        <v>70</v>
      </c>
      <c r="E1401" t="n">
        <v>7569</v>
      </c>
      <c r="F1401" t="n">
        <v>29.5</v>
      </c>
      <c r="G1401" t="n">
        <v>70</v>
      </c>
      <c r="H1401" t="n">
        <v>23</v>
      </c>
      <c r="I1401" t="n">
        <v>3.8116</v>
      </c>
      <c r="J1401" s="10" t="str">
        <f>=STANDARDIZE(D1401,AVERAGE(D$2:D$1449),_xlfn.STDEV.S(D$2:D$1449))</f>
      </c>
      <c r="K1401" s="10" t="str">
        <f>=STANDARDIZE(E1401,AVERAGE(E$2:E$1449),_xlfn.STDEV.S(E$2:E$1449))</f>
      </c>
      <c r="L1401" s="10" t="str">
        <f>=STANDARDIZE(F1401,AVERAGE(F$2:F$1449),_xlfn.STDEV.S(F$2:F$1449))</f>
      </c>
      <c r="M1401" s="10" t="str">
        <f>=STANDARDIZE(G1401,AVERAGE(G$2:G$1449),_xlfn.STDEV.S(G$2:G$1449))</f>
      </c>
      <c r="N1401" s="10" t="str">
        <f>=STANDARDIZE(H1401,AVERAGE(H$2:H$1449),_xlfn.STDEV.S(H$2:H$1449))</f>
      </c>
      <c r="O1401" s="10" t="str">
        <f>=STANDARDIZE(I1401,AVERAGE(I$2:I$1449),_xlfn.STDEV.S(I$2:I$1449))</f>
      </c>
      <c r="P1401" s="10" t="str">
        <f>=MMULT(J1401:O1401,$AI$12:$AI$17)</f>
      </c>
    </row>
    <row r="1402">
      <c r="A1402" t="n">
        <v>243443</v>
      </c>
      <c r="B1402" t="s">
        <v>5538</v>
      </c>
      <c r="C1402" t="s">
        <v>163</v>
      </c>
      <c r="D1402" t="n">
        <v>71</v>
      </c>
      <c r="E1402" t="n">
        <v>13076</v>
      </c>
      <c r="F1402" t="n">
        <v>43.7</v>
      </c>
      <c r="G1402" t="n">
        <v>79</v>
      </c>
      <c r="H1402" t="n">
        <v>21</v>
      </c>
      <c r="I1402" t="n">
        <v>3.7054</v>
      </c>
      <c r="J1402" s="10" t="str">
        <f>=STANDARDIZE(D1402,AVERAGE(D$2:D$1449),_xlfn.STDEV.S(D$2:D$1449))</f>
      </c>
      <c r="K1402" s="10" t="str">
        <f>=STANDARDIZE(E1402,AVERAGE(E$2:E$1449),_xlfn.STDEV.S(E$2:E$1449))</f>
      </c>
      <c r="L1402" s="10" t="str">
        <f>=STANDARDIZE(F1402,AVERAGE(F$2:F$1449),_xlfn.STDEV.S(F$2:F$1449))</f>
      </c>
      <c r="M1402" s="10" t="str">
        <f>=STANDARDIZE(G1402,AVERAGE(G$2:G$1449),_xlfn.STDEV.S(G$2:G$1449))</f>
      </c>
      <c r="N1402" s="10" t="str">
        <f>=STANDARDIZE(H1402,AVERAGE(H$2:H$1449),_xlfn.STDEV.S(H$2:H$1449))</f>
      </c>
      <c r="O1402" s="10" t="str">
        <f>=STANDARDIZE(I1402,AVERAGE(I$2:I$1449),_xlfn.STDEV.S(I$2:I$1449))</f>
      </c>
      <c r="P1402" s="10" t="str">
        <f>=MMULT(J1402:O1402,$AI$12:$AI$17)</f>
      </c>
    </row>
    <row r="1403">
      <c r="A1403" t="n">
        <v>243577</v>
      </c>
      <c r="B1403" t="s">
        <v>5542</v>
      </c>
      <c r="C1403" t="s">
        <v>163</v>
      </c>
      <c r="D1403" t="n">
        <v>62</v>
      </c>
      <c r="E1403" t="n">
        <v>16534</v>
      </c>
      <c r="F1403" t="n">
        <v>23.6</v>
      </c>
      <c r="G1403" t="n">
        <v>77</v>
      </c>
      <c r="H1403" t="n">
        <v>17</v>
      </c>
      <c r="I1403" t="n">
        <v>3.7035</v>
      </c>
      <c r="J1403" s="10" t="str">
        <f>=STANDARDIZE(D1403,AVERAGE(D$2:D$1449),_xlfn.STDEV.S(D$2:D$1449))</f>
      </c>
      <c r="K1403" s="10" t="str">
        <f>=STANDARDIZE(E1403,AVERAGE(E$2:E$1449),_xlfn.STDEV.S(E$2:E$1449))</f>
      </c>
      <c r="L1403" s="10" t="str">
        <f>=STANDARDIZE(F1403,AVERAGE(F$2:F$1449),_xlfn.STDEV.S(F$2:F$1449))</f>
      </c>
      <c r="M1403" s="10" t="str">
        <f>=STANDARDIZE(G1403,AVERAGE(G$2:G$1449),_xlfn.STDEV.S(G$2:G$1449))</f>
      </c>
      <c r="N1403" s="10" t="str">
        <f>=STANDARDIZE(H1403,AVERAGE(H$2:H$1449),_xlfn.STDEV.S(H$2:H$1449))</f>
      </c>
      <c r="O1403" s="10" t="str">
        <f>=STANDARDIZE(I1403,AVERAGE(I$2:I$1449),_xlfn.STDEV.S(I$2:I$1449))</f>
      </c>
      <c r="P1403" s="10" t="str">
        <f>=MMULT(J1403:O1403,$AI$12:$AI$17)</f>
      </c>
    </row>
    <row r="1404">
      <c r="A1404" t="n">
        <v>243586</v>
      </c>
      <c r="B1404" t="s">
        <v>5544</v>
      </c>
      <c r="C1404" t="s">
        <v>163</v>
      </c>
      <c r="D1404" t="n">
        <v>83</v>
      </c>
      <c r="E1404" t="n">
        <v>8132</v>
      </c>
      <c r="F1404" t="n">
        <v>40.4</v>
      </c>
      <c r="G1404" t="n">
        <v>77</v>
      </c>
      <c r="H1404" t="n">
        <v>14</v>
      </c>
      <c r="I1404" t="n">
        <v>2.9074</v>
      </c>
      <c r="J1404" s="10" t="str">
        <f>=STANDARDIZE(D1404,AVERAGE(D$2:D$1449),_xlfn.STDEV.S(D$2:D$1449))</f>
      </c>
      <c r="K1404" s="10" t="str">
        <f>=STANDARDIZE(E1404,AVERAGE(E$2:E$1449),_xlfn.STDEV.S(E$2:E$1449))</f>
      </c>
      <c r="L1404" s="10" t="str">
        <f>=STANDARDIZE(F1404,AVERAGE(F$2:F$1449),_xlfn.STDEV.S(F$2:F$1449))</f>
      </c>
      <c r="M1404" s="10" t="str">
        <f>=STANDARDIZE(G1404,AVERAGE(G$2:G$1449),_xlfn.STDEV.S(G$2:G$1449))</f>
      </c>
      <c r="N1404" s="10" t="str">
        <f>=STANDARDIZE(H1404,AVERAGE(H$2:H$1449),_xlfn.STDEV.S(H$2:H$1449))</f>
      </c>
      <c r="O1404" s="10" t="str">
        <f>=STANDARDIZE(I1404,AVERAGE(I$2:I$1449),_xlfn.STDEV.S(I$2:I$1449))</f>
      </c>
      <c r="P1404" s="10" t="str">
        <f>=MMULT(J1404:O1404,$AI$12:$AI$17)</f>
      </c>
    </row>
    <row r="1405">
      <c r="A1405" t="n">
        <v>243601</v>
      </c>
      <c r="B1405" t="s">
        <v>5545</v>
      </c>
      <c r="C1405" t="s">
        <v>163</v>
      </c>
      <c r="D1405" t="n">
        <v>83</v>
      </c>
      <c r="E1405" t="n">
        <v>7668</v>
      </c>
      <c r="F1405" t="n">
        <v>28.7</v>
      </c>
      <c r="G1405" t="n">
        <v>75</v>
      </c>
      <c r="H1405" t="n">
        <v>26</v>
      </c>
      <c r="I1405" t="n">
        <v>4.0606</v>
      </c>
      <c r="J1405" s="10" t="str">
        <f>=STANDARDIZE(D1405,AVERAGE(D$2:D$1449),_xlfn.STDEV.S(D$2:D$1449))</f>
      </c>
      <c r="K1405" s="10" t="str">
        <f>=STANDARDIZE(E1405,AVERAGE(E$2:E$1449),_xlfn.STDEV.S(E$2:E$1449))</f>
      </c>
      <c r="L1405" s="10" t="str">
        <f>=STANDARDIZE(F1405,AVERAGE(F$2:F$1449),_xlfn.STDEV.S(F$2:F$1449))</f>
      </c>
      <c r="M1405" s="10" t="str">
        <f>=STANDARDIZE(G1405,AVERAGE(G$2:G$1449),_xlfn.STDEV.S(G$2:G$1449))</f>
      </c>
      <c r="N1405" s="10" t="str">
        <f>=STANDARDIZE(H1405,AVERAGE(H$2:H$1449),_xlfn.STDEV.S(H$2:H$1449))</f>
      </c>
      <c r="O1405" s="10" t="str">
        <f>=STANDARDIZE(I1405,AVERAGE(I$2:I$1449),_xlfn.STDEV.S(I$2:I$1449))</f>
      </c>
      <c r="P1405" s="10" t="str">
        <f>=MMULT(J1405:O1405,$AI$12:$AI$17)</f>
      </c>
    </row>
    <row r="1406">
      <c r="A1406" t="n">
        <v>243665</v>
      </c>
      <c r="B1406" t="s">
        <v>5553</v>
      </c>
      <c r="C1406" t="s">
        <v>149</v>
      </c>
      <c r="D1406" t="n">
        <v>46</v>
      </c>
      <c r="E1406" t="n">
        <v>7632</v>
      </c>
      <c r="F1406" t="n">
        <v>28.2</v>
      </c>
      <c r="G1406" t="n">
        <v>76</v>
      </c>
      <c r="H1406" t="n">
        <v>10</v>
      </c>
      <c r="I1406" t="n">
        <v>3.2971</v>
      </c>
      <c r="J1406" s="10" t="str">
        <f>=STANDARDIZE(D1406,AVERAGE(D$2:D$1449),_xlfn.STDEV.S(D$2:D$1449))</f>
      </c>
      <c r="K1406" s="10" t="str">
        <f>=STANDARDIZE(E1406,AVERAGE(E$2:E$1449),_xlfn.STDEV.S(E$2:E$1449))</f>
      </c>
      <c r="L1406" s="10" t="str">
        <f>=STANDARDIZE(F1406,AVERAGE(F$2:F$1449),_xlfn.STDEV.S(F$2:F$1449))</f>
      </c>
      <c r="M1406" s="10" t="str">
        <f>=STANDARDIZE(G1406,AVERAGE(G$2:G$1449),_xlfn.STDEV.S(G$2:G$1449))</f>
      </c>
      <c r="N1406" s="10" t="str">
        <f>=STANDARDIZE(H1406,AVERAGE(H$2:H$1449),_xlfn.STDEV.S(H$2:H$1449))</f>
      </c>
      <c r="O1406" s="10" t="str">
        <f>=STANDARDIZE(I1406,AVERAGE(I$2:I$1449),_xlfn.STDEV.S(I$2:I$1449))</f>
      </c>
      <c r="P1406" s="10" t="str">
        <f>=MMULT(J1406:O1406,$AI$12:$AI$17)</f>
      </c>
    </row>
    <row r="1407">
      <c r="A1407" t="n">
        <v>243744</v>
      </c>
      <c r="B1407" t="s">
        <v>5556</v>
      </c>
      <c r="C1407" t="s">
        <v>163</v>
      </c>
      <c r="D1407" t="n">
        <v>19</v>
      </c>
      <c r="E1407" t="n">
        <v>17998</v>
      </c>
      <c r="F1407" t="n">
        <v>92.8</v>
      </c>
      <c r="G1407" t="n">
        <v>98</v>
      </c>
      <c r="H1407" t="n">
        <v>6</v>
      </c>
      <c r="I1407" t="n">
        <v>4.3213</v>
      </c>
      <c r="J1407" s="10" t="str">
        <f>=STANDARDIZE(D1407,AVERAGE(D$2:D$1449),_xlfn.STDEV.S(D$2:D$1449))</f>
      </c>
      <c r="K1407" s="10" t="str">
        <f>=STANDARDIZE(E1407,AVERAGE(E$2:E$1449),_xlfn.STDEV.S(E$2:E$1449))</f>
      </c>
      <c r="L1407" s="10" t="str">
        <f>=STANDARDIZE(F1407,AVERAGE(F$2:F$1449),_xlfn.STDEV.S(F$2:F$1449))</f>
      </c>
      <c r="M1407" s="10" t="str">
        <f>=STANDARDIZE(G1407,AVERAGE(G$2:G$1449),_xlfn.STDEV.S(G$2:G$1449))</f>
      </c>
      <c r="N1407" s="10" t="str">
        <f>=STANDARDIZE(H1407,AVERAGE(H$2:H$1449),_xlfn.STDEV.S(H$2:H$1449))</f>
      </c>
      <c r="O1407" s="10" t="str">
        <f>=STANDARDIZE(I1407,AVERAGE(I$2:I$1449),_xlfn.STDEV.S(I$2:I$1449))</f>
      </c>
      <c r="P1407" s="10" t="str">
        <f>=MMULT(J1407:O1407,$AI$12:$AI$17)</f>
      </c>
    </row>
    <row r="1408">
      <c r="A1408" t="n">
        <v>243780</v>
      </c>
      <c r="B1408" t="s">
        <v>5558</v>
      </c>
      <c r="C1408" t="s">
        <v>149</v>
      </c>
      <c r="D1408" t="n">
        <v>13</v>
      </c>
      <c r="E1408" t="n">
        <v>12421</v>
      </c>
      <c r="F1408" t="n">
        <v>83.1</v>
      </c>
      <c r="G1408" t="n">
        <v>92</v>
      </c>
      <c r="H1408" t="n">
        <v>14</v>
      </c>
      <c r="I1408" t="n">
        <v>4.7498</v>
      </c>
      <c r="J1408" s="10" t="str">
        <f>=STANDARDIZE(D1408,AVERAGE(D$2:D$1449),_xlfn.STDEV.S(D$2:D$1449))</f>
      </c>
      <c r="K1408" s="10" t="str">
        <f>=STANDARDIZE(E1408,AVERAGE(E$2:E$1449),_xlfn.STDEV.S(E$2:E$1449))</f>
      </c>
      <c r="L1408" s="10" t="str">
        <f>=STANDARDIZE(F1408,AVERAGE(F$2:F$1449),_xlfn.STDEV.S(F$2:F$1449))</f>
      </c>
      <c r="M1408" s="10" t="str">
        <f>=STANDARDIZE(G1408,AVERAGE(G$2:G$1449),_xlfn.STDEV.S(G$2:G$1449))</f>
      </c>
      <c r="N1408" s="10" t="str">
        <f>=STANDARDIZE(H1408,AVERAGE(H$2:H$1449),_xlfn.STDEV.S(H$2:H$1449))</f>
      </c>
      <c r="O1408" s="10" t="str">
        <f>=STANDARDIZE(I1408,AVERAGE(I$2:I$1449),_xlfn.STDEV.S(I$2:I$1449))</f>
      </c>
      <c r="P1408" s="10" t="str">
        <f>=MMULT(J1408:O1408,$AI$12:$AI$17)</f>
      </c>
    </row>
    <row r="1409">
      <c r="A1409" t="n">
        <v>262129</v>
      </c>
      <c r="B1409" t="s">
        <v>5662</v>
      </c>
      <c r="C1409" t="s">
        <v>149</v>
      </c>
      <c r="D1409" t="n">
        <v>30</v>
      </c>
      <c r="E1409" t="n">
        <v>8368</v>
      </c>
      <c r="F1409" t="n">
        <v>61.8</v>
      </c>
      <c r="G1409" t="n">
        <v>65</v>
      </c>
      <c r="H1409" t="n">
        <v>8</v>
      </c>
      <c r="I1409" t="n">
        <v>2.8627</v>
      </c>
      <c r="J1409" s="10" t="str">
        <f>=STANDARDIZE(D1409,AVERAGE(D$2:D$1449),_xlfn.STDEV.S(D$2:D$1449))</f>
      </c>
      <c r="K1409" s="10" t="str">
        <f>=STANDARDIZE(E1409,AVERAGE(E$2:E$1449),_xlfn.STDEV.S(E$2:E$1449))</f>
      </c>
      <c r="L1409" s="10" t="str">
        <f>=STANDARDIZE(F1409,AVERAGE(F$2:F$1449),_xlfn.STDEV.S(F$2:F$1449))</f>
      </c>
      <c r="M1409" s="10" t="str">
        <f>=STANDARDIZE(G1409,AVERAGE(G$2:G$1449),_xlfn.STDEV.S(G$2:G$1449))</f>
      </c>
      <c r="N1409" s="10" t="str">
        <f>=STANDARDIZE(H1409,AVERAGE(H$2:H$1449),_xlfn.STDEV.S(H$2:H$1449))</f>
      </c>
      <c r="O1409" s="10" t="str">
        <f>=STANDARDIZE(I1409,AVERAGE(I$2:I$1449),_xlfn.STDEV.S(I$2:I$1449))</f>
      </c>
      <c r="P1409" s="10" t="str">
        <f>=MMULT(J1409:O1409,$AI$12:$AI$17)</f>
      </c>
    </row>
    <row r="1410">
      <c r="A1410" t="n">
        <v>366252</v>
      </c>
      <c r="B1410" t="s">
        <v>5717</v>
      </c>
      <c r="C1410" t="s">
        <v>149</v>
      </c>
      <c r="D1410" t="n">
        <v>32</v>
      </c>
      <c r="E1410" t="n">
        <v>24650</v>
      </c>
      <c r="F1410" t="n">
        <v>53.9</v>
      </c>
      <c r="G1410" t="n">
        <v>76</v>
      </c>
      <c r="H1410" t="n">
        <v>14</v>
      </c>
      <c r="I1410" t="n">
        <v>3.7978</v>
      </c>
      <c r="J1410" s="10" t="str">
        <f>=STANDARDIZE(D1410,AVERAGE(D$2:D$1449),_xlfn.STDEV.S(D$2:D$1449))</f>
      </c>
      <c r="K1410" s="10" t="str">
        <f>=STANDARDIZE(E1410,AVERAGE(E$2:E$1449),_xlfn.STDEV.S(E$2:E$1449))</f>
      </c>
      <c r="L1410" s="10" t="str">
        <f>=STANDARDIZE(F1410,AVERAGE(F$2:F$1449),_xlfn.STDEV.S(F$2:F$1449))</f>
      </c>
      <c r="M1410" s="10" t="str">
        <f>=STANDARDIZE(G1410,AVERAGE(G$2:G$1449),_xlfn.STDEV.S(G$2:G$1449))</f>
      </c>
      <c r="N1410" s="10" t="str">
        <f>=STANDARDIZE(H1410,AVERAGE(H$2:H$1449),_xlfn.STDEV.S(H$2:H$1449))</f>
      </c>
      <c r="O1410" s="10" t="str">
        <f>=STANDARDIZE(I1410,AVERAGE(I$2:I$1449),_xlfn.STDEV.S(I$2:I$1449))</f>
      </c>
      <c r="P1410" s="10" t="str">
        <f>=MMULT(J1410:O1410,$AI$12:$AI$17)</f>
      </c>
    </row>
    <row r="1411">
      <c r="A1411" t="n">
        <v>366711</v>
      </c>
      <c r="B1411" t="s">
        <v>5735</v>
      </c>
      <c r="C1411" t="s">
        <v>149</v>
      </c>
      <c r="D1411" t="n">
        <v>44</v>
      </c>
      <c r="E1411" t="n">
        <v>10500</v>
      </c>
      <c r="F1411" t="n">
        <v>54.2</v>
      </c>
      <c r="G1411" t="n">
        <v>75</v>
      </c>
      <c r="H1411" t="n">
        <v>21</v>
      </c>
      <c r="I1411" t="n">
        <v>4.2243</v>
      </c>
      <c r="J1411" s="10" t="str">
        <f>=STANDARDIZE(D1411,AVERAGE(D$2:D$1449),_xlfn.STDEV.S(D$2:D$1449))</f>
      </c>
      <c r="K1411" s="10" t="str">
        <f>=STANDARDIZE(E1411,AVERAGE(E$2:E$1449),_xlfn.STDEV.S(E$2:E$1449))</f>
      </c>
      <c r="L1411" s="10" t="str">
        <f>=STANDARDIZE(F1411,AVERAGE(F$2:F$1449),_xlfn.STDEV.S(F$2:F$1449))</f>
      </c>
      <c r="M1411" s="10" t="str">
        <f>=STANDARDIZE(G1411,AVERAGE(G$2:G$1449),_xlfn.STDEV.S(G$2:G$1449))</f>
      </c>
      <c r="N1411" s="10" t="str">
        <f>=STANDARDIZE(H1411,AVERAGE(H$2:H$1449),_xlfn.STDEV.S(H$2:H$1449))</f>
      </c>
      <c r="O1411" s="10" t="str">
        <f>=STANDARDIZE(I1411,AVERAGE(I$2:I$1449),_xlfn.STDEV.S(I$2:I$1449))</f>
      </c>
      <c r="P1411" s="10" t="str">
        <f>=MMULT(J1411:O1411,$AI$12:$AI$17)</f>
      </c>
    </row>
    <row r="1412">
      <c r="A1412" t="n">
        <v>377555</v>
      </c>
      <c r="B1412" t="s">
        <v>5852</v>
      </c>
      <c r="C1412" t="s">
        <v>149</v>
      </c>
      <c r="D1412" t="n">
        <v>28</v>
      </c>
      <c r="E1412" t="n">
        <v>10013</v>
      </c>
      <c r="F1412" t="n">
        <v>68.2</v>
      </c>
      <c r="G1412" t="n">
        <v>86</v>
      </c>
      <c r="H1412" t="n">
        <v>21</v>
      </c>
      <c r="I1412" t="n">
        <v>3.8321</v>
      </c>
      <c r="J1412" s="10" t="str">
        <f>=STANDARDIZE(D1412,AVERAGE(D$2:D$1449),_xlfn.STDEV.S(D$2:D$1449))</f>
      </c>
      <c r="K1412" s="10" t="str">
        <f>=STANDARDIZE(E1412,AVERAGE(E$2:E$1449),_xlfn.STDEV.S(E$2:E$1449))</f>
      </c>
      <c r="L1412" s="10" t="str">
        <f>=STANDARDIZE(F1412,AVERAGE(F$2:F$1449),_xlfn.STDEV.S(F$2:F$1449))</f>
      </c>
      <c r="M1412" s="10" t="str">
        <f>=STANDARDIZE(G1412,AVERAGE(G$2:G$1449),_xlfn.STDEV.S(G$2:G$1449))</f>
      </c>
      <c r="N1412" s="10" t="str">
        <f>=STANDARDIZE(H1412,AVERAGE(H$2:H$1449),_xlfn.STDEV.S(H$2:H$1449))</f>
      </c>
      <c r="O1412" s="10" t="str">
        <f>=STANDARDIZE(I1412,AVERAGE(I$2:I$1449),_xlfn.STDEV.S(I$2:I$1449))</f>
      </c>
      <c r="P1412" s="10" t="str">
        <f>=MMULT(J1412:O1412,$AI$12:$AI$17)</f>
      </c>
    </row>
    <row r="1413">
      <c r="A1413" t="n">
        <v>377564</v>
      </c>
      <c r="B1413" t="s">
        <v>5854</v>
      </c>
      <c r="C1413" t="s">
        <v>149</v>
      </c>
      <c r="D1413" t="n">
        <v>40</v>
      </c>
      <c r="E1413" t="n">
        <v>11290</v>
      </c>
      <c r="F1413" t="n">
        <v>62.3</v>
      </c>
      <c r="G1413" t="n">
        <v>78</v>
      </c>
      <c r="H1413" t="n">
        <v>15</v>
      </c>
      <c r="I1413" t="n">
        <v>3.7544</v>
      </c>
      <c r="J1413" s="10" t="str">
        <f>=STANDARDIZE(D1413,AVERAGE(D$2:D$1449),_xlfn.STDEV.S(D$2:D$1449))</f>
      </c>
      <c r="K1413" s="10" t="str">
        <f>=STANDARDIZE(E1413,AVERAGE(E$2:E$1449),_xlfn.STDEV.S(E$2:E$1449))</f>
      </c>
      <c r="L1413" s="10" t="str">
        <f>=STANDARDIZE(F1413,AVERAGE(F$2:F$1449),_xlfn.STDEV.S(F$2:F$1449))</f>
      </c>
      <c r="M1413" s="10" t="str">
        <f>=STANDARDIZE(G1413,AVERAGE(G$2:G$1449),_xlfn.STDEV.S(G$2:G$1449))</f>
      </c>
      <c r="N1413" s="10" t="str">
        <f>=STANDARDIZE(H1413,AVERAGE(H$2:H$1449),_xlfn.STDEV.S(H$2:H$1449))</f>
      </c>
      <c r="O1413" s="10" t="str">
        <f>=STANDARDIZE(I1413,AVERAGE(I$2:I$1449),_xlfn.STDEV.S(I$2:I$1449))</f>
      </c>
      <c r="P1413" s="10" t="str">
        <f>=MMULT(J1413:O1413,$AI$12:$AI$17)</f>
      </c>
    </row>
    <row r="1414">
      <c r="A1414" t="n">
        <v>385619</v>
      </c>
      <c r="B1414" t="s">
        <v>5925</v>
      </c>
      <c r="C1414" t="s">
        <v>163</v>
      </c>
      <c r="D1414" t="n">
        <v>51</v>
      </c>
      <c r="E1414" t="n">
        <v>26561</v>
      </c>
      <c r="F1414" t="n">
        <v>57.8</v>
      </c>
      <c r="G1414" t="n">
        <v>78</v>
      </c>
      <c r="H1414" t="n">
        <v>17</v>
      </c>
      <c r="I1414" t="n">
        <v>3.4874</v>
      </c>
      <c r="J1414" s="10" t="str">
        <f>=STANDARDIZE(D1414,AVERAGE(D$2:D$1449),_xlfn.STDEV.S(D$2:D$1449))</f>
      </c>
      <c r="K1414" s="10" t="str">
        <f>=STANDARDIZE(E1414,AVERAGE(E$2:E$1449),_xlfn.STDEV.S(E$2:E$1449))</f>
      </c>
      <c r="L1414" s="10" t="str">
        <f>=STANDARDIZE(F1414,AVERAGE(F$2:F$1449),_xlfn.STDEV.S(F$2:F$1449))</f>
      </c>
      <c r="M1414" s="10" t="str">
        <f>=STANDARDIZE(G1414,AVERAGE(G$2:G$1449),_xlfn.STDEV.S(G$2:G$1449))</f>
      </c>
      <c r="N1414" s="10" t="str">
        <f>=STANDARDIZE(H1414,AVERAGE(H$2:H$1449),_xlfn.STDEV.S(H$2:H$1449))</f>
      </c>
      <c r="O1414" s="10" t="str">
        <f>=STANDARDIZE(I1414,AVERAGE(I$2:I$1449),_xlfn.STDEV.S(I$2:I$1449))</f>
      </c>
      <c r="P1414" s="10" t="str">
        <f>=MMULT(J1414:O1414,$AI$12:$AI$17)</f>
      </c>
    </row>
    <row r="1415">
      <c r="A1415" t="n">
        <v>399911</v>
      </c>
      <c r="B1415" t="s">
        <v>5947</v>
      </c>
      <c r="C1415" t="s">
        <v>163</v>
      </c>
      <c r="D1415" t="n">
        <v>17</v>
      </c>
      <c r="E1415" t="n">
        <v>18807</v>
      </c>
      <c r="F1415" t="n">
        <v>86.9</v>
      </c>
      <c r="G1415" t="n">
        <v>92</v>
      </c>
      <c r="H1415" t="n">
        <v>7</v>
      </c>
      <c r="I1415" t="n">
        <v>2.6646</v>
      </c>
      <c r="J1415" s="10" t="str">
        <f>=STANDARDIZE(D1415,AVERAGE(D$2:D$1449),_xlfn.STDEV.S(D$2:D$1449))</f>
      </c>
      <c r="K1415" s="10" t="str">
        <f>=STANDARDIZE(E1415,AVERAGE(E$2:E$1449),_xlfn.STDEV.S(E$2:E$1449))</f>
      </c>
      <c r="L1415" s="10" t="str">
        <f>=STANDARDIZE(F1415,AVERAGE(F$2:F$1449),_xlfn.STDEV.S(F$2:F$1449))</f>
      </c>
      <c r="M1415" s="10" t="str">
        <f>=STANDARDIZE(G1415,AVERAGE(G$2:G$1449),_xlfn.STDEV.S(G$2:G$1449))</f>
      </c>
      <c r="N1415" s="10" t="str">
        <f>=STANDARDIZE(H1415,AVERAGE(H$2:H$1449),_xlfn.STDEV.S(H$2:H$1449))</f>
      </c>
      <c r="O1415" s="10" t="str">
        <f>=STANDARDIZE(I1415,AVERAGE(I$2:I$1449),_xlfn.STDEV.S(I$2:I$1449))</f>
      </c>
      <c r="P1415" s="10" t="str">
        <f>=MMULT(J1415:O1415,$AI$12:$AI$17)</f>
      </c>
    </row>
    <row r="1416">
      <c r="A1416" t="n">
        <v>409698</v>
      </c>
      <c r="B1416" t="s">
        <v>6029</v>
      </c>
      <c r="C1416" t="s">
        <v>149</v>
      </c>
      <c r="D1416" t="n">
        <v>43</v>
      </c>
      <c r="E1416" t="n">
        <v>15222</v>
      </c>
      <c r="F1416" t="n">
        <v>63.2</v>
      </c>
      <c r="G1416" t="n">
        <v>79</v>
      </c>
      <c r="H1416" t="n">
        <v>16</v>
      </c>
      <c r="I1416" t="n">
        <v>3.8955</v>
      </c>
      <c r="J1416" s="10" t="str">
        <f>=STANDARDIZE(D1416,AVERAGE(D$2:D$1449),_xlfn.STDEV.S(D$2:D$1449))</f>
      </c>
      <c r="K1416" s="10" t="str">
        <f>=STANDARDIZE(E1416,AVERAGE(E$2:E$1449),_xlfn.STDEV.S(E$2:E$1449))</f>
      </c>
      <c r="L1416" s="10" t="str">
        <f>=STANDARDIZE(F1416,AVERAGE(F$2:F$1449),_xlfn.STDEV.S(F$2:F$1449))</f>
      </c>
      <c r="M1416" s="10" t="str">
        <f>=STANDARDIZE(G1416,AVERAGE(G$2:G$1449),_xlfn.STDEV.S(G$2:G$1449))</f>
      </c>
      <c r="N1416" s="10" t="str">
        <f>=STANDARDIZE(H1416,AVERAGE(H$2:H$1449),_xlfn.STDEV.S(H$2:H$1449))</f>
      </c>
      <c r="O1416" s="10" t="str">
        <f>=STANDARDIZE(I1416,AVERAGE(I$2:I$1449),_xlfn.STDEV.S(I$2:I$1449))</f>
      </c>
      <c r="P1416" s="10" t="str">
        <f>=MMULT(J1416:O1416,$AI$12:$AI$17)</f>
      </c>
    </row>
    <row r="1417">
      <c r="A1417" t="n">
        <v>426314</v>
      </c>
      <c r="B1417" t="s">
        <v>6227</v>
      </c>
      <c r="C1417" t="s">
        <v>163</v>
      </c>
      <c r="D1417" t="n">
        <v>25</v>
      </c>
      <c r="E1417" t="n">
        <v>20183</v>
      </c>
      <c r="F1417" t="n">
        <v>23.1</v>
      </c>
      <c r="G1417" t="n">
        <v>67</v>
      </c>
      <c r="H1417" t="n">
        <v>22</v>
      </c>
      <c r="I1417" t="n">
        <v>4.2364</v>
      </c>
      <c r="J1417" s="10" t="str">
        <f>=STANDARDIZE(D1417,AVERAGE(D$2:D$1449),_xlfn.STDEV.S(D$2:D$1449))</f>
      </c>
      <c r="K1417" s="10" t="str">
        <f>=STANDARDIZE(E1417,AVERAGE(E$2:E$1449),_xlfn.STDEV.S(E$2:E$1449))</f>
      </c>
      <c r="L1417" s="10" t="str">
        <f>=STANDARDIZE(F1417,AVERAGE(F$2:F$1449),_xlfn.STDEV.S(F$2:F$1449))</f>
      </c>
      <c r="M1417" s="10" t="str">
        <f>=STANDARDIZE(G1417,AVERAGE(G$2:G$1449),_xlfn.STDEV.S(G$2:G$1449))</f>
      </c>
      <c r="N1417" s="10" t="str">
        <f>=STANDARDIZE(H1417,AVERAGE(H$2:H$1449),_xlfn.STDEV.S(H$2:H$1449))</f>
      </c>
      <c r="O1417" s="10" t="str">
        <f>=STANDARDIZE(I1417,AVERAGE(I$2:I$1449),_xlfn.STDEV.S(I$2:I$1449))</f>
      </c>
      <c r="P1417" s="10" t="str">
        <f>=MMULT(J1417:O1417,$AI$12:$AI$17)</f>
      </c>
    </row>
    <row r="1418">
      <c r="A1418" t="n">
        <v>433387</v>
      </c>
      <c r="B1418" t="s">
        <v>6297</v>
      </c>
      <c r="C1418" t="s">
        <v>163</v>
      </c>
      <c r="D1418" t="n">
        <v>35</v>
      </c>
      <c r="E1418" t="n">
        <v>9555</v>
      </c>
      <c r="F1418" t="n">
        <v>50.9</v>
      </c>
      <c r="G1418" t="n">
        <v>62</v>
      </c>
      <c r="H1418" t="n">
        <v>42</v>
      </c>
      <c r="I1418" t="n">
        <v>5.3747</v>
      </c>
      <c r="J1418" s="10" t="str">
        <f>=STANDARDIZE(D1418,AVERAGE(D$2:D$1449),_xlfn.STDEV.S(D$2:D$1449))</f>
      </c>
      <c r="K1418" s="10" t="str">
        <f>=STANDARDIZE(E1418,AVERAGE(E$2:E$1449),_xlfn.STDEV.S(E$2:E$1449))</f>
      </c>
      <c r="L1418" s="10" t="str">
        <f>=STANDARDIZE(F1418,AVERAGE(F$2:F$1449),_xlfn.STDEV.S(F$2:F$1449))</f>
      </c>
      <c r="M1418" s="10" t="str">
        <f>=STANDARDIZE(G1418,AVERAGE(G$2:G$1449),_xlfn.STDEV.S(G$2:G$1449))</f>
      </c>
      <c r="N1418" s="10" t="str">
        <f>=STANDARDIZE(H1418,AVERAGE(H$2:H$1449),_xlfn.STDEV.S(H$2:H$1449))</f>
      </c>
      <c r="O1418" s="10" t="str">
        <f>=STANDARDIZE(I1418,AVERAGE(I$2:I$1449),_xlfn.STDEV.S(I$2:I$1449))</f>
      </c>
      <c r="P1418" s="10" t="str">
        <f>=MMULT(J1418:O1418,$AI$12:$AI$17)</f>
      </c>
    </row>
    <row r="1419">
      <c r="A1419" t="n">
        <v>433660</v>
      </c>
      <c r="B1419" t="s">
        <v>6301</v>
      </c>
      <c r="C1419" t="s">
        <v>149</v>
      </c>
      <c r="D1419" t="n">
        <v>29</v>
      </c>
      <c r="E1419" t="n">
        <v>10548</v>
      </c>
      <c r="F1419" t="n">
        <v>56</v>
      </c>
      <c r="G1419" t="n">
        <v>83</v>
      </c>
      <c r="H1419" t="n">
        <v>21</v>
      </c>
      <c r="I1419" t="n">
        <v>4.2631</v>
      </c>
      <c r="J1419" s="10" t="str">
        <f>=STANDARDIZE(D1419,AVERAGE(D$2:D$1449),_xlfn.STDEV.S(D$2:D$1449))</f>
      </c>
      <c r="K1419" s="10" t="str">
        <f>=STANDARDIZE(E1419,AVERAGE(E$2:E$1449),_xlfn.STDEV.S(E$2:E$1449))</f>
      </c>
      <c r="L1419" s="10" t="str">
        <f>=STANDARDIZE(F1419,AVERAGE(F$2:F$1449),_xlfn.STDEV.S(F$2:F$1449))</f>
      </c>
      <c r="M1419" s="10" t="str">
        <f>=STANDARDIZE(G1419,AVERAGE(G$2:G$1449),_xlfn.STDEV.S(G$2:G$1449))</f>
      </c>
      <c r="N1419" s="10" t="str">
        <f>=STANDARDIZE(H1419,AVERAGE(H$2:H$1449),_xlfn.STDEV.S(H$2:H$1449))</f>
      </c>
      <c r="O1419" s="10" t="str">
        <f>=STANDARDIZE(I1419,AVERAGE(I$2:I$1449),_xlfn.STDEV.S(I$2:I$1449))</f>
      </c>
      <c r="P1419" s="10" t="str">
        <f>=MMULT(J1419:O1419,$AI$12:$AI$17)</f>
      </c>
    </row>
    <row r="1420">
      <c r="A1420" t="n">
        <v>436818</v>
      </c>
      <c r="B1420" t="s">
        <v>6339</v>
      </c>
      <c r="C1420" t="s">
        <v>149</v>
      </c>
      <c r="D1420" t="n">
        <v>50</v>
      </c>
      <c r="E1420" t="n">
        <v>8220</v>
      </c>
      <c r="F1420" t="n">
        <v>59.5</v>
      </c>
      <c r="G1420" t="n">
        <v>79</v>
      </c>
      <c r="H1420" t="n">
        <v>20</v>
      </c>
      <c r="I1420" t="n">
        <v>2.9405</v>
      </c>
      <c r="J1420" s="10" t="str">
        <f>=STANDARDIZE(D1420,AVERAGE(D$2:D$1449),_xlfn.STDEV.S(D$2:D$1449))</f>
      </c>
      <c r="K1420" s="10" t="str">
        <f>=STANDARDIZE(E1420,AVERAGE(E$2:E$1449),_xlfn.STDEV.S(E$2:E$1449))</f>
      </c>
      <c r="L1420" s="10" t="str">
        <f>=STANDARDIZE(F1420,AVERAGE(F$2:F$1449),_xlfn.STDEV.S(F$2:F$1449))</f>
      </c>
      <c r="M1420" s="10" t="str">
        <f>=STANDARDIZE(G1420,AVERAGE(G$2:G$1449),_xlfn.STDEV.S(G$2:G$1449))</f>
      </c>
      <c r="N1420" s="10" t="str">
        <f>=STANDARDIZE(H1420,AVERAGE(H$2:H$1449),_xlfn.STDEV.S(H$2:H$1449))</f>
      </c>
      <c r="O1420" s="10" t="str">
        <f>=STANDARDIZE(I1420,AVERAGE(I$2:I$1449),_xlfn.STDEV.S(I$2:I$1449))</f>
      </c>
      <c r="P1420" s="10" t="str">
        <f>=MMULT(J1420:O1420,$AI$12:$AI$17)</f>
      </c>
    </row>
    <row r="1421">
      <c r="A1421" t="n">
        <v>436827</v>
      </c>
      <c r="B1421" t="s">
        <v>6340</v>
      </c>
      <c r="C1421" t="s">
        <v>149</v>
      </c>
      <c r="D1421" t="n">
        <v>34</v>
      </c>
      <c r="E1421" t="n">
        <v>9139</v>
      </c>
      <c r="F1421" t="n">
        <v>56.7</v>
      </c>
      <c r="G1421" t="n">
        <v>80</v>
      </c>
      <c r="H1421" t="n">
        <v>13</v>
      </c>
      <c r="I1421" t="n">
        <v>2.7474</v>
      </c>
      <c r="J1421" s="10" t="str">
        <f>=STANDARDIZE(D1421,AVERAGE(D$2:D$1449),_xlfn.STDEV.S(D$2:D$1449))</f>
      </c>
      <c r="K1421" s="10" t="str">
        <f>=STANDARDIZE(E1421,AVERAGE(E$2:E$1449),_xlfn.STDEV.S(E$2:E$1449))</f>
      </c>
      <c r="L1421" s="10" t="str">
        <f>=STANDARDIZE(F1421,AVERAGE(F$2:F$1449),_xlfn.STDEV.S(F$2:F$1449))</f>
      </c>
      <c r="M1421" s="10" t="str">
        <f>=STANDARDIZE(G1421,AVERAGE(G$2:G$1449),_xlfn.STDEV.S(G$2:G$1449))</f>
      </c>
      <c r="N1421" s="10" t="str">
        <f>=STANDARDIZE(H1421,AVERAGE(H$2:H$1449),_xlfn.STDEV.S(H$2:H$1449))</f>
      </c>
      <c r="O1421" s="10" t="str">
        <f>=STANDARDIZE(I1421,AVERAGE(I$2:I$1449),_xlfn.STDEV.S(I$2:I$1449))</f>
      </c>
      <c r="P1421" s="10" t="str">
        <f>=MMULT(J1421:O1421,$AI$12:$AI$17)</f>
      </c>
    </row>
    <row r="1422">
      <c r="A1422" t="n">
        <v>436836</v>
      </c>
      <c r="B1422" t="s">
        <v>6342</v>
      </c>
      <c r="C1422" t="s">
        <v>149</v>
      </c>
      <c r="D1422" t="n">
        <v>50</v>
      </c>
      <c r="E1422" t="n">
        <v>13150</v>
      </c>
      <c r="F1422" t="n">
        <v>56.9</v>
      </c>
      <c r="G1422" t="n">
        <v>78</v>
      </c>
      <c r="H1422" t="n">
        <v>19</v>
      </c>
      <c r="I1422" t="n">
        <v>3.4077</v>
      </c>
      <c r="J1422" s="10" t="str">
        <f>=STANDARDIZE(D1422,AVERAGE(D$2:D$1449),_xlfn.STDEV.S(D$2:D$1449))</f>
      </c>
      <c r="K1422" s="10" t="str">
        <f>=STANDARDIZE(E1422,AVERAGE(E$2:E$1449),_xlfn.STDEV.S(E$2:E$1449))</f>
      </c>
      <c r="L1422" s="10" t="str">
        <f>=STANDARDIZE(F1422,AVERAGE(F$2:F$1449),_xlfn.STDEV.S(F$2:F$1449))</f>
      </c>
      <c r="M1422" s="10" t="str">
        <f>=STANDARDIZE(G1422,AVERAGE(G$2:G$1449),_xlfn.STDEV.S(G$2:G$1449))</f>
      </c>
      <c r="N1422" s="10" t="str">
        <f>=STANDARDIZE(H1422,AVERAGE(H$2:H$1449),_xlfn.STDEV.S(H$2:H$1449))</f>
      </c>
      <c r="O1422" s="10" t="str">
        <f>=STANDARDIZE(I1422,AVERAGE(I$2:I$1449),_xlfn.STDEV.S(I$2:I$1449))</f>
      </c>
      <c r="P1422" s="10" t="str">
        <f>=MMULT(J1422:O1422,$AI$12:$AI$17)</f>
      </c>
    </row>
    <row r="1423">
      <c r="A1423" t="n">
        <v>441900</v>
      </c>
      <c r="B1423" t="s">
        <v>6459</v>
      </c>
      <c r="C1423" t="s">
        <v>149</v>
      </c>
      <c r="D1423" t="n">
        <v>22</v>
      </c>
      <c r="E1423" t="n">
        <v>16255</v>
      </c>
      <c r="F1423" t="n">
        <v>31</v>
      </c>
      <c r="G1423" t="n">
        <v>77</v>
      </c>
      <c r="H1423" t="n">
        <v>19</v>
      </c>
      <c r="I1423" t="n">
        <v>3.8968</v>
      </c>
      <c r="J1423" s="10" t="str">
        <f>=STANDARDIZE(D1423,AVERAGE(D$2:D$1449),_xlfn.STDEV.S(D$2:D$1449))</f>
      </c>
      <c r="K1423" s="10" t="str">
        <f>=STANDARDIZE(E1423,AVERAGE(E$2:E$1449),_xlfn.STDEV.S(E$2:E$1449))</f>
      </c>
      <c r="L1423" s="10" t="str">
        <f>=STANDARDIZE(F1423,AVERAGE(F$2:F$1449),_xlfn.STDEV.S(F$2:F$1449))</f>
      </c>
      <c r="M1423" s="10" t="str">
        <f>=STANDARDIZE(G1423,AVERAGE(G$2:G$1449),_xlfn.STDEV.S(G$2:G$1449))</f>
      </c>
      <c r="N1423" s="10" t="str">
        <f>=STANDARDIZE(H1423,AVERAGE(H$2:H$1449),_xlfn.STDEV.S(H$2:H$1449))</f>
      </c>
      <c r="O1423" s="10" t="str">
        <f>=STANDARDIZE(I1423,AVERAGE(I$2:I$1449),_xlfn.STDEV.S(I$2:I$1449))</f>
      </c>
      <c r="P1423" s="10" t="str">
        <f>=MMULT(J1423:O1423,$AI$12:$AI$17)</f>
      </c>
    </row>
    <row r="1424">
      <c r="A1424" t="n">
        <v>441937</v>
      </c>
      <c r="B1424" t="s">
        <v>6460</v>
      </c>
      <c r="C1424" t="s">
        <v>149</v>
      </c>
      <c r="D1424" t="n">
        <v>47</v>
      </c>
      <c r="E1424" t="n">
        <v>10931</v>
      </c>
      <c r="F1424" t="n">
        <v>53.5</v>
      </c>
      <c r="G1424" t="n">
        <v>73</v>
      </c>
      <c r="H1424" t="n">
        <v>15</v>
      </c>
      <c r="I1424" t="n">
        <v>3.8582</v>
      </c>
      <c r="J1424" s="10" t="str">
        <f>=STANDARDIZE(D1424,AVERAGE(D$2:D$1449),_xlfn.STDEV.S(D$2:D$1449))</f>
      </c>
      <c r="K1424" s="10" t="str">
        <f>=STANDARDIZE(E1424,AVERAGE(E$2:E$1449),_xlfn.STDEV.S(E$2:E$1449))</f>
      </c>
      <c r="L1424" s="10" t="str">
        <f>=STANDARDIZE(F1424,AVERAGE(F$2:F$1449),_xlfn.STDEV.S(F$2:F$1449))</f>
      </c>
      <c r="M1424" s="10" t="str">
        <f>=STANDARDIZE(G1424,AVERAGE(G$2:G$1449),_xlfn.STDEV.S(G$2:G$1449))</f>
      </c>
      <c r="N1424" s="10" t="str">
        <f>=STANDARDIZE(H1424,AVERAGE(H$2:H$1449),_xlfn.STDEV.S(H$2:H$1449))</f>
      </c>
      <c r="O1424" s="10" t="str">
        <f>=STANDARDIZE(I1424,AVERAGE(I$2:I$1449),_xlfn.STDEV.S(I$2:I$1449))</f>
      </c>
      <c r="P1424" s="10" t="str">
        <f>=MMULT(J1424:O1424,$AI$12:$AI$17)</f>
      </c>
    </row>
    <row r="1425">
      <c r="A1425" t="n">
        <v>442569</v>
      </c>
      <c r="B1425" t="s">
        <v>6479</v>
      </c>
      <c r="C1425" t="s">
        <v>149</v>
      </c>
      <c r="D1425" t="n">
        <v>62</v>
      </c>
      <c r="E1425" t="n">
        <v>9186</v>
      </c>
      <c r="F1425" t="n">
        <v>24.9</v>
      </c>
      <c r="G1425" t="n">
        <v>24</v>
      </c>
      <c r="H1425" t="n">
        <v>20</v>
      </c>
      <c r="I1425" t="n">
        <v>3.9067</v>
      </c>
      <c r="J1425" s="10" t="str">
        <f>=STANDARDIZE(D1425,AVERAGE(D$2:D$1449),_xlfn.STDEV.S(D$2:D$1449))</f>
      </c>
      <c r="K1425" s="10" t="str">
        <f>=STANDARDIZE(E1425,AVERAGE(E$2:E$1449),_xlfn.STDEV.S(E$2:E$1449))</f>
      </c>
      <c r="L1425" s="10" t="str">
        <f>=STANDARDIZE(F1425,AVERAGE(F$2:F$1449),_xlfn.STDEV.S(F$2:F$1449))</f>
      </c>
      <c r="M1425" s="10" t="str">
        <f>=STANDARDIZE(G1425,AVERAGE(G$2:G$1449),_xlfn.STDEV.S(G$2:G$1449))</f>
      </c>
      <c r="N1425" s="10" t="str">
        <f>=STANDARDIZE(H1425,AVERAGE(H$2:H$1449),_xlfn.STDEV.S(H$2:H$1449))</f>
      </c>
      <c r="O1425" s="10" t="str">
        <f>=STANDARDIZE(I1425,AVERAGE(I$2:I$1449),_xlfn.STDEV.S(I$2:I$1449))</f>
      </c>
      <c r="P1425" s="10" t="str">
        <f>=MMULT(J1425:O1425,$AI$12:$AI$17)</f>
      </c>
    </row>
    <row r="1426">
      <c r="A1426" t="n">
        <v>445188</v>
      </c>
      <c r="B1426" t="s">
        <v>6583</v>
      </c>
      <c r="C1426" t="s">
        <v>149</v>
      </c>
      <c r="D1426" t="n">
        <v>59</v>
      </c>
      <c r="E1426" t="n">
        <v>13232</v>
      </c>
      <c r="F1426" t="n">
        <v>69.1</v>
      </c>
      <c r="G1426" t="n">
        <v>83</v>
      </c>
      <c r="H1426" t="n">
        <v>21</v>
      </c>
      <c r="I1426" t="n">
        <v>3.9782</v>
      </c>
      <c r="J1426" s="10" t="str">
        <f>=STANDARDIZE(D1426,AVERAGE(D$2:D$1449),_xlfn.STDEV.S(D$2:D$1449))</f>
      </c>
      <c r="K1426" s="10" t="str">
        <f>=STANDARDIZE(E1426,AVERAGE(E$2:E$1449),_xlfn.STDEV.S(E$2:E$1449))</f>
      </c>
      <c r="L1426" s="10" t="str">
        <f>=STANDARDIZE(F1426,AVERAGE(F$2:F$1449),_xlfn.STDEV.S(F$2:F$1449))</f>
      </c>
      <c r="M1426" s="10" t="str">
        <f>=STANDARDIZE(G1426,AVERAGE(G$2:G$1449),_xlfn.STDEV.S(G$2:G$1449))</f>
      </c>
      <c r="N1426" s="10" t="str">
        <f>=STANDARDIZE(H1426,AVERAGE(H$2:H$1449),_xlfn.STDEV.S(H$2:H$1449))</f>
      </c>
      <c r="O1426" s="10" t="str">
        <f>=STANDARDIZE(I1426,AVERAGE(I$2:I$1449),_xlfn.STDEV.S(I$2:I$1449))</f>
      </c>
      <c r="P1426" s="10" t="str">
        <f>=MMULT(J1426:O1426,$AI$12:$AI$17)</f>
      </c>
    </row>
    <row r="1427">
      <c r="A1427" t="n">
        <v>445708</v>
      </c>
      <c r="B1427" t="s">
        <v>6597</v>
      </c>
      <c r="C1427" t="s">
        <v>163</v>
      </c>
      <c r="D1427" t="n">
        <v>52</v>
      </c>
      <c r="E1427" t="n">
        <v>29481</v>
      </c>
      <c r="F1427" t="n">
        <v>33.9</v>
      </c>
      <c r="G1427" t="n">
        <v>64</v>
      </c>
      <c r="H1427" t="n">
        <v>12</v>
      </c>
      <c r="I1427" t="n">
        <v>3.0924</v>
      </c>
      <c r="J1427" s="10" t="str">
        <f>=STANDARDIZE(D1427,AVERAGE(D$2:D$1449),_xlfn.STDEV.S(D$2:D$1449))</f>
      </c>
      <c r="K1427" s="10" t="str">
        <f>=STANDARDIZE(E1427,AVERAGE(E$2:E$1449),_xlfn.STDEV.S(E$2:E$1449))</f>
      </c>
      <c r="L1427" s="10" t="str">
        <f>=STANDARDIZE(F1427,AVERAGE(F$2:F$1449),_xlfn.STDEV.S(F$2:F$1449))</f>
      </c>
      <c r="M1427" s="10" t="str">
        <f>=STANDARDIZE(G1427,AVERAGE(G$2:G$1449),_xlfn.STDEV.S(G$2:G$1449))</f>
      </c>
      <c r="N1427" s="10" t="str">
        <f>=STANDARDIZE(H1427,AVERAGE(H$2:H$1449),_xlfn.STDEV.S(H$2:H$1449))</f>
      </c>
      <c r="O1427" s="10" t="str">
        <f>=STANDARDIZE(I1427,AVERAGE(I$2:I$1449),_xlfn.STDEV.S(I$2:I$1449))</f>
      </c>
      <c r="P1427" s="10" t="str">
        <f>=MMULT(J1427:O1427,$AI$12:$AI$17)</f>
      </c>
    </row>
    <row r="1428">
      <c r="A1428" t="n">
        <v>446048</v>
      </c>
      <c r="B1428" t="s">
        <v>6615</v>
      </c>
      <c r="C1428" t="s">
        <v>163</v>
      </c>
      <c r="D1428" t="n">
        <v>23</v>
      </c>
      <c r="E1428" t="n">
        <v>23515</v>
      </c>
      <c r="F1428" t="n">
        <v>55.5</v>
      </c>
      <c r="G1428" t="n">
        <v>75</v>
      </c>
      <c r="H1428" t="n">
        <v>12</v>
      </c>
      <c r="I1428" t="n">
        <v>3.1374</v>
      </c>
      <c r="J1428" s="10" t="str">
        <f>=STANDARDIZE(D1428,AVERAGE(D$2:D$1449),_xlfn.STDEV.S(D$2:D$1449))</f>
      </c>
      <c r="K1428" s="10" t="str">
        <f>=STANDARDIZE(E1428,AVERAGE(E$2:E$1449),_xlfn.STDEV.S(E$2:E$1449))</f>
      </c>
      <c r="L1428" s="10" t="str">
        <f>=STANDARDIZE(F1428,AVERAGE(F$2:F$1449),_xlfn.STDEV.S(F$2:F$1449))</f>
      </c>
      <c r="M1428" s="10" t="str">
        <f>=STANDARDIZE(G1428,AVERAGE(G$2:G$1449),_xlfn.STDEV.S(G$2:G$1449))</f>
      </c>
      <c r="N1428" s="10" t="str">
        <f>=STANDARDIZE(H1428,AVERAGE(H$2:H$1449),_xlfn.STDEV.S(H$2:H$1449))</f>
      </c>
      <c r="O1428" s="10" t="str">
        <f>=STANDARDIZE(I1428,AVERAGE(I$2:I$1449),_xlfn.STDEV.S(I$2:I$1449))</f>
      </c>
      <c r="P1428" s="10" t="str">
        <f>=MMULT(J1428:O1428,$AI$12:$AI$17)</f>
      </c>
    </row>
    <row r="1429">
      <c r="A1429" t="n">
        <v>446604</v>
      </c>
      <c r="B1429" t="s">
        <v>6642</v>
      </c>
      <c r="C1429" t="s">
        <v>163</v>
      </c>
      <c r="D1429" t="n">
        <v>86</v>
      </c>
      <c r="E1429" t="n">
        <v>5987</v>
      </c>
      <c r="F1429" t="n">
        <v>78.4</v>
      </c>
      <c r="G1429" t="n">
        <v>96</v>
      </c>
      <c r="H1429" t="n">
        <v>16</v>
      </c>
      <c r="I1429" t="n">
        <v>3.4135</v>
      </c>
      <c r="J1429" s="10" t="str">
        <f>=STANDARDIZE(D1429,AVERAGE(D$2:D$1449),_xlfn.STDEV.S(D$2:D$1449))</f>
      </c>
      <c r="K1429" s="10" t="str">
        <f>=STANDARDIZE(E1429,AVERAGE(E$2:E$1449),_xlfn.STDEV.S(E$2:E$1449))</f>
      </c>
      <c r="L1429" s="10" t="str">
        <f>=STANDARDIZE(F1429,AVERAGE(F$2:F$1449),_xlfn.STDEV.S(F$2:F$1449))</f>
      </c>
      <c r="M1429" s="10" t="str">
        <f>=STANDARDIZE(G1429,AVERAGE(G$2:G$1449),_xlfn.STDEV.S(G$2:G$1449))</f>
      </c>
      <c r="N1429" s="10" t="str">
        <f>=STANDARDIZE(H1429,AVERAGE(H$2:H$1449),_xlfn.STDEV.S(H$2:H$1449))</f>
      </c>
      <c r="O1429" s="10" t="str">
        <f>=STANDARDIZE(I1429,AVERAGE(I$2:I$1449),_xlfn.STDEV.S(I$2:I$1449))</f>
      </c>
      <c r="P1429" s="10" t="str">
        <f>=MMULT(J1429:O1429,$AI$12:$AI$17)</f>
      </c>
    </row>
    <row r="1430">
      <c r="A1430" t="n">
        <v>446640</v>
      </c>
      <c r="B1430" t="s">
        <v>6643</v>
      </c>
      <c r="C1430" t="s">
        <v>163</v>
      </c>
      <c r="D1430" t="n">
        <v>48</v>
      </c>
      <c r="E1430" t="n">
        <v>14882</v>
      </c>
      <c r="F1430" t="n">
        <v>42.9</v>
      </c>
      <c r="G1430" t="n">
        <v>73</v>
      </c>
      <c r="H1430" t="n">
        <v>17</v>
      </c>
      <c r="I1430" t="n">
        <v>3.7596</v>
      </c>
      <c r="J1430" s="10" t="str">
        <f>=STANDARDIZE(D1430,AVERAGE(D$2:D$1449),_xlfn.STDEV.S(D$2:D$1449))</f>
      </c>
      <c r="K1430" s="10" t="str">
        <f>=STANDARDIZE(E1430,AVERAGE(E$2:E$1449),_xlfn.STDEV.S(E$2:E$1449))</f>
      </c>
      <c r="L1430" s="10" t="str">
        <f>=STANDARDIZE(F1430,AVERAGE(F$2:F$1449),_xlfn.STDEV.S(F$2:F$1449))</f>
      </c>
      <c r="M1430" s="10" t="str">
        <f>=STANDARDIZE(G1430,AVERAGE(G$2:G$1449),_xlfn.STDEV.S(G$2:G$1449))</f>
      </c>
      <c r="N1430" s="10" t="str">
        <f>=STANDARDIZE(H1430,AVERAGE(H$2:H$1449),_xlfn.STDEV.S(H$2:H$1449))</f>
      </c>
      <c r="O1430" s="10" t="str">
        <f>=STANDARDIZE(I1430,AVERAGE(I$2:I$1449),_xlfn.STDEV.S(I$2:I$1449))</f>
      </c>
      <c r="P1430" s="10" t="str">
        <f>=MMULT(J1430:O1430,$AI$12:$AI$17)</f>
      </c>
    </row>
    <row r="1431">
      <c r="A1431" t="n">
        <v>447689</v>
      </c>
      <c r="B1431" t="s">
        <v>6666</v>
      </c>
      <c r="C1431" t="s">
        <v>149</v>
      </c>
      <c r="D1431" t="n">
        <v>50</v>
      </c>
      <c r="E1431" t="n">
        <v>11037</v>
      </c>
      <c r="F1431" t="n">
        <v>19.8</v>
      </c>
      <c r="G1431" t="n">
        <v>69</v>
      </c>
      <c r="H1431" t="n">
        <v>20</v>
      </c>
      <c r="I1431" t="n">
        <v>4.1321</v>
      </c>
      <c r="J1431" s="10" t="str">
        <f>=STANDARDIZE(D1431,AVERAGE(D$2:D$1449),_xlfn.STDEV.S(D$2:D$1449))</f>
      </c>
      <c r="K1431" s="10" t="str">
        <f>=STANDARDIZE(E1431,AVERAGE(E$2:E$1449),_xlfn.STDEV.S(E$2:E$1449))</f>
      </c>
      <c r="L1431" s="10" t="str">
        <f>=STANDARDIZE(F1431,AVERAGE(F$2:F$1449),_xlfn.STDEV.S(F$2:F$1449))</f>
      </c>
      <c r="M1431" s="10" t="str">
        <f>=STANDARDIZE(G1431,AVERAGE(G$2:G$1449),_xlfn.STDEV.S(G$2:G$1449))</f>
      </c>
      <c r="N1431" s="10" t="str">
        <f>=STANDARDIZE(H1431,AVERAGE(H$2:H$1449),_xlfn.STDEV.S(H$2:H$1449))</f>
      </c>
      <c r="O1431" s="10" t="str">
        <f>=STANDARDIZE(I1431,AVERAGE(I$2:I$1449),_xlfn.STDEV.S(I$2:I$1449))</f>
      </c>
      <c r="P1431" s="10" t="str">
        <f>=MMULT(J1431:O1431,$AI$12:$AI$17)</f>
      </c>
    </row>
    <row r="1432">
      <c r="A1432" t="n">
        <v>456959</v>
      </c>
      <c r="B1432" t="s">
        <v>7013</v>
      </c>
      <c r="C1432" t="s">
        <v>149</v>
      </c>
      <c r="D1432" t="n">
        <v>36</v>
      </c>
      <c r="E1432" t="n">
        <v>13840</v>
      </c>
      <c r="F1432" t="n">
        <v>56.9</v>
      </c>
      <c r="G1432" t="n">
        <v>72</v>
      </c>
      <c r="H1432" t="n">
        <v>13</v>
      </c>
      <c r="I1432" t="n">
        <v>2.8169</v>
      </c>
      <c r="J1432" s="10" t="str">
        <f>=STANDARDIZE(D1432,AVERAGE(D$2:D$1449),_xlfn.STDEV.S(D$2:D$1449))</f>
      </c>
      <c r="K1432" s="10" t="str">
        <f>=STANDARDIZE(E1432,AVERAGE(E$2:E$1449),_xlfn.STDEV.S(E$2:E$1449))</f>
      </c>
      <c r="L1432" s="10" t="str">
        <f>=STANDARDIZE(F1432,AVERAGE(F$2:F$1449),_xlfn.STDEV.S(F$2:F$1449))</f>
      </c>
      <c r="M1432" s="10" t="str">
        <f>=STANDARDIZE(G1432,AVERAGE(G$2:G$1449),_xlfn.STDEV.S(G$2:G$1449))</f>
      </c>
      <c r="N1432" s="10" t="str">
        <f>=STANDARDIZE(H1432,AVERAGE(H$2:H$1449),_xlfn.STDEV.S(H$2:H$1449))</f>
      </c>
      <c r="O1432" s="10" t="str">
        <f>=STANDARDIZE(I1432,AVERAGE(I$2:I$1449),_xlfn.STDEV.S(I$2:I$1449))</f>
      </c>
      <c r="P1432" s="10" t="str">
        <f>=MMULT(J1432:O1432,$AI$12:$AI$17)</f>
      </c>
    </row>
    <row r="1433">
      <c r="A1433" t="n">
        <v>459949</v>
      </c>
      <c r="B1433" t="s">
        <v>7164</v>
      </c>
      <c r="C1433" t="s">
        <v>149</v>
      </c>
      <c r="D1433" t="n">
        <v>51</v>
      </c>
      <c r="E1433" t="n">
        <v>13263</v>
      </c>
      <c r="F1433" t="n">
        <v>29.4</v>
      </c>
      <c r="G1433" t="n">
        <v>63</v>
      </c>
      <c r="H1433" t="n">
        <v>19</v>
      </c>
      <c r="I1433" t="n">
        <v>3.9283</v>
      </c>
      <c r="J1433" s="10" t="str">
        <f>=STANDARDIZE(D1433,AVERAGE(D$2:D$1449),_xlfn.STDEV.S(D$2:D$1449))</f>
      </c>
      <c r="K1433" s="10" t="str">
        <f>=STANDARDIZE(E1433,AVERAGE(E$2:E$1449),_xlfn.STDEV.S(E$2:E$1449))</f>
      </c>
      <c r="L1433" s="10" t="str">
        <f>=STANDARDIZE(F1433,AVERAGE(F$2:F$1449),_xlfn.STDEV.S(F$2:F$1449))</f>
      </c>
      <c r="M1433" s="10" t="str">
        <f>=STANDARDIZE(G1433,AVERAGE(G$2:G$1449),_xlfn.STDEV.S(G$2:G$1449))</f>
      </c>
      <c r="N1433" s="10" t="str">
        <f>=STANDARDIZE(H1433,AVERAGE(H$2:H$1449),_xlfn.STDEV.S(H$2:H$1449))</f>
      </c>
      <c r="O1433" s="10" t="str">
        <f>=STANDARDIZE(I1433,AVERAGE(I$2:I$1449),_xlfn.STDEV.S(I$2:I$1449))</f>
      </c>
      <c r="P1433" s="10" t="str">
        <f>=MMULT(J1433:O1433,$AI$12:$AI$17)</f>
      </c>
    </row>
    <row r="1434">
      <c r="A1434" t="n">
        <v>463056</v>
      </c>
      <c r="B1434" t="s">
        <v>7305</v>
      </c>
      <c r="C1434" t="s">
        <v>149</v>
      </c>
      <c r="D1434" t="n">
        <v>46</v>
      </c>
      <c r="E1434" t="n">
        <v>10972</v>
      </c>
      <c r="F1434" t="n">
        <v>65.4</v>
      </c>
      <c r="G1434" t="n">
        <v>78</v>
      </c>
      <c r="H1434" t="n">
        <v>24</v>
      </c>
      <c r="I1434" t="n">
        <v>3.2292</v>
      </c>
      <c r="J1434" s="10" t="str">
        <f>=STANDARDIZE(D1434,AVERAGE(D$2:D$1449),_xlfn.STDEV.S(D$2:D$1449))</f>
      </c>
      <c r="K1434" s="10" t="str">
        <f>=STANDARDIZE(E1434,AVERAGE(E$2:E$1449),_xlfn.STDEV.S(E$2:E$1449))</f>
      </c>
      <c r="L1434" s="10" t="str">
        <f>=STANDARDIZE(F1434,AVERAGE(F$2:F$1449),_xlfn.STDEV.S(F$2:F$1449))</f>
      </c>
      <c r="M1434" s="10" t="str">
        <f>=STANDARDIZE(G1434,AVERAGE(G$2:G$1449),_xlfn.STDEV.S(G$2:G$1449))</f>
      </c>
      <c r="N1434" s="10" t="str">
        <f>=STANDARDIZE(H1434,AVERAGE(H$2:H$1449),_xlfn.STDEV.S(H$2:H$1449))</f>
      </c>
      <c r="O1434" s="10" t="str">
        <f>=STANDARDIZE(I1434,AVERAGE(I$2:I$1449),_xlfn.STDEV.S(I$2:I$1449))</f>
      </c>
      <c r="P1434" s="10" t="str">
        <f>=MMULT(J1434:O1434,$AI$12:$AI$17)</f>
      </c>
    </row>
    <row r="1435">
      <c r="A1435" t="n">
        <v>464226</v>
      </c>
      <c r="B1435" t="s">
        <v>7306</v>
      </c>
      <c r="C1435" t="s">
        <v>163</v>
      </c>
      <c r="D1435" t="n">
        <v>37</v>
      </c>
      <c r="E1435" t="n">
        <v>35030</v>
      </c>
      <c r="F1435" t="n">
        <v>22.5</v>
      </c>
      <c r="G1435" t="n">
        <v>44</v>
      </c>
      <c r="H1435" t="n">
        <v>12</v>
      </c>
      <c r="I1435" t="n">
        <v>2.985</v>
      </c>
      <c r="J1435" s="10" t="str">
        <f>=STANDARDIZE(D1435,AVERAGE(D$2:D$1449),_xlfn.STDEV.S(D$2:D$1449))</f>
      </c>
      <c r="K1435" s="10" t="str">
        <f>=STANDARDIZE(E1435,AVERAGE(E$2:E$1449),_xlfn.STDEV.S(E$2:E$1449))</f>
      </c>
      <c r="L1435" s="10" t="str">
        <f>=STANDARDIZE(F1435,AVERAGE(F$2:F$1449),_xlfn.STDEV.S(F$2:F$1449))</f>
      </c>
      <c r="M1435" s="10" t="str">
        <f>=STANDARDIZE(G1435,AVERAGE(G$2:G$1449),_xlfn.STDEV.S(G$2:G$1449))</f>
      </c>
      <c r="N1435" s="10" t="str">
        <f>=STANDARDIZE(H1435,AVERAGE(H$2:H$1449),_xlfn.STDEV.S(H$2:H$1449))</f>
      </c>
      <c r="O1435" s="10" t="str">
        <f>=STANDARDIZE(I1435,AVERAGE(I$2:I$1449),_xlfn.STDEV.S(I$2:I$1449))</f>
      </c>
      <c r="P1435" s="10" t="str">
        <f>=MMULT(J1435:O1435,$AI$12:$AI$17)</f>
      </c>
    </row>
    <row r="1436">
      <c r="A1436" t="n">
        <v>476717</v>
      </c>
      <c r="B1436" t="s">
        <v>7393</v>
      </c>
      <c r="C1436" t="s">
        <v>163</v>
      </c>
      <c r="D1436" t="n">
        <v>89</v>
      </c>
      <c r="E1436" t="n">
        <v>5047</v>
      </c>
      <c r="F1436" t="n">
        <v>53</v>
      </c>
      <c r="G1436" t="n">
        <v>97</v>
      </c>
      <c r="H1436" t="n">
        <v>17</v>
      </c>
      <c r="I1436" t="n">
        <v>2.8331</v>
      </c>
      <c r="J1436" s="10" t="str">
        <f>=STANDARDIZE(D1436,AVERAGE(D$2:D$1449),_xlfn.STDEV.S(D$2:D$1449))</f>
      </c>
      <c r="K1436" s="10" t="str">
        <f>=STANDARDIZE(E1436,AVERAGE(E$2:E$1449),_xlfn.STDEV.S(E$2:E$1449))</f>
      </c>
      <c r="L1436" s="10" t="str">
        <f>=STANDARDIZE(F1436,AVERAGE(F$2:F$1449),_xlfn.STDEV.S(F$2:F$1449))</f>
      </c>
      <c r="M1436" s="10" t="str">
        <f>=STANDARDIZE(G1436,AVERAGE(G$2:G$1449),_xlfn.STDEV.S(G$2:G$1449))</f>
      </c>
      <c r="N1436" s="10" t="str">
        <f>=STANDARDIZE(H1436,AVERAGE(H$2:H$1449),_xlfn.STDEV.S(H$2:H$1449))</f>
      </c>
      <c r="O1436" s="10" t="str">
        <f>=STANDARDIZE(I1436,AVERAGE(I$2:I$1449),_xlfn.STDEV.S(I$2:I$1449))</f>
      </c>
      <c r="P1436" s="10" t="str">
        <f>=MMULT(J1436:O1436,$AI$12:$AI$17)</f>
      </c>
    </row>
    <row r="1437">
      <c r="A1437" t="n">
        <v>482149</v>
      </c>
      <c r="B1437" t="s">
        <v>7535</v>
      </c>
      <c r="C1437" t="s">
        <v>149</v>
      </c>
      <c r="D1437" t="n">
        <v>38</v>
      </c>
      <c r="E1437" t="n">
        <v>13486</v>
      </c>
      <c r="F1437" t="n">
        <v>48.6</v>
      </c>
      <c r="G1437" t="n">
        <v>73</v>
      </c>
      <c r="H1437" t="n">
        <v>16</v>
      </c>
      <c r="I1437" t="n">
        <v>4.0086</v>
      </c>
      <c r="J1437" s="10" t="str">
        <f>=STANDARDIZE(D1437,AVERAGE(D$2:D$1449),_xlfn.STDEV.S(D$2:D$1449))</f>
      </c>
      <c r="K1437" s="10" t="str">
        <f>=STANDARDIZE(E1437,AVERAGE(E$2:E$1449),_xlfn.STDEV.S(E$2:E$1449))</f>
      </c>
      <c r="L1437" s="10" t="str">
        <f>=STANDARDIZE(F1437,AVERAGE(F$2:F$1449),_xlfn.STDEV.S(F$2:F$1449))</f>
      </c>
      <c r="M1437" s="10" t="str">
        <f>=STANDARDIZE(G1437,AVERAGE(G$2:G$1449),_xlfn.STDEV.S(G$2:G$1449))</f>
      </c>
      <c r="N1437" s="10" t="str">
        <f>=STANDARDIZE(H1437,AVERAGE(H$2:H$1449),_xlfn.STDEV.S(H$2:H$1449))</f>
      </c>
      <c r="O1437" s="10" t="str">
        <f>=STANDARDIZE(I1437,AVERAGE(I$2:I$1449),_xlfn.STDEV.S(I$2:I$1449))</f>
      </c>
      <c r="P1437" s="10" t="str">
        <f>=MMULT(J1437:O1437,$AI$12:$AI$17)</f>
      </c>
    </row>
    <row r="1438">
      <c r="A1438" t="n">
        <v>482158</v>
      </c>
      <c r="B1438" t="s">
        <v>7536</v>
      </c>
      <c r="C1438" t="s">
        <v>149</v>
      </c>
      <c r="D1438" t="n">
        <v>41</v>
      </c>
      <c r="E1438" t="n">
        <v>13326</v>
      </c>
      <c r="F1438" t="n">
        <v>26.2</v>
      </c>
      <c r="G1438" t="n">
        <v>61</v>
      </c>
      <c r="H1438" t="n">
        <v>18</v>
      </c>
      <c r="I1438" t="n">
        <v>3.9834</v>
      </c>
      <c r="J1438" s="10" t="str">
        <f>=STANDARDIZE(D1438,AVERAGE(D$2:D$1449),_xlfn.STDEV.S(D$2:D$1449))</f>
      </c>
      <c r="K1438" s="10" t="str">
        <f>=STANDARDIZE(E1438,AVERAGE(E$2:E$1449),_xlfn.STDEV.S(E$2:E$1449))</f>
      </c>
      <c r="L1438" s="10" t="str">
        <f>=STANDARDIZE(F1438,AVERAGE(F$2:F$1449),_xlfn.STDEV.S(F$2:F$1449))</f>
      </c>
      <c r="M1438" s="10" t="str">
        <f>=STANDARDIZE(G1438,AVERAGE(G$2:G$1449),_xlfn.STDEV.S(G$2:G$1449))</f>
      </c>
      <c r="N1438" s="10" t="str">
        <f>=STANDARDIZE(H1438,AVERAGE(H$2:H$1449),_xlfn.STDEV.S(H$2:H$1449))</f>
      </c>
      <c r="O1438" s="10" t="str">
        <f>=STANDARDIZE(I1438,AVERAGE(I$2:I$1449),_xlfn.STDEV.S(I$2:I$1449))</f>
      </c>
      <c r="P1438" s="10" t="str">
        <f>=MMULT(J1438:O1438,$AI$12:$AI$17)</f>
      </c>
    </row>
    <row r="1439">
      <c r="A1439" t="n">
        <v>482680</v>
      </c>
      <c r="B1439" t="s">
        <v>7559</v>
      </c>
      <c r="C1439" t="s">
        <v>149</v>
      </c>
      <c r="D1439" t="n">
        <v>28</v>
      </c>
      <c r="E1439" t="n">
        <v>11687</v>
      </c>
      <c r="F1439" t="n">
        <v>51.7</v>
      </c>
      <c r="G1439" t="n">
        <v>73</v>
      </c>
      <c r="H1439" t="n">
        <v>18</v>
      </c>
      <c r="I1439" t="n">
        <v>4.323</v>
      </c>
      <c r="J1439" s="10" t="str">
        <f>=STANDARDIZE(D1439,AVERAGE(D$2:D$1449),_xlfn.STDEV.S(D$2:D$1449))</f>
      </c>
      <c r="K1439" s="10" t="str">
        <f>=STANDARDIZE(E1439,AVERAGE(E$2:E$1449),_xlfn.STDEV.S(E$2:E$1449))</f>
      </c>
      <c r="L1439" s="10" t="str">
        <f>=STANDARDIZE(F1439,AVERAGE(F$2:F$1449),_xlfn.STDEV.S(F$2:F$1449))</f>
      </c>
      <c r="M1439" s="10" t="str">
        <f>=STANDARDIZE(G1439,AVERAGE(G$2:G$1449),_xlfn.STDEV.S(G$2:G$1449))</f>
      </c>
      <c r="N1439" s="10" t="str">
        <f>=STANDARDIZE(H1439,AVERAGE(H$2:H$1449),_xlfn.STDEV.S(H$2:H$1449))</f>
      </c>
      <c r="O1439" s="10" t="str">
        <f>=STANDARDIZE(I1439,AVERAGE(I$2:I$1449),_xlfn.STDEV.S(I$2:I$1449))</f>
      </c>
      <c r="P1439" s="10" t="str">
        <f>=MMULT(J1439:O1439,$AI$12:$AI$17)</f>
      </c>
    </row>
    <row r="1440">
      <c r="A1440" t="n">
        <v>482936</v>
      </c>
      <c r="B1440" t="s">
        <v>7564</v>
      </c>
      <c r="C1440" t="s">
        <v>149</v>
      </c>
      <c r="D1440" t="n">
        <v>33</v>
      </c>
      <c r="E1440" t="n">
        <v>11923</v>
      </c>
      <c r="F1440" t="n">
        <v>53</v>
      </c>
      <c r="G1440" t="n">
        <v>75</v>
      </c>
      <c r="H1440" t="n">
        <v>17</v>
      </c>
      <c r="I1440" t="n">
        <v>3.2204</v>
      </c>
      <c r="J1440" s="10" t="str">
        <f>=STANDARDIZE(D1440,AVERAGE(D$2:D$1449),_xlfn.STDEV.S(D$2:D$1449))</f>
      </c>
      <c r="K1440" s="10" t="str">
        <f>=STANDARDIZE(E1440,AVERAGE(E$2:E$1449),_xlfn.STDEV.S(E$2:E$1449))</f>
      </c>
      <c r="L1440" s="10" t="str">
        <f>=STANDARDIZE(F1440,AVERAGE(F$2:F$1449),_xlfn.STDEV.S(F$2:F$1449))</f>
      </c>
      <c r="M1440" s="10" t="str">
        <f>=STANDARDIZE(G1440,AVERAGE(G$2:G$1449),_xlfn.STDEV.S(G$2:G$1449))</f>
      </c>
      <c r="N1440" s="10" t="str">
        <f>=STANDARDIZE(H1440,AVERAGE(H$2:H$1449),_xlfn.STDEV.S(H$2:H$1449))</f>
      </c>
      <c r="O1440" s="10" t="str">
        <f>=STANDARDIZE(I1440,AVERAGE(I$2:I$1449),_xlfn.STDEV.S(I$2:I$1449))</f>
      </c>
      <c r="P1440" s="10" t="str">
        <f>=MMULT(J1440:O1440,$AI$12:$AI$17)</f>
      </c>
    </row>
    <row r="1441">
      <c r="A1441" t="n">
        <v>484844</v>
      </c>
      <c r="B1441" t="s">
        <v>7650</v>
      </c>
      <c r="C1441" t="s">
        <v>163</v>
      </c>
      <c r="D1441" t="n">
        <v>0</v>
      </c>
      <c r="E1441" t="n">
        <v>16556</v>
      </c>
      <c r="F1441" t="n">
        <v>88.8</v>
      </c>
      <c r="G1441" t="n">
        <v>96</v>
      </c>
      <c r="H1441" t="n">
        <v>12</v>
      </c>
      <c r="I1441" t="n">
        <v>2.8363</v>
      </c>
      <c r="J1441" s="10" t="str">
        <f>=STANDARDIZE(D1441,AVERAGE(D$2:D$1449),_xlfn.STDEV.S(D$2:D$1449))</f>
      </c>
      <c r="K1441" s="10" t="str">
        <f>=STANDARDIZE(E1441,AVERAGE(E$2:E$1449),_xlfn.STDEV.S(E$2:E$1449))</f>
      </c>
      <c r="L1441" s="10" t="str">
        <f>=STANDARDIZE(F1441,AVERAGE(F$2:F$1449),_xlfn.STDEV.S(F$2:F$1449))</f>
      </c>
      <c r="M1441" s="10" t="str">
        <f>=STANDARDIZE(G1441,AVERAGE(G$2:G$1449),_xlfn.STDEV.S(G$2:G$1449))</f>
      </c>
      <c r="N1441" s="10" t="str">
        <f>=STANDARDIZE(H1441,AVERAGE(H$2:H$1449),_xlfn.STDEV.S(H$2:H$1449))</f>
      </c>
      <c r="O1441" s="10" t="str">
        <f>=STANDARDIZE(I1441,AVERAGE(I$2:I$1449),_xlfn.STDEV.S(I$2:I$1449))</f>
      </c>
      <c r="P1441" s="10" t="str">
        <f>=MMULT(J1441:O1441,$AI$12:$AI$17)</f>
      </c>
    </row>
    <row r="1442">
      <c r="A1442" t="n">
        <v>484905</v>
      </c>
      <c r="B1442" t="s">
        <v>7654</v>
      </c>
      <c r="C1442" t="s">
        <v>149</v>
      </c>
      <c r="D1442" t="n">
        <v>51</v>
      </c>
      <c r="E1442" t="n">
        <v>9109</v>
      </c>
      <c r="F1442" t="n">
        <v>43.8</v>
      </c>
      <c r="G1442" t="n">
        <v>70</v>
      </c>
      <c r="H1442" t="n">
        <v>17</v>
      </c>
      <c r="I1442" t="n">
        <v>3.6623</v>
      </c>
      <c r="J1442" s="10" t="str">
        <f>=STANDARDIZE(D1442,AVERAGE(D$2:D$1449),_xlfn.STDEV.S(D$2:D$1449))</f>
      </c>
      <c r="K1442" s="10" t="str">
        <f>=STANDARDIZE(E1442,AVERAGE(E$2:E$1449),_xlfn.STDEV.S(E$2:E$1449))</f>
      </c>
      <c r="L1442" s="10" t="str">
        <f>=STANDARDIZE(F1442,AVERAGE(F$2:F$1449),_xlfn.STDEV.S(F$2:F$1449))</f>
      </c>
      <c r="M1442" s="10" t="str">
        <f>=STANDARDIZE(G1442,AVERAGE(G$2:G$1449),_xlfn.STDEV.S(G$2:G$1449))</f>
      </c>
      <c r="N1442" s="10" t="str">
        <f>=STANDARDIZE(H1442,AVERAGE(H$2:H$1449),_xlfn.STDEV.S(H$2:H$1449))</f>
      </c>
      <c r="O1442" s="10" t="str">
        <f>=STANDARDIZE(I1442,AVERAGE(I$2:I$1449),_xlfn.STDEV.S(I$2:I$1449))</f>
      </c>
      <c r="P1442" s="10" t="str">
        <f>=MMULT(J1442:O1442,$AI$12:$AI$17)</f>
      </c>
    </row>
    <row r="1443">
      <c r="A1443" t="n">
        <v>486840</v>
      </c>
      <c r="B1443" t="s">
        <v>7747</v>
      </c>
      <c r="C1443" t="s">
        <v>149</v>
      </c>
      <c r="D1443" t="n">
        <v>35</v>
      </c>
      <c r="E1443" t="n">
        <v>17566</v>
      </c>
      <c r="F1443" t="n">
        <v>48.1</v>
      </c>
      <c r="G1443" t="n">
        <v>79</v>
      </c>
      <c r="H1443" t="n">
        <v>23</v>
      </c>
      <c r="I1443" t="n">
        <v>4.6982</v>
      </c>
      <c r="J1443" s="10" t="str">
        <f>=STANDARDIZE(D1443,AVERAGE(D$2:D$1449),_xlfn.STDEV.S(D$2:D$1449))</f>
      </c>
      <c r="K1443" s="10" t="str">
        <f>=STANDARDIZE(E1443,AVERAGE(E$2:E$1449),_xlfn.STDEV.S(E$2:E$1449))</f>
      </c>
      <c r="L1443" s="10" t="str">
        <f>=STANDARDIZE(F1443,AVERAGE(F$2:F$1449),_xlfn.STDEV.S(F$2:F$1449))</f>
      </c>
      <c r="M1443" s="10" t="str">
        <f>=STANDARDIZE(G1443,AVERAGE(G$2:G$1449),_xlfn.STDEV.S(G$2:G$1449))</f>
      </c>
      <c r="N1443" s="10" t="str">
        <f>=STANDARDIZE(H1443,AVERAGE(H$2:H$1449),_xlfn.STDEV.S(H$2:H$1449))</f>
      </c>
      <c r="O1443" s="10" t="str">
        <f>=STANDARDIZE(I1443,AVERAGE(I$2:I$1449),_xlfn.STDEV.S(I$2:I$1449))</f>
      </c>
      <c r="P1443" s="10" t="str">
        <f>=MMULT(J1443:O1443,$AI$12:$AI$17)</f>
      </c>
    </row>
    <row r="1444">
      <c r="A1444" t="n">
        <v>486901</v>
      </c>
      <c r="B1444" t="s">
        <v>7750</v>
      </c>
      <c r="C1444" t="s">
        <v>163</v>
      </c>
      <c r="D1444" t="n">
        <v>23</v>
      </c>
      <c r="E1444" t="n">
        <v>21463</v>
      </c>
      <c r="F1444" t="n">
        <v>60.3</v>
      </c>
      <c r="G1444" t="n">
        <v>79</v>
      </c>
      <c r="H1444" t="n">
        <v>9</v>
      </c>
      <c r="I1444" t="n">
        <v>3.0948</v>
      </c>
      <c r="J1444" s="10" t="str">
        <f>=STANDARDIZE(D1444,AVERAGE(D$2:D$1449),_xlfn.STDEV.S(D$2:D$1449))</f>
      </c>
      <c r="K1444" s="10" t="str">
        <f>=STANDARDIZE(E1444,AVERAGE(E$2:E$1449),_xlfn.STDEV.S(E$2:E$1449))</f>
      </c>
      <c r="L1444" s="10" t="str">
        <f>=STANDARDIZE(F1444,AVERAGE(F$2:F$1449),_xlfn.STDEV.S(F$2:F$1449))</f>
      </c>
      <c r="M1444" s="10" t="str">
        <f>=STANDARDIZE(G1444,AVERAGE(G$2:G$1449),_xlfn.STDEV.S(G$2:G$1449))</f>
      </c>
      <c r="N1444" s="10" t="str">
        <f>=STANDARDIZE(H1444,AVERAGE(H$2:H$1449),_xlfn.STDEV.S(H$2:H$1449))</f>
      </c>
      <c r="O1444" s="10" t="str">
        <f>=STANDARDIZE(I1444,AVERAGE(I$2:I$1449),_xlfn.STDEV.S(I$2:I$1449))</f>
      </c>
      <c r="P1444" s="10" t="str">
        <f>=MMULT(J1444:O1444,$AI$12:$AI$17)</f>
      </c>
    </row>
    <row r="1445">
      <c r="A1445" t="n">
        <v>487524</v>
      </c>
      <c r="B1445" t="s">
        <v>7783</v>
      </c>
      <c r="C1445" t="s">
        <v>163</v>
      </c>
      <c r="D1445" t="n">
        <v>35</v>
      </c>
      <c r="E1445" t="n">
        <v>21101</v>
      </c>
      <c r="F1445" t="n">
        <v>56.7</v>
      </c>
      <c r="G1445" t="n">
        <v>76</v>
      </c>
      <c r="H1445" t="n">
        <v>17</v>
      </c>
      <c r="I1445" t="n">
        <v>3.5473</v>
      </c>
      <c r="J1445" s="10" t="str">
        <f>=STANDARDIZE(D1445,AVERAGE(D$2:D$1449),_xlfn.STDEV.S(D$2:D$1449))</f>
      </c>
      <c r="K1445" s="10" t="str">
        <f>=STANDARDIZE(E1445,AVERAGE(E$2:E$1449),_xlfn.STDEV.S(E$2:E$1449))</f>
      </c>
      <c r="L1445" s="10" t="str">
        <f>=STANDARDIZE(F1445,AVERAGE(F$2:F$1449),_xlfn.STDEV.S(F$2:F$1449))</f>
      </c>
      <c r="M1445" s="10" t="str">
        <f>=STANDARDIZE(G1445,AVERAGE(G$2:G$1449),_xlfn.STDEV.S(G$2:G$1449))</f>
      </c>
      <c r="N1445" s="10" t="str">
        <f>=STANDARDIZE(H1445,AVERAGE(H$2:H$1449),_xlfn.STDEV.S(H$2:H$1449))</f>
      </c>
      <c r="O1445" s="10" t="str">
        <f>=STANDARDIZE(I1445,AVERAGE(I$2:I$1449),_xlfn.STDEV.S(I$2:I$1449))</f>
      </c>
      <c r="P1445" s="10" t="str">
        <f>=MMULT(J1445:O1445,$AI$12:$AI$17)</f>
      </c>
    </row>
    <row r="1446">
      <c r="A1446" t="n">
        <v>488846</v>
      </c>
      <c r="B1446" t="s">
        <v>7866</v>
      </c>
      <c r="C1446" t="s">
        <v>163</v>
      </c>
      <c r="D1446" t="n">
        <v>0</v>
      </c>
      <c r="E1446" t="n">
        <v>1639</v>
      </c>
      <c r="F1446" t="n">
        <v>28.2</v>
      </c>
      <c r="G1446" t="n">
        <v>79</v>
      </c>
      <c r="H1446" t="n">
        <v>27</v>
      </c>
      <c r="I1446" t="n">
        <v>4.674</v>
      </c>
      <c r="J1446" s="10" t="str">
        <f>=STANDARDIZE(D1446,AVERAGE(D$2:D$1449),_xlfn.STDEV.S(D$2:D$1449))</f>
      </c>
      <c r="K1446" s="10" t="str">
        <f>=STANDARDIZE(E1446,AVERAGE(E$2:E$1449),_xlfn.STDEV.S(E$2:E$1449))</f>
      </c>
      <c r="L1446" s="10" t="str">
        <f>=STANDARDIZE(F1446,AVERAGE(F$2:F$1449),_xlfn.STDEV.S(F$2:F$1449))</f>
      </c>
      <c r="M1446" s="10" t="str">
        <f>=STANDARDIZE(G1446,AVERAGE(G$2:G$1449),_xlfn.STDEV.S(G$2:G$1449))</f>
      </c>
      <c r="N1446" s="10" t="str">
        <f>=STANDARDIZE(H1446,AVERAGE(H$2:H$1449),_xlfn.STDEV.S(H$2:H$1449))</f>
      </c>
      <c r="O1446" s="10" t="str">
        <f>=STANDARDIZE(I1446,AVERAGE(I$2:I$1449),_xlfn.STDEV.S(I$2:I$1449))</f>
      </c>
      <c r="P1446" s="10" t="str">
        <f>=MMULT(J1446:O1446,$AI$12:$AI$17)</f>
      </c>
    </row>
    <row r="1447">
      <c r="A1447" t="n">
        <v>490805</v>
      </c>
      <c r="B1447" t="s">
        <v>7951</v>
      </c>
      <c r="C1447" t="s">
        <v>149</v>
      </c>
      <c r="D1447" t="n">
        <v>28</v>
      </c>
      <c r="E1447" t="n">
        <v>9637</v>
      </c>
      <c r="F1447" t="n">
        <v>44</v>
      </c>
      <c r="G1447" t="n">
        <v>68</v>
      </c>
      <c r="H1447" t="n">
        <v>17</v>
      </c>
      <c r="I1447" t="n">
        <v>4.0186</v>
      </c>
      <c r="J1447" s="10" t="str">
        <f>=STANDARDIZE(D1447,AVERAGE(D$2:D$1449),_xlfn.STDEV.S(D$2:D$1449))</f>
      </c>
      <c r="K1447" s="10" t="str">
        <f>=STANDARDIZE(E1447,AVERAGE(E$2:E$1449),_xlfn.STDEV.S(E$2:E$1449))</f>
      </c>
      <c r="L1447" s="10" t="str">
        <f>=STANDARDIZE(F1447,AVERAGE(F$2:F$1449),_xlfn.STDEV.S(F$2:F$1449))</f>
      </c>
      <c r="M1447" s="10" t="str">
        <f>=STANDARDIZE(G1447,AVERAGE(G$2:G$1449),_xlfn.STDEV.S(G$2:G$1449))</f>
      </c>
      <c r="N1447" s="10" t="str">
        <f>=STANDARDIZE(H1447,AVERAGE(H$2:H$1449),_xlfn.STDEV.S(H$2:H$1449))</f>
      </c>
      <c r="O1447" s="10" t="str">
        <f>=STANDARDIZE(I1447,AVERAGE(I$2:I$1449),_xlfn.STDEV.S(I$2:I$1449))</f>
      </c>
      <c r="P1447" s="10" t="str">
        <f>=MMULT(J1447:O1447,$AI$12:$AI$17)</f>
      </c>
    </row>
    <row r="1448">
      <c r="A1448" t="n">
        <v>498562</v>
      </c>
      <c r="B1448" t="s">
        <v>8343</v>
      </c>
      <c r="C1448" t="s">
        <v>149</v>
      </c>
      <c r="D1448" t="n">
        <v>29</v>
      </c>
      <c r="E1448" t="n">
        <v>18004</v>
      </c>
      <c r="F1448" t="n">
        <v>54</v>
      </c>
      <c r="G1448" t="n">
        <v>75</v>
      </c>
      <c r="H1448" t="n">
        <v>19</v>
      </c>
      <c r="I1448" t="n">
        <v>4.1847</v>
      </c>
      <c r="J1448" s="10" t="str">
        <f>=STANDARDIZE(D1448,AVERAGE(D$2:D$1449),_xlfn.STDEV.S(D$2:D$1449))</f>
      </c>
      <c r="K1448" s="10" t="str">
        <f>=STANDARDIZE(E1448,AVERAGE(E$2:E$1449),_xlfn.STDEV.S(E$2:E$1449))</f>
      </c>
      <c r="L1448" s="10" t="str">
        <f>=STANDARDIZE(F1448,AVERAGE(F$2:F$1449),_xlfn.STDEV.S(F$2:F$1449))</f>
      </c>
      <c r="M1448" s="10" t="str">
        <f>=STANDARDIZE(G1448,AVERAGE(G$2:G$1449),_xlfn.STDEV.S(G$2:G$1449))</f>
      </c>
      <c r="N1448" s="10" t="str">
        <f>=STANDARDIZE(H1448,AVERAGE(H$2:H$1449),_xlfn.STDEV.S(H$2:H$1449))</f>
      </c>
      <c r="O1448" s="10" t="str">
        <f>=STANDARDIZE(I1448,AVERAGE(I$2:I$1449),_xlfn.STDEV.S(I$2:I$1449))</f>
      </c>
      <c r="P1448" s="10" t="str">
        <f>=MMULT(J1448:O1448,$AI$12:$AI$17)</f>
      </c>
    </row>
    <row r="1449">
      <c r="A1449" t="n">
        <v>498571</v>
      </c>
      <c r="B1449" t="s">
        <v>8345</v>
      </c>
      <c r="C1449" t="s">
        <v>149</v>
      </c>
      <c r="D1449" t="n">
        <v>37</v>
      </c>
      <c r="E1449" t="n">
        <v>19579</v>
      </c>
      <c r="F1449" t="n">
        <v>52.7</v>
      </c>
      <c r="G1449" t="n">
        <v>70</v>
      </c>
      <c r="H1449" t="n">
        <v>17</v>
      </c>
      <c r="I1449" t="n">
        <v>4.1879</v>
      </c>
      <c r="J1449" s="10" t="str">
        <f>=STANDARDIZE(D1449,AVERAGE(D$2:D$1449),_xlfn.STDEV.S(D$2:D$1449))</f>
      </c>
      <c r="K1449" s="10" t="str">
        <f>=STANDARDIZE(E1449,AVERAGE(E$2:E$1449),_xlfn.STDEV.S(E$2:E$1449))</f>
      </c>
      <c r="L1449" s="10" t="str">
        <f>=STANDARDIZE(F1449,AVERAGE(F$2:F$1449),_xlfn.STDEV.S(F$2:F$1449))</f>
      </c>
      <c r="M1449" s="10" t="str">
        <f>=STANDARDIZE(G1449,AVERAGE(G$2:G$1449),_xlfn.STDEV.S(G$2:G$1449))</f>
      </c>
      <c r="N1449" s="10" t="str">
        <f>=STANDARDIZE(H1449,AVERAGE(H$2:H$1449),_xlfn.STDEV.S(H$2:H$1449))</f>
      </c>
      <c r="O1449" s="10" t="str">
        <f>=STANDARDIZE(I1449,AVERAGE(I$2:I$1449),_xlfn.STDEV.S(I$2:I$1449))</f>
      </c>
      <c r="P1449" s="10" t="str">
        <f>=MMULT(J1449:O1449,$AI$12:$AI$17)</f>
      </c>
    </row>
  </sheetData>
  <mergeCells count="2">
    <mergeCell ref="R2:AD2"/>
    <mergeCell ref="R30:AD30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14.71" hidden="0" customWidth="1"/>
    <col min="12" max="12" width="8.71" hidden="0" customWidth="1"/>
    <col min="13" max="13" width="8.71" hidden="0" customWidth="1"/>
    <col min="14" max="14" width="8.71" hidden="0" customWidth="1"/>
    <col min="15" max="15" width="14.71" hidden="0" customWidth="1"/>
    <col min="16" max="16" width="3.71" hidden="0" customWidth="1"/>
    <col min="17" max="17" width="12.71" hidden="0" customWidth="1"/>
    <col min="18" max="18" width="9.71" hidden="0" customWidth="1"/>
    <col min="19" max="19" width="9.71" hidden="0" customWidth="1"/>
    <col min="20" max="20" width="9.71" hidden="0" customWidth="1"/>
    <col min="21" max="21" width="3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8528</v>
      </c>
      <c r="G1" s="3" t="s">
        <v>8529</v>
      </c>
      <c r="H1" s="3" t="s">
        <v>8530</v>
      </c>
      <c r="I1" s="3" t="s">
        <v>8531</v>
      </c>
      <c r="J1" s="3" t="s">
        <v>8532</v>
      </c>
      <c r="K1" s="3" t="s">
        <v>8533</v>
      </c>
      <c r="L1" s="3" t="s">
        <v>8530</v>
      </c>
      <c r="M1" s="3" t="s">
        <v>8531</v>
      </c>
      <c r="N1" s="3" t="s">
        <v>8532</v>
      </c>
      <c r="O1" s="3" t="s">
        <v>8534</v>
      </c>
      <c r="Q1" s="1" t="s">
        <v>8535</v>
      </c>
    </row>
    <row r="2">
      <c r="A2" t="n">
        <v>100663</v>
      </c>
      <c r="B2" t="s">
        <v>156</v>
      </c>
      <c r="C2" t="s">
        <v>149</v>
      </c>
      <c r="D2" t="n">
        <v>33</v>
      </c>
      <c r="E2" t="n">
        <v>62.4</v>
      </c>
      <c r="F2" s="10" t="str">
        <f>=STANDARDIZE(D2,AVERAGE($D$2:$D$401),_xlfn.STDEV.S($D$2:$D$401))</f>
      </c>
      <c r="G2" s="10" t="str">
        <f>=STANDARDIZE(E2,AVERAGE($E$2:$E$401),_xlfn.STDEV.S($E$2:$E$401))</f>
      </c>
      <c r="H2" s="10" t="str">
        <f>=SQRT((F2-$R$4)^2+(G2-$S$4)^2)</f>
      </c>
      <c r="I2" s="10" t="str">
        <f>=SQRT((F2-$R$5)^2+(G2-$S$5)^2)</f>
      </c>
      <c r="J2" s="10" t="str">
        <f>=SQRT((F2-$R$6)^2+(G2-$S$6)^2)</f>
      </c>
      <c r="K2" t="str">
        <f>=CHOOSE(MATCH(MIN(H2:J2),H2:J2,0),"A","B","C")</f>
      </c>
      <c r="L2" s="10" t="str">
        <f>=SQRT((F2-$R$10)^2+(G2-$S$10)^2)</f>
      </c>
      <c r="M2" s="10" t="str">
        <f>=SQRT((F2-$R$11)^2+(G2-$S$11)^2)</f>
      </c>
      <c r="N2" s="10" t="str">
        <f>=SQRT((F2-$R$12)^2+(G2-$S$12)^2)</f>
      </c>
      <c r="O2" t="str">
        <f>=CHOOSE(MATCH(MIN(L2:N2),L2:N2,0),"A","B","C")</f>
      </c>
      <c r="Q2" s="2" t="s">
        <v>8536</v>
      </c>
    </row>
    <row r="3">
      <c r="A3" t="n">
        <v>100751</v>
      </c>
      <c r="B3" t="s">
        <v>169</v>
      </c>
      <c r="C3" t="s">
        <v>149</v>
      </c>
      <c r="D3" t="n">
        <v>18</v>
      </c>
      <c r="E3" t="n">
        <v>73.7</v>
      </c>
      <c r="F3" s="10" t="str">
        <f>=STANDARDIZE(D3,AVERAGE($D$2:$D$401),_xlfn.STDEV.S($D$2:$D$401))</f>
      </c>
      <c r="G3" s="10" t="str">
        <f>=STANDARDIZE(E3,AVERAGE($E$2:$E$401),_xlfn.STDEV.S($E$2:$E$401))</f>
      </c>
      <c r="H3" s="10" t="str">
        <f>=SQRT((F3-$R$4)^2+(G3-$S$4)^2)</f>
      </c>
      <c r="I3" s="10" t="str">
        <f>=SQRT((F3-$R$5)^2+(G3-$S$5)^2)</f>
      </c>
      <c r="J3" s="10" t="str">
        <f>=SQRT((F3-$R$6)^2+(G3-$S$6)^2)</f>
      </c>
      <c r="K3" t="str">
        <f>=CHOOSE(MATCH(MIN(H3:J3),H3:J3,0),"A","B","C")</f>
      </c>
      <c r="L3" s="10" t="str">
        <f>=SQRT((F3-$R$10)^2+(G3-$S$10)^2)</f>
      </c>
      <c r="M3" s="10" t="str">
        <f>=SQRT((F3-$R$11)^2+(G3-$S$11)^2)</f>
      </c>
      <c r="N3" s="10" t="str">
        <f>=SQRT((F3-$R$12)^2+(G3-$S$12)^2)</f>
      </c>
      <c r="O3" t="str">
        <f>=CHOOSE(MATCH(MIN(L3:N3),L3:N3,0),"A","B","C")</f>
      </c>
      <c r="Q3" s="3" t="s">
        <v>8537</v>
      </c>
      <c r="R3" s="3" t="s">
        <v>8528</v>
      </c>
      <c r="S3" s="3" t="s">
        <v>8529</v>
      </c>
      <c r="T3" s="3" t="s">
        <v>8538</v>
      </c>
    </row>
    <row r="4">
      <c r="A4" t="n">
        <v>101587</v>
      </c>
      <c r="B4" t="s">
        <v>223</v>
      </c>
      <c r="C4" t="s">
        <v>149</v>
      </c>
      <c r="D4" t="n">
        <v>54</v>
      </c>
      <c r="E4" t="n">
        <v>36.5</v>
      </c>
      <c r="F4" s="10" t="str">
        <f>=STANDARDIZE(D4,AVERAGE($D$2:$D$401),_xlfn.STDEV.S($D$2:$D$401))</f>
      </c>
      <c r="G4" s="10" t="str">
        <f>=STANDARDIZE(E4,AVERAGE($E$2:$E$401),_xlfn.STDEV.S($E$2:$E$401))</f>
      </c>
      <c r="H4" s="10" t="str">
        <f>=SQRT((F4-$R$4)^2+(G4-$S$4)^2)</f>
      </c>
      <c r="I4" s="10" t="str">
        <f>=SQRT((F4-$R$5)^2+(G4-$S$5)^2)</f>
      </c>
      <c r="J4" s="10" t="str">
        <f>=SQRT((F4-$R$6)^2+(G4-$S$6)^2)</f>
      </c>
      <c r="K4" t="str">
        <f>=CHOOSE(MATCH(MIN(H4:J4),H4:J4,0),"A","B","C")</f>
      </c>
      <c r="L4" s="10" t="str">
        <f>=SQRT((F4-$R$10)^2+(G4-$S$10)^2)</f>
      </c>
      <c r="M4" s="10" t="str">
        <f>=SQRT((F4-$R$11)^2+(G4-$S$11)^2)</f>
      </c>
      <c r="N4" s="10" t="str">
        <f>=SQRT((F4-$R$12)^2+(G4-$S$12)^2)</f>
      </c>
      <c r="O4" t="str">
        <f>=CHOOSE(MATCH(MIN(L4:N4),L4:N4,0),"A","B","C")</f>
      </c>
      <c r="Q4" t="s">
        <v>8539</v>
      </c>
      <c r="R4" s="10" t="str">
        <f>=F2</f>
      </c>
      <c r="S4" s="10" t="str">
        <f>=G2</f>
      </c>
      <c r="T4" t="str">
        <f>=COUNTIF($K$2:$K$401,Q4)</f>
      </c>
    </row>
    <row r="5">
      <c r="A5" t="n">
        <v>101879</v>
      </c>
      <c r="B5" t="s">
        <v>237</v>
      </c>
      <c r="C5" t="s">
        <v>149</v>
      </c>
      <c r="D5" t="n">
        <v>24</v>
      </c>
      <c r="E5" t="n">
        <v>54</v>
      </c>
      <c r="F5" s="10" t="str">
        <f>=STANDARDIZE(D5,AVERAGE($D$2:$D$401),_xlfn.STDEV.S($D$2:$D$401))</f>
      </c>
      <c r="G5" s="10" t="str">
        <f>=STANDARDIZE(E5,AVERAGE($E$2:$E$401),_xlfn.STDEV.S($E$2:$E$401))</f>
      </c>
      <c r="H5" s="10" t="str">
        <f>=SQRT((F5-$R$4)^2+(G5-$S$4)^2)</f>
      </c>
      <c r="I5" s="10" t="str">
        <f>=SQRT((F5-$R$5)^2+(G5-$S$5)^2)</f>
      </c>
      <c r="J5" s="10" t="str">
        <f>=SQRT((F5-$R$6)^2+(G5-$S$6)^2)</f>
      </c>
      <c r="K5" t="str">
        <f>=CHOOSE(MATCH(MIN(H5:J5),H5:J5,0),"A","B","C")</f>
      </c>
      <c r="L5" s="10" t="str">
        <f>=SQRT((F5-$R$10)^2+(G5-$S$10)^2)</f>
      </c>
      <c r="M5" s="10" t="str">
        <f>=SQRT((F5-$R$11)^2+(G5-$S$11)^2)</f>
      </c>
      <c r="N5" s="10" t="str">
        <f>=SQRT((F5-$R$12)^2+(G5-$S$12)^2)</f>
      </c>
      <c r="O5" t="str">
        <f>=CHOOSE(MATCH(MIN(L5:N5),L5:N5,0),"A","B","C")</f>
      </c>
      <c r="Q5" t="s">
        <v>8540</v>
      </c>
      <c r="R5" s="10" t="str">
        <f>=F150</f>
      </c>
      <c r="S5" s="10" t="str">
        <f>=G150</f>
      </c>
      <c r="T5" t="str">
        <f>=COUNTIF($K$2:$K$401,Q5)</f>
      </c>
    </row>
    <row r="6">
      <c r="A6" t="n">
        <v>106306</v>
      </c>
      <c r="B6" t="s">
        <v>347</v>
      </c>
      <c r="C6" t="s">
        <v>163</v>
      </c>
      <c r="D6" t="n">
        <v>46</v>
      </c>
      <c r="E6" t="n">
        <v>2.6</v>
      </c>
      <c r="F6" s="10" t="str">
        <f>=STANDARDIZE(D6,AVERAGE($D$2:$D$401),_xlfn.STDEV.S($D$2:$D$401))</f>
      </c>
      <c r="G6" s="10" t="str">
        <f>=STANDARDIZE(E6,AVERAGE($E$2:$E$401),_xlfn.STDEV.S($E$2:$E$401))</f>
      </c>
      <c r="H6" s="10" t="str">
        <f>=SQRT((F6-$R$4)^2+(G6-$S$4)^2)</f>
      </c>
      <c r="I6" s="10" t="str">
        <f>=SQRT((F6-$R$5)^2+(G6-$S$5)^2)</f>
      </c>
      <c r="J6" s="10" t="str">
        <f>=SQRT((F6-$R$6)^2+(G6-$S$6)^2)</f>
      </c>
      <c r="K6" t="str">
        <f>=CHOOSE(MATCH(MIN(H6:J6),H6:J6,0),"A","B","C")</f>
      </c>
      <c r="L6" s="10" t="str">
        <f>=SQRT((F6-$R$10)^2+(G6-$S$10)^2)</f>
      </c>
      <c r="M6" s="10" t="str">
        <f>=SQRT((F6-$R$11)^2+(G6-$S$11)^2)</f>
      </c>
      <c r="N6" s="10" t="str">
        <f>=SQRT((F6-$R$12)^2+(G6-$S$12)^2)</f>
      </c>
      <c r="O6" t="str">
        <f>=CHOOSE(MATCH(MIN(L6:N6),L6:N6,0),"A","B","C")</f>
      </c>
      <c r="Q6" t="s">
        <v>8541</v>
      </c>
      <c r="R6" s="10" t="str">
        <f>=F300</f>
      </c>
      <c r="S6" s="10" t="str">
        <f>=G300</f>
      </c>
      <c r="T6" t="str">
        <f>=COUNTIF($K$2:$K$401,Q6)</f>
      </c>
    </row>
    <row r="7">
      <c r="A7" t="n">
        <v>106412</v>
      </c>
      <c r="B7" t="s">
        <v>357</v>
      </c>
      <c r="C7" t="s">
        <v>149</v>
      </c>
      <c r="D7" t="n">
        <v>67</v>
      </c>
      <c r="E7" t="n">
        <v>39.8</v>
      </c>
      <c r="F7" s="10" t="str">
        <f>=STANDARDIZE(D7,AVERAGE($D$2:$D$401),_xlfn.STDEV.S($D$2:$D$401))</f>
      </c>
      <c r="G7" s="10" t="str">
        <f>=STANDARDIZE(E7,AVERAGE($E$2:$E$401),_xlfn.STDEV.S($E$2:$E$401))</f>
      </c>
      <c r="H7" s="10" t="str">
        <f>=SQRT((F7-$R$4)^2+(G7-$S$4)^2)</f>
      </c>
      <c r="I7" s="10" t="str">
        <f>=SQRT((F7-$R$5)^2+(G7-$S$5)^2)</f>
      </c>
      <c r="J7" s="10" t="str">
        <f>=SQRT((F7-$R$6)^2+(G7-$S$6)^2)</f>
      </c>
      <c r="K7" t="str">
        <f>=CHOOSE(MATCH(MIN(H7:J7),H7:J7,0),"A","B","C")</f>
      </c>
      <c r="L7" s="10" t="str">
        <f>=SQRT((F7-$R$10)^2+(G7-$S$10)^2)</f>
      </c>
      <c r="M7" s="10" t="str">
        <f>=SQRT((F7-$R$11)^2+(G7-$S$11)^2)</f>
      </c>
      <c r="N7" s="10" t="str">
        <f>=SQRT((F7-$R$12)^2+(G7-$S$12)^2)</f>
      </c>
      <c r="O7" t="str">
        <f>=CHOOSE(MATCH(MIN(L7:N7),L7:N7,0),"A","B","C")</f>
      </c>
    </row>
    <row r="8">
      <c r="A8" t="n">
        <v>106485</v>
      </c>
      <c r="B8" t="s">
        <v>364</v>
      </c>
      <c r="C8" t="s">
        <v>149</v>
      </c>
      <c r="D8" t="n">
        <v>49</v>
      </c>
      <c r="E8" t="n">
        <v>35.1</v>
      </c>
      <c r="F8" s="10" t="str">
        <f>=STANDARDIZE(D8,AVERAGE($D$2:$D$401),_xlfn.STDEV.S($D$2:$D$401))</f>
      </c>
      <c r="G8" s="10" t="str">
        <f>=STANDARDIZE(E8,AVERAGE($E$2:$E$401),_xlfn.STDEV.S($E$2:$E$401))</f>
      </c>
      <c r="H8" s="10" t="str">
        <f>=SQRT((F8-$R$4)^2+(G8-$S$4)^2)</f>
      </c>
      <c r="I8" s="10" t="str">
        <f>=SQRT((F8-$R$5)^2+(G8-$S$5)^2)</f>
      </c>
      <c r="J8" s="10" t="str">
        <f>=SQRT((F8-$R$6)^2+(G8-$S$6)^2)</f>
      </c>
      <c r="K8" t="str">
        <f>=CHOOSE(MATCH(MIN(H8:J8),H8:J8,0),"A","B","C")</f>
      </c>
      <c r="L8" s="10" t="str">
        <f>=SQRT((F8-$R$10)^2+(G8-$S$10)^2)</f>
      </c>
      <c r="M8" s="10" t="str">
        <f>=SQRT((F8-$R$11)^2+(G8-$S$11)^2)</f>
      </c>
      <c r="N8" s="10" t="str">
        <f>=SQRT((F8-$R$12)^2+(G8-$S$12)^2)</f>
      </c>
      <c r="O8" t="str">
        <f>=CHOOSE(MATCH(MIN(L8:N8),L8:N8,0),"A","B","C")</f>
      </c>
      <c r="Q8" s="2" t="s">
        <v>8542</v>
      </c>
    </row>
    <row r="9">
      <c r="A9" t="n">
        <v>107071</v>
      </c>
      <c r="B9" t="s">
        <v>386</v>
      </c>
      <c r="C9" t="s">
        <v>149</v>
      </c>
      <c r="D9" t="n">
        <v>48</v>
      </c>
      <c r="E9" t="n">
        <v>38.7</v>
      </c>
      <c r="F9" s="10" t="str">
        <f>=STANDARDIZE(D9,AVERAGE($D$2:$D$401),_xlfn.STDEV.S($D$2:$D$401))</f>
      </c>
      <c r="G9" s="10" t="str">
        <f>=STANDARDIZE(E9,AVERAGE($E$2:$E$401),_xlfn.STDEV.S($E$2:$E$401))</f>
      </c>
      <c r="H9" s="10" t="str">
        <f>=SQRT((F9-$R$4)^2+(G9-$S$4)^2)</f>
      </c>
      <c r="I9" s="10" t="str">
        <f>=SQRT((F9-$R$5)^2+(G9-$S$5)^2)</f>
      </c>
      <c r="J9" s="10" t="str">
        <f>=SQRT((F9-$R$6)^2+(G9-$S$6)^2)</f>
      </c>
      <c r="K9" t="str">
        <f>=CHOOSE(MATCH(MIN(H9:J9),H9:J9,0),"A","B","C")</f>
      </c>
      <c r="L9" s="10" t="str">
        <f>=SQRT((F9-$R$10)^2+(G9-$S$10)^2)</f>
      </c>
      <c r="M9" s="10" t="str">
        <f>=SQRT((F9-$R$11)^2+(G9-$S$11)^2)</f>
      </c>
      <c r="N9" s="10" t="str">
        <f>=SQRT((F9-$R$12)^2+(G9-$S$12)^2)</f>
      </c>
      <c r="O9" t="str">
        <f>=CHOOSE(MATCH(MIN(L9:N9),L9:N9,0),"A","B","C")</f>
      </c>
      <c r="Q9" s="3" t="s">
        <v>8537</v>
      </c>
      <c r="R9" s="3" t="s">
        <v>8528</v>
      </c>
      <c r="S9" s="3" t="s">
        <v>8529</v>
      </c>
      <c r="T9" s="3" t="s">
        <v>8538</v>
      </c>
    </row>
    <row r="10">
      <c r="A10" t="n">
        <v>107141</v>
      </c>
      <c r="B10" t="s">
        <v>391</v>
      </c>
      <c r="C10" t="s">
        <v>163</v>
      </c>
      <c r="D10" t="n">
        <v>21</v>
      </c>
      <c r="E10" t="n">
        <v>66.8</v>
      </c>
      <c r="F10" s="10" t="str">
        <f>=STANDARDIZE(D10,AVERAGE($D$2:$D$401),_xlfn.STDEV.S($D$2:$D$401))</f>
      </c>
      <c r="G10" s="10" t="str">
        <f>=STANDARDIZE(E10,AVERAGE($E$2:$E$401),_xlfn.STDEV.S($E$2:$E$401))</f>
      </c>
      <c r="H10" s="10" t="str">
        <f>=SQRT((F10-$R$4)^2+(G10-$S$4)^2)</f>
      </c>
      <c r="I10" s="10" t="str">
        <f>=SQRT((F10-$R$5)^2+(G10-$S$5)^2)</f>
      </c>
      <c r="J10" s="10" t="str">
        <f>=SQRT((F10-$R$6)^2+(G10-$S$6)^2)</f>
      </c>
      <c r="K10" t="str">
        <f>=CHOOSE(MATCH(MIN(H10:J10),H10:J10,0),"A","B","C")</f>
      </c>
      <c r="L10" s="10" t="str">
        <f>=SQRT((F10-$R$10)^2+(G10-$S$10)^2)</f>
      </c>
      <c r="M10" s="10" t="str">
        <f>=SQRT((F10-$R$11)^2+(G10-$S$11)^2)</f>
      </c>
      <c r="N10" s="10" t="str">
        <f>=SQRT((F10-$R$12)^2+(G10-$S$12)^2)</f>
      </c>
      <c r="O10" t="str">
        <f>=CHOOSE(MATCH(MIN(L10:N10),L10:N10,0),"A","B","C")</f>
      </c>
      <c r="Q10" t="s">
        <v>8539</v>
      </c>
      <c r="R10" s="10" t="str">
        <f>=AVERAGEIF($K$2:$K$401,Q10,$F$2:$F$401)</f>
      </c>
      <c r="S10" s="10" t="str">
        <f>=AVERAGEIF($K$2:$K$401,Q10,$G$2:$G$401)</f>
      </c>
      <c r="T10" t="str">
        <f>=COUNTIF($O$2:$O$401,Q10)</f>
      </c>
    </row>
    <row r="11">
      <c r="A11" t="n">
        <v>107512</v>
      </c>
      <c r="B11" t="s">
        <v>405</v>
      </c>
      <c r="C11" t="s">
        <v>163</v>
      </c>
      <c r="D11" t="n">
        <v>23</v>
      </c>
      <c r="E11" t="n">
        <v>70.3</v>
      </c>
      <c r="F11" s="10" t="str">
        <f>=STANDARDIZE(D11,AVERAGE($D$2:$D$401),_xlfn.STDEV.S($D$2:$D$401))</f>
      </c>
      <c r="G11" s="10" t="str">
        <f>=STANDARDIZE(E11,AVERAGE($E$2:$E$401),_xlfn.STDEV.S($E$2:$E$401))</f>
      </c>
      <c r="H11" s="10" t="str">
        <f>=SQRT((F11-$R$4)^2+(G11-$S$4)^2)</f>
      </c>
      <c r="I11" s="10" t="str">
        <f>=SQRT((F11-$R$5)^2+(G11-$S$5)^2)</f>
      </c>
      <c r="J11" s="10" t="str">
        <f>=SQRT((F11-$R$6)^2+(G11-$S$6)^2)</f>
      </c>
      <c r="K11" t="str">
        <f>=CHOOSE(MATCH(MIN(H11:J11),H11:J11,0),"A","B","C")</f>
      </c>
      <c r="L11" s="10" t="str">
        <f>=SQRT((F11-$R$10)^2+(G11-$S$10)^2)</f>
      </c>
      <c r="M11" s="10" t="str">
        <f>=SQRT((F11-$R$11)^2+(G11-$S$11)^2)</f>
      </c>
      <c r="N11" s="10" t="str">
        <f>=SQRT((F11-$R$12)^2+(G11-$S$12)^2)</f>
      </c>
      <c r="O11" t="str">
        <f>=CHOOSE(MATCH(MIN(L11:N11),L11:N11,0),"A","B","C")</f>
      </c>
      <c r="Q11" t="s">
        <v>8540</v>
      </c>
      <c r="R11" s="10" t="str">
        <f>=AVERAGEIF($K$2:$K$401,Q11,$F$2:$F$401)</f>
      </c>
      <c r="S11" s="10" t="str">
        <f>=AVERAGEIF($K$2:$K$401,Q11,$G$2:$G$401)</f>
      </c>
      <c r="T11" t="str">
        <f>=COUNTIF($O$2:$O$401,Q11)</f>
      </c>
    </row>
    <row r="12">
      <c r="A12" t="n">
        <v>110404</v>
      </c>
      <c r="B12" t="s">
        <v>487</v>
      </c>
      <c r="C12" t="s">
        <v>163</v>
      </c>
      <c r="D12" t="n">
        <v>15</v>
      </c>
      <c r="E12" t="n">
        <v>93.2</v>
      </c>
      <c r="F12" s="10" t="str">
        <f>=STANDARDIZE(D12,AVERAGE($D$2:$D$401),_xlfn.STDEV.S($D$2:$D$401))</f>
      </c>
      <c r="G12" s="10" t="str">
        <f>=STANDARDIZE(E12,AVERAGE($E$2:$E$401),_xlfn.STDEV.S($E$2:$E$401))</f>
      </c>
      <c r="H12" s="10" t="str">
        <f>=SQRT((F12-$R$4)^2+(G12-$S$4)^2)</f>
      </c>
      <c r="I12" s="10" t="str">
        <f>=SQRT((F12-$R$5)^2+(G12-$S$5)^2)</f>
      </c>
      <c r="J12" s="10" t="str">
        <f>=SQRT((F12-$R$6)^2+(G12-$S$6)^2)</f>
      </c>
      <c r="K12" t="str">
        <f>=CHOOSE(MATCH(MIN(H12:J12),H12:J12,0),"A","B","C")</f>
      </c>
      <c r="L12" s="10" t="str">
        <f>=SQRT((F12-$R$10)^2+(G12-$S$10)^2)</f>
      </c>
      <c r="M12" s="10" t="str">
        <f>=SQRT((F12-$R$11)^2+(G12-$S$11)^2)</f>
      </c>
      <c r="N12" s="10" t="str">
        <f>=SQRT((F12-$R$12)^2+(G12-$S$12)^2)</f>
      </c>
      <c r="O12" t="str">
        <f>=CHOOSE(MATCH(MIN(L12:N12),L12:N12,0),"A","B","C")</f>
      </c>
      <c r="Q12" t="s">
        <v>8541</v>
      </c>
      <c r="R12" s="10" t="str">
        <f>=AVERAGEIF($K$2:$K$401,Q12,$F$2:$F$401)</f>
      </c>
      <c r="S12" s="10" t="str">
        <f>=AVERAGEIF($K$2:$K$401,Q12,$G$2:$G$401)</f>
      </c>
      <c r="T12" t="str">
        <f>=COUNTIF($O$2:$O$401,Q12)</f>
      </c>
    </row>
    <row r="13">
      <c r="A13" t="n">
        <v>110486</v>
      </c>
      <c r="B13" t="s">
        <v>493</v>
      </c>
      <c r="C13" t="s">
        <v>149</v>
      </c>
      <c r="D13" t="n">
        <v>61</v>
      </c>
      <c r="E13" t="n">
        <v>49.3</v>
      </c>
      <c r="F13" s="10" t="str">
        <f>=STANDARDIZE(D13,AVERAGE($D$2:$D$401),_xlfn.STDEV.S($D$2:$D$401))</f>
      </c>
      <c r="G13" s="10" t="str">
        <f>=STANDARDIZE(E13,AVERAGE($E$2:$E$401),_xlfn.STDEV.S($E$2:$E$401))</f>
      </c>
      <c r="H13" s="10" t="str">
        <f>=SQRT((F13-$R$4)^2+(G13-$S$4)^2)</f>
      </c>
      <c r="I13" s="10" t="str">
        <f>=SQRT((F13-$R$5)^2+(G13-$S$5)^2)</f>
      </c>
      <c r="J13" s="10" t="str">
        <f>=SQRT((F13-$R$6)^2+(G13-$S$6)^2)</f>
      </c>
      <c r="K13" t="str">
        <f>=CHOOSE(MATCH(MIN(H13:J13),H13:J13,0),"A","B","C")</f>
      </c>
      <c r="L13" s="10" t="str">
        <f>=SQRT((F13-$R$10)^2+(G13-$S$10)^2)</f>
      </c>
      <c r="M13" s="10" t="str">
        <f>=SQRT((F13-$R$11)^2+(G13-$S$11)^2)</f>
      </c>
      <c r="N13" s="10" t="str">
        <f>=SQRT((F13-$R$12)^2+(G13-$S$12)^2)</f>
      </c>
      <c r="O13" t="str">
        <f>=CHOOSE(MATCH(MIN(L13:N13),L13:N13,0),"A","B","C")</f>
      </c>
    </row>
    <row r="14">
      <c r="A14" t="n">
        <v>110510</v>
      </c>
      <c r="B14" t="s">
        <v>496</v>
      </c>
      <c r="C14" t="s">
        <v>149</v>
      </c>
      <c r="D14" t="n">
        <v>57</v>
      </c>
      <c r="E14" t="n">
        <v>54.7</v>
      </c>
      <c r="F14" s="10" t="str">
        <f>=STANDARDIZE(D14,AVERAGE($D$2:$D$401),_xlfn.STDEV.S($D$2:$D$401))</f>
      </c>
      <c r="G14" s="10" t="str">
        <f>=STANDARDIZE(E14,AVERAGE($E$2:$E$401),_xlfn.STDEV.S($E$2:$E$401))</f>
      </c>
      <c r="H14" s="10" t="str">
        <f>=SQRT((F14-$R$4)^2+(G14-$S$4)^2)</f>
      </c>
      <c r="I14" s="10" t="str">
        <f>=SQRT((F14-$R$5)^2+(G14-$S$5)^2)</f>
      </c>
      <c r="J14" s="10" t="str">
        <f>=SQRT((F14-$R$6)^2+(G14-$S$6)^2)</f>
      </c>
      <c r="K14" t="str">
        <f>=CHOOSE(MATCH(MIN(H14:J14),H14:J14,0),"A","B","C")</f>
      </c>
      <c r="L14" s="10" t="str">
        <f>=SQRT((F14-$R$10)^2+(G14-$S$10)^2)</f>
      </c>
      <c r="M14" s="10" t="str">
        <f>=SQRT((F14-$R$11)^2+(G14-$S$11)^2)</f>
      </c>
      <c r="N14" s="10" t="str">
        <f>=SQRT((F14-$R$12)^2+(G14-$S$12)^2)</f>
      </c>
      <c r="O14" t="str">
        <f>=CHOOSE(MATCH(MIN(L14:N14),L14:N14,0),"A","B","C")</f>
      </c>
      <c r="Q14" t="s">
        <v>8543</v>
      </c>
      <c r="R14" t="str">
        <f>=SUMPRODUCT(--(K2:K401&lt;&gt;O2:O401))</f>
      </c>
    </row>
    <row r="15">
      <c r="A15" t="n">
        <v>110574</v>
      </c>
      <c r="B15" t="s">
        <v>508</v>
      </c>
      <c r="C15" t="s">
        <v>149</v>
      </c>
      <c r="D15" t="n">
        <v>44</v>
      </c>
      <c r="E15" t="n">
        <v>45.5</v>
      </c>
      <c r="F15" s="10" t="str">
        <f>=STANDARDIZE(D15,AVERAGE($D$2:$D$401),_xlfn.STDEV.S($D$2:$D$401))</f>
      </c>
      <c r="G15" s="10" t="str">
        <f>=STANDARDIZE(E15,AVERAGE($E$2:$E$401),_xlfn.STDEV.S($E$2:$E$401))</f>
      </c>
      <c r="H15" s="10" t="str">
        <f>=SQRT((F15-$R$4)^2+(G15-$S$4)^2)</f>
      </c>
      <c r="I15" s="10" t="str">
        <f>=SQRT((F15-$R$5)^2+(G15-$S$5)^2)</f>
      </c>
      <c r="J15" s="10" t="str">
        <f>=SQRT((F15-$R$6)^2+(G15-$S$6)^2)</f>
      </c>
      <c r="K15" t="str">
        <f>=CHOOSE(MATCH(MIN(H15:J15),H15:J15,0),"A","B","C")</f>
      </c>
      <c r="L15" s="10" t="str">
        <f>=SQRT((F15-$R$10)^2+(G15-$S$10)^2)</f>
      </c>
      <c r="M15" s="10" t="str">
        <f>=SQRT((F15-$R$11)^2+(G15-$S$11)^2)</f>
      </c>
      <c r="N15" s="10" t="str">
        <f>=SQRT((F15-$R$12)^2+(G15-$S$12)^2)</f>
      </c>
      <c r="O15" t="str">
        <f>=CHOOSE(MATCH(MIN(L15:N15),L15:N15,0),"A","B","C")</f>
      </c>
    </row>
    <row r="16" ht="48" customHeight="1">
      <c r="A16" t="n">
        <v>110608</v>
      </c>
      <c r="B16" t="s">
        <v>513</v>
      </c>
      <c r="C16" t="s">
        <v>149</v>
      </c>
      <c r="D16" t="n">
        <v>56</v>
      </c>
      <c r="E16" t="n">
        <v>56.2</v>
      </c>
      <c r="F16" s="10" t="str">
        <f>=STANDARDIZE(D16,AVERAGE($D$2:$D$401),_xlfn.STDEV.S($D$2:$D$401))</f>
      </c>
      <c r="G16" s="10" t="str">
        <f>=STANDARDIZE(E16,AVERAGE($E$2:$E$401),_xlfn.STDEV.S($E$2:$E$401))</f>
      </c>
      <c r="H16" s="10" t="str">
        <f>=SQRT((F16-$R$4)^2+(G16-$S$4)^2)</f>
      </c>
      <c r="I16" s="10" t="str">
        <f>=SQRT((F16-$R$5)^2+(G16-$S$5)^2)</f>
      </c>
      <c r="J16" s="10" t="str">
        <f>=SQRT((F16-$R$6)^2+(G16-$S$6)^2)</f>
      </c>
      <c r="K16" t="str">
        <f>=CHOOSE(MATCH(MIN(H16:J16),H16:J16,0),"A","B","C")</f>
      </c>
      <c r="L16" s="10" t="str">
        <f>=SQRT((F16-$R$10)^2+(G16-$S$10)^2)</f>
      </c>
      <c r="M16" s="10" t="str">
        <f>=SQRT((F16-$R$11)^2+(G16-$S$11)^2)</f>
      </c>
      <c r="N16" s="10" t="str">
        <f>=SQRT((F16-$R$12)^2+(G16-$S$12)^2)</f>
      </c>
      <c r="O16" t="str">
        <f>=CHOOSE(MATCH(MIN(L16:N16),L16:N16,0),"A","B","C")</f>
      </c>
      <c r="Q16" s="2" t="s">
        <v>8544</v>
      </c>
    </row>
    <row r="17">
      <c r="A17" t="n">
        <v>110617</v>
      </c>
      <c r="B17" t="s">
        <v>515</v>
      </c>
      <c r="C17" t="s">
        <v>149</v>
      </c>
      <c r="D17" t="n">
        <v>49</v>
      </c>
      <c r="E17" t="n">
        <v>55.8</v>
      </c>
      <c r="F17" s="10" t="str">
        <f>=STANDARDIZE(D17,AVERAGE($D$2:$D$401),_xlfn.STDEV.S($D$2:$D$401))</f>
      </c>
      <c r="G17" s="10" t="str">
        <f>=STANDARDIZE(E17,AVERAGE($E$2:$E$401),_xlfn.STDEV.S($E$2:$E$401))</f>
      </c>
      <c r="H17" s="10" t="str">
        <f>=SQRT((F17-$R$4)^2+(G17-$S$4)^2)</f>
      </c>
      <c r="I17" s="10" t="str">
        <f>=SQRT((F17-$R$5)^2+(G17-$S$5)^2)</f>
      </c>
      <c r="J17" s="10" t="str">
        <f>=SQRT((F17-$R$6)^2+(G17-$S$6)^2)</f>
      </c>
      <c r="K17" t="str">
        <f>=CHOOSE(MATCH(MIN(H17:J17),H17:J17,0),"A","B","C")</f>
      </c>
      <c r="L17" s="10" t="str">
        <f>=SQRT((F17-$R$10)^2+(G17-$S$10)^2)</f>
      </c>
      <c r="M17" s="10" t="str">
        <f>=SQRT((F17-$R$11)^2+(G17-$S$11)^2)</f>
      </c>
      <c r="N17" s="10" t="str">
        <f>=SQRT((F17-$R$12)^2+(G17-$S$12)^2)</f>
      </c>
      <c r="O17" t="str">
        <f>=CHOOSE(MATCH(MIN(L17:N17),L17:N17,0),"A","B","C")</f>
      </c>
    </row>
    <row r="18">
      <c r="A18" t="n">
        <v>110635</v>
      </c>
      <c r="B18" t="s">
        <v>516</v>
      </c>
      <c r="C18" t="s">
        <v>149</v>
      </c>
      <c r="D18" t="n">
        <v>27</v>
      </c>
      <c r="E18" t="n">
        <v>92.9</v>
      </c>
      <c r="F18" s="10" t="str">
        <f>=STANDARDIZE(D18,AVERAGE($D$2:$D$401),_xlfn.STDEV.S($D$2:$D$401))</f>
      </c>
      <c r="G18" s="10" t="str">
        <f>=STANDARDIZE(E18,AVERAGE($E$2:$E$401),_xlfn.STDEV.S($E$2:$E$401))</f>
      </c>
      <c r="H18" s="10" t="str">
        <f>=SQRT((F18-$R$4)^2+(G18-$S$4)^2)</f>
      </c>
      <c r="I18" s="10" t="str">
        <f>=SQRT((F18-$R$5)^2+(G18-$S$5)^2)</f>
      </c>
      <c r="J18" s="10" t="str">
        <f>=SQRT((F18-$R$6)^2+(G18-$S$6)^2)</f>
      </c>
      <c r="K18" t="str">
        <f>=CHOOSE(MATCH(MIN(H18:J18),H18:J18,0),"A","B","C")</f>
      </c>
      <c r="L18" s="10" t="str">
        <f>=SQRT((F18-$R$10)^2+(G18-$S$10)^2)</f>
      </c>
      <c r="M18" s="10" t="str">
        <f>=SQRT((F18-$R$11)^2+(G18-$S$11)^2)</f>
      </c>
      <c r="N18" s="10" t="str">
        <f>=SQRT((F18-$R$12)^2+(G18-$S$12)^2)</f>
      </c>
      <c r="O18" t="str">
        <f>=CHOOSE(MATCH(MIN(L18:N18),L18:N18,0),"A","B","C")</f>
      </c>
    </row>
    <row r="19">
      <c r="A19" t="n">
        <v>110662</v>
      </c>
      <c r="B19" t="s">
        <v>521</v>
      </c>
      <c r="C19" t="s">
        <v>149</v>
      </c>
      <c r="D19" t="n">
        <v>27</v>
      </c>
      <c r="E19" t="n">
        <v>92.7</v>
      </c>
      <c r="F19" s="10" t="str">
        <f>=STANDARDIZE(D19,AVERAGE($D$2:$D$401),_xlfn.STDEV.S($D$2:$D$401))</f>
      </c>
      <c r="G19" s="10" t="str">
        <f>=STANDARDIZE(E19,AVERAGE($E$2:$E$401),_xlfn.STDEV.S($E$2:$E$401))</f>
      </c>
      <c r="H19" s="10" t="str">
        <f>=SQRT((F19-$R$4)^2+(G19-$S$4)^2)</f>
      </c>
      <c r="I19" s="10" t="str">
        <f>=SQRT((F19-$R$5)^2+(G19-$S$5)^2)</f>
      </c>
      <c r="J19" s="10" t="str">
        <f>=SQRT((F19-$R$6)^2+(G19-$S$6)^2)</f>
      </c>
      <c r="K19" t="str">
        <f>=CHOOSE(MATCH(MIN(H19:J19),H19:J19,0),"A","B","C")</f>
      </c>
      <c r="L19" s="10" t="str">
        <f>=SQRT((F19-$R$10)^2+(G19-$S$10)^2)</f>
      </c>
      <c r="M19" s="10" t="str">
        <f>=SQRT((F19-$R$11)^2+(G19-$S$11)^2)</f>
      </c>
      <c r="N19" s="10" t="str">
        <f>=SQRT((F19-$R$12)^2+(G19-$S$12)^2)</f>
      </c>
      <c r="O19" t="str">
        <f>=CHOOSE(MATCH(MIN(L19:N19),L19:N19,0),"A","B","C")</f>
      </c>
    </row>
    <row r="20">
      <c r="A20" t="n">
        <v>110714</v>
      </c>
      <c r="B20" t="s">
        <v>528</v>
      </c>
      <c r="C20" t="s">
        <v>149</v>
      </c>
      <c r="D20" t="n">
        <v>32</v>
      </c>
      <c r="E20" t="n">
        <v>74.5</v>
      </c>
      <c r="F20" s="10" t="str">
        <f>=STANDARDIZE(D20,AVERAGE($D$2:$D$401),_xlfn.STDEV.S($D$2:$D$401))</f>
      </c>
      <c r="G20" s="10" t="str">
        <f>=STANDARDIZE(E20,AVERAGE($E$2:$E$401),_xlfn.STDEV.S($E$2:$E$401))</f>
      </c>
      <c r="H20" s="10" t="str">
        <f>=SQRT((F20-$R$4)^2+(G20-$S$4)^2)</f>
      </c>
      <c r="I20" s="10" t="str">
        <f>=SQRT((F20-$R$5)^2+(G20-$S$5)^2)</f>
      </c>
      <c r="J20" s="10" t="str">
        <f>=SQRT((F20-$R$6)^2+(G20-$S$6)^2)</f>
      </c>
      <c r="K20" t="str">
        <f>=CHOOSE(MATCH(MIN(H20:J20),H20:J20,0),"A","B","C")</f>
      </c>
      <c r="L20" s="10" t="str">
        <f>=SQRT((F20-$R$10)^2+(G20-$S$10)^2)</f>
      </c>
      <c r="M20" s="10" t="str">
        <f>=SQRT((F20-$R$11)^2+(G20-$S$11)^2)</f>
      </c>
      <c r="N20" s="10" t="str">
        <f>=SQRT((F20-$R$12)^2+(G20-$S$12)^2)</f>
      </c>
      <c r="O20" t="str">
        <f>=CHOOSE(MATCH(MIN(L20:N20),L20:N20,0),"A","B","C")</f>
      </c>
    </row>
    <row r="21">
      <c r="A21" t="n">
        <v>111188</v>
      </c>
      <c r="B21" t="s">
        <v>540</v>
      </c>
      <c r="C21" t="s">
        <v>149</v>
      </c>
      <c r="D21" t="n">
        <v>29</v>
      </c>
      <c r="E21" t="n">
        <v>66.8</v>
      </c>
      <c r="F21" s="10" t="str">
        <f>=STANDARDIZE(D21,AVERAGE($D$2:$D$401),_xlfn.STDEV.S($D$2:$D$401))</f>
      </c>
      <c r="G21" s="10" t="str">
        <f>=STANDARDIZE(E21,AVERAGE($E$2:$E$401),_xlfn.STDEV.S($E$2:$E$401))</f>
      </c>
      <c r="H21" s="10" t="str">
        <f>=SQRT((F21-$R$4)^2+(G21-$S$4)^2)</f>
      </c>
      <c r="I21" s="10" t="str">
        <f>=SQRT((F21-$R$5)^2+(G21-$S$5)^2)</f>
      </c>
      <c r="J21" s="10" t="str">
        <f>=SQRT((F21-$R$6)^2+(G21-$S$6)^2)</f>
      </c>
      <c r="K21" t="str">
        <f>=CHOOSE(MATCH(MIN(H21:J21),H21:J21,0),"A","B","C")</f>
      </c>
      <c r="L21" s="10" t="str">
        <f>=SQRT((F21-$R$10)^2+(G21-$S$10)^2)</f>
      </c>
      <c r="M21" s="10" t="str">
        <f>=SQRT((F21-$R$11)^2+(G21-$S$11)^2)</f>
      </c>
      <c r="N21" s="10" t="str">
        <f>=SQRT((F21-$R$12)^2+(G21-$S$12)^2)</f>
      </c>
      <c r="O21" t="str">
        <f>=CHOOSE(MATCH(MIN(L21:N21),L21:N21,0),"A","B","C")</f>
      </c>
    </row>
    <row r="22">
      <c r="A22" t="n">
        <v>111948</v>
      </c>
      <c r="B22" t="s">
        <v>569</v>
      </c>
      <c r="C22" t="s">
        <v>163</v>
      </c>
      <c r="D22" t="n">
        <v>20</v>
      </c>
      <c r="E22" t="n">
        <v>80.1</v>
      </c>
      <c r="F22" s="10" t="str">
        <f>=STANDARDIZE(D22,AVERAGE($D$2:$D$401),_xlfn.STDEV.S($D$2:$D$401))</f>
      </c>
      <c r="G22" s="10" t="str">
        <f>=STANDARDIZE(E22,AVERAGE($E$2:$E$401),_xlfn.STDEV.S($E$2:$E$401))</f>
      </c>
      <c r="H22" s="10" t="str">
        <f>=SQRT((F22-$R$4)^2+(G22-$S$4)^2)</f>
      </c>
      <c r="I22" s="10" t="str">
        <f>=SQRT((F22-$R$5)^2+(G22-$S$5)^2)</f>
      </c>
      <c r="J22" s="10" t="str">
        <f>=SQRT((F22-$R$6)^2+(G22-$S$6)^2)</f>
      </c>
      <c r="K22" t="str">
        <f>=CHOOSE(MATCH(MIN(H22:J22),H22:J22,0),"A","B","C")</f>
      </c>
      <c r="L22" s="10" t="str">
        <f>=SQRT((F22-$R$10)^2+(G22-$S$10)^2)</f>
      </c>
      <c r="M22" s="10" t="str">
        <f>=SQRT((F22-$R$11)^2+(G22-$S$11)^2)</f>
      </c>
      <c r="N22" s="10" t="str">
        <f>=SQRT((F22-$R$12)^2+(G22-$S$12)^2)</f>
      </c>
      <c r="O22" t="str">
        <f>=CHOOSE(MATCH(MIN(L22:N22),L22:N22,0),"A","B","C")</f>
      </c>
    </row>
    <row r="23">
      <c r="A23" t="n">
        <v>117627</v>
      </c>
      <c r="B23" t="s">
        <v>698</v>
      </c>
      <c r="C23" t="s">
        <v>163</v>
      </c>
      <c r="D23" t="n">
        <v>47</v>
      </c>
      <c r="E23" t="n">
        <v>59.6</v>
      </c>
      <c r="F23" s="10" t="str">
        <f>=STANDARDIZE(D23,AVERAGE($D$2:$D$401),_xlfn.STDEV.S($D$2:$D$401))</f>
      </c>
      <c r="G23" s="10" t="str">
        <f>=STANDARDIZE(E23,AVERAGE($E$2:$E$401),_xlfn.STDEV.S($E$2:$E$401))</f>
      </c>
      <c r="H23" s="10" t="str">
        <f>=SQRT((F23-$R$4)^2+(G23-$S$4)^2)</f>
      </c>
      <c r="I23" s="10" t="str">
        <f>=SQRT((F23-$R$5)^2+(G23-$S$5)^2)</f>
      </c>
      <c r="J23" s="10" t="str">
        <f>=SQRT((F23-$R$6)^2+(G23-$S$6)^2)</f>
      </c>
      <c r="K23" t="str">
        <f>=CHOOSE(MATCH(MIN(H23:J23),H23:J23,0),"A","B","C")</f>
      </c>
      <c r="L23" s="10" t="str">
        <f>=SQRT((F23-$R$10)^2+(G23-$S$10)^2)</f>
      </c>
      <c r="M23" s="10" t="str">
        <f>=SQRT((F23-$R$11)^2+(G23-$S$11)^2)</f>
      </c>
      <c r="N23" s="10" t="str">
        <f>=SQRT((F23-$R$12)^2+(G23-$S$12)^2)</f>
      </c>
      <c r="O23" t="str">
        <f>=CHOOSE(MATCH(MIN(L23:N23),L23:N23,0),"A","B","C")</f>
      </c>
    </row>
    <row r="24">
      <c r="A24" t="n">
        <v>122931</v>
      </c>
      <c r="B24" t="s">
        <v>838</v>
      </c>
      <c r="C24" t="s">
        <v>163</v>
      </c>
      <c r="D24" t="n">
        <v>11</v>
      </c>
      <c r="E24" t="n">
        <v>88.5</v>
      </c>
      <c r="F24" s="10" t="str">
        <f>=STANDARDIZE(D24,AVERAGE($D$2:$D$401),_xlfn.STDEV.S($D$2:$D$401))</f>
      </c>
      <c r="G24" s="10" t="str">
        <f>=STANDARDIZE(E24,AVERAGE($E$2:$E$401),_xlfn.STDEV.S($E$2:$E$401))</f>
      </c>
      <c r="H24" s="10" t="str">
        <f>=SQRT((F24-$R$4)^2+(G24-$S$4)^2)</f>
      </c>
      <c r="I24" s="10" t="str">
        <f>=SQRT((F24-$R$5)^2+(G24-$S$5)^2)</f>
      </c>
      <c r="J24" s="10" t="str">
        <f>=SQRT((F24-$R$6)^2+(G24-$S$6)^2)</f>
      </c>
      <c r="K24" t="str">
        <f>=CHOOSE(MATCH(MIN(H24:J24),H24:J24,0),"A","B","C")</f>
      </c>
      <c r="L24" s="10" t="str">
        <f>=SQRT((F24-$R$10)^2+(G24-$S$10)^2)</f>
      </c>
      <c r="M24" s="10" t="str">
        <f>=SQRT((F24-$R$11)^2+(G24-$S$11)^2)</f>
      </c>
      <c r="N24" s="10" t="str">
        <f>=SQRT((F24-$R$12)^2+(G24-$S$12)^2)</f>
      </c>
      <c r="O24" t="str">
        <f>=CHOOSE(MATCH(MIN(L24:N24),L24:N24,0),"A","B","C")</f>
      </c>
    </row>
    <row r="25">
      <c r="A25" t="n">
        <v>123572</v>
      </c>
      <c r="B25" t="s">
        <v>859</v>
      </c>
      <c r="C25" t="s">
        <v>149</v>
      </c>
      <c r="D25" t="n">
        <v>36</v>
      </c>
      <c r="E25" t="n">
        <v>60.5</v>
      </c>
      <c r="F25" s="10" t="str">
        <f>=STANDARDIZE(D25,AVERAGE($D$2:$D$401),_xlfn.STDEV.S($D$2:$D$401))</f>
      </c>
      <c r="G25" s="10" t="str">
        <f>=STANDARDIZE(E25,AVERAGE($E$2:$E$401),_xlfn.STDEV.S($E$2:$E$401))</f>
      </c>
      <c r="H25" s="10" t="str">
        <f>=SQRT((F25-$R$4)^2+(G25-$S$4)^2)</f>
      </c>
      <c r="I25" s="10" t="str">
        <f>=SQRT((F25-$R$5)^2+(G25-$S$5)^2)</f>
      </c>
      <c r="J25" s="10" t="str">
        <f>=SQRT((F25-$R$6)^2+(G25-$S$6)^2)</f>
      </c>
      <c r="K25" t="str">
        <f>=CHOOSE(MATCH(MIN(H25:J25),H25:J25,0),"A","B","C")</f>
      </c>
      <c r="L25" s="10" t="str">
        <f>=SQRT((F25-$R$10)^2+(G25-$S$10)^2)</f>
      </c>
      <c r="M25" s="10" t="str">
        <f>=SQRT((F25-$R$11)^2+(G25-$S$11)^2)</f>
      </c>
      <c r="N25" s="10" t="str">
        <f>=SQRT((F25-$R$12)^2+(G25-$S$12)^2)</f>
      </c>
      <c r="O25" t="str">
        <f>=CHOOSE(MATCH(MIN(L25:N25),L25:N25,0),"A","B","C")</f>
      </c>
    </row>
    <row r="26">
      <c r="A26" t="n">
        <v>125897</v>
      </c>
      <c r="B26" t="s">
        <v>904</v>
      </c>
      <c r="C26" t="s">
        <v>163</v>
      </c>
      <c r="D26" t="n">
        <v>49</v>
      </c>
      <c r="E26" t="n">
        <v>54.8</v>
      </c>
      <c r="F26" s="10" t="str">
        <f>=STANDARDIZE(D26,AVERAGE($D$2:$D$401),_xlfn.STDEV.S($D$2:$D$401))</f>
      </c>
      <c r="G26" s="10" t="str">
        <f>=STANDARDIZE(E26,AVERAGE($E$2:$E$401),_xlfn.STDEV.S($E$2:$E$401))</f>
      </c>
      <c r="H26" s="10" t="str">
        <f>=SQRT((F26-$R$4)^2+(G26-$S$4)^2)</f>
      </c>
      <c r="I26" s="10" t="str">
        <f>=SQRT((F26-$R$5)^2+(G26-$S$5)^2)</f>
      </c>
      <c r="J26" s="10" t="str">
        <f>=SQRT((F26-$R$6)^2+(G26-$S$6)^2)</f>
      </c>
      <c r="K26" t="str">
        <f>=CHOOSE(MATCH(MIN(H26:J26),H26:J26,0),"A","B","C")</f>
      </c>
      <c r="L26" s="10" t="str">
        <f>=SQRT((F26-$R$10)^2+(G26-$S$10)^2)</f>
      </c>
      <c r="M26" s="10" t="str">
        <f>=SQRT((F26-$R$11)^2+(G26-$S$11)^2)</f>
      </c>
      <c r="N26" s="10" t="str">
        <f>=SQRT((F26-$R$12)^2+(G26-$S$12)^2)</f>
      </c>
      <c r="O26" t="str">
        <f>=CHOOSE(MATCH(MIN(L26:N26),L26:N26,0),"A","B","C")</f>
      </c>
    </row>
    <row r="27">
      <c r="A27" t="n">
        <v>126182</v>
      </c>
      <c r="B27" t="s">
        <v>911</v>
      </c>
      <c r="C27" t="s">
        <v>149</v>
      </c>
      <c r="D27" t="n">
        <v>35</v>
      </c>
      <c r="E27" t="n">
        <v>26.7</v>
      </c>
      <c r="F27" s="10" t="str">
        <f>=STANDARDIZE(D27,AVERAGE($D$2:$D$401),_xlfn.STDEV.S($D$2:$D$401))</f>
      </c>
      <c r="G27" s="10" t="str">
        <f>=STANDARDIZE(E27,AVERAGE($E$2:$E$401),_xlfn.STDEV.S($E$2:$E$401))</f>
      </c>
      <c r="H27" s="10" t="str">
        <f>=SQRT((F27-$R$4)^2+(G27-$S$4)^2)</f>
      </c>
      <c r="I27" s="10" t="str">
        <f>=SQRT((F27-$R$5)^2+(G27-$S$5)^2)</f>
      </c>
      <c r="J27" s="10" t="str">
        <f>=SQRT((F27-$R$6)^2+(G27-$S$6)^2)</f>
      </c>
      <c r="K27" t="str">
        <f>=CHOOSE(MATCH(MIN(H27:J27),H27:J27,0),"A","B","C")</f>
      </c>
      <c r="L27" s="10" t="str">
        <f>=SQRT((F27-$R$10)^2+(G27-$S$10)^2)</f>
      </c>
      <c r="M27" s="10" t="str">
        <f>=SQRT((F27-$R$11)^2+(G27-$S$11)^2)</f>
      </c>
      <c r="N27" s="10" t="str">
        <f>=SQRT((F27-$R$12)^2+(G27-$S$12)^2)</f>
      </c>
      <c r="O27" t="str">
        <f>=CHOOSE(MATCH(MIN(L27:N27),L27:N27,0),"A","B","C")</f>
      </c>
    </row>
    <row r="28">
      <c r="A28" t="n">
        <v>126669</v>
      </c>
      <c r="B28" t="s">
        <v>928</v>
      </c>
      <c r="C28" t="s">
        <v>163</v>
      </c>
      <c r="D28" t="n">
        <v>33</v>
      </c>
      <c r="E28" t="n">
        <v>55.6</v>
      </c>
      <c r="F28" s="10" t="str">
        <f>=STANDARDIZE(D28,AVERAGE($D$2:$D$401),_xlfn.STDEV.S($D$2:$D$401))</f>
      </c>
      <c r="G28" s="10" t="str">
        <f>=STANDARDIZE(E28,AVERAGE($E$2:$E$401),_xlfn.STDEV.S($E$2:$E$401))</f>
      </c>
      <c r="H28" s="10" t="str">
        <f>=SQRT((F28-$R$4)^2+(G28-$S$4)^2)</f>
      </c>
      <c r="I28" s="10" t="str">
        <f>=SQRT((F28-$R$5)^2+(G28-$S$5)^2)</f>
      </c>
      <c r="J28" s="10" t="str">
        <f>=SQRT((F28-$R$6)^2+(G28-$S$6)^2)</f>
      </c>
      <c r="K28" t="str">
        <f>=CHOOSE(MATCH(MIN(H28:J28),H28:J28,0),"A","B","C")</f>
      </c>
      <c r="L28" s="10" t="str">
        <f>=SQRT((F28-$R$10)^2+(G28-$S$10)^2)</f>
      </c>
      <c r="M28" s="10" t="str">
        <f>=SQRT((F28-$R$11)^2+(G28-$S$11)^2)</f>
      </c>
      <c r="N28" s="10" t="str">
        <f>=SQRT((F28-$R$12)^2+(G28-$S$12)^2)</f>
      </c>
      <c r="O28" t="str">
        <f>=CHOOSE(MATCH(MIN(L28:N28),L28:N28,0),"A","B","C")</f>
      </c>
    </row>
    <row r="29">
      <c r="A29" t="n">
        <v>126775</v>
      </c>
      <c r="B29" t="s">
        <v>937</v>
      </c>
      <c r="C29" t="s">
        <v>149</v>
      </c>
      <c r="D29" t="n">
        <v>13</v>
      </c>
      <c r="E29" t="n">
        <v>79.4</v>
      </c>
      <c r="F29" s="10" t="str">
        <f>=STANDARDIZE(D29,AVERAGE($D$2:$D$401),_xlfn.STDEV.S($D$2:$D$401))</f>
      </c>
      <c r="G29" s="10" t="str">
        <f>=STANDARDIZE(E29,AVERAGE($E$2:$E$401),_xlfn.STDEV.S($E$2:$E$401))</f>
      </c>
      <c r="H29" s="10" t="str">
        <f>=SQRT((F29-$R$4)^2+(G29-$S$4)^2)</f>
      </c>
      <c r="I29" s="10" t="str">
        <f>=SQRT((F29-$R$5)^2+(G29-$S$5)^2)</f>
      </c>
      <c r="J29" s="10" t="str">
        <f>=SQRT((F29-$R$6)^2+(G29-$S$6)^2)</f>
      </c>
      <c r="K29" t="str">
        <f>=CHOOSE(MATCH(MIN(H29:J29),H29:J29,0),"A","B","C")</f>
      </c>
      <c r="L29" s="10" t="str">
        <f>=SQRT((F29-$R$10)^2+(G29-$S$10)^2)</f>
      </c>
      <c r="M29" s="10" t="str">
        <f>=SQRT((F29-$R$11)^2+(G29-$S$11)^2)</f>
      </c>
      <c r="N29" s="10" t="str">
        <f>=SQRT((F29-$R$12)^2+(G29-$S$12)^2)</f>
      </c>
      <c r="O29" t="str">
        <f>=CHOOSE(MATCH(MIN(L29:N29),L29:N29,0),"A","B","C")</f>
      </c>
    </row>
    <row r="30">
      <c r="A30" t="n">
        <v>127060</v>
      </c>
      <c r="B30" t="s">
        <v>949</v>
      </c>
      <c r="C30" t="s">
        <v>163</v>
      </c>
      <c r="D30" t="n">
        <v>15</v>
      </c>
      <c r="E30" t="n">
        <v>78</v>
      </c>
      <c r="F30" s="10" t="str">
        <f>=STANDARDIZE(D30,AVERAGE($D$2:$D$401),_xlfn.STDEV.S($D$2:$D$401))</f>
      </c>
      <c r="G30" s="10" t="str">
        <f>=STANDARDIZE(E30,AVERAGE($E$2:$E$401),_xlfn.STDEV.S($E$2:$E$401))</f>
      </c>
      <c r="H30" s="10" t="str">
        <f>=SQRT((F30-$R$4)^2+(G30-$S$4)^2)</f>
      </c>
      <c r="I30" s="10" t="str">
        <f>=SQRT((F30-$R$5)^2+(G30-$S$5)^2)</f>
      </c>
      <c r="J30" s="10" t="str">
        <f>=SQRT((F30-$R$6)^2+(G30-$S$6)^2)</f>
      </c>
      <c r="K30" t="str">
        <f>=CHOOSE(MATCH(MIN(H30:J30),H30:J30,0),"A","B","C")</f>
      </c>
      <c r="L30" s="10" t="str">
        <f>=SQRT((F30-$R$10)^2+(G30-$S$10)^2)</f>
      </c>
      <c r="M30" s="10" t="str">
        <f>=SQRT((F30-$R$11)^2+(G30-$S$11)^2)</f>
      </c>
      <c r="N30" s="10" t="str">
        <f>=SQRT((F30-$R$12)^2+(G30-$S$12)^2)</f>
      </c>
      <c r="O30" t="str">
        <f>=CHOOSE(MATCH(MIN(L30:N30),L30:N30,0),"A","B","C")</f>
      </c>
    </row>
    <row r="31">
      <c r="A31" t="n">
        <v>128391</v>
      </c>
      <c r="B31" t="s">
        <v>988</v>
      </c>
      <c r="C31" t="s">
        <v>149</v>
      </c>
      <c r="D31" t="n">
        <v>13</v>
      </c>
      <c r="E31" t="n">
        <v>50.7</v>
      </c>
      <c r="F31" s="10" t="str">
        <f>=STANDARDIZE(D31,AVERAGE($D$2:$D$401),_xlfn.STDEV.S($D$2:$D$401))</f>
      </c>
      <c r="G31" s="10" t="str">
        <f>=STANDARDIZE(E31,AVERAGE($E$2:$E$401),_xlfn.STDEV.S($E$2:$E$401))</f>
      </c>
      <c r="H31" s="10" t="str">
        <f>=SQRT((F31-$R$4)^2+(G31-$S$4)^2)</f>
      </c>
      <c r="I31" s="10" t="str">
        <f>=SQRT((F31-$R$5)^2+(G31-$S$5)^2)</f>
      </c>
      <c r="J31" s="10" t="str">
        <f>=SQRT((F31-$R$6)^2+(G31-$S$6)^2)</f>
      </c>
      <c r="K31" t="str">
        <f>=CHOOSE(MATCH(MIN(H31:J31),H31:J31,0),"A","B","C")</f>
      </c>
      <c r="L31" s="10" t="str">
        <f>=SQRT((F31-$R$10)^2+(G31-$S$10)^2)</f>
      </c>
      <c r="M31" s="10" t="str">
        <f>=SQRT((F31-$R$11)^2+(G31-$S$11)^2)</f>
      </c>
      <c r="N31" s="10" t="str">
        <f>=SQRT((F31-$R$12)^2+(G31-$S$12)^2)</f>
      </c>
      <c r="O31" t="str">
        <f>=CHOOSE(MATCH(MIN(L31:N31),L31:N31,0),"A","B","C")</f>
      </c>
    </row>
    <row r="32">
      <c r="A32" t="n">
        <v>129525</v>
      </c>
      <c r="B32" t="s">
        <v>1026</v>
      </c>
      <c r="C32" t="s">
        <v>163</v>
      </c>
      <c r="D32" t="n">
        <v>30</v>
      </c>
      <c r="E32" t="n">
        <v>61.1</v>
      </c>
      <c r="F32" s="10" t="str">
        <f>=STANDARDIZE(D32,AVERAGE($D$2:$D$401),_xlfn.STDEV.S($D$2:$D$401))</f>
      </c>
      <c r="G32" s="10" t="str">
        <f>=STANDARDIZE(E32,AVERAGE($E$2:$E$401),_xlfn.STDEV.S($E$2:$E$401))</f>
      </c>
      <c r="H32" s="10" t="str">
        <f>=SQRT((F32-$R$4)^2+(G32-$S$4)^2)</f>
      </c>
      <c r="I32" s="10" t="str">
        <f>=SQRT((F32-$R$5)^2+(G32-$S$5)^2)</f>
      </c>
      <c r="J32" s="10" t="str">
        <f>=SQRT((F32-$R$6)^2+(G32-$S$6)^2)</f>
      </c>
      <c r="K32" t="str">
        <f>=CHOOSE(MATCH(MIN(H32:J32),H32:J32,0),"A","B","C")</f>
      </c>
      <c r="L32" s="10" t="str">
        <f>=SQRT((F32-$R$10)^2+(G32-$S$10)^2)</f>
      </c>
      <c r="M32" s="10" t="str">
        <f>=SQRT((F32-$R$11)^2+(G32-$S$11)^2)</f>
      </c>
      <c r="N32" s="10" t="str">
        <f>=SQRT((F32-$R$12)^2+(G32-$S$12)^2)</f>
      </c>
      <c r="O32" t="str">
        <f>=CHOOSE(MATCH(MIN(L32:N32),L32:N32,0),"A","B","C")</f>
      </c>
    </row>
    <row r="33">
      <c r="A33" t="n">
        <v>130226</v>
      </c>
      <c r="B33" t="s">
        <v>1038</v>
      </c>
      <c r="C33" t="s">
        <v>163</v>
      </c>
      <c r="D33" t="n">
        <v>16</v>
      </c>
      <c r="E33" t="n">
        <v>77.3</v>
      </c>
      <c r="F33" s="10" t="str">
        <f>=STANDARDIZE(D33,AVERAGE($D$2:$D$401),_xlfn.STDEV.S($D$2:$D$401))</f>
      </c>
      <c r="G33" s="10" t="str">
        <f>=STANDARDIZE(E33,AVERAGE($E$2:$E$401),_xlfn.STDEV.S($E$2:$E$401))</f>
      </c>
      <c r="H33" s="10" t="str">
        <f>=SQRT((F33-$R$4)^2+(G33-$S$4)^2)</f>
      </c>
      <c r="I33" s="10" t="str">
        <f>=SQRT((F33-$R$5)^2+(G33-$S$5)^2)</f>
      </c>
      <c r="J33" s="10" t="str">
        <f>=SQRT((F33-$R$6)^2+(G33-$S$6)^2)</f>
      </c>
      <c r="K33" t="str">
        <f>=CHOOSE(MATCH(MIN(H33:J33),H33:J33,0),"A","B","C")</f>
      </c>
      <c r="L33" s="10" t="str">
        <f>=SQRT((F33-$R$10)^2+(G33-$S$10)^2)</f>
      </c>
      <c r="M33" s="10" t="str">
        <f>=SQRT((F33-$R$11)^2+(G33-$S$11)^2)</f>
      </c>
      <c r="N33" s="10" t="str">
        <f>=SQRT((F33-$R$12)^2+(G33-$S$12)^2)</f>
      </c>
      <c r="O33" t="str">
        <f>=CHOOSE(MATCH(MIN(L33:N33),L33:N33,0),"A","B","C")</f>
      </c>
    </row>
    <row r="34">
      <c r="A34" t="n">
        <v>130253</v>
      </c>
      <c r="B34" t="s">
        <v>1039</v>
      </c>
      <c r="C34" t="s">
        <v>163</v>
      </c>
      <c r="D34" t="n">
        <v>15</v>
      </c>
      <c r="E34" t="n">
        <v>74.5</v>
      </c>
      <c r="F34" s="10" t="str">
        <f>=STANDARDIZE(D34,AVERAGE($D$2:$D$401),_xlfn.STDEV.S($D$2:$D$401))</f>
      </c>
      <c r="G34" s="10" t="str">
        <f>=STANDARDIZE(E34,AVERAGE($E$2:$E$401),_xlfn.STDEV.S($E$2:$E$401))</f>
      </c>
      <c r="H34" s="10" t="str">
        <f>=SQRT((F34-$R$4)^2+(G34-$S$4)^2)</f>
      </c>
      <c r="I34" s="10" t="str">
        <f>=SQRT((F34-$R$5)^2+(G34-$S$5)^2)</f>
      </c>
      <c r="J34" s="10" t="str">
        <f>=SQRT((F34-$R$6)^2+(G34-$S$6)^2)</f>
      </c>
      <c r="K34" t="str">
        <f>=CHOOSE(MATCH(MIN(H34:J34),H34:J34,0),"A","B","C")</f>
      </c>
      <c r="L34" s="10" t="str">
        <f>=SQRT((F34-$R$10)^2+(G34-$S$10)^2)</f>
      </c>
      <c r="M34" s="10" t="str">
        <f>=SQRT((F34-$R$11)^2+(G34-$S$11)^2)</f>
      </c>
      <c r="N34" s="10" t="str">
        <f>=SQRT((F34-$R$12)^2+(G34-$S$12)^2)</f>
      </c>
      <c r="O34" t="str">
        <f>=CHOOSE(MATCH(MIN(L34:N34),L34:N34,0),"A","B","C")</f>
      </c>
    </row>
    <row r="35">
      <c r="A35" t="n">
        <v>130943</v>
      </c>
      <c r="B35" t="s">
        <v>1057</v>
      </c>
      <c r="C35" t="s">
        <v>149</v>
      </c>
      <c r="D35" t="n">
        <v>16</v>
      </c>
      <c r="E35" t="n">
        <v>80.6</v>
      </c>
      <c r="F35" s="10" t="str">
        <f>=STANDARDIZE(D35,AVERAGE($D$2:$D$401),_xlfn.STDEV.S($D$2:$D$401))</f>
      </c>
      <c r="G35" s="10" t="str">
        <f>=STANDARDIZE(E35,AVERAGE($E$2:$E$401),_xlfn.STDEV.S($E$2:$E$401))</f>
      </c>
      <c r="H35" s="10" t="str">
        <f>=SQRT((F35-$R$4)^2+(G35-$S$4)^2)</f>
      </c>
      <c r="I35" s="10" t="str">
        <f>=SQRT((F35-$R$5)^2+(G35-$S$5)^2)</f>
      </c>
      <c r="J35" s="10" t="str">
        <f>=SQRT((F35-$R$6)^2+(G35-$S$6)^2)</f>
      </c>
      <c r="K35" t="str">
        <f>=CHOOSE(MATCH(MIN(H35:J35),H35:J35,0),"A","B","C")</f>
      </c>
      <c r="L35" s="10" t="str">
        <f>=SQRT((F35-$R$10)^2+(G35-$S$10)^2)</f>
      </c>
      <c r="M35" s="10" t="str">
        <f>=SQRT((F35-$R$11)^2+(G35-$S$11)^2)</f>
      </c>
      <c r="N35" s="10" t="str">
        <f>=SQRT((F35-$R$12)^2+(G35-$S$12)^2)</f>
      </c>
      <c r="O35" t="str">
        <f>=CHOOSE(MATCH(MIN(L35:N35),L35:N35,0),"A","B","C")</f>
      </c>
    </row>
    <row r="36">
      <c r="A36" t="n">
        <v>131159</v>
      </c>
      <c r="B36" t="s">
        <v>1062</v>
      </c>
      <c r="C36" t="s">
        <v>163</v>
      </c>
      <c r="D36" t="n">
        <v>13</v>
      </c>
      <c r="E36" t="n">
        <v>78.5</v>
      </c>
      <c r="F36" s="10" t="str">
        <f>=STANDARDIZE(D36,AVERAGE($D$2:$D$401),_xlfn.STDEV.S($D$2:$D$401))</f>
      </c>
      <c r="G36" s="10" t="str">
        <f>=STANDARDIZE(E36,AVERAGE($E$2:$E$401),_xlfn.STDEV.S($E$2:$E$401))</f>
      </c>
      <c r="H36" s="10" t="str">
        <f>=SQRT((F36-$R$4)^2+(G36-$S$4)^2)</f>
      </c>
      <c r="I36" s="10" t="str">
        <f>=SQRT((F36-$R$5)^2+(G36-$S$5)^2)</f>
      </c>
      <c r="J36" s="10" t="str">
        <f>=SQRT((F36-$R$6)^2+(G36-$S$6)^2)</f>
      </c>
      <c r="K36" t="str">
        <f>=CHOOSE(MATCH(MIN(H36:J36),H36:J36,0),"A","B","C")</f>
      </c>
      <c r="L36" s="10" t="str">
        <f>=SQRT((F36-$R$10)^2+(G36-$S$10)^2)</f>
      </c>
      <c r="M36" s="10" t="str">
        <f>=SQRT((F36-$R$11)^2+(G36-$S$11)^2)</f>
      </c>
      <c r="N36" s="10" t="str">
        <f>=SQRT((F36-$R$12)^2+(G36-$S$12)^2)</f>
      </c>
      <c r="O36" t="str">
        <f>=CHOOSE(MATCH(MIN(L36:N36),L36:N36,0),"A","B","C")</f>
      </c>
    </row>
    <row r="37">
      <c r="A37" t="n">
        <v>131450</v>
      </c>
      <c r="B37" t="s">
        <v>1068</v>
      </c>
      <c r="C37" t="s">
        <v>163</v>
      </c>
      <c r="D37" t="n">
        <v>54</v>
      </c>
      <c r="E37" t="n">
        <v>46.6</v>
      </c>
      <c r="F37" s="10" t="str">
        <f>=STANDARDIZE(D37,AVERAGE($D$2:$D$401),_xlfn.STDEV.S($D$2:$D$401))</f>
      </c>
      <c r="G37" s="10" t="str">
        <f>=STANDARDIZE(E37,AVERAGE($E$2:$E$401),_xlfn.STDEV.S($E$2:$E$401))</f>
      </c>
      <c r="H37" s="10" t="str">
        <f>=SQRT((F37-$R$4)^2+(G37-$S$4)^2)</f>
      </c>
      <c r="I37" s="10" t="str">
        <f>=SQRT((F37-$R$5)^2+(G37-$S$5)^2)</f>
      </c>
      <c r="J37" s="10" t="str">
        <f>=SQRT((F37-$R$6)^2+(G37-$S$6)^2)</f>
      </c>
      <c r="K37" t="str">
        <f>=CHOOSE(MATCH(MIN(H37:J37),H37:J37,0),"A","B","C")</f>
      </c>
      <c r="L37" s="10" t="str">
        <f>=SQRT((F37-$R$10)^2+(G37-$S$10)^2)</f>
      </c>
      <c r="M37" s="10" t="str">
        <f>=SQRT((F37-$R$11)^2+(G37-$S$11)^2)</f>
      </c>
      <c r="N37" s="10" t="str">
        <f>=SQRT((F37-$R$12)^2+(G37-$S$12)^2)</f>
      </c>
      <c r="O37" t="str">
        <f>=CHOOSE(MATCH(MIN(L37:N37),L37:N37,0),"A","B","C")</f>
      </c>
    </row>
    <row r="38">
      <c r="A38" t="n">
        <v>131469</v>
      </c>
      <c r="B38" t="s">
        <v>1069</v>
      </c>
      <c r="C38" t="s">
        <v>163</v>
      </c>
      <c r="D38" t="n">
        <v>15</v>
      </c>
      <c r="E38" t="n">
        <v>85.2</v>
      </c>
      <c r="F38" s="10" t="str">
        <f>=STANDARDIZE(D38,AVERAGE($D$2:$D$401),_xlfn.STDEV.S($D$2:$D$401))</f>
      </c>
      <c r="G38" s="10" t="str">
        <f>=STANDARDIZE(E38,AVERAGE($E$2:$E$401),_xlfn.STDEV.S($E$2:$E$401))</f>
      </c>
      <c r="H38" s="10" t="str">
        <f>=SQRT((F38-$R$4)^2+(G38-$S$4)^2)</f>
      </c>
      <c r="I38" s="10" t="str">
        <f>=SQRT((F38-$R$5)^2+(G38-$S$5)^2)</f>
      </c>
      <c r="J38" s="10" t="str">
        <f>=SQRT((F38-$R$6)^2+(G38-$S$6)^2)</f>
      </c>
      <c r="K38" t="str">
        <f>=CHOOSE(MATCH(MIN(H38:J38),H38:J38,0),"A","B","C")</f>
      </c>
      <c r="L38" s="10" t="str">
        <f>=SQRT((F38-$R$10)^2+(G38-$S$10)^2)</f>
      </c>
      <c r="M38" s="10" t="str">
        <f>=SQRT((F38-$R$11)^2+(G38-$S$11)^2)</f>
      </c>
      <c r="N38" s="10" t="str">
        <f>=SQRT((F38-$R$12)^2+(G38-$S$12)^2)</f>
      </c>
      <c r="O38" t="str">
        <f>=CHOOSE(MATCH(MIN(L38:N38),L38:N38,0),"A","B","C")</f>
      </c>
    </row>
    <row r="39">
      <c r="A39" t="n">
        <v>131496</v>
      </c>
      <c r="B39" t="s">
        <v>1070</v>
      </c>
      <c r="C39" t="s">
        <v>163</v>
      </c>
      <c r="D39" t="n">
        <v>10</v>
      </c>
      <c r="E39" t="n">
        <v>94.3</v>
      </c>
      <c r="F39" s="10" t="str">
        <f>=STANDARDIZE(D39,AVERAGE($D$2:$D$401),_xlfn.STDEV.S($D$2:$D$401))</f>
      </c>
      <c r="G39" s="10" t="str">
        <f>=STANDARDIZE(E39,AVERAGE($E$2:$E$401),_xlfn.STDEV.S($E$2:$E$401))</f>
      </c>
      <c r="H39" s="10" t="str">
        <f>=SQRT((F39-$R$4)^2+(G39-$S$4)^2)</f>
      </c>
      <c r="I39" s="10" t="str">
        <f>=SQRT((F39-$R$5)^2+(G39-$S$5)^2)</f>
      </c>
      <c r="J39" s="10" t="str">
        <f>=SQRT((F39-$R$6)^2+(G39-$S$6)^2)</f>
      </c>
      <c r="K39" t="str">
        <f>=CHOOSE(MATCH(MIN(H39:J39),H39:J39,0),"A","B","C")</f>
      </c>
      <c r="L39" s="10" t="str">
        <f>=SQRT((F39-$R$10)^2+(G39-$S$10)^2)</f>
      </c>
      <c r="M39" s="10" t="str">
        <f>=SQRT((F39-$R$11)^2+(G39-$S$11)^2)</f>
      </c>
      <c r="N39" s="10" t="str">
        <f>=SQRT((F39-$R$12)^2+(G39-$S$12)^2)</f>
      </c>
      <c r="O39" t="str">
        <f>=CHOOSE(MATCH(MIN(L39:N39),L39:N39,0),"A","B","C")</f>
      </c>
    </row>
    <row r="40">
      <c r="A40" t="n">
        <v>132903</v>
      </c>
      <c r="B40" t="s">
        <v>1097</v>
      </c>
      <c r="C40" t="s">
        <v>149</v>
      </c>
      <c r="D40" t="n">
        <v>33</v>
      </c>
      <c r="E40" t="n">
        <v>75.1</v>
      </c>
      <c r="F40" s="10" t="str">
        <f>=STANDARDIZE(D40,AVERAGE($D$2:$D$401),_xlfn.STDEV.S($D$2:$D$401))</f>
      </c>
      <c r="G40" s="10" t="str">
        <f>=STANDARDIZE(E40,AVERAGE($E$2:$E$401),_xlfn.STDEV.S($E$2:$E$401))</f>
      </c>
      <c r="H40" s="10" t="str">
        <f>=SQRT((F40-$R$4)^2+(G40-$S$4)^2)</f>
      </c>
      <c r="I40" s="10" t="str">
        <f>=SQRT((F40-$R$5)^2+(G40-$S$5)^2)</f>
      </c>
      <c r="J40" s="10" t="str">
        <f>=SQRT((F40-$R$6)^2+(G40-$S$6)^2)</f>
      </c>
      <c r="K40" t="str">
        <f>=CHOOSE(MATCH(MIN(H40:J40),H40:J40,0),"A","B","C")</f>
      </c>
      <c r="L40" s="10" t="str">
        <f>=SQRT((F40-$R$10)^2+(G40-$S$10)^2)</f>
      </c>
      <c r="M40" s="10" t="str">
        <f>=SQRT((F40-$R$11)^2+(G40-$S$11)^2)</f>
      </c>
      <c r="N40" s="10" t="str">
        <f>=SQRT((F40-$R$12)^2+(G40-$S$12)^2)</f>
      </c>
      <c r="O40" t="str">
        <f>=CHOOSE(MATCH(MIN(L40:N40),L40:N40,0),"A","B","C")</f>
      </c>
    </row>
    <row r="41">
      <c r="A41" t="n">
        <v>133492</v>
      </c>
      <c r="B41" t="s">
        <v>1108</v>
      </c>
      <c r="C41" t="s">
        <v>163</v>
      </c>
      <c r="D41" t="n">
        <v>16</v>
      </c>
      <c r="E41" t="n">
        <v>67.6</v>
      </c>
      <c r="F41" s="10" t="str">
        <f>=STANDARDIZE(D41,AVERAGE($D$2:$D$401),_xlfn.STDEV.S($D$2:$D$401))</f>
      </c>
      <c r="G41" s="10" t="str">
        <f>=STANDARDIZE(E41,AVERAGE($E$2:$E$401),_xlfn.STDEV.S($E$2:$E$401))</f>
      </c>
      <c r="H41" s="10" t="str">
        <f>=SQRT((F41-$R$4)^2+(G41-$S$4)^2)</f>
      </c>
      <c r="I41" s="10" t="str">
        <f>=SQRT((F41-$R$5)^2+(G41-$S$5)^2)</f>
      </c>
      <c r="J41" s="10" t="str">
        <f>=SQRT((F41-$R$6)^2+(G41-$S$6)^2)</f>
      </c>
      <c r="K41" t="str">
        <f>=CHOOSE(MATCH(MIN(H41:J41),H41:J41,0),"A","B","C")</f>
      </c>
      <c r="L41" s="10" t="str">
        <f>=SQRT((F41-$R$10)^2+(G41-$S$10)^2)</f>
      </c>
      <c r="M41" s="10" t="str">
        <f>=SQRT((F41-$R$11)^2+(G41-$S$11)^2)</f>
      </c>
      <c r="N41" s="10" t="str">
        <f>=SQRT((F41-$R$12)^2+(G41-$S$12)^2)</f>
      </c>
      <c r="O41" t="str">
        <f>=CHOOSE(MATCH(MIN(L41:N41),L41:N41,0),"A","B","C")</f>
      </c>
    </row>
    <row r="42">
      <c r="A42" t="n">
        <v>133650</v>
      </c>
      <c r="B42" t="s">
        <v>1114</v>
      </c>
      <c r="C42" t="s">
        <v>149</v>
      </c>
      <c r="D42" t="n">
        <v>56</v>
      </c>
      <c r="E42" t="n">
        <v>51.9</v>
      </c>
      <c r="F42" s="10" t="str">
        <f>=STANDARDIZE(D42,AVERAGE($D$2:$D$401),_xlfn.STDEV.S($D$2:$D$401))</f>
      </c>
      <c r="G42" s="10" t="str">
        <f>=STANDARDIZE(E42,AVERAGE($E$2:$E$401),_xlfn.STDEV.S($E$2:$E$401))</f>
      </c>
      <c r="H42" s="10" t="str">
        <f>=SQRT((F42-$R$4)^2+(G42-$S$4)^2)</f>
      </c>
      <c r="I42" s="10" t="str">
        <f>=SQRT((F42-$R$5)^2+(G42-$S$5)^2)</f>
      </c>
      <c r="J42" s="10" t="str">
        <f>=SQRT((F42-$R$6)^2+(G42-$S$6)^2)</f>
      </c>
      <c r="K42" t="str">
        <f>=CHOOSE(MATCH(MIN(H42:J42),H42:J42,0),"A","B","C")</f>
      </c>
      <c r="L42" s="10" t="str">
        <f>=SQRT((F42-$R$10)^2+(G42-$S$10)^2)</f>
      </c>
      <c r="M42" s="10" t="str">
        <f>=SQRT((F42-$R$11)^2+(G42-$S$11)^2)</f>
      </c>
      <c r="N42" s="10" t="str">
        <f>=SQRT((F42-$R$12)^2+(G42-$S$12)^2)</f>
      </c>
      <c r="O42" t="str">
        <f>=CHOOSE(MATCH(MIN(L42:N42),L42:N42,0),"A","B","C")</f>
      </c>
    </row>
    <row r="43">
      <c r="A43" t="n">
        <v>133881</v>
      </c>
      <c r="B43" t="s">
        <v>1128</v>
      </c>
      <c r="C43" t="s">
        <v>163</v>
      </c>
      <c r="D43" t="n">
        <v>20</v>
      </c>
      <c r="E43" t="n">
        <v>65.5</v>
      </c>
      <c r="F43" s="10" t="str">
        <f>=STANDARDIZE(D43,AVERAGE($D$2:$D$401),_xlfn.STDEV.S($D$2:$D$401))</f>
      </c>
      <c r="G43" s="10" t="str">
        <f>=STANDARDIZE(E43,AVERAGE($E$2:$E$401),_xlfn.STDEV.S($E$2:$E$401))</f>
      </c>
      <c r="H43" s="10" t="str">
        <f>=SQRT((F43-$R$4)^2+(G43-$S$4)^2)</f>
      </c>
      <c r="I43" s="10" t="str">
        <f>=SQRT((F43-$R$5)^2+(G43-$S$5)^2)</f>
      </c>
      <c r="J43" s="10" t="str">
        <f>=SQRT((F43-$R$6)^2+(G43-$S$6)^2)</f>
      </c>
      <c r="K43" t="str">
        <f>=CHOOSE(MATCH(MIN(H43:J43),H43:J43,0),"A","B","C")</f>
      </c>
      <c r="L43" s="10" t="str">
        <f>=SQRT((F43-$R$10)^2+(G43-$S$10)^2)</f>
      </c>
      <c r="M43" s="10" t="str">
        <f>=SQRT((F43-$R$11)^2+(G43-$S$11)^2)</f>
      </c>
      <c r="N43" s="10" t="str">
        <f>=SQRT((F43-$R$12)^2+(G43-$S$12)^2)</f>
      </c>
      <c r="O43" t="str">
        <f>=CHOOSE(MATCH(MIN(L43:N43),L43:N43,0),"A","B","C")</f>
      </c>
    </row>
    <row r="44">
      <c r="A44" t="n">
        <v>133951</v>
      </c>
      <c r="B44" t="s">
        <v>1129</v>
      </c>
      <c r="C44" t="s">
        <v>149</v>
      </c>
      <c r="D44" t="n">
        <v>40</v>
      </c>
      <c r="E44" t="n">
        <v>73.9</v>
      </c>
      <c r="F44" s="10" t="str">
        <f>=STANDARDIZE(D44,AVERAGE($D$2:$D$401),_xlfn.STDEV.S($D$2:$D$401))</f>
      </c>
      <c r="G44" s="10" t="str">
        <f>=STANDARDIZE(E44,AVERAGE($E$2:$E$401),_xlfn.STDEV.S($E$2:$E$401))</f>
      </c>
      <c r="H44" s="10" t="str">
        <f>=SQRT((F44-$R$4)^2+(G44-$S$4)^2)</f>
      </c>
      <c r="I44" s="10" t="str">
        <f>=SQRT((F44-$R$5)^2+(G44-$S$5)^2)</f>
      </c>
      <c r="J44" s="10" t="str">
        <f>=SQRT((F44-$R$6)^2+(G44-$S$6)^2)</f>
      </c>
      <c r="K44" t="str">
        <f>=CHOOSE(MATCH(MIN(H44:J44),H44:J44,0),"A","B","C")</f>
      </c>
      <c r="L44" s="10" t="str">
        <f>=SQRT((F44-$R$10)^2+(G44-$S$10)^2)</f>
      </c>
      <c r="M44" s="10" t="str">
        <f>=SQRT((F44-$R$11)^2+(G44-$S$11)^2)</f>
      </c>
      <c r="N44" s="10" t="str">
        <f>=SQRT((F44-$R$12)^2+(G44-$S$12)^2)</f>
      </c>
      <c r="O44" t="str">
        <f>=CHOOSE(MATCH(MIN(L44:N44),L44:N44,0),"A","B","C")</f>
      </c>
    </row>
    <row r="45">
      <c r="A45" t="n">
        <v>134130</v>
      </c>
      <c r="B45" t="s">
        <v>1140</v>
      </c>
      <c r="C45" t="s">
        <v>149</v>
      </c>
      <c r="D45" t="n">
        <v>22</v>
      </c>
      <c r="E45" t="n">
        <v>91.4</v>
      </c>
      <c r="F45" s="10" t="str">
        <f>=STANDARDIZE(D45,AVERAGE($D$2:$D$401),_xlfn.STDEV.S($D$2:$D$401))</f>
      </c>
      <c r="G45" s="10" t="str">
        <f>=STANDARDIZE(E45,AVERAGE($E$2:$E$401),_xlfn.STDEV.S($E$2:$E$401))</f>
      </c>
      <c r="H45" s="10" t="str">
        <f>=SQRT((F45-$R$4)^2+(G45-$S$4)^2)</f>
      </c>
      <c r="I45" s="10" t="str">
        <f>=SQRT((F45-$R$5)^2+(G45-$S$5)^2)</f>
      </c>
      <c r="J45" s="10" t="str">
        <f>=SQRT((F45-$R$6)^2+(G45-$S$6)^2)</f>
      </c>
      <c r="K45" t="str">
        <f>=CHOOSE(MATCH(MIN(H45:J45),H45:J45,0),"A","B","C")</f>
      </c>
      <c r="L45" s="10" t="str">
        <f>=SQRT((F45-$R$10)^2+(G45-$S$10)^2)</f>
      </c>
      <c r="M45" s="10" t="str">
        <f>=SQRT((F45-$R$11)^2+(G45-$S$11)^2)</f>
      </c>
      <c r="N45" s="10" t="str">
        <f>=SQRT((F45-$R$12)^2+(G45-$S$12)^2)</f>
      </c>
      <c r="O45" t="str">
        <f>=CHOOSE(MATCH(MIN(L45:N45),L45:N45,0),"A","B","C")</f>
      </c>
    </row>
    <row r="46">
      <c r="A46" t="n">
        <v>134945</v>
      </c>
      <c r="B46" t="s">
        <v>1159</v>
      </c>
      <c r="C46" t="s">
        <v>163</v>
      </c>
      <c r="D46" t="n">
        <v>30</v>
      </c>
      <c r="E46" t="n">
        <v>57</v>
      </c>
      <c r="F46" s="10" t="str">
        <f>=STANDARDIZE(D46,AVERAGE($D$2:$D$401),_xlfn.STDEV.S($D$2:$D$401))</f>
      </c>
      <c r="G46" s="10" t="str">
        <f>=STANDARDIZE(E46,AVERAGE($E$2:$E$401),_xlfn.STDEV.S($E$2:$E$401))</f>
      </c>
      <c r="H46" s="10" t="str">
        <f>=SQRT((F46-$R$4)^2+(G46-$S$4)^2)</f>
      </c>
      <c r="I46" s="10" t="str">
        <f>=SQRT((F46-$R$5)^2+(G46-$S$5)^2)</f>
      </c>
      <c r="J46" s="10" t="str">
        <f>=SQRT((F46-$R$6)^2+(G46-$S$6)^2)</f>
      </c>
      <c r="K46" t="str">
        <f>=CHOOSE(MATCH(MIN(H46:J46),H46:J46,0),"A","B","C")</f>
      </c>
      <c r="L46" s="10" t="str">
        <f>=SQRT((F46-$R$10)^2+(G46-$S$10)^2)</f>
      </c>
      <c r="M46" s="10" t="str">
        <f>=SQRT((F46-$R$11)^2+(G46-$S$11)^2)</f>
      </c>
      <c r="N46" s="10" t="str">
        <f>=SQRT((F46-$R$12)^2+(G46-$S$12)^2)</f>
      </c>
      <c r="O46" t="str">
        <f>=CHOOSE(MATCH(MIN(L46:N46),L46:N46,0),"A","B","C")</f>
      </c>
    </row>
    <row r="47">
      <c r="A47" t="n">
        <v>135726</v>
      </c>
      <c r="B47" t="s">
        <v>1186</v>
      </c>
      <c r="C47" t="s">
        <v>163</v>
      </c>
      <c r="D47" t="n">
        <v>15</v>
      </c>
      <c r="E47" t="n">
        <v>84.2</v>
      </c>
      <c r="F47" s="10" t="str">
        <f>=STANDARDIZE(D47,AVERAGE($D$2:$D$401),_xlfn.STDEV.S($D$2:$D$401))</f>
      </c>
      <c r="G47" s="10" t="str">
        <f>=STANDARDIZE(E47,AVERAGE($E$2:$E$401),_xlfn.STDEV.S($E$2:$E$401))</f>
      </c>
      <c r="H47" s="10" t="str">
        <f>=SQRT((F47-$R$4)^2+(G47-$S$4)^2)</f>
      </c>
      <c r="I47" s="10" t="str">
        <f>=SQRT((F47-$R$5)^2+(G47-$S$5)^2)</f>
      </c>
      <c r="J47" s="10" t="str">
        <f>=SQRT((F47-$R$6)^2+(G47-$S$6)^2)</f>
      </c>
      <c r="K47" t="str">
        <f>=CHOOSE(MATCH(MIN(H47:J47),H47:J47,0),"A","B","C")</f>
      </c>
      <c r="L47" s="10" t="str">
        <f>=SQRT((F47-$R$10)^2+(G47-$S$10)^2)</f>
      </c>
      <c r="M47" s="10" t="str">
        <f>=SQRT((F47-$R$11)^2+(G47-$S$11)^2)</f>
      </c>
      <c r="N47" s="10" t="str">
        <f>=SQRT((F47-$R$12)^2+(G47-$S$12)^2)</f>
      </c>
      <c r="O47" t="str">
        <f>=CHOOSE(MATCH(MIN(L47:N47),L47:N47,0),"A","B","C")</f>
      </c>
    </row>
    <row r="48">
      <c r="A48" t="n">
        <v>136950</v>
      </c>
      <c r="B48" t="s">
        <v>1216</v>
      </c>
      <c r="C48" t="s">
        <v>163</v>
      </c>
      <c r="D48" t="n">
        <v>22</v>
      </c>
      <c r="E48" t="n">
        <v>76.9</v>
      </c>
      <c r="F48" s="10" t="str">
        <f>=STANDARDIZE(D48,AVERAGE($D$2:$D$401),_xlfn.STDEV.S($D$2:$D$401))</f>
      </c>
      <c r="G48" s="10" t="str">
        <f>=STANDARDIZE(E48,AVERAGE($E$2:$E$401),_xlfn.STDEV.S($E$2:$E$401))</f>
      </c>
      <c r="H48" s="10" t="str">
        <f>=SQRT((F48-$R$4)^2+(G48-$S$4)^2)</f>
      </c>
      <c r="I48" s="10" t="str">
        <f>=SQRT((F48-$R$5)^2+(G48-$S$5)^2)</f>
      </c>
      <c r="J48" s="10" t="str">
        <f>=SQRT((F48-$R$6)^2+(G48-$S$6)^2)</f>
      </c>
      <c r="K48" t="str">
        <f>=CHOOSE(MATCH(MIN(H48:J48),H48:J48,0),"A","B","C")</f>
      </c>
      <c r="L48" s="10" t="str">
        <f>=SQRT((F48-$R$10)^2+(G48-$S$10)^2)</f>
      </c>
      <c r="M48" s="10" t="str">
        <f>=SQRT((F48-$R$11)^2+(G48-$S$11)^2)</f>
      </c>
      <c r="N48" s="10" t="str">
        <f>=SQRT((F48-$R$12)^2+(G48-$S$12)^2)</f>
      </c>
      <c r="O48" t="str">
        <f>=CHOOSE(MATCH(MIN(L48:N48),L48:N48,0),"A","B","C")</f>
      </c>
    </row>
    <row r="49">
      <c r="A49" t="n">
        <v>137847</v>
      </c>
      <c r="B49" t="s">
        <v>1243</v>
      </c>
      <c r="C49" t="s">
        <v>163</v>
      </c>
      <c r="D49" t="n">
        <v>16</v>
      </c>
      <c r="E49" t="n">
        <v>61.9</v>
      </c>
      <c r="F49" s="10" t="str">
        <f>=STANDARDIZE(D49,AVERAGE($D$2:$D$401),_xlfn.STDEV.S($D$2:$D$401))</f>
      </c>
      <c r="G49" s="10" t="str">
        <f>=STANDARDIZE(E49,AVERAGE($E$2:$E$401),_xlfn.STDEV.S($E$2:$E$401))</f>
      </c>
      <c r="H49" s="10" t="str">
        <f>=SQRT((F49-$R$4)^2+(G49-$S$4)^2)</f>
      </c>
      <c r="I49" s="10" t="str">
        <f>=SQRT((F49-$R$5)^2+(G49-$S$5)^2)</f>
      </c>
      <c r="J49" s="10" t="str">
        <f>=SQRT((F49-$R$6)^2+(G49-$S$6)^2)</f>
      </c>
      <c r="K49" t="str">
        <f>=CHOOSE(MATCH(MIN(H49:J49),H49:J49,0),"A","B","C")</f>
      </c>
      <c r="L49" s="10" t="str">
        <f>=SQRT((F49-$R$10)^2+(G49-$S$10)^2)</f>
      </c>
      <c r="M49" s="10" t="str">
        <f>=SQRT((F49-$R$11)^2+(G49-$S$11)^2)</f>
      </c>
      <c r="N49" s="10" t="str">
        <f>=SQRT((F49-$R$12)^2+(G49-$S$12)^2)</f>
      </c>
      <c r="O49" t="str">
        <f>=CHOOSE(MATCH(MIN(L49:N49),L49:N49,0),"A","B","C")</f>
      </c>
    </row>
    <row r="50">
      <c r="A50" t="n">
        <v>138275</v>
      </c>
      <c r="B50" t="s">
        <v>1251</v>
      </c>
      <c r="C50" t="s">
        <v>163</v>
      </c>
      <c r="D50" t="n">
        <v>53</v>
      </c>
      <c r="E50" t="n">
        <v>30.5</v>
      </c>
      <c r="F50" s="10" t="str">
        <f>=STANDARDIZE(D50,AVERAGE($D$2:$D$401),_xlfn.STDEV.S($D$2:$D$401))</f>
      </c>
      <c r="G50" s="10" t="str">
        <f>=STANDARDIZE(E50,AVERAGE($E$2:$E$401),_xlfn.STDEV.S($E$2:$E$401))</f>
      </c>
      <c r="H50" s="10" t="str">
        <f>=SQRT((F50-$R$4)^2+(G50-$S$4)^2)</f>
      </c>
      <c r="I50" s="10" t="str">
        <f>=SQRT((F50-$R$5)^2+(G50-$S$5)^2)</f>
      </c>
      <c r="J50" s="10" t="str">
        <f>=SQRT((F50-$R$6)^2+(G50-$S$6)^2)</f>
      </c>
      <c r="K50" t="str">
        <f>=CHOOSE(MATCH(MIN(H50:J50),H50:J50,0),"A","B","C")</f>
      </c>
      <c r="L50" s="10" t="str">
        <f>=SQRT((F50-$R$10)^2+(G50-$S$10)^2)</f>
      </c>
      <c r="M50" s="10" t="str">
        <f>=SQRT((F50-$R$11)^2+(G50-$S$11)^2)</f>
      </c>
      <c r="N50" s="10" t="str">
        <f>=SQRT((F50-$R$12)^2+(G50-$S$12)^2)</f>
      </c>
      <c r="O50" t="str">
        <f>=CHOOSE(MATCH(MIN(L50:N50),L50:N50,0),"A","B","C")</f>
      </c>
    </row>
    <row r="51">
      <c r="A51" t="n">
        <v>138354</v>
      </c>
      <c r="B51" t="s">
        <v>1258</v>
      </c>
      <c r="C51" t="s">
        <v>149</v>
      </c>
      <c r="D51" t="n">
        <v>33</v>
      </c>
      <c r="E51" t="n">
        <v>61.8</v>
      </c>
      <c r="F51" s="10" t="str">
        <f>=STANDARDIZE(D51,AVERAGE($D$2:$D$401),_xlfn.STDEV.S($D$2:$D$401))</f>
      </c>
      <c r="G51" s="10" t="str">
        <f>=STANDARDIZE(E51,AVERAGE($E$2:$E$401),_xlfn.STDEV.S($E$2:$E$401))</f>
      </c>
      <c r="H51" s="10" t="str">
        <f>=SQRT((F51-$R$4)^2+(G51-$S$4)^2)</f>
      </c>
      <c r="I51" s="10" t="str">
        <f>=SQRT((F51-$R$5)^2+(G51-$S$5)^2)</f>
      </c>
      <c r="J51" s="10" t="str">
        <f>=SQRT((F51-$R$6)^2+(G51-$S$6)^2)</f>
      </c>
      <c r="K51" t="str">
        <f>=CHOOSE(MATCH(MIN(H51:J51),H51:J51,0),"A","B","C")</f>
      </c>
      <c r="L51" s="10" t="str">
        <f>=SQRT((F51-$R$10)^2+(G51-$S$10)^2)</f>
      </c>
      <c r="M51" s="10" t="str">
        <f>=SQRT((F51-$R$11)^2+(G51-$S$11)^2)</f>
      </c>
      <c r="N51" s="10" t="str">
        <f>=SQRT((F51-$R$12)^2+(G51-$S$12)^2)</f>
      </c>
      <c r="O51" t="str">
        <f>=CHOOSE(MATCH(MIN(L51:N51),L51:N51,0),"A","B","C")</f>
      </c>
    </row>
    <row r="52">
      <c r="A52" t="n">
        <v>138558</v>
      </c>
      <c r="B52" t="s">
        <v>1266</v>
      </c>
      <c r="C52" t="s">
        <v>149</v>
      </c>
      <c r="D52" t="n">
        <v>34</v>
      </c>
      <c r="E52" t="n">
        <v>28.1</v>
      </c>
      <c r="F52" s="10" t="str">
        <f>=STANDARDIZE(D52,AVERAGE($D$2:$D$401),_xlfn.STDEV.S($D$2:$D$401))</f>
      </c>
      <c r="G52" s="10" t="str">
        <f>=STANDARDIZE(E52,AVERAGE($E$2:$E$401),_xlfn.STDEV.S($E$2:$E$401))</f>
      </c>
      <c r="H52" s="10" t="str">
        <f>=SQRT((F52-$R$4)^2+(G52-$S$4)^2)</f>
      </c>
      <c r="I52" s="10" t="str">
        <f>=SQRT((F52-$R$5)^2+(G52-$S$5)^2)</f>
      </c>
      <c r="J52" s="10" t="str">
        <f>=SQRT((F52-$R$6)^2+(G52-$S$6)^2)</f>
      </c>
      <c r="K52" t="str">
        <f>=CHOOSE(MATCH(MIN(H52:J52),H52:J52,0),"A","B","C")</f>
      </c>
      <c r="L52" s="10" t="str">
        <f>=SQRT((F52-$R$10)^2+(G52-$S$10)^2)</f>
      </c>
      <c r="M52" s="10" t="str">
        <f>=SQRT((F52-$R$11)^2+(G52-$S$11)^2)</f>
      </c>
      <c r="N52" s="10" t="str">
        <f>=SQRT((F52-$R$12)^2+(G52-$S$12)^2)</f>
      </c>
      <c r="O52" t="str">
        <f>=CHOOSE(MATCH(MIN(L52:N52),L52:N52,0),"A","B","C")</f>
      </c>
    </row>
    <row r="53">
      <c r="A53" t="n">
        <v>138600</v>
      </c>
      <c r="B53" t="s">
        <v>1268</v>
      </c>
      <c r="C53" t="s">
        <v>163</v>
      </c>
      <c r="D53" t="n">
        <v>36</v>
      </c>
      <c r="E53" t="n">
        <v>70.5</v>
      </c>
      <c r="F53" s="10" t="str">
        <f>=STANDARDIZE(D53,AVERAGE($D$2:$D$401),_xlfn.STDEV.S($D$2:$D$401))</f>
      </c>
      <c r="G53" s="10" t="str">
        <f>=STANDARDIZE(E53,AVERAGE($E$2:$E$401),_xlfn.STDEV.S($E$2:$E$401))</f>
      </c>
      <c r="H53" s="10" t="str">
        <f>=SQRT((F53-$R$4)^2+(G53-$S$4)^2)</f>
      </c>
      <c r="I53" s="10" t="str">
        <f>=SQRT((F53-$R$5)^2+(G53-$S$5)^2)</f>
      </c>
      <c r="J53" s="10" t="str">
        <f>=SQRT((F53-$R$6)^2+(G53-$S$6)^2)</f>
      </c>
      <c r="K53" t="str">
        <f>=CHOOSE(MATCH(MIN(H53:J53),H53:J53,0),"A","B","C")</f>
      </c>
      <c r="L53" s="10" t="str">
        <f>=SQRT((F53-$R$10)^2+(G53-$S$10)^2)</f>
      </c>
      <c r="M53" s="10" t="str">
        <f>=SQRT((F53-$R$11)^2+(G53-$S$11)^2)</f>
      </c>
      <c r="N53" s="10" t="str">
        <f>=SQRT((F53-$R$12)^2+(G53-$S$12)^2)</f>
      </c>
      <c r="O53" t="str">
        <f>=CHOOSE(MATCH(MIN(L53:N53),L53:N53,0),"A","B","C")</f>
      </c>
    </row>
    <row r="54">
      <c r="A54" t="n">
        <v>138947</v>
      </c>
      <c r="B54" t="s">
        <v>1288</v>
      </c>
      <c r="C54" t="s">
        <v>163</v>
      </c>
      <c r="D54" t="n">
        <v>69</v>
      </c>
      <c r="E54" t="n">
        <v>47.8</v>
      </c>
      <c r="F54" s="10" t="str">
        <f>=STANDARDIZE(D54,AVERAGE($D$2:$D$401),_xlfn.STDEV.S($D$2:$D$401))</f>
      </c>
      <c r="G54" s="10" t="str">
        <f>=STANDARDIZE(E54,AVERAGE($E$2:$E$401),_xlfn.STDEV.S($E$2:$E$401))</f>
      </c>
      <c r="H54" s="10" t="str">
        <f>=SQRT((F54-$R$4)^2+(G54-$S$4)^2)</f>
      </c>
      <c r="I54" s="10" t="str">
        <f>=SQRT((F54-$R$5)^2+(G54-$S$5)^2)</f>
      </c>
      <c r="J54" s="10" t="str">
        <f>=SQRT((F54-$R$6)^2+(G54-$S$6)^2)</f>
      </c>
      <c r="K54" t="str">
        <f>=CHOOSE(MATCH(MIN(H54:J54),H54:J54,0),"A","B","C")</f>
      </c>
      <c r="L54" s="10" t="str">
        <f>=SQRT((F54-$R$10)^2+(G54-$S$10)^2)</f>
      </c>
      <c r="M54" s="10" t="str">
        <f>=SQRT((F54-$R$11)^2+(G54-$S$11)^2)</f>
      </c>
      <c r="N54" s="10" t="str">
        <f>=SQRT((F54-$R$12)^2+(G54-$S$12)^2)</f>
      </c>
      <c r="O54" t="str">
        <f>=CHOOSE(MATCH(MIN(L54:N54),L54:N54,0),"A","B","C")</f>
      </c>
    </row>
    <row r="55">
      <c r="A55" t="n">
        <v>139205</v>
      </c>
      <c r="B55" t="s">
        <v>1295</v>
      </c>
      <c r="C55" t="s">
        <v>163</v>
      </c>
      <c r="D55" t="n">
        <v>46</v>
      </c>
      <c r="E55" t="n">
        <v>19.9</v>
      </c>
      <c r="F55" s="10" t="str">
        <f>=STANDARDIZE(D55,AVERAGE($D$2:$D$401),_xlfn.STDEV.S($D$2:$D$401))</f>
      </c>
      <c r="G55" s="10" t="str">
        <f>=STANDARDIZE(E55,AVERAGE($E$2:$E$401),_xlfn.STDEV.S($E$2:$E$401))</f>
      </c>
      <c r="H55" s="10" t="str">
        <f>=SQRT((F55-$R$4)^2+(G55-$S$4)^2)</f>
      </c>
      <c r="I55" s="10" t="str">
        <f>=SQRT((F55-$R$5)^2+(G55-$S$5)^2)</f>
      </c>
      <c r="J55" s="10" t="str">
        <f>=SQRT((F55-$R$6)^2+(G55-$S$6)^2)</f>
      </c>
      <c r="K55" t="str">
        <f>=CHOOSE(MATCH(MIN(H55:J55),H55:J55,0),"A","B","C")</f>
      </c>
      <c r="L55" s="10" t="str">
        <f>=SQRT((F55-$R$10)^2+(G55-$S$10)^2)</f>
      </c>
      <c r="M55" s="10" t="str">
        <f>=SQRT((F55-$R$11)^2+(G55-$S$11)^2)</f>
      </c>
      <c r="N55" s="10" t="str">
        <f>=SQRT((F55-$R$12)^2+(G55-$S$12)^2)</f>
      </c>
      <c r="O55" t="str">
        <f>=CHOOSE(MATCH(MIN(L55:N55),L55:N55,0),"A","B","C")</f>
      </c>
    </row>
    <row r="56">
      <c r="A56" t="n">
        <v>139311</v>
      </c>
      <c r="B56" t="s">
        <v>1301</v>
      </c>
      <c r="C56" t="s">
        <v>149</v>
      </c>
      <c r="D56" t="n">
        <v>52</v>
      </c>
      <c r="E56" t="n">
        <v>35.1</v>
      </c>
      <c r="F56" s="10" t="str">
        <f>=STANDARDIZE(D56,AVERAGE($D$2:$D$401),_xlfn.STDEV.S($D$2:$D$401))</f>
      </c>
      <c r="G56" s="10" t="str">
        <f>=STANDARDIZE(E56,AVERAGE($E$2:$E$401),_xlfn.STDEV.S($E$2:$E$401))</f>
      </c>
      <c r="H56" s="10" t="str">
        <f>=SQRT((F56-$R$4)^2+(G56-$S$4)^2)</f>
      </c>
      <c r="I56" s="10" t="str">
        <f>=SQRT((F56-$R$5)^2+(G56-$S$5)^2)</f>
      </c>
      <c r="J56" s="10" t="str">
        <f>=SQRT((F56-$R$6)^2+(G56-$S$6)^2)</f>
      </c>
      <c r="K56" t="str">
        <f>=CHOOSE(MATCH(MIN(H56:J56),H56:J56,0),"A","B","C")</f>
      </c>
      <c r="L56" s="10" t="str">
        <f>=SQRT((F56-$R$10)^2+(G56-$S$10)^2)</f>
      </c>
      <c r="M56" s="10" t="str">
        <f>=SQRT((F56-$R$11)^2+(G56-$S$11)^2)</f>
      </c>
      <c r="N56" s="10" t="str">
        <f>=SQRT((F56-$R$12)^2+(G56-$S$12)^2)</f>
      </c>
      <c r="O56" t="str">
        <f>=CHOOSE(MATCH(MIN(L56:N56),L56:N56,0),"A","B","C")</f>
      </c>
    </row>
    <row r="57">
      <c r="A57" t="n">
        <v>139393</v>
      </c>
      <c r="B57" t="s">
        <v>1308</v>
      </c>
      <c r="C57" t="s">
        <v>163</v>
      </c>
      <c r="D57" t="n">
        <v>18</v>
      </c>
      <c r="E57" t="n">
        <v>70.7</v>
      </c>
      <c r="F57" s="10" t="str">
        <f>=STANDARDIZE(D57,AVERAGE($D$2:$D$401),_xlfn.STDEV.S($D$2:$D$401))</f>
      </c>
      <c r="G57" s="10" t="str">
        <f>=STANDARDIZE(E57,AVERAGE($E$2:$E$401),_xlfn.STDEV.S($E$2:$E$401))</f>
      </c>
      <c r="H57" s="10" t="str">
        <f>=SQRT((F57-$R$4)^2+(G57-$S$4)^2)</f>
      </c>
      <c r="I57" s="10" t="str">
        <f>=SQRT((F57-$R$5)^2+(G57-$S$5)^2)</f>
      </c>
      <c r="J57" s="10" t="str">
        <f>=SQRT((F57-$R$6)^2+(G57-$S$6)^2)</f>
      </c>
      <c r="K57" t="str">
        <f>=CHOOSE(MATCH(MIN(H57:J57),H57:J57,0),"A","B","C")</f>
      </c>
      <c r="L57" s="10" t="str">
        <f>=SQRT((F57-$R$10)^2+(G57-$S$10)^2)</f>
      </c>
      <c r="M57" s="10" t="str">
        <f>=SQRT((F57-$R$11)^2+(G57-$S$11)^2)</f>
      </c>
      <c r="N57" s="10" t="str">
        <f>=SQRT((F57-$R$12)^2+(G57-$S$12)^2)</f>
      </c>
      <c r="O57" t="str">
        <f>=CHOOSE(MATCH(MIN(L57:N57),L57:N57,0),"A","B","C")</f>
      </c>
    </row>
    <row r="58">
      <c r="A58" t="n">
        <v>139463</v>
      </c>
      <c r="B58" t="s">
        <v>1310</v>
      </c>
      <c r="C58" t="s">
        <v>149</v>
      </c>
      <c r="D58" t="n">
        <v>50</v>
      </c>
      <c r="E58" t="n">
        <v>30.8</v>
      </c>
      <c r="F58" s="10" t="str">
        <f>=STANDARDIZE(D58,AVERAGE($D$2:$D$401),_xlfn.STDEV.S($D$2:$D$401))</f>
      </c>
      <c r="G58" s="10" t="str">
        <f>=STANDARDIZE(E58,AVERAGE($E$2:$E$401),_xlfn.STDEV.S($E$2:$E$401))</f>
      </c>
      <c r="H58" s="10" t="str">
        <f>=SQRT((F58-$R$4)^2+(G58-$S$4)^2)</f>
      </c>
      <c r="I58" s="10" t="str">
        <f>=SQRT((F58-$R$5)^2+(G58-$S$5)^2)</f>
      </c>
      <c r="J58" s="10" t="str">
        <f>=SQRT((F58-$R$6)^2+(G58-$S$6)^2)</f>
      </c>
      <c r="K58" t="str">
        <f>=CHOOSE(MATCH(MIN(H58:J58),H58:J58,0),"A","B","C")</f>
      </c>
      <c r="L58" s="10" t="str">
        <f>=SQRT((F58-$R$10)^2+(G58-$S$10)^2)</f>
      </c>
      <c r="M58" s="10" t="str">
        <f>=SQRT((F58-$R$11)^2+(G58-$S$11)^2)</f>
      </c>
      <c r="N58" s="10" t="str">
        <f>=SQRT((F58-$R$12)^2+(G58-$S$12)^2)</f>
      </c>
      <c r="O58" t="str">
        <f>=CHOOSE(MATCH(MIN(L58:N58),L58:N58,0),"A","B","C")</f>
      </c>
    </row>
    <row r="59">
      <c r="A59" t="n">
        <v>140447</v>
      </c>
      <c r="B59" t="s">
        <v>1351</v>
      </c>
      <c r="C59" t="s">
        <v>163</v>
      </c>
      <c r="D59" t="n">
        <v>33</v>
      </c>
      <c r="E59" t="n">
        <v>73.4</v>
      </c>
      <c r="F59" s="10" t="str">
        <f>=STANDARDIZE(D59,AVERAGE($D$2:$D$401),_xlfn.STDEV.S($D$2:$D$401))</f>
      </c>
      <c r="G59" s="10" t="str">
        <f>=STANDARDIZE(E59,AVERAGE($E$2:$E$401),_xlfn.STDEV.S($E$2:$E$401))</f>
      </c>
      <c r="H59" s="10" t="str">
        <f>=SQRT((F59-$R$4)^2+(G59-$S$4)^2)</f>
      </c>
      <c r="I59" s="10" t="str">
        <f>=SQRT((F59-$R$5)^2+(G59-$S$5)^2)</f>
      </c>
      <c r="J59" s="10" t="str">
        <f>=SQRT((F59-$R$6)^2+(G59-$S$6)^2)</f>
      </c>
      <c r="K59" t="str">
        <f>=CHOOSE(MATCH(MIN(H59:J59),H59:J59,0),"A","B","C")</f>
      </c>
      <c r="L59" s="10" t="str">
        <f>=SQRT((F59-$R$10)^2+(G59-$S$10)^2)</f>
      </c>
      <c r="M59" s="10" t="str">
        <f>=SQRT((F59-$R$11)^2+(G59-$S$11)^2)</f>
      </c>
      <c r="N59" s="10" t="str">
        <f>=SQRT((F59-$R$12)^2+(G59-$S$12)^2)</f>
      </c>
      <c r="O59" t="str">
        <f>=CHOOSE(MATCH(MIN(L59:N59),L59:N59,0),"A","B","C")</f>
      </c>
    </row>
    <row r="60">
      <c r="A60" t="n">
        <v>140696</v>
      </c>
      <c r="B60" t="s">
        <v>1358</v>
      </c>
      <c r="C60" t="s">
        <v>163</v>
      </c>
      <c r="D60" t="n">
        <v>34</v>
      </c>
      <c r="E60" t="n">
        <v>53</v>
      </c>
      <c r="F60" s="10" t="str">
        <f>=STANDARDIZE(D60,AVERAGE($D$2:$D$401),_xlfn.STDEV.S($D$2:$D$401))</f>
      </c>
      <c r="G60" s="10" t="str">
        <f>=STANDARDIZE(E60,AVERAGE($E$2:$E$401),_xlfn.STDEV.S($E$2:$E$401))</f>
      </c>
      <c r="H60" s="10" t="str">
        <f>=SQRT((F60-$R$4)^2+(G60-$S$4)^2)</f>
      </c>
      <c r="I60" s="10" t="str">
        <f>=SQRT((F60-$R$5)^2+(G60-$S$5)^2)</f>
      </c>
      <c r="J60" s="10" t="str">
        <f>=SQRT((F60-$R$6)^2+(G60-$S$6)^2)</f>
      </c>
      <c r="K60" t="str">
        <f>=CHOOSE(MATCH(MIN(H60:J60),H60:J60,0),"A","B","C")</f>
      </c>
      <c r="L60" s="10" t="str">
        <f>=SQRT((F60-$R$10)^2+(G60-$S$10)^2)</f>
      </c>
      <c r="M60" s="10" t="str">
        <f>=SQRT((F60-$R$11)^2+(G60-$S$11)^2)</f>
      </c>
      <c r="N60" s="10" t="str">
        <f>=SQRT((F60-$R$12)^2+(G60-$S$12)^2)</f>
      </c>
      <c r="O60" t="str">
        <f>=CHOOSE(MATCH(MIN(L60:N60),L60:N60,0),"A","B","C")</f>
      </c>
    </row>
    <row r="61">
      <c r="A61" t="n">
        <v>140951</v>
      </c>
      <c r="B61" t="s">
        <v>1366</v>
      </c>
      <c r="C61" t="s">
        <v>163</v>
      </c>
      <c r="D61" t="n">
        <v>19</v>
      </c>
      <c r="E61" t="n">
        <v>70.5</v>
      </c>
      <c r="F61" s="10" t="str">
        <f>=STANDARDIZE(D61,AVERAGE($D$2:$D$401),_xlfn.STDEV.S($D$2:$D$401))</f>
      </c>
      <c r="G61" s="10" t="str">
        <f>=STANDARDIZE(E61,AVERAGE($E$2:$E$401),_xlfn.STDEV.S($E$2:$E$401))</f>
      </c>
      <c r="H61" s="10" t="str">
        <f>=SQRT((F61-$R$4)^2+(G61-$S$4)^2)</f>
      </c>
      <c r="I61" s="10" t="str">
        <f>=SQRT((F61-$R$5)^2+(G61-$S$5)^2)</f>
      </c>
      <c r="J61" s="10" t="str">
        <f>=SQRT((F61-$R$6)^2+(G61-$S$6)^2)</f>
      </c>
      <c r="K61" t="str">
        <f>=CHOOSE(MATCH(MIN(H61:J61),H61:J61,0),"A","B","C")</f>
      </c>
      <c r="L61" s="10" t="str">
        <f>=SQRT((F61-$R$10)^2+(G61-$S$10)^2)</f>
      </c>
      <c r="M61" s="10" t="str">
        <f>=SQRT((F61-$R$11)^2+(G61-$S$11)^2)</f>
      </c>
      <c r="N61" s="10" t="str">
        <f>=SQRT((F61-$R$12)^2+(G61-$S$12)^2)</f>
      </c>
      <c r="O61" t="str">
        <f>=CHOOSE(MATCH(MIN(L61:N61),L61:N61,0),"A","B","C")</f>
      </c>
    </row>
    <row r="62">
      <c r="A62" t="n">
        <v>141264</v>
      </c>
      <c r="B62" t="s">
        <v>1379</v>
      </c>
      <c r="C62" t="s">
        <v>149</v>
      </c>
      <c r="D62" t="n">
        <v>51</v>
      </c>
      <c r="E62" t="n">
        <v>41.7</v>
      </c>
      <c r="F62" s="10" t="str">
        <f>=STANDARDIZE(D62,AVERAGE($D$2:$D$401),_xlfn.STDEV.S($D$2:$D$401))</f>
      </c>
      <c r="G62" s="10" t="str">
        <f>=STANDARDIZE(E62,AVERAGE($E$2:$E$401),_xlfn.STDEV.S($E$2:$E$401))</f>
      </c>
      <c r="H62" s="10" t="str">
        <f>=SQRT((F62-$R$4)^2+(G62-$S$4)^2)</f>
      </c>
      <c r="I62" s="10" t="str">
        <f>=SQRT((F62-$R$5)^2+(G62-$S$5)^2)</f>
      </c>
      <c r="J62" s="10" t="str">
        <f>=SQRT((F62-$R$6)^2+(G62-$S$6)^2)</f>
      </c>
      <c r="K62" t="str">
        <f>=CHOOSE(MATCH(MIN(H62:J62),H62:J62,0),"A","B","C")</f>
      </c>
      <c r="L62" s="10" t="str">
        <f>=SQRT((F62-$R$10)^2+(G62-$S$10)^2)</f>
      </c>
      <c r="M62" s="10" t="str">
        <f>=SQRT((F62-$R$11)^2+(G62-$S$11)^2)</f>
      </c>
      <c r="N62" s="10" t="str">
        <f>=SQRT((F62-$R$12)^2+(G62-$S$12)^2)</f>
      </c>
      <c r="O62" t="str">
        <f>=CHOOSE(MATCH(MIN(L62:N62),L62:N62,0),"A","B","C")</f>
      </c>
    </row>
    <row r="63">
      <c r="A63" t="n">
        <v>141334</v>
      </c>
      <c r="B63" t="s">
        <v>1381</v>
      </c>
      <c r="C63" t="s">
        <v>149</v>
      </c>
      <c r="D63" t="n">
        <v>42</v>
      </c>
      <c r="E63" t="n">
        <v>42.7</v>
      </c>
      <c r="F63" s="10" t="str">
        <f>=STANDARDIZE(D63,AVERAGE($D$2:$D$401),_xlfn.STDEV.S($D$2:$D$401))</f>
      </c>
      <c r="G63" s="10" t="str">
        <f>=STANDARDIZE(E63,AVERAGE($E$2:$E$401),_xlfn.STDEV.S($E$2:$E$401))</f>
      </c>
      <c r="H63" s="10" t="str">
        <f>=SQRT((F63-$R$4)^2+(G63-$S$4)^2)</f>
      </c>
      <c r="I63" s="10" t="str">
        <f>=SQRT((F63-$R$5)^2+(G63-$S$5)^2)</f>
      </c>
      <c r="J63" s="10" t="str">
        <f>=SQRT((F63-$R$6)^2+(G63-$S$6)^2)</f>
      </c>
      <c r="K63" t="str">
        <f>=CHOOSE(MATCH(MIN(H63:J63),H63:J63,0),"A","B","C")</f>
      </c>
      <c r="L63" s="10" t="str">
        <f>=SQRT((F63-$R$10)^2+(G63-$S$10)^2)</f>
      </c>
      <c r="M63" s="10" t="str">
        <f>=SQRT((F63-$R$11)^2+(G63-$S$11)^2)</f>
      </c>
      <c r="N63" s="10" t="str">
        <f>=SQRT((F63-$R$12)^2+(G63-$S$12)^2)</f>
      </c>
      <c r="O63" t="str">
        <f>=CHOOSE(MATCH(MIN(L63:N63),L63:N63,0),"A","B","C")</f>
      </c>
    </row>
    <row r="64">
      <c r="A64" t="n">
        <v>141981</v>
      </c>
      <c r="B64" t="s">
        <v>1401</v>
      </c>
      <c r="C64" t="s">
        <v>149</v>
      </c>
      <c r="D64" t="n">
        <v>30</v>
      </c>
      <c r="E64" t="n">
        <v>46.8</v>
      </c>
      <c r="F64" s="10" t="str">
        <f>=STANDARDIZE(D64,AVERAGE($D$2:$D$401),_xlfn.STDEV.S($D$2:$D$401))</f>
      </c>
      <c r="G64" s="10" t="str">
        <f>=STANDARDIZE(E64,AVERAGE($E$2:$E$401),_xlfn.STDEV.S($E$2:$E$401))</f>
      </c>
      <c r="H64" s="10" t="str">
        <f>=SQRT((F64-$R$4)^2+(G64-$S$4)^2)</f>
      </c>
      <c r="I64" s="10" t="str">
        <f>=SQRT((F64-$R$5)^2+(G64-$S$5)^2)</f>
      </c>
      <c r="J64" s="10" t="str">
        <f>=SQRT((F64-$R$6)^2+(G64-$S$6)^2)</f>
      </c>
      <c r="K64" t="str">
        <f>=CHOOSE(MATCH(MIN(H64:J64),H64:J64,0),"A","B","C")</f>
      </c>
      <c r="L64" s="10" t="str">
        <f>=SQRT((F64-$R$10)^2+(G64-$S$10)^2)</f>
      </c>
      <c r="M64" s="10" t="str">
        <f>=SQRT((F64-$R$11)^2+(G64-$S$11)^2)</f>
      </c>
      <c r="N64" s="10" t="str">
        <f>=SQRT((F64-$R$12)^2+(G64-$S$12)^2)</f>
      </c>
      <c r="O64" t="str">
        <f>=CHOOSE(MATCH(MIN(L64:N64),L64:N64,0),"A","B","C")</f>
      </c>
    </row>
    <row r="65">
      <c r="A65" t="n">
        <v>142115</v>
      </c>
      <c r="B65" t="s">
        <v>1409</v>
      </c>
      <c r="C65" t="s">
        <v>149</v>
      </c>
      <c r="D65" t="n">
        <v>18</v>
      </c>
      <c r="E65" t="n">
        <v>61.2</v>
      </c>
      <c r="F65" s="10" t="str">
        <f>=STANDARDIZE(D65,AVERAGE($D$2:$D$401),_xlfn.STDEV.S($D$2:$D$401))</f>
      </c>
      <c r="G65" s="10" t="str">
        <f>=STANDARDIZE(E65,AVERAGE($E$2:$E$401),_xlfn.STDEV.S($E$2:$E$401))</f>
      </c>
      <c r="H65" s="10" t="str">
        <f>=SQRT((F65-$R$4)^2+(G65-$S$4)^2)</f>
      </c>
      <c r="I65" s="10" t="str">
        <f>=SQRT((F65-$R$5)^2+(G65-$S$5)^2)</f>
      </c>
      <c r="J65" s="10" t="str">
        <f>=SQRT((F65-$R$6)^2+(G65-$S$6)^2)</f>
      </c>
      <c r="K65" t="str">
        <f>=CHOOSE(MATCH(MIN(H65:J65),H65:J65,0),"A","B","C")</f>
      </c>
      <c r="L65" s="10" t="str">
        <f>=SQRT((F65-$R$10)^2+(G65-$S$10)^2)</f>
      </c>
      <c r="M65" s="10" t="str">
        <f>=SQRT((F65-$R$11)^2+(G65-$S$11)^2)</f>
      </c>
      <c r="N65" s="10" t="str">
        <f>=SQRT((F65-$R$12)^2+(G65-$S$12)^2)</f>
      </c>
      <c r="O65" t="str">
        <f>=CHOOSE(MATCH(MIN(L65:N65),L65:N65,0),"A","B","C")</f>
      </c>
    </row>
    <row r="66">
      <c r="A66" t="n">
        <v>142461</v>
      </c>
      <c r="B66" t="s">
        <v>1424</v>
      </c>
      <c r="C66" t="s">
        <v>163</v>
      </c>
      <c r="D66" t="n">
        <v>29</v>
      </c>
      <c r="E66" t="n">
        <v>63.3</v>
      </c>
      <c r="F66" s="10" t="str">
        <f>=STANDARDIZE(D66,AVERAGE($D$2:$D$401),_xlfn.STDEV.S($D$2:$D$401))</f>
      </c>
      <c r="G66" s="10" t="str">
        <f>=STANDARDIZE(E66,AVERAGE($E$2:$E$401),_xlfn.STDEV.S($E$2:$E$401))</f>
      </c>
      <c r="H66" s="10" t="str">
        <f>=SQRT((F66-$R$4)^2+(G66-$S$4)^2)</f>
      </c>
      <c r="I66" s="10" t="str">
        <f>=SQRT((F66-$R$5)^2+(G66-$S$5)^2)</f>
      </c>
      <c r="J66" s="10" t="str">
        <f>=SQRT((F66-$R$6)^2+(G66-$S$6)^2)</f>
      </c>
      <c r="K66" t="str">
        <f>=CHOOSE(MATCH(MIN(H66:J66),H66:J66,0),"A","B","C")</f>
      </c>
      <c r="L66" s="10" t="str">
        <f>=SQRT((F66-$R$10)^2+(G66-$S$10)^2)</f>
      </c>
      <c r="M66" s="10" t="str">
        <f>=SQRT((F66-$R$11)^2+(G66-$S$11)^2)</f>
      </c>
      <c r="N66" s="10" t="str">
        <f>=SQRT((F66-$R$12)^2+(G66-$S$12)^2)</f>
      </c>
      <c r="O66" t="str">
        <f>=CHOOSE(MATCH(MIN(L66:N66),L66:N66,0),"A","B","C")</f>
      </c>
    </row>
    <row r="67">
      <c r="A67" t="n">
        <v>143288</v>
      </c>
      <c r="B67" t="s">
        <v>1448</v>
      </c>
      <c r="C67" t="s">
        <v>163</v>
      </c>
      <c r="D67" t="n">
        <v>54</v>
      </c>
      <c r="E67" t="n">
        <v>52.4</v>
      </c>
      <c r="F67" s="10" t="str">
        <f>=STANDARDIZE(D67,AVERAGE($D$2:$D$401),_xlfn.STDEV.S($D$2:$D$401))</f>
      </c>
      <c r="G67" s="10" t="str">
        <f>=STANDARDIZE(E67,AVERAGE($E$2:$E$401),_xlfn.STDEV.S($E$2:$E$401))</f>
      </c>
      <c r="H67" s="10" t="str">
        <f>=SQRT((F67-$R$4)^2+(G67-$S$4)^2)</f>
      </c>
      <c r="I67" s="10" t="str">
        <f>=SQRT((F67-$R$5)^2+(G67-$S$5)^2)</f>
      </c>
      <c r="J67" s="10" t="str">
        <f>=SQRT((F67-$R$6)^2+(G67-$S$6)^2)</f>
      </c>
      <c r="K67" t="str">
        <f>=CHOOSE(MATCH(MIN(H67:J67),H67:J67,0),"A","B","C")</f>
      </c>
      <c r="L67" s="10" t="str">
        <f>=SQRT((F67-$R$10)^2+(G67-$S$10)^2)</f>
      </c>
      <c r="M67" s="10" t="str">
        <f>=SQRT((F67-$R$11)^2+(G67-$S$11)^2)</f>
      </c>
      <c r="N67" s="10" t="str">
        <f>=SQRT((F67-$R$12)^2+(G67-$S$12)^2)</f>
      </c>
      <c r="O67" t="str">
        <f>=CHOOSE(MATCH(MIN(L67:N67),L67:N67,0),"A","B","C")</f>
      </c>
    </row>
    <row r="68">
      <c r="A68" t="n">
        <v>144962</v>
      </c>
      <c r="B68" t="s">
        <v>1495</v>
      </c>
      <c r="C68" t="s">
        <v>163</v>
      </c>
      <c r="D68" t="n">
        <v>37</v>
      </c>
      <c r="E68" t="n">
        <v>65.2</v>
      </c>
      <c r="F68" s="10" t="str">
        <f>=STANDARDIZE(D68,AVERAGE($D$2:$D$401),_xlfn.STDEV.S($D$2:$D$401))</f>
      </c>
      <c r="G68" s="10" t="str">
        <f>=STANDARDIZE(E68,AVERAGE($E$2:$E$401),_xlfn.STDEV.S($E$2:$E$401))</f>
      </c>
      <c r="H68" s="10" t="str">
        <f>=SQRT((F68-$R$4)^2+(G68-$S$4)^2)</f>
      </c>
      <c r="I68" s="10" t="str">
        <f>=SQRT((F68-$R$5)^2+(G68-$S$5)^2)</f>
      </c>
      <c r="J68" s="10" t="str">
        <f>=SQRT((F68-$R$6)^2+(G68-$S$6)^2)</f>
      </c>
      <c r="K68" t="str">
        <f>=CHOOSE(MATCH(MIN(H68:J68),H68:J68,0),"A","B","C")</f>
      </c>
      <c r="L68" s="10" t="str">
        <f>=SQRT((F68-$R$10)^2+(G68-$S$10)^2)</f>
      </c>
      <c r="M68" s="10" t="str">
        <f>=SQRT((F68-$R$11)^2+(G68-$S$11)^2)</f>
      </c>
      <c r="N68" s="10" t="str">
        <f>=SQRT((F68-$R$12)^2+(G68-$S$12)^2)</f>
      </c>
      <c r="O68" t="str">
        <f>=CHOOSE(MATCH(MIN(L68:N68),L68:N68,0),"A","B","C")</f>
      </c>
    </row>
    <row r="69">
      <c r="A69" t="n">
        <v>147013</v>
      </c>
      <c r="B69" t="s">
        <v>1579</v>
      </c>
      <c r="C69" t="s">
        <v>163</v>
      </c>
      <c r="D69" t="n">
        <v>29</v>
      </c>
      <c r="E69" t="n">
        <v>59.5</v>
      </c>
      <c r="F69" s="10" t="str">
        <f>=STANDARDIZE(D69,AVERAGE($D$2:$D$401),_xlfn.STDEV.S($D$2:$D$401))</f>
      </c>
      <c r="G69" s="10" t="str">
        <f>=STANDARDIZE(E69,AVERAGE($E$2:$E$401),_xlfn.STDEV.S($E$2:$E$401))</f>
      </c>
      <c r="H69" s="10" t="str">
        <f>=SQRT((F69-$R$4)^2+(G69-$S$4)^2)</f>
      </c>
      <c r="I69" s="10" t="str">
        <f>=SQRT((F69-$R$5)^2+(G69-$S$5)^2)</f>
      </c>
      <c r="J69" s="10" t="str">
        <f>=SQRT((F69-$R$6)^2+(G69-$S$6)^2)</f>
      </c>
      <c r="K69" t="str">
        <f>=CHOOSE(MATCH(MIN(H69:J69),H69:J69,0),"A","B","C")</f>
      </c>
      <c r="L69" s="10" t="str">
        <f>=SQRT((F69-$R$10)^2+(G69-$S$10)^2)</f>
      </c>
      <c r="M69" s="10" t="str">
        <f>=SQRT((F69-$R$11)^2+(G69-$S$11)^2)</f>
      </c>
      <c r="N69" s="10" t="str">
        <f>=SQRT((F69-$R$12)^2+(G69-$S$12)^2)</f>
      </c>
      <c r="O69" t="str">
        <f>=CHOOSE(MATCH(MIN(L69:N69),L69:N69,0),"A","B","C")</f>
      </c>
    </row>
    <row r="70">
      <c r="A70" t="n">
        <v>147776</v>
      </c>
      <c r="B70" t="s">
        <v>1605</v>
      </c>
      <c r="C70" t="s">
        <v>149</v>
      </c>
      <c r="D70" t="n">
        <v>54</v>
      </c>
      <c r="E70" t="n">
        <v>16.8</v>
      </c>
      <c r="F70" s="10" t="str">
        <f>=STANDARDIZE(D70,AVERAGE($D$2:$D$401),_xlfn.STDEV.S($D$2:$D$401))</f>
      </c>
      <c r="G70" s="10" t="str">
        <f>=STANDARDIZE(E70,AVERAGE($E$2:$E$401),_xlfn.STDEV.S($E$2:$E$401))</f>
      </c>
      <c r="H70" s="10" t="str">
        <f>=SQRT((F70-$R$4)^2+(G70-$S$4)^2)</f>
      </c>
      <c r="I70" s="10" t="str">
        <f>=SQRT((F70-$R$5)^2+(G70-$S$5)^2)</f>
      </c>
      <c r="J70" s="10" t="str">
        <f>=SQRT((F70-$R$6)^2+(G70-$S$6)^2)</f>
      </c>
      <c r="K70" t="str">
        <f>=CHOOSE(MATCH(MIN(H70:J70),H70:J70,0),"A","B","C")</f>
      </c>
      <c r="L70" s="10" t="str">
        <f>=SQRT((F70-$R$10)^2+(G70-$S$10)^2)</f>
      </c>
      <c r="M70" s="10" t="str">
        <f>=SQRT((F70-$R$11)^2+(G70-$S$11)^2)</f>
      </c>
      <c r="N70" s="10" t="str">
        <f>=SQRT((F70-$R$12)^2+(G70-$S$12)^2)</f>
      </c>
      <c r="O70" t="str">
        <f>=CHOOSE(MATCH(MIN(L70:N70),L70:N70,0),"A","B","C")</f>
      </c>
    </row>
    <row r="71">
      <c r="A71" t="n">
        <v>148131</v>
      </c>
      <c r="B71" t="s">
        <v>1617</v>
      </c>
      <c r="C71" t="s">
        <v>163</v>
      </c>
      <c r="D71" t="n">
        <v>30</v>
      </c>
      <c r="E71" t="n">
        <v>42.7</v>
      </c>
      <c r="F71" s="10" t="str">
        <f>=STANDARDIZE(D71,AVERAGE($D$2:$D$401),_xlfn.STDEV.S($D$2:$D$401))</f>
      </c>
      <c r="G71" s="10" t="str">
        <f>=STANDARDIZE(E71,AVERAGE($E$2:$E$401),_xlfn.STDEV.S($E$2:$E$401))</f>
      </c>
      <c r="H71" s="10" t="str">
        <f>=SQRT((F71-$R$4)^2+(G71-$S$4)^2)</f>
      </c>
      <c r="I71" s="10" t="str">
        <f>=SQRT((F71-$R$5)^2+(G71-$S$5)^2)</f>
      </c>
      <c r="J71" s="10" t="str">
        <f>=SQRT((F71-$R$6)^2+(G71-$S$6)^2)</f>
      </c>
      <c r="K71" t="str">
        <f>=CHOOSE(MATCH(MIN(H71:J71),H71:J71,0),"A","B","C")</f>
      </c>
      <c r="L71" s="10" t="str">
        <f>=SQRT((F71-$R$10)^2+(G71-$S$10)^2)</f>
      </c>
      <c r="M71" s="10" t="str">
        <f>=SQRT((F71-$R$11)^2+(G71-$S$11)^2)</f>
      </c>
      <c r="N71" s="10" t="str">
        <f>=SQRT((F71-$R$12)^2+(G71-$S$12)^2)</f>
      </c>
      <c r="O71" t="str">
        <f>=CHOOSE(MATCH(MIN(L71:N71),L71:N71,0),"A","B","C")</f>
      </c>
    </row>
    <row r="72">
      <c r="A72" t="n">
        <v>148654</v>
      </c>
      <c r="B72" t="s">
        <v>1631</v>
      </c>
      <c r="C72" t="s">
        <v>149</v>
      </c>
      <c r="D72" t="n">
        <v>36</v>
      </c>
      <c r="E72" t="n">
        <v>61.5</v>
      </c>
      <c r="F72" s="10" t="str">
        <f>=STANDARDIZE(D72,AVERAGE($D$2:$D$401),_xlfn.STDEV.S($D$2:$D$401))</f>
      </c>
      <c r="G72" s="10" t="str">
        <f>=STANDARDIZE(E72,AVERAGE($E$2:$E$401),_xlfn.STDEV.S($E$2:$E$401))</f>
      </c>
      <c r="H72" s="10" t="str">
        <f>=SQRT((F72-$R$4)^2+(G72-$S$4)^2)</f>
      </c>
      <c r="I72" s="10" t="str">
        <f>=SQRT((F72-$R$5)^2+(G72-$S$5)^2)</f>
      </c>
      <c r="J72" s="10" t="str">
        <f>=SQRT((F72-$R$6)^2+(G72-$S$6)^2)</f>
      </c>
      <c r="K72" t="str">
        <f>=CHOOSE(MATCH(MIN(H72:J72),H72:J72,0),"A","B","C")</f>
      </c>
      <c r="L72" s="10" t="str">
        <f>=SQRT((F72-$R$10)^2+(G72-$S$10)^2)</f>
      </c>
      <c r="M72" s="10" t="str">
        <f>=SQRT((F72-$R$11)^2+(G72-$S$11)^2)</f>
      </c>
      <c r="N72" s="10" t="str">
        <f>=SQRT((F72-$R$12)^2+(G72-$S$12)^2)</f>
      </c>
      <c r="O72" t="str">
        <f>=CHOOSE(MATCH(MIN(L72:N72),L72:N72,0),"A","B","C")</f>
      </c>
    </row>
    <row r="73">
      <c r="A73" t="n">
        <v>149772</v>
      </c>
      <c r="B73" t="s">
        <v>1666</v>
      </c>
      <c r="C73" t="s">
        <v>149</v>
      </c>
      <c r="D73" t="n">
        <v>28</v>
      </c>
      <c r="E73" t="n">
        <v>44.8</v>
      </c>
      <c r="F73" s="10" t="str">
        <f>=STANDARDIZE(D73,AVERAGE($D$2:$D$401),_xlfn.STDEV.S($D$2:$D$401))</f>
      </c>
      <c r="G73" s="10" t="str">
        <f>=STANDARDIZE(E73,AVERAGE($E$2:$E$401),_xlfn.STDEV.S($E$2:$E$401))</f>
      </c>
      <c r="H73" s="10" t="str">
        <f>=SQRT((F73-$R$4)^2+(G73-$S$4)^2)</f>
      </c>
      <c r="I73" s="10" t="str">
        <f>=SQRT((F73-$R$5)^2+(G73-$S$5)^2)</f>
      </c>
      <c r="J73" s="10" t="str">
        <f>=SQRT((F73-$R$6)^2+(G73-$S$6)^2)</f>
      </c>
      <c r="K73" t="str">
        <f>=CHOOSE(MATCH(MIN(H73:J73),H73:J73,0),"A","B","C")</f>
      </c>
      <c r="L73" s="10" t="str">
        <f>=SQRT((F73-$R$10)^2+(G73-$S$10)^2)</f>
      </c>
      <c r="M73" s="10" t="str">
        <f>=SQRT((F73-$R$11)^2+(G73-$S$11)^2)</f>
      </c>
      <c r="N73" s="10" t="str">
        <f>=SQRT((F73-$R$12)^2+(G73-$S$12)^2)</f>
      </c>
      <c r="O73" t="str">
        <f>=CHOOSE(MATCH(MIN(L73:N73),L73:N73,0),"A","B","C")</f>
      </c>
    </row>
    <row r="74">
      <c r="A74" t="n">
        <v>150136</v>
      </c>
      <c r="B74" t="s">
        <v>1674</v>
      </c>
      <c r="C74" t="s">
        <v>149</v>
      </c>
      <c r="D74" t="n">
        <v>34</v>
      </c>
      <c r="E74" t="n">
        <v>62.7</v>
      </c>
      <c r="F74" s="10" t="str">
        <f>=STANDARDIZE(D74,AVERAGE($D$2:$D$401),_xlfn.STDEV.S($D$2:$D$401))</f>
      </c>
      <c r="G74" s="10" t="str">
        <f>=STANDARDIZE(E74,AVERAGE($E$2:$E$401),_xlfn.STDEV.S($E$2:$E$401))</f>
      </c>
      <c r="H74" s="10" t="str">
        <f>=SQRT((F74-$R$4)^2+(G74-$S$4)^2)</f>
      </c>
      <c r="I74" s="10" t="str">
        <f>=SQRT((F74-$R$5)^2+(G74-$S$5)^2)</f>
      </c>
      <c r="J74" s="10" t="str">
        <f>=SQRT((F74-$R$6)^2+(G74-$S$6)^2)</f>
      </c>
      <c r="K74" t="str">
        <f>=CHOOSE(MATCH(MIN(H74:J74),H74:J74,0),"A","B","C")</f>
      </c>
      <c r="L74" s="10" t="str">
        <f>=SQRT((F74-$R$10)^2+(G74-$S$10)^2)</f>
      </c>
      <c r="M74" s="10" t="str">
        <f>=SQRT((F74-$R$11)^2+(G74-$S$11)^2)</f>
      </c>
      <c r="N74" s="10" t="str">
        <f>=SQRT((F74-$R$12)^2+(G74-$S$12)^2)</f>
      </c>
      <c r="O74" t="str">
        <f>=CHOOSE(MATCH(MIN(L74:N74),L74:N74,0),"A","B","C")</f>
      </c>
    </row>
    <row r="75">
      <c r="A75" t="n">
        <v>150163</v>
      </c>
      <c r="B75" t="s">
        <v>1678</v>
      </c>
      <c r="C75" t="s">
        <v>163</v>
      </c>
      <c r="D75" t="n">
        <v>14</v>
      </c>
      <c r="E75" t="n">
        <v>78.6</v>
      </c>
      <c r="F75" s="10" t="str">
        <f>=STANDARDIZE(D75,AVERAGE($D$2:$D$401),_xlfn.STDEV.S($D$2:$D$401))</f>
      </c>
      <c r="G75" s="10" t="str">
        <f>=STANDARDIZE(E75,AVERAGE($E$2:$E$401),_xlfn.STDEV.S($E$2:$E$401))</f>
      </c>
      <c r="H75" s="10" t="str">
        <f>=SQRT((F75-$R$4)^2+(G75-$S$4)^2)</f>
      </c>
      <c r="I75" s="10" t="str">
        <f>=SQRT((F75-$R$5)^2+(G75-$S$5)^2)</f>
      </c>
      <c r="J75" s="10" t="str">
        <f>=SQRT((F75-$R$6)^2+(G75-$S$6)^2)</f>
      </c>
      <c r="K75" t="str">
        <f>=CHOOSE(MATCH(MIN(H75:J75),H75:J75,0),"A","B","C")</f>
      </c>
      <c r="L75" s="10" t="str">
        <f>=SQRT((F75-$R$10)^2+(G75-$S$10)^2)</f>
      </c>
      <c r="M75" s="10" t="str">
        <f>=SQRT((F75-$R$11)^2+(G75-$S$11)^2)</f>
      </c>
      <c r="N75" s="10" t="str">
        <f>=SQRT((F75-$R$12)^2+(G75-$S$12)^2)</f>
      </c>
      <c r="O75" t="str">
        <f>=CHOOSE(MATCH(MIN(L75:N75),L75:N75,0),"A","B","C")</f>
      </c>
    </row>
    <row r="76">
      <c r="A76" t="n">
        <v>150455</v>
      </c>
      <c r="B76" t="s">
        <v>1693</v>
      </c>
      <c r="C76" t="s">
        <v>163</v>
      </c>
      <c r="D76" t="n">
        <v>25</v>
      </c>
      <c r="E76" t="n">
        <v>67.9</v>
      </c>
      <c r="F76" s="10" t="str">
        <f>=STANDARDIZE(D76,AVERAGE($D$2:$D$401),_xlfn.STDEV.S($D$2:$D$401))</f>
      </c>
      <c r="G76" s="10" t="str">
        <f>=STANDARDIZE(E76,AVERAGE($E$2:$E$401),_xlfn.STDEV.S($E$2:$E$401))</f>
      </c>
      <c r="H76" s="10" t="str">
        <f>=SQRT((F76-$R$4)^2+(G76-$S$4)^2)</f>
      </c>
      <c r="I76" s="10" t="str">
        <f>=SQRT((F76-$R$5)^2+(G76-$S$5)^2)</f>
      </c>
      <c r="J76" s="10" t="str">
        <f>=SQRT((F76-$R$6)^2+(G76-$S$6)^2)</f>
      </c>
      <c r="K76" t="str">
        <f>=CHOOSE(MATCH(MIN(H76:J76),H76:J76,0),"A","B","C")</f>
      </c>
      <c r="L76" s="10" t="str">
        <f>=SQRT((F76-$R$10)^2+(G76-$S$10)^2)</f>
      </c>
      <c r="M76" s="10" t="str">
        <f>=SQRT((F76-$R$11)^2+(G76-$S$11)^2)</f>
      </c>
      <c r="N76" s="10" t="str">
        <f>=SQRT((F76-$R$12)^2+(G76-$S$12)^2)</f>
      </c>
      <c r="O76" t="str">
        <f>=CHOOSE(MATCH(MIN(L76:N76),L76:N76,0),"A","B","C")</f>
      </c>
    </row>
    <row r="77">
      <c r="A77" t="n">
        <v>150604</v>
      </c>
      <c r="B77" t="s">
        <v>1696</v>
      </c>
      <c r="C77" t="s">
        <v>163</v>
      </c>
      <c r="D77" t="n">
        <v>39</v>
      </c>
      <c r="E77" t="n">
        <v>63.4</v>
      </c>
      <c r="F77" s="10" t="str">
        <f>=STANDARDIZE(D77,AVERAGE($D$2:$D$401),_xlfn.STDEV.S($D$2:$D$401))</f>
      </c>
      <c r="G77" s="10" t="str">
        <f>=STANDARDIZE(E77,AVERAGE($E$2:$E$401),_xlfn.STDEV.S($E$2:$E$401))</f>
      </c>
      <c r="H77" s="10" t="str">
        <f>=SQRT((F77-$R$4)^2+(G77-$S$4)^2)</f>
      </c>
      <c r="I77" s="10" t="str">
        <f>=SQRT((F77-$R$5)^2+(G77-$S$5)^2)</f>
      </c>
      <c r="J77" s="10" t="str">
        <f>=SQRT((F77-$R$6)^2+(G77-$S$6)^2)</f>
      </c>
      <c r="K77" t="str">
        <f>=CHOOSE(MATCH(MIN(H77:J77),H77:J77,0),"A","B","C")</f>
      </c>
      <c r="L77" s="10" t="str">
        <f>=SQRT((F77-$R$10)^2+(G77-$S$10)^2)</f>
      </c>
      <c r="M77" s="10" t="str">
        <f>=SQRT((F77-$R$11)^2+(G77-$S$11)^2)</f>
      </c>
      <c r="N77" s="10" t="str">
        <f>=SQRT((F77-$R$12)^2+(G77-$S$12)^2)</f>
      </c>
      <c r="O77" t="str">
        <f>=CHOOSE(MATCH(MIN(L77:N77),L77:N77,0),"A","B","C")</f>
      </c>
    </row>
    <row r="78">
      <c r="A78" t="n">
        <v>150941</v>
      </c>
      <c r="B78" t="s">
        <v>1709</v>
      </c>
      <c r="C78" t="s">
        <v>163</v>
      </c>
      <c r="D78" t="n">
        <v>29</v>
      </c>
      <c r="E78" t="n">
        <v>68.2</v>
      </c>
      <c r="F78" s="10" t="str">
        <f>=STANDARDIZE(D78,AVERAGE($D$2:$D$401),_xlfn.STDEV.S($D$2:$D$401))</f>
      </c>
      <c r="G78" s="10" t="str">
        <f>=STANDARDIZE(E78,AVERAGE($E$2:$E$401),_xlfn.STDEV.S($E$2:$E$401))</f>
      </c>
      <c r="H78" s="10" t="str">
        <f>=SQRT((F78-$R$4)^2+(G78-$S$4)^2)</f>
      </c>
      <c r="I78" s="10" t="str">
        <f>=SQRT((F78-$R$5)^2+(G78-$S$5)^2)</f>
      </c>
      <c r="J78" s="10" t="str">
        <f>=SQRT((F78-$R$6)^2+(G78-$S$6)^2)</f>
      </c>
      <c r="K78" t="str">
        <f>=CHOOSE(MATCH(MIN(H78:J78),H78:J78,0),"A","B","C")</f>
      </c>
      <c r="L78" s="10" t="str">
        <f>=SQRT((F78-$R$10)^2+(G78-$S$10)^2)</f>
      </c>
      <c r="M78" s="10" t="str">
        <f>=SQRT((F78-$R$11)^2+(G78-$S$11)^2)</f>
      </c>
      <c r="N78" s="10" t="str">
        <f>=SQRT((F78-$R$12)^2+(G78-$S$12)^2)</f>
      </c>
      <c r="O78" t="str">
        <f>=CHOOSE(MATCH(MIN(L78:N78),L78:N78,0),"A","B","C")</f>
      </c>
    </row>
    <row r="79">
      <c r="A79" t="n">
        <v>151290</v>
      </c>
      <c r="B79" t="s">
        <v>1715</v>
      </c>
      <c r="C79" t="s">
        <v>163</v>
      </c>
      <c r="D79" t="n">
        <v>34</v>
      </c>
      <c r="E79" t="n">
        <v>35.5</v>
      </c>
      <c r="F79" s="10" t="str">
        <f>=STANDARDIZE(D79,AVERAGE($D$2:$D$401),_xlfn.STDEV.S($D$2:$D$401))</f>
      </c>
      <c r="G79" s="10" t="str">
        <f>=STANDARDIZE(E79,AVERAGE($E$2:$E$401),_xlfn.STDEV.S($E$2:$E$401))</f>
      </c>
      <c r="H79" s="10" t="str">
        <f>=SQRT((F79-$R$4)^2+(G79-$S$4)^2)</f>
      </c>
      <c r="I79" s="10" t="str">
        <f>=SQRT((F79-$R$5)^2+(G79-$S$5)^2)</f>
      </c>
      <c r="J79" s="10" t="str">
        <f>=SQRT((F79-$R$6)^2+(G79-$S$6)^2)</f>
      </c>
      <c r="K79" t="str">
        <f>=CHOOSE(MATCH(MIN(H79:J79),H79:J79,0),"A","B","C")</f>
      </c>
      <c r="L79" s="10" t="str">
        <f>=SQRT((F79-$R$10)^2+(G79-$S$10)^2)</f>
      </c>
      <c r="M79" s="10" t="str">
        <f>=SQRT((F79-$R$11)^2+(G79-$S$11)^2)</f>
      </c>
      <c r="N79" s="10" t="str">
        <f>=SQRT((F79-$R$12)^2+(G79-$S$12)^2)</f>
      </c>
      <c r="O79" t="str">
        <f>=CHOOSE(MATCH(MIN(L79:N79),L79:N79,0),"A","B","C")</f>
      </c>
    </row>
    <row r="80">
      <c r="A80" t="n">
        <v>151333</v>
      </c>
      <c r="B80" t="s">
        <v>1718</v>
      </c>
      <c r="C80" t="s">
        <v>149</v>
      </c>
      <c r="D80" t="n">
        <v>35</v>
      </c>
      <c r="E80" t="n">
        <v>44</v>
      </c>
      <c r="F80" s="10" t="str">
        <f>=STANDARDIZE(D80,AVERAGE($D$2:$D$401),_xlfn.STDEV.S($D$2:$D$401))</f>
      </c>
      <c r="G80" s="10" t="str">
        <f>=STANDARDIZE(E80,AVERAGE($E$2:$E$401),_xlfn.STDEV.S($E$2:$E$401))</f>
      </c>
      <c r="H80" s="10" t="str">
        <f>=SQRT((F80-$R$4)^2+(G80-$S$4)^2)</f>
      </c>
      <c r="I80" s="10" t="str">
        <f>=SQRT((F80-$R$5)^2+(G80-$S$5)^2)</f>
      </c>
      <c r="J80" s="10" t="str">
        <f>=SQRT((F80-$R$6)^2+(G80-$S$6)^2)</f>
      </c>
      <c r="K80" t="str">
        <f>=CHOOSE(MATCH(MIN(H80:J80),H80:J80,0),"A","B","C")</f>
      </c>
      <c r="L80" s="10" t="str">
        <f>=SQRT((F80-$R$10)^2+(G80-$S$10)^2)</f>
      </c>
      <c r="M80" s="10" t="str">
        <f>=SQRT((F80-$R$11)^2+(G80-$S$11)^2)</f>
      </c>
      <c r="N80" s="10" t="str">
        <f>=SQRT((F80-$R$12)^2+(G80-$S$12)^2)</f>
      </c>
      <c r="O80" t="str">
        <f>=CHOOSE(MATCH(MIN(L80:N80),L80:N80,0),"A","B","C")</f>
      </c>
    </row>
    <row r="81">
      <c r="A81" t="n">
        <v>151351</v>
      </c>
      <c r="B81" t="s">
        <v>1722</v>
      </c>
      <c r="C81" t="s">
        <v>149</v>
      </c>
      <c r="D81" t="n">
        <v>17</v>
      </c>
      <c r="E81" t="n">
        <v>81.2</v>
      </c>
      <c r="F81" s="10" t="str">
        <f>=STANDARDIZE(D81,AVERAGE($D$2:$D$401),_xlfn.STDEV.S($D$2:$D$401))</f>
      </c>
      <c r="G81" s="10" t="str">
        <f>=STANDARDIZE(E81,AVERAGE($E$2:$E$401),_xlfn.STDEV.S($E$2:$E$401))</f>
      </c>
      <c r="H81" s="10" t="str">
        <f>=SQRT((F81-$R$4)^2+(G81-$S$4)^2)</f>
      </c>
      <c r="I81" s="10" t="str">
        <f>=SQRT((F81-$R$5)^2+(G81-$S$5)^2)</f>
      </c>
      <c r="J81" s="10" t="str">
        <f>=SQRT((F81-$R$6)^2+(G81-$S$6)^2)</f>
      </c>
      <c r="K81" t="str">
        <f>=CHOOSE(MATCH(MIN(H81:J81),H81:J81,0),"A","B","C")</f>
      </c>
      <c r="L81" s="10" t="str">
        <f>=SQRT((F81-$R$10)^2+(G81-$S$10)^2)</f>
      </c>
      <c r="M81" s="10" t="str">
        <f>=SQRT((F81-$R$11)^2+(G81-$S$11)^2)</f>
      </c>
      <c r="N81" s="10" t="str">
        <f>=SQRT((F81-$R$12)^2+(G81-$S$12)^2)</f>
      </c>
      <c r="O81" t="str">
        <f>=CHOOSE(MATCH(MIN(L81:N81),L81:N81,0),"A","B","C")</f>
      </c>
    </row>
    <row r="82">
      <c r="A82" t="n">
        <v>151388</v>
      </c>
      <c r="B82" t="s">
        <v>1727</v>
      </c>
      <c r="C82" t="s">
        <v>149</v>
      </c>
      <c r="D82" t="n">
        <v>34</v>
      </c>
      <c r="E82" t="n">
        <v>45.4</v>
      </c>
      <c r="F82" s="10" t="str">
        <f>=STANDARDIZE(D82,AVERAGE($D$2:$D$401),_xlfn.STDEV.S($D$2:$D$401))</f>
      </c>
      <c r="G82" s="10" t="str">
        <f>=STANDARDIZE(E82,AVERAGE($E$2:$E$401),_xlfn.STDEV.S($E$2:$E$401))</f>
      </c>
      <c r="H82" s="10" t="str">
        <f>=SQRT((F82-$R$4)^2+(G82-$S$4)^2)</f>
      </c>
      <c r="I82" s="10" t="str">
        <f>=SQRT((F82-$R$5)^2+(G82-$S$5)^2)</f>
      </c>
      <c r="J82" s="10" t="str">
        <f>=SQRT((F82-$R$6)^2+(G82-$S$6)^2)</f>
      </c>
      <c r="K82" t="str">
        <f>=CHOOSE(MATCH(MIN(H82:J82),H82:J82,0),"A","B","C")</f>
      </c>
      <c r="L82" s="10" t="str">
        <f>=SQRT((F82-$R$10)^2+(G82-$S$10)^2)</f>
      </c>
      <c r="M82" s="10" t="str">
        <f>=SQRT((F82-$R$11)^2+(G82-$S$11)^2)</f>
      </c>
      <c r="N82" s="10" t="str">
        <f>=SQRT((F82-$R$12)^2+(G82-$S$12)^2)</f>
      </c>
      <c r="O82" t="str">
        <f>=CHOOSE(MATCH(MIN(L82:N82),L82:N82,0),"A","B","C")</f>
      </c>
    </row>
    <row r="83">
      <c r="A83" t="n">
        <v>152080</v>
      </c>
      <c r="B83" t="s">
        <v>1746</v>
      </c>
      <c r="C83" t="s">
        <v>163</v>
      </c>
      <c r="D83" t="n">
        <v>12</v>
      </c>
      <c r="E83" t="n">
        <v>96.8</v>
      </c>
      <c r="F83" s="10" t="str">
        <f>=STANDARDIZE(D83,AVERAGE($D$2:$D$401),_xlfn.STDEV.S($D$2:$D$401))</f>
      </c>
      <c r="G83" s="10" t="str">
        <f>=STANDARDIZE(E83,AVERAGE($E$2:$E$401),_xlfn.STDEV.S($E$2:$E$401))</f>
      </c>
      <c r="H83" s="10" t="str">
        <f>=SQRT((F83-$R$4)^2+(G83-$S$4)^2)</f>
      </c>
      <c r="I83" s="10" t="str">
        <f>=SQRT((F83-$R$5)^2+(G83-$S$5)^2)</f>
      </c>
      <c r="J83" s="10" t="str">
        <f>=SQRT((F83-$R$6)^2+(G83-$S$6)^2)</f>
      </c>
      <c r="K83" t="str">
        <f>=CHOOSE(MATCH(MIN(H83:J83),H83:J83,0),"A","B","C")</f>
      </c>
      <c r="L83" s="10" t="str">
        <f>=SQRT((F83-$R$10)^2+(G83-$S$10)^2)</f>
      </c>
      <c r="M83" s="10" t="str">
        <f>=SQRT((F83-$R$11)^2+(G83-$S$11)^2)</f>
      </c>
      <c r="N83" s="10" t="str">
        <f>=SQRT((F83-$R$12)^2+(G83-$S$12)^2)</f>
      </c>
      <c r="O83" t="str">
        <f>=CHOOSE(MATCH(MIN(L83:N83),L83:N83,0),"A","B","C")</f>
      </c>
    </row>
    <row r="84">
      <c r="A84" t="n">
        <v>152318</v>
      </c>
      <c r="B84" t="s">
        <v>1752</v>
      </c>
      <c r="C84" t="s">
        <v>163</v>
      </c>
      <c r="D84" t="n">
        <v>12</v>
      </c>
      <c r="E84" t="n">
        <v>81.7</v>
      </c>
      <c r="F84" s="10" t="str">
        <f>=STANDARDIZE(D84,AVERAGE($D$2:$D$401),_xlfn.STDEV.S($D$2:$D$401))</f>
      </c>
      <c r="G84" s="10" t="str">
        <f>=STANDARDIZE(E84,AVERAGE($E$2:$E$401),_xlfn.STDEV.S($E$2:$E$401))</f>
      </c>
      <c r="H84" s="10" t="str">
        <f>=SQRT((F84-$R$4)^2+(G84-$S$4)^2)</f>
      </c>
      <c r="I84" s="10" t="str">
        <f>=SQRT((F84-$R$5)^2+(G84-$S$5)^2)</f>
      </c>
      <c r="J84" s="10" t="str">
        <f>=SQRT((F84-$R$6)^2+(G84-$S$6)^2)</f>
      </c>
      <c r="K84" t="str">
        <f>=CHOOSE(MATCH(MIN(H84:J84),H84:J84,0),"A","B","C")</f>
      </c>
      <c r="L84" s="10" t="str">
        <f>=SQRT((F84-$R$10)^2+(G84-$S$10)^2)</f>
      </c>
      <c r="M84" s="10" t="str">
        <f>=SQRT((F84-$R$11)^2+(G84-$S$11)^2)</f>
      </c>
      <c r="N84" s="10" t="str">
        <f>=SQRT((F84-$R$12)^2+(G84-$S$12)^2)</f>
      </c>
      <c r="O84" t="str">
        <f>=CHOOSE(MATCH(MIN(L84:N84),L84:N84,0),"A","B","C")</f>
      </c>
    </row>
    <row r="85">
      <c r="A85" t="n">
        <v>152673</v>
      </c>
      <c r="B85" t="s">
        <v>1767</v>
      </c>
      <c r="C85" t="s">
        <v>163</v>
      </c>
      <c r="D85" t="n">
        <v>23</v>
      </c>
      <c r="E85" t="n">
        <v>77.1</v>
      </c>
      <c r="F85" s="10" t="str">
        <f>=STANDARDIZE(D85,AVERAGE($D$2:$D$401),_xlfn.STDEV.S($D$2:$D$401))</f>
      </c>
      <c r="G85" s="10" t="str">
        <f>=STANDARDIZE(E85,AVERAGE($E$2:$E$401),_xlfn.STDEV.S($E$2:$E$401))</f>
      </c>
      <c r="H85" s="10" t="str">
        <f>=SQRT((F85-$R$4)^2+(G85-$S$4)^2)</f>
      </c>
      <c r="I85" s="10" t="str">
        <f>=SQRT((F85-$R$5)^2+(G85-$S$5)^2)</f>
      </c>
      <c r="J85" s="10" t="str">
        <f>=SQRT((F85-$R$6)^2+(G85-$S$6)^2)</f>
      </c>
      <c r="K85" t="str">
        <f>=CHOOSE(MATCH(MIN(H85:J85),H85:J85,0),"A","B","C")</f>
      </c>
      <c r="L85" s="10" t="str">
        <f>=SQRT((F85-$R$10)^2+(G85-$S$10)^2)</f>
      </c>
      <c r="M85" s="10" t="str">
        <f>=SQRT((F85-$R$11)^2+(G85-$S$11)^2)</f>
      </c>
      <c r="N85" s="10" t="str">
        <f>=SQRT((F85-$R$12)^2+(G85-$S$12)^2)</f>
      </c>
      <c r="O85" t="str">
        <f>=CHOOSE(MATCH(MIN(L85:N85),L85:N85,0),"A","B","C")</f>
      </c>
    </row>
    <row r="86">
      <c r="A86" t="n">
        <v>153144</v>
      </c>
      <c r="B86" t="s">
        <v>1783</v>
      </c>
      <c r="C86" t="s">
        <v>163</v>
      </c>
      <c r="D86" t="n">
        <v>36</v>
      </c>
      <c r="E86" t="n">
        <v>59</v>
      </c>
      <c r="F86" s="10" t="str">
        <f>=STANDARDIZE(D86,AVERAGE($D$2:$D$401),_xlfn.STDEV.S($D$2:$D$401))</f>
      </c>
      <c r="G86" s="10" t="str">
        <f>=STANDARDIZE(E86,AVERAGE($E$2:$E$401),_xlfn.STDEV.S($E$2:$E$401))</f>
      </c>
      <c r="H86" s="10" t="str">
        <f>=SQRT((F86-$R$4)^2+(G86-$S$4)^2)</f>
      </c>
      <c r="I86" s="10" t="str">
        <f>=SQRT((F86-$R$5)^2+(G86-$S$5)^2)</f>
      </c>
      <c r="J86" s="10" t="str">
        <f>=SQRT((F86-$R$6)^2+(G86-$S$6)^2)</f>
      </c>
      <c r="K86" t="str">
        <f>=CHOOSE(MATCH(MIN(H86:J86),H86:J86,0),"A","B","C")</f>
      </c>
      <c r="L86" s="10" t="str">
        <f>=SQRT((F86-$R$10)^2+(G86-$S$10)^2)</f>
      </c>
      <c r="M86" s="10" t="str">
        <f>=SQRT((F86-$R$11)^2+(G86-$S$11)^2)</f>
      </c>
      <c r="N86" s="10" t="str">
        <f>=SQRT((F86-$R$12)^2+(G86-$S$12)^2)</f>
      </c>
      <c r="O86" t="str">
        <f>=CHOOSE(MATCH(MIN(L86:N86),L86:N86,0),"A","B","C")</f>
      </c>
    </row>
    <row r="87">
      <c r="A87" t="n">
        <v>153162</v>
      </c>
      <c r="B87" t="s">
        <v>1784</v>
      </c>
      <c r="C87" t="s">
        <v>163</v>
      </c>
      <c r="D87" t="n">
        <v>29</v>
      </c>
      <c r="E87" t="n">
        <v>71.7</v>
      </c>
      <c r="F87" s="10" t="str">
        <f>=STANDARDIZE(D87,AVERAGE($D$2:$D$401),_xlfn.STDEV.S($D$2:$D$401))</f>
      </c>
      <c r="G87" s="10" t="str">
        <f>=STANDARDIZE(E87,AVERAGE($E$2:$E$401),_xlfn.STDEV.S($E$2:$E$401))</f>
      </c>
      <c r="H87" s="10" t="str">
        <f>=SQRT((F87-$R$4)^2+(G87-$S$4)^2)</f>
      </c>
      <c r="I87" s="10" t="str">
        <f>=SQRT((F87-$R$5)^2+(G87-$S$5)^2)</f>
      </c>
      <c r="J87" s="10" t="str">
        <f>=SQRT((F87-$R$6)^2+(G87-$S$6)^2)</f>
      </c>
      <c r="K87" t="str">
        <f>=CHOOSE(MATCH(MIN(H87:J87),H87:J87,0),"A","B","C")</f>
      </c>
      <c r="L87" s="10" t="str">
        <f>=SQRT((F87-$R$10)^2+(G87-$S$10)^2)</f>
      </c>
      <c r="M87" s="10" t="str">
        <f>=SQRT((F87-$R$11)^2+(G87-$S$11)^2)</f>
      </c>
      <c r="N87" s="10" t="str">
        <f>=SQRT((F87-$R$12)^2+(G87-$S$12)^2)</f>
      </c>
      <c r="O87" t="str">
        <f>=CHOOSE(MATCH(MIN(L87:N87),L87:N87,0),"A","B","C")</f>
      </c>
    </row>
    <row r="88">
      <c r="A88" t="n">
        <v>153366</v>
      </c>
      <c r="B88" t="s">
        <v>1800</v>
      </c>
      <c r="C88" t="s">
        <v>163</v>
      </c>
      <c r="D88" t="n">
        <v>45</v>
      </c>
      <c r="E88" t="n">
        <v>38.3</v>
      </c>
      <c r="F88" s="10" t="str">
        <f>=STANDARDIZE(D88,AVERAGE($D$2:$D$401),_xlfn.STDEV.S($D$2:$D$401))</f>
      </c>
      <c r="G88" s="10" t="str">
        <f>=STANDARDIZE(E88,AVERAGE($E$2:$E$401),_xlfn.STDEV.S($E$2:$E$401))</f>
      </c>
      <c r="H88" s="10" t="str">
        <f>=SQRT((F88-$R$4)^2+(G88-$S$4)^2)</f>
      </c>
      <c r="I88" s="10" t="str">
        <f>=SQRT((F88-$R$5)^2+(G88-$S$5)^2)</f>
      </c>
      <c r="J88" s="10" t="str">
        <f>=SQRT((F88-$R$6)^2+(G88-$S$6)^2)</f>
      </c>
      <c r="K88" t="str">
        <f>=CHOOSE(MATCH(MIN(H88:J88),H88:J88,0),"A","B","C")</f>
      </c>
      <c r="L88" s="10" t="str">
        <f>=SQRT((F88-$R$10)^2+(G88-$S$10)^2)</f>
      </c>
      <c r="M88" s="10" t="str">
        <f>=SQRT((F88-$R$11)^2+(G88-$S$11)^2)</f>
      </c>
      <c r="N88" s="10" t="str">
        <f>=SQRT((F88-$R$12)^2+(G88-$S$12)^2)</f>
      </c>
      <c r="O88" t="str">
        <f>=CHOOSE(MATCH(MIN(L88:N88),L88:N88,0),"A","B","C")</f>
      </c>
    </row>
    <row r="89">
      <c r="A89" t="n">
        <v>153658</v>
      </c>
      <c r="B89" t="s">
        <v>1821</v>
      </c>
      <c r="C89" t="s">
        <v>149</v>
      </c>
      <c r="D89" t="n">
        <v>18</v>
      </c>
      <c r="E89" t="n">
        <v>73.1</v>
      </c>
      <c r="F89" s="10" t="str">
        <f>=STANDARDIZE(D89,AVERAGE($D$2:$D$401),_xlfn.STDEV.S($D$2:$D$401))</f>
      </c>
      <c r="G89" s="10" t="str">
        <f>=STANDARDIZE(E89,AVERAGE($E$2:$E$401),_xlfn.STDEV.S($E$2:$E$401))</f>
      </c>
      <c r="H89" s="10" t="str">
        <f>=SQRT((F89-$R$4)^2+(G89-$S$4)^2)</f>
      </c>
      <c r="I89" s="10" t="str">
        <f>=SQRT((F89-$R$5)^2+(G89-$S$5)^2)</f>
      </c>
      <c r="J89" s="10" t="str">
        <f>=SQRT((F89-$R$6)^2+(G89-$S$6)^2)</f>
      </c>
      <c r="K89" t="str">
        <f>=CHOOSE(MATCH(MIN(H89:J89),H89:J89,0),"A","B","C")</f>
      </c>
      <c r="L89" s="10" t="str">
        <f>=SQRT((F89-$R$10)^2+(G89-$S$10)^2)</f>
      </c>
      <c r="M89" s="10" t="str">
        <f>=SQRT((F89-$R$11)^2+(G89-$S$11)^2)</f>
      </c>
      <c r="N89" s="10" t="str">
        <f>=SQRT((F89-$R$12)^2+(G89-$S$12)^2)</f>
      </c>
      <c r="O89" t="str">
        <f>=CHOOSE(MATCH(MIN(L89:N89),L89:N89,0),"A","B","C")</f>
      </c>
    </row>
    <row r="90">
      <c r="A90" t="n">
        <v>153834</v>
      </c>
      <c r="B90" t="s">
        <v>1832</v>
      </c>
      <c r="C90" t="s">
        <v>163</v>
      </c>
      <c r="D90" t="n">
        <v>19</v>
      </c>
      <c r="E90" t="n">
        <v>75</v>
      </c>
      <c r="F90" s="10" t="str">
        <f>=STANDARDIZE(D90,AVERAGE($D$2:$D$401),_xlfn.STDEV.S($D$2:$D$401))</f>
      </c>
      <c r="G90" s="10" t="str">
        <f>=STANDARDIZE(E90,AVERAGE($E$2:$E$401),_xlfn.STDEV.S($E$2:$E$401))</f>
      </c>
      <c r="H90" s="10" t="str">
        <f>=SQRT((F90-$R$4)^2+(G90-$S$4)^2)</f>
      </c>
      <c r="I90" s="10" t="str">
        <f>=SQRT((F90-$R$5)^2+(G90-$S$5)^2)</f>
      </c>
      <c r="J90" s="10" t="str">
        <f>=SQRT((F90-$R$6)^2+(G90-$S$6)^2)</f>
      </c>
      <c r="K90" t="str">
        <f>=CHOOSE(MATCH(MIN(H90:J90),H90:J90,0),"A","B","C")</f>
      </c>
      <c r="L90" s="10" t="str">
        <f>=SQRT((F90-$R$10)^2+(G90-$S$10)^2)</f>
      </c>
      <c r="M90" s="10" t="str">
        <f>=SQRT((F90-$R$11)^2+(G90-$S$11)^2)</f>
      </c>
      <c r="N90" s="10" t="str">
        <f>=SQRT((F90-$R$12)^2+(G90-$S$12)^2)</f>
      </c>
      <c r="O90" t="str">
        <f>=CHOOSE(MATCH(MIN(L90:N90),L90:N90,0),"A","B","C")</f>
      </c>
    </row>
    <row r="91">
      <c r="A91" t="n">
        <v>155025</v>
      </c>
      <c r="B91" t="s">
        <v>1904</v>
      </c>
      <c r="C91" t="s">
        <v>149</v>
      </c>
      <c r="D91" t="n">
        <v>34</v>
      </c>
      <c r="E91" t="n">
        <v>54.3</v>
      </c>
      <c r="F91" s="10" t="str">
        <f>=STANDARDIZE(D91,AVERAGE($D$2:$D$401),_xlfn.STDEV.S($D$2:$D$401))</f>
      </c>
      <c r="G91" s="10" t="str">
        <f>=STANDARDIZE(E91,AVERAGE($E$2:$E$401),_xlfn.STDEV.S($E$2:$E$401))</f>
      </c>
      <c r="H91" s="10" t="str">
        <f>=SQRT((F91-$R$4)^2+(G91-$S$4)^2)</f>
      </c>
      <c r="I91" s="10" t="str">
        <f>=SQRT((F91-$R$5)^2+(G91-$S$5)^2)</f>
      </c>
      <c r="J91" s="10" t="str">
        <f>=SQRT((F91-$R$6)^2+(G91-$S$6)^2)</f>
      </c>
      <c r="K91" t="str">
        <f>=CHOOSE(MATCH(MIN(H91:J91),H91:J91,0),"A","B","C")</f>
      </c>
      <c r="L91" s="10" t="str">
        <f>=SQRT((F91-$R$10)^2+(G91-$S$10)^2)</f>
      </c>
      <c r="M91" s="10" t="str">
        <f>=SQRT((F91-$R$11)^2+(G91-$S$11)^2)</f>
      </c>
      <c r="N91" s="10" t="str">
        <f>=SQRT((F91-$R$12)^2+(G91-$S$12)^2)</f>
      </c>
      <c r="O91" t="str">
        <f>=CHOOSE(MATCH(MIN(L91:N91),L91:N91,0),"A","B","C")</f>
      </c>
    </row>
    <row r="92">
      <c r="A92" t="n">
        <v>155335</v>
      </c>
      <c r="B92" t="s">
        <v>1933</v>
      </c>
      <c r="C92" t="s">
        <v>163</v>
      </c>
      <c r="D92" t="n">
        <v>12</v>
      </c>
      <c r="E92" t="n">
        <v>54.6</v>
      </c>
      <c r="F92" s="10" t="str">
        <f>=STANDARDIZE(D92,AVERAGE($D$2:$D$401),_xlfn.STDEV.S($D$2:$D$401))</f>
      </c>
      <c r="G92" s="10" t="str">
        <f>=STANDARDIZE(E92,AVERAGE($E$2:$E$401),_xlfn.STDEV.S($E$2:$E$401))</f>
      </c>
      <c r="H92" s="10" t="str">
        <f>=SQRT((F92-$R$4)^2+(G92-$S$4)^2)</f>
      </c>
      <c r="I92" s="10" t="str">
        <f>=SQRT((F92-$R$5)^2+(G92-$S$5)^2)</f>
      </c>
      <c r="J92" s="10" t="str">
        <f>=SQRT((F92-$R$6)^2+(G92-$S$6)^2)</f>
      </c>
      <c r="K92" t="str">
        <f>=CHOOSE(MATCH(MIN(H92:J92),H92:J92,0),"A","B","C")</f>
      </c>
      <c r="L92" s="10" t="str">
        <f>=SQRT((F92-$R$10)^2+(G92-$S$10)^2)</f>
      </c>
      <c r="M92" s="10" t="str">
        <f>=SQRT((F92-$R$11)^2+(G92-$S$11)^2)</f>
      </c>
      <c r="N92" s="10" t="str">
        <f>=SQRT((F92-$R$12)^2+(G92-$S$12)^2)</f>
      </c>
      <c r="O92" t="str">
        <f>=CHOOSE(MATCH(MIN(L92:N92),L92:N92,0),"A","B","C")</f>
      </c>
    </row>
    <row r="93">
      <c r="A93" t="n">
        <v>155414</v>
      </c>
      <c r="B93" t="s">
        <v>1937</v>
      </c>
      <c r="C93" t="s">
        <v>163</v>
      </c>
      <c r="D93" t="n">
        <v>41</v>
      </c>
      <c r="E93" t="n">
        <v>38.5</v>
      </c>
      <c r="F93" s="10" t="str">
        <f>=STANDARDIZE(D93,AVERAGE($D$2:$D$401),_xlfn.STDEV.S($D$2:$D$401))</f>
      </c>
      <c r="G93" s="10" t="str">
        <f>=STANDARDIZE(E93,AVERAGE($E$2:$E$401),_xlfn.STDEV.S($E$2:$E$401))</f>
      </c>
      <c r="H93" s="10" t="str">
        <f>=SQRT((F93-$R$4)^2+(G93-$S$4)^2)</f>
      </c>
      <c r="I93" s="10" t="str">
        <f>=SQRT((F93-$R$5)^2+(G93-$S$5)^2)</f>
      </c>
      <c r="J93" s="10" t="str">
        <f>=SQRT((F93-$R$6)^2+(G93-$S$6)^2)</f>
      </c>
      <c r="K93" t="str">
        <f>=CHOOSE(MATCH(MIN(H93:J93),H93:J93,0),"A","B","C")</f>
      </c>
      <c r="L93" s="10" t="str">
        <f>=SQRT((F93-$R$10)^2+(G93-$S$10)^2)</f>
      </c>
      <c r="M93" s="10" t="str">
        <f>=SQRT((F93-$R$11)^2+(G93-$S$11)^2)</f>
      </c>
      <c r="N93" s="10" t="str">
        <f>=SQRT((F93-$R$12)^2+(G93-$S$12)^2)</f>
      </c>
      <c r="O93" t="str">
        <f>=CHOOSE(MATCH(MIN(L93:N93),L93:N93,0),"A","B","C")</f>
      </c>
    </row>
    <row r="94">
      <c r="A94" t="n">
        <v>155511</v>
      </c>
      <c r="B94" t="s">
        <v>1945</v>
      </c>
      <c r="C94" t="s">
        <v>163</v>
      </c>
      <c r="D94" t="n">
        <v>34</v>
      </c>
      <c r="E94" t="n">
        <v>52</v>
      </c>
      <c r="F94" s="10" t="str">
        <f>=STANDARDIZE(D94,AVERAGE($D$2:$D$401),_xlfn.STDEV.S($D$2:$D$401))</f>
      </c>
      <c r="G94" s="10" t="str">
        <f>=STANDARDIZE(E94,AVERAGE($E$2:$E$401),_xlfn.STDEV.S($E$2:$E$401))</f>
      </c>
      <c r="H94" s="10" t="str">
        <f>=SQRT((F94-$R$4)^2+(G94-$S$4)^2)</f>
      </c>
      <c r="I94" s="10" t="str">
        <f>=SQRT((F94-$R$5)^2+(G94-$S$5)^2)</f>
      </c>
      <c r="J94" s="10" t="str">
        <f>=SQRT((F94-$R$6)^2+(G94-$S$6)^2)</f>
      </c>
      <c r="K94" t="str">
        <f>=CHOOSE(MATCH(MIN(H94:J94),H94:J94,0),"A","B","C")</f>
      </c>
      <c r="L94" s="10" t="str">
        <f>=SQRT((F94-$R$10)^2+(G94-$S$10)^2)</f>
      </c>
      <c r="M94" s="10" t="str">
        <f>=SQRT((F94-$R$11)^2+(G94-$S$11)^2)</f>
      </c>
      <c r="N94" s="10" t="str">
        <f>=SQRT((F94-$R$12)^2+(G94-$S$12)^2)</f>
      </c>
      <c r="O94" t="str">
        <f>=CHOOSE(MATCH(MIN(L94:N94),L94:N94,0),"A","B","C")</f>
      </c>
    </row>
    <row r="95">
      <c r="A95" t="n">
        <v>155681</v>
      </c>
      <c r="B95" t="s">
        <v>1957</v>
      </c>
      <c r="C95" t="s">
        <v>149</v>
      </c>
      <c r="D95" t="n">
        <v>32</v>
      </c>
      <c r="E95" t="n">
        <v>53.9</v>
      </c>
      <c r="F95" s="10" t="str">
        <f>=STANDARDIZE(D95,AVERAGE($D$2:$D$401),_xlfn.STDEV.S($D$2:$D$401))</f>
      </c>
      <c r="G95" s="10" t="str">
        <f>=STANDARDIZE(E95,AVERAGE($E$2:$E$401),_xlfn.STDEV.S($E$2:$E$401))</f>
      </c>
      <c r="H95" s="10" t="str">
        <f>=SQRT((F95-$R$4)^2+(G95-$S$4)^2)</f>
      </c>
      <c r="I95" s="10" t="str">
        <f>=SQRT((F95-$R$5)^2+(G95-$S$5)^2)</f>
      </c>
      <c r="J95" s="10" t="str">
        <f>=SQRT((F95-$R$6)^2+(G95-$S$6)^2)</f>
      </c>
      <c r="K95" t="str">
        <f>=CHOOSE(MATCH(MIN(H95:J95),H95:J95,0),"A","B","C")</f>
      </c>
      <c r="L95" s="10" t="str">
        <f>=SQRT((F95-$R$10)^2+(G95-$S$10)^2)</f>
      </c>
      <c r="M95" s="10" t="str">
        <f>=SQRT((F95-$R$11)^2+(G95-$S$11)^2)</f>
      </c>
      <c r="N95" s="10" t="str">
        <f>=SQRT((F95-$R$12)^2+(G95-$S$12)^2)</f>
      </c>
      <c r="O95" t="str">
        <f>=CHOOSE(MATCH(MIN(L95:N95),L95:N95,0),"A","B","C")</f>
      </c>
    </row>
    <row r="96">
      <c r="A96" t="n">
        <v>156082</v>
      </c>
      <c r="B96" t="s">
        <v>1969</v>
      </c>
      <c r="C96" t="s">
        <v>149</v>
      </c>
      <c r="D96" t="n">
        <v>31</v>
      </c>
      <c r="E96" t="n">
        <v>41.4</v>
      </c>
      <c r="F96" s="10" t="str">
        <f>=STANDARDIZE(D96,AVERAGE($D$2:$D$401),_xlfn.STDEV.S($D$2:$D$401))</f>
      </c>
      <c r="G96" s="10" t="str">
        <f>=STANDARDIZE(E96,AVERAGE($E$2:$E$401),_xlfn.STDEV.S($E$2:$E$401))</f>
      </c>
      <c r="H96" s="10" t="str">
        <f>=SQRT((F96-$R$4)^2+(G96-$S$4)^2)</f>
      </c>
      <c r="I96" s="10" t="str">
        <f>=SQRT((F96-$R$5)^2+(G96-$S$5)^2)</f>
      </c>
      <c r="J96" s="10" t="str">
        <f>=SQRT((F96-$R$6)^2+(G96-$S$6)^2)</f>
      </c>
      <c r="K96" t="str">
        <f>=CHOOSE(MATCH(MIN(H96:J96),H96:J96,0),"A","B","C")</f>
      </c>
      <c r="L96" s="10" t="str">
        <f>=SQRT((F96-$R$10)^2+(G96-$S$10)^2)</f>
      </c>
      <c r="M96" s="10" t="str">
        <f>=SQRT((F96-$R$11)^2+(G96-$S$11)^2)</f>
      </c>
      <c r="N96" s="10" t="str">
        <f>=SQRT((F96-$R$12)^2+(G96-$S$12)^2)</f>
      </c>
      <c r="O96" t="str">
        <f>=CHOOSE(MATCH(MIN(L96:N96),L96:N96,0),"A","B","C")</f>
      </c>
    </row>
    <row r="97">
      <c r="A97" t="n">
        <v>156125</v>
      </c>
      <c r="B97" t="s">
        <v>1971</v>
      </c>
      <c r="C97" t="s">
        <v>149</v>
      </c>
      <c r="D97" t="n">
        <v>30</v>
      </c>
      <c r="E97" t="n">
        <v>51.3</v>
      </c>
      <c r="F97" s="10" t="str">
        <f>=STANDARDIZE(D97,AVERAGE($D$2:$D$401),_xlfn.STDEV.S($D$2:$D$401))</f>
      </c>
      <c r="G97" s="10" t="str">
        <f>=STANDARDIZE(E97,AVERAGE($E$2:$E$401),_xlfn.STDEV.S($E$2:$E$401))</f>
      </c>
      <c r="H97" s="10" t="str">
        <f>=SQRT((F97-$R$4)^2+(G97-$S$4)^2)</f>
      </c>
      <c r="I97" s="10" t="str">
        <f>=SQRT((F97-$R$5)^2+(G97-$S$5)^2)</f>
      </c>
      <c r="J97" s="10" t="str">
        <f>=SQRT((F97-$R$6)^2+(G97-$S$6)^2)</f>
      </c>
      <c r="K97" t="str">
        <f>=CHOOSE(MATCH(MIN(H97:J97),H97:J97,0),"A","B","C")</f>
      </c>
      <c r="L97" s="10" t="str">
        <f>=SQRT((F97-$R$10)^2+(G97-$S$10)^2)</f>
      </c>
      <c r="M97" s="10" t="str">
        <f>=SQRT((F97-$R$11)^2+(G97-$S$11)^2)</f>
      </c>
      <c r="N97" s="10" t="str">
        <f>=SQRT((F97-$R$12)^2+(G97-$S$12)^2)</f>
      </c>
      <c r="O97" t="str">
        <f>=CHOOSE(MATCH(MIN(L97:N97),L97:N97,0),"A","B","C")</f>
      </c>
    </row>
    <row r="98">
      <c r="A98" t="n">
        <v>156189</v>
      </c>
      <c r="B98" t="s">
        <v>1973</v>
      </c>
      <c r="C98" t="s">
        <v>163</v>
      </c>
      <c r="D98" t="n">
        <v>56</v>
      </c>
      <c r="E98" t="n">
        <v>26.4</v>
      </c>
      <c r="F98" s="10" t="str">
        <f>=STANDARDIZE(D98,AVERAGE($D$2:$D$401),_xlfn.STDEV.S($D$2:$D$401))</f>
      </c>
      <c r="G98" s="10" t="str">
        <f>=STANDARDIZE(E98,AVERAGE($E$2:$E$401),_xlfn.STDEV.S($E$2:$E$401))</f>
      </c>
      <c r="H98" s="10" t="str">
        <f>=SQRT((F98-$R$4)^2+(G98-$S$4)^2)</f>
      </c>
      <c r="I98" s="10" t="str">
        <f>=SQRT((F98-$R$5)^2+(G98-$S$5)^2)</f>
      </c>
      <c r="J98" s="10" t="str">
        <f>=SQRT((F98-$R$6)^2+(G98-$S$6)^2)</f>
      </c>
      <c r="K98" t="str">
        <f>=CHOOSE(MATCH(MIN(H98:J98),H98:J98,0),"A","B","C")</f>
      </c>
      <c r="L98" s="10" t="str">
        <f>=SQRT((F98-$R$10)^2+(G98-$S$10)^2)</f>
      </c>
      <c r="M98" s="10" t="str">
        <f>=SQRT((F98-$R$11)^2+(G98-$S$11)^2)</f>
      </c>
      <c r="N98" s="10" t="str">
        <f>=SQRT((F98-$R$12)^2+(G98-$S$12)^2)</f>
      </c>
      <c r="O98" t="str">
        <f>=CHOOSE(MATCH(MIN(L98:N98),L98:N98,0),"A","B","C")</f>
      </c>
    </row>
    <row r="99">
      <c r="A99" t="n">
        <v>156213</v>
      </c>
      <c r="B99" t="s">
        <v>1976</v>
      </c>
      <c r="C99" t="s">
        <v>163</v>
      </c>
      <c r="D99" t="n">
        <v>26</v>
      </c>
      <c r="E99" t="n">
        <v>65</v>
      </c>
      <c r="F99" s="10" t="str">
        <f>=STANDARDIZE(D99,AVERAGE($D$2:$D$401),_xlfn.STDEV.S($D$2:$D$401))</f>
      </c>
      <c r="G99" s="10" t="str">
        <f>=STANDARDIZE(E99,AVERAGE($E$2:$E$401),_xlfn.STDEV.S($E$2:$E$401))</f>
      </c>
      <c r="H99" s="10" t="str">
        <f>=SQRT((F99-$R$4)^2+(G99-$S$4)^2)</f>
      </c>
      <c r="I99" s="10" t="str">
        <f>=SQRT((F99-$R$5)^2+(G99-$S$5)^2)</f>
      </c>
      <c r="J99" s="10" t="str">
        <f>=SQRT((F99-$R$6)^2+(G99-$S$6)^2)</f>
      </c>
      <c r="K99" t="str">
        <f>=CHOOSE(MATCH(MIN(H99:J99),H99:J99,0),"A","B","C")</f>
      </c>
      <c r="L99" s="10" t="str">
        <f>=SQRT((F99-$R$10)^2+(G99-$S$10)^2)</f>
      </c>
      <c r="M99" s="10" t="str">
        <f>=SQRT((F99-$R$11)^2+(G99-$S$11)^2)</f>
      </c>
      <c r="N99" s="10" t="str">
        <f>=SQRT((F99-$R$12)^2+(G99-$S$12)^2)</f>
      </c>
      <c r="O99" t="str">
        <f>=CHOOSE(MATCH(MIN(L99:N99),L99:N99,0),"A","B","C")</f>
      </c>
    </row>
    <row r="100">
      <c r="A100" t="n">
        <v>156286</v>
      </c>
      <c r="B100" t="s">
        <v>1981</v>
      </c>
      <c r="C100" t="s">
        <v>163</v>
      </c>
      <c r="D100" t="n">
        <v>25</v>
      </c>
      <c r="E100" t="n">
        <v>67.7</v>
      </c>
      <c r="F100" s="10" t="str">
        <f>=STANDARDIZE(D100,AVERAGE($D$2:$D$401),_xlfn.STDEV.S($D$2:$D$401))</f>
      </c>
      <c r="G100" s="10" t="str">
        <f>=STANDARDIZE(E100,AVERAGE($E$2:$E$401),_xlfn.STDEV.S($E$2:$E$401))</f>
      </c>
      <c r="H100" s="10" t="str">
        <f>=SQRT((F100-$R$4)^2+(G100-$S$4)^2)</f>
      </c>
      <c r="I100" s="10" t="str">
        <f>=SQRT((F100-$R$5)^2+(G100-$S$5)^2)</f>
      </c>
      <c r="J100" s="10" t="str">
        <f>=SQRT((F100-$R$6)^2+(G100-$S$6)^2)</f>
      </c>
      <c r="K100" t="str">
        <f>=CHOOSE(MATCH(MIN(H100:J100),H100:J100,0),"A","B","C")</f>
      </c>
      <c r="L100" s="10" t="str">
        <f>=SQRT((F100-$R$10)^2+(G100-$S$10)^2)</f>
      </c>
      <c r="M100" s="10" t="str">
        <f>=SQRT((F100-$R$11)^2+(G100-$S$11)^2)</f>
      </c>
      <c r="N100" s="10" t="str">
        <f>=SQRT((F100-$R$12)^2+(G100-$S$12)^2)</f>
      </c>
      <c r="O100" t="str">
        <f>=CHOOSE(MATCH(MIN(L100:N100),L100:N100,0),"A","B","C")</f>
      </c>
    </row>
    <row r="101">
      <c r="A101" t="n">
        <v>156356</v>
      </c>
      <c r="B101" t="s">
        <v>1988</v>
      </c>
      <c r="C101" t="s">
        <v>163</v>
      </c>
      <c r="D101" t="n">
        <v>43</v>
      </c>
      <c r="E101" t="n">
        <v>44.8</v>
      </c>
      <c r="F101" s="10" t="str">
        <f>=STANDARDIZE(D101,AVERAGE($D$2:$D$401),_xlfn.STDEV.S($D$2:$D$401))</f>
      </c>
      <c r="G101" s="10" t="str">
        <f>=STANDARDIZE(E101,AVERAGE($E$2:$E$401),_xlfn.STDEV.S($E$2:$E$401))</f>
      </c>
      <c r="H101" s="10" t="str">
        <f>=SQRT((F101-$R$4)^2+(G101-$S$4)^2)</f>
      </c>
      <c r="I101" s="10" t="str">
        <f>=SQRT((F101-$R$5)^2+(G101-$S$5)^2)</f>
      </c>
      <c r="J101" s="10" t="str">
        <f>=SQRT((F101-$R$6)^2+(G101-$S$6)^2)</f>
      </c>
      <c r="K101" t="str">
        <f>=CHOOSE(MATCH(MIN(H101:J101),H101:J101,0),"A","B","C")</f>
      </c>
      <c r="L101" s="10" t="str">
        <f>=SQRT((F101-$R$10)^2+(G101-$S$10)^2)</f>
      </c>
      <c r="M101" s="10" t="str">
        <f>=SQRT((F101-$R$11)^2+(G101-$S$11)^2)</f>
      </c>
      <c r="N101" s="10" t="str">
        <f>=SQRT((F101-$R$12)^2+(G101-$S$12)^2)</f>
      </c>
      <c r="O101" t="str">
        <f>=CHOOSE(MATCH(MIN(L101:N101),L101:N101,0),"A","B","C")</f>
      </c>
    </row>
    <row r="102">
      <c r="A102" t="n">
        <v>156745</v>
      </c>
      <c r="B102" t="s">
        <v>2006</v>
      </c>
      <c r="C102" t="s">
        <v>163</v>
      </c>
      <c r="D102" t="n">
        <v>34</v>
      </c>
      <c r="E102" t="n">
        <v>47.5</v>
      </c>
      <c r="F102" s="10" t="str">
        <f>=STANDARDIZE(D102,AVERAGE($D$2:$D$401),_xlfn.STDEV.S($D$2:$D$401))</f>
      </c>
      <c r="G102" s="10" t="str">
        <f>=STANDARDIZE(E102,AVERAGE($E$2:$E$401),_xlfn.STDEV.S($E$2:$E$401))</f>
      </c>
      <c r="H102" s="10" t="str">
        <f>=SQRT((F102-$R$4)^2+(G102-$S$4)^2)</f>
      </c>
      <c r="I102" s="10" t="str">
        <f>=SQRT((F102-$R$5)^2+(G102-$S$5)^2)</f>
      </c>
      <c r="J102" s="10" t="str">
        <f>=SQRT((F102-$R$6)^2+(G102-$S$6)^2)</f>
      </c>
      <c r="K102" t="str">
        <f>=CHOOSE(MATCH(MIN(H102:J102),H102:J102,0),"A","B","C")</f>
      </c>
      <c r="L102" s="10" t="str">
        <f>=SQRT((F102-$R$10)^2+(G102-$S$10)^2)</f>
      </c>
      <c r="M102" s="10" t="str">
        <f>=SQRT((F102-$R$11)^2+(G102-$S$11)^2)</f>
      </c>
      <c r="N102" s="10" t="str">
        <f>=SQRT((F102-$R$12)^2+(G102-$S$12)^2)</f>
      </c>
      <c r="O102" t="str">
        <f>=CHOOSE(MATCH(MIN(L102:N102),L102:N102,0),"A","B","C")</f>
      </c>
    </row>
    <row r="103">
      <c r="A103" t="n">
        <v>157076</v>
      </c>
      <c r="B103" t="s">
        <v>2025</v>
      </c>
      <c r="C103" t="s">
        <v>163</v>
      </c>
      <c r="D103" t="n">
        <v>42</v>
      </c>
      <c r="E103" t="n">
        <v>48.7</v>
      </c>
      <c r="F103" s="10" t="str">
        <f>=STANDARDIZE(D103,AVERAGE($D$2:$D$401),_xlfn.STDEV.S($D$2:$D$401))</f>
      </c>
      <c r="G103" s="10" t="str">
        <f>=STANDARDIZE(E103,AVERAGE($E$2:$E$401),_xlfn.STDEV.S($E$2:$E$401))</f>
      </c>
      <c r="H103" s="10" t="str">
        <f>=SQRT((F103-$R$4)^2+(G103-$S$4)^2)</f>
      </c>
      <c r="I103" s="10" t="str">
        <f>=SQRT((F103-$R$5)^2+(G103-$S$5)^2)</f>
      </c>
      <c r="J103" s="10" t="str">
        <f>=SQRT((F103-$R$6)^2+(G103-$S$6)^2)</f>
      </c>
      <c r="K103" t="str">
        <f>=CHOOSE(MATCH(MIN(H103:J103),H103:J103,0),"A","B","C")</f>
      </c>
      <c r="L103" s="10" t="str">
        <f>=SQRT((F103-$R$10)^2+(G103-$S$10)^2)</f>
      </c>
      <c r="M103" s="10" t="str">
        <f>=SQRT((F103-$R$11)^2+(G103-$S$11)^2)</f>
      </c>
      <c r="N103" s="10" t="str">
        <f>=SQRT((F103-$R$12)^2+(G103-$S$12)^2)</f>
      </c>
      <c r="O103" t="str">
        <f>=CHOOSE(MATCH(MIN(L103:N103),L103:N103,0),"A","B","C")</f>
      </c>
    </row>
    <row r="104">
      <c r="A104" t="n">
        <v>157951</v>
      </c>
      <c r="B104" t="s">
        <v>2068</v>
      </c>
      <c r="C104" t="s">
        <v>149</v>
      </c>
      <c r="D104" t="n">
        <v>29</v>
      </c>
      <c r="E104" t="n">
        <v>56.1</v>
      </c>
      <c r="F104" s="10" t="str">
        <f>=STANDARDIZE(D104,AVERAGE($D$2:$D$401),_xlfn.STDEV.S($D$2:$D$401))</f>
      </c>
      <c r="G104" s="10" t="str">
        <f>=STANDARDIZE(E104,AVERAGE($E$2:$E$401),_xlfn.STDEV.S($E$2:$E$401))</f>
      </c>
      <c r="H104" s="10" t="str">
        <f>=SQRT((F104-$R$4)^2+(G104-$S$4)^2)</f>
      </c>
      <c r="I104" s="10" t="str">
        <f>=SQRT((F104-$R$5)^2+(G104-$S$5)^2)</f>
      </c>
      <c r="J104" s="10" t="str">
        <f>=SQRT((F104-$R$6)^2+(G104-$S$6)^2)</f>
      </c>
      <c r="K104" t="str">
        <f>=CHOOSE(MATCH(MIN(H104:J104),H104:J104,0),"A","B","C")</f>
      </c>
      <c r="L104" s="10" t="str">
        <f>=SQRT((F104-$R$10)^2+(G104-$S$10)^2)</f>
      </c>
      <c r="M104" s="10" t="str">
        <f>=SQRT((F104-$R$11)^2+(G104-$S$11)^2)</f>
      </c>
      <c r="N104" s="10" t="str">
        <f>=SQRT((F104-$R$12)^2+(G104-$S$12)^2)</f>
      </c>
      <c r="O104" t="str">
        <f>=CHOOSE(MATCH(MIN(L104:N104),L104:N104,0),"A","B","C")</f>
      </c>
    </row>
    <row r="105">
      <c r="A105" t="n">
        <v>159391</v>
      </c>
      <c r="B105" t="s">
        <v>2099</v>
      </c>
      <c r="C105" t="s">
        <v>149</v>
      </c>
      <c r="D105" t="n">
        <v>26</v>
      </c>
      <c r="E105" t="n">
        <v>67.6</v>
      </c>
      <c r="F105" s="10" t="str">
        <f>=STANDARDIZE(D105,AVERAGE($D$2:$D$401),_xlfn.STDEV.S($D$2:$D$401))</f>
      </c>
      <c r="G105" s="10" t="str">
        <f>=STANDARDIZE(E105,AVERAGE($E$2:$E$401),_xlfn.STDEV.S($E$2:$E$401))</f>
      </c>
      <c r="H105" s="10" t="str">
        <f>=SQRT((F105-$R$4)^2+(G105-$S$4)^2)</f>
      </c>
      <c r="I105" s="10" t="str">
        <f>=SQRT((F105-$R$5)^2+(G105-$S$5)^2)</f>
      </c>
      <c r="J105" s="10" t="str">
        <f>=SQRT((F105-$R$6)^2+(G105-$S$6)^2)</f>
      </c>
      <c r="K105" t="str">
        <f>=CHOOSE(MATCH(MIN(H105:J105),H105:J105,0),"A","B","C")</f>
      </c>
      <c r="L105" s="10" t="str">
        <f>=SQRT((F105-$R$10)^2+(G105-$S$10)^2)</f>
      </c>
      <c r="M105" s="10" t="str">
        <f>=SQRT((F105-$R$11)^2+(G105-$S$11)^2)</f>
      </c>
      <c r="N105" s="10" t="str">
        <f>=SQRT((F105-$R$12)^2+(G105-$S$12)^2)</f>
      </c>
      <c r="O105" t="str">
        <f>=CHOOSE(MATCH(MIN(L105:N105),L105:N105,0),"A","B","C")</f>
      </c>
    </row>
    <row r="106">
      <c r="A106" t="n">
        <v>159416</v>
      </c>
      <c r="B106" t="s">
        <v>2102</v>
      </c>
      <c r="C106" t="s">
        <v>149</v>
      </c>
      <c r="D106" t="n">
        <v>38</v>
      </c>
      <c r="E106" t="n">
        <v>33.2</v>
      </c>
      <c r="F106" s="10" t="str">
        <f>=STANDARDIZE(D106,AVERAGE($D$2:$D$401),_xlfn.STDEV.S($D$2:$D$401))</f>
      </c>
      <c r="G106" s="10" t="str">
        <f>=STANDARDIZE(E106,AVERAGE($E$2:$E$401),_xlfn.STDEV.S($E$2:$E$401))</f>
      </c>
      <c r="H106" s="10" t="str">
        <f>=SQRT((F106-$R$4)^2+(G106-$S$4)^2)</f>
      </c>
      <c r="I106" s="10" t="str">
        <f>=SQRT((F106-$R$5)^2+(G106-$S$5)^2)</f>
      </c>
      <c r="J106" s="10" t="str">
        <f>=SQRT((F106-$R$6)^2+(G106-$S$6)^2)</f>
      </c>
      <c r="K106" t="str">
        <f>=CHOOSE(MATCH(MIN(H106:J106),H106:J106,0),"A","B","C")</f>
      </c>
      <c r="L106" s="10" t="str">
        <f>=SQRT((F106-$R$10)^2+(G106-$S$10)^2)</f>
      </c>
      <c r="M106" s="10" t="str">
        <f>=SQRT((F106-$R$11)^2+(G106-$S$11)^2)</f>
      </c>
      <c r="N106" s="10" t="str">
        <f>=SQRT((F106-$R$12)^2+(G106-$S$12)^2)</f>
      </c>
      <c r="O106" t="str">
        <f>=CHOOSE(MATCH(MIN(L106:N106),L106:N106,0),"A","B","C")</f>
      </c>
    </row>
    <row r="107">
      <c r="A107" t="n">
        <v>159966</v>
      </c>
      <c r="B107" t="s">
        <v>2115</v>
      </c>
      <c r="C107" t="s">
        <v>149</v>
      </c>
      <c r="D107" t="n">
        <v>35</v>
      </c>
      <c r="E107" t="n">
        <v>53.4</v>
      </c>
      <c r="F107" s="10" t="str">
        <f>=STANDARDIZE(D107,AVERAGE($D$2:$D$401),_xlfn.STDEV.S($D$2:$D$401))</f>
      </c>
      <c r="G107" s="10" t="str">
        <f>=STANDARDIZE(E107,AVERAGE($E$2:$E$401),_xlfn.STDEV.S($E$2:$E$401))</f>
      </c>
      <c r="H107" s="10" t="str">
        <f>=SQRT((F107-$R$4)^2+(G107-$S$4)^2)</f>
      </c>
      <c r="I107" s="10" t="str">
        <f>=SQRT((F107-$R$5)^2+(G107-$S$5)^2)</f>
      </c>
      <c r="J107" s="10" t="str">
        <f>=SQRT((F107-$R$6)^2+(G107-$S$6)^2)</f>
      </c>
      <c r="K107" t="str">
        <f>=CHOOSE(MATCH(MIN(H107:J107),H107:J107,0),"A","B","C")</f>
      </c>
      <c r="L107" s="10" t="str">
        <f>=SQRT((F107-$R$10)^2+(G107-$S$10)^2)</f>
      </c>
      <c r="M107" s="10" t="str">
        <f>=SQRT((F107-$R$11)^2+(G107-$S$11)^2)</f>
      </c>
      <c r="N107" s="10" t="str">
        <f>=SQRT((F107-$R$12)^2+(G107-$S$12)^2)</f>
      </c>
      <c r="O107" t="str">
        <f>=CHOOSE(MATCH(MIN(L107:N107),L107:N107,0),"A","B","C")</f>
      </c>
    </row>
    <row r="108">
      <c r="A108" t="n">
        <v>159993</v>
      </c>
      <c r="B108" t="s">
        <v>2117</v>
      </c>
      <c r="C108" t="s">
        <v>149</v>
      </c>
      <c r="D108" t="n">
        <v>33</v>
      </c>
      <c r="E108" t="n">
        <v>48.3</v>
      </c>
      <c r="F108" s="10" t="str">
        <f>=STANDARDIZE(D108,AVERAGE($D$2:$D$401),_xlfn.STDEV.S($D$2:$D$401))</f>
      </c>
      <c r="G108" s="10" t="str">
        <f>=STANDARDIZE(E108,AVERAGE($E$2:$E$401),_xlfn.STDEV.S($E$2:$E$401))</f>
      </c>
      <c r="H108" s="10" t="str">
        <f>=SQRT((F108-$R$4)^2+(G108-$S$4)^2)</f>
      </c>
      <c r="I108" s="10" t="str">
        <f>=SQRT((F108-$R$5)^2+(G108-$S$5)^2)</f>
      </c>
      <c r="J108" s="10" t="str">
        <f>=SQRT((F108-$R$6)^2+(G108-$S$6)^2)</f>
      </c>
      <c r="K108" t="str">
        <f>=CHOOSE(MATCH(MIN(H108:J108),H108:J108,0),"A","B","C")</f>
      </c>
      <c r="L108" s="10" t="str">
        <f>=SQRT((F108-$R$10)^2+(G108-$S$10)^2)</f>
      </c>
      <c r="M108" s="10" t="str">
        <f>=SQRT((F108-$R$11)^2+(G108-$S$11)^2)</f>
      </c>
      <c r="N108" s="10" t="str">
        <f>=SQRT((F108-$R$12)^2+(G108-$S$12)^2)</f>
      </c>
      <c r="O108" t="str">
        <f>=CHOOSE(MATCH(MIN(L108:N108),L108:N108,0),"A","B","C")</f>
      </c>
    </row>
    <row r="109">
      <c r="A109" t="n">
        <v>160612</v>
      </c>
      <c r="B109" t="s">
        <v>2139</v>
      </c>
      <c r="C109" t="s">
        <v>149</v>
      </c>
      <c r="D109" t="n">
        <v>33</v>
      </c>
      <c r="E109" t="n">
        <v>44.9</v>
      </c>
      <c r="F109" s="10" t="str">
        <f>=STANDARDIZE(D109,AVERAGE($D$2:$D$401),_xlfn.STDEV.S($D$2:$D$401))</f>
      </c>
      <c r="G109" s="10" t="str">
        <f>=STANDARDIZE(E109,AVERAGE($E$2:$E$401),_xlfn.STDEV.S($E$2:$E$401))</f>
      </c>
      <c r="H109" s="10" t="str">
        <f>=SQRT((F109-$R$4)^2+(G109-$S$4)^2)</f>
      </c>
      <c r="I109" s="10" t="str">
        <f>=SQRT((F109-$R$5)^2+(G109-$S$5)^2)</f>
      </c>
      <c r="J109" s="10" t="str">
        <f>=SQRT((F109-$R$6)^2+(G109-$S$6)^2)</f>
      </c>
      <c r="K109" t="str">
        <f>=CHOOSE(MATCH(MIN(H109:J109),H109:J109,0),"A","B","C")</f>
      </c>
      <c r="L109" s="10" t="str">
        <f>=SQRT((F109-$R$10)^2+(G109-$S$10)^2)</f>
      </c>
      <c r="M109" s="10" t="str">
        <f>=SQRT((F109-$R$11)^2+(G109-$S$11)^2)</f>
      </c>
      <c r="N109" s="10" t="str">
        <f>=SQRT((F109-$R$12)^2+(G109-$S$12)^2)</f>
      </c>
      <c r="O109" t="str">
        <f>=CHOOSE(MATCH(MIN(L109:N109),L109:N109,0),"A","B","C")</f>
      </c>
    </row>
    <row r="110">
      <c r="A110" t="n">
        <v>160755</v>
      </c>
      <c r="B110" t="s">
        <v>2147</v>
      </c>
      <c r="C110" t="s">
        <v>163</v>
      </c>
      <c r="D110" t="n">
        <v>9</v>
      </c>
      <c r="E110" t="n">
        <v>88.9</v>
      </c>
      <c r="F110" s="10" t="str">
        <f>=STANDARDIZE(D110,AVERAGE($D$2:$D$401),_xlfn.STDEV.S($D$2:$D$401))</f>
      </c>
      <c r="G110" s="10" t="str">
        <f>=STANDARDIZE(E110,AVERAGE($E$2:$E$401),_xlfn.STDEV.S($E$2:$E$401))</f>
      </c>
      <c r="H110" s="10" t="str">
        <f>=SQRT((F110-$R$4)^2+(G110-$S$4)^2)</f>
      </c>
      <c r="I110" s="10" t="str">
        <f>=SQRT((F110-$R$5)^2+(G110-$S$5)^2)</f>
      </c>
      <c r="J110" s="10" t="str">
        <f>=SQRT((F110-$R$6)^2+(G110-$S$6)^2)</f>
      </c>
      <c r="K110" t="str">
        <f>=CHOOSE(MATCH(MIN(H110:J110),H110:J110,0),"A","B","C")</f>
      </c>
      <c r="L110" s="10" t="str">
        <f>=SQRT((F110-$R$10)^2+(G110-$S$10)^2)</f>
      </c>
      <c r="M110" s="10" t="str">
        <f>=SQRT((F110-$R$11)^2+(G110-$S$11)^2)</f>
      </c>
      <c r="N110" s="10" t="str">
        <f>=SQRT((F110-$R$12)^2+(G110-$S$12)^2)</f>
      </c>
      <c r="O110" t="str">
        <f>=CHOOSE(MATCH(MIN(L110:N110),L110:N110,0),"A","B","C")</f>
      </c>
    </row>
    <row r="111">
      <c r="A111" t="n">
        <v>160904</v>
      </c>
      <c r="B111" t="s">
        <v>2148</v>
      </c>
      <c r="C111" t="s">
        <v>163</v>
      </c>
      <c r="D111" t="n">
        <v>52</v>
      </c>
      <c r="E111" t="n">
        <v>48.1</v>
      </c>
      <c r="F111" s="10" t="str">
        <f>=STANDARDIZE(D111,AVERAGE($D$2:$D$401),_xlfn.STDEV.S($D$2:$D$401))</f>
      </c>
      <c r="G111" s="10" t="str">
        <f>=STANDARDIZE(E111,AVERAGE($E$2:$E$401),_xlfn.STDEV.S($E$2:$E$401))</f>
      </c>
      <c r="H111" s="10" t="str">
        <f>=SQRT((F111-$R$4)^2+(G111-$S$4)^2)</f>
      </c>
      <c r="I111" s="10" t="str">
        <f>=SQRT((F111-$R$5)^2+(G111-$S$5)^2)</f>
      </c>
      <c r="J111" s="10" t="str">
        <f>=SQRT((F111-$R$6)^2+(G111-$S$6)^2)</f>
      </c>
      <c r="K111" t="str">
        <f>=CHOOSE(MATCH(MIN(H111:J111),H111:J111,0),"A","B","C")</f>
      </c>
      <c r="L111" s="10" t="str">
        <f>=SQRT((F111-$R$10)^2+(G111-$S$10)^2)</f>
      </c>
      <c r="M111" s="10" t="str">
        <f>=SQRT((F111-$R$11)^2+(G111-$S$11)^2)</f>
      </c>
      <c r="N111" s="10" t="str">
        <f>=SQRT((F111-$R$12)^2+(G111-$S$12)^2)</f>
      </c>
      <c r="O111" t="str">
        <f>=CHOOSE(MATCH(MIN(L111:N111),L111:N111,0),"A","B","C")</f>
      </c>
    </row>
    <row r="112">
      <c r="A112" t="n">
        <v>160977</v>
      </c>
      <c r="B112" t="s">
        <v>2152</v>
      </c>
      <c r="C112" t="s">
        <v>163</v>
      </c>
      <c r="D112" t="n">
        <v>10</v>
      </c>
      <c r="E112" t="n">
        <v>90.6</v>
      </c>
      <c r="F112" s="10" t="str">
        <f>=STANDARDIZE(D112,AVERAGE($D$2:$D$401),_xlfn.STDEV.S($D$2:$D$401))</f>
      </c>
      <c r="G112" s="10" t="str">
        <f>=STANDARDIZE(E112,AVERAGE($E$2:$E$401),_xlfn.STDEV.S($E$2:$E$401))</f>
      </c>
      <c r="H112" s="10" t="str">
        <f>=SQRT((F112-$R$4)^2+(G112-$S$4)^2)</f>
      </c>
      <c r="I112" s="10" t="str">
        <f>=SQRT((F112-$R$5)^2+(G112-$S$5)^2)</f>
      </c>
      <c r="J112" s="10" t="str">
        <f>=SQRT((F112-$R$6)^2+(G112-$S$6)^2)</f>
      </c>
      <c r="K112" t="str">
        <f>=CHOOSE(MATCH(MIN(H112:J112),H112:J112,0),"A","B","C")</f>
      </c>
      <c r="L112" s="10" t="str">
        <f>=SQRT((F112-$R$10)^2+(G112-$S$10)^2)</f>
      </c>
      <c r="M112" s="10" t="str">
        <f>=SQRT((F112-$R$11)^2+(G112-$S$11)^2)</f>
      </c>
      <c r="N112" s="10" t="str">
        <f>=SQRT((F112-$R$12)^2+(G112-$S$12)^2)</f>
      </c>
      <c r="O112" t="str">
        <f>=CHOOSE(MATCH(MIN(L112:N112),L112:N112,0),"A","B","C")</f>
      </c>
    </row>
    <row r="113">
      <c r="A113" t="n">
        <v>161004</v>
      </c>
      <c r="B113" t="s">
        <v>2155</v>
      </c>
      <c r="C113" t="s">
        <v>163</v>
      </c>
      <c r="D113" t="n">
        <v>16</v>
      </c>
      <c r="E113" t="n">
        <v>95.6</v>
      </c>
      <c r="F113" s="10" t="str">
        <f>=STANDARDIZE(D113,AVERAGE($D$2:$D$401),_xlfn.STDEV.S($D$2:$D$401))</f>
      </c>
      <c r="G113" s="10" t="str">
        <f>=STANDARDIZE(E113,AVERAGE($E$2:$E$401),_xlfn.STDEV.S($E$2:$E$401))</f>
      </c>
      <c r="H113" s="10" t="str">
        <f>=SQRT((F113-$R$4)^2+(G113-$S$4)^2)</f>
      </c>
      <c r="I113" s="10" t="str">
        <f>=SQRT((F113-$R$5)^2+(G113-$S$5)^2)</f>
      </c>
      <c r="J113" s="10" t="str">
        <f>=SQRT((F113-$R$6)^2+(G113-$S$6)^2)</f>
      </c>
      <c r="K113" t="str">
        <f>=CHOOSE(MATCH(MIN(H113:J113),H113:J113,0),"A","B","C")</f>
      </c>
      <c r="L113" s="10" t="str">
        <f>=SQRT((F113-$R$10)^2+(G113-$S$10)^2)</f>
      </c>
      <c r="M113" s="10" t="str">
        <f>=SQRT((F113-$R$11)^2+(G113-$S$11)^2)</f>
      </c>
      <c r="N113" s="10" t="str">
        <f>=SQRT((F113-$R$12)^2+(G113-$S$12)^2)</f>
      </c>
      <c r="O113" t="str">
        <f>=CHOOSE(MATCH(MIN(L113:N113),L113:N113,0),"A","B","C")</f>
      </c>
    </row>
    <row r="114">
      <c r="A114" t="n">
        <v>161253</v>
      </c>
      <c r="B114" t="s">
        <v>2169</v>
      </c>
      <c r="C114" t="s">
        <v>149</v>
      </c>
      <c r="D114" t="n">
        <v>22</v>
      </c>
      <c r="E114" t="n">
        <v>56.4</v>
      </c>
      <c r="F114" s="10" t="str">
        <f>=STANDARDIZE(D114,AVERAGE($D$2:$D$401),_xlfn.STDEV.S($D$2:$D$401))</f>
      </c>
      <c r="G114" s="10" t="str">
        <f>=STANDARDIZE(E114,AVERAGE($E$2:$E$401),_xlfn.STDEV.S($E$2:$E$401))</f>
      </c>
      <c r="H114" s="10" t="str">
        <f>=SQRT((F114-$R$4)^2+(G114-$S$4)^2)</f>
      </c>
      <c r="I114" s="10" t="str">
        <f>=SQRT((F114-$R$5)^2+(G114-$S$5)^2)</f>
      </c>
      <c r="J114" s="10" t="str">
        <f>=SQRT((F114-$R$6)^2+(G114-$S$6)^2)</f>
      </c>
      <c r="K114" t="str">
        <f>=CHOOSE(MATCH(MIN(H114:J114),H114:J114,0),"A","B","C")</f>
      </c>
      <c r="L114" s="10" t="str">
        <f>=SQRT((F114-$R$10)^2+(G114-$S$10)^2)</f>
      </c>
      <c r="M114" s="10" t="str">
        <f>=SQRT((F114-$R$11)^2+(G114-$S$11)^2)</f>
      </c>
      <c r="N114" s="10" t="str">
        <f>=SQRT((F114-$R$12)^2+(G114-$S$12)^2)</f>
      </c>
      <c r="O114" t="str">
        <f>=CHOOSE(MATCH(MIN(L114:N114),L114:N114,0),"A","B","C")</f>
      </c>
    </row>
    <row r="115">
      <c r="A115" t="n">
        <v>161299</v>
      </c>
      <c r="B115" t="s">
        <v>2171</v>
      </c>
      <c r="C115" t="s">
        <v>149</v>
      </c>
      <c r="D115" t="n">
        <v>25</v>
      </c>
      <c r="E115" t="n">
        <v>61.5</v>
      </c>
      <c r="F115" s="10" t="str">
        <f>=STANDARDIZE(D115,AVERAGE($D$2:$D$401),_xlfn.STDEV.S($D$2:$D$401))</f>
      </c>
      <c r="G115" s="10" t="str">
        <f>=STANDARDIZE(E115,AVERAGE($E$2:$E$401),_xlfn.STDEV.S($E$2:$E$401))</f>
      </c>
      <c r="H115" s="10" t="str">
        <f>=SQRT((F115-$R$4)^2+(G115-$S$4)^2)</f>
      </c>
      <c r="I115" s="10" t="str">
        <f>=SQRT((F115-$R$5)^2+(G115-$S$5)^2)</f>
      </c>
      <c r="J115" s="10" t="str">
        <f>=SQRT((F115-$R$6)^2+(G115-$S$6)^2)</f>
      </c>
      <c r="K115" t="str">
        <f>=CHOOSE(MATCH(MIN(H115:J115),H115:J115,0),"A","B","C")</f>
      </c>
      <c r="L115" s="10" t="str">
        <f>=SQRT((F115-$R$10)^2+(G115-$S$10)^2)</f>
      </c>
      <c r="M115" s="10" t="str">
        <f>=SQRT((F115-$R$11)^2+(G115-$S$11)^2)</f>
      </c>
      <c r="N115" s="10" t="str">
        <f>=SQRT((F115-$R$12)^2+(G115-$S$12)^2)</f>
      </c>
      <c r="O115" t="str">
        <f>=CHOOSE(MATCH(MIN(L115:N115),L115:N115,0),"A","B","C")</f>
      </c>
    </row>
    <row r="116">
      <c r="A116" t="n">
        <v>161341</v>
      </c>
      <c r="B116" t="s">
        <v>2173</v>
      </c>
      <c r="C116" t="s">
        <v>149</v>
      </c>
      <c r="D116" t="n">
        <v>26</v>
      </c>
      <c r="E116" t="n">
        <v>33.6</v>
      </c>
      <c r="F116" s="10" t="str">
        <f>=STANDARDIZE(D116,AVERAGE($D$2:$D$401),_xlfn.STDEV.S($D$2:$D$401))</f>
      </c>
      <c r="G116" s="10" t="str">
        <f>=STANDARDIZE(E116,AVERAGE($E$2:$E$401),_xlfn.STDEV.S($E$2:$E$401))</f>
      </c>
      <c r="H116" s="10" t="str">
        <f>=SQRT((F116-$R$4)^2+(G116-$S$4)^2)</f>
      </c>
      <c r="I116" s="10" t="str">
        <f>=SQRT((F116-$R$5)^2+(G116-$S$5)^2)</f>
      </c>
      <c r="J116" s="10" t="str">
        <f>=SQRT((F116-$R$6)^2+(G116-$S$6)^2)</f>
      </c>
      <c r="K116" t="str">
        <f>=CHOOSE(MATCH(MIN(H116:J116),H116:J116,0),"A","B","C")</f>
      </c>
      <c r="L116" s="10" t="str">
        <f>=SQRT((F116-$R$10)^2+(G116-$S$10)^2)</f>
      </c>
      <c r="M116" s="10" t="str">
        <f>=SQRT((F116-$R$11)^2+(G116-$S$11)^2)</f>
      </c>
      <c r="N116" s="10" t="str">
        <f>=SQRT((F116-$R$12)^2+(G116-$S$12)^2)</f>
      </c>
      <c r="O116" t="str">
        <f>=CHOOSE(MATCH(MIN(L116:N116),L116:N116,0),"A","B","C")</f>
      </c>
    </row>
    <row r="117">
      <c r="A117" t="n">
        <v>161457</v>
      </c>
      <c r="B117" t="s">
        <v>2175</v>
      </c>
      <c r="C117" t="s">
        <v>163</v>
      </c>
      <c r="D117" t="n">
        <v>12</v>
      </c>
      <c r="E117" t="n">
        <v>63.2</v>
      </c>
      <c r="F117" s="10" t="str">
        <f>=STANDARDIZE(D117,AVERAGE($D$2:$D$401),_xlfn.STDEV.S($D$2:$D$401))</f>
      </c>
      <c r="G117" s="10" t="str">
        <f>=STANDARDIZE(E117,AVERAGE($E$2:$E$401),_xlfn.STDEV.S($E$2:$E$401))</f>
      </c>
      <c r="H117" s="10" t="str">
        <f>=SQRT((F117-$R$4)^2+(G117-$S$4)^2)</f>
      </c>
      <c r="I117" s="10" t="str">
        <f>=SQRT((F117-$R$5)^2+(G117-$S$5)^2)</f>
      </c>
      <c r="J117" s="10" t="str">
        <f>=SQRT((F117-$R$6)^2+(G117-$S$6)^2)</f>
      </c>
      <c r="K117" t="str">
        <f>=CHOOSE(MATCH(MIN(H117:J117),H117:J117,0),"A","B","C")</f>
      </c>
      <c r="L117" s="10" t="str">
        <f>=SQRT((F117-$R$10)^2+(G117-$S$10)^2)</f>
      </c>
      <c r="M117" s="10" t="str">
        <f>=SQRT((F117-$R$11)^2+(G117-$S$11)^2)</f>
      </c>
      <c r="N117" s="10" t="str">
        <f>=SQRT((F117-$R$12)^2+(G117-$S$12)^2)</f>
      </c>
      <c r="O117" t="str">
        <f>=CHOOSE(MATCH(MIN(L117:N117),L117:N117,0),"A","B","C")</f>
      </c>
    </row>
    <row r="118">
      <c r="A118" t="n">
        <v>161554</v>
      </c>
      <c r="B118" t="s">
        <v>2187</v>
      </c>
      <c r="C118" t="s">
        <v>149</v>
      </c>
      <c r="D118" t="n">
        <v>26</v>
      </c>
      <c r="E118" t="n">
        <v>46.3</v>
      </c>
      <c r="F118" s="10" t="str">
        <f>=STANDARDIZE(D118,AVERAGE($D$2:$D$401),_xlfn.STDEV.S($D$2:$D$401))</f>
      </c>
      <c r="G118" s="10" t="str">
        <f>=STANDARDIZE(E118,AVERAGE($E$2:$E$401),_xlfn.STDEV.S($E$2:$E$401))</f>
      </c>
      <c r="H118" s="10" t="str">
        <f>=SQRT((F118-$R$4)^2+(G118-$S$4)^2)</f>
      </c>
      <c r="I118" s="10" t="str">
        <f>=SQRT((F118-$R$5)^2+(G118-$S$5)^2)</f>
      </c>
      <c r="J118" s="10" t="str">
        <f>=SQRT((F118-$R$6)^2+(G118-$S$6)^2)</f>
      </c>
      <c r="K118" t="str">
        <f>=CHOOSE(MATCH(MIN(H118:J118),H118:J118,0),"A","B","C")</f>
      </c>
      <c r="L118" s="10" t="str">
        <f>=SQRT((F118-$R$10)^2+(G118-$S$10)^2)</f>
      </c>
      <c r="M118" s="10" t="str">
        <f>=SQRT((F118-$R$11)^2+(G118-$S$11)^2)</f>
      </c>
      <c r="N118" s="10" t="str">
        <f>=SQRT((F118-$R$12)^2+(G118-$S$12)^2)</f>
      </c>
      <c r="O118" t="str">
        <f>=CHOOSE(MATCH(MIN(L118:N118),L118:N118,0),"A","B","C")</f>
      </c>
    </row>
    <row r="119">
      <c r="A119" t="n">
        <v>161563</v>
      </c>
      <c r="B119" t="s">
        <v>2188</v>
      </c>
      <c r="C119" t="s">
        <v>163</v>
      </c>
      <c r="D119" t="n">
        <v>15</v>
      </c>
      <c r="E119" t="n">
        <v>50.9</v>
      </c>
      <c r="F119" s="10" t="str">
        <f>=STANDARDIZE(D119,AVERAGE($D$2:$D$401),_xlfn.STDEV.S($D$2:$D$401))</f>
      </c>
      <c r="G119" s="10" t="str">
        <f>=STANDARDIZE(E119,AVERAGE($E$2:$E$401),_xlfn.STDEV.S($E$2:$E$401))</f>
      </c>
      <c r="H119" s="10" t="str">
        <f>=SQRT((F119-$R$4)^2+(G119-$S$4)^2)</f>
      </c>
      <c r="I119" s="10" t="str">
        <f>=SQRT((F119-$R$5)^2+(G119-$S$5)^2)</f>
      </c>
      <c r="J119" s="10" t="str">
        <f>=SQRT((F119-$R$6)^2+(G119-$S$6)^2)</f>
      </c>
      <c r="K119" t="str">
        <f>=CHOOSE(MATCH(MIN(H119:J119),H119:J119,0),"A","B","C")</f>
      </c>
      <c r="L119" s="10" t="str">
        <f>=SQRT((F119-$R$10)^2+(G119-$S$10)^2)</f>
      </c>
      <c r="M119" s="10" t="str">
        <f>=SQRT((F119-$R$11)^2+(G119-$S$11)^2)</f>
      </c>
      <c r="N119" s="10" t="str">
        <f>=SQRT((F119-$R$12)^2+(G119-$S$12)^2)</f>
      </c>
      <c r="O119" t="str">
        <f>=CHOOSE(MATCH(MIN(L119:N119),L119:N119,0),"A","B","C")</f>
      </c>
    </row>
    <row r="120">
      <c r="A120" t="n">
        <v>162283</v>
      </c>
      <c r="B120" t="s">
        <v>2215</v>
      </c>
      <c r="C120" t="s">
        <v>149</v>
      </c>
      <c r="D120" t="n">
        <v>53</v>
      </c>
      <c r="E120" t="n">
        <v>25.6</v>
      </c>
      <c r="F120" s="10" t="str">
        <f>=STANDARDIZE(D120,AVERAGE($D$2:$D$401),_xlfn.STDEV.S($D$2:$D$401))</f>
      </c>
      <c r="G120" s="10" t="str">
        <f>=STANDARDIZE(E120,AVERAGE($E$2:$E$401),_xlfn.STDEV.S($E$2:$E$401))</f>
      </c>
      <c r="H120" s="10" t="str">
        <f>=SQRT((F120-$R$4)^2+(G120-$S$4)^2)</f>
      </c>
      <c r="I120" s="10" t="str">
        <f>=SQRT((F120-$R$5)^2+(G120-$S$5)^2)</f>
      </c>
      <c r="J120" s="10" t="str">
        <f>=SQRT((F120-$R$6)^2+(G120-$S$6)^2)</f>
      </c>
      <c r="K120" t="str">
        <f>=CHOOSE(MATCH(MIN(H120:J120),H120:J120,0),"A","B","C")</f>
      </c>
      <c r="L120" s="10" t="str">
        <f>=SQRT((F120-$R$10)^2+(G120-$S$10)^2)</f>
      </c>
      <c r="M120" s="10" t="str">
        <f>=SQRT((F120-$R$11)^2+(G120-$S$11)^2)</f>
      </c>
      <c r="N120" s="10" t="str">
        <f>=SQRT((F120-$R$12)^2+(G120-$S$12)^2)</f>
      </c>
      <c r="O120" t="str">
        <f>=CHOOSE(MATCH(MIN(L120:N120),L120:N120,0),"A","B","C")</f>
      </c>
    </row>
    <row r="121">
      <c r="A121" t="n">
        <v>162654</v>
      </c>
      <c r="B121" t="s">
        <v>2225</v>
      </c>
      <c r="C121" t="s">
        <v>163</v>
      </c>
      <c r="D121" t="n">
        <v>31</v>
      </c>
      <c r="E121" t="n">
        <v>60</v>
      </c>
      <c r="F121" s="10" t="str">
        <f>=STANDARDIZE(D121,AVERAGE($D$2:$D$401),_xlfn.STDEV.S($D$2:$D$401))</f>
      </c>
      <c r="G121" s="10" t="str">
        <f>=STANDARDIZE(E121,AVERAGE($E$2:$E$401),_xlfn.STDEV.S($E$2:$E$401))</f>
      </c>
      <c r="H121" s="10" t="str">
        <f>=SQRT((F121-$R$4)^2+(G121-$S$4)^2)</f>
      </c>
      <c r="I121" s="10" t="str">
        <f>=SQRT((F121-$R$5)^2+(G121-$S$5)^2)</f>
      </c>
      <c r="J121" s="10" t="str">
        <f>=SQRT((F121-$R$6)^2+(G121-$S$6)^2)</f>
      </c>
      <c r="K121" t="str">
        <f>=CHOOSE(MATCH(MIN(H121:J121),H121:J121,0),"A","B","C")</f>
      </c>
      <c r="L121" s="10" t="str">
        <f>=SQRT((F121-$R$10)^2+(G121-$S$10)^2)</f>
      </c>
      <c r="M121" s="10" t="str">
        <f>=SQRT((F121-$R$11)^2+(G121-$S$11)^2)</f>
      </c>
      <c r="N121" s="10" t="str">
        <f>=SQRT((F121-$R$12)^2+(G121-$S$12)^2)</f>
      </c>
      <c r="O121" t="str">
        <f>=CHOOSE(MATCH(MIN(L121:N121),L121:N121,0),"A","B","C")</f>
      </c>
    </row>
    <row r="122">
      <c r="A122" t="n">
        <v>162760</v>
      </c>
      <c r="B122" t="s">
        <v>2229</v>
      </c>
      <c r="C122" t="s">
        <v>163</v>
      </c>
      <c r="D122" t="n">
        <v>36</v>
      </c>
      <c r="E122" t="n">
        <v>55.3</v>
      </c>
      <c r="F122" s="10" t="str">
        <f>=STANDARDIZE(D122,AVERAGE($D$2:$D$401),_xlfn.STDEV.S($D$2:$D$401))</f>
      </c>
      <c r="G122" s="10" t="str">
        <f>=STANDARDIZE(E122,AVERAGE($E$2:$E$401),_xlfn.STDEV.S($E$2:$E$401))</f>
      </c>
      <c r="H122" s="10" t="str">
        <f>=SQRT((F122-$R$4)^2+(G122-$S$4)^2)</f>
      </c>
      <c r="I122" s="10" t="str">
        <f>=SQRT((F122-$R$5)^2+(G122-$S$5)^2)</f>
      </c>
      <c r="J122" s="10" t="str">
        <f>=SQRT((F122-$R$6)^2+(G122-$S$6)^2)</f>
      </c>
      <c r="K122" t="str">
        <f>=CHOOSE(MATCH(MIN(H122:J122),H122:J122,0),"A","B","C")</f>
      </c>
      <c r="L122" s="10" t="str">
        <f>=SQRT((F122-$R$10)^2+(G122-$S$10)^2)</f>
      </c>
      <c r="M122" s="10" t="str">
        <f>=SQRT((F122-$R$11)^2+(G122-$S$11)^2)</f>
      </c>
      <c r="N122" s="10" t="str">
        <f>=SQRT((F122-$R$12)^2+(G122-$S$12)^2)</f>
      </c>
      <c r="O122" t="str">
        <f>=CHOOSE(MATCH(MIN(L122:N122),L122:N122,0),"A","B","C")</f>
      </c>
    </row>
    <row r="123">
      <c r="A123" t="n">
        <v>163046</v>
      </c>
      <c r="B123" t="s">
        <v>2234</v>
      </c>
      <c r="C123" t="s">
        <v>163</v>
      </c>
      <c r="D123" t="n">
        <v>18</v>
      </c>
      <c r="E123" t="n">
        <v>80.5</v>
      </c>
      <c r="F123" s="10" t="str">
        <f>=STANDARDIZE(D123,AVERAGE($D$2:$D$401),_xlfn.STDEV.S($D$2:$D$401))</f>
      </c>
      <c r="G123" s="10" t="str">
        <f>=STANDARDIZE(E123,AVERAGE($E$2:$E$401),_xlfn.STDEV.S($E$2:$E$401))</f>
      </c>
      <c r="H123" s="10" t="str">
        <f>=SQRT((F123-$R$4)^2+(G123-$S$4)^2)</f>
      </c>
      <c r="I123" s="10" t="str">
        <f>=SQRT((F123-$R$5)^2+(G123-$S$5)^2)</f>
      </c>
      <c r="J123" s="10" t="str">
        <f>=SQRT((F123-$R$6)^2+(G123-$S$6)^2)</f>
      </c>
      <c r="K123" t="str">
        <f>=CHOOSE(MATCH(MIN(H123:J123),H123:J123,0),"A","B","C")</f>
      </c>
      <c r="L123" s="10" t="str">
        <f>=SQRT((F123-$R$10)^2+(G123-$S$10)^2)</f>
      </c>
      <c r="M123" s="10" t="str">
        <f>=SQRT((F123-$R$11)^2+(G123-$S$11)^2)</f>
      </c>
      <c r="N123" s="10" t="str">
        <f>=SQRT((F123-$R$12)^2+(G123-$S$12)^2)</f>
      </c>
      <c r="O123" t="str">
        <f>=CHOOSE(MATCH(MIN(L123:N123),L123:N123,0),"A","B","C")</f>
      </c>
    </row>
    <row r="124">
      <c r="A124" t="n">
        <v>163286</v>
      </c>
      <c r="B124" t="s">
        <v>2239</v>
      </c>
      <c r="C124" t="s">
        <v>149</v>
      </c>
      <c r="D124" t="n">
        <v>19</v>
      </c>
      <c r="E124" t="n">
        <v>88.5</v>
      </c>
      <c r="F124" s="10" t="str">
        <f>=STANDARDIZE(D124,AVERAGE($D$2:$D$401),_xlfn.STDEV.S($D$2:$D$401))</f>
      </c>
      <c r="G124" s="10" t="str">
        <f>=STANDARDIZE(E124,AVERAGE($E$2:$E$401),_xlfn.STDEV.S($E$2:$E$401))</f>
      </c>
      <c r="H124" s="10" t="str">
        <f>=SQRT((F124-$R$4)^2+(G124-$S$4)^2)</f>
      </c>
      <c r="I124" s="10" t="str">
        <f>=SQRT((F124-$R$5)^2+(G124-$S$5)^2)</f>
      </c>
      <c r="J124" s="10" t="str">
        <f>=SQRT((F124-$R$6)^2+(G124-$S$6)^2)</f>
      </c>
      <c r="K124" t="str">
        <f>=CHOOSE(MATCH(MIN(H124:J124),H124:J124,0),"A","B","C")</f>
      </c>
      <c r="L124" s="10" t="str">
        <f>=SQRT((F124-$R$10)^2+(G124-$S$10)^2)</f>
      </c>
      <c r="M124" s="10" t="str">
        <f>=SQRT((F124-$R$11)^2+(G124-$S$11)^2)</f>
      </c>
      <c r="N124" s="10" t="str">
        <f>=SQRT((F124-$R$12)^2+(G124-$S$12)^2)</f>
      </c>
      <c r="O124" t="str">
        <f>=CHOOSE(MATCH(MIN(L124:N124),L124:N124,0),"A","B","C")</f>
      </c>
    </row>
    <row r="125">
      <c r="A125" t="n">
        <v>163295</v>
      </c>
      <c r="B125" t="s">
        <v>2241</v>
      </c>
      <c r="C125" t="s">
        <v>163</v>
      </c>
      <c r="D125" t="n">
        <v>21</v>
      </c>
      <c r="E125" t="n">
        <v>71.3</v>
      </c>
      <c r="F125" s="10" t="str">
        <f>=STANDARDIZE(D125,AVERAGE($D$2:$D$401),_xlfn.STDEV.S($D$2:$D$401))</f>
      </c>
      <c r="G125" s="10" t="str">
        <f>=STANDARDIZE(E125,AVERAGE($E$2:$E$401),_xlfn.STDEV.S($E$2:$E$401))</f>
      </c>
      <c r="H125" s="10" t="str">
        <f>=SQRT((F125-$R$4)^2+(G125-$S$4)^2)</f>
      </c>
      <c r="I125" s="10" t="str">
        <f>=SQRT((F125-$R$5)^2+(G125-$S$5)^2)</f>
      </c>
      <c r="J125" s="10" t="str">
        <f>=SQRT((F125-$R$6)^2+(G125-$S$6)^2)</f>
      </c>
      <c r="K125" t="str">
        <f>=CHOOSE(MATCH(MIN(H125:J125),H125:J125,0),"A","B","C")</f>
      </c>
      <c r="L125" s="10" t="str">
        <f>=SQRT((F125-$R$10)^2+(G125-$S$10)^2)</f>
      </c>
      <c r="M125" s="10" t="str">
        <f>=SQRT((F125-$R$11)^2+(G125-$S$11)^2)</f>
      </c>
      <c r="N125" s="10" t="str">
        <f>=SQRT((F125-$R$12)^2+(G125-$S$12)^2)</f>
      </c>
      <c r="O125" t="str">
        <f>=CHOOSE(MATCH(MIN(L125:N125),L125:N125,0),"A","B","C")</f>
      </c>
    </row>
    <row r="126">
      <c r="A126" t="n">
        <v>163462</v>
      </c>
      <c r="B126" t="s">
        <v>2251</v>
      </c>
      <c r="C126" t="s">
        <v>163</v>
      </c>
      <c r="D126" t="n">
        <v>27</v>
      </c>
      <c r="E126" t="n">
        <v>58</v>
      </c>
      <c r="F126" s="10" t="str">
        <f>=STANDARDIZE(D126,AVERAGE($D$2:$D$401),_xlfn.STDEV.S($D$2:$D$401))</f>
      </c>
      <c r="G126" s="10" t="str">
        <f>=STANDARDIZE(E126,AVERAGE($E$2:$E$401),_xlfn.STDEV.S($E$2:$E$401))</f>
      </c>
      <c r="H126" s="10" t="str">
        <f>=SQRT((F126-$R$4)^2+(G126-$S$4)^2)</f>
      </c>
      <c r="I126" s="10" t="str">
        <f>=SQRT((F126-$R$5)^2+(G126-$S$5)^2)</f>
      </c>
      <c r="J126" s="10" t="str">
        <f>=SQRT((F126-$R$6)^2+(G126-$S$6)^2)</f>
      </c>
      <c r="K126" t="str">
        <f>=CHOOSE(MATCH(MIN(H126:J126),H126:J126,0),"A","B","C")</f>
      </c>
      <c r="L126" s="10" t="str">
        <f>=SQRT((F126-$R$10)^2+(G126-$S$10)^2)</f>
      </c>
      <c r="M126" s="10" t="str">
        <f>=SQRT((F126-$R$11)^2+(G126-$S$11)^2)</f>
      </c>
      <c r="N126" s="10" t="str">
        <f>=SQRT((F126-$R$12)^2+(G126-$S$12)^2)</f>
      </c>
      <c r="O126" t="str">
        <f>=CHOOSE(MATCH(MIN(L126:N126),L126:N126,0),"A","B","C")</f>
      </c>
    </row>
    <row r="127">
      <c r="A127" t="n">
        <v>163976</v>
      </c>
      <c r="B127" t="s">
        <v>2263</v>
      </c>
      <c r="C127" t="s">
        <v>163</v>
      </c>
      <c r="D127" t="n">
        <v>22</v>
      </c>
      <c r="E127" t="n">
        <v>67.4</v>
      </c>
      <c r="F127" s="10" t="str">
        <f>=STANDARDIZE(D127,AVERAGE($D$2:$D$401),_xlfn.STDEV.S($D$2:$D$401))</f>
      </c>
      <c r="G127" s="10" t="str">
        <f>=STANDARDIZE(E127,AVERAGE($E$2:$E$401),_xlfn.STDEV.S($E$2:$E$401))</f>
      </c>
      <c r="H127" s="10" t="str">
        <f>=SQRT((F127-$R$4)^2+(G127-$S$4)^2)</f>
      </c>
      <c r="I127" s="10" t="str">
        <f>=SQRT((F127-$R$5)^2+(G127-$S$5)^2)</f>
      </c>
      <c r="J127" s="10" t="str">
        <f>=SQRT((F127-$R$6)^2+(G127-$S$6)^2)</f>
      </c>
      <c r="K127" t="str">
        <f>=CHOOSE(MATCH(MIN(H127:J127),H127:J127,0),"A","B","C")</f>
      </c>
      <c r="L127" s="10" t="str">
        <f>=SQRT((F127-$R$10)^2+(G127-$S$10)^2)</f>
      </c>
      <c r="M127" s="10" t="str">
        <f>=SQRT((F127-$R$11)^2+(G127-$S$11)^2)</f>
      </c>
      <c r="N127" s="10" t="str">
        <f>=SQRT((F127-$R$12)^2+(G127-$S$12)^2)</f>
      </c>
      <c r="O127" t="str">
        <f>=CHOOSE(MATCH(MIN(L127:N127),L127:N127,0),"A","B","C")</f>
      </c>
    </row>
    <row r="128">
      <c r="A128" t="n">
        <v>164076</v>
      </c>
      <c r="B128" t="s">
        <v>2265</v>
      </c>
      <c r="C128" t="s">
        <v>149</v>
      </c>
      <c r="D128" t="n">
        <v>33</v>
      </c>
      <c r="E128" t="n">
        <v>67.6</v>
      </c>
      <c r="F128" s="10" t="str">
        <f>=STANDARDIZE(D128,AVERAGE($D$2:$D$401),_xlfn.STDEV.S($D$2:$D$401))</f>
      </c>
      <c r="G128" s="10" t="str">
        <f>=STANDARDIZE(E128,AVERAGE($E$2:$E$401),_xlfn.STDEV.S($E$2:$E$401))</f>
      </c>
      <c r="H128" s="10" t="str">
        <f>=SQRT((F128-$R$4)^2+(G128-$S$4)^2)</f>
      </c>
      <c r="I128" s="10" t="str">
        <f>=SQRT((F128-$R$5)^2+(G128-$S$5)^2)</f>
      </c>
      <c r="J128" s="10" t="str">
        <f>=SQRT((F128-$R$6)^2+(G128-$S$6)^2)</f>
      </c>
      <c r="K128" t="str">
        <f>=CHOOSE(MATCH(MIN(H128:J128),H128:J128,0),"A","B","C")</f>
      </c>
      <c r="L128" s="10" t="str">
        <f>=SQRT((F128-$R$10)^2+(G128-$S$10)^2)</f>
      </c>
      <c r="M128" s="10" t="str">
        <f>=SQRT((F128-$R$11)^2+(G128-$S$11)^2)</f>
      </c>
      <c r="N128" s="10" t="str">
        <f>=SQRT((F128-$R$12)^2+(G128-$S$12)^2)</f>
      </c>
      <c r="O128" t="str">
        <f>=CHOOSE(MATCH(MIN(L128:N128),L128:N128,0),"A","B","C")</f>
      </c>
    </row>
    <row r="129">
      <c r="A129" t="n">
        <v>164632</v>
      </c>
      <c r="B129" t="s">
        <v>2291</v>
      </c>
      <c r="C129" t="s">
        <v>163</v>
      </c>
      <c r="D129" t="n">
        <v>66</v>
      </c>
      <c r="E129" t="n">
        <v>56.9</v>
      </c>
      <c r="F129" s="10" t="str">
        <f>=STANDARDIZE(D129,AVERAGE($D$2:$D$401),_xlfn.STDEV.S($D$2:$D$401))</f>
      </c>
      <c r="G129" s="10" t="str">
        <f>=STANDARDIZE(E129,AVERAGE($E$2:$E$401),_xlfn.STDEV.S($E$2:$E$401))</f>
      </c>
      <c r="H129" s="10" t="str">
        <f>=SQRT((F129-$R$4)^2+(G129-$S$4)^2)</f>
      </c>
      <c r="I129" s="10" t="str">
        <f>=SQRT((F129-$R$5)^2+(G129-$S$5)^2)</f>
      </c>
      <c r="J129" s="10" t="str">
        <f>=SQRT((F129-$R$6)^2+(G129-$S$6)^2)</f>
      </c>
      <c r="K129" t="str">
        <f>=CHOOSE(MATCH(MIN(H129:J129),H129:J129,0),"A","B","C")</f>
      </c>
      <c r="L129" s="10" t="str">
        <f>=SQRT((F129-$R$10)^2+(G129-$S$10)^2)</f>
      </c>
      <c r="M129" s="10" t="str">
        <f>=SQRT((F129-$R$11)^2+(G129-$S$11)^2)</f>
      </c>
      <c r="N129" s="10" t="str">
        <f>=SQRT((F129-$R$12)^2+(G129-$S$12)^2)</f>
      </c>
      <c r="O129" t="str">
        <f>=CHOOSE(MATCH(MIN(L129:N129),L129:N129,0),"A","B","C")</f>
      </c>
    </row>
    <row r="130">
      <c r="A130" t="n">
        <v>164748</v>
      </c>
      <c r="B130" t="s">
        <v>2295</v>
      </c>
      <c r="C130" t="s">
        <v>163</v>
      </c>
      <c r="D130" t="n">
        <v>15</v>
      </c>
      <c r="E130" t="n">
        <v>67.2</v>
      </c>
      <c r="F130" s="10" t="str">
        <f>=STANDARDIZE(D130,AVERAGE($D$2:$D$401),_xlfn.STDEV.S($D$2:$D$401))</f>
      </c>
      <c r="G130" s="10" t="str">
        <f>=STANDARDIZE(E130,AVERAGE($E$2:$E$401),_xlfn.STDEV.S($E$2:$E$401))</f>
      </c>
      <c r="H130" s="10" t="str">
        <f>=SQRT((F130-$R$4)^2+(G130-$S$4)^2)</f>
      </c>
      <c r="I130" s="10" t="str">
        <f>=SQRT((F130-$R$5)^2+(G130-$S$5)^2)</f>
      </c>
      <c r="J130" s="10" t="str">
        <f>=SQRT((F130-$R$6)^2+(G130-$S$6)^2)</f>
      </c>
      <c r="K130" t="str">
        <f>=CHOOSE(MATCH(MIN(H130:J130),H130:J130,0),"A","B","C")</f>
      </c>
      <c r="L130" s="10" t="str">
        <f>=SQRT((F130-$R$10)^2+(G130-$S$10)^2)</f>
      </c>
      <c r="M130" s="10" t="str">
        <f>=SQRT((F130-$R$11)^2+(G130-$S$11)^2)</f>
      </c>
      <c r="N130" s="10" t="str">
        <f>=SQRT((F130-$R$12)^2+(G130-$S$12)^2)</f>
      </c>
      <c r="O130" t="str">
        <f>=CHOOSE(MATCH(MIN(L130:N130),L130:N130,0),"A","B","C")</f>
      </c>
    </row>
    <row r="131">
      <c r="A131" t="n">
        <v>165015</v>
      </c>
      <c r="B131" t="s">
        <v>2305</v>
      </c>
      <c r="C131" t="s">
        <v>163</v>
      </c>
      <c r="D131" t="n">
        <v>14</v>
      </c>
      <c r="E131" t="n">
        <v>86.1</v>
      </c>
      <c r="F131" s="10" t="str">
        <f>=STANDARDIZE(D131,AVERAGE($D$2:$D$401),_xlfn.STDEV.S($D$2:$D$401))</f>
      </c>
      <c r="G131" s="10" t="str">
        <f>=STANDARDIZE(E131,AVERAGE($E$2:$E$401),_xlfn.STDEV.S($E$2:$E$401))</f>
      </c>
      <c r="H131" s="10" t="str">
        <f>=SQRT((F131-$R$4)^2+(G131-$S$4)^2)</f>
      </c>
      <c r="I131" s="10" t="str">
        <f>=SQRT((F131-$R$5)^2+(G131-$S$5)^2)</f>
      </c>
      <c r="J131" s="10" t="str">
        <f>=SQRT((F131-$R$6)^2+(G131-$S$6)^2)</f>
      </c>
      <c r="K131" t="str">
        <f>=CHOOSE(MATCH(MIN(H131:J131),H131:J131,0),"A","B","C")</f>
      </c>
      <c r="L131" s="10" t="str">
        <f>=SQRT((F131-$R$10)^2+(G131-$S$10)^2)</f>
      </c>
      <c r="M131" s="10" t="str">
        <f>=SQRT((F131-$R$11)^2+(G131-$S$11)^2)</f>
      </c>
      <c r="N131" s="10" t="str">
        <f>=SQRT((F131-$R$12)^2+(G131-$S$12)^2)</f>
      </c>
      <c r="O131" t="str">
        <f>=CHOOSE(MATCH(MIN(L131:N131),L131:N131,0),"A","B","C")</f>
      </c>
    </row>
    <row r="132">
      <c r="A132" t="n">
        <v>165334</v>
      </c>
      <c r="B132" t="s">
        <v>2319</v>
      </c>
      <c r="C132" t="s">
        <v>163</v>
      </c>
      <c r="D132" t="n">
        <v>21</v>
      </c>
      <c r="E132" t="n">
        <v>77.1</v>
      </c>
      <c r="F132" s="10" t="str">
        <f>=STANDARDIZE(D132,AVERAGE($D$2:$D$401),_xlfn.STDEV.S($D$2:$D$401))</f>
      </c>
      <c r="G132" s="10" t="str">
        <f>=STANDARDIZE(E132,AVERAGE($E$2:$E$401),_xlfn.STDEV.S($E$2:$E$401))</f>
      </c>
      <c r="H132" s="10" t="str">
        <f>=SQRT((F132-$R$4)^2+(G132-$S$4)^2)</f>
      </c>
      <c r="I132" s="10" t="str">
        <f>=SQRT((F132-$R$5)^2+(G132-$S$5)^2)</f>
      </c>
      <c r="J132" s="10" t="str">
        <f>=SQRT((F132-$R$6)^2+(G132-$S$6)^2)</f>
      </c>
      <c r="K132" t="str">
        <f>=CHOOSE(MATCH(MIN(H132:J132),H132:J132,0),"A","B","C")</f>
      </c>
      <c r="L132" s="10" t="str">
        <f>=SQRT((F132-$R$10)^2+(G132-$S$10)^2)</f>
      </c>
      <c r="M132" s="10" t="str">
        <f>=SQRT((F132-$R$11)^2+(G132-$S$11)^2)</f>
      </c>
      <c r="N132" s="10" t="str">
        <f>=SQRT((F132-$R$12)^2+(G132-$S$12)^2)</f>
      </c>
      <c r="O132" t="str">
        <f>=CHOOSE(MATCH(MIN(L132:N132),L132:N132,0),"A","B","C")</f>
      </c>
    </row>
    <row r="133">
      <c r="A133" t="n">
        <v>165529</v>
      </c>
      <c r="B133" t="s">
        <v>2322</v>
      </c>
      <c r="C133" t="s">
        <v>163</v>
      </c>
      <c r="D133" t="n">
        <v>28</v>
      </c>
      <c r="E133" t="n">
        <v>48.3</v>
      </c>
      <c r="F133" s="10" t="str">
        <f>=STANDARDIZE(D133,AVERAGE($D$2:$D$401),_xlfn.STDEV.S($D$2:$D$401))</f>
      </c>
      <c r="G133" s="10" t="str">
        <f>=STANDARDIZE(E133,AVERAGE($E$2:$E$401),_xlfn.STDEV.S($E$2:$E$401))</f>
      </c>
      <c r="H133" s="10" t="str">
        <f>=SQRT((F133-$R$4)^2+(G133-$S$4)^2)</f>
      </c>
      <c r="I133" s="10" t="str">
        <f>=SQRT((F133-$R$5)^2+(G133-$S$5)^2)</f>
      </c>
      <c r="J133" s="10" t="str">
        <f>=SQRT((F133-$R$6)^2+(G133-$S$6)^2)</f>
      </c>
      <c r="K133" t="str">
        <f>=CHOOSE(MATCH(MIN(H133:J133),H133:J133,0),"A","B","C")</f>
      </c>
      <c r="L133" s="10" t="str">
        <f>=SQRT((F133-$R$10)^2+(G133-$S$10)^2)</f>
      </c>
      <c r="M133" s="10" t="str">
        <f>=SQRT((F133-$R$11)^2+(G133-$S$11)^2)</f>
      </c>
      <c r="N133" s="10" t="str">
        <f>=SQRT((F133-$R$12)^2+(G133-$S$12)^2)</f>
      </c>
      <c r="O133" t="str">
        <f>=CHOOSE(MATCH(MIN(L133:N133),L133:N133,0),"A","B","C")</f>
      </c>
    </row>
    <row r="134">
      <c r="A134" t="n">
        <v>165644</v>
      </c>
      <c r="B134" t="s">
        <v>2329</v>
      </c>
      <c r="C134" t="s">
        <v>163</v>
      </c>
      <c r="D134" t="n">
        <v>35</v>
      </c>
      <c r="E134" t="n">
        <v>35.3</v>
      </c>
      <c r="F134" s="10" t="str">
        <f>=STANDARDIZE(D134,AVERAGE($D$2:$D$401),_xlfn.STDEV.S($D$2:$D$401))</f>
      </c>
      <c r="G134" s="10" t="str">
        <f>=STANDARDIZE(E134,AVERAGE($E$2:$E$401),_xlfn.STDEV.S($E$2:$E$401))</f>
      </c>
      <c r="H134" s="10" t="str">
        <f>=SQRT((F134-$R$4)^2+(G134-$S$4)^2)</f>
      </c>
      <c r="I134" s="10" t="str">
        <f>=SQRT((F134-$R$5)^2+(G134-$S$5)^2)</f>
      </c>
      <c r="J134" s="10" t="str">
        <f>=SQRT((F134-$R$6)^2+(G134-$S$6)^2)</f>
      </c>
      <c r="K134" t="str">
        <f>=CHOOSE(MATCH(MIN(H134:J134),H134:J134,0),"A","B","C")</f>
      </c>
      <c r="L134" s="10" t="str">
        <f>=SQRT((F134-$R$10)^2+(G134-$S$10)^2)</f>
      </c>
      <c r="M134" s="10" t="str">
        <f>=SQRT((F134-$R$11)^2+(G134-$S$11)^2)</f>
      </c>
      <c r="N134" s="10" t="str">
        <f>=SQRT((F134-$R$12)^2+(G134-$S$12)^2)</f>
      </c>
      <c r="O134" t="str">
        <f>=CHOOSE(MATCH(MIN(L134:N134),L134:N134,0),"A","B","C")</f>
      </c>
    </row>
    <row r="135">
      <c r="A135" t="n">
        <v>165802</v>
      </c>
      <c r="B135" t="s">
        <v>2335</v>
      </c>
      <c r="C135" t="s">
        <v>163</v>
      </c>
      <c r="D135" t="n">
        <v>42</v>
      </c>
      <c r="E135" t="n">
        <v>30.8</v>
      </c>
      <c r="F135" s="10" t="str">
        <f>=STANDARDIZE(D135,AVERAGE($D$2:$D$401),_xlfn.STDEV.S($D$2:$D$401))</f>
      </c>
      <c r="G135" s="10" t="str">
        <f>=STANDARDIZE(E135,AVERAGE($E$2:$E$401),_xlfn.STDEV.S($E$2:$E$401))</f>
      </c>
      <c r="H135" s="10" t="str">
        <f>=SQRT((F135-$R$4)^2+(G135-$S$4)^2)</f>
      </c>
      <c r="I135" s="10" t="str">
        <f>=SQRT((F135-$R$5)^2+(G135-$S$5)^2)</f>
      </c>
      <c r="J135" s="10" t="str">
        <f>=SQRT((F135-$R$6)^2+(G135-$S$6)^2)</f>
      </c>
      <c r="K135" t="str">
        <f>=CHOOSE(MATCH(MIN(H135:J135),H135:J135,0),"A","B","C")</f>
      </c>
      <c r="L135" s="10" t="str">
        <f>=SQRT((F135-$R$10)^2+(G135-$S$10)^2)</f>
      </c>
      <c r="M135" s="10" t="str">
        <f>=SQRT((F135-$R$11)^2+(G135-$S$11)^2)</f>
      </c>
      <c r="N135" s="10" t="str">
        <f>=SQRT((F135-$R$12)^2+(G135-$S$12)^2)</f>
      </c>
      <c r="O135" t="str">
        <f>=CHOOSE(MATCH(MIN(L135:N135),L135:N135,0),"A","B","C")</f>
      </c>
    </row>
    <row r="136">
      <c r="A136" t="n">
        <v>165936</v>
      </c>
      <c r="B136" t="s">
        <v>2341</v>
      </c>
      <c r="C136" t="s">
        <v>163</v>
      </c>
      <c r="D136" t="n">
        <v>21</v>
      </c>
      <c r="E136" t="n">
        <v>67.6</v>
      </c>
      <c r="F136" s="10" t="str">
        <f>=STANDARDIZE(D136,AVERAGE($D$2:$D$401),_xlfn.STDEV.S($D$2:$D$401))</f>
      </c>
      <c r="G136" s="10" t="str">
        <f>=STANDARDIZE(E136,AVERAGE($E$2:$E$401),_xlfn.STDEV.S($E$2:$E$401))</f>
      </c>
      <c r="H136" s="10" t="str">
        <f>=SQRT((F136-$R$4)^2+(G136-$S$4)^2)</f>
      </c>
      <c r="I136" s="10" t="str">
        <f>=SQRT((F136-$R$5)^2+(G136-$S$5)^2)</f>
      </c>
      <c r="J136" s="10" t="str">
        <f>=SQRT((F136-$R$6)^2+(G136-$S$6)^2)</f>
      </c>
      <c r="K136" t="str">
        <f>=CHOOSE(MATCH(MIN(H136:J136),H136:J136,0),"A","B","C")</f>
      </c>
      <c r="L136" s="10" t="str">
        <f>=SQRT((F136-$R$10)^2+(G136-$S$10)^2)</f>
      </c>
      <c r="M136" s="10" t="str">
        <f>=SQRT((F136-$R$11)^2+(G136-$S$11)^2)</f>
      </c>
      <c r="N136" s="10" t="str">
        <f>=SQRT((F136-$R$12)^2+(G136-$S$12)^2)</f>
      </c>
      <c r="O136" t="str">
        <f>=CHOOSE(MATCH(MIN(L136:N136),L136:N136,0),"A","B","C")</f>
      </c>
    </row>
    <row r="137">
      <c r="A137" t="n">
        <v>166124</v>
      </c>
      <c r="B137" t="s">
        <v>2352</v>
      </c>
      <c r="C137" t="s">
        <v>163</v>
      </c>
      <c r="D137" t="n">
        <v>15</v>
      </c>
      <c r="E137" t="n">
        <v>89.6</v>
      </c>
      <c r="F137" s="10" t="str">
        <f>=STANDARDIZE(D137,AVERAGE($D$2:$D$401),_xlfn.STDEV.S($D$2:$D$401))</f>
      </c>
      <c r="G137" s="10" t="str">
        <f>=STANDARDIZE(E137,AVERAGE($E$2:$E$401),_xlfn.STDEV.S($E$2:$E$401))</f>
      </c>
      <c r="H137" s="10" t="str">
        <f>=SQRT((F137-$R$4)^2+(G137-$S$4)^2)</f>
      </c>
      <c r="I137" s="10" t="str">
        <f>=SQRT((F137-$R$5)^2+(G137-$S$5)^2)</f>
      </c>
      <c r="J137" s="10" t="str">
        <f>=SQRT((F137-$R$6)^2+(G137-$S$6)^2)</f>
      </c>
      <c r="K137" t="str">
        <f>=CHOOSE(MATCH(MIN(H137:J137),H137:J137,0),"A","B","C")</f>
      </c>
      <c r="L137" s="10" t="str">
        <f>=SQRT((F137-$R$10)^2+(G137-$S$10)^2)</f>
      </c>
      <c r="M137" s="10" t="str">
        <f>=SQRT((F137-$R$11)^2+(G137-$S$11)^2)</f>
      </c>
      <c r="N137" s="10" t="str">
        <f>=SQRT((F137-$R$12)^2+(G137-$S$12)^2)</f>
      </c>
      <c r="O137" t="str">
        <f>=CHOOSE(MATCH(MIN(L137:N137),L137:N137,0),"A","B","C")</f>
      </c>
    </row>
    <row r="138">
      <c r="A138" t="n">
        <v>166452</v>
      </c>
      <c r="B138" t="s">
        <v>2358</v>
      </c>
      <c r="C138" t="s">
        <v>163</v>
      </c>
      <c r="D138" t="n">
        <v>28</v>
      </c>
      <c r="E138" t="n">
        <v>61.7</v>
      </c>
      <c r="F138" s="10" t="str">
        <f>=STANDARDIZE(D138,AVERAGE($D$2:$D$401),_xlfn.STDEV.S($D$2:$D$401))</f>
      </c>
      <c r="G138" s="10" t="str">
        <f>=STANDARDIZE(E138,AVERAGE($E$2:$E$401),_xlfn.STDEV.S($E$2:$E$401))</f>
      </c>
      <c r="H138" s="10" t="str">
        <f>=SQRT((F138-$R$4)^2+(G138-$S$4)^2)</f>
      </c>
      <c r="I138" s="10" t="str">
        <f>=SQRT((F138-$R$5)^2+(G138-$S$5)^2)</f>
      </c>
      <c r="J138" s="10" t="str">
        <f>=SQRT((F138-$R$6)^2+(G138-$S$6)^2)</f>
      </c>
      <c r="K138" t="str">
        <f>=CHOOSE(MATCH(MIN(H138:J138),H138:J138,0),"A","B","C")</f>
      </c>
      <c r="L138" s="10" t="str">
        <f>=SQRT((F138-$R$10)^2+(G138-$S$10)^2)</f>
      </c>
      <c r="M138" s="10" t="str">
        <f>=SQRT((F138-$R$11)^2+(G138-$S$11)^2)</f>
      </c>
      <c r="N138" s="10" t="str">
        <f>=SQRT((F138-$R$12)^2+(G138-$S$12)^2)</f>
      </c>
      <c r="O138" t="str">
        <f>=CHOOSE(MATCH(MIN(L138:N138),L138:N138,0),"A","B","C")</f>
      </c>
    </row>
    <row r="139">
      <c r="A139" t="n">
        <v>166638</v>
      </c>
      <c r="B139" t="s">
        <v>2364</v>
      </c>
      <c r="C139" t="s">
        <v>149</v>
      </c>
      <c r="D139" t="n">
        <v>43</v>
      </c>
      <c r="E139" t="n">
        <v>51.1</v>
      </c>
      <c r="F139" s="10" t="str">
        <f>=STANDARDIZE(D139,AVERAGE($D$2:$D$401),_xlfn.STDEV.S($D$2:$D$401))</f>
      </c>
      <c r="G139" s="10" t="str">
        <f>=STANDARDIZE(E139,AVERAGE($E$2:$E$401),_xlfn.STDEV.S($E$2:$E$401))</f>
      </c>
      <c r="H139" s="10" t="str">
        <f>=SQRT((F139-$R$4)^2+(G139-$S$4)^2)</f>
      </c>
      <c r="I139" s="10" t="str">
        <f>=SQRT((F139-$R$5)^2+(G139-$S$5)^2)</f>
      </c>
      <c r="J139" s="10" t="str">
        <f>=SQRT((F139-$R$6)^2+(G139-$S$6)^2)</f>
      </c>
      <c r="K139" t="str">
        <f>=CHOOSE(MATCH(MIN(H139:J139),H139:J139,0),"A","B","C")</f>
      </c>
      <c r="L139" s="10" t="str">
        <f>=SQRT((F139-$R$10)^2+(G139-$S$10)^2)</f>
      </c>
      <c r="M139" s="10" t="str">
        <f>=SQRT((F139-$R$11)^2+(G139-$S$11)^2)</f>
      </c>
      <c r="N139" s="10" t="str">
        <f>=SQRT((F139-$R$12)^2+(G139-$S$12)^2)</f>
      </c>
      <c r="O139" t="str">
        <f>=CHOOSE(MATCH(MIN(L139:N139),L139:N139,0),"A","B","C")</f>
      </c>
    </row>
    <row r="140">
      <c r="A140" t="n">
        <v>166656</v>
      </c>
      <c r="B140" t="s">
        <v>2367</v>
      </c>
      <c r="C140" t="s">
        <v>163</v>
      </c>
      <c r="D140" t="n">
        <v>28</v>
      </c>
      <c r="E140" t="n">
        <v>64.5</v>
      </c>
      <c r="F140" s="10" t="str">
        <f>=STANDARDIZE(D140,AVERAGE($D$2:$D$401),_xlfn.STDEV.S($D$2:$D$401))</f>
      </c>
      <c r="G140" s="10" t="str">
        <f>=STANDARDIZE(E140,AVERAGE($E$2:$E$401),_xlfn.STDEV.S($E$2:$E$401))</f>
      </c>
      <c r="H140" s="10" t="str">
        <f>=SQRT((F140-$R$4)^2+(G140-$S$4)^2)</f>
      </c>
      <c r="I140" s="10" t="str">
        <f>=SQRT((F140-$R$5)^2+(G140-$S$5)^2)</f>
      </c>
      <c r="J140" s="10" t="str">
        <f>=SQRT((F140-$R$6)^2+(G140-$S$6)^2)</f>
      </c>
      <c r="K140" t="str">
        <f>=CHOOSE(MATCH(MIN(H140:J140),H140:J140,0),"A","B","C")</f>
      </c>
      <c r="L140" s="10" t="str">
        <f>=SQRT((F140-$R$10)^2+(G140-$S$10)^2)</f>
      </c>
      <c r="M140" s="10" t="str">
        <f>=SQRT((F140-$R$11)^2+(G140-$S$11)^2)</f>
      </c>
      <c r="N140" s="10" t="str">
        <f>=SQRT((F140-$R$12)^2+(G140-$S$12)^2)</f>
      </c>
      <c r="O140" t="str">
        <f>=CHOOSE(MATCH(MIN(L140:N140),L140:N140,0),"A","B","C")</f>
      </c>
    </row>
    <row r="141">
      <c r="A141" t="n">
        <v>166674</v>
      </c>
      <c r="B141" t="s">
        <v>2368</v>
      </c>
      <c r="C141" t="s">
        <v>149</v>
      </c>
      <c r="D141" t="n">
        <v>28</v>
      </c>
      <c r="E141" t="n">
        <v>69.2</v>
      </c>
      <c r="F141" s="10" t="str">
        <f>=STANDARDIZE(D141,AVERAGE($D$2:$D$401),_xlfn.STDEV.S($D$2:$D$401))</f>
      </c>
      <c r="G141" s="10" t="str">
        <f>=STANDARDIZE(E141,AVERAGE($E$2:$E$401),_xlfn.STDEV.S($E$2:$E$401))</f>
      </c>
      <c r="H141" s="10" t="str">
        <f>=SQRT((F141-$R$4)^2+(G141-$S$4)^2)</f>
      </c>
      <c r="I141" s="10" t="str">
        <f>=SQRT((F141-$R$5)^2+(G141-$S$5)^2)</f>
      </c>
      <c r="J141" s="10" t="str">
        <f>=SQRT((F141-$R$6)^2+(G141-$S$6)^2)</f>
      </c>
      <c r="K141" t="str">
        <f>=CHOOSE(MATCH(MIN(H141:J141),H141:J141,0),"A","B","C")</f>
      </c>
      <c r="L141" s="10" t="str">
        <f>=SQRT((F141-$R$10)^2+(G141-$S$10)^2)</f>
      </c>
      <c r="M141" s="10" t="str">
        <f>=SQRT((F141-$R$11)^2+(G141-$S$11)^2)</f>
      </c>
      <c r="N141" s="10" t="str">
        <f>=SQRT((F141-$R$12)^2+(G141-$S$12)^2)</f>
      </c>
      <c r="O141" t="str">
        <f>=CHOOSE(MATCH(MIN(L141:N141),L141:N141,0),"A","B","C")</f>
      </c>
    </row>
    <row r="142">
      <c r="A142" t="n">
        <v>167288</v>
      </c>
      <c r="B142" t="s">
        <v>2393</v>
      </c>
      <c r="C142" t="s">
        <v>149</v>
      </c>
      <c r="D142" t="n">
        <v>40</v>
      </c>
      <c r="E142" t="n">
        <v>49.1</v>
      </c>
      <c r="F142" s="10" t="str">
        <f>=STANDARDIZE(D142,AVERAGE($D$2:$D$401),_xlfn.STDEV.S($D$2:$D$401))</f>
      </c>
      <c r="G142" s="10" t="str">
        <f>=STANDARDIZE(E142,AVERAGE($E$2:$E$401),_xlfn.STDEV.S($E$2:$E$401))</f>
      </c>
      <c r="H142" s="10" t="str">
        <f>=SQRT((F142-$R$4)^2+(G142-$S$4)^2)</f>
      </c>
      <c r="I142" s="10" t="str">
        <f>=SQRT((F142-$R$5)^2+(G142-$S$5)^2)</f>
      </c>
      <c r="J142" s="10" t="str">
        <f>=SQRT((F142-$R$6)^2+(G142-$S$6)^2)</f>
      </c>
      <c r="K142" t="str">
        <f>=CHOOSE(MATCH(MIN(H142:J142),H142:J142,0),"A","B","C")</f>
      </c>
      <c r="L142" s="10" t="str">
        <f>=SQRT((F142-$R$10)^2+(G142-$S$10)^2)</f>
      </c>
      <c r="M142" s="10" t="str">
        <f>=SQRT((F142-$R$11)^2+(G142-$S$11)^2)</f>
      </c>
      <c r="N142" s="10" t="str">
        <f>=SQRT((F142-$R$12)^2+(G142-$S$12)^2)</f>
      </c>
      <c r="O142" t="str">
        <f>=CHOOSE(MATCH(MIN(L142:N142),L142:N142,0),"A","B","C")</f>
      </c>
    </row>
    <row r="143">
      <c r="A143" t="n">
        <v>167358</v>
      </c>
      <c r="B143" t="s">
        <v>2398</v>
      </c>
      <c r="C143" t="s">
        <v>163</v>
      </c>
      <c r="D143" t="n">
        <v>12</v>
      </c>
      <c r="E143" t="n">
        <v>90.4</v>
      </c>
      <c r="F143" s="10" t="str">
        <f>=STANDARDIZE(D143,AVERAGE($D$2:$D$401),_xlfn.STDEV.S($D$2:$D$401))</f>
      </c>
      <c r="G143" s="10" t="str">
        <f>=STANDARDIZE(E143,AVERAGE($E$2:$E$401),_xlfn.STDEV.S($E$2:$E$401))</f>
      </c>
      <c r="H143" s="10" t="str">
        <f>=SQRT((F143-$R$4)^2+(G143-$S$4)^2)</f>
      </c>
      <c r="I143" s="10" t="str">
        <f>=SQRT((F143-$R$5)^2+(G143-$S$5)^2)</f>
      </c>
      <c r="J143" s="10" t="str">
        <f>=SQRT((F143-$R$6)^2+(G143-$S$6)^2)</f>
      </c>
      <c r="K143" t="str">
        <f>=CHOOSE(MATCH(MIN(H143:J143),H143:J143,0),"A","B","C")</f>
      </c>
      <c r="L143" s="10" t="str">
        <f>=SQRT((F143-$R$10)^2+(G143-$S$10)^2)</f>
      </c>
      <c r="M143" s="10" t="str">
        <f>=SQRT((F143-$R$11)^2+(G143-$S$11)^2)</f>
      </c>
      <c r="N143" s="10" t="str">
        <f>=SQRT((F143-$R$12)^2+(G143-$S$12)^2)</f>
      </c>
      <c r="O143" t="str">
        <f>=CHOOSE(MATCH(MIN(L143:N143),L143:N143,0),"A","B","C")</f>
      </c>
    </row>
    <row r="144">
      <c r="A144" t="n">
        <v>167394</v>
      </c>
      <c r="B144" t="s">
        <v>2401</v>
      </c>
      <c r="C144" t="s">
        <v>163</v>
      </c>
      <c r="D144" t="n">
        <v>42</v>
      </c>
      <c r="E144" t="n">
        <v>64.7</v>
      </c>
      <c r="F144" s="10" t="str">
        <f>=STANDARDIZE(D144,AVERAGE($D$2:$D$401),_xlfn.STDEV.S($D$2:$D$401))</f>
      </c>
      <c r="G144" s="10" t="str">
        <f>=STANDARDIZE(E144,AVERAGE($E$2:$E$401),_xlfn.STDEV.S($E$2:$E$401))</f>
      </c>
      <c r="H144" s="10" t="str">
        <f>=SQRT((F144-$R$4)^2+(G144-$S$4)^2)</f>
      </c>
      <c r="I144" s="10" t="str">
        <f>=SQRT((F144-$R$5)^2+(G144-$S$5)^2)</f>
      </c>
      <c r="J144" s="10" t="str">
        <f>=SQRT((F144-$R$6)^2+(G144-$S$6)^2)</f>
      </c>
      <c r="K144" t="str">
        <f>=CHOOSE(MATCH(MIN(H144:J144),H144:J144,0),"A","B","C")</f>
      </c>
      <c r="L144" s="10" t="str">
        <f>=SQRT((F144-$R$10)^2+(G144-$S$10)^2)</f>
      </c>
      <c r="M144" s="10" t="str">
        <f>=SQRT((F144-$R$11)^2+(G144-$S$11)^2)</f>
      </c>
      <c r="N144" s="10" t="str">
        <f>=SQRT((F144-$R$12)^2+(G144-$S$12)^2)</f>
      </c>
      <c r="O144" t="str">
        <f>=CHOOSE(MATCH(MIN(L144:N144),L144:N144,0),"A","B","C")</f>
      </c>
    </row>
    <row r="145">
      <c r="A145" t="n">
        <v>167835</v>
      </c>
      <c r="B145" t="s">
        <v>2417</v>
      </c>
      <c r="C145" t="s">
        <v>163</v>
      </c>
      <c r="D145" t="n">
        <v>18</v>
      </c>
      <c r="E145" t="n">
        <v>89.7</v>
      </c>
      <c r="F145" s="10" t="str">
        <f>=STANDARDIZE(D145,AVERAGE($D$2:$D$401),_xlfn.STDEV.S($D$2:$D$401))</f>
      </c>
      <c r="G145" s="10" t="str">
        <f>=STANDARDIZE(E145,AVERAGE($E$2:$E$401),_xlfn.STDEV.S($E$2:$E$401))</f>
      </c>
      <c r="H145" s="10" t="str">
        <f>=SQRT((F145-$R$4)^2+(G145-$S$4)^2)</f>
      </c>
      <c r="I145" s="10" t="str">
        <f>=SQRT((F145-$R$5)^2+(G145-$S$5)^2)</f>
      </c>
      <c r="J145" s="10" t="str">
        <f>=SQRT((F145-$R$6)^2+(G145-$S$6)^2)</f>
      </c>
      <c r="K145" t="str">
        <f>=CHOOSE(MATCH(MIN(H145:J145),H145:J145,0),"A","B","C")</f>
      </c>
      <c r="L145" s="10" t="str">
        <f>=SQRT((F145-$R$10)^2+(G145-$S$10)^2)</f>
      </c>
      <c r="M145" s="10" t="str">
        <f>=SQRT((F145-$R$11)^2+(G145-$S$11)^2)</f>
      </c>
      <c r="N145" s="10" t="str">
        <f>=SQRT((F145-$R$12)^2+(G145-$S$12)^2)</f>
      </c>
      <c r="O145" t="str">
        <f>=CHOOSE(MATCH(MIN(L145:N145),L145:N145,0),"A","B","C")</f>
      </c>
    </row>
    <row r="146">
      <c r="A146" t="n">
        <v>167987</v>
      </c>
      <c r="B146" t="s">
        <v>2422</v>
      </c>
      <c r="C146" t="s">
        <v>149</v>
      </c>
      <c r="D146" t="n">
        <v>36</v>
      </c>
      <c r="E146" t="n">
        <v>49</v>
      </c>
      <c r="F146" s="10" t="str">
        <f>=STANDARDIZE(D146,AVERAGE($D$2:$D$401),_xlfn.STDEV.S($D$2:$D$401))</f>
      </c>
      <c r="G146" s="10" t="str">
        <f>=STANDARDIZE(E146,AVERAGE($E$2:$E$401),_xlfn.STDEV.S($E$2:$E$401))</f>
      </c>
      <c r="H146" s="10" t="str">
        <f>=SQRT((F146-$R$4)^2+(G146-$S$4)^2)</f>
      </c>
      <c r="I146" s="10" t="str">
        <f>=SQRT((F146-$R$5)^2+(G146-$S$5)^2)</f>
      </c>
      <c r="J146" s="10" t="str">
        <f>=SQRT((F146-$R$6)^2+(G146-$S$6)^2)</f>
      </c>
      <c r="K146" t="str">
        <f>=CHOOSE(MATCH(MIN(H146:J146),H146:J146,0),"A","B","C")</f>
      </c>
      <c r="L146" s="10" t="str">
        <f>=SQRT((F146-$R$10)^2+(G146-$S$10)^2)</f>
      </c>
      <c r="M146" s="10" t="str">
        <f>=SQRT((F146-$R$11)^2+(G146-$S$11)^2)</f>
      </c>
      <c r="N146" s="10" t="str">
        <f>=SQRT((F146-$R$12)^2+(G146-$S$12)^2)</f>
      </c>
      <c r="O146" t="str">
        <f>=CHOOSE(MATCH(MIN(L146:N146),L146:N146,0),"A","B","C")</f>
      </c>
    </row>
    <row r="147">
      <c r="A147" t="n">
        <v>168148</v>
      </c>
      <c r="B147" t="s">
        <v>2429</v>
      </c>
      <c r="C147" t="s">
        <v>163</v>
      </c>
      <c r="D147" t="n">
        <v>12</v>
      </c>
      <c r="E147" t="n">
        <v>93.4</v>
      </c>
      <c r="F147" s="10" t="str">
        <f>=STANDARDIZE(D147,AVERAGE($D$2:$D$401),_xlfn.STDEV.S($D$2:$D$401))</f>
      </c>
      <c r="G147" s="10" t="str">
        <f>=STANDARDIZE(E147,AVERAGE($E$2:$E$401),_xlfn.STDEV.S($E$2:$E$401))</f>
      </c>
      <c r="H147" s="10" t="str">
        <f>=SQRT((F147-$R$4)^2+(G147-$S$4)^2)</f>
      </c>
      <c r="I147" s="10" t="str">
        <f>=SQRT((F147-$R$5)^2+(G147-$S$5)^2)</f>
      </c>
      <c r="J147" s="10" t="str">
        <f>=SQRT((F147-$R$6)^2+(G147-$S$6)^2)</f>
      </c>
      <c r="K147" t="str">
        <f>=CHOOSE(MATCH(MIN(H147:J147),H147:J147,0),"A","B","C")</f>
      </c>
      <c r="L147" s="10" t="str">
        <f>=SQRT((F147-$R$10)^2+(G147-$S$10)^2)</f>
      </c>
      <c r="M147" s="10" t="str">
        <f>=SQRT((F147-$R$11)^2+(G147-$S$11)^2)</f>
      </c>
      <c r="N147" s="10" t="str">
        <f>=SQRT((F147-$R$12)^2+(G147-$S$12)^2)</f>
      </c>
      <c r="O147" t="str">
        <f>=CHOOSE(MATCH(MIN(L147:N147),L147:N147,0),"A","B","C")</f>
      </c>
    </row>
    <row r="148">
      <c r="A148" t="n">
        <v>168430</v>
      </c>
      <c r="B148" t="s">
        <v>2440</v>
      </c>
      <c r="C148" t="s">
        <v>149</v>
      </c>
      <c r="D148" t="n">
        <v>29</v>
      </c>
      <c r="E148" t="n">
        <v>55.5</v>
      </c>
      <c r="F148" s="10" t="str">
        <f>=STANDARDIZE(D148,AVERAGE($D$2:$D$401),_xlfn.STDEV.S($D$2:$D$401))</f>
      </c>
      <c r="G148" s="10" t="str">
        <f>=STANDARDIZE(E148,AVERAGE($E$2:$E$401),_xlfn.STDEV.S($E$2:$E$401))</f>
      </c>
      <c r="H148" s="10" t="str">
        <f>=SQRT((F148-$R$4)^2+(G148-$S$4)^2)</f>
      </c>
      <c r="I148" s="10" t="str">
        <f>=SQRT((F148-$R$5)^2+(G148-$S$5)^2)</f>
      </c>
      <c r="J148" s="10" t="str">
        <f>=SQRT((F148-$R$6)^2+(G148-$S$6)^2)</f>
      </c>
      <c r="K148" t="str">
        <f>=CHOOSE(MATCH(MIN(H148:J148),H148:J148,0),"A","B","C")</f>
      </c>
      <c r="L148" s="10" t="str">
        <f>=SQRT((F148-$R$10)^2+(G148-$S$10)^2)</f>
      </c>
      <c r="M148" s="10" t="str">
        <f>=SQRT((F148-$R$11)^2+(G148-$S$11)^2)</f>
      </c>
      <c r="N148" s="10" t="str">
        <f>=SQRT((F148-$R$12)^2+(G148-$S$12)^2)</f>
      </c>
      <c r="O148" t="str">
        <f>=CHOOSE(MATCH(MIN(L148:N148),L148:N148,0),"A","B","C")</f>
      </c>
    </row>
    <row r="149">
      <c r="A149" t="n">
        <v>168740</v>
      </c>
      <c r="B149" t="s">
        <v>2453</v>
      </c>
      <c r="C149" t="s">
        <v>163</v>
      </c>
      <c r="D149" t="n">
        <v>22</v>
      </c>
      <c r="E149" t="n">
        <v>65.9</v>
      </c>
      <c r="F149" s="10" t="str">
        <f>=STANDARDIZE(D149,AVERAGE($D$2:$D$401),_xlfn.STDEV.S($D$2:$D$401))</f>
      </c>
      <c r="G149" s="10" t="str">
        <f>=STANDARDIZE(E149,AVERAGE($E$2:$E$401),_xlfn.STDEV.S($E$2:$E$401))</f>
      </c>
      <c r="H149" s="10" t="str">
        <f>=SQRT((F149-$R$4)^2+(G149-$S$4)^2)</f>
      </c>
      <c r="I149" s="10" t="str">
        <f>=SQRT((F149-$R$5)^2+(G149-$S$5)^2)</f>
      </c>
      <c r="J149" s="10" t="str">
        <f>=SQRT((F149-$R$6)^2+(G149-$S$6)^2)</f>
      </c>
      <c r="K149" t="str">
        <f>=CHOOSE(MATCH(MIN(H149:J149),H149:J149,0),"A","B","C")</f>
      </c>
      <c r="L149" s="10" t="str">
        <f>=SQRT((F149-$R$10)^2+(G149-$S$10)^2)</f>
      </c>
      <c r="M149" s="10" t="str">
        <f>=SQRT((F149-$R$11)^2+(G149-$S$11)^2)</f>
      </c>
      <c r="N149" s="10" t="str">
        <f>=SQRT((F149-$R$12)^2+(G149-$S$12)^2)</f>
      </c>
      <c r="O149" t="str">
        <f>=CHOOSE(MATCH(MIN(L149:N149),L149:N149,0),"A","B","C")</f>
      </c>
    </row>
    <row r="150">
      <c r="A150" t="n">
        <v>169716</v>
      </c>
      <c r="B150" t="s">
        <v>2489</v>
      </c>
      <c r="C150" t="s">
        <v>163</v>
      </c>
      <c r="D150" t="n">
        <v>25</v>
      </c>
      <c r="E150" t="n">
        <v>68.1</v>
      </c>
      <c r="F150" s="10" t="str">
        <f>=STANDARDIZE(D150,AVERAGE($D$2:$D$401),_xlfn.STDEV.S($D$2:$D$401))</f>
      </c>
      <c r="G150" s="10" t="str">
        <f>=STANDARDIZE(E150,AVERAGE($E$2:$E$401),_xlfn.STDEV.S($E$2:$E$401))</f>
      </c>
      <c r="H150" s="10" t="str">
        <f>=SQRT((F150-$R$4)^2+(G150-$S$4)^2)</f>
      </c>
      <c r="I150" s="10" t="str">
        <f>=SQRT((F150-$R$5)^2+(G150-$S$5)^2)</f>
      </c>
      <c r="J150" s="10" t="str">
        <f>=SQRT((F150-$R$6)^2+(G150-$S$6)^2)</f>
      </c>
      <c r="K150" t="str">
        <f>=CHOOSE(MATCH(MIN(H150:J150),H150:J150,0),"A","B","C")</f>
      </c>
      <c r="L150" s="10" t="str">
        <f>=SQRT((F150-$R$10)^2+(G150-$S$10)^2)</f>
      </c>
      <c r="M150" s="10" t="str">
        <f>=SQRT((F150-$R$11)^2+(G150-$S$11)^2)</f>
      </c>
      <c r="N150" s="10" t="str">
        <f>=SQRT((F150-$R$12)^2+(G150-$S$12)^2)</f>
      </c>
      <c r="O150" t="str">
        <f>=CHOOSE(MATCH(MIN(L150:N150),L150:N150,0),"A","B","C")</f>
      </c>
    </row>
    <row r="151">
      <c r="A151" t="n">
        <v>169798</v>
      </c>
      <c r="B151" t="s">
        <v>2492</v>
      </c>
      <c r="C151" t="s">
        <v>149</v>
      </c>
      <c r="D151" t="n">
        <v>37</v>
      </c>
      <c r="E151" t="n">
        <v>45.5</v>
      </c>
      <c r="F151" s="10" t="str">
        <f>=STANDARDIZE(D151,AVERAGE($D$2:$D$401),_xlfn.STDEV.S($D$2:$D$401))</f>
      </c>
      <c r="G151" s="10" t="str">
        <f>=STANDARDIZE(E151,AVERAGE($E$2:$E$401),_xlfn.STDEV.S($E$2:$E$401))</f>
      </c>
      <c r="H151" s="10" t="str">
        <f>=SQRT((F151-$R$4)^2+(G151-$S$4)^2)</f>
      </c>
      <c r="I151" s="10" t="str">
        <f>=SQRT((F151-$R$5)^2+(G151-$S$5)^2)</f>
      </c>
      <c r="J151" s="10" t="str">
        <f>=SQRT((F151-$R$6)^2+(G151-$S$6)^2)</f>
      </c>
      <c r="K151" t="str">
        <f>=CHOOSE(MATCH(MIN(H151:J151),H151:J151,0),"A","B","C")</f>
      </c>
      <c r="L151" s="10" t="str">
        <f>=SQRT((F151-$R$10)^2+(G151-$S$10)^2)</f>
      </c>
      <c r="M151" s="10" t="str">
        <f>=SQRT((F151-$R$11)^2+(G151-$S$11)^2)</f>
      </c>
      <c r="N151" s="10" t="str">
        <f>=SQRT((F151-$R$12)^2+(G151-$S$12)^2)</f>
      </c>
      <c r="O151" t="str">
        <f>=CHOOSE(MATCH(MIN(L151:N151),L151:N151,0),"A","B","C")</f>
      </c>
    </row>
    <row r="152">
      <c r="A152" t="n">
        <v>170286</v>
      </c>
      <c r="B152" t="s">
        <v>2512</v>
      </c>
      <c r="C152" t="s">
        <v>163</v>
      </c>
      <c r="D152" t="n">
        <v>0</v>
      </c>
      <c r="E152" t="n">
        <v>84.8</v>
      </c>
      <c r="F152" s="10" t="str">
        <f>=STANDARDIZE(D152,AVERAGE($D$2:$D$401),_xlfn.STDEV.S($D$2:$D$401))</f>
      </c>
      <c r="G152" s="10" t="str">
        <f>=STANDARDIZE(E152,AVERAGE($E$2:$E$401),_xlfn.STDEV.S($E$2:$E$401))</f>
      </c>
      <c r="H152" s="10" t="str">
        <f>=SQRT((F152-$R$4)^2+(G152-$S$4)^2)</f>
      </c>
      <c r="I152" s="10" t="str">
        <f>=SQRT((F152-$R$5)^2+(G152-$S$5)^2)</f>
      </c>
      <c r="J152" s="10" t="str">
        <f>=SQRT((F152-$R$6)^2+(G152-$S$6)^2)</f>
      </c>
      <c r="K152" t="str">
        <f>=CHOOSE(MATCH(MIN(H152:J152),H152:J152,0),"A","B","C")</f>
      </c>
      <c r="L152" s="10" t="str">
        <f>=SQRT((F152-$R$10)^2+(G152-$S$10)^2)</f>
      </c>
      <c r="M152" s="10" t="str">
        <f>=SQRT((F152-$R$11)^2+(G152-$S$11)^2)</f>
      </c>
      <c r="N152" s="10" t="str">
        <f>=SQRT((F152-$R$12)^2+(G152-$S$12)^2)</f>
      </c>
      <c r="O152" t="str">
        <f>=CHOOSE(MATCH(MIN(L152:N152),L152:N152,0),"A","B","C")</f>
      </c>
    </row>
    <row r="153">
      <c r="A153" t="n">
        <v>170532</v>
      </c>
      <c r="B153" t="s">
        <v>2516</v>
      </c>
      <c r="C153" t="s">
        <v>163</v>
      </c>
      <c r="D153" t="n">
        <v>23</v>
      </c>
      <c r="E153" t="n">
        <v>81.7</v>
      </c>
      <c r="F153" s="10" t="str">
        <f>=STANDARDIZE(D153,AVERAGE($D$2:$D$401),_xlfn.STDEV.S($D$2:$D$401))</f>
      </c>
      <c r="G153" s="10" t="str">
        <f>=STANDARDIZE(E153,AVERAGE($E$2:$E$401),_xlfn.STDEV.S($E$2:$E$401))</f>
      </c>
      <c r="H153" s="10" t="str">
        <f>=SQRT((F153-$R$4)^2+(G153-$S$4)^2)</f>
      </c>
      <c r="I153" s="10" t="str">
        <f>=SQRT((F153-$R$5)^2+(G153-$S$5)^2)</f>
      </c>
      <c r="J153" s="10" t="str">
        <f>=SQRT((F153-$R$6)^2+(G153-$S$6)^2)</f>
      </c>
      <c r="K153" t="str">
        <f>=CHOOSE(MATCH(MIN(H153:J153),H153:J153,0),"A","B","C")</f>
      </c>
      <c r="L153" s="10" t="str">
        <f>=SQRT((F153-$R$10)^2+(G153-$S$10)^2)</f>
      </c>
      <c r="M153" s="10" t="str">
        <f>=SQRT((F153-$R$11)^2+(G153-$S$11)^2)</f>
      </c>
      <c r="N153" s="10" t="str">
        <f>=SQRT((F153-$R$12)^2+(G153-$S$12)^2)</f>
      </c>
      <c r="O153" t="str">
        <f>=CHOOSE(MATCH(MIN(L153:N153),L153:N153,0),"A","B","C")</f>
      </c>
    </row>
    <row r="154">
      <c r="A154" t="n">
        <v>170675</v>
      </c>
      <c r="B154" t="s">
        <v>2528</v>
      </c>
      <c r="C154" t="s">
        <v>163</v>
      </c>
      <c r="D154" t="n">
        <v>17</v>
      </c>
      <c r="E154" t="n">
        <v>62.3</v>
      </c>
      <c r="F154" s="10" t="str">
        <f>=STANDARDIZE(D154,AVERAGE($D$2:$D$401),_xlfn.STDEV.S($D$2:$D$401))</f>
      </c>
      <c r="G154" s="10" t="str">
        <f>=STANDARDIZE(E154,AVERAGE($E$2:$E$401),_xlfn.STDEV.S($E$2:$E$401))</f>
      </c>
      <c r="H154" s="10" t="str">
        <f>=SQRT((F154-$R$4)^2+(G154-$S$4)^2)</f>
      </c>
      <c r="I154" s="10" t="str">
        <f>=SQRT((F154-$R$5)^2+(G154-$S$5)^2)</f>
      </c>
      <c r="J154" s="10" t="str">
        <f>=SQRT((F154-$R$6)^2+(G154-$S$6)^2)</f>
      </c>
      <c r="K154" t="str">
        <f>=CHOOSE(MATCH(MIN(H154:J154),H154:J154,0),"A","B","C")</f>
      </c>
      <c r="L154" s="10" t="str">
        <f>=SQRT((F154-$R$10)^2+(G154-$S$10)^2)</f>
      </c>
      <c r="M154" s="10" t="str">
        <f>=SQRT((F154-$R$11)^2+(G154-$S$11)^2)</f>
      </c>
      <c r="N154" s="10" t="str">
        <f>=SQRT((F154-$R$12)^2+(G154-$S$12)^2)</f>
      </c>
      <c r="O154" t="str">
        <f>=CHOOSE(MATCH(MIN(L154:N154),L154:N154,0),"A","B","C")</f>
      </c>
    </row>
    <row r="155">
      <c r="A155" t="n">
        <v>170967</v>
      </c>
      <c r="B155" t="s">
        <v>2534</v>
      </c>
      <c r="C155" t="s">
        <v>163</v>
      </c>
      <c r="D155" t="n">
        <v>31</v>
      </c>
      <c r="E155" t="n">
        <v>40.8</v>
      </c>
      <c r="F155" s="10" t="str">
        <f>=STANDARDIZE(D155,AVERAGE($D$2:$D$401),_xlfn.STDEV.S($D$2:$D$401))</f>
      </c>
      <c r="G155" s="10" t="str">
        <f>=STANDARDIZE(E155,AVERAGE($E$2:$E$401),_xlfn.STDEV.S($E$2:$E$401))</f>
      </c>
      <c r="H155" s="10" t="str">
        <f>=SQRT((F155-$R$4)^2+(G155-$S$4)^2)</f>
      </c>
      <c r="I155" s="10" t="str">
        <f>=SQRT((F155-$R$5)^2+(G155-$S$5)^2)</f>
      </c>
      <c r="J155" s="10" t="str">
        <f>=SQRT((F155-$R$6)^2+(G155-$S$6)^2)</f>
      </c>
      <c r="K155" t="str">
        <f>=CHOOSE(MATCH(MIN(H155:J155),H155:J155,0),"A","B","C")</f>
      </c>
      <c r="L155" s="10" t="str">
        <f>=SQRT((F155-$R$10)^2+(G155-$S$10)^2)</f>
      </c>
      <c r="M155" s="10" t="str">
        <f>=SQRT((F155-$R$11)^2+(G155-$S$11)^2)</f>
      </c>
      <c r="N155" s="10" t="str">
        <f>=SQRT((F155-$R$12)^2+(G155-$S$12)^2)</f>
      </c>
      <c r="O155" t="str">
        <f>=CHOOSE(MATCH(MIN(L155:N155),L155:N155,0),"A","B","C")</f>
      </c>
    </row>
    <row r="156">
      <c r="A156" t="n">
        <v>171146</v>
      </c>
      <c r="B156" t="s">
        <v>2543</v>
      </c>
      <c r="C156" t="s">
        <v>149</v>
      </c>
      <c r="D156" t="n">
        <v>35</v>
      </c>
      <c r="E156" t="n">
        <v>44.6</v>
      </c>
      <c r="F156" s="10" t="str">
        <f>=STANDARDIZE(D156,AVERAGE($D$2:$D$401),_xlfn.STDEV.S($D$2:$D$401))</f>
      </c>
      <c r="G156" s="10" t="str">
        <f>=STANDARDIZE(E156,AVERAGE($E$2:$E$401),_xlfn.STDEV.S($E$2:$E$401))</f>
      </c>
      <c r="H156" s="10" t="str">
        <f>=SQRT((F156-$R$4)^2+(G156-$S$4)^2)</f>
      </c>
      <c r="I156" s="10" t="str">
        <f>=SQRT((F156-$R$5)^2+(G156-$S$5)^2)</f>
      </c>
      <c r="J156" s="10" t="str">
        <f>=SQRT((F156-$R$6)^2+(G156-$S$6)^2)</f>
      </c>
      <c r="K156" t="str">
        <f>=CHOOSE(MATCH(MIN(H156:J156),H156:J156,0),"A","B","C")</f>
      </c>
      <c r="L156" s="10" t="str">
        <f>=SQRT((F156-$R$10)^2+(G156-$S$10)^2)</f>
      </c>
      <c r="M156" s="10" t="str">
        <f>=SQRT((F156-$R$11)^2+(G156-$S$11)^2)</f>
      </c>
      <c r="N156" s="10" t="str">
        <f>=SQRT((F156-$R$12)^2+(G156-$S$12)^2)</f>
      </c>
      <c r="O156" t="str">
        <f>=CHOOSE(MATCH(MIN(L156:N156),L156:N156,0),"A","B","C")</f>
      </c>
    </row>
    <row r="157">
      <c r="A157" t="n">
        <v>171571</v>
      </c>
      <c r="B157" t="s">
        <v>2560</v>
      </c>
      <c r="C157" t="s">
        <v>149</v>
      </c>
      <c r="D157" t="n">
        <v>30</v>
      </c>
      <c r="E157" t="n">
        <v>56.9</v>
      </c>
      <c r="F157" s="10" t="str">
        <f>=STANDARDIZE(D157,AVERAGE($D$2:$D$401),_xlfn.STDEV.S($D$2:$D$401))</f>
      </c>
      <c r="G157" s="10" t="str">
        <f>=STANDARDIZE(E157,AVERAGE($E$2:$E$401),_xlfn.STDEV.S($E$2:$E$401))</f>
      </c>
      <c r="H157" s="10" t="str">
        <f>=SQRT((F157-$R$4)^2+(G157-$S$4)^2)</f>
      </c>
      <c r="I157" s="10" t="str">
        <f>=SQRT((F157-$R$5)^2+(G157-$S$5)^2)</f>
      </c>
      <c r="J157" s="10" t="str">
        <f>=SQRT((F157-$R$6)^2+(G157-$S$6)^2)</f>
      </c>
      <c r="K157" t="str">
        <f>=CHOOSE(MATCH(MIN(H157:J157),H157:J157,0),"A","B","C")</f>
      </c>
      <c r="L157" s="10" t="str">
        <f>=SQRT((F157-$R$10)^2+(G157-$S$10)^2)</f>
      </c>
      <c r="M157" s="10" t="str">
        <f>=SQRT((F157-$R$11)^2+(G157-$S$11)^2)</f>
      </c>
      <c r="N157" s="10" t="str">
        <f>=SQRT((F157-$R$12)^2+(G157-$S$12)^2)</f>
      </c>
      <c r="O157" t="str">
        <f>=CHOOSE(MATCH(MIN(L157:N157),L157:N157,0),"A","B","C")</f>
      </c>
    </row>
    <row r="158">
      <c r="A158" t="n">
        <v>172699</v>
      </c>
      <c r="B158" t="s">
        <v>2592</v>
      </c>
      <c r="C158" t="s">
        <v>149</v>
      </c>
      <c r="D158" t="n">
        <v>25</v>
      </c>
      <c r="E158" t="n">
        <v>57.8</v>
      </c>
      <c r="F158" s="10" t="str">
        <f>=STANDARDIZE(D158,AVERAGE($D$2:$D$401),_xlfn.STDEV.S($D$2:$D$401))</f>
      </c>
      <c r="G158" s="10" t="str">
        <f>=STANDARDIZE(E158,AVERAGE($E$2:$E$401),_xlfn.STDEV.S($E$2:$E$401))</f>
      </c>
      <c r="H158" s="10" t="str">
        <f>=SQRT((F158-$R$4)^2+(G158-$S$4)^2)</f>
      </c>
      <c r="I158" s="10" t="str">
        <f>=SQRT((F158-$R$5)^2+(G158-$S$5)^2)</f>
      </c>
      <c r="J158" s="10" t="str">
        <f>=SQRT((F158-$R$6)^2+(G158-$S$6)^2)</f>
      </c>
      <c r="K158" t="str">
        <f>=CHOOSE(MATCH(MIN(H158:J158),H158:J158,0),"A","B","C")</f>
      </c>
      <c r="L158" s="10" t="str">
        <f>=SQRT((F158-$R$10)^2+(G158-$S$10)^2)</f>
      </c>
      <c r="M158" s="10" t="str">
        <f>=SQRT((F158-$R$11)^2+(G158-$S$11)^2)</f>
      </c>
      <c r="N158" s="10" t="str">
        <f>=SQRT((F158-$R$12)^2+(G158-$S$12)^2)</f>
      </c>
      <c r="O158" t="str">
        <f>=CHOOSE(MATCH(MIN(L158:N158),L158:N158,0),"A","B","C")</f>
      </c>
    </row>
    <row r="159">
      <c r="A159" t="n">
        <v>173300</v>
      </c>
      <c r="B159" t="s">
        <v>2613</v>
      </c>
      <c r="C159" t="s">
        <v>163</v>
      </c>
      <c r="D159" t="n">
        <v>20</v>
      </c>
      <c r="E159" t="n">
        <v>71.8</v>
      </c>
      <c r="F159" s="10" t="str">
        <f>=STANDARDIZE(D159,AVERAGE($D$2:$D$401),_xlfn.STDEV.S($D$2:$D$401))</f>
      </c>
      <c r="G159" s="10" t="str">
        <f>=STANDARDIZE(E159,AVERAGE($E$2:$E$401),_xlfn.STDEV.S($E$2:$E$401))</f>
      </c>
      <c r="H159" s="10" t="str">
        <f>=SQRT((F159-$R$4)^2+(G159-$S$4)^2)</f>
      </c>
      <c r="I159" s="10" t="str">
        <f>=SQRT((F159-$R$5)^2+(G159-$S$5)^2)</f>
      </c>
      <c r="J159" s="10" t="str">
        <f>=SQRT((F159-$R$6)^2+(G159-$S$6)^2)</f>
      </c>
      <c r="K159" t="str">
        <f>=CHOOSE(MATCH(MIN(H159:J159),H159:J159,0),"A","B","C")</f>
      </c>
      <c r="L159" s="10" t="str">
        <f>=SQRT((F159-$R$10)^2+(G159-$S$10)^2)</f>
      </c>
      <c r="M159" s="10" t="str">
        <f>=SQRT((F159-$R$11)^2+(G159-$S$11)^2)</f>
      </c>
      <c r="N159" s="10" t="str">
        <f>=SQRT((F159-$R$12)^2+(G159-$S$12)^2)</f>
      </c>
      <c r="O159" t="str">
        <f>=CHOOSE(MATCH(MIN(L159:N159),L159:N159,0),"A","B","C")</f>
      </c>
    </row>
    <row r="160">
      <c r="A160" t="n">
        <v>173902</v>
      </c>
      <c r="B160" t="s">
        <v>2639</v>
      </c>
      <c r="C160" t="s">
        <v>163</v>
      </c>
      <c r="D160" t="n">
        <v>17</v>
      </c>
      <c r="E160" t="n">
        <v>90.4</v>
      </c>
      <c r="F160" s="10" t="str">
        <f>=STANDARDIZE(D160,AVERAGE($D$2:$D$401),_xlfn.STDEV.S($D$2:$D$401))</f>
      </c>
      <c r="G160" s="10" t="str">
        <f>=STANDARDIZE(E160,AVERAGE($E$2:$E$401),_xlfn.STDEV.S($E$2:$E$401))</f>
      </c>
      <c r="H160" s="10" t="str">
        <f>=SQRT((F160-$R$4)^2+(G160-$S$4)^2)</f>
      </c>
      <c r="I160" s="10" t="str">
        <f>=SQRT((F160-$R$5)^2+(G160-$S$5)^2)</f>
      </c>
      <c r="J160" s="10" t="str">
        <f>=SQRT((F160-$R$6)^2+(G160-$S$6)^2)</f>
      </c>
      <c r="K160" t="str">
        <f>=CHOOSE(MATCH(MIN(H160:J160),H160:J160,0),"A","B","C")</f>
      </c>
      <c r="L160" s="10" t="str">
        <f>=SQRT((F160-$R$10)^2+(G160-$S$10)^2)</f>
      </c>
      <c r="M160" s="10" t="str">
        <f>=SQRT((F160-$R$11)^2+(G160-$S$11)^2)</f>
      </c>
      <c r="N160" s="10" t="str">
        <f>=SQRT((F160-$R$12)^2+(G160-$S$12)^2)</f>
      </c>
      <c r="O160" t="str">
        <f>=CHOOSE(MATCH(MIN(L160:N160),L160:N160,0),"A","B","C")</f>
      </c>
    </row>
    <row r="161">
      <c r="A161" t="n">
        <v>174075</v>
      </c>
      <c r="B161" t="s">
        <v>2647</v>
      </c>
      <c r="C161" t="s">
        <v>149</v>
      </c>
      <c r="D161" t="n">
        <v>19</v>
      </c>
      <c r="E161" t="n">
        <v>49.7</v>
      </c>
      <c r="F161" s="10" t="str">
        <f>=STANDARDIZE(D161,AVERAGE($D$2:$D$401),_xlfn.STDEV.S($D$2:$D$401))</f>
      </c>
      <c r="G161" s="10" t="str">
        <f>=STANDARDIZE(E161,AVERAGE($E$2:$E$401),_xlfn.STDEV.S($E$2:$E$401))</f>
      </c>
      <c r="H161" s="10" t="str">
        <f>=SQRT((F161-$R$4)^2+(G161-$S$4)^2)</f>
      </c>
      <c r="I161" s="10" t="str">
        <f>=SQRT((F161-$R$5)^2+(G161-$S$5)^2)</f>
      </c>
      <c r="J161" s="10" t="str">
        <f>=SQRT((F161-$R$6)^2+(G161-$S$6)^2)</f>
      </c>
      <c r="K161" t="str">
        <f>=CHOOSE(MATCH(MIN(H161:J161),H161:J161,0),"A","B","C")</f>
      </c>
      <c r="L161" s="10" t="str">
        <f>=SQRT((F161-$R$10)^2+(G161-$S$10)^2)</f>
      </c>
      <c r="M161" s="10" t="str">
        <f>=SQRT((F161-$R$11)^2+(G161-$S$11)^2)</f>
      </c>
      <c r="N161" s="10" t="str">
        <f>=SQRT((F161-$R$12)^2+(G161-$S$12)^2)</f>
      </c>
      <c r="O161" t="str">
        <f>=CHOOSE(MATCH(MIN(L161:N161),L161:N161,0),"A","B","C")</f>
      </c>
    </row>
    <row r="162">
      <c r="A162" t="n">
        <v>174127</v>
      </c>
      <c r="B162" t="s">
        <v>2649</v>
      </c>
      <c r="C162" t="s">
        <v>163</v>
      </c>
      <c r="D162" t="n">
        <v>40</v>
      </c>
      <c r="E162" t="n">
        <v>69.2</v>
      </c>
      <c r="F162" s="10" t="str">
        <f>=STANDARDIZE(D162,AVERAGE($D$2:$D$401),_xlfn.STDEV.S($D$2:$D$401))</f>
      </c>
      <c r="G162" s="10" t="str">
        <f>=STANDARDIZE(E162,AVERAGE($E$2:$E$401),_xlfn.STDEV.S($E$2:$E$401))</f>
      </c>
      <c r="H162" s="10" t="str">
        <f>=SQRT((F162-$R$4)^2+(G162-$S$4)^2)</f>
      </c>
      <c r="I162" s="10" t="str">
        <f>=SQRT((F162-$R$5)^2+(G162-$S$5)^2)</f>
      </c>
      <c r="J162" s="10" t="str">
        <f>=SQRT((F162-$R$6)^2+(G162-$S$6)^2)</f>
      </c>
      <c r="K162" t="str">
        <f>=CHOOSE(MATCH(MIN(H162:J162),H162:J162,0),"A","B","C")</f>
      </c>
      <c r="L162" s="10" t="str">
        <f>=SQRT((F162-$R$10)^2+(G162-$S$10)^2)</f>
      </c>
      <c r="M162" s="10" t="str">
        <f>=SQRT((F162-$R$11)^2+(G162-$S$11)^2)</f>
      </c>
      <c r="N162" s="10" t="str">
        <f>=SQRT((F162-$R$12)^2+(G162-$S$12)^2)</f>
      </c>
      <c r="O162" t="str">
        <f>=CHOOSE(MATCH(MIN(L162:N162),L162:N162,0),"A","B","C")</f>
      </c>
    </row>
    <row r="163">
      <c r="A163" t="n">
        <v>174233</v>
      </c>
      <c r="B163" t="s">
        <v>2655</v>
      </c>
      <c r="C163" t="s">
        <v>149</v>
      </c>
      <c r="D163" t="n">
        <v>18</v>
      </c>
      <c r="E163" t="n">
        <v>64.5</v>
      </c>
      <c r="F163" s="10" t="str">
        <f>=STANDARDIZE(D163,AVERAGE($D$2:$D$401),_xlfn.STDEV.S($D$2:$D$401))</f>
      </c>
      <c r="G163" s="10" t="str">
        <f>=STANDARDIZE(E163,AVERAGE($E$2:$E$401),_xlfn.STDEV.S($E$2:$E$401))</f>
      </c>
      <c r="H163" s="10" t="str">
        <f>=SQRT((F163-$R$4)^2+(G163-$S$4)^2)</f>
      </c>
      <c r="I163" s="10" t="str">
        <f>=SQRT((F163-$R$5)^2+(G163-$S$5)^2)</f>
      </c>
      <c r="J163" s="10" t="str">
        <f>=SQRT((F163-$R$6)^2+(G163-$S$6)^2)</f>
      </c>
      <c r="K163" t="str">
        <f>=CHOOSE(MATCH(MIN(H163:J163),H163:J163,0),"A","B","C")</f>
      </c>
      <c r="L163" s="10" t="str">
        <f>=SQRT((F163-$R$10)^2+(G163-$S$10)^2)</f>
      </c>
      <c r="M163" s="10" t="str">
        <f>=SQRT((F163-$R$11)^2+(G163-$S$11)^2)</f>
      </c>
      <c r="N163" s="10" t="str">
        <f>=SQRT((F163-$R$12)^2+(G163-$S$12)^2)</f>
      </c>
      <c r="O163" t="str">
        <f>=CHOOSE(MATCH(MIN(L163:N163),L163:N163,0),"A","B","C")</f>
      </c>
    </row>
    <row r="164">
      <c r="A164" t="n">
        <v>174251</v>
      </c>
      <c r="B164" t="s">
        <v>2656</v>
      </c>
      <c r="C164" t="s">
        <v>149</v>
      </c>
      <c r="D164" t="n">
        <v>31</v>
      </c>
      <c r="E164" t="n">
        <v>61.9</v>
      </c>
      <c r="F164" s="10" t="str">
        <f>=STANDARDIZE(D164,AVERAGE($D$2:$D$401),_xlfn.STDEV.S($D$2:$D$401))</f>
      </c>
      <c r="G164" s="10" t="str">
        <f>=STANDARDIZE(E164,AVERAGE($E$2:$E$401),_xlfn.STDEV.S($E$2:$E$401))</f>
      </c>
      <c r="H164" s="10" t="str">
        <f>=SQRT((F164-$R$4)^2+(G164-$S$4)^2)</f>
      </c>
      <c r="I164" s="10" t="str">
        <f>=SQRT((F164-$R$5)^2+(G164-$S$5)^2)</f>
      </c>
      <c r="J164" s="10" t="str">
        <f>=SQRT((F164-$R$6)^2+(G164-$S$6)^2)</f>
      </c>
      <c r="K164" t="str">
        <f>=CHOOSE(MATCH(MIN(H164:J164),H164:J164,0),"A","B","C")</f>
      </c>
      <c r="L164" s="10" t="str">
        <f>=SQRT((F164-$R$10)^2+(G164-$S$10)^2)</f>
      </c>
      <c r="M164" s="10" t="str">
        <f>=SQRT((F164-$R$11)^2+(G164-$S$11)^2)</f>
      </c>
      <c r="N164" s="10" t="str">
        <f>=SQRT((F164-$R$12)^2+(G164-$S$12)^2)</f>
      </c>
      <c r="O164" t="str">
        <f>=CHOOSE(MATCH(MIN(L164:N164),L164:N164,0),"A","B","C")</f>
      </c>
    </row>
    <row r="165">
      <c r="A165" t="n">
        <v>174358</v>
      </c>
      <c r="B165" t="s">
        <v>2660</v>
      </c>
      <c r="C165" t="s">
        <v>149</v>
      </c>
      <c r="D165" t="n">
        <v>27</v>
      </c>
      <c r="E165" t="n">
        <v>53.7</v>
      </c>
      <c r="F165" s="10" t="str">
        <f>=STANDARDIZE(D165,AVERAGE($D$2:$D$401),_xlfn.STDEV.S($D$2:$D$401))</f>
      </c>
      <c r="G165" s="10" t="str">
        <f>=STANDARDIZE(E165,AVERAGE($E$2:$E$401),_xlfn.STDEV.S($E$2:$E$401))</f>
      </c>
      <c r="H165" s="10" t="str">
        <f>=SQRT((F165-$R$4)^2+(G165-$S$4)^2)</f>
      </c>
      <c r="I165" s="10" t="str">
        <f>=SQRT((F165-$R$5)^2+(G165-$S$5)^2)</f>
      </c>
      <c r="J165" s="10" t="str">
        <f>=SQRT((F165-$R$6)^2+(G165-$S$6)^2)</f>
      </c>
      <c r="K165" t="str">
        <f>=CHOOSE(MATCH(MIN(H165:J165),H165:J165,0),"A","B","C")</f>
      </c>
      <c r="L165" s="10" t="str">
        <f>=SQRT((F165-$R$10)^2+(G165-$S$10)^2)</f>
      </c>
      <c r="M165" s="10" t="str">
        <f>=SQRT((F165-$R$11)^2+(G165-$S$11)^2)</f>
      </c>
      <c r="N165" s="10" t="str">
        <f>=SQRT((F165-$R$12)^2+(G165-$S$12)^2)</f>
      </c>
      <c r="O165" t="str">
        <f>=CHOOSE(MATCH(MIN(L165:N165),L165:N165,0),"A","B","C")</f>
      </c>
    </row>
    <row r="166">
      <c r="A166" t="n">
        <v>174862</v>
      </c>
      <c r="B166" t="s">
        <v>2680</v>
      </c>
      <c r="C166" t="s">
        <v>163</v>
      </c>
      <c r="D166" t="n">
        <v>24</v>
      </c>
      <c r="E166" t="n">
        <v>62.9</v>
      </c>
      <c r="F166" s="10" t="str">
        <f>=STANDARDIZE(D166,AVERAGE($D$2:$D$401),_xlfn.STDEV.S($D$2:$D$401))</f>
      </c>
      <c r="G166" s="10" t="str">
        <f>=STANDARDIZE(E166,AVERAGE($E$2:$E$401),_xlfn.STDEV.S($E$2:$E$401))</f>
      </c>
      <c r="H166" s="10" t="str">
        <f>=SQRT((F166-$R$4)^2+(G166-$S$4)^2)</f>
      </c>
      <c r="I166" s="10" t="str">
        <f>=SQRT((F166-$R$5)^2+(G166-$S$5)^2)</f>
      </c>
      <c r="J166" s="10" t="str">
        <f>=SQRT((F166-$R$6)^2+(G166-$S$6)^2)</f>
      </c>
      <c r="K166" t="str">
        <f>=CHOOSE(MATCH(MIN(H166:J166),H166:J166,0),"A","B","C")</f>
      </c>
      <c r="L166" s="10" t="str">
        <f>=SQRT((F166-$R$10)^2+(G166-$S$10)^2)</f>
      </c>
      <c r="M166" s="10" t="str">
        <f>=SQRT((F166-$R$11)^2+(G166-$S$11)^2)</f>
      </c>
      <c r="N166" s="10" t="str">
        <f>=SQRT((F166-$R$12)^2+(G166-$S$12)^2)</f>
      </c>
      <c r="O166" t="str">
        <f>=CHOOSE(MATCH(MIN(L166:N166),L166:N166,0),"A","B","C")</f>
      </c>
    </row>
    <row r="167">
      <c r="A167" t="n">
        <v>175005</v>
      </c>
      <c r="B167" t="s">
        <v>2685</v>
      </c>
      <c r="C167" t="s">
        <v>163</v>
      </c>
      <c r="D167" t="n">
        <v>36</v>
      </c>
      <c r="E167" t="n">
        <v>64.3</v>
      </c>
      <c r="F167" s="10" t="str">
        <f>=STANDARDIZE(D167,AVERAGE($D$2:$D$401),_xlfn.STDEV.S($D$2:$D$401))</f>
      </c>
      <c r="G167" s="10" t="str">
        <f>=STANDARDIZE(E167,AVERAGE($E$2:$E$401),_xlfn.STDEV.S($E$2:$E$401))</f>
      </c>
      <c r="H167" s="10" t="str">
        <f>=SQRT((F167-$R$4)^2+(G167-$S$4)^2)</f>
      </c>
      <c r="I167" s="10" t="str">
        <f>=SQRT((F167-$R$5)^2+(G167-$S$5)^2)</f>
      </c>
      <c r="J167" s="10" t="str">
        <f>=SQRT((F167-$R$6)^2+(G167-$S$6)^2)</f>
      </c>
      <c r="K167" t="str">
        <f>=CHOOSE(MATCH(MIN(H167:J167),H167:J167,0),"A","B","C")</f>
      </c>
      <c r="L167" s="10" t="str">
        <f>=SQRT((F167-$R$10)^2+(G167-$S$10)^2)</f>
      </c>
      <c r="M167" s="10" t="str">
        <f>=SQRT((F167-$R$11)^2+(G167-$S$11)^2)</f>
      </c>
      <c r="N167" s="10" t="str">
        <f>=SQRT((F167-$R$12)^2+(G167-$S$12)^2)</f>
      </c>
      <c r="O167" t="str">
        <f>=CHOOSE(MATCH(MIN(L167:N167),L167:N167,0),"A","B","C")</f>
      </c>
    </row>
    <row r="168">
      <c r="A168" t="n">
        <v>175272</v>
      </c>
      <c r="B168" t="s">
        <v>2698</v>
      </c>
      <c r="C168" t="s">
        <v>149</v>
      </c>
      <c r="D168" t="n">
        <v>23</v>
      </c>
      <c r="E168" t="n">
        <v>59.9</v>
      </c>
      <c r="F168" s="10" t="str">
        <f>=STANDARDIZE(D168,AVERAGE($D$2:$D$401),_xlfn.STDEV.S($D$2:$D$401))</f>
      </c>
      <c r="G168" s="10" t="str">
        <f>=STANDARDIZE(E168,AVERAGE($E$2:$E$401),_xlfn.STDEV.S($E$2:$E$401))</f>
      </c>
      <c r="H168" s="10" t="str">
        <f>=SQRT((F168-$R$4)^2+(G168-$S$4)^2)</f>
      </c>
      <c r="I168" s="10" t="str">
        <f>=SQRT((F168-$R$5)^2+(G168-$S$5)^2)</f>
      </c>
      <c r="J168" s="10" t="str">
        <f>=SQRT((F168-$R$6)^2+(G168-$S$6)^2)</f>
      </c>
      <c r="K168" t="str">
        <f>=CHOOSE(MATCH(MIN(H168:J168),H168:J168,0),"A","B","C")</f>
      </c>
      <c r="L168" s="10" t="str">
        <f>=SQRT((F168-$R$10)^2+(G168-$S$10)^2)</f>
      </c>
      <c r="M168" s="10" t="str">
        <f>=SQRT((F168-$R$11)^2+(G168-$S$11)^2)</f>
      </c>
      <c r="N168" s="10" t="str">
        <f>=SQRT((F168-$R$12)^2+(G168-$S$12)^2)</f>
      </c>
      <c r="O168" t="str">
        <f>=CHOOSE(MATCH(MIN(L168:N168),L168:N168,0),"A","B","C")</f>
      </c>
    </row>
    <row r="169">
      <c r="A169" t="n">
        <v>175616</v>
      </c>
      <c r="B169" t="s">
        <v>2714</v>
      </c>
      <c r="C169" t="s">
        <v>149</v>
      </c>
      <c r="D169" t="n">
        <v>43</v>
      </c>
      <c r="E169" t="n">
        <v>46.9</v>
      </c>
      <c r="F169" s="10" t="str">
        <f>=STANDARDIZE(D169,AVERAGE($D$2:$D$401),_xlfn.STDEV.S($D$2:$D$401))</f>
      </c>
      <c r="G169" s="10" t="str">
        <f>=STANDARDIZE(E169,AVERAGE($E$2:$E$401),_xlfn.STDEV.S($E$2:$E$401))</f>
      </c>
      <c r="H169" s="10" t="str">
        <f>=SQRT((F169-$R$4)^2+(G169-$S$4)^2)</f>
      </c>
      <c r="I169" s="10" t="str">
        <f>=SQRT((F169-$R$5)^2+(G169-$S$5)^2)</f>
      </c>
      <c r="J169" s="10" t="str">
        <f>=SQRT((F169-$R$6)^2+(G169-$S$6)^2)</f>
      </c>
      <c r="K169" t="str">
        <f>=CHOOSE(MATCH(MIN(H169:J169),H169:J169,0),"A","B","C")</f>
      </c>
      <c r="L169" s="10" t="str">
        <f>=SQRT((F169-$R$10)^2+(G169-$S$10)^2)</f>
      </c>
      <c r="M169" s="10" t="str">
        <f>=SQRT((F169-$R$11)^2+(G169-$S$11)^2)</f>
      </c>
      <c r="N169" s="10" t="str">
        <f>=SQRT((F169-$R$12)^2+(G169-$S$12)^2)</f>
      </c>
      <c r="O169" t="str">
        <f>=CHOOSE(MATCH(MIN(L169:N169),L169:N169,0),"A","B","C")</f>
      </c>
    </row>
    <row r="170">
      <c r="A170" t="n">
        <v>176035</v>
      </c>
      <c r="B170" t="s">
        <v>2737</v>
      </c>
      <c r="C170" t="s">
        <v>149</v>
      </c>
      <c r="D170" t="n">
        <v>42</v>
      </c>
      <c r="E170" t="n">
        <v>37.3</v>
      </c>
      <c r="F170" s="10" t="str">
        <f>=STANDARDIZE(D170,AVERAGE($D$2:$D$401),_xlfn.STDEV.S($D$2:$D$401))</f>
      </c>
      <c r="G170" s="10" t="str">
        <f>=STANDARDIZE(E170,AVERAGE($E$2:$E$401),_xlfn.STDEV.S($E$2:$E$401))</f>
      </c>
      <c r="H170" s="10" t="str">
        <f>=SQRT((F170-$R$4)^2+(G170-$S$4)^2)</f>
      </c>
      <c r="I170" s="10" t="str">
        <f>=SQRT((F170-$R$5)^2+(G170-$S$5)^2)</f>
      </c>
      <c r="J170" s="10" t="str">
        <f>=SQRT((F170-$R$6)^2+(G170-$S$6)^2)</f>
      </c>
      <c r="K170" t="str">
        <f>=CHOOSE(MATCH(MIN(H170:J170),H170:J170,0),"A","B","C")</f>
      </c>
      <c r="L170" s="10" t="str">
        <f>=SQRT((F170-$R$10)^2+(G170-$S$10)^2)</f>
      </c>
      <c r="M170" s="10" t="str">
        <f>=SQRT((F170-$R$11)^2+(G170-$S$11)^2)</f>
      </c>
      <c r="N170" s="10" t="str">
        <f>=SQRT((F170-$R$12)^2+(G170-$S$12)^2)</f>
      </c>
      <c r="O170" t="str">
        <f>=CHOOSE(MATCH(MIN(L170:N170),L170:N170,0),"A","B","C")</f>
      </c>
    </row>
    <row r="171">
      <c r="A171" t="n">
        <v>176947</v>
      </c>
      <c r="B171" t="s">
        <v>2779</v>
      </c>
      <c r="C171" t="s">
        <v>163</v>
      </c>
      <c r="D171" t="n">
        <v>37</v>
      </c>
      <c r="E171" t="n">
        <v>54.4</v>
      </c>
      <c r="F171" s="10" t="str">
        <f>=STANDARDIZE(D171,AVERAGE($D$2:$D$401),_xlfn.STDEV.S($D$2:$D$401))</f>
      </c>
      <c r="G171" s="10" t="str">
        <f>=STANDARDIZE(E171,AVERAGE($E$2:$E$401),_xlfn.STDEV.S($E$2:$E$401))</f>
      </c>
      <c r="H171" s="10" t="str">
        <f>=SQRT((F171-$R$4)^2+(G171-$S$4)^2)</f>
      </c>
      <c r="I171" s="10" t="str">
        <f>=SQRT((F171-$R$5)^2+(G171-$S$5)^2)</f>
      </c>
      <c r="J171" s="10" t="str">
        <f>=SQRT((F171-$R$6)^2+(G171-$S$6)^2)</f>
      </c>
      <c r="K171" t="str">
        <f>=CHOOSE(MATCH(MIN(H171:J171),H171:J171,0),"A","B","C")</f>
      </c>
      <c r="L171" s="10" t="str">
        <f>=SQRT((F171-$R$10)^2+(G171-$S$10)^2)</f>
      </c>
      <c r="M171" s="10" t="str">
        <f>=SQRT((F171-$R$11)^2+(G171-$S$11)^2)</f>
      </c>
      <c r="N171" s="10" t="str">
        <f>=SQRT((F171-$R$12)^2+(G171-$S$12)^2)</f>
      </c>
      <c r="O171" t="str">
        <f>=CHOOSE(MATCH(MIN(L171:N171),L171:N171,0),"A","B","C")</f>
      </c>
    </row>
    <row r="172">
      <c r="A172" t="n">
        <v>176965</v>
      </c>
      <c r="B172" t="s">
        <v>2780</v>
      </c>
      <c r="C172" t="s">
        <v>149</v>
      </c>
      <c r="D172" t="n">
        <v>26</v>
      </c>
      <c r="E172" t="n">
        <v>49.4</v>
      </c>
      <c r="F172" s="10" t="str">
        <f>=STANDARDIZE(D172,AVERAGE($D$2:$D$401),_xlfn.STDEV.S($D$2:$D$401))</f>
      </c>
      <c r="G172" s="10" t="str">
        <f>=STANDARDIZE(E172,AVERAGE($E$2:$E$401),_xlfn.STDEV.S($E$2:$E$401))</f>
      </c>
      <c r="H172" s="10" t="str">
        <f>=SQRT((F172-$R$4)^2+(G172-$S$4)^2)</f>
      </c>
      <c r="I172" s="10" t="str">
        <f>=SQRT((F172-$R$5)^2+(G172-$S$5)^2)</f>
      </c>
      <c r="J172" s="10" t="str">
        <f>=SQRT((F172-$R$6)^2+(G172-$S$6)^2)</f>
      </c>
      <c r="K172" t="str">
        <f>=CHOOSE(MATCH(MIN(H172:J172),H172:J172,0),"A","B","C")</f>
      </c>
      <c r="L172" s="10" t="str">
        <f>=SQRT((F172-$R$10)^2+(G172-$S$10)^2)</f>
      </c>
      <c r="M172" s="10" t="str">
        <f>=SQRT((F172-$R$11)^2+(G172-$S$11)^2)</f>
      </c>
      <c r="N172" s="10" t="str">
        <f>=SQRT((F172-$R$12)^2+(G172-$S$12)^2)</f>
      </c>
      <c r="O172" t="str">
        <f>=CHOOSE(MATCH(MIN(L172:N172),L172:N172,0),"A","B","C")</f>
      </c>
    </row>
    <row r="173">
      <c r="A173" t="n">
        <v>177144</v>
      </c>
      <c r="B173" t="s">
        <v>2793</v>
      </c>
      <c r="C173" t="s">
        <v>163</v>
      </c>
      <c r="D173" t="n">
        <v>36</v>
      </c>
      <c r="E173" t="n">
        <v>50.2</v>
      </c>
      <c r="F173" s="10" t="str">
        <f>=STANDARDIZE(D173,AVERAGE($D$2:$D$401),_xlfn.STDEV.S($D$2:$D$401))</f>
      </c>
      <c r="G173" s="10" t="str">
        <f>=STANDARDIZE(E173,AVERAGE($E$2:$E$401),_xlfn.STDEV.S($E$2:$E$401))</f>
      </c>
      <c r="H173" s="10" t="str">
        <f>=SQRT((F173-$R$4)^2+(G173-$S$4)^2)</f>
      </c>
      <c r="I173" s="10" t="str">
        <f>=SQRT((F173-$R$5)^2+(G173-$S$5)^2)</f>
      </c>
      <c r="J173" s="10" t="str">
        <f>=SQRT((F173-$R$6)^2+(G173-$S$6)^2)</f>
      </c>
      <c r="K173" t="str">
        <f>=CHOOSE(MATCH(MIN(H173:J173),H173:J173,0),"A","B","C")</f>
      </c>
      <c r="L173" s="10" t="str">
        <f>=SQRT((F173-$R$10)^2+(G173-$S$10)^2)</f>
      </c>
      <c r="M173" s="10" t="str">
        <f>=SQRT((F173-$R$11)^2+(G173-$S$11)^2)</f>
      </c>
      <c r="N173" s="10" t="str">
        <f>=SQRT((F173-$R$12)^2+(G173-$S$12)^2)</f>
      </c>
      <c r="O173" t="str">
        <f>=CHOOSE(MATCH(MIN(L173:N173),L173:N173,0),"A","B","C")</f>
      </c>
    </row>
    <row r="174">
      <c r="A174" t="n">
        <v>177339</v>
      </c>
      <c r="B174" t="s">
        <v>2800</v>
      </c>
      <c r="C174" t="s">
        <v>163</v>
      </c>
      <c r="D174" t="n">
        <v>36</v>
      </c>
      <c r="E174" t="n">
        <v>64</v>
      </c>
      <c r="F174" s="10" t="str">
        <f>=STANDARDIZE(D174,AVERAGE($D$2:$D$401),_xlfn.STDEV.S($D$2:$D$401))</f>
      </c>
      <c r="G174" s="10" t="str">
        <f>=STANDARDIZE(E174,AVERAGE($E$2:$E$401),_xlfn.STDEV.S($E$2:$E$401))</f>
      </c>
      <c r="H174" s="10" t="str">
        <f>=SQRT((F174-$R$4)^2+(G174-$S$4)^2)</f>
      </c>
      <c r="I174" s="10" t="str">
        <f>=SQRT((F174-$R$5)^2+(G174-$S$5)^2)</f>
      </c>
      <c r="J174" s="10" t="str">
        <f>=SQRT((F174-$R$6)^2+(G174-$S$6)^2)</f>
      </c>
      <c r="K174" t="str">
        <f>=CHOOSE(MATCH(MIN(H174:J174),H174:J174,0),"A","B","C")</f>
      </c>
      <c r="L174" s="10" t="str">
        <f>=SQRT((F174-$R$10)^2+(G174-$S$10)^2)</f>
      </c>
      <c r="M174" s="10" t="str">
        <f>=SQRT((F174-$R$11)^2+(G174-$S$11)^2)</f>
      </c>
      <c r="N174" s="10" t="str">
        <f>=SQRT((F174-$R$12)^2+(G174-$S$12)^2)</f>
      </c>
      <c r="O174" t="str">
        <f>=CHOOSE(MATCH(MIN(L174:N174),L174:N174,0),"A","B","C")</f>
      </c>
    </row>
    <row r="175">
      <c r="A175" t="n">
        <v>177940</v>
      </c>
      <c r="B175" t="s">
        <v>696</v>
      </c>
      <c r="C175" t="s">
        <v>149</v>
      </c>
      <c r="D175" t="n">
        <v>46</v>
      </c>
      <c r="E175" t="n">
        <v>22.1</v>
      </c>
      <c r="F175" s="10" t="str">
        <f>=STANDARDIZE(D175,AVERAGE($D$2:$D$401),_xlfn.STDEV.S($D$2:$D$401))</f>
      </c>
      <c r="G175" s="10" t="str">
        <f>=STANDARDIZE(E175,AVERAGE($E$2:$E$401),_xlfn.STDEV.S($E$2:$E$401))</f>
      </c>
      <c r="H175" s="10" t="str">
        <f>=SQRT((F175-$R$4)^2+(G175-$S$4)^2)</f>
      </c>
      <c r="I175" s="10" t="str">
        <f>=SQRT((F175-$R$5)^2+(G175-$S$5)^2)</f>
      </c>
      <c r="J175" s="10" t="str">
        <f>=SQRT((F175-$R$6)^2+(G175-$S$6)^2)</f>
      </c>
      <c r="K175" t="str">
        <f>=CHOOSE(MATCH(MIN(H175:J175),H175:J175,0),"A","B","C")</f>
      </c>
      <c r="L175" s="10" t="str">
        <f>=SQRT((F175-$R$10)^2+(G175-$S$10)^2)</f>
      </c>
      <c r="M175" s="10" t="str">
        <f>=SQRT((F175-$R$11)^2+(G175-$S$11)^2)</f>
      </c>
      <c r="N175" s="10" t="str">
        <f>=SQRT((F175-$R$12)^2+(G175-$S$12)^2)</f>
      </c>
      <c r="O175" t="str">
        <f>=CHOOSE(MATCH(MIN(L175:N175),L175:N175,0),"A","B","C")</f>
      </c>
    </row>
    <row r="176">
      <c r="A176" t="n">
        <v>178369</v>
      </c>
      <c r="B176" t="s">
        <v>2835</v>
      </c>
      <c r="C176" t="s">
        <v>163</v>
      </c>
      <c r="D176" t="n">
        <v>30</v>
      </c>
      <c r="E176" t="n">
        <v>24.7</v>
      </c>
      <c r="F176" s="10" t="str">
        <f>=STANDARDIZE(D176,AVERAGE($D$2:$D$401),_xlfn.STDEV.S($D$2:$D$401))</f>
      </c>
      <c r="G176" s="10" t="str">
        <f>=STANDARDIZE(E176,AVERAGE($E$2:$E$401),_xlfn.STDEV.S($E$2:$E$401))</f>
      </c>
      <c r="H176" s="10" t="str">
        <f>=SQRT((F176-$R$4)^2+(G176-$S$4)^2)</f>
      </c>
      <c r="I176" s="10" t="str">
        <f>=SQRT((F176-$R$5)^2+(G176-$S$5)^2)</f>
      </c>
      <c r="J176" s="10" t="str">
        <f>=SQRT((F176-$R$6)^2+(G176-$S$6)^2)</f>
      </c>
      <c r="K176" t="str">
        <f>=CHOOSE(MATCH(MIN(H176:J176),H176:J176,0),"A","B","C")</f>
      </c>
      <c r="L176" s="10" t="str">
        <f>=SQRT((F176-$R$10)^2+(G176-$S$10)^2)</f>
      </c>
      <c r="M176" s="10" t="str">
        <f>=SQRT((F176-$R$11)^2+(G176-$S$11)^2)</f>
      </c>
      <c r="N176" s="10" t="str">
        <f>=SQRT((F176-$R$12)^2+(G176-$S$12)^2)</f>
      </c>
      <c r="O176" t="str">
        <f>=CHOOSE(MATCH(MIN(L176:N176),L176:N176,0),"A","B","C")</f>
      </c>
    </row>
    <row r="177">
      <c r="A177" t="n">
        <v>178387</v>
      </c>
      <c r="B177" t="s">
        <v>2836</v>
      </c>
      <c r="C177" t="s">
        <v>149</v>
      </c>
      <c r="D177" t="n">
        <v>28</v>
      </c>
      <c r="E177" t="n">
        <v>39.7</v>
      </c>
      <c r="F177" s="10" t="str">
        <f>=STANDARDIZE(D177,AVERAGE($D$2:$D$401),_xlfn.STDEV.S($D$2:$D$401))</f>
      </c>
      <c r="G177" s="10" t="str">
        <f>=STANDARDIZE(E177,AVERAGE($E$2:$E$401),_xlfn.STDEV.S($E$2:$E$401))</f>
      </c>
      <c r="H177" s="10" t="str">
        <f>=SQRT((F177-$R$4)^2+(G177-$S$4)^2)</f>
      </c>
      <c r="I177" s="10" t="str">
        <f>=SQRT((F177-$R$5)^2+(G177-$S$5)^2)</f>
      </c>
      <c r="J177" s="10" t="str">
        <f>=SQRT((F177-$R$6)^2+(G177-$S$6)^2)</f>
      </c>
      <c r="K177" t="str">
        <f>=CHOOSE(MATCH(MIN(H177:J177),H177:J177,0),"A","B","C")</f>
      </c>
      <c r="L177" s="10" t="str">
        <f>=SQRT((F177-$R$10)^2+(G177-$S$10)^2)</f>
      </c>
      <c r="M177" s="10" t="str">
        <f>=SQRT((F177-$R$11)^2+(G177-$S$11)^2)</f>
      </c>
      <c r="N177" s="10" t="str">
        <f>=SQRT((F177-$R$12)^2+(G177-$S$12)^2)</f>
      </c>
      <c r="O177" t="str">
        <f>=CHOOSE(MATCH(MIN(L177:N177),L177:N177,0),"A","B","C")</f>
      </c>
    </row>
    <row r="178">
      <c r="A178" t="n">
        <v>178396</v>
      </c>
      <c r="B178" t="s">
        <v>2837</v>
      </c>
      <c r="C178" t="s">
        <v>149</v>
      </c>
      <c r="D178" t="n">
        <v>20</v>
      </c>
      <c r="E178" t="n">
        <v>76.2</v>
      </c>
      <c r="F178" s="10" t="str">
        <f>=STANDARDIZE(D178,AVERAGE($D$2:$D$401),_xlfn.STDEV.S($D$2:$D$401))</f>
      </c>
      <c r="G178" s="10" t="str">
        <f>=STANDARDIZE(E178,AVERAGE($E$2:$E$401),_xlfn.STDEV.S($E$2:$E$401))</f>
      </c>
      <c r="H178" s="10" t="str">
        <f>=SQRT((F178-$R$4)^2+(G178-$S$4)^2)</f>
      </c>
      <c r="I178" s="10" t="str">
        <f>=SQRT((F178-$R$5)^2+(G178-$S$5)^2)</f>
      </c>
      <c r="J178" s="10" t="str">
        <f>=SQRT((F178-$R$6)^2+(G178-$S$6)^2)</f>
      </c>
      <c r="K178" t="str">
        <f>=CHOOSE(MATCH(MIN(H178:J178),H178:J178,0),"A","B","C")</f>
      </c>
      <c r="L178" s="10" t="str">
        <f>=SQRT((F178-$R$10)^2+(G178-$S$10)^2)</f>
      </c>
      <c r="M178" s="10" t="str">
        <f>=SQRT((F178-$R$11)^2+(G178-$S$11)^2)</f>
      </c>
      <c r="N178" s="10" t="str">
        <f>=SQRT((F178-$R$12)^2+(G178-$S$12)^2)</f>
      </c>
      <c r="O178" t="str">
        <f>=CHOOSE(MATCH(MIN(L178:N178),L178:N178,0),"A","B","C")</f>
      </c>
    </row>
    <row r="179">
      <c r="A179" t="n">
        <v>178402</v>
      </c>
      <c r="B179" t="s">
        <v>2838</v>
      </c>
      <c r="C179" t="s">
        <v>149</v>
      </c>
      <c r="D179" t="n">
        <v>25</v>
      </c>
      <c r="E179" t="n">
        <v>54.7</v>
      </c>
      <c r="F179" s="10" t="str">
        <f>=STANDARDIZE(D179,AVERAGE($D$2:$D$401),_xlfn.STDEV.S($D$2:$D$401))</f>
      </c>
      <c r="G179" s="10" t="str">
        <f>=STANDARDIZE(E179,AVERAGE($E$2:$E$401),_xlfn.STDEV.S($E$2:$E$401))</f>
      </c>
      <c r="H179" s="10" t="str">
        <f>=SQRT((F179-$R$4)^2+(G179-$S$4)^2)</f>
      </c>
      <c r="I179" s="10" t="str">
        <f>=SQRT((F179-$R$5)^2+(G179-$S$5)^2)</f>
      </c>
      <c r="J179" s="10" t="str">
        <f>=SQRT((F179-$R$6)^2+(G179-$S$6)^2)</f>
      </c>
      <c r="K179" t="str">
        <f>=CHOOSE(MATCH(MIN(H179:J179),H179:J179,0),"A","B","C")</f>
      </c>
      <c r="L179" s="10" t="str">
        <f>=SQRT((F179-$R$10)^2+(G179-$S$10)^2)</f>
      </c>
      <c r="M179" s="10" t="str">
        <f>=SQRT((F179-$R$11)^2+(G179-$S$11)^2)</f>
      </c>
      <c r="N179" s="10" t="str">
        <f>=SQRT((F179-$R$12)^2+(G179-$S$12)^2)</f>
      </c>
      <c r="O179" t="str">
        <f>=CHOOSE(MATCH(MIN(L179:N179),L179:N179,0),"A","B","C")</f>
      </c>
    </row>
    <row r="180">
      <c r="A180" t="n">
        <v>178624</v>
      </c>
      <c r="B180" t="s">
        <v>2846</v>
      </c>
      <c r="C180" t="s">
        <v>149</v>
      </c>
      <c r="D180" t="n">
        <v>27</v>
      </c>
      <c r="E180" t="n">
        <v>57</v>
      </c>
      <c r="F180" s="10" t="str">
        <f>=STANDARDIZE(D180,AVERAGE($D$2:$D$401),_xlfn.STDEV.S($D$2:$D$401))</f>
      </c>
      <c r="G180" s="10" t="str">
        <f>=STANDARDIZE(E180,AVERAGE($E$2:$E$401),_xlfn.STDEV.S($E$2:$E$401))</f>
      </c>
      <c r="H180" s="10" t="str">
        <f>=SQRT((F180-$R$4)^2+(G180-$S$4)^2)</f>
      </c>
      <c r="I180" s="10" t="str">
        <f>=SQRT((F180-$R$5)^2+(G180-$S$5)^2)</f>
      </c>
      <c r="J180" s="10" t="str">
        <f>=SQRT((F180-$R$6)^2+(G180-$S$6)^2)</f>
      </c>
      <c r="K180" t="str">
        <f>=CHOOSE(MATCH(MIN(H180:J180),H180:J180,0),"A","B","C")</f>
      </c>
      <c r="L180" s="10" t="str">
        <f>=SQRT((F180-$R$10)^2+(G180-$S$10)^2)</f>
      </c>
      <c r="M180" s="10" t="str">
        <f>=SQRT((F180-$R$11)^2+(G180-$S$11)^2)</f>
      </c>
      <c r="N180" s="10" t="str">
        <f>=SQRT((F180-$R$12)^2+(G180-$S$12)^2)</f>
      </c>
      <c r="O180" t="str">
        <f>=CHOOSE(MATCH(MIN(L180:N180),L180:N180,0),"A","B","C")</f>
      </c>
    </row>
    <row r="181">
      <c r="A181" t="n">
        <v>179265</v>
      </c>
      <c r="B181" t="s">
        <v>2861</v>
      </c>
      <c r="C181" t="s">
        <v>163</v>
      </c>
      <c r="D181" t="n">
        <v>29</v>
      </c>
      <c r="E181" t="n">
        <v>69.8</v>
      </c>
      <c r="F181" s="10" t="str">
        <f>=STANDARDIZE(D181,AVERAGE($D$2:$D$401),_xlfn.STDEV.S($D$2:$D$401))</f>
      </c>
      <c r="G181" s="10" t="str">
        <f>=STANDARDIZE(E181,AVERAGE($E$2:$E$401),_xlfn.STDEV.S($E$2:$E$401))</f>
      </c>
      <c r="H181" s="10" t="str">
        <f>=SQRT((F181-$R$4)^2+(G181-$S$4)^2)</f>
      </c>
      <c r="I181" s="10" t="str">
        <f>=SQRT((F181-$R$5)^2+(G181-$S$5)^2)</f>
      </c>
      <c r="J181" s="10" t="str">
        <f>=SQRT((F181-$R$6)^2+(G181-$S$6)^2)</f>
      </c>
      <c r="K181" t="str">
        <f>=CHOOSE(MATCH(MIN(H181:J181),H181:J181,0),"A","B","C")</f>
      </c>
      <c r="L181" s="10" t="str">
        <f>=SQRT((F181-$R$10)^2+(G181-$S$10)^2)</f>
      </c>
      <c r="M181" s="10" t="str">
        <f>=SQRT((F181-$R$11)^2+(G181-$S$11)^2)</f>
      </c>
      <c r="N181" s="10" t="str">
        <f>=SQRT((F181-$R$12)^2+(G181-$S$12)^2)</f>
      </c>
      <c r="O181" t="str">
        <f>=CHOOSE(MATCH(MIN(L181:N181),L181:N181,0),"A","B","C")</f>
      </c>
    </row>
    <row r="182">
      <c r="A182" t="n">
        <v>179557</v>
      </c>
      <c r="B182" t="s">
        <v>2874</v>
      </c>
      <c r="C182" t="s">
        <v>149</v>
      </c>
      <c r="D182" t="n">
        <v>29</v>
      </c>
      <c r="E182" t="n">
        <v>55.8</v>
      </c>
      <c r="F182" s="10" t="str">
        <f>=STANDARDIZE(D182,AVERAGE($D$2:$D$401),_xlfn.STDEV.S($D$2:$D$401))</f>
      </c>
      <c r="G182" s="10" t="str">
        <f>=STANDARDIZE(E182,AVERAGE($E$2:$E$401),_xlfn.STDEV.S($E$2:$E$401))</f>
      </c>
      <c r="H182" s="10" t="str">
        <f>=SQRT((F182-$R$4)^2+(G182-$S$4)^2)</f>
      </c>
      <c r="I182" s="10" t="str">
        <f>=SQRT((F182-$R$5)^2+(G182-$S$5)^2)</f>
      </c>
      <c r="J182" s="10" t="str">
        <f>=SQRT((F182-$R$6)^2+(G182-$S$6)^2)</f>
      </c>
      <c r="K182" t="str">
        <f>=CHOOSE(MATCH(MIN(H182:J182),H182:J182,0),"A","B","C")</f>
      </c>
      <c r="L182" s="10" t="str">
        <f>=SQRT((F182-$R$10)^2+(G182-$S$10)^2)</f>
      </c>
      <c r="M182" s="10" t="str">
        <f>=SQRT((F182-$R$11)^2+(G182-$S$11)^2)</f>
      </c>
      <c r="N182" s="10" t="str">
        <f>=SQRT((F182-$R$12)^2+(G182-$S$12)^2)</f>
      </c>
      <c r="O182" t="str">
        <f>=CHOOSE(MATCH(MIN(L182:N182),L182:N182,0),"A","B","C")</f>
      </c>
    </row>
    <row r="183">
      <c r="A183" t="n">
        <v>179894</v>
      </c>
      <c r="B183" t="s">
        <v>2881</v>
      </c>
      <c r="C183" t="s">
        <v>163</v>
      </c>
      <c r="D183" t="n">
        <v>28</v>
      </c>
      <c r="E183" t="n">
        <v>61.1</v>
      </c>
      <c r="F183" s="10" t="str">
        <f>=STANDARDIZE(D183,AVERAGE($D$2:$D$401),_xlfn.STDEV.S($D$2:$D$401))</f>
      </c>
      <c r="G183" s="10" t="str">
        <f>=STANDARDIZE(E183,AVERAGE($E$2:$E$401),_xlfn.STDEV.S($E$2:$E$401))</f>
      </c>
      <c r="H183" s="10" t="str">
        <f>=SQRT((F183-$R$4)^2+(G183-$S$4)^2)</f>
      </c>
      <c r="I183" s="10" t="str">
        <f>=SQRT((F183-$R$5)^2+(G183-$S$5)^2)</f>
      </c>
      <c r="J183" s="10" t="str">
        <f>=SQRT((F183-$R$6)^2+(G183-$S$6)^2)</f>
      </c>
      <c r="K183" t="str">
        <f>=CHOOSE(MATCH(MIN(H183:J183),H183:J183,0),"A","B","C")</f>
      </c>
      <c r="L183" s="10" t="str">
        <f>=SQRT((F183-$R$10)^2+(G183-$S$10)^2)</f>
      </c>
      <c r="M183" s="10" t="str">
        <f>=SQRT((F183-$R$11)^2+(G183-$S$11)^2)</f>
      </c>
      <c r="N183" s="10" t="str">
        <f>=SQRT((F183-$R$12)^2+(G183-$S$12)^2)</f>
      </c>
      <c r="O183" t="str">
        <f>=CHOOSE(MATCH(MIN(L183:N183),L183:N183,0),"A","B","C")</f>
      </c>
    </row>
    <row r="184">
      <c r="A184" t="n">
        <v>179946</v>
      </c>
      <c r="B184" t="s">
        <v>2882</v>
      </c>
      <c r="C184" t="s">
        <v>163</v>
      </c>
      <c r="D184" t="n">
        <v>40</v>
      </c>
      <c r="E184" t="n">
        <v>57.5</v>
      </c>
      <c r="F184" s="10" t="str">
        <f>=STANDARDIZE(D184,AVERAGE($D$2:$D$401),_xlfn.STDEV.S($D$2:$D$401))</f>
      </c>
      <c r="G184" s="10" t="str">
        <f>=STANDARDIZE(E184,AVERAGE($E$2:$E$401),_xlfn.STDEV.S($E$2:$E$401))</f>
      </c>
      <c r="H184" s="10" t="str">
        <f>=SQRT((F184-$R$4)^2+(G184-$S$4)^2)</f>
      </c>
      <c r="I184" s="10" t="str">
        <f>=SQRT((F184-$R$5)^2+(G184-$S$5)^2)</f>
      </c>
      <c r="J184" s="10" t="str">
        <f>=SQRT((F184-$R$6)^2+(G184-$S$6)^2)</f>
      </c>
      <c r="K184" t="str">
        <f>=CHOOSE(MATCH(MIN(H184:J184),H184:J184,0),"A","B","C")</f>
      </c>
      <c r="L184" s="10" t="str">
        <f>=SQRT((F184-$R$10)^2+(G184-$S$10)^2)</f>
      </c>
      <c r="M184" s="10" t="str">
        <f>=SQRT((F184-$R$11)^2+(G184-$S$11)^2)</f>
      </c>
      <c r="N184" s="10" t="str">
        <f>=SQRT((F184-$R$12)^2+(G184-$S$12)^2)</f>
      </c>
      <c r="O184" t="str">
        <f>=CHOOSE(MATCH(MIN(L184:N184),L184:N184,0),"A","B","C")</f>
      </c>
    </row>
    <row r="185">
      <c r="A185" t="n">
        <v>180179</v>
      </c>
      <c r="B185" t="s">
        <v>2901</v>
      </c>
      <c r="C185" t="s">
        <v>149</v>
      </c>
      <c r="D185" t="n">
        <v>26</v>
      </c>
      <c r="E185" t="n">
        <v>28.3</v>
      </c>
      <c r="F185" s="10" t="str">
        <f>=STANDARDIZE(D185,AVERAGE($D$2:$D$401),_xlfn.STDEV.S($D$2:$D$401))</f>
      </c>
      <c r="G185" s="10" t="str">
        <f>=STANDARDIZE(E185,AVERAGE($E$2:$E$401),_xlfn.STDEV.S($E$2:$E$401))</f>
      </c>
      <c r="H185" s="10" t="str">
        <f>=SQRT((F185-$R$4)^2+(G185-$S$4)^2)</f>
      </c>
      <c r="I185" s="10" t="str">
        <f>=SQRT((F185-$R$5)^2+(G185-$S$5)^2)</f>
      </c>
      <c r="J185" s="10" t="str">
        <f>=SQRT((F185-$R$6)^2+(G185-$S$6)^2)</f>
      </c>
      <c r="K185" t="str">
        <f>=CHOOSE(MATCH(MIN(H185:J185),H185:J185,0),"A","B","C")</f>
      </c>
      <c r="L185" s="10" t="str">
        <f>=SQRT((F185-$R$10)^2+(G185-$S$10)^2)</f>
      </c>
      <c r="M185" s="10" t="str">
        <f>=SQRT((F185-$R$11)^2+(G185-$S$11)^2)</f>
      </c>
      <c r="N185" s="10" t="str">
        <f>=SQRT((F185-$R$12)^2+(G185-$S$12)^2)</f>
      </c>
      <c r="O185" t="str">
        <f>=CHOOSE(MATCH(MIN(L185:N185),L185:N185,0),"A","B","C")</f>
      </c>
    </row>
    <row r="186">
      <c r="A186" t="n">
        <v>180461</v>
      </c>
      <c r="B186" t="s">
        <v>2917</v>
      </c>
      <c r="C186" t="s">
        <v>149</v>
      </c>
      <c r="D186" t="n">
        <v>17</v>
      </c>
      <c r="E186" t="n">
        <v>57.4</v>
      </c>
      <c r="F186" s="10" t="str">
        <f>=STANDARDIZE(D186,AVERAGE($D$2:$D$401),_xlfn.STDEV.S($D$2:$D$401))</f>
      </c>
      <c r="G186" s="10" t="str">
        <f>=STANDARDIZE(E186,AVERAGE($E$2:$E$401),_xlfn.STDEV.S($E$2:$E$401))</f>
      </c>
      <c r="H186" s="10" t="str">
        <f>=SQRT((F186-$R$4)^2+(G186-$S$4)^2)</f>
      </c>
      <c r="I186" s="10" t="str">
        <f>=SQRT((F186-$R$5)^2+(G186-$S$5)^2)</f>
      </c>
      <c r="J186" s="10" t="str">
        <f>=SQRT((F186-$R$6)^2+(G186-$S$6)^2)</f>
      </c>
      <c r="K186" t="str">
        <f>=CHOOSE(MATCH(MIN(H186:J186),H186:J186,0),"A","B","C")</f>
      </c>
      <c r="L186" s="10" t="str">
        <f>=SQRT((F186-$R$10)^2+(G186-$S$10)^2)</f>
      </c>
      <c r="M186" s="10" t="str">
        <f>=SQRT((F186-$R$11)^2+(G186-$S$11)^2)</f>
      </c>
      <c r="N186" s="10" t="str">
        <f>=SQRT((F186-$R$12)^2+(G186-$S$12)^2)</f>
      </c>
      <c r="O186" t="str">
        <f>=CHOOSE(MATCH(MIN(L186:N186),L186:N186,0),"A","B","C")</f>
      </c>
    </row>
    <row r="187">
      <c r="A187" t="n">
        <v>180692</v>
      </c>
      <c r="B187" t="s">
        <v>2925</v>
      </c>
      <c r="C187" t="s">
        <v>149</v>
      </c>
      <c r="D187" t="n">
        <v>35</v>
      </c>
      <c r="E187" t="n">
        <v>49.4</v>
      </c>
      <c r="F187" s="10" t="str">
        <f>=STANDARDIZE(D187,AVERAGE($D$2:$D$401),_xlfn.STDEV.S($D$2:$D$401))</f>
      </c>
      <c r="G187" s="10" t="str">
        <f>=STANDARDIZE(E187,AVERAGE($E$2:$E$401),_xlfn.STDEV.S($E$2:$E$401))</f>
      </c>
      <c r="H187" s="10" t="str">
        <f>=SQRT((F187-$R$4)^2+(G187-$S$4)^2)</f>
      </c>
      <c r="I187" s="10" t="str">
        <f>=SQRT((F187-$R$5)^2+(G187-$S$5)^2)</f>
      </c>
      <c r="J187" s="10" t="str">
        <f>=SQRT((F187-$R$6)^2+(G187-$S$6)^2)</f>
      </c>
      <c r="K187" t="str">
        <f>=CHOOSE(MATCH(MIN(H187:J187),H187:J187,0),"A","B","C")</f>
      </c>
      <c r="L187" s="10" t="str">
        <f>=SQRT((F187-$R$10)^2+(G187-$S$10)^2)</f>
      </c>
      <c r="M187" s="10" t="str">
        <f>=SQRT((F187-$R$11)^2+(G187-$S$11)^2)</f>
      </c>
      <c r="N187" s="10" t="str">
        <f>=SQRT((F187-$R$12)^2+(G187-$S$12)^2)</f>
      </c>
      <c r="O187" t="str">
        <f>=CHOOSE(MATCH(MIN(L187:N187),L187:N187,0),"A","B","C")</f>
      </c>
    </row>
    <row r="188">
      <c r="A188" t="n">
        <v>180948</v>
      </c>
      <c r="B188" t="s">
        <v>2935</v>
      </c>
      <c r="C188" t="s">
        <v>149</v>
      </c>
      <c r="D188" t="n">
        <v>36</v>
      </c>
      <c r="E188" t="n">
        <v>38.1</v>
      </c>
      <c r="F188" s="10" t="str">
        <f>=STANDARDIZE(D188,AVERAGE($D$2:$D$401),_xlfn.STDEV.S($D$2:$D$401))</f>
      </c>
      <c r="G188" s="10" t="str">
        <f>=STANDARDIZE(E188,AVERAGE($E$2:$E$401),_xlfn.STDEV.S($E$2:$E$401))</f>
      </c>
      <c r="H188" s="10" t="str">
        <f>=SQRT((F188-$R$4)^2+(G188-$S$4)^2)</f>
      </c>
      <c r="I188" s="10" t="str">
        <f>=SQRT((F188-$R$5)^2+(G188-$S$5)^2)</f>
      </c>
      <c r="J188" s="10" t="str">
        <f>=SQRT((F188-$R$6)^2+(G188-$S$6)^2)</f>
      </c>
      <c r="K188" t="str">
        <f>=CHOOSE(MATCH(MIN(H188:J188),H188:J188,0),"A","B","C")</f>
      </c>
      <c r="L188" s="10" t="str">
        <f>=SQRT((F188-$R$10)^2+(G188-$S$10)^2)</f>
      </c>
      <c r="M188" s="10" t="str">
        <f>=SQRT((F188-$R$11)^2+(G188-$S$11)^2)</f>
      </c>
      <c r="N188" s="10" t="str">
        <f>=SQRT((F188-$R$12)^2+(G188-$S$12)^2)</f>
      </c>
      <c r="O188" t="str">
        <f>=CHOOSE(MATCH(MIN(L188:N188),L188:N188,0),"A","B","C")</f>
      </c>
    </row>
    <row r="189">
      <c r="A189" t="n">
        <v>180984</v>
      </c>
      <c r="B189" t="s">
        <v>2938</v>
      </c>
      <c r="C189" t="s">
        <v>163</v>
      </c>
      <c r="D189" t="n">
        <v>11</v>
      </c>
      <c r="E189" t="n">
        <v>64.1</v>
      </c>
      <c r="F189" s="10" t="str">
        <f>=STANDARDIZE(D189,AVERAGE($D$2:$D$401),_xlfn.STDEV.S($D$2:$D$401))</f>
      </c>
      <c r="G189" s="10" t="str">
        <f>=STANDARDIZE(E189,AVERAGE($E$2:$E$401),_xlfn.STDEV.S($E$2:$E$401))</f>
      </c>
      <c r="H189" s="10" t="str">
        <f>=SQRT((F189-$R$4)^2+(G189-$S$4)^2)</f>
      </c>
      <c r="I189" s="10" t="str">
        <f>=SQRT((F189-$R$5)^2+(G189-$S$5)^2)</f>
      </c>
      <c r="J189" s="10" t="str">
        <f>=SQRT((F189-$R$6)^2+(G189-$S$6)^2)</f>
      </c>
      <c r="K189" t="str">
        <f>=CHOOSE(MATCH(MIN(H189:J189),H189:J189,0),"A","B","C")</f>
      </c>
      <c r="L189" s="10" t="str">
        <f>=SQRT((F189-$R$10)^2+(G189-$S$10)^2)</f>
      </c>
      <c r="M189" s="10" t="str">
        <f>=SQRT((F189-$R$11)^2+(G189-$S$11)^2)</f>
      </c>
      <c r="N189" s="10" t="str">
        <f>=SQRT((F189-$R$12)^2+(G189-$S$12)^2)</f>
      </c>
      <c r="O189" t="str">
        <f>=CHOOSE(MATCH(MIN(L189:N189),L189:N189,0),"A","B","C")</f>
      </c>
    </row>
    <row r="190">
      <c r="A190" t="n">
        <v>181002</v>
      </c>
      <c r="B190" t="s">
        <v>2939</v>
      </c>
      <c r="C190" t="s">
        <v>163</v>
      </c>
      <c r="D190" t="n">
        <v>5</v>
      </c>
      <c r="E190" t="n">
        <v>80</v>
      </c>
      <c r="F190" s="10" t="str">
        <f>=STANDARDIZE(D190,AVERAGE($D$2:$D$401),_xlfn.STDEV.S($D$2:$D$401))</f>
      </c>
      <c r="G190" s="10" t="str">
        <f>=STANDARDIZE(E190,AVERAGE($E$2:$E$401),_xlfn.STDEV.S($E$2:$E$401))</f>
      </c>
      <c r="H190" s="10" t="str">
        <f>=SQRT((F190-$R$4)^2+(G190-$S$4)^2)</f>
      </c>
      <c r="I190" s="10" t="str">
        <f>=SQRT((F190-$R$5)^2+(G190-$S$5)^2)</f>
      </c>
      <c r="J190" s="10" t="str">
        <f>=SQRT((F190-$R$6)^2+(G190-$S$6)^2)</f>
      </c>
      <c r="K190" t="str">
        <f>=CHOOSE(MATCH(MIN(H190:J190),H190:J190,0),"A","B","C")</f>
      </c>
      <c r="L190" s="10" t="str">
        <f>=SQRT((F190-$R$10)^2+(G190-$S$10)^2)</f>
      </c>
      <c r="M190" s="10" t="str">
        <f>=SQRT((F190-$R$11)^2+(G190-$S$11)^2)</f>
      </c>
      <c r="N190" s="10" t="str">
        <f>=SQRT((F190-$R$12)^2+(G190-$S$12)^2)</f>
      </c>
      <c r="O190" t="str">
        <f>=CHOOSE(MATCH(MIN(L190:N190),L190:N190,0),"A","B","C")</f>
      </c>
    </row>
    <row r="191">
      <c r="A191" t="n">
        <v>181127</v>
      </c>
      <c r="B191" t="s">
        <v>2942</v>
      </c>
      <c r="C191" t="s">
        <v>163</v>
      </c>
      <c r="D191" t="n">
        <v>29</v>
      </c>
      <c r="E191" t="n">
        <v>53.3</v>
      </c>
      <c r="F191" s="10" t="str">
        <f>=STANDARDIZE(D191,AVERAGE($D$2:$D$401),_xlfn.STDEV.S($D$2:$D$401))</f>
      </c>
      <c r="G191" s="10" t="str">
        <f>=STANDARDIZE(E191,AVERAGE($E$2:$E$401),_xlfn.STDEV.S($E$2:$E$401))</f>
      </c>
      <c r="H191" s="10" t="str">
        <f>=SQRT((F191-$R$4)^2+(G191-$S$4)^2)</f>
      </c>
      <c r="I191" s="10" t="str">
        <f>=SQRT((F191-$R$5)^2+(G191-$S$5)^2)</f>
      </c>
      <c r="J191" s="10" t="str">
        <f>=SQRT((F191-$R$6)^2+(G191-$S$6)^2)</f>
      </c>
      <c r="K191" t="str">
        <f>=CHOOSE(MATCH(MIN(H191:J191),H191:J191,0),"A","B","C")</f>
      </c>
      <c r="L191" s="10" t="str">
        <f>=SQRT((F191-$R$10)^2+(G191-$S$10)^2)</f>
      </c>
      <c r="M191" s="10" t="str">
        <f>=SQRT((F191-$R$11)^2+(G191-$S$11)^2)</f>
      </c>
      <c r="N191" s="10" t="str">
        <f>=SQRT((F191-$R$12)^2+(G191-$S$12)^2)</f>
      </c>
      <c r="O191" t="str">
        <f>=CHOOSE(MATCH(MIN(L191:N191),L191:N191,0),"A","B","C")</f>
      </c>
    </row>
    <row r="192">
      <c r="A192" t="n">
        <v>181215</v>
      </c>
      <c r="B192" t="s">
        <v>2946</v>
      </c>
      <c r="C192" t="s">
        <v>149</v>
      </c>
      <c r="D192" t="n">
        <v>34</v>
      </c>
      <c r="E192" t="n">
        <v>60.1</v>
      </c>
      <c r="F192" s="10" t="str">
        <f>=STANDARDIZE(D192,AVERAGE($D$2:$D$401),_xlfn.STDEV.S($D$2:$D$401))</f>
      </c>
      <c r="G192" s="10" t="str">
        <f>=STANDARDIZE(E192,AVERAGE($E$2:$E$401),_xlfn.STDEV.S($E$2:$E$401))</f>
      </c>
      <c r="H192" s="10" t="str">
        <f>=SQRT((F192-$R$4)^2+(G192-$S$4)^2)</f>
      </c>
      <c r="I192" s="10" t="str">
        <f>=SQRT((F192-$R$5)^2+(G192-$S$5)^2)</f>
      </c>
      <c r="J192" s="10" t="str">
        <f>=SQRT((F192-$R$6)^2+(G192-$S$6)^2)</f>
      </c>
      <c r="K192" t="str">
        <f>=CHOOSE(MATCH(MIN(H192:J192),H192:J192,0),"A","B","C")</f>
      </c>
      <c r="L192" s="10" t="str">
        <f>=SQRT((F192-$R$10)^2+(G192-$S$10)^2)</f>
      </c>
      <c r="M192" s="10" t="str">
        <f>=SQRT((F192-$R$11)^2+(G192-$S$11)^2)</f>
      </c>
      <c r="N192" s="10" t="str">
        <f>=SQRT((F192-$R$12)^2+(G192-$S$12)^2)</f>
      </c>
      <c r="O192" t="str">
        <f>=CHOOSE(MATCH(MIN(L192:N192),L192:N192,0),"A","B","C")</f>
      </c>
    </row>
    <row r="193">
      <c r="A193" t="n">
        <v>181534</v>
      </c>
      <c r="B193" t="s">
        <v>2961</v>
      </c>
      <c r="C193" t="s">
        <v>149</v>
      </c>
      <c r="D193" t="n">
        <v>34</v>
      </c>
      <c r="E193" t="n">
        <v>37.7</v>
      </c>
      <c r="F193" s="10" t="str">
        <f>=STANDARDIZE(D193,AVERAGE($D$2:$D$401),_xlfn.STDEV.S($D$2:$D$401))</f>
      </c>
      <c r="G193" s="10" t="str">
        <f>=STANDARDIZE(E193,AVERAGE($E$2:$E$401),_xlfn.STDEV.S($E$2:$E$401))</f>
      </c>
      <c r="H193" s="10" t="str">
        <f>=SQRT((F193-$R$4)^2+(G193-$S$4)^2)</f>
      </c>
      <c r="I193" s="10" t="str">
        <f>=SQRT((F193-$R$5)^2+(G193-$S$5)^2)</f>
      </c>
      <c r="J193" s="10" t="str">
        <f>=SQRT((F193-$R$6)^2+(G193-$S$6)^2)</f>
      </c>
      <c r="K193" t="str">
        <f>=CHOOSE(MATCH(MIN(H193:J193),H193:J193,0),"A","B","C")</f>
      </c>
      <c r="L193" s="10" t="str">
        <f>=SQRT((F193-$R$10)^2+(G193-$S$10)^2)</f>
      </c>
      <c r="M193" s="10" t="str">
        <f>=SQRT((F193-$R$11)^2+(G193-$S$11)^2)</f>
      </c>
      <c r="N193" s="10" t="str">
        <f>=SQRT((F193-$R$12)^2+(G193-$S$12)^2)</f>
      </c>
      <c r="O193" t="str">
        <f>=CHOOSE(MATCH(MIN(L193:N193),L193:N193,0),"A","B","C")</f>
      </c>
    </row>
    <row r="194">
      <c r="A194" t="n">
        <v>181738</v>
      </c>
      <c r="B194" t="s">
        <v>2967</v>
      </c>
      <c r="C194" t="s">
        <v>163</v>
      </c>
      <c r="D194" t="n">
        <v>24</v>
      </c>
      <c r="E194" t="n">
        <v>46.4</v>
      </c>
      <c r="F194" s="10" t="str">
        <f>=STANDARDIZE(D194,AVERAGE($D$2:$D$401),_xlfn.STDEV.S($D$2:$D$401))</f>
      </c>
      <c r="G194" s="10" t="str">
        <f>=STANDARDIZE(E194,AVERAGE($E$2:$E$401),_xlfn.STDEV.S($E$2:$E$401))</f>
      </c>
      <c r="H194" s="10" t="str">
        <f>=SQRT((F194-$R$4)^2+(G194-$S$4)^2)</f>
      </c>
      <c r="I194" s="10" t="str">
        <f>=SQRT((F194-$R$5)^2+(G194-$S$5)^2)</f>
      </c>
      <c r="J194" s="10" t="str">
        <f>=SQRT((F194-$R$6)^2+(G194-$S$6)^2)</f>
      </c>
      <c r="K194" t="str">
        <f>=CHOOSE(MATCH(MIN(H194:J194),H194:J194,0),"A","B","C")</f>
      </c>
      <c r="L194" s="10" t="str">
        <f>=SQRT((F194-$R$10)^2+(G194-$S$10)^2)</f>
      </c>
      <c r="M194" s="10" t="str">
        <f>=SQRT((F194-$R$11)^2+(G194-$S$11)^2)</f>
      </c>
      <c r="N194" s="10" t="str">
        <f>=SQRT((F194-$R$12)^2+(G194-$S$12)^2)</f>
      </c>
      <c r="O194" t="str">
        <f>=CHOOSE(MATCH(MIN(L194:N194),L194:N194,0),"A","B","C")</f>
      </c>
    </row>
    <row r="195">
      <c r="A195" t="n">
        <v>182980</v>
      </c>
      <c r="B195" t="s">
        <v>3005</v>
      </c>
      <c r="C195" t="s">
        <v>163</v>
      </c>
      <c r="D195" t="n">
        <v>42</v>
      </c>
      <c r="E195" t="n">
        <v>32.9</v>
      </c>
      <c r="F195" s="10" t="str">
        <f>=STANDARDIZE(D195,AVERAGE($D$2:$D$401),_xlfn.STDEV.S($D$2:$D$401))</f>
      </c>
      <c r="G195" s="10" t="str">
        <f>=STANDARDIZE(E195,AVERAGE($E$2:$E$401),_xlfn.STDEV.S($E$2:$E$401))</f>
      </c>
      <c r="H195" s="10" t="str">
        <f>=SQRT((F195-$R$4)^2+(G195-$S$4)^2)</f>
      </c>
      <c r="I195" s="10" t="str">
        <f>=SQRT((F195-$R$5)^2+(G195-$S$5)^2)</f>
      </c>
      <c r="J195" s="10" t="str">
        <f>=SQRT((F195-$R$6)^2+(G195-$S$6)^2)</f>
      </c>
      <c r="K195" t="str">
        <f>=CHOOSE(MATCH(MIN(H195:J195),H195:J195,0),"A","B","C")</f>
      </c>
      <c r="L195" s="10" t="str">
        <f>=SQRT((F195-$R$10)^2+(G195-$S$10)^2)</f>
      </c>
      <c r="M195" s="10" t="str">
        <f>=SQRT((F195-$R$11)^2+(G195-$S$11)^2)</f>
      </c>
      <c r="N195" s="10" t="str">
        <f>=SQRT((F195-$R$12)^2+(G195-$S$12)^2)</f>
      </c>
      <c r="O195" t="str">
        <f>=CHOOSE(MATCH(MIN(L195:N195),L195:N195,0),"A","B","C")</f>
      </c>
    </row>
    <row r="196">
      <c r="A196" t="n">
        <v>183044</v>
      </c>
      <c r="B196" t="s">
        <v>3013</v>
      </c>
      <c r="C196" t="s">
        <v>149</v>
      </c>
      <c r="D196" t="n">
        <v>18</v>
      </c>
      <c r="E196" t="n">
        <v>76.7</v>
      </c>
      <c r="F196" s="10" t="str">
        <f>=STANDARDIZE(D196,AVERAGE($D$2:$D$401),_xlfn.STDEV.S($D$2:$D$401))</f>
      </c>
      <c r="G196" s="10" t="str">
        <f>=STANDARDIZE(E196,AVERAGE($E$2:$E$401),_xlfn.STDEV.S($E$2:$E$401))</f>
      </c>
      <c r="H196" s="10" t="str">
        <f>=SQRT((F196-$R$4)^2+(G196-$S$4)^2)</f>
      </c>
      <c r="I196" s="10" t="str">
        <f>=SQRT((F196-$R$5)^2+(G196-$S$5)^2)</f>
      </c>
      <c r="J196" s="10" t="str">
        <f>=SQRT((F196-$R$6)^2+(G196-$S$6)^2)</f>
      </c>
      <c r="K196" t="str">
        <f>=CHOOSE(MATCH(MIN(H196:J196),H196:J196,0),"A","B","C")</f>
      </c>
      <c r="L196" s="10" t="str">
        <f>=SQRT((F196-$R$10)^2+(G196-$S$10)^2)</f>
      </c>
      <c r="M196" s="10" t="str">
        <f>=SQRT((F196-$R$11)^2+(G196-$S$11)^2)</f>
      </c>
      <c r="N196" s="10" t="str">
        <f>=SQRT((F196-$R$12)^2+(G196-$S$12)^2)</f>
      </c>
      <c r="O196" t="str">
        <f>=CHOOSE(MATCH(MIN(L196:N196),L196:N196,0),"A","B","C")</f>
      </c>
    </row>
    <row r="197">
      <c r="A197" t="n">
        <v>183080</v>
      </c>
      <c r="B197" t="s">
        <v>3017</v>
      </c>
      <c r="C197" t="s">
        <v>149</v>
      </c>
      <c r="D197" t="n">
        <v>26</v>
      </c>
      <c r="E197" t="n">
        <v>47.4</v>
      </c>
      <c r="F197" s="10" t="str">
        <f>=STANDARDIZE(D197,AVERAGE($D$2:$D$401),_xlfn.STDEV.S($D$2:$D$401))</f>
      </c>
      <c r="G197" s="10" t="str">
        <f>=STANDARDIZE(E197,AVERAGE($E$2:$E$401),_xlfn.STDEV.S($E$2:$E$401))</f>
      </c>
      <c r="H197" s="10" t="str">
        <f>=SQRT((F197-$R$4)^2+(G197-$S$4)^2)</f>
      </c>
      <c r="I197" s="10" t="str">
        <f>=SQRT((F197-$R$5)^2+(G197-$S$5)^2)</f>
      </c>
      <c r="J197" s="10" t="str">
        <f>=SQRT((F197-$R$6)^2+(G197-$S$6)^2)</f>
      </c>
      <c r="K197" t="str">
        <f>=CHOOSE(MATCH(MIN(H197:J197),H197:J197,0),"A","B","C")</f>
      </c>
      <c r="L197" s="10" t="str">
        <f>=SQRT((F197-$R$10)^2+(G197-$S$10)^2)</f>
      </c>
      <c r="M197" s="10" t="str">
        <f>=SQRT((F197-$R$11)^2+(G197-$S$11)^2)</f>
      </c>
      <c r="N197" s="10" t="str">
        <f>=SQRT((F197-$R$12)^2+(G197-$S$12)^2)</f>
      </c>
      <c r="O197" t="str">
        <f>=CHOOSE(MATCH(MIN(L197:N197),L197:N197,0),"A","B","C")</f>
      </c>
    </row>
    <row r="198">
      <c r="A198" t="n">
        <v>183974</v>
      </c>
      <c r="B198" t="s">
        <v>3057</v>
      </c>
      <c r="C198" t="s">
        <v>163</v>
      </c>
      <c r="D198" t="n">
        <v>38</v>
      </c>
      <c r="E198" t="n">
        <v>55.9</v>
      </c>
      <c r="F198" s="10" t="str">
        <f>=STANDARDIZE(D198,AVERAGE($D$2:$D$401),_xlfn.STDEV.S($D$2:$D$401))</f>
      </c>
      <c r="G198" s="10" t="str">
        <f>=STANDARDIZE(E198,AVERAGE($E$2:$E$401),_xlfn.STDEV.S($E$2:$E$401))</f>
      </c>
      <c r="H198" s="10" t="str">
        <f>=SQRT((F198-$R$4)^2+(G198-$S$4)^2)</f>
      </c>
      <c r="I198" s="10" t="str">
        <f>=SQRT((F198-$R$5)^2+(G198-$S$5)^2)</f>
      </c>
      <c r="J198" s="10" t="str">
        <f>=SQRT((F198-$R$6)^2+(G198-$S$6)^2)</f>
      </c>
      <c r="K198" t="str">
        <f>=CHOOSE(MATCH(MIN(H198:J198),H198:J198,0),"A","B","C")</f>
      </c>
      <c r="L198" s="10" t="str">
        <f>=SQRT((F198-$R$10)^2+(G198-$S$10)^2)</f>
      </c>
      <c r="M198" s="10" t="str">
        <f>=SQRT((F198-$R$11)^2+(G198-$S$11)^2)</f>
      </c>
      <c r="N198" s="10" t="str">
        <f>=SQRT((F198-$R$12)^2+(G198-$S$12)^2)</f>
      </c>
      <c r="O198" t="str">
        <f>=CHOOSE(MATCH(MIN(L198:N198),L198:N198,0),"A","B","C")</f>
      </c>
    </row>
    <row r="199">
      <c r="A199" t="n">
        <v>186371</v>
      </c>
      <c r="B199" t="s">
        <v>3132</v>
      </c>
      <c r="C199" t="s">
        <v>149</v>
      </c>
      <c r="D199" t="n">
        <v>44</v>
      </c>
      <c r="E199" t="n">
        <v>66.4</v>
      </c>
      <c r="F199" s="10" t="str">
        <f>=STANDARDIZE(D199,AVERAGE($D$2:$D$401),_xlfn.STDEV.S($D$2:$D$401))</f>
      </c>
      <c r="G199" s="10" t="str">
        <f>=STANDARDIZE(E199,AVERAGE($E$2:$E$401),_xlfn.STDEV.S($E$2:$E$401))</f>
      </c>
      <c r="H199" s="10" t="str">
        <f>=SQRT((F199-$R$4)^2+(G199-$S$4)^2)</f>
      </c>
      <c r="I199" s="10" t="str">
        <f>=SQRT((F199-$R$5)^2+(G199-$S$5)^2)</f>
      </c>
      <c r="J199" s="10" t="str">
        <f>=SQRT((F199-$R$6)^2+(G199-$S$6)^2)</f>
      </c>
      <c r="K199" t="str">
        <f>=CHOOSE(MATCH(MIN(H199:J199),H199:J199,0),"A","B","C")</f>
      </c>
      <c r="L199" s="10" t="str">
        <f>=SQRT((F199-$R$10)^2+(G199-$S$10)^2)</f>
      </c>
      <c r="M199" s="10" t="str">
        <f>=SQRT((F199-$R$11)^2+(G199-$S$11)^2)</f>
      </c>
      <c r="N199" s="10" t="str">
        <f>=SQRT((F199-$R$12)^2+(G199-$S$12)^2)</f>
      </c>
      <c r="O199" t="str">
        <f>=CHOOSE(MATCH(MIN(L199:N199),L199:N199,0),"A","B","C")</f>
      </c>
    </row>
    <row r="200">
      <c r="A200" t="n">
        <v>186399</v>
      </c>
      <c r="B200" t="s">
        <v>3134</v>
      </c>
      <c r="C200" t="s">
        <v>149</v>
      </c>
      <c r="D200" t="n">
        <v>56</v>
      </c>
      <c r="E200" t="n">
        <v>67.6</v>
      </c>
      <c r="F200" s="10" t="str">
        <f>=STANDARDIZE(D200,AVERAGE($D$2:$D$401),_xlfn.STDEV.S($D$2:$D$401))</f>
      </c>
      <c r="G200" s="10" t="str">
        <f>=STANDARDIZE(E200,AVERAGE($E$2:$E$401),_xlfn.STDEV.S($E$2:$E$401))</f>
      </c>
      <c r="H200" s="10" t="str">
        <f>=SQRT((F200-$R$4)^2+(G200-$S$4)^2)</f>
      </c>
      <c r="I200" s="10" t="str">
        <f>=SQRT((F200-$R$5)^2+(G200-$S$5)^2)</f>
      </c>
      <c r="J200" s="10" t="str">
        <f>=SQRT((F200-$R$6)^2+(G200-$S$6)^2)</f>
      </c>
      <c r="K200" t="str">
        <f>=CHOOSE(MATCH(MIN(H200:J200),H200:J200,0),"A","B","C")</f>
      </c>
      <c r="L200" s="10" t="str">
        <f>=SQRT((F200-$R$10)^2+(G200-$S$10)^2)</f>
      </c>
      <c r="M200" s="10" t="str">
        <f>=SQRT((F200-$R$11)^2+(G200-$S$11)^2)</f>
      </c>
      <c r="N200" s="10" t="str">
        <f>=SQRT((F200-$R$12)^2+(G200-$S$12)^2)</f>
      </c>
      <c r="O200" t="str">
        <f>=CHOOSE(MATCH(MIN(L200:N200),L200:N200,0),"A","B","C")</f>
      </c>
    </row>
    <row r="201">
      <c r="A201" t="n">
        <v>186432</v>
      </c>
      <c r="B201" t="s">
        <v>3137</v>
      </c>
      <c r="C201" t="s">
        <v>163</v>
      </c>
      <c r="D201" t="n">
        <v>54</v>
      </c>
      <c r="E201" t="n">
        <v>63.1</v>
      </c>
      <c r="F201" s="10" t="str">
        <f>=STANDARDIZE(D201,AVERAGE($D$2:$D$401),_xlfn.STDEV.S($D$2:$D$401))</f>
      </c>
      <c r="G201" s="10" t="str">
        <f>=STANDARDIZE(E201,AVERAGE($E$2:$E$401),_xlfn.STDEV.S($E$2:$E$401))</f>
      </c>
      <c r="H201" s="10" t="str">
        <f>=SQRT((F201-$R$4)^2+(G201-$S$4)^2)</f>
      </c>
      <c r="I201" s="10" t="str">
        <f>=SQRT((F201-$R$5)^2+(G201-$S$5)^2)</f>
      </c>
      <c r="J201" s="10" t="str">
        <f>=SQRT((F201-$R$6)^2+(G201-$S$6)^2)</f>
      </c>
      <c r="K201" t="str">
        <f>=CHOOSE(MATCH(MIN(H201:J201),H201:J201,0),"A","B","C")</f>
      </c>
      <c r="L201" s="10" t="str">
        <f>=SQRT((F201-$R$10)^2+(G201-$S$10)^2)</f>
      </c>
      <c r="M201" s="10" t="str">
        <f>=SQRT((F201-$R$11)^2+(G201-$S$11)^2)</f>
      </c>
      <c r="N201" s="10" t="str">
        <f>=SQRT((F201-$R$12)^2+(G201-$S$12)^2)</f>
      </c>
      <c r="O201" t="str">
        <f>=CHOOSE(MATCH(MIN(L201:N201),L201:N201,0),"A","B","C")</f>
      </c>
    </row>
    <row r="202">
      <c r="A202" t="n">
        <v>187897</v>
      </c>
      <c r="B202" t="s">
        <v>3175</v>
      </c>
      <c r="C202" t="s">
        <v>149</v>
      </c>
      <c r="D202" t="n">
        <v>46</v>
      </c>
      <c r="E202" t="n">
        <v>25.6</v>
      </c>
      <c r="F202" s="10" t="str">
        <f>=STANDARDIZE(D202,AVERAGE($D$2:$D$401),_xlfn.STDEV.S($D$2:$D$401))</f>
      </c>
      <c r="G202" s="10" t="str">
        <f>=STANDARDIZE(E202,AVERAGE($E$2:$E$401),_xlfn.STDEV.S($E$2:$E$401))</f>
      </c>
      <c r="H202" s="10" t="str">
        <f>=SQRT((F202-$R$4)^2+(G202-$S$4)^2)</f>
      </c>
      <c r="I202" s="10" t="str">
        <f>=SQRT((F202-$R$5)^2+(G202-$S$5)^2)</f>
      </c>
      <c r="J202" s="10" t="str">
        <f>=SQRT((F202-$R$6)^2+(G202-$S$6)^2)</f>
      </c>
      <c r="K202" t="str">
        <f>=CHOOSE(MATCH(MIN(H202:J202),H202:J202,0),"A","B","C")</f>
      </c>
      <c r="L202" s="10" t="str">
        <f>=SQRT((F202-$R$10)^2+(G202-$S$10)^2)</f>
      </c>
      <c r="M202" s="10" t="str">
        <f>=SQRT((F202-$R$11)^2+(G202-$S$11)^2)</f>
      </c>
      <c r="N202" s="10" t="str">
        <f>=SQRT((F202-$R$12)^2+(G202-$S$12)^2)</f>
      </c>
      <c r="O202" t="str">
        <f>=CHOOSE(MATCH(MIN(L202:N202),L202:N202,0),"A","B","C")</f>
      </c>
    </row>
    <row r="203">
      <c r="A203" t="n">
        <v>188030</v>
      </c>
      <c r="B203" t="s">
        <v>3191</v>
      </c>
      <c r="C203" t="s">
        <v>149</v>
      </c>
      <c r="D203" t="n">
        <v>40</v>
      </c>
      <c r="E203" t="n">
        <v>52.2</v>
      </c>
      <c r="F203" s="10" t="str">
        <f>=STANDARDIZE(D203,AVERAGE($D$2:$D$401),_xlfn.STDEV.S($D$2:$D$401))</f>
      </c>
      <c r="G203" s="10" t="str">
        <f>=STANDARDIZE(E203,AVERAGE($E$2:$E$401),_xlfn.STDEV.S($E$2:$E$401))</f>
      </c>
      <c r="H203" s="10" t="str">
        <f>=SQRT((F203-$R$4)^2+(G203-$S$4)^2)</f>
      </c>
      <c r="I203" s="10" t="str">
        <f>=SQRT((F203-$R$5)^2+(G203-$S$5)^2)</f>
      </c>
      <c r="J203" s="10" t="str">
        <f>=SQRT((F203-$R$6)^2+(G203-$S$6)^2)</f>
      </c>
      <c r="K203" t="str">
        <f>=CHOOSE(MATCH(MIN(H203:J203),H203:J203,0),"A","B","C")</f>
      </c>
      <c r="L203" s="10" t="str">
        <f>=SQRT((F203-$R$10)^2+(G203-$S$10)^2)</f>
      </c>
      <c r="M203" s="10" t="str">
        <f>=SQRT((F203-$R$11)^2+(G203-$S$11)^2)</f>
      </c>
      <c r="N203" s="10" t="str">
        <f>=SQRT((F203-$R$12)^2+(G203-$S$12)^2)</f>
      </c>
      <c r="O203" t="str">
        <f>=CHOOSE(MATCH(MIN(L203:N203),L203:N203,0),"A","B","C")</f>
      </c>
    </row>
    <row r="204">
      <c r="A204" t="n">
        <v>189088</v>
      </c>
      <c r="B204" t="s">
        <v>3232</v>
      </c>
      <c r="C204" t="s">
        <v>163</v>
      </c>
      <c r="D204" t="n">
        <v>23</v>
      </c>
      <c r="E204" t="n">
        <v>72.7</v>
      </c>
      <c r="F204" s="10" t="str">
        <f>=STANDARDIZE(D204,AVERAGE($D$2:$D$401),_xlfn.STDEV.S($D$2:$D$401))</f>
      </c>
      <c r="G204" s="10" t="str">
        <f>=STANDARDIZE(E204,AVERAGE($E$2:$E$401),_xlfn.STDEV.S($E$2:$E$401))</f>
      </c>
      <c r="H204" s="10" t="str">
        <f>=SQRT((F204-$R$4)^2+(G204-$S$4)^2)</f>
      </c>
      <c r="I204" s="10" t="str">
        <f>=SQRT((F204-$R$5)^2+(G204-$S$5)^2)</f>
      </c>
      <c r="J204" s="10" t="str">
        <f>=SQRT((F204-$R$6)^2+(G204-$S$6)^2)</f>
      </c>
      <c r="K204" t="str">
        <f>=CHOOSE(MATCH(MIN(H204:J204),H204:J204,0),"A","B","C")</f>
      </c>
      <c r="L204" s="10" t="str">
        <f>=SQRT((F204-$R$10)^2+(G204-$S$10)^2)</f>
      </c>
      <c r="M204" s="10" t="str">
        <f>=SQRT((F204-$R$11)^2+(G204-$S$11)^2)</f>
      </c>
      <c r="N204" s="10" t="str">
        <f>=SQRT((F204-$R$12)^2+(G204-$S$12)^2)</f>
      </c>
      <c r="O204" t="str">
        <f>=CHOOSE(MATCH(MIN(L204:N204),L204:N204,0),"A","B","C")</f>
      </c>
    </row>
    <row r="205">
      <c r="A205" t="n">
        <v>189097</v>
      </c>
      <c r="B205" t="s">
        <v>3234</v>
      </c>
      <c r="C205" t="s">
        <v>163</v>
      </c>
      <c r="D205" t="n">
        <v>15</v>
      </c>
      <c r="E205" t="n">
        <v>92.9</v>
      </c>
      <c r="F205" s="10" t="str">
        <f>=STANDARDIZE(D205,AVERAGE($D$2:$D$401),_xlfn.STDEV.S($D$2:$D$401))</f>
      </c>
      <c r="G205" s="10" t="str">
        <f>=STANDARDIZE(E205,AVERAGE($E$2:$E$401),_xlfn.STDEV.S($E$2:$E$401))</f>
      </c>
      <c r="H205" s="10" t="str">
        <f>=SQRT((F205-$R$4)^2+(G205-$S$4)^2)</f>
      </c>
      <c r="I205" s="10" t="str">
        <f>=SQRT((F205-$R$5)^2+(G205-$S$5)^2)</f>
      </c>
      <c r="J205" s="10" t="str">
        <f>=SQRT((F205-$R$6)^2+(G205-$S$6)^2)</f>
      </c>
      <c r="K205" t="str">
        <f>=CHOOSE(MATCH(MIN(H205:J205),H205:J205,0),"A","B","C")</f>
      </c>
      <c r="L205" s="10" t="str">
        <f>=SQRT((F205-$R$10)^2+(G205-$S$10)^2)</f>
      </c>
      <c r="M205" s="10" t="str">
        <f>=SQRT((F205-$R$11)^2+(G205-$S$11)^2)</f>
      </c>
      <c r="N205" s="10" t="str">
        <f>=SQRT((F205-$R$12)^2+(G205-$S$12)^2)</f>
      </c>
      <c r="O205" t="str">
        <f>=CHOOSE(MATCH(MIN(L205:N205),L205:N205,0),"A","B","C")</f>
      </c>
    </row>
    <row r="206">
      <c r="A206" t="n">
        <v>190099</v>
      </c>
      <c r="B206" t="s">
        <v>3270</v>
      </c>
      <c r="C206" t="s">
        <v>163</v>
      </c>
      <c r="D206" t="n">
        <v>13</v>
      </c>
      <c r="E206" t="n">
        <v>90.5</v>
      </c>
      <c r="F206" s="10" t="str">
        <f>=STANDARDIZE(D206,AVERAGE($D$2:$D$401),_xlfn.STDEV.S($D$2:$D$401))</f>
      </c>
      <c r="G206" s="10" t="str">
        <f>=STANDARDIZE(E206,AVERAGE($E$2:$E$401),_xlfn.STDEV.S($E$2:$E$401))</f>
      </c>
      <c r="H206" s="10" t="str">
        <f>=SQRT((F206-$R$4)^2+(G206-$S$4)^2)</f>
      </c>
      <c r="I206" s="10" t="str">
        <f>=SQRT((F206-$R$5)^2+(G206-$S$5)^2)</f>
      </c>
      <c r="J206" s="10" t="str">
        <f>=SQRT((F206-$R$6)^2+(G206-$S$6)^2)</f>
      </c>
      <c r="K206" t="str">
        <f>=CHOOSE(MATCH(MIN(H206:J206),H206:J206,0),"A","B","C")</f>
      </c>
      <c r="L206" s="10" t="str">
        <f>=SQRT((F206-$R$10)^2+(G206-$S$10)^2)</f>
      </c>
      <c r="M206" s="10" t="str">
        <f>=SQRT((F206-$R$11)^2+(G206-$S$11)^2)</f>
      </c>
      <c r="N206" s="10" t="str">
        <f>=SQRT((F206-$R$12)^2+(G206-$S$12)^2)</f>
      </c>
      <c r="O206" t="str">
        <f>=CHOOSE(MATCH(MIN(L206:N206),L206:N206,0),"A","B","C")</f>
      </c>
    </row>
    <row r="207">
      <c r="A207" t="n">
        <v>190150</v>
      </c>
      <c r="B207" t="s">
        <v>3273</v>
      </c>
      <c r="C207" t="s">
        <v>163</v>
      </c>
      <c r="D207" t="n">
        <v>23</v>
      </c>
      <c r="E207" t="n">
        <v>95</v>
      </c>
      <c r="F207" s="10" t="str">
        <f>=STANDARDIZE(D207,AVERAGE($D$2:$D$401),_xlfn.STDEV.S($D$2:$D$401))</f>
      </c>
      <c r="G207" s="10" t="str">
        <f>=STANDARDIZE(E207,AVERAGE($E$2:$E$401),_xlfn.STDEV.S($E$2:$E$401))</f>
      </c>
      <c r="H207" s="10" t="str">
        <f>=SQRT((F207-$R$4)^2+(G207-$S$4)^2)</f>
      </c>
      <c r="I207" s="10" t="str">
        <f>=SQRT((F207-$R$5)^2+(G207-$S$5)^2)</f>
      </c>
      <c r="J207" s="10" t="str">
        <f>=SQRT((F207-$R$6)^2+(G207-$S$6)^2)</f>
      </c>
      <c r="K207" t="str">
        <f>=CHOOSE(MATCH(MIN(H207:J207),H207:J207,0),"A","B","C")</f>
      </c>
      <c r="L207" s="10" t="str">
        <f>=SQRT((F207-$R$10)^2+(G207-$S$10)^2)</f>
      </c>
      <c r="M207" s="10" t="str">
        <f>=SQRT((F207-$R$11)^2+(G207-$S$11)^2)</f>
      </c>
      <c r="N207" s="10" t="str">
        <f>=SQRT((F207-$R$12)^2+(G207-$S$12)^2)</f>
      </c>
      <c r="O207" t="str">
        <f>=CHOOSE(MATCH(MIN(L207:N207),L207:N207,0),"A","B","C")</f>
      </c>
    </row>
    <row r="208">
      <c r="A208" t="n">
        <v>190372</v>
      </c>
      <c r="B208" t="s">
        <v>3279</v>
      </c>
      <c r="C208" t="s">
        <v>163</v>
      </c>
      <c r="D208" t="n">
        <v>28</v>
      </c>
      <c r="E208" t="n">
        <v>80.3</v>
      </c>
      <c r="F208" s="10" t="str">
        <f>=STANDARDIZE(D208,AVERAGE($D$2:$D$401),_xlfn.STDEV.S($D$2:$D$401))</f>
      </c>
      <c r="G208" s="10" t="str">
        <f>=STANDARDIZE(E208,AVERAGE($E$2:$E$401),_xlfn.STDEV.S($E$2:$E$401))</f>
      </c>
      <c r="H208" s="10" t="str">
        <f>=SQRT((F208-$R$4)^2+(G208-$S$4)^2)</f>
      </c>
      <c r="I208" s="10" t="str">
        <f>=SQRT((F208-$R$5)^2+(G208-$S$5)^2)</f>
      </c>
      <c r="J208" s="10" t="str">
        <f>=SQRT((F208-$R$6)^2+(G208-$S$6)^2)</f>
      </c>
      <c r="K208" t="str">
        <f>=CHOOSE(MATCH(MIN(H208:J208),H208:J208,0),"A","B","C")</f>
      </c>
      <c r="L208" s="10" t="str">
        <f>=SQRT((F208-$R$10)^2+(G208-$S$10)^2)</f>
      </c>
      <c r="M208" s="10" t="str">
        <f>=SQRT((F208-$R$11)^2+(G208-$S$11)^2)</f>
      </c>
      <c r="N208" s="10" t="str">
        <f>=SQRT((F208-$R$12)^2+(G208-$S$12)^2)</f>
      </c>
      <c r="O208" t="str">
        <f>=CHOOSE(MATCH(MIN(L208:N208),L208:N208,0),"A","B","C")</f>
      </c>
    </row>
    <row r="209">
      <c r="A209" t="n">
        <v>190600</v>
      </c>
      <c r="B209" t="s">
        <v>3299</v>
      </c>
      <c r="C209" t="s">
        <v>149</v>
      </c>
      <c r="D209" t="n">
        <v>59</v>
      </c>
      <c r="E209" t="n">
        <v>55.5</v>
      </c>
      <c r="F209" s="10" t="str">
        <f>=STANDARDIZE(D209,AVERAGE($D$2:$D$401),_xlfn.STDEV.S($D$2:$D$401))</f>
      </c>
      <c r="G209" s="10" t="str">
        <f>=STANDARDIZE(E209,AVERAGE($E$2:$E$401),_xlfn.STDEV.S($E$2:$E$401))</f>
      </c>
      <c r="H209" s="10" t="str">
        <f>=SQRT((F209-$R$4)^2+(G209-$S$4)^2)</f>
      </c>
      <c r="I209" s="10" t="str">
        <f>=SQRT((F209-$R$5)^2+(G209-$S$5)^2)</f>
      </c>
      <c r="J209" s="10" t="str">
        <f>=SQRT((F209-$R$6)^2+(G209-$S$6)^2)</f>
      </c>
      <c r="K209" t="str">
        <f>=CHOOSE(MATCH(MIN(H209:J209),H209:J209,0),"A","B","C")</f>
      </c>
      <c r="L209" s="10" t="str">
        <f>=SQRT((F209-$R$10)^2+(G209-$S$10)^2)</f>
      </c>
      <c r="M209" s="10" t="str">
        <f>=SQRT((F209-$R$11)^2+(G209-$S$11)^2)</f>
      </c>
      <c r="N209" s="10" t="str">
        <f>=SQRT((F209-$R$12)^2+(G209-$S$12)^2)</f>
      </c>
      <c r="O209" t="str">
        <f>=CHOOSE(MATCH(MIN(L209:N209),L209:N209,0),"A","B","C")</f>
      </c>
    </row>
    <row r="210">
      <c r="A210" t="n">
        <v>190637</v>
      </c>
      <c r="B210" t="s">
        <v>3302</v>
      </c>
      <c r="C210" t="s">
        <v>149</v>
      </c>
      <c r="D210" t="n">
        <v>61</v>
      </c>
      <c r="E210" t="n">
        <v>49.3</v>
      </c>
      <c r="F210" s="10" t="str">
        <f>=STANDARDIZE(D210,AVERAGE($D$2:$D$401),_xlfn.STDEV.S($D$2:$D$401))</f>
      </c>
      <c r="G210" s="10" t="str">
        <f>=STANDARDIZE(E210,AVERAGE($E$2:$E$401),_xlfn.STDEV.S($E$2:$E$401))</f>
      </c>
      <c r="H210" s="10" t="str">
        <f>=SQRT((F210-$R$4)^2+(G210-$S$4)^2)</f>
      </c>
      <c r="I210" s="10" t="str">
        <f>=SQRT((F210-$R$5)^2+(G210-$S$5)^2)</f>
      </c>
      <c r="J210" s="10" t="str">
        <f>=SQRT((F210-$R$6)^2+(G210-$S$6)^2)</f>
      </c>
      <c r="K210" t="str">
        <f>=CHOOSE(MATCH(MIN(H210:J210),H210:J210,0),"A","B","C")</f>
      </c>
      <c r="L210" s="10" t="str">
        <f>=SQRT((F210-$R$10)^2+(G210-$S$10)^2)</f>
      </c>
      <c r="M210" s="10" t="str">
        <f>=SQRT((F210-$R$11)^2+(G210-$S$11)^2)</f>
      </c>
      <c r="N210" s="10" t="str">
        <f>=SQRT((F210-$R$12)^2+(G210-$S$12)^2)</f>
      </c>
      <c r="O210" t="str">
        <f>=CHOOSE(MATCH(MIN(L210:N210),L210:N210,0),"A","B","C")</f>
      </c>
    </row>
    <row r="211">
      <c r="A211" t="n">
        <v>190691</v>
      </c>
      <c r="B211" t="s">
        <v>3310</v>
      </c>
      <c r="C211" t="s">
        <v>149</v>
      </c>
      <c r="D211" t="n">
        <v>43</v>
      </c>
      <c r="E211" t="n">
        <v>30.3</v>
      </c>
      <c r="F211" s="10" t="str">
        <f>=STANDARDIZE(D211,AVERAGE($D$2:$D$401),_xlfn.STDEV.S($D$2:$D$401))</f>
      </c>
      <c r="G211" s="10" t="str">
        <f>=STANDARDIZE(E211,AVERAGE($E$2:$E$401),_xlfn.STDEV.S($E$2:$E$401))</f>
      </c>
      <c r="H211" s="10" t="str">
        <f>=SQRT((F211-$R$4)^2+(G211-$S$4)^2)</f>
      </c>
      <c r="I211" s="10" t="str">
        <f>=SQRT((F211-$R$5)^2+(G211-$S$5)^2)</f>
      </c>
      <c r="J211" s="10" t="str">
        <f>=SQRT((F211-$R$6)^2+(G211-$S$6)^2)</f>
      </c>
      <c r="K211" t="str">
        <f>=CHOOSE(MATCH(MIN(H211:J211),H211:J211,0),"A","B","C")</f>
      </c>
      <c r="L211" s="10" t="str">
        <f>=SQRT((F211-$R$10)^2+(G211-$S$10)^2)</f>
      </c>
      <c r="M211" s="10" t="str">
        <f>=SQRT((F211-$R$11)^2+(G211-$S$11)^2)</f>
      </c>
      <c r="N211" s="10" t="str">
        <f>=SQRT((F211-$R$12)^2+(G211-$S$12)^2)</f>
      </c>
      <c r="O211" t="str">
        <f>=CHOOSE(MATCH(MIN(L211:N211),L211:N211,0),"A","B","C")</f>
      </c>
    </row>
    <row r="212">
      <c r="A212" t="n">
        <v>190725</v>
      </c>
      <c r="B212" t="s">
        <v>3314</v>
      </c>
      <c r="C212" t="s">
        <v>163</v>
      </c>
      <c r="D212" t="n">
        <v>42</v>
      </c>
      <c r="E212" t="n">
        <v>58.4</v>
      </c>
      <c r="F212" s="10" t="str">
        <f>=STANDARDIZE(D212,AVERAGE($D$2:$D$401),_xlfn.STDEV.S($D$2:$D$401))</f>
      </c>
      <c r="G212" s="10" t="str">
        <f>=STANDARDIZE(E212,AVERAGE($E$2:$E$401),_xlfn.STDEV.S($E$2:$E$401))</f>
      </c>
      <c r="H212" s="10" t="str">
        <f>=SQRT((F212-$R$4)^2+(G212-$S$4)^2)</f>
      </c>
      <c r="I212" s="10" t="str">
        <f>=SQRT((F212-$R$5)^2+(G212-$S$5)^2)</f>
      </c>
      <c r="J212" s="10" t="str">
        <f>=SQRT((F212-$R$6)^2+(G212-$S$6)^2)</f>
      </c>
      <c r="K212" t="str">
        <f>=CHOOSE(MATCH(MIN(H212:J212),H212:J212,0),"A","B","C")</f>
      </c>
      <c r="L212" s="10" t="str">
        <f>=SQRT((F212-$R$10)^2+(G212-$S$10)^2)</f>
      </c>
      <c r="M212" s="10" t="str">
        <f>=SQRT((F212-$R$11)^2+(G212-$S$11)^2)</f>
      </c>
      <c r="N212" s="10" t="str">
        <f>=SQRT((F212-$R$12)^2+(G212-$S$12)^2)</f>
      </c>
      <c r="O212" t="str">
        <f>=CHOOSE(MATCH(MIN(L212:N212),L212:N212,0),"A","B","C")</f>
      </c>
    </row>
    <row r="213">
      <c r="A213" t="n">
        <v>191649</v>
      </c>
      <c r="B213" t="s">
        <v>3346</v>
      </c>
      <c r="C213" t="s">
        <v>163</v>
      </c>
      <c r="D213" t="n">
        <v>24</v>
      </c>
      <c r="E213" t="n">
        <v>67.1</v>
      </c>
      <c r="F213" s="10" t="str">
        <f>=STANDARDIZE(D213,AVERAGE($D$2:$D$401),_xlfn.STDEV.S($D$2:$D$401))</f>
      </c>
      <c r="G213" s="10" t="str">
        <f>=STANDARDIZE(E213,AVERAGE($E$2:$E$401),_xlfn.STDEV.S($E$2:$E$401))</f>
      </c>
      <c r="H213" s="10" t="str">
        <f>=SQRT((F213-$R$4)^2+(G213-$S$4)^2)</f>
      </c>
      <c r="I213" s="10" t="str">
        <f>=SQRT((F213-$R$5)^2+(G213-$S$5)^2)</f>
      </c>
      <c r="J213" s="10" t="str">
        <f>=SQRT((F213-$R$6)^2+(G213-$S$6)^2)</f>
      </c>
      <c r="K213" t="str">
        <f>=CHOOSE(MATCH(MIN(H213:J213),H213:J213,0),"A","B","C")</f>
      </c>
      <c r="L213" s="10" t="str">
        <f>=SQRT((F213-$R$10)^2+(G213-$S$10)^2)</f>
      </c>
      <c r="M213" s="10" t="str">
        <f>=SQRT((F213-$R$11)^2+(G213-$S$11)^2)</f>
      </c>
      <c r="N213" s="10" t="str">
        <f>=SQRT((F213-$R$12)^2+(G213-$S$12)^2)</f>
      </c>
      <c r="O213" t="str">
        <f>=CHOOSE(MATCH(MIN(L213:N213),L213:N213,0),"A","B","C")</f>
      </c>
    </row>
    <row r="214">
      <c r="A214" t="n">
        <v>192819</v>
      </c>
      <c r="B214" t="s">
        <v>3384</v>
      </c>
      <c r="C214" t="s">
        <v>163</v>
      </c>
      <c r="D214" t="n">
        <v>15</v>
      </c>
      <c r="E214" t="n">
        <v>79.8</v>
      </c>
      <c r="F214" s="10" t="str">
        <f>=STANDARDIZE(D214,AVERAGE($D$2:$D$401),_xlfn.STDEV.S($D$2:$D$401))</f>
      </c>
      <c r="G214" s="10" t="str">
        <f>=STANDARDIZE(E214,AVERAGE($E$2:$E$401),_xlfn.STDEV.S($E$2:$E$401))</f>
      </c>
      <c r="H214" s="10" t="str">
        <f>=SQRT((F214-$R$4)^2+(G214-$S$4)^2)</f>
      </c>
      <c r="I214" s="10" t="str">
        <f>=SQRT((F214-$R$5)^2+(G214-$S$5)^2)</f>
      </c>
      <c r="J214" s="10" t="str">
        <f>=SQRT((F214-$R$6)^2+(G214-$S$6)^2)</f>
      </c>
      <c r="K214" t="str">
        <f>=CHOOSE(MATCH(MIN(H214:J214),H214:J214,0),"A","B","C")</f>
      </c>
      <c r="L214" s="10" t="str">
        <f>=SQRT((F214-$R$10)^2+(G214-$S$10)^2)</f>
      </c>
      <c r="M214" s="10" t="str">
        <f>=SQRT((F214-$R$11)^2+(G214-$S$11)^2)</f>
      </c>
      <c r="N214" s="10" t="str">
        <f>=SQRT((F214-$R$12)^2+(G214-$S$12)^2)</f>
      </c>
      <c r="O214" t="str">
        <f>=CHOOSE(MATCH(MIN(L214:N214),L214:N214,0),"A","B","C")</f>
      </c>
    </row>
    <row r="215">
      <c r="A215" t="n">
        <v>193016</v>
      </c>
      <c r="B215" t="s">
        <v>3388</v>
      </c>
      <c r="C215" t="s">
        <v>163</v>
      </c>
      <c r="D215" t="n">
        <v>47</v>
      </c>
      <c r="E215" t="n">
        <v>47.9</v>
      </c>
      <c r="F215" s="10" t="str">
        <f>=STANDARDIZE(D215,AVERAGE($D$2:$D$401),_xlfn.STDEV.S($D$2:$D$401))</f>
      </c>
      <c r="G215" s="10" t="str">
        <f>=STANDARDIZE(E215,AVERAGE($E$2:$E$401),_xlfn.STDEV.S($E$2:$E$401))</f>
      </c>
      <c r="H215" s="10" t="str">
        <f>=SQRT((F215-$R$4)^2+(G215-$S$4)^2)</f>
      </c>
      <c r="I215" s="10" t="str">
        <f>=SQRT((F215-$R$5)^2+(G215-$S$5)^2)</f>
      </c>
      <c r="J215" s="10" t="str">
        <f>=SQRT((F215-$R$6)^2+(G215-$S$6)^2)</f>
      </c>
      <c r="K215" t="str">
        <f>=CHOOSE(MATCH(MIN(H215:J215),H215:J215,0),"A","B","C")</f>
      </c>
      <c r="L215" s="10" t="str">
        <f>=SQRT((F215-$R$10)^2+(G215-$S$10)^2)</f>
      </c>
      <c r="M215" s="10" t="str">
        <f>=SQRT((F215-$R$11)^2+(G215-$S$11)^2)</f>
      </c>
      <c r="N215" s="10" t="str">
        <f>=SQRT((F215-$R$12)^2+(G215-$S$12)^2)</f>
      </c>
      <c r="O215" t="str">
        <f>=CHOOSE(MATCH(MIN(L215:N215),L215:N215,0),"A","B","C")</f>
      </c>
    </row>
    <row r="216">
      <c r="A216" t="n">
        <v>193353</v>
      </c>
      <c r="B216" t="s">
        <v>3402</v>
      </c>
      <c r="C216" t="s">
        <v>163</v>
      </c>
      <c r="D216" t="n">
        <v>30</v>
      </c>
      <c r="E216" t="n">
        <v>65.7</v>
      </c>
      <c r="F216" s="10" t="str">
        <f>=STANDARDIZE(D216,AVERAGE($D$2:$D$401),_xlfn.STDEV.S($D$2:$D$401))</f>
      </c>
      <c r="G216" s="10" t="str">
        <f>=STANDARDIZE(E216,AVERAGE($E$2:$E$401),_xlfn.STDEV.S($E$2:$E$401))</f>
      </c>
      <c r="H216" s="10" t="str">
        <f>=SQRT((F216-$R$4)^2+(G216-$S$4)^2)</f>
      </c>
      <c r="I216" s="10" t="str">
        <f>=SQRT((F216-$R$5)^2+(G216-$S$5)^2)</f>
      </c>
      <c r="J216" s="10" t="str">
        <f>=SQRT((F216-$R$6)^2+(G216-$S$6)^2)</f>
      </c>
      <c r="K216" t="str">
        <f>=CHOOSE(MATCH(MIN(H216:J216),H216:J216,0),"A","B","C")</f>
      </c>
      <c r="L216" s="10" t="str">
        <f>=SQRT((F216-$R$10)^2+(G216-$S$10)^2)</f>
      </c>
      <c r="M216" s="10" t="str">
        <f>=SQRT((F216-$R$11)^2+(G216-$S$11)^2)</f>
      </c>
      <c r="N216" s="10" t="str">
        <f>=SQRT((F216-$R$12)^2+(G216-$S$12)^2)</f>
      </c>
      <c r="O216" t="str">
        <f>=CHOOSE(MATCH(MIN(L216:N216),L216:N216,0),"A","B","C")</f>
      </c>
    </row>
    <row r="217">
      <c r="A217" t="n">
        <v>194824</v>
      </c>
      <c r="B217" t="s">
        <v>3450</v>
      </c>
      <c r="C217" t="s">
        <v>163</v>
      </c>
      <c r="D217" t="n">
        <v>19</v>
      </c>
      <c r="E217" t="n">
        <v>83.2</v>
      </c>
      <c r="F217" s="10" t="str">
        <f>=STANDARDIZE(D217,AVERAGE($D$2:$D$401),_xlfn.STDEV.S($D$2:$D$401))</f>
      </c>
      <c r="G217" s="10" t="str">
        <f>=STANDARDIZE(E217,AVERAGE($E$2:$E$401),_xlfn.STDEV.S($E$2:$E$401))</f>
      </c>
      <c r="H217" s="10" t="str">
        <f>=SQRT((F217-$R$4)^2+(G217-$S$4)^2)</f>
      </c>
      <c r="I217" s="10" t="str">
        <f>=SQRT((F217-$R$5)^2+(G217-$S$5)^2)</f>
      </c>
      <c r="J217" s="10" t="str">
        <f>=SQRT((F217-$R$6)^2+(G217-$S$6)^2)</f>
      </c>
      <c r="K217" t="str">
        <f>=CHOOSE(MATCH(MIN(H217:J217),H217:J217,0),"A","B","C")</f>
      </c>
      <c r="L217" s="10" t="str">
        <f>=SQRT((F217-$R$10)^2+(G217-$S$10)^2)</f>
      </c>
      <c r="M217" s="10" t="str">
        <f>=SQRT((F217-$R$11)^2+(G217-$S$11)^2)</f>
      </c>
      <c r="N217" s="10" t="str">
        <f>=SQRT((F217-$R$12)^2+(G217-$S$12)^2)</f>
      </c>
      <c r="O217" t="str">
        <f>=CHOOSE(MATCH(MIN(L217:N217),L217:N217,0),"A","B","C")</f>
      </c>
    </row>
    <row r="218">
      <c r="A218" t="n">
        <v>195003</v>
      </c>
      <c r="B218" t="s">
        <v>3452</v>
      </c>
      <c r="C218" t="s">
        <v>163</v>
      </c>
      <c r="D218" t="n">
        <v>26</v>
      </c>
      <c r="E218" t="n">
        <v>72.5</v>
      </c>
      <c r="F218" s="10" t="str">
        <f>=STANDARDIZE(D218,AVERAGE($D$2:$D$401),_xlfn.STDEV.S($D$2:$D$401))</f>
      </c>
      <c r="G218" s="10" t="str">
        <f>=STANDARDIZE(E218,AVERAGE($E$2:$E$401),_xlfn.STDEV.S($E$2:$E$401))</f>
      </c>
      <c r="H218" s="10" t="str">
        <f>=SQRT((F218-$R$4)^2+(G218-$S$4)^2)</f>
      </c>
      <c r="I218" s="10" t="str">
        <f>=SQRT((F218-$R$5)^2+(G218-$S$5)^2)</f>
      </c>
      <c r="J218" s="10" t="str">
        <f>=SQRT((F218-$R$6)^2+(G218-$S$6)^2)</f>
      </c>
      <c r="K218" t="str">
        <f>=CHOOSE(MATCH(MIN(H218:J218),H218:J218,0),"A","B","C")</f>
      </c>
      <c r="L218" s="10" t="str">
        <f>=SQRT((F218-$R$10)^2+(G218-$S$10)^2)</f>
      </c>
      <c r="M218" s="10" t="str">
        <f>=SQRT((F218-$R$11)^2+(G218-$S$11)^2)</f>
      </c>
      <c r="N218" s="10" t="str">
        <f>=SQRT((F218-$R$12)^2+(G218-$S$12)^2)</f>
      </c>
      <c r="O218" t="str">
        <f>=CHOOSE(MATCH(MIN(L218:N218),L218:N218,0),"A","B","C")</f>
      </c>
    </row>
    <row r="219">
      <c r="A219" t="n">
        <v>195526</v>
      </c>
      <c r="B219" t="s">
        <v>3475</v>
      </c>
      <c r="C219" t="s">
        <v>163</v>
      </c>
      <c r="D219" t="n">
        <v>14</v>
      </c>
      <c r="E219" t="n">
        <v>81.7</v>
      </c>
      <c r="F219" s="10" t="str">
        <f>=STANDARDIZE(D219,AVERAGE($D$2:$D$401),_xlfn.STDEV.S($D$2:$D$401))</f>
      </c>
      <c r="G219" s="10" t="str">
        <f>=STANDARDIZE(E219,AVERAGE($E$2:$E$401),_xlfn.STDEV.S($E$2:$E$401))</f>
      </c>
      <c r="H219" s="10" t="str">
        <f>=SQRT((F219-$R$4)^2+(G219-$S$4)^2)</f>
      </c>
      <c r="I219" s="10" t="str">
        <f>=SQRT((F219-$R$5)^2+(G219-$S$5)^2)</f>
      </c>
      <c r="J219" s="10" t="str">
        <f>=SQRT((F219-$R$6)^2+(G219-$S$6)^2)</f>
      </c>
      <c r="K219" t="str">
        <f>=CHOOSE(MATCH(MIN(H219:J219),H219:J219,0),"A","B","C")</f>
      </c>
      <c r="L219" s="10" t="str">
        <f>=SQRT((F219-$R$10)^2+(G219-$S$10)^2)</f>
      </c>
      <c r="M219" s="10" t="str">
        <f>=SQRT((F219-$R$11)^2+(G219-$S$11)^2)</f>
      </c>
      <c r="N219" s="10" t="str">
        <f>=SQRT((F219-$R$12)^2+(G219-$S$12)^2)</f>
      </c>
      <c r="O219" t="str">
        <f>=CHOOSE(MATCH(MIN(L219:N219),L219:N219,0),"A","B","C")</f>
      </c>
    </row>
    <row r="220">
      <c r="A220" t="n">
        <v>195544</v>
      </c>
      <c r="B220" t="s">
        <v>3477</v>
      </c>
      <c r="C220" t="s">
        <v>163</v>
      </c>
      <c r="D220" t="n">
        <v>34</v>
      </c>
      <c r="E220" t="n">
        <v>64.2</v>
      </c>
      <c r="F220" s="10" t="str">
        <f>=STANDARDIZE(D220,AVERAGE($D$2:$D$401),_xlfn.STDEV.S($D$2:$D$401))</f>
      </c>
      <c r="G220" s="10" t="str">
        <f>=STANDARDIZE(E220,AVERAGE($E$2:$E$401),_xlfn.STDEV.S($E$2:$E$401))</f>
      </c>
      <c r="H220" s="10" t="str">
        <f>=SQRT((F220-$R$4)^2+(G220-$S$4)^2)</f>
      </c>
      <c r="I220" s="10" t="str">
        <f>=SQRT((F220-$R$5)^2+(G220-$S$5)^2)</f>
      </c>
      <c r="J220" s="10" t="str">
        <f>=SQRT((F220-$R$6)^2+(G220-$S$6)^2)</f>
      </c>
      <c r="K220" t="str">
        <f>=CHOOSE(MATCH(MIN(H220:J220),H220:J220,0),"A","B","C")</f>
      </c>
      <c r="L220" s="10" t="str">
        <f>=SQRT((F220-$R$10)^2+(G220-$S$10)^2)</f>
      </c>
      <c r="M220" s="10" t="str">
        <f>=SQRT((F220-$R$11)^2+(G220-$S$11)^2)</f>
      </c>
      <c r="N220" s="10" t="str">
        <f>=SQRT((F220-$R$12)^2+(G220-$S$12)^2)</f>
      </c>
      <c r="O220" t="str">
        <f>=CHOOSE(MATCH(MIN(L220:N220),L220:N220,0),"A","B","C")</f>
      </c>
    </row>
    <row r="221">
      <c r="A221" t="n">
        <v>196006</v>
      </c>
      <c r="B221" t="s">
        <v>3485</v>
      </c>
      <c r="C221" t="s">
        <v>149</v>
      </c>
      <c r="D221" t="n">
        <v>45</v>
      </c>
      <c r="E221" t="n">
        <v>45.4</v>
      </c>
      <c r="F221" s="10" t="str">
        <f>=STANDARDIZE(D221,AVERAGE($D$2:$D$401),_xlfn.STDEV.S($D$2:$D$401))</f>
      </c>
      <c r="G221" s="10" t="str">
        <f>=STANDARDIZE(E221,AVERAGE($E$2:$E$401),_xlfn.STDEV.S($E$2:$E$401))</f>
      </c>
      <c r="H221" s="10" t="str">
        <f>=SQRT((F221-$R$4)^2+(G221-$S$4)^2)</f>
      </c>
      <c r="I221" s="10" t="str">
        <f>=SQRT((F221-$R$5)^2+(G221-$S$5)^2)</f>
      </c>
      <c r="J221" s="10" t="str">
        <f>=SQRT((F221-$R$6)^2+(G221-$S$6)^2)</f>
      </c>
      <c r="K221" t="str">
        <f>=CHOOSE(MATCH(MIN(H221:J221),H221:J221,0),"A","B","C")</f>
      </c>
      <c r="L221" s="10" t="str">
        <f>=SQRT((F221-$R$10)^2+(G221-$S$10)^2)</f>
      </c>
      <c r="M221" s="10" t="str">
        <f>=SQRT((F221-$R$11)^2+(G221-$S$11)^2)</f>
      </c>
      <c r="N221" s="10" t="str">
        <f>=SQRT((F221-$R$12)^2+(G221-$S$12)^2)</f>
      </c>
      <c r="O221" t="str">
        <f>=CHOOSE(MATCH(MIN(L221:N221),L221:N221,0),"A","B","C")</f>
      </c>
    </row>
    <row r="222">
      <c r="A222" t="n">
        <v>196042</v>
      </c>
      <c r="B222" t="s">
        <v>3491</v>
      </c>
      <c r="C222" t="s">
        <v>149</v>
      </c>
      <c r="D222" t="n">
        <v>36</v>
      </c>
      <c r="E222" t="n">
        <v>58.6</v>
      </c>
      <c r="F222" s="10" t="str">
        <f>=STANDARDIZE(D222,AVERAGE($D$2:$D$401),_xlfn.STDEV.S($D$2:$D$401))</f>
      </c>
      <c r="G222" s="10" t="str">
        <f>=STANDARDIZE(E222,AVERAGE($E$2:$E$401),_xlfn.STDEV.S($E$2:$E$401))</f>
      </c>
      <c r="H222" s="10" t="str">
        <f>=SQRT((F222-$R$4)^2+(G222-$S$4)^2)</f>
      </c>
      <c r="I222" s="10" t="str">
        <f>=SQRT((F222-$R$5)^2+(G222-$S$5)^2)</f>
      </c>
      <c r="J222" s="10" t="str">
        <f>=SQRT((F222-$R$6)^2+(G222-$S$6)^2)</f>
      </c>
      <c r="K222" t="str">
        <f>=CHOOSE(MATCH(MIN(H222:J222),H222:J222,0),"A","B","C")</f>
      </c>
      <c r="L222" s="10" t="str">
        <f>=SQRT((F222-$R$10)^2+(G222-$S$10)^2)</f>
      </c>
      <c r="M222" s="10" t="str">
        <f>=SQRT((F222-$R$11)^2+(G222-$S$11)^2)</f>
      </c>
      <c r="N222" s="10" t="str">
        <f>=SQRT((F222-$R$12)^2+(G222-$S$12)^2)</f>
      </c>
      <c r="O222" t="str">
        <f>=CHOOSE(MATCH(MIN(L222:N222),L222:N222,0),"A","B","C")</f>
      </c>
    </row>
    <row r="223">
      <c r="A223" t="n">
        <v>196060</v>
      </c>
      <c r="B223" t="s">
        <v>3495</v>
      </c>
      <c r="C223" t="s">
        <v>149</v>
      </c>
      <c r="D223" t="n">
        <v>42</v>
      </c>
      <c r="E223" t="n">
        <v>63.9</v>
      </c>
      <c r="F223" s="10" t="str">
        <f>=STANDARDIZE(D223,AVERAGE($D$2:$D$401),_xlfn.STDEV.S($D$2:$D$401))</f>
      </c>
      <c r="G223" s="10" t="str">
        <f>=STANDARDIZE(E223,AVERAGE($E$2:$E$401),_xlfn.STDEV.S($E$2:$E$401))</f>
      </c>
      <c r="H223" s="10" t="str">
        <f>=SQRT((F223-$R$4)^2+(G223-$S$4)^2)</f>
      </c>
      <c r="I223" s="10" t="str">
        <f>=SQRT((F223-$R$5)^2+(G223-$S$5)^2)</f>
      </c>
      <c r="J223" s="10" t="str">
        <f>=SQRT((F223-$R$6)^2+(G223-$S$6)^2)</f>
      </c>
      <c r="K223" t="str">
        <f>=CHOOSE(MATCH(MIN(H223:J223),H223:J223,0),"A","B","C")</f>
      </c>
      <c r="L223" s="10" t="str">
        <f>=SQRT((F223-$R$10)^2+(G223-$S$10)^2)</f>
      </c>
      <c r="M223" s="10" t="str">
        <f>=SQRT((F223-$R$11)^2+(G223-$S$11)^2)</f>
      </c>
      <c r="N223" s="10" t="str">
        <f>=SQRT((F223-$R$12)^2+(G223-$S$12)^2)</f>
      </c>
      <c r="O223" t="str">
        <f>=CHOOSE(MATCH(MIN(L223:N223),L223:N223,0),"A","B","C")</f>
      </c>
    </row>
    <row r="224">
      <c r="A224" t="n">
        <v>196103</v>
      </c>
      <c r="B224" t="s">
        <v>3501</v>
      </c>
      <c r="C224" t="s">
        <v>149</v>
      </c>
      <c r="D224" t="n">
        <v>26</v>
      </c>
      <c r="E224" t="n">
        <v>68.4</v>
      </c>
      <c r="F224" s="10" t="str">
        <f>=STANDARDIZE(D224,AVERAGE($D$2:$D$401),_xlfn.STDEV.S($D$2:$D$401))</f>
      </c>
      <c r="G224" s="10" t="str">
        <f>=STANDARDIZE(E224,AVERAGE($E$2:$E$401),_xlfn.STDEV.S($E$2:$E$401))</f>
      </c>
      <c r="H224" s="10" t="str">
        <f>=SQRT((F224-$R$4)^2+(G224-$S$4)^2)</f>
      </c>
      <c r="I224" s="10" t="str">
        <f>=SQRT((F224-$R$5)^2+(G224-$S$5)^2)</f>
      </c>
      <c r="J224" s="10" t="str">
        <f>=SQRT((F224-$R$6)^2+(G224-$S$6)^2)</f>
      </c>
      <c r="K224" t="str">
        <f>=CHOOSE(MATCH(MIN(H224:J224),H224:J224,0),"A","B","C")</f>
      </c>
      <c r="L224" s="10" t="str">
        <f>=SQRT((F224-$R$10)^2+(G224-$S$10)^2)</f>
      </c>
      <c r="M224" s="10" t="str">
        <f>=SQRT((F224-$R$11)^2+(G224-$S$11)^2)</f>
      </c>
      <c r="N224" s="10" t="str">
        <f>=SQRT((F224-$R$12)^2+(G224-$S$12)^2)</f>
      </c>
      <c r="O224" t="str">
        <f>=CHOOSE(MATCH(MIN(L224:N224),L224:N224,0),"A","B","C")</f>
      </c>
    </row>
    <row r="225">
      <c r="A225" t="n">
        <v>196112</v>
      </c>
      <c r="B225" t="s">
        <v>3502</v>
      </c>
      <c r="C225" t="s">
        <v>149</v>
      </c>
      <c r="D225" t="n">
        <v>37</v>
      </c>
      <c r="E225" t="n">
        <v>59.2</v>
      </c>
      <c r="F225" s="10" t="str">
        <f>=STANDARDIZE(D225,AVERAGE($D$2:$D$401),_xlfn.STDEV.S($D$2:$D$401))</f>
      </c>
      <c r="G225" s="10" t="str">
        <f>=STANDARDIZE(E225,AVERAGE($E$2:$E$401),_xlfn.STDEV.S($E$2:$E$401))</f>
      </c>
      <c r="H225" s="10" t="str">
        <f>=SQRT((F225-$R$4)^2+(G225-$S$4)^2)</f>
      </c>
      <c r="I225" s="10" t="str">
        <f>=SQRT((F225-$R$5)^2+(G225-$S$5)^2)</f>
      </c>
      <c r="J225" s="10" t="str">
        <f>=SQRT((F225-$R$6)^2+(G225-$S$6)^2)</f>
      </c>
      <c r="K225" t="str">
        <f>=CHOOSE(MATCH(MIN(H225:J225),H225:J225,0),"A","B","C")</f>
      </c>
      <c r="L225" s="10" t="str">
        <f>=SQRT((F225-$R$10)^2+(G225-$S$10)^2)</f>
      </c>
      <c r="M225" s="10" t="str">
        <f>=SQRT((F225-$R$11)^2+(G225-$S$11)^2)</f>
      </c>
      <c r="N225" s="10" t="str">
        <f>=SQRT((F225-$R$12)^2+(G225-$S$12)^2)</f>
      </c>
      <c r="O225" t="str">
        <f>=CHOOSE(MATCH(MIN(L225:N225),L225:N225,0),"A","B","C")</f>
      </c>
    </row>
    <row r="226">
      <c r="A226" t="n">
        <v>196176</v>
      </c>
      <c r="B226" t="s">
        <v>3512</v>
      </c>
      <c r="C226" t="s">
        <v>149</v>
      </c>
      <c r="D226" t="n">
        <v>33</v>
      </c>
      <c r="E226" t="n">
        <v>68.9</v>
      </c>
      <c r="F226" s="10" t="str">
        <f>=STANDARDIZE(D226,AVERAGE($D$2:$D$401),_xlfn.STDEV.S($D$2:$D$401))</f>
      </c>
      <c r="G226" s="10" t="str">
        <f>=STANDARDIZE(E226,AVERAGE($E$2:$E$401),_xlfn.STDEV.S($E$2:$E$401))</f>
      </c>
      <c r="H226" s="10" t="str">
        <f>=SQRT((F226-$R$4)^2+(G226-$S$4)^2)</f>
      </c>
      <c r="I226" s="10" t="str">
        <f>=SQRT((F226-$R$5)^2+(G226-$S$5)^2)</f>
      </c>
      <c r="J226" s="10" t="str">
        <f>=SQRT((F226-$R$6)^2+(G226-$S$6)^2)</f>
      </c>
      <c r="K226" t="str">
        <f>=CHOOSE(MATCH(MIN(H226:J226),H226:J226,0),"A","B","C")</f>
      </c>
      <c r="L226" s="10" t="str">
        <f>=SQRT((F226-$R$10)^2+(G226-$S$10)^2)</f>
      </c>
      <c r="M226" s="10" t="str">
        <f>=SQRT((F226-$R$11)^2+(G226-$S$11)^2)</f>
      </c>
      <c r="N226" s="10" t="str">
        <f>=SQRT((F226-$R$12)^2+(G226-$S$12)^2)</f>
      </c>
      <c r="O226" t="str">
        <f>=CHOOSE(MATCH(MIN(L226:N226),L226:N226,0),"A","B","C")</f>
      </c>
    </row>
    <row r="227">
      <c r="A227" t="n">
        <v>196194</v>
      </c>
      <c r="B227" t="s">
        <v>3515</v>
      </c>
      <c r="C227" t="s">
        <v>149</v>
      </c>
      <c r="D227" t="n">
        <v>39</v>
      </c>
      <c r="E227" t="n">
        <v>60.4</v>
      </c>
      <c r="F227" s="10" t="str">
        <f>=STANDARDIZE(D227,AVERAGE($D$2:$D$401),_xlfn.STDEV.S($D$2:$D$401))</f>
      </c>
      <c r="G227" s="10" t="str">
        <f>=STANDARDIZE(E227,AVERAGE($E$2:$E$401),_xlfn.STDEV.S($E$2:$E$401))</f>
      </c>
      <c r="H227" s="10" t="str">
        <f>=SQRT((F227-$R$4)^2+(G227-$S$4)^2)</f>
      </c>
      <c r="I227" s="10" t="str">
        <f>=SQRT((F227-$R$5)^2+(G227-$S$5)^2)</f>
      </c>
      <c r="J227" s="10" t="str">
        <f>=SQRT((F227-$R$6)^2+(G227-$S$6)^2)</f>
      </c>
      <c r="K227" t="str">
        <f>=CHOOSE(MATCH(MIN(H227:J227),H227:J227,0),"A","B","C")</f>
      </c>
      <c r="L227" s="10" t="str">
        <f>=SQRT((F227-$R$10)^2+(G227-$S$10)^2)</f>
      </c>
      <c r="M227" s="10" t="str">
        <f>=SQRT((F227-$R$11)^2+(G227-$S$11)^2)</f>
      </c>
      <c r="N227" s="10" t="str">
        <f>=SQRT((F227-$R$12)^2+(G227-$S$12)^2)</f>
      </c>
      <c r="O227" t="str">
        <f>=CHOOSE(MATCH(MIN(L227:N227),L227:N227,0),"A","B","C")</f>
      </c>
    </row>
    <row r="228">
      <c r="A228" t="n">
        <v>196237</v>
      </c>
      <c r="B228" t="s">
        <v>3519</v>
      </c>
      <c r="C228" t="s">
        <v>149</v>
      </c>
      <c r="D228" t="n">
        <v>47</v>
      </c>
      <c r="E228" t="n">
        <v>46.6</v>
      </c>
      <c r="F228" s="10" t="str">
        <f>=STANDARDIZE(D228,AVERAGE($D$2:$D$401),_xlfn.STDEV.S($D$2:$D$401))</f>
      </c>
      <c r="G228" s="10" t="str">
        <f>=STANDARDIZE(E228,AVERAGE($E$2:$E$401),_xlfn.STDEV.S($E$2:$E$401))</f>
      </c>
      <c r="H228" s="10" t="str">
        <f>=SQRT((F228-$R$4)^2+(G228-$S$4)^2)</f>
      </c>
      <c r="I228" s="10" t="str">
        <f>=SQRT((F228-$R$5)^2+(G228-$S$5)^2)</f>
      </c>
      <c r="J228" s="10" t="str">
        <f>=SQRT((F228-$R$6)^2+(G228-$S$6)^2)</f>
      </c>
      <c r="K228" t="str">
        <f>=CHOOSE(MATCH(MIN(H228:J228),H228:J228,0),"A","B","C")</f>
      </c>
      <c r="L228" s="10" t="str">
        <f>=SQRT((F228-$R$10)^2+(G228-$S$10)^2)</f>
      </c>
      <c r="M228" s="10" t="str">
        <f>=SQRT((F228-$R$11)^2+(G228-$S$11)^2)</f>
      </c>
      <c r="N228" s="10" t="str">
        <f>=SQRT((F228-$R$12)^2+(G228-$S$12)^2)</f>
      </c>
      <c r="O228" t="str">
        <f>=CHOOSE(MATCH(MIN(L228:N228),L228:N228,0),"A","B","C")</f>
      </c>
    </row>
    <row r="229">
      <c r="A229" t="n">
        <v>196246</v>
      </c>
      <c r="B229" t="s">
        <v>3520</v>
      </c>
      <c r="C229" t="s">
        <v>149</v>
      </c>
      <c r="D229" t="n">
        <v>39</v>
      </c>
      <c r="E229" t="n">
        <v>58.8</v>
      </c>
      <c r="F229" s="10" t="str">
        <f>=STANDARDIZE(D229,AVERAGE($D$2:$D$401),_xlfn.STDEV.S($D$2:$D$401))</f>
      </c>
      <c r="G229" s="10" t="str">
        <f>=STANDARDIZE(E229,AVERAGE($E$2:$E$401),_xlfn.STDEV.S($E$2:$E$401))</f>
      </c>
      <c r="H229" s="10" t="str">
        <f>=SQRT((F229-$R$4)^2+(G229-$S$4)^2)</f>
      </c>
      <c r="I229" s="10" t="str">
        <f>=SQRT((F229-$R$5)^2+(G229-$S$5)^2)</f>
      </c>
      <c r="J229" s="10" t="str">
        <f>=SQRT((F229-$R$6)^2+(G229-$S$6)^2)</f>
      </c>
      <c r="K229" t="str">
        <f>=CHOOSE(MATCH(MIN(H229:J229),H229:J229,0),"A","B","C")</f>
      </c>
      <c r="L229" s="10" t="str">
        <f>=SQRT((F229-$R$10)^2+(G229-$S$10)^2)</f>
      </c>
      <c r="M229" s="10" t="str">
        <f>=SQRT((F229-$R$11)^2+(G229-$S$11)^2)</f>
      </c>
      <c r="N229" s="10" t="str">
        <f>=SQRT((F229-$R$12)^2+(G229-$S$12)^2)</f>
      </c>
      <c r="O229" t="str">
        <f>=CHOOSE(MATCH(MIN(L229:N229),L229:N229,0),"A","B","C")</f>
      </c>
    </row>
    <row r="230">
      <c r="A230" t="n">
        <v>196264</v>
      </c>
      <c r="B230" t="s">
        <v>3522</v>
      </c>
      <c r="C230" t="s">
        <v>149</v>
      </c>
      <c r="D230" t="n">
        <v>35</v>
      </c>
      <c r="E230" t="n">
        <v>22</v>
      </c>
      <c r="F230" s="10" t="str">
        <f>=STANDARDIZE(D230,AVERAGE($D$2:$D$401),_xlfn.STDEV.S($D$2:$D$401))</f>
      </c>
      <c r="G230" s="10" t="str">
        <f>=STANDARDIZE(E230,AVERAGE($E$2:$E$401),_xlfn.STDEV.S($E$2:$E$401))</f>
      </c>
      <c r="H230" s="10" t="str">
        <f>=SQRT((F230-$R$4)^2+(G230-$S$4)^2)</f>
      </c>
      <c r="I230" s="10" t="str">
        <f>=SQRT((F230-$R$5)^2+(G230-$S$5)^2)</f>
      </c>
      <c r="J230" s="10" t="str">
        <f>=SQRT((F230-$R$6)^2+(G230-$S$6)^2)</f>
      </c>
      <c r="K230" t="str">
        <f>=CHOOSE(MATCH(MIN(H230:J230),H230:J230,0),"A","B","C")</f>
      </c>
      <c r="L230" s="10" t="str">
        <f>=SQRT((F230-$R$10)^2+(G230-$S$10)^2)</f>
      </c>
      <c r="M230" s="10" t="str">
        <f>=SQRT((F230-$R$11)^2+(G230-$S$11)^2)</f>
      </c>
      <c r="N230" s="10" t="str">
        <f>=SQRT((F230-$R$12)^2+(G230-$S$12)^2)</f>
      </c>
      <c r="O230" t="str">
        <f>=CHOOSE(MATCH(MIN(L230:N230),L230:N230,0),"A","B","C")</f>
      </c>
    </row>
    <row r="231">
      <c r="A231" t="n">
        <v>196291</v>
      </c>
      <c r="B231" t="s">
        <v>3523</v>
      </c>
      <c r="C231" t="s">
        <v>149</v>
      </c>
      <c r="D231" t="n">
        <v>21</v>
      </c>
      <c r="E231" t="n">
        <v>75.5</v>
      </c>
      <c r="F231" s="10" t="str">
        <f>=STANDARDIZE(D231,AVERAGE($D$2:$D$401),_xlfn.STDEV.S($D$2:$D$401))</f>
      </c>
      <c r="G231" s="10" t="str">
        <f>=STANDARDIZE(E231,AVERAGE($E$2:$E$401),_xlfn.STDEV.S($E$2:$E$401))</f>
      </c>
      <c r="H231" s="10" t="str">
        <f>=SQRT((F231-$R$4)^2+(G231-$S$4)^2)</f>
      </c>
      <c r="I231" s="10" t="str">
        <f>=SQRT((F231-$R$5)^2+(G231-$S$5)^2)</f>
      </c>
      <c r="J231" s="10" t="str">
        <f>=SQRT((F231-$R$6)^2+(G231-$S$6)^2)</f>
      </c>
      <c r="K231" t="str">
        <f>=CHOOSE(MATCH(MIN(H231:J231),H231:J231,0),"A","B","C")</f>
      </c>
      <c r="L231" s="10" t="str">
        <f>=SQRT((F231-$R$10)^2+(G231-$S$10)^2)</f>
      </c>
      <c r="M231" s="10" t="str">
        <f>=SQRT((F231-$R$11)^2+(G231-$S$11)^2)</f>
      </c>
      <c r="N231" s="10" t="str">
        <f>=SQRT((F231-$R$12)^2+(G231-$S$12)^2)</f>
      </c>
      <c r="O231" t="str">
        <f>=CHOOSE(MATCH(MIN(L231:N231),L231:N231,0),"A","B","C")</f>
      </c>
    </row>
    <row r="232">
      <c r="A232" t="n">
        <v>197045</v>
      </c>
      <c r="B232" t="s">
        <v>3545</v>
      </c>
      <c r="C232" t="s">
        <v>163</v>
      </c>
      <c r="D232" t="n">
        <v>30</v>
      </c>
      <c r="E232" t="n">
        <v>55.5</v>
      </c>
      <c r="F232" s="10" t="str">
        <f>=STANDARDIZE(D232,AVERAGE($D$2:$D$401),_xlfn.STDEV.S($D$2:$D$401))</f>
      </c>
      <c r="G232" s="10" t="str">
        <f>=STANDARDIZE(E232,AVERAGE($E$2:$E$401),_xlfn.STDEV.S($E$2:$E$401))</f>
      </c>
      <c r="H232" s="10" t="str">
        <f>=SQRT((F232-$R$4)^2+(G232-$S$4)^2)</f>
      </c>
      <c r="I232" s="10" t="str">
        <f>=SQRT((F232-$R$5)^2+(G232-$S$5)^2)</f>
      </c>
      <c r="J232" s="10" t="str">
        <f>=SQRT((F232-$R$6)^2+(G232-$S$6)^2)</f>
      </c>
      <c r="K232" t="str">
        <f>=CHOOSE(MATCH(MIN(H232:J232),H232:J232,0),"A","B","C")</f>
      </c>
      <c r="L232" s="10" t="str">
        <f>=SQRT((F232-$R$10)^2+(G232-$S$10)^2)</f>
      </c>
      <c r="M232" s="10" t="str">
        <f>=SQRT((F232-$R$11)^2+(G232-$S$11)^2)</f>
      </c>
      <c r="N232" s="10" t="str">
        <f>=SQRT((F232-$R$12)^2+(G232-$S$12)^2)</f>
      </c>
      <c r="O232" t="str">
        <f>=CHOOSE(MATCH(MIN(L232:N232),L232:N232,0),"A","B","C")</f>
      </c>
    </row>
    <row r="233">
      <c r="A233" t="n">
        <v>197197</v>
      </c>
      <c r="B233" t="s">
        <v>3549</v>
      </c>
      <c r="C233" t="s">
        <v>163</v>
      </c>
      <c r="D233" t="n">
        <v>23</v>
      </c>
      <c r="E233" t="n">
        <v>67.9</v>
      </c>
      <c r="F233" s="10" t="str">
        <f>=STANDARDIZE(D233,AVERAGE($D$2:$D$401),_xlfn.STDEV.S($D$2:$D$401))</f>
      </c>
      <c r="G233" s="10" t="str">
        <f>=STANDARDIZE(E233,AVERAGE($E$2:$E$401),_xlfn.STDEV.S($E$2:$E$401))</f>
      </c>
      <c r="H233" s="10" t="str">
        <f>=SQRT((F233-$R$4)^2+(G233-$S$4)^2)</f>
      </c>
      <c r="I233" s="10" t="str">
        <f>=SQRT((F233-$R$5)^2+(G233-$S$5)^2)</f>
      </c>
      <c r="J233" s="10" t="str">
        <f>=SQRT((F233-$R$6)^2+(G233-$S$6)^2)</f>
      </c>
      <c r="K233" t="str">
        <f>=CHOOSE(MATCH(MIN(H233:J233),H233:J233,0),"A","B","C")</f>
      </c>
      <c r="L233" s="10" t="str">
        <f>=SQRT((F233-$R$10)^2+(G233-$S$10)^2)</f>
      </c>
      <c r="M233" s="10" t="str">
        <f>=SQRT((F233-$R$11)^2+(G233-$S$11)^2)</f>
      </c>
      <c r="N233" s="10" t="str">
        <f>=SQRT((F233-$R$12)^2+(G233-$S$12)^2)</f>
      </c>
      <c r="O233" t="str">
        <f>=CHOOSE(MATCH(MIN(L233:N233),L233:N233,0),"A","B","C")</f>
      </c>
    </row>
    <row r="234">
      <c r="A234" t="n">
        <v>198066</v>
      </c>
      <c r="B234" t="s">
        <v>3587</v>
      </c>
      <c r="C234" t="s">
        <v>163</v>
      </c>
      <c r="D234" t="n">
        <v>38</v>
      </c>
      <c r="E234" t="n">
        <v>39</v>
      </c>
      <c r="F234" s="10" t="str">
        <f>=STANDARDIZE(D234,AVERAGE($D$2:$D$401),_xlfn.STDEV.S($D$2:$D$401))</f>
      </c>
      <c r="G234" s="10" t="str">
        <f>=STANDARDIZE(E234,AVERAGE($E$2:$E$401),_xlfn.STDEV.S($E$2:$E$401))</f>
      </c>
      <c r="H234" s="10" t="str">
        <f>=SQRT((F234-$R$4)^2+(G234-$S$4)^2)</f>
      </c>
      <c r="I234" s="10" t="str">
        <f>=SQRT((F234-$R$5)^2+(G234-$S$5)^2)</f>
      </c>
      <c r="J234" s="10" t="str">
        <f>=SQRT((F234-$R$6)^2+(G234-$S$6)^2)</f>
      </c>
      <c r="K234" t="str">
        <f>=CHOOSE(MATCH(MIN(H234:J234),H234:J234,0),"A","B","C")</f>
      </c>
      <c r="L234" s="10" t="str">
        <f>=SQRT((F234-$R$10)^2+(G234-$S$10)^2)</f>
      </c>
      <c r="M234" s="10" t="str">
        <f>=SQRT((F234-$R$11)^2+(G234-$S$11)^2)</f>
      </c>
      <c r="N234" s="10" t="str">
        <f>=SQRT((F234-$R$12)^2+(G234-$S$12)^2)</f>
      </c>
      <c r="O234" t="str">
        <f>=CHOOSE(MATCH(MIN(L234:N234),L234:N234,0),"A","B","C")</f>
      </c>
    </row>
    <row r="235">
      <c r="A235" t="n">
        <v>198136</v>
      </c>
      <c r="B235" t="s">
        <v>3593</v>
      </c>
      <c r="C235" t="s">
        <v>163</v>
      </c>
      <c r="D235" t="n">
        <v>33</v>
      </c>
      <c r="E235" t="n">
        <v>54.8</v>
      </c>
      <c r="F235" s="10" t="str">
        <f>=STANDARDIZE(D235,AVERAGE($D$2:$D$401),_xlfn.STDEV.S($D$2:$D$401))</f>
      </c>
      <c r="G235" s="10" t="str">
        <f>=STANDARDIZE(E235,AVERAGE($E$2:$E$401),_xlfn.STDEV.S($E$2:$E$401))</f>
      </c>
      <c r="H235" s="10" t="str">
        <f>=SQRT((F235-$R$4)^2+(G235-$S$4)^2)</f>
      </c>
      <c r="I235" s="10" t="str">
        <f>=SQRT((F235-$R$5)^2+(G235-$S$5)^2)</f>
      </c>
      <c r="J235" s="10" t="str">
        <f>=SQRT((F235-$R$6)^2+(G235-$S$6)^2)</f>
      </c>
      <c r="K235" t="str">
        <f>=CHOOSE(MATCH(MIN(H235:J235),H235:J235,0),"A","B","C")</f>
      </c>
      <c r="L235" s="10" t="str">
        <f>=SQRT((F235-$R$10)^2+(G235-$S$10)^2)</f>
      </c>
      <c r="M235" s="10" t="str">
        <f>=SQRT((F235-$R$11)^2+(G235-$S$11)^2)</f>
      </c>
      <c r="N235" s="10" t="str">
        <f>=SQRT((F235-$R$12)^2+(G235-$S$12)^2)</f>
      </c>
      <c r="O235" t="str">
        <f>=CHOOSE(MATCH(MIN(L235:N235),L235:N235,0),"A","B","C")</f>
      </c>
    </row>
    <row r="236">
      <c r="A236" t="n">
        <v>198303</v>
      </c>
      <c r="B236" t="s">
        <v>3604</v>
      </c>
      <c r="C236" t="s">
        <v>163</v>
      </c>
      <c r="D236" t="n">
        <v>61</v>
      </c>
      <c r="E236" t="n">
        <v>28.5</v>
      </c>
      <c r="F236" s="10" t="str">
        <f>=STANDARDIZE(D236,AVERAGE($D$2:$D$401),_xlfn.STDEV.S($D$2:$D$401))</f>
      </c>
      <c r="G236" s="10" t="str">
        <f>=STANDARDIZE(E236,AVERAGE($E$2:$E$401),_xlfn.STDEV.S($E$2:$E$401))</f>
      </c>
      <c r="H236" s="10" t="str">
        <f>=SQRT((F236-$R$4)^2+(G236-$S$4)^2)</f>
      </c>
      <c r="I236" s="10" t="str">
        <f>=SQRT((F236-$R$5)^2+(G236-$S$5)^2)</f>
      </c>
      <c r="J236" s="10" t="str">
        <f>=SQRT((F236-$R$6)^2+(G236-$S$6)^2)</f>
      </c>
      <c r="K236" t="str">
        <f>=CHOOSE(MATCH(MIN(H236:J236),H236:J236,0),"A","B","C")</f>
      </c>
      <c r="L236" s="10" t="str">
        <f>=SQRT((F236-$R$10)^2+(G236-$S$10)^2)</f>
      </c>
      <c r="M236" s="10" t="str">
        <f>=SQRT((F236-$R$11)^2+(G236-$S$11)^2)</f>
      </c>
      <c r="N236" s="10" t="str">
        <f>=SQRT((F236-$R$12)^2+(G236-$S$12)^2)</f>
      </c>
      <c r="O236" t="str">
        <f>=CHOOSE(MATCH(MIN(L236:N236),L236:N236,0),"A","B","C")</f>
      </c>
    </row>
    <row r="237">
      <c r="A237" t="n">
        <v>198464</v>
      </c>
      <c r="B237" t="s">
        <v>3616</v>
      </c>
      <c r="C237" t="s">
        <v>149</v>
      </c>
      <c r="D237" t="n">
        <v>31</v>
      </c>
      <c r="E237" t="n">
        <v>62.1</v>
      </c>
      <c r="F237" s="10" t="str">
        <f>=STANDARDIZE(D237,AVERAGE($D$2:$D$401),_xlfn.STDEV.S($D$2:$D$401))</f>
      </c>
      <c r="G237" s="10" t="str">
        <f>=STANDARDIZE(E237,AVERAGE($E$2:$E$401),_xlfn.STDEV.S($E$2:$E$401))</f>
      </c>
      <c r="H237" s="10" t="str">
        <f>=SQRT((F237-$R$4)^2+(G237-$S$4)^2)</f>
      </c>
      <c r="I237" s="10" t="str">
        <f>=SQRT((F237-$R$5)^2+(G237-$S$5)^2)</f>
      </c>
      <c r="J237" s="10" t="str">
        <f>=SQRT((F237-$R$6)^2+(G237-$S$6)^2)</f>
      </c>
      <c r="K237" t="str">
        <f>=CHOOSE(MATCH(MIN(H237:J237),H237:J237,0),"A","B","C")</f>
      </c>
      <c r="L237" s="10" t="str">
        <f>=SQRT((F237-$R$10)^2+(G237-$S$10)^2)</f>
      </c>
      <c r="M237" s="10" t="str">
        <f>=SQRT((F237-$R$11)^2+(G237-$S$11)^2)</f>
      </c>
      <c r="N237" s="10" t="str">
        <f>=SQRT((F237-$R$12)^2+(G237-$S$12)^2)</f>
      </c>
      <c r="O237" t="str">
        <f>=CHOOSE(MATCH(MIN(L237:N237),L237:N237,0),"A","B","C")</f>
      </c>
    </row>
    <row r="238">
      <c r="A238" t="n">
        <v>198507</v>
      </c>
      <c r="B238" t="s">
        <v>3619</v>
      </c>
      <c r="C238" t="s">
        <v>149</v>
      </c>
      <c r="D238" t="n">
        <v>53</v>
      </c>
      <c r="E238" t="n">
        <v>48.1</v>
      </c>
      <c r="F238" s="10" t="str">
        <f>=STANDARDIZE(D238,AVERAGE($D$2:$D$401),_xlfn.STDEV.S($D$2:$D$401))</f>
      </c>
      <c r="G238" s="10" t="str">
        <f>=STANDARDIZE(E238,AVERAGE($E$2:$E$401),_xlfn.STDEV.S($E$2:$E$401))</f>
      </c>
      <c r="H238" s="10" t="str">
        <f>=SQRT((F238-$R$4)^2+(G238-$S$4)^2)</f>
      </c>
      <c r="I238" s="10" t="str">
        <f>=SQRT((F238-$R$5)^2+(G238-$S$5)^2)</f>
      </c>
      <c r="J238" s="10" t="str">
        <f>=SQRT((F238-$R$6)^2+(G238-$S$6)^2)</f>
      </c>
      <c r="K238" t="str">
        <f>=CHOOSE(MATCH(MIN(H238:J238),H238:J238,0),"A","B","C")</f>
      </c>
      <c r="L238" s="10" t="str">
        <f>=SQRT((F238-$R$10)^2+(G238-$S$10)^2)</f>
      </c>
      <c r="M238" s="10" t="str">
        <f>=SQRT((F238-$R$11)^2+(G238-$S$11)^2)</f>
      </c>
      <c r="N238" s="10" t="str">
        <f>=SQRT((F238-$R$12)^2+(G238-$S$12)^2)</f>
      </c>
      <c r="O238" t="str">
        <f>=CHOOSE(MATCH(MIN(L238:N238),L238:N238,0),"A","B","C")</f>
      </c>
    </row>
    <row r="239">
      <c r="A239" t="n">
        <v>198543</v>
      </c>
      <c r="B239" t="s">
        <v>3623</v>
      </c>
      <c r="C239" t="s">
        <v>149</v>
      </c>
      <c r="D239" t="n">
        <v>53</v>
      </c>
      <c r="E239" t="n">
        <v>35.2</v>
      </c>
      <c r="F239" s="10" t="str">
        <f>=STANDARDIZE(D239,AVERAGE($D$2:$D$401),_xlfn.STDEV.S($D$2:$D$401))</f>
      </c>
      <c r="G239" s="10" t="str">
        <f>=STANDARDIZE(E239,AVERAGE($E$2:$E$401),_xlfn.STDEV.S($E$2:$E$401))</f>
      </c>
      <c r="H239" s="10" t="str">
        <f>=SQRT((F239-$R$4)^2+(G239-$S$4)^2)</f>
      </c>
      <c r="I239" s="10" t="str">
        <f>=SQRT((F239-$R$5)^2+(G239-$S$5)^2)</f>
      </c>
      <c r="J239" s="10" t="str">
        <f>=SQRT((F239-$R$6)^2+(G239-$S$6)^2)</f>
      </c>
      <c r="K239" t="str">
        <f>=CHOOSE(MATCH(MIN(H239:J239),H239:J239,0),"A","B","C")</f>
      </c>
      <c r="L239" s="10" t="str">
        <f>=SQRT((F239-$R$10)^2+(G239-$S$10)^2)</f>
      </c>
      <c r="M239" s="10" t="str">
        <f>=SQRT((F239-$R$11)^2+(G239-$S$11)^2)</f>
      </c>
      <c r="N239" s="10" t="str">
        <f>=SQRT((F239-$R$12)^2+(G239-$S$12)^2)</f>
      </c>
      <c r="O239" t="str">
        <f>=CHOOSE(MATCH(MIN(L239:N239),L239:N239,0),"A","B","C")</f>
      </c>
    </row>
    <row r="240">
      <c r="A240" t="n">
        <v>198598</v>
      </c>
      <c r="B240" t="s">
        <v>3630</v>
      </c>
      <c r="C240" t="s">
        <v>163</v>
      </c>
      <c r="D240" t="n">
        <v>45</v>
      </c>
      <c r="E240" t="n">
        <v>40.8</v>
      </c>
      <c r="F240" s="10" t="str">
        <f>=STANDARDIZE(D240,AVERAGE($D$2:$D$401),_xlfn.STDEV.S($D$2:$D$401))</f>
      </c>
      <c r="G240" s="10" t="str">
        <f>=STANDARDIZE(E240,AVERAGE($E$2:$E$401),_xlfn.STDEV.S($E$2:$E$401))</f>
      </c>
      <c r="H240" s="10" t="str">
        <f>=SQRT((F240-$R$4)^2+(G240-$S$4)^2)</f>
      </c>
      <c r="I240" s="10" t="str">
        <f>=SQRT((F240-$R$5)^2+(G240-$S$5)^2)</f>
      </c>
      <c r="J240" s="10" t="str">
        <f>=SQRT((F240-$R$6)^2+(G240-$S$6)^2)</f>
      </c>
      <c r="K240" t="str">
        <f>=CHOOSE(MATCH(MIN(H240:J240),H240:J240,0),"A","B","C")</f>
      </c>
      <c r="L240" s="10" t="str">
        <f>=SQRT((F240-$R$10)^2+(G240-$S$10)^2)</f>
      </c>
      <c r="M240" s="10" t="str">
        <f>=SQRT((F240-$R$11)^2+(G240-$S$11)^2)</f>
      </c>
      <c r="N240" s="10" t="str">
        <f>=SQRT((F240-$R$12)^2+(G240-$S$12)^2)</f>
      </c>
      <c r="O240" t="str">
        <f>=CHOOSE(MATCH(MIN(L240:N240),L240:N240,0),"A","B","C")</f>
      </c>
    </row>
    <row r="241">
      <c r="A241" t="n">
        <v>198695</v>
      </c>
      <c r="B241" t="s">
        <v>3639</v>
      </c>
      <c r="C241" t="s">
        <v>163</v>
      </c>
      <c r="D241" t="n">
        <v>11</v>
      </c>
      <c r="E241" t="n">
        <v>69.4</v>
      </c>
      <c r="F241" s="10" t="str">
        <f>=STANDARDIZE(D241,AVERAGE($D$2:$D$401),_xlfn.STDEV.S($D$2:$D$401))</f>
      </c>
      <c r="G241" s="10" t="str">
        <f>=STANDARDIZE(E241,AVERAGE($E$2:$E$401),_xlfn.STDEV.S($E$2:$E$401))</f>
      </c>
      <c r="H241" s="10" t="str">
        <f>=SQRT((F241-$R$4)^2+(G241-$S$4)^2)</f>
      </c>
      <c r="I241" s="10" t="str">
        <f>=SQRT((F241-$R$5)^2+(G241-$S$5)^2)</f>
      </c>
      <c r="J241" s="10" t="str">
        <f>=SQRT((F241-$R$6)^2+(G241-$S$6)^2)</f>
      </c>
      <c r="K241" t="str">
        <f>=CHOOSE(MATCH(MIN(H241:J241),H241:J241,0),"A","B","C")</f>
      </c>
      <c r="L241" s="10" t="str">
        <f>=SQRT((F241-$R$10)^2+(G241-$S$10)^2)</f>
      </c>
      <c r="M241" s="10" t="str">
        <f>=SQRT((F241-$R$11)^2+(G241-$S$11)^2)</f>
      </c>
      <c r="N241" s="10" t="str">
        <f>=SQRT((F241-$R$12)^2+(G241-$S$12)^2)</f>
      </c>
      <c r="O241" t="str">
        <f>=CHOOSE(MATCH(MIN(L241:N241),L241:N241,0),"A","B","C")</f>
      </c>
    </row>
    <row r="242">
      <c r="A242" t="n">
        <v>198808</v>
      </c>
      <c r="B242" t="s">
        <v>3648</v>
      </c>
      <c r="C242" t="s">
        <v>163</v>
      </c>
      <c r="D242" t="n">
        <v>37</v>
      </c>
      <c r="E242" t="n">
        <v>44.2</v>
      </c>
      <c r="F242" s="10" t="str">
        <f>=STANDARDIZE(D242,AVERAGE($D$2:$D$401),_xlfn.STDEV.S($D$2:$D$401))</f>
      </c>
      <c r="G242" s="10" t="str">
        <f>=STANDARDIZE(E242,AVERAGE($E$2:$E$401),_xlfn.STDEV.S($E$2:$E$401))</f>
      </c>
      <c r="H242" s="10" t="str">
        <f>=SQRT((F242-$R$4)^2+(G242-$S$4)^2)</f>
      </c>
      <c r="I242" s="10" t="str">
        <f>=SQRT((F242-$R$5)^2+(G242-$S$5)^2)</f>
      </c>
      <c r="J242" s="10" t="str">
        <f>=SQRT((F242-$R$6)^2+(G242-$S$6)^2)</f>
      </c>
      <c r="K242" t="str">
        <f>=CHOOSE(MATCH(MIN(H242:J242),H242:J242,0),"A","B","C")</f>
      </c>
      <c r="L242" s="10" t="str">
        <f>=SQRT((F242-$R$10)^2+(G242-$S$10)^2)</f>
      </c>
      <c r="M242" s="10" t="str">
        <f>=SQRT((F242-$R$11)^2+(G242-$S$11)^2)</f>
      </c>
      <c r="N242" s="10" t="str">
        <f>=SQRT((F242-$R$12)^2+(G242-$S$12)^2)</f>
      </c>
      <c r="O242" t="str">
        <f>=CHOOSE(MATCH(MIN(L242:N242),L242:N242,0),"A","B","C")</f>
      </c>
    </row>
    <row r="243">
      <c r="A243" t="n">
        <v>198835</v>
      </c>
      <c r="B243" t="s">
        <v>3652</v>
      </c>
      <c r="C243" t="s">
        <v>163</v>
      </c>
      <c r="D243" t="n">
        <v>40</v>
      </c>
      <c r="E243" t="n">
        <v>51</v>
      </c>
      <c r="F243" s="10" t="str">
        <f>=STANDARDIZE(D243,AVERAGE($D$2:$D$401),_xlfn.STDEV.S($D$2:$D$401))</f>
      </c>
      <c r="G243" s="10" t="str">
        <f>=STANDARDIZE(E243,AVERAGE($E$2:$E$401),_xlfn.STDEV.S($E$2:$E$401))</f>
      </c>
      <c r="H243" s="10" t="str">
        <f>=SQRT((F243-$R$4)^2+(G243-$S$4)^2)</f>
      </c>
      <c r="I243" s="10" t="str">
        <f>=SQRT((F243-$R$5)^2+(G243-$S$5)^2)</f>
      </c>
      <c r="J243" s="10" t="str">
        <f>=SQRT((F243-$R$6)^2+(G243-$S$6)^2)</f>
      </c>
      <c r="K243" t="str">
        <f>=CHOOSE(MATCH(MIN(H243:J243),H243:J243,0),"A","B","C")</f>
      </c>
      <c r="L243" s="10" t="str">
        <f>=SQRT((F243-$R$10)^2+(G243-$S$10)^2)</f>
      </c>
      <c r="M243" s="10" t="str">
        <f>=SQRT((F243-$R$11)^2+(G243-$S$11)^2)</f>
      </c>
      <c r="N243" s="10" t="str">
        <f>=SQRT((F243-$R$12)^2+(G243-$S$12)^2)</f>
      </c>
      <c r="O243" t="str">
        <f>=CHOOSE(MATCH(MIN(L243:N243),L243:N243,0),"A","B","C")</f>
      </c>
    </row>
    <row r="244">
      <c r="A244" t="n">
        <v>199139</v>
      </c>
      <c r="B244" t="s">
        <v>3683</v>
      </c>
      <c r="C244" t="s">
        <v>149</v>
      </c>
      <c r="D244" t="n">
        <v>34</v>
      </c>
      <c r="E244" t="n">
        <v>67.7</v>
      </c>
      <c r="F244" s="10" t="str">
        <f>=STANDARDIZE(D244,AVERAGE($D$2:$D$401),_xlfn.STDEV.S($D$2:$D$401))</f>
      </c>
      <c r="G244" s="10" t="str">
        <f>=STANDARDIZE(E244,AVERAGE($E$2:$E$401),_xlfn.STDEV.S($E$2:$E$401))</f>
      </c>
      <c r="H244" s="10" t="str">
        <f>=SQRT((F244-$R$4)^2+(G244-$S$4)^2)</f>
      </c>
      <c r="I244" s="10" t="str">
        <f>=SQRT((F244-$R$5)^2+(G244-$S$5)^2)</f>
      </c>
      <c r="J244" s="10" t="str">
        <f>=SQRT((F244-$R$6)^2+(G244-$S$6)^2)</f>
      </c>
      <c r="K244" t="str">
        <f>=CHOOSE(MATCH(MIN(H244:J244),H244:J244,0),"A","B","C")</f>
      </c>
      <c r="L244" s="10" t="str">
        <f>=SQRT((F244-$R$10)^2+(G244-$S$10)^2)</f>
      </c>
      <c r="M244" s="10" t="str">
        <f>=SQRT((F244-$R$11)^2+(G244-$S$11)^2)</f>
      </c>
      <c r="N244" s="10" t="str">
        <f>=SQRT((F244-$R$12)^2+(G244-$S$12)^2)</f>
      </c>
      <c r="O244" t="str">
        <f>=CHOOSE(MATCH(MIN(L244:N244),L244:N244,0),"A","B","C")</f>
      </c>
    </row>
    <row r="245">
      <c r="A245" t="n">
        <v>199157</v>
      </c>
      <c r="B245" t="s">
        <v>3685</v>
      </c>
      <c r="C245" t="s">
        <v>149</v>
      </c>
      <c r="D245" t="n">
        <v>57</v>
      </c>
      <c r="E245" t="n">
        <v>46</v>
      </c>
      <c r="F245" s="10" t="str">
        <f>=STANDARDIZE(D245,AVERAGE($D$2:$D$401),_xlfn.STDEV.S($D$2:$D$401))</f>
      </c>
      <c r="G245" s="10" t="str">
        <f>=STANDARDIZE(E245,AVERAGE($E$2:$E$401),_xlfn.STDEV.S($E$2:$E$401))</f>
      </c>
      <c r="H245" s="10" t="str">
        <f>=SQRT((F245-$R$4)^2+(G245-$S$4)^2)</f>
      </c>
      <c r="I245" s="10" t="str">
        <f>=SQRT((F245-$R$5)^2+(G245-$S$5)^2)</f>
      </c>
      <c r="J245" s="10" t="str">
        <f>=SQRT((F245-$R$6)^2+(G245-$S$6)^2)</f>
      </c>
      <c r="K245" t="str">
        <f>=CHOOSE(MATCH(MIN(H245:J245),H245:J245,0),"A","B","C")</f>
      </c>
      <c r="L245" s="10" t="str">
        <f>=SQRT((F245-$R$10)^2+(G245-$S$10)^2)</f>
      </c>
      <c r="M245" s="10" t="str">
        <f>=SQRT((F245-$R$11)^2+(G245-$S$11)^2)</f>
      </c>
      <c r="N245" s="10" t="str">
        <f>=SQRT((F245-$R$12)^2+(G245-$S$12)^2)</f>
      </c>
      <c r="O245" t="str">
        <f>=CHOOSE(MATCH(MIN(L245:N245),L245:N245,0),"A","B","C")</f>
      </c>
    </row>
    <row r="246">
      <c r="A246" t="n">
        <v>199184</v>
      </c>
      <c r="B246" t="s">
        <v>3686</v>
      </c>
      <c r="C246" t="s">
        <v>149</v>
      </c>
      <c r="D246" t="n">
        <v>25</v>
      </c>
      <c r="E246" t="n">
        <v>79.7</v>
      </c>
      <c r="F246" s="10" t="str">
        <f>=STANDARDIZE(D246,AVERAGE($D$2:$D$401),_xlfn.STDEV.S($D$2:$D$401))</f>
      </c>
      <c r="G246" s="10" t="str">
        <f>=STANDARDIZE(E246,AVERAGE($E$2:$E$401),_xlfn.STDEV.S($E$2:$E$401))</f>
      </c>
      <c r="H246" s="10" t="str">
        <f>=SQRT((F246-$R$4)^2+(G246-$S$4)^2)</f>
      </c>
      <c r="I246" s="10" t="str">
        <f>=SQRT((F246-$R$5)^2+(G246-$S$5)^2)</f>
      </c>
      <c r="J246" s="10" t="str">
        <f>=SQRT((F246-$R$6)^2+(G246-$S$6)^2)</f>
      </c>
      <c r="K246" t="str">
        <f>=CHOOSE(MATCH(MIN(H246:J246),H246:J246,0),"A","B","C")</f>
      </c>
      <c r="L246" s="10" t="str">
        <f>=SQRT((F246-$R$10)^2+(G246-$S$10)^2)</f>
      </c>
      <c r="M246" s="10" t="str">
        <f>=SQRT((F246-$R$11)^2+(G246-$S$11)^2)</f>
      </c>
      <c r="N246" s="10" t="str">
        <f>=SQRT((F246-$R$12)^2+(G246-$S$12)^2)</f>
      </c>
      <c r="O246" t="str">
        <f>=CHOOSE(MATCH(MIN(L246:N246),L246:N246,0),"A","B","C")</f>
      </c>
    </row>
    <row r="247">
      <c r="A247" t="n">
        <v>199412</v>
      </c>
      <c r="B247" t="s">
        <v>3702</v>
      </c>
      <c r="C247" t="s">
        <v>163</v>
      </c>
      <c r="D247" t="n">
        <v>22</v>
      </c>
      <c r="E247" t="n">
        <v>65.9</v>
      </c>
      <c r="F247" s="10" t="str">
        <f>=STANDARDIZE(D247,AVERAGE($D$2:$D$401),_xlfn.STDEV.S($D$2:$D$401))</f>
      </c>
      <c r="G247" s="10" t="str">
        <f>=STANDARDIZE(E247,AVERAGE($E$2:$E$401),_xlfn.STDEV.S($E$2:$E$401))</f>
      </c>
      <c r="H247" s="10" t="str">
        <f>=SQRT((F247-$R$4)^2+(G247-$S$4)^2)</f>
      </c>
      <c r="I247" s="10" t="str">
        <f>=SQRT((F247-$R$5)^2+(G247-$S$5)^2)</f>
      </c>
      <c r="J247" s="10" t="str">
        <f>=SQRT((F247-$R$6)^2+(G247-$S$6)^2)</f>
      </c>
      <c r="K247" t="str">
        <f>=CHOOSE(MATCH(MIN(H247:J247),H247:J247,0),"A","B","C")</f>
      </c>
      <c r="L247" s="10" t="str">
        <f>=SQRT((F247-$R$10)^2+(G247-$S$10)^2)</f>
      </c>
      <c r="M247" s="10" t="str">
        <f>=SQRT((F247-$R$11)^2+(G247-$S$11)^2)</f>
      </c>
      <c r="N247" s="10" t="str">
        <f>=SQRT((F247-$R$12)^2+(G247-$S$12)^2)</f>
      </c>
      <c r="O247" t="str">
        <f>=CHOOSE(MATCH(MIN(L247:N247),L247:N247,0),"A","B","C")</f>
      </c>
    </row>
    <row r="248">
      <c r="A248" t="n">
        <v>199582</v>
      </c>
      <c r="B248" t="s">
        <v>3715</v>
      </c>
      <c r="C248" t="s">
        <v>163</v>
      </c>
      <c r="D248" t="n">
        <v>52</v>
      </c>
      <c r="E248" t="n">
        <v>19.9</v>
      </c>
      <c r="F248" s="10" t="str">
        <f>=STANDARDIZE(D248,AVERAGE($D$2:$D$401),_xlfn.STDEV.S($D$2:$D$401))</f>
      </c>
      <c r="G248" s="10" t="str">
        <f>=STANDARDIZE(E248,AVERAGE($E$2:$E$401),_xlfn.STDEV.S($E$2:$E$401))</f>
      </c>
      <c r="H248" s="10" t="str">
        <f>=SQRT((F248-$R$4)^2+(G248-$S$4)^2)</f>
      </c>
      <c r="I248" s="10" t="str">
        <f>=SQRT((F248-$R$5)^2+(G248-$S$5)^2)</f>
      </c>
      <c r="J248" s="10" t="str">
        <f>=SQRT((F248-$R$6)^2+(G248-$S$6)^2)</f>
      </c>
      <c r="K248" t="str">
        <f>=CHOOSE(MATCH(MIN(H248:J248),H248:J248,0),"A","B","C")</f>
      </c>
      <c r="L248" s="10" t="str">
        <f>=SQRT((F248-$R$10)^2+(G248-$S$10)^2)</f>
      </c>
      <c r="M248" s="10" t="str">
        <f>=SQRT((F248-$R$11)^2+(G248-$S$11)^2)</f>
      </c>
      <c r="N248" s="10" t="str">
        <f>=SQRT((F248-$R$12)^2+(G248-$S$12)^2)</f>
      </c>
      <c r="O248" t="str">
        <f>=CHOOSE(MATCH(MIN(L248:N248),L248:N248,0),"A","B","C")</f>
      </c>
    </row>
    <row r="249">
      <c r="A249" t="n">
        <v>199698</v>
      </c>
      <c r="B249" t="s">
        <v>3722</v>
      </c>
      <c r="C249" t="s">
        <v>163</v>
      </c>
      <c r="D249" t="n">
        <v>48</v>
      </c>
      <c r="E249" t="n">
        <v>25.5</v>
      </c>
      <c r="F249" s="10" t="str">
        <f>=STANDARDIZE(D249,AVERAGE($D$2:$D$401),_xlfn.STDEV.S($D$2:$D$401))</f>
      </c>
      <c r="G249" s="10" t="str">
        <f>=STANDARDIZE(E249,AVERAGE($E$2:$E$401),_xlfn.STDEV.S($E$2:$E$401))</f>
      </c>
      <c r="H249" s="10" t="str">
        <f>=SQRT((F249-$R$4)^2+(G249-$S$4)^2)</f>
      </c>
      <c r="I249" s="10" t="str">
        <f>=SQRT((F249-$R$5)^2+(G249-$S$5)^2)</f>
      </c>
      <c r="J249" s="10" t="str">
        <f>=SQRT((F249-$R$6)^2+(G249-$S$6)^2)</f>
      </c>
      <c r="K249" t="str">
        <f>=CHOOSE(MATCH(MIN(H249:J249),H249:J249,0),"A","B","C")</f>
      </c>
      <c r="L249" s="10" t="str">
        <f>=SQRT((F249-$R$10)^2+(G249-$S$10)^2)</f>
      </c>
      <c r="M249" s="10" t="str">
        <f>=SQRT((F249-$R$11)^2+(G249-$S$11)^2)</f>
      </c>
      <c r="N249" s="10" t="str">
        <f>=SQRT((F249-$R$12)^2+(G249-$S$12)^2)</f>
      </c>
      <c r="O249" t="str">
        <f>=CHOOSE(MATCH(MIN(L249:N249),L249:N249,0),"A","B","C")</f>
      </c>
    </row>
    <row r="250">
      <c r="A250" t="n">
        <v>200004</v>
      </c>
      <c r="B250" t="s">
        <v>3754</v>
      </c>
      <c r="C250" t="s">
        <v>149</v>
      </c>
      <c r="D250" t="n">
        <v>33</v>
      </c>
      <c r="E250" t="n">
        <v>59.1</v>
      </c>
      <c r="F250" s="10" t="str">
        <f>=STANDARDIZE(D250,AVERAGE($D$2:$D$401),_xlfn.STDEV.S($D$2:$D$401))</f>
      </c>
      <c r="G250" s="10" t="str">
        <f>=STANDARDIZE(E250,AVERAGE($E$2:$E$401),_xlfn.STDEV.S($E$2:$E$401))</f>
      </c>
      <c r="H250" s="10" t="str">
        <f>=SQRT((F250-$R$4)^2+(G250-$S$4)^2)</f>
      </c>
      <c r="I250" s="10" t="str">
        <f>=SQRT((F250-$R$5)^2+(G250-$S$5)^2)</f>
      </c>
      <c r="J250" s="10" t="str">
        <f>=SQRT((F250-$R$6)^2+(G250-$S$6)^2)</f>
      </c>
      <c r="K250" t="str">
        <f>=CHOOSE(MATCH(MIN(H250:J250),H250:J250,0),"A","B","C")</f>
      </c>
      <c r="L250" s="10" t="str">
        <f>=SQRT((F250-$R$10)^2+(G250-$S$10)^2)</f>
      </c>
      <c r="M250" s="10" t="str">
        <f>=SQRT((F250-$R$11)^2+(G250-$S$11)^2)</f>
      </c>
      <c r="N250" s="10" t="str">
        <f>=SQRT((F250-$R$12)^2+(G250-$S$12)^2)</f>
      </c>
      <c r="O250" t="str">
        <f>=CHOOSE(MATCH(MIN(L250:N250),L250:N250,0),"A","B","C")</f>
      </c>
    </row>
    <row r="251">
      <c r="A251" t="n">
        <v>200156</v>
      </c>
      <c r="B251" t="s">
        <v>3767</v>
      </c>
      <c r="C251" t="s">
        <v>163</v>
      </c>
      <c r="D251" t="n">
        <v>26</v>
      </c>
      <c r="E251" t="n">
        <v>44</v>
      </c>
      <c r="F251" s="10" t="str">
        <f>=STANDARDIZE(D251,AVERAGE($D$2:$D$401),_xlfn.STDEV.S($D$2:$D$401))</f>
      </c>
      <c r="G251" s="10" t="str">
        <f>=STANDARDIZE(E251,AVERAGE($E$2:$E$401),_xlfn.STDEV.S($E$2:$E$401))</f>
      </c>
      <c r="H251" s="10" t="str">
        <f>=SQRT((F251-$R$4)^2+(G251-$S$4)^2)</f>
      </c>
      <c r="I251" s="10" t="str">
        <f>=SQRT((F251-$R$5)^2+(G251-$S$5)^2)</f>
      </c>
      <c r="J251" s="10" t="str">
        <f>=SQRT((F251-$R$6)^2+(G251-$S$6)^2)</f>
      </c>
      <c r="K251" t="str">
        <f>=CHOOSE(MATCH(MIN(H251:J251),H251:J251,0),"A","B","C")</f>
      </c>
      <c r="L251" s="10" t="str">
        <f>=SQRT((F251-$R$10)^2+(G251-$S$10)^2)</f>
      </c>
      <c r="M251" s="10" t="str">
        <f>=SQRT((F251-$R$11)^2+(G251-$S$11)^2)</f>
      </c>
      <c r="N251" s="10" t="str">
        <f>=SQRT((F251-$R$12)^2+(G251-$S$12)^2)</f>
      </c>
      <c r="O251" t="str">
        <f>=CHOOSE(MATCH(MIN(L251:N251),L251:N251,0),"A","B","C")</f>
      </c>
    </row>
    <row r="252">
      <c r="A252" t="n">
        <v>201654</v>
      </c>
      <c r="B252" t="s">
        <v>3832</v>
      </c>
      <c r="C252" t="s">
        <v>163</v>
      </c>
      <c r="D252" t="n">
        <v>15</v>
      </c>
      <c r="E252" t="n">
        <v>74.3</v>
      </c>
      <c r="F252" s="10" t="str">
        <f>=STANDARDIZE(D252,AVERAGE($D$2:$D$401),_xlfn.STDEV.S($D$2:$D$401))</f>
      </c>
      <c r="G252" s="10" t="str">
        <f>=STANDARDIZE(E252,AVERAGE($E$2:$E$401),_xlfn.STDEV.S($E$2:$E$401))</f>
      </c>
      <c r="H252" s="10" t="str">
        <f>=SQRT((F252-$R$4)^2+(G252-$S$4)^2)</f>
      </c>
      <c r="I252" s="10" t="str">
        <f>=SQRT((F252-$R$5)^2+(G252-$S$5)^2)</f>
      </c>
      <c r="J252" s="10" t="str">
        <f>=SQRT((F252-$R$6)^2+(G252-$S$6)^2)</f>
      </c>
      <c r="K252" t="str">
        <f>=CHOOSE(MATCH(MIN(H252:J252),H252:J252,0),"A","B","C")</f>
      </c>
      <c r="L252" s="10" t="str">
        <f>=SQRT((F252-$R$10)^2+(G252-$S$10)^2)</f>
      </c>
      <c r="M252" s="10" t="str">
        <f>=SQRT((F252-$R$11)^2+(G252-$S$11)^2)</f>
      </c>
      <c r="N252" s="10" t="str">
        <f>=SQRT((F252-$R$12)^2+(G252-$S$12)^2)</f>
      </c>
      <c r="O252" t="str">
        <f>=CHOOSE(MATCH(MIN(L252:N252),L252:N252,0),"A","B","C")</f>
      </c>
    </row>
    <row r="253">
      <c r="A253" t="n">
        <v>201885</v>
      </c>
      <c r="B253" t="s">
        <v>3844</v>
      </c>
      <c r="C253" t="s">
        <v>149</v>
      </c>
      <c r="D253" t="n">
        <v>18</v>
      </c>
      <c r="E253" t="n">
        <v>71.2</v>
      </c>
      <c r="F253" s="10" t="str">
        <f>=STANDARDIZE(D253,AVERAGE($D$2:$D$401),_xlfn.STDEV.S($D$2:$D$401))</f>
      </c>
      <c r="G253" s="10" t="str">
        <f>=STANDARDIZE(E253,AVERAGE($E$2:$E$401),_xlfn.STDEV.S($E$2:$E$401))</f>
      </c>
      <c r="H253" s="10" t="str">
        <f>=SQRT((F253-$R$4)^2+(G253-$S$4)^2)</f>
      </c>
      <c r="I253" s="10" t="str">
        <f>=SQRT((F253-$R$5)^2+(G253-$S$5)^2)</f>
      </c>
      <c r="J253" s="10" t="str">
        <f>=SQRT((F253-$R$6)^2+(G253-$S$6)^2)</f>
      </c>
      <c r="K253" t="str">
        <f>=CHOOSE(MATCH(MIN(H253:J253),H253:J253,0),"A","B","C")</f>
      </c>
      <c r="L253" s="10" t="str">
        <f>=SQRT((F253-$R$10)^2+(G253-$S$10)^2)</f>
      </c>
      <c r="M253" s="10" t="str">
        <f>=SQRT((F253-$R$11)^2+(G253-$S$11)^2)</f>
      </c>
      <c r="N253" s="10" t="str">
        <f>=SQRT((F253-$R$12)^2+(G253-$S$12)^2)</f>
      </c>
      <c r="O253" t="str">
        <f>=CHOOSE(MATCH(MIN(L253:N253),L253:N253,0),"A","B","C")</f>
      </c>
    </row>
    <row r="254">
      <c r="A254" t="n">
        <v>202046</v>
      </c>
      <c r="B254" t="s">
        <v>3852</v>
      </c>
      <c r="C254" t="s">
        <v>163</v>
      </c>
      <c r="D254" t="n">
        <v>38</v>
      </c>
      <c r="E254" t="n">
        <v>67.5</v>
      </c>
      <c r="F254" s="10" t="str">
        <f>=STANDARDIZE(D254,AVERAGE($D$2:$D$401),_xlfn.STDEV.S($D$2:$D$401))</f>
      </c>
      <c r="G254" s="10" t="str">
        <f>=STANDARDIZE(E254,AVERAGE($E$2:$E$401),_xlfn.STDEV.S($E$2:$E$401))</f>
      </c>
      <c r="H254" s="10" t="str">
        <f>=SQRT((F254-$R$4)^2+(G254-$S$4)^2)</f>
      </c>
      <c r="I254" s="10" t="str">
        <f>=SQRT((F254-$R$5)^2+(G254-$S$5)^2)</f>
      </c>
      <c r="J254" s="10" t="str">
        <f>=SQRT((F254-$R$6)^2+(G254-$S$6)^2)</f>
      </c>
      <c r="K254" t="str">
        <f>=CHOOSE(MATCH(MIN(H254:J254),H254:J254,0),"A","B","C")</f>
      </c>
      <c r="L254" s="10" t="str">
        <f>=SQRT((F254-$R$10)^2+(G254-$S$10)^2)</f>
      </c>
      <c r="M254" s="10" t="str">
        <f>=SQRT((F254-$R$11)^2+(G254-$S$11)^2)</f>
      </c>
      <c r="N254" s="10" t="str">
        <f>=SQRT((F254-$R$12)^2+(G254-$S$12)^2)</f>
      </c>
      <c r="O254" t="str">
        <f>=CHOOSE(MATCH(MIN(L254:N254),L254:N254,0),"A","B","C")</f>
      </c>
    </row>
    <row r="255">
      <c r="A255" t="n">
        <v>202523</v>
      </c>
      <c r="B255" t="s">
        <v>3867</v>
      </c>
      <c r="C255" t="s">
        <v>163</v>
      </c>
      <c r="D255" t="n">
        <v>13</v>
      </c>
      <c r="E255" t="n">
        <v>80.1</v>
      </c>
      <c r="F255" s="10" t="str">
        <f>=STANDARDIZE(D255,AVERAGE($D$2:$D$401),_xlfn.STDEV.S($D$2:$D$401))</f>
      </c>
      <c r="G255" s="10" t="str">
        <f>=STANDARDIZE(E255,AVERAGE($E$2:$E$401),_xlfn.STDEV.S($E$2:$E$401))</f>
      </c>
      <c r="H255" s="10" t="str">
        <f>=SQRT((F255-$R$4)^2+(G255-$S$4)^2)</f>
      </c>
      <c r="I255" s="10" t="str">
        <f>=SQRT((F255-$R$5)^2+(G255-$S$5)^2)</f>
      </c>
      <c r="J255" s="10" t="str">
        <f>=SQRT((F255-$R$6)^2+(G255-$S$6)^2)</f>
      </c>
      <c r="K255" t="str">
        <f>=CHOOSE(MATCH(MIN(H255:J255),H255:J255,0),"A","B","C")</f>
      </c>
      <c r="L255" s="10" t="str">
        <f>=SQRT((F255-$R$10)^2+(G255-$S$10)^2)</f>
      </c>
      <c r="M255" s="10" t="str">
        <f>=SQRT((F255-$R$11)^2+(G255-$S$11)^2)</f>
      </c>
      <c r="N255" s="10" t="str">
        <f>=SQRT((F255-$R$12)^2+(G255-$S$12)^2)</f>
      </c>
      <c r="O255" t="str">
        <f>=CHOOSE(MATCH(MIN(L255:N255),L255:N255,0),"A","B","C")</f>
      </c>
    </row>
    <row r="256">
      <c r="A256" t="n">
        <v>203085</v>
      </c>
      <c r="B256" t="s">
        <v>3883</v>
      </c>
      <c r="C256" t="s">
        <v>163</v>
      </c>
      <c r="D256" t="n">
        <v>29</v>
      </c>
      <c r="E256" t="n">
        <v>49.8</v>
      </c>
      <c r="F256" s="10" t="str">
        <f>=STANDARDIZE(D256,AVERAGE($D$2:$D$401),_xlfn.STDEV.S($D$2:$D$401))</f>
      </c>
      <c r="G256" s="10" t="str">
        <f>=STANDARDIZE(E256,AVERAGE($E$2:$E$401),_xlfn.STDEV.S($E$2:$E$401))</f>
      </c>
      <c r="H256" s="10" t="str">
        <f>=SQRT((F256-$R$4)^2+(G256-$S$4)^2)</f>
      </c>
      <c r="I256" s="10" t="str">
        <f>=SQRT((F256-$R$5)^2+(G256-$S$5)^2)</f>
      </c>
      <c r="J256" s="10" t="str">
        <f>=SQRT((F256-$R$6)^2+(G256-$S$6)^2)</f>
      </c>
      <c r="K256" t="str">
        <f>=CHOOSE(MATCH(MIN(H256:J256),H256:J256,0),"A","B","C")</f>
      </c>
      <c r="L256" s="10" t="str">
        <f>=SQRT((F256-$R$10)^2+(G256-$S$10)^2)</f>
      </c>
      <c r="M256" s="10" t="str">
        <f>=SQRT((F256-$R$11)^2+(G256-$S$11)^2)</f>
      </c>
      <c r="N256" s="10" t="str">
        <f>=SQRT((F256-$R$12)^2+(G256-$S$12)^2)</f>
      </c>
      <c r="O256" t="str">
        <f>=CHOOSE(MATCH(MIN(L256:N256),L256:N256,0),"A","B","C")</f>
      </c>
    </row>
    <row r="257">
      <c r="A257" t="n">
        <v>203128</v>
      </c>
      <c r="B257" t="s">
        <v>3885</v>
      </c>
      <c r="C257" t="s">
        <v>163</v>
      </c>
      <c r="D257" t="n">
        <v>32</v>
      </c>
      <c r="E257" t="n">
        <v>59.1</v>
      </c>
      <c r="F257" s="10" t="str">
        <f>=STANDARDIZE(D257,AVERAGE($D$2:$D$401),_xlfn.STDEV.S($D$2:$D$401))</f>
      </c>
      <c r="G257" s="10" t="str">
        <f>=STANDARDIZE(E257,AVERAGE($E$2:$E$401),_xlfn.STDEV.S($E$2:$E$401))</f>
      </c>
      <c r="H257" s="10" t="str">
        <f>=SQRT((F257-$R$4)^2+(G257-$S$4)^2)</f>
      </c>
      <c r="I257" s="10" t="str">
        <f>=SQRT((F257-$R$5)^2+(G257-$S$5)^2)</f>
      </c>
      <c r="J257" s="10" t="str">
        <f>=SQRT((F257-$R$6)^2+(G257-$S$6)^2)</f>
      </c>
      <c r="K257" t="str">
        <f>=CHOOSE(MATCH(MIN(H257:J257),H257:J257,0),"A","B","C")</f>
      </c>
      <c r="L257" s="10" t="str">
        <f>=SQRT((F257-$R$10)^2+(G257-$S$10)^2)</f>
      </c>
      <c r="M257" s="10" t="str">
        <f>=SQRT((F257-$R$11)^2+(G257-$S$11)^2)</f>
      </c>
      <c r="N257" s="10" t="str">
        <f>=SQRT((F257-$R$12)^2+(G257-$S$12)^2)</f>
      </c>
      <c r="O257" t="str">
        <f>=CHOOSE(MATCH(MIN(L257:N257),L257:N257,0),"A","B","C")</f>
      </c>
    </row>
    <row r="258">
      <c r="A258" t="n">
        <v>203845</v>
      </c>
      <c r="B258" t="s">
        <v>3933</v>
      </c>
      <c r="C258" t="s">
        <v>163</v>
      </c>
      <c r="D258" t="n">
        <v>27</v>
      </c>
      <c r="E258" t="n">
        <v>58.1</v>
      </c>
      <c r="F258" s="10" t="str">
        <f>=STANDARDIZE(D258,AVERAGE($D$2:$D$401),_xlfn.STDEV.S($D$2:$D$401))</f>
      </c>
      <c r="G258" s="10" t="str">
        <f>=STANDARDIZE(E258,AVERAGE($E$2:$E$401),_xlfn.STDEV.S($E$2:$E$401))</f>
      </c>
      <c r="H258" s="10" t="str">
        <f>=SQRT((F258-$R$4)^2+(G258-$S$4)^2)</f>
      </c>
      <c r="I258" s="10" t="str">
        <f>=SQRT((F258-$R$5)^2+(G258-$S$5)^2)</f>
      </c>
      <c r="J258" s="10" t="str">
        <f>=SQRT((F258-$R$6)^2+(G258-$S$6)^2)</f>
      </c>
      <c r="K258" t="str">
        <f>=CHOOSE(MATCH(MIN(H258:J258),H258:J258,0),"A","B","C")</f>
      </c>
      <c r="L258" s="10" t="str">
        <f>=SQRT((F258-$R$10)^2+(G258-$S$10)^2)</f>
      </c>
      <c r="M258" s="10" t="str">
        <f>=SQRT((F258-$R$11)^2+(G258-$S$11)^2)</f>
      </c>
      <c r="N258" s="10" t="str">
        <f>=SQRT((F258-$R$12)^2+(G258-$S$12)^2)</f>
      </c>
      <c r="O258" t="str">
        <f>=CHOOSE(MATCH(MIN(L258:N258),L258:N258,0),"A","B","C")</f>
      </c>
    </row>
    <row r="259">
      <c r="A259" t="n">
        <v>204468</v>
      </c>
      <c r="B259" t="s">
        <v>3964</v>
      </c>
      <c r="C259" t="s">
        <v>163</v>
      </c>
      <c r="D259" t="n">
        <v>39</v>
      </c>
      <c r="E259" t="n">
        <v>35.5</v>
      </c>
      <c r="F259" s="10" t="str">
        <f>=STANDARDIZE(D259,AVERAGE($D$2:$D$401),_xlfn.STDEV.S($D$2:$D$401))</f>
      </c>
      <c r="G259" s="10" t="str">
        <f>=STANDARDIZE(E259,AVERAGE($E$2:$E$401),_xlfn.STDEV.S($E$2:$E$401))</f>
      </c>
      <c r="H259" s="10" t="str">
        <f>=SQRT((F259-$R$4)^2+(G259-$S$4)^2)</f>
      </c>
      <c r="I259" s="10" t="str">
        <f>=SQRT((F259-$R$5)^2+(G259-$S$5)^2)</f>
      </c>
      <c r="J259" s="10" t="str">
        <f>=SQRT((F259-$R$6)^2+(G259-$S$6)^2)</f>
      </c>
      <c r="K259" t="str">
        <f>=CHOOSE(MATCH(MIN(H259:J259),H259:J259,0),"A","B","C")</f>
      </c>
      <c r="L259" s="10" t="str">
        <f>=SQRT((F259-$R$10)^2+(G259-$S$10)^2)</f>
      </c>
      <c r="M259" s="10" t="str">
        <f>=SQRT((F259-$R$11)^2+(G259-$S$11)^2)</f>
      </c>
      <c r="N259" s="10" t="str">
        <f>=SQRT((F259-$R$12)^2+(G259-$S$12)^2)</f>
      </c>
      <c r="O259" t="str">
        <f>=CHOOSE(MATCH(MIN(L259:N259),L259:N259,0),"A","B","C")</f>
      </c>
    </row>
    <row r="260">
      <c r="A260" t="n">
        <v>204617</v>
      </c>
      <c r="B260" t="s">
        <v>3971</v>
      </c>
      <c r="C260" t="s">
        <v>163</v>
      </c>
      <c r="D260" t="n">
        <v>39</v>
      </c>
      <c r="E260" t="n">
        <v>48.6</v>
      </c>
      <c r="F260" s="10" t="str">
        <f>=STANDARDIZE(D260,AVERAGE($D$2:$D$401),_xlfn.STDEV.S($D$2:$D$401))</f>
      </c>
      <c r="G260" s="10" t="str">
        <f>=STANDARDIZE(E260,AVERAGE($E$2:$E$401),_xlfn.STDEV.S($E$2:$E$401))</f>
      </c>
      <c r="H260" s="10" t="str">
        <f>=SQRT((F260-$R$4)^2+(G260-$S$4)^2)</f>
      </c>
      <c r="I260" s="10" t="str">
        <f>=SQRT((F260-$R$5)^2+(G260-$S$5)^2)</f>
      </c>
      <c r="J260" s="10" t="str">
        <f>=SQRT((F260-$R$6)^2+(G260-$S$6)^2)</f>
      </c>
      <c r="K260" t="str">
        <f>=CHOOSE(MATCH(MIN(H260:J260),H260:J260,0),"A","B","C")</f>
      </c>
      <c r="L260" s="10" t="str">
        <f>=SQRT((F260-$R$10)^2+(G260-$S$10)^2)</f>
      </c>
      <c r="M260" s="10" t="str">
        <f>=SQRT((F260-$R$11)^2+(G260-$S$11)^2)</f>
      </c>
      <c r="N260" s="10" t="str">
        <f>=SQRT((F260-$R$12)^2+(G260-$S$12)^2)</f>
      </c>
      <c r="O260" t="str">
        <f>=CHOOSE(MATCH(MIN(L260:N260),L260:N260,0),"A","B","C")</f>
      </c>
    </row>
    <row r="261">
      <c r="A261" t="n">
        <v>204635</v>
      </c>
      <c r="B261" t="s">
        <v>3972</v>
      </c>
      <c r="C261" t="s">
        <v>163</v>
      </c>
      <c r="D261" t="n">
        <v>19</v>
      </c>
      <c r="E261" t="n">
        <v>70.3</v>
      </c>
      <c r="F261" s="10" t="str">
        <f>=STANDARDIZE(D261,AVERAGE($D$2:$D$401),_xlfn.STDEV.S($D$2:$D$401))</f>
      </c>
      <c r="G261" s="10" t="str">
        <f>=STANDARDIZE(E261,AVERAGE($E$2:$E$401),_xlfn.STDEV.S($E$2:$E$401))</f>
      </c>
      <c r="H261" s="10" t="str">
        <f>=SQRT((F261-$R$4)^2+(G261-$S$4)^2)</f>
      </c>
      <c r="I261" s="10" t="str">
        <f>=SQRT((F261-$R$5)^2+(G261-$S$5)^2)</f>
      </c>
      <c r="J261" s="10" t="str">
        <f>=SQRT((F261-$R$6)^2+(G261-$S$6)^2)</f>
      </c>
      <c r="K261" t="str">
        <f>=CHOOSE(MATCH(MIN(H261:J261),H261:J261,0),"A","B","C")</f>
      </c>
      <c r="L261" s="10" t="str">
        <f>=SQRT((F261-$R$10)^2+(G261-$S$10)^2)</f>
      </c>
      <c r="M261" s="10" t="str">
        <f>=SQRT((F261-$R$11)^2+(G261-$S$11)^2)</f>
      </c>
      <c r="N261" s="10" t="str">
        <f>=SQRT((F261-$R$12)^2+(G261-$S$12)^2)</f>
      </c>
      <c r="O261" t="str">
        <f>=CHOOSE(MATCH(MIN(L261:N261),L261:N261,0),"A","B","C")</f>
      </c>
    </row>
    <row r="262">
      <c r="A262" t="n">
        <v>204909</v>
      </c>
      <c r="B262" t="s">
        <v>3996</v>
      </c>
      <c r="C262" t="s">
        <v>163</v>
      </c>
      <c r="D262" t="n">
        <v>25</v>
      </c>
      <c r="E262" t="n">
        <v>61.7</v>
      </c>
      <c r="F262" s="10" t="str">
        <f>=STANDARDIZE(D262,AVERAGE($D$2:$D$401),_xlfn.STDEV.S($D$2:$D$401))</f>
      </c>
      <c r="G262" s="10" t="str">
        <f>=STANDARDIZE(E262,AVERAGE($E$2:$E$401),_xlfn.STDEV.S($E$2:$E$401))</f>
      </c>
      <c r="H262" s="10" t="str">
        <f>=SQRT((F262-$R$4)^2+(G262-$S$4)^2)</f>
      </c>
      <c r="I262" s="10" t="str">
        <f>=SQRT((F262-$R$5)^2+(G262-$S$5)^2)</f>
      </c>
      <c r="J262" s="10" t="str">
        <f>=SQRT((F262-$R$6)^2+(G262-$S$6)^2)</f>
      </c>
      <c r="K262" t="str">
        <f>=CHOOSE(MATCH(MIN(H262:J262),H262:J262,0),"A","B","C")</f>
      </c>
      <c r="L262" s="10" t="str">
        <f>=SQRT((F262-$R$10)^2+(G262-$S$10)^2)</f>
      </c>
      <c r="M262" s="10" t="str">
        <f>=SQRT((F262-$R$11)^2+(G262-$S$11)^2)</f>
      </c>
      <c r="N262" s="10" t="str">
        <f>=SQRT((F262-$R$12)^2+(G262-$S$12)^2)</f>
      </c>
      <c r="O262" t="str">
        <f>=CHOOSE(MATCH(MIN(L262:N262),L262:N262,0),"A","B","C")</f>
      </c>
    </row>
    <row r="263">
      <c r="A263" t="n">
        <v>205203</v>
      </c>
      <c r="B263" t="s">
        <v>4013</v>
      </c>
      <c r="C263" t="s">
        <v>163</v>
      </c>
      <c r="D263" t="n">
        <v>36</v>
      </c>
      <c r="E263" t="n">
        <v>18.1</v>
      </c>
      <c r="F263" s="10" t="str">
        <f>=STANDARDIZE(D263,AVERAGE($D$2:$D$401),_xlfn.STDEV.S($D$2:$D$401))</f>
      </c>
      <c r="G263" s="10" t="str">
        <f>=STANDARDIZE(E263,AVERAGE($E$2:$E$401),_xlfn.STDEV.S($E$2:$E$401))</f>
      </c>
      <c r="H263" s="10" t="str">
        <f>=SQRT((F263-$R$4)^2+(G263-$S$4)^2)</f>
      </c>
      <c r="I263" s="10" t="str">
        <f>=SQRT((F263-$R$5)^2+(G263-$S$5)^2)</f>
      </c>
      <c r="J263" s="10" t="str">
        <f>=SQRT((F263-$R$6)^2+(G263-$S$6)^2)</f>
      </c>
      <c r="K263" t="str">
        <f>=CHOOSE(MATCH(MIN(H263:J263),H263:J263,0),"A","B","C")</f>
      </c>
      <c r="L263" s="10" t="str">
        <f>=SQRT((F263-$R$10)^2+(G263-$S$10)^2)</f>
      </c>
      <c r="M263" s="10" t="str">
        <f>=SQRT((F263-$R$11)^2+(G263-$S$11)^2)</f>
      </c>
      <c r="N263" s="10" t="str">
        <f>=SQRT((F263-$R$12)^2+(G263-$S$12)^2)</f>
      </c>
      <c r="O263" t="str">
        <f>=CHOOSE(MATCH(MIN(L263:N263),L263:N263,0),"A","B","C")</f>
      </c>
    </row>
    <row r="264">
      <c r="A264" t="n">
        <v>206589</v>
      </c>
      <c r="B264" t="s">
        <v>4041</v>
      </c>
      <c r="C264" t="s">
        <v>163</v>
      </c>
      <c r="D264" t="n">
        <v>20</v>
      </c>
      <c r="E264" t="n">
        <v>73.6</v>
      </c>
      <c r="F264" s="10" t="str">
        <f>=STANDARDIZE(D264,AVERAGE($D$2:$D$401),_xlfn.STDEV.S($D$2:$D$401))</f>
      </c>
      <c r="G264" s="10" t="str">
        <f>=STANDARDIZE(E264,AVERAGE($E$2:$E$401),_xlfn.STDEV.S($E$2:$E$401))</f>
      </c>
      <c r="H264" s="10" t="str">
        <f>=SQRT((F264-$R$4)^2+(G264-$S$4)^2)</f>
      </c>
      <c r="I264" s="10" t="str">
        <f>=SQRT((F264-$R$5)^2+(G264-$S$5)^2)</f>
      </c>
      <c r="J264" s="10" t="str">
        <f>=SQRT((F264-$R$6)^2+(G264-$S$6)^2)</f>
      </c>
      <c r="K264" t="str">
        <f>=CHOOSE(MATCH(MIN(H264:J264),H264:J264,0),"A","B","C")</f>
      </c>
      <c r="L264" s="10" t="str">
        <f>=SQRT((F264-$R$10)^2+(G264-$S$10)^2)</f>
      </c>
      <c r="M264" s="10" t="str">
        <f>=SQRT((F264-$R$11)^2+(G264-$S$11)^2)</f>
      </c>
      <c r="N264" s="10" t="str">
        <f>=SQRT((F264-$R$12)^2+(G264-$S$12)^2)</f>
      </c>
      <c r="O264" t="str">
        <f>=CHOOSE(MATCH(MIN(L264:N264),L264:N264,0),"A","B","C")</f>
      </c>
    </row>
    <row r="265">
      <c r="A265" t="n">
        <v>206695</v>
      </c>
      <c r="B265" t="s">
        <v>4046</v>
      </c>
      <c r="C265" t="s">
        <v>149</v>
      </c>
      <c r="D265" t="n">
        <v>33</v>
      </c>
      <c r="E265" t="n">
        <v>52.7</v>
      </c>
      <c r="F265" s="10" t="str">
        <f>=STANDARDIZE(D265,AVERAGE($D$2:$D$401),_xlfn.STDEV.S($D$2:$D$401))</f>
      </c>
      <c r="G265" s="10" t="str">
        <f>=STANDARDIZE(E265,AVERAGE($E$2:$E$401),_xlfn.STDEV.S($E$2:$E$401))</f>
      </c>
      <c r="H265" s="10" t="str">
        <f>=SQRT((F265-$R$4)^2+(G265-$S$4)^2)</f>
      </c>
      <c r="I265" s="10" t="str">
        <f>=SQRT((F265-$R$5)^2+(G265-$S$5)^2)</f>
      </c>
      <c r="J265" s="10" t="str">
        <f>=SQRT((F265-$R$6)^2+(G265-$S$6)^2)</f>
      </c>
      <c r="K265" t="str">
        <f>=CHOOSE(MATCH(MIN(H265:J265),H265:J265,0),"A","B","C")</f>
      </c>
      <c r="L265" s="10" t="str">
        <f>=SQRT((F265-$R$10)^2+(G265-$S$10)^2)</f>
      </c>
      <c r="M265" s="10" t="str">
        <f>=SQRT((F265-$R$11)^2+(G265-$S$11)^2)</f>
      </c>
      <c r="N265" s="10" t="str">
        <f>=SQRT((F265-$R$12)^2+(G265-$S$12)^2)</f>
      </c>
      <c r="O265" t="str">
        <f>=CHOOSE(MATCH(MIN(L265:N265),L265:N265,0),"A","B","C")</f>
      </c>
    </row>
    <row r="266">
      <c r="A266" t="n">
        <v>206862</v>
      </c>
      <c r="B266" t="s">
        <v>4052</v>
      </c>
      <c r="C266" t="s">
        <v>163</v>
      </c>
      <c r="D266" t="n">
        <v>45</v>
      </c>
      <c r="E266" t="n">
        <v>36.6</v>
      </c>
      <c r="F266" s="10" t="str">
        <f>=STANDARDIZE(D266,AVERAGE($D$2:$D$401),_xlfn.STDEV.S($D$2:$D$401))</f>
      </c>
      <c r="G266" s="10" t="str">
        <f>=STANDARDIZE(E266,AVERAGE($E$2:$E$401),_xlfn.STDEV.S($E$2:$E$401))</f>
      </c>
      <c r="H266" s="10" t="str">
        <f>=SQRT((F266-$R$4)^2+(G266-$S$4)^2)</f>
      </c>
      <c r="I266" s="10" t="str">
        <f>=SQRT((F266-$R$5)^2+(G266-$S$5)^2)</f>
      </c>
      <c r="J266" s="10" t="str">
        <f>=SQRT((F266-$R$6)^2+(G266-$S$6)^2)</f>
      </c>
      <c r="K266" t="str">
        <f>=CHOOSE(MATCH(MIN(H266:J266),H266:J266,0),"A","B","C")</f>
      </c>
      <c r="L266" s="10" t="str">
        <f>=SQRT((F266-$R$10)^2+(G266-$S$10)^2)</f>
      </c>
      <c r="M266" s="10" t="str">
        <f>=SQRT((F266-$R$11)^2+(G266-$S$11)^2)</f>
      </c>
      <c r="N266" s="10" t="str">
        <f>=SQRT((F266-$R$12)^2+(G266-$S$12)^2)</f>
      </c>
      <c r="O266" t="str">
        <f>=CHOOSE(MATCH(MIN(L266:N266),L266:N266,0),"A","B","C")</f>
      </c>
    </row>
    <row r="267">
      <c r="A267" t="n">
        <v>206914</v>
      </c>
      <c r="B267" t="s">
        <v>4055</v>
      </c>
      <c r="C267" t="s">
        <v>149</v>
      </c>
      <c r="D267" t="n">
        <v>41</v>
      </c>
      <c r="E267" t="n">
        <v>28.3</v>
      </c>
      <c r="F267" s="10" t="str">
        <f>=STANDARDIZE(D267,AVERAGE($D$2:$D$401),_xlfn.STDEV.S($D$2:$D$401))</f>
      </c>
      <c r="G267" s="10" t="str">
        <f>=STANDARDIZE(E267,AVERAGE($E$2:$E$401),_xlfn.STDEV.S($E$2:$E$401))</f>
      </c>
      <c r="H267" s="10" t="str">
        <f>=SQRT((F267-$R$4)^2+(G267-$S$4)^2)</f>
      </c>
      <c r="I267" s="10" t="str">
        <f>=SQRT((F267-$R$5)^2+(G267-$S$5)^2)</f>
      </c>
      <c r="J267" s="10" t="str">
        <f>=SQRT((F267-$R$6)^2+(G267-$S$6)^2)</f>
      </c>
      <c r="K267" t="str">
        <f>=CHOOSE(MATCH(MIN(H267:J267),H267:J267,0),"A","B","C")</f>
      </c>
      <c r="L267" s="10" t="str">
        <f>=SQRT((F267-$R$10)^2+(G267-$S$10)^2)</f>
      </c>
      <c r="M267" s="10" t="str">
        <f>=SQRT((F267-$R$11)^2+(G267-$S$11)^2)</f>
      </c>
      <c r="N267" s="10" t="str">
        <f>=SQRT((F267-$R$12)^2+(G267-$S$12)^2)</f>
      </c>
      <c r="O267" t="str">
        <f>=CHOOSE(MATCH(MIN(L267:N267),L267:N267,0),"A","B","C")</f>
      </c>
    </row>
    <row r="268">
      <c r="A268" t="n">
        <v>207209</v>
      </c>
      <c r="B268" t="s">
        <v>4074</v>
      </c>
      <c r="C268" t="s">
        <v>149</v>
      </c>
      <c r="D268" t="n">
        <v>68</v>
      </c>
      <c r="E268" t="n">
        <v>19.5</v>
      </c>
      <c r="F268" s="10" t="str">
        <f>=STANDARDIZE(D268,AVERAGE($D$2:$D$401),_xlfn.STDEV.S($D$2:$D$401))</f>
      </c>
      <c r="G268" s="10" t="str">
        <f>=STANDARDIZE(E268,AVERAGE($E$2:$E$401),_xlfn.STDEV.S($E$2:$E$401))</f>
      </c>
      <c r="H268" s="10" t="str">
        <f>=SQRT((F268-$R$4)^2+(G268-$S$4)^2)</f>
      </c>
      <c r="I268" s="10" t="str">
        <f>=SQRT((F268-$R$5)^2+(G268-$S$5)^2)</f>
      </c>
      <c r="J268" s="10" t="str">
        <f>=SQRT((F268-$R$6)^2+(G268-$S$6)^2)</f>
      </c>
      <c r="K268" t="str">
        <f>=CHOOSE(MATCH(MIN(H268:J268),H268:J268,0),"A","B","C")</f>
      </c>
      <c r="L268" s="10" t="str">
        <f>=SQRT((F268-$R$10)^2+(G268-$S$10)^2)</f>
      </c>
      <c r="M268" s="10" t="str">
        <f>=SQRT((F268-$R$11)^2+(G268-$S$11)^2)</f>
      </c>
      <c r="N268" s="10" t="str">
        <f>=SQRT((F268-$R$12)^2+(G268-$S$12)^2)</f>
      </c>
      <c r="O268" t="str">
        <f>=CHOOSE(MATCH(MIN(L268:N268),L268:N268,0),"A","B","C")</f>
      </c>
    </row>
    <row r="269">
      <c r="A269" t="n">
        <v>207403</v>
      </c>
      <c r="B269" t="s">
        <v>4094</v>
      </c>
      <c r="C269" t="s">
        <v>163</v>
      </c>
      <c r="D269" t="n">
        <v>31</v>
      </c>
      <c r="E269" t="n">
        <v>49.7</v>
      </c>
      <c r="F269" s="10" t="str">
        <f>=STANDARDIZE(D269,AVERAGE($D$2:$D$401),_xlfn.STDEV.S($D$2:$D$401))</f>
      </c>
      <c r="G269" s="10" t="str">
        <f>=STANDARDIZE(E269,AVERAGE($E$2:$E$401),_xlfn.STDEV.S($E$2:$E$401))</f>
      </c>
      <c r="H269" s="10" t="str">
        <f>=SQRT((F269-$R$4)^2+(G269-$S$4)^2)</f>
      </c>
      <c r="I269" s="10" t="str">
        <f>=SQRT((F269-$R$5)^2+(G269-$S$5)^2)</f>
      </c>
      <c r="J269" s="10" t="str">
        <f>=SQRT((F269-$R$6)^2+(G269-$S$6)^2)</f>
      </c>
      <c r="K269" t="str">
        <f>=CHOOSE(MATCH(MIN(H269:J269),H269:J269,0),"A","B","C")</f>
      </c>
      <c r="L269" s="10" t="str">
        <f>=SQRT((F269-$R$10)^2+(G269-$S$10)^2)</f>
      </c>
      <c r="M269" s="10" t="str">
        <f>=SQRT((F269-$R$11)^2+(G269-$S$11)^2)</f>
      </c>
      <c r="N269" s="10" t="str">
        <f>=SQRT((F269-$R$12)^2+(G269-$S$12)^2)</f>
      </c>
      <c r="O269" t="str">
        <f>=CHOOSE(MATCH(MIN(L269:N269),L269:N269,0),"A","B","C")</f>
      </c>
    </row>
    <row r="270">
      <c r="A270" t="n">
        <v>207500</v>
      </c>
      <c r="B270" t="s">
        <v>4098</v>
      </c>
      <c r="C270" t="s">
        <v>149</v>
      </c>
      <c r="D270" t="n">
        <v>24</v>
      </c>
      <c r="E270" t="n">
        <v>75.3</v>
      </c>
      <c r="F270" s="10" t="str">
        <f>=STANDARDIZE(D270,AVERAGE($D$2:$D$401),_xlfn.STDEV.S($D$2:$D$401))</f>
      </c>
      <c r="G270" s="10" t="str">
        <f>=STANDARDIZE(E270,AVERAGE($E$2:$E$401),_xlfn.STDEV.S($E$2:$E$401))</f>
      </c>
      <c r="H270" s="10" t="str">
        <f>=SQRT((F270-$R$4)^2+(G270-$S$4)^2)</f>
      </c>
      <c r="I270" s="10" t="str">
        <f>=SQRT((F270-$R$5)^2+(G270-$S$5)^2)</f>
      </c>
      <c r="J270" s="10" t="str">
        <f>=SQRT((F270-$R$6)^2+(G270-$S$6)^2)</f>
      </c>
      <c r="K270" t="str">
        <f>=CHOOSE(MATCH(MIN(H270:J270),H270:J270,0),"A","B","C")</f>
      </c>
      <c r="L270" s="10" t="str">
        <f>=SQRT((F270-$R$10)^2+(G270-$S$10)^2)</f>
      </c>
      <c r="M270" s="10" t="str">
        <f>=SQRT((F270-$R$11)^2+(G270-$S$11)^2)</f>
      </c>
      <c r="N270" s="10" t="str">
        <f>=SQRT((F270-$R$12)^2+(G270-$S$12)^2)</f>
      </c>
      <c r="O270" t="str">
        <f>=CHOOSE(MATCH(MIN(L270:N270),L270:N270,0),"A","B","C")</f>
      </c>
    </row>
    <row r="271">
      <c r="A271" t="n">
        <v>207847</v>
      </c>
      <c r="B271" t="s">
        <v>4115</v>
      </c>
      <c r="C271" t="s">
        <v>149</v>
      </c>
      <c r="D271" t="n">
        <v>40</v>
      </c>
      <c r="E271" t="n">
        <v>33.3</v>
      </c>
      <c r="F271" s="10" t="str">
        <f>=STANDARDIZE(D271,AVERAGE($D$2:$D$401),_xlfn.STDEV.S($D$2:$D$401))</f>
      </c>
      <c r="G271" s="10" t="str">
        <f>=STANDARDIZE(E271,AVERAGE($E$2:$E$401),_xlfn.STDEV.S($E$2:$E$401))</f>
      </c>
      <c r="H271" s="10" t="str">
        <f>=SQRT((F271-$R$4)^2+(G271-$S$4)^2)</f>
      </c>
      <c r="I271" s="10" t="str">
        <f>=SQRT((F271-$R$5)^2+(G271-$S$5)^2)</f>
      </c>
      <c r="J271" s="10" t="str">
        <f>=SQRT((F271-$R$6)^2+(G271-$S$6)^2)</f>
      </c>
      <c r="K271" t="str">
        <f>=CHOOSE(MATCH(MIN(H271:J271),H271:J271,0),"A","B","C")</f>
      </c>
      <c r="L271" s="10" t="str">
        <f>=SQRT((F271-$R$10)^2+(G271-$S$10)^2)</f>
      </c>
      <c r="M271" s="10" t="str">
        <f>=SQRT((F271-$R$11)^2+(G271-$S$11)^2)</f>
      </c>
      <c r="N271" s="10" t="str">
        <f>=SQRT((F271-$R$12)^2+(G271-$S$12)^2)</f>
      </c>
      <c r="O271" t="str">
        <f>=CHOOSE(MATCH(MIN(L271:N271),L271:N271,0),"A","B","C")</f>
      </c>
    </row>
    <row r="272">
      <c r="A272" t="n">
        <v>208822</v>
      </c>
      <c r="B272" t="s">
        <v>4144</v>
      </c>
      <c r="C272" t="s">
        <v>163</v>
      </c>
      <c r="D272" t="n">
        <v>27</v>
      </c>
      <c r="E272" t="n">
        <v>68.7</v>
      </c>
      <c r="F272" s="10" t="str">
        <f>=STANDARDIZE(D272,AVERAGE($D$2:$D$401),_xlfn.STDEV.S($D$2:$D$401))</f>
      </c>
      <c r="G272" s="10" t="str">
        <f>=STANDARDIZE(E272,AVERAGE($E$2:$E$401),_xlfn.STDEV.S($E$2:$E$401))</f>
      </c>
      <c r="H272" s="10" t="str">
        <f>=SQRT((F272-$R$4)^2+(G272-$S$4)^2)</f>
      </c>
      <c r="I272" s="10" t="str">
        <f>=SQRT((F272-$R$5)^2+(G272-$S$5)^2)</f>
      </c>
      <c r="J272" s="10" t="str">
        <f>=SQRT((F272-$R$6)^2+(G272-$S$6)^2)</f>
      </c>
      <c r="K272" t="str">
        <f>=CHOOSE(MATCH(MIN(H272:J272),H272:J272,0),"A","B","C")</f>
      </c>
      <c r="L272" s="10" t="str">
        <f>=SQRT((F272-$R$10)^2+(G272-$S$10)^2)</f>
      </c>
      <c r="M272" s="10" t="str">
        <f>=SQRT((F272-$R$11)^2+(G272-$S$11)^2)</f>
      </c>
      <c r="N272" s="10" t="str">
        <f>=SQRT((F272-$R$12)^2+(G272-$S$12)^2)</f>
      </c>
      <c r="O272" t="str">
        <f>=CHOOSE(MATCH(MIN(L272:N272),L272:N272,0),"A","B","C")</f>
      </c>
    </row>
    <row r="273">
      <c r="A273" t="n">
        <v>209542</v>
      </c>
      <c r="B273" t="s">
        <v>4168</v>
      </c>
      <c r="C273" t="s">
        <v>149</v>
      </c>
      <c r="D273" t="n">
        <v>22</v>
      </c>
      <c r="E273" t="n">
        <v>70.6</v>
      </c>
      <c r="F273" s="10" t="str">
        <f>=STANDARDIZE(D273,AVERAGE($D$2:$D$401),_xlfn.STDEV.S($D$2:$D$401))</f>
      </c>
      <c r="G273" s="10" t="str">
        <f>=STANDARDIZE(E273,AVERAGE($E$2:$E$401),_xlfn.STDEV.S($E$2:$E$401))</f>
      </c>
      <c r="H273" s="10" t="str">
        <f>=SQRT((F273-$R$4)^2+(G273-$S$4)^2)</f>
      </c>
      <c r="I273" s="10" t="str">
        <f>=SQRT((F273-$R$5)^2+(G273-$S$5)^2)</f>
      </c>
      <c r="J273" s="10" t="str">
        <f>=SQRT((F273-$R$6)^2+(G273-$S$6)^2)</f>
      </c>
      <c r="K273" t="str">
        <f>=CHOOSE(MATCH(MIN(H273:J273),H273:J273,0),"A","B","C")</f>
      </c>
      <c r="L273" s="10" t="str">
        <f>=SQRT((F273-$R$10)^2+(G273-$S$10)^2)</f>
      </c>
      <c r="M273" s="10" t="str">
        <f>=SQRT((F273-$R$11)^2+(G273-$S$11)^2)</f>
      </c>
      <c r="N273" s="10" t="str">
        <f>=SQRT((F273-$R$12)^2+(G273-$S$12)^2)</f>
      </c>
      <c r="O273" t="str">
        <f>=CHOOSE(MATCH(MIN(L273:N273),L273:N273,0),"A","B","C")</f>
      </c>
    </row>
    <row r="274">
      <c r="A274" t="n">
        <v>209825</v>
      </c>
      <c r="B274" t="s">
        <v>4182</v>
      </c>
      <c r="C274" t="s">
        <v>163</v>
      </c>
      <c r="D274" t="n">
        <v>19</v>
      </c>
      <c r="E274" t="n">
        <v>80.4</v>
      </c>
      <c r="F274" s="10" t="str">
        <f>=STANDARDIZE(D274,AVERAGE($D$2:$D$401),_xlfn.STDEV.S($D$2:$D$401))</f>
      </c>
      <c r="G274" s="10" t="str">
        <f>=STANDARDIZE(E274,AVERAGE($E$2:$E$401),_xlfn.STDEV.S($E$2:$E$401))</f>
      </c>
      <c r="H274" s="10" t="str">
        <f>=SQRT((F274-$R$4)^2+(G274-$S$4)^2)</f>
      </c>
      <c r="I274" s="10" t="str">
        <f>=SQRT((F274-$R$5)^2+(G274-$S$5)^2)</f>
      </c>
      <c r="J274" s="10" t="str">
        <f>=SQRT((F274-$R$6)^2+(G274-$S$6)^2)</f>
      </c>
      <c r="K274" t="str">
        <f>=CHOOSE(MATCH(MIN(H274:J274),H274:J274,0),"A","B","C")</f>
      </c>
      <c r="L274" s="10" t="str">
        <f>=SQRT((F274-$R$10)^2+(G274-$S$10)^2)</f>
      </c>
      <c r="M274" s="10" t="str">
        <f>=SQRT((F274-$R$11)^2+(G274-$S$11)^2)</f>
      </c>
      <c r="N274" s="10" t="str">
        <f>=SQRT((F274-$R$12)^2+(G274-$S$12)^2)</f>
      </c>
      <c r="O274" t="str">
        <f>=CHOOSE(MATCH(MIN(L274:N274),L274:N274,0),"A","B","C")</f>
      </c>
    </row>
    <row r="275">
      <c r="A275" t="n">
        <v>210571</v>
      </c>
      <c r="B275" t="s">
        <v>4203</v>
      </c>
      <c r="C275" t="s">
        <v>163</v>
      </c>
      <c r="D275" t="n">
        <v>50</v>
      </c>
      <c r="E275" t="n">
        <v>42.2</v>
      </c>
      <c r="F275" s="10" t="str">
        <f>=STANDARDIZE(D275,AVERAGE($D$2:$D$401),_xlfn.STDEV.S($D$2:$D$401))</f>
      </c>
      <c r="G275" s="10" t="str">
        <f>=STANDARDIZE(E275,AVERAGE($E$2:$E$401),_xlfn.STDEV.S($E$2:$E$401))</f>
      </c>
      <c r="H275" s="10" t="str">
        <f>=SQRT((F275-$R$4)^2+(G275-$S$4)^2)</f>
      </c>
      <c r="I275" s="10" t="str">
        <f>=SQRT((F275-$R$5)^2+(G275-$S$5)^2)</f>
      </c>
      <c r="J275" s="10" t="str">
        <f>=SQRT((F275-$R$6)^2+(G275-$S$6)^2)</f>
      </c>
      <c r="K275" t="str">
        <f>=CHOOSE(MATCH(MIN(H275:J275),H275:J275,0),"A","B","C")</f>
      </c>
      <c r="L275" s="10" t="str">
        <f>=SQRT((F275-$R$10)^2+(G275-$S$10)^2)</f>
      </c>
      <c r="M275" s="10" t="str">
        <f>=SQRT((F275-$R$11)^2+(G275-$S$11)^2)</f>
      </c>
      <c r="N275" s="10" t="str">
        <f>=SQRT((F275-$R$12)^2+(G275-$S$12)^2)</f>
      </c>
      <c r="O275" t="str">
        <f>=CHOOSE(MATCH(MIN(L275:N275),L275:N275,0),"A","B","C")</f>
      </c>
    </row>
    <row r="276">
      <c r="A276" t="n">
        <v>211273</v>
      </c>
      <c r="B276" t="s">
        <v>4231</v>
      </c>
      <c r="C276" t="s">
        <v>163</v>
      </c>
      <c r="D276" t="n">
        <v>14</v>
      </c>
      <c r="E276" t="n">
        <v>85.6</v>
      </c>
      <c r="F276" s="10" t="str">
        <f>=STANDARDIZE(D276,AVERAGE($D$2:$D$401),_xlfn.STDEV.S($D$2:$D$401))</f>
      </c>
      <c r="G276" s="10" t="str">
        <f>=STANDARDIZE(E276,AVERAGE($E$2:$E$401),_xlfn.STDEV.S($E$2:$E$401))</f>
      </c>
      <c r="H276" s="10" t="str">
        <f>=SQRT((F276-$R$4)^2+(G276-$S$4)^2)</f>
      </c>
      <c r="I276" s="10" t="str">
        <f>=SQRT((F276-$R$5)^2+(G276-$S$5)^2)</f>
      </c>
      <c r="J276" s="10" t="str">
        <f>=SQRT((F276-$R$6)^2+(G276-$S$6)^2)</f>
      </c>
      <c r="K276" t="str">
        <f>=CHOOSE(MATCH(MIN(H276:J276),H276:J276,0),"A","B","C")</f>
      </c>
      <c r="L276" s="10" t="str">
        <f>=SQRT((F276-$R$10)^2+(G276-$S$10)^2)</f>
      </c>
      <c r="M276" s="10" t="str">
        <f>=SQRT((F276-$R$11)^2+(G276-$S$11)^2)</f>
      </c>
      <c r="N276" s="10" t="str">
        <f>=SQRT((F276-$R$12)^2+(G276-$S$12)^2)</f>
      </c>
      <c r="O276" t="str">
        <f>=CHOOSE(MATCH(MIN(L276:N276),L276:N276,0),"A","B","C")</f>
      </c>
    </row>
    <row r="277">
      <c r="A277" t="n">
        <v>211291</v>
      </c>
      <c r="B277" t="s">
        <v>4233</v>
      </c>
      <c r="C277" t="s">
        <v>163</v>
      </c>
      <c r="D277" t="n">
        <v>11</v>
      </c>
      <c r="E277" t="n">
        <v>86.2</v>
      </c>
      <c r="F277" s="10" t="str">
        <f>=STANDARDIZE(D277,AVERAGE($D$2:$D$401),_xlfn.STDEV.S($D$2:$D$401))</f>
      </c>
      <c r="G277" s="10" t="str">
        <f>=STANDARDIZE(E277,AVERAGE($E$2:$E$401),_xlfn.STDEV.S($E$2:$E$401))</f>
      </c>
      <c r="H277" s="10" t="str">
        <f>=SQRT((F277-$R$4)^2+(G277-$S$4)^2)</f>
      </c>
      <c r="I277" s="10" t="str">
        <f>=SQRT((F277-$R$5)^2+(G277-$S$5)^2)</f>
      </c>
      <c r="J277" s="10" t="str">
        <f>=SQRT((F277-$R$6)^2+(G277-$S$6)^2)</f>
      </c>
      <c r="K277" t="str">
        <f>=CHOOSE(MATCH(MIN(H277:J277),H277:J277,0),"A","B","C")</f>
      </c>
      <c r="L277" s="10" t="str">
        <f>=SQRT((F277-$R$10)^2+(G277-$S$10)^2)</f>
      </c>
      <c r="M277" s="10" t="str">
        <f>=SQRT((F277-$R$11)^2+(G277-$S$11)^2)</f>
      </c>
      <c r="N277" s="10" t="str">
        <f>=SQRT((F277-$R$12)^2+(G277-$S$12)^2)</f>
      </c>
      <c r="O277" t="str">
        <f>=CHOOSE(MATCH(MIN(L277:N277),L277:N277,0),"A","B","C")</f>
      </c>
    </row>
    <row r="278">
      <c r="A278" t="n">
        <v>211440</v>
      </c>
      <c r="B278" t="s">
        <v>4245</v>
      </c>
      <c r="C278" t="s">
        <v>163</v>
      </c>
      <c r="D278" t="n">
        <v>15</v>
      </c>
      <c r="E278" t="n">
        <v>92.5</v>
      </c>
      <c r="F278" s="10" t="str">
        <f>=STANDARDIZE(D278,AVERAGE($D$2:$D$401),_xlfn.STDEV.S($D$2:$D$401))</f>
      </c>
      <c r="G278" s="10" t="str">
        <f>=STANDARDIZE(E278,AVERAGE($E$2:$E$401),_xlfn.STDEV.S($E$2:$E$401))</f>
      </c>
      <c r="H278" s="10" t="str">
        <f>=SQRT((F278-$R$4)^2+(G278-$S$4)^2)</f>
      </c>
      <c r="I278" s="10" t="str">
        <f>=SQRT((F278-$R$5)^2+(G278-$S$5)^2)</f>
      </c>
      <c r="J278" s="10" t="str">
        <f>=SQRT((F278-$R$6)^2+(G278-$S$6)^2)</f>
      </c>
      <c r="K278" t="str">
        <f>=CHOOSE(MATCH(MIN(H278:J278),H278:J278,0),"A","B","C")</f>
      </c>
      <c r="L278" s="10" t="str">
        <f>=SQRT((F278-$R$10)^2+(G278-$S$10)^2)</f>
      </c>
      <c r="M278" s="10" t="str">
        <f>=SQRT((F278-$R$11)^2+(G278-$S$11)^2)</f>
      </c>
      <c r="N278" s="10" t="str">
        <f>=SQRT((F278-$R$12)^2+(G278-$S$12)^2)</f>
      </c>
      <c r="O278" t="str">
        <f>=CHOOSE(MATCH(MIN(L278:N278),L278:N278,0),"A","B","C")</f>
      </c>
    </row>
    <row r="279">
      <c r="A279" t="n">
        <v>212115</v>
      </c>
      <c r="B279" t="s">
        <v>4268</v>
      </c>
      <c r="C279" t="s">
        <v>149</v>
      </c>
      <c r="D279" t="n">
        <v>40</v>
      </c>
      <c r="E279" t="n">
        <v>43.8</v>
      </c>
      <c r="F279" s="10" t="str">
        <f>=STANDARDIZE(D279,AVERAGE($D$2:$D$401),_xlfn.STDEV.S($D$2:$D$401))</f>
      </c>
      <c r="G279" s="10" t="str">
        <f>=STANDARDIZE(E279,AVERAGE($E$2:$E$401),_xlfn.STDEV.S($E$2:$E$401))</f>
      </c>
      <c r="H279" s="10" t="str">
        <f>=SQRT((F279-$R$4)^2+(G279-$S$4)^2)</f>
      </c>
      <c r="I279" s="10" t="str">
        <f>=SQRT((F279-$R$5)^2+(G279-$S$5)^2)</f>
      </c>
      <c r="J279" s="10" t="str">
        <f>=SQRT((F279-$R$6)^2+(G279-$S$6)^2)</f>
      </c>
      <c r="K279" t="str">
        <f>=CHOOSE(MATCH(MIN(H279:J279),H279:J279,0),"A","B","C")</f>
      </c>
      <c r="L279" s="10" t="str">
        <f>=SQRT((F279-$R$10)^2+(G279-$S$10)^2)</f>
      </c>
      <c r="M279" s="10" t="str">
        <f>=SQRT((F279-$R$11)^2+(G279-$S$11)^2)</f>
      </c>
      <c r="N279" s="10" t="str">
        <f>=SQRT((F279-$R$12)^2+(G279-$S$12)^2)</f>
      </c>
      <c r="O279" t="str">
        <f>=CHOOSE(MATCH(MIN(L279:N279),L279:N279,0),"A","B","C")</f>
      </c>
    </row>
    <row r="280">
      <c r="A280" t="n">
        <v>212197</v>
      </c>
      <c r="B280" t="s">
        <v>4272</v>
      </c>
      <c r="C280" t="s">
        <v>163</v>
      </c>
      <c r="D280" t="n">
        <v>19</v>
      </c>
      <c r="E280" t="n">
        <v>77.1</v>
      </c>
      <c r="F280" s="10" t="str">
        <f>=STANDARDIZE(D280,AVERAGE($D$2:$D$401),_xlfn.STDEV.S($D$2:$D$401))</f>
      </c>
      <c r="G280" s="10" t="str">
        <f>=STANDARDIZE(E280,AVERAGE($E$2:$E$401),_xlfn.STDEV.S($E$2:$E$401))</f>
      </c>
      <c r="H280" s="10" t="str">
        <f>=SQRT((F280-$R$4)^2+(G280-$S$4)^2)</f>
      </c>
      <c r="I280" s="10" t="str">
        <f>=SQRT((F280-$R$5)^2+(G280-$S$5)^2)</f>
      </c>
      <c r="J280" s="10" t="str">
        <f>=SQRT((F280-$R$6)^2+(G280-$S$6)^2)</f>
      </c>
      <c r="K280" t="str">
        <f>=CHOOSE(MATCH(MIN(H280:J280),H280:J280,0),"A","B","C")</f>
      </c>
      <c r="L280" s="10" t="str">
        <f>=SQRT((F280-$R$10)^2+(G280-$S$10)^2)</f>
      </c>
      <c r="M280" s="10" t="str">
        <f>=SQRT((F280-$R$11)^2+(G280-$S$11)^2)</f>
      </c>
      <c r="N280" s="10" t="str">
        <f>=SQRT((F280-$R$12)^2+(G280-$S$12)^2)</f>
      </c>
      <c r="O280" t="str">
        <f>=CHOOSE(MATCH(MIN(L280:N280),L280:N280,0),"A","B","C")</f>
      </c>
    </row>
    <row r="281">
      <c r="A281" t="n">
        <v>212577</v>
      </c>
      <c r="B281" t="s">
        <v>4288</v>
      </c>
      <c r="C281" t="s">
        <v>163</v>
      </c>
      <c r="D281" t="n">
        <v>17</v>
      </c>
      <c r="E281" t="n">
        <v>86</v>
      </c>
      <c r="F281" s="10" t="str">
        <f>=STANDARDIZE(D281,AVERAGE($D$2:$D$401),_xlfn.STDEV.S($D$2:$D$401))</f>
      </c>
      <c r="G281" s="10" t="str">
        <f>=STANDARDIZE(E281,AVERAGE($E$2:$E$401),_xlfn.STDEV.S($E$2:$E$401))</f>
      </c>
      <c r="H281" s="10" t="str">
        <f>=SQRT((F281-$R$4)^2+(G281-$S$4)^2)</f>
      </c>
      <c r="I281" s="10" t="str">
        <f>=SQRT((F281-$R$5)^2+(G281-$S$5)^2)</f>
      </c>
      <c r="J281" s="10" t="str">
        <f>=SQRT((F281-$R$6)^2+(G281-$S$6)^2)</f>
      </c>
      <c r="K281" t="str">
        <f>=CHOOSE(MATCH(MIN(H281:J281),H281:J281,0),"A","B","C")</f>
      </c>
      <c r="L281" s="10" t="str">
        <f>=SQRT((F281-$R$10)^2+(G281-$S$10)^2)</f>
      </c>
      <c r="M281" s="10" t="str">
        <f>=SQRT((F281-$R$11)^2+(G281-$S$11)^2)</f>
      </c>
      <c r="N281" s="10" t="str">
        <f>=SQRT((F281-$R$12)^2+(G281-$S$12)^2)</f>
      </c>
      <c r="O281" t="str">
        <f>=CHOOSE(MATCH(MIN(L281:N281),L281:N281,0),"A","B","C")</f>
      </c>
    </row>
    <row r="282">
      <c r="A282" t="n">
        <v>212601</v>
      </c>
      <c r="B282" t="s">
        <v>4289</v>
      </c>
      <c r="C282" t="s">
        <v>163</v>
      </c>
      <c r="D282" t="n">
        <v>22</v>
      </c>
      <c r="E282" t="n">
        <v>70.7</v>
      </c>
      <c r="F282" s="10" t="str">
        <f>=STANDARDIZE(D282,AVERAGE($D$2:$D$401),_xlfn.STDEV.S($D$2:$D$401))</f>
      </c>
      <c r="G282" s="10" t="str">
        <f>=STANDARDIZE(E282,AVERAGE($E$2:$E$401),_xlfn.STDEV.S($E$2:$E$401))</f>
      </c>
      <c r="H282" s="10" t="str">
        <f>=SQRT((F282-$R$4)^2+(G282-$S$4)^2)</f>
      </c>
      <c r="I282" s="10" t="str">
        <f>=SQRT((F282-$R$5)^2+(G282-$S$5)^2)</f>
      </c>
      <c r="J282" s="10" t="str">
        <f>=SQRT((F282-$R$6)^2+(G282-$S$6)^2)</f>
      </c>
      <c r="K282" t="str">
        <f>=CHOOSE(MATCH(MIN(H282:J282),H282:J282,0),"A","B","C")</f>
      </c>
      <c r="L282" s="10" t="str">
        <f>=SQRT((F282-$R$10)^2+(G282-$S$10)^2)</f>
      </c>
      <c r="M282" s="10" t="str">
        <f>=SQRT((F282-$R$11)^2+(G282-$S$11)^2)</f>
      </c>
      <c r="N282" s="10" t="str">
        <f>=SQRT((F282-$R$12)^2+(G282-$S$12)^2)</f>
      </c>
      <c r="O282" t="str">
        <f>=CHOOSE(MATCH(MIN(L282:N282),L282:N282,0),"A","B","C")</f>
      </c>
    </row>
    <row r="283">
      <c r="A283" t="n">
        <v>212911</v>
      </c>
      <c r="B283" t="s">
        <v>4302</v>
      </c>
      <c r="C283" t="s">
        <v>163</v>
      </c>
      <c r="D283" t="n">
        <v>14</v>
      </c>
      <c r="E283" t="n">
        <v>89.4</v>
      </c>
      <c r="F283" s="10" t="str">
        <f>=STANDARDIZE(D283,AVERAGE($D$2:$D$401),_xlfn.STDEV.S($D$2:$D$401))</f>
      </c>
      <c r="G283" s="10" t="str">
        <f>=STANDARDIZE(E283,AVERAGE($E$2:$E$401),_xlfn.STDEV.S($E$2:$E$401))</f>
      </c>
      <c r="H283" s="10" t="str">
        <f>=SQRT((F283-$R$4)^2+(G283-$S$4)^2)</f>
      </c>
      <c r="I283" s="10" t="str">
        <f>=SQRT((F283-$R$5)^2+(G283-$S$5)^2)</f>
      </c>
      <c r="J283" s="10" t="str">
        <f>=SQRT((F283-$R$6)^2+(G283-$S$6)^2)</f>
      </c>
      <c r="K283" t="str">
        <f>=CHOOSE(MATCH(MIN(H283:J283),H283:J283,0),"A","B","C")</f>
      </c>
      <c r="L283" s="10" t="str">
        <f>=SQRT((F283-$R$10)^2+(G283-$S$10)^2)</f>
      </c>
      <c r="M283" s="10" t="str">
        <f>=SQRT((F283-$R$11)^2+(G283-$S$11)^2)</f>
      </c>
      <c r="N283" s="10" t="str">
        <f>=SQRT((F283-$R$12)^2+(G283-$S$12)^2)</f>
      </c>
      <c r="O283" t="str">
        <f>=CHOOSE(MATCH(MIN(L283:N283),L283:N283,0),"A","B","C")</f>
      </c>
    </row>
    <row r="284">
      <c r="A284" t="n">
        <v>212984</v>
      </c>
      <c r="B284" t="s">
        <v>4305</v>
      </c>
      <c r="C284" t="s">
        <v>163</v>
      </c>
      <c r="D284" t="n">
        <v>40</v>
      </c>
      <c r="E284" t="n">
        <v>58.4</v>
      </c>
      <c r="F284" s="10" t="str">
        <f>=STANDARDIZE(D284,AVERAGE($D$2:$D$401),_xlfn.STDEV.S($D$2:$D$401))</f>
      </c>
      <c r="G284" s="10" t="str">
        <f>=STANDARDIZE(E284,AVERAGE($E$2:$E$401),_xlfn.STDEV.S($E$2:$E$401))</f>
      </c>
      <c r="H284" s="10" t="str">
        <f>=SQRT((F284-$R$4)^2+(G284-$S$4)^2)</f>
      </c>
      <c r="I284" s="10" t="str">
        <f>=SQRT((F284-$R$5)^2+(G284-$S$5)^2)</f>
      </c>
      <c r="J284" s="10" t="str">
        <f>=SQRT((F284-$R$6)^2+(G284-$S$6)^2)</f>
      </c>
      <c r="K284" t="str">
        <f>=CHOOSE(MATCH(MIN(H284:J284),H284:J284,0),"A","B","C")</f>
      </c>
      <c r="L284" s="10" t="str">
        <f>=SQRT((F284-$R$10)^2+(G284-$S$10)^2)</f>
      </c>
      <c r="M284" s="10" t="str">
        <f>=SQRT((F284-$R$11)^2+(G284-$S$11)^2)</f>
      </c>
      <c r="N284" s="10" t="str">
        <f>=SQRT((F284-$R$12)^2+(G284-$S$12)^2)</f>
      </c>
      <c r="O284" t="str">
        <f>=CHOOSE(MATCH(MIN(L284:N284),L284:N284,0),"A","B","C")</f>
      </c>
    </row>
    <row r="285">
      <c r="A285" t="n">
        <v>213011</v>
      </c>
      <c r="B285" t="s">
        <v>4306</v>
      </c>
      <c r="C285" t="s">
        <v>163</v>
      </c>
      <c r="D285" t="n">
        <v>21</v>
      </c>
      <c r="E285" t="n">
        <v>64.5</v>
      </c>
      <c r="F285" s="10" t="str">
        <f>=STANDARDIZE(D285,AVERAGE($D$2:$D$401),_xlfn.STDEV.S($D$2:$D$401))</f>
      </c>
      <c r="G285" s="10" t="str">
        <f>=STANDARDIZE(E285,AVERAGE($E$2:$E$401),_xlfn.STDEV.S($E$2:$E$401))</f>
      </c>
      <c r="H285" s="10" t="str">
        <f>=SQRT((F285-$R$4)^2+(G285-$S$4)^2)</f>
      </c>
      <c r="I285" s="10" t="str">
        <f>=SQRT((F285-$R$5)^2+(G285-$S$5)^2)</f>
      </c>
      <c r="J285" s="10" t="str">
        <f>=SQRT((F285-$R$6)^2+(G285-$S$6)^2)</f>
      </c>
      <c r="K285" t="str">
        <f>=CHOOSE(MATCH(MIN(H285:J285),H285:J285,0),"A","B","C")</f>
      </c>
      <c r="L285" s="10" t="str">
        <f>=SQRT((F285-$R$10)^2+(G285-$S$10)^2)</f>
      </c>
      <c r="M285" s="10" t="str">
        <f>=SQRT((F285-$R$11)^2+(G285-$S$11)^2)</f>
      </c>
      <c r="N285" s="10" t="str">
        <f>=SQRT((F285-$R$12)^2+(G285-$S$12)^2)</f>
      </c>
      <c r="O285" t="str">
        <f>=CHOOSE(MATCH(MIN(L285:N285),L285:N285,0),"A","B","C")</f>
      </c>
    </row>
    <row r="286">
      <c r="A286" t="n">
        <v>213598</v>
      </c>
      <c r="B286" t="s">
        <v>696</v>
      </c>
      <c r="C286" t="s">
        <v>149</v>
      </c>
      <c r="D286" t="n">
        <v>66</v>
      </c>
      <c r="E286" t="n">
        <v>52.1</v>
      </c>
      <c r="F286" s="10" t="str">
        <f>=STANDARDIZE(D286,AVERAGE($D$2:$D$401),_xlfn.STDEV.S($D$2:$D$401))</f>
      </c>
      <c r="G286" s="10" t="str">
        <f>=STANDARDIZE(E286,AVERAGE($E$2:$E$401),_xlfn.STDEV.S($E$2:$E$401))</f>
      </c>
      <c r="H286" s="10" t="str">
        <f>=SQRT((F286-$R$4)^2+(G286-$S$4)^2)</f>
      </c>
      <c r="I286" s="10" t="str">
        <f>=SQRT((F286-$R$5)^2+(G286-$S$5)^2)</f>
      </c>
      <c r="J286" s="10" t="str">
        <f>=SQRT((F286-$R$6)^2+(G286-$S$6)^2)</f>
      </c>
      <c r="K286" t="str">
        <f>=CHOOSE(MATCH(MIN(H286:J286),H286:J286,0),"A","B","C")</f>
      </c>
      <c r="L286" s="10" t="str">
        <f>=SQRT((F286-$R$10)^2+(G286-$S$10)^2)</f>
      </c>
      <c r="M286" s="10" t="str">
        <f>=SQRT((F286-$R$11)^2+(G286-$S$11)^2)</f>
      </c>
      <c r="N286" s="10" t="str">
        <f>=SQRT((F286-$R$12)^2+(G286-$S$12)^2)</f>
      </c>
      <c r="O286" t="str">
        <f>=CHOOSE(MATCH(MIN(L286:N286),L286:N286,0),"A","B","C")</f>
      </c>
    </row>
    <row r="287">
      <c r="A287" t="n">
        <v>214166</v>
      </c>
      <c r="B287" t="s">
        <v>4367</v>
      </c>
      <c r="C287" t="s">
        <v>163</v>
      </c>
      <c r="D287" t="n">
        <v>16</v>
      </c>
      <c r="E287" t="n">
        <v>51.6</v>
      </c>
      <c r="F287" s="10" t="str">
        <f>=STANDARDIZE(D287,AVERAGE($D$2:$D$401),_xlfn.STDEV.S($D$2:$D$401))</f>
      </c>
      <c r="G287" s="10" t="str">
        <f>=STANDARDIZE(E287,AVERAGE($E$2:$E$401),_xlfn.STDEV.S($E$2:$E$401))</f>
      </c>
      <c r="H287" s="10" t="str">
        <f>=SQRT((F287-$R$4)^2+(G287-$S$4)^2)</f>
      </c>
      <c r="I287" s="10" t="str">
        <f>=SQRT((F287-$R$5)^2+(G287-$S$5)^2)</f>
      </c>
      <c r="J287" s="10" t="str">
        <f>=SQRT((F287-$R$6)^2+(G287-$S$6)^2)</f>
      </c>
      <c r="K287" t="str">
        <f>=CHOOSE(MATCH(MIN(H287:J287),H287:J287,0),"A","B","C")</f>
      </c>
      <c r="L287" s="10" t="str">
        <f>=SQRT((F287-$R$10)^2+(G287-$S$10)^2)</f>
      </c>
      <c r="M287" s="10" t="str">
        <f>=SQRT((F287-$R$11)^2+(G287-$S$11)^2)</f>
      </c>
      <c r="N287" s="10" t="str">
        <f>=SQRT((F287-$R$12)^2+(G287-$S$12)^2)</f>
      </c>
      <c r="O287" t="str">
        <f>=CHOOSE(MATCH(MIN(L287:N287),L287:N287,0),"A","B","C")</f>
      </c>
    </row>
    <row r="288">
      <c r="A288" t="n">
        <v>214175</v>
      </c>
      <c r="B288" t="s">
        <v>4369</v>
      </c>
      <c r="C288" t="s">
        <v>163</v>
      </c>
      <c r="D288" t="n">
        <v>21</v>
      </c>
      <c r="E288" t="n">
        <v>80.2</v>
      </c>
      <c r="F288" s="10" t="str">
        <f>=STANDARDIZE(D288,AVERAGE($D$2:$D$401),_xlfn.STDEV.S($D$2:$D$401))</f>
      </c>
      <c r="G288" s="10" t="str">
        <f>=STANDARDIZE(E288,AVERAGE($E$2:$E$401),_xlfn.STDEV.S($E$2:$E$401))</f>
      </c>
      <c r="H288" s="10" t="str">
        <f>=SQRT((F288-$R$4)^2+(G288-$S$4)^2)</f>
      </c>
      <c r="I288" s="10" t="str">
        <f>=SQRT((F288-$R$5)^2+(G288-$S$5)^2)</f>
      </c>
      <c r="J288" s="10" t="str">
        <f>=SQRT((F288-$R$6)^2+(G288-$S$6)^2)</f>
      </c>
      <c r="K288" t="str">
        <f>=CHOOSE(MATCH(MIN(H288:J288),H288:J288,0),"A","B","C")</f>
      </c>
      <c r="L288" s="10" t="str">
        <f>=SQRT((F288-$R$10)^2+(G288-$S$10)^2)</f>
      </c>
      <c r="M288" s="10" t="str">
        <f>=SQRT((F288-$R$11)^2+(G288-$S$11)^2)</f>
      </c>
      <c r="N288" s="10" t="str">
        <f>=SQRT((F288-$R$12)^2+(G288-$S$12)^2)</f>
      </c>
      <c r="O288" t="str">
        <f>=CHOOSE(MATCH(MIN(L288:N288),L288:N288,0),"A","B","C")</f>
      </c>
    </row>
    <row r="289">
      <c r="A289" t="n">
        <v>214625</v>
      </c>
      <c r="B289" t="s">
        <v>4382</v>
      </c>
      <c r="C289" t="s">
        <v>149</v>
      </c>
      <c r="D289" t="n">
        <v>32</v>
      </c>
      <c r="E289" t="n">
        <v>20.3</v>
      </c>
      <c r="F289" s="10" t="str">
        <f>=STANDARDIZE(D289,AVERAGE($D$2:$D$401),_xlfn.STDEV.S($D$2:$D$401))</f>
      </c>
      <c r="G289" s="10" t="str">
        <f>=STANDARDIZE(E289,AVERAGE($E$2:$E$401),_xlfn.STDEV.S($E$2:$E$401))</f>
      </c>
      <c r="H289" s="10" t="str">
        <f>=SQRT((F289-$R$4)^2+(G289-$S$4)^2)</f>
      </c>
      <c r="I289" s="10" t="str">
        <f>=SQRT((F289-$R$5)^2+(G289-$S$5)^2)</f>
      </c>
      <c r="J289" s="10" t="str">
        <f>=SQRT((F289-$R$6)^2+(G289-$S$6)^2)</f>
      </c>
      <c r="K289" t="str">
        <f>=CHOOSE(MATCH(MIN(H289:J289),H289:J289,0),"A","B","C")</f>
      </c>
      <c r="L289" s="10" t="str">
        <f>=SQRT((F289-$R$10)^2+(G289-$S$10)^2)</f>
      </c>
      <c r="M289" s="10" t="str">
        <f>=SQRT((F289-$R$11)^2+(G289-$S$11)^2)</f>
      </c>
      <c r="N289" s="10" t="str">
        <f>=SQRT((F289-$R$12)^2+(G289-$S$12)^2)</f>
      </c>
      <c r="O289" t="str">
        <f>=CHOOSE(MATCH(MIN(L289:N289),L289:N289,0),"A","B","C")</f>
      </c>
    </row>
    <row r="290">
      <c r="A290" t="n">
        <v>214670</v>
      </c>
      <c r="B290" t="s">
        <v>4389</v>
      </c>
      <c r="C290" t="s">
        <v>149</v>
      </c>
      <c r="D290" t="n">
        <v>33</v>
      </c>
      <c r="E290" t="n">
        <v>16.9</v>
      </c>
      <c r="F290" s="10" t="str">
        <f>=STANDARDIZE(D290,AVERAGE($D$2:$D$401),_xlfn.STDEV.S($D$2:$D$401))</f>
      </c>
      <c r="G290" s="10" t="str">
        <f>=STANDARDIZE(E290,AVERAGE($E$2:$E$401),_xlfn.STDEV.S($E$2:$E$401))</f>
      </c>
      <c r="H290" s="10" t="str">
        <f>=SQRT((F290-$R$4)^2+(G290-$S$4)^2)</f>
      </c>
      <c r="I290" s="10" t="str">
        <f>=SQRT((F290-$R$5)^2+(G290-$S$5)^2)</f>
      </c>
      <c r="J290" s="10" t="str">
        <f>=SQRT((F290-$R$6)^2+(G290-$S$6)^2)</f>
      </c>
      <c r="K290" t="str">
        <f>=CHOOSE(MATCH(MIN(H290:J290),H290:J290,0),"A","B","C")</f>
      </c>
      <c r="L290" s="10" t="str">
        <f>=SQRT((F290-$R$10)^2+(G290-$S$10)^2)</f>
      </c>
      <c r="M290" s="10" t="str">
        <f>=SQRT((F290-$R$11)^2+(G290-$S$11)^2)</f>
      </c>
      <c r="N290" s="10" t="str">
        <f>=SQRT((F290-$R$12)^2+(G290-$S$12)^2)</f>
      </c>
      <c r="O290" t="str">
        <f>=CHOOSE(MATCH(MIN(L290:N290),L290:N290,0),"A","B","C")</f>
      </c>
    </row>
    <row r="291">
      <c r="A291" t="n">
        <v>214713</v>
      </c>
      <c r="B291" t="s">
        <v>4393</v>
      </c>
      <c r="C291" t="s">
        <v>149</v>
      </c>
      <c r="D291" t="n">
        <v>26</v>
      </c>
      <c r="E291" t="n">
        <v>29.3</v>
      </c>
      <c r="F291" s="10" t="str">
        <f>=STANDARDIZE(D291,AVERAGE($D$2:$D$401),_xlfn.STDEV.S($D$2:$D$401))</f>
      </c>
      <c r="G291" s="10" t="str">
        <f>=STANDARDIZE(E291,AVERAGE($E$2:$E$401),_xlfn.STDEV.S($E$2:$E$401))</f>
      </c>
      <c r="H291" s="10" t="str">
        <f>=SQRT((F291-$R$4)^2+(G291-$S$4)^2)</f>
      </c>
      <c r="I291" s="10" t="str">
        <f>=SQRT((F291-$R$5)^2+(G291-$S$5)^2)</f>
      </c>
      <c r="J291" s="10" t="str">
        <f>=SQRT((F291-$R$6)^2+(G291-$S$6)^2)</f>
      </c>
      <c r="K291" t="str">
        <f>=CHOOSE(MATCH(MIN(H291:J291),H291:J291,0),"A","B","C")</f>
      </c>
      <c r="L291" s="10" t="str">
        <f>=SQRT((F291-$R$10)^2+(G291-$S$10)^2)</f>
      </c>
      <c r="M291" s="10" t="str">
        <f>=SQRT((F291-$R$11)^2+(G291-$S$11)^2)</f>
      </c>
      <c r="N291" s="10" t="str">
        <f>=SQRT((F291-$R$12)^2+(G291-$S$12)^2)</f>
      </c>
      <c r="O291" t="str">
        <f>=CHOOSE(MATCH(MIN(L291:N291),L291:N291,0),"A","B","C")</f>
      </c>
    </row>
    <row r="292">
      <c r="A292" t="n">
        <v>214731</v>
      </c>
      <c r="B292" t="s">
        <v>4394</v>
      </c>
      <c r="C292" t="s">
        <v>149</v>
      </c>
      <c r="D292" t="n">
        <v>35</v>
      </c>
      <c r="E292" t="n">
        <v>21.1</v>
      </c>
      <c r="F292" s="10" t="str">
        <f>=STANDARDIZE(D292,AVERAGE($D$2:$D$401),_xlfn.STDEV.S($D$2:$D$401))</f>
      </c>
      <c r="G292" s="10" t="str">
        <f>=STANDARDIZE(E292,AVERAGE($E$2:$E$401),_xlfn.STDEV.S($E$2:$E$401))</f>
      </c>
      <c r="H292" s="10" t="str">
        <f>=SQRT((F292-$R$4)^2+(G292-$S$4)^2)</f>
      </c>
      <c r="I292" s="10" t="str">
        <f>=SQRT((F292-$R$5)^2+(G292-$S$5)^2)</f>
      </c>
      <c r="J292" s="10" t="str">
        <f>=SQRT((F292-$R$6)^2+(G292-$S$6)^2)</f>
      </c>
      <c r="K292" t="str">
        <f>=CHOOSE(MATCH(MIN(H292:J292),H292:J292,0),"A","B","C")</f>
      </c>
      <c r="L292" s="10" t="str">
        <f>=SQRT((F292-$R$10)^2+(G292-$S$10)^2)</f>
      </c>
      <c r="M292" s="10" t="str">
        <f>=SQRT((F292-$R$11)^2+(G292-$S$11)^2)</f>
      </c>
      <c r="N292" s="10" t="str">
        <f>=SQRT((F292-$R$12)^2+(G292-$S$12)^2)</f>
      </c>
      <c r="O292" t="str">
        <f>=CHOOSE(MATCH(MIN(L292:N292),L292:N292,0),"A","B","C")</f>
      </c>
    </row>
    <row r="293">
      <c r="A293" t="n">
        <v>215105</v>
      </c>
      <c r="B293" t="s">
        <v>4419</v>
      </c>
      <c r="C293" t="s">
        <v>163</v>
      </c>
      <c r="D293" t="n">
        <v>33</v>
      </c>
      <c r="E293" t="n">
        <v>69.2</v>
      </c>
      <c r="F293" s="10" t="str">
        <f>=STANDARDIZE(D293,AVERAGE($D$2:$D$401),_xlfn.STDEV.S($D$2:$D$401))</f>
      </c>
      <c r="G293" s="10" t="str">
        <f>=STANDARDIZE(E293,AVERAGE($E$2:$E$401),_xlfn.STDEV.S($E$2:$E$401))</f>
      </c>
      <c r="H293" s="10" t="str">
        <f>=SQRT((F293-$R$4)^2+(G293-$S$4)^2)</f>
      </c>
      <c r="I293" s="10" t="str">
        <f>=SQRT((F293-$R$5)^2+(G293-$S$5)^2)</f>
      </c>
      <c r="J293" s="10" t="str">
        <f>=SQRT((F293-$R$6)^2+(G293-$S$6)^2)</f>
      </c>
      <c r="K293" t="str">
        <f>=CHOOSE(MATCH(MIN(H293:J293),H293:J293,0),"A","B","C")</f>
      </c>
      <c r="L293" s="10" t="str">
        <f>=SQRT((F293-$R$10)^2+(G293-$S$10)^2)</f>
      </c>
      <c r="M293" s="10" t="str">
        <f>=SQRT((F293-$R$11)^2+(G293-$S$11)^2)</f>
      </c>
      <c r="N293" s="10" t="str">
        <f>=SQRT((F293-$R$12)^2+(G293-$S$12)^2)</f>
      </c>
      <c r="O293" t="str">
        <f>=CHOOSE(MATCH(MIN(L293:N293),L293:N293,0),"A","B","C")</f>
      </c>
    </row>
    <row r="294">
      <c r="A294" t="n">
        <v>215293</v>
      </c>
      <c r="B294" t="s">
        <v>4429</v>
      </c>
      <c r="C294" t="s">
        <v>149</v>
      </c>
      <c r="D294" t="n">
        <v>14</v>
      </c>
      <c r="E294" t="n">
        <v>84.3</v>
      </c>
      <c r="F294" s="10" t="str">
        <f>=STANDARDIZE(D294,AVERAGE($D$2:$D$401),_xlfn.STDEV.S($D$2:$D$401))</f>
      </c>
      <c r="G294" s="10" t="str">
        <f>=STANDARDIZE(E294,AVERAGE($E$2:$E$401),_xlfn.STDEV.S($E$2:$E$401))</f>
      </c>
      <c r="H294" s="10" t="str">
        <f>=SQRT((F294-$R$4)^2+(G294-$S$4)^2)</f>
      </c>
      <c r="I294" s="10" t="str">
        <f>=SQRT((F294-$R$5)^2+(G294-$S$5)^2)</f>
      </c>
      <c r="J294" s="10" t="str">
        <f>=SQRT((F294-$R$6)^2+(G294-$S$6)^2)</f>
      </c>
      <c r="K294" t="str">
        <f>=CHOOSE(MATCH(MIN(H294:J294),H294:J294,0),"A","B","C")</f>
      </c>
      <c r="L294" s="10" t="str">
        <f>=SQRT((F294-$R$10)^2+(G294-$S$10)^2)</f>
      </c>
      <c r="M294" s="10" t="str">
        <f>=SQRT((F294-$R$11)^2+(G294-$S$11)^2)</f>
      </c>
      <c r="N294" s="10" t="str">
        <f>=SQRT((F294-$R$12)^2+(G294-$S$12)^2)</f>
      </c>
      <c r="O294" t="str">
        <f>=CHOOSE(MATCH(MIN(L294:N294),L294:N294,0),"A","B","C")</f>
      </c>
    </row>
    <row r="295">
      <c r="A295" t="n">
        <v>215442</v>
      </c>
      <c r="B295" t="s">
        <v>4439</v>
      </c>
      <c r="C295" t="s">
        <v>163</v>
      </c>
      <c r="D295" t="n">
        <v>37</v>
      </c>
      <c r="E295" t="n">
        <v>59.4</v>
      </c>
      <c r="F295" s="10" t="str">
        <f>=STANDARDIZE(D295,AVERAGE($D$2:$D$401),_xlfn.STDEV.S($D$2:$D$401))</f>
      </c>
      <c r="G295" s="10" t="str">
        <f>=STANDARDIZE(E295,AVERAGE($E$2:$E$401),_xlfn.STDEV.S($E$2:$E$401))</f>
      </c>
      <c r="H295" s="10" t="str">
        <f>=SQRT((F295-$R$4)^2+(G295-$S$4)^2)</f>
      </c>
      <c r="I295" s="10" t="str">
        <f>=SQRT((F295-$R$5)^2+(G295-$S$5)^2)</f>
      </c>
      <c r="J295" s="10" t="str">
        <f>=SQRT((F295-$R$6)^2+(G295-$S$6)^2)</f>
      </c>
      <c r="K295" t="str">
        <f>=CHOOSE(MATCH(MIN(H295:J295),H295:J295,0),"A","B","C")</f>
      </c>
      <c r="L295" s="10" t="str">
        <f>=SQRT((F295-$R$10)^2+(G295-$S$10)^2)</f>
      </c>
      <c r="M295" s="10" t="str">
        <f>=SQRT((F295-$R$11)^2+(G295-$S$11)^2)</f>
      </c>
      <c r="N295" s="10" t="str">
        <f>=SQRT((F295-$R$12)^2+(G295-$S$12)^2)</f>
      </c>
      <c r="O295" t="str">
        <f>=CHOOSE(MATCH(MIN(L295:N295),L295:N295,0),"A","B","C")</f>
      </c>
    </row>
    <row r="296">
      <c r="A296" t="n">
        <v>215691</v>
      </c>
      <c r="B296" t="s">
        <v>4450</v>
      </c>
      <c r="C296" t="s">
        <v>163</v>
      </c>
      <c r="D296" t="n">
        <v>39</v>
      </c>
      <c r="E296" t="n">
        <v>34.1</v>
      </c>
      <c r="F296" s="10" t="str">
        <f>=STANDARDIZE(D296,AVERAGE($D$2:$D$401),_xlfn.STDEV.S($D$2:$D$401))</f>
      </c>
      <c r="G296" s="10" t="str">
        <f>=STANDARDIZE(E296,AVERAGE($E$2:$E$401),_xlfn.STDEV.S($E$2:$E$401))</f>
      </c>
      <c r="H296" s="10" t="str">
        <f>=SQRT((F296-$R$4)^2+(G296-$S$4)^2)</f>
      </c>
      <c r="I296" s="10" t="str">
        <f>=SQRT((F296-$R$5)^2+(G296-$S$5)^2)</f>
      </c>
      <c r="J296" s="10" t="str">
        <f>=SQRT((F296-$R$6)^2+(G296-$S$6)^2)</f>
      </c>
      <c r="K296" t="str">
        <f>=CHOOSE(MATCH(MIN(H296:J296),H296:J296,0),"A","B","C")</f>
      </c>
      <c r="L296" s="10" t="str">
        <f>=SQRT((F296-$R$10)^2+(G296-$S$10)^2)</f>
      </c>
      <c r="M296" s="10" t="str">
        <f>=SQRT((F296-$R$11)^2+(G296-$S$11)^2)</f>
      </c>
      <c r="N296" s="10" t="str">
        <f>=SQRT((F296-$R$12)^2+(G296-$S$12)^2)</f>
      </c>
      <c r="O296" t="str">
        <f>=CHOOSE(MATCH(MIN(L296:N296),L296:N296,0),"A","B","C")</f>
      </c>
    </row>
    <row r="297">
      <c r="A297" t="n">
        <v>215770</v>
      </c>
      <c r="B297" t="s">
        <v>4454</v>
      </c>
      <c r="C297" t="s">
        <v>163</v>
      </c>
      <c r="D297" t="n">
        <v>18</v>
      </c>
      <c r="E297" t="n">
        <v>79.8</v>
      </c>
      <c r="F297" s="10" t="str">
        <f>=STANDARDIZE(D297,AVERAGE($D$2:$D$401),_xlfn.STDEV.S($D$2:$D$401))</f>
      </c>
      <c r="G297" s="10" t="str">
        <f>=STANDARDIZE(E297,AVERAGE($E$2:$E$401),_xlfn.STDEV.S($E$2:$E$401))</f>
      </c>
      <c r="H297" s="10" t="str">
        <f>=SQRT((F297-$R$4)^2+(G297-$S$4)^2)</f>
      </c>
      <c r="I297" s="10" t="str">
        <f>=SQRT((F297-$R$5)^2+(G297-$S$5)^2)</f>
      </c>
      <c r="J297" s="10" t="str">
        <f>=SQRT((F297-$R$6)^2+(G297-$S$6)^2)</f>
      </c>
      <c r="K297" t="str">
        <f>=CHOOSE(MATCH(MIN(H297:J297),H297:J297,0),"A","B","C")</f>
      </c>
      <c r="L297" s="10" t="str">
        <f>=SQRT((F297-$R$10)^2+(G297-$S$10)^2)</f>
      </c>
      <c r="M297" s="10" t="str">
        <f>=SQRT((F297-$R$11)^2+(G297-$S$11)^2)</f>
      </c>
      <c r="N297" s="10" t="str">
        <f>=SQRT((F297-$R$12)^2+(G297-$S$12)^2)</f>
      </c>
      <c r="O297" t="str">
        <f>=CHOOSE(MATCH(MIN(L297:N297),L297:N297,0),"A","B","C")</f>
      </c>
    </row>
    <row r="298">
      <c r="A298" t="n">
        <v>215798</v>
      </c>
      <c r="B298" t="s">
        <v>4455</v>
      </c>
      <c r="C298" t="s">
        <v>163</v>
      </c>
      <c r="D298" t="n">
        <v>27</v>
      </c>
      <c r="E298" t="n">
        <v>72.1</v>
      </c>
      <c r="F298" s="10" t="str">
        <f>=STANDARDIZE(D298,AVERAGE($D$2:$D$401),_xlfn.STDEV.S($D$2:$D$401))</f>
      </c>
      <c r="G298" s="10" t="str">
        <f>=STANDARDIZE(E298,AVERAGE($E$2:$E$401),_xlfn.STDEV.S($E$2:$E$401))</f>
      </c>
      <c r="H298" s="10" t="str">
        <f>=SQRT((F298-$R$4)^2+(G298-$S$4)^2)</f>
      </c>
      <c r="I298" s="10" t="str">
        <f>=SQRT((F298-$R$5)^2+(G298-$S$5)^2)</f>
      </c>
      <c r="J298" s="10" t="str">
        <f>=SQRT((F298-$R$6)^2+(G298-$S$6)^2)</f>
      </c>
      <c r="K298" t="str">
        <f>=CHOOSE(MATCH(MIN(H298:J298),H298:J298,0),"A","B","C")</f>
      </c>
      <c r="L298" s="10" t="str">
        <f>=SQRT((F298-$R$10)^2+(G298-$S$10)^2)</f>
      </c>
      <c r="M298" s="10" t="str">
        <f>=SQRT((F298-$R$11)^2+(G298-$S$11)^2)</f>
      </c>
      <c r="N298" s="10" t="str">
        <f>=SQRT((F298-$R$12)^2+(G298-$S$12)^2)</f>
      </c>
      <c r="O298" t="str">
        <f>=CHOOSE(MATCH(MIN(L298:N298),L298:N298,0),"A","B","C")</f>
      </c>
    </row>
    <row r="299">
      <c r="A299" t="n">
        <v>216287</v>
      </c>
      <c r="B299" t="s">
        <v>4480</v>
      </c>
      <c r="C299" t="s">
        <v>163</v>
      </c>
      <c r="D299" t="n">
        <v>20</v>
      </c>
      <c r="E299" t="n">
        <v>94.1</v>
      </c>
      <c r="F299" s="10" t="str">
        <f>=STANDARDIZE(D299,AVERAGE($D$2:$D$401),_xlfn.STDEV.S($D$2:$D$401))</f>
      </c>
      <c r="G299" s="10" t="str">
        <f>=STANDARDIZE(E299,AVERAGE($E$2:$E$401),_xlfn.STDEV.S($E$2:$E$401))</f>
      </c>
      <c r="H299" s="10" t="str">
        <f>=SQRT((F299-$R$4)^2+(G299-$S$4)^2)</f>
      </c>
      <c r="I299" s="10" t="str">
        <f>=SQRT((F299-$R$5)^2+(G299-$S$5)^2)</f>
      </c>
      <c r="J299" s="10" t="str">
        <f>=SQRT((F299-$R$6)^2+(G299-$S$6)^2)</f>
      </c>
      <c r="K299" t="str">
        <f>=CHOOSE(MATCH(MIN(H299:J299),H299:J299,0),"A","B","C")</f>
      </c>
      <c r="L299" s="10" t="str">
        <f>=SQRT((F299-$R$10)^2+(G299-$S$10)^2)</f>
      </c>
      <c r="M299" s="10" t="str">
        <f>=SQRT((F299-$R$11)^2+(G299-$S$11)^2)</f>
      </c>
      <c r="N299" s="10" t="str">
        <f>=SQRT((F299-$R$12)^2+(G299-$S$12)^2)</f>
      </c>
      <c r="O299" t="str">
        <f>=CHOOSE(MATCH(MIN(L299:N299),L299:N299,0),"A","B","C")</f>
      </c>
    </row>
    <row r="300">
      <c r="A300" t="n">
        <v>216357</v>
      </c>
      <c r="B300" t="s">
        <v>4486</v>
      </c>
      <c r="C300" t="s">
        <v>163</v>
      </c>
      <c r="D300" t="n">
        <v>39</v>
      </c>
      <c r="E300" t="n">
        <v>42.7</v>
      </c>
      <c r="F300" s="10" t="str">
        <f>=STANDARDIZE(D300,AVERAGE($D$2:$D$401),_xlfn.STDEV.S($D$2:$D$401))</f>
      </c>
      <c r="G300" s="10" t="str">
        <f>=STANDARDIZE(E300,AVERAGE($E$2:$E$401),_xlfn.STDEV.S($E$2:$E$401))</f>
      </c>
      <c r="H300" s="10" t="str">
        <f>=SQRT((F300-$R$4)^2+(G300-$S$4)^2)</f>
      </c>
      <c r="I300" s="10" t="str">
        <f>=SQRT((F300-$R$5)^2+(G300-$S$5)^2)</f>
      </c>
      <c r="J300" s="10" t="str">
        <f>=SQRT((F300-$R$6)^2+(G300-$S$6)^2)</f>
      </c>
      <c r="K300" t="str">
        <f>=CHOOSE(MATCH(MIN(H300:J300),H300:J300,0),"A","B","C")</f>
      </c>
      <c r="L300" s="10" t="str">
        <f>=SQRT((F300-$R$10)^2+(G300-$S$10)^2)</f>
      </c>
      <c r="M300" s="10" t="str">
        <f>=SQRT((F300-$R$11)^2+(G300-$S$11)^2)</f>
      </c>
      <c r="N300" s="10" t="str">
        <f>=SQRT((F300-$R$12)^2+(G300-$S$12)^2)</f>
      </c>
      <c r="O300" t="str">
        <f>=CHOOSE(MATCH(MIN(L300:N300),L300:N300,0),"A","B","C")</f>
      </c>
    </row>
    <row r="301">
      <c r="A301" t="n">
        <v>216524</v>
      </c>
      <c r="B301" t="s">
        <v>4494</v>
      </c>
      <c r="C301" t="s">
        <v>163</v>
      </c>
      <c r="D301" t="n">
        <v>20</v>
      </c>
      <c r="E301" t="n">
        <v>76.6</v>
      </c>
      <c r="F301" s="10" t="str">
        <f>=STANDARDIZE(D301,AVERAGE($D$2:$D$401),_xlfn.STDEV.S($D$2:$D$401))</f>
      </c>
      <c r="G301" s="10" t="str">
        <f>=STANDARDIZE(E301,AVERAGE($E$2:$E$401),_xlfn.STDEV.S($E$2:$E$401))</f>
      </c>
      <c r="H301" s="10" t="str">
        <f>=SQRT((F301-$R$4)^2+(G301-$S$4)^2)</f>
      </c>
      <c r="I301" s="10" t="str">
        <f>=SQRT((F301-$R$5)^2+(G301-$S$5)^2)</f>
      </c>
      <c r="J301" s="10" t="str">
        <f>=SQRT((F301-$R$6)^2+(G301-$S$6)^2)</f>
      </c>
      <c r="K301" t="str">
        <f>=CHOOSE(MATCH(MIN(H301:J301),H301:J301,0),"A","B","C")</f>
      </c>
      <c r="L301" s="10" t="str">
        <f>=SQRT((F301-$R$10)^2+(G301-$S$10)^2)</f>
      </c>
      <c r="M301" s="10" t="str">
        <f>=SQRT((F301-$R$11)^2+(G301-$S$11)^2)</f>
      </c>
      <c r="N301" s="10" t="str">
        <f>=SQRT((F301-$R$12)^2+(G301-$S$12)^2)</f>
      </c>
      <c r="O301" t="str">
        <f>=CHOOSE(MATCH(MIN(L301:N301),L301:N301,0),"A","B","C")</f>
      </c>
    </row>
    <row r="302">
      <c r="A302" t="n">
        <v>216597</v>
      </c>
      <c r="B302" t="s">
        <v>4500</v>
      </c>
      <c r="C302" t="s">
        <v>163</v>
      </c>
      <c r="D302" t="n">
        <v>12</v>
      </c>
      <c r="E302" t="n">
        <v>92.4</v>
      </c>
      <c r="F302" s="10" t="str">
        <f>=STANDARDIZE(D302,AVERAGE($D$2:$D$401),_xlfn.STDEV.S($D$2:$D$401))</f>
      </c>
      <c r="G302" s="10" t="str">
        <f>=STANDARDIZE(E302,AVERAGE($E$2:$E$401),_xlfn.STDEV.S($E$2:$E$401))</f>
      </c>
      <c r="H302" s="10" t="str">
        <f>=SQRT((F302-$R$4)^2+(G302-$S$4)^2)</f>
      </c>
      <c r="I302" s="10" t="str">
        <f>=SQRT((F302-$R$5)^2+(G302-$S$5)^2)</f>
      </c>
      <c r="J302" s="10" t="str">
        <f>=SQRT((F302-$R$6)^2+(G302-$S$6)^2)</f>
      </c>
      <c r="K302" t="str">
        <f>=CHOOSE(MATCH(MIN(H302:J302),H302:J302,0),"A","B","C")</f>
      </c>
      <c r="L302" s="10" t="str">
        <f>=SQRT((F302-$R$10)^2+(G302-$S$10)^2)</f>
      </c>
      <c r="M302" s="10" t="str">
        <f>=SQRT((F302-$R$11)^2+(G302-$S$11)^2)</f>
      </c>
      <c r="N302" s="10" t="str">
        <f>=SQRT((F302-$R$12)^2+(G302-$S$12)^2)</f>
      </c>
      <c r="O302" t="str">
        <f>=CHOOSE(MATCH(MIN(L302:N302),L302:N302,0),"A","B","C")</f>
      </c>
    </row>
    <row r="303">
      <c r="A303" t="n">
        <v>217165</v>
      </c>
      <c r="B303" t="s">
        <v>4525</v>
      </c>
      <c r="C303" t="s">
        <v>163</v>
      </c>
      <c r="D303" t="n">
        <v>11</v>
      </c>
      <c r="E303" t="n">
        <v>80.6</v>
      </c>
      <c r="F303" s="10" t="str">
        <f>=STANDARDIZE(D303,AVERAGE($D$2:$D$401),_xlfn.STDEV.S($D$2:$D$401))</f>
      </c>
      <c r="G303" s="10" t="str">
        <f>=STANDARDIZE(E303,AVERAGE($E$2:$E$401),_xlfn.STDEV.S($E$2:$E$401))</f>
      </c>
      <c r="H303" s="10" t="str">
        <f>=SQRT((F303-$R$4)^2+(G303-$S$4)^2)</f>
      </c>
      <c r="I303" s="10" t="str">
        <f>=SQRT((F303-$R$5)^2+(G303-$S$5)^2)</f>
      </c>
      <c r="J303" s="10" t="str">
        <f>=SQRT((F303-$R$6)^2+(G303-$S$6)^2)</f>
      </c>
      <c r="K303" t="str">
        <f>=CHOOSE(MATCH(MIN(H303:J303),H303:J303,0),"A","B","C")</f>
      </c>
      <c r="L303" s="10" t="str">
        <f>=SQRT((F303-$R$10)^2+(G303-$S$10)^2)</f>
      </c>
      <c r="M303" s="10" t="str">
        <f>=SQRT((F303-$R$11)^2+(G303-$S$11)^2)</f>
      </c>
      <c r="N303" s="10" t="str">
        <f>=SQRT((F303-$R$12)^2+(G303-$S$12)^2)</f>
      </c>
      <c r="O303" t="str">
        <f>=CHOOSE(MATCH(MIN(L303:N303),L303:N303,0),"A","B","C")</f>
      </c>
    </row>
    <row r="304">
      <c r="A304" t="n">
        <v>217235</v>
      </c>
      <c r="B304" t="s">
        <v>4526</v>
      </c>
      <c r="C304" t="s">
        <v>163</v>
      </c>
      <c r="D304" t="n">
        <v>30</v>
      </c>
      <c r="E304" t="n">
        <v>49.2</v>
      </c>
      <c r="F304" s="10" t="str">
        <f>=STANDARDIZE(D304,AVERAGE($D$2:$D$401),_xlfn.STDEV.S($D$2:$D$401))</f>
      </c>
      <c r="G304" s="10" t="str">
        <f>=STANDARDIZE(E304,AVERAGE($E$2:$E$401),_xlfn.STDEV.S($E$2:$E$401))</f>
      </c>
      <c r="H304" s="10" t="str">
        <f>=SQRT((F304-$R$4)^2+(G304-$S$4)^2)</f>
      </c>
      <c r="I304" s="10" t="str">
        <f>=SQRT((F304-$R$5)^2+(G304-$S$5)^2)</f>
      </c>
      <c r="J304" s="10" t="str">
        <f>=SQRT((F304-$R$6)^2+(G304-$S$6)^2)</f>
      </c>
      <c r="K304" t="str">
        <f>=CHOOSE(MATCH(MIN(H304:J304),H304:J304,0),"A","B","C")</f>
      </c>
      <c r="L304" s="10" t="str">
        <f>=SQRT((F304-$R$10)^2+(G304-$S$10)^2)</f>
      </c>
      <c r="M304" s="10" t="str">
        <f>=SQRT((F304-$R$11)^2+(G304-$S$11)^2)</f>
      </c>
      <c r="N304" s="10" t="str">
        <f>=SQRT((F304-$R$12)^2+(G304-$S$12)^2)</f>
      </c>
      <c r="O304" t="str">
        <f>=CHOOSE(MATCH(MIN(L304:N304),L304:N304,0),"A","B","C")</f>
      </c>
    </row>
    <row r="305">
      <c r="A305" t="n">
        <v>217402</v>
      </c>
      <c r="B305" t="s">
        <v>4531</v>
      </c>
      <c r="C305" t="s">
        <v>163</v>
      </c>
      <c r="D305" t="n">
        <v>13</v>
      </c>
      <c r="E305" t="n">
        <v>87.9</v>
      </c>
      <c r="F305" s="10" t="str">
        <f>=STANDARDIZE(D305,AVERAGE($D$2:$D$401),_xlfn.STDEV.S($D$2:$D$401))</f>
      </c>
      <c r="G305" s="10" t="str">
        <f>=STANDARDIZE(E305,AVERAGE($E$2:$E$401),_xlfn.STDEV.S($E$2:$E$401))</f>
      </c>
      <c r="H305" s="10" t="str">
        <f>=SQRT((F305-$R$4)^2+(G305-$S$4)^2)</f>
      </c>
      <c r="I305" s="10" t="str">
        <f>=SQRT((F305-$R$5)^2+(G305-$S$5)^2)</f>
      </c>
      <c r="J305" s="10" t="str">
        <f>=SQRT((F305-$R$6)^2+(G305-$S$6)^2)</f>
      </c>
      <c r="K305" t="str">
        <f>=CHOOSE(MATCH(MIN(H305:J305),H305:J305,0),"A","B","C")</f>
      </c>
      <c r="L305" s="10" t="str">
        <f>=SQRT((F305-$R$10)^2+(G305-$S$10)^2)</f>
      </c>
      <c r="M305" s="10" t="str">
        <f>=SQRT((F305-$R$11)^2+(G305-$S$11)^2)</f>
      </c>
      <c r="N305" s="10" t="str">
        <f>=SQRT((F305-$R$12)^2+(G305-$S$12)^2)</f>
      </c>
      <c r="O305" t="str">
        <f>=CHOOSE(MATCH(MIN(L305:N305),L305:N305,0),"A","B","C")</f>
      </c>
    </row>
    <row r="306">
      <c r="A306" t="n">
        <v>217536</v>
      </c>
      <c r="B306" t="s">
        <v>4539</v>
      </c>
      <c r="C306" t="s">
        <v>163</v>
      </c>
      <c r="D306" t="n">
        <v>15</v>
      </c>
      <c r="E306" t="n">
        <v>74.9</v>
      </c>
      <c r="F306" s="10" t="str">
        <f>=STANDARDIZE(D306,AVERAGE($D$2:$D$401),_xlfn.STDEV.S($D$2:$D$401))</f>
      </c>
      <c r="G306" s="10" t="str">
        <f>=STANDARDIZE(E306,AVERAGE($E$2:$E$401),_xlfn.STDEV.S($E$2:$E$401))</f>
      </c>
      <c r="H306" s="10" t="str">
        <f>=SQRT((F306-$R$4)^2+(G306-$S$4)^2)</f>
      </c>
      <c r="I306" s="10" t="str">
        <f>=SQRT((F306-$R$5)^2+(G306-$S$5)^2)</f>
      </c>
      <c r="J306" s="10" t="str">
        <f>=SQRT((F306-$R$6)^2+(G306-$S$6)^2)</f>
      </c>
      <c r="K306" t="str">
        <f>=CHOOSE(MATCH(MIN(H306:J306),H306:J306,0),"A","B","C")</f>
      </c>
      <c r="L306" s="10" t="str">
        <f>=SQRT((F306-$R$10)^2+(G306-$S$10)^2)</f>
      </c>
      <c r="M306" s="10" t="str">
        <f>=SQRT((F306-$R$11)^2+(G306-$S$11)^2)</f>
      </c>
      <c r="N306" s="10" t="str">
        <f>=SQRT((F306-$R$12)^2+(G306-$S$12)^2)</f>
      </c>
      <c r="O306" t="str">
        <f>=CHOOSE(MATCH(MIN(L306:N306),L306:N306,0),"A","B","C")</f>
      </c>
    </row>
    <row r="307">
      <c r="A307" t="n">
        <v>217633</v>
      </c>
      <c r="B307" t="s">
        <v>1672</v>
      </c>
      <c r="C307" t="s">
        <v>163</v>
      </c>
      <c r="D307" t="n">
        <v>22</v>
      </c>
      <c r="E307" t="n">
        <v>68.2</v>
      </c>
      <c r="F307" s="10" t="str">
        <f>=STANDARDIZE(D307,AVERAGE($D$2:$D$401),_xlfn.STDEV.S($D$2:$D$401))</f>
      </c>
      <c r="G307" s="10" t="str">
        <f>=STANDARDIZE(E307,AVERAGE($E$2:$E$401),_xlfn.STDEV.S($E$2:$E$401))</f>
      </c>
      <c r="H307" s="10" t="str">
        <f>=SQRT((F307-$R$4)^2+(G307-$S$4)^2)</f>
      </c>
      <c r="I307" s="10" t="str">
        <f>=SQRT((F307-$R$5)^2+(G307-$S$5)^2)</f>
      </c>
      <c r="J307" s="10" t="str">
        <f>=SQRT((F307-$R$6)^2+(G307-$S$6)^2)</f>
      </c>
      <c r="K307" t="str">
        <f>=CHOOSE(MATCH(MIN(H307:J307),H307:J307,0),"A","B","C")</f>
      </c>
      <c r="L307" s="10" t="str">
        <f>=SQRT((F307-$R$10)^2+(G307-$S$10)^2)</f>
      </c>
      <c r="M307" s="10" t="str">
        <f>=SQRT((F307-$R$11)^2+(G307-$S$11)^2)</f>
      </c>
      <c r="N307" s="10" t="str">
        <f>=SQRT((F307-$R$12)^2+(G307-$S$12)^2)</f>
      </c>
      <c r="O307" t="str">
        <f>=CHOOSE(MATCH(MIN(L307:N307),L307:N307,0),"A","B","C")</f>
      </c>
    </row>
    <row r="308">
      <c r="A308" t="n">
        <v>217688</v>
      </c>
      <c r="B308" t="s">
        <v>4547</v>
      </c>
      <c r="C308" t="s">
        <v>163</v>
      </c>
      <c r="D308" t="n">
        <v>35</v>
      </c>
      <c r="E308" t="n">
        <v>48.6</v>
      </c>
      <c r="F308" s="10" t="str">
        <f>=STANDARDIZE(D308,AVERAGE($D$2:$D$401),_xlfn.STDEV.S($D$2:$D$401))</f>
      </c>
      <c r="G308" s="10" t="str">
        <f>=STANDARDIZE(E308,AVERAGE($E$2:$E$401),_xlfn.STDEV.S($E$2:$E$401))</f>
      </c>
      <c r="H308" s="10" t="str">
        <f>=SQRT((F308-$R$4)^2+(G308-$S$4)^2)</f>
      </c>
      <c r="I308" s="10" t="str">
        <f>=SQRT((F308-$R$5)^2+(G308-$S$5)^2)</f>
      </c>
      <c r="J308" s="10" t="str">
        <f>=SQRT((F308-$R$6)^2+(G308-$S$6)^2)</f>
      </c>
      <c r="K308" t="str">
        <f>=CHOOSE(MATCH(MIN(H308:J308),H308:J308,0),"A","B","C")</f>
      </c>
      <c r="L308" s="10" t="str">
        <f>=SQRT((F308-$R$10)^2+(G308-$S$10)^2)</f>
      </c>
      <c r="M308" s="10" t="str">
        <f>=SQRT((F308-$R$11)^2+(G308-$S$11)^2)</f>
      </c>
      <c r="N308" s="10" t="str">
        <f>=SQRT((F308-$R$12)^2+(G308-$S$12)^2)</f>
      </c>
      <c r="O308" t="str">
        <f>=CHOOSE(MATCH(MIN(L308:N308),L308:N308,0),"A","B","C")</f>
      </c>
    </row>
    <row r="309">
      <c r="A309" t="n">
        <v>217907</v>
      </c>
      <c r="B309" t="s">
        <v>4566</v>
      </c>
      <c r="C309" t="s">
        <v>163</v>
      </c>
      <c r="D309" t="n">
        <v>29</v>
      </c>
      <c r="E309" t="n">
        <v>34.6</v>
      </c>
      <c r="F309" s="10" t="str">
        <f>=STANDARDIZE(D309,AVERAGE($D$2:$D$401),_xlfn.STDEV.S($D$2:$D$401))</f>
      </c>
      <c r="G309" s="10" t="str">
        <f>=STANDARDIZE(E309,AVERAGE($E$2:$E$401),_xlfn.STDEV.S($E$2:$E$401))</f>
      </c>
      <c r="H309" s="10" t="str">
        <f>=SQRT((F309-$R$4)^2+(G309-$S$4)^2)</f>
      </c>
      <c r="I309" s="10" t="str">
        <f>=SQRT((F309-$R$5)^2+(G309-$S$5)^2)</f>
      </c>
      <c r="J309" s="10" t="str">
        <f>=SQRT((F309-$R$6)^2+(G309-$S$6)^2)</f>
      </c>
      <c r="K309" t="str">
        <f>=CHOOSE(MATCH(MIN(H309:J309),H309:J309,0),"A","B","C")</f>
      </c>
      <c r="L309" s="10" t="str">
        <f>=SQRT((F309-$R$10)^2+(G309-$S$10)^2)</f>
      </c>
      <c r="M309" s="10" t="str">
        <f>=SQRT((F309-$R$11)^2+(G309-$S$11)^2)</f>
      </c>
      <c r="N309" s="10" t="str">
        <f>=SQRT((F309-$R$12)^2+(G309-$S$12)^2)</f>
      </c>
      <c r="O309" t="str">
        <f>=CHOOSE(MATCH(MIN(L309:N309),L309:N309,0),"A","B","C")</f>
      </c>
    </row>
    <row r="310">
      <c r="A310" t="n">
        <v>218070</v>
      </c>
      <c r="B310" t="s">
        <v>4577</v>
      </c>
      <c r="C310" t="s">
        <v>163</v>
      </c>
      <c r="D310" t="n">
        <v>11</v>
      </c>
      <c r="E310" t="n">
        <v>81.5</v>
      </c>
      <c r="F310" s="10" t="str">
        <f>=STANDARDIZE(D310,AVERAGE($D$2:$D$401),_xlfn.STDEV.S($D$2:$D$401))</f>
      </c>
      <c r="G310" s="10" t="str">
        <f>=STANDARDIZE(E310,AVERAGE($E$2:$E$401),_xlfn.STDEV.S($E$2:$E$401))</f>
      </c>
      <c r="H310" s="10" t="str">
        <f>=SQRT((F310-$R$4)^2+(G310-$S$4)^2)</f>
      </c>
      <c r="I310" s="10" t="str">
        <f>=SQRT((F310-$R$5)^2+(G310-$S$5)^2)</f>
      </c>
      <c r="J310" s="10" t="str">
        <f>=SQRT((F310-$R$6)^2+(G310-$S$6)^2)</f>
      </c>
      <c r="K310" t="str">
        <f>=CHOOSE(MATCH(MIN(H310:J310),H310:J310,0),"A","B","C")</f>
      </c>
      <c r="L310" s="10" t="str">
        <f>=SQRT((F310-$R$10)^2+(G310-$S$10)^2)</f>
      </c>
      <c r="M310" s="10" t="str">
        <f>=SQRT((F310-$R$11)^2+(G310-$S$11)^2)</f>
      </c>
      <c r="N310" s="10" t="str">
        <f>=SQRT((F310-$R$12)^2+(G310-$S$12)^2)</f>
      </c>
      <c r="O310" t="str">
        <f>=CHOOSE(MATCH(MIN(L310:N310),L310:N310,0),"A","B","C")</f>
      </c>
    </row>
    <row r="311">
      <c r="A311" t="n">
        <v>218229</v>
      </c>
      <c r="B311" t="s">
        <v>4583</v>
      </c>
      <c r="C311" t="s">
        <v>149</v>
      </c>
      <c r="D311" t="n">
        <v>40</v>
      </c>
      <c r="E311" t="n">
        <v>48.8</v>
      </c>
      <c r="F311" s="10" t="str">
        <f>=STANDARDIZE(D311,AVERAGE($D$2:$D$401),_xlfn.STDEV.S($D$2:$D$401))</f>
      </c>
      <c r="G311" s="10" t="str">
        <f>=STANDARDIZE(E311,AVERAGE($E$2:$E$401),_xlfn.STDEV.S($E$2:$E$401))</f>
      </c>
      <c r="H311" s="10" t="str">
        <f>=SQRT((F311-$R$4)^2+(G311-$S$4)^2)</f>
      </c>
      <c r="I311" s="10" t="str">
        <f>=SQRT((F311-$R$5)^2+(G311-$S$5)^2)</f>
      </c>
      <c r="J311" s="10" t="str">
        <f>=SQRT((F311-$R$6)^2+(G311-$S$6)^2)</f>
      </c>
      <c r="K311" t="str">
        <f>=CHOOSE(MATCH(MIN(H311:J311),H311:J311,0),"A","B","C")</f>
      </c>
      <c r="L311" s="10" t="str">
        <f>=SQRT((F311-$R$10)^2+(G311-$S$10)^2)</f>
      </c>
      <c r="M311" s="10" t="str">
        <f>=SQRT((F311-$R$11)^2+(G311-$S$11)^2)</f>
      </c>
      <c r="N311" s="10" t="str">
        <f>=SQRT((F311-$R$12)^2+(G311-$S$12)^2)</f>
      </c>
      <c r="O311" t="str">
        <f>=CHOOSE(MATCH(MIN(L311:N311),L311:N311,0),"A","B","C")</f>
      </c>
    </row>
    <row r="312">
      <c r="A312" t="n">
        <v>218539</v>
      </c>
      <c r="B312" t="s">
        <v>4597</v>
      </c>
      <c r="C312" t="s">
        <v>163</v>
      </c>
      <c r="D312" t="n">
        <v>28</v>
      </c>
      <c r="E312" t="n">
        <v>57.5</v>
      </c>
      <c r="F312" s="10" t="str">
        <f>=STANDARDIZE(D312,AVERAGE($D$2:$D$401),_xlfn.STDEV.S($D$2:$D$401))</f>
      </c>
      <c r="G312" s="10" t="str">
        <f>=STANDARDIZE(E312,AVERAGE($E$2:$E$401),_xlfn.STDEV.S($E$2:$E$401))</f>
      </c>
      <c r="H312" s="10" t="str">
        <f>=SQRT((F312-$R$4)^2+(G312-$S$4)^2)</f>
      </c>
      <c r="I312" s="10" t="str">
        <f>=SQRT((F312-$R$5)^2+(G312-$S$5)^2)</f>
      </c>
      <c r="J312" s="10" t="str">
        <f>=SQRT((F312-$R$6)^2+(G312-$S$6)^2)</f>
      </c>
      <c r="K312" t="str">
        <f>=CHOOSE(MATCH(MIN(H312:J312),H312:J312,0),"A","B","C")</f>
      </c>
      <c r="L312" s="10" t="str">
        <f>=SQRT((F312-$R$10)^2+(G312-$S$10)^2)</f>
      </c>
      <c r="M312" s="10" t="str">
        <f>=SQRT((F312-$R$11)^2+(G312-$S$11)^2)</f>
      </c>
      <c r="N312" s="10" t="str">
        <f>=SQRT((F312-$R$12)^2+(G312-$S$12)^2)</f>
      </c>
      <c r="O312" t="str">
        <f>=CHOOSE(MATCH(MIN(L312:N312),L312:N312,0),"A","B","C")</f>
      </c>
    </row>
    <row r="313">
      <c r="A313" t="n">
        <v>218654</v>
      </c>
      <c r="B313" t="s">
        <v>4600</v>
      </c>
      <c r="C313" t="s">
        <v>149</v>
      </c>
      <c r="D313" t="n">
        <v>40</v>
      </c>
      <c r="E313" t="n">
        <v>38.6</v>
      </c>
      <c r="F313" s="10" t="str">
        <f>=STANDARDIZE(D313,AVERAGE($D$2:$D$401),_xlfn.STDEV.S($D$2:$D$401))</f>
      </c>
      <c r="G313" s="10" t="str">
        <f>=STANDARDIZE(E313,AVERAGE($E$2:$E$401),_xlfn.STDEV.S($E$2:$E$401))</f>
      </c>
      <c r="H313" s="10" t="str">
        <f>=SQRT((F313-$R$4)^2+(G313-$S$4)^2)</f>
      </c>
      <c r="I313" s="10" t="str">
        <f>=SQRT((F313-$R$5)^2+(G313-$S$5)^2)</f>
      </c>
      <c r="J313" s="10" t="str">
        <f>=SQRT((F313-$R$6)^2+(G313-$S$6)^2)</f>
      </c>
      <c r="K313" t="str">
        <f>=CHOOSE(MATCH(MIN(H313:J313),H313:J313,0),"A","B","C")</f>
      </c>
      <c r="L313" s="10" t="str">
        <f>=SQRT((F313-$R$10)^2+(G313-$S$10)^2)</f>
      </c>
      <c r="M313" s="10" t="str">
        <f>=SQRT((F313-$R$11)^2+(G313-$S$11)^2)</f>
      </c>
      <c r="N313" s="10" t="str">
        <f>=SQRT((F313-$R$12)^2+(G313-$S$12)^2)</f>
      </c>
      <c r="O313" t="str">
        <f>=CHOOSE(MATCH(MIN(L313:N313),L313:N313,0),"A","B","C")</f>
      </c>
    </row>
    <row r="314">
      <c r="A314" t="n">
        <v>218663</v>
      </c>
      <c r="B314" t="s">
        <v>4601</v>
      </c>
      <c r="C314" t="s">
        <v>149</v>
      </c>
      <c r="D314" t="n">
        <v>19</v>
      </c>
      <c r="E314" t="n">
        <v>77.7</v>
      </c>
      <c r="F314" s="10" t="str">
        <f>=STANDARDIZE(D314,AVERAGE($D$2:$D$401),_xlfn.STDEV.S($D$2:$D$401))</f>
      </c>
      <c r="G314" s="10" t="str">
        <f>=STANDARDIZE(E314,AVERAGE($E$2:$E$401),_xlfn.STDEV.S($E$2:$E$401))</f>
      </c>
      <c r="H314" s="10" t="str">
        <f>=SQRT((F314-$R$4)^2+(G314-$S$4)^2)</f>
      </c>
      <c r="I314" s="10" t="str">
        <f>=SQRT((F314-$R$5)^2+(G314-$S$5)^2)</f>
      </c>
      <c r="J314" s="10" t="str">
        <f>=SQRT((F314-$R$6)^2+(G314-$S$6)^2)</f>
      </c>
      <c r="K314" t="str">
        <f>=CHOOSE(MATCH(MIN(H314:J314),H314:J314,0),"A","B","C")</f>
      </c>
      <c r="L314" s="10" t="str">
        <f>=SQRT((F314-$R$10)^2+(G314-$S$10)^2)</f>
      </c>
      <c r="M314" s="10" t="str">
        <f>=SQRT((F314-$R$11)^2+(G314-$S$11)^2)</f>
      </c>
      <c r="N314" s="10" t="str">
        <f>=SQRT((F314-$R$12)^2+(G314-$S$12)^2)</f>
      </c>
      <c r="O314" t="str">
        <f>=CHOOSE(MATCH(MIN(L314:N314),L314:N314,0),"A","B","C")</f>
      </c>
    </row>
    <row r="315">
      <c r="A315" t="n">
        <v>218742</v>
      </c>
      <c r="B315" t="s">
        <v>4608</v>
      </c>
      <c r="C315" t="s">
        <v>149</v>
      </c>
      <c r="D315" t="n">
        <v>45</v>
      </c>
      <c r="E315" t="n">
        <v>42.4</v>
      </c>
      <c r="F315" s="10" t="str">
        <f>=STANDARDIZE(D315,AVERAGE($D$2:$D$401),_xlfn.STDEV.S($D$2:$D$401))</f>
      </c>
      <c r="G315" s="10" t="str">
        <f>=STANDARDIZE(E315,AVERAGE($E$2:$E$401),_xlfn.STDEV.S($E$2:$E$401))</f>
      </c>
      <c r="H315" s="10" t="str">
        <f>=SQRT((F315-$R$4)^2+(G315-$S$4)^2)</f>
      </c>
      <c r="I315" s="10" t="str">
        <f>=SQRT((F315-$R$5)^2+(G315-$S$5)^2)</f>
      </c>
      <c r="J315" s="10" t="str">
        <f>=SQRT((F315-$R$6)^2+(G315-$S$6)^2)</f>
      </c>
      <c r="K315" t="str">
        <f>=CHOOSE(MATCH(MIN(H315:J315),H315:J315,0),"A","B","C")</f>
      </c>
      <c r="L315" s="10" t="str">
        <f>=SQRT((F315-$R$10)^2+(G315-$S$10)^2)</f>
      </c>
      <c r="M315" s="10" t="str">
        <f>=SQRT((F315-$R$11)^2+(G315-$S$11)^2)</f>
      </c>
      <c r="N315" s="10" t="str">
        <f>=SQRT((F315-$R$12)^2+(G315-$S$12)^2)</f>
      </c>
      <c r="O315" t="str">
        <f>=CHOOSE(MATCH(MIN(L315:N315),L315:N315,0),"A","B","C")</f>
      </c>
    </row>
    <row r="316">
      <c r="A316" t="n">
        <v>218919</v>
      </c>
      <c r="B316" t="s">
        <v>4615</v>
      </c>
      <c r="C316" t="s">
        <v>163</v>
      </c>
      <c r="D316" t="n">
        <v>77</v>
      </c>
      <c r="E316" t="n">
        <v>31.4</v>
      </c>
      <c r="F316" s="10" t="str">
        <f>=STANDARDIZE(D316,AVERAGE($D$2:$D$401),_xlfn.STDEV.S($D$2:$D$401))</f>
      </c>
      <c r="G316" s="10" t="str">
        <f>=STANDARDIZE(E316,AVERAGE($E$2:$E$401),_xlfn.STDEV.S($E$2:$E$401))</f>
      </c>
      <c r="H316" s="10" t="str">
        <f>=SQRT((F316-$R$4)^2+(G316-$S$4)^2)</f>
      </c>
      <c r="I316" s="10" t="str">
        <f>=SQRT((F316-$R$5)^2+(G316-$S$5)^2)</f>
      </c>
      <c r="J316" s="10" t="str">
        <f>=SQRT((F316-$R$6)^2+(G316-$S$6)^2)</f>
      </c>
      <c r="K316" t="str">
        <f>=CHOOSE(MATCH(MIN(H316:J316),H316:J316,0),"A","B","C")</f>
      </c>
      <c r="L316" s="10" t="str">
        <f>=SQRT((F316-$R$10)^2+(G316-$S$10)^2)</f>
      </c>
      <c r="M316" s="10" t="str">
        <f>=SQRT((F316-$R$11)^2+(G316-$S$11)^2)</f>
      </c>
      <c r="N316" s="10" t="str">
        <f>=SQRT((F316-$R$12)^2+(G316-$S$12)^2)</f>
      </c>
      <c r="O316" t="str">
        <f>=CHOOSE(MATCH(MIN(L316:N316),L316:N316,0),"A","B","C")</f>
      </c>
    </row>
    <row r="317">
      <c r="A317" t="n">
        <v>219347</v>
      </c>
      <c r="B317" t="s">
        <v>4643</v>
      </c>
      <c r="C317" t="s">
        <v>149</v>
      </c>
      <c r="D317" t="n">
        <v>16</v>
      </c>
      <c r="E317" t="n">
        <v>57.5</v>
      </c>
      <c r="F317" s="10" t="str">
        <f>=STANDARDIZE(D317,AVERAGE($D$2:$D$401),_xlfn.STDEV.S($D$2:$D$401))</f>
      </c>
      <c r="G317" s="10" t="str">
        <f>=STANDARDIZE(E317,AVERAGE($E$2:$E$401),_xlfn.STDEV.S($E$2:$E$401))</f>
      </c>
      <c r="H317" s="10" t="str">
        <f>=SQRT((F317-$R$4)^2+(G317-$S$4)^2)</f>
      </c>
      <c r="I317" s="10" t="str">
        <f>=SQRT((F317-$R$5)^2+(G317-$S$5)^2)</f>
      </c>
      <c r="J317" s="10" t="str">
        <f>=SQRT((F317-$R$6)^2+(G317-$S$6)^2)</f>
      </c>
      <c r="K317" t="str">
        <f>=CHOOSE(MATCH(MIN(H317:J317),H317:J317,0),"A","B","C")</f>
      </c>
      <c r="L317" s="10" t="str">
        <f>=SQRT((F317-$R$10)^2+(G317-$S$10)^2)</f>
      </c>
      <c r="M317" s="10" t="str">
        <f>=SQRT((F317-$R$11)^2+(G317-$S$11)^2)</f>
      </c>
      <c r="N317" s="10" t="str">
        <f>=SQRT((F317-$R$12)^2+(G317-$S$12)^2)</f>
      </c>
      <c r="O317" t="str">
        <f>=CHOOSE(MATCH(MIN(L317:N317),L317:N317,0),"A","B","C")</f>
      </c>
    </row>
    <row r="318">
      <c r="A318" t="n">
        <v>219383</v>
      </c>
      <c r="B318" t="s">
        <v>4648</v>
      </c>
      <c r="C318" t="s">
        <v>163</v>
      </c>
      <c r="D318" t="n">
        <v>29</v>
      </c>
      <c r="E318" t="n">
        <v>60.1</v>
      </c>
      <c r="F318" s="10" t="str">
        <f>=STANDARDIZE(D318,AVERAGE($D$2:$D$401),_xlfn.STDEV.S($D$2:$D$401))</f>
      </c>
      <c r="G318" s="10" t="str">
        <f>=STANDARDIZE(E318,AVERAGE($E$2:$E$401),_xlfn.STDEV.S($E$2:$E$401))</f>
      </c>
      <c r="H318" s="10" t="str">
        <f>=SQRT((F318-$R$4)^2+(G318-$S$4)^2)</f>
      </c>
      <c r="I318" s="10" t="str">
        <f>=SQRT((F318-$R$5)^2+(G318-$S$5)^2)</f>
      </c>
      <c r="J318" s="10" t="str">
        <f>=SQRT((F318-$R$6)^2+(G318-$S$6)^2)</f>
      </c>
      <c r="K318" t="str">
        <f>=CHOOSE(MATCH(MIN(H318:J318),H318:J318,0),"A","B","C")</f>
      </c>
      <c r="L318" s="10" t="str">
        <f>=SQRT((F318-$R$10)^2+(G318-$S$10)^2)</f>
      </c>
      <c r="M318" s="10" t="str">
        <f>=SQRT((F318-$R$11)^2+(G318-$S$11)^2)</f>
      </c>
      <c r="N318" s="10" t="str">
        <f>=SQRT((F318-$R$12)^2+(G318-$S$12)^2)</f>
      </c>
      <c r="O318" t="str">
        <f>=CHOOSE(MATCH(MIN(L318:N318),L318:N318,0),"A","B","C")</f>
      </c>
    </row>
    <row r="319">
      <c r="A319" t="n">
        <v>219806</v>
      </c>
      <c r="B319" t="s">
        <v>4668</v>
      </c>
      <c r="C319" t="s">
        <v>163</v>
      </c>
      <c r="D319" t="n">
        <v>39</v>
      </c>
      <c r="E319" t="n">
        <v>46.6</v>
      </c>
      <c r="F319" s="10" t="str">
        <f>=STANDARDIZE(D319,AVERAGE($D$2:$D$401),_xlfn.STDEV.S($D$2:$D$401))</f>
      </c>
      <c r="G319" s="10" t="str">
        <f>=STANDARDIZE(E319,AVERAGE($E$2:$E$401),_xlfn.STDEV.S($E$2:$E$401))</f>
      </c>
      <c r="H319" s="10" t="str">
        <f>=SQRT((F319-$R$4)^2+(G319-$S$4)^2)</f>
      </c>
      <c r="I319" s="10" t="str">
        <f>=SQRT((F319-$R$5)^2+(G319-$S$5)^2)</f>
      </c>
      <c r="J319" s="10" t="str">
        <f>=SQRT((F319-$R$6)^2+(G319-$S$6)^2)</f>
      </c>
      <c r="K319" t="str">
        <f>=CHOOSE(MATCH(MIN(H319:J319),H319:J319,0),"A","B","C")</f>
      </c>
      <c r="L319" s="10" t="str">
        <f>=SQRT((F319-$R$10)^2+(G319-$S$10)^2)</f>
      </c>
      <c r="M319" s="10" t="str">
        <f>=SQRT((F319-$R$11)^2+(G319-$S$11)^2)</f>
      </c>
      <c r="N319" s="10" t="str">
        <f>=SQRT((F319-$R$12)^2+(G319-$S$12)^2)</f>
      </c>
      <c r="O319" t="str">
        <f>=CHOOSE(MATCH(MIN(L319:N319),L319:N319,0),"A","B","C")</f>
      </c>
    </row>
    <row r="320">
      <c r="A320" t="n">
        <v>219949</v>
      </c>
      <c r="B320" t="s">
        <v>4677</v>
      </c>
      <c r="C320" t="s">
        <v>163</v>
      </c>
      <c r="D320" t="n">
        <v>33</v>
      </c>
      <c r="E320" t="n">
        <v>41.6</v>
      </c>
      <c r="F320" s="10" t="str">
        <f>=STANDARDIZE(D320,AVERAGE($D$2:$D$401),_xlfn.STDEV.S($D$2:$D$401))</f>
      </c>
      <c r="G320" s="10" t="str">
        <f>=STANDARDIZE(E320,AVERAGE($E$2:$E$401),_xlfn.STDEV.S($E$2:$E$401))</f>
      </c>
      <c r="H320" s="10" t="str">
        <f>=SQRT((F320-$R$4)^2+(G320-$S$4)^2)</f>
      </c>
      <c r="I320" s="10" t="str">
        <f>=SQRT((F320-$R$5)^2+(G320-$S$5)^2)</f>
      </c>
      <c r="J320" s="10" t="str">
        <f>=SQRT((F320-$R$6)^2+(G320-$S$6)^2)</f>
      </c>
      <c r="K320" t="str">
        <f>=CHOOSE(MATCH(MIN(H320:J320),H320:J320,0),"A","B","C")</f>
      </c>
      <c r="L320" s="10" t="str">
        <f>=SQRT((F320-$R$10)^2+(G320-$S$10)^2)</f>
      </c>
      <c r="M320" s="10" t="str">
        <f>=SQRT((F320-$R$11)^2+(G320-$S$11)^2)</f>
      </c>
      <c r="N320" s="10" t="str">
        <f>=SQRT((F320-$R$12)^2+(G320-$S$12)^2)</f>
      </c>
      <c r="O320" t="str">
        <f>=CHOOSE(MATCH(MIN(L320:N320),L320:N320,0),"A","B","C")</f>
      </c>
    </row>
    <row r="321">
      <c r="A321" t="n">
        <v>220075</v>
      </c>
      <c r="B321" t="s">
        <v>4683</v>
      </c>
      <c r="C321" t="s">
        <v>149</v>
      </c>
      <c r="D321" t="n">
        <v>35</v>
      </c>
      <c r="E321" t="n">
        <v>49.9</v>
      </c>
      <c r="F321" s="10" t="str">
        <f>=STANDARDIZE(D321,AVERAGE($D$2:$D$401),_xlfn.STDEV.S($D$2:$D$401))</f>
      </c>
      <c r="G321" s="10" t="str">
        <f>=STANDARDIZE(E321,AVERAGE($E$2:$E$401),_xlfn.STDEV.S($E$2:$E$401))</f>
      </c>
      <c r="H321" s="10" t="str">
        <f>=SQRT((F321-$R$4)^2+(G321-$S$4)^2)</f>
      </c>
      <c r="I321" s="10" t="str">
        <f>=SQRT((F321-$R$5)^2+(G321-$S$5)^2)</f>
      </c>
      <c r="J321" s="10" t="str">
        <f>=SQRT((F321-$R$6)^2+(G321-$S$6)^2)</f>
      </c>
      <c r="K321" t="str">
        <f>=CHOOSE(MATCH(MIN(H321:J321),H321:J321,0),"A","B","C")</f>
      </c>
      <c r="L321" s="10" t="str">
        <f>=SQRT((F321-$R$10)^2+(G321-$S$10)^2)</f>
      </c>
      <c r="M321" s="10" t="str">
        <f>=SQRT((F321-$R$11)^2+(G321-$S$11)^2)</f>
      </c>
      <c r="N321" s="10" t="str">
        <f>=SQRT((F321-$R$12)^2+(G321-$S$12)^2)</f>
      </c>
      <c r="O321" t="str">
        <f>=CHOOSE(MATCH(MIN(L321:N321),L321:N321,0),"A","B","C")</f>
      </c>
    </row>
    <row r="322">
      <c r="A322" t="n">
        <v>220215</v>
      </c>
      <c r="B322" t="s">
        <v>4692</v>
      </c>
      <c r="C322" t="s">
        <v>163</v>
      </c>
      <c r="D322" t="n">
        <v>22</v>
      </c>
      <c r="E322" t="n">
        <v>68.4</v>
      </c>
      <c r="F322" s="10" t="str">
        <f>=STANDARDIZE(D322,AVERAGE($D$2:$D$401),_xlfn.STDEV.S($D$2:$D$401))</f>
      </c>
      <c r="G322" s="10" t="str">
        <f>=STANDARDIZE(E322,AVERAGE($E$2:$E$401),_xlfn.STDEV.S($E$2:$E$401))</f>
      </c>
      <c r="H322" s="10" t="str">
        <f>=SQRT((F322-$R$4)^2+(G322-$S$4)^2)</f>
      </c>
      <c r="I322" s="10" t="str">
        <f>=SQRT((F322-$R$5)^2+(G322-$S$5)^2)</f>
      </c>
      <c r="J322" s="10" t="str">
        <f>=SQRT((F322-$R$6)^2+(G322-$S$6)^2)</f>
      </c>
      <c r="K322" t="str">
        <f>=CHOOSE(MATCH(MIN(H322:J322),H322:J322,0),"A","B","C")</f>
      </c>
      <c r="L322" s="10" t="str">
        <f>=SQRT((F322-$R$10)^2+(G322-$S$10)^2)</f>
      </c>
      <c r="M322" s="10" t="str">
        <f>=SQRT((F322-$R$11)^2+(G322-$S$11)^2)</f>
      </c>
      <c r="N322" s="10" t="str">
        <f>=SQRT((F322-$R$12)^2+(G322-$S$12)^2)</f>
      </c>
      <c r="O322" t="str">
        <f>=CHOOSE(MATCH(MIN(L322:N322),L322:N322,0),"A","B","C")</f>
      </c>
    </row>
    <row r="323">
      <c r="A323" t="n">
        <v>220473</v>
      </c>
      <c r="B323" t="s">
        <v>4702</v>
      </c>
      <c r="C323" t="s">
        <v>163</v>
      </c>
      <c r="D323" t="n">
        <v>38</v>
      </c>
      <c r="E323" t="n">
        <v>62.7</v>
      </c>
      <c r="F323" s="10" t="str">
        <f>=STANDARDIZE(D323,AVERAGE($D$2:$D$401),_xlfn.STDEV.S($D$2:$D$401))</f>
      </c>
      <c r="G323" s="10" t="str">
        <f>=STANDARDIZE(E323,AVERAGE($E$2:$E$401),_xlfn.STDEV.S($E$2:$E$401))</f>
      </c>
      <c r="H323" s="10" t="str">
        <f>=SQRT((F323-$R$4)^2+(G323-$S$4)^2)</f>
      </c>
      <c r="I323" s="10" t="str">
        <f>=SQRT((F323-$R$5)^2+(G323-$S$5)^2)</f>
      </c>
      <c r="J323" s="10" t="str">
        <f>=SQRT((F323-$R$6)^2+(G323-$S$6)^2)</f>
      </c>
      <c r="K323" t="str">
        <f>=CHOOSE(MATCH(MIN(H323:J323),H323:J323,0),"A","B","C")</f>
      </c>
      <c r="L323" s="10" t="str">
        <f>=SQRT((F323-$R$10)^2+(G323-$S$10)^2)</f>
      </c>
      <c r="M323" s="10" t="str">
        <f>=SQRT((F323-$R$11)^2+(G323-$S$11)^2)</f>
      </c>
      <c r="N323" s="10" t="str">
        <f>=SQRT((F323-$R$12)^2+(G323-$S$12)^2)</f>
      </c>
      <c r="O323" t="str">
        <f>=CHOOSE(MATCH(MIN(L323:N323),L323:N323,0),"A","B","C")</f>
      </c>
    </row>
    <row r="324">
      <c r="A324" t="n">
        <v>220631</v>
      </c>
      <c r="B324" t="s">
        <v>4710</v>
      </c>
      <c r="C324" t="s">
        <v>163</v>
      </c>
      <c r="D324" t="n">
        <v>36</v>
      </c>
      <c r="E324" t="n">
        <v>50</v>
      </c>
      <c r="F324" s="10" t="str">
        <f>=STANDARDIZE(D324,AVERAGE($D$2:$D$401),_xlfn.STDEV.S($D$2:$D$401))</f>
      </c>
      <c r="G324" s="10" t="str">
        <f>=STANDARDIZE(E324,AVERAGE($E$2:$E$401),_xlfn.STDEV.S($E$2:$E$401))</f>
      </c>
      <c r="H324" s="10" t="str">
        <f>=SQRT((F324-$R$4)^2+(G324-$S$4)^2)</f>
      </c>
      <c r="I324" s="10" t="str">
        <f>=SQRT((F324-$R$5)^2+(G324-$S$5)^2)</f>
      </c>
      <c r="J324" s="10" t="str">
        <f>=SQRT((F324-$R$6)^2+(G324-$S$6)^2)</f>
      </c>
      <c r="K324" t="str">
        <f>=CHOOSE(MATCH(MIN(H324:J324),H324:J324,0),"A","B","C")</f>
      </c>
      <c r="L324" s="10" t="str">
        <f>=SQRT((F324-$R$10)^2+(G324-$S$10)^2)</f>
      </c>
      <c r="M324" s="10" t="str">
        <f>=SQRT((F324-$R$11)^2+(G324-$S$11)^2)</f>
      </c>
      <c r="N324" s="10" t="str">
        <f>=SQRT((F324-$R$12)^2+(G324-$S$12)^2)</f>
      </c>
      <c r="O324" t="str">
        <f>=CHOOSE(MATCH(MIN(L324:N324),L324:N324,0),"A","B","C")</f>
      </c>
    </row>
    <row r="325">
      <c r="A325" t="n">
        <v>220710</v>
      </c>
      <c r="B325" t="s">
        <v>4715</v>
      </c>
      <c r="C325" t="s">
        <v>163</v>
      </c>
      <c r="D325" t="n">
        <v>35</v>
      </c>
      <c r="E325" t="n">
        <v>47.2</v>
      </c>
      <c r="F325" s="10" t="str">
        <f>=STANDARDIZE(D325,AVERAGE($D$2:$D$401),_xlfn.STDEV.S($D$2:$D$401))</f>
      </c>
      <c r="G325" s="10" t="str">
        <f>=STANDARDIZE(E325,AVERAGE($E$2:$E$401),_xlfn.STDEV.S($E$2:$E$401))</f>
      </c>
      <c r="H325" s="10" t="str">
        <f>=SQRT((F325-$R$4)^2+(G325-$S$4)^2)</f>
      </c>
      <c r="I325" s="10" t="str">
        <f>=SQRT((F325-$R$5)^2+(G325-$S$5)^2)</f>
      </c>
      <c r="J325" s="10" t="str">
        <f>=SQRT((F325-$R$6)^2+(G325-$S$6)^2)</f>
      </c>
      <c r="K325" t="str">
        <f>=CHOOSE(MATCH(MIN(H325:J325),H325:J325,0),"A","B","C")</f>
      </c>
      <c r="L325" s="10" t="str">
        <f>=SQRT((F325-$R$10)^2+(G325-$S$10)^2)</f>
      </c>
      <c r="M325" s="10" t="str">
        <f>=SQRT((F325-$R$11)^2+(G325-$S$11)^2)</f>
      </c>
      <c r="N325" s="10" t="str">
        <f>=SQRT((F325-$R$12)^2+(G325-$S$12)^2)</f>
      </c>
      <c r="O325" t="str">
        <f>=CHOOSE(MATCH(MIN(L325:N325),L325:N325,0),"A","B","C")</f>
      </c>
    </row>
    <row r="326">
      <c r="A326" t="n">
        <v>220978</v>
      </c>
      <c r="B326" t="s">
        <v>4723</v>
      </c>
      <c r="C326" t="s">
        <v>149</v>
      </c>
      <c r="D326" t="n">
        <v>31</v>
      </c>
      <c r="E326" t="n">
        <v>54</v>
      </c>
      <c r="F326" s="10" t="str">
        <f>=STANDARDIZE(D326,AVERAGE($D$2:$D$401),_xlfn.STDEV.S($D$2:$D$401))</f>
      </c>
      <c r="G326" s="10" t="str">
        <f>=STANDARDIZE(E326,AVERAGE($E$2:$E$401),_xlfn.STDEV.S($E$2:$E$401))</f>
      </c>
      <c r="H326" s="10" t="str">
        <f>=SQRT((F326-$R$4)^2+(G326-$S$4)^2)</f>
      </c>
      <c r="I326" s="10" t="str">
        <f>=SQRT((F326-$R$5)^2+(G326-$S$5)^2)</f>
      </c>
      <c r="J326" s="10" t="str">
        <f>=SQRT((F326-$R$6)^2+(G326-$S$6)^2)</f>
      </c>
      <c r="K326" t="str">
        <f>=CHOOSE(MATCH(MIN(H326:J326),H326:J326,0),"A","B","C")</f>
      </c>
      <c r="L326" s="10" t="str">
        <f>=SQRT((F326-$R$10)^2+(G326-$S$10)^2)</f>
      </c>
      <c r="M326" s="10" t="str">
        <f>=SQRT((F326-$R$11)^2+(G326-$S$11)^2)</f>
      </c>
      <c r="N326" s="10" t="str">
        <f>=SQRT((F326-$R$12)^2+(G326-$S$12)^2)</f>
      </c>
      <c r="O326" t="str">
        <f>=CHOOSE(MATCH(MIN(L326:N326),L326:N326,0),"A","B","C")</f>
      </c>
    </row>
    <row r="327">
      <c r="A327" t="n">
        <v>221519</v>
      </c>
      <c r="B327" t="s">
        <v>4743</v>
      </c>
      <c r="C327" t="s">
        <v>163</v>
      </c>
      <c r="D327" t="n">
        <v>15</v>
      </c>
      <c r="E327" t="n">
        <v>82.4</v>
      </c>
      <c r="F327" s="10" t="str">
        <f>=STANDARDIZE(D327,AVERAGE($D$2:$D$401),_xlfn.STDEV.S($D$2:$D$401))</f>
      </c>
      <c r="G327" s="10" t="str">
        <f>=STANDARDIZE(E327,AVERAGE($E$2:$E$401),_xlfn.STDEV.S($E$2:$E$401))</f>
      </c>
      <c r="H327" s="10" t="str">
        <f>=SQRT((F327-$R$4)^2+(G327-$S$4)^2)</f>
      </c>
      <c r="I327" s="10" t="str">
        <f>=SQRT((F327-$R$5)^2+(G327-$S$5)^2)</f>
      </c>
      <c r="J327" s="10" t="str">
        <f>=SQRT((F327-$R$6)^2+(G327-$S$6)^2)</f>
      </c>
      <c r="K327" t="str">
        <f>=CHOOSE(MATCH(MIN(H327:J327),H327:J327,0),"A","B","C")</f>
      </c>
      <c r="L327" s="10" t="str">
        <f>=SQRT((F327-$R$10)^2+(G327-$S$10)^2)</f>
      </c>
      <c r="M327" s="10" t="str">
        <f>=SQRT((F327-$R$11)^2+(G327-$S$11)^2)</f>
      </c>
      <c r="N327" s="10" t="str">
        <f>=SQRT((F327-$R$12)^2+(G327-$S$12)^2)</f>
      </c>
      <c r="O327" t="str">
        <f>=CHOOSE(MATCH(MIN(L327:N327),L327:N327,0),"A","B","C")</f>
      </c>
    </row>
    <row r="328">
      <c r="A328" t="n">
        <v>221838</v>
      </c>
      <c r="B328" t="s">
        <v>4761</v>
      </c>
      <c r="C328" t="s">
        <v>149</v>
      </c>
      <c r="D328" t="n">
        <v>52</v>
      </c>
      <c r="E328" t="n">
        <v>33.5</v>
      </c>
      <c r="F328" s="10" t="str">
        <f>=STANDARDIZE(D328,AVERAGE($D$2:$D$401),_xlfn.STDEV.S($D$2:$D$401))</f>
      </c>
      <c r="G328" s="10" t="str">
        <f>=STANDARDIZE(E328,AVERAGE($E$2:$E$401),_xlfn.STDEV.S($E$2:$E$401))</f>
      </c>
      <c r="H328" s="10" t="str">
        <f>=SQRT((F328-$R$4)^2+(G328-$S$4)^2)</f>
      </c>
      <c r="I328" s="10" t="str">
        <f>=SQRT((F328-$R$5)^2+(G328-$S$5)^2)</f>
      </c>
      <c r="J328" s="10" t="str">
        <f>=SQRT((F328-$R$6)^2+(G328-$S$6)^2)</f>
      </c>
      <c r="K328" t="str">
        <f>=CHOOSE(MATCH(MIN(H328:J328),H328:J328,0),"A","B","C")</f>
      </c>
      <c r="L328" s="10" t="str">
        <f>=SQRT((F328-$R$10)^2+(G328-$S$10)^2)</f>
      </c>
      <c r="M328" s="10" t="str">
        <f>=SQRT((F328-$R$11)^2+(G328-$S$11)^2)</f>
      </c>
      <c r="N328" s="10" t="str">
        <f>=SQRT((F328-$R$12)^2+(G328-$S$12)^2)</f>
      </c>
      <c r="O328" t="str">
        <f>=CHOOSE(MATCH(MIN(L328:N328),L328:N328,0),"A","B","C")</f>
      </c>
    </row>
    <row r="329">
      <c r="A329" t="n">
        <v>221953</v>
      </c>
      <c r="B329" t="s">
        <v>4766</v>
      </c>
      <c r="C329" t="s">
        <v>163</v>
      </c>
      <c r="D329" t="n">
        <v>45</v>
      </c>
      <c r="E329" t="n">
        <v>30.5</v>
      </c>
      <c r="F329" s="10" t="str">
        <f>=STANDARDIZE(D329,AVERAGE($D$2:$D$401),_xlfn.STDEV.S($D$2:$D$401))</f>
      </c>
      <c r="G329" s="10" t="str">
        <f>=STANDARDIZE(E329,AVERAGE($E$2:$E$401),_xlfn.STDEV.S($E$2:$E$401))</f>
      </c>
      <c r="H329" s="10" t="str">
        <f>=SQRT((F329-$R$4)^2+(G329-$S$4)^2)</f>
      </c>
      <c r="I329" s="10" t="str">
        <f>=SQRT((F329-$R$5)^2+(G329-$S$5)^2)</f>
      </c>
      <c r="J329" s="10" t="str">
        <f>=SQRT((F329-$R$6)^2+(G329-$S$6)^2)</f>
      </c>
      <c r="K329" t="str">
        <f>=CHOOSE(MATCH(MIN(H329:J329),H329:J329,0),"A","B","C")</f>
      </c>
      <c r="L329" s="10" t="str">
        <f>=SQRT((F329-$R$10)^2+(G329-$S$10)^2)</f>
      </c>
      <c r="M329" s="10" t="str">
        <f>=SQRT((F329-$R$11)^2+(G329-$S$11)^2)</f>
      </c>
      <c r="N329" s="10" t="str">
        <f>=SQRT((F329-$R$12)^2+(G329-$S$12)^2)</f>
      </c>
      <c r="O329" t="str">
        <f>=CHOOSE(MATCH(MIN(L329:N329),L329:N329,0),"A","B","C")</f>
      </c>
    </row>
    <row r="330">
      <c r="A330" t="n">
        <v>222178</v>
      </c>
      <c r="B330" t="s">
        <v>4773</v>
      </c>
      <c r="C330" t="s">
        <v>163</v>
      </c>
      <c r="D330" t="n">
        <v>22</v>
      </c>
      <c r="E330" t="n">
        <v>60.2</v>
      </c>
      <c r="F330" s="10" t="str">
        <f>=STANDARDIZE(D330,AVERAGE($D$2:$D$401),_xlfn.STDEV.S($D$2:$D$401))</f>
      </c>
      <c r="G330" s="10" t="str">
        <f>=STANDARDIZE(E330,AVERAGE($E$2:$E$401),_xlfn.STDEV.S($E$2:$E$401))</f>
      </c>
      <c r="H330" s="10" t="str">
        <f>=SQRT((F330-$R$4)^2+(G330-$S$4)^2)</f>
      </c>
      <c r="I330" s="10" t="str">
        <f>=SQRT((F330-$R$5)^2+(G330-$S$5)^2)</f>
      </c>
      <c r="J330" s="10" t="str">
        <f>=SQRT((F330-$R$6)^2+(G330-$S$6)^2)</f>
      </c>
      <c r="K330" t="str">
        <f>=CHOOSE(MATCH(MIN(H330:J330),H330:J330,0),"A","B","C")</f>
      </c>
      <c r="L330" s="10" t="str">
        <f>=SQRT((F330-$R$10)^2+(G330-$S$10)^2)</f>
      </c>
      <c r="M330" s="10" t="str">
        <f>=SQRT((F330-$R$11)^2+(G330-$S$11)^2)</f>
      </c>
      <c r="N330" s="10" t="str">
        <f>=SQRT((F330-$R$12)^2+(G330-$S$12)^2)</f>
      </c>
      <c r="O330" t="str">
        <f>=CHOOSE(MATCH(MIN(L330:N330),L330:N330,0),"A","B","C")</f>
      </c>
    </row>
    <row r="331">
      <c r="A331" t="n">
        <v>222831</v>
      </c>
      <c r="B331" t="s">
        <v>4784</v>
      </c>
      <c r="C331" t="s">
        <v>149</v>
      </c>
      <c r="D331" t="n">
        <v>27</v>
      </c>
      <c r="E331" t="n">
        <v>40.7</v>
      </c>
      <c r="F331" s="10" t="str">
        <f>=STANDARDIZE(D331,AVERAGE($D$2:$D$401),_xlfn.STDEV.S($D$2:$D$401))</f>
      </c>
      <c r="G331" s="10" t="str">
        <f>=STANDARDIZE(E331,AVERAGE($E$2:$E$401),_xlfn.STDEV.S($E$2:$E$401))</f>
      </c>
      <c r="H331" s="10" t="str">
        <f>=SQRT((F331-$R$4)^2+(G331-$S$4)^2)</f>
      </c>
      <c r="I331" s="10" t="str">
        <f>=SQRT((F331-$R$5)^2+(G331-$S$5)^2)</f>
      </c>
      <c r="J331" s="10" t="str">
        <f>=SQRT((F331-$R$6)^2+(G331-$S$6)^2)</f>
      </c>
      <c r="K331" t="str">
        <f>=CHOOSE(MATCH(MIN(H331:J331),H331:J331,0),"A","B","C")</f>
      </c>
      <c r="L331" s="10" t="str">
        <f>=SQRT((F331-$R$10)^2+(G331-$S$10)^2)</f>
      </c>
      <c r="M331" s="10" t="str">
        <f>=SQRT((F331-$R$11)^2+(G331-$S$11)^2)</f>
      </c>
      <c r="N331" s="10" t="str">
        <f>=SQRT((F331-$R$12)^2+(G331-$S$12)^2)</f>
      </c>
      <c r="O331" t="str">
        <f>=CHOOSE(MATCH(MIN(L331:N331),L331:N331,0),"A","B","C")</f>
      </c>
    </row>
    <row r="332">
      <c r="A332" t="n">
        <v>223232</v>
      </c>
      <c r="B332" t="s">
        <v>4800</v>
      </c>
      <c r="C332" t="s">
        <v>163</v>
      </c>
      <c r="D332" t="n">
        <v>13</v>
      </c>
      <c r="E332" t="n">
        <v>80.2</v>
      </c>
      <c r="F332" s="10" t="str">
        <f>=STANDARDIZE(D332,AVERAGE($D$2:$D$401),_xlfn.STDEV.S($D$2:$D$401))</f>
      </c>
      <c r="G332" s="10" t="str">
        <f>=STANDARDIZE(E332,AVERAGE($E$2:$E$401),_xlfn.STDEV.S($E$2:$E$401))</f>
      </c>
      <c r="H332" s="10" t="str">
        <f>=SQRT((F332-$R$4)^2+(G332-$S$4)^2)</f>
      </c>
      <c r="I332" s="10" t="str">
        <f>=SQRT((F332-$R$5)^2+(G332-$S$5)^2)</f>
      </c>
      <c r="J332" s="10" t="str">
        <f>=SQRT((F332-$R$6)^2+(G332-$S$6)^2)</f>
      </c>
      <c r="K332" t="str">
        <f>=CHOOSE(MATCH(MIN(H332:J332),H332:J332,0),"A","B","C")</f>
      </c>
      <c r="L332" s="10" t="str">
        <f>=SQRT((F332-$R$10)^2+(G332-$S$10)^2)</f>
      </c>
      <c r="M332" s="10" t="str">
        <f>=SQRT((F332-$R$11)^2+(G332-$S$11)^2)</f>
      </c>
      <c r="N332" s="10" t="str">
        <f>=SQRT((F332-$R$12)^2+(G332-$S$12)^2)</f>
      </c>
      <c r="O332" t="str">
        <f>=CHOOSE(MATCH(MIN(L332:N332),L332:N332,0),"A","B","C")</f>
      </c>
    </row>
    <row r="333">
      <c r="A333" t="n">
        <v>224226</v>
      </c>
      <c r="B333" t="s">
        <v>4824</v>
      </c>
      <c r="C333" t="s">
        <v>163</v>
      </c>
      <c r="D333" t="n">
        <v>24</v>
      </c>
      <c r="E333" t="n">
        <v>59.6</v>
      </c>
      <c r="F333" s="10" t="str">
        <f>=STANDARDIZE(D333,AVERAGE($D$2:$D$401),_xlfn.STDEV.S($D$2:$D$401))</f>
      </c>
      <c r="G333" s="10" t="str">
        <f>=STANDARDIZE(E333,AVERAGE($E$2:$E$401),_xlfn.STDEV.S($E$2:$E$401))</f>
      </c>
      <c r="H333" s="10" t="str">
        <f>=SQRT((F333-$R$4)^2+(G333-$S$4)^2)</f>
      </c>
      <c r="I333" s="10" t="str">
        <f>=SQRT((F333-$R$5)^2+(G333-$S$5)^2)</f>
      </c>
      <c r="J333" s="10" t="str">
        <f>=SQRT((F333-$R$6)^2+(G333-$S$6)^2)</f>
      </c>
      <c r="K333" t="str">
        <f>=CHOOSE(MATCH(MIN(H333:J333),H333:J333,0),"A","B","C")</f>
      </c>
      <c r="L333" s="10" t="str">
        <f>=SQRT((F333-$R$10)^2+(G333-$S$10)^2)</f>
      </c>
      <c r="M333" s="10" t="str">
        <f>=SQRT((F333-$R$11)^2+(G333-$S$11)^2)</f>
      </c>
      <c r="N333" s="10" t="str">
        <f>=SQRT((F333-$R$12)^2+(G333-$S$12)^2)</f>
      </c>
      <c r="O333" t="str">
        <f>=CHOOSE(MATCH(MIN(L333:N333),L333:N333,0),"A","B","C")</f>
      </c>
    </row>
    <row r="334">
      <c r="A334" t="n">
        <v>224323</v>
      </c>
      <c r="B334" t="s">
        <v>4828</v>
      </c>
      <c r="C334" t="s">
        <v>163</v>
      </c>
      <c r="D334" t="n">
        <v>26</v>
      </c>
      <c r="E334" t="n">
        <v>68</v>
      </c>
      <c r="F334" s="10" t="str">
        <f>=STANDARDIZE(D334,AVERAGE($D$2:$D$401),_xlfn.STDEV.S($D$2:$D$401))</f>
      </c>
      <c r="G334" s="10" t="str">
        <f>=STANDARDIZE(E334,AVERAGE($E$2:$E$401),_xlfn.STDEV.S($E$2:$E$401))</f>
      </c>
      <c r="H334" s="10" t="str">
        <f>=SQRT((F334-$R$4)^2+(G334-$S$4)^2)</f>
      </c>
      <c r="I334" s="10" t="str">
        <f>=SQRT((F334-$R$5)^2+(G334-$S$5)^2)</f>
      </c>
      <c r="J334" s="10" t="str">
        <f>=SQRT((F334-$R$6)^2+(G334-$S$6)^2)</f>
      </c>
      <c r="K334" t="str">
        <f>=CHOOSE(MATCH(MIN(H334:J334),H334:J334,0),"A","B","C")</f>
      </c>
      <c r="L334" s="10" t="str">
        <f>=SQRT((F334-$R$10)^2+(G334-$S$10)^2)</f>
      </c>
      <c r="M334" s="10" t="str">
        <f>=SQRT((F334-$R$11)^2+(G334-$S$11)^2)</f>
      </c>
      <c r="N334" s="10" t="str">
        <f>=SQRT((F334-$R$12)^2+(G334-$S$12)^2)</f>
      </c>
      <c r="O334" t="str">
        <f>=CHOOSE(MATCH(MIN(L334:N334),L334:N334,0),"A","B","C")</f>
      </c>
    </row>
    <row r="335">
      <c r="A335" t="n">
        <v>224527</v>
      </c>
      <c r="B335" t="s">
        <v>4831</v>
      </c>
      <c r="C335" t="s">
        <v>163</v>
      </c>
      <c r="D335" t="n">
        <v>31</v>
      </c>
      <c r="E335" t="n">
        <v>48</v>
      </c>
      <c r="F335" s="10" t="str">
        <f>=STANDARDIZE(D335,AVERAGE($D$2:$D$401),_xlfn.STDEV.S($D$2:$D$401))</f>
      </c>
      <c r="G335" s="10" t="str">
        <f>=STANDARDIZE(E335,AVERAGE($E$2:$E$401),_xlfn.STDEV.S($E$2:$E$401))</f>
      </c>
      <c r="H335" s="10" t="str">
        <f>=SQRT((F335-$R$4)^2+(G335-$S$4)^2)</f>
      </c>
      <c r="I335" s="10" t="str">
        <f>=SQRT((F335-$R$5)^2+(G335-$S$5)^2)</f>
      </c>
      <c r="J335" s="10" t="str">
        <f>=SQRT((F335-$R$6)^2+(G335-$S$6)^2)</f>
      </c>
      <c r="K335" t="str">
        <f>=CHOOSE(MATCH(MIN(H335:J335),H335:J335,0),"A","B","C")</f>
      </c>
      <c r="L335" s="10" t="str">
        <f>=SQRT((F335-$R$10)^2+(G335-$S$10)^2)</f>
      </c>
      <c r="M335" s="10" t="str">
        <f>=SQRT((F335-$R$11)^2+(G335-$S$11)^2)</f>
      </c>
      <c r="N335" s="10" t="str">
        <f>=SQRT((F335-$R$12)^2+(G335-$S$12)^2)</f>
      </c>
      <c r="O335" t="str">
        <f>=CHOOSE(MATCH(MIN(L335:N335),L335:N335,0),"A","B","C")</f>
      </c>
    </row>
    <row r="336">
      <c r="A336" t="n">
        <v>225247</v>
      </c>
      <c r="B336" t="s">
        <v>4853</v>
      </c>
      <c r="C336" t="s">
        <v>163</v>
      </c>
      <c r="D336" t="n">
        <v>38</v>
      </c>
      <c r="E336" t="n">
        <v>49.6</v>
      </c>
      <c r="F336" s="10" t="str">
        <f>=STANDARDIZE(D336,AVERAGE($D$2:$D$401),_xlfn.STDEV.S($D$2:$D$401))</f>
      </c>
      <c r="G336" s="10" t="str">
        <f>=STANDARDIZE(E336,AVERAGE($E$2:$E$401),_xlfn.STDEV.S($E$2:$E$401))</f>
      </c>
      <c r="H336" s="10" t="str">
        <f>=SQRT((F336-$R$4)^2+(G336-$S$4)^2)</f>
      </c>
      <c r="I336" s="10" t="str">
        <f>=SQRT((F336-$R$5)^2+(G336-$S$5)^2)</f>
      </c>
      <c r="J336" s="10" t="str">
        <f>=SQRT((F336-$R$6)^2+(G336-$S$6)^2)</f>
      </c>
      <c r="K336" t="str">
        <f>=CHOOSE(MATCH(MIN(H336:J336),H336:J336,0),"A","B","C")</f>
      </c>
      <c r="L336" s="10" t="str">
        <f>=SQRT((F336-$R$10)^2+(G336-$S$10)^2)</f>
      </c>
      <c r="M336" s="10" t="str">
        <f>=SQRT((F336-$R$11)^2+(G336-$S$11)^2)</f>
      </c>
      <c r="N336" s="10" t="str">
        <f>=SQRT((F336-$R$12)^2+(G336-$S$12)^2)</f>
      </c>
      <c r="O336" t="str">
        <f>=CHOOSE(MATCH(MIN(L336:N336),L336:N336,0),"A","B","C")</f>
      </c>
    </row>
    <row r="337">
      <c r="A337" t="n">
        <v>225502</v>
      </c>
      <c r="B337" t="s">
        <v>4860</v>
      </c>
      <c r="C337" t="s">
        <v>149</v>
      </c>
      <c r="D337" t="n">
        <v>44</v>
      </c>
      <c r="E337" t="n">
        <v>26.5</v>
      </c>
      <c r="F337" s="10" t="str">
        <f>=STANDARDIZE(D337,AVERAGE($D$2:$D$401),_xlfn.STDEV.S($D$2:$D$401))</f>
      </c>
      <c r="G337" s="10" t="str">
        <f>=STANDARDIZE(E337,AVERAGE($E$2:$E$401),_xlfn.STDEV.S($E$2:$E$401))</f>
      </c>
      <c r="H337" s="10" t="str">
        <f>=SQRT((F337-$R$4)^2+(G337-$S$4)^2)</f>
      </c>
      <c r="I337" s="10" t="str">
        <f>=SQRT((F337-$R$5)^2+(G337-$S$5)^2)</f>
      </c>
      <c r="J337" s="10" t="str">
        <f>=SQRT((F337-$R$6)^2+(G337-$S$6)^2)</f>
      </c>
      <c r="K337" t="str">
        <f>=CHOOSE(MATCH(MIN(H337:J337),H337:J337,0),"A","B","C")</f>
      </c>
      <c r="L337" s="10" t="str">
        <f>=SQRT((F337-$R$10)^2+(G337-$S$10)^2)</f>
      </c>
      <c r="M337" s="10" t="str">
        <f>=SQRT((F337-$R$11)^2+(G337-$S$11)^2)</f>
      </c>
      <c r="N337" s="10" t="str">
        <f>=SQRT((F337-$R$12)^2+(G337-$S$12)^2)</f>
      </c>
      <c r="O337" t="str">
        <f>=CHOOSE(MATCH(MIN(L337:N337),L337:N337,0),"A","B","C")</f>
      </c>
    </row>
    <row r="338">
      <c r="A338" t="n">
        <v>226231</v>
      </c>
      <c r="B338" t="s">
        <v>4886</v>
      </c>
      <c r="C338" t="s">
        <v>163</v>
      </c>
      <c r="D338" t="n">
        <v>13</v>
      </c>
      <c r="E338" t="n">
        <v>60.8</v>
      </c>
      <c r="F338" s="10" t="str">
        <f>=STANDARDIZE(D338,AVERAGE($D$2:$D$401),_xlfn.STDEV.S($D$2:$D$401))</f>
      </c>
      <c r="G338" s="10" t="str">
        <f>=STANDARDIZE(E338,AVERAGE($E$2:$E$401),_xlfn.STDEV.S($E$2:$E$401))</f>
      </c>
      <c r="H338" s="10" t="str">
        <f>=SQRT((F338-$R$4)^2+(G338-$S$4)^2)</f>
      </c>
      <c r="I338" s="10" t="str">
        <f>=SQRT((F338-$R$5)^2+(G338-$S$5)^2)</f>
      </c>
      <c r="J338" s="10" t="str">
        <f>=SQRT((F338-$R$6)^2+(G338-$S$6)^2)</f>
      </c>
      <c r="K338" t="str">
        <f>=CHOOSE(MATCH(MIN(H338:J338),H338:J338,0),"A","B","C")</f>
      </c>
      <c r="L338" s="10" t="str">
        <f>=SQRT((F338-$R$10)^2+(G338-$S$10)^2)</f>
      </c>
      <c r="M338" s="10" t="str">
        <f>=SQRT((F338-$R$11)^2+(G338-$S$11)^2)</f>
      </c>
      <c r="N338" s="10" t="str">
        <f>=SQRT((F338-$R$12)^2+(G338-$S$12)^2)</f>
      </c>
      <c r="O338" t="str">
        <f>=CHOOSE(MATCH(MIN(L338:N338),L338:N338,0),"A","B","C")</f>
      </c>
    </row>
    <row r="339">
      <c r="A339" t="n">
        <v>226471</v>
      </c>
      <c r="B339" t="s">
        <v>4893</v>
      </c>
      <c r="C339" t="s">
        <v>163</v>
      </c>
      <c r="D339" t="n">
        <v>37</v>
      </c>
      <c r="E339" t="n">
        <v>53.4</v>
      </c>
      <c r="F339" s="10" t="str">
        <f>=STANDARDIZE(D339,AVERAGE($D$2:$D$401),_xlfn.STDEV.S($D$2:$D$401))</f>
      </c>
      <c r="G339" s="10" t="str">
        <f>=STANDARDIZE(E339,AVERAGE($E$2:$E$401),_xlfn.STDEV.S($E$2:$E$401))</f>
      </c>
      <c r="H339" s="10" t="str">
        <f>=SQRT((F339-$R$4)^2+(G339-$S$4)^2)</f>
      </c>
      <c r="I339" s="10" t="str">
        <f>=SQRT((F339-$R$5)^2+(G339-$S$5)^2)</f>
      </c>
      <c r="J339" s="10" t="str">
        <f>=SQRT((F339-$R$6)^2+(G339-$S$6)^2)</f>
      </c>
      <c r="K339" t="str">
        <f>=CHOOSE(MATCH(MIN(H339:J339),H339:J339,0),"A","B","C")</f>
      </c>
      <c r="L339" s="10" t="str">
        <f>=SQRT((F339-$R$10)^2+(G339-$S$10)^2)</f>
      </c>
      <c r="M339" s="10" t="str">
        <f>=SQRT((F339-$R$11)^2+(G339-$S$11)^2)</f>
      </c>
      <c r="N339" s="10" t="str">
        <f>=SQRT((F339-$R$12)^2+(G339-$S$12)^2)</f>
      </c>
      <c r="O339" t="str">
        <f>=CHOOSE(MATCH(MIN(L339:N339),L339:N339,0),"A","B","C")</f>
      </c>
    </row>
    <row r="340">
      <c r="A340" t="n">
        <v>226587</v>
      </c>
      <c r="B340" t="s">
        <v>4896</v>
      </c>
      <c r="C340" t="s">
        <v>163</v>
      </c>
      <c r="D340" t="n">
        <v>45</v>
      </c>
      <c r="E340" t="n">
        <v>38.6</v>
      </c>
      <c r="F340" s="10" t="str">
        <f>=STANDARDIZE(D340,AVERAGE($D$2:$D$401),_xlfn.STDEV.S($D$2:$D$401))</f>
      </c>
      <c r="G340" s="10" t="str">
        <f>=STANDARDIZE(E340,AVERAGE($E$2:$E$401),_xlfn.STDEV.S($E$2:$E$401))</f>
      </c>
      <c r="H340" s="10" t="str">
        <f>=SQRT((F340-$R$4)^2+(G340-$S$4)^2)</f>
      </c>
      <c r="I340" s="10" t="str">
        <f>=SQRT((F340-$R$5)^2+(G340-$S$5)^2)</f>
      </c>
      <c r="J340" s="10" t="str">
        <f>=SQRT((F340-$R$6)^2+(G340-$S$6)^2)</f>
      </c>
      <c r="K340" t="str">
        <f>=CHOOSE(MATCH(MIN(H340:J340),H340:J340,0),"A","B","C")</f>
      </c>
      <c r="L340" s="10" t="str">
        <f>=SQRT((F340-$R$10)^2+(G340-$S$10)^2)</f>
      </c>
      <c r="M340" s="10" t="str">
        <f>=SQRT((F340-$R$11)^2+(G340-$S$11)^2)</f>
      </c>
      <c r="N340" s="10" t="str">
        <f>=SQRT((F340-$R$12)^2+(G340-$S$12)^2)</f>
      </c>
      <c r="O340" t="str">
        <f>=CHOOSE(MATCH(MIN(L340:N340),L340:N340,0),"A","B","C")</f>
      </c>
    </row>
    <row r="341">
      <c r="A341" t="n">
        <v>227331</v>
      </c>
      <c r="B341" t="s">
        <v>4920</v>
      </c>
      <c r="C341" t="s">
        <v>163</v>
      </c>
      <c r="D341" t="n">
        <v>57</v>
      </c>
      <c r="E341" t="n">
        <v>42.4</v>
      </c>
      <c r="F341" s="10" t="str">
        <f>=STANDARDIZE(D341,AVERAGE($D$2:$D$401),_xlfn.STDEV.S($D$2:$D$401))</f>
      </c>
      <c r="G341" s="10" t="str">
        <f>=STANDARDIZE(E341,AVERAGE($E$2:$E$401),_xlfn.STDEV.S($E$2:$E$401))</f>
      </c>
      <c r="H341" s="10" t="str">
        <f>=SQRT((F341-$R$4)^2+(G341-$S$4)^2)</f>
      </c>
      <c r="I341" s="10" t="str">
        <f>=SQRT((F341-$R$5)^2+(G341-$S$5)^2)</f>
      </c>
      <c r="J341" s="10" t="str">
        <f>=SQRT((F341-$R$6)^2+(G341-$S$6)^2)</f>
      </c>
      <c r="K341" t="str">
        <f>=CHOOSE(MATCH(MIN(H341:J341),H341:J341,0),"A","B","C")</f>
      </c>
      <c r="L341" s="10" t="str">
        <f>=SQRT((F341-$R$10)^2+(G341-$S$10)^2)</f>
      </c>
      <c r="M341" s="10" t="str">
        <f>=SQRT((F341-$R$11)^2+(G341-$S$11)^2)</f>
      </c>
      <c r="N341" s="10" t="str">
        <f>=SQRT((F341-$R$12)^2+(G341-$S$12)^2)</f>
      </c>
      <c r="O341" t="str">
        <f>=CHOOSE(MATCH(MIN(L341:N341),L341:N341,0),"A","B","C")</f>
      </c>
    </row>
    <row r="342">
      <c r="A342" t="n">
        <v>227429</v>
      </c>
      <c r="B342" t="s">
        <v>4928</v>
      </c>
      <c r="C342" t="s">
        <v>163</v>
      </c>
      <c r="D342" t="n">
        <v>70</v>
      </c>
      <c r="E342" t="n">
        <v>38.1</v>
      </c>
      <c r="F342" s="10" t="str">
        <f>=STANDARDIZE(D342,AVERAGE($D$2:$D$401),_xlfn.STDEV.S($D$2:$D$401))</f>
      </c>
      <c r="G342" s="10" t="str">
        <f>=STANDARDIZE(E342,AVERAGE($E$2:$E$401),_xlfn.STDEV.S($E$2:$E$401))</f>
      </c>
      <c r="H342" s="10" t="str">
        <f>=SQRT((F342-$R$4)^2+(G342-$S$4)^2)</f>
      </c>
      <c r="I342" s="10" t="str">
        <f>=SQRT((F342-$R$5)^2+(G342-$S$5)^2)</f>
      </c>
      <c r="J342" s="10" t="str">
        <f>=SQRT((F342-$R$6)^2+(G342-$S$6)^2)</f>
      </c>
      <c r="K342" t="str">
        <f>=CHOOSE(MATCH(MIN(H342:J342),H342:J342,0),"A","B","C")</f>
      </c>
      <c r="L342" s="10" t="str">
        <f>=SQRT((F342-$R$10)^2+(G342-$S$10)^2)</f>
      </c>
      <c r="M342" s="10" t="str">
        <f>=SQRT((F342-$R$11)^2+(G342-$S$11)^2)</f>
      </c>
      <c r="N342" s="10" t="str">
        <f>=SQRT((F342-$R$12)^2+(G342-$S$12)^2)</f>
      </c>
      <c r="O342" t="str">
        <f>=CHOOSE(MATCH(MIN(L342:N342),L342:N342,0),"A","B","C")</f>
      </c>
    </row>
    <row r="343">
      <c r="A343" t="n">
        <v>228529</v>
      </c>
      <c r="B343" t="s">
        <v>4967</v>
      </c>
      <c r="C343" t="s">
        <v>149</v>
      </c>
      <c r="D343" t="n">
        <v>37</v>
      </c>
      <c r="E343" t="n">
        <v>51.2</v>
      </c>
      <c r="F343" s="10" t="str">
        <f>=STANDARDIZE(D343,AVERAGE($D$2:$D$401),_xlfn.STDEV.S($D$2:$D$401))</f>
      </c>
      <c r="G343" s="10" t="str">
        <f>=STANDARDIZE(E343,AVERAGE($E$2:$E$401),_xlfn.STDEV.S($E$2:$E$401))</f>
      </c>
      <c r="H343" s="10" t="str">
        <f>=SQRT((F343-$R$4)^2+(G343-$S$4)^2)</f>
      </c>
      <c r="I343" s="10" t="str">
        <f>=SQRT((F343-$R$5)^2+(G343-$S$5)^2)</f>
      </c>
      <c r="J343" s="10" t="str">
        <f>=SQRT((F343-$R$6)^2+(G343-$S$6)^2)</f>
      </c>
      <c r="K343" t="str">
        <f>=CHOOSE(MATCH(MIN(H343:J343),H343:J343,0),"A","B","C")</f>
      </c>
      <c r="L343" s="10" t="str">
        <f>=SQRT((F343-$R$10)^2+(G343-$S$10)^2)</f>
      </c>
      <c r="M343" s="10" t="str">
        <f>=SQRT((F343-$R$11)^2+(G343-$S$11)^2)</f>
      </c>
      <c r="N343" s="10" t="str">
        <f>=SQRT((F343-$R$12)^2+(G343-$S$12)^2)</f>
      </c>
      <c r="O343" t="str">
        <f>=CHOOSE(MATCH(MIN(L343:N343),L343:N343,0),"A","B","C")</f>
      </c>
    </row>
    <row r="344">
      <c r="A344" t="n">
        <v>228778</v>
      </c>
      <c r="B344" t="s">
        <v>4981</v>
      </c>
      <c r="C344" t="s">
        <v>149</v>
      </c>
      <c r="D344" t="n">
        <v>25</v>
      </c>
      <c r="E344" t="n">
        <v>87.6</v>
      </c>
      <c r="F344" s="10" t="str">
        <f>=STANDARDIZE(D344,AVERAGE($D$2:$D$401),_xlfn.STDEV.S($D$2:$D$401))</f>
      </c>
      <c r="G344" s="10" t="str">
        <f>=STANDARDIZE(E344,AVERAGE($E$2:$E$401),_xlfn.STDEV.S($E$2:$E$401))</f>
      </c>
      <c r="H344" s="10" t="str">
        <f>=SQRT((F344-$R$4)^2+(G344-$S$4)^2)</f>
      </c>
      <c r="I344" s="10" t="str">
        <f>=SQRT((F344-$R$5)^2+(G344-$S$5)^2)</f>
      </c>
      <c r="J344" s="10" t="str">
        <f>=SQRT((F344-$R$6)^2+(G344-$S$6)^2)</f>
      </c>
      <c r="K344" t="str">
        <f>=CHOOSE(MATCH(MIN(H344:J344),H344:J344,0),"A","B","C")</f>
      </c>
      <c r="L344" s="10" t="str">
        <f>=SQRT((F344-$R$10)^2+(G344-$S$10)^2)</f>
      </c>
      <c r="M344" s="10" t="str">
        <f>=SQRT((F344-$R$11)^2+(G344-$S$11)^2)</f>
      </c>
      <c r="N344" s="10" t="str">
        <f>=SQRT((F344-$R$12)^2+(G344-$S$12)^2)</f>
      </c>
      <c r="O344" t="str">
        <f>=CHOOSE(MATCH(MIN(L344:N344),L344:N344,0),"A","B","C")</f>
      </c>
    </row>
    <row r="345">
      <c r="A345" t="n">
        <v>228787</v>
      </c>
      <c r="B345" t="s">
        <v>4982</v>
      </c>
      <c r="C345" t="s">
        <v>149</v>
      </c>
      <c r="D345" t="n">
        <v>30</v>
      </c>
      <c r="E345" t="n">
        <v>70.8</v>
      </c>
      <c r="F345" s="10" t="str">
        <f>=STANDARDIZE(D345,AVERAGE($D$2:$D$401),_xlfn.STDEV.S($D$2:$D$401))</f>
      </c>
      <c r="G345" s="10" t="str">
        <f>=STANDARDIZE(E345,AVERAGE($E$2:$E$401),_xlfn.STDEV.S($E$2:$E$401))</f>
      </c>
      <c r="H345" s="10" t="str">
        <f>=SQRT((F345-$R$4)^2+(G345-$S$4)^2)</f>
      </c>
      <c r="I345" s="10" t="str">
        <f>=SQRT((F345-$R$5)^2+(G345-$S$5)^2)</f>
      </c>
      <c r="J345" s="10" t="str">
        <f>=SQRT((F345-$R$6)^2+(G345-$S$6)^2)</f>
      </c>
      <c r="K345" t="str">
        <f>=CHOOSE(MATCH(MIN(H345:J345),H345:J345,0),"A","B","C")</f>
      </c>
      <c r="L345" s="10" t="str">
        <f>=SQRT((F345-$R$10)^2+(G345-$S$10)^2)</f>
      </c>
      <c r="M345" s="10" t="str">
        <f>=SQRT((F345-$R$11)^2+(G345-$S$11)^2)</f>
      </c>
      <c r="N345" s="10" t="str">
        <f>=SQRT((F345-$R$12)^2+(G345-$S$12)^2)</f>
      </c>
      <c r="O345" t="str">
        <f>=CHOOSE(MATCH(MIN(L345:N345),L345:N345,0),"A","B","C")</f>
      </c>
    </row>
    <row r="346">
      <c r="A346" t="n">
        <v>228875</v>
      </c>
      <c r="B346" t="s">
        <v>4988</v>
      </c>
      <c r="C346" t="s">
        <v>163</v>
      </c>
      <c r="D346" t="n">
        <v>13</v>
      </c>
      <c r="E346" t="n">
        <v>85.5</v>
      </c>
      <c r="F346" s="10" t="str">
        <f>=STANDARDIZE(D346,AVERAGE($D$2:$D$401),_xlfn.STDEV.S($D$2:$D$401))</f>
      </c>
      <c r="G346" s="10" t="str">
        <f>=STANDARDIZE(E346,AVERAGE($E$2:$E$401),_xlfn.STDEV.S($E$2:$E$401))</f>
      </c>
      <c r="H346" s="10" t="str">
        <f>=SQRT((F346-$R$4)^2+(G346-$S$4)^2)</f>
      </c>
      <c r="I346" s="10" t="str">
        <f>=SQRT((F346-$R$5)^2+(G346-$S$5)^2)</f>
      </c>
      <c r="J346" s="10" t="str">
        <f>=SQRT((F346-$R$6)^2+(G346-$S$6)^2)</f>
      </c>
      <c r="K346" t="str">
        <f>=CHOOSE(MATCH(MIN(H346:J346),H346:J346,0),"A","B","C")</f>
      </c>
      <c r="L346" s="10" t="str">
        <f>=SQRT((F346-$R$10)^2+(G346-$S$10)^2)</f>
      </c>
      <c r="M346" s="10" t="str">
        <f>=SQRT((F346-$R$11)^2+(G346-$S$11)^2)</f>
      </c>
      <c r="N346" s="10" t="str">
        <f>=SQRT((F346-$R$12)^2+(G346-$S$12)^2)</f>
      </c>
      <c r="O346" t="str">
        <f>=CHOOSE(MATCH(MIN(L346:N346),L346:N346,0),"A","B","C")</f>
      </c>
    </row>
    <row r="347">
      <c r="A347" t="n">
        <v>229027</v>
      </c>
      <c r="B347" t="s">
        <v>4993</v>
      </c>
      <c r="C347" t="s">
        <v>149</v>
      </c>
      <c r="D347" t="n">
        <v>42</v>
      </c>
      <c r="E347" t="n">
        <v>51.2</v>
      </c>
      <c r="F347" s="10" t="str">
        <f>=STANDARDIZE(D347,AVERAGE($D$2:$D$401),_xlfn.STDEV.S($D$2:$D$401))</f>
      </c>
      <c r="G347" s="10" t="str">
        <f>=STANDARDIZE(E347,AVERAGE($E$2:$E$401),_xlfn.STDEV.S($E$2:$E$401))</f>
      </c>
      <c r="H347" s="10" t="str">
        <f>=SQRT((F347-$R$4)^2+(G347-$S$4)^2)</f>
      </c>
      <c r="I347" s="10" t="str">
        <f>=SQRT((F347-$R$5)^2+(G347-$S$5)^2)</f>
      </c>
      <c r="J347" s="10" t="str">
        <f>=SQRT((F347-$R$6)^2+(G347-$S$6)^2)</f>
      </c>
      <c r="K347" t="str">
        <f>=CHOOSE(MATCH(MIN(H347:J347),H347:J347,0),"A","B","C")</f>
      </c>
      <c r="L347" s="10" t="str">
        <f>=SQRT((F347-$R$10)^2+(G347-$S$10)^2)</f>
      </c>
      <c r="M347" s="10" t="str">
        <f>=SQRT((F347-$R$11)^2+(G347-$S$11)^2)</f>
      </c>
      <c r="N347" s="10" t="str">
        <f>=SQRT((F347-$R$12)^2+(G347-$S$12)^2)</f>
      </c>
      <c r="O347" t="str">
        <f>=CHOOSE(MATCH(MIN(L347:N347),L347:N347,0),"A","B","C")</f>
      </c>
    </row>
    <row r="348">
      <c r="A348" t="n">
        <v>229115</v>
      </c>
      <c r="B348" t="s">
        <v>4995</v>
      </c>
      <c r="C348" t="s">
        <v>149</v>
      </c>
      <c r="D348" t="n">
        <v>26</v>
      </c>
      <c r="E348" t="n">
        <v>64.4</v>
      </c>
      <c r="F348" s="10" t="str">
        <f>=STANDARDIZE(D348,AVERAGE($D$2:$D$401),_xlfn.STDEV.S($D$2:$D$401))</f>
      </c>
      <c r="G348" s="10" t="str">
        <f>=STANDARDIZE(E348,AVERAGE($E$2:$E$401),_xlfn.STDEV.S($E$2:$E$401))</f>
      </c>
      <c r="H348" s="10" t="str">
        <f>=SQRT((F348-$R$4)^2+(G348-$S$4)^2)</f>
      </c>
      <c r="I348" s="10" t="str">
        <f>=SQRT((F348-$R$5)^2+(G348-$S$5)^2)</f>
      </c>
      <c r="J348" s="10" t="str">
        <f>=SQRT((F348-$R$6)^2+(G348-$S$6)^2)</f>
      </c>
      <c r="K348" t="str">
        <f>=CHOOSE(MATCH(MIN(H348:J348),H348:J348,0),"A","B","C")</f>
      </c>
      <c r="L348" s="10" t="str">
        <f>=SQRT((F348-$R$10)^2+(G348-$S$10)^2)</f>
      </c>
      <c r="M348" s="10" t="str">
        <f>=SQRT((F348-$R$11)^2+(G348-$S$11)^2)</f>
      </c>
      <c r="N348" s="10" t="str">
        <f>=SQRT((F348-$R$12)^2+(G348-$S$12)^2)</f>
      </c>
      <c r="O348" t="str">
        <f>=CHOOSE(MATCH(MIN(L348:N348),L348:N348,0),"A","B","C")</f>
      </c>
    </row>
    <row r="349">
      <c r="A349" t="n">
        <v>229160</v>
      </c>
      <c r="B349" t="s">
        <v>4996</v>
      </c>
      <c r="C349" t="s">
        <v>163</v>
      </c>
      <c r="D349" t="n">
        <v>41</v>
      </c>
      <c r="E349" t="n">
        <v>32.4</v>
      </c>
      <c r="F349" s="10" t="str">
        <f>=STANDARDIZE(D349,AVERAGE($D$2:$D$401),_xlfn.STDEV.S($D$2:$D$401))</f>
      </c>
      <c r="G349" s="10" t="str">
        <f>=STANDARDIZE(E349,AVERAGE($E$2:$E$401),_xlfn.STDEV.S($E$2:$E$401))</f>
      </c>
      <c r="H349" s="10" t="str">
        <f>=SQRT((F349-$R$4)^2+(G349-$S$4)^2)</f>
      </c>
      <c r="I349" s="10" t="str">
        <f>=SQRT((F349-$R$5)^2+(G349-$S$5)^2)</f>
      </c>
      <c r="J349" s="10" t="str">
        <f>=SQRT((F349-$R$6)^2+(G349-$S$6)^2)</f>
      </c>
      <c r="K349" t="str">
        <f>=CHOOSE(MATCH(MIN(H349:J349),H349:J349,0),"A","B","C")</f>
      </c>
      <c r="L349" s="10" t="str">
        <f>=SQRT((F349-$R$10)^2+(G349-$S$10)^2)</f>
      </c>
      <c r="M349" s="10" t="str">
        <f>=SQRT((F349-$R$11)^2+(G349-$S$11)^2)</f>
      </c>
      <c r="N349" s="10" t="str">
        <f>=SQRT((F349-$R$12)^2+(G349-$S$12)^2)</f>
      </c>
      <c r="O349" t="str">
        <f>=CHOOSE(MATCH(MIN(L349:N349),L349:N349,0),"A","B","C")</f>
      </c>
    </row>
    <row r="350">
      <c r="A350" t="n">
        <v>229267</v>
      </c>
      <c r="B350" t="s">
        <v>4998</v>
      </c>
      <c r="C350" t="s">
        <v>163</v>
      </c>
      <c r="D350" t="n">
        <v>16</v>
      </c>
      <c r="E350" t="n">
        <v>81.9</v>
      </c>
      <c r="F350" s="10" t="str">
        <f>=STANDARDIZE(D350,AVERAGE($D$2:$D$401),_xlfn.STDEV.S($D$2:$D$401))</f>
      </c>
      <c r="G350" s="10" t="str">
        <f>=STANDARDIZE(E350,AVERAGE($E$2:$E$401),_xlfn.STDEV.S($E$2:$E$401))</f>
      </c>
      <c r="H350" s="10" t="str">
        <f>=SQRT((F350-$R$4)^2+(G350-$S$4)^2)</f>
      </c>
      <c r="I350" s="10" t="str">
        <f>=SQRT((F350-$R$5)^2+(G350-$S$5)^2)</f>
      </c>
      <c r="J350" s="10" t="str">
        <f>=SQRT((F350-$R$6)^2+(G350-$S$6)^2)</f>
      </c>
      <c r="K350" t="str">
        <f>=CHOOSE(MATCH(MIN(H350:J350),H350:J350,0),"A","B","C")</f>
      </c>
      <c r="L350" s="10" t="str">
        <f>=SQRT((F350-$R$10)^2+(G350-$S$10)^2)</f>
      </c>
      <c r="M350" s="10" t="str">
        <f>=SQRT((F350-$R$11)^2+(G350-$S$11)^2)</f>
      </c>
      <c r="N350" s="10" t="str">
        <f>=SQRT((F350-$R$12)^2+(G350-$S$12)^2)</f>
      </c>
      <c r="O350" t="str">
        <f>=CHOOSE(MATCH(MIN(L350:N350),L350:N350,0),"A","B","C")</f>
      </c>
    </row>
    <row r="351">
      <c r="A351" t="n">
        <v>230782</v>
      </c>
      <c r="B351" t="s">
        <v>5053</v>
      </c>
      <c r="C351" t="s">
        <v>149</v>
      </c>
      <c r="D351" t="n">
        <v>16</v>
      </c>
      <c r="E351" t="n">
        <v>46</v>
      </c>
      <c r="F351" s="10" t="str">
        <f>=STANDARDIZE(D351,AVERAGE($D$2:$D$401),_xlfn.STDEV.S($D$2:$D$401))</f>
      </c>
      <c r="G351" s="10" t="str">
        <f>=STANDARDIZE(E351,AVERAGE($E$2:$E$401),_xlfn.STDEV.S($E$2:$E$401))</f>
      </c>
      <c r="H351" s="10" t="str">
        <f>=SQRT((F351-$R$4)^2+(G351-$S$4)^2)</f>
      </c>
      <c r="I351" s="10" t="str">
        <f>=SQRT((F351-$R$5)^2+(G351-$S$5)^2)</f>
      </c>
      <c r="J351" s="10" t="str">
        <f>=SQRT((F351-$R$6)^2+(G351-$S$6)^2)</f>
      </c>
      <c r="K351" t="str">
        <f>=CHOOSE(MATCH(MIN(H351:J351),H351:J351,0),"A","B","C")</f>
      </c>
      <c r="L351" s="10" t="str">
        <f>=SQRT((F351-$R$10)^2+(G351-$S$10)^2)</f>
      </c>
      <c r="M351" s="10" t="str">
        <f>=SQRT((F351-$R$11)^2+(G351-$S$11)^2)</f>
      </c>
      <c r="N351" s="10" t="str">
        <f>=SQRT((F351-$R$12)^2+(G351-$S$12)^2)</f>
      </c>
      <c r="O351" t="str">
        <f>=CHOOSE(MATCH(MIN(L351:N351),L351:N351,0),"A","B","C")</f>
      </c>
    </row>
    <row r="352">
      <c r="A352" t="n">
        <v>230816</v>
      </c>
      <c r="B352" t="s">
        <v>5055</v>
      </c>
      <c r="C352" t="s">
        <v>163</v>
      </c>
      <c r="D352" t="n">
        <v>21</v>
      </c>
      <c r="E352" t="n">
        <v>66.7</v>
      </c>
      <c r="F352" s="10" t="str">
        <f>=STANDARDIZE(D352,AVERAGE($D$2:$D$401),_xlfn.STDEV.S($D$2:$D$401))</f>
      </c>
      <c r="G352" s="10" t="str">
        <f>=STANDARDIZE(E352,AVERAGE($E$2:$E$401),_xlfn.STDEV.S($E$2:$E$401))</f>
      </c>
      <c r="H352" s="10" t="str">
        <f>=SQRT((F352-$R$4)^2+(G352-$S$4)^2)</f>
      </c>
      <c r="I352" s="10" t="str">
        <f>=SQRT((F352-$R$5)^2+(G352-$S$5)^2)</f>
      </c>
      <c r="J352" s="10" t="str">
        <f>=SQRT((F352-$R$6)^2+(G352-$S$6)^2)</f>
      </c>
      <c r="K352" t="str">
        <f>=CHOOSE(MATCH(MIN(H352:J352),H352:J352,0),"A","B","C")</f>
      </c>
      <c r="L352" s="10" t="str">
        <f>=SQRT((F352-$R$10)^2+(G352-$S$10)^2)</f>
      </c>
      <c r="M352" s="10" t="str">
        <f>=SQRT((F352-$R$11)^2+(G352-$S$11)^2)</f>
      </c>
      <c r="N352" s="10" t="str">
        <f>=SQRT((F352-$R$12)^2+(G352-$S$12)^2)</f>
      </c>
      <c r="O352" t="str">
        <f>=CHOOSE(MATCH(MIN(L352:N352),L352:N352,0),"A","B","C")</f>
      </c>
    </row>
    <row r="353">
      <c r="A353" t="n">
        <v>231059</v>
      </c>
      <c r="B353" t="s">
        <v>5067</v>
      </c>
      <c r="C353" t="s">
        <v>163</v>
      </c>
      <c r="D353" t="n">
        <v>18</v>
      </c>
      <c r="E353" t="n">
        <v>68.9</v>
      </c>
      <c r="F353" s="10" t="str">
        <f>=STANDARDIZE(D353,AVERAGE($D$2:$D$401),_xlfn.STDEV.S($D$2:$D$401))</f>
      </c>
      <c r="G353" s="10" t="str">
        <f>=STANDARDIZE(E353,AVERAGE($E$2:$E$401),_xlfn.STDEV.S($E$2:$E$401))</f>
      </c>
      <c r="H353" s="10" t="str">
        <f>=SQRT((F353-$R$4)^2+(G353-$S$4)^2)</f>
      </c>
      <c r="I353" s="10" t="str">
        <f>=SQRT((F353-$R$5)^2+(G353-$S$5)^2)</f>
      </c>
      <c r="J353" s="10" t="str">
        <f>=SQRT((F353-$R$6)^2+(G353-$S$6)^2)</f>
      </c>
      <c r="K353" t="str">
        <f>=CHOOSE(MATCH(MIN(H353:J353),H353:J353,0),"A","B","C")</f>
      </c>
      <c r="L353" s="10" t="str">
        <f>=SQRT((F353-$R$10)^2+(G353-$S$10)^2)</f>
      </c>
      <c r="M353" s="10" t="str">
        <f>=SQRT((F353-$R$11)^2+(G353-$S$11)^2)</f>
      </c>
      <c r="N353" s="10" t="str">
        <f>=SQRT((F353-$R$12)^2+(G353-$S$12)^2)</f>
      </c>
      <c r="O353" t="str">
        <f>=CHOOSE(MATCH(MIN(L353:N353),L353:N353,0),"A","B","C")</f>
      </c>
    </row>
    <row r="354">
      <c r="A354" t="n">
        <v>231165</v>
      </c>
      <c r="B354" t="s">
        <v>5074</v>
      </c>
      <c r="C354" t="s">
        <v>149</v>
      </c>
      <c r="D354" t="n">
        <v>31</v>
      </c>
      <c r="E354" t="n">
        <v>45</v>
      </c>
      <c r="F354" s="10" t="str">
        <f>=STANDARDIZE(D354,AVERAGE($D$2:$D$401),_xlfn.STDEV.S($D$2:$D$401))</f>
      </c>
      <c r="G354" s="10" t="str">
        <f>=STANDARDIZE(E354,AVERAGE($E$2:$E$401),_xlfn.STDEV.S($E$2:$E$401))</f>
      </c>
      <c r="H354" s="10" t="str">
        <f>=SQRT((F354-$R$4)^2+(G354-$S$4)^2)</f>
      </c>
      <c r="I354" s="10" t="str">
        <f>=SQRT((F354-$R$5)^2+(G354-$S$5)^2)</f>
      </c>
      <c r="J354" s="10" t="str">
        <f>=SQRT((F354-$R$6)^2+(G354-$S$6)^2)</f>
      </c>
      <c r="K354" t="str">
        <f>=CHOOSE(MATCH(MIN(H354:J354),H354:J354,0),"A","B","C")</f>
      </c>
      <c r="L354" s="10" t="str">
        <f>=SQRT((F354-$R$10)^2+(G354-$S$10)^2)</f>
      </c>
      <c r="M354" s="10" t="str">
        <f>=SQRT((F354-$R$11)^2+(G354-$S$11)^2)</f>
      </c>
      <c r="N354" s="10" t="str">
        <f>=SQRT((F354-$R$12)^2+(G354-$S$12)^2)</f>
      </c>
      <c r="O354" t="str">
        <f>=CHOOSE(MATCH(MIN(L354:N354),L354:N354,0),"A","B","C")</f>
      </c>
    </row>
    <row r="355">
      <c r="A355" t="n">
        <v>231554</v>
      </c>
      <c r="B355" t="s">
        <v>5083</v>
      </c>
      <c r="C355" t="s">
        <v>163</v>
      </c>
      <c r="D355" t="n">
        <v>46</v>
      </c>
      <c r="E355" t="n">
        <v>27.1</v>
      </c>
      <c r="F355" s="10" t="str">
        <f>=STANDARDIZE(D355,AVERAGE($D$2:$D$401),_xlfn.STDEV.S($D$2:$D$401))</f>
      </c>
      <c r="G355" s="10" t="str">
        <f>=STANDARDIZE(E355,AVERAGE($E$2:$E$401),_xlfn.STDEV.S($E$2:$E$401))</f>
      </c>
      <c r="H355" s="10" t="str">
        <f>=SQRT((F355-$R$4)^2+(G355-$S$4)^2)</f>
      </c>
      <c r="I355" s="10" t="str">
        <f>=SQRT((F355-$R$5)^2+(G355-$S$5)^2)</f>
      </c>
      <c r="J355" s="10" t="str">
        <f>=SQRT((F355-$R$6)^2+(G355-$S$6)^2)</f>
      </c>
      <c r="K355" t="str">
        <f>=CHOOSE(MATCH(MIN(H355:J355),H355:J355,0),"A","B","C")</f>
      </c>
      <c r="L355" s="10" t="str">
        <f>=SQRT((F355-$R$10)^2+(G355-$S$10)^2)</f>
      </c>
      <c r="M355" s="10" t="str">
        <f>=SQRT((F355-$R$11)^2+(G355-$S$11)^2)</f>
      </c>
      <c r="N355" s="10" t="str">
        <f>=SQRT((F355-$R$12)^2+(G355-$S$12)^2)</f>
      </c>
      <c r="O355" t="str">
        <f>=CHOOSE(MATCH(MIN(L355:N355),L355:N355,0),"A","B","C")</f>
      </c>
    </row>
    <row r="356">
      <c r="A356" t="n">
        <v>231651</v>
      </c>
      <c r="B356" t="s">
        <v>5087</v>
      </c>
      <c r="C356" t="s">
        <v>163</v>
      </c>
      <c r="D356" t="n">
        <v>48</v>
      </c>
      <c r="E356" t="n">
        <v>53.5</v>
      </c>
      <c r="F356" s="10" t="str">
        <f>=STANDARDIZE(D356,AVERAGE($D$2:$D$401),_xlfn.STDEV.S($D$2:$D$401))</f>
      </c>
      <c r="G356" s="10" t="str">
        <f>=STANDARDIZE(E356,AVERAGE($E$2:$E$401),_xlfn.STDEV.S($E$2:$E$401))</f>
      </c>
      <c r="H356" s="10" t="str">
        <f>=SQRT((F356-$R$4)^2+(G356-$S$4)^2)</f>
      </c>
      <c r="I356" s="10" t="str">
        <f>=SQRT((F356-$R$5)^2+(G356-$S$5)^2)</f>
      </c>
      <c r="J356" s="10" t="str">
        <f>=SQRT((F356-$R$6)^2+(G356-$S$6)^2)</f>
      </c>
      <c r="K356" t="str">
        <f>=CHOOSE(MATCH(MIN(H356:J356),H356:J356,0),"A","B","C")</f>
      </c>
      <c r="L356" s="10" t="str">
        <f>=SQRT((F356-$R$10)^2+(G356-$S$10)^2)</f>
      </c>
      <c r="M356" s="10" t="str">
        <f>=SQRT((F356-$R$11)^2+(G356-$S$11)^2)</f>
      </c>
      <c r="N356" s="10" t="str">
        <f>=SQRT((F356-$R$12)^2+(G356-$S$12)^2)</f>
      </c>
      <c r="O356" t="str">
        <f>=CHOOSE(MATCH(MIN(L356:N356),L356:N356,0),"A","B","C")</f>
      </c>
    </row>
    <row r="357">
      <c r="A357" t="n">
        <v>232025</v>
      </c>
      <c r="B357" t="s">
        <v>5098</v>
      </c>
      <c r="C357" t="s">
        <v>163</v>
      </c>
      <c r="D357" t="n">
        <v>41</v>
      </c>
      <c r="E357" t="n">
        <v>53.8</v>
      </c>
      <c r="F357" s="10" t="str">
        <f>=STANDARDIZE(D357,AVERAGE($D$2:$D$401),_xlfn.STDEV.S($D$2:$D$401))</f>
      </c>
      <c r="G357" s="10" t="str">
        <f>=STANDARDIZE(E357,AVERAGE($E$2:$E$401),_xlfn.STDEV.S($E$2:$E$401))</f>
      </c>
      <c r="H357" s="10" t="str">
        <f>=SQRT((F357-$R$4)^2+(G357-$S$4)^2)</f>
      </c>
      <c r="I357" s="10" t="str">
        <f>=SQRT((F357-$R$5)^2+(G357-$S$5)^2)</f>
      </c>
      <c r="J357" s="10" t="str">
        <f>=SQRT((F357-$R$6)^2+(G357-$S$6)^2)</f>
      </c>
      <c r="K357" t="str">
        <f>=CHOOSE(MATCH(MIN(H357:J357),H357:J357,0),"A","B","C")</f>
      </c>
      <c r="L357" s="10" t="str">
        <f>=SQRT((F357-$R$10)^2+(G357-$S$10)^2)</f>
      </c>
      <c r="M357" s="10" t="str">
        <f>=SQRT((F357-$R$11)^2+(G357-$S$11)^2)</f>
      </c>
      <c r="N357" s="10" t="str">
        <f>=SQRT((F357-$R$12)^2+(G357-$S$12)^2)</f>
      </c>
      <c r="O357" t="str">
        <f>=CHOOSE(MATCH(MIN(L357:N357),L357:N357,0),"A","B","C")</f>
      </c>
    </row>
    <row r="358">
      <c r="A358" t="n">
        <v>232089</v>
      </c>
      <c r="B358" t="s">
        <v>5104</v>
      </c>
      <c r="C358" t="s">
        <v>163</v>
      </c>
      <c r="D358" t="n">
        <v>47</v>
      </c>
      <c r="E358" t="n">
        <v>28.9</v>
      </c>
      <c r="F358" s="10" t="str">
        <f>=STANDARDIZE(D358,AVERAGE($D$2:$D$401),_xlfn.STDEV.S($D$2:$D$401))</f>
      </c>
      <c r="G358" s="10" t="str">
        <f>=STANDARDIZE(E358,AVERAGE($E$2:$E$401),_xlfn.STDEV.S($E$2:$E$401))</f>
      </c>
      <c r="H358" s="10" t="str">
        <f>=SQRT((F358-$R$4)^2+(G358-$S$4)^2)</f>
      </c>
      <c r="I358" s="10" t="str">
        <f>=SQRT((F358-$R$5)^2+(G358-$S$5)^2)</f>
      </c>
      <c r="J358" s="10" t="str">
        <f>=SQRT((F358-$R$6)^2+(G358-$S$6)^2)</f>
      </c>
      <c r="K358" t="str">
        <f>=CHOOSE(MATCH(MIN(H358:J358),H358:J358,0),"A","B","C")</f>
      </c>
      <c r="L358" s="10" t="str">
        <f>=SQRT((F358-$R$10)^2+(G358-$S$10)^2)</f>
      </c>
      <c r="M358" s="10" t="str">
        <f>=SQRT((F358-$R$11)^2+(G358-$S$11)^2)</f>
      </c>
      <c r="N358" s="10" t="str">
        <f>=SQRT((F358-$R$12)^2+(G358-$S$12)^2)</f>
      </c>
      <c r="O358" t="str">
        <f>=CHOOSE(MATCH(MIN(L358:N358),L358:N358,0),"A","B","C")</f>
      </c>
    </row>
    <row r="359">
      <c r="A359" t="n">
        <v>232672</v>
      </c>
      <c r="B359" t="s">
        <v>5124</v>
      </c>
      <c r="C359" t="s">
        <v>163</v>
      </c>
      <c r="D359" t="n">
        <v>48</v>
      </c>
      <c r="E359" t="n">
        <v>55.7</v>
      </c>
      <c r="F359" s="10" t="str">
        <f>=STANDARDIZE(D359,AVERAGE($D$2:$D$401),_xlfn.STDEV.S($D$2:$D$401))</f>
      </c>
      <c r="G359" s="10" t="str">
        <f>=STANDARDIZE(E359,AVERAGE($E$2:$E$401),_xlfn.STDEV.S($E$2:$E$401))</f>
      </c>
      <c r="H359" s="10" t="str">
        <f>=SQRT((F359-$R$4)^2+(G359-$S$4)^2)</f>
      </c>
      <c r="I359" s="10" t="str">
        <f>=SQRT((F359-$R$5)^2+(G359-$S$5)^2)</f>
      </c>
      <c r="J359" s="10" t="str">
        <f>=SQRT((F359-$R$6)^2+(G359-$S$6)^2)</f>
      </c>
      <c r="K359" t="str">
        <f>=CHOOSE(MATCH(MIN(H359:J359),H359:J359,0),"A","B","C")</f>
      </c>
      <c r="L359" s="10" t="str">
        <f>=SQRT((F359-$R$10)^2+(G359-$S$10)^2)</f>
      </c>
      <c r="M359" s="10" t="str">
        <f>=SQRT((F359-$R$11)^2+(G359-$S$11)^2)</f>
      </c>
      <c r="N359" s="10" t="str">
        <f>=SQRT((F359-$R$12)^2+(G359-$S$12)^2)</f>
      </c>
      <c r="O359" t="str">
        <f>=CHOOSE(MATCH(MIN(L359:N359),L359:N359,0),"A","B","C")</f>
      </c>
    </row>
    <row r="360">
      <c r="A360" t="n">
        <v>232681</v>
      </c>
      <c r="B360" t="s">
        <v>5126</v>
      </c>
      <c r="C360" t="s">
        <v>149</v>
      </c>
      <c r="D360" t="n">
        <v>20</v>
      </c>
      <c r="E360" t="n">
        <v>67.4</v>
      </c>
      <c r="F360" s="10" t="str">
        <f>=STANDARDIZE(D360,AVERAGE($D$2:$D$401),_xlfn.STDEV.S($D$2:$D$401))</f>
      </c>
      <c r="G360" s="10" t="str">
        <f>=STANDARDIZE(E360,AVERAGE($E$2:$E$401),_xlfn.STDEV.S($E$2:$E$401))</f>
      </c>
      <c r="H360" s="10" t="str">
        <f>=SQRT((F360-$R$4)^2+(G360-$S$4)^2)</f>
      </c>
      <c r="I360" s="10" t="str">
        <f>=SQRT((F360-$R$5)^2+(G360-$S$5)^2)</f>
      </c>
      <c r="J360" s="10" t="str">
        <f>=SQRT((F360-$R$6)^2+(G360-$S$6)^2)</f>
      </c>
      <c r="K360" t="str">
        <f>=CHOOSE(MATCH(MIN(H360:J360),H360:J360,0),"A","B","C")</f>
      </c>
      <c r="L360" s="10" t="str">
        <f>=SQRT((F360-$R$10)^2+(G360-$S$10)^2)</f>
      </c>
      <c r="M360" s="10" t="str">
        <f>=SQRT((F360-$R$11)^2+(G360-$S$11)^2)</f>
      </c>
      <c r="N360" s="10" t="str">
        <f>=SQRT((F360-$R$12)^2+(G360-$S$12)^2)</f>
      </c>
      <c r="O360" t="str">
        <f>=CHOOSE(MATCH(MIN(L360:N360),L360:N360,0),"A","B","C")</f>
      </c>
    </row>
    <row r="361">
      <c r="A361" t="n">
        <v>233295</v>
      </c>
      <c r="B361" t="s">
        <v>5150</v>
      </c>
      <c r="C361" t="s">
        <v>163</v>
      </c>
      <c r="D361" t="n">
        <v>20</v>
      </c>
      <c r="E361" t="n">
        <v>74.6</v>
      </c>
      <c r="F361" s="10" t="str">
        <f>=STANDARDIZE(D361,AVERAGE($D$2:$D$401),_xlfn.STDEV.S($D$2:$D$401))</f>
      </c>
      <c r="G361" s="10" t="str">
        <f>=STANDARDIZE(E361,AVERAGE($E$2:$E$401),_xlfn.STDEV.S($E$2:$E$401))</f>
      </c>
      <c r="H361" s="10" t="str">
        <f>=SQRT((F361-$R$4)^2+(G361-$S$4)^2)</f>
      </c>
      <c r="I361" s="10" t="str">
        <f>=SQRT((F361-$R$5)^2+(G361-$S$5)^2)</f>
      </c>
      <c r="J361" s="10" t="str">
        <f>=SQRT((F361-$R$6)^2+(G361-$S$6)^2)</f>
      </c>
      <c r="K361" t="str">
        <f>=CHOOSE(MATCH(MIN(H361:J361),H361:J361,0),"A","B","C")</f>
      </c>
      <c r="L361" s="10" t="str">
        <f>=SQRT((F361-$R$10)^2+(G361-$S$10)^2)</f>
      </c>
      <c r="M361" s="10" t="str">
        <f>=SQRT((F361-$R$11)^2+(G361-$S$11)^2)</f>
      </c>
      <c r="N361" s="10" t="str">
        <f>=SQRT((F361-$R$12)^2+(G361-$S$12)^2)</f>
      </c>
      <c r="O361" t="str">
        <f>=CHOOSE(MATCH(MIN(L361:N361),L361:N361,0),"A","B","C")</f>
      </c>
    </row>
    <row r="362">
      <c r="A362" t="n">
        <v>233897</v>
      </c>
      <c r="B362" t="s">
        <v>5179</v>
      </c>
      <c r="C362" t="s">
        <v>149</v>
      </c>
      <c r="D362" t="n">
        <v>33</v>
      </c>
      <c r="E362" t="n">
        <v>49.8</v>
      </c>
      <c r="F362" s="10" t="str">
        <f>=STANDARDIZE(D362,AVERAGE($D$2:$D$401),_xlfn.STDEV.S($D$2:$D$401))</f>
      </c>
      <c r="G362" s="10" t="str">
        <f>=STANDARDIZE(E362,AVERAGE($E$2:$E$401),_xlfn.STDEV.S($E$2:$E$401))</f>
      </c>
      <c r="H362" s="10" t="str">
        <f>=SQRT((F362-$R$4)^2+(G362-$S$4)^2)</f>
      </c>
      <c r="I362" s="10" t="str">
        <f>=SQRT((F362-$R$5)^2+(G362-$S$5)^2)</f>
      </c>
      <c r="J362" s="10" t="str">
        <f>=SQRT((F362-$R$6)^2+(G362-$S$6)^2)</f>
      </c>
      <c r="K362" t="str">
        <f>=CHOOSE(MATCH(MIN(H362:J362),H362:J362,0),"A","B","C")</f>
      </c>
      <c r="L362" s="10" t="str">
        <f>=SQRT((F362-$R$10)^2+(G362-$S$10)^2)</f>
      </c>
      <c r="M362" s="10" t="str">
        <f>=SQRT((F362-$R$11)^2+(G362-$S$11)^2)</f>
      </c>
      <c r="N362" s="10" t="str">
        <f>=SQRT((F362-$R$12)^2+(G362-$S$12)^2)</f>
      </c>
      <c r="O362" t="str">
        <f>=CHOOSE(MATCH(MIN(L362:N362),L362:N362,0),"A","B","C")</f>
      </c>
    </row>
    <row r="363">
      <c r="A363" t="n">
        <v>234030</v>
      </c>
      <c r="B363" t="s">
        <v>5186</v>
      </c>
      <c r="C363" t="s">
        <v>149</v>
      </c>
      <c r="D363" t="n">
        <v>30</v>
      </c>
      <c r="E363" t="n">
        <v>65.4</v>
      </c>
      <c r="F363" s="10" t="str">
        <f>=STANDARDIZE(D363,AVERAGE($D$2:$D$401),_xlfn.STDEV.S($D$2:$D$401))</f>
      </c>
      <c r="G363" s="10" t="str">
        <f>=STANDARDIZE(E363,AVERAGE($E$2:$E$401),_xlfn.STDEV.S($E$2:$E$401))</f>
      </c>
      <c r="H363" s="10" t="str">
        <f>=SQRT((F363-$R$4)^2+(G363-$S$4)^2)</f>
      </c>
      <c r="I363" s="10" t="str">
        <f>=SQRT((F363-$R$5)^2+(G363-$S$5)^2)</f>
      </c>
      <c r="J363" s="10" t="str">
        <f>=SQRT((F363-$R$6)^2+(G363-$S$6)^2)</f>
      </c>
      <c r="K363" t="str">
        <f>=CHOOSE(MATCH(MIN(H363:J363),H363:J363,0),"A","B","C")</f>
      </c>
      <c r="L363" s="10" t="str">
        <f>=SQRT((F363-$R$10)^2+(G363-$S$10)^2)</f>
      </c>
      <c r="M363" s="10" t="str">
        <f>=SQRT((F363-$R$11)^2+(G363-$S$11)^2)</f>
      </c>
      <c r="N363" s="10" t="str">
        <f>=SQRT((F363-$R$12)^2+(G363-$S$12)^2)</f>
      </c>
      <c r="O363" t="str">
        <f>=CHOOSE(MATCH(MIN(L363:N363),L363:N363,0),"A","B","C")</f>
      </c>
    </row>
    <row r="364">
      <c r="A364" t="n">
        <v>234085</v>
      </c>
      <c r="B364" t="s">
        <v>5188</v>
      </c>
      <c r="C364" t="s">
        <v>149</v>
      </c>
      <c r="D364" t="n">
        <v>16</v>
      </c>
      <c r="E364" t="n">
        <v>81.8</v>
      </c>
      <c r="F364" s="10" t="str">
        <f>=STANDARDIZE(D364,AVERAGE($D$2:$D$401),_xlfn.STDEV.S($D$2:$D$401))</f>
      </c>
      <c r="G364" s="10" t="str">
        <f>=STANDARDIZE(E364,AVERAGE($E$2:$E$401),_xlfn.STDEV.S($E$2:$E$401))</f>
      </c>
      <c r="H364" s="10" t="str">
        <f>=SQRT((F364-$R$4)^2+(G364-$S$4)^2)</f>
      </c>
      <c r="I364" s="10" t="str">
        <f>=SQRT((F364-$R$5)^2+(G364-$S$5)^2)</f>
      </c>
      <c r="J364" s="10" t="str">
        <f>=SQRT((F364-$R$6)^2+(G364-$S$6)^2)</f>
      </c>
      <c r="K364" t="str">
        <f>=CHOOSE(MATCH(MIN(H364:J364),H364:J364,0),"A","B","C")</f>
      </c>
      <c r="L364" s="10" t="str">
        <f>=SQRT((F364-$R$10)^2+(G364-$S$10)^2)</f>
      </c>
      <c r="M364" s="10" t="str">
        <f>=SQRT((F364-$R$11)^2+(G364-$S$11)^2)</f>
      </c>
      <c r="N364" s="10" t="str">
        <f>=SQRT((F364-$R$12)^2+(G364-$S$12)^2)</f>
      </c>
      <c r="O364" t="str">
        <f>=CHOOSE(MATCH(MIN(L364:N364),L364:N364,0),"A","B","C")</f>
      </c>
    </row>
    <row r="365">
      <c r="A365" t="n">
        <v>234164</v>
      </c>
      <c r="B365" t="s">
        <v>5193</v>
      </c>
      <c r="C365" t="s">
        <v>163</v>
      </c>
      <c r="D365" t="n">
        <v>51</v>
      </c>
      <c r="E365" t="n">
        <v>41.3</v>
      </c>
      <c r="F365" s="10" t="str">
        <f>=STANDARDIZE(D365,AVERAGE($D$2:$D$401),_xlfn.STDEV.S($D$2:$D$401))</f>
      </c>
      <c r="G365" s="10" t="str">
        <f>=STANDARDIZE(E365,AVERAGE($E$2:$E$401),_xlfn.STDEV.S($E$2:$E$401))</f>
      </c>
      <c r="H365" s="10" t="str">
        <f>=SQRT((F365-$R$4)^2+(G365-$S$4)^2)</f>
      </c>
      <c r="I365" s="10" t="str">
        <f>=SQRT((F365-$R$5)^2+(G365-$S$5)^2)</f>
      </c>
      <c r="J365" s="10" t="str">
        <f>=SQRT((F365-$R$6)^2+(G365-$S$6)^2)</f>
      </c>
      <c r="K365" t="str">
        <f>=CHOOSE(MATCH(MIN(H365:J365),H365:J365,0),"A","B","C")</f>
      </c>
      <c r="L365" s="10" t="str">
        <f>=SQRT((F365-$R$10)^2+(G365-$S$10)^2)</f>
      </c>
      <c r="M365" s="10" t="str">
        <f>=SQRT((F365-$R$11)^2+(G365-$S$11)^2)</f>
      </c>
      <c r="N365" s="10" t="str">
        <f>=SQRT((F365-$R$12)^2+(G365-$S$12)^2)</f>
      </c>
      <c r="O365" t="str">
        <f>=CHOOSE(MATCH(MIN(L365:N365),L365:N365,0),"A","B","C")</f>
      </c>
    </row>
    <row r="366">
      <c r="A366" t="n">
        <v>234207</v>
      </c>
      <c r="B366" t="s">
        <v>5195</v>
      </c>
      <c r="C366" t="s">
        <v>163</v>
      </c>
      <c r="D366" t="n">
        <v>11</v>
      </c>
      <c r="E366" t="n">
        <v>94.9</v>
      </c>
      <c r="F366" s="10" t="str">
        <f>=STANDARDIZE(D366,AVERAGE($D$2:$D$401),_xlfn.STDEV.S($D$2:$D$401))</f>
      </c>
      <c r="G366" s="10" t="str">
        <f>=STANDARDIZE(E366,AVERAGE($E$2:$E$401),_xlfn.STDEV.S($E$2:$E$401))</f>
      </c>
      <c r="H366" s="10" t="str">
        <f>=SQRT((F366-$R$4)^2+(G366-$S$4)^2)</f>
      </c>
      <c r="I366" s="10" t="str">
        <f>=SQRT((F366-$R$5)^2+(G366-$S$5)^2)</f>
      </c>
      <c r="J366" s="10" t="str">
        <f>=SQRT((F366-$R$6)^2+(G366-$S$6)^2)</f>
      </c>
      <c r="K366" t="str">
        <f>=CHOOSE(MATCH(MIN(H366:J366),H366:J366,0),"A","B","C")</f>
      </c>
      <c r="L366" s="10" t="str">
        <f>=SQRT((F366-$R$10)^2+(G366-$S$10)^2)</f>
      </c>
      <c r="M366" s="10" t="str">
        <f>=SQRT((F366-$R$11)^2+(G366-$S$11)^2)</f>
      </c>
      <c r="N366" s="10" t="str">
        <f>=SQRT((F366-$R$12)^2+(G366-$S$12)^2)</f>
      </c>
      <c r="O366" t="str">
        <f>=CHOOSE(MATCH(MIN(L366:N366),L366:N366,0),"A","B","C")</f>
      </c>
    </row>
    <row r="367">
      <c r="A367" t="n">
        <v>234827</v>
      </c>
      <c r="B367" t="s">
        <v>5204</v>
      </c>
      <c r="C367" t="s">
        <v>149</v>
      </c>
      <c r="D367" t="n">
        <v>31</v>
      </c>
      <c r="E367" t="n">
        <v>49.9</v>
      </c>
      <c r="F367" s="10" t="str">
        <f>=STANDARDIZE(D367,AVERAGE($D$2:$D$401),_xlfn.STDEV.S($D$2:$D$401))</f>
      </c>
      <c r="G367" s="10" t="str">
        <f>=STANDARDIZE(E367,AVERAGE($E$2:$E$401),_xlfn.STDEV.S($E$2:$E$401))</f>
      </c>
      <c r="H367" s="10" t="str">
        <f>=SQRT((F367-$R$4)^2+(G367-$S$4)^2)</f>
      </c>
      <c r="I367" s="10" t="str">
        <f>=SQRT((F367-$R$5)^2+(G367-$S$5)^2)</f>
      </c>
      <c r="J367" s="10" t="str">
        <f>=SQRT((F367-$R$6)^2+(G367-$S$6)^2)</f>
      </c>
      <c r="K367" t="str">
        <f>=CHOOSE(MATCH(MIN(H367:J367),H367:J367,0),"A","B","C")</f>
      </c>
      <c r="L367" s="10" t="str">
        <f>=SQRT((F367-$R$10)^2+(G367-$S$10)^2)</f>
      </c>
      <c r="M367" s="10" t="str">
        <f>=SQRT((F367-$R$11)^2+(G367-$S$11)^2)</f>
      </c>
      <c r="N367" s="10" t="str">
        <f>=SQRT((F367-$R$12)^2+(G367-$S$12)^2)</f>
      </c>
      <c r="O367" t="str">
        <f>=CHOOSE(MATCH(MIN(L367:N367),L367:N367,0),"A","B","C")</f>
      </c>
    </row>
    <row r="368">
      <c r="A368" t="n">
        <v>236133</v>
      </c>
      <c r="B368" t="s">
        <v>5247</v>
      </c>
      <c r="C368" t="s">
        <v>163</v>
      </c>
      <c r="D368" t="n">
        <v>23</v>
      </c>
      <c r="E368" t="n">
        <v>62.8</v>
      </c>
      <c r="F368" s="10" t="str">
        <f>=STANDARDIZE(D368,AVERAGE($D$2:$D$401),_xlfn.STDEV.S($D$2:$D$401))</f>
      </c>
      <c r="G368" s="10" t="str">
        <f>=STANDARDIZE(E368,AVERAGE($E$2:$E$401),_xlfn.STDEV.S($E$2:$E$401))</f>
      </c>
      <c r="H368" s="10" t="str">
        <f>=SQRT((F368-$R$4)^2+(G368-$S$4)^2)</f>
      </c>
      <c r="I368" s="10" t="str">
        <f>=SQRT((F368-$R$5)^2+(G368-$S$5)^2)</f>
      </c>
      <c r="J368" s="10" t="str">
        <f>=SQRT((F368-$R$6)^2+(G368-$S$6)^2)</f>
      </c>
      <c r="K368" t="str">
        <f>=CHOOSE(MATCH(MIN(H368:J368),H368:J368,0),"A","B","C")</f>
      </c>
      <c r="L368" s="10" t="str">
        <f>=SQRT((F368-$R$10)^2+(G368-$S$10)^2)</f>
      </c>
      <c r="M368" s="10" t="str">
        <f>=SQRT((F368-$R$11)^2+(G368-$S$11)^2)</f>
      </c>
      <c r="N368" s="10" t="str">
        <f>=SQRT((F368-$R$12)^2+(G368-$S$12)^2)</f>
      </c>
      <c r="O368" t="str">
        <f>=CHOOSE(MATCH(MIN(L368:N368),L368:N368,0),"A","B","C")</f>
      </c>
    </row>
    <row r="369">
      <c r="A369" t="n">
        <v>236595</v>
      </c>
      <c r="B369" t="s">
        <v>5263</v>
      </c>
      <c r="C369" t="s">
        <v>163</v>
      </c>
      <c r="D369" t="n">
        <v>22</v>
      </c>
      <c r="E369" t="n">
        <v>73.3</v>
      </c>
      <c r="F369" s="10" t="str">
        <f>=STANDARDIZE(D369,AVERAGE($D$2:$D$401),_xlfn.STDEV.S($D$2:$D$401))</f>
      </c>
      <c r="G369" s="10" t="str">
        <f>=STANDARDIZE(E369,AVERAGE($E$2:$E$401),_xlfn.STDEV.S($E$2:$E$401))</f>
      </c>
      <c r="H369" s="10" t="str">
        <f>=SQRT((F369-$R$4)^2+(G369-$S$4)^2)</f>
      </c>
      <c r="I369" s="10" t="str">
        <f>=SQRT((F369-$R$5)^2+(G369-$S$5)^2)</f>
      </c>
      <c r="J369" s="10" t="str">
        <f>=SQRT((F369-$R$6)^2+(G369-$S$6)^2)</f>
      </c>
      <c r="K369" t="str">
        <f>=CHOOSE(MATCH(MIN(H369:J369),H369:J369,0),"A","B","C")</f>
      </c>
      <c r="L369" s="10" t="str">
        <f>=SQRT((F369-$R$10)^2+(G369-$S$10)^2)</f>
      </c>
      <c r="M369" s="10" t="str">
        <f>=SQRT((F369-$R$11)^2+(G369-$S$11)^2)</f>
      </c>
      <c r="N369" s="10" t="str">
        <f>=SQRT((F369-$R$12)^2+(G369-$S$12)^2)</f>
      </c>
      <c r="O369" t="str">
        <f>=CHOOSE(MATCH(MIN(L369:N369),L369:N369,0),"A","B","C")</f>
      </c>
    </row>
    <row r="370">
      <c r="A370" t="n">
        <v>237011</v>
      </c>
      <c r="B370" t="s">
        <v>5280</v>
      </c>
      <c r="C370" t="s">
        <v>149</v>
      </c>
      <c r="D370" t="n">
        <v>21</v>
      </c>
      <c r="E370" t="n">
        <v>65.5</v>
      </c>
      <c r="F370" s="10" t="str">
        <f>=STANDARDIZE(D370,AVERAGE($D$2:$D$401),_xlfn.STDEV.S($D$2:$D$401))</f>
      </c>
      <c r="G370" s="10" t="str">
        <f>=STANDARDIZE(E370,AVERAGE($E$2:$E$401),_xlfn.STDEV.S($E$2:$E$401))</f>
      </c>
      <c r="H370" s="10" t="str">
        <f>=SQRT((F370-$R$4)^2+(G370-$S$4)^2)</f>
      </c>
      <c r="I370" s="10" t="str">
        <f>=SQRT((F370-$R$5)^2+(G370-$S$5)^2)</f>
      </c>
      <c r="J370" s="10" t="str">
        <f>=SQRT((F370-$R$6)^2+(G370-$S$6)^2)</f>
      </c>
      <c r="K370" t="str">
        <f>=CHOOSE(MATCH(MIN(H370:J370),H370:J370,0),"A","B","C")</f>
      </c>
      <c r="L370" s="10" t="str">
        <f>=SQRT((F370-$R$10)^2+(G370-$S$10)^2)</f>
      </c>
      <c r="M370" s="10" t="str">
        <f>=SQRT((F370-$R$11)^2+(G370-$S$11)^2)</f>
      </c>
      <c r="N370" s="10" t="str">
        <f>=SQRT((F370-$R$12)^2+(G370-$S$12)^2)</f>
      </c>
      <c r="O370" t="str">
        <f>=CHOOSE(MATCH(MIN(L370:N370),L370:N370,0),"A","B","C")</f>
      </c>
    </row>
    <row r="371">
      <c r="A371" t="n">
        <v>237057</v>
      </c>
      <c r="B371" t="s">
        <v>5282</v>
      </c>
      <c r="C371" t="s">
        <v>163</v>
      </c>
      <c r="D371" t="n">
        <v>15</v>
      </c>
      <c r="E371" t="n">
        <v>81</v>
      </c>
      <c r="F371" s="10" t="str">
        <f>=STANDARDIZE(D371,AVERAGE($D$2:$D$401),_xlfn.STDEV.S($D$2:$D$401))</f>
      </c>
      <c r="G371" s="10" t="str">
        <f>=STANDARDIZE(E371,AVERAGE($E$2:$E$401),_xlfn.STDEV.S($E$2:$E$401))</f>
      </c>
      <c r="H371" s="10" t="str">
        <f>=SQRT((F371-$R$4)^2+(G371-$S$4)^2)</f>
      </c>
      <c r="I371" s="10" t="str">
        <f>=SQRT((F371-$R$5)^2+(G371-$S$5)^2)</f>
      </c>
      <c r="J371" s="10" t="str">
        <f>=SQRT((F371-$R$6)^2+(G371-$S$6)^2)</f>
      </c>
      <c r="K371" t="str">
        <f>=CHOOSE(MATCH(MIN(H371:J371),H371:J371,0),"A","B","C")</f>
      </c>
      <c r="L371" s="10" t="str">
        <f>=SQRT((F371-$R$10)^2+(G371-$S$10)^2)</f>
      </c>
      <c r="M371" s="10" t="str">
        <f>=SQRT((F371-$R$11)^2+(G371-$S$11)^2)</f>
      </c>
      <c r="N371" s="10" t="str">
        <f>=SQRT((F371-$R$12)^2+(G371-$S$12)^2)</f>
      </c>
      <c r="O371" t="str">
        <f>=CHOOSE(MATCH(MIN(L371:N371),L371:N371,0),"A","B","C")</f>
      </c>
    </row>
    <row r="372">
      <c r="A372" t="n">
        <v>237312</v>
      </c>
      <c r="B372" t="s">
        <v>5297</v>
      </c>
      <c r="C372" t="s">
        <v>163</v>
      </c>
      <c r="D372" t="n">
        <v>29</v>
      </c>
      <c r="E372" t="n">
        <v>46.1</v>
      </c>
      <c r="F372" s="10" t="str">
        <f>=STANDARDIZE(D372,AVERAGE($D$2:$D$401),_xlfn.STDEV.S($D$2:$D$401))</f>
      </c>
      <c r="G372" s="10" t="str">
        <f>=STANDARDIZE(E372,AVERAGE($E$2:$E$401),_xlfn.STDEV.S($E$2:$E$401))</f>
      </c>
      <c r="H372" s="10" t="str">
        <f>=SQRT((F372-$R$4)^2+(G372-$S$4)^2)</f>
      </c>
      <c r="I372" s="10" t="str">
        <f>=SQRT((F372-$R$5)^2+(G372-$S$5)^2)</f>
      </c>
      <c r="J372" s="10" t="str">
        <f>=SQRT((F372-$R$6)^2+(G372-$S$6)^2)</f>
      </c>
      <c r="K372" t="str">
        <f>=CHOOSE(MATCH(MIN(H372:J372),H372:J372,0),"A","B","C")</f>
      </c>
      <c r="L372" s="10" t="str">
        <f>=SQRT((F372-$R$10)^2+(G372-$S$10)^2)</f>
      </c>
      <c r="M372" s="10" t="str">
        <f>=SQRT((F372-$R$11)^2+(G372-$S$11)^2)</f>
      </c>
      <c r="N372" s="10" t="str">
        <f>=SQRT((F372-$R$12)^2+(G372-$S$12)^2)</f>
      </c>
      <c r="O372" t="str">
        <f>=CHOOSE(MATCH(MIN(L372:N372),L372:N372,0),"A","B","C")</f>
      </c>
    </row>
    <row r="373">
      <c r="A373" t="n">
        <v>237330</v>
      </c>
      <c r="B373" t="s">
        <v>5300</v>
      </c>
      <c r="C373" t="s">
        <v>149</v>
      </c>
      <c r="D373" t="n">
        <v>47</v>
      </c>
      <c r="E373" t="n">
        <v>42.3</v>
      </c>
      <c r="F373" s="10" t="str">
        <f>=STANDARDIZE(D373,AVERAGE($D$2:$D$401),_xlfn.STDEV.S($D$2:$D$401))</f>
      </c>
      <c r="G373" s="10" t="str">
        <f>=STANDARDIZE(E373,AVERAGE($E$2:$E$401),_xlfn.STDEV.S($E$2:$E$401))</f>
      </c>
      <c r="H373" s="10" t="str">
        <f>=SQRT((F373-$R$4)^2+(G373-$S$4)^2)</f>
      </c>
      <c r="I373" s="10" t="str">
        <f>=SQRT((F373-$R$5)^2+(G373-$S$5)^2)</f>
      </c>
      <c r="J373" s="10" t="str">
        <f>=SQRT((F373-$R$6)^2+(G373-$S$6)^2)</f>
      </c>
      <c r="K373" t="str">
        <f>=CHOOSE(MATCH(MIN(H373:J373),H373:J373,0),"A","B","C")</f>
      </c>
      <c r="L373" s="10" t="str">
        <f>=SQRT((F373-$R$10)^2+(G373-$S$10)^2)</f>
      </c>
      <c r="M373" s="10" t="str">
        <f>=SQRT((F373-$R$11)^2+(G373-$S$11)^2)</f>
      </c>
      <c r="N373" s="10" t="str">
        <f>=SQRT((F373-$R$12)^2+(G373-$S$12)^2)</f>
      </c>
      <c r="O373" t="str">
        <f>=CHOOSE(MATCH(MIN(L373:N373),L373:N373,0),"A","B","C")</f>
      </c>
    </row>
    <row r="374">
      <c r="A374" t="n">
        <v>237950</v>
      </c>
      <c r="B374" t="s">
        <v>5336</v>
      </c>
      <c r="C374" t="s">
        <v>149</v>
      </c>
      <c r="D374" t="n">
        <v>24</v>
      </c>
      <c r="E374" t="n">
        <v>36.1</v>
      </c>
      <c r="F374" s="10" t="str">
        <f>=STANDARDIZE(D374,AVERAGE($D$2:$D$401),_xlfn.STDEV.S($D$2:$D$401))</f>
      </c>
      <c r="G374" s="10" t="str">
        <f>=STANDARDIZE(E374,AVERAGE($E$2:$E$401),_xlfn.STDEV.S($E$2:$E$401))</f>
      </c>
      <c r="H374" s="10" t="str">
        <f>=SQRT((F374-$R$4)^2+(G374-$S$4)^2)</f>
      </c>
      <c r="I374" s="10" t="str">
        <f>=SQRT((F374-$R$5)^2+(G374-$S$5)^2)</f>
      </c>
      <c r="J374" s="10" t="str">
        <f>=SQRT((F374-$R$6)^2+(G374-$S$6)^2)</f>
      </c>
      <c r="K374" t="str">
        <f>=CHOOSE(MATCH(MIN(H374:J374),H374:J374,0),"A","B","C")</f>
      </c>
      <c r="L374" s="10" t="str">
        <f>=SQRT((F374-$R$10)^2+(G374-$S$10)^2)</f>
      </c>
      <c r="M374" s="10" t="str">
        <f>=SQRT((F374-$R$11)^2+(G374-$S$11)^2)</f>
      </c>
      <c r="N374" s="10" t="str">
        <f>=SQRT((F374-$R$12)^2+(G374-$S$12)^2)</f>
      </c>
      <c r="O374" t="str">
        <f>=CHOOSE(MATCH(MIN(L374:N374),L374:N374,0),"A","B","C")</f>
      </c>
    </row>
    <row r="375">
      <c r="A375" t="n">
        <v>239105</v>
      </c>
      <c r="B375" t="s">
        <v>5374</v>
      </c>
      <c r="C375" t="s">
        <v>163</v>
      </c>
      <c r="D375" t="n">
        <v>19</v>
      </c>
      <c r="E375" t="n">
        <v>80.1</v>
      </c>
      <c r="F375" s="10" t="str">
        <f>=STANDARDIZE(D375,AVERAGE($D$2:$D$401),_xlfn.STDEV.S($D$2:$D$401))</f>
      </c>
      <c r="G375" s="10" t="str">
        <f>=STANDARDIZE(E375,AVERAGE($E$2:$E$401),_xlfn.STDEV.S($E$2:$E$401))</f>
      </c>
      <c r="H375" s="10" t="str">
        <f>=SQRT((F375-$R$4)^2+(G375-$S$4)^2)</f>
      </c>
      <c r="I375" s="10" t="str">
        <f>=SQRT((F375-$R$5)^2+(G375-$S$5)^2)</f>
      </c>
      <c r="J375" s="10" t="str">
        <f>=SQRT((F375-$R$6)^2+(G375-$S$6)^2)</f>
      </c>
      <c r="K375" t="str">
        <f>=CHOOSE(MATCH(MIN(H375:J375),H375:J375,0),"A","B","C")</f>
      </c>
      <c r="L375" s="10" t="str">
        <f>=SQRT((F375-$R$10)^2+(G375-$S$10)^2)</f>
      </c>
      <c r="M375" s="10" t="str">
        <f>=SQRT((F375-$R$11)^2+(G375-$S$11)^2)</f>
      </c>
      <c r="N375" s="10" t="str">
        <f>=SQRT((F375-$R$12)^2+(G375-$S$12)^2)</f>
      </c>
      <c r="O375" t="str">
        <f>=CHOOSE(MATCH(MIN(L375:N375),L375:N375,0),"A","B","C")</f>
      </c>
    </row>
    <row r="376">
      <c r="A376" t="n">
        <v>239628</v>
      </c>
      <c r="B376" t="s">
        <v>5392</v>
      </c>
      <c r="C376" t="s">
        <v>163</v>
      </c>
      <c r="D376" t="n">
        <v>33</v>
      </c>
      <c r="E376" t="n">
        <v>59.9</v>
      </c>
      <c r="F376" s="10" t="str">
        <f>=STANDARDIZE(D376,AVERAGE($D$2:$D$401),_xlfn.STDEV.S($D$2:$D$401))</f>
      </c>
      <c r="G376" s="10" t="str">
        <f>=STANDARDIZE(E376,AVERAGE($E$2:$E$401),_xlfn.STDEV.S($E$2:$E$401))</f>
      </c>
      <c r="H376" s="10" t="str">
        <f>=SQRT((F376-$R$4)^2+(G376-$S$4)^2)</f>
      </c>
      <c r="I376" s="10" t="str">
        <f>=SQRT((F376-$R$5)^2+(G376-$S$5)^2)</f>
      </c>
      <c r="J376" s="10" t="str">
        <f>=SQRT((F376-$R$6)^2+(G376-$S$6)^2)</f>
      </c>
      <c r="K376" t="str">
        <f>=CHOOSE(MATCH(MIN(H376:J376),H376:J376,0),"A","B","C")</f>
      </c>
      <c r="L376" s="10" t="str">
        <f>=SQRT((F376-$R$10)^2+(G376-$S$10)^2)</f>
      </c>
      <c r="M376" s="10" t="str">
        <f>=SQRT((F376-$R$11)^2+(G376-$S$11)^2)</f>
      </c>
      <c r="N376" s="10" t="str">
        <f>=SQRT((F376-$R$12)^2+(G376-$S$12)^2)</f>
      </c>
      <c r="O376" t="str">
        <f>=CHOOSE(MATCH(MIN(L376:N376),L376:N376,0),"A","B","C")</f>
      </c>
    </row>
    <row r="377">
      <c r="A377" t="n">
        <v>239716</v>
      </c>
      <c r="B377" t="s">
        <v>5395</v>
      </c>
      <c r="C377" t="s">
        <v>163</v>
      </c>
      <c r="D377" t="n">
        <v>14</v>
      </c>
      <c r="E377" t="n">
        <v>74.1</v>
      </c>
      <c r="F377" s="10" t="str">
        <f>=STANDARDIZE(D377,AVERAGE($D$2:$D$401),_xlfn.STDEV.S($D$2:$D$401))</f>
      </c>
      <c r="G377" s="10" t="str">
        <f>=STANDARDIZE(E377,AVERAGE($E$2:$E$401),_xlfn.STDEV.S($E$2:$E$401))</f>
      </c>
      <c r="H377" s="10" t="str">
        <f>=SQRT((F377-$R$4)^2+(G377-$S$4)^2)</f>
      </c>
      <c r="I377" s="10" t="str">
        <f>=SQRT((F377-$R$5)^2+(G377-$S$5)^2)</f>
      </c>
      <c r="J377" s="10" t="str">
        <f>=SQRT((F377-$R$6)^2+(G377-$S$6)^2)</f>
      </c>
      <c r="K377" t="str">
        <f>=CHOOSE(MATCH(MIN(H377:J377),H377:J377,0),"A","B","C")</f>
      </c>
      <c r="L377" s="10" t="str">
        <f>=SQRT((F377-$R$10)^2+(G377-$S$10)^2)</f>
      </c>
      <c r="M377" s="10" t="str">
        <f>=SQRT((F377-$R$11)^2+(G377-$S$11)^2)</f>
      </c>
      <c r="N377" s="10" t="str">
        <f>=SQRT((F377-$R$12)^2+(G377-$S$12)^2)</f>
      </c>
      <c r="O377" t="str">
        <f>=CHOOSE(MATCH(MIN(L377:N377),L377:N377,0),"A","B","C")</f>
      </c>
    </row>
    <row r="378">
      <c r="A378" t="n">
        <v>240417</v>
      </c>
      <c r="B378" t="s">
        <v>5418</v>
      </c>
      <c r="C378" t="s">
        <v>149</v>
      </c>
      <c r="D378" t="n">
        <v>23</v>
      </c>
      <c r="E378" t="n">
        <v>52.5</v>
      </c>
      <c r="F378" s="10" t="str">
        <f>=STANDARDIZE(D378,AVERAGE($D$2:$D$401),_xlfn.STDEV.S($D$2:$D$401))</f>
      </c>
      <c r="G378" s="10" t="str">
        <f>=STANDARDIZE(E378,AVERAGE($E$2:$E$401),_xlfn.STDEV.S($E$2:$E$401))</f>
      </c>
      <c r="H378" s="10" t="str">
        <f>=SQRT((F378-$R$4)^2+(G378-$S$4)^2)</f>
      </c>
      <c r="I378" s="10" t="str">
        <f>=SQRT((F378-$R$5)^2+(G378-$S$5)^2)</f>
      </c>
      <c r="J378" s="10" t="str">
        <f>=SQRT((F378-$R$6)^2+(G378-$S$6)^2)</f>
      </c>
      <c r="K378" t="str">
        <f>=CHOOSE(MATCH(MIN(H378:J378),H378:J378,0),"A","B","C")</f>
      </c>
      <c r="L378" s="10" t="str">
        <f>=SQRT((F378-$R$10)^2+(G378-$S$10)^2)</f>
      </c>
      <c r="M378" s="10" t="str">
        <f>=SQRT((F378-$R$11)^2+(G378-$S$11)^2)</f>
      </c>
      <c r="N378" s="10" t="str">
        <f>=SQRT((F378-$R$12)^2+(G378-$S$12)^2)</f>
      </c>
      <c r="O378" t="str">
        <f>=CHOOSE(MATCH(MIN(L378:N378),L378:N378,0),"A","B","C")</f>
      </c>
    </row>
    <row r="379">
      <c r="A379" t="n">
        <v>240480</v>
      </c>
      <c r="B379" t="s">
        <v>5428</v>
      </c>
      <c r="C379" t="s">
        <v>149</v>
      </c>
      <c r="D379" t="n">
        <v>28</v>
      </c>
      <c r="E379" t="n">
        <v>56</v>
      </c>
      <c r="F379" s="10" t="str">
        <f>=STANDARDIZE(D379,AVERAGE($D$2:$D$401),_xlfn.STDEV.S($D$2:$D$401))</f>
      </c>
      <c r="G379" s="10" t="str">
        <f>=STANDARDIZE(E379,AVERAGE($E$2:$E$401),_xlfn.STDEV.S($E$2:$E$401))</f>
      </c>
      <c r="H379" s="10" t="str">
        <f>=SQRT((F379-$R$4)^2+(G379-$S$4)^2)</f>
      </c>
      <c r="I379" s="10" t="str">
        <f>=SQRT((F379-$R$5)^2+(G379-$S$5)^2)</f>
      </c>
      <c r="J379" s="10" t="str">
        <f>=SQRT((F379-$R$6)^2+(G379-$S$6)^2)</f>
      </c>
      <c r="K379" t="str">
        <f>=CHOOSE(MATCH(MIN(H379:J379),H379:J379,0),"A","B","C")</f>
      </c>
      <c r="L379" s="10" t="str">
        <f>=SQRT((F379-$R$10)^2+(G379-$S$10)^2)</f>
      </c>
      <c r="M379" s="10" t="str">
        <f>=SQRT((F379-$R$11)^2+(G379-$S$11)^2)</f>
      </c>
      <c r="N379" s="10" t="str">
        <f>=SQRT((F379-$R$12)^2+(G379-$S$12)^2)</f>
      </c>
      <c r="O379" t="str">
        <f>=CHOOSE(MATCH(MIN(L379:N379),L379:N379,0),"A","B","C")</f>
      </c>
    </row>
    <row r="380">
      <c r="A380" t="n">
        <v>240754</v>
      </c>
      <c r="B380" t="s">
        <v>5456</v>
      </c>
      <c r="C380" t="s">
        <v>149</v>
      </c>
      <c r="D380" t="n">
        <v>31</v>
      </c>
      <c r="E380" t="n">
        <v>40.9</v>
      </c>
      <c r="F380" s="10" t="str">
        <f>=STANDARDIZE(D380,AVERAGE($D$2:$D$401),_xlfn.STDEV.S($D$2:$D$401))</f>
      </c>
      <c r="G380" s="10" t="str">
        <f>=STANDARDIZE(E380,AVERAGE($E$2:$E$401),_xlfn.STDEV.S($E$2:$E$401))</f>
      </c>
      <c r="H380" s="10" t="str">
        <f>=SQRT((F380-$R$4)^2+(G380-$S$4)^2)</f>
      </c>
      <c r="I380" s="10" t="str">
        <f>=SQRT((F380-$R$5)^2+(G380-$S$5)^2)</f>
      </c>
      <c r="J380" s="10" t="str">
        <f>=SQRT((F380-$R$6)^2+(G380-$S$6)^2)</f>
      </c>
      <c r="K380" t="str">
        <f>=CHOOSE(MATCH(MIN(H380:J380),H380:J380,0),"A","B","C")</f>
      </c>
      <c r="L380" s="10" t="str">
        <f>=SQRT((F380-$R$10)^2+(G380-$S$10)^2)</f>
      </c>
      <c r="M380" s="10" t="str">
        <f>=SQRT((F380-$R$11)^2+(G380-$S$11)^2)</f>
      </c>
      <c r="N380" s="10" t="str">
        <f>=SQRT((F380-$R$12)^2+(G380-$S$12)^2)</f>
      </c>
      <c r="O380" t="str">
        <f>=CHOOSE(MATCH(MIN(L380:N380),L380:N380,0),"A","B","C")</f>
      </c>
    </row>
    <row r="381">
      <c r="A381" t="n">
        <v>241216</v>
      </c>
      <c r="B381" t="s">
        <v>5471</v>
      </c>
      <c r="C381" t="s">
        <v>163</v>
      </c>
      <c r="D381" t="n">
        <v>84</v>
      </c>
      <c r="E381" t="n">
        <v>36.5</v>
      </c>
      <c r="F381" s="10" t="str">
        <f>=STANDARDIZE(D381,AVERAGE($D$2:$D$401),_xlfn.STDEV.S($D$2:$D$401))</f>
      </c>
      <c r="G381" s="10" t="str">
        <f>=STANDARDIZE(E381,AVERAGE($E$2:$E$401),_xlfn.STDEV.S($E$2:$E$401))</f>
      </c>
      <c r="H381" s="10" t="str">
        <f>=SQRT((F381-$R$4)^2+(G381-$S$4)^2)</f>
      </c>
      <c r="I381" s="10" t="str">
        <f>=SQRT((F381-$R$5)^2+(G381-$S$5)^2)</f>
      </c>
      <c r="J381" s="10" t="str">
        <f>=SQRT((F381-$R$6)^2+(G381-$S$6)^2)</f>
      </c>
      <c r="K381" t="str">
        <f>=CHOOSE(MATCH(MIN(H381:J381),H381:J381,0),"A","B","C")</f>
      </c>
      <c r="L381" s="10" t="str">
        <f>=SQRT((F381-$R$10)^2+(G381-$S$10)^2)</f>
      </c>
      <c r="M381" s="10" t="str">
        <f>=SQRT((F381-$R$11)^2+(G381-$S$11)^2)</f>
      </c>
      <c r="N381" s="10" t="str">
        <f>=SQRT((F381-$R$12)^2+(G381-$S$12)^2)</f>
      </c>
      <c r="O381" t="str">
        <f>=CHOOSE(MATCH(MIN(L381:N381),L381:N381,0),"A","B","C")</f>
      </c>
    </row>
    <row r="382">
      <c r="A382" t="n">
        <v>242626</v>
      </c>
      <c r="B382" t="s">
        <v>5506</v>
      </c>
      <c r="C382" t="s">
        <v>163</v>
      </c>
      <c r="D382" t="n">
        <v>84</v>
      </c>
      <c r="E382" t="n">
        <v>27.8</v>
      </c>
      <c r="F382" s="10" t="str">
        <f>=STANDARDIZE(D382,AVERAGE($D$2:$D$401),_xlfn.STDEV.S($D$2:$D$401))</f>
      </c>
      <c r="G382" s="10" t="str">
        <f>=STANDARDIZE(E382,AVERAGE($E$2:$E$401),_xlfn.STDEV.S($E$2:$E$401))</f>
      </c>
      <c r="H382" s="10" t="str">
        <f>=SQRT((F382-$R$4)^2+(G382-$S$4)^2)</f>
      </c>
      <c r="I382" s="10" t="str">
        <f>=SQRT((F382-$R$5)^2+(G382-$S$5)^2)</f>
      </c>
      <c r="J382" s="10" t="str">
        <f>=SQRT((F382-$R$6)^2+(G382-$S$6)^2)</f>
      </c>
      <c r="K382" t="str">
        <f>=CHOOSE(MATCH(MIN(H382:J382),H382:J382,0),"A","B","C")</f>
      </c>
      <c r="L382" s="10" t="str">
        <f>=SQRT((F382-$R$10)^2+(G382-$S$10)^2)</f>
      </c>
      <c r="M382" s="10" t="str">
        <f>=SQRT((F382-$R$11)^2+(G382-$S$11)^2)</f>
      </c>
      <c r="N382" s="10" t="str">
        <f>=SQRT((F382-$R$12)^2+(G382-$S$12)^2)</f>
      </c>
      <c r="O382" t="str">
        <f>=CHOOSE(MATCH(MIN(L382:N382),L382:N382,0),"A","B","C")</f>
      </c>
    </row>
    <row r="383">
      <c r="A383" t="n">
        <v>242644</v>
      </c>
      <c r="B383" t="s">
        <v>5509</v>
      </c>
      <c r="C383" t="s">
        <v>163</v>
      </c>
      <c r="D383" t="n">
        <v>89</v>
      </c>
      <c r="E383" t="n">
        <v>32.9</v>
      </c>
      <c r="F383" s="10" t="str">
        <f>=STANDARDIZE(D383,AVERAGE($D$2:$D$401),_xlfn.STDEV.S($D$2:$D$401))</f>
      </c>
      <c r="G383" s="10" t="str">
        <f>=STANDARDIZE(E383,AVERAGE($E$2:$E$401),_xlfn.STDEV.S($E$2:$E$401))</f>
      </c>
      <c r="H383" s="10" t="str">
        <f>=SQRT((F383-$R$4)^2+(G383-$S$4)^2)</f>
      </c>
      <c r="I383" s="10" t="str">
        <f>=SQRT((F383-$R$5)^2+(G383-$S$5)^2)</f>
      </c>
      <c r="J383" s="10" t="str">
        <f>=SQRT((F383-$R$6)^2+(G383-$S$6)^2)</f>
      </c>
      <c r="K383" t="str">
        <f>=CHOOSE(MATCH(MIN(H383:J383),H383:J383,0),"A","B","C")</f>
      </c>
      <c r="L383" s="10" t="str">
        <f>=SQRT((F383-$R$10)^2+(G383-$S$10)^2)</f>
      </c>
      <c r="M383" s="10" t="str">
        <f>=SQRT((F383-$R$11)^2+(G383-$S$11)^2)</f>
      </c>
      <c r="N383" s="10" t="str">
        <f>=SQRT((F383-$R$12)^2+(G383-$S$12)^2)</f>
      </c>
      <c r="O383" t="str">
        <f>=CHOOSE(MATCH(MIN(L383:N383),L383:N383,0),"A","B","C")</f>
      </c>
    </row>
    <row r="384">
      <c r="A384" t="n">
        <v>242680</v>
      </c>
      <c r="B384" t="s">
        <v>5514</v>
      </c>
      <c r="C384" t="s">
        <v>163</v>
      </c>
      <c r="D384" t="n">
        <v>83</v>
      </c>
      <c r="E384" t="n">
        <v>30.7</v>
      </c>
      <c r="F384" s="10" t="str">
        <f>=STANDARDIZE(D384,AVERAGE($D$2:$D$401),_xlfn.STDEV.S($D$2:$D$401))</f>
      </c>
      <c r="G384" s="10" t="str">
        <f>=STANDARDIZE(E384,AVERAGE($E$2:$E$401),_xlfn.STDEV.S($E$2:$E$401))</f>
      </c>
      <c r="H384" s="10" t="str">
        <f>=SQRT((F384-$R$4)^2+(G384-$S$4)^2)</f>
      </c>
      <c r="I384" s="10" t="str">
        <f>=SQRT((F384-$R$5)^2+(G384-$S$5)^2)</f>
      </c>
      <c r="J384" s="10" t="str">
        <f>=SQRT((F384-$R$6)^2+(G384-$S$6)^2)</f>
      </c>
      <c r="K384" t="str">
        <f>=CHOOSE(MATCH(MIN(H384:J384),H384:J384,0),"A","B","C")</f>
      </c>
      <c r="L384" s="10" t="str">
        <f>=SQRT((F384-$R$10)^2+(G384-$S$10)^2)</f>
      </c>
      <c r="M384" s="10" t="str">
        <f>=SQRT((F384-$R$11)^2+(G384-$S$11)^2)</f>
      </c>
      <c r="N384" s="10" t="str">
        <f>=SQRT((F384-$R$12)^2+(G384-$S$12)^2)</f>
      </c>
      <c r="O384" t="str">
        <f>=CHOOSE(MATCH(MIN(L384:N384),L384:N384,0),"A","B","C")</f>
      </c>
    </row>
    <row r="385">
      <c r="A385" t="n">
        <v>242699</v>
      </c>
      <c r="B385" t="s">
        <v>5516</v>
      </c>
      <c r="C385" t="s">
        <v>163</v>
      </c>
      <c r="D385" t="n">
        <v>75</v>
      </c>
      <c r="E385" t="n">
        <v>35.6</v>
      </c>
      <c r="F385" s="10" t="str">
        <f>=STANDARDIZE(D385,AVERAGE($D$2:$D$401),_xlfn.STDEV.S($D$2:$D$401))</f>
      </c>
      <c r="G385" s="10" t="str">
        <f>=STANDARDIZE(E385,AVERAGE($E$2:$E$401),_xlfn.STDEV.S($E$2:$E$401))</f>
      </c>
      <c r="H385" s="10" t="str">
        <f>=SQRT((F385-$R$4)^2+(G385-$S$4)^2)</f>
      </c>
      <c r="I385" s="10" t="str">
        <f>=SQRT((F385-$R$5)^2+(G385-$S$5)^2)</f>
      </c>
      <c r="J385" s="10" t="str">
        <f>=SQRT((F385-$R$6)^2+(G385-$S$6)^2)</f>
      </c>
      <c r="K385" t="str">
        <f>=CHOOSE(MATCH(MIN(H385:J385),H385:J385,0),"A","B","C")</f>
      </c>
      <c r="L385" s="10" t="str">
        <f>=SQRT((F385-$R$10)^2+(G385-$S$10)^2)</f>
      </c>
      <c r="M385" s="10" t="str">
        <f>=SQRT((F385-$R$11)^2+(G385-$S$11)^2)</f>
      </c>
      <c r="N385" s="10" t="str">
        <f>=SQRT((F385-$R$12)^2+(G385-$S$12)^2)</f>
      </c>
      <c r="O385" t="str">
        <f>=CHOOSE(MATCH(MIN(L385:N385),L385:N385,0),"A","B","C")</f>
      </c>
    </row>
    <row r="386">
      <c r="A386" t="n">
        <v>243212</v>
      </c>
      <c r="B386" t="s">
        <v>5535</v>
      </c>
      <c r="C386" t="s">
        <v>149</v>
      </c>
      <c r="D386" t="n">
        <v>81</v>
      </c>
      <c r="E386" t="n">
        <v>51.9</v>
      </c>
      <c r="F386" s="10" t="str">
        <f>=STANDARDIZE(D386,AVERAGE($D$2:$D$401),_xlfn.STDEV.S($D$2:$D$401))</f>
      </c>
      <c r="G386" s="10" t="str">
        <f>=STANDARDIZE(E386,AVERAGE($E$2:$E$401),_xlfn.STDEV.S($E$2:$E$401))</f>
      </c>
      <c r="H386" s="10" t="str">
        <f>=SQRT((F386-$R$4)^2+(G386-$S$4)^2)</f>
      </c>
      <c r="I386" s="10" t="str">
        <f>=SQRT((F386-$R$5)^2+(G386-$S$5)^2)</f>
      </c>
      <c r="J386" s="10" t="str">
        <f>=SQRT((F386-$R$6)^2+(G386-$S$6)^2)</f>
      </c>
      <c r="K386" t="str">
        <f>=CHOOSE(MATCH(MIN(H386:J386),H386:J386,0),"A","B","C")</f>
      </c>
      <c r="L386" s="10" t="str">
        <f>=SQRT((F386-$R$10)^2+(G386-$S$10)^2)</f>
      </c>
      <c r="M386" s="10" t="str">
        <f>=SQRT((F386-$R$11)^2+(G386-$S$11)^2)</f>
      </c>
      <c r="N386" s="10" t="str">
        <f>=SQRT((F386-$R$12)^2+(G386-$S$12)^2)</f>
      </c>
      <c r="O386" t="str">
        <f>=CHOOSE(MATCH(MIN(L386:N386),L386:N386,0),"A","B","C")</f>
      </c>
    </row>
    <row r="387">
      <c r="A387" t="n">
        <v>243346</v>
      </c>
      <c r="B387" t="s">
        <v>5537</v>
      </c>
      <c r="C387" t="s">
        <v>163</v>
      </c>
      <c r="D387" t="n">
        <v>70</v>
      </c>
      <c r="E387" t="n">
        <v>29.5</v>
      </c>
      <c r="F387" s="10" t="str">
        <f>=STANDARDIZE(D387,AVERAGE($D$2:$D$401),_xlfn.STDEV.S($D$2:$D$401))</f>
      </c>
      <c r="G387" s="10" t="str">
        <f>=STANDARDIZE(E387,AVERAGE($E$2:$E$401),_xlfn.STDEV.S($E$2:$E$401))</f>
      </c>
      <c r="H387" s="10" t="str">
        <f>=SQRT((F387-$R$4)^2+(G387-$S$4)^2)</f>
      </c>
      <c r="I387" s="10" t="str">
        <f>=SQRT((F387-$R$5)^2+(G387-$S$5)^2)</f>
      </c>
      <c r="J387" s="10" t="str">
        <f>=SQRT((F387-$R$6)^2+(G387-$S$6)^2)</f>
      </c>
      <c r="K387" t="str">
        <f>=CHOOSE(MATCH(MIN(H387:J387),H387:J387,0),"A","B","C")</f>
      </c>
      <c r="L387" s="10" t="str">
        <f>=SQRT((F387-$R$10)^2+(G387-$S$10)^2)</f>
      </c>
      <c r="M387" s="10" t="str">
        <f>=SQRT((F387-$R$11)^2+(G387-$S$11)^2)</f>
      </c>
      <c r="N387" s="10" t="str">
        <f>=SQRT((F387-$R$12)^2+(G387-$S$12)^2)</f>
      </c>
      <c r="O387" t="str">
        <f>=CHOOSE(MATCH(MIN(L387:N387),L387:N387,0),"A","B","C")</f>
      </c>
    </row>
    <row r="388">
      <c r="A388" t="n">
        <v>243443</v>
      </c>
      <c r="B388" t="s">
        <v>5538</v>
      </c>
      <c r="C388" t="s">
        <v>163</v>
      </c>
      <c r="D388" t="n">
        <v>71</v>
      </c>
      <c r="E388" t="n">
        <v>43.7</v>
      </c>
      <c r="F388" s="10" t="str">
        <f>=STANDARDIZE(D388,AVERAGE($D$2:$D$401),_xlfn.STDEV.S($D$2:$D$401))</f>
      </c>
      <c r="G388" s="10" t="str">
        <f>=STANDARDIZE(E388,AVERAGE($E$2:$E$401),_xlfn.STDEV.S($E$2:$E$401))</f>
      </c>
      <c r="H388" s="10" t="str">
        <f>=SQRT((F388-$R$4)^2+(G388-$S$4)^2)</f>
      </c>
      <c r="I388" s="10" t="str">
        <f>=SQRT((F388-$R$5)^2+(G388-$S$5)^2)</f>
      </c>
      <c r="J388" s="10" t="str">
        <f>=SQRT((F388-$R$6)^2+(G388-$S$6)^2)</f>
      </c>
      <c r="K388" t="str">
        <f>=CHOOSE(MATCH(MIN(H388:J388),H388:J388,0),"A","B","C")</f>
      </c>
      <c r="L388" s="10" t="str">
        <f>=SQRT((F388-$R$10)^2+(G388-$S$10)^2)</f>
      </c>
      <c r="M388" s="10" t="str">
        <f>=SQRT((F388-$R$11)^2+(G388-$S$11)^2)</f>
      </c>
      <c r="N388" s="10" t="str">
        <f>=SQRT((F388-$R$12)^2+(G388-$S$12)^2)</f>
      </c>
      <c r="O388" t="str">
        <f>=CHOOSE(MATCH(MIN(L388:N388),L388:N388,0),"A","B","C")</f>
      </c>
    </row>
    <row r="389">
      <c r="A389" t="n">
        <v>243586</v>
      </c>
      <c r="B389" t="s">
        <v>5544</v>
      </c>
      <c r="C389" t="s">
        <v>163</v>
      </c>
      <c r="D389" t="n">
        <v>83</v>
      </c>
      <c r="E389" t="n">
        <v>40.4</v>
      </c>
      <c r="F389" s="10" t="str">
        <f>=STANDARDIZE(D389,AVERAGE($D$2:$D$401),_xlfn.STDEV.S($D$2:$D$401))</f>
      </c>
      <c r="G389" s="10" t="str">
        <f>=STANDARDIZE(E389,AVERAGE($E$2:$E$401),_xlfn.STDEV.S($E$2:$E$401))</f>
      </c>
      <c r="H389" s="10" t="str">
        <f>=SQRT((F389-$R$4)^2+(G389-$S$4)^2)</f>
      </c>
      <c r="I389" s="10" t="str">
        <f>=SQRT((F389-$R$5)^2+(G389-$S$5)^2)</f>
      </c>
      <c r="J389" s="10" t="str">
        <f>=SQRT((F389-$R$6)^2+(G389-$S$6)^2)</f>
      </c>
      <c r="K389" t="str">
        <f>=CHOOSE(MATCH(MIN(H389:J389),H389:J389,0),"A","B","C")</f>
      </c>
      <c r="L389" s="10" t="str">
        <f>=SQRT((F389-$R$10)^2+(G389-$S$10)^2)</f>
      </c>
      <c r="M389" s="10" t="str">
        <f>=SQRT((F389-$R$11)^2+(G389-$S$11)^2)</f>
      </c>
      <c r="N389" s="10" t="str">
        <f>=SQRT((F389-$R$12)^2+(G389-$S$12)^2)</f>
      </c>
      <c r="O389" t="str">
        <f>=CHOOSE(MATCH(MIN(L389:N389),L389:N389,0),"A","B","C")</f>
      </c>
    </row>
    <row r="390">
      <c r="A390" t="n">
        <v>243744</v>
      </c>
      <c r="B390" t="s">
        <v>5556</v>
      </c>
      <c r="C390" t="s">
        <v>163</v>
      </c>
      <c r="D390" t="n">
        <v>19</v>
      </c>
      <c r="E390" t="n">
        <v>92.8</v>
      </c>
      <c r="F390" s="10" t="str">
        <f>=STANDARDIZE(D390,AVERAGE($D$2:$D$401),_xlfn.STDEV.S($D$2:$D$401))</f>
      </c>
      <c r="G390" s="10" t="str">
        <f>=STANDARDIZE(E390,AVERAGE($E$2:$E$401),_xlfn.STDEV.S($E$2:$E$401))</f>
      </c>
      <c r="H390" s="10" t="str">
        <f>=SQRT((F390-$R$4)^2+(G390-$S$4)^2)</f>
      </c>
      <c r="I390" s="10" t="str">
        <f>=SQRT((F390-$R$5)^2+(G390-$S$5)^2)</f>
      </c>
      <c r="J390" s="10" t="str">
        <f>=SQRT((F390-$R$6)^2+(G390-$S$6)^2)</f>
      </c>
      <c r="K390" t="str">
        <f>=CHOOSE(MATCH(MIN(H390:J390),H390:J390,0),"A","B","C")</f>
      </c>
      <c r="L390" s="10" t="str">
        <f>=SQRT((F390-$R$10)^2+(G390-$S$10)^2)</f>
      </c>
      <c r="M390" s="10" t="str">
        <f>=SQRT((F390-$R$11)^2+(G390-$S$11)^2)</f>
      </c>
      <c r="N390" s="10" t="str">
        <f>=SQRT((F390-$R$12)^2+(G390-$S$12)^2)</f>
      </c>
      <c r="O390" t="str">
        <f>=CHOOSE(MATCH(MIN(L390:N390),L390:N390,0),"A","B","C")</f>
      </c>
    </row>
    <row r="391">
      <c r="A391" t="n">
        <v>243780</v>
      </c>
      <c r="B391" t="s">
        <v>5558</v>
      </c>
      <c r="C391" t="s">
        <v>149</v>
      </c>
      <c r="D391" t="n">
        <v>13</v>
      </c>
      <c r="E391" t="n">
        <v>83.1</v>
      </c>
      <c r="F391" s="10" t="str">
        <f>=STANDARDIZE(D391,AVERAGE($D$2:$D$401),_xlfn.STDEV.S($D$2:$D$401))</f>
      </c>
      <c r="G391" s="10" t="str">
        <f>=STANDARDIZE(E391,AVERAGE($E$2:$E$401),_xlfn.STDEV.S($E$2:$E$401))</f>
      </c>
      <c r="H391" s="10" t="str">
        <f>=SQRT((F391-$R$4)^2+(G391-$S$4)^2)</f>
      </c>
      <c r="I391" s="10" t="str">
        <f>=SQRT((F391-$R$5)^2+(G391-$S$5)^2)</f>
      </c>
      <c r="J391" s="10" t="str">
        <f>=SQRT((F391-$R$6)^2+(G391-$S$6)^2)</f>
      </c>
      <c r="K391" t="str">
        <f>=CHOOSE(MATCH(MIN(H391:J391),H391:J391,0),"A","B","C")</f>
      </c>
      <c r="L391" s="10" t="str">
        <f>=SQRT((F391-$R$10)^2+(G391-$S$10)^2)</f>
      </c>
      <c r="M391" s="10" t="str">
        <f>=SQRT((F391-$R$11)^2+(G391-$S$11)^2)</f>
      </c>
      <c r="N391" s="10" t="str">
        <f>=SQRT((F391-$R$12)^2+(G391-$S$12)^2)</f>
      </c>
      <c r="O391" t="str">
        <f>=CHOOSE(MATCH(MIN(L391:N391),L391:N391,0),"A","B","C")</f>
      </c>
    </row>
    <row r="392">
      <c r="A392" t="n">
        <v>366252</v>
      </c>
      <c r="B392" t="s">
        <v>5717</v>
      </c>
      <c r="C392" t="s">
        <v>149</v>
      </c>
      <c r="D392" t="n">
        <v>32</v>
      </c>
      <c r="E392" t="n">
        <v>53.9</v>
      </c>
      <c r="F392" s="10" t="str">
        <f>=STANDARDIZE(D392,AVERAGE($D$2:$D$401),_xlfn.STDEV.S($D$2:$D$401))</f>
      </c>
      <c r="G392" s="10" t="str">
        <f>=STANDARDIZE(E392,AVERAGE($E$2:$E$401),_xlfn.STDEV.S($E$2:$E$401))</f>
      </c>
      <c r="H392" s="10" t="str">
        <f>=SQRT((F392-$R$4)^2+(G392-$S$4)^2)</f>
      </c>
      <c r="I392" s="10" t="str">
        <f>=SQRT((F392-$R$5)^2+(G392-$S$5)^2)</f>
      </c>
      <c r="J392" s="10" t="str">
        <f>=SQRT((F392-$R$6)^2+(G392-$S$6)^2)</f>
      </c>
      <c r="K392" t="str">
        <f>=CHOOSE(MATCH(MIN(H392:J392),H392:J392,0),"A","B","C")</f>
      </c>
      <c r="L392" s="10" t="str">
        <f>=SQRT((F392-$R$10)^2+(G392-$S$10)^2)</f>
      </c>
      <c r="M392" s="10" t="str">
        <f>=SQRT((F392-$R$11)^2+(G392-$S$11)^2)</f>
      </c>
      <c r="N392" s="10" t="str">
        <f>=SQRT((F392-$R$12)^2+(G392-$S$12)^2)</f>
      </c>
      <c r="O392" t="str">
        <f>=CHOOSE(MATCH(MIN(L392:N392),L392:N392,0),"A","B","C")</f>
      </c>
    </row>
    <row r="393">
      <c r="A393" t="n">
        <v>377555</v>
      </c>
      <c r="B393" t="s">
        <v>5852</v>
      </c>
      <c r="C393" t="s">
        <v>149</v>
      </c>
      <c r="D393" t="n">
        <v>28</v>
      </c>
      <c r="E393" t="n">
        <v>68.2</v>
      </c>
      <c r="F393" s="10" t="str">
        <f>=STANDARDIZE(D393,AVERAGE($D$2:$D$401),_xlfn.STDEV.S($D$2:$D$401))</f>
      </c>
      <c r="G393" s="10" t="str">
        <f>=STANDARDIZE(E393,AVERAGE($E$2:$E$401),_xlfn.STDEV.S($E$2:$E$401))</f>
      </c>
      <c r="H393" s="10" t="str">
        <f>=SQRT((F393-$R$4)^2+(G393-$S$4)^2)</f>
      </c>
      <c r="I393" s="10" t="str">
        <f>=SQRT((F393-$R$5)^2+(G393-$S$5)^2)</f>
      </c>
      <c r="J393" s="10" t="str">
        <f>=SQRT((F393-$R$6)^2+(G393-$S$6)^2)</f>
      </c>
      <c r="K393" t="str">
        <f>=CHOOSE(MATCH(MIN(H393:J393),H393:J393,0),"A","B","C")</f>
      </c>
      <c r="L393" s="10" t="str">
        <f>=SQRT((F393-$R$10)^2+(G393-$S$10)^2)</f>
      </c>
      <c r="M393" s="10" t="str">
        <f>=SQRT((F393-$R$11)^2+(G393-$S$11)^2)</f>
      </c>
      <c r="N393" s="10" t="str">
        <f>=SQRT((F393-$R$12)^2+(G393-$S$12)^2)</f>
      </c>
      <c r="O393" t="str">
        <f>=CHOOSE(MATCH(MIN(L393:N393),L393:N393,0),"A","B","C")</f>
      </c>
    </row>
    <row r="394">
      <c r="A394" t="n">
        <v>441900</v>
      </c>
      <c r="B394" t="s">
        <v>6459</v>
      </c>
      <c r="C394" t="s">
        <v>149</v>
      </c>
      <c r="D394" t="n">
        <v>22</v>
      </c>
      <c r="E394" t="n">
        <v>31</v>
      </c>
      <c r="F394" s="10" t="str">
        <f>=STANDARDIZE(D394,AVERAGE($D$2:$D$401),_xlfn.STDEV.S($D$2:$D$401))</f>
      </c>
      <c r="G394" s="10" t="str">
        <f>=STANDARDIZE(E394,AVERAGE($E$2:$E$401),_xlfn.STDEV.S($E$2:$E$401))</f>
      </c>
      <c r="H394" s="10" t="str">
        <f>=SQRT((F394-$R$4)^2+(G394-$S$4)^2)</f>
      </c>
      <c r="I394" s="10" t="str">
        <f>=SQRT((F394-$R$5)^2+(G394-$S$5)^2)</f>
      </c>
      <c r="J394" s="10" t="str">
        <f>=SQRT((F394-$R$6)^2+(G394-$S$6)^2)</f>
      </c>
      <c r="K394" t="str">
        <f>=CHOOSE(MATCH(MIN(H394:J394),H394:J394,0),"A","B","C")</f>
      </c>
      <c r="L394" s="10" t="str">
        <f>=SQRT((F394-$R$10)^2+(G394-$S$10)^2)</f>
      </c>
      <c r="M394" s="10" t="str">
        <f>=SQRT((F394-$R$11)^2+(G394-$S$11)^2)</f>
      </c>
      <c r="N394" s="10" t="str">
        <f>=SQRT((F394-$R$12)^2+(G394-$S$12)^2)</f>
      </c>
      <c r="O394" t="str">
        <f>=CHOOSE(MATCH(MIN(L394:N394),L394:N394,0),"A","B","C")</f>
      </c>
    </row>
    <row r="395">
      <c r="A395" t="n">
        <v>445188</v>
      </c>
      <c r="B395" t="s">
        <v>6583</v>
      </c>
      <c r="C395" t="s">
        <v>149</v>
      </c>
      <c r="D395" t="n">
        <v>59</v>
      </c>
      <c r="E395" t="n">
        <v>69.1</v>
      </c>
      <c r="F395" s="10" t="str">
        <f>=STANDARDIZE(D395,AVERAGE($D$2:$D$401),_xlfn.STDEV.S($D$2:$D$401))</f>
      </c>
      <c r="G395" s="10" t="str">
        <f>=STANDARDIZE(E395,AVERAGE($E$2:$E$401),_xlfn.STDEV.S($E$2:$E$401))</f>
      </c>
      <c r="H395" s="10" t="str">
        <f>=SQRT((F395-$R$4)^2+(G395-$S$4)^2)</f>
      </c>
      <c r="I395" s="10" t="str">
        <f>=SQRT((F395-$R$5)^2+(G395-$S$5)^2)</f>
      </c>
      <c r="J395" s="10" t="str">
        <f>=SQRT((F395-$R$6)^2+(G395-$S$6)^2)</f>
      </c>
      <c r="K395" t="str">
        <f>=CHOOSE(MATCH(MIN(H395:J395),H395:J395,0),"A","B","C")</f>
      </c>
      <c r="L395" s="10" t="str">
        <f>=SQRT((F395-$R$10)^2+(G395-$S$10)^2)</f>
      </c>
      <c r="M395" s="10" t="str">
        <f>=SQRT((F395-$R$11)^2+(G395-$S$11)^2)</f>
      </c>
      <c r="N395" s="10" t="str">
        <f>=SQRT((F395-$R$12)^2+(G395-$S$12)^2)</f>
      </c>
      <c r="O395" t="str">
        <f>=CHOOSE(MATCH(MIN(L395:N395),L395:N395,0),"A","B","C")</f>
      </c>
    </row>
    <row r="396">
      <c r="A396" t="n">
        <v>445708</v>
      </c>
      <c r="B396" t="s">
        <v>6597</v>
      </c>
      <c r="C396" t="s">
        <v>163</v>
      </c>
      <c r="D396" t="n">
        <v>52</v>
      </c>
      <c r="E396" t="n">
        <v>33.9</v>
      </c>
      <c r="F396" s="10" t="str">
        <f>=STANDARDIZE(D396,AVERAGE($D$2:$D$401),_xlfn.STDEV.S($D$2:$D$401))</f>
      </c>
      <c r="G396" s="10" t="str">
        <f>=STANDARDIZE(E396,AVERAGE($E$2:$E$401),_xlfn.STDEV.S($E$2:$E$401))</f>
      </c>
      <c r="H396" s="10" t="str">
        <f>=SQRT((F396-$R$4)^2+(G396-$S$4)^2)</f>
      </c>
      <c r="I396" s="10" t="str">
        <f>=SQRT((F396-$R$5)^2+(G396-$S$5)^2)</f>
      </c>
      <c r="J396" s="10" t="str">
        <f>=SQRT((F396-$R$6)^2+(G396-$S$6)^2)</f>
      </c>
      <c r="K396" t="str">
        <f>=CHOOSE(MATCH(MIN(H396:J396),H396:J396,0),"A","B","C")</f>
      </c>
      <c r="L396" s="10" t="str">
        <f>=SQRT((F396-$R$10)^2+(G396-$S$10)^2)</f>
      </c>
      <c r="M396" s="10" t="str">
        <f>=SQRT((F396-$R$11)^2+(G396-$S$11)^2)</f>
      </c>
      <c r="N396" s="10" t="str">
        <f>=SQRT((F396-$R$12)^2+(G396-$S$12)^2)</f>
      </c>
      <c r="O396" t="str">
        <f>=CHOOSE(MATCH(MIN(L396:N396),L396:N396,0),"A","B","C")</f>
      </c>
    </row>
    <row r="397">
      <c r="A397" t="n">
        <v>446048</v>
      </c>
      <c r="B397" t="s">
        <v>6615</v>
      </c>
      <c r="C397" t="s">
        <v>163</v>
      </c>
      <c r="D397" t="n">
        <v>23</v>
      </c>
      <c r="E397" t="n">
        <v>55.5</v>
      </c>
      <c r="F397" s="10" t="str">
        <f>=STANDARDIZE(D397,AVERAGE($D$2:$D$401),_xlfn.STDEV.S($D$2:$D$401))</f>
      </c>
      <c r="G397" s="10" t="str">
        <f>=STANDARDIZE(E397,AVERAGE($E$2:$E$401),_xlfn.STDEV.S($E$2:$E$401))</f>
      </c>
      <c r="H397" s="10" t="str">
        <f>=SQRT((F397-$R$4)^2+(G397-$S$4)^2)</f>
      </c>
      <c r="I397" s="10" t="str">
        <f>=SQRT((F397-$R$5)^2+(G397-$S$5)^2)</f>
      </c>
      <c r="J397" s="10" t="str">
        <f>=SQRT((F397-$R$6)^2+(G397-$S$6)^2)</f>
      </c>
      <c r="K397" t="str">
        <f>=CHOOSE(MATCH(MIN(H397:J397),H397:J397,0),"A","B","C")</f>
      </c>
      <c r="L397" s="10" t="str">
        <f>=SQRT((F397-$R$10)^2+(G397-$S$10)^2)</f>
      </c>
      <c r="M397" s="10" t="str">
        <f>=SQRT((F397-$R$11)^2+(G397-$S$11)^2)</f>
      </c>
      <c r="N397" s="10" t="str">
        <f>=SQRT((F397-$R$12)^2+(G397-$S$12)^2)</f>
      </c>
      <c r="O397" t="str">
        <f>=CHOOSE(MATCH(MIN(L397:N397),L397:N397,0),"A","B","C")</f>
      </c>
    </row>
    <row r="398">
      <c r="A398" t="n">
        <v>447689</v>
      </c>
      <c r="B398" t="s">
        <v>6666</v>
      </c>
      <c r="C398" t="s">
        <v>149</v>
      </c>
      <c r="D398" t="n">
        <v>50</v>
      </c>
      <c r="E398" t="n">
        <v>19.8</v>
      </c>
      <c r="F398" s="10" t="str">
        <f>=STANDARDIZE(D398,AVERAGE($D$2:$D$401),_xlfn.STDEV.S($D$2:$D$401))</f>
      </c>
      <c r="G398" s="10" t="str">
        <f>=STANDARDIZE(E398,AVERAGE($E$2:$E$401),_xlfn.STDEV.S($E$2:$E$401))</f>
      </c>
      <c r="H398" s="10" t="str">
        <f>=SQRT((F398-$R$4)^2+(G398-$S$4)^2)</f>
      </c>
      <c r="I398" s="10" t="str">
        <f>=SQRT((F398-$R$5)^2+(G398-$S$5)^2)</f>
      </c>
      <c r="J398" s="10" t="str">
        <f>=SQRT((F398-$R$6)^2+(G398-$S$6)^2)</f>
      </c>
      <c r="K398" t="str">
        <f>=CHOOSE(MATCH(MIN(H398:J398),H398:J398,0),"A","B","C")</f>
      </c>
      <c r="L398" s="10" t="str">
        <f>=SQRT((F398-$R$10)^2+(G398-$S$10)^2)</f>
      </c>
      <c r="M398" s="10" t="str">
        <f>=SQRT((F398-$R$11)^2+(G398-$S$11)^2)</f>
      </c>
      <c r="N398" s="10" t="str">
        <f>=SQRT((F398-$R$12)^2+(G398-$S$12)^2)</f>
      </c>
      <c r="O398" t="str">
        <f>=CHOOSE(MATCH(MIN(L398:N398),L398:N398,0),"A","B","C")</f>
      </c>
    </row>
    <row r="399">
      <c r="A399" t="n">
        <v>482936</v>
      </c>
      <c r="B399" t="s">
        <v>7564</v>
      </c>
      <c r="C399" t="s">
        <v>149</v>
      </c>
      <c r="D399" t="n">
        <v>33</v>
      </c>
      <c r="E399" t="n">
        <v>53</v>
      </c>
      <c r="F399" s="10" t="str">
        <f>=STANDARDIZE(D399,AVERAGE($D$2:$D$401),_xlfn.STDEV.S($D$2:$D$401))</f>
      </c>
      <c r="G399" s="10" t="str">
        <f>=STANDARDIZE(E399,AVERAGE($E$2:$E$401),_xlfn.STDEV.S($E$2:$E$401))</f>
      </c>
      <c r="H399" s="10" t="str">
        <f>=SQRT((F399-$R$4)^2+(G399-$S$4)^2)</f>
      </c>
      <c r="I399" s="10" t="str">
        <f>=SQRT((F399-$R$5)^2+(G399-$S$5)^2)</f>
      </c>
      <c r="J399" s="10" t="str">
        <f>=SQRT((F399-$R$6)^2+(G399-$S$6)^2)</f>
      </c>
      <c r="K399" t="str">
        <f>=CHOOSE(MATCH(MIN(H399:J399),H399:J399,0),"A","B","C")</f>
      </c>
      <c r="L399" s="10" t="str">
        <f>=SQRT((F399-$R$10)^2+(G399-$S$10)^2)</f>
      </c>
      <c r="M399" s="10" t="str">
        <f>=SQRT((F399-$R$11)^2+(G399-$S$11)^2)</f>
      </c>
      <c r="N399" s="10" t="str">
        <f>=SQRT((F399-$R$12)^2+(G399-$S$12)^2)</f>
      </c>
      <c r="O399" t="str">
        <f>=CHOOSE(MATCH(MIN(L399:N399),L399:N399,0),"A","B","C")</f>
      </c>
    </row>
    <row r="400">
      <c r="A400" t="n">
        <v>484905</v>
      </c>
      <c r="B400" t="s">
        <v>7654</v>
      </c>
      <c r="C400" t="s">
        <v>149</v>
      </c>
      <c r="D400" t="n">
        <v>51</v>
      </c>
      <c r="E400" t="n">
        <v>43.8</v>
      </c>
      <c r="F400" s="10" t="str">
        <f>=STANDARDIZE(D400,AVERAGE($D$2:$D$401),_xlfn.STDEV.S($D$2:$D$401))</f>
      </c>
      <c r="G400" s="10" t="str">
        <f>=STANDARDIZE(E400,AVERAGE($E$2:$E$401),_xlfn.STDEV.S($E$2:$E$401))</f>
      </c>
      <c r="H400" s="10" t="str">
        <f>=SQRT((F400-$R$4)^2+(G400-$S$4)^2)</f>
      </c>
      <c r="I400" s="10" t="str">
        <f>=SQRT((F400-$R$5)^2+(G400-$S$5)^2)</f>
      </c>
      <c r="J400" s="10" t="str">
        <f>=SQRT((F400-$R$6)^2+(G400-$S$6)^2)</f>
      </c>
      <c r="K400" t="str">
        <f>=CHOOSE(MATCH(MIN(H400:J400),H400:J400,0),"A","B","C")</f>
      </c>
      <c r="L400" s="10" t="str">
        <f>=SQRT((F400-$R$10)^2+(G400-$S$10)^2)</f>
      </c>
      <c r="M400" s="10" t="str">
        <f>=SQRT((F400-$R$11)^2+(G400-$S$11)^2)</f>
      </c>
      <c r="N400" s="10" t="str">
        <f>=SQRT((F400-$R$12)^2+(G400-$S$12)^2)</f>
      </c>
      <c r="O400" t="str">
        <f>=CHOOSE(MATCH(MIN(L400:N400),L400:N400,0),"A","B","C")</f>
      </c>
    </row>
    <row r="401">
      <c r="A401" t="n">
        <v>486901</v>
      </c>
      <c r="B401" t="s">
        <v>7750</v>
      </c>
      <c r="C401" t="s">
        <v>163</v>
      </c>
      <c r="D401" t="n">
        <v>23</v>
      </c>
      <c r="E401" t="n">
        <v>60.3</v>
      </c>
      <c r="F401" s="10" t="str">
        <f>=STANDARDIZE(D401,AVERAGE($D$2:$D$401),_xlfn.STDEV.S($D$2:$D$401))</f>
      </c>
      <c r="G401" s="10" t="str">
        <f>=STANDARDIZE(E401,AVERAGE($E$2:$E$401),_xlfn.STDEV.S($E$2:$E$401))</f>
      </c>
      <c r="H401" s="10" t="str">
        <f>=SQRT((F401-$R$4)^2+(G401-$S$4)^2)</f>
      </c>
      <c r="I401" s="10" t="str">
        <f>=SQRT((F401-$R$5)^2+(G401-$S$5)^2)</f>
      </c>
      <c r="J401" s="10" t="str">
        <f>=SQRT((F401-$R$6)^2+(G401-$S$6)^2)</f>
      </c>
      <c r="K401" t="str">
        <f>=CHOOSE(MATCH(MIN(H401:J401),H401:J401,0),"A","B","C")</f>
      </c>
      <c r="L401" s="10" t="str">
        <f>=SQRT((F401-$R$10)^2+(G401-$S$10)^2)</f>
      </c>
      <c r="M401" s="10" t="str">
        <f>=SQRT((F401-$R$11)^2+(G401-$S$11)^2)</f>
      </c>
      <c r="N401" s="10" t="str">
        <f>=SQRT((F401-$R$12)^2+(G401-$S$12)^2)</f>
      </c>
      <c r="O401" t="str">
        <f>=CHOOSE(MATCH(MIN(L401:N401),L401:N401,0),"A","B","C")</f>
      </c>
    </row>
  </sheetData>
  <mergeCells count="1">
    <mergeCell ref="Q16:U16"/>
  </mergeCells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9.71" hidden="0" customWidth="1"/>
    <col min="3" max="3" width="9.71" hidden="0" customWidth="1"/>
    <col min="4" max="4" width="9.71" hidden="0" customWidth="1"/>
    <col min="5" max="5" width="9.71" hidden="0" customWidth="1"/>
    <col min="6" max="6" width="9.71" hidden="0" customWidth="1"/>
    <col min="7" max="7" width="9.71" hidden="0" customWidth="1"/>
    <col min="8" max="8" width="9.71" hidden="0" customWidth="1"/>
    <col min="9" max="9" width="9.71" hidden="0" customWidth="1"/>
    <col min="10" max="10" width="3.71" hidden="0" customWidth="1"/>
  </cols>
  <sheetData>
    <row r="1">
      <c r="A1" s="1" t="s">
        <v>8545</v>
      </c>
    </row>
    <row r="2" ht="48" customHeight="1">
      <c r="A2" s="2" t="s">
        <v>8546</v>
      </c>
    </row>
    <row r="4">
      <c r="A4" s="3" t="s">
        <v>8547</v>
      </c>
      <c r="B4" s="3" t="s">
        <v>8453</v>
      </c>
      <c r="C4" s="3" t="s">
        <v>8413</v>
      </c>
      <c r="D4" s="3" t="s">
        <v>8548</v>
      </c>
      <c r="E4" s="3" t="s">
        <v>8549</v>
      </c>
      <c r="F4" s="3" t="s">
        <v>8414</v>
      </c>
      <c r="G4" s="3" t="s">
        <v>8550</v>
      </c>
      <c r="H4" s="3" t="s">
        <v>8551</v>
      </c>
      <c r="I4" s="3" t="s">
        <v>8552</v>
      </c>
    </row>
    <row r="5">
      <c r="A5" t="s">
        <v>149</v>
      </c>
      <c r="B5" t="str">
        <f>=COUNTIFS(Institutions[level],"4-year",Institutions[bach_cohort],"&gt;=30",Institutions[control],"Public",Institutions[grad_rate_bach_6yr],"&lt;&gt;")</f>
      </c>
      <c r="C5" s="5" t="str">
        <f>=AVERAGEIFS(Institutions[grad_rate_bach_6yr],Institutions[level],"4-year",Institutions[bach_cohort],"&gt;=30",Institutions[control],"Public")</f>
      </c>
      <c r="D5" s="5" t="str">
        <f>=_xlfn.MINIFS(Institutions[grad_rate_bach_6yr],Institutions[level],"4-year",Institutions[bach_cohort],"&gt;=30",Institutions[control],"Public")</f>
      </c>
      <c r="E5" s="5" t="str">
        <f t="array" ref="E5:E5">=_xlfn.PERCENTILE.INC(IF((Institutions[level]="4-year")*(Institutions[bach_cohort]&gt;=30)*(Institutions[grad_rate_bach_6yr]&lt;&gt;"")*(Institutions[control]="Public"),Institutions[grad_rate_bach_6yr]),0.25)</f>
      </c>
      <c r="F5" s="5" t="str">
        <f t="array" ref="F5:F5">=MEDIAN(IF((Institutions[level]="4-year")*(Institutions[bach_cohort]&gt;=30)*(Institutions[grad_rate_bach_6yr]&lt;&gt;"")*(Institutions[control]="Public"),Institutions[grad_rate_bach_6yr]))</f>
      </c>
      <c r="G5" s="5" t="str">
        <f t="array" ref="G5:G5">=_xlfn.PERCENTILE.INC(IF((Institutions[level]="4-year")*(Institutions[bach_cohort]&gt;=30)*(Institutions[grad_rate_bach_6yr]&lt;&gt;"")*(Institutions[control]="Public"),Institutions[grad_rate_bach_6yr]),0.75)</f>
      </c>
      <c r="H5" s="5" t="str">
        <f>=_xlfn.MAXIFS(Institutions[grad_rate_bach_6yr],Institutions[level],"4-year",Institutions[bach_cohort],"&gt;=30",Institutions[control],"Public")</f>
      </c>
      <c r="I5" s="5" t="str">
        <f>=G5-E5</f>
      </c>
    </row>
    <row r="6">
      <c r="A6" t="s">
        <v>163</v>
      </c>
      <c r="B6" t="str">
        <f>=COUNTIFS(Institutions[level],"4-year",Institutions[bach_cohort],"&gt;=30",Institutions[control],"Private nonprofit",Institutions[grad_rate_bach_6yr],"&lt;&gt;")</f>
      </c>
      <c r="C6" s="5" t="str">
        <f>=AVERAGEIFS(Institutions[grad_rate_bach_6yr],Institutions[level],"4-year",Institutions[bach_cohort],"&gt;=30",Institutions[control],"Private nonprofit")</f>
      </c>
      <c r="D6" s="5" t="str">
        <f>=_xlfn.MINIFS(Institutions[grad_rate_bach_6yr],Institutions[level],"4-year",Institutions[bach_cohort],"&gt;=30",Institutions[control],"Private nonprofit")</f>
      </c>
      <c r="E6" s="5" t="str">
        <f t="array" ref="E6:E6">=_xlfn.PERCENTILE.INC(IF((Institutions[level]="4-year")*(Institutions[bach_cohort]&gt;=30)*(Institutions[grad_rate_bach_6yr]&lt;&gt;"")*(Institutions[control]="Private nonprofit"),Institutions[grad_rate_bach_6yr]),0.25)</f>
      </c>
      <c r="F6" s="5" t="str">
        <f t="array" ref="F6:F6">=MEDIAN(IF((Institutions[level]="4-year")*(Institutions[bach_cohort]&gt;=30)*(Institutions[grad_rate_bach_6yr]&lt;&gt;"")*(Institutions[control]="Private nonprofit"),Institutions[grad_rate_bach_6yr]))</f>
      </c>
      <c r="G6" s="5" t="str">
        <f t="array" ref="G6:G6">=_xlfn.PERCENTILE.INC(IF((Institutions[level]="4-year")*(Institutions[bach_cohort]&gt;=30)*(Institutions[grad_rate_bach_6yr]&lt;&gt;"")*(Institutions[control]="Private nonprofit"),Institutions[grad_rate_bach_6yr]),0.75)</f>
      </c>
      <c r="H6" s="5" t="str">
        <f>=_xlfn.MAXIFS(Institutions[grad_rate_bach_6yr],Institutions[level],"4-year",Institutions[bach_cohort],"&gt;=30",Institutions[control],"Private nonprofit")</f>
      </c>
      <c r="I6" s="5" t="str">
        <f>=G6-E6</f>
      </c>
    </row>
    <row r="7">
      <c r="A7" t="s">
        <v>189</v>
      </c>
      <c r="B7" t="str">
        <f>=COUNTIFS(Institutions[level],"4-year",Institutions[bach_cohort],"&gt;=30",Institutions[control],"Private for-profit",Institutions[grad_rate_bach_6yr],"&lt;&gt;")</f>
      </c>
      <c r="C7" s="5" t="str">
        <f>=AVERAGEIFS(Institutions[grad_rate_bach_6yr],Institutions[level],"4-year",Institutions[bach_cohort],"&gt;=30",Institutions[control],"Private for-profit")</f>
      </c>
      <c r="D7" s="5" t="str">
        <f>=_xlfn.MINIFS(Institutions[grad_rate_bach_6yr],Institutions[level],"4-year",Institutions[bach_cohort],"&gt;=30",Institutions[control],"Private for-profit")</f>
      </c>
      <c r="E7" s="5" t="str">
        <f t="array" ref="E7:E7">=_xlfn.PERCENTILE.INC(IF((Institutions[level]="4-year")*(Institutions[bach_cohort]&gt;=30)*(Institutions[grad_rate_bach_6yr]&lt;&gt;"")*(Institutions[control]="Private for-profit"),Institutions[grad_rate_bach_6yr]),0.25)</f>
      </c>
      <c r="F7" s="5" t="str">
        <f t="array" ref="F7:F7">=MEDIAN(IF((Institutions[level]="4-year")*(Institutions[bach_cohort]&gt;=30)*(Institutions[grad_rate_bach_6yr]&lt;&gt;"")*(Institutions[control]="Private for-profit"),Institutions[grad_rate_bach_6yr]))</f>
      </c>
      <c r="G7" s="5" t="str">
        <f t="array" ref="G7:G7">=_xlfn.PERCENTILE.INC(IF((Institutions[level]="4-year")*(Institutions[bach_cohort]&gt;=30)*(Institutions[grad_rate_bach_6yr]&lt;&gt;"")*(Institutions[control]="Private for-profit"),Institutions[grad_rate_bach_6yr]),0.75)</f>
      </c>
      <c r="H7" s="5" t="str">
        <f>=_xlfn.MAXIFS(Institutions[grad_rate_bach_6yr],Institutions[level],"4-year",Institutions[bach_cohort],"&gt;=30",Institutions[control],"Private for-profit")</f>
      </c>
      <c r="I7" s="5" t="str">
        <f>=G7-E7</f>
      </c>
    </row>
    <row r="10">
      <c r="A10" s="3" t="s">
        <v>8562</v>
      </c>
      <c r="B10" s="3" t="s">
        <v>8453</v>
      </c>
      <c r="C10" s="3" t="s">
        <v>8413</v>
      </c>
      <c r="D10" s="3" t="s">
        <v>8548</v>
      </c>
      <c r="E10" s="3" t="s">
        <v>8549</v>
      </c>
      <c r="F10" s="3" t="s">
        <v>8414</v>
      </c>
      <c r="G10" s="3" t="s">
        <v>8550</v>
      </c>
      <c r="H10" s="3" t="s">
        <v>8551</v>
      </c>
      <c r="I10" s="3" t="s">
        <v>8552</v>
      </c>
    </row>
    <row r="11">
      <c r="A11" t="s">
        <v>164</v>
      </c>
      <c r="B11" t="str">
        <f>=COUNTIFS(Institutions[level],"4-year",Institutions[bach_cohort],"&gt;=30",Institutions[size],"Under 1,000",Institutions[grad_rate_bach_6yr],"&lt;&gt;")</f>
      </c>
      <c r="C11" s="5" t="str">
        <f>=AVERAGEIFS(Institutions[grad_rate_bach_6yr],Institutions[level],"4-year",Institutions[bach_cohort],"&gt;=30",Institutions[size],"Under 1,000")</f>
      </c>
      <c r="D11" s="5" t="str">
        <f>=_xlfn.MINIFS(Institutions[grad_rate_bach_6yr],Institutions[level],"4-year",Institutions[bach_cohort],"&gt;=30",Institutions[size],"Under 1,000")</f>
      </c>
      <c r="E11" s="5" t="str">
        <f t="array" ref="E11:E11">=_xlfn.PERCENTILE.INC(IF((Institutions[level]="4-year")*(Institutions[bach_cohort]&gt;=30)*(Institutions[grad_rate_bach_6yr]&lt;&gt;"")*(Institutions[size]="Under 1,000"),Institutions[grad_rate_bach_6yr]),0.25)</f>
      </c>
      <c r="F11" s="5" t="str">
        <f t="array" ref="F11:F11">=MEDIAN(IF((Institutions[level]="4-year")*(Institutions[bach_cohort]&gt;=30)*(Institutions[grad_rate_bach_6yr]&lt;&gt;"")*(Institutions[size]="Under 1,000"),Institutions[grad_rate_bach_6yr]))</f>
      </c>
      <c r="G11" s="5" t="str">
        <f t="array" ref="G11:G11">=_xlfn.PERCENTILE.INC(IF((Institutions[level]="4-year")*(Institutions[bach_cohort]&gt;=30)*(Institutions[grad_rate_bach_6yr]&lt;&gt;"")*(Institutions[size]="Under 1,000"),Institutions[grad_rate_bach_6yr]),0.75)</f>
      </c>
      <c r="H11" s="5" t="str">
        <f>=_xlfn.MAXIFS(Institutions[grad_rate_bach_6yr],Institutions[level],"4-year",Institutions[bach_cohort],"&gt;=30",Institutions[size],"Under 1,000")</f>
      </c>
      <c r="I11" s="5" t="str">
        <f>=G11-E11</f>
      </c>
    </row>
    <row r="12">
      <c r="A12" t="s">
        <v>168</v>
      </c>
      <c r="B12" t="str">
        <f>=COUNTIFS(Institutions[level],"4-year",Institutions[bach_cohort],"&gt;=30",Institutions[size],"1,000-4,999",Institutions[grad_rate_bach_6yr],"&lt;&gt;")</f>
      </c>
      <c r="C12" s="5" t="str">
        <f>=AVERAGEIFS(Institutions[grad_rate_bach_6yr],Institutions[level],"4-year",Institutions[bach_cohort],"&gt;=30",Institutions[size],"1,000-4,999")</f>
      </c>
      <c r="D12" s="5" t="str">
        <f>=_xlfn.MINIFS(Institutions[grad_rate_bach_6yr],Institutions[level],"4-year",Institutions[bach_cohort],"&gt;=30",Institutions[size],"1,000-4,999")</f>
      </c>
      <c r="E12" s="5" t="str">
        <f t="array" ref="E12:E12">=_xlfn.PERCENTILE.INC(IF((Institutions[level]="4-year")*(Institutions[bach_cohort]&gt;=30)*(Institutions[grad_rate_bach_6yr]&lt;&gt;"")*(Institutions[size]="1,000-4,999"),Institutions[grad_rate_bach_6yr]),0.25)</f>
      </c>
      <c r="F12" s="5" t="str">
        <f t="array" ref="F12:F12">=MEDIAN(IF((Institutions[level]="4-year")*(Institutions[bach_cohort]&gt;=30)*(Institutions[grad_rate_bach_6yr]&lt;&gt;"")*(Institutions[size]="1,000-4,999"),Institutions[grad_rate_bach_6yr]))</f>
      </c>
      <c r="G12" s="5" t="str">
        <f t="array" ref="G12:G12">=_xlfn.PERCENTILE.INC(IF((Institutions[level]="4-year")*(Institutions[bach_cohort]&gt;=30)*(Institutions[grad_rate_bach_6yr]&lt;&gt;"")*(Institutions[size]="1,000-4,999"),Institutions[grad_rate_bach_6yr]),0.75)</f>
      </c>
      <c r="H12" s="5" t="str">
        <f>=_xlfn.MAXIFS(Institutions[grad_rate_bach_6yr],Institutions[level],"4-year",Institutions[bach_cohort],"&gt;=30",Institutions[size],"1,000-4,999")</f>
      </c>
      <c r="I12" s="5" t="str">
        <f>=G12-E12</f>
      </c>
    </row>
    <row r="13">
      <c r="A13" t="s">
        <v>152</v>
      </c>
      <c r="B13" t="str">
        <f>=COUNTIFS(Institutions[level],"4-year",Institutions[bach_cohort],"&gt;=30",Institutions[size],"5,000-9,999",Institutions[grad_rate_bach_6yr],"&lt;&gt;")</f>
      </c>
      <c r="C13" s="5" t="str">
        <f>=AVERAGEIFS(Institutions[grad_rate_bach_6yr],Institutions[level],"4-year",Institutions[bach_cohort],"&gt;=30",Institutions[size],"5,000-9,999")</f>
      </c>
      <c r="D13" s="5" t="str">
        <f>=_xlfn.MINIFS(Institutions[grad_rate_bach_6yr],Institutions[level],"4-year",Institutions[bach_cohort],"&gt;=30",Institutions[size],"5,000-9,999")</f>
      </c>
      <c r="E13" s="5" t="str">
        <f t="array" ref="E13:E13">=_xlfn.PERCENTILE.INC(IF((Institutions[level]="4-year")*(Institutions[bach_cohort]&gt;=30)*(Institutions[grad_rate_bach_6yr]&lt;&gt;"")*(Institutions[size]="5,000-9,999"),Institutions[grad_rate_bach_6yr]),0.25)</f>
      </c>
      <c r="F13" s="5" t="str">
        <f t="array" ref="F13:F13">=MEDIAN(IF((Institutions[level]="4-year")*(Institutions[bach_cohort]&gt;=30)*(Institutions[grad_rate_bach_6yr]&lt;&gt;"")*(Institutions[size]="5,000-9,999"),Institutions[grad_rate_bach_6yr]))</f>
      </c>
      <c r="G13" s="5" t="str">
        <f t="array" ref="G13:G13">=_xlfn.PERCENTILE.INC(IF((Institutions[level]="4-year")*(Institutions[bach_cohort]&gt;=30)*(Institutions[grad_rate_bach_6yr]&lt;&gt;"")*(Institutions[size]="5,000-9,999"),Institutions[grad_rate_bach_6yr]),0.75)</f>
      </c>
      <c r="H13" s="5" t="str">
        <f>=_xlfn.MAXIFS(Institutions[grad_rate_bach_6yr],Institutions[level],"4-year",Institutions[bach_cohort],"&gt;=30",Institutions[size],"5,000-9,999")</f>
      </c>
      <c r="I13" s="5" t="str">
        <f>=G13-E13</f>
      </c>
    </row>
    <row r="14">
      <c r="A14" t="s">
        <v>238</v>
      </c>
      <c r="B14" t="str">
        <f>=COUNTIFS(Institutions[level],"4-year",Institutions[bach_cohort],"&gt;=30",Institutions[size],"10,000-19,999",Institutions[grad_rate_bach_6yr],"&lt;&gt;")</f>
      </c>
      <c r="C14" s="5" t="str">
        <f>=AVERAGEIFS(Institutions[grad_rate_bach_6yr],Institutions[level],"4-year",Institutions[bach_cohort],"&gt;=30",Institutions[size],"10,000-19,999")</f>
      </c>
      <c r="D14" s="5" t="str">
        <f>=_xlfn.MINIFS(Institutions[grad_rate_bach_6yr],Institutions[level],"4-year",Institutions[bach_cohort],"&gt;=30",Institutions[size],"10,000-19,999")</f>
      </c>
      <c r="E14" s="5" t="str">
        <f t="array" ref="E14:E14">=_xlfn.PERCENTILE.INC(IF((Institutions[level]="4-year")*(Institutions[bach_cohort]&gt;=30)*(Institutions[grad_rate_bach_6yr]&lt;&gt;"")*(Institutions[size]="10,000-19,999"),Institutions[grad_rate_bach_6yr]),0.25)</f>
      </c>
      <c r="F14" s="5" t="str">
        <f t="array" ref="F14:F14">=MEDIAN(IF((Institutions[level]="4-year")*(Institutions[bach_cohort]&gt;=30)*(Institutions[grad_rate_bach_6yr]&lt;&gt;"")*(Institutions[size]="10,000-19,999"),Institutions[grad_rate_bach_6yr]))</f>
      </c>
      <c r="G14" s="5" t="str">
        <f t="array" ref="G14:G14">=_xlfn.PERCENTILE.INC(IF((Institutions[level]="4-year")*(Institutions[bach_cohort]&gt;=30)*(Institutions[grad_rate_bach_6yr]&lt;&gt;"")*(Institutions[size]="10,000-19,999"),Institutions[grad_rate_bach_6yr]),0.75)</f>
      </c>
      <c r="H14" s="5" t="str">
        <f>=_xlfn.MAXIFS(Institutions[grad_rate_bach_6yr],Institutions[level],"4-year",Institutions[bach_cohort],"&gt;=30",Institutions[size],"10,000-19,999")</f>
      </c>
      <c r="I14" s="5" t="str">
        <f>=G14-E14</f>
      </c>
    </row>
    <row r="15">
      <c r="A15" t="s">
        <v>158</v>
      </c>
      <c r="B15" t="str">
        <f>=COUNTIFS(Institutions[level],"4-year",Institutions[bach_cohort],"&gt;=30",Institutions[size],"20,000 and above",Institutions[grad_rate_bach_6yr],"&lt;&gt;")</f>
      </c>
      <c r="C15" s="5" t="str">
        <f>=AVERAGEIFS(Institutions[grad_rate_bach_6yr],Institutions[level],"4-year",Institutions[bach_cohort],"&gt;=30",Institutions[size],"20,000 and above")</f>
      </c>
      <c r="D15" s="5" t="str">
        <f>=_xlfn.MINIFS(Institutions[grad_rate_bach_6yr],Institutions[level],"4-year",Institutions[bach_cohort],"&gt;=30",Institutions[size],"20,000 and above")</f>
      </c>
      <c r="E15" s="5" t="str">
        <f t="array" ref="E15:E15">=_xlfn.PERCENTILE.INC(IF((Institutions[level]="4-year")*(Institutions[bach_cohort]&gt;=30)*(Institutions[grad_rate_bach_6yr]&lt;&gt;"")*(Institutions[size]="20,000 and above"),Institutions[grad_rate_bach_6yr]),0.25)</f>
      </c>
      <c r="F15" s="5" t="str">
        <f t="array" ref="F15:F15">=MEDIAN(IF((Institutions[level]="4-year")*(Institutions[bach_cohort]&gt;=30)*(Institutions[grad_rate_bach_6yr]&lt;&gt;"")*(Institutions[size]="20,000 and above"),Institutions[grad_rate_bach_6yr]))</f>
      </c>
      <c r="G15" s="5" t="str">
        <f t="array" ref="G15:G15">=_xlfn.PERCENTILE.INC(IF((Institutions[level]="4-year")*(Institutions[bach_cohort]&gt;=30)*(Institutions[grad_rate_bach_6yr]&lt;&gt;"")*(Institutions[size]="20,000 and above"),Institutions[grad_rate_bach_6yr]),0.75)</f>
      </c>
      <c r="H15" s="5" t="str">
        <f>=_xlfn.MAXIFS(Institutions[grad_rate_bach_6yr],Institutions[level],"4-year",Institutions[bach_cohort],"&gt;=30",Institutions[size],"20,000 and above")</f>
      </c>
      <c r="I15" s="5" t="str">
        <f>=G15-E15</f>
      </c>
    </row>
    <row r="18">
      <c r="A18" s="3" t="s">
        <v>8578</v>
      </c>
      <c r="B18" s="3" t="s">
        <v>8411</v>
      </c>
    </row>
    <row r="19">
      <c r="A19" t="s">
        <v>8579</v>
      </c>
      <c r="B19" s="22" t="str">
        <f>=COUNTIFS(Institutions[level],"4-year",Institutions[bach_cohort],"&gt;=30",Institutions[grad_rate_bach_6yr],"&lt;&gt;")</f>
      </c>
    </row>
    <row r="20">
      <c r="A20" t="s">
        <v>8580</v>
      </c>
      <c r="B20" s="5" t="str">
        <f>=AVERAGEIFS(Institutions[grad_rate_bach_6yr],Institutions[level],"4-year",Institutions[bach_cohort],"&gt;=30")</f>
      </c>
    </row>
    <row r="21">
      <c r="A21" t="s">
        <v>8581</v>
      </c>
      <c r="B21" s="22" t="str">
        <f t="array" ref="B21:B21">=DEVSQ(IF((Institutions[level]="4-year")*(Institutions[bach_cohort]&gt;=30)*(Institutions[grad_rate_bach_6yr]&lt;&gt;""),Institutions[grad_rate_bach_6yr]))</f>
      </c>
    </row>
    <row r="22">
      <c r="A22" t="s">
        <v>8582</v>
      </c>
      <c r="B22" s="22" t="str">
        <f>=SUMPRODUCT(B5:B7,(C5:C7-B20)^2)</f>
      </c>
    </row>
    <row r="23">
      <c r="A23" t="s">
        <v>8583</v>
      </c>
      <c r="B23" s="23" t="str">
        <f>=B22/B21</f>
      </c>
    </row>
    <row r="24">
      <c r="A24" t="s">
        <v>8584</v>
      </c>
      <c r="B24" s="22" t="str">
        <f>=SUMPRODUCT(B11:B15,(C11:C15-B20)^2)</f>
      </c>
    </row>
    <row r="25">
      <c r="A25" t="s">
        <v>8585</v>
      </c>
      <c r="B25" s="23" t="str">
        <f>=B24/B21</f>
      </c>
    </row>
    <row r="27" ht="48" customHeight="1">
      <c r="A27" s="2" t="s">
        <v>8587</v>
      </c>
    </row>
  </sheetData>
  <mergeCells count="2">
    <mergeCell ref="A2:J2"/>
    <mergeCell ref="A27:J27"/>
  </mergeCell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topLeftCell="A5" activePane="bottomLeft" state="frozen"/>
      <selection pane="bottomLeft"/>
    </sheetView>
  </sheetViews>
  <sheetFormatPr defaultRowHeight="15.0" baseColWidth="10"/>
  <cols>
    <col min="1" max="1" width="40.71" hidden="0" customWidth="1"/>
    <col min="2" max="2" width="16.71" hidden="0" customWidth="1"/>
    <col min="3" max="3" width="3.71" hidden="0" customWidth="1"/>
    <col min="4" max="4" width="22.71" hidden="0" customWidth="1"/>
    <col min="5" max="5" width="12.71" hidden="0" customWidth="1"/>
    <col min="6" max="6" width="3.71" hidden="0" customWidth="1"/>
    <col min="7" max="7" width="30.71" hidden="0" customWidth="1"/>
    <col min="8" max="8" width="12.71" hidden="0" customWidth="1"/>
    <col min="9" max="9" width="3.71" hidden="0" customWidth="1"/>
    <col min="10" max="10" width="22.71" hidden="0" customWidth="1"/>
    <col min="11" max="11" width="16.71" hidden="0" customWidth="1"/>
    <col min="12" max="12" width="12.71" hidden="0" customWidth="1"/>
    <col min="13" max="13" width="12.71" hidden="0" customWidth="1"/>
    <col min="14" max="14" width="12.71" hidden="0" customWidth="1"/>
  </cols>
  <sheetData>
    <row r="1">
      <c r="A1" s="1" t="s">
        <v>8588</v>
      </c>
    </row>
    <row r="2" ht="48" customHeight="1">
      <c r="A2" s="2" t="s">
        <v>8589</v>
      </c>
    </row>
    <row r="4">
      <c r="A4" s="3" t="s">
        <v>8590</v>
      </c>
      <c r="B4" s="3" t="s">
        <v>8591</v>
      </c>
      <c r="D4" s="3" t="s">
        <v>8592</v>
      </c>
      <c r="E4" s="3" t="s">
        <v>8411</v>
      </c>
      <c r="G4" s="3" t="s">
        <v>8600</v>
      </c>
      <c r="H4" s="3" t="s">
        <v>8411</v>
      </c>
      <c r="J4" s="3" t="s">
        <v>8603</v>
      </c>
      <c r="K4" s="3" t="s">
        <v>8604</v>
      </c>
    </row>
    <row r="5">
      <c r="A5" t="s">
        <v>3903</v>
      </c>
      <c r="B5" s="5" t="n">
        <v>1.7</v>
      </c>
      <c r="D5" t="s">
        <v>8593</v>
      </c>
      <c r="E5" s="10" t="str">
        <f>=COUNT(B5:B54)</f>
      </c>
      <c r="G5" t="s">
        <v>8428</v>
      </c>
      <c r="H5" t="str">
        <f>=COUNTIFS(Institutions[level],"4-year",Institutions[grad_rate_bach_6yr],"&lt;&gt;",Institutions[bach_cohort],"&gt;=30")</f>
      </c>
      <c r="J5" s="5" t="str">
        <f>=INDEX($B$5:$B$54,RANDBETWEEN(1,50))</f>
      </c>
      <c r="K5" s="10" t="str">
        <f>=AVERAGE(J5:J54)</f>
      </c>
    </row>
    <row r="6">
      <c r="A6" t="s">
        <v>2777</v>
      </c>
      <c r="B6" s="5" t="n">
        <v>33.3</v>
      </c>
      <c r="D6" t="s">
        <v>8413</v>
      </c>
      <c r="E6" s="10" t="str">
        <f>=AVERAGE(B5:B54)</f>
      </c>
      <c r="G6" t="s">
        <v>8413</v>
      </c>
      <c r="H6" s="10" t="str">
        <f>=AVERAGEIFS(Institutions[grad_rate_bach_6yr],Institutions[level],"4-year",Institutions[bach_cohort],"&gt;=30")</f>
      </c>
      <c r="J6" s="5" t="str">
        <f>=INDEX($B$5:$B$54,RANDBETWEEN(1,50))</f>
      </c>
    </row>
    <row r="7">
      <c r="A7" t="s">
        <v>834</v>
      </c>
      <c r="B7" s="5" t="n">
        <v>64.7</v>
      </c>
      <c r="D7" t="s">
        <v>8594</v>
      </c>
      <c r="E7" s="10" t="str">
        <f>=_xlfn.STDEV.S(B5:B54)/SQRT(COUNT(B5:B54))</f>
      </c>
      <c r="G7" t="s">
        <v>8415</v>
      </c>
      <c r="H7" s="10" t="str">
        <f t="array" ref="H7:H7">=_xlfn.STDEV.S(IF((Institutions[level]="4-year")*(Institutions[bach_cohort]&gt;=30)*(Institutions[grad_rate_bach_6yr]&lt;&gt;""),Institutions[grad_rate_bach_6yr]))</f>
      </c>
      <c r="J7" s="5" t="str">
        <f>=INDEX($B$5:$B$54,RANDBETWEEN(1,50))</f>
      </c>
      <c r="K7" s="2" t="s">
        <v>8605</v>
      </c>
    </row>
    <row r="8">
      <c r="A8" t="s">
        <v>3565</v>
      </c>
      <c r="B8" s="5" t="n">
        <v>69.5</v>
      </c>
      <c r="D8" t="s">
        <v>8595</v>
      </c>
      <c r="E8" s="10" t="str">
        <f>=_xlfn.CONFIDENCE.T(0.05,_xlfn.STDEV.S(B5:B54),COUNT(B5:B54))</f>
      </c>
      <c r="G8" t="s">
        <v>8601</v>
      </c>
      <c r="H8" t="str">
        <f>=IF(AND(H6&gt;=E9,H6&lt;=E10),"Yes","No")</f>
      </c>
      <c r="J8" s="5" t="str">
        <f>=INDEX($B$5:$B$54,RANDBETWEEN(1,50))</f>
      </c>
    </row>
    <row r="9">
      <c r="A9" t="s">
        <v>5526</v>
      </c>
      <c r="B9" s="5" t="n">
        <v>27.6</v>
      </c>
      <c r="D9" t="s">
        <v>8596</v>
      </c>
      <c r="E9" s="10" t="str">
        <f>=E6-E8</f>
      </c>
      <c r="J9" s="5" t="str">
        <f>=INDEX($B$5:$B$54,RANDBETWEEN(1,50))</f>
      </c>
    </row>
    <row r="10">
      <c r="A10" t="s">
        <v>2111</v>
      </c>
      <c r="B10" s="5" t="n">
        <v>67.4</v>
      </c>
      <c r="D10" t="s">
        <v>8597</v>
      </c>
      <c r="E10" s="10" t="str">
        <f>=E6+E8</f>
      </c>
      <c r="J10" s="5" t="str">
        <f>=INDEX($B$5:$B$54,RANDBETWEEN(1,50))</f>
      </c>
    </row>
    <row r="11">
      <c r="A11" t="s">
        <v>1485</v>
      </c>
      <c r="B11" s="5" t="n">
        <v>70</v>
      </c>
      <c r="D11" t="s">
        <v>8598</v>
      </c>
      <c r="E11" s="10" t="str">
        <f>=_xlfn.T.INV.2T(0.05,E5-1)</f>
      </c>
      <c r="J11" s="5" t="str">
        <f>=INDEX($B$5:$B$54,RANDBETWEEN(1,50))</f>
      </c>
    </row>
    <row r="12">
      <c r="A12" t="s">
        <v>1371</v>
      </c>
      <c r="B12" s="5" t="n">
        <v>29</v>
      </c>
      <c r="D12" t="s">
        <v>8599</v>
      </c>
      <c r="E12" s="10" t="str">
        <f>=E11*E7</f>
      </c>
      <c r="J12" s="5" t="str">
        <f>=INDEX($B$5:$B$54,RANDBETWEEN(1,50))</f>
      </c>
    </row>
    <row r="13">
      <c r="A13" t="s">
        <v>4487</v>
      </c>
      <c r="B13" s="5" t="n">
        <v>68.2</v>
      </c>
      <c r="J13" s="5" t="str">
        <f>=INDEX($B$5:$B$54,RANDBETWEEN(1,50))</f>
      </c>
    </row>
    <row r="14">
      <c r="A14" t="s">
        <v>4862</v>
      </c>
      <c r="B14" s="5" t="n">
        <v>64.9</v>
      </c>
      <c r="J14" s="5" t="str">
        <f>=INDEX($B$5:$B$54,RANDBETWEEN(1,50))</f>
      </c>
    </row>
    <row r="15">
      <c r="A15" t="s">
        <v>2468</v>
      </c>
      <c r="B15" s="5" t="n">
        <v>61.8</v>
      </c>
      <c r="J15" s="5" t="str">
        <f>=INDEX($B$5:$B$54,RANDBETWEEN(1,50))</f>
      </c>
    </row>
    <row r="16">
      <c r="A16" t="s">
        <v>4752</v>
      </c>
      <c r="B16" s="5" t="n">
        <v>61.9</v>
      </c>
      <c r="J16" s="5" t="str">
        <f>=INDEX($B$5:$B$54,RANDBETWEEN(1,50))</f>
      </c>
    </row>
    <row r="17">
      <c r="A17" t="s">
        <v>5487</v>
      </c>
      <c r="B17" s="5" t="n">
        <v>14.1</v>
      </c>
      <c r="J17" s="5" t="str">
        <f>=INDEX($B$5:$B$54,RANDBETWEEN(1,50))</f>
      </c>
    </row>
    <row r="18">
      <c r="A18" t="s">
        <v>1614</v>
      </c>
      <c r="B18" s="5" t="n">
        <v>76.2</v>
      </c>
      <c r="J18" s="5" t="str">
        <f>=INDEX($B$5:$B$54,RANDBETWEEN(1,50))</f>
      </c>
    </row>
    <row r="19">
      <c r="A19" t="s">
        <v>7305</v>
      </c>
      <c r="B19" s="5" t="n">
        <v>65.4</v>
      </c>
      <c r="J19" s="5" t="str">
        <f>=INDEX($B$5:$B$54,RANDBETWEEN(1,50))</f>
      </c>
    </row>
    <row r="20">
      <c r="A20" t="s">
        <v>340</v>
      </c>
      <c r="B20" s="5" t="n">
        <v>41.4</v>
      </c>
      <c r="J20" s="5" t="str">
        <f>=INDEX($B$5:$B$54,RANDBETWEEN(1,50))</f>
      </c>
    </row>
    <row r="21">
      <c r="A21" t="s">
        <v>4260</v>
      </c>
      <c r="B21" s="5" t="n">
        <v>52</v>
      </c>
      <c r="J21" s="5" t="str">
        <f>=INDEX($B$5:$B$54,RANDBETWEEN(1,50))</f>
      </c>
    </row>
    <row r="22">
      <c r="A22" t="s">
        <v>2927</v>
      </c>
      <c r="B22" s="5" t="n">
        <v>55.9</v>
      </c>
      <c r="J22" s="5" t="str">
        <f>=INDEX($B$5:$B$54,RANDBETWEEN(1,50))</f>
      </c>
    </row>
    <row r="23">
      <c r="A23" t="s">
        <v>3464</v>
      </c>
      <c r="B23" s="5" t="n">
        <v>79.7</v>
      </c>
      <c r="J23" s="5" t="str">
        <f>=INDEX($B$5:$B$54,RANDBETWEEN(1,50))</f>
      </c>
    </row>
    <row r="24">
      <c r="A24" t="s">
        <v>2148</v>
      </c>
      <c r="B24" s="5" t="n">
        <v>48.1</v>
      </c>
      <c r="J24" s="5" t="str">
        <f>=INDEX($B$5:$B$54,RANDBETWEEN(1,50))</f>
      </c>
    </row>
    <row r="25">
      <c r="A25" t="s">
        <v>3453</v>
      </c>
      <c r="B25" s="5" t="n">
        <v>84.5</v>
      </c>
      <c r="J25" s="5" t="str">
        <f>=INDEX($B$5:$B$54,RANDBETWEEN(1,50))</f>
      </c>
    </row>
    <row r="26">
      <c r="A26" t="s">
        <v>1766</v>
      </c>
      <c r="B26" s="5" t="n">
        <v>29.4</v>
      </c>
      <c r="J26" s="5" t="str">
        <f>=INDEX($B$5:$B$54,RANDBETWEEN(1,50))</f>
      </c>
    </row>
    <row r="27">
      <c r="A27" t="s">
        <v>7564</v>
      </c>
      <c r="B27" s="5" t="n">
        <v>53</v>
      </c>
      <c r="J27" s="5" t="str">
        <f>=INDEX($B$5:$B$54,RANDBETWEEN(1,50))</f>
      </c>
    </row>
    <row r="28">
      <c r="A28" t="s">
        <v>3716</v>
      </c>
      <c r="B28" s="5" t="n">
        <v>56.2</v>
      </c>
      <c r="J28" s="5" t="str">
        <f>=INDEX($B$5:$B$54,RANDBETWEEN(1,50))</f>
      </c>
    </row>
    <row r="29">
      <c r="A29" t="s">
        <v>3216</v>
      </c>
      <c r="B29" s="5" t="n">
        <v>55.5</v>
      </c>
      <c r="J29" s="5" t="str">
        <f>=INDEX($B$5:$B$54,RANDBETWEEN(1,50))</f>
      </c>
    </row>
    <row r="30">
      <c r="A30" t="s">
        <v>3384</v>
      </c>
      <c r="B30" s="5" t="n">
        <v>79.8</v>
      </c>
      <c r="J30" s="5" t="str">
        <f>=INDEX($B$5:$B$54,RANDBETWEEN(1,50))</f>
      </c>
    </row>
    <row r="31">
      <c r="A31" t="s">
        <v>3573</v>
      </c>
      <c r="B31" s="5" t="n">
        <v>73.1</v>
      </c>
      <c r="J31" s="5" t="str">
        <f>=INDEX($B$5:$B$54,RANDBETWEEN(1,50))</f>
      </c>
    </row>
    <row r="32">
      <c r="A32" t="s">
        <v>1602</v>
      </c>
      <c r="B32" s="5" t="n">
        <v>49.6</v>
      </c>
      <c r="J32" s="5" t="str">
        <f>=INDEX($B$5:$B$54,RANDBETWEEN(1,50))</f>
      </c>
    </row>
    <row r="33">
      <c r="A33" t="s">
        <v>7788</v>
      </c>
      <c r="B33" s="5" t="n">
        <v>19.6</v>
      </c>
      <c r="J33" s="5" t="str">
        <f>=INDEX($B$5:$B$54,RANDBETWEEN(1,50))</f>
      </c>
    </row>
    <row r="34">
      <c r="A34" t="s">
        <v>2348</v>
      </c>
      <c r="B34" s="5" t="n">
        <v>97.3</v>
      </c>
      <c r="J34" s="5" t="str">
        <f>=INDEX($B$5:$B$54,RANDBETWEEN(1,50))</f>
      </c>
    </row>
    <row r="35">
      <c r="A35" t="s">
        <v>5255</v>
      </c>
      <c r="B35" s="5" t="n">
        <v>67.9</v>
      </c>
      <c r="J35" s="5" t="str">
        <f>=INDEX($B$5:$B$54,RANDBETWEEN(1,50))</f>
      </c>
    </row>
    <row r="36">
      <c r="A36" t="s">
        <v>761</v>
      </c>
      <c r="B36" s="5" t="n">
        <v>50.9</v>
      </c>
      <c r="J36" s="5" t="str">
        <f>=INDEX($B$5:$B$54,RANDBETWEEN(1,50))</f>
      </c>
    </row>
    <row r="37">
      <c r="A37" t="s">
        <v>5179</v>
      </c>
      <c r="B37" s="5" t="n">
        <v>49.8</v>
      </c>
      <c r="J37" s="5" t="str">
        <f>=INDEX($B$5:$B$54,RANDBETWEEN(1,50))</f>
      </c>
    </row>
    <row r="38">
      <c r="A38" t="s">
        <v>2280</v>
      </c>
      <c r="B38" s="5" t="n">
        <v>40.4</v>
      </c>
      <c r="J38" s="5" t="str">
        <f>=INDEX($B$5:$B$54,RANDBETWEEN(1,50))</f>
      </c>
    </row>
    <row r="39">
      <c r="A39" t="s">
        <v>5522</v>
      </c>
      <c r="B39" s="5" t="n">
        <v>29.9</v>
      </c>
      <c r="J39" s="5" t="str">
        <f>=INDEX($B$5:$B$54,RANDBETWEEN(1,50))</f>
      </c>
    </row>
    <row r="40">
      <c r="A40" t="s">
        <v>2355</v>
      </c>
      <c r="B40" s="5" t="n">
        <v>53.2</v>
      </c>
      <c r="J40" s="5" t="str">
        <f>=INDEX($B$5:$B$54,RANDBETWEEN(1,50))</f>
      </c>
    </row>
    <row r="41">
      <c r="A41" t="s">
        <v>3487</v>
      </c>
      <c r="B41" s="5" t="n">
        <v>55.6</v>
      </c>
      <c r="J41" s="5" t="str">
        <f>=INDEX($B$5:$B$54,RANDBETWEEN(1,50))</f>
      </c>
    </row>
    <row r="42">
      <c r="A42" t="s">
        <v>1668</v>
      </c>
      <c r="B42" s="5" t="n">
        <v>86.6</v>
      </c>
      <c r="J42" s="5" t="str">
        <f>=INDEX($B$5:$B$54,RANDBETWEEN(1,50))</f>
      </c>
    </row>
    <row r="43">
      <c r="A43" t="s">
        <v>2430</v>
      </c>
      <c r="B43" s="5" t="n">
        <v>91.2</v>
      </c>
      <c r="J43" s="5" t="str">
        <f>=INDEX($B$5:$B$54,RANDBETWEEN(1,50))</f>
      </c>
    </row>
    <row r="44">
      <c r="A44" t="s">
        <v>4308</v>
      </c>
      <c r="B44" s="5" t="n">
        <v>52.8</v>
      </c>
      <c r="J44" s="5" t="str">
        <f>=INDEX($B$5:$B$54,RANDBETWEEN(1,50))</f>
      </c>
    </row>
    <row r="45">
      <c r="A45" t="s">
        <v>351</v>
      </c>
      <c r="B45" s="5" t="n">
        <v>55.9</v>
      </c>
      <c r="J45" s="5" t="str">
        <f>=INDEX($B$5:$B$54,RANDBETWEEN(1,50))</f>
      </c>
    </row>
    <row r="46">
      <c r="A46" t="s">
        <v>2295</v>
      </c>
      <c r="B46" s="5" t="n">
        <v>67.2</v>
      </c>
      <c r="J46" s="5" t="str">
        <f>=INDEX($B$5:$B$54,RANDBETWEEN(1,50))</f>
      </c>
    </row>
    <row r="47">
      <c r="A47" t="s">
        <v>1752</v>
      </c>
      <c r="B47" s="5" t="n">
        <v>81.7</v>
      </c>
      <c r="J47" s="5" t="str">
        <f>=INDEX($B$5:$B$54,RANDBETWEEN(1,50))</f>
      </c>
    </row>
    <row r="48">
      <c r="A48" t="s">
        <v>1318</v>
      </c>
      <c r="B48" s="5" t="n">
        <v>36.9</v>
      </c>
      <c r="J48" s="5" t="str">
        <f>=INDEX($B$5:$B$54,RANDBETWEEN(1,50))</f>
      </c>
    </row>
    <row r="49">
      <c r="A49" t="s">
        <v>4520</v>
      </c>
      <c r="B49" s="5" t="n">
        <v>59.5</v>
      </c>
      <c r="J49" s="5" t="str">
        <f>=INDEX($B$5:$B$54,RANDBETWEEN(1,50))</f>
      </c>
    </row>
    <row r="50">
      <c r="A50" t="s">
        <v>1756</v>
      </c>
      <c r="B50" s="5" t="n">
        <v>76.5</v>
      </c>
      <c r="J50" s="5" t="str">
        <f>=INDEX($B$5:$B$54,RANDBETWEEN(1,50))</f>
      </c>
    </row>
    <row r="51">
      <c r="A51" t="s">
        <v>347</v>
      </c>
      <c r="B51" s="5" t="n">
        <v>2.6</v>
      </c>
      <c r="J51" s="5" t="str">
        <f>=INDEX($B$5:$B$54,RANDBETWEEN(1,50))</f>
      </c>
    </row>
    <row r="52">
      <c r="A52" t="s">
        <v>1971</v>
      </c>
      <c r="B52" s="5" t="n">
        <v>51.3</v>
      </c>
      <c r="J52" s="5" t="str">
        <f>=INDEX($B$5:$B$54,RANDBETWEEN(1,50))</f>
      </c>
    </row>
    <row r="53">
      <c r="A53" t="s">
        <v>3270</v>
      </c>
      <c r="B53" s="5" t="n">
        <v>90.5</v>
      </c>
      <c r="J53" s="5" t="str">
        <f>=INDEX($B$5:$B$54,RANDBETWEEN(1,50))</f>
      </c>
    </row>
    <row r="54">
      <c r="A54" t="s">
        <v>5122</v>
      </c>
      <c r="B54" s="5" t="n">
        <v>61.6</v>
      </c>
      <c r="J54" s="5" t="str">
        <f>=INDEX($B$5:$B$54,RANDBETWEEN(1,50))</f>
      </c>
    </row>
  </sheetData>
  <mergeCells count="2">
    <mergeCell ref="A2:K2"/>
    <mergeCell ref="K7:N10"/>
  </mergeCell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0.71" hidden="0" customWidth="1"/>
    <col min="6" max="6" width="18.71" hidden="0" customWidth="1"/>
    <col min="7" max="7" width="8.71" hidden="0" customWidth="1"/>
    <col min="8" max="8" width="10.71" hidden="0" customWidth="1"/>
    <col min="9" max="9" width="12.71" hidden="0" customWidth="1"/>
    <col min="10" max="10" width="3.71" hidden="0" customWidth="1"/>
    <col min="11" max="11" width="30.71" hidden="0" customWidth="1"/>
    <col min="12" max="12" width="12.71" hidden="0" customWidth="1"/>
    <col min="13" max="13" width="12.71" hidden="0" customWidth="1"/>
    <col min="14" max="14" width="26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113</v>
      </c>
      <c r="F1" s="3" t="s">
        <v>97</v>
      </c>
      <c r="G1" s="3" t="s">
        <v>8606</v>
      </c>
      <c r="H1" s="3" t="s">
        <v>8449</v>
      </c>
      <c r="I1" s="3" t="s">
        <v>8607</v>
      </c>
      <c r="K1" s="1" t="s">
        <v>8608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14064</v>
      </c>
      <c r="F2" t="n">
        <v>28.7</v>
      </c>
      <c r="G2" t="str">
        <f>=IF(MOD(A2,10)&lt;7,"train","test")</f>
      </c>
      <c r="H2" s="5" t="str">
        <f>=$L$6+$L$7*D2+$L$8*E2</f>
      </c>
      <c r="I2" s="5" t="str">
        <f>=(F2-H2)^2</f>
      </c>
      <c r="K2" s="2" t="s">
        <v>8609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17413</v>
      </c>
      <c r="F3" t="n">
        <v>62.4</v>
      </c>
      <c r="G3" t="str">
        <f>=IF(MOD(A3,10)&lt;7,"train","test")</f>
      </c>
      <c r="H3" s="5" t="str">
        <f>=$L$6+$L$7*D3+$L$8*E3</f>
      </c>
      <c r="I3" s="5" t="str">
        <f>=(F3-H3)^2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19847</v>
      </c>
      <c r="F4" t="n">
        <v>61.9</v>
      </c>
      <c r="G4" t="str">
        <f>=IF(MOD(A4,10)&lt;7,"train","test")</f>
      </c>
      <c r="H4" s="5" t="str">
        <f>=$L$6+$L$7*D4+$L$8*E4</f>
      </c>
      <c r="I4" s="5" t="str">
        <f>=(F4-H4)^2</f>
      </c>
      <c r="K4" t="s">
        <v>8610</v>
      </c>
      <c r="L4" t="str">
        <f>=COUNTIF(G2:G1619,"train")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13504</v>
      </c>
      <c r="F5" t="n">
        <v>30.2</v>
      </c>
      <c r="G5" t="str">
        <f>=IF(MOD(A5,10)&lt;7,"train","test")</f>
      </c>
      <c r="H5" s="5" t="str">
        <f>=$L$6+$L$7*D5+$L$8*E5</f>
      </c>
      <c r="I5" s="5" t="str">
        <f>=(F5-H5)^2</f>
      </c>
      <c r="K5" t="s">
        <v>8611</v>
      </c>
      <c r="L5" t="str">
        <f>=COUNTIF(G2:G1619,"test")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21761</v>
      </c>
      <c r="F6" t="n">
        <v>73.7</v>
      </c>
      <c r="G6" t="str">
        <f>=IF(MOD(A6,10)&lt;7,"train","test")</f>
      </c>
      <c r="H6" s="5" t="str">
        <f>=$L$6+$L$7*D6+$L$8*E6</f>
      </c>
      <c r="I6" s="5" t="str">
        <f>=(F6-H6)^2</f>
      </c>
      <c r="K6" t="s">
        <v>8455</v>
      </c>
      <c r="L6" s="24" t="str">
        <f>=INDEX(LINEST(F2:F1143,D2:E1143,TRUE,TRUE),1,3)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15458</v>
      </c>
      <c r="F7" t="n">
        <v>35.7</v>
      </c>
      <c r="G7" t="str">
        <f>=IF(MOD(A7,10)&lt;7,"train","test")</f>
      </c>
      <c r="H7" s="5" t="str">
        <f>=$L$6+$L$7*D7+$L$8*E7</f>
      </c>
      <c r="I7" s="5" t="str">
        <f>=(F7-H7)^2</f>
      </c>
      <c r="K7" t="s">
        <v>8612</v>
      </c>
      <c r="L7" s="24" t="str">
        <f>=INDEX(LINEST(F2:F1143,D2:E1143,TRUE,TRUE),1,2)</f>
      </c>
    </row>
    <row r="8">
      <c r="A8" t="n">
        <v>101435</v>
      </c>
      <c r="B8" t="s">
        <v>210</v>
      </c>
      <c r="C8" t="s">
        <v>163</v>
      </c>
      <c r="D8" t="n">
        <v>39</v>
      </c>
      <c r="E8" t="n">
        <v>22642</v>
      </c>
      <c r="F8" t="n">
        <v>46.9</v>
      </c>
      <c r="G8" t="str">
        <f>=IF(MOD(A8,10)&lt;7,"train","test")</f>
      </c>
      <c r="H8" s="5" t="str">
        <f>=$L$6+$L$7*D8+$L$8*E8</f>
      </c>
      <c r="I8" s="5" t="str">
        <f>=(F8-H8)^2</f>
      </c>
      <c r="K8" t="s">
        <v>8613</v>
      </c>
      <c r="L8" s="24" t="str">
        <f>=INDEX(LINEST(F2:F1143,D2:E1143,TRUE,TRUE),1,1)</f>
      </c>
    </row>
    <row r="9">
      <c r="A9" t="n">
        <v>101480</v>
      </c>
      <c r="B9" t="s">
        <v>217</v>
      </c>
      <c r="C9" t="s">
        <v>149</v>
      </c>
      <c r="D9" t="n">
        <v>43</v>
      </c>
      <c r="E9" t="n">
        <v>14511</v>
      </c>
      <c r="F9" t="n">
        <v>51.1</v>
      </c>
      <c r="G9" t="str">
        <f>=IF(MOD(A9,10)&lt;7,"train","test")</f>
      </c>
      <c r="H9" s="5" t="str">
        <f>=$L$6+$L$7*D9+$L$8*E9</f>
      </c>
      <c r="I9" s="5" t="str">
        <f>=(F9-H9)^2</f>
      </c>
      <c r="K9" t="s">
        <v>8614</v>
      </c>
      <c r="L9" s="10" t="str">
        <f>=INDEX(LINEST(F2:F1143,D2:E1143,TRUE,TRUE),3,1)</f>
      </c>
    </row>
    <row r="10">
      <c r="A10" t="n">
        <v>101675</v>
      </c>
      <c r="B10" t="s">
        <v>229</v>
      </c>
      <c r="C10" t="s">
        <v>163</v>
      </c>
      <c r="D10" t="n">
        <v>76</v>
      </c>
      <c r="E10" t="n">
        <v>14633</v>
      </c>
      <c r="F10" t="n">
        <v>25.7</v>
      </c>
      <c r="G10" t="str">
        <f>=IF(MOD(A10,10)&lt;7,"train","test")</f>
      </c>
      <c r="H10" s="5" t="str">
        <f>=$L$6+$L$7*D10+$L$8*E10</f>
      </c>
      <c r="I10" s="5" t="str">
        <f>=(F10-H10)^2</f>
      </c>
      <c r="K10" t="s">
        <v>8615</v>
      </c>
      <c r="L10" s="10" t="str">
        <f>=SQRT(SUMXMY2(F2:F1143,H2:H1143)/COUNT(F2:F1143))</f>
      </c>
    </row>
    <row r="11">
      <c r="A11" t="n">
        <v>101693</v>
      </c>
      <c r="B11" t="s">
        <v>231</v>
      </c>
      <c r="C11" t="s">
        <v>163</v>
      </c>
      <c r="D11" t="n">
        <v>30</v>
      </c>
      <c r="E11" t="n">
        <v>20503</v>
      </c>
      <c r="F11" t="n">
        <v>55.5</v>
      </c>
      <c r="G11" t="str">
        <f>=IF(MOD(A11,10)&lt;7,"train","test")</f>
      </c>
      <c r="H11" s="5" t="str">
        <f>=$L$6+$L$7*D11+$L$8*E11</f>
      </c>
      <c r="I11" s="5" t="str">
        <f>=(F11-H11)^2</f>
      </c>
      <c r="K11" t="s">
        <v>8616</v>
      </c>
      <c r="L11" s="10" t="str">
        <f>=SQRT(SUMXMY2(F1144:F1619,H1144:H1619)/COUNT(F1144:F1619))</f>
      </c>
    </row>
    <row r="12">
      <c r="A12" t="n">
        <v>101912</v>
      </c>
      <c r="B12" t="s">
        <v>241</v>
      </c>
      <c r="C12" t="s">
        <v>163</v>
      </c>
      <c r="D12" t="n">
        <v>47</v>
      </c>
      <c r="E12" t="n">
        <v>22833</v>
      </c>
      <c r="F12" t="n">
        <v>49.9</v>
      </c>
      <c r="G12" t="str">
        <f>=IF(MOD(A12,10)&lt;7,"train","test")</f>
      </c>
      <c r="H12" s="5" t="str">
        <f>=$L$6+$L$7*D12+$L$8*E12</f>
      </c>
      <c r="I12" s="5" t="str">
        <f>=(F12-H12)^2</f>
      </c>
      <c r="K12" t="s">
        <v>8617</v>
      </c>
      <c r="L12" s="10" t="str">
        <f>=SQRT(SUMPRODUCT((F1144:F1619-AVERAGE(F2:F1143))^2)/COUNT(F1144:F1619))</f>
      </c>
    </row>
    <row r="13">
      <c r="A13" t="n">
        <v>102094</v>
      </c>
      <c r="B13" t="s">
        <v>250</v>
      </c>
      <c r="C13" t="s">
        <v>149</v>
      </c>
      <c r="D13" t="n">
        <v>37</v>
      </c>
      <c r="E13" t="n">
        <v>13613</v>
      </c>
      <c r="F13" t="n">
        <v>52</v>
      </c>
      <c r="G13" t="str">
        <f>=IF(MOD(A13,10)&lt;7,"train","test")</f>
      </c>
      <c r="H13" s="5" t="str">
        <f>=$L$6+$L$7*D13+$L$8*E13</f>
      </c>
      <c r="I13" s="5" t="str">
        <f>=(F13-H13)^2</f>
      </c>
    </row>
    <row r="14">
      <c r="A14" t="n">
        <v>102234</v>
      </c>
      <c r="B14" t="s">
        <v>251</v>
      </c>
      <c r="C14" t="s">
        <v>163</v>
      </c>
      <c r="D14" t="n">
        <v>33</v>
      </c>
      <c r="E14" t="n">
        <v>20271</v>
      </c>
      <c r="F14" t="n">
        <v>56.1</v>
      </c>
      <c r="G14" t="str">
        <f>=IF(MOD(A14,10)&lt;7,"train","test")</f>
      </c>
      <c r="H14" s="5" t="str">
        <f>=$L$6+$L$7*D14+$L$8*E14</f>
      </c>
      <c r="I14" s="5" t="str">
        <f>=(F14-H14)^2</f>
      </c>
      <c r="K14" s="3" t="s">
        <v>8618</v>
      </c>
      <c r="L14" s="3"/>
      <c r="M14" s="3"/>
    </row>
    <row r="15">
      <c r="A15" t="n">
        <v>102270</v>
      </c>
      <c r="B15" t="s">
        <v>252</v>
      </c>
      <c r="C15" t="s">
        <v>163</v>
      </c>
      <c r="D15" t="n">
        <v>68</v>
      </c>
      <c r="E15" t="n">
        <v>12479</v>
      </c>
      <c r="F15" t="n">
        <v>41</v>
      </c>
      <c r="G15" t="str">
        <f>=IF(MOD(A15,10)&lt;7,"train","test")</f>
      </c>
      <c r="H15" s="5" t="str">
        <f>=$L$6+$L$7*D15+$L$8*E15</f>
      </c>
      <c r="I15" s="5" t="str">
        <f>=(F15-H15)^2</f>
      </c>
      <c r="K15" t="str">
        <f t="array" ref="K15:K15">LINEST(F2:F1143,D2:E1143,TRUE,TRUE)</f>
      </c>
      <c r="N15" s="2" t="s">
        <v>8620</v>
      </c>
    </row>
    <row r="16">
      <c r="A16" t="n">
        <v>102553</v>
      </c>
      <c r="B16" t="s">
        <v>264</v>
      </c>
      <c r="C16" t="s">
        <v>149</v>
      </c>
      <c r="D16" t="n">
        <v>19</v>
      </c>
      <c r="E16" t="n">
        <v>13931</v>
      </c>
      <c r="F16" t="n">
        <v>28.4</v>
      </c>
      <c r="G16" t="str">
        <f>=IF(MOD(A16,10)&lt;7,"train","test")</f>
      </c>
      <c r="H16" s="5" t="str">
        <f>=$L$6+$L$7*D16+$L$8*E16</f>
      </c>
      <c r="I16" s="5" t="str">
        <f>=(F16-H16)^2</f>
      </c>
      <c r="N16" s="2" t="s">
        <v>8621</v>
      </c>
    </row>
    <row r="17">
      <c r="A17" t="n">
        <v>102614</v>
      </c>
      <c r="B17" t="s">
        <v>270</v>
      </c>
      <c r="C17" t="s">
        <v>149</v>
      </c>
      <c r="D17" t="n">
        <v>22</v>
      </c>
      <c r="E17" t="n">
        <v>9985</v>
      </c>
      <c r="F17" t="n">
        <v>32.8</v>
      </c>
      <c r="G17" t="str">
        <f>=IF(MOD(A17,10)&lt;7,"train","test")</f>
      </c>
      <c r="H17" s="5" t="str">
        <f>=$L$6+$L$7*D17+$L$8*E17</f>
      </c>
      <c r="I17" s="5" t="str">
        <f>=(F17-H17)^2</f>
      </c>
      <c r="N17" s="2" t="s">
        <v>8465</v>
      </c>
    </row>
    <row r="18">
      <c r="A18" t="n">
        <v>102632</v>
      </c>
      <c r="B18" t="s">
        <v>272</v>
      </c>
      <c r="C18" t="s">
        <v>149</v>
      </c>
      <c r="D18" t="n">
        <v>14</v>
      </c>
      <c r="E18" t="n">
        <v>8488</v>
      </c>
      <c r="F18" t="n">
        <v>32.9</v>
      </c>
      <c r="G18" t="str">
        <f>=IF(MOD(A18,10)&lt;7,"train","test")</f>
      </c>
      <c r="H18" s="5" t="str">
        <f>=$L$6+$L$7*D18+$L$8*E18</f>
      </c>
      <c r="I18" s="5" t="str">
        <f>=(F18-H18)^2</f>
      </c>
      <c r="N18" s="2" t="s">
        <v>8466</v>
      </c>
    </row>
    <row r="19">
      <c r="A19" t="n">
        <v>102845</v>
      </c>
      <c r="B19" t="s">
        <v>277</v>
      </c>
      <c r="C19" t="s">
        <v>189</v>
      </c>
      <c r="D19" t="n">
        <v>56</v>
      </c>
      <c r="E19" t="n">
        <v>24795</v>
      </c>
      <c r="F19" t="n">
        <v>0.6</v>
      </c>
      <c r="G19" t="str">
        <f>=IF(MOD(A19,10)&lt;7,"train","test")</f>
      </c>
      <c r="H19" s="5" t="str">
        <f>=$L$6+$L$7*D19+$L$8*E19</f>
      </c>
      <c r="I19" s="5" t="str">
        <f>=(F19-H19)^2</f>
      </c>
      <c r="N19" s="2" t="s">
        <v>8467</v>
      </c>
    </row>
    <row r="20">
      <c r="A20" t="n">
        <v>104151</v>
      </c>
      <c r="B20" t="s">
        <v>293</v>
      </c>
      <c r="C20" t="s">
        <v>149</v>
      </c>
      <c r="D20" t="n">
        <v>30</v>
      </c>
      <c r="E20" t="n">
        <v>16401</v>
      </c>
      <c r="F20" t="n">
        <v>67.8</v>
      </c>
      <c r="G20" t="str">
        <f>=IF(MOD(A20,10)&lt;7,"train","test")</f>
      </c>
      <c r="H20" s="5" t="str">
        <f>=$L$6+$L$7*D20+$L$8*E20</f>
      </c>
      <c r="I20" s="5" t="str">
        <f>=(F20-H20)^2</f>
      </c>
    </row>
    <row r="21" ht="60" customHeight="1">
      <c r="A21" t="n">
        <v>104586</v>
      </c>
      <c r="B21" t="s">
        <v>309</v>
      </c>
      <c r="C21" t="s">
        <v>163</v>
      </c>
      <c r="D21" t="n">
        <v>17</v>
      </c>
      <c r="E21" t="n">
        <v>41209</v>
      </c>
      <c r="F21" t="n">
        <v>69.8</v>
      </c>
      <c r="G21" t="str">
        <f>=IF(MOD(A21,10)&lt;7,"train","test")</f>
      </c>
      <c r="H21" s="5" t="str">
        <f>=$L$6+$L$7*D21+$L$8*E21</f>
      </c>
      <c r="I21" s="5" t="str">
        <f>=(F21-H21)^2</f>
      </c>
      <c r="K21" s="2" t="s">
        <v>8622</v>
      </c>
    </row>
    <row r="22">
      <c r="A22" t="n">
        <v>105330</v>
      </c>
      <c r="B22" t="s">
        <v>324</v>
      </c>
      <c r="C22" t="s">
        <v>149</v>
      </c>
      <c r="D22" t="n">
        <v>30</v>
      </c>
      <c r="E22" t="n">
        <v>16544</v>
      </c>
      <c r="F22" t="n">
        <v>56.8</v>
      </c>
      <c r="G22" t="str">
        <f>=IF(MOD(A22,10)&lt;7,"train","test")</f>
      </c>
      <c r="H22" s="5" t="str">
        <f>=$L$6+$L$7*D22+$L$8*E22</f>
      </c>
      <c r="I22" s="5" t="str">
        <f>=(F22-H22)^2</f>
      </c>
    </row>
    <row r="23">
      <c r="A23" t="n">
        <v>106245</v>
      </c>
      <c r="B23" t="s">
        <v>343</v>
      </c>
      <c r="C23" t="s">
        <v>149</v>
      </c>
      <c r="D23" t="n">
        <v>41</v>
      </c>
      <c r="E23" t="n">
        <v>11225</v>
      </c>
      <c r="F23" t="n">
        <v>39.4</v>
      </c>
      <c r="G23" t="str">
        <f>=IF(MOD(A23,10)&lt;7,"train","test")</f>
      </c>
      <c r="H23" s="5" t="str">
        <f>=$L$6+$L$7*D23+$L$8*E23</f>
      </c>
      <c r="I23" s="5" t="str">
        <f>=(F23-H23)^2</f>
      </c>
    </row>
    <row r="24">
      <c r="A24" t="n">
        <v>106306</v>
      </c>
      <c r="B24" t="s">
        <v>347</v>
      </c>
      <c r="C24" t="s">
        <v>163</v>
      </c>
      <c r="D24" t="n">
        <v>46</v>
      </c>
      <c r="E24" t="n">
        <v>11047</v>
      </c>
      <c r="F24" t="n">
        <v>2.6</v>
      </c>
      <c r="G24" t="str">
        <f>=IF(MOD(A24,10)&lt;7,"train","test")</f>
      </c>
      <c r="H24" s="5" t="str">
        <f>=$L$6+$L$7*D24+$L$8*E24</f>
      </c>
      <c r="I24" s="5" t="str">
        <f>=(F24-H24)^2</f>
      </c>
    </row>
    <row r="25">
      <c r="A25" t="n">
        <v>106342</v>
      </c>
      <c r="B25" t="s">
        <v>351</v>
      </c>
      <c r="C25" t="s">
        <v>163</v>
      </c>
      <c r="D25" t="n">
        <v>36</v>
      </c>
      <c r="E25" t="n">
        <v>22675</v>
      </c>
      <c r="F25" t="n">
        <v>55.9</v>
      </c>
      <c r="G25" t="str">
        <f>=IF(MOD(A25,10)&lt;7,"train","test")</f>
      </c>
      <c r="H25" s="5" t="str">
        <f>=$L$6+$L$7*D25+$L$8*E25</f>
      </c>
      <c r="I25" s="5" t="str">
        <f>=(F25-H25)^2</f>
      </c>
    </row>
    <row r="26">
      <c r="A26" t="n">
        <v>106412</v>
      </c>
      <c r="B26" t="s">
        <v>357</v>
      </c>
      <c r="C26" t="s">
        <v>149</v>
      </c>
      <c r="D26" t="n">
        <v>67</v>
      </c>
      <c r="E26" t="n">
        <v>11649</v>
      </c>
      <c r="F26" t="n">
        <v>39.8</v>
      </c>
      <c r="G26" t="str">
        <f>=IF(MOD(A26,10)&lt;7,"train","test")</f>
      </c>
      <c r="H26" s="5" t="str">
        <f>=$L$6+$L$7*D26+$L$8*E26</f>
      </c>
      <c r="I26" s="5" t="str">
        <f>=(F26-H26)^2</f>
      </c>
    </row>
    <row r="27">
      <c r="A27" t="n">
        <v>106485</v>
      </c>
      <c r="B27" t="s">
        <v>364</v>
      </c>
      <c r="C27" t="s">
        <v>149</v>
      </c>
      <c r="D27" t="n">
        <v>49</v>
      </c>
      <c r="E27" t="n">
        <v>13575</v>
      </c>
      <c r="F27" t="n">
        <v>35.1</v>
      </c>
      <c r="G27" t="str">
        <f>=IF(MOD(A27,10)&lt;7,"train","test")</f>
      </c>
      <c r="H27" s="5" t="str">
        <f>=$L$6+$L$7*D27+$L$8*E27</f>
      </c>
      <c r="I27" s="5" t="str">
        <f>=(F27-H27)^2</f>
      </c>
    </row>
    <row r="28">
      <c r="A28" t="n">
        <v>106704</v>
      </c>
      <c r="B28" t="s">
        <v>371</v>
      </c>
      <c r="C28" t="s">
        <v>149</v>
      </c>
      <c r="D28" t="n">
        <v>37</v>
      </c>
      <c r="E28" t="n">
        <v>16362</v>
      </c>
      <c r="F28" t="n">
        <v>53</v>
      </c>
      <c r="G28" t="str">
        <f>=IF(MOD(A28,10)&lt;7,"train","test")</f>
      </c>
      <c r="H28" s="5" t="str">
        <f>=$L$6+$L$7*D28+$L$8*E28</f>
      </c>
      <c r="I28" s="5" t="str">
        <f>=(F28-H28)^2</f>
      </c>
    </row>
    <row r="29">
      <c r="A29" t="n">
        <v>106713</v>
      </c>
      <c r="B29" t="s">
        <v>373</v>
      </c>
      <c r="C29" t="s">
        <v>163</v>
      </c>
      <c r="D29" t="n">
        <v>42</v>
      </c>
      <c r="E29" t="n">
        <v>16672</v>
      </c>
      <c r="F29" t="n">
        <v>43.1</v>
      </c>
      <c r="G29" t="str">
        <f>=IF(MOD(A29,10)&lt;7,"train","test")</f>
      </c>
      <c r="H29" s="5" t="str">
        <f>=$L$6+$L$7*D29+$L$8*E29</f>
      </c>
      <c r="I29" s="5" t="str">
        <f>=(F29-H29)^2</f>
      </c>
    </row>
    <row r="30">
      <c r="A30" t="n">
        <v>106810</v>
      </c>
      <c r="B30" t="s">
        <v>376</v>
      </c>
      <c r="C30" t="s">
        <v>163</v>
      </c>
      <c r="D30" t="n">
        <v>48</v>
      </c>
      <c r="E30" t="n">
        <v>17266</v>
      </c>
      <c r="F30" t="n">
        <v>33.3</v>
      </c>
      <c r="G30" t="str">
        <f>=IF(MOD(A30,10)&lt;7,"train","test")</f>
      </c>
      <c r="H30" s="5" t="str">
        <f>=$L$6+$L$7*D30+$L$8*E30</f>
      </c>
      <c r="I30" s="5" t="str">
        <f>=(F30-H30)^2</f>
      </c>
    </row>
    <row r="31">
      <c r="A31" t="n">
        <v>107044</v>
      </c>
      <c r="B31" t="s">
        <v>384</v>
      </c>
      <c r="C31" t="s">
        <v>163</v>
      </c>
      <c r="D31" t="n">
        <v>19</v>
      </c>
      <c r="E31" t="n">
        <v>21069</v>
      </c>
      <c r="F31" t="n">
        <v>70.9</v>
      </c>
      <c r="G31" t="str">
        <f>=IF(MOD(A31,10)&lt;7,"train","test")</f>
      </c>
      <c r="H31" s="5" t="str">
        <f>=$L$6+$L$7*D31+$L$8*E31</f>
      </c>
      <c r="I31" s="5" t="str">
        <f>=(F31-H31)^2</f>
      </c>
    </row>
    <row r="32">
      <c r="A32" t="n">
        <v>107071</v>
      </c>
      <c r="B32" t="s">
        <v>386</v>
      </c>
      <c r="C32" t="s">
        <v>149</v>
      </c>
      <c r="D32" t="n">
        <v>48</v>
      </c>
      <c r="E32" t="n">
        <v>16929</v>
      </c>
      <c r="F32" t="n">
        <v>38.7</v>
      </c>
      <c r="G32" t="str">
        <f>=IF(MOD(A32,10)&lt;7,"train","test")</f>
      </c>
      <c r="H32" s="5" t="str">
        <f>=$L$6+$L$7*D32+$L$8*E32</f>
      </c>
      <c r="I32" s="5" t="str">
        <f>=(F32-H32)^2</f>
      </c>
    </row>
    <row r="33">
      <c r="A33" t="n">
        <v>107080</v>
      </c>
      <c r="B33" t="s">
        <v>388</v>
      </c>
      <c r="C33" t="s">
        <v>163</v>
      </c>
      <c r="D33" t="n">
        <v>23</v>
      </c>
      <c r="E33" t="n">
        <v>24236</v>
      </c>
      <c r="F33" t="n">
        <v>69.2</v>
      </c>
      <c r="G33" t="str">
        <f>=IF(MOD(A33,10)&lt;7,"train","test")</f>
      </c>
      <c r="H33" s="5" t="str">
        <f>=$L$6+$L$7*D33+$L$8*E33</f>
      </c>
      <c r="I33" s="5" t="str">
        <f>=(F33-H33)^2</f>
      </c>
    </row>
    <row r="34">
      <c r="A34" t="n">
        <v>107141</v>
      </c>
      <c r="B34" t="s">
        <v>391</v>
      </c>
      <c r="C34" t="s">
        <v>163</v>
      </c>
      <c r="D34" t="n">
        <v>21</v>
      </c>
      <c r="E34" t="n">
        <v>21464</v>
      </c>
      <c r="F34" t="n">
        <v>66.8</v>
      </c>
      <c r="G34" t="str">
        <f>=IF(MOD(A34,10)&lt;7,"train","test")</f>
      </c>
      <c r="H34" s="5" t="str">
        <f>=$L$6+$L$7*D34+$L$8*E34</f>
      </c>
      <c r="I34" s="5" t="str">
        <f>=(F34-H34)^2</f>
      </c>
    </row>
    <row r="35">
      <c r="A35" t="n">
        <v>107512</v>
      </c>
      <c r="B35" t="s">
        <v>405</v>
      </c>
      <c r="C35" t="s">
        <v>163</v>
      </c>
      <c r="D35" t="n">
        <v>23</v>
      </c>
      <c r="E35" t="n">
        <v>22087</v>
      </c>
      <c r="F35" t="n">
        <v>70.3</v>
      </c>
      <c r="G35" t="str">
        <f>=IF(MOD(A35,10)&lt;7,"train","test")</f>
      </c>
      <c r="H35" s="5" t="str">
        <f>=$L$6+$L$7*D35+$L$8*E35</f>
      </c>
      <c r="I35" s="5" t="str">
        <f>=(F35-H35)^2</f>
      </c>
    </row>
    <row r="36">
      <c r="A36" t="n">
        <v>107600</v>
      </c>
      <c r="B36" t="s">
        <v>414</v>
      </c>
      <c r="C36" t="s">
        <v>163</v>
      </c>
      <c r="D36" t="n">
        <v>71</v>
      </c>
      <c r="E36" t="n">
        <v>14986</v>
      </c>
      <c r="F36" t="n">
        <v>32.3</v>
      </c>
      <c r="G36" t="str">
        <f>=IF(MOD(A36,10)&lt;7,"train","test")</f>
      </c>
      <c r="H36" s="5" t="str">
        <f>=$L$6+$L$7*D36+$L$8*E36</f>
      </c>
      <c r="I36" s="5" t="str">
        <f>=(F36-H36)^2</f>
      </c>
    </row>
    <row r="37">
      <c r="A37" t="n">
        <v>107983</v>
      </c>
      <c r="B37" t="s">
        <v>432</v>
      </c>
      <c r="C37" t="s">
        <v>149</v>
      </c>
      <c r="D37" t="n">
        <v>45</v>
      </c>
      <c r="E37" t="n">
        <v>14164</v>
      </c>
      <c r="F37" t="n">
        <v>40.8</v>
      </c>
      <c r="G37" t="str">
        <f>=IF(MOD(A37,10)&lt;7,"train","test")</f>
      </c>
      <c r="H37" s="5" t="str">
        <f>=$L$6+$L$7*D37+$L$8*E37</f>
      </c>
      <c r="I37" s="5" t="str">
        <f>=(F37-H37)^2</f>
      </c>
    </row>
    <row r="38">
      <c r="A38" t="n">
        <v>108092</v>
      </c>
      <c r="B38" t="s">
        <v>437</v>
      </c>
      <c r="C38" t="s">
        <v>149</v>
      </c>
      <c r="D38" t="n">
        <v>39</v>
      </c>
      <c r="E38" t="n">
        <v>10387</v>
      </c>
      <c r="F38" t="n">
        <v>35.8</v>
      </c>
      <c r="G38" t="str">
        <f>=IF(MOD(A38,10)&lt;7,"train","test")</f>
      </c>
      <c r="H38" s="5" t="str">
        <f>=$L$6+$L$7*D38+$L$8*E38</f>
      </c>
      <c r="I38" s="5" t="str">
        <f>=(F38-H38)^2</f>
      </c>
    </row>
    <row r="39">
      <c r="A39" t="n">
        <v>108232</v>
      </c>
      <c r="B39" t="s">
        <v>438</v>
      </c>
      <c r="C39" t="s">
        <v>189</v>
      </c>
      <c r="D39" t="n">
        <v>42</v>
      </c>
      <c r="E39" t="n">
        <v>36591</v>
      </c>
      <c r="F39" t="n">
        <v>37.2</v>
      </c>
      <c r="G39" t="str">
        <f>=IF(MOD(A39,10)&lt;7,"train","test")</f>
      </c>
      <c r="H39" s="5" t="str">
        <f>=$L$6+$L$7*D39+$L$8*E39</f>
      </c>
      <c r="I39" s="5" t="str">
        <f>=(F39-H39)^2</f>
      </c>
    </row>
    <row r="40">
      <c r="A40" t="n">
        <v>109651</v>
      </c>
      <c r="B40" t="s">
        <v>459</v>
      </c>
      <c r="C40" t="s">
        <v>163</v>
      </c>
      <c r="D40" t="n">
        <v>24</v>
      </c>
      <c r="E40" t="n">
        <v>53306</v>
      </c>
      <c r="F40" t="n">
        <v>82.6</v>
      </c>
      <c r="G40" t="str">
        <f>=IF(MOD(A40,10)&lt;7,"train","test")</f>
      </c>
      <c r="H40" s="5" t="str">
        <f>=$L$6+$L$7*D40+$L$8*E40</f>
      </c>
      <c r="I40" s="5" t="str">
        <f>=(F40-H40)^2</f>
      </c>
    </row>
    <row r="41">
      <c r="A41" t="n">
        <v>109785</v>
      </c>
      <c r="B41" t="s">
        <v>464</v>
      </c>
      <c r="C41" t="s">
        <v>163</v>
      </c>
      <c r="D41" t="n">
        <v>35</v>
      </c>
      <c r="E41" t="n">
        <v>26117</v>
      </c>
      <c r="F41" t="n">
        <v>64.4</v>
      </c>
      <c r="G41" t="str">
        <f>=IF(MOD(A41,10)&lt;7,"train","test")</f>
      </c>
      <c r="H41" s="5" t="str">
        <f>=$L$6+$L$7*D41+$L$8*E41</f>
      </c>
      <c r="I41" s="5" t="str">
        <f>=(F41-H41)^2</f>
      </c>
    </row>
    <row r="42">
      <c r="A42" t="n">
        <v>110060</v>
      </c>
      <c r="B42" t="s">
        <v>472</v>
      </c>
      <c r="C42" t="s">
        <v>163</v>
      </c>
      <c r="D42" t="n">
        <v>25</v>
      </c>
      <c r="E42" t="n">
        <v>13965</v>
      </c>
      <c r="F42" t="n">
        <v>19.4</v>
      </c>
      <c r="G42" t="str">
        <f>=IF(MOD(A42,10)&lt;7,"train","test")</f>
      </c>
      <c r="H42" s="5" t="str">
        <f>=$L$6+$L$7*D42+$L$8*E42</f>
      </c>
      <c r="I42" s="5" t="str">
        <f>=(F42-H42)^2</f>
      </c>
    </row>
    <row r="43">
      <c r="A43" t="n">
        <v>110361</v>
      </c>
      <c r="B43" t="s">
        <v>483</v>
      </c>
      <c r="C43" t="s">
        <v>163</v>
      </c>
      <c r="D43" t="n">
        <v>41</v>
      </c>
      <c r="E43" t="n">
        <v>28596</v>
      </c>
      <c r="F43" t="n">
        <v>59.5</v>
      </c>
      <c r="G43" t="str">
        <f>=IF(MOD(A43,10)&lt;7,"train","test")</f>
      </c>
      <c r="H43" s="5" t="str">
        <f>=$L$6+$L$7*D43+$L$8*E43</f>
      </c>
      <c r="I43" s="5" t="str">
        <f>=(F43-H43)^2</f>
      </c>
    </row>
    <row r="44">
      <c r="A44" t="n">
        <v>110370</v>
      </c>
      <c r="B44" t="s">
        <v>485</v>
      </c>
      <c r="C44" t="s">
        <v>163</v>
      </c>
      <c r="D44" t="n">
        <v>25</v>
      </c>
      <c r="E44" t="n">
        <v>49945</v>
      </c>
      <c r="F44" t="n">
        <v>58.7</v>
      </c>
      <c r="G44" t="str">
        <f>=IF(MOD(A44,10)&lt;7,"train","test")</f>
      </c>
      <c r="H44" s="5" t="str">
        <f>=$L$6+$L$7*D44+$L$8*E44</f>
      </c>
      <c r="I44" s="5" t="str">
        <f>=(F44-H44)^2</f>
      </c>
    </row>
    <row r="45">
      <c r="A45" t="n">
        <v>110404</v>
      </c>
      <c r="B45" t="s">
        <v>487</v>
      </c>
      <c r="C45" t="s">
        <v>163</v>
      </c>
      <c r="D45" t="n">
        <v>15</v>
      </c>
      <c r="E45" t="n">
        <v>23397</v>
      </c>
      <c r="F45" t="n">
        <v>93.2</v>
      </c>
      <c r="G45" t="str">
        <f>=IF(MOD(A45,10)&lt;7,"train","test")</f>
      </c>
      <c r="H45" s="5" t="str">
        <f>=$L$6+$L$7*D45+$L$8*E45</f>
      </c>
      <c r="I45" s="5" t="str">
        <f>=(F45-H45)^2</f>
      </c>
    </row>
    <row r="46">
      <c r="A46" t="n">
        <v>110413</v>
      </c>
      <c r="B46" t="s">
        <v>488</v>
      </c>
      <c r="C46" t="s">
        <v>163</v>
      </c>
      <c r="D46" t="n">
        <v>30</v>
      </c>
      <c r="E46" t="n">
        <v>27080</v>
      </c>
      <c r="F46" t="n">
        <v>74</v>
      </c>
      <c r="G46" t="str">
        <f>=IF(MOD(A46,10)&lt;7,"train","test")</f>
      </c>
      <c r="H46" s="5" t="str">
        <f>=$L$6+$L$7*D46+$L$8*E46</f>
      </c>
      <c r="I46" s="5" t="str">
        <f>=(F46-H46)^2</f>
      </c>
    </row>
    <row r="47">
      <c r="A47" t="n">
        <v>110422</v>
      </c>
      <c r="B47" t="s">
        <v>490</v>
      </c>
      <c r="C47" t="s">
        <v>149</v>
      </c>
      <c r="D47" t="n">
        <v>18</v>
      </c>
      <c r="E47" t="n">
        <v>16888</v>
      </c>
      <c r="F47" t="n">
        <v>85.2</v>
      </c>
      <c r="G47" t="str">
        <f>=IF(MOD(A47,10)&lt;7,"train","test")</f>
      </c>
      <c r="H47" s="5" t="str">
        <f>=$L$6+$L$7*D47+$L$8*E47</f>
      </c>
      <c r="I47" s="5" t="str">
        <f>=(F47-H47)^2</f>
      </c>
    </row>
    <row r="48">
      <c r="A48" t="n">
        <v>110486</v>
      </c>
      <c r="B48" t="s">
        <v>493</v>
      </c>
      <c r="C48" t="s">
        <v>149</v>
      </c>
      <c r="D48" t="n">
        <v>61</v>
      </c>
      <c r="E48" t="n">
        <v>6567</v>
      </c>
      <c r="F48" t="n">
        <v>49.3</v>
      </c>
      <c r="G48" t="str">
        <f>=IF(MOD(A48,10)&lt;7,"train","test")</f>
      </c>
      <c r="H48" s="5" t="str">
        <f>=$L$6+$L$7*D48+$L$8*E48</f>
      </c>
      <c r="I48" s="5" t="str">
        <f>=(F48-H48)^2</f>
      </c>
    </row>
    <row r="49">
      <c r="A49" t="n">
        <v>110495</v>
      </c>
      <c r="B49" t="s">
        <v>494</v>
      </c>
      <c r="C49" t="s">
        <v>149</v>
      </c>
      <c r="D49" t="n">
        <v>55</v>
      </c>
      <c r="E49" t="n">
        <v>7316</v>
      </c>
      <c r="F49" t="n">
        <v>58</v>
      </c>
      <c r="G49" t="str">
        <f>=IF(MOD(A49,10)&lt;7,"train","test")</f>
      </c>
      <c r="H49" s="5" t="str">
        <f>=$L$6+$L$7*D49+$L$8*E49</f>
      </c>
      <c r="I49" s="5" t="str">
        <f>=(F49-H49)^2</f>
      </c>
    </row>
    <row r="50">
      <c r="A50" t="n">
        <v>110510</v>
      </c>
      <c r="B50" t="s">
        <v>496</v>
      </c>
      <c r="C50" t="s">
        <v>149</v>
      </c>
      <c r="D50" t="n">
        <v>57</v>
      </c>
      <c r="E50" t="n">
        <v>6645</v>
      </c>
      <c r="F50" t="n">
        <v>54.7</v>
      </c>
      <c r="G50" t="str">
        <f>=IF(MOD(A50,10)&lt;7,"train","test")</f>
      </c>
      <c r="H50" s="5" t="str">
        <f>=$L$6+$L$7*D50+$L$8*E50</f>
      </c>
      <c r="I50" s="5" t="str">
        <f>=(F50-H50)^2</f>
      </c>
    </row>
    <row r="51">
      <c r="A51" t="n">
        <v>110556</v>
      </c>
      <c r="B51" t="s">
        <v>504</v>
      </c>
      <c r="C51" t="s">
        <v>149</v>
      </c>
      <c r="D51" t="n">
        <v>56</v>
      </c>
      <c r="E51" t="n">
        <v>7303</v>
      </c>
      <c r="F51" t="n">
        <v>54.8</v>
      </c>
      <c r="G51" t="str">
        <f>=IF(MOD(A51,10)&lt;7,"train","test")</f>
      </c>
      <c r="H51" s="5" t="str">
        <f>=$L$6+$L$7*D51+$L$8*E51</f>
      </c>
      <c r="I51" s="5" t="str">
        <f>=(F51-H51)^2</f>
      </c>
    </row>
    <row r="52">
      <c r="A52" t="n">
        <v>110565</v>
      </c>
      <c r="B52" t="s">
        <v>506</v>
      </c>
      <c r="C52" t="s">
        <v>149</v>
      </c>
      <c r="D52" t="n">
        <v>47</v>
      </c>
      <c r="E52" t="n">
        <v>6283</v>
      </c>
      <c r="F52" t="n">
        <v>69.2</v>
      </c>
      <c r="G52" t="str">
        <f>=IF(MOD(A52,10)&lt;7,"train","test")</f>
      </c>
      <c r="H52" s="5" t="str">
        <f>=$L$6+$L$7*D52+$L$8*E52</f>
      </c>
      <c r="I52" s="5" t="str">
        <f>=(F52-H52)^2</f>
      </c>
    </row>
    <row r="53">
      <c r="A53" t="n">
        <v>110574</v>
      </c>
      <c r="B53" t="s">
        <v>508</v>
      </c>
      <c r="C53" t="s">
        <v>149</v>
      </c>
      <c r="D53" t="n">
        <v>44</v>
      </c>
      <c r="E53" t="n">
        <v>10874</v>
      </c>
      <c r="F53" t="n">
        <v>45.5</v>
      </c>
      <c r="G53" t="str">
        <f>=IF(MOD(A53,10)&lt;7,"train","test")</f>
      </c>
      <c r="H53" s="5" t="str">
        <f>=$L$6+$L$7*D53+$L$8*E53</f>
      </c>
      <c r="I53" s="5" t="str">
        <f>=(F53-H53)^2</f>
      </c>
    </row>
    <row r="54">
      <c r="A54" t="n">
        <v>110583</v>
      </c>
      <c r="B54" t="s">
        <v>510</v>
      </c>
      <c r="C54" t="s">
        <v>149</v>
      </c>
      <c r="D54" t="n">
        <v>49</v>
      </c>
      <c r="E54" t="n">
        <v>9731</v>
      </c>
      <c r="F54" t="n">
        <v>69.9</v>
      </c>
      <c r="G54" t="str">
        <f>=IF(MOD(A54,10)&lt;7,"train","test")</f>
      </c>
      <c r="H54" s="5" t="str">
        <f>=$L$6+$L$7*D54+$L$8*E54</f>
      </c>
      <c r="I54" s="5" t="str">
        <f>=(F54-H54)^2</f>
      </c>
    </row>
    <row r="55">
      <c r="A55" t="n">
        <v>110592</v>
      </c>
      <c r="B55" t="s">
        <v>512</v>
      </c>
      <c r="C55" t="s">
        <v>149</v>
      </c>
      <c r="D55" t="n">
        <v>66</v>
      </c>
      <c r="E55" t="n">
        <v>4551</v>
      </c>
      <c r="F55" t="n">
        <v>52.6</v>
      </c>
      <c r="G55" t="str">
        <f>=IF(MOD(A55,10)&lt;7,"train","test")</f>
      </c>
      <c r="H55" s="5" t="str">
        <f>=$L$6+$L$7*D55+$L$8*E55</f>
      </c>
      <c r="I55" s="5" t="str">
        <f>=(F55-H55)^2</f>
      </c>
    </row>
    <row r="56">
      <c r="A56" t="n">
        <v>110635</v>
      </c>
      <c r="B56" t="s">
        <v>516</v>
      </c>
      <c r="C56" t="s">
        <v>149</v>
      </c>
      <c r="D56" t="n">
        <v>27</v>
      </c>
      <c r="E56" t="n">
        <v>16997</v>
      </c>
      <c r="F56" t="n">
        <v>92.9</v>
      </c>
      <c r="G56" t="str">
        <f>=IF(MOD(A56,10)&lt;7,"train","test")</f>
      </c>
      <c r="H56" s="5" t="str">
        <f>=$L$6+$L$7*D56+$L$8*E56</f>
      </c>
      <c r="I56" s="5" t="str">
        <f>=(F56-H56)^2</f>
      </c>
    </row>
    <row r="57">
      <c r="A57" t="n">
        <v>110644</v>
      </c>
      <c r="B57" t="s">
        <v>517</v>
      </c>
      <c r="C57" t="s">
        <v>149</v>
      </c>
      <c r="D57" t="n">
        <v>31</v>
      </c>
      <c r="E57" t="n">
        <v>17315</v>
      </c>
      <c r="F57" t="n">
        <v>85.1</v>
      </c>
      <c r="G57" t="str">
        <f>=IF(MOD(A57,10)&lt;7,"train","test")</f>
      </c>
      <c r="H57" s="5" t="str">
        <f>=$L$6+$L$7*D57+$L$8*E57</f>
      </c>
      <c r="I57" s="5" t="str">
        <f>=(F57-H57)^2</f>
      </c>
    </row>
    <row r="58">
      <c r="A58" t="n">
        <v>110653</v>
      </c>
      <c r="B58" t="s">
        <v>519</v>
      </c>
      <c r="C58" t="s">
        <v>149</v>
      </c>
      <c r="D58" t="n">
        <v>37</v>
      </c>
      <c r="E58" t="n">
        <v>14647</v>
      </c>
      <c r="F58" t="n">
        <v>86</v>
      </c>
      <c r="G58" t="str">
        <f>=IF(MOD(A58,10)&lt;7,"train","test")</f>
      </c>
      <c r="H58" s="5" t="str">
        <f>=$L$6+$L$7*D58+$L$8*E58</f>
      </c>
      <c r="I58" s="5" t="str">
        <f>=(F58-H58)^2</f>
      </c>
    </row>
    <row r="59">
      <c r="A59" t="n">
        <v>110662</v>
      </c>
      <c r="B59" t="s">
        <v>521</v>
      </c>
      <c r="C59" t="s">
        <v>149</v>
      </c>
      <c r="D59" t="n">
        <v>27</v>
      </c>
      <c r="E59" t="n">
        <v>15166</v>
      </c>
      <c r="F59" t="n">
        <v>92.7</v>
      </c>
      <c r="G59" t="str">
        <f>=IF(MOD(A59,10)&lt;7,"train","test")</f>
      </c>
      <c r="H59" s="5" t="str">
        <f>=$L$6+$L$7*D59+$L$8*E59</f>
      </c>
      <c r="I59" s="5" t="str">
        <f>=(F59-H59)^2</f>
      </c>
    </row>
    <row r="60">
      <c r="A60" t="n">
        <v>110671</v>
      </c>
      <c r="B60" t="s">
        <v>522</v>
      </c>
      <c r="C60" t="s">
        <v>149</v>
      </c>
      <c r="D60" t="n">
        <v>47</v>
      </c>
      <c r="E60" t="n">
        <v>13533</v>
      </c>
      <c r="F60" t="n">
        <v>76.6</v>
      </c>
      <c r="G60" t="str">
        <f>=IF(MOD(A60,10)&lt;7,"train","test")</f>
      </c>
      <c r="H60" s="5" t="str">
        <f>=$L$6+$L$7*D60+$L$8*E60</f>
      </c>
      <c r="I60" s="5" t="str">
        <f>=(F60-H60)^2</f>
      </c>
    </row>
    <row r="61">
      <c r="A61" t="n">
        <v>110680</v>
      </c>
      <c r="B61" t="s">
        <v>523</v>
      </c>
      <c r="C61" t="s">
        <v>149</v>
      </c>
      <c r="D61" t="n">
        <v>33</v>
      </c>
      <c r="E61" t="n">
        <v>13293</v>
      </c>
      <c r="F61" t="n">
        <v>87.6</v>
      </c>
      <c r="G61" t="str">
        <f>=IF(MOD(A61,10)&lt;7,"train","test")</f>
      </c>
      <c r="H61" s="5" t="str">
        <f>=$L$6+$L$7*D61+$L$8*E61</f>
      </c>
      <c r="I61" s="5" t="str">
        <f>=(F61-H61)^2</f>
      </c>
    </row>
    <row r="62">
      <c r="A62" t="n">
        <v>110705</v>
      </c>
      <c r="B62" t="s">
        <v>526</v>
      </c>
      <c r="C62" t="s">
        <v>149</v>
      </c>
      <c r="D62" t="n">
        <v>28</v>
      </c>
      <c r="E62" t="n">
        <v>15283</v>
      </c>
      <c r="F62" t="n">
        <v>85.3</v>
      </c>
      <c r="G62" t="str">
        <f>=IF(MOD(A62,10)&lt;7,"train","test")</f>
      </c>
      <c r="H62" s="5" t="str">
        <f>=$L$6+$L$7*D62+$L$8*E62</f>
      </c>
      <c r="I62" s="5" t="str">
        <f>=(F62-H62)^2</f>
      </c>
    </row>
    <row r="63">
      <c r="A63" t="n">
        <v>110714</v>
      </c>
      <c r="B63" t="s">
        <v>528</v>
      </c>
      <c r="C63" t="s">
        <v>149</v>
      </c>
      <c r="D63" t="n">
        <v>32</v>
      </c>
      <c r="E63" t="n">
        <v>16526</v>
      </c>
      <c r="F63" t="n">
        <v>74.5</v>
      </c>
      <c r="G63" t="str">
        <f>=IF(MOD(A63,10)&lt;7,"train","test")</f>
      </c>
      <c r="H63" s="5" t="str">
        <f>=$L$6+$L$7*D63+$L$8*E63</f>
      </c>
      <c r="I63" s="5" t="str">
        <f>=(F63-H63)^2</f>
      </c>
    </row>
    <row r="64">
      <c r="A64" t="n">
        <v>111081</v>
      </c>
      <c r="B64" t="s">
        <v>538</v>
      </c>
      <c r="C64" t="s">
        <v>163</v>
      </c>
      <c r="D64" t="n">
        <v>22</v>
      </c>
      <c r="E64" t="n">
        <v>57288</v>
      </c>
      <c r="F64" t="n">
        <v>64.2</v>
      </c>
      <c r="G64" t="str">
        <f>=IF(MOD(A64,10)&lt;7,"train","test")</f>
      </c>
      <c r="H64" s="5" t="str">
        <f>=$L$6+$L$7*D64+$L$8*E64</f>
      </c>
      <c r="I64" s="5" t="str">
        <f>=(F64-H64)^2</f>
      </c>
    </row>
    <row r="65">
      <c r="A65" t="n">
        <v>112075</v>
      </c>
      <c r="B65" t="s">
        <v>572</v>
      </c>
      <c r="C65" t="s">
        <v>163</v>
      </c>
      <c r="D65" t="n">
        <v>23</v>
      </c>
      <c r="E65" t="n">
        <v>29413</v>
      </c>
      <c r="F65" t="n">
        <v>62.5</v>
      </c>
      <c r="G65" t="str">
        <f>=IF(MOD(A65,10)&lt;7,"train","test")</f>
      </c>
      <c r="H65" s="5" t="str">
        <f>=$L$6+$L$7*D65+$L$8*E65</f>
      </c>
      <c r="I65" s="5" t="str">
        <f>=(F65-H65)^2</f>
      </c>
    </row>
    <row r="66">
      <c r="A66" t="n">
        <v>112084</v>
      </c>
      <c r="B66" t="s">
        <v>573</v>
      </c>
      <c r="C66" t="s">
        <v>163</v>
      </c>
      <c r="D66" t="n">
        <v>16</v>
      </c>
      <c r="E66" t="n">
        <v>26979</v>
      </c>
      <c r="F66" t="n">
        <v>23.5</v>
      </c>
      <c r="G66" t="str">
        <f>=IF(MOD(A66,10)&lt;7,"train","test")</f>
      </c>
      <c r="H66" s="5" t="str">
        <f>=$L$6+$L$7*D66+$L$8*E66</f>
      </c>
      <c r="I66" s="5" t="str">
        <f>=(F66-H66)^2</f>
      </c>
    </row>
    <row r="67">
      <c r="A67" t="n">
        <v>112260</v>
      </c>
      <c r="B67" t="s">
        <v>583</v>
      </c>
      <c r="C67" t="s">
        <v>163</v>
      </c>
      <c r="D67" t="n">
        <v>19</v>
      </c>
      <c r="E67" t="n">
        <v>29978</v>
      </c>
      <c r="F67" t="n">
        <v>95.2</v>
      </c>
      <c r="G67" t="str">
        <f>=IF(MOD(A67,10)&lt;7,"train","test")</f>
      </c>
      <c r="H67" s="5" t="str">
        <f>=$L$6+$L$7*D67+$L$8*E67</f>
      </c>
      <c r="I67" s="5" t="str">
        <f>=(F67-H67)^2</f>
      </c>
    </row>
    <row r="68">
      <c r="A68" t="n">
        <v>112394</v>
      </c>
      <c r="B68" t="s">
        <v>590</v>
      </c>
      <c r="C68" t="s">
        <v>189</v>
      </c>
      <c r="D68" t="n">
        <v>47</v>
      </c>
      <c r="E68" t="n">
        <v>30602</v>
      </c>
      <c r="F68" t="n">
        <v>34.9</v>
      </c>
      <c r="G68" t="str">
        <f>=IF(MOD(A68,10)&lt;7,"train","test")</f>
      </c>
      <c r="H68" s="5" t="str">
        <f>=$L$6+$L$7*D68+$L$8*E68</f>
      </c>
      <c r="I68" s="5" t="str">
        <f>=(F68-H68)^2</f>
      </c>
    </row>
    <row r="69">
      <c r="A69" t="n">
        <v>112570</v>
      </c>
      <c r="B69" t="s">
        <v>595</v>
      </c>
      <c r="C69" t="s">
        <v>163</v>
      </c>
      <c r="D69" t="n">
        <v>47</v>
      </c>
      <c r="E69" t="n">
        <v>35614</v>
      </c>
      <c r="F69" t="n">
        <v>46.7</v>
      </c>
      <c r="G69" t="str">
        <f>=IF(MOD(A69,10)&lt;7,"train","test")</f>
      </c>
      <c r="H69" s="5" t="str">
        <f>=$L$6+$L$7*D69+$L$8*E69</f>
      </c>
      <c r="I69" s="5" t="str">
        <f>=(F69-H69)^2</f>
      </c>
    </row>
    <row r="70">
      <c r="A70" t="n">
        <v>114813</v>
      </c>
      <c r="B70" t="s">
        <v>645</v>
      </c>
      <c r="C70" t="s">
        <v>163</v>
      </c>
      <c r="D70" t="n">
        <v>59</v>
      </c>
      <c r="E70" t="n">
        <v>15668</v>
      </c>
      <c r="F70" t="n">
        <v>55.9</v>
      </c>
      <c r="G70" t="str">
        <f>=IF(MOD(A70,10)&lt;7,"train","test")</f>
      </c>
      <c r="H70" s="5" t="str">
        <f>=$L$6+$L$7*D70+$L$8*E70</f>
      </c>
      <c r="I70" s="5" t="str">
        <f>=(F70-H70)^2</f>
      </c>
    </row>
    <row r="71">
      <c r="A71" t="n">
        <v>115755</v>
      </c>
      <c r="B71" t="s">
        <v>665</v>
      </c>
      <c r="C71" t="s">
        <v>149</v>
      </c>
      <c r="D71" t="n">
        <v>46</v>
      </c>
      <c r="E71" t="n">
        <v>13837</v>
      </c>
      <c r="F71" t="n">
        <v>46.6</v>
      </c>
      <c r="G71" t="str">
        <f>=IF(MOD(A71,10)&lt;7,"train","test")</f>
      </c>
      <c r="H71" s="5" t="str">
        <f>=$L$6+$L$7*D71+$L$8*E71</f>
      </c>
      <c r="I71" s="5" t="str">
        <f>=(F71-H71)^2</f>
      </c>
    </row>
    <row r="72">
      <c r="A72" t="n">
        <v>117104</v>
      </c>
      <c r="B72" t="s">
        <v>681</v>
      </c>
      <c r="C72" t="s">
        <v>163</v>
      </c>
      <c r="D72" t="n">
        <v>49</v>
      </c>
      <c r="E72" t="n">
        <v>23311</v>
      </c>
      <c r="F72" t="n">
        <v>50.8</v>
      </c>
      <c r="G72" t="str">
        <f>=IF(MOD(A72,10)&lt;7,"train","test")</f>
      </c>
      <c r="H72" s="5" t="str">
        <f>=$L$6+$L$7*D72+$L$8*E72</f>
      </c>
      <c r="I72" s="5" t="str">
        <f>=(F72-H72)^2</f>
      </c>
    </row>
    <row r="73">
      <c r="A73" t="n">
        <v>117140</v>
      </c>
      <c r="B73" t="s">
        <v>683</v>
      </c>
      <c r="C73" t="s">
        <v>163</v>
      </c>
      <c r="D73" t="n">
        <v>48</v>
      </c>
      <c r="E73" t="n">
        <v>27216</v>
      </c>
      <c r="F73" t="n">
        <v>65.4</v>
      </c>
      <c r="G73" t="str">
        <f>=IF(MOD(A73,10)&lt;7,"train","test")</f>
      </c>
      <c r="H73" s="5" t="str">
        <f>=$L$6+$L$7*D73+$L$8*E73</f>
      </c>
      <c r="I73" s="5" t="str">
        <f>=(F73-H73)^2</f>
      </c>
    </row>
    <row r="74">
      <c r="A74" t="n">
        <v>117751</v>
      </c>
      <c r="B74" t="s">
        <v>712</v>
      </c>
      <c r="C74" t="s">
        <v>163</v>
      </c>
      <c r="D74" t="n">
        <v>19</v>
      </c>
      <c r="E74" t="n">
        <v>33463</v>
      </c>
      <c r="F74" t="n">
        <v>63.8</v>
      </c>
      <c r="G74" t="str">
        <f>=IF(MOD(A74,10)&lt;7,"train","test")</f>
      </c>
      <c r="H74" s="5" t="str">
        <f>=$L$6+$L$7*D74+$L$8*E74</f>
      </c>
      <c r="I74" s="5" t="str">
        <f>=(F74-H74)^2</f>
      </c>
    </row>
    <row r="75">
      <c r="A75" t="n">
        <v>117946</v>
      </c>
      <c r="B75" t="s">
        <v>719</v>
      </c>
      <c r="C75" t="s">
        <v>163</v>
      </c>
      <c r="D75" t="n">
        <v>13</v>
      </c>
      <c r="E75" t="n">
        <v>54471</v>
      </c>
      <c r="F75" t="n">
        <v>79.8</v>
      </c>
      <c r="G75" t="str">
        <f>=IF(MOD(A75,10)&lt;7,"train","test")</f>
      </c>
      <c r="H75" s="5" t="str">
        <f>=$L$6+$L$7*D75+$L$8*E75</f>
      </c>
      <c r="I75" s="5" t="str">
        <f>=(F75-H75)^2</f>
      </c>
    </row>
    <row r="76">
      <c r="A76" t="n">
        <v>118693</v>
      </c>
      <c r="B76" t="s">
        <v>729</v>
      </c>
      <c r="C76" t="s">
        <v>163</v>
      </c>
      <c r="D76" t="n">
        <v>29</v>
      </c>
      <c r="E76" t="n">
        <v>28158</v>
      </c>
      <c r="F76" t="n">
        <v>51.3</v>
      </c>
      <c r="G76" t="str">
        <f>=IF(MOD(A76,10)&lt;7,"train","test")</f>
      </c>
      <c r="H76" s="5" t="str">
        <f>=$L$6+$L$7*D76+$L$8*E76</f>
      </c>
      <c r="I76" s="5" t="str">
        <f>=(F76-H76)^2</f>
      </c>
    </row>
    <row r="77">
      <c r="A77" t="n">
        <v>119173</v>
      </c>
      <c r="B77" t="s">
        <v>749</v>
      </c>
      <c r="C77" t="s">
        <v>163</v>
      </c>
      <c r="D77" t="n">
        <v>55</v>
      </c>
      <c r="E77" t="n">
        <v>27434</v>
      </c>
      <c r="F77" t="n">
        <v>54.9</v>
      </c>
      <c r="G77" t="str">
        <f>=IF(MOD(A77,10)&lt;7,"train","test")</f>
      </c>
      <c r="H77" s="5" t="str">
        <f>=$L$6+$L$7*D77+$L$8*E77</f>
      </c>
      <c r="I77" s="5" t="str">
        <f>=(F77-H77)^2</f>
      </c>
    </row>
    <row r="78">
      <c r="A78" t="n">
        <v>119270</v>
      </c>
      <c r="B78" t="s">
        <v>752</v>
      </c>
      <c r="C78" t="s">
        <v>189</v>
      </c>
      <c r="D78" t="n">
        <v>18</v>
      </c>
      <c r="E78" t="n">
        <v>39056</v>
      </c>
      <c r="F78" t="n">
        <v>44.1</v>
      </c>
      <c r="G78" t="str">
        <f>=IF(MOD(A78,10)&lt;7,"train","test")</f>
      </c>
      <c r="H78" s="5" t="str">
        <f>=$L$6+$L$7*D78+$L$8*E78</f>
      </c>
      <c r="I78" s="5" t="str">
        <f>=(F78-H78)^2</f>
      </c>
    </row>
    <row r="79">
      <c r="A79" t="n">
        <v>119775</v>
      </c>
      <c r="B79" t="s">
        <v>761</v>
      </c>
      <c r="C79" t="s">
        <v>189</v>
      </c>
      <c r="D79" t="n">
        <v>46</v>
      </c>
      <c r="E79" t="n">
        <v>50190</v>
      </c>
      <c r="F79" t="n">
        <v>50.9</v>
      </c>
      <c r="G79" t="str">
        <f>=IF(MOD(A79,10)&lt;7,"train","test")</f>
      </c>
      <c r="H79" s="5" t="str">
        <f>=$L$6+$L$7*D79+$L$8*E79</f>
      </c>
      <c r="I79" s="5" t="str">
        <f>=(F79-H79)^2</f>
      </c>
    </row>
    <row r="80">
      <c r="A80" t="n">
        <v>120254</v>
      </c>
      <c r="B80" t="s">
        <v>771</v>
      </c>
      <c r="C80" t="s">
        <v>163</v>
      </c>
      <c r="D80" t="n">
        <v>16</v>
      </c>
      <c r="E80" t="n">
        <v>47113</v>
      </c>
      <c r="F80" t="n">
        <v>85.1</v>
      </c>
      <c r="G80" t="str">
        <f>=IF(MOD(A80,10)&lt;7,"train","test")</f>
      </c>
      <c r="H80" s="5" t="str">
        <f>=$L$6+$L$7*D80+$L$8*E80</f>
      </c>
      <c r="I80" s="5" t="str">
        <f>=(F80-H80)^2</f>
      </c>
    </row>
    <row r="81">
      <c r="A81" t="n">
        <v>120403</v>
      </c>
      <c r="B81" t="s">
        <v>775</v>
      </c>
      <c r="C81" t="s">
        <v>163</v>
      </c>
      <c r="D81" t="n">
        <v>31</v>
      </c>
      <c r="E81" t="n">
        <v>49440</v>
      </c>
      <c r="F81" t="n">
        <v>60.6</v>
      </c>
      <c r="G81" t="str">
        <f>=IF(MOD(A81,10)&lt;7,"train","test")</f>
      </c>
      <c r="H81" s="5" t="str">
        <f>=$L$6+$L$7*D81+$L$8*E81</f>
      </c>
      <c r="I81" s="5" t="str">
        <f>=(F81-H81)^2</f>
      </c>
    </row>
    <row r="82">
      <c r="A82" t="n">
        <v>120865</v>
      </c>
      <c r="B82" t="s">
        <v>783</v>
      </c>
      <c r="C82" t="s">
        <v>163</v>
      </c>
      <c r="D82" t="n">
        <v>33</v>
      </c>
      <c r="E82" t="n">
        <v>22799</v>
      </c>
      <c r="F82" t="n">
        <v>51.8</v>
      </c>
      <c r="G82" t="str">
        <f>=IF(MOD(A82,10)&lt;7,"train","test")</f>
      </c>
      <c r="H82" s="5" t="str">
        <f>=$L$6+$L$7*D82+$L$8*E82</f>
      </c>
      <c r="I82" s="5" t="str">
        <f>=(F82-H82)^2</f>
      </c>
    </row>
    <row r="83">
      <c r="A83" t="n">
        <v>120883</v>
      </c>
      <c r="B83" t="s">
        <v>785</v>
      </c>
      <c r="C83" t="s">
        <v>163</v>
      </c>
      <c r="D83" t="n">
        <v>34</v>
      </c>
      <c r="E83" t="n">
        <v>30975</v>
      </c>
      <c r="F83" t="n">
        <v>65.7</v>
      </c>
      <c r="G83" t="str">
        <f>=IF(MOD(A83,10)&lt;7,"train","test")</f>
      </c>
      <c r="H83" s="5" t="str">
        <f>=$L$6+$L$7*D83+$L$8*E83</f>
      </c>
      <c r="I83" s="5" t="str">
        <f>=(F83-H83)^2</f>
      </c>
    </row>
    <row r="84">
      <c r="A84" t="n">
        <v>121150</v>
      </c>
      <c r="B84" t="s">
        <v>791</v>
      </c>
      <c r="C84" t="s">
        <v>163</v>
      </c>
      <c r="D84" t="n">
        <v>20</v>
      </c>
      <c r="E84" t="n">
        <v>52216</v>
      </c>
      <c r="F84" t="n">
        <v>84.7</v>
      </c>
      <c r="G84" t="str">
        <f>=IF(MOD(A84,10)&lt;7,"train","test")</f>
      </c>
      <c r="H84" s="5" t="str">
        <f>=$L$6+$L$7*D84+$L$8*E84</f>
      </c>
      <c r="I84" s="5" t="str">
        <f>=(F84-H84)^2</f>
      </c>
    </row>
    <row r="85">
      <c r="A85" t="n">
        <v>121345</v>
      </c>
      <c r="B85" t="s">
        <v>795</v>
      </c>
      <c r="C85" t="s">
        <v>163</v>
      </c>
      <c r="D85" t="n">
        <v>19</v>
      </c>
      <c r="E85" t="n">
        <v>17423</v>
      </c>
      <c r="F85" t="n">
        <v>93.2</v>
      </c>
      <c r="G85" t="str">
        <f>=IF(MOD(A85,10)&lt;7,"train","test")</f>
      </c>
      <c r="H85" s="5" t="str">
        <f>=$L$6+$L$7*D85+$L$8*E85</f>
      </c>
      <c r="I85" s="5" t="str">
        <f>=(F85-H85)^2</f>
      </c>
    </row>
    <row r="86">
      <c r="A86" t="n">
        <v>121691</v>
      </c>
      <c r="B86" t="s">
        <v>805</v>
      </c>
      <c r="C86" t="s">
        <v>163</v>
      </c>
      <c r="D86" t="n">
        <v>35</v>
      </c>
      <c r="E86" t="n">
        <v>28054</v>
      </c>
      <c r="F86" t="n">
        <v>70.7</v>
      </c>
      <c r="G86" t="str">
        <f>=IF(MOD(A86,10)&lt;7,"train","test")</f>
      </c>
      <c r="H86" s="5" t="str">
        <f>=$L$6+$L$7*D86+$L$8*E86</f>
      </c>
      <c r="I86" s="5" t="str">
        <f>=(F86-H86)^2</f>
      </c>
    </row>
    <row r="87">
      <c r="A87" t="n">
        <v>122436</v>
      </c>
      <c r="B87" t="s">
        <v>823</v>
      </c>
      <c r="C87" t="s">
        <v>163</v>
      </c>
      <c r="D87" t="n">
        <v>19</v>
      </c>
      <c r="E87" t="n">
        <v>37675</v>
      </c>
      <c r="F87" t="n">
        <v>81.6</v>
      </c>
      <c r="G87" t="str">
        <f>=IF(MOD(A87,10)&lt;7,"train","test")</f>
      </c>
      <c r="H87" s="5" t="str">
        <f>=$L$6+$L$7*D87+$L$8*E87</f>
      </c>
      <c r="I87" s="5" t="str">
        <f>=(F87-H87)^2</f>
      </c>
    </row>
    <row r="88">
      <c r="A88" t="n">
        <v>122506</v>
      </c>
      <c r="B88" t="s">
        <v>824</v>
      </c>
      <c r="C88" t="s">
        <v>163</v>
      </c>
      <c r="D88" t="n">
        <v>16</v>
      </c>
      <c r="E88" t="n">
        <v>44360</v>
      </c>
      <c r="F88" t="n">
        <v>52.5</v>
      </c>
      <c r="G88" t="str">
        <f>=IF(MOD(A88,10)&lt;7,"train","test")</f>
      </c>
      <c r="H88" s="5" t="str">
        <f>=$L$6+$L$7*D88+$L$8*E88</f>
      </c>
      <c r="I88" s="5" t="str">
        <f>=(F88-H88)^2</f>
      </c>
    </row>
    <row r="89">
      <c r="A89" t="n">
        <v>122612</v>
      </c>
      <c r="B89" t="s">
        <v>826</v>
      </c>
      <c r="C89" t="s">
        <v>163</v>
      </c>
      <c r="D89" t="n">
        <v>27</v>
      </c>
      <c r="E89" t="n">
        <v>44104</v>
      </c>
      <c r="F89" t="n">
        <v>71.1</v>
      </c>
      <c r="G89" t="str">
        <f>=IF(MOD(A89,10)&lt;7,"train","test")</f>
      </c>
      <c r="H89" s="5" t="str">
        <f>=$L$6+$L$7*D89+$L$8*E89</f>
      </c>
      <c r="I89" s="5" t="str">
        <f>=(F89-H89)^2</f>
      </c>
    </row>
    <row r="90">
      <c r="A90" t="n">
        <v>122755</v>
      </c>
      <c r="B90" t="s">
        <v>834</v>
      </c>
      <c r="C90" t="s">
        <v>149</v>
      </c>
      <c r="D90" t="n">
        <v>35</v>
      </c>
      <c r="E90" t="n">
        <v>13833</v>
      </c>
      <c r="F90" t="n">
        <v>64.7</v>
      </c>
      <c r="G90" t="str">
        <f>=IF(MOD(A90,10)&lt;7,"train","test")</f>
      </c>
      <c r="H90" s="5" t="str">
        <f>=$L$6+$L$7*D90+$L$8*E90</f>
      </c>
      <c r="I90" s="5" t="str">
        <f>=(F90-H90)^2</f>
      </c>
    </row>
    <row r="91">
      <c r="A91" t="n">
        <v>122931</v>
      </c>
      <c r="B91" t="s">
        <v>838</v>
      </c>
      <c r="C91" t="s">
        <v>163</v>
      </c>
      <c r="D91" t="n">
        <v>11</v>
      </c>
      <c r="E91" t="n">
        <v>49651</v>
      </c>
      <c r="F91" t="n">
        <v>88.5</v>
      </c>
      <c r="G91" t="str">
        <f>=IF(MOD(A91,10)&lt;7,"train","test")</f>
      </c>
      <c r="H91" s="5" t="str">
        <f>=$L$6+$L$7*D91+$L$8*E91</f>
      </c>
      <c r="I91" s="5" t="str">
        <f>=(F91-H91)^2</f>
      </c>
    </row>
    <row r="92">
      <c r="A92" t="n">
        <v>123165</v>
      </c>
      <c r="B92" t="s">
        <v>842</v>
      </c>
      <c r="C92" t="s">
        <v>163</v>
      </c>
      <c r="D92" t="n">
        <v>11</v>
      </c>
      <c r="E92" t="n">
        <v>45505</v>
      </c>
      <c r="F92" t="n">
        <v>87.1</v>
      </c>
      <c r="G92" t="str">
        <f>=IF(MOD(A92,10)&lt;7,"train","test")</f>
      </c>
      <c r="H92" s="5" t="str">
        <f>=$L$6+$L$7*D92+$L$8*E92</f>
      </c>
      <c r="I92" s="5" t="str">
        <f>=(F92-H92)^2</f>
      </c>
    </row>
    <row r="93">
      <c r="A93" t="n">
        <v>123554</v>
      </c>
      <c r="B93" t="s">
        <v>856</v>
      </c>
      <c r="C93" t="s">
        <v>163</v>
      </c>
      <c r="D93" t="n">
        <v>24</v>
      </c>
      <c r="E93" t="n">
        <v>31615</v>
      </c>
      <c r="F93" t="n">
        <v>69</v>
      </c>
      <c r="G93" t="str">
        <f>=IF(MOD(A93,10)&lt;7,"train","test")</f>
      </c>
      <c r="H93" s="5" t="str">
        <f>=$L$6+$L$7*D93+$L$8*E93</f>
      </c>
      <c r="I93" s="5" t="str">
        <f>=(F93-H93)^2</f>
      </c>
    </row>
    <row r="94">
      <c r="A94" t="n">
        <v>123572</v>
      </c>
      <c r="B94" t="s">
        <v>859</v>
      </c>
      <c r="C94" t="s">
        <v>149</v>
      </c>
      <c r="D94" t="n">
        <v>36</v>
      </c>
      <c r="E94" t="n">
        <v>15113</v>
      </c>
      <c r="F94" t="n">
        <v>60.5</v>
      </c>
      <c r="G94" t="str">
        <f>=IF(MOD(A94,10)&lt;7,"train","test")</f>
      </c>
      <c r="H94" s="5" t="str">
        <f>=$L$6+$L$7*D94+$L$8*E94</f>
      </c>
      <c r="I94" s="5" t="str">
        <f>=(F94-H94)^2</f>
      </c>
    </row>
    <row r="95">
      <c r="A95" t="n">
        <v>123651</v>
      </c>
      <c r="B95" t="s">
        <v>863</v>
      </c>
      <c r="C95" t="s">
        <v>163</v>
      </c>
      <c r="D95" t="n">
        <v>43</v>
      </c>
      <c r="E95" t="n">
        <v>20273</v>
      </c>
      <c r="F95" t="n">
        <v>56</v>
      </c>
      <c r="G95" t="str">
        <f>=IF(MOD(A95,10)&lt;7,"train","test")</f>
      </c>
      <c r="H95" s="5" t="str">
        <f>=$L$6+$L$7*D95+$L$8*E95</f>
      </c>
      <c r="I95" s="5" t="str">
        <f>=(F95-H95)^2</f>
      </c>
    </row>
    <row r="96">
      <c r="A96" t="n">
        <v>123961</v>
      </c>
      <c r="B96" t="s">
        <v>869</v>
      </c>
      <c r="C96" t="s">
        <v>163</v>
      </c>
      <c r="D96" t="n">
        <v>22</v>
      </c>
      <c r="E96" t="n">
        <v>41496</v>
      </c>
      <c r="F96" t="n">
        <v>92</v>
      </c>
      <c r="G96" t="str">
        <f>=IF(MOD(A96,10)&lt;7,"train","test")</f>
      </c>
      <c r="H96" s="5" t="str">
        <f>=$L$6+$L$7*D96+$L$8*E96</f>
      </c>
      <c r="I96" s="5" t="str">
        <f>=(F96-H96)^2</f>
      </c>
    </row>
    <row r="97">
      <c r="A97" t="n">
        <v>124292</v>
      </c>
      <c r="B97" t="s">
        <v>874</v>
      </c>
      <c r="C97" t="s">
        <v>163</v>
      </c>
      <c r="D97" t="n">
        <v>20</v>
      </c>
      <c r="E97" t="n">
        <v>23039</v>
      </c>
      <c r="F97" t="n">
        <v>82</v>
      </c>
      <c r="G97" t="str">
        <f>=IF(MOD(A97,10)&lt;7,"train","test")</f>
      </c>
      <c r="H97" s="5" t="str">
        <f>=$L$6+$L$7*D97+$L$8*E97</f>
      </c>
      <c r="I97" s="5" t="str">
        <f>=(F97-H97)^2</f>
      </c>
    </row>
    <row r="98">
      <c r="A98" t="n">
        <v>125763</v>
      </c>
      <c r="B98" t="s">
        <v>903</v>
      </c>
      <c r="C98" t="s">
        <v>163</v>
      </c>
      <c r="D98" t="n">
        <v>32</v>
      </c>
      <c r="E98" t="n">
        <v>32436</v>
      </c>
      <c r="F98" t="n">
        <v>63.4</v>
      </c>
      <c r="G98" t="str">
        <f>=IF(MOD(A98,10)&lt;7,"train","test")</f>
      </c>
      <c r="H98" s="5" t="str">
        <f>=$L$6+$L$7*D98+$L$8*E98</f>
      </c>
      <c r="I98" s="5" t="str">
        <f>=(F98-H98)^2</f>
      </c>
    </row>
    <row r="99">
      <c r="A99" t="n">
        <v>126076</v>
      </c>
      <c r="B99" t="s">
        <v>908</v>
      </c>
      <c r="C99" t="s">
        <v>163</v>
      </c>
      <c r="D99" t="n">
        <v>55</v>
      </c>
      <c r="E99" t="n">
        <v>13122</v>
      </c>
      <c r="F99" t="n">
        <v>20</v>
      </c>
      <c r="G99" t="str">
        <f>=IF(MOD(A99,10)&lt;7,"train","test")</f>
      </c>
      <c r="H99" s="5" t="str">
        <f>=$L$6+$L$7*D99+$L$8*E99</f>
      </c>
      <c r="I99" s="5" t="str">
        <f>=(F99-H99)^2</f>
      </c>
    </row>
    <row r="100">
      <c r="A100" t="n">
        <v>126182</v>
      </c>
      <c r="B100" t="s">
        <v>911</v>
      </c>
      <c r="C100" t="s">
        <v>149</v>
      </c>
      <c r="D100" t="n">
        <v>35</v>
      </c>
      <c r="E100" t="n">
        <v>13800</v>
      </c>
      <c r="F100" t="n">
        <v>26.7</v>
      </c>
      <c r="G100" t="str">
        <f>=IF(MOD(A100,10)&lt;7,"train","test")</f>
      </c>
      <c r="H100" s="5" t="str">
        <f>=$L$6+$L$7*D100+$L$8*E100</f>
      </c>
      <c r="I100" s="5" t="str">
        <f>=(F100-H100)^2</f>
      </c>
    </row>
    <row r="101">
      <c r="A101" t="n">
        <v>126562</v>
      </c>
      <c r="B101" t="s">
        <v>921</v>
      </c>
      <c r="C101" t="s">
        <v>149</v>
      </c>
      <c r="D101" t="n">
        <v>26</v>
      </c>
      <c r="E101" t="n">
        <v>15303</v>
      </c>
      <c r="F101" t="n">
        <v>47.4</v>
      </c>
      <c r="G101" t="str">
        <f>=IF(MOD(A101,10)&lt;7,"train","test")</f>
      </c>
      <c r="H101" s="5" t="str">
        <f>=$L$6+$L$7*D101+$L$8*E101</f>
      </c>
      <c r="I101" s="5" t="str">
        <f>=(F101-H101)^2</f>
      </c>
    </row>
    <row r="102">
      <c r="A102" t="n">
        <v>126580</v>
      </c>
      <c r="B102" t="s">
        <v>922</v>
      </c>
      <c r="C102" t="s">
        <v>149</v>
      </c>
      <c r="D102" t="n">
        <v>26</v>
      </c>
      <c r="E102" t="n">
        <v>16816</v>
      </c>
      <c r="F102" t="n">
        <v>45.3</v>
      </c>
      <c r="G102" t="str">
        <f>=IF(MOD(A102,10)&lt;7,"train","test")</f>
      </c>
      <c r="H102" s="5" t="str">
        <f>=$L$6+$L$7*D102+$L$8*E102</f>
      </c>
      <c r="I102" s="5" t="str">
        <f>=(F102-H102)^2</f>
      </c>
    </row>
    <row r="103">
      <c r="A103" t="n">
        <v>126614</v>
      </c>
      <c r="B103" t="s">
        <v>926</v>
      </c>
      <c r="C103" t="s">
        <v>149</v>
      </c>
      <c r="D103" t="n">
        <v>15</v>
      </c>
      <c r="E103" t="n">
        <v>22640</v>
      </c>
      <c r="F103" t="n">
        <v>75</v>
      </c>
      <c r="G103" t="str">
        <f>=IF(MOD(A103,10)&lt;7,"train","test")</f>
      </c>
      <c r="H103" s="5" t="str">
        <f>=$L$6+$L$7*D103+$L$8*E103</f>
      </c>
      <c r="I103" s="5" t="str">
        <f>=(F103-H103)^2</f>
      </c>
    </row>
    <row r="104">
      <c r="A104" t="n">
        <v>126711</v>
      </c>
      <c r="B104" t="s">
        <v>933</v>
      </c>
      <c r="C104" t="s">
        <v>149</v>
      </c>
      <c r="D104" t="n">
        <v>13</v>
      </c>
      <c r="E104" t="n">
        <v>6071</v>
      </c>
      <c r="F104" t="n">
        <v>13.9</v>
      </c>
      <c r="G104" t="str">
        <f>=IF(MOD(A104,10)&lt;7,"train","test")</f>
      </c>
      <c r="H104" s="5" t="str">
        <f>=$L$6+$L$7*D104+$L$8*E104</f>
      </c>
      <c r="I104" s="5" t="str">
        <f>=(F104-H104)^2</f>
      </c>
    </row>
    <row r="105">
      <c r="A105" t="n">
        <v>126775</v>
      </c>
      <c r="B105" t="s">
        <v>937</v>
      </c>
      <c r="C105" t="s">
        <v>149</v>
      </c>
      <c r="D105" t="n">
        <v>13</v>
      </c>
      <c r="E105" t="n">
        <v>29785</v>
      </c>
      <c r="F105" t="n">
        <v>79.4</v>
      </c>
      <c r="G105" t="str">
        <f>=IF(MOD(A105,10)&lt;7,"train","test")</f>
      </c>
      <c r="H105" s="5" t="str">
        <f>=$L$6+$L$7*D105+$L$8*E105</f>
      </c>
      <c r="I105" s="5" t="str">
        <f>=(F105-H105)^2</f>
      </c>
    </row>
    <row r="106">
      <c r="A106" t="n">
        <v>127060</v>
      </c>
      <c r="B106" t="s">
        <v>949</v>
      </c>
      <c r="C106" t="s">
        <v>163</v>
      </c>
      <c r="D106" t="n">
        <v>15</v>
      </c>
      <c r="E106" t="n">
        <v>43324</v>
      </c>
      <c r="F106" t="n">
        <v>78</v>
      </c>
      <c r="G106" t="str">
        <f>=IF(MOD(A106,10)&lt;7,"train","test")</f>
      </c>
      <c r="H106" s="5" t="str">
        <f>=$L$6+$L$7*D106+$L$8*E106</f>
      </c>
      <c r="I106" s="5" t="str">
        <f>=(F106-H106)^2</f>
      </c>
    </row>
    <row r="107">
      <c r="A107" t="n">
        <v>127185</v>
      </c>
      <c r="B107" t="s">
        <v>951</v>
      </c>
      <c r="C107" t="s">
        <v>149</v>
      </c>
      <c r="D107" t="n">
        <v>36</v>
      </c>
      <c r="E107" t="n">
        <v>16074</v>
      </c>
      <c r="F107" t="n">
        <v>43.1</v>
      </c>
      <c r="G107" t="str">
        <f>=IF(MOD(A107,10)&lt;7,"train","test")</f>
      </c>
      <c r="H107" s="5" t="str">
        <f>=$L$6+$L$7*D107+$L$8*E107</f>
      </c>
      <c r="I107" s="5" t="str">
        <f>=(F107-H107)^2</f>
      </c>
    </row>
    <row r="108">
      <c r="A108" t="n">
        <v>127556</v>
      </c>
      <c r="B108" t="s">
        <v>959</v>
      </c>
      <c r="C108" t="s">
        <v>149</v>
      </c>
      <c r="D108" t="n">
        <v>27</v>
      </c>
      <c r="E108" t="n">
        <v>15076</v>
      </c>
      <c r="F108" t="n">
        <v>47.4</v>
      </c>
      <c r="G108" t="str">
        <f>=IF(MOD(A108,10)&lt;7,"train","test")</f>
      </c>
      <c r="H108" s="5" t="str">
        <f>=$L$6+$L$7*D108+$L$8*E108</f>
      </c>
      <c r="I108" s="5" t="str">
        <f>=(F108-H108)^2</f>
      </c>
    </row>
    <row r="109">
      <c r="A109" t="n">
        <v>127565</v>
      </c>
      <c r="B109" t="s">
        <v>961</v>
      </c>
      <c r="C109" t="s">
        <v>149</v>
      </c>
      <c r="D109" t="n">
        <v>35</v>
      </c>
      <c r="E109" t="n">
        <v>13727</v>
      </c>
      <c r="F109" t="n">
        <v>29.9</v>
      </c>
      <c r="G109" t="str">
        <f>=IF(MOD(A109,10)&lt;7,"train","test")</f>
      </c>
      <c r="H109" s="5" t="str">
        <f>=$L$6+$L$7*D109+$L$8*E109</f>
      </c>
      <c r="I109" s="5" t="str">
        <f>=(F109-H109)^2</f>
      </c>
    </row>
    <row r="110">
      <c r="A110" t="n">
        <v>127653</v>
      </c>
      <c r="B110" t="s">
        <v>964</v>
      </c>
      <c r="C110" t="s">
        <v>163</v>
      </c>
      <c r="D110" t="n">
        <v>57</v>
      </c>
      <c r="E110" t="n">
        <v>31491</v>
      </c>
      <c r="F110" t="n">
        <v>45.9</v>
      </c>
      <c r="G110" t="str">
        <f>=IF(MOD(A110,10)&lt;7,"train","test")</f>
      </c>
      <c r="H110" s="5" t="str">
        <f>=$L$6+$L$7*D110+$L$8*E110</f>
      </c>
      <c r="I110" s="5" t="str">
        <f>=(F110-H110)^2</f>
      </c>
    </row>
    <row r="111">
      <c r="A111" t="n">
        <v>127741</v>
      </c>
      <c r="B111" t="s">
        <v>968</v>
      </c>
      <c r="C111" t="s">
        <v>149</v>
      </c>
      <c r="D111" t="n">
        <v>26</v>
      </c>
      <c r="E111" t="n">
        <v>19115</v>
      </c>
      <c r="F111" t="n">
        <v>51.3</v>
      </c>
      <c r="G111" t="str">
        <f>=IF(MOD(A111,10)&lt;7,"train","test")</f>
      </c>
      <c r="H111" s="5" t="str">
        <f>=$L$6+$L$7*D111+$L$8*E111</f>
      </c>
      <c r="I111" s="5" t="str">
        <f>=(F111-H111)^2</f>
      </c>
    </row>
    <row r="112">
      <c r="A112" t="n">
        <v>127945</v>
      </c>
      <c r="B112" t="s">
        <v>976</v>
      </c>
      <c r="C112" t="s">
        <v>189</v>
      </c>
      <c r="D112" t="n">
        <v>46</v>
      </c>
      <c r="E112" t="n">
        <v>27459</v>
      </c>
      <c r="F112" t="n">
        <v>36.5</v>
      </c>
      <c r="G112" t="str">
        <f>=IF(MOD(A112,10)&lt;7,"train","test")</f>
      </c>
      <c r="H112" s="5" t="str">
        <f>=$L$6+$L$7*D112+$L$8*E112</f>
      </c>
      <c r="I112" s="5" t="str">
        <f>=(F112-H112)^2</f>
      </c>
    </row>
    <row r="113">
      <c r="A113" t="n">
        <v>128106</v>
      </c>
      <c r="B113" t="s">
        <v>978</v>
      </c>
      <c r="C113" t="s">
        <v>149</v>
      </c>
      <c r="D113" t="n">
        <v>28</v>
      </c>
      <c r="E113" t="n">
        <v>14188</v>
      </c>
      <c r="F113" t="n">
        <v>38</v>
      </c>
      <c r="G113" t="str">
        <f>=IF(MOD(A113,10)&lt;7,"train","test")</f>
      </c>
      <c r="H113" s="5" t="str">
        <f>=$L$6+$L$7*D113+$L$8*E113</f>
      </c>
      <c r="I113" s="5" t="str">
        <f>=(F113-H113)^2</f>
      </c>
    </row>
    <row r="114">
      <c r="A114" t="n">
        <v>128391</v>
      </c>
      <c r="B114" t="s">
        <v>988</v>
      </c>
      <c r="C114" t="s">
        <v>149</v>
      </c>
      <c r="D114" t="n">
        <v>13</v>
      </c>
      <c r="E114" t="n">
        <v>17709</v>
      </c>
      <c r="F114" t="n">
        <v>50.7</v>
      </c>
      <c r="G114" t="str">
        <f>=IF(MOD(A114,10)&lt;7,"train","test")</f>
      </c>
      <c r="H114" s="5" t="str">
        <f>=$L$6+$L$7*D114+$L$8*E114</f>
      </c>
      <c r="I114" s="5" t="str">
        <f>=(F114-H114)^2</f>
      </c>
    </row>
    <row r="115">
      <c r="A115" t="n">
        <v>128744</v>
      </c>
      <c r="B115" t="s">
        <v>998</v>
      </c>
      <c r="C115" t="s">
        <v>163</v>
      </c>
      <c r="D115" t="n">
        <v>52</v>
      </c>
      <c r="E115" t="n">
        <v>26064</v>
      </c>
      <c r="F115" t="n">
        <v>46.1</v>
      </c>
      <c r="G115" t="str">
        <f>=IF(MOD(A115,10)&lt;7,"train","test")</f>
      </c>
      <c r="H115" s="5" t="str">
        <f>=$L$6+$L$7*D115+$L$8*E115</f>
      </c>
      <c r="I115" s="5" t="str">
        <f>=(F115-H115)^2</f>
      </c>
    </row>
    <row r="116">
      <c r="A116" t="n">
        <v>128771</v>
      </c>
      <c r="B116" t="s">
        <v>1000</v>
      </c>
      <c r="C116" t="s">
        <v>149</v>
      </c>
      <c r="D116" t="n">
        <v>35</v>
      </c>
      <c r="E116" t="n">
        <v>17207</v>
      </c>
      <c r="F116" t="n">
        <v>49.3</v>
      </c>
      <c r="G116" t="str">
        <f>=IF(MOD(A116,10)&lt;7,"train","test")</f>
      </c>
      <c r="H116" s="5" t="str">
        <f>=$L$6+$L$7*D116+$L$8*E116</f>
      </c>
      <c r="I116" s="5" t="str">
        <f>=(F116-H116)^2</f>
      </c>
    </row>
    <row r="117">
      <c r="A117" t="n">
        <v>128902</v>
      </c>
      <c r="B117" t="s">
        <v>1005</v>
      </c>
      <c r="C117" t="s">
        <v>163</v>
      </c>
      <c r="D117" t="n">
        <v>14</v>
      </c>
      <c r="E117" t="n">
        <v>42941</v>
      </c>
      <c r="F117" t="n">
        <v>83.7</v>
      </c>
      <c r="G117" t="str">
        <f>=IF(MOD(A117,10)&lt;7,"train","test")</f>
      </c>
      <c r="H117" s="5" t="str">
        <f>=$L$6+$L$7*D117+$L$8*E117</f>
      </c>
      <c r="I117" s="5" t="str">
        <f>=(F117-H117)^2</f>
      </c>
    </row>
    <row r="118">
      <c r="A118" t="n">
        <v>129020</v>
      </c>
      <c r="B118" t="s">
        <v>1009</v>
      </c>
      <c r="C118" t="s">
        <v>149</v>
      </c>
      <c r="D118" t="n">
        <v>24</v>
      </c>
      <c r="E118" t="n">
        <v>22324</v>
      </c>
      <c r="F118" t="n">
        <v>83.9</v>
      </c>
      <c r="G118" t="str">
        <f>=IF(MOD(A118,10)&lt;7,"train","test")</f>
      </c>
      <c r="H118" s="5" t="str">
        <f>=$L$6+$L$7*D118+$L$8*E118</f>
      </c>
      <c r="I118" s="5" t="str">
        <f>=(F118-H118)^2</f>
      </c>
    </row>
    <row r="119">
      <c r="A119" t="n">
        <v>129215</v>
      </c>
      <c r="B119" t="s">
        <v>1015</v>
      </c>
      <c r="C119" t="s">
        <v>149</v>
      </c>
      <c r="D119" t="n">
        <v>28</v>
      </c>
      <c r="E119" t="n">
        <v>21205</v>
      </c>
      <c r="F119" t="n">
        <v>57.9</v>
      </c>
      <c r="G119" t="str">
        <f>=IF(MOD(A119,10)&lt;7,"train","test")</f>
      </c>
      <c r="H119" s="5" t="str">
        <f>=$L$6+$L$7*D119+$L$8*E119</f>
      </c>
      <c r="I119" s="5" t="str">
        <f>=(F119-H119)^2</f>
      </c>
    </row>
    <row r="120">
      <c r="A120" t="n">
        <v>129242</v>
      </c>
      <c r="B120" t="s">
        <v>1017</v>
      </c>
      <c r="C120" t="s">
        <v>163</v>
      </c>
      <c r="D120" t="n">
        <v>7</v>
      </c>
      <c r="E120" t="n">
        <v>47630</v>
      </c>
      <c r="F120" t="n">
        <v>83.8</v>
      </c>
      <c r="G120" t="str">
        <f>=IF(MOD(A120,10)&lt;7,"train","test")</f>
      </c>
      <c r="H120" s="5" t="str">
        <f>=$L$6+$L$7*D120+$L$8*E120</f>
      </c>
      <c r="I120" s="5" t="str">
        <f>=(F120-H120)^2</f>
      </c>
    </row>
    <row r="121">
      <c r="A121" t="n">
        <v>129525</v>
      </c>
      <c r="B121" t="s">
        <v>1026</v>
      </c>
      <c r="C121" t="s">
        <v>163</v>
      </c>
      <c r="D121" t="n">
        <v>30</v>
      </c>
      <c r="E121" t="n">
        <v>30553</v>
      </c>
      <c r="F121" t="n">
        <v>61.1</v>
      </c>
      <c r="G121" t="str">
        <f>=IF(MOD(A121,10)&lt;7,"train","test")</f>
      </c>
      <c r="H121" s="5" t="str">
        <f>=$L$6+$L$7*D121+$L$8*E121</f>
      </c>
      <c r="I121" s="5" t="str">
        <f>=(F121-H121)^2</f>
      </c>
    </row>
    <row r="122">
      <c r="A122" t="n">
        <v>129774</v>
      </c>
      <c r="B122" t="s">
        <v>1028</v>
      </c>
      <c r="C122" t="s">
        <v>163</v>
      </c>
      <c r="D122" t="n">
        <v>39</v>
      </c>
      <c r="E122" t="n">
        <v>31760</v>
      </c>
      <c r="F122" t="n">
        <v>44.3</v>
      </c>
      <c r="G122" t="str">
        <f>=IF(MOD(A122,10)&lt;7,"train","test")</f>
      </c>
      <c r="H122" s="5" t="str">
        <f>=$L$6+$L$7*D122+$L$8*E122</f>
      </c>
      <c r="I122" s="5" t="str">
        <f>=(F122-H122)^2</f>
      </c>
    </row>
    <row r="123">
      <c r="A123" t="n">
        <v>129941</v>
      </c>
      <c r="B123" t="s">
        <v>1032</v>
      </c>
      <c r="C123" t="s">
        <v>163</v>
      </c>
      <c r="D123" t="n">
        <v>27</v>
      </c>
      <c r="E123" t="n">
        <v>34201</v>
      </c>
      <c r="F123" t="n">
        <v>59.1</v>
      </c>
      <c r="G123" t="str">
        <f>=IF(MOD(A123,10)&lt;7,"train","test")</f>
      </c>
      <c r="H123" s="5" t="str">
        <f>=$L$6+$L$7*D123+$L$8*E123</f>
      </c>
      <c r="I123" s="5" t="str">
        <f>=(F123-H123)^2</f>
      </c>
    </row>
    <row r="124">
      <c r="A124" t="n">
        <v>130183</v>
      </c>
      <c r="B124" t="s">
        <v>1036</v>
      </c>
      <c r="C124" t="s">
        <v>189</v>
      </c>
      <c r="D124" t="n">
        <v>73</v>
      </c>
      <c r="E124" t="n">
        <v>18619</v>
      </c>
      <c r="F124" t="n">
        <v>34.7</v>
      </c>
      <c r="G124" t="str">
        <f>=IF(MOD(A124,10)&lt;7,"train","test")</f>
      </c>
      <c r="H124" s="5" t="str">
        <f>=$L$6+$L$7*D124+$L$8*E124</f>
      </c>
      <c r="I124" s="5" t="str">
        <f>=(F124-H124)^2</f>
      </c>
    </row>
    <row r="125">
      <c r="A125" t="n">
        <v>130226</v>
      </c>
      <c r="B125" t="s">
        <v>1038</v>
      </c>
      <c r="C125" t="s">
        <v>163</v>
      </c>
      <c r="D125" t="n">
        <v>16</v>
      </c>
      <c r="E125" t="n">
        <v>39632</v>
      </c>
      <c r="F125" t="n">
        <v>77.3</v>
      </c>
      <c r="G125" t="str">
        <f>=IF(MOD(A125,10)&lt;7,"train","test")</f>
      </c>
      <c r="H125" s="5" t="str">
        <f>=$L$6+$L$7*D125+$L$8*E125</f>
      </c>
      <c r="I125" s="5" t="str">
        <f>=(F125-H125)^2</f>
      </c>
    </row>
    <row r="126">
      <c r="A126" t="n">
        <v>130253</v>
      </c>
      <c r="B126" t="s">
        <v>1039</v>
      </c>
      <c r="C126" t="s">
        <v>163</v>
      </c>
      <c r="D126" t="n">
        <v>15</v>
      </c>
      <c r="E126" t="n">
        <v>46165</v>
      </c>
      <c r="F126" t="n">
        <v>74.5</v>
      </c>
      <c r="G126" t="str">
        <f>=IF(MOD(A126,10)&lt;7,"train","test")</f>
      </c>
      <c r="H126" s="5" t="str">
        <f>=$L$6+$L$7*D126+$L$8*E126</f>
      </c>
      <c r="I126" s="5" t="str">
        <f>=(F126-H126)^2</f>
      </c>
    </row>
    <row r="127">
      <c r="A127" t="n">
        <v>130314</v>
      </c>
      <c r="B127" t="s">
        <v>1040</v>
      </c>
      <c r="C127" t="s">
        <v>163</v>
      </c>
      <c r="D127" t="n">
        <v>36</v>
      </c>
      <c r="E127" t="n">
        <v>27558</v>
      </c>
      <c r="F127" t="n">
        <v>69.7</v>
      </c>
      <c r="G127" t="str">
        <f>=IF(MOD(A127,10)&lt;7,"train","test")</f>
      </c>
      <c r="H127" s="5" t="str">
        <f>=$L$6+$L$7*D127+$L$8*E127</f>
      </c>
      <c r="I127" s="5" t="str">
        <f>=(F127-H127)^2</f>
      </c>
    </row>
    <row r="128">
      <c r="A128" t="n">
        <v>130493</v>
      </c>
      <c r="B128" t="s">
        <v>1041</v>
      </c>
      <c r="C128" t="s">
        <v>149</v>
      </c>
      <c r="D128" t="n">
        <v>37</v>
      </c>
      <c r="E128" t="n">
        <v>19870</v>
      </c>
      <c r="F128" t="n">
        <v>47.8</v>
      </c>
      <c r="G128" t="str">
        <f>=IF(MOD(A128,10)&lt;7,"train","test")</f>
      </c>
      <c r="H128" s="5" t="str">
        <f>=$L$6+$L$7*D128+$L$8*E128</f>
      </c>
      <c r="I128" s="5" t="str">
        <f>=(F128-H128)^2</f>
      </c>
    </row>
    <row r="129">
      <c r="A129" t="n">
        <v>130590</v>
      </c>
      <c r="B129" t="s">
        <v>1042</v>
      </c>
      <c r="C129" t="s">
        <v>163</v>
      </c>
      <c r="D129" t="n">
        <v>15</v>
      </c>
      <c r="E129" t="n">
        <v>31806</v>
      </c>
      <c r="F129" t="n">
        <v>82.8</v>
      </c>
      <c r="G129" t="str">
        <f>=IF(MOD(A129,10)&lt;7,"train","test")</f>
      </c>
      <c r="H129" s="5" t="str">
        <f>=$L$6+$L$7*D129+$L$8*E129</f>
      </c>
      <c r="I129" s="5" t="str">
        <f>=(F129-H129)^2</f>
      </c>
    </row>
    <row r="130">
      <c r="A130" t="n">
        <v>130776</v>
      </c>
      <c r="B130" t="s">
        <v>1046</v>
      </c>
      <c r="C130" t="s">
        <v>149</v>
      </c>
      <c r="D130" t="n">
        <v>35</v>
      </c>
      <c r="E130" t="n">
        <v>16527</v>
      </c>
      <c r="F130" t="n">
        <v>49.8</v>
      </c>
      <c r="G130" t="str">
        <f>=IF(MOD(A130,10)&lt;7,"train","test")</f>
      </c>
      <c r="H130" s="5" t="str">
        <f>=$L$6+$L$7*D130+$L$8*E130</f>
      </c>
      <c r="I130" s="5" t="str">
        <f>=(F130-H130)^2</f>
      </c>
    </row>
    <row r="131">
      <c r="A131" t="n">
        <v>130794</v>
      </c>
      <c r="B131" t="s">
        <v>1048</v>
      </c>
      <c r="C131" t="s">
        <v>163</v>
      </c>
      <c r="D131" t="n">
        <v>19</v>
      </c>
      <c r="E131" t="n">
        <v>26044</v>
      </c>
      <c r="F131" t="n">
        <v>96.3</v>
      </c>
      <c r="G131" t="str">
        <f>=IF(MOD(A131,10)&lt;7,"train","test")</f>
      </c>
      <c r="H131" s="5" t="str">
        <f>=$L$6+$L$7*D131+$L$8*E131</f>
      </c>
      <c r="I131" s="5" t="str">
        <f>=(F131-H131)^2</f>
      </c>
    </row>
    <row r="132">
      <c r="A132" t="n">
        <v>130934</v>
      </c>
      <c r="B132" t="s">
        <v>1056</v>
      </c>
      <c r="C132" t="s">
        <v>149</v>
      </c>
      <c r="D132" t="n">
        <v>43</v>
      </c>
      <c r="E132" t="n">
        <v>15555</v>
      </c>
      <c r="F132" t="n">
        <v>38.7</v>
      </c>
      <c r="G132" t="str">
        <f>=IF(MOD(A132,10)&lt;7,"train","test")</f>
      </c>
      <c r="H132" s="5" t="str">
        <f>=$L$6+$L$7*D132+$L$8*E132</f>
      </c>
      <c r="I132" s="5" t="str">
        <f>=(F132-H132)^2</f>
      </c>
    </row>
    <row r="133">
      <c r="A133" t="n">
        <v>130943</v>
      </c>
      <c r="B133" t="s">
        <v>1057</v>
      </c>
      <c r="C133" t="s">
        <v>149</v>
      </c>
      <c r="D133" t="n">
        <v>16</v>
      </c>
      <c r="E133" t="n">
        <v>17716</v>
      </c>
      <c r="F133" t="n">
        <v>80.6</v>
      </c>
      <c r="G133" t="str">
        <f>=IF(MOD(A133,10)&lt;7,"train","test")</f>
      </c>
      <c r="H133" s="5" t="str">
        <f>=$L$6+$L$7*D133+$L$8*E133</f>
      </c>
      <c r="I133" s="5" t="str">
        <f>=(F133-H133)^2</f>
      </c>
    </row>
    <row r="134">
      <c r="A134" t="n">
        <v>131113</v>
      </c>
      <c r="B134" t="s">
        <v>1060</v>
      </c>
      <c r="C134" t="s">
        <v>163</v>
      </c>
      <c r="D134" t="n">
        <v>26</v>
      </c>
      <c r="E134" t="n">
        <v>14267</v>
      </c>
      <c r="F134" t="n">
        <v>23</v>
      </c>
      <c r="G134" t="str">
        <f>=IF(MOD(A134,10)&lt;7,"train","test")</f>
      </c>
      <c r="H134" s="5" t="str">
        <f>=$L$6+$L$7*D134+$L$8*E134</f>
      </c>
      <c r="I134" s="5" t="str">
        <f>=(F134-H134)^2</f>
      </c>
    </row>
    <row r="135">
      <c r="A135" t="n">
        <v>131283</v>
      </c>
      <c r="B135" t="s">
        <v>1065</v>
      </c>
      <c r="C135" t="s">
        <v>163</v>
      </c>
      <c r="D135" t="n">
        <v>17</v>
      </c>
      <c r="E135" t="n">
        <v>35008</v>
      </c>
      <c r="F135" t="n">
        <v>81.3</v>
      </c>
      <c r="G135" t="str">
        <f>=IF(MOD(A135,10)&lt;7,"train","test")</f>
      </c>
      <c r="H135" s="5" t="str">
        <f>=$L$6+$L$7*D135+$L$8*E135</f>
      </c>
      <c r="I135" s="5" t="str">
        <f>=(F135-H135)^2</f>
      </c>
    </row>
    <row r="136">
      <c r="A136" t="n">
        <v>131450</v>
      </c>
      <c r="B136" t="s">
        <v>1068</v>
      </c>
      <c r="C136" t="s">
        <v>163</v>
      </c>
      <c r="D136" t="n">
        <v>54</v>
      </c>
      <c r="E136" t="n">
        <v>15025</v>
      </c>
      <c r="F136" t="n">
        <v>46.6</v>
      </c>
      <c r="G136" t="str">
        <f>=IF(MOD(A136,10)&lt;7,"train","test")</f>
      </c>
      <c r="H136" s="5" t="str">
        <f>=$L$6+$L$7*D136+$L$8*E136</f>
      </c>
      <c r="I136" s="5" t="str">
        <f>=(F136-H136)^2</f>
      </c>
    </row>
    <row r="137">
      <c r="A137" t="n">
        <v>131496</v>
      </c>
      <c r="B137" t="s">
        <v>1070</v>
      </c>
      <c r="C137" t="s">
        <v>163</v>
      </c>
      <c r="D137" t="n">
        <v>10</v>
      </c>
      <c r="E137" t="n">
        <v>37967</v>
      </c>
      <c r="F137" t="n">
        <v>94.3</v>
      </c>
      <c r="G137" t="str">
        <f>=IF(MOD(A137,10)&lt;7,"train","test")</f>
      </c>
      <c r="H137" s="5" t="str">
        <f>=$L$6+$L$7*D137+$L$8*E137</f>
      </c>
      <c r="I137" s="5" t="str">
        <f>=(F137-H137)^2</f>
      </c>
    </row>
    <row r="138">
      <c r="A138" t="n">
        <v>131520</v>
      </c>
      <c r="B138" t="s">
        <v>1071</v>
      </c>
      <c r="C138" t="s">
        <v>163</v>
      </c>
      <c r="D138" t="n">
        <v>41</v>
      </c>
      <c r="E138" t="n">
        <v>30028</v>
      </c>
      <c r="F138" t="n">
        <v>68.9</v>
      </c>
      <c r="G138" t="str">
        <f>=IF(MOD(A138,10)&lt;7,"train","test")</f>
      </c>
      <c r="H138" s="5" t="str">
        <f>=$L$6+$L$7*D138+$L$8*E138</f>
      </c>
      <c r="I138" s="5" t="str">
        <f>=(F138-H138)^2</f>
      </c>
    </row>
    <row r="139">
      <c r="A139" t="n">
        <v>131876</v>
      </c>
      <c r="B139" t="s">
        <v>1074</v>
      </c>
      <c r="C139" t="s">
        <v>163</v>
      </c>
      <c r="D139" t="n">
        <v>51</v>
      </c>
      <c r="E139" t="n">
        <v>12704</v>
      </c>
      <c r="F139" t="n">
        <v>44.4</v>
      </c>
      <c r="G139" t="str">
        <f>=IF(MOD(A139,10)&lt;7,"train","test")</f>
      </c>
      <c r="H139" s="5" t="str">
        <f>=$L$6+$L$7*D139+$L$8*E139</f>
      </c>
      <c r="I139" s="5" t="str">
        <f>=(F139-H139)^2</f>
      </c>
    </row>
    <row r="140">
      <c r="A140" t="n">
        <v>132471</v>
      </c>
      <c r="B140" t="s">
        <v>1081</v>
      </c>
      <c r="C140" t="s">
        <v>163</v>
      </c>
      <c r="D140" t="n">
        <v>46</v>
      </c>
      <c r="E140" t="n">
        <v>23930</v>
      </c>
      <c r="F140" t="n">
        <v>36.6</v>
      </c>
      <c r="G140" t="str">
        <f>=IF(MOD(A140,10)&lt;7,"train","test")</f>
      </c>
      <c r="H140" s="5" t="str">
        <f>=$L$6+$L$7*D140+$L$8*E140</f>
      </c>
      <c r="I140" s="5" t="str">
        <f>=(F140-H140)^2</f>
      </c>
    </row>
    <row r="141">
      <c r="A141" t="n">
        <v>132602</v>
      </c>
      <c r="B141" t="s">
        <v>1083</v>
      </c>
      <c r="C141" t="s">
        <v>163</v>
      </c>
      <c r="D141" t="n">
        <v>77</v>
      </c>
      <c r="E141" t="n">
        <v>14705</v>
      </c>
      <c r="F141" t="n">
        <v>27.8</v>
      </c>
      <c r="G141" t="str">
        <f>=IF(MOD(A141,10)&lt;7,"train","test")</f>
      </c>
      <c r="H141" s="5" t="str">
        <f>=$L$6+$L$7*D141+$L$8*E141</f>
      </c>
      <c r="I141" s="5" t="str">
        <f>=(F141-H141)^2</f>
      </c>
    </row>
    <row r="142">
      <c r="A142" t="n">
        <v>132903</v>
      </c>
      <c r="B142" t="s">
        <v>1097</v>
      </c>
      <c r="C142" t="s">
        <v>149</v>
      </c>
      <c r="D142" t="n">
        <v>33</v>
      </c>
      <c r="E142" t="n">
        <v>13110</v>
      </c>
      <c r="F142" t="n">
        <v>75.1</v>
      </c>
      <c r="G142" t="str">
        <f>=IF(MOD(A142,10)&lt;7,"train","test")</f>
      </c>
      <c r="H142" s="5" t="str">
        <f>=$L$6+$L$7*D142+$L$8*E142</f>
      </c>
      <c r="I142" s="5" t="str">
        <f>=(F142-H142)^2</f>
      </c>
    </row>
    <row r="143">
      <c r="A143" t="n">
        <v>133492</v>
      </c>
      <c r="B143" t="s">
        <v>1108</v>
      </c>
      <c r="C143" t="s">
        <v>163</v>
      </c>
      <c r="D143" t="n">
        <v>16</v>
      </c>
      <c r="E143" t="n">
        <v>40122</v>
      </c>
      <c r="F143" t="n">
        <v>67.6</v>
      </c>
      <c r="G143" t="str">
        <f>=IF(MOD(A143,10)&lt;7,"train","test")</f>
      </c>
      <c r="H143" s="5" t="str">
        <f>=$L$6+$L$7*D143+$L$8*E143</f>
      </c>
      <c r="I143" s="5" t="str">
        <f>=(F143-H143)^2</f>
      </c>
    </row>
    <row r="144">
      <c r="A144" t="n">
        <v>133526</v>
      </c>
      <c r="B144" t="s">
        <v>1112</v>
      </c>
      <c r="C144" t="s">
        <v>163</v>
      </c>
      <c r="D144" t="n">
        <v>76</v>
      </c>
      <c r="E144" t="n">
        <v>13763</v>
      </c>
      <c r="F144" t="n">
        <v>28</v>
      </c>
      <c r="G144" t="str">
        <f>=IF(MOD(A144,10)&lt;7,"train","test")</f>
      </c>
      <c r="H144" s="5" t="str">
        <f>=$L$6+$L$7*D144+$L$8*E144</f>
      </c>
      <c r="I144" s="5" t="str">
        <f>=(F144-H144)^2</f>
      </c>
    </row>
    <row r="145">
      <c r="A145" t="n">
        <v>133553</v>
      </c>
      <c r="B145" t="s">
        <v>1113</v>
      </c>
      <c r="C145" t="s">
        <v>163</v>
      </c>
      <c r="D145" t="n">
        <v>15</v>
      </c>
      <c r="E145" t="n">
        <v>41550</v>
      </c>
      <c r="F145" t="n">
        <v>67.8</v>
      </c>
      <c r="G145" t="str">
        <f>=IF(MOD(A145,10)&lt;7,"train","test")</f>
      </c>
      <c r="H145" s="5" t="str">
        <f>=$L$6+$L$7*D145+$L$8*E145</f>
      </c>
      <c r="I145" s="5" t="str">
        <f>=(F145-H145)^2</f>
      </c>
    </row>
    <row r="146">
      <c r="A146" t="n">
        <v>133650</v>
      </c>
      <c r="B146" t="s">
        <v>1114</v>
      </c>
      <c r="C146" t="s">
        <v>149</v>
      </c>
      <c r="D146" t="n">
        <v>56</v>
      </c>
      <c r="E146" t="n">
        <v>15491</v>
      </c>
      <c r="F146" t="n">
        <v>51.9</v>
      </c>
      <c r="G146" t="str">
        <f>=IF(MOD(A146,10)&lt;7,"train","test")</f>
      </c>
      <c r="H146" s="5" t="str">
        <f>=$L$6+$L$7*D146+$L$8*E146</f>
      </c>
      <c r="I146" s="5" t="str">
        <f>=(F146-H146)^2</f>
      </c>
    </row>
    <row r="147">
      <c r="A147" t="n">
        <v>133711</v>
      </c>
      <c r="B147" t="s">
        <v>1118</v>
      </c>
      <c r="C147" t="s">
        <v>163</v>
      </c>
      <c r="D147" t="n">
        <v>28</v>
      </c>
      <c r="E147" t="n">
        <v>31085</v>
      </c>
      <c r="F147" t="n">
        <v>55.9</v>
      </c>
      <c r="G147" t="str">
        <f>=IF(MOD(A147,10)&lt;7,"train","test")</f>
      </c>
      <c r="H147" s="5" t="str">
        <f>=$L$6+$L$7*D147+$L$8*E147</f>
      </c>
      <c r="I147" s="5" t="str">
        <f>=(F147-H147)^2</f>
      </c>
    </row>
    <row r="148">
      <c r="A148" t="n">
        <v>133872</v>
      </c>
      <c r="B148" t="s">
        <v>1127</v>
      </c>
      <c r="C148" t="s">
        <v>163</v>
      </c>
      <c r="D148" t="n">
        <v>37</v>
      </c>
      <c r="E148" t="n">
        <v>30340</v>
      </c>
      <c r="F148" t="n">
        <v>34.4</v>
      </c>
      <c r="G148" t="str">
        <f>=IF(MOD(A148,10)&lt;7,"train","test")</f>
      </c>
      <c r="H148" s="5" t="str">
        <f>=$L$6+$L$7*D148+$L$8*E148</f>
      </c>
      <c r="I148" s="5" t="str">
        <f>=(F148-H148)^2</f>
      </c>
    </row>
    <row r="149">
      <c r="A149" t="n">
        <v>133881</v>
      </c>
      <c r="B149" t="s">
        <v>1128</v>
      </c>
      <c r="C149" t="s">
        <v>163</v>
      </c>
      <c r="D149" t="n">
        <v>20</v>
      </c>
      <c r="E149" t="n">
        <v>36364</v>
      </c>
      <c r="F149" t="n">
        <v>65.5</v>
      </c>
      <c r="G149" t="str">
        <f>=IF(MOD(A149,10)&lt;7,"train","test")</f>
      </c>
      <c r="H149" s="5" t="str">
        <f>=$L$6+$L$7*D149+$L$8*E149</f>
      </c>
      <c r="I149" s="5" t="str">
        <f>=(F149-H149)^2</f>
      </c>
    </row>
    <row r="150">
      <c r="A150" t="n">
        <v>133951</v>
      </c>
      <c r="B150" t="s">
        <v>1129</v>
      </c>
      <c r="C150" t="s">
        <v>149</v>
      </c>
      <c r="D150" t="n">
        <v>40</v>
      </c>
      <c r="E150" t="n">
        <v>10742</v>
      </c>
      <c r="F150" t="n">
        <v>73.9</v>
      </c>
      <c r="G150" t="str">
        <f>=IF(MOD(A150,10)&lt;7,"train","test")</f>
      </c>
      <c r="H150" s="5" t="str">
        <f>=$L$6+$L$7*D150+$L$8*E150</f>
      </c>
      <c r="I150" s="5" t="str">
        <f>=(F150-H150)^2</f>
      </c>
    </row>
    <row r="151">
      <c r="A151" t="n">
        <v>134130</v>
      </c>
      <c r="B151" t="s">
        <v>1140</v>
      </c>
      <c r="C151" t="s">
        <v>149</v>
      </c>
      <c r="D151" t="n">
        <v>22</v>
      </c>
      <c r="E151" t="n">
        <v>11521</v>
      </c>
      <c r="F151" t="n">
        <v>91.4</v>
      </c>
      <c r="G151" t="str">
        <f>=IF(MOD(A151,10)&lt;7,"train","test")</f>
      </c>
      <c r="H151" s="5" t="str">
        <f>=$L$6+$L$7*D151+$L$8*E151</f>
      </c>
      <c r="I151" s="5" t="str">
        <f>=(F151-H151)^2</f>
      </c>
    </row>
    <row r="152">
      <c r="A152" t="n">
        <v>134945</v>
      </c>
      <c r="B152" t="s">
        <v>1159</v>
      </c>
      <c r="C152" t="s">
        <v>163</v>
      </c>
      <c r="D152" t="n">
        <v>30</v>
      </c>
      <c r="E152" t="n">
        <v>25745</v>
      </c>
      <c r="F152" t="n">
        <v>57</v>
      </c>
      <c r="G152" t="str">
        <f>=IF(MOD(A152,10)&lt;7,"train","test")</f>
      </c>
      <c r="H152" s="5" t="str">
        <f>=$L$6+$L$7*D152+$L$8*E152</f>
      </c>
      <c r="I152" s="5" t="str">
        <f>=(F152-H152)^2</f>
      </c>
    </row>
    <row r="153">
      <c r="A153" t="n">
        <v>135081</v>
      </c>
      <c r="B153" t="s">
        <v>1160</v>
      </c>
      <c r="C153" t="s">
        <v>163</v>
      </c>
      <c r="D153" t="n">
        <v>58</v>
      </c>
      <c r="E153" t="n">
        <v>33865</v>
      </c>
      <c r="F153" t="n">
        <v>43.4</v>
      </c>
      <c r="G153" t="str">
        <f>=IF(MOD(A153,10)&lt;7,"train","test")</f>
      </c>
      <c r="H153" s="5" t="str">
        <f>=$L$6+$L$7*D153+$L$8*E153</f>
      </c>
      <c r="I153" s="5" t="str">
        <f>=(F153-H153)^2</f>
      </c>
    </row>
    <row r="154">
      <c r="A154" t="n">
        <v>135726</v>
      </c>
      <c r="B154" t="s">
        <v>1186</v>
      </c>
      <c r="C154" t="s">
        <v>163</v>
      </c>
      <c r="D154" t="n">
        <v>15</v>
      </c>
      <c r="E154" t="n">
        <v>41028</v>
      </c>
      <c r="F154" t="n">
        <v>84.2</v>
      </c>
      <c r="G154" t="str">
        <f>=IF(MOD(A154,10)&lt;7,"train","test")</f>
      </c>
      <c r="H154" s="5" t="str">
        <f>=$L$6+$L$7*D154+$L$8*E154</f>
      </c>
      <c r="I154" s="5" t="str">
        <f>=(F154-H154)^2</f>
      </c>
    </row>
    <row r="155">
      <c r="A155" t="n">
        <v>136172</v>
      </c>
      <c r="B155" t="s">
        <v>1192</v>
      </c>
      <c r="C155" t="s">
        <v>149</v>
      </c>
      <c r="D155" t="n">
        <v>31</v>
      </c>
      <c r="E155" t="n">
        <v>10628</v>
      </c>
      <c r="F155" t="n">
        <v>62.9</v>
      </c>
      <c r="G155" t="str">
        <f>=IF(MOD(A155,10)&lt;7,"train","test")</f>
      </c>
      <c r="H155" s="5" t="str">
        <f>=$L$6+$L$7*D155+$L$8*E155</f>
      </c>
      <c r="I155" s="5" t="str">
        <f>=(F155-H155)^2</f>
      </c>
    </row>
    <row r="156">
      <c r="A156" t="n">
        <v>136215</v>
      </c>
      <c r="B156" t="s">
        <v>1193</v>
      </c>
      <c r="C156" t="s">
        <v>163</v>
      </c>
      <c r="D156" t="n">
        <v>37</v>
      </c>
      <c r="E156" t="n">
        <v>32756</v>
      </c>
      <c r="F156" t="n">
        <v>64.3</v>
      </c>
      <c r="G156" t="str">
        <f>=IF(MOD(A156,10)&lt;7,"train","test")</f>
      </c>
      <c r="H156" s="5" t="str">
        <f>=$L$6+$L$7*D156+$L$8*E156</f>
      </c>
      <c r="I156" s="5" t="str">
        <f>=(F156-H156)^2</f>
      </c>
    </row>
    <row r="157">
      <c r="A157" t="n">
        <v>136330</v>
      </c>
      <c r="B157" t="s">
        <v>1197</v>
      </c>
      <c r="C157" t="s">
        <v>163</v>
      </c>
      <c r="D157" t="n">
        <v>25</v>
      </c>
      <c r="E157" t="n">
        <v>31103</v>
      </c>
      <c r="F157" t="n">
        <v>58.7</v>
      </c>
      <c r="G157" t="str">
        <f>=IF(MOD(A157,10)&lt;7,"train","test")</f>
      </c>
      <c r="H157" s="5" t="str">
        <f>=$L$6+$L$7*D157+$L$8*E157</f>
      </c>
      <c r="I157" s="5" t="str">
        <f>=(F157-H157)^2</f>
      </c>
    </row>
    <row r="158">
      <c r="A158" t="n">
        <v>136774</v>
      </c>
      <c r="B158" t="s">
        <v>1213</v>
      </c>
      <c r="C158" t="s">
        <v>163</v>
      </c>
      <c r="D158" t="n">
        <v>21</v>
      </c>
      <c r="E158" t="n">
        <v>60362</v>
      </c>
      <c r="F158" t="n">
        <v>70.8</v>
      </c>
      <c r="G158" t="str">
        <f>=IF(MOD(A158,10)&lt;7,"train","test")</f>
      </c>
      <c r="H158" s="5" t="str">
        <f>=$L$6+$L$7*D158+$L$8*E158</f>
      </c>
      <c r="I158" s="5" t="str">
        <f>=(F158-H158)^2</f>
      </c>
    </row>
    <row r="159">
      <c r="A159" t="n">
        <v>136950</v>
      </c>
      <c r="B159" t="s">
        <v>1216</v>
      </c>
      <c r="C159" t="s">
        <v>163</v>
      </c>
      <c r="D159" t="n">
        <v>22</v>
      </c>
      <c r="E159" t="n">
        <v>37134</v>
      </c>
      <c r="F159" t="n">
        <v>76.9</v>
      </c>
      <c r="G159" t="str">
        <f>=IF(MOD(A159,10)&lt;7,"train","test")</f>
      </c>
      <c r="H159" s="5" t="str">
        <f>=$L$6+$L$7*D159+$L$8*E159</f>
      </c>
      <c r="I159" s="5" t="str">
        <f>=(F159-H159)^2</f>
      </c>
    </row>
    <row r="160">
      <c r="A160" t="n">
        <v>137032</v>
      </c>
      <c r="B160" t="s">
        <v>1218</v>
      </c>
      <c r="C160" t="s">
        <v>163</v>
      </c>
      <c r="D160" t="n">
        <v>37</v>
      </c>
      <c r="E160" t="n">
        <v>19478</v>
      </c>
      <c r="F160" t="n">
        <v>48.8</v>
      </c>
      <c r="G160" t="str">
        <f>=IF(MOD(A160,10)&lt;7,"train","test")</f>
      </c>
      <c r="H160" s="5" t="str">
        <f>=$L$6+$L$7*D160+$L$8*E160</f>
      </c>
      <c r="I160" s="5" t="str">
        <f>=(F160-H160)^2</f>
      </c>
    </row>
    <row r="161">
      <c r="A161" t="n">
        <v>137351</v>
      </c>
      <c r="B161" t="s">
        <v>1232</v>
      </c>
      <c r="C161" t="s">
        <v>149</v>
      </c>
      <c r="D161" t="n">
        <v>30</v>
      </c>
      <c r="E161" t="n">
        <v>11578</v>
      </c>
      <c r="F161" t="n">
        <v>74.6</v>
      </c>
      <c r="G161" t="str">
        <f>=IF(MOD(A161,10)&lt;7,"train","test")</f>
      </c>
      <c r="H161" s="5" t="str">
        <f>=$L$6+$L$7*D161+$L$8*E161</f>
      </c>
      <c r="I161" s="5" t="str">
        <f>=(F161-H161)^2</f>
      </c>
    </row>
    <row r="162">
      <c r="A162" t="n">
        <v>137476</v>
      </c>
      <c r="B162" t="s">
        <v>1233</v>
      </c>
      <c r="C162" t="s">
        <v>163</v>
      </c>
      <c r="D162" t="n">
        <v>25</v>
      </c>
      <c r="E162" t="n">
        <v>27029</v>
      </c>
      <c r="F162" t="n">
        <v>43.4</v>
      </c>
      <c r="G162" t="str">
        <f>=IF(MOD(A162,10)&lt;7,"train","test")</f>
      </c>
      <c r="H162" s="5" t="str">
        <f>=$L$6+$L$7*D162+$L$8*E162</f>
      </c>
      <c r="I162" s="5" t="str">
        <f>=(F162-H162)^2</f>
      </c>
    </row>
    <row r="163">
      <c r="A163" t="n">
        <v>137546</v>
      </c>
      <c r="B163" t="s">
        <v>1234</v>
      </c>
      <c r="C163" t="s">
        <v>163</v>
      </c>
      <c r="D163" t="n">
        <v>35</v>
      </c>
      <c r="E163" t="n">
        <v>22914</v>
      </c>
      <c r="F163" t="n">
        <v>62.8</v>
      </c>
      <c r="G163" t="str">
        <f>=IF(MOD(A163,10)&lt;7,"train","test")</f>
      </c>
      <c r="H163" s="5" t="str">
        <f>=$L$6+$L$7*D163+$L$8*E163</f>
      </c>
      <c r="I163" s="5" t="str">
        <f>=(F163-H163)^2</f>
      </c>
    </row>
    <row r="164">
      <c r="A164" t="n">
        <v>137564</v>
      </c>
      <c r="B164" t="s">
        <v>1236</v>
      </c>
      <c r="C164" t="s">
        <v>163</v>
      </c>
      <c r="D164" t="n">
        <v>22</v>
      </c>
      <c r="E164" t="n">
        <v>27935</v>
      </c>
      <c r="F164" t="n">
        <v>48.9</v>
      </c>
      <c r="G164" t="str">
        <f>=IF(MOD(A164,10)&lt;7,"train","test")</f>
      </c>
      <c r="H164" s="5" t="str">
        <f>=$L$6+$L$7*D164+$L$8*E164</f>
      </c>
      <c r="I164" s="5" t="str">
        <f>=(F164-H164)^2</f>
      </c>
    </row>
    <row r="165">
      <c r="A165" t="n">
        <v>137953</v>
      </c>
      <c r="B165" t="s">
        <v>1247</v>
      </c>
      <c r="C165" t="s">
        <v>163</v>
      </c>
      <c r="D165" t="n">
        <v>46</v>
      </c>
      <c r="E165" t="n">
        <v>18671</v>
      </c>
      <c r="F165" t="n">
        <v>32.6</v>
      </c>
      <c r="G165" t="str">
        <f>=IF(MOD(A165,10)&lt;7,"train","test")</f>
      </c>
      <c r="H165" s="5" t="str">
        <f>=$L$6+$L$7*D165+$L$8*E165</f>
      </c>
      <c r="I165" s="5" t="str">
        <f>=(F165-H165)^2</f>
      </c>
    </row>
    <row r="166">
      <c r="A166" t="n">
        <v>138275</v>
      </c>
      <c r="B166" t="s">
        <v>1251</v>
      </c>
      <c r="C166" t="s">
        <v>163</v>
      </c>
      <c r="D166" t="n">
        <v>53</v>
      </c>
      <c r="E166" t="n">
        <v>21471</v>
      </c>
      <c r="F166" t="n">
        <v>30.5</v>
      </c>
      <c r="G166" t="str">
        <f>=IF(MOD(A166,10)&lt;7,"train","test")</f>
      </c>
      <c r="H166" s="5" t="str">
        <f>=$L$6+$L$7*D166+$L$8*E166</f>
      </c>
      <c r="I166" s="5" t="str">
        <f>=(F166-H166)^2</f>
      </c>
    </row>
    <row r="167">
      <c r="A167" t="n">
        <v>138293</v>
      </c>
      <c r="B167" t="s">
        <v>1255</v>
      </c>
      <c r="C167" t="s">
        <v>163</v>
      </c>
      <c r="D167" t="n">
        <v>54</v>
      </c>
      <c r="E167" t="n">
        <v>29716</v>
      </c>
      <c r="F167" t="n">
        <v>25.4</v>
      </c>
      <c r="G167" t="str">
        <f>=IF(MOD(A167,10)&lt;7,"train","test")</f>
      </c>
      <c r="H167" s="5" t="str">
        <f>=$L$6+$L$7*D167+$L$8*E167</f>
      </c>
      <c r="I167" s="5" t="str">
        <f>=(F167-H167)^2</f>
      </c>
    </row>
    <row r="168">
      <c r="A168" t="n">
        <v>138354</v>
      </c>
      <c r="B168" t="s">
        <v>1258</v>
      </c>
      <c r="C168" t="s">
        <v>149</v>
      </c>
      <c r="D168" t="n">
        <v>33</v>
      </c>
      <c r="E168" t="n">
        <v>8908</v>
      </c>
      <c r="F168" t="n">
        <v>61.8</v>
      </c>
      <c r="G168" t="str">
        <f>=IF(MOD(A168,10)&lt;7,"train","test")</f>
      </c>
      <c r="H168" s="5" t="str">
        <f>=$L$6+$L$7*D168+$L$8*E168</f>
      </c>
      <c r="I168" s="5" t="str">
        <f>=(F168-H168)^2</f>
      </c>
    </row>
    <row r="169">
      <c r="A169" t="n">
        <v>138600</v>
      </c>
      <c r="B169" t="s">
        <v>1268</v>
      </c>
      <c r="C169" t="s">
        <v>163</v>
      </c>
      <c r="D169" t="n">
        <v>36</v>
      </c>
      <c r="E169" t="n">
        <v>25609</v>
      </c>
      <c r="F169" t="n">
        <v>70.5</v>
      </c>
      <c r="G169" t="str">
        <f>=IF(MOD(A169,10)&lt;7,"train","test")</f>
      </c>
      <c r="H169" s="5" t="str">
        <f>=$L$6+$L$7*D169+$L$8*E169</f>
      </c>
      <c r="I169" s="5" t="str">
        <f>=(F169-H169)^2</f>
      </c>
    </row>
    <row r="170">
      <c r="A170" t="n">
        <v>138716</v>
      </c>
      <c r="B170" t="s">
        <v>1276</v>
      </c>
      <c r="C170" t="s">
        <v>149</v>
      </c>
      <c r="D170" t="n">
        <v>65</v>
      </c>
      <c r="E170" t="n">
        <v>13775</v>
      </c>
      <c r="F170" t="n">
        <v>29.1</v>
      </c>
      <c r="G170" t="str">
        <f>=IF(MOD(A170,10)&lt;7,"train","test")</f>
      </c>
      <c r="H170" s="5" t="str">
        <f>=$L$6+$L$7*D170+$L$8*E170</f>
      </c>
      <c r="I170" s="5" t="str">
        <f>=(F170-H170)^2</f>
      </c>
    </row>
    <row r="171">
      <c r="A171" t="n">
        <v>139144</v>
      </c>
      <c r="B171" t="s">
        <v>1291</v>
      </c>
      <c r="C171" t="s">
        <v>163</v>
      </c>
      <c r="D171" t="n">
        <v>24</v>
      </c>
      <c r="E171" t="n">
        <v>25383</v>
      </c>
      <c r="F171" t="n">
        <v>73.9</v>
      </c>
      <c r="G171" t="str">
        <f>=IF(MOD(A171,10)&lt;7,"train","test")</f>
      </c>
      <c r="H171" s="5" t="str">
        <f>=$L$6+$L$7*D171+$L$8*E171</f>
      </c>
      <c r="I171" s="5" t="str">
        <f>=(F171-H171)^2</f>
      </c>
    </row>
    <row r="172">
      <c r="A172" t="n">
        <v>139205</v>
      </c>
      <c r="B172" t="s">
        <v>1295</v>
      </c>
      <c r="C172" t="s">
        <v>163</v>
      </c>
      <c r="D172" t="n">
        <v>46</v>
      </c>
      <c r="E172" t="n">
        <v>22488</v>
      </c>
      <c r="F172" t="n">
        <v>19.9</v>
      </c>
      <c r="G172" t="str">
        <f>=IF(MOD(A172,10)&lt;7,"train","test")</f>
      </c>
      <c r="H172" s="5" t="str">
        <f>=$L$6+$L$7*D172+$L$8*E172</f>
      </c>
      <c r="I172" s="5" t="str">
        <f>=(F172-H172)^2</f>
      </c>
    </row>
    <row r="173">
      <c r="A173" t="n">
        <v>139250</v>
      </c>
      <c r="B173" t="s">
        <v>1297</v>
      </c>
      <c r="C173" t="s">
        <v>149</v>
      </c>
      <c r="D173" t="n">
        <v>41</v>
      </c>
      <c r="E173" t="n">
        <v>12670</v>
      </c>
      <c r="F173" t="n">
        <v>25.8</v>
      </c>
      <c r="G173" t="str">
        <f>=IF(MOD(A173,10)&lt;7,"train","test")</f>
      </c>
      <c r="H173" s="5" t="str">
        <f>=$L$6+$L$7*D173+$L$8*E173</f>
      </c>
      <c r="I173" s="5" t="str">
        <f>=(F173-H173)^2</f>
      </c>
    </row>
    <row r="174">
      <c r="A174" t="n">
        <v>139311</v>
      </c>
      <c r="B174" t="s">
        <v>1301</v>
      </c>
      <c r="C174" t="s">
        <v>149</v>
      </c>
      <c r="D174" t="n">
        <v>52</v>
      </c>
      <c r="E174" t="n">
        <v>9397</v>
      </c>
      <c r="F174" t="n">
        <v>35.1</v>
      </c>
      <c r="G174" t="str">
        <f>=IF(MOD(A174,10)&lt;7,"train","test")</f>
      </c>
      <c r="H174" s="5" t="str">
        <f>=$L$6+$L$7*D174+$L$8*E174</f>
      </c>
      <c r="I174" s="5" t="str">
        <f>=(F174-H174)^2</f>
      </c>
    </row>
    <row r="175">
      <c r="A175" t="n">
        <v>139366</v>
      </c>
      <c r="B175" t="s">
        <v>1305</v>
      </c>
      <c r="C175" t="s">
        <v>149</v>
      </c>
      <c r="D175" t="n">
        <v>44</v>
      </c>
      <c r="E175" t="n">
        <v>11384</v>
      </c>
      <c r="F175" t="n">
        <v>42</v>
      </c>
      <c r="G175" t="str">
        <f>=IF(MOD(A175,10)&lt;7,"train","test")</f>
      </c>
      <c r="H175" s="5" t="str">
        <f>=$L$6+$L$7*D175+$L$8*E175</f>
      </c>
      <c r="I175" s="5" t="str">
        <f>=(F175-H175)^2</f>
      </c>
    </row>
    <row r="176">
      <c r="A176" t="n">
        <v>139393</v>
      </c>
      <c r="B176" t="s">
        <v>1308</v>
      </c>
      <c r="C176" t="s">
        <v>163</v>
      </c>
      <c r="D176" t="n">
        <v>18</v>
      </c>
      <c r="E176" t="n">
        <v>25471</v>
      </c>
      <c r="F176" t="n">
        <v>70.7</v>
      </c>
      <c r="G176" t="str">
        <f>=IF(MOD(A176,10)&lt;7,"train","test")</f>
      </c>
      <c r="H176" s="5" t="str">
        <f>=$L$6+$L$7*D176+$L$8*E176</f>
      </c>
      <c r="I176" s="5" t="str">
        <f>=(F176-H176)^2</f>
      </c>
    </row>
    <row r="177">
      <c r="A177" t="n">
        <v>139463</v>
      </c>
      <c r="B177" t="s">
        <v>1310</v>
      </c>
      <c r="C177" t="s">
        <v>149</v>
      </c>
      <c r="D177" t="n">
        <v>50</v>
      </c>
      <c r="E177" t="n">
        <v>5083</v>
      </c>
      <c r="F177" t="n">
        <v>30.8</v>
      </c>
      <c r="G177" t="str">
        <f>=IF(MOD(A177,10)&lt;7,"train","test")</f>
      </c>
      <c r="H177" s="5" t="str">
        <f>=$L$6+$L$7*D177+$L$8*E177</f>
      </c>
      <c r="I177" s="5" t="str">
        <f>=(F177-H177)^2</f>
      </c>
    </row>
    <row r="178">
      <c r="A178" t="n">
        <v>139630</v>
      </c>
      <c r="B178" t="s">
        <v>1318</v>
      </c>
      <c r="C178" t="s">
        <v>163</v>
      </c>
      <c r="D178" t="n">
        <v>30</v>
      </c>
      <c r="E178" t="n">
        <v>19006</v>
      </c>
      <c r="F178" t="n">
        <v>36.9</v>
      </c>
      <c r="G178" t="str">
        <f>=IF(MOD(A178,10)&lt;7,"train","test")</f>
      </c>
      <c r="H178" s="5" t="str">
        <f>=$L$6+$L$7*D178+$L$8*E178</f>
      </c>
      <c r="I178" s="5" t="str">
        <f>=(F178-H178)^2</f>
      </c>
    </row>
    <row r="179">
      <c r="A179" t="n">
        <v>139755</v>
      </c>
      <c r="B179" t="s">
        <v>1325</v>
      </c>
      <c r="C179" t="s">
        <v>149</v>
      </c>
      <c r="D179" t="n">
        <v>14</v>
      </c>
      <c r="E179" t="n">
        <v>15901</v>
      </c>
      <c r="F179" t="n">
        <v>92.3</v>
      </c>
      <c r="G179" t="str">
        <f>=IF(MOD(A179,10)&lt;7,"train","test")</f>
      </c>
      <c r="H179" s="5" t="str">
        <f>=$L$6+$L$7*D179+$L$8*E179</f>
      </c>
      <c r="I179" s="5" t="str">
        <f>=(F179-H179)^2</f>
      </c>
    </row>
    <row r="180">
      <c r="A180" t="n">
        <v>139764</v>
      </c>
      <c r="B180" t="s">
        <v>1326</v>
      </c>
      <c r="C180" t="s">
        <v>149</v>
      </c>
      <c r="D180" t="n">
        <v>41</v>
      </c>
      <c r="E180" t="n">
        <v>11779</v>
      </c>
      <c r="F180" t="n">
        <v>31.9</v>
      </c>
      <c r="G180" t="str">
        <f>=IF(MOD(A180,10)&lt;7,"train","test")</f>
      </c>
      <c r="H180" s="5" t="str">
        <f>=$L$6+$L$7*D180+$L$8*E180</f>
      </c>
      <c r="I180" s="5" t="str">
        <f>=(F180-H180)^2</f>
      </c>
    </row>
    <row r="181">
      <c r="A181" t="n">
        <v>139861</v>
      </c>
      <c r="B181" t="s">
        <v>1328</v>
      </c>
      <c r="C181" t="s">
        <v>149</v>
      </c>
      <c r="D181" t="n">
        <v>16</v>
      </c>
      <c r="E181" t="n">
        <v>19769</v>
      </c>
      <c r="F181" t="n">
        <v>61.6</v>
      </c>
      <c r="G181" t="str">
        <f>=IF(MOD(A181,10)&lt;7,"train","test")</f>
      </c>
      <c r="H181" s="5" t="str">
        <f>=$L$6+$L$7*D181+$L$8*E181</f>
      </c>
      <c r="I181" s="5" t="str">
        <f>=(F181-H181)^2</f>
      </c>
    </row>
    <row r="182">
      <c r="A182" t="n">
        <v>139931</v>
      </c>
      <c r="B182" t="s">
        <v>1330</v>
      </c>
      <c r="C182" t="s">
        <v>149</v>
      </c>
      <c r="D182" t="n">
        <v>35</v>
      </c>
      <c r="E182" t="n">
        <v>16957</v>
      </c>
      <c r="F182" t="n">
        <v>52.7</v>
      </c>
      <c r="G182" t="str">
        <f>=IF(MOD(A182,10)&lt;7,"train","test")</f>
      </c>
      <c r="H182" s="5" t="str">
        <f>=$L$6+$L$7*D182+$L$8*E182</f>
      </c>
      <c r="I182" s="5" t="str">
        <f>=(F182-H182)^2</f>
      </c>
    </row>
    <row r="183">
      <c r="A183" t="n">
        <v>139940</v>
      </c>
      <c r="B183" t="s">
        <v>1332</v>
      </c>
      <c r="C183" t="s">
        <v>149</v>
      </c>
      <c r="D183" t="n">
        <v>50</v>
      </c>
      <c r="E183" t="n">
        <v>16390</v>
      </c>
      <c r="F183" t="n">
        <v>53.6</v>
      </c>
      <c r="G183" t="str">
        <f>=IF(MOD(A183,10)&lt;7,"train","test")</f>
      </c>
      <c r="H183" s="5" t="str">
        <f>=$L$6+$L$7*D183+$L$8*E183</f>
      </c>
      <c r="I183" s="5" t="str">
        <f>=(F183-H183)^2</f>
      </c>
    </row>
    <row r="184">
      <c r="A184" t="n">
        <v>140234</v>
      </c>
      <c r="B184" t="s">
        <v>1344</v>
      </c>
      <c r="C184" t="s">
        <v>163</v>
      </c>
      <c r="D184" t="n">
        <v>44</v>
      </c>
      <c r="E184" t="n">
        <v>24564</v>
      </c>
      <c r="F184" t="n">
        <v>41.8</v>
      </c>
      <c r="G184" t="str">
        <f>=IF(MOD(A184,10)&lt;7,"train","test")</f>
      </c>
      <c r="H184" s="5" t="str">
        <f>=$L$6+$L$7*D184+$L$8*E184</f>
      </c>
      <c r="I184" s="5" t="str">
        <f>=(F184-H184)^2</f>
      </c>
    </row>
    <row r="185">
      <c r="A185" t="n">
        <v>140252</v>
      </c>
      <c r="B185" t="s">
        <v>1347</v>
      </c>
      <c r="C185" t="s">
        <v>163</v>
      </c>
      <c r="D185" t="n">
        <v>39</v>
      </c>
      <c r="E185" t="n">
        <v>30403</v>
      </c>
      <c r="F185" t="n">
        <v>32.1</v>
      </c>
      <c r="G185" t="str">
        <f>=IF(MOD(A185,10)&lt;7,"train","test")</f>
      </c>
      <c r="H185" s="5" t="str">
        <f>=$L$6+$L$7*D185+$L$8*E185</f>
      </c>
      <c r="I185" s="5" t="str">
        <f>=(F185-H185)^2</f>
      </c>
    </row>
    <row r="186">
      <c r="A186" t="n">
        <v>140553</v>
      </c>
      <c r="B186" t="s">
        <v>1353</v>
      </c>
      <c r="C186" t="s">
        <v>163</v>
      </c>
      <c r="D186" t="n">
        <v>44</v>
      </c>
      <c r="E186" t="n">
        <v>34733</v>
      </c>
      <c r="F186" t="n">
        <v>52.7</v>
      </c>
      <c r="G186" t="str">
        <f>=IF(MOD(A186,10)&lt;7,"train","test")</f>
      </c>
      <c r="H186" s="5" t="str">
        <f>=$L$6+$L$7*D186+$L$8*E186</f>
      </c>
      <c r="I186" s="5" t="str">
        <f>=(F186-H186)^2</f>
      </c>
    </row>
    <row r="187">
      <c r="A187" t="n">
        <v>140696</v>
      </c>
      <c r="B187" t="s">
        <v>1358</v>
      </c>
      <c r="C187" t="s">
        <v>163</v>
      </c>
      <c r="D187" t="n">
        <v>34</v>
      </c>
      <c r="E187" t="n">
        <v>22251</v>
      </c>
      <c r="F187" t="n">
        <v>53</v>
      </c>
      <c r="G187" t="str">
        <f>=IF(MOD(A187,10)&lt;7,"train","test")</f>
      </c>
      <c r="H187" s="5" t="str">
        <f>=$L$6+$L$7*D187+$L$8*E187</f>
      </c>
      <c r="I187" s="5" t="str">
        <f>=(F187-H187)^2</f>
      </c>
    </row>
    <row r="188">
      <c r="A188" t="n">
        <v>140720</v>
      </c>
      <c r="B188" t="s">
        <v>1359</v>
      </c>
      <c r="C188" t="s">
        <v>163</v>
      </c>
      <c r="D188" t="n">
        <v>71</v>
      </c>
      <c r="E188" t="n">
        <v>17048</v>
      </c>
      <c r="F188" t="n">
        <v>21.7</v>
      </c>
      <c r="G188" t="str">
        <f>=IF(MOD(A188,10)&lt;7,"train","test")</f>
      </c>
      <c r="H188" s="5" t="str">
        <f>=$L$6+$L$7*D188+$L$8*E188</f>
      </c>
      <c r="I188" s="5" t="str">
        <f>=(F188-H188)^2</f>
      </c>
    </row>
    <row r="189">
      <c r="A189" t="n">
        <v>140872</v>
      </c>
      <c r="B189" t="s">
        <v>1363</v>
      </c>
      <c r="C189" t="s">
        <v>163</v>
      </c>
      <c r="D189" t="n">
        <v>39</v>
      </c>
      <c r="E189" t="n">
        <v>27507</v>
      </c>
      <c r="F189" t="n">
        <v>35.8</v>
      </c>
      <c r="G189" t="str">
        <f>=IF(MOD(A189,10)&lt;7,"train","test")</f>
      </c>
      <c r="H189" s="5" t="str">
        <f>=$L$6+$L$7*D189+$L$8*E189</f>
      </c>
      <c r="I189" s="5" t="str">
        <f>=(F189-H189)^2</f>
      </c>
    </row>
    <row r="190">
      <c r="A190" t="n">
        <v>140951</v>
      </c>
      <c r="B190" t="s">
        <v>1366</v>
      </c>
      <c r="C190" t="s">
        <v>163</v>
      </c>
      <c r="D190" t="n">
        <v>19</v>
      </c>
      <c r="E190" t="n">
        <v>46524</v>
      </c>
      <c r="F190" t="n">
        <v>70.5</v>
      </c>
      <c r="G190" t="str">
        <f>=IF(MOD(A190,10)&lt;7,"train","test")</f>
      </c>
      <c r="H190" s="5" t="str">
        <f>=$L$6+$L$7*D190+$L$8*E190</f>
      </c>
      <c r="I190" s="5" t="str">
        <f>=(F190-H190)^2</f>
      </c>
    </row>
    <row r="191">
      <c r="A191" t="n">
        <v>140960</v>
      </c>
      <c r="B191" t="s">
        <v>1367</v>
      </c>
      <c r="C191" t="s">
        <v>149</v>
      </c>
      <c r="D191" t="n">
        <v>65</v>
      </c>
      <c r="E191" t="n">
        <v>8506</v>
      </c>
      <c r="F191" t="n">
        <v>27.1</v>
      </c>
      <c r="G191" t="str">
        <f>=IF(MOD(A191,10)&lt;7,"train","test")</f>
      </c>
      <c r="H191" s="5" t="str">
        <f>=$L$6+$L$7*D191+$L$8*E191</f>
      </c>
      <c r="I191" s="5" t="str">
        <f>=(F191-H191)^2</f>
      </c>
    </row>
    <row r="192">
      <c r="A192" t="n">
        <v>141060</v>
      </c>
      <c r="B192" t="s">
        <v>1370</v>
      </c>
      <c r="C192" t="s">
        <v>163</v>
      </c>
      <c r="D192" t="n">
        <v>29</v>
      </c>
      <c r="E192" t="n">
        <v>37403</v>
      </c>
      <c r="F192" t="n">
        <v>76.1</v>
      </c>
      <c r="G192" t="str">
        <f>=IF(MOD(A192,10)&lt;7,"train","test")</f>
      </c>
      <c r="H192" s="5" t="str">
        <f>=$L$6+$L$7*D192+$L$8*E192</f>
      </c>
      <c r="I192" s="5" t="str">
        <f>=(F192-H192)^2</f>
      </c>
    </row>
    <row r="193">
      <c r="A193" t="n">
        <v>141185</v>
      </c>
      <c r="B193" t="s">
        <v>1373</v>
      </c>
      <c r="C193" t="s">
        <v>163</v>
      </c>
      <c r="D193" t="n">
        <v>20</v>
      </c>
      <c r="E193" t="n">
        <v>20657</v>
      </c>
      <c r="F193" t="n">
        <v>44.7</v>
      </c>
      <c r="G193" t="str">
        <f>=IF(MOD(A193,10)&lt;7,"train","test")</f>
      </c>
      <c r="H193" s="5" t="str">
        <f>=$L$6+$L$7*D193+$L$8*E193</f>
      </c>
      <c r="I193" s="5" t="str">
        <f>=(F193-H193)^2</f>
      </c>
    </row>
    <row r="194">
      <c r="A194" t="n">
        <v>141264</v>
      </c>
      <c r="B194" t="s">
        <v>1379</v>
      </c>
      <c r="C194" t="s">
        <v>149</v>
      </c>
      <c r="D194" t="n">
        <v>51</v>
      </c>
      <c r="E194" t="n">
        <v>11532</v>
      </c>
      <c r="F194" t="n">
        <v>41.7</v>
      </c>
      <c r="G194" t="str">
        <f>=IF(MOD(A194,10)&lt;7,"train","test")</f>
      </c>
      <c r="H194" s="5" t="str">
        <f>=$L$6+$L$7*D194+$L$8*E194</f>
      </c>
      <c r="I194" s="5" t="str">
        <f>=(F194-H194)^2</f>
      </c>
    </row>
    <row r="195">
      <c r="A195" t="n">
        <v>141325</v>
      </c>
      <c r="B195" t="s">
        <v>1380</v>
      </c>
      <c r="C195" t="s">
        <v>163</v>
      </c>
      <c r="D195" t="n">
        <v>44</v>
      </c>
      <c r="E195" t="n">
        <v>15621</v>
      </c>
      <c r="F195" t="n">
        <v>60.6</v>
      </c>
      <c r="G195" t="str">
        <f>=IF(MOD(A195,10)&lt;7,"train","test")</f>
      </c>
      <c r="H195" s="5" t="str">
        <f>=$L$6+$L$7*D195+$L$8*E195</f>
      </c>
      <c r="I195" s="5" t="str">
        <f>=(F195-H195)^2</f>
      </c>
    </row>
    <row r="196">
      <c r="A196" t="n">
        <v>141334</v>
      </c>
      <c r="B196" t="s">
        <v>1381</v>
      </c>
      <c r="C196" t="s">
        <v>149</v>
      </c>
      <c r="D196" t="n">
        <v>42</v>
      </c>
      <c r="E196" t="n">
        <v>14962</v>
      </c>
      <c r="F196" t="n">
        <v>42.7</v>
      </c>
      <c r="G196" t="str">
        <f>=IF(MOD(A196,10)&lt;7,"train","test")</f>
      </c>
      <c r="H196" s="5" t="str">
        <f>=$L$6+$L$7*D196+$L$8*E196</f>
      </c>
      <c r="I196" s="5" t="str">
        <f>=(F196-H196)^2</f>
      </c>
    </row>
    <row r="197">
      <c r="A197" t="n">
        <v>141361</v>
      </c>
      <c r="B197" t="s">
        <v>1383</v>
      </c>
      <c r="C197" t="s">
        <v>163</v>
      </c>
      <c r="D197" t="n">
        <v>21</v>
      </c>
      <c r="E197" t="n">
        <v>20509</v>
      </c>
      <c r="F197" t="n">
        <v>45.7</v>
      </c>
      <c r="G197" t="str">
        <f>=IF(MOD(A197,10)&lt;7,"train","test")</f>
      </c>
      <c r="H197" s="5" t="str">
        <f>=$L$6+$L$7*D197+$L$8*E197</f>
      </c>
      <c r="I197" s="5" t="str">
        <f>=(F197-H197)^2</f>
      </c>
    </row>
    <row r="198">
      <c r="A198" t="n">
        <v>141486</v>
      </c>
      <c r="B198" t="s">
        <v>1385</v>
      </c>
      <c r="C198" t="s">
        <v>163</v>
      </c>
      <c r="D198" t="n">
        <v>42</v>
      </c>
      <c r="E198" t="n">
        <v>27695</v>
      </c>
      <c r="F198" t="n">
        <v>62.9</v>
      </c>
      <c r="G198" t="str">
        <f>=IF(MOD(A198,10)&lt;7,"train","test")</f>
      </c>
      <c r="H198" s="5" t="str">
        <f>=$L$6+$L$7*D198+$L$8*E198</f>
      </c>
      <c r="I198" s="5" t="str">
        <f>=(F198-H198)^2</f>
      </c>
    </row>
    <row r="199">
      <c r="A199" t="n">
        <v>141565</v>
      </c>
      <c r="B199" t="s">
        <v>1388</v>
      </c>
      <c r="C199" t="s">
        <v>149</v>
      </c>
      <c r="D199" t="n">
        <v>40</v>
      </c>
      <c r="E199" t="n">
        <v>12936</v>
      </c>
      <c r="F199" t="n">
        <v>41.6</v>
      </c>
      <c r="G199" t="str">
        <f>=IF(MOD(A199,10)&lt;7,"train","test")</f>
      </c>
      <c r="H199" s="5" t="str">
        <f>=$L$6+$L$7*D199+$L$8*E199</f>
      </c>
      <c r="I199" s="5" t="str">
        <f>=(F199-H199)^2</f>
      </c>
    </row>
    <row r="200">
      <c r="A200" t="n">
        <v>141574</v>
      </c>
      <c r="B200" t="s">
        <v>1390</v>
      </c>
      <c r="C200" t="s">
        <v>149</v>
      </c>
      <c r="D200" t="n">
        <v>25</v>
      </c>
      <c r="E200" t="n">
        <v>14557</v>
      </c>
      <c r="F200" t="n">
        <v>62.6</v>
      </c>
      <c r="G200" t="str">
        <f>=IF(MOD(A200,10)&lt;7,"train","test")</f>
      </c>
      <c r="H200" s="5" t="str">
        <f>=$L$6+$L$7*D200+$L$8*E200</f>
      </c>
      <c r="I200" s="5" t="str">
        <f>=(F200-H200)^2</f>
      </c>
    </row>
    <row r="201">
      <c r="A201" t="n">
        <v>141644</v>
      </c>
      <c r="B201" t="s">
        <v>1392</v>
      </c>
      <c r="C201" t="s">
        <v>163</v>
      </c>
      <c r="D201" t="n">
        <v>20</v>
      </c>
      <c r="E201" t="n">
        <v>32204</v>
      </c>
      <c r="F201" t="n">
        <v>41.4</v>
      </c>
      <c r="G201" t="str">
        <f>=IF(MOD(A201,10)&lt;7,"train","test")</f>
      </c>
      <c r="H201" s="5" t="str">
        <f>=$L$6+$L$7*D201+$L$8*E201</f>
      </c>
      <c r="I201" s="5" t="str">
        <f>=(F201-H201)^2</f>
      </c>
    </row>
    <row r="202">
      <c r="A202" t="n">
        <v>141981</v>
      </c>
      <c r="B202" t="s">
        <v>1401</v>
      </c>
      <c r="C202" t="s">
        <v>149</v>
      </c>
      <c r="D202" t="n">
        <v>30</v>
      </c>
      <c r="E202" t="n">
        <v>11881</v>
      </c>
      <c r="F202" t="n">
        <v>46.8</v>
      </c>
      <c r="G202" t="str">
        <f>=IF(MOD(A202,10)&lt;7,"train","test")</f>
      </c>
      <c r="H202" s="5" t="str">
        <f>=$L$6+$L$7*D202+$L$8*E202</f>
      </c>
      <c r="I202" s="5" t="str">
        <f>=(F202-H202)^2</f>
      </c>
    </row>
    <row r="203">
      <c r="A203" t="n">
        <v>142115</v>
      </c>
      <c r="B203" t="s">
        <v>1409</v>
      </c>
      <c r="C203" t="s">
        <v>149</v>
      </c>
      <c r="D203" t="n">
        <v>18</v>
      </c>
      <c r="E203" t="n">
        <v>19037</v>
      </c>
      <c r="F203" t="n">
        <v>61.2</v>
      </c>
      <c r="G203" t="str">
        <f>=IF(MOD(A203,10)&lt;7,"train","test")</f>
      </c>
      <c r="H203" s="5" t="str">
        <f>=$L$6+$L$7*D203+$L$8*E203</f>
      </c>
      <c r="I203" s="5" t="str">
        <f>=(F203-H203)^2</f>
      </c>
    </row>
    <row r="204">
      <c r="A204" t="n">
        <v>142276</v>
      </c>
      <c r="B204" t="s">
        <v>1412</v>
      </c>
      <c r="C204" t="s">
        <v>149</v>
      </c>
      <c r="D204" t="n">
        <v>27</v>
      </c>
      <c r="E204" t="n">
        <v>12353</v>
      </c>
      <c r="F204" t="n">
        <v>35.5</v>
      </c>
      <c r="G204" t="str">
        <f>=IF(MOD(A204,10)&lt;7,"train","test")</f>
      </c>
      <c r="H204" s="5" t="str">
        <f>=$L$6+$L$7*D204+$L$8*E204</f>
      </c>
      <c r="I204" s="5" t="str">
        <f>=(F204-H204)^2</f>
      </c>
    </row>
    <row r="205">
      <c r="A205" t="n">
        <v>142285</v>
      </c>
      <c r="B205" t="s">
        <v>1414</v>
      </c>
      <c r="C205" t="s">
        <v>149</v>
      </c>
      <c r="D205" t="n">
        <v>23</v>
      </c>
      <c r="E205" t="n">
        <v>14377</v>
      </c>
      <c r="F205" t="n">
        <v>60.9</v>
      </c>
      <c r="G205" t="str">
        <f>=IF(MOD(A205,10)&lt;7,"train","test")</f>
      </c>
      <c r="H205" s="5" t="str">
        <f>=$L$6+$L$7*D205+$L$8*E205</f>
      </c>
      <c r="I205" s="5" t="str">
        <f>=(F205-H205)^2</f>
      </c>
    </row>
    <row r="206">
      <c r="A206" t="n">
        <v>142294</v>
      </c>
      <c r="B206" t="s">
        <v>1416</v>
      </c>
      <c r="C206" t="s">
        <v>163</v>
      </c>
      <c r="D206" t="n">
        <v>24</v>
      </c>
      <c r="E206" t="n">
        <v>22602</v>
      </c>
      <c r="F206" t="n">
        <v>64.1</v>
      </c>
      <c r="G206" t="str">
        <f>=IF(MOD(A206,10)&lt;7,"train","test")</f>
      </c>
      <c r="H206" s="5" t="str">
        <f>=$L$6+$L$7*D206+$L$8*E206</f>
      </c>
      <c r="I206" s="5" t="str">
        <f>=(F206-H206)^2</f>
      </c>
    </row>
    <row r="207">
      <c r="A207" t="n">
        <v>142461</v>
      </c>
      <c r="B207" t="s">
        <v>1424</v>
      </c>
      <c r="C207" t="s">
        <v>163</v>
      </c>
      <c r="D207" t="n">
        <v>29</v>
      </c>
      <c r="E207" t="n">
        <v>27291</v>
      </c>
      <c r="F207" t="n">
        <v>63.3</v>
      </c>
      <c r="G207" t="str">
        <f>=IF(MOD(A207,10)&lt;7,"train","test")</f>
      </c>
      <c r="H207" s="5" t="str">
        <f>=$L$6+$L$7*D207+$L$8*E207</f>
      </c>
      <c r="I207" s="5" t="str">
        <f>=(F207-H207)^2</f>
      </c>
    </row>
    <row r="208">
      <c r="A208" t="n">
        <v>142522</v>
      </c>
      <c r="B208" t="s">
        <v>1428</v>
      </c>
      <c r="C208" t="s">
        <v>163</v>
      </c>
      <c r="D208" t="n">
        <v>25</v>
      </c>
      <c r="E208" t="n">
        <v>7295</v>
      </c>
      <c r="F208" t="n">
        <v>51.3</v>
      </c>
      <c r="G208" t="str">
        <f>=IF(MOD(A208,10)&lt;7,"train","test")</f>
      </c>
      <c r="H208" s="5" t="str">
        <f>=$L$6+$L$7*D208+$L$8*E208</f>
      </c>
      <c r="I208" s="5" t="str">
        <f>=(F208-H208)^2</f>
      </c>
    </row>
    <row r="209">
      <c r="A209" t="n">
        <v>143084</v>
      </c>
      <c r="B209" t="s">
        <v>1438</v>
      </c>
      <c r="C209" t="s">
        <v>163</v>
      </c>
      <c r="D209" t="n">
        <v>22</v>
      </c>
      <c r="E209" t="n">
        <v>24695</v>
      </c>
      <c r="F209" t="n">
        <v>79.2</v>
      </c>
      <c r="G209" t="str">
        <f>=IF(MOD(A209,10)&lt;7,"train","test")</f>
      </c>
      <c r="H209" s="5" t="str">
        <f>=$L$6+$L$7*D209+$L$8*E209</f>
      </c>
      <c r="I209" s="5" t="str">
        <f>=(F209-H209)^2</f>
      </c>
    </row>
    <row r="210">
      <c r="A210" t="n">
        <v>144005</v>
      </c>
      <c r="B210" t="s">
        <v>1468</v>
      </c>
      <c r="C210" t="s">
        <v>149</v>
      </c>
      <c r="D210" t="n">
        <v>55</v>
      </c>
      <c r="E210" t="n">
        <v>9852</v>
      </c>
      <c r="F210" t="n">
        <v>16.9</v>
      </c>
      <c r="G210" t="str">
        <f>=IF(MOD(A210,10)&lt;7,"train","test")</f>
      </c>
      <c r="H210" s="5" t="str">
        <f>=$L$6+$L$7*D210+$L$8*E210</f>
      </c>
      <c r="I210" s="5" t="str">
        <f>=(F210-H210)^2</f>
      </c>
    </row>
    <row r="211">
      <c r="A211" t="n">
        <v>144050</v>
      </c>
      <c r="B211" t="s">
        <v>1470</v>
      </c>
      <c r="C211" t="s">
        <v>163</v>
      </c>
      <c r="D211" t="n">
        <v>14</v>
      </c>
      <c r="E211" t="n">
        <v>27979</v>
      </c>
      <c r="F211" t="n">
        <v>94.9</v>
      </c>
      <c r="G211" t="str">
        <f>=IF(MOD(A211,10)&lt;7,"train","test")</f>
      </c>
      <c r="H211" s="5" t="str">
        <f>=$L$6+$L$7*D211+$L$8*E211</f>
      </c>
      <c r="I211" s="5" t="str">
        <f>=(F211-H211)^2</f>
      </c>
    </row>
    <row r="212">
      <c r="A212" t="n">
        <v>144281</v>
      </c>
      <c r="B212" t="s">
        <v>1478</v>
      </c>
      <c r="C212" t="s">
        <v>163</v>
      </c>
      <c r="D212" t="n">
        <v>43</v>
      </c>
      <c r="E212" t="n">
        <v>29790</v>
      </c>
      <c r="F212" t="n">
        <v>48.5</v>
      </c>
      <c r="G212" t="str">
        <f>=IF(MOD(A212,10)&lt;7,"train","test")</f>
      </c>
      <c r="H212" s="5" t="str">
        <f>=$L$6+$L$7*D212+$L$8*E212</f>
      </c>
      <c r="I212" s="5" t="str">
        <f>=(F212-H212)^2</f>
      </c>
    </row>
    <row r="213">
      <c r="A213" t="n">
        <v>144351</v>
      </c>
      <c r="B213" t="s">
        <v>1479</v>
      </c>
      <c r="C213" t="s">
        <v>163</v>
      </c>
      <c r="D213" t="n">
        <v>45</v>
      </c>
      <c r="E213" t="n">
        <v>17767</v>
      </c>
      <c r="F213" t="n">
        <v>46.5</v>
      </c>
      <c r="G213" t="str">
        <f>=IF(MOD(A213,10)&lt;7,"train","test")</f>
      </c>
      <c r="H213" s="5" t="str">
        <f>=$L$6+$L$7*D213+$L$8*E213</f>
      </c>
      <c r="I213" s="5" t="str">
        <f>=(F213-H213)^2</f>
      </c>
    </row>
    <row r="214">
      <c r="A214" t="n">
        <v>144740</v>
      </c>
      <c r="B214" t="s">
        <v>1485</v>
      </c>
      <c r="C214" t="s">
        <v>163</v>
      </c>
      <c r="D214" t="n">
        <v>31</v>
      </c>
      <c r="E214" t="n">
        <v>32129</v>
      </c>
      <c r="F214" t="n">
        <v>70</v>
      </c>
      <c r="G214" t="str">
        <f>=IF(MOD(A214,10)&lt;7,"train","test")</f>
      </c>
      <c r="H214" s="5" t="str">
        <f>=$L$6+$L$7*D214+$L$8*E214</f>
      </c>
      <c r="I214" s="5" t="str">
        <f>=(F214-H214)^2</f>
      </c>
    </row>
    <row r="215">
      <c r="A215" t="n">
        <v>144883</v>
      </c>
      <c r="B215" t="s">
        <v>1490</v>
      </c>
      <c r="C215" t="s">
        <v>163</v>
      </c>
      <c r="D215" t="n">
        <v>80</v>
      </c>
      <c r="E215" t="n">
        <v>23140</v>
      </c>
      <c r="F215" t="n">
        <v>13.9</v>
      </c>
      <c r="G215" t="str">
        <f>=IF(MOD(A215,10)&lt;7,"train","test")</f>
      </c>
      <c r="H215" s="5" t="str">
        <f>=$L$6+$L$7*D215+$L$8*E215</f>
      </c>
      <c r="I215" s="5" t="str">
        <f>=(F215-H215)^2</f>
      </c>
    </row>
    <row r="216">
      <c r="A216" t="n">
        <v>144892</v>
      </c>
      <c r="B216" t="s">
        <v>1491</v>
      </c>
      <c r="C216" t="s">
        <v>149</v>
      </c>
      <c r="D216" t="n">
        <v>31</v>
      </c>
      <c r="E216" t="n">
        <v>14621</v>
      </c>
      <c r="F216" t="n">
        <v>45.2</v>
      </c>
      <c r="G216" t="str">
        <f>=IF(MOD(A216,10)&lt;7,"train","test")</f>
      </c>
      <c r="H216" s="5" t="str">
        <f>=$L$6+$L$7*D216+$L$8*E216</f>
      </c>
      <c r="I216" s="5" t="str">
        <f>=(F216-H216)^2</f>
      </c>
    </row>
    <row r="217">
      <c r="A217" t="n">
        <v>144962</v>
      </c>
      <c r="B217" t="s">
        <v>1495</v>
      </c>
      <c r="C217" t="s">
        <v>163</v>
      </c>
      <c r="D217" t="n">
        <v>37</v>
      </c>
      <c r="E217" t="n">
        <v>22760</v>
      </c>
      <c r="F217" t="n">
        <v>65.2</v>
      </c>
      <c r="G217" t="str">
        <f>=IF(MOD(A217,10)&lt;7,"train","test")</f>
      </c>
      <c r="H217" s="5" t="str">
        <f>=$L$6+$L$7*D217+$L$8*E217</f>
      </c>
      <c r="I217" s="5" t="str">
        <f>=(F217-H217)^2</f>
      </c>
    </row>
    <row r="218">
      <c r="A218" t="n">
        <v>144971</v>
      </c>
      <c r="B218" t="s">
        <v>1497</v>
      </c>
      <c r="C218" t="s">
        <v>163</v>
      </c>
      <c r="D218" t="n">
        <v>23</v>
      </c>
      <c r="E218" t="n">
        <v>20215</v>
      </c>
      <c r="F218" t="n">
        <v>38.7</v>
      </c>
      <c r="G218" t="str">
        <f>=IF(MOD(A218,10)&lt;7,"train","test")</f>
      </c>
      <c r="H218" s="5" t="str">
        <f>=$L$6+$L$7*D218+$L$8*E218</f>
      </c>
      <c r="I218" s="5" t="str">
        <f>=(F218-H218)^2</f>
      </c>
    </row>
    <row r="219">
      <c r="A219" t="n">
        <v>145336</v>
      </c>
      <c r="B219" t="s">
        <v>1503</v>
      </c>
      <c r="C219" t="s">
        <v>149</v>
      </c>
      <c r="D219" t="n">
        <v>52</v>
      </c>
      <c r="E219" t="n">
        <v>10833</v>
      </c>
      <c r="F219" t="n">
        <v>19.6</v>
      </c>
      <c r="G219" t="str">
        <f>=IF(MOD(A219,10)&lt;7,"train","test")</f>
      </c>
      <c r="H219" s="5" t="str">
        <f>=$L$6+$L$7*D219+$L$8*E219</f>
      </c>
      <c r="I219" s="5" t="str">
        <f>=(F219-H219)^2</f>
      </c>
    </row>
    <row r="220">
      <c r="A220" t="n">
        <v>145372</v>
      </c>
      <c r="B220" t="s">
        <v>1507</v>
      </c>
      <c r="C220" t="s">
        <v>163</v>
      </c>
      <c r="D220" t="n">
        <v>38</v>
      </c>
      <c r="E220" t="n">
        <v>21442</v>
      </c>
      <c r="F220" t="n">
        <v>51.4</v>
      </c>
      <c r="G220" t="str">
        <f>=IF(MOD(A220,10)&lt;7,"train","test")</f>
      </c>
      <c r="H220" s="5" t="str">
        <f>=$L$6+$L$7*D220+$L$8*E220</f>
      </c>
      <c r="I220" s="5" t="str">
        <f>=(F220-H220)^2</f>
      </c>
    </row>
    <row r="221">
      <c r="A221" t="n">
        <v>145600</v>
      </c>
      <c r="B221" t="s">
        <v>1521</v>
      </c>
      <c r="C221" t="s">
        <v>149</v>
      </c>
      <c r="D221" t="n">
        <v>50</v>
      </c>
      <c r="E221" t="n">
        <v>11499</v>
      </c>
      <c r="F221" t="n">
        <v>60.3</v>
      </c>
      <c r="G221" t="str">
        <f>=IF(MOD(A221,10)&lt;7,"train","test")</f>
      </c>
      <c r="H221" s="5" t="str">
        <f>=$L$6+$L$7*D221+$L$8*E221</f>
      </c>
      <c r="I221" s="5" t="str">
        <f>=(F221-H221)^2</f>
      </c>
    </row>
    <row r="222">
      <c r="A222" t="n">
        <v>145646</v>
      </c>
      <c r="B222" t="s">
        <v>1527</v>
      </c>
      <c r="C222" t="s">
        <v>163</v>
      </c>
      <c r="D222" t="n">
        <v>23</v>
      </c>
      <c r="E222" t="n">
        <v>31310</v>
      </c>
      <c r="F222" t="n">
        <v>82.5</v>
      </c>
      <c r="G222" t="str">
        <f>=IF(MOD(A222,10)&lt;7,"train","test")</f>
      </c>
      <c r="H222" s="5" t="str">
        <f>=$L$6+$L$7*D222+$L$8*E222</f>
      </c>
      <c r="I222" s="5" t="str">
        <f>=(F222-H222)^2</f>
      </c>
    </row>
    <row r="223">
      <c r="A223" t="n">
        <v>145691</v>
      </c>
      <c r="B223" t="s">
        <v>1531</v>
      </c>
      <c r="C223" t="s">
        <v>163</v>
      </c>
      <c r="D223" t="n">
        <v>35</v>
      </c>
      <c r="E223" t="n">
        <v>17255</v>
      </c>
      <c r="F223" t="n">
        <v>61.1</v>
      </c>
      <c r="G223" t="str">
        <f>=IF(MOD(A223,10)&lt;7,"train","test")</f>
      </c>
      <c r="H223" s="5" t="str">
        <f>=$L$6+$L$7*D223+$L$8*E223</f>
      </c>
      <c r="I223" s="5" t="str">
        <f>=(F223-H223)^2</f>
      </c>
    </row>
    <row r="224">
      <c r="A224" t="n">
        <v>145725</v>
      </c>
      <c r="B224" t="s">
        <v>1534</v>
      </c>
      <c r="C224" t="s">
        <v>163</v>
      </c>
      <c r="D224" t="n">
        <v>29</v>
      </c>
      <c r="E224" t="n">
        <v>25001</v>
      </c>
      <c r="F224" t="n">
        <v>72.4</v>
      </c>
      <c r="G224" t="str">
        <f>=IF(MOD(A224,10)&lt;7,"train","test")</f>
      </c>
      <c r="H224" s="5" t="str">
        <f>=$L$6+$L$7*D224+$L$8*E224</f>
      </c>
      <c r="I224" s="5" t="str">
        <f>=(F224-H224)^2</f>
      </c>
    </row>
    <row r="225">
      <c r="A225" t="n">
        <v>145813</v>
      </c>
      <c r="B225" t="s">
        <v>1535</v>
      </c>
      <c r="C225" t="s">
        <v>149</v>
      </c>
      <c r="D225" t="n">
        <v>30</v>
      </c>
      <c r="E225" t="n">
        <v>20871</v>
      </c>
      <c r="F225" t="n">
        <v>66.3</v>
      </c>
      <c r="G225" t="str">
        <f>=IF(MOD(A225,10)&lt;7,"train","test")</f>
      </c>
      <c r="H225" s="5" t="str">
        <f>=$L$6+$L$7*D225+$L$8*E225</f>
      </c>
      <c r="I225" s="5" t="str">
        <f>=(F225-H225)^2</f>
      </c>
    </row>
    <row r="226">
      <c r="A226" t="n">
        <v>146481</v>
      </c>
      <c r="B226" t="s">
        <v>1556</v>
      </c>
      <c r="C226" t="s">
        <v>163</v>
      </c>
      <c r="D226" t="n">
        <v>35</v>
      </c>
      <c r="E226" t="n">
        <v>29894</v>
      </c>
      <c r="F226" t="n">
        <v>70.4</v>
      </c>
      <c r="G226" t="str">
        <f>=IF(MOD(A226,10)&lt;7,"train","test")</f>
      </c>
      <c r="H226" s="5" t="str">
        <f>=$L$6+$L$7*D226+$L$8*E226</f>
      </c>
      <c r="I226" s="5" t="str">
        <f>=(F226-H226)^2</f>
      </c>
    </row>
    <row r="227">
      <c r="A227" t="n">
        <v>146612</v>
      </c>
      <c r="B227" t="s">
        <v>1564</v>
      </c>
      <c r="C227" t="s">
        <v>163</v>
      </c>
      <c r="D227" t="n">
        <v>31</v>
      </c>
      <c r="E227" t="n">
        <v>19472</v>
      </c>
      <c r="F227" t="n">
        <v>61.9</v>
      </c>
      <c r="G227" t="str">
        <f>=IF(MOD(A227,10)&lt;7,"train","test")</f>
      </c>
      <c r="H227" s="5" t="str">
        <f>=$L$6+$L$7*D227+$L$8*E227</f>
      </c>
      <c r="I227" s="5" t="str">
        <f>=(F227-H227)^2</f>
      </c>
    </row>
    <row r="228">
      <c r="A228" t="n">
        <v>147013</v>
      </c>
      <c r="B228" t="s">
        <v>1579</v>
      </c>
      <c r="C228" t="s">
        <v>163</v>
      </c>
      <c r="D228" t="n">
        <v>29</v>
      </c>
      <c r="E228" t="n">
        <v>25200</v>
      </c>
      <c r="F228" t="n">
        <v>59.5</v>
      </c>
      <c r="G228" t="str">
        <f>=IF(MOD(A228,10)&lt;7,"train","test")</f>
      </c>
      <c r="H228" s="5" t="str">
        <f>=$L$6+$L$7*D228+$L$8*E228</f>
      </c>
      <c r="I228" s="5" t="str">
        <f>=(F228-H228)^2</f>
      </c>
    </row>
    <row r="229">
      <c r="A229" t="n">
        <v>147244</v>
      </c>
      <c r="B229" t="s">
        <v>1583</v>
      </c>
      <c r="C229" t="s">
        <v>163</v>
      </c>
      <c r="D229" t="n">
        <v>35</v>
      </c>
      <c r="E229" t="n">
        <v>10078</v>
      </c>
      <c r="F229" t="n">
        <v>59.1</v>
      </c>
      <c r="G229" t="str">
        <f>=IF(MOD(A229,10)&lt;7,"train","test")</f>
      </c>
      <c r="H229" s="5" t="str">
        <f>=$L$6+$L$7*D229+$L$8*E229</f>
      </c>
      <c r="I229" s="5" t="str">
        <f>=(F229-H229)^2</f>
      </c>
    </row>
    <row r="230">
      <c r="A230" t="n">
        <v>147341</v>
      </c>
      <c r="B230" t="s">
        <v>1584</v>
      </c>
      <c r="C230" t="s">
        <v>163</v>
      </c>
      <c r="D230" t="n">
        <v>31</v>
      </c>
      <c r="E230" t="n">
        <v>19088</v>
      </c>
      <c r="F230" t="n">
        <v>56.6</v>
      </c>
      <c r="G230" t="str">
        <f>=IF(MOD(A230,10)&lt;7,"train","test")</f>
      </c>
      <c r="H230" s="5" t="str">
        <f>=$L$6+$L$7*D230+$L$8*E230</f>
      </c>
      <c r="I230" s="5" t="str">
        <f>=(F230-H230)^2</f>
      </c>
    </row>
    <row r="231">
      <c r="A231" t="n">
        <v>147536</v>
      </c>
      <c r="B231" t="s">
        <v>1593</v>
      </c>
      <c r="C231" t="s">
        <v>163</v>
      </c>
      <c r="D231" t="n">
        <v>57</v>
      </c>
      <c r="E231" t="n">
        <v>15724</v>
      </c>
      <c r="F231" t="n">
        <v>36.9</v>
      </c>
      <c r="G231" t="str">
        <f>=IF(MOD(A231,10)&lt;7,"train","test")</f>
      </c>
      <c r="H231" s="5" t="str">
        <f>=$L$6+$L$7*D231+$L$8*E231</f>
      </c>
      <c r="I231" s="5" t="str">
        <f>=(F231-H231)^2</f>
      </c>
    </row>
    <row r="232">
      <c r="A232" t="n">
        <v>147660</v>
      </c>
      <c r="B232" t="s">
        <v>1598</v>
      </c>
      <c r="C232" t="s">
        <v>163</v>
      </c>
      <c r="D232" t="n">
        <v>25</v>
      </c>
      <c r="E232" t="n">
        <v>24190</v>
      </c>
      <c r="F232" t="n">
        <v>71.1</v>
      </c>
      <c r="G232" t="str">
        <f>=IF(MOD(A232,10)&lt;7,"train","test")</f>
      </c>
      <c r="H232" s="5" t="str">
        <f>=$L$6+$L$7*D232+$L$8*E232</f>
      </c>
      <c r="I232" s="5" t="str">
        <f>=(F232-H232)^2</f>
      </c>
    </row>
    <row r="233">
      <c r="A233" t="n">
        <v>147703</v>
      </c>
      <c r="B233" t="s">
        <v>1602</v>
      </c>
      <c r="C233" t="s">
        <v>149</v>
      </c>
      <c r="D233" t="n">
        <v>46</v>
      </c>
      <c r="E233" t="n">
        <v>13533</v>
      </c>
      <c r="F233" t="n">
        <v>49.6</v>
      </c>
      <c r="G233" t="str">
        <f>=IF(MOD(A233,10)&lt;7,"train","test")</f>
      </c>
      <c r="H233" s="5" t="str">
        <f>=$L$6+$L$7*D233+$L$8*E233</f>
      </c>
      <c r="I233" s="5" t="str">
        <f>=(F233-H233)^2</f>
      </c>
    </row>
    <row r="234">
      <c r="A234" t="n">
        <v>147776</v>
      </c>
      <c r="B234" t="s">
        <v>1605</v>
      </c>
      <c r="C234" t="s">
        <v>149</v>
      </c>
      <c r="D234" t="n">
        <v>54</v>
      </c>
      <c r="E234" t="n">
        <v>14669</v>
      </c>
      <c r="F234" t="n">
        <v>16.8</v>
      </c>
      <c r="G234" t="str">
        <f>=IF(MOD(A234,10)&lt;7,"train","test")</f>
      </c>
      <c r="H234" s="5" t="str">
        <f>=$L$6+$L$7*D234+$L$8*E234</f>
      </c>
      <c r="I234" s="5" t="str">
        <f>=(F234-H234)^2</f>
      </c>
    </row>
    <row r="235">
      <c r="A235" t="n">
        <v>148016</v>
      </c>
      <c r="B235" t="s">
        <v>1614</v>
      </c>
      <c r="C235" t="s">
        <v>163</v>
      </c>
      <c r="D235" t="n">
        <v>0</v>
      </c>
      <c r="E235" t="n">
        <v>14904</v>
      </c>
      <c r="F235" t="n">
        <v>76.2</v>
      </c>
      <c r="G235" t="str">
        <f>=IF(MOD(A235,10)&lt;7,"train","test")</f>
      </c>
      <c r="H235" s="5" t="str">
        <f>=$L$6+$L$7*D235+$L$8*E235</f>
      </c>
      <c r="I235" s="5" t="str">
        <f>=(F235-H235)^2</f>
      </c>
    </row>
    <row r="236">
      <c r="A236" t="n">
        <v>148131</v>
      </c>
      <c r="B236" t="s">
        <v>1617</v>
      </c>
      <c r="C236" t="s">
        <v>163</v>
      </c>
      <c r="D236" t="n">
        <v>30</v>
      </c>
      <c r="E236" t="n">
        <v>17424</v>
      </c>
      <c r="F236" t="n">
        <v>42.7</v>
      </c>
      <c r="G236" t="str">
        <f>=IF(MOD(A236,10)&lt;7,"train","test")</f>
      </c>
      <c r="H236" s="5" t="str">
        <f>=$L$6+$L$7*D236+$L$8*E236</f>
      </c>
      <c r="I236" s="5" t="str">
        <f>=(F236-H236)^2</f>
      </c>
    </row>
    <row r="237">
      <c r="A237" t="n">
        <v>148405</v>
      </c>
      <c r="B237" t="s">
        <v>1623</v>
      </c>
      <c r="C237" t="s">
        <v>163</v>
      </c>
      <c r="D237" t="n">
        <v>42</v>
      </c>
      <c r="E237" t="n">
        <v>24098</v>
      </c>
      <c r="F237" t="n">
        <v>38.3</v>
      </c>
      <c r="G237" t="str">
        <f>=IF(MOD(A237,10)&lt;7,"train","test")</f>
      </c>
      <c r="H237" s="5" t="str">
        <f>=$L$6+$L$7*D237+$L$8*E237</f>
      </c>
      <c r="I237" s="5" t="str">
        <f>=(F237-H237)^2</f>
      </c>
    </row>
    <row r="238">
      <c r="A238" t="n">
        <v>148496</v>
      </c>
      <c r="B238" t="s">
        <v>1625</v>
      </c>
      <c r="C238" t="s">
        <v>163</v>
      </c>
      <c r="D238" t="n">
        <v>49</v>
      </c>
      <c r="E238" t="n">
        <v>16969</v>
      </c>
      <c r="F238" t="n">
        <v>62.4</v>
      </c>
      <c r="G238" t="str">
        <f>=IF(MOD(A238,10)&lt;7,"train","test")</f>
      </c>
      <c r="H238" s="5" t="str">
        <f>=$L$6+$L$7*D238+$L$8*E238</f>
      </c>
      <c r="I238" s="5" t="str">
        <f>=(F238-H238)^2</f>
      </c>
    </row>
    <row r="239">
      <c r="A239" t="n">
        <v>148584</v>
      </c>
      <c r="B239" t="s">
        <v>1628</v>
      </c>
      <c r="C239" t="s">
        <v>163</v>
      </c>
      <c r="D239" t="n">
        <v>37</v>
      </c>
      <c r="E239" t="n">
        <v>16455</v>
      </c>
      <c r="F239" t="n">
        <v>64.6</v>
      </c>
      <c r="G239" t="str">
        <f>=IF(MOD(A239,10)&lt;7,"train","test")</f>
      </c>
      <c r="H239" s="5" t="str">
        <f>=$L$6+$L$7*D239+$L$8*E239</f>
      </c>
      <c r="I239" s="5" t="str">
        <f>=(F239-H239)^2</f>
      </c>
    </row>
    <row r="240">
      <c r="A240" t="n">
        <v>148654</v>
      </c>
      <c r="B240" t="s">
        <v>1631</v>
      </c>
      <c r="C240" t="s">
        <v>149</v>
      </c>
      <c r="D240" t="n">
        <v>36</v>
      </c>
      <c r="E240" t="n">
        <v>9241</v>
      </c>
      <c r="F240" t="n">
        <v>61.5</v>
      </c>
      <c r="G240" t="str">
        <f>=IF(MOD(A240,10)&lt;7,"train","test")</f>
      </c>
      <c r="H240" s="5" t="str">
        <f>=$L$6+$L$7*D240+$L$8*E240</f>
      </c>
      <c r="I240" s="5" t="str">
        <f>=(F240-H240)^2</f>
      </c>
    </row>
    <row r="241">
      <c r="A241" t="n">
        <v>149222</v>
      </c>
      <c r="B241" t="s">
        <v>1646</v>
      </c>
      <c r="C241" t="s">
        <v>149</v>
      </c>
      <c r="D241" t="n">
        <v>37</v>
      </c>
      <c r="E241" t="n">
        <v>16131</v>
      </c>
      <c r="F241" t="n">
        <v>53.9</v>
      </c>
      <c r="G241" t="str">
        <f>=IF(MOD(A241,10)&lt;7,"train","test")</f>
      </c>
      <c r="H241" s="5" t="str">
        <f>=$L$6+$L$7*D241+$L$8*E241</f>
      </c>
      <c r="I241" s="5" t="str">
        <f>=(F241-H241)^2</f>
      </c>
    </row>
    <row r="242">
      <c r="A242" t="n">
        <v>149231</v>
      </c>
      <c r="B242" t="s">
        <v>1648</v>
      </c>
      <c r="C242" t="s">
        <v>149</v>
      </c>
      <c r="D242" t="n">
        <v>32</v>
      </c>
      <c r="E242" t="n">
        <v>15182</v>
      </c>
      <c r="F242" t="n">
        <v>53</v>
      </c>
      <c r="G242" t="str">
        <f>=IF(MOD(A242,10)&lt;7,"train","test")</f>
      </c>
      <c r="H242" s="5" t="str">
        <f>=$L$6+$L$7*D242+$L$8*E242</f>
      </c>
      <c r="I242" s="5" t="str">
        <f>=(F242-H242)^2</f>
      </c>
    </row>
    <row r="243">
      <c r="A243" t="n">
        <v>149505</v>
      </c>
      <c r="B243" t="s">
        <v>1654</v>
      </c>
      <c r="C243" t="s">
        <v>163</v>
      </c>
      <c r="D243" t="n">
        <v>33</v>
      </c>
      <c r="E243" t="n">
        <v>17218</v>
      </c>
      <c r="F243" t="n">
        <v>63.9</v>
      </c>
      <c r="G243" t="str">
        <f>=IF(MOD(A243,10)&lt;7,"train","test")</f>
      </c>
      <c r="H243" s="5" t="str">
        <f>=$L$6+$L$7*D243+$L$8*E243</f>
      </c>
      <c r="I243" s="5" t="str">
        <f>=(F243-H243)^2</f>
      </c>
    </row>
    <row r="244">
      <c r="A244" t="n">
        <v>149514</v>
      </c>
      <c r="B244" t="s">
        <v>1656</v>
      </c>
      <c r="C244" t="s">
        <v>163</v>
      </c>
      <c r="D244" t="n">
        <v>33</v>
      </c>
      <c r="E244" t="n">
        <v>21260</v>
      </c>
      <c r="F244" t="n">
        <v>45.7</v>
      </c>
      <c r="G244" t="str">
        <f>=IF(MOD(A244,10)&lt;7,"train","test")</f>
      </c>
      <c r="H244" s="5" t="str">
        <f>=$L$6+$L$7*D244+$L$8*E244</f>
      </c>
      <c r="I244" s="5" t="str">
        <f>=(F244-H244)^2</f>
      </c>
    </row>
    <row r="245">
      <c r="A245" t="n">
        <v>149772</v>
      </c>
      <c r="B245" t="s">
        <v>1666</v>
      </c>
      <c r="C245" t="s">
        <v>149</v>
      </c>
      <c r="D245" t="n">
        <v>28</v>
      </c>
      <c r="E245" t="n">
        <v>12168</v>
      </c>
      <c r="F245" t="n">
        <v>44.8</v>
      </c>
      <c r="G245" t="str">
        <f>=IF(MOD(A245,10)&lt;7,"train","test")</f>
      </c>
      <c r="H245" s="5" t="str">
        <f>=$L$6+$L$7*D245+$L$8*E245</f>
      </c>
      <c r="I245" s="5" t="str">
        <f>=(F245-H245)^2</f>
      </c>
    </row>
    <row r="246">
      <c r="A246" t="n">
        <v>149781</v>
      </c>
      <c r="B246" t="s">
        <v>1668</v>
      </c>
      <c r="C246" t="s">
        <v>163</v>
      </c>
      <c r="D246" t="n">
        <v>20</v>
      </c>
      <c r="E246" t="n">
        <v>31346</v>
      </c>
      <c r="F246" t="n">
        <v>86.6</v>
      </c>
      <c r="G246" t="str">
        <f>=IF(MOD(A246,10)&lt;7,"train","test")</f>
      </c>
      <c r="H246" s="5" t="str">
        <f>=$L$6+$L$7*D246+$L$8*E246</f>
      </c>
      <c r="I246" s="5" t="str">
        <f>=(F246-H246)^2</f>
      </c>
    </row>
    <row r="247">
      <c r="A247" t="n">
        <v>150066</v>
      </c>
      <c r="B247" t="s">
        <v>1672</v>
      </c>
      <c r="C247" t="s">
        <v>163</v>
      </c>
      <c r="D247" t="n">
        <v>36</v>
      </c>
      <c r="E247" t="n">
        <v>21914</v>
      </c>
      <c r="F247" t="n">
        <v>49.4</v>
      </c>
      <c r="G247" t="str">
        <f>=IF(MOD(A247,10)&lt;7,"train","test")</f>
      </c>
      <c r="H247" s="5" t="str">
        <f>=$L$6+$L$7*D247+$L$8*E247</f>
      </c>
      <c r="I247" s="5" t="str">
        <f>=(F247-H247)^2</f>
      </c>
    </row>
    <row r="248">
      <c r="A248" t="n">
        <v>150136</v>
      </c>
      <c r="B248" t="s">
        <v>1674</v>
      </c>
      <c r="C248" t="s">
        <v>149</v>
      </c>
      <c r="D248" t="n">
        <v>34</v>
      </c>
      <c r="E248" t="n">
        <v>13017</v>
      </c>
      <c r="F248" t="n">
        <v>62.7</v>
      </c>
      <c r="G248" t="str">
        <f>=IF(MOD(A248,10)&lt;7,"train","test")</f>
      </c>
      <c r="H248" s="5" t="str">
        <f>=$L$6+$L$7*D248+$L$8*E248</f>
      </c>
      <c r="I248" s="5" t="str">
        <f>=(F248-H248)^2</f>
      </c>
    </row>
    <row r="249">
      <c r="A249" t="n">
        <v>150145</v>
      </c>
      <c r="B249" t="s">
        <v>1676</v>
      </c>
      <c r="C249" t="s">
        <v>163</v>
      </c>
      <c r="D249" t="n">
        <v>35</v>
      </c>
      <c r="E249" t="n">
        <v>20058</v>
      </c>
      <c r="F249" t="n">
        <v>56.7</v>
      </c>
      <c r="G249" t="str">
        <f>=IF(MOD(A249,10)&lt;7,"train","test")</f>
      </c>
      <c r="H249" s="5" t="str">
        <f>=$L$6+$L$7*D249+$L$8*E249</f>
      </c>
      <c r="I249" s="5" t="str">
        <f>=(F249-H249)^2</f>
      </c>
    </row>
    <row r="250">
      <c r="A250" t="n">
        <v>150163</v>
      </c>
      <c r="B250" t="s">
        <v>1678</v>
      </c>
      <c r="C250" t="s">
        <v>163</v>
      </c>
      <c r="D250" t="n">
        <v>14</v>
      </c>
      <c r="E250" t="n">
        <v>40140</v>
      </c>
      <c r="F250" t="n">
        <v>78.6</v>
      </c>
      <c r="G250" t="str">
        <f>=IF(MOD(A250,10)&lt;7,"train","test")</f>
      </c>
      <c r="H250" s="5" t="str">
        <f>=$L$6+$L$7*D250+$L$8*E250</f>
      </c>
      <c r="I250" s="5" t="str">
        <f>=(F250-H250)^2</f>
      </c>
    </row>
    <row r="251">
      <c r="A251" t="n">
        <v>150172</v>
      </c>
      <c r="B251" t="s">
        <v>1680</v>
      </c>
      <c r="C251" t="s">
        <v>163</v>
      </c>
      <c r="D251" t="n">
        <v>48</v>
      </c>
      <c r="E251" t="n">
        <v>17377</v>
      </c>
      <c r="F251" t="n">
        <v>30.9</v>
      </c>
      <c r="G251" t="str">
        <f>=IF(MOD(A251,10)&lt;7,"train","test")</f>
      </c>
      <c r="H251" s="5" t="str">
        <f>=$L$6+$L$7*D251+$L$8*E251</f>
      </c>
      <c r="I251" s="5" t="str">
        <f>=(F251-H251)^2</f>
      </c>
    </row>
    <row r="252">
      <c r="A252" t="n">
        <v>150400</v>
      </c>
      <c r="B252" t="s">
        <v>1689</v>
      </c>
      <c r="C252" t="s">
        <v>163</v>
      </c>
      <c r="D252" t="n">
        <v>16</v>
      </c>
      <c r="E252" t="n">
        <v>30507</v>
      </c>
      <c r="F252" t="n">
        <v>80</v>
      </c>
      <c r="G252" t="str">
        <f>=IF(MOD(A252,10)&lt;7,"train","test")</f>
      </c>
      <c r="H252" s="5" t="str">
        <f>=$L$6+$L$7*D252+$L$8*E252</f>
      </c>
      <c r="I252" s="5" t="str">
        <f>=(F252-H252)^2</f>
      </c>
    </row>
    <row r="253">
      <c r="A253" t="n">
        <v>150455</v>
      </c>
      <c r="B253" t="s">
        <v>1693</v>
      </c>
      <c r="C253" t="s">
        <v>163</v>
      </c>
      <c r="D253" t="n">
        <v>25</v>
      </c>
      <c r="E253" t="n">
        <v>26517</v>
      </c>
      <c r="F253" t="n">
        <v>67.9</v>
      </c>
      <c r="G253" t="str">
        <f>=IF(MOD(A253,10)&lt;7,"train","test")</f>
      </c>
      <c r="H253" s="5" t="str">
        <f>=$L$6+$L$7*D253+$L$8*E253</f>
      </c>
      <c r="I253" s="5" t="str">
        <f>=(F253-H253)^2</f>
      </c>
    </row>
    <row r="254">
      <c r="A254" t="n">
        <v>150534</v>
      </c>
      <c r="B254" t="s">
        <v>1694</v>
      </c>
      <c r="C254" t="s">
        <v>163</v>
      </c>
      <c r="D254" t="n">
        <v>23</v>
      </c>
      <c r="E254" t="n">
        <v>21611</v>
      </c>
      <c r="F254" t="n">
        <v>71.1</v>
      </c>
      <c r="G254" t="str">
        <f>=IF(MOD(A254,10)&lt;7,"train","test")</f>
      </c>
      <c r="H254" s="5" t="str">
        <f>=$L$6+$L$7*D254+$L$8*E254</f>
      </c>
      <c r="I254" s="5" t="str">
        <f>=(F254-H254)^2</f>
      </c>
    </row>
    <row r="255">
      <c r="A255" t="n">
        <v>150604</v>
      </c>
      <c r="B255" t="s">
        <v>1696</v>
      </c>
      <c r="C255" t="s">
        <v>163</v>
      </c>
      <c r="D255" t="n">
        <v>39</v>
      </c>
      <c r="E255" t="n">
        <v>23843</v>
      </c>
      <c r="F255" t="n">
        <v>63.4</v>
      </c>
      <c r="G255" t="str">
        <f>=IF(MOD(A255,10)&lt;7,"train","test")</f>
      </c>
      <c r="H255" s="5" t="str">
        <f>=$L$6+$L$7*D255+$L$8*E255</f>
      </c>
      <c r="I255" s="5" t="str">
        <f>=(F255-H255)^2</f>
      </c>
    </row>
    <row r="256">
      <c r="A256" t="n">
        <v>150756</v>
      </c>
      <c r="B256" t="s">
        <v>1702</v>
      </c>
      <c r="C256" t="s">
        <v>163</v>
      </c>
      <c r="D256" t="n">
        <v>26</v>
      </c>
      <c r="E256" t="n">
        <v>22929</v>
      </c>
      <c r="F256" t="n">
        <v>63.6</v>
      </c>
      <c r="G256" t="str">
        <f>=IF(MOD(A256,10)&lt;7,"train","test")</f>
      </c>
      <c r="H256" s="5" t="str">
        <f>=$L$6+$L$7*D256+$L$8*E256</f>
      </c>
      <c r="I256" s="5" t="str">
        <f>=(F256-H256)^2</f>
      </c>
    </row>
    <row r="257">
      <c r="A257" t="n">
        <v>150774</v>
      </c>
      <c r="B257" t="s">
        <v>1706</v>
      </c>
      <c r="C257" t="s">
        <v>163</v>
      </c>
      <c r="D257" t="n">
        <v>29</v>
      </c>
      <c r="E257" t="n">
        <v>24214</v>
      </c>
      <c r="F257" t="n">
        <v>26.8</v>
      </c>
      <c r="G257" t="str">
        <f>=IF(MOD(A257,10)&lt;7,"train","test")</f>
      </c>
      <c r="H257" s="5" t="str">
        <f>=$L$6+$L$7*D257+$L$8*E257</f>
      </c>
      <c r="I257" s="5" t="str">
        <f>=(F257-H257)^2</f>
      </c>
    </row>
    <row r="258">
      <c r="A258" t="n">
        <v>150941</v>
      </c>
      <c r="B258" t="s">
        <v>1709</v>
      </c>
      <c r="C258" t="s">
        <v>163</v>
      </c>
      <c r="D258" t="n">
        <v>29</v>
      </c>
      <c r="E258" t="n">
        <v>21149</v>
      </c>
      <c r="F258" t="n">
        <v>68.2</v>
      </c>
      <c r="G258" t="str">
        <f>=IF(MOD(A258,10)&lt;7,"train","test")</f>
      </c>
      <c r="H258" s="5" t="str">
        <f>=$L$6+$L$7*D258+$L$8*E258</f>
      </c>
      <c r="I258" s="5" t="str">
        <f>=(F258-H258)^2</f>
      </c>
    </row>
    <row r="259">
      <c r="A259" t="n">
        <v>151102</v>
      </c>
      <c r="B259" t="s">
        <v>1712</v>
      </c>
      <c r="C259" t="s">
        <v>149</v>
      </c>
      <c r="D259" t="n">
        <v>23</v>
      </c>
      <c r="E259" t="n">
        <v>12619</v>
      </c>
      <c r="F259" t="n">
        <v>32.1</v>
      </c>
      <c r="G259" t="str">
        <f>=IF(MOD(A259,10)&lt;7,"train","test")</f>
      </c>
      <c r="H259" s="5" t="str">
        <f>=$L$6+$L$7*D259+$L$8*E259</f>
      </c>
      <c r="I259" s="5" t="str">
        <f>=(F259-H259)^2</f>
      </c>
    </row>
    <row r="260">
      <c r="A260" t="n">
        <v>151111</v>
      </c>
      <c r="B260" t="s">
        <v>1713</v>
      </c>
      <c r="C260" t="s">
        <v>149</v>
      </c>
      <c r="D260" t="n">
        <v>36</v>
      </c>
      <c r="E260" t="n">
        <v>11592</v>
      </c>
      <c r="F260" t="n">
        <v>53.8</v>
      </c>
      <c r="G260" t="str">
        <f>=IF(MOD(A260,10)&lt;7,"train","test")</f>
      </c>
      <c r="H260" s="5" t="str">
        <f>=$L$6+$L$7*D260+$L$8*E260</f>
      </c>
      <c r="I260" s="5" t="str">
        <f>=(F260-H260)^2</f>
      </c>
    </row>
    <row r="261">
      <c r="A261" t="n">
        <v>151263</v>
      </c>
      <c r="B261" t="s">
        <v>1714</v>
      </c>
      <c r="C261" t="s">
        <v>163</v>
      </c>
      <c r="D261" t="n">
        <v>36</v>
      </c>
      <c r="E261" t="n">
        <v>19903</v>
      </c>
      <c r="F261" t="n">
        <v>55.6</v>
      </c>
      <c r="G261" t="str">
        <f>=IF(MOD(A261,10)&lt;7,"train","test")</f>
      </c>
      <c r="H261" s="5" t="str">
        <f>=$L$6+$L$7*D261+$L$8*E261</f>
      </c>
      <c r="I261" s="5" t="str">
        <f>=(F261-H261)^2</f>
      </c>
    </row>
    <row r="262">
      <c r="A262" t="n">
        <v>151290</v>
      </c>
      <c r="B262" t="s">
        <v>1715</v>
      </c>
      <c r="C262" t="s">
        <v>163</v>
      </c>
      <c r="D262" t="n">
        <v>34</v>
      </c>
      <c r="E262" t="n">
        <v>22148</v>
      </c>
      <c r="F262" t="n">
        <v>35.5</v>
      </c>
      <c r="G262" t="str">
        <f>=IF(MOD(A262,10)&lt;7,"train","test")</f>
      </c>
      <c r="H262" s="5" t="str">
        <f>=$L$6+$L$7*D262+$L$8*E262</f>
      </c>
      <c r="I262" s="5" t="str">
        <f>=(F262-H262)^2</f>
      </c>
    </row>
    <row r="263">
      <c r="A263" t="n">
        <v>151306</v>
      </c>
      <c r="B263" t="s">
        <v>1716</v>
      </c>
      <c r="C263" t="s">
        <v>149</v>
      </c>
      <c r="D263" t="n">
        <v>22</v>
      </c>
      <c r="E263" t="n">
        <v>14066</v>
      </c>
      <c r="F263" t="n">
        <v>51.8</v>
      </c>
      <c r="G263" t="str">
        <f>=IF(MOD(A263,10)&lt;7,"train","test")</f>
      </c>
      <c r="H263" s="5" t="str">
        <f>=$L$6+$L$7*D263+$L$8*E263</f>
      </c>
      <c r="I263" s="5" t="str">
        <f>=(F263-H263)^2</f>
      </c>
    </row>
    <row r="264">
      <c r="A264" t="n">
        <v>151324</v>
      </c>
      <c r="B264" t="s">
        <v>1717</v>
      </c>
      <c r="C264" t="s">
        <v>149</v>
      </c>
      <c r="D264" t="n">
        <v>39</v>
      </c>
      <c r="E264" t="n">
        <v>13321</v>
      </c>
      <c r="F264" t="n">
        <v>41.1</v>
      </c>
      <c r="G264" t="str">
        <f>=IF(MOD(A264,10)&lt;7,"train","test")</f>
      </c>
      <c r="H264" s="5" t="str">
        <f>=$L$6+$L$7*D264+$L$8*E264</f>
      </c>
      <c r="I264" s="5" t="str">
        <f>=(F264-H264)^2</f>
      </c>
    </row>
    <row r="265">
      <c r="A265" t="n">
        <v>151333</v>
      </c>
      <c r="B265" t="s">
        <v>1718</v>
      </c>
      <c r="C265" t="s">
        <v>149</v>
      </c>
      <c r="D265" t="n">
        <v>35</v>
      </c>
      <c r="E265" t="n">
        <v>6459</v>
      </c>
      <c r="F265" t="n">
        <v>44</v>
      </c>
      <c r="G265" t="str">
        <f>=IF(MOD(A265,10)&lt;7,"train","test")</f>
      </c>
      <c r="H265" s="5" t="str">
        <f>=$L$6+$L$7*D265+$L$8*E265</f>
      </c>
      <c r="I265" s="5" t="str">
        <f>=(F265-H265)^2</f>
      </c>
    </row>
    <row r="266">
      <c r="A266" t="n">
        <v>151342</v>
      </c>
      <c r="B266" t="s">
        <v>1720</v>
      </c>
      <c r="C266" t="s">
        <v>149</v>
      </c>
      <c r="D266" t="n">
        <v>41</v>
      </c>
      <c r="E266" t="n">
        <v>8090</v>
      </c>
      <c r="F266" t="n">
        <v>36.2</v>
      </c>
      <c r="G266" t="str">
        <f>=IF(MOD(A266,10)&lt;7,"train","test")</f>
      </c>
      <c r="H266" s="5" t="str">
        <f>=$L$6+$L$7*D266+$L$8*E266</f>
      </c>
      <c r="I266" s="5" t="str">
        <f>=(F266-H266)^2</f>
      </c>
    </row>
    <row r="267">
      <c r="A267" t="n">
        <v>151351</v>
      </c>
      <c r="B267" t="s">
        <v>1722</v>
      </c>
      <c r="C267" t="s">
        <v>149</v>
      </c>
      <c r="D267" t="n">
        <v>17</v>
      </c>
      <c r="E267" t="n">
        <v>16282</v>
      </c>
      <c r="F267" t="n">
        <v>81.2</v>
      </c>
      <c r="G267" t="str">
        <f>=IF(MOD(A267,10)&lt;7,"train","test")</f>
      </c>
      <c r="H267" s="5" t="str">
        <f>=$L$6+$L$7*D267+$L$8*E267</f>
      </c>
      <c r="I267" s="5" t="str">
        <f>=(F267-H267)^2</f>
      </c>
    </row>
    <row r="268">
      <c r="A268" t="n">
        <v>151360</v>
      </c>
      <c r="B268" t="s">
        <v>1723</v>
      </c>
      <c r="C268" t="s">
        <v>149</v>
      </c>
      <c r="D268" t="n">
        <v>43</v>
      </c>
      <c r="E268" t="n">
        <v>5553</v>
      </c>
      <c r="F268" t="n">
        <v>36.3</v>
      </c>
      <c r="G268" t="str">
        <f>=IF(MOD(A268,10)&lt;7,"train","test")</f>
      </c>
      <c r="H268" s="5" t="str">
        <f>=$L$6+$L$7*D268+$L$8*E268</f>
      </c>
      <c r="I268" s="5" t="str">
        <f>=(F268-H268)^2</f>
      </c>
    </row>
    <row r="269">
      <c r="A269" t="n">
        <v>151786</v>
      </c>
      <c r="B269" t="s">
        <v>1736</v>
      </c>
      <c r="C269" t="s">
        <v>163</v>
      </c>
      <c r="D269" t="n">
        <v>23</v>
      </c>
      <c r="E269" t="n">
        <v>23225</v>
      </c>
      <c r="F269" t="n">
        <v>60.9</v>
      </c>
      <c r="G269" t="str">
        <f>=IF(MOD(A269,10)&lt;7,"train","test")</f>
      </c>
      <c r="H269" s="5" t="str">
        <f>=$L$6+$L$7*D269+$L$8*E269</f>
      </c>
      <c r="I269" s="5" t="str">
        <f>=(F269-H269)^2</f>
      </c>
    </row>
    <row r="270">
      <c r="A270" t="n">
        <v>151801</v>
      </c>
      <c r="B270" t="s">
        <v>1737</v>
      </c>
      <c r="C270" t="s">
        <v>163</v>
      </c>
      <c r="D270" t="n">
        <v>25</v>
      </c>
      <c r="E270" t="n">
        <v>23364</v>
      </c>
      <c r="F270" t="n">
        <v>65.6</v>
      </c>
      <c r="G270" t="str">
        <f>=IF(MOD(A270,10)&lt;7,"train","test")</f>
      </c>
      <c r="H270" s="5" t="str">
        <f>=$L$6+$L$7*D270+$L$8*E270</f>
      </c>
      <c r="I270" s="5" t="str">
        <f>=(F270-H270)^2</f>
      </c>
    </row>
    <row r="271">
      <c r="A271" t="n">
        <v>152080</v>
      </c>
      <c r="B271" t="s">
        <v>1746</v>
      </c>
      <c r="C271" t="s">
        <v>163</v>
      </c>
      <c r="D271" t="n">
        <v>12</v>
      </c>
      <c r="E271" t="n">
        <v>29083</v>
      </c>
      <c r="F271" t="n">
        <v>96.8</v>
      </c>
      <c r="G271" t="str">
        <f>=IF(MOD(A271,10)&lt;7,"train","test")</f>
      </c>
      <c r="H271" s="5" t="str">
        <f>=$L$6+$L$7*D271+$L$8*E271</f>
      </c>
      <c r="I271" s="5" t="str">
        <f>=(F271-H271)^2</f>
      </c>
    </row>
    <row r="272">
      <c r="A272" t="n">
        <v>152336</v>
      </c>
      <c r="B272" t="s">
        <v>1753</v>
      </c>
      <c r="C272" t="s">
        <v>163</v>
      </c>
      <c r="D272" t="n">
        <v>43</v>
      </c>
      <c r="E272" t="n">
        <v>20897</v>
      </c>
      <c r="F272" t="n">
        <v>59.9</v>
      </c>
      <c r="G272" t="str">
        <f>=IF(MOD(A272,10)&lt;7,"train","test")</f>
      </c>
      <c r="H272" s="5" t="str">
        <f>=$L$6+$L$7*D272+$L$8*E272</f>
      </c>
      <c r="I272" s="5" t="str">
        <f>=(F272-H272)^2</f>
      </c>
    </row>
    <row r="273">
      <c r="A273" t="n">
        <v>152381</v>
      </c>
      <c r="B273" t="s">
        <v>1754</v>
      </c>
      <c r="C273" t="s">
        <v>163</v>
      </c>
      <c r="D273" t="n">
        <v>51</v>
      </c>
      <c r="E273" t="n">
        <v>18470</v>
      </c>
      <c r="F273" t="n">
        <v>52.7</v>
      </c>
      <c r="G273" t="str">
        <f>=IF(MOD(A273,10)&lt;7,"train","test")</f>
      </c>
      <c r="H273" s="5" t="str">
        <f>=$L$6+$L$7*D273+$L$8*E273</f>
      </c>
      <c r="I273" s="5" t="str">
        <f>=(F273-H273)^2</f>
      </c>
    </row>
    <row r="274">
      <c r="A274" t="n">
        <v>152390</v>
      </c>
      <c r="B274" t="s">
        <v>1756</v>
      </c>
      <c r="C274" t="s">
        <v>163</v>
      </c>
      <c r="D274" t="n">
        <v>24</v>
      </c>
      <c r="E274" t="n">
        <v>30389</v>
      </c>
      <c r="F274" t="n">
        <v>76.5</v>
      </c>
      <c r="G274" t="str">
        <f>=IF(MOD(A274,10)&lt;7,"train","test")</f>
      </c>
      <c r="H274" s="5" t="str">
        <f>=$L$6+$L$7*D274+$L$8*E274</f>
      </c>
      <c r="I274" s="5" t="str">
        <f>=(F274-H274)^2</f>
      </c>
    </row>
    <row r="275">
      <c r="A275" t="n">
        <v>152530</v>
      </c>
      <c r="B275" t="s">
        <v>1760</v>
      </c>
      <c r="C275" t="s">
        <v>163</v>
      </c>
      <c r="D275" t="n">
        <v>13</v>
      </c>
      <c r="E275" t="n">
        <v>25698</v>
      </c>
      <c r="F275" t="n">
        <v>76.6</v>
      </c>
      <c r="G275" t="str">
        <f>=IF(MOD(A275,10)&lt;7,"train","test")</f>
      </c>
      <c r="H275" s="5" t="str">
        <f>=$L$6+$L$7*D275+$L$8*E275</f>
      </c>
      <c r="I275" s="5" t="str">
        <f>=(F275-H275)^2</f>
      </c>
    </row>
    <row r="276">
      <c r="A276" t="n">
        <v>152600</v>
      </c>
      <c r="B276" t="s">
        <v>1763</v>
      </c>
      <c r="C276" t="s">
        <v>163</v>
      </c>
      <c r="D276" t="n">
        <v>26</v>
      </c>
      <c r="E276" t="n">
        <v>23168</v>
      </c>
      <c r="F276" t="n">
        <v>67</v>
      </c>
      <c r="G276" t="str">
        <f>=IF(MOD(A276,10)&lt;7,"train","test")</f>
      </c>
      <c r="H276" s="5" t="str">
        <f>=$L$6+$L$7*D276+$L$8*E276</f>
      </c>
      <c r="I276" s="5" t="str">
        <f>=(F276-H276)^2</f>
      </c>
    </row>
    <row r="277">
      <c r="A277" t="n">
        <v>152673</v>
      </c>
      <c r="B277" t="s">
        <v>1767</v>
      </c>
      <c r="C277" t="s">
        <v>163</v>
      </c>
      <c r="D277" t="n">
        <v>23</v>
      </c>
      <c r="E277" t="n">
        <v>23913</v>
      </c>
      <c r="F277" t="n">
        <v>77.1</v>
      </c>
      <c r="G277" t="str">
        <f>=IF(MOD(A277,10)&lt;7,"train","test")</f>
      </c>
      <c r="H277" s="5" t="str">
        <f>=$L$6+$L$7*D277+$L$8*E277</f>
      </c>
      <c r="I277" s="5" t="str">
        <f>=(F277-H277)^2</f>
      </c>
    </row>
    <row r="278">
      <c r="A278" t="n">
        <v>152992</v>
      </c>
      <c r="B278" t="s">
        <v>1772</v>
      </c>
      <c r="C278" t="s">
        <v>163</v>
      </c>
      <c r="D278" t="n">
        <v>30</v>
      </c>
      <c r="E278" t="n">
        <v>23292</v>
      </c>
      <c r="F278" t="n">
        <v>49.4</v>
      </c>
      <c r="G278" t="str">
        <f>=IF(MOD(A278,10)&lt;7,"train","test")</f>
      </c>
      <c r="H278" s="5" t="str">
        <f>=$L$6+$L$7*D278+$L$8*E278</f>
      </c>
      <c r="I278" s="5" t="str">
        <f>=(F278-H278)^2</f>
      </c>
    </row>
    <row r="279">
      <c r="A279" t="n">
        <v>153001</v>
      </c>
      <c r="B279" t="s">
        <v>1774</v>
      </c>
      <c r="C279" t="s">
        <v>163</v>
      </c>
      <c r="D279" t="n">
        <v>43</v>
      </c>
      <c r="E279" t="n">
        <v>18156</v>
      </c>
      <c r="F279" t="n">
        <v>47.3</v>
      </c>
      <c r="G279" t="str">
        <f>=IF(MOD(A279,10)&lt;7,"train","test")</f>
      </c>
      <c r="H279" s="5" t="str">
        <f>=$L$6+$L$7*D279+$L$8*E279</f>
      </c>
      <c r="I279" s="5" t="str">
        <f>=(F279-H279)^2</f>
      </c>
    </row>
    <row r="280">
      <c r="A280" t="n">
        <v>153126</v>
      </c>
      <c r="B280" t="s">
        <v>1782</v>
      </c>
      <c r="C280" t="s">
        <v>163</v>
      </c>
      <c r="D280" t="n">
        <v>36</v>
      </c>
      <c r="E280" t="n">
        <v>25692</v>
      </c>
      <c r="F280" t="n">
        <v>54.9</v>
      </c>
      <c r="G280" t="str">
        <f>=IF(MOD(A280,10)&lt;7,"train","test")</f>
      </c>
      <c r="H280" s="5" t="str">
        <f>=$L$6+$L$7*D280+$L$8*E280</f>
      </c>
      <c r="I280" s="5" t="str">
        <f>=(F280-H280)^2</f>
      </c>
    </row>
    <row r="281">
      <c r="A281" t="n">
        <v>153144</v>
      </c>
      <c r="B281" t="s">
        <v>1783</v>
      </c>
      <c r="C281" t="s">
        <v>163</v>
      </c>
      <c r="D281" t="n">
        <v>36</v>
      </c>
      <c r="E281" t="n">
        <v>20940</v>
      </c>
      <c r="F281" t="n">
        <v>59</v>
      </c>
      <c r="G281" t="str">
        <f>=IF(MOD(A281,10)&lt;7,"train","test")</f>
      </c>
      <c r="H281" s="5" t="str">
        <f>=$L$6+$L$7*D281+$L$8*E281</f>
      </c>
      <c r="I281" s="5" t="str">
        <f>=(F281-H281)^2</f>
      </c>
    </row>
    <row r="282">
      <c r="A282" t="n">
        <v>153162</v>
      </c>
      <c r="B282" t="s">
        <v>1784</v>
      </c>
      <c r="C282" t="s">
        <v>163</v>
      </c>
      <c r="D282" t="n">
        <v>29</v>
      </c>
      <c r="E282" t="n">
        <v>25850</v>
      </c>
      <c r="F282" t="n">
        <v>71.7</v>
      </c>
      <c r="G282" t="str">
        <f>=IF(MOD(A282,10)&lt;7,"train","test")</f>
      </c>
      <c r="H282" s="5" t="str">
        <f>=$L$6+$L$7*D282+$L$8*E282</f>
      </c>
      <c r="I282" s="5" t="str">
        <f>=(F282-H282)^2</f>
      </c>
    </row>
    <row r="283">
      <c r="A283" t="n">
        <v>153250</v>
      </c>
      <c r="B283" t="s">
        <v>1789</v>
      </c>
      <c r="C283" t="s">
        <v>163</v>
      </c>
      <c r="D283" t="n">
        <v>18</v>
      </c>
      <c r="E283" t="n">
        <v>27925</v>
      </c>
      <c r="F283" t="n">
        <v>67.2</v>
      </c>
      <c r="G283" t="str">
        <f>=IF(MOD(A283,10)&lt;7,"train","test")</f>
      </c>
      <c r="H283" s="5" t="str">
        <f>=$L$6+$L$7*D283+$L$8*E283</f>
      </c>
      <c r="I283" s="5" t="str">
        <f>=(F283-H283)^2</f>
      </c>
    </row>
    <row r="284">
      <c r="A284" t="n">
        <v>153302</v>
      </c>
      <c r="B284" t="s">
        <v>1796</v>
      </c>
      <c r="C284" t="s">
        <v>163</v>
      </c>
      <c r="D284" t="n">
        <v>40</v>
      </c>
      <c r="E284" t="n">
        <v>14393</v>
      </c>
      <c r="F284" t="n">
        <v>40.7</v>
      </c>
      <c r="G284" t="str">
        <f>=IF(MOD(A284,10)&lt;7,"train","test")</f>
      </c>
      <c r="H284" s="5" t="str">
        <f>=$L$6+$L$7*D284+$L$8*E284</f>
      </c>
      <c r="I284" s="5" t="str">
        <f>=(F284-H284)^2</f>
      </c>
    </row>
    <row r="285">
      <c r="A285" t="n">
        <v>153320</v>
      </c>
      <c r="B285" t="s">
        <v>1799</v>
      </c>
      <c r="C285" t="s">
        <v>163</v>
      </c>
      <c r="D285" t="n">
        <v>37</v>
      </c>
      <c r="E285" t="n">
        <v>18288</v>
      </c>
      <c r="F285" t="n">
        <v>48</v>
      </c>
      <c r="G285" t="str">
        <f>=IF(MOD(A285,10)&lt;7,"train","test")</f>
      </c>
      <c r="H285" s="5" t="str">
        <f>=$L$6+$L$7*D285+$L$8*E285</f>
      </c>
      <c r="I285" s="5" t="str">
        <f>=(F285-H285)^2</f>
      </c>
    </row>
    <row r="286">
      <c r="A286" t="n">
        <v>153366</v>
      </c>
      <c r="B286" t="s">
        <v>1800</v>
      </c>
      <c r="C286" t="s">
        <v>163</v>
      </c>
      <c r="D286" t="n">
        <v>45</v>
      </c>
      <c r="E286" t="n">
        <v>16632</v>
      </c>
      <c r="F286" t="n">
        <v>38.3</v>
      </c>
      <c r="G286" t="str">
        <f>=IF(MOD(A286,10)&lt;7,"train","test")</f>
      </c>
      <c r="H286" s="5" t="str">
        <f>=$L$6+$L$7*D286+$L$8*E286</f>
      </c>
      <c r="I286" s="5" t="str">
        <f>=(F286-H286)^2</f>
      </c>
    </row>
    <row r="287">
      <c r="A287" t="n">
        <v>153375</v>
      </c>
      <c r="B287" t="s">
        <v>1802</v>
      </c>
      <c r="C287" t="s">
        <v>163</v>
      </c>
      <c r="D287" t="n">
        <v>38</v>
      </c>
      <c r="E287" t="n">
        <v>22296</v>
      </c>
      <c r="F287" t="n">
        <v>55.8</v>
      </c>
      <c r="G287" t="str">
        <f>=IF(MOD(A287,10)&lt;7,"train","test")</f>
      </c>
      <c r="H287" s="5" t="str">
        <f>=$L$6+$L$7*D287+$L$8*E287</f>
      </c>
      <c r="I287" s="5" t="str">
        <f>=(F287-H287)^2</f>
      </c>
    </row>
    <row r="288">
      <c r="A288" t="n">
        <v>153384</v>
      </c>
      <c r="B288" t="s">
        <v>1803</v>
      </c>
      <c r="C288" t="s">
        <v>163</v>
      </c>
      <c r="D288" t="n">
        <v>17</v>
      </c>
      <c r="E288" t="n">
        <v>33446</v>
      </c>
      <c r="F288" t="n">
        <v>87.5</v>
      </c>
      <c r="G288" t="str">
        <f>=IF(MOD(A288,10)&lt;7,"train","test")</f>
      </c>
      <c r="H288" s="5" t="str">
        <f>=$L$6+$L$7*D288+$L$8*E288</f>
      </c>
      <c r="I288" s="5" t="str">
        <f>=(F288-H288)^2</f>
      </c>
    </row>
    <row r="289">
      <c r="A289" t="n">
        <v>153603</v>
      </c>
      <c r="B289" t="s">
        <v>1817</v>
      </c>
      <c r="C289" t="s">
        <v>149</v>
      </c>
      <c r="D289" t="n">
        <v>18</v>
      </c>
      <c r="E289" t="n">
        <v>17354</v>
      </c>
      <c r="F289" t="n">
        <v>75.5</v>
      </c>
      <c r="G289" t="str">
        <f>=IF(MOD(A289,10)&lt;7,"train","test")</f>
      </c>
      <c r="H289" s="5" t="str">
        <f>=$L$6+$L$7*D289+$L$8*E289</f>
      </c>
      <c r="I289" s="5" t="str">
        <f>=(F289-H289)^2</f>
      </c>
    </row>
    <row r="290">
      <c r="A290" t="n">
        <v>153825</v>
      </c>
      <c r="B290" t="s">
        <v>1831</v>
      </c>
      <c r="C290" t="s">
        <v>163</v>
      </c>
      <c r="D290" t="n">
        <v>25</v>
      </c>
      <c r="E290" t="n">
        <v>22338</v>
      </c>
      <c r="F290" t="n">
        <v>69.9</v>
      </c>
      <c r="G290" t="str">
        <f>=IF(MOD(A290,10)&lt;7,"train","test")</f>
      </c>
      <c r="H290" s="5" t="str">
        <f>=$L$6+$L$7*D290+$L$8*E290</f>
      </c>
      <c r="I290" s="5" t="str">
        <f>=(F290-H290)^2</f>
      </c>
    </row>
    <row r="291">
      <c r="A291" t="n">
        <v>153834</v>
      </c>
      <c r="B291" t="s">
        <v>1832</v>
      </c>
      <c r="C291" t="s">
        <v>163</v>
      </c>
      <c r="D291" t="n">
        <v>19</v>
      </c>
      <c r="E291" t="n">
        <v>24790</v>
      </c>
      <c r="F291" t="n">
        <v>75</v>
      </c>
      <c r="G291" t="str">
        <f>=IF(MOD(A291,10)&lt;7,"train","test")</f>
      </c>
      <c r="H291" s="5" t="str">
        <f>=$L$6+$L$7*D291+$L$8*E291</f>
      </c>
      <c r="I291" s="5" t="str">
        <f>=(F291-H291)^2</f>
      </c>
    </row>
    <row r="292">
      <c r="A292" t="n">
        <v>154004</v>
      </c>
      <c r="B292" t="s">
        <v>1838</v>
      </c>
      <c r="C292" t="s">
        <v>163</v>
      </c>
      <c r="D292" t="n">
        <v>32</v>
      </c>
      <c r="E292" t="n">
        <v>23482</v>
      </c>
      <c r="F292" t="n">
        <v>52.8</v>
      </c>
      <c r="G292" t="str">
        <f>=IF(MOD(A292,10)&lt;7,"train","test")</f>
      </c>
      <c r="H292" s="5" t="str">
        <f>=$L$6+$L$7*D292+$L$8*E292</f>
      </c>
      <c r="I292" s="5" t="str">
        <f>=(F292-H292)^2</f>
      </c>
    </row>
    <row r="293">
      <c r="A293" t="n">
        <v>154013</v>
      </c>
      <c r="B293" t="s">
        <v>1839</v>
      </c>
      <c r="C293" t="s">
        <v>163</v>
      </c>
      <c r="D293" t="n">
        <v>26</v>
      </c>
      <c r="E293" t="n">
        <v>23972</v>
      </c>
      <c r="F293" t="n">
        <v>55.9</v>
      </c>
      <c r="G293" t="str">
        <f>=IF(MOD(A293,10)&lt;7,"train","test")</f>
      </c>
      <c r="H293" s="5" t="str">
        <f>=$L$6+$L$7*D293+$L$8*E293</f>
      </c>
      <c r="I293" s="5" t="str">
        <f>=(F293-H293)^2</f>
      </c>
    </row>
    <row r="294">
      <c r="A294" t="n">
        <v>154022</v>
      </c>
      <c r="B294" t="s">
        <v>1840</v>
      </c>
      <c r="C294" t="s">
        <v>189</v>
      </c>
      <c r="D294" t="n">
        <v>31</v>
      </c>
      <c r="E294" t="n">
        <v>25771</v>
      </c>
      <c r="F294" t="n">
        <v>8.4</v>
      </c>
      <c r="G294" t="str">
        <f>=IF(MOD(A294,10)&lt;7,"train","test")</f>
      </c>
      <c r="H294" s="5" t="str">
        <f>=$L$6+$L$7*D294+$L$8*E294</f>
      </c>
      <c r="I294" s="5" t="str">
        <f>=(F294-H294)^2</f>
      </c>
    </row>
    <row r="295">
      <c r="A295" t="n">
        <v>154095</v>
      </c>
      <c r="B295" t="s">
        <v>1842</v>
      </c>
      <c r="C295" t="s">
        <v>149</v>
      </c>
      <c r="D295" t="n">
        <v>24</v>
      </c>
      <c r="E295" t="n">
        <v>15931</v>
      </c>
      <c r="F295" t="n">
        <v>68.9</v>
      </c>
      <c r="G295" t="str">
        <f>=IF(MOD(A295,10)&lt;7,"train","test")</f>
      </c>
      <c r="H295" s="5" t="str">
        <f>=$L$6+$L$7*D295+$L$8*E295</f>
      </c>
      <c r="I295" s="5" t="str">
        <f>=(F295-H295)^2</f>
      </c>
    </row>
    <row r="296">
      <c r="A296" t="n">
        <v>154101</v>
      </c>
      <c r="B296" t="s">
        <v>1843</v>
      </c>
      <c r="C296" t="s">
        <v>163</v>
      </c>
      <c r="D296" t="n">
        <v>23</v>
      </c>
      <c r="E296" t="n">
        <v>24737</v>
      </c>
      <c r="F296" t="n">
        <v>63.6</v>
      </c>
      <c r="G296" t="str">
        <f>=IF(MOD(A296,10)&lt;7,"train","test")</f>
      </c>
      <c r="H296" s="5" t="str">
        <f>=$L$6+$L$7*D296+$L$8*E296</f>
      </c>
      <c r="I296" s="5" t="str">
        <f>=(F296-H296)^2</f>
      </c>
    </row>
    <row r="297">
      <c r="A297" t="n">
        <v>154235</v>
      </c>
      <c r="B297" t="s">
        <v>1853</v>
      </c>
      <c r="C297" t="s">
        <v>163</v>
      </c>
      <c r="D297" t="n">
        <v>28</v>
      </c>
      <c r="E297" t="n">
        <v>23578</v>
      </c>
      <c r="F297" t="n">
        <v>62.8</v>
      </c>
      <c r="G297" t="str">
        <f>=IF(MOD(A297,10)&lt;7,"train","test")</f>
      </c>
      <c r="H297" s="5" t="str">
        <f>=$L$6+$L$7*D297+$L$8*E297</f>
      </c>
      <c r="I297" s="5" t="str">
        <f>=(F297-H297)^2</f>
      </c>
    </row>
    <row r="298">
      <c r="A298" t="n">
        <v>154350</v>
      </c>
      <c r="B298" t="s">
        <v>1856</v>
      </c>
      <c r="C298" t="s">
        <v>163</v>
      </c>
      <c r="D298" t="n">
        <v>33</v>
      </c>
      <c r="E298" t="n">
        <v>23637</v>
      </c>
      <c r="F298" t="n">
        <v>65.7</v>
      </c>
      <c r="G298" t="str">
        <f>=IF(MOD(A298,10)&lt;7,"train","test")</f>
      </c>
      <c r="H298" s="5" t="str">
        <f>=$L$6+$L$7*D298+$L$8*E298</f>
      </c>
      <c r="I298" s="5" t="str">
        <f>=(F298-H298)^2</f>
      </c>
    </row>
    <row r="299">
      <c r="A299" t="n">
        <v>154493</v>
      </c>
      <c r="B299" t="s">
        <v>1865</v>
      </c>
      <c r="C299" t="s">
        <v>163</v>
      </c>
      <c r="D299" t="n">
        <v>33</v>
      </c>
      <c r="E299" t="n">
        <v>22427</v>
      </c>
      <c r="F299" t="n">
        <v>42.1</v>
      </c>
      <c r="G299" t="str">
        <f>=IF(MOD(A299,10)&lt;7,"train","test")</f>
      </c>
      <c r="H299" s="5" t="str">
        <f>=$L$6+$L$7*D299+$L$8*E299</f>
      </c>
      <c r="I299" s="5" t="str">
        <f>=(F299-H299)^2</f>
      </c>
    </row>
    <row r="300">
      <c r="A300" t="n">
        <v>154590</v>
      </c>
      <c r="B300" t="s">
        <v>1874</v>
      </c>
      <c r="C300" t="s">
        <v>163</v>
      </c>
      <c r="D300" t="n">
        <v>46</v>
      </c>
      <c r="E300" t="n">
        <v>22361</v>
      </c>
      <c r="F300" t="n">
        <v>29.2</v>
      </c>
      <c r="G300" t="str">
        <f>=IF(MOD(A300,10)&lt;7,"train","test")</f>
      </c>
      <c r="H300" s="5" t="str">
        <f>=$L$6+$L$7*D300+$L$8*E300</f>
      </c>
      <c r="I300" s="5" t="str">
        <f>=(F300-H300)^2</f>
      </c>
    </row>
    <row r="301">
      <c r="A301" t="n">
        <v>154712</v>
      </c>
      <c r="B301" t="s">
        <v>1883</v>
      </c>
      <c r="C301" t="s">
        <v>163</v>
      </c>
      <c r="D301" t="n">
        <v>16</v>
      </c>
      <c r="E301" t="n">
        <v>28451</v>
      </c>
      <c r="F301" t="n">
        <v>65.1</v>
      </c>
      <c r="G301" t="str">
        <f>=IF(MOD(A301,10)&lt;7,"train","test")</f>
      </c>
      <c r="H301" s="5" t="str">
        <f>=$L$6+$L$7*D301+$L$8*E301</f>
      </c>
      <c r="I301" s="5" t="str">
        <f>=(F301-H301)^2</f>
      </c>
    </row>
    <row r="302">
      <c r="A302" t="n">
        <v>154721</v>
      </c>
      <c r="B302" t="s">
        <v>1885</v>
      </c>
      <c r="C302" t="s">
        <v>163</v>
      </c>
      <c r="D302" t="n">
        <v>43</v>
      </c>
      <c r="E302" t="n">
        <v>29571</v>
      </c>
      <c r="F302" t="n">
        <v>28.7</v>
      </c>
      <c r="G302" t="str">
        <f>=IF(MOD(A302,10)&lt;7,"train","test")</f>
      </c>
      <c r="H302" s="5" t="str">
        <f>=$L$6+$L$7*D302+$L$8*E302</f>
      </c>
      <c r="I302" s="5" t="str">
        <f>=(F302-H302)^2</f>
      </c>
    </row>
    <row r="303">
      <c r="A303" t="n">
        <v>154855</v>
      </c>
      <c r="B303" t="s">
        <v>1890</v>
      </c>
      <c r="C303" t="s">
        <v>163</v>
      </c>
      <c r="D303" t="n">
        <v>43</v>
      </c>
      <c r="E303" t="n">
        <v>12217</v>
      </c>
      <c r="F303" t="n">
        <v>25.7</v>
      </c>
      <c r="G303" t="str">
        <f>=IF(MOD(A303,10)&lt;7,"train","test")</f>
      </c>
      <c r="H303" s="5" t="str">
        <f>=$L$6+$L$7*D303+$L$8*E303</f>
      </c>
      <c r="I303" s="5" t="str">
        <f>=(F303-H303)^2</f>
      </c>
    </row>
    <row r="304">
      <c r="A304" t="n">
        <v>155025</v>
      </c>
      <c r="B304" t="s">
        <v>1904</v>
      </c>
      <c r="C304" t="s">
        <v>149</v>
      </c>
      <c r="D304" t="n">
        <v>34</v>
      </c>
      <c r="E304" t="n">
        <v>15441</v>
      </c>
      <c r="F304" t="n">
        <v>54.3</v>
      </c>
      <c r="G304" t="str">
        <f>=IF(MOD(A304,10)&lt;7,"train","test")</f>
      </c>
      <c r="H304" s="5" t="str">
        <f>=$L$6+$L$7*D304+$L$8*E304</f>
      </c>
      <c r="I304" s="5" t="str">
        <f>=(F304-H304)^2</f>
      </c>
    </row>
    <row r="305">
      <c r="A305" t="n">
        <v>155061</v>
      </c>
      <c r="B305" t="s">
        <v>1907</v>
      </c>
      <c r="C305" t="s">
        <v>149</v>
      </c>
      <c r="D305" t="n">
        <v>22</v>
      </c>
      <c r="E305" t="n">
        <v>13774</v>
      </c>
      <c r="F305" t="n">
        <v>48</v>
      </c>
      <c r="G305" t="str">
        <f>=IF(MOD(A305,10)&lt;7,"train","test")</f>
      </c>
      <c r="H305" s="5" t="str">
        <f>=$L$6+$L$7*D305+$L$8*E305</f>
      </c>
      <c r="I305" s="5" t="str">
        <f>=(F305-H305)^2</f>
      </c>
    </row>
    <row r="306">
      <c r="A306" t="n">
        <v>155335</v>
      </c>
      <c r="B306" t="s">
        <v>1933</v>
      </c>
      <c r="C306" t="s">
        <v>163</v>
      </c>
      <c r="D306" t="n">
        <v>12</v>
      </c>
      <c r="E306" t="n">
        <v>19315</v>
      </c>
      <c r="F306" t="n">
        <v>54.6</v>
      </c>
      <c r="G306" t="str">
        <f>=IF(MOD(A306,10)&lt;7,"train","test")</f>
      </c>
      <c r="H306" s="5" t="str">
        <f>=$L$6+$L$7*D306+$L$8*E306</f>
      </c>
      <c r="I306" s="5" t="str">
        <f>=(F306-H306)^2</f>
      </c>
    </row>
    <row r="307">
      <c r="A307" t="n">
        <v>155414</v>
      </c>
      <c r="B307" t="s">
        <v>1937</v>
      </c>
      <c r="C307" t="s">
        <v>163</v>
      </c>
      <c r="D307" t="n">
        <v>41</v>
      </c>
      <c r="E307" t="n">
        <v>23419</v>
      </c>
      <c r="F307" t="n">
        <v>38.5</v>
      </c>
      <c r="G307" t="str">
        <f>=IF(MOD(A307,10)&lt;7,"train","test")</f>
      </c>
      <c r="H307" s="5" t="str">
        <f>=$L$6+$L$7*D307+$L$8*E307</f>
      </c>
      <c r="I307" s="5" t="str">
        <f>=(F307-H307)^2</f>
      </c>
    </row>
    <row r="308">
      <c r="A308" t="n">
        <v>155496</v>
      </c>
      <c r="B308" t="s">
        <v>1944</v>
      </c>
      <c r="C308" t="s">
        <v>163</v>
      </c>
      <c r="D308" t="n">
        <v>45</v>
      </c>
      <c r="E308" t="n">
        <v>23523</v>
      </c>
      <c r="F308" t="n">
        <v>41</v>
      </c>
      <c r="G308" t="str">
        <f>=IF(MOD(A308,10)&lt;7,"train","test")</f>
      </c>
      <c r="H308" s="5" t="str">
        <f>=$L$6+$L$7*D308+$L$8*E308</f>
      </c>
      <c r="I308" s="5" t="str">
        <f>=(F308-H308)^2</f>
      </c>
    </row>
    <row r="309">
      <c r="A309" t="n">
        <v>155511</v>
      </c>
      <c r="B309" t="s">
        <v>1945</v>
      </c>
      <c r="C309" t="s">
        <v>163</v>
      </c>
      <c r="D309" t="n">
        <v>34</v>
      </c>
      <c r="E309" t="n">
        <v>25490</v>
      </c>
      <c r="F309" t="n">
        <v>52</v>
      </c>
      <c r="G309" t="str">
        <f>=IF(MOD(A309,10)&lt;7,"train","test")</f>
      </c>
      <c r="H309" s="5" t="str">
        <f>=$L$6+$L$7*D309+$L$8*E309</f>
      </c>
      <c r="I309" s="5" t="str">
        <f>=(F309-H309)^2</f>
      </c>
    </row>
    <row r="310">
      <c r="A310" t="n">
        <v>155520</v>
      </c>
      <c r="B310" t="s">
        <v>1946</v>
      </c>
      <c r="C310" t="s">
        <v>163</v>
      </c>
      <c r="D310" t="n">
        <v>28</v>
      </c>
      <c r="E310" t="n">
        <v>29992</v>
      </c>
      <c r="F310" t="n">
        <v>45.7</v>
      </c>
      <c r="G310" t="str">
        <f>=IF(MOD(A310,10)&lt;7,"train","test")</f>
      </c>
      <c r="H310" s="5" t="str">
        <f>=$L$6+$L$7*D310+$L$8*E310</f>
      </c>
      <c r="I310" s="5" t="str">
        <f>=(F310-H310)^2</f>
      </c>
    </row>
    <row r="311">
      <c r="A311" t="n">
        <v>155681</v>
      </c>
      <c r="B311" t="s">
        <v>1957</v>
      </c>
      <c r="C311" t="s">
        <v>149</v>
      </c>
      <c r="D311" t="n">
        <v>32</v>
      </c>
      <c r="E311" t="n">
        <v>19357</v>
      </c>
      <c r="F311" t="n">
        <v>53.9</v>
      </c>
      <c r="G311" t="str">
        <f>=IF(MOD(A311,10)&lt;7,"train","test")</f>
      </c>
      <c r="H311" s="5" t="str">
        <f>=$L$6+$L$7*D311+$L$8*E311</f>
      </c>
      <c r="I311" s="5" t="str">
        <f>=(F311-H311)^2</f>
      </c>
    </row>
    <row r="312">
      <c r="A312" t="n">
        <v>155812</v>
      </c>
      <c r="B312" t="s">
        <v>1960</v>
      </c>
      <c r="C312" t="s">
        <v>163</v>
      </c>
      <c r="D312" t="n">
        <v>37</v>
      </c>
      <c r="E312" t="n">
        <v>23611</v>
      </c>
      <c r="F312" t="n">
        <v>44.1</v>
      </c>
      <c r="G312" t="str">
        <f>=IF(MOD(A312,10)&lt;7,"train","test")</f>
      </c>
      <c r="H312" s="5" t="str">
        <f>=$L$6+$L$7*D312+$L$8*E312</f>
      </c>
      <c r="I312" s="5" t="str">
        <f>=(F312-H312)^2</f>
      </c>
    </row>
    <row r="313">
      <c r="A313" t="n">
        <v>155900</v>
      </c>
      <c r="B313" t="s">
        <v>865</v>
      </c>
      <c r="C313" t="s">
        <v>163</v>
      </c>
      <c r="D313" t="n">
        <v>39</v>
      </c>
      <c r="E313" t="n">
        <v>27337</v>
      </c>
      <c r="F313" t="n">
        <v>33.5</v>
      </c>
      <c r="G313" t="str">
        <f>=IF(MOD(A313,10)&lt;7,"train","test")</f>
      </c>
      <c r="H313" s="5" t="str">
        <f>=$L$6+$L$7*D313+$L$8*E313</f>
      </c>
      <c r="I313" s="5" t="str">
        <f>=(F313-H313)^2</f>
      </c>
    </row>
    <row r="314">
      <c r="A314" t="n">
        <v>155973</v>
      </c>
      <c r="B314" t="s">
        <v>1967</v>
      </c>
      <c r="C314" t="s">
        <v>163</v>
      </c>
      <c r="D314" t="n">
        <v>38</v>
      </c>
      <c r="E314" t="n">
        <v>19998</v>
      </c>
      <c r="F314" t="n">
        <v>32.9</v>
      </c>
      <c r="G314" t="str">
        <f>=IF(MOD(A314,10)&lt;7,"train","test")</f>
      </c>
      <c r="H314" s="5" t="str">
        <f>=$L$6+$L$7*D314+$L$8*E314</f>
      </c>
      <c r="I314" s="5" t="str">
        <f>=(F314-H314)^2</f>
      </c>
    </row>
    <row r="315">
      <c r="A315" t="n">
        <v>156082</v>
      </c>
      <c r="B315" t="s">
        <v>1969</v>
      </c>
      <c r="C315" t="s">
        <v>149</v>
      </c>
      <c r="D315" t="n">
        <v>31</v>
      </c>
      <c r="E315" t="n">
        <v>12894</v>
      </c>
      <c r="F315" t="n">
        <v>41.4</v>
      </c>
      <c r="G315" t="str">
        <f>=IF(MOD(A315,10)&lt;7,"train","test")</f>
      </c>
      <c r="H315" s="5" t="str">
        <f>=$L$6+$L$7*D315+$L$8*E315</f>
      </c>
      <c r="I315" s="5" t="str">
        <f>=(F315-H315)^2</f>
      </c>
    </row>
    <row r="316">
      <c r="A316" t="n">
        <v>156125</v>
      </c>
      <c r="B316" t="s">
        <v>1971</v>
      </c>
      <c r="C316" t="s">
        <v>149</v>
      </c>
      <c r="D316" t="n">
        <v>30</v>
      </c>
      <c r="E316" t="n">
        <v>14184</v>
      </c>
      <c r="F316" t="n">
        <v>51.3</v>
      </c>
      <c r="G316" t="str">
        <f>=IF(MOD(A316,10)&lt;7,"train","test")</f>
      </c>
      <c r="H316" s="5" t="str">
        <f>=$L$6+$L$7*D316+$L$8*E316</f>
      </c>
      <c r="I316" s="5" t="str">
        <f>=(F316-H316)^2</f>
      </c>
    </row>
    <row r="317">
      <c r="A317" t="n">
        <v>156213</v>
      </c>
      <c r="B317" t="s">
        <v>1976</v>
      </c>
      <c r="C317" t="s">
        <v>163</v>
      </c>
      <c r="D317" t="n">
        <v>26</v>
      </c>
      <c r="E317" t="n">
        <v>21375</v>
      </c>
      <c r="F317" t="n">
        <v>65</v>
      </c>
      <c r="G317" t="str">
        <f>=IF(MOD(A317,10)&lt;7,"train","test")</f>
      </c>
      <c r="H317" s="5" t="str">
        <f>=$L$6+$L$7*D317+$L$8*E317</f>
      </c>
      <c r="I317" s="5" t="str">
        <f>=(F317-H317)^2</f>
      </c>
    </row>
    <row r="318">
      <c r="A318" t="n">
        <v>156286</v>
      </c>
      <c r="B318" t="s">
        <v>1981</v>
      </c>
      <c r="C318" t="s">
        <v>163</v>
      </c>
      <c r="D318" t="n">
        <v>25</v>
      </c>
      <c r="E318" t="n">
        <v>24432</v>
      </c>
      <c r="F318" t="n">
        <v>67.7</v>
      </c>
      <c r="G318" t="str">
        <f>=IF(MOD(A318,10)&lt;7,"train","test")</f>
      </c>
      <c r="H318" s="5" t="str">
        <f>=$L$6+$L$7*D318+$L$8*E318</f>
      </c>
      <c r="I318" s="5" t="str">
        <f>=(F318-H318)^2</f>
      </c>
    </row>
    <row r="319">
      <c r="A319" t="n">
        <v>156295</v>
      </c>
      <c r="B319" t="s">
        <v>1983</v>
      </c>
      <c r="C319" t="s">
        <v>163</v>
      </c>
      <c r="D319" t="n">
        <v>81</v>
      </c>
      <c r="E319" t="n">
        <v>4379</v>
      </c>
      <c r="F319" t="n">
        <v>62</v>
      </c>
      <c r="G319" t="str">
        <f>=IF(MOD(A319,10)&lt;7,"train","test")</f>
      </c>
      <c r="H319" s="5" t="str">
        <f>=$L$6+$L$7*D319+$L$8*E319</f>
      </c>
      <c r="I319" s="5" t="str">
        <f>=(F319-H319)^2</f>
      </c>
    </row>
    <row r="320">
      <c r="A320" t="n">
        <v>156356</v>
      </c>
      <c r="B320" t="s">
        <v>1988</v>
      </c>
      <c r="C320" t="s">
        <v>163</v>
      </c>
      <c r="D320" t="n">
        <v>43</v>
      </c>
      <c r="E320" t="n">
        <v>15087</v>
      </c>
      <c r="F320" t="n">
        <v>44.8</v>
      </c>
      <c r="G320" t="str">
        <f>=IF(MOD(A320,10)&lt;7,"train","test")</f>
      </c>
      <c r="H320" s="5" t="str">
        <f>=$L$6+$L$7*D320+$L$8*E320</f>
      </c>
      <c r="I320" s="5" t="str">
        <f>=(F320-H320)^2</f>
      </c>
    </row>
    <row r="321">
      <c r="A321" t="n">
        <v>156365</v>
      </c>
      <c r="B321" t="s">
        <v>1990</v>
      </c>
      <c r="C321" t="s">
        <v>163</v>
      </c>
      <c r="D321" t="n">
        <v>22</v>
      </c>
      <c r="E321" t="n">
        <v>18777</v>
      </c>
      <c r="F321" t="n">
        <v>46.2</v>
      </c>
      <c r="G321" t="str">
        <f>=IF(MOD(A321,10)&lt;7,"train","test")</f>
      </c>
      <c r="H321" s="5" t="str">
        <f>=$L$6+$L$7*D321+$L$8*E321</f>
      </c>
      <c r="I321" s="5" t="str">
        <f>=(F321-H321)^2</f>
      </c>
    </row>
    <row r="322">
      <c r="A322" t="n">
        <v>156541</v>
      </c>
      <c r="B322" t="s">
        <v>1999</v>
      </c>
      <c r="C322" t="s">
        <v>163</v>
      </c>
      <c r="D322" t="n">
        <v>48</v>
      </c>
      <c r="E322" t="n">
        <v>11555</v>
      </c>
      <c r="F322" t="n">
        <v>44.4</v>
      </c>
      <c r="G322" t="str">
        <f>=IF(MOD(A322,10)&lt;7,"train","test")</f>
      </c>
      <c r="H322" s="5" t="str">
        <f>=$L$6+$L$7*D322+$L$8*E322</f>
      </c>
      <c r="I322" s="5" t="str">
        <f>=(F322-H322)^2</f>
      </c>
    </row>
    <row r="323">
      <c r="A323" t="n">
        <v>156620</v>
      </c>
      <c r="B323" t="s">
        <v>2001</v>
      </c>
      <c r="C323" t="s">
        <v>149</v>
      </c>
      <c r="D323" t="n">
        <v>39</v>
      </c>
      <c r="E323" t="n">
        <v>10852</v>
      </c>
      <c r="F323" t="n">
        <v>55</v>
      </c>
      <c r="G323" t="str">
        <f>=IF(MOD(A323,10)&lt;7,"train","test")</f>
      </c>
      <c r="H323" s="5" t="str">
        <f>=$L$6+$L$7*D323+$L$8*E323</f>
      </c>
      <c r="I323" s="5" t="str">
        <f>=(F323-H323)^2</f>
      </c>
    </row>
    <row r="324">
      <c r="A324" t="n">
        <v>156745</v>
      </c>
      <c r="B324" t="s">
        <v>2006</v>
      </c>
      <c r="C324" t="s">
        <v>163</v>
      </c>
      <c r="D324" t="n">
        <v>34</v>
      </c>
      <c r="E324" t="n">
        <v>14878</v>
      </c>
      <c r="F324" t="n">
        <v>47.5</v>
      </c>
      <c r="G324" t="str">
        <f>=IF(MOD(A324,10)&lt;7,"train","test")</f>
      </c>
      <c r="H324" s="5" t="str">
        <f>=$L$6+$L$7*D324+$L$8*E324</f>
      </c>
      <c r="I324" s="5" t="str">
        <f>=(F324-H324)^2</f>
      </c>
    </row>
    <row r="325">
      <c r="A325" t="n">
        <v>157076</v>
      </c>
      <c r="B325" t="s">
        <v>2025</v>
      </c>
      <c r="C325" t="s">
        <v>163</v>
      </c>
      <c r="D325" t="n">
        <v>42</v>
      </c>
      <c r="E325" t="n">
        <v>20867</v>
      </c>
      <c r="F325" t="n">
        <v>48.7</v>
      </c>
      <c r="G325" t="str">
        <f>=IF(MOD(A325,10)&lt;7,"train","test")</f>
      </c>
      <c r="H325" s="5" t="str">
        <f>=$L$6+$L$7*D325+$L$8*E325</f>
      </c>
      <c r="I325" s="5" t="str">
        <f>=(F325-H325)^2</f>
      </c>
    </row>
    <row r="326">
      <c r="A326" t="n">
        <v>157085</v>
      </c>
      <c r="B326" t="s">
        <v>2026</v>
      </c>
      <c r="C326" t="s">
        <v>149</v>
      </c>
      <c r="D326" t="n">
        <v>21</v>
      </c>
      <c r="E326" t="n">
        <v>19838</v>
      </c>
      <c r="F326" t="n">
        <v>69.7</v>
      </c>
      <c r="G326" t="str">
        <f>=IF(MOD(A326,10)&lt;7,"train","test")</f>
      </c>
      <c r="H326" s="5" t="str">
        <f>=$L$6+$L$7*D326+$L$8*E326</f>
      </c>
      <c r="I326" s="5" t="str">
        <f>=(F326-H326)^2</f>
      </c>
    </row>
    <row r="327">
      <c r="A327" t="n">
        <v>157100</v>
      </c>
      <c r="B327" t="s">
        <v>2027</v>
      </c>
      <c r="C327" t="s">
        <v>163</v>
      </c>
      <c r="D327" t="n">
        <v>37</v>
      </c>
      <c r="E327" t="n">
        <v>22209</v>
      </c>
      <c r="F327" t="n">
        <v>33.8</v>
      </c>
      <c r="G327" t="str">
        <f>=IF(MOD(A327,10)&lt;7,"train","test")</f>
      </c>
      <c r="H327" s="5" t="str">
        <f>=$L$6+$L$7*D327+$L$8*E327</f>
      </c>
      <c r="I327" s="5" t="str">
        <f>=(F327-H327)^2</f>
      </c>
    </row>
    <row r="328">
      <c r="A328" t="n">
        <v>157216</v>
      </c>
      <c r="B328" t="s">
        <v>2030</v>
      </c>
      <c r="C328" t="s">
        <v>163</v>
      </c>
      <c r="D328" t="n">
        <v>50</v>
      </c>
      <c r="E328" t="n">
        <v>14422</v>
      </c>
      <c r="F328" t="n">
        <v>38.1</v>
      </c>
      <c r="G328" t="str">
        <f>=IF(MOD(A328,10)&lt;7,"train","test")</f>
      </c>
      <c r="H328" s="5" t="str">
        <f>=$L$6+$L$7*D328+$L$8*E328</f>
      </c>
      <c r="I328" s="5" t="str">
        <f>=(F328-H328)^2</f>
      </c>
    </row>
    <row r="329">
      <c r="A329" t="n">
        <v>157386</v>
      </c>
      <c r="B329" t="s">
        <v>2040</v>
      </c>
      <c r="C329" t="s">
        <v>149</v>
      </c>
      <c r="D329" t="n">
        <v>29</v>
      </c>
      <c r="E329" t="n">
        <v>10017</v>
      </c>
      <c r="F329" t="n">
        <v>49.3</v>
      </c>
      <c r="G329" t="str">
        <f>=IF(MOD(A329,10)&lt;7,"train","test")</f>
      </c>
      <c r="H329" s="5" t="str">
        <f>=$L$6+$L$7*D329+$L$8*E329</f>
      </c>
      <c r="I329" s="5" t="str">
        <f>=(F329-H329)^2</f>
      </c>
    </row>
    <row r="330">
      <c r="A330" t="n">
        <v>157401</v>
      </c>
      <c r="B330" t="s">
        <v>2042</v>
      </c>
      <c r="C330" t="s">
        <v>149</v>
      </c>
      <c r="D330" t="n">
        <v>31</v>
      </c>
      <c r="E330" t="n">
        <v>9738</v>
      </c>
      <c r="F330" t="n">
        <v>62.9</v>
      </c>
      <c r="G330" t="str">
        <f>=IF(MOD(A330,10)&lt;7,"train","test")</f>
      </c>
      <c r="H330" s="5" t="str">
        <f>=$L$6+$L$7*D330+$L$8*E330</f>
      </c>
      <c r="I330" s="5" t="str">
        <f>=(F330-H330)^2</f>
      </c>
    </row>
    <row r="331">
      <c r="A331" t="n">
        <v>157535</v>
      </c>
      <c r="B331" t="s">
        <v>2049</v>
      </c>
      <c r="C331" t="s">
        <v>163</v>
      </c>
      <c r="D331" t="n">
        <v>40</v>
      </c>
      <c r="E331" t="n">
        <v>13819</v>
      </c>
      <c r="F331" t="n">
        <v>41</v>
      </c>
      <c r="G331" t="str">
        <f>=IF(MOD(A331,10)&lt;7,"train","test")</f>
      </c>
      <c r="H331" s="5" t="str">
        <f>=$L$6+$L$7*D331+$L$8*E331</f>
      </c>
      <c r="I331" s="5" t="str">
        <f>=(F331-H331)^2</f>
      </c>
    </row>
    <row r="332">
      <c r="A332" t="n">
        <v>157863</v>
      </c>
      <c r="B332" t="s">
        <v>2066</v>
      </c>
      <c r="C332" t="s">
        <v>163</v>
      </c>
      <c r="D332" t="n">
        <v>51</v>
      </c>
      <c r="E332" t="n">
        <v>19223</v>
      </c>
      <c r="F332" t="n">
        <v>36</v>
      </c>
      <c r="G332" t="str">
        <f>=IF(MOD(A332,10)&lt;7,"train","test")</f>
      </c>
      <c r="H332" s="5" t="str">
        <f>=$L$6+$L$7*D332+$L$8*E332</f>
      </c>
      <c r="I332" s="5" t="str">
        <f>=(F332-H332)^2</f>
      </c>
    </row>
    <row r="333">
      <c r="A333" t="n">
        <v>157951</v>
      </c>
      <c r="B333" t="s">
        <v>2068</v>
      </c>
      <c r="C333" t="s">
        <v>149</v>
      </c>
      <c r="D333" t="n">
        <v>29</v>
      </c>
      <c r="E333" t="n">
        <v>12054</v>
      </c>
      <c r="F333" t="n">
        <v>56.1</v>
      </c>
      <c r="G333" t="str">
        <f>=IF(MOD(A333,10)&lt;7,"train","test")</f>
      </c>
      <c r="H333" s="5" t="str">
        <f>=$L$6+$L$7*D333+$L$8*E333</f>
      </c>
      <c r="I333" s="5" t="str">
        <f>=(F333-H333)^2</f>
      </c>
    </row>
    <row r="334">
      <c r="A334" t="n">
        <v>158802</v>
      </c>
      <c r="B334" t="s">
        <v>2088</v>
      </c>
      <c r="C334" t="s">
        <v>163</v>
      </c>
      <c r="D334" t="n">
        <v>68</v>
      </c>
      <c r="E334" t="n">
        <v>18551</v>
      </c>
      <c r="F334" t="n">
        <v>45.1</v>
      </c>
      <c r="G334" t="str">
        <f>=IF(MOD(A334,10)&lt;7,"train","test")</f>
      </c>
      <c r="H334" s="5" t="str">
        <f>=$L$6+$L$7*D334+$L$8*E334</f>
      </c>
      <c r="I334" s="5" t="str">
        <f>=(F334-H334)^2</f>
      </c>
    </row>
    <row r="335">
      <c r="A335" t="n">
        <v>159382</v>
      </c>
      <c r="B335" t="s">
        <v>2098</v>
      </c>
      <c r="C335" t="s">
        <v>149</v>
      </c>
      <c r="D335" t="n">
        <v>36</v>
      </c>
      <c r="E335" t="n">
        <v>8081</v>
      </c>
      <c r="F335" t="n">
        <v>39.9</v>
      </c>
      <c r="G335" t="str">
        <f>=IF(MOD(A335,10)&lt;7,"train","test")</f>
      </c>
      <c r="H335" s="5" t="str">
        <f>=$L$6+$L$7*D335+$L$8*E335</f>
      </c>
      <c r="I335" s="5" t="str">
        <f>=(F335-H335)^2</f>
      </c>
    </row>
    <row r="336">
      <c r="A336" t="n">
        <v>159391</v>
      </c>
      <c r="B336" t="s">
        <v>2099</v>
      </c>
      <c r="C336" t="s">
        <v>149</v>
      </c>
      <c r="D336" t="n">
        <v>26</v>
      </c>
      <c r="E336" t="n">
        <v>21808</v>
      </c>
      <c r="F336" t="n">
        <v>67.6</v>
      </c>
      <c r="G336" t="str">
        <f>=IF(MOD(A336,10)&lt;7,"train","test")</f>
      </c>
      <c r="H336" s="5" t="str">
        <f>=$L$6+$L$7*D336+$L$8*E336</f>
      </c>
      <c r="I336" s="5" t="str">
        <f>=(F336-H336)^2</f>
      </c>
    </row>
    <row r="337">
      <c r="A337" t="n">
        <v>159416</v>
      </c>
      <c r="B337" t="s">
        <v>2102</v>
      </c>
      <c r="C337" t="s">
        <v>149</v>
      </c>
      <c r="D337" t="n">
        <v>38</v>
      </c>
      <c r="E337" t="n">
        <v>7554</v>
      </c>
      <c r="F337" t="n">
        <v>33.2</v>
      </c>
      <c r="G337" t="str">
        <f>=IF(MOD(A337,10)&lt;7,"train","test")</f>
      </c>
      <c r="H337" s="5" t="str">
        <f>=$L$6+$L$7*D337+$L$8*E337</f>
      </c>
      <c r="I337" s="5" t="str">
        <f>=(F337-H337)^2</f>
      </c>
    </row>
    <row r="338">
      <c r="A338" t="n">
        <v>159656</v>
      </c>
      <c r="B338" t="s">
        <v>2111</v>
      </c>
      <c r="C338" t="s">
        <v>163</v>
      </c>
      <c r="D338" t="n">
        <v>37</v>
      </c>
      <c r="E338" t="n">
        <v>26150</v>
      </c>
      <c r="F338" t="n">
        <v>67.4</v>
      </c>
      <c r="G338" t="str">
        <f>=IF(MOD(A338,10)&lt;7,"train","test")</f>
      </c>
      <c r="H338" s="5" t="str">
        <f>=$L$6+$L$7*D338+$L$8*E338</f>
      </c>
      <c r="I338" s="5" t="str">
        <f>=(F338-H338)^2</f>
      </c>
    </row>
    <row r="339">
      <c r="A339" t="n">
        <v>159966</v>
      </c>
      <c r="B339" t="s">
        <v>2115</v>
      </c>
      <c r="C339" t="s">
        <v>149</v>
      </c>
      <c r="D339" t="n">
        <v>35</v>
      </c>
      <c r="E339" t="n">
        <v>11029</v>
      </c>
      <c r="F339" t="n">
        <v>53.4</v>
      </c>
      <c r="G339" t="str">
        <f>=IF(MOD(A339,10)&lt;7,"train","test")</f>
      </c>
      <c r="H339" s="5" t="str">
        <f>=$L$6+$L$7*D339+$L$8*E339</f>
      </c>
      <c r="I339" s="5" t="str">
        <f>=(F339-H339)^2</f>
      </c>
    </row>
    <row r="340">
      <c r="A340" t="n">
        <v>159993</v>
      </c>
      <c r="B340" t="s">
        <v>2117</v>
      </c>
      <c r="C340" t="s">
        <v>149</v>
      </c>
      <c r="D340" t="n">
        <v>33</v>
      </c>
      <c r="E340" t="n">
        <v>11160</v>
      </c>
      <c r="F340" t="n">
        <v>48.3</v>
      </c>
      <c r="G340" t="str">
        <f>=IF(MOD(A340,10)&lt;7,"train","test")</f>
      </c>
      <c r="H340" s="5" t="str">
        <f>=$L$6+$L$7*D340+$L$8*E340</f>
      </c>
      <c r="I340" s="5" t="str">
        <f>=(F340-H340)^2</f>
      </c>
    </row>
    <row r="341">
      <c r="A341" t="n">
        <v>160065</v>
      </c>
      <c r="B341" t="s">
        <v>2123</v>
      </c>
      <c r="C341" t="s">
        <v>163</v>
      </c>
      <c r="D341" t="n">
        <v>28</v>
      </c>
      <c r="E341" t="n">
        <v>14476</v>
      </c>
      <c r="F341" t="n">
        <v>36.9</v>
      </c>
      <c r="G341" t="str">
        <f>=IF(MOD(A341,10)&lt;7,"train","test")</f>
      </c>
      <c r="H341" s="5" t="str">
        <f>=$L$6+$L$7*D341+$L$8*E341</f>
      </c>
      <c r="I341" s="5" t="str">
        <f>=(F341-H341)^2</f>
      </c>
    </row>
    <row r="342">
      <c r="A342" t="n">
        <v>160074</v>
      </c>
      <c r="B342" t="s">
        <v>2124</v>
      </c>
      <c r="C342" t="s">
        <v>163</v>
      </c>
      <c r="D342" t="n">
        <v>36</v>
      </c>
      <c r="E342" t="n">
        <v>15239</v>
      </c>
      <c r="F342" t="n">
        <v>47.4</v>
      </c>
      <c r="G342" t="str">
        <f>=IF(MOD(A342,10)&lt;7,"train","test")</f>
      </c>
      <c r="H342" s="5" t="str">
        <f>=$L$6+$L$7*D342+$L$8*E342</f>
      </c>
      <c r="I342" s="5" t="str">
        <f>=(F342-H342)^2</f>
      </c>
    </row>
    <row r="343">
      <c r="A343" t="n">
        <v>160612</v>
      </c>
      <c r="B343" t="s">
        <v>2139</v>
      </c>
      <c r="C343" t="s">
        <v>149</v>
      </c>
      <c r="D343" t="n">
        <v>33</v>
      </c>
      <c r="E343" t="n">
        <v>12007</v>
      </c>
      <c r="F343" t="n">
        <v>44.9</v>
      </c>
      <c r="G343" t="str">
        <f>=IF(MOD(A343,10)&lt;7,"train","test")</f>
      </c>
      <c r="H343" s="5" t="str">
        <f>=$L$6+$L$7*D343+$L$8*E343</f>
      </c>
      <c r="I343" s="5" t="str">
        <f>=(F343-H343)^2</f>
      </c>
    </row>
    <row r="344">
      <c r="A344" t="n">
        <v>160621</v>
      </c>
      <c r="B344" t="s">
        <v>2141</v>
      </c>
      <c r="C344" t="s">
        <v>149</v>
      </c>
      <c r="D344" t="n">
        <v>65</v>
      </c>
      <c r="E344" t="n">
        <v>18937</v>
      </c>
      <c r="F344" t="n">
        <v>28.5</v>
      </c>
      <c r="G344" t="str">
        <f>=IF(MOD(A344,10)&lt;7,"train","test")</f>
      </c>
      <c r="H344" s="5" t="str">
        <f>=$L$6+$L$7*D344+$L$8*E344</f>
      </c>
      <c r="I344" s="5" t="str">
        <f>=(F344-H344)^2</f>
      </c>
    </row>
    <row r="345">
      <c r="A345" t="n">
        <v>160630</v>
      </c>
      <c r="B345" t="s">
        <v>2142</v>
      </c>
      <c r="C345" t="s">
        <v>149</v>
      </c>
      <c r="D345" t="n">
        <v>45</v>
      </c>
      <c r="E345" t="n">
        <v>14825</v>
      </c>
      <c r="F345" t="n">
        <v>17.9</v>
      </c>
      <c r="G345" t="str">
        <f>=IF(MOD(A345,10)&lt;7,"train","test")</f>
      </c>
      <c r="H345" s="5" t="str">
        <f>=$L$6+$L$7*D345+$L$8*E345</f>
      </c>
      <c r="I345" s="5" t="str">
        <f>=(F345-H345)^2</f>
      </c>
    </row>
    <row r="346">
      <c r="A346" t="n">
        <v>160755</v>
      </c>
      <c r="B346" t="s">
        <v>2147</v>
      </c>
      <c r="C346" t="s">
        <v>163</v>
      </c>
      <c r="D346" t="n">
        <v>9</v>
      </c>
      <c r="E346" t="n">
        <v>50631</v>
      </c>
      <c r="F346" t="n">
        <v>88.9</v>
      </c>
      <c r="G346" t="str">
        <f>=IF(MOD(A346,10)&lt;7,"train","test")</f>
      </c>
      <c r="H346" s="5" t="str">
        <f>=$L$6+$L$7*D346+$L$8*E346</f>
      </c>
      <c r="I346" s="5" t="str">
        <f>=(F346-H346)^2</f>
      </c>
    </row>
    <row r="347">
      <c r="A347" t="n">
        <v>160904</v>
      </c>
      <c r="B347" t="s">
        <v>2148</v>
      </c>
      <c r="C347" t="s">
        <v>163</v>
      </c>
      <c r="D347" t="n">
        <v>52</v>
      </c>
      <c r="E347" t="n">
        <v>17874</v>
      </c>
      <c r="F347" t="n">
        <v>48.1</v>
      </c>
      <c r="G347" t="str">
        <f>=IF(MOD(A347,10)&lt;7,"train","test")</f>
      </c>
      <c r="H347" s="5" t="str">
        <f>=$L$6+$L$7*D347+$L$8*E347</f>
      </c>
      <c r="I347" s="5" t="str">
        <f>=(F347-H347)^2</f>
      </c>
    </row>
    <row r="348">
      <c r="A348" t="n">
        <v>161004</v>
      </c>
      <c r="B348" t="s">
        <v>2155</v>
      </c>
      <c r="C348" t="s">
        <v>163</v>
      </c>
      <c r="D348" t="n">
        <v>16</v>
      </c>
      <c r="E348" t="n">
        <v>23110</v>
      </c>
      <c r="F348" t="n">
        <v>95.6</v>
      </c>
      <c r="G348" t="str">
        <f>=IF(MOD(A348,10)&lt;7,"train","test")</f>
      </c>
      <c r="H348" s="5" t="str">
        <f>=$L$6+$L$7*D348+$L$8*E348</f>
      </c>
      <c r="I348" s="5" t="str">
        <f>=(F348-H348)^2</f>
      </c>
    </row>
    <row r="349">
      <c r="A349" t="n">
        <v>161086</v>
      </c>
      <c r="B349" t="s">
        <v>2158</v>
      </c>
      <c r="C349" t="s">
        <v>163</v>
      </c>
      <c r="D349" t="n">
        <v>13</v>
      </c>
      <c r="E349" t="n">
        <v>15163</v>
      </c>
      <c r="F349" t="n">
        <v>90.2</v>
      </c>
      <c r="G349" t="str">
        <f>=IF(MOD(A349,10)&lt;7,"train","test")</f>
      </c>
      <c r="H349" s="5" t="str">
        <f>=$L$6+$L$7*D349+$L$8*E349</f>
      </c>
      <c r="I349" s="5" t="str">
        <f>=(F349-H349)^2</f>
      </c>
    </row>
    <row r="350">
      <c r="A350" t="n">
        <v>161226</v>
      </c>
      <c r="B350" t="s">
        <v>2165</v>
      </c>
      <c r="C350" t="s">
        <v>149</v>
      </c>
      <c r="D350" t="n">
        <v>32</v>
      </c>
      <c r="E350" t="n">
        <v>15383</v>
      </c>
      <c r="F350" t="n">
        <v>52.8</v>
      </c>
      <c r="G350" t="str">
        <f>=IF(MOD(A350,10)&lt;7,"train","test")</f>
      </c>
      <c r="H350" s="5" t="str">
        <f>=$L$6+$L$7*D350+$L$8*E350</f>
      </c>
      <c r="I350" s="5" t="str">
        <f>=(F350-H350)^2</f>
      </c>
    </row>
    <row r="351">
      <c r="A351" t="n">
        <v>161235</v>
      </c>
      <c r="B351" t="s">
        <v>2167</v>
      </c>
      <c r="C351" t="s">
        <v>149</v>
      </c>
      <c r="D351" t="n">
        <v>14</v>
      </c>
      <c r="E351" t="n">
        <v>10736</v>
      </c>
      <c r="F351" t="n">
        <v>35.9</v>
      </c>
      <c r="G351" t="str">
        <f>=IF(MOD(A351,10)&lt;7,"train","test")</f>
      </c>
      <c r="H351" s="5" t="str">
        <f>=$L$6+$L$7*D351+$L$8*E351</f>
      </c>
      <c r="I351" s="5" t="str">
        <f>=(F351-H351)^2</f>
      </c>
    </row>
    <row r="352">
      <c r="A352" t="n">
        <v>161253</v>
      </c>
      <c r="B352" t="s">
        <v>2169</v>
      </c>
      <c r="C352" t="s">
        <v>149</v>
      </c>
      <c r="D352" t="n">
        <v>22</v>
      </c>
      <c r="E352" t="n">
        <v>18237</v>
      </c>
      <c r="F352" t="n">
        <v>56.4</v>
      </c>
      <c r="G352" t="str">
        <f>=IF(MOD(A352,10)&lt;7,"train","test")</f>
      </c>
      <c r="H352" s="5" t="str">
        <f>=$L$6+$L$7*D352+$L$8*E352</f>
      </c>
      <c r="I352" s="5" t="str">
        <f>=(F352-H352)^2</f>
      </c>
    </row>
    <row r="353">
      <c r="A353" t="n">
        <v>161341</v>
      </c>
      <c r="B353" t="s">
        <v>2173</v>
      </c>
      <c r="C353" t="s">
        <v>149</v>
      </c>
      <c r="D353" t="n">
        <v>26</v>
      </c>
      <c r="E353" t="n">
        <v>9773</v>
      </c>
      <c r="F353" t="n">
        <v>33.6</v>
      </c>
      <c r="G353" t="str">
        <f>=IF(MOD(A353,10)&lt;7,"train","test")</f>
      </c>
      <c r="H353" s="5" t="str">
        <f>=$L$6+$L$7*D353+$L$8*E353</f>
      </c>
      <c r="I353" s="5" t="str">
        <f>=(F353-H353)^2</f>
      </c>
    </row>
    <row r="354">
      <c r="A354" t="n">
        <v>161554</v>
      </c>
      <c r="B354" t="s">
        <v>2187</v>
      </c>
      <c r="C354" t="s">
        <v>149</v>
      </c>
      <c r="D354" t="n">
        <v>26</v>
      </c>
      <c r="E354" t="n">
        <v>12006</v>
      </c>
      <c r="F354" t="n">
        <v>46.3</v>
      </c>
      <c r="G354" t="str">
        <f>=IF(MOD(A354,10)&lt;7,"train","test")</f>
      </c>
      <c r="H354" s="5" t="str">
        <f>=$L$6+$L$7*D354+$L$8*E354</f>
      </c>
      <c r="I354" s="5" t="str">
        <f>=(F354-H354)^2</f>
      </c>
    </row>
    <row r="355">
      <c r="A355" t="n">
        <v>161563</v>
      </c>
      <c r="B355" t="s">
        <v>2188</v>
      </c>
      <c r="C355" t="s">
        <v>163</v>
      </c>
      <c r="D355" t="n">
        <v>15</v>
      </c>
      <c r="E355" t="n">
        <v>18882</v>
      </c>
      <c r="F355" t="n">
        <v>50.9</v>
      </c>
      <c r="G355" t="str">
        <f>=IF(MOD(A355,10)&lt;7,"train","test")</f>
      </c>
      <c r="H355" s="5" t="str">
        <f>=$L$6+$L$7*D355+$L$8*E355</f>
      </c>
      <c r="I355" s="5" t="str">
        <f>=(F355-H355)^2</f>
      </c>
    </row>
    <row r="356">
      <c r="A356" t="n">
        <v>161572</v>
      </c>
      <c r="B356" t="s">
        <v>2189</v>
      </c>
      <c r="C356" t="s">
        <v>163</v>
      </c>
      <c r="D356" t="n">
        <v>59</v>
      </c>
      <c r="E356" t="n">
        <v>17734</v>
      </c>
      <c r="F356" t="n">
        <v>55.9</v>
      </c>
      <c r="G356" t="str">
        <f>=IF(MOD(A356,10)&lt;7,"train","test")</f>
      </c>
      <c r="H356" s="5" t="str">
        <f>=$L$6+$L$7*D356+$L$8*E356</f>
      </c>
      <c r="I356" s="5" t="str">
        <f>=(F356-H356)^2</f>
      </c>
    </row>
    <row r="357">
      <c r="A357" t="n">
        <v>161873</v>
      </c>
      <c r="B357" t="s">
        <v>2202</v>
      </c>
      <c r="C357" t="s">
        <v>149</v>
      </c>
      <c r="D357" t="n">
        <v>43</v>
      </c>
      <c r="E357" t="n">
        <v>17253</v>
      </c>
      <c r="F357" t="n">
        <v>46.7</v>
      </c>
      <c r="G357" t="str">
        <f>=IF(MOD(A357,10)&lt;7,"train","test")</f>
      </c>
      <c r="H357" s="5" t="str">
        <f>=$L$6+$L$7*D357+$L$8*E357</f>
      </c>
      <c r="I357" s="5" t="str">
        <f>=(F357-H357)^2</f>
      </c>
    </row>
    <row r="358">
      <c r="A358" t="n">
        <v>162061</v>
      </c>
      <c r="B358" t="s">
        <v>2205</v>
      </c>
      <c r="C358" t="s">
        <v>163</v>
      </c>
      <c r="D358" t="n">
        <v>35</v>
      </c>
      <c r="E358" t="n">
        <v>23223</v>
      </c>
      <c r="F358" t="n">
        <v>46.7</v>
      </c>
      <c r="G358" t="str">
        <f>=IF(MOD(A358,10)&lt;7,"train","test")</f>
      </c>
      <c r="H358" s="5" t="str">
        <f>=$L$6+$L$7*D358+$L$8*E358</f>
      </c>
      <c r="I358" s="5" t="str">
        <f>=(F358-H358)^2</f>
      </c>
    </row>
    <row r="359">
      <c r="A359" t="n">
        <v>162210</v>
      </c>
      <c r="B359" t="s">
        <v>2213</v>
      </c>
      <c r="C359" t="s">
        <v>163</v>
      </c>
      <c r="D359" t="n">
        <v>46</v>
      </c>
      <c r="E359" t="n">
        <v>16732</v>
      </c>
      <c r="F359" t="n">
        <v>39.8</v>
      </c>
      <c r="G359" t="str">
        <f>=IF(MOD(A359,10)&lt;7,"train","test")</f>
      </c>
      <c r="H359" s="5" t="str">
        <f>=$L$6+$L$7*D359+$L$8*E359</f>
      </c>
      <c r="I359" s="5" t="str">
        <f>=(F359-H359)^2</f>
      </c>
    </row>
    <row r="360">
      <c r="A360" t="n">
        <v>162283</v>
      </c>
      <c r="B360" t="s">
        <v>2215</v>
      </c>
      <c r="C360" t="s">
        <v>149</v>
      </c>
      <c r="D360" t="n">
        <v>53</v>
      </c>
      <c r="E360" t="n">
        <v>7684</v>
      </c>
      <c r="F360" t="n">
        <v>25.6</v>
      </c>
      <c r="G360" t="str">
        <f>=IF(MOD(A360,10)&lt;7,"train","test")</f>
      </c>
      <c r="H360" s="5" t="str">
        <f>=$L$6+$L$7*D360+$L$8*E360</f>
      </c>
      <c r="I360" s="5" t="str">
        <f>=(F360-H360)^2</f>
      </c>
    </row>
    <row r="361">
      <c r="A361" t="n">
        <v>162584</v>
      </c>
      <c r="B361" t="s">
        <v>2221</v>
      </c>
      <c r="C361" t="s">
        <v>149</v>
      </c>
      <c r="D361" t="n">
        <v>33</v>
      </c>
      <c r="E361" t="n">
        <v>16521</v>
      </c>
      <c r="F361" t="n">
        <v>52.1</v>
      </c>
      <c r="G361" t="str">
        <f>=IF(MOD(A361,10)&lt;7,"train","test")</f>
      </c>
      <c r="H361" s="5" t="str">
        <f>=$L$6+$L$7*D361+$L$8*E361</f>
      </c>
      <c r="I361" s="5" t="str">
        <f>=(F361-H361)^2</f>
      </c>
    </row>
    <row r="362">
      <c r="A362" t="n">
        <v>162654</v>
      </c>
      <c r="B362" t="s">
        <v>2225</v>
      </c>
      <c r="C362" t="s">
        <v>163</v>
      </c>
      <c r="D362" t="n">
        <v>31</v>
      </c>
      <c r="E362" t="n">
        <v>28749</v>
      </c>
      <c r="F362" t="n">
        <v>60</v>
      </c>
      <c r="G362" t="str">
        <f>=IF(MOD(A362,10)&lt;7,"train","test")</f>
      </c>
      <c r="H362" s="5" t="str">
        <f>=$L$6+$L$7*D362+$L$8*E362</f>
      </c>
      <c r="I362" s="5" t="str">
        <f>=(F362-H362)^2</f>
      </c>
    </row>
    <row r="363">
      <c r="A363" t="n">
        <v>162760</v>
      </c>
      <c r="B363" t="s">
        <v>2229</v>
      </c>
      <c r="C363" t="s">
        <v>163</v>
      </c>
      <c r="D363" t="n">
        <v>36</v>
      </c>
      <c r="E363" t="n">
        <v>23462</v>
      </c>
      <c r="F363" t="n">
        <v>55.3</v>
      </c>
      <c r="G363" t="str">
        <f>=IF(MOD(A363,10)&lt;7,"train","test")</f>
      </c>
      <c r="H363" s="5" t="str">
        <f>=$L$6+$L$7*D363+$L$8*E363</f>
      </c>
      <c r="I363" s="5" t="str">
        <f>=(F363-H363)^2</f>
      </c>
    </row>
    <row r="364">
      <c r="A364" t="n">
        <v>163046</v>
      </c>
      <c r="B364" t="s">
        <v>2234</v>
      </c>
      <c r="C364" t="s">
        <v>163</v>
      </c>
      <c r="D364" t="n">
        <v>18</v>
      </c>
      <c r="E364" t="n">
        <v>31857</v>
      </c>
      <c r="F364" t="n">
        <v>80.5</v>
      </c>
      <c r="G364" t="str">
        <f>=IF(MOD(A364,10)&lt;7,"train","test")</f>
      </c>
      <c r="H364" s="5" t="str">
        <f>=$L$6+$L$7*D364+$L$8*E364</f>
      </c>
      <c r="I364" s="5" t="str">
        <f>=(F364-H364)^2</f>
      </c>
    </row>
    <row r="365">
      <c r="A365" t="n">
        <v>163204</v>
      </c>
      <c r="B365" t="s">
        <v>2235</v>
      </c>
      <c r="C365" t="s">
        <v>149</v>
      </c>
      <c r="D365" t="n">
        <v>28</v>
      </c>
      <c r="E365" t="n">
        <v>14545</v>
      </c>
      <c r="F365" t="n">
        <v>23.7</v>
      </c>
      <c r="G365" t="str">
        <f>=IF(MOD(A365,10)&lt;7,"train","test")</f>
      </c>
      <c r="H365" s="5" t="str">
        <f>=$L$6+$L$7*D365+$L$8*E365</f>
      </c>
      <c r="I365" s="5" t="str">
        <f>=(F365-H365)^2</f>
      </c>
    </row>
    <row r="366">
      <c r="A366" t="n">
        <v>163286</v>
      </c>
      <c r="B366" t="s">
        <v>2239</v>
      </c>
      <c r="C366" t="s">
        <v>149</v>
      </c>
      <c r="D366" t="n">
        <v>19</v>
      </c>
      <c r="E366" t="n">
        <v>15833</v>
      </c>
      <c r="F366" t="n">
        <v>88.5</v>
      </c>
      <c r="G366" t="str">
        <f>=IF(MOD(A366,10)&lt;7,"train","test")</f>
      </c>
      <c r="H366" s="5" t="str">
        <f>=$L$6+$L$7*D366+$L$8*E366</f>
      </c>
      <c r="I366" s="5" t="str">
        <f>=(F366-H366)^2</f>
      </c>
    </row>
    <row r="367">
      <c r="A367" t="n">
        <v>163295</v>
      </c>
      <c r="B367" t="s">
        <v>2241</v>
      </c>
      <c r="C367" t="s">
        <v>163</v>
      </c>
      <c r="D367" t="n">
        <v>21</v>
      </c>
      <c r="E367" t="n">
        <v>43066</v>
      </c>
      <c r="F367" t="n">
        <v>71.3</v>
      </c>
      <c r="G367" t="str">
        <f>=IF(MOD(A367,10)&lt;7,"train","test")</f>
      </c>
      <c r="H367" s="5" t="str">
        <f>=$L$6+$L$7*D367+$L$8*E367</f>
      </c>
      <c r="I367" s="5" t="str">
        <f>=(F367-H367)^2</f>
      </c>
    </row>
    <row r="368">
      <c r="A368" t="n">
        <v>163453</v>
      </c>
      <c r="B368" t="s">
        <v>2250</v>
      </c>
      <c r="C368" t="s">
        <v>149</v>
      </c>
      <c r="D368" t="n">
        <v>54</v>
      </c>
      <c r="E368" t="n">
        <v>15350</v>
      </c>
      <c r="F368" t="n">
        <v>41.6</v>
      </c>
      <c r="G368" t="str">
        <f>=IF(MOD(A368,10)&lt;7,"train","test")</f>
      </c>
      <c r="H368" s="5" t="str">
        <f>=$L$6+$L$7*D368+$L$8*E368</f>
      </c>
      <c r="I368" s="5" t="str">
        <f>=(F368-H368)^2</f>
      </c>
    </row>
    <row r="369">
      <c r="A369" t="n">
        <v>163462</v>
      </c>
      <c r="B369" t="s">
        <v>2251</v>
      </c>
      <c r="C369" t="s">
        <v>163</v>
      </c>
      <c r="D369" t="n">
        <v>27</v>
      </c>
      <c r="E369" t="n">
        <v>25298</v>
      </c>
      <c r="F369" t="n">
        <v>58</v>
      </c>
      <c r="G369" t="str">
        <f>=IF(MOD(A369,10)&lt;7,"train","test")</f>
      </c>
      <c r="H369" s="5" t="str">
        <f>=$L$6+$L$7*D369+$L$8*E369</f>
      </c>
      <c r="I369" s="5" t="str">
        <f>=(F369-H369)^2</f>
      </c>
    </row>
    <row r="370">
      <c r="A370" t="n">
        <v>163532</v>
      </c>
      <c r="B370" t="s">
        <v>2253</v>
      </c>
      <c r="C370" t="s">
        <v>163</v>
      </c>
      <c r="D370" t="n">
        <v>21</v>
      </c>
      <c r="E370" t="n">
        <v>11734</v>
      </c>
      <c r="F370" t="n">
        <v>43.9</v>
      </c>
      <c r="G370" t="str">
        <f>=IF(MOD(A370,10)&lt;7,"train","test")</f>
      </c>
      <c r="H370" s="5" t="str">
        <f>=$L$6+$L$7*D370+$L$8*E370</f>
      </c>
      <c r="I370" s="5" t="str">
        <f>=(F370-H370)^2</f>
      </c>
    </row>
    <row r="371">
      <c r="A371" t="n">
        <v>163851</v>
      </c>
      <c r="B371" t="s">
        <v>2260</v>
      </c>
      <c r="C371" t="s">
        <v>149</v>
      </c>
      <c r="D371" t="n">
        <v>24</v>
      </c>
      <c r="E371" t="n">
        <v>17931</v>
      </c>
      <c r="F371" t="n">
        <v>67.4</v>
      </c>
      <c r="G371" t="str">
        <f>=IF(MOD(A371,10)&lt;7,"train","test")</f>
      </c>
      <c r="H371" s="5" t="str">
        <f>=$L$6+$L$7*D371+$L$8*E371</f>
      </c>
      <c r="I371" s="5" t="str">
        <f>=(F371-H371)^2</f>
      </c>
    </row>
    <row r="372">
      <c r="A372" t="n">
        <v>163912</v>
      </c>
      <c r="B372" t="s">
        <v>2261</v>
      </c>
      <c r="C372" t="s">
        <v>149</v>
      </c>
      <c r="D372" t="n">
        <v>20</v>
      </c>
      <c r="E372" t="n">
        <v>20679</v>
      </c>
      <c r="F372" t="n">
        <v>68</v>
      </c>
      <c r="G372" t="str">
        <f>=IF(MOD(A372,10)&lt;7,"train","test")</f>
      </c>
      <c r="H372" s="5" t="str">
        <f>=$L$6+$L$7*D372+$L$8*E372</f>
      </c>
      <c r="I372" s="5" t="str">
        <f>=(F372-H372)^2</f>
      </c>
    </row>
    <row r="373">
      <c r="A373" t="n">
        <v>163976</v>
      </c>
      <c r="B373" t="s">
        <v>2263</v>
      </c>
      <c r="C373" t="s">
        <v>163</v>
      </c>
      <c r="D373" t="n">
        <v>22</v>
      </c>
      <c r="E373" t="n">
        <v>27729</v>
      </c>
      <c r="F373" t="n">
        <v>67.4</v>
      </c>
      <c r="G373" t="str">
        <f>=IF(MOD(A373,10)&lt;7,"train","test")</f>
      </c>
      <c r="H373" s="5" t="str">
        <f>=$L$6+$L$7*D373+$L$8*E373</f>
      </c>
      <c r="I373" s="5" t="str">
        <f>=(F373-H373)^2</f>
      </c>
    </row>
    <row r="374">
      <c r="A374" t="n">
        <v>164076</v>
      </c>
      <c r="B374" t="s">
        <v>2265</v>
      </c>
      <c r="C374" t="s">
        <v>149</v>
      </c>
      <c r="D374" t="n">
        <v>33</v>
      </c>
      <c r="E374" t="n">
        <v>15064</v>
      </c>
      <c r="F374" t="n">
        <v>67.6</v>
      </c>
      <c r="G374" t="str">
        <f>=IF(MOD(A374,10)&lt;7,"train","test")</f>
      </c>
      <c r="H374" s="5" t="str">
        <f>=$L$6+$L$7*D374+$L$8*E374</f>
      </c>
      <c r="I374" s="5" t="str">
        <f>=(F374-H374)^2</f>
      </c>
    </row>
    <row r="375">
      <c r="A375" t="n">
        <v>164173</v>
      </c>
      <c r="B375" t="s">
        <v>2268</v>
      </c>
      <c r="C375" t="s">
        <v>163</v>
      </c>
      <c r="D375" t="n">
        <v>29</v>
      </c>
      <c r="E375" t="n">
        <v>28201</v>
      </c>
      <c r="F375" t="n">
        <v>66.4</v>
      </c>
      <c r="G375" t="str">
        <f>=IF(MOD(A375,10)&lt;7,"train","test")</f>
      </c>
      <c r="H375" s="5" t="str">
        <f>=$L$6+$L$7*D375+$L$8*E375</f>
      </c>
      <c r="I375" s="5" t="str">
        <f>=(F375-H375)^2</f>
      </c>
    </row>
    <row r="376">
      <c r="A376" t="n">
        <v>164216</v>
      </c>
      <c r="B376" t="s">
        <v>2270</v>
      </c>
      <c r="C376" t="s">
        <v>163</v>
      </c>
      <c r="D376" t="n">
        <v>21</v>
      </c>
      <c r="E376" t="n">
        <v>33553</v>
      </c>
      <c r="F376" t="n">
        <v>74.1</v>
      </c>
      <c r="G376" t="str">
        <f>=IF(MOD(A376,10)&lt;7,"train","test")</f>
      </c>
      <c r="H376" s="5" t="str">
        <f>=$L$6+$L$7*D376+$L$8*E376</f>
      </c>
      <c r="I376" s="5" t="str">
        <f>=(F376-H376)^2</f>
      </c>
    </row>
    <row r="377">
      <c r="A377" t="n">
        <v>164270</v>
      </c>
      <c r="B377" t="s">
        <v>2272</v>
      </c>
      <c r="C377" t="s">
        <v>163</v>
      </c>
      <c r="D377" t="n">
        <v>34</v>
      </c>
      <c r="E377" t="n">
        <v>23088</v>
      </c>
      <c r="F377" t="n">
        <v>63.8</v>
      </c>
      <c r="G377" t="str">
        <f>=IF(MOD(A377,10)&lt;7,"train","test")</f>
      </c>
      <c r="H377" s="5" t="str">
        <f>=$L$6+$L$7*D377+$L$8*E377</f>
      </c>
      <c r="I377" s="5" t="str">
        <f>=(F377-H377)^2</f>
      </c>
    </row>
    <row r="378">
      <c r="A378" t="n">
        <v>164465</v>
      </c>
      <c r="B378" t="s">
        <v>2278</v>
      </c>
      <c r="C378" t="s">
        <v>163</v>
      </c>
      <c r="D378" t="n">
        <v>22</v>
      </c>
      <c r="E378" t="n">
        <v>17965</v>
      </c>
      <c r="F378" t="n">
        <v>93.4</v>
      </c>
      <c r="G378" t="str">
        <f>=IF(MOD(A378,10)&lt;7,"train","test")</f>
      </c>
      <c r="H378" s="5" t="str">
        <f>=$L$6+$L$7*D378+$L$8*E378</f>
      </c>
      <c r="I378" s="5" t="str">
        <f>=(F378-H378)^2</f>
      </c>
    </row>
    <row r="379">
      <c r="A379" t="n">
        <v>164492</v>
      </c>
      <c r="B379" t="s">
        <v>2280</v>
      </c>
      <c r="C379" t="s">
        <v>163</v>
      </c>
      <c r="D379" t="n">
        <v>34</v>
      </c>
      <c r="E379" t="n">
        <v>28732</v>
      </c>
      <c r="F379" t="n">
        <v>40.4</v>
      </c>
      <c r="G379" t="str">
        <f>=IF(MOD(A379,10)&lt;7,"train","test")</f>
      </c>
      <c r="H379" s="5" t="str">
        <f>=$L$6+$L$7*D379+$L$8*E379</f>
      </c>
      <c r="I379" s="5" t="str">
        <f>=(F379-H379)^2</f>
      </c>
    </row>
    <row r="380">
      <c r="A380" t="n">
        <v>164562</v>
      </c>
      <c r="B380" t="s">
        <v>2284</v>
      </c>
      <c r="C380" t="s">
        <v>163</v>
      </c>
      <c r="D380" t="n">
        <v>19</v>
      </c>
      <c r="E380" t="n">
        <v>29072</v>
      </c>
      <c r="F380" t="n">
        <v>74.6</v>
      </c>
      <c r="G380" t="str">
        <f>=IF(MOD(A380,10)&lt;7,"train","test")</f>
      </c>
      <c r="H380" s="5" t="str">
        <f>=$L$6+$L$7*D380+$L$8*E380</f>
      </c>
      <c r="I380" s="5" t="str">
        <f>=(F380-H380)^2</f>
      </c>
    </row>
    <row r="381">
      <c r="A381" t="n">
        <v>164580</v>
      </c>
      <c r="B381" t="s">
        <v>2286</v>
      </c>
      <c r="C381" t="s">
        <v>163</v>
      </c>
      <c r="D381" t="n">
        <v>14</v>
      </c>
      <c r="E381" t="n">
        <v>30220</v>
      </c>
      <c r="F381" t="n">
        <v>92.4</v>
      </c>
      <c r="G381" t="str">
        <f>=IF(MOD(A381,10)&lt;7,"train","test")</f>
      </c>
      <c r="H381" s="5" t="str">
        <f>=$L$6+$L$7*D381+$L$8*E381</f>
      </c>
      <c r="I381" s="5" t="str">
        <f>=(F381-H381)^2</f>
      </c>
    </row>
    <row r="382">
      <c r="A382" t="n">
        <v>164632</v>
      </c>
      <c r="B382" t="s">
        <v>2291</v>
      </c>
      <c r="C382" t="s">
        <v>163</v>
      </c>
      <c r="D382" t="n">
        <v>66</v>
      </c>
      <c r="E382" t="n">
        <v>14935</v>
      </c>
      <c r="F382" t="n">
        <v>56.9</v>
      </c>
      <c r="G382" t="str">
        <f>=IF(MOD(A382,10)&lt;7,"train","test")</f>
      </c>
      <c r="H382" s="5" t="str">
        <f>=$L$6+$L$7*D382+$L$8*E382</f>
      </c>
      <c r="I382" s="5" t="str">
        <f>=(F382-H382)^2</f>
      </c>
    </row>
    <row r="383">
      <c r="A383" t="n">
        <v>164924</v>
      </c>
      <c r="B383" t="s">
        <v>2302</v>
      </c>
      <c r="C383" t="s">
        <v>163</v>
      </c>
      <c r="D383" t="n">
        <v>13</v>
      </c>
      <c r="E383" t="n">
        <v>32590</v>
      </c>
      <c r="F383" t="n">
        <v>91</v>
      </c>
      <c r="G383" t="str">
        <f>=IF(MOD(A383,10)&lt;7,"train","test")</f>
      </c>
      <c r="H383" s="5" t="str">
        <f>=$L$6+$L$7*D383+$L$8*E383</f>
      </c>
      <c r="I383" s="5" t="str">
        <f>=(F383-H383)^2</f>
      </c>
    </row>
    <row r="384">
      <c r="A384" t="n">
        <v>165015</v>
      </c>
      <c r="B384" t="s">
        <v>2305</v>
      </c>
      <c r="C384" t="s">
        <v>163</v>
      </c>
      <c r="D384" t="n">
        <v>14</v>
      </c>
      <c r="E384" t="n">
        <v>44668</v>
      </c>
      <c r="F384" t="n">
        <v>86.1</v>
      </c>
      <c r="G384" t="str">
        <f>=IF(MOD(A384,10)&lt;7,"train","test")</f>
      </c>
      <c r="H384" s="5" t="str">
        <f>=$L$6+$L$7*D384+$L$8*E384</f>
      </c>
      <c r="I384" s="5" t="str">
        <f>=(F384-H384)^2</f>
      </c>
    </row>
    <row r="385">
      <c r="A385" t="n">
        <v>165024</v>
      </c>
      <c r="B385" t="s">
        <v>2306</v>
      </c>
      <c r="C385" t="s">
        <v>149</v>
      </c>
      <c r="D385" t="n">
        <v>30</v>
      </c>
      <c r="E385" t="n">
        <v>16230</v>
      </c>
      <c r="F385" t="n">
        <v>54.6</v>
      </c>
      <c r="G385" t="str">
        <f>=IF(MOD(A385,10)&lt;7,"train","test")</f>
      </c>
      <c r="H385" s="5" t="str">
        <f>=$L$6+$L$7*D385+$L$8*E385</f>
      </c>
      <c r="I385" s="5" t="str">
        <f>=(F385-H385)^2</f>
      </c>
    </row>
    <row r="386">
      <c r="A386" t="n">
        <v>165334</v>
      </c>
      <c r="B386" t="s">
        <v>2319</v>
      </c>
      <c r="C386" t="s">
        <v>163</v>
      </c>
      <c r="D386" t="n">
        <v>21</v>
      </c>
      <c r="E386" t="n">
        <v>32767</v>
      </c>
      <c r="F386" t="n">
        <v>77.1</v>
      </c>
      <c r="G386" t="str">
        <f>=IF(MOD(A386,10)&lt;7,"train","test")</f>
      </c>
      <c r="H386" s="5" t="str">
        <f>=$L$6+$L$7*D386+$L$8*E386</f>
      </c>
      <c r="I386" s="5" t="str">
        <f>=(F386-H386)^2</f>
      </c>
    </row>
    <row r="387">
      <c r="A387" t="n">
        <v>165574</v>
      </c>
      <c r="B387" t="s">
        <v>2325</v>
      </c>
      <c r="C387" t="s">
        <v>163</v>
      </c>
      <c r="D387" t="n">
        <v>30</v>
      </c>
      <c r="E387" t="n">
        <v>31472</v>
      </c>
      <c r="F387" t="n">
        <v>37.4</v>
      </c>
      <c r="G387" t="str">
        <f>=IF(MOD(A387,10)&lt;7,"train","test")</f>
      </c>
      <c r="H387" s="5" t="str">
        <f>=$L$6+$L$7*D387+$L$8*E387</f>
      </c>
      <c r="I387" s="5" t="str">
        <f>=(F387-H387)^2</f>
      </c>
    </row>
    <row r="388">
      <c r="A388" t="n">
        <v>165644</v>
      </c>
      <c r="B388" t="s">
        <v>2329</v>
      </c>
      <c r="C388" t="s">
        <v>163</v>
      </c>
      <c r="D388" t="n">
        <v>35</v>
      </c>
      <c r="E388" t="n">
        <v>21370</v>
      </c>
      <c r="F388" t="n">
        <v>35.3</v>
      </c>
      <c r="G388" t="str">
        <f>=IF(MOD(A388,10)&lt;7,"train","test")</f>
      </c>
      <c r="H388" s="5" t="str">
        <f>=$L$6+$L$7*D388+$L$8*E388</f>
      </c>
      <c r="I388" s="5" t="str">
        <f>=(F388-H388)^2</f>
      </c>
    </row>
    <row r="389">
      <c r="A389" t="n">
        <v>165662</v>
      </c>
      <c r="B389" t="s">
        <v>2330</v>
      </c>
      <c r="C389" t="s">
        <v>163</v>
      </c>
      <c r="D389" t="n">
        <v>15</v>
      </c>
      <c r="E389" t="n">
        <v>50703</v>
      </c>
      <c r="F389" t="n">
        <v>79.3</v>
      </c>
      <c r="G389" t="str">
        <f>=IF(MOD(A389,10)&lt;7,"train","test")</f>
      </c>
      <c r="H389" s="5" t="str">
        <f>=$L$6+$L$7*D389+$L$8*E389</f>
      </c>
      <c r="I389" s="5" t="str">
        <f>=(F389-H389)^2</f>
      </c>
    </row>
    <row r="390">
      <c r="A390" t="n">
        <v>165671</v>
      </c>
      <c r="B390" t="s">
        <v>2331</v>
      </c>
      <c r="C390" t="s">
        <v>163</v>
      </c>
      <c r="D390" t="n">
        <v>20</v>
      </c>
      <c r="E390" t="n">
        <v>33214</v>
      </c>
      <c r="F390" t="n">
        <v>65.8</v>
      </c>
      <c r="G390" t="str">
        <f>=IF(MOD(A390,10)&lt;7,"train","test")</f>
      </c>
      <c r="H390" s="5" t="str">
        <f>=$L$6+$L$7*D390+$L$8*E390</f>
      </c>
      <c r="I390" s="5" t="str">
        <f>=(F390-H390)^2</f>
      </c>
    </row>
    <row r="391">
      <c r="A391" t="n">
        <v>165802</v>
      </c>
      <c r="B391" t="s">
        <v>2335</v>
      </c>
      <c r="C391" t="s">
        <v>163</v>
      </c>
      <c r="D391" t="n">
        <v>42</v>
      </c>
      <c r="E391" t="n">
        <v>27827</v>
      </c>
      <c r="F391" t="n">
        <v>30.8</v>
      </c>
      <c r="G391" t="str">
        <f>=IF(MOD(A391,10)&lt;7,"train","test")</f>
      </c>
      <c r="H391" s="5" t="str">
        <f>=$L$6+$L$7*D391+$L$8*E391</f>
      </c>
      <c r="I391" s="5" t="str">
        <f>=(F391-H391)^2</f>
      </c>
    </row>
    <row r="392">
      <c r="A392" t="n">
        <v>165820</v>
      </c>
      <c r="B392" t="s">
        <v>2336</v>
      </c>
      <c r="C392" t="s">
        <v>149</v>
      </c>
      <c r="D392" t="n">
        <v>31</v>
      </c>
      <c r="E392" t="n">
        <v>15820</v>
      </c>
      <c r="F392" t="n">
        <v>52.7</v>
      </c>
      <c r="G392" t="str">
        <f>=IF(MOD(A392,10)&lt;7,"train","test")</f>
      </c>
      <c r="H392" s="5" t="str">
        <f>=$L$6+$L$7*D392+$L$8*E392</f>
      </c>
      <c r="I392" s="5" t="str">
        <f>=(F392-H392)^2</f>
      </c>
    </row>
    <row r="393">
      <c r="A393" t="n">
        <v>165866</v>
      </c>
      <c r="B393" t="s">
        <v>2338</v>
      </c>
      <c r="C393" t="s">
        <v>149</v>
      </c>
      <c r="D393" t="n">
        <v>34</v>
      </c>
      <c r="E393" t="n">
        <v>16640</v>
      </c>
      <c r="F393" t="n">
        <v>49.5</v>
      </c>
      <c r="G393" t="str">
        <f>=IF(MOD(A393,10)&lt;7,"train","test")</f>
      </c>
      <c r="H393" s="5" t="str">
        <f>=$L$6+$L$7*D393+$L$8*E393</f>
      </c>
      <c r="I393" s="5" t="str">
        <f>=(F393-H393)^2</f>
      </c>
    </row>
    <row r="394">
      <c r="A394" t="n">
        <v>165936</v>
      </c>
      <c r="B394" t="s">
        <v>2341</v>
      </c>
      <c r="C394" t="s">
        <v>163</v>
      </c>
      <c r="D394" t="n">
        <v>21</v>
      </c>
      <c r="E394" t="n">
        <v>25250</v>
      </c>
      <c r="F394" t="n">
        <v>67.6</v>
      </c>
      <c r="G394" t="str">
        <f>=IF(MOD(A394,10)&lt;7,"train","test")</f>
      </c>
      <c r="H394" s="5" t="str">
        <f>=$L$6+$L$7*D394+$L$8*E394</f>
      </c>
      <c r="I394" s="5" t="str">
        <f>=(F394-H394)^2</f>
      </c>
    </row>
    <row r="395">
      <c r="A395" t="n">
        <v>166124</v>
      </c>
      <c r="B395" t="s">
        <v>2352</v>
      </c>
      <c r="C395" t="s">
        <v>163</v>
      </c>
      <c r="D395" t="n">
        <v>15</v>
      </c>
      <c r="E395" t="n">
        <v>35455</v>
      </c>
      <c r="F395" t="n">
        <v>89.6</v>
      </c>
      <c r="G395" t="str">
        <f>=IF(MOD(A395,10)&lt;7,"train","test")</f>
      </c>
      <c r="H395" s="5" t="str">
        <f>=$L$6+$L$7*D395+$L$8*E395</f>
      </c>
      <c r="I395" s="5" t="str">
        <f>=(F395-H395)^2</f>
      </c>
    </row>
    <row r="396">
      <c r="A396" t="n">
        <v>166391</v>
      </c>
      <c r="B396" t="s">
        <v>2355</v>
      </c>
      <c r="C396" t="s">
        <v>163</v>
      </c>
      <c r="D396" t="n">
        <v>32</v>
      </c>
      <c r="E396" t="n">
        <v>28477</v>
      </c>
      <c r="F396" t="n">
        <v>53.2</v>
      </c>
      <c r="G396" t="str">
        <f>=IF(MOD(A396,10)&lt;7,"train","test")</f>
      </c>
      <c r="H396" s="5" t="str">
        <f>=$L$6+$L$7*D396+$L$8*E396</f>
      </c>
      <c r="I396" s="5" t="str">
        <f>=(F396-H396)^2</f>
      </c>
    </row>
    <row r="397">
      <c r="A397" t="n">
        <v>166452</v>
      </c>
      <c r="B397" t="s">
        <v>2358</v>
      </c>
      <c r="C397" t="s">
        <v>163</v>
      </c>
      <c r="D397" t="n">
        <v>28</v>
      </c>
      <c r="E397" t="n">
        <v>33111</v>
      </c>
      <c r="F397" t="n">
        <v>61.7</v>
      </c>
      <c r="G397" t="str">
        <f>=IF(MOD(A397,10)&lt;7,"train","test")</f>
      </c>
      <c r="H397" s="5" t="str">
        <f>=$L$6+$L$7*D397+$L$8*E397</f>
      </c>
      <c r="I397" s="5" t="str">
        <f>=(F397-H397)^2</f>
      </c>
    </row>
    <row r="398">
      <c r="A398" t="n">
        <v>166513</v>
      </c>
      <c r="B398" t="s">
        <v>2362</v>
      </c>
      <c r="C398" t="s">
        <v>149</v>
      </c>
      <c r="D398" t="n">
        <v>27</v>
      </c>
      <c r="E398" t="n">
        <v>17624</v>
      </c>
      <c r="F398" t="n">
        <v>70.1</v>
      </c>
      <c r="G398" t="str">
        <f>=IF(MOD(A398,10)&lt;7,"train","test")</f>
      </c>
      <c r="H398" s="5" t="str">
        <f>=$L$6+$L$7*D398+$L$8*E398</f>
      </c>
      <c r="I398" s="5" t="str">
        <f>=(F398-H398)^2</f>
      </c>
    </row>
    <row r="399">
      <c r="A399" t="n">
        <v>166656</v>
      </c>
      <c r="B399" t="s">
        <v>2367</v>
      </c>
      <c r="C399" t="s">
        <v>163</v>
      </c>
      <c r="D399" t="n">
        <v>28</v>
      </c>
      <c r="E399" t="n">
        <v>37182</v>
      </c>
      <c r="F399" t="n">
        <v>64.5</v>
      </c>
      <c r="G399" t="str">
        <f>=IF(MOD(A399,10)&lt;7,"train","test")</f>
      </c>
      <c r="H399" s="5" t="str">
        <f>=$L$6+$L$7*D399+$L$8*E399</f>
      </c>
      <c r="I399" s="5" t="str">
        <f>=(F399-H399)^2</f>
      </c>
    </row>
    <row r="400">
      <c r="A400" t="n">
        <v>166674</v>
      </c>
      <c r="B400" t="s">
        <v>2368</v>
      </c>
      <c r="C400" t="s">
        <v>149</v>
      </c>
      <c r="D400" t="n">
        <v>28</v>
      </c>
      <c r="E400" t="n">
        <v>24159</v>
      </c>
      <c r="F400" t="n">
        <v>69.2</v>
      </c>
      <c r="G400" t="str">
        <f>=IF(MOD(A400,10)&lt;7,"train","test")</f>
      </c>
      <c r="H400" s="5" t="str">
        <f>=$L$6+$L$7*D400+$L$8*E400</f>
      </c>
      <c r="I400" s="5" t="str">
        <f>=(F400-H400)^2</f>
      </c>
    </row>
    <row r="401">
      <c r="A401" t="n">
        <v>166683</v>
      </c>
      <c r="B401" t="s">
        <v>2369</v>
      </c>
      <c r="C401" t="s">
        <v>163</v>
      </c>
      <c r="D401" t="n">
        <v>19</v>
      </c>
      <c r="E401" t="n">
        <v>21519</v>
      </c>
      <c r="F401" t="n">
        <v>96.1</v>
      </c>
      <c r="G401" t="str">
        <f>=IF(MOD(A401,10)&lt;7,"train","test")</f>
      </c>
      <c r="H401" s="5" t="str">
        <f>=$L$6+$L$7*D401+$L$8*E401</f>
      </c>
      <c r="I401" s="5" t="str">
        <f>=(F401-H401)^2</f>
      </c>
    </row>
    <row r="402">
      <c r="A402" t="n">
        <v>166692</v>
      </c>
      <c r="B402" t="s">
        <v>2370</v>
      </c>
      <c r="C402" t="s">
        <v>149</v>
      </c>
      <c r="D402" t="n">
        <v>17</v>
      </c>
      <c r="E402" t="n">
        <v>20759</v>
      </c>
      <c r="F402" t="n">
        <v>79.1</v>
      </c>
      <c r="G402" t="str">
        <f>=IF(MOD(A402,10)&lt;7,"train","test")</f>
      </c>
      <c r="H402" s="5" t="str">
        <f>=$L$6+$L$7*D402+$L$8*E402</f>
      </c>
      <c r="I402" s="5" t="str">
        <f>=(F402-H402)^2</f>
      </c>
    </row>
    <row r="403">
      <c r="A403" t="n">
        <v>166850</v>
      </c>
      <c r="B403" t="s">
        <v>2376</v>
      </c>
      <c r="C403" t="s">
        <v>163</v>
      </c>
      <c r="D403" t="n">
        <v>15</v>
      </c>
      <c r="E403" t="n">
        <v>38849</v>
      </c>
      <c r="F403" t="n">
        <v>72.1</v>
      </c>
      <c r="G403" t="str">
        <f>=IF(MOD(A403,10)&lt;7,"train","test")</f>
      </c>
      <c r="H403" s="5" t="str">
        <f>=$L$6+$L$7*D403+$L$8*E403</f>
      </c>
      <c r="I403" s="5" t="str">
        <f>=(F403-H403)^2</f>
      </c>
    </row>
    <row r="404">
      <c r="A404" t="n">
        <v>166911</v>
      </c>
      <c r="B404" t="s">
        <v>2381</v>
      </c>
      <c r="C404" t="s">
        <v>163</v>
      </c>
      <c r="D404" t="n">
        <v>33</v>
      </c>
      <c r="E404" t="n">
        <v>35885</v>
      </c>
      <c r="F404" t="n">
        <v>61.5</v>
      </c>
      <c r="G404" t="str">
        <f>=IF(MOD(A404,10)&lt;7,"train","test")</f>
      </c>
      <c r="H404" s="5" t="str">
        <f>=$L$6+$L$7*D404+$L$8*E404</f>
      </c>
      <c r="I404" s="5" t="str">
        <f>=(F404-H404)^2</f>
      </c>
    </row>
    <row r="405">
      <c r="A405" t="n">
        <v>167260</v>
      </c>
      <c r="B405" t="s">
        <v>2391</v>
      </c>
      <c r="C405" t="s">
        <v>163</v>
      </c>
      <c r="D405" t="n">
        <v>30</v>
      </c>
      <c r="E405" t="n">
        <v>31032</v>
      </c>
      <c r="F405" t="n">
        <v>63.6</v>
      </c>
      <c r="G405" t="str">
        <f>=IF(MOD(A405,10)&lt;7,"train","test")</f>
      </c>
      <c r="H405" s="5" t="str">
        <f>=$L$6+$L$7*D405+$L$8*E405</f>
      </c>
      <c r="I405" s="5" t="str">
        <f>=(F405-H405)^2</f>
      </c>
    </row>
    <row r="406">
      <c r="A406" t="n">
        <v>167394</v>
      </c>
      <c r="B406" t="s">
        <v>2401</v>
      </c>
      <c r="C406" t="s">
        <v>163</v>
      </c>
      <c r="D406" t="n">
        <v>42</v>
      </c>
      <c r="E406" t="n">
        <v>22311</v>
      </c>
      <c r="F406" t="n">
        <v>64.7</v>
      </c>
      <c r="G406" t="str">
        <f>=IF(MOD(A406,10)&lt;7,"train","test")</f>
      </c>
      <c r="H406" s="5" t="str">
        <f>=$L$6+$L$7*D406+$L$8*E406</f>
      </c>
      <c r="I406" s="5" t="str">
        <f>=(F406-H406)^2</f>
      </c>
    </row>
    <row r="407">
      <c r="A407" t="n">
        <v>167783</v>
      </c>
      <c r="B407" t="s">
        <v>2414</v>
      </c>
      <c r="C407" t="s">
        <v>163</v>
      </c>
      <c r="D407" t="n">
        <v>30</v>
      </c>
      <c r="E407" t="n">
        <v>29575</v>
      </c>
      <c r="F407" t="n">
        <v>71.2</v>
      </c>
      <c r="G407" t="str">
        <f>=IF(MOD(A407,10)&lt;7,"train","test")</f>
      </c>
      <c r="H407" s="5" t="str">
        <f>=$L$6+$L$7*D407+$L$8*E407</f>
      </c>
      <c r="I407" s="5" t="str">
        <f>=(F407-H407)^2</f>
      </c>
    </row>
    <row r="408">
      <c r="A408" t="n">
        <v>167835</v>
      </c>
      <c r="B408" t="s">
        <v>2417</v>
      </c>
      <c r="C408" t="s">
        <v>163</v>
      </c>
      <c r="D408" t="n">
        <v>18</v>
      </c>
      <c r="E408" t="n">
        <v>27823</v>
      </c>
      <c r="F408" t="n">
        <v>89.7</v>
      </c>
      <c r="G408" t="str">
        <f>=IF(MOD(A408,10)&lt;7,"train","test")</f>
      </c>
      <c r="H408" s="5" t="str">
        <f>=$L$6+$L$7*D408+$L$8*E408</f>
      </c>
      <c r="I408" s="5" t="str">
        <f>=(F408-H408)^2</f>
      </c>
    </row>
    <row r="409">
      <c r="A409" t="n">
        <v>167996</v>
      </c>
      <c r="B409" t="s">
        <v>2424</v>
      </c>
      <c r="C409" t="s">
        <v>163</v>
      </c>
      <c r="D409" t="n">
        <v>15</v>
      </c>
      <c r="E409" t="n">
        <v>31134</v>
      </c>
      <c r="F409" t="n">
        <v>80.8</v>
      </c>
      <c r="G409" t="str">
        <f>=IF(MOD(A409,10)&lt;7,"train","test")</f>
      </c>
      <c r="H409" s="5" t="str">
        <f>=$L$6+$L$7*D409+$L$8*E409</f>
      </c>
      <c r="I409" s="5" t="str">
        <f>=(F409-H409)^2</f>
      </c>
    </row>
    <row r="410">
      <c r="A410" t="n">
        <v>168005</v>
      </c>
      <c r="B410" t="s">
        <v>2426</v>
      </c>
      <c r="C410" t="s">
        <v>163</v>
      </c>
      <c r="D410" t="n">
        <v>27</v>
      </c>
      <c r="E410" t="n">
        <v>33089</v>
      </c>
      <c r="F410" t="n">
        <v>59.7</v>
      </c>
      <c r="G410" t="str">
        <f>=IF(MOD(A410,10)&lt;7,"train","test")</f>
      </c>
      <c r="H410" s="5" t="str">
        <f>=$L$6+$L$7*D410+$L$8*E410</f>
      </c>
      <c r="I410" s="5" t="str">
        <f>=(F410-H410)^2</f>
      </c>
    </row>
    <row r="411">
      <c r="A411" t="n">
        <v>168254</v>
      </c>
      <c r="B411" t="s">
        <v>2432</v>
      </c>
      <c r="C411" t="s">
        <v>163</v>
      </c>
      <c r="D411" t="n">
        <v>25</v>
      </c>
      <c r="E411" t="n">
        <v>31548</v>
      </c>
      <c r="F411" t="n">
        <v>63.9</v>
      </c>
      <c r="G411" t="str">
        <f>=IF(MOD(A411,10)&lt;7,"train","test")</f>
      </c>
      <c r="H411" s="5" t="str">
        <f>=$L$6+$L$7*D411+$L$8*E411</f>
      </c>
      <c r="I411" s="5" t="str">
        <f>=(F411-H411)^2</f>
      </c>
    </row>
    <row r="412">
      <c r="A412" t="n">
        <v>168263</v>
      </c>
      <c r="B412" t="s">
        <v>2433</v>
      </c>
      <c r="C412" t="s">
        <v>149</v>
      </c>
      <c r="D412" t="n">
        <v>33</v>
      </c>
      <c r="E412" t="n">
        <v>17723</v>
      </c>
      <c r="F412" t="n">
        <v>54.9</v>
      </c>
      <c r="G412" t="str">
        <f>=IF(MOD(A412,10)&lt;7,"train","test")</f>
      </c>
      <c r="H412" s="5" t="str">
        <f>=$L$6+$L$7*D412+$L$8*E412</f>
      </c>
      <c r="I412" s="5" t="str">
        <f>=(F412-H412)^2</f>
      </c>
    </row>
    <row r="413">
      <c r="A413" t="n">
        <v>168281</v>
      </c>
      <c r="B413" t="s">
        <v>2435</v>
      </c>
      <c r="C413" t="s">
        <v>163</v>
      </c>
      <c r="D413" t="n">
        <v>20</v>
      </c>
      <c r="E413" t="n">
        <v>31638</v>
      </c>
      <c r="F413" t="n">
        <v>75.7</v>
      </c>
      <c r="G413" t="str">
        <f>=IF(MOD(A413,10)&lt;7,"train","test")</f>
      </c>
      <c r="H413" s="5" t="str">
        <f>=$L$6+$L$7*D413+$L$8*E413</f>
      </c>
      <c r="I413" s="5" t="str">
        <f>=(F413-H413)^2</f>
      </c>
    </row>
    <row r="414">
      <c r="A414" t="n">
        <v>168342</v>
      </c>
      <c r="B414" t="s">
        <v>2437</v>
      </c>
      <c r="C414" t="s">
        <v>163</v>
      </c>
      <c r="D414" t="n">
        <v>17</v>
      </c>
      <c r="E414" t="n">
        <v>16988</v>
      </c>
      <c r="F414" t="n">
        <v>96.6</v>
      </c>
      <c r="G414" t="str">
        <f>=IF(MOD(A414,10)&lt;7,"train","test")</f>
      </c>
      <c r="H414" s="5" t="str">
        <f>=$L$6+$L$7*D414+$L$8*E414</f>
      </c>
      <c r="I414" s="5" t="str">
        <f>=(F414-H414)^2</f>
      </c>
    </row>
    <row r="415">
      <c r="A415" t="n">
        <v>168421</v>
      </c>
      <c r="B415" t="s">
        <v>2439</v>
      </c>
      <c r="C415" t="s">
        <v>163</v>
      </c>
      <c r="D415" t="n">
        <v>10</v>
      </c>
      <c r="E415" t="n">
        <v>47799</v>
      </c>
      <c r="F415" t="n">
        <v>88.4</v>
      </c>
      <c r="G415" t="str">
        <f>=IF(MOD(A415,10)&lt;7,"train","test")</f>
      </c>
      <c r="H415" s="5" t="str">
        <f>=$L$6+$L$7*D415+$L$8*E415</f>
      </c>
      <c r="I415" s="5" t="str">
        <f>=(F415-H415)^2</f>
      </c>
    </row>
    <row r="416">
      <c r="A416" t="n">
        <v>168430</v>
      </c>
      <c r="B416" t="s">
        <v>2440</v>
      </c>
      <c r="C416" t="s">
        <v>149</v>
      </c>
      <c r="D416" t="n">
        <v>29</v>
      </c>
      <c r="E416" t="n">
        <v>14307</v>
      </c>
      <c r="F416" t="n">
        <v>55.5</v>
      </c>
      <c r="G416" t="str">
        <f>=IF(MOD(A416,10)&lt;7,"train","test")</f>
      </c>
      <c r="H416" s="5" t="str">
        <f>=$L$6+$L$7*D416+$L$8*E416</f>
      </c>
      <c r="I416" s="5" t="str">
        <f>=(F416-H416)^2</f>
      </c>
    </row>
    <row r="417">
      <c r="A417" t="n">
        <v>168546</v>
      </c>
      <c r="B417" t="s">
        <v>2443</v>
      </c>
      <c r="C417" t="s">
        <v>163</v>
      </c>
      <c r="D417" t="n">
        <v>45</v>
      </c>
      <c r="E417" t="n">
        <v>18470</v>
      </c>
      <c r="F417" t="n">
        <v>57.1</v>
      </c>
      <c r="G417" t="str">
        <f>=IF(MOD(A417,10)&lt;7,"train","test")</f>
      </c>
      <c r="H417" s="5" t="str">
        <f>=$L$6+$L$7*D417+$L$8*E417</f>
      </c>
      <c r="I417" s="5" t="str">
        <f>=(F417-H417)^2</f>
      </c>
    </row>
    <row r="418">
      <c r="A418" t="n">
        <v>168591</v>
      </c>
      <c r="B418" t="s">
        <v>2449</v>
      </c>
      <c r="C418" t="s">
        <v>163</v>
      </c>
      <c r="D418" t="n">
        <v>21</v>
      </c>
      <c r="E418" t="n">
        <v>24862</v>
      </c>
      <c r="F418" t="n">
        <v>63.7</v>
      </c>
      <c r="G418" t="str">
        <f>=IF(MOD(A418,10)&lt;7,"train","test")</f>
      </c>
      <c r="H418" s="5" t="str">
        <f>=$L$6+$L$7*D418+$L$8*E418</f>
      </c>
      <c r="I418" s="5" t="str">
        <f>=(F418-H418)^2</f>
      </c>
    </row>
    <row r="419">
      <c r="A419" t="n">
        <v>168740</v>
      </c>
      <c r="B419" t="s">
        <v>2453</v>
      </c>
      <c r="C419" t="s">
        <v>163</v>
      </c>
      <c r="D419" t="n">
        <v>22</v>
      </c>
      <c r="E419" t="n">
        <v>24874</v>
      </c>
      <c r="F419" t="n">
        <v>65.9</v>
      </c>
      <c r="G419" t="str">
        <f>=IF(MOD(A419,10)&lt;7,"train","test")</f>
      </c>
      <c r="H419" s="5" t="str">
        <f>=$L$6+$L$7*D419+$L$8*E419</f>
      </c>
      <c r="I419" s="5" t="str">
        <f>=(F419-H419)^2</f>
      </c>
    </row>
    <row r="420">
      <c r="A420" t="n">
        <v>168786</v>
      </c>
      <c r="B420" t="s">
        <v>2455</v>
      </c>
      <c r="C420" t="s">
        <v>163</v>
      </c>
      <c r="D420" t="n">
        <v>23</v>
      </c>
      <c r="E420" t="n">
        <v>19890</v>
      </c>
      <c r="F420" t="n">
        <v>62.2</v>
      </c>
      <c r="G420" t="str">
        <f>=IF(MOD(A420,10)&lt;7,"train","test")</f>
      </c>
      <c r="H420" s="5" t="str">
        <f>=$L$6+$L$7*D420+$L$8*E420</f>
      </c>
      <c r="I420" s="5" t="str">
        <f>=(F420-H420)^2</f>
      </c>
    </row>
    <row r="421">
      <c r="A421" t="n">
        <v>169080</v>
      </c>
      <c r="B421" t="s">
        <v>2463</v>
      </c>
      <c r="C421" t="s">
        <v>163</v>
      </c>
      <c r="D421" t="n">
        <v>14</v>
      </c>
      <c r="E421" t="n">
        <v>26374</v>
      </c>
      <c r="F421" t="n">
        <v>77.4</v>
      </c>
      <c r="G421" t="str">
        <f>=IF(MOD(A421,10)&lt;7,"train","test")</f>
      </c>
      <c r="H421" s="5" t="str">
        <f>=$L$6+$L$7*D421+$L$8*E421</f>
      </c>
      <c r="I421" s="5" t="str">
        <f>=(F421-H421)^2</f>
      </c>
    </row>
    <row r="422">
      <c r="A422" t="n">
        <v>169363</v>
      </c>
      <c r="B422" t="s">
        <v>2475</v>
      </c>
      <c r="C422" t="s">
        <v>163</v>
      </c>
      <c r="D422" t="n">
        <v>24</v>
      </c>
      <c r="E422" t="n">
        <v>28020</v>
      </c>
      <c r="F422" t="n">
        <v>48.9</v>
      </c>
      <c r="G422" t="str">
        <f>=IF(MOD(A422,10)&lt;7,"train","test")</f>
      </c>
      <c r="H422" s="5" t="str">
        <f>=$L$6+$L$7*D422+$L$8*E422</f>
      </c>
      <c r="I422" s="5" t="str">
        <f>=(F422-H422)^2</f>
      </c>
    </row>
    <row r="423">
      <c r="A423" t="n">
        <v>169442</v>
      </c>
      <c r="B423" t="s">
        <v>2479</v>
      </c>
      <c r="C423" t="s">
        <v>163</v>
      </c>
      <c r="D423" t="n">
        <v>28</v>
      </c>
      <c r="E423" t="n">
        <v>34436</v>
      </c>
      <c r="F423" t="n">
        <v>69.6</v>
      </c>
      <c r="G423" t="str">
        <f>=IF(MOD(A423,10)&lt;7,"train","test")</f>
      </c>
      <c r="H423" s="5" t="str">
        <f>=$L$6+$L$7*D423+$L$8*E423</f>
      </c>
      <c r="I423" s="5" t="str">
        <f>=(F423-H423)^2</f>
      </c>
    </row>
    <row r="424">
      <c r="A424" t="n">
        <v>169716</v>
      </c>
      <c r="B424" t="s">
        <v>2489</v>
      </c>
      <c r="C424" t="s">
        <v>163</v>
      </c>
      <c r="D424" t="n">
        <v>25</v>
      </c>
      <c r="E424" t="n">
        <v>17987</v>
      </c>
      <c r="F424" t="n">
        <v>68.1</v>
      </c>
      <c r="G424" t="str">
        <f>=IF(MOD(A424,10)&lt;7,"train","test")</f>
      </c>
      <c r="H424" s="5" t="str">
        <f>=$L$6+$L$7*D424+$L$8*E424</f>
      </c>
      <c r="I424" s="5" t="str">
        <f>=(F424-H424)^2</f>
      </c>
    </row>
    <row r="425">
      <c r="A425" t="n">
        <v>169910</v>
      </c>
      <c r="B425" t="s">
        <v>2495</v>
      </c>
      <c r="C425" t="s">
        <v>149</v>
      </c>
      <c r="D425" t="n">
        <v>34</v>
      </c>
      <c r="E425" t="n">
        <v>13154</v>
      </c>
      <c r="F425" t="n">
        <v>53.6</v>
      </c>
      <c r="G425" t="str">
        <f>=IF(MOD(A425,10)&lt;7,"train","test")</f>
      </c>
      <c r="H425" s="5" t="str">
        <f>=$L$6+$L$7*D425+$L$8*E425</f>
      </c>
      <c r="I425" s="5" t="str">
        <f>=(F425-H425)^2</f>
      </c>
    </row>
    <row r="426">
      <c r="A426" t="n">
        <v>169983</v>
      </c>
      <c r="B426" t="s">
        <v>2499</v>
      </c>
      <c r="C426" t="s">
        <v>163</v>
      </c>
      <c r="D426" t="n">
        <v>17</v>
      </c>
      <c r="E426" t="n">
        <v>33616</v>
      </c>
      <c r="F426" t="n">
        <v>70.5</v>
      </c>
      <c r="G426" t="str">
        <f>=IF(MOD(A426,10)&lt;7,"train","test")</f>
      </c>
      <c r="H426" s="5" t="str">
        <f>=$L$6+$L$7*D426+$L$8*E426</f>
      </c>
      <c r="I426" s="5" t="str">
        <f>=(F426-H426)^2</f>
      </c>
    </row>
    <row r="427">
      <c r="A427" t="n">
        <v>170000</v>
      </c>
      <c r="B427" t="s">
        <v>2502</v>
      </c>
      <c r="C427" t="s">
        <v>163</v>
      </c>
      <c r="D427" t="n">
        <v>50</v>
      </c>
      <c r="E427" t="n">
        <v>14127</v>
      </c>
      <c r="F427" t="n">
        <v>46.5</v>
      </c>
      <c r="G427" t="str">
        <f>=IF(MOD(A427,10)&lt;7,"train","test")</f>
      </c>
      <c r="H427" s="5" t="str">
        <f>=$L$6+$L$7*D427+$L$8*E427</f>
      </c>
      <c r="I427" s="5" t="str">
        <f>=(F427-H427)^2</f>
      </c>
    </row>
    <row r="428">
      <c r="A428" t="n">
        <v>170082</v>
      </c>
      <c r="B428" t="s">
        <v>2506</v>
      </c>
      <c r="C428" t="s">
        <v>149</v>
      </c>
      <c r="D428" t="n">
        <v>26</v>
      </c>
      <c r="E428" t="n">
        <v>17995</v>
      </c>
      <c r="F428" t="n">
        <v>68.6</v>
      </c>
      <c r="G428" t="str">
        <f>=IF(MOD(A428,10)&lt;7,"train","test")</f>
      </c>
      <c r="H428" s="5" t="str">
        <f>=$L$6+$L$7*D428+$L$8*E428</f>
      </c>
      <c r="I428" s="5" t="str">
        <f>=(F428-H428)^2</f>
      </c>
    </row>
    <row r="429">
      <c r="A429" t="n">
        <v>170286</v>
      </c>
      <c r="B429" t="s">
        <v>2512</v>
      </c>
      <c r="C429" t="s">
        <v>163</v>
      </c>
      <c r="D429" t="n">
        <v>0</v>
      </c>
      <c r="E429" t="n">
        <v>26030</v>
      </c>
      <c r="F429" t="n">
        <v>84.8</v>
      </c>
      <c r="G429" t="str">
        <f>=IF(MOD(A429,10)&lt;7,"train","test")</f>
      </c>
      <c r="H429" s="5" t="str">
        <f>=$L$6+$L$7*D429+$L$8*E429</f>
      </c>
      <c r="I429" s="5" t="str">
        <f>=(F429-H429)^2</f>
      </c>
    </row>
    <row r="430">
      <c r="A430" t="n">
        <v>170301</v>
      </c>
      <c r="B430" t="s">
        <v>2513</v>
      </c>
      <c r="C430" t="s">
        <v>163</v>
      </c>
      <c r="D430" t="n">
        <v>16</v>
      </c>
      <c r="E430" t="n">
        <v>28643</v>
      </c>
      <c r="F430" t="n">
        <v>82.3</v>
      </c>
      <c r="G430" t="str">
        <f>=IF(MOD(A430,10)&lt;7,"train","test")</f>
      </c>
      <c r="H430" s="5" t="str">
        <f>=$L$6+$L$7*D430+$L$8*E430</f>
      </c>
      <c r="I430" s="5" t="str">
        <f>=(F430-H430)^2</f>
      </c>
    </row>
    <row r="431">
      <c r="A431" t="n">
        <v>170532</v>
      </c>
      <c r="B431" t="s">
        <v>2516</v>
      </c>
      <c r="C431" t="s">
        <v>163</v>
      </c>
      <c r="D431" t="n">
        <v>23</v>
      </c>
      <c r="E431" t="n">
        <v>26050</v>
      </c>
      <c r="F431" t="n">
        <v>81.7</v>
      </c>
      <c r="G431" t="str">
        <f>=IF(MOD(A431,10)&lt;7,"train","test")</f>
      </c>
      <c r="H431" s="5" t="str">
        <f>=$L$6+$L$7*D431+$L$8*E431</f>
      </c>
      <c r="I431" s="5" t="str">
        <f>=(F431-H431)^2</f>
      </c>
    </row>
    <row r="432">
      <c r="A432" t="n">
        <v>170675</v>
      </c>
      <c r="B432" t="s">
        <v>2528</v>
      </c>
      <c r="C432" t="s">
        <v>163</v>
      </c>
      <c r="D432" t="n">
        <v>17</v>
      </c>
      <c r="E432" t="n">
        <v>33807</v>
      </c>
      <c r="F432" t="n">
        <v>62.3</v>
      </c>
      <c r="G432" t="str">
        <f>=IF(MOD(A432,10)&lt;7,"train","test")</f>
      </c>
      <c r="H432" s="5" t="str">
        <f>=$L$6+$L$7*D432+$L$8*E432</f>
      </c>
      <c r="I432" s="5" t="str">
        <f>=(F432-H432)^2</f>
      </c>
    </row>
    <row r="433">
      <c r="A433" t="n">
        <v>170806</v>
      </c>
      <c r="B433" t="s">
        <v>2532</v>
      </c>
      <c r="C433" t="s">
        <v>163</v>
      </c>
      <c r="D433" t="n">
        <v>30</v>
      </c>
      <c r="E433" t="n">
        <v>18583</v>
      </c>
      <c r="F433" t="n">
        <v>58.1</v>
      </c>
      <c r="G433" t="str">
        <f>=IF(MOD(A433,10)&lt;7,"train","test")</f>
      </c>
      <c r="H433" s="5" t="str">
        <f>=$L$6+$L$7*D433+$L$8*E433</f>
      </c>
      <c r="I433" s="5" t="str">
        <f>=(F433-H433)^2</f>
      </c>
    </row>
    <row r="434">
      <c r="A434" t="n">
        <v>170976</v>
      </c>
      <c r="B434" t="s">
        <v>2536</v>
      </c>
      <c r="C434" t="s">
        <v>149</v>
      </c>
      <c r="D434" t="n">
        <v>18</v>
      </c>
      <c r="E434" t="n">
        <v>19005</v>
      </c>
      <c r="F434" t="n">
        <v>93.2</v>
      </c>
      <c r="G434" t="str">
        <f>=IF(MOD(A434,10)&lt;7,"train","test")</f>
      </c>
      <c r="H434" s="5" t="str">
        <f>=$L$6+$L$7*D434+$L$8*E434</f>
      </c>
      <c r="I434" s="5" t="str">
        <f>=(F434-H434)^2</f>
      </c>
    </row>
    <row r="435">
      <c r="A435" t="n">
        <v>171100</v>
      </c>
      <c r="B435" t="s">
        <v>2538</v>
      </c>
      <c r="C435" t="s">
        <v>149</v>
      </c>
      <c r="D435" t="n">
        <v>20</v>
      </c>
      <c r="E435" t="n">
        <v>24630</v>
      </c>
      <c r="F435" t="n">
        <v>82.5</v>
      </c>
      <c r="G435" t="str">
        <f>=IF(MOD(A435,10)&lt;7,"train","test")</f>
      </c>
      <c r="H435" s="5" t="str">
        <f>=$L$6+$L$7*D435+$L$8*E435</f>
      </c>
      <c r="I435" s="5" t="str">
        <f>=(F435-H435)^2</f>
      </c>
    </row>
    <row r="436">
      <c r="A436" t="n">
        <v>171146</v>
      </c>
      <c r="B436" t="s">
        <v>2543</v>
      </c>
      <c r="C436" t="s">
        <v>149</v>
      </c>
      <c r="D436" t="n">
        <v>35</v>
      </c>
      <c r="E436" t="n">
        <v>12344</v>
      </c>
      <c r="F436" t="n">
        <v>44.6</v>
      </c>
      <c r="G436" t="str">
        <f>=IF(MOD(A436,10)&lt;7,"train","test")</f>
      </c>
      <c r="H436" s="5" t="str">
        <f>=$L$6+$L$7*D436+$L$8*E436</f>
      </c>
      <c r="I436" s="5" t="str">
        <f>=(F436-H436)^2</f>
      </c>
    </row>
    <row r="437">
      <c r="A437" t="n">
        <v>171456</v>
      </c>
      <c r="B437" t="s">
        <v>2552</v>
      </c>
      <c r="C437" t="s">
        <v>149</v>
      </c>
      <c r="D437" t="n">
        <v>27</v>
      </c>
      <c r="E437" t="n">
        <v>17937</v>
      </c>
      <c r="F437" t="n">
        <v>53.5</v>
      </c>
      <c r="G437" t="str">
        <f>=IF(MOD(A437,10)&lt;7,"train","test")</f>
      </c>
      <c r="H437" s="5" t="str">
        <f>=$L$6+$L$7*D437+$L$8*E437</f>
      </c>
      <c r="I437" s="5" t="str">
        <f>=(F437-H437)^2</f>
      </c>
    </row>
    <row r="438">
      <c r="A438" t="n">
        <v>171492</v>
      </c>
      <c r="B438" t="s">
        <v>2556</v>
      </c>
      <c r="C438" t="s">
        <v>163</v>
      </c>
      <c r="D438" t="n">
        <v>25</v>
      </c>
      <c r="E438" t="n">
        <v>26429</v>
      </c>
      <c r="F438" t="n">
        <v>61.1</v>
      </c>
      <c r="G438" t="str">
        <f>=IF(MOD(A438,10)&lt;7,"train","test")</f>
      </c>
      <c r="H438" s="5" t="str">
        <f>=$L$6+$L$7*D438+$L$8*E438</f>
      </c>
      <c r="I438" s="5" t="str">
        <f>=(F438-H438)^2</f>
      </c>
    </row>
    <row r="439">
      <c r="A439" t="n">
        <v>171571</v>
      </c>
      <c r="B439" t="s">
        <v>2560</v>
      </c>
      <c r="C439" t="s">
        <v>149</v>
      </c>
      <c r="D439" t="n">
        <v>30</v>
      </c>
      <c r="E439" t="n">
        <v>15734</v>
      </c>
      <c r="F439" t="n">
        <v>56.9</v>
      </c>
      <c r="G439" t="str">
        <f>=IF(MOD(A439,10)&lt;7,"train","test")</f>
      </c>
      <c r="H439" s="5" t="str">
        <f>=$L$6+$L$7*D439+$L$8*E439</f>
      </c>
      <c r="I439" s="5" t="str">
        <f>=(F439-H439)^2</f>
      </c>
    </row>
    <row r="440">
      <c r="A440" t="n">
        <v>172051</v>
      </c>
      <c r="B440" t="s">
        <v>2570</v>
      </c>
      <c r="C440" t="s">
        <v>149</v>
      </c>
      <c r="D440" t="n">
        <v>32</v>
      </c>
      <c r="E440" t="n">
        <v>15144</v>
      </c>
      <c r="F440" t="n">
        <v>53.8</v>
      </c>
      <c r="G440" t="str">
        <f>=IF(MOD(A440,10)&lt;7,"train","test")</f>
      </c>
      <c r="H440" s="5" t="str">
        <f>=$L$6+$L$7*D440+$L$8*E440</f>
      </c>
      <c r="I440" s="5" t="str">
        <f>=(F440-H440)^2</f>
      </c>
    </row>
    <row r="441">
      <c r="A441" t="n">
        <v>172264</v>
      </c>
      <c r="B441" t="s">
        <v>2572</v>
      </c>
      <c r="C441" t="s">
        <v>163</v>
      </c>
      <c r="D441" t="n">
        <v>31</v>
      </c>
      <c r="E441" t="n">
        <v>17740</v>
      </c>
      <c r="F441" t="n">
        <v>51.3</v>
      </c>
      <c r="G441" t="str">
        <f>=IF(MOD(A441,10)&lt;7,"train","test")</f>
      </c>
      <c r="H441" s="5" t="str">
        <f>=$L$6+$L$7*D441+$L$8*E441</f>
      </c>
      <c r="I441" s="5" t="str">
        <f>=(F441-H441)^2</f>
      </c>
    </row>
    <row r="442">
      <c r="A442" t="n">
        <v>172334</v>
      </c>
      <c r="B442" t="s">
        <v>2577</v>
      </c>
      <c r="C442" t="s">
        <v>163</v>
      </c>
      <c r="D442" t="n">
        <v>26</v>
      </c>
      <c r="E442" t="n">
        <v>21720</v>
      </c>
      <c r="F442" t="n">
        <v>59.5</v>
      </c>
      <c r="G442" t="str">
        <f>=IF(MOD(A442,10)&lt;7,"train","test")</f>
      </c>
      <c r="H442" s="5" t="str">
        <f>=$L$6+$L$7*D442+$L$8*E442</f>
      </c>
      <c r="I442" s="5" t="str">
        <f>=(F442-H442)^2</f>
      </c>
    </row>
    <row r="443">
      <c r="A443" t="n">
        <v>172644</v>
      </c>
      <c r="B443" t="s">
        <v>2587</v>
      </c>
      <c r="C443" t="s">
        <v>149</v>
      </c>
      <c r="D443" t="n">
        <v>43</v>
      </c>
      <c r="E443" t="n">
        <v>16021</v>
      </c>
      <c r="F443" t="n">
        <v>56.5</v>
      </c>
      <c r="G443" t="str">
        <f>=IF(MOD(A443,10)&lt;7,"train","test")</f>
      </c>
      <c r="H443" s="5" t="str">
        <f>=$L$6+$L$7*D443+$L$8*E443</f>
      </c>
      <c r="I443" s="5" t="str">
        <f>=(F443-H443)^2</f>
      </c>
    </row>
    <row r="444">
      <c r="A444" t="n">
        <v>173045</v>
      </c>
      <c r="B444" t="s">
        <v>2600</v>
      </c>
      <c r="C444" t="s">
        <v>163</v>
      </c>
      <c r="D444" t="n">
        <v>51</v>
      </c>
      <c r="E444" t="n">
        <v>24807</v>
      </c>
      <c r="F444" t="n">
        <v>52.4</v>
      </c>
      <c r="G444" t="str">
        <f>=IF(MOD(A444,10)&lt;7,"train","test")</f>
      </c>
      <c r="H444" s="5" t="str">
        <f>=$L$6+$L$7*D444+$L$8*E444</f>
      </c>
      <c r="I444" s="5" t="str">
        <f>=(F444-H444)^2</f>
      </c>
    </row>
    <row r="445">
      <c r="A445" t="n">
        <v>173124</v>
      </c>
      <c r="B445" t="s">
        <v>2605</v>
      </c>
      <c r="C445" t="s">
        <v>149</v>
      </c>
      <c r="D445" t="n">
        <v>26</v>
      </c>
      <c r="E445" t="n">
        <v>16349</v>
      </c>
      <c r="F445" t="n">
        <v>51.9</v>
      </c>
      <c r="G445" t="str">
        <f>=IF(MOD(A445,10)&lt;7,"train","test")</f>
      </c>
      <c r="H445" s="5" t="str">
        <f>=$L$6+$L$7*D445+$L$8*E445</f>
      </c>
      <c r="I445" s="5" t="str">
        <f>=(F445-H445)^2</f>
      </c>
    </row>
    <row r="446">
      <c r="A446" t="n">
        <v>173142</v>
      </c>
      <c r="B446" t="s">
        <v>2606</v>
      </c>
      <c r="C446" t="s">
        <v>163</v>
      </c>
      <c r="D446" t="n">
        <v>22</v>
      </c>
      <c r="E446" t="n">
        <v>19456</v>
      </c>
      <c r="F446" t="n">
        <v>59.6</v>
      </c>
      <c r="G446" t="str">
        <f>=IF(MOD(A446,10)&lt;7,"train","test")</f>
      </c>
      <c r="H446" s="5" t="str">
        <f>=$L$6+$L$7*D446+$L$8*E446</f>
      </c>
      <c r="I446" s="5" t="str">
        <f>=(F446-H446)^2</f>
      </c>
    </row>
    <row r="447">
      <c r="A447" t="n">
        <v>173160</v>
      </c>
      <c r="B447" t="s">
        <v>1676</v>
      </c>
      <c r="C447" t="s">
        <v>163</v>
      </c>
      <c r="D447" t="n">
        <v>19</v>
      </c>
      <c r="E447" t="n">
        <v>30375</v>
      </c>
      <c r="F447" t="n">
        <v>74.5</v>
      </c>
      <c r="G447" t="str">
        <f>=IF(MOD(A447,10)&lt;7,"train","test")</f>
      </c>
      <c r="H447" s="5" t="str">
        <f>=$L$6+$L$7*D447+$L$8*E447</f>
      </c>
      <c r="I447" s="5" t="str">
        <f>=(F447-H447)^2</f>
      </c>
    </row>
    <row r="448">
      <c r="A448" t="n">
        <v>173300</v>
      </c>
      <c r="B448" t="s">
        <v>2613</v>
      </c>
      <c r="C448" t="s">
        <v>163</v>
      </c>
      <c r="D448" t="n">
        <v>20</v>
      </c>
      <c r="E448" t="n">
        <v>25488</v>
      </c>
      <c r="F448" t="n">
        <v>71.8</v>
      </c>
      <c r="G448" t="str">
        <f>=IF(MOD(A448,10)&lt;7,"train","test")</f>
      </c>
      <c r="H448" s="5" t="str">
        <f>=$L$6+$L$7*D448+$L$8*E448</f>
      </c>
      <c r="I448" s="5" t="str">
        <f>=(F448-H448)^2</f>
      </c>
    </row>
    <row r="449">
      <c r="A449" t="n">
        <v>173452</v>
      </c>
      <c r="B449" t="s">
        <v>2618</v>
      </c>
      <c r="C449" t="s">
        <v>163</v>
      </c>
      <c r="D449" t="n">
        <v>23</v>
      </c>
      <c r="E449" t="n">
        <v>21072</v>
      </c>
      <c r="F449" t="n">
        <v>71.4</v>
      </c>
      <c r="G449" t="str">
        <f>=IF(MOD(A449,10)&lt;7,"train","test")</f>
      </c>
      <c r="H449" s="5" t="str">
        <f>=$L$6+$L$7*D449+$L$8*E449</f>
      </c>
      <c r="I449" s="5" t="str">
        <f>=(F449-H449)^2</f>
      </c>
    </row>
    <row r="450">
      <c r="A450" t="n">
        <v>173665</v>
      </c>
      <c r="B450" t="s">
        <v>2628</v>
      </c>
      <c r="C450" t="s">
        <v>163</v>
      </c>
      <c r="D450" t="n">
        <v>40</v>
      </c>
      <c r="E450" t="n">
        <v>22759</v>
      </c>
      <c r="F450" t="n">
        <v>57.7</v>
      </c>
      <c r="G450" t="str">
        <f>=IF(MOD(A450,10)&lt;7,"train","test")</f>
      </c>
      <c r="H450" s="5" t="str">
        <f>=$L$6+$L$7*D450+$L$8*E450</f>
      </c>
      <c r="I450" s="5" t="str">
        <f>=(F450-H450)^2</f>
      </c>
    </row>
    <row r="451">
      <c r="A451" t="n">
        <v>173902</v>
      </c>
      <c r="B451" t="s">
        <v>2639</v>
      </c>
      <c r="C451" t="s">
        <v>163</v>
      </c>
      <c r="D451" t="n">
        <v>17</v>
      </c>
      <c r="E451" t="n">
        <v>38571</v>
      </c>
      <c r="F451" t="n">
        <v>90.4</v>
      </c>
      <c r="G451" t="str">
        <f>=IF(MOD(A451,10)&lt;7,"train","test")</f>
      </c>
      <c r="H451" s="5" t="str">
        <f>=$L$6+$L$7*D451+$L$8*E451</f>
      </c>
      <c r="I451" s="5" t="str">
        <f>=(F451-H451)^2</f>
      </c>
    </row>
    <row r="452">
      <c r="A452" t="n">
        <v>173920</v>
      </c>
      <c r="B452" t="s">
        <v>2642</v>
      </c>
      <c r="C452" t="s">
        <v>149</v>
      </c>
      <c r="D452" t="n">
        <v>20</v>
      </c>
      <c r="E452" t="n">
        <v>17227</v>
      </c>
      <c r="F452" t="n">
        <v>53.5</v>
      </c>
      <c r="G452" t="str">
        <f>=IF(MOD(A452,10)&lt;7,"train","test")</f>
      </c>
      <c r="H452" s="5" t="str">
        <f>=$L$6+$L$7*D452+$L$8*E452</f>
      </c>
      <c r="I452" s="5" t="str">
        <f>=(F452-H452)^2</f>
      </c>
    </row>
    <row r="453">
      <c r="A453" t="n">
        <v>174020</v>
      </c>
      <c r="B453" t="s">
        <v>2645</v>
      </c>
      <c r="C453" t="s">
        <v>149</v>
      </c>
      <c r="D453" t="n">
        <v>44</v>
      </c>
      <c r="E453" t="n">
        <v>18233</v>
      </c>
      <c r="F453" t="n">
        <v>38.4</v>
      </c>
      <c r="G453" t="str">
        <f>=IF(MOD(A453,10)&lt;7,"train","test")</f>
      </c>
      <c r="H453" s="5" t="str">
        <f>=$L$6+$L$7*D453+$L$8*E453</f>
      </c>
      <c r="I453" s="5" t="str">
        <f>=(F453-H453)^2</f>
      </c>
    </row>
    <row r="454">
      <c r="A454" t="n">
        <v>174066</v>
      </c>
      <c r="B454" t="s">
        <v>2646</v>
      </c>
      <c r="C454" t="s">
        <v>149</v>
      </c>
      <c r="D454" t="n">
        <v>17</v>
      </c>
      <c r="E454" t="n">
        <v>16730</v>
      </c>
      <c r="F454" t="n">
        <v>84.8</v>
      </c>
      <c r="G454" t="str">
        <f>=IF(MOD(A454,10)&lt;7,"train","test")</f>
      </c>
      <c r="H454" s="5" t="str">
        <f>=$L$6+$L$7*D454+$L$8*E454</f>
      </c>
      <c r="I454" s="5" t="str">
        <f>=(F454-H454)^2</f>
      </c>
    </row>
    <row r="455">
      <c r="A455" t="n">
        <v>174075</v>
      </c>
      <c r="B455" t="s">
        <v>2647</v>
      </c>
      <c r="C455" t="s">
        <v>149</v>
      </c>
      <c r="D455" t="n">
        <v>19</v>
      </c>
      <c r="E455" t="n">
        <v>13442</v>
      </c>
      <c r="F455" t="n">
        <v>49.7</v>
      </c>
      <c r="G455" t="str">
        <f>=IF(MOD(A455,10)&lt;7,"train","test")</f>
      </c>
      <c r="H455" s="5" t="str">
        <f>=$L$6+$L$7*D455+$L$8*E455</f>
      </c>
      <c r="I455" s="5" t="str">
        <f>=(F455-H455)^2</f>
      </c>
    </row>
    <row r="456">
      <c r="A456" t="n">
        <v>174233</v>
      </c>
      <c r="B456" t="s">
        <v>2655</v>
      </c>
      <c r="C456" t="s">
        <v>149</v>
      </c>
      <c r="D456" t="n">
        <v>18</v>
      </c>
      <c r="E456" t="n">
        <v>19542</v>
      </c>
      <c r="F456" t="n">
        <v>64.5</v>
      </c>
      <c r="G456" t="str">
        <f>=IF(MOD(A456,10)&lt;7,"train","test")</f>
      </c>
      <c r="H456" s="5" t="str">
        <f>=$L$6+$L$7*D456+$L$8*E456</f>
      </c>
      <c r="I456" s="5" t="str">
        <f>=(F456-H456)^2</f>
      </c>
    </row>
    <row r="457">
      <c r="A457" t="n">
        <v>174251</v>
      </c>
      <c r="B457" t="s">
        <v>2656</v>
      </c>
      <c r="C457" t="s">
        <v>149</v>
      </c>
      <c r="D457" t="n">
        <v>31</v>
      </c>
      <c r="E457" t="n">
        <v>9539</v>
      </c>
      <c r="F457" t="n">
        <v>61.9</v>
      </c>
      <c r="G457" t="str">
        <f>=IF(MOD(A457,10)&lt;7,"train","test")</f>
      </c>
      <c r="H457" s="5" t="str">
        <f>=$L$6+$L$7*D457+$L$8*E457</f>
      </c>
      <c r="I457" s="5" t="str">
        <f>=(F457-H457)^2</f>
      </c>
    </row>
    <row r="458">
      <c r="A458" t="n">
        <v>174491</v>
      </c>
      <c r="B458" t="s">
        <v>2666</v>
      </c>
      <c r="C458" t="s">
        <v>163</v>
      </c>
      <c r="D458" t="n">
        <v>15</v>
      </c>
      <c r="E458" t="n">
        <v>26779</v>
      </c>
      <c r="F458" t="n">
        <v>66.8</v>
      </c>
      <c r="G458" t="str">
        <f>=IF(MOD(A458,10)&lt;7,"train","test")</f>
      </c>
      <c r="H458" s="5" t="str">
        <f>=$L$6+$L$7*D458+$L$8*E458</f>
      </c>
      <c r="I458" s="5" t="str">
        <f>=(F458-H458)^2</f>
      </c>
    </row>
    <row r="459">
      <c r="A459" t="n">
        <v>174783</v>
      </c>
      <c r="B459" t="s">
        <v>2674</v>
      </c>
      <c r="C459" t="s">
        <v>149</v>
      </c>
      <c r="D459" t="n">
        <v>20</v>
      </c>
      <c r="E459" t="n">
        <v>14648</v>
      </c>
      <c r="F459" t="n">
        <v>45.6</v>
      </c>
      <c r="G459" t="str">
        <f>=IF(MOD(A459,10)&lt;7,"train","test")</f>
      </c>
      <c r="H459" s="5" t="str">
        <f>=$L$6+$L$7*D459+$L$8*E459</f>
      </c>
      <c r="I459" s="5" t="str">
        <f>=(F459-H459)^2</f>
      </c>
    </row>
    <row r="460">
      <c r="A460" t="n">
        <v>174792</v>
      </c>
      <c r="B460" t="s">
        <v>2675</v>
      </c>
      <c r="C460" t="s">
        <v>163</v>
      </c>
      <c r="D460" t="n">
        <v>18</v>
      </c>
      <c r="E460" t="n">
        <v>29473</v>
      </c>
      <c r="F460" t="n">
        <v>75.7</v>
      </c>
      <c r="G460" t="str">
        <f>=IF(MOD(A460,10)&lt;7,"train","test")</f>
      </c>
      <c r="H460" s="5" t="str">
        <f>=$L$6+$L$7*D460+$L$8*E460</f>
      </c>
      <c r="I460" s="5" t="str">
        <f>=(F460-H460)^2</f>
      </c>
    </row>
    <row r="461">
      <c r="A461" t="n">
        <v>174844</v>
      </c>
      <c r="B461" t="s">
        <v>2679</v>
      </c>
      <c r="C461" t="s">
        <v>163</v>
      </c>
      <c r="D461" t="n">
        <v>20</v>
      </c>
      <c r="E461" t="n">
        <v>27282</v>
      </c>
      <c r="F461" t="n">
        <v>83.5</v>
      </c>
      <c r="G461" t="str">
        <f>=IF(MOD(A461,10)&lt;7,"train","test")</f>
      </c>
      <c r="H461" s="5" t="str">
        <f>=$L$6+$L$7*D461+$L$8*E461</f>
      </c>
      <c r="I461" s="5" t="str">
        <f>=(F461-H461)^2</f>
      </c>
    </row>
    <row r="462">
      <c r="A462" t="n">
        <v>174862</v>
      </c>
      <c r="B462" t="s">
        <v>2680</v>
      </c>
      <c r="C462" t="s">
        <v>163</v>
      </c>
      <c r="D462" t="n">
        <v>24</v>
      </c>
      <c r="E462" t="n">
        <v>27196</v>
      </c>
      <c r="F462" t="n">
        <v>62.9</v>
      </c>
      <c r="G462" t="str">
        <f>=IF(MOD(A462,10)&lt;7,"train","test")</f>
      </c>
      <c r="H462" s="5" t="str">
        <f>=$L$6+$L$7*D462+$L$8*E462</f>
      </c>
      <c r="I462" s="5" t="str">
        <f>=(F462-H462)^2</f>
      </c>
    </row>
    <row r="463">
      <c r="A463" t="n">
        <v>174914</v>
      </c>
      <c r="B463" t="s">
        <v>2683</v>
      </c>
      <c r="C463" t="s">
        <v>163</v>
      </c>
      <c r="D463" t="n">
        <v>20</v>
      </c>
      <c r="E463" t="n">
        <v>32637</v>
      </c>
      <c r="F463" t="n">
        <v>76.8</v>
      </c>
      <c r="G463" t="str">
        <f>=IF(MOD(A463,10)&lt;7,"train","test")</f>
      </c>
      <c r="H463" s="5" t="str">
        <f>=$L$6+$L$7*D463+$L$8*E463</f>
      </c>
      <c r="I463" s="5" t="str">
        <f>=(F463-H463)^2</f>
      </c>
    </row>
    <row r="464">
      <c r="A464" t="n">
        <v>175005</v>
      </c>
      <c r="B464" t="s">
        <v>2685</v>
      </c>
      <c r="C464" t="s">
        <v>163</v>
      </c>
      <c r="D464" t="n">
        <v>36</v>
      </c>
      <c r="E464" t="n">
        <v>22357</v>
      </c>
      <c r="F464" t="n">
        <v>64.3</v>
      </c>
      <c r="G464" t="str">
        <f>=IF(MOD(A464,10)&lt;7,"train","test")</f>
      </c>
      <c r="H464" s="5" t="str">
        <f>=$L$6+$L$7*D464+$L$8*E464</f>
      </c>
      <c r="I464" s="5" t="str">
        <f>=(F464-H464)^2</f>
      </c>
    </row>
    <row r="465">
      <c r="A465" t="n">
        <v>175272</v>
      </c>
      <c r="B465" t="s">
        <v>2698</v>
      </c>
      <c r="C465" t="s">
        <v>149</v>
      </c>
      <c r="D465" t="n">
        <v>23</v>
      </c>
      <c r="E465" t="n">
        <v>18919</v>
      </c>
      <c r="F465" t="n">
        <v>59.9</v>
      </c>
      <c r="G465" t="str">
        <f>=IF(MOD(A465,10)&lt;7,"train","test")</f>
      </c>
      <c r="H465" s="5" t="str">
        <f>=$L$6+$L$7*D465+$L$8*E465</f>
      </c>
      <c r="I465" s="5" t="str">
        <f>=(F465-H465)^2</f>
      </c>
    </row>
    <row r="466">
      <c r="A466" t="n">
        <v>175342</v>
      </c>
      <c r="B466" t="s">
        <v>2702</v>
      </c>
      <c r="C466" t="s">
        <v>149</v>
      </c>
      <c r="D466" t="n">
        <v>77</v>
      </c>
      <c r="E466" t="n">
        <v>13155</v>
      </c>
      <c r="F466" t="n">
        <v>45.3</v>
      </c>
      <c r="G466" t="str">
        <f>=IF(MOD(A466,10)&lt;7,"train","test")</f>
      </c>
      <c r="H466" s="5" t="str">
        <f>=$L$6+$L$7*D466+$L$8*E466</f>
      </c>
      <c r="I466" s="5" t="str">
        <f>=(F466-H466)^2</f>
      </c>
    </row>
    <row r="467">
      <c r="A467" t="n">
        <v>175421</v>
      </c>
      <c r="B467" t="s">
        <v>2705</v>
      </c>
      <c r="C467" t="s">
        <v>163</v>
      </c>
      <c r="D467" t="n">
        <v>45</v>
      </c>
      <c r="E467" t="n">
        <v>22145</v>
      </c>
      <c r="F467" t="n">
        <v>51.4</v>
      </c>
      <c r="G467" t="str">
        <f>=IF(MOD(A467,10)&lt;7,"train","test")</f>
      </c>
      <c r="H467" s="5" t="str">
        <f>=$L$6+$L$7*D467+$L$8*E467</f>
      </c>
      <c r="I467" s="5" t="str">
        <f>=(F467-H467)^2</f>
      </c>
    </row>
    <row r="468">
      <c r="A468" t="n">
        <v>175430</v>
      </c>
      <c r="B468" t="s">
        <v>2706</v>
      </c>
      <c r="C468" t="s">
        <v>163</v>
      </c>
      <c r="D468" t="n">
        <v>26</v>
      </c>
      <c r="E468" t="n">
        <v>16525</v>
      </c>
      <c r="F468" t="n">
        <v>51.2</v>
      </c>
      <c r="G468" t="str">
        <f>=IF(MOD(A468,10)&lt;7,"train","test")</f>
      </c>
      <c r="H468" s="5" t="str">
        <f>=$L$6+$L$7*D468+$L$8*E468</f>
      </c>
      <c r="I468" s="5" t="str">
        <f>=(F468-H468)^2</f>
      </c>
    </row>
    <row r="469">
      <c r="A469" t="n">
        <v>175616</v>
      </c>
      <c r="B469" t="s">
        <v>2714</v>
      </c>
      <c r="C469" t="s">
        <v>149</v>
      </c>
      <c r="D469" t="n">
        <v>43</v>
      </c>
      <c r="E469" t="n">
        <v>13457</v>
      </c>
      <c r="F469" t="n">
        <v>46.9</v>
      </c>
      <c r="G469" t="str">
        <f>=IF(MOD(A469,10)&lt;7,"train","test")</f>
      </c>
      <c r="H469" s="5" t="str">
        <f>=$L$6+$L$7*D469+$L$8*E469</f>
      </c>
      <c r="I469" s="5" t="str">
        <f>=(F469-H469)^2</f>
      </c>
    </row>
    <row r="470">
      <c r="A470" t="n">
        <v>175856</v>
      </c>
      <c r="B470" t="s">
        <v>2728</v>
      </c>
      <c r="C470" t="s">
        <v>149</v>
      </c>
      <c r="D470" t="n">
        <v>68</v>
      </c>
      <c r="E470" t="n">
        <v>19892</v>
      </c>
      <c r="F470" t="n">
        <v>32.2</v>
      </c>
      <c r="G470" t="str">
        <f>=IF(MOD(A470,10)&lt;7,"train","test")</f>
      </c>
      <c r="H470" s="5" t="str">
        <f>=$L$6+$L$7*D470+$L$8*E470</f>
      </c>
      <c r="I470" s="5" t="str">
        <f>=(F470-H470)^2</f>
      </c>
    </row>
    <row r="471">
      <c r="A471" t="n">
        <v>175980</v>
      </c>
      <c r="B471" t="s">
        <v>2733</v>
      </c>
      <c r="C471" t="s">
        <v>163</v>
      </c>
      <c r="D471" t="n">
        <v>36</v>
      </c>
      <c r="E471" t="n">
        <v>26739</v>
      </c>
      <c r="F471" t="n">
        <v>59.6</v>
      </c>
      <c r="G471" t="str">
        <f>=IF(MOD(A471,10)&lt;7,"train","test")</f>
      </c>
      <c r="H471" s="5" t="str">
        <f>=$L$6+$L$7*D471+$L$8*E471</f>
      </c>
      <c r="I471" s="5" t="str">
        <f>=(F471-H471)^2</f>
      </c>
    </row>
    <row r="472">
      <c r="A472" t="n">
        <v>176035</v>
      </c>
      <c r="B472" t="s">
        <v>2737</v>
      </c>
      <c r="C472" t="s">
        <v>149</v>
      </c>
      <c r="D472" t="n">
        <v>42</v>
      </c>
      <c r="E472" t="n">
        <v>12617</v>
      </c>
      <c r="F472" t="n">
        <v>37.3</v>
      </c>
      <c r="G472" t="str">
        <f>=IF(MOD(A472,10)&lt;7,"train","test")</f>
      </c>
      <c r="H472" s="5" t="str">
        <f>=$L$6+$L$7*D472+$L$8*E472</f>
      </c>
      <c r="I472" s="5" t="str">
        <f>=(F472-H472)^2</f>
      </c>
    </row>
    <row r="473">
      <c r="A473" t="n">
        <v>176044</v>
      </c>
      <c r="B473" t="s">
        <v>2738</v>
      </c>
      <c r="C473" t="s">
        <v>149</v>
      </c>
      <c r="D473" t="n">
        <v>60</v>
      </c>
      <c r="E473" t="n">
        <v>12304</v>
      </c>
      <c r="F473" t="n">
        <v>22.1</v>
      </c>
      <c r="G473" t="str">
        <f>=IF(MOD(A473,10)&lt;7,"train","test")</f>
      </c>
      <c r="H473" s="5" t="str">
        <f>=$L$6+$L$7*D473+$L$8*E473</f>
      </c>
      <c r="I473" s="5" t="str">
        <f>=(F473-H473)^2</f>
      </c>
    </row>
    <row r="474">
      <c r="A474" t="n">
        <v>176053</v>
      </c>
      <c r="B474" t="s">
        <v>2740</v>
      </c>
      <c r="C474" t="s">
        <v>163</v>
      </c>
      <c r="D474" t="n">
        <v>26</v>
      </c>
      <c r="E474" t="n">
        <v>21135</v>
      </c>
      <c r="F474" t="n">
        <v>62.8</v>
      </c>
      <c r="G474" t="str">
        <f>=IF(MOD(A474,10)&lt;7,"train","test")</f>
      </c>
      <c r="H474" s="5" t="str">
        <f>=$L$6+$L$7*D474+$L$8*E474</f>
      </c>
      <c r="I474" s="5" t="str">
        <f>=(F474-H474)^2</f>
      </c>
    </row>
    <row r="475">
      <c r="A475" t="n">
        <v>176080</v>
      </c>
      <c r="B475" t="s">
        <v>2745</v>
      </c>
      <c r="C475" t="s">
        <v>149</v>
      </c>
      <c r="D475" t="n">
        <v>29</v>
      </c>
      <c r="E475" t="n">
        <v>16480</v>
      </c>
      <c r="F475" t="n">
        <v>62.9</v>
      </c>
      <c r="G475" t="str">
        <f>=IF(MOD(A475,10)&lt;7,"train","test")</f>
      </c>
      <c r="H475" s="5" t="str">
        <f>=$L$6+$L$7*D475+$L$8*E475</f>
      </c>
      <c r="I475" s="5" t="str">
        <f>=(F475-H475)^2</f>
      </c>
    </row>
    <row r="476">
      <c r="A476" t="n">
        <v>176372</v>
      </c>
      <c r="B476" t="s">
        <v>2758</v>
      </c>
      <c r="C476" t="s">
        <v>149</v>
      </c>
      <c r="D476" t="n">
        <v>47</v>
      </c>
      <c r="E476" t="n">
        <v>14050</v>
      </c>
      <c r="F476" t="n">
        <v>50.6</v>
      </c>
      <c r="G476" t="str">
        <f>=IF(MOD(A476,10)&lt;7,"train","test")</f>
      </c>
      <c r="H476" s="5" t="str">
        <f>=$L$6+$L$7*D476+$L$8*E476</f>
      </c>
      <c r="I476" s="5" t="str">
        <f>=(F476-H476)^2</f>
      </c>
    </row>
    <row r="477">
      <c r="A477" t="n">
        <v>176406</v>
      </c>
      <c r="B477" t="s">
        <v>2760</v>
      </c>
      <c r="C477" t="s">
        <v>163</v>
      </c>
      <c r="D477" t="n">
        <v>62</v>
      </c>
      <c r="E477" t="n">
        <v>12158</v>
      </c>
      <c r="F477" t="n">
        <v>31.3</v>
      </c>
      <c r="G477" t="str">
        <f>=IF(MOD(A477,10)&lt;7,"train","test")</f>
      </c>
      <c r="H477" s="5" t="str">
        <f>=$L$6+$L$7*D477+$L$8*E477</f>
      </c>
      <c r="I477" s="5" t="str">
        <f>=(F477-H477)^2</f>
      </c>
    </row>
    <row r="478">
      <c r="A478" t="n">
        <v>176664</v>
      </c>
      <c r="B478" t="s">
        <v>2770</v>
      </c>
      <c r="C478" t="s">
        <v>163</v>
      </c>
      <c r="D478" t="n">
        <v>49</v>
      </c>
      <c r="E478" t="n">
        <v>21138</v>
      </c>
      <c r="F478" t="n">
        <v>35.3</v>
      </c>
      <c r="G478" t="str">
        <f>=IF(MOD(A478,10)&lt;7,"train","test")</f>
      </c>
      <c r="H478" s="5" t="str">
        <f>=$L$6+$L$7*D478+$L$8*E478</f>
      </c>
      <c r="I478" s="5" t="str">
        <f>=(F478-H478)^2</f>
      </c>
    </row>
    <row r="479">
      <c r="A479" t="n">
        <v>176910</v>
      </c>
      <c r="B479" t="s">
        <v>2777</v>
      </c>
      <c r="C479" t="s">
        <v>163</v>
      </c>
      <c r="D479" t="n">
        <v>53</v>
      </c>
      <c r="E479" t="n">
        <v>13695</v>
      </c>
      <c r="F479" t="n">
        <v>33.3</v>
      </c>
      <c r="G479" t="str">
        <f>=IF(MOD(A479,10)&lt;7,"train","test")</f>
      </c>
      <c r="H479" s="5" t="str">
        <f>=$L$6+$L$7*D479+$L$8*E479</f>
      </c>
      <c r="I479" s="5" t="str">
        <f>=(F479-H479)^2</f>
      </c>
    </row>
    <row r="480">
      <c r="A480" t="n">
        <v>176965</v>
      </c>
      <c r="B480" t="s">
        <v>2780</v>
      </c>
      <c r="C480" t="s">
        <v>149</v>
      </c>
      <c r="D480" t="n">
        <v>26</v>
      </c>
      <c r="E480" t="n">
        <v>15728</v>
      </c>
      <c r="F480" t="n">
        <v>49.4</v>
      </c>
      <c r="G480" t="str">
        <f>=IF(MOD(A480,10)&lt;7,"train","test")</f>
      </c>
      <c r="H480" s="5" t="str">
        <f>=$L$6+$L$7*D480+$L$8*E480</f>
      </c>
      <c r="I480" s="5" t="str">
        <f>=(F480-H480)^2</f>
      </c>
    </row>
    <row r="481">
      <c r="A481" t="n">
        <v>177065</v>
      </c>
      <c r="B481" t="s">
        <v>593</v>
      </c>
      <c r="C481" t="s">
        <v>163</v>
      </c>
      <c r="D481" t="n">
        <v>44</v>
      </c>
      <c r="E481" t="n">
        <v>22655</v>
      </c>
      <c r="F481" t="n">
        <v>41.8</v>
      </c>
      <c r="G481" t="str">
        <f>=IF(MOD(A481,10)&lt;7,"train","test")</f>
      </c>
      <c r="H481" s="5" t="str">
        <f>=$L$6+$L$7*D481+$L$8*E481</f>
      </c>
      <c r="I481" s="5" t="str">
        <f>=(F481-H481)^2</f>
      </c>
    </row>
    <row r="482">
      <c r="A482" t="n">
        <v>177144</v>
      </c>
      <c r="B482" t="s">
        <v>2793</v>
      </c>
      <c r="C482" t="s">
        <v>163</v>
      </c>
      <c r="D482" t="n">
        <v>36</v>
      </c>
      <c r="E482" t="n">
        <v>22103</v>
      </c>
      <c r="F482" t="n">
        <v>50.2</v>
      </c>
      <c r="G482" t="str">
        <f>=IF(MOD(A482,10)&lt;7,"train","test")</f>
      </c>
      <c r="H482" s="5" t="str">
        <f>=$L$6+$L$7*D482+$L$8*E482</f>
      </c>
      <c r="I482" s="5" t="str">
        <f>=(F482-H482)^2</f>
      </c>
    </row>
    <row r="483">
      <c r="A483" t="n">
        <v>177214</v>
      </c>
      <c r="B483" t="s">
        <v>2794</v>
      </c>
      <c r="C483" t="s">
        <v>163</v>
      </c>
      <c r="D483" t="n">
        <v>27</v>
      </c>
      <c r="E483" t="n">
        <v>22194</v>
      </c>
      <c r="F483" t="n">
        <v>66</v>
      </c>
      <c r="G483" t="str">
        <f>=IF(MOD(A483,10)&lt;7,"train","test")</f>
      </c>
      <c r="H483" s="5" t="str">
        <f>=$L$6+$L$7*D483+$L$8*E483</f>
      </c>
      <c r="I483" s="5" t="str">
        <f>=(F483-H483)^2</f>
      </c>
    </row>
    <row r="484">
      <c r="A484" t="n">
        <v>177542</v>
      </c>
      <c r="B484" t="s">
        <v>2804</v>
      </c>
      <c r="C484" t="s">
        <v>163</v>
      </c>
      <c r="D484" t="n">
        <v>29</v>
      </c>
      <c r="E484" t="n">
        <v>20640</v>
      </c>
      <c r="F484" t="n">
        <v>39.3</v>
      </c>
      <c r="G484" t="str">
        <f>=IF(MOD(A484,10)&lt;7,"train","test")</f>
      </c>
      <c r="H484" s="5" t="str">
        <f>=$L$6+$L$7*D484+$L$8*E484</f>
      </c>
      <c r="I484" s="5" t="str">
        <f>=(F484-H484)^2</f>
      </c>
    </row>
    <row r="485">
      <c r="A485" t="n">
        <v>177551</v>
      </c>
      <c r="B485" t="s">
        <v>2806</v>
      </c>
      <c r="C485" t="s">
        <v>149</v>
      </c>
      <c r="D485" t="n">
        <v>73</v>
      </c>
      <c r="E485" t="n">
        <v>9302</v>
      </c>
      <c r="F485" t="n">
        <v>27.4</v>
      </c>
      <c r="G485" t="str">
        <f>=IF(MOD(A485,10)&lt;7,"train","test")</f>
      </c>
      <c r="H485" s="5" t="str">
        <f>=$L$6+$L$7*D485+$L$8*E485</f>
      </c>
      <c r="I485" s="5" t="str">
        <f>=(F485-H485)^2</f>
      </c>
    </row>
    <row r="486">
      <c r="A486" t="n">
        <v>177746</v>
      </c>
      <c r="B486" t="s">
        <v>2812</v>
      </c>
      <c r="C486" t="s">
        <v>163</v>
      </c>
      <c r="D486" t="n">
        <v>42</v>
      </c>
      <c r="E486" t="n">
        <v>30142</v>
      </c>
      <c r="F486" t="n">
        <v>64.9</v>
      </c>
      <c r="G486" t="str">
        <f>=IF(MOD(A486,10)&lt;7,"train","test")</f>
      </c>
      <c r="H486" s="5" t="str">
        <f>=$L$6+$L$7*D486+$L$8*E486</f>
      </c>
      <c r="I486" s="5" t="str">
        <f>=(F486-H486)^2</f>
      </c>
    </row>
    <row r="487">
      <c r="A487" t="n">
        <v>177940</v>
      </c>
      <c r="B487" t="s">
        <v>696</v>
      </c>
      <c r="C487" t="s">
        <v>149</v>
      </c>
      <c r="D487" t="n">
        <v>46</v>
      </c>
      <c r="E487" t="n">
        <v>12673</v>
      </c>
      <c r="F487" t="n">
        <v>22.1</v>
      </c>
      <c r="G487" t="str">
        <f>=IF(MOD(A487,10)&lt;7,"train","test")</f>
      </c>
      <c r="H487" s="5" t="str">
        <f>=$L$6+$L$7*D487+$L$8*E487</f>
      </c>
      <c r="I487" s="5" t="str">
        <f>=(F487-H487)^2</f>
      </c>
    </row>
    <row r="488">
      <c r="A488" t="n">
        <v>178244</v>
      </c>
      <c r="B488" t="s">
        <v>2832</v>
      </c>
      <c r="C488" t="s">
        <v>163</v>
      </c>
      <c r="D488" t="n">
        <v>13</v>
      </c>
      <c r="E488" t="n">
        <v>26117</v>
      </c>
      <c r="F488" t="n">
        <v>47.8</v>
      </c>
      <c r="G488" t="str">
        <f>=IF(MOD(A488,10)&lt;7,"train","test")</f>
      </c>
      <c r="H488" s="5" t="str">
        <f>=$L$6+$L$7*D488+$L$8*E488</f>
      </c>
      <c r="I488" s="5" t="str">
        <f>=(F488-H488)^2</f>
      </c>
    </row>
    <row r="489">
      <c r="A489" t="n">
        <v>178341</v>
      </c>
      <c r="B489" t="s">
        <v>2833</v>
      </c>
      <c r="C489" t="s">
        <v>149</v>
      </c>
      <c r="D489" t="n">
        <v>35</v>
      </c>
      <c r="E489" t="n">
        <v>11264</v>
      </c>
      <c r="F489" t="n">
        <v>35.2</v>
      </c>
      <c r="G489" t="str">
        <f>=IF(MOD(A489,10)&lt;7,"train","test")</f>
      </c>
      <c r="H489" s="5" t="str">
        <f>=$L$6+$L$7*D489+$L$8*E489</f>
      </c>
      <c r="I489" s="5" t="str">
        <f>=(F489-H489)^2</f>
      </c>
    </row>
    <row r="490">
      <c r="A490" t="n">
        <v>178396</v>
      </c>
      <c r="B490" t="s">
        <v>2837</v>
      </c>
      <c r="C490" t="s">
        <v>149</v>
      </c>
      <c r="D490" t="n">
        <v>20</v>
      </c>
      <c r="E490" t="n">
        <v>20006</v>
      </c>
      <c r="F490" t="n">
        <v>76.2</v>
      </c>
      <c r="G490" t="str">
        <f>=IF(MOD(A490,10)&lt;7,"train","test")</f>
      </c>
      <c r="H490" s="5" t="str">
        <f>=$L$6+$L$7*D490+$L$8*E490</f>
      </c>
      <c r="I490" s="5" t="str">
        <f>=(F490-H490)^2</f>
      </c>
    </row>
    <row r="491">
      <c r="A491" t="n">
        <v>178402</v>
      </c>
      <c r="B491" t="s">
        <v>2838</v>
      </c>
      <c r="C491" t="s">
        <v>149</v>
      </c>
      <c r="D491" t="n">
        <v>25</v>
      </c>
      <c r="E491" t="n">
        <v>14201</v>
      </c>
      <c r="F491" t="n">
        <v>54.7</v>
      </c>
      <c r="G491" t="str">
        <f>=IF(MOD(A491,10)&lt;7,"train","test")</f>
      </c>
      <c r="H491" s="5" t="str">
        <f>=$L$6+$L$7*D491+$L$8*E491</f>
      </c>
      <c r="I491" s="5" t="str">
        <f>=(F491-H491)^2</f>
      </c>
    </row>
    <row r="492">
      <c r="A492" t="n">
        <v>178411</v>
      </c>
      <c r="B492" t="s">
        <v>2839</v>
      </c>
      <c r="C492" t="s">
        <v>149</v>
      </c>
      <c r="D492" t="n">
        <v>21</v>
      </c>
      <c r="E492" t="n">
        <v>14414</v>
      </c>
      <c r="F492" t="n">
        <v>63.6</v>
      </c>
      <c r="G492" t="str">
        <f>=IF(MOD(A492,10)&lt;7,"train","test")</f>
      </c>
      <c r="H492" s="5" t="str">
        <f>=$L$6+$L$7*D492+$L$8*E492</f>
      </c>
      <c r="I492" s="5" t="str">
        <f>=(F492-H492)^2</f>
      </c>
    </row>
    <row r="493">
      <c r="A493" t="n">
        <v>178420</v>
      </c>
      <c r="B493" t="s">
        <v>2841</v>
      </c>
      <c r="C493" t="s">
        <v>149</v>
      </c>
      <c r="D493" t="n">
        <v>18</v>
      </c>
      <c r="E493" t="n">
        <v>11577</v>
      </c>
      <c r="F493" t="n">
        <v>56.7</v>
      </c>
      <c r="G493" t="str">
        <f>=IF(MOD(A493,10)&lt;7,"train","test")</f>
      </c>
      <c r="H493" s="5" t="str">
        <f>=$L$6+$L$7*D493+$L$8*E493</f>
      </c>
      <c r="I493" s="5" t="str">
        <f>=(F493-H493)^2</f>
      </c>
    </row>
    <row r="494">
      <c r="A494" t="n">
        <v>178615</v>
      </c>
      <c r="B494" t="s">
        <v>2845</v>
      </c>
      <c r="C494" t="s">
        <v>149</v>
      </c>
      <c r="D494" t="n">
        <v>15</v>
      </c>
      <c r="E494" t="n">
        <v>12798</v>
      </c>
      <c r="F494" t="n">
        <v>68.4</v>
      </c>
      <c r="G494" t="str">
        <f>=IF(MOD(A494,10)&lt;7,"train","test")</f>
      </c>
      <c r="H494" s="5" t="str">
        <f>=$L$6+$L$7*D494+$L$8*E494</f>
      </c>
      <c r="I494" s="5" t="str">
        <f>=(F494-H494)^2</f>
      </c>
    </row>
    <row r="495">
      <c r="A495" t="n">
        <v>178624</v>
      </c>
      <c r="B495" t="s">
        <v>2846</v>
      </c>
      <c r="C495" t="s">
        <v>149</v>
      </c>
      <c r="D495" t="n">
        <v>27</v>
      </c>
      <c r="E495" t="n">
        <v>15497</v>
      </c>
      <c r="F495" t="n">
        <v>57</v>
      </c>
      <c r="G495" t="str">
        <f>=IF(MOD(A495,10)&lt;7,"train","test")</f>
      </c>
      <c r="H495" s="5" t="str">
        <f>=$L$6+$L$7*D495+$L$8*E495</f>
      </c>
      <c r="I495" s="5" t="str">
        <f>=(F495-H495)^2</f>
      </c>
    </row>
    <row r="496">
      <c r="A496" t="n">
        <v>178721</v>
      </c>
      <c r="B496" t="s">
        <v>2851</v>
      </c>
      <c r="C496" t="s">
        <v>163</v>
      </c>
      <c r="D496" t="n">
        <v>39</v>
      </c>
      <c r="E496" t="n">
        <v>15637</v>
      </c>
      <c r="F496" t="n">
        <v>29</v>
      </c>
      <c r="G496" t="str">
        <f>=IF(MOD(A496,10)&lt;7,"train","test")</f>
      </c>
      <c r="H496" s="5" t="str">
        <f>=$L$6+$L$7*D496+$L$8*E496</f>
      </c>
      <c r="I496" s="5" t="str">
        <f>=(F496-H496)^2</f>
      </c>
    </row>
    <row r="497">
      <c r="A497" t="n">
        <v>179043</v>
      </c>
      <c r="B497" t="s">
        <v>2858</v>
      </c>
      <c r="C497" t="s">
        <v>163</v>
      </c>
      <c r="D497" t="n">
        <v>19</v>
      </c>
      <c r="E497" t="n">
        <v>23785</v>
      </c>
      <c r="F497" t="n">
        <v>75.6</v>
      </c>
      <c r="G497" t="str">
        <f>=IF(MOD(A497,10)&lt;7,"train","test")</f>
      </c>
      <c r="H497" s="5" t="str">
        <f>=$L$6+$L$7*D497+$L$8*E497</f>
      </c>
      <c r="I497" s="5" t="str">
        <f>=(F497-H497)^2</f>
      </c>
    </row>
    <row r="498">
      <c r="A498" t="n">
        <v>179265</v>
      </c>
      <c r="B498" t="s">
        <v>2861</v>
      </c>
      <c r="C498" t="s">
        <v>163</v>
      </c>
      <c r="D498" t="n">
        <v>29</v>
      </c>
      <c r="E498" t="n">
        <v>33392</v>
      </c>
      <c r="F498" t="n">
        <v>69.8</v>
      </c>
      <c r="G498" t="str">
        <f>=IF(MOD(A498,10)&lt;7,"train","test")</f>
      </c>
      <c r="H498" s="5" t="str">
        <f>=$L$6+$L$7*D498+$L$8*E498</f>
      </c>
      <c r="I498" s="5" t="str">
        <f>=(F498-H498)^2</f>
      </c>
    </row>
    <row r="499">
      <c r="A499" t="n">
        <v>179326</v>
      </c>
      <c r="B499" t="s">
        <v>2866</v>
      </c>
      <c r="C499" t="s">
        <v>163</v>
      </c>
      <c r="D499" t="n">
        <v>35</v>
      </c>
      <c r="E499" t="n">
        <v>19781</v>
      </c>
      <c r="F499" t="n">
        <v>63.9</v>
      </c>
      <c r="G499" t="str">
        <f>=IF(MOD(A499,10)&lt;7,"train","test")</f>
      </c>
      <c r="H499" s="5" t="str">
        <f>=$L$6+$L$7*D499+$L$8*E499</f>
      </c>
      <c r="I499" s="5" t="str">
        <f>=(F499-H499)^2</f>
      </c>
    </row>
    <row r="500">
      <c r="A500" t="n">
        <v>179566</v>
      </c>
      <c r="B500" t="s">
        <v>2875</v>
      </c>
      <c r="C500" t="s">
        <v>149</v>
      </c>
      <c r="D500" t="n">
        <v>21</v>
      </c>
      <c r="E500" t="n">
        <v>17104</v>
      </c>
      <c r="F500" t="n">
        <v>57.3</v>
      </c>
      <c r="G500" t="str">
        <f>=IF(MOD(A500,10)&lt;7,"train","test")</f>
      </c>
      <c r="H500" s="5" t="str">
        <f>=$L$6+$L$7*D500+$L$8*E500</f>
      </c>
      <c r="I500" s="5" t="str">
        <f>=(F500-H500)^2</f>
      </c>
    </row>
    <row r="501">
      <c r="A501" t="n">
        <v>179894</v>
      </c>
      <c r="B501" t="s">
        <v>2881</v>
      </c>
      <c r="C501" t="s">
        <v>163</v>
      </c>
      <c r="D501" t="n">
        <v>28</v>
      </c>
      <c r="E501" t="n">
        <v>27695</v>
      </c>
      <c r="F501" t="n">
        <v>61.1</v>
      </c>
      <c r="G501" t="str">
        <f>=IF(MOD(A501,10)&lt;7,"train","test")</f>
      </c>
      <c r="H501" s="5" t="str">
        <f>=$L$6+$L$7*D501+$L$8*E501</f>
      </c>
      <c r="I501" s="5" t="str">
        <f>=(F501-H501)^2</f>
      </c>
    </row>
    <row r="502">
      <c r="A502" t="n">
        <v>179946</v>
      </c>
      <c r="B502" t="s">
        <v>2882</v>
      </c>
      <c r="C502" t="s">
        <v>163</v>
      </c>
      <c r="D502" t="n">
        <v>40</v>
      </c>
      <c r="E502" t="n">
        <v>26780</v>
      </c>
      <c r="F502" t="n">
        <v>57.5</v>
      </c>
      <c r="G502" t="str">
        <f>=IF(MOD(A502,10)&lt;7,"train","test")</f>
      </c>
      <c r="H502" s="5" t="str">
        <f>=$L$6+$L$7*D502+$L$8*E502</f>
      </c>
      <c r="I502" s="5" t="str">
        <f>=(F502-H502)^2</f>
      </c>
    </row>
    <row r="503">
      <c r="A503" t="n">
        <v>179955</v>
      </c>
      <c r="B503" t="s">
        <v>2883</v>
      </c>
      <c r="C503" t="s">
        <v>163</v>
      </c>
      <c r="D503" t="n">
        <v>28</v>
      </c>
      <c r="E503" t="n">
        <v>17408</v>
      </c>
      <c r="F503" t="n">
        <v>61.6</v>
      </c>
      <c r="G503" t="str">
        <f>=IF(MOD(A503,10)&lt;7,"train","test")</f>
      </c>
      <c r="H503" s="5" t="str">
        <f>=$L$6+$L$7*D503+$L$8*E503</f>
      </c>
      <c r="I503" s="5" t="str">
        <f>=(F503-H503)^2</f>
      </c>
    </row>
    <row r="504">
      <c r="A504" t="n">
        <v>179964</v>
      </c>
      <c r="B504" t="s">
        <v>2885</v>
      </c>
      <c r="C504" t="s">
        <v>163</v>
      </c>
      <c r="D504" t="n">
        <v>30</v>
      </c>
      <c r="E504" t="n">
        <v>22925</v>
      </c>
      <c r="F504" t="n">
        <v>57</v>
      </c>
      <c r="G504" t="str">
        <f>=IF(MOD(A504,10)&lt;7,"train","test")</f>
      </c>
      <c r="H504" s="5" t="str">
        <f>=$L$6+$L$7*D504+$L$8*E504</f>
      </c>
      <c r="I504" s="5" t="str">
        <f>=(F504-H504)^2</f>
      </c>
    </row>
    <row r="505">
      <c r="A505" t="n">
        <v>180106</v>
      </c>
      <c r="B505" t="s">
        <v>2896</v>
      </c>
      <c r="C505" t="s">
        <v>163</v>
      </c>
      <c r="D505" t="n">
        <v>18</v>
      </c>
      <c r="E505" t="n">
        <v>26103</v>
      </c>
      <c r="F505" t="n">
        <v>66.3</v>
      </c>
      <c r="G505" t="str">
        <f>=IF(MOD(A505,10)&lt;7,"train","test")</f>
      </c>
      <c r="H505" s="5" t="str">
        <f>=$L$6+$L$7*D505+$L$8*E505</f>
      </c>
      <c r="I505" s="5" t="str">
        <f>=(F505-H505)^2</f>
      </c>
    </row>
    <row r="506">
      <c r="A506" t="n">
        <v>180416</v>
      </c>
      <c r="B506" t="s">
        <v>2916</v>
      </c>
      <c r="C506" t="s">
        <v>149</v>
      </c>
      <c r="D506" t="n">
        <v>21</v>
      </c>
      <c r="E506" t="n">
        <v>15866</v>
      </c>
      <c r="F506" t="n">
        <v>58.1</v>
      </c>
      <c r="G506" t="str">
        <f>=IF(MOD(A506,10)&lt;7,"train","test")</f>
      </c>
      <c r="H506" s="5" t="str">
        <f>=$L$6+$L$7*D506+$L$8*E506</f>
      </c>
      <c r="I506" s="5" t="str">
        <f>=(F506-H506)^2</f>
      </c>
    </row>
    <row r="507">
      <c r="A507" t="n">
        <v>180461</v>
      </c>
      <c r="B507" t="s">
        <v>2917</v>
      </c>
      <c r="C507" t="s">
        <v>149</v>
      </c>
      <c r="D507" t="n">
        <v>17</v>
      </c>
      <c r="E507" t="n">
        <v>18511</v>
      </c>
      <c r="F507" t="n">
        <v>57.4</v>
      </c>
      <c r="G507" t="str">
        <f>=IF(MOD(A507,10)&lt;7,"train","test")</f>
      </c>
      <c r="H507" s="5" t="str">
        <f>=$L$6+$L$7*D507+$L$8*E507</f>
      </c>
      <c r="I507" s="5" t="str">
        <f>=(F507-H507)^2</f>
      </c>
    </row>
    <row r="508">
      <c r="A508" t="n">
        <v>180522</v>
      </c>
      <c r="B508" t="s">
        <v>2920</v>
      </c>
      <c r="C508" t="s">
        <v>149</v>
      </c>
      <c r="D508" t="n">
        <v>30</v>
      </c>
      <c r="E508" t="n">
        <v>11789</v>
      </c>
      <c r="F508" t="n">
        <v>34.6</v>
      </c>
      <c r="G508" t="str">
        <f>=IF(MOD(A508,10)&lt;7,"train","test")</f>
      </c>
      <c r="H508" s="5" t="str">
        <f>=$L$6+$L$7*D508+$L$8*E508</f>
      </c>
      <c r="I508" s="5" t="str">
        <f>=(F508-H508)^2</f>
      </c>
    </row>
    <row r="509">
      <c r="A509" t="n">
        <v>180595</v>
      </c>
      <c r="B509" t="s">
        <v>2922</v>
      </c>
      <c r="C509" t="s">
        <v>163</v>
      </c>
      <c r="D509" t="n">
        <v>32</v>
      </c>
      <c r="E509" t="n">
        <v>19173</v>
      </c>
      <c r="F509" t="n">
        <v>46.3</v>
      </c>
      <c r="G509" t="str">
        <f>=IF(MOD(A509,10)&lt;7,"train","test")</f>
      </c>
      <c r="H509" s="5" t="str">
        <f>=$L$6+$L$7*D509+$L$8*E509</f>
      </c>
      <c r="I509" s="5" t="str">
        <f>=(F509-H509)^2</f>
      </c>
    </row>
    <row r="510">
      <c r="A510" t="n">
        <v>180692</v>
      </c>
      <c r="B510" t="s">
        <v>2925</v>
      </c>
      <c r="C510" t="s">
        <v>149</v>
      </c>
      <c r="D510" t="n">
        <v>35</v>
      </c>
      <c r="E510" t="n">
        <v>15726</v>
      </c>
      <c r="F510" t="n">
        <v>49.4</v>
      </c>
      <c r="G510" t="str">
        <f>=IF(MOD(A510,10)&lt;7,"train","test")</f>
      </c>
      <c r="H510" s="5" t="str">
        <f>=$L$6+$L$7*D510+$L$8*E510</f>
      </c>
      <c r="I510" s="5" t="str">
        <f>=(F510-H510)^2</f>
      </c>
    </row>
    <row r="511">
      <c r="A511" t="n">
        <v>180814</v>
      </c>
      <c r="B511" t="s">
        <v>2927</v>
      </c>
      <c r="C511" t="s">
        <v>163</v>
      </c>
      <c r="D511" t="n">
        <v>29</v>
      </c>
      <c r="E511" t="n">
        <v>25735</v>
      </c>
      <c r="F511" t="n">
        <v>55.9</v>
      </c>
      <c r="G511" t="str">
        <f>=IF(MOD(A511,10)&lt;7,"train","test")</f>
      </c>
      <c r="H511" s="5" t="str">
        <f>=$L$6+$L$7*D511+$L$8*E511</f>
      </c>
      <c r="I511" s="5" t="str">
        <f>=(F511-H511)^2</f>
      </c>
    </row>
    <row r="512">
      <c r="A512" t="n">
        <v>180984</v>
      </c>
      <c r="B512" t="s">
        <v>2938</v>
      </c>
      <c r="C512" t="s">
        <v>163</v>
      </c>
      <c r="D512" t="n">
        <v>11</v>
      </c>
      <c r="E512" t="n">
        <v>24099</v>
      </c>
      <c r="F512" t="n">
        <v>64.1</v>
      </c>
      <c r="G512" t="str">
        <f>=IF(MOD(A512,10)&lt;7,"train","test")</f>
      </c>
      <c r="H512" s="5" t="str">
        <f>=$L$6+$L$7*D512+$L$8*E512</f>
      </c>
      <c r="I512" s="5" t="str">
        <f>=(F512-H512)^2</f>
      </c>
    </row>
    <row r="513">
      <c r="A513" t="n">
        <v>181002</v>
      </c>
      <c r="B513" t="s">
        <v>2939</v>
      </c>
      <c r="C513" t="s">
        <v>163</v>
      </c>
      <c r="D513" t="n">
        <v>5</v>
      </c>
      <c r="E513" t="n">
        <v>33364</v>
      </c>
      <c r="F513" t="n">
        <v>80</v>
      </c>
      <c r="G513" t="str">
        <f>=IF(MOD(A513,10)&lt;7,"train","test")</f>
      </c>
      <c r="H513" s="5" t="str">
        <f>=$L$6+$L$7*D513+$L$8*E513</f>
      </c>
      <c r="I513" s="5" t="str">
        <f>=(F513-H513)^2</f>
      </c>
    </row>
    <row r="514">
      <c r="A514" t="n">
        <v>181020</v>
      </c>
      <c r="B514" t="s">
        <v>2940</v>
      </c>
      <c r="C514" t="s">
        <v>163</v>
      </c>
      <c r="D514" t="n">
        <v>28</v>
      </c>
      <c r="E514" t="n">
        <v>26112</v>
      </c>
      <c r="F514" t="n">
        <v>55.9</v>
      </c>
      <c r="G514" t="str">
        <f>=IF(MOD(A514,10)&lt;7,"train","test")</f>
      </c>
      <c r="H514" s="5" t="str">
        <f>=$L$6+$L$7*D514+$L$8*E514</f>
      </c>
      <c r="I514" s="5" t="str">
        <f>=(F514-H514)^2</f>
      </c>
    </row>
    <row r="515">
      <c r="A515" t="n">
        <v>181215</v>
      </c>
      <c r="B515" t="s">
        <v>2946</v>
      </c>
      <c r="C515" t="s">
        <v>149</v>
      </c>
      <c r="D515" t="n">
        <v>34</v>
      </c>
      <c r="E515" t="n">
        <v>16249</v>
      </c>
      <c r="F515" t="n">
        <v>60.1</v>
      </c>
      <c r="G515" t="str">
        <f>=IF(MOD(A515,10)&lt;7,"train","test")</f>
      </c>
      <c r="H515" s="5" t="str">
        <f>=$L$6+$L$7*D515+$L$8*E515</f>
      </c>
      <c r="I515" s="5" t="str">
        <f>=(F515-H515)^2</f>
      </c>
    </row>
    <row r="516">
      <c r="A516" t="n">
        <v>181330</v>
      </c>
      <c r="B516" t="s">
        <v>2952</v>
      </c>
      <c r="C516" t="s">
        <v>163</v>
      </c>
      <c r="D516" t="n">
        <v>28</v>
      </c>
      <c r="E516" t="n">
        <v>24143</v>
      </c>
      <c r="F516" t="n">
        <v>43.2</v>
      </c>
      <c r="G516" t="str">
        <f>=IF(MOD(A516,10)&lt;7,"train","test")</f>
      </c>
      <c r="H516" s="5" t="str">
        <f>=$L$6+$L$7*D516+$L$8*E516</f>
      </c>
      <c r="I516" s="5" t="str">
        <f>=(F516-H516)^2</f>
      </c>
    </row>
    <row r="517">
      <c r="A517" t="n">
        <v>181394</v>
      </c>
      <c r="B517" t="s">
        <v>2953</v>
      </c>
      <c r="C517" t="s">
        <v>149</v>
      </c>
      <c r="D517" t="n">
        <v>33</v>
      </c>
      <c r="E517" t="n">
        <v>13284</v>
      </c>
      <c r="F517" t="n">
        <v>49.4</v>
      </c>
      <c r="G517" t="str">
        <f>=IF(MOD(A517,10)&lt;7,"train","test")</f>
      </c>
      <c r="H517" s="5" t="str">
        <f>=$L$6+$L$7*D517+$L$8*E517</f>
      </c>
      <c r="I517" s="5" t="str">
        <f>=(F517-H517)^2</f>
      </c>
    </row>
    <row r="518">
      <c r="A518" t="n">
        <v>181446</v>
      </c>
      <c r="B518" t="s">
        <v>2957</v>
      </c>
      <c r="C518" t="s">
        <v>163</v>
      </c>
      <c r="D518" t="n">
        <v>30</v>
      </c>
      <c r="E518" t="n">
        <v>24863</v>
      </c>
      <c r="F518" t="n">
        <v>68.9</v>
      </c>
      <c r="G518" t="str">
        <f>=IF(MOD(A518,10)&lt;7,"train","test")</f>
      </c>
      <c r="H518" s="5" t="str">
        <f>=$L$6+$L$7*D518+$L$8*E518</f>
      </c>
      <c r="I518" s="5" t="str">
        <f>=(F518-H518)^2</f>
      </c>
    </row>
    <row r="519">
      <c r="A519" t="n">
        <v>181464</v>
      </c>
      <c r="B519" t="s">
        <v>2958</v>
      </c>
      <c r="C519" t="s">
        <v>149</v>
      </c>
      <c r="D519" t="n">
        <v>22</v>
      </c>
      <c r="E519" t="n">
        <v>18029</v>
      </c>
      <c r="F519" t="n">
        <v>65.7</v>
      </c>
      <c r="G519" t="str">
        <f>=IF(MOD(A519,10)&lt;7,"train","test")</f>
      </c>
      <c r="H519" s="5" t="str">
        <f>=$L$6+$L$7*D519+$L$8*E519</f>
      </c>
      <c r="I519" s="5" t="str">
        <f>=(F519-H519)^2</f>
      </c>
    </row>
    <row r="520">
      <c r="A520" t="n">
        <v>181534</v>
      </c>
      <c r="B520" t="s">
        <v>2961</v>
      </c>
      <c r="C520" t="s">
        <v>149</v>
      </c>
      <c r="D520" t="n">
        <v>34</v>
      </c>
      <c r="E520" t="n">
        <v>11855</v>
      </c>
      <c r="F520" t="n">
        <v>37.7</v>
      </c>
      <c r="G520" t="str">
        <f>=IF(MOD(A520,10)&lt;7,"train","test")</f>
      </c>
      <c r="H520" s="5" t="str">
        <f>=$L$6+$L$7*D520+$L$8*E520</f>
      </c>
      <c r="I520" s="5" t="str">
        <f>=(F520-H520)^2</f>
      </c>
    </row>
    <row r="521">
      <c r="A521" t="n">
        <v>181604</v>
      </c>
      <c r="B521" t="s">
        <v>2965</v>
      </c>
      <c r="C521" t="s">
        <v>163</v>
      </c>
      <c r="D521" t="n">
        <v>37</v>
      </c>
      <c r="E521" t="n">
        <v>14265</v>
      </c>
      <c r="F521" t="n">
        <v>59.4</v>
      </c>
      <c r="G521" t="str">
        <f>=IF(MOD(A521,10)&lt;7,"train","test")</f>
      </c>
      <c r="H521" s="5" t="str">
        <f>=$L$6+$L$7*D521+$L$8*E521</f>
      </c>
      <c r="I521" s="5" t="str">
        <f>=(F521-H521)^2</f>
      </c>
    </row>
    <row r="522">
      <c r="A522" t="n">
        <v>181783</v>
      </c>
      <c r="B522" t="s">
        <v>2970</v>
      </c>
      <c r="C522" t="s">
        <v>149</v>
      </c>
      <c r="D522" t="n">
        <v>27</v>
      </c>
      <c r="E522" t="n">
        <v>15458</v>
      </c>
      <c r="F522" t="n">
        <v>55.7</v>
      </c>
      <c r="G522" t="str">
        <f>=IF(MOD(A522,10)&lt;7,"train","test")</f>
      </c>
      <c r="H522" s="5" t="str">
        <f>=$L$6+$L$7*D522+$L$8*E522</f>
      </c>
      <c r="I522" s="5" t="str">
        <f>=(F522-H522)^2</f>
      </c>
    </row>
    <row r="523">
      <c r="A523" t="n">
        <v>181853</v>
      </c>
      <c r="B523" t="s">
        <v>2974</v>
      </c>
      <c r="C523" t="s">
        <v>163</v>
      </c>
      <c r="D523" t="n">
        <v>44</v>
      </c>
      <c r="E523" t="n">
        <v>20163</v>
      </c>
      <c r="F523" t="n">
        <v>36.9</v>
      </c>
      <c r="G523" t="str">
        <f>=IF(MOD(A523,10)&lt;7,"train","test")</f>
      </c>
      <c r="H523" s="5" t="str">
        <f>=$L$6+$L$7*D523+$L$8*E523</f>
      </c>
      <c r="I523" s="5" t="str">
        <f>=(F523-H523)^2</f>
      </c>
    </row>
    <row r="524">
      <c r="A524" t="n">
        <v>182281</v>
      </c>
      <c r="B524" t="s">
        <v>2983</v>
      </c>
      <c r="C524" t="s">
        <v>149</v>
      </c>
      <c r="D524" t="n">
        <v>40</v>
      </c>
      <c r="E524" t="n">
        <v>11388</v>
      </c>
      <c r="F524" t="n">
        <v>50.1</v>
      </c>
      <c r="G524" t="str">
        <f>=IF(MOD(A524,10)&lt;7,"train","test")</f>
      </c>
      <c r="H524" s="5" t="str">
        <f>=$L$6+$L$7*D524+$L$8*E524</f>
      </c>
      <c r="I524" s="5" t="str">
        <f>=(F524-H524)^2</f>
      </c>
    </row>
    <row r="525">
      <c r="A525" t="n">
        <v>182290</v>
      </c>
      <c r="B525" t="s">
        <v>2984</v>
      </c>
      <c r="C525" t="s">
        <v>149</v>
      </c>
      <c r="D525" t="n">
        <v>24</v>
      </c>
      <c r="E525" t="n">
        <v>16801</v>
      </c>
      <c r="F525" t="n">
        <v>62.4</v>
      </c>
      <c r="G525" t="str">
        <f>=IF(MOD(A525,10)&lt;7,"train","test")</f>
      </c>
      <c r="H525" s="5" t="str">
        <f>=$L$6+$L$7*D525+$L$8*E525</f>
      </c>
      <c r="I525" s="5" t="str">
        <f>=(F525-H525)^2</f>
      </c>
    </row>
    <row r="526">
      <c r="A526" t="n">
        <v>182634</v>
      </c>
      <c r="B526" t="s">
        <v>2991</v>
      </c>
      <c r="C526" t="s">
        <v>163</v>
      </c>
      <c r="D526" t="n">
        <v>23</v>
      </c>
      <c r="E526" t="n">
        <v>26483</v>
      </c>
      <c r="F526" t="n">
        <v>57.9</v>
      </c>
      <c r="G526" t="str">
        <f>=IF(MOD(A526,10)&lt;7,"train","test")</f>
      </c>
      <c r="H526" s="5" t="str">
        <f>=$L$6+$L$7*D526+$L$8*E526</f>
      </c>
      <c r="I526" s="5" t="str">
        <f>=(F526-H526)^2</f>
      </c>
    </row>
    <row r="527">
      <c r="A527" t="n">
        <v>182670</v>
      </c>
      <c r="B527" t="s">
        <v>2993</v>
      </c>
      <c r="C527" t="s">
        <v>163</v>
      </c>
      <c r="D527" t="n">
        <v>15</v>
      </c>
      <c r="E527" t="n">
        <v>17322</v>
      </c>
      <c r="F527" t="n">
        <v>96</v>
      </c>
      <c r="G527" t="str">
        <f>=IF(MOD(A527,10)&lt;7,"train","test")</f>
      </c>
      <c r="H527" s="5" t="str">
        <f>=$L$6+$L$7*D527+$L$8*E527</f>
      </c>
      <c r="I527" s="5" t="str">
        <f>=(F527-H527)^2</f>
      </c>
    </row>
    <row r="528">
      <c r="A528" t="n">
        <v>182795</v>
      </c>
      <c r="B528" t="s">
        <v>2998</v>
      </c>
      <c r="C528" t="s">
        <v>163</v>
      </c>
      <c r="D528" t="n">
        <v>27</v>
      </c>
      <c r="E528" t="n">
        <v>25557</v>
      </c>
      <c r="F528" t="n">
        <v>46.1</v>
      </c>
      <c r="G528" t="str">
        <f>=IF(MOD(A528,10)&lt;7,"train","test")</f>
      </c>
      <c r="H528" s="5" t="str">
        <f>=$L$6+$L$7*D528+$L$8*E528</f>
      </c>
      <c r="I528" s="5" t="str">
        <f>=(F528-H528)^2</f>
      </c>
    </row>
    <row r="529">
      <c r="A529" t="n">
        <v>182980</v>
      </c>
      <c r="B529" t="s">
        <v>3005</v>
      </c>
      <c r="C529" t="s">
        <v>163</v>
      </c>
      <c r="D529" t="n">
        <v>42</v>
      </c>
      <c r="E529" t="n">
        <v>30280</v>
      </c>
      <c r="F529" t="n">
        <v>32.9</v>
      </c>
      <c r="G529" t="str">
        <f>=IF(MOD(A529,10)&lt;7,"train","test")</f>
      </c>
      <c r="H529" s="5" t="str">
        <f>=$L$6+$L$7*D529+$L$8*E529</f>
      </c>
      <c r="I529" s="5" t="str">
        <f>=(F529-H529)^2</f>
      </c>
    </row>
    <row r="530">
      <c r="A530" t="n">
        <v>183026</v>
      </c>
      <c r="B530" t="s">
        <v>3009</v>
      </c>
      <c r="C530" t="s">
        <v>163</v>
      </c>
      <c r="D530" t="n">
        <v>47</v>
      </c>
      <c r="E530" t="n">
        <v>33163</v>
      </c>
      <c r="F530" t="n">
        <v>47.8</v>
      </c>
      <c r="G530" t="str">
        <f>=IF(MOD(A530,10)&lt;7,"train","test")</f>
      </c>
      <c r="H530" s="5" t="str">
        <f>=$L$6+$L$7*D530+$L$8*E530</f>
      </c>
      <c r="I530" s="5" t="str">
        <f>=(F530-H530)^2</f>
      </c>
    </row>
    <row r="531">
      <c r="A531" t="n">
        <v>183044</v>
      </c>
      <c r="B531" t="s">
        <v>3013</v>
      </c>
      <c r="C531" t="s">
        <v>149</v>
      </c>
      <c r="D531" t="n">
        <v>18</v>
      </c>
      <c r="E531" t="n">
        <v>24762</v>
      </c>
      <c r="F531" t="n">
        <v>76.7</v>
      </c>
      <c r="G531" t="str">
        <f>=IF(MOD(A531,10)&lt;7,"train","test")</f>
      </c>
      <c r="H531" s="5" t="str">
        <f>=$L$6+$L$7*D531+$L$8*E531</f>
      </c>
      <c r="I531" s="5" t="str">
        <f>=(F531-H531)^2</f>
      </c>
    </row>
    <row r="532">
      <c r="A532" t="n">
        <v>183062</v>
      </c>
      <c r="B532" t="s">
        <v>3015</v>
      </c>
      <c r="C532" t="s">
        <v>149</v>
      </c>
      <c r="D532" t="n">
        <v>24</v>
      </c>
      <c r="E532" t="n">
        <v>20405</v>
      </c>
      <c r="F532" t="n">
        <v>58.4</v>
      </c>
      <c r="G532" t="str">
        <f>=IF(MOD(A532,10)&lt;7,"train","test")</f>
      </c>
      <c r="H532" s="5" t="str">
        <f>=$L$6+$L$7*D532+$L$8*E532</f>
      </c>
      <c r="I532" s="5" t="str">
        <f>=(F532-H532)^2</f>
      </c>
    </row>
    <row r="533">
      <c r="A533" t="n">
        <v>183071</v>
      </c>
      <c r="B533" t="s">
        <v>3016</v>
      </c>
      <c r="C533" t="s">
        <v>149</v>
      </c>
      <c r="D533" t="n">
        <v>32</v>
      </c>
      <c r="E533" t="n">
        <v>13097</v>
      </c>
      <c r="F533" t="n">
        <v>74.5</v>
      </c>
      <c r="G533" t="str">
        <f>=IF(MOD(A533,10)&lt;7,"train","test")</f>
      </c>
      <c r="H533" s="5" t="str">
        <f>=$L$6+$L$7*D533+$L$8*E533</f>
      </c>
      <c r="I533" s="5" t="str">
        <f>=(F533-H533)^2</f>
      </c>
    </row>
    <row r="534">
      <c r="A534" t="n">
        <v>183080</v>
      </c>
      <c r="B534" t="s">
        <v>3017</v>
      </c>
      <c r="C534" t="s">
        <v>149</v>
      </c>
      <c r="D534" t="n">
        <v>26</v>
      </c>
      <c r="E534" t="n">
        <v>20280</v>
      </c>
      <c r="F534" t="n">
        <v>47.4</v>
      </c>
      <c r="G534" t="str">
        <f>=IF(MOD(A534,10)&lt;7,"train","test")</f>
      </c>
      <c r="H534" s="5" t="str">
        <f>=$L$6+$L$7*D534+$L$8*E534</f>
      </c>
      <c r="I534" s="5" t="str">
        <f>=(F534-H534)^2</f>
      </c>
    </row>
    <row r="535">
      <c r="A535" t="n">
        <v>183211</v>
      </c>
      <c r="B535" t="s">
        <v>3029</v>
      </c>
      <c r="C535" t="s">
        <v>163</v>
      </c>
      <c r="D535" t="n">
        <v>27</v>
      </c>
      <c r="E535" t="n">
        <v>28227</v>
      </c>
      <c r="F535" t="n">
        <v>58</v>
      </c>
      <c r="G535" t="str">
        <f>=IF(MOD(A535,10)&lt;7,"train","test")</f>
      </c>
      <c r="H535" s="5" t="str">
        <f>=$L$6+$L$7*D535+$L$8*E535</f>
      </c>
      <c r="I535" s="5" t="str">
        <f>=(F535-H535)^2</f>
      </c>
    </row>
    <row r="536">
      <c r="A536" t="n">
        <v>183822</v>
      </c>
      <c r="B536" t="s">
        <v>3048</v>
      </c>
      <c r="C536" t="s">
        <v>163</v>
      </c>
      <c r="D536" t="n">
        <v>69</v>
      </c>
      <c r="E536" t="n">
        <v>18522</v>
      </c>
      <c r="F536" t="n">
        <v>31.1</v>
      </c>
      <c r="G536" t="str">
        <f>=IF(MOD(A536,10)&lt;7,"train","test")</f>
      </c>
      <c r="H536" s="5" t="str">
        <f>=$L$6+$L$7*D536+$L$8*E536</f>
      </c>
      <c r="I536" s="5" t="str">
        <f>=(F536-H536)^2</f>
      </c>
    </row>
    <row r="537">
      <c r="A537" t="n">
        <v>183910</v>
      </c>
      <c r="B537" t="s">
        <v>3054</v>
      </c>
      <c r="C537" t="s">
        <v>163</v>
      </c>
      <c r="D537" t="n">
        <v>46</v>
      </c>
      <c r="E537" t="n">
        <v>23071</v>
      </c>
      <c r="F537" t="n">
        <v>55.4</v>
      </c>
      <c r="G537" t="str">
        <f>=IF(MOD(A537,10)&lt;7,"train","test")</f>
      </c>
      <c r="H537" s="5" t="str">
        <f>=$L$6+$L$7*D537+$L$8*E537</f>
      </c>
      <c r="I537" s="5" t="str">
        <f>=(F537-H537)^2</f>
      </c>
    </row>
    <row r="538">
      <c r="A538" t="n">
        <v>183974</v>
      </c>
      <c r="B538" t="s">
        <v>3057</v>
      </c>
      <c r="C538" t="s">
        <v>163</v>
      </c>
      <c r="D538" t="n">
        <v>38</v>
      </c>
      <c r="E538" t="n">
        <v>22838</v>
      </c>
      <c r="F538" t="n">
        <v>55.9</v>
      </c>
      <c r="G538" t="str">
        <f>=IF(MOD(A538,10)&lt;7,"train","test")</f>
      </c>
      <c r="H538" s="5" t="str">
        <f>=$L$6+$L$7*D538+$L$8*E538</f>
      </c>
      <c r="I538" s="5" t="str">
        <f>=(F538-H538)^2</f>
      </c>
    </row>
    <row r="539">
      <c r="A539" t="n">
        <v>184603</v>
      </c>
      <c r="B539" t="s">
        <v>3073</v>
      </c>
      <c r="C539" t="s">
        <v>163</v>
      </c>
      <c r="D539" t="n">
        <v>22</v>
      </c>
      <c r="E539" t="n">
        <v>17121</v>
      </c>
      <c r="F539" t="n">
        <v>62.2</v>
      </c>
      <c r="G539" t="str">
        <f>=IF(MOD(A539,10)&lt;7,"train","test")</f>
      </c>
      <c r="H539" s="5" t="str">
        <f>=$L$6+$L$7*D539+$L$8*E539</f>
      </c>
      <c r="I539" s="5" t="str">
        <f>=(F539-H539)^2</f>
      </c>
    </row>
    <row r="540">
      <c r="A540" t="n">
        <v>184612</v>
      </c>
      <c r="B540" t="s">
        <v>3075</v>
      </c>
      <c r="C540" t="s">
        <v>163</v>
      </c>
      <c r="D540" t="n">
        <v>52</v>
      </c>
      <c r="E540" t="n">
        <v>15818</v>
      </c>
      <c r="F540" t="n">
        <v>49.4</v>
      </c>
      <c r="G540" t="str">
        <f>=IF(MOD(A540,10)&lt;7,"train","test")</f>
      </c>
      <c r="H540" s="5" t="str">
        <f>=$L$6+$L$7*D540+$L$8*E540</f>
      </c>
      <c r="I540" s="5" t="str">
        <f>=(F540-H540)^2</f>
      </c>
    </row>
    <row r="541">
      <c r="A541" t="n">
        <v>184694</v>
      </c>
      <c r="B541" t="s">
        <v>3077</v>
      </c>
      <c r="C541" t="s">
        <v>163</v>
      </c>
      <c r="D541" t="n">
        <v>35</v>
      </c>
      <c r="E541" t="n">
        <v>26472</v>
      </c>
      <c r="F541" t="n">
        <v>72.3</v>
      </c>
      <c r="G541" t="str">
        <f>=IF(MOD(A541,10)&lt;7,"train","test")</f>
      </c>
      <c r="H541" s="5" t="str">
        <f>=$L$6+$L$7*D541+$L$8*E541</f>
      </c>
      <c r="I541" s="5" t="str">
        <f>=(F541-H541)^2</f>
      </c>
    </row>
    <row r="542">
      <c r="A542" t="n">
        <v>184773</v>
      </c>
      <c r="B542" t="s">
        <v>3080</v>
      </c>
      <c r="C542" t="s">
        <v>163</v>
      </c>
      <c r="D542" t="n">
        <v>30</v>
      </c>
      <c r="E542" t="n">
        <v>21072</v>
      </c>
      <c r="F542" t="n">
        <v>55.1</v>
      </c>
      <c r="G542" t="str">
        <f>=IF(MOD(A542,10)&lt;7,"train","test")</f>
      </c>
      <c r="H542" s="5" t="str">
        <f>=$L$6+$L$7*D542+$L$8*E542</f>
      </c>
      <c r="I542" s="5" t="str">
        <f>=(F542-H542)^2</f>
      </c>
    </row>
    <row r="543">
      <c r="A543" t="n">
        <v>184782</v>
      </c>
      <c r="B543" t="s">
        <v>3081</v>
      </c>
      <c r="C543" t="s">
        <v>149</v>
      </c>
      <c r="D543" t="n">
        <v>31</v>
      </c>
      <c r="E543" t="n">
        <v>22237</v>
      </c>
      <c r="F543" t="n">
        <v>68.2</v>
      </c>
      <c r="G543" t="str">
        <f>=IF(MOD(A543,10)&lt;7,"train","test")</f>
      </c>
      <c r="H543" s="5" t="str">
        <f>=$L$6+$L$7*D543+$L$8*E543</f>
      </c>
      <c r="I543" s="5" t="str">
        <f>=(F543-H543)^2</f>
      </c>
    </row>
    <row r="544">
      <c r="A544" t="n">
        <v>185262</v>
      </c>
      <c r="B544" t="s">
        <v>3095</v>
      </c>
      <c r="C544" t="s">
        <v>149</v>
      </c>
      <c r="D544" t="n">
        <v>46</v>
      </c>
      <c r="E544" t="n">
        <v>11593</v>
      </c>
      <c r="F544" t="n">
        <v>43.4</v>
      </c>
      <c r="G544" t="str">
        <f>=IF(MOD(A544,10)&lt;7,"train","test")</f>
      </c>
      <c r="H544" s="5" t="str">
        <f>=$L$6+$L$7*D544+$L$8*E544</f>
      </c>
      <c r="I544" s="5" t="str">
        <f>=(F544-H544)^2</f>
      </c>
    </row>
    <row r="545">
      <c r="A545" t="n">
        <v>185572</v>
      </c>
      <c r="B545" t="s">
        <v>3103</v>
      </c>
      <c r="C545" t="s">
        <v>163</v>
      </c>
      <c r="D545" t="n">
        <v>30</v>
      </c>
      <c r="E545" t="n">
        <v>33228</v>
      </c>
      <c r="F545" t="n">
        <v>70.3</v>
      </c>
      <c r="G545" t="str">
        <f>=IF(MOD(A545,10)&lt;7,"train","test")</f>
      </c>
      <c r="H545" s="5" t="str">
        <f>=$L$6+$L$7*D545+$L$8*E545</f>
      </c>
      <c r="I545" s="5" t="str">
        <f>=(F545-H545)^2</f>
      </c>
    </row>
    <row r="546">
      <c r="A546" t="n">
        <v>185590</v>
      </c>
      <c r="B546" t="s">
        <v>3105</v>
      </c>
      <c r="C546" t="s">
        <v>149</v>
      </c>
      <c r="D546" t="n">
        <v>44</v>
      </c>
      <c r="E546" t="n">
        <v>13880</v>
      </c>
      <c r="F546" t="n">
        <v>64.3</v>
      </c>
      <c r="G546" t="str">
        <f>=IF(MOD(A546,10)&lt;7,"train","test")</f>
      </c>
      <c r="H546" s="5" t="str">
        <f>=$L$6+$L$7*D546+$L$8*E546</f>
      </c>
      <c r="I546" s="5" t="str">
        <f>=(F546-H546)^2</f>
      </c>
    </row>
    <row r="547">
      <c r="A547" t="n">
        <v>186131</v>
      </c>
      <c r="B547" t="s">
        <v>3125</v>
      </c>
      <c r="C547" t="s">
        <v>163</v>
      </c>
      <c r="D547" t="n">
        <v>19</v>
      </c>
      <c r="E547" t="n">
        <v>19811</v>
      </c>
      <c r="F547" t="n">
        <v>97.1</v>
      </c>
      <c r="G547" t="str">
        <f>=IF(MOD(A547,10)&lt;7,"train","test")</f>
      </c>
      <c r="H547" s="5" t="str">
        <f>=$L$6+$L$7*D547+$L$8*E547</f>
      </c>
      <c r="I547" s="5" t="str">
        <f>=(F547-H547)^2</f>
      </c>
    </row>
    <row r="548">
      <c r="A548" t="n">
        <v>186186</v>
      </c>
      <c r="B548" t="s">
        <v>3126</v>
      </c>
      <c r="C548" t="s">
        <v>163</v>
      </c>
      <c r="D548" t="n">
        <v>38</v>
      </c>
      <c r="E548" t="n">
        <v>14947</v>
      </c>
      <c r="F548" t="n">
        <v>18.3</v>
      </c>
      <c r="G548" t="str">
        <f>=IF(MOD(A548,10)&lt;7,"train","test")</f>
      </c>
      <c r="H548" s="5" t="str">
        <f>=$L$6+$L$7*D548+$L$8*E548</f>
      </c>
      <c r="I548" s="5" t="str">
        <f>=(F548-H548)^2</f>
      </c>
    </row>
    <row r="549">
      <c r="A549" t="n">
        <v>186201</v>
      </c>
      <c r="B549" t="s">
        <v>3128</v>
      </c>
      <c r="C549" t="s">
        <v>149</v>
      </c>
      <c r="D549" t="n">
        <v>27</v>
      </c>
      <c r="E549" t="n">
        <v>17348</v>
      </c>
      <c r="F549" t="n">
        <v>71.9</v>
      </c>
      <c r="G549" t="str">
        <f>=IF(MOD(A549,10)&lt;7,"train","test")</f>
      </c>
      <c r="H549" s="5" t="str">
        <f>=$L$6+$L$7*D549+$L$8*E549</f>
      </c>
      <c r="I549" s="5" t="str">
        <f>=(F549-H549)^2</f>
      </c>
    </row>
    <row r="550">
      <c r="A550" t="n">
        <v>186283</v>
      </c>
      <c r="B550" t="s">
        <v>3131</v>
      </c>
      <c r="C550" t="s">
        <v>163</v>
      </c>
      <c r="D550" t="n">
        <v>33</v>
      </c>
      <c r="E550" t="n">
        <v>26618</v>
      </c>
      <c r="F550" t="n">
        <v>63.3</v>
      </c>
      <c r="G550" t="str">
        <f>=IF(MOD(A550,10)&lt;7,"train","test")</f>
      </c>
      <c r="H550" s="5" t="str">
        <f>=$L$6+$L$7*D550+$L$8*E550</f>
      </c>
      <c r="I550" s="5" t="str">
        <f>=(F550-H550)^2</f>
      </c>
    </row>
    <row r="551">
      <c r="A551" t="n">
        <v>186371</v>
      </c>
      <c r="B551" t="s">
        <v>3132</v>
      </c>
      <c r="C551" t="s">
        <v>149</v>
      </c>
      <c r="D551" t="n">
        <v>44</v>
      </c>
      <c r="E551" t="n">
        <v>18735</v>
      </c>
      <c r="F551" t="n">
        <v>66.4</v>
      </c>
      <c r="G551" t="str">
        <f>=IF(MOD(A551,10)&lt;7,"train","test")</f>
      </c>
      <c r="H551" s="5" t="str">
        <f>=$L$6+$L$7*D551+$L$8*E551</f>
      </c>
      <c r="I551" s="5" t="str">
        <f>=(F551-H551)^2</f>
      </c>
    </row>
    <row r="552">
      <c r="A552" t="n">
        <v>186380</v>
      </c>
      <c r="B552" t="s">
        <v>3133</v>
      </c>
      <c r="C552" t="s">
        <v>149</v>
      </c>
      <c r="D552" t="n">
        <v>27</v>
      </c>
      <c r="E552" t="n">
        <v>19052</v>
      </c>
      <c r="F552" t="n">
        <v>85</v>
      </c>
      <c r="G552" t="str">
        <f>=IF(MOD(A552,10)&lt;7,"train","test")</f>
      </c>
      <c r="H552" s="5" t="str">
        <f>=$L$6+$L$7*D552+$L$8*E552</f>
      </c>
      <c r="I552" s="5" t="str">
        <f>=(F552-H552)^2</f>
      </c>
    </row>
    <row r="553">
      <c r="A553" t="n">
        <v>186432</v>
      </c>
      <c r="B553" t="s">
        <v>3137</v>
      </c>
      <c r="C553" t="s">
        <v>163</v>
      </c>
      <c r="D553" t="n">
        <v>54</v>
      </c>
      <c r="E553" t="n">
        <v>14486</v>
      </c>
      <c r="F553" t="n">
        <v>63.1</v>
      </c>
      <c r="G553" t="str">
        <f>=IF(MOD(A553,10)&lt;7,"train","test")</f>
      </c>
      <c r="H553" s="5" t="str">
        <f>=$L$6+$L$7*D553+$L$8*E553</f>
      </c>
      <c r="I553" s="5" t="str">
        <f>=(F553-H553)^2</f>
      </c>
    </row>
    <row r="554">
      <c r="A554" t="n">
        <v>186584</v>
      </c>
      <c r="B554" t="s">
        <v>3140</v>
      </c>
      <c r="C554" t="s">
        <v>163</v>
      </c>
      <c r="D554" t="n">
        <v>30</v>
      </c>
      <c r="E554" t="n">
        <v>31642</v>
      </c>
      <c r="F554" t="n">
        <v>71.5</v>
      </c>
      <c r="G554" t="str">
        <f>=IF(MOD(A554,10)&lt;7,"train","test")</f>
      </c>
      <c r="H554" s="5" t="str">
        <f>=$L$6+$L$7*D554+$L$8*E554</f>
      </c>
      <c r="I554" s="5" t="str">
        <f>=(F554-H554)^2</f>
      </c>
    </row>
    <row r="555">
      <c r="A555" t="n">
        <v>186876</v>
      </c>
      <c r="B555" t="s">
        <v>3149</v>
      </c>
      <c r="C555" t="s">
        <v>149</v>
      </c>
      <c r="D555" t="n">
        <v>41</v>
      </c>
      <c r="E555" t="n">
        <v>19752</v>
      </c>
      <c r="F555" t="n">
        <v>72</v>
      </c>
      <c r="G555" t="str">
        <f>=IF(MOD(A555,10)&lt;7,"train","test")</f>
      </c>
      <c r="H555" s="5" t="str">
        <f>=$L$6+$L$7*D555+$L$8*E555</f>
      </c>
      <c r="I555" s="5" t="str">
        <f>=(F555-H555)^2</f>
      </c>
    </row>
    <row r="556">
      <c r="A556" t="n">
        <v>187134</v>
      </c>
      <c r="B556" t="s">
        <v>3156</v>
      </c>
      <c r="C556" t="s">
        <v>149</v>
      </c>
      <c r="D556" t="n">
        <v>20</v>
      </c>
      <c r="E556" t="n">
        <v>22379</v>
      </c>
      <c r="F556" t="n">
        <v>85.2</v>
      </c>
      <c r="G556" t="str">
        <f>=IF(MOD(A556,10)&lt;7,"train","test")</f>
      </c>
      <c r="H556" s="5" t="str">
        <f>=$L$6+$L$7*D556+$L$8*E556</f>
      </c>
      <c r="I556" s="5" t="str">
        <f>=(F556-H556)^2</f>
      </c>
    </row>
    <row r="557">
      <c r="A557" t="n">
        <v>187444</v>
      </c>
      <c r="B557" t="s">
        <v>3160</v>
      </c>
      <c r="C557" t="s">
        <v>149</v>
      </c>
      <c r="D557" t="n">
        <v>44</v>
      </c>
      <c r="E557" t="n">
        <v>16999</v>
      </c>
      <c r="F557" t="n">
        <v>47.7</v>
      </c>
      <c r="G557" t="str">
        <f>=IF(MOD(A557,10)&lt;7,"train","test")</f>
      </c>
      <c r="H557" s="5" t="str">
        <f>=$L$6+$L$7*D557+$L$8*E557</f>
      </c>
      <c r="I557" s="5" t="str">
        <f>=(F557-H557)^2</f>
      </c>
    </row>
    <row r="558">
      <c r="A558" t="n">
        <v>187745</v>
      </c>
      <c r="B558" t="s">
        <v>3173</v>
      </c>
      <c r="C558" t="s">
        <v>149</v>
      </c>
      <c r="D558" t="n">
        <v>20</v>
      </c>
      <c r="E558" t="n">
        <v>14334</v>
      </c>
      <c r="F558" t="n">
        <v>27.9</v>
      </c>
      <c r="G558" t="str">
        <f>=IF(MOD(A558,10)&lt;7,"train","test")</f>
      </c>
      <c r="H558" s="5" t="str">
        <f>=$L$6+$L$7*D558+$L$8*E558</f>
      </c>
      <c r="I558" s="5" t="str">
        <f>=(F558-H558)^2</f>
      </c>
    </row>
    <row r="559">
      <c r="A559" t="n">
        <v>187985</v>
      </c>
      <c r="B559" t="s">
        <v>3185</v>
      </c>
      <c r="C559" t="s">
        <v>149</v>
      </c>
      <c r="D559" t="n">
        <v>36</v>
      </c>
      <c r="E559" t="n">
        <v>7528</v>
      </c>
      <c r="F559" t="n">
        <v>52.1</v>
      </c>
      <c r="G559" t="str">
        <f>=IF(MOD(A559,10)&lt;7,"train","test")</f>
      </c>
      <c r="H559" s="5" t="str">
        <f>=$L$6+$L$7*D559+$L$8*E559</f>
      </c>
      <c r="I559" s="5" t="str">
        <f>=(F559-H559)^2</f>
      </c>
    </row>
    <row r="560">
      <c r="A560" t="n">
        <v>188030</v>
      </c>
      <c r="B560" t="s">
        <v>3191</v>
      </c>
      <c r="C560" t="s">
        <v>149</v>
      </c>
      <c r="D560" t="n">
        <v>40</v>
      </c>
      <c r="E560" t="n">
        <v>8353</v>
      </c>
      <c r="F560" t="n">
        <v>52.2</v>
      </c>
      <c r="G560" t="str">
        <f>=IF(MOD(A560,10)&lt;7,"train","test")</f>
      </c>
      <c r="H560" s="5" t="str">
        <f>=$L$6+$L$7*D560+$L$8*E560</f>
      </c>
      <c r="I560" s="5" t="str">
        <f>=(F560-H560)^2</f>
      </c>
    </row>
    <row r="561">
      <c r="A561" t="n">
        <v>188182</v>
      </c>
      <c r="B561" t="s">
        <v>3198</v>
      </c>
      <c r="C561" t="s">
        <v>163</v>
      </c>
      <c r="D561" t="n">
        <v>56</v>
      </c>
      <c r="E561" t="n">
        <v>20438</v>
      </c>
      <c r="F561" t="n">
        <v>26.7</v>
      </c>
      <c r="G561" t="str">
        <f>=IF(MOD(A561,10)&lt;7,"train","test")</f>
      </c>
      <c r="H561" s="5" t="str">
        <f>=$L$6+$L$7*D561+$L$8*E561</f>
      </c>
      <c r="I561" s="5" t="str">
        <f>=(F561-H561)^2</f>
      </c>
    </row>
    <row r="562">
      <c r="A562" t="n">
        <v>188304</v>
      </c>
      <c r="B562" t="s">
        <v>3205</v>
      </c>
      <c r="C562" t="s">
        <v>149</v>
      </c>
      <c r="D562" t="n">
        <v>42</v>
      </c>
      <c r="E562" t="n">
        <v>8712</v>
      </c>
      <c r="F562" t="n">
        <v>26.2</v>
      </c>
      <c r="G562" t="str">
        <f>=IF(MOD(A562,10)&lt;7,"train","test")</f>
      </c>
      <c r="H562" s="5" t="str">
        <f>=$L$6+$L$7*D562+$L$8*E562</f>
      </c>
      <c r="I562" s="5" t="str">
        <f>=(F562-H562)^2</f>
      </c>
    </row>
    <row r="563">
      <c r="A563" t="n">
        <v>188340</v>
      </c>
      <c r="B563" t="s">
        <v>3207</v>
      </c>
      <c r="C563" t="s">
        <v>163</v>
      </c>
      <c r="D563" t="n">
        <v>53</v>
      </c>
      <c r="E563" t="n">
        <v>37171</v>
      </c>
      <c r="F563" t="n">
        <v>43.2</v>
      </c>
      <c r="G563" t="str">
        <f>=IF(MOD(A563,10)&lt;7,"train","test")</f>
      </c>
      <c r="H563" s="5" t="str">
        <f>=$L$6+$L$7*D563+$L$8*E563</f>
      </c>
      <c r="I563" s="5" t="str">
        <f>=(F563-H563)^2</f>
      </c>
    </row>
    <row r="564">
      <c r="A564" t="n">
        <v>188526</v>
      </c>
      <c r="B564" t="s">
        <v>3213</v>
      </c>
      <c r="C564" t="s">
        <v>163</v>
      </c>
      <c r="D564" t="n">
        <v>29</v>
      </c>
      <c r="E564" t="n">
        <v>26804</v>
      </c>
      <c r="F564" t="n">
        <v>60</v>
      </c>
      <c r="G564" t="str">
        <f>=IF(MOD(A564,10)&lt;7,"train","test")</f>
      </c>
      <c r="H564" s="5" t="str">
        <f>=$L$6+$L$7*D564+$L$8*E564</f>
      </c>
      <c r="I564" s="5" t="str">
        <f>=(F564-H564)^2</f>
      </c>
    </row>
    <row r="565">
      <c r="A565" t="n">
        <v>188641</v>
      </c>
      <c r="B565" t="s">
        <v>3216</v>
      </c>
      <c r="C565" t="s">
        <v>163</v>
      </c>
      <c r="D565" t="n">
        <v>39</v>
      </c>
      <c r="E565" t="n">
        <v>26127</v>
      </c>
      <c r="F565" t="n">
        <v>55.5</v>
      </c>
      <c r="G565" t="str">
        <f>=IF(MOD(A565,10)&lt;7,"train","test")</f>
      </c>
      <c r="H565" s="5" t="str">
        <f>=$L$6+$L$7*D565+$L$8*E565</f>
      </c>
      <c r="I565" s="5" t="str">
        <f>=(F565-H565)^2</f>
      </c>
    </row>
    <row r="566">
      <c r="A566" t="n">
        <v>188854</v>
      </c>
      <c r="B566" t="s">
        <v>3225</v>
      </c>
      <c r="C566" t="s">
        <v>163</v>
      </c>
      <c r="D566" t="n">
        <v>36</v>
      </c>
      <c r="E566" t="n">
        <v>46130</v>
      </c>
      <c r="F566" t="n">
        <v>58.7</v>
      </c>
      <c r="G566" t="str">
        <f>=IF(MOD(A566,10)&lt;7,"train","test")</f>
      </c>
      <c r="H566" s="5" t="str">
        <f>=$L$6+$L$7*D566+$L$8*E566</f>
      </c>
      <c r="I566" s="5" t="str">
        <f>=(F566-H566)^2</f>
      </c>
    </row>
    <row r="567">
      <c r="A567" t="n">
        <v>189413</v>
      </c>
      <c r="B567" t="s">
        <v>3242</v>
      </c>
      <c r="C567" t="s">
        <v>163</v>
      </c>
      <c r="D567" t="n">
        <v>85</v>
      </c>
      <c r="E567" t="n">
        <v>14102</v>
      </c>
      <c r="F567" t="n">
        <v>26</v>
      </c>
      <c r="G567" t="str">
        <f>=IF(MOD(A567,10)&lt;7,"train","test")</f>
      </c>
      <c r="H567" s="5" t="str">
        <f>=$L$6+$L$7*D567+$L$8*E567</f>
      </c>
      <c r="I567" s="5" t="str">
        <f>=(F567-H567)^2</f>
      </c>
    </row>
    <row r="568">
      <c r="A568" t="n">
        <v>189705</v>
      </c>
      <c r="B568" t="s">
        <v>3254</v>
      </c>
      <c r="C568" t="s">
        <v>163</v>
      </c>
      <c r="D568" t="n">
        <v>27</v>
      </c>
      <c r="E568" t="n">
        <v>19321</v>
      </c>
      <c r="F568" t="n">
        <v>70.7</v>
      </c>
      <c r="G568" t="str">
        <f>=IF(MOD(A568,10)&lt;7,"train","test")</f>
      </c>
      <c r="H568" s="5" t="str">
        <f>=$L$6+$L$7*D568+$L$8*E568</f>
      </c>
      <c r="I568" s="5" t="str">
        <f>=(F568-H568)^2</f>
      </c>
    </row>
    <row r="569">
      <c r="A569" t="n">
        <v>190044</v>
      </c>
      <c r="B569" t="s">
        <v>3263</v>
      </c>
      <c r="C569" t="s">
        <v>163</v>
      </c>
      <c r="D569" t="n">
        <v>20</v>
      </c>
      <c r="E569" t="n">
        <v>33192</v>
      </c>
      <c r="F569" t="n">
        <v>73.6</v>
      </c>
      <c r="G569" t="str">
        <f>=IF(MOD(A569,10)&lt;7,"train","test")</f>
      </c>
      <c r="H569" s="5" t="str">
        <f>=$L$6+$L$7*D569+$L$8*E569</f>
      </c>
      <c r="I569" s="5" t="str">
        <f>=(F569-H569)^2</f>
      </c>
    </row>
    <row r="570">
      <c r="A570" t="n">
        <v>190114</v>
      </c>
      <c r="B570" t="s">
        <v>3272</v>
      </c>
      <c r="C570" t="s">
        <v>163</v>
      </c>
      <c r="D570" t="n">
        <v>61</v>
      </c>
      <c r="E570" t="n">
        <v>27481</v>
      </c>
      <c r="F570" t="n">
        <v>21.1</v>
      </c>
      <c r="G570" t="str">
        <f>=IF(MOD(A570,10)&lt;7,"train","test")</f>
      </c>
      <c r="H570" s="5" t="str">
        <f>=$L$6+$L$7*D570+$L$8*E570</f>
      </c>
      <c r="I570" s="5" t="str">
        <f>=(F570-H570)^2</f>
      </c>
    </row>
    <row r="571">
      <c r="A571" t="n">
        <v>190150</v>
      </c>
      <c r="B571" t="s">
        <v>3273</v>
      </c>
      <c r="C571" t="s">
        <v>163</v>
      </c>
      <c r="D571" t="n">
        <v>23</v>
      </c>
      <c r="E571" t="n">
        <v>20869</v>
      </c>
      <c r="F571" t="n">
        <v>95</v>
      </c>
      <c r="G571" t="str">
        <f>=IF(MOD(A571,10)&lt;7,"train","test")</f>
      </c>
      <c r="H571" s="5" t="str">
        <f>=$L$6+$L$7*D571+$L$8*E571</f>
      </c>
      <c r="I571" s="5" t="str">
        <f>=(F571-H571)^2</f>
      </c>
    </row>
    <row r="572">
      <c r="A572" t="n">
        <v>190372</v>
      </c>
      <c r="B572" t="s">
        <v>3279</v>
      </c>
      <c r="C572" t="s">
        <v>163</v>
      </c>
      <c r="D572" t="n">
        <v>28</v>
      </c>
      <c r="E572" t="n">
        <v>28199</v>
      </c>
      <c r="F572" t="n">
        <v>80.3</v>
      </c>
      <c r="G572" t="str">
        <f>=IF(MOD(A572,10)&lt;7,"train","test")</f>
      </c>
      <c r="H572" s="5" t="str">
        <f>=$L$6+$L$7*D572+$L$8*E572</f>
      </c>
      <c r="I572" s="5" t="str">
        <f>=(F572-H572)^2</f>
      </c>
    </row>
    <row r="573">
      <c r="A573" t="n">
        <v>190415</v>
      </c>
      <c r="B573" t="s">
        <v>3280</v>
      </c>
      <c r="C573" t="s">
        <v>163</v>
      </c>
      <c r="D573" t="n">
        <v>18</v>
      </c>
      <c r="E573" t="n">
        <v>26455</v>
      </c>
      <c r="F573" t="n">
        <v>95.1</v>
      </c>
      <c r="G573" t="str">
        <f>=IF(MOD(A573,10)&lt;7,"train","test")</f>
      </c>
      <c r="H573" s="5" t="str">
        <f>=$L$6+$L$7*D573+$L$8*E573</f>
      </c>
      <c r="I573" s="5" t="str">
        <f>=(F573-H573)^2</f>
      </c>
    </row>
    <row r="574">
      <c r="A574" t="n">
        <v>190503</v>
      </c>
      <c r="B574" t="s">
        <v>3287</v>
      </c>
      <c r="C574" t="s">
        <v>163</v>
      </c>
      <c r="D574" t="n">
        <v>28</v>
      </c>
      <c r="E574" t="n">
        <v>36015</v>
      </c>
      <c r="F574" t="n">
        <v>49</v>
      </c>
      <c r="G574" t="str">
        <f>=IF(MOD(A574,10)&lt;7,"train","test")</f>
      </c>
      <c r="H574" s="5" t="str">
        <f>=$L$6+$L$7*D574+$L$8*E574</f>
      </c>
      <c r="I574" s="5" t="str">
        <f>=(F574-H574)^2</f>
      </c>
    </row>
    <row r="575">
      <c r="A575" t="n">
        <v>190512</v>
      </c>
      <c r="B575" t="s">
        <v>3289</v>
      </c>
      <c r="C575" t="s">
        <v>149</v>
      </c>
      <c r="D575" t="n">
        <v>55</v>
      </c>
      <c r="E575" t="n">
        <v>3989</v>
      </c>
      <c r="F575" t="n">
        <v>72.1</v>
      </c>
      <c r="G575" t="str">
        <f>=IF(MOD(A575,10)&lt;7,"train","test")</f>
      </c>
      <c r="H575" s="5" t="str">
        <f>=$L$6+$L$7*D575+$L$8*E575</f>
      </c>
      <c r="I575" s="5" t="str">
        <f>=(F575-H575)^2</f>
      </c>
    </row>
    <row r="576">
      <c r="A576" t="n">
        <v>190594</v>
      </c>
      <c r="B576" t="s">
        <v>3298</v>
      </c>
      <c r="C576" t="s">
        <v>149</v>
      </c>
      <c r="D576" t="n">
        <v>55</v>
      </c>
      <c r="E576" t="n">
        <v>4127</v>
      </c>
      <c r="F576" t="n">
        <v>61</v>
      </c>
      <c r="G576" t="str">
        <f>=IF(MOD(A576,10)&lt;7,"train","test")</f>
      </c>
      <c r="H576" s="5" t="str">
        <f>=$L$6+$L$7*D576+$L$8*E576</f>
      </c>
      <c r="I576" s="5" t="str">
        <f>=(F576-H576)^2</f>
      </c>
    </row>
    <row r="577">
      <c r="A577" t="n">
        <v>190600</v>
      </c>
      <c r="B577" t="s">
        <v>3299</v>
      </c>
      <c r="C577" t="s">
        <v>149</v>
      </c>
      <c r="D577" t="n">
        <v>59</v>
      </c>
      <c r="E577" t="n">
        <v>4141</v>
      </c>
      <c r="F577" t="n">
        <v>55.5</v>
      </c>
      <c r="G577" t="str">
        <f>=IF(MOD(A577,10)&lt;7,"train","test")</f>
      </c>
      <c r="H577" s="5" t="str">
        <f>=$L$6+$L$7*D577+$L$8*E577</f>
      </c>
      <c r="I577" s="5" t="str">
        <f>=(F577-H577)^2</f>
      </c>
    </row>
    <row r="578">
      <c r="A578" t="n">
        <v>190646</v>
      </c>
      <c r="B578" t="s">
        <v>3303</v>
      </c>
      <c r="C578" t="s">
        <v>149</v>
      </c>
      <c r="D578" t="n">
        <v>57</v>
      </c>
      <c r="E578" t="n">
        <v>6207</v>
      </c>
      <c r="F578" t="n">
        <v>19.5</v>
      </c>
      <c r="G578" t="str">
        <f>=IF(MOD(A578,10)&lt;7,"train","test")</f>
      </c>
      <c r="H578" s="5" t="str">
        <f>=$L$6+$L$7*D578+$L$8*E578</f>
      </c>
      <c r="I578" s="5" t="str">
        <f>=(F578-H578)^2</f>
      </c>
    </row>
    <row r="579">
      <c r="A579" t="n">
        <v>190655</v>
      </c>
      <c r="B579" t="s">
        <v>3304</v>
      </c>
      <c r="C579" t="s">
        <v>149</v>
      </c>
      <c r="D579" t="n">
        <v>55</v>
      </c>
      <c r="E579" t="n">
        <v>5417</v>
      </c>
      <c r="F579" t="n">
        <v>23.2</v>
      </c>
      <c r="G579" t="str">
        <f>=IF(MOD(A579,10)&lt;7,"train","test")</f>
      </c>
      <c r="H579" s="5" t="str">
        <f>=$L$6+$L$7*D579+$L$8*E579</f>
      </c>
      <c r="I579" s="5" t="str">
        <f>=(F579-H579)^2</f>
      </c>
    </row>
    <row r="580">
      <c r="A580" t="n">
        <v>190664</v>
      </c>
      <c r="B580" t="s">
        <v>3305</v>
      </c>
      <c r="C580" t="s">
        <v>149</v>
      </c>
      <c r="D580" t="n">
        <v>48</v>
      </c>
      <c r="E580" t="n">
        <v>5339</v>
      </c>
      <c r="F580" t="n">
        <v>60.2</v>
      </c>
      <c r="G580" t="str">
        <f>=IF(MOD(A580,10)&lt;7,"train","test")</f>
      </c>
      <c r="H580" s="5" t="str">
        <f>=$L$6+$L$7*D580+$L$8*E580</f>
      </c>
      <c r="I580" s="5" t="str">
        <f>=(F580-H580)^2</f>
      </c>
    </row>
    <row r="581">
      <c r="A581" t="n">
        <v>190691</v>
      </c>
      <c r="B581" t="s">
        <v>3310</v>
      </c>
      <c r="C581" t="s">
        <v>149</v>
      </c>
      <c r="D581" t="n">
        <v>43</v>
      </c>
      <c r="E581" t="n">
        <v>5631</v>
      </c>
      <c r="F581" t="n">
        <v>30.3</v>
      </c>
      <c r="G581" t="str">
        <f>=IF(MOD(A581,10)&lt;7,"train","test")</f>
      </c>
      <c r="H581" s="5" t="str">
        <f>=$L$6+$L$7*D581+$L$8*E581</f>
      </c>
      <c r="I581" s="5" t="str">
        <f>=(F581-H581)^2</f>
      </c>
    </row>
    <row r="582">
      <c r="A582" t="n">
        <v>190716</v>
      </c>
      <c r="B582" t="s">
        <v>3313</v>
      </c>
      <c r="C582" t="s">
        <v>163</v>
      </c>
      <c r="D582" t="n">
        <v>36</v>
      </c>
      <c r="E582" t="n">
        <v>20268</v>
      </c>
      <c r="F582" t="n">
        <v>56.7</v>
      </c>
      <c r="G582" t="str">
        <f>=IF(MOD(A582,10)&lt;7,"train","test")</f>
      </c>
      <c r="H582" s="5" t="str">
        <f>=$L$6+$L$7*D582+$L$8*E582</f>
      </c>
      <c r="I582" s="5" t="str">
        <f>=(F582-H582)^2</f>
      </c>
    </row>
    <row r="583">
      <c r="A583" t="n">
        <v>190725</v>
      </c>
      <c r="B583" t="s">
        <v>3314</v>
      </c>
      <c r="C583" t="s">
        <v>163</v>
      </c>
      <c r="D583" t="n">
        <v>42</v>
      </c>
      <c r="E583" t="n">
        <v>18944</v>
      </c>
      <c r="F583" t="n">
        <v>58.4</v>
      </c>
      <c r="G583" t="str">
        <f>=IF(MOD(A583,10)&lt;7,"train","test")</f>
      </c>
      <c r="H583" s="5" t="str">
        <f>=$L$6+$L$7*D583+$L$8*E583</f>
      </c>
      <c r="I583" s="5" t="str">
        <f>=(F583-H583)^2</f>
      </c>
    </row>
    <row r="584">
      <c r="A584" t="n">
        <v>190761</v>
      </c>
      <c r="B584" t="s">
        <v>3317</v>
      </c>
      <c r="C584" t="s">
        <v>163</v>
      </c>
      <c r="D584" t="n">
        <v>41</v>
      </c>
      <c r="E584" t="n">
        <v>23907</v>
      </c>
      <c r="F584" t="n">
        <v>56.8</v>
      </c>
      <c r="G584" t="str">
        <f>=IF(MOD(A584,10)&lt;7,"train","test")</f>
      </c>
      <c r="H584" s="5" t="str">
        <f>=$L$6+$L$7*D584+$L$8*E584</f>
      </c>
      <c r="I584" s="5" t="str">
        <f>=(F584-H584)^2</f>
      </c>
    </row>
    <row r="585">
      <c r="A585" t="n">
        <v>190983</v>
      </c>
      <c r="B585" t="s">
        <v>3323</v>
      </c>
      <c r="C585" t="s">
        <v>163</v>
      </c>
      <c r="D585" t="n">
        <v>35</v>
      </c>
      <c r="E585" t="n">
        <v>24551</v>
      </c>
      <c r="F585" t="n">
        <v>64</v>
      </c>
      <c r="G585" t="str">
        <f>=IF(MOD(A585,10)&lt;7,"train","test")</f>
      </c>
      <c r="H585" s="5" t="str">
        <f>=$L$6+$L$7*D585+$L$8*E585</f>
      </c>
      <c r="I585" s="5" t="str">
        <f>=(F585-H585)^2</f>
      </c>
    </row>
    <row r="586">
      <c r="A586" t="n">
        <v>191205</v>
      </c>
      <c r="B586" t="s">
        <v>3328</v>
      </c>
      <c r="C586" t="s">
        <v>189</v>
      </c>
      <c r="D586" t="n">
        <v>45</v>
      </c>
      <c r="E586" t="n">
        <v>23005</v>
      </c>
      <c r="F586" t="n">
        <v>48.1</v>
      </c>
      <c r="G586" t="str">
        <f>=IF(MOD(A586,10)&lt;7,"train","test")</f>
      </c>
      <c r="H586" s="5" t="str">
        <f>=$L$6+$L$7*D586+$L$8*E586</f>
      </c>
      <c r="I586" s="5" t="str">
        <f>=(F586-H586)^2</f>
      </c>
    </row>
    <row r="587">
      <c r="A587" t="n">
        <v>191241</v>
      </c>
      <c r="B587" t="s">
        <v>3330</v>
      </c>
      <c r="C587" t="s">
        <v>163</v>
      </c>
      <c r="D587" t="n">
        <v>21</v>
      </c>
      <c r="E587" t="n">
        <v>45368</v>
      </c>
      <c r="F587" t="n">
        <v>80.3</v>
      </c>
      <c r="G587" t="str">
        <f>=IF(MOD(A587,10)&lt;7,"train","test")</f>
      </c>
      <c r="H587" s="5" t="str">
        <f>=$L$6+$L$7*D587+$L$8*E587</f>
      </c>
      <c r="I587" s="5" t="str">
        <f>=(F587-H587)^2</f>
      </c>
    </row>
    <row r="588">
      <c r="A588" t="n">
        <v>191515</v>
      </c>
      <c r="B588" t="s">
        <v>3336</v>
      </c>
      <c r="C588" t="s">
        <v>163</v>
      </c>
      <c r="D588" t="n">
        <v>18</v>
      </c>
      <c r="E588" t="n">
        <v>26021</v>
      </c>
      <c r="F588" t="n">
        <v>91.2</v>
      </c>
      <c r="G588" t="str">
        <f>=IF(MOD(A588,10)&lt;7,"train","test")</f>
      </c>
      <c r="H588" s="5" t="str">
        <f>=$L$6+$L$7*D588+$L$8*E588</f>
      </c>
      <c r="I588" s="5" t="str">
        <f>=(F588-H588)^2</f>
      </c>
    </row>
    <row r="589">
      <c r="A589" t="n">
        <v>191533</v>
      </c>
      <c r="B589" t="s">
        <v>3337</v>
      </c>
      <c r="C589" t="s">
        <v>163</v>
      </c>
      <c r="D589" t="n">
        <v>35</v>
      </c>
      <c r="E589" t="n">
        <v>26818</v>
      </c>
      <c r="F589" t="n">
        <v>46.2</v>
      </c>
      <c r="G589" t="str">
        <f>=IF(MOD(A589,10)&lt;7,"train","test")</f>
      </c>
      <c r="H589" s="5" t="str">
        <f>=$L$6+$L$7*D589+$L$8*E589</f>
      </c>
      <c r="I589" s="5" t="str">
        <f>=(F589-H589)^2</f>
      </c>
    </row>
    <row r="590">
      <c r="A590" t="n">
        <v>191621</v>
      </c>
      <c r="B590" t="s">
        <v>3342</v>
      </c>
      <c r="C590" t="s">
        <v>163</v>
      </c>
      <c r="D590" t="n">
        <v>44</v>
      </c>
      <c r="E590" t="n">
        <v>22224</v>
      </c>
      <c r="F590" t="n">
        <v>45.8</v>
      </c>
      <c r="G590" t="str">
        <f>=IF(MOD(A590,10)&lt;7,"train","test")</f>
      </c>
      <c r="H590" s="5" t="str">
        <f>=$L$6+$L$7*D590+$L$8*E590</f>
      </c>
      <c r="I590" s="5" t="str">
        <f>=(F590-H590)^2</f>
      </c>
    </row>
    <row r="591">
      <c r="A591" t="n">
        <v>191630</v>
      </c>
      <c r="B591" t="s">
        <v>3344</v>
      </c>
      <c r="C591" t="s">
        <v>163</v>
      </c>
      <c r="D591" t="n">
        <v>24</v>
      </c>
      <c r="E591" t="n">
        <v>33172</v>
      </c>
      <c r="F591" t="n">
        <v>72.7</v>
      </c>
      <c r="G591" t="str">
        <f>=IF(MOD(A591,10)&lt;7,"train","test")</f>
      </c>
      <c r="H591" s="5" t="str">
        <f>=$L$6+$L$7*D591+$L$8*E591</f>
      </c>
      <c r="I591" s="5" t="str">
        <f>=(F591-H591)^2</f>
      </c>
    </row>
    <row r="592">
      <c r="A592" t="n">
        <v>191676</v>
      </c>
      <c r="B592" t="s">
        <v>3348</v>
      </c>
      <c r="C592" t="s">
        <v>163</v>
      </c>
      <c r="D592" t="n">
        <v>34</v>
      </c>
      <c r="E592" t="n">
        <v>22358</v>
      </c>
      <c r="F592" t="n">
        <v>66.1</v>
      </c>
      <c r="G592" t="str">
        <f>=IF(MOD(A592,10)&lt;7,"train","test")</f>
      </c>
      <c r="H592" s="5" t="str">
        <f>=$L$6+$L$7*D592+$L$8*E592</f>
      </c>
      <c r="I592" s="5" t="str">
        <f>=(F592-H592)^2</f>
      </c>
    </row>
    <row r="593">
      <c r="A593" t="n">
        <v>191931</v>
      </c>
      <c r="B593" t="s">
        <v>3351</v>
      </c>
      <c r="C593" t="s">
        <v>163</v>
      </c>
      <c r="D593" t="n">
        <v>26</v>
      </c>
      <c r="E593" t="n">
        <v>28557</v>
      </c>
      <c r="F593" t="n">
        <v>57.4</v>
      </c>
      <c r="G593" t="str">
        <f>=IF(MOD(A593,10)&lt;7,"train","test")</f>
      </c>
      <c r="H593" s="5" t="str">
        <f>=$L$6+$L$7*D593+$L$8*E593</f>
      </c>
      <c r="I593" s="5" t="str">
        <f>=(F593-H593)^2</f>
      </c>
    </row>
    <row r="594">
      <c r="A594" t="n">
        <v>192040</v>
      </c>
      <c r="B594" t="s">
        <v>3362</v>
      </c>
      <c r="C594" t="s">
        <v>163</v>
      </c>
      <c r="D594" t="n">
        <v>5</v>
      </c>
      <c r="E594" t="n">
        <v>54588</v>
      </c>
      <c r="F594" t="n">
        <v>86.8</v>
      </c>
      <c r="G594" t="str">
        <f>=IF(MOD(A594,10)&lt;7,"train","test")</f>
      </c>
      <c r="H594" s="5" t="str">
        <f>=$L$6+$L$7*D594+$L$8*E594</f>
      </c>
      <c r="I594" s="5" t="str">
        <f>=(F594-H594)^2</f>
      </c>
    </row>
    <row r="595">
      <c r="A595" t="n">
        <v>192110</v>
      </c>
      <c r="B595" t="s">
        <v>3363</v>
      </c>
      <c r="C595" t="s">
        <v>163</v>
      </c>
      <c r="D595" t="n">
        <v>13</v>
      </c>
      <c r="E595" t="n">
        <v>42468</v>
      </c>
      <c r="F595" t="n">
        <v>88</v>
      </c>
      <c r="G595" t="str">
        <f>=IF(MOD(A595,10)&lt;7,"train","test")</f>
      </c>
      <c r="H595" s="5" t="str">
        <f>=$L$6+$L$7*D595+$L$8*E595</f>
      </c>
      <c r="I595" s="5" t="str">
        <f>=(F595-H595)^2</f>
      </c>
    </row>
    <row r="596">
      <c r="A596" t="n">
        <v>192192</v>
      </c>
      <c r="B596" t="s">
        <v>3366</v>
      </c>
      <c r="C596" t="s">
        <v>163</v>
      </c>
      <c r="D596" t="n">
        <v>44</v>
      </c>
      <c r="E596" t="n">
        <v>26153</v>
      </c>
      <c r="F596" t="n">
        <v>48.8</v>
      </c>
      <c r="G596" t="str">
        <f>=IF(MOD(A596,10)&lt;7,"train","test")</f>
      </c>
      <c r="H596" s="5" t="str">
        <f>=$L$6+$L$7*D596+$L$8*E596</f>
      </c>
      <c r="I596" s="5" t="str">
        <f>=(F596-H596)^2</f>
      </c>
    </row>
    <row r="597">
      <c r="A597" t="n">
        <v>192271</v>
      </c>
      <c r="B597" t="s">
        <v>3368</v>
      </c>
      <c r="C597" t="s">
        <v>189</v>
      </c>
      <c r="D597" t="n">
        <v>36</v>
      </c>
      <c r="E597" t="n">
        <v>39389</v>
      </c>
      <c r="F597" t="n">
        <v>54.5</v>
      </c>
      <c r="G597" t="str">
        <f>=IF(MOD(A597,10)&lt;7,"train","test")</f>
      </c>
      <c r="H597" s="5" t="str">
        <f>=$L$6+$L$7*D597+$L$8*E597</f>
      </c>
      <c r="I597" s="5" t="str">
        <f>=(F597-H597)^2</f>
      </c>
    </row>
    <row r="598">
      <c r="A598" t="n">
        <v>192323</v>
      </c>
      <c r="B598" t="s">
        <v>3369</v>
      </c>
      <c r="C598" t="s">
        <v>163</v>
      </c>
      <c r="D598" t="n">
        <v>30</v>
      </c>
      <c r="E598" t="n">
        <v>22139</v>
      </c>
      <c r="F598" t="n">
        <v>71</v>
      </c>
      <c r="G598" t="str">
        <f>=IF(MOD(A598,10)&lt;7,"train","test")</f>
      </c>
      <c r="H598" s="5" t="str">
        <f>=$L$6+$L$7*D598+$L$8*E598</f>
      </c>
      <c r="I598" s="5" t="str">
        <f>=(F598-H598)^2</f>
      </c>
    </row>
    <row r="599">
      <c r="A599" t="n">
        <v>192703</v>
      </c>
      <c r="B599" t="s">
        <v>3377</v>
      </c>
      <c r="C599" t="s">
        <v>163</v>
      </c>
      <c r="D599" t="n">
        <v>31</v>
      </c>
      <c r="E599" t="n">
        <v>28349</v>
      </c>
      <c r="F599" t="n">
        <v>66</v>
      </c>
      <c r="G599" t="str">
        <f>=IF(MOD(A599,10)&lt;7,"train","test")</f>
      </c>
      <c r="H599" s="5" t="str">
        <f>=$L$6+$L$7*D599+$L$8*E599</f>
      </c>
      <c r="I599" s="5" t="str">
        <f>=(F599-H599)^2</f>
      </c>
    </row>
    <row r="600">
      <c r="A600" t="n">
        <v>192712</v>
      </c>
      <c r="B600" t="s">
        <v>3379</v>
      </c>
      <c r="C600" t="s">
        <v>163</v>
      </c>
      <c r="D600" t="n">
        <v>13</v>
      </c>
      <c r="E600" t="n">
        <v>51879</v>
      </c>
      <c r="F600" t="n">
        <v>78.3</v>
      </c>
      <c r="G600" t="str">
        <f>=IF(MOD(A600,10)&lt;7,"train","test")</f>
      </c>
      <c r="H600" s="5" t="str">
        <f>=$L$6+$L$7*D600+$L$8*E600</f>
      </c>
      <c r="I600" s="5" t="str">
        <f>=(F600-H600)^2</f>
      </c>
    </row>
    <row r="601">
      <c r="A601" t="n">
        <v>192864</v>
      </c>
      <c r="B601" t="s">
        <v>3385</v>
      </c>
      <c r="C601" t="s">
        <v>163</v>
      </c>
      <c r="D601" t="n">
        <v>28</v>
      </c>
      <c r="E601" t="n">
        <v>38426</v>
      </c>
      <c r="F601" t="n">
        <v>49.8</v>
      </c>
      <c r="G601" t="str">
        <f>=IF(MOD(A601,10)&lt;7,"train","test")</f>
      </c>
      <c r="H601" s="5" t="str">
        <f>=$L$6+$L$7*D601+$L$8*E601</f>
      </c>
      <c r="I601" s="5" t="str">
        <f>=(F601-H601)^2</f>
      </c>
    </row>
    <row r="602">
      <c r="A602" t="n">
        <v>193016</v>
      </c>
      <c r="B602" t="s">
        <v>3388</v>
      </c>
      <c r="C602" t="s">
        <v>163</v>
      </c>
      <c r="D602" t="n">
        <v>47</v>
      </c>
      <c r="E602" t="n">
        <v>16776</v>
      </c>
      <c r="F602" t="n">
        <v>47.9</v>
      </c>
      <c r="G602" t="str">
        <f>=IF(MOD(A602,10)&lt;7,"train","test")</f>
      </c>
      <c r="H602" s="5" t="str">
        <f>=$L$6+$L$7*D602+$L$8*E602</f>
      </c>
      <c r="I602" s="5" t="str">
        <f>=(F602-H602)^2</f>
      </c>
    </row>
    <row r="603">
      <c r="A603" t="n">
        <v>193292</v>
      </c>
      <c r="B603" t="s">
        <v>3398</v>
      </c>
      <c r="C603" t="s">
        <v>163</v>
      </c>
      <c r="D603" t="n">
        <v>30</v>
      </c>
      <c r="E603" t="n">
        <v>25938</v>
      </c>
      <c r="F603" t="n">
        <v>72.5</v>
      </c>
      <c r="G603" t="str">
        <f>=IF(MOD(A603,10)&lt;7,"train","test")</f>
      </c>
      <c r="H603" s="5" t="str">
        <f>=$L$6+$L$7*D603+$L$8*E603</f>
      </c>
      <c r="I603" s="5" t="str">
        <f>=(F603-H603)^2</f>
      </c>
    </row>
    <row r="604">
      <c r="A604" t="n">
        <v>193353</v>
      </c>
      <c r="B604" t="s">
        <v>3402</v>
      </c>
      <c r="C604" t="s">
        <v>163</v>
      </c>
      <c r="D604" t="n">
        <v>30</v>
      </c>
      <c r="E604" t="n">
        <v>24588</v>
      </c>
      <c r="F604" t="n">
        <v>65.7</v>
      </c>
      <c r="G604" t="str">
        <f>=IF(MOD(A604,10)&lt;7,"train","test")</f>
      </c>
      <c r="H604" s="5" t="str">
        <f>=$L$6+$L$7*D604+$L$8*E604</f>
      </c>
      <c r="I604" s="5" t="str">
        <f>=(F604-H604)^2</f>
      </c>
    </row>
    <row r="605">
      <c r="A605" t="n">
        <v>193584</v>
      </c>
      <c r="B605" t="s">
        <v>3408</v>
      </c>
      <c r="C605" t="s">
        <v>163</v>
      </c>
      <c r="D605" t="n">
        <v>26</v>
      </c>
      <c r="E605" t="n">
        <v>31321</v>
      </c>
      <c r="F605" t="n">
        <v>72.9</v>
      </c>
      <c r="G605" t="str">
        <f>=IF(MOD(A605,10)&lt;7,"train","test")</f>
      </c>
      <c r="H605" s="5" t="str">
        <f>=$L$6+$L$7*D605+$L$8*E605</f>
      </c>
      <c r="I605" s="5" t="str">
        <f>=(F605-H605)^2</f>
      </c>
    </row>
    <row r="606">
      <c r="A606" t="n">
        <v>193654</v>
      </c>
      <c r="B606" t="s">
        <v>3411</v>
      </c>
      <c r="C606" t="s">
        <v>163</v>
      </c>
      <c r="D606" t="n">
        <v>15</v>
      </c>
      <c r="E606" t="n">
        <v>62226</v>
      </c>
      <c r="F606" t="n">
        <v>71.3</v>
      </c>
      <c r="G606" t="str">
        <f>=IF(MOD(A606,10)&lt;7,"train","test")</f>
      </c>
      <c r="H606" s="5" t="str">
        <f>=$L$6+$L$7*D606+$L$8*E606</f>
      </c>
      <c r="I606" s="5" t="str">
        <f>=(F606-H606)^2</f>
      </c>
    </row>
    <row r="607">
      <c r="A607" t="n">
        <v>193900</v>
      </c>
      <c r="B607" t="s">
        <v>3419</v>
      </c>
      <c r="C607" t="s">
        <v>163</v>
      </c>
      <c r="D607" t="n">
        <v>19</v>
      </c>
      <c r="E607" t="n">
        <v>30730</v>
      </c>
      <c r="F607" t="n">
        <v>88.6</v>
      </c>
      <c r="G607" t="str">
        <f>=IF(MOD(A607,10)&lt;7,"train","test")</f>
      </c>
      <c r="H607" s="5" t="str">
        <f>=$L$6+$L$7*D607+$L$8*E607</f>
      </c>
      <c r="I607" s="5" t="str">
        <f>=(F607-H607)^2</f>
      </c>
    </row>
    <row r="608">
      <c r="A608" t="n">
        <v>193973</v>
      </c>
      <c r="B608" t="s">
        <v>3422</v>
      </c>
      <c r="C608" t="s">
        <v>163</v>
      </c>
      <c r="D608" t="n">
        <v>26</v>
      </c>
      <c r="E608" t="n">
        <v>17495</v>
      </c>
      <c r="F608" t="n">
        <v>69.8</v>
      </c>
      <c r="G608" t="str">
        <f>=IF(MOD(A608,10)&lt;7,"train","test")</f>
      </c>
      <c r="H608" s="5" t="str">
        <f>=$L$6+$L$7*D608+$L$8*E608</f>
      </c>
      <c r="I608" s="5" t="str">
        <f>=(F608-H608)^2</f>
      </c>
    </row>
    <row r="609">
      <c r="A609" t="n">
        <v>194091</v>
      </c>
      <c r="B609" t="s">
        <v>3428</v>
      </c>
      <c r="C609" t="s">
        <v>163</v>
      </c>
      <c r="D609" t="n">
        <v>44</v>
      </c>
      <c r="E609" t="n">
        <v>23074</v>
      </c>
      <c r="F609" t="n">
        <v>55.9</v>
      </c>
      <c r="G609" t="str">
        <f>=IF(MOD(A609,10)&lt;7,"train","test")</f>
      </c>
      <c r="H609" s="5" t="str">
        <f>=$L$6+$L$7*D609+$L$8*E609</f>
      </c>
      <c r="I609" s="5" t="str">
        <f>=(F609-H609)^2</f>
      </c>
    </row>
    <row r="610">
      <c r="A610" t="n">
        <v>194310</v>
      </c>
      <c r="B610" t="s">
        <v>3435</v>
      </c>
      <c r="C610" t="s">
        <v>163</v>
      </c>
      <c r="D610" t="n">
        <v>27</v>
      </c>
      <c r="E610" t="n">
        <v>34299</v>
      </c>
      <c r="F610" t="n">
        <v>61.3</v>
      </c>
      <c r="G610" t="str">
        <f>=IF(MOD(A610,10)&lt;7,"train","test")</f>
      </c>
      <c r="H610" s="5" t="str">
        <f>=$L$6+$L$7*D610+$L$8*E610</f>
      </c>
      <c r="I610" s="5" t="str">
        <f>=(F610-H610)^2</f>
      </c>
    </row>
    <row r="611">
      <c r="A611" t="n">
        <v>194392</v>
      </c>
      <c r="B611" t="s">
        <v>3436</v>
      </c>
      <c r="C611" t="s">
        <v>163</v>
      </c>
      <c r="D611" t="n">
        <v>37</v>
      </c>
      <c r="E611" t="n">
        <v>26370</v>
      </c>
      <c r="F611" t="n">
        <v>48.6</v>
      </c>
      <c r="G611" t="str">
        <f>=IF(MOD(A611,10)&lt;7,"train","test")</f>
      </c>
      <c r="H611" s="5" t="str">
        <f>=$L$6+$L$7*D611+$L$8*E611</f>
      </c>
      <c r="I611" s="5" t="str">
        <f>=(F611-H611)^2</f>
      </c>
    </row>
    <row r="612">
      <c r="A612" t="n">
        <v>194763</v>
      </c>
      <c r="B612" t="s">
        <v>3449</v>
      </c>
      <c r="C612" t="s">
        <v>163</v>
      </c>
      <c r="D612" t="n">
        <v>14</v>
      </c>
      <c r="E612" t="n">
        <v>9049</v>
      </c>
      <c r="F612" t="n">
        <v>34.3</v>
      </c>
      <c r="G612" t="str">
        <f>=IF(MOD(A612,10)&lt;7,"train","test")</f>
      </c>
      <c r="H612" s="5" t="str">
        <f>=$L$6+$L$7*D612+$L$8*E612</f>
      </c>
      <c r="I612" s="5" t="str">
        <f>=(F612-H612)^2</f>
      </c>
    </row>
    <row r="613">
      <c r="A613" t="n">
        <v>194824</v>
      </c>
      <c r="B613" t="s">
        <v>3450</v>
      </c>
      <c r="C613" t="s">
        <v>163</v>
      </c>
      <c r="D613" t="n">
        <v>19</v>
      </c>
      <c r="E613" t="n">
        <v>35940</v>
      </c>
      <c r="F613" t="n">
        <v>83.2</v>
      </c>
      <c r="G613" t="str">
        <f>=IF(MOD(A613,10)&lt;7,"train","test")</f>
      </c>
      <c r="H613" s="5" t="str">
        <f>=$L$6+$L$7*D613+$L$8*E613</f>
      </c>
      <c r="I613" s="5" t="str">
        <f>=(F613-H613)^2</f>
      </c>
    </row>
    <row r="614">
      <c r="A614" t="n">
        <v>195003</v>
      </c>
      <c r="B614" t="s">
        <v>3452</v>
      </c>
      <c r="C614" t="s">
        <v>163</v>
      </c>
      <c r="D614" t="n">
        <v>26</v>
      </c>
      <c r="E614" t="n">
        <v>39753</v>
      </c>
      <c r="F614" t="n">
        <v>72.5</v>
      </c>
      <c r="G614" t="str">
        <f>=IF(MOD(A614,10)&lt;7,"train","test")</f>
      </c>
      <c r="H614" s="5" t="str">
        <f>=$L$6+$L$7*D614+$L$8*E614</f>
      </c>
      <c r="I614" s="5" t="str">
        <f>=(F614-H614)^2</f>
      </c>
    </row>
    <row r="615">
      <c r="A615" t="n">
        <v>195030</v>
      </c>
      <c r="B615" t="s">
        <v>3453</v>
      </c>
      <c r="C615" t="s">
        <v>163</v>
      </c>
      <c r="D615" t="n">
        <v>16</v>
      </c>
      <c r="E615" t="n">
        <v>40900</v>
      </c>
      <c r="F615" t="n">
        <v>84.5</v>
      </c>
      <c r="G615" t="str">
        <f>=IF(MOD(A615,10)&lt;7,"train","test")</f>
      </c>
      <c r="H615" s="5" t="str">
        <f>=$L$6+$L$7*D615+$L$8*E615</f>
      </c>
      <c r="I615" s="5" t="str">
        <f>=(F615-H615)^2</f>
      </c>
    </row>
    <row r="616">
      <c r="A616" t="n">
        <v>195164</v>
      </c>
      <c r="B616" t="s">
        <v>3460</v>
      </c>
      <c r="C616" t="s">
        <v>163</v>
      </c>
      <c r="D616" t="n">
        <v>23</v>
      </c>
      <c r="E616" t="n">
        <v>27659</v>
      </c>
      <c r="F616" t="n">
        <v>70.4</v>
      </c>
      <c r="G616" t="str">
        <f>=IF(MOD(A616,10)&lt;7,"train","test")</f>
      </c>
      <c r="H616" s="5" t="str">
        <f>=$L$6+$L$7*D616+$L$8*E616</f>
      </c>
      <c r="I616" s="5" t="str">
        <f>=(F616-H616)^2</f>
      </c>
    </row>
    <row r="617">
      <c r="A617" t="n">
        <v>195173</v>
      </c>
      <c r="B617" t="s">
        <v>3462</v>
      </c>
      <c r="C617" t="s">
        <v>163</v>
      </c>
      <c r="D617" t="n">
        <v>47</v>
      </c>
      <c r="E617" t="n">
        <v>22766</v>
      </c>
      <c r="F617" t="n">
        <v>52.6</v>
      </c>
      <c r="G617" t="str">
        <f>=IF(MOD(A617,10)&lt;7,"train","test")</f>
      </c>
      <c r="H617" s="5" t="str">
        <f>=$L$6+$L$7*D617+$L$8*E617</f>
      </c>
      <c r="I617" s="5" t="str">
        <f>=(F617-H617)^2</f>
      </c>
    </row>
    <row r="618">
      <c r="A618" t="n">
        <v>195216</v>
      </c>
      <c r="B618" t="s">
        <v>3464</v>
      </c>
      <c r="C618" t="s">
        <v>163</v>
      </c>
      <c r="D618" t="n">
        <v>21</v>
      </c>
      <c r="E618" t="n">
        <v>36175</v>
      </c>
      <c r="F618" t="n">
        <v>79.7</v>
      </c>
      <c r="G618" t="str">
        <f>=IF(MOD(A618,10)&lt;7,"train","test")</f>
      </c>
      <c r="H618" s="5" t="str">
        <f>=$L$6+$L$7*D618+$L$8*E618</f>
      </c>
      <c r="I618" s="5" t="str">
        <f>=(F618-H618)^2</f>
      </c>
    </row>
    <row r="619">
      <c r="A619" t="n">
        <v>195234</v>
      </c>
      <c r="B619" t="s">
        <v>3465</v>
      </c>
      <c r="C619" t="s">
        <v>163</v>
      </c>
      <c r="D619" t="n">
        <v>39</v>
      </c>
      <c r="E619" t="n">
        <v>24618</v>
      </c>
      <c r="F619" t="n">
        <v>50.8</v>
      </c>
      <c r="G619" t="str">
        <f>=IF(MOD(A619,10)&lt;7,"train","test")</f>
      </c>
      <c r="H619" s="5" t="str">
        <f>=$L$6+$L$7*D619+$L$8*E619</f>
      </c>
      <c r="I619" s="5" t="str">
        <f>=(F619-H619)^2</f>
      </c>
    </row>
    <row r="620">
      <c r="A620" t="n">
        <v>195243</v>
      </c>
      <c r="B620" t="s">
        <v>3466</v>
      </c>
      <c r="C620" t="s">
        <v>163</v>
      </c>
      <c r="D620" t="n">
        <v>18</v>
      </c>
      <c r="E620" t="n">
        <v>21257</v>
      </c>
      <c r="F620" t="n">
        <v>60.3</v>
      </c>
      <c r="G620" t="str">
        <f>=IF(MOD(A620,10)&lt;7,"train","test")</f>
      </c>
      <c r="H620" s="5" t="str">
        <f>=$L$6+$L$7*D620+$L$8*E620</f>
      </c>
      <c r="I620" s="5" t="str">
        <f>=(F620-H620)^2</f>
      </c>
    </row>
    <row r="621">
      <c r="A621" t="n">
        <v>195304</v>
      </c>
      <c r="B621" t="s">
        <v>3469</v>
      </c>
      <c r="C621" t="s">
        <v>163</v>
      </c>
      <c r="D621" t="n">
        <v>13</v>
      </c>
      <c r="E621" t="n">
        <v>43571</v>
      </c>
      <c r="F621" t="n">
        <v>70</v>
      </c>
      <c r="G621" t="str">
        <f>=IF(MOD(A621,10)&lt;7,"train","test")</f>
      </c>
      <c r="H621" s="5" t="str">
        <f>=$L$6+$L$7*D621+$L$8*E621</f>
      </c>
      <c r="I621" s="5" t="str">
        <f>=(F621-H621)^2</f>
      </c>
    </row>
    <row r="622">
      <c r="A622" t="n">
        <v>195474</v>
      </c>
      <c r="B622" t="s">
        <v>3473</v>
      </c>
      <c r="C622" t="s">
        <v>163</v>
      </c>
      <c r="D622" t="n">
        <v>23</v>
      </c>
      <c r="E622" t="n">
        <v>32602</v>
      </c>
      <c r="F622" t="n">
        <v>75.8</v>
      </c>
      <c r="G622" t="str">
        <f>=IF(MOD(A622,10)&lt;7,"train","test")</f>
      </c>
      <c r="H622" s="5" t="str">
        <f>=$L$6+$L$7*D622+$L$8*E622</f>
      </c>
      <c r="I622" s="5" t="str">
        <f>=(F622-H622)^2</f>
      </c>
    </row>
    <row r="623">
      <c r="A623" t="n">
        <v>195526</v>
      </c>
      <c r="B623" t="s">
        <v>3475</v>
      </c>
      <c r="C623" t="s">
        <v>163</v>
      </c>
      <c r="D623" t="n">
        <v>14</v>
      </c>
      <c r="E623" t="n">
        <v>32368</v>
      </c>
      <c r="F623" t="n">
        <v>81.7</v>
      </c>
      <c r="G623" t="str">
        <f>=IF(MOD(A623,10)&lt;7,"train","test")</f>
      </c>
      <c r="H623" s="5" t="str">
        <f>=$L$6+$L$7*D623+$L$8*E623</f>
      </c>
      <c r="I623" s="5" t="str">
        <f>=(F623-H623)^2</f>
      </c>
    </row>
    <row r="624">
      <c r="A624" t="n">
        <v>195544</v>
      </c>
      <c r="B624" t="s">
        <v>3477</v>
      </c>
      <c r="C624" t="s">
        <v>163</v>
      </c>
      <c r="D624" t="n">
        <v>34</v>
      </c>
      <c r="E624" t="n">
        <v>18324</v>
      </c>
      <c r="F624" t="n">
        <v>64.2</v>
      </c>
      <c r="G624" t="str">
        <f>=IF(MOD(A624,10)&lt;7,"train","test")</f>
      </c>
      <c r="H624" s="5" t="str">
        <f>=$L$6+$L$7*D624+$L$8*E624</f>
      </c>
      <c r="I624" s="5" t="str">
        <f>=(F624-H624)^2</f>
      </c>
    </row>
    <row r="625">
      <c r="A625" t="n">
        <v>195720</v>
      </c>
      <c r="B625" t="s">
        <v>3480</v>
      </c>
      <c r="C625" t="s">
        <v>163</v>
      </c>
      <c r="D625" t="n">
        <v>28</v>
      </c>
      <c r="E625" t="n">
        <v>28969</v>
      </c>
      <c r="F625" t="n">
        <v>74.4</v>
      </c>
      <c r="G625" t="str">
        <f>=IF(MOD(A625,10)&lt;7,"train","test")</f>
      </c>
      <c r="H625" s="5" t="str">
        <f>=$L$6+$L$7*D625+$L$8*E625</f>
      </c>
      <c r="I625" s="5" t="str">
        <f>=(F625-H625)^2</f>
      </c>
    </row>
    <row r="626">
      <c r="A626" t="n">
        <v>196006</v>
      </c>
      <c r="B626" t="s">
        <v>3485</v>
      </c>
      <c r="C626" t="s">
        <v>149</v>
      </c>
      <c r="D626" t="n">
        <v>45</v>
      </c>
      <c r="E626" t="n">
        <v>14877</v>
      </c>
      <c r="F626" t="n">
        <v>45.4</v>
      </c>
      <c r="G626" t="str">
        <f>=IF(MOD(A626,10)&lt;7,"train","test")</f>
      </c>
      <c r="H626" s="5" t="str">
        <f>=$L$6+$L$7*D626+$L$8*E626</f>
      </c>
      <c r="I626" s="5" t="str">
        <f>=(F626-H626)^2</f>
      </c>
    </row>
    <row r="627">
      <c r="A627" t="n">
        <v>196015</v>
      </c>
      <c r="B627" t="s">
        <v>3486</v>
      </c>
      <c r="C627" t="s">
        <v>149</v>
      </c>
      <c r="D627" t="n">
        <v>47</v>
      </c>
      <c r="E627" t="n">
        <v>14451</v>
      </c>
      <c r="F627" t="n">
        <v>51</v>
      </c>
      <c r="G627" t="str">
        <f>=IF(MOD(A627,10)&lt;7,"train","test")</f>
      </c>
      <c r="H627" s="5" t="str">
        <f>=$L$6+$L$7*D627+$L$8*E627</f>
      </c>
      <c r="I627" s="5" t="str">
        <f>=(F627-H627)^2</f>
      </c>
    </row>
    <row r="628">
      <c r="A628" t="n">
        <v>196024</v>
      </c>
      <c r="B628" t="s">
        <v>3487</v>
      </c>
      <c r="C628" t="s">
        <v>149</v>
      </c>
      <c r="D628" t="n">
        <v>46</v>
      </c>
      <c r="E628" t="n">
        <v>16923</v>
      </c>
      <c r="F628" t="n">
        <v>55.6</v>
      </c>
      <c r="G628" t="str">
        <f>=IF(MOD(A628,10)&lt;7,"train","test")</f>
      </c>
      <c r="H628" s="5" t="str">
        <f>=$L$6+$L$7*D628+$L$8*E628</f>
      </c>
      <c r="I628" s="5" t="str">
        <f>=(F628-H628)^2</f>
      </c>
    </row>
    <row r="629">
      <c r="A629" t="n">
        <v>196033</v>
      </c>
      <c r="B629" t="s">
        <v>3489</v>
      </c>
      <c r="C629" t="s">
        <v>149</v>
      </c>
      <c r="D629" t="n">
        <v>43</v>
      </c>
      <c r="E629" t="n">
        <v>18122</v>
      </c>
      <c r="F629" t="n">
        <v>54.5</v>
      </c>
      <c r="G629" t="str">
        <f>=IF(MOD(A629,10)&lt;7,"train","test")</f>
      </c>
      <c r="H629" s="5" t="str">
        <f>=$L$6+$L$7*D629+$L$8*E629</f>
      </c>
      <c r="I629" s="5" t="str">
        <f>=(F629-H629)^2</f>
      </c>
    </row>
    <row r="630">
      <c r="A630" t="n">
        <v>196042</v>
      </c>
      <c r="B630" t="s">
        <v>3491</v>
      </c>
      <c r="C630" t="s">
        <v>149</v>
      </c>
      <c r="D630" t="n">
        <v>36</v>
      </c>
      <c r="E630" t="n">
        <v>8224</v>
      </c>
      <c r="F630" t="n">
        <v>58.6</v>
      </c>
      <c r="G630" t="str">
        <f>=IF(MOD(A630,10)&lt;7,"train","test")</f>
      </c>
      <c r="H630" s="5" t="str">
        <f>=$L$6+$L$7*D630+$L$8*E630</f>
      </c>
      <c r="I630" s="5" t="str">
        <f>=(F630-H630)^2</f>
      </c>
    </row>
    <row r="631">
      <c r="A631" t="n">
        <v>196051</v>
      </c>
      <c r="B631" t="s">
        <v>3493</v>
      </c>
      <c r="C631" t="s">
        <v>149</v>
      </c>
      <c r="D631" t="n">
        <v>55</v>
      </c>
      <c r="E631" t="n">
        <v>16855</v>
      </c>
      <c r="F631" t="n">
        <v>33.9</v>
      </c>
      <c r="G631" t="str">
        <f>=IF(MOD(A631,10)&lt;7,"train","test")</f>
      </c>
      <c r="H631" s="5" t="str">
        <f>=$L$6+$L$7*D631+$L$8*E631</f>
      </c>
      <c r="I631" s="5" t="str">
        <f>=(F631-H631)^2</f>
      </c>
    </row>
    <row r="632">
      <c r="A632" t="n">
        <v>196060</v>
      </c>
      <c r="B632" t="s">
        <v>3495</v>
      </c>
      <c r="C632" t="s">
        <v>149</v>
      </c>
      <c r="D632" t="n">
        <v>42</v>
      </c>
      <c r="E632" t="n">
        <v>19165</v>
      </c>
      <c r="F632" t="n">
        <v>63.9</v>
      </c>
      <c r="G632" t="str">
        <f>=IF(MOD(A632,10)&lt;7,"train","test")</f>
      </c>
      <c r="H632" s="5" t="str">
        <f>=$L$6+$L$7*D632+$L$8*E632</f>
      </c>
      <c r="I632" s="5" t="str">
        <f>=(F632-H632)^2</f>
      </c>
    </row>
    <row r="633">
      <c r="A633" t="n">
        <v>196103</v>
      </c>
      <c r="B633" t="s">
        <v>3501</v>
      </c>
      <c r="C633" t="s">
        <v>149</v>
      </c>
      <c r="D633" t="n">
        <v>26</v>
      </c>
      <c r="E633" t="n">
        <v>19644</v>
      </c>
      <c r="F633" t="n">
        <v>68.4</v>
      </c>
      <c r="G633" t="str">
        <f>=IF(MOD(A633,10)&lt;7,"train","test")</f>
      </c>
      <c r="H633" s="5" t="str">
        <f>=$L$6+$L$7*D633+$L$8*E633</f>
      </c>
      <c r="I633" s="5" t="str">
        <f>=(F633-H633)^2</f>
      </c>
    </row>
    <row r="634">
      <c r="A634" t="n">
        <v>196112</v>
      </c>
      <c r="B634" t="s">
        <v>3502</v>
      </c>
      <c r="C634" t="s">
        <v>149</v>
      </c>
      <c r="D634" t="n">
        <v>37</v>
      </c>
      <c r="E634" t="n">
        <v>14646</v>
      </c>
      <c r="F634" t="n">
        <v>59.2</v>
      </c>
      <c r="G634" t="str">
        <f>=IF(MOD(A634,10)&lt;7,"train","test")</f>
      </c>
      <c r="H634" s="5" t="str">
        <f>=$L$6+$L$7*D634+$L$8*E634</f>
      </c>
      <c r="I634" s="5" t="str">
        <f>=(F634-H634)^2</f>
      </c>
    </row>
    <row r="635">
      <c r="A635" t="n">
        <v>196121</v>
      </c>
      <c r="B635" t="s">
        <v>3503</v>
      </c>
      <c r="C635" t="s">
        <v>149</v>
      </c>
      <c r="D635" t="n">
        <v>39</v>
      </c>
      <c r="E635" t="n">
        <v>15343</v>
      </c>
      <c r="F635" t="n">
        <v>56.6</v>
      </c>
      <c r="G635" t="str">
        <f>=IF(MOD(A635,10)&lt;7,"train","test")</f>
      </c>
      <c r="H635" s="5" t="str">
        <f>=$L$6+$L$7*D635+$L$8*E635</f>
      </c>
      <c r="I635" s="5" t="str">
        <f>=(F635-H635)^2</f>
      </c>
    </row>
    <row r="636">
      <c r="A636" t="n">
        <v>196130</v>
      </c>
      <c r="B636" t="s">
        <v>3505</v>
      </c>
      <c r="C636" t="s">
        <v>149</v>
      </c>
      <c r="D636" t="n">
        <v>53</v>
      </c>
      <c r="E636" t="n">
        <v>13735</v>
      </c>
      <c r="F636" t="n">
        <v>36</v>
      </c>
      <c r="G636" t="str">
        <f>=IF(MOD(A636,10)&lt;7,"train","test")</f>
      </c>
      <c r="H636" s="5" t="str">
        <f>=$L$6+$L$7*D636+$L$8*E636</f>
      </c>
      <c r="I636" s="5" t="str">
        <f>=(F636-H636)^2</f>
      </c>
    </row>
    <row r="637">
      <c r="A637" t="n">
        <v>196176</v>
      </c>
      <c r="B637" t="s">
        <v>3512</v>
      </c>
      <c r="C637" t="s">
        <v>149</v>
      </c>
      <c r="D637" t="n">
        <v>33</v>
      </c>
      <c r="E637" t="n">
        <v>17848</v>
      </c>
      <c r="F637" t="n">
        <v>68.9</v>
      </c>
      <c r="G637" t="str">
        <f>=IF(MOD(A637,10)&lt;7,"train","test")</f>
      </c>
      <c r="H637" s="5" t="str">
        <f>=$L$6+$L$7*D637+$L$8*E637</f>
      </c>
      <c r="I637" s="5" t="str">
        <f>=(F637-H637)^2</f>
      </c>
    </row>
    <row r="638">
      <c r="A638" t="n">
        <v>196185</v>
      </c>
      <c r="B638" t="s">
        <v>3514</v>
      </c>
      <c r="C638" t="s">
        <v>149</v>
      </c>
      <c r="D638" t="n">
        <v>33</v>
      </c>
      <c r="E638" t="n">
        <v>17918</v>
      </c>
      <c r="F638" t="n">
        <v>70.2</v>
      </c>
      <c r="G638" t="str">
        <f>=IF(MOD(A638,10)&lt;7,"train","test")</f>
      </c>
      <c r="H638" s="5" t="str">
        <f>=$L$6+$L$7*D638+$L$8*E638</f>
      </c>
      <c r="I638" s="5" t="str">
        <f>=(F638-H638)^2</f>
      </c>
    </row>
    <row r="639">
      <c r="A639" t="n">
        <v>196194</v>
      </c>
      <c r="B639" t="s">
        <v>3515</v>
      </c>
      <c r="C639" t="s">
        <v>149</v>
      </c>
      <c r="D639" t="n">
        <v>39</v>
      </c>
      <c r="E639" t="n">
        <v>16923</v>
      </c>
      <c r="F639" t="n">
        <v>60.4</v>
      </c>
      <c r="G639" t="str">
        <f>=IF(MOD(A639,10)&lt;7,"train","test")</f>
      </c>
      <c r="H639" s="5" t="str">
        <f>=$L$6+$L$7*D639+$L$8*E639</f>
      </c>
      <c r="I639" s="5" t="str">
        <f>=(F639-H639)^2</f>
      </c>
    </row>
    <row r="640">
      <c r="A640" t="n">
        <v>196200</v>
      </c>
      <c r="B640" t="s">
        <v>3516</v>
      </c>
      <c r="C640" t="s">
        <v>149</v>
      </c>
      <c r="D640" t="n">
        <v>43</v>
      </c>
      <c r="E640" t="n">
        <v>14574</v>
      </c>
      <c r="F640" t="n">
        <v>47.9</v>
      </c>
      <c r="G640" t="str">
        <f>=IF(MOD(A640,10)&lt;7,"train","test")</f>
      </c>
      <c r="H640" s="5" t="str">
        <f>=$L$6+$L$7*D640+$L$8*E640</f>
      </c>
      <c r="I640" s="5" t="str">
        <f>=(F640-H640)^2</f>
      </c>
    </row>
    <row r="641">
      <c r="A641" t="n">
        <v>196246</v>
      </c>
      <c r="B641" t="s">
        <v>3520</v>
      </c>
      <c r="C641" t="s">
        <v>149</v>
      </c>
      <c r="D641" t="n">
        <v>39</v>
      </c>
      <c r="E641" t="n">
        <v>15982</v>
      </c>
      <c r="F641" t="n">
        <v>58.8</v>
      </c>
      <c r="G641" t="str">
        <f>=IF(MOD(A641,10)&lt;7,"train","test")</f>
      </c>
      <c r="H641" s="5" t="str">
        <f>=$L$6+$L$7*D641+$L$8*E641</f>
      </c>
      <c r="I641" s="5" t="str">
        <f>=(F641-H641)^2</f>
      </c>
    </row>
    <row r="642">
      <c r="A642" t="n">
        <v>196264</v>
      </c>
      <c r="B642" t="s">
        <v>3522</v>
      </c>
      <c r="C642" t="s">
        <v>149</v>
      </c>
      <c r="D642" t="n">
        <v>35</v>
      </c>
      <c r="E642" t="n">
        <v>11065</v>
      </c>
      <c r="F642" t="n">
        <v>22</v>
      </c>
      <c r="G642" t="str">
        <f>=IF(MOD(A642,10)&lt;7,"train","test")</f>
      </c>
      <c r="H642" s="5" t="str">
        <f>=$L$6+$L$7*D642+$L$8*E642</f>
      </c>
      <c r="I642" s="5" t="str">
        <f>=(F642-H642)^2</f>
      </c>
    </row>
    <row r="643">
      <c r="A643" t="n">
        <v>196291</v>
      </c>
      <c r="B643" t="s">
        <v>3523</v>
      </c>
      <c r="C643" t="s">
        <v>149</v>
      </c>
      <c r="D643" t="n">
        <v>21</v>
      </c>
      <c r="E643" t="n">
        <v>20398</v>
      </c>
      <c r="F643" t="n">
        <v>75.5</v>
      </c>
      <c r="G643" t="str">
        <f>=IF(MOD(A643,10)&lt;7,"train","test")</f>
      </c>
      <c r="H643" s="5" t="str">
        <f>=$L$6+$L$7*D643+$L$8*E643</f>
      </c>
      <c r="I643" s="5" t="str">
        <f>=(F643-H643)^2</f>
      </c>
    </row>
    <row r="644">
      <c r="A644" t="n">
        <v>196413</v>
      </c>
      <c r="B644" t="s">
        <v>3527</v>
      </c>
      <c r="C644" t="s">
        <v>163</v>
      </c>
      <c r="D644" t="n">
        <v>16</v>
      </c>
      <c r="E644" t="n">
        <v>51520</v>
      </c>
      <c r="F644" t="n">
        <v>81.4</v>
      </c>
      <c r="G644" t="str">
        <f>=IF(MOD(A644,10)&lt;7,"train","test")</f>
      </c>
      <c r="H644" s="5" t="str">
        <f>=$L$6+$L$7*D644+$L$8*E644</f>
      </c>
      <c r="I644" s="5" t="str">
        <f>=(F644-H644)^2</f>
      </c>
    </row>
    <row r="645">
      <c r="A645" t="n">
        <v>196431</v>
      </c>
      <c r="B645" t="s">
        <v>3528</v>
      </c>
      <c r="C645" t="s">
        <v>163</v>
      </c>
      <c r="D645" t="n">
        <v>60</v>
      </c>
      <c r="E645" t="n">
        <v>10728</v>
      </c>
      <c r="F645" t="n">
        <v>14</v>
      </c>
      <c r="G645" t="str">
        <f>=IF(MOD(A645,10)&lt;7,"train","test")</f>
      </c>
      <c r="H645" s="5" t="str">
        <f>=$L$6+$L$7*D645+$L$8*E645</f>
      </c>
      <c r="I645" s="5" t="str">
        <f>=(F645-H645)^2</f>
      </c>
    </row>
    <row r="646">
      <c r="A646" t="n">
        <v>196592</v>
      </c>
      <c r="B646" t="s">
        <v>3534</v>
      </c>
      <c r="C646" t="s">
        <v>163</v>
      </c>
      <c r="D646" t="n">
        <v>32</v>
      </c>
      <c r="E646" t="n">
        <v>25934</v>
      </c>
      <c r="F646" t="n">
        <v>72.5</v>
      </c>
      <c r="G646" t="str">
        <f>=IF(MOD(A646,10)&lt;7,"train","test")</f>
      </c>
      <c r="H646" s="5" t="str">
        <f>=$L$6+$L$7*D646+$L$8*E646</f>
      </c>
      <c r="I646" s="5" t="str">
        <f>=(F646-H646)^2</f>
      </c>
    </row>
    <row r="647">
      <c r="A647" t="n">
        <v>196866</v>
      </c>
      <c r="B647" t="s">
        <v>2066</v>
      </c>
      <c r="C647" t="s">
        <v>163</v>
      </c>
      <c r="D647" t="n">
        <v>13</v>
      </c>
      <c r="E647" t="n">
        <v>42884</v>
      </c>
      <c r="F647" t="n">
        <v>85.3</v>
      </c>
      <c r="G647" t="str">
        <f>=IF(MOD(A647,10)&lt;7,"train","test")</f>
      </c>
      <c r="H647" s="5" t="str">
        <f>=$L$6+$L$7*D647+$L$8*E647</f>
      </c>
      <c r="I647" s="5" t="str">
        <f>=(F647-H647)^2</f>
      </c>
    </row>
    <row r="648">
      <c r="A648" t="n">
        <v>197045</v>
      </c>
      <c r="B648" t="s">
        <v>3545</v>
      </c>
      <c r="C648" t="s">
        <v>163</v>
      </c>
      <c r="D648" t="n">
        <v>30</v>
      </c>
      <c r="E648" t="n">
        <v>22510</v>
      </c>
      <c r="F648" t="n">
        <v>55.5</v>
      </c>
      <c r="G648" t="str">
        <f>=IF(MOD(A648,10)&lt;7,"train","test")</f>
      </c>
      <c r="H648" s="5" t="str">
        <f>=$L$6+$L$7*D648+$L$8*E648</f>
      </c>
      <c r="I648" s="5" t="str">
        <f>=(F648-H648)^2</f>
      </c>
    </row>
    <row r="649">
      <c r="A649" t="n">
        <v>197133</v>
      </c>
      <c r="B649" t="s">
        <v>3546</v>
      </c>
      <c r="C649" t="s">
        <v>163</v>
      </c>
      <c r="D649" t="n">
        <v>21</v>
      </c>
      <c r="E649" t="n">
        <v>29733</v>
      </c>
      <c r="F649" t="n">
        <v>89.1</v>
      </c>
      <c r="G649" t="str">
        <f>=IF(MOD(A649,10)&lt;7,"train","test")</f>
      </c>
      <c r="H649" s="5" t="str">
        <f>=$L$6+$L$7*D649+$L$8*E649</f>
      </c>
      <c r="I649" s="5" t="str">
        <f>=(F649-H649)^2</f>
      </c>
    </row>
    <row r="650">
      <c r="A650" t="n">
        <v>197142</v>
      </c>
      <c r="B650" t="s">
        <v>3547</v>
      </c>
      <c r="C650" t="s">
        <v>163</v>
      </c>
      <c r="D650" t="n">
        <v>61</v>
      </c>
      <c r="E650" t="n">
        <v>15687</v>
      </c>
      <c r="F650" t="n">
        <v>30.7</v>
      </c>
      <c r="G650" t="str">
        <f>=IF(MOD(A650,10)&lt;7,"train","test")</f>
      </c>
      <c r="H650" s="5" t="str">
        <f>=$L$6+$L$7*D650+$L$8*E650</f>
      </c>
      <c r="I650" s="5" t="str">
        <f>=(F650-H650)^2</f>
      </c>
    </row>
    <row r="651">
      <c r="A651" t="n">
        <v>197151</v>
      </c>
      <c r="B651" t="s">
        <v>3548</v>
      </c>
      <c r="C651" t="s">
        <v>189</v>
      </c>
      <c r="D651" t="n">
        <v>15</v>
      </c>
      <c r="E651" t="n">
        <v>59211</v>
      </c>
      <c r="F651" t="n">
        <v>74.9</v>
      </c>
      <c r="G651" t="str">
        <f>=IF(MOD(A651,10)&lt;7,"train","test")</f>
      </c>
      <c r="H651" s="5" t="str">
        <f>=$L$6+$L$7*D651+$L$8*E651</f>
      </c>
      <c r="I651" s="5" t="str">
        <f>=(F651-H651)^2</f>
      </c>
    </row>
    <row r="652">
      <c r="A652" t="n">
        <v>197230</v>
      </c>
      <c r="B652" t="s">
        <v>3552</v>
      </c>
      <c r="C652" t="s">
        <v>163</v>
      </c>
      <c r="D652" t="n">
        <v>47</v>
      </c>
      <c r="E652" t="n">
        <v>23956</v>
      </c>
      <c r="F652" t="n">
        <v>40.9</v>
      </c>
      <c r="G652" t="str">
        <f>=IF(MOD(A652,10)&lt;7,"train","test")</f>
      </c>
      <c r="H652" s="5" t="str">
        <f>=$L$6+$L$7*D652+$L$8*E652</f>
      </c>
      <c r="I652" s="5" t="str">
        <f>=(F652-H652)^2</f>
      </c>
    </row>
    <row r="653">
      <c r="A653" t="n">
        <v>197285</v>
      </c>
      <c r="B653" t="s">
        <v>3553</v>
      </c>
      <c r="C653" t="s">
        <v>189</v>
      </c>
      <c r="D653" t="n">
        <v>67</v>
      </c>
      <c r="E653" t="n">
        <v>11332</v>
      </c>
      <c r="F653" t="n">
        <v>28.6</v>
      </c>
      <c r="G653" t="str">
        <f>=IF(MOD(A653,10)&lt;7,"train","test")</f>
      </c>
      <c r="H653" s="5" t="str">
        <f>=$L$6+$L$7*D653+$L$8*E653</f>
      </c>
      <c r="I653" s="5" t="str">
        <f>=(F653-H653)^2</f>
      </c>
    </row>
    <row r="654">
      <c r="A654" t="n">
        <v>197911</v>
      </c>
      <c r="B654" t="s">
        <v>3577</v>
      </c>
      <c r="C654" t="s">
        <v>163</v>
      </c>
      <c r="D654" t="n">
        <v>37</v>
      </c>
      <c r="E654" t="n">
        <v>23804</v>
      </c>
      <c r="F654" t="n">
        <v>51.5</v>
      </c>
      <c r="G654" t="str">
        <f>=IF(MOD(A654,10)&lt;7,"train","test")</f>
      </c>
      <c r="H654" s="5" t="str">
        <f>=$L$6+$L$7*D654+$L$8*E654</f>
      </c>
      <c r="I654" s="5" t="str">
        <f>=(F654-H654)^2</f>
      </c>
    </row>
    <row r="655">
      <c r="A655" t="n">
        <v>197984</v>
      </c>
      <c r="B655" t="s">
        <v>3580</v>
      </c>
      <c r="C655" t="s">
        <v>163</v>
      </c>
      <c r="D655" t="n">
        <v>25</v>
      </c>
      <c r="E655" t="n">
        <v>23463</v>
      </c>
      <c r="F655" t="n">
        <v>46.4</v>
      </c>
      <c r="G655" t="str">
        <f>=IF(MOD(A655,10)&lt;7,"train","test")</f>
      </c>
      <c r="H655" s="5" t="str">
        <f>=$L$6+$L$7*D655+$L$8*E655</f>
      </c>
      <c r="I655" s="5" t="str">
        <f>=(F655-H655)^2</f>
      </c>
    </row>
    <row r="656">
      <c r="A656" t="n">
        <v>197993</v>
      </c>
      <c r="B656" t="s">
        <v>3581</v>
      </c>
      <c r="C656" t="s">
        <v>163</v>
      </c>
      <c r="D656" t="n">
        <v>75</v>
      </c>
      <c r="E656" t="n">
        <v>20928</v>
      </c>
      <c r="F656" t="n">
        <v>20.6</v>
      </c>
      <c r="G656" t="str">
        <f>=IF(MOD(A656,10)&lt;7,"train","test")</f>
      </c>
      <c r="H656" s="5" t="str">
        <f>=$L$6+$L$7*D656+$L$8*E656</f>
      </c>
      <c r="I656" s="5" t="str">
        <f>=(F656-H656)^2</f>
      </c>
    </row>
    <row r="657">
      <c r="A657" t="n">
        <v>198066</v>
      </c>
      <c r="B657" t="s">
        <v>3587</v>
      </c>
      <c r="C657" t="s">
        <v>163</v>
      </c>
      <c r="D657" t="n">
        <v>38</v>
      </c>
      <c r="E657" t="n">
        <v>26938</v>
      </c>
      <c r="F657" t="n">
        <v>39</v>
      </c>
      <c r="G657" t="str">
        <f>=IF(MOD(A657,10)&lt;7,"train","test")</f>
      </c>
      <c r="H657" s="5" t="str">
        <f>=$L$6+$L$7*D657+$L$8*E657</f>
      </c>
      <c r="I657" s="5" t="str">
        <f>=(F657-H657)^2</f>
      </c>
    </row>
    <row r="658">
      <c r="A658" t="n">
        <v>198136</v>
      </c>
      <c r="B658" t="s">
        <v>3593</v>
      </c>
      <c r="C658" t="s">
        <v>163</v>
      </c>
      <c r="D658" t="n">
        <v>33</v>
      </c>
      <c r="E658" t="n">
        <v>24517</v>
      </c>
      <c r="F658" t="n">
        <v>54.8</v>
      </c>
      <c r="G658" t="str">
        <f>=IF(MOD(A658,10)&lt;7,"train","test")</f>
      </c>
      <c r="H658" s="5" t="str">
        <f>=$L$6+$L$7*D658+$L$8*E658</f>
      </c>
      <c r="I658" s="5" t="str">
        <f>=(F658-H658)^2</f>
      </c>
    </row>
    <row r="659">
      <c r="A659" t="n">
        <v>198215</v>
      </c>
      <c r="B659" t="s">
        <v>3598</v>
      </c>
      <c r="C659" t="s">
        <v>163</v>
      </c>
      <c r="D659" t="n">
        <v>39</v>
      </c>
      <c r="E659" t="n">
        <v>18319</v>
      </c>
      <c r="F659" t="n">
        <v>52.1</v>
      </c>
      <c r="G659" t="str">
        <f>=IF(MOD(A659,10)&lt;7,"train","test")</f>
      </c>
      <c r="H659" s="5" t="str">
        <f>=$L$6+$L$7*D659+$L$8*E659</f>
      </c>
      <c r="I659" s="5" t="str">
        <f>=(F659-H659)^2</f>
      </c>
    </row>
    <row r="660">
      <c r="A660" t="n">
        <v>198303</v>
      </c>
      <c r="B660" t="s">
        <v>3604</v>
      </c>
      <c r="C660" t="s">
        <v>163</v>
      </c>
      <c r="D660" t="n">
        <v>61</v>
      </c>
      <c r="E660" t="n">
        <v>15845</v>
      </c>
      <c r="F660" t="n">
        <v>28.5</v>
      </c>
      <c r="G660" t="str">
        <f>=IF(MOD(A660,10)&lt;7,"train","test")</f>
      </c>
      <c r="H660" s="5" t="str">
        <f>=$L$6+$L$7*D660+$L$8*E660</f>
      </c>
      <c r="I660" s="5" t="str">
        <f>=(F660-H660)^2</f>
      </c>
    </row>
    <row r="661">
      <c r="A661" t="n">
        <v>198385</v>
      </c>
      <c r="B661" t="s">
        <v>3612</v>
      </c>
      <c r="C661" t="s">
        <v>163</v>
      </c>
      <c r="D661" t="n">
        <v>17</v>
      </c>
      <c r="E661" t="n">
        <v>26510</v>
      </c>
      <c r="F661" t="n">
        <v>91.9</v>
      </c>
      <c r="G661" t="str">
        <f>=IF(MOD(A661,10)&lt;7,"train","test")</f>
      </c>
      <c r="H661" s="5" t="str">
        <f>=$L$6+$L$7*D661+$L$8*E661</f>
      </c>
      <c r="I661" s="5" t="str">
        <f>=(F661-H661)^2</f>
      </c>
    </row>
    <row r="662">
      <c r="A662" t="n">
        <v>198464</v>
      </c>
      <c r="B662" t="s">
        <v>3616</v>
      </c>
      <c r="C662" t="s">
        <v>149</v>
      </c>
      <c r="D662" t="n">
        <v>31</v>
      </c>
      <c r="E662" t="n">
        <v>14470</v>
      </c>
      <c r="F662" t="n">
        <v>62.1</v>
      </c>
      <c r="G662" t="str">
        <f>=IF(MOD(A662,10)&lt;7,"train","test")</f>
      </c>
      <c r="H662" s="5" t="str">
        <f>=$L$6+$L$7*D662+$L$8*E662</f>
      </c>
      <c r="I662" s="5" t="str">
        <f>=(F662-H662)^2</f>
      </c>
    </row>
    <row r="663">
      <c r="A663" t="n">
        <v>198516</v>
      </c>
      <c r="B663" t="s">
        <v>3620</v>
      </c>
      <c r="C663" t="s">
        <v>163</v>
      </c>
      <c r="D663" t="n">
        <v>9</v>
      </c>
      <c r="E663" t="n">
        <v>41849</v>
      </c>
      <c r="F663" t="n">
        <v>83</v>
      </c>
      <c r="G663" t="str">
        <f>=IF(MOD(A663,10)&lt;7,"train","test")</f>
      </c>
      <c r="H663" s="5" t="str">
        <f>=$L$6+$L$7*D663+$L$8*E663</f>
      </c>
      <c r="I663" s="5" t="str">
        <f>=(F663-H663)^2</f>
      </c>
    </row>
    <row r="664">
      <c r="A664" t="n">
        <v>198543</v>
      </c>
      <c r="B664" t="s">
        <v>3623</v>
      </c>
      <c r="C664" t="s">
        <v>149</v>
      </c>
      <c r="D664" t="n">
        <v>53</v>
      </c>
      <c r="E664" t="n">
        <v>7298</v>
      </c>
      <c r="F664" t="n">
        <v>35.2</v>
      </c>
      <c r="G664" t="str">
        <f>=IF(MOD(A664,10)&lt;7,"train","test")</f>
      </c>
      <c r="H664" s="5" t="str">
        <f>=$L$6+$L$7*D664+$L$8*E664</f>
      </c>
      <c r="I664" s="5" t="str">
        <f>=(F664-H664)^2</f>
      </c>
    </row>
    <row r="665">
      <c r="A665" t="n">
        <v>198561</v>
      </c>
      <c r="B665" t="s">
        <v>3626</v>
      </c>
      <c r="C665" t="s">
        <v>163</v>
      </c>
      <c r="D665" t="n">
        <v>27</v>
      </c>
      <c r="E665" t="n">
        <v>24035</v>
      </c>
      <c r="F665" t="n">
        <v>59.5</v>
      </c>
      <c r="G665" t="str">
        <f>=IF(MOD(A665,10)&lt;7,"train","test")</f>
      </c>
      <c r="H665" s="5" t="str">
        <f>=$L$6+$L$7*D665+$L$8*E665</f>
      </c>
      <c r="I665" s="5" t="str">
        <f>=(F665-H665)^2</f>
      </c>
    </row>
    <row r="666">
      <c r="A666" t="n">
        <v>198613</v>
      </c>
      <c r="B666" t="s">
        <v>3631</v>
      </c>
      <c r="C666" t="s">
        <v>163</v>
      </c>
      <c r="D666" t="n">
        <v>44</v>
      </c>
      <c r="E666" t="n">
        <v>22620</v>
      </c>
      <c r="F666" t="n">
        <v>47.7</v>
      </c>
      <c r="G666" t="str">
        <f>=IF(MOD(A666,10)&lt;7,"train","test")</f>
      </c>
      <c r="H666" s="5" t="str">
        <f>=$L$6+$L$7*D666+$L$8*E666</f>
      </c>
      <c r="I666" s="5" t="str">
        <f>=(F666-H666)^2</f>
      </c>
    </row>
    <row r="667">
      <c r="A667" t="n">
        <v>198695</v>
      </c>
      <c r="B667" t="s">
        <v>3639</v>
      </c>
      <c r="C667" t="s">
        <v>163</v>
      </c>
      <c r="D667" t="n">
        <v>11</v>
      </c>
      <c r="E667" t="n">
        <v>43578</v>
      </c>
      <c r="F667" t="n">
        <v>69.4</v>
      </c>
      <c r="G667" t="str">
        <f>=IF(MOD(A667,10)&lt;7,"train","test")</f>
      </c>
      <c r="H667" s="5" t="str">
        <f>=$L$6+$L$7*D667+$L$8*E667</f>
      </c>
      <c r="I667" s="5" t="str">
        <f>=(F667-H667)^2</f>
      </c>
    </row>
    <row r="668">
      <c r="A668" t="n">
        <v>198756</v>
      </c>
      <c r="B668" t="s">
        <v>3645</v>
      </c>
      <c r="C668" t="s">
        <v>163</v>
      </c>
      <c r="D668" t="n">
        <v>68</v>
      </c>
      <c r="E668" t="n">
        <v>19326</v>
      </c>
      <c r="F668" t="n">
        <v>34.1</v>
      </c>
      <c r="G668" t="str">
        <f>=IF(MOD(A668,10)&lt;7,"train","test")</f>
      </c>
      <c r="H668" s="5" t="str">
        <f>=$L$6+$L$7*D668+$L$8*E668</f>
      </c>
      <c r="I668" s="5" t="str">
        <f>=(F668-H668)^2</f>
      </c>
    </row>
    <row r="669">
      <c r="A669" t="n">
        <v>198835</v>
      </c>
      <c r="B669" t="s">
        <v>3652</v>
      </c>
      <c r="C669" t="s">
        <v>163</v>
      </c>
      <c r="D669" t="n">
        <v>40</v>
      </c>
      <c r="E669" t="n">
        <v>24042</v>
      </c>
      <c r="F669" t="n">
        <v>51</v>
      </c>
      <c r="G669" t="str">
        <f>=IF(MOD(A669,10)&lt;7,"train","test")</f>
      </c>
      <c r="H669" s="5" t="str">
        <f>=$L$6+$L$7*D669+$L$8*E669</f>
      </c>
      <c r="I669" s="5" t="str">
        <f>=(F669-H669)^2</f>
      </c>
    </row>
    <row r="670">
      <c r="A670" t="n">
        <v>198862</v>
      </c>
      <c r="B670" t="s">
        <v>3654</v>
      </c>
      <c r="C670" t="s">
        <v>163</v>
      </c>
      <c r="D670" t="n">
        <v>84</v>
      </c>
      <c r="E670" t="n">
        <v>15162</v>
      </c>
      <c r="F670" t="n">
        <v>23.8</v>
      </c>
      <c r="G670" t="str">
        <f>=IF(MOD(A670,10)&lt;7,"train","test")</f>
      </c>
      <c r="H670" s="5" t="str">
        <f>=$L$6+$L$7*D670+$L$8*E670</f>
      </c>
      <c r="I670" s="5" t="str">
        <f>=(F670-H670)^2</f>
      </c>
    </row>
    <row r="671">
      <c r="A671" t="n">
        <v>198950</v>
      </c>
      <c r="B671" t="s">
        <v>3664</v>
      </c>
      <c r="C671" t="s">
        <v>163</v>
      </c>
      <c r="D671" t="n">
        <v>33</v>
      </c>
      <c r="E671" t="n">
        <v>23405</v>
      </c>
      <c r="F671" t="n">
        <v>65</v>
      </c>
      <c r="G671" t="str">
        <f>=IF(MOD(A671,10)&lt;7,"train","test")</f>
      </c>
      <c r="H671" s="5" t="str">
        <f>=$L$6+$L$7*D671+$L$8*E671</f>
      </c>
      <c r="I671" s="5" t="str">
        <f>=(F671-H671)^2</f>
      </c>
    </row>
    <row r="672">
      <c r="A672" t="n">
        <v>199032</v>
      </c>
      <c r="B672" t="s">
        <v>3672</v>
      </c>
      <c r="C672" t="s">
        <v>163</v>
      </c>
      <c r="D672" t="n">
        <v>40</v>
      </c>
      <c r="E672" t="n">
        <v>26294</v>
      </c>
      <c r="F672" t="n">
        <v>41.3</v>
      </c>
      <c r="G672" t="str">
        <f>=IF(MOD(A672,10)&lt;7,"train","test")</f>
      </c>
      <c r="H672" s="5" t="str">
        <f>=$L$6+$L$7*D672+$L$8*E672</f>
      </c>
      <c r="I672" s="5" t="str">
        <f>=(F672-H672)^2</f>
      </c>
    </row>
    <row r="673">
      <c r="A673" t="n">
        <v>199102</v>
      </c>
      <c r="B673" t="s">
        <v>3679</v>
      </c>
      <c r="C673" t="s">
        <v>149</v>
      </c>
      <c r="D673" t="n">
        <v>51</v>
      </c>
      <c r="E673" t="n">
        <v>10258</v>
      </c>
      <c r="F673" t="n">
        <v>55.3</v>
      </c>
      <c r="G673" t="str">
        <f>=IF(MOD(A673,10)&lt;7,"train","test")</f>
      </c>
      <c r="H673" s="5" t="str">
        <f>=$L$6+$L$7*D673+$L$8*E673</f>
      </c>
      <c r="I673" s="5" t="str">
        <f>=(F673-H673)^2</f>
      </c>
    </row>
    <row r="674">
      <c r="A674" t="n">
        <v>199111</v>
      </c>
      <c r="B674" t="s">
        <v>3680</v>
      </c>
      <c r="C674" t="s">
        <v>149</v>
      </c>
      <c r="D674" t="n">
        <v>31</v>
      </c>
      <c r="E674" t="n">
        <v>14175</v>
      </c>
      <c r="F674" t="n">
        <v>55</v>
      </c>
      <c r="G674" t="str">
        <f>=IF(MOD(A674,10)&lt;7,"train","test")</f>
      </c>
      <c r="H674" s="5" t="str">
        <f>=$L$6+$L$7*D674+$L$8*E674</f>
      </c>
      <c r="I674" s="5" t="str">
        <f>=(F674-H674)^2</f>
      </c>
    </row>
    <row r="675">
      <c r="A675" t="n">
        <v>199120</v>
      </c>
      <c r="B675" t="s">
        <v>3681</v>
      </c>
      <c r="C675" t="s">
        <v>149</v>
      </c>
      <c r="D675" t="n">
        <v>20</v>
      </c>
      <c r="E675" t="n">
        <v>11140</v>
      </c>
      <c r="F675" t="n">
        <v>92.1</v>
      </c>
      <c r="G675" t="str">
        <f>=IF(MOD(A675,10)&lt;7,"train","test")</f>
      </c>
      <c r="H675" s="5" t="str">
        <f>=$L$6+$L$7*D675+$L$8*E675</f>
      </c>
      <c r="I675" s="5" t="str">
        <f>=(F675-H675)^2</f>
      </c>
    </row>
    <row r="676">
      <c r="A676" t="n">
        <v>199184</v>
      </c>
      <c r="B676" t="s">
        <v>3686</v>
      </c>
      <c r="C676" t="s">
        <v>149</v>
      </c>
      <c r="D676" t="n">
        <v>25</v>
      </c>
      <c r="E676" t="n">
        <v>11163</v>
      </c>
      <c r="F676" t="n">
        <v>79.7</v>
      </c>
      <c r="G676" t="str">
        <f>=IF(MOD(A676,10)&lt;7,"train","test")</f>
      </c>
      <c r="H676" s="5" t="str">
        <f>=$L$6+$L$7*D676+$L$8*E676</f>
      </c>
      <c r="I676" s="5" t="str">
        <f>=(F676-H676)^2</f>
      </c>
    </row>
    <row r="677">
      <c r="A677" t="n">
        <v>199193</v>
      </c>
      <c r="B677" t="s">
        <v>3688</v>
      </c>
      <c r="C677" t="s">
        <v>149</v>
      </c>
      <c r="D677" t="n">
        <v>19</v>
      </c>
      <c r="E677" t="n">
        <v>14860</v>
      </c>
      <c r="F677" t="n">
        <v>85.3</v>
      </c>
      <c r="G677" t="str">
        <f>=IF(MOD(A677,10)&lt;7,"train","test")</f>
      </c>
      <c r="H677" s="5" t="str">
        <f>=$L$6+$L$7*D677+$L$8*E677</f>
      </c>
      <c r="I677" s="5" t="str">
        <f>=(F677-H677)^2</f>
      </c>
    </row>
    <row r="678">
      <c r="A678" t="n">
        <v>199272</v>
      </c>
      <c r="B678" t="s">
        <v>3693</v>
      </c>
      <c r="C678" t="s">
        <v>163</v>
      </c>
      <c r="D678" t="n">
        <v>35</v>
      </c>
      <c r="E678" t="n">
        <v>24503</v>
      </c>
      <c r="F678" t="n">
        <v>44.3</v>
      </c>
      <c r="G678" t="str">
        <f>=IF(MOD(A678,10)&lt;7,"train","test")</f>
      </c>
      <c r="H678" s="5" t="str">
        <f>=$L$6+$L$7*D678+$L$8*E678</f>
      </c>
      <c r="I678" s="5" t="str">
        <f>=(F678-H678)^2</f>
      </c>
    </row>
    <row r="679">
      <c r="A679" t="n">
        <v>199281</v>
      </c>
      <c r="B679" t="s">
        <v>3694</v>
      </c>
      <c r="C679" t="s">
        <v>149</v>
      </c>
      <c r="D679" t="n">
        <v>48</v>
      </c>
      <c r="E679" t="n">
        <v>9687</v>
      </c>
      <c r="F679" t="n">
        <v>44.5</v>
      </c>
      <c r="G679" t="str">
        <f>=IF(MOD(A679,10)&lt;7,"train","test")</f>
      </c>
      <c r="H679" s="5" t="str">
        <f>=$L$6+$L$7*D679+$L$8*E679</f>
      </c>
      <c r="I679" s="5" t="str">
        <f>=(F679-H679)^2</f>
      </c>
    </row>
    <row r="680">
      <c r="A680" t="n">
        <v>199306</v>
      </c>
      <c r="B680" t="s">
        <v>3696</v>
      </c>
      <c r="C680" t="s">
        <v>163</v>
      </c>
      <c r="D680" t="n">
        <v>56</v>
      </c>
      <c r="E680" t="n">
        <v>21402</v>
      </c>
      <c r="F680" t="n">
        <v>42.6</v>
      </c>
      <c r="G680" t="str">
        <f>=IF(MOD(A680,10)&lt;7,"train","test")</f>
      </c>
      <c r="H680" s="5" t="str">
        <f>=$L$6+$L$7*D680+$L$8*E680</f>
      </c>
      <c r="I680" s="5" t="str">
        <f>=(F680-H680)^2</f>
      </c>
    </row>
    <row r="681">
      <c r="A681" t="n">
        <v>199412</v>
      </c>
      <c r="B681" t="s">
        <v>3702</v>
      </c>
      <c r="C681" t="s">
        <v>163</v>
      </c>
      <c r="D681" t="n">
        <v>22</v>
      </c>
      <c r="E681" t="n">
        <v>27178</v>
      </c>
      <c r="F681" t="n">
        <v>65.9</v>
      </c>
      <c r="G681" t="str">
        <f>=IF(MOD(A681,10)&lt;7,"train","test")</f>
      </c>
      <c r="H681" s="5" t="str">
        <f>=$L$6+$L$7*D681+$L$8*E681</f>
      </c>
      <c r="I681" s="5" t="str">
        <f>=(F681-H681)^2</f>
      </c>
    </row>
    <row r="682">
      <c r="A682" t="n">
        <v>199582</v>
      </c>
      <c r="B682" t="s">
        <v>3715</v>
      </c>
      <c r="C682" t="s">
        <v>163</v>
      </c>
      <c r="D682" t="n">
        <v>52</v>
      </c>
      <c r="E682" t="n">
        <v>18373</v>
      </c>
      <c r="F682" t="n">
        <v>19.9</v>
      </c>
      <c r="G682" t="str">
        <f>=IF(MOD(A682,10)&lt;7,"train","test")</f>
      </c>
      <c r="H682" s="5" t="str">
        <f>=$L$6+$L$7*D682+$L$8*E682</f>
      </c>
      <c r="I682" s="5" t="str">
        <f>=(F682-H682)^2</f>
      </c>
    </row>
    <row r="683">
      <c r="A683" t="n">
        <v>199643</v>
      </c>
      <c r="B683" t="s">
        <v>3720</v>
      </c>
      <c r="C683" t="s">
        <v>163</v>
      </c>
      <c r="D683" t="n">
        <v>65</v>
      </c>
      <c r="E683" t="n">
        <v>14111</v>
      </c>
      <c r="F683" t="n">
        <v>20.2</v>
      </c>
      <c r="G683" t="str">
        <f>=IF(MOD(A683,10)&lt;7,"train","test")</f>
      </c>
      <c r="H683" s="5" t="str">
        <f>=$L$6+$L$7*D683+$L$8*E683</f>
      </c>
      <c r="I683" s="5" t="str">
        <f>=(F683-H683)^2</f>
      </c>
    </row>
    <row r="684">
      <c r="A684" t="n">
        <v>199865</v>
      </c>
      <c r="B684" t="s">
        <v>3739</v>
      </c>
      <c r="C684" t="s">
        <v>163</v>
      </c>
      <c r="D684" t="n">
        <v>37</v>
      </c>
      <c r="E684" t="n">
        <v>27913</v>
      </c>
      <c r="F684" t="n">
        <v>43.2</v>
      </c>
      <c r="G684" t="str">
        <f>=IF(MOD(A684,10)&lt;7,"train","test")</f>
      </c>
      <c r="H684" s="5" t="str">
        <f>=$L$6+$L$7*D684+$L$8*E684</f>
      </c>
      <c r="I684" s="5" t="str">
        <f>=(F684-H684)^2</f>
      </c>
    </row>
    <row r="685">
      <c r="A685" t="n">
        <v>199962</v>
      </c>
      <c r="B685" t="s">
        <v>3749</v>
      </c>
      <c r="C685" t="s">
        <v>163</v>
      </c>
      <c r="D685" t="n">
        <v>41</v>
      </c>
      <c r="E685" t="n">
        <v>21464</v>
      </c>
      <c r="F685" t="n">
        <v>46.8</v>
      </c>
      <c r="G685" t="str">
        <f>=IF(MOD(A685,10)&lt;7,"train","test")</f>
      </c>
      <c r="H685" s="5" t="str">
        <f>=$L$6+$L$7*D685+$L$8*E685</f>
      </c>
      <c r="I685" s="5" t="str">
        <f>=(F685-H685)^2</f>
      </c>
    </row>
    <row r="686">
      <c r="A686" t="n">
        <v>200004</v>
      </c>
      <c r="B686" t="s">
        <v>3754</v>
      </c>
      <c r="C686" t="s">
        <v>149</v>
      </c>
      <c r="D686" t="n">
        <v>33</v>
      </c>
      <c r="E686" t="n">
        <v>12252</v>
      </c>
      <c r="F686" t="n">
        <v>59.1</v>
      </c>
      <c r="G686" t="str">
        <f>=IF(MOD(A686,10)&lt;7,"train","test")</f>
      </c>
      <c r="H686" s="5" t="str">
        <f>=$L$6+$L$7*D686+$L$8*E686</f>
      </c>
      <c r="I686" s="5" t="str">
        <f>=(F686-H686)^2</f>
      </c>
    </row>
    <row r="687">
      <c r="A687" t="n">
        <v>200156</v>
      </c>
      <c r="B687" t="s">
        <v>3767</v>
      </c>
      <c r="C687" t="s">
        <v>163</v>
      </c>
      <c r="D687" t="n">
        <v>26</v>
      </c>
      <c r="E687" t="n">
        <v>20897</v>
      </c>
      <c r="F687" t="n">
        <v>44</v>
      </c>
      <c r="G687" t="str">
        <f>=IF(MOD(A687,10)&lt;7,"train","test")</f>
      </c>
      <c r="H687" s="5" t="str">
        <f>=$L$6+$L$7*D687+$L$8*E687</f>
      </c>
      <c r="I687" s="5" t="str">
        <f>=(F687-H687)^2</f>
      </c>
    </row>
    <row r="688">
      <c r="A688" t="n">
        <v>200226</v>
      </c>
      <c r="B688" t="s">
        <v>3773</v>
      </c>
      <c r="C688" t="s">
        <v>149</v>
      </c>
      <c r="D688" t="n">
        <v>24</v>
      </c>
      <c r="E688" t="n">
        <v>14050</v>
      </c>
      <c r="F688" t="n">
        <v>42.1</v>
      </c>
      <c r="G688" t="str">
        <f>=IF(MOD(A688,10)&lt;7,"train","test")</f>
      </c>
      <c r="H688" s="5" t="str">
        <f>=$L$6+$L$7*D688+$L$8*E688</f>
      </c>
      <c r="I688" s="5" t="str">
        <f>=(F688-H688)^2</f>
      </c>
    </row>
    <row r="689">
      <c r="A689" t="n">
        <v>200253</v>
      </c>
      <c r="B689" t="s">
        <v>3775</v>
      </c>
      <c r="C689" t="s">
        <v>149</v>
      </c>
      <c r="D689" t="n">
        <v>24</v>
      </c>
      <c r="E689" t="n">
        <v>12349</v>
      </c>
      <c r="F689" t="n">
        <v>47.8</v>
      </c>
      <c r="G689" t="str">
        <f>=IF(MOD(A689,10)&lt;7,"train","test")</f>
      </c>
      <c r="H689" s="5" t="str">
        <f>=$L$6+$L$7*D689+$L$8*E689</f>
      </c>
      <c r="I689" s="5" t="str">
        <f>=(F689-H689)^2</f>
      </c>
    </row>
    <row r="690">
      <c r="A690" t="n">
        <v>200280</v>
      </c>
      <c r="B690" t="s">
        <v>3777</v>
      </c>
      <c r="C690" t="s">
        <v>149</v>
      </c>
      <c r="D690" t="n">
        <v>16</v>
      </c>
      <c r="E690" t="n">
        <v>18227</v>
      </c>
      <c r="F690" t="n">
        <v>63.3</v>
      </c>
      <c r="G690" t="str">
        <f>=IF(MOD(A690,10)&lt;7,"train","test")</f>
      </c>
      <c r="H690" s="5" t="str">
        <f>=$L$6+$L$7*D690+$L$8*E690</f>
      </c>
      <c r="I690" s="5" t="str">
        <f>=(F690-H690)^2</f>
      </c>
    </row>
    <row r="691">
      <c r="A691" t="n">
        <v>200332</v>
      </c>
      <c r="B691" t="s">
        <v>3782</v>
      </c>
      <c r="C691" t="s">
        <v>149</v>
      </c>
      <c r="D691" t="n">
        <v>19</v>
      </c>
      <c r="E691" t="n">
        <v>16461</v>
      </c>
      <c r="F691" t="n">
        <v>63.7</v>
      </c>
      <c r="G691" t="str">
        <f>=IF(MOD(A691,10)&lt;7,"train","test")</f>
      </c>
      <c r="H691" s="5" t="str">
        <f>=$L$6+$L$7*D691+$L$8*E691</f>
      </c>
      <c r="I691" s="5" t="str">
        <f>=(F691-H691)^2</f>
      </c>
    </row>
    <row r="692">
      <c r="A692" t="n">
        <v>200484</v>
      </c>
      <c r="B692" t="s">
        <v>3787</v>
      </c>
      <c r="C692" t="s">
        <v>163</v>
      </c>
      <c r="D692" t="n">
        <v>50</v>
      </c>
      <c r="E692" t="n">
        <v>20462</v>
      </c>
      <c r="F692" t="n">
        <v>42.9</v>
      </c>
      <c r="G692" t="str">
        <f>=IF(MOD(A692,10)&lt;7,"train","test")</f>
      </c>
      <c r="H692" s="5" t="str">
        <f>=$L$6+$L$7*D692+$L$8*E692</f>
      </c>
      <c r="I692" s="5" t="str">
        <f>=(F692-H692)^2</f>
      </c>
    </row>
    <row r="693">
      <c r="A693" t="n">
        <v>200572</v>
      </c>
      <c r="B693" t="s">
        <v>3792</v>
      </c>
      <c r="C693" t="s">
        <v>149</v>
      </c>
      <c r="D693" t="n">
        <v>17</v>
      </c>
      <c r="E693" t="n">
        <v>13841</v>
      </c>
      <c r="F693" t="n">
        <v>48.1</v>
      </c>
      <c r="G693" t="str">
        <f>=IF(MOD(A693,10)&lt;7,"train","test")</f>
      </c>
      <c r="H693" s="5" t="str">
        <f>=$L$6+$L$7*D693+$L$8*E693</f>
      </c>
      <c r="I693" s="5" t="str">
        <f>=(F693-H693)^2</f>
      </c>
    </row>
    <row r="694">
      <c r="A694" t="n">
        <v>200800</v>
      </c>
      <c r="B694" t="s">
        <v>3800</v>
      </c>
      <c r="C694" t="s">
        <v>149</v>
      </c>
      <c r="D694" t="n">
        <v>29</v>
      </c>
      <c r="E694" t="n">
        <v>15292</v>
      </c>
      <c r="F694" t="n">
        <v>52.6</v>
      </c>
      <c r="G694" t="str">
        <f>=IF(MOD(A694,10)&lt;7,"train","test")</f>
      </c>
      <c r="H694" s="5" t="str">
        <f>=$L$6+$L$7*D694+$L$8*E694</f>
      </c>
      <c r="I694" s="5" t="str">
        <f>=(F694-H694)^2</f>
      </c>
    </row>
    <row r="695">
      <c r="A695" t="n">
        <v>201104</v>
      </c>
      <c r="B695" t="s">
        <v>3809</v>
      </c>
      <c r="C695" t="s">
        <v>163</v>
      </c>
      <c r="D695" t="n">
        <v>28</v>
      </c>
      <c r="E695" t="n">
        <v>21971</v>
      </c>
      <c r="F695" t="n">
        <v>60.6</v>
      </c>
      <c r="G695" t="str">
        <f>=IF(MOD(A695,10)&lt;7,"train","test")</f>
      </c>
      <c r="H695" s="5" t="str">
        <f>=$L$6+$L$7*D695+$L$8*E695</f>
      </c>
      <c r="I695" s="5" t="str">
        <f>=(F695-H695)^2</f>
      </c>
    </row>
    <row r="696">
      <c r="A696" t="n">
        <v>201195</v>
      </c>
      <c r="B696" t="s">
        <v>3816</v>
      </c>
      <c r="C696" t="s">
        <v>163</v>
      </c>
      <c r="D696" t="n">
        <v>28</v>
      </c>
      <c r="E696" t="n">
        <v>28190</v>
      </c>
      <c r="F696" t="n">
        <v>68.6</v>
      </c>
      <c r="G696" t="str">
        <f>=IF(MOD(A696,10)&lt;7,"train","test")</f>
      </c>
      <c r="H696" s="5" t="str">
        <f>=$L$6+$L$7*D696+$L$8*E696</f>
      </c>
      <c r="I696" s="5" t="str">
        <f>=(F696-H696)^2</f>
      </c>
    </row>
    <row r="697">
      <c r="A697" t="n">
        <v>201371</v>
      </c>
      <c r="B697" t="s">
        <v>3819</v>
      </c>
      <c r="C697" t="s">
        <v>163</v>
      </c>
      <c r="D697" t="n">
        <v>37</v>
      </c>
      <c r="E697" t="n">
        <v>21299</v>
      </c>
      <c r="F697" t="n">
        <v>49.5</v>
      </c>
      <c r="G697" t="str">
        <f>=IF(MOD(A697,10)&lt;7,"train","test")</f>
      </c>
      <c r="H697" s="5" t="str">
        <f>=$L$6+$L$7*D697+$L$8*E697</f>
      </c>
      <c r="I697" s="5" t="str">
        <f>=(F697-H697)^2</f>
      </c>
    </row>
    <row r="698">
      <c r="A698" t="n">
        <v>201441</v>
      </c>
      <c r="B698" t="s">
        <v>3823</v>
      </c>
      <c r="C698" t="s">
        <v>149</v>
      </c>
      <c r="D698" t="n">
        <v>23</v>
      </c>
      <c r="E698" t="n">
        <v>20987</v>
      </c>
      <c r="F698" t="n">
        <v>62.3</v>
      </c>
      <c r="G698" t="str">
        <f>=IF(MOD(A698,10)&lt;7,"train","test")</f>
      </c>
      <c r="H698" s="5" t="str">
        <f>=$L$6+$L$7*D698+$L$8*E698</f>
      </c>
      <c r="I698" s="5" t="str">
        <f>=(F698-H698)^2</f>
      </c>
    </row>
    <row r="699">
      <c r="A699" t="n">
        <v>201645</v>
      </c>
      <c r="B699" t="s">
        <v>3831</v>
      </c>
      <c r="C699" t="s">
        <v>163</v>
      </c>
      <c r="D699" t="n">
        <v>17</v>
      </c>
      <c r="E699" t="n">
        <v>41351</v>
      </c>
      <c r="F699" t="n">
        <v>87</v>
      </c>
      <c r="G699" t="str">
        <f>=IF(MOD(A699,10)&lt;7,"train","test")</f>
      </c>
      <c r="H699" s="5" t="str">
        <f>=$L$6+$L$7*D699+$L$8*E699</f>
      </c>
      <c r="I699" s="5" t="str">
        <f>=(F699-H699)^2</f>
      </c>
    </row>
    <row r="700">
      <c r="A700" t="n">
        <v>201654</v>
      </c>
      <c r="B700" t="s">
        <v>3832</v>
      </c>
      <c r="C700" t="s">
        <v>163</v>
      </c>
      <c r="D700" t="n">
        <v>15</v>
      </c>
      <c r="E700" t="n">
        <v>27047</v>
      </c>
      <c r="F700" t="n">
        <v>74.3</v>
      </c>
      <c r="G700" t="str">
        <f>=IF(MOD(A700,10)&lt;7,"train","test")</f>
      </c>
      <c r="H700" s="5" t="str">
        <f>=$L$6+$L$7*D700+$L$8*E700</f>
      </c>
      <c r="I700" s="5" t="str">
        <f>=(F700-H700)^2</f>
      </c>
    </row>
    <row r="701">
      <c r="A701" t="n">
        <v>201690</v>
      </c>
      <c r="B701" t="s">
        <v>3836</v>
      </c>
      <c r="C701" t="s">
        <v>149</v>
      </c>
      <c r="D701" t="n">
        <v>42</v>
      </c>
      <c r="E701" t="n">
        <v>14821</v>
      </c>
      <c r="F701" t="n">
        <v>25.6</v>
      </c>
      <c r="G701" t="str">
        <f>=IF(MOD(A701,10)&lt;7,"train","test")</f>
      </c>
      <c r="H701" s="5" t="str">
        <f>=$L$6+$L$7*D701+$L$8*E701</f>
      </c>
      <c r="I701" s="5" t="str">
        <f>=(F701-H701)^2</f>
      </c>
    </row>
    <row r="702">
      <c r="A702" t="n">
        <v>201821</v>
      </c>
      <c r="B702" t="s">
        <v>3842</v>
      </c>
      <c r="C702" t="s">
        <v>163</v>
      </c>
      <c r="D702" t="n">
        <v>34</v>
      </c>
      <c r="E702" t="n">
        <v>18995</v>
      </c>
      <c r="F702" t="n">
        <v>58.7</v>
      </c>
      <c r="G702" t="str">
        <f>=IF(MOD(A702,10)&lt;7,"train","test")</f>
      </c>
      <c r="H702" s="5" t="str">
        <f>=$L$6+$L$7*D702+$L$8*E702</f>
      </c>
      <c r="I702" s="5" t="str">
        <f>=(F702-H702)^2</f>
      </c>
    </row>
    <row r="703">
      <c r="A703" t="n">
        <v>201885</v>
      </c>
      <c r="B703" t="s">
        <v>3844</v>
      </c>
      <c r="C703" t="s">
        <v>149</v>
      </c>
      <c r="D703" t="n">
        <v>18</v>
      </c>
      <c r="E703" t="n">
        <v>21511</v>
      </c>
      <c r="F703" t="n">
        <v>71.2</v>
      </c>
      <c r="G703" t="str">
        <f>=IF(MOD(A703,10)&lt;7,"train","test")</f>
      </c>
      <c r="H703" s="5" t="str">
        <f>=$L$6+$L$7*D703+$L$8*E703</f>
      </c>
      <c r="I703" s="5" t="str">
        <f>=(F703-H703)^2</f>
      </c>
    </row>
    <row r="704">
      <c r="A704" t="n">
        <v>201964</v>
      </c>
      <c r="B704" t="s">
        <v>3849</v>
      </c>
      <c r="C704" t="s">
        <v>163</v>
      </c>
      <c r="D704" t="n">
        <v>34</v>
      </c>
      <c r="E704" t="n">
        <v>21092</v>
      </c>
      <c r="F704" t="n">
        <v>47.5</v>
      </c>
      <c r="G704" t="str">
        <f>=IF(MOD(A704,10)&lt;7,"train","test")</f>
      </c>
      <c r="H704" s="5" t="str">
        <f>=$L$6+$L$7*D704+$L$8*E704</f>
      </c>
      <c r="I704" s="5" t="str">
        <f>=(F704-H704)^2</f>
      </c>
    </row>
    <row r="705">
      <c r="A705" t="n">
        <v>202046</v>
      </c>
      <c r="B705" t="s">
        <v>3852</v>
      </c>
      <c r="C705" t="s">
        <v>163</v>
      </c>
      <c r="D705" t="n">
        <v>38</v>
      </c>
      <c r="E705" t="n">
        <v>33527</v>
      </c>
      <c r="F705" t="n">
        <v>67.5</v>
      </c>
      <c r="G705" t="str">
        <f>=IF(MOD(A705,10)&lt;7,"train","test")</f>
      </c>
      <c r="H705" s="5" t="str">
        <f>=$L$6+$L$7*D705+$L$8*E705</f>
      </c>
      <c r="I705" s="5" t="str">
        <f>=(F705-H705)^2</f>
      </c>
    </row>
    <row r="706">
      <c r="A706" t="n">
        <v>202073</v>
      </c>
      <c r="B706" t="s">
        <v>3853</v>
      </c>
      <c r="C706" t="s">
        <v>163</v>
      </c>
      <c r="D706" t="n">
        <v>15</v>
      </c>
      <c r="E706" t="n">
        <v>36001</v>
      </c>
      <c r="F706" t="n">
        <v>69.8</v>
      </c>
      <c r="G706" t="str">
        <f>=IF(MOD(A706,10)&lt;7,"train","test")</f>
      </c>
      <c r="H706" s="5" t="str">
        <f>=$L$6+$L$7*D706+$L$8*E706</f>
      </c>
      <c r="I706" s="5" t="str">
        <f>=(F706-H706)^2</f>
      </c>
    </row>
    <row r="707">
      <c r="A707" t="n">
        <v>202134</v>
      </c>
      <c r="B707" t="s">
        <v>3854</v>
      </c>
      <c r="C707" t="s">
        <v>149</v>
      </c>
      <c r="D707" t="n">
        <v>39</v>
      </c>
      <c r="E707" t="n">
        <v>16307</v>
      </c>
      <c r="F707" t="n">
        <v>48.9</v>
      </c>
      <c r="G707" t="str">
        <f>=IF(MOD(A707,10)&lt;7,"train","test")</f>
      </c>
      <c r="H707" s="5" t="str">
        <f>=$L$6+$L$7*D707+$L$8*E707</f>
      </c>
      <c r="I707" s="5" t="str">
        <f>=(F707-H707)^2</f>
      </c>
    </row>
    <row r="708">
      <c r="A708" t="n">
        <v>202170</v>
      </c>
      <c r="B708" t="s">
        <v>3857</v>
      </c>
      <c r="C708" t="s">
        <v>163</v>
      </c>
      <c r="D708" t="n">
        <v>40</v>
      </c>
      <c r="E708" t="n">
        <v>30900</v>
      </c>
      <c r="F708" t="n">
        <v>61.3</v>
      </c>
      <c r="G708" t="str">
        <f>=IF(MOD(A708,10)&lt;7,"train","test")</f>
      </c>
      <c r="H708" s="5" t="str">
        <f>=$L$6+$L$7*D708+$L$8*E708</f>
      </c>
      <c r="I708" s="5" t="str">
        <f>=(F708-H708)^2</f>
      </c>
    </row>
    <row r="709">
      <c r="A709" t="n">
        <v>202480</v>
      </c>
      <c r="B709" t="s">
        <v>3863</v>
      </c>
      <c r="C709" t="s">
        <v>163</v>
      </c>
      <c r="D709" t="n">
        <v>16</v>
      </c>
      <c r="E709" t="n">
        <v>31551</v>
      </c>
      <c r="F709" t="n">
        <v>81.5</v>
      </c>
      <c r="G709" t="str">
        <f>=IF(MOD(A709,10)&lt;7,"train","test")</f>
      </c>
      <c r="H709" s="5" t="str">
        <f>=$L$6+$L$7*D709+$L$8*E709</f>
      </c>
      <c r="I709" s="5" t="str">
        <f>=(F709-H709)^2</f>
      </c>
    </row>
    <row r="710">
      <c r="A710" t="n">
        <v>202514</v>
      </c>
      <c r="B710" t="s">
        <v>3865</v>
      </c>
      <c r="C710" t="s">
        <v>163</v>
      </c>
      <c r="D710" t="n">
        <v>48</v>
      </c>
      <c r="E710" t="n">
        <v>24098</v>
      </c>
      <c r="F710" t="n">
        <v>36.7</v>
      </c>
      <c r="G710" t="str">
        <f>=IF(MOD(A710,10)&lt;7,"train","test")</f>
      </c>
      <c r="H710" s="5" t="str">
        <f>=$L$6+$L$7*D710+$L$8*E710</f>
      </c>
      <c r="I710" s="5" t="str">
        <f>=(F710-H710)^2</f>
      </c>
    </row>
    <row r="711">
      <c r="A711" t="n">
        <v>202523</v>
      </c>
      <c r="B711" t="s">
        <v>3867</v>
      </c>
      <c r="C711" t="s">
        <v>163</v>
      </c>
      <c r="D711" t="n">
        <v>13</v>
      </c>
      <c r="E711" t="n">
        <v>42177</v>
      </c>
      <c r="F711" t="n">
        <v>80.1</v>
      </c>
      <c r="G711" t="str">
        <f>=IF(MOD(A711,10)&lt;7,"train","test")</f>
      </c>
      <c r="H711" s="5" t="str">
        <f>=$L$6+$L$7*D711+$L$8*E711</f>
      </c>
      <c r="I711" s="5" t="str">
        <f>=(F711-H711)^2</f>
      </c>
    </row>
    <row r="712">
      <c r="A712" t="n">
        <v>202763</v>
      </c>
      <c r="B712" t="s">
        <v>3873</v>
      </c>
      <c r="C712" t="s">
        <v>163</v>
      </c>
      <c r="D712" t="n">
        <v>14</v>
      </c>
      <c r="E712" t="n">
        <v>26215</v>
      </c>
      <c r="F712" t="n">
        <v>61.6</v>
      </c>
      <c r="G712" t="str">
        <f>=IF(MOD(A712,10)&lt;7,"train","test")</f>
      </c>
      <c r="H712" s="5" t="str">
        <f>=$L$6+$L$7*D712+$L$8*E712</f>
      </c>
      <c r="I712" s="5" t="str">
        <f>=(F712-H712)^2</f>
      </c>
    </row>
    <row r="713">
      <c r="A713" t="n">
        <v>202806</v>
      </c>
      <c r="B713" t="s">
        <v>3875</v>
      </c>
      <c r="C713" t="s">
        <v>163</v>
      </c>
      <c r="D713" t="n">
        <v>33</v>
      </c>
      <c r="E713" t="n">
        <v>22252</v>
      </c>
      <c r="F713" t="n">
        <v>31</v>
      </c>
      <c r="G713" t="str">
        <f>=IF(MOD(A713,10)&lt;7,"train","test")</f>
      </c>
      <c r="H713" s="5" t="str">
        <f>=$L$6+$L$7*D713+$L$8*E713</f>
      </c>
      <c r="I713" s="5" t="str">
        <f>=(F713-H713)^2</f>
      </c>
    </row>
    <row r="714">
      <c r="A714" t="n">
        <v>203085</v>
      </c>
      <c r="B714" t="s">
        <v>3883</v>
      </c>
      <c r="C714" t="s">
        <v>163</v>
      </c>
      <c r="D714" t="n">
        <v>29</v>
      </c>
      <c r="E714" t="n">
        <v>19620</v>
      </c>
      <c r="F714" t="n">
        <v>49.8</v>
      </c>
      <c r="G714" t="str">
        <f>=IF(MOD(A714,10)&lt;7,"train","test")</f>
      </c>
      <c r="H714" s="5" t="str">
        <f>=$L$6+$L$7*D714+$L$8*E714</f>
      </c>
      <c r="I714" s="5" t="str">
        <f>=(F714-H714)^2</f>
      </c>
    </row>
    <row r="715">
      <c r="A715" t="n">
        <v>203465</v>
      </c>
      <c r="B715" t="s">
        <v>3903</v>
      </c>
      <c r="C715" t="s">
        <v>149</v>
      </c>
      <c r="D715" t="n">
        <v>29</v>
      </c>
      <c r="E715" t="n">
        <v>10977</v>
      </c>
      <c r="F715" t="n">
        <v>1.7</v>
      </c>
      <c r="G715" t="str">
        <f>=IF(MOD(A715,10)&lt;7,"train","test")</f>
      </c>
      <c r="H715" s="5" t="str">
        <f>=$L$6+$L$7*D715+$L$8*E715</f>
      </c>
      <c r="I715" s="5" t="str">
        <f>=(F715-H715)^2</f>
      </c>
    </row>
    <row r="716">
      <c r="A716" t="n">
        <v>203474</v>
      </c>
      <c r="B716" t="s">
        <v>3905</v>
      </c>
      <c r="C716" t="s">
        <v>149</v>
      </c>
      <c r="D716" t="n">
        <v>37</v>
      </c>
      <c r="E716" t="n">
        <v>10075</v>
      </c>
      <c r="F716" t="n">
        <v>0.6</v>
      </c>
      <c r="G716" t="str">
        <f>=IF(MOD(A716,10)&lt;7,"train","test")</f>
      </c>
      <c r="H716" s="5" t="str">
        <f>=$L$6+$L$7*D716+$L$8*E716</f>
      </c>
      <c r="I716" s="5" t="str">
        <f>=(F716-H716)^2</f>
      </c>
    </row>
    <row r="717">
      <c r="A717" t="n">
        <v>203483</v>
      </c>
      <c r="B717" t="s">
        <v>3906</v>
      </c>
      <c r="C717" t="s">
        <v>149</v>
      </c>
      <c r="D717" t="n">
        <v>31</v>
      </c>
      <c r="E717" t="n">
        <v>11448</v>
      </c>
      <c r="F717" t="n">
        <v>5.5</v>
      </c>
      <c r="G717" t="str">
        <f>=IF(MOD(A717,10)&lt;7,"train","test")</f>
      </c>
      <c r="H717" s="5" t="str">
        <f>=$L$6+$L$7*D717+$L$8*E717</f>
      </c>
      <c r="I717" s="5" t="str">
        <f>=(F717-H717)^2</f>
      </c>
    </row>
    <row r="718">
      <c r="A718" t="n">
        <v>203492</v>
      </c>
      <c r="B718" t="s">
        <v>3908</v>
      </c>
      <c r="C718" t="s">
        <v>149</v>
      </c>
      <c r="D718" t="n">
        <v>31</v>
      </c>
      <c r="E718" t="n">
        <v>10796</v>
      </c>
      <c r="F718" t="n">
        <v>1.8</v>
      </c>
      <c r="G718" t="str">
        <f>=IF(MOD(A718,10)&lt;7,"train","test")</f>
      </c>
      <c r="H718" s="5" t="str">
        <f>=$L$6+$L$7*D718+$L$8*E718</f>
      </c>
      <c r="I718" s="5" t="str">
        <f>=(F718-H718)^2</f>
      </c>
    </row>
    <row r="719">
      <c r="A719" t="n">
        <v>203535</v>
      </c>
      <c r="B719" t="s">
        <v>3913</v>
      </c>
      <c r="C719" t="s">
        <v>163</v>
      </c>
      <c r="D719" t="n">
        <v>10</v>
      </c>
      <c r="E719" t="n">
        <v>44470</v>
      </c>
      <c r="F719" t="n">
        <v>86.8</v>
      </c>
      <c r="G719" t="str">
        <f>=IF(MOD(A719,10)&lt;7,"train","test")</f>
      </c>
      <c r="H719" s="5" t="str">
        <f>=$L$6+$L$7*D719+$L$8*E719</f>
      </c>
      <c r="I719" s="5" t="str">
        <f>=(F719-H719)^2</f>
      </c>
    </row>
    <row r="720">
      <c r="A720" t="n">
        <v>203544</v>
      </c>
      <c r="B720" t="s">
        <v>3915</v>
      </c>
      <c r="C720" t="s">
        <v>163</v>
      </c>
      <c r="D720" t="n">
        <v>24</v>
      </c>
      <c r="E720" t="n">
        <v>4048</v>
      </c>
      <c r="F720" t="n">
        <v>60</v>
      </c>
      <c r="G720" t="str">
        <f>=IF(MOD(A720,10)&lt;7,"train","test")</f>
      </c>
      <c r="H720" s="5" t="str">
        <f>=$L$6+$L$7*D720+$L$8*E720</f>
      </c>
      <c r="I720" s="5" t="str">
        <f>=(F720-H720)^2</f>
      </c>
    </row>
    <row r="721">
      <c r="A721" t="n">
        <v>203580</v>
      </c>
      <c r="B721" t="s">
        <v>3917</v>
      </c>
      <c r="C721" t="s">
        <v>163</v>
      </c>
      <c r="D721" t="n">
        <v>29</v>
      </c>
      <c r="E721" t="n">
        <v>22322</v>
      </c>
      <c r="F721" t="n">
        <v>41.9</v>
      </c>
      <c r="G721" t="str">
        <f>=IF(MOD(A721,10)&lt;7,"train","test")</f>
      </c>
      <c r="H721" s="5" t="str">
        <f>=$L$6+$L$7*D721+$L$8*E721</f>
      </c>
      <c r="I721" s="5" t="str">
        <f>=(F721-H721)^2</f>
      </c>
    </row>
    <row r="722">
      <c r="A722" t="n">
        <v>203775</v>
      </c>
      <c r="B722" t="s">
        <v>3932</v>
      </c>
      <c r="C722" t="s">
        <v>163</v>
      </c>
      <c r="D722" t="n">
        <v>31</v>
      </c>
      <c r="E722" t="n">
        <v>23362</v>
      </c>
      <c r="F722" t="n">
        <v>51.3</v>
      </c>
      <c r="G722" t="str">
        <f>=IF(MOD(A722,10)&lt;7,"train","test")</f>
      </c>
      <c r="H722" s="5" t="str">
        <f>=$L$6+$L$7*D722+$L$8*E722</f>
      </c>
      <c r="I722" s="5" t="str">
        <f>=(F722-H722)^2</f>
      </c>
    </row>
    <row r="723">
      <c r="A723" t="n">
        <v>203845</v>
      </c>
      <c r="B723" t="s">
        <v>3933</v>
      </c>
      <c r="C723" t="s">
        <v>163</v>
      </c>
      <c r="D723" t="n">
        <v>27</v>
      </c>
      <c r="E723" t="n">
        <v>21333</v>
      </c>
      <c r="F723" t="n">
        <v>58.1</v>
      </c>
      <c r="G723" t="str">
        <f>=IF(MOD(A723,10)&lt;7,"train","test")</f>
      </c>
      <c r="H723" s="5" t="str">
        <f>=$L$6+$L$7*D723+$L$8*E723</f>
      </c>
      <c r="I723" s="5" t="str">
        <f>=(F723-H723)^2</f>
      </c>
    </row>
    <row r="724">
      <c r="A724" t="n">
        <v>204006</v>
      </c>
      <c r="B724" t="s">
        <v>3940</v>
      </c>
      <c r="C724" t="s">
        <v>149</v>
      </c>
      <c r="D724" t="n">
        <v>30</v>
      </c>
      <c r="E724" t="n">
        <v>12407</v>
      </c>
      <c r="F724" t="n">
        <v>19.7</v>
      </c>
      <c r="G724" t="str">
        <f>=IF(MOD(A724,10)&lt;7,"train","test")</f>
      </c>
      <c r="H724" s="5" t="str">
        <f>=$L$6+$L$7*D724+$L$8*E724</f>
      </c>
      <c r="I724" s="5" t="str">
        <f>=(F724-H724)^2</f>
      </c>
    </row>
    <row r="725">
      <c r="A725" t="n">
        <v>204015</v>
      </c>
      <c r="B725" t="s">
        <v>3941</v>
      </c>
      <c r="C725" t="s">
        <v>149</v>
      </c>
      <c r="D725" t="n">
        <v>23</v>
      </c>
      <c r="E725" t="n">
        <v>13457</v>
      </c>
      <c r="F725" t="n">
        <v>22.1</v>
      </c>
      <c r="G725" t="str">
        <f>=IF(MOD(A725,10)&lt;7,"train","test")</f>
      </c>
      <c r="H725" s="5" t="str">
        <f>=$L$6+$L$7*D725+$L$8*E725</f>
      </c>
      <c r="I725" s="5" t="str">
        <f>=(F725-H725)^2</f>
      </c>
    </row>
    <row r="726">
      <c r="A726" t="n">
        <v>204024</v>
      </c>
      <c r="B726" t="s">
        <v>3942</v>
      </c>
      <c r="C726" t="s">
        <v>149</v>
      </c>
      <c r="D726" t="n">
        <v>11</v>
      </c>
      <c r="E726" t="n">
        <v>27928</v>
      </c>
      <c r="F726" t="n">
        <v>81.8</v>
      </c>
      <c r="G726" t="str">
        <f>=IF(MOD(A726,10)&lt;7,"train","test")</f>
      </c>
      <c r="H726" s="5" t="str">
        <f>=$L$6+$L$7*D726+$L$8*E726</f>
      </c>
      <c r="I726" s="5" t="str">
        <f>=(F726-H726)^2</f>
      </c>
    </row>
    <row r="727">
      <c r="A727" t="n">
        <v>204176</v>
      </c>
      <c r="B727" t="s">
        <v>3947</v>
      </c>
      <c r="C727" t="s">
        <v>163</v>
      </c>
      <c r="D727" t="n">
        <v>30</v>
      </c>
      <c r="E727" t="n">
        <v>11686</v>
      </c>
      <c r="F727" t="n">
        <v>70.9</v>
      </c>
      <c r="G727" t="str">
        <f>=IF(MOD(A727,10)&lt;7,"train","test")</f>
      </c>
      <c r="H727" s="5" t="str">
        <f>=$L$6+$L$7*D727+$L$8*E727</f>
      </c>
      <c r="I727" s="5" t="str">
        <f>=(F727-H727)^2</f>
      </c>
    </row>
    <row r="728">
      <c r="A728" t="n">
        <v>204185</v>
      </c>
      <c r="B728" t="s">
        <v>3948</v>
      </c>
      <c r="C728" t="s">
        <v>163</v>
      </c>
      <c r="D728" t="n">
        <v>29</v>
      </c>
      <c r="E728" t="n">
        <v>22835</v>
      </c>
      <c r="F728" t="n">
        <v>64.9</v>
      </c>
      <c r="G728" t="str">
        <f>=IF(MOD(A728,10)&lt;7,"train","test")</f>
      </c>
      <c r="H728" s="5" t="str">
        <f>=$L$6+$L$7*D728+$L$8*E728</f>
      </c>
      <c r="I728" s="5" t="str">
        <f>=(F728-H728)^2</f>
      </c>
    </row>
    <row r="729">
      <c r="A729" t="n">
        <v>204194</v>
      </c>
      <c r="B729" t="s">
        <v>3950</v>
      </c>
      <c r="C729" t="s">
        <v>163</v>
      </c>
      <c r="D729" t="n">
        <v>29</v>
      </c>
      <c r="E729" t="n">
        <v>23293</v>
      </c>
      <c r="F729" t="n">
        <v>63.6</v>
      </c>
      <c r="G729" t="str">
        <f>=IF(MOD(A729,10)&lt;7,"train","test")</f>
      </c>
      <c r="H729" s="5" t="str">
        <f>=$L$6+$L$7*D729+$L$8*E729</f>
      </c>
      <c r="I729" s="5" t="str">
        <f>=(F729-H729)^2</f>
      </c>
    </row>
    <row r="730">
      <c r="A730" t="n">
        <v>204200</v>
      </c>
      <c r="B730" t="s">
        <v>3951</v>
      </c>
      <c r="C730" t="s">
        <v>163</v>
      </c>
      <c r="D730" t="n">
        <v>27</v>
      </c>
      <c r="E730" t="n">
        <v>15887</v>
      </c>
      <c r="F730" t="n">
        <v>54.7</v>
      </c>
      <c r="G730" t="str">
        <f>=IF(MOD(A730,10)&lt;7,"train","test")</f>
      </c>
      <c r="H730" s="5" t="str">
        <f>=$L$6+$L$7*D730+$L$8*E730</f>
      </c>
      <c r="I730" s="5" t="str">
        <f>=(F730-H730)^2</f>
      </c>
    </row>
    <row r="731">
      <c r="A731" t="n">
        <v>204264</v>
      </c>
      <c r="B731" t="s">
        <v>3954</v>
      </c>
      <c r="C731" t="s">
        <v>163</v>
      </c>
      <c r="D731" t="n">
        <v>41</v>
      </c>
      <c r="E731" t="n">
        <v>20269</v>
      </c>
      <c r="F731" t="n">
        <v>52.7</v>
      </c>
      <c r="G731" t="str">
        <f>=IF(MOD(A731,10)&lt;7,"train","test")</f>
      </c>
      <c r="H731" s="5" t="str">
        <f>=$L$6+$L$7*D731+$L$8*E731</f>
      </c>
      <c r="I731" s="5" t="str">
        <f>=(F731-H731)^2</f>
      </c>
    </row>
    <row r="732">
      <c r="A732" t="n">
        <v>204486</v>
      </c>
      <c r="B732" t="s">
        <v>3967</v>
      </c>
      <c r="C732" t="s">
        <v>163</v>
      </c>
      <c r="D732" t="n">
        <v>32</v>
      </c>
      <c r="E732" t="n">
        <v>18794</v>
      </c>
      <c r="F732" t="n">
        <v>38.7</v>
      </c>
      <c r="G732" t="str">
        <f>=IF(MOD(A732,10)&lt;7,"train","test")</f>
      </c>
      <c r="H732" s="5" t="str">
        <f>=$L$6+$L$7*D732+$L$8*E732</f>
      </c>
      <c r="I732" s="5" t="str">
        <f>=(F732-H732)^2</f>
      </c>
    </row>
    <row r="733">
      <c r="A733" t="n">
        <v>204501</v>
      </c>
      <c r="B733" t="s">
        <v>3968</v>
      </c>
      <c r="C733" t="s">
        <v>163</v>
      </c>
      <c r="D733" t="n">
        <v>9</v>
      </c>
      <c r="E733" t="n">
        <v>50484</v>
      </c>
      <c r="F733" t="n">
        <v>79.5</v>
      </c>
      <c r="G733" t="str">
        <f>=IF(MOD(A733,10)&lt;7,"train","test")</f>
      </c>
      <c r="H733" s="5" t="str">
        <f>=$L$6+$L$7*D733+$L$8*E733</f>
      </c>
      <c r="I733" s="5" t="str">
        <f>=(F733-H733)^2</f>
      </c>
    </row>
    <row r="734">
      <c r="A734" t="n">
        <v>204635</v>
      </c>
      <c r="B734" t="s">
        <v>3972</v>
      </c>
      <c r="C734" t="s">
        <v>163</v>
      </c>
      <c r="D734" t="n">
        <v>19</v>
      </c>
      <c r="E734" t="n">
        <v>26396</v>
      </c>
      <c r="F734" t="n">
        <v>70.3</v>
      </c>
      <c r="G734" t="str">
        <f>=IF(MOD(A734,10)&lt;7,"train","test")</f>
      </c>
      <c r="H734" s="5" t="str">
        <f>=$L$6+$L$7*D734+$L$8*E734</f>
      </c>
      <c r="I734" s="5" t="str">
        <f>=(F734-H734)^2</f>
      </c>
    </row>
    <row r="735">
      <c r="A735" t="n">
        <v>204671</v>
      </c>
      <c r="B735" t="s">
        <v>3976</v>
      </c>
      <c r="C735" t="s">
        <v>149</v>
      </c>
      <c r="D735" t="n">
        <v>31</v>
      </c>
      <c r="E735" t="n">
        <v>12727</v>
      </c>
      <c r="F735" t="n">
        <v>12.4</v>
      </c>
      <c r="G735" t="str">
        <f>=IF(MOD(A735,10)&lt;7,"train","test")</f>
      </c>
      <c r="H735" s="5" t="str">
        <f>=$L$6+$L$7*D735+$L$8*E735</f>
      </c>
      <c r="I735" s="5" t="str">
        <f>=(F735-H735)^2</f>
      </c>
    </row>
    <row r="736">
      <c r="A736" t="n">
        <v>204680</v>
      </c>
      <c r="B736" t="s">
        <v>3977</v>
      </c>
      <c r="C736" t="s">
        <v>149</v>
      </c>
      <c r="D736" t="n">
        <v>31</v>
      </c>
      <c r="E736" t="n">
        <v>15920</v>
      </c>
      <c r="F736" t="n">
        <v>7.1</v>
      </c>
      <c r="G736" t="str">
        <f>=IF(MOD(A736,10)&lt;7,"train","test")</f>
      </c>
      <c r="H736" s="5" t="str">
        <f>=$L$6+$L$7*D736+$L$8*E736</f>
      </c>
      <c r="I736" s="5" t="str">
        <f>=(F736-H736)^2</f>
      </c>
    </row>
    <row r="737">
      <c r="A737" t="n">
        <v>204705</v>
      </c>
      <c r="B737" t="s">
        <v>3979</v>
      </c>
      <c r="C737" t="s">
        <v>149</v>
      </c>
      <c r="D737" t="n">
        <v>34</v>
      </c>
      <c r="E737" t="n">
        <v>13843</v>
      </c>
      <c r="F737" t="n">
        <v>5.2</v>
      </c>
      <c r="G737" t="str">
        <f>=IF(MOD(A737,10)&lt;7,"train","test")</f>
      </c>
      <c r="H737" s="5" t="str">
        <f>=$L$6+$L$7*D737+$L$8*E737</f>
      </c>
      <c r="I737" s="5" t="str">
        <f>=(F737-H737)^2</f>
      </c>
    </row>
    <row r="738">
      <c r="A738" t="n">
        <v>204796</v>
      </c>
      <c r="B738" t="s">
        <v>3985</v>
      </c>
      <c r="C738" t="s">
        <v>149</v>
      </c>
      <c r="D738" t="n">
        <v>19</v>
      </c>
      <c r="E738" t="n">
        <v>19575</v>
      </c>
      <c r="F738" t="n">
        <v>87.7</v>
      </c>
      <c r="G738" t="str">
        <f>=IF(MOD(A738,10)&lt;7,"train","test")</f>
      </c>
      <c r="H738" s="5" t="str">
        <f>=$L$6+$L$7*D738+$L$8*E738</f>
      </c>
      <c r="I738" s="5" t="str">
        <f>=(F738-H738)^2</f>
      </c>
    </row>
    <row r="739">
      <c r="A739" t="n">
        <v>204802</v>
      </c>
      <c r="B739" t="s">
        <v>3986</v>
      </c>
      <c r="C739" t="s">
        <v>149</v>
      </c>
      <c r="D739" t="n">
        <v>9</v>
      </c>
      <c r="E739" t="n">
        <v>3897</v>
      </c>
      <c r="F739" t="n">
        <v>19.3</v>
      </c>
      <c r="G739" t="str">
        <f>=IF(MOD(A739,10)&lt;7,"train","test")</f>
      </c>
      <c r="H739" s="5" t="str">
        <f>=$L$6+$L$7*D739+$L$8*E739</f>
      </c>
      <c r="I739" s="5" t="str">
        <f>=(F739-H739)^2</f>
      </c>
    </row>
    <row r="740">
      <c r="A740" t="n">
        <v>204820</v>
      </c>
      <c r="B740" t="s">
        <v>3988</v>
      </c>
      <c r="C740" t="s">
        <v>149</v>
      </c>
      <c r="D740" t="n">
        <v>16</v>
      </c>
      <c r="E740" t="n">
        <v>5304</v>
      </c>
      <c r="F740" t="n">
        <v>10.3</v>
      </c>
      <c r="G740" t="str">
        <f>=IF(MOD(A740,10)&lt;7,"train","test")</f>
      </c>
      <c r="H740" s="5" t="str">
        <f>=$L$6+$L$7*D740+$L$8*E740</f>
      </c>
      <c r="I740" s="5" t="str">
        <f>=(F740-H740)^2</f>
      </c>
    </row>
    <row r="741">
      <c r="A741" t="n">
        <v>204866</v>
      </c>
      <c r="B741" t="s">
        <v>3993</v>
      </c>
      <c r="C741" t="s">
        <v>149</v>
      </c>
      <c r="D741" t="n">
        <v>10</v>
      </c>
      <c r="E741" t="n">
        <v>5715</v>
      </c>
      <c r="F741" t="n">
        <v>18</v>
      </c>
      <c r="G741" t="str">
        <f>=IF(MOD(A741,10)&lt;7,"train","test")</f>
      </c>
      <c r="H741" s="5" t="str">
        <f>=$L$6+$L$7*D741+$L$8*E741</f>
      </c>
      <c r="I741" s="5" t="str">
        <f>=(F741-H741)^2</f>
      </c>
    </row>
    <row r="742">
      <c r="A742" t="n">
        <v>204936</v>
      </c>
      <c r="B742" t="s">
        <v>3997</v>
      </c>
      <c r="C742" t="s">
        <v>163</v>
      </c>
      <c r="D742" t="n">
        <v>29</v>
      </c>
      <c r="E742" t="n">
        <v>22242</v>
      </c>
      <c r="F742" t="n">
        <v>68.9</v>
      </c>
      <c r="G742" t="str">
        <f>=IF(MOD(A742,10)&lt;7,"train","test")</f>
      </c>
      <c r="H742" s="5" t="str">
        <f>=$L$6+$L$7*D742+$L$8*E742</f>
      </c>
      <c r="I742" s="5" t="str">
        <f>=(F742-H742)^2</f>
      </c>
    </row>
    <row r="743">
      <c r="A743" t="n">
        <v>205203</v>
      </c>
      <c r="B743" t="s">
        <v>4013</v>
      </c>
      <c r="C743" t="s">
        <v>163</v>
      </c>
      <c r="D743" t="n">
        <v>36</v>
      </c>
      <c r="E743" t="n">
        <v>26581</v>
      </c>
      <c r="F743" t="n">
        <v>18.1</v>
      </c>
      <c r="G743" t="str">
        <f>=IF(MOD(A743,10)&lt;7,"train","test")</f>
      </c>
      <c r="H743" s="5" t="str">
        <f>=$L$6+$L$7*D743+$L$8*E743</f>
      </c>
      <c r="I743" s="5" t="str">
        <f>=(F743-H743)^2</f>
      </c>
    </row>
    <row r="744">
      <c r="A744" t="n">
        <v>205443</v>
      </c>
      <c r="B744" t="s">
        <v>4015</v>
      </c>
      <c r="C744" t="s">
        <v>149</v>
      </c>
      <c r="D744" t="n">
        <v>35</v>
      </c>
      <c r="E744" t="n">
        <v>14815</v>
      </c>
      <c r="F744" t="n">
        <v>46.8</v>
      </c>
      <c r="G744" t="str">
        <f>=IF(MOD(A744,10)&lt;7,"train","test")</f>
      </c>
      <c r="H744" s="5" t="str">
        <f>=$L$6+$L$7*D744+$L$8*E744</f>
      </c>
      <c r="I744" s="5" t="str">
        <f>=(F744-H744)^2</f>
      </c>
    </row>
    <row r="745">
      <c r="A745" t="n">
        <v>206084</v>
      </c>
      <c r="B745" t="s">
        <v>4024</v>
      </c>
      <c r="C745" t="s">
        <v>149</v>
      </c>
      <c r="D745" t="n">
        <v>26</v>
      </c>
      <c r="E745" t="n">
        <v>17927</v>
      </c>
      <c r="F745" t="n">
        <v>57.7</v>
      </c>
      <c r="G745" t="str">
        <f>=IF(MOD(A745,10)&lt;7,"train","test")</f>
      </c>
      <c r="H745" s="5" t="str">
        <f>=$L$6+$L$7*D745+$L$8*E745</f>
      </c>
      <c r="I745" s="5" t="str">
        <f>=(F745-H745)^2</f>
      </c>
    </row>
    <row r="746">
      <c r="A746" t="n">
        <v>206491</v>
      </c>
      <c r="B746" t="s">
        <v>4037</v>
      </c>
      <c r="C746" t="s">
        <v>163</v>
      </c>
      <c r="D746" t="n">
        <v>74</v>
      </c>
      <c r="E746" t="n">
        <v>8222</v>
      </c>
      <c r="F746" t="n">
        <v>16</v>
      </c>
      <c r="G746" t="str">
        <f>=IF(MOD(A746,10)&lt;7,"train","test")</f>
      </c>
      <c r="H746" s="5" t="str">
        <f>=$L$6+$L$7*D746+$L$8*E746</f>
      </c>
      <c r="I746" s="5" t="str">
        <f>=(F746-H746)^2</f>
      </c>
    </row>
    <row r="747">
      <c r="A747" t="n">
        <v>206525</v>
      </c>
      <c r="B747" t="s">
        <v>4040</v>
      </c>
      <c r="C747" t="s">
        <v>163</v>
      </c>
      <c r="D747" t="n">
        <v>29</v>
      </c>
      <c r="E747" t="n">
        <v>21457</v>
      </c>
      <c r="F747" t="n">
        <v>53.8</v>
      </c>
      <c r="G747" t="str">
        <f>=IF(MOD(A747,10)&lt;7,"train","test")</f>
      </c>
      <c r="H747" s="5" t="str">
        <f>=$L$6+$L$7*D747+$L$8*E747</f>
      </c>
      <c r="I747" s="5" t="str">
        <f>=(F747-H747)^2</f>
      </c>
    </row>
    <row r="748">
      <c r="A748" t="n">
        <v>206604</v>
      </c>
      <c r="B748" t="s">
        <v>4042</v>
      </c>
      <c r="C748" t="s">
        <v>149</v>
      </c>
      <c r="D748" t="n">
        <v>33</v>
      </c>
      <c r="E748" t="n">
        <v>15400</v>
      </c>
      <c r="F748" t="n">
        <v>45.9</v>
      </c>
      <c r="G748" t="str">
        <f>=IF(MOD(A748,10)&lt;7,"train","test")</f>
      </c>
      <c r="H748" s="5" t="str">
        <f>=$L$6+$L$7*D748+$L$8*E748</f>
      </c>
      <c r="I748" s="5" t="str">
        <f>=(F748-H748)^2</f>
      </c>
    </row>
    <row r="749">
      <c r="A749" t="n">
        <v>206613</v>
      </c>
      <c r="B749" t="s">
        <v>4043</v>
      </c>
      <c r="C749" t="s">
        <v>149</v>
      </c>
      <c r="D749" t="n">
        <v>16</v>
      </c>
      <c r="E749" t="n">
        <v>12039</v>
      </c>
      <c r="F749" t="n">
        <v>38.8</v>
      </c>
      <c r="G749" t="str">
        <f>=IF(MOD(A749,10)&lt;7,"train","test")</f>
      </c>
      <c r="H749" s="5" t="str">
        <f>=$L$6+$L$7*D749+$L$8*E749</f>
      </c>
      <c r="I749" s="5" t="str">
        <f>=(F749-H749)^2</f>
      </c>
    </row>
    <row r="750">
      <c r="A750" t="n">
        <v>206622</v>
      </c>
      <c r="B750" t="s">
        <v>4045</v>
      </c>
      <c r="C750" t="s">
        <v>163</v>
      </c>
      <c r="D750" t="n">
        <v>14</v>
      </c>
      <c r="E750" t="n">
        <v>31542</v>
      </c>
      <c r="F750" t="n">
        <v>70.5</v>
      </c>
      <c r="G750" t="str">
        <f>=IF(MOD(A750,10)&lt;7,"train","test")</f>
      </c>
      <c r="H750" s="5" t="str">
        <f>=$L$6+$L$7*D750+$L$8*E750</f>
      </c>
      <c r="I750" s="5" t="str">
        <f>=(F750-H750)^2</f>
      </c>
    </row>
    <row r="751">
      <c r="A751" t="n">
        <v>206695</v>
      </c>
      <c r="B751" t="s">
        <v>4046</v>
      </c>
      <c r="C751" t="s">
        <v>149</v>
      </c>
      <c r="D751" t="n">
        <v>33</v>
      </c>
      <c r="E751" t="n">
        <v>11740</v>
      </c>
      <c r="F751" t="n">
        <v>52.7</v>
      </c>
      <c r="G751" t="str">
        <f>=IF(MOD(A751,10)&lt;7,"train","test")</f>
      </c>
      <c r="H751" s="5" t="str">
        <f>=$L$6+$L$7*D751+$L$8*E751</f>
      </c>
      <c r="I751" s="5" t="str">
        <f>=(F751-H751)^2</f>
      </c>
    </row>
    <row r="752">
      <c r="A752" t="n">
        <v>206835</v>
      </c>
      <c r="B752" t="s">
        <v>4050</v>
      </c>
      <c r="C752" t="s">
        <v>163</v>
      </c>
      <c r="D752" t="n">
        <v>39</v>
      </c>
      <c r="E752" t="n">
        <v>26811</v>
      </c>
      <c r="F752" t="n">
        <v>28.4</v>
      </c>
      <c r="G752" t="str">
        <f>=IF(MOD(A752,10)&lt;7,"train","test")</f>
      </c>
      <c r="H752" s="5" t="str">
        <f>=$L$6+$L$7*D752+$L$8*E752</f>
      </c>
      <c r="I752" s="5" t="str">
        <f>=(F752-H752)^2</f>
      </c>
    </row>
    <row r="753">
      <c r="A753" t="n">
        <v>206862</v>
      </c>
      <c r="B753" t="s">
        <v>4052</v>
      </c>
      <c r="C753" t="s">
        <v>163</v>
      </c>
      <c r="D753" t="n">
        <v>45</v>
      </c>
      <c r="E753" t="n">
        <v>19825</v>
      </c>
      <c r="F753" t="n">
        <v>36.6</v>
      </c>
      <c r="G753" t="str">
        <f>=IF(MOD(A753,10)&lt;7,"train","test")</f>
      </c>
      <c r="H753" s="5" t="str">
        <f>=$L$6+$L$7*D753+$L$8*E753</f>
      </c>
      <c r="I753" s="5" t="str">
        <f>=(F753-H753)^2</f>
      </c>
    </row>
    <row r="754">
      <c r="A754" t="n">
        <v>206914</v>
      </c>
      <c r="B754" t="s">
        <v>4055</v>
      </c>
      <c r="C754" t="s">
        <v>149</v>
      </c>
      <c r="D754" t="n">
        <v>41</v>
      </c>
      <c r="E754" t="n">
        <v>11094</v>
      </c>
      <c r="F754" t="n">
        <v>28.3</v>
      </c>
      <c r="G754" t="str">
        <f>=IF(MOD(A754,10)&lt;7,"train","test")</f>
      </c>
      <c r="H754" s="5" t="str">
        <f>=$L$6+$L$7*D754+$L$8*E754</f>
      </c>
      <c r="I754" s="5" t="str">
        <f>=(F754-H754)^2</f>
      </c>
    </row>
    <row r="755">
      <c r="A755" t="n">
        <v>206941</v>
      </c>
      <c r="B755" t="s">
        <v>4061</v>
      </c>
      <c r="C755" t="s">
        <v>149</v>
      </c>
      <c r="D755" t="n">
        <v>35</v>
      </c>
      <c r="E755" t="n">
        <v>18893</v>
      </c>
      <c r="F755" t="n">
        <v>37.2</v>
      </c>
      <c r="G755" t="str">
        <f>=IF(MOD(A755,10)&lt;7,"train","test")</f>
      </c>
      <c r="H755" s="5" t="str">
        <f>=$L$6+$L$7*D755+$L$8*E755</f>
      </c>
      <c r="I755" s="5" t="str">
        <f>=(F755-H755)^2</f>
      </c>
    </row>
    <row r="756">
      <c r="A756" t="n">
        <v>207041</v>
      </c>
      <c r="B756" t="s">
        <v>4064</v>
      </c>
      <c r="C756" t="s">
        <v>149</v>
      </c>
      <c r="D756" t="n">
        <v>40</v>
      </c>
      <c r="E756" t="n">
        <v>9355</v>
      </c>
      <c r="F756" t="n">
        <v>32.7</v>
      </c>
      <c r="G756" t="str">
        <f>=IF(MOD(A756,10)&lt;7,"train","test")</f>
      </c>
      <c r="H756" s="5" t="str">
        <f>=$L$6+$L$7*D756+$L$8*E756</f>
      </c>
      <c r="I756" s="5" t="str">
        <f>=(F756-H756)^2</f>
      </c>
    </row>
    <row r="757">
      <c r="A757" t="n">
        <v>207263</v>
      </c>
      <c r="B757" t="s">
        <v>4079</v>
      </c>
      <c r="C757" t="s">
        <v>149</v>
      </c>
      <c r="D757" t="n">
        <v>42</v>
      </c>
      <c r="E757" t="n">
        <v>11153</v>
      </c>
      <c r="F757" t="n">
        <v>37.2</v>
      </c>
      <c r="G757" t="str">
        <f>=IF(MOD(A757,10)&lt;7,"train","test")</f>
      </c>
      <c r="H757" s="5" t="str">
        <f>=$L$6+$L$7*D757+$L$8*E757</f>
      </c>
      <c r="I757" s="5" t="str">
        <f>=(F757-H757)^2</f>
      </c>
    </row>
    <row r="758">
      <c r="A758" t="n">
        <v>207306</v>
      </c>
      <c r="B758" t="s">
        <v>4084</v>
      </c>
      <c r="C758" t="s">
        <v>149</v>
      </c>
      <c r="D758" t="n">
        <v>41</v>
      </c>
      <c r="E758" t="n">
        <v>12067</v>
      </c>
      <c r="F758" t="n">
        <v>35.4</v>
      </c>
      <c r="G758" t="str">
        <f>=IF(MOD(A758,10)&lt;7,"train","test")</f>
      </c>
      <c r="H758" s="5" t="str">
        <f>=$L$6+$L$7*D758+$L$8*E758</f>
      </c>
      <c r="I758" s="5" t="str">
        <f>=(F758-H758)^2</f>
      </c>
    </row>
    <row r="759">
      <c r="A759" t="n">
        <v>207324</v>
      </c>
      <c r="B759" t="s">
        <v>4087</v>
      </c>
      <c r="C759" t="s">
        <v>163</v>
      </c>
      <c r="D759" t="n">
        <v>30</v>
      </c>
      <c r="E759" t="n">
        <v>21810</v>
      </c>
      <c r="F759" t="n">
        <v>55.2</v>
      </c>
      <c r="G759" t="str">
        <f>=IF(MOD(A759,10)&lt;7,"train","test")</f>
      </c>
      <c r="H759" s="5" t="str">
        <f>=$L$6+$L$7*D759+$L$8*E759</f>
      </c>
      <c r="I759" s="5" t="str">
        <f>=(F759-H759)^2</f>
      </c>
    </row>
    <row r="760">
      <c r="A760" t="n">
        <v>207351</v>
      </c>
      <c r="B760" t="s">
        <v>4089</v>
      </c>
      <c r="C760" t="s">
        <v>149</v>
      </c>
      <c r="D760" t="n">
        <v>44</v>
      </c>
      <c r="E760" t="n">
        <v>5274</v>
      </c>
      <c r="F760" t="n">
        <v>31</v>
      </c>
      <c r="G760" t="str">
        <f>=IF(MOD(A760,10)&lt;7,"train","test")</f>
      </c>
      <c r="H760" s="5" t="str">
        <f>=$L$6+$L$7*D760+$L$8*E760</f>
      </c>
      <c r="I760" s="5" t="str">
        <f>=(F760-H760)^2</f>
      </c>
    </row>
    <row r="761">
      <c r="A761" t="n">
        <v>207403</v>
      </c>
      <c r="B761" t="s">
        <v>4094</v>
      </c>
      <c r="C761" t="s">
        <v>163</v>
      </c>
      <c r="D761" t="n">
        <v>31</v>
      </c>
      <c r="E761" t="n">
        <v>25099</v>
      </c>
      <c r="F761" t="n">
        <v>49.7</v>
      </c>
      <c r="G761" t="str">
        <f>=IF(MOD(A761,10)&lt;7,"train","test")</f>
      </c>
      <c r="H761" s="5" t="str">
        <f>=$L$6+$L$7*D761+$L$8*E761</f>
      </c>
      <c r="I761" s="5" t="str">
        <f>=(F761-H761)^2</f>
      </c>
    </row>
    <row r="762">
      <c r="A762" t="n">
        <v>207500</v>
      </c>
      <c r="B762" t="s">
        <v>4098</v>
      </c>
      <c r="C762" t="s">
        <v>149</v>
      </c>
      <c r="D762" t="n">
        <v>24</v>
      </c>
      <c r="E762" t="n">
        <v>19900</v>
      </c>
      <c r="F762" t="n">
        <v>75.3</v>
      </c>
      <c r="G762" t="str">
        <f>=IF(MOD(A762,10)&lt;7,"train","test")</f>
      </c>
      <c r="H762" s="5" t="str">
        <f>=$L$6+$L$7*D762+$L$8*E762</f>
      </c>
      <c r="I762" s="5" t="str">
        <f>=(F762-H762)^2</f>
      </c>
    </row>
    <row r="763">
      <c r="A763" t="n">
        <v>207582</v>
      </c>
      <c r="B763" t="s">
        <v>4102</v>
      </c>
      <c r="C763" t="s">
        <v>163</v>
      </c>
      <c r="D763" t="n">
        <v>34</v>
      </c>
      <c r="E763" t="n">
        <v>24347</v>
      </c>
      <c r="F763" t="n">
        <v>54</v>
      </c>
      <c r="G763" t="str">
        <f>=IF(MOD(A763,10)&lt;7,"train","test")</f>
      </c>
      <c r="H763" s="5" t="str">
        <f>=$L$6+$L$7*D763+$L$8*E763</f>
      </c>
      <c r="I763" s="5" t="str">
        <f>=(F763-H763)^2</f>
      </c>
    </row>
    <row r="764">
      <c r="A764" t="n">
        <v>207661</v>
      </c>
      <c r="B764" t="s">
        <v>4103</v>
      </c>
      <c r="C764" t="s">
        <v>149</v>
      </c>
      <c r="D764" t="n">
        <v>38</v>
      </c>
      <c r="E764" t="n">
        <v>13953</v>
      </c>
      <c r="F764" t="n">
        <v>30.8</v>
      </c>
      <c r="G764" t="str">
        <f>=IF(MOD(A764,10)&lt;7,"train","test")</f>
      </c>
      <c r="H764" s="5" t="str">
        <f>=$L$6+$L$7*D764+$L$8*E764</f>
      </c>
      <c r="I764" s="5" t="str">
        <f>=(F764-H764)^2</f>
      </c>
    </row>
    <row r="765">
      <c r="A765" t="n">
        <v>207722</v>
      </c>
      <c r="B765" t="s">
        <v>4109</v>
      </c>
      <c r="C765" t="s">
        <v>149</v>
      </c>
      <c r="D765" t="n">
        <v>47</v>
      </c>
      <c r="E765" t="n">
        <v>8685</v>
      </c>
      <c r="F765" t="n">
        <v>36.3</v>
      </c>
      <c r="G765" t="str">
        <f>=IF(MOD(A765,10)&lt;7,"train","test")</f>
      </c>
      <c r="H765" s="5" t="str">
        <f>=$L$6+$L$7*D765+$L$8*E765</f>
      </c>
      <c r="I765" s="5" t="str">
        <f>=(F765-H765)^2</f>
      </c>
    </row>
    <row r="766">
      <c r="A766" t="n">
        <v>207856</v>
      </c>
      <c r="B766" t="s">
        <v>4116</v>
      </c>
      <c r="C766" t="s">
        <v>163</v>
      </c>
      <c r="D766" t="n">
        <v>41</v>
      </c>
      <c r="E766" t="n">
        <v>20714</v>
      </c>
      <c r="F766" t="n">
        <v>12.7</v>
      </c>
      <c r="G766" t="str">
        <f>=IF(MOD(A766,10)&lt;7,"train","test")</f>
      </c>
      <c r="H766" s="5" t="str">
        <f>=$L$6+$L$7*D766+$L$8*E766</f>
      </c>
      <c r="I766" s="5" t="str">
        <f>=(F766-H766)^2</f>
      </c>
    </row>
    <row r="767">
      <c r="A767" t="n">
        <v>207865</v>
      </c>
      <c r="B767" t="s">
        <v>4117</v>
      </c>
      <c r="C767" t="s">
        <v>149</v>
      </c>
      <c r="D767" t="n">
        <v>38</v>
      </c>
      <c r="E767" t="n">
        <v>14761</v>
      </c>
      <c r="F767" t="n">
        <v>36.2</v>
      </c>
      <c r="G767" t="str">
        <f>=IF(MOD(A767,10)&lt;7,"train","test")</f>
      </c>
      <c r="H767" s="5" t="str">
        <f>=$L$6+$L$7*D767+$L$8*E767</f>
      </c>
      <c r="I767" s="5" t="str">
        <f>=(F767-H767)^2</f>
      </c>
    </row>
    <row r="768">
      <c r="A768" t="n">
        <v>207971</v>
      </c>
      <c r="B768" t="s">
        <v>4121</v>
      </c>
      <c r="C768" t="s">
        <v>163</v>
      </c>
      <c r="D768" t="n">
        <v>26</v>
      </c>
      <c r="E768" t="n">
        <v>23681</v>
      </c>
      <c r="F768" t="n">
        <v>73.3</v>
      </c>
      <c r="G768" t="str">
        <f>=IF(MOD(A768,10)&lt;7,"train","test")</f>
      </c>
      <c r="H768" s="5" t="str">
        <f>=$L$6+$L$7*D768+$L$8*E768</f>
      </c>
      <c r="I768" s="5" t="str">
        <f>=(F768-H768)^2</f>
      </c>
    </row>
    <row r="769">
      <c r="A769" t="n">
        <v>208646</v>
      </c>
      <c r="B769" t="s">
        <v>4140</v>
      </c>
      <c r="C769" t="s">
        <v>149</v>
      </c>
      <c r="D769" t="n">
        <v>36</v>
      </c>
      <c r="E769" t="n">
        <v>17219</v>
      </c>
      <c r="F769" t="n">
        <v>36.6</v>
      </c>
      <c r="G769" t="str">
        <f>=IF(MOD(A769,10)&lt;7,"train","test")</f>
      </c>
      <c r="H769" s="5" t="str">
        <f>=$L$6+$L$7*D769+$L$8*E769</f>
      </c>
      <c r="I769" s="5" t="str">
        <f>=(F769-H769)^2</f>
      </c>
    </row>
    <row r="770">
      <c r="A770" t="n">
        <v>208822</v>
      </c>
      <c r="B770" t="s">
        <v>4144</v>
      </c>
      <c r="C770" t="s">
        <v>163</v>
      </c>
      <c r="D770" t="n">
        <v>27</v>
      </c>
      <c r="E770" t="n">
        <v>30649</v>
      </c>
      <c r="F770" t="n">
        <v>68.7</v>
      </c>
      <c r="G770" t="str">
        <f>=IF(MOD(A770,10)&lt;7,"train","test")</f>
      </c>
      <c r="H770" s="5" t="str">
        <f>=$L$6+$L$7*D770+$L$8*E770</f>
      </c>
      <c r="I770" s="5" t="str">
        <f>=(F770-H770)^2</f>
      </c>
    </row>
    <row r="771">
      <c r="A771" t="n">
        <v>209056</v>
      </c>
      <c r="B771" t="s">
        <v>4149</v>
      </c>
      <c r="C771" t="s">
        <v>163</v>
      </c>
      <c r="D771" t="n">
        <v>19</v>
      </c>
      <c r="E771" t="n">
        <v>38247</v>
      </c>
      <c r="F771" t="n">
        <v>71.2</v>
      </c>
      <c r="G771" t="str">
        <f>=IF(MOD(A771,10)&lt;7,"train","test")</f>
      </c>
      <c r="H771" s="5" t="str">
        <f>=$L$6+$L$7*D771+$L$8*E771</f>
      </c>
      <c r="I771" s="5" t="str">
        <f>=(F771-H771)^2</f>
      </c>
    </row>
    <row r="772">
      <c r="A772" t="n">
        <v>209065</v>
      </c>
      <c r="B772" t="s">
        <v>4150</v>
      </c>
      <c r="C772" t="s">
        <v>163</v>
      </c>
      <c r="D772" t="n">
        <v>28</v>
      </c>
      <c r="E772" t="n">
        <v>31462</v>
      </c>
      <c r="F772" t="n">
        <v>65.2</v>
      </c>
      <c r="G772" t="str">
        <f>=IF(MOD(A772,10)&lt;7,"train","test")</f>
      </c>
      <c r="H772" s="5" t="str">
        <f>=$L$6+$L$7*D772+$L$8*E772</f>
      </c>
      <c r="I772" s="5" t="str">
        <f>=(F772-H772)^2</f>
      </c>
    </row>
    <row r="773">
      <c r="A773" t="n">
        <v>209506</v>
      </c>
      <c r="B773" t="s">
        <v>4166</v>
      </c>
      <c r="C773" t="s">
        <v>149</v>
      </c>
      <c r="D773" t="n">
        <v>19</v>
      </c>
      <c r="E773" t="n">
        <v>17274</v>
      </c>
      <c r="F773" t="n">
        <v>58.6</v>
      </c>
      <c r="G773" t="str">
        <f>=IF(MOD(A773,10)&lt;7,"train","test")</f>
      </c>
      <c r="H773" s="5" t="str">
        <f>=$L$6+$L$7*D773+$L$8*E773</f>
      </c>
      <c r="I773" s="5" t="str">
        <f>=(F773-H773)^2</f>
      </c>
    </row>
    <row r="774">
      <c r="A774" t="n">
        <v>209542</v>
      </c>
      <c r="B774" t="s">
        <v>4168</v>
      </c>
      <c r="C774" t="s">
        <v>149</v>
      </c>
      <c r="D774" t="n">
        <v>22</v>
      </c>
      <c r="E774" t="n">
        <v>21868</v>
      </c>
      <c r="F774" t="n">
        <v>70.6</v>
      </c>
      <c r="G774" t="str">
        <f>=IF(MOD(A774,10)&lt;7,"train","test")</f>
      </c>
      <c r="H774" s="5" t="str">
        <f>=$L$6+$L$7*D774+$L$8*E774</f>
      </c>
      <c r="I774" s="5" t="str">
        <f>=(F774-H774)^2</f>
      </c>
    </row>
    <row r="775">
      <c r="A775" t="n">
        <v>209551</v>
      </c>
      <c r="B775" t="s">
        <v>4170</v>
      </c>
      <c r="C775" t="s">
        <v>149</v>
      </c>
      <c r="D775" t="n">
        <v>22</v>
      </c>
      <c r="E775" t="n">
        <v>23917</v>
      </c>
      <c r="F775" t="n">
        <v>71.5</v>
      </c>
      <c r="G775" t="str">
        <f>=IF(MOD(A775,10)&lt;7,"train","test")</f>
      </c>
      <c r="H775" s="5" t="str">
        <f>=$L$6+$L$7*D775+$L$8*E775</f>
      </c>
      <c r="I775" s="5" t="str">
        <f>=(F775-H775)^2</f>
      </c>
    </row>
    <row r="776">
      <c r="A776" t="n">
        <v>209603</v>
      </c>
      <c r="B776" t="s">
        <v>4171</v>
      </c>
      <c r="C776" t="s">
        <v>163</v>
      </c>
      <c r="D776" t="n">
        <v>44</v>
      </c>
      <c r="E776" t="n">
        <v>42195</v>
      </c>
      <c r="F776" t="n">
        <v>45.7</v>
      </c>
      <c r="G776" t="str">
        <f>=IF(MOD(A776,10)&lt;7,"train","test")</f>
      </c>
      <c r="H776" s="5" t="str">
        <f>=$L$6+$L$7*D776+$L$8*E776</f>
      </c>
      <c r="I776" s="5" t="str">
        <f>=(F776-H776)^2</f>
      </c>
    </row>
    <row r="777">
      <c r="A777" t="n">
        <v>209612</v>
      </c>
      <c r="B777" t="s">
        <v>4172</v>
      </c>
      <c r="C777" t="s">
        <v>163</v>
      </c>
      <c r="D777" t="n">
        <v>27</v>
      </c>
      <c r="E777" t="n">
        <v>34809</v>
      </c>
      <c r="F777" t="n">
        <v>64.8</v>
      </c>
      <c r="G777" t="str">
        <f>=IF(MOD(A777,10)&lt;7,"train","test")</f>
      </c>
      <c r="H777" s="5" t="str">
        <f>=$L$6+$L$7*D777+$L$8*E777</f>
      </c>
      <c r="I777" s="5" t="str">
        <f>=(F777-H777)^2</f>
      </c>
    </row>
    <row r="778">
      <c r="A778" t="n">
        <v>209825</v>
      </c>
      <c r="B778" t="s">
        <v>4182</v>
      </c>
      <c r="C778" t="s">
        <v>163</v>
      </c>
      <c r="D778" t="n">
        <v>19</v>
      </c>
      <c r="E778" t="n">
        <v>34951</v>
      </c>
      <c r="F778" t="n">
        <v>80.4</v>
      </c>
      <c r="G778" t="str">
        <f>=IF(MOD(A778,10)&lt;7,"train","test")</f>
      </c>
      <c r="H778" s="5" t="str">
        <f>=$L$6+$L$7*D778+$L$8*E778</f>
      </c>
      <c r="I778" s="5" t="str">
        <f>=(F778-H778)^2</f>
      </c>
    </row>
    <row r="779">
      <c r="A779" t="n">
        <v>209922</v>
      </c>
      <c r="B779" t="s">
        <v>4183</v>
      </c>
      <c r="C779" t="s">
        <v>163</v>
      </c>
      <c r="D779" t="n">
        <v>12</v>
      </c>
      <c r="E779" t="n">
        <v>36993</v>
      </c>
      <c r="F779" t="n">
        <v>75.9</v>
      </c>
      <c r="G779" t="str">
        <f>=IF(MOD(A779,10)&lt;7,"train","test")</f>
      </c>
      <c r="H779" s="5" t="str">
        <f>=$L$6+$L$7*D779+$L$8*E779</f>
      </c>
      <c r="I779" s="5" t="str">
        <f>=(F779-H779)^2</f>
      </c>
    </row>
    <row r="780">
      <c r="A780" t="n">
        <v>210146</v>
      </c>
      <c r="B780" t="s">
        <v>4185</v>
      </c>
      <c r="C780" t="s">
        <v>149</v>
      </c>
      <c r="D780" t="n">
        <v>24</v>
      </c>
      <c r="E780" t="n">
        <v>17433</v>
      </c>
      <c r="F780" t="n">
        <v>44.2</v>
      </c>
      <c r="G780" t="str">
        <f>=IF(MOD(A780,10)&lt;7,"train","test")</f>
      </c>
      <c r="H780" s="5" t="str">
        <f>=$L$6+$L$7*D780+$L$8*E780</f>
      </c>
      <c r="I780" s="5" t="str">
        <f>=(F780-H780)^2</f>
      </c>
    </row>
    <row r="781">
      <c r="A781" t="n">
        <v>210304</v>
      </c>
      <c r="B781" t="s">
        <v>4192</v>
      </c>
      <c r="C781" t="s">
        <v>163</v>
      </c>
      <c r="D781" t="n">
        <v>46</v>
      </c>
      <c r="E781" t="n">
        <v>18402</v>
      </c>
      <c r="F781" t="n">
        <v>79.4</v>
      </c>
      <c r="G781" t="str">
        <f>=IF(MOD(A781,10)&lt;7,"train","test")</f>
      </c>
      <c r="H781" s="5" t="str">
        <f>=$L$6+$L$7*D781+$L$8*E781</f>
      </c>
      <c r="I781" s="5" t="str">
        <f>=(F781-H781)^2</f>
      </c>
    </row>
    <row r="782">
      <c r="A782" t="n">
        <v>210331</v>
      </c>
      <c r="B782" t="s">
        <v>4193</v>
      </c>
      <c r="C782" t="s">
        <v>163</v>
      </c>
      <c r="D782" t="n">
        <v>28</v>
      </c>
      <c r="E782" t="n">
        <v>26028</v>
      </c>
      <c r="F782" t="n">
        <v>61</v>
      </c>
      <c r="G782" t="str">
        <f>=IF(MOD(A782,10)&lt;7,"train","test")</f>
      </c>
      <c r="H782" s="5" t="str">
        <f>=$L$6+$L$7*D782+$L$8*E782</f>
      </c>
      <c r="I782" s="5" t="str">
        <f>=(F782-H782)^2</f>
      </c>
    </row>
    <row r="783">
      <c r="A783" t="n">
        <v>210401</v>
      </c>
      <c r="B783" t="s">
        <v>4195</v>
      </c>
      <c r="C783" t="s">
        <v>163</v>
      </c>
      <c r="D783" t="n">
        <v>22</v>
      </c>
      <c r="E783" t="n">
        <v>27716</v>
      </c>
      <c r="F783" t="n">
        <v>72.7</v>
      </c>
      <c r="G783" t="str">
        <f>=IF(MOD(A783,10)&lt;7,"train","test")</f>
      </c>
      <c r="H783" s="5" t="str">
        <f>=$L$6+$L$7*D783+$L$8*E783</f>
      </c>
      <c r="I783" s="5" t="str">
        <f>=(F783-H783)^2</f>
      </c>
    </row>
    <row r="784">
      <c r="A784" t="n">
        <v>210492</v>
      </c>
      <c r="B784" t="s">
        <v>4198</v>
      </c>
      <c r="C784" t="s">
        <v>163</v>
      </c>
      <c r="D784" t="n">
        <v>46</v>
      </c>
      <c r="E784" t="n">
        <v>19204</v>
      </c>
      <c r="F784" t="n">
        <v>42.4</v>
      </c>
      <c r="G784" t="str">
        <f>=IF(MOD(A784,10)&lt;7,"train","test")</f>
      </c>
      <c r="H784" s="5" t="str">
        <f>=$L$6+$L$7*D784+$L$8*E784</f>
      </c>
      <c r="I784" s="5" t="str">
        <f>=(F784-H784)^2</f>
      </c>
    </row>
    <row r="785">
      <c r="A785" t="n">
        <v>210571</v>
      </c>
      <c r="B785" t="s">
        <v>4203</v>
      </c>
      <c r="C785" t="s">
        <v>163</v>
      </c>
      <c r="D785" t="n">
        <v>50</v>
      </c>
      <c r="E785" t="n">
        <v>22116</v>
      </c>
      <c r="F785" t="n">
        <v>42.2</v>
      </c>
      <c r="G785" t="str">
        <f>=IF(MOD(A785,10)&lt;7,"train","test")</f>
      </c>
      <c r="H785" s="5" t="str">
        <f>=$L$6+$L$7*D785+$L$8*E785</f>
      </c>
      <c r="I785" s="5" t="str">
        <f>=(F785-H785)^2</f>
      </c>
    </row>
    <row r="786">
      <c r="A786" t="n">
        <v>210775</v>
      </c>
      <c r="B786" t="s">
        <v>4217</v>
      </c>
      <c r="C786" t="s">
        <v>163</v>
      </c>
      <c r="D786" t="n">
        <v>34</v>
      </c>
      <c r="E786" t="n">
        <v>26166</v>
      </c>
      <c r="F786" t="n">
        <v>58.5</v>
      </c>
      <c r="G786" t="str">
        <f>=IF(MOD(A786,10)&lt;7,"train","test")</f>
      </c>
      <c r="H786" s="5" t="str">
        <f>=$L$6+$L$7*D786+$L$8*E786</f>
      </c>
      <c r="I786" s="5" t="str">
        <f>=(F786-H786)^2</f>
      </c>
    </row>
    <row r="787">
      <c r="A787" t="n">
        <v>211024</v>
      </c>
      <c r="B787" t="s">
        <v>4224</v>
      </c>
      <c r="C787" t="s">
        <v>163</v>
      </c>
      <c r="D787" t="n">
        <v>49</v>
      </c>
      <c r="E787" t="n">
        <v>23070</v>
      </c>
      <c r="F787" t="n">
        <v>52.8</v>
      </c>
      <c r="G787" t="str">
        <f>=IF(MOD(A787,10)&lt;7,"train","test")</f>
      </c>
      <c r="H787" s="5" t="str">
        <f>=$L$6+$L$7*D787+$L$8*E787</f>
      </c>
      <c r="I787" s="5" t="str">
        <f>=(F787-H787)^2</f>
      </c>
    </row>
    <row r="788">
      <c r="A788" t="n">
        <v>211273</v>
      </c>
      <c r="B788" t="s">
        <v>4231</v>
      </c>
      <c r="C788" t="s">
        <v>163</v>
      </c>
      <c r="D788" t="n">
        <v>14</v>
      </c>
      <c r="E788" t="n">
        <v>39383</v>
      </c>
      <c r="F788" t="n">
        <v>85.6</v>
      </c>
      <c r="G788" t="str">
        <f>=IF(MOD(A788,10)&lt;7,"train","test")</f>
      </c>
      <c r="H788" s="5" t="str">
        <f>=$L$6+$L$7*D788+$L$8*E788</f>
      </c>
      <c r="I788" s="5" t="str">
        <f>=(F788-H788)^2</f>
      </c>
    </row>
    <row r="789">
      <c r="A789" t="n">
        <v>211291</v>
      </c>
      <c r="B789" t="s">
        <v>4233</v>
      </c>
      <c r="C789" t="s">
        <v>163</v>
      </c>
      <c r="D789" t="n">
        <v>11</v>
      </c>
      <c r="E789" t="n">
        <v>38486</v>
      </c>
      <c r="F789" t="n">
        <v>86.2</v>
      </c>
      <c r="G789" t="str">
        <f>=IF(MOD(A789,10)&lt;7,"train","test")</f>
      </c>
      <c r="H789" s="5" t="str">
        <f>=$L$6+$L$7*D789+$L$8*E789</f>
      </c>
      <c r="I789" s="5" t="str">
        <f>=(F789-H789)^2</f>
      </c>
    </row>
    <row r="790">
      <c r="A790" t="n">
        <v>211352</v>
      </c>
      <c r="B790" t="s">
        <v>4242</v>
      </c>
      <c r="C790" t="s">
        <v>163</v>
      </c>
      <c r="D790" t="n">
        <v>37</v>
      </c>
      <c r="E790" t="n">
        <v>24733</v>
      </c>
      <c r="F790" t="n">
        <v>50.5</v>
      </c>
      <c r="G790" t="str">
        <f>=IF(MOD(A790,10)&lt;7,"train","test")</f>
      </c>
      <c r="H790" s="5" t="str">
        <f>=$L$6+$L$7*D790+$L$8*E790</f>
      </c>
      <c r="I790" s="5" t="str">
        <f>=(F790-H790)^2</f>
      </c>
    </row>
    <row r="791">
      <c r="A791" t="n">
        <v>211431</v>
      </c>
      <c r="B791" t="s">
        <v>4244</v>
      </c>
      <c r="C791" t="s">
        <v>163</v>
      </c>
      <c r="D791" t="n">
        <v>41</v>
      </c>
      <c r="E791" t="n">
        <v>20561</v>
      </c>
      <c r="F791" t="n">
        <v>55.2</v>
      </c>
      <c r="G791" t="str">
        <f>=IF(MOD(A791,10)&lt;7,"train","test")</f>
      </c>
      <c r="H791" s="5" t="str">
        <f>=$L$6+$L$7*D791+$L$8*E791</f>
      </c>
      <c r="I791" s="5" t="str">
        <f>=(F791-H791)^2</f>
      </c>
    </row>
    <row r="792">
      <c r="A792" t="n">
        <v>211440</v>
      </c>
      <c r="B792" t="s">
        <v>4245</v>
      </c>
      <c r="C792" t="s">
        <v>163</v>
      </c>
      <c r="D792" t="n">
        <v>15</v>
      </c>
      <c r="E792" t="n">
        <v>32964</v>
      </c>
      <c r="F792" t="n">
        <v>92.5</v>
      </c>
      <c r="G792" t="str">
        <f>=IF(MOD(A792,10)&lt;7,"train","test")</f>
      </c>
      <c r="H792" s="5" t="str">
        <f>=$L$6+$L$7*D792+$L$8*E792</f>
      </c>
      <c r="I792" s="5" t="str">
        <f>=(F792-H792)^2</f>
      </c>
    </row>
    <row r="793">
      <c r="A793" t="n">
        <v>211556</v>
      </c>
      <c r="B793" t="s">
        <v>4250</v>
      </c>
      <c r="C793" t="s">
        <v>163</v>
      </c>
      <c r="D793" t="n">
        <v>21</v>
      </c>
      <c r="E793" t="n">
        <v>29051</v>
      </c>
      <c r="F793" t="n">
        <v>66.2</v>
      </c>
      <c r="G793" t="str">
        <f>=IF(MOD(A793,10)&lt;7,"train","test")</f>
      </c>
      <c r="H793" s="5" t="str">
        <f>=$L$6+$L$7*D793+$L$8*E793</f>
      </c>
      <c r="I793" s="5" t="str">
        <f>=(F793-H793)^2</f>
      </c>
    </row>
    <row r="794">
      <c r="A794" t="n">
        <v>211583</v>
      </c>
      <c r="B794" t="s">
        <v>4251</v>
      </c>
      <c r="C794" t="s">
        <v>163</v>
      </c>
      <c r="D794" t="n">
        <v>47</v>
      </c>
      <c r="E794" t="n">
        <v>28583</v>
      </c>
      <c r="F794" t="n">
        <v>56.1</v>
      </c>
      <c r="G794" t="str">
        <f>=IF(MOD(A794,10)&lt;7,"train","test")</f>
      </c>
      <c r="H794" s="5" t="str">
        <f>=$L$6+$L$7*D794+$L$8*E794</f>
      </c>
      <c r="I794" s="5" t="str">
        <f>=(F794-H794)^2</f>
      </c>
    </row>
    <row r="795">
      <c r="A795" t="n">
        <v>211981</v>
      </c>
      <c r="B795" t="s">
        <v>4260</v>
      </c>
      <c r="C795" t="s">
        <v>163</v>
      </c>
      <c r="D795" t="n">
        <v>29</v>
      </c>
      <c r="E795" t="n">
        <v>28401</v>
      </c>
      <c r="F795" t="n">
        <v>52</v>
      </c>
      <c r="G795" t="str">
        <f>=IF(MOD(A795,10)&lt;7,"train","test")</f>
      </c>
      <c r="H795" s="5" t="str">
        <f>=$L$6+$L$7*D795+$L$8*E795</f>
      </c>
      <c r="I795" s="5" t="str">
        <f>=(F795-H795)^2</f>
      </c>
    </row>
    <row r="796">
      <c r="A796" t="n">
        <v>212054</v>
      </c>
      <c r="B796" t="s">
        <v>4266</v>
      </c>
      <c r="C796" t="s">
        <v>163</v>
      </c>
      <c r="D796" t="n">
        <v>25</v>
      </c>
      <c r="E796" t="n">
        <v>42342</v>
      </c>
      <c r="F796" t="n">
        <v>77.1</v>
      </c>
      <c r="G796" t="str">
        <f>=IF(MOD(A796,10)&lt;7,"train","test")</f>
      </c>
      <c r="H796" s="5" t="str">
        <f>=$L$6+$L$7*D796+$L$8*E796</f>
      </c>
      <c r="I796" s="5" t="str">
        <f>=(F796-H796)^2</f>
      </c>
    </row>
    <row r="797">
      <c r="A797" t="n">
        <v>212106</v>
      </c>
      <c r="B797" t="s">
        <v>4267</v>
      </c>
      <c r="C797" t="s">
        <v>163</v>
      </c>
      <c r="D797" t="n">
        <v>18</v>
      </c>
      <c r="E797" t="n">
        <v>35125</v>
      </c>
      <c r="F797" t="n">
        <v>74.9</v>
      </c>
      <c r="G797" t="str">
        <f>=IF(MOD(A797,10)&lt;7,"train","test")</f>
      </c>
      <c r="H797" s="5" t="str">
        <f>=$L$6+$L$7*D797+$L$8*E797</f>
      </c>
      <c r="I797" s="5" t="str">
        <f>=(F797-H797)^2</f>
      </c>
    </row>
    <row r="798">
      <c r="A798" t="n">
        <v>212115</v>
      </c>
      <c r="B798" t="s">
        <v>4268</v>
      </c>
      <c r="C798" t="s">
        <v>149</v>
      </c>
      <c r="D798" t="n">
        <v>40</v>
      </c>
      <c r="E798" t="n">
        <v>15318</v>
      </c>
      <c r="F798" t="n">
        <v>43.8</v>
      </c>
      <c r="G798" t="str">
        <f>=IF(MOD(A798,10)&lt;7,"train","test")</f>
      </c>
      <c r="H798" s="5" t="str">
        <f>=$L$6+$L$7*D798+$L$8*E798</f>
      </c>
      <c r="I798" s="5" t="str">
        <f>=(F798-H798)^2</f>
      </c>
    </row>
    <row r="799">
      <c r="A799" t="n">
        <v>212133</v>
      </c>
      <c r="B799" t="s">
        <v>4270</v>
      </c>
      <c r="C799" t="s">
        <v>163</v>
      </c>
      <c r="D799" t="n">
        <v>36</v>
      </c>
      <c r="E799" t="n">
        <v>21900</v>
      </c>
      <c r="F799" t="n">
        <v>57.4</v>
      </c>
      <c r="G799" t="str">
        <f>=IF(MOD(A799,10)&lt;7,"train","test")</f>
      </c>
      <c r="H799" s="5" t="str">
        <f>=$L$6+$L$7*D799+$L$8*E799</f>
      </c>
      <c r="I799" s="5" t="str">
        <f>=(F799-H799)^2</f>
      </c>
    </row>
    <row r="800">
      <c r="A800" t="n">
        <v>212601</v>
      </c>
      <c r="B800" t="s">
        <v>4289</v>
      </c>
      <c r="C800" t="s">
        <v>163</v>
      </c>
      <c r="D800" t="n">
        <v>22</v>
      </c>
      <c r="E800" t="n">
        <v>23942</v>
      </c>
      <c r="F800" t="n">
        <v>70.7</v>
      </c>
      <c r="G800" t="str">
        <f>=IF(MOD(A800,10)&lt;7,"train","test")</f>
      </c>
      <c r="H800" s="5" t="str">
        <f>=$L$6+$L$7*D800+$L$8*E800</f>
      </c>
      <c r="I800" s="5" t="str">
        <f>=(F800-H800)^2</f>
      </c>
    </row>
    <row r="801">
      <c r="A801" t="n">
        <v>212656</v>
      </c>
      <c r="B801" t="s">
        <v>4290</v>
      </c>
      <c r="C801" t="s">
        <v>163</v>
      </c>
      <c r="D801" t="n">
        <v>32</v>
      </c>
      <c r="E801" t="n">
        <v>22145</v>
      </c>
      <c r="F801" t="n">
        <v>61</v>
      </c>
      <c r="G801" t="str">
        <f>=IF(MOD(A801,10)&lt;7,"train","test")</f>
      </c>
      <c r="H801" s="5" t="str">
        <f>=$L$6+$L$7*D801+$L$8*E801</f>
      </c>
      <c r="I801" s="5" t="str">
        <f>=(F801-H801)^2</f>
      </c>
    </row>
    <row r="802">
      <c r="A802" t="n">
        <v>212674</v>
      </c>
      <c r="B802" t="s">
        <v>4292</v>
      </c>
      <c r="C802" t="s">
        <v>163</v>
      </c>
      <c r="D802" t="n">
        <v>21</v>
      </c>
      <c r="E802" t="n">
        <v>35729</v>
      </c>
      <c r="F802" t="n">
        <v>82.7</v>
      </c>
      <c r="G802" t="str">
        <f>=IF(MOD(A802,10)&lt;7,"train","test")</f>
      </c>
      <c r="H802" s="5" t="str">
        <f>=$L$6+$L$7*D802+$L$8*E802</f>
      </c>
      <c r="I802" s="5" t="str">
        <f>=(F802-H802)^2</f>
      </c>
    </row>
    <row r="803">
      <c r="A803" t="n">
        <v>212805</v>
      </c>
      <c r="B803" t="s">
        <v>4296</v>
      </c>
      <c r="C803" t="s">
        <v>163</v>
      </c>
      <c r="D803" t="n">
        <v>0</v>
      </c>
      <c r="E803" t="n">
        <v>24184</v>
      </c>
      <c r="F803" t="n">
        <v>79.7</v>
      </c>
      <c r="G803" t="str">
        <f>=IF(MOD(A803,10)&lt;7,"train","test")</f>
      </c>
      <c r="H803" s="5" t="str">
        <f>=$L$6+$L$7*D803+$L$8*E803</f>
      </c>
      <c r="I803" s="5" t="str">
        <f>=(F803-H803)^2</f>
      </c>
    </row>
    <row r="804">
      <c r="A804" t="n">
        <v>212832</v>
      </c>
      <c r="B804" t="s">
        <v>4298</v>
      </c>
      <c r="C804" t="s">
        <v>163</v>
      </c>
      <c r="D804" t="n">
        <v>30</v>
      </c>
      <c r="E804" t="n">
        <v>26733</v>
      </c>
      <c r="F804" t="n">
        <v>66.5</v>
      </c>
      <c r="G804" t="str">
        <f>=IF(MOD(A804,10)&lt;7,"train","test")</f>
      </c>
      <c r="H804" s="5" t="str">
        <f>=$L$6+$L$7*D804+$L$8*E804</f>
      </c>
      <c r="I804" s="5" t="str">
        <f>=(F804-H804)^2</f>
      </c>
    </row>
    <row r="805">
      <c r="A805" t="n">
        <v>212911</v>
      </c>
      <c r="B805" t="s">
        <v>4302</v>
      </c>
      <c r="C805" t="s">
        <v>163</v>
      </c>
      <c r="D805" t="n">
        <v>14</v>
      </c>
      <c r="E805" t="n">
        <v>22828</v>
      </c>
      <c r="F805" t="n">
        <v>89.4</v>
      </c>
      <c r="G805" t="str">
        <f>=IF(MOD(A805,10)&lt;7,"train","test")</f>
      </c>
      <c r="H805" s="5" t="str">
        <f>=$L$6+$L$7*D805+$L$8*E805</f>
      </c>
      <c r="I805" s="5" t="str">
        <f>=(F805-H805)^2</f>
      </c>
    </row>
    <row r="806">
      <c r="A806" t="n">
        <v>212984</v>
      </c>
      <c r="B806" t="s">
        <v>4305</v>
      </c>
      <c r="C806" t="s">
        <v>163</v>
      </c>
      <c r="D806" t="n">
        <v>40</v>
      </c>
      <c r="E806" t="n">
        <v>13016</v>
      </c>
      <c r="F806" t="n">
        <v>58.4</v>
      </c>
      <c r="G806" t="str">
        <f>=IF(MOD(A806,10)&lt;7,"train","test")</f>
      </c>
      <c r="H806" s="5" t="str">
        <f>=$L$6+$L$7*D806+$L$8*E806</f>
      </c>
      <c r="I806" s="5" t="str">
        <f>=(F806-H806)^2</f>
      </c>
    </row>
    <row r="807">
      <c r="A807" t="n">
        <v>213011</v>
      </c>
      <c r="B807" t="s">
        <v>4306</v>
      </c>
      <c r="C807" t="s">
        <v>163</v>
      </c>
      <c r="D807" t="n">
        <v>21</v>
      </c>
      <c r="E807" t="n">
        <v>29499</v>
      </c>
      <c r="F807" t="n">
        <v>64.5</v>
      </c>
      <c r="G807" t="str">
        <f>=IF(MOD(A807,10)&lt;7,"train","test")</f>
      </c>
      <c r="H807" s="5" t="str">
        <f>=$L$6+$L$7*D807+$L$8*E807</f>
      </c>
      <c r="I807" s="5" t="str">
        <f>=(F807-H807)^2</f>
      </c>
    </row>
    <row r="808">
      <c r="A808" t="n">
        <v>213020</v>
      </c>
      <c r="B808" t="s">
        <v>4308</v>
      </c>
      <c r="C808" t="s">
        <v>149</v>
      </c>
      <c r="D808" t="n">
        <v>36</v>
      </c>
      <c r="E808" t="n">
        <v>17665</v>
      </c>
      <c r="F808" t="n">
        <v>52.8</v>
      </c>
      <c r="G808" t="str">
        <f>=IF(MOD(A808,10)&lt;7,"train","test")</f>
      </c>
      <c r="H808" s="5" t="str">
        <f>=$L$6+$L$7*D808+$L$8*E808</f>
      </c>
      <c r="I808" s="5" t="str">
        <f>=(F808-H808)^2</f>
      </c>
    </row>
    <row r="809">
      <c r="A809" t="n">
        <v>213251</v>
      </c>
      <c r="B809" t="s">
        <v>4314</v>
      </c>
      <c r="C809" t="s">
        <v>163</v>
      </c>
      <c r="D809" t="n">
        <v>26</v>
      </c>
      <c r="E809" t="n">
        <v>28925</v>
      </c>
      <c r="F809" t="n">
        <v>68.9</v>
      </c>
      <c r="G809" t="str">
        <f>=IF(MOD(A809,10)&lt;7,"train","test")</f>
      </c>
      <c r="H809" s="5" t="str">
        <f>=$L$6+$L$7*D809+$L$8*E809</f>
      </c>
      <c r="I809" s="5" t="str">
        <f>=(F809-H809)^2</f>
      </c>
    </row>
    <row r="810">
      <c r="A810" t="n">
        <v>213303</v>
      </c>
      <c r="B810" t="s">
        <v>4316</v>
      </c>
      <c r="C810" t="s">
        <v>163</v>
      </c>
      <c r="D810" t="n">
        <v>45</v>
      </c>
      <c r="E810" t="n">
        <v>21461</v>
      </c>
      <c r="F810" t="n">
        <v>41.2</v>
      </c>
      <c r="G810" t="str">
        <f>=IF(MOD(A810,10)&lt;7,"train","test")</f>
      </c>
      <c r="H810" s="5" t="str">
        <f>=$L$6+$L$7*D810+$L$8*E810</f>
      </c>
      <c r="I810" s="5" t="str">
        <f>=(F810-H810)^2</f>
      </c>
    </row>
    <row r="811">
      <c r="A811" t="n">
        <v>213321</v>
      </c>
      <c r="B811" t="s">
        <v>4318</v>
      </c>
      <c r="C811" t="s">
        <v>163</v>
      </c>
      <c r="D811" t="n">
        <v>27</v>
      </c>
      <c r="E811" t="n">
        <v>25608</v>
      </c>
      <c r="F811" t="n">
        <v>60.1</v>
      </c>
      <c r="G811" t="str">
        <f>=IF(MOD(A811,10)&lt;7,"train","test")</f>
      </c>
      <c r="H811" s="5" t="str">
        <f>=$L$6+$L$7*D811+$L$8*E811</f>
      </c>
      <c r="I811" s="5" t="str">
        <f>=(F811-H811)^2</f>
      </c>
    </row>
    <row r="812">
      <c r="A812" t="n">
        <v>213385</v>
      </c>
      <c r="B812" t="s">
        <v>4327</v>
      </c>
      <c r="C812" t="s">
        <v>163</v>
      </c>
      <c r="D812" t="n">
        <v>10</v>
      </c>
      <c r="E812" t="n">
        <v>34728</v>
      </c>
      <c r="F812" t="n">
        <v>88.1</v>
      </c>
      <c r="G812" t="str">
        <f>=IF(MOD(A812,10)&lt;7,"train","test")</f>
      </c>
      <c r="H812" s="5" t="str">
        <f>=$L$6+$L$7*D812+$L$8*E812</f>
      </c>
      <c r="I812" s="5" t="str">
        <f>=(F812-H812)^2</f>
      </c>
    </row>
    <row r="813">
      <c r="A813" t="n">
        <v>213400</v>
      </c>
      <c r="B813" t="s">
        <v>4328</v>
      </c>
      <c r="C813" t="s">
        <v>163</v>
      </c>
      <c r="D813" t="n">
        <v>30</v>
      </c>
      <c r="E813" t="n">
        <v>22872</v>
      </c>
      <c r="F813" t="n">
        <v>70.5</v>
      </c>
      <c r="G813" t="str">
        <f>=IF(MOD(A813,10)&lt;7,"train","test")</f>
      </c>
      <c r="H813" s="5" t="str">
        <f>=$L$6+$L$7*D813+$L$8*E813</f>
      </c>
      <c r="I813" s="5" t="str">
        <f>=(F813-H813)^2</f>
      </c>
    </row>
    <row r="814">
      <c r="A814" t="n">
        <v>213543</v>
      </c>
      <c r="B814" t="s">
        <v>4341</v>
      </c>
      <c r="C814" t="s">
        <v>163</v>
      </c>
      <c r="D814" t="n">
        <v>18</v>
      </c>
      <c r="E814" t="n">
        <v>33289</v>
      </c>
      <c r="F814" t="n">
        <v>89.2</v>
      </c>
      <c r="G814" t="str">
        <f>=IF(MOD(A814,10)&lt;7,"train","test")</f>
      </c>
      <c r="H814" s="5" t="str">
        <f>=$L$6+$L$7*D814+$L$8*E814</f>
      </c>
      <c r="I814" s="5" t="str">
        <f>=(F814-H814)^2</f>
      </c>
    </row>
    <row r="815">
      <c r="A815" t="n">
        <v>213826</v>
      </c>
      <c r="B815" t="s">
        <v>4353</v>
      </c>
      <c r="C815" t="s">
        <v>163</v>
      </c>
      <c r="D815" t="n">
        <v>29</v>
      </c>
      <c r="E815" t="n">
        <v>24712</v>
      </c>
      <c r="F815" t="n">
        <v>72.5</v>
      </c>
      <c r="G815" t="str">
        <f>=IF(MOD(A815,10)&lt;7,"train","test")</f>
      </c>
      <c r="H815" s="5" t="str">
        <f>=$L$6+$L$7*D815+$L$8*E815</f>
      </c>
      <c r="I815" s="5" t="str">
        <f>=(F815-H815)^2</f>
      </c>
    </row>
    <row r="816">
      <c r="A816" t="n">
        <v>213996</v>
      </c>
      <c r="B816" t="s">
        <v>4357</v>
      </c>
      <c r="C816" t="s">
        <v>163</v>
      </c>
      <c r="D816" t="n">
        <v>20</v>
      </c>
      <c r="E816" t="n">
        <v>29882</v>
      </c>
      <c r="F816" t="n">
        <v>78.5</v>
      </c>
      <c r="G816" t="str">
        <f>=IF(MOD(A816,10)&lt;7,"train","test")</f>
      </c>
      <c r="H816" s="5" t="str">
        <f>=$L$6+$L$7*D816+$L$8*E816</f>
      </c>
      <c r="I816" s="5" t="str">
        <f>=(F816-H816)^2</f>
      </c>
    </row>
    <row r="817">
      <c r="A817" t="n">
        <v>214041</v>
      </c>
      <c r="B817" t="s">
        <v>4360</v>
      </c>
      <c r="C817" t="s">
        <v>149</v>
      </c>
      <c r="D817" t="n">
        <v>27</v>
      </c>
      <c r="E817" t="n">
        <v>20860</v>
      </c>
      <c r="F817" t="n">
        <v>54.4</v>
      </c>
      <c r="G817" t="str">
        <f>=IF(MOD(A817,10)&lt;7,"train","test")</f>
      </c>
      <c r="H817" s="5" t="str">
        <f>=$L$6+$L$7*D817+$L$8*E817</f>
      </c>
      <c r="I817" s="5" t="str">
        <f>=(F817-H817)^2</f>
      </c>
    </row>
    <row r="818">
      <c r="A818" t="n">
        <v>214166</v>
      </c>
      <c r="B818" t="s">
        <v>4367</v>
      </c>
      <c r="C818" t="s">
        <v>163</v>
      </c>
      <c r="D818" t="n">
        <v>16</v>
      </c>
      <c r="E818" t="n">
        <v>20570</v>
      </c>
      <c r="F818" t="n">
        <v>51.6</v>
      </c>
      <c r="G818" t="str">
        <f>=IF(MOD(A818,10)&lt;7,"train","test")</f>
      </c>
      <c r="H818" s="5" t="str">
        <f>=$L$6+$L$7*D818+$L$8*E818</f>
      </c>
      <c r="I818" s="5" t="str">
        <f>=(F818-H818)^2</f>
      </c>
    </row>
    <row r="819">
      <c r="A819" t="n">
        <v>214175</v>
      </c>
      <c r="B819" t="s">
        <v>4369</v>
      </c>
      <c r="C819" t="s">
        <v>163</v>
      </c>
      <c r="D819" t="n">
        <v>21</v>
      </c>
      <c r="E819" t="n">
        <v>31814</v>
      </c>
      <c r="F819" t="n">
        <v>80.2</v>
      </c>
      <c r="G819" t="str">
        <f>=IF(MOD(A819,10)&lt;7,"train","test")</f>
      </c>
      <c r="H819" s="5" t="str">
        <f>=$L$6+$L$7*D819+$L$8*E819</f>
      </c>
      <c r="I819" s="5" t="str">
        <f>=(F819-H819)^2</f>
      </c>
    </row>
    <row r="820">
      <c r="A820" t="n">
        <v>214272</v>
      </c>
      <c r="B820" t="s">
        <v>4370</v>
      </c>
      <c r="C820" t="s">
        <v>163</v>
      </c>
      <c r="D820" t="n">
        <v>42</v>
      </c>
      <c r="E820" t="n">
        <v>29298</v>
      </c>
      <c r="F820" t="n">
        <v>46.1</v>
      </c>
      <c r="G820" t="str">
        <f>=IF(MOD(A820,10)&lt;7,"train","test")</f>
      </c>
      <c r="H820" s="5" t="str">
        <f>=$L$6+$L$7*D820+$L$8*E820</f>
      </c>
      <c r="I820" s="5" t="str">
        <f>=(F820-H820)^2</f>
      </c>
    </row>
    <row r="821">
      <c r="A821" t="n">
        <v>214591</v>
      </c>
      <c r="B821" t="s">
        <v>4380</v>
      </c>
      <c r="C821" t="s">
        <v>149</v>
      </c>
      <c r="D821" t="n">
        <v>27</v>
      </c>
      <c r="E821" t="n">
        <v>20964</v>
      </c>
      <c r="F821" t="n">
        <v>45.5</v>
      </c>
      <c r="G821" t="str">
        <f>=IF(MOD(A821,10)&lt;7,"train","test")</f>
      </c>
      <c r="H821" s="5" t="str">
        <f>=$L$6+$L$7*D821+$L$8*E821</f>
      </c>
      <c r="I821" s="5" t="str">
        <f>=(F821-H821)^2</f>
      </c>
    </row>
    <row r="822">
      <c r="A822" t="n">
        <v>214625</v>
      </c>
      <c r="B822" t="s">
        <v>4382</v>
      </c>
      <c r="C822" t="s">
        <v>149</v>
      </c>
      <c r="D822" t="n">
        <v>32</v>
      </c>
      <c r="E822" t="n">
        <v>19294</v>
      </c>
      <c r="F822" t="n">
        <v>20.3</v>
      </c>
      <c r="G822" t="str">
        <f>=IF(MOD(A822,10)&lt;7,"train","test")</f>
      </c>
      <c r="H822" s="5" t="str">
        <f>=$L$6+$L$7*D822+$L$8*E822</f>
      </c>
      <c r="I822" s="5" t="str">
        <f>=(F822-H822)^2</f>
      </c>
    </row>
    <row r="823">
      <c r="A823" t="n">
        <v>214634</v>
      </c>
      <c r="B823" t="s">
        <v>4384</v>
      </c>
      <c r="C823" t="s">
        <v>149</v>
      </c>
      <c r="D823" t="n">
        <v>41</v>
      </c>
      <c r="E823" t="n">
        <v>14895</v>
      </c>
      <c r="F823" t="n">
        <v>11.1</v>
      </c>
      <c r="G823" t="str">
        <f>=IF(MOD(A823,10)&lt;7,"train","test")</f>
      </c>
      <c r="H823" s="5" t="str">
        <f>=$L$6+$L$7*D823+$L$8*E823</f>
      </c>
      <c r="I823" s="5" t="str">
        <f>=(F823-H823)^2</f>
      </c>
    </row>
    <row r="824">
      <c r="A824" t="n">
        <v>214643</v>
      </c>
      <c r="B824" t="s">
        <v>4386</v>
      </c>
      <c r="C824" t="s">
        <v>149</v>
      </c>
      <c r="D824" t="n">
        <v>38</v>
      </c>
      <c r="E824" t="n">
        <v>16275</v>
      </c>
      <c r="F824" t="n">
        <v>16</v>
      </c>
      <c r="G824" t="str">
        <f>=IF(MOD(A824,10)&lt;7,"train","test")</f>
      </c>
      <c r="H824" s="5" t="str">
        <f>=$L$6+$L$7*D824+$L$8*E824</f>
      </c>
      <c r="I824" s="5" t="str">
        <f>=(F824-H824)^2</f>
      </c>
    </row>
    <row r="825">
      <c r="A825" t="n">
        <v>214652</v>
      </c>
      <c r="B825" t="s">
        <v>4387</v>
      </c>
      <c r="C825" t="s">
        <v>149</v>
      </c>
      <c r="D825" t="n">
        <v>43</v>
      </c>
      <c r="E825" t="n">
        <v>18239</v>
      </c>
      <c r="F825" t="n">
        <v>31.2</v>
      </c>
      <c r="G825" t="str">
        <f>=IF(MOD(A825,10)&lt;7,"train","test")</f>
      </c>
      <c r="H825" s="5" t="str">
        <f>=$L$6+$L$7*D825+$L$8*E825</f>
      </c>
      <c r="I825" s="5" t="str">
        <f>=(F825-H825)^2</f>
      </c>
    </row>
    <row r="826">
      <c r="A826" t="n">
        <v>214670</v>
      </c>
      <c r="B826" t="s">
        <v>4389</v>
      </c>
      <c r="C826" t="s">
        <v>149</v>
      </c>
      <c r="D826" t="n">
        <v>33</v>
      </c>
      <c r="E826" t="n">
        <v>19070</v>
      </c>
      <c r="F826" t="n">
        <v>16.9</v>
      </c>
      <c r="G826" t="str">
        <f>=IF(MOD(A826,10)&lt;7,"train","test")</f>
      </c>
      <c r="H826" s="5" t="str">
        <f>=$L$6+$L$7*D826+$L$8*E826</f>
      </c>
      <c r="I826" s="5" t="str">
        <f>=(F826-H826)^2</f>
      </c>
    </row>
    <row r="827">
      <c r="A827" t="n">
        <v>214704</v>
      </c>
      <c r="B827" t="s">
        <v>4392</v>
      </c>
      <c r="C827" t="s">
        <v>149</v>
      </c>
      <c r="D827" t="n">
        <v>29</v>
      </c>
      <c r="E827" t="n">
        <v>22450</v>
      </c>
      <c r="F827" t="n">
        <v>22.9</v>
      </c>
      <c r="G827" t="str">
        <f>=IF(MOD(A827,10)&lt;7,"train","test")</f>
      </c>
      <c r="H827" s="5" t="str">
        <f>=$L$6+$L$7*D827+$L$8*E827</f>
      </c>
      <c r="I827" s="5" t="str">
        <f>=(F827-H827)^2</f>
      </c>
    </row>
    <row r="828">
      <c r="A828" t="n">
        <v>214713</v>
      </c>
      <c r="B828" t="s">
        <v>4393</v>
      </c>
      <c r="C828" t="s">
        <v>149</v>
      </c>
      <c r="D828" t="n">
        <v>26</v>
      </c>
      <c r="E828" t="n">
        <v>22406</v>
      </c>
      <c r="F828" t="n">
        <v>29.3</v>
      </c>
      <c r="G828" t="str">
        <f>=IF(MOD(A828,10)&lt;7,"train","test")</f>
      </c>
      <c r="H828" s="5" t="str">
        <f>=$L$6+$L$7*D828+$L$8*E828</f>
      </c>
      <c r="I828" s="5" t="str">
        <f>=(F828-H828)^2</f>
      </c>
    </row>
    <row r="829">
      <c r="A829" t="n">
        <v>214731</v>
      </c>
      <c r="B829" t="s">
        <v>4394</v>
      </c>
      <c r="C829" t="s">
        <v>149</v>
      </c>
      <c r="D829" t="n">
        <v>35</v>
      </c>
      <c r="E829" t="n">
        <v>21739</v>
      </c>
      <c r="F829" t="n">
        <v>21.1</v>
      </c>
      <c r="G829" t="str">
        <f>=IF(MOD(A829,10)&lt;7,"train","test")</f>
      </c>
      <c r="H829" s="5" t="str">
        <f>=$L$6+$L$7*D829+$L$8*E829</f>
      </c>
      <c r="I829" s="5" t="str">
        <f>=(F829-H829)^2</f>
      </c>
    </row>
    <row r="830">
      <c r="A830" t="n">
        <v>214740</v>
      </c>
      <c r="B830" t="s">
        <v>4395</v>
      </c>
      <c r="C830" t="s">
        <v>149</v>
      </c>
      <c r="D830" t="n">
        <v>25</v>
      </c>
      <c r="E830" t="n">
        <v>18960</v>
      </c>
      <c r="F830" t="n">
        <v>22.4</v>
      </c>
      <c r="G830" t="str">
        <f>=IF(MOD(A830,10)&lt;7,"train","test")</f>
      </c>
      <c r="H830" s="5" t="str">
        <f>=$L$6+$L$7*D830+$L$8*E830</f>
      </c>
      <c r="I830" s="5" t="str">
        <f>=(F830-H830)^2</f>
      </c>
    </row>
    <row r="831">
      <c r="A831" t="n">
        <v>214786</v>
      </c>
      <c r="B831" t="s">
        <v>4402</v>
      </c>
      <c r="C831" t="s">
        <v>149</v>
      </c>
      <c r="D831" t="n">
        <v>44</v>
      </c>
      <c r="E831" t="n">
        <v>14933</v>
      </c>
      <c r="F831" t="n">
        <v>27.4</v>
      </c>
      <c r="G831" t="str">
        <f>=IF(MOD(A831,10)&lt;7,"train","test")</f>
      </c>
      <c r="H831" s="5" t="str">
        <f>=$L$6+$L$7*D831+$L$8*E831</f>
      </c>
      <c r="I831" s="5" t="str">
        <f>=(F831-H831)^2</f>
      </c>
    </row>
    <row r="832">
      <c r="A832" t="n">
        <v>214795</v>
      </c>
      <c r="B832" t="s">
        <v>4404</v>
      </c>
      <c r="C832" t="s">
        <v>149</v>
      </c>
      <c r="D832" t="n">
        <v>26</v>
      </c>
      <c r="E832" t="n">
        <v>20294</v>
      </c>
      <c r="F832" t="n">
        <v>17.5</v>
      </c>
      <c r="G832" t="str">
        <f>=IF(MOD(A832,10)&lt;7,"train","test")</f>
      </c>
      <c r="H832" s="5" t="str">
        <f>=$L$6+$L$7*D832+$L$8*E832</f>
      </c>
      <c r="I832" s="5" t="str">
        <f>=(F832-H832)^2</f>
      </c>
    </row>
    <row r="833">
      <c r="A833" t="n">
        <v>214801</v>
      </c>
      <c r="B833" t="s">
        <v>4406</v>
      </c>
      <c r="C833" t="s">
        <v>149</v>
      </c>
      <c r="D833" t="n">
        <v>38</v>
      </c>
      <c r="E833" t="n">
        <v>17561</v>
      </c>
      <c r="F833" t="n">
        <v>21.9</v>
      </c>
      <c r="G833" t="str">
        <f>=IF(MOD(A833,10)&lt;7,"train","test")</f>
      </c>
      <c r="H833" s="5" t="str">
        <f>=$L$6+$L$7*D833+$L$8*E833</f>
      </c>
      <c r="I833" s="5" t="str">
        <f>=(F833-H833)^2</f>
      </c>
    </row>
    <row r="834">
      <c r="A834" t="n">
        <v>214810</v>
      </c>
      <c r="B834" t="s">
        <v>4408</v>
      </c>
      <c r="C834" t="s">
        <v>149</v>
      </c>
      <c r="D834" t="n">
        <v>38</v>
      </c>
      <c r="E834" t="n">
        <v>20317</v>
      </c>
      <c r="F834" t="n">
        <v>16.2</v>
      </c>
      <c r="G834" t="str">
        <f>=IF(MOD(A834,10)&lt;7,"train","test")</f>
      </c>
      <c r="H834" s="5" t="str">
        <f>=$L$6+$L$7*D834+$L$8*E834</f>
      </c>
      <c r="I834" s="5" t="str">
        <f>=(F834-H834)^2</f>
      </c>
    </row>
    <row r="835">
      <c r="A835" t="n">
        <v>215053</v>
      </c>
      <c r="B835" t="s">
        <v>4417</v>
      </c>
      <c r="C835" t="s">
        <v>163</v>
      </c>
      <c r="D835" t="n">
        <v>46</v>
      </c>
      <c r="E835" t="n">
        <v>30437</v>
      </c>
      <c r="F835" t="n">
        <v>63.8</v>
      </c>
      <c r="G835" t="str">
        <f>=IF(MOD(A835,10)&lt;7,"train","test")</f>
      </c>
      <c r="H835" s="5" t="str">
        <f>=$L$6+$L$7*D835+$L$8*E835</f>
      </c>
      <c r="I835" s="5" t="str">
        <f>=(F835-H835)^2</f>
      </c>
    </row>
    <row r="836">
      <c r="A836" t="n">
        <v>215062</v>
      </c>
      <c r="B836" t="s">
        <v>4418</v>
      </c>
      <c r="C836" t="s">
        <v>163</v>
      </c>
      <c r="D836" t="n">
        <v>16</v>
      </c>
      <c r="E836" t="n">
        <v>26017</v>
      </c>
      <c r="F836" t="n">
        <v>96.8</v>
      </c>
      <c r="G836" t="str">
        <f>=IF(MOD(A836,10)&lt;7,"train","test")</f>
      </c>
      <c r="H836" s="5" t="str">
        <f>=$L$6+$L$7*D836+$L$8*E836</f>
      </c>
      <c r="I836" s="5" t="str">
        <f>=(F836-H836)^2</f>
      </c>
    </row>
    <row r="837">
      <c r="A837" t="n">
        <v>215105</v>
      </c>
      <c r="B837" t="s">
        <v>4419</v>
      </c>
      <c r="C837" t="s">
        <v>163</v>
      </c>
      <c r="D837" t="n">
        <v>33</v>
      </c>
      <c r="E837" t="n">
        <v>44510</v>
      </c>
      <c r="F837" t="n">
        <v>69.2</v>
      </c>
      <c r="G837" t="str">
        <f>=IF(MOD(A837,10)&lt;7,"train","test")</f>
      </c>
      <c r="H837" s="5" t="str">
        <f>=$L$6+$L$7*D837+$L$8*E837</f>
      </c>
      <c r="I837" s="5" t="str">
        <f>=(F837-H837)^2</f>
      </c>
    </row>
    <row r="838">
      <c r="A838" t="n">
        <v>215114</v>
      </c>
      <c r="B838" t="s">
        <v>4420</v>
      </c>
      <c r="C838" t="s">
        <v>163</v>
      </c>
      <c r="D838" t="n">
        <v>30</v>
      </c>
      <c r="E838" t="n">
        <v>27603</v>
      </c>
      <c r="F838" t="n">
        <v>64.3</v>
      </c>
      <c r="G838" t="str">
        <f>=IF(MOD(A838,10)&lt;7,"train","test")</f>
      </c>
      <c r="H838" s="5" t="str">
        <f>=$L$6+$L$7*D838+$L$8*E838</f>
      </c>
      <c r="I838" s="5" t="str">
        <f>=(F838-H838)^2</f>
      </c>
    </row>
    <row r="839">
      <c r="A839" t="n">
        <v>215266</v>
      </c>
      <c r="B839" t="s">
        <v>4424</v>
      </c>
      <c r="C839" t="s">
        <v>149</v>
      </c>
      <c r="D839" t="n">
        <v>46</v>
      </c>
      <c r="E839" t="n">
        <v>17015</v>
      </c>
      <c r="F839" t="n">
        <v>47.2</v>
      </c>
      <c r="G839" t="str">
        <f>=IF(MOD(A839,10)&lt;7,"train","test")</f>
      </c>
      <c r="H839" s="5" t="str">
        <f>=$L$6+$L$7*D839+$L$8*E839</f>
      </c>
      <c r="I839" s="5" t="str">
        <f>=(F839-H839)^2</f>
      </c>
    </row>
    <row r="840">
      <c r="A840" t="n">
        <v>215275</v>
      </c>
      <c r="B840" t="s">
        <v>4426</v>
      </c>
      <c r="C840" t="s">
        <v>149</v>
      </c>
      <c r="D840" t="n">
        <v>38</v>
      </c>
      <c r="E840" t="n">
        <v>17196</v>
      </c>
      <c r="F840" t="n">
        <v>39.6</v>
      </c>
      <c r="G840" t="str">
        <f>=IF(MOD(A840,10)&lt;7,"train","test")</f>
      </c>
      <c r="H840" s="5" t="str">
        <f>=$L$6+$L$7*D840+$L$8*E840</f>
      </c>
      <c r="I840" s="5" t="str">
        <f>=(F840-H840)^2</f>
      </c>
    </row>
    <row r="841">
      <c r="A841" t="n">
        <v>215284</v>
      </c>
      <c r="B841" t="s">
        <v>4428</v>
      </c>
      <c r="C841" t="s">
        <v>149</v>
      </c>
      <c r="D841" t="n">
        <v>29</v>
      </c>
      <c r="E841" t="n">
        <v>17909</v>
      </c>
      <c r="F841" t="n">
        <v>53.5</v>
      </c>
      <c r="G841" t="str">
        <f>=IF(MOD(A841,10)&lt;7,"train","test")</f>
      </c>
      <c r="H841" s="5" t="str">
        <f>=$L$6+$L$7*D841+$L$8*E841</f>
      </c>
      <c r="I841" s="5" t="str">
        <f>=(F841-H841)^2</f>
      </c>
    </row>
    <row r="842">
      <c r="A842" t="n">
        <v>215293</v>
      </c>
      <c r="B842" t="s">
        <v>4429</v>
      </c>
      <c r="C842" t="s">
        <v>149</v>
      </c>
      <c r="D842" t="n">
        <v>14</v>
      </c>
      <c r="E842" t="n">
        <v>24338</v>
      </c>
      <c r="F842" t="n">
        <v>84.3</v>
      </c>
      <c r="G842" t="str">
        <f>=IF(MOD(A842,10)&lt;7,"train","test")</f>
      </c>
      <c r="H842" s="5" t="str">
        <f>=$L$6+$L$7*D842+$L$8*E842</f>
      </c>
      <c r="I842" s="5" t="str">
        <f>=(F842-H842)^2</f>
      </c>
    </row>
    <row r="843">
      <c r="A843" t="n">
        <v>215442</v>
      </c>
      <c r="B843" t="s">
        <v>4439</v>
      </c>
      <c r="C843" t="s">
        <v>163</v>
      </c>
      <c r="D843" t="n">
        <v>37</v>
      </c>
      <c r="E843" t="n">
        <v>25477</v>
      </c>
      <c r="F843" t="n">
        <v>59.4</v>
      </c>
      <c r="G843" t="str">
        <f>=IF(MOD(A843,10)&lt;7,"train","test")</f>
      </c>
      <c r="H843" s="5" t="str">
        <f>=$L$6+$L$7*D843+$L$8*E843</f>
      </c>
      <c r="I843" s="5" t="str">
        <f>=(F843-H843)^2</f>
      </c>
    </row>
    <row r="844">
      <c r="A844" t="n">
        <v>215655</v>
      </c>
      <c r="B844" t="s">
        <v>4447</v>
      </c>
      <c r="C844" t="s">
        <v>163</v>
      </c>
      <c r="D844" t="n">
        <v>22</v>
      </c>
      <c r="E844" t="n">
        <v>26215</v>
      </c>
      <c r="F844" t="n">
        <v>65.6</v>
      </c>
      <c r="G844" t="str">
        <f>=IF(MOD(A844,10)&lt;7,"train","test")</f>
      </c>
      <c r="H844" s="5" t="str">
        <f>=$L$6+$L$7*D844+$L$8*E844</f>
      </c>
      <c r="I844" s="5" t="str">
        <f>=(F844-H844)^2</f>
      </c>
    </row>
    <row r="845">
      <c r="A845" t="n">
        <v>215691</v>
      </c>
      <c r="B845" t="s">
        <v>4450</v>
      </c>
      <c r="C845" t="s">
        <v>163</v>
      </c>
      <c r="D845" t="n">
        <v>39</v>
      </c>
      <c r="E845" t="n">
        <v>19297</v>
      </c>
      <c r="F845" t="n">
        <v>34.1</v>
      </c>
      <c r="G845" t="str">
        <f>=IF(MOD(A845,10)&lt;7,"train","test")</f>
      </c>
      <c r="H845" s="5" t="str">
        <f>=$L$6+$L$7*D845+$L$8*E845</f>
      </c>
      <c r="I845" s="5" t="str">
        <f>=(F845-H845)^2</f>
      </c>
    </row>
    <row r="846">
      <c r="A846" t="n">
        <v>215743</v>
      </c>
      <c r="B846" t="s">
        <v>4452</v>
      </c>
      <c r="C846" t="s">
        <v>163</v>
      </c>
      <c r="D846" t="n">
        <v>18</v>
      </c>
      <c r="E846" t="n">
        <v>27421</v>
      </c>
      <c r="F846" t="n">
        <v>72.4</v>
      </c>
      <c r="G846" t="str">
        <f>=IF(MOD(A846,10)&lt;7,"train","test")</f>
      </c>
      <c r="H846" s="5" t="str">
        <f>=$L$6+$L$7*D846+$L$8*E846</f>
      </c>
      <c r="I846" s="5" t="str">
        <f>=(F846-H846)^2</f>
      </c>
    </row>
    <row r="847">
      <c r="A847" t="n">
        <v>215770</v>
      </c>
      <c r="B847" t="s">
        <v>4454</v>
      </c>
      <c r="C847" t="s">
        <v>163</v>
      </c>
      <c r="D847" t="n">
        <v>18</v>
      </c>
      <c r="E847" t="n">
        <v>36392</v>
      </c>
      <c r="F847" t="n">
        <v>79.8</v>
      </c>
      <c r="G847" t="str">
        <f>=IF(MOD(A847,10)&lt;7,"train","test")</f>
      </c>
      <c r="H847" s="5" t="str">
        <f>=$L$6+$L$7*D847+$L$8*E847</f>
      </c>
      <c r="I847" s="5" t="str">
        <f>=(F847-H847)^2</f>
      </c>
    </row>
    <row r="848">
      <c r="A848" t="n">
        <v>216010</v>
      </c>
      <c r="B848" t="s">
        <v>4466</v>
      </c>
      <c r="C848" t="s">
        <v>149</v>
      </c>
      <c r="D848" t="n">
        <v>30</v>
      </c>
      <c r="E848" t="n">
        <v>23344</v>
      </c>
      <c r="F848" t="n">
        <v>51.6</v>
      </c>
      <c r="G848" t="str">
        <f>=IF(MOD(A848,10)&lt;7,"train","test")</f>
      </c>
      <c r="H848" s="5" t="str">
        <f>=$L$6+$L$7*D848+$L$8*E848</f>
      </c>
      <c r="I848" s="5" t="str">
        <f>=(F848-H848)^2</f>
      </c>
    </row>
    <row r="849">
      <c r="A849" t="n">
        <v>216311</v>
      </c>
      <c r="B849" t="s">
        <v>4483</v>
      </c>
      <c r="C849" t="s">
        <v>163</v>
      </c>
      <c r="D849" t="n">
        <v>28</v>
      </c>
      <c r="E849" t="n">
        <v>11018</v>
      </c>
      <c r="F849" t="n">
        <v>81.6</v>
      </c>
      <c r="G849" t="str">
        <f>=IF(MOD(A849,10)&lt;7,"train","test")</f>
      </c>
      <c r="H849" s="5" t="str">
        <f>=$L$6+$L$7*D849+$L$8*E849</f>
      </c>
      <c r="I849" s="5" t="str">
        <f>=(F849-H849)^2</f>
      </c>
    </row>
    <row r="850">
      <c r="A850" t="n">
        <v>216366</v>
      </c>
      <c r="B850" t="s">
        <v>4487</v>
      </c>
      <c r="C850" t="s">
        <v>163</v>
      </c>
      <c r="D850" t="n">
        <v>34</v>
      </c>
      <c r="E850" t="n">
        <v>29097</v>
      </c>
      <c r="F850" t="n">
        <v>68.2</v>
      </c>
      <c r="G850" t="str">
        <f>=IF(MOD(A850,10)&lt;7,"train","test")</f>
      </c>
      <c r="H850" s="5" t="str">
        <f>=$L$6+$L$7*D850+$L$8*E850</f>
      </c>
      <c r="I850" s="5" t="str">
        <f>=(F850-H850)^2</f>
      </c>
    </row>
    <row r="851">
      <c r="A851" t="n">
        <v>216524</v>
      </c>
      <c r="B851" t="s">
        <v>4494</v>
      </c>
      <c r="C851" t="s">
        <v>163</v>
      </c>
      <c r="D851" t="n">
        <v>20</v>
      </c>
      <c r="E851" t="n">
        <v>31625</v>
      </c>
      <c r="F851" t="n">
        <v>76.6</v>
      </c>
      <c r="G851" t="str">
        <f>=IF(MOD(A851,10)&lt;7,"train","test")</f>
      </c>
      <c r="H851" s="5" t="str">
        <f>=$L$6+$L$7*D851+$L$8*E851</f>
      </c>
      <c r="I851" s="5" t="str">
        <f>=(F851-H851)^2</f>
      </c>
    </row>
    <row r="852">
      <c r="A852" t="n">
        <v>216542</v>
      </c>
      <c r="B852" t="s">
        <v>4495</v>
      </c>
      <c r="C852" t="s">
        <v>163</v>
      </c>
      <c r="D852" t="n">
        <v>51</v>
      </c>
      <c r="E852" t="n">
        <v>27854</v>
      </c>
      <c r="F852" t="n">
        <v>55.7</v>
      </c>
      <c r="G852" t="str">
        <f>=IF(MOD(A852,10)&lt;7,"train","test")</f>
      </c>
      <c r="H852" s="5" t="str">
        <f>=$L$6+$L$7*D852+$L$8*E852</f>
      </c>
      <c r="I852" s="5" t="str">
        <f>=(F852-H852)^2</f>
      </c>
    </row>
    <row r="853">
      <c r="A853" t="n">
        <v>216694</v>
      </c>
      <c r="B853" t="s">
        <v>4504</v>
      </c>
      <c r="C853" t="s">
        <v>163</v>
      </c>
      <c r="D853" t="n">
        <v>31</v>
      </c>
      <c r="E853" t="n">
        <v>22837</v>
      </c>
      <c r="F853" t="n">
        <v>60.5</v>
      </c>
      <c r="G853" t="str">
        <f>=IF(MOD(A853,10)&lt;7,"train","test")</f>
      </c>
      <c r="H853" s="5" t="str">
        <f>=$L$6+$L$7*D853+$L$8*E853</f>
      </c>
      <c r="I853" s="5" t="str">
        <f>=(F853-H853)^2</f>
      </c>
    </row>
    <row r="854">
      <c r="A854" t="n">
        <v>216764</v>
      </c>
      <c r="B854" t="s">
        <v>4507</v>
      </c>
      <c r="C854" t="s">
        <v>149</v>
      </c>
      <c r="D854" t="n">
        <v>24</v>
      </c>
      <c r="E854" t="n">
        <v>21684</v>
      </c>
      <c r="F854" t="n">
        <v>69.8</v>
      </c>
      <c r="G854" t="str">
        <f>=IF(MOD(A854,10)&lt;7,"train","test")</f>
      </c>
      <c r="H854" s="5" t="str">
        <f>=$L$6+$L$7*D854+$L$8*E854</f>
      </c>
      <c r="I854" s="5" t="str">
        <f>=(F854-H854)^2</f>
      </c>
    </row>
    <row r="855">
      <c r="A855" t="n">
        <v>216852</v>
      </c>
      <c r="B855" t="s">
        <v>4514</v>
      </c>
      <c r="C855" t="s">
        <v>163</v>
      </c>
      <c r="D855" t="n">
        <v>25</v>
      </c>
      <c r="E855" t="n">
        <v>30720</v>
      </c>
      <c r="F855" t="n">
        <v>63.5</v>
      </c>
      <c r="G855" t="str">
        <f>=IF(MOD(A855,10)&lt;7,"train","test")</f>
      </c>
      <c r="H855" s="5" t="str">
        <f>=$L$6+$L$7*D855+$L$8*E855</f>
      </c>
      <c r="I855" s="5" t="str">
        <f>=(F855-H855)^2</f>
      </c>
    </row>
    <row r="856">
      <c r="A856" t="n">
        <v>216931</v>
      </c>
      <c r="B856" t="s">
        <v>4515</v>
      </c>
      <c r="C856" t="s">
        <v>163</v>
      </c>
      <c r="D856" t="n">
        <v>30</v>
      </c>
      <c r="E856" t="n">
        <v>28508</v>
      </c>
      <c r="F856" t="n">
        <v>60.3</v>
      </c>
      <c r="G856" t="str">
        <f>=IF(MOD(A856,10)&lt;7,"train","test")</f>
      </c>
      <c r="H856" s="5" t="str">
        <f>=$L$6+$L$7*D856+$L$8*E856</f>
      </c>
      <c r="I856" s="5" t="str">
        <f>=(F856-H856)^2</f>
      </c>
    </row>
    <row r="857">
      <c r="A857" t="n">
        <v>217013</v>
      </c>
      <c r="B857" t="s">
        <v>4517</v>
      </c>
      <c r="C857" t="s">
        <v>163</v>
      </c>
      <c r="D857" t="n">
        <v>27</v>
      </c>
      <c r="E857" t="n">
        <v>21567</v>
      </c>
      <c r="F857" t="n">
        <v>51.8</v>
      </c>
      <c r="G857" t="str">
        <f>=IF(MOD(A857,10)&lt;7,"train","test")</f>
      </c>
      <c r="H857" s="5" t="str">
        <f>=$L$6+$L$7*D857+$L$8*E857</f>
      </c>
      <c r="I857" s="5" t="str">
        <f>=(F857-H857)^2</f>
      </c>
    </row>
    <row r="858">
      <c r="A858" t="n">
        <v>217156</v>
      </c>
      <c r="B858" t="s">
        <v>4522</v>
      </c>
      <c r="C858" t="s">
        <v>163</v>
      </c>
      <c r="D858" t="n">
        <v>13</v>
      </c>
      <c r="E858" t="n">
        <v>26608</v>
      </c>
      <c r="F858" t="n">
        <v>95.9</v>
      </c>
      <c r="G858" t="str">
        <f>=IF(MOD(A858,10)&lt;7,"train","test")</f>
      </c>
      <c r="H858" s="5" t="str">
        <f>=$L$6+$L$7*D858+$L$8*E858</f>
      </c>
      <c r="I858" s="5" t="str">
        <f>=(F858-H858)^2</f>
      </c>
    </row>
    <row r="859">
      <c r="A859" t="n">
        <v>217165</v>
      </c>
      <c r="B859" t="s">
        <v>4525</v>
      </c>
      <c r="C859" t="s">
        <v>163</v>
      </c>
      <c r="D859" t="n">
        <v>11</v>
      </c>
      <c r="E859" t="n">
        <v>40612</v>
      </c>
      <c r="F859" t="n">
        <v>80.6</v>
      </c>
      <c r="G859" t="str">
        <f>=IF(MOD(A859,10)&lt;7,"train","test")</f>
      </c>
      <c r="H859" s="5" t="str">
        <f>=$L$6+$L$7*D859+$L$8*E859</f>
      </c>
      <c r="I859" s="5" t="str">
        <f>=(F859-H859)^2</f>
      </c>
    </row>
    <row r="860">
      <c r="A860" t="n">
        <v>217235</v>
      </c>
      <c r="B860" t="s">
        <v>4526</v>
      </c>
      <c r="C860" t="s">
        <v>163</v>
      </c>
      <c r="D860" t="n">
        <v>30</v>
      </c>
      <c r="E860" t="n">
        <v>33480</v>
      </c>
      <c r="F860" t="n">
        <v>49.2</v>
      </c>
      <c r="G860" t="str">
        <f>=IF(MOD(A860,10)&lt;7,"train","test")</f>
      </c>
      <c r="H860" s="5" t="str">
        <f>=$L$6+$L$7*D860+$L$8*E860</f>
      </c>
      <c r="I860" s="5" t="str">
        <f>=(F860-H860)^2</f>
      </c>
    </row>
    <row r="861">
      <c r="A861" t="n">
        <v>217402</v>
      </c>
      <c r="B861" t="s">
        <v>4531</v>
      </c>
      <c r="C861" t="s">
        <v>163</v>
      </c>
      <c r="D861" t="n">
        <v>13</v>
      </c>
      <c r="E861" t="n">
        <v>46645</v>
      </c>
      <c r="F861" t="n">
        <v>87.9</v>
      </c>
      <c r="G861" t="str">
        <f>=IF(MOD(A861,10)&lt;7,"train","test")</f>
      </c>
      <c r="H861" s="5" t="str">
        <f>=$L$6+$L$7*D861+$L$8*E861</f>
      </c>
      <c r="I861" s="5" t="str">
        <f>=(F861-H861)^2</f>
      </c>
    </row>
    <row r="862">
      <c r="A862" t="n">
        <v>217420</v>
      </c>
      <c r="B862" t="s">
        <v>4532</v>
      </c>
      <c r="C862" t="s">
        <v>149</v>
      </c>
      <c r="D862" t="n">
        <v>41</v>
      </c>
      <c r="E862" t="n">
        <v>11549</v>
      </c>
      <c r="F862" t="n">
        <v>46.2</v>
      </c>
      <c r="G862" t="str">
        <f>=IF(MOD(A862,10)&lt;7,"train","test")</f>
      </c>
      <c r="H862" s="5" t="str">
        <f>=$L$6+$L$7*D862+$L$8*E862</f>
      </c>
      <c r="I862" s="5" t="str">
        <f>=(F862-H862)^2</f>
      </c>
    </row>
    <row r="863">
      <c r="A863" t="n">
        <v>217484</v>
      </c>
      <c r="B863" t="s">
        <v>4535</v>
      </c>
      <c r="C863" t="s">
        <v>149</v>
      </c>
      <c r="D863" t="n">
        <v>21</v>
      </c>
      <c r="E863" t="n">
        <v>20964</v>
      </c>
      <c r="F863" t="n">
        <v>70.1</v>
      </c>
      <c r="G863" t="str">
        <f>=IF(MOD(A863,10)&lt;7,"train","test")</f>
      </c>
      <c r="H863" s="5" t="str">
        <f>=$L$6+$L$7*D863+$L$8*E863</f>
      </c>
      <c r="I863" s="5" t="str">
        <f>=(F863-H863)^2</f>
      </c>
    </row>
    <row r="864">
      <c r="A864" t="n">
        <v>217493</v>
      </c>
      <c r="B864" t="s">
        <v>4537</v>
      </c>
      <c r="C864" t="s">
        <v>163</v>
      </c>
      <c r="D864" t="n">
        <v>14</v>
      </c>
      <c r="E864" t="n">
        <v>42106</v>
      </c>
      <c r="F864" t="n">
        <v>88.5</v>
      </c>
      <c r="G864" t="str">
        <f>=IF(MOD(A864,10)&lt;7,"train","test")</f>
      </c>
      <c r="H864" s="5" t="str">
        <f>=$L$6+$L$7*D864+$L$8*E864</f>
      </c>
      <c r="I864" s="5" t="str">
        <f>=(F864-H864)^2</f>
      </c>
    </row>
    <row r="865">
      <c r="A865" t="n">
        <v>217536</v>
      </c>
      <c r="B865" t="s">
        <v>4539</v>
      </c>
      <c r="C865" t="s">
        <v>163</v>
      </c>
      <c r="D865" t="n">
        <v>15</v>
      </c>
      <c r="E865" t="n">
        <v>37794</v>
      </c>
      <c r="F865" t="n">
        <v>74.9</v>
      </c>
      <c r="G865" t="str">
        <f>=IF(MOD(A865,10)&lt;7,"train","test")</f>
      </c>
      <c r="H865" s="5" t="str">
        <f>=$L$6+$L$7*D865+$L$8*E865</f>
      </c>
      <c r="I865" s="5" t="str">
        <f>=(F865-H865)^2</f>
      </c>
    </row>
    <row r="866">
      <c r="A866" t="n">
        <v>217606</v>
      </c>
      <c r="B866" t="s">
        <v>4542</v>
      </c>
      <c r="C866" t="s">
        <v>163</v>
      </c>
      <c r="D866" t="n">
        <v>63</v>
      </c>
      <c r="E866" t="n">
        <v>26469</v>
      </c>
      <c r="F866" t="n">
        <v>46.4</v>
      </c>
      <c r="G866" t="str">
        <f>=IF(MOD(A866,10)&lt;7,"train","test")</f>
      </c>
      <c r="H866" s="5" t="str">
        <f>=$L$6+$L$7*D866+$L$8*E866</f>
      </c>
      <c r="I866" s="5" t="str">
        <f>=(F866-H866)^2</f>
      </c>
    </row>
    <row r="867">
      <c r="A867" t="n">
        <v>217624</v>
      </c>
      <c r="B867" t="s">
        <v>4546</v>
      </c>
      <c r="C867" t="s">
        <v>163</v>
      </c>
      <c r="D867" t="n">
        <v>80</v>
      </c>
      <c r="E867" t="n">
        <v>11058</v>
      </c>
      <c r="F867" t="n">
        <v>13.2</v>
      </c>
      <c r="G867" t="str">
        <f>=IF(MOD(A867,10)&lt;7,"train","test")</f>
      </c>
      <c r="H867" s="5" t="str">
        <f>=$L$6+$L$7*D867+$L$8*E867</f>
      </c>
      <c r="I867" s="5" t="str">
        <f>=(F867-H867)^2</f>
      </c>
    </row>
    <row r="868">
      <c r="A868" t="n">
        <v>217633</v>
      </c>
      <c r="B868" t="s">
        <v>1672</v>
      </c>
      <c r="C868" t="s">
        <v>163</v>
      </c>
      <c r="D868" t="n">
        <v>22</v>
      </c>
      <c r="E868" t="n">
        <v>22222</v>
      </c>
      <c r="F868" t="n">
        <v>68.2</v>
      </c>
      <c r="G868" t="str">
        <f>=IF(MOD(A868,10)&lt;7,"train","test")</f>
      </c>
      <c r="H868" s="5" t="str">
        <f>=$L$6+$L$7*D868+$L$8*E868</f>
      </c>
      <c r="I868" s="5" t="str">
        <f>=(F868-H868)^2</f>
      </c>
    </row>
    <row r="869">
      <c r="A869" t="n">
        <v>217721</v>
      </c>
      <c r="B869" t="s">
        <v>4550</v>
      </c>
      <c r="C869" t="s">
        <v>163</v>
      </c>
      <c r="D869" t="n">
        <v>63</v>
      </c>
      <c r="E869" t="n">
        <v>18146</v>
      </c>
      <c r="F869" t="n">
        <v>21.1</v>
      </c>
      <c r="G869" t="str">
        <f>=IF(MOD(A869,10)&lt;7,"train","test")</f>
      </c>
      <c r="H869" s="5" t="str">
        <f>=$L$6+$L$7*D869+$L$8*E869</f>
      </c>
      <c r="I869" s="5" t="str">
        <f>=(F869-H869)^2</f>
      </c>
    </row>
    <row r="870">
      <c r="A870" t="n">
        <v>217776</v>
      </c>
      <c r="B870" t="s">
        <v>4552</v>
      </c>
      <c r="C870" t="s">
        <v>163</v>
      </c>
      <c r="D870" t="n">
        <v>29</v>
      </c>
      <c r="E870" t="n">
        <v>20336</v>
      </c>
      <c r="F870" t="n">
        <v>53.2</v>
      </c>
      <c r="G870" t="str">
        <f>=IF(MOD(A870,10)&lt;7,"train","test")</f>
      </c>
      <c r="H870" s="5" t="str">
        <f>=$L$6+$L$7*D870+$L$8*E870</f>
      </c>
      <c r="I870" s="5" t="str">
        <f>=(F870-H870)^2</f>
      </c>
    </row>
    <row r="871">
      <c r="A871" t="n">
        <v>217864</v>
      </c>
      <c r="B871" t="s">
        <v>4560</v>
      </c>
      <c r="C871" t="s">
        <v>149</v>
      </c>
      <c r="D871" t="n">
        <v>19</v>
      </c>
      <c r="E871" t="n">
        <v>21041</v>
      </c>
      <c r="F871" t="n">
        <v>72.8</v>
      </c>
      <c r="G871" t="str">
        <f>=IF(MOD(A871,10)&lt;7,"train","test")</f>
      </c>
      <c r="H871" s="5" t="str">
        <f>=$L$6+$L$7*D871+$L$8*E871</f>
      </c>
      <c r="I871" s="5" t="str">
        <f>=(F871-H871)^2</f>
      </c>
    </row>
    <row r="872">
      <c r="A872" t="n">
        <v>217873</v>
      </c>
      <c r="B872" t="s">
        <v>4561</v>
      </c>
      <c r="C872" t="s">
        <v>163</v>
      </c>
      <c r="D872" t="n">
        <v>73</v>
      </c>
      <c r="E872" t="n">
        <v>21232</v>
      </c>
      <c r="F872" t="n">
        <v>49.1</v>
      </c>
      <c r="G872" t="str">
        <f>=IF(MOD(A872,10)&lt;7,"train","test")</f>
      </c>
      <c r="H872" s="5" t="str">
        <f>=$L$6+$L$7*D872+$L$8*E872</f>
      </c>
      <c r="I872" s="5" t="str">
        <f>=(F872-H872)^2</f>
      </c>
    </row>
    <row r="873">
      <c r="A873" t="n">
        <v>217882</v>
      </c>
      <c r="B873" t="s">
        <v>4562</v>
      </c>
      <c r="C873" t="s">
        <v>149</v>
      </c>
      <c r="D873" t="n">
        <v>15</v>
      </c>
      <c r="E873" t="n">
        <v>24408</v>
      </c>
      <c r="F873" t="n">
        <v>87.9</v>
      </c>
      <c r="G873" t="str">
        <f>=IF(MOD(A873,10)&lt;7,"train","test")</f>
      </c>
      <c r="H873" s="5" t="str">
        <f>=$L$6+$L$7*D873+$L$8*E873</f>
      </c>
      <c r="I873" s="5" t="str">
        <f>=(F873-H873)^2</f>
      </c>
    </row>
    <row r="874">
      <c r="A874" t="n">
        <v>217925</v>
      </c>
      <c r="B874" t="s">
        <v>4568</v>
      </c>
      <c r="C874" t="s">
        <v>163</v>
      </c>
      <c r="D874" t="n">
        <v>28</v>
      </c>
      <c r="E874" t="n">
        <v>21320</v>
      </c>
      <c r="F874" t="n">
        <v>66.7</v>
      </c>
      <c r="G874" t="str">
        <f>=IF(MOD(A874,10)&lt;7,"train","test")</f>
      </c>
      <c r="H874" s="5" t="str">
        <f>=$L$6+$L$7*D874+$L$8*E874</f>
      </c>
      <c r="I874" s="5" t="str">
        <f>=(F874-H874)^2</f>
      </c>
    </row>
    <row r="875">
      <c r="A875" t="n">
        <v>217934</v>
      </c>
      <c r="B875" t="s">
        <v>593</v>
      </c>
      <c r="C875" t="s">
        <v>163</v>
      </c>
      <c r="D875" t="n">
        <v>53</v>
      </c>
      <c r="E875" t="n">
        <v>23920</v>
      </c>
      <c r="F875" t="n">
        <v>53.5</v>
      </c>
      <c r="G875" t="str">
        <f>=IF(MOD(A875,10)&lt;7,"train","test")</f>
      </c>
      <c r="H875" s="5" t="str">
        <f>=$L$6+$L$7*D875+$L$8*E875</f>
      </c>
      <c r="I875" s="5" t="str">
        <f>=(F875-H875)^2</f>
      </c>
    </row>
    <row r="876">
      <c r="A876" t="n">
        <v>217961</v>
      </c>
      <c r="B876" t="s">
        <v>4569</v>
      </c>
      <c r="C876" t="s">
        <v>163</v>
      </c>
      <c r="D876" t="n">
        <v>41</v>
      </c>
      <c r="E876" t="n">
        <v>19438</v>
      </c>
      <c r="F876" t="n">
        <v>47.1</v>
      </c>
      <c r="G876" t="str">
        <f>=IF(MOD(A876,10)&lt;7,"train","test")</f>
      </c>
      <c r="H876" s="5" t="str">
        <f>=$L$6+$L$7*D876+$L$8*E876</f>
      </c>
      <c r="I876" s="5" t="str">
        <f>=(F876-H876)^2</f>
      </c>
    </row>
    <row r="877">
      <c r="A877" t="n">
        <v>218061</v>
      </c>
      <c r="B877" t="s">
        <v>4576</v>
      </c>
      <c r="C877" t="s">
        <v>149</v>
      </c>
      <c r="D877" t="n">
        <v>39</v>
      </c>
      <c r="E877" t="n">
        <v>11231</v>
      </c>
      <c r="F877" t="n">
        <v>42.7</v>
      </c>
      <c r="G877" t="str">
        <f>=IF(MOD(A877,10)&lt;7,"train","test")</f>
      </c>
      <c r="H877" s="5" t="str">
        <f>=$L$6+$L$7*D877+$L$8*E877</f>
      </c>
      <c r="I877" s="5" t="str">
        <f>=(F877-H877)^2</f>
      </c>
    </row>
    <row r="878">
      <c r="A878" t="n">
        <v>218070</v>
      </c>
      <c r="B878" t="s">
        <v>4577</v>
      </c>
      <c r="C878" t="s">
        <v>163</v>
      </c>
      <c r="D878" t="n">
        <v>11</v>
      </c>
      <c r="E878" t="n">
        <v>32901</v>
      </c>
      <c r="F878" t="n">
        <v>81.5</v>
      </c>
      <c r="G878" t="str">
        <f>=IF(MOD(A878,10)&lt;7,"train","test")</f>
      </c>
      <c r="H878" s="5" t="str">
        <f>=$L$6+$L$7*D878+$L$8*E878</f>
      </c>
      <c r="I878" s="5" t="str">
        <f>=(F878-H878)^2</f>
      </c>
    </row>
    <row r="879">
      <c r="A879" t="n">
        <v>218414</v>
      </c>
      <c r="B879" t="s">
        <v>4591</v>
      </c>
      <c r="C879" t="s">
        <v>163</v>
      </c>
      <c r="D879" t="n">
        <v>49</v>
      </c>
      <c r="E879" t="n">
        <v>20941</v>
      </c>
      <c r="F879" t="n">
        <v>44.4</v>
      </c>
      <c r="G879" t="str">
        <f>=IF(MOD(A879,10)&lt;7,"train","test")</f>
      </c>
      <c r="H879" s="5" t="str">
        <f>=$L$6+$L$7*D879+$L$8*E879</f>
      </c>
      <c r="I879" s="5" t="str">
        <f>=(F879-H879)^2</f>
      </c>
    </row>
    <row r="880">
      <c r="A880" t="n">
        <v>218441</v>
      </c>
      <c r="B880" t="s">
        <v>4593</v>
      </c>
      <c r="C880" t="s">
        <v>163</v>
      </c>
      <c r="D880" t="n">
        <v>32</v>
      </c>
      <c r="E880" t="n">
        <v>20264</v>
      </c>
      <c r="F880" t="n">
        <v>54.9</v>
      </c>
      <c r="G880" t="str">
        <f>=IF(MOD(A880,10)&lt;7,"train","test")</f>
      </c>
      <c r="H880" s="5" t="str">
        <f>=$L$6+$L$7*D880+$L$8*E880</f>
      </c>
      <c r="I880" s="5" t="str">
        <f>=(F880-H880)^2</f>
      </c>
    </row>
    <row r="881">
      <c r="A881" t="n">
        <v>218645</v>
      </c>
      <c r="B881" t="s">
        <v>4598</v>
      </c>
      <c r="C881" t="s">
        <v>149</v>
      </c>
      <c r="D881" t="n">
        <v>37</v>
      </c>
      <c r="E881" t="n">
        <v>11697</v>
      </c>
      <c r="F881" t="n">
        <v>40.1</v>
      </c>
      <c r="G881" t="str">
        <f>=IF(MOD(A881,10)&lt;7,"train","test")</f>
      </c>
      <c r="H881" s="5" t="str">
        <f>=$L$6+$L$7*D881+$L$8*E881</f>
      </c>
      <c r="I881" s="5" t="str">
        <f>=(F881-H881)^2</f>
      </c>
    </row>
    <row r="882">
      <c r="A882" t="n">
        <v>218654</v>
      </c>
      <c r="B882" t="s">
        <v>4600</v>
      </c>
      <c r="C882" t="s">
        <v>149</v>
      </c>
      <c r="D882" t="n">
        <v>40</v>
      </c>
      <c r="E882" t="n">
        <v>15781</v>
      </c>
      <c r="F882" t="n">
        <v>38.6</v>
      </c>
      <c r="G882" t="str">
        <f>=IF(MOD(A882,10)&lt;7,"train","test")</f>
      </c>
      <c r="H882" s="5" t="str">
        <f>=$L$6+$L$7*D882+$L$8*E882</f>
      </c>
      <c r="I882" s="5" t="str">
        <f>=(F882-H882)^2</f>
      </c>
    </row>
    <row r="883">
      <c r="A883" t="n">
        <v>218663</v>
      </c>
      <c r="B883" t="s">
        <v>4601</v>
      </c>
      <c r="C883" t="s">
        <v>149</v>
      </c>
      <c r="D883" t="n">
        <v>19</v>
      </c>
      <c r="E883" t="n">
        <v>26068</v>
      </c>
      <c r="F883" t="n">
        <v>77.7</v>
      </c>
      <c r="G883" t="str">
        <f>=IF(MOD(A883,10)&lt;7,"train","test")</f>
      </c>
      <c r="H883" s="5" t="str">
        <f>=$L$6+$L$7*D883+$L$8*E883</f>
      </c>
      <c r="I883" s="5" t="str">
        <f>=(F883-H883)^2</f>
      </c>
    </row>
    <row r="884">
      <c r="A884" t="n">
        <v>218724</v>
      </c>
      <c r="B884" t="s">
        <v>4606</v>
      </c>
      <c r="C884" t="s">
        <v>149</v>
      </c>
      <c r="D884" t="n">
        <v>27</v>
      </c>
      <c r="E884" t="n">
        <v>14453</v>
      </c>
      <c r="F884" t="n">
        <v>50.8</v>
      </c>
      <c r="G884" t="str">
        <f>=IF(MOD(A884,10)&lt;7,"train","test")</f>
      </c>
      <c r="H884" s="5" t="str">
        <f>=$L$6+$L$7*D884+$L$8*E884</f>
      </c>
      <c r="I884" s="5" t="str">
        <f>=(F884-H884)^2</f>
      </c>
    </row>
    <row r="885">
      <c r="A885" t="n">
        <v>218733</v>
      </c>
      <c r="B885" t="s">
        <v>4607</v>
      </c>
      <c r="C885" t="s">
        <v>149</v>
      </c>
      <c r="D885" t="n">
        <v>68</v>
      </c>
      <c r="E885" t="n">
        <v>17928</v>
      </c>
      <c r="F885" t="n">
        <v>29.4</v>
      </c>
      <c r="G885" t="str">
        <f>=IF(MOD(A885,10)&lt;7,"train","test")</f>
      </c>
      <c r="H885" s="5" t="str">
        <f>=$L$6+$L$7*D885+$L$8*E885</f>
      </c>
      <c r="I885" s="5" t="str">
        <f>=(F885-H885)^2</f>
      </c>
    </row>
    <row r="886">
      <c r="A886" t="n">
        <v>218742</v>
      </c>
      <c r="B886" t="s">
        <v>4608</v>
      </c>
      <c r="C886" t="s">
        <v>149</v>
      </c>
      <c r="D886" t="n">
        <v>45</v>
      </c>
      <c r="E886" t="n">
        <v>13794</v>
      </c>
      <c r="F886" t="n">
        <v>42.4</v>
      </c>
      <c r="G886" t="str">
        <f>=IF(MOD(A886,10)&lt;7,"train","test")</f>
      </c>
      <c r="H886" s="5" t="str">
        <f>=$L$6+$L$7*D886+$L$8*E886</f>
      </c>
      <c r="I886" s="5" t="str">
        <f>=(F886-H886)^2</f>
      </c>
    </row>
    <row r="887">
      <c r="A887" t="n">
        <v>218964</v>
      </c>
      <c r="B887" t="s">
        <v>4618</v>
      </c>
      <c r="C887" t="s">
        <v>149</v>
      </c>
      <c r="D887" t="n">
        <v>39</v>
      </c>
      <c r="E887" t="n">
        <v>16838</v>
      </c>
      <c r="F887" t="n">
        <v>61.2</v>
      </c>
      <c r="G887" t="str">
        <f>=IF(MOD(A887,10)&lt;7,"train","test")</f>
      </c>
      <c r="H887" s="5" t="str">
        <f>=$L$6+$L$7*D887+$L$8*E887</f>
      </c>
      <c r="I887" s="5" t="str">
        <f>=(F887-H887)^2</f>
      </c>
    </row>
    <row r="888">
      <c r="A888" t="n">
        <v>218973</v>
      </c>
      <c r="B888" t="s">
        <v>4619</v>
      </c>
      <c r="C888" t="s">
        <v>163</v>
      </c>
      <c r="D888" t="n">
        <v>15</v>
      </c>
      <c r="E888" t="n">
        <v>31061</v>
      </c>
      <c r="F888" t="n">
        <v>80.8</v>
      </c>
      <c r="G888" t="str">
        <f>=IF(MOD(A888,10)&lt;7,"train","test")</f>
      </c>
      <c r="H888" s="5" t="str">
        <f>=$L$6+$L$7*D888+$L$8*E888</f>
      </c>
      <c r="I888" s="5" t="str">
        <f>=(F888-H888)^2</f>
      </c>
    </row>
    <row r="889">
      <c r="A889" t="n">
        <v>219000</v>
      </c>
      <c r="B889" t="s">
        <v>4621</v>
      </c>
      <c r="C889" t="s">
        <v>163</v>
      </c>
      <c r="D889" t="n">
        <v>16</v>
      </c>
      <c r="E889" t="n">
        <v>25280</v>
      </c>
      <c r="F889" t="n">
        <v>75.6</v>
      </c>
      <c r="G889" t="str">
        <f>=IF(MOD(A889,10)&lt;7,"train","test")</f>
      </c>
      <c r="H889" s="5" t="str">
        <f>=$L$6+$L$7*D889+$L$8*E889</f>
      </c>
      <c r="I889" s="5" t="str">
        <f>=(F889-H889)^2</f>
      </c>
    </row>
    <row r="890">
      <c r="A890" t="n">
        <v>219046</v>
      </c>
      <c r="B890" t="s">
        <v>4626</v>
      </c>
      <c r="C890" t="s">
        <v>149</v>
      </c>
      <c r="D890" t="n">
        <v>18</v>
      </c>
      <c r="E890" t="n">
        <v>16474</v>
      </c>
      <c r="F890" t="n">
        <v>40.2</v>
      </c>
      <c r="G890" t="str">
        <f>=IF(MOD(A890,10)&lt;7,"train","test")</f>
      </c>
      <c r="H890" s="5" t="str">
        <f>=$L$6+$L$7*D890+$L$8*E890</f>
      </c>
      <c r="I890" s="5" t="str">
        <f>=(F890-H890)^2</f>
      </c>
    </row>
    <row r="891">
      <c r="A891" t="n">
        <v>219082</v>
      </c>
      <c r="B891" t="s">
        <v>4628</v>
      </c>
      <c r="C891" t="s">
        <v>149</v>
      </c>
      <c r="D891" t="n">
        <v>16</v>
      </c>
      <c r="E891" t="n">
        <v>19115</v>
      </c>
      <c r="F891" t="n">
        <v>47.7</v>
      </c>
      <c r="G891" t="str">
        <f>=IF(MOD(A891,10)&lt;7,"train","test")</f>
      </c>
      <c r="H891" s="5" t="str">
        <f>=$L$6+$L$7*D891+$L$8*E891</f>
      </c>
      <c r="I891" s="5" t="str">
        <f>=(F891-H891)^2</f>
      </c>
    </row>
    <row r="892">
      <c r="A892" t="n">
        <v>219091</v>
      </c>
      <c r="B892" t="s">
        <v>4629</v>
      </c>
      <c r="C892" t="s">
        <v>163</v>
      </c>
      <c r="D892" t="n">
        <v>26</v>
      </c>
      <c r="E892" t="n">
        <v>21901</v>
      </c>
      <c r="F892" t="n">
        <v>39.5</v>
      </c>
      <c r="G892" t="str">
        <f>=IF(MOD(A892,10)&lt;7,"train","test")</f>
      </c>
      <c r="H892" s="5" t="str">
        <f>=$L$6+$L$7*D892+$L$8*E892</f>
      </c>
      <c r="I892" s="5" t="str">
        <f>=(F892-H892)^2</f>
      </c>
    </row>
    <row r="893">
      <c r="A893" t="n">
        <v>219356</v>
      </c>
      <c r="B893" t="s">
        <v>4644</v>
      </c>
      <c r="C893" t="s">
        <v>149</v>
      </c>
      <c r="D893" t="n">
        <v>16</v>
      </c>
      <c r="E893" t="n">
        <v>18233</v>
      </c>
      <c r="F893" t="n">
        <v>58.9</v>
      </c>
      <c r="G893" t="str">
        <f>=IF(MOD(A893,10)&lt;7,"train","test")</f>
      </c>
      <c r="H893" s="5" t="str">
        <f>=$L$6+$L$7*D893+$L$8*E893</f>
      </c>
      <c r="I893" s="5" t="str">
        <f>=(F893-H893)^2</f>
      </c>
    </row>
    <row r="894">
      <c r="A894" t="n">
        <v>219383</v>
      </c>
      <c r="B894" t="s">
        <v>4648</v>
      </c>
      <c r="C894" t="s">
        <v>163</v>
      </c>
      <c r="D894" t="n">
        <v>29</v>
      </c>
      <c r="E894" t="n">
        <v>21049</v>
      </c>
      <c r="F894" t="n">
        <v>60.1</v>
      </c>
      <c r="G894" t="str">
        <f>=IF(MOD(A894,10)&lt;7,"train","test")</f>
      </c>
      <c r="H894" s="5" t="str">
        <f>=$L$6+$L$7*D894+$L$8*E894</f>
      </c>
      <c r="I894" s="5" t="str">
        <f>=(F894-H894)^2</f>
      </c>
    </row>
    <row r="895">
      <c r="A895" t="n">
        <v>219471</v>
      </c>
      <c r="B895" t="s">
        <v>4654</v>
      </c>
      <c r="C895" t="s">
        <v>149</v>
      </c>
      <c r="D895" t="n">
        <v>18</v>
      </c>
      <c r="E895" t="n">
        <v>18466</v>
      </c>
      <c r="F895" t="n">
        <v>61.1</v>
      </c>
      <c r="G895" t="str">
        <f>=IF(MOD(A895,10)&lt;7,"train","test")</f>
      </c>
      <c r="H895" s="5" t="str">
        <f>=$L$6+$L$7*D895+$L$8*E895</f>
      </c>
      <c r="I895" s="5" t="str">
        <f>=(F895-H895)^2</f>
      </c>
    </row>
    <row r="896">
      <c r="A896" t="n">
        <v>219602</v>
      </c>
      <c r="B896" t="s">
        <v>4662</v>
      </c>
      <c r="C896" t="s">
        <v>149</v>
      </c>
      <c r="D896" t="n">
        <v>46</v>
      </c>
      <c r="E896" t="n">
        <v>14679</v>
      </c>
      <c r="F896" t="n">
        <v>42.5</v>
      </c>
      <c r="G896" t="str">
        <f>=IF(MOD(A896,10)&lt;7,"train","test")</f>
      </c>
      <c r="H896" s="5" t="str">
        <f>=$L$6+$L$7*D896+$L$8*E896</f>
      </c>
      <c r="I896" s="5" t="str">
        <f>=(F896-H896)^2</f>
      </c>
    </row>
    <row r="897">
      <c r="A897" t="n">
        <v>219790</v>
      </c>
      <c r="B897" t="s">
        <v>4667</v>
      </c>
      <c r="C897" t="s">
        <v>163</v>
      </c>
      <c r="D897" t="n">
        <v>22</v>
      </c>
      <c r="E897" t="n">
        <v>17105</v>
      </c>
      <c r="F897" t="n">
        <v>54</v>
      </c>
      <c r="G897" t="str">
        <f>=IF(MOD(A897,10)&lt;7,"train","test")</f>
      </c>
      <c r="H897" s="5" t="str">
        <f>=$L$6+$L$7*D897+$L$8*E897</f>
      </c>
      <c r="I897" s="5" t="str">
        <f>=(F897-H897)^2</f>
      </c>
    </row>
    <row r="898">
      <c r="A898" t="n">
        <v>219806</v>
      </c>
      <c r="B898" t="s">
        <v>4668</v>
      </c>
      <c r="C898" t="s">
        <v>163</v>
      </c>
      <c r="D898" t="n">
        <v>39</v>
      </c>
      <c r="E898" t="n">
        <v>19755</v>
      </c>
      <c r="F898" t="n">
        <v>46.6</v>
      </c>
      <c r="G898" t="str">
        <f>=IF(MOD(A898,10)&lt;7,"train","test")</f>
      </c>
      <c r="H898" s="5" t="str">
        <f>=$L$6+$L$7*D898+$L$8*E898</f>
      </c>
      <c r="I898" s="5" t="str">
        <f>=(F898-H898)^2</f>
      </c>
    </row>
    <row r="899">
      <c r="A899" t="n">
        <v>219833</v>
      </c>
      <c r="B899" t="s">
        <v>4671</v>
      </c>
      <c r="C899" t="s">
        <v>163</v>
      </c>
      <c r="D899" t="n">
        <v>31</v>
      </c>
      <c r="E899" t="n">
        <v>17068</v>
      </c>
      <c r="F899" t="n">
        <v>56</v>
      </c>
      <c r="G899" t="str">
        <f>=IF(MOD(A899,10)&lt;7,"train","test")</f>
      </c>
      <c r="H899" s="5" t="str">
        <f>=$L$6+$L$7*D899+$L$8*E899</f>
      </c>
      <c r="I899" s="5" t="str">
        <f>=(F899-H899)^2</f>
      </c>
    </row>
    <row r="900">
      <c r="A900" t="n">
        <v>219976</v>
      </c>
      <c r="B900" t="s">
        <v>4678</v>
      </c>
      <c r="C900" t="s">
        <v>163</v>
      </c>
      <c r="D900" t="n">
        <v>21</v>
      </c>
      <c r="E900" t="n">
        <v>27386</v>
      </c>
      <c r="F900" t="n">
        <v>68.7</v>
      </c>
      <c r="G900" t="str">
        <f>=IF(MOD(A900,10)&lt;7,"train","test")</f>
      </c>
      <c r="H900" s="5" t="str">
        <f>=$L$6+$L$7*D900+$L$8*E900</f>
      </c>
      <c r="I900" s="5" t="str">
        <f>=(F900-H900)^2</f>
      </c>
    </row>
    <row r="901">
      <c r="A901" t="n">
        <v>220075</v>
      </c>
      <c r="B901" t="s">
        <v>4683</v>
      </c>
      <c r="C901" t="s">
        <v>149</v>
      </c>
      <c r="D901" t="n">
        <v>35</v>
      </c>
      <c r="E901" t="n">
        <v>16033</v>
      </c>
      <c r="F901" t="n">
        <v>49.9</v>
      </c>
      <c r="G901" t="str">
        <f>=IF(MOD(A901,10)&lt;7,"train","test")</f>
      </c>
      <c r="H901" s="5" t="str">
        <f>=$L$6+$L$7*D901+$L$8*E901</f>
      </c>
      <c r="I901" s="5" t="str">
        <f>=(F901-H901)^2</f>
      </c>
    </row>
    <row r="902">
      <c r="A902" t="n">
        <v>220181</v>
      </c>
      <c r="B902" t="s">
        <v>4689</v>
      </c>
      <c r="C902" t="s">
        <v>163</v>
      </c>
      <c r="D902" t="n">
        <v>48</v>
      </c>
      <c r="E902" t="n">
        <v>19836</v>
      </c>
      <c r="F902" t="n">
        <v>43.5</v>
      </c>
      <c r="G902" t="str">
        <f>=IF(MOD(A902,10)&lt;7,"train","test")</f>
      </c>
      <c r="H902" s="5" t="str">
        <f>=$L$6+$L$7*D902+$L$8*E902</f>
      </c>
      <c r="I902" s="5" t="str">
        <f>=(F902-H902)^2</f>
      </c>
    </row>
    <row r="903">
      <c r="A903" t="n">
        <v>220206</v>
      </c>
      <c r="B903" t="s">
        <v>4690</v>
      </c>
      <c r="C903" t="s">
        <v>163</v>
      </c>
      <c r="D903" t="n">
        <v>27</v>
      </c>
      <c r="E903" t="n">
        <v>19214</v>
      </c>
      <c r="F903" t="n">
        <v>58.3</v>
      </c>
      <c r="G903" t="str">
        <f>=IF(MOD(A903,10)&lt;7,"train","test")</f>
      </c>
      <c r="H903" s="5" t="str">
        <f>=$L$6+$L$7*D903+$L$8*E903</f>
      </c>
      <c r="I903" s="5" t="str">
        <f>=(F903-H903)^2</f>
      </c>
    </row>
    <row r="904">
      <c r="A904" t="n">
        <v>220215</v>
      </c>
      <c r="B904" t="s">
        <v>4692</v>
      </c>
      <c r="C904" t="s">
        <v>163</v>
      </c>
      <c r="D904" t="n">
        <v>22</v>
      </c>
      <c r="E904" t="n">
        <v>18267</v>
      </c>
      <c r="F904" t="n">
        <v>68.4</v>
      </c>
      <c r="G904" t="str">
        <f>=IF(MOD(A904,10)&lt;7,"train","test")</f>
      </c>
      <c r="H904" s="5" t="str">
        <f>=$L$6+$L$7*D904+$L$8*E904</f>
      </c>
      <c r="I904" s="5" t="str">
        <f>=(F904-H904)^2</f>
      </c>
    </row>
    <row r="905">
      <c r="A905" t="n">
        <v>220473</v>
      </c>
      <c r="B905" t="s">
        <v>4702</v>
      </c>
      <c r="C905" t="s">
        <v>163</v>
      </c>
      <c r="D905" t="n">
        <v>38</v>
      </c>
      <c r="E905" t="n">
        <v>20713</v>
      </c>
      <c r="F905" t="n">
        <v>62.7</v>
      </c>
      <c r="G905" t="str">
        <f>=IF(MOD(A905,10)&lt;7,"train","test")</f>
      </c>
      <c r="H905" s="5" t="str">
        <f>=$L$6+$L$7*D905+$L$8*E905</f>
      </c>
      <c r="I905" s="5" t="str">
        <f>=(F905-H905)^2</f>
      </c>
    </row>
    <row r="906">
      <c r="A906" t="n">
        <v>220516</v>
      </c>
      <c r="B906" t="s">
        <v>4705</v>
      </c>
      <c r="C906" t="s">
        <v>163</v>
      </c>
      <c r="D906" t="n">
        <v>42</v>
      </c>
      <c r="E906" t="n">
        <v>23282</v>
      </c>
      <c r="F906" t="n">
        <v>47.4</v>
      </c>
      <c r="G906" t="str">
        <f>=IF(MOD(A906,10)&lt;7,"train","test")</f>
      </c>
      <c r="H906" s="5" t="str">
        <f>=$L$6+$L$7*D906+$L$8*E906</f>
      </c>
      <c r="I906" s="5" t="str">
        <f>=(F906-H906)^2</f>
      </c>
    </row>
    <row r="907">
      <c r="A907" t="n">
        <v>220552</v>
      </c>
      <c r="B907" t="s">
        <v>4706</v>
      </c>
      <c r="C907" t="s">
        <v>189</v>
      </c>
      <c r="D907" t="n">
        <v>50</v>
      </c>
      <c r="E907" t="n">
        <v>16584</v>
      </c>
      <c r="F907" t="n">
        <v>27.5</v>
      </c>
      <c r="G907" t="str">
        <f>=IF(MOD(A907,10)&lt;7,"train","test")</f>
      </c>
      <c r="H907" s="5" t="str">
        <f>=$L$6+$L$7*D907+$L$8*E907</f>
      </c>
      <c r="I907" s="5" t="str">
        <f>=(F907-H907)^2</f>
      </c>
    </row>
    <row r="908">
      <c r="A908" t="n">
        <v>220604</v>
      </c>
      <c r="B908" t="s">
        <v>4708</v>
      </c>
      <c r="C908" t="s">
        <v>163</v>
      </c>
      <c r="D908" t="n">
        <v>71</v>
      </c>
      <c r="E908" t="n">
        <v>8362</v>
      </c>
      <c r="F908" t="n">
        <v>25</v>
      </c>
      <c r="G908" t="str">
        <f>=IF(MOD(A908,10)&lt;7,"train","test")</f>
      </c>
      <c r="H908" s="5" t="str">
        <f>=$L$6+$L$7*D908+$L$8*E908</f>
      </c>
      <c r="I908" s="5" t="str">
        <f>=(F908-H908)^2</f>
      </c>
    </row>
    <row r="909">
      <c r="A909" t="n">
        <v>220613</v>
      </c>
      <c r="B909" t="s">
        <v>4709</v>
      </c>
      <c r="C909" t="s">
        <v>163</v>
      </c>
      <c r="D909" t="n">
        <v>27</v>
      </c>
      <c r="E909" t="n">
        <v>20222</v>
      </c>
      <c r="F909" t="n">
        <v>60.7</v>
      </c>
      <c r="G909" t="str">
        <f>=IF(MOD(A909,10)&lt;7,"train","test")</f>
      </c>
      <c r="H909" s="5" t="str">
        <f>=$L$6+$L$7*D909+$L$8*E909</f>
      </c>
      <c r="I909" s="5" t="str">
        <f>=(F909-H909)^2</f>
      </c>
    </row>
    <row r="910">
      <c r="A910" t="n">
        <v>220631</v>
      </c>
      <c r="B910" t="s">
        <v>4710</v>
      </c>
      <c r="C910" t="s">
        <v>163</v>
      </c>
      <c r="D910" t="n">
        <v>36</v>
      </c>
      <c r="E910" t="n">
        <v>19401</v>
      </c>
      <c r="F910" t="n">
        <v>50</v>
      </c>
      <c r="G910" t="str">
        <f>=IF(MOD(A910,10)&lt;7,"train","test")</f>
      </c>
      <c r="H910" s="5" t="str">
        <f>=$L$6+$L$7*D910+$L$8*E910</f>
      </c>
      <c r="I910" s="5" t="str">
        <f>=(F910-H910)^2</f>
      </c>
    </row>
    <row r="911">
      <c r="A911" t="n">
        <v>220701</v>
      </c>
      <c r="B911" t="s">
        <v>4713</v>
      </c>
      <c r="C911" t="s">
        <v>149</v>
      </c>
      <c r="D911" t="n">
        <v>33</v>
      </c>
      <c r="E911" t="n">
        <v>15642</v>
      </c>
      <c r="F911" t="n">
        <v>33.6</v>
      </c>
      <c r="G911" t="str">
        <f>=IF(MOD(A911,10)&lt;7,"train","test")</f>
      </c>
      <c r="H911" s="5" t="str">
        <f>=$L$6+$L$7*D911+$L$8*E911</f>
      </c>
      <c r="I911" s="5" t="str">
        <f>=(F911-H911)^2</f>
      </c>
    </row>
    <row r="912">
      <c r="A912" t="n">
        <v>220710</v>
      </c>
      <c r="B912" t="s">
        <v>4715</v>
      </c>
      <c r="C912" t="s">
        <v>163</v>
      </c>
      <c r="D912" t="n">
        <v>35</v>
      </c>
      <c r="E912" t="n">
        <v>20990</v>
      </c>
      <c r="F912" t="n">
        <v>47.2</v>
      </c>
      <c r="G912" t="str">
        <f>=IF(MOD(A912,10)&lt;7,"train","test")</f>
      </c>
      <c r="H912" s="5" t="str">
        <f>=$L$6+$L$7*D912+$L$8*E912</f>
      </c>
      <c r="I912" s="5" t="str">
        <f>=(F912-H912)^2</f>
      </c>
    </row>
    <row r="913">
      <c r="A913" t="n">
        <v>220862</v>
      </c>
      <c r="B913" t="s">
        <v>4721</v>
      </c>
      <c r="C913" t="s">
        <v>149</v>
      </c>
      <c r="D913" t="n">
        <v>40</v>
      </c>
      <c r="E913" t="n">
        <v>13656</v>
      </c>
      <c r="F913" t="n">
        <v>49.4</v>
      </c>
      <c r="G913" t="str">
        <f>=IF(MOD(A913,10)&lt;7,"train","test")</f>
      </c>
      <c r="H913" s="5" t="str">
        <f>=$L$6+$L$7*D913+$L$8*E913</f>
      </c>
      <c r="I913" s="5" t="str">
        <f>=(F913-H913)^2</f>
      </c>
    </row>
    <row r="914">
      <c r="A914" t="n">
        <v>221351</v>
      </c>
      <c r="B914" t="s">
        <v>4736</v>
      </c>
      <c r="C914" t="s">
        <v>163</v>
      </c>
      <c r="D914" t="n">
        <v>15</v>
      </c>
      <c r="E914" t="n">
        <v>30590</v>
      </c>
      <c r="F914" t="n">
        <v>81.6</v>
      </c>
      <c r="G914" t="str">
        <f>=IF(MOD(A914,10)&lt;7,"train","test")</f>
      </c>
      <c r="H914" s="5" t="str">
        <f>=$L$6+$L$7*D914+$L$8*E914</f>
      </c>
      <c r="I914" s="5" t="str">
        <f>=(F914-H914)^2</f>
      </c>
    </row>
    <row r="915">
      <c r="A915" t="n">
        <v>221661</v>
      </c>
      <c r="B915" t="s">
        <v>4752</v>
      </c>
      <c r="C915" t="s">
        <v>163</v>
      </c>
      <c r="D915" t="n">
        <v>31</v>
      </c>
      <c r="E915" t="n">
        <v>25374</v>
      </c>
      <c r="F915" t="n">
        <v>61.9</v>
      </c>
      <c r="G915" t="str">
        <f>=IF(MOD(A915,10)&lt;7,"train","test")</f>
      </c>
      <c r="H915" s="5" t="str">
        <f>=$L$6+$L$7*D915+$L$8*E915</f>
      </c>
      <c r="I915" s="5" t="str">
        <f>=(F915-H915)^2</f>
      </c>
    </row>
    <row r="916">
      <c r="A916" t="n">
        <v>221731</v>
      </c>
      <c r="B916" t="s">
        <v>4755</v>
      </c>
      <c r="C916" t="s">
        <v>163</v>
      </c>
      <c r="D916" t="n">
        <v>38</v>
      </c>
      <c r="E916" t="n">
        <v>16414</v>
      </c>
      <c r="F916" t="n">
        <v>43.6</v>
      </c>
      <c r="G916" t="str">
        <f>=IF(MOD(A916,10)&lt;7,"train","test")</f>
      </c>
      <c r="H916" s="5" t="str">
        <f>=$L$6+$L$7*D916+$L$8*E916</f>
      </c>
      <c r="I916" s="5" t="str">
        <f>=(F916-H916)^2</f>
      </c>
    </row>
    <row r="917">
      <c r="A917" t="n">
        <v>221740</v>
      </c>
      <c r="B917" t="s">
        <v>4756</v>
      </c>
      <c r="C917" t="s">
        <v>149</v>
      </c>
      <c r="D917" t="n">
        <v>32</v>
      </c>
      <c r="E917" t="n">
        <v>13801</v>
      </c>
      <c r="F917" t="n">
        <v>53.1</v>
      </c>
      <c r="G917" t="str">
        <f>=IF(MOD(A917,10)&lt;7,"train","test")</f>
      </c>
      <c r="H917" s="5" t="str">
        <f>=$L$6+$L$7*D917+$L$8*E917</f>
      </c>
      <c r="I917" s="5" t="str">
        <f>=(F917-H917)^2</f>
      </c>
    </row>
    <row r="918">
      <c r="A918" t="n">
        <v>221892</v>
      </c>
      <c r="B918" t="s">
        <v>4763</v>
      </c>
      <c r="C918" t="s">
        <v>163</v>
      </c>
      <c r="D918" t="n">
        <v>30</v>
      </c>
      <c r="E918" t="n">
        <v>16222</v>
      </c>
      <c r="F918" t="n">
        <v>54.2</v>
      </c>
      <c r="G918" t="str">
        <f>=IF(MOD(A918,10)&lt;7,"train","test")</f>
      </c>
      <c r="H918" s="5" t="str">
        <f>=$L$6+$L$7*D918+$L$8*E918</f>
      </c>
      <c r="I918" s="5" t="str">
        <f>=(F918-H918)^2</f>
      </c>
    </row>
    <row r="919">
      <c r="A919" t="n">
        <v>221953</v>
      </c>
      <c r="B919" t="s">
        <v>4766</v>
      </c>
      <c r="C919" t="s">
        <v>163</v>
      </c>
      <c r="D919" t="n">
        <v>45</v>
      </c>
      <c r="E919" t="n">
        <v>22961</v>
      </c>
      <c r="F919" t="n">
        <v>30.5</v>
      </c>
      <c r="G919" t="str">
        <f>=IF(MOD(A919,10)&lt;7,"train","test")</f>
      </c>
      <c r="H919" s="5" t="str">
        <f>=$L$6+$L$7*D919+$L$8*E919</f>
      </c>
      <c r="I919" s="5" t="str">
        <f>=(F919-H919)^2</f>
      </c>
    </row>
    <row r="920">
      <c r="A920" t="n">
        <v>221971</v>
      </c>
      <c r="B920" t="s">
        <v>4768</v>
      </c>
      <c r="C920" t="s">
        <v>163</v>
      </c>
      <c r="D920" t="n">
        <v>25</v>
      </c>
      <c r="E920" t="n">
        <v>27191</v>
      </c>
      <c r="F920" t="n">
        <v>70.8</v>
      </c>
      <c r="G920" t="str">
        <f>=IF(MOD(A920,10)&lt;7,"train","test")</f>
      </c>
      <c r="H920" s="5" t="str">
        <f>=$L$6+$L$7*D920+$L$8*E920</f>
      </c>
      <c r="I920" s="5" t="str">
        <f>=(F920-H920)^2</f>
      </c>
    </row>
    <row r="921">
      <c r="A921" t="n">
        <v>222831</v>
      </c>
      <c r="B921" t="s">
        <v>4784</v>
      </c>
      <c r="C921" t="s">
        <v>149</v>
      </c>
      <c r="D921" t="n">
        <v>27</v>
      </c>
      <c r="E921" t="n">
        <v>12518</v>
      </c>
      <c r="F921" t="n">
        <v>40.7</v>
      </c>
      <c r="G921" t="str">
        <f>=IF(MOD(A921,10)&lt;7,"train","test")</f>
      </c>
      <c r="H921" s="5" t="str">
        <f>=$L$6+$L$7*D921+$L$8*E921</f>
      </c>
      <c r="I921" s="5" t="str">
        <f>=(F921-H921)^2</f>
      </c>
    </row>
    <row r="922">
      <c r="A922" t="n">
        <v>222983</v>
      </c>
      <c r="B922" t="s">
        <v>4790</v>
      </c>
      <c r="C922" t="s">
        <v>163</v>
      </c>
      <c r="D922" t="n">
        <v>30</v>
      </c>
      <c r="E922" t="n">
        <v>24777</v>
      </c>
      <c r="F922" t="n">
        <v>69.5</v>
      </c>
      <c r="G922" t="str">
        <f>=IF(MOD(A922,10)&lt;7,"train","test")</f>
      </c>
      <c r="H922" s="5" t="str">
        <f>=$L$6+$L$7*D922+$L$8*E922</f>
      </c>
      <c r="I922" s="5" t="str">
        <f>=(F922-H922)^2</f>
      </c>
    </row>
    <row r="923">
      <c r="A923" t="n">
        <v>223232</v>
      </c>
      <c r="B923" t="s">
        <v>4800</v>
      </c>
      <c r="C923" t="s">
        <v>163</v>
      </c>
      <c r="D923" t="n">
        <v>13</v>
      </c>
      <c r="E923" t="n">
        <v>49727</v>
      </c>
      <c r="F923" t="n">
        <v>80.2</v>
      </c>
      <c r="G923" t="str">
        <f>=IF(MOD(A923,10)&lt;7,"train","test")</f>
      </c>
      <c r="H923" s="5" t="str">
        <f>=$L$6+$L$7*D923+$L$8*E923</f>
      </c>
      <c r="I923" s="5" t="str">
        <f>=(F923-H923)^2</f>
      </c>
    </row>
    <row r="924">
      <c r="A924" t="n">
        <v>224004</v>
      </c>
      <c r="B924" t="s">
        <v>4817</v>
      </c>
      <c r="C924" t="s">
        <v>163</v>
      </c>
      <c r="D924" t="n">
        <v>40</v>
      </c>
      <c r="E924" t="n">
        <v>23621</v>
      </c>
      <c r="F924" t="n">
        <v>40.5</v>
      </c>
      <c r="G924" t="str">
        <f>=IF(MOD(A924,10)&lt;7,"train","test")</f>
      </c>
      <c r="H924" s="5" t="str">
        <f>=$L$6+$L$7*D924+$L$8*E924</f>
      </c>
      <c r="I924" s="5" t="str">
        <f>=(F924-H924)^2</f>
      </c>
    </row>
    <row r="925">
      <c r="A925" t="n">
        <v>224226</v>
      </c>
      <c r="B925" t="s">
        <v>4824</v>
      </c>
      <c r="C925" t="s">
        <v>163</v>
      </c>
      <c r="D925" t="n">
        <v>24</v>
      </c>
      <c r="E925" t="n">
        <v>30275</v>
      </c>
      <c r="F925" t="n">
        <v>59.6</v>
      </c>
      <c r="G925" t="str">
        <f>=IF(MOD(A925,10)&lt;7,"train","test")</f>
      </c>
      <c r="H925" s="5" t="str">
        <f>=$L$6+$L$7*D925+$L$8*E925</f>
      </c>
      <c r="I925" s="5" t="str">
        <f>=(F925-H925)^2</f>
      </c>
    </row>
    <row r="926">
      <c r="A926" t="n">
        <v>224244</v>
      </c>
      <c r="B926" t="s">
        <v>4825</v>
      </c>
      <c r="C926" t="s">
        <v>163</v>
      </c>
      <c r="D926" t="n">
        <v>52</v>
      </c>
      <c r="E926" t="n">
        <v>22463</v>
      </c>
      <c r="F926" t="n">
        <v>25</v>
      </c>
      <c r="G926" t="str">
        <f>=IF(MOD(A926,10)&lt;7,"train","test")</f>
      </c>
      <c r="H926" s="5" t="str">
        <f>=$L$6+$L$7*D926+$L$8*E926</f>
      </c>
      <c r="I926" s="5" t="str">
        <f>=(F926-H926)^2</f>
      </c>
    </row>
    <row r="927">
      <c r="A927" t="n">
        <v>224323</v>
      </c>
      <c r="B927" t="s">
        <v>4828</v>
      </c>
      <c r="C927" t="s">
        <v>163</v>
      </c>
      <c r="D927" t="n">
        <v>26</v>
      </c>
      <c r="E927" t="n">
        <v>31221</v>
      </c>
      <c r="F927" t="n">
        <v>68</v>
      </c>
      <c r="G927" t="str">
        <f>=IF(MOD(A927,10)&lt;7,"train","test")</f>
      </c>
      <c r="H927" s="5" t="str">
        <f>=$L$6+$L$7*D927+$L$8*E927</f>
      </c>
      <c r="I927" s="5" t="str">
        <f>=(F927-H927)^2</f>
      </c>
    </row>
    <row r="928">
      <c r="A928" t="n">
        <v>224545</v>
      </c>
      <c r="B928" t="s">
        <v>4832</v>
      </c>
      <c r="C928" t="s">
        <v>149</v>
      </c>
      <c r="D928" t="n">
        <v>51</v>
      </c>
      <c r="E928" t="n">
        <v>13320</v>
      </c>
      <c r="F928" t="n">
        <v>28.2</v>
      </c>
      <c r="G928" t="str">
        <f>=IF(MOD(A928,10)&lt;7,"train","test")</f>
      </c>
      <c r="H928" s="5" t="str">
        <f>=$L$6+$L$7*D928+$L$8*E928</f>
      </c>
      <c r="I928" s="5" t="str">
        <f>=(F928-H928)^2</f>
      </c>
    </row>
    <row r="929">
      <c r="A929" t="n">
        <v>224554</v>
      </c>
      <c r="B929" t="s">
        <v>4834</v>
      </c>
      <c r="C929" t="s">
        <v>149</v>
      </c>
      <c r="D929" t="n">
        <v>40</v>
      </c>
      <c r="E929" t="n">
        <v>11902</v>
      </c>
      <c r="F929" t="n">
        <v>45.9</v>
      </c>
      <c r="G929" t="str">
        <f>=IF(MOD(A929,10)&lt;7,"train","test")</f>
      </c>
      <c r="H929" s="5" t="str">
        <f>=$L$6+$L$7*D929+$L$8*E929</f>
      </c>
      <c r="I929" s="5" t="str">
        <f>=(F929-H929)^2</f>
      </c>
    </row>
    <row r="930">
      <c r="A930" t="n">
        <v>224660</v>
      </c>
      <c r="B930" t="s">
        <v>4839</v>
      </c>
      <c r="C930" t="s">
        <v>189</v>
      </c>
      <c r="D930" t="n">
        <v>47</v>
      </c>
      <c r="E930" t="n">
        <v>29837</v>
      </c>
      <c r="F930" t="n">
        <v>43.3</v>
      </c>
      <c r="G930" t="str">
        <f>=IF(MOD(A930,10)&lt;7,"train","test")</f>
      </c>
      <c r="H930" s="5" t="str">
        <f>=$L$6+$L$7*D930+$L$8*E930</f>
      </c>
      <c r="I930" s="5" t="str">
        <f>=(F930-H930)^2</f>
      </c>
    </row>
    <row r="931">
      <c r="A931" t="n">
        <v>225201</v>
      </c>
      <c r="B931" t="s">
        <v>4852</v>
      </c>
      <c r="C931" t="s">
        <v>163</v>
      </c>
      <c r="D931" t="n">
        <v>50</v>
      </c>
      <c r="E931" t="n">
        <v>10153</v>
      </c>
      <c r="F931" t="n">
        <v>58.4</v>
      </c>
      <c r="G931" t="str">
        <f>=IF(MOD(A931,10)&lt;7,"train","test")</f>
      </c>
      <c r="H931" s="5" t="str">
        <f>=$L$6+$L$7*D931+$L$8*E931</f>
      </c>
      <c r="I931" s="5" t="str">
        <f>=(F931-H931)^2</f>
      </c>
    </row>
    <row r="932">
      <c r="A932" t="n">
        <v>225414</v>
      </c>
      <c r="B932" t="s">
        <v>4857</v>
      </c>
      <c r="C932" t="s">
        <v>149</v>
      </c>
      <c r="D932" t="n">
        <v>44</v>
      </c>
      <c r="E932" t="n">
        <v>10488</v>
      </c>
      <c r="F932" t="n">
        <v>50.9</v>
      </c>
      <c r="G932" t="str">
        <f>=IF(MOD(A932,10)&lt;7,"train","test")</f>
      </c>
      <c r="H932" s="5" t="str">
        <f>=$L$6+$L$7*D932+$L$8*E932</f>
      </c>
      <c r="I932" s="5" t="str">
        <f>=(F932-H932)^2</f>
      </c>
    </row>
    <row r="933">
      <c r="A933" t="n">
        <v>225432</v>
      </c>
      <c r="B933" t="s">
        <v>4859</v>
      </c>
      <c r="C933" t="s">
        <v>149</v>
      </c>
      <c r="D933" t="n">
        <v>52</v>
      </c>
      <c r="E933" t="n">
        <v>14269</v>
      </c>
      <c r="F933" t="n">
        <v>33.8</v>
      </c>
      <c r="G933" t="str">
        <f>=IF(MOD(A933,10)&lt;7,"train","test")</f>
      </c>
      <c r="H933" s="5" t="str">
        <f>=$L$6+$L$7*D933+$L$8*E933</f>
      </c>
      <c r="I933" s="5" t="str">
        <f>=(F933-H933)^2</f>
      </c>
    </row>
    <row r="934">
      <c r="A934" t="n">
        <v>225502</v>
      </c>
      <c r="B934" t="s">
        <v>4860</v>
      </c>
      <c r="C934" t="s">
        <v>149</v>
      </c>
      <c r="D934" t="n">
        <v>44</v>
      </c>
      <c r="E934" t="n">
        <v>9912</v>
      </c>
      <c r="F934" t="n">
        <v>26.5</v>
      </c>
      <c r="G934" t="str">
        <f>=IF(MOD(A934,10)&lt;7,"train","test")</f>
      </c>
      <c r="H934" s="5" t="str">
        <f>=$L$6+$L$7*D934+$L$8*E934</f>
      </c>
      <c r="I934" s="5" t="str">
        <f>=(F934-H934)^2</f>
      </c>
    </row>
    <row r="935">
      <c r="A935" t="n">
        <v>225511</v>
      </c>
      <c r="B935" t="s">
        <v>4862</v>
      </c>
      <c r="C935" t="s">
        <v>149</v>
      </c>
      <c r="D935" t="n">
        <v>41</v>
      </c>
      <c r="E935" t="n">
        <v>13738</v>
      </c>
      <c r="F935" t="n">
        <v>64.9</v>
      </c>
      <c r="G935" t="str">
        <f>=IF(MOD(A935,10)&lt;7,"train","test")</f>
      </c>
      <c r="H935" s="5" t="str">
        <f>=$L$6+$L$7*D935+$L$8*E935</f>
      </c>
      <c r="I935" s="5" t="str">
        <f>=(F935-H935)^2</f>
      </c>
    </row>
    <row r="936">
      <c r="A936" t="n">
        <v>225575</v>
      </c>
      <c r="B936" t="s">
        <v>4867</v>
      </c>
      <c r="C936" t="s">
        <v>163</v>
      </c>
      <c r="D936" t="n">
        <v>62</v>
      </c>
      <c r="E936" t="n">
        <v>19638</v>
      </c>
      <c r="F936" t="n">
        <v>33.3</v>
      </c>
      <c r="G936" t="str">
        <f>=IF(MOD(A936,10)&lt;7,"train","test")</f>
      </c>
      <c r="H936" s="5" t="str">
        <f>=$L$6+$L$7*D936+$L$8*E936</f>
      </c>
      <c r="I936" s="5" t="str">
        <f>=(F936-H936)^2</f>
      </c>
    </row>
    <row r="937">
      <c r="A937" t="n">
        <v>225885</v>
      </c>
      <c r="B937" t="s">
        <v>4870</v>
      </c>
      <c r="C937" t="s">
        <v>163</v>
      </c>
      <c r="D937" t="n">
        <v>52</v>
      </c>
      <c r="E937" t="n">
        <v>10674</v>
      </c>
      <c r="F937" t="n">
        <v>15.1</v>
      </c>
      <c r="G937" t="str">
        <f>=IF(MOD(A937,10)&lt;7,"train","test")</f>
      </c>
      <c r="H937" s="5" t="str">
        <f>=$L$6+$L$7*D937+$L$8*E937</f>
      </c>
      <c r="I937" s="5" t="str">
        <f>=(F937-H937)^2</f>
      </c>
    </row>
    <row r="938">
      <c r="A938" t="n">
        <v>226091</v>
      </c>
      <c r="B938" t="s">
        <v>4875</v>
      </c>
      <c r="C938" t="s">
        <v>149</v>
      </c>
      <c r="D938" t="n">
        <v>44</v>
      </c>
      <c r="E938" t="n">
        <v>10999</v>
      </c>
      <c r="F938" t="n">
        <v>37.2</v>
      </c>
      <c r="G938" t="str">
        <f>=IF(MOD(A938,10)&lt;7,"train","test")</f>
      </c>
      <c r="H938" s="5" t="str">
        <f>=$L$6+$L$7*D938+$L$8*E938</f>
      </c>
      <c r="I938" s="5" t="str">
        <f>=(F938-H938)^2</f>
      </c>
    </row>
    <row r="939">
      <c r="A939" t="n">
        <v>226152</v>
      </c>
      <c r="B939" t="s">
        <v>4883</v>
      </c>
      <c r="C939" t="s">
        <v>149</v>
      </c>
      <c r="D939" t="n">
        <v>63</v>
      </c>
      <c r="E939" t="n">
        <v>3833</v>
      </c>
      <c r="F939" t="n">
        <v>48.9</v>
      </c>
      <c r="G939" t="str">
        <f>=IF(MOD(A939,10)&lt;7,"train","test")</f>
      </c>
      <c r="H939" s="5" t="str">
        <f>=$L$6+$L$7*D939+$L$8*E939</f>
      </c>
      <c r="I939" s="5" t="str">
        <f>=(F939-H939)^2</f>
      </c>
    </row>
    <row r="940">
      <c r="A940" t="n">
        <v>226231</v>
      </c>
      <c r="B940" t="s">
        <v>4886</v>
      </c>
      <c r="C940" t="s">
        <v>163</v>
      </c>
      <c r="D940" t="n">
        <v>13</v>
      </c>
      <c r="E940" t="n">
        <v>27007</v>
      </c>
      <c r="F940" t="n">
        <v>60.8</v>
      </c>
      <c r="G940" t="str">
        <f>=IF(MOD(A940,10)&lt;7,"train","test")</f>
      </c>
      <c r="H940" s="5" t="str">
        <f>=$L$6+$L$7*D940+$L$8*E940</f>
      </c>
      <c r="I940" s="5" t="str">
        <f>=(F940-H940)^2</f>
      </c>
    </row>
    <row r="941">
      <c r="A941" t="n">
        <v>226383</v>
      </c>
      <c r="B941" t="s">
        <v>4889</v>
      </c>
      <c r="C941" t="s">
        <v>163</v>
      </c>
      <c r="D941" t="n">
        <v>33</v>
      </c>
      <c r="E941" t="n">
        <v>25351</v>
      </c>
      <c r="F941" t="n">
        <v>48.7</v>
      </c>
      <c r="G941" t="str">
        <f>=IF(MOD(A941,10)&lt;7,"train","test")</f>
      </c>
      <c r="H941" s="5" t="str">
        <f>=$L$6+$L$7*D941+$L$8*E941</f>
      </c>
      <c r="I941" s="5" t="str">
        <f>=(F941-H941)^2</f>
      </c>
    </row>
    <row r="942">
      <c r="A942" t="n">
        <v>226471</v>
      </c>
      <c r="B942" t="s">
        <v>4893</v>
      </c>
      <c r="C942" t="s">
        <v>163</v>
      </c>
      <c r="D942" t="n">
        <v>37</v>
      </c>
      <c r="E942" t="n">
        <v>29904</v>
      </c>
      <c r="F942" t="n">
        <v>53.4</v>
      </c>
      <c r="G942" t="str">
        <f>=IF(MOD(A942,10)&lt;7,"train","test")</f>
      </c>
      <c r="H942" s="5" t="str">
        <f>=$L$6+$L$7*D942+$L$8*E942</f>
      </c>
      <c r="I942" s="5" t="str">
        <f>=(F942-H942)^2</f>
      </c>
    </row>
    <row r="943">
      <c r="A943" t="n">
        <v>226833</v>
      </c>
      <c r="B943" t="s">
        <v>4899</v>
      </c>
      <c r="C943" t="s">
        <v>149</v>
      </c>
      <c r="D943" t="n">
        <v>40</v>
      </c>
      <c r="E943" t="n">
        <v>11798</v>
      </c>
      <c r="F943" t="n">
        <v>41.3</v>
      </c>
      <c r="G943" t="str">
        <f>=IF(MOD(A943,10)&lt;7,"train","test")</f>
      </c>
      <c r="H943" s="5" t="str">
        <f>=$L$6+$L$7*D943+$L$8*E943</f>
      </c>
      <c r="I943" s="5" t="str">
        <f>=(F943-H943)^2</f>
      </c>
    </row>
    <row r="944">
      <c r="A944" t="n">
        <v>227216</v>
      </c>
      <c r="B944" t="s">
        <v>4910</v>
      </c>
      <c r="C944" t="s">
        <v>149</v>
      </c>
      <c r="D944" t="n">
        <v>36</v>
      </c>
      <c r="E944" t="n">
        <v>14675</v>
      </c>
      <c r="F944" t="n">
        <v>59.6</v>
      </c>
      <c r="G944" t="str">
        <f>=IF(MOD(A944,10)&lt;7,"train","test")</f>
      </c>
      <c r="H944" s="5" t="str">
        <f>=$L$6+$L$7*D944+$L$8*E944</f>
      </c>
      <c r="I944" s="5" t="str">
        <f>=(F944-H944)^2</f>
      </c>
    </row>
    <row r="945">
      <c r="A945" t="n">
        <v>227331</v>
      </c>
      <c r="B945" t="s">
        <v>4920</v>
      </c>
      <c r="C945" t="s">
        <v>163</v>
      </c>
      <c r="D945" t="n">
        <v>57</v>
      </c>
      <c r="E945" t="n">
        <v>17961</v>
      </c>
      <c r="F945" t="n">
        <v>42.4</v>
      </c>
      <c r="G945" t="str">
        <f>=IF(MOD(A945,10)&lt;7,"train","test")</f>
      </c>
      <c r="H945" s="5" t="str">
        <f>=$L$6+$L$7*D945+$L$8*E945</f>
      </c>
      <c r="I945" s="5" t="str">
        <f>=(F945-H945)^2</f>
      </c>
    </row>
    <row r="946">
      <c r="A946" t="n">
        <v>227526</v>
      </c>
      <c r="B946" t="s">
        <v>4929</v>
      </c>
      <c r="C946" t="s">
        <v>149</v>
      </c>
      <c r="D946" t="n">
        <v>62</v>
      </c>
      <c r="E946" t="n">
        <v>14065</v>
      </c>
      <c r="F946" t="n">
        <v>43.2</v>
      </c>
      <c r="G946" t="str">
        <f>=IF(MOD(A946,10)&lt;7,"train","test")</f>
      </c>
      <c r="H946" s="5" t="str">
        <f>=$L$6+$L$7*D946+$L$8*E946</f>
      </c>
      <c r="I946" s="5" t="str">
        <f>=(F946-H946)^2</f>
      </c>
    </row>
    <row r="947">
      <c r="A947" t="n">
        <v>227845</v>
      </c>
      <c r="B947" t="s">
        <v>4935</v>
      </c>
      <c r="C947" t="s">
        <v>163</v>
      </c>
      <c r="D947" t="n">
        <v>39</v>
      </c>
      <c r="E947" t="n">
        <v>28351</v>
      </c>
      <c r="F947" t="n">
        <v>64.2</v>
      </c>
      <c r="G947" t="str">
        <f>=IF(MOD(A947,10)&lt;7,"train","test")</f>
      </c>
      <c r="H947" s="5" t="str">
        <f>=$L$6+$L$7*D947+$L$8*E947</f>
      </c>
      <c r="I947" s="5" t="str">
        <f>=(F947-H947)^2</f>
      </c>
    </row>
    <row r="948">
      <c r="A948" t="n">
        <v>227863</v>
      </c>
      <c r="B948" t="s">
        <v>2683</v>
      </c>
      <c r="C948" t="s">
        <v>163</v>
      </c>
      <c r="D948" t="n">
        <v>38</v>
      </c>
      <c r="E948" t="n">
        <v>20469</v>
      </c>
      <c r="F948" t="n">
        <v>68.6</v>
      </c>
      <c r="G948" t="str">
        <f>=IF(MOD(A948,10)&lt;7,"train","test")</f>
      </c>
      <c r="H948" s="5" t="str">
        <f>=$L$6+$L$7*D948+$L$8*E948</f>
      </c>
      <c r="I948" s="5" t="str">
        <f>=(F948-H948)^2</f>
      </c>
    </row>
    <row r="949">
      <c r="A949" t="n">
        <v>227881</v>
      </c>
      <c r="B949" t="s">
        <v>4937</v>
      </c>
      <c r="C949" t="s">
        <v>149</v>
      </c>
      <c r="D949" t="n">
        <v>40</v>
      </c>
      <c r="E949" t="n">
        <v>14556</v>
      </c>
      <c r="F949" t="n">
        <v>55.1</v>
      </c>
      <c r="G949" t="str">
        <f>=IF(MOD(A949,10)&lt;7,"train","test")</f>
      </c>
      <c r="H949" s="5" t="str">
        <f>=$L$6+$L$7*D949+$L$8*E949</f>
      </c>
      <c r="I949" s="5" t="str">
        <f>=(F949-H949)^2</f>
      </c>
    </row>
    <row r="950">
      <c r="A950" t="n">
        <v>228042</v>
      </c>
      <c r="B950" t="s">
        <v>4940</v>
      </c>
      <c r="C950" t="s">
        <v>163</v>
      </c>
      <c r="D950" t="n">
        <v>44</v>
      </c>
      <c r="E950" t="n">
        <v>21786</v>
      </c>
      <c r="F950" t="n">
        <v>43.1</v>
      </c>
      <c r="G950" t="str">
        <f>=IF(MOD(A950,10)&lt;7,"train","test")</f>
      </c>
      <c r="H950" s="5" t="str">
        <f>=$L$6+$L$7*D950+$L$8*E950</f>
      </c>
      <c r="I950" s="5" t="str">
        <f>=(F950-H950)^2</f>
      </c>
    </row>
    <row r="951">
      <c r="A951" t="n">
        <v>228246</v>
      </c>
      <c r="B951" t="s">
        <v>4952</v>
      </c>
      <c r="C951" t="s">
        <v>163</v>
      </c>
      <c r="D951" t="n">
        <v>12</v>
      </c>
      <c r="E951" t="n">
        <v>45792</v>
      </c>
      <c r="F951" t="n">
        <v>83.3</v>
      </c>
      <c r="G951" t="str">
        <f>=IF(MOD(A951,10)&lt;7,"train","test")</f>
      </c>
      <c r="H951" s="5" t="str">
        <f>=$L$6+$L$7*D951+$L$8*E951</f>
      </c>
      <c r="I951" s="5" t="str">
        <f>=(F951-H951)^2</f>
      </c>
    </row>
    <row r="952">
      <c r="A952" t="n">
        <v>228325</v>
      </c>
      <c r="B952" t="s">
        <v>4956</v>
      </c>
      <c r="C952" t="s">
        <v>163</v>
      </c>
      <c r="D952" t="n">
        <v>49</v>
      </c>
      <c r="E952" t="n">
        <v>19834</v>
      </c>
      <c r="F952" t="n">
        <v>42</v>
      </c>
      <c r="G952" t="str">
        <f>=IF(MOD(A952,10)&lt;7,"train","test")</f>
      </c>
      <c r="H952" s="5" t="str">
        <f>=$L$6+$L$7*D952+$L$8*E952</f>
      </c>
      <c r="I952" s="5" t="str">
        <f>=(F952-H952)^2</f>
      </c>
    </row>
    <row r="953">
      <c r="A953" t="n">
        <v>228343</v>
      </c>
      <c r="B953" t="s">
        <v>4958</v>
      </c>
      <c r="C953" t="s">
        <v>163</v>
      </c>
      <c r="D953" t="n">
        <v>23</v>
      </c>
      <c r="E953" t="n">
        <v>30687</v>
      </c>
      <c r="F953" t="n">
        <v>69.3</v>
      </c>
      <c r="G953" t="str">
        <f>=IF(MOD(A953,10)&lt;7,"train","test")</f>
      </c>
      <c r="H953" s="5" t="str">
        <f>=$L$6+$L$7*D953+$L$8*E953</f>
      </c>
      <c r="I953" s="5" t="str">
        <f>=(F953-H953)^2</f>
      </c>
    </row>
    <row r="954">
      <c r="A954" t="n">
        <v>228431</v>
      </c>
      <c r="B954" t="s">
        <v>4959</v>
      </c>
      <c r="C954" t="s">
        <v>149</v>
      </c>
      <c r="D954" t="n">
        <v>37</v>
      </c>
      <c r="E954" t="n">
        <v>15498</v>
      </c>
      <c r="F954" t="n">
        <v>51.7</v>
      </c>
      <c r="G954" t="str">
        <f>=IF(MOD(A954,10)&lt;7,"train","test")</f>
      </c>
      <c r="H954" s="5" t="str">
        <f>=$L$6+$L$7*D954+$L$8*E954</f>
      </c>
      <c r="I954" s="5" t="str">
        <f>=(F954-H954)^2</f>
      </c>
    </row>
    <row r="955">
      <c r="A955" t="n">
        <v>228501</v>
      </c>
      <c r="B955" t="s">
        <v>4965</v>
      </c>
      <c r="C955" t="s">
        <v>149</v>
      </c>
      <c r="D955" t="n">
        <v>52</v>
      </c>
      <c r="E955" t="n">
        <v>12240</v>
      </c>
      <c r="F955" t="n">
        <v>27.4</v>
      </c>
      <c r="G955" t="str">
        <f>=IF(MOD(A955,10)&lt;7,"train","test")</f>
      </c>
      <c r="H955" s="5" t="str">
        <f>=$L$6+$L$7*D955+$L$8*E955</f>
      </c>
      <c r="I955" s="5" t="str">
        <f>=(F955-H955)^2</f>
      </c>
    </row>
    <row r="956">
      <c r="A956" t="n">
        <v>228705</v>
      </c>
      <c r="B956" t="s">
        <v>4976</v>
      </c>
      <c r="C956" t="s">
        <v>149</v>
      </c>
      <c r="D956" t="n">
        <v>55</v>
      </c>
      <c r="E956" t="n">
        <v>10474</v>
      </c>
      <c r="F956" t="n">
        <v>45.6</v>
      </c>
      <c r="G956" t="str">
        <f>=IF(MOD(A956,10)&lt;7,"train","test")</f>
      </c>
      <c r="H956" s="5" t="str">
        <f>=$L$6+$L$7*D956+$L$8*E956</f>
      </c>
      <c r="I956" s="5" t="str">
        <f>=(F956-H956)^2</f>
      </c>
    </row>
    <row r="957">
      <c r="A957" t="n">
        <v>228723</v>
      </c>
      <c r="B957" t="s">
        <v>4978</v>
      </c>
      <c r="C957" t="s">
        <v>149</v>
      </c>
      <c r="D957" t="n">
        <v>19</v>
      </c>
      <c r="E957" t="n">
        <v>21610</v>
      </c>
      <c r="F957" t="n">
        <v>83.8</v>
      </c>
      <c r="G957" t="str">
        <f>=IF(MOD(A957,10)&lt;7,"train","test")</f>
      </c>
      <c r="H957" s="5" t="str">
        <f>=$L$6+$L$7*D957+$L$8*E957</f>
      </c>
      <c r="I957" s="5" t="str">
        <f>=(F957-H957)^2</f>
      </c>
    </row>
    <row r="958">
      <c r="A958" t="n">
        <v>228796</v>
      </c>
      <c r="B958" t="s">
        <v>4984</v>
      </c>
      <c r="C958" t="s">
        <v>149</v>
      </c>
      <c r="D958" t="n">
        <v>61</v>
      </c>
      <c r="E958" t="n">
        <v>10333</v>
      </c>
      <c r="F958" t="n">
        <v>45.9</v>
      </c>
      <c r="G958" t="str">
        <f>=IF(MOD(A958,10)&lt;7,"train","test")</f>
      </c>
      <c r="H958" s="5" t="str">
        <f>=$L$6+$L$7*D958+$L$8*E958</f>
      </c>
      <c r="I958" s="5" t="str">
        <f>=(F958-H958)^2</f>
      </c>
    </row>
    <row r="959">
      <c r="A959" t="n">
        <v>228802</v>
      </c>
      <c r="B959" t="s">
        <v>4985</v>
      </c>
      <c r="C959" t="s">
        <v>149</v>
      </c>
      <c r="D959" t="n">
        <v>38</v>
      </c>
      <c r="E959" t="n">
        <v>14043</v>
      </c>
      <c r="F959" t="n">
        <v>46.8</v>
      </c>
      <c r="G959" t="str">
        <f>=IF(MOD(A959,10)&lt;7,"train","test")</f>
      </c>
      <c r="H959" s="5" t="str">
        <f>=$L$6+$L$7*D959+$L$8*E959</f>
      </c>
      <c r="I959" s="5" t="str">
        <f>=(F959-H959)^2</f>
      </c>
    </row>
    <row r="960">
      <c r="A960" t="n">
        <v>228875</v>
      </c>
      <c r="B960" t="s">
        <v>4988</v>
      </c>
      <c r="C960" t="s">
        <v>163</v>
      </c>
      <c r="D960" t="n">
        <v>13</v>
      </c>
      <c r="E960" t="n">
        <v>39005</v>
      </c>
      <c r="F960" t="n">
        <v>85.5</v>
      </c>
      <c r="G960" t="str">
        <f>=IF(MOD(A960,10)&lt;7,"train","test")</f>
      </c>
      <c r="H960" s="5" t="str">
        <f>=$L$6+$L$7*D960+$L$8*E960</f>
      </c>
      <c r="I960" s="5" t="str">
        <f>=(F960-H960)^2</f>
      </c>
    </row>
    <row r="961">
      <c r="A961" t="n">
        <v>228884</v>
      </c>
      <c r="B961" t="s">
        <v>4989</v>
      </c>
      <c r="C961" t="s">
        <v>163</v>
      </c>
      <c r="D961" t="n">
        <v>85</v>
      </c>
      <c r="E961" t="n">
        <v>10901</v>
      </c>
      <c r="F961" t="n">
        <v>10.3</v>
      </c>
      <c r="G961" t="str">
        <f>=IF(MOD(A961,10)&lt;7,"train","test")</f>
      </c>
      <c r="H961" s="5" t="str">
        <f>=$L$6+$L$7*D961+$L$8*E961</f>
      </c>
      <c r="I961" s="5" t="str">
        <f>=(F961-H961)^2</f>
      </c>
    </row>
    <row r="962">
      <c r="A962" t="n">
        <v>228981</v>
      </c>
      <c r="B962" t="s">
        <v>4991</v>
      </c>
      <c r="C962" t="s">
        <v>163</v>
      </c>
      <c r="D962" t="n">
        <v>38</v>
      </c>
      <c r="E962" t="n">
        <v>23600</v>
      </c>
      <c r="F962" t="n">
        <v>55.2</v>
      </c>
      <c r="G962" t="str">
        <f>=IF(MOD(A962,10)&lt;7,"train","test")</f>
      </c>
      <c r="H962" s="5" t="str">
        <f>=$L$6+$L$7*D962+$L$8*E962</f>
      </c>
      <c r="I962" s="5" t="str">
        <f>=(F962-H962)^2</f>
      </c>
    </row>
    <row r="963">
      <c r="A963" t="n">
        <v>229063</v>
      </c>
      <c r="B963" t="s">
        <v>4994</v>
      </c>
      <c r="C963" t="s">
        <v>149</v>
      </c>
      <c r="D963" t="n">
        <v>71</v>
      </c>
      <c r="E963" t="n">
        <v>15021</v>
      </c>
      <c r="F963" t="n">
        <v>19.9</v>
      </c>
      <c r="G963" t="str">
        <f>=IF(MOD(A963,10)&lt;7,"train","test")</f>
      </c>
      <c r="H963" s="5" t="str">
        <f>=$L$6+$L$7*D963+$L$8*E963</f>
      </c>
      <c r="I963" s="5" t="str">
        <f>=(F963-H963)^2</f>
      </c>
    </row>
    <row r="964">
      <c r="A964" t="n">
        <v>229115</v>
      </c>
      <c r="B964" t="s">
        <v>4995</v>
      </c>
      <c r="C964" t="s">
        <v>149</v>
      </c>
      <c r="D964" t="n">
        <v>26</v>
      </c>
      <c r="E964" t="n">
        <v>16773</v>
      </c>
      <c r="F964" t="n">
        <v>64.4</v>
      </c>
      <c r="G964" t="str">
        <f>=IF(MOD(A964,10)&lt;7,"train","test")</f>
      </c>
      <c r="H964" s="5" t="str">
        <f>=$L$6+$L$7*D964+$L$8*E964</f>
      </c>
      <c r="I964" s="5" t="str">
        <f>=(F964-H964)^2</f>
      </c>
    </row>
    <row r="965">
      <c r="A965" t="n">
        <v>229160</v>
      </c>
      <c r="B965" t="s">
        <v>4996</v>
      </c>
      <c r="C965" t="s">
        <v>163</v>
      </c>
      <c r="D965" t="n">
        <v>41</v>
      </c>
      <c r="E965" t="n">
        <v>21169</v>
      </c>
      <c r="F965" t="n">
        <v>32.4</v>
      </c>
      <c r="G965" t="str">
        <f>=IF(MOD(A965,10)&lt;7,"train","test")</f>
      </c>
      <c r="H965" s="5" t="str">
        <f>=$L$6+$L$7*D965+$L$8*E965</f>
      </c>
      <c r="I965" s="5" t="str">
        <f>=(F965-H965)^2</f>
      </c>
    </row>
    <row r="966">
      <c r="A966" t="n">
        <v>229780</v>
      </c>
      <c r="B966" t="s">
        <v>5009</v>
      </c>
      <c r="C966" t="s">
        <v>163</v>
      </c>
      <c r="D966" t="n">
        <v>40</v>
      </c>
      <c r="E966" t="n">
        <v>20222</v>
      </c>
      <c r="F966" t="n">
        <v>19.2</v>
      </c>
      <c r="G966" t="str">
        <f>=IF(MOD(A966,10)&lt;7,"train","test")</f>
      </c>
      <c r="H966" s="5" t="str">
        <f>=$L$6+$L$7*D966+$L$8*E966</f>
      </c>
      <c r="I966" s="5" t="str">
        <f>=(F966-H966)^2</f>
      </c>
    </row>
    <row r="967">
      <c r="A967" t="n">
        <v>229814</v>
      </c>
      <c r="B967" t="s">
        <v>5012</v>
      </c>
      <c r="C967" t="s">
        <v>149</v>
      </c>
      <c r="D967" t="n">
        <v>39</v>
      </c>
      <c r="E967" t="n">
        <v>17182</v>
      </c>
      <c r="F967" t="n">
        <v>47.3</v>
      </c>
      <c r="G967" t="str">
        <f>=IF(MOD(A967,10)&lt;7,"train","test")</f>
      </c>
      <c r="H967" s="5" t="str">
        <f>=$L$6+$L$7*D967+$L$8*E967</f>
      </c>
      <c r="I967" s="5" t="str">
        <f>=(F967-H967)^2</f>
      </c>
    </row>
    <row r="968">
      <c r="A968" t="n">
        <v>230171</v>
      </c>
      <c r="B968" t="s">
        <v>5031</v>
      </c>
      <c r="C968" t="s">
        <v>149</v>
      </c>
      <c r="D968" t="n">
        <v>22</v>
      </c>
      <c r="E968" t="n">
        <v>15488</v>
      </c>
      <c r="F968" t="n">
        <v>24.2</v>
      </c>
      <c r="G968" t="str">
        <f>=IF(MOD(A968,10)&lt;7,"train","test")</f>
      </c>
      <c r="H968" s="5" t="str">
        <f>=$L$6+$L$7*D968+$L$8*E968</f>
      </c>
      <c r="I968" s="5" t="str">
        <f>=(F968-H968)^2</f>
      </c>
    </row>
    <row r="969">
      <c r="A969" t="n">
        <v>230603</v>
      </c>
      <c r="B969" t="s">
        <v>5045</v>
      </c>
      <c r="C969" t="s">
        <v>149</v>
      </c>
      <c r="D969" t="n">
        <v>24</v>
      </c>
      <c r="E969" t="n">
        <v>12375</v>
      </c>
      <c r="F969" t="n">
        <v>50.5</v>
      </c>
      <c r="G969" t="str">
        <f>=IF(MOD(A969,10)&lt;7,"train","test")</f>
      </c>
      <c r="H969" s="5" t="str">
        <f>=$L$6+$L$7*D969+$L$8*E969</f>
      </c>
      <c r="I969" s="5" t="str">
        <f>=(F969-H969)^2</f>
      </c>
    </row>
    <row r="970">
      <c r="A970" t="n">
        <v>230764</v>
      </c>
      <c r="B970" t="s">
        <v>5052</v>
      </c>
      <c r="C970" t="s">
        <v>149</v>
      </c>
      <c r="D970" t="n">
        <v>20</v>
      </c>
      <c r="E970" t="n">
        <v>13341</v>
      </c>
      <c r="F970" t="n">
        <v>63.9</v>
      </c>
      <c r="G970" t="str">
        <f>=IF(MOD(A970,10)&lt;7,"train","test")</f>
      </c>
      <c r="H970" s="5" t="str">
        <f>=$L$6+$L$7*D970+$L$8*E970</f>
      </c>
      <c r="I970" s="5" t="str">
        <f>=(F970-H970)^2</f>
      </c>
    </row>
    <row r="971">
      <c r="A971" t="n">
        <v>230782</v>
      </c>
      <c r="B971" t="s">
        <v>5053</v>
      </c>
      <c r="C971" t="s">
        <v>149</v>
      </c>
      <c r="D971" t="n">
        <v>16</v>
      </c>
      <c r="E971" t="n">
        <v>11572</v>
      </c>
      <c r="F971" t="n">
        <v>46</v>
      </c>
      <c r="G971" t="str">
        <f>=IF(MOD(A971,10)&lt;7,"train","test")</f>
      </c>
      <c r="H971" s="5" t="str">
        <f>=$L$6+$L$7*D971+$L$8*E971</f>
      </c>
      <c r="I971" s="5" t="str">
        <f>=(F971-H971)^2</f>
      </c>
    </row>
    <row r="972">
      <c r="A972" t="n">
        <v>230816</v>
      </c>
      <c r="B972" t="s">
        <v>5055</v>
      </c>
      <c r="C972" t="s">
        <v>163</v>
      </c>
      <c r="D972" t="n">
        <v>21</v>
      </c>
      <c r="E972" t="n">
        <v>35108</v>
      </c>
      <c r="F972" t="n">
        <v>66.7</v>
      </c>
      <c r="G972" t="str">
        <f>=IF(MOD(A972,10)&lt;7,"train","test")</f>
      </c>
      <c r="H972" s="5" t="str">
        <f>=$L$6+$L$7*D972+$L$8*E972</f>
      </c>
      <c r="I972" s="5" t="str">
        <f>=(F972-H972)^2</f>
      </c>
    </row>
    <row r="973">
      <c r="A973" t="n">
        <v>230852</v>
      </c>
      <c r="B973" t="s">
        <v>5058</v>
      </c>
      <c r="C973" t="s">
        <v>163</v>
      </c>
      <c r="D973" t="n">
        <v>23</v>
      </c>
      <c r="E973" t="n">
        <v>36846</v>
      </c>
      <c r="F973" t="n">
        <v>63</v>
      </c>
      <c r="G973" t="str">
        <f>=IF(MOD(A973,10)&lt;7,"train","test")</f>
      </c>
      <c r="H973" s="5" t="str">
        <f>=$L$6+$L$7*D973+$L$8*E973</f>
      </c>
      <c r="I973" s="5" t="str">
        <f>=(F973-H973)^2</f>
      </c>
    </row>
    <row r="974">
      <c r="A974" t="n">
        <v>230995</v>
      </c>
      <c r="B974" t="s">
        <v>5065</v>
      </c>
      <c r="C974" t="s">
        <v>163</v>
      </c>
      <c r="D974" t="n">
        <v>24</v>
      </c>
      <c r="E974" t="n">
        <v>28196</v>
      </c>
      <c r="F974" t="n">
        <v>61</v>
      </c>
      <c r="G974" t="str">
        <f>=IF(MOD(A974,10)&lt;7,"train","test")</f>
      </c>
      <c r="H974" s="5" t="str">
        <f>=$L$6+$L$7*D974+$L$8*E974</f>
      </c>
      <c r="I974" s="5" t="str">
        <f>=(F974-H974)^2</f>
      </c>
    </row>
    <row r="975">
      <c r="A975" t="n">
        <v>231165</v>
      </c>
      <c r="B975" t="s">
        <v>5074</v>
      </c>
      <c r="C975" t="s">
        <v>149</v>
      </c>
      <c r="D975" t="n">
        <v>31</v>
      </c>
      <c r="E975" t="n">
        <v>21253</v>
      </c>
      <c r="F975" t="n">
        <v>45</v>
      </c>
      <c r="G975" t="str">
        <f>=IF(MOD(A975,10)&lt;7,"train","test")</f>
      </c>
      <c r="H975" s="5" t="str">
        <f>=$L$6+$L$7*D975+$L$8*E975</f>
      </c>
      <c r="I975" s="5" t="str">
        <f>=(F975-H975)^2</f>
      </c>
    </row>
    <row r="976">
      <c r="A976" t="n">
        <v>231174</v>
      </c>
      <c r="B976" t="s">
        <v>5075</v>
      </c>
      <c r="C976" t="s">
        <v>149</v>
      </c>
      <c r="D976" t="n">
        <v>13</v>
      </c>
      <c r="E976" t="n">
        <v>22062</v>
      </c>
      <c r="F976" t="n">
        <v>78.6</v>
      </c>
      <c r="G976" t="str">
        <f>=IF(MOD(A976,10)&lt;7,"train","test")</f>
      </c>
      <c r="H976" s="5" t="str">
        <f>=$L$6+$L$7*D976+$L$8*E976</f>
      </c>
      <c r="I976" s="5" t="str">
        <f>=(F976-H976)^2</f>
      </c>
    </row>
    <row r="977">
      <c r="A977" t="n">
        <v>231420</v>
      </c>
      <c r="B977" t="s">
        <v>5081</v>
      </c>
      <c r="C977" t="s">
        <v>163</v>
      </c>
      <c r="D977" t="n">
        <v>39</v>
      </c>
      <c r="E977" t="n">
        <v>24091</v>
      </c>
      <c r="F977" t="n">
        <v>43.6</v>
      </c>
      <c r="G977" t="str">
        <f>=IF(MOD(A977,10)&lt;7,"train","test")</f>
      </c>
      <c r="H977" s="5" t="str">
        <f>=$L$6+$L$7*D977+$L$8*E977</f>
      </c>
      <c r="I977" s="5" t="str">
        <f>=(F977-H977)^2</f>
      </c>
    </row>
    <row r="978">
      <c r="A978" t="n">
        <v>231554</v>
      </c>
      <c r="B978" t="s">
        <v>5083</v>
      </c>
      <c r="C978" t="s">
        <v>163</v>
      </c>
      <c r="D978" t="n">
        <v>46</v>
      </c>
      <c r="E978" t="n">
        <v>22191</v>
      </c>
      <c r="F978" t="n">
        <v>27.1</v>
      </c>
      <c r="G978" t="str">
        <f>=IF(MOD(A978,10)&lt;7,"train","test")</f>
      </c>
      <c r="H978" s="5" t="str">
        <f>=$L$6+$L$7*D978+$L$8*E978</f>
      </c>
      <c r="I978" s="5" t="str">
        <f>=(F978-H978)^2</f>
      </c>
    </row>
    <row r="979">
      <c r="A979" t="n">
        <v>231581</v>
      </c>
      <c r="B979" t="s">
        <v>5085</v>
      </c>
      <c r="C979" t="s">
        <v>163</v>
      </c>
      <c r="D979" t="n">
        <v>29</v>
      </c>
      <c r="E979" t="n">
        <v>19660</v>
      </c>
      <c r="F979" t="n">
        <v>49.4</v>
      </c>
      <c r="G979" t="str">
        <f>=IF(MOD(A979,10)&lt;7,"train","test")</f>
      </c>
      <c r="H979" s="5" t="str">
        <f>=$L$6+$L$7*D979+$L$8*E979</f>
      </c>
      <c r="I979" s="5" t="str">
        <f>=(F979-H979)^2</f>
      </c>
    </row>
    <row r="980">
      <c r="A980" t="n">
        <v>231624</v>
      </c>
      <c r="B980" t="s">
        <v>5086</v>
      </c>
      <c r="C980" t="s">
        <v>149</v>
      </c>
      <c r="D980" t="n">
        <v>12</v>
      </c>
      <c r="E980" t="n">
        <v>20422</v>
      </c>
      <c r="F980" t="n">
        <v>91</v>
      </c>
      <c r="G980" t="str">
        <f>=IF(MOD(A980,10)&lt;7,"train","test")</f>
      </c>
      <c r="H980" s="5" t="str">
        <f>=$L$6+$L$7*D980+$L$8*E980</f>
      </c>
      <c r="I980" s="5" t="str">
        <f>=(F980-H980)^2</f>
      </c>
    </row>
    <row r="981">
      <c r="A981" t="n">
        <v>231651</v>
      </c>
      <c r="B981" t="s">
        <v>5087</v>
      </c>
      <c r="C981" t="s">
        <v>163</v>
      </c>
      <c r="D981" t="n">
        <v>48</v>
      </c>
      <c r="E981" t="n">
        <v>18314</v>
      </c>
      <c r="F981" t="n">
        <v>53.5</v>
      </c>
      <c r="G981" t="str">
        <f>=IF(MOD(A981,10)&lt;7,"train","test")</f>
      </c>
      <c r="H981" s="5" t="str">
        <f>=$L$6+$L$7*D981+$L$8*E981</f>
      </c>
      <c r="I981" s="5" t="str">
        <f>=(F981-H981)^2</f>
      </c>
    </row>
    <row r="982">
      <c r="A982" t="n">
        <v>231712</v>
      </c>
      <c r="B982" t="s">
        <v>5090</v>
      </c>
      <c r="C982" t="s">
        <v>149</v>
      </c>
      <c r="D982" t="n">
        <v>15</v>
      </c>
      <c r="E982" t="n">
        <v>22864</v>
      </c>
      <c r="F982" t="n">
        <v>75.1</v>
      </c>
      <c r="G982" t="str">
        <f>=IF(MOD(A982,10)&lt;7,"train","test")</f>
      </c>
      <c r="H982" s="5" t="str">
        <f>=$L$6+$L$7*D982+$L$8*E982</f>
      </c>
      <c r="I982" s="5" t="str">
        <f>=(F982-H982)^2</f>
      </c>
    </row>
    <row r="983">
      <c r="A983" t="n">
        <v>232025</v>
      </c>
      <c r="B983" t="s">
        <v>5098</v>
      </c>
      <c r="C983" t="s">
        <v>163</v>
      </c>
      <c r="D983" t="n">
        <v>41</v>
      </c>
      <c r="E983" t="n">
        <v>21714</v>
      </c>
      <c r="F983" t="n">
        <v>53.8</v>
      </c>
      <c r="G983" t="str">
        <f>=IF(MOD(A983,10)&lt;7,"train","test")</f>
      </c>
      <c r="H983" s="5" t="str">
        <f>=$L$6+$L$7*D983+$L$8*E983</f>
      </c>
      <c r="I983" s="5" t="str">
        <f>=(F983-H983)^2</f>
      </c>
    </row>
    <row r="984">
      <c r="A984" t="n">
        <v>232043</v>
      </c>
      <c r="B984" t="s">
        <v>5100</v>
      </c>
      <c r="C984" t="s">
        <v>163</v>
      </c>
      <c r="D984" t="n">
        <v>27</v>
      </c>
      <c r="E984" t="n">
        <v>24710</v>
      </c>
      <c r="F984" t="n">
        <v>47.1</v>
      </c>
      <c r="G984" t="str">
        <f>=IF(MOD(A984,10)&lt;7,"train","test")</f>
      </c>
      <c r="H984" s="5" t="str">
        <f>=$L$6+$L$7*D984+$L$8*E984</f>
      </c>
      <c r="I984" s="5" t="str">
        <f>=(F984-H984)^2</f>
      </c>
    </row>
    <row r="985">
      <c r="A985" t="n">
        <v>232186</v>
      </c>
      <c r="B985" t="s">
        <v>5106</v>
      </c>
      <c r="C985" t="s">
        <v>149</v>
      </c>
      <c r="D985" t="n">
        <v>30</v>
      </c>
      <c r="E985" t="n">
        <v>18900</v>
      </c>
      <c r="F985" t="n">
        <v>69.3</v>
      </c>
      <c r="G985" t="str">
        <f>=IF(MOD(A985,10)&lt;7,"train","test")</f>
      </c>
      <c r="H985" s="5" t="str">
        <f>=$L$6+$L$7*D985+$L$8*E985</f>
      </c>
      <c r="I985" s="5" t="str">
        <f>=(F985-H985)^2</f>
      </c>
    </row>
    <row r="986">
      <c r="A986" t="n">
        <v>232256</v>
      </c>
      <c r="B986" t="s">
        <v>5110</v>
      </c>
      <c r="C986" t="s">
        <v>163</v>
      </c>
      <c r="D986" t="n">
        <v>22</v>
      </c>
      <c r="E986" t="n">
        <v>29578</v>
      </c>
      <c r="F986" t="n">
        <v>65.3</v>
      </c>
      <c r="G986" t="str">
        <f>=IF(MOD(A986,10)&lt;7,"train","test")</f>
      </c>
      <c r="H986" s="5" t="str">
        <f>=$L$6+$L$7*D986+$L$8*E986</f>
      </c>
      <c r="I986" s="5" t="str">
        <f>=(F986-H986)^2</f>
      </c>
    </row>
    <row r="987">
      <c r="A987" t="n">
        <v>232265</v>
      </c>
      <c r="B987" t="s">
        <v>5112</v>
      </c>
      <c r="C987" t="s">
        <v>163</v>
      </c>
      <c r="D987" t="n">
        <v>38</v>
      </c>
      <c r="E987" t="n">
        <v>28576</v>
      </c>
      <c r="F987" t="n">
        <v>55.7</v>
      </c>
      <c r="G987" t="str">
        <f>=IF(MOD(A987,10)&lt;7,"train","test")</f>
      </c>
      <c r="H987" s="5" t="str">
        <f>=$L$6+$L$7*D987+$L$8*E987</f>
      </c>
      <c r="I987" s="5" t="str">
        <f>=(F987-H987)^2</f>
      </c>
    </row>
    <row r="988">
      <c r="A988" t="n">
        <v>232423</v>
      </c>
      <c r="B988" t="s">
        <v>5116</v>
      </c>
      <c r="C988" t="s">
        <v>149</v>
      </c>
      <c r="D988" t="n">
        <v>17</v>
      </c>
      <c r="E988" t="n">
        <v>26317</v>
      </c>
      <c r="F988" t="n">
        <v>80.9</v>
      </c>
      <c r="G988" t="str">
        <f>=IF(MOD(A988,10)&lt;7,"train","test")</f>
      </c>
      <c r="H988" s="5" t="str">
        <f>=$L$6+$L$7*D988+$L$8*E988</f>
      </c>
      <c r="I988" s="5" t="str">
        <f>=(F988-H988)^2</f>
      </c>
    </row>
    <row r="989">
      <c r="A989" t="n">
        <v>232566</v>
      </c>
      <c r="B989" t="s">
        <v>5119</v>
      </c>
      <c r="C989" t="s">
        <v>149</v>
      </c>
      <c r="D989" t="n">
        <v>26</v>
      </c>
      <c r="E989" t="n">
        <v>22900</v>
      </c>
      <c r="F989" t="n">
        <v>61.6</v>
      </c>
      <c r="G989" t="str">
        <f>=IF(MOD(A989,10)&lt;7,"train","test")</f>
      </c>
      <c r="H989" s="5" t="str">
        <f>=$L$6+$L$7*D989+$L$8*E989</f>
      </c>
      <c r="I989" s="5" t="str">
        <f>=(F989-H989)^2</f>
      </c>
    </row>
    <row r="990">
      <c r="A990" t="n">
        <v>232672</v>
      </c>
      <c r="B990" t="s">
        <v>5124</v>
      </c>
      <c r="C990" t="s">
        <v>163</v>
      </c>
      <c r="D990" t="n">
        <v>48</v>
      </c>
      <c r="E990" t="n">
        <v>18838</v>
      </c>
      <c r="F990" t="n">
        <v>55.7</v>
      </c>
      <c r="G990" t="str">
        <f>=IF(MOD(A990,10)&lt;7,"train","test")</f>
      </c>
      <c r="H990" s="5" t="str">
        <f>=$L$6+$L$7*D990+$L$8*E990</f>
      </c>
      <c r="I990" s="5" t="str">
        <f>=(F990-H990)^2</f>
      </c>
    </row>
    <row r="991">
      <c r="A991" t="n">
        <v>232681</v>
      </c>
      <c r="B991" t="s">
        <v>5126</v>
      </c>
      <c r="C991" t="s">
        <v>149</v>
      </c>
      <c r="D991" t="n">
        <v>20</v>
      </c>
      <c r="E991" t="n">
        <v>21615</v>
      </c>
      <c r="F991" t="n">
        <v>67.4</v>
      </c>
      <c r="G991" t="str">
        <f>=IF(MOD(A991,10)&lt;7,"train","test")</f>
      </c>
      <c r="H991" s="5" t="str">
        <f>=$L$6+$L$7*D991+$L$8*E991</f>
      </c>
      <c r="I991" s="5" t="str">
        <f>=(F991-H991)^2</f>
      </c>
    </row>
    <row r="992">
      <c r="A992" t="n">
        <v>232706</v>
      </c>
      <c r="B992" t="s">
        <v>5128</v>
      </c>
      <c r="C992" t="s">
        <v>163</v>
      </c>
      <c r="D992" t="n">
        <v>22</v>
      </c>
      <c r="E992" t="n">
        <v>28147</v>
      </c>
      <c r="F992" t="n">
        <v>57.9</v>
      </c>
      <c r="G992" t="str">
        <f>=IF(MOD(A992,10)&lt;7,"train","test")</f>
      </c>
      <c r="H992" s="5" t="str">
        <f>=$L$6+$L$7*D992+$L$8*E992</f>
      </c>
      <c r="I992" s="5" t="str">
        <f>=(F992-H992)^2</f>
      </c>
    </row>
    <row r="993">
      <c r="A993" t="n">
        <v>232982</v>
      </c>
      <c r="B993" t="s">
        <v>5139</v>
      </c>
      <c r="C993" t="s">
        <v>149</v>
      </c>
      <c r="D993" t="n">
        <v>37</v>
      </c>
      <c r="E993" t="n">
        <v>16150</v>
      </c>
      <c r="F993" t="n">
        <v>44.4</v>
      </c>
      <c r="G993" t="str">
        <f>=IF(MOD(A993,10)&lt;7,"train","test")</f>
      </c>
      <c r="H993" s="5" t="str">
        <f>=$L$6+$L$7*D993+$L$8*E993</f>
      </c>
      <c r="I993" s="5" t="str">
        <f>=(F993-H993)^2</f>
      </c>
    </row>
    <row r="994">
      <c r="A994" t="n">
        <v>233295</v>
      </c>
      <c r="B994" t="s">
        <v>5150</v>
      </c>
      <c r="C994" t="s">
        <v>163</v>
      </c>
      <c r="D994" t="n">
        <v>20</v>
      </c>
      <c r="E994" t="n">
        <v>29058</v>
      </c>
      <c r="F994" t="n">
        <v>74.6</v>
      </c>
      <c r="G994" t="str">
        <f>=IF(MOD(A994,10)&lt;7,"train","test")</f>
      </c>
      <c r="H994" s="5" t="str">
        <f>=$L$6+$L$7*D994+$L$8*E994</f>
      </c>
      <c r="I994" s="5" t="str">
        <f>=(F994-H994)^2</f>
      </c>
    </row>
    <row r="995">
      <c r="A995" t="n">
        <v>233301</v>
      </c>
      <c r="B995" t="s">
        <v>5151</v>
      </c>
      <c r="C995" t="s">
        <v>163</v>
      </c>
      <c r="D995" t="n">
        <v>41</v>
      </c>
      <c r="E995" t="n">
        <v>20856</v>
      </c>
      <c r="F995" t="n">
        <v>51.5</v>
      </c>
      <c r="G995" t="str">
        <f>=IF(MOD(A995,10)&lt;7,"train","test")</f>
      </c>
      <c r="H995" s="5" t="str">
        <f>=$L$6+$L$7*D995+$L$8*E995</f>
      </c>
      <c r="I995" s="5" t="str">
        <f>=(F995-H995)^2</f>
      </c>
    </row>
    <row r="996">
      <c r="A996" t="n">
        <v>233374</v>
      </c>
      <c r="B996" t="s">
        <v>5158</v>
      </c>
      <c r="C996" t="s">
        <v>163</v>
      </c>
      <c r="D996" t="n">
        <v>18</v>
      </c>
      <c r="E996" t="n">
        <v>35263</v>
      </c>
      <c r="F996" t="n">
        <v>87.8</v>
      </c>
      <c r="G996" t="str">
        <f>=IF(MOD(A996,10)&lt;7,"train","test")</f>
      </c>
      <c r="H996" s="5" t="str">
        <f>=$L$6+$L$7*D996+$L$8*E996</f>
      </c>
      <c r="I996" s="5" t="str">
        <f>=(F996-H996)^2</f>
      </c>
    </row>
    <row r="997">
      <c r="A997" t="n">
        <v>233426</v>
      </c>
      <c r="B997" t="s">
        <v>5160</v>
      </c>
      <c r="C997" t="s">
        <v>163</v>
      </c>
      <c r="D997" t="n">
        <v>24</v>
      </c>
      <c r="E997" t="n">
        <v>27695</v>
      </c>
      <c r="F997" t="n">
        <v>65.9</v>
      </c>
      <c r="G997" t="str">
        <f>=IF(MOD(A997,10)&lt;7,"train","test")</f>
      </c>
      <c r="H997" s="5" t="str">
        <f>=$L$6+$L$7*D997+$L$8*E997</f>
      </c>
      <c r="I997" s="5" t="str">
        <f>=(F997-H997)^2</f>
      </c>
    </row>
    <row r="998">
      <c r="A998" t="n">
        <v>233541</v>
      </c>
      <c r="B998" t="s">
        <v>5162</v>
      </c>
      <c r="C998" t="s">
        <v>163</v>
      </c>
      <c r="D998" t="n">
        <v>19</v>
      </c>
      <c r="E998" t="n">
        <v>26400</v>
      </c>
      <c r="F998" t="n">
        <v>70.3</v>
      </c>
      <c r="G998" t="str">
        <f>=IF(MOD(A998,10)&lt;7,"train","test")</f>
      </c>
      <c r="H998" s="5" t="str">
        <f>=$L$6+$L$7*D998+$L$8*E998</f>
      </c>
      <c r="I998" s="5" t="str">
        <f>=(F998-H998)^2</f>
      </c>
    </row>
    <row r="999">
      <c r="A999" t="n">
        <v>233611</v>
      </c>
      <c r="B999" t="s">
        <v>5166</v>
      </c>
      <c r="C999" t="s">
        <v>163</v>
      </c>
      <c r="D999" t="n">
        <v>43</v>
      </c>
      <c r="E999" t="n">
        <v>25440</v>
      </c>
      <c r="F999" t="n">
        <v>38.3</v>
      </c>
      <c r="G999" t="str">
        <f>=IF(MOD(A999,10)&lt;7,"train","test")</f>
      </c>
      <c r="H999" s="5" t="str">
        <f>=$L$6+$L$7*D999+$L$8*E999</f>
      </c>
      <c r="I999" s="5" t="str">
        <f>=(F999-H999)^2</f>
      </c>
    </row>
    <row r="1000">
      <c r="A1000" t="n">
        <v>233921</v>
      </c>
      <c r="B1000" t="s">
        <v>5183</v>
      </c>
      <c r="C1000" t="s">
        <v>149</v>
      </c>
      <c r="D1000" t="n">
        <v>15</v>
      </c>
      <c r="E1000" t="n">
        <v>22205</v>
      </c>
      <c r="F1000" t="n">
        <v>86.4</v>
      </c>
      <c r="G1000" t="str">
        <f>=IF(MOD(A1000,10)&lt;7,"train","test")</f>
      </c>
      <c r="H1000" s="5" t="str">
        <f>=$L$6+$L$7*D1000+$L$8*E1000</f>
      </c>
      <c r="I1000" s="5" t="str">
        <f>=(F1000-H1000)^2</f>
      </c>
    </row>
    <row r="1001">
      <c r="A1001" t="n">
        <v>234030</v>
      </c>
      <c r="B1001" t="s">
        <v>5186</v>
      </c>
      <c r="C1001" t="s">
        <v>149</v>
      </c>
      <c r="D1001" t="n">
        <v>30</v>
      </c>
      <c r="E1001" t="n">
        <v>22852</v>
      </c>
      <c r="F1001" t="n">
        <v>65.4</v>
      </c>
      <c r="G1001" t="str">
        <f>=IF(MOD(A1001,10)&lt;7,"train","test")</f>
      </c>
      <c r="H1001" s="5" t="str">
        <f>=$L$6+$L$7*D1001+$L$8*E1001</f>
      </c>
      <c r="I1001" s="5" t="str">
        <f>=(F1001-H1001)^2</f>
      </c>
    </row>
    <row r="1002">
      <c r="A1002" t="n">
        <v>234076</v>
      </c>
      <c r="B1002" t="s">
        <v>5187</v>
      </c>
      <c r="C1002" t="s">
        <v>149</v>
      </c>
      <c r="D1002" t="n">
        <v>14</v>
      </c>
      <c r="E1002" t="n">
        <v>17831</v>
      </c>
      <c r="F1002" t="n">
        <v>95.3</v>
      </c>
      <c r="G1002" t="str">
        <f>=IF(MOD(A1002,10)&lt;7,"train","test")</f>
      </c>
      <c r="H1002" s="5" t="str">
        <f>=$L$6+$L$7*D1002+$L$8*E1002</f>
      </c>
      <c r="I1002" s="5" t="str">
        <f>=(F1002-H1002)^2</f>
      </c>
    </row>
    <row r="1003">
      <c r="A1003" t="n">
        <v>234085</v>
      </c>
      <c r="B1003" t="s">
        <v>5188</v>
      </c>
      <c r="C1003" t="s">
        <v>149</v>
      </c>
      <c r="D1003" t="n">
        <v>16</v>
      </c>
      <c r="E1003" t="n">
        <v>17229</v>
      </c>
      <c r="F1003" t="n">
        <v>81.8</v>
      </c>
      <c r="G1003" t="str">
        <f>=IF(MOD(A1003,10)&lt;7,"train","test")</f>
      </c>
      <c r="H1003" s="5" t="str">
        <f>=$L$6+$L$7*D1003+$L$8*E1003</f>
      </c>
      <c r="I1003" s="5" t="str">
        <f>=(F1003-H1003)^2</f>
      </c>
    </row>
    <row r="1004">
      <c r="A1004" t="n">
        <v>234155</v>
      </c>
      <c r="B1004" t="s">
        <v>5191</v>
      </c>
      <c r="C1004" t="s">
        <v>149</v>
      </c>
      <c r="D1004" t="n">
        <v>71</v>
      </c>
      <c r="E1004" t="n">
        <v>16184</v>
      </c>
      <c r="F1004" t="n">
        <v>40.7</v>
      </c>
      <c r="G1004" t="str">
        <f>=IF(MOD(A1004,10)&lt;7,"train","test")</f>
      </c>
      <c r="H1004" s="5" t="str">
        <f>=$L$6+$L$7*D1004+$L$8*E1004</f>
      </c>
      <c r="I1004" s="5" t="str">
        <f>=(F1004-H1004)^2</f>
      </c>
    </row>
    <row r="1005">
      <c r="A1005" t="n">
        <v>234164</v>
      </c>
      <c r="B1005" t="s">
        <v>5193</v>
      </c>
      <c r="C1005" t="s">
        <v>163</v>
      </c>
      <c r="D1005" t="n">
        <v>51</v>
      </c>
      <c r="E1005" t="n">
        <v>20207</v>
      </c>
      <c r="F1005" t="n">
        <v>41.3</v>
      </c>
      <c r="G1005" t="str">
        <f>=IF(MOD(A1005,10)&lt;7,"train","test")</f>
      </c>
      <c r="H1005" s="5" t="str">
        <f>=$L$6+$L$7*D1005+$L$8*E1005</f>
      </c>
      <c r="I1005" s="5" t="str">
        <f>=(F1005-H1005)^2</f>
      </c>
    </row>
    <row r="1006">
      <c r="A1006" t="n">
        <v>234173</v>
      </c>
      <c r="B1006" t="s">
        <v>5194</v>
      </c>
      <c r="C1006" t="s">
        <v>163</v>
      </c>
      <c r="D1006" t="n">
        <v>26</v>
      </c>
      <c r="E1006" t="n">
        <v>21862</v>
      </c>
      <c r="F1006" t="n">
        <v>49.1</v>
      </c>
      <c r="G1006" t="str">
        <f>=IF(MOD(A1006,10)&lt;7,"train","test")</f>
      </c>
      <c r="H1006" s="5" t="str">
        <f>=$L$6+$L$7*D1006+$L$8*E1006</f>
      </c>
      <c r="I1006" s="5" t="str">
        <f>=(F1006-H1006)^2</f>
      </c>
    </row>
    <row r="1007">
      <c r="A1007" t="n">
        <v>235024</v>
      </c>
      <c r="B1007" t="s">
        <v>5216</v>
      </c>
      <c r="C1007" t="s">
        <v>163</v>
      </c>
      <c r="D1007" t="n">
        <v>30</v>
      </c>
      <c r="E1007" t="n">
        <v>40164</v>
      </c>
      <c r="F1007" t="n">
        <v>52</v>
      </c>
      <c r="G1007" t="str">
        <f>=IF(MOD(A1007,10)&lt;7,"train","test")</f>
      </c>
      <c r="H1007" s="5" t="str">
        <f>=$L$6+$L$7*D1007+$L$8*E1007</f>
      </c>
      <c r="I1007" s="5" t="str">
        <f>=(F1007-H1007)^2</f>
      </c>
    </row>
    <row r="1008">
      <c r="A1008" t="n">
        <v>235316</v>
      </c>
      <c r="B1008" t="s">
        <v>5229</v>
      </c>
      <c r="C1008" t="s">
        <v>163</v>
      </c>
      <c r="D1008" t="n">
        <v>13</v>
      </c>
      <c r="E1008" t="n">
        <v>40295</v>
      </c>
      <c r="F1008" t="n">
        <v>86.9</v>
      </c>
      <c r="G1008" t="str">
        <f>=IF(MOD(A1008,10)&lt;7,"train","test")</f>
      </c>
      <c r="H1008" s="5" t="str">
        <f>=$L$6+$L$7*D1008+$L$8*E1008</f>
      </c>
      <c r="I1008" s="5" t="str">
        <f>=(F1008-H1008)^2</f>
      </c>
    </row>
    <row r="1009">
      <c r="A1009" t="n">
        <v>235422</v>
      </c>
      <c r="B1009" t="s">
        <v>5234</v>
      </c>
      <c r="C1009" t="s">
        <v>163</v>
      </c>
      <c r="D1009" t="n">
        <v>63</v>
      </c>
      <c r="E1009" t="n">
        <v>11934</v>
      </c>
      <c r="F1009" t="n">
        <v>40.2</v>
      </c>
      <c r="G1009" t="str">
        <f>=IF(MOD(A1009,10)&lt;7,"train","test")</f>
      </c>
      <c r="H1009" s="5" t="str">
        <f>=$L$6+$L$7*D1009+$L$8*E1009</f>
      </c>
      <c r="I1009" s="5" t="str">
        <f>=(F1009-H1009)^2</f>
      </c>
    </row>
    <row r="1010">
      <c r="A1010" t="n">
        <v>236133</v>
      </c>
      <c r="B1010" t="s">
        <v>5247</v>
      </c>
      <c r="C1010" t="s">
        <v>163</v>
      </c>
      <c r="D1010" t="n">
        <v>23</v>
      </c>
      <c r="E1010" t="n">
        <v>25917</v>
      </c>
      <c r="F1010" t="n">
        <v>62.8</v>
      </c>
      <c r="G1010" t="str">
        <f>=IF(MOD(A1010,10)&lt;7,"train","test")</f>
      </c>
      <c r="H1010" s="5" t="str">
        <f>=$L$6+$L$7*D1010+$L$8*E1010</f>
      </c>
      <c r="I1010" s="5" t="str">
        <f>=(F1010-H1010)^2</f>
      </c>
    </row>
    <row r="1011">
      <c r="A1011" t="n">
        <v>236230</v>
      </c>
      <c r="B1011" t="s">
        <v>5252</v>
      </c>
      <c r="C1011" t="s">
        <v>163</v>
      </c>
      <c r="D1011" t="n">
        <v>33</v>
      </c>
      <c r="E1011" t="n">
        <v>23841</v>
      </c>
      <c r="F1011" t="n">
        <v>71</v>
      </c>
      <c r="G1011" t="str">
        <f>=IF(MOD(A1011,10)&lt;7,"train","test")</f>
      </c>
      <c r="H1011" s="5" t="str">
        <f>=$L$6+$L$7*D1011+$L$8*E1011</f>
      </c>
      <c r="I1011" s="5" t="str">
        <f>=(F1011-H1011)^2</f>
      </c>
    </row>
    <row r="1012">
      <c r="A1012" t="n">
        <v>236452</v>
      </c>
      <c r="B1012" t="s">
        <v>5258</v>
      </c>
      <c r="C1012" t="s">
        <v>163</v>
      </c>
      <c r="D1012" t="n">
        <v>40</v>
      </c>
      <c r="E1012" t="n">
        <v>22779</v>
      </c>
      <c r="F1012" t="n">
        <v>57.1</v>
      </c>
      <c r="G1012" t="str">
        <f>=IF(MOD(A1012,10)&lt;7,"train","test")</f>
      </c>
      <c r="H1012" s="5" t="str">
        <f>=$L$6+$L$7*D1012+$L$8*E1012</f>
      </c>
      <c r="I1012" s="5" t="str">
        <f>=(F1012-H1012)^2</f>
      </c>
    </row>
    <row r="1013">
      <c r="A1013" t="n">
        <v>236595</v>
      </c>
      <c r="B1013" t="s">
        <v>5263</v>
      </c>
      <c r="C1013" t="s">
        <v>163</v>
      </c>
      <c r="D1013" t="n">
        <v>22</v>
      </c>
      <c r="E1013" t="n">
        <v>37103</v>
      </c>
      <c r="F1013" t="n">
        <v>73.3</v>
      </c>
      <c r="G1013" t="str">
        <f>=IF(MOD(A1013,10)&lt;7,"train","test")</f>
      </c>
      <c r="H1013" s="5" t="str">
        <f>=$L$6+$L$7*D1013+$L$8*E1013</f>
      </c>
      <c r="I1013" s="5" t="str">
        <f>=(F1013-H1013)^2</f>
      </c>
    </row>
    <row r="1014">
      <c r="A1014" t="n">
        <v>236896</v>
      </c>
      <c r="B1014" t="s">
        <v>5273</v>
      </c>
      <c r="C1014" t="s">
        <v>163</v>
      </c>
      <c r="D1014" t="n">
        <v>25</v>
      </c>
      <c r="E1014" t="n">
        <v>26001</v>
      </c>
      <c r="F1014" t="n">
        <v>62.5</v>
      </c>
      <c r="G1014" t="str">
        <f>=IF(MOD(A1014,10)&lt;7,"train","test")</f>
      </c>
      <c r="H1014" s="5" t="str">
        <f>=$L$6+$L$7*D1014+$L$8*E1014</f>
      </c>
      <c r="I1014" s="5" t="str">
        <f>=(F1014-H1014)^2</f>
      </c>
    </row>
    <row r="1015">
      <c r="A1015" t="n">
        <v>237011</v>
      </c>
      <c r="B1015" t="s">
        <v>5280</v>
      </c>
      <c r="C1015" t="s">
        <v>149</v>
      </c>
      <c r="D1015" t="n">
        <v>21</v>
      </c>
      <c r="E1015" t="n">
        <v>22096</v>
      </c>
      <c r="F1015" t="n">
        <v>65.5</v>
      </c>
      <c r="G1015" t="str">
        <f>=IF(MOD(A1015,10)&lt;7,"train","test")</f>
      </c>
      <c r="H1015" s="5" t="str">
        <f>=$L$6+$L$7*D1015+$L$8*E1015</f>
      </c>
      <c r="I1015" s="5" t="str">
        <f>=(F1015-H1015)^2</f>
      </c>
    </row>
    <row r="1016">
      <c r="A1016" t="n">
        <v>237066</v>
      </c>
      <c r="B1016" t="s">
        <v>5283</v>
      </c>
      <c r="C1016" t="s">
        <v>163</v>
      </c>
      <c r="D1016" t="n">
        <v>28</v>
      </c>
      <c r="E1016" t="n">
        <v>27491</v>
      </c>
      <c r="F1016" t="n">
        <v>68.4</v>
      </c>
      <c r="G1016" t="str">
        <f>=IF(MOD(A1016,10)&lt;7,"train","test")</f>
      </c>
      <c r="H1016" s="5" t="str">
        <f>=$L$6+$L$7*D1016+$L$8*E1016</f>
      </c>
      <c r="I1016" s="5" t="str">
        <f>=(F1016-H1016)^2</f>
      </c>
    </row>
    <row r="1017">
      <c r="A1017" t="n">
        <v>237136</v>
      </c>
      <c r="B1017" t="s">
        <v>5287</v>
      </c>
      <c r="C1017" t="s">
        <v>163</v>
      </c>
      <c r="D1017" t="n">
        <v>41</v>
      </c>
      <c r="E1017" t="n">
        <v>18749</v>
      </c>
      <c r="F1017" t="n">
        <v>69.7</v>
      </c>
      <c r="G1017" t="str">
        <f>=IF(MOD(A1017,10)&lt;7,"train","test")</f>
      </c>
      <c r="H1017" s="5" t="str">
        <f>=$L$6+$L$7*D1017+$L$8*E1017</f>
      </c>
      <c r="I1017" s="5" t="str">
        <f>=(F1017-H1017)^2</f>
      </c>
    </row>
    <row r="1018">
      <c r="A1018" t="n">
        <v>237181</v>
      </c>
      <c r="B1018" t="s">
        <v>1885</v>
      </c>
      <c r="C1018" t="s">
        <v>163</v>
      </c>
      <c r="D1018" t="n">
        <v>41</v>
      </c>
      <c r="E1018" t="n">
        <v>16844</v>
      </c>
      <c r="F1018" t="n">
        <v>46.2</v>
      </c>
      <c r="G1018" t="str">
        <f>=IF(MOD(A1018,10)&lt;7,"train","test")</f>
      </c>
      <c r="H1018" s="5" t="str">
        <f>=$L$6+$L$7*D1018+$L$8*E1018</f>
      </c>
      <c r="I1018" s="5" t="str">
        <f>=(F1018-H1018)^2</f>
      </c>
    </row>
    <row r="1019">
      <c r="A1019" t="n">
        <v>237215</v>
      </c>
      <c r="B1019" t="s">
        <v>5294</v>
      </c>
      <c r="C1019" t="s">
        <v>149</v>
      </c>
      <c r="D1019" t="n">
        <v>41</v>
      </c>
      <c r="E1019" t="n">
        <v>14500</v>
      </c>
      <c r="F1019" t="n">
        <v>34.9</v>
      </c>
      <c r="G1019" t="str">
        <f>=IF(MOD(A1019,10)&lt;7,"train","test")</f>
      </c>
      <c r="H1019" s="5" t="str">
        <f>=$L$6+$L$7*D1019+$L$8*E1019</f>
      </c>
      <c r="I1019" s="5" t="str">
        <f>=(F1019-H1019)^2</f>
      </c>
    </row>
    <row r="1020">
      <c r="A1020" t="n">
        <v>237312</v>
      </c>
      <c r="B1020" t="s">
        <v>5297</v>
      </c>
      <c r="C1020" t="s">
        <v>163</v>
      </c>
      <c r="D1020" t="n">
        <v>29</v>
      </c>
      <c r="E1020" t="n">
        <v>21100</v>
      </c>
      <c r="F1020" t="n">
        <v>46.1</v>
      </c>
      <c r="G1020" t="str">
        <f>=IF(MOD(A1020,10)&lt;7,"train","test")</f>
      </c>
      <c r="H1020" s="5" t="str">
        <f>=$L$6+$L$7*D1020+$L$8*E1020</f>
      </c>
      <c r="I1020" s="5" t="str">
        <f>=(F1020-H1020)^2</f>
      </c>
    </row>
    <row r="1021">
      <c r="A1021" t="n">
        <v>237330</v>
      </c>
      <c r="B1021" t="s">
        <v>5300</v>
      </c>
      <c r="C1021" t="s">
        <v>149</v>
      </c>
      <c r="D1021" t="n">
        <v>47</v>
      </c>
      <c r="E1021" t="n">
        <v>10630</v>
      </c>
      <c r="F1021" t="n">
        <v>42.3</v>
      </c>
      <c r="G1021" t="str">
        <f>=IF(MOD(A1021,10)&lt;7,"train","test")</f>
      </c>
      <c r="H1021" s="5" t="str">
        <f>=$L$6+$L$7*D1021+$L$8*E1021</f>
      </c>
      <c r="I1021" s="5" t="str">
        <f>=(F1021-H1021)^2</f>
      </c>
    </row>
    <row r="1022">
      <c r="A1022" t="n">
        <v>237385</v>
      </c>
      <c r="B1022" t="s">
        <v>5305</v>
      </c>
      <c r="C1022" t="s">
        <v>149</v>
      </c>
      <c r="D1022" t="n">
        <v>42</v>
      </c>
      <c r="E1022" t="n">
        <v>16745</v>
      </c>
      <c r="F1022" t="n">
        <v>38.6</v>
      </c>
      <c r="G1022" t="str">
        <f>=IF(MOD(A1022,10)&lt;7,"train","test")</f>
      </c>
      <c r="H1022" s="5" t="str">
        <f>=$L$6+$L$7*D1022+$L$8*E1022</f>
      </c>
      <c r="I1022" s="5" t="str">
        <f>=(F1022-H1022)^2</f>
      </c>
    </row>
    <row r="1023">
      <c r="A1023" t="n">
        <v>237525</v>
      </c>
      <c r="B1023" t="s">
        <v>5312</v>
      </c>
      <c r="C1023" t="s">
        <v>149</v>
      </c>
      <c r="D1023" t="n">
        <v>38</v>
      </c>
      <c r="E1023" t="n">
        <v>9734</v>
      </c>
      <c r="F1023" t="n">
        <v>48.5</v>
      </c>
      <c r="G1023" t="str">
        <f>=IF(MOD(A1023,10)&lt;7,"train","test")</f>
      </c>
      <c r="H1023" s="5" t="str">
        <f>=$L$6+$L$7*D1023+$L$8*E1023</f>
      </c>
      <c r="I1023" s="5" t="str">
        <f>=(F1023-H1023)^2</f>
      </c>
    </row>
    <row r="1024">
      <c r="A1024" t="n">
        <v>237783</v>
      </c>
      <c r="B1024" t="s">
        <v>5324</v>
      </c>
      <c r="C1024" t="s">
        <v>189</v>
      </c>
      <c r="D1024" t="n">
        <v>51</v>
      </c>
      <c r="E1024" t="n">
        <v>11626</v>
      </c>
      <c r="F1024" t="n">
        <v>21.9</v>
      </c>
      <c r="G1024" t="str">
        <f>=IF(MOD(A1024,10)&lt;7,"train","test")</f>
      </c>
      <c r="H1024" s="5" t="str">
        <f>=$L$6+$L$7*D1024+$L$8*E1024</f>
      </c>
      <c r="I1024" s="5" t="str">
        <f>=(F1024-H1024)^2</f>
      </c>
    </row>
    <row r="1025">
      <c r="A1025" t="n">
        <v>237792</v>
      </c>
      <c r="B1025" t="s">
        <v>5325</v>
      </c>
      <c r="C1025" t="s">
        <v>149</v>
      </c>
      <c r="D1025" t="n">
        <v>27</v>
      </c>
      <c r="E1025" t="n">
        <v>12651</v>
      </c>
      <c r="F1025" t="n">
        <v>49.5</v>
      </c>
      <c r="G1025" t="str">
        <f>=IF(MOD(A1025,10)&lt;7,"train","test")</f>
      </c>
      <c r="H1025" s="5" t="str">
        <f>=$L$6+$L$7*D1025+$L$8*E1025</f>
      </c>
      <c r="I1025" s="5" t="str">
        <f>=(F1025-H1025)^2</f>
      </c>
    </row>
    <row r="1026">
      <c r="A1026" t="n">
        <v>237932</v>
      </c>
      <c r="B1026" t="s">
        <v>5334</v>
      </c>
      <c r="C1026" t="s">
        <v>149</v>
      </c>
      <c r="D1026" t="n">
        <v>32</v>
      </c>
      <c r="E1026" t="n">
        <v>14203</v>
      </c>
      <c r="F1026" t="n">
        <v>55.8</v>
      </c>
      <c r="G1026" t="str">
        <f>=IF(MOD(A1026,10)&lt;7,"train","test")</f>
      </c>
      <c r="H1026" s="5" t="str">
        <f>=$L$6+$L$7*D1026+$L$8*E1026</f>
      </c>
      <c r="I1026" s="5" t="str">
        <f>=(F1026-H1026)^2</f>
      </c>
    </row>
    <row r="1027">
      <c r="A1027" t="n">
        <v>237950</v>
      </c>
      <c r="B1027" t="s">
        <v>5336</v>
      </c>
      <c r="C1027" t="s">
        <v>149</v>
      </c>
      <c r="D1027" t="n">
        <v>24</v>
      </c>
      <c r="E1027" t="n">
        <v>11015</v>
      </c>
      <c r="F1027" t="n">
        <v>36.1</v>
      </c>
      <c r="G1027" t="str">
        <f>=IF(MOD(A1027,10)&lt;7,"train","test")</f>
      </c>
      <c r="H1027" s="5" t="str">
        <f>=$L$6+$L$7*D1027+$L$8*E1027</f>
      </c>
      <c r="I1027" s="5" t="str">
        <f>=(F1027-H1027)^2</f>
      </c>
    </row>
    <row r="1028">
      <c r="A1028" t="n">
        <v>238032</v>
      </c>
      <c r="B1028" t="s">
        <v>5344</v>
      </c>
      <c r="C1028" t="s">
        <v>149</v>
      </c>
      <c r="D1028" t="n">
        <v>20</v>
      </c>
      <c r="E1028" t="n">
        <v>13691</v>
      </c>
      <c r="F1028" t="n">
        <v>60.3</v>
      </c>
      <c r="G1028" t="str">
        <f>=IF(MOD(A1028,10)&lt;7,"train","test")</f>
      </c>
      <c r="H1028" s="5" t="str">
        <f>=$L$6+$L$7*D1028+$L$8*E1028</f>
      </c>
      <c r="I1028" s="5" t="str">
        <f>=(F1028-H1028)^2</f>
      </c>
    </row>
    <row r="1029">
      <c r="A1029" t="n">
        <v>238193</v>
      </c>
      <c r="B1029" t="s">
        <v>5349</v>
      </c>
      <c r="C1029" t="s">
        <v>163</v>
      </c>
      <c r="D1029" t="n">
        <v>49</v>
      </c>
      <c r="E1029" t="n">
        <v>17884</v>
      </c>
      <c r="F1029" t="n">
        <v>51.9</v>
      </c>
      <c r="G1029" t="str">
        <f>=IF(MOD(A1029,10)&lt;7,"train","test")</f>
      </c>
      <c r="H1029" s="5" t="str">
        <f>=$L$6+$L$7*D1029+$L$8*E1029</f>
      </c>
      <c r="I1029" s="5" t="str">
        <f>=(F1029-H1029)^2</f>
      </c>
    </row>
    <row r="1030">
      <c r="A1030" t="n">
        <v>238324</v>
      </c>
      <c r="B1030" t="s">
        <v>5352</v>
      </c>
      <c r="C1030" t="s">
        <v>163</v>
      </c>
      <c r="D1030" t="n">
        <v>13</v>
      </c>
      <c r="E1030" t="n">
        <v>27998</v>
      </c>
      <c r="F1030" t="n">
        <v>74.3</v>
      </c>
      <c r="G1030" t="str">
        <f>=IF(MOD(A1030,10)&lt;7,"train","test")</f>
      </c>
      <c r="H1030" s="5" t="str">
        <f>=$L$6+$L$7*D1030+$L$8*E1030</f>
      </c>
      <c r="I1030" s="5" t="str">
        <f>=(F1030-H1030)^2</f>
      </c>
    </row>
    <row r="1031">
      <c r="A1031" t="n">
        <v>238333</v>
      </c>
      <c r="B1031" t="s">
        <v>5354</v>
      </c>
      <c r="C1031" t="s">
        <v>163</v>
      </c>
      <c r="D1031" t="n">
        <v>29</v>
      </c>
      <c r="E1031" t="n">
        <v>24941</v>
      </c>
      <c r="F1031" t="n">
        <v>67.2</v>
      </c>
      <c r="G1031" t="str">
        <f>=IF(MOD(A1031,10)&lt;7,"train","test")</f>
      </c>
      <c r="H1031" s="5" t="str">
        <f>=$L$6+$L$7*D1031+$L$8*E1031</f>
      </c>
      <c r="I1031" s="5" t="str">
        <f>=(F1031-H1031)^2</f>
      </c>
    </row>
    <row r="1032">
      <c r="A1032" t="n">
        <v>238476</v>
      </c>
      <c r="B1032" t="s">
        <v>5359</v>
      </c>
      <c r="C1032" t="s">
        <v>163</v>
      </c>
      <c r="D1032" t="n">
        <v>26</v>
      </c>
      <c r="E1032" t="n">
        <v>24962</v>
      </c>
      <c r="F1032" t="n">
        <v>60.5</v>
      </c>
      <c r="G1032" t="str">
        <f>=IF(MOD(A1032,10)&lt;7,"train","test")</f>
      </c>
      <c r="H1032" s="5" t="str">
        <f>=$L$6+$L$7*D1032+$L$8*E1032</f>
      </c>
      <c r="I1032" s="5" t="str">
        <f>=(F1032-H1032)^2</f>
      </c>
    </row>
    <row r="1033">
      <c r="A1033" t="n">
        <v>238616</v>
      </c>
      <c r="B1033" t="s">
        <v>5361</v>
      </c>
      <c r="C1033" t="s">
        <v>163</v>
      </c>
      <c r="D1033" t="n">
        <v>22</v>
      </c>
      <c r="E1033" t="n">
        <v>28060</v>
      </c>
      <c r="F1033" t="n">
        <v>64.3</v>
      </c>
      <c r="G1033" t="str">
        <f>=IF(MOD(A1033,10)&lt;7,"train","test")</f>
      </c>
      <c r="H1033" s="5" t="str">
        <f>=$L$6+$L$7*D1033+$L$8*E1033</f>
      </c>
      <c r="I1033" s="5" t="str">
        <f>=(F1033-H1033)^2</f>
      </c>
    </row>
    <row r="1034">
      <c r="A1034" t="n">
        <v>238661</v>
      </c>
      <c r="B1034" t="s">
        <v>5363</v>
      </c>
      <c r="C1034" t="s">
        <v>163</v>
      </c>
      <c r="D1034" t="n">
        <v>23</v>
      </c>
      <c r="E1034" t="n">
        <v>26692</v>
      </c>
      <c r="F1034" t="n">
        <v>67.4</v>
      </c>
      <c r="G1034" t="str">
        <f>=IF(MOD(A1034,10)&lt;7,"train","test")</f>
      </c>
      <c r="H1034" s="5" t="str">
        <f>=$L$6+$L$7*D1034+$L$8*E1034</f>
      </c>
      <c r="I1034" s="5" t="str">
        <f>=(F1034-H1034)^2</f>
      </c>
    </row>
    <row r="1035">
      <c r="A1035" t="n">
        <v>238980</v>
      </c>
      <c r="B1035" t="s">
        <v>5369</v>
      </c>
      <c r="C1035" t="s">
        <v>163</v>
      </c>
      <c r="D1035" t="n">
        <v>29</v>
      </c>
      <c r="E1035" t="n">
        <v>22593</v>
      </c>
      <c r="F1035" t="n">
        <v>55.7</v>
      </c>
      <c r="G1035" t="str">
        <f>=IF(MOD(A1035,10)&lt;7,"train","test")</f>
      </c>
      <c r="H1035" s="5" t="str">
        <f>=$L$6+$L$7*D1035+$L$8*E1035</f>
      </c>
      <c r="I1035" s="5" t="str">
        <f>=(F1035-H1035)^2</f>
      </c>
    </row>
    <row r="1036">
      <c r="A1036" t="n">
        <v>239071</v>
      </c>
      <c r="B1036" t="s">
        <v>5372</v>
      </c>
      <c r="C1036" t="s">
        <v>163</v>
      </c>
      <c r="D1036" t="n">
        <v>34</v>
      </c>
      <c r="E1036" t="n">
        <v>26001</v>
      </c>
      <c r="F1036" t="n">
        <v>61.6</v>
      </c>
      <c r="G1036" t="str">
        <f>=IF(MOD(A1036,10)&lt;7,"train","test")</f>
      </c>
      <c r="H1036" s="5" t="str">
        <f>=$L$6+$L$7*D1036+$L$8*E1036</f>
      </c>
      <c r="I1036" s="5" t="str">
        <f>=(F1036-H1036)^2</f>
      </c>
    </row>
    <row r="1037">
      <c r="A1037" t="n">
        <v>239080</v>
      </c>
      <c r="B1037" t="s">
        <v>1736</v>
      </c>
      <c r="C1037" t="s">
        <v>163</v>
      </c>
      <c r="D1037" t="n">
        <v>32</v>
      </c>
      <c r="E1037" t="n">
        <v>23552</v>
      </c>
      <c r="F1037" t="n">
        <v>41.2</v>
      </c>
      <c r="G1037" t="str">
        <f>=IF(MOD(A1037,10)&lt;7,"train","test")</f>
      </c>
      <c r="H1037" s="5" t="str">
        <f>=$L$6+$L$7*D1037+$L$8*E1037</f>
      </c>
      <c r="I1037" s="5" t="str">
        <f>=(F1037-H1037)^2</f>
      </c>
    </row>
    <row r="1038">
      <c r="A1038" t="n">
        <v>239105</v>
      </c>
      <c r="B1038" t="s">
        <v>5374</v>
      </c>
      <c r="C1038" t="s">
        <v>163</v>
      </c>
      <c r="D1038" t="n">
        <v>19</v>
      </c>
      <c r="E1038" t="n">
        <v>32031</v>
      </c>
      <c r="F1038" t="n">
        <v>80.1</v>
      </c>
      <c r="G1038" t="str">
        <f>=IF(MOD(A1038,10)&lt;7,"train","test")</f>
      </c>
      <c r="H1038" s="5" t="str">
        <f>=$L$6+$L$7*D1038+$L$8*E1038</f>
      </c>
      <c r="I1038" s="5" t="str">
        <f>=(F1038-H1038)^2</f>
      </c>
    </row>
    <row r="1039">
      <c r="A1039" t="n">
        <v>239390</v>
      </c>
      <c r="B1039" t="s">
        <v>5383</v>
      </c>
      <c r="C1039" t="s">
        <v>163</v>
      </c>
      <c r="D1039" t="n">
        <v>58</v>
      </c>
      <c r="E1039" t="n">
        <v>19409</v>
      </c>
      <c r="F1039" t="n">
        <v>58.9</v>
      </c>
      <c r="G1039" t="str">
        <f>=IF(MOD(A1039,10)&lt;7,"train","test")</f>
      </c>
      <c r="H1039" s="5" t="str">
        <f>=$L$6+$L$7*D1039+$L$8*E1039</f>
      </c>
      <c r="I1039" s="5" t="str">
        <f>=(F1039-H1039)^2</f>
      </c>
    </row>
    <row r="1040">
      <c r="A1040" t="n">
        <v>239512</v>
      </c>
      <c r="B1040" t="s">
        <v>5391</v>
      </c>
      <c r="C1040" t="s">
        <v>163</v>
      </c>
      <c r="D1040" t="n">
        <v>32</v>
      </c>
      <c r="E1040" t="n">
        <v>24020</v>
      </c>
      <c r="F1040" t="n">
        <v>43.3</v>
      </c>
      <c r="G1040" t="str">
        <f>=IF(MOD(A1040,10)&lt;7,"train","test")</f>
      </c>
      <c r="H1040" s="5" t="str">
        <f>=$L$6+$L$7*D1040+$L$8*E1040</f>
      </c>
      <c r="I1040" s="5" t="str">
        <f>=(F1040-H1040)^2</f>
      </c>
    </row>
    <row r="1041">
      <c r="A1041" t="n">
        <v>239716</v>
      </c>
      <c r="B1041" t="s">
        <v>5395</v>
      </c>
      <c r="C1041" t="s">
        <v>163</v>
      </c>
      <c r="D1041" t="n">
        <v>14</v>
      </c>
      <c r="E1041" t="n">
        <v>27236</v>
      </c>
      <c r="F1041" t="n">
        <v>74.1</v>
      </c>
      <c r="G1041" t="str">
        <f>=IF(MOD(A1041,10)&lt;7,"train","test")</f>
      </c>
      <c r="H1041" s="5" t="str">
        <f>=$L$6+$L$7*D1041+$L$8*E1041</f>
      </c>
      <c r="I1041" s="5" t="str">
        <f>=(F1041-H1041)^2</f>
      </c>
    </row>
    <row r="1042">
      <c r="A1042" t="n">
        <v>240365</v>
      </c>
      <c r="B1042" t="s">
        <v>5414</v>
      </c>
      <c r="C1042" t="s">
        <v>149</v>
      </c>
      <c r="D1042" t="n">
        <v>16</v>
      </c>
      <c r="E1042" t="n">
        <v>12942</v>
      </c>
      <c r="F1042" t="n">
        <v>57.9</v>
      </c>
      <c r="G1042" t="str">
        <f>=IF(MOD(A1042,10)&lt;7,"train","test")</f>
      </c>
      <c r="H1042" s="5" t="str">
        <f>=$L$6+$L$7*D1042+$L$8*E1042</f>
      </c>
      <c r="I1042" s="5" t="str">
        <f>=(F1042-H1042)^2</f>
      </c>
    </row>
    <row r="1043">
      <c r="A1043" t="n">
        <v>240374</v>
      </c>
      <c r="B1043" t="s">
        <v>5416</v>
      </c>
      <c r="C1043" t="s">
        <v>149</v>
      </c>
      <c r="D1043" t="n">
        <v>34</v>
      </c>
      <c r="E1043" t="n">
        <v>8778</v>
      </c>
      <c r="F1043" t="n">
        <v>39.8</v>
      </c>
      <c r="G1043" t="str">
        <f>=IF(MOD(A1043,10)&lt;7,"train","test")</f>
      </c>
      <c r="H1043" s="5" t="str">
        <f>=$L$6+$L$7*D1043+$L$8*E1043</f>
      </c>
      <c r="I1043" s="5" t="str">
        <f>=(F1043-H1043)^2</f>
      </c>
    </row>
    <row r="1044">
      <c r="A1044" t="n">
        <v>240426</v>
      </c>
      <c r="B1044" t="s">
        <v>5420</v>
      </c>
      <c r="C1044" t="s">
        <v>149</v>
      </c>
      <c r="D1044" t="n">
        <v>30</v>
      </c>
      <c r="E1044" t="n">
        <v>13126</v>
      </c>
      <c r="F1044" t="n">
        <v>44.1</v>
      </c>
      <c r="G1044" t="str">
        <f>=IF(MOD(A1044,10)&lt;7,"train","test")</f>
      </c>
      <c r="H1044" s="5" t="str">
        <f>=$L$6+$L$7*D1044+$L$8*E1044</f>
      </c>
      <c r="I1044" s="5" t="str">
        <f>=(F1044-H1044)^2</f>
      </c>
    </row>
    <row r="1045">
      <c r="A1045" t="n">
        <v>240444</v>
      </c>
      <c r="B1045" t="s">
        <v>5422</v>
      </c>
      <c r="C1045" t="s">
        <v>149</v>
      </c>
      <c r="D1045" t="n">
        <v>15</v>
      </c>
      <c r="E1045" t="n">
        <v>14216</v>
      </c>
      <c r="F1045" t="n">
        <v>89.3</v>
      </c>
      <c r="G1045" t="str">
        <f>=IF(MOD(A1045,10)&lt;7,"train","test")</f>
      </c>
      <c r="H1045" s="5" t="str">
        <f>=$L$6+$L$7*D1045+$L$8*E1045</f>
      </c>
      <c r="I1045" s="5" t="str">
        <f>=(F1045-H1045)^2</f>
      </c>
    </row>
    <row r="1046">
      <c r="A1046" t="n">
        <v>240453</v>
      </c>
      <c r="B1046" t="s">
        <v>5423</v>
      </c>
      <c r="C1046" t="s">
        <v>149</v>
      </c>
      <c r="D1046" t="n">
        <v>30</v>
      </c>
      <c r="E1046" t="n">
        <v>16499</v>
      </c>
      <c r="F1046" t="n">
        <v>51.2</v>
      </c>
      <c r="G1046" t="str">
        <f>=IF(MOD(A1046,10)&lt;7,"train","test")</f>
      </c>
      <c r="H1046" s="5" t="str">
        <f>=$L$6+$L$7*D1046+$L$8*E1046</f>
      </c>
      <c r="I1046" s="5" t="str">
        <f>=(F1046-H1046)^2</f>
      </c>
    </row>
    <row r="1047">
      <c r="A1047" t="n">
        <v>240462</v>
      </c>
      <c r="B1047" t="s">
        <v>5424</v>
      </c>
      <c r="C1047" t="s">
        <v>149</v>
      </c>
      <c r="D1047" t="n">
        <v>21</v>
      </c>
      <c r="E1047" t="n">
        <v>15966</v>
      </c>
      <c r="F1047" t="n">
        <v>61.5</v>
      </c>
      <c r="G1047" t="str">
        <f>=IF(MOD(A1047,10)&lt;7,"train","test")</f>
      </c>
      <c r="H1047" s="5" t="str">
        <f>=$L$6+$L$7*D1047+$L$8*E1047</f>
      </c>
      <c r="I1047" s="5" t="str">
        <f>=(F1047-H1047)^2</f>
      </c>
    </row>
    <row r="1048">
      <c r="A1048" t="n">
        <v>240471</v>
      </c>
      <c r="B1048" t="s">
        <v>5426</v>
      </c>
      <c r="C1048" t="s">
        <v>149</v>
      </c>
      <c r="D1048" t="n">
        <v>20</v>
      </c>
      <c r="E1048" t="n">
        <v>15242</v>
      </c>
      <c r="F1048" t="n">
        <v>60.9</v>
      </c>
      <c r="G1048" t="str">
        <f>=IF(MOD(A1048,10)&lt;7,"train","test")</f>
      </c>
      <c r="H1048" s="5" t="str">
        <f>=$L$6+$L$7*D1048+$L$8*E1048</f>
      </c>
      <c r="I1048" s="5" t="str">
        <f>=(F1048-H1048)^2</f>
      </c>
    </row>
    <row r="1049">
      <c r="A1049" t="n">
        <v>240480</v>
      </c>
      <c r="B1049" t="s">
        <v>5428</v>
      </c>
      <c r="C1049" t="s">
        <v>149</v>
      </c>
      <c r="D1049" t="n">
        <v>28</v>
      </c>
      <c r="E1049" t="n">
        <v>14347</v>
      </c>
      <c r="F1049" t="n">
        <v>56</v>
      </c>
      <c r="G1049" t="str">
        <f>=IF(MOD(A1049,10)&lt;7,"train","test")</f>
      </c>
      <c r="H1049" s="5" t="str">
        <f>=$L$6+$L$7*D1049+$L$8*E1049</f>
      </c>
      <c r="I1049" s="5" t="str">
        <f>=(F1049-H1049)^2</f>
      </c>
    </row>
    <row r="1050">
      <c r="A1050" t="n">
        <v>240754</v>
      </c>
      <c r="B1050" t="s">
        <v>5456</v>
      </c>
      <c r="C1050" t="s">
        <v>149</v>
      </c>
      <c r="D1050" t="n">
        <v>31</v>
      </c>
      <c r="E1050" t="n">
        <v>9844</v>
      </c>
      <c r="F1050" t="n">
        <v>40.9</v>
      </c>
      <c r="G1050" t="str">
        <f>=IF(MOD(A1050,10)&lt;7,"train","test")</f>
      </c>
      <c r="H1050" s="5" t="str">
        <f>=$L$6+$L$7*D1050+$L$8*E1050</f>
      </c>
      <c r="I1050" s="5" t="str">
        <f>=(F1050-H1050)^2</f>
      </c>
    </row>
    <row r="1051">
      <c r="A1051" t="n">
        <v>240790</v>
      </c>
      <c r="B1051" t="s">
        <v>5457</v>
      </c>
      <c r="C1051" t="s">
        <v>149</v>
      </c>
      <c r="D1051" t="n">
        <v>74</v>
      </c>
      <c r="E1051" t="n">
        <v>3144</v>
      </c>
      <c r="F1051" t="n">
        <v>22.2</v>
      </c>
      <c r="G1051" t="str">
        <f>=IF(MOD(A1051,10)&lt;7,"train","test")</f>
      </c>
      <c r="H1051" s="5" t="str">
        <f>=$L$6+$L$7*D1051+$L$8*E1051</f>
      </c>
      <c r="I1051" s="5" t="str">
        <f>=(F1051-H1051)^2</f>
      </c>
    </row>
    <row r="1052">
      <c r="A1052" t="n">
        <v>241191</v>
      </c>
      <c r="B1052" t="s">
        <v>5469</v>
      </c>
      <c r="C1052" t="s">
        <v>163</v>
      </c>
      <c r="D1052" t="n">
        <v>80</v>
      </c>
      <c r="E1052" t="n">
        <v>8354</v>
      </c>
      <c r="F1052" t="n">
        <v>48.3</v>
      </c>
      <c r="G1052" t="str">
        <f>=IF(MOD(A1052,10)&lt;7,"train","test")</f>
      </c>
      <c r="H1052" s="5" t="str">
        <f>=$L$6+$L$7*D1052+$L$8*E1052</f>
      </c>
      <c r="I1052" s="5" t="str">
        <f>=(F1052-H1052)^2</f>
      </c>
    </row>
    <row r="1053">
      <c r="A1053" t="n">
        <v>241216</v>
      </c>
      <c r="B1053" t="s">
        <v>5471</v>
      </c>
      <c r="C1053" t="s">
        <v>163</v>
      </c>
      <c r="D1053" t="n">
        <v>84</v>
      </c>
      <c r="E1053" t="n">
        <v>6305</v>
      </c>
      <c r="F1053" t="n">
        <v>36.5</v>
      </c>
      <c r="G1053" t="str">
        <f>=IF(MOD(A1053,10)&lt;7,"train","test")</f>
      </c>
      <c r="H1053" s="5" t="str">
        <f>=$L$6+$L$7*D1053+$L$8*E1053</f>
      </c>
      <c r="I1053" s="5" t="str">
        <f>=(F1053-H1053)^2</f>
      </c>
    </row>
    <row r="1054">
      <c r="A1054" t="n">
        <v>241225</v>
      </c>
      <c r="B1054" t="s">
        <v>5473</v>
      </c>
      <c r="C1054" t="s">
        <v>163</v>
      </c>
      <c r="D1054" t="n">
        <v>83</v>
      </c>
      <c r="E1054" t="n">
        <v>4382</v>
      </c>
      <c r="F1054" t="n">
        <v>36</v>
      </c>
      <c r="G1054" t="str">
        <f>=IF(MOD(A1054,10)&lt;7,"train","test")</f>
      </c>
      <c r="H1054" s="5" t="str">
        <f>=$L$6+$L$7*D1054+$L$8*E1054</f>
      </c>
      <c r="I1054" s="5" t="str">
        <f>=(F1054-H1054)^2</f>
      </c>
    </row>
    <row r="1055">
      <c r="A1055" t="n">
        <v>241304</v>
      </c>
      <c r="B1055" t="s">
        <v>5475</v>
      </c>
      <c r="C1055" t="s">
        <v>189</v>
      </c>
      <c r="D1055" t="n">
        <v>81</v>
      </c>
      <c r="E1055" t="n">
        <v>4046</v>
      </c>
      <c r="F1055" t="n">
        <v>57.9</v>
      </c>
      <c r="G1055" t="str">
        <f>=IF(MOD(A1055,10)&lt;7,"train","test")</f>
      </c>
      <c r="H1055" s="5" t="str">
        <f>=$L$6+$L$7*D1055+$L$8*E1055</f>
      </c>
      <c r="I1055" s="5" t="str">
        <f>=(F1055-H1055)^2</f>
      </c>
    </row>
    <row r="1056">
      <c r="A1056" t="n">
        <v>241331</v>
      </c>
      <c r="B1056" t="s">
        <v>5477</v>
      </c>
      <c r="C1056" t="s">
        <v>163</v>
      </c>
      <c r="D1056" t="n">
        <v>69</v>
      </c>
      <c r="E1056" t="n">
        <v>10732</v>
      </c>
      <c r="F1056" t="n">
        <v>69</v>
      </c>
      <c r="G1056" t="str">
        <f>=IF(MOD(A1056,10)&lt;7,"train","test")</f>
      </c>
      <c r="H1056" s="5" t="str">
        <f>=$L$6+$L$7*D1056+$L$8*E1056</f>
      </c>
      <c r="I1056" s="5" t="str">
        <f>=(F1056-H1056)^2</f>
      </c>
    </row>
    <row r="1057">
      <c r="A1057" t="n">
        <v>241395</v>
      </c>
      <c r="B1057" t="s">
        <v>5481</v>
      </c>
      <c r="C1057" t="s">
        <v>163</v>
      </c>
      <c r="D1057" t="n">
        <v>76</v>
      </c>
      <c r="E1057" t="n">
        <v>9883</v>
      </c>
      <c r="F1057" t="n">
        <v>37.9</v>
      </c>
      <c r="G1057" t="str">
        <f>=IF(MOD(A1057,10)&lt;7,"train","test")</f>
      </c>
      <c r="H1057" s="5" t="str">
        <f>=$L$6+$L$7*D1057+$L$8*E1057</f>
      </c>
      <c r="I1057" s="5" t="str">
        <f>=(F1057-H1057)^2</f>
      </c>
    </row>
    <row r="1058">
      <c r="A1058" t="n">
        <v>241410</v>
      </c>
      <c r="B1058" t="s">
        <v>5482</v>
      </c>
      <c r="C1058" t="s">
        <v>163</v>
      </c>
      <c r="D1058" t="n">
        <v>81</v>
      </c>
      <c r="E1058" t="n">
        <v>10275</v>
      </c>
      <c r="F1058" t="n">
        <v>48.2</v>
      </c>
      <c r="G1058" t="str">
        <f>=IF(MOD(A1058,10)&lt;7,"train","test")</f>
      </c>
      <c r="H1058" s="5" t="str">
        <f>=$L$6+$L$7*D1058+$L$8*E1058</f>
      </c>
      <c r="I1058" s="5" t="str">
        <f>=(F1058-H1058)^2</f>
      </c>
    </row>
    <row r="1059">
      <c r="A1059" t="n">
        <v>241614</v>
      </c>
      <c r="B1059" t="s">
        <v>5485</v>
      </c>
      <c r="C1059" t="s">
        <v>163</v>
      </c>
      <c r="D1059" t="n">
        <v>58</v>
      </c>
      <c r="E1059" t="n">
        <v>11987</v>
      </c>
      <c r="F1059" t="n">
        <v>18.4</v>
      </c>
      <c r="G1059" t="str">
        <f>=IF(MOD(A1059,10)&lt;7,"train","test")</f>
      </c>
      <c r="H1059" s="5" t="str">
        <f>=$L$6+$L$7*D1059+$L$8*E1059</f>
      </c>
      <c r="I1059" s="5" t="str">
        <f>=(F1059-H1059)^2</f>
      </c>
    </row>
    <row r="1060">
      <c r="A1060" t="n">
        <v>241720</v>
      </c>
      <c r="B1060" t="s">
        <v>5487</v>
      </c>
      <c r="C1060" t="s">
        <v>149</v>
      </c>
      <c r="D1060" t="n">
        <v>78</v>
      </c>
      <c r="E1060" t="n">
        <v>107</v>
      </c>
      <c r="F1060" t="n">
        <v>14.1</v>
      </c>
      <c r="G1060" t="str">
        <f>=IF(MOD(A1060,10)&lt;7,"train","test")</f>
      </c>
      <c r="H1060" s="5" t="str">
        <f>=$L$6+$L$7*D1060+$L$8*E1060</f>
      </c>
      <c r="I1060" s="5" t="str">
        <f>=(F1060-H1060)^2</f>
      </c>
    </row>
    <row r="1061">
      <c r="A1061" t="n">
        <v>242626</v>
      </c>
      <c r="B1061" t="s">
        <v>5506</v>
      </c>
      <c r="C1061" t="s">
        <v>163</v>
      </c>
      <c r="D1061" t="n">
        <v>84</v>
      </c>
      <c r="E1061" t="n">
        <v>7909</v>
      </c>
      <c r="F1061" t="n">
        <v>27.8</v>
      </c>
      <c r="G1061" t="str">
        <f>=IF(MOD(A1061,10)&lt;7,"train","test")</f>
      </c>
      <c r="H1061" s="5" t="str">
        <f>=$L$6+$L$7*D1061+$L$8*E1061</f>
      </c>
      <c r="I1061" s="5" t="str">
        <f>=(F1061-H1061)^2</f>
      </c>
    </row>
    <row r="1062">
      <c r="A1062" t="n">
        <v>242635</v>
      </c>
      <c r="B1062" t="s">
        <v>5508</v>
      </c>
      <c r="C1062" t="s">
        <v>163</v>
      </c>
      <c r="D1062" t="n">
        <v>81</v>
      </c>
      <c r="E1062" t="n">
        <v>8310</v>
      </c>
      <c r="F1062" t="n">
        <v>30.9</v>
      </c>
      <c r="G1062" t="str">
        <f>=IF(MOD(A1062,10)&lt;7,"train","test")</f>
      </c>
      <c r="H1062" s="5" t="str">
        <f>=$L$6+$L$7*D1062+$L$8*E1062</f>
      </c>
      <c r="I1062" s="5" t="str">
        <f>=(F1062-H1062)^2</f>
      </c>
    </row>
    <row r="1063">
      <c r="A1063" t="n">
        <v>242644</v>
      </c>
      <c r="B1063" t="s">
        <v>5509</v>
      </c>
      <c r="C1063" t="s">
        <v>163</v>
      </c>
      <c r="D1063" t="n">
        <v>89</v>
      </c>
      <c r="E1063" t="n">
        <v>7407</v>
      </c>
      <c r="F1063" t="n">
        <v>32.9</v>
      </c>
      <c r="G1063" t="str">
        <f>=IF(MOD(A1063,10)&lt;7,"train","test")</f>
      </c>
      <c r="H1063" s="5" t="str">
        <f>=$L$6+$L$7*D1063+$L$8*E1063</f>
      </c>
      <c r="I1063" s="5" t="str">
        <f>=(F1063-H1063)^2</f>
      </c>
    </row>
    <row r="1064">
      <c r="A1064" t="n">
        <v>242653</v>
      </c>
      <c r="B1064" t="s">
        <v>5511</v>
      </c>
      <c r="C1064" t="s">
        <v>163</v>
      </c>
      <c r="D1064" t="n">
        <v>66</v>
      </c>
      <c r="E1064" t="n">
        <v>9729</v>
      </c>
      <c r="F1064" t="n">
        <v>29.4</v>
      </c>
      <c r="G1064" t="str">
        <f>=IF(MOD(A1064,10)&lt;7,"train","test")</f>
      </c>
      <c r="H1064" s="5" t="str">
        <f>=$L$6+$L$7*D1064+$L$8*E1064</f>
      </c>
      <c r="I1064" s="5" t="str">
        <f>=(F1064-H1064)^2</f>
      </c>
    </row>
    <row r="1065">
      <c r="A1065" t="n">
        <v>242662</v>
      </c>
      <c r="B1065" t="s">
        <v>5512</v>
      </c>
      <c r="C1065" t="s">
        <v>163</v>
      </c>
      <c r="D1065" t="n">
        <v>82</v>
      </c>
      <c r="E1065" t="n">
        <v>8385</v>
      </c>
      <c r="F1065" t="n">
        <v>34.3</v>
      </c>
      <c r="G1065" t="str">
        <f>=IF(MOD(A1065,10)&lt;7,"train","test")</f>
      </c>
      <c r="H1065" s="5" t="str">
        <f>=$L$6+$L$7*D1065+$L$8*E1065</f>
      </c>
      <c r="I1065" s="5" t="str">
        <f>=(F1065-H1065)^2</f>
      </c>
    </row>
    <row r="1066">
      <c r="A1066" t="n">
        <v>242680</v>
      </c>
      <c r="B1066" t="s">
        <v>5514</v>
      </c>
      <c r="C1066" t="s">
        <v>163</v>
      </c>
      <c r="D1066" t="n">
        <v>83</v>
      </c>
      <c r="E1066" t="n">
        <v>8934</v>
      </c>
      <c r="F1066" t="n">
        <v>30.7</v>
      </c>
      <c r="G1066" t="str">
        <f>=IF(MOD(A1066,10)&lt;7,"train","test")</f>
      </c>
      <c r="H1066" s="5" t="str">
        <f>=$L$6+$L$7*D1066+$L$8*E1066</f>
      </c>
      <c r="I1066" s="5" t="str">
        <f>=(F1066-H1066)^2</f>
      </c>
    </row>
    <row r="1067">
      <c r="A1067" t="n">
        <v>242705</v>
      </c>
      <c r="B1067" t="s">
        <v>5517</v>
      </c>
      <c r="C1067" t="s">
        <v>163</v>
      </c>
      <c r="D1067" t="n">
        <v>81</v>
      </c>
      <c r="E1067" t="n">
        <v>9003</v>
      </c>
      <c r="F1067" t="n">
        <v>29.7</v>
      </c>
      <c r="G1067" t="str">
        <f>=IF(MOD(A1067,10)&lt;7,"train","test")</f>
      </c>
      <c r="H1067" s="5" t="str">
        <f>=$L$6+$L$7*D1067+$L$8*E1067</f>
      </c>
      <c r="I1067" s="5" t="str">
        <f>=(F1067-H1067)^2</f>
      </c>
    </row>
    <row r="1068">
      <c r="A1068" t="n">
        <v>242972</v>
      </c>
      <c r="B1068" t="s">
        <v>5522</v>
      </c>
      <c r="C1068" t="s">
        <v>189</v>
      </c>
      <c r="D1068" t="n">
        <v>71</v>
      </c>
      <c r="E1068" t="n">
        <v>5433</v>
      </c>
      <c r="F1068" t="n">
        <v>29.9</v>
      </c>
      <c r="G1068" t="str">
        <f>=IF(MOD(A1068,10)&lt;7,"train","test")</f>
      </c>
      <c r="H1068" s="5" t="str">
        <f>=$L$6+$L$7*D1068+$L$8*E1068</f>
      </c>
      <c r="I1068" s="5" t="str">
        <f>=(F1068-H1068)^2</f>
      </c>
    </row>
    <row r="1069">
      <c r="A1069" t="n">
        <v>243106</v>
      </c>
      <c r="B1069" t="s">
        <v>5524</v>
      </c>
      <c r="C1069" t="s">
        <v>149</v>
      </c>
      <c r="D1069" t="n">
        <v>82</v>
      </c>
      <c r="E1069" t="n">
        <v>8317</v>
      </c>
      <c r="F1069" t="n">
        <v>43.2</v>
      </c>
      <c r="G1069" t="str">
        <f>=IF(MOD(A1069,10)&lt;7,"train","test")</f>
      </c>
      <c r="H1069" s="5" t="str">
        <f>=$L$6+$L$7*D1069+$L$8*E1069</f>
      </c>
      <c r="I1069" s="5" t="str">
        <f>=(F1069-H1069)^2</f>
      </c>
    </row>
    <row r="1070">
      <c r="A1070" t="n">
        <v>243115</v>
      </c>
      <c r="B1070" t="s">
        <v>5525</v>
      </c>
      <c r="C1070" t="s">
        <v>149</v>
      </c>
      <c r="D1070" t="n">
        <v>86</v>
      </c>
      <c r="E1070" t="n">
        <v>11759</v>
      </c>
      <c r="F1070" t="n">
        <v>50.2</v>
      </c>
      <c r="G1070" t="str">
        <f>=IF(MOD(A1070,10)&lt;7,"train","test")</f>
      </c>
      <c r="H1070" s="5" t="str">
        <f>=$L$6+$L$7*D1070+$L$8*E1070</f>
      </c>
      <c r="I1070" s="5" t="str">
        <f>=(F1070-H1070)^2</f>
      </c>
    </row>
    <row r="1071">
      <c r="A1071" t="n">
        <v>243133</v>
      </c>
      <c r="B1071" t="s">
        <v>5526</v>
      </c>
      <c r="C1071" t="s">
        <v>149</v>
      </c>
      <c r="D1071" t="n">
        <v>78</v>
      </c>
      <c r="E1071" t="n">
        <v>7827</v>
      </c>
      <c r="F1071" t="n">
        <v>27.6</v>
      </c>
      <c r="G1071" t="str">
        <f>=IF(MOD(A1071,10)&lt;7,"train","test")</f>
      </c>
      <c r="H1071" s="5" t="str">
        <f>=$L$6+$L$7*D1071+$L$8*E1071</f>
      </c>
      <c r="I1071" s="5" t="str">
        <f>=(F1071-H1071)^2</f>
      </c>
    </row>
    <row r="1072">
      <c r="A1072" t="n">
        <v>243142</v>
      </c>
      <c r="B1072" t="s">
        <v>5527</v>
      </c>
      <c r="C1072" t="s">
        <v>149</v>
      </c>
      <c r="D1072" t="n">
        <v>74</v>
      </c>
      <c r="E1072" t="n">
        <v>14151</v>
      </c>
      <c r="F1072" t="n">
        <v>47.9</v>
      </c>
      <c r="G1072" t="str">
        <f>=IF(MOD(A1072,10)&lt;7,"train","test")</f>
      </c>
      <c r="H1072" s="5" t="str">
        <f>=$L$6+$L$7*D1072+$L$8*E1072</f>
      </c>
      <c r="I1072" s="5" t="str">
        <f>=(F1072-H1072)^2</f>
      </c>
    </row>
    <row r="1073">
      <c r="A1073" t="n">
        <v>243151</v>
      </c>
      <c r="B1073" t="s">
        <v>5528</v>
      </c>
      <c r="C1073" t="s">
        <v>149</v>
      </c>
      <c r="D1073" t="n">
        <v>76</v>
      </c>
      <c r="E1073" t="n">
        <v>9477</v>
      </c>
      <c r="F1073" t="n">
        <v>48.6</v>
      </c>
      <c r="G1073" t="str">
        <f>=IF(MOD(A1073,10)&lt;7,"train","test")</f>
      </c>
      <c r="H1073" s="5" t="str">
        <f>=$L$6+$L$7*D1073+$L$8*E1073</f>
      </c>
      <c r="I1073" s="5" t="str">
        <f>=(F1073-H1073)^2</f>
      </c>
    </row>
    <row r="1074">
      <c r="A1074" t="n">
        <v>243212</v>
      </c>
      <c r="B1074" t="s">
        <v>5535</v>
      </c>
      <c r="C1074" t="s">
        <v>149</v>
      </c>
      <c r="D1074" t="n">
        <v>81</v>
      </c>
      <c r="E1074" t="n">
        <v>7358</v>
      </c>
      <c r="F1074" t="n">
        <v>51.9</v>
      </c>
      <c r="G1074" t="str">
        <f>=IF(MOD(A1074,10)&lt;7,"train","test")</f>
      </c>
      <c r="H1074" s="5" t="str">
        <f>=$L$6+$L$7*D1074+$L$8*E1074</f>
      </c>
      <c r="I1074" s="5" t="str">
        <f>=(F1074-H1074)^2</f>
      </c>
    </row>
    <row r="1075">
      <c r="A1075" t="n">
        <v>243221</v>
      </c>
      <c r="B1075" t="s">
        <v>5536</v>
      </c>
      <c r="C1075" t="s">
        <v>149</v>
      </c>
      <c r="D1075" t="n">
        <v>65</v>
      </c>
      <c r="E1075" t="n">
        <v>6868</v>
      </c>
      <c r="F1075" t="n">
        <v>52.5</v>
      </c>
      <c r="G1075" t="str">
        <f>=IF(MOD(A1075,10)&lt;7,"train","test")</f>
      </c>
      <c r="H1075" s="5" t="str">
        <f>=$L$6+$L$7*D1075+$L$8*E1075</f>
      </c>
      <c r="I1075" s="5" t="str">
        <f>=(F1075-H1075)^2</f>
      </c>
    </row>
    <row r="1076">
      <c r="A1076" t="n">
        <v>243346</v>
      </c>
      <c r="B1076" t="s">
        <v>5537</v>
      </c>
      <c r="C1076" t="s">
        <v>163</v>
      </c>
      <c r="D1076" t="n">
        <v>70</v>
      </c>
      <c r="E1076" t="n">
        <v>7569</v>
      </c>
      <c r="F1076" t="n">
        <v>29.5</v>
      </c>
      <c r="G1076" t="str">
        <f>=IF(MOD(A1076,10)&lt;7,"train","test")</f>
      </c>
      <c r="H1076" s="5" t="str">
        <f>=$L$6+$L$7*D1076+$L$8*E1076</f>
      </c>
      <c r="I1076" s="5" t="str">
        <f>=(F1076-H1076)^2</f>
      </c>
    </row>
    <row r="1077">
      <c r="A1077" t="n">
        <v>243443</v>
      </c>
      <c r="B1077" t="s">
        <v>5538</v>
      </c>
      <c r="C1077" t="s">
        <v>163</v>
      </c>
      <c r="D1077" t="n">
        <v>71</v>
      </c>
      <c r="E1077" t="n">
        <v>13076</v>
      </c>
      <c r="F1077" t="n">
        <v>43.7</v>
      </c>
      <c r="G1077" t="str">
        <f>=IF(MOD(A1077,10)&lt;7,"train","test")</f>
      </c>
      <c r="H1077" s="5" t="str">
        <f>=$L$6+$L$7*D1077+$L$8*E1077</f>
      </c>
      <c r="I1077" s="5" t="str">
        <f>=(F1077-H1077)^2</f>
      </c>
    </row>
    <row r="1078">
      <c r="A1078" t="n">
        <v>243586</v>
      </c>
      <c r="B1078" t="s">
        <v>5544</v>
      </c>
      <c r="C1078" t="s">
        <v>163</v>
      </c>
      <c r="D1078" t="n">
        <v>83</v>
      </c>
      <c r="E1078" t="n">
        <v>8132</v>
      </c>
      <c r="F1078" t="n">
        <v>40.4</v>
      </c>
      <c r="G1078" t="str">
        <f>=IF(MOD(A1078,10)&lt;7,"train","test")</f>
      </c>
      <c r="H1078" s="5" t="str">
        <f>=$L$6+$L$7*D1078+$L$8*E1078</f>
      </c>
      <c r="I1078" s="5" t="str">
        <f>=(F1078-H1078)^2</f>
      </c>
    </row>
    <row r="1079">
      <c r="A1079" t="n">
        <v>243601</v>
      </c>
      <c r="B1079" t="s">
        <v>5545</v>
      </c>
      <c r="C1079" t="s">
        <v>163</v>
      </c>
      <c r="D1079" t="n">
        <v>83</v>
      </c>
      <c r="E1079" t="n">
        <v>7668</v>
      </c>
      <c r="F1079" t="n">
        <v>28.7</v>
      </c>
      <c r="G1079" t="str">
        <f>=IF(MOD(A1079,10)&lt;7,"train","test")</f>
      </c>
      <c r="H1079" s="5" t="str">
        <f>=$L$6+$L$7*D1079+$L$8*E1079</f>
      </c>
      <c r="I1079" s="5" t="str">
        <f>=(F1079-H1079)^2</f>
      </c>
    </row>
    <row r="1080">
      <c r="A1080" t="n">
        <v>243665</v>
      </c>
      <c r="B1080" t="s">
        <v>5553</v>
      </c>
      <c r="C1080" t="s">
        <v>149</v>
      </c>
      <c r="D1080" t="n">
        <v>46</v>
      </c>
      <c r="E1080" t="n">
        <v>7632</v>
      </c>
      <c r="F1080" t="n">
        <v>28.2</v>
      </c>
      <c r="G1080" t="str">
        <f>=IF(MOD(A1080,10)&lt;7,"train","test")</f>
      </c>
      <c r="H1080" s="5" t="str">
        <f>=$L$6+$L$7*D1080+$L$8*E1080</f>
      </c>
      <c r="I1080" s="5" t="str">
        <f>=(F1080-H1080)^2</f>
      </c>
    </row>
    <row r="1081">
      <c r="A1081" t="n">
        <v>243744</v>
      </c>
      <c r="B1081" t="s">
        <v>5556</v>
      </c>
      <c r="C1081" t="s">
        <v>163</v>
      </c>
      <c r="D1081" t="n">
        <v>19</v>
      </c>
      <c r="E1081" t="n">
        <v>17998</v>
      </c>
      <c r="F1081" t="n">
        <v>92.8</v>
      </c>
      <c r="G1081" t="str">
        <f>=IF(MOD(A1081,10)&lt;7,"train","test")</f>
      </c>
      <c r="H1081" s="5" t="str">
        <f>=$L$6+$L$7*D1081+$L$8*E1081</f>
      </c>
      <c r="I1081" s="5" t="str">
        <f>=(F1081-H1081)^2</f>
      </c>
    </row>
    <row r="1082">
      <c r="A1082" t="n">
        <v>243780</v>
      </c>
      <c r="B1082" t="s">
        <v>5558</v>
      </c>
      <c r="C1082" t="s">
        <v>149</v>
      </c>
      <c r="D1082" t="n">
        <v>13</v>
      </c>
      <c r="E1082" t="n">
        <v>12421</v>
      </c>
      <c r="F1082" t="n">
        <v>83.1</v>
      </c>
      <c r="G1082" t="str">
        <f>=IF(MOD(A1082,10)&lt;7,"train","test")</f>
      </c>
      <c r="H1082" s="5" t="str">
        <f>=$L$6+$L$7*D1082+$L$8*E1082</f>
      </c>
      <c r="I1082" s="5" t="str">
        <f>=(F1082-H1082)^2</f>
      </c>
    </row>
    <row r="1083">
      <c r="A1083" t="n">
        <v>243823</v>
      </c>
      <c r="B1083" t="s">
        <v>5561</v>
      </c>
      <c r="C1083" t="s">
        <v>163</v>
      </c>
      <c r="D1083" t="n">
        <v>48</v>
      </c>
      <c r="E1083" t="n">
        <v>27240</v>
      </c>
      <c r="F1083" t="n">
        <v>60.5</v>
      </c>
      <c r="G1083" t="str">
        <f>=IF(MOD(A1083,10)&lt;7,"train","test")</f>
      </c>
      <c r="H1083" s="5" t="str">
        <f>=$L$6+$L$7*D1083+$L$8*E1083</f>
      </c>
      <c r="I1083" s="5" t="str">
        <f>=(F1083-H1083)^2</f>
      </c>
    </row>
    <row r="1084">
      <c r="A1084" t="n">
        <v>243832</v>
      </c>
      <c r="B1084" t="s">
        <v>5562</v>
      </c>
      <c r="C1084" t="s">
        <v>163</v>
      </c>
      <c r="D1084" t="n">
        <v>58</v>
      </c>
      <c r="E1084" t="n">
        <v>4989</v>
      </c>
      <c r="F1084" t="n">
        <v>27.3</v>
      </c>
      <c r="G1084" t="str">
        <f>=IF(MOD(A1084,10)&lt;7,"train","test")</f>
      </c>
      <c r="H1084" s="5" t="str">
        <f>=$L$6+$L$7*D1084+$L$8*E1084</f>
      </c>
      <c r="I1084" s="5" t="str">
        <f>=(F1084-H1084)^2</f>
      </c>
    </row>
    <row r="1085">
      <c r="A1085" t="n">
        <v>245652</v>
      </c>
      <c r="B1085" t="s">
        <v>2263</v>
      </c>
      <c r="C1085" t="s">
        <v>163</v>
      </c>
      <c r="D1085" t="n">
        <v>24</v>
      </c>
      <c r="E1085" t="n">
        <v>28368</v>
      </c>
      <c r="F1085" t="n">
        <v>60</v>
      </c>
      <c r="G1085" t="str">
        <f>=IF(MOD(A1085,10)&lt;7,"train","test")</f>
      </c>
      <c r="H1085" s="5" t="str">
        <f>=$L$6+$L$7*D1085+$L$8*E1085</f>
      </c>
      <c r="I1085" s="5" t="str">
        <f>=(F1085-H1085)^2</f>
      </c>
    </row>
    <row r="1086">
      <c r="A1086" t="n">
        <v>245953</v>
      </c>
      <c r="B1086" t="s">
        <v>5580</v>
      </c>
      <c r="C1086" t="s">
        <v>163</v>
      </c>
      <c r="D1086" t="n">
        <v>40</v>
      </c>
      <c r="E1086" t="n">
        <v>16187</v>
      </c>
      <c r="F1086" t="n">
        <v>31.6</v>
      </c>
      <c r="G1086" t="str">
        <f>=IF(MOD(A1086,10)&lt;7,"train","test")</f>
      </c>
      <c r="H1086" s="5" t="str">
        <f>=$L$6+$L$7*D1086+$L$8*E1086</f>
      </c>
      <c r="I1086" s="5" t="str">
        <f>=(F1086-H1086)^2</f>
      </c>
    </row>
    <row r="1087">
      <c r="A1087" t="n">
        <v>248934</v>
      </c>
      <c r="B1087" t="s">
        <v>5625</v>
      </c>
      <c r="C1087" t="s">
        <v>189</v>
      </c>
      <c r="D1087" t="n">
        <v>49</v>
      </c>
      <c r="E1087" t="n">
        <v>20051</v>
      </c>
      <c r="F1087" t="n">
        <v>29.2</v>
      </c>
      <c r="G1087" t="str">
        <f>=IF(MOD(A1087,10)&lt;7,"train","test")</f>
      </c>
      <c r="H1087" s="5" t="str">
        <f>=$L$6+$L$7*D1087+$L$8*E1087</f>
      </c>
      <c r="I1087" s="5" t="str">
        <f>=(F1087-H1087)^2</f>
      </c>
    </row>
    <row r="1088">
      <c r="A1088" t="n">
        <v>363934</v>
      </c>
      <c r="B1088" t="s">
        <v>5681</v>
      </c>
      <c r="C1088" t="s">
        <v>189</v>
      </c>
      <c r="D1088" t="n">
        <v>58</v>
      </c>
      <c r="E1088" t="n">
        <v>21148</v>
      </c>
      <c r="F1088" t="n">
        <v>34.9</v>
      </c>
      <c r="G1088" t="str">
        <f>=IF(MOD(A1088,10)&lt;7,"train","test")</f>
      </c>
      <c r="H1088" s="5" t="str">
        <f>=$L$6+$L$7*D1088+$L$8*E1088</f>
      </c>
      <c r="I1088" s="5" t="str">
        <f>=(F1088-H1088)^2</f>
      </c>
    </row>
    <row r="1089">
      <c r="A1089" t="n">
        <v>366252</v>
      </c>
      <c r="B1089" t="s">
        <v>5717</v>
      </c>
      <c r="C1089" t="s">
        <v>149</v>
      </c>
      <c r="D1089" t="n">
        <v>32</v>
      </c>
      <c r="E1089" t="n">
        <v>24650</v>
      </c>
      <c r="F1089" t="n">
        <v>53.9</v>
      </c>
      <c r="G1089" t="str">
        <f>=IF(MOD(A1089,10)&lt;7,"train","test")</f>
      </c>
      <c r="H1089" s="5" t="str">
        <f>=$L$6+$L$7*D1089+$L$8*E1089</f>
      </c>
      <c r="I1089" s="5" t="str">
        <f>=(F1089-H1089)^2</f>
      </c>
    </row>
    <row r="1090">
      <c r="A1090" t="n">
        <v>366711</v>
      </c>
      <c r="B1090" t="s">
        <v>5735</v>
      </c>
      <c r="C1090" t="s">
        <v>149</v>
      </c>
      <c r="D1090" t="n">
        <v>44</v>
      </c>
      <c r="E1090" t="n">
        <v>10500</v>
      </c>
      <c r="F1090" t="n">
        <v>54.2</v>
      </c>
      <c r="G1090" t="str">
        <f>=IF(MOD(A1090,10)&lt;7,"train","test")</f>
      </c>
      <c r="H1090" s="5" t="str">
        <f>=$L$6+$L$7*D1090+$L$8*E1090</f>
      </c>
      <c r="I1090" s="5" t="str">
        <f>=(F1090-H1090)^2</f>
      </c>
    </row>
    <row r="1091">
      <c r="A1091" t="n">
        <v>367884</v>
      </c>
      <c r="B1091" t="s">
        <v>5747</v>
      </c>
      <c r="C1091" t="s">
        <v>163</v>
      </c>
      <c r="D1091" t="n">
        <v>25</v>
      </c>
      <c r="E1091" t="n">
        <v>22535</v>
      </c>
      <c r="F1091" t="n">
        <v>3.2</v>
      </c>
      <c r="G1091" t="str">
        <f>=IF(MOD(A1091,10)&lt;7,"train","test")</f>
      </c>
      <c r="H1091" s="5" t="str">
        <f>=$L$6+$L$7*D1091+$L$8*E1091</f>
      </c>
      <c r="I1091" s="5" t="str">
        <f>=(F1091-H1091)^2</f>
      </c>
    </row>
    <row r="1092">
      <c r="A1092" t="n">
        <v>368452</v>
      </c>
      <c r="B1092" t="s">
        <v>5754</v>
      </c>
      <c r="C1092" t="s">
        <v>189</v>
      </c>
      <c r="D1092" t="n">
        <v>58</v>
      </c>
      <c r="E1092" t="n">
        <v>23745</v>
      </c>
      <c r="F1092" t="n">
        <v>35.5</v>
      </c>
      <c r="G1092" t="str">
        <f>=IF(MOD(A1092,10)&lt;7,"train","test")</f>
      </c>
      <c r="H1092" s="5" t="str">
        <f>=$L$6+$L$7*D1092+$L$8*E1092</f>
      </c>
      <c r="I1092" s="5" t="str">
        <f>=(F1092-H1092)^2</f>
      </c>
    </row>
    <row r="1093">
      <c r="A1093" t="n">
        <v>377555</v>
      </c>
      <c r="B1093" t="s">
        <v>5852</v>
      </c>
      <c r="C1093" t="s">
        <v>149</v>
      </c>
      <c r="D1093" t="n">
        <v>28</v>
      </c>
      <c r="E1093" t="n">
        <v>10013</v>
      </c>
      <c r="F1093" t="n">
        <v>68.2</v>
      </c>
      <c r="G1093" t="str">
        <f>=IF(MOD(A1093,10)&lt;7,"train","test")</f>
      </c>
      <c r="H1093" s="5" t="str">
        <f>=$L$6+$L$7*D1093+$L$8*E1093</f>
      </c>
      <c r="I1093" s="5" t="str">
        <f>=(F1093-H1093)^2</f>
      </c>
    </row>
    <row r="1094">
      <c r="A1094" t="n">
        <v>377564</v>
      </c>
      <c r="B1094" t="s">
        <v>5854</v>
      </c>
      <c r="C1094" t="s">
        <v>149</v>
      </c>
      <c r="D1094" t="n">
        <v>40</v>
      </c>
      <c r="E1094" t="n">
        <v>11290</v>
      </c>
      <c r="F1094" t="n">
        <v>62.3</v>
      </c>
      <c r="G1094" t="str">
        <f>=IF(MOD(A1094,10)&lt;7,"train","test")</f>
      </c>
      <c r="H1094" s="5" t="str">
        <f>=$L$6+$L$7*D1094+$L$8*E1094</f>
      </c>
      <c r="I1094" s="5" t="str">
        <f>=(F1094-H1094)^2</f>
      </c>
    </row>
    <row r="1095">
      <c r="A1095" t="n">
        <v>384254</v>
      </c>
      <c r="B1095" t="s">
        <v>5916</v>
      </c>
      <c r="C1095" t="s">
        <v>163</v>
      </c>
      <c r="D1095" t="n">
        <v>26</v>
      </c>
      <c r="E1095" t="n">
        <v>47664</v>
      </c>
      <c r="F1095" t="n">
        <v>53.3</v>
      </c>
      <c r="G1095" t="str">
        <f>=IF(MOD(A1095,10)&lt;7,"train","test")</f>
      </c>
      <c r="H1095" s="5" t="str">
        <f>=$L$6+$L$7*D1095+$L$8*E1095</f>
      </c>
      <c r="I1095" s="5" t="str">
        <f>=(F1095-H1095)^2</f>
      </c>
    </row>
    <row r="1096">
      <c r="A1096" t="n">
        <v>399911</v>
      </c>
      <c r="B1096" t="s">
        <v>5947</v>
      </c>
      <c r="C1096" t="s">
        <v>163</v>
      </c>
      <c r="D1096" t="n">
        <v>17</v>
      </c>
      <c r="E1096" t="n">
        <v>18807</v>
      </c>
      <c r="F1096" t="n">
        <v>86.9</v>
      </c>
      <c r="G1096" t="str">
        <f>=IF(MOD(A1096,10)&lt;7,"train","test")</f>
      </c>
      <c r="H1096" s="5" t="str">
        <f>=$L$6+$L$7*D1096+$L$8*E1096</f>
      </c>
      <c r="I1096" s="5" t="str">
        <f>=(F1096-H1096)^2</f>
      </c>
    </row>
    <row r="1097">
      <c r="A1097" t="n">
        <v>408844</v>
      </c>
      <c r="B1097" t="s">
        <v>6018</v>
      </c>
      <c r="C1097" t="s">
        <v>189</v>
      </c>
      <c r="D1097" t="n">
        <v>84</v>
      </c>
      <c r="E1097" t="n">
        <v>23629</v>
      </c>
      <c r="F1097" t="n">
        <v>41.8</v>
      </c>
      <c r="G1097" t="str">
        <f>=IF(MOD(A1097,10)&lt;7,"train","test")</f>
      </c>
      <c r="H1097" s="5" t="str">
        <f>=$L$6+$L$7*D1097+$L$8*E1097</f>
      </c>
      <c r="I1097" s="5" t="str">
        <f>=(F1097-H1097)^2</f>
      </c>
    </row>
    <row r="1098">
      <c r="A1098" t="n">
        <v>409315</v>
      </c>
      <c r="B1098" t="s">
        <v>6024</v>
      </c>
      <c r="C1098" t="s">
        <v>149</v>
      </c>
      <c r="D1098" t="n">
        <v>36</v>
      </c>
      <c r="E1098" t="n">
        <v>1414</v>
      </c>
      <c r="F1098" t="n">
        <v>11.1</v>
      </c>
      <c r="G1098" t="str">
        <f>=IF(MOD(A1098,10)&lt;7,"train","test")</f>
      </c>
      <c r="H1098" s="5" t="str">
        <f>=$L$6+$L$7*D1098+$L$8*E1098</f>
      </c>
      <c r="I1098" s="5" t="str">
        <f>=(F1098-H1098)^2</f>
      </c>
    </row>
    <row r="1099">
      <c r="A1099" t="n">
        <v>426314</v>
      </c>
      <c r="B1099" t="s">
        <v>6227</v>
      </c>
      <c r="C1099" t="s">
        <v>163</v>
      </c>
      <c r="D1099" t="n">
        <v>25</v>
      </c>
      <c r="E1099" t="n">
        <v>20183</v>
      </c>
      <c r="F1099" t="n">
        <v>23.1</v>
      </c>
      <c r="G1099" t="str">
        <f>=IF(MOD(A1099,10)&lt;7,"train","test")</f>
      </c>
      <c r="H1099" s="5" t="str">
        <f>=$L$6+$L$7*D1099+$L$8*E1099</f>
      </c>
      <c r="I1099" s="5" t="str">
        <f>=(F1099-H1099)^2</f>
      </c>
    </row>
    <row r="1100">
      <c r="A1100" t="n">
        <v>433660</v>
      </c>
      <c r="B1100" t="s">
        <v>6301</v>
      </c>
      <c r="C1100" t="s">
        <v>149</v>
      </c>
      <c r="D1100" t="n">
        <v>29</v>
      </c>
      <c r="E1100" t="n">
        <v>10548</v>
      </c>
      <c r="F1100" t="n">
        <v>56</v>
      </c>
      <c r="G1100" t="str">
        <f>=IF(MOD(A1100,10)&lt;7,"train","test")</f>
      </c>
      <c r="H1100" s="5" t="str">
        <f>=$L$6+$L$7*D1100+$L$8*E1100</f>
      </c>
      <c r="I1100" s="5" t="str">
        <f>=(F1100-H1100)^2</f>
      </c>
    </row>
    <row r="1101">
      <c r="A1101" t="n">
        <v>434900</v>
      </c>
      <c r="B1101" t="s">
        <v>6324</v>
      </c>
      <c r="C1101" t="s">
        <v>163</v>
      </c>
      <c r="D1101" t="n">
        <v>85</v>
      </c>
      <c r="E1101" t="n">
        <v>3397</v>
      </c>
      <c r="F1101" t="n">
        <v>25.4</v>
      </c>
      <c r="G1101" t="str">
        <f>=IF(MOD(A1101,10)&lt;7,"train","test")</f>
      </c>
      <c r="H1101" s="5" t="str">
        <f>=$L$6+$L$7*D1101+$L$8*E1101</f>
      </c>
      <c r="I1101" s="5" t="str">
        <f>=(F1101-H1101)^2</f>
      </c>
    </row>
    <row r="1102">
      <c r="A1102" t="n">
        <v>436836</v>
      </c>
      <c r="B1102" t="s">
        <v>6342</v>
      </c>
      <c r="C1102" t="s">
        <v>149</v>
      </c>
      <c r="D1102" t="n">
        <v>50</v>
      </c>
      <c r="E1102" t="n">
        <v>13150</v>
      </c>
      <c r="F1102" t="n">
        <v>56.9</v>
      </c>
      <c r="G1102" t="str">
        <f>=IF(MOD(A1102,10)&lt;7,"train","test")</f>
      </c>
      <c r="H1102" s="5" t="str">
        <f>=$L$6+$L$7*D1102+$L$8*E1102</f>
      </c>
      <c r="I1102" s="5" t="str">
        <f>=(F1102-H1102)^2</f>
      </c>
    </row>
    <row r="1103">
      <c r="A1103" t="n">
        <v>438586</v>
      </c>
      <c r="B1103" t="s">
        <v>6365</v>
      </c>
      <c r="C1103" t="s">
        <v>189</v>
      </c>
      <c r="D1103" t="n">
        <v>83</v>
      </c>
      <c r="E1103" t="n">
        <v>15590</v>
      </c>
      <c r="F1103" t="n">
        <v>10.6</v>
      </c>
      <c r="G1103" t="str">
        <f>=IF(MOD(A1103,10)&lt;7,"train","test")</f>
      </c>
      <c r="H1103" s="5" t="str">
        <f>=$L$6+$L$7*D1103+$L$8*E1103</f>
      </c>
      <c r="I1103" s="5" t="str">
        <f>=(F1103-H1103)^2</f>
      </c>
    </row>
    <row r="1104">
      <c r="A1104" t="n">
        <v>440651</v>
      </c>
      <c r="B1104" t="s">
        <v>6411</v>
      </c>
      <c r="C1104" t="s">
        <v>163</v>
      </c>
      <c r="D1104" t="n">
        <v>81</v>
      </c>
      <c r="E1104" t="n">
        <v>6544</v>
      </c>
      <c r="F1104" t="n">
        <v>38.7</v>
      </c>
      <c r="G1104" t="str">
        <f>=IF(MOD(A1104,10)&lt;7,"train","test")</f>
      </c>
      <c r="H1104" s="5" t="str">
        <f>=$L$6+$L$7*D1104+$L$8*E1104</f>
      </c>
      <c r="I1104" s="5" t="str">
        <f>=(F1104-H1104)^2</f>
      </c>
    </row>
    <row r="1105">
      <c r="A1105" t="n">
        <v>441900</v>
      </c>
      <c r="B1105" t="s">
        <v>6459</v>
      </c>
      <c r="C1105" t="s">
        <v>149</v>
      </c>
      <c r="D1105" t="n">
        <v>22</v>
      </c>
      <c r="E1105" t="n">
        <v>16255</v>
      </c>
      <c r="F1105" t="n">
        <v>31</v>
      </c>
      <c r="G1105" t="str">
        <f>=IF(MOD(A1105,10)&lt;7,"train","test")</f>
      </c>
      <c r="H1105" s="5" t="str">
        <f>=$L$6+$L$7*D1105+$L$8*E1105</f>
      </c>
      <c r="I1105" s="5" t="str">
        <f>=(F1105-H1105)^2</f>
      </c>
    </row>
    <row r="1106">
      <c r="A1106" t="n">
        <v>441982</v>
      </c>
      <c r="B1106" t="s">
        <v>6462</v>
      </c>
      <c r="C1106" t="s">
        <v>163</v>
      </c>
      <c r="D1106" t="n">
        <v>13</v>
      </c>
      <c r="E1106" t="n">
        <v>40370</v>
      </c>
      <c r="F1106" t="n">
        <v>92.2</v>
      </c>
      <c r="G1106" t="str">
        <f>=IF(MOD(A1106,10)&lt;7,"train","test")</f>
      </c>
      <c r="H1106" s="5" t="str">
        <f>=$L$6+$L$7*D1106+$L$8*E1106</f>
      </c>
      <c r="I1106" s="5" t="str">
        <f>=(F1106-H1106)^2</f>
      </c>
    </row>
    <row r="1107">
      <c r="A1107" t="n">
        <v>443410</v>
      </c>
      <c r="B1107" t="s">
        <v>6518</v>
      </c>
      <c r="C1107" t="s">
        <v>189</v>
      </c>
      <c r="D1107" t="n">
        <v>22</v>
      </c>
      <c r="E1107" t="n">
        <v>40015</v>
      </c>
      <c r="F1107" t="n">
        <v>51.6</v>
      </c>
      <c r="G1107" t="str">
        <f>=IF(MOD(A1107,10)&lt;7,"train","test")</f>
      </c>
      <c r="H1107" s="5" t="str">
        <f>=$L$6+$L$7*D1107+$L$8*E1107</f>
      </c>
      <c r="I1107" s="5" t="str">
        <f>=(F1107-H1107)^2</f>
      </c>
    </row>
    <row r="1108">
      <c r="A1108" t="n">
        <v>443562</v>
      </c>
      <c r="B1108" t="s">
        <v>6521</v>
      </c>
      <c r="C1108" t="s">
        <v>163</v>
      </c>
      <c r="D1108" t="n">
        <v>90</v>
      </c>
      <c r="E1108" t="n">
        <v>2528</v>
      </c>
      <c r="F1108" t="n">
        <v>16.4</v>
      </c>
      <c r="G1108" t="str">
        <f>=IF(MOD(A1108,10)&lt;7,"train","test")</f>
      </c>
      <c r="H1108" s="5" t="str">
        <f>=$L$6+$L$7*D1108+$L$8*E1108</f>
      </c>
      <c r="I1108" s="5" t="str">
        <f>=(F1108-H1108)^2</f>
      </c>
    </row>
    <row r="1109">
      <c r="A1109" t="n">
        <v>444413</v>
      </c>
      <c r="B1109" t="s">
        <v>6555</v>
      </c>
      <c r="C1109" t="s">
        <v>163</v>
      </c>
      <c r="D1109" t="n">
        <v>15</v>
      </c>
      <c r="E1109" t="n">
        <v>11171</v>
      </c>
      <c r="F1109" t="n">
        <v>17.6</v>
      </c>
      <c r="G1109" t="str">
        <f>=IF(MOD(A1109,10)&lt;7,"train","test")</f>
      </c>
      <c r="H1109" s="5" t="str">
        <f>=$L$6+$L$7*D1109+$L$8*E1109</f>
      </c>
      <c r="I1109" s="5" t="str">
        <f>=(F1109-H1109)^2</f>
      </c>
    </row>
    <row r="1110">
      <c r="A1110" t="n">
        <v>445692</v>
      </c>
      <c r="B1110" t="s">
        <v>6596</v>
      </c>
      <c r="C1110" t="s">
        <v>189</v>
      </c>
      <c r="D1110" t="n">
        <v>57</v>
      </c>
      <c r="E1110" t="n">
        <v>28592</v>
      </c>
      <c r="F1110" t="n">
        <v>51.2</v>
      </c>
      <c r="G1110" t="str">
        <f>=IF(MOD(A1110,10)&lt;7,"train","test")</f>
      </c>
      <c r="H1110" s="5" t="str">
        <f>=$L$6+$L$7*D1110+$L$8*E1110</f>
      </c>
      <c r="I1110" s="5" t="str">
        <f>=(F1110-H1110)^2</f>
      </c>
    </row>
    <row r="1111">
      <c r="A1111" t="n">
        <v>446233</v>
      </c>
      <c r="B1111" t="s">
        <v>6629</v>
      </c>
      <c r="C1111" t="s">
        <v>163</v>
      </c>
      <c r="D1111" t="n">
        <v>53</v>
      </c>
      <c r="E1111" t="n">
        <v>24610</v>
      </c>
      <c r="F1111" t="n">
        <v>32.4</v>
      </c>
      <c r="G1111" t="str">
        <f>=IF(MOD(A1111,10)&lt;7,"train","test")</f>
      </c>
      <c r="H1111" s="5" t="str">
        <f>=$L$6+$L$7*D1111+$L$8*E1111</f>
      </c>
      <c r="I1111" s="5" t="str">
        <f>=(F1111-H1111)^2</f>
      </c>
    </row>
    <row r="1112">
      <c r="A1112" t="n">
        <v>446385</v>
      </c>
      <c r="B1112" t="s">
        <v>6637</v>
      </c>
      <c r="C1112" t="s">
        <v>189</v>
      </c>
      <c r="D1112" t="n">
        <v>26</v>
      </c>
      <c r="E1112" t="n">
        <v>43023</v>
      </c>
      <c r="F1112" t="n">
        <v>40</v>
      </c>
      <c r="G1112" t="str">
        <f>=IF(MOD(A1112,10)&lt;7,"train","test")</f>
      </c>
      <c r="H1112" s="5" t="str">
        <f>=$L$6+$L$7*D1112+$L$8*E1112</f>
      </c>
      <c r="I1112" s="5" t="str">
        <f>=(F1112-H1112)^2</f>
      </c>
    </row>
    <row r="1113">
      <c r="A1113" t="n">
        <v>446640</v>
      </c>
      <c r="B1113" t="s">
        <v>6643</v>
      </c>
      <c r="C1113" t="s">
        <v>163</v>
      </c>
      <c r="D1113" t="n">
        <v>48</v>
      </c>
      <c r="E1113" t="n">
        <v>14882</v>
      </c>
      <c r="F1113" t="n">
        <v>42.9</v>
      </c>
      <c r="G1113" t="str">
        <f>=IF(MOD(A1113,10)&lt;7,"train","test")</f>
      </c>
      <c r="H1113" s="5" t="str">
        <f>=$L$6+$L$7*D1113+$L$8*E1113</f>
      </c>
      <c r="I1113" s="5" t="str">
        <f>=(F1113-H1113)^2</f>
      </c>
    </row>
    <row r="1114">
      <c r="A1114" t="n">
        <v>447953</v>
      </c>
      <c r="B1114" t="s">
        <v>6689</v>
      </c>
      <c r="C1114" t="s">
        <v>163</v>
      </c>
      <c r="D1114" t="n">
        <v>53</v>
      </c>
      <c r="E1114" t="n">
        <v>23282</v>
      </c>
      <c r="F1114" t="n">
        <v>46.2</v>
      </c>
      <c r="G1114" t="str">
        <f>=IF(MOD(A1114,10)&lt;7,"train","test")</f>
      </c>
      <c r="H1114" s="5" t="str">
        <f>=$L$6+$L$7*D1114+$L$8*E1114</f>
      </c>
      <c r="I1114" s="5" t="str">
        <f>=(F1114-H1114)^2</f>
      </c>
    </row>
    <row r="1115">
      <c r="A1115" t="n">
        <v>449135</v>
      </c>
      <c r="B1115" t="s">
        <v>6725</v>
      </c>
      <c r="C1115" t="s">
        <v>163</v>
      </c>
      <c r="D1115" t="n">
        <v>92</v>
      </c>
      <c r="E1115" t="n">
        <v>3731</v>
      </c>
      <c r="F1115" t="n">
        <v>33.3</v>
      </c>
      <c r="G1115" t="str">
        <f>=IF(MOD(A1115,10)&lt;7,"train","test")</f>
      </c>
      <c r="H1115" s="5" t="str">
        <f>=$L$6+$L$7*D1115+$L$8*E1115</f>
      </c>
      <c r="I1115" s="5" t="str">
        <f>=(F1115-H1115)^2</f>
      </c>
    </row>
    <row r="1116">
      <c r="A1116" t="n">
        <v>449870</v>
      </c>
      <c r="B1116" t="s">
        <v>6764</v>
      </c>
      <c r="C1116" t="s">
        <v>163</v>
      </c>
      <c r="D1116" t="n">
        <v>42</v>
      </c>
      <c r="E1116" t="n">
        <v>11137</v>
      </c>
      <c r="F1116" t="n">
        <v>31.1</v>
      </c>
      <c r="G1116" t="str">
        <f>=IF(MOD(A1116,10)&lt;7,"train","test")</f>
      </c>
      <c r="H1116" s="5" t="str">
        <f>=$L$6+$L$7*D1116+$L$8*E1116</f>
      </c>
      <c r="I1116" s="5" t="str">
        <f>=(F1116-H1116)^2</f>
      </c>
    </row>
    <row r="1117">
      <c r="A1117" t="n">
        <v>450933</v>
      </c>
      <c r="B1117" t="s">
        <v>6797</v>
      </c>
      <c r="C1117" t="s">
        <v>189</v>
      </c>
      <c r="D1117" t="n">
        <v>21</v>
      </c>
      <c r="E1117" t="n">
        <v>14085</v>
      </c>
      <c r="F1117" t="n">
        <v>29.6</v>
      </c>
      <c r="G1117" t="str">
        <f>=IF(MOD(A1117,10)&lt;7,"train","test")</f>
      </c>
      <c r="H1117" s="5" t="str">
        <f>=$L$6+$L$7*D1117+$L$8*E1117</f>
      </c>
      <c r="I1117" s="5" t="str">
        <f>=(F1117-H1117)^2</f>
      </c>
    </row>
    <row r="1118">
      <c r="A1118" t="n">
        <v>451556</v>
      </c>
      <c r="B1118" t="s">
        <v>6844</v>
      </c>
      <c r="C1118" t="s">
        <v>189</v>
      </c>
      <c r="D1118" t="n">
        <v>79</v>
      </c>
      <c r="E1118" t="n">
        <v>17365</v>
      </c>
      <c r="F1118" t="n">
        <v>59.6</v>
      </c>
      <c r="G1118" t="str">
        <f>=IF(MOD(A1118,10)&lt;7,"train","test")</f>
      </c>
      <c r="H1118" s="5" t="str">
        <f>=$L$6+$L$7*D1118+$L$8*E1118</f>
      </c>
      <c r="I1118" s="5" t="str">
        <f>=(F1118-H1118)^2</f>
      </c>
    </row>
    <row r="1119">
      <c r="A1119" t="n">
        <v>455770</v>
      </c>
      <c r="B1119" t="s">
        <v>6959</v>
      </c>
      <c r="C1119" t="s">
        <v>163</v>
      </c>
      <c r="D1119" t="n">
        <v>34</v>
      </c>
      <c r="E1119" t="n">
        <v>25354</v>
      </c>
      <c r="F1119" t="n">
        <v>52.6</v>
      </c>
      <c r="G1119" t="str">
        <f>=IF(MOD(A1119,10)&lt;7,"train","test")</f>
      </c>
      <c r="H1119" s="5" t="str">
        <f>=$L$6+$L$7*D1119+$L$8*E1119</f>
      </c>
      <c r="I1119" s="5" t="str">
        <f>=(F1119-H1119)^2</f>
      </c>
    </row>
    <row r="1120">
      <c r="A1120" t="n">
        <v>461795</v>
      </c>
      <c r="B1120" t="s">
        <v>7272</v>
      </c>
      <c r="C1120" t="s">
        <v>163</v>
      </c>
      <c r="D1120" t="n">
        <v>51</v>
      </c>
      <c r="E1120" t="n">
        <v>13702</v>
      </c>
      <c r="F1120" t="n">
        <v>27</v>
      </c>
      <c r="G1120" t="str">
        <f>=IF(MOD(A1120,10)&lt;7,"train","test")</f>
      </c>
      <c r="H1120" s="5" t="str">
        <f>=$L$6+$L$7*D1120+$L$8*E1120</f>
      </c>
      <c r="I1120" s="5" t="str">
        <f>=(F1120-H1120)^2</f>
      </c>
    </row>
    <row r="1121">
      <c r="A1121" t="n">
        <v>462354</v>
      </c>
      <c r="B1121" t="s">
        <v>7304</v>
      </c>
      <c r="C1121" t="s">
        <v>163</v>
      </c>
      <c r="D1121" t="n">
        <v>38</v>
      </c>
      <c r="E1121" t="n">
        <v>31811</v>
      </c>
      <c r="F1121" t="n">
        <v>65.3</v>
      </c>
      <c r="G1121" t="str">
        <f>=IF(MOD(A1121,10)&lt;7,"train","test")</f>
      </c>
      <c r="H1121" s="5" t="str">
        <f>=$L$6+$L$7*D1121+$L$8*E1121</f>
      </c>
      <c r="I1121" s="5" t="str">
        <f>=(F1121-H1121)^2</f>
      </c>
    </row>
    <row r="1122">
      <c r="A1122" t="n">
        <v>463056</v>
      </c>
      <c r="B1122" t="s">
        <v>7305</v>
      </c>
      <c r="C1122" t="s">
        <v>149</v>
      </c>
      <c r="D1122" t="n">
        <v>46</v>
      </c>
      <c r="E1122" t="n">
        <v>10972</v>
      </c>
      <c r="F1122" t="n">
        <v>65.4</v>
      </c>
      <c r="G1122" t="str">
        <f>=IF(MOD(A1122,10)&lt;7,"train","test")</f>
      </c>
      <c r="H1122" s="5" t="str">
        <f>=$L$6+$L$7*D1122+$L$8*E1122</f>
      </c>
      <c r="I1122" s="5" t="str">
        <f>=(F1122-H1122)^2</f>
      </c>
    </row>
    <row r="1123">
      <c r="A1123" t="n">
        <v>464226</v>
      </c>
      <c r="B1123" t="s">
        <v>7306</v>
      </c>
      <c r="C1123" t="s">
        <v>163</v>
      </c>
      <c r="D1123" t="n">
        <v>37</v>
      </c>
      <c r="E1123" t="n">
        <v>35030</v>
      </c>
      <c r="F1123" t="n">
        <v>22.5</v>
      </c>
      <c r="G1123" t="str">
        <f>=IF(MOD(A1123,10)&lt;7,"train","test")</f>
      </c>
      <c r="H1123" s="5" t="str">
        <f>=$L$6+$L$7*D1123+$L$8*E1123</f>
      </c>
      <c r="I1123" s="5" t="str">
        <f>=(F1123-H1123)^2</f>
      </c>
    </row>
    <row r="1124">
      <c r="A1124" t="n">
        <v>469416</v>
      </c>
      <c r="B1124" t="s">
        <v>7326</v>
      </c>
      <c r="C1124" t="s">
        <v>163</v>
      </c>
      <c r="D1124" t="n">
        <v>89</v>
      </c>
      <c r="E1124" t="n">
        <v>3688</v>
      </c>
      <c r="F1124" t="n">
        <v>24.3</v>
      </c>
      <c r="G1124" t="str">
        <f>=IF(MOD(A1124,10)&lt;7,"train","test")</f>
      </c>
      <c r="H1124" s="5" t="str">
        <f>=$L$6+$L$7*D1124+$L$8*E1124</f>
      </c>
      <c r="I1124" s="5" t="str">
        <f>=(F1124-H1124)^2</f>
      </c>
    </row>
    <row r="1125">
      <c r="A1125" t="n">
        <v>475121</v>
      </c>
      <c r="B1125" t="s">
        <v>7341</v>
      </c>
      <c r="C1125" t="s">
        <v>189</v>
      </c>
      <c r="D1125" t="n">
        <v>76</v>
      </c>
      <c r="E1125" t="n">
        <v>26103</v>
      </c>
      <c r="F1125" t="n">
        <v>4.5</v>
      </c>
      <c r="G1125" t="str">
        <f>=IF(MOD(A1125,10)&lt;7,"train","test")</f>
      </c>
      <c r="H1125" s="5" t="str">
        <f>=$L$6+$L$7*D1125+$L$8*E1125</f>
      </c>
      <c r="I1125" s="5" t="str">
        <f>=(F1125-H1125)^2</f>
      </c>
    </row>
    <row r="1126">
      <c r="A1126" t="n">
        <v>479956</v>
      </c>
      <c r="B1126" t="s">
        <v>7427</v>
      </c>
      <c r="C1126" t="s">
        <v>149</v>
      </c>
      <c r="D1126" t="n">
        <v>30</v>
      </c>
      <c r="E1126" t="n">
        <v>21171</v>
      </c>
      <c r="F1126" t="n">
        <v>31.3</v>
      </c>
      <c r="G1126" t="str">
        <f>=IF(MOD(A1126,10)&lt;7,"train","test")</f>
      </c>
      <c r="H1126" s="5" t="str">
        <f>=$L$6+$L$7*D1126+$L$8*E1126</f>
      </c>
      <c r="I1126" s="5" t="str">
        <f>=(F1126-H1126)^2</f>
      </c>
    </row>
    <row r="1127">
      <c r="A1127" t="n">
        <v>482680</v>
      </c>
      <c r="B1127" t="s">
        <v>7559</v>
      </c>
      <c r="C1127" t="s">
        <v>149</v>
      </c>
      <c r="D1127" t="n">
        <v>28</v>
      </c>
      <c r="E1127" t="n">
        <v>11687</v>
      </c>
      <c r="F1127" t="n">
        <v>51.7</v>
      </c>
      <c r="G1127" t="str">
        <f>=IF(MOD(A1127,10)&lt;7,"train","test")</f>
      </c>
      <c r="H1127" s="5" t="str">
        <f>=$L$6+$L$7*D1127+$L$8*E1127</f>
      </c>
      <c r="I1127" s="5" t="str">
        <f>=(F1127-H1127)^2</f>
      </c>
    </row>
    <row r="1128">
      <c r="A1128" t="n">
        <v>482936</v>
      </c>
      <c r="B1128" t="s">
        <v>7564</v>
      </c>
      <c r="C1128" t="s">
        <v>149</v>
      </c>
      <c r="D1128" t="n">
        <v>33</v>
      </c>
      <c r="E1128" t="n">
        <v>11923</v>
      </c>
      <c r="F1128" t="n">
        <v>53</v>
      </c>
      <c r="G1128" t="str">
        <f>=IF(MOD(A1128,10)&lt;7,"train","test")</f>
      </c>
      <c r="H1128" s="5" t="str">
        <f>=$L$6+$L$7*D1128+$L$8*E1128</f>
      </c>
      <c r="I1128" s="5" t="str">
        <f>=(F1128-H1128)^2</f>
      </c>
    </row>
    <row r="1129">
      <c r="A1129" t="n">
        <v>484613</v>
      </c>
      <c r="B1129" t="s">
        <v>7646</v>
      </c>
      <c r="C1129" t="s">
        <v>189</v>
      </c>
      <c r="D1129" t="n">
        <v>45</v>
      </c>
      <c r="E1129" t="n">
        <v>13612</v>
      </c>
      <c r="F1129" t="n">
        <v>14.1</v>
      </c>
      <c r="G1129" t="str">
        <f>=IF(MOD(A1129,10)&lt;7,"train","test")</f>
      </c>
      <c r="H1129" s="5" t="str">
        <f>=$L$6+$L$7*D1129+$L$8*E1129</f>
      </c>
      <c r="I1129" s="5" t="str">
        <f>=(F1129-H1129)^2</f>
      </c>
    </row>
    <row r="1130">
      <c r="A1130" t="n">
        <v>484844</v>
      </c>
      <c r="B1130" t="s">
        <v>7650</v>
      </c>
      <c r="C1130" t="s">
        <v>163</v>
      </c>
      <c r="D1130" t="n">
        <v>0</v>
      </c>
      <c r="E1130" t="n">
        <v>16556</v>
      </c>
      <c r="F1130" t="n">
        <v>88.8</v>
      </c>
      <c r="G1130" t="str">
        <f>=IF(MOD(A1130,10)&lt;7,"train","test")</f>
      </c>
      <c r="H1130" s="5" t="str">
        <f>=$L$6+$L$7*D1130+$L$8*E1130</f>
      </c>
      <c r="I1130" s="5" t="str">
        <f>=(F1130-H1130)^2</f>
      </c>
    </row>
    <row r="1131">
      <c r="A1131" t="n">
        <v>484905</v>
      </c>
      <c r="B1131" t="s">
        <v>7654</v>
      </c>
      <c r="C1131" t="s">
        <v>149</v>
      </c>
      <c r="D1131" t="n">
        <v>51</v>
      </c>
      <c r="E1131" t="n">
        <v>9109</v>
      </c>
      <c r="F1131" t="n">
        <v>43.8</v>
      </c>
      <c r="G1131" t="str">
        <f>=IF(MOD(A1131,10)&lt;7,"train","test")</f>
      </c>
      <c r="H1131" s="5" t="str">
        <f>=$L$6+$L$7*D1131+$L$8*E1131</f>
      </c>
      <c r="I1131" s="5" t="str">
        <f>=(F1131-H1131)^2</f>
      </c>
    </row>
    <row r="1132">
      <c r="A1132" t="n">
        <v>486026</v>
      </c>
      <c r="B1132" t="s">
        <v>7701</v>
      </c>
      <c r="C1132" t="s">
        <v>163</v>
      </c>
      <c r="D1132" t="n">
        <v>48</v>
      </c>
      <c r="E1132" t="n">
        <v>7551</v>
      </c>
      <c r="F1132" t="n">
        <v>6.1</v>
      </c>
      <c r="G1132" t="str">
        <f>=IF(MOD(A1132,10)&lt;7,"train","test")</f>
      </c>
      <c r="H1132" s="5" t="str">
        <f>=$L$6+$L$7*D1132+$L$8*E1132</f>
      </c>
      <c r="I1132" s="5" t="str">
        <f>=(F1132-H1132)^2</f>
      </c>
    </row>
    <row r="1133">
      <c r="A1133" t="n">
        <v>486284</v>
      </c>
      <c r="B1133" t="s">
        <v>7717</v>
      </c>
      <c r="C1133" t="s">
        <v>163</v>
      </c>
      <c r="D1133" t="n">
        <v>47</v>
      </c>
      <c r="E1133" t="n">
        <v>19840</v>
      </c>
      <c r="F1133" t="n">
        <v>39.4</v>
      </c>
      <c r="G1133" t="str">
        <f>=IF(MOD(A1133,10)&lt;7,"train","test")</f>
      </c>
      <c r="H1133" s="5" t="str">
        <f>=$L$6+$L$7*D1133+$L$8*E1133</f>
      </c>
      <c r="I1133" s="5" t="str">
        <f>=(F1133-H1133)^2</f>
      </c>
    </row>
    <row r="1134">
      <c r="A1134" t="n">
        <v>486840</v>
      </c>
      <c r="B1134" t="s">
        <v>7747</v>
      </c>
      <c r="C1134" t="s">
        <v>149</v>
      </c>
      <c r="D1134" t="n">
        <v>35</v>
      </c>
      <c r="E1134" t="n">
        <v>17566</v>
      </c>
      <c r="F1134" t="n">
        <v>48.1</v>
      </c>
      <c r="G1134" t="str">
        <f>=IF(MOD(A1134,10)&lt;7,"train","test")</f>
      </c>
      <c r="H1134" s="5" t="str">
        <f>=$L$6+$L$7*D1134+$L$8*E1134</f>
      </c>
      <c r="I1134" s="5" t="str">
        <f>=(F1134-H1134)^2</f>
      </c>
    </row>
    <row r="1135">
      <c r="A1135" t="n">
        <v>486901</v>
      </c>
      <c r="B1135" t="s">
        <v>7750</v>
      </c>
      <c r="C1135" t="s">
        <v>163</v>
      </c>
      <c r="D1135" t="n">
        <v>23</v>
      </c>
      <c r="E1135" t="n">
        <v>21463</v>
      </c>
      <c r="F1135" t="n">
        <v>60.3</v>
      </c>
      <c r="G1135" t="str">
        <f>=IF(MOD(A1135,10)&lt;7,"train","test")</f>
      </c>
      <c r="H1135" s="5" t="str">
        <f>=$L$6+$L$7*D1135+$L$8*E1135</f>
      </c>
      <c r="I1135" s="5" t="str">
        <f>=(F1135-H1135)^2</f>
      </c>
    </row>
    <row r="1136">
      <c r="A1136" t="n">
        <v>487524</v>
      </c>
      <c r="B1136" t="s">
        <v>7783</v>
      </c>
      <c r="C1136" t="s">
        <v>163</v>
      </c>
      <c r="D1136" t="n">
        <v>35</v>
      </c>
      <c r="E1136" t="n">
        <v>21101</v>
      </c>
      <c r="F1136" t="n">
        <v>56.7</v>
      </c>
      <c r="G1136" t="str">
        <f>=IF(MOD(A1136,10)&lt;7,"train","test")</f>
      </c>
      <c r="H1136" s="5" t="str">
        <f>=$L$6+$L$7*D1136+$L$8*E1136</f>
      </c>
      <c r="I1136" s="5" t="str">
        <f>=(F1136-H1136)^2</f>
      </c>
    </row>
    <row r="1137">
      <c r="A1137" t="n">
        <v>487603</v>
      </c>
      <c r="B1137" t="s">
        <v>7788</v>
      </c>
      <c r="C1137" t="s">
        <v>163</v>
      </c>
      <c r="D1137" t="n">
        <v>21</v>
      </c>
      <c r="E1137" t="n">
        <v>24892</v>
      </c>
      <c r="F1137" t="n">
        <v>19.6</v>
      </c>
      <c r="G1137" t="str">
        <f>=IF(MOD(A1137,10)&lt;7,"train","test")</f>
      </c>
      <c r="H1137" s="5" t="str">
        <f>=$L$6+$L$7*D1137+$L$8*E1137</f>
      </c>
      <c r="I1137" s="5" t="str">
        <f>=(F1137-H1137)^2</f>
      </c>
    </row>
    <row r="1138">
      <c r="A1138" t="n">
        <v>488846</v>
      </c>
      <c r="B1138" t="s">
        <v>7866</v>
      </c>
      <c r="C1138" t="s">
        <v>163</v>
      </c>
      <c r="D1138" t="n">
        <v>0</v>
      </c>
      <c r="E1138" t="n">
        <v>1639</v>
      </c>
      <c r="F1138" t="n">
        <v>28.2</v>
      </c>
      <c r="G1138" t="str">
        <f>=IF(MOD(A1138,10)&lt;7,"train","test")</f>
      </c>
      <c r="H1138" s="5" t="str">
        <f>=$L$6+$L$7*D1138+$L$8*E1138</f>
      </c>
      <c r="I1138" s="5" t="str">
        <f>=(F1138-H1138)^2</f>
      </c>
    </row>
    <row r="1139">
      <c r="A1139" t="n">
        <v>490133</v>
      </c>
      <c r="B1139" t="s">
        <v>7901</v>
      </c>
      <c r="C1139" t="s">
        <v>189</v>
      </c>
      <c r="D1139" t="n">
        <v>2</v>
      </c>
      <c r="E1139" t="n">
        <v>26051</v>
      </c>
      <c r="F1139" t="n">
        <v>59.8</v>
      </c>
      <c r="G1139" t="str">
        <f>=IF(MOD(A1139,10)&lt;7,"train","test")</f>
      </c>
      <c r="H1139" s="5" t="str">
        <f>=$L$6+$L$7*D1139+$L$8*E1139</f>
      </c>
      <c r="I1139" s="5" t="str">
        <f>=(F1139-H1139)^2</f>
      </c>
    </row>
    <row r="1140">
      <c r="A1140" t="n">
        <v>490805</v>
      </c>
      <c r="B1140" t="s">
        <v>7951</v>
      </c>
      <c r="C1140" t="s">
        <v>149</v>
      </c>
      <c r="D1140" t="n">
        <v>28</v>
      </c>
      <c r="E1140" t="n">
        <v>9637</v>
      </c>
      <c r="F1140" t="n">
        <v>44</v>
      </c>
      <c r="G1140" t="str">
        <f>=IF(MOD(A1140,10)&lt;7,"train","test")</f>
      </c>
      <c r="H1140" s="5" t="str">
        <f>=$L$6+$L$7*D1140+$L$8*E1140</f>
      </c>
      <c r="I1140" s="5" t="str">
        <f>=(F1140-H1140)^2</f>
      </c>
    </row>
    <row r="1141">
      <c r="A1141" t="n">
        <v>494603</v>
      </c>
      <c r="B1141" t="s">
        <v>8135</v>
      </c>
      <c r="C1141" t="s">
        <v>163</v>
      </c>
      <c r="D1141" t="n">
        <v>0</v>
      </c>
      <c r="E1141" t="n">
        <v>11654</v>
      </c>
      <c r="F1141" t="n">
        <v>31.8</v>
      </c>
      <c r="G1141" t="str">
        <f>=IF(MOD(A1141,10)&lt;7,"train","test")</f>
      </c>
      <c r="H1141" s="5" t="str">
        <f>=$L$6+$L$7*D1141+$L$8*E1141</f>
      </c>
      <c r="I1141" s="5" t="str">
        <f>=(F1141-H1141)^2</f>
      </c>
    </row>
    <row r="1142">
      <c r="A1142" t="n">
        <v>498562</v>
      </c>
      <c r="B1142" t="s">
        <v>8343</v>
      </c>
      <c r="C1142" t="s">
        <v>149</v>
      </c>
      <c r="D1142" t="n">
        <v>29</v>
      </c>
      <c r="E1142" t="n">
        <v>18004</v>
      </c>
      <c r="F1142" t="n">
        <v>54</v>
      </c>
      <c r="G1142" t="str">
        <f>=IF(MOD(A1142,10)&lt;7,"train","test")</f>
      </c>
      <c r="H1142" s="5" t="str">
        <f>=$L$6+$L$7*D1142+$L$8*E1142</f>
      </c>
      <c r="I1142" s="5" t="str">
        <f>=(F1142-H1142)^2</f>
      </c>
    </row>
    <row r="1143">
      <c r="A1143" t="n">
        <v>498571</v>
      </c>
      <c r="B1143" t="s">
        <v>8345</v>
      </c>
      <c r="C1143" t="s">
        <v>149</v>
      </c>
      <c r="D1143" t="n">
        <v>37</v>
      </c>
      <c r="E1143" t="n">
        <v>19579</v>
      </c>
      <c r="F1143" t="n">
        <v>52.7</v>
      </c>
      <c r="G1143" t="str">
        <f>=IF(MOD(A1143,10)&lt;7,"train","test")</f>
      </c>
      <c r="H1143" s="5" t="str">
        <f>=$L$6+$L$7*D1143+$L$8*E1143</f>
      </c>
      <c r="I1143" s="5" t="str">
        <f>=(F1143-H1143)^2</f>
      </c>
    </row>
    <row r="1144">
      <c r="A1144" t="n">
        <v>100858</v>
      </c>
      <c r="B1144" t="s">
        <v>181</v>
      </c>
      <c r="C1144" t="s">
        <v>149</v>
      </c>
      <c r="D1144" t="n">
        <v>12</v>
      </c>
      <c r="E1144" t="n">
        <v>24524</v>
      </c>
      <c r="F1144" t="n">
        <v>79.2</v>
      </c>
      <c r="G1144" t="str">
        <f>=IF(MOD(A1144,10)&lt;7,"train","test")</f>
      </c>
      <c r="H1144" s="5" t="str">
        <f>=$L$6+$L$7*D1144+$L$8*E1144</f>
      </c>
      <c r="I1144" s="5" t="str">
        <f>=(F1144-H1144)^2</f>
      </c>
    </row>
    <row r="1145">
      <c r="A1145" t="n">
        <v>100937</v>
      </c>
      <c r="B1145" t="s">
        <v>183</v>
      </c>
      <c r="C1145" t="s">
        <v>163</v>
      </c>
      <c r="D1145" t="n">
        <v>23</v>
      </c>
      <c r="E1145" t="n">
        <v>24170</v>
      </c>
      <c r="F1145" t="n">
        <v>64.2</v>
      </c>
      <c r="G1145" t="str">
        <f>=IF(MOD(A1145,10)&lt;7,"train","test")</f>
      </c>
      <c r="H1145" s="5" t="str">
        <f>=$L$6+$L$7*D1145+$L$8*E1145</f>
      </c>
      <c r="I1145" s="5" t="str">
        <f>=(F1145-H1145)^2</f>
      </c>
    </row>
    <row r="1146">
      <c r="A1146" t="n">
        <v>101189</v>
      </c>
      <c r="B1146" t="s">
        <v>194</v>
      </c>
      <c r="C1146" t="s">
        <v>163</v>
      </c>
      <c r="D1146" t="n">
        <v>44</v>
      </c>
      <c r="E1146" t="n">
        <v>19908</v>
      </c>
      <c r="F1146" t="n">
        <v>36.5</v>
      </c>
      <c r="G1146" t="str">
        <f>=IF(MOD(A1146,10)&lt;7,"train","test")</f>
      </c>
      <c r="H1146" s="5" t="str">
        <f>=$L$6+$L$7*D1146+$L$8*E1146</f>
      </c>
      <c r="I1146" s="5" t="str">
        <f>=(F1146-H1146)^2</f>
      </c>
    </row>
    <row r="1147">
      <c r="A1147" t="n">
        <v>101587</v>
      </c>
      <c r="B1147" t="s">
        <v>223</v>
      </c>
      <c r="C1147" t="s">
        <v>149</v>
      </c>
      <c r="D1147" t="n">
        <v>54</v>
      </c>
      <c r="E1147" t="n">
        <v>14781</v>
      </c>
      <c r="F1147" t="n">
        <v>36.5</v>
      </c>
      <c r="G1147" t="str">
        <f>=IF(MOD(A1147,10)&lt;7,"train","test")</f>
      </c>
      <c r="H1147" s="5" t="str">
        <f>=$L$6+$L$7*D1147+$L$8*E1147</f>
      </c>
      <c r="I1147" s="5" t="str">
        <f>=(F1147-H1147)^2</f>
      </c>
    </row>
    <row r="1148">
      <c r="A1148" t="n">
        <v>101709</v>
      </c>
      <c r="B1148" t="s">
        <v>233</v>
      </c>
      <c r="C1148" t="s">
        <v>149</v>
      </c>
      <c r="D1148" t="n">
        <v>39</v>
      </c>
      <c r="E1148" t="n">
        <v>17280</v>
      </c>
      <c r="F1148" t="n">
        <v>49.4</v>
      </c>
      <c r="G1148" t="str">
        <f>=IF(MOD(A1148,10)&lt;7,"train","test")</f>
      </c>
      <c r="H1148" s="5" t="str">
        <f>=$L$6+$L$7*D1148+$L$8*E1148</f>
      </c>
      <c r="I1148" s="5" t="str">
        <f>=(F1148-H1148)^2</f>
      </c>
    </row>
    <row r="1149">
      <c r="A1149" t="n">
        <v>101879</v>
      </c>
      <c r="B1149" t="s">
        <v>237</v>
      </c>
      <c r="C1149" t="s">
        <v>149</v>
      </c>
      <c r="D1149" t="n">
        <v>24</v>
      </c>
      <c r="E1149" t="n">
        <v>10441</v>
      </c>
      <c r="F1149" t="n">
        <v>54</v>
      </c>
      <c r="G1149" t="str">
        <f>=IF(MOD(A1149,10)&lt;7,"train","test")</f>
      </c>
      <c r="H1149" s="5" t="str">
        <f>=$L$6+$L$7*D1149+$L$8*E1149</f>
      </c>
      <c r="I1149" s="5" t="str">
        <f>=(F1149-H1149)^2</f>
      </c>
    </row>
    <row r="1150">
      <c r="A1150" t="n">
        <v>102049</v>
      </c>
      <c r="B1150" t="s">
        <v>245</v>
      </c>
      <c r="C1150" t="s">
        <v>163</v>
      </c>
      <c r="D1150" t="n">
        <v>11</v>
      </c>
      <c r="E1150" t="n">
        <v>32176</v>
      </c>
      <c r="F1150" t="n">
        <v>79.9</v>
      </c>
      <c r="G1150" t="str">
        <f>=IF(MOD(A1150,10)&lt;7,"train","test")</f>
      </c>
      <c r="H1150" s="5" t="str">
        <f>=$L$6+$L$7*D1150+$L$8*E1150</f>
      </c>
      <c r="I1150" s="5" t="str">
        <f>=(F1150-H1150)^2</f>
      </c>
    </row>
    <row r="1151">
      <c r="A1151" t="n">
        <v>102298</v>
      </c>
      <c r="B1151" t="s">
        <v>253</v>
      </c>
      <c r="C1151" t="s">
        <v>163</v>
      </c>
      <c r="D1151" t="n">
        <v>76</v>
      </c>
      <c r="E1151" t="n">
        <v>12450</v>
      </c>
      <c r="F1151" t="n">
        <v>65</v>
      </c>
      <c r="G1151" t="str">
        <f>=IF(MOD(A1151,10)&lt;7,"train","test")</f>
      </c>
      <c r="H1151" s="5" t="str">
        <f>=$L$6+$L$7*D1151+$L$8*E1151</f>
      </c>
      <c r="I1151" s="5" t="str">
        <f>=(F1151-H1151)^2</f>
      </c>
    </row>
    <row r="1152">
      <c r="A1152" t="n">
        <v>102368</v>
      </c>
      <c r="B1152" t="s">
        <v>256</v>
      </c>
      <c r="C1152" t="s">
        <v>149</v>
      </c>
      <c r="D1152" t="n">
        <v>42</v>
      </c>
      <c r="E1152" t="n">
        <v>12504</v>
      </c>
      <c r="F1152" t="n">
        <v>45.7</v>
      </c>
      <c r="G1152" t="str">
        <f>=IF(MOD(A1152,10)&lt;7,"train","test")</f>
      </c>
      <c r="H1152" s="5" t="str">
        <f>=$L$6+$L$7*D1152+$L$8*E1152</f>
      </c>
      <c r="I1152" s="5" t="str">
        <f>=(F1152-H1152)^2</f>
      </c>
    </row>
    <row r="1153">
      <c r="A1153" t="n">
        <v>102377</v>
      </c>
      <c r="B1153" t="s">
        <v>258</v>
      </c>
      <c r="C1153" t="s">
        <v>163</v>
      </c>
      <c r="D1153" t="n">
        <v>48</v>
      </c>
      <c r="E1153" t="n">
        <v>35126</v>
      </c>
      <c r="F1153" t="n">
        <v>57.1</v>
      </c>
      <c r="G1153" t="str">
        <f>=IF(MOD(A1153,10)&lt;7,"train","test")</f>
      </c>
      <c r="H1153" s="5" t="str">
        <f>=$L$6+$L$7*D1153+$L$8*E1153</f>
      </c>
      <c r="I1153" s="5" t="str">
        <f>=(F1153-H1153)^2</f>
      </c>
    </row>
    <row r="1154">
      <c r="A1154" t="n">
        <v>102669</v>
      </c>
      <c r="B1154" t="s">
        <v>274</v>
      </c>
      <c r="C1154" t="s">
        <v>163</v>
      </c>
      <c r="D1154" t="n">
        <v>34</v>
      </c>
      <c r="E1154" t="n">
        <v>23667</v>
      </c>
      <c r="F1154" t="n">
        <v>40.6</v>
      </c>
      <c r="G1154" t="str">
        <f>=IF(MOD(A1154,10)&lt;7,"train","test")</f>
      </c>
      <c r="H1154" s="5" t="str">
        <f>=$L$6+$L$7*D1154+$L$8*E1154</f>
      </c>
      <c r="I1154" s="5" t="str">
        <f>=(F1154-H1154)^2</f>
      </c>
    </row>
    <row r="1155">
      <c r="A1155" t="n">
        <v>104179</v>
      </c>
      <c r="B1155" t="s">
        <v>297</v>
      </c>
      <c r="C1155" t="s">
        <v>149</v>
      </c>
      <c r="D1155" t="n">
        <v>26</v>
      </c>
      <c r="E1155" t="n">
        <v>18144</v>
      </c>
      <c r="F1155" t="n">
        <v>65.9</v>
      </c>
      <c r="G1155" t="str">
        <f>=IF(MOD(A1155,10)&lt;7,"train","test")</f>
      </c>
      <c r="H1155" s="5" t="str">
        <f>=$L$6+$L$7*D1155+$L$8*E1155</f>
      </c>
      <c r="I1155" s="5" t="str">
        <f>=(F1155-H1155)^2</f>
      </c>
    </row>
    <row r="1156">
      <c r="A1156" t="n">
        <v>104717</v>
      </c>
      <c r="B1156" t="s">
        <v>314</v>
      </c>
      <c r="C1156" t="s">
        <v>189</v>
      </c>
      <c r="D1156" t="n">
        <v>43</v>
      </c>
      <c r="E1156" t="n">
        <v>22239</v>
      </c>
      <c r="F1156" t="n">
        <v>43</v>
      </c>
      <c r="G1156" t="str">
        <f>=IF(MOD(A1156,10)&lt;7,"train","test")</f>
      </c>
      <c r="H1156" s="5" t="str">
        <f>=$L$6+$L$7*D1156+$L$8*E1156</f>
      </c>
      <c r="I1156" s="5" t="str">
        <f>=(F1156-H1156)^2</f>
      </c>
    </row>
    <row r="1157">
      <c r="A1157" t="n">
        <v>105589</v>
      </c>
      <c r="B1157" t="s">
        <v>334</v>
      </c>
      <c r="C1157" t="s">
        <v>163</v>
      </c>
      <c r="D1157" t="n">
        <v>47</v>
      </c>
      <c r="E1157" t="n">
        <v>23163</v>
      </c>
      <c r="F1157" t="n">
        <v>35.9</v>
      </c>
      <c r="G1157" t="str">
        <f>=IF(MOD(A1157,10)&lt;7,"train","test")</f>
      </c>
      <c r="H1157" s="5" t="str">
        <f>=$L$6+$L$7*D1157+$L$8*E1157</f>
      </c>
      <c r="I1157" s="5" t="str">
        <f>=(F1157-H1157)^2</f>
      </c>
    </row>
    <row r="1158">
      <c r="A1158" t="n">
        <v>105899</v>
      </c>
      <c r="B1158" t="s">
        <v>340</v>
      </c>
      <c r="C1158" t="s">
        <v>163</v>
      </c>
      <c r="D1158" t="n">
        <v>33</v>
      </c>
      <c r="E1158" t="n">
        <v>32397</v>
      </c>
      <c r="F1158" t="n">
        <v>41.4</v>
      </c>
      <c r="G1158" t="str">
        <f>=IF(MOD(A1158,10)&lt;7,"train","test")</f>
      </c>
      <c r="H1158" s="5" t="str">
        <f>=$L$6+$L$7*D1158+$L$8*E1158</f>
      </c>
      <c r="I1158" s="5" t="str">
        <f>=(F1158-H1158)^2</f>
      </c>
    </row>
    <row r="1159">
      <c r="A1159" t="n">
        <v>106397</v>
      </c>
      <c r="B1159" t="s">
        <v>355</v>
      </c>
      <c r="C1159" t="s">
        <v>149</v>
      </c>
      <c r="D1159" t="n">
        <v>17</v>
      </c>
      <c r="E1159" t="n">
        <v>17475</v>
      </c>
      <c r="F1159" t="n">
        <v>70</v>
      </c>
      <c r="G1159" t="str">
        <f>=IF(MOD(A1159,10)&lt;7,"train","test")</f>
      </c>
      <c r="H1159" s="5" t="str">
        <f>=$L$6+$L$7*D1159+$L$8*E1159</f>
      </c>
      <c r="I1159" s="5" t="str">
        <f>=(F1159-H1159)^2</f>
      </c>
    </row>
    <row r="1160">
      <c r="A1160" t="n">
        <v>106458</v>
      </c>
      <c r="B1160" t="s">
        <v>361</v>
      </c>
      <c r="C1160" t="s">
        <v>149</v>
      </c>
      <c r="D1160" t="n">
        <v>37</v>
      </c>
      <c r="E1160" t="n">
        <v>13002</v>
      </c>
      <c r="F1160" t="n">
        <v>53</v>
      </c>
      <c r="G1160" t="str">
        <f>=IF(MOD(A1160,10)&lt;7,"train","test")</f>
      </c>
      <c r="H1160" s="5" t="str">
        <f>=$L$6+$L$7*D1160+$L$8*E1160</f>
      </c>
      <c r="I1160" s="5" t="str">
        <f>=(F1160-H1160)^2</f>
      </c>
    </row>
    <row r="1161">
      <c r="A1161" t="n">
        <v>106467</v>
      </c>
      <c r="B1161" t="s">
        <v>363</v>
      </c>
      <c r="C1161" t="s">
        <v>149</v>
      </c>
      <c r="D1161" t="n">
        <v>34</v>
      </c>
      <c r="E1161" t="n">
        <v>11443</v>
      </c>
      <c r="F1161" t="n">
        <v>43</v>
      </c>
      <c r="G1161" t="str">
        <f>=IF(MOD(A1161,10)&lt;7,"train","test")</f>
      </c>
      <c r="H1161" s="5" t="str">
        <f>=$L$6+$L$7*D1161+$L$8*E1161</f>
      </c>
      <c r="I1161" s="5" t="str">
        <f>=(F1161-H1161)^2</f>
      </c>
    </row>
    <row r="1162">
      <c r="A1162" t="n">
        <v>107558</v>
      </c>
      <c r="B1162" t="s">
        <v>410</v>
      </c>
      <c r="C1162" t="s">
        <v>163</v>
      </c>
      <c r="D1162" t="n">
        <v>36</v>
      </c>
      <c r="E1162" t="n">
        <v>16651</v>
      </c>
      <c r="F1162" t="n">
        <v>51.8</v>
      </c>
      <c r="G1162" t="str">
        <f>=IF(MOD(A1162,10)&lt;7,"train","test")</f>
      </c>
      <c r="H1162" s="5" t="str">
        <f>=$L$6+$L$7*D1162+$L$8*E1162</f>
      </c>
      <c r="I1162" s="5" t="str">
        <f>=(F1162-H1162)^2</f>
      </c>
    </row>
    <row r="1163">
      <c r="A1163" t="n">
        <v>107877</v>
      </c>
      <c r="B1163" t="s">
        <v>429</v>
      </c>
      <c r="C1163" t="s">
        <v>163</v>
      </c>
      <c r="D1163" t="n">
        <v>47</v>
      </c>
      <c r="E1163" t="n">
        <v>16658</v>
      </c>
      <c r="F1163" t="n">
        <v>34.8</v>
      </c>
      <c r="G1163" t="str">
        <f>=IF(MOD(A1163,10)&lt;7,"train","test")</f>
      </c>
      <c r="H1163" s="5" t="str">
        <f>=$L$6+$L$7*D1163+$L$8*E1163</f>
      </c>
      <c r="I1163" s="5" t="str">
        <f>=(F1163-H1163)^2</f>
      </c>
    </row>
    <row r="1164">
      <c r="A1164" t="n">
        <v>110097</v>
      </c>
      <c r="B1164" t="s">
        <v>474</v>
      </c>
      <c r="C1164" t="s">
        <v>163</v>
      </c>
      <c r="D1164" t="n">
        <v>26</v>
      </c>
      <c r="E1164" t="n">
        <v>30510</v>
      </c>
      <c r="F1164" t="n">
        <v>68.8</v>
      </c>
      <c r="G1164" t="str">
        <f>=IF(MOD(A1164,10)&lt;7,"train","test")</f>
      </c>
      <c r="H1164" s="5" t="str">
        <f>=$L$6+$L$7*D1164+$L$8*E1164</f>
      </c>
      <c r="I1164" s="5" t="str">
        <f>=(F1164-H1164)^2</f>
      </c>
    </row>
    <row r="1165">
      <c r="A1165" t="n">
        <v>110529</v>
      </c>
      <c r="B1165" t="s">
        <v>498</v>
      </c>
      <c r="C1165" t="s">
        <v>149</v>
      </c>
      <c r="D1165" t="n">
        <v>46</v>
      </c>
      <c r="E1165" t="n">
        <v>11898</v>
      </c>
      <c r="F1165" t="n">
        <v>66.7</v>
      </c>
      <c r="G1165" t="str">
        <f>=IF(MOD(A1165,10)&lt;7,"train","test")</f>
      </c>
      <c r="H1165" s="5" t="str">
        <f>=$L$6+$L$7*D1165+$L$8*E1165</f>
      </c>
      <c r="I1165" s="5" t="str">
        <f>=(F1165-H1165)^2</f>
      </c>
    </row>
    <row r="1166">
      <c r="A1166" t="n">
        <v>110538</v>
      </c>
      <c r="B1166" t="s">
        <v>500</v>
      </c>
      <c r="C1166" t="s">
        <v>149</v>
      </c>
      <c r="D1166" t="n">
        <v>40</v>
      </c>
      <c r="E1166" t="n">
        <v>15187</v>
      </c>
      <c r="F1166" t="n">
        <v>63.6</v>
      </c>
      <c r="G1166" t="str">
        <f>=IF(MOD(A1166,10)&lt;7,"train","test")</f>
      </c>
      <c r="H1166" s="5" t="str">
        <f>=$L$6+$L$7*D1166+$L$8*E1166</f>
      </c>
      <c r="I1166" s="5" t="str">
        <f>=(F1166-H1166)^2</f>
      </c>
    </row>
    <row r="1167">
      <c r="A1167" t="n">
        <v>110547</v>
      </c>
      <c r="B1167" t="s">
        <v>502</v>
      </c>
      <c r="C1167" t="s">
        <v>149</v>
      </c>
      <c r="D1167" t="n">
        <v>61</v>
      </c>
      <c r="E1167" t="n">
        <v>4438</v>
      </c>
      <c r="F1167" t="n">
        <v>46.9</v>
      </c>
      <c r="G1167" t="str">
        <f>=IF(MOD(A1167,10)&lt;7,"train","test")</f>
      </c>
      <c r="H1167" s="5" t="str">
        <f>=$L$6+$L$7*D1167+$L$8*E1167</f>
      </c>
      <c r="I1167" s="5" t="str">
        <f>=(F1167-H1167)^2</f>
      </c>
    </row>
    <row r="1168">
      <c r="A1168" t="n">
        <v>110608</v>
      </c>
      <c r="B1168" t="s">
        <v>513</v>
      </c>
      <c r="C1168" t="s">
        <v>149</v>
      </c>
      <c r="D1168" t="n">
        <v>56</v>
      </c>
      <c r="E1168" t="n">
        <v>8222</v>
      </c>
      <c r="F1168" t="n">
        <v>56.2</v>
      </c>
      <c r="G1168" t="str">
        <f>=IF(MOD(A1168,10)&lt;7,"train","test")</f>
      </c>
      <c r="H1168" s="5" t="str">
        <f>=$L$6+$L$7*D1168+$L$8*E1168</f>
      </c>
      <c r="I1168" s="5" t="str">
        <f>=(F1168-H1168)^2</f>
      </c>
    </row>
    <row r="1169">
      <c r="A1169" t="n">
        <v>110617</v>
      </c>
      <c r="B1169" t="s">
        <v>515</v>
      </c>
      <c r="C1169" t="s">
        <v>149</v>
      </c>
      <c r="D1169" t="n">
        <v>49</v>
      </c>
      <c r="E1169" t="n">
        <v>11183</v>
      </c>
      <c r="F1169" t="n">
        <v>55.8</v>
      </c>
      <c r="G1169" t="str">
        <f>=IF(MOD(A1169,10)&lt;7,"train","test")</f>
      </c>
      <c r="H1169" s="5" t="str">
        <f>=$L$6+$L$7*D1169+$L$8*E1169</f>
      </c>
      <c r="I1169" s="5" t="str">
        <f>=(F1169-H1169)^2</f>
      </c>
    </row>
    <row r="1170">
      <c r="A1170" t="n">
        <v>111188</v>
      </c>
      <c r="B1170" t="s">
        <v>540</v>
      </c>
      <c r="C1170" t="s">
        <v>149</v>
      </c>
      <c r="D1170" t="n">
        <v>29</v>
      </c>
      <c r="E1170" t="n">
        <v>16081</v>
      </c>
      <c r="F1170" t="n">
        <v>66.8</v>
      </c>
      <c r="G1170" t="str">
        <f>=IF(MOD(A1170,10)&lt;7,"train","test")</f>
      </c>
      <c r="H1170" s="5" t="str">
        <f>=$L$6+$L$7*D1170+$L$8*E1170</f>
      </c>
      <c r="I1170" s="5" t="str">
        <f>=(F1170-H1170)^2</f>
      </c>
    </row>
    <row r="1171">
      <c r="A1171" t="n">
        <v>111948</v>
      </c>
      <c r="B1171" t="s">
        <v>569</v>
      </c>
      <c r="C1171" t="s">
        <v>163</v>
      </c>
      <c r="D1171" t="n">
        <v>20</v>
      </c>
      <c r="E1171" t="n">
        <v>48037</v>
      </c>
      <c r="F1171" t="n">
        <v>80.1</v>
      </c>
      <c r="G1171" t="str">
        <f>=IF(MOD(A1171,10)&lt;7,"train","test")</f>
      </c>
      <c r="H1171" s="5" t="str">
        <f>=$L$6+$L$7*D1171+$L$8*E1171</f>
      </c>
      <c r="I1171" s="5" t="str">
        <f>=(F1171-H1171)^2</f>
      </c>
    </row>
    <row r="1172">
      <c r="A1172" t="n">
        <v>113698</v>
      </c>
      <c r="B1172" t="s">
        <v>620</v>
      </c>
      <c r="C1172" t="s">
        <v>163</v>
      </c>
      <c r="D1172" t="n">
        <v>30</v>
      </c>
      <c r="E1172" t="n">
        <v>51292</v>
      </c>
      <c r="F1172" t="n">
        <v>76.3</v>
      </c>
      <c r="G1172" t="str">
        <f>=IF(MOD(A1172,10)&lt;7,"train","test")</f>
      </c>
      <c r="H1172" s="5" t="str">
        <f>=$L$6+$L$7*D1172+$L$8*E1172</f>
      </c>
      <c r="I1172" s="5" t="str">
        <f>=(F1172-H1172)^2</f>
      </c>
    </row>
    <row r="1173">
      <c r="A1173" t="n">
        <v>115409</v>
      </c>
      <c r="B1173" t="s">
        <v>660</v>
      </c>
      <c r="C1173" t="s">
        <v>163</v>
      </c>
      <c r="D1173" t="n">
        <v>14</v>
      </c>
      <c r="E1173" t="n">
        <v>42720</v>
      </c>
      <c r="F1173" t="n">
        <v>93.8</v>
      </c>
      <c r="G1173" t="str">
        <f>=IF(MOD(A1173,10)&lt;7,"train","test")</f>
      </c>
      <c r="H1173" s="5" t="str">
        <f>=$L$6+$L$7*D1173+$L$8*E1173</f>
      </c>
      <c r="I1173" s="5" t="str">
        <f>=(F1173-H1173)^2</f>
      </c>
    </row>
    <row r="1174">
      <c r="A1174" t="n">
        <v>117168</v>
      </c>
      <c r="B1174" t="s">
        <v>685</v>
      </c>
      <c r="C1174" t="s">
        <v>163</v>
      </c>
      <c r="D1174" t="n">
        <v>31</v>
      </c>
      <c r="E1174" t="n">
        <v>44285</v>
      </c>
      <c r="F1174" t="n">
        <v>63</v>
      </c>
      <c r="G1174" t="str">
        <f>=IF(MOD(A1174,10)&lt;7,"train","test")</f>
      </c>
      <c r="H1174" s="5" t="str">
        <f>=$L$6+$L$7*D1174+$L$8*E1174</f>
      </c>
      <c r="I1174" s="5" t="str">
        <f>=(F1174-H1174)^2</f>
      </c>
    </row>
    <row r="1175">
      <c r="A1175" t="n">
        <v>117627</v>
      </c>
      <c r="B1175" t="s">
        <v>698</v>
      </c>
      <c r="C1175" t="s">
        <v>163</v>
      </c>
      <c r="D1175" t="n">
        <v>47</v>
      </c>
      <c r="E1175" t="n">
        <v>28076</v>
      </c>
      <c r="F1175" t="n">
        <v>59.6</v>
      </c>
      <c r="G1175" t="str">
        <f>=IF(MOD(A1175,10)&lt;7,"train","test")</f>
      </c>
      <c r="H1175" s="5" t="str">
        <f>=$L$6+$L$7*D1175+$L$8*E1175</f>
      </c>
      <c r="I1175" s="5" t="str">
        <f>=(F1175-H1175)^2</f>
      </c>
    </row>
    <row r="1176">
      <c r="A1176" t="n">
        <v>120537</v>
      </c>
      <c r="B1176" t="s">
        <v>777</v>
      </c>
      <c r="C1176" t="s">
        <v>163</v>
      </c>
      <c r="D1176" t="n">
        <v>43</v>
      </c>
      <c r="E1176" t="n">
        <v>30514</v>
      </c>
      <c r="F1176" t="n">
        <v>45.7</v>
      </c>
      <c r="G1176" t="str">
        <f>=IF(MOD(A1176,10)&lt;7,"train","test")</f>
      </c>
      <c r="H1176" s="5" t="str">
        <f>=$L$6+$L$7*D1176+$L$8*E1176</f>
      </c>
      <c r="I1176" s="5" t="str">
        <f>=(F1176-H1176)^2</f>
      </c>
    </row>
    <row r="1177">
      <c r="A1177" t="n">
        <v>121257</v>
      </c>
      <c r="B1177" t="s">
        <v>793</v>
      </c>
      <c r="C1177" t="s">
        <v>163</v>
      </c>
      <c r="D1177" t="n">
        <v>10</v>
      </c>
      <c r="E1177" t="n">
        <v>34801</v>
      </c>
      <c r="F1177" t="n">
        <v>83.2</v>
      </c>
      <c r="G1177" t="str">
        <f>=IF(MOD(A1177,10)&lt;7,"train","test")</f>
      </c>
      <c r="H1177" s="5" t="str">
        <f>=$L$6+$L$7*D1177+$L$8*E1177</f>
      </c>
      <c r="I1177" s="5" t="str">
        <f>=(F1177-H1177)^2</f>
      </c>
    </row>
    <row r="1178">
      <c r="A1178" t="n">
        <v>121309</v>
      </c>
      <c r="B1178" t="s">
        <v>794</v>
      </c>
      <c r="C1178" t="s">
        <v>163</v>
      </c>
      <c r="D1178" t="n">
        <v>23</v>
      </c>
      <c r="E1178" t="n">
        <v>36370</v>
      </c>
      <c r="F1178" t="n">
        <v>73.8</v>
      </c>
      <c r="G1178" t="str">
        <f>=IF(MOD(A1178,10)&lt;7,"train","test")</f>
      </c>
      <c r="H1178" s="5" t="str">
        <f>=$L$6+$L$7*D1178+$L$8*E1178</f>
      </c>
      <c r="I1178" s="5" t="str">
        <f>=(F1178-H1178)^2</f>
      </c>
    </row>
    <row r="1179">
      <c r="A1179" t="n">
        <v>122409</v>
      </c>
      <c r="B1179" t="s">
        <v>822</v>
      </c>
      <c r="C1179" t="s">
        <v>149</v>
      </c>
      <c r="D1179" t="n">
        <v>31</v>
      </c>
      <c r="E1179" t="n">
        <v>19500</v>
      </c>
      <c r="F1179" t="n">
        <v>78.3</v>
      </c>
      <c r="G1179" t="str">
        <f>=IF(MOD(A1179,10)&lt;7,"train","test")</f>
      </c>
      <c r="H1179" s="5" t="str">
        <f>=$L$6+$L$7*D1179+$L$8*E1179</f>
      </c>
      <c r="I1179" s="5" t="str">
        <f>=(F1179-H1179)^2</f>
      </c>
    </row>
    <row r="1180">
      <c r="A1180" t="n">
        <v>122597</v>
      </c>
      <c r="B1180" t="s">
        <v>825</v>
      </c>
      <c r="C1180" t="s">
        <v>149</v>
      </c>
      <c r="D1180" t="n">
        <v>41</v>
      </c>
      <c r="E1180" t="n">
        <v>13353</v>
      </c>
      <c r="F1180" t="n">
        <v>50.1</v>
      </c>
      <c r="G1180" t="str">
        <f>=IF(MOD(A1180,10)&lt;7,"train","test")</f>
      </c>
      <c r="H1180" s="5" t="str">
        <f>=$L$6+$L$7*D1180+$L$8*E1180</f>
      </c>
      <c r="I1180" s="5" t="str">
        <f>=(F1180-H1180)^2</f>
      </c>
    </row>
    <row r="1181">
      <c r="A1181" t="n">
        <v>122728</v>
      </c>
      <c r="B1181" t="s">
        <v>831</v>
      </c>
      <c r="C1181" t="s">
        <v>163</v>
      </c>
      <c r="D1181" t="n">
        <v>34</v>
      </c>
      <c r="E1181" t="n">
        <v>28171</v>
      </c>
      <c r="F1181" t="n">
        <v>60.7</v>
      </c>
      <c r="G1181" t="str">
        <f>=IF(MOD(A1181,10)&lt;7,"train","test")</f>
      </c>
      <c r="H1181" s="5" t="str">
        <f>=$L$6+$L$7*D1181+$L$8*E1181</f>
      </c>
      <c r="I1181" s="5" t="str">
        <f>=(F1181-H1181)^2</f>
      </c>
    </row>
    <row r="1182">
      <c r="A1182" t="n">
        <v>123457</v>
      </c>
      <c r="B1182" t="s">
        <v>849</v>
      </c>
      <c r="C1182" t="s">
        <v>163</v>
      </c>
      <c r="D1182" t="n">
        <v>42</v>
      </c>
      <c r="E1182" t="n">
        <v>28453</v>
      </c>
      <c r="F1182" t="n">
        <v>41.7</v>
      </c>
      <c r="G1182" t="str">
        <f>=IF(MOD(A1182,10)&lt;7,"train","test")</f>
      </c>
      <c r="H1182" s="5" t="str">
        <f>=$L$6+$L$7*D1182+$L$8*E1182</f>
      </c>
      <c r="I1182" s="5" t="str">
        <f>=(F1182-H1182)^2</f>
      </c>
    </row>
    <row r="1183">
      <c r="A1183" t="n">
        <v>125727</v>
      </c>
      <c r="B1183" t="s">
        <v>902</v>
      </c>
      <c r="C1183" t="s">
        <v>163</v>
      </c>
      <c r="D1183" t="n">
        <v>19</v>
      </c>
      <c r="E1183" t="n">
        <v>36412</v>
      </c>
      <c r="F1183" t="n">
        <v>70.1</v>
      </c>
      <c r="G1183" t="str">
        <f>=IF(MOD(A1183,10)&lt;7,"train","test")</f>
      </c>
      <c r="H1183" s="5" t="str">
        <f>=$L$6+$L$7*D1183+$L$8*E1183</f>
      </c>
      <c r="I1183" s="5" t="str">
        <f>=(F1183-H1183)^2</f>
      </c>
    </row>
    <row r="1184">
      <c r="A1184" t="n">
        <v>125897</v>
      </c>
      <c r="B1184" t="s">
        <v>904</v>
      </c>
      <c r="C1184" t="s">
        <v>163</v>
      </c>
      <c r="D1184" t="n">
        <v>49</v>
      </c>
      <c r="E1184" t="n">
        <v>31257</v>
      </c>
      <c r="F1184" t="n">
        <v>54.8</v>
      </c>
      <c r="G1184" t="str">
        <f>=IF(MOD(A1184,10)&lt;7,"train","test")</f>
      </c>
      <c r="H1184" s="5" t="str">
        <f>=$L$6+$L$7*D1184+$L$8*E1184</f>
      </c>
      <c r="I1184" s="5" t="str">
        <f>=(F1184-H1184)^2</f>
      </c>
    </row>
    <row r="1185">
      <c r="A1185" t="n">
        <v>126669</v>
      </c>
      <c r="B1185" t="s">
        <v>928</v>
      </c>
      <c r="C1185" t="s">
        <v>163</v>
      </c>
      <c r="D1185" t="n">
        <v>33</v>
      </c>
      <c r="E1185" t="n">
        <v>26770</v>
      </c>
      <c r="F1185" t="n">
        <v>55.6</v>
      </c>
      <c r="G1185" t="str">
        <f>=IF(MOD(A1185,10)&lt;7,"train","test")</f>
      </c>
      <c r="H1185" s="5" t="str">
        <f>=$L$6+$L$7*D1185+$L$8*E1185</f>
      </c>
      <c r="I1185" s="5" t="str">
        <f>=(F1185-H1185)^2</f>
      </c>
    </row>
    <row r="1186">
      <c r="A1186" t="n">
        <v>126678</v>
      </c>
      <c r="B1186" t="s">
        <v>930</v>
      </c>
      <c r="C1186" t="s">
        <v>163</v>
      </c>
      <c r="D1186" t="n">
        <v>14</v>
      </c>
      <c r="E1186" t="n">
        <v>35281</v>
      </c>
      <c r="F1186" t="n">
        <v>86</v>
      </c>
      <c r="G1186" t="str">
        <f>=IF(MOD(A1186,10)&lt;7,"train","test")</f>
      </c>
      <c r="H1186" s="5" t="str">
        <f>=$L$6+$L$7*D1186+$L$8*E1186</f>
      </c>
      <c r="I1186" s="5" t="str">
        <f>=(F1186-H1186)^2</f>
      </c>
    </row>
    <row r="1187">
      <c r="A1187" t="n">
        <v>126818</v>
      </c>
      <c r="B1187" t="s">
        <v>940</v>
      </c>
      <c r="C1187" t="s">
        <v>149</v>
      </c>
      <c r="D1187" t="n">
        <v>19</v>
      </c>
      <c r="E1187" t="n">
        <v>19828</v>
      </c>
      <c r="F1187" t="n">
        <v>66.9</v>
      </c>
      <c r="G1187" t="str">
        <f>=IF(MOD(A1187,10)&lt;7,"train","test")</f>
      </c>
      <c r="H1187" s="5" t="str">
        <f>=$L$6+$L$7*D1187+$L$8*E1187</f>
      </c>
      <c r="I1187" s="5" t="str">
        <f>=(F1187-H1187)^2</f>
      </c>
    </row>
    <row r="1188">
      <c r="A1188" t="n">
        <v>126827</v>
      </c>
      <c r="B1188" t="s">
        <v>942</v>
      </c>
      <c r="C1188" t="s">
        <v>189</v>
      </c>
      <c r="D1188" t="n">
        <v>68</v>
      </c>
      <c r="E1188" t="n">
        <v>14784</v>
      </c>
      <c r="F1188" t="n">
        <v>13.5</v>
      </c>
      <c r="G1188" t="str">
        <f>=IF(MOD(A1188,10)&lt;7,"train","test")</f>
      </c>
      <c r="H1188" s="5" t="str">
        <f>=$L$6+$L$7*D1188+$L$8*E1188</f>
      </c>
      <c r="I1188" s="5" t="str">
        <f>=(F1188-H1188)^2</f>
      </c>
    </row>
    <row r="1189">
      <c r="A1189" t="n">
        <v>127918</v>
      </c>
      <c r="B1189" t="s">
        <v>975</v>
      </c>
      <c r="C1189" t="s">
        <v>163</v>
      </c>
      <c r="D1189" t="n">
        <v>26</v>
      </c>
      <c r="E1189" t="n">
        <v>25062</v>
      </c>
      <c r="F1189" t="n">
        <v>60.9</v>
      </c>
      <c r="G1189" t="str">
        <f>=IF(MOD(A1189,10)&lt;7,"train","test")</f>
      </c>
      <c r="H1189" s="5" t="str">
        <f>=$L$6+$L$7*D1189+$L$8*E1189</f>
      </c>
      <c r="I1189" s="5" t="str">
        <f>=(F1189-H1189)^2</f>
      </c>
    </row>
    <row r="1190">
      <c r="A1190" t="n">
        <v>128498</v>
      </c>
      <c r="B1190" t="s">
        <v>990</v>
      </c>
      <c r="C1190" t="s">
        <v>163</v>
      </c>
      <c r="D1190" t="n">
        <v>47</v>
      </c>
      <c r="E1190" t="n">
        <v>30179</v>
      </c>
      <c r="F1190" t="n">
        <v>46.3</v>
      </c>
      <c r="G1190" t="str">
        <f>=IF(MOD(A1190,10)&lt;7,"train","test")</f>
      </c>
      <c r="H1190" s="5" t="str">
        <f>=$L$6+$L$7*D1190+$L$8*E1190</f>
      </c>
      <c r="I1190" s="5" t="str">
        <f>=(F1190-H1190)^2</f>
      </c>
    </row>
    <row r="1191">
      <c r="A1191" t="n">
        <v>130697</v>
      </c>
      <c r="B1191" t="s">
        <v>1044</v>
      </c>
      <c r="C1191" t="s">
        <v>163</v>
      </c>
      <c r="D1191" t="n">
        <v>15</v>
      </c>
      <c r="E1191" t="n">
        <v>20463</v>
      </c>
      <c r="F1191" t="n">
        <v>91.6</v>
      </c>
      <c r="G1191" t="str">
        <f>=IF(MOD(A1191,10)&lt;7,"train","test")</f>
      </c>
      <c r="H1191" s="5" t="str">
        <f>=$L$6+$L$7*D1191+$L$8*E1191</f>
      </c>
      <c r="I1191" s="5" t="str">
        <f>=(F1191-H1191)^2</f>
      </c>
    </row>
    <row r="1192">
      <c r="A1192" t="n">
        <v>130989</v>
      </c>
      <c r="B1192" t="s">
        <v>1058</v>
      </c>
      <c r="C1192" t="s">
        <v>163</v>
      </c>
      <c r="D1192" t="n">
        <v>39</v>
      </c>
      <c r="E1192" t="n">
        <v>17417</v>
      </c>
      <c r="F1192" t="n">
        <v>57.2</v>
      </c>
      <c r="G1192" t="str">
        <f>=IF(MOD(A1192,10)&lt;7,"train","test")</f>
      </c>
      <c r="H1192" s="5" t="str">
        <f>=$L$6+$L$7*D1192+$L$8*E1192</f>
      </c>
      <c r="I1192" s="5" t="str">
        <f>=(F1192-H1192)^2</f>
      </c>
    </row>
    <row r="1193">
      <c r="A1193" t="n">
        <v>131159</v>
      </c>
      <c r="B1193" t="s">
        <v>1062</v>
      </c>
      <c r="C1193" t="s">
        <v>163</v>
      </c>
      <c r="D1193" t="n">
        <v>13</v>
      </c>
      <c r="E1193" t="n">
        <v>40189</v>
      </c>
      <c r="F1193" t="n">
        <v>78.5</v>
      </c>
      <c r="G1193" t="str">
        <f>=IF(MOD(A1193,10)&lt;7,"train","test")</f>
      </c>
      <c r="H1193" s="5" t="str">
        <f>=$L$6+$L$7*D1193+$L$8*E1193</f>
      </c>
      <c r="I1193" s="5" t="str">
        <f>=(F1193-H1193)^2</f>
      </c>
    </row>
    <row r="1194">
      <c r="A1194" t="n">
        <v>131399</v>
      </c>
      <c r="B1194" t="s">
        <v>1066</v>
      </c>
      <c r="C1194" t="s">
        <v>149</v>
      </c>
      <c r="D1194" t="n">
        <v>43</v>
      </c>
      <c r="E1194" t="n">
        <v>14287</v>
      </c>
      <c r="F1194" t="n">
        <v>39.5</v>
      </c>
      <c r="G1194" t="str">
        <f>=IF(MOD(A1194,10)&lt;7,"train","test")</f>
      </c>
      <c r="H1194" s="5" t="str">
        <f>=$L$6+$L$7*D1194+$L$8*E1194</f>
      </c>
      <c r="I1194" s="5" t="str">
        <f>=(F1194-H1194)^2</f>
      </c>
    </row>
    <row r="1195">
      <c r="A1195" t="n">
        <v>131469</v>
      </c>
      <c r="B1195" t="s">
        <v>1069</v>
      </c>
      <c r="C1195" t="s">
        <v>163</v>
      </c>
      <c r="D1195" t="n">
        <v>15</v>
      </c>
      <c r="E1195" t="n">
        <v>45466</v>
      </c>
      <c r="F1195" t="n">
        <v>85.2</v>
      </c>
      <c r="G1195" t="str">
        <f>=IF(MOD(A1195,10)&lt;7,"train","test")</f>
      </c>
      <c r="H1195" s="5" t="str">
        <f>=$L$6+$L$7*D1195+$L$8*E1195</f>
      </c>
      <c r="I1195" s="5" t="str">
        <f>=(F1195-H1195)^2</f>
      </c>
    </row>
    <row r="1196">
      <c r="A1196" t="n">
        <v>132408</v>
      </c>
      <c r="B1196" t="s">
        <v>1079</v>
      </c>
      <c r="C1196" t="s">
        <v>163</v>
      </c>
      <c r="D1196" t="n">
        <v>34</v>
      </c>
      <c r="E1196" t="n">
        <v>8904</v>
      </c>
      <c r="F1196" t="n">
        <v>52.6</v>
      </c>
      <c r="G1196" t="str">
        <f>=IF(MOD(A1196,10)&lt;7,"train","test")</f>
      </c>
      <c r="H1196" s="5" t="str">
        <f>=$L$6+$L$7*D1196+$L$8*E1196</f>
      </c>
      <c r="I1196" s="5" t="str">
        <f>=(F1196-H1196)^2</f>
      </c>
    </row>
    <row r="1197">
      <c r="A1197" t="n">
        <v>132657</v>
      </c>
      <c r="B1197" t="s">
        <v>1085</v>
      </c>
      <c r="C1197" t="s">
        <v>163</v>
      </c>
      <c r="D1197" t="n">
        <v>23</v>
      </c>
      <c r="E1197" t="n">
        <v>39582</v>
      </c>
      <c r="F1197" t="n">
        <v>52.7</v>
      </c>
      <c r="G1197" t="str">
        <f>=IF(MOD(A1197,10)&lt;7,"train","test")</f>
      </c>
      <c r="H1197" s="5" t="str">
        <f>=$L$6+$L$7*D1197+$L$8*E1197</f>
      </c>
      <c r="I1197" s="5" t="str">
        <f>=(F1197-H1197)^2</f>
      </c>
    </row>
    <row r="1198">
      <c r="A1198" t="n">
        <v>132879</v>
      </c>
      <c r="B1198" t="s">
        <v>1095</v>
      </c>
      <c r="C1198" t="s">
        <v>163</v>
      </c>
      <c r="D1198" t="n">
        <v>46</v>
      </c>
      <c r="E1198" t="n">
        <v>21149</v>
      </c>
      <c r="F1198" t="n">
        <v>23.6</v>
      </c>
      <c r="G1198" t="str">
        <f>=IF(MOD(A1198,10)&lt;7,"train","test")</f>
      </c>
      <c r="H1198" s="5" t="str">
        <f>=$L$6+$L$7*D1198+$L$8*E1198</f>
      </c>
      <c r="I1198" s="5" t="str">
        <f>=(F1198-H1198)^2</f>
      </c>
    </row>
    <row r="1199">
      <c r="A1199" t="n">
        <v>133669</v>
      </c>
      <c r="B1199" t="s">
        <v>1116</v>
      </c>
      <c r="C1199" t="s">
        <v>149</v>
      </c>
      <c r="D1199" t="n">
        <v>35</v>
      </c>
      <c r="E1199" t="n">
        <v>9839</v>
      </c>
      <c r="F1199" t="n">
        <v>64.3</v>
      </c>
      <c r="G1199" t="str">
        <f>=IF(MOD(A1199,10)&lt;7,"train","test")</f>
      </c>
      <c r="H1199" s="5" t="str">
        <f>=$L$6+$L$7*D1199+$L$8*E1199</f>
      </c>
      <c r="I1199" s="5" t="str">
        <f>=(F1199-H1199)^2</f>
      </c>
    </row>
    <row r="1200">
      <c r="A1200" t="n">
        <v>133809</v>
      </c>
      <c r="B1200" t="s">
        <v>1120</v>
      </c>
      <c r="C1200" t="s">
        <v>163</v>
      </c>
      <c r="D1200" t="n">
        <v>21</v>
      </c>
      <c r="E1200" t="n">
        <v>23885</v>
      </c>
      <c r="F1200" t="n">
        <v>47.6</v>
      </c>
      <c r="G1200" t="str">
        <f>=IF(MOD(A1200,10)&lt;7,"train","test")</f>
      </c>
      <c r="H1200" s="5" t="str">
        <f>=$L$6+$L$7*D1200+$L$8*E1200</f>
      </c>
      <c r="I1200" s="5" t="str">
        <f>=(F1200-H1200)^2</f>
      </c>
    </row>
    <row r="1201">
      <c r="A1201" t="n">
        <v>133979</v>
      </c>
      <c r="B1201" t="s">
        <v>1132</v>
      </c>
      <c r="C1201" t="s">
        <v>163</v>
      </c>
      <c r="D1201" t="n">
        <v>66</v>
      </c>
      <c r="E1201" t="n">
        <v>18366</v>
      </c>
      <c r="F1201" t="n">
        <v>27.6</v>
      </c>
      <c r="G1201" t="str">
        <f>=IF(MOD(A1201,10)&lt;7,"train","test")</f>
      </c>
      <c r="H1201" s="5" t="str">
        <f>=$L$6+$L$7*D1201+$L$8*E1201</f>
      </c>
      <c r="I1201" s="5" t="str">
        <f>=(F1201-H1201)^2</f>
      </c>
    </row>
    <row r="1202">
      <c r="A1202" t="n">
        <v>134079</v>
      </c>
      <c r="B1202" t="s">
        <v>1137</v>
      </c>
      <c r="C1202" t="s">
        <v>163</v>
      </c>
      <c r="D1202" t="n">
        <v>26</v>
      </c>
      <c r="E1202" t="n">
        <v>30462</v>
      </c>
      <c r="F1202" t="n">
        <v>69.3</v>
      </c>
      <c r="G1202" t="str">
        <f>=IF(MOD(A1202,10)&lt;7,"train","test")</f>
      </c>
      <c r="H1202" s="5" t="str">
        <f>=$L$6+$L$7*D1202+$L$8*E1202</f>
      </c>
      <c r="I1202" s="5" t="str">
        <f>=(F1202-H1202)^2</f>
      </c>
    </row>
    <row r="1203">
      <c r="A1203" t="n">
        <v>134097</v>
      </c>
      <c r="B1203" t="s">
        <v>1139</v>
      </c>
      <c r="C1203" t="s">
        <v>149</v>
      </c>
      <c r="D1203" t="n">
        <v>24</v>
      </c>
      <c r="E1203" t="n">
        <v>14903</v>
      </c>
      <c r="F1203" t="n">
        <v>83</v>
      </c>
      <c r="G1203" t="str">
        <f>=IF(MOD(A1203,10)&lt;7,"train","test")</f>
      </c>
      <c r="H1203" s="5" t="str">
        <f>=$L$6+$L$7*D1203+$L$8*E1203</f>
      </c>
      <c r="I1203" s="5" t="str">
        <f>=(F1203-H1203)^2</f>
      </c>
    </row>
    <row r="1204">
      <c r="A1204" t="n">
        <v>134237</v>
      </c>
      <c r="B1204" t="s">
        <v>1143</v>
      </c>
      <c r="C1204" t="s">
        <v>189</v>
      </c>
      <c r="D1204" t="n">
        <v>57</v>
      </c>
      <c r="E1204" t="n">
        <v>30879</v>
      </c>
      <c r="F1204" t="n">
        <v>49.9</v>
      </c>
      <c r="G1204" t="str">
        <f>=IF(MOD(A1204,10)&lt;7,"train","test")</f>
      </c>
      <c r="H1204" s="5" t="str">
        <f>=$L$6+$L$7*D1204+$L$8*E1204</f>
      </c>
      <c r="I1204" s="5" t="str">
        <f>=(F1204-H1204)^2</f>
      </c>
    </row>
    <row r="1205">
      <c r="A1205" t="n">
        <v>137847</v>
      </c>
      <c r="B1205" t="s">
        <v>1243</v>
      </c>
      <c r="C1205" t="s">
        <v>163</v>
      </c>
      <c r="D1205" t="n">
        <v>16</v>
      </c>
      <c r="E1205" t="n">
        <v>35975</v>
      </c>
      <c r="F1205" t="n">
        <v>61.9</v>
      </c>
      <c r="G1205" t="str">
        <f>=IF(MOD(A1205,10)&lt;7,"train","test")</f>
      </c>
      <c r="H1205" s="5" t="str">
        <f>=$L$6+$L$7*D1205+$L$8*E1205</f>
      </c>
      <c r="I1205" s="5" t="str">
        <f>=(F1205-H1205)^2</f>
      </c>
    </row>
    <row r="1206">
      <c r="A1206" t="n">
        <v>138558</v>
      </c>
      <c r="B1206" t="s">
        <v>1266</v>
      </c>
      <c r="C1206" t="s">
        <v>149</v>
      </c>
      <c r="D1206" t="n">
        <v>34</v>
      </c>
      <c r="E1206" t="n">
        <v>6923</v>
      </c>
      <c r="F1206" t="n">
        <v>28.1</v>
      </c>
      <c r="G1206" t="str">
        <f>=IF(MOD(A1206,10)&lt;7,"train","test")</f>
      </c>
      <c r="H1206" s="5" t="str">
        <f>=$L$6+$L$7*D1206+$L$8*E1206</f>
      </c>
      <c r="I1206" s="5" t="str">
        <f>=(F1206-H1206)^2</f>
      </c>
    </row>
    <row r="1207">
      <c r="A1207" t="n">
        <v>138868</v>
      </c>
      <c r="B1207" t="s">
        <v>1283</v>
      </c>
      <c r="C1207" t="s">
        <v>163</v>
      </c>
      <c r="D1207" t="n">
        <v>32</v>
      </c>
      <c r="E1207" t="n">
        <v>22622</v>
      </c>
      <c r="F1207" t="n">
        <v>50.8</v>
      </c>
      <c r="G1207" t="str">
        <f>=IF(MOD(A1207,10)&lt;7,"train","test")</f>
      </c>
      <c r="H1207" s="5" t="str">
        <f>=$L$6+$L$7*D1207+$L$8*E1207</f>
      </c>
      <c r="I1207" s="5" t="str">
        <f>=(F1207-H1207)^2</f>
      </c>
    </row>
    <row r="1208">
      <c r="A1208" t="n">
        <v>138947</v>
      </c>
      <c r="B1208" t="s">
        <v>1288</v>
      </c>
      <c r="C1208" t="s">
        <v>163</v>
      </c>
      <c r="D1208" t="n">
        <v>69</v>
      </c>
      <c r="E1208" t="n">
        <v>29736</v>
      </c>
      <c r="F1208" t="n">
        <v>47.8</v>
      </c>
      <c r="G1208" t="str">
        <f>=IF(MOD(A1208,10)&lt;7,"train","test")</f>
      </c>
      <c r="H1208" s="5" t="str">
        <f>=$L$6+$L$7*D1208+$L$8*E1208</f>
      </c>
      <c r="I1208" s="5" t="str">
        <f>=(F1208-H1208)^2</f>
      </c>
    </row>
    <row r="1209">
      <c r="A1209" t="n">
        <v>139199</v>
      </c>
      <c r="B1209" t="s">
        <v>1294</v>
      </c>
      <c r="C1209" t="s">
        <v>163</v>
      </c>
      <c r="D1209" t="n">
        <v>47</v>
      </c>
      <c r="E1209" t="n">
        <v>20860</v>
      </c>
      <c r="F1209" t="n">
        <v>36.8</v>
      </c>
      <c r="G1209" t="str">
        <f>=IF(MOD(A1209,10)&lt;7,"train","test")</f>
      </c>
      <c r="H1209" s="5" t="str">
        <f>=$L$6+$L$7*D1209+$L$8*E1209</f>
      </c>
      <c r="I1209" s="5" t="str">
        <f>=(F1209-H1209)^2</f>
      </c>
    </row>
    <row r="1210">
      <c r="A1210" t="n">
        <v>139658</v>
      </c>
      <c r="B1210" t="s">
        <v>1320</v>
      </c>
      <c r="C1210" t="s">
        <v>163</v>
      </c>
      <c r="D1210" t="n">
        <v>18</v>
      </c>
      <c r="E1210" t="n">
        <v>27986</v>
      </c>
      <c r="F1210" t="n">
        <v>91.8</v>
      </c>
      <c r="G1210" t="str">
        <f>=IF(MOD(A1210,10)&lt;7,"train","test")</f>
      </c>
      <c r="H1210" s="5" t="str">
        <f>=$L$6+$L$7*D1210+$L$8*E1210</f>
      </c>
      <c r="I1210" s="5" t="str">
        <f>=(F1210-H1210)^2</f>
      </c>
    </row>
    <row r="1211">
      <c r="A1211" t="n">
        <v>139719</v>
      </c>
      <c r="B1211" t="s">
        <v>1322</v>
      </c>
      <c r="C1211" t="s">
        <v>149</v>
      </c>
      <c r="D1211" t="n">
        <v>72</v>
      </c>
      <c r="E1211" t="n">
        <v>11457</v>
      </c>
      <c r="F1211" t="n">
        <v>45.2</v>
      </c>
      <c r="G1211" t="str">
        <f>=IF(MOD(A1211,10)&lt;7,"train","test")</f>
      </c>
      <c r="H1211" s="5" t="str">
        <f>=$L$6+$L$7*D1211+$L$8*E1211</f>
      </c>
      <c r="I1211" s="5" t="str">
        <f>=(F1211-H1211)^2</f>
      </c>
    </row>
    <row r="1212">
      <c r="A1212" t="n">
        <v>139959</v>
      </c>
      <c r="B1212" t="s">
        <v>1333</v>
      </c>
      <c r="C1212" t="s">
        <v>149</v>
      </c>
      <c r="D1212" t="n">
        <v>17</v>
      </c>
      <c r="E1212" t="n">
        <v>16303</v>
      </c>
      <c r="F1212" t="n">
        <v>87.2</v>
      </c>
      <c r="G1212" t="str">
        <f>=IF(MOD(A1212,10)&lt;7,"train","test")</f>
      </c>
      <c r="H1212" s="5" t="str">
        <f>=$L$6+$L$7*D1212+$L$8*E1212</f>
      </c>
      <c r="I1212" s="5" t="str">
        <f>=(F1212-H1212)^2</f>
      </c>
    </row>
    <row r="1213">
      <c r="A1213" t="n">
        <v>139968</v>
      </c>
      <c r="B1213" t="s">
        <v>1334</v>
      </c>
      <c r="C1213" t="s">
        <v>149</v>
      </c>
      <c r="D1213" t="n">
        <v>47</v>
      </c>
      <c r="E1213" t="n">
        <v>8255</v>
      </c>
      <c r="F1213" t="n">
        <v>16</v>
      </c>
      <c r="G1213" t="str">
        <f>=IF(MOD(A1213,10)&lt;7,"train","test")</f>
      </c>
      <c r="H1213" s="5" t="str">
        <f>=$L$6+$L$7*D1213+$L$8*E1213</f>
      </c>
      <c r="I1213" s="5" t="str">
        <f>=(F1213-H1213)^2</f>
      </c>
    </row>
    <row r="1214">
      <c r="A1214" t="n">
        <v>140447</v>
      </c>
      <c r="B1214" t="s">
        <v>1351</v>
      </c>
      <c r="C1214" t="s">
        <v>163</v>
      </c>
      <c r="D1214" t="n">
        <v>33</v>
      </c>
      <c r="E1214" t="n">
        <v>24197</v>
      </c>
      <c r="F1214" t="n">
        <v>73.4</v>
      </c>
      <c r="G1214" t="str">
        <f>=IF(MOD(A1214,10)&lt;7,"train","test")</f>
      </c>
      <c r="H1214" s="5" t="str">
        <f>=$L$6+$L$7*D1214+$L$8*E1214</f>
      </c>
      <c r="I1214" s="5" t="str">
        <f>=(F1214-H1214)^2</f>
      </c>
    </row>
    <row r="1215">
      <c r="A1215" t="n">
        <v>140818</v>
      </c>
      <c r="B1215" t="s">
        <v>1360</v>
      </c>
      <c r="C1215" t="s">
        <v>163</v>
      </c>
      <c r="D1215" t="n">
        <v>41</v>
      </c>
      <c r="E1215" t="n">
        <v>21599</v>
      </c>
      <c r="F1215" t="n">
        <v>40.4</v>
      </c>
      <c r="G1215" t="str">
        <f>=IF(MOD(A1215,10)&lt;7,"train","test")</f>
      </c>
      <c r="H1215" s="5" t="str">
        <f>=$L$6+$L$7*D1215+$L$8*E1215</f>
      </c>
      <c r="I1215" s="5" t="str">
        <f>=(F1215-H1215)^2</f>
      </c>
    </row>
    <row r="1216">
      <c r="A1216" t="n">
        <v>140988</v>
      </c>
      <c r="B1216" t="s">
        <v>1368</v>
      </c>
      <c r="C1216" t="s">
        <v>163</v>
      </c>
      <c r="D1216" t="n">
        <v>37</v>
      </c>
      <c r="E1216" t="n">
        <v>16692</v>
      </c>
      <c r="F1216" t="n">
        <v>36</v>
      </c>
      <c r="G1216" t="str">
        <f>=IF(MOD(A1216,10)&lt;7,"train","test")</f>
      </c>
      <c r="H1216" s="5" t="str">
        <f>=$L$6+$L$7*D1216+$L$8*E1216</f>
      </c>
      <c r="I1216" s="5" t="str">
        <f>=(F1216-H1216)^2</f>
      </c>
    </row>
    <row r="1217">
      <c r="A1217" t="n">
        <v>141167</v>
      </c>
      <c r="B1217" t="s">
        <v>1371</v>
      </c>
      <c r="C1217" t="s">
        <v>163</v>
      </c>
      <c r="D1217" t="n">
        <v>47</v>
      </c>
      <c r="E1217" t="n">
        <v>19087</v>
      </c>
      <c r="F1217" t="n">
        <v>29</v>
      </c>
      <c r="G1217" t="str">
        <f>=IF(MOD(A1217,10)&lt;7,"train","test")</f>
      </c>
      <c r="H1217" s="5" t="str">
        <f>=$L$6+$L$7*D1217+$L$8*E1217</f>
      </c>
      <c r="I1217" s="5" t="str">
        <f>=(F1217-H1217)^2</f>
      </c>
    </row>
    <row r="1218">
      <c r="A1218" t="n">
        <v>141237</v>
      </c>
      <c r="B1218" t="s">
        <v>1375</v>
      </c>
      <c r="C1218" t="s">
        <v>163</v>
      </c>
      <c r="D1218" t="n">
        <v>10</v>
      </c>
      <c r="E1218" t="n">
        <v>22373</v>
      </c>
      <c r="F1218" t="n">
        <v>41.1</v>
      </c>
      <c r="G1218" t="str">
        <f>=IF(MOD(A1218,10)&lt;7,"train","test")</f>
      </c>
      <c r="H1218" s="5" t="str">
        <f>=$L$6+$L$7*D1218+$L$8*E1218</f>
      </c>
      <c r="I1218" s="5" t="str">
        <f>=(F1218-H1218)^2</f>
      </c>
    </row>
    <row r="1219">
      <c r="A1219" t="n">
        <v>142328</v>
      </c>
      <c r="B1219" t="s">
        <v>1418</v>
      </c>
      <c r="C1219" t="s">
        <v>149</v>
      </c>
      <c r="D1219" t="n">
        <v>24</v>
      </c>
      <c r="E1219" t="n">
        <v>12508</v>
      </c>
      <c r="F1219" t="n">
        <v>36.7</v>
      </c>
      <c r="G1219" t="str">
        <f>=IF(MOD(A1219,10)&lt;7,"train","test")</f>
      </c>
      <c r="H1219" s="5" t="str">
        <f>=$L$6+$L$7*D1219+$L$8*E1219</f>
      </c>
      <c r="I1219" s="5" t="str">
        <f>=(F1219-H1219)^2</f>
      </c>
    </row>
    <row r="1220">
      <c r="A1220" t="n">
        <v>142887</v>
      </c>
      <c r="B1220" t="s">
        <v>1435</v>
      </c>
      <c r="C1220" t="s">
        <v>189</v>
      </c>
      <c r="D1220" t="n">
        <v>63</v>
      </c>
      <c r="E1220" t="n">
        <v>32872</v>
      </c>
      <c r="F1220" t="n">
        <v>45</v>
      </c>
      <c r="G1220" t="str">
        <f>=IF(MOD(A1220,10)&lt;7,"train","test")</f>
      </c>
      <c r="H1220" s="5" t="str">
        <f>=$L$6+$L$7*D1220+$L$8*E1220</f>
      </c>
      <c r="I1220" s="5" t="str">
        <f>=(F1220-H1220)^2</f>
      </c>
    </row>
    <row r="1221">
      <c r="A1221" t="n">
        <v>143048</v>
      </c>
      <c r="B1221" t="s">
        <v>1437</v>
      </c>
      <c r="C1221" t="s">
        <v>163</v>
      </c>
      <c r="D1221" t="n">
        <v>19</v>
      </c>
      <c r="E1221" t="n">
        <v>55485</v>
      </c>
      <c r="F1221" t="n">
        <v>64</v>
      </c>
      <c r="G1221" t="str">
        <f>=IF(MOD(A1221,10)&lt;7,"train","test")</f>
      </c>
      <c r="H1221" s="5" t="str">
        <f>=$L$6+$L$7*D1221+$L$8*E1221</f>
      </c>
      <c r="I1221" s="5" t="str">
        <f>=(F1221-H1221)^2</f>
      </c>
    </row>
    <row r="1222">
      <c r="A1222" t="n">
        <v>143118</v>
      </c>
      <c r="B1222" t="s">
        <v>1440</v>
      </c>
      <c r="C1222" t="s">
        <v>163</v>
      </c>
      <c r="D1222" t="n">
        <v>43</v>
      </c>
      <c r="E1222" t="n">
        <v>19220</v>
      </c>
      <c r="F1222" t="n">
        <v>58.3</v>
      </c>
      <c r="G1222" t="str">
        <f>=IF(MOD(A1222,10)&lt;7,"train","test")</f>
      </c>
      <c r="H1222" s="5" t="str">
        <f>=$L$6+$L$7*D1222+$L$8*E1222</f>
      </c>
      <c r="I1222" s="5" t="str">
        <f>=(F1222-H1222)^2</f>
      </c>
    </row>
    <row r="1223">
      <c r="A1223" t="n">
        <v>143288</v>
      </c>
      <c r="B1223" t="s">
        <v>1448</v>
      </c>
      <c r="C1223" t="s">
        <v>163</v>
      </c>
      <c r="D1223" t="n">
        <v>54</v>
      </c>
      <c r="E1223" t="n">
        <v>21349</v>
      </c>
      <c r="F1223" t="n">
        <v>52.4</v>
      </c>
      <c r="G1223" t="str">
        <f>=IF(MOD(A1223,10)&lt;7,"train","test")</f>
      </c>
      <c r="H1223" s="5" t="str">
        <f>=$L$6+$L$7*D1223+$L$8*E1223</f>
      </c>
      <c r="I1223" s="5" t="str">
        <f>=(F1223-H1223)^2</f>
      </c>
    </row>
    <row r="1224">
      <c r="A1224" t="n">
        <v>143358</v>
      </c>
      <c r="B1224" t="s">
        <v>1451</v>
      </c>
      <c r="C1224" t="s">
        <v>163</v>
      </c>
      <c r="D1224" t="n">
        <v>29</v>
      </c>
      <c r="E1224" t="n">
        <v>24703</v>
      </c>
      <c r="F1224" t="n">
        <v>72.1</v>
      </c>
      <c r="G1224" t="str">
        <f>=IF(MOD(A1224,10)&lt;7,"train","test")</f>
      </c>
      <c r="H1224" s="5" t="str">
        <f>=$L$6+$L$7*D1224+$L$8*E1224</f>
      </c>
      <c r="I1224" s="5" t="str">
        <f>=(F1224-H1224)^2</f>
      </c>
    </row>
    <row r="1225">
      <c r="A1225" t="n">
        <v>145619</v>
      </c>
      <c r="B1225" t="s">
        <v>1522</v>
      </c>
      <c r="C1225" t="s">
        <v>163</v>
      </c>
      <c r="D1225" t="n">
        <v>39</v>
      </c>
      <c r="E1225" t="n">
        <v>24570</v>
      </c>
      <c r="F1225" t="n">
        <v>51</v>
      </c>
      <c r="G1225" t="str">
        <f>=IF(MOD(A1225,10)&lt;7,"train","test")</f>
      </c>
      <c r="H1225" s="5" t="str">
        <f>=$L$6+$L$7*D1225+$L$8*E1225</f>
      </c>
      <c r="I1225" s="5" t="str">
        <f>=(F1225-H1225)^2</f>
      </c>
    </row>
    <row r="1226">
      <c r="A1226" t="n">
        <v>145637</v>
      </c>
      <c r="B1226" t="s">
        <v>1525</v>
      </c>
      <c r="C1226" t="s">
        <v>149</v>
      </c>
      <c r="D1226" t="n">
        <v>24</v>
      </c>
      <c r="E1226" t="n">
        <v>14297</v>
      </c>
      <c r="F1226" t="n">
        <v>84.9</v>
      </c>
      <c r="G1226" t="str">
        <f>=IF(MOD(A1226,10)&lt;7,"train","test")</f>
      </c>
      <c r="H1226" s="5" t="str">
        <f>=$L$6+$L$7*D1226+$L$8*E1226</f>
      </c>
      <c r="I1226" s="5" t="str">
        <f>=(F1226-H1226)^2</f>
      </c>
    </row>
    <row r="1227">
      <c r="A1227" t="n">
        <v>146339</v>
      </c>
      <c r="B1227" t="s">
        <v>1544</v>
      </c>
      <c r="C1227" t="s">
        <v>163</v>
      </c>
      <c r="D1227" t="n">
        <v>40</v>
      </c>
      <c r="E1227" t="n">
        <v>21331</v>
      </c>
      <c r="F1227" t="n">
        <v>53.3</v>
      </c>
      <c r="G1227" t="str">
        <f>=IF(MOD(A1227,10)&lt;7,"train","test")</f>
      </c>
      <c r="H1227" s="5" t="str">
        <f>=$L$6+$L$7*D1227+$L$8*E1227</f>
      </c>
      <c r="I1227" s="5" t="str">
        <f>=(F1227-H1227)^2</f>
      </c>
    </row>
    <row r="1228">
      <c r="A1228" t="n">
        <v>146427</v>
      </c>
      <c r="B1228" t="s">
        <v>1551</v>
      </c>
      <c r="C1228" t="s">
        <v>163</v>
      </c>
      <c r="D1228" t="n">
        <v>30</v>
      </c>
      <c r="E1228" t="n">
        <v>25524</v>
      </c>
      <c r="F1228" t="n">
        <v>67.5</v>
      </c>
      <c r="G1228" t="str">
        <f>=IF(MOD(A1228,10)&lt;7,"train","test")</f>
      </c>
      <c r="H1228" s="5" t="str">
        <f>=$L$6+$L$7*D1228+$L$8*E1228</f>
      </c>
      <c r="I1228" s="5" t="str">
        <f>=(F1228-H1228)^2</f>
      </c>
    </row>
    <row r="1229">
      <c r="A1229" t="n">
        <v>146667</v>
      </c>
      <c r="B1229" t="s">
        <v>1566</v>
      </c>
      <c r="C1229" t="s">
        <v>163</v>
      </c>
      <c r="D1229" t="n">
        <v>39</v>
      </c>
      <c r="E1229" t="n">
        <v>19640</v>
      </c>
      <c r="F1229" t="n">
        <v>53.5</v>
      </c>
      <c r="G1229" t="str">
        <f>=IF(MOD(A1229,10)&lt;7,"train","test")</f>
      </c>
      <c r="H1229" s="5" t="str">
        <f>=$L$6+$L$7*D1229+$L$8*E1229</f>
      </c>
      <c r="I1229" s="5" t="str">
        <f>=(F1229-H1229)^2</f>
      </c>
    </row>
    <row r="1230">
      <c r="A1230" t="n">
        <v>146719</v>
      </c>
      <c r="B1230" t="s">
        <v>1572</v>
      </c>
      <c r="C1230" t="s">
        <v>163</v>
      </c>
      <c r="D1230" t="n">
        <v>23</v>
      </c>
      <c r="E1230" t="n">
        <v>37592</v>
      </c>
      <c r="F1230" t="n">
        <v>75.5</v>
      </c>
      <c r="G1230" t="str">
        <f>=IF(MOD(A1230,10)&lt;7,"train","test")</f>
      </c>
      <c r="H1230" s="5" t="str">
        <f>=$L$6+$L$7*D1230+$L$8*E1230</f>
      </c>
      <c r="I1230" s="5" t="str">
        <f>=(F1230-H1230)^2</f>
      </c>
    </row>
    <row r="1231">
      <c r="A1231" t="n">
        <v>147369</v>
      </c>
      <c r="B1231" t="s">
        <v>1586</v>
      </c>
      <c r="C1231" t="s">
        <v>163</v>
      </c>
      <c r="D1231" t="n">
        <v>33</v>
      </c>
      <c r="E1231" t="n">
        <v>23950</v>
      </c>
      <c r="F1231" t="n">
        <v>62.5</v>
      </c>
      <c r="G1231" t="str">
        <f>=IF(MOD(A1231,10)&lt;7,"train","test")</f>
      </c>
      <c r="H1231" s="5" t="str">
        <f>=$L$6+$L$7*D1231+$L$8*E1231</f>
      </c>
      <c r="I1231" s="5" t="str">
        <f>=(F1231-H1231)^2</f>
      </c>
    </row>
    <row r="1232">
      <c r="A1232" t="n">
        <v>147679</v>
      </c>
      <c r="B1232" t="s">
        <v>1600</v>
      </c>
      <c r="C1232" t="s">
        <v>163</v>
      </c>
      <c r="D1232" t="n">
        <v>43</v>
      </c>
      <c r="E1232" t="n">
        <v>19910</v>
      </c>
      <c r="F1232" t="n">
        <v>56</v>
      </c>
      <c r="G1232" t="str">
        <f>=IF(MOD(A1232,10)&lt;7,"train","test")</f>
      </c>
      <c r="H1232" s="5" t="str">
        <f>=$L$6+$L$7*D1232+$L$8*E1232</f>
      </c>
      <c r="I1232" s="5" t="str">
        <f>=(F1232-H1232)^2</f>
      </c>
    </row>
    <row r="1233">
      <c r="A1233" t="n">
        <v>147767</v>
      </c>
      <c r="B1233" t="s">
        <v>1604</v>
      </c>
      <c r="C1233" t="s">
        <v>163</v>
      </c>
      <c r="D1233" t="n">
        <v>19</v>
      </c>
      <c r="E1233" t="n">
        <v>23341</v>
      </c>
      <c r="F1233" t="n">
        <v>95.9</v>
      </c>
      <c r="G1233" t="str">
        <f>=IF(MOD(A1233,10)&lt;7,"train","test")</f>
      </c>
      <c r="H1233" s="5" t="str">
        <f>=$L$6+$L$7*D1233+$L$8*E1233</f>
      </c>
      <c r="I1233" s="5" t="str">
        <f>=(F1233-H1233)^2</f>
      </c>
    </row>
    <row r="1234">
      <c r="A1234" t="n">
        <v>147828</v>
      </c>
      <c r="B1234" t="s">
        <v>1609</v>
      </c>
      <c r="C1234" t="s">
        <v>163</v>
      </c>
      <c r="D1234" t="n">
        <v>35</v>
      </c>
      <c r="E1234" t="n">
        <v>22707</v>
      </c>
      <c r="F1234" t="n">
        <v>60.3</v>
      </c>
      <c r="G1234" t="str">
        <f>=IF(MOD(A1234,10)&lt;7,"train","test")</f>
      </c>
      <c r="H1234" s="5" t="str">
        <f>=$L$6+$L$7*D1234+$L$8*E1234</f>
      </c>
      <c r="I1234" s="5" t="str">
        <f>=(F1234-H1234)^2</f>
      </c>
    </row>
    <row r="1235">
      <c r="A1235" t="n">
        <v>148487</v>
      </c>
      <c r="B1235" t="s">
        <v>1624</v>
      </c>
      <c r="C1235" t="s">
        <v>163</v>
      </c>
      <c r="D1235" t="n">
        <v>46</v>
      </c>
      <c r="E1235" t="n">
        <v>21503</v>
      </c>
      <c r="F1235" t="n">
        <v>45.6</v>
      </c>
      <c r="G1235" t="str">
        <f>=IF(MOD(A1235,10)&lt;7,"train","test")</f>
      </c>
      <c r="H1235" s="5" t="str">
        <f>=$L$6+$L$7*D1235+$L$8*E1235</f>
      </c>
      <c r="I1235" s="5" t="str">
        <f>=(F1235-H1235)^2</f>
      </c>
    </row>
    <row r="1236">
      <c r="A1236" t="n">
        <v>148627</v>
      </c>
      <c r="B1236" t="s">
        <v>1630</v>
      </c>
      <c r="C1236" t="s">
        <v>163</v>
      </c>
      <c r="D1236" t="n">
        <v>56</v>
      </c>
      <c r="E1236" t="n">
        <v>11943</v>
      </c>
      <c r="F1236" t="n">
        <v>59</v>
      </c>
      <c r="G1236" t="str">
        <f>=IF(MOD(A1236,10)&lt;7,"train","test")</f>
      </c>
      <c r="H1236" s="5" t="str">
        <f>=$L$6+$L$7*D1236+$L$8*E1236</f>
      </c>
      <c r="I1236" s="5" t="str">
        <f>=(F1236-H1236)^2</f>
      </c>
    </row>
    <row r="1237">
      <c r="A1237" t="n">
        <v>150668</v>
      </c>
      <c r="B1237" t="s">
        <v>1698</v>
      </c>
      <c r="C1237" t="s">
        <v>163</v>
      </c>
      <c r="D1237" t="n">
        <v>37</v>
      </c>
      <c r="E1237" t="n">
        <v>17040</v>
      </c>
      <c r="F1237" t="n">
        <v>60.5</v>
      </c>
      <c r="G1237" t="str">
        <f>=IF(MOD(A1237,10)&lt;7,"train","test")</f>
      </c>
      <c r="H1237" s="5" t="str">
        <f>=$L$6+$L$7*D1237+$L$8*E1237</f>
      </c>
      <c r="I1237" s="5" t="str">
        <f>=(F1237-H1237)^2</f>
      </c>
    </row>
    <row r="1238">
      <c r="A1238" t="n">
        <v>150677</v>
      </c>
      <c r="B1238" t="s">
        <v>1700</v>
      </c>
      <c r="C1238" t="s">
        <v>163</v>
      </c>
      <c r="D1238" t="n">
        <v>29</v>
      </c>
      <c r="E1238" t="n">
        <v>21680</v>
      </c>
      <c r="F1238" t="n">
        <v>69.5</v>
      </c>
      <c r="G1238" t="str">
        <f>=IF(MOD(A1238,10)&lt;7,"train","test")</f>
      </c>
      <c r="H1238" s="5" t="str">
        <f>=$L$6+$L$7*D1238+$L$8*E1238</f>
      </c>
      <c r="I1238" s="5" t="str">
        <f>=(F1238-H1238)^2</f>
      </c>
    </row>
    <row r="1239">
      <c r="A1239" t="n">
        <v>151379</v>
      </c>
      <c r="B1239" t="s">
        <v>1725</v>
      </c>
      <c r="C1239" t="s">
        <v>149</v>
      </c>
      <c r="D1239" t="n">
        <v>34</v>
      </c>
      <c r="E1239" t="n">
        <v>8829</v>
      </c>
      <c r="F1239" t="n">
        <v>33.2</v>
      </c>
      <c r="G1239" t="str">
        <f>=IF(MOD(A1239,10)&lt;7,"train","test")</f>
      </c>
      <c r="H1239" s="5" t="str">
        <f>=$L$6+$L$7*D1239+$L$8*E1239</f>
      </c>
      <c r="I1239" s="5" t="str">
        <f>=(F1239-H1239)^2</f>
      </c>
    </row>
    <row r="1240">
      <c r="A1240" t="n">
        <v>151388</v>
      </c>
      <c r="B1240" t="s">
        <v>1727</v>
      </c>
      <c r="C1240" t="s">
        <v>149</v>
      </c>
      <c r="D1240" t="n">
        <v>34</v>
      </c>
      <c r="E1240" t="n">
        <v>9484</v>
      </c>
      <c r="F1240" t="n">
        <v>45.4</v>
      </c>
      <c r="G1240" t="str">
        <f>=IF(MOD(A1240,10)&lt;7,"train","test")</f>
      </c>
      <c r="H1240" s="5" t="str">
        <f>=$L$6+$L$7*D1240+$L$8*E1240</f>
      </c>
      <c r="I1240" s="5" t="str">
        <f>=(F1240-H1240)^2</f>
      </c>
    </row>
    <row r="1241">
      <c r="A1241" t="n">
        <v>151777</v>
      </c>
      <c r="B1241" t="s">
        <v>1734</v>
      </c>
      <c r="C1241" t="s">
        <v>163</v>
      </c>
      <c r="D1241" t="n">
        <v>44</v>
      </c>
      <c r="E1241" t="n">
        <v>19367</v>
      </c>
      <c r="F1241" t="n">
        <v>44.8</v>
      </c>
      <c r="G1241" t="str">
        <f>=IF(MOD(A1241,10)&lt;7,"train","test")</f>
      </c>
      <c r="H1241" s="5" t="str">
        <f>=$L$6+$L$7*D1241+$L$8*E1241</f>
      </c>
      <c r="I1241" s="5" t="str">
        <f>=(F1241-H1241)^2</f>
      </c>
    </row>
    <row r="1242">
      <c r="A1242" t="n">
        <v>152099</v>
      </c>
      <c r="B1242" t="s">
        <v>1747</v>
      </c>
      <c r="C1242" t="s">
        <v>163</v>
      </c>
      <c r="D1242" t="n">
        <v>32</v>
      </c>
      <c r="E1242" t="n">
        <v>12268</v>
      </c>
      <c r="F1242" t="n">
        <v>68.4</v>
      </c>
      <c r="G1242" t="str">
        <f>=IF(MOD(A1242,10)&lt;7,"train","test")</f>
      </c>
      <c r="H1242" s="5" t="str">
        <f>=$L$6+$L$7*D1242+$L$8*E1242</f>
      </c>
      <c r="I1242" s="5" t="str">
        <f>=(F1242-H1242)^2</f>
      </c>
    </row>
    <row r="1243">
      <c r="A1243" t="n">
        <v>152318</v>
      </c>
      <c r="B1243" t="s">
        <v>1752</v>
      </c>
      <c r="C1243" t="s">
        <v>163</v>
      </c>
      <c r="D1243" t="n">
        <v>12</v>
      </c>
      <c r="E1243" t="n">
        <v>44016</v>
      </c>
      <c r="F1243" t="n">
        <v>81.7</v>
      </c>
      <c r="G1243" t="str">
        <f>=IF(MOD(A1243,10)&lt;7,"train","test")</f>
      </c>
      <c r="H1243" s="5" t="str">
        <f>=$L$6+$L$7*D1243+$L$8*E1243</f>
      </c>
      <c r="I1243" s="5" t="str">
        <f>=(F1243-H1243)^2</f>
      </c>
    </row>
    <row r="1244">
      <c r="A1244" t="n">
        <v>152567</v>
      </c>
      <c r="B1244" t="s">
        <v>1761</v>
      </c>
      <c r="C1244" t="s">
        <v>163</v>
      </c>
      <c r="D1244" t="n">
        <v>16</v>
      </c>
      <c r="E1244" t="n">
        <v>25580</v>
      </c>
      <c r="F1244" t="n">
        <v>66.6</v>
      </c>
      <c r="G1244" t="str">
        <f>=IF(MOD(A1244,10)&lt;7,"train","test")</f>
      </c>
      <c r="H1244" s="5" t="str">
        <f>=$L$6+$L$7*D1244+$L$8*E1244</f>
      </c>
      <c r="I1244" s="5" t="str">
        <f>=(F1244-H1244)^2</f>
      </c>
    </row>
    <row r="1245">
      <c r="A1245" t="n">
        <v>152637</v>
      </c>
      <c r="B1245" t="s">
        <v>1766</v>
      </c>
      <c r="C1245" t="s">
        <v>149</v>
      </c>
      <c r="D1245" t="n">
        <v>9</v>
      </c>
      <c r="E1245" t="n">
        <v>10932</v>
      </c>
      <c r="F1245" t="n">
        <v>29.4</v>
      </c>
      <c r="G1245" t="str">
        <f>=IF(MOD(A1245,10)&lt;7,"train","test")</f>
      </c>
      <c r="H1245" s="5" t="str">
        <f>=$L$6+$L$7*D1245+$L$8*E1245</f>
      </c>
      <c r="I1245" s="5" t="str">
        <f>=(F1245-H1245)^2</f>
      </c>
    </row>
    <row r="1246">
      <c r="A1246" t="n">
        <v>153108</v>
      </c>
      <c r="B1246" t="s">
        <v>1780</v>
      </c>
      <c r="C1246" t="s">
        <v>163</v>
      </c>
      <c r="D1246" t="n">
        <v>21</v>
      </c>
      <c r="E1246" t="n">
        <v>22499</v>
      </c>
      <c r="F1246" t="n">
        <v>69.2</v>
      </c>
      <c r="G1246" t="str">
        <f>=IF(MOD(A1246,10)&lt;7,"train","test")</f>
      </c>
      <c r="H1246" s="5" t="str">
        <f>=$L$6+$L$7*D1246+$L$8*E1246</f>
      </c>
      <c r="I1246" s="5" t="str">
        <f>=(F1246-H1246)^2</f>
      </c>
    </row>
    <row r="1247">
      <c r="A1247" t="n">
        <v>153269</v>
      </c>
      <c r="B1247" t="s">
        <v>1791</v>
      </c>
      <c r="C1247" t="s">
        <v>163</v>
      </c>
      <c r="D1247" t="n">
        <v>21</v>
      </c>
      <c r="E1247" t="n">
        <v>30886</v>
      </c>
      <c r="F1247" t="n">
        <v>76.6</v>
      </c>
      <c r="G1247" t="str">
        <f>=IF(MOD(A1247,10)&lt;7,"train","test")</f>
      </c>
      <c r="H1247" s="5" t="str">
        <f>=$L$6+$L$7*D1247+$L$8*E1247</f>
      </c>
      <c r="I1247" s="5" t="str">
        <f>=(F1247-H1247)^2</f>
      </c>
    </row>
    <row r="1248">
      <c r="A1248" t="n">
        <v>153278</v>
      </c>
      <c r="B1248" t="s">
        <v>1793</v>
      </c>
      <c r="C1248" t="s">
        <v>163</v>
      </c>
      <c r="D1248" t="n">
        <v>40</v>
      </c>
      <c r="E1248" t="n">
        <v>25216</v>
      </c>
      <c r="F1248" t="n">
        <v>41.1</v>
      </c>
      <c r="G1248" t="str">
        <f>=IF(MOD(A1248,10)&lt;7,"train","test")</f>
      </c>
      <c r="H1248" s="5" t="str">
        <f>=$L$6+$L$7*D1248+$L$8*E1248</f>
      </c>
      <c r="I1248" s="5" t="str">
        <f>=(F1248-H1248)^2</f>
      </c>
    </row>
    <row r="1249">
      <c r="A1249" t="n">
        <v>153658</v>
      </c>
      <c r="B1249" t="s">
        <v>1821</v>
      </c>
      <c r="C1249" t="s">
        <v>149</v>
      </c>
      <c r="D1249" t="n">
        <v>18</v>
      </c>
      <c r="E1249" t="n">
        <v>20121</v>
      </c>
      <c r="F1249" t="n">
        <v>73.1</v>
      </c>
      <c r="G1249" t="str">
        <f>=IF(MOD(A1249,10)&lt;7,"train","test")</f>
      </c>
      <c r="H1249" s="5" t="str">
        <f>=$L$6+$L$7*D1249+$L$8*E1249</f>
      </c>
      <c r="I1249" s="5" t="str">
        <f>=(F1249-H1249)^2</f>
      </c>
    </row>
    <row r="1250">
      <c r="A1250" t="n">
        <v>154518</v>
      </c>
      <c r="B1250" t="s">
        <v>1867</v>
      </c>
      <c r="C1250" t="s">
        <v>189</v>
      </c>
      <c r="D1250" t="n">
        <v>34</v>
      </c>
      <c r="E1250" t="n">
        <v>21510</v>
      </c>
      <c r="F1250" t="n">
        <v>25</v>
      </c>
      <c r="G1250" t="str">
        <f>=IF(MOD(A1250,10)&lt;7,"train","test")</f>
      </c>
      <c r="H1250" s="5" t="str">
        <f>=$L$6+$L$7*D1250+$L$8*E1250</f>
      </c>
      <c r="I1250" s="5" t="str">
        <f>=(F1250-H1250)^2</f>
      </c>
    </row>
    <row r="1251">
      <c r="A1251" t="n">
        <v>154527</v>
      </c>
      <c r="B1251" t="s">
        <v>1869</v>
      </c>
      <c r="C1251" t="s">
        <v>163</v>
      </c>
      <c r="D1251" t="n">
        <v>21</v>
      </c>
      <c r="E1251" t="n">
        <v>23321</v>
      </c>
      <c r="F1251" t="n">
        <v>66.8</v>
      </c>
      <c r="G1251" t="str">
        <f>=IF(MOD(A1251,10)&lt;7,"train","test")</f>
      </c>
      <c r="H1251" s="5" t="str">
        <f>=$L$6+$L$7*D1251+$L$8*E1251</f>
      </c>
      <c r="I1251" s="5" t="str">
        <f>=(F1251-H1251)^2</f>
      </c>
    </row>
    <row r="1252">
      <c r="A1252" t="n">
        <v>154688</v>
      </c>
      <c r="B1252" t="s">
        <v>1879</v>
      </c>
      <c r="C1252" t="s">
        <v>163</v>
      </c>
      <c r="D1252" t="n">
        <v>24</v>
      </c>
      <c r="E1252" t="n">
        <v>23410</v>
      </c>
      <c r="F1252" t="n">
        <v>59.4</v>
      </c>
      <c r="G1252" t="str">
        <f>=IF(MOD(A1252,10)&lt;7,"train","test")</f>
      </c>
      <c r="H1252" s="5" t="str">
        <f>=$L$6+$L$7*D1252+$L$8*E1252</f>
      </c>
      <c r="I1252" s="5" t="str">
        <f>=(F1252-H1252)^2</f>
      </c>
    </row>
    <row r="1253">
      <c r="A1253" t="n">
        <v>154749</v>
      </c>
      <c r="B1253" t="s">
        <v>1887</v>
      </c>
      <c r="C1253" t="s">
        <v>163</v>
      </c>
      <c r="D1253" t="n">
        <v>39</v>
      </c>
      <c r="E1253" t="n">
        <v>24879</v>
      </c>
      <c r="F1253" t="n">
        <v>43.1</v>
      </c>
      <c r="G1253" t="str">
        <f>=IF(MOD(A1253,10)&lt;7,"train","test")</f>
      </c>
      <c r="H1253" s="5" t="str">
        <f>=$L$6+$L$7*D1253+$L$8*E1253</f>
      </c>
      <c r="I1253" s="5" t="str">
        <f>=(F1253-H1253)^2</f>
      </c>
    </row>
    <row r="1254">
      <c r="A1254" t="n">
        <v>155089</v>
      </c>
      <c r="B1254" t="s">
        <v>1911</v>
      </c>
      <c r="C1254" t="s">
        <v>163</v>
      </c>
      <c r="D1254" t="n">
        <v>34</v>
      </c>
      <c r="E1254" t="n">
        <v>22579</v>
      </c>
      <c r="F1254" t="n">
        <v>61.5</v>
      </c>
      <c r="G1254" t="str">
        <f>=IF(MOD(A1254,10)&lt;7,"train","test")</f>
      </c>
      <c r="H1254" s="5" t="str">
        <f>=$L$6+$L$7*D1254+$L$8*E1254</f>
      </c>
      <c r="I1254" s="5" t="str">
        <f>=(F1254-H1254)^2</f>
      </c>
    </row>
    <row r="1255">
      <c r="A1255" t="n">
        <v>155317</v>
      </c>
      <c r="B1255" t="s">
        <v>1932</v>
      </c>
      <c r="C1255" t="s">
        <v>149</v>
      </c>
      <c r="D1255" t="n">
        <v>20</v>
      </c>
      <c r="E1255" t="n">
        <v>18322</v>
      </c>
      <c r="F1255" t="n">
        <v>68.8</v>
      </c>
      <c r="G1255" t="str">
        <f>=IF(MOD(A1255,10)&lt;7,"train","test")</f>
      </c>
      <c r="H1255" s="5" t="str">
        <f>=$L$6+$L$7*D1255+$L$8*E1255</f>
      </c>
      <c r="I1255" s="5" t="str">
        <f>=(F1255-H1255)^2</f>
      </c>
    </row>
    <row r="1256">
      <c r="A1256" t="n">
        <v>155399</v>
      </c>
      <c r="B1256" t="s">
        <v>1935</v>
      </c>
      <c r="C1256" t="s">
        <v>149</v>
      </c>
      <c r="D1256" t="n">
        <v>19</v>
      </c>
      <c r="E1256" t="n">
        <v>18745</v>
      </c>
      <c r="F1256" t="n">
        <v>70.4</v>
      </c>
      <c r="G1256" t="str">
        <f>=IF(MOD(A1256,10)&lt;7,"train","test")</f>
      </c>
      <c r="H1256" s="5" t="str">
        <f>=$L$6+$L$7*D1256+$L$8*E1256</f>
      </c>
      <c r="I1256" s="5" t="str">
        <f>=(F1256-H1256)^2</f>
      </c>
    </row>
    <row r="1257">
      <c r="A1257" t="n">
        <v>155627</v>
      </c>
      <c r="B1257" t="s">
        <v>1954</v>
      </c>
      <c r="C1257" t="s">
        <v>163</v>
      </c>
      <c r="D1257" t="n">
        <v>35</v>
      </c>
      <c r="E1257" t="n">
        <v>28126</v>
      </c>
      <c r="F1257" t="n">
        <v>28.7</v>
      </c>
      <c r="G1257" t="str">
        <f>=IF(MOD(A1257,10)&lt;7,"train","test")</f>
      </c>
      <c r="H1257" s="5" t="str">
        <f>=$L$6+$L$7*D1257+$L$8*E1257</f>
      </c>
      <c r="I1257" s="5" t="str">
        <f>=(F1257-H1257)^2</f>
      </c>
    </row>
    <row r="1258">
      <c r="A1258" t="n">
        <v>155937</v>
      </c>
      <c r="B1258" t="s">
        <v>1966</v>
      </c>
      <c r="C1258" t="s">
        <v>163</v>
      </c>
      <c r="D1258" t="n">
        <v>32</v>
      </c>
      <c r="E1258" t="n">
        <v>22996</v>
      </c>
      <c r="F1258" t="n">
        <v>29</v>
      </c>
      <c r="G1258" t="str">
        <f>=IF(MOD(A1258,10)&lt;7,"train","test")</f>
      </c>
      <c r="H1258" s="5" t="str">
        <f>=$L$6+$L$7*D1258+$L$8*E1258</f>
      </c>
      <c r="I1258" s="5" t="str">
        <f>=(F1258-H1258)^2</f>
      </c>
    </row>
    <row r="1259">
      <c r="A1259" t="n">
        <v>156189</v>
      </c>
      <c r="B1259" t="s">
        <v>1973</v>
      </c>
      <c r="C1259" t="s">
        <v>163</v>
      </c>
      <c r="D1259" t="n">
        <v>56</v>
      </c>
      <c r="E1259" t="n">
        <v>18066</v>
      </c>
      <c r="F1259" t="n">
        <v>26.4</v>
      </c>
      <c r="G1259" t="str">
        <f>=IF(MOD(A1259,10)&lt;7,"train","test")</f>
      </c>
      <c r="H1259" s="5" t="str">
        <f>=$L$6+$L$7*D1259+$L$8*E1259</f>
      </c>
      <c r="I1259" s="5" t="str">
        <f>=(F1259-H1259)^2</f>
      </c>
    </row>
    <row r="1260">
      <c r="A1260" t="n">
        <v>156408</v>
      </c>
      <c r="B1260" t="s">
        <v>1994</v>
      </c>
      <c r="C1260" t="s">
        <v>163</v>
      </c>
      <c r="D1260" t="n">
        <v>21</v>
      </c>
      <c r="E1260" t="n">
        <v>23780</v>
      </c>
      <c r="F1260" t="n">
        <v>85.3</v>
      </c>
      <c r="G1260" t="str">
        <f>=IF(MOD(A1260,10)&lt;7,"train","test")</f>
      </c>
      <c r="H1260" s="5" t="str">
        <f>=$L$6+$L$7*D1260+$L$8*E1260</f>
      </c>
      <c r="I1260" s="5" t="str">
        <f>=(F1260-H1260)^2</f>
      </c>
    </row>
    <row r="1261">
      <c r="A1261" t="n">
        <v>157058</v>
      </c>
      <c r="B1261" t="s">
        <v>2023</v>
      </c>
      <c r="C1261" t="s">
        <v>149</v>
      </c>
      <c r="D1261" t="n">
        <v>57</v>
      </c>
      <c r="E1261" t="n">
        <v>9672</v>
      </c>
      <c r="F1261" t="n">
        <v>28.4</v>
      </c>
      <c r="G1261" t="str">
        <f>=IF(MOD(A1261,10)&lt;7,"train","test")</f>
      </c>
      <c r="H1261" s="5" t="str">
        <f>=$L$6+$L$7*D1261+$L$8*E1261</f>
      </c>
      <c r="I1261" s="5" t="str">
        <f>=(F1261-H1261)^2</f>
      </c>
    </row>
    <row r="1262">
      <c r="A1262" t="n">
        <v>157289</v>
      </c>
      <c r="B1262" t="s">
        <v>2032</v>
      </c>
      <c r="C1262" t="s">
        <v>149</v>
      </c>
      <c r="D1262" t="n">
        <v>29</v>
      </c>
      <c r="E1262" t="n">
        <v>18808</v>
      </c>
      <c r="F1262" t="n">
        <v>60.6</v>
      </c>
      <c r="G1262" t="str">
        <f>=IF(MOD(A1262,10)&lt;7,"train","test")</f>
      </c>
      <c r="H1262" s="5" t="str">
        <f>=$L$6+$L$7*D1262+$L$8*E1262</f>
      </c>
      <c r="I1262" s="5" t="str">
        <f>=(F1262-H1262)^2</f>
      </c>
    </row>
    <row r="1263">
      <c r="A1263" t="n">
        <v>157377</v>
      </c>
      <c r="B1263" t="s">
        <v>2038</v>
      </c>
      <c r="C1263" t="s">
        <v>163</v>
      </c>
      <c r="D1263" t="n">
        <v>46</v>
      </c>
      <c r="E1263" t="n">
        <v>24739</v>
      </c>
      <c r="F1263" t="n">
        <v>45.5</v>
      </c>
      <c r="G1263" t="str">
        <f>=IF(MOD(A1263,10)&lt;7,"train","test")</f>
      </c>
      <c r="H1263" s="5" t="str">
        <f>=$L$6+$L$7*D1263+$L$8*E1263</f>
      </c>
      <c r="I1263" s="5" t="str">
        <f>=(F1263-H1263)^2</f>
      </c>
    </row>
    <row r="1264">
      <c r="A1264" t="n">
        <v>157447</v>
      </c>
      <c r="B1264" t="s">
        <v>2045</v>
      </c>
      <c r="C1264" t="s">
        <v>149</v>
      </c>
      <c r="D1264" t="n">
        <v>24</v>
      </c>
      <c r="E1264" t="n">
        <v>8151</v>
      </c>
      <c r="F1264" t="n">
        <v>49.5</v>
      </c>
      <c r="G1264" t="str">
        <f>=IF(MOD(A1264,10)&lt;7,"train","test")</f>
      </c>
      <c r="H1264" s="5" t="str">
        <f>=$L$6+$L$7*D1264+$L$8*E1264</f>
      </c>
      <c r="I1264" s="5" t="str">
        <f>=(F1264-H1264)^2</f>
      </c>
    </row>
    <row r="1265">
      <c r="A1265" t="n">
        <v>157748</v>
      </c>
      <c r="B1265" t="s">
        <v>2060</v>
      </c>
      <c r="C1265" t="s">
        <v>163</v>
      </c>
      <c r="D1265" t="n">
        <v>0</v>
      </c>
      <c r="E1265" t="n">
        <v>19873</v>
      </c>
      <c r="F1265" t="n">
        <v>41.1</v>
      </c>
      <c r="G1265" t="str">
        <f>=IF(MOD(A1265,10)&lt;7,"train","test")</f>
      </c>
      <c r="H1265" s="5" t="str">
        <f>=$L$6+$L$7*D1265+$L$8*E1265</f>
      </c>
      <c r="I1265" s="5" t="str">
        <f>=(F1265-H1265)^2</f>
      </c>
    </row>
    <row r="1266">
      <c r="A1266" t="n">
        <v>157757</v>
      </c>
      <c r="B1266" t="s">
        <v>2061</v>
      </c>
      <c r="C1266" t="s">
        <v>163</v>
      </c>
      <c r="D1266" t="n">
        <v>36</v>
      </c>
      <c r="E1266" t="n">
        <v>25539</v>
      </c>
      <c r="F1266" t="n">
        <v>57.3</v>
      </c>
      <c r="G1266" t="str">
        <f>=IF(MOD(A1266,10)&lt;7,"train","test")</f>
      </c>
      <c r="H1266" s="5" t="str">
        <f>=$L$6+$L$7*D1266+$L$8*E1266</f>
      </c>
      <c r="I1266" s="5" t="str">
        <f>=(F1266-H1266)^2</f>
      </c>
    </row>
    <row r="1267">
      <c r="A1267" t="n">
        <v>157809</v>
      </c>
      <c r="B1267" t="s">
        <v>2063</v>
      </c>
      <c r="C1267" t="s">
        <v>163</v>
      </c>
      <c r="D1267" t="n">
        <v>22</v>
      </c>
      <c r="E1267" t="n">
        <v>21314</v>
      </c>
      <c r="F1267" t="n">
        <v>39.8</v>
      </c>
      <c r="G1267" t="str">
        <f>=IF(MOD(A1267,10)&lt;7,"train","test")</f>
      </c>
      <c r="H1267" s="5" t="str">
        <f>=$L$6+$L$7*D1267+$L$8*E1267</f>
      </c>
      <c r="I1267" s="5" t="str">
        <f>=(F1267-H1267)^2</f>
      </c>
    </row>
    <row r="1268">
      <c r="A1268" t="n">
        <v>157818</v>
      </c>
      <c r="B1268" t="s">
        <v>2065</v>
      </c>
      <c r="C1268" t="s">
        <v>163</v>
      </c>
      <c r="D1268" t="n">
        <v>24</v>
      </c>
      <c r="E1268" t="n">
        <v>25634</v>
      </c>
      <c r="F1268" t="n">
        <v>69.8</v>
      </c>
      <c r="G1268" t="str">
        <f>=IF(MOD(A1268,10)&lt;7,"train","test")</f>
      </c>
      <c r="H1268" s="5" t="str">
        <f>=$L$6+$L$7*D1268+$L$8*E1268</f>
      </c>
      <c r="I1268" s="5" t="str">
        <f>=(F1268-H1268)^2</f>
      </c>
    </row>
    <row r="1269">
      <c r="A1269" t="n">
        <v>158477</v>
      </c>
      <c r="B1269" t="s">
        <v>2078</v>
      </c>
      <c r="C1269" t="s">
        <v>163</v>
      </c>
      <c r="D1269" t="n">
        <v>39</v>
      </c>
      <c r="E1269" t="n">
        <v>25427</v>
      </c>
      <c r="F1269" t="n">
        <v>59.3</v>
      </c>
      <c r="G1269" t="str">
        <f>=IF(MOD(A1269,10)&lt;7,"train","test")</f>
      </c>
      <c r="H1269" s="5" t="str">
        <f>=$L$6+$L$7*D1269+$L$8*E1269</f>
      </c>
      <c r="I1269" s="5" t="str">
        <f>=(F1269-H1269)^2</f>
      </c>
    </row>
    <row r="1270">
      <c r="A1270" t="n">
        <v>159009</v>
      </c>
      <c r="B1270" t="s">
        <v>2091</v>
      </c>
      <c r="C1270" t="s">
        <v>149</v>
      </c>
      <c r="D1270" t="n">
        <v>72</v>
      </c>
      <c r="E1270" t="n">
        <v>19092</v>
      </c>
      <c r="F1270" t="n">
        <v>32.3</v>
      </c>
      <c r="G1270" t="str">
        <f>=IF(MOD(A1270,10)&lt;7,"train","test")</f>
      </c>
      <c r="H1270" s="5" t="str">
        <f>=$L$6+$L$7*D1270+$L$8*E1270</f>
      </c>
      <c r="I1270" s="5" t="str">
        <f>=(F1270-H1270)^2</f>
      </c>
    </row>
    <row r="1271">
      <c r="A1271" t="n">
        <v>159568</v>
      </c>
      <c r="B1271" t="s">
        <v>2106</v>
      </c>
      <c r="C1271" t="s">
        <v>163</v>
      </c>
      <c r="D1271" t="n">
        <v>41</v>
      </c>
      <c r="E1271" t="n">
        <v>15470</v>
      </c>
      <c r="F1271" t="n">
        <v>41.7</v>
      </c>
      <c r="G1271" t="str">
        <f>=IF(MOD(A1271,10)&lt;7,"train","test")</f>
      </c>
      <c r="H1271" s="5" t="str">
        <f>=$L$6+$L$7*D1271+$L$8*E1271</f>
      </c>
      <c r="I1271" s="5" t="str">
        <f>=(F1271-H1271)^2</f>
      </c>
    </row>
    <row r="1272">
      <c r="A1272" t="n">
        <v>159647</v>
      </c>
      <c r="B1272" t="s">
        <v>2109</v>
      </c>
      <c r="C1272" t="s">
        <v>149</v>
      </c>
      <c r="D1272" t="n">
        <v>20</v>
      </c>
      <c r="E1272" t="n">
        <v>12593</v>
      </c>
      <c r="F1272" t="n">
        <v>57.2</v>
      </c>
      <c r="G1272" t="str">
        <f>=IF(MOD(A1272,10)&lt;7,"train","test")</f>
      </c>
      <c r="H1272" s="5" t="str">
        <f>=$L$6+$L$7*D1272+$L$8*E1272</f>
      </c>
      <c r="I1272" s="5" t="str">
        <f>=(F1272-H1272)^2</f>
      </c>
    </row>
    <row r="1273">
      <c r="A1273" t="n">
        <v>159717</v>
      </c>
      <c r="B1273" t="s">
        <v>2112</v>
      </c>
      <c r="C1273" t="s">
        <v>149</v>
      </c>
      <c r="D1273" t="n">
        <v>31</v>
      </c>
      <c r="E1273" t="n">
        <v>11393</v>
      </c>
      <c r="F1273" t="n">
        <v>50.8</v>
      </c>
      <c r="G1273" t="str">
        <f>=IF(MOD(A1273,10)&lt;7,"train","test")</f>
      </c>
      <c r="H1273" s="5" t="str">
        <f>=$L$6+$L$7*D1273+$L$8*E1273</f>
      </c>
      <c r="I1273" s="5" t="str">
        <f>=(F1273-H1273)^2</f>
      </c>
    </row>
    <row r="1274">
      <c r="A1274" t="n">
        <v>159939</v>
      </c>
      <c r="B1274" t="s">
        <v>2113</v>
      </c>
      <c r="C1274" t="s">
        <v>149</v>
      </c>
      <c r="D1274" t="n">
        <v>40</v>
      </c>
      <c r="E1274" t="n">
        <v>11190</v>
      </c>
      <c r="F1274" t="n">
        <v>42.5</v>
      </c>
      <c r="G1274" t="str">
        <f>=IF(MOD(A1274,10)&lt;7,"train","test")</f>
      </c>
      <c r="H1274" s="5" t="str">
        <f>=$L$6+$L$7*D1274+$L$8*E1274</f>
      </c>
      <c r="I1274" s="5" t="str">
        <f>=(F1274-H1274)^2</f>
      </c>
    </row>
    <row r="1275">
      <c r="A1275" t="n">
        <v>159948</v>
      </c>
      <c r="B1275" t="s">
        <v>2114</v>
      </c>
      <c r="C1275" t="s">
        <v>163</v>
      </c>
      <c r="D1275" t="n">
        <v>0</v>
      </c>
      <c r="E1275" t="n">
        <v>20904</v>
      </c>
      <c r="F1275" t="n">
        <v>40.7</v>
      </c>
      <c r="G1275" t="str">
        <f>=IF(MOD(A1275,10)&lt;7,"train","test")</f>
      </c>
      <c r="H1275" s="5" t="str">
        <f>=$L$6+$L$7*D1275+$L$8*E1275</f>
      </c>
      <c r="I1275" s="5" t="str">
        <f>=(F1275-H1275)^2</f>
      </c>
    </row>
    <row r="1276">
      <c r="A1276" t="n">
        <v>160038</v>
      </c>
      <c r="B1276" t="s">
        <v>2121</v>
      </c>
      <c r="C1276" t="s">
        <v>149</v>
      </c>
      <c r="D1276" t="n">
        <v>35</v>
      </c>
      <c r="E1276" t="n">
        <v>13156</v>
      </c>
      <c r="F1276" t="n">
        <v>44.4</v>
      </c>
      <c r="G1276" t="str">
        <f>=IF(MOD(A1276,10)&lt;7,"train","test")</f>
      </c>
      <c r="H1276" s="5" t="str">
        <f>=$L$6+$L$7*D1276+$L$8*E1276</f>
      </c>
      <c r="I1276" s="5" t="str">
        <f>=(F1276-H1276)^2</f>
      </c>
    </row>
    <row r="1277">
      <c r="A1277" t="n">
        <v>160658</v>
      </c>
      <c r="B1277" t="s">
        <v>2144</v>
      </c>
      <c r="C1277" t="s">
        <v>149</v>
      </c>
      <c r="D1277" t="n">
        <v>39</v>
      </c>
      <c r="E1277" t="n">
        <v>13443</v>
      </c>
      <c r="F1277" t="n">
        <v>52</v>
      </c>
      <c r="G1277" t="str">
        <f>=IF(MOD(A1277,10)&lt;7,"train","test")</f>
      </c>
      <c r="H1277" s="5" t="str">
        <f>=$L$6+$L$7*D1277+$L$8*E1277</f>
      </c>
      <c r="I1277" s="5" t="str">
        <f>=(F1277-H1277)^2</f>
      </c>
    </row>
    <row r="1278">
      <c r="A1278" t="n">
        <v>160959</v>
      </c>
      <c r="B1278" t="s">
        <v>2149</v>
      </c>
      <c r="C1278" t="s">
        <v>163</v>
      </c>
      <c r="D1278" t="n">
        <v>27</v>
      </c>
      <c r="E1278" t="n">
        <v>22692</v>
      </c>
      <c r="F1278" t="n">
        <v>69.2</v>
      </c>
      <c r="G1278" t="str">
        <f>=IF(MOD(A1278,10)&lt;7,"train","test")</f>
      </c>
      <c r="H1278" s="5" t="str">
        <f>=$L$6+$L$7*D1278+$L$8*E1278</f>
      </c>
      <c r="I1278" s="5" t="str">
        <f>=(F1278-H1278)^2</f>
      </c>
    </row>
    <row r="1279">
      <c r="A1279" t="n">
        <v>160977</v>
      </c>
      <c r="B1279" t="s">
        <v>2152</v>
      </c>
      <c r="C1279" t="s">
        <v>163</v>
      </c>
      <c r="D1279" t="n">
        <v>10</v>
      </c>
      <c r="E1279" t="n">
        <v>26658</v>
      </c>
      <c r="F1279" t="n">
        <v>90.6</v>
      </c>
      <c r="G1279" t="str">
        <f>=IF(MOD(A1279,10)&lt;7,"train","test")</f>
      </c>
      <c r="H1279" s="5" t="str">
        <f>=$L$6+$L$7*D1279+$L$8*E1279</f>
      </c>
      <c r="I1279" s="5" t="str">
        <f>=(F1279-H1279)^2</f>
      </c>
    </row>
    <row r="1280">
      <c r="A1280" t="n">
        <v>161217</v>
      </c>
      <c r="B1280" t="s">
        <v>2164</v>
      </c>
      <c r="C1280" t="s">
        <v>149</v>
      </c>
      <c r="D1280" t="n">
        <v>32</v>
      </c>
      <c r="E1280" t="n">
        <v>11569</v>
      </c>
      <c r="F1280" t="n">
        <v>20</v>
      </c>
      <c r="G1280" t="str">
        <f>=IF(MOD(A1280,10)&lt;7,"train","test")</f>
      </c>
      <c r="H1280" s="5" t="str">
        <f>=$L$6+$L$7*D1280+$L$8*E1280</f>
      </c>
      <c r="I1280" s="5" t="str">
        <f>=(F1280-H1280)^2</f>
      </c>
    </row>
    <row r="1281">
      <c r="A1281" t="n">
        <v>161299</v>
      </c>
      <c r="B1281" t="s">
        <v>2171</v>
      </c>
      <c r="C1281" t="s">
        <v>149</v>
      </c>
      <c r="D1281" t="n">
        <v>25</v>
      </c>
      <c r="E1281" t="n">
        <v>21433</v>
      </c>
      <c r="F1281" t="n">
        <v>61.5</v>
      </c>
      <c r="G1281" t="str">
        <f>=IF(MOD(A1281,10)&lt;7,"train","test")</f>
      </c>
      <c r="H1281" s="5" t="str">
        <f>=$L$6+$L$7*D1281+$L$8*E1281</f>
      </c>
      <c r="I1281" s="5" t="str">
        <f>=(F1281-H1281)^2</f>
      </c>
    </row>
    <row r="1282">
      <c r="A1282" t="n">
        <v>161457</v>
      </c>
      <c r="B1282" t="s">
        <v>2175</v>
      </c>
      <c r="C1282" t="s">
        <v>163</v>
      </c>
      <c r="D1282" t="n">
        <v>12</v>
      </c>
      <c r="E1282" t="n">
        <v>38675</v>
      </c>
      <c r="F1282" t="n">
        <v>63.2</v>
      </c>
      <c r="G1282" t="str">
        <f>=IF(MOD(A1282,10)&lt;7,"train","test")</f>
      </c>
      <c r="H1282" s="5" t="str">
        <f>=$L$6+$L$7*D1282+$L$8*E1282</f>
      </c>
      <c r="I1282" s="5" t="str">
        <f>=(F1282-H1282)^2</f>
      </c>
    </row>
    <row r="1283">
      <c r="A1283" t="n">
        <v>161509</v>
      </c>
      <c r="B1283" t="s">
        <v>2180</v>
      </c>
      <c r="C1283" t="s">
        <v>163</v>
      </c>
      <c r="D1283" t="n">
        <v>27</v>
      </c>
      <c r="E1283" t="n">
        <v>37132</v>
      </c>
      <c r="F1283" t="n">
        <v>48.7</v>
      </c>
      <c r="G1283" t="str">
        <f>=IF(MOD(A1283,10)&lt;7,"train","test")</f>
      </c>
      <c r="H1283" s="5" t="str">
        <f>=$L$6+$L$7*D1283+$L$8*E1283</f>
      </c>
      <c r="I1283" s="5" t="str">
        <f>=(F1283-H1283)^2</f>
      </c>
    </row>
    <row r="1284">
      <c r="A1284" t="n">
        <v>161518</v>
      </c>
      <c r="B1284" t="s">
        <v>2181</v>
      </c>
      <c r="C1284" t="s">
        <v>163</v>
      </c>
      <c r="D1284" t="n">
        <v>20</v>
      </c>
      <c r="E1284" t="n">
        <v>28268</v>
      </c>
      <c r="F1284" t="n">
        <v>68.5</v>
      </c>
      <c r="G1284" t="str">
        <f>=IF(MOD(A1284,10)&lt;7,"train","test")</f>
      </c>
      <c r="H1284" s="5" t="str">
        <f>=$L$6+$L$7*D1284+$L$8*E1284</f>
      </c>
      <c r="I1284" s="5" t="str">
        <f>=(F1284-H1284)^2</f>
      </c>
    </row>
    <row r="1285">
      <c r="A1285" t="n">
        <v>162007</v>
      </c>
      <c r="B1285" t="s">
        <v>2203</v>
      </c>
      <c r="C1285" t="s">
        <v>149</v>
      </c>
      <c r="D1285" t="n">
        <v>44</v>
      </c>
      <c r="E1285" t="n">
        <v>16117</v>
      </c>
      <c r="F1285" t="n">
        <v>38.1</v>
      </c>
      <c r="G1285" t="str">
        <f>=IF(MOD(A1285,10)&lt;7,"train","test")</f>
      </c>
      <c r="H1285" s="5" t="str">
        <f>=$L$6+$L$7*D1285+$L$8*E1285</f>
      </c>
      <c r="I1285" s="5" t="str">
        <f>=(F1285-H1285)^2</f>
      </c>
    </row>
    <row r="1286">
      <c r="A1286" t="n">
        <v>162928</v>
      </c>
      <c r="B1286" t="s">
        <v>2232</v>
      </c>
      <c r="C1286" t="s">
        <v>163</v>
      </c>
      <c r="D1286" t="n">
        <v>20</v>
      </c>
      <c r="E1286" t="n">
        <v>22844</v>
      </c>
      <c r="F1286" t="n">
        <v>94.6</v>
      </c>
      <c r="G1286" t="str">
        <f>=IF(MOD(A1286,10)&lt;7,"train","test")</f>
      </c>
      <c r="H1286" s="5" t="str">
        <f>=$L$6+$L$7*D1286+$L$8*E1286</f>
      </c>
      <c r="I1286" s="5" t="str">
        <f>=(F1286-H1286)^2</f>
      </c>
    </row>
    <row r="1287">
      <c r="A1287" t="n">
        <v>163268</v>
      </c>
      <c r="B1287" t="s">
        <v>2238</v>
      </c>
      <c r="C1287" t="s">
        <v>149</v>
      </c>
      <c r="D1287" t="n">
        <v>30</v>
      </c>
      <c r="E1287" t="n">
        <v>17704</v>
      </c>
      <c r="F1287" t="n">
        <v>69.7</v>
      </c>
      <c r="G1287" t="str">
        <f>=IF(MOD(A1287,10)&lt;7,"train","test")</f>
      </c>
      <c r="H1287" s="5" t="str">
        <f>=$L$6+$L$7*D1287+$L$8*E1287</f>
      </c>
      <c r="I1287" s="5" t="str">
        <f>=(F1287-H1287)^2</f>
      </c>
    </row>
    <row r="1288">
      <c r="A1288" t="n">
        <v>163338</v>
      </c>
      <c r="B1288" t="s">
        <v>2242</v>
      </c>
      <c r="C1288" t="s">
        <v>149</v>
      </c>
      <c r="D1288" t="n">
        <v>53</v>
      </c>
      <c r="E1288" t="n">
        <v>14595</v>
      </c>
      <c r="F1288" t="n">
        <v>34.6</v>
      </c>
      <c r="G1288" t="str">
        <f>=IF(MOD(A1288,10)&lt;7,"train","test")</f>
      </c>
      <c r="H1288" s="5" t="str">
        <f>=$L$6+$L$7*D1288+$L$8*E1288</f>
      </c>
      <c r="I1288" s="5" t="str">
        <f>=(F1288-H1288)^2</f>
      </c>
    </row>
    <row r="1289">
      <c r="A1289" t="n">
        <v>163578</v>
      </c>
      <c r="B1289" t="s">
        <v>2256</v>
      </c>
      <c r="C1289" t="s">
        <v>163</v>
      </c>
      <c r="D1289" t="n">
        <v>32</v>
      </c>
      <c r="E1289" t="n">
        <v>22552</v>
      </c>
      <c r="F1289" t="n">
        <v>51.9</v>
      </c>
      <c r="G1289" t="str">
        <f>=IF(MOD(A1289,10)&lt;7,"train","test")</f>
      </c>
      <c r="H1289" s="5" t="str">
        <f>=$L$6+$L$7*D1289+$L$8*E1289</f>
      </c>
      <c r="I1289" s="5" t="str">
        <f>=(F1289-H1289)^2</f>
      </c>
    </row>
    <row r="1290">
      <c r="A1290" t="n">
        <v>164368</v>
      </c>
      <c r="B1290" t="s">
        <v>2274</v>
      </c>
      <c r="C1290" t="s">
        <v>163</v>
      </c>
      <c r="D1290" t="n">
        <v>8</v>
      </c>
      <c r="E1290" t="n">
        <v>51986</v>
      </c>
      <c r="F1290" t="n">
        <v>65.8</v>
      </c>
      <c r="G1290" t="str">
        <f>=IF(MOD(A1290,10)&lt;7,"train","test")</f>
      </c>
      <c r="H1290" s="5" t="str">
        <f>=$L$6+$L$7*D1290+$L$8*E1290</f>
      </c>
      <c r="I1290" s="5" t="str">
        <f>=(F1290-H1290)^2</f>
      </c>
    </row>
    <row r="1291">
      <c r="A1291" t="n">
        <v>164447</v>
      </c>
      <c r="B1291" t="s">
        <v>2277</v>
      </c>
      <c r="C1291" t="s">
        <v>163</v>
      </c>
      <c r="D1291" t="n">
        <v>50</v>
      </c>
      <c r="E1291" t="n">
        <v>21454</v>
      </c>
      <c r="F1291" t="n">
        <v>42.3</v>
      </c>
      <c r="G1291" t="str">
        <f>=IF(MOD(A1291,10)&lt;7,"train","test")</f>
      </c>
      <c r="H1291" s="5" t="str">
        <f>=$L$6+$L$7*D1291+$L$8*E1291</f>
      </c>
      <c r="I1291" s="5" t="str">
        <f>=(F1291-H1291)^2</f>
      </c>
    </row>
    <row r="1292">
      <c r="A1292" t="n">
        <v>164739</v>
      </c>
      <c r="B1292" t="s">
        <v>2293</v>
      </c>
      <c r="C1292" t="s">
        <v>163</v>
      </c>
      <c r="D1292" t="n">
        <v>15</v>
      </c>
      <c r="E1292" t="n">
        <v>43858</v>
      </c>
      <c r="F1292" t="n">
        <v>88.2</v>
      </c>
      <c r="G1292" t="str">
        <f>=IF(MOD(A1292,10)&lt;7,"train","test")</f>
      </c>
      <c r="H1292" s="5" t="str">
        <f>=$L$6+$L$7*D1292+$L$8*E1292</f>
      </c>
      <c r="I1292" s="5" t="str">
        <f>=(F1292-H1292)^2</f>
      </c>
    </row>
    <row r="1293">
      <c r="A1293" t="n">
        <v>164748</v>
      </c>
      <c r="B1293" t="s">
        <v>2295</v>
      </c>
      <c r="C1293" t="s">
        <v>163</v>
      </c>
      <c r="D1293" t="n">
        <v>15</v>
      </c>
      <c r="E1293" t="n">
        <v>48608</v>
      </c>
      <c r="F1293" t="n">
        <v>67.2</v>
      </c>
      <c r="G1293" t="str">
        <f>=IF(MOD(A1293,10)&lt;7,"train","test")</f>
      </c>
      <c r="H1293" s="5" t="str">
        <f>=$L$6+$L$7*D1293+$L$8*E1293</f>
      </c>
      <c r="I1293" s="5" t="str">
        <f>=(F1293-H1293)^2</f>
      </c>
    </row>
    <row r="1294">
      <c r="A1294" t="n">
        <v>164988</v>
      </c>
      <c r="B1294" t="s">
        <v>2304</v>
      </c>
      <c r="C1294" t="s">
        <v>163</v>
      </c>
      <c r="D1294" t="n">
        <v>18</v>
      </c>
      <c r="E1294" t="n">
        <v>27551</v>
      </c>
      <c r="F1294" t="n">
        <v>90</v>
      </c>
      <c r="G1294" t="str">
        <f>=IF(MOD(A1294,10)&lt;7,"train","test")</f>
      </c>
      <c r="H1294" s="5" t="str">
        <f>=$L$6+$L$7*D1294+$L$8*E1294</f>
      </c>
      <c r="I1294" s="5" t="str">
        <f>=(F1294-H1294)^2</f>
      </c>
    </row>
    <row r="1295">
      <c r="A1295" t="n">
        <v>165529</v>
      </c>
      <c r="B1295" t="s">
        <v>2322</v>
      </c>
      <c r="C1295" t="s">
        <v>163</v>
      </c>
      <c r="D1295" t="n">
        <v>28</v>
      </c>
      <c r="E1295" t="n">
        <v>30367</v>
      </c>
      <c r="F1295" t="n">
        <v>48.3</v>
      </c>
      <c r="G1295" t="str">
        <f>=IF(MOD(A1295,10)&lt;7,"train","test")</f>
      </c>
      <c r="H1295" s="5" t="str">
        <f>=$L$6+$L$7*D1295+$L$8*E1295</f>
      </c>
      <c r="I1295" s="5" t="str">
        <f>=(F1295-H1295)^2</f>
      </c>
    </row>
    <row r="1296">
      <c r="A1296" t="n">
        <v>165699</v>
      </c>
      <c r="B1296" t="s">
        <v>2332</v>
      </c>
      <c r="C1296" t="s">
        <v>163</v>
      </c>
      <c r="D1296" t="n">
        <v>13</v>
      </c>
      <c r="E1296" t="n">
        <v>39988</v>
      </c>
      <c r="F1296" t="n">
        <v>75</v>
      </c>
      <c r="G1296" t="str">
        <f>=IF(MOD(A1296,10)&lt;7,"train","test")</f>
      </c>
      <c r="H1296" s="5" t="str">
        <f>=$L$6+$L$7*D1296+$L$8*E1296</f>
      </c>
      <c r="I1296" s="5" t="str">
        <f>=(F1296-H1296)^2</f>
      </c>
    </row>
    <row r="1297">
      <c r="A1297" t="n">
        <v>166018</v>
      </c>
      <c r="B1297" t="s">
        <v>2347</v>
      </c>
      <c r="C1297" t="s">
        <v>163</v>
      </c>
      <c r="D1297" t="n">
        <v>38</v>
      </c>
      <c r="E1297" t="n">
        <v>27556</v>
      </c>
      <c r="F1297" t="n">
        <v>57.2</v>
      </c>
      <c r="G1297" t="str">
        <f>=IF(MOD(A1297,10)&lt;7,"train","test")</f>
      </c>
      <c r="H1297" s="5" t="str">
        <f>=$L$6+$L$7*D1297+$L$8*E1297</f>
      </c>
      <c r="I1297" s="5" t="str">
        <f>=(F1297-H1297)^2</f>
      </c>
    </row>
    <row r="1298">
      <c r="A1298" t="n">
        <v>166027</v>
      </c>
      <c r="B1298" t="s">
        <v>2348</v>
      </c>
      <c r="C1298" t="s">
        <v>163</v>
      </c>
      <c r="D1298" t="n">
        <v>16</v>
      </c>
      <c r="E1298" t="n">
        <v>17900</v>
      </c>
      <c r="F1298" t="n">
        <v>97.3</v>
      </c>
      <c r="G1298" t="str">
        <f>=IF(MOD(A1298,10)&lt;7,"train","test")</f>
      </c>
      <c r="H1298" s="5" t="str">
        <f>=$L$6+$L$7*D1298+$L$8*E1298</f>
      </c>
      <c r="I1298" s="5" t="str">
        <f>=(F1298-H1298)^2</f>
      </c>
    </row>
    <row r="1299">
      <c r="A1299" t="n">
        <v>166629</v>
      </c>
      <c r="B1299" t="s">
        <v>2363</v>
      </c>
      <c r="C1299" t="s">
        <v>149</v>
      </c>
      <c r="D1299" t="n">
        <v>20</v>
      </c>
      <c r="E1299" t="n">
        <v>22954</v>
      </c>
      <c r="F1299" t="n">
        <v>83.4</v>
      </c>
      <c r="G1299" t="str">
        <f>=IF(MOD(A1299,10)&lt;7,"train","test")</f>
      </c>
      <c r="H1299" s="5" t="str">
        <f>=$L$6+$L$7*D1299+$L$8*E1299</f>
      </c>
      <c r="I1299" s="5" t="str">
        <f>=(F1299-H1299)^2</f>
      </c>
    </row>
    <row r="1300">
      <c r="A1300" t="n">
        <v>166638</v>
      </c>
      <c r="B1300" t="s">
        <v>2364</v>
      </c>
      <c r="C1300" t="s">
        <v>149</v>
      </c>
      <c r="D1300" t="n">
        <v>43</v>
      </c>
      <c r="E1300" t="n">
        <v>17554</v>
      </c>
      <c r="F1300" t="n">
        <v>51.1</v>
      </c>
      <c r="G1300" t="str">
        <f>=IF(MOD(A1300,10)&lt;7,"train","test")</f>
      </c>
      <c r="H1300" s="5" t="str">
        <f>=$L$6+$L$7*D1300+$L$8*E1300</f>
      </c>
      <c r="I1300" s="5" t="str">
        <f>=(F1300-H1300)^2</f>
      </c>
    </row>
    <row r="1301">
      <c r="A1301" t="n">
        <v>166939</v>
      </c>
      <c r="B1301" t="s">
        <v>2382</v>
      </c>
      <c r="C1301" t="s">
        <v>163</v>
      </c>
      <c r="D1301" t="n">
        <v>20</v>
      </c>
      <c r="E1301" t="n">
        <v>35782</v>
      </c>
      <c r="F1301" t="n">
        <v>85</v>
      </c>
      <c r="G1301" t="str">
        <f>=IF(MOD(A1301,10)&lt;7,"train","test")</f>
      </c>
      <c r="H1301" s="5" t="str">
        <f>=$L$6+$L$7*D1301+$L$8*E1301</f>
      </c>
      <c r="I1301" s="5" t="str">
        <f>=(F1301-H1301)^2</f>
      </c>
    </row>
    <row r="1302">
      <c r="A1302" t="n">
        <v>167057</v>
      </c>
      <c r="B1302" t="s">
        <v>2388</v>
      </c>
      <c r="C1302" t="s">
        <v>163</v>
      </c>
      <c r="D1302" t="n">
        <v>8</v>
      </c>
      <c r="E1302" t="n">
        <v>49544</v>
      </c>
      <c r="F1302" t="n">
        <v>77.8</v>
      </c>
      <c r="G1302" t="str">
        <f>=IF(MOD(A1302,10)&lt;7,"train","test")</f>
      </c>
      <c r="H1302" s="5" t="str">
        <f>=$L$6+$L$7*D1302+$L$8*E1302</f>
      </c>
      <c r="I1302" s="5" t="str">
        <f>=(F1302-H1302)^2</f>
      </c>
    </row>
    <row r="1303">
      <c r="A1303" t="n">
        <v>167288</v>
      </c>
      <c r="B1303" t="s">
        <v>2393</v>
      </c>
      <c r="C1303" t="s">
        <v>149</v>
      </c>
      <c r="D1303" t="n">
        <v>40</v>
      </c>
      <c r="E1303" t="n">
        <v>17705</v>
      </c>
      <c r="F1303" t="n">
        <v>49.1</v>
      </c>
      <c r="G1303" t="str">
        <f>=IF(MOD(A1303,10)&lt;7,"train","test")</f>
      </c>
      <c r="H1303" s="5" t="str">
        <f>=$L$6+$L$7*D1303+$L$8*E1303</f>
      </c>
      <c r="I1303" s="5" t="str">
        <f>=(F1303-H1303)^2</f>
      </c>
    </row>
    <row r="1304">
      <c r="A1304" t="n">
        <v>167598</v>
      </c>
      <c r="B1304" t="s">
        <v>2407</v>
      </c>
      <c r="C1304" t="s">
        <v>163</v>
      </c>
      <c r="D1304" t="n">
        <v>28</v>
      </c>
      <c r="E1304" t="n">
        <v>30212</v>
      </c>
      <c r="F1304" t="n">
        <v>69.1</v>
      </c>
      <c r="G1304" t="str">
        <f>=IF(MOD(A1304,10)&lt;7,"train","test")</f>
      </c>
      <c r="H1304" s="5" t="str">
        <f>=$L$6+$L$7*D1304+$L$8*E1304</f>
      </c>
      <c r="I1304" s="5" t="str">
        <f>=(F1304-H1304)^2</f>
      </c>
    </row>
    <row r="1305">
      <c r="A1305" t="n">
        <v>167729</v>
      </c>
      <c r="B1305" t="s">
        <v>2412</v>
      </c>
      <c r="C1305" t="s">
        <v>149</v>
      </c>
      <c r="D1305" t="n">
        <v>35</v>
      </c>
      <c r="E1305" t="n">
        <v>19324</v>
      </c>
      <c r="F1305" t="n">
        <v>55</v>
      </c>
      <c r="G1305" t="str">
        <f>=IF(MOD(A1305,10)&lt;7,"train","test")</f>
      </c>
      <c r="H1305" s="5" t="str">
        <f>=$L$6+$L$7*D1305+$L$8*E1305</f>
      </c>
      <c r="I1305" s="5" t="str">
        <f>=(F1305-H1305)^2</f>
      </c>
    </row>
    <row r="1306">
      <c r="A1306" t="n">
        <v>167899</v>
      </c>
      <c r="B1306" t="s">
        <v>2420</v>
      </c>
      <c r="C1306" t="s">
        <v>163</v>
      </c>
      <c r="D1306" t="n">
        <v>22</v>
      </c>
      <c r="E1306" t="n">
        <v>29198</v>
      </c>
      <c r="F1306" t="n">
        <v>67.6</v>
      </c>
      <c r="G1306" t="str">
        <f>=IF(MOD(A1306,10)&lt;7,"train","test")</f>
      </c>
      <c r="H1306" s="5" t="str">
        <f>=$L$6+$L$7*D1306+$L$8*E1306</f>
      </c>
      <c r="I1306" s="5" t="str">
        <f>=(F1306-H1306)^2</f>
      </c>
    </row>
    <row r="1307">
      <c r="A1307" t="n">
        <v>167987</v>
      </c>
      <c r="B1307" t="s">
        <v>2422</v>
      </c>
      <c r="C1307" t="s">
        <v>149</v>
      </c>
      <c r="D1307" t="n">
        <v>36</v>
      </c>
      <c r="E1307" t="n">
        <v>20696</v>
      </c>
      <c r="F1307" t="n">
        <v>49</v>
      </c>
      <c r="G1307" t="str">
        <f>=IF(MOD(A1307,10)&lt;7,"train","test")</f>
      </c>
      <c r="H1307" s="5" t="str">
        <f>=$L$6+$L$7*D1307+$L$8*E1307</f>
      </c>
      <c r="I1307" s="5" t="str">
        <f>=(F1307-H1307)^2</f>
      </c>
    </row>
    <row r="1308">
      <c r="A1308" t="n">
        <v>168148</v>
      </c>
      <c r="B1308" t="s">
        <v>2429</v>
      </c>
      <c r="C1308" t="s">
        <v>163</v>
      </c>
      <c r="D1308" t="n">
        <v>12</v>
      </c>
      <c r="E1308" t="n">
        <v>33333</v>
      </c>
      <c r="F1308" t="n">
        <v>93.4</v>
      </c>
      <c r="G1308" t="str">
        <f>=IF(MOD(A1308,10)&lt;7,"train","test")</f>
      </c>
      <c r="H1308" s="5" t="str">
        <f>=$L$6+$L$7*D1308+$L$8*E1308</f>
      </c>
      <c r="I1308" s="5" t="str">
        <f>=(F1308-H1308)^2</f>
      </c>
    </row>
    <row r="1309">
      <c r="A1309" t="n">
        <v>168218</v>
      </c>
      <c r="B1309" t="s">
        <v>2430</v>
      </c>
      <c r="C1309" t="s">
        <v>163</v>
      </c>
      <c r="D1309" t="n">
        <v>21</v>
      </c>
      <c r="E1309" t="n">
        <v>21501</v>
      </c>
      <c r="F1309" t="n">
        <v>91.2</v>
      </c>
      <c r="G1309" t="str">
        <f>=IF(MOD(A1309,10)&lt;7,"train","test")</f>
      </c>
      <c r="H1309" s="5" t="str">
        <f>=$L$6+$L$7*D1309+$L$8*E1309</f>
      </c>
      <c r="I1309" s="5" t="str">
        <f>=(F1309-H1309)^2</f>
      </c>
    </row>
    <row r="1310">
      <c r="A1310" t="n">
        <v>168227</v>
      </c>
      <c r="B1310" t="s">
        <v>2431</v>
      </c>
      <c r="C1310" t="s">
        <v>163</v>
      </c>
      <c r="D1310" t="n">
        <v>23</v>
      </c>
      <c r="E1310" t="n">
        <v>35585</v>
      </c>
      <c r="F1310" t="n">
        <v>68.8</v>
      </c>
      <c r="G1310" t="str">
        <f>=IF(MOD(A1310,10)&lt;7,"train","test")</f>
      </c>
      <c r="H1310" s="5" t="str">
        <f>=$L$6+$L$7*D1310+$L$8*E1310</f>
      </c>
      <c r="I1310" s="5" t="str">
        <f>=(F1310-H1310)^2</f>
      </c>
    </row>
    <row r="1311">
      <c r="A1311" t="n">
        <v>168528</v>
      </c>
      <c r="B1311" t="s">
        <v>2441</v>
      </c>
      <c r="C1311" t="s">
        <v>163</v>
      </c>
      <c r="D1311" t="n">
        <v>31</v>
      </c>
      <c r="E1311" t="n">
        <v>22053</v>
      </c>
      <c r="F1311" t="n">
        <v>52.9</v>
      </c>
      <c r="G1311" t="str">
        <f>=IF(MOD(A1311,10)&lt;7,"train","test")</f>
      </c>
      <c r="H1311" s="5" t="str">
        <f>=$L$6+$L$7*D1311+$L$8*E1311</f>
      </c>
      <c r="I1311" s="5" t="str">
        <f>=(F1311-H1311)^2</f>
      </c>
    </row>
    <row r="1312">
      <c r="A1312" t="n">
        <v>168847</v>
      </c>
      <c r="B1312" t="s">
        <v>2457</v>
      </c>
      <c r="C1312" t="s">
        <v>163</v>
      </c>
      <c r="D1312" t="n">
        <v>38</v>
      </c>
      <c r="E1312" t="n">
        <v>14743</v>
      </c>
      <c r="F1312" t="n">
        <v>25.4</v>
      </c>
      <c r="G1312" t="str">
        <f>=IF(MOD(A1312,10)&lt;7,"train","test")</f>
      </c>
      <c r="H1312" s="5" t="str">
        <f>=$L$6+$L$7*D1312+$L$8*E1312</f>
      </c>
      <c r="I1312" s="5" t="str">
        <f>=(F1312-H1312)^2</f>
      </c>
    </row>
    <row r="1313">
      <c r="A1313" t="n">
        <v>169248</v>
      </c>
      <c r="B1313" t="s">
        <v>2468</v>
      </c>
      <c r="C1313" t="s">
        <v>149</v>
      </c>
      <c r="D1313" t="n">
        <v>31</v>
      </c>
      <c r="E1313" t="n">
        <v>15826</v>
      </c>
      <c r="F1313" t="n">
        <v>61.8</v>
      </c>
      <c r="G1313" t="str">
        <f>=IF(MOD(A1313,10)&lt;7,"train","test")</f>
      </c>
      <c r="H1313" s="5" t="str">
        <f>=$L$6+$L$7*D1313+$L$8*E1313</f>
      </c>
      <c r="I1313" s="5" t="str">
        <f>=(F1313-H1313)^2</f>
      </c>
    </row>
    <row r="1314">
      <c r="A1314" t="n">
        <v>169479</v>
      </c>
      <c r="B1314" t="s">
        <v>2481</v>
      </c>
      <c r="C1314" t="s">
        <v>163</v>
      </c>
      <c r="D1314" t="n">
        <v>30</v>
      </c>
      <c r="E1314" t="n">
        <v>19799</v>
      </c>
      <c r="F1314" t="n">
        <v>51.5</v>
      </c>
      <c r="G1314" t="str">
        <f>=IF(MOD(A1314,10)&lt;7,"train","test")</f>
      </c>
      <c r="H1314" s="5" t="str">
        <f>=$L$6+$L$7*D1314+$L$8*E1314</f>
      </c>
      <c r="I1314" s="5" t="str">
        <f>=(F1314-H1314)^2</f>
      </c>
    </row>
    <row r="1315">
      <c r="A1315" t="n">
        <v>169798</v>
      </c>
      <c r="B1315" t="s">
        <v>2492</v>
      </c>
      <c r="C1315" t="s">
        <v>149</v>
      </c>
      <c r="D1315" t="n">
        <v>37</v>
      </c>
      <c r="E1315" t="n">
        <v>17388</v>
      </c>
      <c r="F1315" t="n">
        <v>45.5</v>
      </c>
      <c r="G1315" t="str">
        <f>=IF(MOD(A1315,10)&lt;7,"train","test")</f>
      </c>
      <c r="H1315" s="5" t="str">
        <f>=$L$6+$L$7*D1315+$L$8*E1315</f>
      </c>
      <c r="I1315" s="5" t="str">
        <f>=(F1315-H1315)^2</f>
      </c>
    </row>
    <row r="1316">
      <c r="A1316" t="n">
        <v>170037</v>
      </c>
      <c r="B1316" t="s">
        <v>2504</v>
      </c>
      <c r="C1316" t="s">
        <v>163</v>
      </c>
      <c r="D1316" t="n">
        <v>30</v>
      </c>
      <c r="E1316" t="n">
        <v>23147</v>
      </c>
      <c r="F1316" t="n">
        <v>65.7</v>
      </c>
      <c r="G1316" t="str">
        <f>=IF(MOD(A1316,10)&lt;7,"train","test")</f>
      </c>
      <c r="H1316" s="5" t="str">
        <f>=$L$6+$L$7*D1316+$L$8*E1316</f>
      </c>
      <c r="I1316" s="5" t="str">
        <f>=(F1316-H1316)^2</f>
      </c>
    </row>
    <row r="1317">
      <c r="A1317" t="n">
        <v>170639</v>
      </c>
      <c r="B1317" t="s">
        <v>2525</v>
      </c>
      <c r="C1317" t="s">
        <v>149</v>
      </c>
      <c r="D1317" t="n">
        <v>29</v>
      </c>
      <c r="E1317" t="n">
        <v>14345</v>
      </c>
      <c r="F1317" t="n">
        <v>56.3</v>
      </c>
      <c r="G1317" t="str">
        <f>=IF(MOD(A1317,10)&lt;7,"train","test")</f>
      </c>
      <c r="H1317" s="5" t="str">
        <f>=$L$6+$L$7*D1317+$L$8*E1317</f>
      </c>
      <c r="I1317" s="5" t="str">
        <f>=(F1317-H1317)^2</f>
      </c>
    </row>
    <row r="1318">
      <c r="A1318" t="n">
        <v>170967</v>
      </c>
      <c r="B1318" t="s">
        <v>2534</v>
      </c>
      <c r="C1318" t="s">
        <v>163</v>
      </c>
      <c r="D1318" t="n">
        <v>31</v>
      </c>
      <c r="E1318" t="n">
        <v>19660</v>
      </c>
      <c r="F1318" t="n">
        <v>40.8</v>
      </c>
      <c r="G1318" t="str">
        <f>=IF(MOD(A1318,10)&lt;7,"train","test")</f>
      </c>
      <c r="H1318" s="5" t="str">
        <f>=$L$6+$L$7*D1318+$L$8*E1318</f>
      </c>
      <c r="I1318" s="5" t="str">
        <f>=(F1318-H1318)^2</f>
      </c>
    </row>
    <row r="1319">
      <c r="A1319" t="n">
        <v>171128</v>
      </c>
      <c r="B1319" t="s">
        <v>2540</v>
      </c>
      <c r="C1319" t="s">
        <v>149</v>
      </c>
      <c r="D1319" t="n">
        <v>18</v>
      </c>
      <c r="E1319" t="n">
        <v>17928</v>
      </c>
      <c r="F1319" t="n">
        <v>68.7</v>
      </c>
      <c r="G1319" t="str">
        <f>=IF(MOD(A1319,10)&lt;7,"train","test")</f>
      </c>
      <c r="H1319" s="5" t="str">
        <f>=$L$6+$L$7*D1319+$L$8*E1319</f>
      </c>
      <c r="I1319" s="5" t="str">
        <f>=(F1319-H1319)^2</f>
      </c>
    </row>
    <row r="1320">
      <c r="A1320" t="n">
        <v>171137</v>
      </c>
      <c r="B1320" t="s">
        <v>2542</v>
      </c>
      <c r="C1320" t="s">
        <v>149</v>
      </c>
      <c r="D1320" t="n">
        <v>44</v>
      </c>
      <c r="E1320" t="n">
        <v>12798</v>
      </c>
      <c r="F1320" t="n">
        <v>56.5</v>
      </c>
      <c r="G1320" t="str">
        <f>=IF(MOD(A1320,10)&lt;7,"train","test")</f>
      </c>
      <c r="H1320" s="5" t="str">
        <f>=$L$6+$L$7*D1320+$L$8*E1320</f>
      </c>
      <c r="I1320" s="5" t="str">
        <f>=(F1320-H1320)^2</f>
      </c>
    </row>
    <row r="1321">
      <c r="A1321" t="n">
        <v>171599</v>
      </c>
      <c r="B1321" t="s">
        <v>2561</v>
      </c>
      <c r="C1321" t="s">
        <v>163</v>
      </c>
      <c r="D1321" t="n">
        <v>42</v>
      </c>
      <c r="E1321" t="n">
        <v>23533</v>
      </c>
      <c r="F1321" t="n">
        <v>37</v>
      </c>
      <c r="G1321" t="str">
        <f>=IF(MOD(A1321,10)&lt;7,"train","test")</f>
      </c>
      <c r="H1321" s="5" t="str">
        <f>=$L$6+$L$7*D1321+$L$8*E1321</f>
      </c>
      <c r="I1321" s="5" t="str">
        <f>=(F1321-H1321)^2</f>
      </c>
    </row>
    <row r="1322">
      <c r="A1322" t="n">
        <v>172699</v>
      </c>
      <c r="B1322" t="s">
        <v>2592</v>
      </c>
      <c r="C1322" t="s">
        <v>149</v>
      </c>
      <c r="D1322" t="n">
        <v>25</v>
      </c>
      <c r="E1322" t="n">
        <v>20183</v>
      </c>
      <c r="F1322" t="n">
        <v>57.8</v>
      </c>
      <c r="G1322" t="str">
        <f>=IF(MOD(A1322,10)&lt;7,"train","test")</f>
      </c>
      <c r="H1322" s="5" t="str">
        <f>=$L$6+$L$7*D1322+$L$8*E1322</f>
      </c>
      <c r="I1322" s="5" t="str">
        <f>=(F1322-H1322)^2</f>
      </c>
    </row>
    <row r="1323">
      <c r="A1323" t="n">
        <v>173258</v>
      </c>
      <c r="B1323" t="s">
        <v>2611</v>
      </c>
      <c r="C1323" t="s">
        <v>163</v>
      </c>
      <c r="D1323" t="n">
        <v>14</v>
      </c>
      <c r="E1323" t="n">
        <v>29434</v>
      </c>
      <c r="F1323" t="n">
        <v>91.2</v>
      </c>
      <c r="G1323" t="str">
        <f>=IF(MOD(A1323,10)&lt;7,"train","test")</f>
      </c>
      <c r="H1323" s="5" t="str">
        <f>=$L$6+$L$7*D1323+$L$8*E1323</f>
      </c>
      <c r="I1323" s="5" t="str">
        <f>=(F1323-H1323)^2</f>
      </c>
    </row>
    <row r="1324">
      <c r="A1324" t="n">
        <v>173328</v>
      </c>
      <c r="B1324" t="s">
        <v>2615</v>
      </c>
      <c r="C1324" t="s">
        <v>163</v>
      </c>
      <c r="D1324" t="n">
        <v>34</v>
      </c>
      <c r="E1324" t="n">
        <v>17989</v>
      </c>
      <c r="F1324" t="n">
        <v>57.6</v>
      </c>
      <c r="G1324" t="str">
        <f>=IF(MOD(A1324,10)&lt;7,"train","test")</f>
      </c>
      <c r="H1324" s="5" t="str">
        <f>=$L$6+$L$7*D1324+$L$8*E1324</f>
      </c>
      <c r="I1324" s="5" t="str">
        <f>=(F1324-H1324)^2</f>
      </c>
    </row>
    <row r="1325">
      <c r="A1325" t="n">
        <v>173647</v>
      </c>
      <c r="B1325" t="s">
        <v>2626</v>
      </c>
      <c r="C1325" t="s">
        <v>163</v>
      </c>
      <c r="D1325" t="n">
        <v>21</v>
      </c>
      <c r="E1325" t="n">
        <v>28805</v>
      </c>
      <c r="F1325" t="n">
        <v>75.9</v>
      </c>
      <c r="G1325" t="str">
        <f>=IF(MOD(A1325,10)&lt;7,"train","test")</f>
      </c>
      <c r="H1325" s="5" t="str">
        <f>=$L$6+$L$7*D1325+$L$8*E1325</f>
      </c>
      <c r="I1325" s="5" t="str">
        <f>=(F1325-H1325)^2</f>
      </c>
    </row>
    <row r="1326">
      <c r="A1326" t="n">
        <v>174127</v>
      </c>
      <c r="B1326" t="s">
        <v>2649</v>
      </c>
      <c r="C1326" t="s">
        <v>163</v>
      </c>
      <c r="D1326" t="n">
        <v>40</v>
      </c>
      <c r="E1326" t="n">
        <v>27031</v>
      </c>
      <c r="F1326" t="n">
        <v>69.2</v>
      </c>
      <c r="G1326" t="str">
        <f>=IF(MOD(A1326,10)&lt;7,"train","test")</f>
      </c>
      <c r="H1326" s="5" t="str">
        <f>=$L$6+$L$7*D1326+$L$8*E1326</f>
      </c>
      <c r="I1326" s="5" t="str">
        <f>=(F1326-H1326)^2</f>
      </c>
    </row>
    <row r="1327">
      <c r="A1327" t="n">
        <v>174358</v>
      </c>
      <c r="B1327" t="s">
        <v>2660</v>
      </c>
      <c r="C1327" t="s">
        <v>149</v>
      </c>
      <c r="D1327" t="n">
        <v>27</v>
      </c>
      <c r="E1327" t="n">
        <v>18231</v>
      </c>
      <c r="F1327" t="n">
        <v>53.7</v>
      </c>
      <c r="G1327" t="str">
        <f>=IF(MOD(A1327,10)&lt;7,"train","test")</f>
      </c>
      <c r="H1327" s="5" t="str">
        <f>=$L$6+$L$7*D1327+$L$8*E1327</f>
      </c>
      <c r="I1327" s="5" t="str">
        <f>=(F1327-H1327)^2</f>
      </c>
    </row>
    <row r="1328">
      <c r="A1328" t="n">
        <v>174437</v>
      </c>
      <c r="B1328" t="s">
        <v>2663</v>
      </c>
      <c r="C1328" t="s">
        <v>163</v>
      </c>
      <c r="D1328" t="n">
        <v>43</v>
      </c>
      <c r="E1328" t="n">
        <v>23694</v>
      </c>
      <c r="F1328" t="n">
        <v>62.4</v>
      </c>
      <c r="G1328" t="str">
        <f>=IF(MOD(A1328,10)&lt;7,"train","test")</f>
      </c>
      <c r="H1328" s="5" t="str">
        <f>=$L$6+$L$7*D1328+$L$8*E1328</f>
      </c>
      <c r="I1328" s="5" t="str">
        <f>=(F1328-H1328)^2</f>
      </c>
    </row>
    <row r="1329">
      <c r="A1329" t="n">
        <v>174747</v>
      </c>
      <c r="B1329" t="s">
        <v>2672</v>
      </c>
      <c r="C1329" t="s">
        <v>163</v>
      </c>
      <c r="D1329" t="n">
        <v>19</v>
      </c>
      <c r="E1329" t="n">
        <v>29720</v>
      </c>
      <c r="F1329" t="n">
        <v>83</v>
      </c>
      <c r="G1329" t="str">
        <f>=IF(MOD(A1329,10)&lt;7,"train","test")</f>
      </c>
      <c r="H1329" s="5" t="str">
        <f>=$L$6+$L$7*D1329+$L$8*E1329</f>
      </c>
      <c r="I1329" s="5" t="str">
        <f>=(F1329-H1329)^2</f>
      </c>
    </row>
    <row r="1330">
      <c r="A1330" t="n">
        <v>174817</v>
      </c>
      <c r="B1330" t="s">
        <v>2677</v>
      </c>
      <c r="C1330" t="s">
        <v>163</v>
      </c>
      <c r="D1330" t="n">
        <v>22</v>
      </c>
      <c r="E1330" t="n">
        <v>22518</v>
      </c>
      <c r="F1330" t="n">
        <v>67.7</v>
      </c>
      <c r="G1330" t="str">
        <f>=IF(MOD(A1330,10)&lt;7,"train","test")</f>
      </c>
      <c r="H1330" s="5" t="str">
        <f>=$L$6+$L$7*D1330+$L$8*E1330</f>
      </c>
      <c r="I1330" s="5" t="str">
        <f>=(F1330-H1330)^2</f>
      </c>
    </row>
    <row r="1331">
      <c r="A1331" t="n">
        <v>174899</v>
      </c>
      <c r="B1331" t="s">
        <v>2682</v>
      </c>
      <c r="C1331" t="s">
        <v>163</v>
      </c>
      <c r="D1331" t="n">
        <v>23</v>
      </c>
      <c r="E1331" t="n">
        <v>23913</v>
      </c>
      <c r="F1331" t="n">
        <v>63</v>
      </c>
      <c r="G1331" t="str">
        <f>=IF(MOD(A1331,10)&lt;7,"train","test")</f>
      </c>
      <c r="H1331" s="5" t="str">
        <f>=$L$6+$L$7*D1331+$L$8*E1331</f>
      </c>
      <c r="I1331" s="5" t="str">
        <f>=(F1331-H1331)^2</f>
      </c>
    </row>
    <row r="1332">
      <c r="A1332" t="n">
        <v>175078</v>
      </c>
      <c r="B1332" t="s">
        <v>2689</v>
      </c>
      <c r="C1332" t="s">
        <v>149</v>
      </c>
      <c r="D1332" t="n">
        <v>11</v>
      </c>
      <c r="E1332" t="n">
        <v>14839</v>
      </c>
      <c r="F1332" t="n">
        <v>42.6</v>
      </c>
      <c r="G1332" t="str">
        <f>=IF(MOD(A1332,10)&lt;7,"train","test")</f>
      </c>
      <c r="H1332" s="5" t="str">
        <f>=$L$6+$L$7*D1332+$L$8*E1332</f>
      </c>
      <c r="I1332" s="5" t="str">
        <f>=(F1332-H1332)^2</f>
      </c>
    </row>
    <row r="1333">
      <c r="A1333" t="n">
        <v>176017</v>
      </c>
      <c r="B1333" t="s">
        <v>2735</v>
      </c>
      <c r="C1333" t="s">
        <v>149</v>
      </c>
      <c r="D1333" t="n">
        <v>22</v>
      </c>
      <c r="E1333" t="n">
        <v>14946</v>
      </c>
      <c r="F1333" t="n">
        <v>68.5</v>
      </c>
      <c r="G1333" t="str">
        <f>=IF(MOD(A1333,10)&lt;7,"train","test")</f>
      </c>
      <c r="H1333" s="5" t="str">
        <f>=$L$6+$L$7*D1333+$L$8*E1333</f>
      </c>
      <c r="I1333" s="5" t="str">
        <f>=(F1333-H1333)^2</f>
      </c>
    </row>
    <row r="1334">
      <c r="A1334" t="n">
        <v>176318</v>
      </c>
      <c r="B1334" t="s">
        <v>2753</v>
      </c>
      <c r="C1334" t="s">
        <v>163</v>
      </c>
      <c r="D1334" t="n">
        <v>69</v>
      </c>
      <c r="E1334" t="n">
        <v>8234</v>
      </c>
      <c r="F1334" t="n">
        <v>27</v>
      </c>
      <c r="G1334" t="str">
        <f>=IF(MOD(A1334,10)&lt;7,"train","test")</f>
      </c>
      <c r="H1334" s="5" t="str">
        <f>=$L$6+$L$7*D1334+$L$8*E1334</f>
      </c>
      <c r="I1334" s="5" t="str">
        <f>=(F1334-H1334)^2</f>
      </c>
    </row>
    <row r="1335">
      <c r="A1335" t="n">
        <v>176479</v>
      </c>
      <c r="B1335" t="s">
        <v>2766</v>
      </c>
      <c r="C1335" t="s">
        <v>163</v>
      </c>
      <c r="D1335" t="n">
        <v>25</v>
      </c>
      <c r="E1335" t="n">
        <v>17192</v>
      </c>
      <c r="F1335" t="n">
        <v>40.8</v>
      </c>
      <c r="G1335" t="str">
        <f>=IF(MOD(A1335,10)&lt;7,"train","test")</f>
      </c>
      <c r="H1335" s="5" t="str">
        <f>=$L$6+$L$7*D1335+$L$8*E1335</f>
      </c>
      <c r="I1335" s="5" t="str">
        <f>=(F1335-H1335)^2</f>
      </c>
    </row>
    <row r="1336">
      <c r="A1336" t="n">
        <v>176628</v>
      </c>
      <c r="B1336" t="s">
        <v>2769</v>
      </c>
      <c r="C1336" t="s">
        <v>163</v>
      </c>
      <c r="D1336" t="n">
        <v>49</v>
      </c>
      <c r="E1336" t="n">
        <v>17482</v>
      </c>
      <c r="F1336" t="n">
        <v>42.6</v>
      </c>
      <c r="G1336" t="str">
        <f>=IF(MOD(A1336,10)&lt;7,"train","test")</f>
      </c>
      <c r="H1336" s="5" t="str">
        <f>=$L$6+$L$7*D1336+$L$8*E1336</f>
      </c>
      <c r="I1336" s="5" t="str">
        <f>=(F1336-H1336)^2</f>
      </c>
    </row>
    <row r="1337">
      <c r="A1337" t="n">
        <v>176789</v>
      </c>
      <c r="B1337" t="s">
        <v>2774</v>
      </c>
      <c r="C1337" t="s">
        <v>163</v>
      </c>
      <c r="D1337" t="n">
        <v>36</v>
      </c>
      <c r="E1337" t="n">
        <v>12860</v>
      </c>
      <c r="F1337" t="n">
        <v>47.1</v>
      </c>
      <c r="G1337" t="str">
        <f>=IF(MOD(A1337,10)&lt;7,"train","test")</f>
      </c>
      <c r="H1337" s="5" t="str">
        <f>=$L$6+$L$7*D1337+$L$8*E1337</f>
      </c>
      <c r="I1337" s="5" t="str">
        <f>=(F1337-H1337)^2</f>
      </c>
    </row>
    <row r="1338">
      <c r="A1338" t="n">
        <v>176947</v>
      </c>
      <c r="B1338" t="s">
        <v>2779</v>
      </c>
      <c r="C1338" t="s">
        <v>163</v>
      </c>
      <c r="D1338" t="n">
        <v>37</v>
      </c>
      <c r="E1338" t="n">
        <v>25050</v>
      </c>
      <c r="F1338" t="n">
        <v>54.4</v>
      </c>
      <c r="G1338" t="str">
        <f>=IF(MOD(A1338,10)&lt;7,"train","test")</f>
      </c>
      <c r="H1338" s="5" t="str">
        <f>=$L$6+$L$7*D1338+$L$8*E1338</f>
      </c>
      <c r="I1338" s="5" t="str">
        <f>=(F1338-H1338)^2</f>
      </c>
    </row>
    <row r="1339">
      <c r="A1339" t="n">
        <v>177117</v>
      </c>
      <c r="B1339" t="s">
        <v>2788</v>
      </c>
      <c r="C1339" t="s">
        <v>163</v>
      </c>
      <c r="D1339" t="n">
        <v>45</v>
      </c>
      <c r="E1339" t="n">
        <v>18430</v>
      </c>
      <c r="F1339" t="n">
        <v>46.7</v>
      </c>
      <c r="G1339" t="str">
        <f>=IF(MOD(A1339,10)&lt;7,"train","test")</f>
      </c>
      <c r="H1339" s="5" t="str">
        <f>=$L$6+$L$7*D1339+$L$8*E1339</f>
      </c>
      <c r="I1339" s="5" t="str">
        <f>=(F1339-H1339)^2</f>
      </c>
    </row>
    <row r="1340">
      <c r="A1340" t="n">
        <v>177339</v>
      </c>
      <c r="B1340" t="s">
        <v>2800</v>
      </c>
      <c r="C1340" t="s">
        <v>163</v>
      </c>
      <c r="D1340" t="n">
        <v>36</v>
      </c>
      <c r="E1340" t="n">
        <v>18748</v>
      </c>
      <c r="F1340" t="n">
        <v>64</v>
      </c>
      <c r="G1340" t="str">
        <f>=IF(MOD(A1340,10)&lt;7,"train","test")</f>
      </c>
      <c r="H1340" s="5" t="str">
        <f>=$L$6+$L$7*D1340+$L$8*E1340</f>
      </c>
      <c r="I1340" s="5" t="str">
        <f>=(F1340-H1340)^2</f>
      </c>
    </row>
    <row r="1341">
      <c r="A1341" t="n">
        <v>177418</v>
      </c>
      <c r="B1341" t="s">
        <v>2801</v>
      </c>
      <c r="C1341" t="s">
        <v>163</v>
      </c>
      <c r="D1341" t="n">
        <v>48</v>
      </c>
      <c r="E1341" t="n">
        <v>19519</v>
      </c>
      <c r="F1341" t="n">
        <v>56.8</v>
      </c>
      <c r="G1341" t="str">
        <f>=IF(MOD(A1341,10)&lt;7,"train","test")</f>
      </c>
      <c r="H1341" s="5" t="str">
        <f>=$L$6+$L$7*D1341+$L$8*E1341</f>
      </c>
      <c r="I1341" s="5" t="str">
        <f>=(F1341-H1341)^2</f>
      </c>
    </row>
    <row r="1342">
      <c r="A1342" t="n">
        <v>177968</v>
      </c>
      <c r="B1342" t="s">
        <v>2818</v>
      </c>
      <c r="C1342" t="s">
        <v>163</v>
      </c>
      <c r="D1342" t="n">
        <v>29</v>
      </c>
      <c r="E1342" t="n">
        <v>18698</v>
      </c>
      <c r="F1342" t="n">
        <v>50.3</v>
      </c>
      <c r="G1342" t="str">
        <f>=IF(MOD(A1342,10)&lt;7,"train","test")</f>
      </c>
      <c r="H1342" s="5" t="str">
        <f>=$L$6+$L$7*D1342+$L$8*E1342</f>
      </c>
      <c r="I1342" s="5" t="str">
        <f>=(F1342-H1342)^2</f>
      </c>
    </row>
    <row r="1343">
      <c r="A1343" t="n">
        <v>178059</v>
      </c>
      <c r="B1343" t="s">
        <v>2825</v>
      </c>
      <c r="C1343" t="s">
        <v>163</v>
      </c>
      <c r="D1343" t="n">
        <v>36</v>
      </c>
      <c r="E1343" t="n">
        <v>26733</v>
      </c>
      <c r="F1343" t="n">
        <v>71.5</v>
      </c>
      <c r="G1343" t="str">
        <f>=IF(MOD(A1343,10)&lt;7,"train","test")</f>
      </c>
      <c r="H1343" s="5" t="str">
        <f>=$L$6+$L$7*D1343+$L$8*E1343</f>
      </c>
      <c r="I1343" s="5" t="str">
        <f>=(F1343-H1343)^2</f>
      </c>
    </row>
    <row r="1344">
      <c r="A1344" t="n">
        <v>178208</v>
      </c>
      <c r="B1344" t="s">
        <v>2829</v>
      </c>
      <c r="C1344" t="s">
        <v>163</v>
      </c>
      <c r="D1344" t="n">
        <v>31</v>
      </c>
      <c r="E1344" t="n">
        <v>25380</v>
      </c>
      <c r="F1344" t="n">
        <v>66.7</v>
      </c>
      <c r="G1344" t="str">
        <f>=IF(MOD(A1344,10)&lt;7,"train","test")</f>
      </c>
      <c r="H1344" s="5" t="str">
        <f>=$L$6+$L$7*D1344+$L$8*E1344</f>
      </c>
      <c r="I1344" s="5" t="str">
        <f>=(F1344-H1344)^2</f>
      </c>
    </row>
    <row r="1345">
      <c r="A1345" t="n">
        <v>178369</v>
      </c>
      <c r="B1345" t="s">
        <v>2835</v>
      </c>
      <c r="C1345" t="s">
        <v>163</v>
      </c>
      <c r="D1345" t="n">
        <v>30</v>
      </c>
      <c r="E1345" t="n">
        <v>18396</v>
      </c>
      <c r="F1345" t="n">
        <v>24.7</v>
      </c>
      <c r="G1345" t="str">
        <f>=IF(MOD(A1345,10)&lt;7,"train","test")</f>
      </c>
      <c r="H1345" s="5" t="str">
        <f>=$L$6+$L$7*D1345+$L$8*E1345</f>
      </c>
      <c r="I1345" s="5" t="str">
        <f>=(F1345-H1345)^2</f>
      </c>
    </row>
    <row r="1346">
      <c r="A1346" t="n">
        <v>178387</v>
      </c>
      <c r="B1346" t="s">
        <v>2836</v>
      </c>
      <c r="C1346" t="s">
        <v>149</v>
      </c>
      <c r="D1346" t="n">
        <v>28</v>
      </c>
      <c r="E1346" t="n">
        <v>12764</v>
      </c>
      <c r="F1346" t="n">
        <v>39.7</v>
      </c>
      <c r="G1346" t="str">
        <f>=IF(MOD(A1346,10)&lt;7,"train","test")</f>
      </c>
      <c r="H1346" s="5" t="str">
        <f>=$L$6+$L$7*D1346+$L$8*E1346</f>
      </c>
      <c r="I1346" s="5" t="str">
        <f>=(F1346-H1346)^2</f>
      </c>
    </row>
    <row r="1347">
      <c r="A1347" t="n">
        <v>178679</v>
      </c>
      <c r="B1347" t="s">
        <v>2848</v>
      </c>
      <c r="C1347" t="s">
        <v>163</v>
      </c>
      <c r="D1347" t="n">
        <v>38</v>
      </c>
      <c r="E1347" t="n">
        <v>17968</v>
      </c>
      <c r="F1347" t="n">
        <v>57.4</v>
      </c>
      <c r="G1347" t="str">
        <f>=IF(MOD(A1347,10)&lt;7,"train","test")</f>
      </c>
      <c r="H1347" s="5" t="str">
        <f>=$L$6+$L$7*D1347+$L$8*E1347</f>
      </c>
      <c r="I1347" s="5" t="str">
        <f>=(F1347-H1347)^2</f>
      </c>
    </row>
    <row r="1348">
      <c r="A1348" t="n">
        <v>178697</v>
      </c>
      <c r="B1348" t="s">
        <v>2849</v>
      </c>
      <c r="C1348" t="s">
        <v>163</v>
      </c>
      <c r="D1348" t="n">
        <v>44</v>
      </c>
      <c r="E1348" t="n">
        <v>12279</v>
      </c>
      <c r="F1348" t="n">
        <v>61.3</v>
      </c>
      <c r="G1348" t="str">
        <f>=IF(MOD(A1348,10)&lt;7,"train","test")</f>
      </c>
      <c r="H1348" s="5" t="str">
        <f>=$L$6+$L$7*D1348+$L$8*E1348</f>
      </c>
      <c r="I1348" s="5" t="str">
        <f>=(F1348-H1348)^2</f>
      </c>
    </row>
    <row r="1349">
      <c r="A1349" t="n">
        <v>179159</v>
      </c>
      <c r="B1349" t="s">
        <v>2859</v>
      </c>
      <c r="C1349" t="s">
        <v>163</v>
      </c>
      <c r="D1349" t="n">
        <v>15</v>
      </c>
      <c r="E1349" t="n">
        <v>30911</v>
      </c>
      <c r="F1349" t="n">
        <v>79.7</v>
      </c>
      <c r="G1349" t="str">
        <f>=IF(MOD(A1349,10)&lt;7,"train","test")</f>
      </c>
      <c r="H1349" s="5" t="str">
        <f>=$L$6+$L$7*D1349+$L$8*E1349</f>
      </c>
      <c r="I1349" s="5" t="str">
        <f>=(F1349-H1349)^2</f>
      </c>
    </row>
    <row r="1350">
      <c r="A1350" t="n">
        <v>179548</v>
      </c>
      <c r="B1350" t="s">
        <v>2873</v>
      </c>
      <c r="C1350" t="s">
        <v>163</v>
      </c>
      <c r="D1350" t="n">
        <v>42</v>
      </c>
      <c r="E1350" t="n">
        <v>23261</v>
      </c>
      <c r="F1350" t="n">
        <v>46.5</v>
      </c>
      <c r="G1350" t="str">
        <f>=IF(MOD(A1350,10)&lt;7,"train","test")</f>
      </c>
      <c r="H1350" s="5" t="str">
        <f>=$L$6+$L$7*D1350+$L$8*E1350</f>
      </c>
      <c r="I1350" s="5" t="str">
        <f>=(F1350-H1350)^2</f>
      </c>
    </row>
    <row r="1351">
      <c r="A1351" t="n">
        <v>179557</v>
      </c>
      <c r="B1351" t="s">
        <v>2874</v>
      </c>
      <c r="C1351" t="s">
        <v>149</v>
      </c>
      <c r="D1351" t="n">
        <v>29</v>
      </c>
      <c r="E1351" t="n">
        <v>14843</v>
      </c>
      <c r="F1351" t="n">
        <v>55.8</v>
      </c>
      <c r="G1351" t="str">
        <f>=IF(MOD(A1351,10)&lt;7,"train","test")</f>
      </c>
      <c r="H1351" s="5" t="str">
        <f>=$L$6+$L$7*D1351+$L$8*E1351</f>
      </c>
      <c r="I1351" s="5" t="str">
        <f>=(F1351-H1351)^2</f>
      </c>
    </row>
    <row r="1352">
      <c r="A1352" t="n">
        <v>179867</v>
      </c>
      <c r="B1352" t="s">
        <v>2880</v>
      </c>
      <c r="C1352" t="s">
        <v>163</v>
      </c>
      <c r="D1352" t="n">
        <v>16</v>
      </c>
      <c r="E1352" t="n">
        <v>22440</v>
      </c>
      <c r="F1352" t="n">
        <v>94.4</v>
      </c>
      <c r="G1352" t="str">
        <f>=IF(MOD(A1352,10)&lt;7,"train","test")</f>
      </c>
      <c r="H1352" s="5" t="str">
        <f>=$L$6+$L$7*D1352+$L$8*E1352</f>
      </c>
      <c r="I1352" s="5" t="str">
        <f>=(F1352-H1352)^2</f>
      </c>
    </row>
    <row r="1353">
      <c r="A1353" t="n">
        <v>180179</v>
      </c>
      <c r="B1353" t="s">
        <v>2901</v>
      </c>
      <c r="C1353" t="s">
        <v>149</v>
      </c>
      <c r="D1353" t="n">
        <v>26</v>
      </c>
      <c r="E1353" t="n">
        <v>13252</v>
      </c>
      <c r="F1353" t="n">
        <v>28.3</v>
      </c>
      <c r="G1353" t="str">
        <f>=IF(MOD(A1353,10)&lt;7,"train","test")</f>
      </c>
      <c r="H1353" s="5" t="str">
        <f>=$L$6+$L$7*D1353+$L$8*E1353</f>
      </c>
      <c r="I1353" s="5" t="str">
        <f>=(F1353-H1353)^2</f>
      </c>
    </row>
    <row r="1354">
      <c r="A1354" t="n">
        <v>180258</v>
      </c>
      <c r="B1354" t="s">
        <v>2910</v>
      </c>
      <c r="C1354" t="s">
        <v>163</v>
      </c>
      <c r="D1354" t="n">
        <v>31</v>
      </c>
      <c r="E1354" t="n">
        <v>21175</v>
      </c>
      <c r="F1354" t="n">
        <v>42.4</v>
      </c>
      <c r="G1354" t="str">
        <f>=IF(MOD(A1354,10)&lt;7,"train","test")</f>
      </c>
      <c r="H1354" s="5" t="str">
        <f>=$L$6+$L$7*D1354+$L$8*E1354</f>
      </c>
      <c r="I1354" s="5" t="str">
        <f>=(F1354-H1354)^2</f>
      </c>
    </row>
    <row r="1355">
      <c r="A1355" t="n">
        <v>180489</v>
      </c>
      <c r="B1355" t="s">
        <v>2918</v>
      </c>
      <c r="C1355" t="s">
        <v>149</v>
      </c>
      <c r="D1355" t="n">
        <v>28</v>
      </c>
      <c r="E1355" t="n">
        <v>17775</v>
      </c>
      <c r="F1355" t="n">
        <v>45.4</v>
      </c>
      <c r="G1355" t="str">
        <f>=IF(MOD(A1355,10)&lt;7,"train","test")</f>
      </c>
      <c r="H1355" s="5" t="str">
        <f>=$L$6+$L$7*D1355+$L$8*E1355</f>
      </c>
      <c r="I1355" s="5" t="str">
        <f>=(F1355-H1355)^2</f>
      </c>
    </row>
    <row r="1356">
      <c r="A1356" t="n">
        <v>180878</v>
      </c>
      <c r="B1356" t="s">
        <v>2932</v>
      </c>
      <c r="C1356" t="s">
        <v>163</v>
      </c>
      <c r="D1356" t="n">
        <v>21</v>
      </c>
      <c r="E1356" t="n">
        <v>21834</v>
      </c>
      <c r="F1356" t="n">
        <v>71.2</v>
      </c>
      <c r="G1356" t="str">
        <f>=IF(MOD(A1356,10)&lt;7,"train","test")</f>
      </c>
      <c r="H1356" s="5" t="str">
        <f>=$L$6+$L$7*D1356+$L$8*E1356</f>
      </c>
      <c r="I1356" s="5" t="str">
        <f>=(F1356-H1356)^2</f>
      </c>
    </row>
    <row r="1357">
      <c r="A1357" t="n">
        <v>180948</v>
      </c>
      <c r="B1357" t="s">
        <v>2935</v>
      </c>
      <c r="C1357" t="s">
        <v>149</v>
      </c>
      <c r="D1357" t="n">
        <v>36</v>
      </c>
      <c r="E1357" t="n">
        <v>13852</v>
      </c>
      <c r="F1357" t="n">
        <v>38.1</v>
      </c>
      <c r="G1357" t="str">
        <f>=IF(MOD(A1357,10)&lt;7,"train","test")</f>
      </c>
      <c r="H1357" s="5" t="str">
        <f>=$L$6+$L$7*D1357+$L$8*E1357</f>
      </c>
      <c r="I1357" s="5" t="str">
        <f>=(F1357-H1357)^2</f>
      </c>
    </row>
    <row r="1358">
      <c r="A1358" t="n">
        <v>181127</v>
      </c>
      <c r="B1358" t="s">
        <v>2942</v>
      </c>
      <c r="C1358" t="s">
        <v>163</v>
      </c>
      <c r="D1358" t="n">
        <v>29</v>
      </c>
      <c r="E1358" t="n">
        <v>21821</v>
      </c>
      <c r="F1358" t="n">
        <v>53.3</v>
      </c>
      <c r="G1358" t="str">
        <f>=IF(MOD(A1358,10)&lt;7,"train","test")</f>
      </c>
      <c r="H1358" s="5" t="str">
        <f>=$L$6+$L$7*D1358+$L$8*E1358</f>
      </c>
      <c r="I1358" s="5" t="str">
        <f>=(F1358-H1358)^2</f>
      </c>
    </row>
    <row r="1359">
      <c r="A1359" t="n">
        <v>181297</v>
      </c>
      <c r="B1359" t="s">
        <v>2948</v>
      </c>
      <c r="C1359" t="s">
        <v>163</v>
      </c>
      <c r="D1359" t="n">
        <v>32</v>
      </c>
      <c r="E1359" t="n">
        <v>20650</v>
      </c>
      <c r="F1359" t="n">
        <v>60</v>
      </c>
      <c r="G1359" t="str">
        <f>=IF(MOD(A1359,10)&lt;7,"train","test")</f>
      </c>
      <c r="H1359" s="5" t="str">
        <f>=$L$6+$L$7*D1359+$L$8*E1359</f>
      </c>
      <c r="I1359" s="5" t="str">
        <f>=(F1359-H1359)^2</f>
      </c>
    </row>
    <row r="1360">
      <c r="A1360" t="n">
        <v>181738</v>
      </c>
      <c r="B1360" t="s">
        <v>2967</v>
      </c>
      <c r="C1360" t="s">
        <v>163</v>
      </c>
      <c r="D1360" t="n">
        <v>24</v>
      </c>
      <c r="E1360" t="n">
        <v>23602</v>
      </c>
      <c r="F1360" t="n">
        <v>46.4</v>
      </c>
      <c r="G1360" t="str">
        <f>=IF(MOD(A1360,10)&lt;7,"train","test")</f>
      </c>
      <c r="H1360" s="5" t="str">
        <f>=$L$6+$L$7*D1360+$L$8*E1360</f>
      </c>
      <c r="I1360" s="5" t="str">
        <f>=(F1360-H1360)^2</f>
      </c>
    </row>
    <row r="1361">
      <c r="A1361" t="n">
        <v>183239</v>
      </c>
      <c r="B1361" t="s">
        <v>3030</v>
      </c>
      <c r="C1361" t="s">
        <v>163</v>
      </c>
      <c r="D1361" t="n">
        <v>11</v>
      </c>
      <c r="E1361" t="n">
        <v>35091</v>
      </c>
      <c r="F1361" t="n">
        <v>83.2</v>
      </c>
      <c r="G1361" t="str">
        <f>=IF(MOD(A1361,10)&lt;7,"train","test")</f>
      </c>
      <c r="H1361" s="5" t="str">
        <f>=$L$6+$L$7*D1361+$L$8*E1361</f>
      </c>
      <c r="I1361" s="5" t="str">
        <f>=(F1361-H1361)^2</f>
      </c>
    </row>
    <row r="1362">
      <c r="A1362" t="n">
        <v>183789</v>
      </c>
      <c r="B1362" t="s">
        <v>3045</v>
      </c>
      <c r="C1362" t="s">
        <v>189</v>
      </c>
      <c r="D1362" t="n">
        <v>60</v>
      </c>
      <c r="E1362" t="n">
        <v>20068</v>
      </c>
      <c r="F1362" t="n">
        <v>42.4</v>
      </c>
      <c r="G1362" t="str">
        <f>=IF(MOD(A1362,10)&lt;7,"train","test")</f>
      </c>
      <c r="H1362" s="5" t="str">
        <f>=$L$6+$L$7*D1362+$L$8*E1362</f>
      </c>
      <c r="I1362" s="5" t="str">
        <f>=(F1362-H1362)^2</f>
      </c>
    </row>
    <row r="1363">
      <c r="A1363" t="n">
        <v>184348</v>
      </c>
      <c r="B1363" t="s">
        <v>3068</v>
      </c>
      <c r="C1363" t="s">
        <v>163</v>
      </c>
      <c r="D1363" t="n">
        <v>27</v>
      </c>
      <c r="E1363" t="n">
        <v>28193</v>
      </c>
      <c r="F1363" t="n">
        <v>72.4</v>
      </c>
      <c r="G1363" t="str">
        <f>=IF(MOD(A1363,10)&lt;7,"train","test")</f>
      </c>
      <c r="H1363" s="5" t="str">
        <f>=$L$6+$L$7*D1363+$L$8*E1363</f>
      </c>
      <c r="I1363" s="5" t="str">
        <f>=(F1363-H1363)^2</f>
      </c>
    </row>
    <row r="1364">
      <c r="A1364" t="n">
        <v>185129</v>
      </c>
      <c r="B1364" t="s">
        <v>3093</v>
      </c>
      <c r="C1364" t="s">
        <v>149</v>
      </c>
      <c r="D1364" t="n">
        <v>52</v>
      </c>
      <c r="E1364" t="n">
        <v>12157</v>
      </c>
      <c r="F1364" t="n">
        <v>38.7</v>
      </c>
      <c r="G1364" t="str">
        <f>=IF(MOD(A1364,10)&lt;7,"train","test")</f>
      </c>
      <c r="H1364" s="5" t="str">
        <f>=$L$6+$L$7*D1364+$L$8*E1364</f>
      </c>
      <c r="I1364" s="5" t="str">
        <f>=(F1364-H1364)^2</f>
      </c>
    </row>
    <row r="1365">
      <c r="A1365" t="n">
        <v>185828</v>
      </c>
      <c r="B1365" t="s">
        <v>3115</v>
      </c>
      <c r="C1365" t="s">
        <v>149</v>
      </c>
      <c r="D1365" t="n">
        <v>39</v>
      </c>
      <c r="E1365" t="n">
        <v>16736</v>
      </c>
      <c r="F1365" t="n">
        <v>73.1</v>
      </c>
      <c r="G1365" t="str">
        <f>=IF(MOD(A1365,10)&lt;7,"train","test")</f>
      </c>
      <c r="H1365" s="5" t="str">
        <f>=$L$6+$L$7*D1365+$L$8*E1365</f>
      </c>
      <c r="I1365" s="5" t="str">
        <f>=(F1365-H1365)^2</f>
      </c>
    </row>
    <row r="1366">
      <c r="A1366" t="n">
        <v>186399</v>
      </c>
      <c r="B1366" t="s">
        <v>3134</v>
      </c>
      <c r="C1366" t="s">
        <v>149</v>
      </c>
      <c r="D1366" t="n">
        <v>56</v>
      </c>
      <c r="E1366" t="n">
        <v>17425</v>
      </c>
      <c r="F1366" t="n">
        <v>67.6</v>
      </c>
      <c r="G1366" t="str">
        <f>=IF(MOD(A1366,10)&lt;7,"train","test")</f>
      </c>
      <c r="H1366" s="5" t="str">
        <f>=$L$6+$L$7*D1366+$L$8*E1366</f>
      </c>
      <c r="I1366" s="5" t="str">
        <f>=(F1366-H1366)^2</f>
      </c>
    </row>
    <row r="1367">
      <c r="A1367" t="n">
        <v>186618</v>
      </c>
      <c r="B1367" t="s">
        <v>3144</v>
      </c>
      <c r="C1367" t="s">
        <v>163</v>
      </c>
      <c r="D1367" t="n">
        <v>54</v>
      </c>
      <c r="E1367" t="n">
        <v>18412</v>
      </c>
      <c r="F1367" t="n">
        <v>40.2</v>
      </c>
      <c r="G1367" t="str">
        <f>=IF(MOD(A1367,10)&lt;7,"train","test")</f>
      </c>
      <c r="H1367" s="5" t="str">
        <f>=$L$6+$L$7*D1367+$L$8*E1367</f>
      </c>
      <c r="I1367" s="5" t="str">
        <f>=(F1367-H1367)^2</f>
      </c>
    </row>
    <row r="1368">
      <c r="A1368" t="n">
        <v>186867</v>
      </c>
      <c r="B1368" t="s">
        <v>3147</v>
      </c>
      <c r="C1368" t="s">
        <v>163</v>
      </c>
      <c r="D1368" t="n">
        <v>20</v>
      </c>
      <c r="E1368" t="n">
        <v>43665</v>
      </c>
      <c r="F1368" t="n">
        <v>89.9</v>
      </c>
      <c r="G1368" t="str">
        <f>=IF(MOD(A1368,10)&lt;7,"train","test")</f>
      </c>
      <c r="H1368" s="5" t="str">
        <f>=$L$6+$L$7*D1368+$L$8*E1368</f>
      </c>
      <c r="I1368" s="5" t="str">
        <f>=(F1368-H1368)^2</f>
      </c>
    </row>
    <row r="1369">
      <c r="A1369" t="n">
        <v>187648</v>
      </c>
      <c r="B1369" t="s">
        <v>3169</v>
      </c>
      <c r="C1369" t="s">
        <v>149</v>
      </c>
      <c r="D1369" t="n">
        <v>32</v>
      </c>
      <c r="E1369" t="n">
        <v>6683</v>
      </c>
      <c r="F1369" t="n">
        <v>34</v>
      </c>
      <c r="G1369" t="str">
        <f>=IF(MOD(A1369,10)&lt;7,"train","test")</f>
      </c>
      <c r="H1369" s="5" t="str">
        <f>=$L$6+$L$7*D1369+$L$8*E1369</f>
      </c>
      <c r="I1369" s="5" t="str">
        <f>=(F1369-H1369)^2</f>
      </c>
    </row>
    <row r="1370">
      <c r="A1370" t="n">
        <v>187897</v>
      </c>
      <c r="B1370" t="s">
        <v>3175</v>
      </c>
      <c r="C1370" t="s">
        <v>149</v>
      </c>
      <c r="D1370" t="n">
        <v>46</v>
      </c>
      <c r="E1370" t="n">
        <v>15106</v>
      </c>
      <c r="F1370" t="n">
        <v>25.6</v>
      </c>
      <c r="G1370" t="str">
        <f>=IF(MOD(A1370,10)&lt;7,"train","test")</f>
      </c>
      <c r="H1370" s="5" t="str">
        <f>=$L$6+$L$7*D1370+$L$8*E1370</f>
      </c>
      <c r="I1370" s="5" t="str">
        <f>=(F1370-H1370)^2</f>
      </c>
    </row>
    <row r="1371">
      <c r="A1371" t="n">
        <v>187967</v>
      </c>
      <c r="B1371" t="s">
        <v>3181</v>
      </c>
      <c r="C1371" t="s">
        <v>149</v>
      </c>
      <c r="D1371" t="n">
        <v>31</v>
      </c>
      <c r="E1371" t="n">
        <v>9133</v>
      </c>
      <c r="F1371" t="n">
        <v>56.4</v>
      </c>
      <c r="G1371" t="str">
        <f>=IF(MOD(A1371,10)&lt;7,"train","test")</f>
      </c>
      <c r="H1371" s="5" t="str">
        <f>=$L$6+$L$7*D1371+$L$8*E1371</f>
      </c>
      <c r="I1371" s="5" t="str">
        <f>=(F1371-H1371)^2</f>
      </c>
    </row>
    <row r="1372">
      <c r="A1372" t="n">
        <v>188058</v>
      </c>
      <c r="B1372" t="s">
        <v>3194</v>
      </c>
      <c r="C1372" t="s">
        <v>149</v>
      </c>
      <c r="D1372" t="n">
        <v>36</v>
      </c>
      <c r="E1372" t="n">
        <v>6102</v>
      </c>
      <c r="F1372" t="n">
        <v>22.4</v>
      </c>
      <c r="G1372" t="str">
        <f>=IF(MOD(A1372,10)&lt;7,"train","test")</f>
      </c>
      <c r="H1372" s="5" t="str">
        <f>=$L$6+$L$7*D1372+$L$8*E1372</f>
      </c>
      <c r="I1372" s="5" t="str">
        <f>=(F1372-H1372)^2</f>
      </c>
    </row>
    <row r="1373">
      <c r="A1373" t="n">
        <v>188429</v>
      </c>
      <c r="B1373" t="s">
        <v>3209</v>
      </c>
      <c r="C1373" t="s">
        <v>163</v>
      </c>
      <c r="D1373" t="n">
        <v>29</v>
      </c>
      <c r="E1373" t="n">
        <v>28671</v>
      </c>
      <c r="F1373" t="n">
        <v>69.4</v>
      </c>
      <c r="G1373" t="str">
        <f>=IF(MOD(A1373,10)&lt;7,"train","test")</f>
      </c>
      <c r="H1373" s="5" t="str">
        <f>=$L$6+$L$7*D1373+$L$8*E1373</f>
      </c>
      <c r="I1373" s="5" t="str">
        <f>=(F1373-H1373)^2</f>
      </c>
    </row>
    <row r="1374">
      <c r="A1374" t="n">
        <v>189088</v>
      </c>
      <c r="B1374" t="s">
        <v>3232</v>
      </c>
      <c r="C1374" t="s">
        <v>163</v>
      </c>
      <c r="D1374" t="n">
        <v>23</v>
      </c>
      <c r="E1374" t="n">
        <v>25218</v>
      </c>
      <c r="F1374" t="n">
        <v>72.7</v>
      </c>
      <c r="G1374" t="str">
        <f>=IF(MOD(A1374,10)&lt;7,"train","test")</f>
      </c>
      <c r="H1374" s="5" t="str">
        <f>=$L$6+$L$7*D1374+$L$8*E1374</f>
      </c>
      <c r="I1374" s="5" t="str">
        <f>=(F1374-H1374)^2</f>
      </c>
    </row>
    <row r="1375">
      <c r="A1375" t="n">
        <v>189097</v>
      </c>
      <c r="B1375" t="s">
        <v>3234</v>
      </c>
      <c r="C1375" t="s">
        <v>163</v>
      </c>
      <c r="D1375" t="n">
        <v>15</v>
      </c>
      <c r="E1375" t="n">
        <v>27738</v>
      </c>
      <c r="F1375" t="n">
        <v>92.9</v>
      </c>
      <c r="G1375" t="str">
        <f>=IF(MOD(A1375,10)&lt;7,"train","test")</f>
      </c>
      <c r="H1375" s="5" t="str">
        <f>=$L$6+$L$7*D1375+$L$8*E1375</f>
      </c>
      <c r="I1375" s="5" t="str">
        <f>=(F1375-H1375)^2</f>
      </c>
    </row>
    <row r="1376">
      <c r="A1376" t="n">
        <v>189228</v>
      </c>
      <c r="B1376" t="s">
        <v>3236</v>
      </c>
      <c r="C1376" t="s">
        <v>189</v>
      </c>
      <c r="D1376" t="n">
        <v>54</v>
      </c>
      <c r="E1376" t="n">
        <v>27509</v>
      </c>
      <c r="F1376" t="n">
        <v>41.9</v>
      </c>
      <c r="G1376" t="str">
        <f>=IF(MOD(A1376,10)&lt;7,"train","test")</f>
      </c>
      <c r="H1376" s="5" t="str">
        <f>=$L$6+$L$7*D1376+$L$8*E1376</f>
      </c>
      <c r="I1376" s="5" t="str">
        <f>=(F1376-H1376)^2</f>
      </c>
    </row>
    <row r="1377">
      <c r="A1377" t="n">
        <v>190099</v>
      </c>
      <c r="B1377" t="s">
        <v>3270</v>
      </c>
      <c r="C1377" t="s">
        <v>163</v>
      </c>
      <c r="D1377" t="n">
        <v>13</v>
      </c>
      <c r="E1377" t="n">
        <v>26954</v>
      </c>
      <c r="F1377" t="n">
        <v>90.5</v>
      </c>
      <c r="G1377" t="str">
        <f>=IF(MOD(A1377,10)&lt;7,"train","test")</f>
      </c>
      <c r="H1377" s="5" t="str">
        <f>=$L$6+$L$7*D1377+$L$8*E1377</f>
      </c>
      <c r="I1377" s="5" t="str">
        <f>=(F1377-H1377)^2</f>
      </c>
    </row>
    <row r="1378">
      <c r="A1378" t="n">
        <v>190549</v>
      </c>
      <c r="B1378" t="s">
        <v>3292</v>
      </c>
      <c r="C1378" t="s">
        <v>149</v>
      </c>
      <c r="D1378" t="n">
        <v>56</v>
      </c>
      <c r="E1378" t="n">
        <v>4105</v>
      </c>
      <c r="F1378" t="n">
        <v>56.6</v>
      </c>
      <c r="G1378" t="str">
        <f>=IF(MOD(A1378,10)&lt;7,"train","test")</f>
      </c>
      <c r="H1378" s="5" t="str">
        <f>=$L$6+$L$7*D1378+$L$8*E1378</f>
      </c>
      <c r="I1378" s="5" t="str">
        <f>=(F1378-H1378)^2</f>
      </c>
    </row>
    <row r="1379">
      <c r="A1379" t="n">
        <v>190558</v>
      </c>
      <c r="B1379" t="s">
        <v>3293</v>
      </c>
      <c r="C1379" t="s">
        <v>149</v>
      </c>
      <c r="D1379" t="n">
        <v>49</v>
      </c>
      <c r="E1379" t="n">
        <v>6355</v>
      </c>
      <c r="F1379" t="n">
        <v>47.7</v>
      </c>
      <c r="G1379" t="str">
        <f>=IF(MOD(A1379,10)&lt;7,"train","test")</f>
      </c>
      <c r="H1379" s="5" t="str">
        <f>=$L$6+$L$7*D1379+$L$8*E1379</f>
      </c>
      <c r="I1379" s="5" t="str">
        <f>=(F1379-H1379)^2</f>
      </c>
    </row>
    <row r="1380">
      <c r="A1380" t="n">
        <v>190567</v>
      </c>
      <c r="B1380" t="s">
        <v>3295</v>
      </c>
      <c r="C1380" t="s">
        <v>149</v>
      </c>
      <c r="D1380" t="n">
        <v>60</v>
      </c>
      <c r="E1380" t="n">
        <v>4599</v>
      </c>
      <c r="F1380" t="n">
        <v>54.7</v>
      </c>
      <c r="G1380" t="str">
        <f>=IF(MOD(A1380,10)&lt;7,"train","test")</f>
      </c>
      <c r="H1380" s="5" t="str">
        <f>=$L$6+$L$7*D1380+$L$8*E1380</f>
      </c>
      <c r="I1380" s="5" t="str">
        <f>=(F1380-H1380)^2</f>
      </c>
    </row>
    <row r="1381">
      <c r="A1381" t="n">
        <v>190637</v>
      </c>
      <c r="B1381" t="s">
        <v>3302</v>
      </c>
      <c r="C1381" t="s">
        <v>149</v>
      </c>
      <c r="D1381" t="n">
        <v>61</v>
      </c>
      <c r="E1381" t="n">
        <v>4076</v>
      </c>
      <c r="F1381" t="n">
        <v>49.3</v>
      </c>
      <c r="G1381" t="str">
        <f>=IF(MOD(A1381,10)&lt;7,"train","test")</f>
      </c>
      <c r="H1381" s="5" t="str">
        <f>=$L$6+$L$7*D1381+$L$8*E1381</f>
      </c>
      <c r="I1381" s="5" t="str">
        <f>=(F1381-H1381)^2</f>
      </c>
    </row>
    <row r="1382">
      <c r="A1382" t="n">
        <v>191649</v>
      </c>
      <c r="B1382" t="s">
        <v>3346</v>
      </c>
      <c r="C1382" t="s">
        <v>163</v>
      </c>
      <c r="D1382" t="n">
        <v>24</v>
      </c>
      <c r="E1382" t="n">
        <v>35687</v>
      </c>
      <c r="F1382" t="n">
        <v>67.1</v>
      </c>
      <c r="G1382" t="str">
        <f>=IF(MOD(A1382,10)&lt;7,"train","test")</f>
      </c>
      <c r="H1382" s="5" t="str">
        <f>=$L$6+$L$7*D1382+$L$8*E1382</f>
      </c>
      <c r="I1382" s="5" t="str">
        <f>=(F1382-H1382)^2</f>
      </c>
    </row>
    <row r="1383">
      <c r="A1383" t="n">
        <v>191968</v>
      </c>
      <c r="B1383" t="s">
        <v>3356</v>
      </c>
      <c r="C1383" t="s">
        <v>163</v>
      </c>
      <c r="D1383" t="n">
        <v>19</v>
      </c>
      <c r="E1383" t="n">
        <v>34297</v>
      </c>
      <c r="F1383" t="n">
        <v>74.1</v>
      </c>
      <c r="G1383" t="str">
        <f>=IF(MOD(A1383,10)&lt;7,"train","test")</f>
      </c>
      <c r="H1383" s="5" t="str">
        <f>=$L$6+$L$7*D1383+$L$8*E1383</f>
      </c>
      <c r="I1383" s="5" t="str">
        <f>=(F1383-H1383)^2</f>
      </c>
    </row>
    <row r="1384">
      <c r="A1384" t="n">
        <v>192448</v>
      </c>
      <c r="B1384" t="s">
        <v>3371</v>
      </c>
      <c r="C1384" t="s">
        <v>163</v>
      </c>
      <c r="D1384" t="n">
        <v>19</v>
      </c>
      <c r="E1384" t="n">
        <v>22620</v>
      </c>
      <c r="F1384" t="n">
        <v>53.1</v>
      </c>
      <c r="G1384" t="str">
        <f>=IF(MOD(A1384,10)&lt;7,"train","test")</f>
      </c>
      <c r="H1384" s="5" t="str">
        <f>=$L$6+$L$7*D1384+$L$8*E1384</f>
      </c>
      <c r="I1384" s="5" t="str">
        <f>=(F1384-H1384)^2</f>
      </c>
    </row>
    <row r="1385">
      <c r="A1385" t="n">
        <v>192749</v>
      </c>
      <c r="B1385" t="s">
        <v>3380</v>
      </c>
      <c r="C1385" t="s">
        <v>163</v>
      </c>
      <c r="D1385" t="n">
        <v>33</v>
      </c>
      <c r="E1385" t="n">
        <v>25017</v>
      </c>
      <c r="F1385" t="n">
        <v>53.7</v>
      </c>
      <c r="G1385" t="str">
        <f>=IF(MOD(A1385,10)&lt;7,"train","test")</f>
      </c>
      <c r="H1385" s="5" t="str">
        <f>=$L$6+$L$7*D1385+$L$8*E1385</f>
      </c>
      <c r="I1385" s="5" t="str">
        <f>=(F1385-H1385)^2</f>
      </c>
    </row>
    <row r="1386">
      <c r="A1386" t="n">
        <v>192819</v>
      </c>
      <c r="B1386" t="s">
        <v>3384</v>
      </c>
      <c r="C1386" t="s">
        <v>163</v>
      </c>
      <c r="D1386" t="n">
        <v>15</v>
      </c>
      <c r="E1386" t="n">
        <v>40106</v>
      </c>
      <c r="F1386" t="n">
        <v>79.8</v>
      </c>
      <c r="G1386" t="str">
        <f>=IF(MOD(A1386,10)&lt;7,"train","test")</f>
      </c>
      <c r="H1386" s="5" t="str">
        <f>=$L$6+$L$7*D1386+$L$8*E1386</f>
      </c>
      <c r="I1386" s="5" t="str">
        <f>=(F1386-H1386)^2</f>
      </c>
    </row>
    <row r="1387">
      <c r="A1387" t="n">
        <v>193308</v>
      </c>
      <c r="B1387" t="s">
        <v>3400</v>
      </c>
      <c r="C1387" t="s">
        <v>189</v>
      </c>
      <c r="D1387" t="n">
        <v>58</v>
      </c>
      <c r="E1387" t="n">
        <v>11476</v>
      </c>
      <c r="F1387" t="n">
        <v>61.4</v>
      </c>
      <c r="G1387" t="str">
        <f>=IF(MOD(A1387,10)&lt;7,"train","test")</f>
      </c>
      <c r="H1387" s="5" t="str">
        <f>=$L$6+$L$7*D1387+$L$8*E1387</f>
      </c>
      <c r="I1387" s="5" t="str">
        <f>=(F1387-H1387)^2</f>
      </c>
    </row>
    <row r="1388">
      <c r="A1388" t="n">
        <v>193399</v>
      </c>
      <c r="B1388" t="s">
        <v>3405</v>
      </c>
      <c r="C1388" t="s">
        <v>163</v>
      </c>
      <c r="D1388" t="n">
        <v>43</v>
      </c>
      <c r="E1388" t="n">
        <v>21844</v>
      </c>
      <c r="F1388" t="n">
        <v>57.1</v>
      </c>
      <c r="G1388" t="str">
        <f>=IF(MOD(A1388,10)&lt;7,"train","test")</f>
      </c>
      <c r="H1388" s="5" t="str">
        <f>=$L$6+$L$7*D1388+$L$8*E1388</f>
      </c>
      <c r="I1388" s="5" t="str">
        <f>=(F1388-H1388)^2</f>
      </c>
    </row>
    <row r="1389">
      <c r="A1389" t="n">
        <v>194578</v>
      </c>
      <c r="B1389" t="s">
        <v>3443</v>
      </c>
      <c r="C1389" t="s">
        <v>163</v>
      </c>
      <c r="D1389" t="n">
        <v>17</v>
      </c>
      <c r="E1389" t="n">
        <v>51702</v>
      </c>
      <c r="F1389" t="n">
        <v>72.8</v>
      </c>
      <c r="G1389" t="str">
        <f>=IF(MOD(A1389,10)&lt;7,"train","test")</f>
      </c>
      <c r="H1389" s="5" t="str">
        <f>=$L$6+$L$7*D1389+$L$8*E1389</f>
      </c>
      <c r="I1389" s="5" t="str">
        <f>=(F1389-H1389)^2</f>
      </c>
    </row>
    <row r="1390">
      <c r="A1390" t="n">
        <v>194958</v>
      </c>
      <c r="B1390" t="s">
        <v>3451</v>
      </c>
      <c r="C1390" t="s">
        <v>163</v>
      </c>
      <c r="D1390" t="n">
        <v>40</v>
      </c>
      <c r="E1390" t="n">
        <v>24202</v>
      </c>
      <c r="F1390" t="n">
        <v>63.9</v>
      </c>
      <c r="G1390" t="str">
        <f>=IF(MOD(A1390,10)&lt;7,"train","test")</f>
      </c>
      <c r="H1390" s="5" t="str">
        <f>=$L$6+$L$7*D1390+$L$8*E1390</f>
      </c>
      <c r="I1390" s="5" t="str">
        <f>=(F1390-H1390)^2</f>
      </c>
    </row>
    <row r="1391">
      <c r="A1391" t="n">
        <v>195128</v>
      </c>
      <c r="B1391" t="s">
        <v>3458</v>
      </c>
      <c r="C1391" t="s">
        <v>163</v>
      </c>
      <c r="D1391" t="n">
        <v>43</v>
      </c>
      <c r="E1391" t="n">
        <v>23588</v>
      </c>
      <c r="F1391" t="n">
        <v>65.7</v>
      </c>
      <c r="G1391" t="str">
        <f>=IF(MOD(A1391,10)&lt;7,"train","test")</f>
      </c>
      <c r="H1391" s="5" t="str">
        <f>=$L$6+$L$7*D1391+$L$8*E1391</f>
      </c>
      <c r="I1391" s="5" t="str">
        <f>=(F1391-H1391)^2</f>
      </c>
    </row>
    <row r="1392">
      <c r="A1392" t="n">
        <v>195809</v>
      </c>
      <c r="B1392" t="s">
        <v>3482</v>
      </c>
      <c r="C1392" t="s">
        <v>163</v>
      </c>
      <c r="D1392" t="n">
        <v>24</v>
      </c>
      <c r="E1392" t="n">
        <v>28206</v>
      </c>
      <c r="F1392" t="n">
        <v>68.3</v>
      </c>
      <c r="G1392" t="str">
        <f>=IF(MOD(A1392,10)&lt;7,"train","test")</f>
      </c>
      <c r="H1392" s="5" t="str">
        <f>=$L$6+$L$7*D1392+$L$8*E1392</f>
      </c>
      <c r="I1392" s="5" t="str">
        <f>=(F1392-H1392)^2</f>
      </c>
    </row>
    <row r="1393">
      <c r="A1393" t="n">
        <v>196079</v>
      </c>
      <c r="B1393" t="s">
        <v>3496</v>
      </c>
      <c r="C1393" t="s">
        <v>149</v>
      </c>
      <c r="D1393" t="n">
        <v>27</v>
      </c>
      <c r="E1393" t="n">
        <v>18860</v>
      </c>
      <c r="F1393" t="n">
        <v>83.6</v>
      </c>
      <c r="G1393" t="str">
        <f>=IF(MOD(A1393,10)&lt;7,"train","test")</f>
      </c>
      <c r="H1393" s="5" t="str">
        <f>=$L$6+$L$7*D1393+$L$8*E1393</f>
      </c>
      <c r="I1393" s="5" t="str">
        <f>=(F1393-H1393)^2</f>
      </c>
    </row>
    <row r="1394">
      <c r="A1394" t="n">
        <v>196088</v>
      </c>
      <c r="B1394" t="s">
        <v>3498</v>
      </c>
      <c r="C1394" t="s">
        <v>149</v>
      </c>
      <c r="D1394" t="n">
        <v>32</v>
      </c>
      <c r="E1394" t="n">
        <v>20511</v>
      </c>
      <c r="F1394" t="n">
        <v>73.4</v>
      </c>
      <c r="G1394" t="str">
        <f>=IF(MOD(A1394,10)&lt;7,"train","test")</f>
      </c>
      <c r="H1394" s="5" t="str">
        <f>=$L$6+$L$7*D1394+$L$8*E1394</f>
      </c>
      <c r="I1394" s="5" t="str">
        <f>=(F1394-H1394)^2</f>
      </c>
    </row>
    <row r="1395">
      <c r="A1395" t="n">
        <v>196097</v>
      </c>
      <c r="B1395" t="s">
        <v>3499</v>
      </c>
      <c r="C1395" t="s">
        <v>149</v>
      </c>
      <c r="D1395" t="n">
        <v>38</v>
      </c>
      <c r="E1395" t="n">
        <v>18601</v>
      </c>
      <c r="F1395" t="n">
        <v>77.8</v>
      </c>
      <c r="G1395" t="str">
        <f>=IF(MOD(A1395,10)&lt;7,"train","test")</f>
      </c>
      <c r="H1395" s="5" t="str">
        <f>=$L$6+$L$7*D1395+$L$8*E1395</f>
      </c>
      <c r="I1395" s="5" t="str">
        <f>=(F1395-H1395)^2</f>
      </c>
    </row>
    <row r="1396">
      <c r="A1396" t="n">
        <v>196149</v>
      </c>
      <c r="B1396" t="s">
        <v>3506</v>
      </c>
      <c r="C1396" t="s">
        <v>149</v>
      </c>
      <c r="D1396" t="n">
        <v>27</v>
      </c>
      <c r="E1396" t="n">
        <v>18474</v>
      </c>
      <c r="F1396" t="n">
        <v>68.2</v>
      </c>
      <c r="G1396" t="str">
        <f>=IF(MOD(A1396,10)&lt;7,"train","test")</f>
      </c>
      <c r="H1396" s="5" t="str">
        <f>=$L$6+$L$7*D1396+$L$8*E1396</f>
      </c>
      <c r="I1396" s="5" t="str">
        <f>=(F1396-H1396)^2</f>
      </c>
    </row>
    <row r="1397">
      <c r="A1397" t="n">
        <v>196158</v>
      </c>
      <c r="B1397" t="s">
        <v>3508</v>
      </c>
      <c r="C1397" t="s">
        <v>149</v>
      </c>
      <c r="D1397" t="n">
        <v>37</v>
      </c>
      <c r="E1397" t="n">
        <v>15830</v>
      </c>
      <c r="F1397" t="n">
        <v>53.5</v>
      </c>
      <c r="G1397" t="str">
        <f>=IF(MOD(A1397,10)&lt;7,"train","test")</f>
      </c>
      <c r="H1397" s="5" t="str">
        <f>=$L$6+$L$7*D1397+$L$8*E1397</f>
      </c>
      <c r="I1397" s="5" t="str">
        <f>=(F1397-H1397)^2</f>
      </c>
    </row>
    <row r="1398">
      <c r="A1398" t="n">
        <v>196167</v>
      </c>
      <c r="B1398" t="s">
        <v>3510</v>
      </c>
      <c r="C1398" t="s">
        <v>149</v>
      </c>
      <c r="D1398" t="n">
        <v>25</v>
      </c>
      <c r="E1398" t="n">
        <v>18698</v>
      </c>
      <c r="F1398" t="n">
        <v>72.1</v>
      </c>
      <c r="G1398" t="str">
        <f>=IF(MOD(A1398,10)&lt;7,"train","test")</f>
      </c>
      <c r="H1398" s="5" t="str">
        <f>=$L$6+$L$7*D1398+$L$8*E1398</f>
      </c>
      <c r="I1398" s="5" t="str">
        <f>=(F1398-H1398)^2</f>
      </c>
    </row>
    <row r="1399">
      <c r="A1399" t="n">
        <v>196219</v>
      </c>
      <c r="B1399" t="s">
        <v>3517</v>
      </c>
      <c r="C1399" t="s">
        <v>149</v>
      </c>
      <c r="D1399" t="n">
        <v>36</v>
      </c>
      <c r="E1399" t="n">
        <v>18651</v>
      </c>
      <c r="F1399" t="n">
        <v>61.6</v>
      </c>
      <c r="G1399" t="str">
        <f>=IF(MOD(A1399,10)&lt;7,"train","test")</f>
      </c>
      <c r="H1399" s="5" t="str">
        <f>=$L$6+$L$7*D1399+$L$8*E1399</f>
      </c>
      <c r="I1399" s="5" t="str">
        <f>=(F1399-H1399)^2</f>
      </c>
    </row>
    <row r="1400">
      <c r="A1400" t="n">
        <v>196237</v>
      </c>
      <c r="B1400" t="s">
        <v>3519</v>
      </c>
      <c r="C1400" t="s">
        <v>149</v>
      </c>
      <c r="D1400" t="n">
        <v>47</v>
      </c>
      <c r="E1400" t="n">
        <v>10495</v>
      </c>
      <c r="F1400" t="n">
        <v>46.6</v>
      </c>
      <c r="G1400" t="str">
        <f>=IF(MOD(A1400,10)&lt;7,"train","test")</f>
      </c>
      <c r="H1400" s="5" t="str">
        <f>=$L$6+$L$7*D1400+$L$8*E1400</f>
      </c>
      <c r="I1400" s="5" t="str">
        <f>=(F1400-H1400)^2</f>
      </c>
    </row>
    <row r="1401">
      <c r="A1401" t="n">
        <v>197018</v>
      </c>
      <c r="B1401" t="s">
        <v>3540</v>
      </c>
      <c r="C1401" t="s">
        <v>163</v>
      </c>
      <c r="D1401" t="n">
        <v>86</v>
      </c>
      <c r="E1401" t="n">
        <v>8237</v>
      </c>
      <c r="F1401" t="n">
        <v>56.9</v>
      </c>
      <c r="G1401" t="str">
        <f>=IF(MOD(A1401,10)&lt;7,"train","test")</f>
      </c>
      <c r="H1401" s="5" t="str">
        <f>=$L$6+$L$7*D1401+$L$8*E1401</f>
      </c>
      <c r="I1401" s="5" t="str">
        <f>=(F1401-H1401)^2</f>
      </c>
    </row>
    <row r="1402">
      <c r="A1402" t="n">
        <v>197027</v>
      </c>
      <c r="B1402" t="s">
        <v>3541</v>
      </c>
      <c r="C1402" t="s">
        <v>149</v>
      </c>
      <c r="D1402" t="n">
        <v>7</v>
      </c>
      <c r="E1402" t="n">
        <v>5173</v>
      </c>
      <c r="F1402" t="n">
        <v>80.6</v>
      </c>
      <c r="G1402" t="str">
        <f>=IF(MOD(A1402,10)&lt;7,"train","test")</f>
      </c>
      <c r="H1402" s="5" t="str">
        <f>=$L$6+$L$7*D1402+$L$8*E1402</f>
      </c>
      <c r="I1402" s="5" t="str">
        <f>=(F1402-H1402)^2</f>
      </c>
    </row>
    <row r="1403">
      <c r="A1403" t="n">
        <v>197197</v>
      </c>
      <c r="B1403" t="s">
        <v>3549</v>
      </c>
      <c r="C1403" t="s">
        <v>163</v>
      </c>
      <c r="D1403" t="n">
        <v>23</v>
      </c>
      <c r="E1403" t="n">
        <v>28109</v>
      </c>
      <c r="F1403" t="n">
        <v>67.9</v>
      </c>
      <c r="G1403" t="str">
        <f>=IF(MOD(A1403,10)&lt;7,"train","test")</f>
      </c>
      <c r="H1403" s="5" t="str">
        <f>=$L$6+$L$7*D1403+$L$8*E1403</f>
      </c>
      <c r="I1403" s="5" t="str">
        <f>=(F1403-H1403)^2</f>
      </c>
    </row>
    <row r="1404">
      <c r="A1404" t="n">
        <v>197708</v>
      </c>
      <c r="B1404" t="s">
        <v>3564</v>
      </c>
      <c r="C1404" t="s">
        <v>163</v>
      </c>
      <c r="D1404" t="n">
        <v>14</v>
      </c>
      <c r="E1404" t="n">
        <v>38118</v>
      </c>
      <c r="F1404" t="n">
        <v>84.6</v>
      </c>
      <c r="G1404" t="str">
        <f>=IF(MOD(A1404,10)&lt;7,"train","test")</f>
      </c>
      <c r="H1404" s="5" t="str">
        <f>=$L$6+$L$7*D1404+$L$8*E1404</f>
      </c>
      <c r="I1404" s="5" t="str">
        <f>=(F1404-H1404)^2</f>
      </c>
    </row>
    <row r="1405">
      <c r="A1405" t="n">
        <v>197869</v>
      </c>
      <c r="B1405" t="s">
        <v>3573</v>
      </c>
      <c r="C1405" t="s">
        <v>149</v>
      </c>
      <c r="D1405" t="n">
        <v>26</v>
      </c>
      <c r="E1405" t="n">
        <v>14712</v>
      </c>
      <c r="F1405" t="n">
        <v>73.1</v>
      </c>
      <c r="G1405" t="str">
        <f>=IF(MOD(A1405,10)&lt;7,"train","test")</f>
      </c>
      <c r="H1405" s="5" t="str">
        <f>=$L$6+$L$7*D1405+$L$8*E1405</f>
      </c>
      <c r="I1405" s="5" t="str">
        <f>=(F1405-H1405)^2</f>
      </c>
    </row>
    <row r="1406">
      <c r="A1406" t="n">
        <v>198419</v>
      </c>
      <c r="B1406" t="s">
        <v>3614</v>
      </c>
      <c r="C1406" t="s">
        <v>163</v>
      </c>
      <c r="D1406" t="n">
        <v>13</v>
      </c>
      <c r="E1406" t="n">
        <v>23422</v>
      </c>
      <c r="F1406" t="n">
        <v>95.8</v>
      </c>
      <c r="G1406" t="str">
        <f>=IF(MOD(A1406,10)&lt;7,"train","test")</f>
      </c>
      <c r="H1406" s="5" t="str">
        <f>=$L$6+$L$7*D1406+$L$8*E1406</f>
      </c>
      <c r="I1406" s="5" t="str">
        <f>=(F1406-H1406)^2</f>
      </c>
    </row>
    <row r="1407">
      <c r="A1407" t="n">
        <v>198507</v>
      </c>
      <c r="B1407" t="s">
        <v>3619</v>
      </c>
      <c r="C1407" t="s">
        <v>149</v>
      </c>
      <c r="D1407" t="n">
        <v>53</v>
      </c>
      <c r="E1407" t="n">
        <v>7363</v>
      </c>
      <c r="F1407" t="n">
        <v>48.1</v>
      </c>
      <c r="G1407" t="str">
        <f>=IF(MOD(A1407,10)&lt;7,"train","test")</f>
      </c>
      <c r="H1407" s="5" t="str">
        <f>=$L$6+$L$7*D1407+$L$8*E1407</f>
      </c>
      <c r="I1407" s="5" t="str">
        <f>=(F1407-H1407)^2</f>
      </c>
    </row>
    <row r="1408">
      <c r="A1408" t="n">
        <v>198598</v>
      </c>
      <c r="B1408" t="s">
        <v>3630</v>
      </c>
      <c r="C1408" t="s">
        <v>163</v>
      </c>
      <c r="D1408" t="n">
        <v>45</v>
      </c>
      <c r="E1408" t="n">
        <v>19783</v>
      </c>
      <c r="F1408" t="n">
        <v>40.8</v>
      </c>
      <c r="G1408" t="str">
        <f>=IF(MOD(A1408,10)&lt;7,"train","test")</f>
      </c>
      <c r="H1408" s="5" t="str">
        <f>=$L$6+$L$7*D1408+$L$8*E1408</f>
      </c>
      <c r="I1408" s="5" t="str">
        <f>=(F1408-H1408)^2</f>
      </c>
    </row>
    <row r="1409">
      <c r="A1409" t="n">
        <v>198808</v>
      </c>
      <c r="B1409" t="s">
        <v>3648</v>
      </c>
      <c r="C1409" t="s">
        <v>163</v>
      </c>
      <c r="D1409" t="n">
        <v>37</v>
      </c>
      <c r="E1409" t="n">
        <v>26009</v>
      </c>
      <c r="F1409" t="n">
        <v>44.2</v>
      </c>
      <c r="G1409" t="str">
        <f>=IF(MOD(A1409,10)&lt;7,"train","test")</f>
      </c>
      <c r="H1409" s="5" t="str">
        <f>=$L$6+$L$7*D1409+$L$8*E1409</f>
      </c>
      <c r="I1409" s="5" t="str">
        <f>=(F1409-H1409)^2</f>
      </c>
    </row>
    <row r="1410">
      <c r="A1410" t="n">
        <v>198899</v>
      </c>
      <c r="B1410" t="s">
        <v>3657</v>
      </c>
      <c r="C1410" t="s">
        <v>163</v>
      </c>
      <c r="D1410" t="n">
        <v>42</v>
      </c>
      <c r="E1410" t="n">
        <v>19842</v>
      </c>
      <c r="F1410" t="n">
        <v>41.9</v>
      </c>
      <c r="G1410" t="str">
        <f>=IF(MOD(A1410,10)&lt;7,"train","test")</f>
      </c>
      <c r="H1410" s="5" t="str">
        <f>=$L$6+$L$7*D1410+$L$8*E1410</f>
      </c>
      <c r="I1410" s="5" t="str">
        <f>=(F1410-H1410)^2</f>
      </c>
    </row>
    <row r="1411">
      <c r="A1411" t="n">
        <v>198969</v>
      </c>
      <c r="B1411" t="s">
        <v>3666</v>
      </c>
      <c r="C1411" t="s">
        <v>163</v>
      </c>
      <c r="D1411" t="n">
        <v>39</v>
      </c>
      <c r="E1411" t="n">
        <v>25786</v>
      </c>
      <c r="F1411" t="n">
        <v>39.5</v>
      </c>
      <c r="G1411" t="str">
        <f>=IF(MOD(A1411,10)&lt;7,"train","test")</f>
      </c>
      <c r="H1411" s="5" t="str">
        <f>=$L$6+$L$7*D1411+$L$8*E1411</f>
      </c>
      <c r="I1411" s="5" t="str">
        <f>=(F1411-H1411)^2</f>
      </c>
    </row>
    <row r="1412">
      <c r="A1412" t="n">
        <v>198978</v>
      </c>
      <c r="B1412" t="s">
        <v>3667</v>
      </c>
      <c r="C1412" t="s">
        <v>189</v>
      </c>
      <c r="D1412" t="n">
        <v>65</v>
      </c>
      <c r="E1412" t="n">
        <v>22769</v>
      </c>
      <c r="F1412" t="n">
        <v>5.2</v>
      </c>
      <c r="G1412" t="str">
        <f>=IF(MOD(A1412,10)&lt;7,"train","test")</f>
      </c>
      <c r="H1412" s="5" t="str">
        <f>=$L$6+$L$7*D1412+$L$8*E1412</f>
      </c>
      <c r="I1412" s="5" t="str">
        <f>=(F1412-H1412)^2</f>
      </c>
    </row>
    <row r="1413">
      <c r="A1413" t="n">
        <v>199069</v>
      </c>
      <c r="B1413" t="s">
        <v>3674</v>
      </c>
      <c r="C1413" t="s">
        <v>163</v>
      </c>
      <c r="D1413" t="n">
        <v>47</v>
      </c>
      <c r="E1413" t="n">
        <v>17893</v>
      </c>
      <c r="F1413" t="n">
        <v>45.8</v>
      </c>
      <c r="G1413" t="str">
        <f>=IF(MOD(A1413,10)&lt;7,"train","test")</f>
      </c>
      <c r="H1413" s="5" t="str">
        <f>=$L$6+$L$7*D1413+$L$8*E1413</f>
      </c>
      <c r="I1413" s="5" t="str">
        <f>=(F1413-H1413)^2</f>
      </c>
    </row>
    <row r="1414">
      <c r="A1414" t="n">
        <v>199139</v>
      </c>
      <c r="B1414" t="s">
        <v>3683</v>
      </c>
      <c r="C1414" t="s">
        <v>149</v>
      </c>
      <c r="D1414" t="n">
        <v>34</v>
      </c>
      <c r="E1414" t="n">
        <v>13768</v>
      </c>
      <c r="F1414" t="n">
        <v>67.7</v>
      </c>
      <c r="G1414" t="str">
        <f>=IF(MOD(A1414,10)&lt;7,"train","test")</f>
      </c>
      <c r="H1414" s="5" t="str">
        <f>=$L$6+$L$7*D1414+$L$8*E1414</f>
      </c>
      <c r="I1414" s="5" t="str">
        <f>=(F1414-H1414)^2</f>
      </c>
    </row>
    <row r="1415">
      <c r="A1415" t="n">
        <v>199148</v>
      </c>
      <c r="B1415" t="s">
        <v>3684</v>
      </c>
      <c r="C1415" t="s">
        <v>149</v>
      </c>
      <c r="D1415" t="n">
        <v>47</v>
      </c>
      <c r="E1415" t="n">
        <v>10592</v>
      </c>
      <c r="F1415" t="n">
        <v>57.9</v>
      </c>
      <c r="G1415" t="str">
        <f>=IF(MOD(A1415,10)&lt;7,"train","test")</f>
      </c>
      <c r="H1415" s="5" t="str">
        <f>=$L$6+$L$7*D1415+$L$8*E1415</f>
      </c>
      <c r="I1415" s="5" t="str">
        <f>=(F1415-H1415)^2</f>
      </c>
    </row>
    <row r="1416">
      <c r="A1416" t="n">
        <v>199157</v>
      </c>
      <c r="B1416" t="s">
        <v>3685</v>
      </c>
      <c r="C1416" t="s">
        <v>149</v>
      </c>
      <c r="D1416" t="n">
        <v>57</v>
      </c>
      <c r="E1416" t="n">
        <v>13884</v>
      </c>
      <c r="F1416" t="n">
        <v>46</v>
      </c>
      <c r="G1416" t="str">
        <f>=IF(MOD(A1416,10)&lt;7,"train","test")</f>
      </c>
      <c r="H1416" s="5" t="str">
        <f>=$L$6+$L$7*D1416+$L$8*E1416</f>
      </c>
      <c r="I1416" s="5" t="str">
        <f>=(F1416-H1416)^2</f>
      </c>
    </row>
    <row r="1417">
      <c r="A1417" t="n">
        <v>199209</v>
      </c>
      <c r="B1417" t="s">
        <v>3689</v>
      </c>
      <c r="C1417" t="s">
        <v>163</v>
      </c>
      <c r="D1417" t="n">
        <v>47</v>
      </c>
      <c r="E1417" t="n">
        <v>19111</v>
      </c>
      <c r="F1417" t="n">
        <v>39.2</v>
      </c>
      <c r="G1417" t="str">
        <f>=IF(MOD(A1417,10)&lt;7,"train","test")</f>
      </c>
      <c r="H1417" s="5" t="str">
        <f>=$L$6+$L$7*D1417+$L$8*E1417</f>
      </c>
      <c r="I1417" s="5" t="str">
        <f>=(F1417-H1417)^2</f>
      </c>
    </row>
    <row r="1418">
      <c r="A1418" t="n">
        <v>199218</v>
      </c>
      <c r="B1418" t="s">
        <v>3690</v>
      </c>
      <c r="C1418" t="s">
        <v>149</v>
      </c>
      <c r="D1418" t="n">
        <v>24</v>
      </c>
      <c r="E1418" t="n">
        <v>18606</v>
      </c>
      <c r="F1418" t="n">
        <v>70.7</v>
      </c>
      <c r="G1418" t="str">
        <f>=IF(MOD(A1418,10)&lt;7,"train","test")</f>
      </c>
      <c r="H1418" s="5" t="str">
        <f>=$L$6+$L$7*D1418+$L$8*E1418</f>
      </c>
      <c r="I1418" s="5" t="str">
        <f>=(F1418-H1418)^2</f>
      </c>
    </row>
    <row r="1419">
      <c r="A1419" t="n">
        <v>199458</v>
      </c>
      <c r="B1419" t="s">
        <v>3707</v>
      </c>
      <c r="C1419" t="s">
        <v>163</v>
      </c>
      <c r="D1419" t="n">
        <v>47</v>
      </c>
      <c r="E1419" t="n">
        <v>26793</v>
      </c>
      <c r="F1419" t="n">
        <v>42.9</v>
      </c>
      <c r="G1419" t="str">
        <f>=IF(MOD(A1419,10)&lt;7,"train","test")</f>
      </c>
      <c r="H1419" s="5" t="str">
        <f>=$L$6+$L$7*D1419+$L$8*E1419</f>
      </c>
      <c r="I1419" s="5" t="str">
        <f>=(F1419-H1419)^2</f>
      </c>
    </row>
    <row r="1420">
      <c r="A1420" t="n">
        <v>199607</v>
      </c>
      <c r="B1420" t="s">
        <v>3716</v>
      </c>
      <c r="C1420" t="s">
        <v>163</v>
      </c>
      <c r="D1420" t="n">
        <v>49</v>
      </c>
      <c r="E1420" t="n">
        <v>19000</v>
      </c>
      <c r="F1420" t="n">
        <v>56.2</v>
      </c>
      <c r="G1420" t="str">
        <f>=IF(MOD(A1420,10)&lt;7,"train","test")</f>
      </c>
      <c r="H1420" s="5" t="str">
        <f>=$L$6+$L$7*D1420+$L$8*E1420</f>
      </c>
      <c r="I1420" s="5" t="str">
        <f>=(F1420-H1420)^2</f>
      </c>
    </row>
    <row r="1421">
      <c r="A1421" t="n">
        <v>199698</v>
      </c>
      <c r="B1421" t="s">
        <v>3722</v>
      </c>
      <c r="C1421" t="s">
        <v>163</v>
      </c>
      <c r="D1421" t="n">
        <v>48</v>
      </c>
      <c r="E1421" t="n">
        <v>31503</v>
      </c>
      <c r="F1421" t="n">
        <v>25.5</v>
      </c>
      <c r="G1421" t="str">
        <f>=IF(MOD(A1421,10)&lt;7,"train","test")</f>
      </c>
      <c r="H1421" s="5" t="str">
        <f>=$L$6+$L$7*D1421+$L$8*E1421</f>
      </c>
      <c r="I1421" s="5" t="str">
        <f>=(F1421-H1421)^2</f>
      </c>
    </row>
    <row r="1422">
      <c r="A1422" t="n">
        <v>199847</v>
      </c>
      <c r="B1422" t="s">
        <v>3737</v>
      </c>
      <c r="C1422" t="s">
        <v>163</v>
      </c>
      <c r="D1422" t="n">
        <v>9</v>
      </c>
      <c r="E1422" t="n">
        <v>27790</v>
      </c>
      <c r="F1422" t="n">
        <v>90.9</v>
      </c>
      <c r="G1422" t="str">
        <f>=IF(MOD(A1422,10)&lt;7,"train","test")</f>
      </c>
      <c r="H1422" s="5" t="str">
        <f>=$L$6+$L$7*D1422+$L$8*E1422</f>
      </c>
      <c r="I1422" s="5" t="str">
        <f>=(F1422-H1422)^2</f>
      </c>
    </row>
    <row r="1423">
      <c r="A1423" t="n">
        <v>199999</v>
      </c>
      <c r="B1423" t="s">
        <v>3753</v>
      </c>
      <c r="C1423" t="s">
        <v>149</v>
      </c>
      <c r="D1423" t="n">
        <v>61</v>
      </c>
      <c r="E1423" t="n">
        <v>12948</v>
      </c>
      <c r="F1423" t="n">
        <v>48.6</v>
      </c>
      <c r="G1423" t="str">
        <f>=IF(MOD(A1423,10)&lt;7,"train","test")</f>
      </c>
      <c r="H1423" s="5" t="str">
        <f>=$L$6+$L$7*D1423+$L$8*E1423</f>
      </c>
      <c r="I1423" s="5" t="str">
        <f>=(F1423-H1423)^2</f>
      </c>
    </row>
    <row r="1424">
      <c r="A1424" t="n">
        <v>200059</v>
      </c>
      <c r="B1424" t="s">
        <v>3761</v>
      </c>
      <c r="C1424" t="s">
        <v>149</v>
      </c>
      <c r="D1424" t="n">
        <v>22</v>
      </c>
      <c r="E1424" t="n">
        <v>15490</v>
      </c>
      <c r="F1424" t="n">
        <v>39.9</v>
      </c>
      <c r="G1424" t="str">
        <f>=IF(MOD(A1424,10)&lt;7,"train","test")</f>
      </c>
      <c r="H1424" s="5" t="str">
        <f>=$L$6+$L$7*D1424+$L$8*E1424</f>
      </c>
      <c r="I1424" s="5" t="str">
        <f>=(F1424-H1424)^2</f>
      </c>
    </row>
    <row r="1425">
      <c r="A1425" t="n">
        <v>200217</v>
      </c>
      <c r="B1425" t="s">
        <v>3772</v>
      </c>
      <c r="C1425" t="s">
        <v>163</v>
      </c>
      <c r="D1425" t="n">
        <v>18</v>
      </c>
      <c r="E1425" t="n">
        <v>19225</v>
      </c>
      <c r="F1425" t="n">
        <v>68.2</v>
      </c>
      <c r="G1425" t="str">
        <f>=IF(MOD(A1425,10)&lt;7,"train","test")</f>
      </c>
      <c r="H1425" s="5" t="str">
        <f>=$L$6+$L$7*D1425+$L$8*E1425</f>
      </c>
      <c r="I1425" s="5" t="str">
        <f>=(F1425-H1425)^2</f>
      </c>
    </row>
    <row r="1426">
      <c r="A1426" t="n">
        <v>201548</v>
      </c>
      <c r="B1426" t="s">
        <v>3830</v>
      </c>
      <c r="C1426" t="s">
        <v>163</v>
      </c>
      <c r="D1426" t="n">
        <v>31</v>
      </c>
      <c r="E1426" t="n">
        <v>22480</v>
      </c>
      <c r="F1426" t="n">
        <v>65.5</v>
      </c>
      <c r="G1426" t="str">
        <f>=IF(MOD(A1426,10)&lt;7,"train","test")</f>
      </c>
      <c r="H1426" s="5" t="str">
        <f>=$L$6+$L$7*D1426+$L$8*E1426</f>
      </c>
      <c r="I1426" s="5" t="str">
        <f>=(F1426-H1426)^2</f>
      </c>
    </row>
    <row r="1427">
      <c r="A1427" t="n">
        <v>203128</v>
      </c>
      <c r="B1427" t="s">
        <v>3885</v>
      </c>
      <c r="C1427" t="s">
        <v>163</v>
      </c>
      <c r="D1427" t="n">
        <v>32</v>
      </c>
      <c r="E1427" t="n">
        <v>21362</v>
      </c>
      <c r="F1427" t="n">
        <v>59.1</v>
      </c>
      <c r="G1427" t="str">
        <f>=IF(MOD(A1427,10)&lt;7,"train","test")</f>
      </c>
      <c r="H1427" s="5" t="str">
        <f>=$L$6+$L$7*D1427+$L$8*E1427</f>
      </c>
      <c r="I1427" s="5" t="str">
        <f>=(F1427-H1427)^2</f>
      </c>
    </row>
    <row r="1428">
      <c r="A1428" t="n">
        <v>203368</v>
      </c>
      <c r="B1428" t="s">
        <v>3894</v>
      </c>
      <c r="C1428" t="s">
        <v>163</v>
      </c>
      <c r="D1428" t="n">
        <v>20</v>
      </c>
      <c r="E1428" t="n">
        <v>30790</v>
      </c>
      <c r="F1428" t="n">
        <v>76.5</v>
      </c>
      <c r="G1428" t="str">
        <f>=IF(MOD(A1428,10)&lt;7,"train","test")</f>
      </c>
      <c r="H1428" s="5" t="str">
        <f>=$L$6+$L$7*D1428+$L$8*E1428</f>
      </c>
      <c r="I1428" s="5" t="str">
        <f>=(F1428-H1428)^2</f>
      </c>
    </row>
    <row r="1429">
      <c r="A1429" t="n">
        <v>203517</v>
      </c>
      <c r="B1429" t="s">
        <v>3909</v>
      </c>
      <c r="C1429" t="s">
        <v>149</v>
      </c>
      <c r="D1429" t="n">
        <v>27</v>
      </c>
      <c r="E1429" t="n">
        <v>20333</v>
      </c>
      <c r="F1429" t="n">
        <v>65.5</v>
      </c>
      <c r="G1429" t="str">
        <f>=IF(MOD(A1429,10)&lt;7,"train","test")</f>
      </c>
      <c r="H1429" s="5" t="str">
        <f>=$L$6+$L$7*D1429+$L$8*E1429</f>
      </c>
      <c r="I1429" s="5" t="str">
        <f>=(F1429-H1429)^2</f>
      </c>
    </row>
    <row r="1430">
      <c r="A1430" t="n">
        <v>203757</v>
      </c>
      <c r="B1430" t="s">
        <v>3930</v>
      </c>
      <c r="C1430" t="s">
        <v>163</v>
      </c>
      <c r="D1430" t="n">
        <v>27</v>
      </c>
      <c r="E1430" t="n">
        <v>22614</v>
      </c>
      <c r="F1430" t="n">
        <v>38.1</v>
      </c>
      <c r="G1430" t="str">
        <f>=IF(MOD(A1430,10)&lt;7,"train","test")</f>
      </c>
      <c r="H1430" s="5" t="str">
        <f>=$L$6+$L$7*D1430+$L$8*E1430</f>
      </c>
      <c r="I1430" s="5" t="str">
        <f>=(F1430-H1430)^2</f>
      </c>
    </row>
    <row r="1431">
      <c r="A1431" t="n">
        <v>204468</v>
      </c>
      <c r="B1431" t="s">
        <v>3964</v>
      </c>
      <c r="C1431" t="s">
        <v>163</v>
      </c>
      <c r="D1431" t="n">
        <v>39</v>
      </c>
      <c r="E1431" t="n">
        <v>20606</v>
      </c>
      <c r="F1431" t="n">
        <v>35.5</v>
      </c>
      <c r="G1431" t="str">
        <f>=IF(MOD(A1431,10)&lt;7,"train","test")</f>
      </c>
      <c r="H1431" s="5" t="str">
        <f>=$L$6+$L$7*D1431+$L$8*E1431</f>
      </c>
      <c r="I1431" s="5" t="str">
        <f>=(F1431-H1431)^2</f>
      </c>
    </row>
    <row r="1432">
      <c r="A1432" t="n">
        <v>204617</v>
      </c>
      <c r="B1432" t="s">
        <v>3971</v>
      </c>
      <c r="C1432" t="s">
        <v>163</v>
      </c>
      <c r="D1432" t="n">
        <v>39</v>
      </c>
      <c r="E1432" t="n">
        <v>21006</v>
      </c>
      <c r="F1432" t="n">
        <v>48.6</v>
      </c>
      <c r="G1432" t="str">
        <f>=IF(MOD(A1432,10)&lt;7,"train","test")</f>
      </c>
      <c r="H1432" s="5" t="str">
        <f>=$L$6+$L$7*D1432+$L$8*E1432</f>
      </c>
      <c r="I1432" s="5" t="str">
        <f>=(F1432-H1432)^2</f>
      </c>
    </row>
    <row r="1433">
      <c r="A1433" t="n">
        <v>204699</v>
      </c>
      <c r="B1433" t="s">
        <v>3978</v>
      </c>
      <c r="C1433" t="s">
        <v>149</v>
      </c>
      <c r="D1433" t="n">
        <v>26</v>
      </c>
      <c r="E1433" t="n">
        <v>14514</v>
      </c>
      <c r="F1433" t="n">
        <v>8.2</v>
      </c>
      <c r="G1433" t="str">
        <f>=IF(MOD(A1433,10)&lt;7,"train","test")</f>
      </c>
      <c r="H1433" s="5" t="str">
        <f>=$L$6+$L$7*D1433+$L$8*E1433</f>
      </c>
      <c r="I1433" s="5" t="str">
        <f>=(F1433-H1433)^2</f>
      </c>
    </row>
    <row r="1434">
      <c r="A1434" t="n">
        <v>204839</v>
      </c>
      <c r="B1434" t="s">
        <v>3989</v>
      </c>
      <c r="C1434" t="s">
        <v>149</v>
      </c>
      <c r="D1434" t="n">
        <v>12</v>
      </c>
      <c r="E1434" t="n">
        <v>4682</v>
      </c>
      <c r="F1434" t="n">
        <v>11.6</v>
      </c>
      <c r="G1434" t="str">
        <f>=IF(MOD(A1434,10)&lt;7,"train","test")</f>
      </c>
      <c r="H1434" s="5" t="str">
        <f>=$L$6+$L$7*D1434+$L$8*E1434</f>
      </c>
      <c r="I1434" s="5" t="str">
        <f>=(F1434-H1434)^2</f>
      </c>
    </row>
    <row r="1435">
      <c r="A1435" t="n">
        <v>204848</v>
      </c>
      <c r="B1435" t="s">
        <v>3991</v>
      </c>
      <c r="C1435" t="s">
        <v>149</v>
      </c>
      <c r="D1435" t="n">
        <v>9</v>
      </c>
      <c r="E1435" t="n">
        <v>4935</v>
      </c>
      <c r="F1435" t="n">
        <v>11.2</v>
      </c>
      <c r="G1435" t="str">
        <f>=IF(MOD(A1435,10)&lt;7,"train","test")</f>
      </c>
      <c r="H1435" s="5" t="str">
        <f>=$L$6+$L$7*D1435+$L$8*E1435</f>
      </c>
      <c r="I1435" s="5" t="str">
        <f>=(F1435-H1435)^2</f>
      </c>
    </row>
    <row r="1436">
      <c r="A1436" t="n">
        <v>204857</v>
      </c>
      <c r="B1436" t="s">
        <v>3992</v>
      </c>
      <c r="C1436" t="s">
        <v>149</v>
      </c>
      <c r="D1436" t="n">
        <v>20</v>
      </c>
      <c r="E1436" t="n">
        <v>20550</v>
      </c>
      <c r="F1436" t="n">
        <v>66.2</v>
      </c>
      <c r="G1436" t="str">
        <f>=IF(MOD(A1436,10)&lt;7,"train","test")</f>
      </c>
      <c r="H1436" s="5" t="str">
        <f>=$L$6+$L$7*D1436+$L$8*E1436</f>
      </c>
      <c r="I1436" s="5" t="str">
        <f>=(F1436-H1436)^2</f>
      </c>
    </row>
    <row r="1437">
      <c r="A1437" t="n">
        <v>204909</v>
      </c>
      <c r="B1437" t="s">
        <v>3996</v>
      </c>
      <c r="C1437" t="s">
        <v>163</v>
      </c>
      <c r="D1437" t="n">
        <v>25</v>
      </c>
      <c r="E1437" t="n">
        <v>23826</v>
      </c>
      <c r="F1437" t="n">
        <v>61.7</v>
      </c>
      <c r="G1437" t="str">
        <f>=IF(MOD(A1437,10)&lt;7,"train","test")</f>
      </c>
      <c r="H1437" s="5" t="str">
        <f>=$L$6+$L$7*D1437+$L$8*E1437</f>
      </c>
      <c r="I1437" s="5" t="str">
        <f>=(F1437-H1437)^2</f>
      </c>
    </row>
    <row r="1438">
      <c r="A1438" t="n">
        <v>205957</v>
      </c>
      <c r="B1438" t="s">
        <v>4019</v>
      </c>
      <c r="C1438" t="s">
        <v>163</v>
      </c>
      <c r="D1438" t="n">
        <v>21</v>
      </c>
      <c r="E1438" t="n">
        <v>24490</v>
      </c>
      <c r="F1438" t="n">
        <v>75.2</v>
      </c>
      <c r="G1438" t="str">
        <f>=IF(MOD(A1438,10)&lt;7,"train","test")</f>
      </c>
      <c r="H1438" s="5" t="str">
        <f>=$L$6+$L$7*D1438+$L$8*E1438</f>
      </c>
      <c r="I1438" s="5" t="str">
        <f>=(F1438-H1438)^2</f>
      </c>
    </row>
    <row r="1439">
      <c r="A1439" t="n">
        <v>206048</v>
      </c>
      <c r="B1439" t="s">
        <v>4023</v>
      </c>
      <c r="C1439" t="s">
        <v>163</v>
      </c>
      <c r="D1439" t="n">
        <v>36</v>
      </c>
      <c r="E1439" t="n">
        <v>24516</v>
      </c>
      <c r="F1439" t="n">
        <v>43</v>
      </c>
      <c r="G1439" t="str">
        <f>=IF(MOD(A1439,10)&lt;7,"train","test")</f>
      </c>
      <c r="H1439" s="5" t="str">
        <f>=$L$6+$L$7*D1439+$L$8*E1439</f>
      </c>
      <c r="I1439" s="5" t="str">
        <f>=(F1439-H1439)^2</f>
      </c>
    </row>
    <row r="1440">
      <c r="A1440" t="n">
        <v>206349</v>
      </c>
      <c r="B1440" t="s">
        <v>4032</v>
      </c>
      <c r="C1440" t="s">
        <v>163</v>
      </c>
      <c r="D1440" t="n">
        <v>39</v>
      </c>
      <c r="E1440" t="n">
        <v>17678</v>
      </c>
      <c r="F1440" t="n">
        <v>53.2</v>
      </c>
      <c r="G1440" t="str">
        <f>=IF(MOD(A1440,10)&lt;7,"train","test")</f>
      </c>
      <c r="H1440" s="5" t="str">
        <f>=$L$6+$L$7*D1440+$L$8*E1440</f>
      </c>
      <c r="I1440" s="5" t="str">
        <f>=(F1440-H1440)^2</f>
      </c>
    </row>
    <row r="1441">
      <c r="A1441" t="n">
        <v>206437</v>
      </c>
      <c r="B1441" t="s">
        <v>4035</v>
      </c>
      <c r="C1441" t="s">
        <v>163</v>
      </c>
      <c r="D1441" t="n">
        <v>23</v>
      </c>
      <c r="E1441" t="n">
        <v>21009</v>
      </c>
      <c r="F1441" t="n">
        <v>61.7</v>
      </c>
      <c r="G1441" t="str">
        <f>=IF(MOD(A1441,10)&lt;7,"train","test")</f>
      </c>
      <c r="H1441" s="5" t="str">
        <f>=$L$6+$L$7*D1441+$L$8*E1441</f>
      </c>
      <c r="I1441" s="5" t="str">
        <f>=(F1441-H1441)^2</f>
      </c>
    </row>
    <row r="1442">
      <c r="A1442" t="n">
        <v>206507</v>
      </c>
      <c r="B1442" t="s">
        <v>4038</v>
      </c>
      <c r="C1442" t="s">
        <v>163</v>
      </c>
      <c r="D1442" t="n">
        <v>37</v>
      </c>
      <c r="E1442" t="n">
        <v>24915</v>
      </c>
      <c r="F1442" t="n">
        <v>55.1</v>
      </c>
      <c r="G1442" t="str">
        <f>=IF(MOD(A1442,10)&lt;7,"train","test")</f>
      </c>
      <c r="H1442" s="5" t="str">
        <f>=$L$6+$L$7*D1442+$L$8*E1442</f>
      </c>
      <c r="I1442" s="5" t="str">
        <f>=(F1442-H1442)^2</f>
      </c>
    </row>
    <row r="1443">
      <c r="A1443" t="n">
        <v>206589</v>
      </c>
      <c r="B1443" t="s">
        <v>4041</v>
      </c>
      <c r="C1443" t="s">
        <v>163</v>
      </c>
      <c r="D1443" t="n">
        <v>20</v>
      </c>
      <c r="E1443" t="n">
        <v>29529</v>
      </c>
      <c r="F1443" t="n">
        <v>73.6</v>
      </c>
      <c r="G1443" t="str">
        <f>=IF(MOD(A1443,10)&lt;7,"train","test")</f>
      </c>
      <c r="H1443" s="5" t="str">
        <f>=$L$6+$L$7*D1443+$L$8*E1443</f>
      </c>
      <c r="I1443" s="5" t="str">
        <f>=(F1443-H1443)^2</f>
      </c>
    </row>
    <row r="1444">
      <c r="A1444" t="n">
        <v>206817</v>
      </c>
      <c r="B1444" t="s">
        <v>4047</v>
      </c>
      <c r="C1444" t="s">
        <v>163</v>
      </c>
      <c r="D1444" t="n">
        <v>53</v>
      </c>
      <c r="E1444" t="n">
        <v>16970</v>
      </c>
      <c r="F1444" t="n">
        <v>1.7</v>
      </c>
      <c r="G1444" t="str">
        <f>=IF(MOD(A1444,10)&lt;7,"train","test")</f>
      </c>
      <c r="H1444" s="5" t="str">
        <f>=$L$6+$L$7*D1444+$L$8*E1444</f>
      </c>
      <c r="I1444" s="5" t="str">
        <f>=(F1444-H1444)^2</f>
      </c>
    </row>
    <row r="1445">
      <c r="A1445" t="n">
        <v>207157</v>
      </c>
      <c r="B1445" t="s">
        <v>4072</v>
      </c>
      <c r="C1445" t="s">
        <v>163</v>
      </c>
      <c r="D1445" t="n">
        <v>39</v>
      </c>
      <c r="E1445" t="n">
        <v>17827</v>
      </c>
      <c r="F1445" t="n">
        <v>16.9</v>
      </c>
      <c r="G1445" t="str">
        <f>=IF(MOD(A1445,10)&lt;7,"train","test")</f>
      </c>
      <c r="H1445" s="5" t="str">
        <f>=$L$6+$L$7*D1445+$L$8*E1445</f>
      </c>
      <c r="I1445" s="5" t="str">
        <f>=(F1445-H1445)^2</f>
      </c>
    </row>
    <row r="1446">
      <c r="A1446" t="n">
        <v>207209</v>
      </c>
      <c r="B1446" t="s">
        <v>4074</v>
      </c>
      <c r="C1446" t="s">
        <v>149</v>
      </c>
      <c r="D1446" t="n">
        <v>68</v>
      </c>
      <c r="E1446" t="n">
        <v>10589</v>
      </c>
      <c r="F1446" t="n">
        <v>19.5</v>
      </c>
      <c r="G1446" t="str">
        <f>=IF(MOD(A1446,10)&lt;7,"train","test")</f>
      </c>
      <c r="H1446" s="5" t="str">
        <f>=$L$6+$L$7*D1446+$L$8*E1446</f>
      </c>
      <c r="I1446" s="5" t="str">
        <f>=(F1446-H1446)^2</f>
      </c>
    </row>
    <row r="1447">
      <c r="A1447" t="n">
        <v>207388</v>
      </c>
      <c r="B1447" t="s">
        <v>4091</v>
      </c>
      <c r="C1447" t="s">
        <v>149</v>
      </c>
      <c r="D1447" t="n">
        <v>26</v>
      </c>
      <c r="E1447" t="n">
        <v>18291</v>
      </c>
      <c r="F1447" t="n">
        <v>65.9</v>
      </c>
      <c r="G1447" t="str">
        <f>=IF(MOD(A1447,10)&lt;7,"train","test")</f>
      </c>
      <c r="H1447" s="5" t="str">
        <f>=$L$6+$L$7*D1447+$L$8*E1447</f>
      </c>
      <c r="I1447" s="5" t="str">
        <f>=(F1447-H1447)^2</f>
      </c>
    </row>
    <row r="1448">
      <c r="A1448" t="n">
        <v>207458</v>
      </c>
      <c r="B1448" t="s">
        <v>4097</v>
      </c>
      <c r="C1448" t="s">
        <v>163</v>
      </c>
      <c r="D1448" t="n">
        <v>23</v>
      </c>
      <c r="E1448" t="n">
        <v>23143</v>
      </c>
      <c r="F1448" t="n">
        <v>64.4</v>
      </c>
      <c r="G1448" t="str">
        <f>=IF(MOD(A1448,10)&lt;7,"train","test")</f>
      </c>
      <c r="H1448" s="5" t="str">
        <f>=$L$6+$L$7*D1448+$L$8*E1448</f>
      </c>
      <c r="I1448" s="5" t="str">
        <f>=(F1448-H1448)^2</f>
      </c>
    </row>
    <row r="1449">
      <c r="A1449" t="n">
        <v>207847</v>
      </c>
      <c r="B1449" t="s">
        <v>4115</v>
      </c>
      <c r="C1449" t="s">
        <v>149</v>
      </c>
      <c r="D1449" t="n">
        <v>40</v>
      </c>
      <c r="E1449" t="n">
        <v>8064</v>
      </c>
      <c r="F1449" t="n">
        <v>33.3</v>
      </c>
      <c r="G1449" t="str">
        <f>=IF(MOD(A1449,10)&lt;7,"train","test")</f>
      </c>
      <c r="H1449" s="5" t="str">
        <f>=$L$6+$L$7*D1449+$L$8*E1449</f>
      </c>
      <c r="I1449" s="5" t="str">
        <f>=(F1449-H1449)^2</f>
      </c>
    </row>
    <row r="1450">
      <c r="A1450" t="n">
        <v>209287</v>
      </c>
      <c r="B1450" t="s">
        <v>4162</v>
      </c>
      <c r="C1450" t="s">
        <v>163</v>
      </c>
      <c r="D1450" t="n">
        <v>47</v>
      </c>
      <c r="E1450" t="n">
        <v>23072</v>
      </c>
      <c r="F1450" t="n">
        <v>50.8</v>
      </c>
      <c r="G1450" t="str">
        <f>=IF(MOD(A1450,10)&lt;7,"train","test")</f>
      </c>
      <c r="H1450" s="5" t="str">
        <f>=$L$6+$L$7*D1450+$L$8*E1450</f>
      </c>
      <c r="I1450" s="5" t="str">
        <f>=(F1450-H1450)^2</f>
      </c>
    </row>
    <row r="1451">
      <c r="A1451" t="n">
        <v>209409</v>
      </c>
      <c r="B1451" t="s">
        <v>4164</v>
      </c>
      <c r="C1451" t="s">
        <v>163</v>
      </c>
      <c r="D1451" t="n">
        <v>34</v>
      </c>
      <c r="E1451" t="n">
        <v>22534</v>
      </c>
      <c r="F1451" t="n">
        <v>61.4</v>
      </c>
      <c r="G1451" t="str">
        <f>=IF(MOD(A1451,10)&lt;7,"train","test")</f>
      </c>
      <c r="H1451" s="5" t="str">
        <f>=$L$6+$L$7*D1451+$L$8*E1451</f>
      </c>
      <c r="I1451" s="5" t="str">
        <f>=(F1451-H1451)^2</f>
      </c>
    </row>
    <row r="1452">
      <c r="A1452" t="n">
        <v>209807</v>
      </c>
      <c r="B1452" t="s">
        <v>4181</v>
      </c>
      <c r="C1452" t="s">
        <v>149</v>
      </c>
      <c r="D1452" t="n">
        <v>40</v>
      </c>
      <c r="E1452" t="n">
        <v>12509</v>
      </c>
      <c r="F1452" t="n">
        <v>53.1</v>
      </c>
      <c r="G1452" t="str">
        <f>=IF(MOD(A1452,10)&lt;7,"train","test")</f>
      </c>
      <c r="H1452" s="5" t="str">
        <f>=$L$6+$L$7*D1452+$L$8*E1452</f>
      </c>
      <c r="I1452" s="5" t="str">
        <f>=(F1452-H1452)^2</f>
      </c>
    </row>
    <row r="1453">
      <c r="A1453" t="n">
        <v>210429</v>
      </c>
      <c r="B1453" t="s">
        <v>4196</v>
      </c>
      <c r="C1453" t="s">
        <v>149</v>
      </c>
      <c r="D1453" t="n">
        <v>40</v>
      </c>
      <c r="E1453" t="n">
        <v>15249</v>
      </c>
      <c r="F1453" t="n">
        <v>44.8</v>
      </c>
      <c r="G1453" t="str">
        <f>=IF(MOD(A1453,10)&lt;7,"train","test")</f>
      </c>
      <c r="H1453" s="5" t="str">
        <f>=$L$6+$L$7*D1453+$L$8*E1453</f>
      </c>
      <c r="I1453" s="5" t="str">
        <f>=(F1453-H1453)^2</f>
      </c>
    </row>
    <row r="1454">
      <c r="A1454" t="n">
        <v>210669</v>
      </c>
      <c r="B1454" t="s">
        <v>4209</v>
      </c>
      <c r="C1454" t="s">
        <v>163</v>
      </c>
      <c r="D1454" t="n">
        <v>25</v>
      </c>
      <c r="E1454" t="n">
        <v>27929</v>
      </c>
      <c r="F1454" t="n">
        <v>66.5</v>
      </c>
      <c r="G1454" t="str">
        <f>=IF(MOD(A1454,10)&lt;7,"train","test")</f>
      </c>
      <c r="H1454" s="5" t="str">
        <f>=$L$6+$L$7*D1454+$L$8*E1454</f>
      </c>
      <c r="I1454" s="5" t="str">
        <f>=(F1454-H1454)^2</f>
      </c>
    </row>
    <row r="1455">
      <c r="A1455" t="n">
        <v>210739</v>
      </c>
      <c r="B1455" t="s">
        <v>4213</v>
      </c>
      <c r="C1455" t="s">
        <v>163</v>
      </c>
      <c r="D1455" t="n">
        <v>23</v>
      </c>
      <c r="E1455" t="n">
        <v>30524</v>
      </c>
      <c r="F1455" t="n">
        <v>71</v>
      </c>
      <c r="G1455" t="str">
        <f>=IF(MOD(A1455,10)&lt;7,"train","test")</f>
      </c>
      <c r="H1455" s="5" t="str">
        <f>=$L$6+$L$7*D1455+$L$8*E1455</f>
      </c>
      <c r="I1455" s="5" t="str">
        <f>=(F1455-H1455)^2</f>
      </c>
    </row>
    <row r="1456">
      <c r="A1456" t="n">
        <v>211088</v>
      </c>
      <c r="B1456" t="s">
        <v>4228</v>
      </c>
      <c r="C1456" t="s">
        <v>163</v>
      </c>
      <c r="D1456" t="n">
        <v>28</v>
      </c>
      <c r="E1456" t="n">
        <v>26994</v>
      </c>
      <c r="F1456" t="n">
        <v>64</v>
      </c>
      <c r="G1456" t="str">
        <f>=IF(MOD(A1456,10)&lt;7,"train","test")</f>
      </c>
      <c r="H1456" s="5" t="str">
        <f>=$L$6+$L$7*D1456+$L$8*E1456</f>
      </c>
      <c r="I1456" s="5" t="str">
        <f>=(F1456-H1456)^2</f>
      </c>
    </row>
    <row r="1457">
      <c r="A1457" t="n">
        <v>211468</v>
      </c>
      <c r="B1457" t="s">
        <v>4246</v>
      </c>
      <c r="C1457" t="s">
        <v>163</v>
      </c>
      <c r="D1457" t="n">
        <v>39</v>
      </c>
      <c r="E1457" t="n">
        <v>23036</v>
      </c>
      <c r="F1457" t="n">
        <v>58.2</v>
      </c>
      <c r="G1457" t="str">
        <f>=IF(MOD(A1457,10)&lt;7,"train","test")</f>
      </c>
      <c r="H1457" s="5" t="str">
        <f>=$L$6+$L$7*D1457+$L$8*E1457</f>
      </c>
      <c r="I1457" s="5" t="str">
        <f>=(F1457-H1457)^2</f>
      </c>
    </row>
    <row r="1458">
      <c r="A1458" t="n">
        <v>211477</v>
      </c>
      <c r="B1458" t="s">
        <v>4248</v>
      </c>
      <c r="C1458" t="s">
        <v>189</v>
      </c>
      <c r="D1458" t="n">
        <v>43</v>
      </c>
      <c r="E1458" t="n">
        <v>18681</v>
      </c>
      <c r="F1458" t="n">
        <v>36.5</v>
      </c>
      <c r="G1458" t="str">
        <f>=IF(MOD(A1458,10)&lt;7,"train","test")</f>
      </c>
      <c r="H1458" s="5" t="str">
        <f>=$L$6+$L$7*D1458+$L$8*E1458</f>
      </c>
      <c r="I1458" s="5" t="str">
        <f>=(F1458-H1458)^2</f>
      </c>
    </row>
    <row r="1459">
      <c r="A1459" t="n">
        <v>211608</v>
      </c>
      <c r="B1459" t="s">
        <v>4252</v>
      </c>
      <c r="C1459" t="s">
        <v>149</v>
      </c>
      <c r="D1459" t="n">
        <v>41</v>
      </c>
      <c r="E1459" t="n">
        <v>8460</v>
      </c>
      <c r="F1459" t="n">
        <v>16.2</v>
      </c>
      <c r="G1459" t="str">
        <f>=IF(MOD(A1459,10)&lt;7,"train","test")</f>
      </c>
      <c r="H1459" s="5" t="str">
        <f>=$L$6+$L$7*D1459+$L$8*E1459</f>
      </c>
      <c r="I1459" s="5" t="str">
        <f>=(F1459-H1459)^2</f>
      </c>
    </row>
    <row r="1460">
      <c r="A1460" t="n">
        <v>212009</v>
      </c>
      <c r="B1460" t="s">
        <v>4262</v>
      </c>
      <c r="C1460" t="s">
        <v>163</v>
      </c>
      <c r="D1460" t="n">
        <v>14</v>
      </c>
      <c r="E1460" t="n">
        <v>40242</v>
      </c>
      <c r="F1460" t="n">
        <v>83.4</v>
      </c>
      <c r="G1460" t="str">
        <f>=IF(MOD(A1460,10)&lt;7,"train","test")</f>
      </c>
      <c r="H1460" s="5" t="str">
        <f>=$L$6+$L$7*D1460+$L$8*E1460</f>
      </c>
      <c r="I1460" s="5" t="str">
        <f>=(F1460-H1460)^2</f>
      </c>
    </row>
    <row r="1461">
      <c r="A1461" t="n">
        <v>212197</v>
      </c>
      <c r="B1461" t="s">
        <v>4272</v>
      </c>
      <c r="C1461" t="s">
        <v>163</v>
      </c>
      <c r="D1461" t="n">
        <v>19</v>
      </c>
      <c r="E1461" t="n">
        <v>27019</v>
      </c>
      <c r="F1461" t="n">
        <v>77.1</v>
      </c>
      <c r="G1461" t="str">
        <f>=IF(MOD(A1461,10)&lt;7,"train","test")</f>
      </c>
      <c r="H1461" s="5" t="str">
        <f>=$L$6+$L$7*D1461+$L$8*E1461</f>
      </c>
      <c r="I1461" s="5" t="str">
        <f>=(F1461-H1461)^2</f>
      </c>
    </row>
    <row r="1462">
      <c r="A1462" t="n">
        <v>212577</v>
      </c>
      <c r="B1462" t="s">
        <v>4288</v>
      </c>
      <c r="C1462" t="s">
        <v>163</v>
      </c>
      <c r="D1462" t="n">
        <v>17</v>
      </c>
      <c r="E1462" t="n">
        <v>37475</v>
      </c>
      <c r="F1462" t="n">
        <v>86</v>
      </c>
      <c r="G1462" t="str">
        <f>=IF(MOD(A1462,10)&lt;7,"train","test")</f>
      </c>
      <c r="H1462" s="5" t="str">
        <f>=$L$6+$L$7*D1462+$L$8*E1462</f>
      </c>
      <c r="I1462" s="5" t="str">
        <f>=(F1462-H1462)^2</f>
      </c>
    </row>
    <row r="1463">
      <c r="A1463" t="n">
        <v>213349</v>
      </c>
      <c r="B1463" t="s">
        <v>4322</v>
      </c>
      <c r="C1463" t="s">
        <v>149</v>
      </c>
      <c r="D1463" t="n">
        <v>31</v>
      </c>
      <c r="E1463" t="n">
        <v>21856</v>
      </c>
      <c r="F1463" t="n">
        <v>54.1</v>
      </c>
      <c r="G1463" t="str">
        <f>=IF(MOD(A1463,10)&lt;7,"train","test")</f>
      </c>
      <c r="H1463" s="5" t="str">
        <f>=$L$6+$L$7*D1463+$L$8*E1463</f>
      </c>
      <c r="I1463" s="5" t="str">
        <f>=(F1463-H1463)^2</f>
      </c>
    </row>
    <row r="1464">
      <c r="A1464" t="n">
        <v>213358</v>
      </c>
      <c r="B1464" t="s">
        <v>4324</v>
      </c>
      <c r="C1464" t="s">
        <v>163</v>
      </c>
      <c r="D1464" t="n">
        <v>14</v>
      </c>
      <c r="E1464" t="n">
        <v>24638</v>
      </c>
      <c r="F1464" t="n">
        <v>57.1</v>
      </c>
      <c r="G1464" t="str">
        <f>=IF(MOD(A1464,10)&lt;7,"train","test")</f>
      </c>
      <c r="H1464" s="5" t="str">
        <f>=$L$6+$L$7*D1464+$L$8*E1464</f>
      </c>
      <c r="I1464" s="5" t="str">
        <f>=(F1464-H1464)^2</f>
      </c>
    </row>
    <row r="1465">
      <c r="A1465" t="n">
        <v>213367</v>
      </c>
      <c r="B1465" t="s">
        <v>4325</v>
      </c>
      <c r="C1465" t="s">
        <v>163</v>
      </c>
      <c r="D1465" t="n">
        <v>33</v>
      </c>
      <c r="E1465" t="n">
        <v>20119</v>
      </c>
      <c r="F1465" t="n">
        <v>58.2</v>
      </c>
      <c r="G1465" t="str">
        <f>=IF(MOD(A1465,10)&lt;7,"train","test")</f>
      </c>
      <c r="H1465" s="5" t="str">
        <f>=$L$6+$L$7*D1465+$L$8*E1465</f>
      </c>
      <c r="I1465" s="5" t="str">
        <f>=(F1465-H1465)^2</f>
      </c>
    </row>
    <row r="1466">
      <c r="A1466" t="n">
        <v>213507</v>
      </c>
      <c r="B1466" t="s">
        <v>4335</v>
      </c>
      <c r="C1466" t="s">
        <v>163</v>
      </c>
      <c r="D1466" t="n">
        <v>22</v>
      </c>
      <c r="E1466" t="n">
        <v>28640</v>
      </c>
      <c r="F1466" t="n">
        <v>72.5</v>
      </c>
      <c r="G1466" t="str">
        <f>=IF(MOD(A1466,10)&lt;7,"train","test")</f>
      </c>
      <c r="H1466" s="5" t="str">
        <f>=$L$6+$L$7*D1466+$L$8*E1466</f>
      </c>
      <c r="I1466" s="5" t="str">
        <f>=(F1466-H1466)^2</f>
      </c>
    </row>
    <row r="1467">
      <c r="A1467" t="n">
        <v>213598</v>
      </c>
      <c r="B1467" t="s">
        <v>696</v>
      </c>
      <c r="C1467" t="s">
        <v>149</v>
      </c>
      <c r="D1467" t="n">
        <v>66</v>
      </c>
      <c r="E1467" t="n">
        <v>12910</v>
      </c>
      <c r="F1467" t="n">
        <v>52.1</v>
      </c>
      <c r="G1467" t="str">
        <f>=IF(MOD(A1467,10)&lt;7,"train","test")</f>
      </c>
      <c r="H1467" s="5" t="str">
        <f>=$L$6+$L$7*D1467+$L$8*E1467</f>
      </c>
      <c r="I1467" s="5" t="str">
        <f>=(F1467-H1467)^2</f>
      </c>
    </row>
    <row r="1468">
      <c r="A1468" t="n">
        <v>213668</v>
      </c>
      <c r="B1468" t="s">
        <v>4349</v>
      </c>
      <c r="C1468" t="s">
        <v>163</v>
      </c>
      <c r="D1468" t="n">
        <v>40</v>
      </c>
      <c r="E1468" t="n">
        <v>20733</v>
      </c>
      <c r="F1468" t="n">
        <v>59.6</v>
      </c>
      <c r="G1468" t="str">
        <f>=IF(MOD(A1468,10)&lt;7,"train","test")</f>
      </c>
      <c r="H1468" s="5" t="str">
        <f>=$L$6+$L$7*D1468+$L$8*E1468</f>
      </c>
      <c r="I1468" s="5" t="str">
        <f>=(F1468-H1468)^2</f>
      </c>
    </row>
    <row r="1469">
      <c r="A1469" t="n">
        <v>213987</v>
      </c>
      <c r="B1469" t="s">
        <v>4356</v>
      </c>
      <c r="C1469" t="s">
        <v>163</v>
      </c>
      <c r="D1469" t="n">
        <v>30</v>
      </c>
      <c r="E1469" t="n">
        <v>26962</v>
      </c>
      <c r="F1469" t="n">
        <v>64.7</v>
      </c>
      <c r="G1469" t="str">
        <f>=IF(MOD(A1469,10)&lt;7,"train","test")</f>
      </c>
      <c r="H1469" s="5" t="str">
        <f>=$L$6+$L$7*D1469+$L$8*E1469</f>
      </c>
      <c r="I1469" s="5" t="str">
        <f>=(F1469-H1469)^2</f>
      </c>
    </row>
    <row r="1470">
      <c r="A1470" t="n">
        <v>214069</v>
      </c>
      <c r="B1470" t="s">
        <v>4362</v>
      </c>
      <c r="C1470" t="s">
        <v>163</v>
      </c>
      <c r="D1470" t="n">
        <v>19</v>
      </c>
      <c r="E1470" t="n">
        <v>25090</v>
      </c>
      <c r="F1470" t="n">
        <v>69.2</v>
      </c>
      <c r="G1470" t="str">
        <f>=IF(MOD(A1470,10)&lt;7,"train","test")</f>
      </c>
      <c r="H1470" s="5" t="str">
        <f>=$L$6+$L$7*D1470+$L$8*E1470</f>
      </c>
      <c r="I1470" s="5" t="str">
        <f>=(F1470-H1470)^2</f>
      </c>
    </row>
    <row r="1471">
      <c r="A1471" t="n">
        <v>214148</v>
      </c>
      <c r="B1471" t="s">
        <v>4365</v>
      </c>
      <c r="C1471" t="s">
        <v>163</v>
      </c>
      <c r="D1471" t="n">
        <v>41</v>
      </c>
      <c r="E1471" t="n">
        <v>44371</v>
      </c>
      <c r="F1471" t="n">
        <v>63.4</v>
      </c>
      <c r="G1471" t="str">
        <f>=IF(MOD(A1471,10)&lt;7,"train","test")</f>
      </c>
      <c r="H1471" s="5" t="str">
        <f>=$L$6+$L$7*D1471+$L$8*E1471</f>
      </c>
      <c r="I1471" s="5" t="str">
        <f>=(F1471-H1471)^2</f>
      </c>
    </row>
    <row r="1472">
      <c r="A1472" t="n">
        <v>214157</v>
      </c>
      <c r="B1472" t="s">
        <v>4366</v>
      </c>
      <c r="C1472" t="s">
        <v>163</v>
      </c>
      <c r="D1472" t="n">
        <v>27</v>
      </c>
      <c r="E1472" t="n">
        <v>30720</v>
      </c>
      <c r="F1472" t="n">
        <v>71.1</v>
      </c>
      <c r="G1472" t="str">
        <f>=IF(MOD(A1472,10)&lt;7,"train","test")</f>
      </c>
      <c r="H1472" s="5" t="str">
        <f>=$L$6+$L$7*D1472+$L$8*E1472</f>
      </c>
      <c r="I1472" s="5" t="str">
        <f>=(F1472-H1472)^2</f>
      </c>
    </row>
    <row r="1473">
      <c r="A1473" t="n">
        <v>214689</v>
      </c>
      <c r="B1473" t="s">
        <v>4390</v>
      </c>
      <c r="C1473" t="s">
        <v>149</v>
      </c>
      <c r="D1473" t="n">
        <v>26</v>
      </c>
      <c r="E1473" t="n">
        <v>22506</v>
      </c>
      <c r="F1473" t="n">
        <v>17.5</v>
      </c>
      <c r="G1473" t="str">
        <f>=IF(MOD(A1473,10)&lt;7,"train","test")</f>
      </c>
      <c r="H1473" s="5" t="str">
        <f>=$L$6+$L$7*D1473+$L$8*E1473</f>
      </c>
      <c r="I1473" s="5" t="str">
        <f>=(F1473-H1473)^2</f>
      </c>
    </row>
    <row r="1474">
      <c r="A1474" t="n">
        <v>214698</v>
      </c>
      <c r="B1474" t="s">
        <v>4391</v>
      </c>
      <c r="C1474" t="s">
        <v>149</v>
      </c>
      <c r="D1474" t="n">
        <v>34</v>
      </c>
      <c r="E1474" t="n">
        <v>19329</v>
      </c>
      <c r="F1474" t="n">
        <v>21.2</v>
      </c>
      <c r="G1474" t="str">
        <f>=IF(MOD(A1474,10)&lt;7,"train","test")</f>
      </c>
      <c r="H1474" s="5" t="str">
        <f>=$L$6+$L$7*D1474+$L$8*E1474</f>
      </c>
      <c r="I1474" s="5" t="str">
        <f>=(F1474-H1474)^2</f>
      </c>
    </row>
    <row r="1475">
      <c r="A1475" t="n">
        <v>214759</v>
      </c>
      <c r="B1475" t="s">
        <v>4397</v>
      </c>
      <c r="C1475" t="s">
        <v>149</v>
      </c>
      <c r="D1475" t="n">
        <v>35</v>
      </c>
      <c r="E1475" t="n">
        <v>18780</v>
      </c>
      <c r="F1475" t="n">
        <v>31.4</v>
      </c>
      <c r="G1475" t="str">
        <f>=IF(MOD(A1475,10)&lt;7,"train","test")</f>
      </c>
      <c r="H1475" s="5" t="str">
        <f>=$L$6+$L$7*D1475+$L$8*E1475</f>
      </c>
      <c r="I1475" s="5" t="str">
        <f>=(F1475-H1475)^2</f>
      </c>
    </row>
    <row r="1476">
      <c r="A1476" t="n">
        <v>214768</v>
      </c>
      <c r="B1476" t="s">
        <v>4399</v>
      </c>
      <c r="C1476" t="s">
        <v>149</v>
      </c>
      <c r="D1476" t="n">
        <v>48</v>
      </c>
      <c r="E1476" t="n">
        <v>19920</v>
      </c>
      <c r="F1476" t="n">
        <v>14.2</v>
      </c>
      <c r="G1476" t="str">
        <f>=IF(MOD(A1476,10)&lt;7,"train","test")</f>
      </c>
      <c r="H1476" s="5" t="str">
        <f>=$L$6+$L$7*D1476+$L$8*E1476</f>
      </c>
      <c r="I1476" s="5" t="str">
        <f>=(F1476-H1476)^2</f>
      </c>
    </row>
    <row r="1477">
      <c r="A1477" t="n">
        <v>214777</v>
      </c>
      <c r="B1477" t="s">
        <v>4401</v>
      </c>
      <c r="C1477" t="s">
        <v>149</v>
      </c>
      <c r="D1477" t="n">
        <v>13</v>
      </c>
      <c r="E1477" t="n">
        <v>27450</v>
      </c>
      <c r="F1477" t="n">
        <v>85.6</v>
      </c>
      <c r="G1477" t="str">
        <f>=IF(MOD(A1477,10)&lt;7,"train","test")</f>
      </c>
      <c r="H1477" s="5" t="str">
        <f>=$L$6+$L$7*D1477+$L$8*E1477</f>
      </c>
      <c r="I1477" s="5" t="str">
        <f>=(F1477-H1477)^2</f>
      </c>
    </row>
    <row r="1478">
      <c r="A1478" t="n">
        <v>214829</v>
      </c>
      <c r="B1478" t="s">
        <v>4410</v>
      </c>
      <c r="C1478" t="s">
        <v>149</v>
      </c>
      <c r="D1478" t="n">
        <v>28</v>
      </c>
      <c r="E1478" t="n">
        <v>19159</v>
      </c>
      <c r="F1478" t="n">
        <v>11.6</v>
      </c>
      <c r="G1478" t="str">
        <f>=IF(MOD(A1478,10)&lt;7,"train","test")</f>
      </c>
      <c r="H1478" s="5" t="str">
        <f>=$L$6+$L$7*D1478+$L$8*E1478</f>
      </c>
      <c r="I1478" s="5" t="str">
        <f>=(F1478-H1478)^2</f>
      </c>
    </row>
    <row r="1479">
      <c r="A1479" t="n">
        <v>215798</v>
      </c>
      <c r="B1479" t="s">
        <v>4455</v>
      </c>
      <c r="C1479" t="s">
        <v>163</v>
      </c>
      <c r="D1479" t="n">
        <v>27</v>
      </c>
      <c r="E1479" t="n">
        <v>23857</v>
      </c>
      <c r="F1479" t="n">
        <v>72.1</v>
      </c>
      <c r="G1479" t="str">
        <f>=IF(MOD(A1479,10)&lt;7,"train","test")</f>
      </c>
      <c r="H1479" s="5" t="str">
        <f>=$L$6+$L$7*D1479+$L$8*E1479</f>
      </c>
      <c r="I1479" s="5" t="str">
        <f>=(F1479-H1479)^2</f>
      </c>
    </row>
    <row r="1480">
      <c r="A1480" t="n">
        <v>215929</v>
      </c>
      <c r="B1480" t="s">
        <v>4460</v>
      </c>
      <c r="C1480" t="s">
        <v>163</v>
      </c>
      <c r="D1480" t="n">
        <v>22</v>
      </c>
      <c r="E1480" t="n">
        <v>32100</v>
      </c>
      <c r="F1480" t="n">
        <v>80.8</v>
      </c>
      <c r="G1480" t="str">
        <f>=IF(MOD(A1480,10)&lt;7,"train","test")</f>
      </c>
      <c r="H1480" s="5" t="str">
        <f>=$L$6+$L$7*D1480+$L$8*E1480</f>
      </c>
      <c r="I1480" s="5" t="str">
        <f>=(F1480-H1480)^2</f>
      </c>
    </row>
    <row r="1481">
      <c r="A1481" t="n">
        <v>215947</v>
      </c>
      <c r="B1481" t="s">
        <v>4461</v>
      </c>
      <c r="C1481" t="s">
        <v>163</v>
      </c>
      <c r="D1481" t="n">
        <v>30</v>
      </c>
      <c r="E1481" t="n">
        <v>23732</v>
      </c>
      <c r="F1481" t="n">
        <v>71</v>
      </c>
      <c r="G1481" t="str">
        <f>=IF(MOD(A1481,10)&lt;7,"train","test")</f>
      </c>
      <c r="H1481" s="5" t="str">
        <f>=$L$6+$L$7*D1481+$L$8*E1481</f>
      </c>
      <c r="I1481" s="5" t="str">
        <f>=(F1481-H1481)^2</f>
      </c>
    </row>
    <row r="1482">
      <c r="A1482" t="n">
        <v>216038</v>
      </c>
      <c r="B1482" t="s">
        <v>4468</v>
      </c>
      <c r="C1482" t="s">
        <v>149</v>
      </c>
      <c r="D1482" t="n">
        <v>28</v>
      </c>
      <c r="E1482" t="n">
        <v>18407</v>
      </c>
      <c r="F1482" t="n">
        <v>65.9</v>
      </c>
      <c r="G1482" t="str">
        <f>=IF(MOD(A1482,10)&lt;7,"train","test")</f>
      </c>
      <c r="H1482" s="5" t="str">
        <f>=$L$6+$L$7*D1482+$L$8*E1482</f>
      </c>
      <c r="I1482" s="5" t="str">
        <f>=(F1482-H1482)^2</f>
      </c>
    </row>
    <row r="1483">
      <c r="A1483" t="n">
        <v>216278</v>
      </c>
      <c r="B1483" t="s">
        <v>4478</v>
      </c>
      <c r="C1483" t="s">
        <v>163</v>
      </c>
      <c r="D1483" t="n">
        <v>24</v>
      </c>
      <c r="E1483" t="n">
        <v>27258</v>
      </c>
      <c r="F1483" t="n">
        <v>74.1</v>
      </c>
      <c r="G1483" t="str">
        <f>=IF(MOD(A1483,10)&lt;7,"train","test")</f>
      </c>
      <c r="H1483" s="5" t="str">
        <f>=$L$6+$L$7*D1483+$L$8*E1483</f>
      </c>
      <c r="I1483" s="5" t="str">
        <f>=(F1483-H1483)^2</f>
      </c>
    </row>
    <row r="1484">
      <c r="A1484" t="n">
        <v>216287</v>
      </c>
      <c r="B1484" t="s">
        <v>4480</v>
      </c>
      <c r="C1484" t="s">
        <v>163</v>
      </c>
      <c r="D1484" t="n">
        <v>20</v>
      </c>
      <c r="E1484" t="n">
        <v>17930</v>
      </c>
      <c r="F1484" t="n">
        <v>94.1</v>
      </c>
      <c r="G1484" t="str">
        <f>=IF(MOD(A1484,10)&lt;7,"train","test")</f>
      </c>
      <c r="H1484" s="5" t="str">
        <f>=$L$6+$L$7*D1484+$L$8*E1484</f>
      </c>
      <c r="I1484" s="5" t="str">
        <f>=(F1484-H1484)^2</f>
      </c>
    </row>
    <row r="1485">
      <c r="A1485" t="n">
        <v>216339</v>
      </c>
      <c r="B1485" t="s">
        <v>4484</v>
      </c>
      <c r="C1485" t="s">
        <v>149</v>
      </c>
      <c r="D1485" t="n">
        <v>30</v>
      </c>
      <c r="E1485" t="n">
        <v>29641</v>
      </c>
      <c r="F1485" t="n">
        <v>74.7</v>
      </c>
      <c r="G1485" t="str">
        <f>=IF(MOD(A1485,10)&lt;7,"train","test")</f>
      </c>
      <c r="H1485" s="5" t="str">
        <f>=$L$6+$L$7*D1485+$L$8*E1485</f>
      </c>
      <c r="I1485" s="5" t="str">
        <f>=(F1485-H1485)^2</f>
      </c>
    </row>
    <row r="1486">
      <c r="A1486" t="n">
        <v>216357</v>
      </c>
      <c r="B1486" t="s">
        <v>4486</v>
      </c>
      <c r="C1486" t="s">
        <v>163</v>
      </c>
      <c r="D1486" t="n">
        <v>39</v>
      </c>
      <c r="E1486" t="n">
        <v>22490</v>
      </c>
      <c r="F1486" t="n">
        <v>42.7</v>
      </c>
      <c r="G1486" t="str">
        <f>=IF(MOD(A1486,10)&lt;7,"train","test")</f>
      </c>
      <c r="H1486" s="5" t="str">
        <f>=$L$6+$L$7*D1486+$L$8*E1486</f>
      </c>
      <c r="I1486" s="5" t="str">
        <f>=(F1486-H1486)^2</f>
      </c>
    </row>
    <row r="1487">
      <c r="A1487" t="n">
        <v>216597</v>
      </c>
      <c r="B1487" t="s">
        <v>4500</v>
      </c>
      <c r="C1487" t="s">
        <v>163</v>
      </c>
      <c r="D1487" t="n">
        <v>12</v>
      </c>
      <c r="E1487" t="n">
        <v>37946</v>
      </c>
      <c r="F1487" t="n">
        <v>92.4</v>
      </c>
      <c r="G1487" t="str">
        <f>=IF(MOD(A1487,10)&lt;7,"train","test")</f>
      </c>
      <c r="H1487" s="5" t="str">
        <f>=$L$6+$L$7*D1487+$L$8*E1487</f>
      </c>
      <c r="I1487" s="5" t="str">
        <f>=(F1487-H1487)^2</f>
      </c>
    </row>
    <row r="1488">
      <c r="A1488" t="n">
        <v>216667</v>
      </c>
      <c r="B1488" t="s">
        <v>4503</v>
      </c>
      <c r="C1488" t="s">
        <v>163</v>
      </c>
      <c r="D1488" t="n">
        <v>29</v>
      </c>
      <c r="E1488" t="n">
        <v>26051</v>
      </c>
      <c r="F1488" t="n">
        <v>71.4</v>
      </c>
      <c r="G1488" t="str">
        <f>=IF(MOD(A1488,10)&lt;7,"train","test")</f>
      </c>
      <c r="H1488" s="5" t="str">
        <f>=$L$6+$L$7*D1488+$L$8*E1488</f>
      </c>
      <c r="I1488" s="5" t="str">
        <f>=(F1488-H1488)^2</f>
      </c>
    </row>
    <row r="1489">
      <c r="A1489" t="n">
        <v>216807</v>
      </c>
      <c r="B1489" t="s">
        <v>2882</v>
      </c>
      <c r="C1489" t="s">
        <v>163</v>
      </c>
      <c r="D1489" t="n">
        <v>25</v>
      </c>
      <c r="E1489" t="n">
        <v>21089</v>
      </c>
      <c r="F1489" t="n">
        <v>65.9</v>
      </c>
      <c r="G1489" t="str">
        <f>=IF(MOD(A1489,10)&lt;7,"train","test")</f>
      </c>
      <c r="H1489" s="5" t="str">
        <f>=$L$6+$L$7*D1489+$L$8*E1489</f>
      </c>
      <c r="I1489" s="5" t="str">
        <f>=(F1489-H1489)^2</f>
      </c>
    </row>
    <row r="1490">
      <c r="A1490" t="n">
        <v>217059</v>
      </c>
      <c r="B1490" t="s">
        <v>4520</v>
      </c>
      <c r="C1490" t="s">
        <v>163</v>
      </c>
      <c r="D1490" t="n">
        <v>25</v>
      </c>
      <c r="E1490" t="n">
        <v>21036</v>
      </c>
      <c r="F1490" t="n">
        <v>59.5</v>
      </c>
      <c r="G1490" t="str">
        <f>=IF(MOD(A1490,10)&lt;7,"train","test")</f>
      </c>
      <c r="H1490" s="5" t="str">
        <f>=$L$6+$L$7*D1490+$L$8*E1490</f>
      </c>
      <c r="I1490" s="5" t="str">
        <f>=(F1490-H1490)^2</f>
      </c>
    </row>
    <row r="1491">
      <c r="A1491" t="n">
        <v>217518</v>
      </c>
      <c r="B1491" t="s">
        <v>4538</v>
      </c>
      <c r="C1491" t="s">
        <v>163</v>
      </c>
      <c r="D1491" t="n">
        <v>16</v>
      </c>
      <c r="E1491" t="n">
        <v>37936</v>
      </c>
      <c r="F1491" t="n">
        <v>66.6</v>
      </c>
      <c r="G1491" t="str">
        <f>=IF(MOD(A1491,10)&lt;7,"train","test")</f>
      </c>
      <c r="H1491" s="5" t="str">
        <f>=$L$6+$L$7*D1491+$L$8*E1491</f>
      </c>
      <c r="I1491" s="5" t="str">
        <f>=(F1491-H1491)^2</f>
      </c>
    </row>
    <row r="1492">
      <c r="A1492" t="n">
        <v>217688</v>
      </c>
      <c r="B1492" t="s">
        <v>4547</v>
      </c>
      <c r="C1492" t="s">
        <v>163</v>
      </c>
      <c r="D1492" t="n">
        <v>35</v>
      </c>
      <c r="E1492" t="n">
        <v>21347</v>
      </c>
      <c r="F1492" t="n">
        <v>48.6</v>
      </c>
      <c r="G1492" t="str">
        <f>=IF(MOD(A1492,10)&lt;7,"train","test")</f>
      </c>
      <c r="H1492" s="5" t="str">
        <f>=$L$6+$L$7*D1492+$L$8*E1492</f>
      </c>
      <c r="I1492" s="5" t="str">
        <f>=(F1492-H1492)^2</f>
      </c>
    </row>
    <row r="1493">
      <c r="A1493" t="n">
        <v>217749</v>
      </c>
      <c r="B1493" t="s">
        <v>4551</v>
      </c>
      <c r="C1493" t="s">
        <v>163</v>
      </c>
      <c r="D1493" t="n">
        <v>29</v>
      </c>
      <c r="E1493" t="n">
        <v>19773</v>
      </c>
      <c r="F1493" t="n">
        <v>69.7</v>
      </c>
      <c r="G1493" t="str">
        <f>=IF(MOD(A1493,10)&lt;7,"train","test")</f>
      </c>
      <c r="H1493" s="5" t="str">
        <f>=$L$6+$L$7*D1493+$L$8*E1493</f>
      </c>
      <c r="I1493" s="5" t="str">
        <f>=(F1493-H1493)^2</f>
      </c>
    </row>
    <row r="1494">
      <c r="A1494" t="n">
        <v>217819</v>
      </c>
      <c r="B1494" t="s">
        <v>4555</v>
      </c>
      <c r="C1494" t="s">
        <v>149</v>
      </c>
      <c r="D1494" t="n">
        <v>19</v>
      </c>
      <c r="E1494" t="n">
        <v>20806</v>
      </c>
      <c r="F1494" t="n">
        <v>65</v>
      </c>
      <c r="G1494" t="str">
        <f>=IF(MOD(A1494,10)&lt;7,"train","test")</f>
      </c>
      <c r="H1494" s="5" t="str">
        <f>=$L$6+$L$7*D1494+$L$8*E1494</f>
      </c>
      <c r="I1494" s="5" t="str">
        <f>=(F1494-H1494)^2</f>
      </c>
    </row>
    <row r="1495">
      <c r="A1495" t="n">
        <v>217907</v>
      </c>
      <c r="B1495" t="s">
        <v>4566</v>
      </c>
      <c r="C1495" t="s">
        <v>163</v>
      </c>
      <c r="D1495" t="n">
        <v>29</v>
      </c>
      <c r="E1495" t="n">
        <v>18910</v>
      </c>
      <c r="F1495" t="n">
        <v>34.6</v>
      </c>
      <c r="G1495" t="str">
        <f>=IF(MOD(A1495,10)&lt;7,"train","test")</f>
      </c>
      <c r="H1495" s="5" t="str">
        <f>=$L$6+$L$7*D1495+$L$8*E1495</f>
      </c>
      <c r="I1495" s="5" t="str">
        <f>=(F1495-H1495)^2</f>
      </c>
    </row>
    <row r="1496">
      <c r="A1496" t="n">
        <v>217998</v>
      </c>
      <c r="B1496" t="s">
        <v>4573</v>
      </c>
      <c r="C1496" t="s">
        <v>163</v>
      </c>
      <c r="D1496" t="n">
        <v>40</v>
      </c>
      <c r="E1496" t="n">
        <v>21982</v>
      </c>
      <c r="F1496" t="n">
        <v>48.6</v>
      </c>
      <c r="G1496" t="str">
        <f>=IF(MOD(A1496,10)&lt;7,"train","test")</f>
      </c>
      <c r="H1496" s="5" t="str">
        <f>=$L$6+$L$7*D1496+$L$8*E1496</f>
      </c>
      <c r="I1496" s="5" t="str">
        <f>=(F1496-H1496)^2</f>
      </c>
    </row>
    <row r="1497">
      <c r="A1497" t="n">
        <v>218229</v>
      </c>
      <c r="B1497" t="s">
        <v>4583</v>
      </c>
      <c r="C1497" t="s">
        <v>149</v>
      </c>
      <c r="D1497" t="n">
        <v>40</v>
      </c>
      <c r="E1497" t="n">
        <v>14657</v>
      </c>
      <c r="F1497" t="n">
        <v>48.8</v>
      </c>
      <c r="G1497" t="str">
        <f>=IF(MOD(A1497,10)&lt;7,"train","test")</f>
      </c>
      <c r="H1497" s="5" t="str">
        <f>=$L$6+$L$7*D1497+$L$8*E1497</f>
      </c>
      <c r="I1497" s="5" t="str">
        <f>=(F1497-H1497)^2</f>
      </c>
    </row>
    <row r="1498">
      <c r="A1498" t="n">
        <v>218238</v>
      </c>
      <c r="B1498" t="s">
        <v>4584</v>
      </c>
      <c r="C1498" t="s">
        <v>163</v>
      </c>
      <c r="D1498" t="n">
        <v>43</v>
      </c>
      <c r="E1498" t="n">
        <v>21177</v>
      </c>
      <c r="F1498" t="n">
        <v>26</v>
      </c>
      <c r="G1498" t="str">
        <f>=IF(MOD(A1498,10)&lt;7,"train","test")</f>
      </c>
      <c r="H1498" s="5" t="str">
        <f>=$L$6+$L$7*D1498+$L$8*E1498</f>
      </c>
      <c r="I1498" s="5" t="str">
        <f>=(F1498-H1498)^2</f>
      </c>
    </row>
    <row r="1499">
      <c r="A1499" t="n">
        <v>218399</v>
      </c>
      <c r="B1499" t="s">
        <v>4589</v>
      </c>
      <c r="C1499" t="s">
        <v>163</v>
      </c>
      <c r="D1499" t="n">
        <v>82</v>
      </c>
      <c r="E1499" t="n">
        <v>20397</v>
      </c>
      <c r="F1499" t="n">
        <v>20.4</v>
      </c>
      <c r="G1499" t="str">
        <f>=IF(MOD(A1499,10)&lt;7,"train","test")</f>
      </c>
      <c r="H1499" s="5" t="str">
        <f>=$L$6+$L$7*D1499+$L$8*E1499</f>
      </c>
      <c r="I1499" s="5" t="str">
        <f>=(F1499-H1499)^2</f>
      </c>
    </row>
    <row r="1500">
      <c r="A1500" t="n">
        <v>218539</v>
      </c>
      <c r="B1500" t="s">
        <v>4597</v>
      </c>
      <c r="C1500" t="s">
        <v>163</v>
      </c>
      <c r="D1500" t="n">
        <v>28</v>
      </c>
      <c r="E1500" t="n">
        <v>20058</v>
      </c>
      <c r="F1500" t="n">
        <v>57.5</v>
      </c>
      <c r="G1500" t="str">
        <f>=IF(MOD(A1500,10)&lt;7,"train","test")</f>
      </c>
      <c r="H1500" s="5" t="str">
        <f>=$L$6+$L$7*D1500+$L$8*E1500</f>
      </c>
      <c r="I1500" s="5" t="str">
        <f>=(F1500-H1500)^2</f>
      </c>
    </row>
    <row r="1501">
      <c r="A1501" t="n">
        <v>218919</v>
      </c>
      <c r="B1501" t="s">
        <v>4615</v>
      </c>
      <c r="C1501" t="s">
        <v>163</v>
      </c>
      <c r="D1501" t="n">
        <v>77</v>
      </c>
      <c r="E1501" t="n">
        <v>15747</v>
      </c>
      <c r="F1501" t="n">
        <v>31.4</v>
      </c>
      <c r="G1501" t="str">
        <f>=IF(MOD(A1501,10)&lt;7,"train","test")</f>
      </c>
      <c r="H1501" s="5" t="str">
        <f>=$L$6+$L$7*D1501+$L$8*E1501</f>
      </c>
      <c r="I1501" s="5" t="str">
        <f>=(F1501-H1501)^2</f>
      </c>
    </row>
    <row r="1502">
      <c r="A1502" t="n">
        <v>219198</v>
      </c>
      <c r="B1502" t="s">
        <v>4635</v>
      </c>
      <c r="C1502" t="s">
        <v>163</v>
      </c>
      <c r="D1502" t="n">
        <v>19</v>
      </c>
      <c r="E1502" t="n">
        <v>23163</v>
      </c>
      <c r="F1502" t="n">
        <v>59.6</v>
      </c>
      <c r="G1502" t="str">
        <f>=IF(MOD(A1502,10)&lt;7,"train","test")</f>
      </c>
      <c r="H1502" s="5" t="str">
        <f>=$L$6+$L$7*D1502+$L$8*E1502</f>
      </c>
      <c r="I1502" s="5" t="str">
        <f>=(F1502-H1502)^2</f>
      </c>
    </row>
    <row r="1503">
      <c r="A1503" t="n">
        <v>219259</v>
      </c>
      <c r="B1503" t="s">
        <v>4639</v>
      </c>
      <c r="C1503" t="s">
        <v>149</v>
      </c>
      <c r="D1503" t="n">
        <v>12</v>
      </c>
      <c r="E1503" t="n">
        <v>16873</v>
      </c>
      <c r="F1503" t="n">
        <v>54.6</v>
      </c>
      <c r="G1503" t="str">
        <f>=IF(MOD(A1503,10)&lt;7,"train","test")</f>
      </c>
      <c r="H1503" s="5" t="str">
        <f>=$L$6+$L$7*D1503+$L$8*E1503</f>
      </c>
      <c r="I1503" s="5" t="str">
        <f>=(F1503-H1503)^2</f>
      </c>
    </row>
    <row r="1504">
      <c r="A1504" t="n">
        <v>219347</v>
      </c>
      <c r="B1504" t="s">
        <v>4643</v>
      </c>
      <c r="C1504" t="s">
        <v>149</v>
      </c>
      <c r="D1504" t="n">
        <v>16</v>
      </c>
      <c r="E1504" t="n">
        <v>20243</v>
      </c>
      <c r="F1504" t="n">
        <v>57.5</v>
      </c>
      <c r="G1504" t="str">
        <f>=IF(MOD(A1504,10)&lt;7,"train","test")</f>
      </c>
      <c r="H1504" s="5" t="str">
        <f>=$L$6+$L$7*D1504+$L$8*E1504</f>
      </c>
      <c r="I1504" s="5" t="str">
        <f>=(F1504-H1504)^2</f>
      </c>
    </row>
    <row r="1505">
      <c r="A1505" t="n">
        <v>219639</v>
      </c>
      <c r="B1505" t="s">
        <v>4663</v>
      </c>
      <c r="C1505" t="s">
        <v>163</v>
      </c>
      <c r="D1505" t="n">
        <v>47</v>
      </c>
      <c r="E1505" t="n">
        <v>15395</v>
      </c>
      <c r="F1505" t="n">
        <v>50</v>
      </c>
      <c r="G1505" t="str">
        <f>=IF(MOD(A1505,10)&lt;7,"train","test")</f>
      </c>
      <c r="H1505" s="5" t="str">
        <f>=$L$6+$L$7*D1505+$L$8*E1505</f>
      </c>
      <c r="I1505" s="5" t="str">
        <f>=(F1505-H1505)^2</f>
      </c>
    </row>
    <row r="1506">
      <c r="A1506" t="n">
        <v>219709</v>
      </c>
      <c r="B1506" t="s">
        <v>4665</v>
      </c>
      <c r="C1506" t="s">
        <v>163</v>
      </c>
      <c r="D1506" t="n">
        <v>19</v>
      </c>
      <c r="E1506" t="n">
        <v>37558</v>
      </c>
      <c r="F1506" t="n">
        <v>71.5</v>
      </c>
      <c r="G1506" t="str">
        <f>=IF(MOD(A1506,10)&lt;7,"train","test")</f>
      </c>
      <c r="H1506" s="5" t="str">
        <f>=$L$6+$L$7*D1506+$L$8*E1506</f>
      </c>
      <c r="I1506" s="5" t="str">
        <f>=(F1506-H1506)^2</f>
      </c>
    </row>
    <row r="1507">
      <c r="A1507" t="n">
        <v>219949</v>
      </c>
      <c r="B1507" t="s">
        <v>4677</v>
      </c>
      <c r="C1507" t="s">
        <v>163</v>
      </c>
      <c r="D1507" t="n">
        <v>33</v>
      </c>
      <c r="E1507" t="n">
        <v>17669</v>
      </c>
      <c r="F1507" t="n">
        <v>41.6</v>
      </c>
      <c r="G1507" t="str">
        <f>=IF(MOD(A1507,10)&lt;7,"train","test")</f>
      </c>
      <c r="H1507" s="5" t="str">
        <f>=$L$6+$L$7*D1507+$L$8*E1507</f>
      </c>
      <c r="I1507" s="5" t="str">
        <f>=(F1507-H1507)^2</f>
      </c>
    </row>
    <row r="1508">
      <c r="A1508" t="n">
        <v>220598</v>
      </c>
      <c r="B1508" t="s">
        <v>4707</v>
      </c>
      <c r="C1508" t="s">
        <v>163</v>
      </c>
      <c r="D1508" t="n">
        <v>79</v>
      </c>
      <c r="E1508" t="n">
        <v>13384</v>
      </c>
      <c r="F1508" t="n">
        <v>17</v>
      </c>
      <c r="G1508" t="str">
        <f>=IF(MOD(A1508,10)&lt;7,"train","test")</f>
      </c>
      <c r="H1508" s="5" t="str">
        <f>=$L$6+$L$7*D1508+$L$8*E1508</f>
      </c>
      <c r="I1508" s="5" t="str">
        <f>=(F1508-H1508)^2</f>
      </c>
    </row>
    <row r="1509">
      <c r="A1509" t="n">
        <v>220978</v>
      </c>
      <c r="B1509" t="s">
        <v>4723</v>
      </c>
      <c r="C1509" t="s">
        <v>149</v>
      </c>
      <c r="D1509" t="n">
        <v>31</v>
      </c>
      <c r="E1509" t="n">
        <v>12700</v>
      </c>
      <c r="F1509" t="n">
        <v>54</v>
      </c>
      <c r="G1509" t="str">
        <f>=IF(MOD(A1509,10)&lt;7,"train","test")</f>
      </c>
      <c r="H1509" s="5" t="str">
        <f>=$L$6+$L$7*D1509+$L$8*E1509</f>
      </c>
      <c r="I1509" s="5" t="str">
        <f>=(F1509-H1509)^2</f>
      </c>
    </row>
    <row r="1510">
      <c r="A1510" t="n">
        <v>221519</v>
      </c>
      <c r="B1510" t="s">
        <v>4743</v>
      </c>
      <c r="C1510" t="s">
        <v>163</v>
      </c>
      <c r="D1510" t="n">
        <v>15</v>
      </c>
      <c r="E1510" t="n">
        <v>33616</v>
      </c>
      <c r="F1510" t="n">
        <v>82.4</v>
      </c>
      <c r="G1510" t="str">
        <f>=IF(MOD(A1510,10)&lt;7,"train","test")</f>
      </c>
      <c r="H1510" s="5" t="str">
        <f>=$L$6+$L$7*D1510+$L$8*E1510</f>
      </c>
      <c r="I1510" s="5" t="str">
        <f>=(F1510-H1510)^2</f>
      </c>
    </row>
    <row r="1511">
      <c r="A1511" t="n">
        <v>221759</v>
      </c>
      <c r="B1511" t="s">
        <v>4757</v>
      </c>
      <c r="C1511" t="s">
        <v>149</v>
      </c>
      <c r="D1511" t="n">
        <v>21</v>
      </c>
      <c r="E1511" t="n">
        <v>20885</v>
      </c>
      <c r="F1511" t="n">
        <v>73.5</v>
      </c>
      <c r="G1511" t="str">
        <f>=IF(MOD(A1511,10)&lt;7,"train","test")</f>
      </c>
      <c r="H1511" s="5" t="str">
        <f>=$L$6+$L$7*D1511+$L$8*E1511</f>
      </c>
      <c r="I1511" s="5" t="str">
        <f>=(F1511-H1511)^2</f>
      </c>
    </row>
    <row r="1512">
      <c r="A1512" t="n">
        <v>221768</v>
      </c>
      <c r="B1512" t="s">
        <v>4758</v>
      </c>
      <c r="C1512" t="s">
        <v>149</v>
      </c>
      <c r="D1512" t="n">
        <v>34</v>
      </c>
      <c r="E1512" t="n">
        <v>11151</v>
      </c>
      <c r="F1512" t="n">
        <v>54.8</v>
      </c>
      <c r="G1512" t="str">
        <f>=IF(MOD(A1512,10)&lt;7,"train","test")</f>
      </c>
      <c r="H1512" s="5" t="str">
        <f>=$L$6+$L$7*D1512+$L$8*E1512</f>
      </c>
      <c r="I1512" s="5" t="str">
        <f>=(F1512-H1512)^2</f>
      </c>
    </row>
    <row r="1513">
      <c r="A1513" t="n">
        <v>221838</v>
      </c>
      <c r="B1513" t="s">
        <v>4761</v>
      </c>
      <c r="C1513" t="s">
        <v>149</v>
      </c>
      <c r="D1513" t="n">
        <v>52</v>
      </c>
      <c r="E1513" t="n">
        <v>9231</v>
      </c>
      <c r="F1513" t="n">
        <v>33.5</v>
      </c>
      <c r="G1513" t="str">
        <f>=IF(MOD(A1513,10)&lt;7,"train","test")</f>
      </c>
      <c r="H1513" s="5" t="str">
        <f>=$L$6+$L$7*D1513+$L$8*E1513</f>
      </c>
      <c r="I1513" s="5" t="str">
        <f>=(F1513-H1513)^2</f>
      </c>
    </row>
    <row r="1514">
      <c r="A1514" t="n">
        <v>221847</v>
      </c>
      <c r="B1514" t="s">
        <v>4762</v>
      </c>
      <c r="C1514" t="s">
        <v>149</v>
      </c>
      <c r="D1514" t="n">
        <v>31</v>
      </c>
      <c r="E1514" t="n">
        <v>15138</v>
      </c>
      <c r="F1514" t="n">
        <v>54.2</v>
      </c>
      <c r="G1514" t="str">
        <f>=IF(MOD(A1514,10)&lt;7,"train","test")</f>
      </c>
      <c r="H1514" s="5" t="str">
        <f>=$L$6+$L$7*D1514+$L$8*E1514</f>
      </c>
      <c r="I1514" s="5" t="str">
        <f>=(F1514-H1514)^2</f>
      </c>
    </row>
    <row r="1515">
      <c r="A1515" t="n">
        <v>221999</v>
      </c>
      <c r="B1515" t="s">
        <v>4769</v>
      </c>
      <c r="C1515" t="s">
        <v>163</v>
      </c>
      <c r="D1515" t="n">
        <v>19</v>
      </c>
      <c r="E1515" t="n">
        <v>26689</v>
      </c>
      <c r="F1515" t="n">
        <v>92.7</v>
      </c>
      <c r="G1515" t="str">
        <f>=IF(MOD(A1515,10)&lt;7,"train","test")</f>
      </c>
      <c r="H1515" s="5" t="str">
        <f>=$L$6+$L$7*D1515+$L$8*E1515</f>
      </c>
      <c r="I1515" s="5" t="str">
        <f>=(F1515-H1515)^2</f>
      </c>
    </row>
    <row r="1516">
      <c r="A1516" t="n">
        <v>222178</v>
      </c>
      <c r="B1516" t="s">
        <v>4773</v>
      </c>
      <c r="C1516" t="s">
        <v>163</v>
      </c>
      <c r="D1516" t="n">
        <v>22</v>
      </c>
      <c r="E1516" t="n">
        <v>28311</v>
      </c>
      <c r="F1516" t="n">
        <v>60.2</v>
      </c>
      <c r="G1516" t="str">
        <f>=IF(MOD(A1516,10)&lt;7,"train","test")</f>
      </c>
      <c r="H1516" s="5" t="str">
        <f>=$L$6+$L$7*D1516+$L$8*E1516</f>
      </c>
      <c r="I1516" s="5" t="str">
        <f>=(F1516-H1516)^2</f>
      </c>
    </row>
    <row r="1517">
      <c r="A1517" t="n">
        <v>224147</v>
      </c>
      <c r="B1517" t="s">
        <v>4821</v>
      </c>
      <c r="C1517" t="s">
        <v>149</v>
      </c>
      <c r="D1517" t="n">
        <v>40</v>
      </c>
      <c r="E1517" t="n">
        <v>14991</v>
      </c>
      <c r="F1517" t="n">
        <v>33.7</v>
      </c>
      <c r="G1517" t="str">
        <f>=IF(MOD(A1517,10)&lt;7,"train","test")</f>
      </c>
      <c r="H1517" s="5" t="str">
        <f>=$L$6+$L$7*D1517+$L$8*E1517</f>
      </c>
      <c r="I1517" s="5" t="str">
        <f>=(F1517-H1517)^2</f>
      </c>
    </row>
    <row r="1518">
      <c r="A1518" t="n">
        <v>224527</v>
      </c>
      <c r="B1518" t="s">
        <v>4831</v>
      </c>
      <c r="C1518" t="s">
        <v>163</v>
      </c>
      <c r="D1518" t="n">
        <v>31</v>
      </c>
      <c r="E1518" t="n">
        <v>24388</v>
      </c>
      <c r="F1518" t="n">
        <v>48</v>
      </c>
      <c r="G1518" t="str">
        <f>=IF(MOD(A1518,10)&lt;7,"train","test")</f>
      </c>
      <c r="H1518" s="5" t="str">
        <f>=$L$6+$L$7*D1518+$L$8*E1518</f>
      </c>
      <c r="I1518" s="5" t="str">
        <f>=(F1518-H1518)^2</f>
      </c>
    </row>
    <row r="1519">
      <c r="A1519" t="n">
        <v>225247</v>
      </c>
      <c r="B1519" t="s">
        <v>4853</v>
      </c>
      <c r="C1519" t="s">
        <v>163</v>
      </c>
      <c r="D1519" t="n">
        <v>38</v>
      </c>
      <c r="E1519" t="n">
        <v>21321</v>
      </c>
      <c r="F1519" t="n">
        <v>49.6</v>
      </c>
      <c r="G1519" t="str">
        <f>=IF(MOD(A1519,10)&lt;7,"train","test")</f>
      </c>
      <c r="H1519" s="5" t="str">
        <f>=$L$6+$L$7*D1519+$L$8*E1519</f>
      </c>
      <c r="I1519" s="5" t="str">
        <f>=(F1519-H1519)^2</f>
      </c>
    </row>
    <row r="1520">
      <c r="A1520" t="n">
        <v>225399</v>
      </c>
      <c r="B1520" t="s">
        <v>4856</v>
      </c>
      <c r="C1520" t="s">
        <v>163</v>
      </c>
      <c r="D1520" t="n">
        <v>54</v>
      </c>
      <c r="E1520" t="n">
        <v>20530</v>
      </c>
      <c r="F1520" t="n">
        <v>49.8</v>
      </c>
      <c r="G1520" t="str">
        <f>=IF(MOD(A1520,10)&lt;7,"train","test")</f>
      </c>
      <c r="H1520" s="5" t="str">
        <f>=$L$6+$L$7*D1520+$L$8*E1520</f>
      </c>
      <c r="I1520" s="5" t="str">
        <f>=(F1520-H1520)^2</f>
      </c>
    </row>
    <row r="1521">
      <c r="A1521" t="n">
        <v>225548</v>
      </c>
      <c r="B1521" t="s">
        <v>4865</v>
      </c>
      <c r="C1521" t="s">
        <v>163</v>
      </c>
      <c r="D1521" t="n">
        <v>42</v>
      </c>
      <c r="E1521" t="n">
        <v>25768</v>
      </c>
      <c r="F1521" t="n">
        <v>31.1</v>
      </c>
      <c r="G1521" t="str">
        <f>=IF(MOD(A1521,10)&lt;7,"train","test")</f>
      </c>
      <c r="H1521" s="5" t="str">
        <f>=$L$6+$L$7*D1521+$L$8*E1521</f>
      </c>
      <c r="I1521" s="5" t="str">
        <f>=(F1521-H1521)^2</f>
      </c>
    </row>
    <row r="1522">
      <c r="A1522" t="n">
        <v>225627</v>
      </c>
      <c r="B1522" t="s">
        <v>4868</v>
      </c>
      <c r="C1522" t="s">
        <v>163</v>
      </c>
      <c r="D1522" t="n">
        <v>43</v>
      </c>
      <c r="E1522" t="n">
        <v>21246</v>
      </c>
      <c r="F1522" t="n">
        <v>52.5</v>
      </c>
      <c r="G1522" t="str">
        <f>=IF(MOD(A1522,10)&lt;7,"train","test")</f>
      </c>
      <c r="H1522" s="5" t="str">
        <f>=$L$6+$L$7*D1522+$L$8*E1522</f>
      </c>
      <c r="I1522" s="5" t="str">
        <f>=(F1522-H1522)^2</f>
      </c>
    </row>
    <row r="1523">
      <c r="A1523" t="n">
        <v>226587</v>
      </c>
      <c r="B1523" t="s">
        <v>4896</v>
      </c>
      <c r="C1523" t="s">
        <v>163</v>
      </c>
      <c r="D1523" t="n">
        <v>45</v>
      </c>
      <c r="E1523" t="n">
        <v>20817</v>
      </c>
      <c r="F1523" t="n">
        <v>38.6</v>
      </c>
      <c r="G1523" t="str">
        <f>=IF(MOD(A1523,10)&lt;7,"train","test")</f>
      </c>
      <c r="H1523" s="5" t="str">
        <f>=$L$6+$L$7*D1523+$L$8*E1523</f>
      </c>
      <c r="I1523" s="5" t="str">
        <f>=(F1523-H1523)^2</f>
      </c>
    </row>
    <row r="1524">
      <c r="A1524" t="n">
        <v>227368</v>
      </c>
      <c r="B1524" t="s">
        <v>4921</v>
      </c>
      <c r="C1524" t="s">
        <v>149</v>
      </c>
      <c r="D1524" t="n">
        <v>64</v>
      </c>
      <c r="E1524" t="n">
        <v>6978</v>
      </c>
      <c r="F1524" t="n">
        <v>49.3</v>
      </c>
      <c r="G1524" t="str">
        <f>=IF(MOD(A1524,10)&lt;7,"train","test")</f>
      </c>
      <c r="H1524" s="5" t="str">
        <f>=$L$6+$L$7*D1524+$L$8*E1524</f>
      </c>
      <c r="I1524" s="5" t="str">
        <f>=(F1524-H1524)^2</f>
      </c>
    </row>
    <row r="1525">
      <c r="A1525" t="n">
        <v>227429</v>
      </c>
      <c r="B1525" t="s">
        <v>4928</v>
      </c>
      <c r="C1525" t="s">
        <v>163</v>
      </c>
      <c r="D1525" t="n">
        <v>70</v>
      </c>
      <c r="E1525" t="n">
        <v>18118</v>
      </c>
      <c r="F1525" t="n">
        <v>38.1</v>
      </c>
      <c r="G1525" t="str">
        <f>=IF(MOD(A1525,10)&lt;7,"train","test")</f>
      </c>
      <c r="H1525" s="5" t="str">
        <f>=$L$6+$L$7*D1525+$L$8*E1525</f>
      </c>
      <c r="I1525" s="5" t="str">
        <f>=(F1525-H1525)^2</f>
      </c>
    </row>
    <row r="1526">
      <c r="A1526" t="n">
        <v>227757</v>
      </c>
      <c r="B1526" t="s">
        <v>4934</v>
      </c>
      <c r="C1526" t="s">
        <v>163</v>
      </c>
      <c r="D1526" t="n">
        <v>16</v>
      </c>
      <c r="E1526" t="n">
        <v>20587</v>
      </c>
      <c r="F1526" t="n">
        <v>95.7</v>
      </c>
      <c r="G1526" t="str">
        <f>=IF(MOD(A1526,10)&lt;7,"train","test")</f>
      </c>
      <c r="H1526" s="5" t="str">
        <f>=$L$6+$L$7*D1526+$L$8*E1526</f>
      </c>
      <c r="I1526" s="5" t="str">
        <f>=(F1526-H1526)^2</f>
      </c>
    </row>
    <row r="1527">
      <c r="A1527" t="n">
        <v>228149</v>
      </c>
      <c r="B1527" t="s">
        <v>4943</v>
      </c>
      <c r="C1527" t="s">
        <v>163</v>
      </c>
      <c r="D1527" t="n">
        <v>42</v>
      </c>
      <c r="E1527" t="n">
        <v>20562</v>
      </c>
      <c r="F1527" t="n">
        <v>58.8</v>
      </c>
      <c r="G1527" t="str">
        <f>=IF(MOD(A1527,10)&lt;7,"train","test")</f>
      </c>
      <c r="H1527" s="5" t="str">
        <f>=$L$6+$L$7*D1527+$L$8*E1527</f>
      </c>
      <c r="I1527" s="5" t="str">
        <f>=(F1527-H1527)^2</f>
      </c>
    </row>
    <row r="1528">
      <c r="A1528" t="n">
        <v>228459</v>
      </c>
      <c r="B1528" t="s">
        <v>4961</v>
      </c>
      <c r="C1528" t="s">
        <v>149</v>
      </c>
      <c r="D1528" t="n">
        <v>36</v>
      </c>
      <c r="E1528" t="n">
        <v>15307</v>
      </c>
      <c r="F1528" t="n">
        <v>56.2</v>
      </c>
      <c r="G1528" t="str">
        <f>=IF(MOD(A1528,10)&lt;7,"train","test")</f>
      </c>
      <c r="H1528" s="5" t="str">
        <f>=$L$6+$L$7*D1528+$L$8*E1528</f>
      </c>
      <c r="I1528" s="5" t="str">
        <f>=(F1528-H1528)^2</f>
      </c>
    </row>
    <row r="1529">
      <c r="A1529" t="n">
        <v>228468</v>
      </c>
      <c r="B1529" t="s">
        <v>4962</v>
      </c>
      <c r="C1529" t="s">
        <v>163</v>
      </c>
      <c r="D1529" t="n">
        <v>39</v>
      </c>
      <c r="E1529" t="n">
        <v>20198</v>
      </c>
      <c r="F1529" t="n">
        <v>38.8</v>
      </c>
      <c r="G1529" t="str">
        <f>=IF(MOD(A1529,10)&lt;7,"train","test")</f>
      </c>
      <c r="H1529" s="5" t="str">
        <f>=$L$6+$L$7*D1529+$L$8*E1529</f>
      </c>
      <c r="I1529" s="5" t="str">
        <f>=(F1529-H1529)^2</f>
      </c>
    </row>
    <row r="1530">
      <c r="A1530" t="n">
        <v>228529</v>
      </c>
      <c r="B1530" t="s">
        <v>4967</v>
      </c>
      <c r="C1530" t="s">
        <v>149</v>
      </c>
      <c r="D1530" t="n">
        <v>37</v>
      </c>
      <c r="E1530" t="n">
        <v>15363</v>
      </c>
      <c r="F1530" t="n">
        <v>51.2</v>
      </c>
      <c r="G1530" t="str">
        <f>=IF(MOD(A1530,10)&lt;7,"train","test")</f>
      </c>
      <c r="H1530" s="5" t="str">
        <f>=$L$6+$L$7*D1530+$L$8*E1530</f>
      </c>
      <c r="I1530" s="5" t="str">
        <f>=(F1530-H1530)^2</f>
      </c>
    </row>
    <row r="1531">
      <c r="A1531" t="n">
        <v>228769</v>
      </c>
      <c r="B1531" t="s">
        <v>4980</v>
      </c>
      <c r="C1531" t="s">
        <v>149</v>
      </c>
      <c r="D1531" t="n">
        <v>40</v>
      </c>
      <c r="E1531" t="n">
        <v>14956</v>
      </c>
      <c r="F1531" t="n">
        <v>56.5</v>
      </c>
      <c r="G1531" t="str">
        <f>=IF(MOD(A1531,10)&lt;7,"train","test")</f>
      </c>
      <c r="H1531" s="5" t="str">
        <f>=$L$6+$L$7*D1531+$L$8*E1531</f>
      </c>
      <c r="I1531" s="5" t="str">
        <f>=(F1531-H1531)^2</f>
      </c>
    </row>
    <row r="1532">
      <c r="A1532" t="n">
        <v>228778</v>
      </c>
      <c r="B1532" t="s">
        <v>4981</v>
      </c>
      <c r="C1532" t="s">
        <v>149</v>
      </c>
      <c r="D1532" t="n">
        <v>25</v>
      </c>
      <c r="E1532" t="n">
        <v>18036</v>
      </c>
      <c r="F1532" t="n">
        <v>87.6</v>
      </c>
      <c r="G1532" t="str">
        <f>=IF(MOD(A1532,10)&lt;7,"train","test")</f>
      </c>
      <c r="H1532" s="5" t="str">
        <f>=$L$6+$L$7*D1532+$L$8*E1532</f>
      </c>
      <c r="I1532" s="5" t="str">
        <f>=(F1532-H1532)^2</f>
      </c>
    </row>
    <row r="1533">
      <c r="A1533" t="n">
        <v>228787</v>
      </c>
      <c r="B1533" t="s">
        <v>4982</v>
      </c>
      <c r="C1533" t="s">
        <v>149</v>
      </c>
      <c r="D1533" t="n">
        <v>30</v>
      </c>
      <c r="E1533" t="n">
        <v>13464</v>
      </c>
      <c r="F1533" t="n">
        <v>70.8</v>
      </c>
      <c r="G1533" t="str">
        <f>=IF(MOD(A1533,10)&lt;7,"train","test")</f>
      </c>
      <c r="H1533" s="5" t="str">
        <f>=$L$6+$L$7*D1533+$L$8*E1533</f>
      </c>
      <c r="I1533" s="5" t="str">
        <f>=(F1533-H1533)^2</f>
      </c>
    </row>
    <row r="1534">
      <c r="A1534" t="n">
        <v>229018</v>
      </c>
      <c r="B1534" t="s">
        <v>4992</v>
      </c>
      <c r="C1534" t="s">
        <v>149</v>
      </c>
      <c r="D1534" t="n">
        <v>36</v>
      </c>
      <c r="E1534" t="n">
        <v>10143</v>
      </c>
      <c r="F1534" t="n">
        <v>43</v>
      </c>
      <c r="G1534" t="str">
        <f>=IF(MOD(A1534,10)&lt;7,"train","test")</f>
      </c>
      <c r="H1534" s="5" t="str">
        <f>=$L$6+$L$7*D1534+$L$8*E1534</f>
      </c>
      <c r="I1534" s="5" t="str">
        <f>=(F1534-H1534)^2</f>
      </c>
    </row>
    <row r="1535">
      <c r="A1535" t="n">
        <v>229027</v>
      </c>
      <c r="B1535" t="s">
        <v>4993</v>
      </c>
      <c r="C1535" t="s">
        <v>149</v>
      </c>
      <c r="D1535" t="n">
        <v>42</v>
      </c>
      <c r="E1535" t="n">
        <v>10831</v>
      </c>
      <c r="F1535" t="n">
        <v>51.2</v>
      </c>
      <c r="G1535" t="str">
        <f>=IF(MOD(A1535,10)&lt;7,"train","test")</f>
      </c>
      <c r="H1535" s="5" t="str">
        <f>=$L$6+$L$7*D1535+$L$8*E1535</f>
      </c>
      <c r="I1535" s="5" t="str">
        <f>=(F1535-H1535)^2</f>
      </c>
    </row>
    <row r="1536">
      <c r="A1536" t="n">
        <v>229179</v>
      </c>
      <c r="B1536" t="s">
        <v>4997</v>
      </c>
      <c r="C1536" t="s">
        <v>149</v>
      </c>
      <c r="D1536" t="n">
        <v>40</v>
      </c>
      <c r="E1536" t="n">
        <v>10763</v>
      </c>
      <c r="F1536" t="n">
        <v>44.2</v>
      </c>
      <c r="G1536" t="str">
        <f>=IF(MOD(A1536,10)&lt;7,"train","test")</f>
      </c>
      <c r="H1536" s="5" t="str">
        <f>=$L$6+$L$7*D1536+$L$8*E1536</f>
      </c>
      <c r="I1536" s="5" t="str">
        <f>=(F1536-H1536)^2</f>
      </c>
    </row>
    <row r="1537">
      <c r="A1537" t="n">
        <v>229267</v>
      </c>
      <c r="B1537" t="s">
        <v>4998</v>
      </c>
      <c r="C1537" t="s">
        <v>163</v>
      </c>
      <c r="D1537" t="n">
        <v>16</v>
      </c>
      <c r="E1537" t="n">
        <v>32264</v>
      </c>
      <c r="F1537" t="n">
        <v>81.9</v>
      </c>
      <c r="G1537" t="str">
        <f>=IF(MOD(A1537,10)&lt;7,"train","test")</f>
      </c>
      <c r="H1537" s="5" t="str">
        <f>=$L$6+$L$7*D1537+$L$8*E1537</f>
      </c>
      <c r="I1537" s="5" t="str">
        <f>=(F1537-H1537)^2</f>
      </c>
    </row>
    <row r="1538">
      <c r="A1538" t="n">
        <v>229887</v>
      </c>
      <c r="B1538" t="s">
        <v>5018</v>
      </c>
      <c r="C1538" t="s">
        <v>163</v>
      </c>
      <c r="D1538" t="n">
        <v>77</v>
      </c>
      <c r="E1538" t="n">
        <v>10290</v>
      </c>
      <c r="F1538" t="n">
        <v>20</v>
      </c>
      <c r="G1538" t="str">
        <f>=IF(MOD(A1538,10)&lt;7,"train","test")</f>
      </c>
      <c r="H1538" s="5" t="str">
        <f>=$L$6+$L$7*D1538+$L$8*E1538</f>
      </c>
      <c r="I1538" s="5" t="str">
        <f>=(F1538-H1538)^2</f>
      </c>
    </row>
    <row r="1539">
      <c r="A1539" t="n">
        <v>230038</v>
      </c>
      <c r="B1539" t="s">
        <v>5022</v>
      </c>
      <c r="C1539" t="s">
        <v>163</v>
      </c>
      <c r="D1539" t="n">
        <v>32</v>
      </c>
      <c r="E1539" t="n">
        <v>14643</v>
      </c>
      <c r="F1539" t="n">
        <v>82.2</v>
      </c>
      <c r="G1539" t="str">
        <f>=IF(MOD(A1539,10)&lt;7,"train","test")</f>
      </c>
      <c r="H1539" s="5" t="str">
        <f>=$L$6+$L$7*D1539+$L$8*E1539</f>
      </c>
      <c r="I1539" s="5" t="str">
        <f>=(F1539-H1539)^2</f>
      </c>
    </row>
    <row r="1540">
      <c r="A1540" t="n">
        <v>230047</v>
      </c>
      <c r="B1540" t="s">
        <v>5024</v>
      </c>
      <c r="C1540" t="s">
        <v>163</v>
      </c>
      <c r="D1540" t="n">
        <v>30</v>
      </c>
      <c r="E1540" t="n">
        <v>17887</v>
      </c>
      <c r="F1540" t="n">
        <v>47.8</v>
      </c>
      <c r="G1540" t="str">
        <f>=IF(MOD(A1540,10)&lt;7,"train","test")</f>
      </c>
      <c r="H1540" s="5" t="str">
        <f>=$L$6+$L$7*D1540+$L$8*E1540</f>
      </c>
      <c r="I1540" s="5" t="str">
        <f>=(F1540-H1540)^2</f>
      </c>
    </row>
    <row r="1541">
      <c r="A1541" t="n">
        <v>230728</v>
      </c>
      <c r="B1541" t="s">
        <v>5048</v>
      </c>
      <c r="C1541" t="s">
        <v>149</v>
      </c>
      <c r="D1541" t="n">
        <v>26</v>
      </c>
      <c r="E1541" t="n">
        <v>15825</v>
      </c>
      <c r="F1541" t="n">
        <v>55.4</v>
      </c>
      <c r="G1541" t="str">
        <f>=IF(MOD(A1541,10)&lt;7,"train","test")</f>
      </c>
      <c r="H1541" s="5" t="str">
        <f>=$L$6+$L$7*D1541+$L$8*E1541</f>
      </c>
      <c r="I1541" s="5" t="str">
        <f>=(F1541-H1541)^2</f>
      </c>
    </row>
    <row r="1542">
      <c r="A1542" t="n">
        <v>230737</v>
      </c>
      <c r="B1542" t="s">
        <v>5049</v>
      </c>
      <c r="C1542" t="s">
        <v>149</v>
      </c>
      <c r="D1542" t="n">
        <v>23</v>
      </c>
      <c r="E1542" t="n">
        <v>8650</v>
      </c>
      <c r="F1542" t="n">
        <v>37</v>
      </c>
      <c r="G1542" t="str">
        <f>=IF(MOD(A1542,10)&lt;7,"train","test")</f>
      </c>
      <c r="H1542" s="5" t="str">
        <f>=$L$6+$L$7*D1542+$L$8*E1542</f>
      </c>
      <c r="I1542" s="5" t="str">
        <f>=(F1542-H1542)^2</f>
      </c>
    </row>
    <row r="1543">
      <c r="A1543" t="n">
        <v>230807</v>
      </c>
      <c r="B1543" t="s">
        <v>5054</v>
      </c>
      <c r="C1543" t="s">
        <v>163</v>
      </c>
      <c r="D1543" t="n">
        <v>25</v>
      </c>
      <c r="E1543" t="n">
        <v>28156</v>
      </c>
      <c r="F1543" t="n">
        <v>69.4</v>
      </c>
      <c r="G1543" t="str">
        <f>=IF(MOD(A1543,10)&lt;7,"train","test")</f>
      </c>
      <c r="H1543" s="5" t="str">
        <f>=$L$6+$L$7*D1543+$L$8*E1543</f>
      </c>
      <c r="I1543" s="5" t="str">
        <f>=(F1543-H1543)^2</f>
      </c>
    </row>
    <row r="1544">
      <c r="A1544" t="n">
        <v>230959</v>
      </c>
      <c r="B1544" t="s">
        <v>5063</v>
      </c>
      <c r="C1544" t="s">
        <v>163</v>
      </c>
      <c r="D1544" t="n">
        <v>17</v>
      </c>
      <c r="E1544" t="n">
        <v>22912</v>
      </c>
      <c r="F1544" t="n">
        <v>92.6</v>
      </c>
      <c r="G1544" t="str">
        <f>=IF(MOD(A1544,10)&lt;7,"train","test")</f>
      </c>
      <c r="H1544" s="5" t="str">
        <f>=$L$6+$L$7*D1544+$L$8*E1544</f>
      </c>
      <c r="I1544" s="5" t="str">
        <f>=(F1544-H1544)^2</f>
      </c>
    </row>
    <row r="1545">
      <c r="A1545" t="n">
        <v>231059</v>
      </c>
      <c r="B1545" t="s">
        <v>5067</v>
      </c>
      <c r="C1545" t="s">
        <v>163</v>
      </c>
      <c r="D1545" t="n">
        <v>18</v>
      </c>
      <c r="E1545" t="n">
        <v>30806</v>
      </c>
      <c r="F1545" t="n">
        <v>68.9</v>
      </c>
      <c r="G1545" t="str">
        <f>=IF(MOD(A1545,10)&lt;7,"train","test")</f>
      </c>
      <c r="H1545" s="5" t="str">
        <f>=$L$6+$L$7*D1545+$L$8*E1545</f>
      </c>
      <c r="I1545" s="5" t="str">
        <f>=(F1545-H1545)^2</f>
      </c>
    </row>
    <row r="1546">
      <c r="A1546" t="n">
        <v>232089</v>
      </c>
      <c r="B1546" t="s">
        <v>5104</v>
      </c>
      <c r="C1546" t="s">
        <v>163</v>
      </c>
      <c r="D1546" t="n">
        <v>47</v>
      </c>
      <c r="E1546" t="n">
        <v>22521</v>
      </c>
      <c r="F1546" t="n">
        <v>28.9</v>
      </c>
      <c r="G1546" t="str">
        <f>=IF(MOD(A1546,10)&lt;7,"train","test")</f>
      </c>
      <c r="H1546" s="5" t="str">
        <f>=$L$6+$L$7*D1546+$L$8*E1546</f>
      </c>
      <c r="I1546" s="5" t="str">
        <f>=(F1546-H1546)^2</f>
      </c>
    </row>
    <row r="1547">
      <c r="A1547" t="n">
        <v>232308</v>
      </c>
      <c r="B1547" t="s">
        <v>5114</v>
      </c>
      <c r="C1547" t="s">
        <v>163</v>
      </c>
      <c r="D1547" t="n">
        <v>33</v>
      </c>
      <c r="E1547" t="n">
        <v>23444</v>
      </c>
      <c r="F1547" t="n">
        <v>67.7</v>
      </c>
      <c r="G1547" t="str">
        <f>=IF(MOD(A1547,10)&lt;7,"train","test")</f>
      </c>
      <c r="H1547" s="5" t="str">
        <f>=$L$6+$L$7*D1547+$L$8*E1547</f>
      </c>
      <c r="I1547" s="5" t="str">
        <f>=(F1547-H1547)^2</f>
      </c>
    </row>
    <row r="1548">
      <c r="A1548" t="n">
        <v>232557</v>
      </c>
      <c r="B1548" t="s">
        <v>5118</v>
      </c>
      <c r="C1548" t="s">
        <v>163</v>
      </c>
      <c r="D1548" t="n">
        <v>39</v>
      </c>
      <c r="E1548" t="n">
        <v>29692</v>
      </c>
      <c r="F1548" t="n">
        <v>65.5</v>
      </c>
      <c r="G1548" t="str">
        <f>=IF(MOD(A1548,10)&lt;7,"train","test")</f>
      </c>
      <c r="H1548" s="5" t="str">
        <f>=$L$6+$L$7*D1548+$L$8*E1548</f>
      </c>
      <c r="I1548" s="5" t="str">
        <f>=(F1548-H1548)^2</f>
      </c>
    </row>
    <row r="1549">
      <c r="A1549" t="n">
        <v>232609</v>
      </c>
      <c r="B1549" t="s">
        <v>5122</v>
      </c>
      <c r="C1549" t="s">
        <v>163</v>
      </c>
      <c r="D1549" t="n">
        <v>27</v>
      </c>
      <c r="E1549" t="n">
        <v>22921</v>
      </c>
      <c r="F1549" t="n">
        <v>61.6</v>
      </c>
      <c r="G1549" t="str">
        <f>=IF(MOD(A1549,10)&lt;7,"train","test")</f>
      </c>
      <c r="H1549" s="5" t="str">
        <f>=$L$6+$L$7*D1549+$L$8*E1549</f>
      </c>
      <c r="I1549" s="5" t="str">
        <f>=(F1549-H1549)^2</f>
      </c>
    </row>
    <row r="1550">
      <c r="A1550" t="n">
        <v>232937</v>
      </c>
      <c r="B1550" t="s">
        <v>5136</v>
      </c>
      <c r="C1550" t="s">
        <v>149</v>
      </c>
      <c r="D1550" t="n">
        <v>62</v>
      </c>
      <c r="E1550" t="n">
        <v>12272</v>
      </c>
      <c r="F1550" t="n">
        <v>32.8</v>
      </c>
      <c r="G1550" t="str">
        <f>=IF(MOD(A1550,10)&lt;7,"train","test")</f>
      </c>
      <c r="H1550" s="5" t="str">
        <f>=$L$6+$L$7*D1550+$L$8*E1550</f>
      </c>
      <c r="I1550" s="5" t="str">
        <f>=(F1550-H1550)^2</f>
      </c>
    </row>
    <row r="1551">
      <c r="A1551" t="n">
        <v>233277</v>
      </c>
      <c r="B1551" t="s">
        <v>5147</v>
      </c>
      <c r="C1551" t="s">
        <v>149</v>
      </c>
      <c r="D1551" t="n">
        <v>35</v>
      </c>
      <c r="E1551" t="n">
        <v>18282</v>
      </c>
      <c r="F1551" t="n">
        <v>49.6</v>
      </c>
      <c r="G1551" t="str">
        <f>=IF(MOD(A1551,10)&lt;7,"train","test")</f>
      </c>
      <c r="H1551" s="5" t="str">
        <f>=$L$6+$L$7*D1551+$L$8*E1551</f>
      </c>
      <c r="I1551" s="5" t="str">
        <f>=(F1551-H1551)^2</f>
      </c>
    </row>
    <row r="1552">
      <c r="A1552" t="n">
        <v>233718</v>
      </c>
      <c r="B1552" t="s">
        <v>5174</v>
      </c>
      <c r="C1552" t="s">
        <v>163</v>
      </c>
      <c r="D1552" t="n">
        <v>31</v>
      </c>
      <c r="E1552" t="n">
        <v>25598</v>
      </c>
      <c r="F1552" t="n">
        <v>48.1</v>
      </c>
      <c r="G1552" t="str">
        <f>=IF(MOD(A1552,10)&lt;7,"train","test")</f>
      </c>
      <c r="H1552" s="5" t="str">
        <f>=$L$6+$L$7*D1552+$L$8*E1552</f>
      </c>
      <c r="I1552" s="5" t="str">
        <f>=(F1552-H1552)^2</f>
      </c>
    </row>
    <row r="1553">
      <c r="A1553" t="n">
        <v>233897</v>
      </c>
      <c r="B1553" t="s">
        <v>5179</v>
      </c>
      <c r="C1553" t="s">
        <v>149</v>
      </c>
      <c r="D1553" t="n">
        <v>33</v>
      </c>
      <c r="E1553" t="n">
        <v>10409</v>
      </c>
      <c r="F1553" t="n">
        <v>49.8</v>
      </c>
      <c r="G1553" t="str">
        <f>=IF(MOD(A1553,10)&lt;7,"train","test")</f>
      </c>
      <c r="H1553" s="5" t="str">
        <f>=$L$6+$L$7*D1553+$L$8*E1553</f>
      </c>
      <c r="I1553" s="5" t="str">
        <f>=(F1553-H1553)^2</f>
      </c>
    </row>
    <row r="1554">
      <c r="A1554" t="n">
        <v>234137</v>
      </c>
      <c r="B1554" t="s">
        <v>5190</v>
      </c>
      <c r="C1554" t="s">
        <v>163</v>
      </c>
      <c r="D1554" t="n">
        <v>79</v>
      </c>
      <c r="E1554" t="n">
        <v>17734</v>
      </c>
      <c r="F1554" t="n">
        <v>21.7</v>
      </c>
      <c r="G1554" t="str">
        <f>=IF(MOD(A1554,10)&lt;7,"train","test")</f>
      </c>
      <c r="H1554" s="5" t="str">
        <f>=$L$6+$L$7*D1554+$L$8*E1554</f>
      </c>
      <c r="I1554" s="5" t="str">
        <f>=(F1554-H1554)^2</f>
      </c>
    </row>
    <row r="1555">
      <c r="A1555" t="n">
        <v>234207</v>
      </c>
      <c r="B1555" t="s">
        <v>5195</v>
      </c>
      <c r="C1555" t="s">
        <v>163</v>
      </c>
      <c r="D1555" t="n">
        <v>11</v>
      </c>
      <c r="E1555" t="n">
        <v>24667</v>
      </c>
      <c r="F1555" t="n">
        <v>94.9</v>
      </c>
      <c r="G1555" t="str">
        <f>=IF(MOD(A1555,10)&lt;7,"train","test")</f>
      </c>
      <c r="H1555" s="5" t="str">
        <f>=$L$6+$L$7*D1555+$L$8*E1555</f>
      </c>
      <c r="I1555" s="5" t="str">
        <f>=(F1555-H1555)^2</f>
      </c>
    </row>
    <row r="1556">
      <c r="A1556" t="n">
        <v>234827</v>
      </c>
      <c r="B1556" t="s">
        <v>5204</v>
      </c>
      <c r="C1556" t="s">
        <v>149</v>
      </c>
      <c r="D1556" t="n">
        <v>31</v>
      </c>
      <c r="E1556" t="n">
        <v>15558</v>
      </c>
      <c r="F1556" t="n">
        <v>49.9</v>
      </c>
      <c r="G1556" t="str">
        <f>=IF(MOD(A1556,10)&lt;7,"train","test")</f>
      </c>
      <c r="H1556" s="5" t="str">
        <f>=$L$6+$L$7*D1556+$L$8*E1556</f>
      </c>
      <c r="I1556" s="5" t="str">
        <f>=(F1556-H1556)^2</f>
      </c>
    </row>
    <row r="1557">
      <c r="A1557" t="n">
        <v>235097</v>
      </c>
      <c r="B1557" t="s">
        <v>5218</v>
      </c>
      <c r="C1557" t="s">
        <v>149</v>
      </c>
      <c r="D1557" t="n">
        <v>35</v>
      </c>
      <c r="E1557" t="n">
        <v>13786</v>
      </c>
      <c r="F1557" t="n">
        <v>47.2</v>
      </c>
      <c r="G1557" t="str">
        <f>=IF(MOD(A1557,10)&lt;7,"train","test")</f>
      </c>
      <c r="H1557" s="5" t="str">
        <f>=$L$6+$L$7*D1557+$L$8*E1557</f>
      </c>
      <c r="I1557" s="5" t="str">
        <f>=(F1557-H1557)^2</f>
      </c>
    </row>
    <row r="1558">
      <c r="A1558" t="n">
        <v>235167</v>
      </c>
      <c r="B1558" t="s">
        <v>5224</v>
      </c>
      <c r="C1558" t="s">
        <v>149</v>
      </c>
      <c r="D1558" t="n">
        <v>41</v>
      </c>
      <c r="E1558" t="n">
        <v>18480</v>
      </c>
      <c r="F1558" t="n">
        <v>43.6</v>
      </c>
      <c r="G1558" t="str">
        <f>=IF(MOD(A1558,10)&lt;7,"train","test")</f>
      </c>
      <c r="H1558" s="5" t="str">
        <f>=$L$6+$L$7*D1558+$L$8*E1558</f>
      </c>
      <c r="I1558" s="5" t="str">
        <f>=(F1558-H1558)^2</f>
      </c>
    </row>
    <row r="1559">
      <c r="A1559" t="n">
        <v>236328</v>
      </c>
      <c r="B1559" t="s">
        <v>5255</v>
      </c>
      <c r="C1559" t="s">
        <v>163</v>
      </c>
      <c r="D1559" t="n">
        <v>17</v>
      </c>
      <c r="E1559" t="n">
        <v>42301</v>
      </c>
      <c r="F1559" t="n">
        <v>67.9</v>
      </c>
      <c r="G1559" t="str">
        <f>=IF(MOD(A1559,10)&lt;7,"train","test")</f>
      </c>
      <c r="H1559" s="5" t="str">
        <f>=$L$6+$L$7*D1559+$L$8*E1559</f>
      </c>
      <c r="I1559" s="5" t="str">
        <f>=(F1559-H1559)^2</f>
      </c>
    </row>
    <row r="1560">
      <c r="A1560" t="n">
        <v>236577</v>
      </c>
      <c r="B1560" t="s">
        <v>5262</v>
      </c>
      <c r="C1560" t="s">
        <v>163</v>
      </c>
      <c r="D1560" t="n">
        <v>33</v>
      </c>
      <c r="E1560" t="n">
        <v>26155</v>
      </c>
      <c r="F1560" t="n">
        <v>62.1</v>
      </c>
      <c r="G1560" t="str">
        <f>=IF(MOD(A1560,10)&lt;7,"train","test")</f>
      </c>
      <c r="H1560" s="5" t="str">
        <f>=$L$6+$L$7*D1560+$L$8*E1560</f>
      </c>
      <c r="I1560" s="5" t="str">
        <f>=(F1560-H1560)^2</f>
      </c>
    </row>
    <row r="1561">
      <c r="A1561" t="n">
        <v>236939</v>
      </c>
      <c r="B1561" t="s">
        <v>5275</v>
      </c>
      <c r="C1561" t="s">
        <v>149</v>
      </c>
      <c r="D1561" t="n">
        <v>26</v>
      </c>
      <c r="E1561" t="n">
        <v>18155</v>
      </c>
      <c r="F1561" t="n">
        <v>61.6</v>
      </c>
      <c r="G1561" t="str">
        <f>=IF(MOD(A1561,10)&lt;7,"train","test")</f>
      </c>
      <c r="H1561" s="5" t="str">
        <f>=$L$6+$L$7*D1561+$L$8*E1561</f>
      </c>
      <c r="I1561" s="5" t="str">
        <f>=(F1561-H1561)^2</f>
      </c>
    </row>
    <row r="1562">
      <c r="A1562" t="n">
        <v>236948</v>
      </c>
      <c r="B1562" t="s">
        <v>5277</v>
      </c>
      <c r="C1562" t="s">
        <v>149</v>
      </c>
      <c r="D1562" t="n">
        <v>15</v>
      </c>
      <c r="E1562" t="n">
        <v>11023</v>
      </c>
      <c r="F1562" t="n">
        <v>83.7</v>
      </c>
      <c r="G1562" t="str">
        <f>=IF(MOD(A1562,10)&lt;7,"train","test")</f>
      </c>
      <c r="H1562" s="5" t="str">
        <f>=$L$6+$L$7*D1562+$L$8*E1562</f>
      </c>
      <c r="I1562" s="5" t="str">
        <f>=(F1562-H1562)^2</f>
      </c>
    </row>
    <row r="1563">
      <c r="A1563" t="n">
        <v>237057</v>
      </c>
      <c r="B1563" t="s">
        <v>5282</v>
      </c>
      <c r="C1563" t="s">
        <v>163</v>
      </c>
      <c r="D1563" t="n">
        <v>15</v>
      </c>
      <c r="E1563" t="n">
        <v>41601</v>
      </c>
      <c r="F1563" t="n">
        <v>81</v>
      </c>
      <c r="G1563" t="str">
        <f>=IF(MOD(A1563,10)&lt;7,"train","test")</f>
      </c>
      <c r="H1563" s="5" t="str">
        <f>=$L$6+$L$7*D1563+$L$8*E1563</f>
      </c>
      <c r="I1563" s="5" t="str">
        <f>=(F1563-H1563)^2</f>
      </c>
    </row>
    <row r="1564">
      <c r="A1564" t="n">
        <v>237358</v>
      </c>
      <c r="B1564" t="s">
        <v>5301</v>
      </c>
      <c r="C1564" t="s">
        <v>163</v>
      </c>
      <c r="D1564" t="n">
        <v>40</v>
      </c>
      <c r="E1564" t="n">
        <v>19762</v>
      </c>
      <c r="F1564" t="n">
        <v>36.5</v>
      </c>
      <c r="G1564" t="str">
        <f>=IF(MOD(A1564,10)&lt;7,"train","test")</f>
      </c>
      <c r="H1564" s="5" t="str">
        <f>=$L$6+$L$7*D1564+$L$8*E1564</f>
      </c>
      <c r="I1564" s="5" t="str">
        <f>=(F1564-H1564)^2</f>
      </c>
    </row>
    <row r="1565">
      <c r="A1565" t="n">
        <v>237367</v>
      </c>
      <c r="B1565" t="s">
        <v>5303</v>
      </c>
      <c r="C1565" t="s">
        <v>149</v>
      </c>
      <c r="D1565" t="n">
        <v>33</v>
      </c>
      <c r="E1565" t="n">
        <v>10993</v>
      </c>
      <c r="F1565" t="n">
        <v>45.2</v>
      </c>
      <c r="G1565" t="str">
        <f>=IF(MOD(A1565,10)&lt;7,"train","test")</f>
      </c>
      <c r="H1565" s="5" t="str">
        <f>=$L$6+$L$7*D1565+$L$8*E1565</f>
      </c>
      <c r="I1565" s="5" t="str">
        <f>=(F1565-H1565)^2</f>
      </c>
    </row>
    <row r="1566">
      <c r="A1566" t="n">
        <v>237899</v>
      </c>
      <c r="B1566" t="s">
        <v>5331</v>
      </c>
      <c r="C1566" t="s">
        <v>149</v>
      </c>
      <c r="D1566" t="n">
        <v>18</v>
      </c>
      <c r="E1566" t="n">
        <v>10878</v>
      </c>
      <c r="F1566" t="n">
        <v>33.5</v>
      </c>
      <c r="G1566" t="str">
        <f>=IF(MOD(A1566,10)&lt;7,"train","test")</f>
      </c>
      <c r="H1566" s="5" t="str">
        <f>=$L$6+$L$7*D1566+$L$8*E1566</f>
      </c>
      <c r="I1566" s="5" t="str">
        <f>=(F1566-H1566)^2</f>
      </c>
    </row>
    <row r="1567">
      <c r="A1567" t="n">
        <v>237969</v>
      </c>
      <c r="B1567" t="s">
        <v>5337</v>
      </c>
      <c r="C1567" t="s">
        <v>163</v>
      </c>
      <c r="D1567" t="n">
        <v>37</v>
      </c>
      <c r="E1567" t="n">
        <v>20093</v>
      </c>
      <c r="F1567" t="n">
        <v>49.5</v>
      </c>
      <c r="G1567" t="str">
        <f>=IF(MOD(A1567,10)&lt;7,"train","test")</f>
      </c>
      <c r="H1567" s="5" t="str">
        <f>=$L$6+$L$7*D1567+$L$8*E1567</f>
      </c>
      <c r="I1567" s="5" t="str">
        <f>=(F1567-H1567)^2</f>
      </c>
    </row>
    <row r="1568">
      <c r="A1568" t="n">
        <v>238078</v>
      </c>
      <c r="B1568" t="s">
        <v>5345</v>
      </c>
      <c r="C1568" t="s">
        <v>163</v>
      </c>
      <c r="D1568" t="n">
        <v>25</v>
      </c>
      <c r="E1568" t="n">
        <v>19164</v>
      </c>
      <c r="F1568" t="n">
        <v>32</v>
      </c>
      <c r="G1568" t="str">
        <f>=IF(MOD(A1568,10)&lt;7,"train","test")</f>
      </c>
      <c r="H1568" s="5" t="str">
        <f>=$L$6+$L$7*D1568+$L$8*E1568</f>
      </c>
      <c r="I1568" s="5" t="str">
        <f>=(F1568-H1568)^2</f>
      </c>
    </row>
    <row r="1569">
      <c r="A1569" t="n">
        <v>238458</v>
      </c>
      <c r="B1569" t="s">
        <v>5357</v>
      </c>
      <c r="C1569" t="s">
        <v>163</v>
      </c>
      <c r="D1569" t="n">
        <v>22</v>
      </c>
      <c r="E1569" t="n">
        <v>25171</v>
      </c>
      <c r="F1569" t="n">
        <v>69.6</v>
      </c>
      <c r="G1569" t="str">
        <f>=IF(MOD(A1569,10)&lt;7,"train","test")</f>
      </c>
      <c r="H1569" s="5" t="str">
        <f>=$L$6+$L$7*D1569+$L$8*E1569</f>
      </c>
      <c r="I1569" s="5" t="str">
        <f>=(F1569-H1569)^2</f>
      </c>
    </row>
    <row r="1570">
      <c r="A1570" t="n">
        <v>239017</v>
      </c>
      <c r="B1570" t="s">
        <v>5371</v>
      </c>
      <c r="C1570" t="s">
        <v>163</v>
      </c>
      <c r="D1570" t="n">
        <v>21</v>
      </c>
      <c r="E1570" t="n">
        <v>27393</v>
      </c>
      <c r="F1570" t="n">
        <v>76.4</v>
      </c>
      <c r="G1570" t="str">
        <f>=IF(MOD(A1570,10)&lt;7,"train","test")</f>
      </c>
      <c r="H1570" s="5" t="str">
        <f>=$L$6+$L$7*D1570+$L$8*E1570</f>
      </c>
      <c r="I1570" s="5" t="str">
        <f>=(F1570-H1570)^2</f>
      </c>
    </row>
    <row r="1571">
      <c r="A1571" t="n">
        <v>239309</v>
      </c>
      <c r="B1571" t="s">
        <v>5379</v>
      </c>
      <c r="C1571" t="s">
        <v>163</v>
      </c>
      <c r="D1571" t="n">
        <v>36</v>
      </c>
      <c r="E1571" t="n">
        <v>28024</v>
      </c>
      <c r="F1571" t="n">
        <v>63.3</v>
      </c>
      <c r="G1571" t="str">
        <f>=IF(MOD(A1571,10)&lt;7,"train","test")</f>
      </c>
      <c r="H1571" s="5" t="str">
        <f>=$L$6+$L$7*D1571+$L$8*E1571</f>
      </c>
      <c r="I1571" s="5" t="str">
        <f>=(F1571-H1571)^2</f>
      </c>
    </row>
    <row r="1572">
      <c r="A1572" t="n">
        <v>239318</v>
      </c>
      <c r="B1572" t="s">
        <v>5380</v>
      </c>
      <c r="C1572" t="s">
        <v>163</v>
      </c>
      <c r="D1572" t="n">
        <v>23</v>
      </c>
      <c r="E1572" t="n">
        <v>26122</v>
      </c>
      <c r="F1572" t="n">
        <v>71.5</v>
      </c>
      <c r="G1572" t="str">
        <f>=IF(MOD(A1572,10)&lt;7,"train","test")</f>
      </c>
      <c r="H1572" s="5" t="str">
        <f>=$L$6+$L$7*D1572+$L$8*E1572</f>
      </c>
      <c r="I1572" s="5" t="str">
        <f>=(F1572-H1572)^2</f>
      </c>
    </row>
    <row r="1573">
      <c r="A1573" t="n">
        <v>239628</v>
      </c>
      <c r="B1573" t="s">
        <v>5392</v>
      </c>
      <c r="C1573" t="s">
        <v>163</v>
      </c>
      <c r="D1573" t="n">
        <v>33</v>
      </c>
      <c r="E1573" t="n">
        <v>22557</v>
      </c>
      <c r="F1573" t="n">
        <v>59.9</v>
      </c>
      <c r="G1573" t="str">
        <f>=IF(MOD(A1573,10)&lt;7,"train","test")</f>
      </c>
      <c r="H1573" s="5" t="str">
        <f>=$L$6+$L$7*D1573+$L$8*E1573</f>
      </c>
      <c r="I1573" s="5" t="str">
        <f>=(F1573-H1573)^2</f>
      </c>
    </row>
    <row r="1574">
      <c r="A1574" t="n">
        <v>240107</v>
      </c>
      <c r="B1574" t="s">
        <v>5400</v>
      </c>
      <c r="C1574" t="s">
        <v>163</v>
      </c>
      <c r="D1574" t="n">
        <v>22</v>
      </c>
      <c r="E1574" t="n">
        <v>23901</v>
      </c>
      <c r="F1574" t="n">
        <v>65.2</v>
      </c>
      <c r="G1574" t="str">
        <f>=IF(MOD(A1574,10)&lt;7,"train","test")</f>
      </c>
      <c r="H1574" s="5" t="str">
        <f>=$L$6+$L$7*D1574+$L$8*E1574</f>
      </c>
      <c r="I1574" s="5" t="str">
        <f>=(F1574-H1574)^2</f>
      </c>
    </row>
    <row r="1575">
      <c r="A1575" t="n">
        <v>240189</v>
      </c>
      <c r="B1575" t="s">
        <v>5405</v>
      </c>
      <c r="C1575" t="s">
        <v>149</v>
      </c>
      <c r="D1575" t="n">
        <v>25</v>
      </c>
      <c r="E1575" t="n">
        <v>13670</v>
      </c>
      <c r="F1575" t="n">
        <v>64.3</v>
      </c>
      <c r="G1575" t="str">
        <f>=IF(MOD(A1575,10)&lt;7,"train","test")</f>
      </c>
      <c r="H1575" s="5" t="str">
        <f>=$L$6+$L$7*D1575+$L$8*E1575</f>
      </c>
      <c r="I1575" s="5" t="str">
        <f>=(F1575-H1575)^2</f>
      </c>
    </row>
    <row r="1576">
      <c r="A1576" t="n">
        <v>240268</v>
      </c>
      <c r="B1576" t="s">
        <v>5410</v>
      </c>
      <c r="C1576" t="s">
        <v>149</v>
      </c>
      <c r="D1576" t="n">
        <v>19</v>
      </c>
      <c r="E1576" t="n">
        <v>15323</v>
      </c>
      <c r="F1576" t="n">
        <v>67.6</v>
      </c>
      <c r="G1576" t="str">
        <f>=IF(MOD(A1576,10)&lt;7,"train","test")</f>
      </c>
      <c r="H1576" s="5" t="str">
        <f>=$L$6+$L$7*D1576+$L$8*E1576</f>
      </c>
      <c r="I1576" s="5" t="str">
        <f>=(F1576-H1576)^2</f>
      </c>
    </row>
    <row r="1577">
      <c r="A1577" t="n">
        <v>240277</v>
      </c>
      <c r="B1577" t="s">
        <v>5411</v>
      </c>
      <c r="C1577" t="s">
        <v>149</v>
      </c>
      <c r="D1577" t="n">
        <v>23</v>
      </c>
      <c r="E1577" t="n">
        <v>10289</v>
      </c>
      <c r="F1577" t="n">
        <v>53.1</v>
      </c>
      <c r="G1577" t="str">
        <f>=IF(MOD(A1577,10)&lt;7,"train","test")</f>
      </c>
      <c r="H1577" s="5" t="str">
        <f>=$L$6+$L$7*D1577+$L$8*E1577</f>
      </c>
      <c r="I1577" s="5" t="str">
        <f>=(F1577-H1577)^2</f>
      </c>
    </row>
    <row r="1578">
      <c r="A1578" t="n">
        <v>240329</v>
      </c>
      <c r="B1578" t="s">
        <v>5412</v>
      </c>
      <c r="C1578" t="s">
        <v>149</v>
      </c>
      <c r="D1578" t="n">
        <v>14</v>
      </c>
      <c r="E1578" t="n">
        <v>13125</v>
      </c>
      <c r="F1578" t="n">
        <v>71.2</v>
      </c>
      <c r="G1578" t="str">
        <f>=IF(MOD(A1578,10)&lt;7,"train","test")</f>
      </c>
      <c r="H1578" s="5" t="str">
        <f>=$L$6+$L$7*D1578+$L$8*E1578</f>
      </c>
      <c r="I1578" s="5" t="str">
        <f>=(F1578-H1578)^2</f>
      </c>
    </row>
    <row r="1579">
      <c r="A1579" t="n">
        <v>240338</v>
      </c>
      <c r="B1579" t="s">
        <v>5413</v>
      </c>
      <c r="C1579" t="s">
        <v>163</v>
      </c>
      <c r="D1579" t="n">
        <v>25</v>
      </c>
      <c r="E1579" t="n">
        <v>22809</v>
      </c>
      <c r="F1579" t="n">
        <v>62.7</v>
      </c>
      <c r="G1579" t="str">
        <f>=IF(MOD(A1579,10)&lt;7,"train","test")</f>
      </c>
      <c r="H1579" s="5" t="str">
        <f>=$L$6+$L$7*D1579+$L$8*E1579</f>
      </c>
      <c r="I1579" s="5" t="str">
        <f>=(F1579-H1579)^2</f>
      </c>
    </row>
    <row r="1580">
      <c r="A1580" t="n">
        <v>240417</v>
      </c>
      <c r="B1580" t="s">
        <v>5418</v>
      </c>
      <c r="C1580" t="s">
        <v>149</v>
      </c>
      <c r="D1580" t="n">
        <v>23</v>
      </c>
      <c r="E1580" t="n">
        <v>15574</v>
      </c>
      <c r="F1580" t="n">
        <v>52.5</v>
      </c>
      <c r="G1580" t="str">
        <f>=IF(MOD(A1580,10)&lt;7,"train","test")</f>
      </c>
      <c r="H1580" s="5" t="str">
        <f>=$L$6+$L$7*D1580+$L$8*E1580</f>
      </c>
      <c r="I1580" s="5" t="str">
        <f>=(F1580-H1580)^2</f>
      </c>
    </row>
    <row r="1581">
      <c r="A1581" t="n">
        <v>240727</v>
      </c>
      <c r="B1581" t="s">
        <v>5448</v>
      </c>
      <c r="C1581" t="s">
        <v>149</v>
      </c>
      <c r="D1581" t="n">
        <v>22</v>
      </c>
      <c r="E1581" t="n">
        <v>13299</v>
      </c>
      <c r="F1581" t="n">
        <v>59.8</v>
      </c>
      <c r="G1581" t="str">
        <f>=IF(MOD(A1581,10)&lt;7,"train","test")</f>
      </c>
      <c r="H1581" s="5" t="str">
        <f>=$L$6+$L$7*D1581+$L$8*E1581</f>
      </c>
      <c r="I1581" s="5" t="str">
        <f>=(F1581-H1581)^2</f>
      </c>
    </row>
    <row r="1582">
      <c r="A1582" t="n">
        <v>241377</v>
      </c>
      <c r="B1582" t="s">
        <v>5478</v>
      </c>
      <c r="C1582" t="s">
        <v>163</v>
      </c>
      <c r="D1582" t="n">
        <v>75</v>
      </c>
      <c r="E1582" t="n">
        <v>6301</v>
      </c>
      <c r="F1582" t="n">
        <v>30.8</v>
      </c>
      <c r="G1582" t="str">
        <f>=IF(MOD(A1582,10)&lt;7,"train","test")</f>
      </c>
      <c r="H1582" s="5" t="str">
        <f>=$L$6+$L$7*D1582+$L$8*E1582</f>
      </c>
      <c r="I1582" s="5" t="str">
        <f>=(F1582-H1582)^2</f>
      </c>
    </row>
    <row r="1583">
      <c r="A1583" t="n">
        <v>241739</v>
      </c>
      <c r="B1583" t="s">
        <v>5488</v>
      </c>
      <c r="C1583" t="s">
        <v>163</v>
      </c>
      <c r="D1583" t="n">
        <v>69</v>
      </c>
      <c r="E1583" t="n">
        <v>7559</v>
      </c>
      <c r="F1583" t="n">
        <v>29.7</v>
      </c>
      <c r="G1583" t="str">
        <f>=IF(MOD(A1583,10)&lt;7,"train","test")</f>
      </c>
      <c r="H1583" s="5" t="str">
        <f>=$L$6+$L$7*D1583+$L$8*E1583</f>
      </c>
      <c r="I1583" s="5" t="str">
        <f>=(F1583-H1583)^2</f>
      </c>
    </row>
    <row r="1584">
      <c r="A1584" t="n">
        <v>242617</v>
      </c>
      <c r="B1584" t="s">
        <v>5504</v>
      </c>
      <c r="C1584" t="s">
        <v>163</v>
      </c>
      <c r="D1584" t="n">
        <v>82</v>
      </c>
      <c r="E1584" t="n">
        <v>9192</v>
      </c>
      <c r="F1584" t="n">
        <v>37.8</v>
      </c>
      <c r="G1584" t="str">
        <f>=IF(MOD(A1584,10)&lt;7,"train","test")</f>
      </c>
      <c r="H1584" s="5" t="str">
        <f>=$L$6+$L$7*D1584+$L$8*E1584</f>
      </c>
      <c r="I1584" s="5" t="str">
        <f>=(F1584-H1584)^2</f>
      </c>
    </row>
    <row r="1585">
      <c r="A1585" t="n">
        <v>242699</v>
      </c>
      <c r="B1585" t="s">
        <v>5516</v>
      </c>
      <c r="C1585" t="s">
        <v>163</v>
      </c>
      <c r="D1585" t="n">
        <v>75</v>
      </c>
      <c r="E1585" t="n">
        <v>9320</v>
      </c>
      <c r="F1585" t="n">
        <v>35.6</v>
      </c>
      <c r="G1585" t="str">
        <f>=IF(MOD(A1585,10)&lt;7,"train","test")</f>
      </c>
      <c r="H1585" s="5" t="str">
        <f>=$L$6+$L$7*D1585+$L$8*E1585</f>
      </c>
      <c r="I1585" s="5" t="str">
        <f>=(F1585-H1585)^2</f>
      </c>
    </row>
    <row r="1586">
      <c r="A1586" t="n">
        <v>243179</v>
      </c>
      <c r="B1586" t="s">
        <v>5530</v>
      </c>
      <c r="C1586" t="s">
        <v>149</v>
      </c>
      <c r="D1586" t="n">
        <v>79</v>
      </c>
      <c r="E1586" t="n">
        <v>13137</v>
      </c>
      <c r="F1586" t="n">
        <v>51.7</v>
      </c>
      <c r="G1586" t="str">
        <f>=IF(MOD(A1586,10)&lt;7,"train","test")</f>
      </c>
      <c r="H1586" s="5" t="str">
        <f>=$L$6+$L$7*D1586+$L$8*E1586</f>
      </c>
      <c r="I1586" s="5" t="str">
        <f>=(F1586-H1586)^2</f>
      </c>
    </row>
    <row r="1587">
      <c r="A1587" t="n">
        <v>243188</v>
      </c>
      <c r="B1587" t="s">
        <v>5531</v>
      </c>
      <c r="C1587" t="s">
        <v>149</v>
      </c>
      <c r="D1587" t="n">
        <v>82</v>
      </c>
      <c r="E1587" t="n">
        <v>12148</v>
      </c>
      <c r="F1587" t="n">
        <v>15.2</v>
      </c>
      <c r="G1587" t="str">
        <f>=IF(MOD(A1587,10)&lt;7,"train","test")</f>
      </c>
      <c r="H1587" s="5" t="str">
        <f>=$L$6+$L$7*D1587+$L$8*E1587</f>
      </c>
      <c r="I1587" s="5" t="str">
        <f>=(F1587-H1587)^2</f>
      </c>
    </row>
    <row r="1588">
      <c r="A1588" t="n">
        <v>243197</v>
      </c>
      <c r="B1588" t="s">
        <v>5533</v>
      </c>
      <c r="C1588" t="s">
        <v>149</v>
      </c>
      <c r="D1588" t="n">
        <v>65</v>
      </c>
      <c r="E1588" t="n">
        <v>12857</v>
      </c>
      <c r="F1588" t="n">
        <v>47</v>
      </c>
      <c r="G1588" t="str">
        <f>=IF(MOD(A1588,10)&lt;7,"train","test")</f>
      </c>
      <c r="H1588" s="5" t="str">
        <f>=$L$6+$L$7*D1588+$L$8*E1588</f>
      </c>
      <c r="I1588" s="5" t="str">
        <f>=(F1588-H1588)^2</f>
      </c>
    </row>
    <row r="1589">
      <c r="A1589" t="n">
        <v>243577</v>
      </c>
      <c r="B1589" t="s">
        <v>5542</v>
      </c>
      <c r="C1589" t="s">
        <v>163</v>
      </c>
      <c r="D1589" t="n">
        <v>62</v>
      </c>
      <c r="E1589" t="n">
        <v>16534</v>
      </c>
      <c r="F1589" t="n">
        <v>23.6</v>
      </c>
      <c r="G1589" t="str">
        <f>=IF(MOD(A1589,10)&lt;7,"train","test")</f>
      </c>
      <c r="H1589" s="5" t="str">
        <f>=$L$6+$L$7*D1589+$L$8*E1589</f>
      </c>
      <c r="I1589" s="5" t="str">
        <f>=(F1589-H1589)^2</f>
      </c>
    </row>
    <row r="1590">
      <c r="A1590" t="n">
        <v>262129</v>
      </c>
      <c r="B1590" t="s">
        <v>5662</v>
      </c>
      <c r="C1590" t="s">
        <v>149</v>
      </c>
      <c r="D1590" t="n">
        <v>30</v>
      </c>
      <c r="E1590" t="n">
        <v>8368</v>
      </c>
      <c r="F1590" t="n">
        <v>61.8</v>
      </c>
      <c r="G1590" t="str">
        <f>=IF(MOD(A1590,10)&lt;7,"train","test")</f>
      </c>
      <c r="H1590" s="5" t="str">
        <f>=$L$6+$L$7*D1590+$L$8*E1590</f>
      </c>
      <c r="I1590" s="5" t="str">
        <f>=(F1590-H1590)^2</f>
      </c>
    </row>
    <row r="1591">
      <c r="A1591" t="n">
        <v>380438</v>
      </c>
      <c r="B1591" t="s">
        <v>5875</v>
      </c>
      <c r="C1591" t="s">
        <v>189</v>
      </c>
      <c r="D1591" t="n">
        <v>57</v>
      </c>
      <c r="E1591" t="n">
        <v>27159</v>
      </c>
      <c r="F1591" t="n">
        <v>56.8</v>
      </c>
      <c r="G1591" t="str">
        <f>=IF(MOD(A1591,10)&lt;7,"train","test")</f>
      </c>
      <c r="H1591" s="5" t="str">
        <f>=$L$6+$L$7*D1591+$L$8*E1591</f>
      </c>
      <c r="I1591" s="5" t="str">
        <f>=(F1591-H1591)^2</f>
      </c>
    </row>
    <row r="1592">
      <c r="A1592" t="n">
        <v>385619</v>
      </c>
      <c r="B1592" t="s">
        <v>5925</v>
      </c>
      <c r="C1592" t="s">
        <v>163</v>
      </c>
      <c r="D1592" t="n">
        <v>51</v>
      </c>
      <c r="E1592" t="n">
        <v>26561</v>
      </c>
      <c r="F1592" t="n">
        <v>57.8</v>
      </c>
      <c r="G1592" t="str">
        <f>=IF(MOD(A1592,10)&lt;7,"train","test")</f>
      </c>
      <c r="H1592" s="5" t="str">
        <f>=$L$6+$L$7*D1592+$L$8*E1592</f>
      </c>
      <c r="I1592" s="5" t="str">
        <f>=(F1592-H1592)^2</f>
      </c>
    </row>
    <row r="1593">
      <c r="A1593" t="n">
        <v>399869</v>
      </c>
      <c r="B1593" t="s">
        <v>5946</v>
      </c>
      <c r="C1593" t="s">
        <v>189</v>
      </c>
      <c r="D1593" t="n">
        <v>71</v>
      </c>
      <c r="E1593" t="n">
        <v>27934</v>
      </c>
      <c r="F1593" t="n">
        <v>49.6</v>
      </c>
      <c r="G1593" t="str">
        <f>=IF(MOD(A1593,10)&lt;7,"train","test")</f>
      </c>
      <c r="H1593" s="5" t="str">
        <f>=$L$6+$L$7*D1593+$L$8*E1593</f>
      </c>
      <c r="I1593" s="5" t="str">
        <f>=(F1593-H1593)^2</f>
      </c>
    </row>
    <row r="1594">
      <c r="A1594" t="n">
        <v>409698</v>
      </c>
      <c r="B1594" t="s">
        <v>6029</v>
      </c>
      <c r="C1594" t="s">
        <v>149</v>
      </c>
      <c r="D1594" t="n">
        <v>43</v>
      </c>
      <c r="E1594" t="n">
        <v>15222</v>
      </c>
      <c r="F1594" t="n">
        <v>63.2</v>
      </c>
      <c r="G1594" t="str">
        <f>=IF(MOD(A1594,10)&lt;7,"train","test")</f>
      </c>
      <c r="H1594" s="5" t="str">
        <f>=$L$6+$L$7*D1594+$L$8*E1594</f>
      </c>
      <c r="I1594" s="5" t="str">
        <f>=(F1594-H1594)^2</f>
      </c>
    </row>
    <row r="1595">
      <c r="A1595" t="n">
        <v>433387</v>
      </c>
      <c r="B1595" t="s">
        <v>6297</v>
      </c>
      <c r="C1595" t="s">
        <v>163</v>
      </c>
      <c r="D1595" t="n">
        <v>35</v>
      </c>
      <c r="E1595" t="n">
        <v>9555</v>
      </c>
      <c r="F1595" t="n">
        <v>50.9</v>
      </c>
      <c r="G1595" t="str">
        <f>=IF(MOD(A1595,10)&lt;7,"train","test")</f>
      </c>
      <c r="H1595" s="5" t="str">
        <f>=$L$6+$L$7*D1595+$L$8*E1595</f>
      </c>
      <c r="I1595" s="5" t="str">
        <f>=(F1595-H1595)^2</f>
      </c>
    </row>
    <row r="1596">
      <c r="A1596" t="n">
        <v>436429</v>
      </c>
      <c r="B1596" t="s">
        <v>6332</v>
      </c>
      <c r="C1596" t="s">
        <v>189</v>
      </c>
      <c r="D1596" t="n">
        <v>65</v>
      </c>
      <c r="E1596" t="n">
        <v>32944</v>
      </c>
      <c r="F1596" t="n">
        <v>35.9</v>
      </c>
      <c r="G1596" t="str">
        <f>=IF(MOD(A1596,10)&lt;7,"train","test")</f>
      </c>
      <c r="H1596" s="5" t="str">
        <f>=$L$6+$L$7*D1596+$L$8*E1596</f>
      </c>
      <c r="I1596" s="5" t="str">
        <f>=(F1596-H1596)^2</f>
      </c>
    </row>
    <row r="1597">
      <c r="A1597" t="n">
        <v>436818</v>
      </c>
      <c r="B1597" t="s">
        <v>6339</v>
      </c>
      <c r="C1597" t="s">
        <v>149</v>
      </c>
      <c r="D1597" t="n">
        <v>50</v>
      </c>
      <c r="E1597" t="n">
        <v>8220</v>
      </c>
      <c r="F1597" t="n">
        <v>59.5</v>
      </c>
      <c r="G1597" t="str">
        <f>=IF(MOD(A1597,10)&lt;7,"train","test")</f>
      </c>
      <c r="H1597" s="5" t="str">
        <f>=$L$6+$L$7*D1597+$L$8*E1597</f>
      </c>
      <c r="I1597" s="5" t="str">
        <f>=(F1597-H1597)^2</f>
      </c>
    </row>
    <row r="1598">
      <c r="A1598" t="n">
        <v>436827</v>
      </c>
      <c r="B1598" t="s">
        <v>6340</v>
      </c>
      <c r="C1598" t="s">
        <v>149</v>
      </c>
      <c r="D1598" t="n">
        <v>34</v>
      </c>
      <c r="E1598" t="n">
        <v>9139</v>
      </c>
      <c r="F1598" t="n">
        <v>56.7</v>
      </c>
      <c r="G1598" t="str">
        <f>=IF(MOD(A1598,10)&lt;7,"train","test")</f>
      </c>
      <c r="H1598" s="5" t="str">
        <f>=$L$6+$L$7*D1598+$L$8*E1598</f>
      </c>
      <c r="I1598" s="5" t="str">
        <f>=(F1598-H1598)^2</f>
      </c>
    </row>
    <row r="1599">
      <c r="A1599" t="n">
        <v>440828</v>
      </c>
      <c r="B1599" t="s">
        <v>6416</v>
      </c>
      <c r="C1599" t="s">
        <v>149</v>
      </c>
      <c r="D1599" t="n">
        <v>28</v>
      </c>
      <c r="E1599" t="n">
        <v>18949</v>
      </c>
      <c r="F1599" t="n">
        <v>51.2</v>
      </c>
      <c r="G1599" t="str">
        <f>=IF(MOD(A1599,10)&lt;7,"train","test")</f>
      </c>
      <c r="H1599" s="5" t="str">
        <f>=$L$6+$L$7*D1599+$L$8*E1599</f>
      </c>
      <c r="I1599" s="5" t="str">
        <f>=(F1599-H1599)^2</f>
      </c>
    </row>
    <row r="1600">
      <c r="A1600" t="n">
        <v>441937</v>
      </c>
      <c r="B1600" t="s">
        <v>6460</v>
      </c>
      <c r="C1600" t="s">
        <v>149</v>
      </c>
      <c r="D1600" t="n">
        <v>47</v>
      </c>
      <c r="E1600" t="n">
        <v>10931</v>
      </c>
      <c r="F1600" t="n">
        <v>53.5</v>
      </c>
      <c r="G1600" t="str">
        <f>=IF(MOD(A1600,10)&lt;7,"train","test")</f>
      </c>
      <c r="H1600" s="5" t="str">
        <f>=$L$6+$L$7*D1600+$L$8*E1600</f>
      </c>
      <c r="I1600" s="5" t="str">
        <f>=(F1600-H1600)^2</f>
      </c>
    </row>
    <row r="1601">
      <c r="A1601" t="n">
        <v>442569</v>
      </c>
      <c r="B1601" t="s">
        <v>6479</v>
      </c>
      <c r="C1601" t="s">
        <v>149</v>
      </c>
      <c r="D1601" t="n">
        <v>62</v>
      </c>
      <c r="E1601" t="n">
        <v>9186</v>
      </c>
      <c r="F1601" t="n">
        <v>24.9</v>
      </c>
      <c r="G1601" t="str">
        <f>=IF(MOD(A1601,10)&lt;7,"train","test")</f>
      </c>
      <c r="H1601" s="5" t="str">
        <f>=$L$6+$L$7*D1601+$L$8*E1601</f>
      </c>
      <c r="I1601" s="5" t="str">
        <f>=(F1601-H1601)^2</f>
      </c>
    </row>
    <row r="1602">
      <c r="A1602" t="n">
        <v>445027</v>
      </c>
      <c r="B1602" t="s">
        <v>6580</v>
      </c>
      <c r="C1602" t="s">
        <v>189</v>
      </c>
      <c r="D1602" t="n">
        <v>73</v>
      </c>
      <c r="E1602" t="n">
        <v>14394</v>
      </c>
      <c r="F1602" t="n">
        <v>16.4</v>
      </c>
      <c r="G1602" t="str">
        <f>=IF(MOD(A1602,10)&lt;7,"train","test")</f>
      </c>
      <c r="H1602" s="5" t="str">
        <f>=$L$6+$L$7*D1602+$L$8*E1602</f>
      </c>
      <c r="I1602" s="5" t="str">
        <f>=(F1602-H1602)^2</f>
      </c>
    </row>
    <row r="1603">
      <c r="A1603" t="n">
        <v>445188</v>
      </c>
      <c r="B1603" t="s">
        <v>6583</v>
      </c>
      <c r="C1603" t="s">
        <v>149</v>
      </c>
      <c r="D1603" t="n">
        <v>59</v>
      </c>
      <c r="E1603" t="n">
        <v>13232</v>
      </c>
      <c r="F1603" t="n">
        <v>69.1</v>
      </c>
      <c r="G1603" t="str">
        <f>=IF(MOD(A1603,10)&lt;7,"train","test")</f>
      </c>
      <c r="H1603" s="5" t="str">
        <f>=$L$6+$L$7*D1603+$L$8*E1603</f>
      </c>
      <c r="I1603" s="5" t="str">
        <f>=(F1603-H1603)^2</f>
      </c>
    </row>
    <row r="1604">
      <c r="A1604" t="n">
        <v>445708</v>
      </c>
      <c r="B1604" t="s">
        <v>6597</v>
      </c>
      <c r="C1604" t="s">
        <v>163</v>
      </c>
      <c r="D1604" t="n">
        <v>52</v>
      </c>
      <c r="E1604" t="n">
        <v>29481</v>
      </c>
      <c r="F1604" t="n">
        <v>33.9</v>
      </c>
      <c r="G1604" t="str">
        <f>=IF(MOD(A1604,10)&lt;7,"train","test")</f>
      </c>
      <c r="H1604" s="5" t="str">
        <f>=$L$6+$L$7*D1604+$L$8*E1604</f>
      </c>
      <c r="I1604" s="5" t="str">
        <f>=(F1604-H1604)^2</f>
      </c>
    </row>
    <row r="1605">
      <c r="A1605" t="n">
        <v>446048</v>
      </c>
      <c r="B1605" t="s">
        <v>6615</v>
      </c>
      <c r="C1605" t="s">
        <v>163</v>
      </c>
      <c r="D1605" t="n">
        <v>23</v>
      </c>
      <c r="E1605" t="n">
        <v>23515</v>
      </c>
      <c r="F1605" t="n">
        <v>55.5</v>
      </c>
      <c r="G1605" t="str">
        <f>=IF(MOD(A1605,10)&lt;7,"train","test")</f>
      </c>
      <c r="H1605" s="5" t="str">
        <f>=$L$6+$L$7*D1605+$L$8*E1605</f>
      </c>
      <c r="I1605" s="5" t="str">
        <f>=(F1605-H1605)^2</f>
      </c>
    </row>
    <row r="1606">
      <c r="A1606" t="n">
        <v>447689</v>
      </c>
      <c r="B1606" t="s">
        <v>6666</v>
      </c>
      <c r="C1606" t="s">
        <v>149</v>
      </c>
      <c r="D1606" t="n">
        <v>50</v>
      </c>
      <c r="E1606" t="n">
        <v>11037</v>
      </c>
      <c r="F1606" t="n">
        <v>19.8</v>
      </c>
      <c r="G1606" t="str">
        <f>=IF(MOD(A1606,10)&lt;7,"train","test")</f>
      </c>
      <c r="H1606" s="5" t="str">
        <f>=$L$6+$L$7*D1606+$L$8*E1606</f>
      </c>
      <c r="I1606" s="5" t="str">
        <f>=(F1606-H1606)^2</f>
      </c>
    </row>
    <row r="1607">
      <c r="A1607" t="n">
        <v>449339</v>
      </c>
      <c r="B1607" t="s">
        <v>6729</v>
      </c>
      <c r="C1607" t="s">
        <v>189</v>
      </c>
      <c r="D1607" t="n">
        <v>25</v>
      </c>
      <c r="E1607" t="n">
        <v>10322</v>
      </c>
      <c r="F1607" t="n">
        <v>41.4</v>
      </c>
      <c r="G1607" t="str">
        <f>=IF(MOD(A1607,10)&lt;7,"train","test")</f>
      </c>
      <c r="H1607" s="5" t="str">
        <f>=$L$6+$L$7*D1607+$L$8*E1607</f>
      </c>
      <c r="I1607" s="5" t="str">
        <f>=(F1607-H1607)^2</f>
      </c>
    </row>
    <row r="1608">
      <c r="A1608" t="n">
        <v>451398</v>
      </c>
      <c r="B1608" t="s">
        <v>6831</v>
      </c>
      <c r="C1608" t="s">
        <v>163</v>
      </c>
      <c r="D1608" t="n">
        <v>42</v>
      </c>
      <c r="E1608" t="n">
        <v>5821</v>
      </c>
      <c r="F1608" t="n">
        <v>27</v>
      </c>
      <c r="G1608" t="str">
        <f>=IF(MOD(A1608,10)&lt;7,"train","test")</f>
      </c>
      <c r="H1608" s="5" t="str">
        <f>=$L$6+$L$7*D1608+$L$8*E1608</f>
      </c>
      <c r="I1608" s="5" t="str">
        <f>=(F1608-H1608)^2</f>
      </c>
    </row>
    <row r="1609">
      <c r="A1609" t="n">
        <v>451927</v>
      </c>
      <c r="B1609" t="s">
        <v>6857</v>
      </c>
      <c r="C1609" t="s">
        <v>163</v>
      </c>
      <c r="D1609" t="n">
        <v>0</v>
      </c>
      <c r="E1609" t="n">
        <v>25128</v>
      </c>
      <c r="F1609" t="n">
        <v>65.5</v>
      </c>
      <c r="G1609" t="str">
        <f>=IF(MOD(A1609,10)&lt;7,"train","test")</f>
      </c>
      <c r="H1609" s="5" t="str">
        <f>=$L$6+$L$7*D1609+$L$8*E1609</f>
      </c>
      <c r="I1609" s="5" t="str">
        <f>=(F1609-H1609)^2</f>
      </c>
    </row>
    <row r="1610">
      <c r="A1610" t="n">
        <v>456959</v>
      </c>
      <c r="B1610" t="s">
        <v>7013</v>
      </c>
      <c r="C1610" t="s">
        <v>149</v>
      </c>
      <c r="D1610" t="n">
        <v>36</v>
      </c>
      <c r="E1610" t="n">
        <v>13840</v>
      </c>
      <c r="F1610" t="n">
        <v>56.9</v>
      </c>
      <c r="G1610" t="str">
        <f>=IF(MOD(A1610,10)&lt;7,"train","test")</f>
      </c>
      <c r="H1610" s="5" t="str">
        <f>=$L$6+$L$7*D1610+$L$8*E1610</f>
      </c>
      <c r="I1610" s="5" t="str">
        <f>=(F1610-H1610)^2</f>
      </c>
    </row>
    <row r="1611">
      <c r="A1611" t="n">
        <v>459949</v>
      </c>
      <c r="B1611" t="s">
        <v>7164</v>
      </c>
      <c r="C1611" t="s">
        <v>149</v>
      </c>
      <c r="D1611" t="n">
        <v>51</v>
      </c>
      <c r="E1611" t="n">
        <v>13263</v>
      </c>
      <c r="F1611" t="n">
        <v>29.4</v>
      </c>
      <c r="G1611" t="str">
        <f>=IF(MOD(A1611,10)&lt;7,"train","test")</f>
      </c>
      <c r="H1611" s="5" t="str">
        <f>=$L$6+$L$7*D1611+$L$8*E1611</f>
      </c>
      <c r="I1611" s="5" t="str">
        <f>=(F1611-H1611)^2</f>
      </c>
    </row>
    <row r="1612">
      <c r="A1612" t="n">
        <v>461148</v>
      </c>
      <c r="B1612" t="s">
        <v>7219</v>
      </c>
      <c r="C1612" t="s">
        <v>189</v>
      </c>
      <c r="D1612" t="n">
        <v>20</v>
      </c>
      <c r="E1612" t="n">
        <v>50504</v>
      </c>
      <c r="F1612" t="n">
        <v>66.4</v>
      </c>
      <c r="G1612" t="str">
        <f>=IF(MOD(A1612,10)&lt;7,"train","test")</f>
      </c>
      <c r="H1612" s="5" t="str">
        <f>=$L$6+$L$7*D1612+$L$8*E1612</f>
      </c>
      <c r="I1612" s="5" t="str">
        <f>=(F1612-H1612)^2</f>
      </c>
    </row>
    <row r="1613">
      <c r="A1613" t="n">
        <v>482149</v>
      </c>
      <c r="B1613" t="s">
        <v>7535</v>
      </c>
      <c r="C1613" t="s">
        <v>149</v>
      </c>
      <c r="D1613" t="n">
        <v>38</v>
      </c>
      <c r="E1613" t="n">
        <v>13486</v>
      </c>
      <c r="F1613" t="n">
        <v>48.6</v>
      </c>
      <c r="G1613" t="str">
        <f>=IF(MOD(A1613,10)&lt;7,"train","test")</f>
      </c>
      <c r="H1613" s="5" t="str">
        <f>=$L$6+$L$7*D1613+$L$8*E1613</f>
      </c>
      <c r="I1613" s="5" t="str">
        <f>=(F1613-H1613)^2</f>
      </c>
    </row>
    <row r="1614">
      <c r="A1614" t="n">
        <v>482158</v>
      </c>
      <c r="B1614" t="s">
        <v>7536</v>
      </c>
      <c r="C1614" t="s">
        <v>149</v>
      </c>
      <c r="D1614" t="n">
        <v>41</v>
      </c>
      <c r="E1614" t="n">
        <v>13326</v>
      </c>
      <c r="F1614" t="n">
        <v>26.2</v>
      </c>
      <c r="G1614" t="str">
        <f>=IF(MOD(A1614,10)&lt;7,"train","test")</f>
      </c>
      <c r="H1614" s="5" t="str">
        <f>=$L$6+$L$7*D1614+$L$8*E1614</f>
      </c>
      <c r="I1614" s="5" t="str">
        <f>=(F1614-H1614)^2</f>
      </c>
    </row>
    <row r="1615">
      <c r="A1615" t="n">
        <v>482477</v>
      </c>
      <c r="B1615" t="s">
        <v>7552</v>
      </c>
      <c r="C1615" t="s">
        <v>189</v>
      </c>
      <c r="D1615" t="n">
        <v>65</v>
      </c>
      <c r="E1615" t="n">
        <v>31063</v>
      </c>
      <c r="F1615" t="n">
        <v>23.6</v>
      </c>
      <c r="G1615" t="str">
        <f>=IF(MOD(A1615,10)&lt;7,"train","test")</f>
      </c>
      <c r="H1615" s="5" t="str">
        <f>=$L$6+$L$7*D1615+$L$8*E1615</f>
      </c>
      <c r="I1615" s="5" t="str">
        <f>=(F1615-H1615)^2</f>
      </c>
    </row>
    <row r="1616">
      <c r="A1616" t="n">
        <v>485768</v>
      </c>
      <c r="B1616" t="s">
        <v>7691</v>
      </c>
      <c r="C1616" t="s">
        <v>189</v>
      </c>
      <c r="D1616" t="n">
        <v>49</v>
      </c>
      <c r="E1616" t="n">
        <v>19038</v>
      </c>
      <c r="F1616" t="n">
        <v>59.1</v>
      </c>
      <c r="G1616" t="str">
        <f>=IF(MOD(A1616,10)&lt;7,"train","test")</f>
      </c>
      <c r="H1616" s="5" t="str">
        <f>=$L$6+$L$7*D1616+$L$8*E1616</f>
      </c>
      <c r="I1616" s="5" t="str">
        <f>=(F1616-H1616)^2</f>
      </c>
    </row>
    <row r="1617">
      <c r="A1617" t="n">
        <v>486239</v>
      </c>
      <c r="B1617" t="s">
        <v>7713</v>
      </c>
      <c r="C1617" t="s">
        <v>189</v>
      </c>
      <c r="D1617" t="n">
        <v>6</v>
      </c>
      <c r="E1617" t="n">
        <v>21931</v>
      </c>
      <c r="F1617" t="n">
        <v>73.7</v>
      </c>
      <c r="G1617" t="str">
        <f>=IF(MOD(A1617,10)&lt;7,"train","test")</f>
      </c>
      <c r="H1617" s="5" t="str">
        <f>=$L$6+$L$7*D1617+$L$8*E1617</f>
      </c>
      <c r="I1617" s="5" t="str">
        <f>=(F1617-H1617)^2</f>
      </c>
    </row>
    <row r="1618">
      <c r="A1618" t="n">
        <v>489937</v>
      </c>
      <c r="B1618" t="s">
        <v>7892</v>
      </c>
      <c r="C1618" t="s">
        <v>163</v>
      </c>
      <c r="D1618" t="n">
        <v>46</v>
      </c>
      <c r="E1618" t="n">
        <v>19111</v>
      </c>
      <c r="F1618" t="n">
        <v>28.1</v>
      </c>
      <c r="G1618" t="str">
        <f>=IF(MOD(A1618,10)&lt;7,"train","test")</f>
      </c>
      <c r="H1618" s="5" t="str">
        <f>=$L$6+$L$7*D1618+$L$8*E1618</f>
      </c>
      <c r="I1618" s="5" t="str">
        <f>=(F1618-H1618)^2</f>
      </c>
    </row>
    <row r="1619">
      <c r="A1619" t="n">
        <v>496627</v>
      </c>
      <c r="B1619" t="s">
        <v>8235</v>
      </c>
      <c r="C1619" t="s">
        <v>189</v>
      </c>
      <c r="D1619" t="n">
        <v>0</v>
      </c>
      <c r="E1619" t="n">
        <v>69431</v>
      </c>
      <c r="F1619" t="n">
        <v>87.9</v>
      </c>
      <c r="G1619" t="str">
        <f>=IF(MOD(A1619,10)&lt;7,"train","test")</f>
      </c>
      <c r="H1619" s="5" t="str">
        <f>=$L$6+$L$7*D1619+$L$8*E1619</f>
      </c>
      <c r="I1619" s="5" t="str">
        <f>=(F1619-H1619)^2</f>
      </c>
    </row>
  </sheetData>
  <mergeCells count="2">
    <mergeCell ref="K2:N2"/>
    <mergeCell ref="K21:N21"/>
  </mergeCells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  <col min="13" max="13" width="10.71" hidden="0" customWidth="1"/>
    <col min="14" max="14" width="10.71" hidden="0" customWidth="1"/>
    <col min="15" max="15" width="10.71" hidden="0" customWidth="1"/>
    <col min="16" max="16" width="10.71" hidden="0" customWidth="1"/>
    <col min="17" max="17" width="3.71" hidden="0" customWidth="1"/>
    <col min="18" max="18" width="44.71" hidden="0" customWidth="1"/>
    <col min="19" max="19" width="11.71" hidden="0" customWidth="1"/>
    <col min="20" max="20" width="11.71" hidden="0" customWidth="1"/>
    <col min="21" max="21" width="11.71" hidden="0" customWidth="1"/>
    <col min="22" max="22" width="11.71" hidden="0" customWidth="1"/>
    <col min="23" max="23" width="11.71" hidden="0" customWidth="1"/>
    <col min="24" max="24" width="11.71" hidden="0" customWidth="1"/>
    <col min="25" max="25" width="11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113</v>
      </c>
      <c r="F1" s="3" t="s">
        <v>77</v>
      </c>
      <c r="G1" s="3" t="s">
        <v>84</v>
      </c>
      <c r="H1" s="3" t="s">
        <v>52</v>
      </c>
      <c r="I1" s="3" t="s">
        <v>97</v>
      </c>
      <c r="J1" s="3" t="s">
        <v>8488</v>
      </c>
      <c r="K1" s="3" t="s">
        <v>8623</v>
      </c>
      <c r="L1" s="3" t="s">
        <v>8624</v>
      </c>
      <c r="M1" s="3" t="s">
        <v>8625</v>
      </c>
      <c r="N1" s="3" t="s">
        <v>8626</v>
      </c>
      <c r="O1" s="3" t="s">
        <v>8627</v>
      </c>
      <c r="P1" s="3" t="s">
        <v>8628</v>
      </c>
      <c r="R1" s="1" t="s">
        <v>8629</v>
      </c>
    </row>
    <row r="2" ht="48" customHeight="1">
      <c r="A2" t="n">
        <v>100654</v>
      </c>
      <c r="B2" t="s">
        <v>144</v>
      </c>
      <c r="C2" t="s">
        <v>149</v>
      </c>
      <c r="D2" t="n">
        <v>64</v>
      </c>
      <c r="E2" t="n">
        <v>14064</v>
      </c>
      <c r="F2" t="n">
        <v>64</v>
      </c>
      <c r="G2" t="n">
        <v>19</v>
      </c>
      <c r="H2" t="n">
        <v>6627</v>
      </c>
      <c r="I2" t="n">
        <v>28.7</v>
      </c>
      <c r="J2" s="10" t="str">
        <f>=LOG10(H2)</f>
      </c>
      <c r="K2" t="str">
        <f>=_xlfn.RANK.AVG(H2,H$2:H$1654,1)</f>
      </c>
      <c r="L2" t="str">
        <f>=_xlfn.RANK.AVG(I2,I$2:I$1654,1)</f>
      </c>
      <c r="M2" t="str">
        <f>=IF(AND(C2="Public",E2&lt;&gt;""),E2,"")</f>
      </c>
      <c r="N2" t="str">
        <f>=IF(AND(C2="Public",E2&lt;&gt;""),I2,"")</f>
      </c>
      <c r="O2" t="str">
        <f>=IF(AND(C2="Private nonprofit",E2&lt;&gt;""),E2,"")</f>
      </c>
      <c r="P2" t="str">
        <f>=IF(AND(C2="Private nonprofit",E2&lt;&gt;""),I2,"")</f>
      </c>
      <c r="R2" s="2" t="s">
        <v>8630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17413</v>
      </c>
      <c r="F3" t="n">
        <v>82</v>
      </c>
      <c r="G3" t="n">
        <v>18</v>
      </c>
      <c r="H3" t="n">
        <v>25357</v>
      </c>
      <c r="I3" t="n">
        <v>62.4</v>
      </c>
      <c r="J3" s="10" t="str">
        <f>=LOG10(H3)</f>
      </c>
      <c r="K3" t="str">
        <f>=_xlfn.RANK.AVG(H3,H$2:H$1654,1)</f>
      </c>
      <c r="L3" t="str">
        <f>=_xlfn.RANK.AVG(I3,I$2:I$1654,1)</f>
      </c>
      <c r="M3" t="str">
        <f>=IF(AND(C3="Public",E3&lt;&gt;""),E3,"")</f>
      </c>
      <c r="N3" t="str">
        <f>=IF(AND(C3="Public",E3&lt;&gt;""),I3,"")</f>
      </c>
      <c r="O3" t="str">
        <f>=IF(AND(C3="Private nonprofit",E3&lt;&gt;""),E3,"")</f>
      </c>
      <c r="P3" t="str">
        <f>=IF(AND(C3="Private nonprofit",E3&lt;&gt;""),I3,"")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19847</v>
      </c>
      <c r="F4" t="n">
        <v>81</v>
      </c>
      <c r="G4" t="n">
        <v>17</v>
      </c>
      <c r="H4" t="n">
        <v>10515</v>
      </c>
      <c r="I4" t="n">
        <v>61.9</v>
      </c>
      <c r="J4" s="10" t="str">
        <f>=LOG10(H4)</f>
      </c>
      <c r="K4" t="str">
        <f>=_xlfn.RANK.AVG(H4,H$2:H$1654,1)</f>
      </c>
      <c r="L4" t="str">
        <f>=_xlfn.RANK.AVG(I4,I$2:I$1654,1)</f>
      </c>
      <c r="M4" t="str">
        <f>=IF(AND(C4="Public",E4&lt;&gt;""),E4,"")</f>
      </c>
      <c r="N4" t="str">
        <f>=IF(AND(C4="Public",E4&lt;&gt;""),I4,"")</f>
      </c>
      <c r="O4" t="str">
        <f>=IF(AND(C4="Private nonprofit",E4&lt;&gt;""),E4,"")</f>
      </c>
      <c r="P4" t="str">
        <f>=IF(AND(C4="Private nonprofit",E4&lt;&gt;""),I4,"")</f>
      </c>
      <c r="R4" t="s">
        <v>8428</v>
      </c>
      <c r="S4" t="str">
        <f>=COUNT(I2:I1654)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13504</v>
      </c>
      <c r="F5" t="n">
        <v>60</v>
      </c>
      <c r="G5" t="n">
        <v>16</v>
      </c>
      <c r="H5" t="n">
        <v>4255</v>
      </c>
      <c r="I5" t="n">
        <v>30.2</v>
      </c>
      <c r="J5" s="10" t="str">
        <f>=LOG10(H5)</f>
      </c>
      <c r="K5" t="str">
        <f>=_xlfn.RANK.AVG(H5,H$2:H$1654,1)</f>
      </c>
      <c r="L5" t="str">
        <f>=_xlfn.RANK.AVG(I5,I$2:I$1654,1)</f>
      </c>
      <c r="M5" t="str">
        <f>=IF(AND(C5="Public",E5&lt;&gt;""),E5,"")</f>
      </c>
      <c r="N5" t="str">
        <f>=IF(AND(C5="Public",E5&lt;&gt;""),I5,"")</f>
      </c>
      <c r="O5" t="str">
        <f>=IF(AND(C5="Private nonprofit",E5&lt;&gt;""),E5,"")</f>
      </c>
      <c r="P5" t="str">
        <f>=IF(AND(C5="Private nonprofit",E5&lt;&gt;""),I5,"")</f>
      </c>
      <c r="R5" t="s">
        <v>8631</v>
      </c>
      <c r="S5" s="25" t="str">
        <f>=CORREL(D2:D1654,I2:I1654)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21761</v>
      </c>
      <c r="F6" t="n">
        <v>86</v>
      </c>
      <c r="G6" t="n">
        <v>19</v>
      </c>
      <c r="H6" t="n">
        <v>42869</v>
      </c>
      <c r="I6" t="n">
        <v>73.7</v>
      </c>
      <c r="J6" s="10" t="str">
        <f>=LOG10(H6)</f>
      </c>
      <c r="K6" t="str">
        <f>=_xlfn.RANK.AVG(H6,H$2:H$1654,1)</f>
      </c>
      <c r="L6" t="str">
        <f>=_xlfn.RANK.AVG(I6,I$2:I$1654,1)</f>
      </c>
      <c r="M6" t="str">
        <f>=IF(AND(C6="Public",E6&lt;&gt;""),E6,"")</f>
      </c>
      <c r="N6" t="str">
        <f>=IF(AND(C6="Public",E6&lt;&gt;""),I6,"")</f>
      </c>
      <c r="O6" t="str">
        <f>=IF(AND(C6="Private nonprofit",E6&lt;&gt;""),E6,"")</f>
      </c>
      <c r="P6" t="str">
        <f>=IF(AND(C6="Private nonprofit",E6&lt;&gt;""),I6,"")</f>
      </c>
      <c r="R6" t="s">
        <v>8632</v>
      </c>
      <c r="S6" s="25" t="str">
        <f>=CORREL(E2:E1654,I2:I1654)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15458</v>
      </c>
      <c r="F7" t="n">
        <v>66</v>
      </c>
      <c r="G7" t="n">
        <v>15</v>
      </c>
      <c r="H7" t="n">
        <v>6464</v>
      </c>
      <c r="I7" t="n">
        <v>35.7</v>
      </c>
      <c r="J7" s="10" t="str">
        <f>=LOG10(H7)</f>
      </c>
      <c r="K7" t="str">
        <f>=_xlfn.RANK.AVG(H7,H$2:H$1654,1)</f>
      </c>
      <c r="L7" t="str">
        <f>=_xlfn.RANK.AVG(I7,I$2:I$1654,1)</f>
      </c>
      <c r="M7" t="str">
        <f>=IF(AND(C7="Public",E7&lt;&gt;""),E7,"")</f>
      </c>
      <c r="N7" t="str">
        <f>=IF(AND(C7="Public",E7&lt;&gt;""),I7,"")</f>
      </c>
      <c r="O7" t="str">
        <f>=IF(AND(C7="Private nonprofit",E7&lt;&gt;""),E7,"")</f>
      </c>
      <c r="P7" t="str">
        <f>=IF(AND(C7="Private nonprofit",E7&lt;&gt;""),I7,"")</f>
      </c>
      <c r="R7" t="s">
        <v>8633</v>
      </c>
      <c r="S7" s="25" t="str">
        <f>=RSQ(I2:I1654,E2:E1654)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24524</v>
      </c>
      <c r="F8" t="n">
        <v>93</v>
      </c>
      <c r="G8" t="n">
        <v>21</v>
      </c>
      <c r="H8" t="n">
        <v>35381</v>
      </c>
      <c r="I8" t="n">
        <v>79.2</v>
      </c>
      <c r="J8" s="10" t="str">
        <f>=LOG10(H8)</f>
      </c>
      <c r="K8" t="str">
        <f>=_xlfn.RANK.AVG(H8,H$2:H$1654,1)</f>
      </c>
      <c r="L8" t="str">
        <f>=_xlfn.RANK.AVG(I8,I$2:I$1654,1)</f>
      </c>
      <c r="M8" t="str">
        <f>=IF(AND(C8="Public",E8&lt;&gt;""),E8,"")</f>
      </c>
      <c r="N8" t="str">
        <f>=IF(AND(C8="Public",E8&lt;&gt;""),I8,"")</f>
      </c>
      <c r="O8" t="str">
        <f>=IF(AND(C8="Private nonprofit",E8&lt;&gt;""),E8,"")</f>
      </c>
      <c r="P8" t="str">
        <f>=IF(AND(C8="Private nonprofit",E8&lt;&gt;""),I8,"")</f>
      </c>
      <c r="R8" t="s">
        <v>8634</v>
      </c>
      <c r="S8" s="25" t="str">
        <f>=CORREL(H2:H1654,I2:I1654)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24170</v>
      </c>
      <c r="F9" t="n">
        <v>63</v>
      </c>
      <c r="G9" t="n">
        <v>9</v>
      </c>
      <c r="H9" t="n">
        <v>1000</v>
      </c>
      <c r="I9" t="n">
        <v>64.2</v>
      </c>
      <c r="J9" s="10" t="str">
        <f>=LOG10(H9)</f>
      </c>
      <c r="K9" t="str">
        <f>=_xlfn.RANK.AVG(H9,H$2:H$1654,1)</f>
      </c>
      <c r="L9" t="str">
        <f>=_xlfn.RANK.AVG(I9,I$2:I$1654,1)</f>
      </c>
      <c r="M9" t="str">
        <f>=IF(AND(C9="Public",E9&lt;&gt;""),E9,"")</f>
      </c>
      <c r="N9" t="str">
        <f>=IF(AND(C9="Public",E9&lt;&gt;""),I9,"")</f>
      </c>
      <c r="O9" t="str">
        <f>=IF(AND(C9="Private nonprofit",E9&lt;&gt;""),E9,"")</f>
      </c>
      <c r="P9" t="str">
        <f>=IF(AND(C9="Private nonprofit",E9&lt;&gt;""),I9,"")</f>
      </c>
      <c r="R9" t="s">
        <v>8635</v>
      </c>
      <c r="S9" s="25" t="str">
        <f>=CORREL(J2:J1654,I2:I1654)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19908</v>
      </c>
      <c r="F10" t="n">
        <v>70</v>
      </c>
      <c r="G10" t="n">
        <v>13</v>
      </c>
      <c r="H10" t="n">
        <v>3456</v>
      </c>
      <c r="I10" t="n">
        <v>36.5</v>
      </c>
      <c r="J10" s="10" t="str">
        <f>=LOG10(H10)</f>
      </c>
      <c r="K10" t="str">
        <f>=_xlfn.RANK.AVG(H10,H$2:H$1654,1)</f>
      </c>
      <c r="L10" t="str">
        <f>=_xlfn.RANK.AVG(I10,I$2:I$1654,1)</f>
      </c>
      <c r="M10" t="str">
        <f>=IF(AND(C10="Public",E10&lt;&gt;""),E10,"")</f>
      </c>
      <c r="N10" t="str">
        <f>=IF(AND(C10="Public",E10&lt;&gt;""),I10,"")</f>
      </c>
      <c r="O10" t="str">
        <f>=IF(AND(C10="Private nonprofit",E10&lt;&gt;""),E10,"")</f>
      </c>
      <c r="P10" t="str">
        <f>=IF(AND(C10="Private nonprofit",E10&lt;&gt;""),I10,"")</f>
      </c>
      <c r="R10" t="s">
        <v>8636</v>
      </c>
      <c r="S10" s="25" t="str">
        <f>=CORREL(K2:K1654,L2:L1654)</f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22642</v>
      </c>
      <c r="F11" t="n">
        <v>67</v>
      </c>
      <c r="G11" t="n">
        <v>14</v>
      </c>
      <c r="H11" t="n">
        <v>847</v>
      </c>
      <c r="I11" t="n">
        <v>46.9</v>
      </c>
      <c r="J11" s="10" t="str">
        <f>=LOG10(H11)</f>
      </c>
      <c r="K11" t="str">
        <f>=_xlfn.RANK.AVG(H11,H$2:H$1654,1)</f>
      </c>
      <c r="L11" t="str">
        <f>=_xlfn.RANK.AVG(I11,I$2:I$1654,1)</f>
      </c>
      <c r="M11" t="str">
        <f>=IF(AND(C11="Public",E11&lt;&gt;""),E11,"")</f>
      </c>
      <c r="N11" t="str">
        <f>=IF(AND(C11="Public",E11&lt;&gt;""),I11,"")</f>
      </c>
      <c r="O11" t="str">
        <f>=IF(AND(C11="Private nonprofit",E11&lt;&gt;""),E11,"")</f>
      </c>
      <c r="P11" t="str">
        <f>=IF(AND(C11="Private nonprofit",E11&lt;&gt;""),I11,"")</f>
      </c>
      <c r="R11" t="s">
        <v>8637</v>
      </c>
      <c r="S11" s="25" t="str">
        <f>=CORREL(M2:M1654,N2:N1654)</f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14511</v>
      </c>
      <c r="F12" t="n">
        <v>64</v>
      </c>
      <c r="G12" t="n">
        <v>19</v>
      </c>
      <c r="H12" t="n">
        <v>11071</v>
      </c>
      <c r="I12" t="n">
        <v>51.1</v>
      </c>
      <c r="J12" s="10" t="str">
        <f>=LOG10(H12)</f>
      </c>
      <c r="K12" t="str">
        <f>=_xlfn.RANK.AVG(H12,H$2:H$1654,1)</f>
      </c>
      <c r="L12" t="str">
        <f>=_xlfn.RANK.AVG(I12,I$2:I$1654,1)</f>
      </c>
      <c r="M12" t="str">
        <f>=IF(AND(C12="Public",E12&lt;&gt;""),E12,"")</f>
      </c>
      <c r="N12" t="str">
        <f>=IF(AND(C12="Public",E12&lt;&gt;""),I12,"")</f>
      </c>
      <c r="O12" t="str">
        <f>=IF(AND(C12="Private nonprofit",E12&lt;&gt;""),E12,"")</f>
      </c>
      <c r="P12" t="str">
        <f>=IF(AND(C12="Private nonprofit",E12&lt;&gt;""),I12,"")</f>
      </c>
      <c r="R12" t="s">
        <v>8638</v>
      </c>
      <c r="S12" s="25" t="str">
        <f>=CORREL(O2:O1654,P2:P1654)</f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14781</v>
      </c>
      <c r="F13" t="n">
        <v>61</v>
      </c>
      <c r="G13" t="n">
        <v>17</v>
      </c>
      <c r="H13" t="n">
        <v>8933</v>
      </c>
      <c r="I13" t="n">
        <v>36.5</v>
      </c>
      <c r="J13" s="10" t="str">
        <f>=LOG10(H13)</f>
      </c>
      <c r="K13" t="str">
        <f>=_xlfn.RANK.AVG(H13,H$2:H$1654,1)</f>
      </c>
      <c r="L13" t="str">
        <f>=_xlfn.RANK.AVG(I13,I$2:I$1654,1)</f>
      </c>
      <c r="M13" t="str">
        <f>=IF(AND(C13="Public",E13&lt;&gt;""),E13,"")</f>
      </c>
      <c r="N13" t="str">
        <f>=IF(AND(C13="Public",E13&lt;&gt;""),I13,"")</f>
      </c>
      <c r="O13" t="str">
        <f>=IF(AND(C13="Private nonprofit",E13&lt;&gt;""),E13,"")</f>
      </c>
      <c r="P13" t="str">
        <f>=IF(AND(C13="Private nonprofit",E13&lt;&gt;""),I13,"")</f>
      </c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14633</v>
      </c>
      <c r="F14" t="n">
        <v>56</v>
      </c>
      <c r="G14" t="n">
        <v>12</v>
      </c>
      <c r="H14" t="n">
        <v>1720</v>
      </c>
      <c r="I14" t="n">
        <v>25.7</v>
      </c>
      <c r="J14" s="10" t="str">
        <f>=LOG10(H14)</f>
      </c>
      <c r="K14" t="str">
        <f>=_xlfn.RANK.AVG(H14,H$2:H$1654,1)</f>
      </c>
      <c r="L14" t="str">
        <f>=_xlfn.RANK.AVG(I14,I$2:I$1654,1)</f>
      </c>
      <c r="M14" t="str">
        <f>=IF(AND(C14="Public",E14&lt;&gt;""),E14,"")</f>
      </c>
      <c r="N14" t="str">
        <f>=IF(AND(C14="Public",E14&lt;&gt;""),I14,"")</f>
      </c>
      <c r="O14" t="str">
        <f>=IF(AND(C14="Private nonprofit",E14&lt;&gt;""),E14,"")</f>
      </c>
      <c r="P14" t="str">
        <f>=IF(AND(C14="Private nonprofit",E14&lt;&gt;""),I14,"")</f>
      </c>
      <c r="R14" t="s">
        <v>8639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20503</v>
      </c>
      <c r="F15" t="n">
        <v>72</v>
      </c>
      <c r="G15" t="n">
        <v>13</v>
      </c>
      <c r="H15" t="n">
        <v>1903</v>
      </c>
      <c r="I15" t="n">
        <v>55.5</v>
      </c>
      <c r="J15" s="10" t="str">
        <f>=LOG10(H15)</f>
      </c>
      <c r="K15" t="str">
        <f>=_xlfn.RANK.AVG(H15,H$2:H$1654,1)</f>
      </c>
      <c r="L15" t="str">
        <f>=_xlfn.RANK.AVG(I15,I$2:I$1654,1)</f>
      </c>
      <c r="M15" t="str">
        <f>=IF(AND(C15="Public",E15&lt;&gt;""),E15,"")</f>
      </c>
      <c r="N15" t="str">
        <f>=IF(AND(C15="Public",E15&lt;&gt;""),I15,"")</f>
      </c>
      <c r="O15" t="str">
        <f>=IF(AND(C15="Private nonprofit",E15&lt;&gt;""),E15,"")</f>
      </c>
      <c r="P15" t="str">
        <f>=IF(AND(C15="Private nonprofit",E15&lt;&gt;""),I15,"")</f>
      </c>
      <c r="R15" s="3"/>
      <c r="S15" s="3" t="s">
        <v>107</v>
      </c>
      <c r="T15" s="3" t="s">
        <v>113</v>
      </c>
      <c r="U15" s="3" t="s">
        <v>77</v>
      </c>
      <c r="V15" s="3" t="s">
        <v>84</v>
      </c>
      <c r="W15" s="3" t="s">
        <v>52</v>
      </c>
      <c r="X15" s="3" t="s">
        <v>97</v>
      </c>
      <c r="Y15" s="3" t="s">
        <v>8488</v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17280</v>
      </c>
      <c r="F16" t="n">
        <v>73</v>
      </c>
      <c r="G16" t="n">
        <v>13</v>
      </c>
      <c r="H16" t="n">
        <v>2935</v>
      </c>
      <c r="I16" t="n">
        <v>49.4</v>
      </c>
      <c r="J16" s="10" t="str">
        <f>=LOG10(H16)</f>
      </c>
      <c r="K16" t="str">
        <f>=_xlfn.RANK.AVG(H16,H$2:H$1654,1)</f>
      </c>
      <c r="L16" t="str">
        <f>=_xlfn.RANK.AVG(I16,I$2:I$1654,1)</f>
      </c>
      <c r="M16" t="str">
        <f>=IF(AND(C16="Public",E16&lt;&gt;""),E16,"")</f>
      </c>
      <c r="N16" t="str">
        <f>=IF(AND(C16="Public",E16&lt;&gt;""),I16,"")</f>
      </c>
      <c r="O16" t="str">
        <f>=IF(AND(C16="Private nonprofit",E16&lt;&gt;""),E16,"")</f>
      </c>
      <c r="P16" t="str">
        <f>=IF(AND(C16="Private nonprofit",E16&lt;&gt;""),I16,"")</f>
      </c>
      <c r="R16" t="s">
        <v>107</v>
      </c>
      <c r="S16" s="10" t="str">
        <f>=CORREL(D$2:D$1654,D$2:D$1654)</f>
      </c>
      <c r="T16" s="10" t="str">
        <f>=CORREL(D$2:D$1654,E$2:E$1654)</f>
      </c>
      <c r="U16" s="10" t="str">
        <f>=CORREL(D$2:D$1654,F$2:F$1654)</f>
      </c>
      <c r="V16" s="10" t="str">
        <f>=CORREL(D$2:D$1654,G$2:G$1654)</f>
      </c>
      <c r="W16" s="10" t="str">
        <f>=CORREL(D$2:D$1654,H$2:H$1654)</f>
      </c>
      <c r="X16" s="10" t="str">
        <f>=CORREL(D$2:D$1654,I$2:I$1654)</f>
      </c>
      <c r="Y16" s="10" t="str">
        <f>=CORREL(D$2:D$1654,J$2:J$1654)</f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10441</v>
      </c>
      <c r="F17" t="n">
        <v>78</v>
      </c>
      <c r="G17" t="n">
        <v>18</v>
      </c>
      <c r="H17" t="n">
        <v>12159</v>
      </c>
      <c r="I17" t="n">
        <v>54</v>
      </c>
      <c r="J17" s="10" t="str">
        <f>=LOG10(H17)</f>
      </c>
      <c r="K17" t="str">
        <f>=_xlfn.RANK.AVG(H17,H$2:H$1654,1)</f>
      </c>
      <c r="L17" t="str">
        <f>=_xlfn.RANK.AVG(I17,I$2:I$1654,1)</f>
      </c>
      <c r="M17" t="str">
        <f>=IF(AND(C17="Public",E17&lt;&gt;""),E17,"")</f>
      </c>
      <c r="N17" t="str">
        <f>=IF(AND(C17="Public",E17&lt;&gt;""),I17,"")</f>
      </c>
      <c r="O17" t="str">
        <f>=IF(AND(C17="Private nonprofit",E17&lt;&gt;""),E17,"")</f>
      </c>
      <c r="P17" t="str">
        <f>=IF(AND(C17="Private nonprofit",E17&lt;&gt;""),I17,"")</f>
      </c>
      <c r="R17" t="s">
        <v>113</v>
      </c>
      <c r="S17" s="10" t="str">
        <f>=CORREL(E$2:E$1654,D$2:D$1654)</f>
      </c>
      <c r="T17" s="10" t="str">
        <f>=CORREL(E$2:E$1654,E$2:E$1654)</f>
      </c>
      <c r="U17" s="10" t="str">
        <f>=CORREL(E$2:E$1654,F$2:F$1654)</f>
      </c>
      <c r="V17" s="10" t="str">
        <f>=CORREL(E$2:E$1654,G$2:G$1654)</f>
      </c>
      <c r="W17" s="10" t="str">
        <f>=CORREL(E$2:E$1654,H$2:H$1654)</f>
      </c>
      <c r="X17" s="10" t="str">
        <f>=CORREL(E$2:E$1654,I$2:I$1654)</f>
      </c>
      <c r="Y17" s="10" t="str">
        <f>=CORREL(E$2:E$1654,J$2:J$1654)</f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22833</v>
      </c>
      <c r="F18" t="n">
        <v>64</v>
      </c>
      <c r="G18" t="n">
        <v>10</v>
      </c>
      <c r="H18" t="n">
        <v>1650</v>
      </c>
      <c r="I18" t="n">
        <v>49.9</v>
      </c>
      <c r="J18" s="10" t="str">
        <f>=LOG10(H18)</f>
      </c>
      <c r="K18" t="str">
        <f>=_xlfn.RANK.AVG(H18,H$2:H$1654,1)</f>
      </c>
      <c r="L18" t="str">
        <f>=_xlfn.RANK.AVG(I18,I$2:I$1654,1)</f>
      </c>
      <c r="M18" t="str">
        <f>=IF(AND(C18="Public",E18&lt;&gt;""),E18,"")</f>
      </c>
      <c r="N18" t="str">
        <f>=IF(AND(C18="Public",E18&lt;&gt;""),I18,"")</f>
      </c>
      <c r="O18" t="str">
        <f>=IF(AND(C18="Private nonprofit",E18&lt;&gt;""),E18,"")</f>
      </c>
      <c r="P18" t="str">
        <f>=IF(AND(C18="Private nonprofit",E18&lt;&gt;""),I18,"")</f>
      </c>
      <c r="R18" t="s">
        <v>77</v>
      </c>
      <c r="S18" s="10" t="str">
        <f>=CORREL(F$2:F$1654,D$2:D$1654)</f>
      </c>
      <c r="T18" s="10" t="str">
        <f>=CORREL(F$2:F$1654,E$2:E$1654)</f>
      </c>
      <c r="U18" s="10" t="str">
        <f>=CORREL(F$2:F$1654,F$2:F$1654)</f>
      </c>
      <c r="V18" s="10" t="str">
        <f>=CORREL(F$2:F$1654,G$2:G$1654)</f>
      </c>
      <c r="W18" s="10" t="str">
        <f>=CORREL(F$2:F$1654,H$2:H$1654)</f>
      </c>
      <c r="X18" s="10" t="str">
        <f>=CORREL(F$2:F$1654,I$2:I$1654)</f>
      </c>
      <c r="Y18" s="10" t="str">
        <f>=CORREL(F$2:F$1654,J$2:J$1654)</f>
      </c>
    </row>
    <row r="19">
      <c r="A19" t="n">
        <v>102049</v>
      </c>
      <c r="B19" t="s">
        <v>245</v>
      </c>
      <c r="C19" t="s">
        <v>163</v>
      </c>
      <c r="D19" t="n">
        <v>11</v>
      </c>
      <c r="E19" t="n">
        <v>32176</v>
      </c>
      <c r="F19" t="n">
        <v>88</v>
      </c>
      <c r="G19" t="n">
        <v>14</v>
      </c>
      <c r="H19" t="n">
        <v>6043</v>
      </c>
      <c r="I19" t="n">
        <v>79.9</v>
      </c>
      <c r="J19" s="10" t="str">
        <f>=LOG10(H19)</f>
      </c>
      <c r="K19" t="str">
        <f>=_xlfn.RANK.AVG(H19,H$2:H$1654,1)</f>
      </c>
      <c r="L19" t="str">
        <f>=_xlfn.RANK.AVG(I19,I$2:I$1654,1)</f>
      </c>
      <c r="M19" t="str">
        <f>=IF(AND(C19="Public",E19&lt;&gt;""),E19,"")</f>
      </c>
      <c r="N19" t="str">
        <f>=IF(AND(C19="Public",E19&lt;&gt;""),I19,"")</f>
      </c>
      <c r="O19" t="str">
        <f>=IF(AND(C19="Private nonprofit",E19&lt;&gt;""),E19,"")</f>
      </c>
      <c r="P19" t="str">
        <f>=IF(AND(C19="Private nonprofit",E19&lt;&gt;""),I19,"")</f>
      </c>
      <c r="R19" t="s">
        <v>84</v>
      </c>
      <c r="S19" s="10" t="str">
        <f>=CORREL(G$2:G$1654,D$2:D$1654)</f>
      </c>
      <c r="T19" s="10" t="str">
        <f>=CORREL(G$2:G$1654,E$2:E$1654)</f>
      </c>
      <c r="U19" s="10" t="str">
        <f>=CORREL(G$2:G$1654,F$2:F$1654)</f>
      </c>
      <c r="V19" s="10" t="str">
        <f>=CORREL(G$2:G$1654,G$2:G$1654)</f>
      </c>
      <c r="W19" s="10" t="str">
        <f>=CORREL(G$2:G$1654,H$2:H$1654)</f>
      </c>
      <c r="X19" s="10" t="str">
        <f>=CORREL(G$2:G$1654,I$2:I$1654)</f>
      </c>
      <c r="Y19" s="10" t="str">
        <f>=CORREL(G$2:G$1654,J$2:J$1654)</f>
      </c>
    </row>
    <row r="20">
      <c r="A20" t="n">
        <v>102058</v>
      </c>
      <c r="B20" t="s">
        <v>246</v>
      </c>
      <c r="C20" t="s">
        <v>163</v>
      </c>
      <c r="D20" t="n">
        <v>0</v>
      </c>
      <c r="E20"/>
      <c r="F20"/>
      <c r="G20" t="n">
        <v>3</v>
      </c>
      <c r="H20" t="n">
        <v>62</v>
      </c>
      <c r="I20" t="n">
        <v>11.1</v>
      </c>
      <c r="J20" s="10" t="str">
        <f>=LOG10(H20)</f>
      </c>
      <c r="K20" t="str">
        <f>=_xlfn.RANK.AVG(H20,H$2:H$1654,1)</f>
      </c>
      <c r="L20" t="str">
        <f>=_xlfn.RANK.AVG(I20,I$2:I$1654,1)</f>
      </c>
      <c r="M20" t="str">
        <f>=IF(AND(C20="Public",E20&lt;&gt;""),E20,"")</f>
      </c>
      <c r="N20" t="str">
        <f>=IF(AND(C20="Public",E20&lt;&gt;""),I20,"")</f>
      </c>
      <c r="O20" t="str">
        <f>=IF(AND(C20="Private nonprofit",E20&lt;&gt;""),E20,"")</f>
      </c>
      <c r="P20" t="str">
        <f>=IF(AND(C20="Private nonprofit",E20&lt;&gt;""),I20,"")</f>
      </c>
      <c r="R20" t="s">
        <v>52</v>
      </c>
      <c r="S20" s="10" t="str">
        <f>=CORREL(H$2:H$1654,D$2:D$1654)</f>
      </c>
      <c r="T20" s="10" t="str">
        <f>=CORREL(H$2:H$1654,E$2:E$1654)</f>
      </c>
      <c r="U20" s="10" t="str">
        <f>=CORREL(H$2:H$1654,F$2:F$1654)</f>
      </c>
      <c r="V20" s="10" t="str">
        <f>=CORREL(H$2:H$1654,G$2:G$1654)</f>
      </c>
      <c r="W20" s="10" t="str">
        <f>=CORREL(H$2:H$1654,H$2:H$1654)</f>
      </c>
      <c r="X20" s="10" t="str">
        <f>=CORREL(H$2:H$1654,I$2:I$1654)</f>
      </c>
      <c r="Y20" s="10" t="str">
        <f>=CORREL(H$2:H$1654,J$2:J$1654)</f>
      </c>
    </row>
    <row r="21">
      <c r="A21" t="n">
        <v>102094</v>
      </c>
      <c r="B21" t="s">
        <v>250</v>
      </c>
      <c r="C21" t="s">
        <v>149</v>
      </c>
      <c r="D21" t="n">
        <v>37</v>
      </c>
      <c r="E21" t="n">
        <v>13613</v>
      </c>
      <c r="F21" t="n">
        <v>76</v>
      </c>
      <c r="G21" t="n">
        <v>18</v>
      </c>
      <c r="H21" t="n">
        <v>15488</v>
      </c>
      <c r="I21" t="n">
        <v>52</v>
      </c>
      <c r="J21" s="10" t="str">
        <f>=LOG10(H21)</f>
      </c>
      <c r="K21" t="str">
        <f>=_xlfn.RANK.AVG(H21,H$2:H$1654,1)</f>
      </c>
      <c r="L21" t="str">
        <f>=_xlfn.RANK.AVG(I21,I$2:I$1654,1)</f>
      </c>
      <c r="M21" t="str">
        <f>=IF(AND(C21="Public",E21&lt;&gt;""),E21,"")</f>
      </c>
      <c r="N21" t="str">
        <f>=IF(AND(C21="Public",E21&lt;&gt;""),I21,"")</f>
      </c>
      <c r="O21" t="str">
        <f>=IF(AND(C21="Private nonprofit",E21&lt;&gt;""),E21,"")</f>
      </c>
      <c r="P21" t="str">
        <f>=IF(AND(C21="Private nonprofit",E21&lt;&gt;""),I21,"")</f>
      </c>
      <c r="R21" t="s">
        <v>97</v>
      </c>
      <c r="S21" s="10" t="str">
        <f>=CORREL(I$2:I$1654,D$2:D$1654)</f>
      </c>
      <c r="T21" s="10" t="str">
        <f>=CORREL(I$2:I$1654,E$2:E$1654)</f>
      </c>
      <c r="U21" s="10" t="str">
        <f>=CORREL(I$2:I$1654,F$2:F$1654)</f>
      </c>
      <c r="V21" s="10" t="str">
        <f>=CORREL(I$2:I$1654,G$2:G$1654)</f>
      </c>
      <c r="W21" s="10" t="str">
        <f>=CORREL(I$2:I$1654,H$2:H$1654)</f>
      </c>
      <c r="X21" s="10" t="str">
        <f>=CORREL(I$2:I$1654,I$2:I$1654)</f>
      </c>
      <c r="Y21" s="10" t="str">
        <f>=CORREL(I$2:I$1654,J$2:J$1654)</f>
      </c>
    </row>
    <row r="22">
      <c r="A22" t="n">
        <v>102234</v>
      </c>
      <c r="B22" t="s">
        <v>251</v>
      </c>
      <c r="C22" t="s">
        <v>163</v>
      </c>
      <c r="D22" t="n">
        <v>33</v>
      </c>
      <c r="E22" t="n">
        <v>20271</v>
      </c>
      <c r="F22" t="n">
        <v>66</v>
      </c>
      <c r="G22" t="n">
        <v>10</v>
      </c>
      <c r="H22" t="n">
        <v>1215</v>
      </c>
      <c r="I22" t="n">
        <v>56.1</v>
      </c>
      <c r="J22" s="10" t="str">
        <f>=LOG10(H22)</f>
      </c>
      <c r="K22" t="str">
        <f>=_xlfn.RANK.AVG(H22,H$2:H$1654,1)</f>
      </c>
      <c r="L22" t="str">
        <f>=_xlfn.RANK.AVG(I22,I$2:I$1654,1)</f>
      </c>
      <c r="M22" t="str">
        <f>=IF(AND(C22="Public",E22&lt;&gt;""),E22,"")</f>
      </c>
      <c r="N22" t="str">
        <f>=IF(AND(C22="Public",E22&lt;&gt;""),I22,"")</f>
      </c>
      <c r="O22" t="str">
        <f>=IF(AND(C22="Private nonprofit",E22&lt;&gt;""),E22,"")</f>
      </c>
      <c r="P22" t="str">
        <f>=IF(AND(C22="Private nonprofit",E22&lt;&gt;""),I22,"")</f>
      </c>
      <c r="R22" t="s">
        <v>8488</v>
      </c>
      <c r="S22" s="10" t="str">
        <f>=CORREL(J$2:J$1654,D$2:D$1654)</f>
      </c>
      <c r="T22" s="10" t="str">
        <f>=CORREL(J$2:J$1654,E$2:E$1654)</f>
      </c>
      <c r="U22" s="10" t="str">
        <f>=CORREL(J$2:J$1654,F$2:F$1654)</f>
      </c>
      <c r="V22" s="10" t="str">
        <f>=CORREL(J$2:J$1654,G$2:G$1654)</f>
      </c>
      <c r="W22" s="10" t="str">
        <f>=CORREL(J$2:J$1654,H$2:H$1654)</f>
      </c>
      <c r="X22" s="10" t="str">
        <f>=CORREL(J$2:J$1654,I$2:I$1654)</f>
      </c>
      <c r="Y22" s="10" t="str">
        <f>=CORREL(J$2:J$1654,J$2:J$1654)</f>
      </c>
    </row>
    <row r="23">
      <c r="A23" t="n">
        <v>102270</v>
      </c>
      <c r="B23" t="s">
        <v>252</v>
      </c>
      <c r="C23" t="s">
        <v>163</v>
      </c>
      <c r="D23" t="n">
        <v>68</v>
      </c>
      <c r="E23" t="n">
        <v>12479</v>
      </c>
      <c r="F23" t="n">
        <v>79</v>
      </c>
      <c r="G23" t="n">
        <v>12</v>
      </c>
      <c r="H23" t="n">
        <v>983</v>
      </c>
      <c r="I23" t="n">
        <v>41</v>
      </c>
      <c r="J23" s="10" t="str">
        <f>=LOG10(H23)</f>
      </c>
      <c r="K23" t="str">
        <f>=_xlfn.RANK.AVG(H23,H$2:H$1654,1)</f>
      </c>
      <c r="L23" t="str">
        <f>=_xlfn.RANK.AVG(I23,I$2:I$1654,1)</f>
      </c>
      <c r="M23" t="str">
        <f>=IF(AND(C23="Public",E23&lt;&gt;""),E23,"")</f>
      </c>
      <c r="N23" t="str">
        <f>=IF(AND(C23="Public",E23&lt;&gt;""),I23,"")</f>
      </c>
      <c r="O23" t="str">
        <f>=IF(AND(C23="Private nonprofit",E23&lt;&gt;""),E23,"")</f>
      </c>
      <c r="P23" t="str">
        <f>=IF(AND(C23="Private nonprofit",E23&lt;&gt;""),I23,"")</f>
      </c>
    </row>
    <row r="24" ht="36" customHeight="1">
      <c r="A24" t="n">
        <v>102298</v>
      </c>
      <c r="B24" t="s">
        <v>253</v>
      </c>
      <c r="C24" t="s">
        <v>163</v>
      </c>
      <c r="D24" t="n">
        <v>76</v>
      </c>
      <c r="E24" t="n">
        <v>12450</v>
      </c>
      <c r="F24" t="n">
        <v>81</v>
      </c>
      <c r="G24" t="n">
        <v>19</v>
      </c>
      <c r="H24" t="n">
        <v>1337</v>
      </c>
      <c r="I24" t="n">
        <v>65</v>
      </c>
      <c r="J24" s="10" t="str">
        <f>=LOG10(H24)</f>
      </c>
      <c r="K24" t="str">
        <f>=_xlfn.RANK.AVG(H24,H$2:H$1654,1)</f>
      </c>
      <c r="L24" t="str">
        <f>=_xlfn.RANK.AVG(I24,I$2:I$1654,1)</f>
      </c>
      <c r="M24" t="str">
        <f>=IF(AND(C24="Public",E24&lt;&gt;""),E24,"")</f>
      </c>
      <c r="N24" t="str">
        <f>=IF(AND(C24="Public",E24&lt;&gt;""),I24,"")</f>
      </c>
      <c r="O24" t="str">
        <f>=IF(AND(C24="Private nonprofit",E24&lt;&gt;""),E24,"")</f>
      </c>
      <c r="P24" t="str">
        <f>=IF(AND(C24="Private nonprofit",E24&lt;&gt;""),I24,"")</f>
      </c>
      <c r="R24" s="2" t="s">
        <v>8640</v>
      </c>
    </row>
    <row r="25">
      <c r="A25" t="n">
        <v>102368</v>
      </c>
      <c r="B25" t="s">
        <v>256</v>
      </c>
      <c r="C25" t="s">
        <v>149</v>
      </c>
      <c r="D25" t="n">
        <v>42</v>
      </c>
      <c r="E25" t="n">
        <v>12504</v>
      </c>
      <c r="F25" t="n">
        <v>73</v>
      </c>
      <c r="G25" t="n">
        <v>15</v>
      </c>
      <c r="H25" t="n">
        <v>17868</v>
      </c>
      <c r="I25" t="n">
        <v>45.7</v>
      </c>
      <c r="J25" s="10" t="str">
        <f>=LOG10(H25)</f>
      </c>
      <c r="K25" t="str">
        <f>=_xlfn.RANK.AVG(H25,H$2:H$1654,1)</f>
      </c>
      <c r="L25" t="str">
        <f>=_xlfn.RANK.AVG(I25,I$2:I$1654,1)</f>
      </c>
      <c r="M25" t="str">
        <f>=IF(AND(C25="Public",E25&lt;&gt;""),E25,"")</f>
      </c>
      <c r="N25" t="str">
        <f>=IF(AND(C25="Public",E25&lt;&gt;""),I25,"")</f>
      </c>
      <c r="O25" t="str">
        <f>=IF(AND(C25="Private nonprofit",E25&lt;&gt;""),E25,"")</f>
      </c>
      <c r="P25" t="str">
        <f>=IF(AND(C25="Private nonprofit",E25&lt;&gt;""),I25,"")</f>
      </c>
    </row>
    <row r="26">
      <c r="A26" t="n">
        <v>102377</v>
      </c>
      <c r="B26" t="s">
        <v>258</v>
      </c>
      <c r="C26" t="s">
        <v>163</v>
      </c>
      <c r="D26" t="n">
        <v>48</v>
      </c>
      <c r="E26" t="n">
        <v>35126</v>
      </c>
      <c r="F26" t="n">
        <v>73</v>
      </c>
      <c r="G26" t="n">
        <v>12</v>
      </c>
      <c r="H26" t="n">
        <v>3037</v>
      </c>
      <c r="I26" t="n">
        <v>57.1</v>
      </c>
      <c r="J26" s="10" t="str">
        <f>=LOG10(H26)</f>
      </c>
      <c r="K26" t="str">
        <f>=_xlfn.RANK.AVG(H26,H$2:H$1654,1)</f>
      </c>
      <c r="L26" t="str">
        <f>=_xlfn.RANK.AVG(I26,I$2:I$1654,1)</f>
      </c>
      <c r="M26" t="str">
        <f>=IF(AND(C26="Public",E26&lt;&gt;""),E26,"")</f>
      </c>
      <c r="N26" t="str">
        <f>=IF(AND(C26="Public",E26&lt;&gt;""),I26,"")</f>
      </c>
      <c r="O26" t="str">
        <f>=IF(AND(C26="Private nonprofit",E26&lt;&gt;""),E26,"")</f>
      </c>
      <c r="P26" t="str">
        <f>=IF(AND(C26="Private nonprofit",E26&lt;&gt;""),I26,"")</f>
      </c>
    </row>
    <row r="27">
      <c r="A27" t="n">
        <v>102553</v>
      </c>
      <c r="B27" t="s">
        <v>264</v>
      </c>
      <c r="C27" t="s">
        <v>149</v>
      </c>
      <c r="D27" t="n">
        <v>19</v>
      </c>
      <c r="E27" t="n">
        <v>13931</v>
      </c>
      <c r="F27" t="n">
        <v>72</v>
      </c>
      <c r="G27" t="n">
        <v>12</v>
      </c>
      <c r="H27" t="n">
        <v>17352</v>
      </c>
      <c r="I27" t="n">
        <v>28.4</v>
      </c>
      <c r="J27" s="10" t="str">
        <f>=LOG10(H27)</f>
      </c>
      <c r="K27" t="str">
        <f>=_xlfn.RANK.AVG(H27,H$2:H$1654,1)</f>
      </c>
      <c r="L27" t="str">
        <f>=_xlfn.RANK.AVG(I27,I$2:I$1654,1)</f>
      </c>
      <c r="M27" t="str">
        <f>=IF(AND(C27="Public",E27&lt;&gt;""),E27,"")</f>
      </c>
      <c r="N27" t="str">
        <f>=IF(AND(C27="Public",E27&lt;&gt;""),I27,"")</f>
      </c>
      <c r="O27" t="str">
        <f>=IF(AND(C27="Private nonprofit",E27&lt;&gt;""),E27,"")</f>
      </c>
      <c r="P27" t="str">
        <f>=IF(AND(C27="Private nonprofit",E27&lt;&gt;""),I27,"")</f>
      </c>
    </row>
    <row r="28">
      <c r="A28" t="n">
        <v>102614</v>
      </c>
      <c r="B28" t="s">
        <v>270</v>
      </c>
      <c r="C28" t="s">
        <v>149</v>
      </c>
      <c r="D28" t="n">
        <v>22</v>
      </c>
      <c r="E28" t="n">
        <v>9985</v>
      </c>
      <c r="F28" t="n">
        <v>72</v>
      </c>
      <c r="G28" t="n">
        <v>12</v>
      </c>
      <c r="H28" t="n">
        <v>10975</v>
      </c>
      <c r="I28" t="n">
        <v>32.8</v>
      </c>
      <c r="J28" s="10" t="str">
        <f>=LOG10(H28)</f>
      </c>
      <c r="K28" t="str">
        <f>=_xlfn.RANK.AVG(H28,H$2:H$1654,1)</f>
      </c>
      <c r="L28" t="str">
        <f>=_xlfn.RANK.AVG(I28,I$2:I$1654,1)</f>
      </c>
      <c r="M28" t="str">
        <f>=IF(AND(C28="Public",E28&lt;&gt;""),E28,"")</f>
      </c>
      <c r="N28" t="str">
        <f>=IF(AND(C28="Public",E28&lt;&gt;""),I28,"")</f>
      </c>
      <c r="O28" t="str">
        <f>=IF(AND(C28="Private nonprofit",E28&lt;&gt;""),E28,"")</f>
      </c>
      <c r="P28" t="str">
        <f>=IF(AND(C28="Private nonprofit",E28&lt;&gt;""),I28,"")</f>
      </c>
    </row>
    <row r="29">
      <c r="A29" t="n">
        <v>102632</v>
      </c>
      <c r="B29" t="s">
        <v>272</v>
      </c>
      <c r="C29" t="s">
        <v>149</v>
      </c>
      <c r="D29" t="n">
        <v>14</v>
      </c>
      <c r="E29" t="n">
        <v>8488</v>
      </c>
      <c r="F29" t="n">
        <v>71</v>
      </c>
      <c r="G29" t="n">
        <v>9</v>
      </c>
      <c r="H29" t="n">
        <v>3383</v>
      </c>
      <c r="I29" t="n">
        <v>32.9</v>
      </c>
      <c r="J29" s="10" t="str">
        <f>=LOG10(H29)</f>
      </c>
      <c r="K29" t="str">
        <f>=_xlfn.RANK.AVG(H29,H$2:H$1654,1)</f>
      </c>
      <c r="L29" t="str">
        <f>=_xlfn.RANK.AVG(I29,I$2:I$1654,1)</f>
      </c>
      <c r="M29" t="str">
        <f>=IF(AND(C29="Public",E29&lt;&gt;""),E29,"")</f>
      </c>
      <c r="N29" t="str">
        <f>=IF(AND(C29="Public",E29&lt;&gt;""),I29,"")</f>
      </c>
      <c r="O29" t="str">
        <f>=IF(AND(C29="Private nonprofit",E29&lt;&gt;""),E29,"")</f>
      </c>
      <c r="P29" t="str">
        <f>=IF(AND(C29="Private nonprofit",E29&lt;&gt;""),I29,"")</f>
      </c>
    </row>
    <row r="30">
      <c r="A30" t="n">
        <v>102669</v>
      </c>
      <c r="B30" t="s">
        <v>274</v>
      </c>
      <c r="C30" t="s">
        <v>163</v>
      </c>
      <c r="D30" t="n">
        <v>34</v>
      </c>
      <c r="E30" t="n">
        <v>23667</v>
      </c>
      <c r="F30" t="n">
        <v>68</v>
      </c>
      <c r="G30" t="n">
        <v>8</v>
      </c>
      <c r="H30" t="n">
        <v>758</v>
      </c>
      <c r="I30" t="n">
        <v>40.6</v>
      </c>
      <c r="J30" s="10" t="str">
        <f>=LOG10(H30)</f>
      </c>
      <c r="K30" t="str">
        <f>=_xlfn.RANK.AVG(H30,H$2:H$1654,1)</f>
      </c>
      <c r="L30" t="str">
        <f>=_xlfn.RANK.AVG(I30,I$2:I$1654,1)</f>
      </c>
      <c r="M30" t="str">
        <f>=IF(AND(C30="Public",E30&lt;&gt;""),E30,"")</f>
      </c>
      <c r="N30" t="str">
        <f>=IF(AND(C30="Public",E30&lt;&gt;""),I30,"")</f>
      </c>
      <c r="O30" t="str">
        <f>=IF(AND(C30="Private nonprofit",E30&lt;&gt;""),E30,"")</f>
      </c>
      <c r="P30" t="str">
        <f>=IF(AND(C30="Private nonprofit",E30&lt;&gt;""),I30,"")</f>
      </c>
    </row>
    <row r="31">
      <c r="A31" t="n">
        <v>102845</v>
      </c>
      <c r="B31" t="s">
        <v>277</v>
      </c>
      <c r="C31" t="s">
        <v>189</v>
      </c>
      <c r="D31" t="n">
        <v>56</v>
      </c>
      <c r="E31" t="n">
        <v>24795</v>
      </c>
      <c r="F31"/>
      <c r="G31" t="n">
        <v>25</v>
      </c>
      <c r="H31" t="n">
        <v>3560</v>
      </c>
      <c r="I31" t="n">
        <v>0.6</v>
      </c>
      <c r="J31" s="10" t="str">
        <f>=LOG10(H31)</f>
      </c>
      <c r="K31" t="str">
        <f>=_xlfn.RANK.AVG(H31,H$2:H$1654,1)</f>
      </c>
      <c r="L31" t="str">
        <f>=_xlfn.RANK.AVG(I31,I$2:I$1654,1)</f>
      </c>
      <c r="M31" t="str">
        <f>=IF(AND(C31="Public",E31&lt;&gt;""),E31,"")</f>
      </c>
      <c r="N31" t="str">
        <f>=IF(AND(C31="Public",E31&lt;&gt;""),I31,"")</f>
      </c>
      <c r="O31" t="str">
        <f>=IF(AND(C31="Private nonprofit",E31&lt;&gt;""),E31,"")</f>
      </c>
      <c r="P31" t="str">
        <f>=IF(AND(C31="Private nonprofit",E31&lt;&gt;""),I31,"")</f>
      </c>
    </row>
    <row r="32">
      <c r="A32" t="n">
        <v>104151</v>
      </c>
      <c r="B32" t="s">
        <v>293</v>
      </c>
      <c r="C32" t="s">
        <v>149</v>
      </c>
      <c r="D32" t="n">
        <v>30</v>
      </c>
      <c r="E32" t="n">
        <v>16401</v>
      </c>
      <c r="F32" t="n">
        <v>85</v>
      </c>
      <c r="G32" t="n">
        <v>18</v>
      </c>
      <c r="H32" t="n">
        <v>87154</v>
      </c>
      <c r="I32" t="n">
        <v>67.8</v>
      </c>
      <c r="J32" s="10" t="str">
        <f>=LOG10(H32)</f>
      </c>
      <c r="K32" t="str">
        <f>=_xlfn.RANK.AVG(H32,H$2:H$1654,1)</f>
      </c>
      <c r="L32" t="str">
        <f>=_xlfn.RANK.AVG(I32,I$2:I$1654,1)</f>
      </c>
      <c r="M32" t="str">
        <f>=IF(AND(C32="Public",E32&lt;&gt;""),E32,"")</f>
      </c>
      <c r="N32" t="str">
        <f>=IF(AND(C32="Public",E32&lt;&gt;""),I32,"")</f>
      </c>
      <c r="O32" t="str">
        <f>=IF(AND(C32="Private nonprofit",E32&lt;&gt;""),E32,"")</f>
      </c>
      <c r="P32" t="str">
        <f>=IF(AND(C32="Private nonprofit",E32&lt;&gt;""),I32,"")</f>
      </c>
    </row>
    <row r="33">
      <c r="A33" t="n">
        <v>104179</v>
      </c>
      <c r="B33" t="s">
        <v>297</v>
      </c>
      <c r="C33" t="s">
        <v>149</v>
      </c>
      <c r="D33" t="n">
        <v>26</v>
      </c>
      <c r="E33" t="n">
        <v>18144</v>
      </c>
      <c r="F33" t="n">
        <v>88</v>
      </c>
      <c r="G33" t="n">
        <v>19</v>
      </c>
      <c r="H33" t="n">
        <v>55911</v>
      </c>
      <c r="I33" t="n">
        <v>65.9</v>
      </c>
      <c r="J33" s="10" t="str">
        <f>=LOG10(H33)</f>
      </c>
      <c r="K33" t="str">
        <f>=_xlfn.RANK.AVG(H33,H$2:H$1654,1)</f>
      </c>
      <c r="L33" t="str">
        <f>=_xlfn.RANK.AVG(I33,I$2:I$1654,1)</f>
      </c>
      <c r="M33" t="str">
        <f>=IF(AND(C33="Public",E33&lt;&gt;""),E33,"")</f>
      </c>
      <c r="N33" t="str">
        <f>=IF(AND(C33="Public",E33&lt;&gt;""),I33,"")</f>
      </c>
      <c r="O33" t="str">
        <f>=IF(AND(C33="Private nonprofit",E33&lt;&gt;""),E33,"")</f>
      </c>
      <c r="P33" t="str">
        <f>=IF(AND(C33="Private nonprofit",E33&lt;&gt;""),I33,"")</f>
      </c>
    </row>
    <row r="34">
      <c r="A34" t="n">
        <v>104586</v>
      </c>
      <c r="B34" t="s">
        <v>309</v>
      </c>
      <c r="C34" t="s">
        <v>163</v>
      </c>
      <c r="D34" t="n">
        <v>17</v>
      </c>
      <c r="E34" t="n">
        <v>41209</v>
      </c>
      <c r="F34" t="n">
        <v>84</v>
      </c>
      <c r="G34" t="n">
        <v>17</v>
      </c>
      <c r="H34" t="n">
        <v>3341</v>
      </c>
      <c r="I34" t="n">
        <v>69.8</v>
      </c>
      <c r="J34" s="10" t="str">
        <f>=LOG10(H34)</f>
      </c>
      <c r="K34" t="str">
        <f>=_xlfn.RANK.AVG(H34,H$2:H$1654,1)</f>
      </c>
      <c r="L34" t="str">
        <f>=_xlfn.RANK.AVG(I34,I$2:I$1654,1)</f>
      </c>
      <c r="M34" t="str">
        <f>=IF(AND(C34="Public",E34&lt;&gt;""),E34,"")</f>
      </c>
      <c r="N34" t="str">
        <f>=IF(AND(C34="Public",E34&lt;&gt;""),I34,"")</f>
      </c>
      <c r="O34" t="str">
        <f>=IF(AND(C34="Private nonprofit",E34&lt;&gt;""),E34,"")</f>
      </c>
      <c r="P34" t="str">
        <f>=IF(AND(C34="Private nonprofit",E34&lt;&gt;""),I34,"")</f>
      </c>
    </row>
    <row r="35">
      <c r="A35" t="n">
        <v>104717</v>
      </c>
      <c r="B35" t="s">
        <v>314</v>
      </c>
      <c r="C35" t="s">
        <v>189</v>
      </c>
      <c r="D35" t="n">
        <v>43</v>
      </c>
      <c r="E35" t="n">
        <v>22239</v>
      </c>
      <c r="F35" t="n">
        <v>68</v>
      </c>
      <c r="G35" t="n">
        <v>21</v>
      </c>
      <c r="H35" t="n">
        <v>159769</v>
      </c>
      <c r="I35" t="n">
        <v>43</v>
      </c>
      <c r="J35" s="10" t="str">
        <f>=LOG10(H35)</f>
      </c>
      <c r="K35" t="str">
        <f>=_xlfn.RANK.AVG(H35,H$2:H$1654,1)</f>
      </c>
      <c r="L35" t="str">
        <f>=_xlfn.RANK.AVG(I35,I$2:I$1654,1)</f>
      </c>
      <c r="M35" t="str">
        <f>=IF(AND(C35="Public",E35&lt;&gt;""),E35,"")</f>
      </c>
      <c r="N35" t="str">
        <f>=IF(AND(C35="Public",E35&lt;&gt;""),I35,"")</f>
      </c>
      <c r="O35" t="str">
        <f>=IF(AND(C35="Private nonprofit",E35&lt;&gt;""),E35,"")</f>
      </c>
      <c r="P35" t="str">
        <f>=IF(AND(C35="Private nonprofit",E35&lt;&gt;""),I35,"")</f>
      </c>
    </row>
    <row r="36">
      <c r="A36" t="n">
        <v>105330</v>
      </c>
      <c r="B36" t="s">
        <v>324</v>
      </c>
      <c r="C36" t="s">
        <v>149</v>
      </c>
      <c r="D36" t="n">
        <v>30</v>
      </c>
      <c r="E36" t="n">
        <v>16544</v>
      </c>
      <c r="F36" t="n">
        <v>73</v>
      </c>
      <c r="G36" t="n">
        <v>19</v>
      </c>
      <c r="H36" t="n">
        <v>31245</v>
      </c>
      <c r="I36" t="n">
        <v>56.8</v>
      </c>
      <c r="J36" s="10" t="str">
        <f>=LOG10(H36)</f>
      </c>
      <c r="K36" t="str">
        <f>=_xlfn.RANK.AVG(H36,H$2:H$1654,1)</f>
      </c>
      <c r="L36" t="str">
        <f>=_xlfn.RANK.AVG(I36,I$2:I$1654,1)</f>
      </c>
      <c r="M36" t="str">
        <f>=IF(AND(C36="Public",E36&lt;&gt;""),E36,"")</f>
      </c>
      <c r="N36" t="str">
        <f>=IF(AND(C36="Public",E36&lt;&gt;""),I36,"")</f>
      </c>
      <c r="O36" t="str">
        <f>=IF(AND(C36="Private nonprofit",E36&lt;&gt;""),E36,"")</f>
      </c>
      <c r="P36" t="str">
        <f>=IF(AND(C36="Private nonprofit",E36&lt;&gt;""),I36,"")</f>
      </c>
    </row>
    <row r="37">
      <c r="A37" t="n">
        <v>105589</v>
      </c>
      <c r="B37" t="s">
        <v>334</v>
      </c>
      <c r="C37" t="s">
        <v>163</v>
      </c>
      <c r="D37" t="n">
        <v>47</v>
      </c>
      <c r="E37" t="n">
        <v>23163</v>
      </c>
      <c r="F37" t="n">
        <v>75</v>
      </c>
      <c r="G37" t="n">
        <v>9</v>
      </c>
      <c r="H37" t="n">
        <v>1277</v>
      </c>
      <c r="I37" t="n">
        <v>35.9</v>
      </c>
      <c r="J37" s="10" t="str">
        <f>=LOG10(H37)</f>
      </c>
      <c r="K37" t="str">
        <f>=_xlfn.RANK.AVG(H37,H$2:H$1654,1)</f>
      </c>
      <c r="L37" t="str">
        <f>=_xlfn.RANK.AVG(I37,I$2:I$1654,1)</f>
      </c>
      <c r="M37" t="str">
        <f>=IF(AND(C37="Public",E37&lt;&gt;""),E37,"")</f>
      </c>
      <c r="N37" t="str">
        <f>=IF(AND(C37="Public",E37&lt;&gt;""),I37,"")</f>
      </c>
      <c r="O37" t="str">
        <f>=IF(AND(C37="Private nonprofit",E37&lt;&gt;""),E37,"")</f>
      </c>
      <c r="P37" t="str">
        <f>=IF(AND(C37="Private nonprofit",E37&lt;&gt;""),I37,"")</f>
      </c>
    </row>
    <row r="38">
      <c r="A38" t="n">
        <v>105899</v>
      </c>
      <c r="B38" t="s">
        <v>340</v>
      </c>
      <c r="C38" t="s">
        <v>163</v>
      </c>
      <c r="D38" t="n">
        <v>33</v>
      </c>
      <c r="E38" t="n">
        <v>32397</v>
      </c>
      <c r="F38" t="n">
        <v>55</v>
      </c>
      <c r="G38" t="n">
        <v>18</v>
      </c>
      <c r="H38" t="n">
        <v>1172</v>
      </c>
      <c r="I38" t="n">
        <v>41.4</v>
      </c>
      <c r="J38" s="10" t="str">
        <f>=LOG10(H38)</f>
      </c>
      <c r="K38" t="str">
        <f>=_xlfn.RANK.AVG(H38,H$2:H$1654,1)</f>
      </c>
      <c r="L38" t="str">
        <f>=_xlfn.RANK.AVG(I38,I$2:I$1654,1)</f>
      </c>
      <c r="M38" t="str">
        <f>=IF(AND(C38="Public",E38&lt;&gt;""),E38,"")</f>
      </c>
      <c r="N38" t="str">
        <f>=IF(AND(C38="Public",E38&lt;&gt;""),I38,"")</f>
      </c>
      <c r="O38" t="str">
        <f>=IF(AND(C38="Private nonprofit",E38&lt;&gt;""),E38,"")</f>
      </c>
      <c r="P38" t="str">
        <f>=IF(AND(C38="Private nonprofit",E38&lt;&gt;""),I38,"")</f>
      </c>
    </row>
    <row r="39">
      <c r="A39" t="n">
        <v>106245</v>
      </c>
      <c r="B39" t="s">
        <v>343</v>
      </c>
      <c r="C39" t="s">
        <v>149</v>
      </c>
      <c r="D39" t="n">
        <v>41</v>
      </c>
      <c r="E39" t="n">
        <v>11225</v>
      </c>
      <c r="F39" t="n">
        <v>71</v>
      </c>
      <c r="G39" t="n">
        <v>11</v>
      </c>
      <c r="H39" t="n">
        <v>10122</v>
      </c>
      <c r="I39" t="n">
        <v>39.4</v>
      </c>
      <c r="J39" s="10" t="str">
        <f>=LOG10(H39)</f>
      </c>
      <c r="K39" t="str">
        <f>=_xlfn.RANK.AVG(H39,H$2:H$1654,1)</f>
      </c>
      <c r="L39" t="str">
        <f>=_xlfn.RANK.AVG(I39,I$2:I$1654,1)</f>
      </c>
      <c r="M39" t="str">
        <f>=IF(AND(C39="Public",E39&lt;&gt;""),E39,"")</f>
      </c>
      <c r="N39" t="str">
        <f>=IF(AND(C39="Public",E39&lt;&gt;""),I39,"")</f>
      </c>
      <c r="O39" t="str">
        <f>=IF(AND(C39="Private nonprofit",E39&lt;&gt;""),E39,"")</f>
      </c>
      <c r="P39" t="str">
        <f>=IF(AND(C39="Private nonprofit",E39&lt;&gt;""),I39,"")</f>
      </c>
    </row>
    <row r="40">
      <c r="A40" t="n">
        <v>106306</v>
      </c>
      <c r="B40" t="s">
        <v>347</v>
      </c>
      <c r="C40" t="s">
        <v>163</v>
      </c>
      <c r="D40" t="n">
        <v>46</v>
      </c>
      <c r="E40" t="n">
        <v>11047</v>
      </c>
      <c r="F40" t="n">
        <v>21</v>
      </c>
      <c r="G40" t="n">
        <v>15</v>
      </c>
      <c r="H40" t="n">
        <v>646</v>
      </c>
      <c r="I40" t="n">
        <v>2.6</v>
      </c>
      <c r="J40" s="10" t="str">
        <f>=LOG10(H40)</f>
      </c>
      <c r="K40" t="str">
        <f>=_xlfn.RANK.AVG(H40,H$2:H$1654,1)</f>
      </c>
      <c r="L40" t="str">
        <f>=_xlfn.RANK.AVG(I40,I$2:I$1654,1)</f>
      </c>
      <c r="M40" t="str">
        <f>=IF(AND(C40="Public",E40&lt;&gt;""),E40,"")</f>
      </c>
      <c r="N40" t="str">
        <f>=IF(AND(C40="Public",E40&lt;&gt;""),I40,"")</f>
      </c>
      <c r="O40" t="str">
        <f>=IF(AND(C40="Private nonprofit",E40&lt;&gt;""),E40,"")</f>
      </c>
      <c r="P40" t="str">
        <f>=IF(AND(C40="Private nonprofit",E40&lt;&gt;""),I40,"")</f>
      </c>
    </row>
    <row r="41">
      <c r="A41" t="n">
        <v>106342</v>
      </c>
      <c r="B41" t="s">
        <v>351</v>
      </c>
      <c r="C41" t="s">
        <v>163</v>
      </c>
      <c r="D41" t="n">
        <v>36</v>
      </c>
      <c r="E41" t="n">
        <v>22675</v>
      </c>
      <c r="F41" t="n">
        <v>68</v>
      </c>
      <c r="G41" t="n">
        <v>10</v>
      </c>
      <c r="H41" t="n">
        <v>511</v>
      </c>
      <c r="I41" t="n">
        <v>55.9</v>
      </c>
      <c r="J41" s="10" t="str">
        <f>=LOG10(H41)</f>
      </c>
      <c r="K41" t="str">
        <f>=_xlfn.RANK.AVG(H41,H$2:H$1654,1)</f>
      </c>
      <c r="L41" t="str">
        <f>=_xlfn.RANK.AVG(I41,I$2:I$1654,1)</f>
      </c>
      <c r="M41" t="str">
        <f>=IF(AND(C41="Public",E41&lt;&gt;""),E41,"")</f>
      </c>
      <c r="N41" t="str">
        <f>=IF(AND(C41="Public",E41&lt;&gt;""),I41,"")</f>
      </c>
      <c r="O41" t="str">
        <f>=IF(AND(C41="Private nonprofit",E41&lt;&gt;""),E41,"")</f>
      </c>
      <c r="P41" t="str">
        <f>=IF(AND(C41="Private nonprofit",E41&lt;&gt;""),I41,"")</f>
      </c>
    </row>
    <row r="42">
      <c r="A42" t="n">
        <v>106397</v>
      </c>
      <c r="B42" t="s">
        <v>355</v>
      </c>
      <c r="C42" t="s">
        <v>149</v>
      </c>
      <c r="D42" t="n">
        <v>17</v>
      </c>
      <c r="E42" t="n">
        <v>17475</v>
      </c>
      <c r="F42" t="n">
        <v>86</v>
      </c>
      <c r="G42" t="n">
        <v>20</v>
      </c>
      <c r="H42" t="n">
        <v>33352</v>
      </c>
      <c r="I42" t="n">
        <v>70</v>
      </c>
      <c r="J42" s="10" t="str">
        <f>=LOG10(H42)</f>
      </c>
      <c r="K42" t="str">
        <f>=_xlfn.RANK.AVG(H42,H$2:H$1654,1)</f>
      </c>
      <c r="L42" t="str">
        <f>=_xlfn.RANK.AVG(I42,I$2:I$1654,1)</f>
      </c>
      <c r="M42" t="str">
        <f>=IF(AND(C42="Public",E42&lt;&gt;""),E42,"")</f>
      </c>
      <c r="N42" t="str">
        <f>=IF(AND(C42="Public",E42&lt;&gt;""),I42,"")</f>
      </c>
      <c r="O42" t="str">
        <f>=IF(AND(C42="Private nonprofit",E42&lt;&gt;""),E42,"")</f>
      </c>
      <c r="P42" t="str">
        <f>=IF(AND(C42="Private nonprofit",E42&lt;&gt;""),I42,"")</f>
      </c>
    </row>
    <row r="43">
      <c r="A43" t="n">
        <v>106412</v>
      </c>
      <c r="B43" t="s">
        <v>357</v>
      </c>
      <c r="C43" t="s">
        <v>149</v>
      </c>
      <c r="D43" t="n">
        <v>67</v>
      </c>
      <c r="E43" t="n">
        <v>11649</v>
      </c>
      <c r="F43" t="n">
        <v>65</v>
      </c>
      <c r="G43" t="n">
        <v>13</v>
      </c>
      <c r="H43" t="n">
        <v>2580</v>
      </c>
      <c r="I43" t="n">
        <v>39.8</v>
      </c>
      <c r="J43" s="10" t="str">
        <f>=LOG10(H43)</f>
      </c>
      <c r="K43" t="str">
        <f>=_xlfn.RANK.AVG(H43,H$2:H$1654,1)</f>
      </c>
      <c r="L43" t="str">
        <f>=_xlfn.RANK.AVG(I43,I$2:I$1654,1)</f>
      </c>
      <c r="M43" t="str">
        <f>=IF(AND(C43="Public",E43&lt;&gt;""),E43,"")</f>
      </c>
      <c r="N43" t="str">
        <f>=IF(AND(C43="Public",E43&lt;&gt;""),I43,"")</f>
      </c>
      <c r="O43" t="str">
        <f>=IF(AND(C43="Private nonprofit",E43&lt;&gt;""),E43,"")</f>
      </c>
      <c r="P43" t="str">
        <f>=IF(AND(C43="Private nonprofit",E43&lt;&gt;""),I43,"")</f>
      </c>
    </row>
    <row r="44">
      <c r="A44" t="n">
        <v>106458</v>
      </c>
      <c r="B44" t="s">
        <v>361</v>
      </c>
      <c r="C44" t="s">
        <v>149</v>
      </c>
      <c r="D44" t="n">
        <v>37</v>
      </c>
      <c r="E44" t="n">
        <v>13002</v>
      </c>
      <c r="F44" t="n">
        <v>78</v>
      </c>
      <c r="G44" t="n">
        <v>15</v>
      </c>
      <c r="H44" t="n">
        <v>18471</v>
      </c>
      <c r="I44" t="n">
        <v>53</v>
      </c>
      <c r="J44" s="10" t="str">
        <f>=LOG10(H44)</f>
      </c>
      <c r="K44" t="str">
        <f>=_xlfn.RANK.AVG(H44,H$2:H$1654,1)</f>
      </c>
      <c r="L44" t="str">
        <f>=_xlfn.RANK.AVG(I44,I$2:I$1654,1)</f>
      </c>
      <c r="M44" t="str">
        <f>=IF(AND(C44="Public",E44&lt;&gt;""),E44,"")</f>
      </c>
      <c r="N44" t="str">
        <f>=IF(AND(C44="Public",E44&lt;&gt;""),I44,"")</f>
      </c>
      <c r="O44" t="str">
        <f>=IF(AND(C44="Private nonprofit",E44&lt;&gt;""),E44,"")</f>
      </c>
      <c r="P44" t="str">
        <f>=IF(AND(C44="Private nonprofit",E44&lt;&gt;""),I44,"")</f>
      </c>
    </row>
    <row r="45">
      <c r="A45" t="n">
        <v>106467</v>
      </c>
      <c r="B45" t="s">
        <v>363</v>
      </c>
      <c r="C45" t="s">
        <v>149</v>
      </c>
      <c r="D45" t="n">
        <v>34</v>
      </c>
      <c r="E45" t="n">
        <v>11443</v>
      </c>
      <c r="F45" t="n">
        <v>71</v>
      </c>
      <c r="G45" t="n">
        <v>18</v>
      </c>
      <c r="H45" t="n">
        <v>10600</v>
      </c>
      <c r="I45" t="n">
        <v>43</v>
      </c>
      <c r="J45" s="10" t="str">
        <f>=LOG10(H45)</f>
      </c>
      <c r="K45" t="str">
        <f>=_xlfn.RANK.AVG(H45,H$2:H$1654,1)</f>
      </c>
      <c r="L45" t="str">
        <f>=_xlfn.RANK.AVG(I45,I$2:I$1654,1)</f>
      </c>
      <c r="M45" t="str">
        <f>=IF(AND(C45="Public",E45&lt;&gt;""),E45,"")</f>
      </c>
      <c r="N45" t="str">
        <f>=IF(AND(C45="Public",E45&lt;&gt;""),I45,"")</f>
      </c>
      <c r="O45" t="str">
        <f>=IF(AND(C45="Private nonprofit",E45&lt;&gt;""),E45,"")</f>
      </c>
      <c r="P45" t="str">
        <f>=IF(AND(C45="Private nonprofit",E45&lt;&gt;""),I45,"")</f>
      </c>
    </row>
    <row r="46">
      <c r="A46" t="n">
        <v>106485</v>
      </c>
      <c r="B46" t="s">
        <v>364</v>
      </c>
      <c r="C46" t="s">
        <v>149</v>
      </c>
      <c r="D46" t="n">
        <v>49</v>
      </c>
      <c r="E46" t="n">
        <v>13575</v>
      </c>
      <c r="F46" t="n">
        <v>69</v>
      </c>
      <c r="G46" t="n">
        <v>12</v>
      </c>
      <c r="H46" t="n">
        <v>4154</v>
      </c>
      <c r="I46" t="n">
        <v>35.1</v>
      </c>
      <c r="J46" s="10" t="str">
        <f>=LOG10(H46)</f>
      </c>
      <c r="K46" t="str">
        <f>=_xlfn.RANK.AVG(H46,H$2:H$1654,1)</f>
      </c>
      <c r="L46" t="str">
        <f>=_xlfn.RANK.AVG(I46,I$2:I$1654,1)</f>
      </c>
      <c r="M46" t="str">
        <f>=IF(AND(C46="Public",E46&lt;&gt;""),E46,"")</f>
      </c>
      <c r="N46" t="str">
        <f>=IF(AND(C46="Public",E46&lt;&gt;""),I46,"")</f>
      </c>
      <c r="O46" t="str">
        <f>=IF(AND(C46="Private nonprofit",E46&lt;&gt;""),E46,"")</f>
      </c>
      <c r="P46" t="str">
        <f>=IF(AND(C46="Private nonprofit",E46&lt;&gt;""),I46,"")</f>
      </c>
    </row>
    <row r="47">
      <c r="A47" t="n">
        <v>106704</v>
      </c>
      <c r="B47" t="s">
        <v>371</v>
      </c>
      <c r="C47" t="s">
        <v>149</v>
      </c>
      <c r="D47" t="n">
        <v>37</v>
      </c>
      <c r="E47" t="n">
        <v>16362</v>
      </c>
      <c r="F47" t="n">
        <v>73</v>
      </c>
      <c r="G47" t="n">
        <v>14</v>
      </c>
      <c r="H47" t="n">
        <v>11341</v>
      </c>
      <c r="I47" t="n">
        <v>53</v>
      </c>
      <c r="J47" s="10" t="str">
        <f>=LOG10(H47)</f>
      </c>
      <c r="K47" t="str">
        <f>=_xlfn.RANK.AVG(H47,H$2:H$1654,1)</f>
      </c>
      <c r="L47" t="str">
        <f>=_xlfn.RANK.AVG(I47,I$2:I$1654,1)</f>
      </c>
      <c r="M47" t="str">
        <f>=IF(AND(C47="Public",E47&lt;&gt;""),E47,"")</f>
      </c>
      <c r="N47" t="str">
        <f>=IF(AND(C47="Public",E47&lt;&gt;""),I47,"")</f>
      </c>
      <c r="O47" t="str">
        <f>=IF(AND(C47="Private nonprofit",E47&lt;&gt;""),E47,"")</f>
      </c>
      <c r="P47" t="str">
        <f>=IF(AND(C47="Private nonprofit",E47&lt;&gt;""),I47,"")</f>
      </c>
    </row>
    <row r="48">
      <c r="A48" t="n">
        <v>106713</v>
      </c>
      <c r="B48" t="s">
        <v>373</v>
      </c>
      <c r="C48" t="s">
        <v>163</v>
      </c>
      <c r="D48" t="n">
        <v>42</v>
      </c>
      <c r="E48" t="n">
        <v>16672</v>
      </c>
      <c r="F48" t="n">
        <v>59</v>
      </c>
      <c r="G48" t="n">
        <v>12</v>
      </c>
      <c r="H48" t="n">
        <v>632</v>
      </c>
      <c r="I48" t="n">
        <v>43.1</v>
      </c>
      <c r="J48" s="10" t="str">
        <f>=LOG10(H48)</f>
      </c>
      <c r="K48" t="str">
        <f>=_xlfn.RANK.AVG(H48,H$2:H$1654,1)</f>
      </c>
      <c r="L48" t="str">
        <f>=_xlfn.RANK.AVG(I48,I$2:I$1654,1)</f>
      </c>
      <c r="M48" t="str">
        <f>=IF(AND(C48="Public",E48&lt;&gt;""),E48,"")</f>
      </c>
      <c r="N48" t="str">
        <f>=IF(AND(C48="Public",E48&lt;&gt;""),I48,"")</f>
      </c>
      <c r="O48" t="str">
        <f>=IF(AND(C48="Private nonprofit",E48&lt;&gt;""),E48,"")</f>
      </c>
      <c r="P48" t="str">
        <f>=IF(AND(C48="Private nonprofit",E48&lt;&gt;""),I48,"")</f>
      </c>
    </row>
    <row r="49">
      <c r="A49" t="n">
        <v>106810</v>
      </c>
      <c r="B49" t="s">
        <v>376</v>
      </c>
      <c r="C49" t="s">
        <v>163</v>
      </c>
      <c r="D49" t="n">
        <v>48</v>
      </c>
      <c r="E49" t="n">
        <v>17266</v>
      </c>
      <c r="F49" t="n">
        <v>71</v>
      </c>
      <c r="G49" t="n">
        <v>9</v>
      </c>
      <c r="H49" t="n">
        <v>285</v>
      </c>
      <c r="I49" t="n">
        <v>33.3</v>
      </c>
      <c r="J49" s="10" t="str">
        <f>=LOG10(H49)</f>
      </c>
      <c r="K49" t="str">
        <f>=_xlfn.RANK.AVG(H49,H$2:H$1654,1)</f>
      </c>
      <c r="L49" t="str">
        <f>=_xlfn.RANK.AVG(I49,I$2:I$1654,1)</f>
      </c>
      <c r="M49" t="str">
        <f>=IF(AND(C49="Public",E49&lt;&gt;""),E49,"")</f>
      </c>
      <c r="N49" t="str">
        <f>=IF(AND(C49="Public",E49&lt;&gt;""),I49,"")</f>
      </c>
      <c r="O49" t="str">
        <f>=IF(AND(C49="Private nonprofit",E49&lt;&gt;""),E49,"")</f>
      </c>
      <c r="P49" t="str">
        <f>=IF(AND(C49="Private nonprofit",E49&lt;&gt;""),I49,"")</f>
      </c>
    </row>
    <row r="50">
      <c r="A50" t="n">
        <v>107044</v>
      </c>
      <c r="B50" t="s">
        <v>384</v>
      </c>
      <c r="C50" t="s">
        <v>163</v>
      </c>
      <c r="D50" t="n">
        <v>19</v>
      </c>
      <c r="E50" t="n">
        <v>21069</v>
      </c>
      <c r="F50" t="n">
        <v>87</v>
      </c>
      <c r="G50" t="n">
        <v>16</v>
      </c>
      <c r="H50" t="n">
        <v>5539</v>
      </c>
      <c r="I50" t="n">
        <v>70.9</v>
      </c>
      <c r="J50" s="10" t="str">
        <f>=LOG10(H50)</f>
      </c>
      <c r="K50" t="str">
        <f>=_xlfn.RANK.AVG(H50,H$2:H$1654,1)</f>
      </c>
      <c r="L50" t="str">
        <f>=_xlfn.RANK.AVG(I50,I$2:I$1654,1)</f>
      </c>
      <c r="M50" t="str">
        <f>=IF(AND(C50="Public",E50&lt;&gt;""),E50,"")</f>
      </c>
      <c r="N50" t="str">
        <f>=IF(AND(C50="Public",E50&lt;&gt;""),I50,"")</f>
      </c>
      <c r="O50" t="str">
        <f>=IF(AND(C50="Private nonprofit",E50&lt;&gt;""),E50,"")</f>
      </c>
      <c r="P50" t="str">
        <f>=IF(AND(C50="Private nonprofit",E50&lt;&gt;""),I50,"")</f>
      </c>
    </row>
    <row r="51">
      <c r="A51" t="n">
        <v>107071</v>
      </c>
      <c r="B51" t="s">
        <v>386</v>
      </c>
      <c r="C51" t="s">
        <v>149</v>
      </c>
      <c r="D51" t="n">
        <v>48</v>
      </c>
      <c r="E51" t="n">
        <v>16929</v>
      </c>
      <c r="F51" t="n">
        <v>59</v>
      </c>
      <c r="G51" t="n">
        <v>17</v>
      </c>
      <c r="H51" t="n">
        <v>2963</v>
      </c>
      <c r="I51" t="n">
        <v>38.7</v>
      </c>
      <c r="J51" s="10" t="str">
        <f>=LOG10(H51)</f>
      </c>
      <c r="K51" t="str">
        <f>=_xlfn.RANK.AVG(H51,H$2:H$1654,1)</f>
      </c>
      <c r="L51" t="str">
        <f>=_xlfn.RANK.AVG(I51,I$2:I$1654,1)</f>
      </c>
      <c r="M51" t="str">
        <f>=IF(AND(C51="Public",E51&lt;&gt;""),E51,"")</f>
      </c>
      <c r="N51" t="str">
        <f>=IF(AND(C51="Public",E51&lt;&gt;""),I51,"")</f>
      </c>
      <c r="O51" t="str">
        <f>=IF(AND(C51="Private nonprofit",E51&lt;&gt;""),E51,"")</f>
      </c>
      <c r="P51" t="str">
        <f>=IF(AND(C51="Private nonprofit",E51&lt;&gt;""),I51,"")</f>
      </c>
    </row>
    <row r="52">
      <c r="A52" t="n">
        <v>107080</v>
      </c>
      <c r="B52" t="s">
        <v>388</v>
      </c>
      <c r="C52" t="s">
        <v>163</v>
      </c>
      <c r="D52" t="n">
        <v>23</v>
      </c>
      <c r="E52" t="n">
        <v>24236</v>
      </c>
      <c r="F52" t="n">
        <v>78</v>
      </c>
      <c r="G52" t="n">
        <v>11</v>
      </c>
      <c r="H52" t="n">
        <v>1162</v>
      </c>
      <c r="I52" t="n">
        <v>69.2</v>
      </c>
      <c r="J52" s="10" t="str">
        <f>=LOG10(H52)</f>
      </c>
      <c r="K52" t="str">
        <f>=_xlfn.RANK.AVG(H52,H$2:H$1654,1)</f>
      </c>
      <c r="L52" t="str">
        <f>=_xlfn.RANK.AVG(I52,I$2:I$1654,1)</f>
      </c>
      <c r="M52" t="str">
        <f>=IF(AND(C52="Public",E52&lt;&gt;""),E52,"")</f>
      </c>
      <c r="N52" t="str">
        <f>=IF(AND(C52="Public",E52&lt;&gt;""),I52,"")</f>
      </c>
      <c r="O52" t="str">
        <f>=IF(AND(C52="Private nonprofit",E52&lt;&gt;""),E52,"")</f>
      </c>
      <c r="P52" t="str">
        <f>=IF(AND(C52="Private nonprofit",E52&lt;&gt;""),I52,"")</f>
      </c>
    </row>
    <row r="53">
      <c r="A53" t="n">
        <v>107141</v>
      </c>
      <c r="B53" t="s">
        <v>391</v>
      </c>
      <c r="C53" t="s">
        <v>163</v>
      </c>
      <c r="D53" t="n">
        <v>21</v>
      </c>
      <c r="E53" t="n">
        <v>21464</v>
      </c>
      <c r="F53" t="n">
        <v>84</v>
      </c>
      <c r="G53" t="n">
        <v>16</v>
      </c>
      <c r="H53" t="n">
        <v>2726</v>
      </c>
      <c r="I53" t="n">
        <v>66.8</v>
      </c>
      <c r="J53" s="10" t="str">
        <f>=LOG10(H53)</f>
      </c>
      <c r="K53" t="str">
        <f>=_xlfn.RANK.AVG(H53,H$2:H$1654,1)</f>
      </c>
      <c r="L53" t="str">
        <f>=_xlfn.RANK.AVG(I53,I$2:I$1654,1)</f>
      </c>
      <c r="M53" t="str">
        <f>=IF(AND(C53="Public",E53&lt;&gt;""),E53,"")</f>
      </c>
      <c r="N53" t="str">
        <f>=IF(AND(C53="Public",E53&lt;&gt;""),I53,"")</f>
      </c>
      <c r="O53" t="str">
        <f>=IF(AND(C53="Private nonprofit",E53&lt;&gt;""),E53,"")</f>
      </c>
      <c r="P53" t="str">
        <f>=IF(AND(C53="Private nonprofit",E53&lt;&gt;""),I53,"")</f>
      </c>
    </row>
    <row r="54">
      <c r="A54" t="n">
        <v>107512</v>
      </c>
      <c r="B54" t="s">
        <v>405</v>
      </c>
      <c r="C54" t="s">
        <v>163</v>
      </c>
      <c r="D54" t="n">
        <v>23</v>
      </c>
      <c r="E54" t="n">
        <v>22087</v>
      </c>
      <c r="F54" t="n">
        <v>83</v>
      </c>
      <c r="G54" t="n">
        <v>12</v>
      </c>
      <c r="H54" t="n">
        <v>1898</v>
      </c>
      <c r="I54" t="n">
        <v>70.3</v>
      </c>
      <c r="J54" s="10" t="str">
        <f>=LOG10(H54)</f>
      </c>
      <c r="K54" t="str">
        <f>=_xlfn.RANK.AVG(H54,H$2:H$1654,1)</f>
      </c>
      <c r="L54" t="str">
        <f>=_xlfn.RANK.AVG(I54,I$2:I$1654,1)</f>
      </c>
      <c r="M54" t="str">
        <f>=IF(AND(C54="Public",E54&lt;&gt;""),E54,"")</f>
      </c>
      <c r="N54" t="str">
        <f>=IF(AND(C54="Public",E54&lt;&gt;""),I54,"")</f>
      </c>
      <c r="O54" t="str">
        <f>=IF(AND(C54="Private nonprofit",E54&lt;&gt;""),E54,"")</f>
      </c>
      <c r="P54" t="str">
        <f>=IF(AND(C54="Private nonprofit",E54&lt;&gt;""),I54,"")</f>
      </c>
    </row>
    <row r="55">
      <c r="A55" t="n">
        <v>107558</v>
      </c>
      <c r="B55" t="s">
        <v>410</v>
      </c>
      <c r="C55" t="s">
        <v>163</v>
      </c>
      <c r="D55" t="n">
        <v>36</v>
      </c>
      <c r="E55" t="n">
        <v>16651</v>
      </c>
      <c r="F55" t="n">
        <v>73</v>
      </c>
      <c r="G55" t="n">
        <v>13</v>
      </c>
      <c r="H55" t="n">
        <v>857</v>
      </c>
      <c r="I55" t="n">
        <v>51.8</v>
      </c>
      <c r="J55" s="10" t="str">
        <f>=LOG10(H55)</f>
      </c>
      <c r="K55" t="str">
        <f>=_xlfn.RANK.AVG(H55,H$2:H$1654,1)</f>
      </c>
      <c r="L55" t="str">
        <f>=_xlfn.RANK.AVG(I55,I$2:I$1654,1)</f>
      </c>
      <c r="M55" t="str">
        <f>=IF(AND(C55="Public",E55&lt;&gt;""),E55,"")</f>
      </c>
      <c r="N55" t="str">
        <f>=IF(AND(C55="Public",E55&lt;&gt;""),I55,"")</f>
      </c>
      <c r="O55" t="str">
        <f>=IF(AND(C55="Private nonprofit",E55&lt;&gt;""),E55,"")</f>
      </c>
      <c r="P55" t="str">
        <f>=IF(AND(C55="Private nonprofit",E55&lt;&gt;""),I55,"")</f>
      </c>
    </row>
    <row r="56">
      <c r="A56" t="n">
        <v>107600</v>
      </c>
      <c r="B56" t="s">
        <v>414</v>
      </c>
      <c r="C56" t="s">
        <v>163</v>
      </c>
      <c r="D56" t="n">
        <v>71</v>
      </c>
      <c r="E56" t="n">
        <v>14986</v>
      </c>
      <c r="F56" t="n">
        <v>67</v>
      </c>
      <c r="G56" t="n">
        <v>12</v>
      </c>
      <c r="H56" t="n">
        <v>1167</v>
      </c>
      <c r="I56" t="n">
        <v>32.3</v>
      </c>
      <c r="J56" s="10" t="str">
        <f>=LOG10(H56)</f>
      </c>
      <c r="K56" t="str">
        <f>=_xlfn.RANK.AVG(H56,H$2:H$1654,1)</f>
      </c>
      <c r="L56" t="str">
        <f>=_xlfn.RANK.AVG(I56,I$2:I$1654,1)</f>
      </c>
      <c r="M56" t="str">
        <f>=IF(AND(C56="Public",E56&lt;&gt;""),E56,"")</f>
      </c>
      <c r="N56" t="str">
        <f>=IF(AND(C56="Public",E56&lt;&gt;""),I56,"")</f>
      </c>
      <c r="O56" t="str">
        <f>=IF(AND(C56="Private nonprofit",E56&lt;&gt;""),E56,"")</f>
      </c>
      <c r="P56" t="str">
        <f>=IF(AND(C56="Private nonprofit",E56&lt;&gt;""),I56,"")</f>
      </c>
    </row>
    <row r="57">
      <c r="A57" t="n">
        <v>107877</v>
      </c>
      <c r="B57" t="s">
        <v>429</v>
      </c>
      <c r="C57" t="s">
        <v>163</v>
      </c>
      <c r="D57" t="n">
        <v>47</v>
      </c>
      <c r="E57" t="n">
        <v>16658</v>
      </c>
      <c r="F57" t="n">
        <v>50</v>
      </c>
      <c r="G57" t="n">
        <v>12</v>
      </c>
      <c r="H57" t="n">
        <v>621</v>
      </c>
      <c r="I57" t="n">
        <v>34.8</v>
      </c>
      <c r="J57" s="10" t="str">
        <f>=LOG10(H57)</f>
      </c>
      <c r="K57" t="str">
        <f>=_xlfn.RANK.AVG(H57,H$2:H$1654,1)</f>
      </c>
      <c r="L57" t="str">
        <f>=_xlfn.RANK.AVG(I57,I$2:I$1654,1)</f>
      </c>
      <c r="M57" t="str">
        <f>=IF(AND(C57="Public",E57&lt;&gt;""),E57,"")</f>
      </c>
      <c r="N57" t="str">
        <f>=IF(AND(C57="Public",E57&lt;&gt;""),I57,"")</f>
      </c>
      <c r="O57" t="str">
        <f>=IF(AND(C57="Private nonprofit",E57&lt;&gt;""),E57,"")</f>
      </c>
      <c r="P57" t="str">
        <f>=IF(AND(C57="Private nonprofit",E57&lt;&gt;""),I57,"")</f>
      </c>
    </row>
    <row r="58">
      <c r="A58" t="n">
        <v>107983</v>
      </c>
      <c r="B58" t="s">
        <v>432</v>
      </c>
      <c r="C58" t="s">
        <v>149</v>
      </c>
      <c r="D58" t="n">
        <v>45</v>
      </c>
      <c r="E58" t="n">
        <v>14164</v>
      </c>
      <c r="F58" t="n">
        <v>69</v>
      </c>
      <c r="G58" t="n">
        <v>16</v>
      </c>
      <c r="H58" t="n">
        <v>6037</v>
      </c>
      <c r="I58" t="n">
        <v>40.8</v>
      </c>
      <c r="J58" s="10" t="str">
        <f>=LOG10(H58)</f>
      </c>
      <c r="K58" t="str">
        <f>=_xlfn.RANK.AVG(H58,H$2:H$1654,1)</f>
      </c>
      <c r="L58" t="str">
        <f>=_xlfn.RANK.AVG(I58,I$2:I$1654,1)</f>
      </c>
      <c r="M58" t="str">
        <f>=IF(AND(C58="Public",E58&lt;&gt;""),E58,"")</f>
      </c>
      <c r="N58" t="str">
        <f>=IF(AND(C58="Public",E58&lt;&gt;""),I58,"")</f>
      </c>
      <c r="O58" t="str">
        <f>=IF(AND(C58="Private nonprofit",E58&lt;&gt;""),E58,"")</f>
      </c>
      <c r="P58" t="str">
        <f>=IF(AND(C58="Private nonprofit",E58&lt;&gt;""),I58,"")</f>
      </c>
    </row>
    <row r="59">
      <c r="A59" t="n">
        <v>108092</v>
      </c>
      <c r="B59" t="s">
        <v>437</v>
      </c>
      <c r="C59" t="s">
        <v>149</v>
      </c>
      <c r="D59" t="n">
        <v>39</v>
      </c>
      <c r="E59" t="n">
        <v>10387</v>
      </c>
      <c r="F59" t="n">
        <v>72</v>
      </c>
      <c r="G59" t="n">
        <v>20</v>
      </c>
      <c r="H59" t="n">
        <v>6034</v>
      </c>
      <c r="I59" t="n">
        <v>35.8</v>
      </c>
      <c r="J59" s="10" t="str">
        <f>=LOG10(H59)</f>
      </c>
      <c r="K59" t="str">
        <f>=_xlfn.RANK.AVG(H59,H$2:H$1654,1)</f>
      </c>
      <c r="L59" t="str">
        <f>=_xlfn.RANK.AVG(I59,I$2:I$1654,1)</f>
      </c>
      <c r="M59" t="str">
        <f>=IF(AND(C59="Public",E59&lt;&gt;""),E59,"")</f>
      </c>
      <c r="N59" t="str">
        <f>=IF(AND(C59="Public",E59&lt;&gt;""),I59,"")</f>
      </c>
      <c r="O59" t="str">
        <f>=IF(AND(C59="Private nonprofit",E59&lt;&gt;""),E59,"")</f>
      </c>
      <c r="P59" t="str">
        <f>=IF(AND(C59="Private nonprofit",E59&lt;&gt;""),I59,"")</f>
      </c>
    </row>
    <row r="60">
      <c r="A60" t="n">
        <v>108232</v>
      </c>
      <c r="B60" t="s">
        <v>438</v>
      </c>
      <c r="C60" t="s">
        <v>189</v>
      </c>
      <c r="D60" t="n">
        <v>42</v>
      </c>
      <c r="E60" t="n">
        <v>36591</v>
      </c>
      <c r="F60" t="n">
        <v>67</v>
      </c>
      <c r="G60" t="n">
        <v>15</v>
      </c>
      <c r="H60" t="n">
        <v>9116</v>
      </c>
      <c r="I60" t="n">
        <v>37.2</v>
      </c>
      <c r="J60" s="10" t="str">
        <f>=LOG10(H60)</f>
      </c>
      <c r="K60" t="str">
        <f>=_xlfn.RANK.AVG(H60,H$2:H$1654,1)</f>
      </c>
      <c r="L60" t="str">
        <f>=_xlfn.RANK.AVG(I60,I$2:I$1654,1)</f>
      </c>
      <c r="M60" t="str">
        <f>=IF(AND(C60="Public",E60&lt;&gt;""),E60,"")</f>
      </c>
      <c r="N60" t="str">
        <f>=IF(AND(C60="Public",E60&lt;&gt;""),I60,"")</f>
      </c>
      <c r="O60" t="str">
        <f>=IF(AND(C60="Private nonprofit",E60&lt;&gt;""),E60,"")</f>
      </c>
      <c r="P60" t="str">
        <f>=IF(AND(C60="Private nonprofit",E60&lt;&gt;""),I60,"")</f>
      </c>
    </row>
    <row r="61">
      <c r="A61" t="n">
        <v>109651</v>
      </c>
      <c r="B61" t="s">
        <v>459</v>
      </c>
      <c r="C61" t="s">
        <v>163</v>
      </c>
      <c r="D61" t="n">
        <v>24</v>
      </c>
      <c r="E61" t="n">
        <v>53306</v>
      </c>
      <c r="F61" t="n">
        <v>82</v>
      </c>
      <c r="G61" t="n">
        <v>8</v>
      </c>
      <c r="H61" t="n">
        <v>2965</v>
      </c>
      <c r="I61" t="n">
        <v>82.6</v>
      </c>
      <c r="J61" s="10" t="str">
        <f>=LOG10(H61)</f>
      </c>
      <c r="K61" t="str">
        <f>=_xlfn.RANK.AVG(H61,H$2:H$1654,1)</f>
      </c>
      <c r="L61" t="str">
        <f>=_xlfn.RANK.AVG(I61,I$2:I$1654,1)</f>
      </c>
      <c r="M61" t="str">
        <f>=IF(AND(C61="Public",E61&lt;&gt;""),E61,"")</f>
      </c>
      <c r="N61" t="str">
        <f>=IF(AND(C61="Public",E61&lt;&gt;""),I61,"")</f>
      </c>
      <c r="O61" t="str">
        <f>=IF(AND(C61="Private nonprofit",E61&lt;&gt;""),E61,"")</f>
      </c>
      <c r="P61" t="str">
        <f>=IF(AND(C61="Private nonprofit",E61&lt;&gt;""),I61,"")</f>
      </c>
    </row>
    <row r="62">
      <c r="A62" t="n">
        <v>109785</v>
      </c>
      <c r="B62" t="s">
        <v>464</v>
      </c>
      <c r="C62" t="s">
        <v>163</v>
      </c>
      <c r="D62" t="n">
        <v>35</v>
      </c>
      <c r="E62" t="n">
        <v>26117</v>
      </c>
      <c r="F62" t="n">
        <v>84</v>
      </c>
      <c r="G62" t="n">
        <v>10</v>
      </c>
      <c r="H62" t="n">
        <v>8426</v>
      </c>
      <c r="I62" t="n">
        <v>64.4</v>
      </c>
      <c r="J62" s="10" t="str">
        <f>=LOG10(H62)</f>
      </c>
      <c r="K62" t="str">
        <f>=_xlfn.RANK.AVG(H62,H$2:H$1654,1)</f>
      </c>
      <c r="L62" t="str">
        <f>=_xlfn.RANK.AVG(I62,I$2:I$1654,1)</f>
      </c>
      <c r="M62" t="str">
        <f>=IF(AND(C62="Public",E62&lt;&gt;""),E62,"")</f>
      </c>
      <c r="N62" t="str">
        <f>=IF(AND(C62="Public",E62&lt;&gt;""),I62,"")</f>
      </c>
      <c r="O62" t="str">
        <f>=IF(AND(C62="Private nonprofit",E62&lt;&gt;""),E62,"")</f>
      </c>
      <c r="P62" t="str">
        <f>=IF(AND(C62="Private nonprofit",E62&lt;&gt;""),I62,"")</f>
      </c>
    </row>
    <row r="63">
      <c r="A63" t="n">
        <v>110060</v>
      </c>
      <c r="B63" t="s">
        <v>472</v>
      </c>
      <c r="C63" t="s">
        <v>163</v>
      </c>
      <c r="D63" t="n">
        <v>25</v>
      </c>
      <c r="E63" t="n">
        <v>13965</v>
      </c>
      <c r="F63" t="n">
        <v>55</v>
      </c>
      <c r="G63" t="n">
        <v>11</v>
      </c>
      <c r="H63" t="n">
        <v>345</v>
      </c>
      <c r="I63" t="n">
        <v>19.4</v>
      </c>
      <c r="J63" s="10" t="str">
        <f>=LOG10(H63)</f>
      </c>
      <c r="K63" t="str">
        <f>=_xlfn.RANK.AVG(H63,H$2:H$1654,1)</f>
      </c>
      <c r="L63" t="str">
        <f>=_xlfn.RANK.AVG(I63,I$2:I$1654,1)</f>
      </c>
      <c r="M63" t="str">
        <f>=IF(AND(C63="Public",E63&lt;&gt;""),E63,"")</f>
      </c>
      <c r="N63" t="str">
        <f>=IF(AND(C63="Public",E63&lt;&gt;""),I63,"")</f>
      </c>
      <c r="O63" t="str">
        <f>=IF(AND(C63="Private nonprofit",E63&lt;&gt;""),E63,"")</f>
      </c>
      <c r="P63" t="str">
        <f>=IF(AND(C63="Private nonprofit",E63&lt;&gt;""),I63,"")</f>
      </c>
    </row>
    <row r="64">
      <c r="A64" t="n">
        <v>110097</v>
      </c>
      <c r="B64" t="s">
        <v>474</v>
      </c>
      <c r="C64" t="s">
        <v>163</v>
      </c>
      <c r="D64" t="n">
        <v>26</v>
      </c>
      <c r="E64" t="n">
        <v>30510</v>
      </c>
      <c r="F64" t="n">
        <v>85</v>
      </c>
      <c r="G64" t="n">
        <v>14</v>
      </c>
      <c r="H64" t="n">
        <v>5857</v>
      </c>
      <c r="I64" t="n">
        <v>68.8</v>
      </c>
      <c r="J64" s="10" t="str">
        <f>=LOG10(H64)</f>
      </c>
      <c r="K64" t="str">
        <f>=_xlfn.RANK.AVG(H64,H$2:H$1654,1)</f>
      </c>
      <c r="L64" t="str">
        <f>=_xlfn.RANK.AVG(I64,I$2:I$1654,1)</f>
      </c>
      <c r="M64" t="str">
        <f>=IF(AND(C64="Public",E64&lt;&gt;""),E64,"")</f>
      </c>
      <c r="N64" t="str">
        <f>=IF(AND(C64="Public",E64&lt;&gt;""),I64,"")</f>
      </c>
      <c r="O64" t="str">
        <f>=IF(AND(C64="Private nonprofit",E64&lt;&gt;""),E64,"")</f>
      </c>
      <c r="P64" t="str">
        <f>=IF(AND(C64="Private nonprofit",E64&lt;&gt;""),I64,"")</f>
      </c>
    </row>
    <row r="65">
      <c r="A65" t="n">
        <v>110361</v>
      </c>
      <c r="B65" t="s">
        <v>483</v>
      </c>
      <c r="C65" t="s">
        <v>163</v>
      </c>
      <c r="D65" t="n">
        <v>41</v>
      </c>
      <c r="E65" t="n">
        <v>28596</v>
      </c>
      <c r="F65" t="n">
        <v>74</v>
      </c>
      <c r="G65" t="n">
        <v>20</v>
      </c>
      <c r="H65" t="n">
        <v>13556</v>
      </c>
      <c r="I65" t="n">
        <v>59.5</v>
      </c>
      <c r="J65" s="10" t="str">
        <f>=LOG10(H65)</f>
      </c>
      <c r="K65" t="str">
        <f>=_xlfn.RANK.AVG(H65,H$2:H$1654,1)</f>
      </c>
      <c r="L65" t="str">
        <f>=_xlfn.RANK.AVG(I65,I$2:I$1654,1)</f>
      </c>
      <c r="M65" t="str">
        <f>=IF(AND(C65="Public",E65&lt;&gt;""),E65,"")</f>
      </c>
      <c r="N65" t="str">
        <f>=IF(AND(C65="Public",E65&lt;&gt;""),I65,"")</f>
      </c>
      <c r="O65" t="str">
        <f>=IF(AND(C65="Private nonprofit",E65&lt;&gt;""),E65,"")</f>
      </c>
      <c r="P65" t="str">
        <f>=IF(AND(C65="Private nonprofit",E65&lt;&gt;""),I65,"")</f>
      </c>
    </row>
    <row r="66">
      <c r="A66" t="n">
        <v>110370</v>
      </c>
      <c r="B66" t="s">
        <v>485</v>
      </c>
      <c r="C66" t="s">
        <v>163</v>
      </c>
      <c r="D66" t="n">
        <v>25</v>
      </c>
      <c r="E66" t="n">
        <v>49945</v>
      </c>
      <c r="F66" t="n">
        <v>57</v>
      </c>
      <c r="G66" t="n">
        <v>7</v>
      </c>
      <c r="H66" t="n">
        <v>1649</v>
      </c>
      <c r="I66" t="n">
        <v>58.7</v>
      </c>
      <c r="J66" s="10" t="str">
        <f>=LOG10(H66)</f>
      </c>
      <c r="K66" t="str">
        <f>=_xlfn.RANK.AVG(H66,H$2:H$1654,1)</f>
      </c>
      <c r="L66" t="str">
        <f>=_xlfn.RANK.AVG(I66,I$2:I$1654,1)</f>
      </c>
      <c r="M66" t="str">
        <f>=IF(AND(C66="Public",E66&lt;&gt;""),E66,"")</f>
      </c>
      <c r="N66" t="str">
        <f>=IF(AND(C66="Public",E66&lt;&gt;""),I66,"")</f>
      </c>
      <c r="O66" t="str">
        <f>=IF(AND(C66="Private nonprofit",E66&lt;&gt;""),E66,"")</f>
      </c>
      <c r="P66" t="str">
        <f>=IF(AND(C66="Private nonprofit",E66&lt;&gt;""),I66,"")</f>
      </c>
    </row>
    <row r="67">
      <c r="A67" t="n">
        <v>110404</v>
      </c>
      <c r="B67" t="s">
        <v>487</v>
      </c>
      <c r="C67" t="s">
        <v>163</v>
      </c>
      <c r="D67" t="n">
        <v>15</v>
      </c>
      <c r="E67" t="n">
        <v>23397</v>
      </c>
      <c r="F67" t="n">
        <v>98</v>
      </c>
      <c r="G67" t="n">
        <v>3</v>
      </c>
      <c r="H67" t="n">
        <v>2518</v>
      </c>
      <c r="I67" t="n">
        <v>93.2</v>
      </c>
      <c r="J67" s="10" t="str">
        <f>=LOG10(H67)</f>
      </c>
      <c r="K67" t="str">
        <f>=_xlfn.RANK.AVG(H67,H$2:H$1654,1)</f>
      </c>
      <c r="L67" t="str">
        <f>=_xlfn.RANK.AVG(I67,I$2:I$1654,1)</f>
      </c>
      <c r="M67" t="str">
        <f>=IF(AND(C67="Public",E67&lt;&gt;""),E67,"")</f>
      </c>
      <c r="N67" t="str">
        <f>=IF(AND(C67="Public",E67&lt;&gt;""),I67,"")</f>
      </c>
      <c r="O67" t="str">
        <f>=IF(AND(C67="Private nonprofit",E67&lt;&gt;""),E67,"")</f>
      </c>
      <c r="P67" t="str">
        <f>=IF(AND(C67="Private nonprofit",E67&lt;&gt;""),I67,"")</f>
      </c>
    </row>
    <row r="68">
      <c r="A68" t="n">
        <v>110413</v>
      </c>
      <c r="B68" t="s">
        <v>488</v>
      </c>
      <c r="C68" t="s">
        <v>163</v>
      </c>
      <c r="D68" t="n">
        <v>30</v>
      </c>
      <c r="E68" t="n">
        <v>27080</v>
      </c>
      <c r="F68" t="n">
        <v>81</v>
      </c>
      <c r="G68" t="n">
        <v>13</v>
      </c>
      <c r="H68" t="n">
        <v>4185</v>
      </c>
      <c r="I68" t="n">
        <v>74</v>
      </c>
      <c r="J68" s="10" t="str">
        <f>=LOG10(H68)</f>
      </c>
      <c r="K68" t="str">
        <f>=_xlfn.RANK.AVG(H68,H$2:H$1654,1)</f>
      </c>
      <c r="L68" t="str">
        <f>=_xlfn.RANK.AVG(I68,I$2:I$1654,1)</f>
      </c>
      <c r="M68" t="str">
        <f>=IF(AND(C68="Public",E68&lt;&gt;""),E68,"")</f>
      </c>
      <c r="N68" t="str">
        <f>=IF(AND(C68="Public",E68&lt;&gt;""),I68,"")</f>
      </c>
      <c r="O68" t="str">
        <f>=IF(AND(C68="Private nonprofit",E68&lt;&gt;""),E68,"")</f>
      </c>
      <c r="P68" t="str">
        <f>=IF(AND(C68="Private nonprofit",E68&lt;&gt;""),I68,"")</f>
      </c>
    </row>
    <row r="69">
      <c r="A69" t="n">
        <v>110422</v>
      </c>
      <c r="B69" t="s">
        <v>490</v>
      </c>
      <c r="C69" t="s">
        <v>149</v>
      </c>
      <c r="D69" t="n">
        <v>18</v>
      </c>
      <c r="E69" t="n">
        <v>16888</v>
      </c>
      <c r="F69" t="n">
        <v>95</v>
      </c>
      <c r="G69" t="n">
        <v>18</v>
      </c>
      <c r="H69" t="n">
        <v>23290</v>
      </c>
      <c r="I69" t="n">
        <v>85.2</v>
      </c>
      <c r="J69" s="10" t="str">
        <f>=LOG10(H69)</f>
      </c>
      <c r="K69" t="str">
        <f>=_xlfn.RANK.AVG(H69,H$2:H$1654,1)</f>
      </c>
      <c r="L69" t="str">
        <f>=_xlfn.RANK.AVG(I69,I$2:I$1654,1)</f>
      </c>
      <c r="M69" t="str">
        <f>=IF(AND(C69="Public",E69&lt;&gt;""),E69,"")</f>
      </c>
      <c r="N69" t="str">
        <f>=IF(AND(C69="Public",E69&lt;&gt;""),I69,"")</f>
      </c>
      <c r="O69" t="str">
        <f>=IF(AND(C69="Private nonprofit",E69&lt;&gt;""),E69,"")</f>
      </c>
      <c r="P69" t="str">
        <f>=IF(AND(C69="Private nonprofit",E69&lt;&gt;""),I69,"")</f>
      </c>
    </row>
    <row r="70">
      <c r="A70" t="n">
        <v>110486</v>
      </c>
      <c r="B70" t="s">
        <v>493</v>
      </c>
      <c r="C70" t="s">
        <v>149</v>
      </c>
      <c r="D70" t="n">
        <v>61</v>
      </c>
      <c r="E70" t="n">
        <v>6567</v>
      </c>
      <c r="F70" t="n">
        <v>80</v>
      </c>
      <c r="G70" t="n">
        <v>16</v>
      </c>
      <c r="H70" t="n">
        <v>12062</v>
      </c>
      <c r="I70" t="n">
        <v>49.3</v>
      </c>
      <c r="J70" s="10" t="str">
        <f>=LOG10(H70)</f>
      </c>
      <c r="K70" t="str">
        <f>=_xlfn.RANK.AVG(H70,H$2:H$1654,1)</f>
      </c>
      <c r="L70" t="str">
        <f>=_xlfn.RANK.AVG(I70,I$2:I$1654,1)</f>
      </c>
      <c r="M70" t="str">
        <f>=IF(AND(C70="Public",E70&lt;&gt;""),E70,"")</f>
      </c>
      <c r="N70" t="str">
        <f>=IF(AND(C70="Public",E70&lt;&gt;""),I70,"")</f>
      </c>
      <c r="O70" t="str">
        <f>=IF(AND(C70="Private nonprofit",E70&lt;&gt;""),E70,"")</f>
      </c>
      <c r="P70" t="str">
        <f>=IF(AND(C70="Private nonprofit",E70&lt;&gt;""),I70,"")</f>
      </c>
    </row>
    <row r="71">
      <c r="A71" t="n">
        <v>110495</v>
      </c>
      <c r="B71" t="s">
        <v>494</v>
      </c>
      <c r="C71" t="s">
        <v>149</v>
      </c>
      <c r="D71" t="n">
        <v>55</v>
      </c>
      <c r="E71" t="n">
        <v>7316</v>
      </c>
      <c r="F71" t="n">
        <v>80</v>
      </c>
      <c r="G71" t="n">
        <v>16</v>
      </c>
      <c r="H71" t="n">
        <v>11486</v>
      </c>
      <c r="I71" t="n">
        <v>58</v>
      </c>
      <c r="J71" s="10" t="str">
        <f>=LOG10(H71)</f>
      </c>
      <c r="K71" t="str">
        <f>=_xlfn.RANK.AVG(H71,H$2:H$1654,1)</f>
      </c>
      <c r="L71" t="str">
        <f>=_xlfn.RANK.AVG(I71,I$2:I$1654,1)</f>
      </c>
      <c r="M71" t="str">
        <f>=IF(AND(C71="Public",E71&lt;&gt;""),E71,"")</f>
      </c>
      <c r="N71" t="str">
        <f>=IF(AND(C71="Public",E71&lt;&gt;""),I71,"")</f>
      </c>
      <c r="O71" t="str">
        <f>=IF(AND(C71="Private nonprofit",E71&lt;&gt;""),E71,"")</f>
      </c>
      <c r="P71" t="str">
        <f>=IF(AND(C71="Private nonprofit",E71&lt;&gt;""),I71,"")</f>
      </c>
    </row>
    <row r="72">
      <c r="A72" t="n">
        <v>110510</v>
      </c>
      <c r="B72" t="s">
        <v>496</v>
      </c>
      <c r="C72" t="s">
        <v>149</v>
      </c>
      <c r="D72" t="n">
        <v>57</v>
      </c>
      <c r="E72" t="n">
        <v>6645</v>
      </c>
      <c r="F72" t="n">
        <v>78</v>
      </c>
      <c r="G72" t="n">
        <v>19</v>
      </c>
      <c r="H72" t="n">
        <v>21960</v>
      </c>
      <c r="I72" t="n">
        <v>54.7</v>
      </c>
      <c r="J72" s="10" t="str">
        <f>=LOG10(H72)</f>
      </c>
      <c r="K72" t="str">
        <f>=_xlfn.RANK.AVG(H72,H$2:H$1654,1)</f>
      </c>
      <c r="L72" t="str">
        <f>=_xlfn.RANK.AVG(I72,I$2:I$1654,1)</f>
      </c>
      <c r="M72" t="str">
        <f>=IF(AND(C72="Public",E72&lt;&gt;""),E72,"")</f>
      </c>
      <c r="N72" t="str">
        <f>=IF(AND(C72="Public",E72&lt;&gt;""),I72,"")</f>
      </c>
      <c r="O72" t="str">
        <f>=IF(AND(C72="Private nonprofit",E72&lt;&gt;""),E72,"")</f>
      </c>
      <c r="P72" t="str">
        <f>=IF(AND(C72="Private nonprofit",E72&lt;&gt;""),I72,"")</f>
      </c>
    </row>
    <row r="73">
      <c r="A73" t="n">
        <v>110529</v>
      </c>
      <c r="B73" t="s">
        <v>498</v>
      </c>
      <c r="C73" t="s">
        <v>149</v>
      </c>
      <c r="D73" t="n">
        <v>46</v>
      </c>
      <c r="E73" t="n">
        <v>11898</v>
      </c>
      <c r="F73" t="n">
        <v>88</v>
      </c>
      <c r="G73" t="n">
        <v>23</v>
      </c>
      <c r="H73" t="n">
        <v>29442</v>
      </c>
      <c r="I73" t="n">
        <v>66.7</v>
      </c>
      <c r="J73" s="10" t="str">
        <f>=LOG10(H73)</f>
      </c>
      <c r="K73" t="str">
        <f>=_xlfn.RANK.AVG(H73,H$2:H$1654,1)</f>
      </c>
      <c r="L73" t="str">
        <f>=_xlfn.RANK.AVG(I73,I$2:I$1654,1)</f>
      </c>
      <c r="M73" t="str">
        <f>=IF(AND(C73="Public",E73&lt;&gt;""),E73,"")</f>
      </c>
      <c r="N73" t="str">
        <f>=IF(AND(C73="Public",E73&lt;&gt;""),I73,"")</f>
      </c>
      <c r="O73" t="str">
        <f>=IF(AND(C73="Private nonprofit",E73&lt;&gt;""),E73,"")</f>
      </c>
      <c r="P73" t="str">
        <f>=IF(AND(C73="Private nonprofit",E73&lt;&gt;""),I73,"")</f>
      </c>
    </row>
    <row r="74">
      <c r="A74" t="n">
        <v>110538</v>
      </c>
      <c r="B74" t="s">
        <v>500</v>
      </c>
      <c r="C74" t="s">
        <v>149</v>
      </c>
      <c r="D74" t="n">
        <v>40</v>
      </c>
      <c r="E74" t="n">
        <v>15187</v>
      </c>
      <c r="F74" t="n">
        <v>84</v>
      </c>
      <c r="G74" t="n">
        <v>20</v>
      </c>
      <c r="H74" t="n">
        <v>15709</v>
      </c>
      <c r="I74" t="n">
        <v>63.6</v>
      </c>
      <c r="J74" s="10" t="str">
        <f>=LOG10(H74)</f>
      </c>
      <c r="K74" t="str">
        <f>=_xlfn.RANK.AVG(H74,H$2:H$1654,1)</f>
      </c>
      <c r="L74" t="str">
        <f>=_xlfn.RANK.AVG(I74,I$2:I$1654,1)</f>
      </c>
      <c r="M74" t="str">
        <f>=IF(AND(C74="Public",E74&lt;&gt;""),E74,"")</f>
      </c>
      <c r="N74" t="str">
        <f>=IF(AND(C74="Public",E74&lt;&gt;""),I74,"")</f>
      </c>
      <c r="O74" t="str">
        <f>=IF(AND(C74="Private nonprofit",E74&lt;&gt;""),E74,"")</f>
      </c>
      <c r="P74" t="str">
        <f>=IF(AND(C74="Private nonprofit",E74&lt;&gt;""),I74,"")</f>
      </c>
    </row>
    <row r="75">
      <c r="A75" t="n">
        <v>110547</v>
      </c>
      <c r="B75" t="s">
        <v>502</v>
      </c>
      <c r="C75" t="s">
        <v>149</v>
      </c>
      <c r="D75" t="n">
        <v>61</v>
      </c>
      <c r="E75" t="n">
        <v>4438</v>
      </c>
      <c r="F75" t="n">
        <v>66</v>
      </c>
      <c r="G75" t="n">
        <v>18</v>
      </c>
      <c r="H75" t="n">
        <v>18253</v>
      </c>
      <c r="I75" t="n">
        <v>46.9</v>
      </c>
      <c r="J75" s="10" t="str">
        <f>=LOG10(H75)</f>
      </c>
      <c r="K75" t="str">
        <f>=_xlfn.RANK.AVG(H75,H$2:H$1654,1)</f>
      </c>
      <c r="L75" t="str">
        <f>=_xlfn.RANK.AVG(I75,I$2:I$1654,1)</f>
      </c>
      <c r="M75" t="str">
        <f>=IF(AND(C75="Public",E75&lt;&gt;""),E75,"")</f>
      </c>
      <c r="N75" t="str">
        <f>=IF(AND(C75="Public",E75&lt;&gt;""),I75,"")</f>
      </c>
      <c r="O75" t="str">
        <f>=IF(AND(C75="Private nonprofit",E75&lt;&gt;""),E75,"")</f>
      </c>
      <c r="P75" t="str">
        <f>=IF(AND(C75="Private nonprofit",E75&lt;&gt;""),I75,"")</f>
      </c>
    </row>
    <row r="76">
      <c r="A76" t="n">
        <v>110556</v>
      </c>
      <c r="B76" t="s">
        <v>504</v>
      </c>
      <c r="C76" t="s">
        <v>149</v>
      </c>
      <c r="D76" t="n">
        <v>56</v>
      </c>
      <c r="E76" t="n">
        <v>7303</v>
      </c>
      <c r="F76" t="n">
        <v>78</v>
      </c>
      <c r="G76" t="n">
        <v>18</v>
      </c>
      <c r="H76" t="n">
        <v>25971</v>
      </c>
      <c r="I76" t="n">
        <v>54.8</v>
      </c>
      <c r="J76" s="10" t="str">
        <f>=LOG10(H76)</f>
      </c>
      <c r="K76" t="str">
        <f>=_xlfn.RANK.AVG(H76,H$2:H$1654,1)</f>
      </c>
      <c r="L76" t="str">
        <f>=_xlfn.RANK.AVG(I76,I$2:I$1654,1)</f>
      </c>
      <c r="M76" t="str">
        <f>=IF(AND(C76="Public",E76&lt;&gt;""),E76,"")</f>
      </c>
      <c r="N76" t="str">
        <f>=IF(AND(C76="Public",E76&lt;&gt;""),I76,"")</f>
      </c>
      <c r="O76" t="str">
        <f>=IF(AND(C76="Private nonprofit",E76&lt;&gt;""),E76,"")</f>
      </c>
      <c r="P76" t="str">
        <f>=IF(AND(C76="Private nonprofit",E76&lt;&gt;""),I76,"")</f>
      </c>
    </row>
    <row r="77">
      <c r="A77" t="n">
        <v>110565</v>
      </c>
      <c r="B77" t="s">
        <v>506</v>
      </c>
      <c r="C77" t="s">
        <v>149</v>
      </c>
      <c r="D77" t="n">
        <v>47</v>
      </c>
      <c r="E77" t="n">
        <v>6283</v>
      </c>
      <c r="F77" t="n">
        <v>85</v>
      </c>
      <c r="G77" t="n">
        <v>22</v>
      </c>
      <c r="H77" t="n">
        <v>45255</v>
      </c>
      <c r="I77" t="n">
        <v>69.2</v>
      </c>
      <c r="J77" s="10" t="str">
        <f>=LOG10(H77)</f>
      </c>
      <c r="K77" t="str">
        <f>=_xlfn.RANK.AVG(H77,H$2:H$1654,1)</f>
      </c>
      <c r="L77" t="str">
        <f>=_xlfn.RANK.AVG(I77,I$2:I$1654,1)</f>
      </c>
      <c r="M77" t="str">
        <f>=IF(AND(C77="Public",E77&lt;&gt;""),E77,"")</f>
      </c>
      <c r="N77" t="str">
        <f>=IF(AND(C77="Public",E77&lt;&gt;""),I77,"")</f>
      </c>
      <c r="O77" t="str">
        <f>=IF(AND(C77="Private nonprofit",E77&lt;&gt;""),E77,"")</f>
      </c>
      <c r="P77" t="str">
        <f>=IF(AND(C77="Private nonprofit",E77&lt;&gt;""),I77,"")</f>
      </c>
    </row>
    <row r="78">
      <c r="A78" t="n">
        <v>110574</v>
      </c>
      <c r="B78" t="s">
        <v>508</v>
      </c>
      <c r="C78" t="s">
        <v>149</v>
      </c>
      <c r="D78" t="n">
        <v>44</v>
      </c>
      <c r="E78" t="n">
        <v>10874</v>
      </c>
      <c r="F78" t="n">
        <v>79</v>
      </c>
      <c r="G78" t="n">
        <v>17</v>
      </c>
      <c r="H78" t="n">
        <v>15404</v>
      </c>
      <c r="I78" t="n">
        <v>45.5</v>
      </c>
      <c r="J78" s="10" t="str">
        <f>=LOG10(H78)</f>
      </c>
      <c r="K78" t="str">
        <f>=_xlfn.RANK.AVG(H78,H$2:H$1654,1)</f>
      </c>
      <c r="L78" t="str">
        <f>=_xlfn.RANK.AVG(I78,I$2:I$1654,1)</f>
      </c>
      <c r="M78" t="str">
        <f>=IF(AND(C78="Public",E78&lt;&gt;""),E78,"")</f>
      </c>
      <c r="N78" t="str">
        <f>=IF(AND(C78="Public",E78&lt;&gt;""),I78,"")</f>
      </c>
      <c r="O78" t="str">
        <f>=IF(AND(C78="Private nonprofit",E78&lt;&gt;""),E78,"")</f>
      </c>
      <c r="P78" t="str">
        <f>=IF(AND(C78="Private nonprofit",E78&lt;&gt;""),I78,"")</f>
      </c>
    </row>
    <row r="79">
      <c r="A79" t="n">
        <v>110583</v>
      </c>
      <c r="B79" t="s">
        <v>510</v>
      </c>
      <c r="C79" t="s">
        <v>149</v>
      </c>
      <c r="D79" t="n">
        <v>49</v>
      </c>
      <c r="E79" t="n">
        <v>9731</v>
      </c>
      <c r="F79" t="n">
        <v>85</v>
      </c>
      <c r="G79" t="n">
        <v>19</v>
      </c>
      <c r="H79" t="n">
        <v>43106</v>
      </c>
      <c r="I79" t="n">
        <v>69.9</v>
      </c>
      <c r="J79" s="10" t="str">
        <f>=LOG10(H79)</f>
      </c>
      <c r="K79" t="str">
        <f>=_xlfn.RANK.AVG(H79,H$2:H$1654,1)</f>
      </c>
      <c r="L79" t="str">
        <f>=_xlfn.RANK.AVG(I79,I$2:I$1654,1)</f>
      </c>
      <c r="M79" t="str">
        <f>=IF(AND(C79="Public",E79&lt;&gt;""),E79,"")</f>
      </c>
      <c r="N79" t="str">
        <f>=IF(AND(C79="Public",E79&lt;&gt;""),I79,"")</f>
      </c>
      <c r="O79" t="str">
        <f>=IF(AND(C79="Private nonprofit",E79&lt;&gt;""),E79,"")</f>
      </c>
      <c r="P79" t="str">
        <f>=IF(AND(C79="Private nonprofit",E79&lt;&gt;""),I79,"")</f>
      </c>
    </row>
    <row r="80">
      <c r="A80" t="n">
        <v>110592</v>
      </c>
      <c r="B80" t="s">
        <v>512</v>
      </c>
      <c r="C80" t="s">
        <v>149</v>
      </c>
      <c r="D80" t="n">
        <v>66</v>
      </c>
      <c r="E80" t="n">
        <v>4551</v>
      </c>
      <c r="F80" t="n">
        <v>73</v>
      </c>
      <c r="G80" t="n">
        <v>19</v>
      </c>
      <c r="H80" t="n">
        <v>28820</v>
      </c>
      <c r="I80" t="n">
        <v>52.6</v>
      </c>
      <c r="J80" s="10" t="str">
        <f>=LOG10(H80)</f>
      </c>
      <c r="K80" t="str">
        <f>=_xlfn.RANK.AVG(H80,H$2:H$1654,1)</f>
      </c>
      <c r="L80" t="str">
        <f>=_xlfn.RANK.AVG(I80,I$2:I$1654,1)</f>
      </c>
      <c r="M80" t="str">
        <f>=IF(AND(C80="Public",E80&lt;&gt;""),E80,"")</f>
      </c>
      <c r="N80" t="str">
        <f>=IF(AND(C80="Public",E80&lt;&gt;""),I80,"")</f>
      </c>
      <c r="O80" t="str">
        <f>=IF(AND(C80="Private nonprofit",E80&lt;&gt;""),E80,"")</f>
      </c>
      <c r="P80" t="str">
        <f>=IF(AND(C80="Private nonprofit",E80&lt;&gt;""),I80,"")</f>
      </c>
    </row>
    <row r="81">
      <c r="A81" t="n">
        <v>110608</v>
      </c>
      <c r="B81" t="s">
        <v>513</v>
      </c>
      <c r="C81" t="s">
        <v>149</v>
      </c>
      <c r="D81" t="n">
        <v>56</v>
      </c>
      <c r="E81" t="n">
        <v>8222</v>
      </c>
      <c r="F81" t="n">
        <v>74</v>
      </c>
      <c r="G81" t="n">
        <v>21</v>
      </c>
      <c r="H81" t="n">
        <v>41751</v>
      </c>
      <c r="I81" t="n">
        <v>56.2</v>
      </c>
      <c r="J81" s="10" t="str">
        <f>=LOG10(H81)</f>
      </c>
      <c r="K81" t="str">
        <f>=_xlfn.RANK.AVG(H81,H$2:H$1654,1)</f>
      </c>
      <c r="L81" t="str">
        <f>=_xlfn.RANK.AVG(I81,I$2:I$1654,1)</f>
      </c>
      <c r="M81" t="str">
        <f>=IF(AND(C81="Public",E81&lt;&gt;""),E81,"")</f>
      </c>
      <c r="N81" t="str">
        <f>=IF(AND(C81="Public",E81&lt;&gt;""),I81,"")</f>
      </c>
      <c r="O81" t="str">
        <f>=IF(AND(C81="Private nonprofit",E81&lt;&gt;""),E81,"")</f>
      </c>
      <c r="P81" t="str">
        <f>=IF(AND(C81="Private nonprofit",E81&lt;&gt;""),I81,"")</f>
      </c>
    </row>
    <row r="82">
      <c r="A82" t="n">
        <v>110617</v>
      </c>
      <c r="B82" t="s">
        <v>515</v>
      </c>
      <c r="C82" t="s">
        <v>149</v>
      </c>
      <c r="D82" t="n">
        <v>49</v>
      </c>
      <c r="E82" t="n">
        <v>11183</v>
      </c>
      <c r="F82" t="n">
        <v>81</v>
      </c>
      <c r="G82" t="n">
        <v>21</v>
      </c>
      <c r="H82" t="n">
        <v>36945</v>
      </c>
      <c r="I82" t="n">
        <v>55.8</v>
      </c>
      <c r="J82" s="10" t="str">
        <f>=LOG10(H82)</f>
      </c>
      <c r="K82" t="str">
        <f>=_xlfn.RANK.AVG(H82,H$2:H$1654,1)</f>
      </c>
      <c r="L82" t="str">
        <f>=_xlfn.RANK.AVG(I82,I$2:I$1654,1)</f>
      </c>
      <c r="M82" t="str">
        <f>=IF(AND(C82="Public",E82&lt;&gt;""),E82,"")</f>
      </c>
      <c r="N82" t="str">
        <f>=IF(AND(C82="Public",E82&lt;&gt;""),I82,"")</f>
      </c>
      <c r="O82" t="str">
        <f>=IF(AND(C82="Private nonprofit",E82&lt;&gt;""),E82,"")</f>
      </c>
      <c r="P82" t="str">
        <f>=IF(AND(C82="Private nonprofit",E82&lt;&gt;""),I82,"")</f>
      </c>
    </row>
    <row r="83">
      <c r="A83" t="n">
        <v>110635</v>
      </c>
      <c r="B83" t="s">
        <v>516</v>
      </c>
      <c r="C83" t="s">
        <v>149</v>
      </c>
      <c r="D83" t="n">
        <v>27</v>
      </c>
      <c r="E83" t="n">
        <v>16997</v>
      </c>
      <c r="F83" t="n">
        <v>97</v>
      </c>
      <c r="G83" t="n">
        <v>18</v>
      </c>
      <c r="H83" t="n">
        <v>48230</v>
      </c>
      <c r="I83" t="n">
        <v>92.9</v>
      </c>
      <c r="J83" s="10" t="str">
        <f>=LOG10(H83)</f>
      </c>
      <c r="K83" t="str">
        <f>=_xlfn.RANK.AVG(H83,H$2:H$1654,1)</f>
      </c>
      <c r="L83" t="str">
        <f>=_xlfn.RANK.AVG(I83,I$2:I$1654,1)</f>
      </c>
      <c r="M83" t="str">
        <f>=IF(AND(C83="Public",E83&lt;&gt;""),E83,"")</f>
      </c>
      <c r="N83" t="str">
        <f>=IF(AND(C83="Public",E83&lt;&gt;""),I83,"")</f>
      </c>
      <c r="O83" t="str">
        <f>=IF(AND(C83="Private nonprofit",E83&lt;&gt;""),E83,"")</f>
      </c>
      <c r="P83" t="str">
        <f>=IF(AND(C83="Private nonprofit",E83&lt;&gt;""),I83,"")</f>
      </c>
    </row>
    <row r="84">
      <c r="A84" t="n">
        <v>110644</v>
      </c>
      <c r="B84" t="s">
        <v>517</v>
      </c>
      <c r="C84" t="s">
        <v>149</v>
      </c>
      <c r="D84" t="n">
        <v>31</v>
      </c>
      <c r="E84" t="n">
        <v>17315</v>
      </c>
      <c r="F84" t="n">
        <v>93</v>
      </c>
      <c r="G84" t="n">
        <v>21</v>
      </c>
      <c r="H84" t="n">
        <v>42046</v>
      </c>
      <c r="I84" t="n">
        <v>85.1</v>
      </c>
      <c r="J84" s="10" t="str">
        <f>=LOG10(H84)</f>
      </c>
      <c r="K84" t="str">
        <f>=_xlfn.RANK.AVG(H84,H$2:H$1654,1)</f>
      </c>
      <c r="L84" t="str">
        <f>=_xlfn.RANK.AVG(I84,I$2:I$1654,1)</f>
      </c>
      <c r="M84" t="str">
        <f>=IF(AND(C84="Public",E84&lt;&gt;""),E84,"")</f>
      </c>
      <c r="N84" t="str">
        <f>=IF(AND(C84="Public",E84&lt;&gt;""),I84,"")</f>
      </c>
      <c r="O84" t="str">
        <f>=IF(AND(C84="Private nonprofit",E84&lt;&gt;""),E84,"")</f>
      </c>
      <c r="P84" t="str">
        <f>=IF(AND(C84="Private nonprofit",E84&lt;&gt;""),I84,"")</f>
      </c>
    </row>
    <row r="85">
      <c r="A85" t="n">
        <v>110653</v>
      </c>
      <c r="B85" t="s">
        <v>519</v>
      </c>
      <c r="C85" t="s">
        <v>149</v>
      </c>
      <c r="D85" t="n">
        <v>37</v>
      </c>
      <c r="E85" t="n">
        <v>14647</v>
      </c>
      <c r="F85" t="n">
        <v>94</v>
      </c>
      <c r="G85" t="n">
        <v>18</v>
      </c>
      <c r="H85" t="n">
        <v>38000</v>
      </c>
      <c r="I85" t="n">
        <v>86</v>
      </c>
      <c r="J85" s="10" t="str">
        <f>=LOG10(H85)</f>
      </c>
      <c r="K85" t="str">
        <f>=_xlfn.RANK.AVG(H85,H$2:H$1654,1)</f>
      </c>
      <c r="L85" t="str">
        <f>=_xlfn.RANK.AVG(I85,I$2:I$1654,1)</f>
      </c>
      <c r="M85" t="str">
        <f>=IF(AND(C85="Public",E85&lt;&gt;""),E85,"")</f>
      </c>
      <c r="N85" t="str">
        <f>=IF(AND(C85="Public",E85&lt;&gt;""),I85,"")</f>
      </c>
      <c r="O85" t="str">
        <f>=IF(AND(C85="Private nonprofit",E85&lt;&gt;""),E85,"")</f>
      </c>
      <c r="P85" t="str">
        <f>=IF(AND(C85="Private nonprofit",E85&lt;&gt;""),I85,"")</f>
      </c>
    </row>
    <row r="86">
      <c r="A86" t="n">
        <v>110662</v>
      </c>
      <c r="B86" t="s">
        <v>521</v>
      </c>
      <c r="C86" t="s">
        <v>149</v>
      </c>
      <c r="D86" t="n">
        <v>27</v>
      </c>
      <c r="E86" t="n">
        <v>15166</v>
      </c>
      <c r="F86" t="n">
        <v>97</v>
      </c>
      <c r="G86" t="n">
        <v>18</v>
      </c>
      <c r="H86" t="n">
        <v>49010</v>
      </c>
      <c r="I86" t="n">
        <v>92.7</v>
      </c>
      <c r="J86" s="10" t="str">
        <f>=LOG10(H86)</f>
      </c>
      <c r="K86" t="str">
        <f>=_xlfn.RANK.AVG(H86,H$2:H$1654,1)</f>
      </c>
      <c r="L86" t="str">
        <f>=_xlfn.RANK.AVG(I86,I$2:I$1654,1)</f>
      </c>
      <c r="M86" t="str">
        <f>=IF(AND(C86="Public",E86&lt;&gt;""),E86,"")</f>
      </c>
      <c r="N86" t="str">
        <f>=IF(AND(C86="Public",E86&lt;&gt;""),I86,"")</f>
      </c>
      <c r="O86" t="str">
        <f>=IF(AND(C86="Private nonprofit",E86&lt;&gt;""),E86,"")</f>
      </c>
      <c r="P86" t="str">
        <f>=IF(AND(C86="Private nonprofit",E86&lt;&gt;""),I86,"")</f>
      </c>
    </row>
    <row r="87">
      <c r="A87" t="n">
        <v>110671</v>
      </c>
      <c r="B87" t="s">
        <v>522</v>
      </c>
      <c r="C87" t="s">
        <v>149</v>
      </c>
      <c r="D87" t="n">
        <v>47</v>
      </c>
      <c r="E87" t="n">
        <v>13533</v>
      </c>
      <c r="F87" t="n">
        <v>88</v>
      </c>
      <c r="G87" t="n">
        <v>23</v>
      </c>
      <c r="H87" t="n">
        <v>28886</v>
      </c>
      <c r="I87" t="n">
        <v>76.6</v>
      </c>
      <c r="J87" s="10" t="str">
        <f>=LOG10(H87)</f>
      </c>
      <c r="K87" t="str">
        <f>=_xlfn.RANK.AVG(H87,H$2:H$1654,1)</f>
      </c>
      <c r="L87" t="str">
        <f>=_xlfn.RANK.AVG(I87,I$2:I$1654,1)</f>
      </c>
      <c r="M87" t="str">
        <f>=IF(AND(C87="Public",E87&lt;&gt;""),E87,"")</f>
      </c>
      <c r="N87" t="str">
        <f>=IF(AND(C87="Public",E87&lt;&gt;""),I87,"")</f>
      </c>
      <c r="O87" t="str">
        <f>=IF(AND(C87="Private nonprofit",E87&lt;&gt;""),E87,"")</f>
      </c>
      <c r="P87" t="str">
        <f>=IF(AND(C87="Private nonprofit",E87&lt;&gt;""),I87,"")</f>
      </c>
    </row>
    <row r="88">
      <c r="A88" t="n">
        <v>110680</v>
      </c>
      <c r="B88" t="s">
        <v>523</v>
      </c>
      <c r="C88" t="s">
        <v>149</v>
      </c>
      <c r="D88" t="n">
        <v>33</v>
      </c>
      <c r="E88" t="n">
        <v>13293</v>
      </c>
      <c r="F88" t="n">
        <v>94</v>
      </c>
      <c r="G88" t="n">
        <v>19</v>
      </c>
      <c r="H88" t="n">
        <v>44050</v>
      </c>
      <c r="I88" t="n">
        <v>87.6</v>
      </c>
      <c r="J88" s="10" t="str">
        <f>=LOG10(H88)</f>
      </c>
      <c r="K88" t="str">
        <f>=_xlfn.RANK.AVG(H88,H$2:H$1654,1)</f>
      </c>
      <c r="L88" t="str">
        <f>=_xlfn.RANK.AVG(I88,I$2:I$1654,1)</f>
      </c>
      <c r="M88" t="str">
        <f>=IF(AND(C88="Public",E88&lt;&gt;""),E88,"")</f>
      </c>
      <c r="N88" t="str">
        <f>=IF(AND(C88="Public",E88&lt;&gt;""),I88,"")</f>
      </c>
      <c r="O88" t="str">
        <f>=IF(AND(C88="Private nonprofit",E88&lt;&gt;""),E88,"")</f>
      </c>
      <c r="P88" t="str">
        <f>=IF(AND(C88="Private nonprofit",E88&lt;&gt;""),I88,"")</f>
      </c>
    </row>
    <row r="89">
      <c r="A89" t="n">
        <v>110705</v>
      </c>
      <c r="B89" t="s">
        <v>526</v>
      </c>
      <c r="C89" t="s">
        <v>149</v>
      </c>
      <c r="D89" t="n">
        <v>28</v>
      </c>
      <c r="E89" t="n">
        <v>15283</v>
      </c>
      <c r="F89" t="n">
        <v>92</v>
      </c>
      <c r="G89" t="n">
        <v>17</v>
      </c>
      <c r="H89" t="n">
        <v>28257</v>
      </c>
      <c r="I89" t="n">
        <v>85.3</v>
      </c>
      <c r="J89" s="10" t="str">
        <f>=LOG10(H89)</f>
      </c>
      <c r="K89" t="str">
        <f>=_xlfn.RANK.AVG(H89,H$2:H$1654,1)</f>
      </c>
      <c r="L89" t="str">
        <f>=_xlfn.RANK.AVG(I89,I$2:I$1654,1)</f>
      </c>
      <c r="M89" t="str">
        <f>=IF(AND(C89="Public",E89&lt;&gt;""),E89,"")</f>
      </c>
      <c r="N89" t="str">
        <f>=IF(AND(C89="Public",E89&lt;&gt;""),I89,"")</f>
      </c>
      <c r="O89" t="str">
        <f>=IF(AND(C89="Private nonprofit",E89&lt;&gt;""),E89,"")</f>
      </c>
      <c r="P89" t="str">
        <f>=IF(AND(C89="Private nonprofit",E89&lt;&gt;""),I89,"")</f>
      </c>
    </row>
    <row r="90">
      <c r="A90" t="n">
        <v>110714</v>
      </c>
      <c r="B90" t="s">
        <v>528</v>
      </c>
      <c r="C90" t="s">
        <v>149</v>
      </c>
      <c r="D90" t="n">
        <v>32</v>
      </c>
      <c r="E90" t="n">
        <v>16526</v>
      </c>
      <c r="F90" t="n">
        <v>90</v>
      </c>
      <c r="G90" t="n">
        <v>22</v>
      </c>
      <c r="H90" t="n">
        <v>21109</v>
      </c>
      <c r="I90" t="n">
        <v>74.5</v>
      </c>
      <c r="J90" s="10" t="str">
        <f>=LOG10(H90)</f>
      </c>
      <c r="K90" t="str">
        <f>=_xlfn.RANK.AVG(H90,H$2:H$1654,1)</f>
      </c>
      <c r="L90" t="str">
        <f>=_xlfn.RANK.AVG(I90,I$2:I$1654,1)</f>
      </c>
      <c r="M90" t="str">
        <f>=IF(AND(C90="Public",E90&lt;&gt;""),E90,"")</f>
      </c>
      <c r="N90" t="str">
        <f>=IF(AND(C90="Public",E90&lt;&gt;""),I90,"")</f>
      </c>
      <c r="O90" t="str">
        <f>=IF(AND(C90="Private nonprofit",E90&lt;&gt;""),E90,"")</f>
      </c>
      <c r="P90" t="str">
        <f>=IF(AND(C90="Private nonprofit",E90&lt;&gt;""),I90,"")</f>
      </c>
    </row>
    <row r="91">
      <c r="A91" t="n">
        <v>111081</v>
      </c>
      <c r="B91" t="s">
        <v>538</v>
      </c>
      <c r="C91" t="s">
        <v>163</v>
      </c>
      <c r="D91" t="n">
        <v>22</v>
      </c>
      <c r="E91" t="n">
        <v>57288</v>
      </c>
      <c r="F91" t="n">
        <v>86</v>
      </c>
      <c r="G91" t="n">
        <v>7</v>
      </c>
      <c r="H91" t="n">
        <v>1475</v>
      </c>
      <c r="I91" t="n">
        <v>64.2</v>
      </c>
      <c r="J91" s="10" t="str">
        <f>=LOG10(H91)</f>
      </c>
      <c r="K91" t="str">
        <f>=_xlfn.RANK.AVG(H91,H$2:H$1654,1)</f>
      </c>
      <c r="L91" t="str">
        <f>=_xlfn.RANK.AVG(I91,I$2:I$1654,1)</f>
      </c>
      <c r="M91" t="str">
        <f>=IF(AND(C91="Public",E91&lt;&gt;""),E91,"")</f>
      </c>
      <c r="N91" t="str">
        <f>=IF(AND(C91="Public",E91&lt;&gt;""),I91,"")</f>
      </c>
      <c r="O91" t="str">
        <f>=IF(AND(C91="Private nonprofit",E91&lt;&gt;""),E91,"")</f>
      </c>
      <c r="P91" t="str">
        <f>=IF(AND(C91="Private nonprofit",E91&lt;&gt;""),I91,"")</f>
      </c>
    </row>
    <row r="92">
      <c r="A92" t="n">
        <v>111188</v>
      </c>
      <c r="B92" t="s">
        <v>540</v>
      </c>
      <c r="C92" t="s">
        <v>149</v>
      </c>
      <c r="D92" t="n">
        <v>29</v>
      </c>
      <c r="E92" t="n">
        <v>16081</v>
      </c>
      <c r="F92" t="n">
        <v>76</v>
      </c>
      <c r="G92" t="n">
        <v>10</v>
      </c>
      <c r="H92" t="n">
        <v>935</v>
      </c>
      <c r="I92" t="n">
        <v>66.8</v>
      </c>
      <c r="J92" s="10" t="str">
        <f>=LOG10(H92)</f>
      </c>
      <c r="K92" t="str">
        <f>=_xlfn.RANK.AVG(H92,H$2:H$1654,1)</f>
      </c>
      <c r="L92" t="str">
        <f>=_xlfn.RANK.AVG(I92,I$2:I$1654,1)</f>
      </c>
      <c r="M92" t="str">
        <f>=IF(AND(C92="Public",E92&lt;&gt;""),E92,"")</f>
      </c>
      <c r="N92" t="str">
        <f>=IF(AND(C92="Public",E92&lt;&gt;""),I92,"")</f>
      </c>
      <c r="O92" t="str">
        <f>=IF(AND(C92="Private nonprofit",E92&lt;&gt;""),E92,"")</f>
      </c>
      <c r="P92" t="str">
        <f>=IF(AND(C92="Private nonprofit",E92&lt;&gt;""),I92,"")</f>
      </c>
    </row>
    <row r="93">
      <c r="A93" t="n">
        <v>111948</v>
      </c>
      <c r="B93" t="s">
        <v>569</v>
      </c>
      <c r="C93" t="s">
        <v>163</v>
      </c>
      <c r="D93" t="n">
        <v>20</v>
      </c>
      <c r="E93" t="n">
        <v>48037</v>
      </c>
      <c r="F93" t="n">
        <v>90</v>
      </c>
      <c r="G93" t="n">
        <v>12</v>
      </c>
      <c r="H93" t="n">
        <v>10655</v>
      </c>
      <c r="I93" t="n">
        <v>80.1</v>
      </c>
      <c r="J93" s="10" t="str">
        <f>=LOG10(H93)</f>
      </c>
      <c r="K93" t="str">
        <f>=_xlfn.RANK.AVG(H93,H$2:H$1654,1)</f>
      </c>
      <c r="L93" t="str">
        <f>=_xlfn.RANK.AVG(I93,I$2:I$1654,1)</f>
      </c>
      <c r="M93" t="str">
        <f>=IF(AND(C93="Public",E93&lt;&gt;""),E93,"")</f>
      </c>
      <c r="N93" t="str">
        <f>=IF(AND(C93="Public",E93&lt;&gt;""),I93,"")</f>
      </c>
      <c r="O93" t="str">
        <f>=IF(AND(C93="Private nonprofit",E93&lt;&gt;""),E93,"")</f>
      </c>
      <c r="P93" t="str">
        <f>=IF(AND(C93="Private nonprofit",E93&lt;&gt;""),I93,"")</f>
      </c>
    </row>
    <row r="94">
      <c r="A94" t="n">
        <v>112075</v>
      </c>
      <c r="B94" t="s">
        <v>572</v>
      </c>
      <c r="C94" t="s">
        <v>163</v>
      </c>
      <c r="D94" t="n">
        <v>23</v>
      </c>
      <c r="E94" t="n">
        <v>29413</v>
      </c>
      <c r="F94" t="n">
        <v>76</v>
      </c>
      <c r="G94" t="n">
        <v>13</v>
      </c>
      <c r="H94" t="n">
        <v>4999</v>
      </c>
      <c r="I94" t="n">
        <v>62.5</v>
      </c>
      <c r="J94" s="10" t="str">
        <f>=LOG10(H94)</f>
      </c>
      <c r="K94" t="str">
        <f>=_xlfn.RANK.AVG(H94,H$2:H$1654,1)</f>
      </c>
      <c r="L94" t="str">
        <f>=_xlfn.RANK.AVG(I94,I$2:I$1654,1)</f>
      </c>
      <c r="M94" t="str">
        <f>=IF(AND(C94="Public",E94&lt;&gt;""),E94,"")</f>
      </c>
      <c r="N94" t="str">
        <f>=IF(AND(C94="Public",E94&lt;&gt;""),I94,"")</f>
      </c>
      <c r="O94" t="str">
        <f>=IF(AND(C94="Private nonprofit",E94&lt;&gt;""),E94,"")</f>
      </c>
      <c r="P94" t="str">
        <f>=IF(AND(C94="Private nonprofit",E94&lt;&gt;""),I94,"")</f>
      </c>
    </row>
    <row r="95">
      <c r="A95" t="n">
        <v>112084</v>
      </c>
      <c r="B95" t="s">
        <v>573</v>
      </c>
      <c r="C95" t="s">
        <v>163</v>
      </c>
      <c r="D95" t="n">
        <v>16</v>
      </c>
      <c r="E95" t="n">
        <v>26979</v>
      </c>
      <c r="F95" t="n">
        <v>13</v>
      </c>
      <c r="G95" t="n">
        <v>10</v>
      </c>
      <c r="H95" t="n">
        <v>493</v>
      </c>
      <c r="I95" t="n">
        <v>23.5</v>
      </c>
      <c r="J95" s="10" t="str">
        <f>=LOG10(H95)</f>
      </c>
      <c r="K95" t="str">
        <f>=_xlfn.RANK.AVG(H95,H$2:H$1654,1)</f>
      </c>
      <c r="L95" t="str">
        <f>=_xlfn.RANK.AVG(I95,I$2:I$1654,1)</f>
      </c>
      <c r="M95" t="str">
        <f>=IF(AND(C95="Public",E95&lt;&gt;""),E95,"")</f>
      </c>
      <c r="N95" t="str">
        <f>=IF(AND(C95="Public",E95&lt;&gt;""),I95,"")</f>
      </c>
      <c r="O95" t="str">
        <f>=IF(AND(C95="Private nonprofit",E95&lt;&gt;""),E95,"")</f>
      </c>
      <c r="P95" t="str">
        <f>=IF(AND(C95="Private nonprofit",E95&lt;&gt;""),I95,"")</f>
      </c>
    </row>
    <row r="96">
      <c r="A96" t="n">
        <v>112260</v>
      </c>
      <c r="B96" t="s">
        <v>583</v>
      </c>
      <c r="C96" t="s">
        <v>163</v>
      </c>
      <c r="D96" t="n">
        <v>19</v>
      </c>
      <c r="E96" t="n">
        <v>29978</v>
      </c>
      <c r="F96" t="n">
        <v>96</v>
      </c>
      <c r="G96" t="n">
        <v>8</v>
      </c>
      <c r="H96" t="n">
        <v>1413</v>
      </c>
      <c r="I96" t="n">
        <v>95.2</v>
      </c>
      <c r="J96" s="10" t="str">
        <f>=LOG10(H96)</f>
      </c>
      <c r="K96" t="str">
        <f>=_xlfn.RANK.AVG(H96,H$2:H$1654,1)</f>
      </c>
      <c r="L96" t="str">
        <f>=_xlfn.RANK.AVG(I96,I$2:I$1654,1)</f>
      </c>
      <c r="M96" t="str">
        <f>=IF(AND(C96="Public",E96&lt;&gt;""),E96,"")</f>
      </c>
      <c r="N96" t="str">
        <f>=IF(AND(C96="Public",E96&lt;&gt;""),I96,"")</f>
      </c>
      <c r="O96" t="str">
        <f>=IF(AND(C96="Private nonprofit",E96&lt;&gt;""),E96,"")</f>
      </c>
      <c r="P96" t="str">
        <f>=IF(AND(C96="Private nonprofit",E96&lt;&gt;""),I96,"")</f>
      </c>
    </row>
    <row r="97">
      <c r="A97" t="n">
        <v>112394</v>
      </c>
      <c r="B97" t="s">
        <v>590</v>
      </c>
      <c r="C97" t="s">
        <v>189</v>
      </c>
      <c r="D97" t="n">
        <v>47</v>
      </c>
      <c r="E97" t="n">
        <v>30602</v>
      </c>
      <c r="F97" t="n">
        <v>58</v>
      </c>
      <c r="G97" t="n">
        <v>13</v>
      </c>
      <c r="H97" t="n">
        <v>525</v>
      </c>
      <c r="I97" t="n">
        <v>34.9</v>
      </c>
      <c r="J97" s="10" t="str">
        <f>=LOG10(H97)</f>
      </c>
      <c r="K97" t="str">
        <f>=_xlfn.RANK.AVG(H97,H$2:H$1654,1)</f>
      </c>
      <c r="L97" t="str">
        <f>=_xlfn.RANK.AVG(I97,I$2:I$1654,1)</f>
      </c>
      <c r="M97" t="str">
        <f>=IF(AND(C97="Public",E97&lt;&gt;""),E97,"")</f>
      </c>
      <c r="N97" t="str">
        <f>=IF(AND(C97="Public",E97&lt;&gt;""),I97,"")</f>
      </c>
      <c r="O97" t="str">
        <f>=IF(AND(C97="Private nonprofit",E97&lt;&gt;""),E97,"")</f>
      </c>
      <c r="P97" t="str">
        <f>=IF(AND(C97="Private nonprofit",E97&lt;&gt;""),I97,"")</f>
      </c>
    </row>
    <row r="98">
      <c r="A98" t="n">
        <v>112570</v>
      </c>
      <c r="B98" t="s">
        <v>595</v>
      </c>
      <c r="C98" t="s">
        <v>163</v>
      </c>
      <c r="D98" t="n">
        <v>47</v>
      </c>
      <c r="E98" t="n">
        <v>35614</v>
      </c>
      <c r="F98" t="n">
        <v>36</v>
      </c>
      <c r="G98" t="n">
        <v>9</v>
      </c>
      <c r="H98" t="n">
        <v>462</v>
      </c>
      <c r="I98" t="n">
        <v>46.7</v>
      </c>
      <c r="J98" s="10" t="str">
        <f>=LOG10(H98)</f>
      </c>
      <c r="K98" t="str">
        <f>=_xlfn.RANK.AVG(H98,H$2:H$1654,1)</f>
      </c>
      <c r="L98" t="str">
        <f>=_xlfn.RANK.AVG(I98,I$2:I$1654,1)</f>
      </c>
      <c r="M98" t="str">
        <f>=IF(AND(C98="Public",E98&lt;&gt;""),E98,"")</f>
      </c>
      <c r="N98" t="str">
        <f>=IF(AND(C98="Public",E98&lt;&gt;""),I98,"")</f>
      </c>
      <c r="O98" t="str">
        <f>=IF(AND(C98="Private nonprofit",E98&lt;&gt;""),E98,"")</f>
      </c>
      <c r="P98" t="str">
        <f>=IF(AND(C98="Private nonprofit",E98&lt;&gt;""),I98,"")</f>
      </c>
    </row>
    <row r="99">
      <c r="A99" t="n">
        <v>113698</v>
      </c>
      <c r="B99" t="s">
        <v>620</v>
      </c>
      <c r="C99" t="s">
        <v>163</v>
      </c>
      <c r="D99" t="n">
        <v>30</v>
      </c>
      <c r="E99" t="n">
        <v>51292</v>
      </c>
      <c r="F99" t="n">
        <v>88</v>
      </c>
      <c r="G99" t="n">
        <v>8</v>
      </c>
      <c r="H99" t="n">
        <v>2558</v>
      </c>
      <c r="I99" t="n">
        <v>76.3</v>
      </c>
      <c r="J99" s="10" t="str">
        <f>=LOG10(H99)</f>
      </c>
      <c r="K99" t="str">
        <f>=_xlfn.RANK.AVG(H99,H$2:H$1654,1)</f>
      </c>
      <c r="L99" t="str">
        <f>=_xlfn.RANK.AVG(I99,I$2:I$1654,1)</f>
      </c>
      <c r="M99" t="str">
        <f>=IF(AND(C99="Public",E99&lt;&gt;""),E99,"")</f>
      </c>
      <c r="N99" t="str">
        <f>=IF(AND(C99="Public",E99&lt;&gt;""),I99,"")</f>
      </c>
      <c r="O99" t="str">
        <f>=IF(AND(C99="Private nonprofit",E99&lt;&gt;""),E99,"")</f>
      </c>
      <c r="P99" t="str">
        <f>=IF(AND(C99="Private nonprofit",E99&lt;&gt;""),I99,"")</f>
      </c>
    </row>
    <row r="100">
      <c r="A100" t="n">
        <v>114813</v>
      </c>
      <c r="B100" t="s">
        <v>645</v>
      </c>
      <c r="C100" t="s">
        <v>163</v>
      </c>
      <c r="D100" t="n">
        <v>59</v>
      </c>
      <c r="E100" t="n">
        <v>15668</v>
      </c>
      <c r="F100" t="n">
        <v>81</v>
      </c>
      <c r="G100" t="n">
        <v>8</v>
      </c>
      <c r="H100" t="n">
        <v>3956</v>
      </c>
      <c r="I100" t="n">
        <v>55.9</v>
      </c>
      <c r="J100" s="10" t="str">
        <f>=LOG10(H100)</f>
      </c>
      <c r="K100" t="str">
        <f>=_xlfn.RANK.AVG(H100,H$2:H$1654,1)</f>
      </c>
      <c r="L100" t="str">
        <f>=_xlfn.RANK.AVG(I100,I$2:I$1654,1)</f>
      </c>
      <c r="M100" t="str">
        <f>=IF(AND(C100="Public",E100&lt;&gt;""),E100,"")</f>
      </c>
      <c r="N100" t="str">
        <f>=IF(AND(C100="Public",E100&lt;&gt;""),I100,"")</f>
      </c>
      <c r="O100" t="str">
        <f>=IF(AND(C100="Private nonprofit",E100&lt;&gt;""),E100,"")</f>
      </c>
      <c r="P100" t="str">
        <f>=IF(AND(C100="Private nonprofit",E100&lt;&gt;""),I100,"")</f>
      </c>
    </row>
    <row r="101">
      <c r="A101" t="n">
        <v>115409</v>
      </c>
      <c r="B101" t="s">
        <v>660</v>
      </c>
      <c r="C101" t="s">
        <v>163</v>
      </c>
      <c r="D101" t="n">
        <v>14</v>
      </c>
      <c r="E101" t="n">
        <v>42720</v>
      </c>
      <c r="F101" t="n">
        <v>97</v>
      </c>
      <c r="G101" t="n">
        <v>8</v>
      </c>
      <c r="H101" t="n">
        <v>997</v>
      </c>
      <c r="I101" t="n">
        <v>93.8</v>
      </c>
      <c r="J101" s="10" t="str">
        <f>=LOG10(H101)</f>
      </c>
      <c r="K101" t="str">
        <f>=_xlfn.RANK.AVG(H101,H$2:H$1654,1)</f>
      </c>
      <c r="L101" t="str">
        <f>=_xlfn.RANK.AVG(I101,I$2:I$1654,1)</f>
      </c>
      <c r="M101" t="str">
        <f>=IF(AND(C101="Public",E101&lt;&gt;""),E101,"")</f>
      </c>
      <c r="N101" t="str">
        <f>=IF(AND(C101="Public",E101&lt;&gt;""),I101,"")</f>
      </c>
      <c r="O101" t="str">
        <f>=IF(AND(C101="Private nonprofit",E101&lt;&gt;""),E101,"")</f>
      </c>
      <c r="P101" t="str">
        <f>=IF(AND(C101="Private nonprofit",E101&lt;&gt;""),I101,"")</f>
      </c>
    </row>
    <row r="102">
      <c r="A102" t="n">
        <v>115755</v>
      </c>
      <c r="B102" t="s">
        <v>665</v>
      </c>
      <c r="C102" t="s">
        <v>149</v>
      </c>
      <c r="D102" t="n">
        <v>46</v>
      </c>
      <c r="E102" t="n">
        <v>13837</v>
      </c>
      <c r="F102" t="n">
        <v>76</v>
      </c>
      <c r="G102" t="n">
        <v>14</v>
      </c>
      <c r="H102" t="n">
        <v>6689</v>
      </c>
      <c r="I102" t="n">
        <v>46.6</v>
      </c>
      <c r="J102" s="10" t="str">
        <f>=LOG10(H102)</f>
      </c>
      <c r="K102" t="str">
        <f>=_xlfn.RANK.AVG(H102,H$2:H$1654,1)</f>
      </c>
      <c r="L102" t="str">
        <f>=_xlfn.RANK.AVG(I102,I$2:I$1654,1)</f>
      </c>
      <c r="M102" t="str">
        <f>=IF(AND(C102="Public",E102&lt;&gt;""),E102,"")</f>
      </c>
      <c r="N102" t="str">
        <f>=IF(AND(C102="Public",E102&lt;&gt;""),I102,"")</f>
      </c>
      <c r="O102" t="str">
        <f>=IF(AND(C102="Private nonprofit",E102&lt;&gt;""),E102,"")</f>
      </c>
      <c r="P102" t="str">
        <f>=IF(AND(C102="Private nonprofit",E102&lt;&gt;""),I102,"")</f>
      </c>
    </row>
    <row r="103">
      <c r="A103" t="n">
        <v>117104</v>
      </c>
      <c r="B103" t="s">
        <v>681</v>
      </c>
      <c r="C103" t="s">
        <v>163</v>
      </c>
      <c r="D103" t="n">
        <v>49</v>
      </c>
      <c r="E103" t="n">
        <v>23311</v>
      </c>
      <c r="F103" t="n">
        <v>56</v>
      </c>
      <c r="G103" t="n">
        <v>11</v>
      </c>
      <c r="H103" t="n">
        <v>556</v>
      </c>
      <c r="I103" t="n">
        <v>50.8</v>
      </c>
      <c r="J103" s="10" t="str">
        <f>=LOG10(H103)</f>
      </c>
      <c r="K103" t="str">
        <f>=_xlfn.RANK.AVG(H103,H$2:H$1654,1)</f>
      </c>
      <c r="L103" t="str">
        <f>=_xlfn.RANK.AVG(I103,I$2:I$1654,1)</f>
      </c>
      <c r="M103" t="str">
        <f>=IF(AND(C103="Public",E103&lt;&gt;""),E103,"")</f>
      </c>
      <c r="N103" t="str">
        <f>=IF(AND(C103="Public",E103&lt;&gt;""),I103,"")</f>
      </c>
      <c r="O103" t="str">
        <f>=IF(AND(C103="Private nonprofit",E103&lt;&gt;""),E103,"")</f>
      </c>
      <c r="P103" t="str">
        <f>=IF(AND(C103="Private nonprofit",E103&lt;&gt;""),I103,"")</f>
      </c>
    </row>
    <row r="104">
      <c r="A104" t="n">
        <v>117140</v>
      </c>
      <c r="B104" t="s">
        <v>683</v>
      </c>
      <c r="C104" t="s">
        <v>163</v>
      </c>
      <c r="D104" t="n">
        <v>48</v>
      </c>
      <c r="E104" t="n">
        <v>27216</v>
      </c>
      <c r="F104" t="n">
        <v>76</v>
      </c>
      <c r="G104" t="n">
        <v>11</v>
      </c>
      <c r="H104" t="n">
        <v>7143</v>
      </c>
      <c r="I104" t="n">
        <v>65.4</v>
      </c>
      <c r="J104" s="10" t="str">
        <f>=LOG10(H104)</f>
      </c>
      <c r="K104" t="str">
        <f>=_xlfn.RANK.AVG(H104,H$2:H$1654,1)</f>
      </c>
      <c r="L104" t="str">
        <f>=_xlfn.RANK.AVG(I104,I$2:I$1654,1)</f>
      </c>
      <c r="M104" t="str">
        <f>=IF(AND(C104="Public",E104&lt;&gt;""),E104,"")</f>
      </c>
      <c r="N104" t="str">
        <f>=IF(AND(C104="Public",E104&lt;&gt;""),I104,"")</f>
      </c>
      <c r="O104" t="str">
        <f>=IF(AND(C104="Private nonprofit",E104&lt;&gt;""),E104,"")</f>
      </c>
      <c r="P104" t="str">
        <f>=IF(AND(C104="Private nonprofit",E104&lt;&gt;""),I104,"")</f>
      </c>
    </row>
    <row r="105">
      <c r="A105" t="n">
        <v>117168</v>
      </c>
      <c r="B105" t="s">
        <v>685</v>
      </c>
      <c r="C105" t="s">
        <v>163</v>
      </c>
      <c r="D105" t="n">
        <v>31</v>
      </c>
      <c r="E105" t="n">
        <v>44285</v>
      </c>
      <c r="F105" t="n">
        <v>83</v>
      </c>
      <c r="G105" t="n">
        <v>9</v>
      </c>
      <c r="H105" t="n">
        <v>824</v>
      </c>
      <c r="I105" t="n">
        <v>63</v>
      </c>
      <c r="J105" s="10" t="str">
        <f>=LOG10(H105)</f>
      </c>
      <c r="K105" t="str">
        <f>=_xlfn.RANK.AVG(H105,H$2:H$1654,1)</f>
      </c>
      <c r="L105" t="str">
        <f>=_xlfn.RANK.AVG(I105,I$2:I$1654,1)</f>
      </c>
      <c r="M105" t="str">
        <f>=IF(AND(C105="Public",E105&lt;&gt;""),E105,"")</f>
      </c>
      <c r="N105" t="str">
        <f>=IF(AND(C105="Public",E105&lt;&gt;""),I105,"")</f>
      </c>
      <c r="O105" t="str">
        <f>=IF(AND(C105="Private nonprofit",E105&lt;&gt;""),E105,"")</f>
      </c>
      <c r="P105" t="str">
        <f>=IF(AND(C105="Private nonprofit",E105&lt;&gt;""),I105,"")</f>
      </c>
    </row>
    <row r="106">
      <c r="A106" t="n">
        <v>117627</v>
      </c>
      <c r="B106" t="s">
        <v>698</v>
      </c>
      <c r="C106" t="s">
        <v>163</v>
      </c>
      <c r="D106" t="n">
        <v>47</v>
      </c>
      <c r="E106" t="n">
        <v>28076</v>
      </c>
      <c r="F106" t="n">
        <v>82</v>
      </c>
      <c r="G106" t="n">
        <v>11</v>
      </c>
      <c r="H106" t="n">
        <v>1927</v>
      </c>
      <c r="I106" t="n">
        <v>59.6</v>
      </c>
      <c r="J106" s="10" t="str">
        <f>=LOG10(H106)</f>
      </c>
      <c r="K106" t="str">
        <f>=_xlfn.RANK.AVG(H106,H$2:H$1654,1)</f>
      </c>
      <c r="L106" t="str">
        <f>=_xlfn.RANK.AVG(I106,I$2:I$1654,1)</f>
      </c>
      <c r="M106" t="str">
        <f>=IF(AND(C106="Public",E106&lt;&gt;""),E106,"")</f>
      </c>
      <c r="N106" t="str">
        <f>=IF(AND(C106="Public",E106&lt;&gt;""),I106,"")</f>
      </c>
      <c r="O106" t="str">
        <f>=IF(AND(C106="Private nonprofit",E106&lt;&gt;""),E106,"")</f>
      </c>
      <c r="P106" t="str">
        <f>=IF(AND(C106="Private nonprofit",E106&lt;&gt;""),I106,"")</f>
      </c>
    </row>
    <row r="107">
      <c r="A107" t="n">
        <v>117751</v>
      </c>
      <c r="B107" t="s">
        <v>712</v>
      </c>
      <c r="C107" t="s">
        <v>163</v>
      </c>
      <c r="D107" t="n">
        <v>19</v>
      </c>
      <c r="E107" t="n">
        <v>33463</v>
      </c>
      <c r="F107" t="n">
        <v>85</v>
      </c>
      <c r="G107" t="n">
        <v>14</v>
      </c>
      <c r="H107" t="n">
        <v>3396</v>
      </c>
      <c r="I107" t="n">
        <v>63.8</v>
      </c>
      <c r="J107" s="10" t="str">
        <f>=LOG10(H107)</f>
      </c>
      <c r="K107" t="str">
        <f>=_xlfn.RANK.AVG(H107,H$2:H$1654,1)</f>
      </c>
      <c r="L107" t="str">
        <f>=_xlfn.RANK.AVG(I107,I$2:I$1654,1)</f>
      </c>
      <c r="M107" t="str">
        <f>=IF(AND(C107="Public",E107&lt;&gt;""),E107,"")</f>
      </c>
      <c r="N107" t="str">
        <f>=IF(AND(C107="Public",E107&lt;&gt;""),I107,"")</f>
      </c>
      <c r="O107" t="str">
        <f>=IF(AND(C107="Private nonprofit",E107&lt;&gt;""),E107,"")</f>
      </c>
      <c r="P107" t="str">
        <f>=IF(AND(C107="Private nonprofit",E107&lt;&gt;""),I107,"")</f>
      </c>
    </row>
    <row r="108">
      <c r="A108" t="n">
        <v>117946</v>
      </c>
      <c r="B108" t="s">
        <v>719</v>
      </c>
      <c r="C108" t="s">
        <v>163</v>
      </c>
      <c r="D108" t="n">
        <v>13</v>
      </c>
      <c r="E108" t="n">
        <v>54471</v>
      </c>
      <c r="F108" t="n">
        <v>88</v>
      </c>
      <c r="G108" t="n">
        <v>11</v>
      </c>
      <c r="H108" t="n">
        <v>11066</v>
      </c>
      <c r="I108" t="n">
        <v>79.8</v>
      </c>
      <c r="J108" s="10" t="str">
        <f>=LOG10(H108)</f>
      </c>
      <c r="K108" t="str">
        <f>=_xlfn.RANK.AVG(H108,H$2:H$1654,1)</f>
      </c>
      <c r="L108" t="str">
        <f>=_xlfn.RANK.AVG(I108,I$2:I$1654,1)</f>
      </c>
      <c r="M108" t="str">
        <f>=IF(AND(C108="Public",E108&lt;&gt;""),E108,"")</f>
      </c>
      <c r="N108" t="str">
        <f>=IF(AND(C108="Public",E108&lt;&gt;""),I108,"")</f>
      </c>
      <c r="O108" t="str">
        <f>=IF(AND(C108="Private nonprofit",E108&lt;&gt;""),E108,"")</f>
      </c>
      <c r="P108" t="str">
        <f>=IF(AND(C108="Private nonprofit",E108&lt;&gt;""),I108,"")</f>
      </c>
    </row>
    <row r="109">
      <c r="A109" t="n">
        <v>118693</v>
      </c>
      <c r="B109" t="s">
        <v>729</v>
      </c>
      <c r="C109" t="s">
        <v>163</v>
      </c>
      <c r="D109" t="n">
        <v>29</v>
      </c>
      <c r="E109" t="n">
        <v>28158</v>
      </c>
      <c r="F109" t="n">
        <v>70</v>
      </c>
      <c r="G109" t="n">
        <v>12</v>
      </c>
      <c r="H109" t="n">
        <v>875</v>
      </c>
      <c r="I109" t="n">
        <v>51.3</v>
      </c>
      <c r="J109" s="10" t="str">
        <f>=LOG10(H109)</f>
      </c>
      <c r="K109" t="str">
        <f>=_xlfn.RANK.AVG(H109,H$2:H$1654,1)</f>
      </c>
      <c r="L109" t="str">
        <f>=_xlfn.RANK.AVG(I109,I$2:I$1654,1)</f>
      </c>
      <c r="M109" t="str">
        <f>=IF(AND(C109="Public",E109&lt;&gt;""),E109,"")</f>
      </c>
      <c r="N109" t="str">
        <f>=IF(AND(C109="Public",E109&lt;&gt;""),I109,"")</f>
      </c>
      <c r="O109" t="str">
        <f>=IF(AND(C109="Private nonprofit",E109&lt;&gt;""),E109,"")</f>
      </c>
      <c r="P109" t="str">
        <f>=IF(AND(C109="Private nonprofit",E109&lt;&gt;""),I109,"")</f>
      </c>
    </row>
    <row r="110">
      <c r="A110" t="n">
        <v>119173</v>
      </c>
      <c r="B110" t="s">
        <v>749</v>
      </c>
      <c r="C110" t="s">
        <v>163</v>
      </c>
      <c r="D110" t="n">
        <v>55</v>
      </c>
      <c r="E110" t="n">
        <v>27434</v>
      </c>
      <c r="F110" t="n">
        <v>74</v>
      </c>
      <c r="G110" t="n">
        <v>11</v>
      </c>
      <c r="H110" t="n">
        <v>2919</v>
      </c>
      <c r="I110" t="n">
        <v>54.9</v>
      </c>
      <c r="J110" s="10" t="str">
        <f>=LOG10(H110)</f>
      </c>
      <c r="K110" t="str">
        <f>=_xlfn.RANK.AVG(H110,H$2:H$1654,1)</f>
      </c>
      <c r="L110" t="str">
        <f>=_xlfn.RANK.AVG(I110,I$2:I$1654,1)</f>
      </c>
      <c r="M110" t="str">
        <f>=IF(AND(C110="Public",E110&lt;&gt;""),E110,"")</f>
      </c>
      <c r="N110" t="str">
        <f>=IF(AND(C110="Public",E110&lt;&gt;""),I110,"")</f>
      </c>
      <c r="O110" t="str">
        <f>=IF(AND(C110="Private nonprofit",E110&lt;&gt;""),E110,"")</f>
      </c>
      <c r="P110" t="str">
        <f>=IF(AND(C110="Private nonprofit",E110&lt;&gt;""),I110,"")</f>
      </c>
    </row>
    <row r="111">
      <c r="A111" t="n">
        <v>119270</v>
      </c>
      <c r="B111" t="s">
        <v>752</v>
      </c>
      <c r="C111" t="s">
        <v>189</v>
      </c>
      <c r="D111" t="n">
        <v>18</v>
      </c>
      <c r="E111" t="n">
        <v>39056</v>
      </c>
      <c r="F111" t="n">
        <v>71</v>
      </c>
      <c r="G111" t="n">
        <v>6</v>
      </c>
      <c r="H111" t="n">
        <v>1241</v>
      </c>
      <c r="I111" t="n">
        <v>44.1</v>
      </c>
      <c r="J111" s="10" t="str">
        <f>=LOG10(H111)</f>
      </c>
      <c r="K111" t="str">
        <f>=_xlfn.RANK.AVG(H111,H$2:H$1654,1)</f>
      </c>
      <c r="L111" t="str">
        <f>=_xlfn.RANK.AVG(I111,I$2:I$1654,1)</f>
      </c>
      <c r="M111" t="str">
        <f>=IF(AND(C111="Public",E111&lt;&gt;""),E111,"")</f>
      </c>
      <c r="N111" t="str">
        <f>=IF(AND(C111="Public",E111&lt;&gt;""),I111,"")</f>
      </c>
      <c r="O111" t="str">
        <f>=IF(AND(C111="Private nonprofit",E111&lt;&gt;""),E111,"")</f>
      </c>
      <c r="P111" t="str">
        <f>=IF(AND(C111="Private nonprofit",E111&lt;&gt;""),I111,"")</f>
      </c>
    </row>
    <row r="112">
      <c r="A112" t="n">
        <v>119775</v>
      </c>
      <c r="B112" t="s">
        <v>761</v>
      </c>
      <c r="C112" t="s">
        <v>189</v>
      </c>
      <c r="D112" t="n">
        <v>46</v>
      </c>
      <c r="E112" t="n">
        <v>50190</v>
      </c>
      <c r="F112" t="n">
        <v>50</v>
      </c>
      <c r="G112" t="n">
        <v>6</v>
      </c>
      <c r="H112" t="n">
        <v>327</v>
      </c>
      <c r="I112" t="n">
        <v>50.9</v>
      </c>
      <c r="J112" s="10" t="str">
        <f>=LOG10(H112)</f>
      </c>
      <c r="K112" t="str">
        <f>=_xlfn.RANK.AVG(H112,H$2:H$1654,1)</f>
      </c>
      <c r="L112" t="str">
        <f>=_xlfn.RANK.AVG(I112,I$2:I$1654,1)</f>
      </c>
      <c r="M112" t="str">
        <f>=IF(AND(C112="Public",E112&lt;&gt;""),E112,"")</f>
      </c>
      <c r="N112" t="str">
        <f>=IF(AND(C112="Public",E112&lt;&gt;""),I112,"")</f>
      </c>
      <c r="O112" t="str">
        <f>=IF(AND(C112="Private nonprofit",E112&lt;&gt;""),E112,"")</f>
      </c>
      <c r="P112" t="str">
        <f>=IF(AND(C112="Private nonprofit",E112&lt;&gt;""),I112,"")</f>
      </c>
    </row>
    <row r="113">
      <c r="A113" t="n">
        <v>120184</v>
      </c>
      <c r="B113" t="s">
        <v>769</v>
      </c>
      <c r="C113" t="s">
        <v>163</v>
      </c>
      <c r="D113"/>
      <c r="E113"/>
      <c r="F113"/>
      <c r="G113" t="n">
        <v>6</v>
      </c>
      <c r="H113" t="n">
        <v>255</v>
      </c>
      <c r="I113" t="n">
        <v>31.5</v>
      </c>
      <c r="J113" s="10" t="str">
        <f>=LOG10(H113)</f>
      </c>
      <c r="K113" t="str">
        <f>=_xlfn.RANK.AVG(H113,H$2:H$1654,1)</f>
      </c>
      <c r="L113" t="str">
        <f>=_xlfn.RANK.AVG(I113,I$2:I$1654,1)</f>
      </c>
      <c r="M113" t="str">
        <f>=IF(AND(C113="Public",E113&lt;&gt;""),E113,"")</f>
      </c>
      <c r="N113" t="str">
        <f>=IF(AND(C113="Public",E113&lt;&gt;""),I113,"")</f>
      </c>
      <c r="O113" t="str">
        <f>=IF(AND(C113="Private nonprofit",E113&lt;&gt;""),E113,"")</f>
      </c>
      <c r="P113" t="str">
        <f>=IF(AND(C113="Private nonprofit",E113&lt;&gt;""),I113,"")</f>
      </c>
    </row>
    <row r="114">
      <c r="A114" t="n">
        <v>120254</v>
      </c>
      <c r="B114" t="s">
        <v>771</v>
      </c>
      <c r="C114" t="s">
        <v>163</v>
      </c>
      <c r="D114" t="n">
        <v>16</v>
      </c>
      <c r="E114" t="n">
        <v>47113</v>
      </c>
      <c r="F114" t="n">
        <v>87</v>
      </c>
      <c r="G114" t="n">
        <v>9</v>
      </c>
      <c r="H114" t="n">
        <v>2029</v>
      </c>
      <c r="I114" t="n">
        <v>85.1</v>
      </c>
      <c r="J114" s="10" t="str">
        <f>=LOG10(H114)</f>
      </c>
      <c r="K114" t="str">
        <f>=_xlfn.RANK.AVG(H114,H$2:H$1654,1)</f>
      </c>
      <c r="L114" t="str">
        <f>=_xlfn.RANK.AVG(I114,I$2:I$1654,1)</f>
      </c>
      <c r="M114" t="str">
        <f>=IF(AND(C114="Public",E114&lt;&gt;""),E114,"")</f>
      </c>
      <c r="N114" t="str">
        <f>=IF(AND(C114="Public",E114&lt;&gt;""),I114,"")</f>
      </c>
      <c r="O114" t="str">
        <f>=IF(AND(C114="Private nonprofit",E114&lt;&gt;""),E114,"")</f>
      </c>
      <c r="P114" t="str">
        <f>=IF(AND(C114="Private nonprofit",E114&lt;&gt;""),I114,"")</f>
      </c>
    </row>
    <row r="115">
      <c r="A115" t="n">
        <v>120403</v>
      </c>
      <c r="B115" t="s">
        <v>775</v>
      </c>
      <c r="C115" t="s">
        <v>163</v>
      </c>
      <c r="D115" t="n">
        <v>31</v>
      </c>
      <c r="E115" t="n">
        <v>49440</v>
      </c>
      <c r="F115" t="n">
        <v>73</v>
      </c>
      <c r="G115" t="n">
        <v>8</v>
      </c>
      <c r="H115" t="n">
        <v>1380</v>
      </c>
      <c r="I115" t="n">
        <v>60.6</v>
      </c>
      <c r="J115" s="10" t="str">
        <f>=LOG10(H115)</f>
      </c>
      <c r="K115" t="str">
        <f>=_xlfn.RANK.AVG(H115,H$2:H$1654,1)</f>
      </c>
      <c r="L115" t="str">
        <f>=_xlfn.RANK.AVG(I115,I$2:I$1654,1)</f>
      </c>
      <c r="M115" t="str">
        <f>=IF(AND(C115="Public",E115&lt;&gt;""),E115,"")</f>
      </c>
      <c r="N115" t="str">
        <f>=IF(AND(C115="Public",E115&lt;&gt;""),I115,"")</f>
      </c>
      <c r="O115" t="str">
        <f>=IF(AND(C115="Private nonprofit",E115&lt;&gt;""),E115,"")</f>
      </c>
      <c r="P115" t="str">
        <f>=IF(AND(C115="Private nonprofit",E115&lt;&gt;""),I115,"")</f>
      </c>
    </row>
    <row r="116">
      <c r="A116" t="n">
        <v>120537</v>
      </c>
      <c r="B116" t="s">
        <v>777</v>
      </c>
      <c r="C116" t="s">
        <v>163</v>
      </c>
      <c r="D116" t="n">
        <v>43</v>
      </c>
      <c r="E116" t="n">
        <v>30514</v>
      </c>
      <c r="F116" t="n">
        <v>68</v>
      </c>
      <c r="G116" t="n">
        <v>13</v>
      </c>
      <c r="H116" t="n">
        <v>1235</v>
      </c>
      <c r="I116" t="n">
        <v>45.7</v>
      </c>
      <c r="J116" s="10" t="str">
        <f>=LOG10(H116)</f>
      </c>
      <c r="K116" t="str">
        <f>=_xlfn.RANK.AVG(H116,H$2:H$1654,1)</f>
      </c>
      <c r="L116" t="str">
        <f>=_xlfn.RANK.AVG(I116,I$2:I$1654,1)</f>
      </c>
      <c r="M116" t="str">
        <f>=IF(AND(C116="Public",E116&lt;&gt;""),E116,"")</f>
      </c>
      <c r="N116" t="str">
        <f>=IF(AND(C116="Public",E116&lt;&gt;""),I116,"")</f>
      </c>
      <c r="O116" t="str">
        <f>=IF(AND(C116="Private nonprofit",E116&lt;&gt;""),E116,"")</f>
      </c>
      <c r="P116" t="str">
        <f>=IF(AND(C116="Private nonprofit",E116&lt;&gt;""),I116,"")</f>
      </c>
    </row>
    <row r="117">
      <c r="A117" t="n">
        <v>120865</v>
      </c>
      <c r="B117" t="s">
        <v>783</v>
      </c>
      <c r="C117" t="s">
        <v>163</v>
      </c>
      <c r="D117" t="n">
        <v>33</v>
      </c>
      <c r="E117" t="n">
        <v>22799</v>
      </c>
      <c r="F117" t="n">
        <v>88</v>
      </c>
      <c r="G117" t="n">
        <v>11</v>
      </c>
      <c r="H117" t="n">
        <v>1226</v>
      </c>
      <c r="I117" t="n">
        <v>51.8</v>
      </c>
      <c r="J117" s="10" t="str">
        <f>=LOG10(H117)</f>
      </c>
      <c r="K117" t="str">
        <f>=_xlfn.RANK.AVG(H117,H$2:H$1654,1)</f>
      </c>
      <c r="L117" t="str">
        <f>=_xlfn.RANK.AVG(I117,I$2:I$1654,1)</f>
      </c>
      <c r="M117" t="str">
        <f>=IF(AND(C117="Public",E117&lt;&gt;""),E117,"")</f>
      </c>
      <c r="N117" t="str">
        <f>=IF(AND(C117="Public",E117&lt;&gt;""),I117,"")</f>
      </c>
      <c r="O117" t="str">
        <f>=IF(AND(C117="Private nonprofit",E117&lt;&gt;""),E117,"")</f>
      </c>
      <c r="P117" t="str">
        <f>=IF(AND(C117="Private nonprofit",E117&lt;&gt;""),I117,"")</f>
      </c>
    </row>
    <row r="118">
      <c r="A118" t="n">
        <v>120883</v>
      </c>
      <c r="B118" t="s">
        <v>785</v>
      </c>
      <c r="C118" t="s">
        <v>163</v>
      </c>
      <c r="D118" t="n">
        <v>34</v>
      </c>
      <c r="E118" t="n">
        <v>30975</v>
      </c>
      <c r="F118" t="n">
        <v>89</v>
      </c>
      <c r="G118" t="n">
        <v>14</v>
      </c>
      <c r="H118" t="n">
        <v>6896</v>
      </c>
      <c r="I118" t="n">
        <v>65.7</v>
      </c>
      <c r="J118" s="10" t="str">
        <f>=LOG10(H118)</f>
      </c>
      <c r="K118" t="str">
        <f>=_xlfn.RANK.AVG(H118,H$2:H$1654,1)</f>
      </c>
      <c r="L118" t="str">
        <f>=_xlfn.RANK.AVG(I118,I$2:I$1654,1)</f>
      </c>
      <c r="M118" t="str">
        <f>=IF(AND(C118="Public",E118&lt;&gt;""),E118,"")</f>
      </c>
      <c r="N118" t="str">
        <f>=IF(AND(C118="Public",E118&lt;&gt;""),I118,"")</f>
      </c>
      <c r="O118" t="str">
        <f>=IF(AND(C118="Private nonprofit",E118&lt;&gt;""),E118,"")</f>
      </c>
      <c r="P118" t="str">
        <f>=IF(AND(C118="Private nonprofit",E118&lt;&gt;""),I118,"")</f>
      </c>
    </row>
    <row r="119">
      <c r="A119" t="n">
        <v>121150</v>
      </c>
      <c r="B119" t="s">
        <v>791</v>
      </c>
      <c r="C119" t="s">
        <v>163</v>
      </c>
      <c r="D119" t="n">
        <v>20</v>
      </c>
      <c r="E119" t="n">
        <v>52216</v>
      </c>
      <c r="F119" t="n">
        <v>86</v>
      </c>
      <c r="G119" t="n">
        <v>13</v>
      </c>
      <c r="H119" t="n">
        <v>12256</v>
      </c>
      <c r="I119" t="n">
        <v>84.7</v>
      </c>
      <c r="J119" s="10" t="str">
        <f>=LOG10(H119)</f>
      </c>
      <c r="K119" t="str">
        <f>=_xlfn.RANK.AVG(H119,H$2:H$1654,1)</f>
      </c>
      <c r="L119" t="str">
        <f>=_xlfn.RANK.AVG(I119,I$2:I$1654,1)</f>
      </c>
      <c r="M119" t="str">
        <f>=IF(AND(C119="Public",E119&lt;&gt;""),E119,"")</f>
      </c>
      <c r="N119" t="str">
        <f>=IF(AND(C119="Public",E119&lt;&gt;""),I119,"")</f>
      </c>
      <c r="O119" t="str">
        <f>=IF(AND(C119="Private nonprofit",E119&lt;&gt;""),E119,"")</f>
      </c>
      <c r="P119" t="str">
        <f>=IF(AND(C119="Private nonprofit",E119&lt;&gt;""),I119,"")</f>
      </c>
    </row>
    <row r="120">
      <c r="A120" t="n">
        <v>121257</v>
      </c>
      <c r="B120" t="s">
        <v>793</v>
      </c>
      <c r="C120" t="s">
        <v>163</v>
      </c>
      <c r="D120" t="n">
        <v>10</v>
      </c>
      <c r="E120" t="n">
        <v>34801</v>
      </c>
      <c r="F120" t="n">
        <v>94</v>
      </c>
      <c r="G120" t="n">
        <v>10</v>
      </c>
      <c r="H120" t="n">
        <v>1233</v>
      </c>
      <c r="I120" t="n">
        <v>83.2</v>
      </c>
      <c r="J120" s="10" t="str">
        <f>=LOG10(H120)</f>
      </c>
      <c r="K120" t="str">
        <f>=_xlfn.RANK.AVG(H120,H$2:H$1654,1)</f>
      </c>
      <c r="L120" t="str">
        <f>=_xlfn.RANK.AVG(I120,I$2:I$1654,1)</f>
      </c>
      <c r="M120" t="str">
        <f>=IF(AND(C120="Public",E120&lt;&gt;""),E120,"")</f>
      </c>
      <c r="N120" t="str">
        <f>=IF(AND(C120="Public",E120&lt;&gt;""),I120,"")</f>
      </c>
      <c r="O120" t="str">
        <f>=IF(AND(C120="Private nonprofit",E120&lt;&gt;""),E120,"")</f>
      </c>
      <c r="P120" t="str">
        <f>=IF(AND(C120="Private nonprofit",E120&lt;&gt;""),I120,"")</f>
      </c>
    </row>
    <row r="121">
      <c r="A121" t="n">
        <v>121309</v>
      </c>
      <c r="B121" t="s">
        <v>794</v>
      </c>
      <c r="C121" t="s">
        <v>163</v>
      </c>
      <c r="D121" t="n">
        <v>23</v>
      </c>
      <c r="E121" t="n">
        <v>36370</v>
      </c>
      <c r="F121" t="n">
        <v>86</v>
      </c>
      <c r="G121" t="n">
        <v>13</v>
      </c>
      <c r="H121" t="n">
        <v>5054</v>
      </c>
      <c r="I121" t="n">
        <v>73.8</v>
      </c>
      <c r="J121" s="10" t="str">
        <f>=LOG10(H121)</f>
      </c>
      <c r="K121" t="str">
        <f>=_xlfn.RANK.AVG(H121,H$2:H$1654,1)</f>
      </c>
      <c r="L121" t="str">
        <f>=_xlfn.RANK.AVG(I121,I$2:I$1654,1)</f>
      </c>
      <c r="M121" t="str">
        <f>=IF(AND(C121="Public",E121&lt;&gt;""),E121,"")</f>
      </c>
      <c r="N121" t="str">
        <f>=IF(AND(C121="Public",E121&lt;&gt;""),I121,"")</f>
      </c>
      <c r="O121" t="str">
        <f>=IF(AND(C121="Private nonprofit",E121&lt;&gt;""),E121,"")</f>
      </c>
      <c r="P121" t="str">
        <f>=IF(AND(C121="Private nonprofit",E121&lt;&gt;""),I121,"")</f>
      </c>
    </row>
    <row r="122">
      <c r="A122" t="n">
        <v>121345</v>
      </c>
      <c r="B122" t="s">
        <v>795</v>
      </c>
      <c r="C122" t="s">
        <v>163</v>
      </c>
      <c r="D122" t="n">
        <v>19</v>
      </c>
      <c r="E122" t="n">
        <v>17423</v>
      </c>
      <c r="F122" t="n">
        <v>96</v>
      </c>
      <c r="G122" t="n">
        <v>7</v>
      </c>
      <c r="H122" t="n">
        <v>1814</v>
      </c>
      <c r="I122" t="n">
        <v>93.2</v>
      </c>
      <c r="J122" s="10" t="str">
        <f>=LOG10(H122)</f>
      </c>
      <c r="K122" t="str">
        <f>=_xlfn.RANK.AVG(H122,H$2:H$1654,1)</f>
      </c>
      <c r="L122" t="str">
        <f>=_xlfn.RANK.AVG(I122,I$2:I$1654,1)</f>
      </c>
      <c r="M122" t="str">
        <f>=IF(AND(C122="Public",E122&lt;&gt;""),E122,"")</f>
      </c>
      <c r="N122" t="str">
        <f>=IF(AND(C122="Public",E122&lt;&gt;""),I122,"")</f>
      </c>
      <c r="O122" t="str">
        <f>=IF(AND(C122="Private nonprofit",E122&lt;&gt;""),E122,"")</f>
      </c>
      <c r="P122" t="str">
        <f>=IF(AND(C122="Private nonprofit",E122&lt;&gt;""),I122,"")</f>
      </c>
    </row>
    <row r="123">
      <c r="A123" t="n">
        <v>121691</v>
      </c>
      <c r="B123" t="s">
        <v>805</v>
      </c>
      <c r="C123" t="s">
        <v>163</v>
      </c>
      <c r="D123" t="n">
        <v>35</v>
      </c>
      <c r="E123" t="n">
        <v>28054</v>
      </c>
      <c r="F123" t="n">
        <v>81</v>
      </c>
      <c r="G123" t="n">
        <v>11</v>
      </c>
      <c r="H123" t="n">
        <v>3880</v>
      </c>
      <c r="I123" t="n">
        <v>70.7</v>
      </c>
      <c r="J123" s="10" t="str">
        <f>=LOG10(H123)</f>
      </c>
      <c r="K123" t="str">
        <f>=_xlfn.RANK.AVG(H123,H$2:H$1654,1)</f>
      </c>
      <c r="L123" t="str">
        <f>=_xlfn.RANK.AVG(I123,I$2:I$1654,1)</f>
      </c>
      <c r="M123" t="str">
        <f>=IF(AND(C123="Public",E123&lt;&gt;""),E123,"")</f>
      </c>
      <c r="N123" t="str">
        <f>=IF(AND(C123="Public",E123&lt;&gt;""),I123,"")</f>
      </c>
      <c r="O123" t="str">
        <f>=IF(AND(C123="Private nonprofit",E123&lt;&gt;""),E123,"")</f>
      </c>
      <c r="P123" t="str">
        <f>=IF(AND(C123="Private nonprofit",E123&lt;&gt;""),I123,"")</f>
      </c>
    </row>
    <row r="124">
      <c r="A124" t="n">
        <v>122409</v>
      </c>
      <c r="B124" t="s">
        <v>822</v>
      </c>
      <c r="C124" t="s">
        <v>149</v>
      </c>
      <c r="D124" t="n">
        <v>31</v>
      </c>
      <c r="E124" t="n">
        <v>19500</v>
      </c>
      <c r="F124" t="n">
        <v>90</v>
      </c>
      <c r="G124" t="n">
        <v>22</v>
      </c>
      <c r="H124" t="n">
        <v>40745</v>
      </c>
      <c r="I124" t="n">
        <v>78.3</v>
      </c>
      <c r="J124" s="10" t="str">
        <f>=LOG10(H124)</f>
      </c>
      <c r="K124" t="str">
        <f>=_xlfn.RANK.AVG(H124,H$2:H$1654,1)</f>
      </c>
      <c r="L124" t="str">
        <f>=_xlfn.RANK.AVG(I124,I$2:I$1654,1)</f>
      </c>
      <c r="M124" t="str">
        <f>=IF(AND(C124="Public",E124&lt;&gt;""),E124,"")</f>
      </c>
      <c r="N124" t="str">
        <f>=IF(AND(C124="Public",E124&lt;&gt;""),I124,"")</f>
      </c>
      <c r="O124" t="str">
        <f>=IF(AND(C124="Private nonprofit",E124&lt;&gt;""),E124,"")</f>
      </c>
      <c r="P124" t="str">
        <f>=IF(AND(C124="Private nonprofit",E124&lt;&gt;""),I124,"")</f>
      </c>
    </row>
    <row r="125">
      <c r="A125" t="n">
        <v>122436</v>
      </c>
      <c r="B125" t="s">
        <v>823</v>
      </c>
      <c r="C125" t="s">
        <v>163</v>
      </c>
      <c r="D125" t="n">
        <v>19</v>
      </c>
      <c r="E125" t="n">
        <v>37675</v>
      </c>
      <c r="F125" t="n">
        <v>90</v>
      </c>
      <c r="G125" t="n">
        <v>14</v>
      </c>
      <c r="H125" t="n">
        <v>9982</v>
      </c>
      <c r="I125" t="n">
        <v>81.6</v>
      </c>
      <c r="J125" s="10" t="str">
        <f>=LOG10(H125)</f>
      </c>
      <c r="K125" t="str">
        <f>=_xlfn.RANK.AVG(H125,H$2:H$1654,1)</f>
      </c>
      <c r="L125" t="str">
        <f>=_xlfn.RANK.AVG(I125,I$2:I$1654,1)</f>
      </c>
      <c r="M125" t="str">
        <f>=IF(AND(C125="Public",E125&lt;&gt;""),E125,"")</f>
      </c>
      <c r="N125" t="str">
        <f>=IF(AND(C125="Public",E125&lt;&gt;""),I125,"")</f>
      </c>
      <c r="O125" t="str">
        <f>=IF(AND(C125="Private nonprofit",E125&lt;&gt;""),E125,"")</f>
      </c>
      <c r="P125" t="str">
        <f>=IF(AND(C125="Private nonprofit",E125&lt;&gt;""),I125,"")</f>
      </c>
    </row>
    <row r="126">
      <c r="A126" t="n">
        <v>122506</v>
      </c>
      <c r="B126" t="s">
        <v>824</v>
      </c>
      <c r="C126" t="s">
        <v>163</v>
      </c>
      <c r="D126" t="n">
        <v>16</v>
      </c>
      <c r="E126" t="n">
        <v>44360</v>
      </c>
      <c r="F126" t="n">
        <v>74</v>
      </c>
      <c r="G126" t="n">
        <v>3</v>
      </c>
      <c r="H126" t="n">
        <v>459</v>
      </c>
      <c r="I126" t="n">
        <v>52.5</v>
      </c>
      <c r="J126" s="10" t="str">
        <f>=LOG10(H126)</f>
      </c>
      <c r="K126" t="str">
        <f>=_xlfn.RANK.AVG(H126,H$2:H$1654,1)</f>
      </c>
      <c r="L126" t="str">
        <f>=_xlfn.RANK.AVG(I126,I$2:I$1654,1)</f>
      </c>
      <c r="M126" t="str">
        <f>=IF(AND(C126="Public",E126&lt;&gt;""),E126,"")</f>
      </c>
      <c r="N126" t="str">
        <f>=IF(AND(C126="Public",E126&lt;&gt;""),I126,"")</f>
      </c>
      <c r="O126" t="str">
        <f>=IF(AND(C126="Private nonprofit",E126&lt;&gt;""),E126,"")</f>
      </c>
      <c r="P126" t="str">
        <f>=IF(AND(C126="Private nonprofit",E126&lt;&gt;""),I126,"")</f>
      </c>
    </row>
    <row r="127">
      <c r="A127" t="n">
        <v>122597</v>
      </c>
      <c r="B127" t="s">
        <v>825</v>
      </c>
      <c r="C127" t="s">
        <v>149</v>
      </c>
      <c r="D127" t="n">
        <v>41</v>
      </c>
      <c r="E127" t="n">
        <v>13353</v>
      </c>
      <c r="F127" t="n">
        <v>84</v>
      </c>
      <c r="G127" t="n">
        <v>16</v>
      </c>
      <c r="H127" t="n">
        <v>28755</v>
      </c>
      <c r="I127" t="n">
        <v>50.1</v>
      </c>
      <c r="J127" s="10" t="str">
        <f>=LOG10(H127)</f>
      </c>
      <c r="K127" t="str">
        <f>=_xlfn.RANK.AVG(H127,H$2:H$1654,1)</f>
      </c>
      <c r="L127" t="str">
        <f>=_xlfn.RANK.AVG(I127,I$2:I$1654,1)</f>
      </c>
      <c r="M127" t="str">
        <f>=IF(AND(C127="Public",E127&lt;&gt;""),E127,"")</f>
      </c>
      <c r="N127" t="str">
        <f>=IF(AND(C127="Public",E127&lt;&gt;""),I127,"")</f>
      </c>
      <c r="O127" t="str">
        <f>=IF(AND(C127="Private nonprofit",E127&lt;&gt;""),E127,"")</f>
      </c>
      <c r="P127" t="str">
        <f>=IF(AND(C127="Private nonprofit",E127&lt;&gt;""),I127,"")</f>
      </c>
    </row>
    <row r="128">
      <c r="A128" t="n">
        <v>122612</v>
      </c>
      <c r="B128" t="s">
        <v>826</v>
      </c>
      <c r="C128" t="s">
        <v>163</v>
      </c>
      <c r="D128" t="n">
        <v>27</v>
      </c>
      <c r="E128" t="n">
        <v>44104</v>
      </c>
      <c r="F128" t="n">
        <v>80</v>
      </c>
      <c r="G128" t="n">
        <v>12</v>
      </c>
      <c r="H128" t="n">
        <v>11147</v>
      </c>
      <c r="I128" t="n">
        <v>71.1</v>
      </c>
      <c r="J128" s="10" t="str">
        <f>=LOG10(H128)</f>
      </c>
      <c r="K128" t="str">
        <f>=_xlfn.RANK.AVG(H128,H$2:H$1654,1)</f>
      </c>
      <c r="L128" t="str">
        <f>=_xlfn.RANK.AVG(I128,I$2:I$1654,1)</f>
      </c>
      <c r="M128" t="str">
        <f>=IF(AND(C128="Public",E128&lt;&gt;""),E128,"")</f>
      </c>
      <c r="N128" t="str">
        <f>=IF(AND(C128="Public",E128&lt;&gt;""),I128,"")</f>
      </c>
      <c r="O128" t="str">
        <f>=IF(AND(C128="Private nonprofit",E128&lt;&gt;""),E128,"")</f>
      </c>
      <c r="P128" t="str">
        <f>=IF(AND(C128="Private nonprofit",E128&lt;&gt;""),I128,"")</f>
      </c>
    </row>
    <row r="129">
      <c r="A129" t="n">
        <v>122728</v>
      </c>
      <c r="B129" t="s">
        <v>831</v>
      </c>
      <c r="C129" t="s">
        <v>163</v>
      </c>
      <c r="D129" t="n">
        <v>34</v>
      </c>
      <c r="E129" t="n">
        <v>28171</v>
      </c>
      <c r="F129" t="n">
        <v>69</v>
      </c>
      <c r="G129" t="n">
        <v>9</v>
      </c>
      <c r="H129" t="n">
        <v>2150</v>
      </c>
      <c r="I129" t="n">
        <v>60.7</v>
      </c>
      <c r="J129" s="10" t="str">
        <f>=LOG10(H129)</f>
      </c>
      <c r="K129" t="str">
        <f>=_xlfn.RANK.AVG(H129,H$2:H$1654,1)</f>
      </c>
      <c r="L129" t="str">
        <f>=_xlfn.RANK.AVG(I129,I$2:I$1654,1)</f>
      </c>
      <c r="M129" t="str">
        <f>=IF(AND(C129="Public",E129&lt;&gt;""),E129,"")</f>
      </c>
      <c r="N129" t="str">
        <f>=IF(AND(C129="Public",E129&lt;&gt;""),I129,"")</f>
      </c>
      <c r="O129" t="str">
        <f>=IF(AND(C129="Private nonprofit",E129&lt;&gt;""),E129,"")</f>
      </c>
      <c r="P129" t="str">
        <f>=IF(AND(C129="Private nonprofit",E129&lt;&gt;""),I129,"")</f>
      </c>
    </row>
    <row r="130">
      <c r="A130" t="n">
        <v>122755</v>
      </c>
      <c r="B130" t="s">
        <v>834</v>
      </c>
      <c r="C130" t="s">
        <v>149</v>
      </c>
      <c r="D130" t="n">
        <v>35</v>
      </c>
      <c r="E130" t="n">
        <v>13833</v>
      </c>
      <c r="F130" t="n">
        <v>86</v>
      </c>
      <c r="G130" t="n">
        <v>18</v>
      </c>
      <c r="H130" t="n">
        <v>39835</v>
      </c>
      <c r="I130" t="n">
        <v>64.7</v>
      </c>
      <c r="J130" s="10" t="str">
        <f>=LOG10(H130)</f>
      </c>
      <c r="K130" t="str">
        <f>=_xlfn.RANK.AVG(H130,H$2:H$1654,1)</f>
      </c>
      <c r="L130" t="str">
        <f>=_xlfn.RANK.AVG(I130,I$2:I$1654,1)</f>
      </c>
      <c r="M130" t="str">
        <f>=IF(AND(C130="Public",E130&lt;&gt;""),E130,"")</f>
      </c>
      <c r="N130" t="str">
        <f>=IF(AND(C130="Public",E130&lt;&gt;""),I130,"")</f>
      </c>
      <c r="O130" t="str">
        <f>=IF(AND(C130="Private nonprofit",E130&lt;&gt;""),E130,"")</f>
      </c>
      <c r="P130" t="str">
        <f>=IF(AND(C130="Private nonprofit",E130&lt;&gt;""),I130,"")</f>
      </c>
    </row>
    <row r="131">
      <c r="A131" t="n">
        <v>122931</v>
      </c>
      <c r="B131" t="s">
        <v>838</v>
      </c>
      <c r="C131" t="s">
        <v>163</v>
      </c>
      <c r="D131" t="n">
        <v>11</v>
      </c>
      <c r="E131" t="n">
        <v>49651</v>
      </c>
      <c r="F131" t="n">
        <v>94</v>
      </c>
      <c r="G131" t="n">
        <v>10</v>
      </c>
      <c r="H131" t="n">
        <v>9960</v>
      </c>
      <c r="I131" t="n">
        <v>88.5</v>
      </c>
      <c r="J131" s="10" t="str">
        <f>=LOG10(H131)</f>
      </c>
      <c r="K131" t="str">
        <f>=_xlfn.RANK.AVG(H131,H$2:H$1654,1)</f>
      </c>
      <c r="L131" t="str">
        <f>=_xlfn.RANK.AVG(I131,I$2:I$1654,1)</f>
      </c>
      <c r="M131" t="str">
        <f>=IF(AND(C131="Public",E131&lt;&gt;""),E131,"")</f>
      </c>
      <c r="N131" t="str">
        <f>=IF(AND(C131="Public",E131&lt;&gt;""),I131,"")</f>
      </c>
      <c r="O131" t="str">
        <f>=IF(AND(C131="Private nonprofit",E131&lt;&gt;""),E131,"")</f>
      </c>
      <c r="P131" t="str">
        <f>=IF(AND(C131="Private nonprofit",E131&lt;&gt;""),I131,"")</f>
      </c>
    </row>
    <row r="132">
      <c r="A132" t="n">
        <v>123165</v>
      </c>
      <c r="B132" t="s">
        <v>842</v>
      </c>
      <c r="C132" t="s">
        <v>163</v>
      </c>
      <c r="D132" t="n">
        <v>11</v>
      </c>
      <c r="E132" t="n">
        <v>45505</v>
      </c>
      <c r="F132" t="n">
        <v>88</v>
      </c>
      <c r="G132" t="n">
        <v>11</v>
      </c>
      <c r="H132" t="n">
        <v>1171</v>
      </c>
      <c r="I132" t="n">
        <v>87.1</v>
      </c>
      <c r="J132" s="10" t="str">
        <f>=LOG10(H132)</f>
      </c>
      <c r="K132" t="str">
        <f>=_xlfn.RANK.AVG(H132,H$2:H$1654,1)</f>
      </c>
      <c r="L132" t="str">
        <f>=_xlfn.RANK.AVG(I132,I$2:I$1654,1)</f>
      </c>
      <c r="M132" t="str">
        <f>=IF(AND(C132="Public",E132&lt;&gt;""),E132,"")</f>
      </c>
      <c r="N132" t="str">
        <f>=IF(AND(C132="Public",E132&lt;&gt;""),I132,"")</f>
      </c>
      <c r="O132" t="str">
        <f>=IF(AND(C132="Private nonprofit",E132&lt;&gt;""),E132,"")</f>
      </c>
      <c r="P132" t="str">
        <f>=IF(AND(C132="Private nonprofit",E132&lt;&gt;""),I132,"")</f>
      </c>
    </row>
    <row r="133">
      <c r="A133" t="n">
        <v>123457</v>
      </c>
      <c r="B133" t="s">
        <v>849</v>
      </c>
      <c r="C133" t="s">
        <v>163</v>
      </c>
      <c r="D133" t="n">
        <v>42</v>
      </c>
      <c r="E133" t="n">
        <v>28453</v>
      </c>
      <c r="F133" t="n">
        <v>62</v>
      </c>
      <c r="G133" t="n">
        <v>15</v>
      </c>
      <c r="H133" t="n">
        <v>1095</v>
      </c>
      <c r="I133" t="n">
        <v>41.7</v>
      </c>
      <c r="J133" s="10" t="str">
        <f>=LOG10(H133)</f>
      </c>
      <c r="K133" t="str">
        <f>=_xlfn.RANK.AVG(H133,H$2:H$1654,1)</f>
      </c>
      <c r="L133" t="str">
        <f>=_xlfn.RANK.AVG(I133,I$2:I$1654,1)</f>
      </c>
      <c r="M133" t="str">
        <f>=IF(AND(C133="Public",E133&lt;&gt;""),E133,"")</f>
      </c>
      <c r="N133" t="str">
        <f>=IF(AND(C133="Public",E133&lt;&gt;""),I133,"")</f>
      </c>
      <c r="O133" t="str">
        <f>=IF(AND(C133="Private nonprofit",E133&lt;&gt;""),E133,"")</f>
      </c>
      <c r="P133" t="str">
        <f>=IF(AND(C133="Private nonprofit",E133&lt;&gt;""),I133,"")</f>
      </c>
    </row>
    <row r="134">
      <c r="A134" t="n">
        <v>123554</v>
      </c>
      <c r="B134" t="s">
        <v>856</v>
      </c>
      <c r="C134" t="s">
        <v>163</v>
      </c>
      <c r="D134" t="n">
        <v>24</v>
      </c>
      <c r="E134" t="n">
        <v>31615</v>
      </c>
      <c r="F134" t="n">
        <v>85</v>
      </c>
      <c r="G134" t="n">
        <v>10</v>
      </c>
      <c r="H134" t="n">
        <v>3279</v>
      </c>
      <c r="I134" t="n">
        <v>69</v>
      </c>
      <c r="J134" s="10" t="str">
        <f>=LOG10(H134)</f>
      </c>
      <c r="K134" t="str">
        <f>=_xlfn.RANK.AVG(H134,H$2:H$1654,1)</f>
      </c>
      <c r="L134" t="str">
        <f>=_xlfn.RANK.AVG(I134,I$2:I$1654,1)</f>
      </c>
      <c r="M134" t="str">
        <f>=IF(AND(C134="Public",E134&lt;&gt;""),E134,"")</f>
      </c>
      <c r="N134" t="str">
        <f>=IF(AND(C134="Public",E134&lt;&gt;""),I134,"")</f>
      </c>
      <c r="O134" t="str">
        <f>=IF(AND(C134="Private nonprofit",E134&lt;&gt;""),E134,"")</f>
      </c>
      <c r="P134" t="str">
        <f>=IF(AND(C134="Private nonprofit",E134&lt;&gt;""),I134,"")</f>
      </c>
    </row>
    <row r="135">
      <c r="A135" t="n">
        <v>123572</v>
      </c>
      <c r="B135" t="s">
        <v>859</v>
      </c>
      <c r="C135" t="s">
        <v>149</v>
      </c>
      <c r="D135" t="n">
        <v>36</v>
      </c>
      <c r="E135" t="n">
        <v>15113</v>
      </c>
      <c r="F135" t="n">
        <v>75</v>
      </c>
      <c r="G135" t="n">
        <v>15</v>
      </c>
      <c r="H135" t="n">
        <v>7372</v>
      </c>
      <c r="I135" t="n">
        <v>60.5</v>
      </c>
      <c r="J135" s="10" t="str">
        <f>=LOG10(H135)</f>
      </c>
      <c r="K135" t="str">
        <f>=_xlfn.RANK.AVG(H135,H$2:H$1654,1)</f>
      </c>
      <c r="L135" t="str">
        <f>=_xlfn.RANK.AVG(I135,I$2:I$1654,1)</f>
      </c>
      <c r="M135" t="str">
        <f>=IF(AND(C135="Public",E135&lt;&gt;""),E135,"")</f>
      </c>
      <c r="N135" t="str">
        <f>=IF(AND(C135="Public",E135&lt;&gt;""),I135,"")</f>
      </c>
      <c r="O135" t="str">
        <f>=IF(AND(C135="Private nonprofit",E135&lt;&gt;""),E135,"")</f>
      </c>
      <c r="P135" t="str">
        <f>=IF(AND(C135="Private nonprofit",E135&lt;&gt;""),I135,"")</f>
      </c>
    </row>
    <row r="136">
      <c r="A136" t="n">
        <v>123651</v>
      </c>
      <c r="B136" t="s">
        <v>863</v>
      </c>
      <c r="C136" t="s">
        <v>163</v>
      </c>
      <c r="D136" t="n">
        <v>43</v>
      </c>
      <c r="E136" t="n">
        <v>20273</v>
      </c>
      <c r="F136" t="n">
        <v>74</v>
      </c>
      <c r="G136" t="n">
        <v>16</v>
      </c>
      <c r="H136" t="n">
        <v>2612</v>
      </c>
      <c r="I136" t="n">
        <v>56</v>
      </c>
      <c r="J136" s="10" t="str">
        <f>=LOG10(H136)</f>
      </c>
      <c r="K136" t="str">
        <f>=_xlfn.RANK.AVG(H136,H$2:H$1654,1)</f>
      </c>
      <c r="L136" t="str">
        <f>=_xlfn.RANK.AVG(I136,I$2:I$1654,1)</f>
      </c>
      <c r="M136" t="str">
        <f>=IF(AND(C136="Public",E136&lt;&gt;""),E136,"")</f>
      </c>
      <c r="N136" t="str">
        <f>=IF(AND(C136="Public",E136&lt;&gt;""),I136,"")</f>
      </c>
      <c r="O136" t="str">
        <f>=IF(AND(C136="Private nonprofit",E136&lt;&gt;""),E136,"")</f>
      </c>
      <c r="P136" t="str">
        <f>=IF(AND(C136="Private nonprofit",E136&lt;&gt;""),I136,"")</f>
      </c>
    </row>
    <row r="137">
      <c r="A137" t="n">
        <v>123952</v>
      </c>
      <c r="B137" t="s">
        <v>868</v>
      </c>
      <c r="C137" t="s">
        <v>163</v>
      </c>
      <c r="D137" t="n">
        <v>21</v>
      </c>
      <c r="E137" t="n">
        <v>21514</v>
      </c>
      <c r="F137" t="n">
        <v>82</v>
      </c>
      <c r="G137" t="n">
        <v>9</v>
      </c>
      <c r="H137" t="n">
        <v>626</v>
      </c>
      <c r="I137" t="n">
        <v>70</v>
      </c>
      <c r="J137" s="10" t="str">
        <f>=LOG10(H137)</f>
      </c>
      <c r="K137" t="str">
        <f>=_xlfn.RANK.AVG(H137,H$2:H$1654,1)</f>
      </c>
      <c r="L137" t="str">
        <f>=_xlfn.RANK.AVG(I137,I$2:I$1654,1)</f>
      </c>
      <c r="M137" t="str">
        <f>=IF(AND(C137="Public",E137&lt;&gt;""),E137,"")</f>
      </c>
      <c r="N137" t="str">
        <f>=IF(AND(C137="Public",E137&lt;&gt;""),I137,"")</f>
      </c>
      <c r="O137" t="str">
        <f>=IF(AND(C137="Private nonprofit",E137&lt;&gt;""),E137,"")</f>
      </c>
      <c r="P137" t="str">
        <f>=IF(AND(C137="Private nonprofit",E137&lt;&gt;""),I137,"")</f>
      </c>
    </row>
    <row r="138">
      <c r="A138" t="n">
        <v>123961</v>
      </c>
      <c r="B138" t="s">
        <v>869</v>
      </c>
      <c r="C138" t="s">
        <v>163</v>
      </c>
      <c r="D138" t="n">
        <v>22</v>
      </c>
      <c r="E138" t="n">
        <v>41496</v>
      </c>
      <c r="F138" t="n">
        <v>97</v>
      </c>
      <c r="G138" t="n">
        <v>9</v>
      </c>
      <c r="H138" t="n">
        <v>52694</v>
      </c>
      <c r="I138" t="n">
        <v>92</v>
      </c>
      <c r="J138" s="10" t="str">
        <f>=LOG10(H138)</f>
      </c>
      <c r="K138" t="str">
        <f>=_xlfn.RANK.AVG(H138,H$2:H$1654,1)</f>
      </c>
      <c r="L138" t="str">
        <f>=_xlfn.RANK.AVG(I138,I$2:I$1654,1)</f>
      </c>
      <c r="M138" t="str">
        <f>=IF(AND(C138="Public",E138&lt;&gt;""),E138,"")</f>
      </c>
      <c r="N138" t="str">
        <f>=IF(AND(C138="Public",E138&lt;&gt;""),I138,"")</f>
      </c>
      <c r="O138" t="str">
        <f>=IF(AND(C138="Private nonprofit",E138&lt;&gt;""),E138,"")</f>
      </c>
      <c r="P138" t="str">
        <f>=IF(AND(C138="Private nonprofit",E138&lt;&gt;""),I138,"")</f>
      </c>
    </row>
    <row r="139">
      <c r="A139" t="n">
        <v>124292</v>
      </c>
      <c r="B139" t="s">
        <v>874</v>
      </c>
      <c r="C139" t="s">
        <v>163</v>
      </c>
      <c r="D139" t="n">
        <v>20</v>
      </c>
      <c r="E139" t="n">
        <v>23039</v>
      </c>
      <c r="F139" t="n">
        <v>92</v>
      </c>
      <c r="G139" t="n">
        <v>10</v>
      </c>
      <c r="H139" t="n">
        <v>517</v>
      </c>
      <c r="I139" t="n">
        <v>82</v>
      </c>
      <c r="J139" s="10" t="str">
        <f>=LOG10(H139)</f>
      </c>
      <c r="K139" t="str">
        <f>=_xlfn.RANK.AVG(H139,H$2:H$1654,1)</f>
      </c>
      <c r="L139" t="str">
        <f>=_xlfn.RANK.AVG(I139,I$2:I$1654,1)</f>
      </c>
      <c r="M139" t="str">
        <f>=IF(AND(C139="Public",E139&lt;&gt;""),E139,"")</f>
      </c>
      <c r="N139" t="str">
        <f>=IF(AND(C139="Public",E139&lt;&gt;""),I139,"")</f>
      </c>
      <c r="O139" t="str">
        <f>=IF(AND(C139="Private nonprofit",E139&lt;&gt;""),E139,"")</f>
      </c>
      <c r="P139" t="str">
        <f>=IF(AND(C139="Private nonprofit",E139&lt;&gt;""),I139,"")</f>
      </c>
    </row>
    <row r="140">
      <c r="A140" t="n">
        <v>125727</v>
      </c>
      <c r="B140" t="s">
        <v>902</v>
      </c>
      <c r="C140" t="s">
        <v>163</v>
      </c>
      <c r="D140" t="n">
        <v>19</v>
      </c>
      <c r="E140" t="n">
        <v>36412</v>
      </c>
      <c r="F140" t="n">
        <v>87</v>
      </c>
      <c r="G140" t="n">
        <v>10</v>
      </c>
      <c r="H140" t="n">
        <v>1359</v>
      </c>
      <c r="I140" t="n">
        <v>70.1</v>
      </c>
      <c r="J140" s="10" t="str">
        <f>=LOG10(H140)</f>
      </c>
      <c r="K140" t="str">
        <f>=_xlfn.RANK.AVG(H140,H$2:H$1654,1)</f>
      </c>
      <c r="L140" t="str">
        <f>=_xlfn.RANK.AVG(I140,I$2:I$1654,1)</f>
      </c>
      <c r="M140" t="str">
        <f>=IF(AND(C140="Public",E140&lt;&gt;""),E140,"")</f>
      </c>
      <c r="N140" t="str">
        <f>=IF(AND(C140="Public",E140&lt;&gt;""),I140,"")</f>
      </c>
      <c r="O140" t="str">
        <f>=IF(AND(C140="Private nonprofit",E140&lt;&gt;""),E140,"")</f>
      </c>
      <c r="P140" t="str">
        <f>=IF(AND(C140="Private nonprofit",E140&lt;&gt;""),I140,"")</f>
      </c>
    </row>
    <row r="141">
      <c r="A141" t="n">
        <v>125763</v>
      </c>
      <c r="B141" t="s">
        <v>903</v>
      </c>
      <c r="C141" t="s">
        <v>163</v>
      </c>
      <c r="D141" t="n">
        <v>32</v>
      </c>
      <c r="E141" t="n">
        <v>32436</v>
      </c>
      <c r="F141" t="n">
        <v>53</v>
      </c>
      <c r="G141" t="n">
        <v>8</v>
      </c>
      <c r="H141" t="n">
        <v>1252</v>
      </c>
      <c r="I141" t="n">
        <v>63.4</v>
      </c>
      <c r="J141" s="10" t="str">
        <f>=LOG10(H141)</f>
      </c>
      <c r="K141" t="str">
        <f>=_xlfn.RANK.AVG(H141,H$2:H$1654,1)</f>
      </c>
      <c r="L141" t="str">
        <f>=_xlfn.RANK.AVG(I141,I$2:I$1654,1)</f>
      </c>
      <c r="M141" t="str">
        <f>=IF(AND(C141="Public",E141&lt;&gt;""),E141,"")</f>
      </c>
      <c r="N141" t="str">
        <f>=IF(AND(C141="Public",E141&lt;&gt;""),I141,"")</f>
      </c>
      <c r="O141" t="str">
        <f>=IF(AND(C141="Private nonprofit",E141&lt;&gt;""),E141,"")</f>
      </c>
      <c r="P141" t="str">
        <f>=IF(AND(C141="Private nonprofit",E141&lt;&gt;""),I141,"")</f>
      </c>
    </row>
    <row r="142">
      <c r="A142" t="n">
        <v>125897</v>
      </c>
      <c r="B142" t="s">
        <v>904</v>
      </c>
      <c r="C142" t="s">
        <v>163</v>
      </c>
      <c r="D142" t="n">
        <v>49</v>
      </c>
      <c r="E142" t="n">
        <v>31257</v>
      </c>
      <c r="F142" t="n">
        <v>80</v>
      </c>
      <c r="G142" t="n">
        <v>9</v>
      </c>
      <c r="H142" t="n">
        <v>1041</v>
      </c>
      <c r="I142" t="n">
        <v>54.8</v>
      </c>
      <c r="J142" s="10" t="str">
        <f>=LOG10(H142)</f>
      </c>
      <c r="K142" t="str">
        <f>=_xlfn.RANK.AVG(H142,H$2:H$1654,1)</f>
      </c>
      <c r="L142" t="str">
        <f>=_xlfn.RANK.AVG(I142,I$2:I$1654,1)</f>
      </c>
      <c r="M142" t="str">
        <f>=IF(AND(C142="Public",E142&lt;&gt;""),E142,"")</f>
      </c>
      <c r="N142" t="str">
        <f>=IF(AND(C142="Public",E142&lt;&gt;""),I142,"")</f>
      </c>
      <c r="O142" t="str">
        <f>=IF(AND(C142="Private nonprofit",E142&lt;&gt;""),E142,"")</f>
      </c>
      <c r="P142" t="str">
        <f>=IF(AND(C142="Private nonprofit",E142&lt;&gt;""),I142,"")</f>
      </c>
    </row>
    <row r="143">
      <c r="A143" t="n">
        <v>126076</v>
      </c>
      <c r="B143" t="s">
        <v>908</v>
      </c>
      <c r="C143" t="s">
        <v>163</v>
      </c>
      <c r="D143" t="n">
        <v>55</v>
      </c>
      <c r="E143" t="n">
        <v>13122</v>
      </c>
      <c r="F143" t="n">
        <v>90</v>
      </c>
      <c r="G143" t="n">
        <v>16</v>
      </c>
      <c r="H143" t="n">
        <v>223</v>
      </c>
      <c r="I143" t="n">
        <v>20</v>
      </c>
      <c r="J143" s="10" t="str">
        <f>=LOG10(H143)</f>
      </c>
      <c r="K143" t="str">
        <f>=_xlfn.RANK.AVG(H143,H$2:H$1654,1)</f>
      </c>
      <c r="L143" t="str">
        <f>=_xlfn.RANK.AVG(I143,I$2:I$1654,1)</f>
      </c>
      <c r="M143" t="str">
        <f>=IF(AND(C143="Public",E143&lt;&gt;""),E143,"")</f>
      </c>
      <c r="N143" t="str">
        <f>=IF(AND(C143="Public",E143&lt;&gt;""),I143,"")</f>
      </c>
      <c r="O143" t="str">
        <f>=IF(AND(C143="Private nonprofit",E143&lt;&gt;""),E143,"")</f>
      </c>
      <c r="P143" t="str">
        <f>=IF(AND(C143="Private nonprofit",E143&lt;&gt;""),I143,"")</f>
      </c>
    </row>
    <row r="144">
      <c r="A144" t="n">
        <v>126182</v>
      </c>
      <c r="B144" t="s">
        <v>911</v>
      </c>
      <c r="C144" t="s">
        <v>149</v>
      </c>
      <c r="D144" t="n">
        <v>35</v>
      </c>
      <c r="E144" t="n">
        <v>13800</v>
      </c>
      <c r="F144" t="n">
        <v>55</v>
      </c>
      <c r="G144" t="n">
        <v>14</v>
      </c>
      <c r="H144" t="n">
        <v>3715</v>
      </c>
      <c r="I144" t="n">
        <v>26.7</v>
      </c>
      <c r="J144" s="10" t="str">
        <f>=LOG10(H144)</f>
      </c>
      <c r="K144" t="str">
        <f>=_xlfn.RANK.AVG(H144,H$2:H$1654,1)</f>
      </c>
      <c r="L144" t="str">
        <f>=_xlfn.RANK.AVG(I144,I$2:I$1654,1)</f>
      </c>
      <c r="M144" t="str">
        <f>=IF(AND(C144="Public",E144&lt;&gt;""),E144,"")</f>
      </c>
      <c r="N144" t="str">
        <f>=IF(AND(C144="Public",E144&lt;&gt;""),I144,"")</f>
      </c>
      <c r="O144" t="str">
        <f>=IF(AND(C144="Private nonprofit",E144&lt;&gt;""),E144,"")</f>
      </c>
      <c r="P144" t="str">
        <f>=IF(AND(C144="Private nonprofit",E144&lt;&gt;""),I144,"")</f>
      </c>
    </row>
    <row r="145">
      <c r="A145" t="n">
        <v>126562</v>
      </c>
      <c r="B145" t="s">
        <v>921</v>
      </c>
      <c r="C145" t="s">
        <v>149</v>
      </c>
      <c r="D145" t="n">
        <v>26</v>
      </c>
      <c r="E145" t="n">
        <v>15303</v>
      </c>
      <c r="F145" t="n">
        <v>71</v>
      </c>
      <c r="G145" t="n">
        <v>16</v>
      </c>
      <c r="H145" t="n">
        <v>29702</v>
      </c>
      <c r="I145" t="n">
        <v>47.4</v>
      </c>
      <c r="J145" s="10" t="str">
        <f>=LOG10(H145)</f>
      </c>
      <c r="K145" t="str">
        <f>=_xlfn.RANK.AVG(H145,H$2:H$1654,1)</f>
      </c>
      <c r="L145" t="str">
        <f>=_xlfn.RANK.AVG(I145,I$2:I$1654,1)</f>
      </c>
      <c r="M145" t="str">
        <f>=IF(AND(C145="Public",E145&lt;&gt;""),E145,"")</f>
      </c>
      <c r="N145" t="str">
        <f>=IF(AND(C145="Public",E145&lt;&gt;""),I145,"")</f>
      </c>
      <c r="O145" t="str">
        <f>=IF(AND(C145="Private nonprofit",E145&lt;&gt;""),E145,"")</f>
      </c>
      <c r="P145" t="str">
        <f>=IF(AND(C145="Private nonprofit",E145&lt;&gt;""),I145,"")</f>
      </c>
    </row>
    <row r="146">
      <c r="A146" t="n">
        <v>126580</v>
      </c>
      <c r="B146" t="s">
        <v>922</v>
      </c>
      <c r="C146" t="s">
        <v>149</v>
      </c>
      <c r="D146" t="n">
        <v>26</v>
      </c>
      <c r="E146" t="n">
        <v>16816</v>
      </c>
      <c r="F146" t="n">
        <v>67</v>
      </c>
      <c r="G146" t="n">
        <v>15</v>
      </c>
      <c r="H146" t="n">
        <v>14894</v>
      </c>
      <c r="I146" t="n">
        <v>45.3</v>
      </c>
      <c r="J146" s="10" t="str">
        <f>=LOG10(H146)</f>
      </c>
      <c r="K146" t="str">
        <f>=_xlfn.RANK.AVG(H146,H$2:H$1654,1)</f>
      </c>
      <c r="L146" t="str">
        <f>=_xlfn.RANK.AVG(I146,I$2:I$1654,1)</f>
      </c>
      <c r="M146" t="str">
        <f>=IF(AND(C146="Public",E146&lt;&gt;""),E146,"")</f>
      </c>
      <c r="N146" t="str">
        <f>=IF(AND(C146="Public",E146&lt;&gt;""),I146,"")</f>
      </c>
      <c r="O146" t="str">
        <f>=IF(AND(C146="Private nonprofit",E146&lt;&gt;""),E146,"")</f>
      </c>
      <c r="P146" t="str">
        <f>=IF(AND(C146="Private nonprofit",E146&lt;&gt;""),I146,"")</f>
      </c>
    </row>
    <row r="147">
      <c r="A147" t="n">
        <v>126614</v>
      </c>
      <c r="B147" t="s">
        <v>926</v>
      </c>
      <c r="C147" t="s">
        <v>149</v>
      </c>
      <c r="D147" t="n">
        <v>15</v>
      </c>
      <c r="E147" t="n">
        <v>22640</v>
      </c>
      <c r="F147" t="n">
        <v>89</v>
      </c>
      <c r="G147" t="n">
        <v>19</v>
      </c>
      <c r="H147" t="n">
        <v>44787</v>
      </c>
      <c r="I147" t="n">
        <v>75</v>
      </c>
      <c r="J147" s="10" t="str">
        <f>=LOG10(H147)</f>
      </c>
      <c r="K147" t="str">
        <f>=_xlfn.RANK.AVG(H147,H$2:H$1654,1)</f>
      </c>
      <c r="L147" t="str">
        <f>=_xlfn.RANK.AVG(I147,I$2:I$1654,1)</f>
      </c>
      <c r="M147" t="str">
        <f>=IF(AND(C147="Public",E147&lt;&gt;""),E147,"")</f>
      </c>
      <c r="N147" t="str">
        <f>=IF(AND(C147="Public",E147&lt;&gt;""),I147,"")</f>
      </c>
      <c r="O147" t="str">
        <f>=IF(AND(C147="Private nonprofit",E147&lt;&gt;""),E147,"")</f>
      </c>
      <c r="P147" t="str">
        <f>=IF(AND(C147="Private nonprofit",E147&lt;&gt;""),I147,"")</f>
      </c>
    </row>
    <row r="148">
      <c r="A148" t="n">
        <v>126669</v>
      </c>
      <c r="B148" t="s">
        <v>928</v>
      </c>
      <c r="C148" t="s">
        <v>163</v>
      </c>
      <c r="D148" t="n">
        <v>33</v>
      </c>
      <c r="E148" t="n">
        <v>26770</v>
      </c>
      <c r="F148" t="n">
        <v>79</v>
      </c>
      <c r="G148" t="n">
        <v>15</v>
      </c>
      <c r="H148" t="n">
        <v>16658</v>
      </c>
      <c r="I148" t="n">
        <v>55.6</v>
      </c>
      <c r="J148" s="10" t="str">
        <f>=LOG10(H148)</f>
      </c>
      <c r="K148" t="str">
        <f>=_xlfn.RANK.AVG(H148,H$2:H$1654,1)</f>
      </c>
      <c r="L148" t="str">
        <f>=_xlfn.RANK.AVG(I148,I$2:I$1654,1)</f>
      </c>
      <c r="M148" t="str">
        <f>=IF(AND(C148="Public",E148&lt;&gt;""),E148,"")</f>
      </c>
      <c r="N148" t="str">
        <f>=IF(AND(C148="Public",E148&lt;&gt;""),I148,"")</f>
      </c>
      <c r="O148" t="str">
        <f>=IF(AND(C148="Private nonprofit",E148&lt;&gt;""),E148,"")</f>
      </c>
      <c r="P148" t="str">
        <f>=IF(AND(C148="Private nonprofit",E148&lt;&gt;""),I148,"")</f>
      </c>
    </row>
    <row r="149">
      <c r="A149" t="n">
        <v>126678</v>
      </c>
      <c r="B149" t="s">
        <v>930</v>
      </c>
      <c r="C149" t="s">
        <v>163</v>
      </c>
      <c r="D149" t="n">
        <v>14</v>
      </c>
      <c r="E149" t="n">
        <v>35281</v>
      </c>
      <c r="F149" t="n">
        <v>95</v>
      </c>
      <c r="G149" t="n">
        <v>9</v>
      </c>
      <c r="H149" t="n">
        <v>2431</v>
      </c>
      <c r="I149" t="n">
        <v>86</v>
      </c>
      <c r="J149" s="10" t="str">
        <f>=LOG10(H149)</f>
      </c>
      <c r="K149" t="str">
        <f>=_xlfn.RANK.AVG(H149,H$2:H$1654,1)</f>
      </c>
      <c r="L149" t="str">
        <f>=_xlfn.RANK.AVG(I149,I$2:I$1654,1)</f>
      </c>
      <c r="M149" t="str">
        <f>=IF(AND(C149="Public",E149&lt;&gt;""),E149,"")</f>
      </c>
      <c r="N149" t="str">
        <f>=IF(AND(C149="Public",E149&lt;&gt;""),I149,"")</f>
      </c>
      <c r="O149" t="str">
        <f>=IF(AND(C149="Private nonprofit",E149&lt;&gt;""),E149,"")</f>
      </c>
      <c r="P149" t="str">
        <f>=IF(AND(C149="Private nonprofit",E149&lt;&gt;""),I149,"")</f>
      </c>
    </row>
    <row r="150">
      <c r="A150" t="n">
        <v>126711</v>
      </c>
      <c r="B150" t="s">
        <v>933</v>
      </c>
      <c r="C150" t="s">
        <v>149</v>
      </c>
      <c r="D150" t="n">
        <v>13</v>
      </c>
      <c r="E150" t="n">
        <v>6071</v>
      </c>
      <c r="F150" t="n">
        <v>56</v>
      </c>
      <c r="G150" t="n">
        <v>12</v>
      </c>
      <c r="H150" t="n">
        <v>7235</v>
      </c>
      <c r="I150" t="n">
        <v>13.9</v>
      </c>
      <c r="J150" s="10" t="str">
        <f>=LOG10(H150)</f>
      </c>
      <c r="K150" t="str">
        <f>=_xlfn.RANK.AVG(H150,H$2:H$1654,1)</f>
      </c>
      <c r="L150" t="str">
        <f>=_xlfn.RANK.AVG(I150,I$2:I$1654,1)</f>
      </c>
      <c r="M150" t="str">
        <f>=IF(AND(C150="Public",E150&lt;&gt;""),E150,"")</f>
      </c>
      <c r="N150" t="str">
        <f>=IF(AND(C150="Public",E150&lt;&gt;""),I150,"")</f>
      </c>
      <c r="O150" t="str">
        <f>=IF(AND(C150="Private nonprofit",E150&lt;&gt;""),E150,"")</f>
      </c>
      <c r="P150" t="str">
        <f>=IF(AND(C150="Private nonprofit",E150&lt;&gt;""),I150,"")</f>
      </c>
    </row>
    <row r="151">
      <c r="A151" t="n">
        <v>126775</v>
      </c>
      <c r="B151" t="s">
        <v>937</v>
      </c>
      <c r="C151" t="s">
        <v>149</v>
      </c>
      <c r="D151" t="n">
        <v>13</v>
      </c>
      <c r="E151" t="n">
        <v>29785</v>
      </c>
      <c r="F151" t="n">
        <v>93</v>
      </c>
      <c r="G151" t="n">
        <v>17</v>
      </c>
      <c r="H151" t="n">
        <v>7872</v>
      </c>
      <c r="I151" t="n">
        <v>79.4</v>
      </c>
      <c r="J151" s="10" t="str">
        <f>=LOG10(H151)</f>
      </c>
      <c r="K151" t="str">
        <f>=_xlfn.RANK.AVG(H151,H$2:H$1654,1)</f>
      </c>
      <c r="L151" t="str">
        <f>=_xlfn.RANK.AVG(I151,I$2:I$1654,1)</f>
      </c>
      <c r="M151" t="str">
        <f>=IF(AND(C151="Public",E151&lt;&gt;""),E151,"")</f>
      </c>
      <c r="N151" t="str">
        <f>=IF(AND(C151="Public",E151&lt;&gt;""),I151,"")</f>
      </c>
      <c r="O151" t="str">
        <f>=IF(AND(C151="Private nonprofit",E151&lt;&gt;""),E151,"")</f>
      </c>
      <c r="P151" t="str">
        <f>=IF(AND(C151="Private nonprofit",E151&lt;&gt;""),I151,"")</f>
      </c>
    </row>
    <row r="152">
      <c r="A152" t="n">
        <v>126818</v>
      </c>
      <c r="B152" t="s">
        <v>940</v>
      </c>
      <c r="C152" t="s">
        <v>149</v>
      </c>
      <c r="D152" t="n">
        <v>19</v>
      </c>
      <c r="E152" t="n">
        <v>19828</v>
      </c>
      <c r="F152" t="n">
        <v>85</v>
      </c>
      <c r="G152" t="n">
        <v>17</v>
      </c>
      <c r="H152" t="n">
        <v>36856</v>
      </c>
      <c r="I152" t="n">
        <v>66.9</v>
      </c>
      <c r="J152" s="10" t="str">
        <f>=LOG10(H152)</f>
      </c>
      <c r="K152" t="str">
        <f>=_xlfn.RANK.AVG(H152,H$2:H$1654,1)</f>
      </c>
      <c r="L152" t="str">
        <f>=_xlfn.RANK.AVG(I152,I$2:I$1654,1)</f>
      </c>
      <c r="M152" t="str">
        <f>=IF(AND(C152="Public",E152&lt;&gt;""),E152,"")</f>
      </c>
      <c r="N152" t="str">
        <f>=IF(AND(C152="Public",E152&lt;&gt;""),I152,"")</f>
      </c>
      <c r="O152" t="str">
        <f>=IF(AND(C152="Private nonprofit",E152&lt;&gt;""),E152,"")</f>
      </c>
      <c r="P152" t="str">
        <f>=IF(AND(C152="Private nonprofit",E152&lt;&gt;""),I152,"")</f>
      </c>
    </row>
    <row r="153">
      <c r="A153" t="n">
        <v>126827</v>
      </c>
      <c r="B153" t="s">
        <v>942</v>
      </c>
      <c r="C153" t="s">
        <v>189</v>
      </c>
      <c r="D153" t="n">
        <v>68</v>
      </c>
      <c r="E153" t="n">
        <v>14784</v>
      </c>
      <c r="F153" t="n">
        <v>44</v>
      </c>
      <c r="G153" t="n">
        <v>29</v>
      </c>
      <c r="H153" t="n">
        <v>48978</v>
      </c>
      <c r="I153" t="n">
        <v>13.5</v>
      </c>
      <c r="J153" s="10" t="str">
        <f>=LOG10(H153)</f>
      </c>
      <c r="K153" t="str">
        <f>=_xlfn.RANK.AVG(H153,H$2:H$1654,1)</f>
      </c>
      <c r="L153" t="str">
        <f>=_xlfn.RANK.AVG(I153,I$2:I$1654,1)</f>
      </c>
      <c r="M153" t="str">
        <f>=IF(AND(C153="Public",E153&lt;&gt;""),E153,"")</f>
      </c>
      <c r="N153" t="str">
        <f>=IF(AND(C153="Public",E153&lt;&gt;""),I153,"")</f>
      </c>
      <c r="O153" t="str">
        <f>=IF(AND(C153="Private nonprofit",E153&lt;&gt;""),E153,"")</f>
      </c>
      <c r="P153" t="str">
        <f>=IF(AND(C153="Private nonprofit",E153&lt;&gt;""),I153,"")</f>
      </c>
    </row>
    <row r="154">
      <c r="A154" t="n">
        <v>127060</v>
      </c>
      <c r="B154" t="s">
        <v>949</v>
      </c>
      <c r="C154" t="s">
        <v>163</v>
      </c>
      <c r="D154" t="n">
        <v>15</v>
      </c>
      <c r="E154" t="n">
        <v>43324</v>
      </c>
      <c r="F154" t="n">
        <v>88</v>
      </c>
      <c r="G154" t="n">
        <v>10</v>
      </c>
      <c r="H154" t="n">
        <v>16672</v>
      </c>
      <c r="I154" t="n">
        <v>78</v>
      </c>
      <c r="J154" s="10" t="str">
        <f>=LOG10(H154)</f>
      </c>
      <c r="K154" t="str">
        <f>=_xlfn.RANK.AVG(H154,H$2:H$1654,1)</f>
      </c>
      <c r="L154" t="str">
        <f>=_xlfn.RANK.AVG(I154,I$2:I$1654,1)</f>
      </c>
      <c r="M154" t="str">
        <f>=IF(AND(C154="Public",E154&lt;&gt;""),E154,"")</f>
      </c>
      <c r="N154" t="str">
        <f>=IF(AND(C154="Public",E154&lt;&gt;""),I154,"")</f>
      </c>
      <c r="O154" t="str">
        <f>=IF(AND(C154="Private nonprofit",E154&lt;&gt;""),E154,"")</f>
      </c>
      <c r="P154" t="str">
        <f>=IF(AND(C154="Private nonprofit",E154&lt;&gt;""),I154,"")</f>
      </c>
    </row>
    <row r="155">
      <c r="A155" t="n">
        <v>127185</v>
      </c>
      <c r="B155" t="s">
        <v>951</v>
      </c>
      <c r="C155" t="s">
        <v>149</v>
      </c>
      <c r="D155" t="n">
        <v>36</v>
      </c>
      <c r="E155" t="n">
        <v>16074</v>
      </c>
      <c r="F155" t="n">
        <v>63</v>
      </c>
      <c r="G155" t="n">
        <v>14</v>
      </c>
      <c r="H155" t="n">
        <v>3835</v>
      </c>
      <c r="I155" t="n">
        <v>43.1</v>
      </c>
      <c r="J155" s="10" t="str">
        <f>=LOG10(H155)</f>
      </c>
      <c r="K155" t="str">
        <f>=_xlfn.RANK.AVG(H155,H$2:H$1654,1)</f>
      </c>
      <c r="L155" t="str">
        <f>=_xlfn.RANK.AVG(I155,I$2:I$1654,1)</f>
      </c>
      <c r="M155" t="str">
        <f>=IF(AND(C155="Public",E155&lt;&gt;""),E155,"")</f>
      </c>
      <c r="N155" t="str">
        <f>=IF(AND(C155="Public",E155&lt;&gt;""),I155,"")</f>
      </c>
      <c r="O155" t="str">
        <f>=IF(AND(C155="Private nonprofit",E155&lt;&gt;""),E155,"")</f>
      </c>
      <c r="P155" t="str">
        <f>=IF(AND(C155="Private nonprofit",E155&lt;&gt;""),I155,"")</f>
      </c>
    </row>
    <row r="156">
      <c r="A156" t="n">
        <v>127556</v>
      </c>
      <c r="B156" t="s">
        <v>959</v>
      </c>
      <c r="C156" t="s">
        <v>149</v>
      </c>
      <c r="D156" t="n">
        <v>27</v>
      </c>
      <c r="E156" t="n">
        <v>15076</v>
      </c>
      <c r="F156" t="n">
        <v>75</v>
      </c>
      <c r="G156" t="n">
        <v>18</v>
      </c>
      <c r="H156" t="n">
        <v>10133</v>
      </c>
      <c r="I156" t="n">
        <v>47.4</v>
      </c>
      <c r="J156" s="10" t="str">
        <f>=LOG10(H156)</f>
      </c>
      <c r="K156" t="str">
        <f>=_xlfn.RANK.AVG(H156,H$2:H$1654,1)</f>
      </c>
      <c r="L156" t="str">
        <f>=_xlfn.RANK.AVG(I156,I$2:I$1654,1)</f>
      </c>
      <c r="M156" t="str">
        <f>=IF(AND(C156="Public",E156&lt;&gt;""),E156,"")</f>
      </c>
      <c r="N156" t="str">
        <f>=IF(AND(C156="Public",E156&lt;&gt;""),I156,"")</f>
      </c>
      <c r="O156" t="str">
        <f>=IF(AND(C156="Private nonprofit",E156&lt;&gt;""),E156,"")</f>
      </c>
      <c r="P156" t="str">
        <f>=IF(AND(C156="Private nonprofit",E156&lt;&gt;""),I156,"")</f>
      </c>
    </row>
    <row r="157">
      <c r="A157" t="n">
        <v>127565</v>
      </c>
      <c r="B157" t="s">
        <v>961</v>
      </c>
      <c r="C157" t="s">
        <v>149</v>
      </c>
      <c r="D157" t="n">
        <v>35</v>
      </c>
      <c r="E157" t="n">
        <v>13727</v>
      </c>
      <c r="F157" t="n">
        <v>70</v>
      </c>
      <c r="G157" t="n">
        <v>14</v>
      </c>
      <c r="H157" t="n">
        <v>21129</v>
      </c>
      <c r="I157" t="n">
        <v>29.9</v>
      </c>
      <c r="J157" s="10" t="str">
        <f>=LOG10(H157)</f>
      </c>
      <c r="K157" t="str">
        <f>=_xlfn.RANK.AVG(H157,H$2:H$1654,1)</f>
      </c>
      <c r="L157" t="str">
        <f>=_xlfn.RANK.AVG(I157,I$2:I$1654,1)</f>
      </c>
      <c r="M157" t="str">
        <f>=IF(AND(C157="Public",E157&lt;&gt;""),E157,"")</f>
      </c>
      <c r="N157" t="str">
        <f>=IF(AND(C157="Public",E157&lt;&gt;""),I157,"")</f>
      </c>
      <c r="O157" t="str">
        <f>=IF(AND(C157="Private nonprofit",E157&lt;&gt;""),E157,"")</f>
      </c>
      <c r="P157" t="str">
        <f>=IF(AND(C157="Private nonprofit",E157&lt;&gt;""),I157,"")</f>
      </c>
    </row>
    <row r="158">
      <c r="A158" t="n">
        <v>127653</v>
      </c>
      <c r="B158" t="s">
        <v>964</v>
      </c>
      <c r="C158" t="s">
        <v>163</v>
      </c>
      <c r="D158" t="n">
        <v>57</v>
      </c>
      <c r="E158" t="n">
        <v>31491</v>
      </c>
      <c r="F158" t="n">
        <v>57</v>
      </c>
      <c r="G158" t="n">
        <v>9</v>
      </c>
      <c r="H158" t="n">
        <v>1212</v>
      </c>
      <c r="I158" t="n">
        <v>45.9</v>
      </c>
      <c r="J158" s="10" t="str">
        <f>=LOG10(H158)</f>
      </c>
      <c r="K158" t="str">
        <f>=_xlfn.RANK.AVG(H158,H$2:H$1654,1)</f>
      </c>
      <c r="L158" t="str">
        <f>=_xlfn.RANK.AVG(I158,I$2:I$1654,1)</f>
      </c>
      <c r="M158" t="str">
        <f>=IF(AND(C158="Public",E158&lt;&gt;""),E158,"")</f>
      </c>
      <c r="N158" t="str">
        <f>=IF(AND(C158="Public",E158&lt;&gt;""),I158,"")</f>
      </c>
      <c r="O158" t="str">
        <f>=IF(AND(C158="Private nonprofit",E158&lt;&gt;""),E158,"")</f>
      </c>
      <c r="P158" t="str">
        <f>=IF(AND(C158="Private nonprofit",E158&lt;&gt;""),I158,"")</f>
      </c>
    </row>
    <row r="159">
      <c r="A159" t="n">
        <v>127741</v>
      </c>
      <c r="B159" t="s">
        <v>968</v>
      </c>
      <c r="C159" t="s">
        <v>149</v>
      </c>
      <c r="D159" t="n">
        <v>26</v>
      </c>
      <c r="E159" t="n">
        <v>19115</v>
      </c>
      <c r="F159" t="n">
        <v>74</v>
      </c>
      <c r="G159" t="n">
        <v>14</v>
      </c>
      <c r="H159" t="n">
        <v>10992</v>
      </c>
      <c r="I159" t="n">
        <v>51.3</v>
      </c>
      <c r="J159" s="10" t="str">
        <f>=LOG10(H159)</f>
      </c>
      <c r="K159" t="str">
        <f>=_xlfn.RANK.AVG(H159,H$2:H$1654,1)</f>
      </c>
      <c r="L159" t="str">
        <f>=_xlfn.RANK.AVG(I159,I$2:I$1654,1)</f>
      </c>
      <c r="M159" t="str">
        <f>=IF(AND(C159="Public",E159&lt;&gt;""),E159,"")</f>
      </c>
      <c r="N159" t="str">
        <f>=IF(AND(C159="Public",E159&lt;&gt;""),I159,"")</f>
      </c>
      <c r="O159" t="str">
        <f>=IF(AND(C159="Private nonprofit",E159&lt;&gt;""),E159,"")</f>
      </c>
      <c r="P159" t="str">
        <f>=IF(AND(C159="Private nonprofit",E159&lt;&gt;""),I159,"")</f>
      </c>
    </row>
    <row r="160">
      <c r="A160" t="n">
        <v>127918</v>
      </c>
      <c r="B160" t="s">
        <v>975</v>
      </c>
      <c r="C160" t="s">
        <v>163</v>
      </c>
      <c r="D160" t="n">
        <v>26</v>
      </c>
      <c r="E160" t="n">
        <v>25062</v>
      </c>
      <c r="F160" t="n">
        <v>75</v>
      </c>
      <c r="G160" t="n">
        <v>9</v>
      </c>
      <c r="H160" t="n">
        <v>5878</v>
      </c>
      <c r="I160" t="n">
        <v>60.9</v>
      </c>
      <c r="J160" s="10" t="str">
        <f>=LOG10(H160)</f>
      </c>
      <c r="K160" t="str">
        <f>=_xlfn.RANK.AVG(H160,H$2:H$1654,1)</f>
      </c>
      <c r="L160" t="str">
        <f>=_xlfn.RANK.AVG(I160,I$2:I$1654,1)</f>
      </c>
      <c r="M160" t="str">
        <f>=IF(AND(C160="Public",E160&lt;&gt;""),E160,"")</f>
      </c>
      <c r="N160" t="str">
        <f>=IF(AND(C160="Public",E160&lt;&gt;""),I160,"")</f>
      </c>
      <c r="O160" t="str">
        <f>=IF(AND(C160="Private nonprofit",E160&lt;&gt;""),E160,"")</f>
      </c>
      <c r="P160" t="str">
        <f>=IF(AND(C160="Private nonprofit",E160&lt;&gt;""),I160,"")</f>
      </c>
    </row>
    <row r="161">
      <c r="A161" t="n">
        <v>127945</v>
      </c>
      <c r="B161" t="s">
        <v>976</v>
      </c>
      <c r="C161" t="s">
        <v>189</v>
      </c>
      <c r="D161" t="n">
        <v>46</v>
      </c>
      <c r="E161" t="n">
        <v>27459</v>
      </c>
      <c r="F161" t="n">
        <v>58</v>
      </c>
      <c r="G161" t="n">
        <v>12</v>
      </c>
      <c r="H161" t="n">
        <v>3147</v>
      </c>
      <c r="I161" t="n">
        <v>36.5</v>
      </c>
      <c r="J161" s="10" t="str">
        <f>=LOG10(H161)</f>
      </c>
      <c r="K161" t="str">
        <f>=_xlfn.RANK.AVG(H161,H$2:H$1654,1)</f>
      </c>
      <c r="L161" t="str">
        <f>=_xlfn.RANK.AVG(I161,I$2:I$1654,1)</f>
      </c>
      <c r="M161" t="str">
        <f>=IF(AND(C161="Public",E161&lt;&gt;""),E161,"")</f>
      </c>
      <c r="N161" t="str">
        <f>=IF(AND(C161="Public",E161&lt;&gt;""),I161,"")</f>
      </c>
      <c r="O161" t="str">
        <f>=IF(AND(C161="Private nonprofit",E161&lt;&gt;""),E161,"")</f>
      </c>
      <c r="P161" t="str">
        <f>=IF(AND(C161="Private nonprofit",E161&lt;&gt;""),I161,"")</f>
      </c>
    </row>
    <row r="162">
      <c r="A162" t="n">
        <v>128106</v>
      </c>
      <c r="B162" t="s">
        <v>978</v>
      </c>
      <c r="C162" t="s">
        <v>149</v>
      </c>
      <c r="D162" t="n">
        <v>28</v>
      </c>
      <c r="E162" t="n">
        <v>14188</v>
      </c>
      <c r="F162" t="n">
        <v>65</v>
      </c>
      <c r="G162" t="n">
        <v>16</v>
      </c>
      <c r="H162" t="n">
        <v>11870</v>
      </c>
      <c r="I162" t="n">
        <v>38</v>
      </c>
      <c r="J162" s="10" t="str">
        <f>=LOG10(H162)</f>
      </c>
      <c r="K162" t="str">
        <f>=_xlfn.RANK.AVG(H162,H$2:H$1654,1)</f>
      </c>
      <c r="L162" t="str">
        <f>=_xlfn.RANK.AVG(I162,I$2:I$1654,1)</f>
      </c>
      <c r="M162" t="str">
        <f>=IF(AND(C162="Public",E162&lt;&gt;""),E162,"")</f>
      </c>
      <c r="N162" t="str">
        <f>=IF(AND(C162="Public",E162&lt;&gt;""),I162,"")</f>
      </c>
      <c r="O162" t="str">
        <f>=IF(AND(C162="Private nonprofit",E162&lt;&gt;""),E162,"")</f>
      </c>
      <c r="P162" t="str">
        <f>=IF(AND(C162="Private nonprofit",E162&lt;&gt;""),I162,"")</f>
      </c>
    </row>
    <row r="163">
      <c r="A163" t="n">
        <v>128328</v>
      </c>
      <c r="B163" t="s">
        <v>984</v>
      </c>
      <c r="C163" t="s">
        <v>149</v>
      </c>
      <c r="D163"/>
      <c r="E163"/>
      <c r="F163" t="n">
        <v>96</v>
      </c>
      <c r="G163" t="n">
        <v>7</v>
      </c>
      <c r="H163" t="n">
        <v>4124</v>
      </c>
      <c r="I163" t="n">
        <v>88.1</v>
      </c>
      <c r="J163" s="10" t="str">
        <f>=LOG10(H163)</f>
      </c>
      <c r="K163" t="str">
        <f>=_xlfn.RANK.AVG(H163,H$2:H$1654,1)</f>
      </c>
      <c r="L163" t="str">
        <f>=_xlfn.RANK.AVG(I163,I$2:I$1654,1)</f>
      </c>
      <c r="M163" t="str">
        <f>=IF(AND(C163="Public",E163&lt;&gt;""),E163,"")</f>
      </c>
      <c r="N163" t="str">
        <f>=IF(AND(C163="Public",E163&lt;&gt;""),I163,"")</f>
      </c>
      <c r="O163" t="str">
        <f>=IF(AND(C163="Private nonprofit",E163&lt;&gt;""),E163,"")</f>
      </c>
      <c r="P163" t="str">
        <f>=IF(AND(C163="Private nonprofit",E163&lt;&gt;""),I163,"")</f>
      </c>
    </row>
    <row r="164">
      <c r="A164" t="n">
        <v>128391</v>
      </c>
      <c r="B164" t="s">
        <v>988</v>
      </c>
      <c r="C164" t="s">
        <v>149</v>
      </c>
      <c r="D164" t="n">
        <v>13</v>
      </c>
      <c r="E164" t="n">
        <v>17709</v>
      </c>
      <c r="F164" t="n">
        <v>73</v>
      </c>
      <c r="G164" t="n">
        <v>18</v>
      </c>
      <c r="H164" t="n">
        <v>5767</v>
      </c>
      <c r="I164" t="n">
        <v>50.7</v>
      </c>
      <c r="J164" s="10" t="str">
        <f>=LOG10(H164)</f>
      </c>
      <c r="K164" t="str">
        <f>=_xlfn.RANK.AVG(H164,H$2:H$1654,1)</f>
      </c>
      <c r="L164" t="str">
        <f>=_xlfn.RANK.AVG(I164,I$2:I$1654,1)</f>
      </c>
      <c r="M164" t="str">
        <f>=IF(AND(C164="Public",E164&lt;&gt;""),E164,"")</f>
      </c>
      <c r="N164" t="str">
        <f>=IF(AND(C164="Public",E164&lt;&gt;""),I164,"")</f>
      </c>
      <c r="O164" t="str">
        <f>=IF(AND(C164="Private nonprofit",E164&lt;&gt;""),E164,"")</f>
      </c>
      <c r="P164" t="str">
        <f>=IF(AND(C164="Private nonprofit",E164&lt;&gt;""),I164,"")</f>
      </c>
    </row>
    <row r="165">
      <c r="A165" t="n">
        <v>128498</v>
      </c>
      <c r="B165" t="s">
        <v>990</v>
      </c>
      <c r="C165" t="s">
        <v>163</v>
      </c>
      <c r="D165" t="n">
        <v>47</v>
      </c>
      <c r="E165" t="n">
        <v>30179</v>
      </c>
      <c r="F165" t="n">
        <v>75</v>
      </c>
      <c r="G165" t="n">
        <v>15</v>
      </c>
      <c r="H165" t="n">
        <v>1609</v>
      </c>
      <c r="I165" t="n">
        <v>46.3</v>
      </c>
      <c r="J165" s="10" t="str">
        <f>=LOG10(H165)</f>
      </c>
      <c r="K165" t="str">
        <f>=_xlfn.RANK.AVG(H165,H$2:H$1654,1)</f>
      </c>
      <c r="L165" t="str">
        <f>=_xlfn.RANK.AVG(I165,I$2:I$1654,1)</f>
      </c>
      <c r="M165" t="str">
        <f>=IF(AND(C165="Public",E165&lt;&gt;""),E165,"")</f>
      </c>
      <c r="N165" t="str">
        <f>=IF(AND(C165="Public",E165&lt;&gt;""),I165,"")</f>
      </c>
      <c r="O165" t="str">
        <f>=IF(AND(C165="Private nonprofit",E165&lt;&gt;""),E165,"")</f>
      </c>
      <c r="P165" t="str">
        <f>=IF(AND(C165="Private nonprofit",E165&lt;&gt;""),I165,"")</f>
      </c>
    </row>
    <row r="166">
      <c r="A166" t="n">
        <v>128744</v>
      </c>
      <c r="B166" t="s">
        <v>998</v>
      </c>
      <c r="C166" t="s">
        <v>163</v>
      </c>
      <c r="D166" t="n">
        <v>52</v>
      </c>
      <c r="E166" t="n">
        <v>26064</v>
      </c>
      <c r="F166" t="n">
        <v>63</v>
      </c>
      <c r="G166" t="n">
        <v>16</v>
      </c>
      <c r="H166" t="n">
        <v>5365</v>
      </c>
      <c r="I166" t="n">
        <v>46.1</v>
      </c>
      <c r="J166" s="10" t="str">
        <f>=LOG10(H166)</f>
      </c>
      <c r="K166" t="str">
        <f>=_xlfn.RANK.AVG(H166,H$2:H$1654,1)</f>
      </c>
      <c r="L166" t="str">
        <f>=_xlfn.RANK.AVG(I166,I$2:I$1654,1)</f>
      </c>
      <c r="M166" t="str">
        <f>=IF(AND(C166="Public",E166&lt;&gt;""),E166,"")</f>
      </c>
      <c r="N166" t="str">
        <f>=IF(AND(C166="Public",E166&lt;&gt;""),I166,"")</f>
      </c>
      <c r="O166" t="str">
        <f>=IF(AND(C166="Private nonprofit",E166&lt;&gt;""),E166,"")</f>
      </c>
      <c r="P166" t="str">
        <f>=IF(AND(C166="Private nonprofit",E166&lt;&gt;""),I166,"")</f>
      </c>
    </row>
    <row r="167">
      <c r="A167" t="n">
        <v>128771</v>
      </c>
      <c r="B167" t="s">
        <v>1000</v>
      </c>
      <c r="C167" t="s">
        <v>149</v>
      </c>
      <c r="D167" t="n">
        <v>35</v>
      </c>
      <c r="E167" t="n">
        <v>17207</v>
      </c>
      <c r="F167" t="n">
        <v>79</v>
      </c>
      <c r="G167" t="n">
        <v>14</v>
      </c>
      <c r="H167" t="n">
        <v>11122</v>
      </c>
      <c r="I167" t="n">
        <v>49.3</v>
      </c>
      <c r="J167" s="10" t="str">
        <f>=LOG10(H167)</f>
      </c>
      <c r="K167" t="str">
        <f>=_xlfn.RANK.AVG(H167,H$2:H$1654,1)</f>
      </c>
      <c r="L167" t="str">
        <f>=_xlfn.RANK.AVG(I167,I$2:I$1654,1)</f>
      </c>
      <c r="M167" t="str">
        <f>=IF(AND(C167="Public",E167&lt;&gt;""),E167,"")</f>
      </c>
      <c r="N167" t="str">
        <f>=IF(AND(C167="Public",E167&lt;&gt;""),I167,"")</f>
      </c>
      <c r="O167" t="str">
        <f>=IF(AND(C167="Private nonprofit",E167&lt;&gt;""),E167,"")</f>
      </c>
      <c r="P167" t="str">
        <f>=IF(AND(C167="Private nonprofit",E167&lt;&gt;""),I167,"")</f>
      </c>
    </row>
    <row r="168">
      <c r="A168" t="n">
        <v>128902</v>
      </c>
      <c r="B168" t="s">
        <v>1005</v>
      </c>
      <c r="C168" t="s">
        <v>163</v>
      </c>
      <c r="D168" t="n">
        <v>14</v>
      </c>
      <c r="E168" t="n">
        <v>42941</v>
      </c>
      <c r="F168" t="n">
        <v>87</v>
      </c>
      <c r="G168" t="n">
        <v>9</v>
      </c>
      <c r="H168" t="n">
        <v>1976</v>
      </c>
      <c r="I168" t="n">
        <v>83.7</v>
      </c>
      <c r="J168" s="10" t="str">
        <f>=LOG10(H168)</f>
      </c>
      <c r="K168" t="str">
        <f>=_xlfn.RANK.AVG(H168,H$2:H$1654,1)</f>
      </c>
      <c r="L168" t="str">
        <f>=_xlfn.RANK.AVG(I168,I$2:I$1654,1)</f>
      </c>
      <c r="M168" t="str">
        <f>=IF(AND(C168="Public",E168&lt;&gt;""),E168,"")</f>
      </c>
      <c r="N168" t="str">
        <f>=IF(AND(C168="Public",E168&lt;&gt;""),I168,"")</f>
      </c>
      <c r="O168" t="str">
        <f>=IF(AND(C168="Private nonprofit",E168&lt;&gt;""),E168,"")</f>
      </c>
      <c r="P168" t="str">
        <f>=IF(AND(C168="Private nonprofit",E168&lt;&gt;""),I168,"")</f>
      </c>
    </row>
    <row r="169">
      <c r="A169" t="n">
        <v>129020</v>
      </c>
      <c r="B169" t="s">
        <v>1009</v>
      </c>
      <c r="C169" t="s">
        <v>149</v>
      </c>
      <c r="D169" t="n">
        <v>24</v>
      </c>
      <c r="E169" t="n">
        <v>22324</v>
      </c>
      <c r="F169" t="n">
        <v>91</v>
      </c>
      <c r="G169" t="n">
        <v>16</v>
      </c>
      <c r="H169" t="n">
        <v>29512</v>
      </c>
      <c r="I169" t="n">
        <v>83.9</v>
      </c>
      <c r="J169" s="10" t="str">
        <f>=LOG10(H169)</f>
      </c>
      <c r="K169" t="str">
        <f>=_xlfn.RANK.AVG(H169,H$2:H$1654,1)</f>
      </c>
      <c r="L169" t="str">
        <f>=_xlfn.RANK.AVG(I169,I$2:I$1654,1)</f>
      </c>
      <c r="M169" t="str">
        <f>=IF(AND(C169="Public",E169&lt;&gt;""),E169,"")</f>
      </c>
      <c r="N169" t="str">
        <f>=IF(AND(C169="Public",E169&lt;&gt;""),I169,"")</f>
      </c>
      <c r="O169" t="str">
        <f>=IF(AND(C169="Private nonprofit",E169&lt;&gt;""),E169,"")</f>
      </c>
      <c r="P169" t="str">
        <f>=IF(AND(C169="Private nonprofit",E169&lt;&gt;""),I169,"")</f>
      </c>
    </row>
    <row r="170">
      <c r="A170" t="n">
        <v>129215</v>
      </c>
      <c r="B170" t="s">
        <v>1015</v>
      </c>
      <c r="C170" t="s">
        <v>149</v>
      </c>
      <c r="D170" t="n">
        <v>28</v>
      </c>
      <c r="E170" t="n">
        <v>21205</v>
      </c>
      <c r="F170" t="n">
        <v>84</v>
      </c>
      <c r="G170" t="n">
        <v>15</v>
      </c>
      <c r="H170" t="n">
        <v>4457</v>
      </c>
      <c r="I170" t="n">
        <v>57.9</v>
      </c>
      <c r="J170" s="10" t="str">
        <f>=LOG10(H170)</f>
      </c>
      <c r="K170" t="str">
        <f>=_xlfn.RANK.AVG(H170,H$2:H$1654,1)</f>
      </c>
      <c r="L170" t="str">
        <f>=_xlfn.RANK.AVG(I170,I$2:I$1654,1)</f>
      </c>
      <c r="M170" t="str">
        <f>=IF(AND(C170="Public",E170&lt;&gt;""),E170,"")</f>
      </c>
      <c r="N170" t="str">
        <f>=IF(AND(C170="Public",E170&lt;&gt;""),I170,"")</f>
      </c>
      <c r="O170" t="str">
        <f>=IF(AND(C170="Private nonprofit",E170&lt;&gt;""),E170,"")</f>
      </c>
      <c r="P170" t="str">
        <f>=IF(AND(C170="Private nonprofit",E170&lt;&gt;""),I170,"")</f>
      </c>
    </row>
    <row r="171">
      <c r="A171" t="n">
        <v>129242</v>
      </c>
      <c r="B171" t="s">
        <v>1017</v>
      </c>
      <c r="C171" t="s">
        <v>163</v>
      </c>
      <c r="D171" t="n">
        <v>7</v>
      </c>
      <c r="E171" t="n">
        <v>47630</v>
      </c>
      <c r="F171" t="n">
        <v>90</v>
      </c>
      <c r="G171" t="n">
        <v>12</v>
      </c>
      <c r="H171" t="n">
        <v>6611</v>
      </c>
      <c r="I171" t="n">
        <v>83.8</v>
      </c>
      <c r="J171" s="10" t="str">
        <f>=LOG10(H171)</f>
      </c>
      <c r="K171" t="str">
        <f>=_xlfn.RANK.AVG(H171,H$2:H$1654,1)</f>
      </c>
      <c r="L171" t="str">
        <f>=_xlfn.RANK.AVG(I171,I$2:I$1654,1)</f>
      </c>
      <c r="M171" t="str">
        <f>=IF(AND(C171="Public",E171&lt;&gt;""),E171,"")</f>
      </c>
      <c r="N171" t="str">
        <f>=IF(AND(C171="Public",E171&lt;&gt;""),I171,"")</f>
      </c>
      <c r="O171" t="str">
        <f>=IF(AND(C171="Private nonprofit",E171&lt;&gt;""),E171,"")</f>
      </c>
      <c r="P171" t="str">
        <f>=IF(AND(C171="Private nonprofit",E171&lt;&gt;""),I171,"")</f>
      </c>
    </row>
    <row r="172">
      <c r="A172" t="n">
        <v>129525</v>
      </c>
      <c r="B172" t="s">
        <v>1026</v>
      </c>
      <c r="C172" t="s">
        <v>163</v>
      </c>
      <c r="D172" t="n">
        <v>30</v>
      </c>
      <c r="E172" t="n">
        <v>30553</v>
      </c>
      <c r="F172" t="n">
        <v>79</v>
      </c>
      <c r="G172" t="n">
        <v>11</v>
      </c>
      <c r="H172" t="n">
        <v>6802</v>
      </c>
      <c r="I172" t="n">
        <v>61.1</v>
      </c>
      <c r="J172" s="10" t="str">
        <f>=LOG10(H172)</f>
      </c>
      <c r="K172" t="str">
        <f>=_xlfn.RANK.AVG(H172,H$2:H$1654,1)</f>
      </c>
      <c r="L172" t="str">
        <f>=_xlfn.RANK.AVG(I172,I$2:I$1654,1)</f>
      </c>
      <c r="M172" t="str">
        <f>=IF(AND(C172="Public",E172&lt;&gt;""),E172,"")</f>
      </c>
      <c r="N172" t="str">
        <f>=IF(AND(C172="Public",E172&lt;&gt;""),I172,"")</f>
      </c>
      <c r="O172" t="str">
        <f>=IF(AND(C172="Private nonprofit",E172&lt;&gt;""),E172,"")</f>
      </c>
      <c r="P172" t="str">
        <f>=IF(AND(C172="Private nonprofit",E172&lt;&gt;""),I172,"")</f>
      </c>
    </row>
    <row r="173">
      <c r="A173" t="n">
        <v>129774</v>
      </c>
      <c r="B173" t="s">
        <v>1028</v>
      </c>
      <c r="C173" t="s">
        <v>163</v>
      </c>
      <c r="D173" t="n">
        <v>39</v>
      </c>
      <c r="E173" t="n">
        <v>31760</v>
      </c>
      <c r="F173" t="n">
        <v>57</v>
      </c>
      <c r="G173" t="n">
        <v>14</v>
      </c>
      <c r="H173" t="n">
        <v>577</v>
      </c>
      <c r="I173" t="n">
        <v>44.3</v>
      </c>
      <c r="J173" s="10" t="str">
        <f>=LOG10(H173)</f>
      </c>
      <c r="K173" t="str">
        <f>=_xlfn.RANK.AVG(H173,H$2:H$1654,1)</f>
      </c>
      <c r="L173" t="str">
        <f>=_xlfn.RANK.AVG(I173,I$2:I$1654,1)</f>
      </c>
      <c r="M173" t="str">
        <f>=IF(AND(C173="Public",E173&lt;&gt;""),E173,"")</f>
      </c>
      <c r="N173" t="str">
        <f>=IF(AND(C173="Public",E173&lt;&gt;""),I173,"")</f>
      </c>
      <c r="O173" t="str">
        <f>=IF(AND(C173="Private nonprofit",E173&lt;&gt;""),E173,"")</f>
      </c>
      <c r="P173" t="str">
        <f>=IF(AND(C173="Private nonprofit",E173&lt;&gt;""),I173,"")</f>
      </c>
    </row>
    <row r="174">
      <c r="A174" t="n">
        <v>129941</v>
      </c>
      <c r="B174" t="s">
        <v>1032</v>
      </c>
      <c r="C174" t="s">
        <v>163</v>
      </c>
      <c r="D174" t="n">
        <v>27</v>
      </c>
      <c r="E174" t="n">
        <v>34201</v>
      </c>
      <c r="F174" t="n">
        <v>77</v>
      </c>
      <c r="G174" t="n">
        <v>18</v>
      </c>
      <c r="H174" t="n">
        <v>10440</v>
      </c>
      <c r="I174" t="n">
        <v>59.1</v>
      </c>
      <c r="J174" s="10" t="str">
        <f>=LOG10(H174)</f>
      </c>
      <c r="K174" t="str">
        <f>=_xlfn.RANK.AVG(H174,H$2:H$1654,1)</f>
      </c>
      <c r="L174" t="str">
        <f>=_xlfn.RANK.AVG(I174,I$2:I$1654,1)</f>
      </c>
      <c r="M174" t="str">
        <f>=IF(AND(C174="Public",E174&lt;&gt;""),E174,"")</f>
      </c>
      <c r="N174" t="str">
        <f>=IF(AND(C174="Public",E174&lt;&gt;""),I174,"")</f>
      </c>
      <c r="O174" t="str">
        <f>=IF(AND(C174="Private nonprofit",E174&lt;&gt;""),E174,"")</f>
      </c>
      <c r="P174" t="str">
        <f>=IF(AND(C174="Private nonprofit",E174&lt;&gt;""),I174,"")</f>
      </c>
    </row>
    <row r="175">
      <c r="A175" t="n">
        <v>130183</v>
      </c>
      <c r="B175" t="s">
        <v>1036</v>
      </c>
      <c r="C175" t="s">
        <v>189</v>
      </c>
      <c r="D175" t="n">
        <v>73</v>
      </c>
      <c r="E175" t="n">
        <v>18619</v>
      </c>
      <c r="F175" t="n">
        <v>32</v>
      </c>
      <c r="G175" t="n">
        <v>16</v>
      </c>
      <c r="H175" t="n">
        <v>33258</v>
      </c>
      <c r="I175" t="n">
        <v>34.7</v>
      </c>
      <c r="J175" s="10" t="str">
        <f>=LOG10(H175)</f>
      </c>
      <c r="K175" t="str">
        <f>=_xlfn.RANK.AVG(H175,H$2:H$1654,1)</f>
      </c>
      <c r="L175" t="str">
        <f>=_xlfn.RANK.AVG(I175,I$2:I$1654,1)</f>
      </c>
      <c r="M175" t="str">
        <f>=IF(AND(C175="Public",E175&lt;&gt;""),E175,"")</f>
      </c>
      <c r="N175" t="str">
        <f>=IF(AND(C175="Public",E175&lt;&gt;""),I175,"")</f>
      </c>
      <c r="O175" t="str">
        <f>=IF(AND(C175="Private nonprofit",E175&lt;&gt;""),E175,"")</f>
      </c>
      <c r="P175" t="str">
        <f>=IF(AND(C175="Private nonprofit",E175&lt;&gt;""),I175,"")</f>
      </c>
    </row>
    <row r="176">
      <c r="A176" t="n">
        <v>130226</v>
      </c>
      <c r="B176" t="s">
        <v>1038</v>
      </c>
      <c r="C176" t="s">
        <v>163</v>
      </c>
      <c r="D176" t="n">
        <v>16</v>
      </c>
      <c r="E176" t="n">
        <v>39632</v>
      </c>
      <c r="F176" t="n">
        <v>87</v>
      </c>
      <c r="G176" t="n">
        <v>11</v>
      </c>
      <c r="H176" t="n">
        <v>9801</v>
      </c>
      <c r="I176" t="n">
        <v>77.3</v>
      </c>
      <c r="J176" s="10" t="str">
        <f>=LOG10(H176)</f>
      </c>
      <c r="K176" t="str">
        <f>=_xlfn.RANK.AVG(H176,H$2:H$1654,1)</f>
      </c>
      <c r="L176" t="str">
        <f>=_xlfn.RANK.AVG(I176,I$2:I$1654,1)</f>
      </c>
      <c r="M176" t="str">
        <f>=IF(AND(C176="Public",E176&lt;&gt;""),E176,"")</f>
      </c>
      <c r="N176" t="str">
        <f>=IF(AND(C176="Public",E176&lt;&gt;""),I176,"")</f>
      </c>
      <c r="O176" t="str">
        <f>=IF(AND(C176="Private nonprofit",E176&lt;&gt;""),E176,"")</f>
      </c>
      <c r="P176" t="str">
        <f>=IF(AND(C176="Private nonprofit",E176&lt;&gt;""),I176,"")</f>
      </c>
    </row>
    <row r="177">
      <c r="A177" t="n">
        <v>130253</v>
      </c>
      <c r="B177" t="s">
        <v>1039</v>
      </c>
      <c r="C177" t="s">
        <v>163</v>
      </c>
      <c r="D177" t="n">
        <v>15</v>
      </c>
      <c r="E177" t="n">
        <v>46165</v>
      </c>
      <c r="F177" t="n">
        <v>85</v>
      </c>
      <c r="G177" t="n">
        <v>16</v>
      </c>
      <c r="H177" t="n">
        <v>12067</v>
      </c>
      <c r="I177" t="n">
        <v>74.5</v>
      </c>
      <c r="J177" s="10" t="str">
        <f>=LOG10(H177)</f>
      </c>
      <c r="K177" t="str">
        <f>=_xlfn.RANK.AVG(H177,H$2:H$1654,1)</f>
      </c>
      <c r="L177" t="str">
        <f>=_xlfn.RANK.AVG(I177,I$2:I$1654,1)</f>
      </c>
      <c r="M177" t="str">
        <f>=IF(AND(C177="Public",E177&lt;&gt;""),E177,"")</f>
      </c>
      <c r="N177" t="str">
        <f>=IF(AND(C177="Public",E177&lt;&gt;""),I177,"")</f>
      </c>
      <c r="O177" t="str">
        <f>=IF(AND(C177="Private nonprofit",E177&lt;&gt;""),E177,"")</f>
      </c>
      <c r="P177" t="str">
        <f>=IF(AND(C177="Private nonprofit",E177&lt;&gt;""),I177,"")</f>
      </c>
    </row>
    <row r="178">
      <c r="A178" t="n">
        <v>130314</v>
      </c>
      <c r="B178" t="s">
        <v>1040</v>
      </c>
      <c r="C178" t="s">
        <v>163</v>
      </c>
      <c r="D178" t="n">
        <v>36</v>
      </c>
      <c r="E178" t="n">
        <v>27558</v>
      </c>
      <c r="F178" t="n">
        <v>86</v>
      </c>
      <c r="G178" t="n">
        <v>9</v>
      </c>
      <c r="H178" t="n">
        <v>2271</v>
      </c>
      <c r="I178" t="n">
        <v>69.7</v>
      </c>
      <c r="J178" s="10" t="str">
        <f>=LOG10(H178)</f>
      </c>
      <c r="K178" t="str">
        <f>=_xlfn.RANK.AVG(H178,H$2:H$1654,1)</f>
      </c>
      <c r="L178" t="str">
        <f>=_xlfn.RANK.AVG(I178,I$2:I$1654,1)</f>
      </c>
      <c r="M178" t="str">
        <f>=IF(AND(C178="Public",E178&lt;&gt;""),E178,"")</f>
      </c>
      <c r="N178" t="str">
        <f>=IF(AND(C178="Public",E178&lt;&gt;""),I178,"")</f>
      </c>
      <c r="O178" t="str">
        <f>=IF(AND(C178="Private nonprofit",E178&lt;&gt;""),E178,"")</f>
      </c>
      <c r="P178" t="str">
        <f>=IF(AND(C178="Private nonprofit",E178&lt;&gt;""),I178,"")</f>
      </c>
    </row>
    <row r="179">
      <c r="A179" t="n">
        <v>130493</v>
      </c>
      <c r="B179" t="s">
        <v>1041</v>
      </c>
      <c r="C179" t="s">
        <v>149</v>
      </c>
      <c r="D179" t="n">
        <v>37</v>
      </c>
      <c r="E179" t="n">
        <v>19870</v>
      </c>
      <c r="F179" t="n">
        <v>76</v>
      </c>
      <c r="G179" t="n">
        <v>11</v>
      </c>
      <c r="H179" t="n">
        <v>10333</v>
      </c>
      <c r="I179" t="n">
        <v>47.8</v>
      </c>
      <c r="J179" s="10" t="str">
        <f>=LOG10(H179)</f>
      </c>
      <c r="K179" t="str">
        <f>=_xlfn.RANK.AVG(H179,H$2:H$1654,1)</f>
      </c>
      <c r="L179" t="str">
        <f>=_xlfn.RANK.AVG(I179,I$2:I$1654,1)</f>
      </c>
      <c r="M179" t="str">
        <f>=IF(AND(C179="Public",E179&lt;&gt;""),E179,"")</f>
      </c>
      <c r="N179" t="str">
        <f>=IF(AND(C179="Public",E179&lt;&gt;""),I179,"")</f>
      </c>
      <c r="O179" t="str">
        <f>=IF(AND(C179="Private nonprofit",E179&lt;&gt;""),E179,"")</f>
      </c>
      <c r="P179" t="str">
        <f>=IF(AND(C179="Private nonprofit",E179&lt;&gt;""),I179,"")</f>
      </c>
    </row>
    <row r="180">
      <c r="A180" t="n">
        <v>130590</v>
      </c>
      <c r="B180" t="s">
        <v>1042</v>
      </c>
      <c r="C180" t="s">
        <v>163</v>
      </c>
      <c r="D180" t="n">
        <v>15</v>
      </c>
      <c r="E180" t="n">
        <v>31806</v>
      </c>
      <c r="F180" t="n">
        <v>91</v>
      </c>
      <c r="G180" t="n">
        <v>9</v>
      </c>
      <c r="H180" t="n">
        <v>2294</v>
      </c>
      <c r="I180" t="n">
        <v>82.8</v>
      </c>
      <c r="J180" s="10" t="str">
        <f>=LOG10(H180)</f>
      </c>
      <c r="K180" t="str">
        <f>=_xlfn.RANK.AVG(H180,H$2:H$1654,1)</f>
      </c>
      <c r="L180" t="str">
        <f>=_xlfn.RANK.AVG(I180,I$2:I$1654,1)</f>
      </c>
      <c r="M180" t="str">
        <f>=IF(AND(C180="Public",E180&lt;&gt;""),E180,"")</f>
      </c>
      <c r="N180" t="str">
        <f>=IF(AND(C180="Public",E180&lt;&gt;""),I180,"")</f>
      </c>
      <c r="O180" t="str">
        <f>=IF(AND(C180="Private nonprofit",E180&lt;&gt;""),E180,"")</f>
      </c>
      <c r="P180" t="str">
        <f>=IF(AND(C180="Private nonprofit",E180&lt;&gt;""),I180,"")</f>
      </c>
    </row>
    <row r="181">
      <c r="A181" t="n">
        <v>130624</v>
      </c>
      <c r="B181" t="s">
        <v>1043</v>
      </c>
      <c r="C181" t="s">
        <v>149</v>
      </c>
      <c r="D181"/>
      <c r="E181"/>
      <c r="F181" t="n">
        <v>99</v>
      </c>
      <c r="G181" t="n">
        <v>7</v>
      </c>
      <c r="H181" t="n">
        <v>1037</v>
      </c>
      <c r="I181" t="n">
        <v>87.9</v>
      </c>
      <c r="J181" s="10" t="str">
        <f>=LOG10(H181)</f>
      </c>
      <c r="K181" t="str">
        <f>=_xlfn.RANK.AVG(H181,H$2:H$1654,1)</f>
      </c>
      <c r="L181" t="str">
        <f>=_xlfn.RANK.AVG(I181,I$2:I$1654,1)</f>
      </c>
      <c r="M181" t="str">
        <f>=IF(AND(C181="Public",E181&lt;&gt;""),E181,"")</f>
      </c>
      <c r="N181" t="str">
        <f>=IF(AND(C181="Public",E181&lt;&gt;""),I181,"")</f>
      </c>
      <c r="O181" t="str">
        <f>=IF(AND(C181="Private nonprofit",E181&lt;&gt;""),E181,"")</f>
      </c>
      <c r="P181" t="str">
        <f>=IF(AND(C181="Private nonprofit",E181&lt;&gt;""),I181,"")</f>
      </c>
    </row>
    <row r="182">
      <c r="A182" t="n">
        <v>130697</v>
      </c>
      <c r="B182" t="s">
        <v>1044</v>
      </c>
      <c r="C182" t="s">
        <v>163</v>
      </c>
      <c r="D182" t="n">
        <v>15</v>
      </c>
      <c r="E182" t="n">
        <v>20463</v>
      </c>
      <c r="F182" t="n">
        <v>95</v>
      </c>
      <c r="G182" t="n">
        <v>7</v>
      </c>
      <c r="H182" t="n">
        <v>3872</v>
      </c>
      <c r="I182" t="n">
        <v>91.6</v>
      </c>
      <c r="J182" s="10" t="str">
        <f>=LOG10(H182)</f>
      </c>
      <c r="K182" t="str">
        <f>=_xlfn.RANK.AVG(H182,H$2:H$1654,1)</f>
      </c>
      <c r="L182" t="str">
        <f>=_xlfn.RANK.AVG(I182,I$2:I$1654,1)</f>
      </c>
      <c r="M182" t="str">
        <f>=IF(AND(C182="Public",E182&lt;&gt;""),E182,"")</f>
      </c>
      <c r="N182" t="str">
        <f>=IF(AND(C182="Public",E182&lt;&gt;""),I182,"")</f>
      </c>
      <c r="O182" t="str">
        <f>=IF(AND(C182="Private nonprofit",E182&lt;&gt;""),E182,"")</f>
      </c>
      <c r="P182" t="str">
        <f>=IF(AND(C182="Private nonprofit",E182&lt;&gt;""),I182,"")</f>
      </c>
    </row>
    <row r="183">
      <c r="A183" t="n">
        <v>130776</v>
      </c>
      <c r="B183" t="s">
        <v>1046</v>
      </c>
      <c r="C183" t="s">
        <v>149</v>
      </c>
      <c r="D183" t="n">
        <v>35</v>
      </c>
      <c r="E183" t="n">
        <v>16527</v>
      </c>
      <c r="F183" t="n">
        <v>70</v>
      </c>
      <c r="G183" t="n">
        <v>11</v>
      </c>
      <c r="H183" t="n">
        <v>5102</v>
      </c>
      <c r="I183" t="n">
        <v>49.8</v>
      </c>
      <c r="J183" s="10" t="str">
        <f>=LOG10(H183)</f>
      </c>
      <c r="K183" t="str">
        <f>=_xlfn.RANK.AVG(H183,H$2:H$1654,1)</f>
      </c>
      <c r="L183" t="str">
        <f>=_xlfn.RANK.AVG(I183,I$2:I$1654,1)</f>
      </c>
      <c r="M183" t="str">
        <f>=IF(AND(C183="Public",E183&lt;&gt;""),E183,"")</f>
      </c>
      <c r="N183" t="str">
        <f>=IF(AND(C183="Public",E183&lt;&gt;""),I183,"")</f>
      </c>
      <c r="O183" t="str">
        <f>=IF(AND(C183="Private nonprofit",E183&lt;&gt;""),E183,"")</f>
      </c>
      <c r="P183" t="str">
        <f>=IF(AND(C183="Private nonprofit",E183&lt;&gt;""),I183,"")</f>
      </c>
    </row>
    <row r="184">
      <c r="A184" t="n">
        <v>130794</v>
      </c>
      <c r="B184" t="s">
        <v>1048</v>
      </c>
      <c r="C184" t="s">
        <v>163</v>
      </c>
      <c r="D184" t="n">
        <v>19</v>
      </c>
      <c r="E184" t="n">
        <v>26044</v>
      </c>
      <c r="F184" t="n">
        <v>99</v>
      </c>
      <c r="G184" t="n">
        <v>6</v>
      </c>
      <c r="H184" t="n">
        <v>16416</v>
      </c>
      <c r="I184" t="n">
        <v>96.3</v>
      </c>
      <c r="J184" s="10" t="str">
        <f>=LOG10(H184)</f>
      </c>
      <c r="K184" t="str">
        <f>=_xlfn.RANK.AVG(H184,H$2:H$1654,1)</f>
      </c>
      <c r="L184" t="str">
        <f>=_xlfn.RANK.AVG(I184,I$2:I$1654,1)</f>
      </c>
      <c r="M184" t="str">
        <f>=IF(AND(C184="Public",E184&lt;&gt;""),E184,"")</f>
      </c>
      <c r="N184" t="str">
        <f>=IF(AND(C184="Public",E184&lt;&gt;""),I184,"")</f>
      </c>
      <c r="O184" t="str">
        <f>=IF(AND(C184="Private nonprofit",E184&lt;&gt;""),E184,"")</f>
      </c>
      <c r="P184" t="str">
        <f>=IF(AND(C184="Private nonprofit",E184&lt;&gt;""),I184,"")</f>
      </c>
    </row>
    <row r="185">
      <c r="A185" t="n">
        <v>130934</v>
      </c>
      <c r="B185" t="s">
        <v>1056</v>
      </c>
      <c r="C185" t="s">
        <v>149</v>
      </c>
      <c r="D185" t="n">
        <v>43</v>
      </c>
      <c r="E185" t="n">
        <v>15555</v>
      </c>
      <c r="F185" t="n">
        <v>72</v>
      </c>
      <c r="G185" t="n">
        <v>18</v>
      </c>
      <c r="H185" t="n">
        <v>6462</v>
      </c>
      <c r="I185" t="n">
        <v>38.7</v>
      </c>
      <c r="J185" s="10" t="str">
        <f>=LOG10(H185)</f>
      </c>
      <c r="K185" t="str">
        <f>=_xlfn.RANK.AVG(H185,H$2:H$1654,1)</f>
      </c>
      <c r="L185" t="str">
        <f>=_xlfn.RANK.AVG(I185,I$2:I$1654,1)</f>
      </c>
      <c r="M185" t="str">
        <f>=IF(AND(C185="Public",E185&lt;&gt;""),E185,"")</f>
      </c>
      <c r="N185" t="str">
        <f>=IF(AND(C185="Public",E185&lt;&gt;""),I185,"")</f>
      </c>
      <c r="O185" t="str">
        <f>=IF(AND(C185="Private nonprofit",E185&lt;&gt;""),E185,"")</f>
      </c>
      <c r="P185" t="str">
        <f>=IF(AND(C185="Private nonprofit",E185&lt;&gt;""),I185,"")</f>
      </c>
    </row>
    <row r="186">
      <c r="A186" t="n">
        <v>130943</v>
      </c>
      <c r="B186" t="s">
        <v>1057</v>
      </c>
      <c r="C186" t="s">
        <v>149</v>
      </c>
      <c r="D186" t="n">
        <v>16</v>
      </c>
      <c r="E186" t="n">
        <v>17716</v>
      </c>
      <c r="F186" t="n">
        <v>90</v>
      </c>
      <c r="G186" t="n">
        <v>15</v>
      </c>
      <c r="H186" t="n">
        <v>26135</v>
      </c>
      <c r="I186" t="n">
        <v>80.6</v>
      </c>
      <c r="J186" s="10" t="str">
        <f>=LOG10(H186)</f>
      </c>
      <c r="K186" t="str">
        <f>=_xlfn.RANK.AVG(H186,H$2:H$1654,1)</f>
      </c>
      <c r="L186" t="str">
        <f>=_xlfn.RANK.AVG(I186,I$2:I$1654,1)</f>
      </c>
      <c r="M186" t="str">
        <f>=IF(AND(C186="Public",E186&lt;&gt;""),E186,"")</f>
      </c>
      <c r="N186" t="str">
        <f>=IF(AND(C186="Public",E186&lt;&gt;""),I186,"")</f>
      </c>
      <c r="O186" t="str">
        <f>=IF(AND(C186="Private nonprofit",E186&lt;&gt;""),E186,"")</f>
      </c>
      <c r="P186" t="str">
        <f>=IF(AND(C186="Private nonprofit",E186&lt;&gt;""),I186,"")</f>
      </c>
    </row>
    <row r="187">
      <c r="A187" t="n">
        <v>130989</v>
      </c>
      <c r="B187" t="s">
        <v>1058</v>
      </c>
      <c r="C187" t="s">
        <v>163</v>
      </c>
      <c r="D187" t="n">
        <v>39</v>
      </c>
      <c r="E187" t="n">
        <v>17417</v>
      </c>
      <c r="F187" t="n">
        <v>77</v>
      </c>
      <c r="G187" t="n">
        <v>18</v>
      </c>
      <c r="H187" t="n">
        <v>1275</v>
      </c>
      <c r="I187" t="n">
        <v>57.2</v>
      </c>
      <c r="J187" s="10" t="str">
        <f>=LOG10(H187)</f>
      </c>
      <c r="K187" t="str">
        <f>=_xlfn.RANK.AVG(H187,H$2:H$1654,1)</f>
      </c>
      <c r="L187" t="str">
        <f>=_xlfn.RANK.AVG(I187,I$2:I$1654,1)</f>
      </c>
      <c r="M187" t="str">
        <f>=IF(AND(C187="Public",E187&lt;&gt;""),E187,"")</f>
      </c>
      <c r="N187" t="str">
        <f>=IF(AND(C187="Public",E187&lt;&gt;""),I187,"")</f>
      </c>
      <c r="O187" t="str">
        <f>=IF(AND(C187="Private nonprofit",E187&lt;&gt;""),E187,"")</f>
      </c>
      <c r="P187" t="str">
        <f>=IF(AND(C187="Private nonprofit",E187&lt;&gt;""),I187,"")</f>
      </c>
    </row>
    <row r="188">
      <c r="A188" t="n">
        <v>131113</v>
      </c>
      <c r="B188" t="s">
        <v>1060</v>
      </c>
      <c r="C188" t="s">
        <v>163</v>
      </c>
      <c r="D188" t="n">
        <v>26</v>
      </c>
      <c r="E188" t="n">
        <v>14267</v>
      </c>
      <c r="F188" t="n">
        <v>54</v>
      </c>
      <c r="G188" t="n">
        <v>12</v>
      </c>
      <c r="H188" t="n">
        <v>19947</v>
      </c>
      <c r="I188" t="n">
        <v>23</v>
      </c>
      <c r="J188" s="10" t="str">
        <f>=LOG10(H188)</f>
      </c>
      <c r="K188" t="str">
        <f>=_xlfn.RANK.AVG(H188,H$2:H$1654,1)</f>
      </c>
      <c r="L188" t="str">
        <f>=_xlfn.RANK.AVG(I188,I$2:I$1654,1)</f>
      </c>
      <c r="M188" t="str">
        <f>=IF(AND(C188="Public",E188&lt;&gt;""),E188,"")</f>
      </c>
      <c r="N188" t="str">
        <f>=IF(AND(C188="Public",E188&lt;&gt;""),I188,"")</f>
      </c>
      <c r="O188" t="str">
        <f>=IF(AND(C188="Private nonprofit",E188&lt;&gt;""),E188,"")</f>
      </c>
      <c r="P188" t="str">
        <f>=IF(AND(C188="Private nonprofit",E188&lt;&gt;""),I188,"")</f>
      </c>
    </row>
    <row r="189">
      <c r="A189" t="n">
        <v>131159</v>
      </c>
      <c r="B189" t="s">
        <v>1062</v>
      </c>
      <c r="C189" t="s">
        <v>163</v>
      </c>
      <c r="D189" t="n">
        <v>13</v>
      </c>
      <c r="E189" t="n">
        <v>40189</v>
      </c>
      <c r="F189" t="n">
        <v>86</v>
      </c>
      <c r="G189" t="n">
        <v>10</v>
      </c>
      <c r="H189" t="n">
        <v>16240</v>
      </c>
      <c r="I189" t="n">
        <v>78.5</v>
      </c>
      <c r="J189" s="10" t="str">
        <f>=LOG10(H189)</f>
      </c>
      <c r="K189" t="str">
        <f>=_xlfn.RANK.AVG(H189,H$2:H$1654,1)</f>
      </c>
      <c r="L189" t="str">
        <f>=_xlfn.RANK.AVG(I189,I$2:I$1654,1)</f>
      </c>
      <c r="M189" t="str">
        <f>=IF(AND(C189="Public",E189&lt;&gt;""),E189,"")</f>
      </c>
      <c r="N189" t="str">
        <f>=IF(AND(C189="Public",E189&lt;&gt;""),I189,"")</f>
      </c>
      <c r="O189" t="str">
        <f>=IF(AND(C189="Private nonprofit",E189&lt;&gt;""),E189,"")</f>
      </c>
      <c r="P189" t="str">
        <f>=IF(AND(C189="Private nonprofit",E189&lt;&gt;""),I189,"")</f>
      </c>
    </row>
    <row r="190">
      <c r="A190" t="n">
        <v>131283</v>
      </c>
      <c r="B190" t="s">
        <v>1065</v>
      </c>
      <c r="C190" t="s">
        <v>163</v>
      </c>
      <c r="D190" t="n">
        <v>17</v>
      </c>
      <c r="E190" t="n">
        <v>35008</v>
      </c>
      <c r="F190" t="n">
        <v>83</v>
      </c>
      <c r="G190" t="n">
        <v>11</v>
      </c>
      <c r="H190" t="n">
        <v>5428</v>
      </c>
      <c r="I190" t="n">
        <v>81.3</v>
      </c>
      <c r="J190" s="10" t="str">
        <f>=LOG10(H190)</f>
      </c>
      <c r="K190" t="str">
        <f>=_xlfn.RANK.AVG(H190,H$2:H$1654,1)</f>
      </c>
      <c r="L190" t="str">
        <f>=_xlfn.RANK.AVG(I190,I$2:I$1654,1)</f>
      </c>
      <c r="M190" t="str">
        <f>=IF(AND(C190="Public",E190&lt;&gt;""),E190,"")</f>
      </c>
      <c r="N190" t="str">
        <f>=IF(AND(C190="Public",E190&lt;&gt;""),I190,"")</f>
      </c>
      <c r="O190" t="str">
        <f>=IF(AND(C190="Private nonprofit",E190&lt;&gt;""),E190,"")</f>
      </c>
      <c r="P190" t="str">
        <f>=IF(AND(C190="Private nonprofit",E190&lt;&gt;""),I190,"")</f>
      </c>
    </row>
    <row r="191">
      <c r="A191" t="n">
        <v>131399</v>
      </c>
      <c r="B191" t="s">
        <v>1066</v>
      </c>
      <c r="C191" t="s">
        <v>149</v>
      </c>
      <c r="D191" t="n">
        <v>43</v>
      </c>
      <c r="E191" t="n">
        <v>14287</v>
      </c>
      <c r="F191" t="n">
        <v>67</v>
      </c>
      <c r="G191" t="n">
        <v>6</v>
      </c>
      <c r="H191" t="n">
        <v>4747</v>
      </c>
      <c r="I191" t="n">
        <v>39.5</v>
      </c>
      <c r="J191" s="10" t="str">
        <f>=LOG10(H191)</f>
      </c>
      <c r="K191" t="str">
        <f>=_xlfn.RANK.AVG(H191,H$2:H$1654,1)</f>
      </c>
      <c r="L191" t="str">
        <f>=_xlfn.RANK.AVG(I191,I$2:I$1654,1)</f>
      </c>
      <c r="M191" t="str">
        <f>=IF(AND(C191="Public",E191&lt;&gt;""),E191,"")</f>
      </c>
      <c r="N191" t="str">
        <f>=IF(AND(C191="Public",E191&lt;&gt;""),I191,"")</f>
      </c>
      <c r="O191" t="str">
        <f>=IF(AND(C191="Private nonprofit",E191&lt;&gt;""),E191,"")</f>
      </c>
      <c r="P191" t="str">
        <f>=IF(AND(C191="Private nonprofit",E191&lt;&gt;""),I191,"")</f>
      </c>
    </row>
    <row r="192">
      <c r="A192" t="n">
        <v>131450</v>
      </c>
      <c r="B192" t="s">
        <v>1068</v>
      </c>
      <c r="C192" t="s">
        <v>163</v>
      </c>
      <c r="D192" t="n">
        <v>54</v>
      </c>
      <c r="E192" t="n">
        <v>15025</v>
      </c>
      <c r="F192" t="n">
        <v>77</v>
      </c>
      <c r="G192" t="n">
        <v>6</v>
      </c>
      <c r="H192" t="n">
        <v>1497</v>
      </c>
      <c r="I192" t="n">
        <v>46.6</v>
      </c>
      <c r="J192" s="10" t="str">
        <f>=LOG10(H192)</f>
      </c>
      <c r="K192" t="str">
        <f>=_xlfn.RANK.AVG(H192,H$2:H$1654,1)</f>
      </c>
      <c r="L192" t="str">
        <f>=_xlfn.RANK.AVG(I192,I$2:I$1654,1)</f>
      </c>
      <c r="M192" t="str">
        <f>=IF(AND(C192="Public",E192&lt;&gt;""),E192,"")</f>
      </c>
      <c r="N192" t="str">
        <f>=IF(AND(C192="Public",E192&lt;&gt;""),I192,"")</f>
      </c>
      <c r="O192" t="str">
        <f>=IF(AND(C192="Private nonprofit",E192&lt;&gt;""),E192,"")</f>
      </c>
      <c r="P192" t="str">
        <f>=IF(AND(C192="Private nonprofit",E192&lt;&gt;""),I192,"")</f>
      </c>
    </row>
    <row r="193">
      <c r="A193" t="n">
        <v>131469</v>
      </c>
      <c r="B193" t="s">
        <v>1069</v>
      </c>
      <c r="C193" t="s">
        <v>163</v>
      </c>
      <c r="D193" t="n">
        <v>15</v>
      </c>
      <c r="E193" t="n">
        <v>45466</v>
      </c>
      <c r="F193" t="n">
        <v>92</v>
      </c>
      <c r="G193" t="n">
        <v>12</v>
      </c>
      <c r="H193" t="n">
        <v>29136</v>
      </c>
      <c r="I193" t="n">
        <v>85.2</v>
      </c>
      <c r="J193" s="10" t="str">
        <f>=LOG10(H193)</f>
      </c>
      <c r="K193" t="str">
        <f>=_xlfn.RANK.AVG(H193,H$2:H$1654,1)</f>
      </c>
      <c r="L193" t="str">
        <f>=_xlfn.RANK.AVG(I193,I$2:I$1654,1)</f>
      </c>
      <c r="M193" t="str">
        <f>=IF(AND(C193="Public",E193&lt;&gt;""),E193,"")</f>
      </c>
      <c r="N193" t="str">
        <f>=IF(AND(C193="Public",E193&lt;&gt;""),I193,"")</f>
      </c>
      <c r="O193" t="str">
        <f>=IF(AND(C193="Private nonprofit",E193&lt;&gt;""),E193,"")</f>
      </c>
      <c r="P193" t="str">
        <f>=IF(AND(C193="Private nonprofit",E193&lt;&gt;""),I193,"")</f>
      </c>
    </row>
    <row r="194">
      <c r="A194" t="n">
        <v>131496</v>
      </c>
      <c r="B194" t="s">
        <v>1070</v>
      </c>
      <c r="C194" t="s">
        <v>163</v>
      </c>
      <c r="D194" t="n">
        <v>10</v>
      </c>
      <c r="E194" t="n">
        <v>37967</v>
      </c>
      <c r="F194" t="n">
        <v>97</v>
      </c>
      <c r="G194" t="n">
        <v>11</v>
      </c>
      <c r="H194" t="n">
        <v>24038</v>
      </c>
      <c r="I194" t="n">
        <v>94.3</v>
      </c>
      <c r="J194" s="10" t="str">
        <f>=LOG10(H194)</f>
      </c>
      <c r="K194" t="str">
        <f>=_xlfn.RANK.AVG(H194,H$2:H$1654,1)</f>
      </c>
      <c r="L194" t="str">
        <f>=_xlfn.RANK.AVG(I194,I$2:I$1654,1)</f>
      </c>
      <c r="M194" t="str">
        <f>=IF(AND(C194="Public",E194&lt;&gt;""),E194,"")</f>
      </c>
      <c r="N194" t="str">
        <f>=IF(AND(C194="Public",E194&lt;&gt;""),I194,"")</f>
      </c>
      <c r="O194" t="str">
        <f>=IF(AND(C194="Private nonprofit",E194&lt;&gt;""),E194,"")</f>
      </c>
      <c r="P194" t="str">
        <f>=IF(AND(C194="Private nonprofit",E194&lt;&gt;""),I194,"")</f>
      </c>
    </row>
    <row r="195">
      <c r="A195" t="n">
        <v>131520</v>
      </c>
      <c r="B195" t="s">
        <v>1071</v>
      </c>
      <c r="C195" t="s">
        <v>163</v>
      </c>
      <c r="D195" t="n">
        <v>41</v>
      </c>
      <c r="E195" t="n">
        <v>30028</v>
      </c>
      <c r="F195" t="n">
        <v>90</v>
      </c>
      <c r="G195" t="n">
        <v>11</v>
      </c>
      <c r="H195" t="n">
        <v>13861</v>
      </c>
      <c r="I195" t="n">
        <v>68.9</v>
      </c>
      <c r="J195" s="10" t="str">
        <f>=LOG10(H195)</f>
      </c>
      <c r="K195" t="str">
        <f>=_xlfn.RANK.AVG(H195,H$2:H$1654,1)</f>
      </c>
      <c r="L195" t="str">
        <f>=_xlfn.RANK.AVG(I195,I$2:I$1654,1)</f>
      </c>
      <c r="M195" t="str">
        <f>=IF(AND(C195="Public",E195&lt;&gt;""),E195,"")</f>
      </c>
      <c r="N195" t="str">
        <f>=IF(AND(C195="Public",E195&lt;&gt;""),I195,"")</f>
      </c>
      <c r="O195" t="str">
        <f>=IF(AND(C195="Private nonprofit",E195&lt;&gt;""),E195,"")</f>
      </c>
      <c r="P195" t="str">
        <f>=IF(AND(C195="Private nonprofit",E195&lt;&gt;""),I195,"")</f>
      </c>
    </row>
    <row r="196">
      <c r="A196" t="n">
        <v>131876</v>
      </c>
      <c r="B196" t="s">
        <v>1074</v>
      </c>
      <c r="C196" t="s">
        <v>163</v>
      </c>
      <c r="D196" t="n">
        <v>51</v>
      </c>
      <c r="E196" t="n">
        <v>12704</v>
      </c>
      <c r="F196" t="n">
        <v>71</v>
      </c>
      <c r="G196" t="n">
        <v>9</v>
      </c>
      <c r="H196" t="n">
        <v>2188</v>
      </c>
      <c r="I196" t="n">
        <v>44.4</v>
      </c>
      <c r="J196" s="10" t="str">
        <f>=LOG10(H196)</f>
      </c>
      <c r="K196" t="str">
        <f>=_xlfn.RANK.AVG(H196,H$2:H$1654,1)</f>
      </c>
      <c r="L196" t="str">
        <f>=_xlfn.RANK.AVG(I196,I$2:I$1654,1)</f>
      </c>
      <c r="M196" t="str">
        <f>=IF(AND(C196="Public",E196&lt;&gt;""),E196,"")</f>
      </c>
      <c r="N196" t="str">
        <f>=IF(AND(C196="Public",E196&lt;&gt;""),I196,"")</f>
      </c>
      <c r="O196" t="str">
        <f>=IF(AND(C196="Private nonprofit",E196&lt;&gt;""),E196,"")</f>
      </c>
      <c r="P196" t="str">
        <f>=IF(AND(C196="Private nonprofit",E196&lt;&gt;""),I196,"")</f>
      </c>
    </row>
    <row r="197">
      <c r="A197" t="n">
        <v>132408</v>
      </c>
      <c r="B197" t="s">
        <v>1079</v>
      </c>
      <c r="C197" t="s">
        <v>163</v>
      </c>
      <c r="D197" t="n">
        <v>34</v>
      </c>
      <c r="E197" t="n">
        <v>8904</v>
      </c>
      <c r="F197" t="n">
        <v>84</v>
      </c>
      <c r="G197" t="n">
        <v>8</v>
      </c>
      <c r="H197" t="n">
        <v>537</v>
      </c>
      <c r="I197" t="n">
        <v>52.6</v>
      </c>
      <c r="J197" s="10" t="str">
        <f>=LOG10(H197)</f>
      </c>
      <c r="K197" t="str">
        <f>=_xlfn.RANK.AVG(H197,H$2:H$1654,1)</f>
      </c>
      <c r="L197" t="str">
        <f>=_xlfn.RANK.AVG(I197,I$2:I$1654,1)</f>
      </c>
      <c r="M197" t="str">
        <f>=IF(AND(C197="Public",E197&lt;&gt;""),E197,"")</f>
      </c>
      <c r="N197" t="str">
        <f>=IF(AND(C197="Public",E197&lt;&gt;""),I197,"")</f>
      </c>
      <c r="O197" t="str">
        <f>=IF(AND(C197="Private nonprofit",E197&lt;&gt;""),E197,"")</f>
      </c>
      <c r="P197" t="str">
        <f>=IF(AND(C197="Private nonprofit",E197&lt;&gt;""),I197,"")</f>
      </c>
    </row>
    <row r="198">
      <c r="A198" t="n">
        <v>132471</v>
      </c>
      <c r="B198" t="s">
        <v>1081</v>
      </c>
      <c r="C198" t="s">
        <v>163</v>
      </c>
      <c r="D198" t="n">
        <v>46</v>
      </c>
      <c r="E198" t="n">
        <v>23930</v>
      </c>
      <c r="F198" t="n">
        <v>58</v>
      </c>
      <c r="G198" t="n">
        <v>10</v>
      </c>
      <c r="H198" t="n">
        <v>8038</v>
      </c>
      <c r="I198" t="n">
        <v>36.6</v>
      </c>
      <c r="J198" s="10" t="str">
        <f>=LOG10(H198)</f>
      </c>
      <c r="K198" t="str">
        <f>=_xlfn.RANK.AVG(H198,H$2:H$1654,1)</f>
      </c>
      <c r="L198" t="str">
        <f>=_xlfn.RANK.AVG(I198,I$2:I$1654,1)</f>
      </c>
      <c r="M198" t="str">
        <f>=IF(AND(C198="Public",E198&lt;&gt;""),E198,"")</f>
      </c>
      <c r="N198" t="str">
        <f>=IF(AND(C198="Public",E198&lt;&gt;""),I198,"")</f>
      </c>
      <c r="O198" t="str">
        <f>=IF(AND(C198="Private nonprofit",E198&lt;&gt;""),E198,"")</f>
      </c>
      <c r="P198" t="str">
        <f>=IF(AND(C198="Private nonprofit",E198&lt;&gt;""),I198,"")</f>
      </c>
    </row>
    <row r="199">
      <c r="A199" t="n">
        <v>132602</v>
      </c>
      <c r="B199" t="s">
        <v>1083</v>
      </c>
      <c r="C199" t="s">
        <v>163</v>
      </c>
      <c r="D199" t="n">
        <v>77</v>
      </c>
      <c r="E199" t="n">
        <v>14705</v>
      </c>
      <c r="F199" t="n">
        <v>56</v>
      </c>
      <c r="G199" t="n">
        <v>14</v>
      </c>
      <c r="H199" t="n">
        <v>3099</v>
      </c>
      <c r="I199" t="n">
        <v>27.8</v>
      </c>
      <c r="J199" s="10" t="str">
        <f>=LOG10(H199)</f>
      </c>
      <c r="K199" t="str">
        <f>=_xlfn.RANK.AVG(H199,H$2:H$1654,1)</f>
      </c>
      <c r="L199" t="str">
        <f>=_xlfn.RANK.AVG(I199,I$2:I$1654,1)</f>
      </c>
      <c r="M199" t="str">
        <f>=IF(AND(C199="Public",E199&lt;&gt;""),E199,"")</f>
      </c>
      <c r="N199" t="str">
        <f>=IF(AND(C199="Public",E199&lt;&gt;""),I199,"")</f>
      </c>
      <c r="O199" t="str">
        <f>=IF(AND(C199="Private nonprofit",E199&lt;&gt;""),E199,"")</f>
      </c>
      <c r="P199" t="str">
        <f>=IF(AND(C199="Private nonprofit",E199&lt;&gt;""),I199,"")</f>
      </c>
    </row>
    <row r="200">
      <c r="A200" t="n">
        <v>132657</v>
      </c>
      <c r="B200" t="s">
        <v>1085</v>
      </c>
      <c r="C200" t="s">
        <v>163</v>
      </c>
      <c r="D200" t="n">
        <v>23</v>
      </c>
      <c r="E200" t="n">
        <v>39582</v>
      </c>
      <c r="F200" t="n">
        <v>71</v>
      </c>
      <c r="G200" t="n">
        <v>16</v>
      </c>
      <c r="H200" t="n">
        <v>4156</v>
      </c>
      <c r="I200" t="n">
        <v>52.7</v>
      </c>
      <c r="J200" s="10" t="str">
        <f>=LOG10(H200)</f>
      </c>
      <c r="K200" t="str">
        <f>=_xlfn.RANK.AVG(H200,H$2:H$1654,1)</f>
      </c>
      <c r="L200" t="str">
        <f>=_xlfn.RANK.AVG(I200,I$2:I$1654,1)</f>
      </c>
      <c r="M200" t="str">
        <f>=IF(AND(C200="Public",E200&lt;&gt;""),E200,"")</f>
      </c>
      <c r="N200" t="str">
        <f>=IF(AND(C200="Public",E200&lt;&gt;""),I200,"")</f>
      </c>
      <c r="O200" t="str">
        <f>=IF(AND(C200="Private nonprofit",E200&lt;&gt;""),E200,"")</f>
      </c>
      <c r="P200" t="str">
        <f>=IF(AND(C200="Private nonprofit",E200&lt;&gt;""),I200,"")</f>
      </c>
    </row>
    <row r="201">
      <c r="A201" t="n">
        <v>132879</v>
      </c>
      <c r="B201" t="s">
        <v>1095</v>
      </c>
      <c r="C201" t="s">
        <v>163</v>
      </c>
      <c r="D201" t="n">
        <v>46</v>
      </c>
      <c r="E201" t="n">
        <v>21149</v>
      </c>
      <c r="F201" t="n">
        <v>48</v>
      </c>
      <c r="G201" t="n">
        <v>10</v>
      </c>
      <c r="H201" t="n">
        <v>181</v>
      </c>
      <c r="I201" t="n">
        <v>23.6</v>
      </c>
      <c r="J201" s="10" t="str">
        <f>=LOG10(H201)</f>
      </c>
      <c r="K201" t="str">
        <f>=_xlfn.RANK.AVG(H201,H$2:H$1654,1)</f>
      </c>
      <c r="L201" t="str">
        <f>=_xlfn.RANK.AVG(I201,I$2:I$1654,1)</f>
      </c>
      <c r="M201" t="str">
        <f>=IF(AND(C201="Public",E201&lt;&gt;""),E201,"")</f>
      </c>
      <c r="N201" t="str">
        <f>=IF(AND(C201="Public",E201&lt;&gt;""),I201,"")</f>
      </c>
      <c r="O201" t="str">
        <f>=IF(AND(C201="Private nonprofit",E201&lt;&gt;""),E201,"")</f>
      </c>
      <c r="P201" t="str">
        <f>=IF(AND(C201="Private nonprofit",E201&lt;&gt;""),I201,"")</f>
      </c>
    </row>
    <row r="202">
      <c r="A202" t="n">
        <v>132903</v>
      </c>
      <c r="B202" t="s">
        <v>1097</v>
      </c>
      <c r="C202" t="s">
        <v>149</v>
      </c>
      <c r="D202" t="n">
        <v>33</v>
      </c>
      <c r="E202" t="n">
        <v>13110</v>
      </c>
      <c r="F202" t="n">
        <v>92</v>
      </c>
      <c r="G202" t="n">
        <v>29</v>
      </c>
      <c r="H202" t="n">
        <v>80332</v>
      </c>
      <c r="I202" t="n">
        <v>75.1</v>
      </c>
      <c r="J202" s="10" t="str">
        <f>=LOG10(H202)</f>
      </c>
      <c r="K202" t="str">
        <f>=_xlfn.RANK.AVG(H202,H$2:H$1654,1)</f>
      </c>
      <c r="L202" t="str">
        <f>=_xlfn.RANK.AVG(I202,I$2:I$1654,1)</f>
      </c>
      <c r="M202" t="str">
        <f>=IF(AND(C202="Public",E202&lt;&gt;""),E202,"")</f>
      </c>
      <c r="N202" t="str">
        <f>=IF(AND(C202="Public",E202&lt;&gt;""),I202,"")</f>
      </c>
      <c r="O202" t="str">
        <f>=IF(AND(C202="Private nonprofit",E202&lt;&gt;""),E202,"")</f>
      </c>
      <c r="P202" t="str">
        <f>=IF(AND(C202="Private nonprofit",E202&lt;&gt;""),I202,"")</f>
      </c>
    </row>
    <row r="203">
      <c r="A203" t="n">
        <v>133492</v>
      </c>
      <c r="B203" t="s">
        <v>1108</v>
      </c>
      <c r="C203" t="s">
        <v>163</v>
      </c>
      <c r="D203" t="n">
        <v>16</v>
      </c>
      <c r="E203" t="n">
        <v>40122</v>
      </c>
      <c r="F203" t="n">
        <v>77</v>
      </c>
      <c r="G203" t="n">
        <v>11</v>
      </c>
      <c r="H203" t="n">
        <v>2038</v>
      </c>
      <c r="I203" t="n">
        <v>67.6</v>
      </c>
      <c r="J203" s="10" t="str">
        <f>=LOG10(H203)</f>
      </c>
      <c r="K203" t="str">
        <f>=_xlfn.RANK.AVG(H203,H$2:H$1654,1)</f>
      </c>
      <c r="L203" t="str">
        <f>=_xlfn.RANK.AVG(I203,I$2:I$1654,1)</f>
      </c>
      <c r="M203" t="str">
        <f>=IF(AND(C203="Public",E203&lt;&gt;""),E203,"")</f>
      </c>
      <c r="N203" t="str">
        <f>=IF(AND(C203="Public",E203&lt;&gt;""),I203,"")</f>
      </c>
      <c r="O203" t="str">
        <f>=IF(AND(C203="Private nonprofit",E203&lt;&gt;""),E203,"")</f>
      </c>
      <c r="P203" t="str">
        <f>=IF(AND(C203="Private nonprofit",E203&lt;&gt;""),I203,"")</f>
      </c>
    </row>
    <row r="204">
      <c r="A204" t="n">
        <v>133526</v>
      </c>
      <c r="B204" t="s">
        <v>1112</v>
      </c>
      <c r="C204" t="s">
        <v>163</v>
      </c>
      <c r="D204" t="n">
        <v>76</v>
      </c>
      <c r="E204" t="n">
        <v>13763</v>
      </c>
      <c r="F204" t="n">
        <v>53</v>
      </c>
      <c r="G204" t="n">
        <v>18</v>
      </c>
      <c r="H204" t="n">
        <v>1223</v>
      </c>
      <c r="I204" t="n">
        <v>28</v>
      </c>
      <c r="J204" s="10" t="str">
        <f>=LOG10(H204)</f>
      </c>
      <c r="K204" t="str">
        <f>=_xlfn.RANK.AVG(H204,H$2:H$1654,1)</f>
      </c>
      <c r="L204" t="str">
        <f>=_xlfn.RANK.AVG(I204,I$2:I$1654,1)</f>
      </c>
      <c r="M204" t="str">
        <f>=IF(AND(C204="Public",E204&lt;&gt;""),E204,"")</f>
      </c>
      <c r="N204" t="str">
        <f>=IF(AND(C204="Public",E204&lt;&gt;""),I204,"")</f>
      </c>
      <c r="O204" t="str">
        <f>=IF(AND(C204="Private nonprofit",E204&lt;&gt;""),E204,"")</f>
      </c>
      <c r="P204" t="str">
        <f>=IF(AND(C204="Private nonprofit",E204&lt;&gt;""),I204,"")</f>
      </c>
    </row>
    <row r="205">
      <c r="A205" t="n">
        <v>133553</v>
      </c>
      <c r="B205" t="s">
        <v>1113</v>
      </c>
      <c r="C205" t="s">
        <v>163</v>
      </c>
      <c r="D205" t="n">
        <v>15</v>
      </c>
      <c r="E205" t="n">
        <v>41550</v>
      </c>
      <c r="F205" t="n">
        <v>85</v>
      </c>
      <c r="G205" t="n">
        <v>18</v>
      </c>
      <c r="H205" t="n">
        <v>11124</v>
      </c>
      <c r="I205" t="n">
        <v>67.8</v>
      </c>
      <c r="J205" s="10" t="str">
        <f>=LOG10(H205)</f>
      </c>
      <c r="K205" t="str">
        <f>=_xlfn.RANK.AVG(H205,H$2:H$1654,1)</f>
      </c>
      <c r="L205" t="str">
        <f>=_xlfn.RANK.AVG(I205,I$2:I$1654,1)</f>
      </c>
      <c r="M205" t="str">
        <f>=IF(AND(C205="Public",E205&lt;&gt;""),E205,"")</f>
      </c>
      <c r="N205" t="str">
        <f>=IF(AND(C205="Public",E205&lt;&gt;""),I205,"")</f>
      </c>
      <c r="O205" t="str">
        <f>=IF(AND(C205="Private nonprofit",E205&lt;&gt;""),E205,"")</f>
      </c>
      <c r="P205" t="str">
        <f>=IF(AND(C205="Private nonprofit",E205&lt;&gt;""),I205,"")</f>
      </c>
    </row>
    <row r="206">
      <c r="A206" t="n">
        <v>133650</v>
      </c>
      <c r="B206" t="s">
        <v>1114</v>
      </c>
      <c r="C206" t="s">
        <v>149</v>
      </c>
      <c r="D206" t="n">
        <v>56</v>
      </c>
      <c r="E206" t="n">
        <v>15491</v>
      </c>
      <c r="F206" t="n">
        <v>86</v>
      </c>
      <c r="G206" t="n">
        <v>14</v>
      </c>
      <c r="H206" t="n">
        <v>10428</v>
      </c>
      <c r="I206" t="n">
        <v>51.9</v>
      </c>
      <c r="J206" s="10" t="str">
        <f>=LOG10(H206)</f>
      </c>
      <c r="K206" t="str">
        <f>=_xlfn.RANK.AVG(H206,H$2:H$1654,1)</f>
      </c>
      <c r="L206" t="str">
        <f>=_xlfn.RANK.AVG(I206,I$2:I$1654,1)</f>
      </c>
      <c r="M206" t="str">
        <f>=IF(AND(C206="Public",E206&lt;&gt;""),E206,"")</f>
      </c>
      <c r="N206" t="str">
        <f>=IF(AND(C206="Public",E206&lt;&gt;""),I206,"")</f>
      </c>
      <c r="O206" t="str">
        <f>=IF(AND(C206="Private nonprofit",E206&lt;&gt;""),E206,"")</f>
      </c>
      <c r="P206" t="str">
        <f>=IF(AND(C206="Private nonprofit",E206&lt;&gt;""),I206,"")</f>
      </c>
    </row>
    <row r="207">
      <c r="A207" t="n">
        <v>133669</v>
      </c>
      <c r="B207" t="s">
        <v>1116</v>
      </c>
      <c r="C207" t="s">
        <v>149</v>
      </c>
      <c r="D207" t="n">
        <v>35</v>
      </c>
      <c r="E207" t="n">
        <v>9839</v>
      </c>
      <c r="F207" t="n">
        <v>84</v>
      </c>
      <c r="G207" t="n">
        <v>23</v>
      </c>
      <c r="H207" t="n">
        <v>36189</v>
      </c>
      <c r="I207" t="n">
        <v>64.3</v>
      </c>
      <c r="J207" s="10" t="str">
        <f>=LOG10(H207)</f>
      </c>
      <c r="K207" t="str">
        <f>=_xlfn.RANK.AVG(H207,H$2:H$1654,1)</f>
      </c>
      <c r="L207" t="str">
        <f>=_xlfn.RANK.AVG(I207,I$2:I$1654,1)</f>
      </c>
      <c r="M207" t="str">
        <f>=IF(AND(C207="Public",E207&lt;&gt;""),E207,"")</f>
      </c>
      <c r="N207" t="str">
        <f>=IF(AND(C207="Public",E207&lt;&gt;""),I207,"")</f>
      </c>
      <c r="O207" t="str">
        <f>=IF(AND(C207="Private nonprofit",E207&lt;&gt;""),E207,"")</f>
      </c>
      <c r="P207" t="str">
        <f>=IF(AND(C207="Private nonprofit",E207&lt;&gt;""),I207,"")</f>
      </c>
    </row>
    <row r="208">
      <c r="A208" t="n">
        <v>133711</v>
      </c>
      <c r="B208" t="s">
        <v>1118</v>
      </c>
      <c r="C208" t="s">
        <v>163</v>
      </c>
      <c r="D208" t="n">
        <v>28</v>
      </c>
      <c r="E208" t="n">
        <v>31085</v>
      </c>
      <c r="F208" t="n">
        <v>68</v>
      </c>
      <c r="G208" t="n">
        <v>16</v>
      </c>
      <c r="H208" t="n">
        <v>2742</v>
      </c>
      <c r="I208" t="n">
        <v>55.9</v>
      </c>
      <c r="J208" s="10" t="str">
        <f>=LOG10(H208)</f>
      </c>
      <c r="K208" t="str">
        <f>=_xlfn.RANK.AVG(H208,H$2:H$1654,1)</f>
      </c>
      <c r="L208" t="str">
        <f>=_xlfn.RANK.AVG(I208,I$2:I$1654,1)</f>
      </c>
      <c r="M208" t="str">
        <f>=IF(AND(C208="Public",E208&lt;&gt;""),E208,"")</f>
      </c>
      <c r="N208" t="str">
        <f>=IF(AND(C208="Public",E208&lt;&gt;""),I208,"")</f>
      </c>
      <c r="O208" t="str">
        <f>=IF(AND(C208="Private nonprofit",E208&lt;&gt;""),E208,"")</f>
      </c>
      <c r="P208" t="str">
        <f>=IF(AND(C208="Private nonprofit",E208&lt;&gt;""),I208,"")</f>
      </c>
    </row>
    <row r="209">
      <c r="A209" t="n">
        <v>133809</v>
      </c>
      <c r="B209" t="s">
        <v>1120</v>
      </c>
      <c r="C209" t="s">
        <v>163</v>
      </c>
      <c r="D209" t="n">
        <v>21</v>
      </c>
      <c r="E209" t="n">
        <v>23885</v>
      </c>
      <c r="F209" t="n">
        <v>77</v>
      </c>
      <c r="G209" t="n">
        <v>13</v>
      </c>
      <c r="H209" t="n">
        <v>646</v>
      </c>
      <c r="I209" t="n">
        <v>47.6</v>
      </c>
      <c r="J209" s="10" t="str">
        <f>=LOG10(H209)</f>
      </c>
      <c r="K209" t="str">
        <f>=_xlfn.RANK.AVG(H209,H$2:H$1654,1)</f>
      </c>
      <c r="L209" t="str">
        <f>=_xlfn.RANK.AVG(I209,I$2:I$1654,1)</f>
      </c>
      <c r="M209" t="str">
        <f>=IF(AND(C209="Public",E209&lt;&gt;""),E209,"")</f>
      </c>
      <c r="N209" t="str">
        <f>=IF(AND(C209="Public",E209&lt;&gt;""),I209,"")</f>
      </c>
      <c r="O209" t="str">
        <f>=IF(AND(C209="Private nonprofit",E209&lt;&gt;""),E209,"")</f>
      </c>
      <c r="P209" t="str">
        <f>=IF(AND(C209="Private nonprofit",E209&lt;&gt;""),I209,"")</f>
      </c>
    </row>
    <row r="210">
      <c r="A210" t="n">
        <v>133872</v>
      </c>
      <c r="B210" t="s">
        <v>1127</v>
      </c>
      <c r="C210" t="s">
        <v>163</v>
      </c>
      <c r="D210" t="n">
        <v>37</v>
      </c>
      <c r="E210" t="n">
        <v>30340</v>
      </c>
      <c r="F210" t="n">
        <v>48</v>
      </c>
      <c r="G210" t="n">
        <v>6</v>
      </c>
      <c r="H210" t="n">
        <v>2118</v>
      </c>
      <c r="I210" t="n">
        <v>34.4</v>
      </c>
      <c r="J210" s="10" t="str">
        <f>=LOG10(H210)</f>
      </c>
      <c r="K210" t="str">
        <f>=_xlfn.RANK.AVG(H210,H$2:H$1654,1)</f>
      </c>
      <c r="L210" t="str">
        <f>=_xlfn.RANK.AVG(I210,I$2:I$1654,1)</f>
      </c>
      <c r="M210" t="str">
        <f>=IF(AND(C210="Public",E210&lt;&gt;""),E210,"")</f>
      </c>
      <c r="N210" t="str">
        <f>=IF(AND(C210="Public",E210&lt;&gt;""),I210,"")</f>
      </c>
      <c r="O210" t="str">
        <f>=IF(AND(C210="Private nonprofit",E210&lt;&gt;""),E210,"")</f>
      </c>
      <c r="P210" t="str">
        <f>=IF(AND(C210="Private nonprofit",E210&lt;&gt;""),I210,"")</f>
      </c>
    </row>
    <row r="211">
      <c r="A211" t="n">
        <v>133881</v>
      </c>
      <c r="B211" t="s">
        <v>1128</v>
      </c>
      <c r="C211" t="s">
        <v>163</v>
      </c>
      <c r="D211" t="n">
        <v>20</v>
      </c>
      <c r="E211" t="n">
        <v>36364</v>
      </c>
      <c r="F211" t="n">
        <v>77</v>
      </c>
      <c r="G211" t="n">
        <v>13</v>
      </c>
      <c r="H211" t="n">
        <v>10139</v>
      </c>
      <c r="I211" t="n">
        <v>65.5</v>
      </c>
      <c r="J211" s="10" t="str">
        <f>=LOG10(H211)</f>
      </c>
      <c r="K211" t="str">
        <f>=_xlfn.RANK.AVG(H211,H$2:H$1654,1)</f>
      </c>
      <c r="L211" t="str">
        <f>=_xlfn.RANK.AVG(I211,I$2:I$1654,1)</f>
      </c>
      <c r="M211" t="str">
        <f>=IF(AND(C211="Public",E211&lt;&gt;""),E211,"")</f>
      </c>
      <c r="N211" t="str">
        <f>=IF(AND(C211="Public",E211&lt;&gt;""),I211,"")</f>
      </c>
      <c r="O211" t="str">
        <f>=IF(AND(C211="Private nonprofit",E211&lt;&gt;""),E211,"")</f>
      </c>
      <c r="P211" t="str">
        <f>=IF(AND(C211="Private nonprofit",E211&lt;&gt;""),I211,"")</f>
      </c>
    </row>
    <row r="212">
      <c r="A212" t="n">
        <v>133951</v>
      </c>
      <c r="B212" t="s">
        <v>1129</v>
      </c>
      <c r="C212" t="s">
        <v>149</v>
      </c>
      <c r="D212" t="n">
        <v>40</v>
      </c>
      <c r="E212" t="n">
        <v>10742</v>
      </c>
      <c r="F212" t="n">
        <v>92</v>
      </c>
      <c r="G212" t="n">
        <v>24</v>
      </c>
      <c r="H212" t="n">
        <v>69591</v>
      </c>
      <c r="I212" t="n">
        <v>73.9</v>
      </c>
      <c r="J212" s="10" t="str">
        <f>=LOG10(H212)</f>
      </c>
      <c r="K212" t="str">
        <f>=_xlfn.RANK.AVG(H212,H$2:H$1654,1)</f>
      </c>
      <c r="L212" t="str">
        <f>=_xlfn.RANK.AVG(I212,I$2:I$1654,1)</f>
      </c>
      <c r="M212" t="str">
        <f>=IF(AND(C212="Public",E212&lt;&gt;""),E212,"")</f>
      </c>
      <c r="N212" t="str">
        <f>=IF(AND(C212="Public",E212&lt;&gt;""),I212,"")</f>
      </c>
      <c r="O212" t="str">
        <f>=IF(AND(C212="Private nonprofit",E212&lt;&gt;""),E212,"")</f>
      </c>
      <c r="P212" t="str">
        <f>=IF(AND(C212="Private nonprofit",E212&lt;&gt;""),I212,"")</f>
      </c>
    </row>
    <row r="213">
      <c r="A213" t="n">
        <v>133979</v>
      </c>
      <c r="B213" t="s">
        <v>1132</v>
      </c>
      <c r="C213" t="s">
        <v>163</v>
      </c>
      <c r="D213" t="n">
        <v>66</v>
      </c>
      <c r="E213" t="n">
        <v>18366</v>
      </c>
      <c r="F213" t="n">
        <v>57</v>
      </c>
      <c r="G213" t="n">
        <v>16</v>
      </c>
      <c r="H213" t="n">
        <v>1375</v>
      </c>
      <c r="I213" t="n">
        <v>27.6</v>
      </c>
      <c r="J213" s="10" t="str">
        <f>=LOG10(H213)</f>
      </c>
      <c r="K213" t="str">
        <f>=_xlfn.RANK.AVG(H213,H$2:H$1654,1)</f>
      </c>
      <c r="L213" t="str">
        <f>=_xlfn.RANK.AVG(I213,I$2:I$1654,1)</f>
      </c>
      <c r="M213" t="str">
        <f>=IF(AND(C213="Public",E213&lt;&gt;""),E213,"")</f>
      </c>
      <c r="N213" t="str">
        <f>=IF(AND(C213="Public",E213&lt;&gt;""),I213,"")</f>
      </c>
      <c r="O213" t="str">
        <f>=IF(AND(C213="Private nonprofit",E213&lt;&gt;""),E213,"")</f>
      </c>
      <c r="P213" t="str">
        <f>=IF(AND(C213="Private nonprofit",E213&lt;&gt;""),I213,"")</f>
      </c>
    </row>
    <row r="214">
      <c r="A214" t="n">
        <v>134079</v>
      </c>
      <c r="B214" t="s">
        <v>1137</v>
      </c>
      <c r="C214" t="s">
        <v>163</v>
      </c>
      <c r="D214" t="n">
        <v>26</v>
      </c>
      <c r="E214" t="n">
        <v>30462</v>
      </c>
      <c r="F214" t="n">
        <v>78</v>
      </c>
      <c r="G214" t="n">
        <v>10</v>
      </c>
      <c r="H214" t="n">
        <v>3481</v>
      </c>
      <c r="I214" t="n">
        <v>69.3</v>
      </c>
      <c r="J214" s="10" t="str">
        <f>=LOG10(H214)</f>
      </c>
      <c r="K214" t="str">
        <f>=_xlfn.RANK.AVG(H214,H$2:H$1654,1)</f>
      </c>
      <c r="L214" t="str">
        <f>=_xlfn.RANK.AVG(I214,I$2:I$1654,1)</f>
      </c>
      <c r="M214" t="str">
        <f>=IF(AND(C214="Public",E214&lt;&gt;""),E214,"")</f>
      </c>
      <c r="N214" t="str">
        <f>=IF(AND(C214="Public",E214&lt;&gt;""),I214,"")</f>
      </c>
      <c r="O214" t="str">
        <f>=IF(AND(C214="Private nonprofit",E214&lt;&gt;""),E214,"")</f>
      </c>
      <c r="P214" t="str">
        <f>=IF(AND(C214="Private nonprofit",E214&lt;&gt;""),I214,"")</f>
      </c>
    </row>
    <row r="215">
      <c r="A215" t="n">
        <v>134097</v>
      </c>
      <c r="B215" t="s">
        <v>1139</v>
      </c>
      <c r="C215" t="s">
        <v>149</v>
      </c>
      <c r="D215" t="n">
        <v>24</v>
      </c>
      <c r="E215" t="n">
        <v>14903</v>
      </c>
      <c r="F215" t="n">
        <v>96</v>
      </c>
      <c r="G215" t="n">
        <v>17</v>
      </c>
      <c r="H215" t="n">
        <v>49885</v>
      </c>
      <c r="I215" t="n">
        <v>83</v>
      </c>
      <c r="J215" s="10" t="str">
        <f>=LOG10(H215)</f>
      </c>
      <c r="K215" t="str">
        <f>=_xlfn.RANK.AVG(H215,H$2:H$1654,1)</f>
      </c>
      <c r="L215" t="str">
        <f>=_xlfn.RANK.AVG(I215,I$2:I$1654,1)</f>
      </c>
      <c r="M215" t="str">
        <f>=IF(AND(C215="Public",E215&lt;&gt;""),E215,"")</f>
      </c>
      <c r="N215" t="str">
        <f>=IF(AND(C215="Public",E215&lt;&gt;""),I215,"")</f>
      </c>
      <c r="O215" t="str">
        <f>=IF(AND(C215="Private nonprofit",E215&lt;&gt;""),E215,"")</f>
      </c>
      <c r="P215" t="str">
        <f>=IF(AND(C215="Private nonprofit",E215&lt;&gt;""),I215,"")</f>
      </c>
    </row>
    <row r="216">
      <c r="A216" t="n">
        <v>134130</v>
      </c>
      <c r="B216" t="s">
        <v>1140</v>
      </c>
      <c r="C216" t="s">
        <v>149</v>
      </c>
      <c r="D216" t="n">
        <v>22</v>
      </c>
      <c r="E216" t="n">
        <v>11521</v>
      </c>
      <c r="F216" t="n">
        <v>97</v>
      </c>
      <c r="G216" t="n">
        <v>16</v>
      </c>
      <c r="H216" t="n">
        <v>62811</v>
      </c>
      <c r="I216" t="n">
        <v>91.4</v>
      </c>
      <c r="J216" s="10" t="str">
        <f>=LOG10(H216)</f>
      </c>
      <c r="K216" t="str">
        <f>=_xlfn.RANK.AVG(H216,H$2:H$1654,1)</f>
      </c>
      <c r="L216" t="str">
        <f>=_xlfn.RANK.AVG(I216,I$2:I$1654,1)</f>
      </c>
      <c r="M216" t="str">
        <f>=IF(AND(C216="Public",E216&lt;&gt;""),E216,"")</f>
      </c>
      <c r="N216" t="str">
        <f>=IF(AND(C216="Public",E216&lt;&gt;""),I216,"")</f>
      </c>
      <c r="O216" t="str">
        <f>=IF(AND(C216="Private nonprofit",E216&lt;&gt;""),E216,"")</f>
      </c>
      <c r="P216" t="str">
        <f>=IF(AND(C216="Private nonprofit",E216&lt;&gt;""),I216,"")</f>
      </c>
    </row>
    <row r="217">
      <c r="A217" t="n">
        <v>134237</v>
      </c>
      <c r="B217" t="s">
        <v>1143</v>
      </c>
      <c r="C217" t="s">
        <v>189</v>
      </c>
      <c r="D217" t="n">
        <v>57</v>
      </c>
      <c r="E217" t="n">
        <v>30879</v>
      </c>
      <c r="F217" t="n">
        <v>64</v>
      </c>
      <c r="G217" t="n">
        <v>31</v>
      </c>
      <c r="H217" t="n">
        <v>38526</v>
      </c>
      <c r="I217" t="n">
        <v>49.9</v>
      </c>
      <c r="J217" s="10" t="str">
        <f>=LOG10(H217)</f>
      </c>
      <c r="K217" t="str">
        <f>=_xlfn.RANK.AVG(H217,H$2:H$1654,1)</f>
      </c>
      <c r="L217" t="str">
        <f>=_xlfn.RANK.AVG(I217,I$2:I$1654,1)</f>
      </c>
      <c r="M217" t="str">
        <f>=IF(AND(C217="Public",E217&lt;&gt;""),E217,"")</f>
      </c>
      <c r="N217" t="str">
        <f>=IF(AND(C217="Public",E217&lt;&gt;""),I217,"")</f>
      </c>
      <c r="O217" t="str">
        <f>=IF(AND(C217="Private nonprofit",E217&lt;&gt;""),E217,"")</f>
      </c>
      <c r="P217" t="str">
        <f>=IF(AND(C217="Private nonprofit",E217&lt;&gt;""),I217,"")</f>
      </c>
    </row>
    <row r="218">
      <c r="A218" t="n">
        <v>134945</v>
      </c>
      <c r="B218" t="s">
        <v>1159</v>
      </c>
      <c r="C218" t="s">
        <v>163</v>
      </c>
      <c r="D218" t="n">
        <v>30</v>
      </c>
      <c r="E218" t="n">
        <v>25745</v>
      </c>
      <c r="F218" t="n">
        <v>75</v>
      </c>
      <c r="G218" t="n">
        <v>13</v>
      </c>
      <c r="H218" t="n">
        <v>5643</v>
      </c>
      <c r="I218" t="n">
        <v>57</v>
      </c>
      <c r="J218" s="10" t="str">
        <f>=LOG10(H218)</f>
      </c>
      <c r="K218" t="str">
        <f>=_xlfn.RANK.AVG(H218,H$2:H$1654,1)</f>
      </c>
      <c r="L218" t="str">
        <f>=_xlfn.RANK.AVG(I218,I$2:I$1654,1)</f>
      </c>
      <c r="M218" t="str">
        <f>=IF(AND(C218="Public",E218&lt;&gt;""),E218,"")</f>
      </c>
      <c r="N218" t="str">
        <f>=IF(AND(C218="Public",E218&lt;&gt;""),I218,"")</f>
      </c>
      <c r="O218" t="str">
        <f>=IF(AND(C218="Private nonprofit",E218&lt;&gt;""),E218,"")</f>
      </c>
      <c r="P218" t="str">
        <f>=IF(AND(C218="Private nonprofit",E218&lt;&gt;""),I218,"")</f>
      </c>
    </row>
    <row r="219">
      <c r="A219" t="n">
        <v>135081</v>
      </c>
      <c r="B219" t="s">
        <v>1160</v>
      </c>
      <c r="C219" t="s">
        <v>163</v>
      </c>
      <c r="D219" t="n">
        <v>58</v>
      </c>
      <c r="E219" t="n">
        <v>33865</v>
      </c>
      <c r="F219" t="n">
        <v>76</v>
      </c>
      <c r="G219" t="n">
        <v>14</v>
      </c>
      <c r="H219" t="n">
        <v>32214</v>
      </c>
      <c r="I219" t="n">
        <v>43.4</v>
      </c>
      <c r="J219" s="10" t="str">
        <f>=LOG10(H219)</f>
      </c>
      <c r="K219" t="str">
        <f>=_xlfn.RANK.AVG(H219,H$2:H$1654,1)</f>
      </c>
      <c r="L219" t="str">
        <f>=_xlfn.RANK.AVG(I219,I$2:I$1654,1)</f>
      </c>
      <c r="M219" t="str">
        <f>=IF(AND(C219="Public",E219&lt;&gt;""),E219,"")</f>
      </c>
      <c r="N219" t="str">
        <f>=IF(AND(C219="Public",E219&lt;&gt;""),I219,"")</f>
      </c>
      <c r="O219" t="str">
        <f>=IF(AND(C219="Private nonprofit",E219&lt;&gt;""),E219,"")</f>
      </c>
      <c r="P219" t="str">
        <f>=IF(AND(C219="Private nonprofit",E219&lt;&gt;""),I219,"")</f>
      </c>
    </row>
    <row r="220">
      <c r="A220" t="n">
        <v>135726</v>
      </c>
      <c r="B220" t="s">
        <v>1186</v>
      </c>
      <c r="C220" t="s">
        <v>163</v>
      </c>
      <c r="D220" t="n">
        <v>15</v>
      </c>
      <c r="E220" t="n">
        <v>41028</v>
      </c>
      <c r="F220" t="n">
        <v>92</v>
      </c>
      <c r="G220" t="n">
        <v>11</v>
      </c>
      <c r="H220" t="n">
        <v>21990</v>
      </c>
      <c r="I220" t="n">
        <v>84.2</v>
      </c>
      <c r="J220" s="10" t="str">
        <f>=LOG10(H220)</f>
      </c>
      <c r="K220" t="str">
        <f>=_xlfn.RANK.AVG(H220,H$2:H$1654,1)</f>
      </c>
      <c r="L220" t="str">
        <f>=_xlfn.RANK.AVG(I220,I$2:I$1654,1)</f>
      </c>
      <c r="M220" t="str">
        <f>=IF(AND(C220="Public",E220&lt;&gt;""),E220,"")</f>
      </c>
      <c r="N220" t="str">
        <f>=IF(AND(C220="Public",E220&lt;&gt;""),I220,"")</f>
      </c>
      <c r="O220" t="str">
        <f>=IF(AND(C220="Private nonprofit",E220&lt;&gt;""),E220,"")</f>
      </c>
      <c r="P220" t="str">
        <f>=IF(AND(C220="Private nonprofit",E220&lt;&gt;""),I220,"")</f>
      </c>
    </row>
    <row r="221">
      <c r="A221" t="n">
        <v>136172</v>
      </c>
      <c r="B221" t="s">
        <v>1192</v>
      </c>
      <c r="C221" t="s">
        <v>149</v>
      </c>
      <c r="D221" t="n">
        <v>31</v>
      </c>
      <c r="E221" t="n">
        <v>10628</v>
      </c>
      <c r="F221" t="n">
        <v>81</v>
      </c>
      <c r="G221" t="n">
        <v>19</v>
      </c>
      <c r="H221" t="n">
        <v>19673</v>
      </c>
      <c r="I221" t="n">
        <v>62.9</v>
      </c>
      <c r="J221" s="10" t="str">
        <f>=LOG10(H221)</f>
      </c>
      <c r="K221" t="str">
        <f>=_xlfn.RANK.AVG(H221,H$2:H$1654,1)</f>
      </c>
      <c r="L221" t="str">
        <f>=_xlfn.RANK.AVG(I221,I$2:I$1654,1)</f>
      </c>
      <c r="M221" t="str">
        <f>=IF(AND(C221="Public",E221&lt;&gt;""),E221,"")</f>
      </c>
      <c r="N221" t="str">
        <f>=IF(AND(C221="Public",E221&lt;&gt;""),I221,"")</f>
      </c>
      <c r="O221" t="str">
        <f>=IF(AND(C221="Private nonprofit",E221&lt;&gt;""),E221,"")</f>
      </c>
      <c r="P221" t="str">
        <f>=IF(AND(C221="Private nonprofit",E221&lt;&gt;""),I221,"")</f>
      </c>
    </row>
    <row r="222">
      <c r="A222" t="n">
        <v>136215</v>
      </c>
      <c r="B222" t="s">
        <v>1193</v>
      </c>
      <c r="C222" t="s">
        <v>163</v>
      </c>
      <c r="D222" t="n">
        <v>37</v>
      </c>
      <c r="E222" t="n">
        <v>32756</v>
      </c>
      <c r="F222" t="n">
        <v>76</v>
      </c>
      <c r="G222" t="n">
        <v>17</v>
      </c>
      <c r="H222" t="n">
        <v>23519</v>
      </c>
      <c r="I222" t="n">
        <v>64.3</v>
      </c>
      <c r="J222" s="10" t="str">
        <f>=LOG10(H222)</f>
      </c>
      <c r="K222" t="str">
        <f>=_xlfn.RANK.AVG(H222,H$2:H$1654,1)</f>
      </c>
      <c r="L222" t="str">
        <f>=_xlfn.RANK.AVG(I222,I$2:I$1654,1)</f>
      </c>
      <c r="M222" t="str">
        <f>=IF(AND(C222="Public",E222&lt;&gt;""),E222,"")</f>
      </c>
      <c r="N222" t="str">
        <f>=IF(AND(C222="Public",E222&lt;&gt;""),I222,"")</f>
      </c>
      <c r="O222" t="str">
        <f>=IF(AND(C222="Private nonprofit",E222&lt;&gt;""),E222,"")</f>
      </c>
      <c r="P222" t="str">
        <f>=IF(AND(C222="Private nonprofit",E222&lt;&gt;""),I222,"")</f>
      </c>
    </row>
    <row r="223">
      <c r="A223" t="n">
        <v>136330</v>
      </c>
      <c r="B223" t="s">
        <v>1197</v>
      </c>
      <c r="C223" t="s">
        <v>163</v>
      </c>
      <c r="D223" t="n">
        <v>25</v>
      </c>
      <c r="E223" t="n">
        <v>31103</v>
      </c>
      <c r="F223" t="n">
        <v>67</v>
      </c>
      <c r="G223" t="n">
        <v>13</v>
      </c>
      <c r="H223" t="n">
        <v>4348</v>
      </c>
      <c r="I223" t="n">
        <v>58.7</v>
      </c>
      <c r="J223" s="10" t="str">
        <f>=LOG10(H223)</f>
      </c>
      <c r="K223" t="str">
        <f>=_xlfn.RANK.AVG(H223,H$2:H$1654,1)</f>
      </c>
      <c r="L223" t="str">
        <f>=_xlfn.RANK.AVG(I223,I$2:I$1654,1)</f>
      </c>
      <c r="M223" t="str">
        <f>=IF(AND(C223="Public",E223&lt;&gt;""),E223,"")</f>
      </c>
      <c r="N223" t="str">
        <f>=IF(AND(C223="Public",E223&lt;&gt;""),I223,"")</f>
      </c>
      <c r="O223" t="str">
        <f>=IF(AND(C223="Private nonprofit",E223&lt;&gt;""),E223,"")</f>
      </c>
      <c r="P223" t="str">
        <f>=IF(AND(C223="Private nonprofit",E223&lt;&gt;""),I223,"")</f>
      </c>
    </row>
    <row r="224">
      <c r="A224" t="n">
        <v>136774</v>
      </c>
      <c r="B224" t="s">
        <v>1213</v>
      </c>
      <c r="C224" t="s">
        <v>163</v>
      </c>
      <c r="D224" t="n">
        <v>21</v>
      </c>
      <c r="E224" t="n">
        <v>60362</v>
      </c>
      <c r="F224" t="n">
        <v>84</v>
      </c>
      <c r="G224" t="n">
        <v>11</v>
      </c>
      <c r="H224" t="n">
        <v>1722</v>
      </c>
      <c r="I224" t="n">
        <v>70.8</v>
      </c>
      <c r="J224" s="10" t="str">
        <f>=LOG10(H224)</f>
      </c>
      <c r="K224" t="str">
        <f>=_xlfn.RANK.AVG(H224,H$2:H$1654,1)</f>
      </c>
      <c r="L224" t="str">
        <f>=_xlfn.RANK.AVG(I224,I$2:I$1654,1)</f>
      </c>
      <c r="M224" t="str">
        <f>=IF(AND(C224="Public",E224&lt;&gt;""),E224,"")</f>
      </c>
      <c r="N224" t="str">
        <f>=IF(AND(C224="Public",E224&lt;&gt;""),I224,"")</f>
      </c>
      <c r="O224" t="str">
        <f>=IF(AND(C224="Private nonprofit",E224&lt;&gt;""),E224,"")</f>
      </c>
      <c r="P224" t="str">
        <f>=IF(AND(C224="Private nonprofit",E224&lt;&gt;""),I224,"")</f>
      </c>
    </row>
    <row r="225">
      <c r="A225" t="n">
        <v>136950</v>
      </c>
      <c r="B225" t="s">
        <v>1216</v>
      </c>
      <c r="C225" t="s">
        <v>163</v>
      </c>
      <c r="D225" t="n">
        <v>22</v>
      </c>
      <c r="E225" t="n">
        <v>37134</v>
      </c>
      <c r="F225" t="n">
        <v>85</v>
      </c>
      <c r="G225" t="n">
        <v>13</v>
      </c>
      <c r="H225" t="n">
        <v>3198</v>
      </c>
      <c r="I225" t="n">
        <v>76.9</v>
      </c>
      <c r="J225" s="10" t="str">
        <f>=LOG10(H225)</f>
      </c>
      <c r="K225" t="str">
        <f>=_xlfn.RANK.AVG(H225,H$2:H$1654,1)</f>
      </c>
      <c r="L225" t="str">
        <f>=_xlfn.RANK.AVG(I225,I$2:I$1654,1)</f>
      </c>
      <c r="M225" t="str">
        <f>=IF(AND(C225="Public",E225&lt;&gt;""),E225,"")</f>
      </c>
      <c r="N225" t="str">
        <f>=IF(AND(C225="Public",E225&lt;&gt;""),I225,"")</f>
      </c>
      <c r="O225" t="str">
        <f>=IF(AND(C225="Private nonprofit",E225&lt;&gt;""),E225,"")</f>
      </c>
      <c r="P225" t="str">
        <f>=IF(AND(C225="Private nonprofit",E225&lt;&gt;""),I225,"")</f>
      </c>
    </row>
    <row r="226">
      <c r="A226" t="n">
        <v>137032</v>
      </c>
      <c r="B226" t="s">
        <v>1218</v>
      </c>
      <c r="C226" t="s">
        <v>163</v>
      </c>
      <c r="D226" t="n">
        <v>37</v>
      </c>
      <c r="E226" t="n">
        <v>19478</v>
      </c>
      <c r="F226" t="n">
        <v>58</v>
      </c>
      <c r="G226" t="n">
        <v>20</v>
      </c>
      <c r="H226" t="n">
        <v>14159</v>
      </c>
      <c r="I226" t="n">
        <v>48.8</v>
      </c>
      <c r="J226" s="10" t="str">
        <f>=LOG10(H226)</f>
      </c>
      <c r="K226" t="str">
        <f>=_xlfn.RANK.AVG(H226,H$2:H$1654,1)</f>
      </c>
      <c r="L226" t="str">
        <f>=_xlfn.RANK.AVG(I226,I$2:I$1654,1)</f>
      </c>
      <c r="M226" t="str">
        <f>=IF(AND(C226="Public",E226&lt;&gt;""),E226,"")</f>
      </c>
      <c r="N226" t="str">
        <f>=IF(AND(C226="Public",E226&lt;&gt;""),I226,"")</f>
      </c>
      <c r="O226" t="str">
        <f>=IF(AND(C226="Private nonprofit",E226&lt;&gt;""),E226,"")</f>
      </c>
      <c r="P226" t="str">
        <f>=IF(AND(C226="Private nonprofit",E226&lt;&gt;""),I226,"")</f>
      </c>
    </row>
    <row r="227">
      <c r="A227" t="n">
        <v>137351</v>
      </c>
      <c r="B227" t="s">
        <v>1232</v>
      </c>
      <c r="C227" t="s">
        <v>149</v>
      </c>
      <c r="D227" t="n">
        <v>30</v>
      </c>
      <c r="E227" t="n">
        <v>11578</v>
      </c>
      <c r="F227" t="n">
        <v>91</v>
      </c>
      <c r="G227" t="n">
        <v>22</v>
      </c>
      <c r="H227" t="n">
        <v>57901</v>
      </c>
      <c r="I227" t="n">
        <v>74.6</v>
      </c>
      <c r="J227" s="10" t="str">
        <f>=LOG10(H227)</f>
      </c>
      <c r="K227" t="str">
        <f>=_xlfn.RANK.AVG(H227,H$2:H$1654,1)</f>
      </c>
      <c r="L227" t="str">
        <f>=_xlfn.RANK.AVG(I227,I$2:I$1654,1)</f>
      </c>
      <c r="M227" t="str">
        <f>=IF(AND(C227="Public",E227&lt;&gt;""),E227,"")</f>
      </c>
      <c r="N227" t="str">
        <f>=IF(AND(C227="Public",E227&lt;&gt;""),I227,"")</f>
      </c>
      <c r="O227" t="str">
        <f>=IF(AND(C227="Private nonprofit",E227&lt;&gt;""),E227,"")</f>
      </c>
      <c r="P227" t="str">
        <f>=IF(AND(C227="Private nonprofit",E227&lt;&gt;""),I227,"")</f>
      </c>
    </row>
    <row r="228">
      <c r="A228" t="n">
        <v>137476</v>
      </c>
      <c r="B228" t="s">
        <v>1233</v>
      </c>
      <c r="C228" t="s">
        <v>163</v>
      </c>
      <c r="D228" t="n">
        <v>25</v>
      </c>
      <c r="E228" t="n">
        <v>27029</v>
      </c>
      <c r="F228" t="n">
        <v>55</v>
      </c>
      <c r="G228" t="n">
        <v>17</v>
      </c>
      <c r="H228" t="n">
        <v>7583</v>
      </c>
      <c r="I228" t="n">
        <v>43.4</v>
      </c>
      <c r="J228" s="10" t="str">
        <f>=LOG10(H228)</f>
      </c>
      <c r="K228" t="str">
        <f>=_xlfn.RANK.AVG(H228,H$2:H$1654,1)</f>
      </c>
      <c r="L228" t="str">
        <f>=_xlfn.RANK.AVG(I228,I$2:I$1654,1)</f>
      </c>
      <c r="M228" t="str">
        <f>=IF(AND(C228="Public",E228&lt;&gt;""),E228,"")</f>
      </c>
      <c r="N228" t="str">
        <f>=IF(AND(C228="Public",E228&lt;&gt;""),I228,"")</f>
      </c>
      <c r="O228" t="str">
        <f>=IF(AND(C228="Private nonprofit",E228&lt;&gt;""),E228,"")</f>
      </c>
      <c r="P228" t="str">
        <f>=IF(AND(C228="Private nonprofit",E228&lt;&gt;""),I228,"")</f>
      </c>
    </row>
    <row r="229">
      <c r="A229" t="n">
        <v>137546</v>
      </c>
      <c r="B229" t="s">
        <v>1234</v>
      </c>
      <c r="C229" t="s">
        <v>163</v>
      </c>
      <c r="D229" t="n">
        <v>35</v>
      </c>
      <c r="E229" t="n">
        <v>22914</v>
      </c>
      <c r="F229" t="n">
        <v>73</v>
      </c>
      <c r="G229" t="n">
        <v>10</v>
      </c>
      <c r="H229" t="n">
        <v>4236</v>
      </c>
      <c r="I229" t="n">
        <v>62.8</v>
      </c>
      <c r="J229" s="10" t="str">
        <f>=LOG10(H229)</f>
      </c>
      <c r="K229" t="str">
        <f>=_xlfn.RANK.AVG(H229,H$2:H$1654,1)</f>
      </c>
      <c r="L229" t="str">
        <f>=_xlfn.RANK.AVG(I229,I$2:I$1654,1)</f>
      </c>
      <c r="M229" t="str">
        <f>=IF(AND(C229="Public",E229&lt;&gt;""),E229,"")</f>
      </c>
      <c r="N229" t="str">
        <f>=IF(AND(C229="Public",E229&lt;&gt;""),I229,"")</f>
      </c>
      <c r="O229" t="str">
        <f>=IF(AND(C229="Private nonprofit",E229&lt;&gt;""),E229,"")</f>
      </c>
      <c r="P229" t="str">
        <f>=IF(AND(C229="Private nonprofit",E229&lt;&gt;""),I229,"")</f>
      </c>
    </row>
    <row r="230">
      <c r="A230" t="n">
        <v>137564</v>
      </c>
      <c r="B230" t="s">
        <v>1236</v>
      </c>
      <c r="C230" t="s">
        <v>163</v>
      </c>
      <c r="D230" t="n">
        <v>22</v>
      </c>
      <c r="E230" t="n">
        <v>27935</v>
      </c>
      <c r="F230" t="n">
        <v>72</v>
      </c>
      <c r="G230" t="n">
        <v>26</v>
      </c>
      <c r="H230" t="n">
        <v>12138</v>
      </c>
      <c r="I230" t="n">
        <v>48.9</v>
      </c>
      <c r="J230" s="10" t="str">
        <f>=LOG10(H230)</f>
      </c>
      <c r="K230" t="str">
        <f>=_xlfn.RANK.AVG(H230,H$2:H$1654,1)</f>
      </c>
      <c r="L230" t="str">
        <f>=_xlfn.RANK.AVG(I230,I$2:I$1654,1)</f>
      </c>
      <c r="M230" t="str">
        <f>=IF(AND(C230="Public",E230&lt;&gt;""),E230,"")</f>
      </c>
      <c r="N230" t="str">
        <f>=IF(AND(C230="Public",E230&lt;&gt;""),I230,"")</f>
      </c>
      <c r="O230" t="str">
        <f>=IF(AND(C230="Private nonprofit",E230&lt;&gt;""),E230,"")</f>
      </c>
      <c r="P230" t="str">
        <f>=IF(AND(C230="Private nonprofit",E230&lt;&gt;""),I230,"")</f>
      </c>
    </row>
    <row r="231">
      <c r="A231" t="n">
        <v>137847</v>
      </c>
      <c r="B231" t="s">
        <v>1243</v>
      </c>
      <c r="C231" t="s">
        <v>163</v>
      </c>
      <c r="D231" t="n">
        <v>16</v>
      </c>
      <c r="E231" t="n">
        <v>35975</v>
      </c>
      <c r="F231" t="n">
        <v>80</v>
      </c>
      <c r="G231" t="n">
        <v>17</v>
      </c>
      <c r="H231" t="n">
        <v>11767</v>
      </c>
      <c r="I231" t="n">
        <v>61.9</v>
      </c>
      <c r="J231" s="10" t="str">
        <f>=LOG10(H231)</f>
      </c>
      <c r="K231" t="str">
        <f>=_xlfn.RANK.AVG(H231,H$2:H$1654,1)</f>
      </c>
      <c r="L231" t="str">
        <f>=_xlfn.RANK.AVG(I231,I$2:I$1654,1)</f>
      </c>
      <c r="M231" t="str">
        <f>=IF(AND(C231="Public",E231&lt;&gt;""),E231,"")</f>
      </c>
      <c r="N231" t="str">
        <f>=IF(AND(C231="Public",E231&lt;&gt;""),I231,"")</f>
      </c>
      <c r="O231" t="str">
        <f>=IF(AND(C231="Private nonprofit",E231&lt;&gt;""),E231,"")</f>
      </c>
      <c r="P231" t="str">
        <f>=IF(AND(C231="Private nonprofit",E231&lt;&gt;""),I231,"")</f>
      </c>
    </row>
    <row r="232">
      <c r="A232" t="n">
        <v>137953</v>
      </c>
      <c r="B232" t="s">
        <v>1247</v>
      </c>
      <c r="C232" t="s">
        <v>163</v>
      </c>
      <c r="D232" t="n">
        <v>46</v>
      </c>
      <c r="E232" t="n">
        <v>18671</v>
      </c>
      <c r="F232" t="n">
        <v>52</v>
      </c>
      <c r="G232" t="n">
        <v>12</v>
      </c>
      <c r="H232" t="n">
        <v>469</v>
      </c>
      <c r="I232" t="n">
        <v>32.6</v>
      </c>
      <c r="J232" s="10" t="str">
        <f>=LOG10(H232)</f>
      </c>
      <c r="K232" t="str">
        <f>=_xlfn.RANK.AVG(H232,H$2:H$1654,1)</f>
      </c>
      <c r="L232" t="str">
        <f>=_xlfn.RANK.AVG(I232,I$2:I$1654,1)</f>
      </c>
      <c r="M232" t="str">
        <f>=IF(AND(C232="Public",E232&lt;&gt;""),E232,"")</f>
      </c>
      <c r="N232" t="str">
        <f>=IF(AND(C232="Public",E232&lt;&gt;""),I232,"")</f>
      </c>
      <c r="O232" t="str">
        <f>=IF(AND(C232="Private nonprofit",E232&lt;&gt;""),E232,"")</f>
      </c>
      <c r="P232" t="str">
        <f>=IF(AND(C232="Private nonprofit",E232&lt;&gt;""),I232,"")</f>
      </c>
    </row>
    <row r="233">
      <c r="A233" t="n">
        <v>138275</v>
      </c>
      <c r="B233" t="s">
        <v>1251</v>
      </c>
      <c r="C233" t="s">
        <v>163</v>
      </c>
      <c r="D233" t="n">
        <v>53</v>
      </c>
      <c r="E233" t="n">
        <v>21471</v>
      </c>
      <c r="F233" t="n">
        <v>45</v>
      </c>
      <c r="G233" t="n">
        <v>13</v>
      </c>
      <c r="H233" t="n">
        <v>958</v>
      </c>
      <c r="I233" t="n">
        <v>30.5</v>
      </c>
      <c r="J233" s="10" t="str">
        <f>=LOG10(H233)</f>
      </c>
      <c r="K233" t="str">
        <f>=_xlfn.RANK.AVG(H233,H$2:H$1654,1)</f>
      </c>
      <c r="L233" t="str">
        <f>=_xlfn.RANK.AVG(I233,I$2:I$1654,1)</f>
      </c>
      <c r="M233" t="str">
        <f>=IF(AND(C233="Public",E233&lt;&gt;""),E233,"")</f>
      </c>
      <c r="N233" t="str">
        <f>=IF(AND(C233="Public",E233&lt;&gt;""),I233,"")</f>
      </c>
      <c r="O233" t="str">
        <f>=IF(AND(C233="Private nonprofit",E233&lt;&gt;""),E233,"")</f>
      </c>
      <c r="P233" t="str">
        <f>=IF(AND(C233="Private nonprofit",E233&lt;&gt;""),I233,"")</f>
      </c>
    </row>
    <row r="234">
      <c r="A234" t="n">
        <v>138293</v>
      </c>
      <c r="B234" t="s">
        <v>1255</v>
      </c>
      <c r="C234" t="s">
        <v>163</v>
      </c>
      <c r="D234" t="n">
        <v>54</v>
      </c>
      <c r="E234" t="n">
        <v>29716</v>
      </c>
      <c r="F234" t="n">
        <v>55</v>
      </c>
      <c r="G234" t="n">
        <v>18</v>
      </c>
      <c r="H234" t="n">
        <v>1271</v>
      </c>
      <c r="I234" t="n">
        <v>25.4</v>
      </c>
      <c r="J234" s="10" t="str">
        <f>=LOG10(H234)</f>
      </c>
      <c r="K234" t="str">
        <f>=_xlfn.RANK.AVG(H234,H$2:H$1654,1)</f>
      </c>
      <c r="L234" t="str">
        <f>=_xlfn.RANK.AVG(I234,I$2:I$1654,1)</f>
      </c>
      <c r="M234" t="str">
        <f>=IF(AND(C234="Public",E234&lt;&gt;""),E234,"")</f>
      </c>
      <c r="N234" t="str">
        <f>=IF(AND(C234="Public",E234&lt;&gt;""),I234,"")</f>
      </c>
      <c r="O234" t="str">
        <f>=IF(AND(C234="Private nonprofit",E234&lt;&gt;""),E234,"")</f>
      </c>
      <c r="P234" t="str">
        <f>=IF(AND(C234="Private nonprofit",E234&lt;&gt;""),I234,"")</f>
      </c>
    </row>
    <row r="235">
      <c r="A235" t="n">
        <v>138354</v>
      </c>
      <c r="B235" t="s">
        <v>1258</v>
      </c>
      <c r="C235" t="s">
        <v>149</v>
      </c>
      <c r="D235" t="n">
        <v>33</v>
      </c>
      <c r="E235" t="n">
        <v>8908</v>
      </c>
      <c r="F235" t="n">
        <v>88</v>
      </c>
      <c r="G235" t="n">
        <v>22</v>
      </c>
      <c r="H235" t="n">
        <v>17296</v>
      </c>
      <c r="I235" t="n">
        <v>61.8</v>
      </c>
      <c r="J235" s="10" t="str">
        <f>=LOG10(H235)</f>
      </c>
      <c r="K235" t="str">
        <f>=_xlfn.RANK.AVG(H235,H$2:H$1654,1)</f>
      </c>
      <c r="L235" t="str">
        <f>=_xlfn.RANK.AVG(I235,I$2:I$1654,1)</f>
      </c>
      <c r="M235" t="str">
        <f>=IF(AND(C235="Public",E235&lt;&gt;""),E235,"")</f>
      </c>
      <c r="N235" t="str">
        <f>=IF(AND(C235="Public",E235&lt;&gt;""),I235,"")</f>
      </c>
      <c r="O235" t="str">
        <f>=IF(AND(C235="Private nonprofit",E235&lt;&gt;""),E235,"")</f>
      </c>
      <c r="P235" t="str">
        <f>=IF(AND(C235="Private nonprofit",E235&lt;&gt;""),I235,"")</f>
      </c>
    </row>
    <row r="236">
      <c r="A236" t="n">
        <v>138558</v>
      </c>
      <c r="B236" t="s">
        <v>1266</v>
      </c>
      <c r="C236" t="s">
        <v>149</v>
      </c>
      <c r="D236" t="n">
        <v>34</v>
      </c>
      <c r="E236" t="n">
        <v>6923</v>
      </c>
      <c r="F236" t="n">
        <v>69</v>
      </c>
      <c r="G236" t="n">
        <v>23</v>
      </c>
      <c r="H236" t="n">
        <v>4234</v>
      </c>
      <c r="I236" t="n">
        <v>28.1</v>
      </c>
      <c r="J236" s="10" t="str">
        <f>=LOG10(H236)</f>
      </c>
      <c r="K236" t="str">
        <f>=_xlfn.RANK.AVG(H236,H$2:H$1654,1)</f>
      </c>
      <c r="L236" t="str">
        <f>=_xlfn.RANK.AVG(I236,I$2:I$1654,1)</f>
      </c>
      <c r="M236" t="str">
        <f>=IF(AND(C236="Public",E236&lt;&gt;""),E236,"")</f>
      </c>
      <c r="N236" t="str">
        <f>=IF(AND(C236="Public",E236&lt;&gt;""),I236,"")</f>
      </c>
      <c r="O236" t="str">
        <f>=IF(AND(C236="Private nonprofit",E236&lt;&gt;""),E236,"")</f>
      </c>
      <c r="P236" t="str">
        <f>=IF(AND(C236="Private nonprofit",E236&lt;&gt;""),I236,"")</f>
      </c>
    </row>
    <row r="237">
      <c r="A237" t="n">
        <v>138600</v>
      </c>
      <c r="B237" t="s">
        <v>1268</v>
      </c>
      <c r="C237" t="s">
        <v>163</v>
      </c>
      <c r="D237" t="n">
        <v>36</v>
      </c>
      <c r="E237" t="n">
        <v>25609</v>
      </c>
      <c r="F237" t="n">
        <v>80</v>
      </c>
      <c r="G237" t="n">
        <v>10</v>
      </c>
      <c r="H237" t="n">
        <v>1253</v>
      </c>
      <c r="I237" t="n">
        <v>70.5</v>
      </c>
      <c r="J237" s="10" t="str">
        <f>=LOG10(H237)</f>
      </c>
      <c r="K237" t="str">
        <f>=_xlfn.RANK.AVG(H237,H$2:H$1654,1)</f>
      </c>
      <c r="L237" t="str">
        <f>=_xlfn.RANK.AVG(I237,I$2:I$1654,1)</f>
      </c>
      <c r="M237" t="str">
        <f>=IF(AND(C237="Public",E237&lt;&gt;""),E237,"")</f>
      </c>
      <c r="N237" t="str">
        <f>=IF(AND(C237="Public",E237&lt;&gt;""),I237,"")</f>
      </c>
      <c r="O237" t="str">
        <f>=IF(AND(C237="Private nonprofit",E237&lt;&gt;""),E237,"")</f>
      </c>
      <c r="P237" t="str">
        <f>=IF(AND(C237="Private nonprofit",E237&lt;&gt;""),I237,"")</f>
      </c>
    </row>
    <row r="238">
      <c r="A238" t="n">
        <v>138716</v>
      </c>
      <c r="B238" t="s">
        <v>1276</v>
      </c>
      <c r="C238" t="s">
        <v>149</v>
      </c>
      <c r="D238" t="n">
        <v>65</v>
      </c>
      <c r="E238" t="n">
        <v>13775</v>
      </c>
      <c r="F238" t="n">
        <v>78</v>
      </c>
      <c r="G238" t="n">
        <v>20</v>
      </c>
      <c r="H238" t="n">
        <v>7603</v>
      </c>
      <c r="I238" t="n">
        <v>29.1</v>
      </c>
      <c r="J238" s="10" t="str">
        <f>=LOG10(H238)</f>
      </c>
      <c r="K238" t="str">
        <f>=_xlfn.RANK.AVG(H238,H$2:H$1654,1)</f>
      </c>
      <c r="L238" t="str">
        <f>=_xlfn.RANK.AVG(I238,I$2:I$1654,1)</f>
      </c>
      <c r="M238" t="str">
        <f>=IF(AND(C238="Public",E238&lt;&gt;""),E238,"")</f>
      </c>
      <c r="N238" t="str">
        <f>=IF(AND(C238="Public",E238&lt;&gt;""),I238,"")</f>
      </c>
      <c r="O238" t="str">
        <f>=IF(AND(C238="Private nonprofit",E238&lt;&gt;""),E238,"")</f>
      </c>
      <c r="P238" t="str">
        <f>=IF(AND(C238="Private nonprofit",E238&lt;&gt;""),I238,"")</f>
      </c>
    </row>
    <row r="239">
      <c r="A239" t="n">
        <v>138868</v>
      </c>
      <c r="B239" t="s">
        <v>1283</v>
      </c>
      <c r="C239" t="s">
        <v>163</v>
      </c>
      <c r="D239" t="n">
        <v>32</v>
      </c>
      <c r="E239" t="n">
        <v>22622</v>
      </c>
      <c r="F239" t="n">
        <v>71</v>
      </c>
      <c r="G239" t="n">
        <v>13</v>
      </c>
      <c r="H239" t="n">
        <v>4189</v>
      </c>
      <c r="I239" t="n">
        <v>50.8</v>
      </c>
      <c r="J239" s="10" t="str">
        <f>=LOG10(H239)</f>
      </c>
      <c r="K239" t="str">
        <f>=_xlfn.RANK.AVG(H239,H$2:H$1654,1)</f>
      </c>
      <c r="L239" t="str">
        <f>=_xlfn.RANK.AVG(I239,I$2:I$1654,1)</f>
      </c>
      <c r="M239" t="str">
        <f>=IF(AND(C239="Public",E239&lt;&gt;""),E239,"")</f>
      </c>
      <c r="N239" t="str">
        <f>=IF(AND(C239="Public",E239&lt;&gt;""),I239,"")</f>
      </c>
      <c r="O239" t="str">
        <f>=IF(AND(C239="Private nonprofit",E239&lt;&gt;""),E239,"")</f>
      </c>
      <c r="P239" t="str">
        <f>=IF(AND(C239="Private nonprofit",E239&lt;&gt;""),I239,"")</f>
      </c>
    </row>
    <row r="240">
      <c r="A240" t="n">
        <v>138947</v>
      </c>
      <c r="B240" t="s">
        <v>1288</v>
      </c>
      <c r="C240" t="s">
        <v>163</v>
      </c>
      <c r="D240" t="n">
        <v>69</v>
      </c>
      <c r="E240" t="n">
        <v>29736</v>
      </c>
      <c r="F240" t="n">
        <v>69</v>
      </c>
      <c r="G240" t="n">
        <v>16</v>
      </c>
      <c r="H240" t="n">
        <v>4324</v>
      </c>
      <c r="I240" t="n">
        <v>47.8</v>
      </c>
      <c r="J240" s="10" t="str">
        <f>=LOG10(H240)</f>
      </c>
      <c r="K240" t="str">
        <f>=_xlfn.RANK.AVG(H240,H$2:H$1654,1)</f>
      </c>
      <c r="L240" t="str">
        <f>=_xlfn.RANK.AVG(I240,I$2:I$1654,1)</f>
      </c>
      <c r="M240" t="str">
        <f>=IF(AND(C240="Public",E240&lt;&gt;""),E240,"")</f>
      </c>
      <c r="N240" t="str">
        <f>=IF(AND(C240="Public",E240&lt;&gt;""),I240,"")</f>
      </c>
      <c r="O240" t="str">
        <f>=IF(AND(C240="Private nonprofit",E240&lt;&gt;""),E240,"")</f>
      </c>
      <c r="P240" t="str">
        <f>=IF(AND(C240="Private nonprofit",E240&lt;&gt;""),I240,"")</f>
      </c>
    </row>
    <row r="241">
      <c r="A241" t="n">
        <v>139144</v>
      </c>
      <c r="B241" t="s">
        <v>1291</v>
      </c>
      <c r="C241" t="s">
        <v>163</v>
      </c>
      <c r="D241" t="n">
        <v>24</v>
      </c>
      <c r="E241" t="n">
        <v>25383</v>
      </c>
      <c r="F241" t="n">
        <v>83</v>
      </c>
      <c r="G241" t="n">
        <v>12</v>
      </c>
      <c r="H241" t="n">
        <v>2466</v>
      </c>
      <c r="I241" t="n">
        <v>73.9</v>
      </c>
      <c r="J241" s="10" t="str">
        <f>=LOG10(H241)</f>
      </c>
      <c r="K241" t="str">
        <f>=_xlfn.RANK.AVG(H241,H$2:H$1654,1)</f>
      </c>
      <c r="L241" t="str">
        <f>=_xlfn.RANK.AVG(I241,I$2:I$1654,1)</f>
      </c>
      <c r="M241" t="str">
        <f>=IF(AND(C241="Public",E241&lt;&gt;""),E241,"")</f>
      </c>
      <c r="N241" t="str">
        <f>=IF(AND(C241="Public",E241&lt;&gt;""),I241,"")</f>
      </c>
      <c r="O241" t="str">
        <f>=IF(AND(C241="Private nonprofit",E241&lt;&gt;""),E241,"")</f>
      </c>
      <c r="P241" t="str">
        <f>=IF(AND(C241="Private nonprofit",E241&lt;&gt;""),I241,"")</f>
      </c>
    </row>
    <row r="242">
      <c r="A242" t="n">
        <v>139199</v>
      </c>
      <c r="B242" t="s">
        <v>1294</v>
      </c>
      <c r="C242" t="s">
        <v>163</v>
      </c>
      <c r="D242" t="n">
        <v>47</v>
      </c>
      <c r="E242" t="n">
        <v>20860</v>
      </c>
      <c r="F242" t="n">
        <v>62</v>
      </c>
      <c r="G242" t="n">
        <v>11</v>
      </c>
      <c r="H242" t="n">
        <v>3257</v>
      </c>
      <c r="I242" t="n">
        <v>36.8</v>
      </c>
      <c r="J242" s="10" t="str">
        <f>=LOG10(H242)</f>
      </c>
      <c r="K242" t="str">
        <f>=_xlfn.RANK.AVG(H242,H$2:H$1654,1)</f>
      </c>
      <c r="L242" t="str">
        <f>=_xlfn.RANK.AVG(I242,I$2:I$1654,1)</f>
      </c>
      <c r="M242" t="str">
        <f>=IF(AND(C242="Public",E242&lt;&gt;""),E242,"")</f>
      </c>
      <c r="N242" t="str">
        <f>=IF(AND(C242="Public",E242&lt;&gt;""),I242,"")</f>
      </c>
      <c r="O242" t="str">
        <f>=IF(AND(C242="Private nonprofit",E242&lt;&gt;""),E242,"")</f>
      </c>
      <c r="P242" t="str">
        <f>=IF(AND(C242="Private nonprofit",E242&lt;&gt;""),I242,"")</f>
      </c>
    </row>
    <row r="243">
      <c r="A243" t="n">
        <v>139205</v>
      </c>
      <c r="B243" t="s">
        <v>1295</v>
      </c>
      <c r="C243" t="s">
        <v>163</v>
      </c>
      <c r="D243" t="n">
        <v>46</v>
      </c>
      <c r="E243" t="n">
        <v>22488</v>
      </c>
      <c r="F243" t="n">
        <v>38</v>
      </c>
      <c r="G243" t="n">
        <v>14</v>
      </c>
      <c r="H243" t="n">
        <v>1067</v>
      </c>
      <c r="I243" t="n">
        <v>19.9</v>
      </c>
      <c r="J243" s="10" t="str">
        <f>=LOG10(H243)</f>
      </c>
      <c r="K243" t="str">
        <f>=_xlfn.RANK.AVG(H243,H$2:H$1654,1)</f>
      </c>
      <c r="L243" t="str">
        <f>=_xlfn.RANK.AVG(I243,I$2:I$1654,1)</f>
      </c>
      <c r="M243" t="str">
        <f>=IF(AND(C243="Public",E243&lt;&gt;""),E243,"")</f>
      </c>
      <c r="N243" t="str">
        <f>=IF(AND(C243="Public",E243&lt;&gt;""),I243,"")</f>
      </c>
      <c r="O243" t="str">
        <f>=IF(AND(C243="Private nonprofit",E243&lt;&gt;""),E243,"")</f>
      </c>
      <c r="P243" t="str">
        <f>=IF(AND(C243="Private nonprofit",E243&lt;&gt;""),I243,"")</f>
      </c>
    </row>
    <row r="244">
      <c r="A244" t="n">
        <v>139250</v>
      </c>
      <c r="B244" t="s">
        <v>1297</v>
      </c>
      <c r="C244" t="s">
        <v>149</v>
      </c>
      <c r="D244" t="n">
        <v>41</v>
      </c>
      <c r="E244" t="n">
        <v>12670</v>
      </c>
      <c r="F244" t="n">
        <v>53</v>
      </c>
      <c r="G244" t="n">
        <v>20</v>
      </c>
      <c r="H244" t="n">
        <v>3904</v>
      </c>
      <c r="I244" t="n">
        <v>25.8</v>
      </c>
      <c r="J244" s="10" t="str">
        <f>=LOG10(H244)</f>
      </c>
      <c r="K244" t="str">
        <f>=_xlfn.RANK.AVG(H244,H$2:H$1654,1)</f>
      </c>
      <c r="L244" t="str">
        <f>=_xlfn.RANK.AVG(I244,I$2:I$1654,1)</f>
      </c>
      <c r="M244" t="str">
        <f>=IF(AND(C244="Public",E244&lt;&gt;""),E244,"")</f>
      </c>
      <c r="N244" t="str">
        <f>=IF(AND(C244="Public",E244&lt;&gt;""),I244,"")</f>
      </c>
      <c r="O244" t="str">
        <f>=IF(AND(C244="Private nonprofit",E244&lt;&gt;""),E244,"")</f>
      </c>
      <c r="P244" t="str">
        <f>=IF(AND(C244="Private nonprofit",E244&lt;&gt;""),I244,"")</f>
      </c>
    </row>
    <row r="245">
      <c r="A245" t="n">
        <v>139311</v>
      </c>
      <c r="B245" t="s">
        <v>1301</v>
      </c>
      <c r="C245" t="s">
        <v>149</v>
      </c>
      <c r="D245" t="n">
        <v>52</v>
      </c>
      <c r="E245" t="n">
        <v>9397</v>
      </c>
      <c r="F245" t="n">
        <v>73</v>
      </c>
      <c r="G245" t="n">
        <v>17</v>
      </c>
      <c r="H245" t="n">
        <v>7169</v>
      </c>
      <c r="I245" t="n">
        <v>35.1</v>
      </c>
      <c r="J245" s="10" t="str">
        <f>=LOG10(H245)</f>
      </c>
      <c r="K245" t="str">
        <f>=_xlfn.RANK.AVG(H245,H$2:H$1654,1)</f>
      </c>
      <c r="L245" t="str">
        <f>=_xlfn.RANK.AVG(I245,I$2:I$1654,1)</f>
      </c>
      <c r="M245" t="str">
        <f>=IF(AND(C245="Public",E245&lt;&gt;""),E245,"")</f>
      </c>
      <c r="N245" t="str">
        <f>=IF(AND(C245="Public",E245&lt;&gt;""),I245,"")</f>
      </c>
      <c r="O245" t="str">
        <f>=IF(AND(C245="Private nonprofit",E245&lt;&gt;""),E245,"")</f>
      </c>
      <c r="P245" t="str">
        <f>=IF(AND(C245="Private nonprofit",E245&lt;&gt;""),I245,"")</f>
      </c>
    </row>
    <row r="246">
      <c r="A246" t="n">
        <v>139366</v>
      </c>
      <c r="B246" t="s">
        <v>1305</v>
      </c>
      <c r="C246" t="s">
        <v>149</v>
      </c>
      <c r="D246" t="n">
        <v>44</v>
      </c>
      <c r="E246" t="n">
        <v>11384</v>
      </c>
      <c r="F246" t="n">
        <v>73</v>
      </c>
      <c r="G246" t="n">
        <v>18</v>
      </c>
      <c r="H246" t="n">
        <v>9045</v>
      </c>
      <c r="I246" t="n">
        <v>42</v>
      </c>
      <c r="J246" s="10" t="str">
        <f>=LOG10(H246)</f>
      </c>
      <c r="K246" t="str">
        <f>=_xlfn.RANK.AVG(H246,H$2:H$1654,1)</f>
      </c>
      <c r="L246" t="str">
        <f>=_xlfn.RANK.AVG(I246,I$2:I$1654,1)</f>
      </c>
      <c r="M246" t="str">
        <f>=IF(AND(C246="Public",E246&lt;&gt;""),E246,"")</f>
      </c>
      <c r="N246" t="str">
        <f>=IF(AND(C246="Public",E246&lt;&gt;""),I246,"")</f>
      </c>
      <c r="O246" t="str">
        <f>=IF(AND(C246="Private nonprofit",E246&lt;&gt;""),E246,"")</f>
      </c>
      <c r="P246" t="str">
        <f>=IF(AND(C246="Private nonprofit",E246&lt;&gt;""),I246,"")</f>
      </c>
    </row>
    <row r="247">
      <c r="A247" t="n">
        <v>139393</v>
      </c>
      <c r="B247" t="s">
        <v>1308</v>
      </c>
      <c r="C247" t="s">
        <v>163</v>
      </c>
      <c r="D247" t="n">
        <v>18</v>
      </c>
      <c r="E247" t="n">
        <v>25471</v>
      </c>
      <c r="F247" t="n">
        <v>87</v>
      </c>
      <c r="G247" t="n">
        <v>12</v>
      </c>
      <c r="H247" t="n">
        <v>935</v>
      </c>
      <c r="I247" t="n">
        <v>70.7</v>
      </c>
      <c r="J247" s="10" t="str">
        <f>=LOG10(H247)</f>
      </c>
      <c r="K247" t="str">
        <f>=_xlfn.RANK.AVG(H247,H$2:H$1654,1)</f>
      </c>
      <c r="L247" t="str">
        <f>=_xlfn.RANK.AVG(I247,I$2:I$1654,1)</f>
      </c>
      <c r="M247" t="str">
        <f>=IF(AND(C247="Public",E247&lt;&gt;""),E247,"")</f>
      </c>
      <c r="N247" t="str">
        <f>=IF(AND(C247="Public",E247&lt;&gt;""),I247,"")</f>
      </c>
      <c r="O247" t="str">
        <f>=IF(AND(C247="Private nonprofit",E247&lt;&gt;""),E247,"")</f>
      </c>
      <c r="P247" t="str">
        <f>=IF(AND(C247="Private nonprofit",E247&lt;&gt;""),I247,"")</f>
      </c>
    </row>
    <row r="248">
      <c r="A248" t="n">
        <v>139463</v>
      </c>
      <c r="B248" t="s">
        <v>1310</v>
      </c>
      <c r="C248" t="s">
        <v>149</v>
      </c>
      <c r="D248" t="n">
        <v>50</v>
      </c>
      <c r="E248" t="n">
        <v>5083</v>
      </c>
      <c r="F248" t="n">
        <v>60</v>
      </c>
      <c r="G248" t="n">
        <v>20</v>
      </c>
      <c r="H248" t="n">
        <v>5241</v>
      </c>
      <c r="I248" t="n">
        <v>30.8</v>
      </c>
      <c r="J248" s="10" t="str">
        <f>=LOG10(H248)</f>
      </c>
      <c r="K248" t="str">
        <f>=_xlfn.RANK.AVG(H248,H$2:H$1654,1)</f>
      </c>
      <c r="L248" t="str">
        <f>=_xlfn.RANK.AVG(I248,I$2:I$1654,1)</f>
      </c>
      <c r="M248" t="str">
        <f>=IF(AND(C248="Public",E248&lt;&gt;""),E248,"")</f>
      </c>
      <c r="N248" t="str">
        <f>=IF(AND(C248="Public",E248&lt;&gt;""),I248,"")</f>
      </c>
      <c r="O248" t="str">
        <f>=IF(AND(C248="Private nonprofit",E248&lt;&gt;""),E248,"")</f>
      </c>
      <c r="P248" t="str">
        <f>=IF(AND(C248="Private nonprofit",E248&lt;&gt;""),I248,"")</f>
      </c>
    </row>
    <row r="249">
      <c r="A249" t="n">
        <v>139630</v>
      </c>
      <c r="B249" t="s">
        <v>1318</v>
      </c>
      <c r="C249" t="s">
        <v>163</v>
      </c>
      <c r="D249" t="n">
        <v>30</v>
      </c>
      <c r="E249" t="n">
        <v>19006</v>
      </c>
      <c r="F249" t="n">
        <v>57</v>
      </c>
      <c r="G249" t="n">
        <v>12</v>
      </c>
      <c r="H249" t="n">
        <v>916</v>
      </c>
      <c r="I249" t="n">
        <v>36.9</v>
      </c>
      <c r="J249" s="10" t="str">
        <f>=LOG10(H249)</f>
      </c>
      <c r="K249" t="str">
        <f>=_xlfn.RANK.AVG(H249,H$2:H$1654,1)</f>
      </c>
      <c r="L249" t="str">
        <f>=_xlfn.RANK.AVG(I249,I$2:I$1654,1)</f>
      </c>
      <c r="M249" t="str">
        <f>=IF(AND(C249="Public",E249&lt;&gt;""),E249,"")</f>
      </c>
      <c r="N249" t="str">
        <f>=IF(AND(C249="Public",E249&lt;&gt;""),I249,"")</f>
      </c>
      <c r="O249" t="str">
        <f>=IF(AND(C249="Private nonprofit",E249&lt;&gt;""),E249,"")</f>
      </c>
      <c r="P249" t="str">
        <f>=IF(AND(C249="Private nonprofit",E249&lt;&gt;""),I249,"")</f>
      </c>
    </row>
    <row r="250">
      <c r="A250" t="n">
        <v>139658</v>
      </c>
      <c r="B250" t="s">
        <v>1320</v>
      </c>
      <c r="C250" t="s">
        <v>163</v>
      </c>
      <c r="D250" t="n">
        <v>18</v>
      </c>
      <c r="E250" t="n">
        <v>27986</v>
      </c>
      <c r="F250" t="n">
        <v>96</v>
      </c>
      <c r="G250" t="n">
        <v>9</v>
      </c>
      <c r="H250" t="n">
        <v>16063</v>
      </c>
      <c r="I250" t="n">
        <v>91.8</v>
      </c>
      <c r="J250" s="10" t="str">
        <f>=LOG10(H250)</f>
      </c>
      <c r="K250" t="str">
        <f>=_xlfn.RANK.AVG(H250,H$2:H$1654,1)</f>
      </c>
      <c r="L250" t="str">
        <f>=_xlfn.RANK.AVG(I250,I$2:I$1654,1)</f>
      </c>
      <c r="M250" t="str">
        <f>=IF(AND(C250="Public",E250&lt;&gt;""),E250,"")</f>
      </c>
      <c r="N250" t="str">
        <f>=IF(AND(C250="Public",E250&lt;&gt;""),I250,"")</f>
      </c>
      <c r="O250" t="str">
        <f>=IF(AND(C250="Private nonprofit",E250&lt;&gt;""),E250,"")</f>
      </c>
      <c r="P250" t="str">
        <f>=IF(AND(C250="Private nonprofit",E250&lt;&gt;""),I250,"")</f>
      </c>
    </row>
    <row r="251">
      <c r="A251" t="n">
        <v>139719</v>
      </c>
      <c r="B251" t="s">
        <v>1322</v>
      </c>
      <c r="C251" t="s">
        <v>149</v>
      </c>
      <c r="D251" t="n">
        <v>72</v>
      </c>
      <c r="E251" t="n">
        <v>11457</v>
      </c>
      <c r="F251" t="n">
        <v>73</v>
      </c>
      <c r="G251" t="n">
        <v>18</v>
      </c>
      <c r="H251" t="n">
        <v>2875</v>
      </c>
      <c r="I251" t="n">
        <v>45.2</v>
      </c>
      <c r="J251" s="10" t="str">
        <f>=LOG10(H251)</f>
      </c>
      <c r="K251" t="str">
        <f>=_xlfn.RANK.AVG(H251,H$2:H$1654,1)</f>
      </c>
      <c r="L251" t="str">
        <f>=_xlfn.RANK.AVG(I251,I$2:I$1654,1)</f>
      </c>
      <c r="M251" t="str">
        <f>=IF(AND(C251="Public",E251&lt;&gt;""),E251,"")</f>
      </c>
      <c r="N251" t="str">
        <f>=IF(AND(C251="Public",E251&lt;&gt;""),I251,"")</f>
      </c>
      <c r="O251" t="str">
        <f>=IF(AND(C251="Private nonprofit",E251&lt;&gt;""),E251,"")</f>
      </c>
      <c r="P251" t="str">
        <f>=IF(AND(C251="Private nonprofit",E251&lt;&gt;""),I251,"")</f>
      </c>
    </row>
    <row r="252">
      <c r="A252" t="n">
        <v>139755</v>
      </c>
      <c r="B252" t="s">
        <v>1325</v>
      </c>
      <c r="C252" t="s">
        <v>149</v>
      </c>
      <c r="D252" t="n">
        <v>14</v>
      </c>
      <c r="E252" t="n">
        <v>15901</v>
      </c>
      <c r="F252" t="n">
        <v>98</v>
      </c>
      <c r="G252" t="n">
        <v>18</v>
      </c>
      <c r="H252" t="n">
        <v>53737</v>
      </c>
      <c r="I252" t="n">
        <v>92.3</v>
      </c>
      <c r="J252" s="10" t="str">
        <f>=LOG10(H252)</f>
      </c>
      <c r="K252" t="str">
        <f>=_xlfn.RANK.AVG(H252,H$2:H$1654,1)</f>
      </c>
      <c r="L252" t="str">
        <f>=_xlfn.RANK.AVG(I252,I$2:I$1654,1)</f>
      </c>
      <c r="M252" t="str">
        <f>=IF(AND(C252="Public",E252&lt;&gt;""),E252,"")</f>
      </c>
      <c r="N252" t="str">
        <f>=IF(AND(C252="Public",E252&lt;&gt;""),I252,"")</f>
      </c>
      <c r="O252" t="str">
        <f>=IF(AND(C252="Private nonprofit",E252&lt;&gt;""),E252,"")</f>
      </c>
      <c r="P252" t="str">
        <f>=IF(AND(C252="Private nonprofit",E252&lt;&gt;""),I252,"")</f>
      </c>
    </row>
    <row r="253">
      <c r="A253" t="n">
        <v>139764</v>
      </c>
      <c r="B253" t="s">
        <v>1326</v>
      </c>
      <c r="C253" t="s">
        <v>149</v>
      </c>
      <c r="D253" t="n">
        <v>41</v>
      </c>
      <c r="E253" t="n">
        <v>11779</v>
      </c>
      <c r="F253" t="n">
        <v>64</v>
      </c>
      <c r="G253" t="n">
        <v>18</v>
      </c>
      <c r="H253" t="n">
        <v>3941</v>
      </c>
      <c r="I253" t="n">
        <v>31.9</v>
      </c>
      <c r="J253" s="10" t="str">
        <f>=LOG10(H253)</f>
      </c>
      <c r="K253" t="str">
        <f>=_xlfn.RANK.AVG(H253,H$2:H$1654,1)</f>
      </c>
      <c r="L253" t="str">
        <f>=_xlfn.RANK.AVG(I253,I$2:I$1654,1)</f>
      </c>
      <c r="M253" t="str">
        <f>=IF(AND(C253="Public",E253&lt;&gt;""),E253,"")</f>
      </c>
      <c r="N253" t="str">
        <f>=IF(AND(C253="Public",E253&lt;&gt;""),I253,"")</f>
      </c>
      <c r="O253" t="str">
        <f>=IF(AND(C253="Private nonprofit",E253&lt;&gt;""),E253,"")</f>
      </c>
      <c r="P253" t="str">
        <f>=IF(AND(C253="Private nonprofit",E253&lt;&gt;""),I253,"")</f>
      </c>
    </row>
    <row r="254">
      <c r="A254" t="n">
        <v>139861</v>
      </c>
      <c r="B254" t="s">
        <v>1328</v>
      </c>
      <c r="C254" t="s">
        <v>149</v>
      </c>
      <c r="D254" t="n">
        <v>16</v>
      </c>
      <c r="E254" t="n">
        <v>19769</v>
      </c>
      <c r="F254" t="n">
        <v>84</v>
      </c>
      <c r="G254" t="n">
        <v>16</v>
      </c>
      <c r="H254" t="n">
        <v>7397</v>
      </c>
      <c r="I254" t="n">
        <v>61.6</v>
      </c>
      <c r="J254" s="10" t="str">
        <f>=LOG10(H254)</f>
      </c>
      <c r="K254" t="str">
        <f>=_xlfn.RANK.AVG(H254,H$2:H$1654,1)</f>
      </c>
      <c r="L254" t="str">
        <f>=_xlfn.RANK.AVG(I254,I$2:I$1654,1)</f>
      </c>
      <c r="M254" t="str">
        <f>=IF(AND(C254="Public",E254&lt;&gt;""),E254,"")</f>
      </c>
      <c r="N254" t="str">
        <f>=IF(AND(C254="Public",E254&lt;&gt;""),I254,"")</f>
      </c>
      <c r="O254" t="str">
        <f>=IF(AND(C254="Private nonprofit",E254&lt;&gt;""),E254,"")</f>
      </c>
      <c r="P254" t="str">
        <f>=IF(AND(C254="Private nonprofit",E254&lt;&gt;""),I254,"")</f>
      </c>
    </row>
    <row r="255">
      <c r="A255" t="n">
        <v>139931</v>
      </c>
      <c r="B255" t="s">
        <v>1330</v>
      </c>
      <c r="C255" t="s">
        <v>149</v>
      </c>
      <c r="D255" t="n">
        <v>35</v>
      </c>
      <c r="E255" t="n">
        <v>16957</v>
      </c>
      <c r="F255" t="n">
        <v>77</v>
      </c>
      <c r="G255" t="n">
        <v>24</v>
      </c>
      <c r="H255" t="n">
        <v>29617</v>
      </c>
      <c r="I255" t="n">
        <v>52.7</v>
      </c>
      <c r="J255" s="10" t="str">
        <f>=LOG10(H255)</f>
      </c>
      <c r="K255" t="str">
        <f>=_xlfn.RANK.AVG(H255,H$2:H$1654,1)</f>
      </c>
      <c r="L255" t="str">
        <f>=_xlfn.RANK.AVG(I255,I$2:I$1654,1)</f>
      </c>
      <c r="M255" t="str">
        <f>=IF(AND(C255="Public",E255&lt;&gt;""),E255,"")</f>
      </c>
      <c r="N255" t="str">
        <f>=IF(AND(C255="Public",E255&lt;&gt;""),I255,"")</f>
      </c>
      <c r="O255" t="str">
        <f>=IF(AND(C255="Private nonprofit",E255&lt;&gt;""),E255,"")</f>
      </c>
      <c r="P255" t="str">
        <f>=IF(AND(C255="Private nonprofit",E255&lt;&gt;""),I255,"")</f>
      </c>
    </row>
    <row r="256">
      <c r="A256" t="n">
        <v>139940</v>
      </c>
      <c r="B256" t="s">
        <v>1332</v>
      </c>
      <c r="C256" t="s">
        <v>149</v>
      </c>
      <c r="D256" t="n">
        <v>50</v>
      </c>
      <c r="E256" t="n">
        <v>16390</v>
      </c>
      <c r="F256" t="n">
        <v>78</v>
      </c>
      <c r="G256" t="n">
        <v>25</v>
      </c>
      <c r="H256" t="n">
        <v>42129</v>
      </c>
      <c r="I256" t="n">
        <v>53.6</v>
      </c>
      <c r="J256" s="10" t="str">
        <f>=LOG10(H256)</f>
      </c>
      <c r="K256" t="str">
        <f>=_xlfn.RANK.AVG(H256,H$2:H$1654,1)</f>
      </c>
      <c r="L256" t="str">
        <f>=_xlfn.RANK.AVG(I256,I$2:I$1654,1)</f>
      </c>
      <c r="M256" t="str">
        <f>=IF(AND(C256="Public",E256&lt;&gt;""),E256,"")</f>
      </c>
      <c r="N256" t="str">
        <f>=IF(AND(C256="Public",E256&lt;&gt;""),I256,"")</f>
      </c>
      <c r="O256" t="str">
        <f>=IF(AND(C256="Private nonprofit",E256&lt;&gt;""),E256,"")</f>
      </c>
      <c r="P256" t="str">
        <f>=IF(AND(C256="Private nonprofit",E256&lt;&gt;""),I256,"")</f>
      </c>
    </row>
    <row r="257">
      <c r="A257" t="n">
        <v>139959</v>
      </c>
      <c r="B257" t="s">
        <v>1333</v>
      </c>
      <c r="C257" t="s">
        <v>149</v>
      </c>
      <c r="D257" t="n">
        <v>17</v>
      </c>
      <c r="E257" t="n">
        <v>16303</v>
      </c>
      <c r="F257" t="n">
        <v>95</v>
      </c>
      <c r="G257" t="n">
        <v>17</v>
      </c>
      <c r="H257" t="n">
        <v>44713</v>
      </c>
      <c r="I257" t="n">
        <v>87.2</v>
      </c>
      <c r="J257" s="10" t="str">
        <f>=LOG10(H257)</f>
      </c>
      <c r="K257" t="str">
        <f>=_xlfn.RANK.AVG(H257,H$2:H$1654,1)</f>
      </c>
      <c r="L257" t="str">
        <f>=_xlfn.RANK.AVG(I257,I$2:I$1654,1)</f>
      </c>
      <c r="M257" t="str">
        <f>=IF(AND(C257="Public",E257&lt;&gt;""),E257,"")</f>
      </c>
      <c r="N257" t="str">
        <f>=IF(AND(C257="Public",E257&lt;&gt;""),I257,"")</f>
      </c>
      <c r="O257" t="str">
        <f>=IF(AND(C257="Private nonprofit",E257&lt;&gt;""),E257,"")</f>
      </c>
      <c r="P257" t="str">
        <f>=IF(AND(C257="Private nonprofit",E257&lt;&gt;""),I257,"")</f>
      </c>
    </row>
    <row r="258">
      <c r="A258" t="n">
        <v>139968</v>
      </c>
      <c r="B258" t="s">
        <v>1334</v>
      </c>
      <c r="C258" t="s">
        <v>149</v>
      </c>
      <c r="D258" t="n">
        <v>47</v>
      </c>
      <c r="E258" t="n">
        <v>8255</v>
      </c>
      <c r="F258" t="n">
        <v>48</v>
      </c>
      <c r="G258" t="n">
        <v>21</v>
      </c>
      <c r="H258" t="n">
        <v>3749</v>
      </c>
      <c r="I258" t="n">
        <v>16</v>
      </c>
      <c r="J258" s="10" t="str">
        <f>=LOG10(H258)</f>
      </c>
      <c r="K258" t="str">
        <f>=_xlfn.RANK.AVG(H258,H$2:H$1654,1)</f>
      </c>
      <c r="L258" t="str">
        <f>=_xlfn.RANK.AVG(I258,I$2:I$1654,1)</f>
      </c>
      <c r="M258" t="str">
        <f>=IF(AND(C258="Public",E258&lt;&gt;""),E258,"")</f>
      </c>
      <c r="N258" t="str">
        <f>=IF(AND(C258="Public",E258&lt;&gt;""),I258,"")</f>
      </c>
      <c r="O258" t="str">
        <f>=IF(AND(C258="Private nonprofit",E258&lt;&gt;""),E258,"")</f>
      </c>
      <c r="P258" t="str">
        <f>=IF(AND(C258="Private nonprofit",E258&lt;&gt;""),I258,"")</f>
      </c>
    </row>
    <row r="259">
      <c r="A259" t="n">
        <v>140234</v>
      </c>
      <c r="B259" t="s">
        <v>1344</v>
      </c>
      <c r="C259" t="s">
        <v>163</v>
      </c>
      <c r="D259" t="n">
        <v>44</v>
      </c>
      <c r="E259" t="n">
        <v>24564</v>
      </c>
      <c r="F259" t="n">
        <v>60</v>
      </c>
      <c r="G259" t="n">
        <v>11</v>
      </c>
      <c r="H259" t="n">
        <v>812</v>
      </c>
      <c r="I259" t="n">
        <v>41.8</v>
      </c>
      <c r="J259" s="10" t="str">
        <f>=LOG10(H259)</f>
      </c>
      <c r="K259" t="str">
        <f>=_xlfn.RANK.AVG(H259,H$2:H$1654,1)</f>
      </c>
      <c r="L259" t="str">
        <f>=_xlfn.RANK.AVG(I259,I$2:I$1654,1)</f>
      </c>
      <c r="M259" t="str">
        <f>=IF(AND(C259="Public",E259&lt;&gt;""),E259,"")</f>
      </c>
      <c r="N259" t="str">
        <f>=IF(AND(C259="Public",E259&lt;&gt;""),I259,"")</f>
      </c>
      <c r="O259" t="str">
        <f>=IF(AND(C259="Private nonprofit",E259&lt;&gt;""),E259,"")</f>
      </c>
      <c r="P259" t="str">
        <f>=IF(AND(C259="Private nonprofit",E259&lt;&gt;""),I259,"")</f>
      </c>
    </row>
    <row r="260">
      <c r="A260" t="n">
        <v>140252</v>
      </c>
      <c r="B260" t="s">
        <v>1347</v>
      </c>
      <c r="C260" t="s">
        <v>163</v>
      </c>
      <c r="D260" t="n">
        <v>39</v>
      </c>
      <c r="E260" t="n">
        <v>30403</v>
      </c>
      <c r="F260" t="n">
        <v>63</v>
      </c>
      <c r="G260" t="n">
        <v>16</v>
      </c>
      <c r="H260" t="n">
        <v>3284</v>
      </c>
      <c r="I260" t="n">
        <v>32.1</v>
      </c>
      <c r="J260" s="10" t="str">
        <f>=LOG10(H260)</f>
      </c>
      <c r="K260" t="str">
        <f>=_xlfn.RANK.AVG(H260,H$2:H$1654,1)</f>
      </c>
      <c r="L260" t="str">
        <f>=_xlfn.RANK.AVG(I260,I$2:I$1654,1)</f>
      </c>
      <c r="M260" t="str">
        <f>=IF(AND(C260="Public",E260&lt;&gt;""),E260,"")</f>
      </c>
      <c r="N260" t="str">
        <f>=IF(AND(C260="Public",E260&lt;&gt;""),I260,"")</f>
      </c>
      <c r="O260" t="str">
        <f>=IF(AND(C260="Private nonprofit",E260&lt;&gt;""),E260,"")</f>
      </c>
      <c r="P260" t="str">
        <f>=IF(AND(C260="Private nonprofit",E260&lt;&gt;""),I260,"")</f>
      </c>
    </row>
    <row r="261">
      <c r="A261" t="n">
        <v>140447</v>
      </c>
      <c r="B261" t="s">
        <v>1351</v>
      </c>
      <c r="C261" t="s">
        <v>163</v>
      </c>
      <c r="D261" t="n">
        <v>33</v>
      </c>
      <c r="E261" t="n">
        <v>24197</v>
      </c>
      <c r="F261" t="n">
        <v>83</v>
      </c>
      <c r="G261" t="n">
        <v>13</v>
      </c>
      <c r="H261" t="n">
        <v>10309</v>
      </c>
      <c r="I261" t="n">
        <v>73.4</v>
      </c>
      <c r="J261" s="10" t="str">
        <f>=LOG10(H261)</f>
      </c>
      <c r="K261" t="str">
        <f>=_xlfn.RANK.AVG(H261,H$2:H$1654,1)</f>
      </c>
      <c r="L261" t="str">
        <f>=_xlfn.RANK.AVG(I261,I$2:I$1654,1)</f>
      </c>
      <c r="M261" t="str">
        <f>=IF(AND(C261="Public",E261&lt;&gt;""),E261,"")</f>
      </c>
      <c r="N261" t="str">
        <f>=IF(AND(C261="Public",E261&lt;&gt;""),I261,"")</f>
      </c>
      <c r="O261" t="str">
        <f>=IF(AND(C261="Private nonprofit",E261&lt;&gt;""),E261,"")</f>
      </c>
      <c r="P261" t="str">
        <f>=IF(AND(C261="Private nonprofit",E261&lt;&gt;""),I261,"")</f>
      </c>
    </row>
    <row r="262">
      <c r="A262" t="n">
        <v>140553</v>
      </c>
      <c r="B262" t="s">
        <v>1353</v>
      </c>
      <c r="C262" t="s">
        <v>163</v>
      </c>
      <c r="D262" t="n">
        <v>44</v>
      </c>
      <c r="E262" t="n">
        <v>34733</v>
      </c>
      <c r="F262" t="n">
        <v>86</v>
      </c>
      <c r="G262" t="n">
        <v>13</v>
      </c>
      <c r="H262" t="n">
        <v>2897</v>
      </c>
      <c r="I262" t="n">
        <v>52.7</v>
      </c>
      <c r="J262" s="10" t="str">
        <f>=LOG10(H262)</f>
      </c>
      <c r="K262" t="str">
        <f>=_xlfn.RANK.AVG(H262,H$2:H$1654,1)</f>
      </c>
      <c r="L262" t="str">
        <f>=_xlfn.RANK.AVG(I262,I$2:I$1654,1)</f>
      </c>
      <c r="M262" t="str">
        <f>=IF(AND(C262="Public",E262&lt;&gt;""),E262,"")</f>
      </c>
      <c r="N262" t="str">
        <f>=IF(AND(C262="Public",E262&lt;&gt;""),I262,"")</f>
      </c>
      <c r="O262" t="str">
        <f>=IF(AND(C262="Private nonprofit",E262&lt;&gt;""),E262,"")</f>
      </c>
      <c r="P262" t="str">
        <f>=IF(AND(C262="Private nonprofit",E262&lt;&gt;""),I262,"")</f>
      </c>
    </row>
    <row r="263">
      <c r="A263" t="n">
        <v>140696</v>
      </c>
      <c r="B263" t="s">
        <v>1358</v>
      </c>
      <c r="C263" t="s">
        <v>163</v>
      </c>
      <c r="D263" t="n">
        <v>34</v>
      </c>
      <c r="E263" t="n">
        <v>22251</v>
      </c>
      <c r="F263" t="n">
        <v>75</v>
      </c>
      <c r="G263" t="n">
        <v>14</v>
      </c>
      <c r="H263" t="n">
        <v>1540</v>
      </c>
      <c r="I263" t="n">
        <v>53</v>
      </c>
      <c r="J263" s="10" t="str">
        <f>=LOG10(H263)</f>
      </c>
      <c r="K263" t="str">
        <f>=_xlfn.RANK.AVG(H263,H$2:H$1654,1)</f>
      </c>
      <c r="L263" t="str">
        <f>=_xlfn.RANK.AVG(I263,I$2:I$1654,1)</f>
      </c>
      <c r="M263" t="str">
        <f>=IF(AND(C263="Public",E263&lt;&gt;""),E263,"")</f>
      </c>
      <c r="N263" t="str">
        <f>=IF(AND(C263="Public",E263&lt;&gt;""),I263,"")</f>
      </c>
      <c r="O263" t="str">
        <f>=IF(AND(C263="Private nonprofit",E263&lt;&gt;""),E263,"")</f>
      </c>
      <c r="P263" t="str">
        <f>=IF(AND(C263="Private nonprofit",E263&lt;&gt;""),I263,"")</f>
      </c>
    </row>
    <row r="264">
      <c r="A264" t="n">
        <v>140720</v>
      </c>
      <c r="B264" t="s">
        <v>1359</v>
      </c>
      <c r="C264" t="s">
        <v>163</v>
      </c>
      <c r="D264" t="n">
        <v>71</v>
      </c>
      <c r="E264" t="n">
        <v>17048</v>
      </c>
      <c r="F264" t="n">
        <v>54</v>
      </c>
      <c r="G264" t="n">
        <v>11</v>
      </c>
      <c r="H264" t="n">
        <v>342</v>
      </c>
      <c r="I264" t="n">
        <v>21.7</v>
      </c>
      <c r="J264" s="10" t="str">
        <f>=LOG10(H264)</f>
      </c>
      <c r="K264" t="str">
        <f>=_xlfn.RANK.AVG(H264,H$2:H$1654,1)</f>
      </c>
      <c r="L264" t="str">
        <f>=_xlfn.RANK.AVG(I264,I$2:I$1654,1)</f>
      </c>
      <c r="M264" t="str">
        <f>=IF(AND(C264="Public",E264&lt;&gt;""),E264,"")</f>
      </c>
      <c r="N264" t="str">
        <f>=IF(AND(C264="Public",E264&lt;&gt;""),I264,"")</f>
      </c>
      <c r="O264" t="str">
        <f>=IF(AND(C264="Private nonprofit",E264&lt;&gt;""),E264,"")</f>
      </c>
      <c r="P264" t="str">
        <f>=IF(AND(C264="Private nonprofit",E264&lt;&gt;""),I264,"")</f>
      </c>
    </row>
    <row r="265">
      <c r="A265" t="n">
        <v>140818</v>
      </c>
      <c r="B265" t="s">
        <v>1360</v>
      </c>
      <c r="C265" t="s">
        <v>163</v>
      </c>
      <c r="D265" t="n">
        <v>41</v>
      </c>
      <c r="E265" t="n">
        <v>21599</v>
      </c>
      <c r="F265" t="n">
        <v>77</v>
      </c>
      <c r="G265" t="n">
        <v>12</v>
      </c>
      <c r="H265" t="n">
        <v>2241</v>
      </c>
      <c r="I265" t="n">
        <v>40.4</v>
      </c>
      <c r="J265" s="10" t="str">
        <f>=LOG10(H265)</f>
      </c>
      <c r="K265" t="str">
        <f>=_xlfn.RANK.AVG(H265,H$2:H$1654,1)</f>
      </c>
      <c r="L265" t="str">
        <f>=_xlfn.RANK.AVG(I265,I$2:I$1654,1)</f>
      </c>
      <c r="M265" t="str">
        <f>=IF(AND(C265="Public",E265&lt;&gt;""),E265,"")</f>
      </c>
      <c r="N265" t="str">
        <f>=IF(AND(C265="Public",E265&lt;&gt;""),I265,"")</f>
      </c>
      <c r="O265" t="str">
        <f>=IF(AND(C265="Private nonprofit",E265&lt;&gt;""),E265,"")</f>
      </c>
      <c r="P265" t="str">
        <f>=IF(AND(C265="Private nonprofit",E265&lt;&gt;""),I265,"")</f>
      </c>
    </row>
    <row r="266">
      <c r="A266" t="n">
        <v>140872</v>
      </c>
      <c r="B266" t="s">
        <v>1363</v>
      </c>
      <c r="C266" t="s">
        <v>163</v>
      </c>
      <c r="D266" t="n">
        <v>39</v>
      </c>
      <c r="E266" t="n">
        <v>27507</v>
      </c>
      <c r="F266" t="n">
        <v>57</v>
      </c>
      <c r="G266" t="n">
        <v>11</v>
      </c>
      <c r="H266" t="n">
        <v>1251</v>
      </c>
      <c r="I266" t="n">
        <v>35.8</v>
      </c>
      <c r="J266" s="10" t="str">
        <f>=LOG10(H266)</f>
      </c>
      <c r="K266" t="str">
        <f>=_xlfn.RANK.AVG(H266,H$2:H$1654,1)</f>
      </c>
      <c r="L266" t="str">
        <f>=_xlfn.RANK.AVG(I266,I$2:I$1654,1)</f>
      </c>
      <c r="M266" t="str">
        <f>=IF(AND(C266="Public",E266&lt;&gt;""),E266,"")</f>
      </c>
      <c r="N266" t="str">
        <f>=IF(AND(C266="Public",E266&lt;&gt;""),I266,"")</f>
      </c>
      <c r="O266" t="str">
        <f>=IF(AND(C266="Private nonprofit",E266&lt;&gt;""),E266,"")</f>
      </c>
      <c r="P266" t="str">
        <f>=IF(AND(C266="Private nonprofit",E266&lt;&gt;""),I266,"")</f>
      </c>
    </row>
    <row r="267">
      <c r="A267" t="n">
        <v>140951</v>
      </c>
      <c r="B267" t="s">
        <v>1366</v>
      </c>
      <c r="C267" t="s">
        <v>163</v>
      </c>
      <c r="D267" t="n">
        <v>19</v>
      </c>
      <c r="E267" t="n">
        <v>46524</v>
      </c>
      <c r="F267" t="n">
        <v>87</v>
      </c>
      <c r="G267" t="n">
        <v>20</v>
      </c>
      <c r="H267" t="n">
        <v>18369</v>
      </c>
      <c r="I267" t="n">
        <v>70.5</v>
      </c>
      <c r="J267" s="10" t="str">
        <f>=LOG10(H267)</f>
      </c>
      <c r="K267" t="str">
        <f>=_xlfn.RANK.AVG(H267,H$2:H$1654,1)</f>
      </c>
      <c r="L267" t="str">
        <f>=_xlfn.RANK.AVG(I267,I$2:I$1654,1)</f>
      </c>
      <c r="M267" t="str">
        <f>=IF(AND(C267="Public",E267&lt;&gt;""),E267,"")</f>
      </c>
      <c r="N267" t="str">
        <f>=IF(AND(C267="Public",E267&lt;&gt;""),I267,"")</f>
      </c>
      <c r="O267" t="str">
        <f>=IF(AND(C267="Private nonprofit",E267&lt;&gt;""),E267,"")</f>
      </c>
      <c r="P267" t="str">
        <f>=IF(AND(C267="Private nonprofit",E267&lt;&gt;""),I267,"")</f>
      </c>
    </row>
    <row r="268">
      <c r="A268" t="n">
        <v>140960</v>
      </c>
      <c r="B268" t="s">
        <v>1367</v>
      </c>
      <c r="C268" t="s">
        <v>149</v>
      </c>
      <c r="D268" t="n">
        <v>65</v>
      </c>
      <c r="E268" t="n">
        <v>8506</v>
      </c>
      <c r="F268" t="n">
        <v>70</v>
      </c>
      <c r="G268" t="n">
        <v>21</v>
      </c>
      <c r="H268" t="n">
        <v>3392</v>
      </c>
      <c r="I268" t="n">
        <v>27.1</v>
      </c>
      <c r="J268" s="10" t="str">
        <f>=LOG10(H268)</f>
      </c>
      <c r="K268" t="str">
        <f>=_xlfn.RANK.AVG(H268,H$2:H$1654,1)</f>
      </c>
      <c r="L268" t="str">
        <f>=_xlfn.RANK.AVG(I268,I$2:I$1654,1)</f>
      </c>
      <c r="M268" t="str">
        <f>=IF(AND(C268="Public",E268&lt;&gt;""),E268,"")</f>
      </c>
      <c r="N268" t="str">
        <f>=IF(AND(C268="Public",E268&lt;&gt;""),I268,"")</f>
      </c>
      <c r="O268" t="str">
        <f>=IF(AND(C268="Private nonprofit",E268&lt;&gt;""),E268,"")</f>
      </c>
      <c r="P268" t="str">
        <f>=IF(AND(C268="Private nonprofit",E268&lt;&gt;""),I268,"")</f>
      </c>
    </row>
    <row r="269">
      <c r="A269" t="n">
        <v>140988</v>
      </c>
      <c r="B269" t="s">
        <v>1368</v>
      </c>
      <c r="C269" t="s">
        <v>163</v>
      </c>
      <c r="D269" t="n">
        <v>37</v>
      </c>
      <c r="E269" t="n">
        <v>16692</v>
      </c>
      <c r="F269" t="n">
        <v>67</v>
      </c>
      <c r="G269" t="n">
        <v>15</v>
      </c>
      <c r="H269" t="n">
        <v>1899</v>
      </c>
      <c r="I269" t="n">
        <v>36</v>
      </c>
      <c r="J269" s="10" t="str">
        <f>=LOG10(H269)</f>
      </c>
      <c r="K269" t="str">
        <f>=_xlfn.RANK.AVG(H269,H$2:H$1654,1)</f>
      </c>
      <c r="L269" t="str">
        <f>=_xlfn.RANK.AVG(I269,I$2:I$1654,1)</f>
      </c>
      <c r="M269" t="str">
        <f>=IF(AND(C269="Public",E269&lt;&gt;""),E269,"")</f>
      </c>
      <c r="N269" t="str">
        <f>=IF(AND(C269="Public",E269&lt;&gt;""),I269,"")</f>
      </c>
      <c r="O269" t="str">
        <f>=IF(AND(C269="Private nonprofit",E269&lt;&gt;""),E269,"")</f>
      </c>
      <c r="P269" t="str">
        <f>=IF(AND(C269="Private nonprofit",E269&lt;&gt;""),I269,"")</f>
      </c>
    </row>
    <row r="270">
      <c r="A270" t="n">
        <v>141060</v>
      </c>
      <c r="B270" t="s">
        <v>1370</v>
      </c>
      <c r="C270" t="s">
        <v>163</v>
      </c>
      <c r="D270" t="n">
        <v>29</v>
      </c>
      <c r="E270" t="n">
        <v>37403</v>
      </c>
      <c r="F270" t="n">
        <v>94</v>
      </c>
      <c r="G270" t="n">
        <v>11</v>
      </c>
      <c r="H270" t="n">
        <v>3873</v>
      </c>
      <c r="I270" t="n">
        <v>76.1</v>
      </c>
      <c r="J270" s="10" t="str">
        <f>=LOG10(H270)</f>
      </c>
      <c r="K270" t="str">
        <f>=_xlfn.RANK.AVG(H270,H$2:H$1654,1)</f>
      </c>
      <c r="L270" t="str">
        <f>=_xlfn.RANK.AVG(I270,I$2:I$1654,1)</f>
      </c>
      <c r="M270" t="str">
        <f>=IF(AND(C270="Public",E270&lt;&gt;""),E270,"")</f>
      </c>
      <c r="N270" t="str">
        <f>=IF(AND(C270="Public",E270&lt;&gt;""),I270,"")</f>
      </c>
      <c r="O270" t="str">
        <f>=IF(AND(C270="Private nonprofit",E270&lt;&gt;""),E270,"")</f>
      </c>
      <c r="P270" t="str">
        <f>=IF(AND(C270="Private nonprofit",E270&lt;&gt;""),I270,"")</f>
      </c>
    </row>
    <row r="271">
      <c r="A271" t="n">
        <v>141167</v>
      </c>
      <c r="B271" t="s">
        <v>1371</v>
      </c>
      <c r="C271" t="s">
        <v>163</v>
      </c>
      <c r="D271" t="n">
        <v>47</v>
      </c>
      <c r="E271" t="n">
        <v>19087</v>
      </c>
      <c r="F271" t="n">
        <v>64</v>
      </c>
      <c r="G271" t="n">
        <v>11</v>
      </c>
      <c r="H271" t="n">
        <v>1929</v>
      </c>
      <c r="I271" t="n">
        <v>29</v>
      </c>
      <c r="J271" s="10" t="str">
        <f>=LOG10(H271)</f>
      </c>
      <c r="K271" t="str">
        <f>=_xlfn.RANK.AVG(H271,H$2:H$1654,1)</f>
      </c>
      <c r="L271" t="str">
        <f>=_xlfn.RANK.AVG(I271,I$2:I$1654,1)</f>
      </c>
      <c r="M271" t="str">
        <f>=IF(AND(C271="Public",E271&lt;&gt;""),E271,"")</f>
      </c>
      <c r="N271" t="str">
        <f>=IF(AND(C271="Public",E271&lt;&gt;""),I271,"")</f>
      </c>
      <c r="O271" t="str">
        <f>=IF(AND(C271="Private nonprofit",E271&lt;&gt;""),E271,"")</f>
      </c>
      <c r="P271" t="str">
        <f>=IF(AND(C271="Private nonprofit",E271&lt;&gt;""),I271,"")</f>
      </c>
    </row>
    <row r="272">
      <c r="A272" t="n">
        <v>141185</v>
      </c>
      <c r="B272" t="s">
        <v>1373</v>
      </c>
      <c r="C272" t="s">
        <v>163</v>
      </c>
      <c r="D272" t="n">
        <v>20</v>
      </c>
      <c r="E272" t="n">
        <v>20657</v>
      </c>
      <c r="F272" t="n">
        <v>57</v>
      </c>
      <c r="G272" t="n">
        <v>16</v>
      </c>
      <c r="H272" t="n">
        <v>2666</v>
      </c>
      <c r="I272" t="n">
        <v>44.7</v>
      </c>
      <c r="J272" s="10" t="str">
        <f>=LOG10(H272)</f>
      </c>
      <c r="K272" t="str">
        <f>=_xlfn.RANK.AVG(H272,H$2:H$1654,1)</f>
      </c>
      <c r="L272" t="str">
        <f>=_xlfn.RANK.AVG(I272,I$2:I$1654,1)</f>
      </c>
      <c r="M272" t="str">
        <f>=IF(AND(C272="Public",E272&lt;&gt;""),E272,"")</f>
      </c>
      <c r="N272" t="str">
        <f>=IF(AND(C272="Public",E272&lt;&gt;""),I272,"")</f>
      </c>
      <c r="O272" t="str">
        <f>=IF(AND(C272="Private nonprofit",E272&lt;&gt;""),E272,"")</f>
      </c>
      <c r="P272" t="str">
        <f>=IF(AND(C272="Private nonprofit",E272&lt;&gt;""),I272,"")</f>
      </c>
    </row>
    <row r="273">
      <c r="A273" t="n">
        <v>141237</v>
      </c>
      <c r="B273" t="s">
        <v>1375</v>
      </c>
      <c r="C273" t="s">
        <v>163</v>
      </c>
      <c r="D273" t="n">
        <v>10</v>
      </c>
      <c r="E273" t="n">
        <v>22373</v>
      </c>
      <c r="F273" t="n">
        <v>59</v>
      </c>
      <c r="G273" t="n">
        <v>16</v>
      </c>
      <c r="H273" t="n">
        <v>3151</v>
      </c>
      <c r="I273" t="n">
        <v>41.1</v>
      </c>
      <c r="J273" s="10" t="str">
        <f>=LOG10(H273)</f>
      </c>
      <c r="K273" t="str">
        <f>=_xlfn.RANK.AVG(H273,H$2:H$1654,1)</f>
      </c>
      <c r="L273" t="str">
        <f>=_xlfn.RANK.AVG(I273,I$2:I$1654,1)</f>
      </c>
      <c r="M273" t="str">
        <f>=IF(AND(C273="Public",E273&lt;&gt;""),E273,"")</f>
      </c>
      <c r="N273" t="str">
        <f>=IF(AND(C273="Public",E273&lt;&gt;""),I273,"")</f>
      </c>
      <c r="O273" t="str">
        <f>=IF(AND(C273="Private nonprofit",E273&lt;&gt;""),E273,"")</f>
      </c>
      <c r="P273" t="str">
        <f>=IF(AND(C273="Private nonprofit",E273&lt;&gt;""),I273,"")</f>
      </c>
    </row>
    <row r="274">
      <c r="A274" t="n">
        <v>141264</v>
      </c>
      <c r="B274" t="s">
        <v>1379</v>
      </c>
      <c r="C274" t="s">
        <v>149</v>
      </c>
      <c r="D274" t="n">
        <v>51</v>
      </c>
      <c r="E274" t="n">
        <v>11532</v>
      </c>
      <c r="F274" t="n">
        <v>67</v>
      </c>
      <c r="G274" t="n">
        <v>17</v>
      </c>
      <c r="H274" t="n">
        <v>12550</v>
      </c>
      <c r="I274" t="n">
        <v>41.7</v>
      </c>
      <c r="J274" s="10" t="str">
        <f>=LOG10(H274)</f>
      </c>
      <c r="K274" t="str">
        <f>=_xlfn.RANK.AVG(H274,H$2:H$1654,1)</f>
      </c>
      <c r="L274" t="str">
        <f>=_xlfn.RANK.AVG(I274,I$2:I$1654,1)</f>
      </c>
      <c r="M274" t="str">
        <f>=IF(AND(C274="Public",E274&lt;&gt;""),E274,"")</f>
      </c>
      <c r="N274" t="str">
        <f>=IF(AND(C274="Public",E274&lt;&gt;""),I274,"")</f>
      </c>
      <c r="O274" t="str">
        <f>=IF(AND(C274="Private nonprofit",E274&lt;&gt;""),E274,"")</f>
      </c>
      <c r="P274" t="str">
        <f>=IF(AND(C274="Private nonprofit",E274&lt;&gt;""),I274,"")</f>
      </c>
    </row>
    <row r="275">
      <c r="A275" t="n">
        <v>141325</v>
      </c>
      <c r="B275" t="s">
        <v>1380</v>
      </c>
      <c r="C275" t="s">
        <v>163</v>
      </c>
      <c r="D275" t="n">
        <v>44</v>
      </c>
      <c r="E275" t="n">
        <v>15621</v>
      </c>
      <c r="F275" t="n">
        <v>75</v>
      </c>
      <c r="G275" t="n">
        <v>7</v>
      </c>
      <c r="H275" t="n">
        <v>1095</v>
      </c>
      <c r="I275" t="n">
        <v>60.6</v>
      </c>
      <c r="J275" s="10" t="str">
        <f>=LOG10(H275)</f>
      </c>
      <c r="K275" t="str">
        <f>=_xlfn.RANK.AVG(H275,H$2:H$1654,1)</f>
      </c>
      <c r="L275" t="str">
        <f>=_xlfn.RANK.AVG(I275,I$2:I$1654,1)</f>
      </c>
      <c r="M275" t="str">
        <f>=IF(AND(C275="Public",E275&lt;&gt;""),E275,"")</f>
      </c>
      <c r="N275" t="str">
        <f>=IF(AND(C275="Public",E275&lt;&gt;""),I275,"")</f>
      </c>
      <c r="O275" t="str">
        <f>=IF(AND(C275="Private nonprofit",E275&lt;&gt;""),E275,"")</f>
      </c>
      <c r="P275" t="str">
        <f>=IF(AND(C275="Private nonprofit",E275&lt;&gt;""),I275,"")</f>
      </c>
    </row>
    <row r="276">
      <c r="A276" t="n">
        <v>141334</v>
      </c>
      <c r="B276" t="s">
        <v>1381</v>
      </c>
      <c r="C276" t="s">
        <v>149</v>
      </c>
      <c r="D276" t="n">
        <v>42</v>
      </c>
      <c r="E276" t="n">
        <v>14962</v>
      </c>
      <c r="F276" t="n">
        <v>76</v>
      </c>
      <c r="G276" t="n">
        <v>16</v>
      </c>
      <c r="H276" t="n">
        <v>14712</v>
      </c>
      <c r="I276" t="n">
        <v>42.7</v>
      </c>
      <c r="J276" s="10" t="str">
        <f>=LOG10(H276)</f>
      </c>
      <c r="K276" t="str">
        <f>=_xlfn.RANK.AVG(H276,H$2:H$1654,1)</f>
      </c>
      <c r="L276" t="str">
        <f>=_xlfn.RANK.AVG(I276,I$2:I$1654,1)</f>
      </c>
      <c r="M276" t="str">
        <f>=IF(AND(C276="Public",E276&lt;&gt;""),E276,"")</f>
      </c>
      <c r="N276" t="str">
        <f>=IF(AND(C276="Public",E276&lt;&gt;""),I276,"")</f>
      </c>
      <c r="O276" t="str">
        <f>=IF(AND(C276="Private nonprofit",E276&lt;&gt;""),E276,"")</f>
      </c>
      <c r="P276" t="str">
        <f>=IF(AND(C276="Private nonprofit",E276&lt;&gt;""),I276,"")</f>
      </c>
    </row>
    <row r="277">
      <c r="A277" t="n">
        <v>141361</v>
      </c>
      <c r="B277" t="s">
        <v>1383</v>
      </c>
      <c r="C277" t="s">
        <v>163</v>
      </c>
      <c r="D277" t="n">
        <v>21</v>
      </c>
      <c r="E277" t="n">
        <v>20509</v>
      </c>
      <c r="F277" t="n">
        <v>67</v>
      </c>
      <c r="G277" t="n">
        <v>11</v>
      </c>
      <c r="H277" t="n">
        <v>1744</v>
      </c>
      <c r="I277" t="n">
        <v>45.7</v>
      </c>
      <c r="J277" s="10" t="str">
        <f>=LOG10(H277)</f>
      </c>
      <c r="K277" t="str">
        <f>=_xlfn.RANK.AVG(H277,H$2:H$1654,1)</f>
      </c>
      <c r="L277" t="str">
        <f>=_xlfn.RANK.AVG(I277,I$2:I$1654,1)</f>
      </c>
      <c r="M277" t="str">
        <f>=IF(AND(C277="Public",E277&lt;&gt;""),E277,"")</f>
      </c>
      <c r="N277" t="str">
        <f>=IF(AND(C277="Public",E277&lt;&gt;""),I277,"")</f>
      </c>
      <c r="O277" t="str">
        <f>=IF(AND(C277="Private nonprofit",E277&lt;&gt;""),E277,"")</f>
      </c>
      <c r="P277" t="str">
        <f>=IF(AND(C277="Private nonprofit",E277&lt;&gt;""),I277,"")</f>
      </c>
    </row>
    <row r="278">
      <c r="A278" t="n">
        <v>141486</v>
      </c>
      <c r="B278" t="s">
        <v>1385</v>
      </c>
      <c r="C278" t="s">
        <v>163</v>
      </c>
      <c r="D278" t="n">
        <v>42</v>
      </c>
      <c r="E278" t="n">
        <v>27695</v>
      </c>
      <c r="F278" t="n">
        <v>74</v>
      </c>
      <c r="G278" t="n">
        <v>11</v>
      </c>
      <c r="H278" t="n">
        <v>2956</v>
      </c>
      <c r="I278" t="n">
        <v>62.9</v>
      </c>
      <c r="J278" s="10" t="str">
        <f>=LOG10(H278)</f>
      </c>
      <c r="K278" t="str">
        <f>=_xlfn.RANK.AVG(H278,H$2:H$1654,1)</f>
      </c>
      <c r="L278" t="str">
        <f>=_xlfn.RANK.AVG(I278,I$2:I$1654,1)</f>
      </c>
      <c r="M278" t="str">
        <f>=IF(AND(C278="Public",E278&lt;&gt;""),E278,"")</f>
      </c>
      <c r="N278" t="str">
        <f>=IF(AND(C278="Public",E278&lt;&gt;""),I278,"")</f>
      </c>
      <c r="O278" t="str">
        <f>=IF(AND(C278="Private nonprofit",E278&lt;&gt;""),E278,"")</f>
      </c>
      <c r="P278" t="str">
        <f>=IF(AND(C278="Private nonprofit",E278&lt;&gt;""),I278,"")</f>
      </c>
    </row>
    <row r="279">
      <c r="A279" t="n">
        <v>141565</v>
      </c>
      <c r="B279" t="s">
        <v>1388</v>
      </c>
      <c r="C279" t="s">
        <v>149</v>
      </c>
      <c r="D279" t="n">
        <v>40</v>
      </c>
      <c r="E279" t="n">
        <v>12936</v>
      </c>
      <c r="F279" t="n">
        <v>70</v>
      </c>
      <c r="G279" t="n">
        <v>12</v>
      </c>
      <c r="H279" t="n">
        <v>3421</v>
      </c>
      <c r="I279" t="n">
        <v>41.6</v>
      </c>
      <c r="J279" s="10" t="str">
        <f>=LOG10(H279)</f>
      </c>
      <c r="K279" t="str">
        <f>=_xlfn.RANK.AVG(H279,H$2:H$1654,1)</f>
      </c>
      <c r="L279" t="str">
        <f>=_xlfn.RANK.AVG(I279,I$2:I$1654,1)</f>
      </c>
      <c r="M279" t="str">
        <f>=IF(AND(C279="Public",E279&lt;&gt;""),E279,"")</f>
      </c>
      <c r="N279" t="str">
        <f>=IF(AND(C279="Public",E279&lt;&gt;""),I279,"")</f>
      </c>
      <c r="O279" t="str">
        <f>=IF(AND(C279="Private nonprofit",E279&lt;&gt;""),E279,"")</f>
      </c>
      <c r="P279" t="str">
        <f>=IF(AND(C279="Private nonprofit",E279&lt;&gt;""),I279,"")</f>
      </c>
    </row>
    <row r="280">
      <c r="A280" t="n">
        <v>141574</v>
      </c>
      <c r="B280" t="s">
        <v>1390</v>
      </c>
      <c r="C280" t="s">
        <v>149</v>
      </c>
      <c r="D280" t="n">
        <v>25</v>
      </c>
      <c r="E280" t="n">
        <v>14557</v>
      </c>
      <c r="F280" t="n">
        <v>75</v>
      </c>
      <c r="G280" t="n">
        <v>14</v>
      </c>
      <c r="H280" t="n">
        <v>21615</v>
      </c>
      <c r="I280" t="n">
        <v>62.6</v>
      </c>
      <c r="J280" s="10" t="str">
        <f>=LOG10(H280)</f>
      </c>
      <c r="K280" t="str">
        <f>=_xlfn.RANK.AVG(H280,H$2:H$1654,1)</f>
      </c>
      <c r="L280" t="str">
        <f>=_xlfn.RANK.AVG(I280,I$2:I$1654,1)</f>
      </c>
      <c r="M280" t="str">
        <f>=IF(AND(C280="Public",E280&lt;&gt;""),E280,"")</f>
      </c>
      <c r="N280" t="str">
        <f>=IF(AND(C280="Public",E280&lt;&gt;""),I280,"")</f>
      </c>
      <c r="O280" t="str">
        <f>=IF(AND(C280="Private nonprofit",E280&lt;&gt;""),E280,"")</f>
      </c>
      <c r="P280" t="str">
        <f>=IF(AND(C280="Private nonprofit",E280&lt;&gt;""),I280,"")</f>
      </c>
    </row>
    <row r="281">
      <c r="A281" t="n">
        <v>141644</v>
      </c>
      <c r="B281" t="s">
        <v>1392</v>
      </c>
      <c r="C281" t="s">
        <v>163</v>
      </c>
      <c r="D281" t="n">
        <v>20</v>
      </c>
      <c r="E281" t="n">
        <v>32204</v>
      </c>
      <c r="F281" t="n">
        <v>57</v>
      </c>
      <c r="G281" t="n">
        <v>15</v>
      </c>
      <c r="H281" t="n">
        <v>6046</v>
      </c>
      <c r="I281" t="n">
        <v>41.4</v>
      </c>
      <c r="J281" s="10" t="str">
        <f>=LOG10(H281)</f>
      </c>
      <c r="K281" t="str">
        <f>=_xlfn.RANK.AVG(H281,H$2:H$1654,1)</f>
      </c>
      <c r="L281" t="str">
        <f>=_xlfn.RANK.AVG(I281,I$2:I$1654,1)</f>
      </c>
      <c r="M281" t="str">
        <f>=IF(AND(C281="Public",E281&lt;&gt;""),E281,"")</f>
      </c>
      <c r="N281" t="str">
        <f>=IF(AND(C281="Public",E281&lt;&gt;""),I281,"")</f>
      </c>
      <c r="O281" t="str">
        <f>=IF(AND(C281="Private nonprofit",E281&lt;&gt;""),E281,"")</f>
      </c>
      <c r="P281" t="str">
        <f>=IF(AND(C281="Private nonprofit",E281&lt;&gt;""),I281,"")</f>
      </c>
    </row>
    <row r="282">
      <c r="A282" t="n">
        <v>141981</v>
      </c>
      <c r="B282" t="s">
        <v>1401</v>
      </c>
      <c r="C282" t="s">
        <v>149</v>
      </c>
      <c r="D282" t="n">
        <v>30</v>
      </c>
      <c r="E282" t="n">
        <v>11881</v>
      </c>
      <c r="F282" t="n">
        <v>69</v>
      </c>
      <c r="G282" t="n">
        <v>16</v>
      </c>
      <c r="H282" t="n">
        <v>3870</v>
      </c>
      <c r="I282" t="n">
        <v>46.8</v>
      </c>
      <c r="J282" s="10" t="str">
        <f>=LOG10(H282)</f>
      </c>
      <c r="K282" t="str">
        <f>=_xlfn.RANK.AVG(H282,H$2:H$1654,1)</f>
      </c>
      <c r="L282" t="str">
        <f>=_xlfn.RANK.AVG(I282,I$2:I$1654,1)</f>
      </c>
      <c r="M282" t="str">
        <f>=IF(AND(C282="Public",E282&lt;&gt;""),E282,"")</f>
      </c>
      <c r="N282" t="str">
        <f>=IF(AND(C282="Public",E282&lt;&gt;""),I282,"")</f>
      </c>
      <c r="O282" t="str">
        <f>=IF(AND(C282="Private nonprofit",E282&lt;&gt;""),E282,"")</f>
      </c>
      <c r="P282" t="str">
        <f>=IF(AND(C282="Private nonprofit",E282&lt;&gt;""),I282,"")</f>
      </c>
    </row>
    <row r="283">
      <c r="A283" t="n">
        <v>142115</v>
      </c>
      <c r="B283" t="s">
        <v>1409</v>
      </c>
      <c r="C283" t="s">
        <v>149</v>
      </c>
      <c r="D283" t="n">
        <v>18</v>
      </c>
      <c r="E283" t="n">
        <v>19037</v>
      </c>
      <c r="F283" t="n">
        <v>78</v>
      </c>
      <c r="G283" t="n">
        <v>19</v>
      </c>
      <c r="H283" t="n">
        <v>32626</v>
      </c>
      <c r="I283" t="n">
        <v>61.2</v>
      </c>
      <c r="J283" s="10" t="str">
        <f>=LOG10(H283)</f>
      </c>
      <c r="K283" t="str">
        <f>=_xlfn.RANK.AVG(H283,H$2:H$1654,1)</f>
      </c>
      <c r="L283" t="str">
        <f>=_xlfn.RANK.AVG(I283,I$2:I$1654,1)</f>
      </c>
      <c r="M283" t="str">
        <f>=IF(AND(C283="Public",E283&lt;&gt;""),E283,"")</f>
      </c>
      <c r="N283" t="str">
        <f>=IF(AND(C283="Public",E283&lt;&gt;""),I283,"")</f>
      </c>
      <c r="O283" t="str">
        <f>=IF(AND(C283="Private nonprofit",E283&lt;&gt;""),E283,"")</f>
      </c>
      <c r="P283" t="str">
        <f>=IF(AND(C283="Private nonprofit",E283&lt;&gt;""),I283,"")</f>
      </c>
    </row>
    <row r="284">
      <c r="A284" t="n">
        <v>142276</v>
      </c>
      <c r="B284" t="s">
        <v>1412</v>
      </c>
      <c r="C284" t="s">
        <v>149</v>
      </c>
      <c r="D284" t="n">
        <v>27</v>
      </c>
      <c r="E284" t="n">
        <v>12353</v>
      </c>
      <c r="F284" t="n">
        <v>74</v>
      </c>
      <c r="G284" t="n">
        <v>13</v>
      </c>
      <c r="H284" t="n">
        <v>14796</v>
      </c>
      <c r="I284" t="n">
        <v>35.5</v>
      </c>
      <c r="J284" s="10" t="str">
        <f>=LOG10(H284)</f>
      </c>
      <c r="K284" t="str">
        <f>=_xlfn.RANK.AVG(H284,H$2:H$1654,1)</f>
      </c>
      <c r="L284" t="str">
        <f>=_xlfn.RANK.AVG(I284,I$2:I$1654,1)</f>
      </c>
      <c r="M284" t="str">
        <f>=IF(AND(C284="Public",E284&lt;&gt;""),E284,"")</f>
      </c>
      <c r="N284" t="str">
        <f>=IF(AND(C284="Public",E284&lt;&gt;""),I284,"")</f>
      </c>
      <c r="O284" t="str">
        <f>=IF(AND(C284="Private nonprofit",E284&lt;&gt;""),E284,"")</f>
      </c>
      <c r="P284" t="str">
        <f>=IF(AND(C284="Private nonprofit",E284&lt;&gt;""),I284,"")</f>
      </c>
    </row>
    <row r="285">
      <c r="A285" t="n">
        <v>142285</v>
      </c>
      <c r="B285" t="s">
        <v>1414</v>
      </c>
      <c r="C285" t="s">
        <v>149</v>
      </c>
      <c r="D285" t="n">
        <v>23</v>
      </c>
      <c r="E285" t="n">
        <v>14377</v>
      </c>
      <c r="F285" t="n">
        <v>75</v>
      </c>
      <c r="G285" t="n">
        <v>17</v>
      </c>
      <c r="H285" t="n">
        <v>14025</v>
      </c>
      <c r="I285" t="n">
        <v>60.9</v>
      </c>
      <c r="J285" s="10" t="str">
        <f>=LOG10(H285)</f>
      </c>
      <c r="K285" t="str">
        <f>=_xlfn.RANK.AVG(H285,H$2:H$1654,1)</f>
      </c>
      <c r="L285" t="str">
        <f>=_xlfn.RANK.AVG(I285,I$2:I$1654,1)</f>
      </c>
      <c r="M285" t="str">
        <f>=IF(AND(C285="Public",E285&lt;&gt;""),E285,"")</f>
      </c>
      <c r="N285" t="str">
        <f>=IF(AND(C285="Public",E285&lt;&gt;""),I285,"")</f>
      </c>
      <c r="O285" t="str">
        <f>=IF(AND(C285="Private nonprofit",E285&lt;&gt;""),E285,"")</f>
      </c>
      <c r="P285" t="str">
        <f>=IF(AND(C285="Private nonprofit",E285&lt;&gt;""),I285,"")</f>
      </c>
    </row>
    <row r="286">
      <c r="A286" t="n">
        <v>142294</v>
      </c>
      <c r="B286" t="s">
        <v>1416</v>
      </c>
      <c r="C286" t="s">
        <v>163</v>
      </c>
      <c r="D286" t="n">
        <v>24</v>
      </c>
      <c r="E286" t="n">
        <v>22602</v>
      </c>
      <c r="F286" t="n">
        <v>76</v>
      </c>
      <c r="G286" t="n">
        <v>10</v>
      </c>
      <c r="H286" t="n">
        <v>1120</v>
      </c>
      <c r="I286" t="n">
        <v>64.1</v>
      </c>
      <c r="J286" s="10" t="str">
        <f>=LOG10(H286)</f>
      </c>
      <c r="K286" t="str">
        <f>=_xlfn.RANK.AVG(H286,H$2:H$1654,1)</f>
      </c>
      <c r="L286" t="str">
        <f>=_xlfn.RANK.AVG(I286,I$2:I$1654,1)</f>
      </c>
      <c r="M286" t="str">
        <f>=IF(AND(C286="Public",E286&lt;&gt;""),E286,"")</f>
      </c>
      <c r="N286" t="str">
        <f>=IF(AND(C286="Public",E286&lt;&gt;""),I286,"")</f>
      </c>
      <c r="O286" t="str">
        <f>=IF(AND(C286="Private nonprofit",E286&lt;&gt;""),E286,"")</f>
      </c>
      <c r="P286" t="str">
        <f>=IF(AND(C286="Private nonprofit",E286&lt;&gt;""),I286,"")</f>
      </c>
    </row>
    <row r="287">
      <c r="A287" t="n">
        <v>142328</v>
      </c>
      <c r="B287" t="s">
        <v>1418</v>
      </c>
      <c r="C287" t="s">
        <v>149</v>
      </c>
      <c r="D287" t="n">
        <v>24</v>
      </c>
      <c r="E287" t="n">
        <v>12508</v>
      </c>
      <c r="F287" t="n">
        <v>64</v>
      </c>
      <c r="G287" t="n">
        <v>16</v>
      </c>
      <c r="H287" t="n">
        <v>4622</v>
      </c>
      <c r="I287" t="n">
        <v>36.7</v>
      </c>
      <c r="J287" s="10" t="str">
        <f>=LOG10(H287)</f>
      </c>
      <c r="K287" t="str">
        <f>=_xlfn.RANK.AVG(H287,H$2:H$1654,1)</f>
      </c>
      <c r="L287" t="str">
        <f>=_xlfn.RANK.AVG(I287,I$2:I$1654,1)</f>
      </c>
      <c r="M287" t="str">
        <f>=IF(AND(C287="Public",E287&lt;&gt;""),E287,"")</f>
      </c>
      <c r="N287" t="str">
        <f>=IF(AND(C287="Public",E287&lt;&gt;""),I287,"")</f>
      </c>
      <c r="O287" t="str">
        <f>=IF(AND(C287="Private nonprofit",E287&lt;&gt;""),E287,"")</f>
      </c>
      <c r="P287" t="str">
        <f>=IF(AND(C287="Private nonprofit",E287&lt;&gt;""),I287,"")</f>
      </c>
    </row>
    <row r="288">
      <c r="A288" t="n">
        <v>142461</v>
      </c>
      <c r="B288" t="s">
        <v>1424</v>
      </c>
      <c r="C288" t="s">
        <v>163</v>
      </c>
      <c r="D288" t="n">
        <v>29</v>
      </c>
      <c r="E288" t="n">
        <v>27291</v>
      </c>
      <c r="F288" t="n">
        <v>79</v>
      </c>
      <c r="G288" t="n">
        <v>14</v>
      </c>
      <c r="H288" t="n">
        <v>8423</v>
      </c>
      <c r="I288" t="n">
        <v>63.3</v>
      </c>
      <c r="J288" s="10" t="str">
        <f>=LOG10(H288)</f>
      </c>
      <c r="K288" t="str">
        <f>=_xlfn.RANK.AVG(H288,H$2:H$1654,1)</f>
      </c>
      <c r="L288" t="str">
        <f>=_xlfn.RANK.AVG(I288,I$2:I$1654,1)</f>
      </c>
      <c r="M288" t="str">
        <f>=IF(AND(C288="Public",E288&lt;&gt;""),E288,"")</f>
      </c>
      <c r="N288" t="str">
        <f>=IF(AND(C288="Public",E288&lt;&gt;""),I288,"")</f>
      </c>
      <c r="O288" t="str">
        <f>=IF(AND(C288="Private nonprofit",E288&lt;&gt;""),E288,"")</f>
      </c>
      <c r="P288" t="str">
        <f>=IF(AND(C288="Private nonprofit",E288&lt;&gt;""),I288,"")</f>
      </c>
    </row>
    <row r="289">
      <c r="A289" t="n">
        <v>142522</v>
      </c>
      <c r="B289" t="s">
        <v>1428</v>
      </c>
      <c r="C289" t="s">
        <v>163</v>
      </c>
      <c r="D289" t="n">
        <v>25</v>
      </c>
      <c r="E289" t="n">
        <v>7295</v>
      </c>
      <c r="F289" t="n">
        <v>70</v>
      </c>
      <c r="G289" t="n">
        <v>20</v>
      </c>
      <c r="H289" t="n">
        <v>57874</v>
      </c>
      <c r="I289" t="n">
        <v>51.3</v>
      </c>
      <c r="J289" s="10" t="str">
        <f>=LOG10(H289)</f>
      </c>
      <c r="K289" t="str">
        <f>=_xlfn.RANK.AVG(H289,H$2:H$1654,1)</f>
      </c>
      <c r="L289" t="str">
        <f>=_xlfn.RANK.AVG(I289,I$2:I$1654,1)</f>
      </c>
      <c r="M289" t="str">
        <f>=IF(AND(C289="Public",E289&lt;&gt;""),E289,"")</f>
      </c>
      <c r="N289" t="str">
        <f>=IF(AND(C289="Public",E289&lt;&gt;""),I289,"")</f>
      </c>
      <c r="O289" t="str">
        <f>=IF(AND(C289="Private nonprofit",E289&lt;&gt;""),E289,"")</f>
      </c>
      <c r="P289" t="str">
        <f>=IF(AND(C289="Private nonprofit",E289&lt;&gt;""),I289,"")</f>
      </c>
    </row>
    <row r="290">
      <c r="A290" t="n">
        <v>142887</v>
      </c>
      <c r="B290" t="s">
        <v>1435</v>
      </c>
      <c r="C290" t="s">
        <v>189</v>
      </c>
      <c r="D290" t="n">
        <v>63</v>
      </c>
      <c r="E290" t="n">
        <v>32872</v>
      </c>
      <c r="F290" t="n">
        <v>50</v>
      </c>
      <c r="G290" t="n">
        <v>6</v>
      </c>
      <c r="H290" t="n">
        <v>116</v>
      </c>
      <c r="I290" t="n">
        <v>45</v>
      </c>
      <c r="J290" s="10" t="str">
        <f>=LOG10(H290)</f>
      </c>
      <c r="K290" t="str">
        <f>=_xlfn.RANK.AVG(H290,H$2:H$1654,1)</f>
      </c>
      <c r="L290" t="str">
        <f>=_xlfn.RANK.AVG(I290,I$2:I$1654,1)</f>
      </c>
      <c r="M290" t="str">
        <f>=IF(AND(C290="Public",E290&lt;&gt;""),E290,"")</f>
      </c>
      <c r="N290" t="str">
        <f>=IF(AND(C290="Public",E290&lt;&gt;""),I290,"")</f>
      </c>
      <c r="O290" t="str">
        <f>=IF(AND(C290="Private nonprofit",E290&lt;&gt;""),E290,"")</f>
      </c>
      <c r="P290" t="str">
        <f>=IF(AND(C290="Private nonprofit",E290&lt;&gt;""),I290,"")</f>
      </c>
    </row>
    <row r="291">
      <c r="A291" t="n">
        <v>143048</v>
      </c>
      <c r="B291" t="s">
        <v>1437</v>
      </c>
      <c r="C291" t="s">
        <v>163</v>
      </c>
      <c r="D291" t="n">
        <v>19</v>
      </c>
      <c r="E291" t="n">
        <v>55485</v>
      </c>
      <c r="F291" t="n">
        <v>82</v>
      </c>
      <c r="G291" t="n">
        <v>10</v>
      </c>
      <c r="H291" t="n">
        <v>3736</v>
      </c>
      <c r="I291" t="n">
        <v>64</v>
      </c>
      <c r="J291" s="10" t="str">
        <f>=LOG10(H291)</f>
      </c>
      <c r="K291" t="str">
        <f>=_xlfn.RANK.AVG(H291,H$2:H$1654,1)</f>
      </c>
      <c r="L291" t="str">
        <f>=_xlfn.RANK.AVG(I291,I$2:I$1654,1)</f>
      </c>
      <c r="M291" t="str">
        <f>=IF(AND(C291="Public",E291&lt;&gt;""),E291,"")</f>
      </c>
      <c r="N291" t="str">
        <f>=IF(AND(C291="Public",E291&lt;&gt;""),I291,"")</f>
      </c>
      <c r="O291" t="str">
        <f>=IF(AND(C291="Private nonprofit",E291&lt;&gt;""),E291,"")</f>
      </c>
      <c r="P291" t="str">
        <f>=IF(AND(C291="Private nonprofit",E291&lt;&gt;""),I291,"")</f>
      </c>
    </row>
    <row r="292">
      <c r="A292" t="n">
        <v>143084</v>
      </c>
      <c r="B292" t="s">
        <v>1438</v>
      </c>
      <c r="C292" t="s">
        <v>163</v>
      </c>
      <c r="D292" t="n">
        <v>22</v>
      </c>
      <c r="E292" t="n">
        <v>24695</v>
      </c>
      <c r="F292" t="n">
        <v>83</v>
      </c>
      <c r="G292" t="n">
        <v>11</v>
      </c>
      <c r="H292" t="n">
        <v>2476</v>
      </c>
      <c r="I292" t="n">
        <v>79.2</v>
      </c>
      <c r="J292" s="10" t="str">
        <f>=LOG10(H292)</f>
      </c>
      <c r="K292" t="str">
        <f>=_xlfn.RANK.AVG(H292,H$2:H$1654,1)</f>
      </c>
      <c r="L292" t="str">
        <f>=_xlfn.RANK.AVG(I292,I$2:I$1654,1)</f>
      </c>
      <c r="M292" t="str">
        <f>=IF(AND(C292="Public",E292&lt;&gt;""),E292,"")</f>
      </c>
      <c r="N292" t="str">
        <f>=IF(AND(C292="Public",E292&lt;&gt;""),I292,"")</f>
      </c>
      <c r="O292" t="str">
        <f>=IF(AND(C292="Private nonprofit",E292&lt;&gt;""),E292,"")</f>
      </c>
      <c r="P292" t="str">
        <f>=IF(AND(C292="Private nonprofit",E292&lt;&gt;""),I292,"")</f>
      </c>
    </row>
    <row r="293">
      <c r="A293" t="n">
        <v>143118</v>
      </c>
      <c r="B293" t="s">
        <v>1440</v>
      </c>
      <c r="C293" t="s">
        <v>163</v>
      </c>
      <c r="D293" t="n">
        <v>43</v>
      </c>
      <c r="E293" t="n">
        <v>19220</v>
      </c>
      <c r="F293" t="n">
        <v>78</v>
      </c>
      <c r="G293" t="n">
        <v>18</v>
      </c>
      <c r="H293" t="n">
        <v>7008</v>
      </c>
      <c r="I293" t="n">
        <v>58.3</v>
      </c>
      <c r="J293" s="10" t="str">
        <f>=LOG10(H293)</f>
      </c>
      <c r="K293" t="str">
        <f>=_xlfn.RANK.AVG(H293,H$2:H$1654,1)</f>
      </c>
      <c r="L293" t="str">
        <f>=_xlfn.RANK.AVG(I293,I$2:I$1654,1)</f>
      </c>
      <c r="M293" t="str">
        <f>=IF(AND(C293="Public",E293&lt;&gt;""),E293,"")</f>
      </c>
      <c r="N293" t="str">
        <f>=IF(AND(C293="Public",E293&lt;&gt;""),I293,"")</f>
      </c>
      <c r="O293" t="str">
        <f>=IF(AND(C293="Private nonprofit",E293&lt;&gt;""),E293,"")</f>
      </c>
      <c r="P293" t="str">
        <f>=IF(AND(C293="Private nonprofit",E293&lt;&gt;""),I293,"")</f>
      </c>
    </row>
    <row r="294">
      <c r="A294" t="n">
        <v>143288</v>
      </c>
      <c r="B294" t="s">
        <v>1448</v>
      </c>
      <c r="C294" t="s">
        <v>163</v>
      </c>
      <c r="D294" t="n">
        <v>54</v>
      </c>
      <c r="E294" t="n">
        <v>21349</v>
      </c>
      <c r="F294" t="n">
        <v>58</v>
      </c>
      <c r="G294" t="n">
        <v>9</v>
      </c>
      <c r="H294" t="n">
        <v>440</v>
      </c>
      <c r="I294" t="n">
        <v>52.4</v>
      </c>
      <c r="J294" s="10" t="str">
        <f>=LOG10(H294)</f>
      </c>
      <c r="K294" t="str">
        <f>=_xlfn.RANK.AVG(H294,H$2:H$1654,1)</f>
      </c>
      <c r="L294" t="str">
        <f>=_xlfn.RANK.AVG(I294,I$2:I$1654,1)</f>
      </c>
      <c r="M294" t="str">
        <f>=IF(AND(C294="Public",E294&lt;&gt;""),E294,"")</f>
      </c>
      <c r="N294" t="str">
        <f>=IF(AND(C294="Public",E294&lt;&gt;""),I294,"")</f>
      </c>
      <c r="O294" t="str">
        <f>=IF(AND(C294="Private nonprofit",E294&lt;&gt;""),E294,"")</f>
      </c>
      <c r="P294" t="str">
        <f>=IF(AND(C294="Private nonprofit",E294&lt;&gt;""),I294,"")</f>
      </c>
    </row>
    <row r="295">
      <c r="A295" t="n">
        <v>143358</v>
      </c>
      <c r="B295" t="s">
        <v>1451</v>
      </c>
      <c r="C295" t="s">
        <v>163</v>
      </c>
      <c r="D295" t="n">
        <v>29</v>
      </c>
      <c r="E295" t="n">
        <v>24703</v>
      </c>
      <c r="F295" t="n">
        <v>84</v>
      </c>
      <c r="G295" t="n">
        <v>11</v>
      </c>
      <c r="H295" t="n">
        <v>5990</v>
      </c>
      <c r="I295" t="n">
        <v>72.1</v>
      </c>
      <c r="J295" s="10" t="str">
        <f>=LOG10(H295)</f>
      </c>
      <c r="K295" t="str">
        <f>=_xlfn.RANK.AVG(H295,H$2:H$1654,1)</f>
      </c>
      <c r="L295" t="str">
        <f>=_xlfn.RANK.AVG(I295,I$2:I$1654,1)</f>
      </c>
      <c r="M295" t="str">
        <f>=IF(AND(C295="Public",E295&lt;&gt;""),E295,"")</f>
      </c>
      <c r="N295" t="str">
        <f>=IF(AND(C295="Public",E295&lt;&gt;""),I295,"")</f>
      </c>
      <c r="O295" t="str">
        <f>=IF(AND(C295="Private nonprofit",E295&lt;&gt;""),E295,"")</f>
      </c>
      <c r="P295" t="str">
        <f>=IF(AND(C295="Private nonprofit",E295&lt;&gt;""),I295,"")</f>
      </c>
    </row>
    <row r="296">
      <c r="A296" t="n">
        <v>144005</v>
      </c>
      <c r="B296" t="s">
        <v>1468</v>
      </c>
      <c r="C296" t="s">
        <v>149</v>
      </c>
      <c r="D296" t="n">
        <v>55</v>
      </c>
      <c r="E296" t="n">
        <v>9852</v>
      </c>
      <c r="F296" t="n">
        <v>47</v>
      </c>
      <c r="G296" t="n">
        <v>10</v>
      </c>
      <c r="H296" t="n">
        <v>2975</v>
      </c>
      <c r="I296" t="n">
        <v>16.9</v>
      </c>
      <c r="J296" s="10" t="str">
        <f>=LOG10(H296)</f>
      </c>
      <c r="K296" t="str">
        <f>=_xlfn.RANK.AVG(H296,H$2:H$1654,1)</f>
      </c>
      <c r="L296" t="str">
        <f>=_xlfn.RANK.AVG(I296,I$2:I$1654,1)</f>
      </c>
      <c r="M296" t="str">
        <f>=IF(AND(C296="Public",E296&lt;&gt;""),E296,"")</f>
      </c>
      <c r="N296" t="str">
        <f>=IF(AND(C296="Public",E296&lt;&gt;""),I296,"")</f>
      </c>
      <c r="O296" t="str">
        <f>=IF(AND(C296="Private nonprofit",E296&lt;&gt;""),E296,"")</f>
      </c>
      <c r="P296" t="str">
        <f>=IF(AND(C296="Private nonprofit",E296&lt;&gt;""),I296,"")</f>
      </c>
    </row>
    <row r="297">
      <c r="A297" t="n">
        <v>144050</v>
      </c>
      <c r="B297" t="s">
        <v>1470</v>
      </c>
      <c r="C297" t="s">
        <v>163</v>
      </c>
      <c r="D297" t="n">
        <v>14</v>
      </c>
      <c r="E297" t="n">
        <v>27979</v>
      </c>
      <c r="F297" t="n">
        <v>99</v>
      </c>
      <c r="G297" t="n">
        <v>5</v>
      </c>
      <c r="H297" t="n">
        <v>21578</v>
      </c>
      <c r="I297" t="n">
        <v>94.9</v>
      </c>
      <c r="J297" s="10" t="str">
        <f>=LOG10(H297)</f>
      </c>
      <c r="K297" t="str">
        <f>=_xlfn.RANK.AVG(H297,H$2:H$1654,1)</f>
      </c>
      <c r="L297" t="str">
        <f>=_xlfn.RANK.AVG(I297,I$2:I$1654,1)</f>
      </c>
      <c r="M297" t="str">
        <f>=IF(AND(C297="Public",E297&lt;&gt;""),E297,"")</f>
      </c>
      <c r="N297" t="str">
        <f>=IF(AND(C297="Public",E297&lt;&gt;""),I297,"")</f>
      </c>
      <c r="O297" t="str">
        <f>=IF(AND(C297="Private nonprofit",E297&lt;&gt;""),E297,"")</f>
      </c>
      <c r="P297" t="str">
        <f>=IF(AND(C297="Private nonprofit",E297&lt;&gt;""),I297,"")</f>
      </c>
    </row>
    <row r="298">
      <c r="A298" t="n">
        <v>144281</v>
      </c>
      <c r="B298" t="s">
        <v>1478</v>
      </c>
      <c r="C298" t="s">
        <v>163</v>
      </c>
      <c r="D298" t="n">
        <v>43</v>
      </c>
      <c r="E298" t="n">
        <v>29790</v>
      </c>
      <c r="F298" t="n">
        <v>64</v>
      </c>
      <c r="G298" t="n">
        <v>15</v>
      </c>
      <c r="H298" t="n">
        <v>7010</v>
      </c>
      <c r="I298" t="n">
        <v>48.5</v>
      </c>
      <c r="J298" s="10" t="str">
        <f>=LOG10(H298)</f>
      </c>
      <c r="K298" t="str">
        <f>=_xlfn.RANK.AVG(H298,H$2:H$1654,1)</f>
      </c>
      <c r="L298" t="str">
        <f>=_xlfn.RANK.AVG(I298,I$2:I$1654,1)</f>
      </c>
      <c r="M298" t="str">
        <f>=IF(AND(C298="Public",E298&lt;&gt;""),E298,"")</f>
      </c>
      <c r="N298" t="str">
        <f>=IF(AND(C298="Public",E298&lt;&gt;""),I298,"")</f>
      </c>
      <c r="O298" t="str">
        <f>=IF(AND(C298="Private nonprofit",E298&lt;&gt;""),E298,"")</f>
      </c>
      <c r="P298" t="str">
        <f>=IF(AND(C298="Private nonprofit",E298&lt;&gt;""),I298,"")</f>
      </c>
    </row>
    <row r="299">
      <c r="A299" t="n">
        <v>144351</v>
      </c>
      <c r="B299" t="s">
        <v>1479</v>
      </c>
      <c r="C299" t="s">
        <v>163</v>
      </c>
      <c r="D299" t="n">
        <v>45</v>
      </c>
      <c r="E299" t="n">
        <v>17767</v>
      </c>
      <c r="F299" t="n">
        <v>63</v>
      </c>
      <c r="G299" t="n">
        <v>13</v>
      </c>
      <c r="H299" t="n">
        <v>7099</v>
      </c>
      <c r="I299" t="n">
        <v>46.5</v>
      </c>
      <c r="J299" s="10" t="str">
        <f>=LOG10(H299)</f>
      </c>
      <c r="K299" t="str">
        <f>=_xlfn.RANK.AVG(H299,H$2:H$1654,1)</f>
      </c>
      <c r="L299" t="str">
        <f>=_xlfn.RANK.AVG(I299,I$2:I$1654,1)</f>
      </c>
      <c r="M299" t="str">
        <f>=IF(AND(C299="Public",E299&lt;&gt;""),E299,"")</f>
      </c>
      <c r="N299" t="str">
        <f>=IF(AND(C299="Public",E299&lt;&gt;""),I299,"")</f>
      </c>
      <c r="O299" t="str">
        <f>=IF(AND(C299="Private nonprofit",E299&lt;&gt;""),E299,"")</f>
      </c>
      <c r="P299" t="str">
        <f>=IF(AND(C299="Private nonprofit",E299&lt;&gt;""),I299,"")</f>
      </c>
    </row>
    <row r="300">
      <c r="A300" t="n">
        <v>144740</v>
      </c>
      <c r="B300" t="s">
        <v>1485</v>
      </c>
      <c r="C300" t="s">
        <v>163</v>
      </c>
      <c r="D300" t="n">
        <v>31</v>
      </c>
      <c r="E300" t="n">
        <v>32129</v>
      </c>
      <c r="F300" t="n">
        <v>87</v>
      </c>
      <c r="G300" t="n">
        <v>17</v>
      </c>
      <c r="H300" t="n">
        <v>24535</v>
      </c>
      <c r="I300" t="n">
        <v>70</v>
      </c>
      <c r="J300" s="10" t="str">
        <f>=LOG10(H300)</f>
      </c>
      <c r="K300" t="str">
        <f>=_xlfn.RANK.AVG(H300,H$2:H$1654,1)</f>
      </c>
      <c r="L300" t="str">
        <f>=_xlfn.RANK.AVG(I300,I$2:I$1654,1)</f>
      </c>
      <c r="M300" t="str">
        <f>=IF(AND(C300="Public",E300&lt;&gt;""),E300,"")</f>
      </c>
      <c r="N300" t="str">
        <f>=IF(AND(C300="Public",E300&lt;&gt;""),I300,"")</f>
      </c>
      <c r="O300" t="str">
        <f>=IF(AND(C300="Private nonprofit",E300&lt;&gt;""),E300,"")</f>
      </c>
      <c r="P300" t="str">
        <f>=IF(AND(C300="Private nonprofit",E300&lt;&gt;""),I300,"")</f>
      </c>
    </row>
    <row r="301">
      <c r="A301" t="n">
        <v>144883</v>
      </c>
      <c r="B301" t="s">
        <v>1490</v>
      </c>
      <c r="C301" t="s">
        <v>163</v>
      </c>
      <c r="D301" t="n">
        <v>80</v>
      </c>
      <c r="E301" t="n">
        <v>23140</v>
      </c>
      <c r="F301" t="n">
        <v>37</v>
      </c>
      <c r="G301" t="n">
        <v>29</v>
      </c>
      <c r="H301" t="n">
        <v>611</v>
      </c>
      <c r="I301" t="n">
        <v>13.9</v>
      </c>
      <c r="J301" s="10" t="str">
        <f>=LOG10(H301)</f>
      </c>
      <c r="K301" t="str">
        <f>=_xlfn.RANK.AVG(H301,H$2:H$1654,1)</f>
      </c>
      <c r="L301" t="str">
        <f>=_xlfn.RANK.AVG(I301,I$2:I$1654,1)</f>
      </c>
      <c r="M301" t="str">
        <f>=IF(AND(C301="Public",E301&lt;&gt;""),E301,"")</f>
      </c>
      <c r="N301" t="str">
        <f>=IF(AND(C301="Public",E301&lt;&gt;""),I301,"")</f>
      </c>
      <c r="O301" t="str">
        <f>=IF(AND(C301="Private nonprofit",E301&lt;&gt;""),E301,"")</f>
      </c>
      <c r="P301" t="str">
        <f>=IF(AND(C301="Private nonprofit",E301&lt;&gt;""),I301,"")</f>
      </c>
    </row>
    <row r="302">
      <c r="A302" t="n">
        <v>144892</v>
      </c>
      <c r="B302" t="s">
        <v>1491</v>
      </c>
      <c r="C302" t="s">
        <v>149</v>
      </c>
      <c r="D302" t="n">
        <v>31</v>
      </c>
      <c r="E302" t="n">
        <v>14621</v>
      </c>
      <c r="F302" t="n">
        <v>70</v>
      </c>
      <c r="G302" t="n">
        <v>15</v>
      </c>
      <c r="H302" t="n">
        <v>10889</v>
      </c>
      <c r="I302" t="n">
        <v>45.2</v>
      </c>
      <c r="J302" s="10" t="str">
        <f>=LOG10(H302)</f>
      </c>
      <c r="K302" t="str">
        <f>=_xlfn.RANK.AVG(H302,H$2:H$1654,1)</f>
      </c>
      <c r="L302" t="str">
        <f>=_xlfn.RANK.AVG(I302,I$2:I$1654,1)</f>
      </c>
      <c r="M302" t="str">
        <f>=IF(AND(C302="Public",E302&lt;&gt;""),E302,"")</f>
      </c>
      <c r="N302" t="str">
        <f>=IF(AND(C302="Public",E302&lt;&gt;""),I302,"")</f>
      </c>
      <c r="O302" t="str">
        <f>=IF(AND(C302="Private nonprofit",E302&lt;&gt;""),E302,"")</f>
      </c>
      <c r="P302" t="str">
        <f>=IF(AND(C302="Private nonprofit",E302&lt;&gt;""),I302,"")</f>
      </c>
    </row>
    <row r="303">
      <c r="A303" t="n">
        <v>144962</v>
      </c>
      <c r="B303" t="s">
        <v>1495</v>
      </c>
      <c r="C303" t="s">
        <v>163</v>
      </c>
      <c r="D303" t="n">
        <v>37</v>
      </c>
      <c r="E303" t="n">
        <v>22760</v>
      </c>
      <c r="F303" t="n">
        <v>76</v>
      </c>
      <c r="G303" t="n">
        <v>14</v>
      </c>
      <c r="H303" t="n">
        <v>4230</v>
      </c>
      <c r="I303" t="n">
        <v>65.2</v>
      </c>
      <c r="J303" s="10" t="str">
        <f>=LOG10(H303)</f>
      </c>
      <c r="K303" t="str">
        <f>=_xlfn.RANK.AVG(H303,H$2:H$1654,1)</f>
      </c>
      <c r="L303" t="str">
        <f>=_xlfn.RANK.AVG(I303,I$2:I$1654,1)</f>
      </c>
      <c r="M303" t="str">
        <f>=IF(AND(C303="Public",E303&lt;&gt;""),E303,"")</f>
      </c>
      <c r="N303" t="str">
        <f>=IF(AND(C303="Public",E303&lt;&gt;""),I303,"")</f>
      </c>
      <c r="O303" t="str">
        <f>=IF(AND(C303="Private nonprofit",E303&lt;&gt;""),E303,"")</f>
      </c>
      <c r="P303" t="str">
        <f>=IF(AND(C303="Private nonprofit",E303&lt;&gt;""),I303,"")</f>
      </c>
    </row>
    <row r="304">
      <c r="A304" t="n">
        <v>144971</v>
      </c>
      <c r="B304" t="s">
        <v>1497</v>
      </c>
      <c r="C304" t="s">
        <v>163</v>
      </c>
      <c r="D304" t="n">
        <v>23</v>
      </c>
      <c r="E304" t="n">
        <v>20215</v>
      </c>
      <c r="F304" t="n">
        <v>63</v>
      </c>
      <c r="G304" t="n">
        <v>14</v>
      </c>
      <c r="H304" t="n">
        <v>595</v>
      </c>
      <c r="I304" t="n">
        <v>38.7</v>
      </c>
      <c r="J304" s="10" t="str">
        <f>=LOG10(H304)</f>
      </c>
      <c r="K304" t="str">
        <f>=_xlfn.RANK.AVG(H304,H$2:H$1654,1)</f>
      </c>
      <c r="L304" t="str">
        <f>=_xlfn.RANK.AVG(I304,I$2:I$1654,1)</f>
      </c>
      <c r="M304" t="str">
        <f>=IF(AND(C304="Public",E304&lt;&gt;""),E304,"")</f>
      </c>
      <c r="N304" t="str">
        <f>=IF(AND(C304="Public",E304&lt;&gt;""),I304,"")</f>
      </c>
      <c r="O304" t="str">
        <f>=IF(AND(C304="Private nonprofit",E304&lt;&gt;""),E304,"")</f>
      </c>
      <c r="P304" t="str">
        <f>=IF(AND(C304="Private nonprofit",E304&lt;&gt;""),I304,"")</f>
      </c>
    </row>
    <row r="305">
      <c r="A305" t="n">
        <v>145336</v>
      </c>
      <c r="B305" t="s">
        <v>1503</v>
      </c>
      <c r="C305" t="s">
        <v>149</v>
      </c>
      <c r="D305" t="n">
        <v>52</v>
      </c>
      <c r="E305" t="n">
        <v>10833</v>
      </c>
      <c r="F305" t="n">
        <v>59</v>
      </c>
      <c r="G305" t="n">
        <v>11</v>
      </c>
      <c r="H305" t="n">
        <v>5328</v>
      </c>
      <c r="I305" t="n">
        <v>19.6</v>
      </c>
      <c r="J305" s="10" t="str">
        <f>=LOG10(H305)</f>
      </c>
      <c r="K305" t="str">
        <f>=_xlfn.RANK.AVG(H305,H$2:H$1654,1)</f>
      </c>
      <c r="L305" t="str">
        <f>=_xlfn.RANK.AVG(I305,I$2:I$1654,1)</f>
      </c>
      <c r="M305" t="str">
        <f>=IF(AND(C305="Public",E305&lt;&gt;""),E305,"")</f>
      </c>
      <c r="N305" t="str">
        <f>=IF(AND(C305="Public",E305&lt;&gt;""),I305,"")</f>
      </c>
      <c r="O305" t="str">
        <f>=IF(AND(C305="Private nonprofit",E305&lt;&gt;""),E305,"")</f>
      </c>
      <c r="P305" t="str">
        <f>=IF(AND(C305="Private nonprofit",E305&lt;&gt;""),I305,"")</f>
      </c>
    </row>
    <row r="306">
      <c r="A306" t="n">
        <v>145372</v>
      </c>
      <c r="B306" t="s">
        <v>1507</v>
      </c>
      <c r="C306" t="s">
        <v>163</v>
      </c>
      <c r="D306" t="n">
        <v>38</v>
      </c>
      <c r="E306" t="n">
        <v>21442</v>
      </c>
      <c r="F306" t="n">
        <v>70</v>
      </c>
      <c r="G306" t="n">
        <v>12</v>
      </c>
      <c r="H306" t="n">
        <v>1402</v>
      </c>
      <c r="I306" t="n">
        <v>51.4</v>
      </c>
      <c r="J306" s="10" t="str">
        <f>=LOG10(H306)</f>
      </c>
      <c r="K306" t="str">
        <f>=_xlfn.RANK.AVG(H306,H$2:H$1654,1)</f>
      </c>
      <c r="L306" t="str">
        <f>=_xlfn.RANK.AVG(I306,I$2:I$1654,1)</f>
      </c>
      <c r="M306" t="str">
        <f>=IF(AND(C306="Public",E306&lt;&gt;""),E306,"")</f>
      </c>
      <c r="N306" t="str">
        <f>=IF(AND(C306="Public",E306&lt;&gt;""),I306,"")</f>
      </c>
      <c r="O306" t="str">
        <f>=IF(AND(C306="Private nonprofit",E306&lt;&gt;""),E306,"")</f>
      </c>
      <c r="P306" t="str">
        <f>=IF(AND(C306="Private nonprofit",E306&lt;&gt;""),I306,"")</f>
      </c>
    </row>
    <row r="307">
      <c r="A307" t="n">
        <v>145600</v>
      </c>
      <c r="B307" t="s">
        <v>1521</v>
      </c>
      <c r="C307" t="s">
        <v>149</v>
      </c>
      <c r="D307" t="n">
        <v>50</v>
      </c>
      <c r="E307" t="n">
        <v>11499</v>
      </c>
      <c r="F307" t="n">
        <v>78</v>
      </c>
      <c r="G307" t="n">
        <v>17</v>
      </c>
      <c r="H307" t="n">
        <v>36794</v>
      </c>
      <c r="I307" t="n">
        <v>60.3</v>
      </c>
      <c r="J307" s="10" t="str">
        <f>=LOG10(H307)</f>
      </c>
      <c r="K307" t="str">
        <f>=_xlfn.RANK.AVG(H307,H$2:H$1654,1)</f>
      </c>
      <c r="L307" t="str">
        <f>=_xlfn.RANK.AVG(I307,I$2:I$1654,1)</f>
      </c>
      <c r="M307" t="str">
        <f>=IF(AND(C307="Public",E307&lt;&gt;""),E307,"")</f>
      </c>
      <c r="N307" t="str">
        <f>=IF(AND(C307="Public",E307&lt;&gt;""),I307,"")</f>
      </c>
      <c r="O307" t="str">
        <f>=IF(AND(C307="Private nonprofit",E307&lt;&gt;""),E307,"")</f>
      </c>
      <c r="P307" t="str">
        <f>=IF(AND(C307="Private nonprofit",E307&lt;&gt;""),I307,"")</f>
      </c>
    </row>
    <row r="308">
      <c r="A308" t="n">
        <v>145619</v>
      </c>
      <c r="B308" t="s">
        <v>1522</v>
      </c>
      <c r="C308" t="s">
        <v>163</v>
      </c>
      <c r="D308" t="n">
        <v>39</v>
      </c>
      <c r="E308" t="n">
        <v>24570</v>
      </c>
      <c r="F308" t="n">
        <v>69</v>
      </c>
      <c r="G308" t="n">
        <v>13</v>
      </c>
      <c r="H308" t="n">
        <v>4644</v>
      </c>
      <c r="I308" t="n">
        <v>51</v>
      </c>
      <c r="J308" s="10" t="str">
        <f>=LOG10(H308)</f>
      </c>
      <c r="K308" t="str">
        <f>=_xlfn.RANK.AVG(H308,H$2:H$1654,1)</f>
      </c>
      <c r="L308" t="str">
        <f>=_xlfn.RANK.AVG(I308,I$2:I$1654,1)</f>
      </c>
      <c r="M308" t="str">
        <f>=IF(AND(C308="Public",E308&lt;&gt;""),E308,"")</f>
      </c>
      <c r="N308" t="str">
        <f>=IF(AND(C308="Public",E308&lt;&gt;""),I308,"")</f>
      </c>
      <c r="O308" t="str">
        <f>=IF(AND(C308="Private nonprofit",E308&lt;&gt;""),E308,"")</f>
      </c>
      <c r="P308" t="str">
        <f>=IF(AND(C308="Private nonprofit",E308&lt;&gt;""),I308,"")</f>
      </c>
    </row>
    <row r="309">
      <c r="A309" t="n">
        <v>145637</v>
      </c>
      <c r="B309" t="s">
        <v>1525</v>
      </c>
      <c r="C309" t="s">
        <v>149</v>
      </c>
      <c r="D309" t="n">
        <v>24</v>
      </c>
      <c r="E309" t="n">
        <v>14297</v>
      </c>
      <c r="F309" t="n">
        <v>94</v>
      </c>
      <c r="G309" t="n">
        <v>20</v>
      </c>
      <c r="H309" t="n">
        <v>62417</v>
      </c>
      <c r="I309" t="n">
        <v>84.9</v>
      </c>
      <c r="J309" s="10" t="str">
        <f>=LOG10(H309)</f>
      </c>
      <c r="K309" t="str">
        <f>=_xlfn.RANK.AVG(H309,H$2:H$1654,1)</f>
      </c>
      <c r="L309" t="str">
        <f>=_xlfn.RANK.AVG(I309,I$2:I$1654,1)</f>
      </c>
      <c r="M309" t="str">
        <f>=IF(AND(C309="Public",E309&lt;&gt;""),E309,"")</f>
      </c>
      <c r="N309" t="str">
        <f>=IF(AND(C309="Public",E309&lt;&gt;""),I309,"")</f>
      </c>
      <c r="O309" t="str">
        <f>=IF(AND(C309="Private nonprofit",E309&lt;&gt;""),E309,"")</f>
      </c>
      <c r="P309" t="str">
        <f>=IF(AND(C309="Private nonprofit",E309&lt;&gt;""),I309,"")</f>
      </c>
    </row>
    <row r="310">
      <c r="A310" t="n">
        <v>145646</v>
      </c>
      <c r="B310" t="s">
        <v>1527</v>
      </c>
      <c r="C310" t="s">
        <v>163</v>
      </c>
      <c r="D310" t="n">
        <v>23</v>
      </c>
      <c r="E310" t="n">
        <v>31310</v>
      </c>
      <c r="F310" t="n">
        <v>85</v>
      </c>
      <c r="G310" t="n">
        <v>11</v>
      </c>
      <c r="H310" t="n">
        <v>1579</v>
      </c>
      <c r="I310" t="n">
        <v>82.5</v>
      </c>
      <c r="J310" s="10" t="str">
        <f>=LOG10(H310)</f>
      </c>
      <c r="K310" t="str">
        <f>=_xlfn.RANK.AVG(H310,H$2:H$1654,1)</f>
      </c>
      <c r="L310" t="str">
        <f>=_xlfn.RANK.AVG(I310,I$2:I$1654,1)</f>
      </c>
      <c r="M310" t="str">
        <f>=IF(AND(C310="Public",E310&lt;&gt;""),E310,"")</f>
      </c>
      <c r="N310" t="str">
        <f>=IF(AND(C310="Public",E310&lt;&gt;""),I310,"")</f>
      </c>
      <c r="O310" t="str">
        <f>=IF(AND(C310="Private nonprofit",E310&lt;&gt;""),E310,"")</f>
      </c>
      <c r="P310" t="str">
        <f>=IF(AND(C310="Private nonprofit",E310&lt;&gt;""),I310,"")</f>
      </c>
    </row>
    <row r="311">
      <c r="A311" t="n">
        <v>145691</v>
      </c>
      <c r="B311" t="s">
        <v>1531</v>
      </c>
      <c r="C311" t="s">
        <v>163</v>
      </c>
      <c r="D311" t="n">
        <v>35</v>
      </c>
      <c r="E311" t="n">
        <v>17255</v>
      </c>
      <c r="F311" t="n">
        <v>70</v>
      </c>
      <c r="G311" t="n">
        <v>11</v>
      </c>
      <c r="H311" t="n">
        <v>1130</v>
      </c>
      <c r="I311" t="n">
        <v>61.1</v>
      </c>
      <c r="J311" s="10" t="str">
        <f>=LOG10(H311)</f>
      </c>
      <c r="K311" t="str">
        <f>=_xlfn.RANK.AVG(H311,H$2:H$1654,1)</f>
      </c>
      <c r="L311" t="str">
        <f>=_xlfn.RANK.AVG(I311,I$2:I$1654,1)</f>
      </c>
      <c r="M311" t="str">
        <f>=IF(AND(C311="Public",E311&lt;&gt;""),E311,"")</f>
      </c>
      <c r="N311" t="str">
        <f>=IF(AND(C311="Public",E311&lt;&gt;""),I311,"")</f>
      </c>
      <c r="O311" t="str">
        <f>=IF(AND(C311="Private nonprofit",E311&lt;&gt;""),E311,"")</f>
      </c>
      <c r="P311" t="str">
        <f>=IF(AND(C311="Private nonprofit",E311&lt;&gt;""),I311,"")</f>
      </c>
    </row>
    <row r="312">
      <c r="A312" t="n">
        <v>145725</v>
      </c>
      <c r="B312" t="s">
        <v>1534</v>
      </c>
      <c r="C312" t="s">
        <v>163</v>
      </c>
      <c r="D312" t="n">
        <v>29</v>
      </c>
      <c r="E312" t="n">
        <v>25001</v>
      </c>
      <c r="F312" t="n">
        <v>87</v>
      </c>
      <c r="G312" t="n">
        <v>17</v>
      </c>
      <c r="H312" t="n">
        <v>8193</v>
      </c>
      <c r="I312" t="n">
        <v>72.4</v>
      </c>
      <c r="J312" s="10" t="str">
        <f>=LOG10(H312)</f>
      </c>
      <c r="K312" t="str">
        <f>=_xlfn.RANK.AVG(H312,H$2:H$1654,1)</f>
      </c>
      <c r="L312" t="str">
        <f>=_xlfn.RANK.AVG(I312,I$2:I$1654,1)</f>
      </c>
      <c r="M312" t="str">
        <f>=IF(AND(C312="Public",E312&lt;&gt;""),E312,"")</f>
      </c>
      <c r="N312" t="str">
        <f>=IF(AND(C312="Public",E312&lt;&gt;""),I312,"")</f>
      </c>
      <c r="O312" t="str">
        <f>=IF(AND(C312="Private nonprofit",E312&lt;&gt;""),E312,"")</f>
      </c>
      <c r="P312" t="str">
        <f>=IF(AND(C312="Private nonprofit",E312&lt;&gt;""),I312,"")</f>
      </c>
    </row>
    <row r="313">
      <c r="A313" t="n">
        <v>145813</v>
      </c>
      <c r="B313" t="s">
        <v>1535</v>
      </c>
      <c r="C313" t="s">
        <v>149</v>
      </c>
      <c r="D313" t="n">
        <v>30</v>
      </c>
      <c r="E313" t="n">
        <v>20871</v>
      </c>
      <c r="F313" t="n">
        <v>81</v>
      </c>
      <c r="G313" t="n">
        <v>19</v>
      </c>
      <c r="H313" t="n">
        <v>22562</v>
      </c>
      <c r="I313" t="n">
        <v>66.3</v>
      </c>
      <c r="J313" s="10" t="str">
        <f>=LOG10(H313)</f>
      </c>
      <c r="K313" t="str">
        <f>=_xlfn.RANK.AVG(H313,H$2:H$1654,1)</f>
      </c>
      <c r="L313" t="str">
        <f>=_xlfn.RANK.AVG(I313,I$2:I$1654,1)</f>
      </c>
      <c r="M313" t="str">
        <f>=IF(AND(C313="Public",E313&lt;&gt;""),E313,"")</f>
      </c>
      <c r="N313" t="str">
        <f>=IF(AND(C313="Public",E313&lt;&gt;""),I313,"")</f>
      </c>
      <c r="O313" t="str">
        <f>=IF(AND(C313="Private nonprofit",E313&lt;&gt;""),E313,"")</f>
      </c>
      <c r="P313" t="str">
        <f>=IF(AND(C313="Private nonprofit",E313&lt;&gt;""),I313,"")</f>
      </c>
    </row>
    <row r="314">
      <c r="A314" t="n">
        <v>146339</v>
      </c>
      <c r="B314" t="s">
        <v>1544</v>
      </c>
      <c r="C314" t="s">
        <v>163</v>
      </c>
      <c r="D314" t="n">
        <v>40</v>
      </c>
      <c r="E314" t="n">
        <v>21331</v>
      </c>
      <c r="F314" t="n">
        <v>74</v>
      </c>
      <c r="G314" t="n">
        <v>11</v>
      </c>
      <c r="H314" t="n">
        <v>1122</v>
      </c>
      <c r="I314" t="n">
        <v>53.3</v>
      </c>
      <c r="J314" s="10" t="str">
        <f>=LOG10(H314)</f>
      </c>
      <c r="K314" t="str">
        <f>=_xlfn.RANK.AVG(H314,H$2:H$1654,1)</f>
      </c>
      <c r="L314" t="str">
        <f>=_xlfn.RANK.AVG(I314,I$2:I$1654,1)</f>
      </c>
      <c r="M314" t="str">
        <f>=IF(AND(C314="Public",E314&lt;&gt;""),E314,"")</f>
      </c>
      <c r="N314" t="str">
        <f>=IF(AND(C314="Public",E314&lt;&gt;""),I314,"")</f>
      </c>
      <c r="O314" t="str">
        <f>=IF(AND(C314="Private nonprofit",E314&lt;&gt;""),E314,"")</f>
      </c>
      <c r="P314" t="str">
        <f>=IF(AND(C314="Private nonprofit",E314&lt;&gt;""),I314,"")</f>
      </c>
    </row>
    <row r="315">
      <c r="A315" t="n">
        <v>146427</v>
      </c>
      <c r="B315" t="s">
        <v>1551</v>
      </c>
      <c r="C315" t="s">
        <v>163</v>
      </c>
      <c r="D315" t="n">
        <v>30</v>
      </c>
      <c r="E315" t="n">
        <v>25524</v>
      </c>
      <c r="F315" t="n">
        <v>80</v>
      </c>
      <c r="G315" t="n">
        <v>10</v>
      </c>
      <c r="H315" t="n">
        <v>1076</v>
      </c>
      <c r="I315" t="n">
        <v>67.5</v>
      </c>
      <c r="J315" s="10" t="str">
        <f>=LOG10(H315)</f>
      </c>
      <c r="K315" t="str">
        <f>=_xlfn.RANK.AVG(H315,H$2:H$1654,1)</f>
      </c>
      <c r="L315" t="str">
        <f>=_xlfn.RANK.AVG(I315,I$2:I$1654,1)</f>
      </c>
      <c r="M315" t="str">
        <f>=IF(AND(C315="Public",E315&lt;&gt;""),E315,"")</f>
      </c>
      <c r="N315" t="str">
        <f>=IF(AND(C315="Public",E315&lt;&gt;""),I315,"")</f>
      </c>
      <c r="O315" t="str">
        <f>=IF(AND(C315="Private nonprofit",E315&lt;&gt;""),E315,"")</f>
      </c>
      <c r="P315" t="str">
        <f>=IF(AND(C315="Private nonprofit",E315&lt;&gt;""),I315,"")</f>
      </c>
    </row>
    <row r="316">
      <c r="A316" t="n">
        <v>146481</v>
      </c>
      <c r="B316" t="s">
        <v>1556</v>
      </c>
      <c r="C316" t="s">
        <v>163</v>
      </c>
      <c r="D316" t="n">
        <v>35</v>
      </c>
      <c r="E316" t="n">
        <v>29894</v>
      </c>
      <c r="F316" t="n">
        <v>86</v>
      </c>
      <c r="G316" t="n">
        <v>12</v>
      </c>
      <c r="H316" t="n">
        <v>1898</v>
      </c>
      <c r="I316" t="n">
        <v>70.4</v>
      </c>
      <c r="J316" s="10" t="str">
        <f>=LOG10(H316)</f>
      </c>
      <c r="K316" t="str">
        <f>=_xlfn.RANK.AVG(H316,H$2:H$1654,1)</f>
      </c>
      <c r="L316" t="str">
        <f>=_xlfn.RANK.AVG(I316,I$2:I$1654,1)</f>
      </c>
      <c r="M316" t="str">
        <f>=IF(AND(C316="Public",E316&lt;&gt;""),E316,"")</f>
      </c>
      <c r="N316" t="str">
        <f>=IF(AND(C316="Public",E316&lt;&gt;""),I316,"")</f>
      </c>
      <c r="O316" t="str">
        <f>=IF(AND(C316="Private nonprofit",E316&lt;&gt;""),E316,"")</f>
      </c>
      <c r="P316" t="str">
        <f>=IF(AND(C316="Private nonprofit",E316&lt;&gt;""),I316,"")</f>
      </c>
    </row>
    <row r="317">
      <c r="A317" t="n">
        <v>146612</v>
      </c>
      <c r="B317" t="s">
        <v>1564</v>
      </c>
      <c r="C317" t="s">
        <v>163</v>
      </c>
      <c r="D317" t="n">
        <v>31</v>
      </c>
      <c r="E317" t="n">
        <v>19472</v>
      </c>
      <c r="F317" t="n">
        <v>84</v>
      </c>
      <c r="G317" t="n">
        <v>14</v>
      </c>
      <c r="H317" t="n">
        <v>7903</v>
      </c>
      <c r="I317" t="n">
        <v>61.9</v>
      </c>
      <c r="J317" s="10" t="str">
        <f>=LOG10(H317)</f>
      </c>
      <c r="K317" t="str">
        <f>=_xlfn.RANK.AVG(H317,H$2:H$1654,1)</f>
      </c>
      <c r="L317" t="str">
        <f>=_xlfn.RANK.AVG(I317,I$2:I$1654,1)</f>
      </c>
      <c r="M317" t="str">
        <f>=IF(AND(C317="Public",E317&lt;&gt;""),E317,"")</f>
      </c>
      <c r="N317" t="str">
        <f>=IF(AND(C317="Public",E317&lt;&gt;""),I317,"")</f>
      </c>
      <c r="O317" t="str">
        <f>=IF(AND(C317="Private nonprofit",E317&lt;&gt;""),E317,"")</f>
      </c>
      <c r="P317" t="str">
        <f>=IF(AND(C317="Private nonprofit",E317&lt;&gt;""),I317,"")</f>
      </c>
    </row>
    <row r="318">
      <c r="A318" t="n">
        <v>146667</v>
      </c>
      <c r="B318" t="s">
        <v>1566</v>
      </c>
      <c r="C318" t="s">
        <v>163</v>
      </c>
      <c r="D318" t="n">
        <v>39</v>
      </c>
      <c r="E318" t="n">
        <v>19640</v>
      </c>
      <c r="F318" t="n">
        <v>0</v>
      </c>
      <c r="G318" t="n">
        <v>2</v>
      </c>
      <c r="H318" t="n">
        <v>284</v>
      </c>
      <c r="I318" t="n">
        <v>53.5</v>
      </c>
      <c r="J318" s="10" t="str">
        <f>=LOG10(H318)</f>
      </c>
      <c r="K318" t="str">
        <f>=_xlfn.RANK.AVG(H318,H$2:H$1654,1)</f>
      </c>
      <c r="L318" t="str">
        <f>=_xlfn.RANK.AVG(I318,I$2:I$1654,1)</f>
      </c>
      <c r="M318" t="str">
        <f>=IF(AND(C318="Public",E318&lt;&gt;""),E318,"")</f>
      </c>
      <c r="N318" t="str">
        <f>=IF(AND(C318="Public",E318&lt;&gt;""),I318,"")</f>
      </c>
      <c r="O318" t="str">
        <f>=IF(AND(C318="Private nonprofit",E318&lt;&gt;""),E318,"")</f>
      </c>
      <c r="P318" t="str">
        <f>=IF(AND(C318="Private nonprofit",E318&lt;&gt;""),I318,"")</f>
      </c>
    </row>
    <row r="319">
      <c r="A319" t="n">
        <v>146719</v>
      </c>
      <c r="B319" t="s">
        <v>1572</v>
      </c>
      <c r="C319" t="s">
        <v>163</v>
      </c>
      <c r="D319" t="n">
        <v>23</v>
      </c>
      <c r="E319" t="n">
        <v>37592</v>
      </c>
      <c r="F319" t="n">
        <v>84</v>
      </c>
      <c r="G319" t="n">
        <v>13</v>
      </c>
      <c r="H319" t="n">
        <v>19300</v>
      </c>
      <c r="I319" t="n">
        <v>75.5</v>
      </c>
      <c r="J319" s="10" t="str">
        <f>=LOG10(H319)</f>
      </c>
      <c r="K319" t="str">
        <f>=_xlfn.RANK.AVG(H319,H$2:H$1654,1)</f>
      </c>
      <c r="L319" t="str">
        <f>=_xlfn.RANK.AVG(I319,I$2:I$1654,1)</f>
      </c>
      <c r="M319" t="str">
        <f>=IF(AND(C319="Public",E319&lt;&gt;""),E319,"")</f>
      </c>
      <c r="N319" t="str">
        <f>=IF(AND(C319="Public",E319&lt;&gt;""),I319,"")</f>
      </c>
      <c r="O319" t="str">
        <f>=IF(AND(C319="Private nonprofit",E319&lt;&gt;""),E319,"")</f>
      </c>
      <c r="P319" t="str">
        <f>=IF(AND(C319="Private nonprofit",E319&lt;&gt;""),I319,"")</f>
      </c>
    </row>
    <row r="320">
      <c r="A320" t="n">
        <v>147013</v>
      </c>
      <c r="B320" t="s">
        <v>1579</v>
      </c>
      <c r="C320" t="s">
        <v>163</v>
      </c>
      <c r="D320" t="n">
        <v>29</v>
      </c>
      <c r="E320" t="n">
        <v>25200</v>
      </c>
      <c r="F320" t="n">
        <v>68</v>
      </c>
      <c r="G320" t="n">
        <v>16</v>
      </c>
      <c r="H320" t="n">
        <v>2158</v>
      </c>
      <c r="I320" t="n">
        <v>59.5</v>
      </c>
      <c r="J320" s="10" t="str">
        <f>=LOG10(H320)</f>
      </c>
      <c r="K320" t="str">
        <f>=_xlfn.RANK.AVG(H320,H$2:H$1654,1)</f>
      </c>
      <c r="L320" t="str">
        <f>=_xlfn.RANK.AVG(I320,I$2:I$1654,1)</f>
      </c>
      <c r="M320" t="str">
        <f>=IF(AND(C320="Public",E320&lt;&gt;""),E320,"")</f>
      </c>
      <c r="N320" t="str">
        <f>=IF(AND(C320="Public",E320&lt;&gt;""),I320,"")</f>
      </c>
      <c r="O320" t="str">
        <f>=IF(AND(C320="Private nonprofit",E320&lt;&gt;""),E320,"")</f>
      </c>
      <c r="P320" t="str">
        <f>=IF(AND(C320="Private nonprofit",E320&lt;&gt;""),I320,"")</f>
      </c>
    </row>
    <row r="321">
      <c r="A321" t="n">
        <v>147244</v>
      </c>
      <c r="B321" t="s">
        <v>1583</v>
      </c>
      <c r="C321" t="s">
        <v>163</v>
      </c>
      <c r="D321" t="n">
        <v>35</v>
      </c>
      <c r="E321" t="n">
        <v>10078</v>
      </c>
      <c r="F321" t="n">
        <v>74</v>
      </c>
      <c r="G321" t="n">
        <v>10</v>
      </c>
      <c r="H321" t="n">
        <v>2045</v>
      </c>
      <c r="I321" t="n">
        <v>59.1</v>
      </c>
      <c r="J321" s="10" t="str">
        <f>=LOG10(H321)</f>
      </c>
      <c r="K321" t="str">
        <f>=_xlfn.RANK.AVG(H321,H$2:H$1654,1)</f>
      </c>
      <c r="L321" t="str">
        <f>=_xlfn.RANK.AVG(I321,I$2:I$1654,1)</f>
      </c>
      <c r="M321" t="str">
        <f>=IF(AND(C321="Public",E321&lt;&gt;""),E321,"")</f>
      </c>
      <c r="N321" t="str">
        <f>=IF(AND(C321="Public",E321&lt;&gt;""),I321,"")</f>
      </c>
      <c r="O321" t="str">
        <f>=IF(AND(C321="Private nonprofit",E321&lt;&gt;""),E321,"")</f>
      </c>
      <c r="P321" t="str">
        <f>=IF(AND(C321="Private nonprofit",E321&lt;&gt;""),I321,"")</f>
      </c>
    </row>
    <row r="322">
      <c r="A322" t="n">
        <v>147341</v>
      </c>
      <c r="B322" t="s">
        <v>1584</v>
      </c>
      <c r="C322" t="s">
        <v>163</v>
      </c>
      <c r="D322" t="n">
        <v>31</v>
      </c>
      <c r="E322" t="n">
        <v>19088</v>
      </c>
      <c r="F322" t="n">
        <v>70</v>
      </c>
      <c r="G322" t="n">
        <v>10</v>
      </c>
      <c r="H322" t="n">
        <v>783</v>
      </c>
      <c r="I322" t="n">
        <v>56.6</v>
      </c>
      <c r="J322" s="10" t="str">
        <f>=LOG10(H322)</f>
      </c>
      <c r="K322" t="str">
        <f>=_xlfn.RANK.AVG(H322,H$2:H$1654,1)</f>
      </c>
      <c r="L322" t="str">
        <f>=_xlfn.RANK.AVG(I322,I$2:I$1654,1)</f>
      </c>
      <c r="M322" t="str">
        <f>=IF(AND(C322="Public",E322&lt;&gt;""),E322,"")</f>
      </c>
      <c r="N322" t="str">
        <f>=IF(AND(C322="Public",E322&lt;&gt;""),I322,"")</f>
      </c>
      <c r="O322" t="str">
        <f>=IF(AND(C322="Private nonprofit",E322&lt;&gt;""),E322,"")</f>
      </c>
      <c r="P322" t="str">
        <f>=IF(AND(C322="Private nonprofit",E322&lt;&gt;""),I322,"")</f>
      </c>
    </row>
    <row r="323">
      <c r="A323" t="n">
        <v>147369</v>
      </c>
      <c r="B323" t="s">
        <v>1586</v>
      </c>
      <c r="C323" t="s">
        <v>163</v>
      </c>
      <c r="D323" t="n">
        <v>33</v>
      </c>
      <c r="E323" t="n">
        <v>23950</v>
      </c>
      <c r="F323" t="n">
        <v>90</v>
      </c>
      <c r="G323" t="n">
        <v>18</v>
      </c>
      <c r="H323" t="n">
        <v>2786</v>
      </c>
      <c r="I323" t="n">
        <v>62.5</v>
      </c>
      <c r="J323" s="10" t="str">
        <f>=LOG10(H323)</f>
      </c>
      <c r="K323" t="str">
        <f>=_xlfn.RANK.AVG(H323,H$2:H$1654,1)</f>
      </c>
      <c r="L323" t="str">
        <f>=_xlfn.RANK.AVG(I323,I$2:I$1654,1)</f>
      </c>
      <c r="M323" t="str">
        <f>=IF(AND(C323="Public",E323&lt;&gt;""),E323,"")</f>
      </c>
      <c r="N323" t="str">
        <f>=IF(AND(C323="Public",E323&lt;&gt;""),I323,"")</f>
      </c>
      <c r="O323" t="str">
        <f>=IF(AND(C323="Private nonprofit",E323&lt;&gt;""),E323,"")</f>
      </c>
      <c r="P323" t="str">
        <f>=IF(AND(C323="Private nonprofit",E323&lt;&gt;""),I323,"")</f>
      </c>
    </row>
    <row r="324">
      <c r="A324" t="n">
        <v>147536</v>
      </c>
      <c r="B324" t="s">
        <v>1593</v>
      </c>
      <c r="C324" t="s">
        <v>163</v>
      </c>
      <c r="D324" t="n">
        <v>57</v>
      </c>
      <c r="E324" t="n">
        <v>15724</v>
      </c>
      <c r="F324" t="n">
        <v>56</v>
      </c>
      <c r="G324" t="n">
        <v>17</v>
      </c>
      <c r="H324" t="n">
        <v>11341</v>
      </c>
      <c r="I324" t="n">
        <v>36.9</v>
      </c>
      <c r="J324" s="10" t="str">
        <f>=LOG10(H324)</f>
      </c>
      <c r="K324" t="str">
        <f>=_xlfn.RANK.AVG(H324,H$2:H$1654,1)</f>
      </c>
      <c r="L324" t="str">
        <f>=_xlfn.RANK.AVG(I324,I$2:I$1654,1)</f>
      </c>
      <c r="M324" t="str">
        <f>=IF(AND(C324="Public",E324&lt;&gt;""),E324,"")</f>
      </c>
      <c r="N324" t="str">
        <f>=IF(AND(C324="Public",E324&lt;&gt;""),I324,"")</f>
      </c>
      <c r="O324" t="str">
        <f>=IF(AND(C324="Private nonprofit",E324&lt;&gt;""),E324,"")</f>
      </c>
      <c r="P324" t="str">
        <f>=IF(AND(C324="Private nonprofit",E324&lt;&gt;""),I324,"")</f>
      </c>
    </row>
    <row r="325">
      <c r="A325" t="n">
        <v>147660</v>
      </c>
      <c r="B325" t="s">
        <v>1598</v>
      </c>
      <c r="C325" t="s">
        <v>163</v>
      </c>
      <c r="D325" t="n">
        <v>25</v>
      </c>
      <c r="E325" t="n">
        <v>24190</v>
      </c>
      <c r="F325" t="n">
        <v>82</v>
      </c>
      <c r="G325" t="n">
        <v>12</v>
      </c>
      <c r="H325" t="n">
        <v>2963</v>
      </c>
      <c r="I325" t="n">
        <v>71.1</v>
      </c>
      <c r="J325" s="10" t="str">
        <f>=LOG10(H325)</f>
      </c>
      <c r="K325" t="str">
        <f>=_xlfn.RANK.AVG(H325,H$2:H$1654,1)</f>
      </c>
      <c r="L325" t="str">
        <f>=_xlfn.RANK.AVG(I325,I$2:I$1654,1)</f>
      </c>
      <c r="M325" t="str">
        <f>=IF(AND(C325="Public",E325&lt;&gt;""),E325,"")</f>
      </c>
      <c r="N325" t="str">
        <f>=IF(AND(C325="Public",E325&lt;&gt;""),I325,"")</f>
      </c>
      <c r="O325" t="str">
        <f>=IF(AND(C325="Private nonprofit",E325&lt;&gt;""),E325,"")</f>
      </c>
      <c r="P325" t="str">
        <f>=IF(AND(C325="Private nonprofit",E325&lt;&gt;""),I325,"")</f>
      </c>
    </row>
    <row r="326">
      <c r="A326" t="n">
        <v>147679</v>
      </c>
      <c r="B326" t="s">
        <v>1600</v>
      </c>
      <c r="C326" t="s">
        <v>163</v>
      </c>
      <c r="D326" t="n">
        <v>43</v>
      </c>
      <c r="E326" t="n">
        <v>19910</v>
      </c>
      <c r="F326" t="n">
        <v>69</v>
      </c>
      <c r="G326" t="n">
        <v>11</v>
      </c>
      <c r="H326" t="n">
        <v>3109</v>
      </c>
      <c r="I326" t="n">
        <v>56</v>
      </c>
      <c r="J326" s="10" t="str">
        <f>=LOG10(H326)</f>
      </c>
      <c r="K326" t="str">
        <f>=_xlfn.RANK.AVG(H326,H$2:H$1654,1)</f>
      </c>
      <c r="L326" t="str">
        <f>=_xlfn.RANK.AVG(I326,I$2:I$1654,1)</f>
      </c>
      <c r="M326" t="str">
        <f>=IF(AND(C326="Public",E326&lt;&gt;""),E326,"")</f>
      </c>
      <c r="N326" t="str">
        <f>=IF(AND(C326="Public",E326&lt;&gt;""),I326,"")</f>
      </c>
      <c r="O326" t="str">
        <f>=IF(AND(C326="Private nonprofit",E326&lt;&gt;""),E326,"")</f>
      </c>
      <c r="P326" t="str">
        <f>=IF(AND(C326="Private nonprofit",E326&lt;&gt;""),I326,"")</f>
      </c>
    </row>
    <row r="327">
      <c r="A327" t="n">
        <v>147703</v>
      </c>
      <c r="B327" t="s">
        <v>1602</v>
      </c>
      <c r="C327" t="s">
        <v>149</v>
      </c>
      <c r="D327" t="n">
        <v>46</v>
      </c>
      <c r="E327" t="n">
        <v>13533</v>
      </c>
      <c r="F327" t="n">
        <v>70</v>
      </c>
      <c r="G327" t="n">
        <v>14</v>
      </c>
      <c r="H327" t="n">
        <v>17541</v>
      </c>
      <c r="I327" t="n">
        <v>49.6</v>
      </c>
      <c r="J327" s="10" t="str">
        <f>=LOG10(H327)</f>
      </c>
      <c r="K327" t="str">
        <f>=_xlfn.RANK.AVG(H327,H$2:H$1654,1)</f>
      </c>
      <c r="L327" t="str">
        <f>=_xlfn.RANK.AVG(I327,I$2:I$1654,1)</f>
      </c>
      <c r="M327" t="str">
        <f>=IF(AND(C327="Public",E327&lt;&gt;""),E327,"")</f>
      </c>
      <c r="N327" t="str">
        <f>=IF(AND(C327="Public",E327&lt;&gt;""),I327,"")</f>
      </c>
      <c r="O327" t="str">
        <f>=IF(AND(C327="Private nonprofit",E327&lt;&gt;""),E327,"")</f>
      </c>
      <c r="P327" t="str">
        <f>=IF(AND(C327="Private nonprofit",E327&lt;&gt;""),I327,"")</f>
      </c>
    </row>
    <row r="328">
      <c r="A328" t="n">
        <v>147767</v>
      </c>
      <c r="B328" t="s">
        <v>1604</v>
      </c>
      <c r="C328" t="s">
        <v>163</v>
      </c>
      <c r="D328" t="n">
        <v>19</v>
      </c>
      <c r="E328" t="n">
        <v>23341</v>
      </c>
      <c r="F328" t="n">
        <v>97</v>
      </c>
      <c r="G328" t="n">
        <v>6</v>
      </c>
      <c r="H328" t="n">
        <v>26993</v>
      </c>
      <c r="I328" t="n">
        <v>95.9</v>
      </c>
      <c r="J328" s="10" t="str">
        <f>=LOG10(H328)</f>
      </c>
      <c r="K328" t="str">
        <f>=_xlfn.RANK.AVG(H328,H$2:H$1654,1)</f>
      </c>
      <c r="L328" t="str">
        <f>=_xlfn.RANK.AVG(I328,I$2:I$1654,1)</f>
      </c>
      <c r="M328" t="str">
        <f>=IF(AND(C328="Public",E328&lt;&gt;""),E328,"")</f>
      </c>
      <c r="N328" t="str">
        <f>=IF(AND(C328="Public",E328&lt;&gt;""),I328,"")</f>
      </c>
      <c r="O328" t="str">
        <f>=IF(AND(C328="Private nonprofit",E328&lt;&gt;""),E328,"")</f>
      </c>
      <c r="P328" t="str">
        <f>=IF(AND(C328="Private nonprofit",E328&lt;&gt;""),I328,"")</f>
      </c>
    </row>
    <row r="329">
      <c r="A329" t="n">
        <v>147776</v>
      </c>
      <c r="B329" t="s">
        <v>1605</v>
      </c>
      <c r="C329" t="s">
        <v>149</v>
      </c>
      <c r="D329" t="n">
        <v>54</v>
      </c>
      <c r="E329" t="n">
        <v>14669</v>
      </c>
      <c r="F329" t="n">
        <v>61</v>
      </c>
      <c r="G329" t="n">
        <v>12</v>
      </c>
      <c r="H329" t="n">
        <v>7373</v>
      </c>
      <c r="I329" t="n">
        <v>16.8</v>
      </c>
      <c r="J329" s="10" t="str">
        <f>=LOG10(H329)</f>
      </c>
      <c r="K329" t="str">
        <f>=_xlfn.RANK.AVG(H329,H$2:H$1654,1)</f>
      </c>
      <c r="L329" t="str">
        <f>=_xlfn.RANK.AVG(I329,I$2:I$1654,1)</f>
      </c>
      <c r="M329" t="str">
        <f>=IF(AND(C329="Public",E329&lt;&gt;""),E329,"")</f>
      </c>
      <c r="N329" t="str">
        <f>=IF(AND(C329="Public",E329&lt;&gt;""),I329,"")</f>
      </c>
      <c r="O329" t="str">
        <f>=IF(AND(C329="Private nonprofit",E329&lt;&gt;""),E329,"")</f>
      </c>
      <c r="P329" t="str">
        <f>=IF(AND(C329="Private nonprofit",E329&lt;&gt;""),I329,"")</f>
      </c>
    </row>
    <row r="330">
      <c r="A330" t="n">
        <v>147828</v>
      </c>
      <c r="B330" t="s">
        <v>1609</v>
      </c>
      <c r="C330" t="s">
        <v>163</v>
      </c>
      <c r="D330" t="n">
        <v>35</v>
      </c>
      <c r="E330" t="n">
        <v>22707</v>
      </c>
      <c r="F330" t="n">
        <v>68</v>
      </c>
      <c r="G330" t="n">
        <v>14</v>
      </c>
      <c r="H330" t="n">
        <v>3912</v>
      </c>
      <c r="I330" t="n">
        <v>60.3</v>
      </c>
      <c r="J330" s="10" t="str">
        <f>=LOG10(H330)</f>
      </c>
      <c r="K330" t="str">
        <f>=_xlfn.RANK.AVG(H330,H$2:H$1654,1)</f>
      </c>
      <c r="L330" t="str">
        <f>=_xlfn.RANK.AVG(I330,I$2:I$1654,1)</f>
      </c>
      <c r="M330" t="str">
        <f>=IF(AND(C330="Public",E330&lt;&gt;""),E330,"")</f>
      </c>
      <c r="N330" t="str">
        <f>=IF(AND(C330="Public",E330&lt;&gt;""),I330,"")</f>
      </c>
      <c r="O330" t="str">
        <f>=IF(AND(C330="Private nonprofit",E330&lt;&gt;""),E330,"")</f>
      </c>
      <c r="P330" t="str">
        <f>=IF(AND(C330="Private nonprofit",E330&lt;&gt;""),I330,"")</f>
      </c>
    </row>
    <row r="331">
      <c r="A331" t="n">
        <v>148016</v>
      </c>
      <c r="B331" t="s">
        <v>1614</v>
      </c>
      <c r="C331" t="s">
        <v>163</v>
      </c>
      <c r="D331" t="n">
        <v>0</v>
      </c>
      <c r="E331" t="n">
        <v>14904</v>
      </c>
      <c r="F331" t="n">
        <v>75</v>
      </c>
      <c r="G331" t="n">
        <v>5</v>
      </c>
      <c r="H331" t="n">
        <v>376</v>
      </c>
      <c r="I331" t="n">
        <v>76.2</v>
      </c>
      <c r="J331" s="10" t="str">
        <f>=LOG10(H331)</f>
      </c>
      <c r="K331" t="str">
        <f>=_xlfn.RANK.AVG(H331,H$2:H$1654,1)</f>
      </c>
      <c r="L331" t="str">
        <f>=_xlfn.RANK.AVG(I331,I$2:I$1654,1)</f>
      </c>
      <c r="M331" t="str">
        <f>=IF(AND(C331="Public",E331&lt;&gt;""),E331,"")</f>
      </c>
      <c r="N331" t="str">
        <f>=IF(AND(C331="Public",E331&lt;&gt;""),I331,"")</f>
      </c>
      <c r="O331" t="str">
        <f>=IF(AND(C331="Private nonprofit",E331&lt;&gt;""),E331,"")</f>
      </c>
      <c r="P331" t="str">
        <f>=IF(AND(C331="Private nonprofit",E331&lt;&gt;""),I331,"")</f>
      </c>
    </row>
    <row r="332">
      <c r="A332" t="n">
        <v>148131</v>
      </c>
      <c r="B332" t="s">
        <v>1617</v>
      </c>
      <c r="C332" t="s">
        <v>163</v>
      </c>
      <c r="D332" t="n">
        <v>30</v>
      </c>
      <c r="E332" t="n">
        <v>17424</v>
      </c>
      <c r="F332" t="n">
        <v>64</v>
      </c>
      <c r="G332" t="n">
        <v>14</v>
      </c>
      <c r="H332" t="n">
        <v>1520</v>
      </c>
      <c r="I332" t="n">
        <v>42.7</v>
      </c>
      <c r="J332" s="10" t="str">
        <f>=LOG10(H332)</f>
      </c>
      <c r="K332" t="str">
        <f>=_xlfn.RANK.AVG(H332,H$2:H$1654,1)</f>
      </c>
      <c r="L332" t="str">
        <f>=_xlfn.RANK.AVG(I332,I$2:I$1654,1)</f>
      </c>
      <c r="M332" t="str">
        <f>=IF(AND(C332="Public",E332&lt;&gt;""),E332,"")</f>
      </c>
      <c r="N332" t="str">
        <f>=IF(AND(C332="Public",E332&lt;&gt;""),I332,"")</f>
      </c>
      <c r="O332" t="str">
        <f>=IF(AND(C332="Private nonprofit",E332&lt;&gt;""),E332,"")</f>
      </c>
      <c r="P332" t="str">
        <f>=IF(AND(C332="Private nonprofit",E332&lt;&gt;""),I332,"")</f>
      </c>
    </row>
    <row r="333">
      <c r="A333" t="n">
        <v>148405</v>
      </c>
      <c r="B333" t="s">
        <v>1623</v>
      </c>
      <c r="C333" t="s">
        <v>163</v>
      </c>
      <c r="D333" t="n">
        <v>42</v>
      </c>
      <c r="E333" t="n">
        <v>24098</v>
      </c>
      <c r="F333" t="n">
        <v>70</v>
      </c>
      <c r="G333" t="n">
        <v>10</v>
      </c>
      <c r="H333" t="n">
        <v>1440</v>
      </c>
      <c r="I333" t="n">
        <v>38.3</v>
      </c>
      <c r="J333" s="10" t="str">
        <f>=LOG10(H333)</f>
      </c>
      <c r="K333" t="str">
        <f>=_xlfn.RANK.AVG(H333,H$2:H$1654,1)</f>
      </c>
      <c r="L333" t="str">
        <f>=_xlfn.RANK.AVG(I333,I$2:I$1654,1)</f>
      </c>
      <c r="M333" t="str">
        <f>=IF(AND(C333="Public",E333&lt;&gt;""),E333,"")</f>
      </c>
      <c r="N333" t="str">
        <f>=IF(AND(C333="Public",E333&lt;&gt;""),I333,"")</f>
      </c>
      <c r="O333" t="str">
        <f>=IF(AND(C333="Private nonprofit",E333&lt;&gt;""),E333,"")</f>
      </c>
      <c r="P333" t="str">
        <f>=IF(AND(C333="Private nonprofit",E333&lt;&gt;""),I333,"")</f>
      </c>
    </row>
    <row r="334">
      <c r="A334" t="n">
        <v>148487</v>
      </c>
      <c r="B334" t="s">
        <v>1624</v>
      </c>
      <c r="C334" t="s">
        <v>163</v>
      </c>
      <c r="D334" t="n">
        <v>46</v>
      </c>
      <c r="E334" t="n">
        <v>21503</v>
      </c>
      <c r="F334" t="n">
        <v>62</v>
      </c>
      <c r="G334" t="n">
        <v>11</v>
      </c>
      <c r="H334" t="n">
        <v>4258</v>
      </c>
      <c r="I334" t="n">
        <v>45.6</v>
      </c>
      <c r="J334" s="10" t="str">
        <f>=LOG10(H334)</f>
      </c>
      <c r="K334" t="str">
        <f>=_xlfn.RANK.AVG(H334,H$2:H$1654,1)</f>
      </c>
      <c r="L334" t="str">
        <f>=_xlfn.RANK.AVG(I334,I$2:I$1654,1)</f>
      </c>
      <c r="M334" t="str">
        <f>=IF(AND(C334="Public",E334&lt;&gt;""),E334,"")</f>
      </c>
      <c r="N334" t="str">
        <f>=IF(AND(C334="Public",E334&lt;&gt;""),I334,"")</f>
      </c>
      <c r="O334" t="str">
        <f>=IF(AND(C334="Private nonprofit",E334&lt;&gt;""),E334,"")</f>
      </c>
      <c r="P334" t="str">
        <f>=IF(AND(C334="Private nonprofit",E334&lt;&gt;""),I334,"")</f>
      </c>
    </row>
    <row r="335">
      <c r="A335" t="n">
        <v>148496</v>
      </c>
      <c r="B335" t="s">
        <v>1625</v>
      </c>
      <c r="C335" t="s">
        <v>163</v>
      </c>
      <c r="D335" t="n">
        <v>49</v>
      </c>
      <c r="E335" t="n">
        <v>16969</v>
      </c>
      <c r="F335" t="n">
        <v>79</v>
      </c>
      <c r="G335" t="n">
        <v>12</v>
      </c>
      <c r="H335" t="n">
        <v>3786</v>
      </c>
      <c r="I335" t="n">
        <v>62.4</v>
      </c>
      <c r="J335" s="10" t="str">
        <f>=LOG10(H335)</f>
      </c>
      <c r="K335" t="str">
        <f>=_xlfn.RANK.AVG(H335,H$2:H$1654,1)</f>
      </c>
      <c r="L335" t="str">
        <f>=_xlfn.RANK.AVG(I335,I$2:I$1654,1)</f>
      </c>
      <c r="M335" t="str">
        <f>=IF(AND(C335="Public",E335&lt;&gt;""),E335,"")</f>
      </c>
      <c r="N335" t="str">
        <f>=IF(AND(C335="Public",E335&lt;&gt;""),I335,"")</f>
      </c>
      <c r="O335" t="str">
        <f>=IF(AND(C335="Private nonprofit",E335&lt;&gt;""),E335,"")</f>
      </c>
      <c r="P335" t="str">
        <f>=IF(AND(C335="Private nonprofit",E335&lt;&gt;""),I335,"")</f>
      </c>
    </row>
    <row r="336">
      <c r="A336" t="n">
        <v>148584</v>
      </c>
      <c r="B336" t="s">
        <v>1628</v>
      </c>
      <c r="C336" t="s">
        <v>163</v>
      </c>
      <c r="D336" t="n">
        <v>37</v>
      </c>
      <c r="E336" t="n">
        <v>16455</v>
      </c>
      <c r="F336" t="n">
        <v>73</v>
      </c>
      <c r="G336" t="n">
        <v>13</v>
      </c>
      <c r="H336" t="n">
        <v>5478</v>
      </c>
      <c r="I336" t="n">
        <v>64.6</v>
      </c>
      <c r="J336" s="10" t="str">
        <f>=LOG10(H336)</f>
      </c>
      <c r="K336" t="str">
        <f>=_xlfn.RANK.AVG(H336,H$2:H$1654,1)</f>
      </c>
      <c r="L336" t="str">
        <f>=_xlfn.RANK.AVG(I336,I$2:I$1654,1)</f>
      </c>
      <c r="M336" t="str">
        <f>=IF(AND(C336="Public",E336&lt;&gt;""),E336,"")</f>
      </c>
      <c r="N336" t="str">
        <f>=IF(AND(C336="Public",E336&lt;&gt;""),I336,"")</f>
      </c>
      <c r="O336" t="str">
        <f>=IF(AND(C336="Private nonprofit",E336&lt;&gt;""),E336,"")</f>
      </c>
      <c r="P336" t="str">
        <f>=IF(AND(C336="Private nonprofit",E336&lt;&gt;""),I336,"")</f>
      </c>
    </row>
    <row r="337">
      <c r="A337" t="n">
        <v>148627</v>
      </c>
      <c r="B337" t="s">
        <v>1630</v>
      </c>
      <c r="C337" t="s">
        <v>163</v>
      </c>
      <c r="D337" t="n">
        <v>56</v>
      </c>
      <c r="E337" t="n">
        <v>11943</v>
      </c>
      <c r="F337" t="n">
        <v>74</v>
      </c>
      <c r="G337" t="n">
        <v>15</v>
      </c>
      <c r="H337" t="n">
        <v>4095</v>
      </c>
      <c r="I337" t="n">
        <v>59</v>
      </c>
      <c r="J337" s="10" t="str">
        <f>=LOG10(H337)</f>
      </c>
      <c r="K337" t="str">
        <f>=_xlfn.RANK.AVG(H337,H$2:H$1654,1)</f>
      </c>
      <c r="L337" t="str">
        <f>=_xlfn.RANK.AVG(I337,I$2:I$1654,1)</f>
      </c>
      <c r="M337" t="str">
        <f>=IF(AND(C337="Public",E337&lt;&gt;""),E337,"")</f>
      </c>
      <c r="N337" t="str">
        <f>=IF(AND(C337="Public",E337&lt;&gt;""),I337,"")</f>
      </c>
      <c r="O337" t="str">
        <f>=IF(AND(C337="Private nonprofit",E337&lt;&gt;""),E337,"")</f>
      </c>
      <c r="P337" t="str">
        <f>=IF(AND(C337="Private nonprofit",E337&lt;&gt;""),I337,"")</f>
      </c>
    </row>
    <row r="338">
      <c r="A338" t="n">
        <v>148654</v>
      </c>
      <c r="B338" t="s">
        <v>1631</v>
      </c>
      <c r="C338" t="s">
        <v>149</v>
      </c>
      <c r="D338" t="n">
        <v>36</v>
      </c>
      <c r="E338" t="n">
        <v>9241</v>
      </c>
      <c r="F338" t="n">
        <v>81</v>
      </c>
      <c r="G338" t="n">
        <v>14</v>
      </c>
      <c r="H338" t="n">
        <v>5417</v>
      </c>
      <c r="I338" t="n">
        <v>61.5</v>
      </c>
      <c r="J338" s="10" t="str">
        <f>=LOG10(H338)</f>
      </c>
      <c r="K338" t="str">
        <f>=_xlfn.RANK.AVG(H338,H$2:H$1654,1)</f>
      </c>
      <c r="L338" t="str">
        <f>=_xlfn.RANK.AVG(I338,I$2:I$1654,1)</f>
      </c>
      <c r="M338" t="str">
        <f>=IF(AND(C338="Public",E338&lt;&gt;""),E338,"")</f>
      </c>
      <c r="N338" t="str">
        <f>=IF(AND(C338="Public",E338&lt;&gt;""),I338,"")</f>
      </c>
      <c r="O338" t="str">
        <f>=IF(AND(C338="Private nonprofit",E338&lt;&gt;""),E338,"")</f>
      </c>
      <c r="P338" t="str">
        <f>=IF(AND(C338="Private nonprofit",E338&lt;&gt;""),I338,"")</f>
      </c>
    </row>
    <row r="339">
      <c r="A339" t="n">
        <v>149222</v>
      </c>
      <c r="B339" t="s">
        <v>1646</v>
      </c>
      <c r="C339" t="s">
        <v>149</v>
      </c>
      <c r="D339" t="n">
        <v>37</v>
      </c>
      <c r="E339" t="n">
        <v>16131</v>
      </c>
      <c r="F339" t="n">
        <v>69</v>
      </c>
      <c r="G339" t="n">
        <v>11</v>
      </c>
      <c r="H339" t="n">
        <v>12419</v>
      </c>
      <c r="I339" t="n">
        <v>53.9</v>
      </c>
      <c r="J339" s="10" t="str">
        <f>=LOG10(H339)</f>
      </c>
      <c r="K339" t="str">
        <f>=_xlfn.RANK.AVG(H339,H$2:H$1654,1)</f>
      </c>
      <c r="L339" t="str">
        <f>=_xlfn.RANK.AVG(I339,I$2:I$1654,1)</f>
      </c>
      <c r="M339" t="str">
        <f>=IF(AND(C339="Public",E339&lt;&gt;""),E339,"")</f>
      </c>
      <c r="N339" t="str">
        <f>=IF(AND(C339="Public",E339&lt;&gt;""),I339,"")</f>
      </c>
      <c r="O339" t="str">
        <f>=IF(AND(C339="Private nonprofit",E339&lt;&gt;""),E339,"")</f>
      </c>
      <c r="P339" t="str">
        <f>=IF(AND(C339="Private nonprofit",E339&lt;&gt;""),I339,"")</f>
      </c>
    </row>
    <row r="340">
      <c r="A340" t="n">
        <v>149231</v>
      </c>
      <c r="B340" t="s">
        <v>1648</v>
      </c>
      <c r="C340" t="s">
        <v>149</v>
      </c>
      <c r="D340" t="n">
        <v>32</v>
      </c>
      <c r="E340" t="n">
        <v>15182</v>
      </c>
      <c r="F340" t="n">
        <v>72</v>
      </c>
      <c r="G340" t="n">
        <v>15</v>
      </c>
      <c r="H340" t="n">
        <v>14563</v>
      </c>
      <c r="I340" t="n">
        <v>53</v>
      </c>
      <c r="J340" s="10" t="str">
        <f>=LOG10(H340)</f>
      </c>
      <c r="K340" t="str">
        <f>=_xlfn.RANK.AVG(H340,H$2:H$1654,1)</f>
      </c>
      <c r="L340" t="str">
        <f>=_xlfn.RANK.AVG(I340,I$2:I$1654,1)</f>
      </c>
      <c r="M340" t="str">
        <f>=IF(AND(C340="Public",E340&lt;&gt;""),E340,"")</f>
      </c>
      <c r="N340" t="str">
        <f>=IF(AND(C340="Public",E340&lt;&gt;""),I340,"")</f>
      </c>
      <c r="O340" t="str">
        <f>=IF(AND(C340="Private nonprofit",E340&lt;&gt;""),E340,"")</f>
      </c>
      <c r="P340" t="str">
        <f>=IF(AND(C340="Private nonprofit",E340&lt;&gt;""),I340,"")</f>
      </c>
    </row>
    <row r="341">
      <c r="A341" t="n">
        <v>149505</v>
      </c>
      <c r="B341" t="s">
        <v>1654</v>
      </c>
      <c r="C341" t="s">
        <v>163</v>
      </c>
      <c r="D341" t="n">
        <v>33</v>
      </c>
      <c r="E341" t="n">
        <v>17218</v>
      </c>
      <c r="F341" t="n">
        <v>79</v>
      </c>
      <c r="G341" t="n">
        <v>10</v>
      </c>
      <c r="H341" t="n">
        <v>1022</v>
      </c>
      <c r="I341" t="n">
        <v>63.9</v>
      </c>
      <c r="J341" s="10" t="str">
        <f>=LOG10(H341)</f>
      </c>
      <c r="K341" t="str">
        <f>=_xlfn.RANK.AVG(H341,H$2:H$1654,1)</f>
      </c>
      <c r="L341" t="str">
        <f>=_xlfn.RANK.AVG(I341,I$2:I$1654,1)</f>
      </c>
      <c r="M341" t="str">
        <f>=IF(AND(C341="Public",E341&lt;&gt;""),E341,"")</f>
      </c>
      <c r="N341" t="str">
        <f>=IF(AND(C341="Public",E341&lt;&gt;""),I341,"")</f>
      </c>
      <c r="O341" t="str">
        <f>=IF(AND(C341="Private nonprofit",E341&lt;&gt;""),E341,"")</f>
      </c>
      <c r="P341" t="str">
        <f>=IF(AND(C341="Private nonprofit",E341&lt;&gt;""),I341,"")</f>
      </c>
    </row>
    <row r="342">
      <c r="A342" t="n">
        <v>149514</v>
      </c>
      <c r="B342" t="s">
        <v>1656</v>
      </c>
      <c r="C342" t="s">
        <v>163</v>
      </c>
      <c r="D342" t="n">
        <v>33</v>
      </c>
      <c r="E342" t="n">
        <v>21260</v>
      </c>
      <c r="F342" t="n">
        <v>5</v>
      </c>
      <c r="G342" t="n">
        <v>9</v>
      </c>
      <c r="H342" t="n">
        <v>1541</v>
      </c>
      <c r="I342" t="n">
        <v>45.7</v>
      </c>
      <c r="J342" s="10" t="str">
        <f>=LOG10(H342)</f>
      </c>
      <c r="K342" t="str">
        <f>=_xlfn.RANK.AVG(H342,H$2:H$1654,1)</f>
      </c>
      <c r="L342" t="str">
        <f>=_xlfn.RANK.AVG(I342,I$2:I$1654,1)</f>
      </c>
      <c r="M342" t="str">
        <f>=IF(AND(C342="Public",E342&lt;&gt;""),E342,"")</f>
      </c>
      <c r="N342" t="str">
        <f>=IF(AND(C342="Public",E342&lt;&gt;""),I342,"")</f>
      </c>
      <c r="O342" t="str">
        <f>=IF(AND(C342="Private nonprofit",E342&lt;&gt;""),E342,"")</f>
      </c>
      <c r="P342" t="str">
        <f>=IF(AND(C342="Private nonprofit",E342&lt;&gt;""),I342,"")</f>
      </c>
    </row>
    <row r="343">
      <c r="A343" t="n">
        <v>149772</v>
      </c>
      <c r="B343" t="s">
        <v>1666</v>
      </c>
      <c r="C343" t="s">
        <v>149</v>
      </c>
      <c r="D343" t="n">
        <v>28</v>
      </c>
      <c r="E343" t="n">
        <v>12168</v>
      </c>
      <c r="F343" t="n">
        <v>59</v>
      </c>
      <c r="G343" t="n">
        <v>14</v>
      </c>
      <c r="H343" t="n">
        <v>8853</v>
      </c>
      <c r="I343" t="n">
        <v>44.8</v>
      </c>
      <c r="J343" s="10" t="str">
        <f>=LOG10(H343)</f>
      </c>
      <c r="K343" t="str">
        <f>=_xlfn.RANK.AVG(H343,H$2:H$1654,1)</f>
      </c>
      <c r="L343" t="str">
        <f>=_xlfn.RANK.AVG(I343,I$2:I$1654,1)</f>
      </c>
      <c r="M343" t="str">
        <f>=IF(AND(C343="Public",E343&lt;&gt;""),E343,"")</f>
      </c>
      <c r="N343" t="str">
        <f>=IF(AND(C343="Public",E343&lt;&gt;""),I343,"")</f>
      </c>
      <c r="O343" t="str">
        <f>=IF(AND(C343="Private nonprofit",E343&lt;&gt;""),E343,"")</f>
      </c>
      <c r="P343" t="str">
        <f>=IF(AND(C343="Private nonprofit",E343&lt;&gt;""),I343,"")</f>
      </c>
    </row>
    <row r="344">
      <c r="A344" t="n">
        <v>149781</v>
      </c>
      <c r="B344" t="s">
        <v>1668</v>
      </c>
      <c r="C344" t="s">
        <v>163</v>
      </c>
      <c r="D344" t="n">
        <v>20</v>
      </c>
      <c r="E344" t="n">
        <v>31346</v>
      </c>
      <c r="F344" t="n">
        <v>94</v>
      </c>
      <c r="G344" t="n">
        <v>10</v>
      </c>
      <c r="H344" t="n">
        <v>3149</v>
      </c>
      <c r="I344" t="n">
        <v>86.6</v>
      </c>
      <c r="J344" s="10" t="str">
        <f>=LOG10(H344)</f>
      </c>
      <c r="K344" t="str">
        <f>=_xlfn.RANK.AVG(H344,H$2:H$1654,1)</f>
      </c>
      <c r="L344" t="str">
        <f>=_xlfn.RANK.AVG(I344,I$2:I$1654,1)</f>
      </c>
      <c r="M344" t="str">
        <f>=IF(AND(C344="Public",E344&lt;&gt;""),E344,"")</f>
      </c>
      <c r="N344" t="str">
        <f>=IF(AND(C344="Public",E344&lt;&gt;""),I344,"")</f>
      </c>
      <c r="O344" t="str">
        <f>=IF(AND(C344="Private nonprofit",E344&lt;&gt;""),E344,"")</f>
      </c>
      <c r="P344" t="str">
        <f>=IF(AND(C344="Private nonprofit",E344&lt;&gt;""),I344,"")</f>
      </c>
    </row>
    <row r="345">
      <c r="A345" t="n">
        <v>150066</v>
      </c>
      <c r="B345" t="s">
        <v>1672</v>
      </c>
      <c r="C345" t="s">
        <v>163</v>
      </c>
      <c r="D345" t="n">
        <v>36</v>
      </c>
      <c r="E345" t="n">
        <v>21914</v>
      </c>
      <c r="F345" t="n">
        <v>70</v>
      </c>
      <c r="G345" t="n">
        <v>10</v>
      </c>
      <c r="H345" t="n">
        <v>1675</v>
      </c>
      <c r="I345" t="n">
        <v>49.4</v>
      </c>
      <c r="J345" s="10" t="str">
        <f>=LOG10(H345)</f>
      </c>
      <c r="K345" t="str">
        <f>=_xlfn.RANK.AVG(H345,H$2:H$1654,1)</f>
      </c>
      <c r="L345" t="str">
        <f>=_xlfn.RANK.AVG(I345,I$2:I$1654,1)</f>
      </c>
      <c r="M345" t="str">
        <f>=IF(AND(C345="Public",E345&lt;&gt;""),E345,"")</f>
      </c>
      <c r="N345" t="str">
        <f>=IF(AND(C345="Public",E345&lt;&gt;""),I345,"")</f>
      </c>
      <c r="O345" t="str">
        <f>=IF(AND(C345="Private nonprofit",E345&lt;&gt;""),E345,"")</f>
      </c>
      <c r="P345" t="str">
        <f>=IF(AND(C345="Private nonprofit",E345&lt;&gt;""),I345,"")</f>
      </c>
    </row>
    <row r="346">
      <c r="A346" t="n">
        <v>150136</v>
      </c>
      <c r="B346" t="s">
        <v>1674</v>
      </c>
      <c r="C346" t="s">
        <v>149</v>
      </c>
      <c r="D346" t="n">
        <v>34</v>
      </c>
      <c r="E346" t="n">
        <v>13017</v>
      </c>
      <c r="F346" t="n">
        <v>77</v>
      </c>
      <c r="G346" t="n">
        <v>15</v>
      </c>
      <c r="H346" t="n">
        <v>22784</v>
      </c>
      <c r="I346" t="n">
        <v>62.7</v>
      </c>
      <c r="J346" s="10" t="str">
        <f>=LOG10(H346)</f>
      </c>
      <c r="K346" t="str">
        <f>=_xlfn.RANK.AVG(H346,H$2:H$1654,1)</f>
      </c>
      <c r="L346" t="str">
        <f>=_xlfn.RANK.AVG(I346,I$2:I$1654,1)</f>
      </c>
      <c r="M346" t="str">
        <f>=IF(AND(C346="Public",E346&lt;&gt;""),E346,"")</f>
      </c>
      <c r="N346" t="str">
        <f>=IF(AND(C346="Public",E346&lt;&gt;""),I346,"")</f>
      </c>
      <c r="O346" t="str">
        <f>=IF(AND(C346="Private nonprofit",E346&lt;&gt;""),E346,"")</f>
      </c>
      <c r="P346" t="str">
        <f>=IF(AND(C346="Private nonprofit",E346&lt;&gt;""),I346,"")</f>
      </c>
    </row>
    <row r="347">
      <c r="A347" t="n">
        <v>150145</v>
      </c>
      <c r="B347" t="s">
        <v>1676</v>
      </c>
      <c r="C347" t="s">
        <v>163</v>
      </c>
      <c r="D347" t="n">
        <v>35</v>
      </c>
      <c r="E347" t="n">
        <v>20058</v>
      </c>
      <c r="F347" t="n">
        <v>70</v>
      </c>
      <c r="G347" t="n">
        <v>12</v>
      </c>
      <c r="H347" t="n">
        <v>1486</v>
      </c>
      <c r="I347" t="n">
        <v>56.7</v>
      </c>
      <c r="J347" s="10" t="str">
        <f>=LOG10(H347)</f>
      </c>
      <c r="K347" t="str">
        <f>=_xlfn.RANK.AVG(H347,H$2:H$1654,1)</f>
      </c>
      <c r="L347" t="str">
        <f>=_xlfn.RANK.AVG(I347,I$2:I$1654,1)</f>
      </c>
      <c r="M347" t="str">
        <f>=IF(AND(C347="Public",E347&lt;&gt;""),E347,"")</f>
      </c>
      <c r="N347" t="str">
        <f>=IF(AND(C347="Public",E347&lt;&gt;""),I347,"")</f>
      </c>
      <c r="O347" t="str">
        <f>=IF(AND(C347="Private nonprofit",E347&lt;&gt;""),E347,"")</f>
      </c>
      <c r="P347" t="str">
        <f>=IF(AND(C347="Private nonprofit",E347&lt;&gt;""),I347,"")</f>
      </c>
    </row>
    <row r="348">
      <c r="A348" t="n">
        <v>150163</v>
      </c>
      <c r="B348" t="s">
        <v>1678</v>
      </c>
      <c r="C348" t="s">
        <v>163</v>
      </c>
      <c r="D348" t="n">
        <v>14</v>
      </c>
      <c r="E348" t="n">
        <v>40140</v>
      </c>
      <c r="F348" t="n">
        <v>88</v>
      </c>
      <c r="G348" t="n">
        <v>11</v>
      </c>
      <c r="H348" t="n">
        <v>6088</v>
      </c>
      <c r="I348" t="n">
        <v>78.6</v>
      </c>
      <c r="J348" s="10" t="str">
        <f>=LOG10(H348)</f>
      </c>
      <c r="K348" t="str">
        <f>=_xlfn.RANK.AVG(H348,H$2:H$1654,1)</f>
      </c>
      <c r="L348" t="str">
        <f>=_xlfn.RANK.AVG(I348,I$2:I$1654,1)</f>
      </c>
      <c r="M348" t="str">
        <f>=IF(AND(C348="Public",E348&lt;&gt;""),E348,"")</f>
      </c>
      <c r="N348" t="str">
        <f>=IF(AND(C348="Public",E348&lt;&gt;""),I348,"")</f>
      </c>
      <c r="O348" t="str">
        <f>=IF(AND(C348="Private nonprofit",E348&lt;&gt;""),E348,"")</f>
      </c>
      <c r="P348" t="str">
        <f>=IF(AND(C348="Private nonprofit",E348&lt;&gt;""),I348,"")</f>
      </c>
    </row>
    <row r="349">
      <c r="A349" t="n">
        <v>150172</v>
      </c>
      <c r="B349" t="s">
        <v>1680</v>
      </c>
      <c r="C349" t="s">
        <v>163</v>
      </c>
      <c r="D349" t="n">
        <v>48</v>
      </c>
      <c r="E349" t="n">
        <v>17377</v>
      </c>
      <c r="F349" t="n">
        <v>40</v>
      </c>
      <c r="G349" t="n">
        <v>13</v>
      </c>
      <c r="H349" t="n">
        <v>771</v>
      </c>
      <c r="I349" t="n">
        <v>30.9</v>
      </c>
      <c r="J349" s="10" t="str">
        <f>=LOG10(H349)</f>
      </c>
      <c r="K349" t="str">
        <f>=_xlfn.RANK.AVG(H349,H$2:H$1654,1)</f>
      </c>
      <c r="L349" t="str">
        <f>=_xlfn.RANK.AVG(I349,I$2:I$1654,1)</f>
      </c>
      <c r="M349" t="str">
        <f>=IF(AND(C349="Public",E349&lt;&gt;""),E349,"")</f>
      </c>
      <c r="N349" t="str">
        <f>=IF(AND(C349="Public",E349&lt;&gt;""),I349,"")</f>
      </c>
      <c r="O349" t="str">
        <f>=IF(AND(C349="Private nonprofit",E349&lt;&gt;""),E349,"")</f>
      </c>
      <c r="P349" t="str">
        <f>=IF(AND(C349="Private nonprofit",E349&lt;&gt;""),I349,"")</f>
      </c>
    </row>
    <row r="350">
      <c r="A350" t="n">
        <v>150400</v>
      </c>
      <c r="B350" t="s">
        <v>1689</v>
      </c>
      <c r="C350" t="s">
        <v>163</v>
      </c>
      <c r="D350" t="n">
        <v>16</v>
      </c>
      <c r="E350" t="n">
        <v>30507</v>
      </c>
      <c r="F350" t="n">
        <v>89</v>
      </c>
      <c r="G350" t="n">
        <v>10</v>
      </c>
      <c r="H350" t="n">
        <v>1782</v>
      </c>
      <c r="I350" t="n">
        <v>80</v>
      </c>
      <c r="J350" s="10" t="str">
        <f>=LOG10(H350)</f>
      </c>
      <c r="K350" t="str">
        <f>=_xlfn.RANK.AVG(H350,H$2:H$1654,1)</f>
      </c>
      <c r="L350" t="str">
        <f>=_xlfn.RANK.AVG(I350,I$2:I$1654,1)</f>
      </c>
      <c r="M350" t="str">
        <f>=IF(AND(C350="Public",E350&lt;&gt;""),E350,"")</f>
      </c>
      <c r="N350" t="str">
        <f>=IF(AND(C350="Public",E350&lt;&gt;""),I350,"")</f>
      </c>
      <c r="O350" t="str">
        <f>=IF(AND(C350="Private nonprofit",E350&lt;&gt;""),E350,"")</f>
      </c>
      <c r="P350" t="str">
        <f>=IF(AND(C350="Private nonprofit",E350&lt;&gt;""),I350,"")</f>
      </c>
    </row>
    <row r="351">
      <c r="A351" t="n">
        <v>150455</v>
      </c>
      <c r="B351" t="s">
        <v>1693</v>
      </c>
      <c r="C351" t="s">
        <v>163</v>
      </c>
      <c r="D351" t="n">
        <v>25</v>
      </c>
      <c r="E351" t="n">
        <v>26517</v>
      </c>
      <c r="F351" t="n">
        <v>80</v>
      </c>
      <c r="G351" t="n">
        <v>7</v>
      </c>
      <c r="H351" t="n">
        <v>713</v>
      </c>
      <c r="I351" t="n">
        <v>67.9</v>
      </c>
      <c r="J351" s="10" t="str">
        <f>=LOG10(H351)</f>
      </c>
      <c r="K351" t="str">
        <f>=_xlfn.RANK.AVG(H351,H$2:H$1654,1)</f>
      </c>
      <c r="L351" t="str">
        <f>=_xlfn.RANK.AVG(I351,I$2:I$1654,1)</f>
      </c>
      <c r="M351" t="str">
        <f>=IF(AND(C351="Public",E351&lt;&gt;""),E351,"")</f>
      </c>
      <c r="N351" t="str">
        <f>=IF(AND(C351="Public",E351&lt;&gt;""),I351,"")</f>
      </c>
      <c r="O351" t="str">
        <f>=IF(AND(C351="Private nonprofit",E351&lt;&gt;""),E351,"")</f>
      </c>
      <c r="P351" t="str">
        <f>=IF(AND(C351="Private nonprofit",E351&lt;&gt;""),I351,"")</f>
      </c>
    </row>
    <row r="352">
      <c r="A352" t="n">
        <v>150534</v>
      </c>
      <c r="B352" t="s">
        <v>1694</v>
      </c>
      <c r="C352" t="s">
        <v>163</v>
      </c>
      <c r="D352" t="n">
        <v>23</v>
      </c>
      <c r="E352" t="n">
        <v>21611</v>
      </c>
      <c r="F352" t="n">
        <v>77</v>
      </c>
      <c r="G352" t="n">
        <v>10</v>
      </c>
      <c r="H352" t="n">
        <v>2442</v>
      </c>
      <c r="I352" t="n">
        <v>71.1</v>
      </c>
      <c r="J352" s="10" t="str">
        <f>=LOG10(H352)</f>
      </c>
      <c r="K352" t="str">
        <f>=_xlfn.RANK.AVG(H352,H$2:H$1654,1)</f>
      </c>
      <c r="L352" t="str">
        <f>=_xlfn.RANK.AVG(I352,I$2:I$1654,1)</f>
      </c>
      <c r="M352" t="str">
        <f>=IF(AND(C352="Public",E352&lt;&gt;""),E352,"")</f>
      </c>
      <c r="N352" t="str">
        <f>=IF(AND(C352="Public",E352&lt;&gt;""),I352,"")</f>
      </c>
      <c r="O352" t="str">
        <f>=IF(AND(C352="Private nonprofit",E352&lt;&gt;""),E352,"")</f>
      </c>
      <c r="P352" t="str">
        <f>=IF(AND(C352="Private nonprofit",E352&lt;&gt;""),I352,"")</f>
      </c>
    </row>
    <row r="353">
      <c r="A353" t="n">
        <v>150604</v>
      </c>
      <c r="B353" t="s">
        <v>1696</v>
      </c>
      <c r="C353" t="s">
        <v>163</v>
      </c>
      <c r="D353" t="n">
        <v>39</v>
      </c>
      <c r="E353" t="n">
        <v>23843</v>
      </c>
      <c r="F353" t="n">
        <v>71</v>
      </c>
      <c r="G353" t="n">
        <v>12</v>
      </c>
      <c r="H353" t="n">
        <v>1005</v>
      </c>
      <c r="I353" t="n">
        <v>63.4</v>
      </c>
      <c r="J353" s="10" t="str">
        <f>=LOG10(H353)</f>
      </c>
      <c r="K353" t="str">
        <f>=_xlfn.RANK.AVG(H353,H$2:H$1654,1)</f>
      </c>
      <c r="L353" t="str">
        <f>=_xlfn.RANK.AVG(I353,I$2:I$1654,1)</f>
      </c>
      <c r="M353" t="str">
        <f>=IF(AND(C353="Public",E353&lt;&gt;""),E353,"")</f>
      </c>
      <c r="N353" t="str">
        <f>=IF(AND(C353="Public",E353&lt;&gt;""),I353,"")</f>
      </c>
      <c r="O353" t="str">
        <f>=IF(AND(C353="Private nonprofit",E353&lt;&gt;""),E353,"")</f>
      </c>
      <c r="P353" t="str">
        <f>=IF(AND(C353="Private nonprofit",E353&lt;&gt;""),I353,"")</f>
      </c>
    </row>
    <row r="354">
      <c r="A354" t="n">
        <v>150668</v>
      </c>
      <c r="B354" t="s">
        <v>1698</v>
      </c>
      <c r="C354" t="s">
        <v>163</v>
      </c>
      <c r="D354" t="n">
        <v>37</v>
      </c>
      <c r="E354" t="n">
        <v>17040</v>
      </c>
      <c r="F354" t="n">
        <v>78</v>
      </c>
      <c r="G354" t="n">
        <v>9</v>
      </c>
      <c r="H354" t="n">
        <v>805</v>
      </c>
      <c r="I354" t="n">
        <v>60.5</v>
      </c>
      <c r="J354" s="10" t="str">
        <f>=LOG10(H354)</f>
      </c>
      <c r="K354" t="str">
        <f>=_xlfn.RANK.AVG(H354,H$2:H$1654,1)</f>
      </c>
      <c r="L354" t="str">
        <f>=_xlfn.RANK.AVG(I354,I$2:I$1654,1)</f>
      </c>
      <c r="M354" t="str">
        <f>=IF(AND(C354="Public",E354&lt;&gt;""),E354,"")</f>
      </c>
      <c r="N354" t="str">
        <f>=IF(AND(C354="Public",E354&lt;&gt;""),I354,"")</f>
      </c>
      <c r="O354" t="str">
        <f>=IF(AND(C354="Private nonprofit",E354&lt;&gt;""),E354,"")</f>
      </c>
      <c r="P354" t="str">
        <f>=IF(AND(C354="Private nonprofit",E354&lt;&gt;""),I354,"")</f>
      </c>
    </row>
    <row r="355">
      <c r="A355" t="n">
        <v>150677</v>
      </c>
      <c r="B355" t="s">
        <v>1700</v>
      </c>
      <c r="C355" t="s">
        <v>163</v>
      </c>
      <c r="D355" t="n">
        <v>29</v>
      </c>
      <c r="E355" t="n">
        <v>21680</v>
      </c>
      <c r="F355" t="n">
        <v>80</v>
      </c>
      <c r="G355" t="n">
        <v>23</v>
      </c>
      <c r="H355" t="n">
        <v>2274</v>
      </c>
      <c r="I355" t="n">
        <v>69.5</v>
      </c>
      <c r="J355" s="10" t="str">
        <f>=LOG10(H355)</f>
      </c>
      <c r="K355" t="str">
        <f>=_xlfn.RANK.AVG(H355,H$2:H$1654,1)</f>
      </c>
      <c r="L355" t="str">
        <f>=_xlfn.RANK.AVG(I355,I$2:I$1654,1)</f>
      </c>
      <c r="M355" t="str">
        <f>=IF(AND(C355="Public",E355&lt;&gt;""),E355,"")</f>
      </c>
      <c r="N355" t="str">
        <f>=IF(AND(C355="Public",E355&lt;&gt;""),I355,"")</f>
      </c>
      <c r="O355" t="str">
        <f>=IF(AND(C355="Private nonprofit",E355&lt;&gt;""),E355,"")</f>
      </c>
      <c r="P355" t="str">
        <f>=IF(AND(C355="Private nonprofit",E355&lt;&gt;""),I355,"")</f>
      </c>
    </row>
    <row r="356">
      <c r="A356" t="n">
        <v>150756</v>
      </c>
      <c r="B356" t="s">
        <v>1702</v>
      </c>
      <c r="C356" t="s">
        <v>163</v>
      </c>
      <c r="D356" t="n">
        <v>26</v>
      </c>
      <c r="E356" t="n">
        <v>22929</v>
      </c>
      <c r="F356" t="n">
        <v>83</v>
      </c>
      <c r="G356" t="n">
        <v>11</v>
      </c>
      <c r="H356" t="n">
        <v>1138</v>
      </c>
      <c r="I356" t="n">
        <v>63.6</v>
      </c>
      <c r="J356" s="10" t="str">
        <f>=LOG10(H356)</f>
      </c>
      <c r="K356" t="str">
        <f>=_xlfn.RANK.AVG(H356,H$2:H$1654,1)</f>
      </c>
      <c r="L356" t="str">
        <f>=_xlfn.RANK.AVG(I356,I$2:I$1654,1)</f>
      </c>
      <c r="M356" t="str">
        <f>=IF(AND(C356="Public",E356&lt;&gt;""),E356,"")</f>
      </c>
      <c r="N356" t="str">
        <f>=IF(AND(C356="Public",E356&lt;&gt;""),I356,"")</f>
      </c>
      <c r="O356" t="str">
        <f>=IF(AND(C356="Private nonprofit",E356&lt;&gt;""),E356,"")</f>
      </c>
      <c r="P356" t="str">
        <f>=IF(AND(C356="Private nonprofit",E356&lt;&gt;""),I356,"")</f>
      </c>
    </row>
    <row r="357">
      <c r="A357" t="n">
        <v>150774</v>
      </c>
      <c r="B357" t="s">
        <v>1706</v>
      </c>
      <c r="C357" t="s">
        <v>163</v>
      </c>
      <c r="D357" t="n">
        <v>29</v>
      </c>
      <c r="E357" t="n">
        <v>24214</v>
      </c>
      <c r="F357" t="n">
        <v>79</v>
      </c>
      <c r="G357" t="n">
        <v>12</v>
      </c>
      <c r="H357" t="n">
        <v>467</v>
      </c>
      <c r="I357" t="n">
        <v>26.8</v>
      </c>
      <c r="J357" s="10" t="str">
        <f>=LOG10(H357)</f>
      </c>
      <c r="K357" t="str">
        <f>=_xlfn.RANK.AVG(H357,H$2:H$1654,1)</f>
      </c>
      <c r="L357" t="str">
        <f>=_xlfn.RANK.AVG(I357,I$2:I$1654,1)</f>
      </c>
      <c r="M357" t="str">
        <f>=IF(AND(C357="Public",E357&lt;&gt;""),E357,"")</f>
      </c>
      <c r="N357" t="str">
        <f>=IF(AND(C357="Public",E357&lt;&gt;""),I357,"")</f>
      </c>
      <c r="O357" t="str">
        <f>=IF(AND(C357="Private nonprofit",E357&lt;&gt;""),E357,"")</f>
      </c>
      <c r="P357" t="str">
        <f>=IF(AND(C357="Private nonprofit",E357&lt;&gt;""),I357,"")</f>
      </c>
    </row>
    <row r="358">
      <c r="A358" t="n">
        <v>150941</v>
      </c>
      <c r="B358" t="s">
        <v>1709</v>
      </c>
      <c r="C358" t="s">
        <v>163</v>
      </c>
      <c r="D358" t="n">
        <v>29</v>
      </c>
      <c r="E358" t="n">
        <v>21149</v>
      </c>
      <c r="F358" t="n">
        <v>77</v>
      </c>
      <c r="G358" t="n">
        <v>10</v>
      </c>
      <c r="H358" t="n">
        <v>1575</v>
      </c>
      <c r="I358" t="n">
        <v>68.2</v>
      </c>
      <c r="J358" s="10" t="str">
        <f>=LOG10(H358)</f>
      </c>
      <c r="K358" t="str">
        <f>=_xlfn.RANK.AVG(H358,H$2:H$1654,1)</f>
      </c>
      <c r="L358" t="str">
        <f>=_xlfn.RANK.AVG(I358,I$2:I$1654,1)</f>
      </c>
      <c r="M358" t="str">
        <f>=IF(AND(C358="Public",E358&lt;&gt;""),E358,"")</f>
      </c>
      <c r="N358" t="str">
        <f>=IF(AND(C358="Public",E358&lt;&gt;""),I358,"")</f>
      </c>
      <c r="O358" t="str">
        <f>=IF(AND(C358="Private nonprofit",E358&lt;&gt;""),E358,"")</f>
      </c>
      <c r="P358" t="str">
        <f>=IF(AND(C358="Private nonprofit",E358&lt;&gt;""),I358,"")</f>
      </c>
    </row>
    <row r="359">
      <c r="A359" t="n">
        <v>151102</v>
      </c>
      <c r="B359" t="s">
        <v>1712</v>
      </c>
      <c r="C359" t="s">
        <v>149</v>
      </c>
      <c r="D359" t="n">
        <v>23</v>
      </c>
      <c r="E359" t="n">
        <v>12619</v>
      </c>
      <c r="F359" t="n">
        <v>64</v>
      </c>
      <c r="G359" t="n">
        <v>13</v>
      </c>
      <c r="H359" t="n">
        <v>10380</v>
      </c>
      <c r="I359" t="n">
        <v>32.1</v>
      </c>
      <c r="J359" s="10" t="str">
        <f>=LOG10(H359)</f>
      </c>
      <c r="K359" t="str">
        <f>=_xlfn.RANK.AVG(H359,H$2:H$1654,1)</f>
      </c>
      <c r="L359" t="str">
        <f>=_xlfn.RANK.AVG(I359,I$2:I$1654,1)</f>
      </c>
      <c r="M359" t="str">
        <f>=IF(AND(C359="Public",E359&lt;&gt;""),E359,"")</f>
      </c>
      <c r="N359" t="str">
        <f>=IF(AND(C359="Public",E359&lt;&gt;""),I359,"")</f>
      </c>
      <c r="O359" t="str">
        <f>=IF(AND(C359="Private nonprofit",E359&lt;&gt;""),E359,"")</f>
      </c>
      <c r="P359" t="str">
        <f>=IF(AND(C359="Private nonprofit",E359&lt;&gt;""),I359,"")</f>
      </c>
    </row>
    <row r="360">
      <c r="A360" t="n">
        <v>151111</v>
      </c>
      <c r="B360" t="s">
        <v>1713</v>
      </c>
      <c r="C360" t="s">
        <v>149</v>
      </c>
      <c r="D360" t="n">
        <v>36</v>
      </c>
      <c r="E360" t="n">
        <v>11592</v>
      </c>
      <c r="F360" t="n">
        <v>72</v>
      </c>
      <c r="G360" t="n">
        <v>14</v>
      </c>
      <c r="H360" t="n">
        <v>29739</v>
      </c>
      <c r="I360" t="n">
        <v>53.8</v>
      </c>
      <c r="J360" s="10" t="str">
        <f>=LOG10(H360)</f>
      </c>
      <c r="K360" t="str">
        <f>=_xlfn.RANK.AVG(H360,H$2:H$1654,1)</f>
      </c>
      <c r="L360" t="str">
        <f>=_xlfn.RANK.AVG(I360,I$2:I$1654,1)</f>
      </c>
      <c r="M360" t="str">
        <f>=IF(AND(C360="Public",E360&lt;&gt;""),E360,"")</f>
      </c>
      <c r="N360" t="str">
        <f>=IF(AND(C360="Public",E360&lt;&gt;""),I360,"")</f>
      </c>
      <c r="O360" t="str">
        <f>=IF(AND(C360="Private nonprofit",E360&lt;&gt;""),E360,"")</f>
      </c>
      <c r="P360" t="str">
        <f>=IF(AND(C360="Private nonprofit",E360&lt;&gt;""),I360,"")</f>
      </c>
    </row>
    <row r="361">
      <c r="A361" t="n">
        <v>151263</v>
      </c>
      <c r="B361" t="s">
        <v>1714</v>
      </c>
      <c r="C361" t="s">
        <v>163</v>
      </c>
      <c r="D361" t="n">
        <v>36</v>
      </c>
      <c r="E361" t="n">
        <v>19903</v>
      </c>
      <c r="F361" t="n">
        <v>68</v>
      </c>
      <c r="G361" t="n">
        <v>12</v>
      </c>
      <c r="H361" t="n">
        <v>5882</v>
      </c>
      <c r="I361" t="n">
        <v>55.6</v>
      </c>
      <c r="J361" s="10" t="str">
        <f>=LOG10(H361)</f>
      </c>
      <c r="K361" t="str">
        <f>=_xlfn.RANK.AVG(H361,H$2:H$1654,1)</f>
      </c>
      <c r="L361" t="str">
        <f>=_xlfn.RANK.AVG(I361,I$2:I$1654,1)</f>
      </c>
      <c r="M361" t="str">
        <f>=IF(AND(C361="Public",E361&lt;&gt;""),E361,"")</f>
      </c>
      <c r="N361" t="str">
        <f>=IF(AND(C361="Public",E361&lt;&gt;""),I361,"")</f>
      </c>
      <c r="O361" t="str">
        <f>=IF(AND(C361="Private nonprofit",E361&lt;&gt;""),E361,"")</f>
      </c>
      <c r="P361" t="str">
        <f>=IF(AND(C361="Private nonprofit",E361&lt;&gt;""),I361,"")</f>
      </c>
    </row>
    <row r="362">
      <c r="A362" t="n">
        <v>151290</v>
      </c>
      <c r="B362" t="s">
        <v>1715</v>
      </c>
      <c r="C362" t="s">
        <v>163</v>
      </c>
      <c r="D362" t="n">
        <v>34</v>
      </c>
      <c r="E362" t="n">
        <v>22148</v>
      </c>
      <c r="F362" t="n">
        <v>66</v>
      </c>
      <c r="G362" t="n">
        <v>16</v>
      </c>
      <c r="H362" t="n">
        <v>3186</v>
      </c>
      <c r="I362" t="n">
        <v>35.5</v>
      </c>
      <c r="J362" s="10" t="str">
        <f>=LOG10(H362)</f>
      </c>
      <c r="K362" t="str">
        <f>=_xlfn.RANK.AVG(H362,H$2:H$1654,1)</f>
      </c>
      <c r="L362" t="str">
        <f>=_xlfn.RANK.AVG(I362,I$2:I$1654,1)</f>
      </c>
      <c r="M362" t="str">
        <f>=IF(AND(C362="Public",E362&lt;&gt;""),E362,"")</f>
      </c>
      <c r="N362" t="str">
        <f>=IF(AND(C362="Public",E362&lt;&gt;""),I362,"")</f>
      </c>
      <c r="O362" t="str">
        <f>=IF(AND(C362="Private nonprofit",E362&lt;&gt;""),E362,"")</f>
      </c>
      <c r="P362" t="str">
        <f>=IF(AND(C362="Private nonprofit",E362&lt;&gt;""),I362,"")</f>
      </c>
    </row>
    <row r="363">
      <c r="A363" t="n">
        <v>151306</v>
      </c>
      <c r="B363" t="s">
        <v>1716</v>
      </c>
      <c r="C363" t="s">
        <v>149</v>
      </c>
      <c r="D363" t="n">
        <v>22</v>
      </c>
      <c r="E363" t="n">
        <v>14066</v>
      </c>
      <c r="F363" t="n">
        <v>69</v>
      </c>
      <c r="G363" t="n">
        <v>14</v>
      </c>
      <c r="H363" t="n">
        <v>10955</v>
      </c>
      <c r="I363" t="n">
        <v>51.8</v>
      </c>
      <c r="J363" s="10" t="str">
        <f>=LOG10(H363)</f>
      </c>
      <c r="K363" t="str">
        <f>=_xlfn.RANK.AVG(H363,H$2:H$1654,1)</f>
      </c>
      <c r="L363" t="str">
        <f>=_xlfn.RANK.AVG(I363,I$2:I$1654,1)</f>
      </c>
      <c r="M363" t="str">
        <f>=IF(AND(C363="Public",E363&lt;&gt;""),E363,"")</f>
      </c>
      <c r="N363" t="str">
        <f>=IF(AND(C363="Public",E363&lt;&gt;""),I363,"")</f>
      </c>
      <c r="O363" t="str">
        <f>=IF(AND(C363="Private nonprofit",E363&lt;&gt;""),E363,"")</f>
      </c>
      <c r="P363" t="str">
        <f>=IF(AND(C363="Private nonprofit",E363&lt;&gt;""),I363,"")</f>
      </c>
    </row>
    <row r="364">
      <c r="A364" t="n">
        <v>151324</v>
      </c>
      <c r="B364" t="s">
        <v>1717</v>
      </c>
      <c r="C364" t="s">
        <v>149</v>
      </c>
      <c r="D364" t="n">
        <v>39</v>
      </c>
      <c r="E364" t="n">
        <v>13321</v>
      </c>
      <c r="F364" t="n">
        <v>69</v>
      </c>
      <c r="G364" t="n">
        <v>17</v>
      </c>
      <c r="H364" t="n">
        <v>9888</v>
      </c>
      <c r="I364" t="n">
        <v>41.1</v>
      </c>
      <c r="J364" s="10" t="str">
        <f>=LOG10(H364)</f>
      </c>
      <c r="K364" t="str">
        <f>=_xlfn.RANK.AVG(H364,H$2:H$1654,1)</f>
      </c>
      <c r="L364" t="str">
        <f>=_xlfn.RANK.AVG(I364,I$2:I$1654,1)</f>
      </c>
      <c r="M364" t="str">
        <f>=IF(AND(C364="Public",E364&lt;&gt;""),E364,"")</f>
      </c>
      <c r="N364" t="str">
        <f>=IF(AND(C364="Public",E364&lt;&gt;""),I364,"")</f>
      </c>
      <c r="O364" t="str">
        <f>=IF(AND(C364="Private nonprofit",E364&lt;&gt;""),E364,"")</f>
      </c>
      <c r="P364" t="str">
        <f>=IF(AND(C364="Private nonprofit",E364&lt;&gt;""),I364,"")</f>
      </c>
    </row>
    <row r="365">
      <c r="A365" t="n">
        <v>151333</v>
      </c>
      <c r="B365" t="s">
        <v>1718</v>
      </c>
      <c r="C365" t="s">
        <v>149</v>
      </c>
      <c r="D365" t="n">
        <v>35</v>
      </c>
      <c r="E365" t="n">
        <v>6459</v>
      </c>
      <c r="F365" t="n">
        <v>67</v>
      </c>
      <c r="G365" t="n">
        <v>14</v>
      </c>
      <c r="H365" t="n">
        <v>5281</v>
      </c>
      <c r="I365" t="n">
        <v>44</v>
      </c>
      <c r="J365" s="10" t="str">
        <f>=LOG10(H365)</f>
      </c>
      <c r="K365" t="str">
        <f>=_xlfn.RANK.AVG(H365,H$2:H$1654,1)</f>
      </c>
      <c r="L365" t="str">
        <f>=_xlfn.RANK.AVG(I365,I$2:I$1654,1)</f>
      </c>
      <c r="M365" t="str">
        <f>=IF(AND(C365="Public",E365&lt;&gt;""),E365,"")</f>
      </c>
      <c r="N365" t="str">
        <f>=IF(AND(C365="Public",E365&lt;&gt;""),I365,"")</f>
      </c>
      <c r="O365" t="str">
        <f>=IF(AND(C365="Private nonprofit",E365&lt;&gt;""),E365,"")</f>
      </c>
      <c r="P365" t="str">
        <f>=IF(AND(C365="Private nonprofit",E365&lt;&gt;""),I365,"")</f>
      </c>
    </row>
    <row r="366">
      <c r="A366" t="n">
        <v>151342</v>
      </c>
      <c r="B366" t="s">
        <v>1720</v>
      </c>
      <c r="C366" t="s">
        <v>149</v>
      </c>
      <c r="D366" t="n">
        <v>41</v>
      </c>
      <c r="E366" t="n">
        <v>8090</v>
      </c>
      <c r="F366" t="n">
        <v>67</v>
      </c>
      <c r="G366" t="n">
        <v>14</v>
      </c>
      <c r="H366" t="n">
        <v>7878</v>
      </c>
      <c r="I366" t="n">
        <v>36.2</v>
      </c>
      <c r="J366" s="10" t="str">
        <f>=LOG10(H366)</f>
      </c>
      <c r="K366" t="str">
        <f>=_xlfn.RANK.AVG(H366,H$2:H$1654,1)</f>
      </c>
      <c r="L366" t="str">
        <f>=_xlfn.RANK.AVG(I366,I$2:I$1654,1)</f>
      </c>
      <c r="M366" t="str">
        <f>=IF(AND(C366="Public",E366&lt;&gt;""),E366,"")</f>
      </c>
      <c r="N366" t="str">
        <f>=IF(AND(C366="Public",E366&lt;&gt;""),I366,"")</f>
      </c>
      <c r="O366" t="str">
        <f>=IF(AND(C366="Private nonprofit",E366&lt;&gt;""),E366,"")</f>
      </c>
      <c r="P366" t="str">
        <f>=IF(AND(C366="Private nonprofit",E366&lt;&gt;""),I366,"")</f>
      </c>
    </row>
    <row r="367">
      <c r="A367" t="n">
        <v>151351</v>
      </c>
      <c r="B367" t="s">
        <v>1722</v>
      </c>
      <c r="C367" t="s">
        <v>149</v>
      </c>
      <c r="D367" t="n">
        <v>17</v>
      </c>
      <c r="E367" t="n">
        <v>16282</v>
      </c>
      <c r="F367" t="n">
        <v>91</v>
      </c>
      <c r="G367" t="n">
        <v>18</v>
      </c>
      <c r="H367" t="n">
        <v>61491</v>
      </c>
      <c r="I367" t="n">
        <v>81.2</v>
      </c>
      <c r="J367" s="10" t="str">
        <f>=LOG10(H367)</f>
      </c>
      <c r="K367" t="str">
        <f>=_xlfn.RANK.AVG(H367,H$2:H$1654,1)</f>
      </c>
      <c r="L367" t="str">
        <f>=_xlfn.RANK.AVG(I367,I$2:I$1654,1)</f>
      </c>
      <c r="M367" t="str">
        <f>=IF(AND(C367="Public",E367&lt;&gt;""),E367,"")</f>
      </c>
      <c r="N367" t="str">
        <f>=IF(AND(C367="Public",E367&lt;&gt;""),I367,"")</f>
      </c>
      <c r="O367" t="str">
        <f>=IF(AND(C367="Private nonprofit",E367&lt;&gt;""),E367,"")</f>
      </c>
      <c r="P367" t="str">
        <f>=IF(AND(C367="Private nonprofit",E367&lt;&gt;""),I367,"")</f>
      </c>
    </row>
    <row r="368">
      <c r="A368" t="n">
        <v>151360</v>
      </c>
      <c r="B368" t="s">
        <v>1723</v>
      </c>
      <c r="C368" t="s">
        <v>149</v>
      </c>
      <c r="D368" t="n">
        <v>43</v>
      </c>
      <c r="E368" t="n">
        <v>5553</v>
      </c>
      <c r="F368" t="n">
        <v>69</v>
      </c>
      <c r="G368" t="n">
        <v>14</v>
      </c>
      <c r="H368" t="n">
        <v>5655</v>
      </c>
      <c r="I368" t="n">
        <v>36.3</v>
      </c>
      <c r="J368" s="10" t="str">
        <f>=LOG10(H368)</f>
      </c>
      <c r="K368" t="str">
        <f>=_xlfn.RANK.AVG(H368,H$2:H$1654,1)</f>
      </c>
      <c r="L368" t="str">
        <f>=_xlfn.RANK.AVG(I368,I$2:I$1654,1)</f>
      </c>
      <c r="M368" t="str">
        <f>=IF(AND(C368="Public",E368&lt;&gt;""),E368,"")</f>
      </c>
      <c r="N368" t="str">
        <f>=IF(AND(C368="Public",E368&lt;&gt;""),I368,"")</f>
      </c>
      <c r="O368" t="str">
        <f>=IF(AND(C368="Private nonprofit",E368&lt;&gt;""),E368,"")</f>
      </c>
      <c r="P368" t="str">
        <f>=IF(AND(C368="Private nonprofit",E368&lt;&gt;""),I368,"")</f>
      </c>
    </row>
    <row r="369">
      <c r="A369" t="n">
        <v>151379</v>
      </c>
      <c r="B369" t="s">
        <v>1725</v>
      </c>
      <c r="C369" t="s">
        <v>149</v>
      </c>
      <c r="D369" t="n">
        <v>34</v>
      </c>
      <c r="E369" t="n">
        <v>8829</v>
      </c>
      <c r="F369" t="n">
        <v>70</v>
      </c>
      <c r="G369" t="n">
        <v>13</v>
      </c>
      <c r="H369" t="n">
        <v>5547</v>
      </c>
      <c r="I369" t="n">
        <v>33.2</v>
      </c>
      <c r="J369" s="10" t="str">
        <f>=LOG10(H369)</f>
      </c>
      <c r="K369" t="str">
        <f>=_xlfn.RANK.AVG(H369,H$2:H$1654,1)</f>
      </c>
      <c r="L369" t="str">
        <f>=_xlfn.RANK.AVG(I369,I$2:I$1654,1)</f>
      </c>
      <c r="M369" t="str">
        <f>=IF(AND(C369="Public",E369&lt;&gt;""),E369,"")</f>
      </c>
      <c r="N369" t="str">
        <f>=IF(AND(C369="Public",E369&lt;&gt;""),I369,"")</f>
      </c>
      <c r="O369" t="str">
        <f>=IF(AND(C369="Private nonprofit",E369&lt;&gt;""),E369,"")</f>
      </c>
      <c r="P369" t="str">
        <f>=IF(AND(C369="Private nonprofit",E369&lt;&gt;""),I369,"")</f>
      </c>
    </row>
    <row r="370">
      <c r="A370" t="n">
        <v>151388</v>
      </c>
      <c r="B370" t="s">
        <v>1727</v>
      </c>
      <c r="C370" t="s">
        <v>149</v>
      </c>
      <c r="D370" t="n">
        <v>34</v>
      </c>
      <c r="E370" t="n">
        <v>9484</v>
      </c>
      <c r="F370" t="n">
        <v>63</v>
      </c>
      <c r="G370" t="n">
        <v>14</v>
      </c>
      <c r="H370" t="n">
        <v>5241</v>
      </c>
      <c r="I370" t="n">
        <v>45.4</v>
      </c>
      <c r="J370" s="10" t="str">
        <f>=LOG10(H370)</f>
      </c>
      <c r="K370" t="str">
        <f>=_xlfn.RANK.AVG(H370,H$2:H$1654,1)</f>
      </c>
      <c r="L370" t="str">
        <f>=_xlfn.RANK.AVG(I370,I$2:I$1654,1)</f>
      </c>
      <c r="M370" t="str">
        <f>=IF(AND(C370="Public",E370&lt;&gt;""),E370,"")</f>
      </c>
      <c r="N370" t="str">
        <f>=IF(AND(C370="Public",E370&lt;&gt;""),I370,"")</f>
      </c>
      <c r="O370" t="str">
        <f>=IF(AND(C370="Private nonprofit",E370&lt;&gt;""),E370,"")</f>
      </c>
      <c r="P370" t="str">
        <f>=IF(AND(C370="Private nonprofit",E370&lt;&gt;""),I370,"")</f>
      </c>
    </row>
    <row r="371">
      <c r="A371" t="n">
        <v>151777</v>
      </c>
      <c r="B371" t="s">
        <v>1734</v>
      </c>
      <c r="C371" t="s">
        <v>163</v>
      </c>
      <c r="D371" t="n">
        <v>44</v>
      </c>
      <c r="E371" t="n">
        <v>19367</v>
      </c>
      <c r="F371" t="n">
        <v>72</v>
      </c>
      <c r="G371" t="n">
        <v>13</v>
      </c>
      <c r="H371" t="n">
        <v>1303</v>
      </c>
      <c r="I371" t="n">
        <v>44.8</v>
      </c>
      <c r="J371" s="10" t="str">
        <f>=LOG10(H371)</f>
      </c>
      <c r="K371" t="str">
        <f>=_xlfn.RANK.AVG(H371,H$2:H$1654,1)</f>
      </c>
      <c r="L371" t="str">
        <f>=_xlfn.RANK.AVG(I371,I$2:I$1654,1)</f>
      </c>
      <c r="M371" t="str">
        <f>=IF(AND(C371="Public",E371&lt;&gt;""),E371,"")</f>
      </c>
      <c r="N371" t="str">
        <f>=IF(AND(C371="Public",E371&lt;&gt;""),I371,"")</f>
      </c>
      <c r="O371" t="str">
        <f>=IF(AND(C371="Private nonprofit",E371&lt;&gt;""),E371,"")</f>
      </c>
      <c r="P371" t="str">
        <f>=IF(AND(C371="Private nonprofit",E371&lt;&gt;""),I371,"")</f>
      </c>
    </row>
    <row r="372">
      <c r="A372" t="n">
        <v>151786</v>
      </c>
      <c r="B372" t="s">
        <v>1736</v>
      </c>
      <c r="C372" t="s">
        <v>163</v>
      </c>
      <c r="D372" t="n">
        <v>23</v>
      </c>
      <c r="E372" t="n">
        <v>23225</v>
      </c>
      <c r="F372" t="n">
        <v>77</v>
      </c>
      <c r="G372" t="n">
        <v>13</v>
      </c>
      <c r="H372" t="n">
        <v>4934</v>
      </c>
      <c r="I372" t="n">
        <v>60.9</v>
      </c>
      <c r="J372" s="10" t="str">
        <f>=LOG10(H372)</f>
      </c>
      <c r="K372" t="str">
        <f>=_xlfn.RANK.AVG(H372,H$2:H$1654,1)</f>
      </c>
      <c r="L372" t="str">
        <f>=_xlfn.RANK.AVG(I372,I$2:I$1654,1)</f>
      </c>
      <c r="M372" t="str">
        <f>=IF(AND(C372="Public",E372&lt;&gt;""),E372,"")</f>
      </c>
      <c r="N372" t="str">
        <f>=IF(AND(C372="Public",E372&lt;&gt;""),I372,"")</f>
      </c>
      <c r="O372" t="str">
        <f>=IF(AND(C372="Private nonprofit",E372&lt;&gt;""),E372,"")</f>
      </c>
      <c r="P372" t="str">
        <f>=IF(AND(C372="Private nonprofit",E372&lt;&gt;""),I372,"")</f>
      </c>
    </row>
    <row r="373">
      <c r="A373" t="n">
        <v>151801</v>
      </c>
      <c r="B373" t="s">
        <v>1737</v>
      </c>
      <c r="C373" t="s">
        <v>163</v>
      </c>
      <c r="D373" t="n">
        <v>25</v>
      </c>
      <c r="E373" t="n">
        <v>23364</v>
      </c>
      <c r="F373" t="n">
        <v>79</v>
      </c>
      <c r="G373" t="n">
        <v>12</v>
      </c>
      <c r="H373" t="n">
        <v>2708</v>
      </c>
      <c r="I373" t="n">
        <v>65.6</v>
      </c>
      <c r="J373" s="10" t="str">
        <f>=LOG10(H373)</f>
      </c>
      <c r="K373" t="str">
        <f>=_xlfn.RANK.AVG(H373,H$2:H$1654,1)</f>
      </c>
      <c r="L373" t="str">
        <f>=_xlfn.RANK.AVG(I373,I$2:I$1654,1)</f>
      </c>
      <c r="M373" t="str">
        <f>=IF(AND(C373="Public",E373&lt;&gt;""),E373,"")</f>
      </c>
      <c r="N373" t="str">
        <f>=IF(AND(C373="Public",E373&lt;&gt;""),I373,"")</f>
      </c>
      <c r="O373" t="str">
        <f>=IF(AND(C373="Private nonprofit",E373&lt;&gt;""),E373,"")</f>
      </c>
      <c r="P373" t="str">
        <f>=IF(AND(C373="Private nonprofit",E373&lt;&gt;""),I373,"")</f>
      </c>
    </row>
    <row r="374">
      <c r="A374" t="n">
        <v>152080</v>
      </c>
      <c r="B374" t="s">
        <v>1746</v>
      </c>
      <c r="C374" t="s">
        <v>163</v>
      </c>
      <c r="D374" t="n">
        <v>12</v>
      </c>
      <c r="E374" t="n">
        <v>29083</v>
      </c>
      <c r="F374" t="n">
        <v>98</v>
      </c>
      <c r="G374" t="n">
        <v>9</v>
      </c>
      <c r="H374" t="n">
        <v>13618</v>
      </c>
      <c r="I374" t="n">
        <v>96.8</v>
      </c>
      <c r="J374" s="10" t="str">
        <f>=LOG10(H374)</f>
      </c>
      <c r="K374" t="str">
        <f>=_xlfn.RANK.AVG(H374,H$2:H$1654,1)</f>
      </c>
      <c r="L374" t="str">
        <f>=_xlfn.RANK.AVG(I374,I$2:I$1654,1)</f>
      </c>
      <c r="M374" t="str">
        <f>=IF(AND(C374="Public",E374&lt;&gt;""),E374,"")</f>
      </c>
      <c r="N374" t="str">
        <f>=IF(AND(C374="Public",E374&lt;&gt;""),I374,"")</f>
      </c>
      <c r="O374" t="str">
        <f>=IF(AND(C374="Private nonprofit",E374&lt;&gt;""),E374,"")</f>
      </c>
      <c r="P374" t="str">
        <f>=IF(AND(C374="Private nonprofit",E374&lt;&gt;""),I374,"")</f>
      </c>
    </row>
    <row r="375">
      <c r="A375" t="n">
        <v>152099</v>
      </c>
      <c r="B375" t="s">
        <v>1747</v>
      </c>
      <c r="C375" t="s">
        <v>163</v>
      </c>
      <c r="D375" t="n">
        <v>32</v>
      </c>
      <c r="E375" t="n">
        <v>12268</v>
      </c>
      <c r="F375" t="n">
        <v>68</v>
      </c>
      <c r="G375" t="n">
        <v>12</v>
      </c>
      <c r="H375" t="n">
        <v>936</v>
      </c>
      <c r="I375" t="n">
        <v>68.4</v>
      </c>
      <c r="J375" s="10" t="str">
        <f>=LOG10(H375)</f>
      </c>
      <c r="K375" t="str">
        <f>=_xlfn.RANK.AVG(H375,H$2:H$1654,1)</f>
      </c>
      <c r="L375" t="str">
        <f>=_xlfn.RANK.AVG(I375,I$2:I$1654,1)</f>
      </c>
      <c r="M375" t="str">
        <f>=IF(AND(C375="Public",E375&lt;&gt;""),E375,"")</f>
      </c>
      <c r="N375" t="str">
        <f>=IF(AND(C375="Public",E375&lt;&gt;""),I375,"")</f>
      </c>
      <c r="O375" t="str">
        <f>=IF(AND(C375="Private nonprofit",E375&lt;&gt;""),E375,"")</f>
      </c>
      <c r="P375" t="str">
        <f>=IF(AND(C375="Private nonprofit",E375&lt;&gt;""),I375,"")</f>
      </c>
    </row>
    <row r="376">
      <c r="A376" t="n">
        <v>152318</v>
      </c>
      <c r="B376" t="s">
        <v>1752</v>
      </c>
      <c r="C376" t="s">
        <v>163</v>
      </c>
      <c r="D376" t="n">
        <v>12</v>
      </c>
      <c r="E376" t="n">
        <v>44016</v>
      </c>
      <c r="F376" t="n">
        <v>91</v>
      </c>
      <c r="G376" t="n">
        <v>11</v>
      </c>
      <c r="H376" t="n">
        <v>2279</v>
      </c>
      <c r="I376" t="n">
        <v>81.7</v>
      </c>
      <c r="J376" s="10" t="str">
        <f>=LOG10(H376)</f>
      </c>
      <c r="K376" t="str">
        <f>=_xlfn.RANK.AVG(H376,H$2:H$1654,1)</f>
      </c>
      <c r="L376" t="str">
        <f>=_xlfn.RANK.AVG(I376,I$2:I$1654,1)</f>
      </c>
      <c r="M376" t="str">
        <f>=IF(AND(C376="Public",E376&lt;&gt;""),E376,"")</f>
      </c>
      <c r="N376" t="str">
        <f>=IF(AND(C376="Public",E376&lt;&gt;""),I376,"")</f>
      </c>
      <c r="O376" t="str">
        <f>=IF(AND(C376="Private nonprofit",E376&lt;&gt;""),E376,"")</f>
      </c>
      <c r="P376" t="str">
        <f>=IF(AND(C376="Private nonprofit",E376&lt;&gt;""),I376,"")</f>
      </c>
    </row>
    <row r="377">
      <c r="A377" t="n">
        <v>152336</v>
      </c>
      <c r="B377" t="s">
        <v>1753</v>
      </c>
      <c r="C377" t="s">
        <v>163</v>
      </c>
      <c r="D377" t="n">
        <v>43</v>
      </c>
      <c r="E377" t="n">
        <v>20897</v>
      </c>
      <c r="F377" t="n">
        <v>66</v>
      </c>
      <c r="G377" t="n">
        <v>11</v>
      </c>
      <c r="H377" t="n">
        <v>2290</v>
      </c>
      <c r="I377" t="n">
        <v>59.9</v>
      </c>
      <c r="J377" s="10" t="str">
        <f>=LOG10(H377)</f>
      </c>
      <c r="K377" t="str">
        <f>=_xlfn.RANK.AVG(H377,H$2:H$1654,1)</f>
      </c>
      <c r="L377" t="str">
        <f>=_xlfn.RANK.AVG(I377,I$2:I$1654,1)</f>
      </c>
      <c r="M377" t="str">
        <f>=IF(AND(C377="Public",E377&lt;&gt;""),E377,"")</f>
      </c>
      <c r="N377" t="str">
        <f>=IF(AND(C377="Public",E377&lt;&gt;""),I377,"")</f>
      </c>
      <c r="O377" t="str">
        <f>=IF(AND(C377="Private nonprofit",E377&lt;&gt;""),E377,"")</f>
      </c>
      <c r="P377" t="str">
        <f>=IF(AND(C377="Private nonprofit",E377&lt;&gt;""),I377,"")</f>
      </c>
    </row>
    <row r="378">
      <c r="A378" t="n">
        <v>152381</v>
      </c>
      <c r="B378" t="s">
        <v>1754</v>
      </c>
      <c r="C378" t="s">
        <v>163</v>
      </c>
      <c r="D378" t="n">
        <v>51</v>
      </c>
      <c r="E378" t="n">
        <v>18470</v>
      </c>
      <c r="F378" t="n">
        <v>67</v>
      </c>
      <c r="G378" t="n">
        <v>9</v>
      </c>
      <c r="H378" t="n">
        <v>1394</v>
      </c>
      <c r="I378" t="n">
        <v>52.7</v>
      </c>
      <c r="J378" s="10" t="str">
        <f>=LOG10(H378)</f>
      </c>
      <c r="K378" t="str">
        <f>=_xlfn.RANK.AVG(H378,H$2:H$1654,1)</f>
      </c>
      <c r="L378" t="str">
        <f>=_xlfn.RANK.AVG(I378,I$2:I$1654,1)</f>
      </c>
      <c r="M378" t="str">
        <f>=IF(AND(C378="Public",E378&lt;&gt;""),E378,"")</f>
      </c>
      <c r="N378" t="str">
        <f>=IF(AND(C378="Public",E378&lt;&gt;""),I378,"")</f>
      </c>
      <c r="O378" t="str">
        <f>=IF(AND(C378="Private nonprofit",E378&lt;&gt;""),E378,"")</f>
      </c>
      <c r="P378" t="str">
        <f>=IF(AND(C378="Private nonprofit",E378&lt;&gt;""),I378,"")</f>
      </c>
    </row>
    <row r="379">
      <c r="A379" t="n">
        <v>152390</v>
      </c>
      <c r="B379" t="s">
        <v>1756</v>
      </c>
      <c r="C379" t="s">
        <v>163</v>
      </c>
      <c r="D379" t="n">
        <v>24</v>
      </c>
      <c r="E379" t="n">
        <v>30389</v>
      </c>
      <c r="F379" t="n">
        <v>84</v>
      </c>
      <c r="G379" t="n">
        <v>8</v>
      </c>
      <c r="H379" t="n">
        <v>1587</v>
      </c>
      <c r="I379" t="n">
        <v>76.5</v>
      </c>
      <c r="J379" s="10" t="str">
        <f>=LOG10(H379)</f>
      </c>
      <c r="K379" t="str">
        <f>=_xlfn.RANK.AVG(H379,H$2:H$1654,1)</f>
      </c>
      <c r="L379" t="str">
        <f>=_xlfn.RANK.AVG(I379,I$2:I$1654,1)</f>
      </c>
      <c r="M379" t="str">
        <f>=IF(AND(C379="Public",E379&lt;&gt;""),E379,"")</f>
      </c>
      <c r="N379" t="str">
        <f>=IF(AND(C379="Public",E379&lt;&gt;""),I379,"")</f>
      </c>
      <c r="O379" t="str">
        <f>=IF(AND(C379="Private nonprofit",E379&lt;&gt;""),E379,"")</f>
      </c>
      <c r="P379" t="str">
        <f>=IF(AND(C379="Private nonprofit",E379&lt;&gt;""),I379,"")</f>
      </c>
    </row>
    <row r="380">
      <c r="A380" t="n">
        <v>152530</v>
      </c>
      <c r="B380" t="s">
        <v>1760</v>
      </c>
      <c r="C380" t="s">
        <v>163</v>
      </c>
      <c r="D380" t="n">
        <v>13</v>
      </c>
      <c r="E380" t="n">
        <v>25698</v>
      </c>
      <c r="F380" t="n">
        <v>91</v>
      </c>
      <c r="G380" t="n">
        <v>14</v>
      </c>
      <c r="H380" t="n">
        <v>2561</v>
      </c>
      <c r="I380" t="n">
        <v>76.6</v>
      </c>
      <c r="J380" s="10" t="str">
        <f>=LOG10(H380)</f>
      </c>
      <c r="K380" t="str">
        <f>=_xlfn.RANK.AVG(H380,H$2:H$1654,1)</f>
      </c>
      <c r="L380" t="str">
        <f>=_xlfn.RANK.AVG(I380,I$2:I$1654,1)</f>
      </c>
      <c r="M380" t="str">
        <f>=IF(AND(C380="Public",E380&lt;&gt;""),E380,"")</f>
      </c>
      <c r="N380" t="str">
        <f>=IF(AND(C380="Public",E380&lt;&gt;""),I380,"")</f>
      </c>
      <c r="O380" t="str">
        <f>=IF(AND(C380="Private nonprofit",E380&lt;&gt;""),E380,"")</f>
      </c>
      <c r="P380" t="str">
        <f>=IF(AND(C380="Private nonprofit",E380&lt;&gt;""),I380,"")</f>
      </c>
    </row>
    <row r="381">
      <c r="A381" t="n">
        <v>152567</v>
      </c>
      <c r="B381" t="s">
        <v>1761</v>
      </c>
      <c r="C381" t="s">
        <v>163</v>
      </c>
      <c r="D381" t="n">
        <v>16</v>
      </c>
      <c r="E381" t="n">
        <v>25580</v>
      </c>
      <c r="F381" t="n">
        <v>85</v>
      </c>
      <c r="G381" t="n">
        <v>18</v>
      </c>
      <c r="H381" t="n">
        <v>4734</v>
      </c>
      <c r="I381" t="n">
        <v>66.6</v>
      </c>
      <c r="J381" s="10" t="str">
        <f>=LOG10(H381)</f>
      </c>
      <c r="K381" t="str">
        <f>=_xlfn.RANK.AVG(H381,H$2:H$1654,1)</f>
      </c>
      <c r="L381" t="str">
        <f>=_xlfn.RANK.AVG(I381,I$2:I$1654,1)</f>
      </c>
      <c r="M381" t="str">
        <f>=IF(AND(C381="Public",E381&lt;&gt;""),E381,"")</f>
      </c>
      <c r="N381" t="str">
        <f>=IF(AND(C381="Public",E381&lt;&gt;""),I381,"")</f>
      </c>
      <c r="O381" t="str">
        <f>=IF(AND(C381="Private nonprofit",E381&lt;&gt;""),E381,"")</f>
      </c>
      <c r="P381" t="str">
        <f>=IF(AND(C381="Private nonprofit",E381&lt;&gt;""),I381,"")</f>
      </c>
    </row>
    <row r="382">
      <c r="A382" t="n">
        <v>152600</v>
      </c>
      <c r="B382" t="s">
        <v>1763</v>
      </c>
      <c r="C382" t="s">
        <v>163</v>
      </c>
      <c r="D382" t="n">
        <v>26</v>
      </c>
      <c r="E382" t="n">
        <v>23168</v>
      </c>
      <c r="F382" t="n">
        <v>79</v>
      </c>
      <c r="G382" t="n">
        <v>11</v>
      </c>
      <c r="H382" t="n">
        <v>3192</v>
      </c>
      <c r="I382" t="n">
        <v>67</v>
      </c>
      <c r="J382" s="10" t="str">
        <f>=LOG10(H382)</f>
      </c>
      <c r="K382" t="str">
        <f>=_xlfn.RANK.AVG(H382,H$2:H$1654,1)</f>
      </c>
      <c r="L382" t="str">
        <f>=_xlfn.RANK.AVG(I382,I$2:I$1654,1)</f>
      </c>
      <c r="M382" t="str">
        <f>=IF(AND(C382="Public",E382&lt;&gt;""),E382,"")</f>
      </c>
      <c r="N382" t="str">
        <f>=IF(AND(C382="Public",E382&lt;&gt;""),I382,"")</f>
      </c>
      <c r="O382" t="str">
        <f>=IF(AND(C382="Private nonprofit",E382&lt;&gt;""),E382,"")</f>
      </c>
      <c r="P382" t="str">
        <f>=IF(AND(C382="Private nonprofit",E382&lt;&gt;""),I382,"")</f>
      </c>
    </row>
    <row r="383">
      <c r="A383" t="n">
        <v>152637</v>
      </c>
      <c r="B383" t="s">
        <v>1766</v>
      </c>
      <c r="C383" t="s">
        <v>149</v>
      </c>
      <c r="D383" t="n">
        <v>9</v>
      </c>
      <c r="E383" t="n">
        <v>10932</v>
      </c>
      <c r="F383" t="n">
        <v>52</v>
      </c>
      <c r="G383" t="n">
        <v>25</v>
      </c>
      <c r="H383" t="n">
        <v>19445</v>
      </c>
      <c r="I383" t="n">
        <v>29.4</v>
      </c>
      <c r="J383" s="10" t="str">
        <f>=LOG10(H383)</f>
      </c>
      <c r="K383" t="str">
        <f>=_xlfn.RANK.AVG(H383,H$2:H$1654,1)</f>
      </c>
      <c r="L383" t="str">
        <f>=_xlfn.RANK.AVG(I383,I$2:I$1654,1)</f>
      </c>
      <c r="M383" t="str">
        <f>=IF(AND(C383="Public",E383&lt;&gt;""),E383,"")</f>
      </c>
      <c r="N383" t="str">
        <f>=IF(AND(C383="Public",E383&lt;&gt;""),I383,"")</f>
      </c>
      <c r="O383" t="str">
        <f>=IF(AND(C383="Private nonprofit",E383&lt;&gt;""),E383,"")</f>
      </c>
      <c r="P383" t="str">
        <f>=IF(AND(C383="Private nonprofit",E383&lt;&gt;""),I383,"")</f>
      </c>
    </row>
    <row r="384">
      <c r="A384" t="n">
        <v>152673</v>
      </c>
      <c r="B384" t="s">
        <v>1767</v>
      </c>
      <c r="C384" t="s">
        <v>163</v>
      </c>
      <c r="D384" t="n">
        <v>23</v>
      </c>
      <c r="E384" t="n">
        <v>23913</v>
      </c>
      <c r="F384" t="n">
        <v>86</v>
      </c>
      <c r="G384" t="n">
        <v>9</v>
      </c>
      <c r="H384" t="n">
        <v>840</v>
      </c>
      <c r="I384" t="n">
        <v>77.1</v>
      </c>
      <c r="J384" s="10" t="str">
        <f>=LOG10(H384)</f>
      </c>
      <c r="K384" t="str">
        <f>=_xlfn.RANK.AVG(H384,H$2:H$1654,1)</f>
      </c>
      <c r="L384" t="str">
        <f>=_xlfn.RANK.AVG(I384,I$2:I$1654,1)</f>
      </c>
      <c r="M384" t="str">
        <f>=IF(AND(C384="Public",E384&lt;&gt;""),E384,"")</f>
      </c>
      <c r="N384" t="str">
        <f>=IF(AND(C384="Public",E384&lt;&gt;""),I384,"")</f>
      </c>
      <c r="O384" t="str">
        <f>=IF(AND(C384="Private nonprofit",E384&lt;&gt;""),E384,"")</f>
      </c>
      <c r="P384" t="str">
        <f>=IF(AND(C384="Private nonprofit",E384&lt;&gt;""),I384,"")</f>
      </c>
    </row>
    <row r="385">
      <c r="A385" t="n">
        <v>152992</v>
      </c>
      <c r="B385" t="s">
        <v>1772</v>
      </c>
      <c r="C385" t="s">
        <v>163</v>
      </c>
      <c r="D385" t="n">
        <v>30</v>
      </c>
      <c r="E385" t="n">
        <v>23292</v>
      </c>
      <c r="F385" t="n">
        <v>60</v>
      </c>
      <c r="G385" t="n">
        <v>12</v>
      </c>
      <c r="H385" t="n">
        <v>1005</v>
      </c>
      <c r="I385" t="n">
        <v>49.4</v>
      </c>
      <c r="J385" s="10" t="str">
        <f>=LOG10(H385)</f>
      </c>
      <c r="K385" t="str">
        <f>=_xlfn.RANK.AVG(H385,H$2:H$1654,1)</f>
      </c>
      <c r="L385" t="str">
        <f>=_xlfn.RANK.AVG(I385,I$2:I$1654,1)</f>
      </c>
      <c r="M385" t="str">
        <f>=IF(AND(C385="Public",E385&lt;&gt;""),E385,"")</f>
      </c>
      <c r="N385" t="str">
        <f>=IF(AND(C385="Public",E385&lt;&gt;""),I385,"")</f>
      </c>
      <c r="O385" t="str">
        <f>=IF(AND(C385="Private nonprofit",E385&lt;&gt;""),E385,"")</f>
      </c>
      <c r="P385" t="str">
        <f>=IF(AND(C385="Private nonprofit",E385&lt;&gt;""),I385,"")</f>
      </c>
    </row>
    <row r="386">
      <c r="A386" t="n">
        <v>153001</v>
      </c>
      <c r="B386" t="s">
        <v>1774</v>
      </c>
      <c r="C386" t="s">
        <v>163</v>
      </c>
      <c r="D386" t="n">
        <v>43</v>
      </c>
      <c r="E386" t="n">
        <v>18156</v>
      </c>
      <c r="F386" t="n">
        <v>76</v>
      </c>
      <c r="G386" t="n">
        <v>13</v>
      </c>
      <c r="H386" t="n">
        <v>2634</v>
      </c>
      <c r="I386" t="n">
        <v>47.3</v>
      </c>
      <c r="J386" s="10" t="str">
        <f>=LOG10(H386)</f>
      </c>
      <c r="K386" t="str">
        <f>=_xlfn.RANK.AVG(H386,H$2:H$1654,1)</f>
      </c>
      <c r="L386" t="str">
        <f>=_xlfn.RANK.AVG(I386,I$2:I$1654,1)</f>
      </c>
      <c r="M386" t="str">
        <f>=IF(AND(C386="Public",E386&lt;&gt;""),E386,"")</f>
      </c>
      <c r="N386" t="str">
        <f>=IF(AND(C386="Public",E386&lt;&gt;""),I386,"")</f>
      </c>
      <c r="O386" t="str">
        <f>=IF(AND(C386="Private nonprofit",E386&lt;&gt;""),E386,"")</f>
      </c>
      <c r="P386" t="str">
        <f>=IF(AND(C386="Private nonprofit",E386&lt;&gt;""),I386,"")</f>
      </c>
    </row>
    <row r="387">
      <c r="A387" t="n">
        <v>153108</v>
      </c>
      <c r="B387" t="s">
        <v>1780</v>
      </c>
      <c r="C387" t="s">
        <v>163</v>
      </c>
      <c r="D387" t="n">
        <v>21</v>
      </c>
      <c r="E387" t="n">
        <v>22499</v>
      </c>
      <c r="F387" t="n">
        <v>73</v>
      </c>
      <c r="G387" t="n">
        <v>12</v>
      </c>
      <c r="H387" t="n">
        <v>1303</v>
      </c>
      <c r="I387" t="n">
        <v>69.2</v>
      </c>
      <c r="J387" s="10" t="str">
        <f>=LOG10(H387)</f>
      </c>
      <c r="K387" t="str">
        <f>=_xlfn.RANK.AVG(H387,H$2:H$1654,1)</f>
      </c>
      <c r="L387" t="str">
        <f>=_xlfn.RANK.AVG(I387,I$2:I$1654,1)</f>
      </c>
      <c r="M387" t="str">
        <f>=IF(AND(C387="Public",E387&lt;&gt;""),E387,"")</f>
      </c>
      <c r="N387" t="str">
        <f>=IF(AND(C387="Public",E387&lt;&gt;""),I387,"")</f>
      </c>
      <c r="O387" t="str">
        <f>=IF(AND(C387="Private nonprofit",E387&lt;&gt;""),E387,"")</f>
      </c>
      <c r="P387" t="str">
        <f>=IF(AND(C387="Private nonprofit",E387&lt;&gt;""),I387,"")</f>
      </c>
    </row>
    <row r="388">
      <c r="A388" t="n">
        <v>153126</v>
      </c>
      <c r="B388" t="s">
        <v>1782</v>
      </c>
      <c r="C388" t="s">
        <v>163</v>
      </c>
      <c r="D388" t="n">
        <v>36</v>
      </c>
      <c r="E388" t="n">
        <v>25692</v>
      </c>
      <c r="F388" t="n">
        <v>67</v>
      </c>
      <c r="G388" t="n">
        <v>10</v>
      </c>
      <c r="H388" t="n">
        <v>1019</v>
      </c>
      <c r="I388" t="n">
        <v>54.9</v>
      </c>
      <c r="J388" s="10" t="str">
        <f>=LOG10(H388)</f>
      </c>
      <c r="K388" t="str">
        <f>=_xlfn.RANK.AVG(H388,H$2:H$1654,1)</f>
      </c>
      <c r="L388" t="str">
        <f>=_xlfn.RANK.AVG(I388,I$2:I$1654,1)</f>
      </c>
      <c r="M388" t="str">
        <f>=IF(AND(C388="Public",E388&lt;&gt;""),E388,"")</f>
      </c>
      <c r="N388" t="str">
        <f>=IF(AND(C388="Public",E388&lt;&gt;""),I388,"")</f>
      </c>
      <c r="O388" t="str">
        <f>=IF(AND(C388="Private nonprofit",E388&lt;&gt;""),E388,"")</f>
      </c>
      <c r="P388" t="str">
        <f>=IF(AND(C388="Private nonprofit",E388&lt;&gt;""),I388,"")</f>
      </c>
    </row>
    <row r="389">
      <c r="A389" t="n">
        <v>153144</v>
      </c>
      <c r="B389" t="s">
        <v>1783</v>
      </c>
      <c r="C389" t="s">
        <v>163</v>
      </c>
      <c r="D389" t="n">
        <v>36</v>
      </c>
      <c r="E389" t="n">
        <v>20940</v>
      </c>
      <c r="F389" t="n">
        <v>77</v>
      </c>
      <c r="G389" t="n">
        <v>11</v>
      </c>
      <c r="H389" t="n">
        <v>1326</v>
      </c>
      <c r="I389" t="n">
        <v>59</v>
      </c>
      <c r="J389" s="10" t="str">
        <f>=LOG10(H389)</f>
      </c>
      <c r="K389" t="str">
        <f>=_xlfn.RANK.AVG(H389,H$2:H$1654,1)</f>
      </c>
      <c r="L389" t="str">
        <f>=_xlfn.RANK.AVG(I389,I$2:I$1654,1)</f>
      </c>
      <c r="M389" t="str">
        <f>=IF(AND(C389="Public",E389&lt;&gt;""),E389,"")</f>
      </c>
      <c r="N389" t="str">
        <f>=IF(AND(C389="Public",E389&lt;&gt;""),I389,"")</f>
      </c>
      <c r="O389" t="str">
        <f>=IF(AND(C389="Private nonprofit",E389&lt;&gt;""),E389,"")</f>
      </c>
      <c r="P389" t="str">
        <f>=IF(AND(C389="Private nonprofit",E389&lt;&gt;""),I389,"")</f>
      </c>
    </row>
    <row r="390">
      <c r="A390" t="n">
        <v>153162</v>
      </c>
      <c r="B390" t="s">
        <v>1784</v>
      </c>
      <c r="C390" t="s">
        <v>163</v>
      </c>
      <c r="D390" t="n">
        <v>29</v>
      </c>
      <c r="E390" t="n">
        <v>25850</v>
      </c>
      <c r="F390" t="n">
        <v>74</v>
      </c>
      <c r="G390" t="n">
        <v>12</v>
      </c>
      <c r="H390" t="n">
        <v>1185</v>
      </c>
      <c r="I390" t="n">
        <v>71.7</v>
      </c>
      <c r="J390" s="10" t="str">
        <f>=LOG10(H390)</f>
      </c>
      <c r="K390" t="str">
        <f>=_xlfn.RANK.AVG(H390,H$2:H$1654,1)</f>
      </c>
      <c r="L390" t="str">
        <f>=_xlfn.RANK.AVG(I390,I$2:I$1654,1)</f>
      </c>
      <c r="M390" t="str">
        <f>=IF(AND(C390="Public",E390&lt;&gt;""),E390,"")</f>
      </c>
      <c r="N390" t="str">
        <f>=IF(AND(C390="Public",E390&lt;&gt;""),I390,"")</f>
      </c>
      <c r="O390" t="str">
        <f>=IF(AND(C390="Private nonprofit",E390&lt;&gt;""),E390,"")</f>
      </c>
      <c r="P390" t="str">
        <f>=IF(AND(C390="Private nonprofit",E390&lt;&gt;""),I390,"")</f>
      </c>
    </row>
    <row r="391">
      <c r="A391" t="n">
        <v>153250</v>
      </c>
      <c r="B391" t="s">
        <v>1789</v>
      </c>
      <c r="C391" t="s">
        <v>163</v>
      </c>
      <c r="D391" t="n">
        <v>18</v>
      </c>
      <c r="E391" t="n">
        <v>27925</v>
      </c>
      <c r="F391" t="n">
        <v>85</v>
      </c>
      <c r="G391" t="n">
        <v>14</v>
      </c>
      <c r="H391" t="n">
        <v>2062</v>
      </c>
      <c r="I391" t="n">
        <v>67.2</v>
      </c>
      <c r="J391" s="10" t="str">
        <f>=LOG10(H391)</f>
      </c>
      <c r="K391" t="str">
        <f>=_xlfn.RANK.AVG(H391,H$2:H$1654,1)</f>
      </c>
      <c r="L391" t="str">
        <f>=_xlfn.RANK.AVG(I391,I$2:I$1654,1)</f>
      </c>
      <c r="M391" t="str">
        <f>=IF(AND(C391="Public",E391&lt;&gt;""),E391,"")</f>
      </c>
      <c r="N391" t="str">
        <f>=IF(AND(C391="Public",E391&lt;&gt;""),I391,"")</f>
      </c>
      <c r="O391" t="str">
        <f>=IF(AND(C391="Private nonprofit",E391&lt;&gt;""),E391,"")</f>
      </c>
      <c r="P391" t="str">
        <f>=IF(AND(C391="Private nonprofit",E391&lt;&gt;""),I391,"")</f>
      </c>
    </row>
    <row r="392">
      <c r="A392" t="n">
        <v>153269</v>
      </c>
      <c r="B392" t="s">
        <v>1791</v>
      </c>
      <c r="C392" t="s">
        <v>163</v>
      </c>
      <c r="D392" t="n">
        <v>21</v>
      </c>
      <c r="E392" t="n">
        <v>30886</v>
      </c>
      <c r="F392" t="n">
        <v>84</v>
      </c>
      <c r="G392" t="n">
        <v>10</v>
      </c>
      <c r="H392" t="n">
        <v>5226</v>
      </c>
      <c r="I392" t="n">
        <v>76.6</v>
      </c>
      <c r="J392" s="10" t="str">
        <f>=LOG10(H392)</f>
      </c>
      <c r="K392" t="str">
        <f>=_xlfn.RANK.AVG(H392,H$2:H$1654,1)</f>
      </c>
      <c r="L392" t="str">
        <f>=_xlfn.RANK.AVG(I392,I$2:I$1654,1)</f>
      </c>
      <c r="M392" t="str">
        <f>=IF(AND(C392="Public",E392&lt;&gt;""),E392,"")</f>
      </c>
      <c r="N392" t="str">
        <f>=IF(AND(C392="Public",E392&lt;&gt;""),I392,"")</f>
      </c>
      <c r="O392" t="str">
        <f>=IF(AND(C392="Private nonprofit",E392&lt;&gt;""),E392,"")</f>
      </c>
      <c r="P392" t="str">
        <f>=IF(AND(C392="Private nonprofit",E392&lt;&gt;""),I392,"")</f>
      </c>
    </row>
    <row r="393">
      <c r="A393" t="n">
        <v>153278</v>
      </c>
      <c r="B393" t="s">
        <v>1793</v>
      </c>
      <c r="C393" t="s">
        <v>163</v>
      </c>
      <c r="D393" t="n">
        <v>40</v>
      </c>
      <c r="E393" t="n">
        <v>25216</v>
      </c>
      <c r="F393" t="n">
        <v>71</v>
      </c>
      <c r="G393" t="n">
        <v>11</v>
      </c>
      <c r="H393" t="n">
        <v>1907</v>
      </c>
      <c r="I393" t="n">
        <v>41.1</v>
      </c>
      <c r="J393" s="10" t="str">
        <f>=LOG10(H393)</f>
      </c>
      <c r="K393" t="str">
        <f>=_xlfn.RANK.AVG(H393,H$2:H$1654,1)</f>
      </c>
      <c r="L393" t="str">
        <f>=_xlfn.RANK.AVG(I393,I$2:I$1654,1)</f>
      </c>
      <c r="M393" t="str">
        <f>=IF(AND(C393="Public",E393&lt;&gt;""),E393,"")</f>
      </c>
      <c r="N393" t="str">
        <f>=IF(AND(C393="Public",E393&lt;&gt;""),I393,"")</f>
      </c>
      <c r="O393" t="str">
        <f>=IF(AND(C393="Private nonprofit",E393&lt;&gt;""),E393,"")</f>
      </c>
      <c r="P393" t="str">
        <f>=IF(AND(C393="Private nonprofit",E393&lt;&gt;""),I393,"")</f>
      </c>
    </row>
    <row r="394">
      <c r="A394" t="n">
        <v>153302</v>
      </c>
      <c r="B394" t="s">
        <v>1796</v>
      </c>
      <c r="C394" t="s">
        <v>163</v>
      </c>
      <c r="D394" t="n">
        <v>40</v>
      </c>
      <c r="E394" t="n">
        <v>14393</v>
      </c>
      <c r="F394" t="n">
        <v>70</v>
      </c>
      <c r="G394" t="n">
        <v>8</v>
      </c>
      <c r="H394" t="n">
        <v>217</v>
      </c>
      <c r="I394" t="n">
        <v>40.7</v>
      </c>
      <c r="J394" s="10" t="str">
        <f>=LOG10(H394)</f>
      </c>
      <c r="K394" t="str">
        <f>=_xlfn.RANK.AVG(H394,H$2:H$1654,1)</f>
      </c>
      <c r="L394" t="str">
        <f>=_xlfn.RANK.AVG(I394,I$2:I$1654,1)</f>
      </c>
      <c r="M394" t="str">
        <f>=IF(AND(C394="Public",E394&lt;&gt;""),E394,"")</f>
      </c>
      <c r="N394" t="str">
        <f>=IF(AND(C394="Public",E394&lt;&gt;""),I394,"")</f>
      </c>
      <c r="O394" t="str">
        <f>=IF(AND(C394="Private nonprofit",E394&lt;&gt;""),E394,"")</f>
      </c>
      <c r="P394" t="str">
        <f>=IF(AND(C394="Private nonprofit",E394&lt;&gt;""),I394,"")</f>
      </c>
    </row>
    <row r="395">
      <c r="A395" t="n">
        <v>153320</v>
      </c>
      <c r="B395" t="s">
        <v>1799</v>
      </c>
      <c r="C395" t="s">
        <v>163</v>
      </c>
      <c r="D395" t="n">
        <v>37</v>
      </c>
      <c r="E395" t="n">
        <v>18288</v>
      </c>
      <c r="F395" t="n">
        <v>80</v>
      </c>
      <c r="G395" t="n">
        <v>15</v>
      </c>
      <c r="H395" t="n">
        <v>616</v>
      </c>
      <c r="I395" t="n">
        <v>48</v>
      </c>
      <c r="J395" s="10" t="str">
        <f>=LOG10(H395)</f>
      </c>
      <c r="K395" t="str">
        <f>=_xlfn.RANK.AVG(H395,H$2:H$1654,1)</f>
      </c>
      <c r="L395" t="str">
        <f>=_xlfn.RANK.AVG(I395,I$2:I$1654,1)</f>
      </c>
      <c r="M395" t="str">
        <f>=IF(AND(C395="Public",E395&lt;&gt;""),E395,"")</f>
      </c>
      <c r="N395" t="str">
        <f>=IF(AND(C395="Public",E395&lt;&gt;""),I395,"")</f>
      </c>
      <c r="O395" t="str">
        <f>=IF(AND(C395="Private nonprofit",E395&lt;&gt;""),E395,"")</f>
      </c>
      <c r="P395" t="str">
        <f>=IF(AND(C395="Private nonprofit",E395&lt;&gt;""),I395,"")</f>
      </c>
    </row>
    <row r="396">
      <c r="A396" t="n">
        <v>153366</v>
      </c>
      <c r="B396" t="s">
        <v>1800</v>
      </c>
      <c r="C396" t="s">
        <v>163</v>
      </c>
      <c r="D396" t="n">
        <v>45</v>
      </c>
      <c r="E396" t="n">
        <v>16632</v>
      </c>
      <c r="F396" t="n">
        <v>64</v>
      </c>
      <c r="G396" t="n">
        <v>14</v>
      </c>
      <c r="H396" t="n">
        <v>1415</v>
      </c>
      <c r="I396" t="n">
        <v>38.3</v>
      </c>
      <c r="J396" s="10" t="str">
        <f>=LOG10(H396)</f>
      </c>
      <c r="K396" t="str">
        <f>=_xlfn.RANK.AVG(H396,H$2:H$1654,1)</f>
      </c>
      <c r="L396" t="str">
        <f>=_xlfn.RANK.AVG(I396,I$2:I$1654,1)</f>
      </c>
      <c r="M396" t="str">
        <f>=IF(AND(C396="Public",E396&lt;&gt;""),E396,"")</f>
      </c>
      <c r="N396" t="str">
        <f>=IF(AND(C396="Public",E396&lt;&gt;""),I396,"")</f>
      </c>
      <c r="O396" t="str">
        <f>=IF(AND(C396="Private nonprofit",E396&lt;&gt;""),E396,"")</f>
      </c>
      <c r="P396" t="str">
        <f>=IF(AND(C396="Private nonprofit",E396&lt;&gt;""),I396,"")</f>
      </c>
    </row>
    <row r="397">
      <c r="A397" t="n">
        <v>153375</v>
      </c>
      <c r="B397" t="s">
        <v>1802</v>
      </c>
      <c r="C397" t="s">
        <v>163</v>
      </c>
      <c r="D397" t="n">
        <v>38</v>
      </c>
      <c r="E397" t="n">
        <v>22296</v>
      </c>
      <c r="F397" t="n">
        <v>73</v>
      </c>
      <c r="G397" t="n">
        <v>12</v>
      </c>
      <c r="H397" t="n">
        <v>2111</v>
      </c>
      <c r="I397" t="n">
        <v>55.8</v>
      </c>
      <c r="J397" s="10" t="str">
        <f>=LOG10(H397)</f>
      </c>
      <c r="K397" t="str">
        <f>=_xlfn.RANK.AVG(H397,H$2:H$1654,1)</f>
      </c>
      <c r="L397" t="str">
        <f>=_xlfn.RANK.AVG(I397,I$2:I$1654,1)</f>
      </c>
      <c r="M397" t="str">
        <f>=IF(AND(C397="Public",E397&lt;&gt;""),E397,"")</f>
      </c>
      <c r="N397" t="str">
        <f>=IF(AND(C397="Public",E397&lt;&gt;""),I397,"")</f>
      </c>
      <c r="O397" t="str">
        <f>=IF(AND(C397="Private nonprofit",E397&lt;&gt;""),E397,"")</f>
      </c>
      <c r="P397" t="str">
        <f>=IF(AND(C397="Private nonprofit",E397&lt;&gt;""),I397,"")</f>
      </c>
    </row>
    <row r="398">
      <c r="A398" t="n">
        <v>153384</v>
      </c>
      <c r="B398" t="s">
        <v>1803</v>
      </c>
      <c r="C398" t="s">
        <v>163</v>
      </c>
      <c r="D398" t="n">
        <v>17</v>
      </c>
      <c r="E398" t="n">
        <v>33446</v>
      </c>
      <c r="F398" t="n">
        <v>93</v>
      </c>
      <c r="G398" t="n">
        <v>9</v>
      </c>
      <c r="H398" t="n">
        <v>1790</v>
      </c>
      <c r="I398" t="n">
        <v>87.5</v>
      </c>
      <c r="J398" s="10" t="str">
        <f>=LOG10(H398)</f>
      </c>
      <c r="K398" t="str">
        <f>=_xlfn.RANK.AVG(H398,H$2:H$1654,1)</f>
      </c>
      <c r="L398" t="str">
        <f>=_xlfn.RANK.AVG(I398,I$2:I$1654,1)</f>
      </c>
      <c r="M398" t="str">
        <f>=IF(AND(C398="Public",E398&lt;&gt;""),E398,"")</f>
      </c>
      <c r="N398" t="str">
        <f>=IF(AND(C398="Public",E398&lt;&gt;""),I398,"")</f>
      </c>
      <c r="O398" t="str">
        <f>=IF(AND(C398="Private nonprofit",E398&lt;&gt;""),E398,"")</f>
      </c>
      <c r="P398" t="str">
        <f>=IF(AND(C398="Private nonprofit",E398&lt;&gt;""),I398,"")</f>
      </c>
    </row>
    <row r="399">
      <c r="A399" t="n">
        <v>153603</v>
      </c>
      <c r="B399" t="s">
        <v>1817</v>
      </c>
      <c r="C399" t="s">
        <v>149</v>
      </c>
      <c r="D399" t="n">
        <v>18</v>
      </c>
      <c r="E399" t="n">
        <v>17354</v>
      </c>
      <c r="F399" t="n">
        <v>88</v>
      </c>
      <c r="G399" t="n">
        <v>18</v>
      </c>
      <c r="H399" t="n">
        <v>32126</v>
      </c>
      <c r="I399" t="n">
        <v>75.5</v>
      </c>
      <c r="J399" s="10" t="str">
        <f>=LOG10(H399)</f>
      </c>
      <c r="K399" t="str">
        <f>=_xlfn.RANK.AVG(H399,H$2:H$1654,1)</f>
      </c>
      <c r="L399" t="str">
        <f>=_xlfn.RANK.AVG(I399,I$2:I$1654,1)</f>
      </c>
      <c r="M399" t="str">
        <f>=IF(AND(C399="Public",E399&lt;&gt;""),E399,"")</f>
      </c>
      <c r="N399" t="str">
        <f>=IF(AND(C399="Public",E399&lt;&gt;""),I399,"")</f>
      </c>
      <c r="O399" t="str">
        <f>=IF(AND(C399="Private nonprofit",E399&lt;&gt;""),E399,"")</f>
      </c>
      <c r="P399" t="str">
        <f>=IF(AND(C399="Private nonprofit",E399&lt;&gt;""),I399,"")</f>
      </c>
    </row>
    <row r="400">
      <c r="A400" t="n">
        <v>153658</v>
      </c>
      <c r="B400" t="s">
        <v>1821</v>
      </c>
      <c r="C400" t="s">
        <v>149</v>
      </c>
      <c r="D400" t="n">
        <v>18</v>
      </c>
      <c r="E400" t="n">
        <v>20121</v>
      </c>
      <c r="F400" t="n">
        <v>89</v>
      </c>
      <c r="G400" t="n">
        <v>15</v>
      </c>
      <c r="H400" t="n">
        <v>32773</v>
      </c>
      <c r="I400" t="n">
        <v>73.1</v>
      </c>
      <c r="J400" s="10" t="str">
        <f>=LOG10(H400)</f>
      </c>
      <c r="K400" t="str">
        <f>=_xlfn.RANK.AVG(H400,H$2:H$1654,1)</f>
      </c>
      <c r="L400" t="str">
        <f>=_xlfn.RANK.AVG(I400,I$2:I$1654,1)</f>
      </c>
      <c r="M400" t="str">
        <f>=IF(AND(C400="Public",E400&lt;&gt;""),E400,"")</f>
      </c>
      <c r="N400" t="str">
        <f>=IF(AND(C400="Public",E400&lt;&gt;""),I400,"")</f>
      </c>
      <c r="O400" t="str">
        <f>=IF(AND(C400="Private nonprofit",E400&lt;&gt;""),E400,"")</f>
      </c>
      <c r="P400" t="str">
        <f>=IF(AND(C400="Private nonprofit",E400&lt;&gt;""),I400,"")</f>
      </c>
    </row>
    <row r="401">
      <c r="A401" t="n">
        <v>153825</v>
      </c>
      <c r="B401" t="s">
        <v>1831</v>
      </c>
      <c r="C401" t="s">
        <v>163</v>
      </c>
      <c r="D401" t="n">
        <v>25</v>
      </c>
      <c r="E401" t="n">
        <v>22338</v>
      </c>
      <c r="F401" t="n">
        <v>83</v>
      </c>
      <c r="G401" t="n">
        <v>12</v>
      </c>
      <c r="H401" t="n">
        <v>1410</v>
      </c>
      <c r="I401" t="n">
        <v>69.9</v>
      </c>
      <c r="J401" s="10" t="str">
        <f>=LOG10(H401)</f>
      </c>
      <c r="K401" t="str">
        <f>=_xlfn.RANK.AVG(H401,H$2:H$1654,1)</f>
      </c>
      <c r="L401" t="str">
        <f>=_xlfn.RANK.AVG(I401,I$2:I$1654,1)</f>
      </c>
      <c r="M401" t="str">
        <f>=IF(AND(C401="Public",E401&lt;&gt;""),E401,"")</f>
      </c>
      <c r="N401" t="str">
        <f>=IF(AND(C401="Public",E401&lt;&gt;""),I401,"")</f>
      </c>
      <c r="O401" t="str">
        <f>=IF(AND(C401="Private nonprofit",E401&lt;&gt;""),E401,"")</f>
      </c>
      <c r="P401" t="str">
        <f>=IF(AND(C401="Private nonprofit",E401&lt;&gt;""),I401,"")</f>
      </c>
    </row>
    <row r="402">
      <c r="A402" t="n">
        <v>153834</v>
      </c>
      <c r="B402" t="s">
        <v>1832</v>
      </c>
      <c r="C402" t="s">
        <v>163</v>
      </c>
      <c r="D402" t="n">
        <v>19</v>
      </c>
      <c r="E402" t="n">
        <v>24790</v>
      </c>
      <c r="F402" t="n">
        <v>79</v>
      </c>
      <c r="G402" t="n">
        <v>10</v>
      </c>
      <c r="H402" t="n">
        <v>1637</v>
      </c>
      <c r="I402" t="n">
        <v>75</v>
      </c>
      <c r="J402" s="10" t="str">
        <f>=LOG10(H402)</f>
      </c>
      <c r="K402" t="str">
        <f>=_xlfn.RANK.AVG(H402,H$2:H$1654,1)</f>
      </c>
      <c r="L402" t="str">
        <f>=_xlfn.RANK.AVG(I402,I$2:I$1654,1)</f>
      </c>
      <c r="M402" t="str">
        <f>=IF(AND(C402="Public",E402&lt;&gt;""),E402,"")</f>
      </c>
      <c r="N402" t="str">
        <f>=IF(AND(C402="Public",E402&lt;&gt;""),I402,"")</f>
      </c>
      <c r="O402" t="str">
        <f>=IF(AND(C402="Private nonprofit",E402&lt;&gt;""),E402,"")</f>
      </c>
      <c r="P402" t="str">
        <f>=IF(AND(C402="Private nonprofit",E402&lt;&gt;""),I402,"")</f>
      </c>
    </row>
    <row r="403">
      <c r="A403" t="n">
        <v>154004</v>
      </c>
      <c r="B403" t="s">
        <v>1838</v>
      </c>
      <c r="C403" t="s">
        <v>163</v>
      </c>
      <c r="D403" t="n">
        <v>32</v>
      </c>
      <c r="E403" t="n">
        <v>23482</v>
      </c>
      <c r="F403" t="n">
        <v>69</v>
      </c>
      <c r="G403" t="n">
        <v>12</v>
      </c>
      <c r="H403" t="n">
        <v>2929</v>
      </c>
      <c r="I403" t="n">
        <v>52.8</v>
      </c>
      <c r="J403" s="10" t="str">
        <f>=LOG10(H403)</f>
      </c>
      <c r="K403" t="str">
        <f>=_xlfn.RANK.AVG(H403,H$2:H$1654,1)</f>
      </c>
      <c r="L403" t="str">
        <f>=_xlfn.RANK.AVG(I403,I$2:I$1654,1)</f>
      </c>
      <c r="M403" t="str">
        <f>=IF(AND(C403="Public",E403&lt;&gt;""),E403,"")</f>
      </c>
      <c r="N403" t="str">
        <f>=IF(AND(C403="Public",E403&lt;&gt;""),I403,"")</f>
      </c>
      <c r="O403" t="str">
        <f>=IF(AND(C403="Private nonprofit",E403&lt;&gt;""),E403,"")</f>
      </c>
      <c r="P403" t="str">
        <f>=IF(AND(C403="Private nonprofit",E403&lt;&gt;""),I403,"")</f>
      </c>
    </row>
    <row r="404">
      <c r="A404" t="n">
        <v>154013</v>
      </c>
      <c r="B404" t="s">
        <v>1839</v>
      </c>
      <c r="C404" t="s">
        <v>163</v>
      </c>
      <c r="D404" t="n">
        <v>26</v>
      </c>
      <c r="E404" t="n">
        <v>23972</v>
      </c>
      <c r="F404" t="n">
        <v>70</v>
      </c>
      <c r="G404" t="n">
        <v>13</v>
      </c>
      <c r="H404" t="n">
        <v>1785</v>
      </c>
      <c r="I404" t="n">
        <v>55.9</v>
      </c>
      <c r="J404" s="10" t="str">
        <f>=LOG10(H404)</f>
      </c>
      <c r="K404" t="str">
        <f>=_xlfn.RANK.AVG(H404,H$2:H$1654,1)</f>
      </c>
      <c r="L404" t="str">
        <f>=_xlfn.RANK.AVG(I404,I$2:I$1654,1)</f>
      </c>
      <c r="M404" t="str">
        <f>=IF(AND(C404="Public",E404&lt;&gt;""),E404,"")</f>
      </c>
      <c r="N404" t="str">
        <f>=IF(AND(C404="Public",E404&lt;&gt;""),I404,"")</f>
      </c>
      <c r="O404" t="str">
        <f>=IF(AND(C404="Private nonprofit",E404&lt;&gt;""),E404,"")</f>
      </c>
      <c r="P404" t="str">
        <f>=IF(AND(C404="Private nonprofit",E404&lt;&gt;""),I404,"")</f>
      </c>
    </row>
    <row r="405">
      <c r="A405" t="n">
        <v>154022</v>
      </c>
      <c r="B405" t="s">
        <v>1840</v>
      </c>
      <c r="C405" t="s">
        <v>189</v>
      </c>
      <c r="D405" t="n">
        <v>31</v>
      </c>
      <c r="E405" t="n">
        <v>25771</v>
      </c>
      <c r="F405" t="n">
        <v>31</v>
      </c>
      <c r="G405" t="n">
        <v>16</v>
      </c>
      <c r="H405" t="n">
        <v>51246</v>
      </c>
      <c r="I405" t="n">
        <v>8.4</v>
      </c>
      <c r="J405" s="10" t="str">
        <f>=LOG10(H405)</f>
      </c>
      <c r="K405" t="str">
        <f>=_xlfn.RANK.AVG(H405,H$2:H$1654,1)</f>
      </c>
      <c r="L405" t="str">
        <f>=_xlfn.RANK.AVG(I405,I$2:I$1654,1)</f>
      </c>
      <c r="M405" t="str">
        <f>=IF(AND(C405="Public",E405&lt;&gt;""),E405,"")</f>
      </c>
      <c r="N405" t="str">
        <f>=IF(AND(C405="Public",E405&lt;&gt;""),I405,"")</f>
      </c>
      <c r="O405" t="str">
        <f>=IF(AND(C405="Private nonprofit",E405&lt;&gt;""),E405,"")</f>
      </c>
      <c r="P405" t="str">
        <f>=IF(AND(C405="Private nonprofit",E405&lt;&gt;""),I405,"")</f>
      </c>
    </row>
    <row r="406">
      <c r="A406" t="n">
        <v>154095</v>
      </c>
      <c r="B406" t="s">
        <v>1842</v>
      </c>
      <c r="C406" t="s">
        <v>149</v>
      </c>
      <c r="D406" t="n">
        <v>24</v>
      </c>
      <c r="E406" t="n">
        <v>15931</v>
      </c>
      <c r="F406" t="n">
        <v>85</v>
      </c>
      <c r="G406" t="n">
        <v>17</v>
      </c>
      <c r="H406" t="n">
        <v>10196</v>
      </c>
      <c r="I406" t="n">
        <v>68.9</v>
      </c>
      <c r="J406" s="10" t="str">
        <f>=LOG10(H406)</f>
      </c>
      <c r="K406" t="str">
        <f>=_xlfn.RANK.AVG(H406,H$2:H$1654,1)</f>
      </c>
      <c r="L406" t="str">
        <f>=_xlfn.RANK.AVG(I406,I$2:I$1654,1)</f>
      </c>
      <c r="M406" t="str">
        <f>=IF(AND(C406="Public",E406&lt;&gt;""),E406,"")</f>
      </c>
      <c r="N406" t="str">
        <f>=IF(AND(C406="Public",E406&lt;&gt;""),I406,"")</f>
      </c>
      <c r="O406" t="str">
        <f>=IF(AND(C406="Private nonprofit",E406&lt;&gt;""),E406,"")</f>
      </c>
      <c r="P406" t="str">
        <f>=IF(AND(C406="Private nonprofit",E406&lt;&gt;""),I406,"")</f>
      </c>
    </row>
    <row r="407">
      <c r="A407" t="n">
        <v>154101</v>
      </c>
      <c r="B407" t="s">
        <v>1843</v>
      </c>
      <c r="C407" t="s">
        <v>163</v>
      </c>
      <c r="D407" t="n">
        <v>23</v>
      </c>
      <c r="E407" t="n">
        <v>24737</v>
      </c>
      <c r="F407" t="n">
        <v>80</v>
      </c>
      <c r="G407" t="n">
        <v>14</v>
      </c>
      <c r="H407" t="n">
        <v>2135</v>
      </c>
      <c r="I407" t="n">
        <v>63.6</v>
      </c>
      <c r="J407" s="10" t="str">
        <f>=LOG10(H407)</f>
      </c>
      <c r="K407" t="str">
        <f>=_xlfn.RANK.AVG(H407,H$2:H$1654,1)</f>
      </c>
      <c r="L407" t="str">
        <f>=_xlfn.RANK.AVG(I407,I$2:I$1654,1)</f>
      </c>
      <c r="M407" t="str">
        <f>=IF(AND(C407="Public",E407&lt;&gt;""),E407,"")</f>
      </c>
      <c r="N407" t="str">
        <f>=IF(AND(C407="Public",E407&lt;&gt;""),I407,"")</f>
      </c>
      <c r="O407" t="str">
        <f>=IF(AND(C407="Private nonprofit",E407&lt;&gt;""),E407,"")</f>
      </c>
      <c r="P407" t="str">
        <f>=IF(AND(C407="Private nonprofit",E407&lt;&gt;""),I407,"")</f>
      </c>
    </row>
    <row r="408">
      <c r="A408" t="n">
        <v>154235</v>
      </c>
      <c r="B408" t="s">
        <v>1853</v>
      </c>
      <c r="C408" t="s">
        <v>163</v>
      </c>
      <c r="D408" t="n">
        <v>28</v>
      </c>
      <c r="E408" t="n">
        <v>23578</v>
      </c>
      <c r="F408" t="n">
        <v>84</v>
      </c>
      <c r="G408" t="n">
        <v>11</v>
      </c>
      <c r="H408" t="n">
        <v>2901</v>
      </c>
      <c r="I408" t="n">
        <v>62.8</v>
      </c>
      <c r="J408" s="10" t="str">
        <f>=LOG10(H408)</f>
      </c>
      <c r="K408" t="str">
        <f>=_xlfn.RANK.AVG(H408,H$2:H$1654,1)</f>
      </c>
      <c r="L408" t="str">
        <f>=_xlfn.RANK.AVG(I408,I$2:I$1654,1)</f>
      </c>
      <c r="M408" t="str">
        <f>=IF(AND(C408="Public",E408&lt;&gt;""),E408,"")</f>
      </c>
      <c r="N408" t="str">
        <f>=IF(AND(C408="Public",E408&lt;&gt;""),I408,"")</f>
      </c>
      <c r="O408" t="str">
        <f>=IF(AND(C408="Private nonprofit",E408&lt;&gt;""),E408,"")</f>
      </c>
      <c r="P408" t="str">
        <f>=IF(AND(C408="Private nonprofit",E408&lt;&gt;""),I408,"")</f>
      </c>
    </row>
    <row r="409">
      <c r="A409" t="n">
        <v>154350</v>
      </c>
      <c r="B409" t="s">
        <v>1856</v>
      </c>
      <c r="C409" t="s">
        <v>163</v>
      </c>
      <c r="D409" t="n">
        <v>33</v>
      </c>
      <c r="E409" t="n">
        <v>23637</v>
      </c>
      <c r="F409" t="n">
        <v>76</v>
      </c>
      <c r="G409" t="n">
        <v>11</v>
      </c>
      <c r="H409" t="n">
        <v>1288</v>
      </c>
      <c r="I409" t="n">
        <v>65.7</v>
      </c>
      <c r="J409" s="10" t="str">
        <f>=LOG10(H409)</f>
      </c>
      <c r="K409" t="str">
        <f>=_xlfn.RANK.AVG(H409,H$2:H$1654,1)</f>
      </c>
      <c r="L409" t="str">
        <f>=_xlfn.RANK.AVG(I409,I$2:I$1654,1)</f>
      </c>
      <c r="M409" t="str">
        <f>=IF(AND(C409="Public",E409&lt;&gt;""),E409,"")</f>
      </c>
      <c r="N409" t="str">
        <f>=IF(AND(C409="Public",E409&lt;&gt;""),I409,"")</f>
      </c>
      <c r="O409" t="str">
        <f>=IF(AND(C409="Private nonprofit",E409&lt;&gt;""),E409,"")</f>
      </c>
      <c r="P409" t="str">
        <f>=IF(AND(C409="Private nonprofit",E409&lt;&gt;""),I409,"")</f>
      </c>
    </row>
    <row r="410">
      <c r="A410" t="n">
        <v>154493</v>
      </c>
      <c r="B410" t="s">
        <v>1865</v>
      </c>
      <c r="C410" t="s">
        <v>163</v>
      </c>
      <c r="D410" t="n">
        <v>33</v>
      </c>
      <c r="E410" t="n">
        <v>22427</v>
      </c>
      <c r="F410" t="n">
        <v>59</v>
      </c>
      <c r="G410" t="n">
        <v>22</v>
      </c>
      <c r="H410" t="n">
        <v>5739</v>
      </c>
      <c r="I410" t="n">
        <v>42.1</v>
      </c>
      <c r="J410" s="10" t="str">
        <f>=LOG10(H410)</f>
      </c>
      <c r="K410" t="str">
        <f>=_xlfn.RANK.AVG(H410,H$2:H$1654,1)</f>
      </c>
      <c r="L410" t="str">
        <f>=_xlfn.RANK.AVG(I410,I$2:I$1654,1)</f>
      </c>
      <c r="M410" t="str">
        <f>=IF(AND(C410="Public",E410&lt;&gt;""),E410,"")</f>
      </c>
      <c r="N410" t="str">
        <f>=IF(AND(C410="Public",E410&lt;&gt;""),I410,"")</f>
      </c>
      <c r="O410" t="str">
        <f>=IF(AND(C410="Private nonprofit",E410&lt;&gt;""),E410,"")</f>
      </c>
      <c r="P410" t="str">
        <f>=IF(AND(C410="Private nonprofit",E410&lt;&gt;""),I410,"")</f>
      </c>
    </row>
    <row r="411">
      <c r="A411" t="n">
        <v>154518</v>
      </c>
      <c r="B411" t="s">
        <v>1867</v>
      </c>
      <c r="C411" t="s">
        <v>189</v>
      </c>
      <c r="D411" t="n">
        <v>34</v>
      </c>
      <c r="E411" t="n">
        <v>21510</v>
      </c>
      <c r="F411" t="n">
        <v>52</v>
      </c>
      <c r="G411" t="n">
        <v>22</v>
      </c>
      <c r="H411" t="n">
        <v>4092</v>
      </c>
      <c r="I411" t="n">
        <v>25</v>
      </c>
      <c r="J411" s="10" t="str">
        <f>=LOG10(H411)</f>
      </c>
      <c r="K411" t="str">
        <f>=_xlfn.RANK.AVG(H411,H$2:H$1654,1)</f>
      </c>
      <c r="L411" t="str">
        <f>=_xlfn.RANK.AVG(I411,I$2:I$1654,1)</f>
      </c>
      <c r="M411" t="str">
        <f>=IF(AND(C411="Public",E411&lt;&gt;""),E411,"")</f>
      </c>
      <c r="N411" t="str">
        <f>=IF(AND(C411="Public",E411&lt;&gt;""),I411,"")</f>
      </c>
      <c r="O411" t="str">
        <f>=IF(AND(C411="Private nonprofit",E411&lt;&gt;""),E411,"")</f>
      </c>
      <c r="P411" t="str">
        <f>=IF(AND(C411="Private nonprofit",E411&lt;&gt;""),I411,"")</f>
      </c>
    </row>
    <row r="412">
      <c r="A412" t="n">
        <v>154527</v>
      </c>
      <c r="B412" t="s">
        <v>1869</v>
      </c>
      <c r="C412" t="s">
        <v>163</v>
      </c>
      <c r="D412" t="n">
        <v>21</v>
      </c>
      <c r="E412" t="n">
        <v>23321</v>
      </c>
      <c r="F412" t="n">
        <v>80</v>
      </c>
      <c r="G412" t="n">
        <v>13</v>
      </c>
      <c r="H412" t="n">
        <v>1478</v>
      </c>
      <c r="I412" t="n">
        <v>66.8</v>
      </c>
      <c r="J412" s="10" t="str">
        <f>=LOG10(H412)</f>
      </c>
      <c r="K412" t="str">
        <f>=_xlfn.RANK.AVG(H412,H$2:H$1654,1)</f>
      </c>
      <c r="L412" t="str">
        <f>=_xlfn.RANK.AVG(I412,I$2:I$1654,1)</f>
      </c>
      <c r="M412" t="str">
        <f>=IF(AND(C412="Public",E412&lt;&gt;""),E412,"")</f>
      </c>
      <c r="N412" t="str">
        <f>=IF(AND(C412="Public",E412&lt;&gt;""),I412,"")</f>
      </c>
      <c r="O412" t="str">
        <f>=IF(AND(C412="Private nonprofit",E412&lt;&gt;""),E412,"")</f>
      </c>
      <c r="P412" t="str">
        <f>=IF(AND(C412="Private nonprofit",E412&lt;&gt;""),I412,"")</f>
      </c>
    </row>
    <row r="413">
      <c r="A413" t="n">
        <v>154590</v>
      </c>
      <c r="B413" t="s">
        <v>1874</v>
      </c>
      <c r="C413" t="s">
        <v>163</v>
      </c>
      <c r="D413" t="n">
        <v>46</v>
      </c>
      <c r="E413" t="n">
        <v>22361</v>
      </c>
      <c r="F413" t="n">
        <v>56</v>
      </c>
      <c r="G413" t="n">
        <v>13</v>
      </c>
      <c r="H413" t="n">
        <v>1667</v>
      </c>
      <c r="I413" t="n">
        <v>29.2</v>
      </c>
      <c r="J413" s="10" t="str">
        <f>=LOG10(H413)</f>
      </c>
      <c r="K413" t="str">
        <f>=_xlfn.RANK.AVG(H413,H$2:H$1654,1)</f>
      </c>
      <c r="L413" t="str">
        <f>=_xlfn.RANK.AVG(I413,I$2:I$1654,1)</f>
      </c>
      <c r="M413" t="str">
        <f>=IF(AND(C413="Public",E413&lt;&gt;""),E413,"")</f>
      </c>
      <c r="N413" t="str">
        <f>=IF(AND(C413="Public",E413&lt;&gt;""),I413,"")</f>
      </c>
      <c r="O413" t="str">
        <f>=IF(AND(C413="Private nonprofit",E413&lt;&gt;""),E413,"")</f>
      </c>
      <c r="P413" t="str">
        <f>=IF(AND(C413="Private nonprofit",E413&lt;&gt;""),I413,"")</f>
      </c>
    </row>
    <row r="414">
      <c r="A414" t="n">
        <v>154688</v>
      </c>
      <c r="B414" t="s">
        <v>1879</v>
      </c>
      <c r="C414" t="s">
        <v>163</v>
      </c>
      <c r="D414" t="n">
        <v>24</v>
      </c>
      <c r="E414" t="n">
        <v>23410</v>
      </c>
      <c r="F414" t="n">
        <v>74</v>
      </c>
      <c r="G414" t="n">
        <v>12</v>
      </c>
      <c r="H414" t="n">
        <v>2682</v>
      </c>
      <c r="I414" t="n">
        <v>59.4</v>
      </c>
      <c r="J414" s="10" t="str">
        <f>=LOG10(H414)</f>
      </c>
      <c r="K414" t="str">
        <f>=_xlfn.RANK.AVG(H414,H$2:H$1654,1)</f>
      </c>
      <c r="L414" t="str">
        <f>=_xlfn.RANK.AVG(I414,I$2:I$1654,1)</f>
      </c>
      <c r="M414" t="str">
        <f>=IF(AND(C414="Public",E414&lt;&gt;""),E414,"")</f>
      </c>
      <c r="N414" t="str">
        <f>=IF(AND(C414="Public",E414&lt;&gt;""),I414,"")</f>
      </c>
      <c r="O414" t="str">
        <f>=IF(AND(C414="Private nonprofit",E414&lt;&gt;""),E414,"")</f>
      </c>
      <c r="P414" t="str">
        <f>=IF(AND(C414="Private nonprofit",E414&lt;&gt;""),I414,"")</f>
      </c>
    </row>
    <row r="415">
      <c r="A415" t="n">
        <v>154712</v>
      </c>
      <c r="B415" t="s">
        <v>1883</v>
      </c>
      <c r="C415" t="s">
        <v>163</v>
      </c>
      <c r="D415" t="n">
        <v>16</v>
      </c>
      <c r="E415" t="n">
        <v>28451</v>
      </c>
      <c r="F415" t="n">
        <v>80</v>
      </c>
      <c r="G415" t="n">
        <v>15</v>
      </c>
      <c r="H415" t="n">
        <v>2479</v>
      </c>
      <c r="I415" t="n">
        <v>65.1</v>
      </c>
      <c r="J415" s="10" t="str">
        <f>=LOG10(H415)</f>
      </c>
      <c r="K415" t="str">
        <f>=_xlfn.RANK.AVG(H415,H$2:H$1654,1)</f>
      </c>
      <c r="L415" t="str">
        <f>=_xlfn.RANK.AVG(I415,I$2:I$1654,1)</f>
      </c>
      <c r="M415" t="str">
        <f>=IF(AND(C415="Public",E415&lt;&gt;""),E415,"")</f>
      </c>
      <c r="N415" t="str">
        <f>=IF(AND(C415="Public",E415&lt;&gt;""),I415,"")</f>
      </c>
      <c r="O415" t="str">
        <f>=IF(AND(C415="Private nonprofit",E415&lt;&gt;""),E415,"")</f>
      </c>
      <c r="P415" t="str">
        <f>=IF(AND(C415="Private nonprofit",E415&lt;&gt;""),I415,"")</f>
      </c>
    </row>
    <row r="416">
      <c r="A416" t="n">
        <v>154721</v>
      </c>
      <c r="B416" t="s">
        <v>1885</v>
      </c>
      <c r="C416" t="s">
        <v>163</v>
      </c>
      <c r="D416" t="n">
        <v>43</v>
      </c>
      <c r="E416" t="n">
        <v>29571</v>
      </c>
      <c r="F416" t="n">
        <v>49</v>
      </c>
      <c r="G416" t="n">
        <v>12</v>
      </c>
      <c r="H416" t="n">
        <v>785</v>
      </c>
      <c r="I416" t="n">
        <v>28.7</v>
      </c>
      <c r="J416" s="10" t="str">
        <f>=LOG10(H416)</f>
      </c>
      <c r="K416" t="str">
        <f>=_xlfn.RANK.AVG(H416,H$2:H$1654,1)</f>
      </c>
      <c r="L416" t="str">
        <f>=_xlfn.RANK.AVG(I416,I$2:I$1654,1)</f>
      </c>
      <c r="M416" t="str">
        <f>=IF(AND(C416="Public",E416&lt;&gt;""),E416,"")</f>
      </c>
      <c r="N416" t="str">
        <f>=IF(AND(C416="Public",E416&lt;&gt;""),I416,"")</f>
      </c>
      <c r="O416" t="str">
        <f>=IF(AND(C416="Private nonprofit",E416&lt;&gt;""),E416,"")</f>
      </c>
      <c r="P416" t="str">
        <f>=IF(AND(C416="Private nonprofit",E416&lt;&gt;""),I416,"")</f>
      </c>
    </row>
    <row r="417">
      <c r="A417" t="n">
        <v>154749</v>
      </c>
      <c r="B417" t="s">
        <v>1887</v>
      </c>
      <c r="C417" t="s">
        <v>163</v>
      </c>
      <c r="D417" t="n">
        <v>39</v>
      </c>
      <c r="E417" t="n">
        <v>24879</v>
      </c>
      <c r="F417" t="n">
        <v>60</v>
      </c>
      <c r="G417" t="n">
        <v>11</v>
      </c>
      <c r="H417" t="n">
        <v>513</v>
      </c>
      <c r="I417" t="n">
        <v>43.1</v>
      </c>
      <c r="J417" s="10" t="str">
        <f>=LOG10(H417)</f>
      </c>
      <c r="K417" t="str">
        <f>=_xlfn.RANK.AVG(H417,H$2:H$1654,1)</f>
      </c>
      <c r="L417" t="str">
        <f>=_xlfn.RANK.AVG(I417,I$2:I$1654,1)</f>
      </c>
      <c r="M417" t="str">
        <f>=IF(AND(C417="Public",E417&lt;&gt;""),E417,"")</f>
      </c>
      <c r="N417" t="str">
        <f>=IF(AND(C417="Public",E417&lt;&gt;""),I417,"")</f>
      </c>
      <c r="O417" t="str">
        <f>=IF(AND(C417="Private nonprofit",E417&lt;&gt;""),E417,"")</f>
      </c>
      <c r="P417" t="str">
        <f>=IF(AND(C417="Private nonprofit",E417&lt;&gt;""),I417,"")</f>
      </c>
    </row>
    <row r="418">
      <c r="A418" t="n">
        <v>154855</v>
      </c>
      <c r="B418" t="s">
        <v>1890</v>
      </c>
      <c r="C418" t="s">
        <v>163</v>
      </c>
      <c r="D418" t="n">
        <v>43</v>
      </c>
      <c r="E418" t="n">
        <v>12217</v>
      </c>
      <c r="F418" t="n">
        <v>59</v>
      </c>
      <c r="G418" t="n">
        <v>11</v>
      </c>
      <c r="H418" t="n">
        <v>738</v>
      </c>
      <c r="I418" t="n">
        <v>25.7</v>
      </c>
      <c r="J418" s="10" t="str">
        <f>=LOG10(H418)</f>
      </c>
      <c r="K418" t="str">
        <f>=_xlfn.RANK.AVG(H418,H$2:H$1654,1)</f>
      </c>
      <c r="L418" t="str">
        <f>=_xlfn.RANK.AVG(I418,I$2:I$1654,1)</f>
      </c>
      <c r="M418" t="str">
        <f>=IF(AND(C418="Public",E418&lt;&gt;""),E418,"")</f>
      </c>
      <c r="N418" t="str">
        <f>=IF(AND(C418="Public",E418&lt;&gt;""),I418,"")</f>
      </c>
      <c r="O418" t="str">
        <f>=IF(AND(C418="Private nonprofit",E418&lt;&gt;""),E418,"")</f>
      </c>
      <c r="P418" t="str">
        <f>=IF(AND(C418="Private nonprofit",E418&lt;&gt;""),I418,"")</f>
      </c>
    </row>
    <row r="419">
      <c r="A419" t="n">
        <v>155025</v>
      </c>
      <c r="B419" t="s">
        <v>1904</v>
      </c>
      <c r="C419" t="s">
        <v>149</v>
      </c>
      <c r="D419" t="n">
        <v>34</v>
      </c>
      <c r="E419" t="n">
        <v>15441</v>
      </c>
      <c r="F419" t="n">
        <v>67</v>
      </c>
      <c r="G419" t="n">
        <v>17</v>
      </c>
      <c r="H419" t="n">
        <v>6660</v>
      </c>
      <c r="I419" t="n">
        <v>54.3</v>
      </c>
      <c r="J419" s="10" t="str">
        <f>=LOG10(H419)</f>
      </c>
      <c r="K419" t="str">
        <f>=_xlfn.RANK.AVG(H419,H$2:H$1654,1)</f>
      </c>
      <c r="L419" t="str">
        <f>=_xlfn.RANK.AVG(I419,I$2:I$1654,1)</f>
      </c>
      <c r="M419" t="str">
        <f>=IF(AND(C419="Public",E419&lt;&gt;""),E419,"")</f>
      </c>
      <c r="N419" t="str">
        <f>=IF(AND(C419="Public",E419&lt;&gt;""),I419,"")</f>
      </c>
      <c r="O419" t="str">
        <f>=IF(AND(C419="Private nonprofit",E419&lt;&gt;""),E419,"")</f>
      </c>
      <c r="P419" t="str">
        <f>=IF(AND(C419="Private nonprofit",E419&lt;&gt;""),I419,"")</f>
      </c>
    </row>
    <row r="420">
      <c r="A420" t="n">
        <v>155061</v>
      </c>
      <c r="B420" t="s">
        <v>1907</v>
      </c>
      <c r="C420" t="s">
        <v>149</v>
      </c>
      <c r="D420" t="n">
        <v>22</v>
      </c>
      <c r="E420" t="n">
        <v>13774</v>
      </c>
      <c r="F420" t="n">
        <v>77</v>
      </c>
      <c r="G420" t="n">
        <v>14</v>
      </c>
      <c r="H420" t="n">
        <v>16968</v>
      </c>
      <c r="I420" t="n">
        <v>48</v>
      </c>
      <c r="J420" s="10" t="str">
        <f>=LOG10(H420)</f>
      </c>
      <c r="K420" t="str">
        <f>=_xlfn.RANK.AVG(H420,H$2:H$1654,1)</f>
      </c>
      <c r="L420" t="str">
        <f>=_xlfn.RANK.AVG(I420,I$2:I$1654,1)</f>
      </c>
      <c r="M420" t="str">
        <f>=IF(AND(C420="Public",E420&lt;&gt;""),E420,"")</f>
      </c>
      <c r="N420" t="str">
        <f>=IF(AND(C420="Public",E420&lt;&gt;""),I420,"")</f>
      </c>
      <c r="O420" t="str">
        <f>=IF(AND(C420="Private nonprofit",E420&lt;&gt;""),E420,"")</f>
      </c>
      <c r="P420" t="str">
        <f>=IF(AND(C420="Private nonprofit",E420&lt;&gt;""),I420,"")</f>
      </c>
    </row>
    <row r="421">
      <c r="A421" t="n">
        <v>155089</v>
      </c>
      <c r="B421" t="s">
        <v>1911</v>
      </c>
      <c r="C421" t="s">
        <v>163</v>
      </c>
      <c r="D421" t="n">
        <v>34</v>
      </c>
      <c r="E421" t="n">
        <v>22579</v>
      </c>
      <c r="F421" t="n">
        <v>70</v>
      </c>
      <c r="G421" t="n">
        <v>14</v>
      </c>
      <c r="H421" t="n">
        <v>3541</v>
      </c>
      <c r="I421" t="n">
        <v>61.5</v>
      </c>
      <c r="J421" s="10" t="str">
        <f>=LOG10(H421)</f>
      </c>
      <c r="K421" t="str">
        <f>=_xlfn.RANK.AVG(H421,H$2:H$1654,1)</f>
      </c>
      <c r="L421" t="str">
        <f>=_xlfn.RANK.AVG(I421,I$2:I$1654,1)</f>
      </c>
      <c r="M421" t="str">
        <f>=IF(AND(C421="Public",E421&lt;&gt;""),E421,"")</f>
      </c>
      <c r="N421" t="str">
        <f>=IF(AND(C421="Public",E421&lt;&gt;""),I421,"")</f>
      </c>
      <c r="O421" t="str">
        <f>=IF(AND(C421="Private nonprofit",E421&lt;&gt;""),E421,"")</f>
      </c>
      <c r="P421" t="str">
        <f>=IF(AND(C421="Private nonprofit",E421&lt;&gt;""),I421,"")</f>
      </c>
    </row>
    <row r="422">
      <c r="A422" t="n">
        <v>155317</v>
      </c>
      <c r="B422" t="s">
        <v>1932</v>
      </c>
      <c r="C422" t="s">
        <v>149</v>
      </c>
      <c r="D422" t="n">
        <v>20</v>
      </c>
      <c r="E422" t="n">
        <v>18322</v>
      </c>
      <c r="F422" t="n">
        <v>85</v>
      </c>
      <c r="G422" t="n">
        <v>17</v>
      </c>
      <c r="H422" t="n">
        <v>29413</v>
      </c>
      <c r="I422" t="n">
        <v>68.8</v>
      </c>
      <c r="J422" s="10" t="str">
        <f>=LOG10(H422)</f>
      </c>
      <c r="K422" t="str">
        <f>=_xlfn.RANK.AVG(H422,H$2:H$1654,1)</f>
      </c>
      <c r="L422" t="str">
        <f>=_xlfn.RANK.AVG(I422,I$2:I$1654,1)</f>
      </c>
      <c r="M422" t="str">
        <f>=IF(AND(C422="Public",E422&lt;&gt;""),E422,"")</f>
      </c>
      <c r="N422" t="str">
        <f>=IF(AND(C422="Public",E422&lt;&gt;""),I422,"")</f>
      </c>
      <c r="O422" t="str">
        <f>=IF(AND(C422="Private nonprofit",E422&lt;&gt;""),E422,"")</f>
      </c>
      <c r="P422" t="str">
        <f>=IF(AND(C422="Private nonprofit",E422&lt;&gt;""),I422,"")</f>
      </c>
    </row>
    <row r="423">
      <c r="A423" t="n">
        <v>155335</v>
      </c>
      <c r="B423" t="s">
        <v>1933</v>
      </c>
      <c r="C423" t="s">
        <v>163</v>
      </c>
      <c r="D423" t="n">
        <v>12</v>
      </c>
      <c r="E423" t="n">
        <v>19315</v>
      </c>
      <c r="F423" t="n">
        <v>71</v>
      </c>
      <c r="G423" t="n">
        <v>13</v>
      </c>
      <c r="H423" t="n">
        <v>4168</v>
      </c>
      <c r="I423" t="n">
        <v>54.6</v>
      </c>
      <c r="J423" s="10" t="str">
        <f>=LOG10(H423)</f>
      </c>
      <c r="K423" t="str">
        <f>=_xlfn.RANK.AVG(H423,H$2:H$1654,1)</f>
      </c>
      <c r="L423" t="str">
        <f>=_xlfn.RANK.AVG(I423,I$2:I$1654,1)</f>
      </c>
      <c r="M423" t="str">
        <f>=IF(AND(C423="Public",E423&lt;&gt;""),E423,"")</f>
      </c>
      <c r="N423" t="str">
        <f>=IF(AND(C423="Public",E423&lt;&gt;""),I423,"")</f>
      </c>
      <c r="O423" t="str">
        <f>=IF(AND(C423="Private nonprofit",E423&lt;&gt;""),E423,"")</f>
      </c>
      <c r="P423" t="str">
        <f>=IF(AND(C423="Private nonprofit",E423&lt;&gt;""),I423,"")</f>
      </c>
    </row>
    <row r="424">
      <c r="A424" t="n">
        <v>155399</v>
      </c>
      <c r="B424" t="s">
        <v>1935</v>
      </c>
      <c r="C424" t="s">
        <v>149</v>
      </c>
      <c r="D424" t="n">
        <v>19</v>
      </c>
      <c r="E424" t="n">
        <v>18745</v>
      </c>
      <c r="F424" t="n">
        <v>87</v>
      </c>
      <c r="G424" t="n">
        <v>18</v>
      </c>
      <c r="H424" t="n">
        <v>21976</v>
      </c>
      <c r="I424" t="n">
        <v>70.4</v>
      </c>
      <c r="J424" s="10" t="str">
        <f>=LOG10(H424)</f>
      </c>
      <c r="K424" t="str">
        <f>=_xlfn.RANK.AVG(H424,H$2:H$1654,1)</f>
      </c>
      <c r="L424" t="str">
        <f>=_xlfn.RANK.AVG(I424,I$2:I$1654,1)</f>
      </c>
      <c r="M424" t="str">
        <f>=IF(AND(C424="Public",E424&lt;&gt;""),E424,"")</f>
      </c>
      <c r="N424" t="str">
        <f>=IF(AND(C424="Public",E424&lt;&gt;""),I424,"")</f>
      </c>
      <c r="O424" t="str">
        <f>=IF(AND(C424="Private nonprofit",E424&lt;&gt;""),E424,"")</f>
      </c>
      <c r="P424" t="str">
        <f>=IF(AND(C424="Private nonprofit",E424&lt;&gt;""),I424,"")</f>
      </c>
    </row>
    <row r="425">
      <c r="A425" t="n">
        <v>155414</v>
      </c>
      <c r="B425" t="s">
        <v>1937</v>
      </c>
      <c r="C425" t="s">
        <v>163</v>
      </c>
      <c r="D425" t="n">
        <v>41</v>
      </c>
      <c r="E425" t="n">
        <v>23419</v>
      </c>
      <c r="F425" t="n">
        <v>60</v>
      </c>
      <c r="G425" t="n">
        <v>13</v>
      </c>
      <c r="H425" t="n">
        <v>939</v>
      </c>
      <c r="I425" t="n">
        <v>38.5</v>
      </c>
      <c r="J425" s="10" t="str">
        <f>=LOG10(H425)</f>
      </c>
      <c r="K425" t="str">
        <f>=_xlfn.RANK.AVG(H425,H$2:H$1654,1)</f>
      </c>
      <c r="L425" t="str">
        <f>=_xlfn.RANK.AVG(I425,I$2:I$1654,1)</f>
      </c>
      <c r="M425" t="str">
        <f>=IF(AND(C425="Public",E425&lt;&gt;""),E425,"")</f>
      </c>
      <c r="N425" t="str">
        <f>=IF(AND(C425="Public",E425&lt;&gt;""),I425,"")</f>
      </c>
      <c r="O425" t="str">
        <f>=IF(AND(C425="Private nonprofit",E425&lt;&gt;""),E425,"")</f>
      </c>
      <c r="P425" t="str">
        <f>=IF(AND(C425="Private nonprofit",E425&lt;&gt;""),I425,"")</f>
      </c>
    </row>
    <row r="426">
      <c r="A426" t="n">
        <v>155496</v>
      </c>
      <c r="B426" t="s">
        <v>1944</v>
      </c>
      <c r="C426" t="s">
        <v>163</v>
      </c>
      <c r="D426" t="n">
        <v>45</v>
      </c>
      <c r="E426" t="n">
        <v>23523</v>
      </c>
      <c r="F426" t="n">
        <v>68</v>
      </c>
      <c r="G426" t="n">
        <v>12</v>
      </c>
      <c r="H426" t="n">
        <v>151</v>
      </c>
      <c r="I426" t="n">
        <v>41</v>
      </c>
      <c r="J426" s="10" t="str">
        <f>=LOG10(H426)</f>
      </c>
      <c r="K426" t="str">
        <f>=_xlfn.RANK.AVG(H426,H$2:H$1654,1)</f>
      </c>
      <c r="L426" t="str">
        <f>=_xlfn.RANK.AVG(I426,I$2:I$1654,1)</f>
      </c>
      <c r="M426" t="str">
        <f>=IF(AND(C426="Public",E426&lt;&gt;""),E426,"")</f>
      </c>
      <c r="N426" t="str">
        <f>=IF(AND(C426="Public",E426&lt;&gt;""),I426,"")</f>
      </c>
      <c r="O426" t="str">
        <f>=IF(AND(C426="Private nonprofit",E426&lt;&gt;""),E426,"")</f>
      </c>
      <c r="P426" t="str">
        <f>=IF(AND(C426="Private nonprofit",E426&lt;&gt;""),I426,"")</f>
      </c>
    </row>
    <row r="427">
      <c r="A427" t="n">
        <v>155511</v>
      </c>
      <c r="B427" t="s">
        <v>1945</v>
      </c>
      <c r="C427" t="s">
        <v>163</v>
      </c>
      <c r="D427" t="n">
        <v>34</v>
      </c>
      <c r="E427" t="n">
        <v>25490</v>
      </c>
      <c r="F427" t="n">
        <v>65</v>
      </c>
      <c r="G427" t="n">
        <v>13</v>
      </c>
      <c r="H427" t="n">
        <v>858</v>
      </c>
      <c r="I427" t="n">
        <v>52</v>
      </c>
      <c r="J427" s="10" t="str">
        <f>=LOG10(H427)</f>
      </c>
      <c r="K427" t="str">
        <f>=_xlfn.RANK.AVG(H427,H$2:H$1654,1)</f>
      </c>
      <c r="L427" t="str">
        <f>=_xlfn.RANK.AVG(I427,I$2:I$1654,1)</f>
      </c>
      <c r="M427" t="str">
        <f>=IF(AND(C427="Public",E427&lt;&gt;""),E427,"")</f>
      </c>
      <c r="N427" t="str">
        <f>=IF(AND(C427="Public",E427&lt;&gt;""),I427,"")</f>
      </c>
      <c r="O427" t="str">
        <f>=IF(AND(C427="Private nonprofit",E427&lt;&gt;""),E427,"")</f>
      </c>
      <c r="P427" t="str">
        <f>=IF(AND(C427="Private nonprofit",E427&lt;&gt;""),I427,"")</f>
      </c>
    </row>
    <row r="428">
      <c r="A428" t="n">
        <v>155520</v>
      </c>
      <c r="B428" t="s">
        <v>1946</v>
      </c>
      <c r="C428" t="s">
        <v>163</v>
      </c>
      <c r="D428" t="n">
        <v>28</v>
      </c>
      <c r="E428" t="n">
        <v>29992</v>
      </c>
      <c r="F428" t="n">
        <v>61</v>
      </c>
      <c r="G428" t="n">
        <v>10</v>
      </c>
      <c r="H428" t="n">
        <v>1781</v>
      </c>
      <c r="I428" t="n">
        <v>45.7</v>
      </c>
      <c r="J428" s="10" t="str">
        <f>=LOG10(H428)</f>
      </c>
      <c r="K428" t="str">
        <f>=_xlfn.RANK.AVG(H428,H$2:H$1654,1)</f>
      </c>
      <c r="L428" t="str">
        <f>=_xlfn.RANK.AVG(I428,I$2:I$1654,1)</f>
      </c>
      <c r="M428" t="str">
        <f>=IF(AND(C428="Public",E428&lt;&gt;""),E428,"")</f>
      </c>
      <c r="N428" t="str">
        <f>=IF(AND(C428="Public",E428&lt;&gt;""),I428,"")</f>
      </c>
      <c r="O428" t="str">
        <f>=IF(AND(C428="Private nonprofit",E428&lt;&gt;""),E428,"")</f>
      </c>
      <c r="P428" t="str">
        <f>=IF(AND(C428="Private nonprofit",E428&lt;&gt;""),I428,"")</f>
      </c>
    </row>
    <row r="429">
      <c r="A429" t="n">
        <v>155627</v>
      </c>
      <c r="B429" t="s">
        <v>1954</v>
      </c>
      <c r="C429" t="s">
        <v>163</v>
      </c>
      <c r="D429" t="n">
        <v>35</v>
      </c>
      <c r="E429" t="n">
        <v>28126</v>
      </c>
      <c r="F429" t="n">
        <v>58</v>
      </c>
      <c r="G429" t="n">
        <v>15</v>
      </c>
      <c r="H429" t="n">
        <v>1101</v>
      </c>
      <c r="I429" t="n">
        <v>28.7</v>
      </c>
      <c r="J429" s="10" t="str">
        <f>=LOG10(H429)</f>
      </c>
      <c r="K429" t="str">
        <f>=_xlfn.RANK.AVG(H429,H$2:H$1654,1)</f>
      </c>
      <c r="L429" t="str">
        <f>=_xlfn.RANK.AVG(I429,I$2:I$1654,1)</f>
      </c>
      <c r="M429" t="str">
        <f>=IF(AND(C429="Public",E429&lt;&gt;""),E429,"")</f>
      </c>
      <c r="N429" t="str">
        <f>=IF(AND(C429="Public",E429&lt;&gt;""),I429,"")</f>
      </c>
      <c r="O429" t="str">
        <f>=IF(AND(C429="Private nonprofit",E429&lt;&gt;""),E429,"")</f>
      </c>
      <c r="P429" t="str">
        <f>=IF(AND(C429="Private nonprofit",E429&lt;&gt;""),I429,"")</f>
      </c>
    </row>
    <row r="430">
      <c r="A430" t="n">
        <v>155681</v>
      </c>
      <c r="B430" t="s">
        <v>1957</v>
      </c>
      <c r="C430" t="s">
        <v>149</v>
      </c>
      <c r="D430" t="n">
        <v>32</v>
      </c>
      <c r="E430" t="n">
        <v>19357</v>
      </c>
      <c r="F430" t="n">
        <v>78</v>
      </c>
      <c r="G430" t="n">
        <v>15</v>
      </c>
      <c r="H430" t="n">
        <v>7099</v>
      </c>
      <c r="I430" t="n">
        <v>53.9</v>
      </c>
      <c r="J430" s="10" t="str">
        <f>=LOG10(H430)</f>
      </c>
      <c r="K430" t="str">
        <f>=_xlfn.RANK.AVG(H430,H$2:H$1654,1)</f>
      </c>
      <c r="L430" t="str">
        <f>=_xlfn.RANK.AVG(I430,I$2:I$1654,1)</f>
      </c>
      <c r="M430" t="str">
        <f>=IF(AND(C430="Public",E430&lt;&gt;""),E430,"")</f>
      </c>
      <c r="N430" t="str">
        <f>=IF(AND(C430="Public",E430&lt;&gt;""),I430,"")</f>
      </c>
      <c r="O430" t="str">
        <f>=IF(AND(C430="Private nonprofit",E430&lt;&gt;""),E430,"")</f>
      </c>
      <c r="P430" t="str">
        <f>=IF(AND(C430="Private nonprofit",E430&lt;&gt;""),I430,"")</f>
      </c>
    </row>
    <row r="431">
      <c r="A431" t="n">
        <v>155812</v>
      </c>
      <c r="B431" t="s">
        <v>1960</v>
      </c>
      <c r="C431" t="s">
        <v>163</v>
      </c>
      <c r="D431" t="n">
        <v>37</v>
      </c>
      <c r="E431" t="n">
        <v>23611</v>
      </c>
      <c r="F431" t="n">
        <v>64</v>
      </c>
      <c r="G431" t="n">
        <v>12</v>
      </c>
      <c r="H431" t="n">
        <v>1543</v>
      </c>
      <c r="I431" t="n">
        <v>44.1</v>
      </c>
      <c r="J431" s="10" t="str">
        <f>=LOG10(H431)</f>
      </c>
      <c r="K431" t="str">
        <f>=_xlfn.RANK.AVG(H431,H$2:H$1654,1)</f>
      </c>
      <c r="L431" t="str">
        <f>=_xlfn.RANK.AVG(I431,I$2:I$1654,1)</f>
      </c>
      <c r="M431" t="str">
        <f>=IF(AND(C431="Public",E431&lt;&gt;""),E431,"")</f>
      </c>
      <c r="N431" t="str">
        <f>=IF(AND(C431="Public",E431&lt;&gt;""),I431,"")</f>
      </c>
      <c r="O431" t="str">
        <f>=IF(AND(C431="Private nonprofit",E431&lt;&gt;""),E431,"")</f>
      </c>
      <c r="P431" t="str">
        <f>=IF(AND(C431="Private nonprofit",E431&lt;&gt;""),I431,"")</f>
      </c>
    </row>
    <row r="432">
      <c r="A432" t="n">
        <v>155900</v>
      </c>
      <c r="B432" t="s">
        <v>865</v>
      </c>
      <c r="C432" t="s">
        <v>163</v>
      </c>
      <c r="D432" t="n">
        <v>39</v>
      </c>
      <c r="E432" t="n">
        <v>27337</v>
      </c>
      <c r="F432" t="n">
        <v>53</v>
      </c>
      <c r="G432" t="n">
        <v>11</v>
      </c>
      <c r="H432" t="n">
        <v>1651</v>
      </c>
      <c r="I432" t="n">
        <v>33.5</v>
      </c>
      <c r="J432" s="10" t="str">
        <f>=LOG10(H432)</f>
      </c>
      <c r="K432" t="str">
        <f>=_xlfn.RANK.AVG(H432,H$2:H$1654,1)</f>
      </c>
      <c r="L432" t="str">
        <f>=_xlfn.RANK.AVG(I432,I$2:I$1654,1)</f>
      </c>
      <c r="M432" t="str">
        <f>=IF(AND(C432="Public",E432&lt;&gt;""),E432,"")</f>
      </c>
      <c r="N432" t="str">
        <f>=IF(AND(C432="Public",E432&lt;&gt;""),I432,"")</f>
      </c>
      <c r="O432" t="str">
        <f>=IF(AND(C432="Private nonprofit",E432&lt;&gt;""),E432,"")</f>
      </c>
      <c r="P432" t="str">
        <f>=IF(AND(C432="Private nonprofit",E432&lt;&gt;""),I432,"")</f>
      </c>
    </row>
    <row r="433">
      <c r="A433" t="n">
        <v>155937</v>
      </c>
      <c r="B433" t="s">
        <v>1966</v>
      </c>
      <c r="C433" t="s">
        <v>163</v>
      </c>
      <c r="D433" t="n">
        <v>32</v>
      </c>
      <c r="E433" t="n">
        <v>22996</v>
      </c>
      <c r="F433" t="n">
        <v>59</v>
      </c>
      <c r="G433" t="n">
        <v>9</v>
      </c>
      <c r="H433" t="n">
        <v>805</v>
      </c>
      <c r="I433" t="n">
        <v>29</v>
      </c>
      <c r="J433" s="10" t="str">
        <f>=LOG10(H433)</f>
      </c>
      <c r="K433" t="str">
        <f>=_xlfn.RANK.AVG(H433,H$2:H$1654,1)</f>
      </c>
      <c r="L433" t="str">
        <f>=_xlfn.RANK.AVG(I433,I$2:I$1654,1)</f>
      </c>
      <c r="M433" t="str">
        <f>=IF(AND(C433="Public",E433&lt;&gt;""),E433,"")</f>
      </c>
      <c r="N433" t="str">
        <f>=IF(AND(C433="Public",E433&lt;&gt;""),I433,"")</f>
      </c>
      <c r="O433" t="str">
        <f>=IF(AND(C433="Private nonprofit",E433&lt;&gt;""),E433,"")</f>
      </c>
      <c r="P433" t="str">
        <f>=IF(AND(C433="Private nonprofit",E433&lt;&gt;""),I433,"")</f>
      </c>
    </row>
    <row r="434">
      <c r="A434" t="n">
        <v>155973</v>
      </c>
      <c r="B434" t="s">
        <v>1967</v>
      </c>
      <c r="C434" t="s">
        <v>163</v>
      </c>
      <c r="D434" t="n">
        <v>38</v>
      </c>
      <c r="E434" t="n">
        <v>19998</v>
      </c>
      <c r="F434" t="n">
        <v>66</v>
      </c>
      <c r="G434" t="n">
        <v>15</v>
      </c>
      <c r="H434" t="n">
        <v>796</v>
      </c>
      <c r="I434" t="n">
        <v>32.9</v>
      </c>
      <c r="J434" s="10" t="str">
        <f>=LOG10(H434)</f>
      </c>
      <c r="K434" t="str">
        <f>=_xlfn.RANK.AVG(H434,H$2:H$1654,1)</f>
      </c>
      <c r="L434" t="str">
        <f>=_xlfn.RANK.AVG(I434,I$2:I$1654,1)</f>
      </c>
      <c r="M434" t="str">
        <f>=IF(AND(C434="Public",E434&lt;&gt;""),E434,"")</f>
      </c>
      <c r="N434" t="str">
        <f>=IF(AND(C434="Public",E434&lt;&gt;""),I434,"")</f>
      </c>
      <c r="O434" t="str">
        <f>=IF(AND(C434="Private nonprofit",E434&lt;&gt;""),E434,"")</f>
      </c>
      <c r="P434" t="str">
        <f>=IF(AND(C434="Private nonprofit",E434&lt;&gt;""),I434,"")</f>
      </c>
    </row>
    <row r="435">
      <c r="A435" t="n">
        <v>156082</v>
      </c>
      <c r="B435" t="s">
        <v>1969</v>
      </c>
      <c r="C435" t="s">
        <v>149</v>
      </c>
      <c r="D435" t="n">
        <v>31</v>
      </c>
      <c r="E435" t="n">
        <v>12894</v>
      </c>
      <c r="F435" t="n">
        <v>69</v>
      </c>
      <c r="G435" t="n">
        <v>13</v>
      </c>
      <c r="H435" t="n">
        <v>6302</v>
      </c>
      <c r="I435" t="n">
        <v>41.4</v>
      </c>
      <c r="J435" s="10" t="str">
        <f>=LOG10(H435)</f>
      </c>
      <c r="K435" t="str">
        <f>=_xlfn.RANK.AVG(H435,H$2:H$1654,1)</f>
      </c>
      <c r="L435" t="str">
        <f>=_xlfn.RANK.AVG(I435,I$2:I$1654,1)</f>
      </c>
      <c r="M435" t="str">
        <f>=IF(AND(C435="Public",E435&lt;&gt;""),E435,"")</f>
      </c>
      <c r="N435" t="str">
        <f>=IF(AND(C435="Public",E435&lt;&gt;""),I435,"")</f>
      </c>
      <c r="O435" t="str">
        <f>=IF(AND(C435="Private nonprofit",E435&lt;&gt;""),E435,"")</f>
      </c>
      <c r="P435" t="str">
        <f>=IF(AND(C435="Private nonprofit",E435&lt;&gt;""),I435,"")</f>
      </c>
    </row>
    <row r="436">
      <c r="A436" t="n">
        <v>156125</v>
      </c>
      <c r="B436" t="s">
        <v>1971</v>
      </c>
      <c r="C436" t="s">
        <v>149</v>
      </c>
      <c r="D436" t="n">
        <v>30</v>
      </c>
      <c r="E436" t="n">
        <v>14184</v>
      </c>
      <c r="F436" t="n">
        <v>68</v>
      </c>
      <c r="G436" t="n">
        <v>20</v>
      </c>
      <c r="H436" t="n">
        <v>18874</v>
      </c>
      <c r="I436" t="n">
        <v>51.3</v>
      </c>
      <c r="J436" s="10" t="str">
        <f>=LOG10(H436)</f>
      </c>
      <c r="K436" t="str">
        <f>=_xlfn.RANK.AVG(H436,H$2:H$1654,1)</f>
      </c>
      <c r="L436" t="str">
        <f>=_xlfn.RANK.AVG(I436,I$2:I$1654,1)</f>
      </c>
      <c r="M436" t="str">
        <f>=IF(AND(C436="Public",E436&lt;&gt;""),E436,"")</f>
      </c>
      <c r="N436" t="str">
        <f>=IF(AND(C436="Public",E436&lt;&gt;""),I436,"")</f>
      </c>
      <c r="O436" t="str">
        <f>=IF(AND(C436="Private nonprofit",E436&lt;&gt;""),E436,"")</f>
      </c>
      <c r="P436" t="str">
        <f>=IF(AND(C436="Private nonprofit",E436&lt;&gt;""),I436,"")</f>
      </c>
    </row>
    <row r="437">
      <c r="A437" t="n">
        <v>156189</v>
      </c>
      <c r="B437" t="s">
        <v>1973</v>
      </c>
      <c r="C437" t="s">
        <v>163</v>
      </c>
      <c r="D437" t="n">
        <v>56</v>
      </c>
      <c r="E437" t="n">
        <v>18066</v>
      </c>
      <c r="F437" t="n">
        <v>58</v>
      </c>
      <c r="G437" t="n">
        <v>14</v>
      </c>
      <c r="H437" t="n">
        <v>599</v>
      </c>
      <c r="I437" t="n">
        <v>26.4</v>
      </c>
      <c r="J437" s="10" t="str">
        <f>=LOG10(H437)</f>
      </c>
      <c r="K437" t="str">
        <f>=_xlfn.RANK.AVG(H437,H$2:H$1654,1)</f>
      </c>
      <c r="L437" t="str">
        <f>=_xlfn.RANK.AVG(I437,I$2:I$1654,1)</f>
      </c>
      <c r="M437" t="str">
        <f>=IF(AND(C437="Public",E437&lt;&gt;""),E437,"")</f>
      </c>
      <c r="N437" t="str">
        <f>=IF(AND(C437="Public",E437&lt;&gt;""),I437,"")</f>
      </c>
      <c r="O437" t="str">
        <f>=IF(AND(C437="Private nonprofit",E437&lt;&gt;""),E437,"")</f>
      </c>
      <c r="P437" t="str">
        <f>=IF(AND(C437="Private nonprofit",E437&lt;&gt;""),I437,"")</f>
      </c>
    </row>
    <row r="438">
      <c r="A438" t="n">
        <v>156213</v>
      </c>
      <c r="B438" t="s">
        <v>1976</v>
      </c>
      <c r="C438" t="s">
        <v>163</v>
      </c>
      <c r="D438" t="n">
        <v>26</v>
      </c>
      <c r="E438" t="n">
        <v>21375</v>
      </c>
      <c r="F438" t="n">
        <v>84</v>
      </c>
      <c r="G438" t="n">
        <v>12</v>
      </c>
      <c r="H438" t="n">
        <v>1844</v>
      </c>
      <c r="I438" t="n">
        <v>65</v>
      </c>
      <c r="J438" s="10" t="str">
        <f>=LOG10(H438)</f>
      </c>
      <c r="K438" t="str">
        <f>=_xlfn.RANK.AVG(H438,H$2:H$1654,1)</f>
      </c>
      <c r="L438" t="str">
        <f>=_xlfn.RANK.AVG(I438,I$2:I$1654,1)</f>
      </c>
      <c r="M438" t="str">
        <f>=IF(AND(C438="Public",E438&lt;&gt;""),E438,"")</f>
      </c>
      <c r="N438" t="str">
        <f>=IF(AND(C438="Public",E438&lt;&gt;""),I438,"")</f>
      </c>
      <c r="O438" t="str">
        <f>=IF(AND(C438="Private nonprofit",E438&lt;&gt;""),E438,"")</f>
      </c>
      <c r="P438" t="str">
        <f>=IF(AND(C438="Private nonprofit",E438&lt;&gt;""),I438,"")</f>
      </c>
    </row>
    <row r="439">
      <c r="A439" t="n">
        <v>156286</v>
      </c>
      <c r="B439" t="s">
        <v>1981</v>
      </c>
      <c r="C439" t="s">
        <v>163</v>
      </c>
      <c r="D439" t="n">
        <v>25</v>
      </c>
      <c r="E439" t="n">
        <v>24432</v>
      </c>
      <c r="F439" t="n">
        <v>75</v>
      </c>
      <c r="G439" t="n">
        <v>13</v>
      </c>
      <c r="H439" t="n">
        <v>3314</v>
      </c>
      <c r="I439" t="n">
        <v>67.7</v>
      </c>
      <c r="J439" s="10" t="str">
        <f>=LOG10(H439)</f>
      </c>
      <c r="K439" t="str">
        <f>=_xlfn.RANK.AVG(H439,H$2:H$1654,1)</f>
      </c>
      <c r="L439" t="str">
        <f>=_xlfn.RANK.AVG(I439,I$2:I$1654,1)</f>
      </c>
      <c r="M439" t="str">
        <f>=IF(AND(C439="Public",E439&lt;&gt;""),E439,"")</f>
      </c>
      <c r="N439" t="str">
        <f>=IF(AND(C439="Public",E439&lt;&gt;""),I439,"")</f>
      </c>
      <c r="O439" t="str">
        <f>=IF(AND(C439="Private nonprofit",E439&lt;&gt;""),E439,"")</f>
      </c>
      <c r="P439" t="str">
        <f>=IF(AND(C439="Private nonprofit",E439&lt;&gt;""),I439,"")</f>
      </c>
    </row>
    <row r="440">
      <c r="A440" t="n">
        <v>156295</v>
      </c>
      <c r="B440" t="s">
        <v>1983</v>
      </c>
      <c r="C440" t="s">
        <v>163</v>
      </c>
      <c r="D440" t="n">
        <v>81</v>
      </c>
      <c r="E440" t="n">
        <v>4379</v>
      </c>
      <c r="F440" t="n">
        <v>88</v>
      </c>
      <c r="G440" t="n">
        <v>9</v>
      </c>
      <c r="H440" t="n">
        <v>1450</v>
      </c>
      <c r="I440" t="n">
        <v>62</v>
      </c>
      <c r="J440" s="10" t="str">
        <f>=LOG10(H440)</f>
      </c>
      <c r="K440" t="str">
        <f>=_xlfn.RANK.AVG(H440,H$2:H$1654,1)</f>
      </c>
      <c r="L440" t="str">
        <f>=_xlfn.RANK.AVG(I440,I$2:I$1654,1)</f>
      </c>
      <c r="M440" t="str">
        <f>=IF(AND(C440="Public",E440&lt;&gt;""),E440,"")</f>
      </c>
      <c r="N440" t="str">
        <f>=IF(AND(C440="Public",E440&lt;&gt;""),I440,"")</f>
      </c>
      <c r="O440" t="str">
        <f>=IF(AND(C440="Private nonprofit",E440&lt;&gt;""),E440,"")</f>
      </c>
      <c r="P440" t="str">
        <f>=IF(AND(C440="Private nonprofit",E440&lt;&gt;""),I440,"")</f>
      </c>
    </row>
    <row r="441">
      <c r="A441" t="n">
        <v>156356</v>
      </c>
      <c r="B441" t="s">
        <v>1988</v>
      </c>
      <c r="C441" t="s">
        <v>163</v>
      </c>
      <c r="D441" t="n">
        <v>43</v>
      </c>
      <c r="E441" t="n">
        <v>15087</v>
      </c>
      <c r="F441" t="n">
        <v>57</v>
      </c>
      <c r="G441" t="n">
        <v>8</v>
      </c>
      <c r="H441" t="n">
        <v>772</v>
      </c>
      <c r="I441" t="n">
        <v>44.8</v>
      </c>
      <c r="J441" s="10" t="str">
        <f>=LOG10(H441)</f>
      </c>
      <c r="K441" t="str">
        <f>=_xlfn.RANK.AVG(H441,H$2:H$1654,1)</f>
      </c>
      <c r="L441" t="str">
        <f>=_xlfn.RANK.AVG(I441,I$2:I$1654,1)</f>
      </c>
      <c r="M441" t="str">
        <f>=IF(AND(C441="Public",E441&lt;&gt;""),E441,"")</f>
      </c>
      <c r="N441" t="str">
        <f>=IF(AND(C441="Public",E441&lt;&gt;""),I441,"")</f>
      </c>
      <c r="O441" t="str">
        <f>=IF(AND(C441="Private nonprofit",E441&lt;&gt;""),E441,"")</f>
      </c>
      <c r="P441" t="str">
        <f>=IF(AND(C441="Private nonprofit",E441&lt;&gt;""),I441,"")</f>
      </c>
    </row>
    <row r="442">
      <c r="A442" t="n">
        <v>156365</v>
      </c>
      <c r="B442" t="s">
        <v>1990</v>
      </c>
      <c r="C442" t="s">
        <v>163</v>
      </c>
      <c r="D442" t="n">
        <v>22</v>
      </c>
      <c r="E442" t="n">
        <v>18777</v>
      </c>
      <c r="F442" t="n">
        <v>60</v>
      </c>
      <c r="G442" t="n">
        <v>21</v>
      </c>
      <c r="H442" t="n">
        <v>15400</v>
      </c>
      <c r="I442" t="n">
        <v>46.2</v>
      </c>
      <c r="J442" s="10" t="str">
        <f>=LOG10(H442)</f>
      </c>
      <c r="K442" t="str">
        <f>=_xlfn.RANK.AVG(H442,H$2:H$1654,1)</f>
      </c>
      <c r="L442" t="str">
        <f>=_xlfn.RANK.AVG(I442,I$2:I$1654,1)</f>
      </c>
      <c r="M442" t="str">
        <f>=IF(AND(C442="Public",E442&lt;&gt;""),E442,"")</f>
      </c>
      <c r="N442" t="str">
        <f>=IF(AND(C442="Public",E442&lt;&gt;""),I442,"")</f>
      </c>
      <c r="O442" t="str">
        <f>=IF(AND(C442="Private nonprofit",E442&lt;&gt;""),E442,"")</f>
      </c>
      <c r="P442" t="str">
        <f>=IF(AND(C442="Private nonprofit",E442&lt;&gt;""),I442,"")</f>
      </c>
    </row>
    <row r="443">
      <c r="A443" t="n">
        <v>156408</v>
      </c>
      <c r="B443" t="s">
        <v>1994</v>
      </c>
      <c r="C443" t="s">
        <v>163</v>
      </c>
      <c r="D443" t="n">
        <v>21</v>
      </c>
      <c r="E443" t="n">
        <v>23780</v>
      </c>
      <c r="F443" t="n">
        <v>88</v>
      </c>
      <c r="G443" t="n">
        <v>10</v>
      </c>
      <c r="H443" t="n">
        <v>1372</v>
      </c>
      <c r="I443" t="n">
        <v>85.3</v>
      </c>
      <c r="J443" s="10" t="str">
        <f>=LOG10(H443)</f>
      </c>
      <c r="K443" t="str">
        <f>=_xlfn.RANK.AVG(H443,H$2:H$1654,1)</f>
      </c>
      <c r="L443" t="str">
        <f>=_xlfn.RANK.AVG(I443,I$2:I$1654,1)</f>
      </c>
      <c r="M443" t="str">
        <f>=IF(AND(C443="Public",E443&lt;&gt;""),E443,"")</f>
      </c>
      <c r="N443" t="str">
        <f>=IF(AND(C443="Public",E443&lt;&gt;""),I443,"")</f>
      </c>
      <c r="O443" t="str">
        <f>=IF(AND(C443="Private nonprofit",E443&lt;&gt;""),E443,"")</f>
      </c>
      <c r="P443" t="str">
        <f>=IF(AND(C443="Private nonprofit",E443&lt;&gt;""),I443,"")</f>
      </c>
    </row>
    <row r="444">
      <c r="A444" t="n">
        <v>156541</v>
      </c>
      <c r="B444" t="s">
        <v>1999</v>
      </c>
      <c r="C444" t="s">
        <v>163</v>
      </c>
      <c r="D444" t="n">
        <v>48</v>
      </c>
      <c r="E444" t="n">
        <v>11555</v>
      </c>
      <c r="F444" t="n">
        <v>81</v>
      </c>
      <c r="G444" t="n">
        <v>19</v>
      </c>
      <c r="H444" t="n">
        <v>25381</v>
      </c>
      <c r="I444" t="n">
        <v>44.4</v>
      </c>
      <c r="J444" s="10" t="str">
        <f>=LOG10(H444)</f>
      </c>
      <c r="K444" t="str">
        <f>=_xlfn.RANK.AVG(H444,H$2:H$1654,1)</f>
      </c>
      <c r="L444" t="str">
        <f>=_xlfn.RANK.AVG(I444,I$2:I$1654,1)</f>
      </c>
      <c r="M444" t="str">
        <f>=IF(AND(C444="Public",E444&lt;&gt;""),E444,"")</f>
      </c>
      <c r="N444" t="str">
        <f>=IF(AND(C444="Public",E444&lt;&gt;""),I444,"")</f>
      </c>
      <c r="O444" t="str">
        <f>=IF(AND(C444="Private nonprofit",E444&lt;&gt;""),E444,"")</f>
      </c>
      <c r="P444" t="str">
        <f>=IF(AND(C444="Private nonprofit",E444&lt;&gt;""),I444,"")</f>
      </c>
    </row>
    <row r="445">
      <c r="A445" t="n">
        <v>156620</v>
      </c>
      <c r="B445" t="s">
        <v>2001</v>
      </c>
      <c r="C445" t="s">
        <v>149</v>
      </c>
      <c r="D445" t="n">
        <v>39</v>
      </c>
      <c r="E445" t="n">
        <v>10852</v>
      </c>
      <c r="F445" t="n">
        <v>80</v>
      </c>
      <c r="G445" t="n">
        <v>15</v>
      </c>
      <c r="H445" t="n">
        <v>16842</v>
      </c>
      <c r="I445" t="n">
        <v>55</v>
      </c>
      <c r="J445" s="10" t="str">
        <f>=LOG10(H445)</f>
      </c>
      <c r="K445" t="str">
        <f>=_xlfn.RANK.AVG(H445,H$2:H$1654,1)</f>
      </c>
      <c r="L445" t="str">
        <f>=_xlfn.RANK.AVG(I445,I$2:I$1654,1)</f>
      </c>
      <c r="M445" t="str">
        <f>=IF(AND(C445="Public",E445&lt;&gt;""),E445,"")</f>
      </c>
      <c r="N445" t="str">
        <f>=IF(AND(C445="Public",E445&lt;&gt;""),I445,"")</f>
      </c>
      <c r="O445" t="str">
        <f>=IF(AND(C445="Private nonprofit",E445&lt;&gt;""),E445,"")</f>
      </c>
      <c r="P445" t="str">
        <f>=IF(AND(C445="Private nonprofit",E445&lt;&gt;""),I445,"")</f>
      </c>
    </row>
    <row r="446">
      <c r="A446" t="n">
        <v>156745</v>
      </c>
      <c r="B446" t="s">
        <v>2006</v>
      </c>
      <c r="C446" t="s">
        <v>163</v>
      </c>
      <c r="D446" t="n">
        <v>34</v>
      </c>
      <c r="E446" t="n">
        <v>14878</v>
      </c>
      <c r="F446" t="n">
        <v>68</v>
      </c>
      <c r="G446" t="n">
        <v>15</v>
      </c>
      <c r="H446" t="n">
        <v>1678</v>
      </c>
      <c r="I446" t="n">
        <v>47.5</v>
      </c>
      <c r="J446" s="10" t="str">
        <f>=LOG10(H446)</f>
      </c>
      <c r="K446" t="str">
        <f>=_xlfn.RANK.AVG(H446,H$2:H$1654,1)</f>
      </c>
      <c r="L446" t="str">
        <f>=_xlfn.RANK.AVG(I446,I$2:I$1654,1)</f>
      </c>
      <c r="M446" t="str">
        <f>=IF(AND(C446="Public",E446&lt;&gt;""),E446,"")</f>
      </c>
      <c r="N446" t="str">
        <f>=IF(AND(C446="Public",E446&lt;&gt;""),I446,"")</f>
      </c>
      <c r="O446" t="str">
        <f>=IF(AND(C446="Private nonprofit",E446&lt;&gt;""),E446,"")</f>
      </c>
      <c r="P446" t="str">
        <f>=IF(AND(C446="Private nonprofit",E446&lt;&gt;""),I446,"")</f>
      </c>
    </row>
    <row r="447">
      <c r="A447" t="n">
        <v>157058</v>
      </c>
      <c r="B447" t="s">
        <v>2023</v>
      </c>
      <c r="C447" t="s">
        <v>149</v>
      </c>
      <c r="D447" t="n">
        <v>57</v>
      </c>
      <c r="E447" t="n">
        <v>9672</v>
      </c>
      <c r="F447" t="n">
        <v>61</v>
      </c>
      <c r="G447" t="n">
        <v>14</v>
      </c>
      <c r="H447" t="n">
        <v>2203</v>
      </c>
      <c r="I447" t="n">
        <v>28.4</v>
      </c>
      <c r="J447" s="10" t="str">
        <f>=LOG10(H447)</f>
      </c>
      <c r="K447" t="str">
        <f>=_xlfn.RANK.AVG(H447,H$2:H$1654,1)</f>
      </c>
      <c r="L447" t="str">
        <f>=_xlfn.RANK.AVG(I447,I$2:I$1654,1)</f>
      </c>
      <c r="M447" t="str">
        <f>=IF(AND(C447="Public",E447&lt;&gt;""),E447,"")</f>
      </c>
      <c r="N447" t="str">
        <f>=IF(AND(C447="Public",E447&lt;&gt;""),I447,"")</f>
      </c>
      <c r="O447" t="str">
        <f>=IF(AND(C447="Private nonprofit",E447&lt;&gt;""),E447,"")</f>
      </c>
      <c r="P447" t="str">
        <f>=IF(AND(C447="Private nonprofit",E447&lt;&gt;""),I447,"")</f>
      </c>
    </row>
    <row r="448">
      <c r="A448" t="n">
        <v>157076</v>
      </c>
      <c r="B448" t="s">
        <v>2025</v>
      </c>
      <c r="C448" t="s">
        <v>163</v>
      </c>
      <c r="D448" t="n">
        <v>42</v>
      </c>
      <c r="E448" t="n">
        <v>20867</v>
      </c>
      <c r="F448" t="n">
        <v>65</v>
      </c>
      <c r="G448" t="n">
        <v>13</v>
      </c>
      <c r="H448" t="n">
        <v>897</v>
      </c>
      <c r="I448" t="n">
        <v>48.7</v>
      </c>
      <c r="J448" s="10" t="str">
        <f>=LOG10(H448)</f>
      </c>
      <c r="K448" t="str">
        <f>=_xlfn.RANK.AVG(H448,H$2:H$1654,1)</f>
      </c>
      <c r="L448" t="str">
        <f>=_xlfn.RANK.AVG(I448,I$2:I$1654,1)</f>
      </c>
      <c r="M448" t="str">
        <f>=IF(AND(C448="Public",E448&lt;&gt;""),E448,"")</f>
      </c>
      <c r="N448" t="str">
        <f>=IF(AND(C448="Public",E448&lt;&gt;""),I448,"")</f>
      </c>
      <c r="O448" t="str">
        <f>=IF(AND(C448="Private nonprofit",E448&lt;&gt;""),E448,"")</f>
      </c>
      <c r="P448" t="str">
        <f>=IF(AND(C448="Private nonprofit",E448&lt;&gt;""),I448,"")</f>
      </c>
    </row>
    <row r="449">
      <c r="A449" t="n">
        <v>157085</v>
      </c>
      <c r="B449" t="s">
        <v>2026</v>
      </c>
      <c r="C449" t="s">
        <v>149</v>
      </c>
      <c r="D449" t="n">
        <v>21</v>
      </c>
      <c r="E449" t="n">
        <v>19838</v>
      </c>
      <c r="F449" t="n">
        <v>87</v>
      </c>
      <c r="G449" t="n">
        <v>17</v>
      </c>
      <c r="H449" t="n">
        <v>33930</v>
      </c>
      <c r="I449" t="n">
        <v>69.7</v>
      </c>
      <c r="J449" s="10" t="str">
        <f>=LOG10(H449)</f>
      </c>
      <c r="K449" t="str">
        <f>=_xlfn.RANK.AVG(H449,H$2:H$1654,1)</f>
      </c>
      <c r="L449" t="str">
        <f>=_xlfn.RANK.AVG(I449,I$2:I$1654,1)</f>
      </c>
      <c r="M449" t="str">
        <f>=IF(AND(C449="Public",E449&lt;&gt;""),E449,"")</f>
      </c>
      <c r="N449" t="str">
        <f>=IF(AND(C449="Public",E449&lt;&gt;""),I449,"")</f>
      </c>
      <c r="O449" t="str">
        <f>=IF(AND(C449="Private nonprofit",E449&lt;&gt;""),E449,"")</f>
      </c>
      <c r="P449" t="str">
        <f>=IF(AND(C449="Private nonprofit",E449&lt;&gt;""),I449,"")</f>
      </c>
    </row>
    <row r="450">
      <c r="A450" t="n">
        <v>157100</v>
      </c>
      <c r="B450" t="s">
        <v>2027</v>
      </c>
      <c r="C450" t="s">
        <v>163</v>
      </c>
      <c r="D450" t="n">
        <v>37</v>
      </c>
      <c r="E450" t="n">
        <v>22209</v>
      </c>
      <c r="F450" t="n">
        <v>45</v>
      </c>
      <c r="G450" t="n">
        <v>12</v>
      </c>
      <c r="H450" t="n">
        <v>759</v>
      </c>
      <c r="I450" t="n">
        <v>33.8</v>
      </c>
      <c r="J450" s="10" t="str">
        <f>=LOG10(H450)</f>
      </c>
      <c r="K450" t="str">
        <f>=_xlfn.RANK.AVG(H450,H$2:H$1654,1)</f>
      </c>
      <c r="L450" t="str">
        <f>=_xlfn.RANK.AVG(I450,I$2:I$1654,1)</f>
      </c>
      <c r="M450" t="str">
        <f>=IF(AND(C450="Public",E450&lt;&gt;""),E450,"")</f>
      </c>
      <c r="N450" t="str">
        <f>=IF(AND(C450="Public",E450&lt;&gt;""),I450,"")</f>
      </c>
      <c r="O450" t="str">
        <f>=IF(AND(C450="Private nonprofit",E450&lt;&gt;""),E450,"")</f>
      </c>
      <c r="P450" t="str">
        <f>=IF(AND(C450="Private nonprofit",E450&lt;&gt;""),I450,"")</f>
      </c>
    </row>
    <row r="451">
      <c r="A451" t="n">
        <v>157216</v>
      </c>
      <c r="B451" t="s">
        <v>2030</v>
      </c>
      <c r="C451" t="s">
        <v>163</v>
      </c>
      <c r="D451" t="n">
        <v>50</v>
      </c>
      <c r="E451" t="n">
        <v>14422</v>
      </c>
      <c r="F451" t="n">
        <v>63</v>
      </c>
      <c r="G451" t="n">
        <v>17</v>
      </c>
      <c r="H451" t="n">
        <v>4096</v>
      </c>
      <c r="I451" t="n">
        <v>38.1</v>
      </c>
      <c r="J451" s="10" t="str">
        <f>=LOG10(H451)</f>
      </c>
      <c r="K451" t="str">
        <f>=_xlfn.RANK.AVG(H451,H$2:H$1654,1)</f>
      </c>
      <c r="L451" t="str">
        <f>=_xlfn.RANK.AVG(I451,I$2:I$1654,1)</f>
      </c>
      <c r="M451" t="str">
        <f>=IF(AND(C451="Public",E451&lt;&gt;""),E451,"")</f>
      </c>
      <c r="N451" t="str">
        <f>=IF(AND(C451="Public",E451&lt;&gt;""),I451,"")</f>
      </c>
      <c r="O451" t="str">
        <f>=IF(AND(C451="Private nonprofit",E451&lt;&gt;""),E451,"")</f>
      </c>
      <c r="P451" t="str">
        <f>=IF(AND(C451="Private nonprofit",E451&lt;&gt;""),I451,"")</f>
      </c>
    </row>
    <row r="452">
      <c r="A452" t="n">
        <v>157289</v>
      </c>
      <c r="B452" t="s">
        <v>2032</v>
      </c>
      <c r="C452" t="s">
        <v>149</v>
      </c>
      <c r="D452" t="n">
        <v>29</v>
      </c>
      <c r="E452" t="n">
        <v>18808</v>
      </c>
      <c r="F452" t="n">
        <v>81</v>
      </c>
      <c r="G452" t="n">
        <v>14</v>
      </c>
      <c r="H452" t="n">
        <v>26254</v>
      </c>
      <c r="I452" t="n">
        <v>60.6</v>
      </c>
      <c r="J452" s="10" t="str">
        <f>=LOG10(H452)</f>
      </c>
      <c r="K452" t="str">
        <f>=_xlfn.RANK.AVG(H452,H$2:H$1654,1)</f>
      </c>
      <c r="L452" t="str">
        <f>=_xlfn.RANK.AVG(I452,I$2:I$1654,1)</f>
      </c>
      <c r="M452" t="str">
        <f>=IF(AND(C452="Public",E452&lt;&gt;""),E452,"")</f>
      </c>
      <c r="N452" t="str">
        <f>=IF(AND(C452="Public",E452&lt;&gt;""),I452,"")</f>
      </c>
      <c r="O452" t="str">
        <f>=IF(AND(C452="Private nonprofit",E452&lt;&gt;""),E452,"")</f>
      </c>
      <c r="P452" t="str">
        <f>=IF(AND(C452="Private nonprofit",E452&lt;&gt;""),I452,"")</f>
      </c>
    </row>
    <row r="453">
      <c r="A453" t="n">
        <v>157377</v>
      </c>
      <c r="B453" t="s">
        <v>2038</v>
      </c>
      <c r="C453" t="s">
        <v>163</v>
      </c>
      <c r="D453" t="n">
        <v>46</v>
      </c>
      <c r="E453" t="n">
        <v>24739</v>
      </c>
      <c r="F453" t="n">
        <v>69</v>
      </c>
      <c r="G453" t="n">
        <v>15</v>
      </c>
      <c r="H453" t="n">
        <v>2242</v>
      </c>
      <c r="I453" t="n">
        <v>45.5</v>
      </c>
      <c r="J453" s="10" t="str">
        <f>=LOG10(H453)</f>
      </c>
      <c r="K453" t="str">
        <f>=_xlfn.RANK.AVG(H453,H$2:H$1654,1)</f>
      </c>
      <c r="L453" t="str">
        <f>=_xlfn.RANK.AVG(I453,I$2:I$1654,1)</f>
      </c>
      <c r="M453" t="str">
        <f>=IF(AND(C453="Public",E453&lt;&gt;""),E453,"")</f>
      </c>
      <c r="N453" t="str">
        <f>=IF(AND(C453="Public",E453&lt;&gt;""),I453,"")</f>
      </c>
      <c r="O453" t="str">
        <f>=IF(AND(C453="Private nonprofit",E453&lt;&gt;""),E453,"")</f>
      </c>
      <c r="P453" t="str">
        <f>=IF(AND(C453="Private nonprofit",E453&lt;&gt;""),I453,"")</f>
      </c>
    </row>
    <row r="454">
      <c r="A454" t="n">
        <v>157386</v>
      </c>
      <c r="B454" t="s">
        <v>2040</v>
      </c>
      <c r="C454" t="s">
        <v>149</v>
      </c>
      <c r="D454" t="n">
        <v>29</v>
      </c>
      <c r="E454" t="n">
        <v>10017</v>
      </c>
      <c r="F454" t="n">
        <v>69</v>
      </c>
      <c r="G454" t="n">
        <v>14</v>
      </c>
      <c r="H454" t="n">
        <v>9836</v>
      </c>
      <c r="I454" t="n">
        <v>49.3</v>
      </c>
      <c r="J454" s="10" t="str">
        <f>=LOG10(H454)</f>
      </c>
      <c r="K454" t="str">
        <f>=_xlfn.RANK.AVG(H454,H$2:H$1654,1)</f>
      </c>
      <c r="L454" t="str">
        <f>=_xlfn.RANK.AVG(I454,I$2:I$1654,1)</f>
      </c>
      <c r="M454" t="str">
        <f>=IF(AND(C454="Public",E454&lt;&gt;""),E454,"")</f>
      </c>
      <c r="N454" t="str">
        <f>=IF(AND(C454="Public",E454&lt;&gt;""),I454,"")</f>
      </c>
      <c r="O454" t="str">
        <f>=IF(AND(C454="Private nonprofit",E454&lt;&gt;""),E454,"")</f>
      </c>
      <c r="P454" t="str">
        <f>=IF(AND(C454="Private nonprofit",E454&lt;&gt;""),I454,"")</f>
      </c>
    </row>
    <row r="455">
      <c r="A455" t="n">
        <v>157401</v>
      </c>
      <c r="B455" t="s">
        <v>2042</v>
      </c>
      <c r="C455" t="s">
        <v>149</v>
      </c>
      <c r="D455" t="n">
        <v>31</v>
      </c>
      <c r="E455" t="n">
        <v>9738</v>
      </c>
      <c r="F455" t="n">
        <v>76</v>
      </c>
      <c r="G455" t="n">
        <v>16</v>
      </c>
      <c r="H455" t="n">
        <v>11531</v>
      </c>
      <c r="I455" t="n">
        <v>62.9</v>
      </c>
      <c r="J455" s="10" t="str">
        <f>=LOG10(H455)</f>
      </c>
      <c r="K455" t="str">
        <f>=_xlfn.RANK.AVG(H455,H$2:H$1654,1)</f>
      </c>
      <c r="L455" t="str">
        <f>=_xlfn.RANK.AVG(I455,I$2:I$1654,1)</f>
      </c>
      <c r="M455" t="str">
        <f>=IF(AND(C455="Public",E455&lt;&gt;""),E455,"")</f>
      </c>
      <c r="N455" t="str">
        <f>=IF(AND(C455="Public",E455&lt;&gt;""),I455,"")</f>
      </c>
      <c r="O455" t="str">
        <f>=IF(AND(C455="Private nonprofit",E455&lt;&gt;""),E455,"")</f>
      </c>
      <c r="P455" t="str">
        <f>=IF(AND(C455="Private nonprofit",E455&lt;&gt;""),I455,"")</f>
      </c>
    </row>
    <row r="456">
      <c r="A456" t="n">
        <v>157447</v>
      </c>
      <c r="B456" t="s">
        <v>2045</v>
      </c>
      <c r="C456" t="s">
        <v>149</v>
      </c>
      <c r="D456" t="n">
        <v>24</v>
      </c>
      <c r="E456" t="n">
        <v>8151</v>
      </c>
      <c r="F456" t="n">
        <v>78</v>
      </c>
      <c r="G456" t="n">
        <v>18</v>
      </c>
      <c r="H456" t="n">
        <v>19039</v>
      </c>
      <c r="I456" t="n">
        <v>49.5</v>
      </c>
      <c r="J456" s="10" t="str">
        <f>=LOG10(H456)</f>
      </c>
      <c r="K456" t="str">
        <f>=_xlfn.RANK.AVG(H456,H$2:H$1654,1)</f>
      </c>
      <c r="L456" t="str">
        <f>=_xlfn.RANK.AVG(I456,I$2:I$1654,1)</f>
      </c>
      <c r="M456" t="str">
        <f>=IF(AND(C456="Public",E456&lt;&gt;""),E456,"")</f>
      </c>
      <c r="N456" t="str">
        <f>=IF(AND(C456="Public",E456&lt;&gt;""),I456,"")</f>
      </c>
      <c r="O456" t="str">
        <f>=IF(AND(C456="Private nonprofit",E456&lt;&gt;""),E456,"")</f>
      </c>
      <c r="P456" t="str">
        <f>=IF(AND(C456="Private nonprofit",E456&lt;&gt;""),I456,"")</f>
      </c>
    </row>
    <row r="457">
      <c r="A457" t="n">
        <v>157535</v>
      </c>
      <c r="B457" t="s">
        <v>2049</v>
      </c>
      <c r="C457" t="s">
        <v>163</v>
      </c>
      <c r="D457" t="n">
        <v>40</v>
      </c>
      <c r="E457" t="n">
        <v>13819</v>
      </c>
      <c r="F457" t="n">
        <v>65</v>
      </c>
      <c r="G457" t="n">
        <v>14</v>
      </c>
      <c r="H457" t="n">
        <v>2759</v>
      </c>
      <c r="I457" t="n">
        <v>41</v>
      </c>
      <c r="J457" s="10" t="str">
        <f>=LOG10(H457)</f>
      </c>
      <c r="K457" t="str">
        <f>=_xlfn.RANK.AVG(H457,H$2:H$1654,1)</f>
      </c>
      <c r="L457" t="str">
        <f>=_xlfn.RANK.AVG(I457,I$2:I$1654,1)</f>
      </c>
      <c r="M457" t="str">
        <f>=IF(AND(C457="Public",E457&lt;&gt;""),E457,"")</f>
      </c>
      <c r="N457" t="str">
        <f>=IF(AND(C457="Public",E457&lt;&gt;""),I457,"")</f>
      </c>
      <c r="O457" t="str">
        <f>=IF(AND(C457="Private nonprofit",E457&lt;&gt;""),E457,"")</f>
      </c>
      <c r="P457" t="str">
        <f>=IF(AND(C457="Private nonprofit",E457&lt;&gt;""),I457,"")</f>
      </c>
    </row>
    <row r="458">
      <c r="A458" t="n">
        <v>157748</v>
      </c>
      <c r="B458" t="s">
        <v>2060</v>
      </c>
      <c r="C458" t="s">
        <v>163</v>
      </c>
      <c r="D458" t="n">
        <v>0</v>
      </c>
      <c r="E458" t="n">
        <v>19873</v>
      </c>
      <c r="F458" t="n">
        <v>81</v>
      </c>
      <c r="G458" t="n">
        <v>16</v>
      </c>
      <c r="H458" t="n">
        <v>5539</v>
      </c>
      <c r="I458" t="n">
        <v>41.1</v>
      </c>
      <c r="J458" s="10" t="str">
        <f>=LOG10(H458)</f>
      </c>
      <c r="K458" t="str">
        <f>=_xlfn.RANK.AVG(H458,H$2:H$1654,1)</f>
      </c>
      <c r="L458" t="str">
        <f>=_xlfn.RANK.AVG(I458,I$2:I$1654,1)</f>
      </c>
      <c r="M458" t="str">
        <f>=IF(AND(C458="Public",E458&lt;&gt;""),E458,"")</f>
      </c>
      <c r="N458" t="str">
        <f>=IF(AND(C458="Public",E458&lt;&gt;""),I458,"")</f>
      </c>
      <c r="O458" t="str">
        <f>=IF(AND(C458="Private nonprofit",E458&lt;&gt;""),E458,"")</f>
      </c>
      <c r="P458" t="str">
        <f>=IF(AND(C458="Private nonprofit",E458&lt;&gt;""),I458,"")</f>
      </c>
    </row>
    <row r="459">
      <c r="A459" t="n">
        <v>157757</v>
      </c>
      <c r="B459" t="s">
        <v>2061</v>
      </c>
      <c r="C459" t="s">
        <v>163</v>
      </c>
      <c r="D459" t="n">
        <v>36</v>
      </c>
      <c r="E459" t="n">
        <v>25539</v>
      </c>
      <c r="F459" t="n">
        <v>70</v>
      </c>
      <c r="G459" t="n">
        <v>11</v>
      </c>
      <c r="H459" t="n">
        <v>2005</v>
      </c>
      <c r="I459" t="n">
        <v>57.3</v>
      </c>
      <c r="J459" s="10" t="str">
        <f>=LOG10(H459)</f>
      </c>
      <c r="K459" t="str">
        <f>=_xlfn.RANK.AVG(H459,H$2:H$1654,1)</f>
      </c>
      <c r="L459" t="str">
        <f>=_xlfn.RANK.AVG(I459,I$2:I$1654,1)</f>
      </c>
      <c r="M459" t="str">
        <f>=IF(AND(C459="Public",E459&lt;&gt;""),E459,"")</f>
      </c>
      <c r="N459" t="str">
        <f>=IF(AND(C459="Public",E459&lt;&gt;""),I459,"")</f>
      </c>
      <c r="O459" t="str">
        <f>=IF(AND(C459="Private nonprofit",E459&lt;&gt;""),E459,"")</f>
      </c>
      <c r="P459" t="str">
        <f>=IF(AND(C459="Private nonprofit",E459&lt;&gt;""),I459,"")</f>
      </c>
    </row>
    <row r="460">
      <c r="A460" t="n">
        <v>157809</v>
      </c>
      <c r="B460" t="s">
        <v>2063</v>
      </c>
      <c r="C460" t="s">
        <v>163</v>
      </c>
      <c r="D460" t="n">
        <v>22</v>
      </c>
      <c r="E460" t="n">
        <v>21314</v>
      </c>
      <c r="F460" t="n">
        <v>67</v>
      </c>
      <c r="G460" t="n">
        <v>14</v>
      </c>
      <c r="H460" t="n">
        <v>2240</v>
      </c>
      <c r="I460" t="n">
        <v>39.8</v>
      </c>
      <c r="J460" s="10" t="str">
        <f>=LOG10(H460)</f>
      </c>
      <c r="K460" t="str">
        <f>=_xlfn.RANK.AVG(H460,H$2:H$1654,1)</f>
      </c>
      <c r="L460" t="str">
        <f>=_xlfn.RANK.AVG(I460,I$2:I$1654,1)</f>
      </c>
      <c r="M460" t="str">
        <f>=IF(AND(C460="Public",E460&lt;&gt;""),E460,"")</f>
      </c>
      <c r="N460" t="str">
        <f>=IF(AND(C460="Public",E460&lt;&gt;""),I460,"")</f>
      </c>
      <c r="O460" t="str">
        <f>=IF(AND(C460="Private nonprofit",E460&lt;&gt;""),E460,"")</f>
      </c>
      <c r="P460" t="str">
        <f>=IF(AND(C460="Private nonprofit",E460&lt;&gt;""),I460,"")</f>
      </c>
    </row>
    <row r="461">
      <c r="A461" t="n">
        <v>157818</v>
      </c>
      <c r="B461" t="s">
        <v>2065</v>
      </c>
      <c r="C461" t="s">
        <v>163</v>
      </c>
      <c r="D461" t="n">
        <v>24</v>
      </c>
      <c r="E461" t="n">
        <v>25634</v>
      </c>
      <c r="F461" t="n">
        <v>83</v>
      </c>
      <c r="G461" t="n">
        <v>10</v>
      </c>
      <c r="H461" t="n">
        <v>1007</v>
      </c>
      <c r="I461" t="n">
        <v>69.8</v>
      </c>
      <c r="J461" s="10" t="str">
        <f>=LOG10(H461)</f>
      </c>
      <c r="K461" t="str">
        <f>=_xlfn.RANK.AVG(H461,H$2:H$1654,1)</f>
      </c>
      <c r="L461" t="str">
        <f>=_xlfn.RANK.AVG(I461,I$2:I$1654,1)</f>
      </c>
      <c r="M461" t="str">
        <f>=IF(AND(C461="Public",E461&lt;&gt;""),E461,"")</f>
      </c>
      <c r="N461" t="str">
        <f>=IF(AND(C461="Public",E461&lt;&gt;""),I461,"")</f>
      </c>
      <c r="O461" t="str">
        <f>=IF(AND(C461="Private nonprofit",E461&lt;&gt;""),E461,"")</f>
      </c>
      <c r="P461" t="str">
        <f>=IF(AND(C461="Private nonprofit",E461&lt;&gt;""),I461,"")</f>
      </c>
    </row>
    <row r="462">
      <c r="A462" t="n">
        <v>157863</v>
      </c>
      <c r="B462" t="s">
        <v>2066</v>
      </c>
      <c r="C462" t="s">
        <v>163</v>
      </c>
      <c r="D462" t="n">
        <v>51</v>
      </c>
      <c r="E462" t="n">
        <v>19223</v>
      </c>
      <c r="F462" t="n">
        <v>58</v>
      </c>
      <c r="G462" t="n">
        <v>14</v>
      </c>
      <c r="H462" t="n">
        <v>1186</v>
      </c>
      <c r="I462" t="n">
        <v>36</v>
      </c>
      <c r="J462" s="10" t="str">
        <f>=LOG10(H462)</f>
      </c>
      <c r="K462" t="str">
        <f>=_xlfn.RANK.AVG(H462,H$2:H$1654,1)</f>
      </c>
      <c r="L462" t="str">
        <f>=_xlfn.RANK.AVG(I462,I$2:I$1654,1)</f>
      </c>
      <c r="M462" t="str">
        <f>=IF(AND(C462="Public",E462&lt;&gt;""),E462,"")</f>
      </c>
      <c r="N462" t="str">
        <f>=IF(AND(C462="Public",E462&lt;&gt;""),I462,"")</f>
      </c>
      <c r="O462" t="str">
        <f>=IF(AND(C462="Private nonprofit",E462&lt;&gt;""),E462,"")</f>
      </c>
      <c r="P462" t="str">
        <f>=IF(AND(C462="Private nonprofit",E462&lt;&gt;""),I462,"")</f>
      </c>
    </row>
    <row r="463">
      <c r="A463" t="n">
        <v>157951</v>
      </c>
      <c r="B463" t="s">
        <v>2068</v>
      </c>
      <c r="C463" t="s">
        <v>149</v>
      </c>
      <c r="D463" t="n">
        <v>29</v>
      </c>
      <c r="E463" t="n">
        <v>12054</v>
      </c>
      <c r="F463" t="n">
        <v>78</v>
      </c>
      <c r="G463" t="n">
        <v>18</v>
      </c>
      <c r="H463" t="n">
        <v>19863</v>
      </c>
      <c r="I463" t="n">
        <v>56.1</v>
      </c>
      <c r="J463" s="10" t="str">
        <f>=LOG10(H463)</f>
      </c>
      <c r="K463" t="str">
        <f>=_xlfn.RANK.AVG(H463,H$2:H$1654,1)</f>
      </c>
      <c r="L463" t="str">
        <f>=_xlfn.RANK.AVG(I463,I$2:I$1654,1)</f>
      </c>
      <c r="M463" t="str">
        <f>=IF(AND(C463="Public",E463&lt;&gt;""),E463,"")</f>
      </c>
      <c r="N463" t="str">
        <f>=IF(AND(C463="Public",E463&lt;&gt;""),I463,"")</f>
      </c>
      <c r="O463" t="str">
        <f>=IF(AND(C463="Private nonprofit",E463&lt;&gt;""),E463,"")</f>
      </c>
      <c r="P463" t="str">
        <f>=IF(AND(C463="Private nonprofit",E463&lt;&gt;""),I463,"")</f>
      </c>
    </row>
    <row r="464">
      <c r="A464" t="n">
        <v>158477</v>
      </c>
      <c r="B464" t="s">
        <v>2078</v>
      </c>
      <c r="C464" t="s">
        <v>163</v>
      </c>
      <c r="D464" t="n">
        <v>39</v>
      </c>
      <c r="E464" t="n">
        <v>25427</v>
      </c>
      <c r="F464" t="n">
        <v>75</v>
      </c>
      <c r="G464" t="n">
        <v>9</v>
      </c>
      <c r="H464" t="n">
        <v>598</v>
      </c>
      <c r="I464" t="n">
        <v>59.3</v>
      </c>
      <c r="J464" s="10" t="str">
        <f>=LOG10(H464)</f>
      </c>
      <c r="K464" t="str">
        <f>=_xlfn.RANK.AVG(H464,H$2:H$1654,1)</f>
      </c>
      <c r="L464" t="str">
        <f>=_xlfn.RANK.AVG(I464,I$2:I$1654,1)</f>
      </c>
      <c r="M464" t="str">
        <f>=IF(AND(C464="Public",E464&lt;&gt;""),E464,"")</f>
      </c>
      <c r="N464" t="str">
        <f>=IF(AND(C464="Public",E464&lt;&gt;""),I464,"")</f>
      </c>
      <c r="O464" t="str">
        <f>=IF(AND(C464="Private nonprofit",E464&lt;&gt;""),E464,"")</f>
      </c>
      <c r="P464" t="str">
        <f>=IF(AND(C464="Private nonprofit",E464&lt;&gt;""),I464,"")</f>
      </c>
    </row>
    <row r="465">
      <c r="A465" t="n">
        <v>158802</v>
      </c>
      <c r="B465" t="s">
        <v>2088</v>
      </c>
      <c r="C465" t="s">
        <v>163</v>
      </c>
      <c r="D465" t="n">
        <v>68</v>
      </c>
      <c r="E465" t="n">
        <v>18551</v>
      </c>
      <c r="F465" t="n">
        <v>70</v>
      </c>
      <c r="G465" t="n">
        <v>11</v>
      </c>
      <c r="H465" t="n">
        <v>1286</v>
      </c>
      <c r="I465" t="n">
        <v>45.1</v>
      </c>
      <c r="J465" s="10" t="str">
        <f>=LOG10(H465)</f>
      </c>
      <c r="K465" t="str">
        <f>=_xlfn.RANK.AVG(H465,H$2:H$1654,1)</f>
      </c>
      <c r="L465" t="str">
        <f>=_xlfn.RANK.AVG(I465,I$2:I$1654,1)</f>
      </c>
      <c r="M465" t="str">
        <f>=IF(AND(C465="Public",E465&lt;&gt;""),E465,"")</f>
      </c>
      <c r="N465" t="str">
        <f>=IF(AND(C465="Public",E465&lt;&gt;""),I465,"")</f>
      </c>
      <c r="O465" t="str">
        <f>=IF(AND(C465="Private nonprofit",E465&lt;&gt;""),E465,"")</f>
      </c>
      <c r="P465" t="str">
        <f>=IF(AND(C465="Private nonprofit",E465&lt;&gt;""),I465,"")</f>
      </c>
    </row>
    <row r="466">
      <c r="A466" t="n">
        <v>159009</v>
      </c>
      <c r="B466" t="s">
        <v>2091</v>
      </c>
      <c r="C466" t="s">
        <v>149</v>
      </c>
      <c r="D466" t="n">
        <v>72</v>
      </c>
      <c r="E466" t="n">
        <v>19092</v>
      </c>
      <c r="F466" t="n">
        <v>76</v>
      </c>
      <c r="G466" t="n">
        <v>25</v>
      </c>
      <c r="H466" t="n">
        <v>5716</v>
      </c>
      <c r="I466" t="n">
        <v>32.3</v>
      </c>
      <c r="J466" s="10" t="str">
        <f>=LOG10(H466)</f>
      </c>
      <c r="K466" t="str">
        <f>=_xlfn.RANK.AVG(H466,H$2:H$1654,1)</f>
      </c>
      <c r="L466" t="str">
        <f>=_xlfn.RANK.AVG(I466,I$2:I$1654,1)</f>
      </c>
      <c r="M466" t="str">
        <f>=IF(AND(C466="Public",E466&lt;&gt;""),E466,"")</f>
      </c>
      <c r="N466" t="str">
        <f>=IF(AND(C466="Public",E466&lt;&gt;""),I466,"")</f>
      </c>
      <c r="O466" t="str">
        <f>=IF(AND(C466="Private nonprofit",E466&lt;&gt;""),E466,"")</f>
      </c>
      <c r="P466" t="str">
        <f>=IF(AND(C466="Private nonprofit",E466&lt;&gt;""),I466,"")</f>
      </c>
    </row>
    <row r="467">
      <c r="A467" t="n">
        <v>159382</v>
      </c>
      <c r="B467" t="s">
        <v>2098</v>
      </c>
      <c r="C467" t="s">
        <v>149</v>
      </c>
      <c r="D467" t="n">
        <v>36</v>
      </c>
      <c r="E467" t="n">
        <v>8081</v>
      </c>
      <c r="F467" t="n">
        <v>68</v>
      </c>
      <c r="G467" t="n">
        <v>14</v>
      </c>
      <c r="H467" t="n">
        <v>5032</v>
      </c>
      <c r="I467" t="n">
        <v>39.9</v>
      </c>
      <c r="J467" s="10" t="str">
        <f>=LOG10(H467)</f>
      </c>
      <c r="K467" t="str">
        <f>=_xlfn.RANK.AVG(H467,H$2:H$1654,1)</f>
      </c>
      <c r="L467" t="str">
        <f>=_xlfn.RANK.AVG(I467,I$2:I$1654,1)</f>
      </c>
      <c r="M467" t="str">
        <f>=IF(AND(C467="Public",E467&lt;&gt;""),E467,"")</f>
      </c>
      <c r="N467" t="str">
        <f>=IF(AND(C467="Public",E467&lt;&gt;""),I467,"")</f>
      </c>
      <c r="O467" t="str">
        <f>=IF(AND(C467="Private nonprofit",E467&lt;&gt;""),E467,"")</f>
      </c>
      <c r="P467" t="str">
        <f>=IF(AND(C467="Private nonprofit",E467&lt;&gt;""),I467,"")</f>
      </c>
    </row>
    <row r="468">
      <c r="A468" t="n">
        <v>159391</v>
      </c>
      <c r="B468" t="s">
        <v>2099</v>
      </c>
      <c r="C468" t="s">
        <v>149</v>
      </c>
      <c r="D468" t="n">
        <v>26</v>
      </c>
      <c r="E468" t="n">
        <v>21808</v>
      </c>
      <c r="F468" t="n">
        <v>84</v>
      </c>
      <c r="G468" t="n">
        <v>20</v>
      </c>
      <c r="H468" t="n">
        <v>41527</v>
      </c>
      <c r="I468" t="n">
        <v>67.6</v>
      </c>
      <c r="J468" s="10" t="str">
        <f>=LOG10(H468)</f>
      </c>
      <c r="K468" t="str">
        <f>=_xlfn.RANK.AVG(H468,H$2:H$1654,1)</f>
      </c>
      <c r="L468" t="str">
        <f>=_xlfn.RANK.AVG(I468,I$2:I$1654,1)</f>
      </c>
      <c r="M468" t="str">
        <f>=IF(AND(C468="Public",E468&lt;&gt;""),E468,"")</f>
      </c>
      <c r="N468" t="str">
        <f>=IF(AND(C468="Public",E468&lt;&gt;""),I468,"")</f>
      </c>
      <c r="O468" t="str">
        <f>=IF(AND(C468="Private nonprofit",E468&lt;&gt;""),E468,"")</f>
      </c>
      <c r="P468" t="str">
        <f>=IF(AND(C468="Private nonprofit",E468&lt;&gt;""),I468,"")</f>
      </c>
    </row>
    <row r="469">
      <c r="A469" t="n">
        <v>159416</v>
      </c>
      <c r="B469" t="s">
        <v>2102</v>
      </c>
      <c r="C469" t="s">
        <v>149</v>
      </c>
      <c r="D469" t="n">
        <v>38</v>
      </c>
      <c r="E469" t="n">
        <v>7554</v>
      </c>
      <c r="F469" t="n">
        <v>63</v>
      </c>
      <c r="G469" t="n">
        <v>27</v>
      </c>
      <c r="H469" t="n">
        <v>12681</v>
      </c>
      <c r="I469" t="n">
        <v>33.2</v>
      </c>
      <c r="J469" s="10" t="str">
        <f>=LOG10(H469)</f>
      </c>
      <c r="K469" t="str">
        <f>=_xlfn.RANK.AVG(H469,H$2:H$1654,1)</f>
      </c>
      <c r="L469" t="str">
        <f>=_xlfn.RANK.AVG(I469,I$2:I$1654,1)</f>
      </c>
      <c r="M469" t="str">
        <f>=IF(AND(C469="Public",E469&lt;&gt;""),E469,"")</f>
      </c>
      <c r="N469" t="str">
        <f>=IF(AND(C469="Public",E469&lt;&gt;""),I469,"")</f>
      </c>
      <c r="O469" t="str">
        <f>=IF(AND(C469="Private nonprofit",E469&lt;&gt;""),E469,"")</f>
      </c>
      <c r="P469" t="str">
        <f>=IF(AND(C469="Private nonprofit",E469&lt;&gt;""),I469,"")</f>
      </c>
    </row>
    <row r="470">
      <c r="A470" t="n">
        <v>159568</v>
      </c>
      <c r="B470" t="s">
        <v>2106</v>
      </c>
      <c r="C470" t="s">
        <v>163</v>
      </c>
      <c r="D470" t="n">
        <v>41</v>
      </c>
      <c r="E470" t="n">
        <v>15470</v>
      </c>
      <c r="F470" t="n">
        <v>61</v>
      </c>
      <c r="G470" t="n">
        <v>10</v>
      </c>
      <c r="H470" t="n">
        <v>1210</v>
      </c>
      <c r="I470" t="n">
        <v>41.7</v>
      </c>
      <c r="J470" s="10" t="str">
        <f>=LOG10(H470)</f>
      </c>
      <c r="K470" t="str">
        <f>=_xlfn.RANK.AVG(H470,H$2:H$1654,1)</f>
      </c>
      <c r="L470" t="str">
        <f>=_xlfn.RANK.AVG(I470,I$2:I$1654,1)</f>
      </c>
      <c r="M470" t="str">
        <f>=IF(AND(C470="Public",E470&lt;&gt;""),E470,"")</f>
      </c>
      <c r="N470" t="str">
        <f>=IF(AND(C470="Public",E470&lt;&gt;""),I470,"")</f>
      </c>
      <c r="O470" t="str">
        <f>=IF(AND(C470="Private nonprofit",E470&lt;&gt;""),E470,"")</f>
      </c>
      <c r="P470" t="str">
        <f>=IF(AND(C470="Private nonprofit",E470&lt;&gt;""),I470,"")</f>
      </c>
    </row>
    <row r="471">
      <c r="A471" t="n">
        <v>159647</v>
      </c>
      <c r="B471" t="s">
        <v>2109</v>
      </c>
      <c r="C471" t="s">
        <v>149</v>
      </c>
      <c r="D471" t="n">
        <v>20</v>
      </c>
      <c r="E471" t="n">
        <v>12593</v>
      </c>
      <c r="F471" t="n">
        <v>84</v>
      </c>
      <c r="G471" t="n">
        <v>22</v>
      </c>
      <c r="H471" t="n">
        <v>12303</v>
      </c>
      <c r="I471" t="n">
        <v>57.2</v>
      </c>
      <c r="J471" s="10" t="str">
        <f>=LOG10(H471)</f>
      </c>
      <c r="K471" t="str">
        <f>=_xlfn.RANK.AVG(H471,H$2:H$1654,1)</f>
      </c>
      <c r="L471" t="str">
        <f>=_xlfn.RANK.AVG(I471,I$2:I$1654,1)</f>
      </c>
      <c r="M471" t="str">
        <f>=IF(AND(C471="Public",E471&lt;&gt;""),E471,"")</f>
      </c>
      <c r="N471" t="str">
        <f>=IF(AND(C471="Public",E471&lt;&gt;""),I471,"")</f>
      </c>
      <c r="O471" t="str">
        <f>=IF(AND(C471="Private nonprofit",E471&lt;&gt;""),E471,"")</f>
      </c>
      <c r="P471" t="str">
        <f>=IF(AND(C471="Private nonprofit",E471&lt;&gt;""),I471,"")</f>
      </c>
    </row>
    <row r="472">
      <c r="A472" t="n">
        <v>159656</v>
      </c>
      <c r="B472" t="s">
        <v>2111</v>
      </c>
      <c r="C472" t="s">
        <v>163</v>
      </c>
      <c r="D472" t="n">
        <v>37</v>
      </c>
      <c r="E472" t="n">
        <v>26150</v>
      </c>
      <c r="F472" t="n">
        <v>77</v>
      </c>
      <c r="G472" t="n">
        <v>13</v>
      </c>
      <c r="H472" t="n">
        <v>4975</v>
      </c>
      <c r="I472" t="n">
        <v>67.4</v>
      </c>
      <c r="J472" s="10" t="str">
        <f>=LOG10(H472)</f>
      </c>
      <c r="K472" t="str">
        <f>=_xlfn.RANK.AVG(H472,H$2:H$1654,1)</f>
      </c>
      <c r="L472" t="str">
        <f>=_xlfn.RANK.AVG(I472,I$2:I$1654,1)</f>
      </c>
      <c r="M472" t="str">
        <f>=IF(AND(C472="Public",E472&lt;&gt;""),E472,"")</f>
      </c>
      <c r="N472" t="str">
        <f>=IF(AND(C472="Public",E472&lt;&gt;""),I472,"")</f>
      </c>
      <c r="O472" t="str">
        <f>=IF(AND(C472="Private nonprofit",E472&lt;&gt;""),E472,"")</f>
      </c>
      <c r="P472" t="str">
        <f>=IF(AND(C472="Private nonprofit",E472&lt;&gt;""),I472,"")</f>
      </c>
    </row>
    <row r="473">
      <c r="A473" t="n">
        <v>159717</v>
      </c>
      <c r="B473" t="s">
        <v>2112</v>
      </c>
      <c r="C473" t="s">
        <v>149</v>
      </c>
      <c r="D473" t="n">
        <v>31</v>
      </c>
      <c r="E473" t="n">
        <v>11393</v>
      </c>
      <c r="F473" t="n">
        <v>71</v>
      </c>
      <c r="G473" t="n">
        <v>18</v>
      </c>
      <c r="H473" t="n">
        <v>6921</v>
      </c>
      <c r="I473" t="n">
        <v>50.8</v>
      </c>
      <c r="J473" s="10" t="str">
        <f>=LOG10(H473)</f>
      </c>
      <c r="K473" t="str">
        <f>=_xlfn.RANK.AVG(H473,H$2:H$1654,1)</f>
      </c>
      <c r="L473" t="str">
        <f>=_xlfn.RANK.AVG(I473,I$2:I$1654,1)</f>
      </c>
      <c r="M473" t="str">
        <f>=IF(AND(C473="Public",E473&lt;&gt;""),E473,"")</f>
      </c>
      <c r="N473" t="str">
        <f>=IF(AND(C473="Public",E473&lt;&gt;""),I473,"")</f>
      </c>
      <c r="O473" t="str">
        <f>=IF(AND(C473="Private nonprofit",E473&lt;&gt;""),E473,"")</f>
      </c>
      <c r="P473" t="str">
        <f>=IF(AND(C473="Private nonprofit",E473&lt;&gt;""),I473,"")</f>
      </c>
    </row>
    <row r="474">
      <c r="A474" t="n">
        <v>159939</v>
      </c>
      <c r="B474" t="s">
        <v>2113</v>
      </c>
      <c r="C474" t="s">
        <v>149</v>
      </c>
      <c r="D474" t="n">
        <v>40</v>
      </c>
      <c r="E474" t="n">
        <v>11190</v>
      </c>
      <c r="F474" t="n">
        <v>70</v>
      </c>
      <c r="G474" t="n">
        <v>18</v>
      </c>
      <c r="H474" t="n">
        <v>8489</v>
      </c>
      <c r="I474" t="n">
        <v>42.5</v>
      </c>
      <c r="J474" s="10" t="str">
        <f>=LOG10(H474)</f>
      </c>
      <c r="K474" t="str">
        <f>=_xlfn.RANK.AVG(H474,H$2:H$1654,1)</f>
      </c>
      <c r="L474" t="str">
        <f>=_xlfn.RANK.AVG(I474,I$2:I$1654,1)</f>
      </c>
      <c r="M474" t="str">
        <f>=IF(AND(C474="Public",E474&lt;&gt;""),E474,"")</f>
      </c>
      <c r="N474" t="str">
        <f>=IF(AND(C474="Public",E474&lt;&gt;""),I474,"")</f>
      </c>
      <c r="O474" t="str">
        <f>=IF(AND(C474="Private nonprofit",E474&lt;&gt;""),E474,"")</f>
      </c>
      <c r="P474" t="str">
        <f>=IF(AND(C474="Private nonprofit",E474&lt;&gt;""),I474,"")</f>
      </c>
    </row>
    <row r="475">
      <c r="A475" t="n">
        <v>159948</v>
      </c>
      <c r="B475" t="s">
        <v>2114</v>
      </c>
      <c r="C475" t="s">
        <v>163</v>
      </c>
      <c r="D475" t="n">
        <v>0</v>
      </c>
      <c r="E475" t="n">
        <v>20904</v>
      </c>
      <c r="F475" t="n">
        <v>81</v>
      </c>
      <c r="G475" t="n">
        <v>14</v>
      </c>
      <c r="H475" t="n">
        <v>2773</v>
      </c>
      <c r="I475" t="n">
        <v>40.7</v>
      </c>
      <c r="J475" s="10" t="str">
        <f>=LOG10(H475)</f>
      </c>
      <c r="K475" t="str">
        <f>=_xlfn.RANK.AVG(H475,H$2:H$1654,1)</f>
      </c>
      <c r="L475" t="str">
        <f>=_xlfn.RANK.AVG(I475,I$2:I$1654,1)</f>
      </c>
      <c r="M475" t="str">
        <f>=IF(AND(C475="Public",E475&lt;&gt;""),E475,"")</f>
      </c>
      <c r="N475" t="str">
        <f>=IF(AND(C475="Public",E475&lt;&gt;""),I475,"")</f>
      </c>
      <c r="O475" t="str">
        <f>=IF(AND(C475="Private nonprofit",E475&lt;&gt;""),E475,"")</f>
      </c>
      <c r="P475" t="str">
        <f>=IF(AND(C475="Private nonprofit",E475&lt;&gt;""),I475,"")</f>
      </c>
    </row>
    <row r="476">
      <c r="A476" t="n">
        <v>159966</v>
      </c>
      <c r="B476" t="s">
        <v>2115</v>
      </c>
      <c r="C476" t="s">
        <v>149</v>
      </c>
      <c r="D476" t="n">
        <v>35</v>
      </c>
      <c r="E476" t="n">
        <v>11029</v>
      </c>
      <c r="F476" t="n">
        <v>77</v>
      </c>
      <c r="G476" t="n">
        <v>17</v>
      </c>
      <c r="H476" t="n">
        <v>6763</v>
      </c>
      <c r="I476" t="n">
        <v>53.4</v>
      </c>
      <c r="J476" s="10" t="str">
        <f>=LOG10(H476)</f>
      </c>
      <c r="K476" t="str">
        <f>=_xlfn.RANK.AVG(H476,H$2:H$1654,1)</f>
      </c>
      <c r="L476" t="str">
        <f>=_xlfn.RANK.AVG(I476,I$2:I$1654,1)</f>
      </c>
      <c r="M476" t="str">
        <f>=IF(AND(C476="Public",E476&lt;&gt;""),E476,"")</f>
      </c>
      <c r="N476" t="str">
        <f>=IF(AND(C476="Public",E476&lt;&gt;""),I476,"")</f>
      </c>
      <c r="O476" t="str">
        <f>=IF(AND(C476="Private nonprofit",E476&lt;&gt;""),E476,"")</f>
      </c>
      <c r="P476" t="str">
        <f>=IF(AND(C476="Private nonprofit",E476&lt;&gt;""),I476,"")</f>
      </c>
    </row>
    <row r="477">
      <c r="A477" t="n">
        <v>159993</v>
      </c>
      <c r="B477" t="s">
        <v>2117</v>
      </c>
      <c r="C477" t="s">
        <v>149</v>
      </c>
      <c r="D477" t="n">
        <v>33</v>
      </c>
      <c r="E477" t="n">
        <v>11160</v>
      </c>
      <c r="F477" t="n">
        <v>72</v>
      </c>
      <c r="G477" t="n">
        <v>16</v>
      </c>
      <c r="H477" t="n">
        <v>9481</v>
      </c>
      <c r="I477" t="n">
        <v>48.3</v>
      </c>
      <c r="J477" s="10" t="str">
        <f>=LOG10(H477)</f>
      </c>
      <c r="K477" t="str">
        <f>=_xlfn.RANK.AVG(H477,H$2:H$1654,1)</f>
      </c>
      <c r="L477" t="str">
        <f>=_xlfn.RANK.AVG(I477,I$2:I$1654,1)</f>
      </c>
      <c r="M477" t="str">
        <f>=IF(AND(C477="Public",E477&lt;&gt;""),E477,"")</f>
      </c>
      <c r="N477" t="str">
        <f>=IF(AND(C477="Public",E477&lt;&gt;""),I477,"")</f>
      </c>
      <c r="O477" t="str">
        <f>=IF(AND(C477="Private nonprofit",E477&lt;&gt;""),E477,"")</f>
      </c>
      <c r="P477" t="str">
        <f>=IF(AND(C477="Private nonprofit",E477&lt;&gt;""),I477,"")</f>
      </c>
    </row>
    <row r="478">
      <c r="A478" t="n">
        <v>160038</v>
      </c>
      <c r="B478" t="s">
        <v>2121</v>
      </c>
      <c r="C478" t="s">
        <v>149</v>
      </c>
      <c r="D478" t="n">
        <v>35</v>
      </c>
      <c r="E478" t="n">
        <v>13156</v>
      </c>
      <c r="F478" t="n">
        <v>70</v>
      </c>
      <c r="G478" t="n">
        <v>16</v>
      </c>
      <c r="H478" t="n">
        <v>11332</v>
      </c>
      <c r="I478" t="n">
        <v>44.4</v>
      </c>
      <c r="J478" s="10" t="str">
        <f>=LOG10(H478)</f>
      </c>
      <c r="K478" t="str">
        <f>=_xlfn.RANK.AVG(H478,H$2:H$1654,1)</f>
      </c>
      <c r="L478" t="str">
        <f>=_xlfn.RANK.AVG(I478,I$2:I$1654,1)</f>
      </c>
      <c r="M478" t="str">
        <f>=IF(AND(C478="Public",E478&lt;&gt;""),E478,"")</f>
      </c>
      <c r="N478" t="str">
        <f>=IF(AND(C478="Public",E478&lt;&gt;""),I478,"")</f>
      </c>
      <c r="O478" t="str">
        <f>=IF(AND(C478="Private nonprofit",E478&lt;&gt;""),E478,"")</f>
      </c>
      <c r="P478" t="str">
        <f>=IF(AND(C478="Private nonprofit",E478&lt;&gt;""),I478,"")</f>
      </c>
    </row>
    <row r="479">
      <c r="A479" t="n">
        <v>160065</v>
      </c>
      <c r="B479" t="s">
        <v>2123</v>
      </c>
      <c r="C479" t="s">
        <v>163</v>
      </c>
      <c r="D479" t="n">
        <v>28</v>
      </c>
      <c r="E479" t="n">
        <v>14476</v>
      </c>
      <c r="F479" t="n">
        <v>69</v>
      </c>
      <c r="G479" t="n">
        <v>6</v>
      </c>
      <c r="H479" t="n">
        <v>1434</v>
      </c>
      <c r="I479" t="n">
        <v>36.9</v>
      </c>
      <c r="J479" s="10" t="str">
        <f>=LOG10(H479)</f>
      </c>
      <c r="K479" t="str">
        <f>=_xlfn.RANK.AVG(H479,H$2:H$1654,1)</f>
      </c>
      <c r="L479" t="str">
        <f>=_xlfn.RANK.AVG(I479,I$2:I$1654,1)</f>
      </c>
      <c r="M479" t="str">
        <f>=IF(AND(C479="Public",E479&lt;&gt;""),E479,"")</f>
      </c>
      <c r="N479" t="str">
        <f>=IF(AND(C479="Public",E479&lt;&gt;""),I479,"")</f>
      </c>
      <c r="O479" t="str">
        <f>=IF(AND(C479="Private nonprofit",E479&lt;&gt;""),E479,"")</f>
      </c>
      <c r="P479" t="str">
        <f>=IF(AND(C479="Private nonprofit",E479&lt;&gt;""),I479,"")</f>
      </c>
    </row>
    <row r="480">
      <c r="A480" t="n">
        <v>160074</v>
      </c>
      <c r="B480" t="s">
        <v>2124</v>
      </c>
      <c r="C480" t="s">
        <v>163</v>
      </c>
      <c r="D480" t="n">
        <v>36</v>
      </c>
      <c r="E480" t="n">
        <v>15239</v>
      </c>
      <c r="F480" t="n">
        <v>60</v>
      </c>
      <c r="G480" t="n">
        <v>10</v>
      </c>
      <c r="H480" t="n">
        <v>1446</v>
      </c>
      <c r="I480" t="n">
        <v>47.4</v>
      </c>
      <c r="J480" s="10" t="str">
        <f>=LOG10(H480)</f>
      </c>
      <c r="K480" t="str">
        <f>=_xlfn.RANK.AVG(H480,H$2:H$1654,1)</f>
      </c>
      <c r="L480" t="str">
        <f>=_xlfn.RANK.AVG(I480,I$2:I$1654,1)</f>
      </c>
      <c r="M480" t="str">
        <f>=IF(AND(C480="Public",E480&lt;&gt;""),E480,"")</f>
      </c>
      <c r="N480" t="str">
        <f>=IF(AND(C480="Public",E480&lt;&gt;""),I480,"")</f>
      </c>
      <c r="O480" t="str">
        <f>=IF(AND(C480="Private nonprofit",E480&lt;&gt;""),E480,"")</f>
      </c>
      <c r="P480" t="str">
        <f>=IF(AND(C480="Private nonprofit",E480&lt;&gt;""),I480,"")</f>
      </c>
    </row>
    <row r="481">
      <c r="A481" t="n">
        <v>160612</v>
      </c>
      <c r="B481" t="s">
        <v>2139</v>
      </c>
      <c r="C481" t="s">
        <v>149</v>
      </c>
      <c r="D481" t="n">
        <v>33</v>
      </c>
      <c r="E481" t="n">
        <v>12007</v>
      </c>
      <c r="F481" t="n">
        <v>76</v>
      </c>
      <c r="G481" t="n">
        <v>20</v>
      </c>
      <c r="H481" t="n">
        <v>16164</v>
      </c>
      <c r="I481" t="n">
        <v>44.9</v>
      </c>
      <c r="J481" s="10" t="str">
        <f>=LOG10(H481)</f>
      </c>
      <c r="K481" t="str">
        <f>=_xlfn.RANK.AVG(H481,H$2:H$1654,1)</f>
      </c>
      <c r="L481" t="str">
        <f>=_xlfn.RANK.AVG(I481,I$2:I$1654,1)</f>
      </c>
      <c r="M481" t="str">
        <f>=IF(AND(C481="Public",E481&lt;&gt;""),E481,"")</f>
      </c>
      <c r="N481" t="str">
        <f>=IF(AND(C481="Public",E481&lt;&gt;""),I481,"")</f>
      </c>
      <c r="O481" t="str">
        <f>=IF(AND(C481="Private nonprofit",E481&lt;&gt;""),E481,"")</f>
      </c>
      <c r="P481" t="str">
        <f>=IF(AND(C481="Private nonprofit",E481&lt;&gt;""),I481,"")</f>
      </c>
    </row>
    <row r="482">
      <c r="A482" t="n">
        <v>160621</v>
      </c>
      <c r="B482" t="s">
        <v>2141</v>
      </c>
      <c r="C482" t="s">
        <v>149</v>
      </c>
      <c r="D482" t="n">
        <v>65</v>
      </c>
      <c r="E482" t="n">
        <v>18937</v>
      </c>
      <c r="F482" t="n">
        <v>60</v>
      </c>
      <c r="G482" t="n">
        <v>21</v>
      </c>
      <c r="H482" t="n">
        <v>9214</v>
      </c>
      <c r="I482" t="n">
        <v>28.5</v>
      </c>
      <c r="J482" s="10" t="str">
        <f>=LOG10(H482)</f>
      </c>
      <c r="K482" t="str">
        <f>=_xlfn.RANK.AVG(H482,H$2:H$1654,1)</f>
      </c>
      <c r="L482" t="str">
        <f>=_xlfn.RANK.AVG(I482,I$2:I$1654,1)</f>
      </c>
      <c r="M482" t="str">
        <f>=IF(AND(C482="Public",E482&lt;&gt;""),E482,"")</f>
      </c>
      <c r="N482" t="str">
        <f>=IF(AND(C482="Public",E482&lt;&gt;""),I482,"")</f>
      </c>
      <c r="O482" t="str">
        <f>=IF(AND(C482="Private nonprofit",E482&lt;&gt;""),E482,"")</f>
      </c>
      <c r="P482" t="str">
        <f>=IF(AND(C482="Private nonprofit",E482&lt;&gt;""),I482,"")</f>
      </c>
    </row>
    <row r="483">
      <c r="A483" t="n">
        <v>160630</v>
      </c>
      <c r="B483" t="s">
        <v>2142</v>
      </c>
      <c r="C483" t="s">
        <v>149</v>
      </c>
      <c r="D483" t="n">
        <v>45</v>
      </c>
      <c r="E483" t="n">
        <v>14825</v>
      </c>
      <c r="F483" t="n">
        <v>48</v>
      </c>
      <c r="G483" t="n">
        <v>13</v>
      </c>
      <c r="H483" t="n">
        <v>2853</v>
      </c>
      <c r="I483" t="n">
        <v>17.9</v>
      </c>
      <c r="J483" s="10" t="str">
        <f>=LOG10(H483)</f>
      </c>
      <c r="K483" t="str">
        <f>=_xlfn.RANK.AVG(H483,H$2:H$1654,1)</f>
      </c>
      <c r="L483" t="str">
        <f>=_xlfn.RANK.AVG(I483,I$2:I$1654,1)</f>
      </c>
      <c r="M483" t="str">
        <f>=IF(AND(C483="Public",E483&lt;&gt;""),E483,"")</f>
      </c>
      <c r="N483" t="str">
        <f>=IF(AND(C483="Public",E483&lt;&gt;""),I483,"")</f>
      </c>
      <c r="O483" t="str">
        <f>=IF(AND(C483="Private nonprofit",E483&lt;&gt;""),E483,"")</f>
      </c>
      <c r="P483" t="str">
        <f>=IF(AND(C483="Private nonprofit",E483&lt;&gt;""),I483,"")</f>
      </c>
    </row>
    <row r="484">
      <c r="A484" t="n">
        <v>160658</v>
      </c>
      <c r="B484" t="s">
        <v>2144</v>
      </c>
      <c r="C484" t="s">
        <v>149</v>
      </c>
      <c r="D484" t="n">
        <v>39</v>
      </c>
      <c r="E484" t="n">
        <v>13443</v>
      </c>
      <c r="F484" t="n">
        <v>76</v>
      </c>
      <c r="G484" t="n">
        <v>18</v>
      </c>
      <c r="H484" t="n">
        <v>16788</v>
      </c>
      <c r="I484" t="n">
        <v>52</v>
      </c>
      <c r="J484" s="10" t="str">
        <f>=LOG10(H484)</f>
      </c>
      <c r="K484" t="str">
        <f>=_xlfn.RANK.AVG(H484,H$2:H$1654,1)</f>
      </c>
      <c r="L484" t="str">
        <f>=_xlfn.RANK.AVG(I484,I$2:I$1654,1)</f>
      </c>
      <c r="M484" t="str">
        <f>=IF(AND(C484="Public",E484&lt;&gt;""),E484,"")</f>
      </c>
      <c r="N484" t="str">
        <f>=IF(AND(C484="Public",E484&lt;&gt;""),I484,"")</f>
      </c>
      <c r="O484" t="str">
        <f>=IF(AND(C484="Private nonprofit",E484&lt;&gt;""),E484,"")</f>
      </c>
      <c r="P484" t="str">
        <f>=IF(AND(C484="Private nonprofit",E484&lt;&gt;""),I484,"")</f>
      </c>
    </row>
    <row r="485">
      <c r="A485" t="n">
        <v>160755</v>
      </c>
      <c r="B485" t="s">
        <v>2147</v>
      </c>
      <c r="C485" t="s">
        <v>163</v>
      </c>
      <c r="D485" t="n">
        <v>9</v>
      </c>
      <c r="E485" t="n">
        <v>50631</v>
      </c>
      <c r="F485" t="n">
        <v>94</v>
      </c>
      <c r="G485" t="n">
        <v>8</v>
      </c>
      <c r="H485" t="n">
        <v>15598</v>
      </c>
      <c r="I485" t="n">
        <v>88.9</v>
      </c>
      <c r="J485" s="10" t="str">
        <f>=LOG10(H485)</f>
      </c>
      <c r="K485" t="str">
        <f>=_xlfn.RANK.AVG(H485,H$2:H$1654,1)</f>
      </c>
      <c r="L485" t="str">
        <f>=_xlfn.RANK.AVG(I485,I$2:I$1654,1)</f>
      </c>
      <c r="M485" t="str">
        <f>=IF(AND(C485="Public",E485&lt;&gt;""),E485,"")</f>
      </c>
      <c r="N485" t="str">
        <f>=IF(AND(C485="Public",E485&lt;&gt;""),I485,"")</f>
      </c>
      <c r="O485" t="str">
        <f>=IF(AND(C485="Private nonprofit",E485&lt;&gt;""),E485,"")</f>
      </c>
      <c r="P485" t="str">
        <f>=IF(AND(C485="Private nonprofit",E485&lt;&gt;""),I485,"")</f>
      </c>
    </row>
    <row r="486">
      <c r="A486" t="n">
        <v>160904</v>
      </c>
      <c r="B486" t="s">
        <v>2148</v>
      </c>
      <c r="C486" t="s">
        <v>163</v>
      </c>
      <c r="D486" t="n">
        <v>52</v>
      </c>
      <c r="E486" t="n">
        <v>17874</v>
      </c>
      <c r="F486" t="n">
        <v>71</v>
      </c>
      <c r="G486" t="n">
        <v>11</v>
      </c>
      <c r="H486" t="n">
        <v>3738</v>
      </c>
      <c r="I486" t="n">
        <v>48.1</v>
      </c>
      <c r="J486" s="10" t="str">
        <f>=LOG10(H486)</f>
      </c>
      <c r="K486" t="str">
        <f>=_xlfn.RANK.AVG(H486,H$2:H$1654,1)</f>
      </c>
      <c r="L486" t="str">
        <f>=_xlfn.RANK.AVG(I486,I$2:I$1654,1)</f>
      </c>
      <c r="M486" t="str">
        <f>=IF(AND(C486="Public",E486&lt;&gt;""),E486,"")</f>
      </c>
      <c r="N486" t="str">
        <f>=IF(AND(C486="Public",E486&lt;&gt;""),I486,"")</f>
      </c>
      <c r="O486" t="str">
        <f>=IF(AND(C486="Private nonprofit",E486&lt;&gt;""),E486,"")</f>
      </c>
      <c r="P486" t="str">
        <f>=IF(AND(C486="Private nonprofit",E486&lt;&gt;""),I486,"")</f>
      </c>
    </row>
    <row r="487">
      <c r="A487" t="n">
        <v>160959</v>
      </c>
      <c r="B487" t="s">
        <v>2149</v>
      </c>
      <c r="C487" t="s">
        <v>163</v>
      </c>
      <c r="D487" t="n">
        <v>27</v>
      </c>
      <c r="E487" t="n">
        <v>22692</v>
      </c>
      <c r="F487" t="n">
        <v>83</v>
      </c>
      <c r="G487" t="n">
        <v>10</v>
      </c>
      <c r="H487" t="n">
        <v>407</v>
      </c>
      <c r="I487" t="n">
        <v>69.2</v>
      </c>
      <c r="J487" s="10" t="str">
        <f>=LOG10(H487)</f>
      </c>
      <c r="K487" t="str">
        <f>=_xlfn.RANK.AVG(H487,H$2:H$1654,1)</f>
      </c>
      <c r="L487" t="str">
        <f>=_xlfn.RANK.AVG(I487,I$2:I$1654,1)</f>
      </c>
      <c r="M487" t="str">
        <f>=IF(AND(C487="Public",E487&lt;&gt;""),E487,"")</f>
      </c>
      <c r="N487" t="str">
        <f>=IF(AND(C487="Public",E487&lt;&gt;""),I487,"")</f>
      </c>
      <c r="O487" t="str">
        <f>=IF(AND(C487="Private nonprofit",E487&lt;&gt;""),E487,"")</f>
      </c>
      <c r="P487" t="str">
        <f>=IF(AND(C487="Private nonprofit",E487&lt;&gt;""),I487,"")</f>
      </c>
    </row>
    <row r="488">
      <c r="A488" t="n">
        <v>160977</v>
      </c>
      <c r="B488" t="s">
        <v>2152</v>
      </c>
      <c r="C488" t="s">
        <v>163</v>
      </c>
      <c r="D488" t="n">
        <v>10</v>
      </c>
      <c r="E488" t="n">
        <v>26658</v>
      </c>
      <c r="F488" t="n">
        <v>94</v>
      </c>
      <c r="G488" t="n">
        <v>10</v>
      </c>
      <c r="H488" t="n">
        <v>1928</v>
      </c>
      <c r="I488" t="n">
        <v>90.6</v>
      </c>
      <c r="J488" s="10" t="str">
        <f>=LOG10(H488)</f>
      </c>
      <c r="K488" t="str">
        <f>=_xlfn.RANK.AVG(H488,H$2:H$1654,1)</f>
      </c>
      <c r="L488" t="str">
        <f>=_xlfn.RANK.AVG(I488,I$2:I$1654,1)</f>
      </c>
      <c r="M488" t="str">
        <f>=IF(AND(C488="Public",E488&lt;&gt;""),E488,"")</f>
      </c>
      <c r="N488" t="str">
        <f>=IF(AND(C488="Public",E488&lt;&gt;""),I488,"")</f>
      </c>
      <c r="O488" t="str">
        <f>=IF(AND(C488="Private nonprofit",E488&lt;&gt;""),E488,"")</f>
      </c>
      <c r="P488" t="str">
        <f>=IF(AND(C488="Private nonprofit",E488&lt;&gt;""),I488,"")</f>
      </c>
    </row>
    <row r="489">
      <c r="A489" t="n">
        <v>161004</v>
      </c>
      <c r="B489" t="s">
        <v>2155</v>
      </c>
      <c r="C489" t="s">
        <v>163</v>
      </c>
      <c r="D489" t="n">
        <v>16</v>
      </c>
      <c r="E489" t="n">
        <v>23110</v>
      </c>
      <c r="F489" t="n">
        <v>98</v>
      </c>
      <c r="G489" t="n">
        <v>9</v>
      </c>
      <c r="H489" t="n">
        <v>1996</v>
      </c>
      <c r="I489" t="n">
        <v>95.6</v>
      </c>
      <c r="J489" s="10" t="str">
        <f>=LOG10(H489)</f>
      </c>
      <c r="K489" t="str">
        <f>=_xlfn.RANK.AVG(H489,H$2:H$1654,1)</f>
      </c>
      <c r="L489" t="str">
        <f>=_xlfn.RANK.AVG(I489,I$2:I$1654,1)</f>
      </c>
      <c r="M489" t="str">
        <f>=IF(AND(C489="Public",E489&lt;&gt;""),E489,"")</f>
      </c>
      <c r="N489" t="str">
        <f>=IF(AND(C489="Public",E489&lt;&gt;""),I489,"")</f>
      </c>
      <c r="O489" t="str">
        <f>=IF(AND(C489="Private nonprofit",E489&lt;&gt;""),E489,"")</f>
      </c>
      <c r="P489" t="str">
        <f>=IF(AND(C489="Private nonprofit",E489&lt;&gt;""),I489,"")</f>
      </c>
    </row>
    <row r="490">
      <c r="A490" t="n">
        <v>161086</v>
      </c>
      <c r="B490" t="s">
        <v>2158</v>
      </c>
      <c r="C490" t="s">
        <v>163</v>
      </c>
      <c r="D490" t="n">
        <v>13</v>
      </c>
      <c r="E490" t="n">
        <v>15163</v>
      </c>
      <c r="F490" t="n">
        <v>91</v>
      </c>
      <c r="G490" t="n">
        <v>9</v>
      </c>
      <c r="H490" t="n">
        <v>2438</v>
      </c>
      <c r="I490" t="n">
        <v>90.2</v>
      </c>
      <c r="J490" s="10" t="str">
        <f>=LOG10(H490)</f>
      </c>
      <c r="K490" t="str">
        <f>=_xlfn.RANK.AVG(H490,H$2:H$1654,1)</f>
      </c>
      <c r="L490" t="str">
        <f>=_xlfn.RANK.AVG(I490,I$2:I$1654,1)</f>
      </c>
      <c r="M490" t="str">
        <f>=IF(AND(C490="Public",E490&lt;&gt;""),E490,"")</f>
      </c>
      <c r="N490" t="str">
        <f>=IF(AND(C490="Public",E490&lt;&gt;""),I490,"")</f>
      </c>
      <c r="O490" t="str">
        <f>=IF(AND(C490="Private nonprofit",E490&lt;&gt;""),E490,"")</f>
      </c>
      <c r="P490" t="str">
        <f>=IF(AND(C490="Private nonprofit",E490&lt;&gt;""),I490,"")</f>
      </c>
    </row>
    <row r="491">
      <c r="A491" t="n">
        <v>161217</v>
      </c>
      <c r="B491" t="s">
        <v>2164</v>
      </c>
      <c r="C491" t="s">
        <v>149</v>
      </c>
      <c r="D491" t="n">
        <v>32</v>
      </c>
      <c r="E491" t="n">
        <v>11569</v>
      </c>
      <c r="F491" t="n">
        <v>63</v>
      </c>
      <c r="G491" t="n">
        <v>15</v>
      </c>
      <c r="H491" t="n">
        <v>5836</v>
      </c>
      <c r="I491" t="n">
        <v>20</v>
      </c>
      <c r="J491" s="10" t="str">
        <f>=LOG10(H491)</f>
      </c>
      <c r="K491" t="str">
        <f>=_xlfn.RANK.AVG(H491,H$2:H$1654,1)</f>
      </c>
      <c r="L491" t="str">
        <f>=_xlfn.RANK.AVG(I491,I$2:I$1654,1)</f>
      </c>
      <c r="M491" t="str">
        <f>=IF(AND(C491="Public",E491&lt;&gt;""),E491,"")</f>
      </c>
      <c r="N491" t="str">
        <f>=IF(AND(C491="Public",E491&lt;&gt;""),I491,"")</f>
      </c>
      <c r="O491" t="str">
        <f>=IF(AND(C491="Private nonprofit",E491&lt;&gt;""),E491,"")</f>
      </c>
      <c r="P491" t="str">
        <f>=IF(AND(C491="Private nonprofit",E491&lt;&gt;""),I491,"")</f>
      </c>
    </row>
    <row r="492">
      <c r="A492" t="n">
        <v>161226</v>
      </c>
      <c r="B492" t="s">
        <v>2165</v>
      </c>
      <c r="C492" t="s">
        <v>149</v>
      </c>
      <c r="D492" t="n">
        <v>32</v>
      </c>
      <c r="E492" t="n">
        <v>15383</v>
      </c>
      <c r="F492" t="n">
        <v>79</v>
      </c>
      <c r="G492" t="n">
        <v>12</v>
      </c>
      <c r="H492" t="n">
        <v>2258</v>
      </c>
      <c r="I492" t="n">
        <v>52.8</v>
      </c>
      <c r="J492" s="10" t="str">
        <f>=LOG10(H492)</f>
      </c>
      <c r="K492" t="str">
        <f>=_xlfn.RANK.AVG(H492,H$2:H$1654,1)</f>
      </c>
      <c r="L492" t="str">
        <f>=_xlfn.RANK.AVG(I492,I$2:I$1654,1)</f>
      </c>
      <c r="M492" t="str">
        <f>=IF(AND(C492="Public",E492&lt;&gt;""),E492,"")</f>
      </c>
      <c r="N492" t="str">
        <f>=IF(AND(C492="Public",E492&lt;&gt;""),I492,"")</f>
      </c>
      <c r="O492" t="str">
        <f>=IF(AND(C492="Private nonprofit",E492&lt;&gt;""),E492,"")</f>
      </c>
      <c r="P492" t="str">
        <f>=IF(AND(C492="Private nonprofit",E492&lt;&gt;""),I492,"")</f>
      </c>
    </row>
    <row r="493">
      <c r="A493" t="n">
        <v>161235</v>
      </c>
      <c r="B493" t="s">
        <v>2167</v>
      </c>
      <c r="C493" t="s">
        <v>149</v>
      </c>
      <c r="D493" t="n">
        <v>14</v>
      </c>
      <c r="E493" t="n">
        <v>10736</v>
      </c>
      <c r="F493" t="n">
        <v>65</v>
      </c>
      <c r="G493" t="n">
        <v>19</v>
      </c>
      <c r="H493" t="n">
        <v>1703</v>
      </c>
      <c r="I493" t="n">
        <v>35.9</v>
      </c>
      <c r="J493" s="10" t="str">
        <f>=LOG10(H493)</f>
      </c>
      <c r="K493" t="str">
        <f>=_xlfn.RANK.AVG(H493,H$2:H$1654,1)</f>
      </c>
      <c r="L493" t="str">
        <f>=_xlfn.RANK.AVG(I493,I$2:I$1654,1)</f>
      </c>
      <c r="M493" t="str">
        <f>=IF(AND(C493="Public",E493&lt;&gt;""),E493,"")</f>
      </c>
      <c r="N493" t="str">
        <f>=IF(AND(C493="Public",E493&lt;&gt;""),I493,"")</f>
      </c>
      <c r="O493" t="str">
        <f>=IF(AND(C493="Private nonprofit",E493&lt;&gt;""),E493,"")</f>
      </c>
      <c r="P493" t="str">
        <f>=IF(AND(C493="Private nonprofit",E493&lt;&gt;""),I493,"")</f>
      </c>
    </row>
    <row r="494">
      <c r="A494" t="n">
        <v>161253</v>
      </c>
      <c r="B494" t="s">
        <v>2169</v>
      </c>
      <c r="C494" t="s">
        <v>149</v>
      </c>
      <c r="D494" t="n">
        <v>22</v>
      </c>
      <c r="E494" t="n">
        <v>18237</v>
      </c>
      <c r="F494" t="n">
        <v>77</v>
      </c>
      <c r="G494" t="n">
        <v>15</v>
      </c>
      <c r="H494" t="n">
        <v>14675</v>
      </c>
      <c r="I494" t="n">
        <v>56.4</v>
      </c>
      <c r="J494" s="10" t="str">
        <f>=LOG10(H494)</f>
      </c>
      <c r="K494" t="str">
        <f>=_xlfn.RANK.AVG(H494,H$2:H$1654,1)</f>
      </c>
      <c r="L494" t="str">
        <f>=_xlfn.RANK.AVG(I494,I$2:I$1654,1)</f>
      </c>
      <c r="M494" t="str">
        <f>=IF(AND(C494="Public",E494&lt;&gt;""),E494,"")</f>
      </c>
      <c r="N494" t="str">
        <f>=IF(AND(C494="Public",E494&lt;&gt;""),I494,"")</f>
      </c>
      <c r="O494" t="str">
        <f>=IF(AND(C494="Private nonprofit",E494&lt;&gt;""),E494,"")</f>
      </c>
      <c r="P494" t="str">
        <f>=IF(AND(C494="Private nonprofit",E494&lt;&gt;""),I494,"")</f>
      </c>
    </row>
    <row r="495">
      <c r="A495" t="n">
        <v>161299</v>
      </c>
      <c r="B495" t="s">
        <v>2171</v>
      </c>
      <c r="C495" t="s">
        <v>149</v>
      </c>
      <c r="D495" t="n">
        <v>25</v>
      </c>
      <c r="E495" t="n">
        <v>21433</v>
      </c>
      <c r="F495" t="n">
        <v>82</v>
      </c>
      <c r="G495" t="n">
        <v>10</v>
      </c>
      <c r="H495" t="n">
        <v>996</v>
      </c>
      <c r="I495" t="n">
        <v>61.5</v>
      </c>
      <c r="J495" s="10" t="str">
        <f>=LOG10(H495)</f>
      </c>
      <c r="K495" t="str">
        <f>=_xlfn.RANK.AVG(H495,H$2:H$1654,1)</f>
      </c>
      <c r="L495" t="str">
        <f>=_xlfn.RANK.AVG(I495,I$2:I$1654,1)</f>
      </c>
      <c r="M495" t="str">
        <f>=IF(AND(C495="Public",E495&lt;&gt;""),E495,"")</f>
      </c>
      <c r="N495" t="str">
        <f>=IF(AND(C495="Public",E495&lt;&gt;""),I495,"")</f>
      </c>
      <c r="O495" t="str">
        <f>=IF(AND(C495="Private nonprofit",E495&lt;&gt;""),E495,"")</f>
      </c>
      <c r="P495" t="str">
        <f>=IF(AND(C495="Private nonprofit",E495&lt;&gt;""),I495,"")</f>
      </c>
    </row>
    <row r="496">
      <c r="A496" t="n">
        <v>161341</v>
      </c>
      <c r="B496" t="s">
        <v>2173</v>
      </c>
      <c r="C496" t="s">
        <v>149</v>
      </c>
      <c r="D496" t="n">
        <v>26</v>
      </c>
      <c r="E496" t="n">
        <v>9773</v>
      </c>
      <c r="F496" t="n">
        <v>73</v>
      </c>
      <c r="G496" t="n">
        <v>28</v>
      </c>
      <c r="H496" t="n">
        <v>2614</v>
      </c>
      <c r="I496" t="n">
        <v>33.6</v>
      </c>
      <c r="J496" s="10" t="str">
        <f>=LOG10(H496)</f>
      </c>
      <c r="K496" t="str">
        <f>=_xlfn.RANK.AVG(H496,H$2:H$1654,1)</f>
      </c>
      <c r="L496" t="str">
        <f>=_xlfn.RANK.AVG(I496,I$2:I$1654,1)</f>
      </c>
      <c r="M496" t="str">
        <f>=IF(AND(C496="Public",E496&lt;&gt;""),E496,"")</f>
      </c>
      <c r="N496" t="str">
        <f>=IF(AND(C496="Public",E496&lt;&gt;""),I496,"")</f>
      </c>
      <c r="O496" t="str">
        <f>=IF(AND(C496="Private nonprofit",E496&lt;&gt;""),E496,"")</f>
      </c>
      <c r="P496" t="str">
        <f>=IF(AND(C496="Private nonprofit",E496&lt;&gt;""),I496,"")</f>
      </c>
    </row>
    <row r="497">
      <c r="A497" t="n">
        <v>161457</v>
      </c>
      <c r="B497" t="s">
        <v>2175</v>
      </c>
      <c r="C497" t="s">
        <v>163</v>
      </c>
      <c r="D497" t="n">
        <v>12</v>
      </c>
      <c r="E497" t="n">
        <v>38675</v>
      </c>
      <c r="F497" t="n">
        <v>75</v>
      </c>
      <c r="G497" t="n">
        <v>12</v>
      </c>
      <c r="H497" t="n">
        <v>11019</v>
      </c>
      <c r="I497" t="n">
        <v>63.2</v>
      </c>
      <c r="J497" s="10" t="str">
        <f>=LOG10(H497)</f>
      </c>
      <c r="K497" t="str">
        <f>=_xlfn.RANK.AVG(H497,H$2:H$1654,1)</f>
      </c>
      <c r="L497" t="str">
        <f>=_xlfn.RANK.AVG(I497,I$2:I$1654,1)</f>
      </c>
      <c r="M497" t="str">
        <f>=IF(AND(C497="Public",E497&lt;&gt;""),E497,"")</f>
      </c>
      <c r="N497" t="str">
        <f>=IF(AND(C497="Public",E497&lt;&gt;""),I497,"")</f>
      </c>
      <c r="O497" t="str">
        <f>=IF(AND(C497="Private nonprofit",E497&lt;&gt;""),E497,"")</f>
      </c>
      <c r="P497" t="str">
        <f>=IF(AND(C497="Private nonprofit",E497&lt;&gt;""),I497,"")</f>
      </c>
    </row>
    <row r="498">
      <c r="A498" t="n">
        <v>161509</v>
      </c>
      <c r="B498" t="s">
        <v>2180</v>
      </c>
      <c r="C498" t="s">
        <v>163</v>
      </c>
      <c r="D498" t="n">
        <v>27</v>
      </c>
      <c r="E498" t="n">
        <v>37132</v>
      </c>
      <c r="F498" t="n">
        <v>78</v>
      </c>
      <c r="G498" t="n">
        <v>8</v>
      </c>
      <c r="H498" t="n">
        <v>453</v>
      </c>
      <c r="I498" t="n">
        <v>48.7</v>
      </c>
      <c r="J498" s="10" t="str">
        <f>=LOG10(H498)</f>
      </c>
      <c r="K498" t="str">
        <f>=_xlfn.RANK.AVG(H498,H$2:H$1654,1)</f>
      </c>
      <c r="L498" t="str">
        <f>=_xlfn.RANK.AVG(I498,I$2:I$1654,1)</f>
      </c>
      <c r="M498" t="str">
        <f>=IF(AND(C498="Public",E498&lt;&gt;""),E498,"")</f>
      </c>
      <c r="N498" t="str">
        <f>=IF(AND(C498="Public",E498&lt;&gt;""),I498,"")</f>
      </c>
      <c r="O498" t="str">
        <f>=IF(AND(C498="Private nonprofit",E498&lt;&gt;""),E498,"")</f>
      </c>
      <c r="P498" t="str">
        <f>=IF(AND(C498="Private nonprofit",E498&lt;&gt;""),I498,"")</f>
      </c>
    </row>
    <row r="499">
      <c r="A499" t="n">
        <v>161518</v>
      </c>
      <c r="B499" t="s">
        <v>2181</v>
      </c>
      <c r="C499" t="s">
        <v>163</v>
      </c>
      <c r="D499" t="n">
        <v>20</v>
      </c>
      <c r="E499" t="n">
        <v>28268</v>
      </c>
      <c r="F499" t="n">
        <v>80</v>
      </c>
      <c r="G499" t="n">
        <v>10</v>
      </c>
      <c r="H499" t="n">
        <v>2059</v>
      </c>
      <c r="I499" t="n">
        <v>68.5</v>
      </c>
      <c r="J499" s="10" t="str">
        <f>=LOG10(H499)</f>
      </c>
      <c r="K499" t="str">
        <f>=_xlfn.RANK.AVG(H499,H$2:H$1654,1)</f>
      </c>
      <c r="L499" t="str">
        <f>=_xlfn.RANK.AVG(I499,I$2:I$1654,1)</f>
      </c>
      <c r="M499" t="str">
        <f>=IF(AND(C499="Public",E499&lt;&gt;""),E499,"")</f>
      </c>
      <c r="N499" t="str">
        <f>=IF(AND(C499="Public",E499&lt;&gt;""),I499,"")</f>
      </c>
      <c r="O499" t="str">
        <f>=IF(AND(C499="Private nonprofit",E499&lt;&gt;""),E499,"")</f>
      </c>
      <c r="P499" t="str">
        <f>=IF(AND(C499="Private nonprofit",E499&lt;&gt;""),I499,"")</f>
      </c>
    </row>
    <row r="500">
      <c r="A500" t="n">
        <v>161554</v>
      </c>
      <c r="B500" t="s">
        <v>2187</v>
      </c>
      <c r="C500" t="s">
        <v>149</v>
      </c>
      <c r="D500" t="n">
        <v>26</v>
      </c>
      <c r="E500" t="n">
        <v>12006</v>
      </c>
      <c r="F500" t="n">
        <v>76</v>
      </c>
      <c r="G500" t="n">
        <v>14</v>
      </c>
      <c r="H500" t="n">
        <v>9718</v>
      </c>
      <c r="I500" t="n">
        <v>46.3</v>
      </c>
      <c r="J500" s="10" t="str">
        <f>=LOG10(H500)</f>
      </c>
      <c r="K500" t="str">
        <f>=_xlfn.RANK.AVG(H500,H$2:H$1654,1)</f>
      </c>
      <c r="L500" t="str">
        <f>=_xlfn.RANK.AVG(I500,I$2:I$1654,1)</f>
      </c>
      <c r="M500" t="str">
        <f>=IF(AND(C500="Public",E500&lt;&gt;""),E500,"")</f>
      </c>
      <c r="N500" t="str">
        <f>=IF(AND(C500="Public",E500&lt;&gt;""),I500,"")</f>
      </c>
      <c r="O500" t="str">
        <f>=IF(AND(C500="Private nonprofit",E500&lt;&gt;""),E500,"")</f>
      </c>
      <c r="P500" t="str">
        <f>=IF(AND(C500="Private nonprofit",E500&lt;&gt;""),I500,"")</f>
      </c>
    </row>
    <row r="501">
      <c r="A501" t="n">
        <v>161563</v>
      </c>
      <c r="B501" t="s">
        <v>2188</v>
      </c>
      <c r="C501" t="s">
        <v>163</v>
      </c>
      <c r="D501" t="n">
        <v>15</v>
      </c>
      <c r="E501" t="n">
        <v>18882</v>
      </c>
      <c r="F501" t="n">
        <v>79</v>
      </c>
      <c r="G501" t="n">
        <v>23</v>
      </c>
      <c r="H501" t="n">
        <v>1974</v>
      </c>
      <c r="I501" t="n">
        <v>50.9</v>
      </c>
      <c r="J501" s="10" t="str">
        <f>=LOG10(H501)</f>
      </c>
      <c r="K501" t="str">
        <f>=_xlfn.RANK.AVG(H501,H$2:H$1654,1)</f>
      </c>
      <c r="L501" t="str">
        <f>=_xlfn.RANK.AVG(I501,I$2:I$1654,1)</f>
      </c>
      <c r="M501" t="str">
        <f>=IF(AND(C501="Public",E501&lt;&gt;""),E501,"")</f>
      </c>
      <c r="N501" t="str">
        <f>=IF(AND(C501="Public",E501&lt;&gt;""),I501,"")</f>
      </c>
      <c r="O501" t="str">
        <f>=IF(AND(C501="Private nonprofit",E501&lt;&gt;""),E501,"")</f>
      </c>
      <c r="P501" t="str">
        <f>=IF(AND(C501="Private nonprofit",E501&lt;&gt;""),I501,"")</f>
      </c>
    </row>
    <row r="502">
      <c r="A502" t="n">
        <v>161572</v>
      </c>
      <c r="B502" t="s">
        <v>2189</v>
      </c>
      <c r="C502" t="s">
        <v>163</v>
      </c>
      <c r="D502" t="n">
        <v>59</v>
      </c>
      <c r="E502" t="n">
        <v>17734</v>
      </c>
      <c r="F502" t="n">
        <v>42</v>
      </c>
      <c r="G502" t="n">
        <v>36</v>
      </c>
      <c r="H502" t="n">
        <v>7585</v>
      </c>
      <c r="I502" t="n">
        <v>55.9</v>
      </c>
      <c r="J502" s="10" t="str">
        <f>=LOG10(H502)</f>
      </c>
      <c r="K502" t="str">
        <f>=_xlfn.RANK.AVG(H502,H$2:H$1654,1)</f>
      </c>
      <c r="L502" t="str">
        <f>=_xlfn.RANK.AVG(I502,I$2:I$1654,1)</f>
      </c>
      <c r="M502" t="str">
        <f>=IF(AND(C502="Public",E502&lt;&gt;""),E502,"")</f>
      </c>
      <c r="N502" t="str">
        <f>=IF(AND(C502="Public",E502&lt;&gt;""),I502,"")</f>
      </c>
      <c r="O502" t="str">
        <f>=IF(AND(C502="Private nonprofit",E502&lt;&gt;""),E502,"")</f>
      </c>
      <c r="P502" t="str">
        <f>=IF(AND(C502="Private nonprofit",E502&lt;&gt;""),I502,"")</f>
      </c>
    </row>
    <row r="503">
      <c r="A503" t="n">
        <v>161873</v>
      </c>
      <c r="B503" t="s">
        <v>2202</v>
      </c>
      <c r="C503" t="s">
        <v>149</v>
      </c>
      <c r="D503" t="n">
        <v>43</v>
      </c>
      <c r="E503" t="n">
        <v>17253</v>
      </c>
      <c r="F503" t="n">
        <v>65</v>
      </c>
      <c r="G503" t="n">
        <v>10</v>
      </c>
      <c r="H503" t="n">
        <v>3890</v>
      </c>
      <c r="I503" t="n">
        <v>46.7</v>
      </c>
      <c r="J503" s="10" t="str">
        <f>=LOG10(H503)</f>
      </c>
      <c r="K503" t="str">
        <f>=_xlfn.RANK.AVG(H503,H$2:H$1654,1)</f>
      </c>
      <c r="L503" t="str">
        <f>=_xlfn.RANK.AVG(I503,I$2:I$1654,1)</f>
      </c>
      <c r="M503" t="str">
        <f>=IF(AND(C503="Public",E503&lt;&gt;""),E503,"")</f>
      </c>
      <c r="N503" t="str">
        <f>=IF(AND(C503="Public",E503&lt;&gt;""),I503,"")</f>
      </c>
      <c r="O503" t="str">
        <f>=IF(AND(C503="Private nonprofit",E503&lt;&gt;""),E503,"")</f>
      </c>
      <c r="P503" t="str">
        <f>=IF(AND(C503="Private nonprofit",E503&lt;&gt;""),I503,"")</f>
      </c>
    </row>
    <row r="504">
      <c r="A504" t="n">
        <v>162007</v>
      </c>
      <c r="B504" t="s">
        <v>2203</v>
      </c>
      <c r="C504" t="s">
        <v>149</v>
      </c>
      <c r="D504" t="n">
        <v>44</v>
      </c>
      <c r="E504" t="n">
        <v>16117</v>
      </c>
      <c r="F504" t="n">
        <v>70</v>
      </c>
      <c r="G504" t="n">
        <v>16</v>
      </c>
      <c r="H504" t="n">
        <v>7205</v>
      </c>
      <c r="I504" t="n">
        <v>38.1</v>
      </c>
      <c r="J504" s="10" t="str">
        <f>=LOG10(H504)</f>
      </c>
      <c r="K504" t="str">
        <f>=_xlfn.RANK.AVG(H504,H$2:H$1654,1)</f>
      </c>
      <c r="L504" t="str">
        <f>=_xlfn.RANK.AVG(I504,I$2:I$1654,1)</f>
      </c>
      <c r="M504" t="str">
        <f>=IF(AND(C504="Public",E504&lt;&gt;""),E504,"")</f>
      </c>
      <c r="N504" t="str">
        <f>=IF(AND(C504="Public",E504&lt;&gt;""),I504,"")</f>
      </c>
      <c r="O504" t="str">
        <f>=IF(AND(C504="Private nonprofit",E504&lt;&gt;""),E504,"")</f>
      </c>
      <c r="P504" t="str">
        <f>=IF(AND(C504="Private nonprofit",E504&lt;&gt;""),I504,"")</f>
      </c>
    </row>
    <row r="505">
      <c r="A505" t="n">
        <v>162061</v>
      </c>
      <c r="B505" t="s">
        <v>2205</v>
      </c>
      <c r="C505" t="s">
        <v>163</v>
      </c>
      <c r="D505" t="n">
        <v>35</v>
      </c>
      <c r="E505" t="n">
        <v>23223</v>
      </c>
      <c r="F505" t="n">
        <v>73</v>
      </c>
      <c r="G505" t="n">
        <v>9</v>
      </c>
      <c r="H505" t="n">
        <v>1168</v>
      </c>
      <c r="I505" t="n">
        <v>46.7</v>
      </c>
      <c r="J505" s="10" t="str">
        <f>=LOG10(H505)</f>
      </c>
      <c r="K505" t="str">
        <f>=_xlfn.RANK.AVG(H505,H$2:H$1654,1)</f>
      </c>
      <c r="L505" t="str">
        <f>=_xlfn.RANK.AVG(I505,I$2:I$1654,1)</f>
      </c>
      <c r="M505" t="str">
        <f>=IF(AND(C505="Public",E505&lt;&gt;""),E505,"")</f>
      </c>
      <c r="N505" t="str">
        <f>=IF(AND(C505="Public",E505&lt;&gt;""),I505,"")</f>
      </c>
      <c r="O505" t="str">
        <f>=IF(AND(C505="Private nonprofit",E505&lt;&gt;""),E505,"")</f>
      </c>
      <c r="P505" t="str">
        <f>=IF(AND(C505="Private nonprofit",E505&lt;&gt;""),I505,"")</f>
      </c>
    </row>
    <row r="506">
      <c r="A506" t="n">
        <v>162210</v>
      </c>
      <c r="B506" t="s">
        <v>2213</v>
      </c>
      <c r="C506" t="s">
        <v>163</v>
      </c>
      <c r="D506" t="n">
        <v>46</v>
      </c>
      <c r="E506" t="n">
        <v>16732</v>
      </c>
      <c r="F506" t="n">
        <v>82</v>
      </c>
      <c r="G506" t="n">
        <v>7</v>
      </c>
      <c r="H506" t="n">
        <v>807</v>
      </c>
      <c r="I506" t="n">
        <v>39.8</v>
      </c>
      <c r="J506" s="10" t="str">
        <f>=LOG10(H506)</f>
      </c>
      <c r="K506" t="str">
        <f>=_xlfn.RANK.AVG(H506,H$2:H$1654,1)</f>
      </c>
      <c r="L506" t="str">
        <f>=_xlfn.RANK.AVG(I506,I$2:I$1654,1)</f>
      </c>
      <c r="M506" t="str">
        <f>=IF(AND(C506="Public",E506&lt;&gt;""),E506,"")</f>
      </c>
      <c r="N506" t="str">
        <f>=IF(AND(C506="Public",E506&lt;&gt;""),I506,"")</f>
      </c>
      <c r="O506" t="str">
        <f>=IF(AND(C506="Private nonprofit",E506&lt;&gt;""),E506,"")</f>
      </c>
      <c r="P506" t="str">
        <f>=IF(AND(C506="Private nonprofit",E506&lt;&gt;""),I506,"")</f>
      </c>
    </row>
    <row r="507">
      <c r="A507" t="n">
        <v>162283</v>
      </c>
      <c r="B507" t="s">
        <v>2215</v>
      </c>
      <c r="C507" t="s">
        <v>149</v>
      </c>
      <c r="D507" t="n">
        <v>53</v>
      </c>
      <c r="E507" t="n">
        <v>7684</v>
      </c>
      <c r="F507" t="n">
        <v>73</v>
      </c>
      <c r="G507" t="n">
        <v>10</v>
      </c>
      <c r="H507" t="n">
        <v>2228</v>
      </c>
      <c r="I507" t="n">
        <v>25.6</v>
      </c>
      <c r="J507" s="10" t="str">
        <f>=LOG10(H507)</f>
      </c>
      <c r="K507" t="str">
        <f>=_xlfn.RANK.AVG(H507,H$2:H$1654,1)</f>
      </c>
      <c r="L507" t="str">
        <f>=_xlfn.RANK.AVG(I507,I$2:I$1654,1)</f>
      </c>
      <c r="M507" t="str">
        <f>=IF(AND(C507="Public",E507&lt;&gt;""),E507,"")</f>
      </c>
      <c r="N507" t="str">
        <f>=IF(AND(C507="Public",E507&lt;&gt;""),I507,"")</f>
      </c>
      <c r="O507" t="str">
        <f>=IF(AND(C507="Private nonprofit",E507&lt;&gt;""),E507,"")</f>
      </c>
      <c r="P507" t="str">
        <f>=IF(AND(C507="Private nonprofit",E507&lt;&gt;""),I507,"")</f>
      </c>
    </row>
    <row r="508">
      <c r="A508" t="n">
        <v>162584</v>
      </c>
      <c r="B508" t="s">
        <v>2221</v>
      </c>
      <c r="C508" t="s">
        <v>149</v>
      </c>
      <c r="D508" t="n">
        <v>33</v>
      </c>
      <c r="E508" t="n">
        <v>16521</v>
      </c>
      <c r="F508" t="n">
        <v>66</v>
      </c>
      <c r="G508" t="n">
        <v>13</v>
      </c>
      <c r="H508" t="n">
        <v>4575</v>
      </c>
      <c r="I508" t="n">
        <v>52.1</v>
      </c>
      <c r="J508" s="10" t="str">
        <f>=LOG10(H508)</f>
      </c>
      <c r="K508" t="str">
        <f>=_xlfn.RANK.AVG(H508,H$2:H$1654,1)</f>
      </c>
      <c r="L508" t="str">
        <f>=_xlfn.RANK.AVG(I508,I$2:I$1654,1)</f>
      </c>
      <c r="M508" t="str">
        <f>=IF(AND(C508="Public",E508&lt;&gt;""),E508,"")</f>
      </c>
      <c r="N508" t="str">
        <f>=IF(AND(C508="Public",E508&lt;&gt;""),I508,"")</f>
      </c>
      <c r="O508" t="str">
        <f>=IF(AND(C508="Private nonprofit",E508&lt;&gt;""),E508,"")</f>
      </c>
      <c r="P508" t="str">
        <f>=IF(AND(C508="Private nonprofit",E508&lt;&gt;""),I508,"")</f>
      </c>
    </row>
    <row r="509">
      <c r="A509" t="n">
        <v>162654</v>
      </c>
      <c r="B509" t="s">
        <v>2225</v>
      </c>
      <c r="C509" t="s">
        <v>163</v>
      </c>
      <c r="D509" t="n">
        <v>31</v>
      </c>
      <c r="E509" t="n">
        <v>28749</v>
      </c>
      <c r="F509" t="n">
        <v>77</v>
      </c>
      <c r="G509" t="n">
        <v>8</v>
      </c>
      <c r="H509" t="n">
        <v>2694</v>
      </c>
      <c r="I509" t="n">
        <v>60</v>
      </c>
      <c r="J509" s="10" t="str">
        <f>=LOG10(H509)</f>
      </c>
      <c r="K509" t="str">
        <f>=_xlfn.RANK.AVG(H509,H$2:H$1654,1)</f>
      </c>
      <c r="L509" t="str">
        <f>=_xlfn.RANK.AVG(I509,I$2:I$1654,1)</f>
      </c>
      <c r="M509" t="str">
        <f>=IF(AND(C509="Public",E509&lt;&gt;""),E509,"")</f>
      </c>
      <c r="N509" t="str">
        <f>=IF(AND(C509="Public",E509&lt;&gt;""),I509,"")</f>
      </c>
      <c r="O509" t="str">
        <f>=IF(AND(C509="Private nonprofit",E509&lt;&gt;""),E509,"")</f>
      </c>
      <c r="P509" t="str">
        <f>=IF(AND(C509="Private nonprofit",E509&lt;&gt;""),I509,"")</f>
      </c>
    </row>
    <row r="510">
      <c r="A510" t="n">
        <v>162760</v>
      </c>
      <c r="B510" t="s">
        <v>2229</v>
      </c>
      <c r="C510" t="s">
        <v>163</v>
      </c>
      <c r="D510" t="n">
        <v>36</v>
      </c>
      <c r="E510" t="n">
        <v>23462</v>
      </c>
      <c r="F510" t="n">
        <v>80</v>
      </c>
      <c r="G510" t="n">
        <v>11</v>
      </c>
      <c r="H510" t="n">
        <v>2326</v>
      </c>
      <c r="I510" t="n">
        <v>55.3</v>
      </c>
      <c r="J510" s="10" t="str">
        <f>=LOG10(H510)</f>
      </c>
      <c r="K510" t="str">
        <f>=_xlfn.RANK.AVG(H510,H$2:H$1654,1)</f>
      </c>
      <c r="L510" t="str">
        <f>=_xlfn.RANK.AVG(I510,I$2:I$1654,1)</f>
      </c>
      <c r="M510" t="str">
        <f>=IF(AND(C510="Public",E510&lt;&gt;""),E510,"")</f>
      </c>
      <c r="N510" t="str">
        <f>=IF(AND(C510="Public",E510&lt;&gt;""),I510,"")</f>
      </c>
      <c r="O510" t="str">
        <f>=IF(AND(C510="Private nonprofit",E510&lt;&gt;""),E510,"")</f>
      </c>
      <c r="P510" t="str">
        <f>=IF(AND(C510="Private nonprofit",E510&lt;&gt;""),I510,"")</f>
      </c>
    </row>
    <row r="511">
      <c r="A511" t="n">
        <v>162928</v>
      </c>
      <c r="B511" t="s">
        <v>2232</v>
      </c>
      <c r="C511" t="s">
        <v>163</v>
      </c>
      <c r="D511" t="n">
        <v>20</v>
      </c>
      <c r="E511" t="n">
        <v>22844</v>
      </c>
      <c r="F511" t="n">
        <v>98</v>
      </c>
      <c r="G511" t="n">
        <v>6</v>
      </c>
      <c r="H511" t="n">
        <v>39399</v>
      </c>
      <c r="I511" t="n">
        <v>94.6</v>
      </c>
      <c r="J511" s="10" t="str">
        <f>=LOG10(H511)</f>
      </c>
      <c r="K511" t="str">
        <f>=_xlfn.RANK.AVG(H511,H$2:H$1654,1)</f>
      </c>
      <c r="L511" t="str">
        <f>=_xlfn.RANK.AVG(I511,I$2:I$1654,1)</f>
      </c>
      <c r="M511" t="str">
        <f>=IF(AND(C511="Public",E511&lt;&gt;""),E511,"")</f>
      </c>
      <c r="N511" t="str">
        <f>=IF(AND(C511="Public",E511&lt;&gt;""),I511,"")</f>
      </c>
      <c r="O511" t="str">
        <f>=IF(AND(C511="Private nonprofit",E511&lt;&gt;""),E511,"")</f>
      </c>
      <c r="P511" t="str">
        <f>=IF(AND(C511="Private nonprofit",E511&lt;&gt;""),I511,"")</f>
      </c>
    </row>
    <row r="512">
      <c r="A512" t="n">
        <v>163046</v>
      </c>
      <c r="B512" t="s">
        <v>2234</v>
      </c>
      <c r="C512" t="s">
        <v>163</v>
      </c>
      <c r="D512" t="n">
        <v>18</v>
      </c>
      <c r="E512" t="n">
        <v>31857</v>
      </c>
      <c r="F512" t="n">
        <v>86</v>
      </c>
      <c r="G512" t="n">
        <v>12</v>
      </c>
      <c r="H512" t="n">
        <v>5722</v>
      </c>
      <c r="I512" t="n">
        <v>80.5</v>
      </c>
      <c r="J512" s="10" t="str">
        <f>=LOG10(H512)</f>
      </c>
      <c r="K512" t="str">
        <f>=_xlfn.RANK.AVG(H512,H$2:H$1654,1)</f>
      </c>
      <c r="L512" t="str">
        <f>=_xlfn.RANK.AVG(I512,I$2:I$1654,1)</f>
      </c>
      <c r="M512" t="str">
        <f>=IF(AND(C512="Public",E512&lt;&gt;""),E512,"")</f>
      </c>
      <c r="N512" t="str">
        <f>=IF(AND(C512="Public",E512&lt;&gt;""),I512,"")</f>
      </c>
      <c r="O512" t="str">
        <f>=IF(AND(C512="Private nonprofit",E512&lt;&gt;""),E512,"")</f>
      </c>
      <c r="P512" t="str">
        <f>=IF(AND(C512="Private nonprofit",E512&lt;&gt;""),I512,"")</f>
      </c>
    </row>
    <row r="513">
      <c r="A513" t="n">
        <v>163204</v>
      </c>
      <c r="B513" t="s">
        <v>2235</v>
      </c>
      <c r="C513" t="s">
        <v>149</v>
      </c>
      <c r="D513" t="n">
        <v>28</v>
      </c>
      <c r="E513" t="n">
        <v>14545</v>
      </c>
      <c r="F513" t="n">
        <v>53</v>
      </c>
      <c r="G513" t="n">
        <v>20</v>
      </c>
      <c r="H513" t="n">
        <v>90412</v>
      </c>
      <c r="I513" t="n">
        <v>23.7</v>
      </c>
      <c r="J513" s="10" t="str">
        <f>=LOG10(H513)</f>
      </c>
      <c r="K513" t="str">
        <f>=_xlfn.RANK.AVG(H513,H$2:H$1654,1)</f>
      </c>
      <c r="L513" t="str">
        <f>=_xlfn.RANK.AVG(I513,I$2:I$1654,1)</f>
      </c>
      <c r="M513" t="str">
        <f>=IF(AND(C513="Public",E513&lt;&gt;""),E513,"")</f>
      </c>
      <c r="N513" t="str">
        <f>=IF(AND(C513="Public",E513&lt;&gt;""),I513,"")</f>
      </c>
      <c r="O513" t="str">
        <f>=IF(AND(C513="Private nonprofit",E513&lt;&gt;""),E513,"")</f>
      </c>
      <c r="P513" t="str">
        <f>=IF(AND(C513="Private nonprofit",E513&lt;&gt;""),I513,"")</f>
      </c>
    </row>
    <row r="514">
      <c r="A514" t="n">
        <v>163268</v>
      </c>
      <c r="B514" t="s">
        <v>2238</v>
      </c>
      <c r="C514" t="s">
        <v>149</v>
      </c>
      <c r="D514" t="n">
        <v>30</v>
      </c>
      <c r="E514" t="n">
        <v>17704</v>
      </c>
      <c r="F514" t="n">
        <v>87</v>
      </c>
      <c r="G514" t="n">
        <v>18</v>
      </c>
      <c r="H514" t="n">
        <v>15904</v>
      </c>
      <c r="I514" t="n">
        <v>69.7</v>
      </c>
      <c r="J514" s="10" t="str">
        <f>=LOG10(H514)</f>
      </c>
      <c r="K514" t="str">
        <f>=_xlfn.RANK.AVG(H514,H$2:H$1654,1)</f>
      </c>
      <c r="L514" t="str">
        <f>=_xlfn.RANK.AVG(I514,I$2:I$1654,1)</f>
      </c>
      <c r="M514" t="str">
        <f>=IF(AND(C514="Public",E514&lt;&gt;""),E514,"")</f>
      </c>
      <c r="N514" t="str">
        <f>=IF(AND(C514="Public",E514&lt;&gt;""),I514,"")</f>
      </c>
      <c r="O514" t="str">
        <f>=IF(AND(C514="Private nonprofit",E514&lt;&gt;""),E514,"")</f>
      </c>
      <c r="P514" t="str">
        <f>=IF(AND(C514="Private nonprofit",E514&lt;&gt;""),I514,"")</f>
      </c>
    </row>
    <row r="515">
      <c r="A515" t="n">
        <v>163286</v>
      </c>
      <c r="B515" t="s">
        <v>2239</v>
      </c>
      <c r="C515" t="s">
        <v>149</v>
      </c>
      <c r="D515" t="n">
        <v>19</v>
      </c>
      <c r="E515" t="n">
        <v>15833</v>
      </c>
      <c r="F515" t="n">
        <v>96</v>
      </c>
      <c r="G515" t="n">
        <v>18</v>
      </c>
      <c r="H515" t="n">
        <v>44086</v>
      </c>
      <c r="I515" t="n">
        <v>88.5</v>
      </c>
      <c r="J515" s="10" t="str">
        <f>=LOG10(H515)</f>
      </c>
      <c r="K515" t="str">
        <f>=_xlfn.RANK.AVG(H515,H$2:H$1654,1)</f>
      </c>
      <c r="L515" t="str">
        <f>=_xlfn.RANK.AVG(I515,I$2:I$1654,1)</f>
      </c>
      <c r="M515" t="str">
        <f>=IF(AND(C515="Public",E515&lt;&gt;""),E515,"")</f>
      </c>
      <c r="N515" t="str">
        <f>=IF(AND(C515="Public",E515&lt;&gt;""),I515,"")</f>
      </c>
      <c r="O515" t="str">
        <f>=IF(AND(C515="Private nonprofit",E515&lt;&gt;""),E515,"")</f>
      </c>
      <c r="P515" t="str">
        <f>=IF(AND(C515="Private nonprofit",E515&lt;&gt;""),I515,"")</f>
      </c>
    </row>
    <row r="516">
      <c r="A516" t="n">
        <v>163295</v>
      </c>
      <c r="B516" t="s">
        <v>2241</v>
      </c>
      <c r="C516" t="s">
        <v>163</v>
      </c>
      <c r="D516" t="n">
        <v>21</v>
      </c>
      <c r="E516" t="n">
        <v>43066</v>
      </c>
      <c r="F516" t="n">
        <v>85</v>
      </c>
      <c r="G516" t="n">
        <v>8</v>
      </c>
      <c r="H516" t="n">
        <v>2334</v>
      </c>
      <c r="I516" t="n">
        <v>71.3</v>
      </c>
      <c r="J516" s="10" t="str">
        <f>=LOG10(H516)</f>
      </c>
      <c r="K516" t="str">
        <f>=_xlfn.RANK.AVG(H516,H$2:H$1654,1)</f>
      </c>
      <c r="L516" t="str">
        <f>=_xlfn.RANK.AVG(I516,I$2:I$1654,1)</f>
      </c>
      <c r="M516" t="str">
        <f>=IF(AND(C516="Public",E516&lt;&gt;""),E516,"")</f>
      </c>
      <c r="N516" t="str">
        <f>=IF(AND(C516="Public",E516&lt;&gt;""),I516,"")</f>
      </c>
      <c r="O516" t="str">
        <f>=IF(AND(C516="Private nonprofit",E516&lt;&gt;""),E516,"")</f>
      </c>
      <c r="P516" t="str">
        <f>=IF(AND(C516="Private nonprofit",E516&lt;&gt;""),I516,"")</f>
      </c>
    </row>
    <row r="517">
      <c r="A517" t="n">
        <v>163338</v>
      </c>
      <c r="B517" t="s">
        <v>2242</v>
      </c>
      <c r="C517" t="s">
        <v>149</v>
      </c>
      <c r="D517" t="n">
        <v>53</v>
      </c>
      <c r="E517" t="n">
        <v>14595</v>
      </c>
      <c r="F517" t="n">
        <v>66</v>
      </c>
      <c r="G517" t="n">
        <v>9</v>
      </c>
      <c r="H517" t="n">
        <v>3229</v>
      </c>
      <c r="I517" t="n">
        <v>34.6</v>
      </c>
      <c r="J517" s="10" t="str">
        <f>=LOG10(H517)</f>
      </c>
      <c r="K517" t="str">
        <f>=_xlfn.RANK.AVG(H517,H$2:H$1654,1)</f>
      </c>
      <c r="L517" t="str">
        <f>=_xlfn.RANK.AVG(I517,I$2:I$1654,1)</f>
      </c>
      <c r="M517" t="str">
        <f>=IF(AND(C517="Public",E517&lt;&gt;""),E517,"")</f>
      </c>
      <c r="N517" t="str">
        <f>=IF(AND(C517="Public",E517&lt;&gt;""),I517,"")</f>
      </c>
      <c r="O517" t="str">
        <f>=IF(AND(C517="Private nonprofit",E517&lt;&gt;""),E517,"")</f>
      </c>
      <c r="P517" t="str">
        <f>=IF(AND(C517="Private nonprofit",E517&lt;&gt;""),I517,"")</f>
      </c>
    </row>
    <row r="518">
      <c r="A518" t="n">
        <v>163453</v>
      </c>
      <c r="B518" t="s">
        <v>2250</v>
      </c>
      <c r="C518" t="s">
        <v>149</v>
      </c>
      <c r="D518" t="n">
        <v>54</v>
      </c>
      <c r="E518" t="n">
        <v>15350</v>
      </c>
      <c r="F518" t="n">
        <v>71</v>
      </c>
      <c r="G518" t="n">
        <v>17</v>
      </c>
      <c r="H518" t="n">
        <v>9912</v>
      </c>
      <c r="I518" t="n">
        <v>41.6</v>
      </c>
      <c r="J518" s="10" t="str">
        <f>=LOG10(H518)</f>
      </c>
      <c r="K518" t="str">
        <f>=_xlfn.RANK.AVG(H518,H$2:H$1654,1)</f>
      </c>
      <c r="L518" t="str">
        <f>=_xlfn.RANK.AVG(I518,I$2:I$1654,1)</f>
      </c>
      <c r="M518" t="str">
        <f>=IF(AND(C518="Public",E518&lt;&gt;""),E518,"")</f>
      </c>
      <c r="N518" t="str">
        <f>=IF(AND(C518="Public",E518&lt;&gt;""),I518,"")</f>
      </c>
      <c r="O518" t="str">
        <f>=IF(AND(C518="Private nonprofit",E518&lt;&gt;""),E518,"")</f>
      </c>
      <c r="P518" t="str">
        <f>=IF(AND(C518="Private nonprofit",E518&lt;&gt;""),I518,"")</f>
      </c>
    </row>
    <row r="519">
      <c r="A519" t="n">
        <v>163462</v>
      </c>
      <c r="B519" t="s">
        <v>2251</v>
      </c>
      <c r="C519" t="s">
        <v>163</v>
      </c>
      <c r="D519" t="n">
        <v>27</v>
      </c>
      <c r="E519" t="n">
        <v>25298</v>
      </c>
      <c r="F519" t="n">
        <v>71</v>
      </c>
      <c r="G519" t="n">
        <v>12</v>
      </c>
      <c r="H519" t="n">
        <v>2743</v>
      </c>
      <c r="I519" t="n">
        <v>58</v>
      </c>
      <c r="J519" s="10" t="str">
        <f>=LOG10(H519)</f>
      </c>
      <c r="K519" t="str">
        <f>=_xlfn.RANK.AVG(H519,H$2:H$1654,1)</f>
      </c>
      <c r="L519" t="str">
        <f>=_xlfn.RANK.AVG(I519,I$2:I$1654,1)</f>
      </c>
      <c r="M519" t="str">
        <f>=IF(AND(C519="Public",E519&lt;&gt;""),E519,"")</f>
      </c>
      <c r="N519" t="str">
        <f>=IF(AND(C519="Public",E519&lt;&gt;""),I519,"")</f>
      </c>
      <c r="O519" t="str">
        <f>=IF(AND(C519="Private nonprofit",E519&lt;&gt;""),E519,"")</f>
      </c>
      <c r="P519" t="str">
        <f>=IF(AND(C519="Private nonprofit",E519&lt;&gt;""),I519,"")</f>
      </c>
    </row>
    <row r="520">
      <c r="A520" t="n">
        <v>163532</v>
      </c>
      <c r="B520" t="s">
        <v>2253</v>
      </c>
      <c r="C520" t="s">
        <v>163</v>
      </c>
      <c r="D520" t="n">
        <v>21</v>
      </c>
      <c r="E520" t="n">
        <v>11734</v>
      </c>
      <c r="F520" t="n">
        <v>95</v>
      </c>
      <c r="G520" t="n">
        <v>20</v>
      </c>
      <c r="H520" t="n">
        <v>480</v>
      </c>
      <c r="I520" t="n">
        <v>43.9</v>
      </c>
      <c r="J520" s="10" t="str">
        <f>=LOG10(H520)</f>
      </c>
      <c r="K520" t="str">
        <f>=_xlfn.RANK.AVG(H520,H$2:H$1654,1)</f>
      </c>
      <c r="L520" t="str">
        <f>=_xlfn.RANK.AVG(I520,I$2:I$1654,1)</f>
      </c>
      <c r="M520" t="str">
        <f>=IF(AND(C520="Public",E520&lt;&gt;""),E520,"")</f>
      </c>
      <c r="N520" t="str">
        <f>=IF(AND(C520="Public",E520&lt;&gt;""),I520,"")</f>
      </c>
      <c r="O520" t="str">
        <f>=IF(AND(C520="Private nonprofit",E520&lt;&gt;""),E520,"")</f>
      </c>
      <c r="P520" t="str">
        <f>=IF(AND(C520="Private nonprofit",E520&lt;&gt;""),I520,"")</f>
      </c>
    </row>
    <row r="521">
      <c r="A521" t="n">
        <v>163578</v>
      </c>
      <c r="B521" t="s">
        <v>2256</v>
      </c>
      <c r="C521" t="s">
        <v>163</v>
      </c>
      <c r="D521" t="n">
        <v>32</v>
      </c>
      <c r="E521" t="n">
        <v>22552</v>
      </c>
      <c r="F521" t="n">
        <v>77</v>
      </c>
      <c r="G521" t="n">
        <v>8</v>
      </c>
      <c r="H521" t="n">
        <v>2781</v>
      </c>
      <c r="I521" t="n">
        <v>51.9</v>
      </c>
      <c r="J521" s="10" t="str">
        <f>=LOG10(H521)</f>
      </c>
      <c r="K521" t="str">
        <f>=_xlfn.RANK.AVG(H521,H$2:H$1654,1)</f>
      </c>
      <c r="L521" t="str">
        <f>=_xlfn.RANK.AVG(I521,I$2:I$1654,1)</f>
      </c>
      <c r="M521" t="str">
        <f>=IF(AND(C521="Public",E521&lt;&gt;""),E521,"")</f>
      </c>
      <c r="N521" t="str">
        <f>=IF(AND(C521="Public",E521&lt;&gt;""),I521,"")</f>
      </c>
      <c r="O521" t="str">
        <f>=IF(AND(C521="Private nonprofit",E521&lt;&gt;""),E521,"")</f>
      </c>
      <c r="P521" t="str">
        <f>=IF(AND(C521="Private nonprofit",E521&lt;&gt;""),I521,"")</f>
      </c>
    </row>
    <row r="522">
      <c r="A522" t="n">
        <v>163851</v>
      </c>
      <c r="B522" t="s">
        <v>2260</v>
      </c>
      <c r="C522" t="s">
        <v>149</v>
      </c>
      <c r="D522" t="n">
        <v>24</v>
      </c>
      <c r="E522" t="n">
        <v>17931</v>
      </c>
      <c r="F522" t="n">
        <v>80</v>
      </c>
      <c r="G522" t="n">
        <v>13</v>
      </c>
      <c r="H522" t="n">
        <v>7736</v>
      </c>
      <c r="I522" t="n">
        <v>67.4</v>
      </c>
      <c r="J522" s="10" t="str">
        <f>=LOG10(H522)</f>
      </c>
      <c r="K522" t="str">
        <f>=_xlfn.RANK.AVG(H522,H$2:H$1654,1)</f>
      </c>
      <c r="L522" t="str">
        <f>=_xlfn.RANK.AVG(I522,I$2:I$1654,1)</f>
      </c>
      <c r="M522" t="str">
        <f>=IF(AND(C522="Public",E522&lt;&gt;""),E522,"")</f>
      </c>
      <c r="N522" t="str">
        <f>=IF(AND(C522="Public",E522&lt;&gt;""),I522,"")</f>
      </c>
      <c r="O522" t="str">
        <f>=IF(AND(C522="Private nonprofit",E522&lt;&gt;""),E522,"")</f>
      </c>
      <c r="P522" t="str">
        <f>=IF(AND(C522="Private nonprofit",E522&lt;&gt;""),I522,"")</f>
      </c>
    </row>
    <row r="523">
      <c r="A523" t="n">
        <v>163912</v>
      </c>
      <c r="B523" t="s">
        <v>2261</v>
      </c>
      <c r="C523" t="s">
        <v>149</v>
      </c>
      <c r="D523" t="n">
        <v>20</v>
      </c>
      <c r="E523" t="n">
        <v>20679</v>
      </c>
      <c r="F523" t="n">
        <v>81</v>
      </c>
      <c r="G523" t="n">
        <v>10</v>
      </c>
      <c r="H523" t="n">
        <v>1657</v>
      </c>
      <c r="I523" t="n">
        <v>68</v>
      </c>
      <c r="J523" s="10" t="str">
        <f>=LOG10(H523)</f>
      </c>
      <c r="K523" t="str">
        <f>=_xlfn.RANK.AVG(H523,H$2:H$1654,1)</f>
      </c>
      <c r="L523" t="str">
        <f>=_xlfn.RANK.AVG(I523,I$2:I$1654,1)</f>
      </c>
      <c r="M523" t="str">
        <f>=IF(AND(C523="Public",E523&lt;&gt;""),E523,"")</f>
      </c>
      <c r="N523" t="str">
        <f>=IF(AND(C523="Public",E523&lt;&gt;""),I523,"")</f>
      </c>
      <c r="O523" t="str">
        <f>=IF(AND(C523="Private nonprofit",E523&lt;&gt;""),E523,"")</f>
      </c>
      <c r="P523" t="str">
        <f>=IF(AND(C523="Private nonprofit",E523&lt;&gt;""),I523,"")</f>
      </c>
    </row>
    <row r="524">
      <c r="A524" t="n">
        <v>163976</v>
      </c>
      <c r="B524" t="s">
        <v>2263</v>
      </c>
      <c r="C524" t="s">
        <v>163</v>
      </c>
      <c r="D524" t="n">
        <v>22</v>
      </c>
      <c r="E524" t="n">
        <v>27729</v>
      </c>
      <c r="F524" t="n">
        <v>88</v>
      </c>
      <c r="G524" t="n">
        <v>8</v>
      </c>
      <c r="H524" t="n">
        <v>629</v>
      </c>
      <c r="I524" t="n">
        <v>67.4</v>
      </c>
      <c r="J524" s="10" t="str">
        <f>=LOG10(H524)</f>
      </c>
      <c r="K524" t="str">
        <f>=_xlfn.RANK.AVG(H524,H$2:H$1654,1)</f>
      </c>
      <c r="L524" t="str">
        <f>=_xlfn.RANK.AVG(I524,I$2:I$1654,1)</f>
      </c>
      <c r="M524" t="str">
        <f>=IF(AND(C524="Public",E524&lt;&gt;""),E524,"")</f>
      </c>
      <c r="N524" t="str">
        <f>=IF(AND(C524="Public",E524&lt;&gt;""),I524,"")</f>
      </c>
      <c r="O524" t="str">
        <f>=IF(AND(C524="Private nonprofit",E524&lt;&gt;""),E524,"")</f>
      </c>
      <c r="P524" t="str">
        <f>=IF(AND(C524="Private nonprofit",E524&lt;&gt;""),I524,"")</f>
      </c>
    </row>
    <row r="525">
      <c r="A525" t="n">
        <v>164076</v>
      </c>
      <c r="B525" t="s">
        <v>2265</v>
      </c>
      <c r="C525" t="s">
        <v>149</v>
      </c>
      <c r="D525" t="n">
        <v>33</v>
      </c>
      <c r="E525" t="n">
        <v>15064</v>
      </c>
      <c r="F525" t="n">
        <v>83</v>
      </c>
      <c r="G525" t="n">
        <v>14</v>
      </c>
      <c r="H525" t="n">
        <v>22027</v>
      </c>
      <c r="I525" t="n">
        <v>67.6</v>
      </c>
      <c r="J525" s="10" t="str">
        <f>=LOG10(H525)</f>
      </c>
      <c r="K525" t="str">
        <f>=_xlfn.RANK.AVG(H525,H$2:H$1654,1)</f>
      </c>
      <c r="L525" t="str">
        <f>=_xlfn.RANK.AVG(I525,I$2:I$1654,1)</f>
      </c>
      <c r="M525" t="str">
        <f>=IF(AND(C525="Public",E525&lt;&gt;""),E525,"")</f>
      </c>
      <c r="N525" t="str">
        <f>=IF(AND(C525="Public",E525&lt;&gt;""),I525,"")</f>
      </c>
      <c r="O525" t="str">
        <f>=IF(AND(C525="Private nonprofit",E525&lt;&gt;""),E525,"")</f>
      </c>
      <c r="P525" t="str">
        <f>=IF(AND(C525="Private nonprofit",E525&lt;&gt;""),I525,"")</f>
      </c>
    </row>
    <row r="526">
      <c r="A526" t="n">
        <v>164155</v>
      </c>
      <c r="B526" t="s">
        <v>2267</v>
      </c>
      <c r="C526" t="s">
        <v>149</v>
      </c>
      <c r="D526"/>
      <c r="E526"/>
      <c r="F526" t="n">
        <v>96</v>
      </c>
      <c r="G526" t="n">
        <v>8</v>
      </c>
      <c r="H526" t="n">
        <v>4644</v>
      </c>
      <c r="I526" t="n">
        <v>91.8</v>
      </c>
      <c r="J526" s="10" t="str">
        <f>=LOG10(H526)</f>
      </c>
      <c r="K526" t="str">
        <f>=_xlfn.RANK.AVG(H526,H$2:H$1654,1)</f>
      </c>
      <c r="L526" t="str">
        <f>=_xlfn.RANK.AVG(I526,I$2:I$1654,1)</f>
      </c>
      <c r="M526" t="str">
        <f>=IF(AND(C526="Public",E526&lt;&gt;""),E526,"")</f>
      </c>
      <c r="N526" t="str">
        <f>=IF(AND(C526="Public",E526&lt;&gt;""),I526,"")</f>
      </c>
      <c r="O526" t="str">
        <f>=IF(AND(C526="Private nonprofit",E526&lt;&gt;""),E526,"")</f>
      </c>
      <c r="P526" t="str">
        <f>=IF(AND(C526="Private nonprofit",E526&lt;&gt;""),I526,"")</f>
      </c>
    </row>
    <row r="527">
      <c r="A527" t="n">
        <v>164173</v>
      </c>
      <c r="B527" t="s">
        <v>2268</v>
      </c>
      <c r="C527" t="s">
        <v>163</v>
      </c>
      <c r="D527" t="n">
        <v>29</v>
      </c>
      <c r="E527" t="n">
        <v>28201</v>
      </c>
      <c r="F527" t="n">
        <v>78</v>
      </c>
      <c r="G527" t="n">
        <v>15</v>
      </c>
      <c r="H527" t="n">
        <v>4079</v>
      </c>
      <c r="I527" t="n">
        <v>66.4</v>
      </c>
      <c r="J527" s="10" t="str">
        <f>=LOG10(H527)</f>
      </c>
      <c r="K527" t="str">
        <f>=_xlfn.RANK.AVG(H527,H$2:H$1654,1)</f>
      </c>
      <c r="L527" t="str">
        <f>=_xlfn.RANK.AVG(I527,I$2:I$1654,1)</f>
      </c>
      <c r="M527" t="str">
        <f>=IF(AND(C527="Public",E527&lt;&gt;""),E527,"")</f>
      </c>
      <c r="N527" t="str">
        <f>=IF(AND(C527="Public",E527&lt;&gt;""),I527,"")</f>
      </c>
      <c r="O527" t="str">
        <f>=IF(AND(C527="Private nonprofit",E527&lt;&gt;""),E527,"")</f>
      </c>
      <c r="P527" t="str">
        <f>=IF(AND(C527="Private nonprofit",E527&lt;&gt;""),I527,"")</f>
      </c>
    </row>
    <row r="528">
      <c r="A528" t="n">
        <v>164216</v>
      </c>
      <c r="B528" t="s">
        <v>2270</v>
      </c>
      <c r="C528" t="s">
        <v>163</v>
      </c>
      <c r="D528" t="n">
        <v>21</v>
      </c>
      <c r="E528" t="n">
        <v>33553</v>
      </c>
      <c r="F528" t="n">
        <v>87</v>
      </c>
      <c r="G528" t="n">
        <v>9</v>
      </c>
      <c r="H528" t="n">
        <v>992</v>
      </c>
      <c r="I528" t="n">
        <v>74.1</v>
      </c>
      <c r="J528" s="10" t="str">
        <f>=LOG10(H528)</f>
      </c>
      <c r="K528" t="str">
        <f>=_xlfn.RANK.AVG(H528,H$2:H$1654,1)</f>
      </c>
      <c r="L528" t="str">
        <f>=_xlfn.RANK.AVG(I528,I$2:I$1654,1)</f>
      </c>
      <c r="M528" t="str">
        <f>=IF(AND(C528="Public",E528&lt;&gt;""),E528,"")</f>
      </c>
      <c r="N528" t="str">
        <f>=IF(AND(C528="Public",E528&lt;&gt;""),I528,"")</f>
      </c>
      <c r="O528" t="str">
        <f>=IF(AND(C528="Private nonprofit",E528&lt;&gt;""),E528,"")</f>
      </c>
      <c r="P528" t="str">
        <f>=IF(AND(C528="Private nonprofit",E528&lt;&gt;""),I528,"")</f>
      </c>
    </row>
    <row r="529">
      <c r="A529" t="n">
        <v>164270</v>
      </c>
      <c r="B529" t="s">
        <v>2272</v>
      </c>
      <c r="C529" t="s">
        <v>163</v>
      </c>
      <c r="D529" t="n">
        <v>34</v>
      </c>
      <c r="E529" t="n">
        <v>23088</v>
      </c>
      <c r="F529" t="n">
        <v>79</v>
      </c>
      <c r="G529" t="n">
        <v>13</v>
      </c>
      <c r="H529" t="n">
        <v>3553</v>
      </c>
      <c r="I529" t="n">
        <v>63.8</v>
      </c>
      <c r="J529" s="10" t="str">
        <f>=LOG10(H529)</f>
      </c>
      <c r="K529" t="str">
        <f>=_xlfn.RANK.AVG(H529,H$2:H$1654,1)</f>
      </c>
      <c r="L529" t="str">
        <f>=_xlfn.RANK.AVG(I529,I$2:I$1654,1)</f>
      </c>
      <c r="M529" t="str">
        <f>=IF(AND(C529="Public",E529&lt;&gt;""),E529,"")</f>
      </c>
      <c r="N529" t="str">
        <f>=IF(AND(C529="Public",E529&lt;&gt;""),I529,"")</f>
      </c>
      <c r="O529" t="str">
        <f>=IF(AND(C529="Private nonprofit",E529&lt;&gt;""),E529,"")</f>
      </c>
      <c r="P529" t="str">
        <f>=IF(AND(C529="Private nonprofit",E529&lt;&gt;""),I529,"")</f>
      </c>
    </row>
    <row r="530">
      <c r="A530" t="n">
        <v>164368</v>
      </c>
      <c r="B530" t="s">
        <v>2274</v>
      </c>
      <c r="C530" t="s">
        <v>163</v>
      </c>
      <c r="D530" t="n">
        <v>8</v>
      </c>
      <c r="E530" t="n">
        <v>51986</v>
      </c>
      <c r="F530" t="n">
        <v>73</v>
      </c>
      <c r="G530" t="n">
        <v>12</v>
      </c>
      <c r="H530" t="n">
        <v>3306</v>
      </c>
      <c r="I530" t="n">
        <v>65.8</v>
      </c>
      <c r="J530" s="10" t="str">
        <f>=LOG10(H530)</f>
      </c>
      <c r="K530" t="str">
        <f>=_xlfn.RANK.AVG(H530,H$2:H$1654,1)</f>
      </c>
      <c r="L530" t="str">
        <f>=_xlfn.RANK.AVG(I530,I$2:I$1654,1)</f>
      </c>
      <c r="M530" t="str">
        <f>=IF(AND(C530="Public",E530&lt;&gt;""),E530,"")</f>
      </c>
      <c r="N530" t="str">
        <f>=IF(AND(C530="Public",E530&lt;&gt;""),I530,"")</f>
      </c>
      <c r="O530" t="str">
        <f>=IF(AND(C530="Private nonprofit",E530&lt;&gt;""),E530,"")</f>
      </c>
      <c r="P530" t="str">
        <f>=IF(AND(C530="Private nonprofit",E530&lt;&gt;""),I530,"")</f>
      </c>
    </row>
    <row r="531">
      <c r="A531" t="n">
        <v>164447</v>
      </c>
      <c r="B531" t="s">
        <v>2277</v>
      </c>
      <c r="C531" t="s">
        <v>163</v>
      </c>
      <c r="D531" t="n">
        <v>50</v>
      </c>
      <c r="E531" t="n">
        <v>21454</v>
      </c>
      <c r="F531" t="n">
        <v>68</v>
      </c>
      <c r="G531" t="n">
        <v>16</v>
      </c>
      <c r="H531" t="n">
        <v>2254</v>
      </c>
      <c r="I531" t="n">
        <v>42.3</v>
      </c>
      <c r="J531" s="10" t="str">
        <f>=LOG10(H531)</f>
      </c>
      <c r="K531" t="str">
        <f>=_xlfn.RANK.AVG(H531,H$2:H$1654,1)</f>
      </c>
      <c r="L531" t="str">
        <f>=_xlfn.RANK.AVG(I531,I$2:I$1654,1)</f>
      </c>
      <c r="M531" t="str">
        <f>=IF(AND(C531="Public",E531&lt;&gt;""),E531,"")</f>
      </c>
      <c r="N531" t="str">
        <f>=IF(AND(C531="Public",E531&lt;&gt;""),I531,"")</f>
      </c>
      <c r="O531" t="str">
        <f>=IF(AND(C531="Private nonprofit",E531&lt;&gt;""),E531,"")</f>
      </c>
      <c r="P531" t="str">
        <f>=IF(AND(C531="Private nonprofit",E531&lt;&gt;""),I531,"")</f>
      </c>
    </row>
    <row r="532">
      <c r="A532" t="n">
        <v>164465</v>
      </c>
      <c r="B532" t="s">
        <v>2278</v>
      </c>
      <c r="C532" t="s">
        <v>163</v>
      </c>
      <c r="D532" t="n">
        <v>22</v>
      </c>
      <c r="E532" t="n">
        <v>17965</v>
      </c>
      <c r="F532" t="n">
        <v>97</v>
      </c>
      <c r="G532" t="n">
        <v>7</v>
      </c>
      <c r="H532" t="n">
        <v>2017</v>
      </c>
      <c r="I532" t="n">
        <v>93.4</v>
      </c>
      <c r="J532" s="10" t="str">
        <f>=LOG10(H532)</f>
      </c>
      <c r="K532" t="str">
        <f>=_xlfn.RANK.AVG(H532,H$2:H$1654,1)</f>
      </c>
      <c r="L532" t="str">
        <f>=_xlfn.RANK.AVG(I532,I$2:I$1654,1)</f>
      </c>
      <c r="M532" t="str">
        <f>=IF(AND(C532="Public",E532&lt;&gt;""),E532,"")</f>
      </c>
      <c r="N532" t="str">
        <f>=IF(AND(C532="Public",E532&lt;&gt;""),I532,"")</f>
      </c>
      <c r="O532" t="str">
        <f>=IF(AND(C532="Private nonprofit",E532&lt;&gt;""),E532,"")</f>
      </c>
      <c r="P532" t="str">
        <f>=IF(AND(C532="Private nonprofit",E532&lt;&gt;""),I532,"")</f>
      </c>
    </row>
    <row r="533">
      <c r="A533" t="n">
        <v>164492</v>
      </c>
      <c r="B533" t="s">
        <v>2280</v>
      </c>
      <c r="C533" t="s">
        <v>163</v>
      </c>
      <c r="D533" t="n">
        <v>34</v>
      </c>
      <c r="E533" t="n">
        <v>28732</v>
      </c>
      <c r="F533" t="n">
        <v>62</v>
      </c>
      <c r="G533" t="n">
        <v>13</v>
      </c>
      <c r="H533" t="n">
        <v>1676</v>
      </c>
      <c r="I533" t="n">
        <v>40.4</v>
      </c>
      <c r="J533" s="10" t="str">
        <f>=LOG10(H533)</f>
      </c>
      <c r="K533" t="str">
        <f>=_xlfn.RANK.AVG(H533,H$2:H$1654,1)</f>
      </c>
      <c r="L533" t="str">
        <f>=_xlfn.RANK.AVG(I533,I$2:I$1654,1)</f>
      </c>
      <c r="M533" t="str">
        <f>=IF(AND(C533="Public",E533&lt;&gt;""),E533,"")</f>
      </c>
      <c r="N533" t="str">
        <f>=IF(AND(C533="Public",E533&lt;&gt;""),I533,"")</f>
      </c>
      <c r="O533" t="str">
        <f>=IF(AND(C533="Private nonprofit",E533&lt;&gt;""),E533,"")</f>
      </c>
      <c r="P533" t="str">
        <f>=IF(AND(C533="Private nonprofit",E533&lt;&gt;""),I533,"")</f>
      </c>
    </row>
    <row r="534">
      <c r="A534" t="n">
        <v>164562</v>
      </c>
      <c r="B534" t="s">
        <v>2284</v>
      </c>
      <c r="C534" t="s">
        <v>163</v>
      </c>
      <c r="D534" t="n">
        <v>19</v>
      </c>
      <c r="E534" t="n">
        <v>29072</v>
      </c>
      <c r="F534" t="n">
        <v>83</v>
      </c>
      <c r="G534" t="n">
        <v>11</v>
      </c>
      <c r="H534" t="n">
        <v>2243</v>
      </c>
      <c r="I534" t="n">
        <v>74.6</v>
      </c>
      <c r="J534" s="10" t="str">
        <f>=LOG10(H534)</f>
      </c>
      <c r="K534" t="str">
        <f>=_xlfn.RANK.AVG(H534,H$2:H$1654,1)</f>
      </c>
      <c r="L534" t="str">
        <f>=_xlfn.RANK.AVG(I534,I$2:I$1654,1)</f>
      </c>
      <c r="M534" t="str">
        <f>=IF(AND(C534="Public",E534&lt;&gt;""),E534,"")</f>
      </c>
      <c r="N534" t="str">
        <f>=IF(AND(C534="Public",E534&lt;&gt;""),I534,"")</f>
      </c>
      <c r="O534" t="str">
        <f>=IF(AND(C534="Private nonprofit",E534&lt;&gt;""),E534,"")</f>
      </c>
      <c r="P534" t="str">
        <f>=IF(AND(C534="Private nonprofit",E534&lt;&gt;""),I534,"")</f>
      </c>
    </row>
    <row r="535">
      <c r="A535" t="n">
        <v>164580</v>
      </c>
      <c r="B535" t="s">
        <v>2286</v>
      </c>
      <c r="C535" t="s">
        <v>163</v>
      </c>
      <c r="D535" t="n">
        <v>14</v>
      </c>
      <c r="E535" t="n">
        <v>30220</v>
      </c>
      <c r="F535" t="n">
        <v>94</v>
      </c>
      <c r="G535" t="n">
        <v>16</v>
      </c>
      <c r="H535" t="n">
        <v>4632</v>
      </c>
      <c r="I535" t="n">
        <v>92.4</v>
      </c>
      <c r="J535" s="10" t="str">
        <f>=LOG10(H535)</f>
      </c>
      <c r="K535" t="str">
        <f>=_xlfn.RANK.AVG(H535,H$2:H$1654,1)</f>
      </c>
      <c r="L535" t="str">
        <f>=_xlfn.RANK.AVG(I535,I$2:I$1654,1)</f>
      </c>
      <c r="M535" t="str">
        <f>=IF(AND(C535="Public",E535&lt;&gt;""),E535,"")</f>
      </c>
      <c r="N535" t="str">
        <f>=IF(AND(C535="Public",E535&lt;&gt;""),I535,"")</f>
      </c>
      <c r="O535" t="str">
        <f>=IF(AND(C535="Private nonprofit",E535&lt;&gt;""),E535,"")</f>
      </c>
      <c r="P535" t="str">
        <f>=IF(AND(C535="Private nonprofit",E535&lt;&gt;""),I535,"")</f>
      </c>
    </row>
    <row r="536">
      <c r="A536" t="n">
        <v>164632</v>
      </c>
      <c r="B536" t="s">
        <v>2291</v>
      </c>
      <c r="C536" t="s">
        <v>163</v>
      </c>
      <c r="D536" t="n">
        <v>66</v>
      </c>
      <c r="E536" t="n">
        <v>14935</v>
      </c>
      <c r="F536" t="n">
        <v>69</v>
      </c>
      <c r="G536" t="n">
        <v>7</v>
      </c>
      <c r="H536" t="n">
        <v>3680</v>
      </c>
      <c r="I536" t="n">
        <v>56.9</v>
      </c>
      <c r="J536" s="10" t="str">
        <f>=LOG10(H536)</f>
      </c>
      <c r="K536" t="str">
        <f>=_xlfn.RANK.AVG(H536,H$2:H$1654,1)</f>
      </c>
      <c r="L536" t="str">
        <f>=_xlfn.RANK.AVG(I536,I$2:I$1654,1)</f>
      </c>
      <c r="M536" t="str">
        <f>=IF(AND(C536="Public",E536&lt;&gt;""),E536,"")</f>
      </c>
      <c r="N536" t="str">
        <f>=IF(AND(C536="Public",E536&lt;&gt;""),I536,"")</f>
      </c>
      <c r="O536" t="str">
        <f>=IF(AND(C536="Private nonprofit",E536&lt;&gt;""),E536,"")</f>
      </c>
      <c r="P536" t="str">
        <f>=IF(AND(C536="Private nonprofit",E536&lt;&gt;""),I536,"")</f>
      </c>
    </row>
    <row r="537">
      <c r="A537" t="n">
        <v>164739</v>
      </c>
      <c r="B537" t="s">
        <v>2293</v>
      </c>
      <c r="C537" t="s">
        <v>163</v>
      </c>
      <c r="D537" t="n">
        <v>15</v>
      </c>
      <c r="E537" t="n">
        <v>43858</v>
      </c>
      <c r="F537" t="n">
        <v>93</v>
      </c>
      <c r="G537" t="n">
        <v>12</v>
      </c>
      <c r="H537" t="n">
        <v>5454</v>
      </c>
      <c r="I537" t="n">
        <v>88.2</v>
      </c>
      <c r="J537" s="10" t="str">
        <f>=LOG10(H537)</f>
      </c>
      <c r="K537" t="str">
        <f>=_xlfn.RANK.AVG(H537,H$2:H$1654,1)</f>
      </c>
      <c r="L537" t="str">
        <f>=_xlfn.RANK.AVG(I537,I$2:I$1654,1)</f>
      </c>
      <c r="M537" t="str">
        <f>=IF(AND(C537="Public",E537&lt;&gt;""),E537,"")</f>
      </c>
      <c r="N537" t="str">
        <f>=IF(AND(C537="Public",E537&lt;&gt;""),I537,"")</f>
      </c>
      <c r="O537" t="str">
        <f>=IF(AND(C537="Private nonprofit",E537&lt;&gt;""),E537,"")</f>
      </c>
      <c r="P537" t="str">
        <f>=IF(AND(C537="Private nonprofit",E537&lt;&gt;""),I537,"")</f>
      </c>
    </row>
    <row r="538">
      <c r="A538" t="n">
        <v>164748</v>
      </c>
      <c r="B538" t="s">
        <v>2295</v>
      </c>
      <c r="C538" t="s">
        <v>163</v>
      </c>
      <c r="D538" t="n">
        <v>15</v>
      </c>
      <c r="E538" t="n">
        <v>48608</v>
      </c>
      <c r="F538" t="n">
        <v>85</v>
      </c>
      <c r="G538" t="n">
        <v>10</v>
      </c>
      <c r="H538" t="n">
        <v>9708</v>
      </c>
      <c r="I538" t="n">
        <v>67.2</v>
      </c>
      <c r="J538" s="10" t="str">
        <f>=LOG10(H538)</f>
      </c>
      <c r="K538" t="str">
        <f>=_xlfn.RANK.AVG(H538,H$2:H$1654,1)</f>
      </c>
      <c r="L538" t="str">
        <f>=_xlfn.RANK.AVG(I538,I$2:I$1654,1)</f>
      </c>
      <c r="M538" t="str">
        <f>=IF(AND(C538="Public",E538&lt;&gt;""),E538,"")</f>
      </c>
      <c r="N538" t="str">
        <f>=IF(AND(C538="Public",E538&lt;&gt;""),I538,"")</f>
      </c>
      <c r="O538" t="str">
        <f>=IF(AND(C538="Private nonprofit",E538&lt;&gt;""),E538,"")</f>
      </c>
      <c r="P538" t="str">
        <f>=IF(AND(C538="Private nonprofit",E538&lt;&gt;""),I538,"")</f>
      </c>
    </row>
    <row r="539">
      <c r="A539" t="n">
        <v>164924</v>
      </c>
      <c r="B539" t="s">
        <v>2302</v>
      </c>
      <c r="C539" t="s">
        <v>163</v>
      </c>
      <c r="D539" t="n">
        <v>13</v>
      </c>
      <c r="E539" t="n">
        <v>32590</v>
      </c>
      <c r="F539" t="n">
        <v>95</v>
      </c>
      <c r="G539" t="n">
        <v>13</v>
      </c>
      <c r="H539" t="n">
        <v>16604</v>
      </c>
      <c r="I539" t="n">
        <v>91</v>
      </c>
      <c r="J539" s="10" t="str">
        <f>=LOG10(H539)</f>
      </c>
      <c r="K539" t="str">
        <f>=_xlfn.RANK.AVG(H539,H$2:H$1654,1)</f>
      </c>
      <c r="L539" t="str">
        <f>=_xlfn.RANK.AVG(I539,I$2:I$1654,1)</f>
      </c>
      <c r="M539" t="str">
        <f>=IF(AND(C539="Public",E539&lt;&gt;""),E539,"")</f>
      </c>
      <c r="N539" t="str">
        <f>=IF(AND(C539="Public",E539&lt;&gt;""),I539,"")</f>
      </c>
      <c r="O539" t="str">
        <f>=IF(AND(C539="Private nonprofit",E539&lt;&gt;""),E539,"")</f>
      </c>
      <c r="P539" t="str">
        <f>=IF(AND(C539="Private nonprofit",E539&lt;&gt;""),I539,"")</f>
      </c>
    </row>
    <row r="540">
      <c r="A540" t="n">
        <v>164988</v>
      </c>
      <c r="B540" t="s">
        <v>2304</v>
      </c>
      <c r="C540" t="s">
        <v>163</v>
      </c>
      <c r="D540" t="n">
        <v>18</v>
      </c>
      <c r="E540" t="n">
        <v>27551</v>
      </c>
      <c r="F540" t="n">
        <v>95</v>
      </c>
      <c r="G540" t="n">
        <v>10</v>
      </c>
      <c r="H540" t="n">
        <v>45548</v>
      </c>
      <c r="I540" t="n">
        <v>90</v>
      </c>
      <c r="J540" s="10" t="str">
        <f>=LOG10(H540)</f>
      </c>
      <c r="K540" t="str">
        <f>=_xlfn.RANK.AVG(H540,H$2:H$1654,1)</f>
      </c>
      <c r="L540" t="str">
        <f>=_xlfn.RANK.AVG(I540,I$2:I$1654,1)</f>
      </c>
      <c r="M540" t="str">
        <f>=IF(AND(C540="Public",E540&lt;&gt;""),E540,"")</f>
      </c>
      <c r="N540" t="str">
        <f>=IF(AND(C540="Public",E540&lt;&gt;""),I540,"")</f>
      </c>
      <c r="O540" t="str">
        <f>=IF(AND(C540="Private nonprofit",E540&lt;&gt;""),E540,"")</f>
      </c>
      <c r="P540" t="str">
        <f>=IF(AND(C540="Private nonprofit",E540&lt;&gt;""),I540,"")</f>
      </c>
    </row>
    <row r="541">
      <c r="A541" t="n">
        <v>165015</v>
      </c>
      <c r="B541" t="s">
        <v>2305</v>
      </c>
      <c r="C541" t="s">
        <v>163</v>
      </c>
      <c r="D541" t="n">
        <v>14</v>
      </c>
      <c r="E541" t="n">
        <v>44668</v>
      </c>
      <c r="F541" t="n">
        <v>90</v>
      </c>
      <c r="G541" t="n">
        <v>11</v>
      </c>
      <c r="H541" t="n">
        <v>6121</v>
      </c>
      <c r="I541" t="n">
        <v>86.1</v>
      </c>
      <c r="J541" s="10" t="str">
        <f>=LOG10(H541)</f>
      </c>
      <c r="K541" t="str">
        <f>=_xlfn.RANK.AVG(H541,H$2:H$1654,1)</f>
      </c>
      <c r="L541" t="str">
        <f>=_xlfn.RANK.AVG(I541,I$2:I$1654,1)</f>
      </c>
      <c r="M541" t="str">
        <f>=IF(AND(C541="Public",E541&lt;&gt;""),E541,"")</f>
      </c>
      <c r="N541" t="str">
        <f>=IF(AND(C541="Public",E541&lt;&gt;""),I541,"")</f>
      </c>
      <c r="O541" t="str">
        <f>=IF(AND(C541="Private nonprofit",E541&lt;&gt;""),E541,"")</f>
      </c>
      <c r="P541" t="str">
        <f>=IF(AND(C541="Private nonprofit",E541&lt;&gt;""),I541,"")</f>
      </c>
    </row>
    <row r="542">
      <c r="A542" t="n">
        <v>165024</v>
      </c>
      <c r="B542" t="s">
        <v>2306</v>
      </c>
      <c r="C542" t="s">
        <v>149</v>
      </c>
      <c r="D542" t="n">
        <v>30</v>
      </c>
      <c r="E542" t="n">
        <v>16230</v>
      </c>
      <c r="F542" t="n">
        <v>77</v>
      </c>
      <c r="G542" t="n">
        <v>17</v>
      </c>
      <c r="H542" t="n">
        <v>11383</v>
      </c>
      <c r="I542" t="n">
        <v>54.6</v>
      </c>
      <c r="J542" s="10" t="str">
        <f>=LOG10(H542)</f>
      </c>
      <c r="K542" t="str">
        <f>=_xlfn.RANK.AVG(H542,H$2:H$1654,1)</f>
      </c>
      <c r="L542" t="str">
        <f>=_xlfn.RANK.AVG(I542,I$2:I$1654,1)</f>
      </c>
      <c r="M542" t="str">
        <f>=IF(AND(C542="Public",E542&lt;&gt;""),E542,"")</f>
      </c>
      <c r="N542" t="str">
        <f>=IF(AND(C542="Public",E542&lt;&gt;""),I542,"")</f>
      </c>
      <c r="O542" t="str">
        <f>=IF(AND(C542="Private nonprofit",E542&lt;&gt;""),E542,"")</f>
      </c>
      <c r="P542" t="str">
        <f>=IF(AND(C542="Private nonprofit",E542&lt;&gt;""),I542,"")</f>
      </c>
    </row>
    <row r="543">
      <c r="A543" t="n">
        <v>165334</v>
      </c>
      <c r="B543" t="s">
        <v>2319</v>
      </c>
      <c r="C543" t="s">
        <v>163</v>
      </c>
      <c r="D543" t="n">
        <v>21</v>
      </c>
      <c r="E543" t="n">
        <v>32767</v>
      </c>
      <c r="F543" t="n">
        <v>88</v>
      </c>
      <c r="G543" t="n">
        <v>9</v>
      </c>
      <c r="H543" t="n">
        <v>4256</v>
      </c>
      <c r="I543" t="n">
        <v>77.1</v>
      </c>
      <c r="J543" s="10" t="str">
        <f>=LOG10(H543)</f>
      </c>
      <c r="K543" t="str">
        <f>=_xlfn.RANK.AVG(H543,H$2:H$1654,1)</f>
      </c>
      <c r="L543" t="str">
        <f>=_xlfn.RANK.AVG(I543,I$2:I$1654,1)</f>
      </c>
      <c r="M543" t="str">
        <f>=IF(AND(C543="Public",E543&lt;&gt;""),E543,"")</f>
      </c>
      <c r="N543" t="str">
        <f>=IF(AND(C543="Public",E543&lt;&gt;""),I543,"")</f>
      </c>
      <c r="O543" t="str">
        <f>=IF(AND(C543="Private nonprofit",E543&lt;&gt;""),E543,"")</f>
      </c>
      <c r="P543" t="str">
        <f>=IF(AND(C543="Private nonprofit",E543&lt;&gt;""),I543,"")</f>
      </c>
    </row>
    <row r="544">
      <c r="A544" t="n">
        <v>165529</v>
      </c>
      <c r="B544" t="s">
        <v>2322</v>
      </c>
      <c r="C544" t="s">
        <v>163</v>
      </c>
      <c r="D544" t="n">
        <v>28</v>
      </c>
      <c r="E544" t="n">
        <v>30367</v>
      </c>
      <c r="F544" t="n">
        <v>68</v>
      </c>
      <c r="G544" t="n">
        <v>11</v>
      </c>
      <c r="H544" t="n">
        <v>2400</v>
      </c>
      <c r="I544" t="n">
        <v>48.3</v>
      </c>
      <c r="J544" s="10" t="str">
        <f>=LOG10(H544)</f>
      </c>
      <c r="K544" t="str">
        <f>=_xlfn.RANK.AVG(H544,H$2:H$1654,1)</f>
      </c>
      <c r="L544" t="str">
        <f>=_xlfn.RANK.AVG(I544,I$2:I$1654,1)</f>
      </c>
      <c r="M544" t="str">
        <f>=IF(AND(C544="Public",E544&lt;&gt;""),E544,"")</f>
      </c>
      <c r="N544" t="str">
        <f>=IF(AND(C544="Public",E544&lt;&gt;""),I544,"")</f>
      </c>
      <c r="O544" t="str">
        <f>=IF(AND(C544="Private nonprofit",E544&lt;&gt;""),E544,"")</f>
      </c>
      <c r="P544" t="str">
        <f>=IF(AND(C544="Private nonprofit",E544&lt;&gt;""),I544,"")</f>
      </c>
    </row>
    <row r="545">
      <c r="A545" t="n">
        <v>165574</v>
      </c>
      <c r="B545" t="s">
        <v>2325</v>
      </c>
      <c r="C545" t="s">
        <v>163</v>
      </c>
      <c r="D545" t="n">
        <v>30</v>
      </c>
      <c r="E545" t="n">
        <v>31472</v>
      </c>
      <c r="F545" t="n">
        <v>76</v>
      </c>
      <c r="G545" t="n">
        <v>15</v>
      </c>
      <c r="H545" t="n">
        <v>1345</v>
      </c>
      <c r="I545" t="n">
        <v>37.4</v>
      </c>
      <c r="J545" s="10" t="str">
        <f>=LOG10(H545)</f>
      </c>
      <c r="K545" t="str">
        <f>=_xlfn.RANK.AVG(H545,H$2:H$1654,1)</f>
      </c>
      <c r="L545" t="str">
        <f>=_xlfn.RANK.AVG(I545,I$2:I$1654,1)</f>
      </c>
      <c r="M545" t="str">
        <f>=IF(AND(C545="Public",E545&lt;&gt;""),E545,"")</f>
      </c>
      <c r="N545" t="str">
        <f>=IF(AND(C545="Public",E545&lt;&gt;""),I545,"")</f>
      </c>
      <c r="O545" t="str">
        <f>=IF(AND(C545="Private nonprofit",E545&lt;&gt;""),E545,"")</f>
      </c>
      <c r="P545" t="str">
        <f>=IF(AND(C545="Private nonprofit",E545&lt;&gt;""),I545,"")</f>
      </c>
    </row>
    <row r="546">
      <c r="A546" t="n">
        <v>165644</v>
      </c>
      <c r="B546" t="s">
        <v>2329</v>
      </c>
      <c r="C546" t="s">
        <v>163</v>
      </c>
      <c r="D546" t="n">
        <v>35</v>
      </c>
      <c r="E546" t="n">
        <v>21370</v>
      </c>
      <c r="F546" t="n">
        <v>62</v>
      </c>
      <c r="G546" t="n">
        <v>8</v>
      </c>
      <c r="H546" t="n">
        <v>650</v>
      </c>
      <c r="I546" t="n">
        <v>35.3</v>
      </c>
      <c r="J546" s="10" t="str">
        <f>=LOG10(H546)</f>
      </c>
      <c r="K546" t="str">
        <f>=_xlfn.RANK.AVG(H546,H$2:H$1654,1)</f>
      </c>
      <c r="L546" t="str">
        <f>=_xlfn.RANK.AVG(I546,I$2:I$1654,1)</f>
      </c>
      <c r="M546" t="str">
        <f>=IF(AND(C546="Public",E546&lt;&gt;""),E546,"")</f>
      </c>
      <c r="N546" t="str">
        <f>=IF(AND(C546="Public",E546&lt;&gt;""),I546,"")</f>
      </c>
      <c r="O546" t="str">
        <f>=IF(AND(C546="Private nonprofit",E546&lt;&gt;""),E546,"")</f>
      </c>
      <c r="P546" t="str">
        <f>=IF(AND(C546="Private nonprofit",E546&lt;&gt;""),I546,"")</f>
      </c>
    </row>
    <row r="547">
      <c r="A547" t="n">
        <v>165662</v>
      </c>
      <c r="B547" t="s">
        <v>2330</v>
      </c>
      <c r="C547" t="s">
        <v>163</v>
      </c>
      <c r="D547" t="n">
        <v>15</v>
      </c>
      <c r="E547" t="n">
        <v>50703</v>
      </c>
      <c r="F547" t="n">
        <v>88</v>
      </c>
      <c r="G547" t="n">
        <v>14</v>
      </c>
      <c r="H547" t="n">
        <v>6290</v>
      </c>
      <c r="I547" t="n">
        <v>79.3</v>
      </c>
      <c r="J547" s="10" t="str">
        <f>=LOG10(H547)</f>
      </c>
      <c r="K547" t="str">
        <f>=_xlfn.RANK.AVG(H547,H$2:H$1654,1)</f>
      </c>
      <c r="L547" t="str">
        <f>=_xlfn.RANK.AVG(I547,I$2:I$1654,1)</f>
      </c>
      <c r="M547" t="str">
        <f>=IF(AND(C547="Public",E547&lt;&gt;""),E547,"")</f>
      </c>
      <c r="N547" t="str">
        <f>=IF(AND(C547="Public",E547&lt;&gt;""),I547,"")</f>
      </c>
      <c r="O547" t="str">
        <f>=IF(AND(C547="Private nonprofit",E547&lt;&gt;""),E547,"")</f>
      </c>
      <c r="P547" t="str">
        <f>=IF(AND(C547="Private nonprofit",E547&lt;&gt;""),I547,"")</f>
      </c>
    </row>
    <row r="548">
      <c r="A548" t="n">
        <v>165671</v>
      </c>
      <c r="B548" t="s">
        <v>2331</v>
      </c>
      <c r="C548" t="s">
        <v>163</v>
      </c>
      <c r="D548" t="n">
        <v>20</v>
      </c>
      <c r="E548" t="n">
        <v>33214</v>
      </c>
      <c r="F548" t="n">
        <v>79</v>
      </c>
      <c r="G548" t="n">
        <v>13</v>
      </c>
      <c r="H548" t="n">
        <v>2178</v>
      </c>
      <c r="I548" t="n">
        <v>65.8</v>
      </c>
      <c r="J548" s="10" t="str">
        <f>=LOG10(H548)</f>
      </c>
      <c r="K548" t="str">
        <f>=_xlfn.RANK.AVG(H548,H$2:H$1654,1)</f>
      </c>
      <c r="L548" t="str">
        <f>=_xlfn.RANK.AVG(I548,I$2:I$1654,1)</f>
      </c>
      <c r="M548" t="str">
        <f>=IF(AND(C548="Public",E548&lt;&gt;""),E548,"")</f>
      </c>
      <c r="N548" t="str">
        <f>=IF(AND(C548="Public",E548&lt;&gt;""),I548,"")</f>
      </c>
      <c r="O548" t="str">
        <f>=IF(AND(C548="Private nonprofit",E548&lt;&gt;""),E548,"")</f>
      </c>
      <c r="P548" t="str">
        <f>=IF(AND(C548="Private nonprofit",E548&lt;&gt;""),I548,"")</f>
      </c>
    </row>
    <row r="549">
      <c r="A549" t="n">
        <v>165699</v>
      </c>
      <c r="B549" t="s">
        <v>2332</v>
      </c>
      <c r="C549" t="s">
        <v>163</v>
      </c>
      <c r="D549" t="n">
        <v>13</v>
      </c>
      <c r="E549" t="n">
        <v>39988</v>
      </c>
      <c r="F549" t="n">
        <v>88</v>
      </c>
      <c r="G549" t="n">
        <v>13</v>
      </c>
      <c r="H549" t="n">
        <v>4793</v>
      </c>
      <c r="I549" t="n">
        <v>75</v>
      </c>
      <c r="J549" s="10" t="str">
        <f>=LOG10(H549)</f>
      </c>
      <c r="K549" t="str">
        <f>=_xlfn.RANK.AVG(H549,H$2:H$1654,1)</f>
      </c>
      <c r="L549" t="str">
        <f>=_xlfn.RANK.AVG(I549,I$2:I$1654,1)</f>
      </c>
      <c r="M549" t="str">
        <f>=IF(AND(C549="Public",E549&lt;&gt;""),E549,"")</f>
      </c>
      <c r="N549" t="str">
        <f>=IF(AND(C549="Public",E549&lt;&gt;""),I549,"")</f>
      </c>
      <c r="O549" t="str">
        <f>=IF(AND(C549="Private nonprofit",E549&lt;&gt;""),E549,"")</f>
      </c>
      <c r="P549" t="str">
        <f>=IF(AND(C549="Private nonprofit",E549&lt;&gt;""),I549,"")</f>
      </c>
    </row>
    <row r="550">
      <c r="A550" t="n">
        <v>165802</v>
      </c>
      <c r="B550" t="s">
        <v>2335</v>
      </c>
      <c r="C550" t="s">
        <v>163</v>
      </c>
      <c r="D550" t="n">
        <v>42</v>
      </c>
      <c r="E550" t="n">
        <v>27827</v>
      </c>
      <c r="F550" t="n">
        <v>54</v>
      </c>
      <c r="G550" t="n">
        <v>14</v>
      </c>
      <c r="H550" t="n">
        <v>2478</v>
      </c>
      <c r="I550" t="n">
        <v>30.8</v>
      </c>
      <c r="J550" s="10" t="str">
        <f>=LOG10(H550)</f>
      </c>
      <c r="K550" t="str">
        <f>=_xlfn.RANK.AVG(H550,H$2:H$1654,1)</f>
      </c>
      <c r="L550" t="str">
        <f>=_xlfn.RANK.AVG(I550,I$2:I$1654,1)</f>
      </c>
      <c r="M550" t="str">
        <f>=IF(AND(C550="Public",E550&lt;&gt;""),E550,"")</f>
      </c>
      <c r="N550" t="str">
        <f>=IF(AND(C550="Public",E550&lt;&gt;""),I550,"")</f>
      </c>
      <c r="O550" t="str">
        <f>=IF(AND(C550="Private nonprofit",E550&lt;&gt;""),E550,"")</f>
      </c>
      <c r="P550" t="str">
        <f>=IF(AND(C550="Private nonprofit",E550&lt;&gt;""),I550,"")</f>
      </c>
    </row>
    <row r="551">
      <c r="A551" t="n">
        <v>165820</v>
      </c>
      <c r="B551" t="s">
        <v>2336</v>
      </c>
      <c r="C551" t="s">
        <v>149</v>
      </c>
      <c r="D551" t="n">
        <v>31</v>
      </c>
      <c r="E551" t="n">
        <v>15820</v>
      </c>
      <c r="F551" t="n">
        <v>73</v>
      </c>
      <c r="G551" t="n">
        <v>11</v>
      </c>
      <c r="H551" t="n">
        <v>9922</v>
      </c>
      <c r="I551" t="n">
        <v>52.7</v>
      </c>
      <c r="J551" s="10" t="str">
        <f>=LOG10(H551)</f>
      </c>
      <c r="K551" t="str">
        <f>=_xlfn.RANK.AVG(H551,H$2:H$1654,1)</f>
      </c>
      <c r="L551" t="str">
        <f>=_xlfn.RANK.AVG(I551,I$2:I$1654,1)</f>
      </c>
      <c r="M551" t="str">
        <f>=IF(AND(C551="Public",E551&lt;&gt;""),E551,"")</f>
      </c>
      <c r="N551" t="str">
        <f>=IF(AND(C551="Public",E551&lt;&gt;""),I551,"")</f>
      </c>
      <c r="O551" t="str">
        <f>=IF(AND(C551="Private nonprofit",E551&lt;&gt;""),E551,"")</f>
      </c>
      <c r="P551" t="str">
        <f>=IF(AND(C551="Private nonprofit",E551&lt;&gt;""),I551,"")</f>
      </c>
    </row>
    <row r="552">
      <c r="A552" t="n">
        <v>165866</v>
      </c>
      <c r="B552" t="s">
        <v>2338</v>
      </c>
      <c r="C552" t="s">
        <v>149</v>
      </c>
      <c r="D552" t="n">
        <v>34</v>
      </c>
      <c r="E552" t="n">
        <v>16640</v>
      </c>
      <c r="F552" t="n">
        <v>72</v>
      </c>
      <c r="G552" t="n">
        <v>11</v>
      </c>
      <c r="H552" t="n">
        <v>6366</v>
      </c>
      <c r="I552" t="n">
        <v>49.5</v>
      </c>
      <c r="J552" s="10" t="str">
        <f>=LOG10(H552)</f>
      </c>
      <c r="K552" t="str">
        <f>=_xlfn.RANK.AVG(H552,H$2:H$1654,1)</f>
      </c>
      <c r="L552" t="str">
        <f>=_xlfn.RANK.AVG(I552,I$2:I$1654,1)</f>
      </c>
      <c r="M552" t="str">
        <f>=IF(AND(C552="Public",E552&lt;&gt;""),E552,"")</f>
      </c>
      <c r="N552" t="str">
        <f>=IF(AND(C552="Public",E552&lt;&gt;""),I552,"")</f>
      </c>
      <c r="O552" t="str">
        <f>=IF(AND(C552="Private nonprofit",E552&lt;&gt;""),E552,"")</f>
      </c>
      <c r="P552" t="str">
        <f>=IF(AND(C552="Private nonprofit",E552&lt;&gt;""),I552,"")</f>
      </c>
    </row>
    <row r="553">
      <c r="A553" t="n">
        <v>165936</v>
      </c>
      <c r="B553" t="s">
        <v>2341</v>
      </c>
      <c r="C553" t="s">
        <v>163</v>
      </c>
      <c r="D553" t="n">
        <v>21</v>
      </c>
      <c r="E553" t="n">
        <v>25250</v>
      </c>
      <c r="F553" t="n">
        <v>83</v>
      </c>
      <c r="G553" t="n">
        <v>11</v>
      </c>
      <c r="H553" t="n">
        <v>2053</v>
      </c>
      <c r="I553" t="n">
        <v>67.6</v>
      </c>
      <c r="J553" s="10" t="str">
        <f>=LOG10(H553)</f>
      </c>
      <c r="K553" t="str">
        <f>=_xlfn.RANK.AVG(H553,H$2:H$1654,1)</f>
      </c>
      <c r="L553" t="str">
        <f>=_xlfn.RANK.AVG(I553,I$2:I$1654,1)</f>
      </c>
      <c r="M553" t="str">
        <f>=IF(AND(C553="Public",E553&lt;&gt;""),E553,"")</f>
      </c>
      <c r="N553" t="str">
        <f>=IF(AND(C553="Public",E553&lt;&gt;""),I553,"")</f>
      </c>
      <c r="O553" t="str">
        <f>=IF(AND(C553="Private nonprofit",E553&lt;&gt;""),E553,"")</f>
      </c>
      <c r="P553" t="str">
        <f>=IF(AND(C553="Private nonprofit",E553&lt;&gt;""),I553,"")</f>
      </c>
    </row>
    <row r="554">
      <c r="A554" t="n">
        <v>166018</v>
      </c>
      <c r="B554" t="s">
        <v>2347</v>
      </c>
      <c r="C554" t="s">
        <v>163</v>
      </c>
      <c r="D554" t="n">
        <v>38</v>
      </c>
      <c r="E554" t="n">
        <v>27556</v>
      </c>
      <c r="F554" t="n">
        <v>75</v>
      </c>
      <c r="G554" t="n">
        <v>13</v>
      </c>
      <c r="H554" t="n">
        <v>548</v>
      </c>
      <c r="I554" t="n">
        <v>57.2</v>
      </c>
      <c r="J554" s="10" t="str">
        <f>=LOG10(H554)</f>
      </c>
      <c r="K554" t="str">
        <f>=_xlfn.RANK.AVG(H554,H$2:H$1654,1)</f>
      </c>
      <c r="L554" t="str">
        <f>=_xlfn.RANK.AVG(I554,I$2:I$1654,1)</f>
      </c>
      <c r="M554" t="str">
        <f>=IF(AND(C554="Public",E554&lt;&gt;""),E554,"")</f>
      </c>
      <c r="N554" t="str">
        <f>=IF(AND(C554="Public",E554&lt;&gt;""),I554,"")</f>
      </c>
      <c r="O554" t="str">
        <f>=IF(AND(C554="Private nonprofit",E554&lt;&gt;""),E554,"")</f>
      </c>
      <c r="P554" t="str">
        <f>=IF(AND(C554="Private nonprofit",E554&lt;&gt;""),I554,"")</f>
      </c>
    </row>
    <row r="555">
      <c r="A555" t="n">
        <v>166027</v>
      </c>
      <c r="B555" t="s">
        <v>2348</v>
      </c>
      <c r="C555" t="s">
        <v>163</v>
      </c>
      <c r="D555" t="n">
        <v>16</v>
      </c>
      <c r="E555" t="n">
        <v>17900</v>
      </c>
      <c r="F555" t="n">
        <v>99</v>
      </c>
      <c r="G555" t="n">
        <v>7</v>
      </c>
      <c r="H555" t="n">
        <v>37613</v>
      </c>
      <c r="I555" t="n">
        <v>97.3</v>
      </c>
      <c r="J555" s="10" t="str">
        <f>=LOG10(H555)</f>
      </c>
      <c r="K555" t="str">
        <f>=_xlfn.RANK.AVG(H555,H$2:H$1654,1)</f>
      </c>
      <c r="L555" t="str">
        <f>=_xlfn.RANK.AVG(I555,I$2:I$1654,1)</f>
      </c>
      <c r="M555" t="str">
        <f>=IF(AND(C555="Public",E555&lt;&gt;""),E555,"")</f>
      </c>
      <c r="N555" t="str">
        <f>=IF(AND(C555="Public",E555&lt;&gt;""),I555,"")</f>
      </c>
      <c r="O555" t="str">
        <f>=IF(AND(C555="Private nonprofit",E555&lt;&gt;""),E555,"")</f>
      </c>
      <c r="P555" t="str">
        <f>=IF(AND(C555="Private nonprofit",E555&lt;&gt;""),I555,"")</f>
      </c>
    </row>
    <row r="556">
      <c r="A556" t="n">
        <v>166124</v>
      </c>
      <c r="B556" t="s">
        <v>2352</v>
      </c>
      <c r="C556" t="s">
        <v>163</v>
      </c>
      <c r="D556" t="n">
        <v>15</v>
      </c>
      <c r="E556" t="n">
        <v>35455</v>
      </c>
      <c r="F556" t="n">
        <v>93</v>
      </c>
      <c r="G556" t="n">
        <v>9</v>
      </c>
      <c r="H556" t="n">
        <v>3310</v>
      </c>
      <c r="I556" t="n">
        <v>89.6</v>
      </c>
      <c r="J556" s="10" t="str">
        <f>=LOG10(H556)</f>
      </c>
      <c r="K556" t="str">
        <f>=_xlfn.RANK.AVG(H556,H$2:H$1654,1)</f>
      </c>
      <c r="L556" t="str">
        <f>=_xlfn.RANK.AVG(I556,I$2:I$1654,1)</f>
      </c>
      <c r="M556" t="str">
        <f>=IF(AND(C556="Public",E556&lt;&gt;""),E556,"")</f>
      </c>
      <c r="N556" t="str">
        <f>=IF(AND(C556="Public",E556&lt;&gt;""),I556,"")</f>
      </c>
      <c r="O556" t="str">
        <f>=IF(AND(C556="Private nonprofit",E556&lt;&gt;""),E556,"")</f>
      </c>
      <c r="P556" t="str">
        <f>=IF(AND(C556="Private nonprofit",E556&lt;&gt;""),I556,"")</f>
      </c>
    </row>
    <row r="557">
      <c r="A557" t="n">
        <v>166391</v>
      </c>
      <c r="B557" t="s">
        <v>2355</v>
      </c>
      <c r="C557" t="s">
        <v>163</v>
      </c>
      <c r="D557" t="n">
        <v>32</v>
      </c>
      <c r="E557" t="n">
        <v>28477</v>
      </c>
      <c r="F557" t="n">
        <v>71</v>
      </c>
      <c r="G557" t="n">
        <v>11</v>
      </c>
      <c r="H557" t="n">
        <v>1933</v>
      </c>
      <c r="I557" t="n">
        <v>53.2</v>
      </c>
      <c r="J557" s="10" t="str">
        <f>=LOG10(H557)</f>
      </c>
      <c r="K557" t="str">
        <f>=_xlfn.RANK.AVG(H557,H$2:H$1654,1)</f>
      </c>
      <c r="L557" t="str">
        <f>=_xlfn.RANK.AVG(I557,I$2:I$1654,1)</f>
      </c>
      <c r="M557" t="str">
        <f>=IF(AND(C557="Public",E557&lt;&gt;""),E557,"")</f>
      </c>
      <c r="N557" t="str">
        <f>=IF(AND(C557="Public",E557&lt;&gt;""),I557,"")</f>
      </c>
      <c r="O557" t="str">
        <f>=IF(AND(C557="Private nonprofit",E557&lt;&gt;""),E557,"")</f>
      </c>
      <c r="P557" t="str">
        <f>=IF(AND(C557="Private nonprofit",E557&lt;&gt;""),I557,"")</f>
      </c>
    </row>
    <row r="558">
      <c r="A558" t="n">
        <v>166452</v>
      </c>
      <c r="B558" t="s">
        <v>2358</v>
      </c>
      <c r="C558" t="s">
        <v>163</v>
      </c>
      <c r="D558" t="n">
        <v>28</v>
      </c>
      <c r="E558" t="n">
        <v>33111</v>
      </c>
      <c r="F558" t="n">
        <v>77</v>
      </c>
      <c r="G558" t="n">
        <v>10</v>
      </c>
      <c r="H558" t="n">
        <v>5133</v>
      </c>
      <c r="I558" t="n">
        <v>61.7</v>
      </c>
      <c r="J558" s="10" t="str">
        <f>=LOG10(H558)</f>
      </c>
      <c r="K558" t="str">
        <f>=_xlfn.RANK.AVG(H558,H$2:H$1654,1)</f>
      </c>
      <c r="L558" t="str">
        <f>=_xlfn.RANK.AVG(I558,I$2:I$1654,1)</f>
      </c>
      <c r="M558" t="str">
        <f>=IF(AND(C558="Public",E558&lt;&gt;""),E558,"")</f>
      </c>
      <c r="N558" t="str">
        <f>=IF(AND(C558="Public",E558&lt;&gt;""),I558,"")</f>
      </c>
      <c r="O558" t="str">
        <f>=IF(AND(C558="Private nonprofit",E558&lt;&gt;""),E558,"")</f>
      </c>
      <c r="P558" t="str">
        <f>=IF(AND(C558="Private nonprofit",E558&lt;&gt;""),I558,"")</f>
      </c>
    </row>
    <row r="559">
      <c r="A559" t="n">
        <v>166513</v>
      </c>
      <c r="B559" t="s">
        <v>2362</v>
      </c>
      <c r="C559" t="s">
        <v>149</v>
      </c>
      <c r="D559" t="n">
        <v>27</v>
      </c>
      <c r="E559" t="n">
        <v>17624</v>
      </c>
      <c r="F559" t="n">
        <v>82</v>
      </c>
      <c r="G559" t="n">
        <v>17</v>
      </c>
      <c r="H559" t="n">
        <v>20800</v>
      </c>
      <c r="I559" t="n">
        <v>70.1</v>
      </c>
      <c r="J559" s="10" t="str">
        <f>=LOG10(H559)</f>
      </c>
      <c r="K559" t="str">
        <f>=_xlfn.RANK.AVG(H559,H$2:H$1654,1)</f>
      </c>
      <c r="L559" t="str">
        <f>=_xlfn.RANK.AVG(I559,I$2:I$1654,1)</f>
      </c>
      <c r="M559" t="str">
        <f>=IF(AND(C559="Public",E559&lt;&gt;""),E559,"")</f>
      </c>
      <c r="N559" t="str">
        <f>=IF(AND(C559="Public",E559&lt;&gt;""),I559,"")</f>
      </c>
      <c r="O559" t="str">
        <f>=IF(AND(C559="Private nonprofit",E559&lt;&gt;""),E559,"")</f>
      </c>
      <c r="P559" t="str">
        <f>=IF(AND(C559="Private nonprofit",E559&lt;&gt;""),I559,"")</f>
      </c>
    </row>
    <row r="560">
      <c r="A560" t="n">
        <v>166629</v>
      </c>
      <c r="B560" t="s">
        <v>2363</v>
      </c>
      <c r="C560" t="s">
        <v>149</v>
      </c>
      <c r="D560" t="n">
        <v>20</v>
      </c>
      <c r="E560" t="n">
        <v>22954</v>
      </c>
      <c r="F560" t="n">
        <v>91</v>
      </c>
      <c r="G560" t="n">
        <v>18</v>
      </c>
      <c r="H560" t="n">
        <v>37599</v>
      </c>
      <c r="I560" t="n">
        <v>83.4</v>
      </c>
      <c r="J560" s="10" t="str">
        <f>=LOG10(H560)</f>
      </c>
      <c r="K560" t="str">
        <f>=_xlfn.RANK.AVG(H560,H$2:H$1654,1)</f>
      </c>
      <c r="L560" t="str">
        <f>=_xlfn.RANK.AVG(I560,I$2:I$1654,1)</f>
      </c>
      <c r="M560" t="str">
        <f>=IF(AND(C560="Public",E560&lt;&gt;""),E560,"")</f>
      </c>
      <c r="N560" t="str">
        <f>=IF(AND(C560="Public",E560&lt;&gt;""),I560,"")</f>
      </c>
      <c r="O560" t="str">
        <f>=IF(AND(C560="Private nonprofit",E560&lt;&gt;""),E560,"")</f>
      </c>
      <c r="P560" t="str">
        <f>=IF(AND(C560="Private nonprofit",E560&lt;&gt;""),I560,"")</f>
      </c>
    </row>
    <row r="561">
      <c r="A561" t="n">
        <v>166638</v>
      </c>
      <c r="B561" t="s">
        <v>2364</v>
      </c>
      <c r="C561" t="s">
        <v>149</v>
      </c>
      <c r="D561" t="n">
        <v>43</v>
      </c>
      <c r="E561" t="n">
        <v>17554</v>
      </c>
      <c r="F561" t="n">
        <v>73</v>
      </c>
      <c r="G561" t="n">
        <v>15</v>
      </c>
      <c r="H561" t="n">
        <v>18328</v>
      </c>
      <c r="I561" t="n">
        <v>51.1</v>
      </c>
      <c r="J561" s="10" t="str">
        <f>=LOG10(H561)</f>
      </c>
      <c r="K561" t="str">
        <f>=_xlfn.RANK.AVG(H561,H$2:H$1654,1)</f>
      </c>
      <c r="L561" t="str">
        <f>=_xlfn.RANK.AVG(I561,I$2:I$1654,1)</f>
      </c>
      <c r="M561" t="str">
        <f>=IF(AND(C561="Public",E561&lt;&gt;""),E561,"")</f>
      </c>
      <c r="N561" t="str">
        <f>=IF(AND(C561="Public",E561&lt;&gt;""),I561,"")</f>
      </c>
      <c r="O561" t="str">
        <f>=IF(AND(C561="Private nonprofit",E561&lt;&gt;""),E561,"")</f>
      </c>
      <c r="P561" t="str">
        <f>=IF(AND(C561="Private nonprofit",E561&lt;&gt;""),I561,"")</f>
      </c>
    </row>
    <row r="562">
      <c r="A562" t="n">
        <v>166656</v>
      </c>
      <c r="B562" t="s">
        <v>2367</v>
      </c>
      <c r="C562" t="s">
        <v>163</v>
      </c>
      <c r="D562" t="n">
        <v>28</v>
      </c>
      <c r="E562" t="n">
        <v>37182</v>
      </c>
      <c r="F562" t="n">
        <v>79</v>
      </c>
      <c r="G562" t="n">
        <v>10</v>
      </c>
      <c r="H562" t="n">
        <v>7345</v>
      </c>
      <c r="I562" t="n">
        <v>64.5</v>
      </c>
      <c r="J562" s="10" t="str">
        <f>=LOG10(H562)</f>
      </c>
      <c r="K562" t="str">
        <f>=_xlfn.RANK.AVG(H562,H$2:H$1654,1)</f>
      </c>
      <c r="L562" t="str">
        <f>=_xlfn.RANK.AVG(I562,I$2:I$1654,1)</f>
      </c>
      <c r="M562" t="str">
        <f>=IF(AND(C562="Public",E562&lt;&gt;""),E562,"")</f>
      </c>
      <c r="N562" t="str">
        <f>=IF(AND(C562="Public",E562&lt;&gt;""),I562,"")</f>
      </c>
      <c r="O562" t="str">
        <f>=IF(AND(C562="Private nonprofit",E562&lt;&gt;""),E562,"")</f>
      </c>
      <c r="P562" t="str">
        <f>=IF(AND(C562="Private nonprofit",E562&lt;&gt;""),I562,"")</f>
      </c>
    </row>
    <row r="563">
      <c r="A563" t="n">
        <v>166674</v>
      </c>
      <c r="B563" t="s">
        <v>2368</v>
      </c>
      <c r="C563" t="s">
        <v>149</v>
      </c>
      <c r="D563" t="n">
        <v>28</v>
      </c>
      <c r="E563" t="n">
        <v>24159</v>
      </c>
      <c r="F563" t="n">
        <v>84</v>
      </c>
      <c r="G563" t="n">
        <v>9</v>
      </c>
      <c r="H563" t="n">
        <v>2204</v>
      </c>
      <c r="I563" t="n">
        <v>69.2</v>
      </c>
      <c r="J563" s="10" t="str">
        <f>=LOG10(H563)</f>
      </c>
      <c r="K563" t="str">
        <f>=_xlfn.RANK.AVG(H563,H$2:H$1654,1)</f>
      </c>
      <c r="L563" t="str">
        <f>=_xlfn.RANK.AVG(I563,I$2:I$1654,1)</f>
      </c>
      <c r="M563" t="str">
        <f>=IF(AND(C563="Public",E563&lt;&gt;""),E563,"")</f>
      </c>
      <c r="N563" t="str">
        <f>=IF(AND(C563="Public",E563&lt;&gt;""),I563,"")</f>
      </c>
      <c r="O563" t="str">
        <f>=IF(AND(C563="Private nonprofit",E563&lt;&gt;""),E563,"")</f>
      </c>
      <c r="P563" t="str">
        <f>=IF(AND(C563="Private nonprofit",E563&lt;&gt;""),I563,"")</f>
      </c>
    </row>
    <row r="564">
      <c r="A564" t="n">
        <v>166683</v>
      </c>
      <c r="B564" t="s">
        <v>2369</v>
      </c>
      <c r="C564" t="s">
        <v>163</v>
      </c>
      <c r="D564" t="n">
        <v>19</v>
      </c>
      <c r="E564" t="n">
        <v>21519</v>
      </c>
      <c r="F564" t="n">
        <v>99</v>
      </c>
      <c r="G564" t="n">
        <v>3</v>
      </c>
      <c r="H564" t="n">
        <v>12829</v>
      </c>
      <c r="I564" t="n">
        <v>96.1</v>
      </c>
      <c r="J564" s="10" t="str">
        <f>=LOG10(H564)</f>
      </c>
      <c r="K564" t="str">
        <f>=_xlfn.RANK.AVG(H564,H$2:H$1654,1)</f>
      </c>
      <c r="L564" t="str">
        <f>=_xlfn.RANK.AVG(I564,I$2:I$1654,1)</f>
      </c>
      <c r="M564" t="str">
        <f>=IF(AND(C564="Public",E564&lt;&gt;""),E564,"")</f>
      </c>
      <c r="N564" t="str">
        <f>=IF(AND(C564="Public",E564&lt;&gt;""),I564,"")</f>
      </c>
      <c r="O564" t="str">
        <f>=IF(AND(C564="Private nonprofit",E564&lt;&gt;""),E564,"")</f>
      </c>
      <c r="P564" t="str">
        <f>=IF(AND(C564="Private nonprofit",E564&lt;&gt;""),I564,"")</f>
      </c>
    </row>
    <row r="565">
      <c r="A565" t="n">
        <v>166692</v>
      </c>
      <c r="B565" t="s">
        <v>2370</v>
      </c>
      <c r="C565" t="s">
        <v>149</v>
      </c>
      <c r="D565" t="n">
        <v>17</v>
      </c>
      <c r="E565" t="n">
        <v>20759</v>
      </c>
      <c r="F565" t="n">
        <v>79</v>
      </c>
      <c r="G565" t="n">
        <v>12</v>
      </c>
      <c r="H565" t="n">
        <v>1490</v>
      </c>
      <c r="I565" t="n">
        <v>79.1</v>
      </c>
      <c r="J565" s="10" t="str">
        <f>=LOG10(H565)</f>
      </c>
      <c r="K565" t="str">
        <f>=_xlfn.RANK.AVG(H565,H$2:H$1654,1)</f>
      </c>
      <c r="L565" t="str">
        <f>=_xlfn.RANK.AVG(I565,I$2:I$1654,1)</f>
      </c>
      <c r="M565" t="str">
        <f>=IF(AND(C565="Public",E565&lt;&gt;""),E565,"")</f>
      </c>
      <c r="N565" t="str">
        <f>=IF(AND(C565="Public",E565&lt;&gt;""),I565,"")</f>
      </c>
      <c r="O565" t="str">
        <f>=IF(AND(C565="Private nonprofit",E565&lt;&gt;""),E565,"")</f>
      </c>
      <c r="P565" t="str">
        <f>=IF(AND(C565="Private nonprofit",E565&lt;&gt;""),I565,"")</f>
      </c>
    </row>
    <row r="566">
      <c r="A566" t="n">
        <v>166850</v>
      </c>
      <c r="B566" t="s">
        <v>2376</v>
      </c>
      <c r="C566" t="s">
        <v>163</v>
      </c>
      <c r="D566" t="n">
        <v>15</v>
      </c>
      <c r="E566" t="n">
        <v>38849</v>
      </c>
      <c r="F566" t="n">
        <v>84</v>
      </c>
      <c r="G566" t="n">
        <v>14</v>
      </c>
      <c r="H566" t="n">
        <v>6650</v>
      </c>
      <c r="I566" t="n">
        <v>72.1</v>
      </c>
      <c r="J566" s="10" t="str">
        <f>=LOG10(H566)</f>
      </c>
      <c r="K566" t="str">
        <f>=_xlfn.RANK.AVG(H566,H$2:H$1654,1)</f>
      </c>
      <c r="L566" t="str">
        <f>=_xlfn.RANK.AVG(I566,I$2:I$1654,1)</f>
      </c>
      <c r="M566" t="str">
        <f>=IF(AND(C566="Public",E566&lt;&gt;""),E566,"")</f>
      </c>
      <c r="N566" t="str">
        <f>=IF(AND(C566="Public",E566&lt;&gt;""),I566,"")</f>
      </c>
      <c r="O566" t="str">
        <f>=IF(AND(C566="Private nonprofit",E566&lt;&gt;""),E566,"")</f>
      </c>
      <c r="P566" t="str">
        <f>=IF(AND(C566="Private nonprofit",E566&lt;&gt;""),I566,"")</f>
      </c>
    </row>
    <row r="567">
      <c r="A567" t="n">
        <v>166911</v>
      </c>
      <c r="B567" t="s">
        <v>2381</v>
      </c>
      <c r="C567" t="s">
        <v>163</v>
      </c>
      <c r="D567" t="n">
        <v>33</v>
      </c>
      <c r="E567" t="n">
        <v>35885</v>
      </c>
      <c r="F567" t="n">
        <v>75</v>
      </c>
      <c r="G567" t="n">
        <v>8</v>
      </c>
      <c r="H567" t="n">
        <v>305</v>
      </c>
      <c r="I567" t="n">
        <v>61.5</v>
      </c>
      <c r="J567" s="10" t="str">
        <f>=LOG10(H567)</f>
      </c>
      <c r="K567" t="str">
        <f>=_xlfn.RANK.AVG(H567,H$2:H$1654,1)</f>
      </c>
      <c r="L567" t="str">
        <f>=_xlfn.RANK.AVG(I567,I$2:I$1654,1)</f>
      </c>
      <c r="M567" t="str">
        <f>=IF(AND(C567="Public",E567&lt;&gt;""),E567,"")</f>
      </c>
      <c r="N567" t="str">
        <f>=IF(AND(C567="Public",E567&lt;&gt;""),I567,"")</f>
      </c>
      <c r="O567" t="str">
        <f>=IF(AND(C567="Private nonprofit",E567&lt;&gt;""),E567,"")</f>
      </c>
      <c r="P567" t="str">
        <f>=IF(AND(C567="Private nonprofit",E567&lt;&gt;""),I567,"")</f>
      </c>
    </row>
    <row r="568">
      <c r="A568" t="n">
        <v>166939</v>
      </c>
      <c r="B568" t="s">
        <v>2382</v>
      </c>
      <c r="C568" t="s">
        <v>163</v>
      </c>
      <c r="D568" t="n">
        <v>20</v>
      </c>
      <c r="E568" t="n">
        <v>35782</v>
      </c>
      <c r="F568" t="n">
        <v>90</v>
      </c>
      <c r="G568" t="n">
        <v>9</v>
      </c>
      <c r="H568" t="n">
        <v>2573</v>
      </c>
      <c r="I568" t="n">
        <v>85</v>
      </c>
      <c r="J568" s="10" t="str">
        <f>=LOG10(H568)</f>
      </c>
      <c r="K568" t="str">
        <f>=_xlfn.RANK.AVG(H568,H$2:H$1654,1)</f>
      </c>
      <c r="L568" t="str">
        <f>=_xlfn.RANK.AVG(I568,I$2:I$1654,1)</f>
      </c>
      <c r="M568" t="str">
        <f>=IF(AND(C568="Public",E568&lt;&gt;""),E568,"")</f>
      </c>
      <c r="N568" t="str">
        <f>=IF(AND(C568="Public",E568&lt;&gt;""),I568,"")</f>
      </c>
      <c r="O568" t="str">
        <f>=IF(AND(C568="Private nonprofit",E568&lt;&gt;""),E568,"")</f>
      </c>
      <c r="P568" t="str">
        <f>=IF(AND(C568="Private nonprofit",E568&lt;&gt;""),I568,"")</f>
      </c>
    </row>
    <row r="569">
      <c r="A569" t="n">
        <v>167057</v>
      </c>
      <c r="B569" t="s">
        <v>2388</v>
      </c>
      <c r="C569" t="s">
        <v>163</v>
      </c>
      <c r="D569" t="n">
        <v>8</v>
      </c>
      <c r="E569" t="n">
        <v>49544</v>
      </c>
      <c r="F569" t="n">
        <v>94</v>
      </c>
      <c r="G569" t="n">
        <v>5</v>
      </c>
      <c r="H569" t="n">
        <v>878</v>
      </c>
      <c r="I569" t="n">
        <v>77.8</v>
      </c>
      <c r="J569" s="10" t="str">
        <f>=LOG10(H569)</f>
      </c>
      <c r="K569" t="str">
        <f>=_xlfn.RANK.AVG(H569,H$2:H$1654,1)</f>
      </c>
      <c r="L569" t="str">
        <f>=_xlfn.RANK.AVG(I569,I$2:I$1654,1)</f>
      </c>
      <c r="M569" t="str">
        <f>=IF(AND(C569="Public",E569&lt;&gt;""),E569,"")</f>
      </c>
      <c r="N569" t="str">
        <f>=IF(AND(C569="Public",E569&lt;&gt;""),I569,"")</f>
      </c>
      <c r="O569" t="str">
        <f>=IF(AND(C569="Private nonprofit",E569&lt;&gt;""),E569,"")</f>
      </c>
      <c r="P569" t="str">
        <f>=IF(AND(C569="Private nonprofit",E569&lt;&gt;""),I569,"")</f>
      </c>
    </row>
    <row r="570">
      <c r="A570" t="n">
        <v>167260</v>
      </c>
      <c r="B570" t="s">
        <v>2391</v>
      </c>
      <c r="C570" t="s">
        <v>163</v>
      </c>
      <c r="D570" t="n">
        <v>30</v>
      </c>
      <c r="E570" t="n">
        <v>31032</v>
      </c>
      <c r="F570" t="n">
        <v>72</v>
      </c>
      <c r="G570" t="n">
        <v>15</v>
      </c>
      <c r="H570" t="n">
        <v>1651</v>
      </c>
      <c r="I570" t="n">
        <v>63.6</v>
      </c>
      <c r="J570" s="10" t="str">
        <f>=LOG10(H570)</f>
      </c>
      <c r="K570" t="str">
        <f>=_xlfn.RANK.AVG(H570,H$2:H$1654,1)</f>
      </c>
      <c r="L570" t="str">
        <f>=_xlfn.RANK.AVG(I570,I$2:I$1654,1)</f>
      </c>
      <c r="M570" t="str">
        <f>=IF(AND(C570="Public",E570&lt;&gt;""),E570,"")</f>
      </c>
      <c r="N570" t="str">
        <f>=IF(AND(C570="Public",E570&lt;&gt;""),I570,"")</f>
      </c>
      <c r="O570" t="str">
        <f>=IF(AND(C570="Private nonprofit",E570&lt;&gt;""),E570,"")</f>
      </c>
      <c r="P570" t="str">
        <f>=IF(AND(C570="Private nonprofit",E570&lt;&gt;""),I570,"")</f>
      </c>
    </row>
    <row r="571">
      <c r="A571" t="n">
        <v>167288</v>
      </c>
      <c r="B571" t="s">
        <v>2393</v>
      </c>
      <c r="C571" t="s">
        <v>149</v>
      </c>
      <c r="D571" t="n">
        <v>40</v>
      </c>
      <c r="E571" t="n">
        <v>17705</v>
      </c>
      <c r="F571" t="n">
        <v>69</v>
      </c>
      <c r="G571" t="n">
        <v>8</v>
      </c>
      <c r="H571" t="n">
        <v>1219</v>
      </c>
      <c r="I571" t="n">
        <v>49.1</v>
      </c>
      <c r="J571" s="10" t="str">
        <f>=LOG10(H571)</f>
      </c>
      <c r="K571" t="str">
        <f>=_xlfn.RANK.AVG(H571,H$2:H$1654,1)</f>
      </c>
      <c r="L571" t="str">
        <f>=_xlfn.RANK.AVG(I571,I$2:I$1654,1)</f>
      </c>
      <c r="M571" t="str">
        <f>=IF(AND(C571="Public",E571&lt;&gt;""),E571,"")</f>
      </c>
      <c r="N571" t="str">
        <f>=IF(AND(C571="Public",E571&lt;&gt;""),I571,"")</f>
      </c>
      <c r="O571" t="str">
        <f>=IF(AND(C571="Private nonprofit",E571&lt;&gt;""),E571,"")</f>
      </c>
      <c r="P571" t="str">
        <f>=IF(AND(C571="Private nonprofit",E571&lt;&gt;""),I571,"")</f>
      </c>
    </row>
    <row r="572">
      <c r="A572" t="n">
        <v>167358</v>
      </c>
      <c r="B572" t="s">
        <v>2398</v>
      </c>
      <c r="C572" t="s">
        <v>163</v>
      </c>
      <c r="D572" t="n">
        <v>12</v>
      </c>
      <c r="E572" t="n">
        <v>34770</v>
      </c>
      <c r="F572" t="n">
        <v>98</v>
      </c>
      <c r="G572" t="n">
        <v>16</v>
      </c>
      <c r="H572" t="n">
        <v>39566</v>
      </c>
      <c r="I572" t="n">
        <v>90.4</v>
      </c>
      <c r="J572" s="10" t="str">
        <f>=LOG10(H572)</f>
      </c>
      <c r="K572" t="str">
        <f>=_xlfn.RANK.AVG(H572,H$2:H$1654,1)</f>
      </c>
      <c r="L572" t="str">
        <f>=_xlfn.RANK.AVG(I572,I$2:I$1654,1)</f>
      </c>
      <c r="M572" t="str">
        <f>=IF(AND(C572="Public",E572&lt;&gt;""),E572,"")</f>
      </c>
      <c r="N572" t="str">
        <f>=IF(AND(C572="Public",E572&lt;&gt;""),I572,"")</f>
      </c>
      <c r="O572" t="str">
        <f>=IF(AND(C572="Private nonprofit",E572&lt;&gt;""),E572,"")</f>
      </c>
      <c r="P572" t="str">
        <f>=IF(AND(C572="Private nonprofit",E572&lt;&gt;""),I572,"")</f>
      </c>
    </row>
    <row r="573">
      <c r="A573" t="n">
        <v>167394</v>
      </c>
      <c r="B573" t="s">
        <v>2401</v>
      </c>
      <c r="C573" t="s">
        <v>163</v>
      </c>
      <c r="D573" t="n">
        <v>42</v>
      </c>
      <c r="E573" t="n">
        <v>22311</v>
      </c>
      <c r="F573" t="n">
        <v>76</v>
      </c>
      <c r="G573" t="n">
        <v>11</v>
      </c>
      <c r="H573" t="n">
        <v>1513</v>
      </c>
      <c r="I573" t="n">
        <v>64.7</v>
      </c>
      <c r="J573" s="10" t="str">
        <f>=LOG10(H573)</f>
      </c>
      <c r="K573" t="str">
        <f>=_xlfn.RANK.AVG(H573,H$2:H$1654,1)</f>
      </c>
      <c r="L573" t="str">
        <f>=_xlfn.RANK.AVG(I573,I$2:I$1654,1)</f>
      </c>
      <c r="M573" t="str">
        <f>=IF(AND(C573="Public",E573&lt;&gt;""),E573,"")</f>
      </c>
      <c r="N573" t="str">
        <f>=IF(AND(C573="Public",E573&lt;&gt;""),I573,"")</f>
      </c>
      <c r="O573" t="str">
        <f>=IF(AND(C573="Private nonprofit",E573&lt;&gt;""),E573,"")</f>
      </c>
      <c r="P573" t="str">
        <f>=IF(AND(C573="Private nonprofit",E573&lt;&gt;""),I573,"")</f>
      </c>
    </row>
    <row r="574">
      <c r="A574" t="n">
        <v>167598</v>
      </c>
      <c r="B574" t="s">
        <v>2407</v>
      </c>
      <c r="C574" t="s">
        <v>163</v>
      </c>
      <c r="D574" t="n">
        <v>28</v>
      </c>
      <c r="E574" t="n">
        <v>30212</v>
      </c>
      <c r="F574" t="n">
        <v>81</v>
      </c>
      <c r="G574" t="n">
        <v>11</v>
      </c>
      <c r="H574" t="n">
        <v>3924</v>
      </c>
      <c r="I574" t="n">
        <v>69.1</v>
      </c>
      <c r="J574" s="10" t="str">
        <f>=LOG10(H574)</f>
      </c>
      <c r="K574" t="str">
        <f>=_xlfn.RANK.AVG(H574,H$2:H$1654,1)</f>
      </c>
      <c r="L574" t="str">
        <f>=_xlfn.RANK.AVG(I574,I$2:I$1654,1)</f>
      </c>
      <c r="M574" t="str">
        <f>=IF(AND(C574="Public",E574&lt;&gt;""),E574,"")</f>
      </c>
      <c r="N574" t="str">
        <f>=IF(AND(C574="Public",E574&lt;&gt;""),I574,"")</f>
      </c>
      <c r="O574" t="str">
        <f>=IF(AND(C574="Private nonprofit",E574&lt;&gt;""),E574,"")</f>
      </c>
      <c r="P574" t="str">
        <f>=IF(AND(C574="Private nonprofit",E574&lt;&gt;""),I574,"")</f>
      </c>
    </row>
    <row r="575">
      <c r="A575" t="n">
        <v>167729</v>
      </c>
      <c r="B575" t="s">
        <v>2412</v>
      </c>
      <c r="C575" t="s">
        <v>149</v>
      </c>
      <c r="D575" t="n">
        <v>35</v>
      </c>
      <c r="E575" t="n">
        <v>19324</v>
      </c>
      <c r="F575" t="n">
        <v>74</v>
      </c>
      <c r="G575" t="n">
        <v>11</v>
      </c>
      <c r="H575" t="n">
        <v>7806</v>
      </c>
      <c r="I575" t="n">
        <v>55</v>
      </c>
      <c r="J575" s="10" t="str">
        <f>=LOG10(H575)</f>
      </c>
      <c r="K575" t="str">
        <f>=_xlfn.RANK.AVG(H575,H$2:H$1654,1)</f>
      </c>
      <c r="L575" t="str">
        <f>=_xlfn.RANK.AVG(I575,I$2:I$1654,1)</f>
      </c>
      <c r="M575" t="str">
        <f>=IF(AND(C575="Public",E575&lt;&gt;""),E575,"")</f>
      </c>
      <c r="N575" t="str">
        <f>=IF(AND(C575="Public",E575&lt;&gt;""),I575,"")</f>
      </c>
      <c r="O575" t="str">
        <f>=IF(AND(C575="Private nonprofit",E575&lt;&gt;""),E575,"")</f>
      </c>
      <c r="P575" t="str">
        <f>=IF(AND(C575="Private nonprofit",E575&lt;&gt;""),I575,"")</f>
      </c>
    </row>
    <row r="576">
      <c r="A576" t="n">
        <v>167783</v>
      </c>
      <c r="B576" t="s">
        <v>2414</v>
      </c>
      <c r="C576" t="s">
        <v>163</v>
      </c>
      <c r="D576" t="n">
        <v>30</v>
      </c>
      <c r="E576" t="n">
        <v>29575</v>
      </c>
      <c r="F576" t="n">
        <v>82</v>
      </c>
      <c r="G576" t="n">
        <v>9</v>
      </c>
      <c r="H576" t="n">
        <v>6488</v>
      </c>
      <c r="I576" t="n">
        <v>71.2</v>
      </c>
      <c r="J576" s="10" t="str">
        <f>=LOG10(H576)</f>
      </c>
      <c r="K576" t="str">
        <f>=_xlfn.RANK.AVG(H576,H$2:H$1654,1)</f>
      </c>
      <c r="L576" t="str">
        <f>=_xlfn.RANK.AVG(I576,I$2:I$1654,1)</f>
      </c>
      <c r="M576" t="str">
        <f>=IF(AND(C576="Public",E576&lt;&gt;""),E576,"")</f>
      </c>
      <c r="N576" t="str">
        <f>=IF(AND(C576="Public",E576&lt;&gt;""),I576,"")</f>
      </c>
      <c r="O576" t="str">
        <f>=IF(AND(C576="Private nonprofit",E576&lt;&gt;""),E576,"")</f>
      </c>
      <c r="P576" t="str">
        <f>=IF(AND(C576="Private nonprofit",E576&lt;&gt;""),I576,"")</f>
      </c>
    </row>
    <row r="577">
      <c r="A577" t="n">
        <v>167835</v>
      </c>
      <c r="B577" t="s">
        <v>2417</v>
      </c>
      <c r="C577" t="s">
        <v>163</v>
      </c>
      <c r="D577" t="n">
        <v>18</v>
      </c>
      <c r="E577" t="n">
        <v>27823</v>
      </c>
      <c r="F577" t="n">
        <v>93</v>
      </c>
      <c r="G577" t="n">
        <v>8</v>
      </c>
      <c r="H577" t="n">
        <v>3192</v>
      </c>
      <c r="I577" t="n">
        <v>89.7</v>
      </c>
      <c r="J577" s="10" t="str">
        <f>=LOG10(H577)</f>
      </c>
      <c r="K577" t="str">
        <f>=_xlfn.RANK.AVG(H577,H$2:H$1654,1)</f>
      </c>
      <c r="L577" t="str">
        <f>=_xlfn.RANK.AVG(I577,I$2:I$1654,1)</f>
      </c>
      <c r="M577" t="str">
        <f>=IF(AND(C577="Public",E577&lt;&gt;""),E577,"")</f>
      </c>
      <c r="N577" t="str">
        <f>=IF(AND(C577="Public",E577&lt;&gt;""),I577,"")</f>
      </c>
      <c r="O577" t="str">
        <f>=IF(AND(C577="Private nonprofit",E577&lt;&gt;""),E577,"")</f>
      </c>
      <c r="P577" t="str">
        <f>=IF(AND(C577="Private nonprofit",E577&lt;&gt;""),I577,"")</f>
      </c>
    </row>
    <row r="578">
      <c r="A578" t="n">
        <v>167899</v>
      </c>
      <c r="B578" t="s">
        <v>2420</v>
      </c>
      <c r="C578" t="s">
        <v>163</v>
      </c>
      <c r="D578" t="n">
        <v>22</v>
      </c>
      <c r="E578" t="n">
        <v>29198</v>
      </c>
      <c r="F578" t="n">
        <v>84</v>
      </c>
      <c r="G578" t="n">
        <v>11</v>
      </c>
      <c r="H578" t="n">
        <v>3050</v>
      </c>
      <c r="I578" t="n">
        <v>67.6</v>
      </c>
      <c r="J578" s="10" t="str">
        <f>=LOG10(H578)</f>
      </c>
      <c r="K578" t="str">
        <f>=_xlfn.RANK.AVG(H578,H$2:H$1654,1)</f>
      </c>
      <c r="L578" t="str">
        <f>=_xlfn.RANK.AVG(I578,I$2:I$1654,1)</f>
      </c>
      <c r="M578" t="str">
        <f>=IF(AND(C578="Public",E578&lt;&gt;""),E578,"")</f>
      </c>
      <c r="N578" t="str">
        <f>=IF(AND(C578="Public",E578&lt;&gt;""),I578,"")</f>
      </c>
      <c r="O578" t="str">
        <f>=IF(AND(C578="Private nonprofit",E578&lt;&gt;""),E578,"")</f>
      </c>
      <c r="P578" t="str">
        <f>=IF(AND(C578="Private nonprofit",E578&lt;&gt;""),I578,"")</f>
      </c>
    </row>
    <row r="579">
      <c r="A579" t="n">
        <v>167987</v>
      </c>
      <c r="B579" t="s">
        <v>2422</v>
      </c>
      <c r="C579" t="s">
        <v>149</v>
      </c>
      <c r="D579" t="n">
        <v>36</v>
      </c>
      <c r="E579" t="n">
        <v>20696</v>
      </c>
      <c r="F579" t="n">
        <v>64</v>
      </c>
      <c r="G579" t="n">
        <v>15</v>
      </c>
      <c r="H579" t="n">
        <v>8726</v>
      </c>
      <c r="I579" t="n">
        <v>49</v>
      </c>
      <c r="J579" s="10" t="str">
        <f>=LOG10(H579)</f>
      </c>
      <c r="K579" t="str">
        <f>=_xlfn.RANK.AVG(H579,H$2:H$1654,1)</f>
      </c>
      <c r="L579" t="str">
        <f>=_xlfn.RANK.AVG(I579,I$2:I$1654,1)</f>
      </c>
      <c r="M579" t="str">
        <f>=IF(AND(C579="Public",E579&lt;&gt;""),E579,"")</f>
      </c>
      <c r="N579" t="str">
        <f>=IF(AND(C579="Public",E579&lt;&gt;""),I579,"")</f>
      </c>
      <c r="O579" t="str">
        <f>=IF(AND(C579="Private nonprofit",E579&lt;&gt;""),E579,"")</f>
      </c>
      <c r="P579" t="str">
        <f>=IF(AND(C579="Private nonprofit",E579&lt;&gt;""),I579,"")</f>
      </c>
    </row>
    <row r="580">
      <c r="A580" t="n">
        <v>167996</v>
      </c>
      <c r="B580" t="s">
        <v>2424</v>
      </c>
      <c r="C580" t="s">
        <v>163</v>
      </c>
      <c r="D580" t="n">
        <v>15</v>
      </c>
      <c r="E580" t="n">
        <v>31134</v>
      </c>
      <c r="F580" t="n">
        <v>85</v>
      </c>
      <c r="G580" t="n">
        <v>12</v>
      </c>
      <c r="H580" t="n">
        <v>2706</v>
      </c>
      <c r="I580" t="n">
        <v>80.8</v>
      </c>
      <c r="J580" s="10" t="str">
        <f>=LOG10(H580)</f>
      </c>
      <c r="K580" t="str">
        <f>=_xlfn.RANK.AVG(H580,H$2:H$1654,1)</f>
      </c>
      <c r="L580" t="str">
        <f>=_xlfn.RANK.AVG(I580,I$2:I$1654,1)</f>
      </c>
      <c r="M580" t="str">
        <f>=IF(AND(C580="Public",E580&lt;&gt;""),E580,"")</f>
      </c>
      <c r="N580" t="str">
        <f>=IF(AND(C580="Public",E580&lt;&gt;""),I580,"")</f>
      </c>
      <c r="O580" t="str">
        <f>=IF(AND(C580="Private nonprofit",E580&lt;&gt;""),E580,"")</f>
      </c>
      <c r="P580" t="str">
        <f>=IF(AND(C580="Private nonprofit",E580&lt;&gt;""),I580,"")</f>
      </c>
    </row>
    <row r="581">
      <c r="A581" t="n">
        <v>168005</v>
      </c>
      <c r="B581" t="s">
        <v>2426</v>
      </c>
      <c r="C581" t="s">
        <v>163</v>
      </c>
      <c r="D581" t="n">
        <v>27</v>
      </c>
      <c r="E581" t="n">
        <v>33089</v>
      </c>
      <c r="F581" t="n">
        <v>76</v>
      </c>
      <c r="G581" t="n">
        <v>15</v>
      </c>
      <c r="H581" t="n">
        <v>7239</v>
      </c>
      <c r="I581" t="n">
        <v>59.7</v>
      </c>
      <c r="J581" s="10" t="str">
        <f>=LOG10(H581)</f>
      </c>
      <c r="K581" t="str">
        <f>=_xlfn.RANK.AVG(H581,H$2:H$1654,1)</f>
      </c>
      <c r="L581" t="str">
        <f>=_xlfn.RANK.AVG(I581,I$2:I$1654,1)</f>
      </c>
      <c r="M581" t="str">
        <f>=IF(AND(C581="Public",E581&lt;&gt;""),E581,"")</f>
      </c>
      <c r="N581" t="str">
        <f>=IF(AND(C581="Public",E581&lt;&gt;""),I581,"")</f>
      </c>
      <c r="O581" t="str">
        <f>=IF(AND(C581="Private nonprofit",E581&lt;&gt;""),E581,"")</f>
      </c>
      <c r="P581" t="str">
        <f>=IF(AND(C581="Private nonprofit",E581&lt;&gt;""),I581,"")</f>
      </c>
    </row>
    <row r="582">
      <c r="A582" t="n">
        <v>168148</v>
      </c>
      <c r="B582" t="s">
        <v>2429</v>
      </c>
      <c r="C582" t="s">
        <v>163</v>
      </c>
      <c r="D582" t="n">
        <v>12</v>
      </c>
      <c r="E582" t="n">
        <v>33333</v>
      </c>
      <c r="F582" t="n">
        <v>96</v>
      </c>
      <c r="G582" t="n">
        <v>10</v>
      </c>
      <c r="H582" t="n">
        <v>15270</v>
      </c>
      <c r="I582" t="n">
        <v>93.4</v>
      </c>
      <c r="J582" s="10" t="str">
        <f>=LOG10(H582)</f>
      </c>
      <c r="K582" t="str">
        <f>=_xlfn.RANK.AVG(H582,H$2:H$1654,1)</f>
      </c>
      <c r="L582" t="str">
        <f>=_xlfn.RANK.AVG(I582,I$2:I$1654,1)</f>
      </c>
      <c r="M582" t="str">
        <f>=IF(AND(C582="Public",E582&lt;&gt;""),E582,"")</f>
      </c>
      <c r="N582" t="str">
        <f>=IF(AND(C582="Public",E582&lt;&gt;""),I582,"")</f>
      </c>
      <c r="O582" t="str">
        <f>=IF(AND(C582="Private nonprofit",E582&lt;&gt;""),E582,"")</f>
      </c>
      <c r="P582" t="str">
        <f>=IF(AND(C582="Private nonprofit",E582&lt;&gt;""),I582,"")</f>
      </c>
    </row>
    <row r="583">
      <c r="A583" t="n">
        <v>168218</v>
      </c>
      <c r="B583" t="s">
        <v>2430</v>
      </c>
      <c r="C583" t="s">
        <v>163</v>
      </c>
      <c r="D583" t="n">
        <v>21</v>
      </c>
      <c r="E583" t="n">
        <v>21501</v>
      </c>
      <c r="F583" t="n">
        <v>96</v>
      </c>
      <c r="G583" t="n">
        <v>7</v>
      </c>
      <c r="H583" t="n">
        <v>2538</v>
      </c>
      <c r="I583" t="n">
        <v>91.2</v>
      </c>
      <c r="J583" s="10" t="str">
        <f>=LOG10(H583)</f>
      </c>
      <c r="K583" t="str">
        <f>=_xlfn.RANK.AVG(H583,H$2:H$1654,1)</f>
      </c>
      <c r="L583" t="str">
        <f>=_xlfn.RANK.AVG(I583,I$2:I$1654,1)</f>
      </c>
      <c r="M583" t="str">
        <f>=IF(AND(C583="Public",E583&lt;&gt;""),E583,"")</f>
      </c>
      <c r="N583" t="str">
        <f>=IF(AND(C583="Public",E583&lt;&gt;""),I583,"")</f>
      </c>
      <c r="O583" t="str">
        <f>=IF(AND(C583="Private nonprofit",E583&lt;&gt;""),E583,"")</f>
      </c>
      <c r="P583" t="str">
        <f>=IF(AND(C583="Private nonprofit",E583&lt;&gt;""),I583,"")</f>
      </c>
    </row>
    <row r="584">
      <c r="A584" t="n">
        <v>168227</v>
      </c>
      <c r="B584" t="s">
        <v>2431</v>
      </c>
      <c r="C584" t="s">
        <v>163</v>
      </c>
      <c r="D584" t="n">
        <v>23</v>
      </c>
      <c r="E584" t="n">
        <v>35585</v>
      </c>
      <c r="F584" t="n">
        <v>86</v>
      </c>
      <c r="G584" t="n">
        <v>16</v>
      </c>
      <c r="H584" t="n">
        <v>4770</v>
      </c>
      <c r="I584" t="n">
        <v>68.8</v>
      </c>
      <c r="J584" s="10" t="str">
        <f>=LOG10(H584)</f>
      </c>
      <c r="K584" t="str">
        <f>=_xlfn.RANK.AVG(H584,H$2:H$1654,1)</f>
      </c>
      <c r="L584" t="str">
        <f>=_xlfn.RANK.AVG(I584,I$2:I$1654,1)</f>
      </c>
      <c r="M584" t="str">
        <f>=IF(AND(C584="Public",E584&lt;&gt;""),E584,"")</f>
      </c>
      <c r="N584" t="str">
        <f>=IF(AND(C584="Public",E584&lt;&gt;""),I584,"")</f>
      </c>
      <c r="O584" t="str">
        <f>=IF(AND(C584="Private nonprofit",E584&lt;&gt;""),E584,"")</f>
      </c>
      <c r="P584" t="str">
        <f>=IF(AND(C584="Private nonprofit",E584&lt;&gt;""),I584,"")</f>
      </c>
    </row>
    <row r="585">
      <c r="A585" t="n">
        <v>168254</v>
      </c>
      <c r="B585" t="s">
        <v>2432</v>
      </c>
      <c r="C585" t="s">
        <v>163</v>
      </c>
      <c r="D585" t="n">
        <v>25</v>
      </c>
      <c r="E585" t="n">
        <v>31548</v>
      </c>
      <c r="F585" t="n">
        <v>75</v>
      </c>
      <c r="G585" t="n">
        <v>12</v>
      </c>
      <c r="H585" t="n">
        <v>3732</v>
      </c>
      <c r="I585" t="n">
        <v>63.9</v>
      </c>
      <c r="J585" s="10" t="str">
        <f>=LOG10(H585)</f>
      </c>
      <c r="K585" t="str">
        <f>=_xlfn.RANK.AVG(H585,H$2:H$1654,1)</f>
      </c>
      <c r="L585" t="str">
        <f>=_xlfn.RANK.AVG(I585,I$2:I$1654,1)</f>
      </c>
      <c r="M585" t="str">
        <f>=IF(AND(C585="Public",E585&lt;&gt;""),E585,"")</f>
      </c>
      <c r="N585" t="str">
        <f>=IF(AND(C585="Public",E585&lt;&gt;""),I585,"")</f>
      </c>
      <c r="O585" t="str">
        <f>=IF(AND(C585="Private nonprofit",E585&lt;&gt;""),E585,"")</f>
      </c>
      <c r="P585" t="str">
        <f>=IF(AND(C585="Private nonprofit",E585&lt;&gt;""),I585,"")</f>
      </c>
    </row>
    <row r="586">
      <c r="A586" t="n">
        <v>168263</v>
      </c>
      <c r="B586" t="s">
        <v>2433</v>
      </c>
      <c r="C586" t="s">
        <v>149</v>
      </c>
      <c r="D586" t="n">
        <v>33</v>
      </c>
      <c r="E586" t="n">
        <v>17723</v>
      </c>
      <c r="F586" t="n">
        <v>71</v>
      </c>
      <c r="G586" t="n">
        <v>15</v>
      </c>
      <c r="H586" t="n">
        <v>5532</v>
      </c>
      <c r="I586" t="n">
        <v>54.9</v>
      </c>
      <c r="J586" s="10" t="str">
        <f>=LOG10(H586)</f>
      </c>
      <c r="K586" t="str">
        <f>=_xlfn.RANK.AVG(H586,H$2:H$1654,1)</f>
      </c>
      <c r="L586" t="str">
        <f>=_xlfn.RANK.AVG(I586,I$2:I$1654,1)</f>
      </c>
      <c r="M586" t="str">
        <f>=IF(AND(C586="Public",E586&lt;&gt;""),E586,"")</f>
      </c>
      <c r="N586" t="str">
        <f>=IF(AND(C586="Public",E586&lt;&gt;""),I586,"")</f>
      </c>
      <c r="O586" t="str">
        <f>=IF(AND(C586="Private nonprofit",E586&lt;&gt;""),E586,"")</f>
      </c>
      <c r="P586" t="str">
        <f>=IF(AND(C586="Private nonprofit",E586&lt;&gt;""),I586,"")</f>
      </c>
    </row>
    <row r="587">
      <c r="A587" t="n">
        <v>168281</v>
      </c>
      <c r="B587" t="s">
        <v>2435</v>
      </c>
      <c r="C587" t="s">
        <v>163</v>
      </c>
      <c r="D587" t="n">
        <v>20</v>
      </c>
      <c r="E587" t="n">
        <v>31638</v>
      </c>
      <c r="F587" t="n">
        <v>86</v>
      </c>
      <c r="G587" t="n">
        <v>12</v>
      </c>
      <c r="H587" t="n">
        <v>1739</v>
      </c>
      <c r="I587" t="n">
        <v>75.7</v>
      </c>
      <c r="J587" s="10" t="str">
        <f>=LOG10(H587)</f>
      </c>
      <c r="K587" t="str">
        <f>=_xlfn.RANK.AVG(H587,H$2:H$1654,1)</f>
      </c>
      <c r="L587" t="str">
        <f>=_xlfn.RANK.AVG(I587,I$2:I$1654,1)</f>
      </c>
      <c r="M587" t="str">
        <f>=IF(AND(C587="Public",E587&lt;&gt;""),E587,"")</f>
      </c>
      <c r="N587" t="str">
        <f>=IF(AND(C587="Public",E587&lt;&gt;""),I587,"")</f>
      </c>
      <c r="O587" t="str">
        <f>=IF(AND(C587="Private nonprofit",E587&lt;&gt;""),E587,"")</f>
      </c>
      <c r="P587" t="str">
        <f>=IF(AND(C587="Private nonprofit",E587&lt;&gt;""),I587,"")</f>
      </c>
    </row>
    <row r="588">
      <c r="A588" t="n">
        <v>168342</v>
      </c>
      <c r="B588" t="s">
        <v>2437</v>
      </c>
      <c r="C588" t="s">
        <v>163</v>
      </c>
      <c r="D588" t="n">
        <v>17</v>
      </c>
      <c r="E588" t="n">
        <v>16988</v>
      </c>
      <c r="F588" t="n">
        <v>97</v>
      </c>
      <c r="G588" t="n">
        <v>6</v>
      </c>
      <c r="H588" t="n">
        <v>2355</v>
      </c>
      <c r="I588" t="n">
        <v>96.6</v>
      </c>
      <c r="J588" s="10" t="str">
        <f>=LOG10(H588)</f>
      </c>
      <c r="K588" t="str">
        <f>=_xlfn.RANK.AVG(H588,H$2:H$1654,1)</f>
      </c>
      <c r="L588" t="str">
        <f>=_xlfn.RANK.AVG(I588,I$2:I$1654,1)</f>
      </c>
      <c r="M588" t="str">
        <f>=IF(AND(C588="Public",E588&lt;&gt;""),E588,"")</f>
      </c>
      <c r="N588" t="str">
        <f>=IF(AND(C588="Public",E588&lt;&gt;""),I588,"")</f>
      </c>
      <c r="O588" t="str">
        <f>=IF(AND(C588="Private nonprofit",E588&lt;&gt;""),E588,"")</f>
      </c>
      <c r="P588" t="str">
        <f>=IF(AND(C588="Private nonprofit",E588&lt;&gt;""),I588,"")</f>
      </c>
    </row>
    <row r="589">
      <c r="A589" t="n">
        <v>168421</v>
      </c>
      <c r="B589" t="s">
        <v>2439</v>
      </c>
      <c r="C589" t="s">
        <v>163</v>
      </c>
      <c r="D589" t="n">
        <v>10</v>
      </c>
      <c r="E589" t="n">
        <v>47799</v>
      </c>
      <c r="F589" t="n">
        <v>94</v>
      </c>
      <c r="G589" t="n">
        <v>13</v>
      </c>
      <c r="H589" t="n">
        <v>7907</v>
      </c>
      <c r="I589" t="n">
        <v>88.4</v>
      </c>
      <c r="J589" s="10" t="str">
        <f>=LOG10(H589)</f>
      </c>
      <c r="K589" t="str">
        <f>=_xlfn.RANK.AVG(H589,H$2:H$1654,1)</f>
      </c>
      <c r="L589" t="str">
        <f>=_xlfn.RANK.AVG(I589,I$2:I$1654,1)</f>
      </c>
      <c r="M589" t="str">
        <f>=IF(AND(C589="Public",E589&lt;&gt;""),E589,"")</f>
      </c>
      <c r="N589" t="str">
        <f>=IF(AND(C589="Public",E589&lt;&gt;""),I589,"")</f>
      </c>
      <c r="O589" t="str">
        <f>=IF(AND(C589="Private nonprofit",E589&lt;&gt;""),E589,"")</f>
      </c>
      <c r="P589" t="str">
        <f>=IF(AND(C589="Private nonprofit",E589&lt;&gt;""),I589,"")</f>
      </c>
    </row>
    <row r="590">
      <c r="A590" t="n">
        <v>168430</v>
      </c>
      <c r="B590" t="s">
        <v>2440</v>
      </c>
      <c r="C590" t="s">
        <v>149</v>
      </c>
      <c r="D590" t="n">
        <v>29</v>
      </c>
      <c r="E590" t="n">
        <v>14307</v>
      </c>
      <c r="F590" t="n">
        <v>77</v>
      </c>
      <c r="G590" t="n">
        <v>15</v>
      </c>
      <c r="H590" t="n">
        <v>7396</v>
      </c>
      <c r="I590" t="n">
        <v>55.5</v>
      </c>
      <c r="J590" s="10" t="str">
        <f>=LOG10(H590)</f>
      </c>
      <c r="K590" t="str">
        <f>=_xlfn.RANK.AVG(H590,H$2:H$1654,1)</f>
      </c>
      <c r="L590" t="str">
        <f>=_xlfn.RANK.AVG(I590,I$2:I$1654,1)</f>
      </c>
      <c r="M590" t="str">
        <f>=IF(AND(C590="Public",E590&lt;&gt;""),E590,"")</f>
      </c>
      <c r="N590" t="str">
        <f>=IF(AND(C590="Public",E590&lt;&gt;""),I590,"")</f>
      </c>
      <c r="O590" t="str">
        <f>=IF(AND(C590="Private nonprofit",E590&lt;&gt;""),E590,"")</f>
      </c>
      <c r="P590" t="str">
        <f>=IF(AND(C590="Private nonprofit",E590&lt;&gt;""),I590,"")</f>
      </c>
    </row>
    <row r="591">
      <c r="A591" t="n">
        <v>168528</v>
      </c>
      <c r="B591" t="s">
        <v>2441</v>
      </c>
      <c r="C591" t="s">
        <v>163</v>
      </c>
      <c r="D591" t="n">
        <v>31</v>
      </c>
      <c r="E591" t="n">
        <v>22053</v>
      </c>
      <c r="F591" t="n">
        <v>60</v>
      </c>
      <c r="G591" t="n">
        <v>15</v>
      </c>
      <c r="H591" t="n">
        <v>1892</v>
      </c>
      <c r="I591" t="n">
        <v>52.9</v>
      </c>
      <c r="J591" s="10" t="str">
        <f>=LOG10(H591)</f>
      </c>
      <c r="K591" t="str">
        <f>=_xlfn.RANK.AVG(H591,H$2:H$1654,1)</f>
      </c>
      <c r="L591" t="str">
        <f>=_xlfn.RANK.AVG(I591,I$2:I$1654,1)</f>
      </c>
      <c r="M591" t="str">
        <f>=IF(AND(C591="Public",E591&lt;&gt;""),E591,"")</f>
      </c>
      <c r="N591" t="str">
        <f>=IF(AND(C591="Public",E591&lt;&gt;""),I591,"")</f>
      </c>
      <c r="O591" t="str">
        <f>=IF(AND(C591="Private nonprofit",E591&lt;&gt;""),E591,"")</f>
      </c>
      <c r="P591" t="str">
        <f>=IF(AND(C591="Private nonprofit",E591&lt;&gt;""),I591,"")</f>
      </c>
    </row>
    <row r="592">
      <c r="A592" t="n">
        <v>168546</v>
      </c>
      <c r="B592" t="s">
        <v>2443</v>
      </c>
      <c r="C592" t="s">
        <v>163</v>
      </c>
      <c r="D592" t="n">
        <v>45</v>
      </c>
      <c r="E592" t="n">
        <v>18470</v>
      </c>
      <c r="F592" t="n">
        <v>69</v>
      </c>
      <c r="G592" t="n">
        <v>11</v>
      </c>
      <c r="H592" t="n">
        <v>1523</v>
      </c>
      <c r="I592" t="n">
        <v>57.1</v>
      </c>
      <c r="J592" s="10" t="str">
        <f>=LOG10(H592)</f>
      </c>
      <c r="K592" t="str">
        <f>=_xlfn.RANK.AVG(H592,H$2:H$1654,1)</f>
      </c>
      <c r="L592" t="str">
        <f>=_xlfn.RANK.AVG(I592,I$2:I$1654,1)</f>
      </c>
      <c r="M592" t="str">
        <f>=IF(AND(C592="Public",E592&lt;&gt;""),E592,"")</f>
      </c>
      <c r="N592" t="str">
        <f>=IF(AND(C592="Public",E592&lt;&gt;""),I592,"")</f>
      </c>
      <c r="O592" t="str">
        <f>=IF(AND(C592="Private nonprofit",E592&lt;&gt;""),E592,"")</f>
      </c>
      <c r="P592" t="str">
        <f>=IF(AND(C592="Private nonprofit",E592&lt;&gt;""),I592,"")</f>
      </c>
    </row>
    <row r="593">
      <c r="A593" t="n">
        <v>168591</v>
      </c>
      <c r="B593" t="s">
        <v>2449</v>
      </c>
      <c r="C593" t="s">
        <v>163</v>
      </c>
      <c r="D593" t="n">
        <v>21</v>
      </c>
      <c r="E593" t="n">
        <v>24862</v>
      </c>
      <c r="F593" t="n">
        <v>76</v>
      </c>
      <c r="G593" t="n">
        <v>14</v>
      </c>
      <c r="H593" t="n">
        <v>1368</v>
      </c>
      <c r="I593" t="n">
        <v>63.7</v>
      </c>
      <c r="J593" s="10" t="str">
        <f>=LOG10(H593)</f>
      </c>
      <c r="K593" t="str">
        <f>=_xlfn.RANK.AVG(H593,H$2:H$1654,1)</f>
      </c>
      <c r="L593" t="str">
        <f>=_xlfn.RANK.AVG(I593,I$2:I$1654,1)</f>
      </c>
      <c r="M593" t="str">
        <f>=IF(AND(C593="Public",E593&lt;&gt;""),E593,"")</f>
      </c>
      <c r="N593" t="str">
        <f>=IF(AND(C593="Public",E593&lt;&gt;""),I593,"")</f>
      </c>
      <c r="O593" t="str">
        <f>=IF(AND(C593="Private nonprofit",E593&lt;&gt;""),E593,"")</f>
      </c>
      <c r="P593" t="str">
        <f>=IF(AND(C593="Private nonprofit",E593&lt;&gt;""),I593,"")</f>
      </c>
    </row>
    <row r="594">
      <c r="A594" t="n">
        <v>168740</v>
      </c>
      <c r="B594" t="s">
        <v>2453</v>
      </c>
      <c r="C594" t="s">
        <v>163</v>
      </c>
      <c r="D594" t="n">
        <v>22</v>
      </c>
      <c r="E594" t="n">
        <v>24874</v>
      </c>
      <c r="F594" t="n">
        <v>83</v>
      </c>
      <c r="G594" t="n">
        <v>10</v>
      </c>
      <c r="H594" t="n">
        <v>3958</v>
      </c>
      <c r="I594" t="n">
        <v>65.9</v>
      </c>
      <c r="J594" s="10" t="str">
        <f>=LOG10(H594)</f>
      </c>
      <c r="K594" t="str">
        <f>=_xlfn.RANK.AVG(H594,H$2:H$1654,1)</f>
      </c>
      <c r="L594" t="str">
        <f>=_xlfn.RANK.AVG(I594,I$2:I$1654,1)</f>
      </c>
      <c r="M594" t="str">
        <f>=IF(AND(C594="Public",E594&lt;&gt;""),E594,"")</f>
      </c>
      <c r="N594" t="str">
        <f>=IF(AND(C594="Public",E594&lt;&gt;""),I594,"")</f>
      </c>
      <c r="O594" t="str">
        <f>=IF(AND(C594="Private nonprofit",E594&lt;&gt;""),E594,"")</f>
      </c>
      <c r="P594" t="str">
        <f>=IF(AND(C594="Private nonprofit",E594&lt;&gt;""),I594,"")</f>
      </c>
    </row>
    <row r="595">
      <c r="A595" t="n">
        <v>168786</v>
      </c>
      <c r="B595" t="s">
        <v>2455</v>
      </c>
      <c r="C595" t="s">
        <v>163</v>
      </c>
      <c r="D595" t="n">
        <v>23</v>
      </c>
      <c r="E595" t="n">
        <v>19890</v>
      </c>
      <c r="F595" t="n">
        <v>74</v>
      </c>
      <c r="G595" t="n">
        <v>11</v>
      </c>
      <c r="H595" t="n">
        <v>1362</v>
      </c>
      <c r="I595" t="n">
        <v>62.2</v>
      </c>
      <c r="J595" s="10" t="str">
        <f>=LOG10(H595)</f>
      </c>
      <c r="K595" t="str">
        <f>=_xlfn.RANK.AVG(H595,H$2:H$1654,1)</f>
      </c>
      <c r="L595" t="str">
        <f>=_xlfn.RANK.AVG(I595,I$2:I$1654,1)</f>
      </c>
      <c r="M595" t="str">
        <f>=IF(AND(C595="Public",E595&lt;&gt;""),E595,"")</f>
      </c>
      <c r="N595" t="str">
        <f>=IF(AND(C595="Public",E595&lt;&gt;""),I595,"")</f>
      </c>
      <c r="O595" t="str">
        <f>=IF(AND(C595="Private nonprofit",E595&lt;&gt;""),E595,"")</f>
      </c>
      <c r="P595" t="str">
        <f>=IF(AND(C595="Private nonprofit",E595&lt;&gt;""),I595,"")</f>
      </c>
    </row>
    <row r="596">
      <c r="A596" t="n">
        <v>168847</v>
      </c>
      <c r="B596" t="s">
        <v>2457</v>
      </c>
      <c r="C596" t="s">
        <v>163</v>
      </c>
      <c r="D596" t="n">
        <v>38</v>
      </c>
      <c r="E596" t="n">
        <v>14743</v>
      </c>
      <c r="F596" t="n">
        <v>72</v>
      </c>
      <c r="G596" t="n">
        <v>8</v>
      </c>
      <c r="H596" t="n">
        <v>5318</v>
      </c>
      <c r="I596" t="n">
        <v>25.4</v>
      </c>
      <c r="J596" s="10" t="str">
        <f>=LOG10(H596)</f>
      </c>
      <c r="K596" t="str">
        <f>=_xlfn.RANK.AVG(H596,H$2:H$1654,1)</f>
      </c>
      <c r="L596" t="str">
        <f>=_xlfn.RANK.AVG(I596,I$2:I$1654,1)</f>
      </c>
      <c r="M596" t="str">
        <f>=IF(AND(C596="Public",E596&lt;&gt;""),E596,"")</f>
      </c>
      <c r="N596" t="str">
        <f>=IF(AND(C596="Public",E596&lt;&gt;""),I596,"")</f>
      </c>
      <c r="O596" t="str">
        <f>=IF(AND(C596="Private nonprofit",E596&lt;&gt;""),E596,"")</f>
      </c>
      <c r="P596" t="str">
        <f>=IF(AND(C596="Private nonprofit",E596&lt;&gt;""),I596,"")</f>
      </c>
    </row>
    <row r="597">
      <c r="A597" t="n">
        <v>169080</v>
      </c>
      <c r="B597" t="s">
        <v>2463</v>
      </c>
      <c r="C597" t="s">
        <v>163</v>
      </c>
      <c r="D597" t="n">
        <v>14</v>
      </c>
      <c r="E597" t="n">
        <v>26374</v>
      </c>
      <c r="F597" t="n">
        <v>88</v>
      </c>
      <c r="G597" t="n">
        <v>14</v>
      </c>
      <c r="H597" t="n">
        <v>3626</v>
      </c>
      <c r="I597" t="n">
        <v>77.4</v>
      </c>
      <c r="J597" s="10" t="str">
        <f>=LOG10(H597)</f>
      </c>
      <c r="K597" t="str">
        <f>=_xlfn.RANK.AVG(H597,H$2:H$1654,1)</f>
      </c>
      <c r="L597" t="str">
        <f>=_xlfn.RANK.AVG(I597,I$2:I$1654,1)</f>
      </c>
      <c r="M597" t="str">
        <f>=IF(AND(C597="Public",E597&lt;&gt;""),E597,"")</f>
      </c>
      <c r="N597" t="str">
        <f>=IF(AND(C597="Public",E597&lt;&gt;""),I597,"")</f>
      </c>
      <c r="O597" t="str">
        <f>=IF(AND(C597="Private nonprofit",E597&lt;&gt;""),E597,"")</f>
      </c>
      <c r="P597" t="str">
        <f>=IF(AND(C597="Private nonprofit",E597&lt;&gt;""),I597,"")</f>
      </c>
    </row>
    <row r="598">
      <c r="A598" t="n">
        <v>169248</v>
      </c>
      <c r="B598" t="s">
        <v>2468</v>
      </c>
      <c r="C598" t="s">
        <v>149</v>
      </c>
      <c r="D598" t="n">
        <v>31</v>
      </c>
      <c r="E598" t="n">
        <v>15826</v>
      </c>
      <c r="F598" t="n">
        <v>74</v>
      </c>
      <c r="G598" t="n">
        <v>16</v>
      </c>
      <c r="H598" t="n">
        <v>17041</v>
      </c>
      <c r="I598" t="n">
        <v>61.8</v>
      </c>
      <c r="J598" s="10" t="str">
        <f>=LOG10(H598)</f>
      </c>
      <c r="K598" t="str">
        <f>=_xlfn.RANK.AVG(H598,H$2:H$1654,1)</f>
      </c>
      <c r="L598" t="str">
        <f>=_xlfn.RANK.AVG(I598,I$2:I$1654,1)</f>
      </c>
      <c r="M598" t="str">
        <f>=IF(AND(C598="Public",E598&lt;&gt;""),E598,"")</f>
      </c>
      <c r="N598" t="str">
        <f>=IF(AND(C598="Public",E598&lt;&gt;""),I598,"")</f>
      </c>
      <c r="O598" t="str">
        <f>=IF(AND(C598="Private nonprofit",E598&lt;&gt;""),E598,"")</f>
      </c>
      <c r="P598" t="str">
        <f>=IF(AND(C598="Private nonprofit",E598&lt;&gt;""),I598,"")</f>
      </c>
    </row>
    <row r="599">
      <c r="A599" t="n">
        <v>169363</v>
      </c>
      <c r="B599" t="s">
        <v>2475</v>
      </c>
      <c r="C599" t="s">
        <v>163</v>
      </c>
      <c r="D599" t="n">
        <v>24</v>
      </c>
      <c r="E599" t="n">
        <v>28020</v>
      </c>
      <c r="F599" t="n">
        <v>66</v>
      </c>
      <c r="G599" t="n">
        <v>14</v>
      </c>
      <c r="H599" t="n">
        <v>1363</v>
      </c>
      <c r="I599" t="n">
        <v>48.9</v>
      </c>
      <c r="J599" s="10" t="str">
        <f>=LOG10(H599)</f>
      </c>
      <c r="K599" t="str">
        <f>=_xlfn.RANK.AVG(H599,H$2:H$1654,1)</f>
      </c>
      <c r="L599" t="str">
        <f>=_xlfn.RANK.AVG(I599,I$2:I$1654,1)</f>
      </c>
      <c r="M599" t="str">
        <f>=IF(AND(C599="Public",E599&lt;&gt;""),E599,"")</f>
      </c>
      <c r="N599" t="str">
        <f>=IF(AND(C599="Public",E599&lt;&gt;""),I599,"")</f>
      </c>
      <c r="O599" t="str">
        <f>=IF(AND(C599="Private nonprofit",E599&lt;&gt;""),E599,"")</f>
      </c>
      <c r="P599" t="str">
        <f>=IF(AND(C599="Private nonprofit",E599&lt;&gt;""),I599,"")</f>
      </c>
    </row>
    <row r="600">
      <c r="A600" t="n">
        <v>169442</v>
      </c>
      <c r="B600" t="s">
        <v>2479</v>
      </c>
      <c r="C600" t="s">
        <v>163</v>
      </c>
      <c r="D600" t="n">
        <v>28</v>
      </c>
      <c r="E600" t="n">
        <v>34436</v>
      </c>
      <c r="F600" t="n">
        <v>76</v>
      </c>
      <c r="G600" t="n">
        <v>10</v>
      </c>
      <c r="H600" t="n">
        <v>1563</v>
      </c>
      <c r="I600" t="n">
        <v>69.6</v>
      </c>
      <c r="J600" s="10" t="str">
        <f>=LOG10(H600)</f>
      </c>
      <c r="K600" t="str">
        <f>=_xlfn.RANK.AVG(H600,H$2:H$1654,1)</f>
      </c>
      <c r="L600" t="str">
        <f>=_xlfn.RANK.AVG(I600,I$2:I$1654,1)</f>
      </c>
      <c r="M600" t="str">
        <f>=IF(AND(C600="Public",E600&lt;&gt;""),E600,"")</f>
      </c>
      <c r="N600" t="str">
        <f>=IF(AND(C600="Public",E600&lt;&gt;""),I600,"")</f>
      </c>
      <c r="O600" t="str">
        <f>=IF(AND(C600="Private nonprofit",E600&lt;&gt;""),E600,"")</f>
      </c>
      <c r="P600" t="str">
        <f>=IF(AND(C600="Private nonprofit",E600&lt;&gt;""),I600,"")</f>
      </c>
    </row>
    <row r="601">
      <c r="A601" t="n">
        <v>169479</v>
      </c>
      <c r="B601" t="s">
        <v>2481</v>
      </c>
      <c r="C601" t="s">
        <v>163</v>
      </c>
      <c r="D601" t="n">
        <v>30</v>
      </c>
      <c r="E601" t="n">
        <v>19799</v>
      </c>
      <c r="F601" t="n">
        <v>74</v>
      </c>
      <c r="G601" t="n">
        <v>18</v>
      </c>
      <c r="H601" t="n">
        <v>6244</v>
      </c>
      <c r="I601" t="n">
        <v>51.5</v>
      </c>
      <c r="J601" s="10" t="str">
        <f>=LOG10(H601)</f>
      </c>
      <c r="K601" t="str">
        <f>=_xlfn.RANK.AVG(H601,H$2:H$1654,1)</f>
      </c>
      <c r="L601" t="str">
        <f>=_xlfn.RANK.AVG(I601,I$2:I$1654,1)</f>
      </c>
      <c r="M601" t="str">
        <f>=IF(AND(C601="Public",E601&lt;&gt;""),E601,"")</f>
      </c>
      <c r="N601" t="str">
        <f>=IF(AND(C601="Public",E601&lt;&gt;""),I601,"")</f>
      </c>
      <c r="O601" t="str">
        <f>=IF(AND(C601="Private nonprofit",E601&lt;&gt;""),E601,"")</f>
      </c>
      <c r="P601" t="str">
        <f>=IF(AND(C601="Private nonprofit",E601&lt;&gt;""),I601,"")</f>
      </c>
    </row>
    <row r="602">
      <c r="A602" t="n">
        <v>169716</v>
      </c>
      <c r="B602" t="s">
        <v>2489</v>
      </c>
      <c r="C602" t="s">
        <v>163</v>
      </c>
      <c r="D602" t="n">
        <v>25</v>
      </c>
      <c r="E602" t="n">
        <v>17987</v>
      </c>
      <c r="F602" t="n">
        <v>82</v>
      </c>
      <c r="G602" t="n">
        <v>12</v>
      </c>
      <c r="H602" t="n">
        <v>5767</v>
      </c>
      <c r="I602" t="n">
        <v>68.1</v>
      </c>
      <c r="J602" s="10" t="str">
        <f>=LOG10(H602)</f>
      </c>
      <c r="K602" t="str">
        <f>=_xlfn.RANK.AVG(H602,H$2:H$1654,1)</f>
      </c>
      <c r="L602" t="str">
        <f>=_xlfn.RANK.AVG(I602,I$2:I$1654,1)</f>
      </c>
      <c r="M602" t="str">
        <f>=IF(AND(C602="Public",E602&lt;&gt;""),E602,"")</f>
      </c>
      <c r="N602" t="str">
        <f>=IF(AND(C602="Public",E602&lt;&gt;""),I602,"")</f>
      </c>
      <c r="O602" t="str">
        <f>=IF(AND(C602="Private nonprofit",E602&lt;&gt;""),E602,"")</f>
      </c>
      <c r="P602" t="str">
        <f>=IF(AND(C602="Private nonprofit",E602&lt;&gt;""),I602,"")</f>
      </c>
    </row>
    <row r="603">
      <c r="A603" t="n">
        <v>169798</v>
      </c>
      <c r="B603" t="s">
        <v>2492</v>
      </c>
      <c r="C603" t="s">
        <v>149</v>
      </c>
      <c r="D603" t="n">
        <v>37</v>
      </c>
      <c r="E603" t="n">
        <v>17388</v>
      </c>
      <c r="F603" t="n">
        <v>68</v>
      </c>
      <c r="G603" t="n">
        <v>15</v>
      </c>
      <c r="H603" t="n">
        <v>16770</v>
      </c>
      <c r="I603" t="n">
        <v>45.5</v>
      </c>
      <c r="J603" s="10" t="str">
        <f>=LOG10(H603)</f>
      </c>
      <c r="K603" t="str">
        <f>=_xlfn.RANK.AVG(H603,H$2:H$1654,1)</f>
      </c>
      <c r="L603" t="str">
        <f>=_xlfn.RANK.AVG(I603,I$2:I$1654,1)</f>
      </c>
      <c r="M603" t="str">
        <f>=IF(AND(C603="Public",E603&lt;&gt;""),E603,"")</f>
      </c>
      <c r="N603" t="str">
        <f>=IF(AND(C603="Public",E603&lt;&gt;""),I603,"")</f>
      </c>
      <c r="O603" t="str">
        <f>=IF(AND(C603="Private nonprofit",E603&lt;&gt;""),E603,"")</f>
      </c>
      <c r="P603" t="str">
        <f>=IF(AND(C603="Private nonprofit",E603&lt;&gt;""),I603,"")</f>
      </c>
    </row>
    <row r="604">
      <c r="A604" t="n">
        <v>169910</v>
      </c>
      <c r="B604" t="s">
        <v>2495</v>
      </c>
      <c r="C604" t="s">
        <v>149</v>
      </c>
      <c r="D604" t="n">
        <v>34</v>
      </c>
      <c r="E604" t="n">
        <v>13154</v>
      </c>
      <c r="F604" t="n">
        <v>73</v>
      </c>
      <c r="G604" t="n">
        <v>15</v>
      </c>
      <c r="H604" t="n">
        <v>12162</v>
      </c>
      <c r="I604" t="n">
        <v>53.6</v>
      </c>
      <c r="J604" s="10" t="str">
        <f>=LOG10(H604)</f>
      </c>
      <c r="K604" t="str">
        <f>=_xlfn.RANK.AVG(H604,H$2:H$1654,1)</f>
      </c>
      <c r="L604" t="str">
        <f>=_xlfn.RANK.AVG(I604,I$2:I$1654,1)</f>
      </c>
      <c r="M604" t="str">
        <f>=IF(AND(C604="Public",E604&lt;&gt;""),E604,"")</f>
      </c>
      <c r="N604" t="str">
        <f>=IF(AND(C604="Public",E604&lt;&gt;""),I604,"")</f>
      </c>
      <c r="O604" t="str">
        <f>=IF(AND(C604="Private nonprofit",E604&lt;&gt;""),E604,"")</f>
      </c>
      <c r="P604" t="str">
        <f>=IF(AND(C604="Private nonprofit",E604&lt;&gt;""),I604,"")</f>
      </c>
    </row>
    <row r="605">
      <c r="A605" t="n">
        <v>169983</v>
      </c>
      <c r="B605" t="s">
        <v>2499</v>
      </c>
      <c r="C605" t="s">
        <v>163</v>
      </c>
      <c r="D605" t="n">
        <v>17</v>
      </c>
      <c r="E605" t="n">
        <v>33616</v>
      </c>
      <c r="F605" t="n">
        <v>93</v>
      </c>
      <c r="G605" t="n">
        <v>11</v>
      </c>
      <c r="H605" t="n">
        <v>2167</v>
      </c>
      <c r="I605" t="n">
        <v>70.5</v>
      </c>
      <c r="J605" s="10" t="str">
        <f>=LOG10(H605)</f>
      </c>
      <c r="K605" t="str">
        <f>=_xlfn.RANK.AVG(H605,H$2:H$1654,1)</f>
      </c>
      <c r="L605" t="str">
        <f>=_xlfn.RANK.AVG(I605,I$2:I$1654,1)</f>
      </c>
      <c r="M605" t="str">
        <f>=IF(AND(C605="Public",E605&lt;&gt;""),E605,"")</f>
      </c>
      <c r="N605" t="str">
        <f>=IF(AND(C605="Public",E605&lt;&gt;""),I605,"")</f>
      </c>
      <c r="O605" t="str">
        <f>=IF(AND(C605="Private nonprofit",E605&lt;&gt;""),E605,"")</f>
      </c>
      <c r="P605" t="str">
        <f>=IF(AND(C605="Private nonprofit",E605&lt;&gt;""),I605,"")</f>
      </c>
    </row>
    <row r="606">
      <c r="A606" t="n">
        <v>170000</v>
      </c>
      <c r="B606" t="s">
        <v>2502</v>
      </c>
      <c r="C606" t="s">
        <v>163</v>
      </c>
      <c r="D606" t="n">
        <v>50</v>
      </c>
      <c r="E606" t="n">
        <v>14127</v>
      </c>
      <c r="F606" t="n">
        <v>59</v>
      </c>
      <c r="G606" t="n">
        <v>15</v>
      </c>
      <c r="H606" t="n">
        <v>1528</v>
      </c>
      <c r="I606" t="n">
        <v>46.5</v>
      </c>
      <c r="J606" s="10" t="str">
        <f>=LOG10(H606)</f>
      </c>
      <c r="K606" t="str">
        <f>=_xlfn.RANK.AVG(H606,H$2:H$1654,1)</f>
      </c>
      <c r="L606" t="str">
        <f>=_xlfn.RANK.AVG(I606,I$2:I$1654,1)</f>
      </c>
      <c r="M606" t="str">
        <f>=IF(AND(C606="Public",E606&lt;&gt;""),E606,"")</f>
      </c>
      <c r="N606" t="str">
        <f>=IF(AND(C606="Public",E606&lt;&gt;""),I606,"")</f>
      </c>
      <c r="O606" t="str">
        <f>=IF(AND(C606="Private nonprofit",E606&lt;&gt;""),E606,"")</f>
      </c>
      <c r="P606" t="str">
        <f>=IF(AND(C606="Private nonprofit",E606&lt;&gt;""),I606,"")</f>
      </c>
    </row>
    <row r="607">
      <c r="A607" t="n">
        <v>170037</v>
      </c>
      <c r="B607" t="s">
        <v>2504</v>
      </c>
      <c r="C607" t="s">
        <v>163</v>
      </c>
      <c r="D607" t="n">
        <v>30</v>
      </c>
      <c r="E607" t="n">
        <v>23147</v>
      </c>
      <c r="F607" t="n">
        <v>84</v>
      </c>
      <c r="G607" t="n">
        <v>15</v>
      </c>
      <c r="H607" t="n">
        <v>2066</v>
      </c>
      <c r="I607" t="n">
        <v>65.7</v>
      </c>
      <c r="J607" s="10" t="str">
        <f>=LOG10(H607)</f>
      </c>
      <c r="K607" t="str">
        <f>=_xlfn.RANK.AVG(H607,H$2:H$1654,1)</f>
      </c>
      <c r="L607" t="str">
        <f>=_xlfn.RANK.AVG(I607,I$2:I$1654,1)</f>
      </c>
      <c r="M607" t="str">
        <f>=IF(AND(C607="Public",E607&lt;&gt;""),E607,"")</f>
      </c>
      <c r="N607" t="str">
        <f>=IF(AND(C607="Public",E607&lt;&gt;""),I607,"")</f>
      </c>
      <c r="O607" t="str">
        <f>=IF(AND(C607="Private nonprofit",E607&lt;&gt;""),E607,"")</f>
      </c>
      <c r="P607" t="str">
        <f>=IF(AND(C607="Private nonprofit",E607&lt;&gt;""),I607,"")</f>
      </c>
    </row>
    <row r="608">
      <c r="A608" t="n">
        <v>170082</v>
      </c>
      <c r="B608" t="s">
        <v>2506</v>
      </c>
      <c r="C608" t="s">
        <v>149</v>
      </c>
      <c r="D608" t="n">
        <v>26</v>
      </c>
      <c r="E608" t="n">
        <v>17995</v>
      </c>
      <c r="F608" t="n">
        <v>77</v>
      </c>
      <c r="G608" t="n">
        <v>15</v>
      </c>
      <c r="H608" t="n">
        <v>24603</v>
      </c>
      <c r="I608" t="n">
        <v>68.6</v>
      </c>
      <c r="J608" s="10" t="str">
        <f>=LOG10(H608)</f>
      </c>
      <c r="K608" t="str">
        <f>=_xlfn.RANK.AVG(H608,H$2:H$1654,1)</f>
      </c>
      <c r="L608" t="str">
        <f>=_xlfn.RANK.AVG(I608,I$2:I$1654,1)</f>
      </c>
      <c r="M608" t="str">
        <f>=IF(AND(C608="Public",E608&lt;&gt;""),E608,"")</f>
      </c>
      <c r="N608" t="str">
        <f>=IF(AND(C608="Public",E608&lt;&gt;""),I608,"")</f>
      </c>
      <c r="O608" t="str">
        <f>=IF(AND(C608="Private nonprofit",E608&lt;&gt;""),E608,"")</f>
      </c>
      <c r="P608" t="str">
        <f>=IF(AND(C608="Private nonprofit",E608&lt;&gt;""),I608,"")</f>
      </c>
    </row>
    <row r="609">
      <c r="A609" t="n">
        <v>170286</v>
      </c>
      <c r="B609" t="s">
        <v>2512</v>
      </c>
      <c r="C609" t="s">
        <v>163</v>
      </c>
      <c r="D609" t="n">
        <v>0</v>
      </c>
      <c r="E609" t="n">
        <v>26030</v>
      </c>
      <c r="F609" t="n">
        <v>96</v>
      </c>
      <c r="G609" t="n">
        <v>8</v>
      </c>
      <c r="H609" t="n">
        <v>1794</v>
      </c>
      <c r="I609" t="n">
        <v>84.8</v>
      </c>
      <c r="J609" s="10" t="str">
        <f>=LOG10(H609)</f>
      </c>
      <c r="K609" t="str">
        <f>=_xlfn.RANK.AVG(H609,H$2:H$1654,1)</f>
      </c>
      <c r="L609" t="str">
        <f>=_xlfn.RANK.AVG(I609,I$2:I$1654,1)</f>
      </c>
      <c r="M609" t="str">
        <f>=IF(AND(C609="Public",E609&lt;&gt;""),E609,"")</f>
      </c>
      <c r="N609" t="str">
        <f>=IF(AND(C609="Public",E609&lt;&gt;""),I609,"")</f>
      </c>
      <c r="O609" t="str">
        <f>=IF(AND(C609="Private nonprofit",E609&lt;&gt;""),E609,"")</f>
      </c>
      <c r="P609" t="str">
        <f>=IF(AND(C609="Private nonprofit",E609&lt;&gt;""),I609,"")</f>
      </c>
    </row>
    <row r="610">
      <c r="A610" t="n">
        <v>170301</v>
      </c>
      <c r="B610" t="s">
        <v>2513</v>
      </c>
      <c r="C610" t="s">
        <v>163</v>
      </c>
      <c r="D610" t="n">
        <v>16</v>
      </c>
      <c r="E610" t="n">
        <v>28643</v>
      </c>
      <c r="F610" t="n">
        <v>90</v>
      </c>
      <c r="G610" t="n">
        <v>11</v>
      </c>
      <c r="H610" t="n">
        <v>3282</v>
      </c>
      <c r="I610" t="n">
        <v>82.3</v>
      </c>
      <c r="J610" s="10" t="str">
        <f>=LOG10(H610)</f>
      </c>
      <c r="K610" t="str">
        <f>=_xlfn.RANK.AVG(H610,H$2:H$1654,1)</f>
      </c>
      <c r="L610" t="str">
        <f>=_xlfn.RANK.AVG(I610,I$2:I$1654,1)</f>
      </c>
      <c r="M610" t="str">
        <f>=IF(AND(C610="Public",E610&lt;&gt;""),E610,"")</f>
      </c>
      <c r="N610" t="str">
        <f>=IF(AND(C610="Public",E610&lt;&gt;""),I610,"")</f>
      </c>
      <c r="O610" t="str">
        <f>=IF(AND(C610="Private nonprofit",E610&lt;&gt;""),E610,"")</f>
      </c>
      <c r="P610" t="str">
        <f>=IF(AND(C610="Private nonprofit",E610&lt;&gt;""),I610,"")</f>
      </c>
    </row>
    <row r="611">
      <c r="A611" t="n">
        <v>170532</v>
      </c>
      <c r="B611" t="s">
        <v>2516</v>
      </c>
      <c r="C611" t="s">
        <v>163</v>
      </c>
      <c r="D611" t="n">
        <v>23</v>
      </c>
      <c r="E611" t="n">
        <v>26050</v>
      </c>
      <c r="F611" t="n">
        <v>84</v>
      </c>
      <c r="G611" t="n">
        <v>10</v>
      </c>
      <c r="H611" t="n">
        <v>1376</v>
      </c>
      <c r="I611" t="n">
        <v>81.7</v>
      </c>
      <c r="J611" s="10" t="str">
        <f>=LOG10(H611)</f>
      </c>
      <c r="K611" t="str">
        <f>=_xlfn.RANK.AVG(H611,H$2:H$1654,1)</f>
      </c>
      <c r="L611" t="str">
        <f>=_xlfn.RANK.AVG(I611,I$2:I$1654,1)</f>
      </c>
      <c r="M611" t="str">
        <f>=IF(AND(C611="Public",E611&lt;&gt;""),E611,"")</f>
      </c>
      <c r="N611" t="str">
        <f>=IF(AND(C611="Public",E611&lt;&gt;""),I611,"")</f>
      </c>
      <c r="O611" t="str">
        <f>=IF(AND(C611="Private nonprofit",E611&lt;&gt;""),E611,"")</f>
      </c>
      <c r="P611" t="str">
        <f>=IF(AND(C611="Private nonprofit",E611&lt;&gt;""),I611,"")</f>
      </c>
    </row>
    <row r="612">
      <c r="A612" t="n">
        <v>170639</v>
      </c>
      <c r="B612" t="s">
        <v>2525</v>
      </c>
      <c r="C612" t="s">
        <v>149</v>
      </c>
      <c r="D612" t="n">
        <v>29</v>
      </c>
      <c r="E612" t="n">
        <v>14345</v>
      </c>
      <c r="F612" t="n">
        <v>69</v>
      </c>
      <c r="G612" t="n">
        <v>13</v>
      </c>
      <c r="H612" t="n">
        <v>1815</v>
      </c>
      <c r="I612" t="n">
        <v>56.3</v>
      </c>
      <c r="J612" s="10" t="str">
        <f>=LOG10(H612)</f>
      </c>
      <c r="K612" t="str">
        <f>=_xlfn.RANK.AVG(H612,H$2:H$1654,1)</f>
      </c>
      <c r="L612" t="str">
        <f>=_xlfn.RANK.AVG(I612,I$2:I$1654,1)</f>
      </c>
      <c r="M612" t="str">
        <f>=IF(AND(C612="Public",E612&lt;&gt;""),E612,"")</f>
      </c>
      <c r="N612" t="str">
        <f>=IF(AND(C612="Public",E612&lt;&gt;""),I612,"")</f>
      </c>
      <c r="O612" t="str">
        <f>=IF(AND(C612="Private nonprofit",E612&lt;&gt;""),E612,"")</f>
      </c>
      <c r="P612" t="str">
        <f>=IF(AND(C612="Private nonprofit",E612&lt;&gt;""),I612,"")</f>
      </c>
    </row>
    <row r="613">
      <c r="A613" t="n">
        <v>170675</v>
      </c>
      <c r="B613" t="s">
        <v>2528</v>
      </c>
      <c r="C613" t="s">
        <v>163</v>
      </c>
      <c r="D613" t="n">
        <v>17</v>
      </c>
      <c r="E613" t="n">
        <v>33807</v>
      </c>
      <c r="F613" t="n">
        <v>77</v>
      </c>
      <c r="G613" t="n">
        <v>11</v>
      </c>
      <c r="H613" t="n">
        <v>3447</v>
      </c>
      <c r="I613" t="n">
        <v>62.3</v>
      </c>
      <c r="J613" s="10" t="str">
        <f>=LOG10(H613)</f>
      </c>
      <c r="K613" t="str">
        <f>=_xlfn.RANK.AVG(H613,H$2:H$1654,1)</f>
      </c>
      <c r="L613" t="str">
        <f>=_xlfn.RANK.AVG(I613,I$2:I$1654,1)</f>
      </c>
      <c r="M613" t="str">
        <f>=IF(AND(C613="Public",E613&lt;&gt;""),E613,"")</f>
      </c>
      <c r="N613" t="str">
        <f>=IF(AND(C613="Public",E613&lt;&gt;""),I613,"")</f>
      </c>
      <c r="O613" t="str">
        <f>=IF(AND(C613="Private nonprofit",E613&lt;&gt;""),E613,"")</f>
      </c>
      <c r="P613" t="str">
        <f>=IF(AND(C613="Private nonprofit",E613&lt;&gt;""),I613,"")</f>
      </c>
    </row>
    <row r="614">
      <c r="A614" t="n">
        <v>170806</v>
      </c>
      <c r="B614" t="s">
        <v>2532</v>
      </c>
      <c r="C614" t="s">
        <v>163</v>
      </c>
      <c r="D614" t="n">
        <v>30</v>
      </c>
      <c r="E614" t="n">
        <v>18583</v>
      </c>
      <c r="F614" t="n">
        <v>72</v>
      </c>
      <c r="G614" t="n">
        <v>10</v>
      </c>
      <c r="H614" t="n">
        <v>2355</v>
      </c>
      <c r="I614" t="n">
        <v>58.1</v>
      </c>
      <c r="J614" s="10" t="str">
        <f>=LOG10(H614)</f>
      </c>
      <c r="K614" t="str">
        <f>=_xlfn.RANK.AVG(H614,H$2:H$1654,1)</f>
      </c>
      <c r="L614" t="str">
        <f>=_xlfn.RANK.AVG(I614,I$2:I$1654,1)</f>
      </c>
      <c r="M614" t="str">
        <f>=IF(AND(C614="Public",E614&lt;&gt;""),E614,"")</f>
      </c>
      <c r="N614" t="str">
        <f>=IF(AND(C614="Public",E614&lt;&gt;""),I614,"")</f>
      </c>
      <c r="O614" t="str">
        <f>=IF(AND(C614="Private nonprofit",E614&lt;&gt;""),E614,"")</f>
      </c>
      <c r="P614" t="str">
        <f>=IF(AND(C614="Private nonprofit",E614&lt;&gt;""),I614,"")</f>
      </c>
    </row>
    <row r="615">
      <c r="A615" t="n">
        <v>170967</v>
      </c>
      <c r="B615" t="s">
        <v>2534</v>
      </c>
      <c r="C615" t="s">
        <v>163</v>
      </c>
      <c r="D615" t="n">
        <v>31</v>
      </c>
      <c r="E615" t="n">
        <v>19660</v>
      </c>
      <c r="F615" t="n">
        <v>67</v>
      </c>
      <c r="G615" t="n">
        <v>13</v>
      </c>
      <c r="H615" t="n">
        <v>1318</v>
      </c>
      <c r="I615" t="n">
        <v>40.8</v>
      </c>
      <c r="J615" s="10" t="str">
        <f>=LOG10(H615)</f>
      </c>
      <c r="K615" t="str">
        <f>=_xlfn.RANK.AVG(H615,H$2:H$1654,1)</f>
      </c>
      <c r="L615" t="str">
        <f>=_xlfn.RANK.AVG(I615,I$2:I$1654,1)</f>
      </c>
      <c r="M615" t="str">
        <f>=IF(AND(C615="Public",E615&lt;&gt;""),E615,"")</f>
      </c>
      <c r="N615" t="str">
        <f>=IF(AND(C615="Public",E615&lt;&gt;""),I615,"")</f>
      </c>
      <c r="O615" t="str">
        <f>=IF(AND(C615="Private nonprofit",E615&lt;&gt;""),E615,"")</f>
      </c>
      <c r="P615" t="str">
        <f>=IF(AND(C615="Private nonprofit",E615&lt;&gt;""),I615,"")</f>
      </c>
    </row>
    <row r="616">
      <c r="A616" t="n">
        <v>170976</v>
      </c>
      <c r="B616" t="s">
        <v>2536</v>
      </c>
      <c r="C616" t="s">
        <v>149</v>
      </c>
      <c r="D616" t="n">
        <v>18</v>
      </c>
      <c r="E616" t="n">
        <v>19005</v>
      </c>
      <c r="F616" t="n">
        <v>98</v>
      </c>
      <c r="G616" t="n">
        <v>11</v>
      </c>
      <c r="H616" t="n">
        <v>53422</v>
      </c>
      <c r="I616" t="n">
        <v>93.2</v>
      </c>
      <c r="J616" s="10" t="str">
        <f>=LOG10(H616)</f>
      </c>
      <c r="K616" t="str">
        <f>=_xlfn.RANK.AVG(H616,H$2:H$1654,1)</f>
      </c>
      <c r="L616" t="str">
        <f>=_xlfn.RANK.AVG(I616,I$2:I$1654,1)</f>
      </c>
      <c r="M616" t="str">
        <f>=IF(AND(C616="Public",E616&lt;&gt;""),E616,"")</f>
      </c>
      <c r="N616" t="str">
        <f>=IF(AND(C616="Public",E616&lt;&gt;""),I616,"")</f>
      </c>
      <c r="O616" t="str">
        <f>=IF(AND(C616="Private nonprofit",E616&lt;&gt;""),E616,"")</f>
      </c>
      <c r="P616" t="str">
        <f>=IF(AND(C616="Private nonprofit",E616&lt;&gt;""),I616,"")</f>
      </c>
    </row>
    <row r="617">
      <c r="A617" t="n">
        <v>171100</v>
      </c>
      <c r="B617" t="s">
        <v>2538</v>
      </c>
      <c r="C617" t="s">
        <v>149</v>
      </c>
      <c r="D617" t="n">
        <v>20</v>
      </c>
      <c r="E617" t="n">
        <v>24630</v>
      </c>
      <c r="F617" t="n">
        <v>91</v>
      </c>
      <c r="G617" t="n">
        <v>17</v>
      </c>
      <c r="H617" t="n">
        <v>54390</v>
      </c>
      <c r="I617" t="n">
        <v>82.5</v>
      </c>
      <c r="J617" s="10" t="str">
        <f>=LOG10(H617)</f>
      </c>
      <c r="K617" t="str">
        <f>=_xlfn.RANK.AVG(H617,H$2:H$1654,1)</f>
      </c>
      <c r="L617" t="str">
        <f>=_xlfn.RANK.AVG(I617,I$2:I$1654,1)</f>
      </c>
      <c r="M617" t="str">
        <f>=IF(AND(C617="Public",E617&lt;&gt;""),E617,"")</f>
      </c>
      <c r="N617" t="str">
        <f>=IF(AND(C617="Public",E617&lt;&gt;""),I617,"")</f>
      </c>
      <c r="O617" t="str">
        <f>=IF(AND(C617="Private nonprofit",E617&lt;&gt;""),E617,"")</f>
      </c>
      <c r="P617" t="str">
        <f>=IF(AND(C617="Private nonprofit",E617&lt;&gt;""),I617,"")</f>
      </c>
    </row>
    <row r="618">
      <c r="A618" t="n">
        <v>171128</v>
      </c>
      <c r="B618" t="s">
        <v>2540</v>
      </c>
      <c r="C618" t="s">
        <v>149</v>
      </c>
      <c r="D618" t="n">
        <v>18</v>
      </c>
      <c r="E618" t="n">
        <v>17928</v>
      </c>
      <c r="F618" t="n">
        <v>88</v>
      </c>
      <c r="G618" t="n">
        <v>13</v>
      </c>
      <c r="H618" t="n">
        <v>7509</v>
      </c>
      <c r="I618" t="n">
        <v>68.7</v>
      </c>
      <c r="J618" s="10" t="str">
        <f>=LOG10(H618)</f>
      </c>
      <c r="K618" t="str">
        <f>=_xlfn.RANK.AVG(H618,H$2:H$1654,1)</f>
      </c>
      <c r="L618" t="str">
        <f>=_xlfn.RANK.AVG(I618,I$2:I$1654,1)</f>
      </c>
      <c r="M618" t="str">
        <f>=IF(AND(C618="Public",E618&lt;&gt;""),E618,"")</f>
      </c>
      <c r="N618" t="str">
        <f>=IF(AND(C618="Public",E618&lt;&gt;""),I618,"")</f>
      </c>
      <c r="O618" t="str">
        <f>=IF(AND(C618="Private nonprofit",E618&lt;&gt;""),E618,"")</f>
      </c>
      <c r="P618" t="str">
        <f>=IF(AND(C618="Private nonprofit",E618&lt;&gt;""),I618,"")</f>
      </c>
    </row>
    <row r="619">
      <c r="A619" t="n">
        <v>171137</v>
      </c>
      <c r="B619" t="s">
        <v>2542</v>
      </c>
      <c r="C619" t="s">
        <v>149</v>
      </c>
      <c r="D619" t="n">
        <v>44</v>
      </c>
      <c r="E619" t="n">
        <v>12798</v>
      </c>
      <c r="F619" t="n">
        <v>81</v>
      </c>
      <c r="G619" t="n">
        <v>16</v>
      </c>
      <c r="H619" t="n">
        <v>9455</v>
      </c>
      <c r="I619" t="n">
        <v>56.5</v>
      </c>
      <c r="J619" s="10" t="str">
        <f>=LOG10(H619)</f>
      </c>
      <c r="K619" t="str">
        <f>=_xlfn.RANK.AVG(H619,H$2:H$1654,1)</f>
      </c>
      <c r="L619" t="str">
        <f>=_xlfn.RANK.AVG(I619,I$2:I$1654,1)</f>
      </c>
      <c r="M619" t="str">
        <f>=IF(AND(C619="Public",E619&lt;&gt;""),E619,"")</f>
      </c>
      <c r="N619" t="str">
        <f>=IF(AND(C619="Public",E619&lt;&gt;""),I619,"")</f>
      </c>
      <c r="O619" t="str">
        <f>=IF(AND(C619="Private nonprofit",E619&lt;&gt;""),E619,"")</f>
      </c>
      <c r="P619" t="str">
        <f>=IF(AND(C619="Private nonprofit",E619&lt;&gt;""),I619,"")</f>
      </c>
    </row>
    <row r="620">
      <c r="A620" t="n">
        <v>171146</v>
      </c>
      <c r="B620" t="s">
        <v>2543</v>
      </c>
      <c r="C620" t="s">
        <v>149</v>
      </c>
      <c r="D620" t="n">
        <v>35</v>
      </c>
      <c r="E620" t="n">
        <v>12344</v>
      </c>
      <c r="F620" t="n">
        <v>76</v>
      </c>
      <c r="G620" t="n">
        <v>14</v>
      </c>
      <c r="H620" t="n">
        <v>7182</v>
      </c>
      <c r="I620" t="n">
        <v>44.6</v>
      </c>
      <c r="J620" s="10" t="str">
        <f>=LOG10(H620)</f>
      </c>
      <c r="K620" t="str">
        <f>=_xlfn.RANK.AVG(H620,H$2:H$1654,1)</f>
      </c>
      <c r="L620" t="str">
        <f>=_xlfn.RANK.AVG(I620,I$2:I$1654,1)</f>
      </c>
      <c r="M620" t="str">
        <f>=IF(AND(C620="Public",E620&lt;&gt;""),E620,"")</f>
      </c>
      <c r="N620" t="str">
        <f>=IF(AND(C620="Public",E620&lt;&gt;""),I620,"")</f>
      </c>
      <c r="O620" t="str">
        <f>=IF(AND(C620="Private nonprofit",E620&lt;&gt;""),E620,"")</f>
      </c>
      <c r="P620" t="str">
        <f>=IF(AND(C620="Private nonprofit",E620&lt;&gt;""),I620,"")</f>
      </c>
    </row>
    <row r="621">
      <c r="A621" t="n">
        <v>171456</v>
      </c>
      <c r="B621" t="s">
        <v>2552</v>
      </c>
      <c r="C621" t="s">
        <v>149</v>
      </c>
      <c r="D621" t="n">
        <v>27</v>
      </c>
      <c r="E621" t="n">
        <v>17937</v>
      </c>
      <c r="F621" t="n">
        <v>76</v>
      </c>
      <c r="G621" t="n">
        <v>18</v>
      </c>
      <c r="H621" t="n">
        <v>7760</v>
      </c>
      <c r="I621" t="n">
        <v>53.5</v>
      </c>
      <c r="J621" s="10" t="str">
        <f>=LOG10(H621)</f>
      </c>
      <c r="K621" t="str">
        <f>=_xlfn.RANK.AVG(H621,H$2:H$1654,1)</f>
      </c>
      <c r="L621" t="str">
        <f>=_xlfn.RANK.AVG(I621,I$2:I$1654,1)</f>
      </c>
      <c r="M621" t="str">
        <f>=IF(AND(C621="Public",E621&lt;&gt;""),E621,"")</f>
      </c>
      <c r="N621" t="str">
        <f>=IF(AND(C621="Public",E621&lt;&gt;""),I621,"")</f>
      </c>
      <c r="O621" t="str">
        <f>=IF(AND(C621="Private nonprofit",E621&lt;&gt;""),E621,"")</f>
      </c>
      <c r="P621" t="str">
        <f>=IF(AND(C621="Private nonprofit",E621&lt;&gt;""),I621,"")</f>
      </c>
    </row>
    <row r="622">
      <c r="A622" t="n">
        <v>171492</v>
      </c>
      <c r="B622" t="s">
        <v>2556</v>
      </c>
      <c r="C622" t="s">
        <v>163</v>
      </c>
      <c r="D622" t="n">
        <v>25</v>
      </c>
      <c r="E622" t="n">
        <v>26429</v>
      </c>
      <c r="F622" t="n">
        <v>79</v>
      </c>
      <c r="G622" t="n">
        <v>13</v>
      </c>
      <c r="H622" t="n">
        <v>2911</v>
      </c>
      <c r="I622" t="n">
        <v>61.1</v>
      </c>
      <c r="J622" s="10" t="str">
        <f>=LOG10(H622)</f>
      </c>
      <c r="K622" t="str">
        <f>=_xlfn.RANK.AVG(H622,H$2:H$1654,1)</f>
      </c>
      <c r="L622" t="str">
        <f>=_xlfn.RANK.AVG(I622,I$2:I$1654,1)</f>
      </c>
      <c r="M622" t="str">
        <f>=IF(AND(C622="Public",E622&lt;&gt;""),E622,"")</f>
      </c>
      <c r="N622" t="str">
        <f>=IF(AND(C622="Public",E622&lt;&gt;""),I622,"")</f>
      </c>
      <c r="O622" t="str">
        <f>=IF(AND(C622="Private nonprofit",E622&lt;&gt;""),E622,"")</f>
      </c>
      <c r="P622" t="str">
        <f>=IF(AND(C622="Private nonprofit",E622&lt;&gt;""),I622,"")</f>
      </c>
    </row>
    <row r="623">
      <c r="A623" t="n">
        <v>171571</v>
      </c>
      <c r="B623" t="s">
        <v>2560</v>
      </c>
      <c r="C623" t="s">
        <v>149</v>
      </c>
      <c r="D623" t="n">
        <v>30</v>
      </c>
      <c r="E623" t="n">
        <v>15734</v>
      </c>
      <c r="F623" t="n">
        <v>75</v>
      </c>
      <c r="G623" t="n">
        <v>17</v>
      </c>
      <c r="H623" t="n">
        <v>18762</v>
      </c>
      <c r="I623" t="n">
        <v>56.9</v>
      </c>
      <c r="J623" s="10" t="str">
        <f>=LOG10(H623)</f>
      </c>
      <c r="K623" t="str">
        <f>=_xlfn.RANK.AVG(H623,H$2:H$1654,1)</f>
      </c>
      <c r="L623" t="str">
        <f>=_xlfn.RANK.AVG(I623,I$2:I$1654,1)</f>
      </c>
      <c r="M623" t="str">
        <f>=IF(AND(C623="Public",E623&lt;&gt;""),E623,"")</f>
      </c>
      <c r="N623" t="str">
        <f>=IF(AND(C623="Public",E623&lt;&gt;""),I623,"")</f>
      </c>
      <c r="O623" t="str">
        <f>=IF(AND(C623="Private nonprofit",E623&lt;&gt;""),E623,"")</f>
      </c>
      <c r="P623" t="str">
        <f>=IF(AND(C623="Private nonprofit",E623&lt;&gt;""),I623,"")</f>
      </c>
    </row>
    <row r="624">
      <c r="A624" t="n">
        <v>171599</v>
      </c>
      <c r="B624" t="s">
        <v>2561</v>
      </c>
      <c r="C624" t="s">
        <v>163</v>
      </c>
      <c r="D624" t="n">
        <v>42</v>
      </c>
      <c r="E624" t="n">
        <v>23533</v>
      </c>
      <c r="F624" t="n">
        <v>57</v>
      </c>
      <c r="G624" t="n">
        <v>14</v>
      </c>
      <c r="H624" t="n">
        <v>958</v>
      </c>
      <c r="I624" t="n">
        <v>37</v>
      </c>
      <c r="J624" s="10" t="str">
        <f>=LOG10(H624)</f>
      </c>
      <c r="K624" t="str">
        <f>=_xlfn.RANK.AVG(H624,H$2:H$1654,1)</f>
      </c>
      <c r="L624" t="str">
        <f>=_xlfn.RANK.AVG(I624,I$2:I$1654,1)</f>
      </c>
      <c r="M624" t="str">
        <f>=IF(AND(C624="Public",E624&lt;&gt;""),E624,"")</f>
      </c>
      <c r="N624" t="str">
        <f>=IF(AND(C624="Public",E624&lt;&gt;""),I624,"")</f>
      </c>
      <c r="O624" t="str">
        <f>=IF(AND(C624="Private nonprofit",E624&lt;&gt;""),E624,"")</f>
      </c>
      <c r="P624" t="str">
        <f>=IF(AND(C624="Private nonprofit",E624&lt;&gt;""),I624,"")</f>
      </c>
    </row>
    <row r="625">
      <c r="A625" t="n">
        <v>172051</v>
      </c>
      <c r="B625" t="s">
        <v>2570</v>
      </c>
      <c r="C625" t="s">
        <v>149</v>
      </c>
      <c r="D625" t="n">
        <v>32</v>
      </c>
      <c r="E625" t="n">
        <v>15144</v>
      </c>
      <c r="F625" t="n">
        <v>75</v>
      </c>
      <c r="G625" t="n">
        <v>15</v>
      </c>
      <c r="H625" t="n">
        <v>7838</v>
      </c>
      <c r="I625" t="n">
        <v>53.8</v>
      </c>
      <c r="J625" s="10" t="str">
        <f>=LOG10(H625)</f>
      </c>
      <c r="K625" t="str">
        <f>=_xlfn.RANK.AVG(H625,H$2:H$1654,1)</f>
      </c>
      <c r="L625" t="str">
        <f>=_xlfn.RANK.AVG(I625,I$2:I$1654,1)</f>
      </c>
      <c r="M625" t="str">
        <f>=IF(AND(C625="Public",E625&lt;&gt;""),E625,"")</f>
      </c>
      <c r="N625" t="str">
        <f>=IF(AND(C625="Public",E625&lt;&gt;""),I625,"")</f>
      </c>
      <c r="O625" t="str">
        <f>=IF(AND(C625="Private nonprofit",E625&lt;&gt;""),E625,"")</f>
      </c>
      <c r="P625" t="str">
        <f>=IF(AND(C625="Private nonprofit",E625&lt;&gt;""),I625,"")</f>
      </c>
    </row>
    <row r="626">
      <c r="A626" t="n">
        <v>172264</v>
      </c>
      <c r="B626" t="s">
        <v>2572</v>
      </c>
      <c r="C626" t="s">
        <v>163</v>
      </c>
      <c r="D626" t="n">
        <v>31</v>
      </c>
      <c r="E626" t="n">
        <v>17740</v>
      </c>
      <c r="F626" t="n">
        <v>72</v>
      </c>
      <c r="G626" t="n">
        <v>12</v>
      </c>
      <c r="H626" t="n">
        <v>2233</v>
      </c>
      <c r="I626" t="n">
        <v>51.3</v>
      </c>
      <c r="J626" s="10" t="str">
        <f>=LOG10(H626)</f>
      </c>
      <c r="K626" t="str">
        <f>=_xlfn.RANK.AVG(H626,H$2:H$1654,1)</f>
      </c>
      <c r="L626" t="str">
        <f>=_xlfn.RANK.AVG(I626,I$2:I$1654,1)</f>
      </c>
      <c r="M626" t="str">
        <f>=IF(AND(C626="Public",E626&lt;&gt;""),E626,"")</f>
      </c>
      <c r="N626" t="str">
        <f>=IF(AND(C626="Public",E626&lt;&gt;""),I626,"")</f>
      </c>
      <c r="O626" t="str">
        <f>=IF(AND(C626="Private nonprofit",E626&lt;&gt;""),E626,"")</f>
      </c>
      <c r="P626" t="str">
        <f>=IF(AND(C626="Private nonprofit",E626&lt;&gt;""),I626,"")</f>
      </c>
    </row>
    <row r="627">
      <c r="A627" t="n">
        <v>172334</v>
      </c>
      <c r="B627" t="s">
        <v>2577</v>
      </c>
      <c r="C627" t="s">
        <v>163</v>
      </c>
      <c r="D627" t="n">
        <v>26</v>
      </c>
      <c r="E627" t="n">
        <v>21720</v>
      </c>
      <c r="F627" t="n">
        <v>74</v>
      </c>
      <c r="G627" t="n">
        <v>11</v>
      </c>
      <c r="H627" t="n">
        <v>2858</v>
      </c>
      <c r="I627" t="n">
        <v>59.5</v>
      </c>
      <c r="J627" s="10" t="str">
        <f>=LOG10(H627)</f>
      </c>
      <c r="K627" t="str">
        <f>=_xlfn.RANK.AVG(H627,H$2:H$1654,1)</f>
      </c>
      <c r="L627" t="str">
        <f>=_xlfn.RANK.AVG(I627,I$2:I$1654,1)</f>
      </c>
      <c r="M627" t="str">
        <f>=IF(AND(C627="Public",E627&lt;&gt;""),E627,"")</f>
      </c>
      <c r="N627" t="str">
        <f>=IF(AND(C627="Public",E627&lt;&gt;""),I627,"")</f>
      </c>
      <c r="O627" t="str">
        <f>=IF(AND(C627="Private nonprofit",E627&lt;&gt;""),E627,"")</f>
      </c>
      <c r="P627" t="str">
        <f>=IF(AND(C627="Private nonprofit",E627&lt;&gt;""),I627,"")</f>
      </c>
    </row>
    <row r="628">
      <c r="A628" t="n">
        <v>172644</v>
      </c>
      <c r="B628" t="s">
        <v>2587</v>
      </c>
      <c r="C628" t="s">
        <v>149</v>
      </c>
      <c r="D628" t="n">
        <v>43</v>
      </c>
      <c r="E628" t="n">
        <v>16021</v>
      </c>
      <c r="F628" t="n">
        <v>82</v>
      </c>
      <c r="G628" t="n">
        <v>13</v>
      </c>
      <c r="H628" t="n">
        <v>27127</v>
      </c>
      <c r="I628" t="n">
        <v>56.5</v>
      </c>
      <c r="J628" s="10" t="str">
        <f>=LOG10(H628)</f>
      </c>
      <c r="K628" t="str">
        <f>=_xlfn.RANK.AVG(H628,H$2:H$1654,1)</f>
      </c>
      <c r="L628" t="str">
        <f>=_xlfn.RANK.AVG(I628,I$2:I$1654,1)</f>
      </c>
      <c r="M628" t="str">
        <f>=IF(AND(C628="Public",E628&lt;&gt;""),E628,"")</f>
      </c>
      <c r="N628" t="str">
        <f>=IF(AND(C628="Public",E628&lt;&gt;""),I628,"")</f>
      </c>
      <c r="O628" t="str">
        <f>=IF(AND(C628="Private nonprofit",E628&lt;&gt;""),E628,"")</f>
      </c>
      <c r="P628" t="str">
        <f>=IF(AND(C628="Private nonprofit",E628&lt;&gt;""),I628,"")</f>
      </c>
    </row>
    <row r="629">
      <c r="A629" t="n">
        <v>172699</v>
      </c>
      <c r="B629" t="s">
        <v>2592</v>
      </c>
      <c r="C629" t="s">
        <v>149</v>
      </c>
      <c r="D629" t="n">
        <v>25</v>
      </c>
      <c r="E629" t="n">
        <v>20183</v>
      </c>
      <c r="F629" t="n">
        <v>80</v>
      </c>
      <c r="G629" t="n">
        <v>16</v>
      </c>
      <c r="H629" t="n">
        <v>18774</v>
      </c>
      <c r="I629" t="n">
        <v>57.8</v>
      </c>
      <c r="J629" s="10" t="str">
        <f>=LOG10(H629)</f>
      </c>
      <c r="K629" t="str">
        <f>=_xlfn.RANK.AVG(H629,H$2:H$1654,1)</f>
      </c>
      <c r="L629" t="str">
        <f>=_xlfn.RANK.AVG(I629,I$2:I$1654,1)</f>
      </c>
      <c r="M629" t="str">
        <f>=IF(AND(C629="Public",E629&lt;&gt;""),E629,"")</f>
      </c>
      <c r="N629" t="str">
        <f>=IF(AND(C629="Public",E629&lt;&gt;""),I629,"")</f>
      </c>
      <c r="O629" t="str">
        <f>=IF(AND(C629="Private nonprofit",E629&lt;&gt;""),E629,"")</f>
      </c>
      <c r="P629" t="str">
        <f>=IF(AND(C629="Private nonprofit",E629&lt;&gt;""),I629,"")</f>
      </c>
    </row>
    <row r="630">
      <c r="A630" t="n">
        <v>173045</v>
      </c>
      <c r="B630" t="s">
        <v>2600</v>
      </c>
      <c r="C630" t="s">
        <v>163</v>
      </c>
      <c r="D630" t="n">
        <v>51</v>
      </c>
      <c r="E630" t="n">
        <v>24807</v>
      </c>
      <c r="F630" t="n">
        <v>70</v>
      </c>
      <c r="G630" t="n">
        <v>13</v>
      </c>
      <c r="H630" t="n">
        <v>3625</v>
      </c>
      <c r="I630" t="n">
        <v>52.4</v>
      </c>
      <c r="J630" s="10" t="str">
        <f>=LOG10(H630)</f>
      </c>
      <c r="K630" t="str">
        <f>=_xlfn.RANK.AVG(H630,H$2:H$1654,1)</f>
      </c>
      <c r="L630" t="str">
        <f>=_xlfn.RANK.AVG(I630,I$2:I$1654,1)</f>
      </c>
      <c r="M630" t="str">
        <f>=IF(AND(C630="Public",E630&lt;&gt;""),E630,"")</f>
      </c>
      <c r="N630" t="str">
        <f>=IF(AND(C630="Public",E630&lt;&gt;""),I630,"")</f>
      </c>
      <c r="O630" t="str">
        <f>=IF(AND(C630="Private nonprofit",E630&lt;&gt;""),E630,"")</f>
      </c>
      <c r="P630" t="str">
        <f>=IF(AND(C630="Private nonprofit",E630&lt;&gt;""),I630,"")</f>
      </c>
    </row>
    <row r="631">
      <c r="A631" t="n">
        <v>173124</v>
      </c>
      <c r="B631" t="s">
        <v>2605</v>
      </c>
      <c r="C631" t="s">
        <v>149</v>
      </c>
      <c r="D631" t="n">
        <v>26</v>
      </c>
      <c r="E631" t="n">
        <v>16349</v>
      </c>
      <c r="F631" t="n">
        <v>78</v>
      </c>
      <c r="G631" t="n">
        <v>16</v>
      </c>
      <c r="H631" t="n">
        <v>5061</v>
      </c>
      <c r="I631" t="n">
        <v>51.9</v>
      </c>
      <c r="J631" s="10" t="str">
        <f>=LOG10(H631)</f>
      </c>
      <c r="K631" t="str">
        <f>=_xlfn.RANK.AVG(H631,H$2:H$1654,1)</f>
      </c>
      <c r="L631" t="str">
        <f>=_xlfn.RANK.AVG(I631,I$2:I$1654,1)</f>
      </c>
      <c r="M631" t="str">
        <f>=IF(AND(C631="Public",E631&lt;&gt;""),E631,"")</f>
      </c>
      <c r="N631" t="str">
        <f>=IF(AND(C631="Public",E631&lt;&gt;""),I631,"")</f>
      </c>
      <c r="O631" t="str">
        <f>=IF(AND(C631="Private nonprofit",E631&lt;&gt;""),E631,"")</f>
      </c>
      <c r="P631" t="str">
        <f>=IF(AND(C631="Private nonprofit",E631&lt;&gt;""),I631,"")</f>
      </c>
    </row>
    <row r="632">
      <c r="A632" t="n">
        <v>173142</v>
      </c>
      <c r="B632" t="s">
        <v>2606</v>
      </c>
      <c r="C632" t="s">
        <v>163</v>
      </c>
      <c r="D632" t="n">
        <v>22</v>
      </c>
      <c r="E632" t="n">
        <v>19456</v>
      </c>
      <c r="F632" t="n">
        <v>80</v>
      </c>
      <c r="G632" t="n">
        <v>12</v>
      </c>
      <c r="H632" t="n">
        <v>932</v>
      </c>
      <c r="I632" t="n">
        <v>59.6</v>
      </c>
      <c r="J632" s="10" t="str">
        <f>=LOG10(H632)</f>
      </c>
      <c r="K632" t="str">
        <f>=_xlfn.RANK.AVG(H632,H$2:H$1654,1)</f>
      </c>
      <c r="L632" t="str">
        <f>=_xlfn.RANK.AVG(I632,I$2:I$1654,1)</f>
      </c>
      <c r="M632" t="str">
        <f>=IF(AND(C632="Public",E632&lt;&gt;""),E632,"")</f>
      </c>
      <c r="N632" t="str">
        <f>=IF(AND(C632="Public",E632&lt;&gt;""),I632,"")</f>
      </c>
      <c r="O632" t="str">
        <f>=IF(AND(C632="Private nonprofit",E632&lt;&gt;""),E632,"")</f>
      </c>
      <c r="P632" t="str">
        <f>=IF(AND(C632="Private nonprofit",E632&lt;&gt;""),I632,"")</f>
      </c>
    </row>
    <row r="633">
      <c r="A633" t="n">
        <v>173160</v>
      </c>
      <c r="B633" t="s">
        <v>1676</v>
      </c>
      <c r="C633" t="s">
        <v>163</v>
      </c>
      <c r="D633" t="n">
        <v>19</v>
      </c>
      <c r="E633" t="n">
        <v>30375</v>
      </c>
      <c r="F633" t="n">
        <v>87</v>
      </c>
      <c r="G633" t="n">
        <v>12</v>
      </c>
      <c r="H633" t="n">
        <v>4541</v>
      </c>
      <c r="I633" t="n">
        <v>74.5</v>
      </c>
      <c r="J633" s="10" t="str">
        <f>=LOG10(H633)</f>
      </c>
      <c r="K633" t="str">
        <f>=_xlfn.RANK.AVG(H633,H$2:H$1654,1)</f>
      </c>
      <c r="L633" t="str">
        <f>=_xlfn.RANK.AVG(I633,I$2:I$1654,1)</f>
      </c>
      <c r="M633" t="str">
        <f>=IF(AND(C633="Public",E633&lt;&gt;""),E633,"")</f>
      </c>
      <c r="N633" t="str">
        <f>=IF(AND(C633="Public",E633&lt;&gt;""),I633,"")</f>
      </c>
      <c r="O633" t="str">
        <f>=IF(AND(C633="Private nonprofit",E633&lt;&gt;""),E633,"")</f>
      </c>
      <c r="P633" t="str">
        <f>=IF(AND(C633="Private nonprofit",E633&lt;&gt;""),I633,"")</f>
      </c>
    </row>
    <row r="634">
      <c r="A634" t="n">
        <v>173258</v>
      </c>
      <c r="B634" t="s">
        <v>2611</v>
      </c>
      <c r="C634" t="s">
        <v>163</v>
      </c>
      <c r="D634" t="n">
        <v>14</v>
      </c>
      <c r="E634" t="n">
        <v>29434</v>
      </c>
      <c r="F634" t="n">
        <v>96</v>
      </c>
      <c r="G634" t="n">
        <v>8</v>
      </c>
      <c r="H634" t="n">
        <v>2106</v>
      </c>
      <c r="I634" t="n">
        <v>91.2</v>
      </c>
      <c r="J634" s="10" t="str">
        <f>=LOG10(H634)</f>
      </c>
      <c r="K634" t="str">
        <f>=_xlfn.RANK.AVG(H634,H$2:H$1654,1)</f>
      </c>
      <c r="L634" t="str">
        <f>=_xlfn.RANK.AVG(I634,I$2:I$1654,1)</f>
      </c>
      <c r="M634" t="str">
        <f>=IF(AND(C634="Public",E634&lt;&gt;""),E634,"")</f>
      </c>
      <c r="N634" t="str">
        <f>=IF(AND(C634="Public",E634&lt;&gt;""),I634,"")</f>
      </c>
      <c r="O634" t="str">
        <f>=IF(AND(C634="Private nonprofit",E634&lt;&gt;""),E634,"")</f>
      </c>
      <c r="P634" t="str">
        <f>=IF(AND(C634="Private nonprofit",E634&lt;&gt;""),I634,"")</f>
      </c>
    </row>
    <row r="635">
      <c r="A635" t="n">
        <v>173300</v>
      </c>
      <c r="B635" t="s">
        <v>2613</v>
      </c>
      <c r="C635" t="s">
        <v>163</v>
      </c>
      <c r="D635" t="n">
        <v>20</v>
      </c>
      <c r="E635" t="n">
        <v>25488</v>
      </c>
      <c r="F635" t="n">
        <v>78</v>
      </c>
      <c r="G635" t="n">
        <v>12</v>
      </c>
      <c r="H635" t="n">
        <v>1975</v>
      </c>
      <c r="I635" t="n">
        <v>71.8</v>
      </c>
      <c r="J635" s="10" t="str">
        <f>=LOG10(H635)</f>
      </c>
      <c r="K635" t="str">
        <f>=_xlfn.RANK.AVG(H635,H$2:H$1654,1)</f>
      </c>
      <c r="L635" t="str">
        <f>=_xlfn.RANK.AVG(I635,I$2:I$1654,1)</f>
      </c>
      <c r="M635" t="str">
        <f>=IF(AND(C635="Public",E635&lt;&gt;""),E635,"")</f>
      </c>
      <c r="N635" t="str">
        <f>=IF(AND(C635="Public",E635&lt;&gt;""),I635,"")</f>
      </c>
      <c r="O635" t="str">
        <f>=IF(AND(C635="Private nonprofit",E635&lt;&gt;""),E635,"")</f>
      </c>
      <c r="P635" t="str">
        <f>=IF(AND(C635="Private nonprofit",E635&lt;&gt;""),I635,"")</f>
      </c>
    </row>
    <row r="636">
      <c r="A636" t="n">
        <v>173328</v>
      </c>
      <c r="B636" t="s">
        <v>2615</v>
      </c>
      <c r="C636" t="s">
        <v>163</v>
      </c>
      <c r="D636" t="n">
        <v>34</v>
      </c>
      <c r="E636" t="n">
        <v>17989</v>
      </c>
      <c r="F636" t="n">
        <v>67</v>
      </c>
      <c r="G636" t="n">
        <v>15</v>
      </c>
      <c r="H636" t="n">
        <v>7449</v>
      </c>
      <c r="I636" t="n">
        <v>57.6</v>
      </c>
      <c r="J636" s="10" t="str">
        <f>=LOG10(H636)</f>
      </c>
      <c r="K636" t="str">
        <f>=_xlfn.RANK.AVG(H636,H$2:H$1654,1)</f>
      </c>
      <c r="L636" t="str">
        <f>=_xlfn.RANK.AVG(I636,I$2:I$1654,1)</f>
      </c>
      <c r="M636" t="str">
        <f>=IF(AND(C636="Public",E636&lt;&gt;""),E636,"")</f>
      </c>
      <c r="N636" t="str">
        <f>=IF(AND(C636="Public",E636&lt;&gt;""),I636,"")</f>
      </c>
      <c r="O636" t="str">
        <f>=IF(AND(C636="Private nonprofit",E636&lt;&gt;""),E636,"")</f>
      </c>
      <c r="P636" t="str">
        <f>=IF(AND(C636="Private nonprofit",E636&lt;&gt;""),I636,"")</f>
      </c>
    </row>
    <row r="637">
      <c r="A637" t="n">
        <v>173452</v>
      </c>
      <c r="B637" t="s">
        <v>2618</v>
      </c>
      <c r="C637" t="s">
        <v>163</v>
      </c>
      <c r="D637" t="n">
        <v>23</v>
      </c>
      <c r="E637" t="n">
        <v>21072</v>
      </c>
      <c r="F637" t="n">
        <v>85</v>
      </c>
      <c r="G637" t="n">
        <v>10</v>
      </c>
      <c r="H637" t="n">
        <v>1306</v>
      </c>
      <c r="I637" t="n">
        <v>71.4</v>
      </c>
      <c r="J637" s="10" t="str">
        <f>=LOG10(H637)</f>
      </c>
      <c r="K637" t="str">
        <f>=_xlfn.RANK.AVG(H637,H$2:H$1654,1)</f>
      </c>
      <c r="L637" t="str">
        <f>=_xlfn.RANK.AVG(I637,I$2:I$1654,1)</f>
      </c>
      <c r="M637" t="str">
        <f>=IF(AND(C637="Public",E637&lt;&gt;""),E637,"")</f>
      </c>
      <c r="N637" t="str">
        <f>=IF(AND(C637="Public",E637&lt;&gt;""),I637,"")</f>
      </c>
      <c r="O637" t="str">
        <f>=IF(AND(C637="Private nonprofit",E637&lt;&gt;""),E637,"")</f>
      </c>
      <c r="P637" t="str">
        <f>=IF(AND(C637="Private nonprofit",E637&lt;&gt;""),I637,"")</f>
      </c>
    </row>
    <row r="638">
      <c r="A638" t="n">
        <v>173647</v>
      </c>
      <c r="B638" t="s">
        <v>2626</v>
      </c>
      <c r="C638" t="s">
        <v>163</v>
      </c>
      <c r="D638" t="n">
        <v>21</v>
      </c>
      <c r="E638" t="n">
        <v>28805</v>
      </c>
      <c r="F638" t="n">
        <v>84</v>
      </c>
      <c r="G638" t="n">
        <v>11</v>
      </c>
      <c r="H638" t="n">
        <v>2143</v>
      </c>
      <c r="I638" t="n">
        <v>75.9</v>
      </c>
      <c r="J638" s="10" t="str">
        <f>=LOG10(H638)</f>
      </c>
      <c r="K638" t="str">
        <f>=_xlfn.RANK.AVG(H638,H$2:H$1654,1)</f>
      </c>
      <c r="L638" t="str">
        <f>=_xlfn.RANK.AVG(I638,I$2:I$1654,1)</f>
      </c>
      <c r="M638" t="str">
        <f>=IF(AND(C638="Public",E638&lt;&gt;""),E638,"")</f>
      </c>
      <c r="N638" t="str">
        <f>=IF(AND(C638="Public",E638&lt;&gt;""),I638,"")</f>
      </c>
      <c r="O638" t="str">
        <f>=IF(AND(C638="Private nonprofit",E638&lt;&gt;""),E638,"")</f>
      </c>
      <c r="P638" t="str">
        <f>=IF(AND(C638="Private nonprofit",E638&lt;&gt;""),I638,"")</f>
      </c>
    </row>
    <row r="639">
      <c r="A639" t="n">
        <v>173665</v>
      </c>
      <c r="B639" t="s">
        <v>2628</v>
      </c>
      <c r="C639" t="s">
        <v>163</v>
      </c>
      <c r="D639" t="n">
        <v>40</v>
      </c>
      <c r="E639" t="n">
        <v>22759</v>
      </c>
      <c r="F639" t="n">
        <v>74</v>
      </c>
      <c r="G639" t="n">
        <v>13</v>
      </c>
      <c r="H639" t="n">
        <v>3177</v>
      </c>
      <c r="I639" t="n">
        <v>57.7</v>
      </c>
      <c r="J639" s="10" t="str">
        <f>=LOG10(H639)</f>
      </c>
      <c r="K639" t="str">
        <f>=_xlfn.RANK.AVG(H639,H$2:H$1654,1)</f>
      </c>
      <c r="L639" t="str">
        <f>=_xlfn.RANK.AVG(I639,I$2:I$1654,1)</f>
      </c>
      <c r="M639" t="str">
        <f>=IF(AND(C639="Public",E639&lt;&gt;""),E639,"")</f>
      </c>
      <c r="N639" t="str">
        <f>=IF(AND(C639="Public",E639&lt;&gt;""),I639,"")</f>
      </c>
      <c r="O639" t="str">
        <f>=IF(AND(C639="Private nonprofit",E639&lt;&gt;""),E639,"")</f>
      </c>
      <c r="P639" t="str">
        <f>=IF(AND(C639="Private nonprofit",E639&lt;&gt;""),I639,"")</f>
      </c>
    </row>
    <row r="640">
      <c r="A640" t="n">
        <v>173902</v>
      </c>
      <c r="B640" t="s">
        <v>2639</v>
      </c>
      <c r="C640" t="s">
        <v>163</v>
      </c>
      <c r="D640" t="n">
        <v>17</v>
      </c>
      <c r="E640" t="n">
        <v>38571</v>
      </c>
      <c r="F640" t="n">
        <v>95</v>
      </c>
      <c r="G640" t="n">
        <v>10</v>
      </c>
      <c r="H640" t="n">
        <v>2197</v>
      </c>
      <c r="I640" t="n">
        <v>90.4</v>
      </c>
      <c r="J640" s="10" t="str">
        <f>=LOG10(H640)</f>
      </c>
      <c r="K640" t="str">
        <f>=_xlfn.RANK.AVG(H640,H$2:H$1654,1)</f>
      </c>
      <c r="L640" t="str">
        <f>=_xlfn.RANK.AVG(I640,I$2:I$1654,1)</f>
      </c>
      <c r="M640" t="str">
        <f>=IF(AND(C640="Public",E640&lt;&gt;""),E640,"")</f>
      </c>
      <c r="N640" t="str">
        <f>=IF(AND(C640="Public",E640&lt;&gt;""),I640,"")</f>
      </c>
      <c r="O640" t="str">
        <f>=IF(AND(C640="Private nonprofit",E640&lt;&gt;""),E640,"")</f>
      </c>
      <c r="P640" t="str">
        <f>=IF(AND(C640="Private nonprofit",E640&lt;&gt;""),I640,"")</f>
      </c>
    </row>
    <row r="641">
      <c r="A641" t="n">
        <v>173920</v>
      </c>
      <c r="B641" t="s">
        <v>2642</v>
      </c>
      <c r="C641" t="s">
        <v>149</v>
      </c>
      <c r="D641" t="n">
        <v>20</v>
      </c>
      <c r="E641" t="n">
        <v>17227</v>
      </c>
      <c r="F641" t="n">
        <v>80</v>
      </c>
      <c r="G641" t="n">
        <v>21</v>
      </c>
      <c r="H641" t="n">
        <v>18038</v>
      </c>
      <c r="I641" t="n">
        <v>53.5</v>
      </c>
      <c r="J641" s="10" t="str">
        <f>=LOG10(H641)</f>
      </c>
      <c r="K641" t="str">
        <f>=_xlfn.RANK.AVG(H641,H$2:H$1654,1)</f>
      </c>
      <c r="L641" t="str">
        <f>=_xlfn.RANK.AVG(I641,I$2:I$1654,1)</f>
      </c>
      <c r="M641" t="str">
        <f>=IF(AND(C641="Public",E641&lt;&gt;""),E641,"")</f>
      </c>
      <c r="N641" t="str">
        <f>=IF(AND(C641="Public",E641&lt;&gt;""),I641,"")</f>
      </c>
      <c r="O641" t="str">
        <f>=IF(AND(C641="Private nonprofit",E641&lt;&gt;""),E641,"")</f>
      </c>
      <c r="P641" t="str">
        <f>=IF(AND(C641="Private nonprofit",E641&lt;&gt;""),I641,"")</f>
      </c>
    </row>
    <row r="642">
      <c r="A642" t="n">
        <v>174020</v>
      </c>
      <c r="B642" t="s">
        <v>2645</v>
      </c>
      <c r="C642" t="s">
        <v>149</v>
      </c>
      <c r="D642" t="n">
        <v>44</v>
      </c>
      <c r="E642" t="n">
        <v>18233</v>
      </c>
      <c r="F642" t="n">
        <v>73</v>
      </c>
      <c r="G642" t="n">
        <v>14</v>
      </c>
      <c r="H642" t="n">
        <v>8508</v>
      </c>
      <c r="I642" t="n">
        <v>38.4</v>
      </c>
      <c r="J642" s="10" t="str">
        <f>=LOG10(H642)</f>
      </c>
      <c r="K642" t="str">
        <f>=_xlfn.RANK.AVG(H642,H$2:H$1654,1)</f>
      </c>
      <c r="L642" t="str">
        <f>=_xlfn.RANK.AVG(I642,I$2:I$1654,1)</f>
      </c>
      <c r="M642" t="str">
        <f>=IF(AND(C642="Public",E642&lt;&gt;""),E642,"")</f>
      </c>
      <c r="N642" t="str">
        <f>=IF(AND(C642="Public",E642&lt;&gt;""),I642,"")</f>
      </c>
      <c r="O642" t="str">
        <f>=IF(AND(C642="Private nonprofit",E642&lt;&gt;""),E642,"")</f>
      </c>
      <c r="P642" t="str">
        <f>=IF(AND(C642="Private nonprofit",E642&lt;&gt;""),I642,"")</f>
      </c>
    </row>
    <row r="643">
      <c r="A643" t="n">
        <v>174066</v>
      </c>
      <c r="B643" t="s">
        <v>2646</v>
      </c>
      <c r="C643" t="s">
        <v>149</v>
      </c>
      <c r="D643" t="n">
        <v>17</v>
      </c>
      <c r="E643" t="n">
        <v>16730</v>
      </c>
      <c r="F643" t="n">
        <v>91</v>
      </c>
      <c r="G643" t="n">
        <v>16</v>
      </c>
      <c r="H643" t="n">
        <v>59150</v>
      </c>
      <c r="I643" t="n">
        <v>84.8</v>
      </c>
      <c r="J643" s="10" t="str">
        <f>=LOG10(H643)</f>
      </c>
      <c r="K643" t="str">
        <f>=_xlfn.RANK.AVG(H643,H$2:H$1654,1)</f>
      </c>
      <c r="L643" t="str">
        <f>=_xlfn.RANK.AVG(I643,I$2:I$1654,1)</f>
      </c>
      <c r="M643" t="str">
        <f>=IF(AND(C643="Public",E643&lt;&gt;""),E643,"")</f>
      </c>
      <c r="N643" t="str">
        <f>=IF(AND(C643="Public",E643&lt;&gt;""),I643,"")</f>
      </c>
      <c r="O643" t="str">
        <f>=IF(AND(C643="Private nonprofit",E643&lt;&gt;""),E643,"")</f>
      </c>
      <c r="P643" t="str">
        <f>=IF(AND(C643="Private nonprofit",E643&lt;&gt;""),I643,"")</f>
      </c>
    </row>
    <row r="644">
      <c r="A644" t="n">
        <v>174075</v>
      </c>
      <c r="B644" t="s">
        <v>2647</v>
      </c>
      <c r="C644" t="s">
        <v>149</v>
      </c>
      <c r="D644" t="n">
        <v>19</v>
      </c>
      <c r="E644" t="n">
        <v>13442</v>
      </c>
      <c r="F644" t="n">
        <v>77</v>
      </c>
      <c r="G644" t="n">
        <v>17</v>
      </c>
      <c r="H644" t="n">
        <v>2769</v>
      </c>
      <c r="I644" t="n">
        <v>49.7</v>
      </c>
      <c r="J644" s="10" t="str">
        <f>=LOG10(H644)</f>
      </c>
      <c r="K644" t="str">
        <f>=_xlfn.RANK.AVG(H644,H$2:H$1654,1)</f>
      </c>
      <c r="L644" t="str">
        <f>=_xlfn.RANK.AVG(I644,I$2:I$1654,1)</f>
      </c>
      <c r="M644" t="str">
        <f>=IF(AND(C644="Public",E644&lt;&gt;""),E644,"")</f>
      </c>
      <c r="N644" t="str">
        <f>=IF(AND(C644="Public",E644&lt;&gt;""),I644,"")</f>
      </c>
      <c r="O644" t="str">
        <f>=IF(AND(C644="Private nonprofit",E644&lt;&gt;""),E644,"")</f>
      </c>
      <c r="P644" t="str">
        <f>=IF(AND(C644="Private nonprofit",E644&lt;&gt;""),I644,"")</f>
      </c>
    </row>
    <row r="645">
      <c r="A645" t="n">
        <v>174127</v>
      </c>
      <c r="B645" t="s">
        <v>2649</v>
      </c>
      <c r="C645" t="s">
        <v>163</v>
      </c>
      <c r="D645" t="n">
        <v>40</v>
      </c>
      <c r="E645" t="n">
        <v>27031</v>
      </c>
      <c r="F645" t="n">
        <v>82</v>
      </c>
      <c r="G645" t="n">
        <v>10</v>
      </c>
      <c r="H645" t="n">
        <v>885</v>
      </c>
      <c r="I645" t="n">
        <v>69.2</v>
      </c>
      <c r="J645" s="10" t="str">
        <f>=LOG10(H645)</f>
      </c>
      <c r="K645" t="str">
        <f>=_xlfn.RANK.AVG(H645,H$2:H$1654,1)</f>
      </c>
      <c r="L645" t="str">
        <f>=_xlfn.RANK.AVG(I645,I$2:I$1654,1)</f>
      </c>
      <c r="M645" t="str">
        <f>=IF(AND(C645="Public",E645&lt;&gt;""),E645,"")</f>
      </c>
      <c r="N645" t="str">
        <f>=IF(AND(C645="Public",E645&lt;&gt;""),I645,"")</f>
      </c>
      <c r="O645" t="str">
        <f>=IF(AND(C645="Private nonprofit",E645&lt;&gt;""),E645,"")</f>
      </c>
      <c r="P645" t="str">
        <f>=IF(AND(C645="Private nonprofit",E645&lt;&gt;""),I645,"")</f>
      </c>
    </row>
    <row r="646">
      <c r="A646" t="n">
        <v>174233</v>
      </c>
      <c r="B646" t="s">
        <v>2655</v>
      </c>
      <c r="C646" t="s">
        <v>149</v>
      </c>
      <c r="D646" t="n">
        <v>18</v>
      </c>
      <c r="E646" t="n">
        <v>19542</v>
      </c>
      <c r="F646" t="n">
        <v>81</v>
      </c>
      <c r="G646" t="n">
        <v>16</v>
      </c>
      <c r="H646" t="n">
        <v>10319</v>
      </c>
      <c r="I646" t="n">
        <v>64.5</v>
      </c>
      <c r="J646" s="10" t="str">
        <f>=LOG10(H646)</f>
      </c>
      <c r="K646" t="str">
        <f>=_xlfn.RANK.AVG(H646,H$2:H$1654,1)</f>
      </c>
      <c r="L646" t="str">
        <f>=_xlfn.RANK.AVG(I646,I$2:I$1654,1)</f>
      </c>
      <c r="M646" t="str">
        <f>=IF(AND(C646="Public",E646&lt;&gt;""),E646,"")</f>
      </c>
      <c r="N646" t="str">
        <f>=IF(AND(C646="Public",E646&lt;&gt;""),I646,"")</f>
      </c>
      <c r="O646" t="str">
        <f>=IF(AND(C646="Private nonprofit",E646&lt;&gt;""),E646,"")</f>
      </c>
      <c r="P646" t="str">
        <f>=IF(AND(C646="Private nonprofit",E646&lt;&gt;""),I646,"")</f>
      </c>
    </row>
    <row r="647">
      <c r="A647" t="n">
        <v>174251</v>
      </c>
      <c r="B647" t="s">
        <v>2656</v>
      </c>
      <c r="C647" t="s">
        <v>149</v>
      </c>
      <c r="D647" t="n">
        <v>31</v>
      </c>
      <c r="E647" t="n">
        <v>9539</v>
      </c>
      <c r="F647" t="n">
        <v>73</v>
      </c>
      <c r="G647" t="n">
        <v>9</v>
      </c>
      <c r="H647" t="n">
        <v>1146</v>
      </c>
      <c r="I647" t="n">
        <v>61.9</v>
      </c>
      <c r="J647" s="10" t="str">
        <f>=LOG10(H647)</f>
      </c>
      <c r="K647" t="str">
        <f>=_xlfn.RANK.AVG(H647,H$2:H$1654,1)</f>
      </c>
      <c r="L647" t="str">
        <f>=_xlfn.RANK.AVG(I647,I$2:I$1654,1)</f>
      </c>
      <c r="M647" t="str">
        <f>=IF(AND(C647="Public",E647&lt;&gt;""),E647,"")</f>
      </c>
      <c r="N647" t="str">
        <f>=IF(AND(C647="Public",E647&lt;&gt;""),I647,"")</f>
      </c>
      <c r="O647" t="str">
        <f>=IF(AND(C647="Private nonprofit",E647&lt;&gt;""),E647,"")</f>
      </c>
      <c r="P647" t="str">
        <f>=IF(AND(C647="Private nonprofit",E647&lt;&gt;""),I647,"")</f>
      </c>
    </row>
    <row r="648">
      <c r="A648" t="n">
        <v>174358</v>
      </c>
      <c r="B648" t="s">
        <v>2660</v>
      </c>
      <c r="C648" t="s">
        <v>149</v>
      </c>
      <c r="D648" t="n">
        <v>27</v>
      </c>
      <c r="E648" t="n">
        <v>18231</v>
      </c>
      <c r="F648" t="n">
        <v>72</v>
      </c>
      <c r="G648" t="n">
        <v>17</v>
      </c>
      <c r="H648" t="n">
        <v>6072</v>
      </c>
      <c r="I648" t="n">
        <v>53.7</v>
      </c>
      <c r="J648" s="10" t="str">
        <f>=LOG10(H648)</f>
      </c>
      <c r="K648" t="str">
        <f>=_xlfn.RANK.AVG(H648,H$2:H$1654,1)</f>
      </c>
      <c r="L648" t="str">
        <f>=_xlfn.RANK.AVG(I648,I$2:I$1654,1)</f>
      </c>
      <c r="M648" t="str">
        <f>=IF(AND(C648="Public",E648&lt;&gt;""),E648,"")</f>
      </c>
      <c r="N648" t="str">
        <f>=IF(AND(C648="Public",E648&lt;&gt;""),I648,"")</f>
      </c>
      <c r="O648" t="str">
        <f>=IF(AND(C648="Private nonprofit",E648&lt;&gt;""),E648,"")</f>
      </c>
      <c r="P648" t="str">
        <f>=IF(AND(C648="Private nonprofit",E648&lt;&gt;""),I648,"")</f>
      </c>
    </row>
    <row r="649">
      <c r="A649" t="n">
        <v>174437</v>
      </c>
      <c r="B649" t="s">
        <v>2663</v>
      </c>
      <c r="C649" t="s">
        <v>163</v>
      </c>
      <c r="D649" t="n">
        <v>43</v>
      </c>
      <c r="E649" t="n">
        <v>23694</v>
      </c>
      <c r="F649" t="n">
        <v>78</v>
      </c>
      <c r="G649" t="n">
        <v>11</v>
      </c>
      <c r="H649" t="n">
        <v>1063</v>
      </c>
      <c r="I649" t="n">
        <v>62.4</v>
      </c>
      <c r="J649" s="10" t="str">
        <f>=LOG10(H649)</f>
      </c>
      <c r="K649" t="str">
        <f>=_xlfn.RANK.AVG(H649,H$2:H$1654,1)</f>
      </c>
      <c r="L649" t="str">
        <f>=_xlfn.RANK.AVG(I649,I$2:I$1654,1)</f>
      </c>
      <c r="M649" t="str">
        <f>=IF(AND(C649="Public",E649&lt;&gt;""),E649,"")</f>
      </c>
      <c r="N649" t="str">
        <f>=IF(AND(C649="Public",E649&lt;&gt;""),I649,"")</f>
      </c>
      <c r="O649" t="str">
        <f>=IF(AND(C649="Private nonprofit",E649&lt;&gt;""),E649,"")</f>
      </c>
      <c r="P649" t="str">
        <f>=IF(AND(C649="Private nonprofit",E649&lt;&gt;""),I649,"")</f>
      </c>
    </row>
    <row r="650">
      <c r="A650" t="n">
        <v>174491</v>
      </c>
      <c r="B650" t="s">
        <v>2666</v>
      </c>
      <c r="C650" t="s">
        <v>163</v>
      </c>
      <c r="D650" t="n">
        <v>15</v>
      </c>
      <c r="E650" t="n">
        <v>26779</v>
      </c>
      <c r="F650" t="n">
        <v>84</v>
      </c>
      <c r="G650" t="n">
        <v>15</v>
      </c>
      <c r="H650" t="n">
        <v>3557</v>
      </c>
      <c r="I650" t="n">
        <v>66.8</v>
      </c>
      <c r="J650" s="10" t="str">
        <f>=LOG10(H650)</f>
      </c>
      <c r="K650" t="str">
        <f>=_xlfn.RANK.AVG(H650,H$2:H$1654,1)</f>
      </c>
      <c r="L650" t="str">
        <f>=_xlfn.RANK.AVG(I650,I$2:I$1654,1)</f>
      </c>
      <c r="M650" t="str">
        <f>=IF(AND(C650="Public",E650&lt;&gt;""),E650,"")</f>
      </c>
      <c r="N650" t="str">
        <f>=IF(AND(C650="Public",E650&lt;&gt;""),I650,"")</f>
      </c>
      <c r="O650" t="str">
        <f>=IF(AND(C650="Private nonprofit",E650&lt;&gt;""),E650,"")</f>
      </c>
      <c r="P650" t="str">
        <f>=IF(AND(C650="Private nonprofit",E650&lt;&gt;""),I650,"")</f>
      </c>
    </row>
    <row r="651">
      <c r="A651" t="n">
        <v>174747</v>
      </c>
      <c r="B651" t="s">
        <v>2672</v>
      </c>
      <c r="C651" t="s">
        <v>163</v>
      </c>
      <c r="D651" t="n">
        <v>19</v>
      </c>
      <c r="E651" t="n">
        <v>29720</v>
      </c>
      <c r="F651" t="n">
        <v>88</v>
      </c>
      <c r="G651" t="n">
        <v>11</v>
      </c>
      <c r="H651" t="n">
        <v>1506</v>
      </c>
      <c r="I651" t="n">
        <v>83</v>
      </c>
      <c r="J651" s="10" t="str">
        <f>=LOG10(H651)</f>
      </c>
      <c r="K651" t="str">
        <f>=_xlfn.RANK.AVG(H651,H$2:H$1654,1)</f>
      </c>
      <c r="L651" t="str">
        <f>=_xlfn.RANK.AVG(I651,I$2:I$1654,1)</f>
      </c>
      <c r="M651" t="str">
        <f>=IF(AND(C651="Public",E651&lt;&gt;""),E651,"")</f>
      </c>
      <c r="N651" t="str">
        <f>=IF(AND(C651="Public",E651&lt;&gt;""),I651,"")</f>
      </c>
      <c r="O651" t="str">
        <f>=IF(AND(C651="Private nonprofit",E651&lt;&gt;""),E651,"")</f>
      </c>
      <c r="P651" t="str">
        <f>=IF(AND(C651="Private nonprofit",E651&lt;&gt;""),I651,"")</f>
      </c>
    </row>
    <row r="652">
      <c r="A652" t="n">
        <v>174783</v>
      </c>
      <c r="B652" t="s">
        <v>2674</v>
      </c>
      <c r="C652" t="s">
        <v>149</v>
      </c>
      <c r="D652" t="n">
        <v>20</v>
      </c>
      <c r="E652" t="n">
        <v>14648</v>
      </c>
      <c r="F652" t="n">
        <v>68</v>
      </c>
      <c r="G652" t="n">
        <v>17</v>
      </c>
      <c r="H652" t="n">
        <v>12711</v>
      </c>
      <c r="I652" t="n">
        <v>45.6</v>
      </c>
      <c r="J652" s="10" t="str">
        <f>=LOG10(H652)</f>
      </c>
      <c r="K652" t="str">
        <f>=_xlfn.RANK.AVG(H652,H$2:H$1654,1)</f>
      </c>
      <c r="L652" t="str">
        <f>=_xlfn.RANK.AVG(I652,I$2:I$1654,1)</f>
      </c>
      <c r="M652" t="str">
        <f>=IF(AND(C652="Public",E652&lt;&gt;""),E652,"")</f>
      </c>
      <c r="N652" t="str">
        <f>=IF(AND(C652="Public",E652&lt;&gt;""),I652,"")</f>
      </c>
      <c r="O652" t="str">
        <f>=IF(AND(C652="Private nonprofit",E652&lt;&gt;""),E652,"")</f>
      </c>
      <c r="P652" t="str">
        <f>=IF(AND(C652="Private nonprofit",E652&lt;&gt;""),I652,"")</f>
      </c>
    </row>
    <row r="653">
      <c r="A653" t="n">
        <v>174792</v>
      </c>
      <c r="B653" t="s">
        <v>2675</v>
      </c>
      <c r="C653" t="s">
        <v>163</v>
      </c>
      <c r="D653" t="n">
        <v>18</v>
      </c>
      <c r="E653" t="n">
        <v>29473</v>
      </c>
      <c r="F653" t="n">
        <v>83</v>
      </c>
      <c r="G653" t="n">
        <v>12</v>
      </c>
      <c r="H653" t="n">
        <v>1705</v>
      </c>
      <c r="I653" t="n">
        <v>75.7</v>
      </c>
      <c r="J653" s="10" t="str">
        <f>=LOG10(H653)</f>
      </c>
      <c r="K653" t="str">
        <f>=_xlfn.RANK.AVG(H653,H$2:H$1654,1)</f>
      </c>
      <c r="L653" t="str">
        <f>=_xlfn.RANK.AVG(I653,I$2:I$1654,1)</f>
      </c>
      <c r="M653" t="str">
        <f>=IF(AND(C653="Public",E653&lt;&gt;""),E653,"")</f>
      </c>
      <c r="N653" t="str">
        <f>=IF(AND(C653="Public",E653&lt;&gt;""),I653,"")</f>
      </c>
      <c r="O653" t="str">
        <f>=IF(AND(C653="Private nonprofit",E653&lt;&gt;""),E653,"")</f>
      </c>
      <c r="P653" t="str">
        <f>=IF(AND(C653="Private nonprofit",E653&lt;&gt;""),I653,"")</f>
      </c>
    </row>
    <row r="654">
      <c r="A654" t="n">
        <v>174817</v>
      </c>
      <c r="B654" t="s">
        <v>2677</v>
      </c>
      <c r="C654" t="s">
        <v>163</v>
      </c>
      <c r="D654" t="n">
        <v>22</v>
      </c>
      <c r="E654" t="n">
        <v>22518</v>
      </c>
      <c r="F654" t="n">
        <v>79</v>
      </c>
      <c r="G654" t="n">
        <v>18</v>
      </c>
      <c r="H654" t="n">
        <v>5727</v>
      </c>
      <c r="I654" t="n">
        <v>67.7</v>
      </c>
      <c r="J654" s="10" t="str">
        <f>=LOG10(H654)</f>
      </c>
      <c r="K654" t="str">
        <f>=_xlfn.RANK.AVG(H654,H$2:H$1654,1)</f>
      </c>
      <c r="L654" t="str">
        <f>=_xlfn.RANK.AVG(I654,I$2:I$1654,1)</f>
      </c>
      <c r="M654" t="str">
        <f>=IF(AND(C654="Public",E654&lt;&gt;""),E654,"")</f>
      </c>
      <c r="N654" t="str">
        <f>=IF(AND(C654="Public",E654&lt;&gt;""),I654,"")</f>
      </c>
      <c r="O654" t="str">
        <f>=IF(AND(C654="Private nonprofit",E654&lt;&gt;""),E654,"")</f>
      </c>
      <c r="P654" t="str">
        <f>=IF(AND(C654="Private nonprofit",E654&lt;&gt;""),I654,"")</f>
      </c>
    </row>
    <row r="655">
      <c r="A655" t="n">
        <v>174844</v>
      </c>
      <c r="B655" t="s">
        <v>2679</v>
      </c>
      <c r="C655" t="s">
        <v>163</v>
      </c>
      <c r="D655" t="n">
        <v>20</v>
      </c>
      <c r="E655" t="n">
        <v>27282</v>
      </c>
      <c r="F655" t="n">
        <v>91</v>
      </c>
      <c r="G655" t="n">
        <v>12</v>
      </c>
      <c r="H655" t="n">
        <v>3120</v>
      </c>
      <c r="I655" t="n">
        <v>83.5</v>
      </c>
      <c r="J655" s="10" t="str">
        <f>=LOG10(H655)</f>
      </c>
      <c r="K655" t="str">
        <f>=_xlfn.RANK.AVG(H655,H$2:H$1654,1)</f>
      </c>
      <c r="L655" t="str">
        <f>=_xlfn.RANK.AVG(I655,I$2:I$1654,1)</f>
      </c>
      <c r="M655" t="str">
        <f>=IF(AND(C655="Public",E655&lt;&gt;""),E655,"")</f>
      </c>
      <c r="N655" t="str">
        <f>=IF(AND(C655="Public",E655&lt;&gt;""),I655,"")</f>
      </c>
      <c r="O655" t="str">
        <f>=IF(AND(C655="Private nonprofit",E655&lt;&gt;""),E655,"")</f>
      </c>
      <c r="P655" t="str">
        <f>=IF(AND(C655="Private nonprofit",E655&lt;&gt;""),I655,"")</f>
      </c>
    </row>
    <row r="656">
      <c r="A656" t="n">
        <v>174862</v>
      </c>
      <c r="B656" t="s">
        <v>2680</v>
      </c>
      <c r="C656" t="s">
        <v>163</v>
      </c>
      <c r="D656" t="n">
        <v>24</v>
      </c>
      <c r="E656" t="n">
        <v>27196</v>
      </c>
      <c r="F656" t="n">
        <v>67</v>
      </c>
      <c r="G656" t="n">
        <v>22</v>
      </c>
      <c r="H656" t="n">
        <v>1872</v>
      </c>
      <c r="I656" t="n">
        <v>62.9</v>
      </c>
      <c r="J656" s="10" t="str">
        <f>=LOG10(H656)</f>
      </c>
      <c r="K656" t="str">
        <f>=_xlfn.RANK.AVG(H656,H$2:H$1654,1)</f>
      </c>
      <c r="L656" t="str">
        <f>=_xlfn.RANK.AVG(I656,I$2:I$1654,1)</f>
      </c>
      <c r="M656" t="str">
        <f>=IF(AND(C656="Public",E656&lt;&gt;""),E656,"")</f>
      </c>
      <c r="N656" t="str">
        <f>=IF(AND(C656="Public",E656&lt;&gt;""),I656,"")</f>
      </c>
      <c r="O656" t="str">
        <f>=IF(AND(C656="Private nonprofit",E656&lt;&gt;""),E656,"")</f>
      </c>
      <c r="P656" t="str">
        <f>=IF(AND(C656="Private nonprofit",E656&lt;&gt;""),I656,"")</f>
      </c>
    </row>
    <row r="657">
      <c r="A657" t="n">
        <v>174899</v>
      </c>
      <c r="B657" t="s">
        <v>2682</v>
      </c>
      <c r="C657" t="s">
        <v>163</v>
      </c>
      <c r="D657" t="n">
        <v>23</v>
      </c>
      <c r="E657" t="n">
        <v>23913</v>
      </c>
      <c r="F657" t="n">
        <v>78</v>
      </c>
      <c r="G657" t="n">
        <v>10</v>
      </c>
      <c r="H657" t="n">
        <v>4109</v>
      </c>
      <c r="I657" t="n">
        <v>63</v>
      </c>
      <c r="J657" s="10" t="str">
        <f>=LOG10(H657)</f>
      </c>
      <c r="K657" t="str">
        <f>=_xlfn.RANK.AVG(H657,H$2:H$1654,1)</f>
      </c>
      <c r="L657" t="str">
        <f>=_xlfn.RANK.AVG(I657,I$2:I$1654,1)</f>
      </c>
      <c r="M657" t="str">
        <f>=IF(AND(C657="Public",E657&lt;&gt;""),E657,"")</f>
      </c>
      <c r="N657" t="str">
        <f>=IF(AND(C657="Public",E657&lt;&gt;""),I657,"")</f>
      </c>
      <c r="O657" t="str">
        <f>=IF(AND(C657="Private nonprofit",E657&lt;&gt;""),E657,"")</f>
      </c>
      <c r="P657" t="str">
        <f>=IF(AND(C657="Private nonprofit",E657&lt;&gt;""),I657,"")</f>
      </c>
    </row>
    <row r="658">
      <c r="A658" t="n">
        <v>174914</v>
      </c>
      <c r="B658" t="s">
        <v>2683</v>
      </c>
      <c r="C658" t="s">
        <v>163</v>
      </c>
      <c r="D658" t="n">
        <v>20</v>
      </c>
      <c r="E658" t="n">
        <v>32637</v>
      </c>
      <c r="F658" t="n">
        <v>86</v>
      </c>
      <c r="G658" t="n">
        <v>13</v>
      </c>
      <c r="H658" t="n">
        <v>10012</v>
      </c>
      <c r="I658" t="n">
        <v>76.8</v>
      </c>
      <c r="J658" s="10" t="str">
        <f>=LOG10(H658)</f>
      </c>
      <c r="K658" t="str">
        <f>=_xlfn.RANK.AVG(H658,H$2:H$1654,1)</f>
      </c>
      <c r="L658" t="str">
        <f>=_xlfn.RANK.AVG(I658,I$2:I$1654,1)</f>
      </c>
      <c r="M658" t="str">
        <f>=IF(AND(C658="Public",E658&lt;&gt;""),E658,"")</f>
      </c>
      <c r="N658" t="str">
        <f>=IF(AND(C658="Public",E658&lt;&gt;""),I658,"")</f>
      </c>
      <c r="O658" t="str">
        <f>=IF(AND(C658="Private nonprofit",E658&lt;&gt;""),E658,"")</f>
      </c>
      <c r="P658" t="str">
        <f>=IF(AND(C658="Private nonprofit",E658&lt;&gt;""),I658,"")</f>
      </c>
    </row>
    <row r="659">
      <c r="A659" t="n">
        <v>175005</v>
      </c>
      <c r="B659" t="s">
        <v>2685</v>
      </c>
      <c r="C659" t="s">
        <v>163</v>
      </c>
      <c r="D659" t="n">
        <v>36</v>
      </c>
      <c r="E659" t="n">
        <v>22357</v>
      </c>
      <c r="F659" t="n">
        <v>78</v>
      </c>
      <c r="G659" t="n">
        <v>10</v>
      </c>
      <c r="H659" t="n">
        <v>4261</v>
      </c>
      <c r="I659" t="n">
        <v>64.3</v>
      </c>
      <c r="J659" s="10" t="str">
        <f>=LOG10(H659)</f>
      </c>
      <c r="K659" t="str">
        <f>=_xlfn.RANK.AVG(H659,H$2:H$1654,1)</f>
      </c>
      <c r="L659" t="str">
        <f>=_xlfn.RANK.AVG(I659,I$2:I$1654,1)</f>
      </c>
      <c r="M659" t="str">
        <f>=IF(AND(C659="Public",E659&lt;&gt;""),E659,"")</f>
      </c>
      <c r="N659" t="str">
        <f>=IF(AND(C659="Public",E659&lt;&gt;""),I659,"")</f>
      </c>
      <c r="O659" t="str">
        <f>=IF(AND(C659="Private nonprofit",E659&lt;&gt;""),E659,"")</f>
      </c>
      <c r="P659" t="str">
        <f>=IF(AND(C659="Private nonprofit",E659&lt;&gt;""),I659,"")</f>
      </c>
    </row>
    <row r="660">
      <c r="A660" t="n">
        <v>175078</v>
      </c>
      <c r="B660" t="s">
        <v>2689</v>
      </c>
      <c r="C660" t="s">
        <v>149</v>
      </c>
      <c r="D660" t="n">
        <v>11</v>
      </c>
      <c r="E660" t="n">
        <v>14839</v>
      </c>
      <c r="F660" t="n">
        <v>70</v>
      </c>
      <c r="G660" t="n">
        <v>16</v>
      </c>
      <c r="H660" t="n">
        <v>8521</v>
      </c>
      <c r="I660" t="n">
        <v>42.6</v>
      </c>
      <c r="J660" s="10" t="str">
        <f>=LOG10(H660)</f>
      </c>
      <c r="K660" t="str">
        <f>=_xlfn.RANK.AVG(H660,H$2:H$1654,1)</f>
      </c>
      <c r="L660" t="str">
        <f>=_xlfn.RANK.AVG(I660,I$2:I$1654,1)</f>
      </c>
      <c r="M660" t="str">
        <f>=IF(AND(C660="Public",E660&lt;&gt;""),E660,"")</f>
      </c>
      <c r="N660" t="str">
        <f>=IF(AND(C660="Public",E660&lt;&gt;""),I660,"")</f>
      </c>
      <c r="O660" t="str">
        <f>=IF(AND(C660="Private nonprofit",E660&lt;&gt;""),E660,"")</f>
      </c>
      <c r="P660" t="str">
        <f>=IF(AND(C660="Private nonprofit",E660&lt;&gt;""),I660,"")</f>
      </c>
    </row>
    <row r="661">
      <c r="A661" t="n">
        <v>175272</v>
      </c>
      <c r="B661" t="s">
        <v>2698</v>
      </c>
      <c r="C661" t="s">
        <v>149</v>
      </c>
      <c r="D661" t="n">
        <v>23</v>
      </c>
      <c r="E661" t="n">
        <v>18919</v>
      </c>
      <c r="F661" t="n">
        <v>78</v>
      </c>
      <c r="G661" t="n">
        <v>15</v>
      </c>
      <c r="H661" t="n">
        <v>7029</v>
      </c>
      <c r="I661" t="n">
        <v>59.9</v>
      </c>
      <c r="J661" s="10" t="str">
        <f>=LOG10(H661)</f>
      </c>
      <c r="K661" t="str">
        <f>=_xlfn.RANK.AVG(H661,H$2:H$1654,1)</f>
      </c>
      <c r="L661" t="str">
        <f>=_xlfn.RANK.AVG(I661,I$2:I$1654,1)</f>
      </c>
      <c r="M661" t="str">
        <f>=IF(AND(C661="Public",E661&lt;&gt;""),E661,"")</f>
      </c>
      <c r="N661" t="str">
        <f>=IF(AND(C661="Public",E661&lt;&gt;""),I661,"")</f>
      </c>
      <c r="O661" t="str">
        <f>=IF(AND(C661="Private nonprofit",E661&lt;&gt;""),E661,"")</f>
      </c>
      <c r="P661" t="str">
        <f>=IF(AND(C661="Private nonprofit",E661&lt;&gt;""),I661,"")</f>
      </c>
    </row>
    <row r="662">
      <c r="A662" t="n">
        <v>175342</v>
      </c>
      <c r="B662" t="s">
        <v>2702</v>
      </c>
      <c r="C662" t="s">
        <v>149</v>
      </c>
      <c r="D662" t="n">
        <v>77</v>
      </c>
      <c r="E662" t="n">
        <v>13155</v>
      </c>
      <c r="F662" t="n">
        <v>79</v>
      </c>
      <c r="G662" t="n">
        <v>16</v>
      </c>
      <c r="H662" t="n">
        <v>3417</v>
      </c>
      <c r="I662" t="n">
        <v>45.3</v>
      </c>
      <c r="J662" s="10" t="str">
        <f>=LOG10(H662)</f>
      </c>
      <c r="K662" t="str">
        <f>=_xlfn.RANK.AVG(H662,H$2:H$1654,1)</f>
      </c>
      <c r="L662" t="str">
        <f>=_xlfn.RANK.AVG(I662,I$2:I$1654,1)</f>
      </c>
      <c r="M662" t="str">
        <f>=IF(AND(C662="Public",E662&lt;&gt;""),E662,"")</f>
      </c>
      <c r="N662" t="str">
        <f>=IF(AND(C662="Public",E662&lt;&gt;""),I662,"")</f>
      </c>
      <c r="O662" t="str">
        <f>=IF(AND(C662="Private nonprofit",E662&lt;&gt;""),E662,"")</f>
      </c>
      <c r="P662" t="str">
        <f>=IF(AND(C662="Private nonprofit",E662&lt;&gt;""),I662,"")</f>
      </c>
    </row>
    <row r="663">
      <c r="A663" t="n">
        <v>175421</v>
      </c>
      <c r="B663" t="s">
        <v>2705</v>
      </c>
      <c r="C663" t="s">
        <v>163</v>
      </c>
      <c r="D663" t="n">
        <v>45</v>
      </c>
      <c r="E663" t="n">
        <v>22145</v>
      </c>
      <c r="F663" t="n">
        <v>69</v>
      </c>
      <c r="G663" t="n">
        <v>13</v>
      </c>
      <c r="H663" t="n">
        <v>4879</v>
      </c>
      <c r="I663" t="n">
        <v>51.4</v>
      </c>
      <c r="J663" s="10" t="str">
        <f>=LOG10(H663)</f>
      </c>
      <c r="K663" t="str">
        <f>=_xlfn.RANK.AVG(H663,H$2:H$1654,1)</f>
      </c>
      <c r="L663" t="str">
        <f>=_xlfn.RANK.AVG(I663,I$2:I$1654,1)</f>
      </c>
      <c r="M663" t="str">
        <f>=IF(AND(C663="Public",E663&lt;&gt;""),E663,"")</f>
      </c>
      <c r="N663" t="str">
        <f>=IF(AND(C663="Public",E663&lt;&gt;""),I663,"")</f>
      </c>
      <c r="O663" t="str">
        <f>=IF(AND(C663="Private nonprofit",E663&lt;&gt;""),E663,"")</f>
      </c>
      <c r="P663" t="str">
        <f>=IF(AND(C663="Private nonprofit",E663&lt;&gt;""),I663,"")</f>
      </c>
    </row>
    <row r="664">
      <c r="A664" t="n">
        <v>175430</v>
      </c>
      <c r="B664" t="s">
        <v>2706</v>
      </c>
      <c r="C664" t="s">
        <v>163</v>
      </c>
      <c r="D664" t="n">
        <v>26</v>
      </c>
      <c r="E664" t="n">
        <v>16525</v>
      </c>
      <c r="F664" t="n">
        <v>74</v>
      </c>
      <c r="G664" t="n">
        <v>15</v>
      </c>
      <c r="H664" t="n">
        <v>1092</v>
      </c>
      <c r="I664" t="n">
        <v>51.2</v>
      </c>
      <c r="J664" s="10" t="str">
        <f>=LOG10(H664)</f>
      </c>
      <c r="K664" t="str">
        <f>=_xlfn.RANK.AVG(H664,H$2:H$1654,1)</f>
      </c>
      <c r="L664" t="str">
        <f>=_xlfn.RANK.AVG(I664,I$2:I$1654,1)</f>
      </c>
      <c r="M664" t="str">
        <f>=IF(AND(C664="Public",E664&lt;&gt;""),E664,"")</f>
      </c>
      <c r="N664" t="str">
        <f>=IF(AND(C664="Public",E664&lt;&gt;""),I664,"")</f>
      </c>
      <c r="O664" t="str">
        <f>=IF(AND(C664="Private nonprofit",E664&lt;&gt;""),E664,"")</f>
      </c>
      <c r="P664" t="str">
        <f>=IF(AND(C664="Private nonprofit",E664&lt;&gt;""),I664,"")</f>
      </c>
    </row>
    <row r="665">
      <c r="A665" t="n">
        <v>175616</v>
      </c>
      <c r="B665" t="s">
        <v>2714</v>
      </c>
      <c r="C665" t="s">
        <v>149</v>
      </c>
      <c r="D665" t="n">
        <v>43</v>
      </c>
      <c r="E665" t="n">
        <v>13457</v>
      </c>
      <c r="F665" t="n">
        <v>74</v>
      </c>
      <c r="G665" t="n">
        <v>11</v>
      </c>
      <c r="H665" t="n">
        <v>3375</v>
      </c>
      <c r="I665" t="n">
        <v>46.9</v>
      </c>
      <c r="J665" s="10" t="str">
        <f>=LOG10(H665)</f>
      </c>
      <c r="K665" t="str">
        <f>=_xlfn.RANK.AVG(H665,H$2:H$1654,1)</f>
      </c>
      <c r="L665" t="str">
        <f>=_xlfn.RANK.AVG(I665,I$2:I$1654,1)</f>
      </c>
      <c r="M665" t="str">
        <f>=IF(AND(C665="Public",E665&lt;&gt;""),E665,"")</f>
      </c>
      <c r="N665" t="str">
        <f>=IF(AND(C665="Public",E665&lt;&gt;""),I665,"")</f>
      </c>
      <c r="O665" t="str">
        <f>=IF(AND(C665="Private nonprofit",E665&lt;&gt;""),E665,"")</f>
      </c>
      <c r="P665" t="str">
        <f>=IF(AND(C665="Private nonprofit",E665&lt;&gt;""),I665,"")</f>
      </c>
    </row>
    <row r="666">
      <c r="A666" t="n">
        <v>175856</v>
      </c>
      <c r="B666" t="s">
        <v>2728</v>
      </c>
      <c r="C666" t="s">
        <v>149</v>
      </c>
      <c r="D666" t="n">
        <v>68</v>
      </c>
      <c r="E666" t="n">
        <v>19892</v>
      </c>
      <c r="F666" t="n">
        <v>68</v>
      </c>
      <c r="G666" t="n">
        <v>15</v>
      </c>
      <c r="H666" t="n">
        <v>7764</v>
      </c>
      <c r="I666" t="n">
        <v>32.2</v>
      </c>
      <c r="J666" s="10" t="str">
        <f>=LOG10(H666)</f>
      </c>
      <c r="K666" t="str">
        <f>=_xlfn.RANK.AVG(H666,H$2:H$1654,1)</f>
      </c>
      <c r="L666" t="str">
        <f>=_xlfn.RANK.AVG(I666,I$2:I$1654,1)</f>
      </c>
      <c r="M666" t="str">
        <f>=IF(AND(C666="Public",E666&lt;&gt;""),E666,"")</f>
      </c>
      <c r="N666" t="str">
        <f>=IF(AND(C666="Public",E666&lt;&gt;""),I666,"")</f>
      </c>
      <c r="O666" t="str">
        <f>=IF(AND(C666="Private nonprofit",E666&lt;&gt;""),E666,"")</f>
      </c>
      <c r="P666" t="str">
        <f>=IF(AND(C666="Private nonprofit",E666&lt;&gt;""),I666,"")</f>
      </c>
    </row>
    <row r="667">
      <c r="A667" t="n">
        <v>175980</v>
      </c>
      <c r="B667" t="s">
        <v>2733</v>
      </c>
      <c r="C667" t="s">
        <v>163</v>
      </c>
      <c r="D667" t="n">
        <v>36</v>
      </c>
      <c r="E667" t="n">
        <v>26739</v>
      </c>
      <c r="F667" t="n">
        <v>73</v>
      </c>
      <c r="G667" t="n">
        <v>9</v>
      </c>
      <c r="H667" t="n">
        <v>698</v>
      </c>
      <c r="I667" t="n">
        <v>59.6</v>
      </c>
      <c r="J667" s="10" t="str">
        <f>=LOG10(H667)</f>
      </c>
      <c r="K667" t="str">
        <f>=_xlfn.RANK.AVG(H667,H$2:H$1654,1)</f>
      </c>
      <c r="L667" t="str">
        <f>=_xlfn.RANK.AVG(I667,I$2:I$1654,1)</f>
      </c>
      <c r="M667" t="str">
        <f>=IF(AND(C667="Public",E667&lt;&gt;""),E667,"")</f>
      </c>
      <c r="N667" t="str">
        <f>=IF(AND(C667="Public",E667&lt;&gt;""),I667,"")</f>
      </c>
      <c r="O667" t="str">
        <f>=IF(AND(C667="Private nonprofit",E667&lt;&gt;""),E667,"")</f>
      </c>
      <c r="P667" t="str">
        <f>=IF(AND(C667="Private nonprofit",E667&lt;&gt;""),I667,"")</f>
      </c>
    </row>
    <row r="668">
      <c r="A668" t="n">
        <v>176017</v>
      </c>
      <c r="B668" t="s">
        <v>2735</v>
      </c>
      <c r="C668" t="s">
        <v>149</v>
      </c>
      <c r="D668" t="n">
        <v>22</v>
      </c>
      <c r="E668" t="n">
        <v>14946</v>
      </c>
      <c r="F668" t="n">
        <v>88</v>
      </c>
      <c r="G668" t="n">
        <v>17</v>
      </c>
      <c r="H668" t="n">
        <v>24701</v>
      </c>
      <c r="I668" t="n">
        <v>68.5</v>
      </c>
      <c r="J668" s="10" t="str">
        <f>=LOG10(H668)</f>
      </c>
      <c r="K668" t="str">
        <f>=_xlfn.RANK.AVG(H668,H$2:H$1654,1)</f>
      </c>
      <c r="L668" t="str">
        <f>=_xlfn.RANK.AVG(I668,I$2:I$1654,1)</f>
      </c>
      <c r="M668" t="str">
        <f>=IF(AND(C668="Public",E668&lt;&gt;""),E668,"")</f>
      </c>
      <c r="N668" t="str">
        <f>=IF(AND(C668="Public",E668&lt;&gt;""),I668,"")</f>
      </c>
      <c r="O668" t="str">
        <f>=IF(AND(C668="Private nonprofit",E668&lt;&gt;""),E668,"")</f>
      </c>
      <c r="P668" t="str">
        <f>=IF(AND(C668="Private nonprofit",E668&lt;&gt;""),I668,"")</f>
      </c>
    </row>
    <row r="669">
      <c r="A669" t="n">
        <v>176035</v>
      </c>
      <c r="B669" t="s">
        <v>2737</v>
      </c>
      <c r="C669" t="s">
        <v>149</v>
      </c>
      <c r="D669" t="n">
        <v>42</v>
      </c>
      <c r="E669" t="n">
        <v>12617</v>
      </c>
      <c r="F669" t="n">
        <v>72</v>
      </c>
      <c r="G669" t="n">
        <v>10</v>
      </c>
      <c r="H669" t="n">
        <v>2973</v>
      </c>
      <c r="I669" t="n">
        <v>37.3</v>
      </c>
      <c r="J669" s="10" t="str">
        <f>=LOG10(H669)</f>
      </c>
      <c r="K669" t="str">
        <f>=_xlfn.RANK.AVG(H669,H$2:H$1654,1)</f>
      </c>
      <c r="L669" t="str">
        <f>=_xlfn.RANK.AVG(I669,I$2:I$1654,1)</f>
      </c>
      <c r="M669" t="str">
        <f>=IF(AND(C669="Public",E669&lt;&gt;""),E669,"")</f>
      </c>
      <c r="N669" t="str">
        <f>=IF(AND(C669="Public",E669&lt;&gt;""),I669,"")</f>
      </c>
      <c r="O669" t="str">
        <f>=IF(AND(C669="Private nonprofit",E669&lt;&gt;""),E669,"")</f>
      </c>
      <c r="P669" t="str">
        <f>=IF(AND(C669="Private nonprofit",E669&lt;&gt;""),I669,"")</f>
      </c>
    </row>
    <row r="670">
      <c r="A670" t="n">
        <v>176044</v>
      </c>
      <c r="B670" t="s">
        <v>2738</v>
      </c>
      <c r="C670" t="s">
        <v>149</v>
      </c>
      <c r="D670" t="n">
        <v>60</v>
      </c>
      <c r="E670" t="n">
        <v>12304</v>
      </c>
      <c r="F670" t="n">
        <v>58</v>
      </c>
      <c r="G670" t="n">
        <v>13</v>
      </c>
      <c r="H670" t="n">
        <v>2427</v>
      </c>
      <c r="I670" t="n">
        <v>22.1</v>
      </c>
      <c r="J670" s="10" t="str">
        <f>=LOG10(H670)</f>
      </c>
      <c r="K670" t="str">
        <f>=_xlfn.RANK.AVG(H670,H$2:H$1654,1)</f>
      </c>
      <c r="L670" t="str">
        <f>=_xlfn.RANK.AVG(I670,I$2:I$1654,1)</f>
      </c>
      <c r="M670" t="str">
        <f>=IF(AND(C670="Public",E670&lt;&gt;""),E670,"")</f>
      </c>
      <c r="N670" t="str">
        <f>=IF(AND(C670="Public",E670&lt;&gt;""),I670,"")</f>
      </c>
      <c r="O670" t="str">
        <f>=IF(AND(C670="Private nonprofit",E670&lt;&gt;""),E670,"")</f>
      </c>
      <c r="P670" t="str">
        <f>=IF(AND(C670="Private nonprofit",E670&lt;&gt;""),I670,"")</f>
      </c>
    </row>
    <row r="671">
      <c r="A671" t="n">
        <v>176053</v>
      </c>
      <c r="B671" t="s">
        <v>2740</v>
      </c>
      <c r="C671" t="s">
        <v>163</v>
      </c>
      <c r="D671" t="n">
        <v>26</v>
      </c>
      <c r="E671" t="n">
        <v>21135</v>
      </c>
      <c r="F671" t="n">
        <v>80</v>
      </c>
      <c r="G671" t="n">
        <v>14</v>
      </c>
      <c r="H671" t="n">
        <v>4763</v>
      </c>
      <c r="I671" t="n">
        <v>62.8</v>
      </c>
      <c r="J671" s="10" t="str">
        <f>=LOG10(H671)</f>
      </c>
      <c r="K671" t="str">
        <f>=_xlfn.RANK.AVG(H671,H$2:H$1654,1)</f>
      </c>
      <c r="L671" t="str">
        <f>=_xlfn.RANK.AVG(I671,I$2:I$1654,1)</f>
      </c>
      <c r="M671" t="str">
        <f>=IF(AND(C671="Public",E671&lt;&gt;""),E671,"")</f>
      </c>
      <c r="N671" t="str">
        <f>=IF(AND(C671="Public",E671&lt;&gt;""),I671,"")</f>
      </c>
      <c r="O671" t="str">
        <f>=IF(AND(C671="Private nonprofit",E671&lt;&gt;""),E671,"")</f>
      </c>
      <c r="P671" t="str">
        <f>=IF(AND(C671="Private nonprofit",E671&lt;&gt;""),I671,"")</f>
      </c>
    </row>
    <row r="672">
      <c r="A672" t="n">
        <v>176080</v>
      </c>
      <c r="B672" t="s">
        <v>2745</v>
      </c>
      <c r="C672" t="s">
        <v>149</v>
      </c>
      <c r="D672" t="n">
        <v>29</v>
      </c>
      <c r="E672" t="n">
        <v>16480</v>
      </c>
      <c r="F672" t="n">
        <v>83</v>
      </c>
      <c r="G672" t="n">
        <v>16</v>
      </c>
      <c r="H672" t="n">
        <v>25193</v>
      </c>
      <c r="I672" t="n">
        <v>62.9</v>
      </c>
      <c r="J672" s="10" t="str">
        <f>=LOG10(H672)</f>
      </c>
      <c r="K672" t="str">
        <f>=_xlfn.RANK.AVG(H672,H$2:H$1654,1)</f>
      </c>
      <c r="L672" t="str">
        <f>=_xlfn.RANK.AVG(I672,I$2:I$1654,1)</f>
      </c>
      <c r="M672" t="str">
        <f>=IF(AND(C672="Public",E672&lt;&gt;""),E672,"")</f>
      </c>
      <c r="N672" t="str">
        <f>=IF(AND(C672="Public",E672&lt;&gt;""),I672,"")</f>
      </c>
      <c r="O672" t="str">
        <f>=IF(AND(C672="Private nonprofit",E672&lt;&gt;""),E672,"")</f>
      </c>
      <c r="P672" t="str">
        <f>=IF(AND(C672="Private nonprofit",E672&lt;&gt;""),I672,"")</f>
      </c>
    </row>
    <row r="673">
      <c r="A673" t="n">
        <v>176318</v>
      </c>
      <c r="B673" t="s">
        <v>2753</v>
      </c>
      <c r="C673" t="s">
        <v>163</v>
      </c>
      <c r="D673" t="n">
        <v>69</v>
      </c>
      <c r="E673" t="n">
        <v>8234</v>
      </c>
      <c r="F673" t="n">
        <v>10</v>
      </c>
      <c r="G673" t="n">
        <v>11</v>
      </c>
      <c r="H673" t="n">
        <v>629</v>
      </c>
      <c r="I673" t="n">
        <v>27</v>
      </c>
      <c r="J673" s="10" t="str">
        <f>=LOG10(H673)</f>
      </c>
      <c r="K673" t="str">
        <f>=_xlfn.RANK.AVG(H673,H$2:H$1654,1)</f>
      </c>
      <c r="L673" t="str">
        <f>=_xlfn.RANK.AVG(I673,I$2:I$1654,1)</f>
      </c>
      <c r="M673" t="str">
        <f>=IF(AND(C673="Public",E673&lt;&gt;""),E673,"")</f>
      </c>
      <c r="N673" t="str">
        <f>=IF(AND(C673="Public",E673&lt;&gt;""),I673,"")</f>
      </c>
      <c r="O673" t="str">
        <f>=IF(AND(C673="Private nonprofit",E673&lt;&gt;""),E673,"")</f>
      </c>
      <c r="P673" t="str">
        <f>=IF(AND(C673="Private nonprofit",E673&lt;&gt;""),I673,"")</f>
      </c>
    </row>
    <row r="674">
      <c r="A674" t="n">
        <v>176372</v>
      </c>
      <c r="B674" t="s">
        <v>2758</v>
      </c>
      <c r="C674" t="s">
        <v>149</v>
      </c>
      <c r="D674" t="n">
        <v>47</v>
      </c>
      <c r="E674" t="n">
        <v>14050</v>
      </c>
      <c r="F674" t="n">
        <v>70</v>
      </c>
      <c r="G674" t="n">
        <v>15</v>
      </c>
      <c r="H674" t="n">
        <v>15528</v>
      </c>
      <c r="I674" t="n">
        <v>50.6</v>
      </c>
      <c r="J674" s="10" t="str">
        <f>=LOG10(H674)</f>
      </c>
      <c r="K674" t="str">
        <f>=_xlfn.RANK.AVG(H674,H$2:H$1654,1)</f>
      </c>
      <c r="L674" t="str">
        <f>=_xlfn.RANK.AVG(I674,I$2:I$1654,1)</f>
      </c>
      <c r="M674" t="str">
        <f>=IF(AND(C674="Public",E674&lt;&gt;""),E674,"")</f>
      </c>
      <c r="N674" t="str">
        <f>=IF(AND(C674="Public",E674&lt;&gt;""),I674,"")</f>
      </c>
      <c r="O674" t="str">
        <f>=IF(AND(C674="Private nonprofit",E674&lt;&gt;""),E674,"")</f>
      </c>
      <c r="P674" t="str">
        <f>=IF(AND(C674="Private nonprofit",E674&lt;&gt;""),I674,"")</f>
      </c>
    </row>
    <row r="675">
      <c r="A675" t="n">
        <v>176406</v>
      </c>
      <c r="B675" t="s">
        <v>2760</v>
      </c>
      <c r="C675" t="s">
        <v>163</v>
      </c>
      <c r="D675" t="n">
        <v>62</v>
      </c>
      <c r="E675" t="n">
        <v>12158</v>
      </c>
      <c r="F675" t="n">
        <v>71</v>
      </c>
      <c r="G675" t="n">
        <v>14</v>
      </c>
      <c r="H675" t="n">
        <v>718</v>
      </c>
      <c r="I675" t="n">
        <v>31.3</v>
      </c>
      <c r="J675" s="10" t="str">
        <f>=LOG10(H675)</f>
      </c>
      <c r="K675" t="str">
        <f>=_xlfn.RANK.AVG(H675,H$2:H$1654,1)</f>
      </c>
      <c r="L675" t="str">
        <f>=_xlfn.RANK.AVG(I675,I$2:I$1654,1)</f>
      </c>
      <c r="M675" t="str">
        <f>=IF(AND(C675="Public",E675&lt;&gt;""),E675,"")</f>
      </c>
      <c r="N675" t="str">
        <f>=IF(AND(C675="Public",E675&lt;&gt;""),I675,"")</f>
      </c>
      <c r="O675" t="str">
        <f>=IF(AND(C675="Private nonprofit",E675&lt;&gt;""),E675,"")</f>
      </c>
      <c r="P675" t="str">
        <f>=IF(AND(C675="Private nonprofit",E675&lt;&gt;""),I675,"")</f>
      </c>
    </row>
    <row r="676">
      <c r="A676" t="n">
        <v>176479</v>
      </c>
      <c r="B676" t="s">
        <v>2766</v>
      </c>
      <c r="C676" t="s">
        <v>163</v>
      </c>
      <c r="D676" t="n">
        <v>25</v>
      </c>
      <c r="E676" t="n">
        <v>17192</v>
      </c>
      <c r="F676" t="n">
        <v>80</v>
      </c>
      <c r="G676" t="n">
        <v>13</v>
      </c>
      <c r="H676" t="n">
        <v>7196</v>
      </c>
      <c r="I676" t="n">
        <v>40.8</v>
      </c>
      <c r="J676" s="10" t="str">
        <f>=LOG10(H676)</f>
      </c>
      <c r="K676" t="str">
        <f>=_xlfn.RANK.AVG(H676,H$2:H$1654,1)</f>
      </c>
      <c r="L676" t="str">
        <f>=_xlfn.RANK.AVG(I676,I$2:I$1654,1)</f>
      </c>
      <c r="M676" t="str">
        <f>=IF(AND(C676="Public",E676&lt;&gt;""),E676,"")</f>
      </c>
      <c r="N676" t="str">
        <f>=IF(AND(C676="Public",E676&lt;&gt;""),I676,"")</f>
      </c>
      <c r="O676" t="str">
        <f>=IF(AND(C676="Private nonprofit",E676&lt;&gt;""),E676,"")</f>
      </c>
      <c r="P676" t="str">
        <f>=IF(AND(C676="Private nonprofit",E676&lt;&gt;""),I676,"")</f>
      </c>
    </row>
    <row r="677">
      <c r="A677" t="n">
        <v>176628</v>
      </c>
      <c r="B677" t="s">
        <v>2769</v>
      </c>
      <c r="C677" t="s">
        <v>163</v>
      </c>
      <c r="D677" t="n">
        <v>49</v>
      </c>
      <c r="E677" t="n">
        <v>17482</v>
      </c>
      <c r="F677" t="n">
        <v>68</v>
      </c>
      <c r="G677" t="n">
        <v>13</v>
      </c>
      <c r="H677" t="n">
        <v>1574</v>
      </c>
      <c r="I677" t="n">
        <v>42.6</v>
      </c>
      <c r="J677" s="10" t="str">
        <f>=LOG10(H677)</f>
      </c>
      <c r="K677" t="str">
        <f>=_xlfn.RANK.AVG(H677,H$2:H$1654,1)</f>
      </c>
      <c r="L677" t="str">
        <f>=_xlfn.RANK.AVG(I677,I$2:I$1654,1)</f>
      </c>
      <c r="M677" t="str">
        <f>=IF(AND(C677="Public",E677&lt;&gt;""),E677,"")</f>
      </c>
      <c r="N677" t="str">
        <f>=IF(AND(C677="Public",E677&lt;&gt;""),I677,"")</f>
      </c>
      <c r="O677" t="str">
        <f>=IF(AND(C677="Private nonprofit",E677&lt;&gt;""),E677,"")</f>
      </c>
      <c r="P677" t="str">
        <f>=IF(AND(C677="Private nonprofit",E677&lt;&gt;""),I677,"")</f>
      </c>
    </row>
    <row r="678">
      <c r="A678" t="n">
        <v>176664</v>
      </c>
      <c r="B678" t="s">
        <v>2770</v>
      </c>
      <c r="C678" t="s">
        <v>163</v>
      </c>
      <c r="D678" t="n">
        <v>49</v>
      </c>
      <c r="E678" t="n">
        <v>21138</v>
      </c>
      <c r="F678" t="n">
        <v>70</v>
      </c>
      <c r="G678" t="n">
        <v>12</v>
      </c>
      <c r="H678" t="n">
        <v>361</v>
      </c>
      <c r="I678" t="n">
        <v>35.3</v>
      </c>
      <c r="J678" s="10" t="str">
        <f>=LOG10(H678)</f>
      </c>
      <c r="K678" t="str">
        <f>=_xlfn.RANK.AVG(H678,H$2:H$1654,1)</f>
      </c>
      <c r="L678" t="str">
        <f>=_xlfn.RANK.AVG(I678,I$2:I$1654,1)</f>
      </c>
      <c r="M678" t="str">
        <f>=IF(AND(C678="Public",E678&lt;&gt;""),E678,"")</f>
      </c>
      <c r="N678" t="str">
        <f>=IF(AND(C678="Public",E678&lt;&gt;""),I678,"")</f>
      </c>
      <c r="O678" t="str">
        <f>=IF(AND(C678="Private nonprofit",E678&lt;&gt;""),E678,"")</f>
      </c>
      <c r="P678" t="str">
        <f>=IF(AND(C678="Private nonprofit",E678&lt;&gt;""),I678,"")</f>
      </c>
    </row>
    <row r="679">
      <c r="A679" t="n">
        <v>176789</v>
      </c>
      <c r="B679" t="s">
        <v>2774</v>
      </c>
      <c r="C679" t="s">
        <v>163</v>
      </c>
      <c r="D679" t="n">
        <v>36</v>
      </c>
      <c r="E679" t="n">
        <v>12860</v>
      </c>
      <c r="F679" t="n">
        <v>62</v>
      </c>
      <c r="G679" t="n">
        <v>8</v>
      </c>
      <c r="H679" t="n">
        <v>339</v>
      </c>
      <c r="I679" t="n">
        <v>47.1</v>
      </c>
      <c r="J679" s="10" t="str">
        <f>=LOG10(H679)</f>
      </c>
      <c r="K679" t="str">
        <f>=_xlfn.RANK.AVG(H679,H$2:H$1654,1)</f>
      </c>
      <c r="L679" t="str">
        <f>=_xlfn.RANK.AVG(I679,I$2:I$1654,1)</f>
      </c>
      <c r="M679" t="str">
        <f>=IF(AND(C679="Public",E679&lt;&gt;""),E679,"")</f>
      </c>
      <c r="N679" t="str">
        <f>=IF(AND(C679="Public",E679&lt;&gt;""),I679,"")</f>
      </c>
      <c r="O679" t="str">
        <f>=IF(AND(C679="Private nonprofit",E679&lt;&gt;""),E679,"")</f>
      </c>
      <c r="P679" t="str">
        <f>=IF(AND(C679="Private nonprofit",E679&lt;&gt;""),I679,"")</f>
      </c>
    </row>
    <row r="680">
      <c r="A680" t="n">
        <v>176910</v>
      </c>
      <c r="B680" t="s">
        <v>2777</v>
      </c>
      <c r="C680" t="s">
        <v>163</v>
      </c>
      <c r="D680" t="n">
        <v>53</v>
      </c>
      <c r="E680" t="n">
        <v>13695</v>
      </c>
      <c r="F680" t="n">
        <v>80</v>
      </c>
      <c r="G680" t="n">
        <v>10</v>
      </c>
      <c r="H680" t="n">
        <v>235</v>
      </c>
      <c r="I680" t="n">
        <v>33.3</v>
      </c>
      <c r="J680" s="10" t="str">
        <f>=LOG10(H680)</f>
      </c>
      <c r="K680" t="str">
        <f>=_xlfn.RANK.AVG(H680,H$2:H$1654,1)</f>
      </c>
      <c r="L680" t="str">
        <f>=_xlfn.RANK.AVG(I680,I$2:I$1654,1)</f>
      </c>
      <c r="M680" t="str">
        <f>=IF(AND(C680="Public",E680&lt;&gt;""),E680,"")</f>
      </c>
      <c r="N680" t="str">
        <f>=IF(AND(C680="Public",E680&lt;&gt;""),I680,"")</f>
      </c>
      <c r="O680" t="str">
        <f>=IF(AND(C680="Private nonprofit",E680&lt;&gt;""),E680,"")</f>
      </c>
      <c r="P680" t="str">
        <f>=IF(AND(C680="Private nonprofit",E680&lt;&gt;""),I680,"")</f>
      </c>
    </row>
    <row r="681">
      <c r="A681" t="n">
        <v>176947</v>
      </c>
      <c r="B681" t="s">
        <v>2779</v>
      </c>
      <c r="C681" t="s">
        <v>163</v>
      </c>
      <c r="D681" t="n">
        <v>37</v>
      </c>
      <c r="E681" t="n">
        <v>25050</v>
      </c>
      <c r="F681" t="n">
        <v>65</v>
      </c>
      <c r="G681" t="n">
        <v>11</v>
      </c>
      <c r="H681" t="n">
        <v>1138</v>
      </c>
      <c r="I681" t="n">
        <v>54.4</v>
      </c>
      <c r="J681" s="10" t="str">
        <f>=LOG10(H681)</f>
      </c>
      <c r="K681" t="str">
        <f>=_xlfn.RANK.AVG(H681,H$2:H$1654,1)</f>
      </c>
      <c r="L681" t="str">
        <f>=_xlfn.RANK.AVG(I681,I$2:I$1654,1)</f>
      </c>
      <c r="M681" t="str">
        <f>=IF(AND(C681="Public",E681&lt;&gt;""),E681,"")</f>
      </c>
      <c r="N681" t="str">
        <f>=IF(AND(C681="Public",E681&lt;&gt;""),I681,"")</f>
      </c>
      <c r="O681" t="str">
        <f>=IF(AND(C681="Private nonprofit",E681&lt;&gt;""),E681,"")</f>
      </c>
      <c r="P681" t="str">
        <f>=IF(AND(C681="Private nonprofit",E681&lt;&gt;""),I681,"")</f>
      </c>
    </row>
    <row r="682">
      <c r="A682" t="n">
        <v>176965</v>
      </c>
      <c r="B682" t="s">
        <v>2780</v>
      </c>
      <c r="C682" t="s">
        <v>149</v>
      </c>
      <c r="D682" t="n">
        <v>26</v>
      </c>
      <c r="E682" t="n">
        <v>15728</v>
      </c>
      <c r="F682" t="n">
        <v>70</v>
      </c>
      <c r="G682" t="n">
        <v>19</v>
      </c>
      <c r="H682" t="n">
        <v>16310</v>
      </c>
      <c r="I682" t="n">
        <v>49.4</v>
      </c>
      <c r="J682" s="10" t="str">
        <f>=LOG10(H682)</f>
      </c>
      <c r="K682" t="str">
        <f>=_xlfn.RANK.AVG(H682,H$2:H$1654,1)</f>
      </c>
      <c r="L682" t="str">
        <f>=_xlfn.RANK.AVG(I682,I$2:I$1654,1)</f>
      </c>
      <c r="M682" t="str">
        <f>=IF(AND(C682="Public",E682&lt;&gt;""),E682,"")</f>
      </c>
      <c r="N682" t="str">
        <f>=IF(AND(C682="Public",E682&lt;&gt;""),I682,"")</f>
      </c>
      <c r="O682" t="str">
        <f>=IF(AND(C682="Private nonprofit",E682&lt;&gt;""),E682,"")</f>
      </c>
      <c r="P682" t="str">
        <f>=IF(AND(C682="Private nonprofit",E682&lt;&gt;""),I682,"")</f>
      </c>
    </row>
    <row r="683">
      <c r="A683" t="n">
        <v>177065</v>
      </c>
      <c r="B683" t="s">
        <v>593</v>
      </c>
      <c r="C683" t="s">
        <v>163</v>
      </c>
      <c r="D683" t="n">
        <v>44</v>
      </c>
      <c r="E683" t="n">
        <v>22655</v>
      </c>
      <c r="F683" t="n">
        <v>67</v>
      </c>
      <c r="G683" t="n">
        <v>20</v>
      </c>
      <c r="H683" t="n">
        <v>8729</v>
      </c>
      <c r="I683" t="n">
        <v>41.8</v>
      </c>
      <c r="J683" s="10" t="str">
        <f>=LOG10(H683)</f>
      </c>
      <c r="K683" t="str">
        <f>=_xlfn.RANK.AVG(H683,H$2:H$1654,1)</f>
      </c>
      <c r="L683" t="str">
        <f>=_xlfn.RANK.AVG(I683,I$2:I$1654,1)</f>
      </c>
      <c r="M683" t="str">
        <f>=IF(AND(C683="Public",E683&lt;&gt;""),E683,"")</f>
      </c>
      <c r="N683" t="str">
        <f>=IF(AND(C683="Public",E683&lt;&gt;""),I683,"")</f>
      </c>
      <c r="O683" t="str">
        <f>=IF(AND(C683="Private nonprofit",E683&lt;&gt;""),E683,"")</f>
      </c>
      <c r="P683" t="str">
        <f>=IF(AND(C683="Private nonprofit",E683&lt;&gt;""),I683,"")</f>
      </c>
    </row>
    <row r="684">
      <c r="A684" t="n">
        <v>177117</v>
      </c>
      <c r="B684" t="s">
        <v>2788</v>
      </c>
      <c r="C684" t="s">
        <v>163</v>
      </c>
      <c r="D684" t="n">
        <v>45</v>
      </c>
      <c r="E684" t="n">
        <v>18430</v>
      </c>
      <c r="F684" t="n">
        <v>61</v>
      </c>
      <c r="G684" t="n">
        <v>6</v>
      </c>
      <c r="H684" t="n">
        <v>314</v>
      </c>
      <c r="I684" t="n">
        <v>46.7</v>
      </c>
      <c r="J684" s="10" t="str">
        <f>=LOG10(H684)</f>
      </c>
      <c r="K684" t="str">
        <f>=_xlfn.RANK.AVG(H684,H$2:H$1654,1)</f>
      </c>
      <c r="L684" t="str">
        <f>=_xlfn.RANK.AVG(I684,I$2:I$1654,1)</f>
      </c>
      <c r="M684" t="str">
        <f>=IF(AND(C684="Public",E684&lt;&gt;""),E684,"")</f>
      </c>
      <c r="N684" t="str">
        <f>=IF(AND(C684="Public",E684&lt;&gt;""),I684,"")</f>
      </c>
      <c r="O684" t="str">
        <f>=IF(AND(C684="Private nonprofit",E684&lt;&gt;""),E684,"")</f>
      </c>
      <c r="P684" t="str">
        <f>=IF(AND(C684="Private nonprofit",E684&lt;&gt;""),I684,"")</f>
      </c>
    </row>
    <row r="685">
      <c r="A685" t="n">
        <v>177144</v>
      </c>
      <c r="B685" t="s">
        <v>2793</v>
      </c>
      <c r="C685" t="s">
        <v>163</v>
      </c>
      <c r="D685" t="n">
        <v>36</v>
      </c>
      <c r="E685" t="n">
        <v>22103</v>
      </c>
      <c r="F685" t="n">
        <v>67</v>
      </c>
      <c r="G685" t="n">
        <v>17</v>
      </c>
      <c r="H685" t="n">
        <v>1082</v>
      </c>
      <c r="I685" t="n">
        <v>50.2</v>
      </c>
      <c r="J685" s="10" t="str">
        <f>=LOG10(H685)</f>
      </c>
      <c r="K685" t="str">
        <f>=_xlfn.RANK.AVG(H685,H$2:H$1654,1)</f>
      </c>
      <c r="L685" t="str">
        <f>=_xlfn.RANK.AVG(I685,I$2:I$1654,1)</f>
      </c>
      <c r="M685" t="str">
        <f>=IF(AND(C685="Public",E685&lt;&gt;""),E685,"")</f>
      </c>
      <c r="N685" t="str">
        <f>=IF(AND(C685="Public",E685&lt;&gt;""),I685,"")</f>
      </c>
      <c r="O685" t="str">
        <f>=IF(AND(C685="Private nonprofit",E685&lt;&gt;""),E685,"")</f>
      </c>
      <c r="P685" t="str">
        <f>=IF(AND(C685="Private nonprofit",E685&lt;&gt;""),I685,"")</f>
      </c>
    </row>
    <row r="686">
      <c r="A686" t="n">
        <v>177214</v>
      </c>
      <c r="B686" t="s">
        <v>2794</v>
      </c>
      <c r="C686" t="s">
        <v>163</v>
      </c>
      <c r="D686" t="n">
        <v>27</v>
      </c>
      <c r="E686" t="n">
        <v>22194</v>
      </c>
      <c r="F686" t="n">
        <v>77</v>
      </c>
      <c r="G686" t="n">
        <v>13</v>
      </c>
      <c r="H686" t="n">
        <v>1731</v>
      </c>
      <c r="I686" t="n">
        <v>66</v>
      </c>
      <c r="J686" s="10" t="str">
        <f>=LOG10(H686)</f>
      </c>
      <c r="K686" t="str">
        <f>=_xlfn.RANK.AVG(H686,H$2:H$1654,1)</f>
      </c>
      <c r="L686" t="str">
        <f>=_xlfn.RANK.AVG(I686,I$2:I$1654,1)</f>
      </c>
      <c r="M686" t="str">
        <f>=IF(AND(C686="Public",E686&lt;&gt;""),E686,"")</f>
      </c>
      <c r="N686" t="str">
        <f>=IF(AND(C686="Public",E686&lt;&gt;""),I686,"")</f>
      </c>
      <c r="O686" t="str">
        <f>=IF(AND(C686="Private nonprofit",E686&lt;&gt;""),E686,"")</f>
      </c>
      <c r="P686" t="str">
        <f>=IF(AND(C686="Private nonprofit",E686&lt;&gt;""),I686,"")</f>
      </c>
    </row>
    <row r="687">
      <c r="A687" t="n">
        <v>177339</v>
      </c>
      <c r="B687" t="s">
        <v>2800</v>
      </c>
      <c r="C687" t="s">
        <v>163</v>
      </c>
      <c r="D687" t="n">
        <v>36</v>
      </c>
      <c r="E687" t="n">
        <v>18748</v>
      </c>
      <c r="F687" t="n">
        <v>79</v>
      </c>
      <c r="G687" t="n">
        <v>12</v>
      </c>
      <c r="H687" t="n">
        <v>2278</v>
      </c>
      <c r="I687" t="n">
        <v>64</v>
      </c>
      <c r="J687" s="10" t="str">
        <f>=LOG10(H687)</f>
      </c>
      <c r="K687" t="str">
        <f>=_xlfn.RANK.AVG(H687,H$2:H$1654,1)</f>
      </c>
      <c r="L687" t="str">
        <f>=_xlfn.RANK.AVG(I687,I$2:I$1654,1)</f>
      </c>
      <c r="M687" t="str">
        <f>=IF(AND(C687="Public",E687&lt;&gt;""),E687,"")</f>
      </c>
      <c r="N687" t="str">
        <f>=IF(AND(C687="Public",E687&lt;&gt;""),I687,"")</f>
      </c>
      <c r="O687" t="str">
        <f>=IF(AND(C687="Private nonprofit",E687&lt;&gt;""),E687,"")</f>
      </c>
      <c r="P687" t="str">
        <f>=IF(AND(C687="Private nonprofit",E687&lt;&gt;""),I687,"")</f>
      </c>
    </row>
    <row r="688">
      <c r="A688" t="n">
        <v>177418</v>
      </c>
      <c r="B688" t="s">
        <v>2801</v>
      </c>
      <c r="C688" t="s">
        <v>163</v>
      </c>
      <c r="D688" t="n">
        <v>48</v>
      </c>
      <c r="E688" t="n">
        <v>19519</v>
      </c>
      <c r="F688" t="n">
        <v>64</v>
      </c>
      <c r="G688" t="n">
        <v>9</v>
      </c>
      <c r="H688" t="n">
        <v>1099</v>
      </c>
      <c r="I688" t="n">
        <v>56.8</v>
      </c>
      <c r="J688" s="10" t="str">
        <f>=LOG10(H688)</f>
      </c>
      <c r="K688" t="str">
        <f>=_xlfn.RANK.AVG(H688,H$2:H$1654,1)</f>
      </c>
      <c r="L688" t="str">
        <f>=_xlfn.RANK.AVG(I688,I$2:I$1654,1)</f>
      </c>
      <c r="M688" t="str">
        <f>=IF(AND(C688="Public",E688&lt;&gt;""),E688,"")</f>
      </c>
      <c r="N688" t="str">
        <f>=IF(AND(C688="Public",E688&lt;&gt;""),I688,"")</f>
      </c>
      <c r="O688" t="str">
        <f>=IF(AND(C688="Private nonprofit",E688&lt;&gt;""),E688,"")</f>
      </c>
      <c r="P688" t="str">
        <f>=IF(AND(C688="Private nonprofit",E688&lt;&gt;""),I688,"")</f>
      </c>
    </row>
    <row r="689">
      <c r="A689" t="n">
        <v>177542</v>
      </c>
      <c r="B689" t="s">
        <v>2804</v>
      </c>
      <c r="C689" t="s">
        <v>163</v>
      </c>
      <c r="D689" t="n">
        <v>29</v>
      </c>
      <c r="E689" t="n">
        <v>20640</v>
      </c>
      <c r="F689" t="n">
        <v>79</v>
      </c>
      <c r="G689" t="n">
        <v>7</v>
      </c>
      <c r="H689" t="n">
        <v>598</v>
      </c>
      <c r="I689" t="n">
        <v>39.3</v>
      </c>
      <c r="J689" s="10" t="str">
        <f>=LOG10(H689)</f>
      </c>
      <c r="K689" t="str">
        <f>=_xlfn.RANK.AVG(H689,H$2:H$1654,1)</f>
      </c>
      <c r="L689" t="str">
        <f>=_xlfn.RANK.AVG(I689,I$2:I$1654,1)</f>
      </c>
      <c r="M689" t="str">
        <f>=IF(AND(C689="Public",E689&lt;&gt;""),E689,"")</f>
      </c>
      <c r="N689" t="str">
        <f>=IF(AND(C689="Public",E689&lt;&gt;""),I689,"")</f>
      </c>
      <c r="O689" t="str">
        <f>=IF(AND(C689="Private nonprofit",E689&lt;&gt;""),E689,"")</f>
      </c>
      <c r="P689" t="str">
        <f>=IF(AND(C689="Private nonprofit",E689&lt;&gt;""),I689,"")</f>
      </c>
    </row>
    <row r="690">
      <c r="A690" t="n">
        <v>177551</v>
      </c>
      <c r="B690" t="s">
        <v>2806</v>
      </c>
      <c r="C690" t="s">
        <v>149</v>
      </c>
      <c r="D690" t="n">
        <v>73</v>
      </c>
      <c r="E690" t="n">
        <v>9302</v>
      </c>
      <c r="F690" t="n">
        <v>69</v>
      </c>
      <c r="G690" t="n">
        <v>14</v>
      </c>
      <c r="H690" t="n">
        <v>1354</v>
      </c>
      <c r="I690" t="n">
        <v>27.4</v>
      </c>
      <c r="J690" s="10" t="str">
        <f>=LOG10(H690)</f>
      </c>
      <c r="K690" t="str">
        <f>=_xlfn.RANK.AVG(H690,H$2:H$1654,1)</f>
      </c>
      <c r="L690" t="str">
        <f>=_xlfn.RANK.AVG(I690,I$2:I$1654,1)</f>
      </c>
      <c r="M690" t="str">
        <f>=IF(AND(C690="Public",E690&lt;&gt;""),E690,"")</f>
      </c>
      <c r="N690" t="str">
        <f>=IF(AND(C690="Public",E690&lt;&gt;""),I690,"")</f>
      </c>
      <c r="O690" t="str">
        <f>=IF(AND(C690="Private nonprofit",E690&lt;&gt;""),E690,"")</f>
      </c>
      <c r="P690" t="str">
        <f>=IF(AND(C690="Private nonprofit",E690&lt;&gt;""),I690,"")</f>
      </c>
    </row>
    <row r="691">
      <c r="A691" t="n">
        <v>177746</v>
      </c>
      <c r="B691" t="s">
        <v>2812</v>
      </c>
      <c r="C691" t="s">
        <v>163</v>
      </c>
      <c r="D691" t="n">
        <v>42</v>
      </c>
      <c r="E691" t="n">
        <v>30142</v>
      </c>
      <c r="F691" t="n">
        <v>75</v>
      </c>
      <c r="G691" t="n">
        <v>10</v>
      </c>
      <c r="H691" t="n">
        <v>769</v>
      </c>
      <c r="I691" t="n">
        <v>64.9</v>
      </c>
      <c r="J691" s="10" t="str">
        <f>=LOG10(H691)</f>
      </c>
      <c r="K691" t="str">
        <f>=_xlfn.RANK.AVG(H691,H$2:H$1654,1)</f>
      </c>
      <c r="L691" t="str">
        <f>=_xlfn.RANK.AVG(I691,I$2:I$1654,1)</f>
      </c>
      <c r="M691" t="str">
        <f>=IF(AND(C691="Public",E691&lt;&gt;""),E691,"")</f>
      </c>
      <c r="N691" t="str">
        <f>=IF(AND(C691="Public",E691&lt;&gt;""),I691,"")</f>
      </c>
      <c r="O691" t="str">
        <f>=IF(AND(C691="Private nonprofit",E691&lt;&gt;""),E691,"")</f>
      </c>
      <c r="P691" t="str">
        <f>=IF(AND(C691="Private nonprofit",E691&lt;&gt;""),I691,"")</f>
      </c>
    </row>
    <row r="692">
      <c r="A692" t="n">
        <v>177940</v>
      </c>
      <c r="B692" t="s">
        <v>696</v>
      </c>
      <c r="C692" t="s">
        <v>149</v>
      </c>
      <c r="D692" t="n">
        <v>46</v>
      </c>
      <c r="E692" t="n">
        <v>12673</v>
      </c>
      <c r="F692" t="n">
        <v>50</v>
      </c>
      <c r="G692" t="n">
        <v>13</v>
      </c>
      <c r="H692" t="n">
        <v>2446</v>
      </c>
      <c r="I692" t="n">
        <v>22.1</v>
      </c>
      <c r="J692" s="10" t="str">
        <f>=LOG10(H692)</f>
      </c>
      <c r="K692" t="str">
        <f>=_xlfn.RANK.AVG(H692,H$2:H$1654,1)</f>
      </c>
      <c r="L692" t="str">
        <f>=_xlfn.RANK.AVG(I692,I$2:I$1654,1)</f>
      </c>
      <c r="M692" t="str">
        <f>=IF(AND(C692="Public",E692&lt;&gt;""),E692,"")</f>
      </c>
      <c r="N692" t="str">
        <f>=IF(AND(C692="Public",E692&lt;&gt;""),I692,"")</f>
      </c>
      <c r="O692" t="str">
        <f>=IF(AND(C692="Private nonprofit",E692&lt;&gt;""),E692,"")</f>
      </c>
      <c r="P692" t="str">
        <f>=IF(AND(C692="Private nonprofit",E692&lt;&gt;""),I692,"")</f>
      </c>
    </row>
    <row r="693">
      <c r="A693" t="n">
        <v>177968</v>
      </c>
      <c r="B693" t="s">
        <v>2818</v>
      </c>
      <c r="C693" t="s">
        <v>163</v>
      </c>
      <c r="D693" t="n">
        <v>29</v>
      </c>
      <c r="E693" t="n">
        <v>18698</v>
      </c>
      <c r="F693" t="n">
        <v>73</v>
      </c>
      <c r="G693" t="n">
        <v>13</v>
      </c>
      <c r="H693" t="n">
        <v>10113</v>
      </c>
      <c r="I693" t="n">
        <v>50.3</v>
      </c>
      <c r="J693" s="10" t="str">
        <f>=LOG10(H693)</f>
      </c>
      <c r="K693" t="str">
        <f>=_xlfn.RANK.AVG(H693,H$2:H$1654,1)</f>
      </c>
      <c r="L693" t="str">
        <f>=_xlfn.RANK.AVG(I693,I$2:I$1654,1)</f>
      </c>
      <c r="M693" t="str">
        <f>=IF(AND(C693="Public",E693&lt;&gt;""),E693,"")</f>
      </c>
      <c r="N693" t="str">
        <f>=IF(AND(C693="Public",E693&lt;&gt;""),I693,"")</f>
      </c>
      <c r="O693" t="str">
        <f>=IF(AND(C693="Private nonprofit",E693&lt;&gt;""),E693,"")</f>
      </c>
      <c r="P693" t="str">
        <f>=IF(AND(C693="Private nonprofit",E693&lt;&gt;""),I693,"")</f>
      </c>
    </row>
    <row r="694">
      <c r="A694" t="n">
        <v>178059</v>
      </c>
      <c r="B694" t="s">
        <v>2825</v>
      </c>
      <c r="C694" t="s">
        <v>163</v>
      </c>
      <c r="D694" t="n">
        <v>36</v>
      </c>
      <c r="E694" t="n">
        <v>26733</v>
      </c>
      <c r="F694" t="n">
        <v>83</v>
      </c>
      <c r="G694" t="n">
        <v>13</v>
      </c>
      <c r="H694" t="n">
        <v>13083</v>
      </c>
      <c r="I694" t="n">
        <v>71.5</v>
      </c>
      <c r="J694" s="10" t="str">
        <f>=LOG10(H694)</f>
      </c>
      <c r="K694" t="str">
        <f>=_xlfn.RANK.AVG(H694,H$2:H$1654,1)</f>
      </c>
      <c r="L694" t="str">
        <f>=_xlfn.RANK.AVG(I694,I$2:I$1654,1)</f>
      </c>
      <c r="M694" t="str">
        <f>=IF(AND(C694="Public",E694&lt;&gt;""),E694,"")</f>
      </c>
      <c r="N694" t="str">
        <f>=IF(AND(C694="Public",E694&lt;&gt;""),I694,"")</f>
      </c>
      <c r="O694" t="str">
        <f>=IF(AND(C694="Private nonprofit",E694&lt;&gt;""),E694,"")</f>
      </c>
      <c r="P694" t="str">
        <f>=IF(AND(C694="Private nonprofit",E694&lt;&gt;""),I694,"")</f>
      </c>
    </row>
    <row r="695">
      <c r="A695" t="n">
        <v>178208</v>
      </c>
      <c r="B695" t="s">
        <v>2829</v>
      </c>
      <c r="C695" t="s">
        <v>163</v>
      </c>
      <c r="D695" t="n">
        <v>31</v>
      </c>
      <c r="E695" t="n">
        <v>25380</v>
      </c>
      <c r="F695" t="n">
        <v>65</v>
      </c>
      <c r="G695" t="n">
        <v>16</v>
      </c>
      <c r="H695" t="n">
        <v>4990</v>
      </c>
      <c r="I695" t="n">
        <v>66.7</v>
      </c>
      <c r="J695" s="10" t="str">
        <f>=LOG10(H695)</f>
      </c>
      <c r="K695" t="str">
        <f>=_xlfn.RANK.AVG(H695,H$2:H$1654,1)</f>
      </c>
      <c r="L695" t="str">
        <f>=_xlfn.RANK.AVG(I695,I$2:I$1654,1)</f>
      </c>
      <c r="M695" t="str">
        <f>=IF(AND(C695="Public",E695&lt;&gt;""),E695,"")</f>
      </c>
      <c r="N695" t="str">
        <f>=IF(AND(C695="Public",E695&lt;&gt;""),I695,"")</f>
      </c>
      <c r="O695" t="str">
        <f>=IF(AND(C695="Private nonprofit",E695&lt;&gt;""),E695,"")</f>
      </c>
      <c r="P695" t="str">
        <f>=IF(AND(C695="Private nonprofit",E695&lt;&gt;""),I695,"")</f>
      </c>
    </row>
    <row r="696">
      <c r="A696" t="n">
        <v>178244</v>
      </c>
      <c r="B696" t="s">
        <v>2832</v>
      </c>
      <c r="C696" t="s">
        <v>163</v>
      </c>
      <c r="D696" t="n">
        <v>13</v>
      </c>
      <c r="E696" t="n">
        <v>26117</v>
      </c>
      <c r="F696" t="n">
        <v>67</v>
      </c>
      <c r="G696" t="n">
        <v>21</v>
      </c>
      <c r="H696" t="n">
        <v>6082</v>
      </c>
      <c r="I696" t="n">
        <v>47.8</v>
      </c>
      <c r="J696" s="10" t="str">
        <f>=LOG10(H696)</f>
      </c>
      <c r="K696" t="str">
        <f>=_xlfn.RANK.AVG(H696,H$2:H$1654,1)</f>
      </c>
      <c r="L696" t="str">
        <f>=_xlfn.RANK.AVG(I696,I$2:I$1654,1)</f>
      </c>
      <c r="M696" t="str">
        <f>=IF(AND(C696="Public",E696&lt;&gt;""),E696,"")</f>
      </c>
      <c r="N696" t="str">
        <f>=IF(AND(C696="Public",E696&lt;&gt;""),I696,"")</f>
      </c>
      <c r="O696" t="str">
        <f>=IF(AND(C696="Private nonprofit",E696&lt;&gt;""),E696,"")</f>
      </c>
      <c r="P696" t="str">
        <f>=IF(AND(C696="Private nonprofit",E696&lt;&gt;""),I696,"")</f>
      </c>
    </row>
    <row r="697">
      <c r="A697" t="n">
        <v>178341</v>
      </c>
      <c r="B697" t="s">
        <v>2833</v>
      </c>
      <c r="C697" t="s">
        <v>149</v>
      </c>
      <c r="D697" t="n">
        <v>35</v>
      </c>
      <c r="E697" t="n">
        <v>11264</v>
      </c>
      <c r="F697" t="n">
        <v>70</v>
      </c>
      <c r="G697" t="n">
        <v>16</v>
      </c>
      <c r="H697" t="n">
        <v>4658</v>
      </c>
      <c r="I697" t="n">
        <v>35.2</v>
      </c>
      <c r="J697" s="10" t="str">
        <f>=LOG10(H697)</f>
      </c>
      <c r="K697" t="str">
        <f>=_xlfn.RANK.AVG(H697,H$2:H$1654,1)</f>
      </c>
      <c r="L697" t="str">
        <f>=_xlfn.RANK.AVG(I697,I$2:I$1654,1)</f>
      </c>
      <c r="M697" t="str">
        <f>=IF(AND(C697="Public",E697&lt;&gt;""),E697,"")</f>
      </c>
      <c r="N697" t="str">
        <f>=IF(AND(C697="Public",E697&lt;&gt;""),I697,"")</f>
      </c>
      <c r="O697" t="str">
        <f>=IF(AND(C697="Private nonprofit",E697&lt;&gt;""),E697,"")</f>
      </c>
      <c r="P697" t="str">
        <f>=IF(AND(C697="Private nonprofit",E697&lt;&gt;""),I697,"")</f>
      </c>
    </row>
    <row r="698">
      <c r="A698" t="n">
        <v>178369</v>
      </c>
      <c r="B698" t="s">
        <v>2835</v>
      </c>
      <c r="C698" t="s">
        <v>163</v>
      </c>
      <c r="D698" t="n">
        <v>30</v>
      </c>
      <c r="E698" t="n">
        <v>18396</v>
      </c>
      <c r="F698" t="n">
        <v>53</v>
      </c>
      <c r="G698" t="n">
        <v>16</v>
      </c>
      <c r="H698" t="n">
        <v>1748</v>
      </c>
      <c r="I698" t="n">
        <v>24.7</v>
      </c>
      <c r="J698" s="10" t="str">
        <f>=LOG10(H698)</f>
      </c>
      <c r="K698" t="str">
        <f>=_xlfn.RANK.AVG(H698,H$2:H$1654,1)</f>
      </c>
      <c r="L698" t="str">
        <f>=_xlfn.RANK.AVG(I698,I$2:I$1654,1)</f>
      </c>
      <c r="M698" t="str">
        <f>=IF(AND(C698="Public",E698&lt;&gt;""),E698,"")</f>
      </c>
      <c r="N698" t="str">
        <f>=IF(AND(C698="Public",E698&lt;&gt;""),I698,"")</f>
      </c>
      <c r="O698" t="str">
        <f>=IF(AND(C698="Private nonprofit",E698&lt;&gt;""),E698,"")</f>
      </c>
      <c r="P698" t="str">
        <f>=IF(AND(C698="Private nonprofit",E698&lt;&gt;""),I698,"")</f>
      </c>
    </row>
    <row r="699">
      <c r="A699" t="n">
        <v>178387</v>
      </c>
      <c r="B699" t="s">
        <v>2836</v>
      </c>
      <c r="C699" t="s">
        <v>149</v>
      </c>
      <c r="D699" t="n">
        <v>28</v>
      </c>
      <c r="E699" t="n">
        <v>12764</v>
      </c>
      <c r="F699" t="n">
        <v>59</v>
      </c>
      <c r="G699" t="n">
        <v>14</v>
      </c>
      <c r="H699" t="n">
        <v>4550</v>
      </c>
      <c r="I699" t="n">
        <v>39.7</v>
      </c>
      <c r="J699" s="10" t="str">
        <f>=LOG10(H699)</f>
      </c>
      <c r="K699" t="str">
        <f>=_xlfn.RANK.AVG(H699,H$2:H$1654,1)</f>
      </c>
      <c r="L699" t="str">
        <f>=_xlfn.RANK.AVG(I699,I$2:I$1654,1)</f>
      </c>
      <c r="M699" t="str">
        <f>=IF(AND(C699="Public",E699&lt;&gt;""),E699,"")</f>
      </c>
      <c r="N699" t="str">
        <f>=IF(AND(C699="Public",E699&lt;&gt;""),I699,"")</f>
      </c>
      <c r="O699" t="str">
        <f>=IF(AND(C699="Private nonprofit",E699&lt;&gt;""),E699,"")</f>
      </c>
      <c r="P699" t="str">
        <f>=IF(AND(C699="Private nonprofit",E699&lt;&gt;""),I699,"")</f>
      </c>
    </row>
    <row r="700">
      <c r="A700" t="n">
        <v>178396</v>
      </c>
      <c r="B700" t="s">
        <v>2837</v>
      </c>
      <c r="C700" t="s">
        <v>149</v>
      </c>
      <c r="D700" t="n">
        <v>20</v>
      </c>
      <c r="E700" t="n">
        <v>20006</v>
      </c>
      <c r="F700" t="n">
        <v>91</v>
      </c>
      <c r="G700" t="n">
        <v>17</v>
      </c>
      <c r="H700" t="n">
        <v>33993</v>
      </c>
      <c r="I700" t="n">
        <v>76.2</v>
      </c>
      <c r="J700" s="10" t="str">
        <f>=LOG10(H700)</f>
      </c>
      <c r="K700" t="str">
        <f>=_xlfn.RANK.AVG(H700,H$2:H$1654,1)</f>
      </c>
      <c r="L700" t="str">
        <f>=_xlfn.RANK.AVG(I700,I$2:I$1654,1)</f>
      </c>
      <c r="M700" t="str">
        <f>=IF(AND(C700="Public",E700&lt;&gt;""),E700,"")</f>
      </c>
      <c r="N700" t="str">
        <f>=IF(AND(C700="Public",E700&lt;&gt;""),I700,"")</f>
      </c>
      <c r="O700" t="str">
        <f>=IF(AND(C700="Private nonprofit",E700&lt;&gt;""),E700,"")</f>
      </c>
      <c r="P700" t="str">
        <f>=IF(AND(C700="Private nonprofit",E700&lt;&gt;""),I700,"")</f>
      </c>
    </row>
    <row r="701">
      <c r="A701" t="n">
        <v>178402</v>
      </c>
      <c r="B701" t="s">
        <v>2838</v>
      </c>
      <c r="C701" t="s">
        <v>149</v>
      </c>
      <c r="D701" t="n">
        <v>25</v>
      </c>
      <c r="E701" t="n">
        <v>14201</v>
      </c>
      <c r="F701" t="n">
        <v>77</v>
      </c>
      <c r="G701" t="n">
        <v>14</v>
      </c>
      <c r="H701" t="n">
        <v>17882</v>
      </c>
      <c r="I701" t="n">
        <v>54.7</v>
      </c>
      <c r="J701" s="10" t="str">
        <f>=LOG10(H701)</f>
      </c>
      <c r="K701" t="str">
        <f>=_xlfn.RANK.AVG(H701,H$2:H$1654,1)</f>
      </c>
      <c r="L701" t="str">
        <f>=_xlfn.RANK.AVG(I701,I$2:I$1654,1)</f>
      </c>
      <c r="M701" t="str">
        <f>=IF(AND(C701="Public",E701&lt;&gt;""),E701,"")</f>
      </c>
      <c r="N701" t="str">
        <f>=IF(AND(C701="Public",E701&lt;&gt;""),I701,"")</f>
      </c>
      <c r="O701" t="str">
        <f>=IF(AND(C701="Private nonprofit",E701&lt;&gt;""),E701,"")</f>
      </c>
      <c r="P701" t="str">
        <f>=IF(AND(C701="Private nonprofit",E701&lt;&gt;""),I701,"")</f>
      </c>
    </row>
    <row r="702">
      <c r="A702" t="n">
        <v>178411</v>
      </c>
      <c r="B702" t="s">
        <v>2839</v>
      </c>
      <c r="C702" t="s">
        <v>149</v>
      </c>
      <c r="D702" t="n">
        <v>21</v>
      </c>
      <c r="E702" t="n">
        <v>14414</v>
      </c>
      <c r="F702" t="n">
        <v>86</v>
      </c>
      <c r="G702" t="n">
        <v>19</v>
      </c>
      <c r="H702" t="n">
        <v>7637</v>
      </c>
      <c r="I702" t="n">
        <v>63.6</v>
      </c>
      <c r="J702" s="10" t="str">
        <f>=LOG10(H702)</f>
      </c>
      <c r="K702" t="str">
        <f>=_xlfn.RANK.AVG(H702,H$2:H$1654,1)</f>
      </c>
      <c r="L702" t="str">
        <f>=_xlfn.RANK.AVG(I702,I$2:I$1654,1)</f>
      </c>
      <c r="M702" t="str">
        <f>=IF(AND(C702="Public",E702&lt;&gt;""),E702,"")</f>
      </c>
      <c r="N702" t="str">
        <f>=IF(AND(C702="Public",E702&lt;&gt;""),I702,"")</f>
      </c>
      <c r="O702" t="str">
        <f>=IF(AND(C702="Private nonprofit",E702&lt;&gt;""),E702,"")</f>
      </c>
      <c r="P702" t="str">
        <f>=IF(AND(C702="Private nonprofit",E702&lt;&gt;""),I702,"")</f>
      </c>
    </row>
    <row r="703">
      <c r="A703" t="n">
        <v>178420</v>
      </c>
      <c r="B703" t="s">
        <v>2841</v>
      </c>
      <c r="C703" t="s">
        <v>149</v>
      </c>
      <c r="D703" t="n">
        <v>18</v>
      </c>
      <c r="E703" t="n">
        <v>11577</v>
      </c>
      <c r="F703" t="n">
        <v>68</v>
      </c>
      <c r="G703" t="n">
        <v>13</v>
      </c>
      <c r="H703" t="n">
        <v>18033</v>
      </c>
      <c r="I703" t="n">
        <v>56.7</v>
      </c>
      <c r="J703" s="10" t="str">
        <f>=LOG10(H703)</f>
      </c>
      <c r="K703" t="str">
        <f>=_xlfn.RANK.AVG(H703,H$2:H$1654,1)</f>
      </c>
      <c r="L703" t="str">
        <f>=_xlfn.RANK.AVG(I703,I$2:I$1654,1)</f>
      </c>
      <c r="M703" t="str">
        <f>=IF(AND(C703="Public",E703&lt;&gt;""),E703,"")</f>
      </c>
      <c r="N703" t="str">
        <f>=IF(AND(C703="Public",E703&lt;&gt;""),I703,"")</f>
      </c>
      <c r="O703" t="str">
        <f>=IF(AND(C703="Private nonprofit",E703&lt;&gt;""),E703,"")</f>
      </c>
      <c r="P703" t="str">
        <f>=IF(AND(C703="Private nonprofit",E703&lt;&gt;""),I703,"")</f>
      </c>
    </row>
    <row r="704">
      <c r="A704" t="n">
        <v>178615</v>
      </c>
      <c r="B704" t="s">
        <v>2845</v>
      </c>
      <c r="C704" t="s">
        <v>149</v>
      </c>
      <c r="D704" t="n">
        <v>15</v>
      </c>
      <c r="E704" t="n">
        <v>12798</v>
      </c>
      <c r="F704" t="n">
        <v>84</v>
      </c>
      <c r="G704" t="n">
        <v>12</v>
      </c>
      <c r="H704" t="n">
        <v>4316</v>
      </c>
      <c r="I704" t="n">
        <v>68.4</v>
      </c>
      <c r="J704" s="10" t="str">
        <f>=LOG10(H704)</f>
      </c>
      <c r="K704" t="str">
        <f>=_xlfn.RANK.AVG(H704,H$2:H$1654,1)</f>
      </c>
      <c r="L704" t="str">
        <f>=_xlfn.RANK.AVG(I704,I$2:I$1654,1)</f>
      </c>
      <c r="M704" t="str">
        <f>=IF(AND(C704="Public",E704&lt;&gt;""),E704,"")</f>
      </c>
      <c r="N704" t="str">
        <f>=IF(AND(C704="Public",E704&lt;&gt;""),I704,"")</f>
      </c>
      <c r="O704" t="str">
        <f>=IF(AND(C704="Private nonprofit",E704&lt;&gt;""),E704,"")</f>
      </c>
      <c r="P704" t="str">
        <f>=IF(AND(C704="Private nonprofit",E704&lt;&gt;""),I704,"")</f>
      </c>
    </row>
    <row r="705">
      <c r="A705" t="n">
        <v>178624</v>
      </c>
      <c r="B705" t="s">
        <v>2846</v>
      </c>
      <c r="C705" t="s">
        <v>149</v>
      </c>
      <c r="D705" t="n">
        <v>27</v>
      </c>
      <c r="E705" t="n">
        <v>15497</v>
      </c>
      <c r="F705" t="n">
        <v>74</v>
      </c>
      <c r="G705" t="n">
        <v>19</v>
      </c>
      <c r="H705" t="n">
        <v>10926</v>
      </c>
      <c r="I705" t="n">
        <v>57</v>
      </c>
      <c r="J705" s="10" t="str">
        <f>=LOG10(H705)</f>
      </c>
      <c r="K705" t="str">
        <f>=_xlfn.RANK.AVG(H705,H$2:H$1654,1)</f>
      </c>
      <c r="L705" t="str">
        <f>=_xlfn.RANK.AVG(I705,I$2:I$1654,1)</f>
      </c>
      <c r="M705" t="str">
        <f>=IF(AND(C705="Public",E705&lt;&gt;""),E705,"")</f>
      </c>
      <c r="N705" t="str">
        <f>=IF(AND(C705="Public",E705&lt;&gt;""),I705,"")</f>
      </c>
      <c r="O705" t="str">
        <f>=IF(AND(C705="Private nonprofit",E705&lt;&gt;""),E705,"")</f>
      </c>
      <c r="P705" t="str">
        <f>=IF(AND(C705="Private nonprofit",E705&lt;&gt;""),I705,"")</f>
      </c>
    </row>
    <row r="706">
      <c r="A706" t="n">
        <v>178679</v>
      </c>
      <c r="B706" t="s">
        <v>2848</v>
      </c>
      <c r="C706" t="s">
        <v>163</v>
      </c>
      <c r="D706" t="n">
        <v>38</v>
      </c>
      <c r="E706" t="n">
        <v>17968</v>
      </c>
      <c r="F706" t="n">
        <v>77</v>
      </c>
      <c r="G706" t="n">
        <v>13</v>
      </c>
      <c r="H706" t="n">
        <v>736</v>
      </c>
      <c r="I706" t="n">
        <v>57.4</v>
      </c>
      <c r="J706" s="10" t="str">
        <f>=LOG10(H706)</f>
      </c>
      <c r="K706" t="str">
        <f>=_xlfn.RANK.AVG(H706,H$2:H$1654,1)</f>
      </c>
      <c r="L706" t="str">
        <f>=_xlfn.RANK.AVG(I706,I$2:I$1654,1)</f>
      </c>
      <c r="M706" t="str">
        <f>=IF(AND(C706="Public",E706&lt;&gt;""),E706,"")</f>
      </c>
      <c r="N706" t="str">
        <f>=IF(AND(C706="Public",E706&lt;&gt;""),I706,"")</f>
      </c>
      <c r="O706" t="str">
        <f>=IF(AND(C706="Private nonprofit",E706&lt;&gt;""),E706,"")</f>
      </c>
      <c r="P706" t="str">
        <f>=IF(AND(C706="Private nonprofit",E706&lt;&gt;""),I706,"")</f>
      </c>
    </row>
    <row r="707">
      <c r="A707" t="n">
        <v>178697</v>
      </c>
      <c r="B707" t="s">
        <v>2849</v>
      </c>
      <c r="C707" t="s">
        <v>163</v>
      </c>
      <c r="D707" t="n">
        <v>44</v>
      </c>
      <c r="E707" t="n">
        <v>12279</v>
      </c>
      <c r="F707" t="n">
        <v>88</v>
      </c>
      <c r="G707" t="n">
        <v>14</v>
      </c>
      <c r="H707" t="n">
        <v>1675</v>
      </c>
      <c r="I707" t="n">
        <v>61.3</v>
      </c>
      <c r="J707" s="10" t="str">
        <f>=LOG10(H707)</f>
      </c>
      <c r="K707" t="str">
        <f>=_xlfn.RANK.AVG(H707,H$2:H$1654,1)</f>
      </c>
      <c r="L707" t="str">
        <f>=_xlfn.RANK.AVG(I707,I$2:I$1654,1)</f>
      </c>
      <c r="M707" t="str">
        <f>=IF(AND(C707="Public",E707&lt;&gt;""),E707,"")</f>
      </c>
      <c r="N707" t="str">
        <f>=IF(AND(C707="Public",E707&lt;&gt;""),I707,"")</f>
      </c>
      <c r="O707" t="str">
        <f>=IF(AND(C707="Private nonprofit",E707&lt;&gt;""),E707,"")</f>
      </c>
      <c r="P707" t="str">
        <f>=IF(AND(C707="Private nonprofit",E707&lt;&gt;""),I707,"")</f>
      </c>
    </row>
    <row r="708">
      <c r="A708" t="n">
        <v>178721</v>
      </c>
      <c r="B708" t="s">
        <v>2851</v>
      </c>
      <c r="C708" t="s">
        <v>163</v>
      </c>
      <c r="D708" t="n">
        <v>39</v>
      </c>
      <c r="E708" t="n">
        <v>15637</v>
      </c>
      <c r="F708" t="n">
        <v>57</v>
      </c>
      <c r="G708" t="n">
        <v>13</v>
      </c>
      <c r="H708" t="n">
        <v>9916</v>
      </c>
      <c r="I708" t="n">
        <v>29</v>
      </c>
      <c r="J708" s="10" t="str">
        <f>=LOG10(H708)</f>
      </c>
      <c r="K708" t="str">
        <f>=_xlfn.RANK.AVG(H708,H$2:H$1654,1)</f>
      </c>
      <c r="L708" t="str">
        <f>=_xlfn.RANK.AVG(I708,I$2:I$1654,1)</f>
      </c>
      <c r="M708" t="str">
        <f>=IF(AND(C708="Public",E708&lt;&gt;""),E708,"")</f>
      </c>
      <c r="N708" t="str">
        <f>=IF(AND(C708="Public",E708&lt;&gt;""),I708,"")</f>
      </c>
      <c r="O708" t="str">
        <f>=IF(AND(C708="Private nonprofit",E708&lt;&gt;""),E708,"")</f>
      </c>
      <c r="P708" t="str">
        <f>=IF(AND(C708="Private nonprofit",E708&lt;&gt;""),I708,"")</f>
      </c>
    </row>
    <row r="709">
      <c r="A709" t="n">
        <v>179043</v>
      </c>
      <c r="B709" t="s">
        <v>2858</v>
      </c>
      <c r="C709" t="s">
        <v>163</v>
      </c>
      <c r="D709" t="n">
        <v>19</v>
      </c>
      <c r="E709" t="n">
        <v>23785</v>
      </c>
      <c r="F709" t="n">
        <v>84</v>
      </c>
      <c r="G709" t="n">
        <v>12</v>
      </c>
      <c r="H709" t="n">
        <v>3974</v>
      </c>
      <c r="I709" t="n">
        <v>75.6</v>
      </c>
      <c r="J709" s="10" t="str">
        <f>=LOG10(H709)</f>
      </c>
      <c r="K709" t="str">
        <f>=_xlfn.RANK.AVG(H709,H$2:H$1654,1)</f>
      </c>
      <c r="L709" t="str">
        <f>=_xlfn.RANK.AVG(I709,I$2:I$1654,1)</f>
      </c>
      <c r="M709" t="str">
        <f>=IF(AND(C709="Public",E709&lt;&gt;""),E709,"")</f>
      </c>
      <c r="N709" t="str">
        <f>=IF(AND(C709="Public",E709&lt;&gt;""),I709,"")</f>
      </c>
      <c r="O709" t="str">
        <f>=IF(AND(C709="Private nonprofit",E709&lt;&gt;""),E709,"")</f>
      </c>
      <c r="P709" t="str">
        <f>=IF(AND(C709="Private nonprofit",E709&lt;&gt;""),I709,"")</f>
      </c>
    </row>
    <row r="710">
      <c r="A710" t="n">
        <v>179159</v>
      </c>
      <c r="B710" t="s">
        <v>2859</v>
      </c>
      <c r="C710" t="s">
        <v>163</v>
      </c>
      <c r="D710" t="n">
        <v>15</v>
      </c>
      <c r="E710" t="n">
        <v>30911</v>
      </c>
      <c r="F710" t="n">
        <v>89</v>
      </c>
      <c r="G710" t="n">
        <v>8</v>
      </c>
      <c r="H710" t="n">
        <v>17857</v>
      </c>
      <c r="I710" t="n">
        <v>79.7</v>
      </c>
      <c r="J710" s="10" t="str">
        <f>=LOG10(H710)</f>
      </c>
      <c r="K710" t="str">
        <f>=_xlfn.RANK.AVG(H710,H$2:H$1654,1)</f>
      </c>
      <c r="L710" t="str">
        <f>=_xlfn.RANK.AVG(I710,I$2:I$1654,1)</f>
      </c>
      <c r="M710" t="str">
        <f>=IF(AND(C710="Public",E710&lt;&gt;""),E710,"")</f>
      </c>
      <c r="N710" t="str">
        <f>=IF(AND(C710="Public",E710&lt;&gt;""),I710,"")</f>
      </c>
      <c r="O710" t="str">
        <f>=IF(AND(C710="Private nonprofit",E710&lt;&gt;""),E710,"")</f>
      </c>
      <c r="P710" t="str">
        <f>=IF(AND(C710="Private nonprofit",E710&lt;&gt;""),I710,"")</f>
      </c>
    </row>
    <row r="711">
      <c r="A711" t="n">
        <v>179265</v>
      </c>
      <c r="B711" t="s">
        <v>2861</v>
      </c>
      <c r="C711" t="s">
        <v>163</v>
      </c>
      <c r="D711" t="n">
        <v>29</v>
      </c>
      <c r="E711" t="n">
        <v>33392</v>
      </c>
      <c r="F711" t="n">
        <v>63</v>
      </c>
      <c r="G711" t="n">
        <v>9</v>
      </c>
      <c r="H711" t="n">
        <v>724</v>
      </c>
      <c r="I711" t="n">
        <v>69.8</v>
      </c>
      <c r="J711" s="10" t="str">
        <f>=LOG10(H711)</f>
      </c>
      <c r="K711" t="str">
        <f>=_xlfn.RANK.AVG(H711,H$2:H$1654,1)</f>
      </c>
      <c r="L711" t="str">
        <f>=_xlfn.RANK.AVG(I711,I$2:I$1654,1)</f>
      </c>
      <c r="M711" t="str">
        <f>=IF(AND(C711="Public",E711&lt;&gt;""),E711,"")</f>
      </c>
      <c r="N711" t="str">
        <f>=IF(AND(C711="Public",E711&lt;&gt;""),I711,"")</f>
      </c>
      <c r="O711" t="str">
        <f>=IF(AND(C711="Private nonprofit",E711&lt;&gt;""),E711,"")</f>
      </c>
      <c r="P711" t="str">
        <f>=IF(AND(C711="Private nonprofit",E711&lt;&gt;""),I711,"")</f>
      </c>
    </row>
    <row r="712">
      <c r="A712" t="n">
        <v>179326</v>
      </c>
      <c r="B712" t="s">
        <v>2866</v>
      </c>
      <c r="C712" t="s">
        <v>163</v>
      </c>
      <c r="D712" t="n">
        <v>35</v>
      </c>
      <c r="E712" t="n">
        <v>19781</v>
      </c>
      <c r="F712" t="n">
        <v>66</v>
      </c>
      <c r="G712" t="n">
        <v>10</v>
      </c>
      <c r="H712" t="n">
        <v>2734</v>
      </c>
      <c r="I712" t="n">
        <v>63.9</v>
      </c>
      <c r="J712" s="10" t="str">
        <f>=LOG10(H712)</f>
      </c>
      <c r="K712" t="str">
        <f>=_xlfn.RANK.AVG(H712,H$2:H$1654,1)</f>
      </c>
      <c r="L712" t="str">
        <f>=_xlfn.RANK.AVG(I712,I$2:I$1654,1)</f>
      </c>
      <c r="M712" t="str">
        <f>=IF(AND(C712="Public",E712&lt;&gt;""),E712,"")</f>
      </c>
      <c r="N712" t="str">
        <f>=IF(AND(C712="Public",E712&lt;&gt;""),I712,"")</f>
      </c>
      <c r="O712" t="str">
        <f>=IF(AND(C712="Private nonprofit",E712&lt;&gt;""),E712,"")</f>
      </c>
      <c r="P712" t="str">
        <f>=IF(AND(C712="Private nonprofit",E712&lt;&gt;""),I712,"")</f>
      </c>
    </row>
    <row r="713">
      <c r="A713" t="n">
        <v>179548</v>
      </c>
      <c r="B713" t="s">
        <v>2873</v>
      </c>
      <c r="C713" t="s">
        <v>163</v>
      </c>
      <c r="D713" t="n">
        <v>42</v>
      </c>
      <c r="E713" t="n">
        <v>23261</v>
      </c>
      <c r="F713" t="n">
        <v>71</v>
      </c>
      <c r="G713" t="n">
        <v>7</v>
      </c>
      <c r="H713" t="n">
        <v>691</v>
      </c>
      <c r="I713" t="n">
        <v>46.5</v>
      </c>
      <c r="J713" s="10" t="str">
        <f>=LOG10(H713)</f>
      </c>
      <c r="K713" t="str">
        <f>=_xlfn.RANK.AVG(H713,H$2:H$1654,1)</f>
      </c>
      <c r="L713" t="str">
        <f>=_xlfn.RANK.AVG(I713,I$2:I$1654,1)</f>
      </c>
      <c r="M713" t="str">
        <f>=IF(AND(C713="Public",E713&lt;&gt;""),E713,"")</f>
      </c>
      <c r="N713" t="str">
        <f>=IF(AND(C713="Public",E713&lt;&gt;""),I713,"")</f>
      </c>
      <c r="O713" t="str">
        <f>=IF(AND(C713="Private nonprofit",E713&lt;&gt;""),E713,"")</f>
      </c>
      <c r="P713" t="str">
        <f>=IF(AND(C713="Private nonprofit",E713&lt;&gt;""),I713,"")</f>
      </c>
    </row>
    <row r="714">
      <c r="A714" t="n">
        <v>179557</v>
      </c>
      <c r="B714" t="s">
        <v>2874</v>
      </c>
      <c r="C714" t="s">
        <v>149</v>
      </c>
      <c r="D714" t="n">
        <v>29</v>
      </c>
      <c r="E714" t="n">
        <v>14843</v>
      </c>
      <c r="F714" t="n">
        <v>76</v>
      </c>
      <c r="G714" t="n">
        <v>20</v>
      </c>
      <c r="H714" t="n">
        <v>11203</v>
      </c>
      <c r="I714" t="n">
        <v>55.8</v>
      </c>
      <c r="J714" s="10" t="str">
        <f>=LOG10(H714)</f>
      </c>
      <c r="K714" t="str">
        <f>=_xlfn.RANK.AVG(H714,H$2:H$1654,1)</f>
      </c>
      <c r="L714" t="str">
        <f>=_xlfn.RANK.AVG(I714,I$2:I$1654,1)</f>
      </c>
      <c r="M714" t="str">
        <f>=IF(AND(C714="Public",E714&lt;&gt;""),E714,"")</f>
      </c>
      <c r="N714" t="str">
        <f>=IF(AND(C714="Public",E714&lt;&gt;""),I714,"")</f>
      </c>
      <c r="O714" t="str">
        <f>=IF(AND(C714="Private nonprofit",E714&lt;&gt;""),E714,"")</f>
      </c>
      <c r="P714" t="str">
        <f>=IF(AND(C714="Private nonprofit",E714&lt;&gt;""),I714,"")</f>
      </c>
    </row>
    <row r="715">
      <c r="A715" t="n">
        <v>179566</v>
      </c>
      <c r="B715" t="s">
        <v>2875</v>
      </c>
      <c r="C715" t="s">
        <v>149</v>
      </c>
      <c r="D715" t="n">
        <v>21</v>
      </c>
      <c r="E715" t="n">
        <v>17104</v>
      </c>
      <c r="F715" t="n">
        <v>79</v>
      </c>
      <c r="G715" t="n">
        <v>21</v>
      </c>
      <c r="H715" t="n">
        <v>26493</v>
      </c>
      <c r="I715" t="n">
        <v>57.3</v>
      </c>
      <c r="J715" s="10" t="str">
        <f>=LOG10(H715)</f>
      </c>
      <c r="K715" t="str">
        <f>=_xlfn.RANK.AVG(H715,H$2:H$1654,1)</f>
      </c>
      <c r="L715" t="str">
        <f>=_xlfn.RANK.AVG(I715,I$2:I$1654,1)</f>
      </c>
      <c r="M715" t="str">
        <f>=IF(AND(C715="Public",E715&lt;&gt;""),E715,"")</f>
      </c>
      <c r="N715" t="str">
        <f>=IF(AND(C715="Public",E715&lt;&gt;""),I715,"")</f>
      </c>
      <c r="O715" t="str">
        <f>=IF(AND(C715="Private nonprofit",E715&lt;&gt;""),E715,"")</f>
      </c>
      <c r="P715" t="str">
        <f>=IF(AND(C715="Private nonprofit",E715&lt;&gt;""),I715,"")</f>
      </c>
    </row>
    <row r="716">
      <c r="A716" t="n">
        <v>179867</v>
      </c>
      <c r="B716" t="s">
        <v>2880</v>
      </c>
      <c r="C716" t="s">
        <v>163</v>
      </c>
      <c r="D716" t="n">
        <v>16</v>
      </c>
      <c r="E716" t="n">
        <v>22440</v>
      </c>
      <c r="F716" t="n">
        <v>96</v>
      </c>
      <c r="G716" t="n">
        <v>7</v>
      </c>
      <c r="H716" t="n">
        <v>18292</v>
      </c>
      <c r="I716" t="n">
        <v>94.4</v>
      </c>
      <c r="J716" s="10" t="str">
        <f>=LOG10(H716)</f>
      </c>
      <c r="K716" t="str">
        <f>=_xlfn.RANK.AVG(H716,H$2:H$1654,1)</f>
      </c>
      <c r="L716" t="str">
        <f>=_xlfn.RANK.AVG(I716,I$2:I$1654,1)</f>
      </c>
      <c r="M716" t="str">
        <f>=IF(AND(C716="Public",E716&lt;&gt;""),E716,"")</f>
      </c>
      <c r="N716" t="str">
        <f>=IF(AND(C716="Public",E716&lt;&gt;""),I716,"")</f>
      </c>
      <c r="O716" t="str">
        <f>=IF(AND(C716="Private nonprofit",E716&lt;&gt;""),E716,"")</f>
      </c>
      <c r="P716" t="str">
        <f>=IF(AND(C716="Private nonprofit",E716&lt;&gt;""),I716,"")</f>
      </c>
    </row>
    <row r="717">
      <c r="A717" t="n">
        <v>179894</v>
      </c>
      <c r="B717" t="s">
        <v>2881</v>
      </c>
      <c r="C717" t="s">
        <v>163</v>
      </c>
      <c r="D717" t="n">
        <v>28</v>
      </c>
      <c r="E717" t="n">
        <v>27695</v>
      </c>
      <c r="F717" t="n">
        <v>77</v>
      </c>
      <c r="G717" t="n">
        <v>15</v>
      </c>
      <c r="H717" t="n">
        <v>8527</v>
      </c>
      <c r="I717" t="n">
        <v>61.1</v>
      </c>
      <c r="J717" s="10" t="str">
        <f>=LOG10(H717)</f>
      </c>
      <c r="K717" t="str">
        <f>=_xlfn.RANK.AVG(H717,H$2:H$1654,1)</f>
      </c>
      <c r="L717" t="str">
        <f>=_xlfn.RANK.AVG(I717,I$2:I$1654,1)</f>
      </c>
      <c r="M717" t="str">
        <f>=IF(AND(C717="Public",E717&lt;&gt;""),E717,"")</f>
      </c>
      <c r="N717" t="str">
        <f>=IF(AND(C717="Public",E717&lt;&gt;""),I717,"")</f>
      </c>
      <c r="O717" t="str">
        <f>=IF(AND(C717="Private nonprofit",E717&lt;&gt;""),E717,"")</f>
      </c>
      <c r="P717" t="str">
        <f>=IF(AND(C717="Private nonprofit",E717&lt;&gt;""),I717,"")</f>
      </c>
    </row>
    <row r="718">
      <c r="A718" t="n">
        <v>179946</v>
      </c>
      <c r="B718" t="s">
        <v>2882</v>
      </c>
      <c r="C718" t="s">
        <v>163</v>
      </c>
      <c r="D718" t="n">
        <v>40</v>
      </c>
      <c r="E718" t="n">
        <v>26780</v>
      </c>
      <c r="F718" t="n">
        <v>63</v>
      </c>
      <c r="G718" t="n">
        <v>10</v>
      </c>
      <c r="H718" t="n">
        <v>639</v>
      </c>
      <c r="I718" t="n">
        <v>57.5</v>
      </c>
      <c r="J718" s="10" t="str">
        <f>=LOG10(H718)</f>
      </c>
      <c r="K718" t="str">
        <f>=_xlfn.RANK.AVG(H718,H$2:H$1654,1)</f>
      </c>
      <c r="L718" t="str">
        <f>=_xlfn.RANK.AVG(I718,I$2:I$1654,1)</f>
      </c>
      <c r="M718" t="str">
        <f>=IF(AND(C718="Public",E718&lt;&gt;""),E718,"")</f>
      </c>
      <c r="N718" t="str">
        <f>=IF(AND(C718="Public",E718&lt;&gt;""),I718,"")</f>
      </c>
      <c r="O718" t="str">
        <f>=IF(AND(C718="Private nonprofit",E718&lt;&gt;""),E718,"")</f>
      </c>
      <c r="P718" t="str">
        <f>=IF(AND(C718="Private nonprofit",E718&lt;&gt;""),I718,"")</f>
      </c>
    </row>
    <row r="719">
      <c r="A719" t="n">
        <v>179955</v>
      </c>
      <c r="B719" t="s">
        <v>2883</v>
      </c>
      <c r="C719" t="s">
        <v>163</v>
      </c>
      <c r="D719" t="n">
        <v>28</v>
      </c>
      <c r="E719" t="n">
        <v>17408</v>
      </c>
      <c r="F719" t="n">
        <v>77</v>
      </c>
      <c r="G719" t="n">
        <v>10</v>
      </c>
      <c r="H719" t="n">
        <v>892</v>
      </c>
      <c r="I719" t="n">
        <v>61.6</v>
      </c>
      <c r="J719" s="10" t="str">
        <f>=LOG10(H719)</f>
      </c>
      <c r="K719" t="str">
        <f>=_xlfn.RANK.AVG(H719,H$2:H$1654,1)</f>
      </c>
      <c r="L719" t="str">
        <f>=_xlfn.RANK.AVG(I719,I$2:I$1654,1)</f>
      </c>
      <c r="M719" t="str">
        <f>=IF(AND(C719="Public",E719&lt;&gt;""),E719,"")</f>
      </c>
      <c r="N719" t="str">
        <f>=IF(AND(C719="Public",E719&lt;&gt;""),I719,"")</f>
      </c>
      <c r="O719" t="str">
        <f>=IF(AND(C719="Private nonprofit",E719&lt;&gt;""),E719,"")</f>
      </c>
      <c r="P719" t="str">
        <f>=IF(AND(C719="Private nonprofit",E719&lt;&gt;""),I719,"")</f>
      </c>
    </row>
    <row r="720">
      <c r="A720" t="n">
        <v>179964</v>
      </c>
      <c r="B720" t="s">
        <v>2885</v>
      </c>
      <c r="C720" t="s">
        <v>163</v>
      </c>
      <c r="D720" t="n">
        <v>30</v>
      </c>
      <c r="E720" t="n">
        <v>22925</v>
      </c>
      <c r="F720" t="n">
        <v>74</v>
      </c>
      <c r="G720" t="n">
        <v>11</v>
      </c>
      <c r="H720" t="n">
        <v>1986</v>
      </c>
      <c r="I720" t="n">
        <v>57</v>
      </c>
      <c r="J720" s="10" t="str">
        <f>=LOG10(H720)</f>
      </c>
      <c r="K720" t="str">
        <f>=_xlfn.RANK.AVG(H720,H$2:H$1654,1)</f>
      </c>
      <c r="L720" t="str">
        <f>=_xlfn.RANK.AVG(I720,I$2:I$1654,1)</f>
      </c>
      <c r="M720" t="str">
        <f>=IF(AND(C720="Public",E720&lt;&gt;""),E720,"")</f>
      </c>
      <c r="N720" t="str">
        <f>=IF(AND(C720="Public",E720&lt;&gt;""),I720,"")</f>
      </c>
      <c r="O720" t="str">
        <f>=IF(AND(C720="Private nonprofit",E720&lt;&gt;""),E720,"")</f>
      </c>
      <c r="P720" t="str">
        <f>=IF(AND(C720="Private nonprofit",E720&lt;&gt;""),I720,"")</f>
      </c>
    </row>
    <row r="721">
      <c r="A721" t="n">
        <v>180106</v>
      </c>
      <c r="B721" t="s">
        <v>2896</v>
      </c>
      <c r="C721" t="s">
        <v>163</v>
      </c>
      <c r="D721" t="n">
        <v>18</v>
      </c>
      <c r="E721" t="n">
        <v>26103</v>
      </c>
      <c r="F721" t="n">
        <v>81</v>
      </c>
      <c r="G721" t="n">
        <v>11</v>
      </c>
      <c r="H721" t="n">
        <v>1214</v>
      </c>
      <c r="I721" t="n">
        <v>66.3</v>
      </c>
      <c r="J721" s="10" t="str">
        <f>=LOG10(H721)</f>
      </c>
      <c r="K721" t="str">
        <f>=_xlfn.RANK.AVG(H721,H$2:H$1654,1)</f>
      </c>
      <c r="L721" t="str">
        <f>=_xlfn.RANK.AVG(I721,I$2:I$1654,1)</f>
      </c>
      <c r="M721" t="str">
        <f>=IF(AND(C721="Public",E721&lt;&gt;""),E721,"")</f>
      </c>
      <c r="N721" t="str">
        <f>=IF(AND(C721="Public",E721&lt;&gt;""),I721,"")</f>
      </c>
      <c r="O721" t="str">
        <f>=IF(AND(C721="Private nonprofit",E721&lt;&gt;""),E721,"")</f>
      </c>
      <c r="P721" t="str">
        <f>=IF(AND(C721="Private nonprofit",E721&lt;&gt;""),I721,"")</f>
      </c>
    </row>
    <row r="722">
      <c r="A722" t="n">
        <v>180179</v>
      </c>
      <c r="B722" t="s">
        <v>2901</v>
      </c>
      <c r="C722" t="s">
        <v>149</v>
      </c>
      <c r="D722" t="n">
        <v>26</v>
      </c>
      <c r="E722" t="n">
        <v>13252</v>
      </c>
      <c r="F722" t="n">
        <v>56</v>
      </c>
      <c r="G722" t="n">
        <v>14</v>
      </c>
      <c r="H722" t="n">
        <v>5346</v>
      </c>
      <c r="I722" t="n">
        <v>28.3</v>
      </c>
      <c r="J722" s="10" t="str">
        <f>=LOG10(H722)</f>
      </c>
      <c r="K722" t="str">
        <f>=_xlfn.RANK.AVG(H722,H$2:H$1654,1)</f>
      </c>
      <c r="L722" t="str">
        <f>=_xlfn.RANK.AVG(I722,I$2:I$1654,1)</f>
      </c>
      <c r="M722" t="str">
        <f>=IF(AND(C722="Public",E722&lt;&gt;""),E722,"")</f>
      </c>
      <c r="N722" t="str">
        <f>=IF(AND(C722="Public",E722&lt;&gt;""),I722,"")</f>
      </c>
      <c r="O722" t="str">
        <f>=IF(AND(C722="Private nonprofit",E722&lt;&gt;""),E722,"")</f>
      </c>
      <c r="P722" t="str">
        <f>=IF(AND(C722="Private nonprofit",E722&lt;&gt;""),I722,"")</f>
      </c>
    </row>
    <row r="723">
      <c r="A723" t="n">
        <v>180258</v>
      </c>
      <c r="B723" t="s">
        <v>2910</v>
      </c>
      <c r="C723" t="s">
        <v>163</v>
      </c>
      <c r="D723" t="n">
        <v>31</v>
      </c>
      <c r="E723" t="n">
        <v>21175</v>
      </c>
      <c r="F723" t="n">
        <v>70</v>
      </c>
      <c r="G723" t="n">
        <v>7</v>
      </c>
      <c r="H723" t="n">
        <v>1111</v>
      </c>
      <c r="I723" t="n">
        <v>42.4</v>
      </c>
      <c r="J723" s="10" t="str">
        <f>=LOG10(H723)</f>
      </c>
      <c r="K723" t="str">
        <f>=_xlfn.RANK.AVG(H723,H$2:H$1654,1)</f>
      </c>
      <c r="L723" t="str">
        <f>=_xlfn.RANK.AVG(I723,I$2:I$1654,1)</f>
      </c>
      <c r="M723" t="str">
        <f>=IF(AND(C723="Public",E723&lt;&gt;""),E723,"")</f>
      </c>
      <c r="N723" t="str">
        <f>=IF(AND(C723="Public",E723&lt;&gt;""),I723,"")</f>
      </c>
      <c r="O723" t="str">
        <f>=IF(AND(C723="Private nonprofit",E723&lt;&gt;""),E723,"")</f>
      </c>
      <c r="P723" t="str">
        <f>=IF(AND(C723="Private nonprofit",E723&lt;&gt;""),I723,"")</f>
      </c>
    </row>
    <row r="724">
      <c r="A724" t="n">
        <v>180416</v>
      </c>
      <c r="B724" t="s">
        <v>2916</v>
      </c>
      <c r="C724" t="s">
        <v>149</v>
      </c>
      <c r="D724" t="n">
        <v>21</v>
      </c>
      <c r="E724" t="n">
        <v>15866</v>
      </c>
      <c r="F724" t="n">
        <v>76</v>
      </c>
      <c r="G724" t="n">
        <v>13</v>
      </c>
      <c r="H724" t="n">
        <v>1756</v>
      </c>
      <c r="I724" t="n">
        <v>58.1</v>
      </c>
      <c r="J724" s="10" t="str">
        <f>=LOG10(H724)</f>
      </c>
      <c r="K724" t="str">
        <f>=_xlfn.RANK.AVG(H724,H$2:H$1654,1)</f>
      </c>
      <c r="L724" t="str">
        <f>=_xlfn.RANK.AVG(I724,I$2:I$1654,1)</f>
      </c>
      <c r="M724" t="str">
        <f>=IF(AND(C724="Public",E724&lt;&gt;""),E724,"")</f>
      </c>
      <c r="N724" t="str">
        <f>=IF(AND(C724="Public",E724&lt;&gt;""),I724,"")</f>
      </c>
      <c r="O724" t="str">
        <f>=IF(AND(C724="Private nonprofit",E724&lt;&gt;""),E724,"")</f>
      </c>
      <c r="P724" t="str">
        <f>=IF(AND(C724="Private nonprofit",E724&lt;&gt;""),I724,"")</f>
      </c>
    </row>
    <row r="725">
      <c r="A725" t="n">
        <v>180461</v>
      </c>
      <c r="B725" t="s">
        <v>2917</v>
      </c>
      <c r="C725" t="s">
        <v>149</v>
      </c>
      <c r="D725" t="n">
        <v>17</v>
      </c>
      <c r="E725" t="n">
        <v>18511</v>
      </c>
      <c r="F725" t="n">
        <v>78</v>
      </c>
      <c r="G725" t="n">
        <v>18</v>
      </c>
      <c r="H725" t="n">
        <v>18820</v>
      </c>
      <c r="I725" t="n">
        <v>57.4</v>
      </c>
      <c r="J725" s="10" t="str">
        <f>=LOG10(H725)</f>
      </c>
      <c r="K725" t="str">
        <f>=_xlfn.RANK.AVG(H725,H$2:H$1654,1)</f>
      </c>
      <c r="L725" t="str">
        <f>=_xlfn.RANK.AVG(I725,I$2:I$1654,1)</f>
      </c>
      <c r="M725" t="str">
        <f>=IF(AND(C725="Public",E725&lt;&gt;""),E725,"")</f>
      </c>
      <c r="N725" t="str">
        <f>=IF(AND(C725="Public",E725&lt;&gt;""),I725,"")</f>
      </c>
      <c r="O725" t="str">
        <f>=IF(AND(C725="Private nonprofit",E725&lt;&gt;""),E725,"")</f>
      </c>
      <c r="P725" t="str">
        <f>=IF(AND(C725="Private nonprofit",E725&lt;&gt;""),I725,"")</f>
      </c>
    </row>
    <row r="726">
      <c r="A726" t="n">
        <v>180489</v>
      </c>
      <c r="B726" t="s">
        <v>2918</v>
      </c>
      <c r="C726" t="s">
        <v>149</v>
      </c>
      <c r="D726" t="n">
        <v>28</v>
      </c>
      <c r="E726" t="n">
        <v>17775</v>
      </c>
      <c r="F726" t="n">
        <v>76</v>
      </c>
      <c r="G726" t="n">
        <v>18</v>
      </c>
      <c r="H726" t="n">
        <v>12591</v>
      </c>
      <c r="I726" t="n">
        <v>45.4</v>
      </c>
      <c r="J726" s="10" t="str">
        <f>=LOG10(H726)</f>
      </c>
      <c r="K726" t="str">
        <f>=_xlfn.RANK.AVG(H726,H$2:H$1654,1)</f>
      </c>
      <c r="L726" t="str">
        <f>=_xlfn.RANK.AVG(I726,I$2:I$1654,1)</f>
      </c>
      <c r="M726" t="str">
        <f>=IF(AND(C726="Public",E726&lt;&gt;""),E726,"")</f>
      </c>
      <c r="N726" t="str">
        <f>=IF(AND(C726="Public",E726&lt;&gt;""),I726,"")</f>
      </c>
      <c r="O726" t="str">
        <f>=IF(AND(C726="Private nonprofit",E726&lt;&gt;""),E726,"")</f>
      </c>
      <c r="P726" t="str">
        <f>=IF(AND(C726="Private nonprofit",E726&lt;&gt;""),I726,"")</f>
      </c>
    </row>
    <row r="727">
      <c r="A727" t="n">
        <v>180522</v>
      </c>
      <c r="B727" t="s">
        <v>2920</v>
      </c>
      <c r="C727" t="s">
        <v>149</v>
      </c>
      <c r="D727" t="n">
        <v>30</v>
      </c>
      <c r="E727" t="n">
        <v>11789</v>
      </c>
      <c r="F727" t="n">
        <v>69</v>
      </c>
      <c r="G727" t="n">
        <v>13</v>
      </c>
      <c r="H727" t="n">
        <v>1497</v>
      </c>
      <c r="I727" t="n">
        <v>34.6</v>
      </c>
      <c r="J727" s="10" t="str">
        <f>=LOG10(H727)</f>
      </c>
      <c r="K727" t="str">
        <f>=_xlfn.RANK.AVG(H727,H$2:H$1654,1)</f>
      </c>
      <c r="L727" t="str">
        <f>=_xlfn.RANK.AVG(I727,I$2:I$1654,1)</f>
      </c>
      <c r="M727" t="str">
        <f>=IF(AND(C727="Public",E727&lt;&gt;""),E727,"")</f>
      </c>
      <c r="N727" t="str">
        <f>=IF(AND(C727="Public",E727&lt;&gt;""),I727,"")</f>
      </c>
      <c r="O727" t="str">
        <f>=IF(AND(C727="Private nonprofit",E727&lt;&gt;""),E727,"")</f>
      </c>
      <c r="P727" t="str">
        <f>=IF(AND(C727="Private nonprofit",E727&lt;&gt;""),I727,"")</f>
      </c>
    </row>
    <row r="728">
      <c r="A728" t="n">
        <v>180595</v>
      </c>
      <c r="B728" t="s">
        <v>2922</v>
      </c>
      <c r="C728" t="s">
        <v>163</v>
      </c>
      <c r="D728" t="n">
        <v>32</v>
      </c>
      <c r="E728" t="n">
        <v>19173</v>
      </c>
      <c r="F728" t="n">
        <v>64</v>
      </c>
      <c r="G728" t="n">
        <v>12</v>
      </c>
      <c r="H728" t="n">
        <v>1183</v>
      </c>
      <c r="I728" t="n">
        <v>46.3</v>
      </c>
      <c r="J728" s="10" t="str">
        <f>=LOG10(H728)</f>
      </c>
      <c r="K728" t="str">
        <f>=_xlfn.RANK.AVG(H728,H$2:H$1654,1)</f>
      </c>
      <c r="L728" t="str">
        <f>=_xlfn.RANK.AVG(I728,I$2:I$1654,1)</f>
      </c>
      <c r="M728" t="str">
        <f>=IF(AND(C728="Public",E728&lt;&gt;""),E728,"")</f>
      </c>
      <c r="N728" t="str">
        <f>=IF(AND(C728="Public",E728&lt;&gt;""),I728,"")</f>
      </c>
      <c r="O728" t="str">
        <f>=IF(AND(C728="Private nonprofit",E728&lt;&gt;""),E728,"")</f>
      </c>
      <c r="P728" t="str">
        <f>=IF(AND(C728="Private nonprofit",E728&lt;&gt;""),I728,"")</f>
      </c>
    </row>
    <row r="729">
      <c r="A729" t="n">
        <v>180692</v>
      </c>
      <c r="B729" t="s">
        <v>2925</v>
      </c>
      <c r="C729" t="s">
        <v>149</v>
      </c>
      <c r="D729" t="n">
        <v>35</v>
      </c>
      <c r="E729" t="n">
        <v>15726</v>
      </c>
      <c r="F729" t="n">
        <v>79</v>
      </c>
      <c r="G729" t="n">
        <v>15</v>
      </c>
      <c r="H729" t="n">
        <v>1816</v>
      </c>
      <c r="I729" t="n">
        <v>49.4</v>
      </c>
      <c r="J729" s="10" t="str">
        <f>=LOG10(H729)</f>
      </c>
      <c r="K729" t="str">
        <f>=_xlfn.RANK.AVG(H729,H$2:H$1654,1)</f>
      </c>
      <c r="L729" t="str">
        <f>=_xlfn.RANK.AVG(I729,I$2:I$1654,1)</f>
      </c>
      <c r="M729" t="str">
        <f>=IF(AND(C729="Public",E729&lt;&gt;""),E729,"")</f>
      </c>
      <c r="N729" t="str">
        <f>=IF(AND(C729="Public",E729&lt;&gt;""),I729,"")</f>
      </c>
      <c r="O729" t="str">
        <f>=IF(AND(C729="Private nonprofit",E729&lt;&gt;""),E729,"")</f>
      </c>
      <c r="P729" t="str">
        <f>=IF(AND(C729="Private nonprofit",E729&lt;&gt;""),I729,"")</f>
      </c>
    </row>
    <row r="730">
      <c r="A730" t="n">
        <v>180814</v>
      </c>
      <c r="B730" t="s">
        <v>2927</v>
      </c>
      <c r="C730" t="s">
        <v>163</v>
      </c>
      <c r="D730" t="n">
        <v>29</v>
      </c>
      <c r="E730" t="n">
        <v>25735</v>
      </c>
      <c r="F730" t="n">
        <v>51</v>
      </c>
      <c r="G730" t="n">
        <v>17</v>
      </c>
      <c r="H730" t="n">
        <v>20358</v>
      </c>
      <c r="I730" t="n">
        <v>55.9</v>
      </c>
      <c r="J730" s="10" t="str">
        <f>=LOG10(H730)</f>
      </c>
      <c r="K730" t="str">
        <f>=_xlfn.RANK.AVG(H730,H$2:H$1654,1)</f>
      </c>
      <c r="L730" t="str">
        <f>=_xlfn.RANK.AVG(I730,I$2:I$1654,1)</f>
      </c>
      <c r="M730" t="str">
        <f>=IF(AND(C730="Public",E730&lt;&gt;""),E730,"")</f>
      </c>
      <c r="N730" t="str">
        <f>=IF(AND(C730="Public",E730&lt;&gt;""),I730,"")</f>
      </c>
      <c r="O730" t="str">
        <f>=IF(AND(C730="Private nonprofit",E730&lt;&gt;""),E730,"")</f>
      </c>
      <c r="P730" t="str">
        <f>=IF(AND(C730="Private nonprofit",E730&lt;&gt;""),I730,"")</f>
      </c>
    </row>
    <row r="731">
      <c r="A731" t="n">
        <v>180878</v>
      </c>
      <c r="B731" t="s">
        <v>2932</v>
      </c>
      <c r="C731" t="s">
        <v>163</v>
      </c>
      <c r="D731" t="n">
        <v>21</v>
      </c>
      <c r="E731" t="n">
        <v>21834</v>
      </c>
      <c r="F731" t="n">
        <v>81</v>
      </c>
      <c r="G731" t="n">
        <v>9</v>
      </c>
      <c r="H731" t="n">
        <v>931</v>
      </c>
      <c r="I731" t="n">
        <v>71.2</v>
      </c>
      <c r="J731" s="10" t="str">
        <f>=LOG10(H731)</f>
      </c>
      <c r="K731" t="str">
        <f>=_xlfn.RANK.AVG(H731,H$2:H$1654,1)</f>
      </c>
      <c r="L731" t="str">
        <f>=_xlfn.RANK.AVG(I731,I$2:I$1654,1)</f>
      </c>
      <c r="M731" t="str">
        <f>=IF(AND(C731="Public",E731&lt;&gt;""),E731,"")</f>
      </c>
      <c r="N731" t="str">
        <f>=IF(AND(C731="Public",E731&lt;&gt;""),I731,"")</f>
      </c>
      <c r="O731" t="str">
        <f>=IF(AND(C731="Private nonprofit",E731&lt;&gt;""),E731,"")</f>
      </c>
      <c r="P731" t="str">
        <f>=IF(AND(C731="Private nonprofit",E731&lt;&gt;""),I731,"")</f>
      </c>
    </row>
    <row r="732">
      <c r="A732" t="n">
        <v>180948</v>
      </c>
      <c r="B732" t="s">
        <v>2935</v>
      </c>
      <c r="C732" t="s">
        <v>149</v>
      </c>
      <c r="D732" t="n">
        <v>36</v>
      </c>
      <c r="E732" t="n">
        <v>13852</v>
      </c>
      <c r="F732" t="n">
        <v>70</v>
      </c>
      <c r="G732" t="n">
        <v>15</v>
      </c>
      <c r="H732" t="n">
        <v>2802</v>
      </c>
      <c r="I732" t="n">
        <v>38.1</v>
      </c>
      <c r="J732" s="10" t="str">
        <f>=LOG10(H732)</f>
      </c>
      <c r="K732" t="str">
        <f>=_xlfn.RANK.AVG(H732,H$2:H$1654,1)</f>
      </c>
      <c r="L732" t="str">
        <f>=_xlfn.RANK.AVG(I732,I$2:I$1654,1)</f>
      </c>
      <c r="M732" t="str">
        <f>=IF(AND(C732="Public",E732&lt;&gt;""),E732,"")</f>
      </c>
      <c r="N732" t="str">
        <f>=IF(AND(C732="Public",E732&lt;&gt;""),I732,"")</f>
      </c>
      <c r="O732" t="str">
        <f>=IF(AND(C732="Private nonprofit",E732&lt;&gt;""),E732,"")</f>
      </c>
      <c r="P732" t="str">
        <f>=IF(AND(C732="Private nonprofit",E732&lt;&gt;""),I732,"")</f>
      </c>
    </row>
    <row r="733">
      <c r="A733" t="n">
        <v>180984</v>
      </c>
      <c r="B733" t="s">
        <v>2938</v>
      </c>
      <c r="C733" t="s">
        <v>163</v>
      </c>
      <c r="D733" t="n">
        <v>11</v>
      </c>
      <c r="E733" t="n">
        <v>24099</v>
      </c>
      <c r="F733" t="n">
        <v>78</v>
      </c>
      <c r="G733" t="n">
        <v>14</v>
      </c>
      <c r="H733" t="n">
        <v>3447</v>
      </c>
      <c r="I733" t="n">
        <v>64.1</v>
      </c>
      <c r="J733" s="10" t="str">
        <f>=LOG10(H733)</f>
      </c>
      <c r="K733" t="str">
        <f>=_xlfn.RANK.AVG(H733,H$2:H$1654,1)</f>
      </c>
      <c r="L733" t="str">
        <f>=_xlfn.RANK.AVG(I733,I$2:I$1654,1)</f>
      </c>
      <c r="M733" t="str">
        <f>=IF(AND(C733="Public",E733&lt;&gt;""),E733,"")</f>
      </c>
      <c r="N733" t="str">
        <f>=IF(AND(C733="Public",E733&lt;&gt;""),I733,"")</f>
      </c>
      <c r="O733" t="str">
        <f>=IF(AND(C733="Private nonprofit",E733&lt;&gt;""),E733,"")</f>
      </c>
      <c r="P733" t="str">
        <f>=IF(AND(C733="Private nonprofit",E733&lt;&gt;""),I733,"")</f>
      </c>
    </row>
    <row r="734">
      <c r="A734" t="n">
        <v>181002</v>
      </c>
      <c r="B734" t="s">
        <v>2939</v>
      </c>
      <c r="C734" t="s">
        <v>163</v>
      </c>
      <c r="D734" t="n">
        <v>5</v>
      </c>
      <c r="E734" t="n">
        <v>33364</v>
      </c>
      <c r="F734" t="n">
        <v>92</v>
      </c>
      <c r="G734" t="n">
        <v>10</v>
      </c>
      <c r="H734" t="n">
        <v>9804</v>
      </c>
      <c r="I734" t="n">
        <v>80</v>
      </c>
      <c r="J734" s="10" t="str">
        <f>=LOG10(H734)</f>
      </c>
      <c r="K734" t="str">
        <f>=_xlfn.RANK.AVG(H734,H$2:H$1654,1)</f>
      </c>
      <c r="L734" t="str">
        <f>=_xlfn.RANK.AVG(I734,I$2:I$1654,1)</f>
      </c>
      <c r="M734" t="str">
        <f>=IF(AND(C734="Public",E734&lt;&gt;""),E734,"")</f>
      </c>
      <c r="N734" t="str">
        <f>=IF(AND(C734="Public",E734&lt;&gt;""),I734,"")</f>
      </c>
      <c r="O734" t="str">
        <f>=IF(AND(C734="Private nonprofit",E734&lt;&gt;""),E734,"")</f>
      </c>
      <c r="P734" t="str">
        <f>=IF(AND(C734="Private nonprofit",E734&lt;&gt;""),I734,"")</f>
      </c>
    </row>
    <row r="735">
      <c r="A735" t="n">
        <v>181020</v>
      </c>
      <c r="B735" t="s">
        <v>2940</v>
      </c>
      <c r="C735" t="s">
        <v>163</v>
      </c>
      <c r="D735" t="n">
        <v>28</v>
      </c>
      <c r="E735" t="n">
        <v>26112</v>
      </c>
      <c r="F735" t="n">
        <v>72</v>
      </c>
      <c r="G735" t="n">
        <v>11</v>
      </c>
      <c r="H735" t="n">
        <v>2399</v>
      </c>
      <c r="I735" t="n">
        <v>55.9</v>
      </c>
      <c r="J735" s="10" t="str">
        <f>=LOG10(H735)</f>
      </c>
      <c r="K735" t="str">
        <f>=_xlfn.RANK.AVG(H735,H$2:H$1654,1)</f>
      </c>
      <c r="L735" t="str">
        <f>=_xlfn.RANK.AVG(I735,I$2:I$1654,1)</f>
      </c>
      <c r="M735" t="str">
        <f>=IF(AND(C735="Public",E735&lt;&gt;""),E735,"")</f>
      </c>
      <c r="N735" t="str">
        <f>=IF(AND(C735="Public",E735&lt;&gt;""),I735,"")</f>
      </c>
      <c r="O735" t="str">
        <f>=IF(AND(C735="Private nonprofit",E735&lt;&gt;""),E735,"")</f>
      </c>
      <c r="P735" t="str">
        <f>=IF(AND(C735="Private nonprofit",E735&lt;&gt;""),I735,"")</f>
      </c>
    </row>
    <row r="736">
      <c r="A736" t="n">
        <v>181127</v>
      </c>
      <c r="B736" t="s">
        <v>2942</v>
      </c>
      <c r="C736" t="s">
        <v>163</v>
      </c>
      <c r="D736" t="n">
        <v>29</v>
      </c>
      <c r="E736" t="n">
        <v>21821</v>
      </c>
      <c r="F736" t="n">
        <v>68</v>
      </c>
      <c r="G736" t="n">
        <v>14</v>
      </c>
      <c r="H736" t="n">
        <v>995</v>
      </c>
      <c r="I736" t="n">
        <v>53.3</v>
      </c>
      <c r="J736" s="10" t="str">
        <f>=LOG10(H736)</f>
      </c>
      <c r="K736" t="str">
        <f>=_xlfn.RANK.AVG(H736,H$2:H$1654,1)</f>
      </c>
      <c r="L736" t="str">
        <f>=_xlfn.RANK.AVG(I736,I$2:I$1654,1)</f>
      </c>
      <c r="M736" t="str">
        <f>=IF(AND(C736="Public",E736&lt;&gt;""),E736,"")</f>
      </c>
      <c r="N736" t="str">
        <f>=IF(AND(C736="Public",E736&lt;&gt;""),I736,"")</f>
      </c>
      <c r="O736" t="str">
        <f>=IF(AND(C736="Private nonprofit",E736&lt;&gt;""),E736,"")</f>
      </c>
      <c r="P736" t="str">
        <f>=IF(AND(C736="Private nonprofit",E736&lt;&gt;""),I736,"")</f>
      </c>
    </row>
    <row r="737">
      <c r="A737" t="n">
        <v>181215</v>
      </c>
      <c r="B737" t="s">
        <v>2946</v>
      </c>
      <c r="C737" t="s">
        <v>149</v>
      </c>
      <c r="D737" t="n">
        <v>34</v>
      </c>
      <c r="E737" t="n">
        <v>16249</v>
      </c>
      <c r="F737" t="n">
        <v>77</v>
      </c>
      <c r="G737" t="n">
        <v>13</v>
      </c>
      <c r="H737" t="n">
        <v>7212</v>
      </c>
      <c r="I737" t="n">
        <v>60.1</v>
      </c>
      <c r="J737" s="10" t="str">
        <f>=LOG10(H737)</f>
      </c>
      <c r="K737" t="str">
        <f>=_xlfn.RANK.AVG(H737,H$2:H$1654,1)</f>
      </c>
      <c r="L737" t="str">
        <f>=_xlfn.RANK.AVG(I737,I$2:I$1654,1)</f>
      </c>
      <c r="M737" t="str">
        <f>=IF(AND(C737="Public",E737&lt;&gt;""),E737,"")</f>
      </c>
      <c r="N737" t="str">
        <f>=IF(AND(C737="Public",E737&lt;&gt;""),I737,"")</f>
      </c>
      <c r="O737" t="str">
        <f>=IF(AND(C737="Private nonprofit",E737&lt;&gt;""),E737,"")</f>
      </c>
      <c r="P737" t="str">
        <f>=IF(AND(C737="Private nonprofit",E737&lt;&gt;""),I737,"")</f>
      </c>
    </row>
    <row r="738">
      <c r="A738" t="n">
        <v>181297</v>
      </c>
      <c r="B738" t="s">
        <v>2948</v>
      </c>
      <c r="C738" t="s">
        <v>163</v>
      </c>
      <c r="D738" t="n">
        <v>32</v>
      </c>
      <c r="E738" t="n">
        <v>20650</v>
      </c>
      <c r="F738" t="n">
        <v>78</v>
      </c>
      <c r="G738" t="n">
        <v>12</v>
      </c>
      <c r="H738" t="n">
        <v>1307</v>
      </c>
      <c r="I738" t="n">
        <v>60</v>
      </c>
      <c r="J738" s="10" t="str">
        <f>=LOG10(H738)</f>
      </c>
      <c r="K738" t="str">
        <f>=_xlfn.RANK.AVG(H738,H$2:H$1654,1)</f>
      </c>
      <c r="L738" t="str">
        <f>=_xlfn.RANK.AVG(I738,I$2:I$1654,1)</f>
      </c>
      <c r="M738" t="str">
        <f>=IF(AND(C738="Public",E738&lt;&gt;""),E738,"")</f>
      </c>
      <c r="N738" t="str">
        <f>=IF(AND(C738="Public",E738&lt;&gt;""),I738,"")</f>
      </c>
      <c r="O738" t="str">
        <f>=IF(AND(C738="Private nonprofit",E738&lt;&gt;""),E738,"")</f>
      </c>
      <c r="P738" t="str">
        <f>=IF(AND(C738="Private nonprofit",E738&lt;&gt;""),I738,"")</f>
      </c>
    </row>
    <row r="739">
      <c r="A739" t="n">
        <v>181330</v>
      </c>
      <c r="B739" t="s">
        <v>2952</v>
      </c>
      <c r="C739" t="s">
        <v>163</v>
      </c>
      <c r="D739" t="n">
        <v>28</v>
      </c>
      <c r="E739" t="n">
        <v>24143</v>
      </c>
      <c r="F739" t="n">
        <v>73</v>
      </c>
      <c r="G739" t="n">
        <v>13</v>
      </c>
      <c r="H739" t="n">
        <v>1911</v>
      </c>
      <c r="I739" t="n">
        <v>43.2</v>
      </c>
      <c r="J739" s="10" t="str">
        <f>=LOG10(H739)</f>
      </c>
      <c r="K739" t="str">
        <f>=_xlfn.RANK.AVG(H739,H$2:H$1654,1)</f>
      </c>
      <c r="L739" t="str">
        <f>=_xlfn.RANK.AVG(I739,I$2:I$1654,1)</f>
      </c>
      <c r="M739" t="str">
        <f>=IF(AND(C739="Public",E739&lt;&gt;""),E739,"")</f>
      </c>
      <c r="N739" t="str">
        <f>=IF(AND(C739="Public",E739&lt;&gt;""),I739,"")</f>
      </c>
      <c r="O739" t="str">
        <f>=IF(AND(C739="Private nonprofit",E739&lt;&gt;""),E739,"")</f>
      </c>
      <c r="P739" t="str">
        <f>=IF(AND(C739="Private nonprofit",E739&lt;&gt;""),I739,"")</f>
      </c>
    </row>
    <row r="740">
      <c r="A740" t="n">
        <v>181394</v>
      </c>
      <c r="B740" t="s">
        <v>2953</v>
      </c>
      <c r="C740" t="s">
        <v>149</v>
      </c>
      <c r="D740" t="n">
        <v>33</v>
      </c>
      <c r="E740" t="n">
        <v>13284</v>
      </c>
      <c r="F740" t="n">
        <v>76</v>
      </c>
      <c r="G740" t="n">
        <v>15</v>
      </c>
      <c r="H740" t="n">
        <v>17972</v>
      </c>
      <c r="I740" t="n">
        <v>49.4</v>
      </c>
      <c r="J740" s="10" t="str">
        <f>=LOG10(H740)</f>
      </c>
      <c r="K740" t="str">
        <f>=_xlfn.RANK.AVG(H740,H$2:H$1654,1)</f>
      </c>
      <c r="L740" t="str">
        <f>=_xlfn.RANK.AVG(I740,I$2:I$1654,1)</f>
      </c>
      <c r="M740" t="str">
        <f>=IF(AND(C740="Public",E740&lt;&gt;""),E740,"")</f>
      </c>
      <c r="N740" t="str">
        <f>=IF(AND(C740="Public",E740&lt;&gt;""),I740,"")</f>
      </c>
      <c r="O740" t="str">
        <f>=IF(AND(C740="Private nonprofit",E740&lt;&gt;""),E740,"")</f>
      </c>
      <c r="P740" t="str">
        <f>=IF(AND(C740="Private nonprofit",E740&lt;&gt;""),I740,"")</f>
      </c>
    </row>
    <row r="741">
      <c r="A741" t="n">
        <v>181446</v>
      </c>
      <c r="B741" t="s">
        <v>2957</v>
      </c>
      <c r="C741" t="s">
        <v>163</v>
      </c>
      <c r="D741" t="n">
        <v>30</v>
      </c>
      <c r="E741" t="n">
        <v>24863</v>
      </c>
      <c r="F741" t="n">
        <v>75</v>
      </c>
      <c r="G741" t="n">
        <v>13</v>
      </c>
      <c r="H741" t="n">
        <v>3983</v>
      </c>
      <c r="I741" t="n">
        <v>68.9</v>
      </c>
      <c r="J741" s="10" t="str">
        <f>=LOG10(H741)</f>
      </c>
      <c r="K741" t="str">
        <f>=_xlfn.RANK.AVG(H741,H$2:H$1654,1)</f>
      </c>
      <c r="L741" t="str">
        <f>=_xlfn.RANK.AVG(I741,I$2:I$1654,1)</f>
      </c>
      <c r="M741" t="str">
        <f>=IF(AND(C741="Public",E741&lt;&gt;""),E741,"")</f>
      </c>
      <c r="N741" t="str">
        <f>=IF(AND(C741="Public",E741&lt;&gt;""),I741,"")</f>
      </c>
      <c r="O741" t="str">
        <f>=IF(AND(C741="Private nonprofit",E741&lt;&gt;""),E741,"")</f>
      </c>
      <c r="P741" t="str">
        <f>=IF(AND(C741="Private nonprofit",E741&lt;&gt;""),I741,"")</f>
      </c>
    </row>
    <row r="742">
      <c r="A742" t="n">
        <v>181464</v>
      </c>
      <c r="B742" t="s">
        <v>2958</v>
      </c>
      <c r="C742" t="s">
        <v>149</v>
      </c>
      <c r="D742" t="n">
        <v>22</v>
      </c>
      <c r="E742" t="n">
        <v>18029</v>
      </c>
      <c r="F742" t="n">
        <v>84</v>
      </c>
      <c r="G742" t="n">
        <v>16</v>
      </c>
      <c r="H742" t="n">
        <v>25724</v>
      </c>
      <c r="I742" t="n">
        <v>65.7</v>
      </c>
      <c r="J742" s="10" t="str">
        <f>=LOG10(H742)</f>
      </c>
      <c r="K742" t="str">
        <f>=_xlfn.RANK.AVG(H742,H$2:H$1654,1)</f>
      </c>
      <c r="L742" t="str">
        <f>=_xlfn.RANK.AVG(I742,I$2:I$1654,1)</f>
      </c>
      <c r="M742" t="str">
        <f>=IF(AND(C742="Public",E742&lt;&gt;""),E742,"")</f>
      </c>
      <c r="N742" t="str">
        <f>=IF(AND(C742="Public",E742&lt;&gt;""),I742,"")</f>
      </c>
      <c r="O742" t="str">
        <f>=IF(AND(C742="Private nonprofit",E742&lt;&gt;""),E742,"")</f>
      </c>
      <c r="P742" t="str">
        <f>=IF(AND(C742="Private nonprofit",E742&lt;&gt;""),I742,"")</f>
      </c>
    </row>
    <row r="743">
      <c r="A743" t="n">
        <v>181534</v>
      </c>
      <c r="B743" t="s">
        <v>2961</v>
      </c>
      <c r="C743" t="s">
        <v>149</v>
      </c>
      <c r="D743" t="n">
        <v>34</v>
      </c>
      <c r="E743" t="n">
        <v>11855</v>
      </c>
      <c r="F743" t="n">
        <v>63</v>
      </c>
      <c r="G743" t="n">
        <v>16</v>
      </c>
      <c r="H743" t="n">
        <v>2510</v>
      </c>
      <c r="I743" t="n">
        <v>37.7</v>
      </c>
      <c r="J743" s="10" t="str">
        <f>=LOG10(H743)</f>
      </c>
      <c r="K743" t="str">
        <f>=_xlfn.RANK.AVG(H743,H$2:H$1654,1)</f>
      </c>
      <c r="L743" t="str">
        <f>=_xlfn.RANK.AVG(I743,I$2:I$1654,1)</f>
      </c>
      <c r="M743" t="str">
        <f>=IF(AND(C743="Public",E743&lt;&gt;""),E743,"")</f>
      </c>
      <c r="N743" t="str">
        <f>=IF(AND(C743="Public",E743&lt;&gt;""),I743,"")</f>
      </c>
      <c r="O743" t="str">
        <f>=IF(AND(C743="Private nonprofit",E743&lt;&gt;""),E743,"")</f>
      </c>
      <c r="P743" t="str">
        <f>=IF(AND(C743="Private nonprofit",E743&lt;&gt;""),I743,"")</f>
      </c>
    </row>
    <row r="744">
      <c r="A744" t="n">
        <v>181604</v>
      </c>
      <c r="B744" t="s">
        <v>2965</v>
      </c>
      <c r="C744" t="s">
        <v>163</v>
      </c>
      <c r="D744" t="n">
        <v>37</v>
      </c>
      <c r="E744" t="n">
        <v>14265</v>
      </c>
      <c r="F744" t="n">
        <v>68</v>
      </c>
      <c r="G744" t="n">
        <v>7</v>
      </c>
      <c r="H744" t="n">
        <v>981</v>
      </c>
      <c r="I744" t="n">
        <v>59.4</v>
      </c>
      <c r="J744" s="10" t="str">
        <f>=LOG10(H744)</f>
      </c>
      <c r="K744" t="str">
        <f>=_xlfn.RANK.AVG(H744,H$2:H$1654,1)</f>
      </c>
      <c r="L744" t="str">
        <f>=_xlfn.RANK.AVG(I744,I$2:I$1654,1)</f>
      </c>
      <c r="M744" t="str">
        <f>=IF(AND(C744="Public",E744&lt;&gt;""),E744,"")</f>
      </c>
      <c r="N744" t="str">
        <f>=IF(AND(C744="Public",E744&lt;&gt;""),I744,"")</f>
      </c>
      <c r="O744" t="str">
        <f>=IF(AND(C744="Private nonprofit",E744&lt;&gt;""),E744,"")</f>
      </c>
      <c r="P744" t="str">
        <f>=IF(AND(C744="Private nonprofit",E744&lt;&gt;""),I744,"")</f>
      </c>
    </row>
    <row r="745">
      <c r="A745" t="n">
        <v>181738</v>
      </c>
      <c r="B745" t="s">
        <v>2967</v>
      </c>
      <c r="C745" t="s">
        <v>163</v>
      </c>
      <c r="D745" t="n">
        <v>24</v>
      </c>
      <c r="E745" t="n">
        <v>23602</v>
      </c>
      <c r="F745" t="n">
        <v>80</v>
      </c>
      <c r="G745" t="n">
        <v>7</v>
      </c>
      <c r="H745" t="n">
        <v>796</v>
      </c>
      <c r="I745" t="n">
        <v>46.4</v>
      </c>
      <c r="J745" s="10" t="str">
        <f>=LOG10(H745)</f>
      </c>
      <c r="K745" t="str">
        <f>=_xlfn.RANK.AVG(H745,H$2:H$1654,1)</f>
      </c>
      <c r="L745" t="str">
        <f>=_xlfn.RANK.AVG(I745,I$2:I$1654,1)</f>
      </c>
      <c r="M745" t="str">
        <f>=IF(AND(C745="Public",E745&lt;&gt;""),E745,"")</f>
      </c>
      <c r="N745" t="str">
        <f>=IF(AND(C745="Public",E745&lt;&gt;""),I745,"")</f>
      </c>
      <c r="O745" t="str">
        <f>=IF(AND(C745="Private nonprofit",E745&lt;&gt;""),E745,"")</f>
      </c>
      <c r="P745" t="str">
        <f>=IF(AND(C745="Private nonprofit",E745&lt;&gt;""),I745,"")</f>
      </c>
    </row>
    <row r="746">
      <c r="A746" t="n">
        <v>181783</v>
      </c>
      <c r="B746" t="s">
        <v>2970</v>
      </c>
      <c r="C746" t="s">
        <v>149</v>
      </c>
      <c r="D746" t="n">
        <v>27</v>
      </c>
      <c r="E746" t="n">
        <v>15458</v>
      </c>
      <c r="F746" t="n">
        <v>73</v>
      </c>
      <c r="G746" t="n">
        <v>19</v>
      </c>
      <c r="H746" t="n">
        <v>5944</v>
      </c>
      <c r="I746" t="n">
        <v>55.7</v>
      </c>
      <c r="J746" s="10" t="str">
        <f>=LOG10(H746)</f>
      </c>
      <c r="K746" t="str">
        <f>=_xlfn.RANK.AVG(H746,H$2:H$1654,1)</f>
      </c>
      <c r="L746" t="str">
        <f>=_xlfn.RANK.AVG(I746,I$2:I$1654,1)</f>
      </c>
      <c r="M746" t="str">
        <f>=IF(AND(C746="Public",E746&lt;&gt;""),E746,"")</f>
      </c>
      <c r="N746" t="str">
        <f>=IF(AND(C746="Public",E746&lt;&gt;""),I746,"")</f>
      </c>
      <c r="O746" t="str">
        <f>=IF(AND(C746="Private nonprofit",E746&lt;&gt;""),E746,"")</f>
      </c>
      <c r="P746" t="str">
        <f>=IF(AND(C746="Private nonprofit",E746&lt;&gt;""),I746,"")</f>
      </c>
    </row>
    <row r="747">
      <c r="A747" t="n">
        <v>181853</v>
      </c>
      <c r="B747" t="s">
        <v>2974</v>
      </c>
      <c r="C747" t="s">
        <v>163</v>
      </c>
      <c r="D747" t="n">
        <v>44</v>
      </c>
      <c r="E747" t="n">
        <v>20163</v>
      </c>
      <c r="F747" t="n">
        <v>67</v>
      </c>
      <c r="G747" t="n">
        <v>11</v>
      </c>
      <c r="H747" t="n">
        <v>794</v>
      </c>
      <c r="I747" t="n">
        <v>36.9</v>
      </c>
      <c r="J747" s="10" t="str">
        <f>=LOG10(H747)</f>
      </c>
      <c r="K747" t="str">
        <f>=_xlfn.RANK.AVG(H747,H$2:H$1654,1)</f>
      </c>
      <c r="L747" t="str">
        <f>=_xlfn.RANK.AVG(I747,I$2:I$1654,1)</f>
      </c>
      <c r="M747" t="str">
        <f>=IF(AND(C747="Public",E747&lt;&gt;""),E747,"")</f>
      </c>
      <c r="N747" t="str">
        <f>=IF(AND(C747="Public",E747&lt;&gt;""),I747,"")</f>
      </c>
      <c r="O747" t="str">
        <f>=IF(AND(C747="Private nonprofit",E747&lt;&gt;""),E747,"")</f>
      </c>
      <c r="P747" t="str">
        <f>=IF(AND(C747="Private nonprofit",E747&lt;&gt;""),I747,"")</f>
      </c>
    </row>
    <row r="748">
      <c r="A748" t="n">
        <v>182281</v>
      </c>
      <c r="B748" t="s">
        <v>2983</v>
      </c>
      <c r="C748" t="s">
        <v>149</v>
      </c>
      <c r="D748" t="n">
        <v>40</v>
      </c>
      <c r="E748" t="n">
        <v>11388</v>
      </c>
      <c r="F748" t="n">
        <v>78</v>
      </c>
      <c r="G748" t="n">
        <v>18</v>
      </c>
      <c r="H748" t="n">
        <v>34955</v>
      </c>
      <c r="I748" t="n">
        <v>50.1</v>
      </c>
      <c r="J748" s="10" t="str">
        <f>=LOG10(H748)</f>
      </c>
      <c r="K748" t="str">
        <f>=_xlfn.RANK.AVG(H748,H$2:H$1654,1)</f>
      </c>
      <c r="L748" t="str">
        <f>=_xlfn.RANK.AVG(I748,I$2:I$1654,1)</f>
      </c>
      <c r="M748" t="str">
        <f>=IF(AND(C748="Public",E748&lt;&gt;""),E748,"")</f>
      </c>
      <c r="N748" t="str">
        <f>=IF(AND(C748="Public",E748&lt;&gt;""),I748,"")</f>
      </c>
      <c r="O748" t="str">
        <f>=IF(AND(C748="Private nonprofit",E748&lt;&gt;""),E748,"")</f>
      </c>
      <c r="P748" t="str">
        <f>=IF(AND(C748="Private nonprofit",E748&lt;&gt;""),I748,"")</f>
      </c>
    </row>
    <row r="749">
      <c r="A749" t="n">
        <v>182290</v>
      </c>
      <c r="B749" t="s">
        <v>2984</v>
      </c>
      <c r="C749" t="s">
        <v>149</v>
      </c>
      <c r="D749" t="n">
        <v>24</v>
      </c>
      <c r="E749" t="n">
        <v>16801</v>
      </c>
      <c r="F749" t="n">
        <v>80</v>
      </c>
      <c r="G749" t="n">
        <v>16</v>
      </c>
      <c r="H749" t="n">
        <v>23886</v>
      </c>
      <c r="I749" t="n">
        <v>62.4</v>
      </c>
      <c r="J749" s="10" t="str">
        <f>=LOG10(H749)</f>
      </c>
      <c r="K749" t="str">
        <f>=_xlfn.RANK.AVG(H749,H$2:H$1654,1)</f>
      </c>
      <c r="L749" t="str">
        <f>=_xlfn.RANK.AVG(I749,I$2:I$1654,1)</f>
      </c>
      <c r="M749" t="str">
        <f>=IF(AND(C749="Public",E749&lt;&gt;""),E749,"")</f>
      </c>
      <c r="N749" t="str">
        <f>=IF(AND(C749="Public",E749&lt;&gt;""),I749,"")</f>
      </c>
      <c r="O749" t="str">
        <f>=IF(AND(C749="Private nonprofit",E749&lt;&gt;""),E749,"")</f>
      </c>
      <c r="P749" t="str">
        <f>=IF(AND(C749="Private nonprofit",E749&lt;&gt;""),I749,"")</f>
      </c>
    </row>
    <row r="750">
      <c r="A750" t="n">
        <v>182634</v>
      </c>
      <c r="B750" t="s">
        <v>2991</v>
      </c>
      <c r="C750" t="s">
        <v>163</v>
      </c>
      <c r="D750" t="n">
        <v>23</v>
      </c>
      <c r="E750" t="n">
        <v>26483</v>
      </c>
      <c r="F750" t="n">
        <v>81</v>
      </c>
      <c r="G750" t="n">
        <v>10</v>
      </c>
      <c r="H750" t="n">
        <v>1112</v>
      </c>
      <c r="I750" t="n">
        <v>57.9</v>
      </c>
      <c r="J750" s="10" t="str">
        <f>=LOG10(H750)</f>
      </c>
      <c r="K750" t="str">
        <f>=_xlfn.RANK.AVG(H750,H$2:H$1654,1)</f>
      </c>
      <c r="L750" t="str">
        <f>=_xlfn.RANK.AVG(I750,I$2:I$1654,1)</f>
      </c>
      <c r="M750" t="str">
        <f>=IF(AND(C750="Public",E750&lt;&gt;""),E750,"")</f>
      </c>
      <c r="N750" t="str">
        <f>=IF(AND(C750="Public",E750&lt;&gt;""),I750,"")</f>
      </c>
      <c r="O750" t="str">
        <f>=IF(AND(C750="Private nonprofit",E750&lt;&gt;""),E750,"")</f>
      </c>
      <c r="P750" t="str">
        <f>=IF(AND(C750="Private nonprofit",E750&lt;&gt;""),I750,"")</f>
      </c>
    </row>
    <row r="751">
      <c r="A751" t="n">
        <v>182670</v>
      </c>
      <c r="B751" t="s">
        <v>2993</v>
      </c>
      <c r="C751" t="s">
        <v>163</v>
      </c>
      <c r="D751" t="n">
        <v>15</v>
      </c>
      <c r="E751" t="n">
        <v>17322</v>
      </c>
      <c r="F751" t="n">
        <v>98</v>
      </c>
      <c r="G751" t="n">
        <v>7</v>
      </c>
      <c r="H751" t="n">
        <v>7360</v>
      </c>
      <c r="I751" t="n">
        <v>96</v>
      </c>
      <c r="J751" s="10" t="str">
        <f>=LOG10(H751)</f>
      </c>
      <c r="K751" t="str">
        <f>=_xlfn.RANK.AVG(H751,H$2:H$1654,1)</f>
      </c>
      <c r="L751" t="str">
        <f>=_xlfn.RANK.AVG(I751,I$2:I$1654,1)</f>
      </c>
      <c r="M751" t="str">
        <f>=IF(AND(C751="Public",E751&lt;&gt;""),E751,"")</f>
      </c>
      <c r="N751" t="str">
        <f>=IF(AND(C751="Public",E751&lt;&gt;""),I751,"")</f>
      </c>
      <c r="O751" t="str">
        <f>=IF(AND(C751="Private nonprofit",E751&lt;&gt;""),E751,"")</f>
      </c>
      <c r="P751" t="str">
        <f>=IF(AND(C751="Private nonprofit",E751&lt;&gt;""),I751,"")</f>
      </c>
    </row>
    <row r="752">
      <c r="A752" t="n">
        <v>182795</v>
      </c>
      <c r="B752" t="s">
        <v>2998</v>
      </c>
      <c r="C752" t="s">
        <v>163</v>
      </c>
      <c r="D752" t="n">
        <v>27</v>
      </c>
      <c r="E752" t="n">
        <v>25557</v>
      </c>
      <c r="F752" t="n">
        <v>73</v>
      </c>
      <c r="G752" t="n">
        <v>13</v>
      </c>
      <c r="H752" t="n">
        <v>1995</v>
      </c>
      <c r="I752" t="n">
        <v>46.1</v>
      </c>
      <c r="J752" s="10" t="str">
        <f>=LOG10(H752)</f>
      </c>
      <c r="K752" t="str">
        <f>=_xlfn.RANK.AVG(H752,H$2:H$1654,1)</f>
      </c>
      <c r="L752" t="str">
        <f>=_xlfn.RANK.AVG(I752,I$2:I$1654,1)</f>
      </c>
      <c r="M752" t="str">
        <f>=IF(AND(C752="Public",E752&lt;&gt;""),E752,"")</f>
      </c>
      <c r="N752" t="str">
        <f>=IF(AND(C752="Public",E752&lt;&gt;""),I752,"")</f>
      </c>
      <c r="O752" t="str">
        <f>=IF(AND(C752="Private nonprofit",E752&lt;&gt;""),E752,"")</f>
      </c>
      <c r="P752" t="str">
        <f>=IF(AND(C752="Private nonprofit",E752&lt;&gt;""),I752,"")</f>
      </c>
    </row>
    <row r="753">
      <c r="A753" t="n">
        <v>182980</v>
      </c>
      <c r="B753" t="s">
        <v>3005</v>
      </c>
      <c r="C753" t="s">
        <v>163</v>
      </c>
      <c r="D753" t="n">
        <v>42</v>
      </c>
      <c r="E753" t="n">
        <v>30280</v>
      </c>
      <c r="F753" t="n">
        <v>60</v>
      </c>
      <c r="G753" t="n">
        <v>8</v>
      </c>
      <c r="H753" t="n">
        <v>4055</v>
      </c>
      <c r="I753" t="n">
        <v>32.9</v>
      </c>
      <c r="J753" s="10" t="str">
        <f>=LOG10(H753)</f>
      </c>
      <c r="K753" t="str">
        <f>=_xlfn.RANK.AVG(H753,H$2:H$1654,1)</f>
      </c>
      <c r="L753" t="str">
        <f>=_xlfn.RANK.AVG(I753,I$2:I$1654,1)</f>
      </c>
      <c r="M753" t="str">
        <f>=IF(AND(C753="Public",E753&lt;&gt;""),E753,"")</f>
      </c>
      <c r="N753" t="str">
        <f>=IF(AND(C753="Public",E753&lt;&gt;""),I753,"")</f>
      </c>
      <c r="O753" t="str">
        <f>=IF(AND(C753="Private nonprofit",E753&lt;&gt;""),E753,"")</f>
      </c>
      <c r="P753" t="str">
        <f>=IF(AND(C753="Private nonprofit",E753&lt;&gt;""),I753,"")</f>
      </c>
    </row>
    <row r="754">
      <c r="A754" t="n">
        <v>183026</v>
      </c>
      <c r="B754" t="s">
        <v>3009</v>
      </c>
      <c r="C754" t="s">
        <v>163</v>
      </c>
      <c r="D754" t="n">
        <v>47</v>
      </c>
      <c r="E754" t="n">
        <v>33163</v>
      </c>
      <c r="F754" t="n">
        <v>60</v>
      </c>
      <c r="G754" t="n">
        <v>24</v>
      </c>
      <c r="H754" t="n">
        <v>251081</v>
      </c>
      <c r="I754" t="n">
        <v>47.8</v>
      </c>
      <c r="J754" s="10" t="str">
        <f>=LOG10(H754)</f>
      </c>
      <c r="K754" t="str">
        <f>=_xlfn.RANK.AVG(H754,H$2:H$1654,1)</f>
      </c>
      <c r="L754" t="str">
        <f>=_xlfn.RANK.AVG(I754,I$2:I$1654,1)</f>
      </c>
      <c r="M754" t="str">
        <f>=IF(AND(C754="Public",E754&lt;&gt;""),E754,"")</f>
      </c>
      <c r="N754" t="str">
        <f>=IF(AND(C754="Public",E754&lt;&gt;""),I754,"")</f>
      </c>
      <c r="O754" t="str">
        <f>=IF(AND(C754="Private nonprofit",E754&lt;&gt;""),E754,"")</f>
      </c>
      <c r="P754" t="str">
        <f>=IF(AND(C754="Private nonprofit",E754&lt;&gt;""),I754,"")</f>
      </c>
    </row>
    <row r="755">
      <c r="A755" t="n">
        <v>183044</v>
      </c>
      <c r="B755" t="s">
        <v>3013</v>
      </c>
      <c r="C755" t="s">
        <v>149</v>
      </c>
      <c r="D755" t="n">
        <v>18</v>
      </c>
      <c r="E755" t="n">
        <v>24762</v>
      </c>
      <c r="F755" t="n">
        <v>86</v>
      </c>
      <c r="G755" t="n">
        <v>16</v>
      </c>
      <c r="H755" t="n">
        <v>14926</v>
      </c>
      <c r="I755" t="n">
        <v>76.7</v>
      </c>
      <c r="J755" s="10" t="str">
        <f>=LOG10(H755)</f>
      </c>
      <c r="K755" t="str">
        <f>=_xlfn.RANK.AVG(H755,H$2:H$1654,1)</f>
      </c>
      <c r="L755" t="str">
        <f>=_xlfn.RANK.AVG(I755,I$2:I$1654,1)</f>
      </c>
      <c r="M755" t="str">
        <f>=IF(AND(C755="Public",E755&lt;&gt;""),E755,"")</f>
      </c>
      <c r="N755" t="str">
        <f>=IF(AND(C755="Public",E755&lt;&gt;""),I755,"")</f>
      </c>
      <c r="O755" t="str">
        <f>=IF(AND(C755="Private nonprofit",E755&lt;&gt;""),E755,"")</f>
      </c>
      <c r="P755" t="str">
        <f>=IF(AND(C755="Private nonprofit",E755&lt;&gt;""),I755,"")</f>
      </c>
    </row>
    <row r="756">
      <c r="A756" t="n">
        <v>183062</v>
      </c>
      <c r="B756" t="s">
        <v>3015</v>
      </c>
      <c r="C756" t="s">
        <v>149</v>
      </c>
      <c r="D756" t="n">
        <v>24</v>
      </c>
      <c r="E756" t="n">
        <v>20405</v>
      </c>
      <c r="F756" t="n">
        <v>78</v>
      </c>
      <c r="G756" t="n">
        <v>16</v>
      </c>
      <c r="H756" t="n">
        <v>3155</v>
      </c>
      <c r="I756" t="n">
        <v>58.4</v>
      </c>
      <c r="J756" s="10" t="str">
        <f>=LOG10(H756)</f>
      </c>
      <c r="K756" t="str">
        <f>=_xlfn.RANK.AVG(H756,H$2:H$1654,1)</f>
      </c>
      <c r="L756" t="str">
        <f>=_xlfn.RANK.AVG(I756,I$2:I$1654,1)</f>
      </c>
      <c r="M756" t="str">
        <f>=IF(AND(C756="Public",E756&lt;&gt;""),E756,"")</f>
      </c>
      <c r="N756" t="str">
        <f>=IF(AND(C756="Public",E756&lt;&gt;""),I756,"")</f>
      </c>
      <c r="O756" t="str">
        <f>=IF(AND(C756="Private nonprofit",E756&lt;&gt;""),E756,"")</f>
      </c>
      <c r="P756" t="str">
        <f>=IF(AND(C756="Private nonprofit",E756&lt;&gt;""),I756,"")</f>
      </c>
    </row>
    <row r="757">
      <c r="A757" t="n">
        <v>183071</v>
      </c>
      <c r="B757" t="s">
        <v>3016</v>
      </c>
      <c r="C757" t="s">
        <v>149</v>
      </c>
      <c r="D757" t="n">
        <v>32</v>
      </c>
      <c r="E757" t="n">
        <v>13097</v>
      </c>
      <c r="F757" t="n">
        <v>68</v>
      </c>
      <c r="G757" t="n">
        <v>9</v>
      </c>
      <c r="H757" t="n">
        <v>1693</v>
      </c>
      <c r="I757" t="n">
        <v>74.5</v>
      </c>
      <c r="J757" s="10" t="str">
        <f>=LOG10(H757)</f>
      </c>
      <c r="K757" t="str">
        <f>=_xlfn.RANK.AVG(H757,H$2:H$1654,1)</f>
      </c>
      <c r="L757" t="str">
        <f>=_xlfn.RANK.AVG(I757,I$2:I$1654,1)</f>
      </c>
      <c r="M757" t="str">
        <f>=IF(AND(C757="Public",E757&lt;&gt;""),E757,"")</f>
      </c>
      <c r="N757" t="str">
        <f>=IF(AND(C757="Public",E757&lt;&gt;""),I757,"")</f>
      </c>
      <c r="O757" t="str">
        <f>=IF(AND(C757="Private nonprofit",E757&lt;&gt;""),E757,"")</f>
      </c>
      <c r="P757" t="str">
        <f>=IF(AND(C757="Private nonprofit",E757&lt;&gt;""),I757,"")</f>
      </c>
    </row>
    <row r="758">
      <c r="A758" t="n">
        <v>183080</v>
      </c>
      <c r="B758" t="s">
        <v>3017</v>
      </c>
      <c r="C758" t="s">
        <v>149</v>
      </c>
      <c r="D758" t="n">
        <v>26</v>
      </c>
      <c r="E758" t="n">
        <v>20280</v>
      </c>
      <c r="F758" t="n">
        <v>71</v>
      </c>
      <c r="G758" t="n">
        <v>15</v>
      </c>
      <c r="H758" t="n">
        <v>4321</v>
      </c>
      <c r="I758" t="n">
        <v>47.4</v>
      </c>
      <c r="J758" s="10" t="str">
        <f>=LOG10(H758)</f>
      </c>
      <c r="K758" t="str">
        <f>=_xlfn.RANK.AVG(H758,H$2:H$1654,1)</f>
      </c>
      <c r="L758" t="str">
        <f>=_xlfn.RANK.AVG(I758,I$2:I$1654,1)</f>
      </c>
      <c r="M758" t="str">
        <f>=IF(AND(C758="Public",E758&lt;&gt;""),E758,"")</f>
      </c>
      <c r="N758" t="str">
        <f>=IF(AND(C758="Public",E758&lt;&gt;""),I758,"")</f>
      </c>
      <c r="O758" t="str">
        <f>=IF(AND(C758="Private nonprofit",E758&lt;&gt;""),E758,"")</f>
      </c>
      <c r="P758" t="str">
        <f>=IF(AND(C758="Private nonprofit",E758&lt;&gt;""),I758,"")</f>
      </c>
    </row>
    <row r="759">
      <c r="A759" t="n">
        <v>183211</v>
      </c>
      <c r="B759" t="s">
        <v>3029</v>
      </c>
      <c r="C759" t="s">
        <v>163</v>
      </c>
      <c r="D759" t="n">
        <v>27</v>
      </c>
      <c r="E759" t="n">
        <v>28227</v>
      </c>
      <c r="F759" t="n">
        <v>76</v>
      </c>
      <c r="G759" t="n">
        <v>14</v>
      </c>
      <c r="H759" t="n">
        <v>3290</v>
      </c>
      <c r="I759" t="n">
        <v>58</v>
      </c>
      <c r="J759" s="10" t="str">
        <f>=LOG10(H759)</f>
      </c>
      <c r="K759" t="str">
        <f>=_xlfn.RANK.AVG(H759,H$2:H$1654,1)</f>
      </c>
      <c r="L759" t="str">
        <f>=_xlfn.RANK.AVG(I759,I$2:I$1654,1)</f>
      </c>
      <c r="M759" t="str">
        <f>=IF(AND(C759="Public",E759&lt;&gt;""),E759,"")</f>
      </c>
      <c r="N759" t="str">
        <f>=IF(AND(C759="Public",E759&lt;&gt;""),I759,"")</f>
      </c>
      <c r="O759" t="str">
        <f>=IF(AND(C759="Private nonprofit",E759&lt;&gt;""),E759,"")</f>
      </c>
      <c r="P759" t="str">
        <f>=IF(AND(C759="Private nonprofit",E759&lt;&gt;""),I759,"")</f>
      </c>
    </row>
    <row r="760">
      <c r="A760" t="n">
        <v>183239</v>
      </c>
      <c r="B760" t="s">
        <v>3030</v>
      </c>
      <c r="C760" t="s">
        <v>163</v>
      </c>
      <c r="D760" t="n">
        <v>11</v>
      </c>
      <c r="E760" t="n">
        <v>35091</v>
      </c>
      <c r="F760" t="n">
        <v>90</v>
      </c>
      <c r="G760" t="n">
        <v>11</v>
      </c>
      <c r="H760" t="n">
        <v>2014</v>
      </c>
      <c r="I760" t="n">
        <v>83.2</v>
      </c>
      <c r="J760" s="10" t="str">
        <f>=LOG10(H760)</f>
      </c>
      <c r="K760" t="str">
        <f>=_xlfn.RANK.AVG(H760,H$2:H$1654,1)</f>
      </c>
      <c r="L760" t="str">
        <f>=_xlfn.RANK.AVG(I760,I$2:I$1654,1)</f>
      </c>
      <c r="M760" t="str">
        <f>=IF(AND(C760="Public",E760&lt;&gt;""),E760,"")</f>
      </c>
      <c r="N760" t="str">
        <f>=IF(AND(C760="Public",E760&lt;&gt;""),I760,"")</f>
      </c>
      <c r="O760" t="str">
        <f>=IF(AND(C760="Private nonprofit",E760&lt;&gt;""),E760,"")</f>
      </c>
      <c r="P760" t="str">
        <f>=IF(AND(C760="Private nonprofit",E760&lt;&gt;""),I760,"")</f>
      </c>
    </row>
    <row r="761">
      <c r="A761" t="n">
        <v>183789</v>
      </c>
      <c r="B761" t="s">
        <v>3045</v>
      </c>
      <c r="C761" t="s">
        <v>189</v>
      </c>
      <c r="D761" t="n">
        <v>60</v>
      </c>
      <c r="E761" t="n">
        <v>20068</v>
      </c>
      <c r="F761" t="n">
        <v>69</v>
      </c>
      <c r="G761" t="n">
        <v>14</v>
      </c>
      <c r="H761" t="n">
        <v>2852</v>
      </c>
      <c r="I761" t="n">
        <v>42.4</v>
      </c>
      <c r="J761" s="10" t="str">
        <f>=LOG10(H761)</f>
      </c>
      <c r="K761" t="str">
        <f>=_xlfn.RANK.AVG(H761,H$2:H$1654,1)</f>
      </c>
      <c r="L761" t="str">
        <f>=_xlfn.RANK.AVG(I761,I$2:I$1654,1)</f>
      </c>
      <c r="M761" t="str">
        <f>=IF(AND(C761="Public",E761&lt;&gt;""),E761,"")</f>
      </c>
      <c r="N761" t="str">
        <f>=IF(AND(C761="Public",E761&lt;&gt;""),I761,"")</f>
      </c>
      <c r="O761" t="str">
        <f>=IF(AND(C761="Private nonprofit",E761&lt;&gt;""),E761,"")</f>
      </c>
      <c r="P761" t="str">
        <f>=IF(AND(C761="Private nonprofit",E761&lt;&gt;""),I761,"")</f>
      </c>
    </row>
    <row r="762">
      <c r="A762" t="n">
        <v>183822</v>
      </c>
      <c r="B762" t="s">
        <v>3048</v>
      </c>
      <c r="C762" t="s">
        <v>163</v>
      </c>
      <c r="D762" t="n">
        <v>69</v>
      </c>
      <c r="E762" t="n">
        <v>18522</v>
      </c>
      <c r="F762" t="n">
        <v>59</v>
      </c>
      <c r="G762" t="n">
        <v>13</v>
      </c>
      <c r="H762" t="n">
        <v>1226</v>
      </c>
      <c r="I762" t="n">
        <v>31.1</v>
      </c>
      <c r="J762" s="10" t="str">
        <f>=LOG10(H762)</f>
      </c>
      <c r="K762" t="str">
        <f>=_xlfn.RANK.AVG(H762,H$2:H$1654,1)</f>
      </c>
      <c r="L762" t="str">
        <f>=_xlfn.RANK.AVG(I762,I$2:I$1654,1)</f>
      </c>
      <c r="M762" t="str">
        <f>=IF(AND(C762="Public",E762&lt;&gt;""),E762,"")</f>
      </c>
      <c r="N762" t="str">
        <f>=IF(AND(C762="Public",E762&lt;&gt;""),I762,"")</f>
      </c>
      <c r="O762" t="str">
        <f>=IF(AND(C762="Private nonprofit",E762&lt;&gt;""),E762,"")</f>
      </c>
      <c r="P762" t="str">
        <f>=IF(AND(C762="Private nonprofit",E762&lt;&gt;""),I762,"")</f>
      </c>
    </row>
    <row r="763">
      <c r="A763" t="n">
        <v>183910</v>
      </c>
      <c r="B763" t="s">
        <v>3054</v>
      </c>
      <c r="C763" t="s">
        <v>163</v>
      </c>
      <c r="D763" t="n">
        <v>46</v>
      </c>
      <c r="E763" t="n">
        <v>23071</v>
      </c>
      <c r="F763" t="n">
        <v>73</v>
      </c>
      <c r="G763" t="n">
        <v>13</v>
      </c>
      <c r="H763" t="n">
        <v>2160</v>
      </c>
      <c r="I763" t="n">
        <v>55.4</v>
      </c>
      <c r="J763" s="10" t="str">
        <f>=LOG10(H763)</f>
      </c>
      <c r="K763" t="str">
        <f>=_xlfn.RANK.AVG(H763,H$2:H$1654,1)</f>
      </c>
      <c r="L763" t="str">
        <f>=_xlfn.RANK.AVG(I763,I$2:I$1654,1)</f>
      </c>
      <c r="M763" t="str">
        <f>=IF(AND(C763="Public",E763&lt;&gt;""),E763,"")</f>
      </c>
      <c r="N763" t="str">
        <f>=IF(AND(C763="Public",E763&lt;&gt;""),I763,"")</f>
      </c>
      <c r="O763" t="str">
        <f>=IF(AND(C763="Private nonprofit",E763&lt;&gt;""),E763,"")</f>
      </c>
      <c r="P763" t="str">
        <f>=IF(AND(C763="Private nonprofit",E763&lt;&gt;""),I763,"")</f>
      </c>
    </row>
    <row r="764">
      <c r="A764" t="n">
        <v>183974</v>
      </c>
      <c r="B764" t="s">
        <v>3057</v>
      </c>
      <c r="C764" t="s">
        <v>163</v>
      </c>
      <c r="D764" t="n">
        <v>38</v>
      </c>
      <c r="E764" t="n">
        <v>22838</v>
      </c>
      <c r="F764" t="n">
        <v>75</v>
      </c>
      <c r="G764" t="n">
        <v>12</v>
      </c>
      <c r="H764" t="n">
        <v>1686</v>
      </c>
      <c r="I764" t="n">
        <v>55.9</v>
      </c>
      <c r="J764" s="10" t="str">
        <f>=LOG10(H764)</f>
      </c>
      <c r="K764" t="str">
        <f>=_xlfn.RANK.AVG(H764,H$2:H$1654,1)</f>
      </c>
      <c r="L764" t="str">
        <f>=_xlfn.RANK.AVG(I764,I$2:I$1654,1)</f>
      </c>
      <c r="M764" t="str">
        <f>=IF(AND(C764="Public",E764&lt;&gt;""),E764,"")</f>
      </c>
      <c r="N764" t="str">
        <f>=IF(AND(C764="Public",E764&lt;&gt;""),I764,"")</f>
      </c>
      <c r="O764" t="str">
        <f>=IF(AND(C764="Private nonprofit",E764&lt;&gt;""),E764,"")</f>
      </c>
      <c r="P764" t="str">
        <f>=IF(AND(C764="Private nonprofit",E764&lt;&gt;""),I764,"")</f>
      </c>
    </row>
    <row r="765">
      <c r="A765" t="n">
        <v>184348</v>
      </c>
      <c r="B765" t="s">
        <v>3068</v>
      </c>
      <c r="C765" t="s">
        <v>163</v>
      </c>
      <c r="D765" t="n">
        <v>27</v>
      </c>
      <c r="E765" t="n">
        <v>28193</v>
      </c>
      <c r="F765" t="n">
        <v>84</v>
      </c>
      <c r="G765" t="n">
        <v>11</v>
      </c>
      <c r="H765" t="n">
        <v>2405</v>
      </c>
      <c r="I765" t="n">
        <v>72.4</v>
      </c>
      <c r="J765" s="10" t="str">
        <f>=LOG10(H765)</f>
      </c>
      <c r="K765" t="str">
        <f>=_xlfn.RANK.AVG(H765,H$2:H$1654,1)</f>
      </c>
      <c r="L765" t="str">
        <f>=_xlfn.RANK.AVG(I765,I$2:I$1654,1)</f>
      </c>
      <c r="M765" t="str">
        <f>=IF(AND(C765="Public",E765&lt;&gt;""),E765,"")</f>
      </c>
      <c r="N765" t="str">
        <f>=IF(AND(C765="Public",E765&lt;&gt;""),I765,"")</f>
      </c>
      <c r="O765" t="str">
        <f>=IF(AND(C765="Private nonprofit",E765&lt;&gt;""),E765,"")</f>
      </c>
      <c r="P765" t="str">
        <f>=IF(AND(C765="Private nonprofit",E765&lt;&gt;""),I765,"")</f>
      </c>
    </row>
    <row r="766">
      <c r="A766" t="n">
        <v>184603</v>
      </c>
      <c r="B766" t="s">
        <v>3073</v>
      </c>
      <c r="C766" t="s">
        <v>163</v>
      </c>
      <c r="D766" t="n">
        <v>22</v>
      </c>
      <c r="E766" t="n">
        <v>17121</v>
      </c>
      <c r="F766" t="n">
        <v>76</v>
      </c>
      <c r="G766" t="n">
        <v>14</v>
      </c>
      <c r="H766" t="n">
        <v>9210</v>
      </c>
      <c r="I766" t="n">
        <v>62.2</v>
      </c>
      <c r="J766" s="10" t="str">
        <f>=LOG10(H766)</f>
      </c>
      <c r="K766" t="str">
        <f>=_xlfn.RANK.AVG(H766,H$2:H$1654,1)</f>
      </c>
      <c r="L766" t="str">
        <f>=_xlfn.RANK.AVG(I766,I$2:I$1654,1)</f>
      </c>
      <c r="M766" t="str">
        <f>=IF(AND(C766="Public",E766&lt;&gt;""),E766,"")</f>
      </c>
      <c r="N766" t="str">
        <f>=IF(AND(C766="Public",E766&lt;&gt;""),I766,"")</f>
      </c>
      <c r="O766" t="str">
        <f>=IF(AND(C766="Private nonprofit",E766&lt;&gt;""),E766,"")</f>
      </c>
      <c r="P766" t="str">
        <f>=IF(AND(C766="Private nonprofit",E766&lt;&gt;""),I766,"")</f>
      </c>
    </row>
    <row r="767">
      <c r="A767" t="n">
        <v>184612</v>
      </c>
      <c r="B767" t="s">
        <v>3075</v>
      </c>
      <c r="C767" t="s">
        <v>163</v>
      </c>
      <c r="D767" t="n">
        <v>52</v>
      </c>
      <c r="E767" t="n">
        <v>15818</v>
      </c>
      <c r="F767" t="n">
        <v>80</v>
      </c>
      <c r="G767" t="n">
        <v>15</v>
      </c>
      <c r="H767" t="n">
        <v>2682</v>
      </c>
      <c r="I767" t="n">
        <v>49.4</v>
      </c>
      <c r="J767" s="10" t="str">
        <f>=LOG10(H767)</f>
      </c>
      <c r="K767" t="str">
        <f>=_xlfn.RANK.AVG(H767,H$2:H$1654,1)</f>
      </c>
      <c r="L767" t="str">
        <f>=_xlfn.RANK.AVG(I767,I$2:I$1654,1)</f>
      </c>
      <c r="M767" t="str">
        <f>=IF(AND(C767="Public",E767&lt;&gt;""),E767,"")</f>
      </c>
      <c r="N767" t="str">
        <f>=IF(AND(C767="Public",E767&lt;&gt;""),I767,"")</f>
      </c>
      <c r="O767" t="str">
        <f>=IF(AND(C767="Private nonprofit",E767&lt;&gt;""),E767,"")</f>
      </c>
      <c r="P767" t="str">
        <f>=IF(AND(C767="Private nonprofit",E767&lt;&gt;""),I767,"")</f>
      </c>
    </row>
    <row r="768">
      <c r="A768" t="n">
        <v>184694</v>
      </c>
      <c r="B768" t="s">
        <v>3077</v>
      </c>
      <c r="C768" t="s">
        <v>163</v>
      </c>
      <c r="D768" t="n">
        <v>35</v>
      </c>
      <c r="E768" t="n">
        <v>26472</v>
      </c>
      <c r="F768" t="n">
        <v>77</v>
      </c>
      <c r="G768" t="n">
        <v>11</v>
      </c>
      <c r="H768" t="n">
        <v>3545</v>
      </c>
      <c r="I768" t="n">
        <v>72.3</v>
      </c>
      <c r="J768" s="10" t="str">
        <f>=LOG10(H768)</f>
      </c>
      <c r="K768" t="str">
        <f>=_xlfn.RANK.AVG(H768,H$2:H$1654,1)</f>
      </c>
      <c r="L768" t="str">
        <f>=_xlfn.RANK.AVG(I768,I$2:I$1654,1)</f>
      </c>
      <c r="M768" t="str">
        <f>=IF(AND(C768="Public",E768&lt;&gt;""),E768,"")</f>
      </c>
      <c r="N768" t="str">
        <f>=IF(AND(C768="Public",E768&lt;&gt;""),I768,"")</f>
      </c>
      <c r="O768" t="str">
        <f>=IF(AND(C768="Private nonprofit",E768&lt;&gt;""),E768,"")</f>
      </c>
      <c r="P768" t="str">
        <f>=IF(AND(C768="Private nonprofit",E768&lt;&gt;""),I768,"")</f>
      </c>
    </row>
    <row r="769">
      <c r="A769" t="n">
        <v>184773</v>
      </c>
      <c r="B769" t="s">
        <v>3080</v>
      </c>
      <c r="C769" t="s">
        <v>163</v>
      </c>
      <c r="D769" t="n">
        <v>30</v>
      </c>
      <c r="E769" t="n">
        <v>21072</v>
      </c>
      <c r="F769" t="n">
        <v>76</v>
      </c>
      <c r="G769" t="n">
        <v>10</v>
      </c>
      <c r="H769" t="n">
        <v>2363</v>
      </c>
      <c r="I769" t="n">
        <v>55.1</v>
      </c>
      <c r="J769" s="10" t="str">
        <f>=LOG10(H769)</f>
      </c>
      <c r="K769" t="str">
        <f>=_xlfn.RANK.AVG(H769,H$2:H$1654,1)</f>
      </c>
      <c r="L769" t="str">
        <f>=_xlfn.RANK.AVG(I769,I$2:I$1654,1)</f>
      </c>
      <c r="M769" t="str">
        <f>=IF(AND(C769="Public",E769&lt;&gt;""),E769,"")</f>
      </c>
      <c r="N769" t="str">
        <f>=IF(AND(C769="Public",E769&lt;&gt;""),I769,"")</f>
      </c>
      <c r="O769" t="str">
        <f>=IF(AND(C769="Private nonprofit",E769&lt;&gt;""),E769,"")</f>
      </c>
      <c r="P769" t="str">
        <f>=IF(AND(C769="Private nonprofit",E769&lt;&gt;""),I769,"")</f>
      </c>
    </row>
    <row r="770">
      <c r="A770" t="n">
        <v>184782</v>
      </c>
      <c r="B770" t="s">
        <v>3081</v>
      </c>
      <c r="C770" t="s">
        <v>149</v>
      </c>
      <c r="D770" t="n">
        <v>31</v>
      </c>
      <c r="E770" t="n">
        <v>22237</v>
      </c>
      <c r="F770" t="n">
        <v>82</v>
      </c>
      <c r="G770" t="n">
        <v>16</v>
      </c>
      <c r="H770" t="n">
        <v>22472</v>
      </c>
      <c r="I770" t="n">
        <v>68.2</v>
      </c>
      <c r="J770" s="10" t="str">
        <f>=LOG10(H770)</f>
      </c>
      <c r="K770" t="str">
        <f>=_xlfn.RANK.AVG(H770,H$2:H$1654,1)</f>
      </c>
      <c r="L770" t="str">
        <f>=_xlfn.RANK.AVG(I770,I$2:I$1654,1)</f>
      </c>
      <c r="M770" t="str">
        <f>=IF(AND(C770="Public",E770&lt;&gt;""),E770,"")</f>
      </c>
      <c r="N770" t="str">
        <f>=IF(AND(C770="Public",E770&lt;&gt;""),I770,"")</f>
      </c>
      <c r="O770" t="str">
        <f>=IF(AND(C770="Private nonprofit",E770&lt;&gt;""),E770,"")</f>
      </c>
      <c r="P770" t="str">
        <f>=IF(AND(C770="Private nonprofit",E770&lt;&gt;""),I770,"")</f>
      </c>
    </row>
    <row r="771">
      <c r="A771" t="n">
        <v>185129</v>
      </c>
      <c r="B771" t="s">
        <v>3093</v>
      </c>
      <c r="C771" t="s">
        <v>149</v>
      </c>
      <c r="D771" t="n">
        <v>52</v>
      </c>
      <c r="E771" t="n">
        <v>12157</v>
      </c>
      <c r="F771" t="n">
        <v>67</v>
      </c>
      <c r="G771" t="n">
        <v>14</v>
      </c>
      <c r="H771" t="n">
        <v>7694</v>
      </c>
      <c r="I771" t="n">
        <v>38.7</v>
      </c>
      <c r="J771" s="10" t="str">
        <f>=LOG10(H771)</f>
      </c>
      <c r="K771" t="str">
        <f>=_xlfn.RANK.AVG(H771,H$2:H$1654,1)</f>
      </c>
      <c r="L771" t="str">
        <f>=_xlfn.RANK.AVG(I771,I$2:I$1654,1)</f>
      </c>
      <c r="M771" t="str">
        <f>=IF(AND(C771="Public",E771&lt;&gt;""),E771,"")</f>
      </c>
      <c r="N771" t="str">
        <f>=IF(AND(C771="Public",E771&lt;&gt;""),I771,"")</f>
      </c>
      <c r="O771" t="str">
        <f>=IF(AND(C771="Private nonprofit",E771&lt;&gt;""),E771,"")</f>
      </c>
      <c r="P771" t="str">
        <f>=IF(AND(C771="Private nonprofit",E771&lt;&gt;""),I771,"")</f>
      </c>
    </row>
    <row r="772">
      <c r="A772" t="n">
        <v>185262</v>
      </c>
      <c r="B772" t="s">
        <v>3095</v>
      </c>
      <c r="C772" t="s">
        <v>149</v>
      </c>
      <c r="D772" t="n">
        <v>46</v>
      </c>
      <c r="E772" t="n">
        <v>11593</v>
      </c>
      <c r="F772" t="n">
        <v>75</v>
      </c>
      <c r="G772" t="n">
        <v>17</v>
      </c>
      <c r="H772" t="n">
        <v>15023</v>
      </c>
      <c r="I772" t="n">
        <v>43.4</v>
      </c>
      <c r="J772" s="10" t="str">
        <f>=LOG10(H772)</f>
      </c>
      <c r="K772" t="str">
        <f>=_xlfn.RANK.AVG(H772,H$2:H$1654,1)</f>
      </c>
      <c r="L772" t="str">
        <f>=_xlfn.RANK.AVG(I772,I$2:I$1654,1)</f>
      </c>
      <c r="M772" t="str">
        <f>=IF(AND(C772="Public",E772&lt;&gt;""),E772,"")</f>
      </c>
      <c r="N772" t="str">
        <f>=IF(AND(C772="Public",E772&lt;&gt;""),I772,"")</f>
      </c>
      <c r="O772" t="str">
        <f>=IF(AND(C772="Private nonprofit",E772&lt;&gt;""),E772,"")</f>
      </c>
      <c r="P772" t="str">
        <f>=IF(AND(C772="Private nonprofit",E772&lt;&gt;""),I772,"")</f>
      </c>
    </row>
    <row r="773">
      <c r="A773" t="n">
        <v>185572</v>
      </c>
      <c r="B773" t="s">
        <v>3103</v>
      </c>
      <c r="C773" t="s">
        <v>163</v>
      </c>
      <c r="D773" t="n">
        <v>30</v>
      </c>
      <c r="E773" t="n">
        <v>33228</v>
      </c>
      <c r="F773" t="n">
        <v>81</v>
      </c>
      <c r="G773" t="n">
        <v>12</v>
      </c>
      <c r="H773" t="n">
        <v>5428</v>
      </c>
      <c r="I773" t="n">
        <v>70.3</v>
      </c>
      <c r="J773" s="10" t="str">
        <f>=LOG10(H773)</f>
      </c>
      <c r="K773" t="str">
        <f>=_xlfn.RANK.AVG(H773,H$2:H$1654,1)</f>
      </c>
      <c r="L773" t="str">
        <f>=_xlfn.RANK.AVG(I773,I$2:I$1654,1)</f>
      </c>
      <c r="M773" t="str">
        <f>=IF(AND(C773="Public",E773&lt;&gt;""),E773,"")</f>
      </c>
      <c r="N773" t="str">
        <f>=IF(AND(C773="Public",E773&lt;&gt;""),I773,"")</f>
      </c>
      <c r="O773" t="str">
        <f>=IF(AND(C773="Private nonprofit",E773&lt;&gt;""),E773,"")</f>
      </c>
      <c r="P773" t="str">
        <f>=IF(AND(C773="Private nonprofit",E773&lt;&gt;""),I773,"")</f>
      </c>
    </row>
    <row r="774">
      <c r="A774" t="n">
        <v>185590</v>
      </c>
      <c r="B774" t="s">
        <v>3105</v>
      </c>
      <c r="C774" t="s">
        <v>149</v>
      </c>
      <c r="D774" t="n">
        <v>44</v>
      </c>
      <c r="E774" t="n">
        <v>13880</v>
      </c>
      <c r="F774" t="n">
        <v>80</v>
      </c>
      <c r="G774" t="n">
        <v>17</v>
      </c>
      <c r="H774" t="n">
        <v>24972</v>
      </c>
      <c r="I774" t="n">
        <v>64.3</v>
      </c>
      <c r="J774" s="10" t="str">
        <f>=LOG10(H774)</f>
      </c>
      <c r="K774" t="str">
        <f>=_xlfn.RANK.AVG(H774,H$2:H$1654,1)</f>
      </c>
      <c r="L774" t="str">
        <f>=_xlfn.RANK.AVG(I774,I$2:I$1654,1)</f>
      </c>
      <c r="M774" t="str">
        <f>=IF(AND(C774="Public",E774&lt;&gt;""),E774,"")</f>
      </c>
      <c r="N774" t="str">
        <f>=IF(AND(C774="Public",E774&lt;&gt;""),I774,"")</f>
      </c>
      <c r="O774" t="str">
        <f>=IF(AND(C774="Private nonprofit",E774&lt;&gt;""),E774,"")</f>
      </c>
      <c r="P774" t="str">
        <f>=IF(AND(C774="Private nonprofit",E774&lt;&gt;""),I774,"")</f>
      </c>
    </row>
    <row r="775">
      <c r="A775" t="n">
        <v>185828</v>
      </c>
      <c r="B775" t="s">
        <v>3115</v>
      </c>
      <c r="C775" t="s">
        <v>149</v>
      </c>
      <c r="D775" t="n">
        <v>39</v>
      </c>
      <c r="E775" t="n">
        <v>16736</v>
      </c>
      <c r="F775" t="n">
        <v>91</v>
      </c>
      <c r="G775" t="n">
        <v>16</v>
      </c>
      <c r="H775" t="n">
        <v>13931</v>
      </c>
      <c r="I775" t="n">
        <v>73.1</v>
      </c>
      <c r="J775" s="10" t="str">
        <f>=LOG10(H775)</f>
      </c>
      <c r="K775" t="str">
        <f>=_xlfn.RANK.AVG(H775,H$2:H$1654,1)</f>
      </c>
      <c r="L775" t="str">
        <f>=_xlfn.RANK.AVG(I775,I$2:I$1654,1)</f>
      </c>
      <c r="M775" t="str">
        <f>=IF(AND(C775="Public",E775&lt;&gt;""),E775,"")</f>
      </c>
      <c r="N775" t="str">
        <f>=IF(AND(C775="Public",E775&lt;&gt;""),I775,"")</f>
      </c>
      <c r="O775" t="str">
        <f>=IF(AND(C775="Private nonprofit",E775&lt;&gt;""),E775,"")</f>
      </c>
      <c r="P775" t="str">
        <f>=IF(AND(C775="Private nonprofit",E775&lt;&gt;""),I775,"")</f>
      </c>
    </row>
    <row r="776">
      <c r="A776" t="n">
        <v>186131</v>
      </c>
      <c r="B776" t="s">
        <v>3125</v>
      </c>
      <c r="C776" t="s">
        <v>163</v>
      </c>
      <c r="D776" t="n">
        <v>19</v>
      </c>
      <c r="E776" t="n">
        <v>19811</v>
      </c>
      <c r="F776" t="n">
        <v>97</v>
      </c>
      <c r="G776" t="n">
        <v>5</v>
      </c>
      <c r="H776" t="n">
        <v>8946</v>
      </c>
      <c r="I776" t="n">
        <v>97.1</v>
      </c>
      <c r="J776" s="10" t="str">
        <f>=LOG10(H776)</f>
      </c>
      <c r="K776" t="str">
        <f>=_xlfn.RANK.AVG(H776,H$2:H$1654,1)</f>
      </c>
      <c r="L776" t="str">
        <f>=_xlfn.RANK.AVG(I776,I$2:I$1654,1)</f>
      </c>
      <c r="M776" t="str">
        <f>=IF(AND(C776="Public",E776&lt;&gt;""),E776,"")</f>
      </c>
      <c r="N776" t="str">
        <f>=IF(AND(C776="Public",E776&lt;&gt;""),I776,"")</f>
      </c>
      <c r="O776" t="str">
        <f>=IF(AND(C776="Private nonprofit",E776&lt;&gt;""),E776,"")</f>
      </c>
      <c r="P776" t="str">
        <f>=IF(AND(C776="Private nonprofit",E776&lt;&gt;""),I776,"")</f>
      </c>
    </row>
    <row r="777">
      <c r="A777" t="n">
        <v>186186</v>
      </c>
      <c r="B777" t="s">
        <v>3126</v>
      </c>
      <c r="C777" t="s">
        <v>163</v>
      </c>
      <c r="D777" t="n">
        <v>38</v>
      </c>
      <c r="E777" t="n">
        <v>14947</v>
      </c>
      <c r="F777" t="n">
        <v>88</v>
      </c>
      <c r="G777" t="n">
        <v>12</v>
      </c>
      <c r="H777" t="n">
        <v>245</v>
      </c>
      <c r="I777" t="n">
        <v>18.3</v>
      </c>
      <c r="J777" s="10" t="str">
        <f>=LOG10(H777)</f>
      </c>
      <c r="K777" t="str">
        <f>=_xlfn.RANK.AVG(H777,H$2:H$1654,1)</f>
      </c>
      <c r="L777" t="str">
        <f>=_xlfn.RANK.AVG(I777,I$2:I$1654,1)</f>
      </c>
      <c r="M777" t="str">
        <f>=IF(AND(C777="Public",E777&lt;&gt;""),E777,"")</f>
      </c>
      <c r="N777" t="str">
        <f>=IF(AND(C777="Public",E777&lt;&gt;""),I777,"")</f>
      </c>
      <c r="O777" t="str">
        <f>=IF(AND(C777="Private nonprofit",E777&lt;&gt;""),E777,"")</f>
      </c>
      <c r="P777" t="str">
        <f>=IF(AND(C777="Private nonprofit",E777&lt;&gt;""),I777,"")</f>
      </c>
    </row>
    <row r="778">
      <c r="A778" t="n">
        <v>186201</v>
      </c>
      <c r="B778" t="s">
        <v>3128</v>
      </c>
      <c r="C778" t="s">
        <v>149</v>
      </c>
      <c r="D778" t="n">
        <v>27</v>
      </c>
      <c r="E778" t="n">
        <v>17348</v>
      </c>
      <c r="F778" t="n">
        <v>87</v>
      </c>
      <c r="G778" t="n">
        <v>16</v>
      </c>
      <c r="H778" t="n">
        <v>6183</v>
      </c>
      <c r="I778" t="n">
        <v>71.9</v>
      </c>
      <c r="J778" s="10" t="str">
        <f>=LOG10(H778)</f>
      </c>
      <c r="K778" t="str">
        <f>=_xlfn.RANK.AVG(H778,H$2:H$1654,1)</f>
      </c>
      <c r="L778" t="str">
        <f>=_xlfn.RANK.AVG(I778,I$2:I$1654,1)</f>
      </c>
      <c r="M778" t="str">
        <f>=IF(AND(C778="Public",E778&lt;&gt;""),E778,"")</f>
      </c>
      <c r="N778" t="str">
        <f>=IF(AND(C778="Public",E778&lt;&gt;""),I778,"")</f>
      </c>
      <c r="O778" t="str">
        <f>=IF(AND(C778="Private nonprofit",E778&lt;&gt;""),E778,"")</f>
      </c>
      <c r="P778" t="str">
        <f>=IF(AND(C778="Private nonprofit",E778&lt;&gt;""),I778,"")</f>
      </c>
    </row>
    <row r="779">
      <c r="A779" t="n">
        <v>186283</v>
      </c>
      <c r="B779" t="s">
        <v>3131</v>
      </c>
      <c r="C779" t="s">
        <v>163</v>
      </c>
      <c r="D779" t="n">
        <v>33</v>
      </c>
      <c r="E779" t="n">
        <v>26618</v>
      </c>
      <c r="F779" t="n">
        <v>82</v>
      </c>
      <c r="G779" t="n">
        <v>12</v>
      </c>
      <c r="H779" t="n">
        <v>4816</v>
      </c>
      <c r="I779" t="n">
        <v>63.3</v>
      </c>
      <c r="J779" s="10" t="str">
        <f>=LOG10(H779)</f>
      </c>
      <c r="K779" t="str">
        <f>=_xlfn.RANK.AVG(H779,H$2:H$1654,1)</f>
      </c>
      <c r="L779" t="str">
        <f>=_xlfn.RANK.AVG(I779,I$2:I$1654,1)</f>
      </c>
      <c r="M779" t="str">
        <f>=IF(AND(C779="Public",E779&lt;&gt;""),E779,"")</f>
      </c>
      <c r="N779" t="str">
        <f>=IF(AND(C779="Public",E779&lt;&gt;""),I779,"")</f>
      </c>
      <c r="O779" t="str">
        <f>=IF(AND(C779="Private nonprofit",E779&lt;&gt;""),E779,"")</f>
      </c>
      <c r="P779" t="str">
        <f>=IF(AND(C779="Private nonprofit",E779&lt;&gt;""),I779,"")</f>
      </c>
    </row>
    <row r="780">
      <c r="A780" t="n">
        <v>186371</v>
      </c>
      <c r="B780" t="s">
        <v>3132</v>
      </c>
      <c r="C780" t="s">
        <v>149</v>
      </c>
      <c r="D780" t="n">
        <v>44</v>
      </c>
      <c r="E780" t="n">
        <v>18735</v>
      </c>
      <c r="F780" t="n">
        <v>82</v>
      </c>
      <c r="G780" t="n">
        <v>12</v>
      </c>
      <c r="H780" t="n">
        <v>6841</v>
      </c>
      <c r="I780" t="n">
        <v>66.4</v>
      </c>
      <c r="J780" s="10" t="str">
        <f>=LOG10(H780)</f>
      </c>
      <c r="K780" t="str">
        <f>=_xlfn.RANK.AVG(H780,H$2:H$1654,1)</f>
      </c>
      <c r="L780" t="str">
        <f>=_xlfn.RANK.AVG(I780,I$2:I$1654,1)</f>
      </c>
      <c r="M780" t="str">
        <f>=IF(AND(C780="Public",E780&lt;&gt;""),E780,"")</f>
      </c>
      <c r="N780" t="str">
        <f>=IF(AND(C780="Public",E780&lt;&gt;""),I780,"")</f>
      </c>
      <c r="O780" t="str">
        <f>=IF(AND(C780="Private nonprofit",E780&lt;&gt;""),E780,"")</f>
      </c>
      <c r="P780" t="str">
        <f>=IF(AND(C780="Private nonprofit",E780&lt;&gt;""),I780,"")</f>
      </c>
    </row>
    <row r="781">
      <c r="A781" t="n">
        <v>186380</v>
      </c>
      <c r="B781" t="s">
        <v>3133</v>
      </c>
      <c r="C781" t="s">
        <v>149</v>
      </c>
      <c r="D781" t="n">
        <v>27</v>
      </c>
      <c r="E781" t="n">
        <v>19052</v>
      </c>
      <c r="F781" t="n">
        <v>93</v>
      </c>
      <c r="G781" t="n">
        <v>15</v>
      </c>
      <c r="H781" t="n">
        <v>56943</v>
      </c>
      <c r="I781" t="n">
        <v>85</v>
      </c>
      <c r="J781" s="10" t="str">
        <f>=LOG10(H781)</f>
      </c>
      <c r="K781" t="str">
        <f>=_xlfn.RANK.AVG(H781,H$2:H$1654,1)</f>
      </c>
      <c r="L781" t="str">
        <f>=_xlfn.RANK.AVG(I781,I$2:I$1654,1)</f>
      </c>
      <c r="M781" t="str">
        <f>=IF(AND(C781="Public",E781&lt;&gt;""),E781,"")</f>
      </c>
      <c r="N781" t="str">
        <f>=IF(AND(C781="Public",E781&lt;&gt;""),I781,"")</f>
      </c>
      <c r="O781" t="str">
        <f>=IF(AND(C781="Private nonprofit",E781&lt;&gt;""),E781,"")</f>
      </c>
      <c r="P781" t="str">
        <f>=IF(AND(C781="Private nonprofit",E781&lt;&gt;""),I781,"")</f>
      </c>
    </row>
    <row r="782">
      <c r="A782" t="n">
        <v>186399</v>
      </c>
      <c r="B782" t="s">
        <v>3134</v>
      </c>
      <c r="C782" t="s">
        <v>149</v>
      </c>
      <c r="D782" t="n">
        <v>56</v>
      </c>
      <c r="E782" t="n">
        <v>17425</v>
      </c>
      <c r="F782" t="n">
        <v>84</v>
      </c>
      <c r="G782" t="n">
        <v>13</v>
      </c>
      <c r="H782" t="n">
        <v>12906</v>
      </c>
      <c r="I782" t="n">
        <v>67.6</v>
      </c>
      <c r="J782" s="10" t="str">
        <f>=LOG10(H782)</f>
      </c>
      <c r="K782" t="str">
        <f>=_xlfn.RANK.AVG(H782,H$2:H$1654,1)</f>
      </c>
      <c r="L782" t="str">
        <f>=_xlfn.RANK.AVG(I782,I$2:I$1654,1)</f>
      </c>
      <c r="M782" t="str">
        <f>=IF(AND(C782="Public",E782&lt;&gt;""),E782,"")</f>
      </c>
      <c r="N782" t="str">
        <f>=IF(AND(C782="Public",E782&lt;&gt;""),I782,"")</f>
      </c>
      <c r="O782" t="str">
        <f>=IF(AND(C782="Private nonprofit",E782&lt;&gt;""),E782,"")</f>
      </c>
      <c r="P782" t="str">
        <f>=IF(AND(C782="Private nonprofit",E782&lt;&gt;""),I782,"")</f>
      </c>
    </row>
    <row r="783">
      <c r="A783" t="n">
        <v>186432</v>
      </c>
      <c r="B783" t="s">
        <v>3137</v>
      </c>
      <c r="C783" t="s">
        <v>163</v>
      </c>
      <c r="D783" t="n">
        <v>54</v>
      </c>
      <c r="E783" t="n">
        <v>14486</v>
      </c>
      <c r="F783" t="n">
        <v>72</v>
      </c>
      <c r="G783" t="n">
        <v>11</v>
      </c>
      <c r="H783" t="n">
        <v>4448</v>
      </c>
      <c r="I783" t="n">
        <v>63.1</v>
      </c>
      <c r="J783" s="10" t="str">
        <f>=LOG10(H783)</f>
      </c>
      <c r="K783" t="str">
        <f>=_xlfn.RANK.AVG(H783,H$2:H$1654,1)</f>
      </c>
      <c r="L783" t="str">
        <f>=_xlfn.RANK.AVG(I783,I$2:I$1654,1)</f>
      </c>
      <c r="M783" t="str">
        <f>=IF(AND(C783="Public",E783&lt;&gt;""),E783,"")</f>
      </c>
      <c r="N783" t="str">
        <f>=IF(AND(C783="Public",E783&lt;&gt;""),I783,"")</f>
      </c>
      <c r="O783" t="str">
        <f>=IF(AND(C783="Private nonprofit",E783&lt;&gt;""),E783,"")</f>
      </c>
      <c r="P783" t="str">
        <f>=IF(AND(C783="Private nonprofit",E783&lt;&gt;""),I783,"")</f>
      </c>
    </row>
    <row r="784">
      <c r="A784" t="n">
        <v>186584</v>
      </c>
      <c r="B784" t="s">
        <v>3140</v>
      </c>
      <c r="C784" t="s">
        <v>163</v>
      </c>
      <c r="D784" t="n">
        <v>30</v>
      </c>
      <c r="E784" t="n">
        <v>31642</v>
      </c>
      <c r="F784" t="n">
        <v>85</v>
      </c>
      <c r="G784" t="n">
        <v>14</v>
      </c>
      <c r="H784" t="n">
        <v>12550</v>
      </c>
      <c r="I784" t="n">
        <v>71.5</v>
      </c>
      <c r="J784" s="10" t="str">
        <f>=LOG10(H784)</f>
      </c>
      <c r="K784" t="str">
        <f>=_xlfn.RANK.AVG(H784,H$2:H$1654,1)</f>
      </c>
      <c r="L784" t="str">
        <f>=_xlfn.RANK.AVG(I784,I$2:I$1654,1)</f>
      </c>
      <c r="M784" t="str">
        <f>=IF(AND(C784="Public",E784&lt;&gt;""),E784,"")</f>
      </c>
      <c r="N784" t="str">
        <f>=IF(AND(C784="Public",E784&lt;&gt;""),I784,"")</f>
      </c>
      <c r="O784" t="str">
        <f>=IF(AND(C784="Private nonprofit",E784&lt;&gt;""),E784,"")</f>
      </c>
      <c r="P784" t="str">
        <f>=IF(AND(C784="Private nonprofit",E784&lt;&gt;""),I784,"")</f>
      </c>
    </row>
    <row r="785">
      <c r="A785" t="n">
        <v>186618</v>
      </c>
      <c r="B785" t="s">
        <v>3144</v>
      </c>
      <c r="C785" t="s">
        <v>163</v>
      </c>
      <c r="D785" t="n">
        <v>54</v>
      </c>
      <c r="E785" t="n">
        <v>18412</v>
      </c>
      <c r="F785" t="n">
        <v>80</v>
      </c>
      <c r="G785" t="n">
        <v>11</v>
      </c>
      <c r="H785" t="n">
        <v>1220</v>
      </c>
      <c r="I785" t="n">
        <v>40.2</v>
      </c>
      <c r="J785" s="10" t="str">
        <f>=LOG10(H785)</f>
      </c>
      <c r="K785" t="str">
        <f>=_xlfn.RANK.AVG(H785,H$2:H$1654,1)</f>
      </c>
      <c r="L785" t="str">
        <f>=_xlfn.RANK.AVG(I785,I$2:I$1654,1)</f>
      </c>
      <c r="M785" t="str">
        <f>=IF(AND(C785="Public",E785&lt;&gt;""),E785,"")</f>
      </c>
      <c r="N785" t="str">
        <f>=IF(AND(C785="Public",E785&lt;&gt;""),I785,"")</f>
      </c>
      <c r="O785" t="str">
        <f>=IF(AND(C785="Private nonprofit",E785&lt;&gt;""),E785,"")</f>
      </c>
      <c r="P785" t="str">
        <f>=IF(AND(C785="Private nonprofit",E785&lt;&gt;""),I785,"")</f>
      </c>
    </row>
    <row r="786">
      <c r="A786" t="n">
        <v>186867</v>
      </c>
      <c r="B786" t="s">
        <v>3147</v>
      </c>
      <c r="C786" t="s">
        <v>163</v>
      </c>
      <c r="D786" t="n">
        <v>20</v>
      </c>
      <c r="E786" t="n">
        <v>43665</v>
      </c>
      <c r="F786" t="n">
        <v>94</v>
      </c>
      <c r="G786" t="n">
        <v>10</v>
      </c>
      <c r="H786" t="n">
        <v>10402</v>
      </c>
      <c r="I786" t="n">
        <v>89.9</v>
      </c>
      <c r="J786" s="10" t="str">
        <f>=LOG10(H786)</f>
      </c>
      <c r="K786" t="str">
        <f>=_xlfn.RANK.AVG(H786,H$2:H$1654,1)</f>
      </c>
      <c r="L786" t="str">
        <f>=_xlfn.RANK.AVG(I786,I$2:I$1654,1)</f>
      </c>
      <c r="M786" t="str">
        <f>=IF(AND(C786="Public",E786&lt;&gt;""),E786,"")</f>
      </c>
      <c r="N786" t="str">
        <f>=IF(AND(C786="Public",E786&lt;&gt;""),I786,"")</f>
      </c>
      <c r="O786" t="str">
        <f>=IF(AND(C786="Private nonprofit",E786&lt;&gt;""),E786,"")</f>
      </c>
      <c r="P786" t="str">
        <f>=IF(AND(C786="Private nonprofit",E786&lt;&gt;""),I786,"")</f>
      </c>
    </row>
    <row r="787">
      <c r="A787" t="n">
        <v>186876</v>
      </c>
      <c r="B787" t="s">
        <v>3149</v>
      </c>
      <c r="C787" t="s">
        <v>149</v>
      </c>
      <c r="D787" t="n">
        <v>41</v>
      </c>
      <c r="E787" t="n">
        <v>19752</v>
      </c>
      <c r="F787" t="n">
        <v>77</v>
      </c>
      <c r="G787" t="n">
        <v>17</v>
      </c>
      <c r="H787" t="n">
        <v>11694</v>
      </c>
      <c r="I787" t="n">
        <v>72</v>
      </c>
      <c r="J787" s="10" t="str">
        <f>=LOG10(H787)</f>
      </c>
      <c r="K787" t="str">
        <f>=_xlfn.RANK.AVG(H787,H$2:H$1654,1)</f>
      </c>
      <c r="L787" t="str">
        <f>=_xlfn.RANK.AVG(I787,I$2:I$1654,1)</f>
      </c>
      <c r="M787" t="str">
        <f>=IF(AND(C787="Public",E787&lt;&gt;""),E787,"")</f>
      </c>
      <c r="N787" t="str">
        <f>=IF(AND(C787="Public",E787&lt;&gt;""),I787,"")</f>
      </c>
      <c r="O787" t="str">
        <f>=IF(AND(C787="Private nonprofit",E787&lt;&gt;""),E787,"")</f>
      </c>
      <c r="P787" t="str">
        <f>=IF(AND(C787="Private nonprofit",E787&lt;&gt;""),I787,"")</f>
      </c>
    </row>
    <row r="788">
      <c r="A788" t="n">
        <v>187134</v>
      </c>
      <c r="B788" t="s">
        <v>3156</v>
      </c>
      <c r="C788" t="s">
        <v>149</v>
      </c>
      <c r="D788" t="n">
        <v>20</v>
      </c>
      <c r="E788" t="n">
        <v>22379</v>
      </c>
      <c r="F788" t="n">
        <v>90</v>
      </c>
      <c r="G788" t="n">
        <v>13</v>
      </c>
      <c r="H788" t="n">
        <v>8754</v>
      </c>
      <c r="I788" t="n">
        <v>85.2</v>
      </c>
      <c r="J788" s="10" t="str">
        <f>=LOG10(H788)</f>
      </c>
      <c r="K788" t="str">
        <f>=_xlfn.RANK.AVG(H788,H$2:H$1654,1)</f>
      </c>
      <c r="L788" t="str">
        <f>=_xlfn.RANK.AVG(I788,I$2:I$1654,1)</f>
      </c>
      <c r="M788" t="str">
        <f>=IF(AND(C788="Public",E788&lt;&gt;""),E788,"")</f>
      </c>
      <c r="N788" t="str">
        <f>=IF(AND(C788="Public",E788&lt;&gt;""),I788,"")</f>
      </c>
      <c r="O788" t="str">
        <f>=IF(AND(C788="Private nonprofit",E788&lt;&gt;""),E788,"")</f>
      </c>
      <c r="P788" t="str">
        <f>=IF(AND(C788="Private nonprofit",E788&lt;&gt;""),I788,"")</f>
      </c>
    </row>
    <row r="789">
      <c r="A789" t="n">
        <v>187444</v>
      </c>
      <c r="B789" t="s">
        <v>3160</v>
      </c>
      <c r="C789" t="s">
        <v>149</v>
      </c>
      <c r="D789" t="n">
        <v>44</v>
      </c>
      <c r="E789" t="n">
        <v>16999</v>
      </c>
      <c r="F789" t="n">
        <v>73</v>
      </c>
      <c r="G789" t="n">
        <v>17</v>
      </c>
      <c r="H789" t="n">
        <v>11340</v>
      </c>
      <c r="I789" t="n">
        <v>47.7</v>
      </c>
      <c r="J789" s="10" t="str">
        <f>=LOG10(H789)</f>
      </c>
      <c r="K789" t="str">
        <f>=_xlfn.RANK.AVG(H789,H$2:H$1654,1)</f>
      </c>
      <c r="L789" t="str">
        <f>=_xlfn.RANK.AVG(I789,I$2:I$1654,1)</f>
      </c>
      <c r="M789" t="str">
        <f>=IF(AND(C789="Public",E789&lt;&gt;""),E789,"")</f>
      </c>
      <c r="N789" t="str">
        <f>=IF(AND(C789="Public",E789&lt;&gt;""),I789,"")</f>
      </c>
      <c r="O789" t="str">
        <f>=IF(AND(C789="Private nonprofit",E789&lt;&gt;""),E789,"")</f>
      </c>
      <c r="P789" t="str">
        <f>=IF(AND(C789="Private nonprofit",E789&lt;&gt;""),I789,"")</f>
      </c>
    </row>
    <row r="790">
      <c r="A790" t="n">
        <v>187648</v>
      </c>
      <c r="B790" t="s">
        <v>3169</v>
      </c>
      <c r="C790" t="s">
        <v>149</v>
      </c>
      <c r="D790" t="n">
        <v>32</v>
      </c>
      <c r="E790" t="n">
        <v>6683</v>
      </c>
      <c r="F790" t="n">
        <v>62</v>
      </c>
      <c r="G790" t="n">
        <v>17</v>
      </c>
      <c r="H790" t="n">
        <v>6892</v>
      </c>
      <c r="I790" t="n">
        <v>34</v>
      </c>
      <c r="J790" s="10" t="str">
        <f>=LOG10(H790)</f>
      </c>
      <c r="K790" t="str">
        <f>=_xlfn.RANK.AVG(H790,H$2:H$1654,1)</f>
      </c>
      <c r="L790" t="str">
        <f>=_xlfn.RANK.AVG(I790,I$2:I$1654,1)</f>
      </c>
      <c r="M790" t="str">
        <f>=IF(AND(C790="Public",E790&lt;&gt;""),E790,"")</f>
      </c>
      <c r="N790" t="str">
        <f>=IF(AND(C790="Public",E790&lt;&gt;""),I790,"")</f>
      </c>
      <c r="O790" t="str">
        <f>=IF(AND(C790="Private nonprofit",E790&lt;&gt;""),E790,"")</f>
      </c>
      <c r="P790" t="str">
        <f>=IF(AND(C790="Private nonprofit",E790&lt;&gt;""),I790,"")</f>
      </c>
    </row>
    <row r="791">
      <c r="A791" t="n">
        <v>187745</v>
      </c>
      <c r="B791" t="s">
        <v>3173</v>
      </c>
      <c r="C791" t="s">
        <v>149</v>
      </c>
      <c r="D791" t="n">
        <v>20</v>
      </c>
      <c r="E791" t="n">
        <v>14334</v>
      </c>
      <c r="F791" t="n">
        <v>58</v>
      </c>
      <c r="G791" t="n">
        <v>8</v>
      </c>
      <c r="H791" t="n">
        <v>1173</v>
      </c>
      <c r="I791" t="n">
        <v>27.9</v>
      </c>
      <c r="J791" s="10" t="str">
        <f>=LOG10(H791)</f>
      </c>
      <c r="K791" t="str">
        <f>=_xlfn.RANK.AVG(H791,H$2:H$1654,1)</f>
      </c>
      <c r="L791" t="str">
        <f>=_xlfn.RANK.AVG(I791,I$2:I$1654,1)</f>
      </c>
      <c r="M791" t="str">
        <f>=IF(AND(C791="Public",E791&lt;&gt;""),E791,"")</f>
      </c>
      <c r="N791" t="str">
        <f>=IF(AND(C791="Public",E791&lt;&gt;""),I791,"")</f>
      </c>
      <c r="O791" t="str">
        <f>=IF(AND(C791="Private nonprofit",E791&lt;&gt;""),E791,"")</f>
      </c>
      <c r="P791" t="str">
        <f>=IF(AND(C791="Private nonprofit",E791&lt;&gt;""),I791,"")</f>
      </c>
    </row>
    <row r="792">
      <c r="A792" t="n">
        <v>187897</v>
      </c>
      <c r="B792" t="s">
        <v>3175</v>
      </c>
      <c r="C792" t="s">
        <v>149</v>
      </c>
      <c r="D792" t="n">
        <v>46</v>
      </c>
      <c r="E792" t="n">
        <v>15106</v>
      </c>
      <c r="F792" t="n">
        <v>57</v>
      </c>
      <c r="G792" t="n">
        <v>10</v>
      </c>
      <c r="H792" t="n">
        <v>3486</v>
      </c>
      <c r="I792" t="n">
        <v>25.6</v>
      </c>
      <c r="J792" s="10" t="str">
        <f>=LOG10(H792)</f>
      </c>
      <c r="K792" t="str">
        <f>=_xlfn.RANK.AVG(H792,H$2:H$1654,1)</f>
      </c>
      <c r="L792" t="str">
        <f>=_xlfn.RANK.AVG(I792,I$2:I$1654,1)</f>
      </c>
      <c r="M792" t="str">
        <f>=IF(AND(C792="Public",E792&lt;&gt;""),E792,"")</f>
      </c>
      <c r="N792" t="str">
        <f>=IF(AND(C792="Public",E792&lt;&gt;""),I792,"")</f>
      </c>
      <c r="O792" t="str">
        <f>=IF(AND(C792="Private nonprofit",E792&lt;&gt;""),E792,"")</f>
      </c>
      <c r="P792" t="str">
        <f>=IF(AND(C792="Private nonprofit",E792&lt;&gt;""),I792,"")</f>
      </c>
    </row>
    <row r="793">
      <c r="A793" t="n">
        <v>187967</v>
      </c>
      <c r="B793" t="s">
        <v>3181</v>
      </c>
      <c r="C793" t="s">
        <v>149</v>
      </c>
      <c r="D793" t="n">
        <v>31</v>
      </c>
      <c r="E793" t="n">
        <v>9133</v>
      </c>
      <c r="F793" t="n">
        <v>77</v>
      </c>
      <c r="G793" t="n">
        <v>10</v>
      </c>
      <c r="H793" t="n">
        <v>2014</v>
      </c>
      <c r="I793" t="n">
        <v>56.4</v>
      </c>
      <c r="J793" s="10" t="str">
        <f>=LOG10(H793)</f>
      </c>
      <c r="K793" t="str">
        <f>=_xlfn.RANK.AVG(H793,H$2:H$1654,1)</f>
      </c>
      <c r="L793" t="str">
        <f>=_xlfn.RANK.AVG(I793,I$2:I$1654,1)</f>
      </c>
      <c r="M793" t="str">
        <f>=IF(AND(C793="Public",E793&lt;&gt;""),E793,"")</f>
      </c>
      <c r="N793" t="str">
        <f>=IF(AND(C793="Public",E793&lt;&gt;""),I793,"")</f>
      </c>
      <c r="O793" t="str">
        <f>=IF(AND(C793="Private nonprofit",E793&lt;&gt;""),E793,"")</f>
      </c>
      <c r="P793" t="str">
        <f>=IF(AND(C793="Private nonprofit",E793&lt;&gt;""),I793,"")</f>
      </c>
    </row>
    <row r="794">
      <c r="A794" t="n">
        <v>187985</v>
      </c>
      <c r="B794" t="s">
        <v>3185</v>
      </c>
      <c r="C794" t="s">
        <v>149</v>
      </c>
      <c r="D794" t="n">
        <v>36</v>
      </c>
      <c r="E794" t="n">
        <v>7528</v>
      </c>
      <c r="F794" t="n">
        <v>73</v>
      </c>
      <c r="G794" t="n">
        <v>15</v>
      </c>
      <c r="H794" t="n">
        <v>24281</v>
      </c>
      <c r="I794" t="n">
        <v>52.1</v>
      </c>
      <c r="J794" s="10" t="str">
        <f>=LOG10(H794)</f>
      </c>
      <c r="K794" t="str">
        <f>=_xlfn.RANK.AVG(H794,H$2:H$1654,1)</f>
      </c>
      <c r="L794" t="str">
        <f>=_xlfn.RANK.AVG(I794,I$2:I$1654,1)</f>
      </c>
      <c r="M794" t="str">
        <f>=IF(AND(C794="Public",E794&lt;&gt;""),E794,"")</f>
      </c>
      <c r="N794" t="str">
        <f>=IF(AND(C794="Public",E794&lt;&gt;""),I794,"")</f>
      </c>
      <c r="O794" t="str">
        <f>=IF(AND(C794="Private nonprofit",E794&lt;&gt;""),E794,"")</f>
      </c>
      <c r="P794" t="str">
        <f>=IF(AND(C794="Private nonprofit",E794&lt;&gt;""),I794,"")</f>
      </c>
    </row>
    <row r="795">
      <c r="A795" t="n">
        <v>188030</v>
      </c>
      <c r="B795" t="s">
        <v>3191</v>
      </c>
      <c r="C795" t="s">
        <v>149</v>
      </c>
      <c r="D795" t="n">
        <v>40</v>
      </c>
      <c r="E795" t="n">
        <v>8353</v>
      </c>
      <c r="F795" t="n">
        <v>75</v>
      </c>
      <c r="G795" t="n">
        <v>15</v>
      </c>
      <c r="H795" t="n">
        <v>16277</v>
      </c>
      <c r="I795" t="n">
        <v>52.2</v>
      </c>
      <c r="J795" s="10" t="str">
        <f>=LOG10(H795)</f>
      </c>
      <c r="K795" t="str">
        <f>=_xlfn.RANK.AVG(H795,H$2:H$1654,1)</f>
      </c>
      <c r="L795" t="str">
        <f>=_xlfn.RANK.AVG(I795,I$2:I$1654,1)</f>
      </c>
      <c r="M795" t="str">
        <f>=IF(AND(C795="Public",E795&lt;&gt;""),E795,"")</f>
      </c>
      <c r="N795" t="str">
        <f>=IF(AND(C795="Public",E795&lt;&gt;""),I795,"")</f>
      </c>
      <c r="O795" t="str">
        <f>=IF(AND(C795="Private nonprofit",E795&lt;&gt;""),E795,"")</f>
      </c>
      <c r="P795" t="str">
        <f>=IF(AND(C795="Private nonprofit",E795&lt;&gt;""),I795,"")</f>
      </c>
    </row>
    <row r="796">
      <c r="A796" t="n">
        <v>188058</v>
      </c>
      <c r="B796" t="s">
        <v>3194</v>
      </c>
      <c r="C796" t="s">
        <v>149</v>
      </c>
      <c r="D796" t="n">
        <v>36</v>
      </c>
      <c r="E796" t="n">
        <v>6102</v>
      </c>
      <c r="F796" t="n">
        <v>61</v>
      </c>
      <c r="G796" t="n">
        <v>11</v>
      </c>
      <c r="H796" t="n">
        <v>1479</v>
      </c>
      <c r="I796" t="n">
        <v>22.4</v>
      </c>
      <c r="J796" s="10" t="str">
        <f>=LOG10(H796)</f>
      </c>
      <c r="K796" t="str">
        <f>=_xlfn.RANK.AVG(H796,H$2:H$1654,1)</f>
      </c>
      <c r="L796" t="str">
        <f>=_xlfn.RANK.AVG(I796,I$2:I$1654,1)</f>
      </c>
      <c r="M796" t="str">
        <f>=IF(AND(C796="Public",E796&lt;&gt;""),E796,"")</f>
      </c>
      <c r="N796" t="str">
        <f>=IF(AND(C796="Public",E796&lt;&gt;""),I796,"")</f>
      </c>
      <c r="O796" t="str">
        <f>=IF(AND(C796="Private nonprofit",E796&lt;&gt;""),E796,"")</f>
      </c>
      <c r="P796" t="str">
        <f>=IF(AND(C796="Private nonprofit",E796&lt;&gt;""),I796,"")</f>
      </c>
    </row>
    <row r="797">
      <c r="A797" t="n">
        <v>188182</v>
      </c>
      <c r="B797" t="s">
        <v>3198</v>
      </c>
      <c r="C797" t="s">
        <v>163</v>
      </c>
      <c r="D797" t="n">
        <v>56</v>
      </c>
      <c r="E797" t="n">
        <v>20438</v>
      </c>
      <c r="F797" t="n">
        <v>53</v>
      </c>
      <c r="G797" t="n">
        <v>21</v>
      </c>
      <c r="H797" t="n">
        <v>1090</v>
      </c>
      <c r="I797" t="n">
        <v>26.7</v>
      </c>
      <c r="J797" s="10" t="str">
        <f>=LOG10(H797)</f>
      </c>
      <c r="K797" t="str">
        <f>=_xlfn.RANK.AVG(H797,H$2:H$1654,1)</f>
      </c>
      <c r="L797" t="str">
        <f>=_xlfn.RANK.AVG(I797,I$2:I$1654,1)</f>
      </c>
      <c r="M797" t="str">
        <f>=IF(AND(C797="Public",E797&lt;&gt;""),E797,"")</f>
      </c>
      <c r="N797" t="str">
        <f>=IF(AND(C797="Public",E797&lt;&gt;""),I797,"")</f>
      </c>
      <c r="O797" t="str">
        <f>=IF(AND(C797="Private nonprofit",E797&lt;&gt;""),E797,"")</f>
      </c>
      <c r="P797" t="str">
        <f>=IF(AND(C797="Private nonprofit",E797&lt;&gt;""),I797,"")</f>
      </c>
    </row>
    <row r="798">
      <c r="A798" t="n">
        <v>188304</v>
      </c>
      <c r="B798" t="s">
        <v>3205</v>
      </c>
      <c r="C798" t="s">
        <v>149</v>
      </c>
      <c r="D798" t="n">
        <v>42</v>
      </c>
      <c r="E798" t="n">
        <v>8712</v>
      </c>
      <c r="F798" t="n">
        <v>54</v>
      </c>
      <c r="G798" t="n">
        <v>13</v>
      </c>
      <c r="H798" t="n">
        <v>4150</v>
      </c>
      <c r="I798" t="n">
        <v>26.2</v>
      </c>
      <c r="J798" s="10" t="str">
        <f>=LOG10(H798)</f>
      </c>
      <c r="K798" t="str">
        <f>=_xlfn.RANK.AVG(H798,H$2:H$1654,1)</f>
      </c>
      <c r="L798" t="str">
        <f>=_xlfn.RANK.AVG(I798,I$2:I$1654,1)</f>
      </c>
      <c r="M798" t="str">
        <f>=IF(AND(C798="Public",E798&lt;&gt;""),E798,"")</f>
      </c>
      <c r="N798" t="str">
        <f>=IF(AND(C798="Public",E798&lt;&gt;""),I798,"")</f>
      </c>
      <c r="O798" t="str">
        <f>=IF(AND(C798="Private nonprofit",E798&lt;&gt;""),E798,"")</f>
      </c>
      <c r="P798" t="str">
        <f>=IF(AND(C798="Private nonprofit",E798&lt;&gt;""),I798,"")</f>
      </c>
    </row>
    <row r="799">
      <c r="A799" t="n">
        <v>188340</v>
      </c>
      <c r="B799" t="s">
        <v>3207</v>
      </c>
      <c r="C799" t="s">
        <v>163</v>
      </c>
      <c r="D799" t="n">
        <v>53</v>
      </c>
      <c r="E799" t="n">
        <v>37171</v>
      </c>
      <c r="F799" t="n">
        <v>68</v>
      </c>
      <c r="G799" t="n">
        <v>14</v>
      </c>
      <c r="H799" t="n">
        <v>1620</v>
      </c>
      <c r="I799" t="n">
        <v>43.2</v>
      </c>
      <c r="J799" s="10" t="str">
        <f>=LOG10(H799)</f>
      </c>
      <c r="K799" t="str">
        <f>=_xlfn.RANK.AVG(H799,H$2:H$1654,1)</f>
      </c>
      <c r="L799" t="str">
        <f>=_xlfn.RANK.AVG(I799,I$2:I$1654,1)</f>
      </c>
      <c r="M799" t="str">
        <f>=IF(AND(C799="Public",E799&lt;&gt;""),E799,"")</f>
      </c>
      <c r="N799" t="str">
        <f>=IF(AND(C799="Public",E799&lt;&gt;""),I799,"")</f>
      </c>
      <c r="O799" t="str">
        <f>=IF(AND(C799="Private nonprofit",E799&lt;&gt;""),E799,"")</f>
      </c>
      <c r="P799" t="str">
        <f>=IF(AND(C799="Private nonprofit",E799&lt;&gt;""),I799,"")</f>
      </c>
    </row>
    <row r="800">
      <c r="A800" t="n">
        <v>188429</v>
      </c>
      <c r="B800" t="s">
        <v>3209</v>
      </c>
      <c r="C800" t="s">
        <v>163</v>
      </c>
      <c r="D800" t="n">
        <v>29</v>
      </c>
      <c r="E800" t="n">
        <v>28671</v>
      </c>
      <c r="F800" t="n">
        <v>83</v>
      </c>
      <c r="G800" t="n">
        <v>12</v>
      </c>
      <c r="H800" t="n">
        <v>8175</v>
      </c>
      <c r="I800" t="n">
        <v>69.4</v>
      </c>
      <c r="J800" s="10" t="str">
        <f>=LOG10(H800)</f>
      </c>
      <c r="K800" t="str">
        <f>=_xlfn.RANK.AVG(H800,H$2:H$1654,1)</f>
      </c>
      <c r="L800" t="str">
        <f>=_xlfn.RANK.AVG(I800,I$2:I$1654,1)</f>
      </c>
      <c r="M800" t="str">
        <f>=IF(AND(C800="Public",E800&lt;&gt;""),E800,"")</f>
      </c>
      <c r="N800" t="str">
        <f>=IF(AND(C800="Public",E800&lt;&gt;""),I800,"")</f>
      </c>
      <c r="O800" t="str">
        <f>=IF(AND(C800="Private nonprofit",E800&lt;&gt;""),E800,"")</f>
      </c>
      <c r="P800" t="str">
        <f>=IF(AND(C800="Private nonprofit",E800&lt;&gt;""),I800,"")</f>
      </c>
    </row>
    <row r="801">
      <c r="A801" t="n">
        <v>188526</v>
      </c>
      <c r="B801" t="s">
        <v>3213</v>
      </c>
      <c r="C801" t="s">
        <v>163</v>
      </c>
      <c r="D801" t="n">
        <v>29</v>
      </c>
      <c r="E801" t="n">
        <v>26804</v>
      </c>
      <c r="F801" t="n">
        <v>86</v>
      </c>
      <c r="G801" t="n">
        <v>10</v>
      </c>
      <c r="H801" t="n">
        <v>1010</v>
      </c>
      <c r="I801" t="n">
        <v>60</v>
      </c>
      <c r="J801" s="10" t="str">
        <f>=LOG10(H801)</f>
      </c>
      <c r="K801" t="str">
        <f>=_xlfn.RANK.AVG(H801,H$2:H$1654,1)</f>
      </c>
      <c r="L801" t="str">
        <f>=_xlfn.RANK.AVG(I801,I$2:I$1654,1)</f>
      </c>
      <c r="M801" t="str">
        <f>=IF(AND(C801="Public",E801&lt;&gt;""),E801,"")</f>
      </c>
      <c r="N801" t="str">
        <f>=IF(AND(C801="Public",E801&lt;&gt;""),I801,"")</f>
      </c>
      <c r="O801" t="str">
        <f>=IF(AND(C801="Private nonprofit",E801&lt;&gt;""),E801,"")</f>
      </c>
      <c r="P801" t="str">
        <f>=IF(AND(C801="Private nonprofit",E801&lt;&gt;""),I801,"")</f>
      </c>
    </row>
    <row r="802">
      <c r="A802" t="n">
        <v>188641</v>
      </c>
      <c r="B802" t="s">
        <v>3216</v>
      </c>
      <c r="C802" t="s">
        <v>163</v>
      </c>
      <c r="D802" t="n">
        <v>39</v>
      </c>
      <c r="E802" t="n">
        <v>26127</v>
      </c>
      <c r="F802" t="n">
        <v>77</v>
      </c>
      <c r="G802" t="n">
        <v>10</v>
      </c>
      <c r="H802" t="n">
        <v>2222</v>
      </c>
      <c r="I802" t="n">
        <v>55.5</v>
      </c>
      <c r="J802" s="10" t="str">
        <f>=LOG10(H802)</f>
      </c>
      <c r="K802" t="str">
        <f>=_xlfn.RANK.AVG(H802,H$2:H$1654,1)</f>
      </c>
      <c r="L802" t="str">
        <f>=_xlfn.RANK.AVG(I802,I$2:I$1654,1)</f>
      </c>
      <c r="M802" t="str">
        <f>=IF(AND(C802="Public",E802&lt;&gt;""),E802,"")</f>
      </c>
      <c r="N802" t="str">
        <f>=IF(AND(C802="Public",E802&lt;&gt;""),I802,"")</f>
      </c>
      <c r="O802" t="str">
        <f>=IF(AND(C802="Private nonprofit",E802&lt;&gt;""),E802,"")</f>
      </c>
      <c r="P802" t="str">
        <f>=IF(AND(C802="Private nonprofit",E802&lt;&gt;""),I802,"")</f>
      </c>
    </row>
    <row r="803">
      <c r="A803" t="n">
        <v>188854</v>
      </c>
      <c r="B803" t="s">
        <v>3225</v>
      </c>
      <c r="C803" t="s">
        <v>163</v>
      </c>
      <c r="D803" t="n">
        <v>36</v>
      </c>
      <c r="E803" t="n">
        <v>46130</v>
      </c>
      <c r="F803" t="n">
        <v>75</v>
      </c>
      <c r="G803" t="n">
        <v>6</v>
      </c>
      <c r="H803" t="n">
        <v>1799</v>
      </c>
      <c r="I803" t="n">
        <v>58.7</v>
      </c>
      <c r="J803" s="10" t="str">
        <f>=LOG10(H803)</f>
      </c>
      <c r="K803" t="str">
        <f>=_xlfn.RANK.AVG(H803,H$2:H$1654,1)</f>
      </c>
      <c r="L803" t="str">
        <f>=_xlfn.RANK.AVG(I803,I$2:I$1654,1)</f>
      </c>
      <c r="M803" t="str">
        <f>=IF(AND(C803="Public",E803&lt;&gt;""),E803,"")</f>
      </c>
      <c r="N803" t="str">
        <f>=IF(AND(C803="Public",E803&lt;&gt;""),I803,"")</f>
      </c>
      <c r="O803" t="str">
        <f>=IF(AND(C803="Private nonprofit",E803&lt;&gt;""),E803,"")</f>
      </c>
      <c r="P803" t="str">
        <f>=IF(AND(C803="Private nonprofit",E803&lt;&gt;""),I803,"")</f>
      </c>
    </row>
    <row r="804">
      <c r="A804" t="n">
        <v>189088</v>
      </c>
      <c r="B804" t="s">
        <v>3232</v>
      </c>
      <c r="C804" t="s">
        <v>163</v>
      </c>
      <c r="D804" t="n">
        <v>23</v>
      </c>
      <c r="E804" t="n">
        <v>25218</v>
      </c>
      <c r="F804" t="n">
        <v>85</v>
      </c>
      <c r="G804" t="n">
        <v>9</v>
      </c>
      <c r="H804" t="n">
        <v>3285</v>
      </c>
      <c r="I804" t="n">
        <v>72.7</v>
      </c>
      <c r="J804" s="10" t="str">
        <f>=LOG10(H804)</f>
      </c>
      <c r="K804" t="str">
        <f>=_xlfn.RANK.AVG(H804,H$2:H$1654,1)</f>
      </c>
      <c r="L804" t="str">
        <f>=_xlfn.RANK.AVG(I804,I$2:I$1654,1)</f>
      </c>
      <c r="M804" t="str">
        <f>=IF(AND(C804="Public",E804&lt;&gt;""),E804,"")</f>
      </c>
      <c r="N804" t="str">
        <f>=IF(AND(C804="Public",E804&lt;&gt;""),I804,"")</f>
      </c>
      <c r="O804" t="str">
        <f>=IF(AND(C804="Private nonprofit",E804&lt;&gt;""),E804,"")</f>
      </c>
      <c r="P804" t="str">
        <f>=IF(AND(C804="Private nonprofit",E804&lt;&gt;""),I804,"")</f>
      </c>
    </row>
    <row r="805">
      <c r="A805" t="n">
        <v>189097</v>
      </c>
      <c r="B805" t="s">
        <v>3234</v>
      </c>
      <c r="C805" t="s">
        <v>163</v>
      </c>
      <c r="D805" t="n">
        <v>15</v>
      </c>
      <c r="E805" t="n">
        <v>27738</v>
      </c>
      <c r="F805" t="n">
        <v>97</v>
      </c>
      <c r="G805" t="n">
        <v>10</v>
      </c>
      <c r="H805" t="n">
        <v>3685</v>
      </c>
      <c r="I805" t="n">
        <v>92.9</v>
      </c>
      <c r="J805" s="10" t="str">
        <f>=LOG10(H805)</f>
      </c>
      <c r="K805" t="str">
        <f>=_xlfn.RANK.AVG(H805,H$2:H$1654,1)</f>
      </c>
      <c r="L805" t="str">
        <f>=_xlfn.RANK.AVG(I805,I$2:I$1654,1)</f>
      </c>
      <c r="M805" t="str">
        <f>=IF(AND(C805="Public",E805&lt;&gt;""),E805,"")</f>
      </c>
      <c r="N805" t="str">
        <f>=IF(AND(C805="Public",E805&lt;&gt;""),I805,"")</f>
      </c>
      <c r="O805" t="str">
        <f>=IF(AND(C805="Private nonprofit",E805&lt;&gt;""),E805,"")</f>
      </c>
      <c r="P805" t="str">
        <f>=IF(AND(C805="Private nonprofit",E805&lt;&gt;""),I805,"")</f>
      </c>
    </row>
    <row r="806">
      <c r="A806" t="n">
        <v>189228</v>
      </c>
      <c r="B806" t="s">
        <v>3236</v>
      </c>
      <c r="C806" t="s">
        <v>189</v>
      </c>
      <c r="D806" t="n">
        <v>54</v>
      </c>
      <c r="E806" t="n">
        <v>27509</v>
      </c>
      <c r="F806" t="n">
        <v>50</v>
      </c>
      <c r="G806" t="n">
        <v>21</v>
      </c>
      <c r="H806" t="n">
        <v>2782</v>
      </c>
      <c r="I806" t="n">
        <v>41.9</v>
      </c>
      <c r="J806" s="10" t="str">
        <f>=LOG10(H806)</f>
      </c>
      <c r="K806" t="str">
        <f>=_xlfn.RANK.AVG(H806,H$2:H$1654,1)</f>
      </c>
      <c r="L806" t="str">
        <f>=_xlfn.RANK.AVG(I806,I$2:I$1654,1)</f>
      </c>
      <c r="M806" t="str">
        <f>=IF(AND(C806="Public",E806&lt;&gt;""),E806,"")</f>
      </c>
      <c r="N806" t="str">
        <f>=IF(AND(C806="Public",E806&lt;&gt;""),I806,"")</f>
      </c>
      <c r="O806" t="str">
        <f>=IF(AND(C806="Private nonprofit",E806&lt;&gt;""),E806,"")</f>
      </c>
      <c r="P806" t="str">
        <f>=IF(AND(C806="Private nonprofit",E806&lt;&gt;""),I806,"")</f>
      </c>
    </row>
    <row r="807">
      <c r="A807" t="n">
        <v>189413</v>
      </c>
      <c r="B807" t="s">
        <v>3242</v>
      </c>
      <c r="C807" t="s">
        <v>163</v>
      </c>
      <c r="D807" t="n">
        <v>85</v>
      </c>
      <c r="E807" t="n">
        <v>14102</v>
      </c>
      <c r="F807" t="n">
        <v>85</v>
      </c>
      <c r="G807" t="n">
        <v>20</v>
      </c>
      <c r="H807" t="n">
        <v>585</v>
      </c>
      <c r="I807" t="n">
        <v>26</v>
      </c>
      <c r="J807" s="10" t="str">
        <f>=LOG10(H807)</f>
      </c>
      <c r="K807" t="str">
        <f>=_xlfn.RANK.AVG(H807,H$2:H$1654,1)</f>
      </c>
      <c r="L807" t="str">
        <f>=_xlfn.RANK.AVG(I807,I$2:I$1654,1)</f>
      </c>
      <c r="M807" t="str">
        <f>=IF(AND(C807="Public",E807&lt;&gt;""),E807,"")</f>
      </c>
      <c r="N807" t="str">
        <f>=IF(AND(C807="Public",E807&lt;&gt;""),I807,"")</f>
      </c>
      <c r="O807" t="str">
        <f>=IF(AND(C807="Private nonprofit",E807&lt;&gt;""),E807,"")</f>
      </c>
      <c r="P807" t="str">
        <f>=IF(AND(C807="Private nonprofit",E807&lt;&gt;""),I807,"")</f>
      </c>
    </row>
    <row r="808">
      <c r="A808" t="n">
        <v>189705</v>
      </c>
      <c r="B808" t="s">
        <v>3254</v>
      </c>
      <c r="C808" t="s">
        <v>163</v>
      </c>
      <c r="D808" t="n">
        <v>27</v>
      </c>
      <c r="E808" t="n">
        <v>19321</v>
      </c>
      <c r="F808" t="n">
        <v>80</v>
      </c>
      <c r="G808" t="n">
        <v>11</v>
      </c>
      <c r="H808" t="n">
        <v>2859</v>
      </c>
      <c r="I808" t="n">
        <v>70.7</v>
      </c>
      <c r="J808" s="10" t="str">
        <f>=LOG10(H808)</f>
      </c>
      <c r="K808" t="str">
        <f>=_xlfn.RANK.AVG(H808,H$2:H$1654,1)</f>
      </c>
      <c r="L808" t="str">
        <f>=_xlfn.RANK.AVG(I808,I$2:I$1654,1)</f>
      </c>
      <c r="M808" t="str">
        <f>=IF(AND(C808="Public",E808&lt;&gt;""),E808,"")</f>
      </c>
      <c r="N808" t="str">
        <f>=IF(AND(C808="Public",E808&lt;&gt;""),I808,"")</f>
      </c>
      <c r="O808" t="str">
        <f>=IF(AND(C808="Private nonprofit",E808&lt;&gt;""),E808,"")</f>
      </c>
      <c r="P808" t="str">
        <f>=IF(AND(C808="Private nonprofit",E808&lt;&gt;""),I808,"")</f>
      </c>
    </row>
    <row r="809">
      <c r="A809" t="n">
        <v>189857</v>
      </c>
      <c r="B809" t="s">
        <v>3260</v>
      </c>
      <c r="C809" t="s">
        <v>163</v>
      </c>
      <c r="D809" t="n">
        <v>64</v>
      </c>
      <c r="E809" t="n">
        <v>19471</v>
      </c>
      <c r="F809" t="n">
        <v>82</v>
      </c>
      <c r="G809" t="n">
        <v>35</v>
      </c>
      <c r="H809" t="n">
        <v>784</v>
      </c>
      <c r="I809" t="n">
        <v>2.8</v>
      </c>
      <c r="J809" s="10" t="str">
        <f>=LOG10(H809)</f>
      </c>
      <c r="K809" t="str">
        <f>=_xlfn.RANK.AVG(H809,H$2:H$1654,1)</f>
      </c>
      <c r="L809" t="str">
        <f>=_xlfn.RANK.AVG(I809,I$2:I$1654,1)</f>
      </c>
      <c r="M809" t="str">
        <f>=IF(AND(C809="Public",E809&lt;&gt;""),E809,"")</f>
      </c>
      <c r="N809" t="str">
        <f>=IF(AND(C809="Public",E809&lt;&gt;""),I809,"")</f>
      </c>
      <c r="O809" t="str">
        <f>=IF(AND(C809="Private nonprofit",E809&lt;&gt;""),E809,"")</f>
      </c>
      <c r="P809" t="str">
        <f>=IF(AND(C809="Private nonprofit",E809&lt;&gt;""),I809,"")</f>
      </c>
    </row>
    <row r="810">
      <c r="A810" t="n">
        <v>190044</v>
      </c>
      <c r="B810" t="s">
        <v>3263</v>
      </c>
      <c r="C810" t="s">
        <v>163</v>
      </c>
      <c r="D810" t="n">
        <v>20</v>
      </c>
      <c r="E810" t="n">
        <v>33192</v>
      </c>
      <c r="F810" t="n">
        <v>85</v>
      </c>
      <c r="G810" t="n">
        <v>12</v>
      </c>
      <c r="H810" t="n">
        <v>4048</v>
      </c>
      <c r="I810" t="n">
        <v>73.6</v>
      </c>
      <c r="J810" s="10" t="str">
        <f>=LOG10(H810)</f>
      </c>
      <c r="K810" t="str">
        <f>=_xlfn.RANK.AVG(H810,H$2:H$1654,1)</f>
      </c>
      <c r="L810" t="str">
        <f>=_xlfn.RANK.AVG(I810,I$2:I$1654,1)</f>
      </c>
      <c r="M810" t="str">
        <f>=IF(AND(C810="Public",E810&lt;&gt;""),E810,"")</f>
      </c>
      <c r="N810" t="str">
        <f>=IF(AND(C810="Public",E810&lt;&gt;""),I810,"")</f>
      </c>
      <c r="O810" t="str">
        <f>=IF(AND(C810="Private nonprofit",E810&lt;&gt;""),E810,"")</f>
      </c>
      <c r="P810" t="str">
        <f>=IF(AND(C810="Private nonprofit",E810&lt;&gt;""),I810,"")</f>
      </c>
    </row>
    <row r="811">
      <c r="A811" t="n">
        <v>190099</v>
      </c>
      <c r="B811" t="s">
        <v>3270</v>
      </c>
      <c r="C811" t="s">
        <v>163</v>
      </c>
      <c r="D811" t="n">
        <v>13</v>
      </c>
      <c r="E811" t="n">
        <v>26954</v>
      </c>
      <c r="F811" t="n">
        <v>93</v>
      </c>
      <c r="G811" t="n">
        <v>9</v>
      </c>
      <c r="H811" t="n">
        <v>3222</v>
      </c>
      <c r="I811" t="n">
        <v>90.5</v>
      </c>
      <c r="J811" s="10" t="str">
        <f>=LOG10(H811)</f>
      </c>
      <c r="K811" t="str">
        <f>=_xlfn.RANK.AVG(H811,H$2:H$1654,1)</f>
      </c>
      <c r="L811" t="str">
        <f>=_xlfn.RANK.AVG(I811,I$2:I$1654,1)</f>
      </c>
      <c r="M811" t="str">
        <f>=IF(AND(C811="Public",E811&lt;&gt;""),E811,"")</f>
      </c>
      <c r="N811" t="str">
        <f>=IF(AND(C811="Public",E811&lt;&gt;""),I811,"")</f>
      </c>
      <c r="O811" t="str">
        <f>=IF(AND(C811="Private nonprofit",E811&lt;&gt;""),E811,"")</f>
      </c>
      <c r="P811" t="str">
        <f>=IF(AND(C811="Private nonprofit",E811&lt;&gt;""),I811,"")</f>
      </c>
    </row>
    <row r="812">
      <c r="A812" t="n">
        <v>190114</v>
      </c>
      <c r="B812" t="s">
        <v>3272</v>
      </c>
      <c r="C812" t="s">
        <v>163</v>
      </c>
      <c r="D812" t="n">
        <v>61</v>
      </c>
      <c r="E812" t="n">
        <v>27481</v>
      </c>
      <c r="F812" t="n">
        <v>38</v>
      </c>
      <c r="G812" t="n">
        <v>13</v>
      </c>
      <c r="H812" t="n">
        <v>921</v>
      </c>
      <c r="I812" t="n">
        <v>21.1</v>
      </c>
      <c r="J812" s="10" t="str">
        <f>=LOG10(H812)</f>
      </c>
      <c r="K812" t="str">
        <f>=_xlfn.RANK.AVG(H812,H$2:H$1654,1)</f>
      </c>
      <c r="L812" t="str">
        <f>=_xlfn.RANK.AVG(I812,I$2:I$1654,1)</f>
      </c>
      <c r="M812" t="str">
        <f>=IF(AND(C812="Public",E812&lt;&gt;""),E812,"")</f>
      </c>
      <c r="N812" t="str">
        <f>=IF(AND(C812="Public",E812&lt;&gt;""),I812,"")</f>
      </c>
      <c r="O812" t="str">
        <f>=IF(AND(C812="Private nonprofit",E812&lt;&gt;""),E812,"")</f>
      </c>
      <c r="P812" t="str">
        <f>=IF(AND(C812="Private nonprofit",E812&lt;&gt;""),I812,"")</f>
      </c>
    </row>
    <row r="813">
      <c r="A813" t="n">
        <v>190150</v>
      </c>
      <c r="B813" t="s">
        <v>3273</v>
      </c>
      <c r="C813" t="s">
        <v>163</v>
      </c>
      <c r="D813" t="n">
        <v>23</v>
      </c>
      <c r="E813" t="n">
        <v>20869</v>
      </c>
      <c r="F813" t="n">
        <v>97</v>
      </c>
      <c r="G813" t="n">
        <v>6</v>
      </c>
      <c r="H813" t="n">
        <v>37954</v>
      </c>
      <c r="I813" t="n">
        <v>95</v>
      </c>
      <c r="J813" s="10" t="str">
        <f>=LOG10(H813)</f>
      </c>
      <c r="K813" t="str">
        <f>=_xlfn.RANK.AVG(H813,H$2:H$1654,1)</f>
      </c>
      <c r="L813" t="str">
        <f>=_xlfn.RANK.AVG(I813,I$2:I$1654,1)</f>
      </c>
      <c r="M813" t="str">
        <f>=IF(AND(C813="Public",E813&lt;&gt;""),E813,"")</f>
      </c>
      <c r="N813" t="str">
        <f>=IF(AND(C813="Public",E813&lt;&gt;""),I813,"")</f>
      </c>
      <c r="O813" t="str">
        <f>=IF(AND(C813="Private nonprofit",E813&lt;&gt;""),E813,"")</f>
      </c>
      <c r="P813" t="str">
        <f>=IF(AND(C813="Private nonprofit",E813&lt;&gt;""),I813,"")</f>
      </c>
    </row>
    <row r="814">
      <c r="A814" t="n">
        <v>190372</v>
      </c>
      <c r="B814" t="s">
        <v>3279</v>
      </c>
      <c r="C814" t="s">
        <v>163</v>
      </c>
      <c r="D814" t="n">
        <v>28</v>
      </c>
      <c r="E814" t="n">
        <v>28199</v>
      </c>
      <c r="F814" t="n">
        <v>91</v>
      </c>
      <c r="G814" t="n">
        <v>9</v>
      </c>
      <c r="H814" t="n">
        <v>980</v>
      </c>
      <c r="I814" t="n">
        <v>80.3</v>
      </c>
      <c r="J814" s="10" t="str">
        <f>=LOG10(H814)</f>
      </c>
      <c r="K814" t="str">
        <f>=_xlfn.RANK.AVG(H814,H$2:H$1654,1)</f>
      </c>
      <c r="L814" t="str">
        <f>=_xlfn.RANK.AVG(I814,I$2:I$1654,1)</f>
      </c>
      <c r="M814" t="str">
        <f>=IF(AND(C814="Public",E814&lt;&gt;""),E814,"")</f>
      </c>
      <c r="N814" t="str">
        <f>=IF(AND(C814="Public",E814&lt;&gt;""),I814,"")</f>
      </c>
      <c r="O814" t="str">
        <f>=IF(AND(C814="Private nonprofit",E814&lt;&gt;""),E814,"")</f>
      </c>
      <c r="P814" t="str">
        <f>=IF(AND(C814="Private nonprofit",E814&lt;&gt;""),I814,"")</f>
      </c>
    </row>
    <row r="815">
      <c r="A815" t="n">
        <v>190415</v>
      </c>
      <c r="B815" t="s">
        <v>3280</v>
      </c>
      <c r="C815" t="s">
        <v>163</v>
      </c>
      <c r="D815" t="n">
        <v>18</v>
      </c>
      <c r="E815" t="n">
        <v>26455</v>
      </c>
      <c r="F815" t="n">
        <v>98</v>
      </c>
      <c r="G815" t="n">
        <v>9</v>
      </c>
      <c r="H815" t="n">
        <v>26510</v>
      </c>
      <c r="I815" t="n">
        <v>95.1</v>
      </c>
      <c r="J815" s="10" t="str">
        <f>=LOG10(H815)</f>
      </c>
      <c r="K815" t="str">
        <f>=_xlfn.RANK.AVG(H815,H$2:H$1654,1)</f>
      </c>
      <c r="L815" t="str">
        <f>=_xlfn.RANK.AVG(I815,I$2:I$1654,1)</f>
      </c>
      <c r="M815" t="str">
        <f>=IF(AND(C815="Public",E815&lt;&gt;""),E815,"")</f>
      </c>
      <c r="N815" t="str">
        <f>=IF(AND(C815="Public",E815&lt;&gt;""),I815,"")</f>
      </c>
      <c r="O815" t="str">
        <f>=IF(AND(C815="Private nonprofit",E815&lt;&gt;""),E815,"")</f>
      </c>
      <c r="P815" t="str">
        <f>=IF(AND(C815="Private nonprofit",E815&lt;&gt;""),I815,"")</f>
      </c>
    </row>
    <row r="816">
      <c r="A816" t="n">
        <v>190503</v>
      </c>
      <c r="B816" t="s">
        <v>3287</v>
      </c>
      <c r="C816" t="s">
        <v>163</v>
      </c>
      <c r="D816" t="n">
        <v>28</v>
      </c>
      <c r="E816" t="n">
        <v>36015</v>
      </c>
      <c r="F816" t="n">
        <v>75</v>
      </c>
      <c r="G816" t="n">
        <v>19</v>
      </c>
      <c r="H816" t="n">
        <v>4060</v>
      </c>
      <c r="I816" t="n">
        <v>49</v>
      </c>
      <c r="J816" s="10" t="str">
        <f>=LOG10(H816)</f>
      </c>
      <c r="K816" t="str">
        <f>=_xlfn.RANK.AVG(H816,H$2:H$1654,1)</f>
      </c>
      <c r="L816" t="str">
        <f>=_xlfn.RANK.AVG(I816,I$2:I$1654,1)</f>
      </c>
      <c r="M816" t="str">
        <f>=IF(AND(C816="Public",E816&lt;&gt;""),E816,"")</f>
      </c>
      <c r="N816" t="str">
        <f>=IF(AND(C816="Public",E816&lt;&gt;""),I816,"")</f>
      </c>
      <c r="O816" t="str">
        <f>=IF(AND(C816="Private nonprofit",E816&lt;&gt;""),E816,"")</f>
      </c>
      <c r="P816" t="str">
        <f>=IF(AND(C816="Private nonprofit",E816&lt;&gt;""),I816,"")</f>
      </c>
    </row>
    <row r="817">
      <c r="A817" t="n">
        <v>190512</v>
      </c>
      <c r="B817" t="s">
        <v>3289</v>
      </c>
      <c r="C817" t="s">
        <v>149</v>
      </c>
      <c r="D817" t="n">
        <v>55</v>
      </c>
      <c r="E817" t="n">
        <v>3989</v>
      </c>
      <c r="F817" t="n">
        <v>88</v>
      </c>
      <c r="G817" t="n">
        <v>19</v>
      </c>
      <c r="H817" t="n">
        <v>22995</v>
      </c>
      <c r="I817" t="n">
        <v>72.1</v>
      </c>
      <c r="J817" s="10" t="str">
        <f>=LOG10(H817)</f>
      </c>
      <c r="K817" t="str">
        <f>=_xlfn.RANK.AVG(H817,H$2:H$1654,1)</f>
      </c>
      <c r="L817" t="str">
        <f>=_xlfn.RANK.AVG(I817,I$2:I$1654,1)</f>
      </c>
      <c r="M817" t="str">
        <f>=IF(AND(C817="Public",E817&lt;&gt;""),E817,"")</f>
      </c>
      <c r="N817" t="str">
        <f>=IF(AND(C817="Public",E817&lt;&gt;""),I817,"")</f>
      </c>
      <c r="O817" t="str">
        <f>=IF(AND(C817="Private nonprofit",E817&lt;&gt;""),E817,"")</f>
      </c>
      <c r="P817" t="str">
        <f>=IF(AND(C817="Private nonprofit",E817&lt;&gt;""),I817,"")</f>
      </c>
    </row>
    <row r="818">
      <c r="A818" t="n">
        <v>190549</v>
      </c>
      <c r="B818" t="s">
        <v>3292</v>
      </c>
      <c r="C818" t="s">
        <v>149</v>
      </c>
      <c r="D818" t="n">
        <v>56</v>
      </c>
      <c r="E818" t="n">
        <v>4105</v>
      </c>
      <c r="F818" t="n">
        <v>80</v>
      </c>
      <c r="G818" t="n">
        <v>13</v>
      </c>
      <c r="H818" t="n">
        <v>17226</v>
      </c>
      <c r="I818" t="n">
        <v>56.6</v>
      </c>
      <c r="J818" s="10" t="str">
        <f>=LOG10(H818)</f>
      </c>
      <c r="K818" t="str">
        <f>=_xlfn.RANK.AVG(H818,H$2:H$1654,1)</f>
      </c>
      <c r="L818" t="str">
        <f>=_xlfn.RANK.AVG(I818,I$2:I$1654,1)</f>
      </c>
      <c r="M818" t="str">
        <f>=IF(AND(C818="Public",E818&lt;&gt;""),E818,"")</f>
      </c>
      <c r="N818" t="str">
        <f>=IF(AND(C818="Public",E818&lt;&gt;""),I818,"")</f>
      </c>
      <c r="O818" t="str">
        <f>=IF(AND(C818="Private nonprofit",E818&lt;&gt;""),E818,"")</f>
      </c>
      <c r="P818" t="str">
        <f>=IF(AND(C818="Private nonprofit",E818&lt;&gt;""),I818,"")</f>
      </c>
    </row>
    <row r="819">
      <c r="A819" t="n">
        <v>190558</v>
      </c>
      <c r="B819" t="s">
        <v>3293</v>
      </c>
      <c r="C819" t="s">
        <v>149</v>
      </c>
      <c r="D819" t="n">
        <v>49</v>
      </c>
      <c r="E819" t="n">
        <v>6355</v>
      </c>
      <c r="F819" t="n">
        <v>76</v>
      </c>
      <c r="G819" t="n">
        <v>16</v>
      </c>
      <c r="H819" t="n">
        <v>12705</v>
      </c>
      <c r="I819" t="n">
        <v>47.7</v>
      </c>
      <c r="J819" s="10" t="str">
        <f>=LOG10(H819)</f>
      </c>
      <c r="K819" t="str">
        <f>=_xlfn.RANK.AVG(H819,H$2:H$1654,1)</f>
      </c>
      <c r="L819" t="str">
        <f>=_xlfn.RANK.AVG(I819,I$2:I$1654,1)</f>
      </c>
      <c r="M819" t="str">
        <f>=IF(AND(C819="Public",E819&lt;&gt;""),E819,"")</f>
      </c>
      <c r="N819" t="str">
        <f>=IF(AND(C819="Public",E819&lt;&gt;""),I819,"")</f>
      </c>
      <c r="O819" t="str">
        <f>=IF(AND(C819="Private nonprofit",E819&lt;&gt;""),E819,"")</f>
      </c>
      <c r="P819" t="str">
        <f>=IF(AND(C819="Private nonprofit",E819&lt;&gt;""),I819,"")</f>
      </c>
    </row>
    <row r="820">
      <c r="A820" t="n">
        <v>190567</v>
      </c>
      <c r="B820" t="s">
        <v>3295</v>
      </c>
      <c r="C820" t="s">
        <v>149</v>
      </c>
      <c r="D820" t="n">
        <v>60</v>
      </c>
      <c r="E820" t="n">
        <v>4599</v>
      </c>
      <c r="F820" t="n">
        <v>79</v>
      </c>
      <c r="G820" t="n">
        <v>14</v>
      </c>
      <c r="H820" t="n">
        <v>16985</v>
      </c>
      <c r="I820" t="n">
        <v>54.7</v>
      </c>
      <c r="J820" s="10" t="str">
        <f>=LOG10(H820)</f>
      </c>
      <c r="K820" t="str">
        <f>=_xlfn.RANK.AVG(H820,H$2:H$1654,1)</f>
      </c>
      <c r="L820" t="str">
        <f>=_xlfn.RANK.AVG(I820,I$2:I$1654,1)</f>
      </c>
      <c r="M820" t="str">
        <f>=IF(AND(C820="Public",E820&lt;&gt;""),E820,"")</f>
      </c>
      <c r="N820" t="str">
        <f>=IF(AND(C820="Public",E820&lt;&gt;""),I820,"")</f>
      </c>
      <c r="O820" t="str">
        <f>=IF(AND(C820="Private nonprofit",E820&lt;&gt;""),E820,"")</f>
      </c>
      <c r="P820" t="str">
        <f>=IF(AND(C820="Private nonprofit",E820&lt;&gt;""),I820,"")</f>
      </c>
    </row>
    <row r="821">
      <c r="A821" t="n">
        <v>190594</v>
      </c>
      <c r="B821" t="s">
        <v>3298</v>
      </c>
      <c r="C821" t="s">
        <v>149</v>
      </c>
      <c r="D821" t="n">
        <v>55</v>
      </c>
      <c r="E821" t="n">
        <v>4127</v>
      </c>
      <c r="F821" t="n">
        <v>80</v>
      </c>
      <c r="G821" t="n">
        <v>14</v>
      </c>
      <c r="H821" t="n">
        <v>27061</v>
      </c>
      <c r="I821" t="n">
        <v>61</v>
      </c>
      <c r="J821" s="10" t="str">
        <f>=LOG10(H821)</f>
      </c>
      <c r="K821" t="str">
        <f>=_xlfn.RANK.AVG(H821,H$2:H$1654,1)</f>
      </c>
      <c r="L821" t="str">
        <f>=_xlfn.RANK.AVG(I821,I$2:I$1654,1)</f>
      </c>
      <c r="M821" t="str">
        <f>=IF(AND(C821="Public",E821&lt;&gt;""),E821,"")</f>
      </c>
      <c r="N821" t="str">
        <f>=IF(AND(C821="Public",E821&lt;&gt;""),I821,"")</f>
      </c>
      <c r="O821" t="str">
        <f>=IF(AND(C821="Private nonprofit",E821&lt;&gt;""),E821,"")</f>
      </c>
      <c r="P821" t="str">
        <f>=IF(AND(C821="Private nonprofit",E821&lt;&gt;""),I821,"")</f>
      </c>
    </row>
    <row r="822">
      <c r="A822" t="n">
        <v>190600</v>
      </c>
      <c r="B822" t="s">
        <v>3299</v>
      </c>
      <c r="C822" t="s">
        <v>149</v>
      </c>
      <c r="D822" t="n">
        <v>59</v>
      </c>
      <c r="E822" t="n">
        <v>4141</v>
      </c>
      <c r="F822" t="n">
        <v>81</v>
      </c>
      <c r="G822" t="n">
        <v>16</v>
      </c>
      <c r="H822" t="n">
        <v>17296</v>
      </c>
      <c r="I822" t="n">
        <v>55.5</v>
      </c>
      <c r="J822" s="10" t="str">
        <f>=LOG10(H822)</f>
      </c>
      <c r="K822" t="str">
        <f>=_xlfn.RANK.AVG(H822,H$2:H$1654,1)</f>
      </c>
      <c r="L822" t="str">
        <f>=_xlfn.RANK.AVG(I822,I$2:I$1654,1)</f>
      </c>
      <c r="M822" t="str">
        <f>=IF(AND(C822="Public",E822&lt;&gt;""),E822,"")</f>
      </c>
      <c r="N822" t="str">
        <f>=IF(AND(C822="Public",E822&lt;&gt;""),I822,"")</f>
      </c>
      <c r="O822" t="str">
        <f>=IF(AND(C822="Private nonprofit",E822&lt;&gt;""),E822,"")</f>
      </c>
      <c r="P822" t="str">
        <f>=IF(AND(C822="Private nonprofit",E822&lt;&gt;""),I822,"")</f>
      </c>
    </row>
    <row r="823">
      <c r="A823" t="n">
        <v>190637</v>
      </c>
      <c r="B823" t="s">
        <v>3302</v>
      </c>
      <c r="C823" t="s">
        <v>149</v>
      </c>
      <c r="D823" t="n">
        <v>61</v>
      </c>
      <c r="E823" t="n">
        <v>4076</v>
      </c>
      <c r="F823" t="n">
        <v>74</v>
      </c>
      <c r="G823" t="n">
        <v>15</v>
      </c>
      <c r="H823" t="n">
        <v>16660</v>
      </c>
      <c r="I823" t="n">
        <v>49.3</v>
      </c>
      <c r="J823" s="10" t="str">
        <f>=LOG10(H823)</f>
      </c>
      <c r="K823" t="str">
        <f>=_xlfn.RANK.AVG(H823,H$2:H$1654,1)</f>
      </c>
      <c r="L823" t="str">
        <f>=_xlfn.RANK.AVG(I823,I$2:I$1654,1)</f>
      </c>
      <c r="M823" t="str">
        <f>=IF(AND(C823="Public",E823&lt;&gt;""),E823,"")</f>
      </c>
      <c r="N823" t="str">
        <f>=IF(AND(C823="Public",E823&lt;&gt;""),I823,"")</f>
      </c>
      <c r="O823" t="str">
        <f>=IF(AND(C823="Private nonprofit",E823&lt;&gt;""),E823,"")</f>
      </c>
      <c r="P823" t="str">
        <f>=IF(AND(C823="Private nonprofit",E823&lt;&gt;""),I823,"")</f>
      </c>
    </row>
    <row r="824">
      <c r="A824" t="n">
        <v>190646</v>
      </c>
      <c r="B824" t="s">
        <v>3303</v>
      </c>
      <c r="C824" t="s">
        <v>149</v>
      </c>
      <c r="D824" t="n">
        <v>57</v>
      </c>
      <c r="E824" t="n">
        <v>6207</v>
      </c>
      <c r="F824" t="n">
        <v>52</v>
      </c>
      <c r="G824" t="n">
        <v>14</v>
      </c>
      <c r="H824" t="n">
        <v>4983</v>
      </c>
      <c r="I824" t="n">
        <v>19.5</v>
      </c>
      <c r="J824" s="10" t="str">
        <f>=LOG10(H824)</f>
      </c>
      <c r="K824" t="str">
        <f>=_xlfn.RANK.AVG(H824,H$2:H$1654,1)</f>
      </c>
      <c r="L824" t="str">
        <f>=_xlfn.RANK.AVG(I824,I$2:I$1654,1)</f>
      </c>
      <c r="M824" t="str">
        <f>=IF(AND(C824="Public",E824&lt;&gt;""),E824,"")</f>
      </c>
      <c r="N824" t="str">
        <f>=IF(AND(C824="Public",E824&lt;&gt;""),I824,"")</f>
      </c>
      <c r="O824" t="str">
        <f>=IF(AND(C824="Private nonprofit",E824&lt;&gt;""),E824,"")</f>
      </c>
      <c r="P824" t="str">
        <f>=IF(AND(C824="Private nonprofit",E824&lt;&gt;""),I824,"")</f>
      </c>
    </row>
    <row r="825">
      <c r="A825" t="n">
        <v>190655</v>
      </c>
      <c r="B825" t="s">
        <v>3304</v>
      </c>
      <c r="C825" t="s">
        <v>149</v>
      </c>
      <c r="D825" t="n">
        <v>55</v>
      </c>
      <c r="E825" t="n">
        <v>5417</v>
      </c>
      <c r="F825" t="n">
        <v>60</v>
      </c>
      <c r="G825" t="n">
        <v>16</v>
      </c>
      <c r="H825" t="n">
        <v>15997</v>
      </c>
      <c r="I825" t="n">
        <v>23.2</v>
      </c>
      <c r="J825" s="10" t="str">
        <f>=LOG10(H825)</f>
      </c>
      <c r="K825" t="str">
        <f>=_xlfn.RANK.AVG(H825,H$2:H$1654,1)</f>
      </c>
      <c r="L825" t="str">
        <f>=_xlfn.RANK.AVG(I825,I$2:I$1654,1)</f>
      </c>
      <c r="M825" t="str">
        <f>=IF(AND(C825="Public",E825&lt;&gt;""),E825,"")</f>
      </c>
      <c r="N825" t="str">
        <f>=IF(AND(C825="Public",E825&lt;&gt;""),I825,"")</f>
      </c>
      <c r="O825" t="str">
        <f>=IF(AND(C825="Private nonprofit",E825&lt;&gt;""),E825,"")</f>
      </c>
      <c r="P825" t="str">
        <f>=IF(AND(C825="Private nonprofit",E825&lt;&gt;""),I825,"")</f>
      </c>
    </row>
    <row r="826">
      <c r="A826" t="n">
        <v>190664</v>
      </c>
      <c r="B826" t="s">
        <v>3305</v>
      </c>
      <c r="C826" t="s">
        <v>149</v>
      </c>
      <c r="D826" t="n">
        <v>48</v>
      </c>
      <c r="E826" t="n">
        <v>5339</v>
      </c>
      <c r="F826" t="n">
        <v>78</v>
      </c>
      <c r="G826" t="n">
        <v>14</v>
      </c>
      <c r="H826" t="n">
        <v>20603</v>
      </c>
      <c r="I826" t="n">
        <v>60.2</v>
      </c>
      <c r="J826" s="10" t="str">
        <f>=LOG10(H826)</f>
      </c>
      <c r="K826" t="str">
        <f>=_xlfn.RANK.AVG(H826,H$2:H$1654,1)</f>
      </c>
      <c r="L826" t="str">
        <f>=_xlfn.RANK.AVG(I826,I$2:I$1654,1)</f>
      </c>
      <c r="M826" t="str">
        <f>=IF(AND(C826="Public",E826&lt;&gt;""),E826,"")</f>
      </c>
      <c r="N826" t="str">
        <f>=IF(AND(C826="Public",E826&lt;&gt;""),I826,"")</f>
      </c>
      <c r="O826" t="str">
        <f>=IF(AND(C826="Private nonprofit",E826&lt;&gt;""),E826,"")</f>
      </c>
      <c r="P826" t="str">
        <f>=IF(AND(C826="Private nonprofit",E826&lt;&gt;""),I826,"")</f>
      </c>
    </row>
    <row r="827">
      <c r="A827" t="n">
        <v>190691</v>
      </c>
      <c r="B827" t="s">
        <v>3310</v>
      </c>
      <c r="C827" t="s">
        <v>149</v>
      </c>
      <c r="D827" t="n">
        <v>43</v>
      </c>
      <c r="E827" t="n">
        <v>5631</v>
      </c>
      <c r="F827" t="n">
        <v>60</v>
      </c>
      <c r="G827" t="n">
        <v>13</v>
      </c>
      <c r="H827" t="n">
        <v>8013</v>
      </c>
      <c r="I827" t="n">
        <v>30.3</v>
      </c>
      <c r="J827" s="10" t="str">
        <f>=LOG10(H827)</f>
      </c>
      <c r="K827" t="str">
        <f>=_xlfn.RANK.AVG(H827,H$2:H$1654,1)</f>
      </c>
      <c r="L827" t="str">
        <f>=_xlfn.RANK.AVG(I827,I$2:I$1654,1)</f>
      </c>
      <c r="M827" t="str">
        <f>=IF(AND(C827="Public",E827&lt;&gt;""),E827,"")</f>
      </c>
      <c r="N827" t="str">
        <f>=IF(AND(C827="Public",E827&lt;&gt;""),I827,"")</f>
      </c>
      <c r="O827" t="str">
        <f>=IF(AND(C827="Private nonprofit",E827&lt;&gt;""),E827,"")</f>
      </c>
      <c r="P827" t="str">
        <f>=IF(AND(C827="Private nonprofit",E827&lt;&gt;""),I827,"")</f>
      </c>
    </row>
    <row r="828">
      <c r="A828" t="n">
        <v>190716</v>
      </c>
      <c r="B828" t="s">
        <v>3313</v>
      </c>
      <c r="C828" t="s">
        <v>163</v>
      </c>
      <c r="D828" t="n">
        <v>36</v>
      </c>
      <c r="E828" t="n">
        <v>20268</v>
      </c>
      <c r="F828" t="n">
        <v>72</v>
      </c>
      <c r="G828" t="n">
        <v>11</v>
      </c>
      <c r="H828" t="n">
        <v>2906</v>
      </c>
      <c r="I828" t="n">
        <v>56.7</v>
      </c>
      <c r="J828" s="10" t="str">
        <f>=LOG10(H828)</f>
      </c>
      <c r="K828" t="str">
        <f>=_xlfn.RANK.AVG(H828,H$2:H$1654,1)</f>
      </c>
      <c r="L828" t="str">
        <f>=_xlfn.RANK.AVG(I828,I$2:I$1654,1)</f>
      </c>
      <c r="M828" t="str">
        <f>=IF(AND(C828="Public",E828&lt;&gt;""),E828,"")</f>
      </c>
      <c r="N828" t="str">
        <f>=IF(AND(C828="Public",E828&lt;&gt;""),I828,"")</f>
      </c>
      <c r="O828" t="str">
        <f>=IF(AND(C828="Private nonprofit",E828&lt;&gt;""),E828,"")</f>
      </c>
      <c r="P828" t="str">
        <f>=IF(AND(C828="Private nonprofit",E828&lt;&gt;""),I828,"")</f>
      </c>
    </row>
    <row r="829">
      <c r="A829" t="n">
        <v>190725</v>
      </c>
      <c r="B829" t="s">
        <v>3314</v>
      </c>
      <c r="C829" t="s">
        <v>163</v>
      </c>
      <c r="D829" t="n">
        <v>42</v>
      </c>
      <c r="E829" t="n">
        <v>18944</v>
      </c>
      <c r="F829" t="n">
        <v>80</v>
      </c>
      <c r="G829" t="n">
        <v>13</v>
      </c>
      <c r="H829" t="n">
        <v>2957</v>
      </c>
      <c r="I829" t="n">
        <v>58.4</v>
      </c>
      <c r="J829" s="10" t="str">
        <f>=LOG10(H829)</f>
      </c>
      <c r="K829" t="str">
        <f>=_xlfn.RANK.AVG(H829,H$2:H$1654,1)</f>
      </c>
      <c r="L829" t="str">
        <f>=_xlfn.RANK.AVG(I829,I$2:I$1654,1)</f>
      </c>
      <c r="M829" t="str">
        <f>=IF(AND(C829="Public",E829&lt;&gt;""),E829,"")</f>
      </c>
      <c r="N829" t="str">
        <f>=IF(AND(C829="Public",E829&lt;&gt;""),I829,"")</f>
      </c>
      <c r="O829" t="str">
        <f>=IF(AND(C829="Private nonprofit",E829&lt;&gt;""),E829,"")</f>
      </c>
      <c r="P829" t="str">
        <f>=IF(AND(C829="Private nonprofit",E829&lt;&gt;""),I829,"")</f>
      </c>
    </row>
    <row r="830">
      <c r="A830" t="n">
        <v>190761</v>
      </c>
      <c r="B830" t="s">
        <v>3317</v>
      </c>
      <c r="C830" t="s">
        <v>163</v>
      </c>
      <c r="D830" t="n">
        <v>41</v>
      </c>
      <c r="E830" t="n">
        <v>23907</v>
      </c>
      <c r="F830" t="n">
        <v>67</v>
      </c>
      <c r="G830" t="n">
        <v>14</v>
      </c>
      <c r="H830" t="n">
        <v>1914</v>
      </c>
      <c r="I830" t="n">
        <v>56.8</v>
      </c>
      <c r="J830" s="10" t="str">
        <f>=LOG10(H830)</f>
      </c>
      <c r="K830" t="str">
        <f>=_xlfn.RANK.AVG(H830,H$2:H$1654,1)</f>
      </c>
      <c r="L830" t="str">
        <f>=_xlfn.RANK.AVG(I830,I$2:I$1654,1)</f>
      </c>
      <c r="M830" t="str">
        <f>=IF(AND(C830="Public",E830&lt;&gt;""),E830,"")</f>
      </c>
      <c r="N830" t="str">
        <f>=IF(AND(C830="Public",E830&lt;&gt;""),I830,"")</f>
      </c>
      <c r="O830" t="str">
        <f>=IF(AND(C830="Private nonprofit",E830&lt;&gt;""),E830,"")</f>
      </c>
      <c r="P830" t="str">
        <f>=IF(AND(C830="Private nonprofit",E830&lt;&gt;""),I830,"")</f>
      </c>
    </row>
    <row r="831">
      <c r="A831" t="n">
        <v>190983</v>
      </c>
      <c r="B831" t="s">
        <v>3323</v>
      </c>
      <c r="C831" t="s">
        <v>163</v>
      </c>
      <c r="D831" t="n">
        <v>35</v>
      </c>
      <c r="E831" t="n">
        <v>24551</v>
      </c>
      <c r="F831" t="n">
        <v>74</v>
      </c>
      <c r="G831" t="n">
        <v>8</v>
      </c>
      <c r="H831" t="n">
        <v>691</v>
      </c>
      <c r="I831" t="n">
        <v>64</v>
      </c>
      <c r="J831" s="10" t="str">
        <f>=LOG10(H831)</f>
      </c>
      <c r="K831" t="str">
        <f>=_xlfn.RANK.AVG(H831,H$2:H$1654,1)</f>
      </c>
      <c r="L831" t="str">
        <f>=_xlfn.RANK.AVG(I831,I$2:I$1654,1)</f>
      </c>
      <c r="M831" t="str">
        <f>=IF(AND(C831="Public",E831&lt;&gt;""),E831,"")</f>
      </c>
      <c r="N831" t="str">
        <f>=IF(AND(C831="Public",E831&lt;&gt;""),I831,"")</f>
      </c>
      <c r="O831" t="str">
        <f>=IF(AND(C831="Private nonprofit",E831&lt;&gt;""),E831,"")</f>
      </c>
      <c r="P831" t="str">
        <f>=IF(AND(C831="Private nonprofit",E831&lt;&gt;""),I831,"")</f>
      </c>
    </row>
    <row r="832">
      <c r="A832" t="n">
        <v>191205</v>
      </c>
      <c r="B832" t="s">
        <v>3328</v>
      </c>
      <c r="C832" t="s">
        <v>189</v>
      </c>
      <c r="D832" t="n">
        <v>45</v>
      </c>
      <c r="E832" t="n">
        <v>23005</v>
      </c>
      <c r="F832" t="n">
        <v>75</v>
      </c>
      <c r="G832" t="n">
        <v>11</v>
      </c>
      <c r="H832" t="n">
        <v>669</v>
      </c>
      <c r="I832" t="n">
        <v>48.1</v>
      </c>
      <c r="J832" s="10" t="str">
        <f>=LOG10(H832)</f>
      </c>
      <c r="K832" t="str">
        <f>=_xlfn.RANK.AVG(H832,H$2:H$1654,1)</f>
      </c>
      <c r="L832" t="str">
        <f>=_xlfn.RANK.AVG(I832,I$2:I$1654,1)</f>
      </c>
      <c r="M832" t="str">
        <f>=IF(AND(C832="Public",E832&lt;&gt;""),E832,"")</f>
      </c>
      <c r="N832" t="str">
        <f>=IF(AND(C832="Public",E832&lt;&gt;""),I832,"")</f>
      </c>
      <c r="O832" t="str">
        <f>=IF(AND(C832="Private nonprofit",E832&lt;&gt;""),E832,"")</f>
      </c>
      <c r="P832" t="str">
        <f>=IF(AND(C832="Private nonprofit",E832&lt;&gt;""),I832,"")</f>
      </c>
    </row>
    <row r="833">
      <c r="A833" t="n">
        <v>191241</v>
      </c>
      <c r="B833" t="s">
        <v>3330</v>
      </c>
      <c r="C833" t="s">
        <v>163</v>
      </c>
      <c r="D833" t="n">
        <v>21</v>
      </c>
      <c r="E833" t="n">
        <v>45368</v>
      </c>
      <c r="F833" t="n">
        <v>88</v>
      </c>
      <c r="G833" t="n">
        <v>14</v>
      </c>
      <c r="H833" t="n">
        <v>18639</v>
      </c>
      <c r="I833" t="n">
        <v>80.3</v>
      </c>
      <c r="J833" s="10" t="str">
        <f>=LOG10(H833)</f>
      </c>
      <c r="K833" t="str">
        <f>=_xlfn.RANK.AVG(H833,H$2:H$1654,1)</f>
      </c>
      <c r="L833" t="str">
        <f>=_xlfn.RANK.AVG(I833,I$2:I$1654,1)</f>
      </c>
      <c r="M833" t="str">
        <f>=IF(AND(C833="Public",E833&lt;&gt;""),E833,"")</f>
      </c>
      <c r="N833" t="str">
        <f>=IF(AND(C833="Public",E833&lt;&gt;""),I833,"")</f>
      </c>
      <c r="O833" t="str">
        <f>=IF(AND(C833="Private nonprofit",E833&lt;&gt;""),E833,"")</f>
      </c>
      <c r="P833" t="str">
        <f>=IF(AND(C833="Private nonprofit",E833&lt;&gt;""),I833,"")</f>
      </c>
    </row>
    <row r="834">
      <c r="A834" t="n">
        <v>191515</v>
      </c>
      <c r="B834" t="s">
        <v>3336</v>
      </c>
      <c r="C834" t="s">
        <v>163</v>
      </c>
      <c r="D834" t="n">
        <v>18</v>
      </c>
      <c r="E834" t="n">
        <v>26021</v>
      </c>
      <c r="F834" t="n">
        <v>96</v>
      </c>
      <c r="G834" t="n">
        <v>9</v>
      </c>
      <c r="H834" t="n">
        <v>2131</v>
      </c>
      <c r="I834" t="n">
        <v>91.2</v>
      </c>
      <c r="J834" s="10" t="str">
        <f>=LOG10(H834)</f>
      </c>
      <c r="K834" t="str">
        <f>=_xlfn.RANK.AVG(H834,H$2:H$1654,1)</f>
      </c>
      <c r="L834" t="str">
        <f>=_xlfn.RANK.AVG(I834,I$2:I$1654,1)</f>
      </c>
      <c r="M834" t="str">
        <f>=IF(AND(C834="Public",E834&lt;&gt;""),E834,"")</f>
      </c>
      <c r="N834" t="str">
        <f>=IF(AND(C834="Public",E834&lt;&gt;""),I834,"")</f>
      </c>
      <c r="O834" t="str">
        <f>=IF(AND(C834="Private nonprofit",E834&lt;&gt;""),E834,"")</f>
      </c>
      <c r="P834" t="str">
        <f>=IF(AND(C834="Private nonprofit",E834&lt;&gt;""),I834,"")</f>
      </c>
    </row>
    <row r="835">
      <c r="A835" t="n">
        <v>191533</v>
      </c>
      <c r="B835" t="s">
        <v>3337</v>
      </c>
      <c r="C835" t="s">
        <v>163</v>
      </c>
      <c r="D835" t="n">
        <v>35</v>
      </c>
      <c r="E835" t="n">
        <v>26818</v>
      </c>
      <c r="F835" t="n">
        <v>71</v>
      </c>
      <c r="G835" t="n">
        <v>10</v>
      </c>
      <c r="H835" t="n">
        <v>1160</v>
      </c>
      <c r="I835" t="n">
        <v>46.2</v>
      </c>
      <c r="J835" s="10" t="str">
        <f>=LOG10(H835)</f>
      </c>
      <c r="K835" t="str">
        <f>=_xlfn.RANK.AVG(H835,H$2:H$1654,1)</f>
      </c>
      <c r="L835" t="str">
        <f>=_xlfn.RANK.AVG(I835,I$2:I$1654,1)</f>
      </c>
      <c r="M835" t="str">
        <f>=IF(AND(C835="Public",E835&lt;&gt;""),E835,"")</f>
      </c>
      <c r="N835" t="str">
        <f>=IF(AND(C835="Public",E835&lt;&gt;""),I835,"")</f>
      </c>
      <c r="O835" t="str">
        <f>=IF(AND(C835="Private nonprofit",E835&lt;&gt;""),E835,"")</f>
      </c>
      <c r="P835" t="str">
        <f>=IF(AND(C835="Private nonprofit",E835&lt;&gt;""),I835,"")</f>
      </c>
    </row>
    <row r="836">
      <c r="A836" t="n">
        <v>191621</v>
      </c>
      <c r="B836" t="s">
        <v>3342</v>
      </c>
      <c r="C836" t="s">
        <v>163</v>
      </c>
      <c r="D836" t="n">
        <v>44</v>
      </c>
      <c r="E836" t="n">
        <v>22224</v>
      </c>
      <c r="F836" t="n">
        <v>63</v>
      </c>
      <c r="G836" t="n">
        <v>15</v>
      </c>
      <c r="H836" t="n">
        <v>2912</v>
      </c>
      <c r="I836" t="n">
        <v>45.8</v>
      </c>
      <c r="J836" s="10" t="str">
        <f>=LOG10(H836)</f>
      </c>
      <c r="K836" t="str">
        <f>=_xlfn.RANK.AVG(H836,H$2:H$1654,1)</f>
      </c>
      <c r="L836" t="str">
        <f>=_xlfn.RANK.AVG(I836,I$2:I$1654,1)</f>
      </c>
      <c r="M836" t="str">
        <f>=IF(AND(C836="Public",E836&lt;&gt;""),E836,"")</f>
      </c>
      <c r="N836" t="str">
        <f>=IF(AND(C836="Public",E836&lt;&gt;""),I836,"")</f>
      </c>
      <c r="O836" t="str">
        <f>=IF(AND(C836="Private nonprofit",E836&lt;&gt;""),E836,"")</f>
      </c>
      <c r="P836" t="str">
        <f>=IF(AND(C836="Private nonprofit",E836&lt;&gt;""),I836,"")</f>
      </c>
    </row>
    <row r="837">
      <c r="A837" t="n">
        <v>191630</v>
      </c>
      <c r="B837" t="s">
        <v>3344</v>
      </c>
      <c r="C837" t="s">
        <v>163</v>
      </c>
      <c r="D837" t="n">
        <v>24</v>
      </c>
      <c r="E837" t="n">
        <v>33172</v>
      </c>
      <c r="F837" t="n">
        <v>89</v>
      </c>
      <c r="G837" t="n">
        <v>10</v>
      </c>
      <c r="H837" t="n">
        <v>1635</v>
      </c>
      <c r="I837" t="n">
        <v>72.7</v>
      </c>
      <c r="J837" s="10" t="str">
        <f>=LOG10(H837)</f>
      </c>
      <c r="K837" t="str">
        <f>=_xlfn.RANK.AVG(H837,H$2:H$1654,1)</f>
      </c>
      <c r="L837" t="str">
        <f>=_xlfn.RANK.AVG(I837,I$2:I$1654,1)</f>
      </c>
      <c r="M837" t="str">
        <f>=IF(AND(C837="Public",E837&lt;&gt;""),E837,"")</f>
      </c>
      <c r="N837" t="str">
        <f>=IF(AND(C837="Public",E837&lt;&gt;""),I837,"")</f>
      </c>
      <c r="O837" t="str">
        <f>=IF(AND(C837="Private nonprofit",E837&lt;&gt;""),E837,"")</f>
      </c>
      <c r="P837" t="str">
        <f>=IF(AND(C837="Private nonprofit",E837&lt;&gt;""),I837,"")</f>
      </c>
    </row>
    <row r="838">
      <c r="A838" t="n">
        <v>191649</v>
      </c>
      <c r="B838" t="s">
        <v>3346</v>
      </c>
      <c r="C838" t="s">
        <v>163</v>
      </c>
      <c r="D838" t="n">
        <v>24</v>
      </c>
      <c r="E838" t="n">
        <v>35687</v>
      </c>
      <c r="F838" t="n">
        <v>83</v>
      </c>
      <c r="G838" t="n">
        <v>13</v>
      </c>
      <c r="H838" t="n">
        <v>11112</v>
      </c>
      <c r="I838" t="n">
        <v>67.1</v>
      </c>
      <c r="J838" s="10" t="str">
        <f>=LOG10(H838)</f>
      </c>
      <c r="K838" t="str">
        <f>=_xlfn.RANK.AVG(H838,H$2:H$1654,1)</f>
      </c>
      <c r="L838" t="str">
        <f>=_xlfn.RANK.AVG(I838,I$2:I$1654,1)</f>
      </c>
      <c r="M838" t="str">
        <f>=IF(AND(C838="Public",E838&lt;&gt;""),E838,"")</f>
      </c>
      <c r="N838" t="str">
        <f>=IF(AND(C838="Public",E838&lt;&gt;""),I838,"")</f>
      </c>
      <c r="O838" t="str">
        <f>=IF(AND(C838="Private nonprofit",E838&lt;&gt;""),E838,"")</f>
      </c>
      <c r="P838" t="str">
        <f>=IF(AND(C838="Private nonprofit",E838&lt;&gt;""),I838,"")</f>
      </c>
    </row>
    <row r="839">
      <c r="A839" t="n">
        <v>191676</v>
      </c>
      <c r="B839" t="s">
        <v>3348</v>
      </c>
      <c r="C839" t="s">
        <v>163</v>
      </c>
      <c r="D839" t="n">
        <v>34</v>
      </c>
      <c r="E839" t="n">
        <v>22358</v>
      </c>
      <c r="F839" t="n">
        <v>77</v>
      </c>
      <c r="G839" t="n">
        <v>13</v>
      </c>
      <c r="H839" t="n">
        <v>1008</v>
      </c>
      <c r="I839" t="n">
        <v>66.1</v>
      </c>
      <c r="J839" s="10" t="str">
        <f>=LOG10(H839)</f>
      </c>
      <c r="K839" t="str">
        <f>=_xlfn.RANK.AVG(H839,H$2:H$1654,1)</f>
      </c>
      <c r="L839" t="str">
        <f>=_xlfn.RANK.AVG(I839,I$2:I$1654,1)</f>
      </c>
      <c r="M839" t="str">
        <f>=IF(AND(C839="Public",E839&lt;&gt;""),E839,"")</f>
      </c>
      <c r="N839" t="str">
        <f>=IF(AND(C839="Public",E839&lt;&gt;""),I839,"")</f>
      </c>
      <c r="O839" t="str">
        <f>=IF(AND(C839="Private nonprofit",E839&lt;&gt;""),E839,"")</f>
      </c>
      <c r="P839" t="str">
        <f>=IF(AND(C839="Private nonprofit",E839&lt;&gt;""),I839,"")</f>
      </c>
    </row>
    <row r="840">
      <c r="A840" t="n">
        <v>191931</v>
      </c>
      <c r="B840" t="s">
        <v>3351</v>
      </c>
      <c r="C840" t="s">
        <v>163</v>
      </c>
      <c r="D840" t="n">
        <v>26</v>
      </c>
      <c r="E840" t="n">
        <v>28557</v>
      </c>
      <c r="F840" t="n">
        <v>80</v>
      </c>
      <c r="G840" t="n">
        <v>15</v>
      </c>
      <c r="H840" t="n">
        <v>4187</v>
      </c>
      <c r="I840" t="n">
        <v>57.4</v>
      </c>
      <c r="J840" s="10" t="str">
        <f>=LOG10(H840)</f>
      </c>
      <c r="K840" t="str">
        <f>=_xlfn.RANK.AVG(H840,H$2:H$1654,1)</f>
      </c>
      <c r="L840" t="str">
        <f>=_xlfn.RANK.AVG(I840,I$2:I$1654,1)</f>
      </c>
      <c r="M840" t="str">
        <f>=IF(AND(C840="Public",E840&lt;&gt;""),E840,"")</f>
      </c>
      <c r="N840" t="str">
        <f>=IF(AND(C840="Public",E840&lt;&gt;""),I840,"")</f>
      </c>
      <c r="O840" t="str">
        <f>=IF(AND(C840="Private nonprofit",E840&lt;&gt;""),E840,"")</f>
      </c>
      <c r="P840" t="str">
        <f>=IF(AND(C840="Private nonprofit",E840&lt;&gt;""),I840,"")</f>
      </c>
    </row>
    <row r="841">
      <c r="A841" t="n">
        <v>191968</v>
      </c>
      <c r="B841" t="s">
        <v>3356</v>
      </c>
      <c r="C841" t="s">
        <v>163</v>
      </c>
      <c r="D841" t="n">
        <v>19</v>
      </c>
      <c r="E841" t="n">
        <v>34297</v>
      </c>
      <c r="F841" t="n">
        <v>83</v>
      </c>
      <c r="G841" t="n">
        <v>10</v>
      </c>
      <c r="H841" t="n">
        <v>5472</v>
      </c>
      <c r="I841" t="n">
        <v>74.1</v>
      </c>
      <c r="J841" s="10" t="str">
        <f>=LOG10(H841)</f>
      </c>
      <c r="K841" t="str">
        <f>=_xlfn.RANK.AVG(H841,H$2:H$1654,1)</f>
      </c>
      <c r="L841" t="str">
        <f>=_xlfn.RANK.AVG(I841,I$2:I$1654,1)</f>
      </c>
      <c r="M841" t="str">
        <f>=IF(AND(C841="Public",E841&lt;&gt;""),E841,"")</f>
      </c>
      <c r="N841" t="str">
        <f>=IF(AND(C841="Public",E841&lt;&gt;""),I841,"")</f>
      </c>
      <c r="O841" t="str">
        <f>=IF(AND(C841="Private nonprofit",E841&lt;&gt;""),E841,"")</f>
      </c>
      <c r="P841" t="str">
        <f>=IF(AND(C841="Private nonprofit",E841&lt;&gt;""),I841,"")</f>
      </c>
    </row>
    <row r="842">
      <c r="A842" t="n">
        <v>192040</v>
      </c>
      <c r="B842" t="s">
        <v>3362</v>
      </c>
      <c r="C842" t="s">
        <v>163</v>
      </c>
      <c r="D842" t="n">
        <v>5</v>
      </c>
      <c r="E842" t="n">
        <v>54588</v>
      </c>
      <c r="F842" t="n">
        <v>100</v>
      </c>
      <c r="G842" t="n">
        <v>8</v>
      </c>
      <c r="H842" t="n">
        <v>326</v>
      </c>
      <c r="I842" t="n">
        <v>86.8</v>
      </c>
      <c r="J842" s="10" t="str">
        <f>=LOG10(H842)</f>
      </c>
      <c r="K842" t="str">
        <f>=_xlfn.RANK.AVG(H842,H$2:H$1654,1)</f>
      </c>
      <c r="L842" t="str">
        <f>=_xlfn.RANK.AVG(I842,I$2:I$1654,1)</f>
      </c>
      <c r="M842" t="str">
        <f>=IF(AND(C842="Public",E842&lt;&gt;""),E842,"")</f>
      </c>
      <c r="N842" t="str">
        <f>=IF(AND(C842="Public",E842&lt;&gt;""),I842,"")</f>
      </c>
      <c r="O842" t="str">
        <f>=IF(AND(C842="Private nonprofit",E842&lt;&gt;""),E842,"")</f>
      </c>
      <c r="P842" t="str">
        <f>=IF(AND(C842="Private nonprofit",E842&lt;&gt;""),I842,"")</f>
      </c>
    </row>
    <row r="843">
      <c r="A843" t="n">
        <v>192110</v>
      </c>
      <c r="B843" t="s">
        <v>3363</v>
      </c>
      <c r="C843" t="s">
        <v>163</v>
      </c>
      <c r="D843" t="n">
        <v>13</v>
      </c>
      <c r="E843" t="n">
        <v>42468</v>
      </c>
      <c r="F843" t="n">
        <v>97</v>
      </c>
      <c r="G843" t="n">
        <v>4</v>
      </c>
      <c r="H843" t="n">
        <v>1061</v>
      </c>
      <c r="I843" t="n">
        <v>88</v>
      </c>
      <c r="J843" s="10" t="str">
        <f>=LOG10(H843)</f>
      </c>
      <c r="K843" t="str">
        <f>=_xlfn.RANK.AVG(H843,H$2:H$1654,1)</f>
      </c>
      <c r="L843" t="str">
        <f>=_xlfn.RANK.AVG(I843,I$2:I$1654,1)</f>
      </c>
      <c r="M843" t="str">
        <f>=IF(AND(C843="Public",E843&lt;&gt;""),E843,"")</f>
      </c>
      <c r="N843" t="str">
        <f>=IF(AND(C843="Public",E843&lt;&gt;""),I843,"")</f>
      </c>
      <c r="O843" t="str">
        <f>=IF(AND(C843="Private nonprofit",E843&lt;&gt;""),E843,"")</f>
      </c>
      <c r="P843" t="str">
        <f>=IF(AND(C843="Private nonprofit",E843&lt;&gt;""),I843,"")</f>
      </c>
    </row>
    <row r="844">
      <c r="A844" t="n">
        <v>192165</v>
      </c>
      <c r="B844" t="s">
        <v>3364</v>
      </c>
      <c r="C844" t="s">
        <v>163</v>
      </c>
      <c r="D844" t="n">
        <v>87</v>
      </c>
      <c r="E844" t="n">
        <v>4090</v>
      </c>
      <c r="F844" t="n">
        <v>98</v>
      </c>
      <c r="G844" t="n">
        <v>15</v>
      </c>
      <c r="H844" t="n">
        <v>190</v>
      </c>
      <c r="I844" t="n">
        <v>46.9</v>
      </c>
      <c r="J844" s="10" t="str">
        <f>=LOG10(H844)</f>
      </c>
      <c r="K844" t="str">
        <f>=_xlfn.RANK.AVG(H844,H$2:H$1654,1)</f>
      </c>
      <c r="L844" t="str">
        <f>=_xlfn.RANK.AVG(I844,I$2:I$1654,1)</f>
      </c>
      <c r="M844" t="str">
        <f>=IF(AND(C844="Public",E844&lt;&gt;""),E844,"")</f>
      </c>
      <c r="N844" t="str">
        <f>=IF(AND(C844="Public",E844&lt;&gt;""),I844,"")</f>
      </c>
      <c r="O844" t="str">
        <f>=IF(AND(C844="Private nonprofit",E844&lt;&gt;""),E844,"")</f>
      </c>
      <c r="P844" t="str">
        <f>=IF(AND(C844="Private nonprofit",E844&lt;&gt;""),I844,"")</f>
      </c>
    </row>
    <row r="845">
      <c r="A845" t="n">
        <v>192192</v>
      </c>
      <c r="B845" t="s">
        <v>3366</v>
      </c>
      <c r="C845" t="s">
        <v>163</v>
      </c>
      <c r="D845" t="n">
        <v>44</v>
      </c>
      <c r="E845" t="n">
        <v>26153</v>
      </c>
      <c r="F845" t="n">
        <v>71</v>
      </c>
      <c r="G845" t="n">
        <v>11</v>
      </c>
      <c r="H845" t="n">
        <v>1429</v>
      </c>
      <c r="I845" t="n">
        <v>48.8</v>
      </c>
      <c r="J845" s="10" t="str">
        <f>=LOG10(H845)</f>
      </c>
      <c r="K845" t="str">
        <f>=_xlfn.RANK.AVG(H845,H$2:H$1654,1)</f>
      </c>
      <c r="L845" t="str">
        <f>=_xlfn.RANK.AVG(I845,I$2:I$1654,1)</f>
      </c>
      <c r="M845" t="str">
        <f>=IF(AND(C845="Public",E845&lt;&gt;""),E845,"")</f>
      </c>
      <c r="N845" t="str">
        <f>=IF(AND(C845="Public",E845&lt;&gt;""),I845,"")</f>
      </c>
      <c r="O845" t="str">
        <f>=IF(AND(C845="Private nonprofit",E845&lt;&gt;""),E845,"")</f>
      </c>
      <c r="P845" t="str">
        <f>=IF(AND(C845="Private nonprofit",E845&lt;&gt;""),I845,"")</f>
      </c>
    </row>
    <row r="846">
      <c r="A846" t="n">
        <v>192271</v>
      </c>
      <c r="B846" t="s">
        <v>3368</v>
      </c>
      <c r="C846" t="s">
        <v>189</v>
      </c>
      <c r="D846" t="n">
        <v>36</v>
      </c>
      <c r="E846" t="n">
        <v>39389</v>
      </c>
      <c r="F846" t="n">
        <v>68</v>
      </c>
      <c r="G846" t="n">
        <v>22</v>
      </c>
      <c r="H846" t="n">
        <v>1801</v>
      </c>
      <c r="I846" t="n">
        <v>54.5</v>
      </c>
      <c r="J846" s="10" t="str">
        <f>=LOG10(H846)</f>
      </c>
      <c r="K846" t="str">
        <f>=_xlfn.RANK.AVG(H846,H$2:H$1654,1)</f>
      </c>
      <c r="L846" t="str">
        <f>=_xlfn.RANK.AVG(I846,I$2:I$1654,1)</f>
      </c>
      <c r="M846" t="str">
        <f>=IF(AND(C846="Public",E846&lt;&gt;""),E846,"")</f>
      </c>
      <c r="N846" t="str">
        <f>=IF(AND(C846="Public",E846&lt;&gt;""),I846,"")</f>
      </c>
      <c r="O846" t="str">
        <f>=IF(AND(C846="Private nonprofit",E846&lt;&gt;""),E846,"")</f>
      </c>
      <c r="P846" t="str">
        <f>=IF(AND(C846="Private nonprofit",E846&lt;&gt;""),I846,"")</f>
      </c>
    </row>
    <row r="847">
      <c r="A847" t="n">
        <v>192323</v>
      </c>
      <c r="B847" t="s">
        <v>3369</v>
      </c>
      <c r="C847" t="s">
        <v>163</v>
      </c>
      <c r="D847" t="n">
        <v>30</v>
      </c>
      <c r="E847" t="n">
        <v>22139</v>
      </c>
      <c r="F847" t="n">
        <v>84</v>
      </c>
      <c r="G847" t="n">
        <v>12</v>
      </c>
      <c r="H847" t="n">
        <v>3581</v>
      </c>
      <c r="I847" t="n">
        <v>71</v>
      </c>
      <c r="J847" s="10" t="str">
        <f>=LOG10(H847)</f>
      </c>
      <c r="K847" t="str">
        <f>=_xlfn.RANK.AVG(H847,H$2:H$1654,1)</f>
      </c>
      <c r="L847" t="str">
        <f>=_xlfn.RANK.AVG(I847,I$2:I$1654,1)</f>
      </c>
      <c r="M847" t="str">
        <f>=IF(AND(C847="Public",E847&lt;&gt;""),E847,"")</f>
      </c>
      <c r="N847" t="str">
        <f>=IF(AND(C847="Public",E847&lt;&gt;""),I847,"")</f>
      </c>
      <c r="O847" t="str">
        <f>=IF(AND(C847="Private nonprofit",E847&lt;&gt;""),E847,"")</f>
      </c>
      <c r="P847" t="str">
        <f>=IF(AND(C847="Private nonprofit",E847&lt;&gt;""),I847,"")</f>
      </c>
    </row>
    <row r="848">
      <c r="A848" t="n">
        <v>192448</v>
      </c>
      <c r="B848" t="s">
        <v>3371</v>
      </c>
      <c r="C848" t="s">
        <v>163</v>
      </c>
      <c r="D848" t="n">
        <v>19</v>
      </c>
      <c r="E848" t="n">
        <v>22620</v>
      </c>
      <c r="F848" t="n">
        <v>77</v>
      </c>
      <c r="G848" t="n">
        <v>13</v>
      </c>
      <c r="H848" t="n">
        <v>17374</v>
      </c>
      <c r="I848" t="n">
        <v>53.1</v>
      </c>
      <c r="J848" s="10" t="str">
        <f>=LOG10(H848)</f>
      </c>
      <c r="K848" t="str">
        <f>=_xlfn.RANK.AVG(H848,H$2:H$1654,1)</f>
      </c>
      <c r="L848" t="str">
        <f>=_xlfn.RANK.AVG(I848,I$2:I$1654,1)</f>
      </c>
      <c r="M848" t="str">
        <f>=IF(AND(C848="Public",E848&lt;&gt;""),E848,"")</f>
      </c>
      <c r="N848" t="str">
        <f>=IF(AND(C848="Public",E848&lt;&gt;""),I848,"")</f>
      </c>
      <c r="O848" t="str">
        <f>=IF(AND(C848="Private nonprofit",E848&lt;&gt;""),E848,"")</f>
      </c>
      <c r="P848" t="str">
        <f>=IF(AND(C848="Private nonprofit",E848&lt;&gt;""),I848,"")</f>
      </c>
    </row>
    <row r="849">
      <c r="A849" t="n">
        <v>192624</v>
      </c>
      <c r="B849" t="s">
        <v>3375</v>
      </c>
      <c r="C849" t="s">
        <v>163</v>
      </c>
      <c r="D849" t="n">
        <v>84</v>
      </c>
      <c r="E849" t="n">
        <v>9182</v>
      </c>
      <c r="F849" t="n">
        <v>79</v>
      </c>
      <c r="G849" t="n">
        <v>13</v>
      </c>
      <c r="H849" t="n">
        <v>178</v>
      </c>
      <c r="I849" t="n">
        <v>27.9</v>
      </c>
      <c r="J849" s="10" t="str">
        <f>=LOG10(H849)</f>
      </c>
      <c r="K849" t="str">
        <f>=_xlfn.RANK.AVG(H849,H$2:H$1654,1)</f>
      </c>
      <c r="L849" t="str">
        <f>=_xlfn.RANK.AVG(I849,I$2:I$1654,1)</f>
      </c>
      <c r="M849" t="str">
        <f>=IF(AND(C849="Public",E849&lt;&gt;""),E849,"")</f>
      </c>
      <c r="N849" t="str">
        <f>=IF(AND(C849="Public",E849&lt;&gt;""),I849,"")</f>
      </c>
      <c r="O849" t="str">
        <f>=IF(AND(C849="Private nonprofit",E849&lt;&gt;""),E849,"")</f>
      </c>
      <c r="P849" t="str">
        <f>=IF(AND(C849="Private nonprofit",E849&lt;&gt;""),I849,"")</f>
      </c>
    </row>
    <row r="850">
      <c r="A850" t="n">
        <v>192703</v>
      </c>
      <c r="B850" t="s">
        <v>3377</v>
      </c>
      <c r="C850" t="s">
        <v>163</v>
      </c>
      <c r="D850" t="n">
        <v>31</v>
      </c>
      <c r="E850" t="n">
        <v>28349</v>
      </c>
      <c r="F850" t="n">
        <v>77</v>
      </c>
      <c r="G850" t="n">
        <v>11</v>
      </c>
      <c r="H850" t="n">
        <v>3790</v>
      </c>
      <c r="I850" t="n">
        <v>66</v>
      </c>
      <c r="J850" s="10" t="str">
        <f>=LOG10(H850)</f>
      </c>
      <c r="K850" t="str">
        <f>=_xlfn.RANK.AVG(H850,H$2:H$1654,1)</f>
      </c>
      <c r="L850" t="str">
        <f>=_xlfn.RANK.AVG(I850,I$2:I$1654,1)</f>
      </c>
      <c r="M850" t="str">
        <f>=IF(AND(C850="Public",E850&lt;&gt;""),E850,"")</f>
      </c>
      <c r="N850" t="str">
        <f>=IF(AND(C850="Public",E850&lt;&gt;""),I850,"")</f>
      </c>
      <c r="O850" t="str">
        <f>=IF(AND(C850="Private nonprofit",E850&lt;&gt;""),E850,"")</f>
      </c>
      <c r="P850" t="str">
        <f>=IF(AND(C850="Private nonprofit",E850&lt;&gt;""),I850,"")</f>
      </c>
    </row>
    <row r="851">
      <c r="A851" t="n">
        <v>192712</v>
      </c>
      <c r="B851" t="s">
        <v>3379</v>
      </c>
      <c r="C851" t="s">
        <v>163</v>
      </c>
      <c r="D851" t="n">
        <v>13</v>
      </c>
      <c r="E851" t="n">
        <v>51879</v>
      </c>
      <c r="F851" t="n">
        <v>93</v>
      </c>
      <c r="G851" t="n">
        <v>6</v>
      </c>
      <c r="H851" t="n">
        <v>1126</v>
      </c>
      <c r="I851" t="n">
        <v>78.3</v>
      </c>
      <c r="J851" s="10" t="str">
        <f>=LOG10(H851)</f>
      </c>
      <c r="K851" t="str">
        <f>=_xlfn.RANK.AVG(H851,H$2:H$1654,1)</f>
      </c>
      <c r="L851" t="str">
        <f>=_xlfn.RANK.AVG(I851,I$2:I$1654,1)</f>
      </c>
      <c r="M851" t="str">
        <f>=IF(AND(C851="Public",E851&lt;&gt;""),E851,"")</f>
      </c>
      <c r="N851" t="str">
        <f>=IF(AND(C851="Public",E851&lt;&gt;""),I851,"")</f>
      </c>
      <c r="O851" t="str">
        <f>=IF(AND(C851="Private nonprofit",E851&lt;&gt;""),E851,"")</f>
      </c>
      <c r="P851" t="str">
        <f>=IF(AND(C851="Private nonprofit",E851&lt;&gt;""),I851,"")</f>
      </c>
    </row>
    <row r="852">
      <c r="A852" t="n">
        <v>192749</v>
      </c>
      <c r="B852" t="s">
        <v>3380</v>
      </c>
      <c r="C852" t="s">
        <v>163</v>
      </c>
      <c r="D852" t="n">
        <v>33</v>
      </c>
      <c r="E852" t="n">
        <v>25017</v>
      </c>
      <c r="F852" t="n">
        <v>73</v>
      </c>
      <c r="G852" t="n">
        <v>12</v>
      </c>
      <c r="H852" t="n">
        <v>2859</v>
      </c>
      <c r="I852" t="n">
        <v>53.7</v>
      </c>
      <c r="J852" s="10" t="str">
        <f>=LOG10(H852)</f>
      </c>
      <c r="K852" t="str">
        <f>=_xlfn.RANK.AVG(H852,H$2:H$1654,1)</f>
      </c>
      <c r="L852" t="str">
        <f>=_xlfn.RANK.AVG(I852,I$2:I$1654,1)</f>
      </c>
      <c r="M852" t="str">
        <f>=IF(AND(C852="Public",E852&lt;&gt;""),E852,"")</f>
      </c>
      <c r="N852" t="str">
        <f>=IF(AND(C852="Public",E852&lt;&gt;""),I852,"")</f>
      </c>
      <c r="O852" t="str">
        <f>=IF(AND(C852="Private nonprofit",E852&lt;&gt;""),E852,"")</f>
      </c>
      <c r="P852" t="str">
        <f>=IF(AND(C852="Private nonprofit",E852&lt;&gt;""),I852,"")</f>
      </c>
    </row>
    <row r="853">
      <c r="A853" t="n">
        <v>192819</v>
      </c>
      <c r="B853" t="s">
        <v>3384</v>
      </c>
      <c r="C853" t="s">
        <v>163</v>
      </c>
      <c r="D853" t="n">
        <v>15</v>
      </c>
      <c r="E853" t="n">
        <v>40106</v>
      </c>
      <c r="F853" t="n">
        <v>89</v>
      </c>
      <c r="G853" t="n">
        <v>16</v>
      </c>
      <c r="H853" t="n">
        <v>7333</v>
      </c>
      <c r="I853" t="n">
        <v>79.8</v>
      </c>
      <c r="J853" s="10" t="str">
        <f>=LOG10(H853)</f>
      </c>
      <c r="K853" t="str">
        <f>=_xlfn.RANK.AVG(H853,H$2:H$1654,1)</f>
      </c>
      <c r="L853" t="str">
        <f>=_xlfn.RANK.AVG(I853,I$2:I$1654,1)</f>
      </c>
      <c r="M853" t="str">
        <f>=IF(AND(C853="Public",E853&lt;&gt;""),E853,"")</f>
      </c>
      <c r="N853" t="str">
        <f>=IF(AND(C853="Public",E853&lt;&gt;""),I853,"")</f>
      </c>
      <c r="O853" t="str">
        <f>=IF(AND(C853="Private nonprofit",E853&lt;&gt;""),E853,"")</f>
      </c>
      <c r="P853" t="str">
        <f>=IF(AND(C853="Private nonprofit",E853&lt;&gt;""),I853,"")</f>
      </c>
    </row>
    <row r="854">
      <c r="A854" t="n">
        <v>192864</v>
      </c>
      <c r="B854" t="s">
        <v>3385</v>
      </c>
      <c r="C854" t="s">
        <v>163</v>
      </c>
      <c r="D854" t="n">
        <v>28</v>
      </c>
      <c r="E854" t="n">
        <v>38426</v>
      </c>
      <c r="F854" t="n">
        <v>65</v>
      </c>
      <c r="G854" t="n">
        <v>8</v>
      </c>
      <c r="H854" t="n">
        <v>1763</v>
      </c>
      <c r="I854" t="n">
        <v>49.8</v>
      </c>
      <c r="J854" s="10" t="str">
        <f>=LOG10(H854)</f>
      </c>
      <c r="K854" t="str">
        <f>=_xlfn.RANK.AVG(H854,H$2:H$1654,1)</f>
      </c>
      <c r="L854" t="str">
        <f>=_xlfn.RANK.AVG(I854,I$2:I$1654,1)</f>
      </c>
      <c r="M854" t="str">
        <f>=IF(AND(C854="Public",E854&lt;&gt;""),E854,"")</f>
      </c>
      <c r="N854" t="str">
        <f>=IF(AND(C854="Public",E854&lt;&gt;""),I854,"")</f>
      </c>
      <c r="O854" t="str">
        <f>=IF(AND(C854="Private nonprofit",E854&lt;&gt;""),E854,"")</f>
      </c>
      <c r="P854" t="str">
        <f>=IF(AND(C854="Private nonprofit",E854&lt;&gt;""),I854,"")</f>
      </c>
    </row>
    <row r="855">
      <c r="A855" t="n">
        <v>193016</v>
      </c>
      <c r="B855" t="s">
        <v>3388</v>
      </c>
      <c r="C855" t="s">
        <v>163</v>
      </c>
      <c r="D855" t="n">
        <v>47</v>
      </c>
      <c r="E855" t="n">
        <v>16776</v>
      </c>
      <c r="F855" t="n">
        <v>75</v>
      </c>
      <c r="G855" t="n">
        <v>15</v>
      </c>
      <c r="H855" t="n">
        <v>10251</v>
      </c>
      <c r="I855" t="n">
        <v>47.9</v>
      </c>
      <c r="J855" s="10" t="str">
        <f>=LOG10(H855)</f>
      </c>
      <c r="K855" t="str">
        <f>=_xlfn.RANK.AVG(H855,H$2:H$1654,1)</f>
      </c>
      <c r="L855" t="str">
        <f>=_xlfn.RANK.AVG(I855,I$2:I$1654,1)</f>
      </c>
      <c r="M855" t="str">
        <f>=IF(AND(C855="Public",E855&lt;&gt;""),E855,"")</f>
      </c>
      <c r="N855" t="str">
        <f>=IF(AND(C855="Public",E855&lt;&gt;""),I855,"")</f>
      </c>
      <c r="O855" t="str">
        <f>=IF(AND(C855="Private nonprofit",E855&lt;&gt;""),E855,"")</f>
      </c>
      <c r="P855" t="str">
        <f>=IF(AND(C855="Private nonprofit",E855&lt;&gt;""),I855,"")</f>
      </c>
    </row>
    <row r="856">
      <c r="A856" t="n">
        <v>193247</v>
      </c>
      <c r="B856" t="s">
        <v>3394</v>
      </c>
      <c r="C856" t="s">
        <v>163</v>
      </c>
      <c r="D856" t="n">
        <v>37</v>
      </c>
      <c r="E856" t="n">
        <v>11993</v>
      </c>
      <c r="F856" t="n">
        <v>74</v>
      </c>
      <c r="G856" t="n">
        <v>7</v>
      </c>
      <c r="H856" t="n">
        <v>147</v>
      </c>
      <c r="I856" t="n">
        <v>4.3</v>
      </c>
      <c r="J856" s="10" t="str">
        <f>=LOG10(H856)</f>
      </c>
      <c r="K856" t="str">
        <f>=_xlfn.RANK.AVG(H856,H$2:H$1654,1)</f>
      </c>
      <c r="L856" t="str">
        <f>=_xlfn.RANK.AVG(I856,I$2:I$1654,1)</f>
      </c>
      <c r="M856" t="str">
        <f>=IF(AND(C856="Public",E856&lt;&gt;""),E856,"")</f>
      </c>
      <c r="N856" t="str">
        <f>=IF(AND(C856="Public",E856&lt;&gt;""),I856,"")</f>
      </c>
      <c r="O856" t="str">
        <f>=IF(AND(C856="Private nonprofit",E856&lt;&gt;""),E856,"")</f>
      </c>
      <c r="P856" t="str">
        <f>=IF(AND(C856="Private nonprofit",E856&lt;&gt;""),I856,"")</f>
      </c>
    </row>
    <row r="857">
      <c r="A857" t="n">
        <v>193292</v>
      </c>
      <c r="B857" t="s">
        <v>3398</v>
      </c>
      <c r="C857" t="s">
        <v>163</v>
      </c>
      <c r="D857" t="n">
        <v>30</v>
      </c>
      <c r="E857" t="n">
        <v>25938</v>
      </c>
      <c r="F857" t="n">
        <v>81</v>
      </c>
      <c r="G857" t="n">
        <v>10</v>
      </c>
      <c r="H857" t="n">
        <v>9200</v>
      </c>
      <c r="I857" t="n">
        <v>72.5</v>
      </c>
      <c r="J857" s="10" t="str">
        <f>=LOG10(H857)</f>
      </c>
      <c r="K857" t="str">
        <f>=_xlfn.RANK.AVG(H857,H$2:H$1654,1)</f>
      </c>
      <c r="L857" t="str">
        <f>=_xlfn.RANK.AVG(I857,I$2:I$1654,1)</f>
      </c>
      <c r="M857" t="str">
        <f>=IF(AND(C857="Public",E857&lt;&gt;""),E857,"")</f>
      </c>
      <c r="N857" t="str">
        <f>=IF(AND(C857="Public",E857&lt;&gt;""),I857,"")</f>
      </c>
      <c r="O857" t="str">
        <f>=IF(AND(C857="Private nonprofit",E857&lt;&gt;""),E857,"")</f>
      </c>
      <c r="P857" t="str">
        <f>=IF(AND(C857="Private nonprofit",E857&lt;&gt;""),I857,"")</f>
      </c>
    </row>
    <row r="858">
      <c r="A858" t="n">
        <v>193308</v>
      </c>
      <c r="B858" t="s">
        <v>3400</v>
      </c>
      <c r="C858" t="s">
        <v>189</v>
      </c>
      <c r="D858" t="n">
        <v>58</v>
      </c>
      <c r="E858" t="n">
        <v>11476</v>
      </c>
      <c r="F858" t="n">
        <v>70</v>
      </c>
      <c r="G858" t="n">
        <v>18</v>
      </c>
      <c r="H858" t="n">
        <v>11958</v>
      </c>
      <c r="I858" t="n">
        <v>61.4</v>
      </c>
      <c r="J858" s="10" t="str">
        <f>=LOG10(H858)</f>
      </c>
      <c r="K858" t="str">
        <f>=_xlfn.RANK.AVG(H858,H$2:H$1654,1)</f>
      </c>
      <c r="L858" t="str">
        <f>=_xlfn.RANK.AVG(I858,I$2:I$1654,1)</f>
      </c>
      <c r="M858" t="str">
        <f>=IF(AND(C858="Public",E858&lt;&gt;""),E858,"")</f>
      </c>
      <c r="N858" t="str">
        <f>=IF(AND(C858="Public",E858&lt;&gt;""),I858,"")</f>
      </c>
      <c r="O858" t="str">
        <f>=IF(AND(C858="Private nonprofit",E858&lt;&gt;""),E858,"")</f>
      </c>
      <c r="P858" t="str">
        <f>=IF(AND(C858="Private nonprofit",E858&lt;&gt;""),I858,"")</f>
      </c>
    </row>
    <row r="859">
      <c r="A859" t="n">
        <v>193353</v>
      </c>
      <c r="B859" t="s">
        <v>3402</v>
      </c>
      <c r="C859" t="s">
        <v>163</v>
      </c>
      <c r="D859" t="n">
        <v>30</v>
      </c>
      <c r="E859" t="n">
        <v>24588</v>
      </c>
      <c r="F859" t="n">
        <v>74</v>
      </c>
      <c r="G859" t="n">
        <v>12</v>
      </c>
      <c r="H859" t="n">
        <v>2282</v>
      </c>
      <c r="I859" t="n">
        <v>65.7</v>
      </c>
      <c r="J859" s="10" t="str">
        <f>=LOG10(H859)</f>
      </c>
      <c r="K859" t="str">
        <f>=_xlfn.RANK.AVG(H859,H$2:H$1654,1)</f>
      </c>
      <c r="L859" t="str">
        <f>=_xlfn.RANK.AVG(I859,I$2:I$1654,1)</f>
      </c>
      <c r="M859" t="str">
        <f>=IF(AND(C859="Public",E859&lt;&gt;""),E859,"")</f>
      </c>
      <c r="N859" t="str">
        <f>=IF(AND(C859="Public",E859&lt;&gt;""),I859,"")</f>
      </c>
      <c r="O859" t="str">
        <f>=IF(AND(C859="Private nonprofit",E859&lt;&gt;""),E859,"")</f>
      </c>
      <c r="P859" t="str">
        <f>=IF(AND(C859="Private nonprofit",E859&lt;&gt;""),I859,"")</f>
      </c>
    </row>
    <row r="860">
      <c r="A860" t="n">
        <v>193399</v>
      </c>
      <c r="B860" t="s">
        <v>3405</v>
      </c>
      <c r="C860" t="s">
        <v>163</v>
      </c>
      <c r="D860" t="n">
        <v>43</v>
      </c>
      <c r="E860" t="n">
        <v>21844</v>
      </c>
      <c r="F860" t="n">
        <v>71</v>
      </c>
      <c r="G860" t="n">
        <v>15</v>
      </c>
      <c r="H860" t="n">
        <v>4382</v>
      </c>
      <c r="I860" t="n">
        <v>57.1</v>
      </c>
      <c r="J860" s="10" t="str">
        <f>=LOG10(H860)</f>
      </c>
      <c r="K860" t="str">
        <f>=_xlfn.RANK.AVG(H860,H$2:H$1654,1)</f>
      </c>
      <c r="L860" t="str">
        <f>=_xlfn.RANK.AVG(I860,I$2:I$1654,1)</f>
      </c>
      <c r="M860" t="str">
        <f>=IF(AND(C860="Public",E860&lt;&gt;""),E860,"")</f>
      </c>
      <c r="N860" t="str">
        <f>=IF(AND(C860="Public",E860&lt;&gt;""),I860,"")</f>
      </c>
      <c r="O860" t="str">
        <f>=IF(AND(C860="Private nonprofit",E860&lt;&gt;""),E860,"")</f>
      </c>
      <c r="P860" t="str">
        <f>=IF(AND(C860="Private nonprofit",E860&lt;&gt;""),I860,"")</f>
      </c>
    </row>
    <row r="861">
      <c r="A861" t="n">
        <v>193584</v>
      </c>
      <c r="B861" t="s">
        <v>3408</v>
      </c>
      <c r="C861" t="s">
        <v>163</v>
      </c>
      <c r="D861" t="n">
        <v>26</v>
      </c>
      <c r="E861" t="n">
        <v>31321</v>
      </c>
      <c r="F861" t="n">
        <v>81</v>
      </c>
      <c r="G861" t="n">
        <v>9</v>
      </c>
      <c r="H861" t="n">
        <v>2720</v>
      </c>
      <c r="I861" t="n">
        <v>72.9</v>
      </c>
      <c r="J861" s="10" t="str">
        <f>=LOG10(H861)</f>
      </c>
      <c r="K861" t="str">
        <f>=_xlfn.RANK.AVG(H861,H$2:H$1654,1)</f>
      </c>
      <c r="L861" t="str">
        <f>=_xlfn.RANK.AVG(I861,I$2:I$1654,1)</f>
      </c>
      <c r="M861" t="str">
        <f>=IF(AND(C861="Public",E861&lt;&gt;""),E861,"")</f>
      </c>
      <c r="N861" t="str">
        <f>=IF(AND(C861="Public",E861&lt;&gt;""),I861,"")</f>
      </c>
      <c r="O861" t="str">
        <f>=IF(AND(C861="Private nonprofit",E861&lt;&gt;""),E861,"")</f>
      </c>
      <c r="P861" t="str">
        <f>=IF(AND(C861="Private nonprofit",E861&lt;&gt;""),I861,"")</f>
      </c>
    </row>
    <row r="862">
      <c r="A862" t="n">
        <v>193654</v>
      </c>
      <c r="B862" t="s">
        <v>3411</v>
      </c>
      <c r="C862" t="s">
        <v>163</v>
      </c>
      <c r="D862" t="n">
        <v>15</v>
      </c>
      <c r="E862" t="n">
        <v>62226</v>
      </c>
      <c r="F862" t="n">
        <v>81</v>
      </c>
      <c r="G862" t="n">
        <v>9</v>
      </c>
      <c r="H862" t="n">
        <v>11567</v>
      </c>
      <c r="I862" t="n">
        <v>71.3</v>
      </c>
      <c r="J862" s="10" t="str">
        <f>=LOG10(H862)</f>
      </c>
      <c r="K862" t="str">
        <f>=_xlfn.RANK.AVG(H862,H$2:H$1654,1)</f>
      </c>
      <c r="L862" t="str">
        <f>=_xlfn.RANK.AVG(I862,I$2:I$1654,1)</f>
      </c>
      <c r="M862" t="str">
        <f>=IF(AND(C862="Public",E862&lt;&gt;""),E862,"")</f>
      </c>
      <c r="N862" t="str">
        <f>=IF(AND(C862="Public",E862&lt;&gt;""),I862,"")</f>
      </c>
      <c r="O862" t="str">
        <f>=IF(AND(C862="Private nonprofit",E862&lt;&gt;""),E862,"")</f>
      </c>
      <c r="P862" t="str">
        <f>=IF(AND(C862="Private nonprofit",E862&lt;&gt;""),I862,"")</f>
      </c>
    </row>
    <row r="863">
      <c r="A863" t="n">
        <v>193900</v>
      </c>
      <c r="B863" t="s">
        <v>3419</v>
      </c>
      <c r="C863" t="s">
        <v>163</v>
      </c>
      <c r="D863" t="n">
        <v>19</v>
      </c>
      <c r="E863" t="n">
        <v>30730</v>
      </c>
      <c r="F863" t="n">
        <v>96</v>
      </c>
      <c r="G863" t="n">
        <v>8</v>
      </c>
      <c r="H863" t="n">
        <v>64951</v>
      </c>
      <c r="I863" t="n">
        <v>88.6</v>
      </c>
      <c r="J863" s="10" t="str">
        <f>=LOG10(H863)</f>
      </c>
      <c r="K863" t="str">
        <f>=_xlfn.RANK.AVG(H863,H$2:H$1654,1)</f>
      </c>
      <c r="L863" t="str">
        <f>=_xlfn.RANK.AVG(I863,I$2:I$1654,1)</f>
      </c>
      <c r="M863" t="str">
        <f>=IF(AND(C863="Public",E863&lt;&gt;""),E863,"")</f>
      </c>
      <c r="N863" t="str">
        <f>=IF(AND(C863="Public",E863&lt;&gt;""),I863,"")</f>
      </c>
      <c r="O863" t="str">
        <f>=IF(AND(C863="Private nonprofit",E863&lt;&gt;""),E863,"")</f>
      </c>
      <c r="P863" t="str">
        <f>=IF(AND(C863="Private nonprofit",E863&lt;&gt;""),I863,"")</f>
      </c>
    </row>
    <row r="864">
      <c r="A864" t="n">
        <v>193973</v>
      </c>
      <c r="B864" t="s">
        <v>3422</v>
      </c>
      <c r="C864" t="s">
        <v>163</v>
      </c>
      <c r="D864" t="n">
        <v>26</v>
      </c>
      <c r="E864" t="n">
        <v>17495</v>
      </c>
      <c r="F864" t="n">
        <v>81</v>
      </c>
      <c r="G864" t="n">
        <v>10</v>
      </c>
      <c r="H864" t="n">
        <v>4540</v>
      </c>
      <c r="I864" t="n">
        <v>69.8</v>
      </c>
      <c r="J864" s="10" t="str">
        <f>=LOG10(H864)</f>
      </c>
      <c r="K864" t="str">
        <f>=_xlfn.RANK.AVG(H864,H$2:H$1654,1)</f>
      </c>
      <c r="L864" t="str">
        <f>=_xlfn.RANK.AVG(I864,I$2:I$1654,1)</f>
      </c>
      <c r="M864" t="str">
        <f>=IF(AND(C864="Public",E864&lt;&gt;""),E864,"")</f>
      </c>
      <c r="N864" t="str">
        <f>=IF(AND(C864="Public",E864&lt;&gt;""),I864,"")</f>
      </c>
      <c r="O864" t="str">
        <f>=IF(AND(C864="Private nonprofit",E864&lt;&gt;""),E864,"")</f>
      </c>
      <c r="P864" t="str">
        <f>=IF(AND(C864="Private nonprofit",E864&lt;&gt;""),I864,"")</f>
      </c>
    </row>
    <row r="865">
      <c r="A865" t="n">
        <v>194091</v>
      </c>
      <c r="B865" t="s">
        <v>3428</v>
      </c>
      <c r="C865" t="s">
        <v>163</v>
      </c>
      <c r="D865" t="n">
        <v>44</v>
      </c>
      <c r="E865" t="n">
        <v>23074</v>
      </c>
      <c r="F865" t="n">
        <v>79</v>
      </c>
      <c r="G865" t="n">
        <v>13</v>
      </c>
      <c r="H865" t="n">
        <v>7369</v>
      </c>
      <c r="I865" t="n">
        <v>55.9</v>
      </c>
      <c r="J865" s="10" t="str">
        <f>=LOG10(H865)</f>
      </c>
      <c r="K865" t="str">
        <f>=_xlfn.RANK.AVG(H865,H$2:H$1654,1)</f>
      </c>
      <c r="L865" t="str">
        <f>=_xlfn.RANK.AVG(I865,I$2:I$1654,1)</f>
      </c>
      <c r="M865" t="str">
        <f>=IF(AND(C865="Public",E865&lt;&gt;""),E865,"")</f>
      </c>
      <c r="N865" t="str">
        <f>=IF(AND(C865="Public",E865&lt;&gt;""),I865,"")</f>
      </c>
      <c r="O865" t="str">
        <f>=IF(AND(C865="Private nonprofit",E865&lt;&gt;""),E865,"")</f>
      </c>
      <c r="P865" t="str">
        <f>=IF(AND(C865="Private nonprofit",E865&lt;&gt;""),I865,"")</f>
      </c>
    </row>
    <row r="866">
      <c r="A866" t="n">
        <v>194310</v>
      </c>
      <c r="B866" t="s">
        <v>3435</v>
      </c>
      <c r="C866" t="s">
        <v>163</v>
      </c>
      <c r="D866" t="n">
        <v>27</v>
      </c>
      <c r="E866" t="n">
        <v>34299</v>
      </c>
      <c r="F866" t="n">
        <v>77</v>
      </c>
      <c r="G866" t="n">
        <v>16</v>
      </c>
      <c r="H866" t="n">
        <v>15814</v>
      </c>
      <c r="I866" t="n">
        <v>61.3</v>
      </c>
      <c r="J866" s="10" t="str">
        <f>=LOG10(H866)</f>
      </c>
      <c r="K866" t="str">
        <f>=_xlfn.RANK.AVG(H866,H$2:H$1654,1)</f>
      </c>
      <c r="L866" t="str">
        <f>=_xlfn.RANK.AVG(I866,I$2:I$1654,1)</f>
      </c>
      <c r="M866" t="str">
        <f>=IF(AND(C866="Public",E866&lt;&gt;""),E866,"")</f>
      </c>
      <c r="N866" t="str">
        <f>=IF(AND(C866="Public",E866&lt;&gt;""),I866,"")</f>
      </c>
      <c r="O866" t="str">
        <f>=IF(AND(C866="Private nonprofit",E866&lt;&gt;""),E866,"")</f>
      </c>
      <c r="P866" t="str">
        <f>=IF(AND(C866="Private nonprofit",E866&lt;&gt;""),I866,"")</f>
      </c>
    </row>
    <row r="867">
      <c r="A867" t="n">
        <v>194392</v>
      </c>
      <c r="B867" t="s">
        <v>3436</v>
      </c>
      <c r="C867" t="s">
        <v>163</v>
      </c>
      <c r="D867" t="n">
        <v>37</v>
      </c>
      <c r="E867" t="n">
        <v>26370</v>
      </c>
      <c r="F867" t="n">
        <v>76</v>
      </c>
      <c r="G867" t="n">
        <v>12</v>
      </c>
      <c r="H867" t="n">
        <v>1218</v>
      </c>
      <c r="I867" t="n">
        <v>48.6</v>
      </c>
      <c r="J867" s="10" t="str">
        <f>=LOG10(H867)</f>
      </c>
      <c r="K867" t="str">
        <f>=_xlfn.RANK.AVG(H867,H$2:H$1654,1)</f>
      </c>
      <c r="L867" t="str">
        <f>=_xlfn.RANK.AVG(I867,I$2:I$1654,1)</f>
      </c>
      <c r="M867" t="str">
        <f>=IF(AND(C867="Public",E867&lt;&gt;""),E867,"")</f>
      </c>
      <c r="N867" t="str">
        <f>=IF(AND(C867="Public",E867&lt;&gt;""),I867,"")</f>
      </c>
      <c r="O867" t="str">
        <f>=IF(AND(C867="Private nonprofit",E867&lt;&gt;""),E867,"")</f>
      </c>
      <c r="P867" t="str">
        <f>=IF(AND(C867="Private nonprofit",E867&lt;&gt;""),I867,"")</f>
      </c>
    </row>
    <row r="868">
      <c r="A868" t="n">
        <v>194578</v>
      </c>
      <c r="B868" t="s">
        <v>3443</v>
      </c>
      <c r="C868" t="s">
        <v>163</v>
      </c>
      <c r="D868" t="n">
        <v>17</v>
      </c>
      <c r="E868" t="n">
        <v>51702</v>
      </c>
      <c r="F868" t="n">
        <v>89</v>
      </c>
      <c r="G868" t="n">
        <v>9</v>
      </c>
      <c r="H868" t="n">
        <v>6090</v>
      </c>
      <c r="I868" t="n">
        <v>72.8</v>
      </c>
      <c r="J868" s="10" t="str">
        <f>=LOG10(H868)</f>
      </c>
      <c r="K868" t="str">
        <f>=_xlfn.RANK.AVG(H868,H$2:H$1654,1)</f>
      </c>
      <c r="L868" t="str">
        <f>=_xlfn.RANK.AVG(I868,I$2:I$1654,1)</f>
      </c>
      <c r="M868" t="str">
        <f>=IF(AND(C868="Public",E868&lt;&gt;""),E868,"")</f>
      </c>
      <c r="N868" t="str">
        <f>=IF(AND(C868="Public",E868&lt;&gt;""),I868,"")</f>
      </c>
      <c r="O868" t="str">
        <f>=IF(AND(C868="Private nonprofit",E868&lt;&gt;""),E868,"")</f>
      </c>
      <c r="P868" t="str">
        <f>=IF(AND(C868="Private nonprofit",E868&lt;&gt;""),I868,"")</f>
      </c>
    </row>
    <row r="869">
      <c r="A869" t="n">
        <v>194666</v>
      </c>
      <c r="B869" t="s">
        <v>3445</v>
      </c>
      <c r="C869" t="s">
        <v>163</v>
      </c>
      <c r="D869" t="n">
        <v>88</v>
      </c>
      <c r="E869" t="n">
        <v>8586</v>
      </c>
      <c r="F869" t="n">
        <v>98</v>
      </c>
      <c r="G869" t="n">
        <v>26</v>
      </c>
      <c r="H869" t="n">
        <v>505</v>
      </c>
      <c r="I869" t="n">
        <v>97.1</v>
      </c>
      <c r="J869" s="10" t="str">
        <f>=LOG10(H869)</f>
      </c>
      <c r="K869" t="str">
        <f>=_xlfn.RANK.AVG(H869,H$2:H$1654,1)</f>
      </c>
      <c r="L869" t="str">
        <f>=_xlfn.RANK.AVG(I869,I$2:I$1654,1)</f>
      </c>
      <c r="M869" t="str">
        <f>=IF(AND(C869="Public",E869&lt;&gt;""),E869,"")</f>
      </c>
      <c r="N869" t="str">
        <f>=IF(AND(C869="Public",E869&lt;&gt;""),I869,"")</f>
      </c>
      <c r="O869" t="str">
        <f>=IF(AND(C869="Private nonprofit",E869&lt;&gt;""),E869,"")</f>
      </c>
      <c r="P869" t="str">
        <f>=IF(AND(C869="Private nonprofit",E869&lt;&gt;""),I869,"")</f>
      </c>
    </row>
    <row r="870">
      <c r="A870" t="n">
        <v>194736</v>
      </c>
      <c r="B870" t="s">
        <v>3448</v>
      </c>
      <c r="C870" t="s">
        <v>163</v>
      </c>
      <c r="D870" t="n">
        <v>30</v>
      </c>
      <c r="E870" t="n">
        <v>7838</v>
      </c>
      <c r="F870" t="n">
        <v>86</v>
      </c>
      <c r="G870" t="n">
        <v>20</v>
      </c>
      <c r="H870" t="n">
        <v>160</v>
      </c>
      <c r="I870" t="n">
        <v>34.1</v>
      </c>
      <c r="J870" s="10" t="str">
        <f>=LOG10(H870)</f>
      </c>
      <c r="K870" t="str">
        <f>=_xlfn.RANK.AVG(H870,H$2:H$1654,1)</f>
      </c>
      <c r="L870" t="str">
        <f>=_xlfn.RANK.AVG(I870,I$2:I$1654,1)</f>
      </c>
      <c r="M870" t="str">
        <f>=IF(AND(C870="Public",E870&lt;&gt;""),E870,"")</f>
      </c>
      <c r="N870" t="str">
        <f>=IF(AND(C870="Public",E870&lt;&gt;""),I870,"")</f>
      </c>
      <c r="O870" t="str">
        <f>=IF(AND(C870="Private nonprofit",E870&lt;&gt;""),E870,"")</f>
      </c>
      <c r="P870" t="str">
        <f>=IF(AND(C870="Private nonprofit",E870&lt;&gt;""),I870,"")</f>
      </c>
    </row>
    <row r="871">
      <c r="A871" t="n">
        <v>194763</v>
      </c>
      <c r="B871" t="s">
        <v>3449</v>
      </c>
      <c r="C871" t="s">
        <v>163</v>
      </c>
      <c r="D871" t="n">
        <v>14</v>
      </c>
      <c r="E871" t="n">
        <v>9049</v>
      </c>
      <c r="F871" t="n">
        <v>82</v>
      </c>
      <c r="G871" t="n">
        <v>40</v>
      </c>
      <c r="H871" t="n">
        <v>613</v>
      </c>
      <c r="I871" t="n">
        <v>34.3</v>
      </c>
      <c r="J871" s="10" t="str">
        <f>=LOG10(H871)</f>
      </c>
      <c r="K871" t="str">
        <f>=_xlfn.RANK.AVG(H871,H$2:H$1654,1)</f>
      </c>
      <c r="L871" t="str">
        <f>=_xlfn.RANK.AVG(I871,I$2:I$1654,1)</f>
      </c>
      <c r="M871" t="str">
        <f>=IF(AND(C871="Public",E871&lt;&gt;""),E871,"")</f>
      </c>
      <c r="N871" t="str">
        <f>=IF(AND(C871="Public",E871&lt;&gt;""),I871,"")</f>
      </c>
      <c r="O871" t="str">
        <f>=IF(AND(C871="Private nonprofit",E871&lt;&gt;""),E871,"")</f>
      </c>
      <c r="P871" t="str">
        <f>=IF(AND(C871="Private nonprofit",E871&lt;&gt;""),I871,"")</f>
      </c>
    </row>
    <row r="872">
      <c r="A872" t="n">
        <v>194824</v>
      </c>
      <c r="B872" t="s">
        <v>3450</v>
      </c>
      <c r="C872" t="s">
        <v>163</v>
      </c>
      <c r="D872" t="n">
        <v>19</v>
      </c>
      <c r="E872" t="n">
        <v>35940</v>
      </c>
      <c r="F872" t="n">
        <v>89</v>
      </c>
      <c r="G872" t="n">
        <v>14</v>
      </c>
      <c r="H872" t="n">
        <v>7628</v>
      </c>
      <c r="I872" t="n">
        <v>83.2</v>
      </c>
      <c r="J872" s="10" t="str">
        <f>=LOG10(H872)</f>
      </c>
      <c r="K872" t="str">
        <f>=_xlfn.RANK.AVG(H872,H$2:H$1654,1)</f>
      </c>
      <c r="L872" t="str">
        <f>=_xlfn.RANK.AVG(I872,I$2:I$1654,1)</f>
      </c>
      <c r="M872" t="str">
        <f>=IF(AND(C872="Public",E872&lt;&gt;""),E872,"")</f>
      </c>
      <c r="N872" t="str">
        <f>=IF(AND(C872="Public",E872&lt;&gt;""),I872,"")</f>
      </c>
      <c r="O872" t="str">
        <f>=IF(AND(C872="Private nonprofit",E872&lt;&gt;""),E872,"")</f>
      </c>
      <c r="P872" t="str">
        <f>=IF(AND(C872="Private nonprofit",E872&lt;&gt;""),I872,"")</f>
      </c>
    </row>
    <row r="873">
      <c r="A873" t="n">
        <v>194958</v>
      </c>
      <c r="B873" t="s">
        <v>3451</v>
      </c>
      <c r="C873" t="s">
        <v>163</v>
      </c>
      <c r="D873" t="n">
        <v>40</v>
      </c>
      <c r="E873" t="n">
        <v>24202</v>
      </c>
      <c r="F873" t="n">
        <v>77</v>
      </c>
      <c r="G873" t="n">
        <v>9</v>
      </c>
      <c r="H873" t="n">
        <v>2134</v>
      </c>
      <c r="I873" t="n">
        <v>63.9</v>
      </c>
      <c r="J873" s="10" t="str">
        <f>=LOG10(H873)</f>
      </c>
      <c r="K873" t="str">
        <f>=_xlfn.RANK.AVG(H873,H$2:H$1654,1)</f>
      </c>
      <c r="L873" t="str">
        <f>=_xlfn.RANK.AVG(I873,I$2:I$1654,1)</f>
      </c>
      <c r="M873" t="str">
        <f>=IF(AND(C873="Public",E873&lt;&gt;""),E873,"")</f>
      </c>
      <c r="N873" t="str">
        <f>=IF(AND(C873="Public",E873&lt;&gt;""),I873,"")</f>
      </c>
      <c r="O873" t="str">
        <f>=IF(AND(C873="Private nonprofit",E873&lt;&gt;""),E873,"")</f>
      </c>
      <c r="P873" t="str">
        <f>=IF(AND(C873="Private nonprofit",E873&lt;&gt;""),I873,"")</f>
      </c>
    </row>
    <row r="874">
      <c r="A874" t="n">
        <v>195003</v>
      </c>
      <c r="B874" t="s">
        <v>3452</v>
      </c>
      <c r="C874" t="s">
        <v>163</v>
      </c>
      <c r="D874" t="n">
        <v>26</v>
      </c>
      <c r="E874" t="n">
        <v>39753</v>
      </c>
      <c r="F874" t="n">
        <v>88</v>
      </c>
      <c r="G874" t="n">
        <v>13</v>
      </c>
      <c r="H874" t="n">
        <v>19736</v>
      </c>
      <c r="I874" t="n">
        <v>72.5</v>
      </c>
      <c r="J874" s="10" t="str">
        <f>=LOG10(H874)</f>
      </c>
      <c r="K874" t="str">
        <f>=_xlfn.RANK.AVG(H874,H$2:H$1654,1)</f>
      </c>
      <c r="L874" t="str">
        <f>=_xlfn.RANK.AVG(I874,I$2:I$1654,1)</f>
      </c>
      <c r="M874" t="str">
        <f>=IF(AND(C874="Public",E874&lt;&gt;""),E874,"")</f>
      </c>
      <c r="N874" t="str">
        <f>=IF(AND(C874="Public",E874&lt;&gt;""),I874,"")</f>
      </c>
      <c r="O874" t="str">
        <f>=IF(AND(C874="Private nonprofit",E874&lt;&gt;""),E874,"")</f>
      </c>
      <c r="P874" t="str">
        <f>=IF(AND(C874="Private nonprofit",E874&lt;&gt;""),I874,"")</f>
      </c>
    </row>
    <row r="875">
      <c r="A875" t="n">
        <v>195030</v>
      </c>
      <c r="B875" t="s">
        <v>3453</v>
      </c>
      <c r="C875" t="s">
        <v>163</v>
      </c>
      <c r="D875" t="n">
        <v>16</v>
      </c>
      <c r="E875" t="n">
        <v>40900</v>
      </c>
      <c r="F875" t="n">
        <v>93</v>
      </c>
      <c r="G875" t="n">
        <v>9</v>
      </c>
      <c r="H875" t="n">
        <v>13860</v>
      </c>
      <c r="I875" t="n">
        <v>84.5</v>
      </c>
      <c r="J875" s="10" t="str">
        <f>=LOG10(H875)</f>
      </c>
      <c r="K875" t="str">
        <f>=_xlfn.RANK.AVG(H875,H$2:H$1654,1)</f>
      </c>
      <c r="L875" t="str">
        <f>=_xlfn.RANK.AVG(I875,I$2:I$1654,1)</f>
      </c>
      <c r="M875" t="str">
        <f>=IF(AND(C875="Public",E875&lt;&gt;""),E875,"")</f>
      </c>
      <c r="N875" t="str">
        <f>=IF(AND(C875="Public",E875&lt;&gt;""),I875,"")</f>
      </c>
      <c r="O875" t="str">
        <f>=IF(AND(C875="Private nonprofit",E875&lt;&gt;""),E875,"")</f>
      </c>
      <c r="P875" t="str">
        <f>=IF(AND(C875="Private nonprofit",E875&lt;&gt;""),I875,"")</f>
      </c>
    </row>
    <row r="876">
      <c r="A876" t="n">
        <v>195128</v>
      </c>
      <c r="B876" t="s">
        <v>3458</v>
      </c>
      <c r="C876" t="s">
        <v>163</v>
      </c>
      <c r="D876" t="n">
        <v>43</v>
      </c>
      <c r="E876" t="n">
        <v>23588</v>
      </c>
      <c r="F876" t="n">
        <v>75</v>
      </c>
      <c r="G876" t="n">
        <v>10</v>
      </c>
      <c r="H876" t="n">
        <v>2433</v>
      </c>
      <c r="I876" t="n">
        <v>65.7</v>
      </c>
      <c r="J876" s="10" t="str">
        <f>=LOG10(H876)</f>
      </c>
      <c r="K876" t="str">
        <f>=_xlfn.RANK.AVG(H876,H$2:H$1654,1)</f>
      </c>
      <c r="L876" t="str">
        <f>=_xlfn.RANK.AVG(I876,I$2:I$1654,1)</f>
      </c>
      <c r="M876" t="str">
        <f>=IF(AND(C876="Public",E876&lt;&gt;""),E876,"")</f>
      </c>
      <c r="N876" t="str">
        <f>=IF(AND(C876="Public",E876&lt;&gt;""),I876,"")</f>
      </c>
      <c r="O876" t="str">
        <f>=IF(AND(C876="Private nonprofit",E876&lt;&gt;""),E876,"")</f>
      </c>
      <c r="P876" t="str">
        <f>=IF(AND(C876="Private nonprofit",E876&lt;&gt;""),I876,"")</f>
      </c>
    </row>
    <row r="877">
      <c r="A877" t="n">
        <v>195164</v>
      </c>
      <c r="B877" t="s">
        <v>3460</v>
      </c>
      <c r="C877" t="s">
        <v>163</v>
      </c>
      <c r="D877" t="n">
        <v>23</v>
      </c>
      <c r="E877" t="n">
        <v>27659</v>
      </c>
      <c r="F877" t="n">
        <v>81</v>
      </c>
      <c r="G877" t="n">
        <v>12</v>
      </c>
      <c r="H877" t="n">
        <v>3012</v>
      </c>
      <c r="I877" t="n">
        <v>70.4</v>
      </c>
      <c r="J877" s="10" t="str">
        <f>=LOG10(H877)</f>
      </c>
      <c r="K877" t="str">
        <f>=_xlfn.RANK.AVG(H877,H$2:H$1654,1)</f>
      </c>
      <c r="L877" t="str">
        <f>=_xlfn.RANK.AVG(I877,I$2:I$1654,1)</f>
      </c>
      <c r="M877" t="str">
        <f>=IF(AND(C877="Public",E877&lt;&gt;""),E877,"")</f>
      </c>
      <c r="N877" t="str">
        <f>=IF(AND(C877="Public",E877&lt;&gt;""),I877,"")</f>
      </c>
      <c r="O877" t="str">
        <f>=IF(AND(C877="Private nonprofit",E877&lt;&gt;""),E877,"")</f>
      </c>
      <c r="P877" t="str">
        <f>=IF(AND(C877="Private nonprofit",E877&lt;&gt;""),I877,"")</f>
      </c>
    </row>
    <row r="878">
      <c r="A878" t="n">
        <v>195173</v>
      </c>
      <c r="B878" t="s">
        <v>3462</v>
      </c>
      <c r="C878" t="s">
        <v>163</v>
      </c>
      <c r="D878" t="n">
        <v>47</v>
      </c>
      <c r="E878" t="n">
        <v>22766</v>
      </c>
      <c r="F878" t="n">
        <v>54</v>
      </c>
      <c r="G878" t="n">
        <v>13</v>
      </c>
      <c r="H878" t="n">
        <v>4363</v>
      </c>
      <c r="I878" t="n">
        <v>52.6</v>
      </c>
      <c r="J878" s="10" t="str">
        <f>=LOG10(H878)</f>
      </c>
      <c r="K878" t="str">
        <f>=_xlfn.RANK.AVG(H878,H$2:H$1654,1)</f>
      </c>
      <c r="L878" t="str">
        <f>=_xlfn.RANK.AVG(I878,I$2:I$1654,1)</f>
      </c>
      <c r="M878" t="str">
        <f>=IF(AND(C878="Public",E878&lt;&gt;""),E878,"")</f>
      </c>
      <c r="N878" t="str">
        <f>=IF(AND(C878="Public",E878&lt;&gt;""),I878,"")</f>
      </c>
      <c r="O878" t="str">
        <f>=IF(AND(C878="Private nonprofit",E878&lt;&gt;""),E878,"")</f>
      </c>
      <c r="P878" t="str">
        <f>=IF(AND(C878="Private nonprofit",E878&lt;&gt;""),I878,"")</f>
      </c>
    </row>
    <row r="879">
      <c r="A879" t="n">
        <v>195216</v>
      </c>
      <c r="B879" t="s">
        <v>3464</v>
      </c>
      <c r="C879" t="s">
        <v>163</v>
      </c>
      <c r="D879" t="n">
        <v>21</v>
      </c>
      <c r="E879" t="n">
        <v>36175</v>
      </c>
      <c r="F879" t="n">
        <v>86</v>
      </c>
      <c r="G879" t="n">
        <v>11</v>
      </c>
      <c r="H879" t="n">
        <v>2263</v>
      </c>
      <c r="I879" t="n">
        <v>79.7</v>
      </c>
      <c r="J879" s="10" t="str">
        <f>=LOG10(H879)</f>
      </c>
      <c r="K879" t="str">
        <f>=_xlfn.RANK.AVG(H879,H$2:H$1654,1)</f>
      </c>
      <c r="L879" t="str">
        <f>=_xlfn.RANK.AVG(I879,I$2:I$1654,1)</f>
      </c>
      <c r="M879" t="str">
        <f>=IF(AND(C879="Public",E879&lt;&gt;""),E879,"")</f>
      </c>
      <c r="N879" t="str">
        <f>=IF(AND(C879="Public",E879&lt;&gt;""),I879,"")</f>
      </c>
      <c r="O879" t="str">
        <f>=IF(AND(C879="Private nonprofit",E879&lt;&gt;""),E879,"")</f>
      </c>
      <c r="P879" t="str">
        <f>=IF(AND(C879="Private nonprofit",E879&lt;&gt;""),I879,"")</f>
      </c>
    </row>
    <row r="880">
      <c r="A880" t="n">
        <v>195234</v>
      </c>
      <c r="B880" t="s">
        <v>3465</v>
      </c>
      <c r="C880" t="s">
        <v>163</v>
      </c>
      <c r="D880" t="n">
        <v>39</v>
      </c>
      <c r="E880" t="n">
        <v>24618</v>
      </c>
      <c r="F880" t="n">
        <v>72</v>
      </c>
      <c r="G880" t="n">
        <v>14</v>
      </c>
      <c r="H880" t="n">
        <v>3474</v>
      </c>
      <c r="I880" t="n">
        <v>50.8</v>
      </c>
      <c r="J880" s="10" t="str">
        <f>=LOG10(H880)</f>
      </c>
      <c r="K880" t="str">
        <f>=_xlfn.RANK.AVG(H880,H$2:H$1654,1)</f>
      </c>
      <c r="L880" t="str">
        <f>=_xlfn.RANK.AVG(I880,I$2:I$1654,1)</f>
      </c>
      <c r="M880" t="str">
        <f>=IF(AND(C880="Public",E880&lt;&gt;""),E880,"")</f>
      </c>
      <c r="N880" t="str">
        <f>=IF(AND(C880="Public",E880&lt;&gt;""),I880,"")</f>
      </c>
      <c r="O880" t="str">
        <f>=IF(AND(C880="Private nonprofit",E880&lt;&gt;""),E880,"")</f>
      </c>
      <c r="P880" t="str">
        <f>=IF(AND(C880="Private nonprofit",E880&lt;&gt;""),I880,"")</f>
      </c>
    </row>
    <row r="881">
      <c r="A881" t="n">
        <v>195243</v>
      </c>
      <c r="B881" t="s">
        <v>3466</v>
      </c>
      <c r="C881" t="s">
        <v>163</v>
      </c>
      <c r="D881" t="n">
        <v>18</v>
      </c>
      <c r="E881" t="n">
        <v>21257</v>
      </c>
      <c r="F881" t="n">
        <v>75</v>
      </c>
      <c r="G881" t="n">
        <v>16</v>
      </c>
      <c r="H881" t="n">
        <v>2527</v>
      </c>
      <c r="I881" t="n">
        <v>60.3</v>
      </c>
      <c r="J881" s="10" t="str">
        <f>=LOG10(H881)</f>
      </c>
      <c r="K881" t="str">
        <f>=_xlfn.RANK.AVG(H881,H$2:H$1654,1)</f>
      </c>
      <c r="L881" t="str">
        <f>=_xlfn.RANK.AVG(I881,I$2:I$1654,1)</f>
      </c>
      <c r="M881" t="str">
        <f>=IF(AND(C881="Public",E881&lt;&gt;""),E881,"")</f>
      </c>
      <c r="N881" t="str">
        <f>=IF(AND(C881="Public",E881&lt;&gt;""),I881,"")</f>
      </c>
      <c r="O881" t="str">
        <f>=IF(AND(C881="Private nonprofit",E881&lt;&gt;""),E881,"")</f>
      </c>
      <c r="P881" t="str">
        <f>=IF(AND(C881="Private nonprofit",E881&lt;&gt;""),I881,"")</f>
      </c>
    </row>
    <row r="882">
      <c r="A882" t="n">
        <v>195304</v>
      </c>
      <c r="B882" t="s">
        <v>3469</v>
      </c>
      <c r="C882" t="s">
        <v>163</v>
      </c>
      <c r="D882" t="n">
        <v>13</v>
      </c>
      <c r="E882" t="n">
        <v>43571</v>
      </c>
      <c r="F882" t="n">
        <v>84</v>
      </c>
      <c r="G882" t="n">
        <v>10</v>
      </c>
      <c r="H882" t="n">
        <v>1804</v>
      </c>
      <c r="I882" t="n">
        <v>70</v>
      </c>
      <c r="J882" s="10" t="str">
        <f>=LOG10(H882)</f>
      </c>
      <c r="K882" t="str">
        <f>=_xlfn.RANK.AVG(H882,H$2:H$1654,1)</f>
      </c>
      <c r="L882" t="str">
        <f>=_xlfn.RANK.AVG(I882,I$2:I$1654,1)</f>
      </c>
      <c r="M882" t="str">
        <f>=IF(AND(C882="Public",E882&lt;&gt;""),E882,"")</f>
      </c>
      <c r="N882" t="str">
        <f>=IF(AND(C882="Public",E882&lt;&gt;""),I882,"")</f>
      </c>
      <c r="O882" t="str">
        <f>=IF(AND(C882="Private nonprofit",E882&lt;&gt;""),E882,"")</f>
      </c>
      <c r="P882" t="str">
        <f>=IF(AND(C882="Private nonprofit",E882&lt;&gt;""),I882,"")</f>
      </c>
    </row>
    <row r="883">
      <c r="A883" t="n">
        <v>195474</v>
      </c>
      <c r="B883" t="s">
        <v>3473</v>
      </c>
      <c r="C883" t="s">
        <v>163</v>
      </c>
      <c r="D883" t="n">
        <v>23</v>
      </c>
      <c r="E883" t="n">
        <v>32602</v>
      </c>
      <c r="F883" t="n">
        <v>84</v>
      </c>
      <c r="G883" t="n">
        <v>13</v>
      </c>
      <c r="H883" t="n">
        <v>4088</v>
      </c>
      <c r="I883" t="n">
        <v>75.8</v>
      </c>
      <c r="J883" s="10" t="str">
        <f>=LOG10(H883)</f>
      </c>
      <c r="K883" t="str">
        <f>=_xlfn.RANK.AVG(H883,H$2:H$1654,1)</f>
      </c>
      <c r="L883" t="str">
        <f>=_xlfn.RANK.AVG(I883,I$2:I$1654,1)</f>
      </c>
      <c r="M883" t="str">
        <f>=IF(AND(C883="Public",E883&lt;&gt;""),E883,"")</f>
      </c>
      <c r="N883" t="str">
        <f>=IF(AND(C883="Public",E883&lt;&gt;""),I883,"")</f>
      </c>
      <c r="O883" t="str">
        <f>=IF(AND(C883="Private nonprofit",E883&lt;&gt;""),E883,"")</f>
      </c>
      <c r="P883" t="str">
        <f>=IF(AND(C883="Private nonprofit",E883&lt;&gt;""),I883,"")</f>
      </c>
    </row>
    <row r="884">
      <c r="A884" t="n">
        <v>195526</v>
      </c>
      <c r="B884" t="s">
        <v>3475</v>
      </c>
      <c r="C884" t="s">
        <v>163</v>
      </c>
      <c r="D884" t="n">
        <v>14</v>
      </c>
      <c r="E884" t="n">
        <v>32368</v>
      </c>
      <c r="F884" t="n">
        <v>89</v>
      </c>
      <c r="G884" t="n">
        <v>8</v>
      </c>
      <c r="H884" t="n">
        <v>2854</v>
      </c>
      <c r="I884" t="n">
        <v>81.7</v>
      </c>
      <c r="J884" s="10" t="str">
        <f>=LOG10(H884)</f>
      </c>
      <c r="K884" t="str">
        <f>=_xlfn.RANK.AVG(H884,H$2:H$1654,1)</f>
      </c>
      <c r="L884" t="str">
        <f>=_xlfn.RANK.AVG(I884,I$2:I$1654,1)</f>
      </c>
      <c r="M884" t="str">
        <f>=IF(AND(C884="Public",E884&lt;&gt;""),E884,"")</f>
      </c>
      <c r="N884" t="str">
        <f>=IF(AND(C884="Public",E884&lt;&gt;""),I884,"")</f>
      </c>
      <c r="O884" t="str">
        <f>=IF(AND(C884="Private nonprofit",E884&lt;&gt;""),E884,"")</f>
      </c>
      <c r="P884" t="str">
        <f>=IF(AND(C884="Private nonprofit",E884&lt;&gt;""),I884,"")</f>
      </c>
    </row>
    <row r="885">
      <c r="A885" t="n">
        <v>195544</v>
      </c>
      <c r="B885" t="s">
        <v>3477</v>
      </c>
      <c r="C885" t="s">
        <v>163</v>
      </c>
      <c r="D885" t="n">
        <v>34</v>
      </c>
      <c r="E885" t="n">
        <v>18324</v>
      </c>
      <c r="F885" t="n">
        <v>79</v>
      </c>
      <c r="G885" t="n">
        <v>12</v>
      </c>
      <c r="H885" t="n">
        <v>4986</v>
      </c>
      <c r="I885" t="n">
        <v>64.2</v>
      </c>
      <c r="J885" s="10" t="str">
        <f>=LOG10(H885)</f>
      </c>
      <c r="K885" t="str">
        <f>=_xlfn.RANK.AVG(H885,H$2:H$1654,1)</f>
      </c>
      <c r="L885" t="str">
        <f>=_xlfn.RANK.AVG(I885,I$2:I$1654,1)</f>
      </c>
      <c r="M885" t="str">
        <f>=IF(AND(C885="Public",E885&lt;&gt;""),E885,"")</f>
      </c>
      <c r="N885" t="str">
        <f>=IF(AND(C885="Public",E885&lt;&gt;""),I885,"")</f>
      </c>
      <c r="O885" t="str">
        <f>=IF(AND(C885="Private nonprofit",E885&lt;&gt;""),E885,"")</f>
      </c>
      <c r="P885" t="str">
        <f>=IF(AND(C885="Private nonprofit",E885&lt;&gt;""),I885,"")</f>
      </c>
    </row>
    <row r="886">
      <c r="A886" t="n">
        <v>195720</v>
      </c>
      <c r="B886" t="s">
        <v>3480</v>
      </c>
      <c r="C886" t="s">
        <v>163</v>
      </c>
      <c r="D886" t="n">
        <v>28</v>
      </c>
      <c r="E886" t="n">
        <v>28969</v>
      </c>
      <c r="F886" t="n">
        <v>84</v>
      </c>
      <c r="G886" t="n">
        <v>12</v>
      </c>
      <c r="H886" t="n">
        <v>4012</v>
      </c>
      <c r="I886" t="n">
        <v>74.4</v>
      </c>
      <c r="J886" s="10" t="str">
        <f>=LOG10(H886)</f>
      </c>
      <c r="K886" t="str">
        <f>=_xlfn.RANK.AVG(H886,H$2:H$1654,1)</f>
      </c>
      <c r="L886" t="str">
        <f>=_xlfn.RANK.AVG(I886,I$2:I$1654,1)</f>
      </c>
      <c r="M886" t="str">
        <f>=IF(AND(C886="Public",E886&lt;&gt;""),E886,"")</f>
      </c>
      <c r="N886" t="str">
        <f>=IF(AND(C886="Public",E886&lt;&gt;""),I886,"")</f>
      </c>
      <c r="O886" t="str">
        <f>=IF(AND(C886="Private nonprofit",E886&lt;&gt;""),E886,"")</f>
      </c>
      <c r="P886" t="str">
        <f>=IF(AND(C886="Private nonprofit",E886&lt;&gt;""),I886,"")</f>
      </c>
    </row>
    <row r="887">
      <c r="A887" t="n">
        <v>195809</v>
      </c>
      <c r="B887" t="s">
        <v>3482</v>
      </c>
      <c r="C887" t="s">
        <v>163</v>
      </c>
      <c r="D887" t="n">
        <v>24</v>
      </c>
      <c r="E887" t="n">
        <v>28206</v>
      </c>
      <c r="F887" t="n">
        <v>80</v>
      </c>
      <c r="G887" t="n">
        <v>16</v>
      </c>
      <c r="H887" t="n">
        <v>21236</v>
      </c>
      <c r="I887" t="n">
        <v>68.3</v>
      </c>
      <c r="J887" s="10" t="str">
        <f>=LOG10(H887)</f>
      </c>
      <c r="K887" t="str">
        <f>=_xlfn.RANK.AVG(H887,H$2:H$1654,1)</f>
      </c>
      <c r="L887" t="str">
        <f>=_xlfn.RANK.AVG(I887,I$2:I$1654,1)</f>
      </c>
      <c r="M887" t="str">
        <f>=IF(AND(C887="Public",E887&lt;&gt;""),E887,"")</f>
      </c>
      <c r="N887" t="str">
        <f>=IF(AND(C887="Public",E887&lt;&gt;""),I887,"")</f>
      </c>
      <c r="O887" t="str">
        <f>=IF(AND(C887="Private nonprofit",E887&lt;&gt;""),E887,"")</f>
      </c>
      <c r="P887" t="str">
        <f>=IF(AND(C887="Private nonprofit",E887&lt;&gt;""),I887,"")</f>
      </c>
    </row>
    <row r="888">
      <c r="A888" t="n">
        <v>196006</v>
      </c>
      <c r="B888" t="s">
        <v>3485</v>
      </c>
      <c r="C888" t="s">
        <v>149</v>
      </c>
      <c r="D888" t="n">
        <v>45</v>
      </c>
      <c r="E888" t="n">
        <v>14877</v>
      </c>
      <c r="F888" t="n">
        <v>76</v>
      </c>
      <c r="G888" t="n">
        <v>16</v>
      </c>
      <c r="H888" t="n">
        <v>3629</v>
      </c>
      <c r="I888" t="n">
        <v>45.4</v>
      </c>
      <c r="J888" s="10" t="str">
        <f>=LOG10(H888)</f>
      </c>
      <c r="K888" t="str">
        <f>=_xlfn.RANK.AVG(H888,H$2:H$1654,1)</f>
      </c>
      <c r="L888" t="str">
        <f>=_xlfn.RANK.AVG(I888,I$2:I$1654,1)</f>
      </c>
      <c r="M888" t="str">
        <f>=IF(AND(C888="Public",E888&lt;&gt;""),E888,"")</f>
      </c>
      <c r="N888" t="str">
        <f>=IF(AND(C888="Public",E888&lt;&gt;""),I888,"")</f>
      </c>
      <c r="O888" t="str">
        <f>=IF(AND(C888="Private nonprofit",E888&lt;&gt;""),E888,"")</f>
      </c>
      <c r="P888" t="str">
        <f>=IF(AND(C888="Private nonprofit",E888&lt;&gt;""),I888,"")</f>
      </c>
    </row>
    <row r="889">
      <c r="A889" t="n">
        <v>196015</v>
      </c>
      <c r="B889" t="s">
        <v>3486</v>
      </c>
      <c r="C889" t="s">
        <v>149</v>
      </c>
      <c r="D889" t="n">
        <v>47</v>
      </c>
      <c r="E889" t="n">
        <v>14451</v>
      </c>
      <c r="F889" t="n">
        <v>67</v>
      </c>
      <c r="G889" t="n">
        <v>17</v>
      </c>
      <c r="H889" t="n">
        <v>4140</v>
      </c>
      <c r="I889" t="n">
        <v>51</v>
      </c>
      <c r="J889" s="10" t="str">
        <f>=LOG10(H889)</f>
      </c>
      <c r="K889" t="str">
        <f>=_xlfn.RANK.AVG(H889,H$2:H$1654,1)</f>
      </c>
      <c r="L889" t="str">
        <f>=_xlfn.RANK.AVG(I889,I$2:I$1654,1)</f>
      </c>
      <c r="M889" t="str">
        <f>=IF(AND(C889="Public",E889&lt;&gt;""),E889,"")</f>
      </c>
      <c r="N889" t="str">
        <f>=IF(AND(C889="Public",E889&lt;&gt;""),I889,"")</f>
      </c>
      <c r="O889" t="str">
        <f>=IF(AND(C889="Private nonprofit",E889&lt;&gt;""),E889,"")</f>
      </c>
      <c r="P889" t="str">
        <f>=IF(AND(C889="Private nonprofit",E889&lt;&gt;""),I889,"")</f>
      </c>
    </row>
    <row r="890">
      <c r="A890" t="n">
        <v>196024</v>
      </c>
      <c r="B890" t="s">
        <v>3487</v>
      </c>
      <c r="C890" t="s">
        <v>149</v>
      </c>
      <c r="D890" t="n">
        <v>46</v>
      </c>
      <c r="E890" t="n">
        <v>16923</v>
      </c>
      <c r="F890" t="n">
        <v>68</v>
      </c>
      <c r="G890" t="n">
        <v>12</v>
      </c>
      <c r="H890" t="n">
        <v>2786</v>
      </c>
      <c r="I890" t="n">
        <v>55.6</v>
      </c>
      <c r="J890" s="10" t="str">
        <f>=LOG10(H890)</f>
      </c>
      <c r="K890" t="str">
        <f>=_xlfn.RANK.AVG(H890,H$2:H$1654,1)</f>
      </c>
      <c r="L890" t="str">
        <f>=_xlfn.RANK.AVG(I890,I$2:I$1654,1)</f>
      </c>
      <c r="M890" t="str">
        <f>=IF(AND(C890="Public",E890&lt;&gt;""),E890,"")</f>
      </c>
      <c r="N890" t="str">
        <f>=IF(AND(C890="Public",E890&lt;&gt;""),I890,"")</f>
      </c>
      <c r="O890" t="str">
        <f>=IF(AND(C890="Private nonprofit",E890&lt;&gt;""),E890,"")</f>
      </c>
      <c r="P890" t="str">
        <f>=IF(AND(C890="Private nonprofit",E890&lt;&gt;""),I890,"")</f>
      </c>
    </row>
    <row r="891">
      <c r="A891" t="n">
        <v>196033</v>
      </c>
      <c r="B891" t="s">
        <v>3489</v>
      </c>
      <c r="C891" t="s">
        <v>149</v>
      </c>
      <c r="D891" t="n">
        <v>43</v>
      </c>
      <c r="E891" t="n">
        <v>18122</v>
      </c>
      <c r="F891" t="n">
        <v>72</v>
      </c>
      <c r="G891" t="n">
        <v>14</v>
      </c>
      <c r="H891" t="n">
        <v>2881</v>
      </c>
      <c r="I891" t="n">
        <v>54.5</v>
      </c>
      <c r="J891" s="10" t="str">
        <f>=LOG10(H891)</f>
      </c>
      <c r="K891" t="str">
        <f>=_xlfn.RANK.AVG(H891,H$2:H$1654,1)</f>
      </c>
      <c r="L891" t="str">
        <f>=_xlfn.RANK.AVG(I891,I$2:I$1654,1)</f>
      </c>
      <c r="M891" t="str">
        <f>=IF(AND(C891="Public",E891&lt;&gt;""),E891,"")</f>
      </c>
      <c r="N891" t="str">
        <f>=IF(AND(C891="Public",E891&lt;&gt;""),I891,"")</f>
      </c>
      <c r="O891" t="str">
        <f>=IF(AND(C891="Private nonprofit",E891&lt;&gt;""),E891,"")</f>
      </c>
      <c r="P891" t="str">
        <f>=IF(AND(C891="Private nonprofit",E891&lt;&gt;""),I891,"")</f>
      </c>
    </row>
    <row r="892">
      <c r="A892" t="n">
        <v>196042</v>
      </c>
      <c r="B892" t="s">
        <v>3491</v>
      </c>
      <c r="C892" t="s">
        <v>149</v>
      </c>
      <c r="D892" t="n">
        <v>36</v>
      </c>
      <c r="E892" t="n">
        <v>8224</v>
      </c>
      <c r="F892" t="n">
        <v>81</v>
      </c>
      <c r="G892" t="n">
        <v>18</v>
      </c>
      <c r="H892" t="n">
        <v>18644</v>
      </c>
      <c r="I892" t="n">
        <v>58.6</v>
      </c>
      <c r="J892" s="10" t="str">
        <f>=LOG10(H892)</f>
      </c>
      <c r="K892" t="str">
        <f>=_xlfn.RANK.AVG(H892,H$2:H$1654,1)</f>
      </c>
      <c r="L892" t="str">
        <f>=_xlfn.RANK.AVG(I892,I$2:I$1654,1)</f>
      </c>
      <c r="M892" t="str">
        <f>=IF(AND(C892="Public",E892&lt;&gt;""),E892,"")</f>
      </c>
      <c r="N892" t="str">
        <f>=IF(AND(C892="Public",E892&lt;&gt;""),I892,"")</f>
      </c>
      <c r="O892" t="str">
        <f>=IF(AND(C892="Private nonprofit",E892&lt;&gt;""),E892,"")</f>
      </c>
      <c r="P892" t="str">
        <f>=IF(AND(C892="Private nonprofit",E892&lt;&gt;""),I892,"")</f>
      </c>
    </row>
    <row r="893">
      <c r="A893" t="n">
        <v>196051</v>
      </c>
      <c r="B893" t="s">
        <v>3493</v>
      </c>
      <c r="C893" t="s">
        <v>149</v>
      </c>
      <c r="D893" t="n">
        <v>55</v>
      </c>
      <c r="E893" t="n">
        <v>16855</v>
      </c>
      <c r="F893" t="n">
        <v>62</v>
      </c>
      <c r="G893" t="n">
        <v>13</v>
      </c>
      <c r="H893" t="n">
        <v>1983</v>
      </c>
      <c r="I893" t="n">
        <v>33.9</v>
      </c>
      <c r="J893" s="10" t="str">
        <f>=LOG10(H893)</f>
      </c>
      <c r="K893" t="str">
        <f>=_xlfn.RANK.AVG(H893,H$2:H$1654,1)</f>
      </c>
      <c r="L893" t="str">
        <f>=_xlfn.RANK.AVG(I893,I$2:I$1654,1)</f>
      </c>
      <c r="M893" t="str">
        <f>=IF(AND(C893="Public",E893&lt;&gt;""),E893,"")</f>
      </c>
      <c r="N893" t="str">
        <f>=IF(AND(C893="Public",E893&lt;&gt;""),I893,"")</f>
      </c>
      <c r="O893" t="str">
        <f>=IF(AND(C893="Private nonprofit",E893&lt;&gt;""),E893,"")</f>
      </c>
      <c r="P893" t="str">
        <f>=IF(AND(C893="Private nonprofit",E893&lt;&gt;""),I893,"")</f>
      </c>
    </row>
    <row r="894">
      <c r="A894" t="n">
        <v>196060</v>
      </c>
      <c r="B894" t="s">
        <v>3495</v>
      </c>
      <c r="C894" t="s">
        <v>149</v>
      </c>
      <c r="D894" t="n">
        <v>42</v>
      </c>
      <c r="E894" t="n">
        <v>19165</v>
      </c>
      <c r="F894" t="n">
        <v>83</v>
      </c>
      <c r="G894" t="n">
        <v>17</v>
      </c>
      <c r="H894" t="n">
        <v>18906</v>
      </c>
      <c r="I894" t="n">
        <v>63.9</v>
      </c>
      <c r="J894" s="10" t="str">
        <f>=LOG10(H894)</f>
      </c>
      <c r="K894" t="str">
        <f>=_xlfn.RANK.AVG(H894,H$2:H$1654,1)</f>
      </c>
      <c r="L894" t="str">
        <f>=_xlfn.RANK.AVG(I894,I$2:I$1654,1)</f>
      </c>
      <c r="M894" t="str">
        <f>=IF(AND(C894="Public",E894&lt;&gt;""),E894,"")</f>
      </c>
      <c r="N894" t="str">
        <f>=IF(AND(C894="Public",E894&lt;&gt;""),I894,"")</f>
      </c>
      <c r="O894" t="str">
        <f>=IF(AND(C894="Private nonprofit",E894&lt;&gt;""),E894,"")</f>
      </c>
      <c r="P894" t="str">
        <f>=IF(AND(C894="Private nonprofit",E894&lt;&gt;""),I894,"")</f>
      </c>
    </row>
    <row r="895">
      <c r="A895" t="n">
        <v>196079</v>
      </c>
      <c r="B895" t="s">
        <v>3496</v>
      </c>
      <c r="C895" t="s">
        <v>149</v>
      </c>
      <c r="D895" t="n">
        <v>27</v>
      </c>
      <c r="E895" t="n">
        <v>18860</v>
      </c>
      <c r="F895" t="n">
        <v>88</v>
      </c>
      <c r="G895" t="n">
        <v>18</v>
      </c>
      <c r="H895" t="n">
        <v>20307</v>
      </c>
      <c r="I895" t="n">
        <v>83.6</v>
      </c>
      <c r="J895" s="10" t="str">
        <f>=LOG10(H895)</f>
      </c>
      <c r="K895" t="str">
        <f>=_xlfn.RANK.AVG(H895,H$2:H$1654,1)</f>
      </c>
      <c r="L895" t="str">
        <f>=_xlfn.RANK.AVG(I895,I$2:I$1654,1)</f>
      </c>
      <c r="M895" t="str">
        <f>=IF(AND(C895="Public",E895&lt;&gt;""),E895,"")</f>
      </c>
      <c r="N895" t="str">
        <f>=IF(AND(C895="Public",E895&lt;&gt;""),I895,"")</f>
      </c>
      <c r="O895" t="str">
        <f>=IF(AND(C895="Private nonprofit",E895&lt;&gt;""),E895,"")</f>
      </c>
      <c r="P895" t="str">
        <f>=IF(AND(C895="Private nonprofit",E895&lt;&gt;""),I895,"")</f>
      </c>
    </row>
    <row r="896">
      <c r="A896" t="n">
        <v>196088</v>
      </c>
      <c r="B896" t="s">
        <v>3498</v>
      </c>
      <c r="C896" t="s">
        <v>149</v>
      </c>
      <c r="D896" t="n">
        <v>32</v>
      </c>
      <c r="E896" t="n">
        <v>20511</v>
      </c>
      <c r="F896" t="n">
        <v>84</v>
      </c>
      <c r="G896" t="n">
        <v>11</v>
      </c>
      <c r="H896" t="n">
        <v>35749</v>
      </c>
      <c r="I896" t="n">
        <v>73.4</v>
      </c>
      <c r="J896" s="10" t="str">
        <f>=LOG10(H896)</f>
      </c>
      <c r="K896" t="str">
        <f>=_xlfn.RANK.AVG(H896,H$2:H$1654,1)</f>
      </c>
      <c r="L896" t="str">
        <f>=_xlfn.RANK.AVG(I896,I$2:I$1654,1)</f>
      </c>
      <c r="M896" t="str">
        <f>=IF(AND(C896="Public",E896&lt;&gt;""),E896,"")</f>
      </c>
      <c r="N896" t="str">
        <f>=IF(AND(C896="Public",E896&lt;&gt;""),I896,"")</f>
      </c>
      <c r="O896" t="str">
        <f>=IF(AND(C896="Private nonprofit",E896&lt;&gt;""),E896,"")</f>
      </c>
      <c r="P896" t="str">
        <f>=IF(AND(C896="Private nonprofit",E896&lt;&gt;""),I896,"")</f>
      </c>
    </row>
    <row r="897">
      <c r="A897" t="n">
        <v>196097</v>
      </c>
      <c r="B897" t="s">
        <v>3499</v>
      </c>
      <c r="C897" t="s">
        <v>149</v>
      </c>
      <c r="D897" t="n">
        <v>38</v>
      </c>
      <c r="E897" t="n">
        <v>18601</v>
      </c>
      <c r="F897" t="n">
        <v>89</v>
      </c>
      <c r="G897" t="n">
        <v>19</v>
      </c>
      <c r="H897" t="n">
        <v>32674</v>
      </c>
      <c r="I897" t="n">
        <v>77.8</v>
      </c>
      <c r="J897" s="10" t="str">
        <f>=LOG10(H897)</f>
      </c>
      <c r="K897" t="str">
        <f>=_xlfn.RANK.AVG(H897,H$2:H$1654,1)</f>
      </c>
      <c r="L897" t="str">
        <f>=_xlfn.RANK.AVG(I897,I$2:I$1654,1)</f>
      </c>
      <c r="M897" t="str">
        <f>=IF(AND(C897="Public",E897&lt;&gt;""),E897,"")</f>
      </c>
      <c r="N897" t="str">
        <f>=IF(AND(C897="Public",E897&lt;&gt;""),I897,"")</f>
      </c>
      <c r="O897" t="str">
        <f>=IF(AND(C897="Private nonprofit",E897&lt;&gt;""),E897,"")</f>
      </c>
      <c r="P897" t="str">
        <f>=IF(AND(C897="Private nonprofit",E897&lt;&gt;""),I897,"")</f>
      </c>
    </row>
    <row r="898">
      <c r="A898" t="n">
        <v>196103</v>
      </c>
      <c r="B898" t="s">
        <v>3501</v>
      </c>
      <c r="C898" t="s">
        <v>149</v>
      </c>
      <c r="D898" t="n">
        <v>26</v>
      </c>
      <c r="E898" t="n">
        <v>19644</v>
      </c>
      <c r="F898" t="n">
        <v>85</v>
      </c>
      <c r="G898" t="n">
        <v>14</v>
      </c>
      <c r="H898" t="n">
        <v>2775</v>
      </c>
      <c r="I898" t="n">
        <v>68.4</v>
      </c>
      <c r="J898" s="10" t="str">
        <f>=LOG10(H898)</f>
      </c>
      <c r="K898" t="str">
        <f>=_xlfn.RANK.AVG(H898,H$2:H$1654,1)</f>
      </c>
      <c r="L898" t="str">
        <f>=_xlfn.RANK.AVG(I898,I$2:I$1654,1)</f>
      </c>
      <c r="M898" t="str">
        <f>=IF(AND(C898="Public",E898&lt;&gt;""),E898,"")</f>
      </c>
      <c r="N898" t="str">
        <f>=IF(AND(C898="Public",E898&lt;&gt;""),I898,"")</f>
      </c>
      <c r="O898" t="str">
        <f>=IF(AND(C898="Private nonprofit",E898&lt;&gt;""),E898,"")</f>
      </c>
      <c r="P898" t="str">
        <f>=IF(AND(C898="Private nonprofit",E898&lt;&gt;""),I898,"")</f>
      </c>
    </row>
    <row r="899">
      <c r="A899" t="n">
        <v>196112</v>
      </c>
      <c r="B899" t="s">
        <v>3502</v>
      </c>
      <c r="C899" t="s">
        <v>149</v>
      </c>
      <c r="D899" t="n">
        <v>37</v>
      </c>
      <c r="E899" t="n">
        <v>14646</v>
      </c>
      <c r="F899" t="n">
        <v>68</v>
      </c>
      <c r="G899" t="n">
        <v>14</v>
      </c>
      <c r="H899" t="n">
        <v>3292</v>
      </c>
      <c r="I899" t="n">
        <v>59.2</v>
      </c>
      <c r="J899" s="10" t="str">
        <f>=LOG10(H899)</f>
      </c>
      <c r="K899" t="str">
        <f>=_xlfn.RANK.AVG(H899,H$2:H$1654,1)</f>
      </c>
      <c r="L899" t="str">
        <f>=_xlfn.RANK.AVG(I899,I$2:I$1654,1)</f>
      </c>
      <c r="M899" t="str">
        <f>=IF(AND(C899="Public",E899&lt;&gt;""),E899,"")</f>
      </c>
      <c r="N899" t="str">
        <f>=IF(AND(C899="Public",E899&lt;&gt;""),I899,"")</f>
      </c>
      <c r="O899" t="str">
        <f>=IF(AND(C899="Private nonprofit",E899&lt;&gt;""),E899,"")</f>
      </c>
      <c r="P899" t="str">
        <f>=IF(AND(C899="Private nonprofit",E899&lt;&gt;""),I899,"")</f>
      </c>
    </row>
    <row r="900">
      <c r="A900" t="n">
        <v>196121</v>
      </c>
      <c r="B900" t="s">
        <v>3503</v>
      </c>
      <c r="C900" t="s">
        <v>149</v>
      </c>
      <c r="D900" t="n">
        <v>39</v>
      </c>
      <c r="E900" t="n">
        <v>15343</v>
      </c>
      <c r="F900" t="n">
        <v>73</v>
      </c>
      <c r="G900" t="n">
        <v>16</v>
      </c>
      <c r="H900" t="n">
        <v>7616</v>
      </c>
      <c r="I900" t="n">
        <v>56.6</v>
      </c>
      <c r="J900" s="10" t="str">
        <f>=LOG10(H900)</f>
      </c>
      <c r="K900" t="str">
        <f>=_xlfn.RANK.AVG(H900,H$2:H$1654,1)</f>
      </c>
      <c r="L900" t="str">
        <f>=_xlfn.RANK.AVG(I900,I$2:I$1654,1)</f>
      </c>
      <c r="M900" t="str">
        <f>=IF(AND(C900="Public",E900&lt;&gt;""),E900,"")</f>
      </c>
      <c r="N900" t="str">
        <f>=IF(AND(C900="Public",E900&lt;&gt;""),I900,"")</f>
      </c>
      <c r="O900" t="str">
        <f>=IF(AND(C900="Private nonprofit",E900&lt;&gt;""),E900,"")</f>
      </c>
      <c r="P900" t="str">
        <f>=IF(AND(C900="Private nonprofit",E900&lt;&gt;""),I900,"")</f>
      </c>
    </row>
    <row r="901">
      <c r="A901" t="n">
        <v>196130</v>
      </c>
      <c r="B901" t="s">
        <v>3505</v>
      </c>
      <c r="C901" t="s">
        <v>149</v>
      </c>
      <c r="D901" t="n">
        <v>53</v>
      </c>
      <c r="E901" t="n">
        <v>13735</v>
      </c>
      <c r="F901" t="n">
        <v>55</v>
      </c>
      <c r="G901" t="n">
        <v>13</v>
      </c>
      <c r="H901" t="n">
        <v>7473</v>
      </c>
      <c r="I901" t="n">
        <v>36</v>
      </c>
      <c r="J901" s="10" t="str">
        <f>=LOG10(H901)</f>
      </c>
      <c r="K901" t="str">
        <f>=_xlfn.RANK.AVG(H901,H$2:H$1654,1)</f>
      </c>
      <c r="L901" t="str">
        <f>=_xlfn.RANK.AVG(I901,I$2:I$1654,1)</f>
      </c>
      <c r="M901" t="str">
        <f>=IF(AND(C901="Public",E901&lt;&gt;""),E901,"")</f>
      </c>
      <c r="N901" t="str">
        <f>=IF(AND(C901="Public",E901&lt;&gt;""),I901,"")</f>
      </c>
      <c r="O901" t="str">
        <f>=IF(AND(C901="Private nonprofit",E901&lt;&gt;""),E901,"")</f>
      </c>
      <c r="P901" t="str">
        <f>=IF(AND(C901="Private nonprofit",E901&lt;&gt;""),I901,"")</f>
      </c>
    </row>
    <row r="902">
      <c r="A902" t="n">
        <v>196149</v>
      </c>
      <c r="B902" t="s">
        <v>3506</v>
      </c>
      <c r="C902" t="s">
        <v>149</v>
      </c>
      <c r="D902" t="n">
        <v>27</v>
      </c>
      <c r="E902" t="n">
        <v>18474</v>
      </c>
      <c r="F902" t="n">
        <v>81</v>
      </c>
      <c r="G902" t="n">
        <v>15</v>
      </c>
      <c r="H902" t="n">
        <v>7633</v>
      </c>
      <c r="I902" t="n">
        <v>68.2</v>
      </c>
      <c r="J902" s="10" t="str">
        <f>=LOG10(H902)</f>
      </c>
      <c r="K902" t="str">
        <f>=_xlfn.RANK.AVG(H902,H$2:H$1654,1)</f>
      </c>
      <c r="L902" t="str">
        <f>=_xlfn.RANK.AVG(I902,I$2:I$1654,1)</f>
      </c>
      <c r="M902" t="str">
        <f>=IF(AND(C902="Public",E902&lt;&gt;""),E902,"")</f>
      </c>
      <c r="N902" t="str">
        <f>=IF(AND(C902="Public",E902&lt;&gt;""),I902,"")</f>
      </c>
      <c r="O902" t="str">
        <f>=IF(AND(C902="Private nonprofit",E902&lt;&gt;""),E902,"")</f>
      </c>
      <c r="P902" t="str">
        <f>=IF(AND(C902="Private nonprofit",E902&lt;&gt;""),I902,"")</f>
      </c>
    </row>
    <row r="903">
      <c r="A903" t="n">
        <v>196158</v>
      </c>
      <c r="B903" t="s">
        <v>3508</v>
      </c>
      <c r="C903" t="s">
        <v>149</v>
      </c>
      <c r="D903" t="n">
        <v>37</v>
      </c>
      <c r="E903" t="n">
        <v>15830</v>
      </c>
      <c r="F903" t="n">
        <v>76</v>
      </c>
      <c r="G903" t="n">
        <v>11</v>
      </c>
      <c r="H903" t="n">
        <v>3826</v>
      </c>
      <c r="I903" t="n">
        <v>53.5</v>
      </c>
      <c r="J903" s="10" t="str">
        <f>=LOG10(H903)</f>
      </c>
      <c r="K903" t="str">
        <f>=_xlfn.RANK.AVG(H903,H$2:H$1654,1)</f>
      </c>
      <c r="L903" t="str">
        <f>=_xlfn.RANK.AVG(I903,I$2:I$1654,1)</f>
      </c>
      <c r="M903" t="str">
        <f>=IF(AND(C903="Public",E903&lt;&gt;""),E903,"")</f>
      </c>
      <c r="N903" t="str">
        <f>=IF(AND(C903="Public",E903&lt;&gt;""),I903,"")</f>
      </c>
      <c r="O903" t="str">
        <f>=IF(AND(C903="Private nonprofit",E903&lt;&gt;""),E903,"")</f>
      </c>
      <c r="P903" t="str">
        <f>=IF(AND(C903="Private nonprofit",E903&lt;&gt;""),I903,"")</f>
      </c>
    </row>
    <row r="904">
      <c r="A904" t="n">
        <v>196167</v>
      </c>
      <c r="B904" t="s">
        <v>3510</v>
      </c>
      <c r="C904" t="s">
        <v>149</v>
      </c>
      <c r="D904" t="n">
        <v>25</v>
      </c>
      <c r="E904" t="n">
        <v>18698</v>
      </c>
      <c r="F904" t="n">
        <v>84</v>
      </c>
      <c r="G904" t="n">
        <v>15</v>
      </c>
      <c r="H904" t="n">
        <v>4534</v>
      </c>
      <c r="I904" t="n">
        <v>72.1</v>
      </c>
      <c r="J904" s="10" t="str">
        <f>=LOG10(H904)</f>
      </c>
      <c r="K904" t="str">
        <f>=_xlfn.RANK.AVG(H904,H$2:H$1654,1)</f>
      </c>
      <c r="L904" t="str">
        <f>=_xlfn.RANK.AVG(I904,I$2:I$1654,1)</f>
      </c>
      <c r="M904" t="str">
        <f>=IF(AND(C904="Public",E904&lt;&gt;""),E904,"")</f>
      </c>
      <c r="N904" t="str">
        <f>=IF(AND(C904="Public",E904&lt;&gt;""),I904,"")</f>
      </c>
      <c r="O904" t="str">
        <f>=IF(AND(C904="Private nonprofit",E904&lt;&gt;""),E904,"")</f>
      </c>
      <c r="P904" t="str">
        <f>=IF(AND(C904="Private nonprofit",E904&lt;&gt;""),I904,"")</f>
      </c>
    </row>
    <row r="905">
      <c r="A905" t="n">
        <v>196176</v>
      </c>
      <c r="B905" t="s">
        <v>3512</v>
      </c>
      <c r="C905" t="s">
        <v>149</v>
      </c>
      <c r="D905" t="n">
        <v>33</v>
      </c>
      <c r="E905" t="n">
        <v>17848</v>
      </c>
      <c r="F905" t="n">
        <v>87</v>
      </c>
      <c r="G905" t="n">
        <v>16</v>
      </c>
      <c r="H905" t="n">
        <v>8012</v>
      </c>
      <c r="I905" t="n">
        <v>68.9</v>
      </c>
      <c r="J905" s="10" t="str">
        <f>=LOG10(H905)</f>
      </c>
      <c r="K905" t="str">
        <f>=_xlfn.RANK.AVG(H905,H$2:H$1654,1)</f>
      </c>
      <c r="L905" t="str">
        <f>=_xlfn.RANK.AVG(I905,I$2:I$1654,1)</f>
      </c>
      <c r="M905" t="str">
        <f>=IF(AND(C905="Public",E905&lt;&gt;""),E905,"")</f>
      </c>
      <c r="N905" t="str">
        <f>=IF(AND(C905="Public",E905&lt;&gt;""),I905,"")</f>
      </c>
      <c r="O905" t="str">
        <f>=IF(AND(C905="Private nonprofit",E905&lt;&gt;""),E905,"")</f>
      </c>
      <c r="P905" t="str">
        <f>=IF(AND(C905="Private nonprofit",E905&lt;&gt;""),I905,"")</f>
      </c>
    </row>
    <row r="906">
      <c r="A906" t="n">
        <v>196185</v>
      </c>
      <c r="B906" t="s">
        <v>3514</v>
      </c>
      <c r="C906" t="s">
        <v>149</v>
      </c>
      <c r="D906" t="n">
        <v>33</v>
      </c>
      <c r="E906" t="n">
        <v>17918</v>
      </c>
      <c r="F906" t="n">
        <v>78</v>
      </c>
      <c r="G906" t="n">
        <v>14</v>
      </c>
      <c r="H906" t="n">
        <v>5914</v>
      </c>
      <c r="I906" t="n">
        <v>70.2</v>
      </c>
      <c r="J906" s="10" t="str">
        <f>=LOG10(H906)</f>
      </c>
      <c r="K906" t="str">
        <f>=_xlfn.RANK.AVG(H906,H$2:H$1654,1)</f>
      </c>
      <c r="L906" t="str">
        <f>=_xlfn.RANK.AVG(I906,I$2:I$1654,1)</f>
      </c>
      <c r="M906" t="str">
        <f>=IF(AND(C906="Public",E906&lt;&gt;""),E906,"")</f>
      </c>
      <c r="N906" t="str">
        <f>=IF(AND(C906="Public",E906&lt;&gt;""),I906,"")</f>
      </c>
      <c r="O906" t="str">
        <f>=IF(AND(C906="Private nonprofit",E906&lt;&gt;""),E906,"")</f>
      </c>
      <c r="P906" t="str">
        <f>=IF(AND(C906="Private nonprofit",E906&lt;&gt;""),I906,"")</f>
      </c>
    </row>
    <row r="907">
      <c r="A907" t="n">
        <v>196194</v>
      </c>
      <c r="B907" t="s">
        <v>3515</v>
      </c>
      <c r="C907" t="s">
        <v>149</v>
      </c>
      <c r="D907" t="n">
        <v>39</v>
      </c>
      <c r="E907" t="n">
        <v>16923</v>
      </c>
      <c r="F907" t="n">
        <v>70</v>
      </c>
      <c r="G907" t="n">
        <v>14</v>
      </c>
      <c r="H907" t="n">
        <v>7957</v>
      </c>
      <c r="I907" t="n">
        <v>60.4</v>
      </c>
      <c r="J907" s="10" t="str">
        <f>=LOG10(H907)</f>
      </c>
      <c r="K907" t="str">
        <f>=_xlfn.RANK.AVG(H907,H$2:H$1654,1)</f>
      </c>
      <c r="L907" t="str">
        <f>=_xlfn.RANK.AVG(I907,I$2:I$1654,1)</f>
      </c>
      <c r="M907" t="str">
        <f>=IF(AND(C907="Public",E907&lt;&gt;""),E907,"")</f>
      </c>
      <c r="N907" t="str">
        <f>=IF(AND(C907="Public",E907&lt;&gt;""),I907,"")</f>
      </c>
      <c r="O907" t="str">
        <f>=IF(AND(C907="Private nonprofit",E907&lt;&gt;""),E907,"")</f>
      </c>
      <c r="P907" t="str">
        <f>=IF(AND(C907="Private nonprofit",E907&lt;&gt;""),I907,"")</f>
      </c>
    </row>
    <row r="908">
      <c r="A908" t="n">
        <v>196200</v>
      </c>
      <c r="B908" t="s">
        <v>3516</v>
      </c>
      <c r="C908" t="s">
        <v>149</v>
      </c>
      <c r="D908" t="n">
        <v>43</v>
      </c>
      <c r="E908" t="n">
        <v>14574</v>
      </c>
      <c r="F908" t="n">
        <v>78</v>
      </c>
      <c r="G908" t="n">
        <v>10</v>
      </c>
      <c r="H908" t="n">
        <v>2805</v>
      </c>
      <c r="I908" t="n">
        <v>47.9</v>
      </c>
      <c r="J908" s="10" t="str">
        <f>=LOG10(H908)</f>
      </c>
      <c r="K908" t="str">
        <f>=_xlfn.RANK.AVG(H908,H$2:H$1654,1)</f>
      </c>
      <c r="L908" t="str">
        <f>=_xlfn.RANK.AVG(I908,I$2:I$1654,1)</f>
      </c>
      <c r="M908" t="str">
        <f>=IF(AND(C908="Public",E908&lt;&gt;""),E908,"")</f>
      </c>
      <c r="N908" t="str">
        <f>=IF(AND(C908="Public",E908&lt;&gt;""),I908,"")</f>
      </c>
      <c r="O908" t="str">
        <f>=IF(AND(C908="Private nonprofit",E908&lt;&gt;""),E908,"")</f>
      </c>
      <c r="P908" t="str">
        <f>=IF(AND(C908="Private nonprofit",E908&lt;&gt;""),I908,"")</f>
      </c>
    </row>
    <row r="909">
      <c r="A909" t="n">
        <v>196219</v>
      </c>
      <c r="B909" t="s">
        <v>3517</v>
      </c>
      <c r="C909" t="s">
        <v>149</v>
      </c>
      <c r="D909" t="n">
        <v>36</v>
      </c>
      <c r="E909" t="n">
        <v>18651</v>
      </c>
      <c r="F909" t="n">
        <v>79</v>
      </c>
      <c r="G909" t="n">
        <v>11</v>
      </c>
      <c r="H909" t="n">
        <v>3526</v>
      </c>
      <c r="I909" t="n">
        <v>61.6</v>
      </c>
      <c r="J909" s="10" t="str">
        <f>=LOG10(H909)</f>
      </c>
      <c r="K909" t="str">
        <f>=_xlfn.RANK.AVG(H909,H$2:H$1654,1)</f>
      </c>
      <c r="L909" t="str">
        <f>=_xlfn.RANK.AVG(I909,I$2:I$1654,1)</f>
      </c>
      <c r="M909" t="str">
        <f>=IF(AND(C909="Public",E909&lt;&gt;""),E909,"")</f>
      </c>
      <c r="N909" t="str">
        <f>=IF(AND(C909="Public",E909&lt;&gt;""),I909,"")</f>
      </c>
      <c r="O909" t="str">
        <f>=IF(AND(C909="Private nonprofit",E909&lt;&gt;""),E909,"")</f>
      </c>
      <c r="P909" t="str">
        <f>=IF(AND(C909="Private nonprofit",E909&lt;&gt;""),I909,"")</f>
      </c>
    </row>
    <row r="910">
      <c r="A910" t="n">
        <v>196237</v>
      </c>
      <c r="B910" t="s">
        <v>3519</v>
      </c>
      <c r="C910" t="s">
        <v>149</v>
      </c>
      <c r="D910" t="n">
        <v>47</v>
      </c>
      <c r="E910" t="n">
        <v>10495</v>
      </c>
      <c r="F910" t="n">
        <v>74</v>
      </c>
      <c r="G910" t="n">
        <v>17</v>
      </c>
      <c r="H910" t="n">
        <v>5239</v>
      </c>
      <c r="I910" t="n">
        <v>46.6</v>
      </c>
      <c r="J910" s="10" t="str">
        <f>=LOG10(H910)</f>
      </c>
      <c r="K910" t="str">
        <f>=_xlfn.RANK.AVG(H910,H$2:H$1654,1)</f>
      </c>
      <c r="L910" t="str">
        <f>=_xlfn.RANK.AVG(I910,I$2:I$1654,1)</f>
      </c>
      <c r="M910" t="str">
        <f>=IF(AND(C910="Public",E910&lt;&gt;""),E910,"")</f>
      </c>
      <c r="N910" t="str">
        <f>=IF(AND(C910="Public",E910&lt;&gt;""),I910,"")</f>
      </c>
      <c r="O910" t="str">
        <f>=IF(AND(C910="Private nonprofit",E910&lt;&gt;""),E910,"")</f>
      </c>
      <c r="P910" t="str">
        <f>=IF(AND(C910="Private nonprofit",E910&lt;&gt;""),I910,"")</f>
      </c>
    </row>
    <row r="911">
      <c r="A911" t="n">
        <v>196246</v>
      </c>
      <c r="B911" t="s">
        <v>3520</v>
      </c>
      <c r="C911" t="s">
        <v>149</v>
      </c>
      <c r="D911" t="n">
        <v>39</v>
      </c>
      <c r="E911" t="n">
        <v>15982</v>
      </c>
      <c r="F911" t="n">
        <v>71</v>
      </c>
      <c r="G911" t="n">
        <v>15</v>
      </c>
      <c r="H911" t="n">
        <v>5245</v>
      </c>
      <c r="I911" t="n">
        <v>58.8</v>
      </c>
      <c r="J911" s="10" t="str">
        <f>=LOG10(H911)</f>
      </c>
      <c r="K911" t="str">
        <f>=_xlfn.RANK.AVG(H911,H$2:H$1654,1)</f>
      </c>
      <c r="L911" t="str">
        <f>=_xlfn.RANK.AVG(I911,I$2:I$1654,1)</f>
      </c>
      <c r="M911" t="str">
        <f>=IF(AND(C911="Public",E911&lt;&gt;""),E911,"")</f>
      </c>
      <c r="N911" t="str">
        <f>=IF(AND(C911="Public",E911&lt;&gt;""),I911,"")</f>
      </c>
      <c r="O911" t="str">
        <f>=IF(AND(C911="Private nonprofit",E911&lt;&gt;""),E911,"")</f>
      </c>
      <c r="P911" t="str">
        <f>=IF(AND(C911="Private nonprofit",E911&lt;&gt;""),I911,"")</f>
      </c>
    </row>
    <row r="912">
      <c r="A912" t="n">
        <v>196264</v>
      </c>
      <c r="B912" t="s">
        <v>3522</v>
      </c>
      <c r="C912" t="s">
        <v>149</v>
      </c>
      <c r="D912" t="n">
        <v>35</v>
      </c>
      <c r="E912" t="n">
        <v>11065</v>
      </c>
      <c r="F912" t="n">
        <v>46</v>
      </c>
      <c r="G912" t="n">
        <v>17</v>
      </c>
      <c r="H912" t="n">
        <v>15443</v>
      </c>
      <c r="I912" t="n">
        <v>22</v>
      </c>
      <c r="J912" s="10" t="str">
        <f>=LOG10(H912)</f>
      </c>
      <c r="K912" t="str">
        <f>=_xlfn.RANK.AVG(H912,H$2:H$1654,1)</f>
      </c>
      <c r="L912" t="str">
        <f>=_xlfn.RANK.AVG(I912,I$2:I$1654,1)</f>
      </c>
      <c r="M912" t="str">
        <f>=IF(AND(C912="Public",E912&lt;&gt;""),E912,"")</f>
      </c>
      <c r="N912" t="str">
        <f>=IF(AND(C912="Public",E912&lt;&gt;""),I912,"")</f>
      </c>
      <c r="O912" t="str">
        <f>=IF(AND(C912="Private nonprofit",E912&lt;&gt;""),E912,"")</f>
      </c>
      <c r="P912" t="str">
        <f>=IF(AND(C912="Private nonprofit",E912&lt;&gt;""),I912,"")</f>
      </c>
    </row>
    <row r="913">
      <c r="A913" t="n">
        <v>196291</v>
      </c>
      <c r="B913" t="s">
        <v>3523</v>
      </c>
      <c r="C913" t="s">
        <v>149</v>
      </c>
      <c r="D913" t="n">
        <v>21</v>
      </c>
      <c r="E913" t="n">
        <v>20398</v>
      </c>
      <c r="F913" t="n">
        <v>80</v>
      </c>
      <c r="G913" t="n">
        <v>14</v>
      </c>
      <c r="H913" t="n">
        <v>1635</v>
      </c>
      <c r="I913" t="n">
        <v>75.5</v>
      </c>
      <c r="J913" s="10" t="str">
        <f>=LOG10(H913)</f>
      </c>
      <c r="K913" t="str">
        <f>=_xlfn.RANK.AVG(H913,H$2:H$1654,1)</f>
      </c>
      <c r="L913" t="str">
        <f>=_xlfn.RANK.AVG(I913,I$2:I$1654,1)</f>
      </c>
      <c r="M913" t="str">
        <f>=IF(AND(C913="Public",E913&lt;&gt;""),E913,"")</f>
      </c>
      <c r="N913" t="str">
        <f>=IF(AND(C913="Public",E913&lt;&gt;""),I913,"")</f>
      </c>
      <c r="O913" t="str">
        <f>=IF(AND(C913="Private nonprofit",E913&lt;&gt;""),E913,"")</f>
      </c>
      <c r="P913" t="str">
        <f>=IF(AND(C913="Private nonprofit",E913&lt;&gt;""),I913,"")</f>
      </c>
    </row>
    <row r="914">
      <c r="A914" t="n">
        <v>196413</v>
      </c>
      <c r="B914" t="s">
        <v>3527</v>
      </c>
      <c r="C914" t="s">
        <v>163</v>
      </c>
      <c r="D914" t="n">
        <v>16</v>
      </c>
      <c r="E914" t="n">
        <v>51520</v>
      </c>
      <c r="F914" t="n">
        <v>91</v>
      </c>
      <c r="G914" t="n">
        <v>15</v>
      </c>
      <c r="H914" t="n">
        <v>37473</v>
      </c>
      <c r="I914" t="n">
        <v>81.4</v>
      </c>
      <c r="J914" s="10" t="str">
        <f>=LOG10(H914)</f>
      </c>
      <c r="K914" t="str">
        <f>=_xlfn.RANK.AVG(H914,H$2:H$1654,1)</f>
      </c>
      <c r="L914" t="str">
        <f>=_xlfn.RANK.AVG(I914,I$2:I$1654,1)</f>
      </c>
      <c r="M914" t="str">
        <f>=IF(AND(C914="Public",E914&lt;&gt;""),E914,"")</f>
      </c>
      <c r="N914" t="str">
        <f>=IF(AND(C914="Public",E914&lt;&gt;""),I914,"")</f>
      </c>
      <c r="O914" t="str">
        <f>=IF(AND(C914="Private nonprofit",E914&lt;&gt;""),E914,"")</f>
      </c>
      <c r="P914" t="str">
        <f>=IF(AND(C914="Private nonprofit",E914&lt;&gt;""),I914,"")</f>
      </c>
    </row>
    <row r="915">
      <c r="A915" t="n">
        <v>196431</v>
      </c>
      <c r="B915" t="s">
        <v>3528</v>
      </c>
      <c r="C915" t="s">
        <v>163</v>
      </c>
      <c r="D915" t="n">
        <v>60</v>
      </c>
      <c r="E915" t="n">
        <v>10728</v>
      </c>
      <c r="F915" t="n">
        <v>54</v>
      </c>
      <c r="G915" t="n">
        <v>14</v>
      </c>
      <c r="H915" t="n">
        <v>351</v>
      </c>
      <c r="I915" t="n">
        <v>14</v>
      </c>
      <c r="J915" s="10" t="str">
        <f>=LOG10(H915)</f>
      </c>
      <c r="K915" t="str">
        <f>=_xlfn.RANK.AVG(H915,H$2:H$1654,1)</f>
      </c>
      <c r="L915" t="str">
        <f>=_xlfn.RANK.AVG(I915,I$2:I$1654,1)</f>
      </c>
      <c r="M915" t="str">
        <f>=IF(AND(C915="Public",E915&lt;&gt;""),E915,"")</f>
      </c>
      <c r="N915" t="str">
        <f>=IF(AND(C915="Public",E915&lt;&gt;""),I915,"")</f>
      </c>
      <c r="O915" t="str">
        <f>=IF(AND(C915="Private nonprofit",E915&lt;&gt;""),E915,"")</f>
      </c>
      <c r="P915" t="str">
        <f>=IF(AND(C915="Private nonprofit",E915&lt;&gt;""),I915,"")</f>
      </c>
    </row>
    <row r="916">
      <c r="A916" t="n">
        <v>196592</v>
      </c>
      <c r="B916" t="s">
        <v>3534</v>
      </c>
      <c r="C916" t="s">
        <v>163</v>
      </c>
      <c r="D916" t="n">
        <v>32</v>
      </c>
      <c r="E916" t="n">
        <v>25934</v>
      </c>
      <c r="F916" t="n">
        <v>86</v>
      </c>
      <c r="G916" t="n">
        <v>10</v>
      </c>
      <c r="H916" t="n">
        <v>14026</v>
      </c>
      <c r="I916" t="n">
        <v>72.5</v>
      </c>
      <c r="J916" s="10" t="str">
        <f>=LOG10(H916)</f>
      </c>
      <c r="K916" t="str">
        <f>=_xlfn.RANK.AVG(H916,H$2:H$1654,1)</f>
      </c>
      <c r="L916" t="str">
        <f>=_xlfn.RANK.AVG(I916,I$2:I$1654,1)</f>
      </c>
      <c r="M916" t="str">
        <f>=IF(AND(C916="Public",E916&lt;&gt;""),E916,"")</f>
      </c>
      <c r="N916" t="str">
        <f>=IF(AND(C916="Public",E916&lt;&gt;""),I916,"")</f>
      </c>
      <c r="O916" t="str">
        <f>=IF(AND(C916="Private nonprofit",E916&lt;&gt;""),E916,"")</f>
      </c>
      <c r="P916" t="str">
        <f>=IF(AND(C916="Private nonprofit",E916&lt;&gt;""),I916,"")</f>
      </c>
    </row>
    <row r="917">
      <c r="A917" t="n">
        <v>196866</v>
      </c>
      <c r="B917" t="s">
        <v>2066</v>
      </c>
      <c r="C917" t="s">
        <v>163</v>
      </c>
      <c r="D917" t="n">
        <v>13</v>
      </c>
      <c r="E917" t="n">
        <v>42884</v>
      </c>
      <c r="F917" t="n">
        <v>89</v>
      </c>
      <c r="G917" t="n">
        <v>10</v>
      </c>
      <c r="H917" t="n">
        <v>2140</v>
      </c>
      <c r="I917" t="n">
        <v>85.3</v>
      </c>
      <c r="J917" s="10" t="str">
        <f>=LOG10(H917)</f>
      </c>
      <c r="K917" t="str">
        <f>=_xlfn.RANK.AVG(H917,H$2:H$1654,1)</f>
      </c>
      <c r="L917" t="str">
        <f>=_xlfn.RANK.AVG(I917,I$2:I$1654,1)</f>
      </c>
      <c r="M917" t="str">
        <f>=IF(AND(C917="Public",E917&lt;&gt;""),E917,"")</f>
      </c>
      <c r="N917" t="str">
        <f>=IF(AND(C917="Public",E917&lt;&gt;""),I917,"")</f>
      </c>
      <c r="O917" t="str">
        <f>=IF(AND(C917="Private nonprofit",E917&lt;&gt;""),E917,"")</f>
      </c>
      <c r="P917" t="str">
        <f>=IF(AND(C917="Private nonprofit",E917&lt;&gt;""),I917,"")</f>
      </c>
    </row>
    <row r="918">
      <c r="A918" t="n">
        <v>197018</v>
      </c>
      <c r="B918" t="s">
        <v>3540</v>
      </c>
      <c r="C918" t="s">
        <v>163</v>
      </c>
      <c r="D918" t="n">
        <v>86</v>
      </c>
      <c r="E918" t="n">
        <v>8237</v>
      </c>
      <c r="F918" t="n">
        <v>87</v>
      </c>
      <c r="G918" t="n">
        <v>15</v>
      </c>
      <c r="H918" t="n">
        <v>2103</v>
      </c>
      <c r="I918" t="n">
        <v>56.9</v>
      </c>
      <c r="J918" s="10" t="str">
        <f>=LOG10(H918)</f>
      </c>
      <c r="K918" t="str">
        <f>=_xlfn.RANK.AVG(H918,H$2:H$1654,1)</f>
      </c>
      <c r="L918" t="str">
        <f>=_xlfn.RANK.AVG(I918,I$2:I$1654,1)</f>
      </c>
      <c r="M918" t="str">
        <f>=IF(AND(C918="Public",E918&lt;&gt;""),E918,"")</f>
      </c>
      <c r="N918" t="str">
        <f>=IF(AND(C918="Public",E918&lt;&gt;""),I918,"")</f>
      </c>
      <c r="O918" t="str">
        <f>=IF(AND(C918="Private nonprofit",E918&lt;&gt;""),E918,"")</f>
      </c>
      <c r="P918" t="str">
        <f>=IF(AND(C918="Private nonprofit",E918&lt;&gt;""),I918,"")</f>
      </c>
    </row>
    <row r="919">
      <c r="A919" t="n">
        <v>197027</v>
      </c>
      <c r="B919" t="s">
        <v>3541</v>
      </c>
      <c r="C919" t="s">
        <v>149</v>
      </c>
      <c r="D919" t="n">
        <v>7</v>
      </c>
      <c r="E919" t="n">
        <v>5173</v>
      </c>
      <c r="F919" t="n">
        <v>90</v>
      </c>
      <c r="G919" t="n">
        <v>13</v>
      </c>
      <c r="H919" t="n">
        <v>953</v>
      </c>
      <c r="I919" t="n">
        <v>80.6</v>
      </c>
      <c r="J919" s="10" t="str">
        <f>=LOG10(H919)</f>
      </c>
      <c r="K919" t="str">
        <f>=_xlfn.RANK.AVG(H919,H$2:H$1654,1)</f>
      </c>
      <c r="L919" t="str">
        <f>=_xlfn.RANK.AVG(I919,I$2:I$1654,1)</f>
      </c>
      <c r="M919" t="str">
        <f>=IF(AND(C919="Public",E919&lt;&gt;""),E919,"")</f>
      </c>
      <c r="N919" t="str">
        <f>=IF(AND(C919="Public",E919&lt;&gt;""),I919,"")</f>
      </c>
      <c r="O919" t="str">
        <f>=IF(AND(C919="Private nonprofit",E919&lt;&gt;""),E919,"")</f>
      </c>
      <c r="P919" t="str">
        <f>=IF(AND(C919="Private nonprofit",E919&lt;&gt;""),I919,"")</f>
      </c>
    </row>
    <row r="920">
      <c r="A920" t="n">
        <v>197036</v>
      </c>
      <c r="B920" t="s">
        <v>3543</v>
      </c>
      <c r="C920" t="s">
        <v>149</v>
      </c>
      <c r="D920"/>
      <c r="E920"/>
      <c r="F920" t="n">
        <v>96</v>
      </c>
      <c r="G920" t="n">
        <v>7</v>
      </c>
      <c r="H920" t="n">
        <v>4552</v>
      </c>
      <c r="I920" t="n">
        <v>85.4</v>
      </c>
      <c r="J920" s="10" t="str">
        <f>=LOG10(H920)</f>
      </c>
      <c r="K920" t="str">
        <f>=_xlfn.RANK.AVG(H920,H$2:H$1654,1)</f>
      </c>
      <c r="L920" t="str">
        <f>=_xlfn.RANK.AVG(I920,I$2:I$1654,1)</f>
      </c>
      <c r="M920" t="str">
        <f>=IF(AND(C920="Public",E920&lt;&gt;""),E920,"")</f>
      </c>
      <c r="N920" t="str">
        <f>=IF(AND(C920="Public",E920&lt;&gt;""),I920,"")</f>
      </c>
      <c r="O920" t="str">
        <f>=IF(AND(C920="Private nonprofit",E920&lt;&gt;""),E920,"")</f>
      </c>
      <c r="P920" t="str">
        <f>=IF(AND(C920="Private nonprofit",E920&lt;&gt;""),I920,"")</f>
      </c>
    </row>
    <row r="921">
      <c r="A921" t="n">
        <v>197045</v>
      </c>
      <c r="B921" t="s">
        <v>3545</v>
      </c>
      <c r="C921" t="s">
        <v>163</v>
      </c>
      <c r="D921" t="n">
        <v>30</v>
      </c>
      <c r="E921" t="n">
        <v>22510</v>
      </c>
      <c r="F921" t="n">
        <v>73</v>
      </c>
      <c r="G921" t="n">
        <v>14</v>
      </c>
      <c r="H921" t="n">
        <v>4782</v>
      </c>
      <c r="I921" t="n">
        <v>55.5</v>
      </c>
      <c r="J921" s="10" t="str">
        <f>=LOG10(H921)</f>
      </c>
      <c r="K921" t="str">
        <f>=_xlfn.RANK.AVG(H921,H$2:H$1654,1)</f>
      </c>
      <c r="L921" t="str">
        <f>=_xlfn.RANK.AVG(I921,I$2:I$1654,1)</f>
      </c>
      <c r="M921" t="str">
        <f>=IF(AND(C921="Public",E921&lt;&gt;""),E921,"")</f>
      </c>
      <c r="N921" t="str">
        <f>=IF(AND(C921="Public",E921&lt;&gt;""),I921,"")</f>
      </c>
      <c r="O921" t="str">
        <f>=IF(AND(C921="Private nonprofit",E921&lt;&gt;""),E921,"")</f>
      </c>
      <c r="P921" t="str">
        <f>=IF(AND(C921="Private nonprofit",E921&lt;&gt;""),I921,"")</f>
      </c>
    </row>
    <row r="922">
      <c r="A922" t="n">
        <v>197133</v>
      </c>
      <c r="B922" t="s">
        <v>3546</v>
      </c>
      <c r="C922" t="s">
        <v>163</v>
      </c>
      <c r="D922" t="n">
        <v>21</v>
      </c>
      <c r="E922" t="n">
        <v>29733</v>
      </c>
      <c r="F922" t="n">
        <v>94</v>
      </c>
      <c r="G922" t="n">
        <v>8</v>
      </c>
      <c r="H922" t="n">
        <v>2607</v>
      </c>
      <c r="I922" t="n">
        <v>89.1</v>
      </c>
      <c r="J922" s="10" t="str">
        <f>=LOG10(H922)</f>
      </c>
      <c r="K922" t="str">
        <f>=_xlfn.RANK.AVG(H922,H$2:H$1654,1)</f>
      </c>
      <c r="L922" t="str">
        <f>=_xlfn.RANK.AVG(I922,I$2:I$1654,1)</f>
      </c>
      <c r="M922" t="str">
        <f>=IF(AND(C922="Public",E922&lt;&gt;""),E922,"")</f>
      </c>
      <c r="N922" t="str">
        <f>=IF(AND(C922="Public",E922&lt;&gt;""),I922,"")</f>
      </c>
      <c r="O922" t="str">
        <f>=IF(AND(C922="Private nonprofit",E922&lt;&gt;""),E922,"")</f>
      </c>
      <c r="P922" t="str">
        <f>=IF(AND(C922="Private nonprofit",E922&lt;&gt;""),I922,"")</f>
      </c>
    </row>
    <row r="923">
      <c r="A923" t="n">
        <v>197142</v>
      </c>
      <c r="B923" t="s">
        <v>3547</v>
      </c>
      <c r="C923" t="s">
        <v>163</v>
      </c>
      <c r="D923" t="n">
        <v>61</v>
      </c>
      <c r="E923" t="n">
        <v>15687</v>
      </c>
      <c r="F923" t="n">
        <v>63</v>
      </c>
      <c r="G923" t="n">
        <v>9</v>
      </c>
      <c r="H923" t="n">
        <v>522</v>
      </c>
      <c r="I923" t="n">
        <v>30.7</v>
      </c>
      <c r="J923" s="10" t="str">
        <f>=LOG10(H923)</f>
      </c>
      <c r="K923" t="str">
        <f>=_xlfn.RANK.AVG(H923,H$2:H$1654,1)</f>
      </c>
      <c r="L923" t="str">
        <f>=_xlfn.RANK.AVG(I923,I$2:I$1654,1)</f>
      </c>
      <c r="M923" t="str">
        <f>=IF(AND(C923="Public",E923&lt;&gt;""),E923,"")</f>
      </c>
      <c r="N923" t="str">
        <f>=IF(AND(C923="Public",E923&lt;&gt;""),I923,"")</f>
      </c>
      <c r="O923" t="str">
        <f>=IF(AND(C923="Private nonprofit",E923&lt;&gt;""),E923,"")</f>
      </c>
      <c r="P923" t="str">
        <f>=IF(AND(C923="Private nonprofit",E923&lt;&gt;""),I923,"")</f>
      </c>
    </row>
    <row r="924">
      <c r="A924" t="n">
        <v>197151</v>
      </c>
      <c r="B924" t="s">
        <v>3548</v>
      </c>
      <c r="C924" t="s">
        <v>189</v>
      </c>
      <c r="D924" t="n">
        <v>15</v>
      </c>
      <c r="E924" t="n">
        <v>59211</v>
      </c>
      <c r="F924" t="n">
        <v>88</v>
      </c>
      <c r="G924" t="n">
        <v>8</v>
      </c>
      <c r="H924" t="n">
        <v>4366</v>
      </c>
      <c r="I924" t="n">
        <v>74.9</v>
      </c>
      <c r="J924" s="10" t="str">
        <f>=LOG10(H924)</f>
      </c>
      <c r="K924" t="str">
        <f>=_xlfn.RANK.AVG(H924,H$2:H$1654,1)</f>
      </c>
      <c r="L924" t="str">
        <f>=_xlfn.RANK.AVG(I924,I$2:I$1654,1)</f>
      </c>
      <c r="M924" t="str">
        <f>=IF(AND(C924="Public",E924&lt;&gt;""),E924,"")</f>
      </c>
      <c r="N924" t="str">
        <f>=IF(AND(C924="Public",E924&lt;&gt;""),I924,"")</f>
      </c>
      <c r="O924" t="str">
        <f>=IF(AND(C924="Private nonprofit",E924&lt;&gt;""),E924,"")</f>
      </c>
      <c r="P924" t="str">
        <f>=IF(AND(C924="Private nonprofit",E924&lt;&gt;""),I924,"")</f>
      </c>
    </row>
    <row r="925">
      <c r="A925" t="n">
        <v>197197</v>
      </c>
      <c r="B925" t="s">
        <v>3549</v>
      </c>
      <c r="C925" t="s">
        <v>163</v>
      </c>
      <c r="D925" t="n">
        <v>23</v>
      </c>
      <c r="E925" t="n">
        <v>28109</v>
      </c>
      <c r="F925" t="n">
        <v>82</v>
      </c>
      <c r="G925" t="n">
        <v>16</v>
      </c>
      <c r="H925" t="n">
        <v>2160</v>
      </c>
      <c r="I925" t="n">
        <v>67.9</v>
      </c>
      <c r="J925" s="10" t="str">
        <f>=LOG10(H925)</f>
      </c>
      <c r="K925" t="str">
        <f>=_xlfn.RANK.AVG(H925,H$2:H$1654,1)</f>
      </c>
      <c r="L925" t="str">
        <f>=_xlfn.RANK.AVG(I925,I$2:I$1654,1)</f>
      </c>
      <c r="M925" t="str">
        <f>=IF(AND(C925="Public",E925&lt;&gt;""),E925,"")</f>
      </c>
      <c r="N925" t="str">
        <f>=IF(AND(C925="Public",E925&lt;&gt;""),I925,"")</f>
      </c>
      <c r="O925" t="str">
        <f>=IF(AND(C925="Private nonprofit",E925&lt;&gt;""),E925,"")</f>
      </c>
      <c r="P925" t="str">
        <f>=IF(AND(C925="Private nonprofit",E925&lt;&gt;""),I925,"")</f>
      </c>
    </row>
    <row r="926">
      <c r="A926" t="n">
        <v>197230</v>
      </c>
      <c r="B926" t="s">
        <v>3552</v>
      </c>
      <c r="C926" t="s">
        <v>163</v>
      </c>
      <c r="D926" t="n">
        <v>47</v>
      </c>
      <c r="E926" t="n">
        <v>23956</v>
      </c>
      <c r="F926" t="n">
        <v>50</v>
      </c>
      <c r="G926" t="n">
        <v>8</v>
      </c>
      <c r="H926" t="n">
        <v>366</v>
      </c>
      <c r="I926" t="n">
        <v>40.9</v>
      </c>
      <c r="J926" s="10" t="str">
        <f>=LOG10(H926)</f>
      </c>
      <c r="K926" t="str">
        <f>=_xlfn.RANK.AVG(H926,H$2:H$1654,1)</f>
      </c>
      <c r="L926" t="str">
        <f>=_xlfn.RANK.AVG(I926,I$2:I$1654,1)</f>
      </c>
      <c r="M926" t="str">
        <f>=IF(AND(C926="Public",E926&lt;&gt;""),E926,"")</f>
      </c>
      <c r="N926" t="str">
        <f>=IF(AND(C926="Public",E926&lt;&gt;""),I926,"")</f>
      </c>
      <c r="O926" t="str">
        <f>=IF(AND(C926="Private nonprofit",E926&lt;&gt;""),E926,"")</f>
      </c>
      <c r="P926" t="str">
        <f>=IF(AND(C926="Private nonprofit",E926&lt;&gt;""),I926,"")</f>
      </c>
    </row>
    <row r="927">
      <c r="A927" t="n">
        <v>197285</v>
      </c>
      <c r="B927" t="s">
        <v>3553</v>
      </c>
      <c r="C927" t="s">
        <v>189</v>
      </c>
      <c r="D927" t="n">
        <v>67</v>
      </c>
      <c r="E927" t="n">
        <v>11332</v>
      </c>
      <c r="F927" t="n">
        <v>61</v>
      </c>
      <c r="G927" t="n">
        <v>20</v>
      </c>
      <c r="H927" t="n">
        <v>1498</v>
      </c>
      <c r="I927" t="n">
        <v>28.6</v>
      </c>
      <c r="J927" s="10" t="str">
        <f>=LOG10(H927)</f>
      </c>
      <c r="K927" t="str">
        <f>=_xlfn.RANK.AVG(H927,H$2:H$1654,1)</f>
      </c>
      <c r="L927" t="str">
        <f>=_xlfn.RANK.AVG(I927,I$2:I$1654,1)</f>
      </c>
      <c r="M927" t="str">
        <f>=IF(AND(C927="Public",E927&lt;&gt;""),E927,"")</f>
      </c>
      <c r="N927" t="str">
        <f>=IF(AND(C927="Public",E927&lt;&gt;""),I927,"")</f>
      </c>
      <c r="O927" t="str">
        <f>=IF(AND(C927="Private nonprofit",E927&lt;&gt;""),E927,"")</f>
      </c>
      <c r="P927" t="str">
        <f>=IF(AND(C927="Private nonprofit",E927&lt;&gt;""),I927,"")</f>
      </c>
    </row>
    <row r="928">
      <c r="A928" t="n">
        <v>197601</v>
      </c>
      <c r="B928" t="s">
        <v>3558</v>
      </c>
      <c r="C928" t="s">
        <v>163</v>
      </c>
      <c r="D928" t="n">
        <v>79</v>
      </c>
      <c r="E928" t="n">
        <v>3745</v>
      </c>
      <c r="F928" t="n">
        <v>88</v>
      </c>
      <c r="G928" t="n">
        <v>15</v>
      </c>
      <c r="H928" t="n">
        <v>157</v>
      </c>
      <c r="I928" t="n">
        <v>33.3</v>
      </c>
      <c r="J928" s="10" t="str">
        <f>=LOG10(H928)</f>
      </c>
      <c r="K928" t="str">
        <f>=_xlfn.RANK.AVG(H928,H$2:H$1654,1)</f>
      </c>
      <c r="L928" t="str">
        <f>=_xlfn.RANK.AVG(I928,I$2:I$1654,1)</f>
      </c>
      <c r="M928" t="str">
        <f>=IF(AND(C928="Public",E928&lt;&gt;""),E928,"")</f>
      </c>
      <c r="N928" t="str">
        <f>=IF(AND(C928="Public",E928&lt;&gt;""),I928,"")</f>
      </c>
      <c r="O928" t="str">
        <f>=IF(AND(C928="Private nonprofit",E928&lt;&gt;""),E928,"")</f>
      </c>
      <c r="P928" t="str">
        <f>=IF(AND(C928="Private nonprofit",E928&lt;&gt;""),I928,"")</f>
      </c>
    </row>
    <row r="929">
      <c r="A929" t="n">
        <v>197674</v>
      </c>
      <c r="B929" t="s">
        <v>3560</v>
      </c>
      <c r="C929" t="s">
        <v>163</v>
      </c>
      <c r="D929" t="n">
        <v>78</v>
      </c>
      <c r="E929" t="n">
        <v>7269</v>
      </c>
      <c r="F929" t="n">
        <v>96</v>
      </c>
      <c r="G929" t="n">
        <v>20</v>
      </c>
      <c r="H929" t="n">
        <v>244</v>
      </c>
      <c r="I929" t="n">
        <v>18.2</v>
      </c>
      <c r="J929" s="10" t="str">
        <f>=LOG10(H929)</f>
      </c>
      <c r="K929" t="str">
        <f>=_xlfn.RANK.AVG(H929,H$2:H$1654,1)</f>
      </c>
      <c r="L929" t="str">
        <f>=_xlfn.RANK.AVG(I929,I$2:I$1654,1)</f>
      </c>
      <c r="M929" t="str">
        <f>=IF(AND(C929="Public",E929&lt;&gt;""),E929,"")</f>
      </c>
      <c r="N929" t="str">
        <f>=IF(AND(C929="Public",E929&lt;&gt;""),I929,"")</f>
      </c>
      <c r="O929" t="str">
        <f>=IF(AND(C929="Private nonprofit",E929&lt;&gt;""),E929,"")</f>
      </c>
      <c r="P929" t="str">
        <f>=IF(AND(C929="Private nonprofit",E929&lt;&gt;""),I929,"")</f>
      </c>
    </row>
    <row r="930">
      <c r="A930" t="n">
        <v>197708</v>
      </c>
      <c r="B930" t="s">
        <v>3564</v>
      </c>
      <c r="C930" t="s">
        <v>163</v>
      </c>
      <c r="D930" t="n">
        <v>14</v>
      </c>
      <c r="E930" t="n">
        <v>38118</v>
      </c>
      <c r="F930" t="n">
        <v>93</v>
      </c>
      <c r="G930" t="n">
        <v>7</v>
      </c>
      <c r="H930" t="n">
        <v>6841</v>
      </c>
      <c r="I930" t="n">
        <v>84.6</v>
      </c>
      <c r="J930" s="10" t="str">
        <f>=LOG10(H930)</f>
      </c>
      <c r="K930" t="str">
        <f>=_xlfn.RANK.AVG(H930,H$2:H$1654,1)</f>
      </c>
      <c r="L930" t="str">
        <f>=_xlfn.RANK.AVG(I930,I$2:I$1654,1)</f>
      </c>
      <c r="M930" t="str">
        <f>=IF(AND(C930="Public",E930&lt;&gt;""),E930,"")</f>
      </c>
      <c r="N930" t="str">
        <f>=IF(AND(C930="Public",E930&lt;&gt;""),I930,"")</f>
      </c>
      <c r="O930" t="str">
        <f>=IF(AND(C930="Private nonprofit",E930&lt;&gt;""),E930,"")</f>
      </c>
      <c r="P930" t="str">
        <f>=IF(AND(C930="Private nonprofit",E930&lt;&gt;""),I930,"")</f>
      </c>
    </row>
    <row r="931">
      <c r="A931" t="n">
        <v>197735</v>
      </c>
      <c r="B931" t="s">
        <v>3565</v>
      </c>
      <c r="C931" t="s">
        <v>163</v>
      </c>
      <c r="D931" t="n">
        <v>81</v>
      </c>
      <c r="E931" t="n">
        <v>7172</v>
      </c>
      <c r="F931" t="n">
        <v>97</v>
      </c>
      <c r="G931" t="n">
        <v>7</v>
      </c>
      <c r="H931" t="n">
        <v>1138</v>
      </c>
      <c r="I931" t="n">
        <v>69.5</v>
      </c>
      <c r="J931" s="10" t="str">
        <f>=LOG10(H931)</f>
      </c>
      <c r="K931" t="str">
        <f>=_xlfn.RANK.AVG(H931,H$2:H$1654,1)</f>
      </c>
      <c r="L931" t="str">
        <f>=_xlfn.RANK.AVG(I931,I$2:I$1654,1)</f>
      </c>
      <c r="M931" t="str">
        <f>=IF(AND(C931="Public",E931&lt;&gt;""),E931,"")</f>
      </c>
      <c r="N931" t="str">
        <f>=IF(AND(C931="Public",E931&lt;&gt;""),I931,"")</f>
      </c>
      <c r="O931" t="str">
        <f>=IF(AND(C931="Private nonprofit",E931&lt;&gt;""),E931,"")</f>
      </c>
      <c r="P931" t="str">
        <f>=IF(AND(C931="Private nonprofit",E931&lt;&gt;""),I931,"")</f>
      </c>
    </row>
    <row r="932">
      <c r="A932" t="n">
        <v>197869</v>
      </c>
      <c r="B932" t="s">
        <v>3573</v>
      </c>
      <c r="C932" t="s">
        <v>149</v>
      </c>
      <c r="D932" t="n">
        <v>26</v>
      </c>
      <c r="E932" t="n">
        <v>14712</v>
      </c>
      <c r="F932" t="n">
        <v>85</v>
      </c>
      <c r="G932" t="n">
        <v>16</v>
      </c>
      <c r="H932" t="n">
        <v>22082</v>
      </c>
      <c r="I932" t="n">
        <v>73.1</v>
      </c>
      <c r="J932" s="10" t="str">
        <f>=LOG10(H932)</f>
      </c>
      <c r="K932" t="str">
        <f>=_xlfn.RANK.AVG(H932,H$2:H$1654,1)</f>
      </c>
      <c r="L932" t="str">
        <f>=_xlfn.RANK.AVG(I932,I$2:I$1654,1)</f>
      </c>
      <c r="M932" t="str">
        <f>=IF(AND(C932="Public",E932&lt;&gt;""),E932,"")</f>
      </c>
      <c r="N932" t="str">
        <f>=IF(AND(C932="Public",E932&lt;&gt;""),I932,"")</f>
      </c>
      <c r="O932" t="str">
        <f>=IF(AND(C932="Private nonprofit",E932&lt;&gt;""),E932,"")</f>
      </c>
      <c r="P932" t="str">
        <f>=IF(AND(C932="Private nonprofit",E932&lt;&gt;""),I932,"")</f>
      </c>
    </row>
    <row r="933">
      <c r="A933" t="n">
        <v>197911</v>
      </c>
      <c r="B933" t="s">
        <v>3577</v>
      </c>
      <c r="C933" t="s">
        <v>163</v>
      </c>
      <c r="D933" t="n">
        <v>37</v>
      </c>
      <c r="E933" t="n">
        <v>23804</v>
      </c>
      <c r="F933" t="n">
        <v>65</v>
      </c>
      <c r="G933" t="n">
        <v>14</v>
      </c>
      <c r="H933" t="n">
        <v>1396</v>
      </c>
      <c r="I933" t="n">
        <v>51.5</v>
      </c>
      <c r="J933" s="10" t="str">
        <f>=LOG10(H933)</f>
      </c>
      <c r="K933" t="str">
        <f>=_xlfn.RANK.AVG(H933,H$2:H$1654,1)</f>
      </c>
      <c r="L933" t="str">
        <f>=_xlfn.RANK.AVG(I933,I$2:I$1654,1)</f>
      </c>
      <c r="M933" t="str">
        <f>=IF(AND(C933="Public",E933&lt;&gt;""),E933,"")</f>
      </c>
      <c r="N933" t="str">
        <f>=IF(AND(C933="Public",E933&lt;&gt;""),I933,"")</f>
      </c>
      <c r="O933" t="str">
        <f>=IF(AND(C933="Private nonprofit",E933&lt;&gt;""),E933,"")</f>
      </c>
      <c r="P933" t="str">
        <f>=IF(AND(C933="Private nonprofit",E933&lt;&gt;""),I933,"")</f>
      </c>
    </row>
    <row r="934">
      <c r="A934" t="n">
        <v>197984</v>
      </c>
      <c r="B934" t="s">
        <v>3580</v>
      </c>
      <c r="C934" t="s">
        <v>163</v>
      </c>
      <c r="D934" t="n">
        <v>25</v>
      </c>
      <c r="E934" t="n">
        <v>23463</v>
      </c>
      <c r="F934" t="n">
        <v>69</v>
      </c>
      <c r="G934" t="n">
        <v>12</v>
      </c>
      <c r="H934" t="n">
        <v>1662</v>
      </c>
      <c r="I934" t="n">
        <v>46.4</v>
      </c>
      <c r="J934" s="10" t="str">
        <f>=LOG10(H934)</f>
      </c>
      <c r="K934" t="str">
        <f>=_xlfn.RANK.AVG(H934,H$2:H$1654,1)</f>
      </c>
      <c r="L934" t="str">
        <f>=_xlfn.RANK.AVG(I934,I$2:I$1654,1)</f>
      </c>
      <c r="M934" t="str">
        <f>=IF(AND(C934="Public",E934&lt;&gt;""),E934,"")</f>
      </c>
      <c r="N934" t="str">
        <f>=IF(AND(C934="Public",E934&lt;&gt;""),I934,"")</f>
      </c>
      <c r="O934" t="str">
        <f>=IF(AND(C934="Private nonprofit",E934&lt;&gt;""),E934,"")</f>
      </c>
      <c r="P934" t="str">
        <f>=IF(AND(C934="Private nonprofit",E934&lt;&gt;""),I934,"")</f>
      </c>
    </row>
    <row r="935">
      <c r="A935" t="n">
        <v>197993</v>
      </c>
      <c r="B935" t="s">
        <v>3581</v>
      </c>
      <c r="C935" t="s">
        <v>163</v>
      </c>
      <c r="D935" t="n">
        <v>75</v>
      </c>
      <c r="E935" t="n">
        <v>20928</v>
      </c>
      <c r="F935" t="n">
        <v>90</v>
      </c>
      <c r="G935" t="n">
        <v>7</v>
      </c>
      <c r="H935" t="n">
        <v>176</v>
      </c>
      <c r="I935" t="n">
        <v>20.6</v>
      </c>
      <c r="J935" s="10" t="str">
        <f>=LOG10(H935)</f>
      </c>
      <c r="K935" t="str">
        <f>=_xlfn.RANK.AVG(H935,H$2:H$1654,1)</f>
      </c>
      <c r="L935" t="str">
        <f>=_xlfn.RANK.AVG(I935,I$2:I$1654,1)</f>
      </c>
      <c r="M935" t="str">
        <f>=IF(AND(C935="Public",E935&lt;&gt;""),E935,"")</f>
      </c>
      <c r="N935" t="str">
        <f>=IF(AND(C935="Public",E935&lt;&gt;""),I935,"")</f>
      </c>
      <c r="O935" t="str">
        <f>=IF(AND(C935="Private nonprofit",E935&lt;&gt;""),E935,"")</f>
      </c>
      <c r="P935" t="str">
        <f>=IF(AND(C935="Private nonprofit",E935&lt;&gt;""),I935,"")</f>
      </c>
    </row>
    <row r="936">
      <c r="A936" t="n">
        <v>198066</v>
      </c>
      <c r="B936" t="s">
        <v>3587</v>
      </c>
      <c r="C936" t="s">
        <v>163</v>
      </c>
      <c r="D936" t="n">
        <v>38</v>
      </c>
      <c r="E936" t="n">
        <v>26938</v>
      </c>
      <c r="F936" t="n">
        <v>66</v>
      </c>
      <c r="G936" t="n">
        <v>11</v>
      </c>
      <c r="H936" t="n">
        <v>782</v>
      </c>
      <c r="I936" t="n">
        <v>39</v>
      </c>
      <c r="J936" s="10" t="str">
        <f>=LOG10(H936)</f>
      </c>
      <c r="K936" t="str">
        <f>=_xlfn.RANK.AVG(H936,H$2:H$1654,1)</f>
      </c>
      <c r="L936" t="str">
        <f>=_xlfn.RANK.AVG(I936,I$2:I$1654,1)</f>
      </c>
      <c r="M936" t="str">
        <f>=IF(AND(C936="Public",E936&lt;&gt;""),E936,"")</f>
      </c>
      <c r="N936" t="str">
        <f>=IF(AND(C936="Public",E936&lt;&gt;""),I936,"")</f>
      </c>
      <c r="O936" t="str">
        <f>=IF(AND(C936="Private nonprofit",E936&lt;&gt;""),E936,"")</f>
      </c>
      <c r="P936" t="str">
        <f>=IF(AND(C936="Private nonprofit",E936&lt;&gt;""),I936,"")</f>
      </c>
    </row>
    <row r="937">
      <c r="A937" t="n">
        <v>198136</v>
      </c>
      <c r="B937" t="s">
        <v>3593</v>
      </c>
      <c r="C937" t="s">
        <v>163</v>
      </c>
      <c r="D937" t="n">
        <v>33</v>
      </c>
      <c r="E937" t="n">
        <v>24517</v>
      </c>
      <c r="F937" t="n">
        <v>75</v>
      </c>
      <c r="G937" t="n">
        <v>13</v>
      </c>
      <c r="H937" t="n">
        <v>5969</v>
      </c>
      <c r="I937" t="n">
        <v>54.8</v>
      </c>
      <c r="J937" s="10" t="str">
        <f>=LOG10(H937)</f>
      </c>
      <c r="K937" t="str">
        <f>=_xlfn.RANK.AVG(H937,H$2:H$1654,1)</f>
      </c>
      <c r="L937" t="str">
        <f>=_xlfn.RANK.AVG(I937,I$2:I$1654,1)</f>
      </c>
      <c r="M937" t="str">
        <f>=IF(AND(C937="Public",E937&lt;&gt;""),E937,"")</f>
      </c>
      <c r="N937" t="str">
        <f>=IF(AND(C937="Public",E937&lt;&gt;""),I937,"")</f>
      </c>
      <c r="O937" t="str">
        <f>=IF(AND(C937="Private nonprofit",E937&lt;&gt;""),E937,"")</f>
      </c>
      <c r="P937" t="str">
        <f>=IF(AND(C937="Private nonprofit",E937&lt;&gt;""),I937,"")</f>
      </c>
    </row>
    <row r="938">
      <c r="A938" t="n">
        <v>198215</v>
      </c>
      <c r="B938" t="s">
        <v>3598</v>
      </c>
      <c r="C938" t="s">
        <v>163</v>
      </c>
      <c r="D938" t="n">
        <v>39</v>
      </c>
      <c r="E938" t="n">
        <v>18319</v>
      </c>
      <c r="F938" t="n">
        <v>73</v>
      </c>
      <c r="G938" t="n">
        <v>12</v>
      </c>
      <c r="H938" t="n">
        <v>1338</v>
      </c>
      <c r="I938" t="n">
        <v>52.1</v>
      </c>
      <c r="J938" s="10" t="str">
        <f>=LOG10(H938)</f>
      </c>
      <c r="K938" t="str">
        <f>=_xlfn.RANK.AVG(H938,H$2:H$1654,1)</f>
      </c>
      <c r="L938" t="str">
        <f>=_xlfn.RANK.AVG(I938,I$2:I$1654,1)</f>
      </c>
      <c r="M938" t="str">
        <f>=IF(AND(C938="Public",E938&lt;&gt;""),E938,"")</f>
      </c>
      <c r="N938" t="str">
        <f>=IF(AND(C938="Public",E938&lt;&gt;""),I938,"")</f>
      </c>
      <c r="O938" t="str">
        <f>=IF(AND(C938="Private nonprofit",E938&lt;&gt;""),E938,"")</f>
      </c>
      <c r="P938" t="str">
        <f>=IF(AND(C938="Private nonprofit",E938&lt;&gt;""),I938,"")</f>
      </c>
    </row>
    <row r="939">
      <c r="A939" t="n">
        <v>198303</v>
      </c>
      <c r="B939" t="s">
        <v>3604</v>
      </c>
      <c r="C939" t="s">
        <v>163</v>
      </c>
      <c r="D939" t="n">
        <v>61</v>
      </c>
      <c r="E939" t="n">
        <v>15845</v>
      </c>
      <c r="F939" t="n">
        <v>57</v>
      </c>
      <c r="G939" t="n">
        <v>15</v>
      </c>
      <c r="H939" t="n">
        <v>969</v>
      </c>
      <c r="I939" t="n">
        <v>28.5</v>
      </c>
      <c r="J939" s="10" t="str">
        <f>=LOG10(H939)</f>
      </c>
      <c r="K939" t="str">
        <f>=_xlfn.RANK.AVG(H939,H$2:H$1654,1)</f>
      </c>
      <c r="L939" t="str">
        <f>=_xlfn.RANK.AVG(I939,I$2:I$1654,1)</f>
      </c>
      <c r="M939" t="str">
        <f>=IF(AND(C939="Public",E939&lt;&gt;""),E939,"")</f>
      </c>
      <c r="N939" t="str">
        <f>=IF(AND(C939="Public",E939&lt;&gt;""),I939,"")</f>
      </c>
      <c r="O939" t="str">
        <f>=IF(AND(C939="Private nonprofit",E939&lt;&gt;""),E939,"")</f>
      </c>
      <c r="P939" t="str">
        <f>=IF(AND(C939="Private nonprofit",E939&lt;&gt;""),I939,"")</f>
      </c>
    </row>
    <row r="940">
      <c r="A940" t="n">
        <v>198385</v>
      </c>
      <c r="B940" t="s">
        <v>3612</v>
      </c>
      <c r="C940" t="s">
        <v>163</v>
      </c>
      <c r="D940" t="n">
        <v>17</v>
      </c>
      <c r="E940" t="n">
        <v>26510</v>
      </c>
      <c r="F940" t="n">
        <v>95</v>
      </c>
      <c r="G940" t="n">
        <v>9</v>
      </c>
      <c r="H940" t="n">
        <v>2091</v>
      </c>
      <c r="I940" t="n">
        <v>91.9</v>
      </c>
      <c r="J940" s="10" t="str">
        <f>=LOG10(H940)</f>
      </c>
      <c r="K940" t="str">
        <f>=_xlfn.RANK.AVG(H940,H$2:H$1654,1)</f>
      </c>
      <c r="L940" t="str">
        <f>=_xlfn.RANK.AVG(I940,I$2:I$1654,1)</f>
      </c>
      <c r="M940" t="str">
        <f>=IF(AND(C940="Public",E940&lt;&gt;""),E940,"")</f>
      </c>
      <c r="N940" t="str">
        <f>=IF(AND(C940="Public",E940&lt;&gt;""),I940,"")</f>
      </c>
      <c r="O940" t="str">
        <f>=IF(AND(C940="Private nonprofit",E940&lt;&gt;""),E940,"")</f>
      </c>
      <c r="P940" t="str">
        <f>=IF(AND(C940="Private nonprofit",E940&lt;&gt;""),I940,"")</f>
      </c>
    </row>
    <row r="941">
      <c r="A941" t="n">
        <v>198419</v>
      </c>
      <c r="B941" t="s">
        <v>3614</v>
      </c>
      <c r="C941" t="s">
        <v>163</v>
      </c>
      <c r="D941" t="n">
        <v>13</v>
      </c>
      <c r="E941" t="n">
        <v>23422</v>
      </c>
      <c r="F941" t="n">
        <v>96</v>
      </c>
      <c r="G941" t="n">
        <v>6</v>
      </c>
      <c r="H941" t="n">
        <v>20664</v>
      </c>
      <c r="I941" t="n">
        <v>95.8</v>
      </c>
      <c r="J941" s="10" t="str">
        <f>=LOG10(H941)</f>
      </c>
      <c r="K941" t="str">
        <f>=_xlfn.RANK.AVG(H941,H$2:H$1654,1)</f>
      </c>
      <c r="L941" t="str">
        <f>=_xlfn.RANK.AVG(I941,I$2:I$1654,1)</f>
      </c>
      <c r="M941" t="str">
        <f>=IF(AND(C941="Public",E941&lt;&gt;""),E941,"")</f>
      </c>
      <c r="N941" t="str">
        <f>=IF(AND(C941="Public",E941&lt;&gt;""),I941,"")</f>
      </c>
      <c r="O941" t="str">
        <f>=IF(AND(C941="Private nonprofit",E941&lt;&gt;""),E941,"")</f>
      </c>
      <c r="P941" t="str">
        <f>=IF(AND(C941="Private nonprofit",E941&lt;&gt;""),I941,"")</f>
      </c>
    </row>
    <row r="942">
      <c r="A942" t="n">
        <v>198464</v>
      </c>
      <c r="B942" t="s">
        <v>3616</v>
      </c>
      <c r="C942" t="s">
        <v>149</v>
      </c>
      <c r="D942" t="n">
        <v>31</v>
      </c>
      <c r="E942" t="n">
        <v>14470</v>
      </c>
      <c r="F942" t="n">
        <v>82</v>
      </c>
      <c r="G942" t="n">
        <v>17</v>
      </c>
      <c r="H942" t="n">
        <v>29957</v>
      </c>
      <c r="I942" t="n">
        <v>62.1</v>
      </c>
      <c r="J942" s="10" t="str">
        <f>=LOG10(H942)</f>
      </c>
      <c r="K942" t="str">
        <f>=_xlfn.RANK.AVG(H942,H$2:H$1654,1)</f>
      </c>
      <c r="L942" t="str">
        <f>=_xlfn.RANK.AVG(I942,I$2:I$1654,1)</f>
      </c>
      <c r="M942" t="str">
        <f>=IF(AND(C942="Public",E942&lt;&gt;""),E942,"")</f>
      </c>
      <c r="N942" t="str">
        <f>=IF(AND(C942="Public",E942&lt;&gt;""),I942,"")</f>
      </c>
      <c r="O942" t="str">
        <f>=IF(AND(C942="Private nonprofit",E942&lt;&gt;""),E942,"")</f>
      </c>
      <c r="P942" t="str">
        <f>=IF(AND(C942="Private nonprofit",E942&lt;&gt;""),I942,"")</f>
      </c>
    </row>
    <row r="943">
      <c r="A943" t="n">
        <v>198507</v>
      </c>
      <c r="B943" t="s">
        <v>3619</v>
      </c>
      <c r="C943" t="s">
        <v>149</v>
      </c>
      <c r="D943" t="n">
        <v>53</v>
      </c>
      <c r="E943" t="n">
        <v>7363</v>
      </c>
      <c r="F943" t="n">
        <v>74</v>
      </c>
      <c r="G943" t="n">
        <v>17</v>
      </c>
      <c r="H943" t="n">
        <v>2439</v>
      </c>
      <c r="I943" t="n">
        <v>48.1</v>
      </c>
      <c r="J943" s="10" t="str">
        <f>=LOG10(H943)</f>
      </c>
      <c r="K943" t="str">
        <f>=_xlfn.RANK.AVG(H943,H$2:H$1654,1)</f>
      </c>
      <c r="L943" t="str">
        <f>=_xlfn.RANK.AVG(I943,I$2:I$1654,1)</f>
      </c>
      <c r="M943" t="str">
        <f>=IF(AND(C943="Public",E943&lt;&gt;""),E943,"")</f>
      </c>
      <c r="N943" t="str">
        <f>=IF(AND(C943="Public",E943&lt;&gt;""),I943,"")</f>
      </c>
      <c r="O943" t="str">
        <f>=IF(AND(C943="Private nonprofit",E943&lt;&gt;""),E943,"")</f>
      </c>
      <c r="P943" t="str">
        <f>=IF(AND(C943="Private nonprofit",E943&lt;&gt;""),I943,"")</f>
      </c>
    </row>
    <row r="944">
      <c r="A944" t="n">
        <v>198516</v>
      </c>
      <c r="B944" t="s">
        <v>3620</v>
      </c>
      <c r="C944" t="s">
        <v>163</v>
      </c>
      <c r="D944" t="n">
        <v>9</v>
      </c>
      <c r="E944" t="n">
        <v>41849</v>
      </c>
      <c r="F944" t="n">
        <v>90</v>
      </c>
      <c r="G944" t="n">
        <v>11</v>
      </c>
      <c r="H944" t="n">
        <v>7475</v>
      </c>
      <c r="I944" t="n">
        <v>83</v>
      </c>
      <c r="J944" s="10" t="str">
        <f>=LOG10(H944)</f>
      </c>
      <c r="K944" t="str">
        <f>=_xlfn.RANK.AVG(H944,H$2:H$1654,1)</f>
      </c>
      <c r="L944" t="str">
        <f>=_xlfn.RANK.AVG(I944,I$2:I$1654,1)</f>
      </c>
      <c r="M944" t="str">
        <f>=IF(AND(C944="Public",E944&lt;&gt;""),E944,"")</f>
      </c>
      <c r="N944" t="str">
        <f>=IF(AND(C944="Public",E944&lt;&gt;""),I944,"")</f>
      </c>
      <c r="O944" t="str">
        <f>=IF(AND(C944="Private nonprofit",E944&lt;&gt;""),E944,"")</f>
      </c>
      <c r="P944" t="str">
        <f>=IF(AND(C944="Private nonprofit",E944&lt;&gt;""),I944,"")</f>
      </c>
    </row>
    <row r="945">
      <c r="A945" t="n">
        <v>198543</v>
      </c>
      <c r="B945" t="s">
        <v>3623</v>
      </c>
      <c r="C945" t="s">
        <v>149</v>
      </c>
      <c r="D945" t="n">
        <v>53</v>
      </c>
      <c r="E945" t="n">
        <v>7298</v>
      </c>
      <c r="F945" t="n">
        <v>78</v>
      </c>
      <c r="G945" t="n">
        <v>19</v>
      </c>
      <c r="H945" t="n">
        <v>8367</v>
      </c>
      <c r="I945" t="n">
        <v>35.2</v>
      </c>
      <c r="J945" s="10" t="str">
        <f>=LOG10(H945)</f>
      </c>
      <c r="K945" t="str">
        <f>=_xlfn.RANK.AVG(H945,H$2:H$1654,1)</f>
      </c>
      <c r="L945" t="str">
        <f>=_xlfn.RANK.AVG(I945,I$2:I$1654,1)</f>
      </c>
      <c r="M945" t="str">
        <f>=IF(AND(C945="Public",E945&lt;&gt;""),E945,"")</f>
      </c>
      <c r="N945" t="str">
        <f>=IF(AND(C945="Public",E945&lt;&gt;""),I945,"")</f>
      </c>
      <c r="O945" t="str">
        <f>=IF(AND(C945="Private nonprofit",E945&lt;&gt;""),E945,"")</f>
      </c>
      <c r="P945" t="str">
        <f>=IF(AND(C945="Private nonprofit",E945&lt;&gt;""),I945,"")</f>
      </c>
    </row>
    <row r="946">
      <c r="A946" t="n">
        <v>198561</v>
      </c>
      <c r="B946" t="s">
        <v>3626</v>
      </c>
      <c r="C946" t="s">
        <v>163</v>
      </c>
      <c r="D946" t="n">
        <v>27</v>
      </c>
      <c r="E946" t="n">
        <v>24035</v>
      </c>
      <c r="F946" t="n">
        <v>69</v>
      </c>
      <c r="G946" t="n">
        <v>11</v>
      </c>
      <c r="H946" t="n">
        <v>4009</v>
      </c>
      <c r="I946" t="n">
        <v>59.5</v>
      </c>
      <c r="J946" s="10" t="str">
        <f>=LOG10(H946)</f>
      </c>
      <c r="K946" t="str">
        <f>=_xlfn.RANK.AVG(H946,H$2:H$1654,1)</f>
      </c>
      <c r="L946" t="str">
        <f>=_xlfn.RANK.AVG(I946,I$2:I$1654,1)</f>
      </c>
      <c r="M946" t="str">
        <f>=IF(AND(C946="Public",E946&lt;&gt;""),E946,"")</f>
      </c>
      <c r="N946" t="str">
        <f>=IF(AND(C946="Public",E946&lt;&gt;""),I946,"")</f>
      </c>
      <c r="O946" t="str">
        <f>=IF(AND(C946="Private nonprofit",E946&lt;&gt;""),E946,"")</f>
      </c>
      <c r="P946" t="str">
        <f>=IF(AND(C946="Private nonprofit",E946&lt;&gt;""),I946,"")</f>
      </c>
    </row>
    <row r="947">
      <c r="A947" t="n">
        <v>198598</v>
      </c>
      <c r="B947" t="s">
        <v>3630</v>
      </c>
      <c r="C947" t="s">
        <v>163</v>
      </c>
      <c r="D947" t="n">
        <v>45</v>
      </c>
      <c r="E947" t="n">
        <v>19783</v>
      </c>
      <c r="F947" t="n">
        <v>63</v>
      </c>
      <c r="G947" t="n">
        <v>10</v>
      </c>
      <c r="H947" t="n">
        <v>957</v>
      </c>
      <c r="I947" t="n">
        <v>40.8</v>
      </c>
      <c r="J947" s="10" t="str">
        <f>=LOG10(H947)</f>
      </c>
      <c r="K947" t="str">
        <f>=_xlfn.RANK.AVG(H947,H$2:H$1654,1)</f>
      </c>
      <c r="L947" t="str">
        <f>=_xlfn.RANK.AVG(I947,I$2:I$1654,1)</f>
      </c>
      <c r="M947" t="str">
        <f>=IF(AND(C947="Public",E947&lt;&gt;""),E947,"")</f>
      </c>
      <c r="N947" t="str">
        <f>=IF(AND(C947="Public",E947&lt;&gt;""),I947,"")</f>
      </c>
      <c r="O947" t="str">
        <f>=IF(AND(C947="Private nonprofit",E947&lt;&gt;""),E947,"")</f>
      </c>
      <c r="P947" t="str">
        <f>=IF(AND(C947="Private nonprofit",E947&lt;&gt;""),I947,"")</f>
      </c>
    </row>
    <row r="948">
      <c r="A948" t="n">
        <v>198613</v>
      </c>
      <c r="B948" t="s">
        <v>3631</v>
      </c>
      <c r="C948" t="s">
        <v>163</v>
      </c>
      <c r="D948" t="n">
        <v>44</v>
      </c>
      <c r="E948" t="n">
        <v>22620</v>
      </c>
      <c r="F948" t="n">
        <v>66</v>
      </c>
      <c r="G948" t="n">
        <v>12</v>
      </c>
      <c r="H948" t="n">
        <v>1315</v>
      </c>
      <c r="I948" t="n">
        <v>47.7</v>
      </c>
      <c r="J948" s="10" t="str">
        <f>=LOG10(H948)</f>
      </c>
      <c r="K948" t="str">
        <f>=_xlfn.RANK.AVG(H948,H$2:H$1654,1)</f>
      </c>
      <c r="L948" t="str">
        <f>=_xlfn.RANK.AVG(I948,I$2:I$1654,1)</f>
      </c>
      <c r="M948" t="str">
        <f>=IF(AND(C948="Public",E948&lt;&gt;""),E948,"")</f>
      </c>
      <c r="N948" t="str">
        <f>=IF(AND(C948="Public",E948&lt;&gt;""),I948,"")</f>
      </c>
      <c r="O948" t="str">
        <f>=IF(AND(C948="Private nonprofit",E948&lt;&gt;""),E948,"")</f>
      </c>
      <c r="P948" t="str">
        <f>=IF(AND(C948="Private nonprofit",E948&lt;&gt;""),I948,"")</f>
      </c>
    </row>
    <row r="949">
      <c r="A949" t="n">
        <v>198695</v>
      </c>
      <c r="B949" t="s">
        <v>3639</v>
      </c>
      <c r="C949" t="s">
        <v>163</v>
      </c>
      <c r="D949" t="n">
        <v>11</v>
      </c>
      <c r="E949" t="n">
        <v>43578</v>
      </c>
      <c r="F949" t="n">
        <v>84</v>
      </c>
      <c r="G949" t="n">
        <v>17</v>
      </c>
      <c r="H949" t="n">
        <v>6478</v>
      </c>
      <c r="I949" t="n">
        <v>69.4</v>
      </c>
      <c r="J949" s="10" t="str">
        <f>=LOG10(H949)</f>
      </c>
      <c r="K949" t="str">
        <f>=_xlfn.RANK.AVG(H949,H$2:H$1654,1)</f>
      </c>
      <c r="L949" t="str">
        <f>=_xlfn.RANK.AVG(I949,I$2:I$1654,1)</f>
      </c>
      <c r="M949" t="str">
        <f>=IF(AND(C949="Public",E949&lt;&gt;""),E949,"")</f>
      </c>
      <c r="N949" t="str">
        <f>=IF(AND(C949="Public",E949&lt;&gt;""),I949,"")</f>
      </c>
      <c r="O949" t="str">
        <f>=IF(AND(C949="Private nonprofit",E949&lt;&gt;""),E949,"")</f>
      </c>
      <c r="P949" t="str">
        <f>=IF(AND(C949="Private nonprofit",E949&lt;&gt;""),I949,"")</f>
      </c>
    </row>
    <row r="950">
      <c r="A950" t="n">
        <v>198756</v>
      </c>
      <c r="B950" t="s">
        <v>3645</v>
      </c>
      <c r="C950" t="s">
        <v>163</v>
      </c>
      <c r="D950" t="n">
        <v>68</v>
      </c>
      <c r="E950" t="n">
        <v>19326</v>
      </c>
      <c r="F950" t="n">
        <v>63</v>
      </c>
      <c r="G950" t="n">
        <v>11</v>
      </c>
      <c r="H950" t="n">
        <v>1193</v>
      </c>
      <c r="I950" t="n">
        <v>34.1</v>
      </c>
      <c r="J950" s="10" t="str">
        <f>=LOG10(H950)</f>
      </c>
      <c r="K950" t="str">
        <f>=_xlfn.RANK.AVG(H950,H$2:H$1654,1)</f>
      </c>
      <c r="L950" t="str">
        <f>=_xlfn.RANK.AVG(I950,I$2:I$1654,1)</f>
      </c>
      <c r="M950" t="str">
        <f>=IF(AND(C950="Public",E950&lt;&gt;""),E950,"")</f>
      </c>
      <c r="N950" t="str">
        <f>=IF(AND(C950="Public",E950&lt;&gt;""),I950,"")</f>
      </c>
      <c r="O950" t="str">
        <f>=IF(AND(C950="Private nonprofit",E950&lt;&gt;""),E950,"")</f>
      </c>
      <c r="P950" t="str">
        <f>=IF(AND(C950="Private nonprofit",E950&lt;&gt;""),I950,"")</f>
      </c>
    </row>
    <row r="951">
      <c r="A951" t="n">
        <v>198808</v>
      </c>
      <c r="B951" t="s">
        <v>3648</v>
      </c>
      <c r="C951" t="s">
        <v>163</v>
      </c>
      <c r="D951" t="n">
        <v>37</v>
      </c>
      <c r="E951" t="n">
        <v>26009</v>
      </c>
      <c r="F951" t="n">
        <v>62</v>
      </c>
      <c r="G951" t="n">
        <v>10</v>
      </c>
      <c r="H951" t="n">
        <v>899</v>
      </c>
      <c r="I951" t="n">
        <v>44.2</v>
      </c>
      <c r="J951" s="10" t="str">
        <f>=LOG10(H951)</f>
      </c>
      <c r="K951" t="str">
        <f>=_xlfn.RANK.AVG(H951,H$2:H$1654,1)</f>
      </c>
      <c r="L951" t="str">
        <f>=_xlfn.RANK.AVG(I951,I$2:I$1654,1)</f>
      </c>
      <c r="M951" t="str">
        <f>=IF(AND(C951="Public",E951&lt;&gt;""),E951,"")</f>
      </c>
      <c r="N951" t="str">
        <f>=IF(AND(C951="Public",E951&lt;&gt;""),I951,"")</f>
      </c>
      <c r="O951" t="str">
        <f>=IF(AND(C951="Private nonprofit",E951&lt;&gt;""),E951,"")</f>
      </c>
      <c r="P951" t="str">
        <f>=IF(AND(C951="Private nonprofit",E951&lt;&gt;""),I951,"")</f>
      </c>
    </row>
    <row r="952">
      <c r="A952" t="n">
        <v>198835</v>
      </c>
      <c r="B952" t="s">
        <v>3652</v>
      </c>
      <c r="C952" t="s">
        <v>163</v>
      </c>
      <c r="D952" t="n">
        <v>40</v>
      </c>
      <c r="E952" t="n">
        <v>24042</v>
      </c>
      <c r="F952" t="n">
        <v>71</v>
      </c>
      <c r="G952" t="n">
        <v>15</v>
      </c>
      <c r="H952" t="n">
        <v>2531</v>
      </c>
      <c r="I952" t="n">
        <v>51</v>
      </c>
      <c r="J952" s="10" t="str">
        <f>=LOG10(H952)</f>
      </c>
      <c r="K952" t="str">
        <f>=_xlfn.RANK.AVG(H952,H$2:H$1654,1)</f>
      </c>
      <c r="L952" t="str">
        <f>=_xlfn.RANK.AVG(I952,I$2:I$1654,1)</f>
      </c>
      <c r="M952" t="str">
        <f>=IF(AND(C952="Public",E952&lt;&gt;""),E952,"")</f>
      </c>
      <c r="N952" t="str">
        <f>=IF(AND(C952="Public",E952&lt;&gt;""),I952,"")</f>
      </c>
      <c r="O952" t="str">
        <f>=IF(AND(C952="Private nonprofit",E952&lt;&gt;""),E952,"")</f>
      </c>
      <c r="P952" t="str">
        <f>=IF(AND(C952="Private nonprofit",E952&lt;&gt;""),I952,"")</f>
      </c>
    </row>
    <row r="953">
      <c r="A953" t="n">
        <v>198862</v>
      </c>
      <c r="B953" t="s">
        <v>3654</v>
      </c>
      <c r="C953" t="s">
        <v>163</v>
      </c>
      <c r="D953" t="n">
        <v>84</v>
      </c>
      <c r="E953" t="n">
        <v>15162</v>
      </c>
      <c r="F953" t="n">
        <v>78</v>
      </c>
      <c r="G953" t="n">
        <v>13</v>
      </c>
      <c r="H953" t="n">
        <v>930</v>
      </c>
      <c r="I953" t="n">
        <v>23.8</v>
      </c>
      <c r="J953" s="10" t="str">
        <f>=LOG10(H953)</f>
      </c>
      <c r="K953" t="str">
        <f>=_xlfn.RANK.AVG(H953,H$2:H$1654,1)</f>
      </c>
      <c r="L953" t="str">
        <f>=_xlfn.RANK.AVG(I953,I$2:I$1654,1)</f>
      </c>
      <c r="M953" t="str">
        <f>=IF(AND(C953="Public",E953&lt;&gt;""),E953,"")</f>
      </c>
      <c r="N953" t="str">
        <f>=IF(AND(C953="Public",E953&lt;&gt;""),I953,"")</f>
      </c>
      <c r="O953" t="str">
        <f>=IF(AND(C953="Private nonprofit",E953&lt;&gt;""),E953,"")</f>
      </c>
      <c r="P953" t="str">
        <f>=IF(AND(C953="Private nonprofit",E953&lt;&gt;""),I953,"")</f>
      </c>
    </row>
    <row r="954">
      <c r="A954" t="n">
        <v>198899</v>
      </c>
      <c r="B954" t="s">
        <v>3657</v>
      </c>
      <c r="C954" t="s">
        <v>163</v>
      </c>
      <c r="D954" t="n">
        <v>42</v>
      </c>
      <c r="E954" t="n">
        <v>19842</v>
      </c>
      <c r="F954" t="n">
        <v>61</v>
      </c>
      <c r="G954" t="n">
        <v>10</v>
      </c>
      <c r="H954" t="n">
        <v>1100</v>
      </c>
      <c r="I954" t="n">
        <v>41.9</v>
      </c>
      <c r="J954" s="10" t="str">
        <f>=LOG10(H954)</f>
      </c>
      <c r="K954" t="str">
        <f>=_xlfn.RANK.AVG(H954,H$2:H$1654,1)</f>
      </c>
      <c r="L954" t="str">
        <f>=_xlfn.RANK.AVG(I954,I$2:I$1654,1)</f>
      </c>
      <c r="M954" t="str">
        <f>=IF(AND(C954="Public",E954&lt;&gt;""),E954,"")</f>
      </c>
      <c r="N954" t="str">
        <f>=IF(AND(C954="Public",E954&lt;&gt;""),I954,"")</f>
      </c>
      <c r="O954" t="str">
        <f>=IF(AND(C954="Private nonprofit",E954&lt;&gt;""),E954,"")</f>
      </c>
      <c r="P954" t="str">
        <f>=IF(AND(C954="Private nonprofit",E954&lt;&gt;""),I954,"")</f>
      </c>
    </row>
    <row r="955">
      <c r="A955" t="n">
        <v>198950</v>
      </c>
      <c r="B955" t="s">
        <v>3664</v>
      </c>
      <c r="C955" t="s">
        <v>163</v>
      </c>
      <c r="D955" t="n">
        <v>33</v>
      </c>
      <c r="E955" t="n">
        <v>23405</v>
      </c>
      <c r="F955" t="n">
        <v>81</v>
      </c>
      <c r="G955" t="n">
        <v>10</v>
      </c>
      <c r="H955" t="n">
        <v>1752</v>
      </c>
      <c r="I955" t="n">
        <v>65</v>
      </c>
      <c r="J955" s="10" t="str">
        <f>=LOG10(H955)</f>
      </c>
      <c r="K955" t="str">
        <f>=_xlfn.RANK.AVG(H955,H$2:H$1654,1)</f>
      </c>
      <c r="L955" t="str">
        <f>=_xlfn.RANK.AVG(I955,I$2:I$1654,1)</f>
      </c>
      <c r="M955" t="str">
        <f>=IF(AND(C955="Public",E955&lt;&gt;""),E955,"")</f>
      </c>
      <c r="N955" t="str">
        <f>=IF(AND(C955="Public",E955&lt;&gt;""),I955,"")</f>
      </c>
      <c r="O955" t="str">
        <f>=IF(AND(C955="Private nonprofit",E955&lt;&gt;""),E955,"")</f>
      </c>
      <c r="P955" t="str">
        <f>=IF(AND(C955="Private nonprofit",E955&lt;&gt;""),I955,"")</f>
      </c>
    </row>
    <row r="956">
      <c r="A956" t="n">
        <v>198969</v>
      </c>
      <c r="B956" t="s">
        <v>3666</v>
      </c>
      <c r="C956" t="s">
        <v>163</v>
      </c>
      <c r="D956" t="n">
        <v>39</v>
      </c>
      <c r="E956" t="n">
        <v>25786</v>
      </c>
      <c r="F956" t="n">
        <v>65</v>
      </c>
      <c r="G956" t="n">
        <v>9</v>
      </c>
      <c r="H956" t="n">
        <v>1966</v>
      </c>
      <c r="I956" t="n">
        <v>39.5</v>
      </c>
      <c r="J956" s="10" t="str">
        <f>=LOG10(H956)</f>
      </c>
      <c r="K956" t="str">
        <f>=_xlfn.RANK.AVG(H956,H$2:H$1654,1)</f>
      </c>
      <c r="L956" t="str">
        <f>=_xlfn.RANK.AVG(I956,I$2:I$1654,1)</f>
      </c>
      <c r="M956" t="str">
        <f>=IF(AND(C956="Public",E956&lt;&gt;""),E956,"")</f>
      </c>
      <c r="N956" t="str">
        <f>=IF(AND(C956="Public",E956&lt;&gt;""),I956,"")</f>
      </c>
      <c r="O956" t="str">
        <f>=IF(AND(C956="Private nonprofit",E956&lt;&gt;""),E956,"")</f>
      </c>
      <c r="P956" t="str">
        <f>=IF(AND(C956="Private nonprofit",E956&lt;&gt;""),I956,"")</f>
      </c>
    </row>
    <row r="957">
      <c r="A957" t="n">
        <v>198978</v>
      </c>
      <c r="B957" t="s">
        <v>3667</v>
      </c>
      <c r="C957" t="s">
        <v>189</v>
      </c>
      <c r="D957" t="n">
        <v>65</v>
      </c>
      <c r="E957" t="n">
        <v>22769</v>
      </c>
      <c r="F957"/>
      <c r="G957" t="n">
        <v>18</v>
      </c>
      <c r="H957" t="n">
        <v>672</v>
      </c>
      <c r="I957" t="n">
        <v>5.2</v>
      </c>
      <c r="J957" s="10" t="str">
        <f>=LOG10(H957)</f>
      </c>
      <c r="K957" t="str">
        <f>=_xlfn.RANK.AVG(H957,H$2:H$1654,1)</f>
      </c>
      <c r="L957" t="str">
        <f>=_xlfn.RANK.AVG(I957,I$2:I$1654,1)</f>
      </c>
      <c r="M957" t="str">
        <f>=IF(AND(C957="Public",E957&lt;&gt;""),E957,"")</f>
      </c>
      <c r="N957" t="str">
        <f>=IF(AND(C957="Public",E957&lt;&gt;""),I957,"")</f>
      </c>
      <c r="O957" t="str">
        <f>=IF(AND(C957="Private nonprofit",E957&lt;&gt;""),E957,"")</f>
      </c>
      <c r="P957" t="str">
        <f>=IF(AND(C957="Private nonprofit",E957&lt;&gt;""),I957,"")</f>
      </c>
    </row>
    <row r="958">
      <c r="A958" t="n">
        <v>199032</v>
      </c>
      <c r="B958" t="s">
        <v>3672</v>
      </c>
      <c r="C958" t="s">
        <v>163</v>
      </c>
      <c r="D958" t="n">
        <v>40</v>
      </c>
      <c r="E958" t="n">
        <v>26294</v>
      </c>
      <c r="F958" t="n">
        <v>62</v>
      </c>
      <c r="G958" t="n">
        <v>12</v>
      </c>
      <c r="H958" t="n">
        <v>1133</v>
      </c>
      <c r="I958" t="n">
        <v>41.3</v>
      </c>
      <c r="J958" s="10" t="str">
        <f>=LOG10(H958)</f>
      </c>
      <c r="K958" t="str">
        <f>=_xlfn.RANK.AVG(H958,H$2:H$1654,1)</f>
      </c>
      <c r="L958" t="str">
        <f>=_xlfn.RANK.AVG(I958,I$2:I$1654,1)</f>
      </c>
      <c r="M958" t="str">
        <f>=IF(AND(C958="Public",E958&lt;&gt;""),E958,"")</f>
      </c>
      <c r="N958" t="str">
        <f>=IF(AND(C958="Public",E958&lt;&gt;""),I958,"")</f>
      </c>
      <c r="O958" t="str">
        <f>=IF(AND(C958="Private nonprofit",E958&lt;&gt;""),E958,"")</f>
      </c>
      <c r="P958" t="str">
        <f>=IF(AND(C958="Private nonprofit",E958&lt;&gt;""),I958,"")</f>
      </c>
    </row>
    <row r="959">
      <c r="A959" t="n">
        <v>199069</v>
      </c>
      <c r="B959" t="s">
        <v>3674</v>
      </c>
      <c r="C959" t="s">
        <v>163</v>
      </c>
      <c r="D959" t="n">
        <v>47</v>
      </c>
      <c r="E959" t="n">
        <v>17893</v>
      </c>
      <c r="F959" t="n">
        <v>77</v>
      </c>
      <c r="G959" t="n">
        <v>19</v>
      </c>
      <c r="H959" t="n">
        <v>2680</v>
      </c>
      <c r="I959" t="n">
        <v>45.8</v>
      </c>
      <c r="J959" s="10" t="str">
        <f>=LOG10(H959)</f>
      </c>
      <c r="K959" t="str">
        <f>=_xlfn.RANK.AVG(H959,H$2:H$1654,1)</f>
      </c>
      <c r="L959" t="str">
        <f>=_xlfn.RANK.AVG(I959,I$2:I$1654,1)</f>
      </c>
      <c r="M959" t="str">
        <f>=IF(AND(C959="Public",E959&lt;&gt;""),E959,"")</f>
      </c>
      <c r="N959" t="str">
        <f>=IF(AND(C959="Public",E959&lt;&gt;""),I959,"")</f>
      </c>
      <c r="O959" t="str">
        <f>=IF(AND(C959="Private nonprofit",E959&lt;&gt;""),E959,"")</f>
      </c>
      <c r="P959" t="str">
        <f>=IF(AND(C959="Private nonprofit",E959&lt;&gt;""),I959,"")</f>
      </c>
    </row>
    <row r="960">
      <c r="A960" t="n">
        <v>199102</v>
      </c>
      <c r="B960" t="s">
        <v>3679</v>
      </c>
      <c r="C960" t="s">
        <v>149</v>
      </c>
      <c r="D960" t="n">
        <v>51</v>
      </c>
      <c r="E960" t="n">
        <v>10258</v>
      </c>
      <c r="F960" t="n">
        <v>80</v>
      </c>
      <c r="G960" t="n">
        <v>20</v>
      </c>
      <c r="H960" t="n">
        <v>14933</v>
      </c>
      <c r="I960" t="n">
        <v>55.3</v>
      </c>
      <c r="J960" s="10" t="str">
        <f>=LOG10(H960)</f>
      </c>
      <c r="K960" t="str">
        <f>=_xlfn.RANK.AVG(H960,H$2:H$1654,1)</f>
      </c>
      <c r="L960" t="str">
        <f>=_xlfn.RANK.AVG(I960,I$2:I$1654,1)</f>
      </c>
      <c r="M960" t="str">
        <f>=IF(AND(C960="Public",E960&lt;&gt;""),E960,"")</f>
      </c>
      <c r="N960" t="str">
        <f>=IF(AND(C960="Public",E960&lt;&gt;""),I960,"")</f>
      </c>
      <c r="O960" t="str">
        <f>=IF(AND(C960="Private nonprofit",E960&lt;&gt;""),E960,"")</f>
      </c>
      <c r="P960" t="str">
        <f>=IF(AND(C960="Private nonprofit",E960&lt;&gt;""),I960,"")</f>
      </c>
    </row>
    <row r="961">
      <c r="A961" t="n">
        <v>199111</v>
      </c>
      <c r="B961" t="s">
        <v>3680</v>
      </c>
      <c r="C961" t="s">
        <v>149</v>
      </c>
      <c r="D961" t="n">
        <v>31</v>
      </c>
      <c r="E961" t="n">
        <v>14175</v>
      </c>
      <c r="F961" t="n">
        <v>73</v>
      </c>
      <c r="G961" t="n">
        <v>11</v>
      </c>
      <c r="H961" t="n">
        <v>3271</v>
      </c>
      <c r="I961" t="n">
        <v>55</v>
      </c>
      <c r="J961" s="10" t="str">
        <f>=LOG10(H961)</f>
      </c>
      <c r="K961" t="str">
        <f>=_xlfn.RANK.AVG(H961,H$2:H$1654,1)</f>
      </c>
      <c r="L961" t="str">
        <f>=_xlfn.RANK.AVG(I961,I$2:I$1654,1)</f>
      </c>
      <c r="M961" t="str">
        <f>=IF(AND(C961="Public",E961&lt;&gt;""),E961,"")</f>
      </c>
      <c r="N961" t="str">
        <f>=IF(AND(C961="Public",E961&lt;&gt;""),I961,"")</f>
      </c>
      <c r="O961" t="str">
        <f>=IF(AND(C961="Private nonprofit",E961&lt;&gt;""),E961,"")</f>
      </c>
      <c r="P961" t="str">
        <f>=IF(AND(C961="Private nonprofit",E961&lt;&gt;""),I961,"")</f>
      </c>
    </row>
    <row r="962">
      <c r="A962" t="n">
        <v>199120</v>
      </c>
      <c r="B962" t="s">
        <v>3681</v>
      </c>
      <c r="C962" t="s">
        <v>149</v>
      </c>
      <c r="D962" t="n">
        <v>20</v>
      </c>
      <c r="E962" t="n">
        <v>11140</v>
      </c>
      <c r="F962" t="n">
        <v>97</v>
      </c>
      <c r="G962" t="n">
        <v>15</v>
      </c>
      <c r="H962" t="n">
        <v>34089</v>
      </c>
      <c r="I962" t="n">
        <v>92.1</v>
      </c>
      <c r="J962" s="10" t="str">
        <f>=LOG10(H962)</f>
      </c>
      <c r="K962" t="str">
        <f>=_xlfn.RANK.AVG(H962,H$2:H$1654,1)</f>
      </c>
      <c r="L962" t="str">
        <f>=_xlfn.RANK.AVG(I962,I$2:I$1654,1)</f>
      </c>
      <c r="M962" t="str">
        <f>=IF(AND(C962="Public",E962&lt;&gt;""),E962,"")</f>
      </c>
      <c r="N962" t="str">
        <f>=IF(AND(C962="Public",E962&lt;&gt;""),I962,"")</f>
      </c>
      <c r="O962" t="str">
        <f>=IF(AND(C962="Private nonprofit",E962&lt;&gt;""),E962,"")</f>
      </c>
      <c r="P962" t="str">
        <f>=IF(AND(C962="Private nonprofit",E962&lt;&gt;""),I962,"")</f>
      </c>
    </row>
    <row r="963">
      <c r="A963" t="n">
        <v>199139</v>
      </c>
      <c r="B963" t="s">
        <v>3683</v>
      </c>
      <c r="C963" t="s">
        <v>149</v>
      </c>
      <c r="D963" t="n">
        <v>34</v>
      </c>
      <c r="E963" t="n">
        <v>13768</v>
      </c>
      <c r="F963" t="n">
        <v>85</v>
      </c>
      <c r="G963" t="n">
        <v>21</v>
      </c>
      <c r="H963" t="n">
        <v>33356</v>
      </c>
      <c r="I963" t="n">
        <v>67.7</v>
      </c>
      <c r="J963" s="10" t="str">
        <f>=LOG10(H963)</f>
      </c>
      <c r="K963" t="str">
        <f>=_xlfn.RANK.AVG(H963,H$2:H$1654,1)</f>
      </c>
      <c r="L963" t="str">
        <f>=_xlfn.RANK.AVG(I963,I$2:I$1654,1)</f>
      </c>
      <c r="M963" t="str">
        <f>=IF(AND(C963="Public",E963&lt;&gt;""),E963,"")</f>
      </c>
      <c r="N963" t="str">
        <f>=IF(AND(C963="Public",E963&lt;&gt;""),I963,"")</f>
      </c>
      <c r="O963" t="str">
        <f>=IF(AND(C963="Private nonprofit",E963&lt;&gt;""),E963,"")</f>
      </c>
      <c r="P963" t="str">
        <f>=IF(AND(C963="Private nonprofit",E963&lt;&gt;""),I963,"")</f>
      </c>
    </row>
    <row r="964">
      <c r="A964" t="n">
        <v>199148</v>
      </c>
      <c r="B964" t="s">
        <v>3684</v>
      </c>
      <c r="C964" t="s">
        <v>149</v>
      </c>
      <c r="D964" t="n">
        <v>47</v>
      </c>
      <c r="E964" t="n">
        <v>10592</v>
      </c>
      <c r="F964" t="n">
        <v>76</v>
      </c>
      <c r="G964" t="n">
        <v>17</v>
      </c>
      <c r="H964" t="n">
        <v>19998</v>
      </c>
      <c r="I964" t="n">
        <v>57.9</v>
      </c>
      <c r="J964" s="10" t="str">
        <f>=LOG10(H964)</f>
      </c>
      <c r="K964" t="str">
        <f>=_xlfn.RANK.AVG(H964,H$2:H$1654,1)</f>
      </c>
      <c r="L964" t="str">
        <f>=_xlfn.RANK.AVG(I964,I$2:I$1654,1)</f>
      </c>
      <c r="M964" t="str">
        <f>=IF(AND(C964="Public",E964&lt;&gt;""),E964,"")</f>
      </c>
      <c r="N964" t="str">
        <f>=IF(AND(C964="Public",E964&lt;&gt;""),I964,"")</f>
      </c>
      <c r="O964" t="str">
        <f>=IF(AND(C964="Private nonprofit",E964&lt;&gt;""),E964,"")</f>
      </c>
      <c r="P964" t="str">
        <f>=IF(AND(C964="Private nonprofit",E964&lt;&gt;""),I964,"")</f>
      </c>
    </row>
    <row r="965">
      <c r="A965" t="n">
        <v>199157</v>
      </c>
      <c r="B965" t="s">
        <v>3685</v>
      </c>
      <c r="C965" t="s">
        <v>149</v>
      </c>
      <c r="D965" t="n">
        <v>57</v>
      </c>
      <c r="E965" t="n">
        <v>13884</v>
      </c>
      <c r="F965" t="n">
        <v>75</v>
      </c>
      <c r="G965" t="n">
        <v>16</v>
      </c>
      <c r="H965" t="n">
        <v>8456</v>
      </c>
      <c r="I965" t="n">
        <v>46</v>
      </c>
      <c r="J965" s="10" t="str">
        <f>=LOG10(H965)</f>
      </c>
      <c r="K965" t="str">
        <f>=_xlfn.RANK.AVG(H965,H$2:H$1654,1)</f>
      </c>
      <c r="L965" t="str">
        <f>=_xlfn.RANK.AVG(I965,I$2:I$1654,1)</f>
      </c>
      <c r="M965" t="str">
        <f>=IF(AND(C965="Public",E965&lt;&gt;""),E965,"")</f>
      </c>
      <c r="N965" t="str">
        <f>=IF(AND(C965="Public",E965&lt;&gt;""),I965,"")</f>
      </c>
      <c r="O965" t="str">
        <f>=IF(AND(C965="Private nonprofit",E965&lt;&gt;""),E965,"")</f>
      </c>
      <c r="P965" t="str">
        <f>=IF(AND(C965="Private nonprofit",E965&lt;&gt;""),I965,"")</f>
      </c>
    </row>
    <row r="966">
      <c r="A966" t="n">
        <v>199184</v>
      </c>
      <c r="B966" t="s">
        <v>3686</v>
      </c>
      <c r="C966" t="s">
        <v>149</v>
      </c>
      <c r="D966" t="n">
        <v>25</v>
      </c>
      <c r="E966" t="n">
        <v>11163</v>
      </c>
      <c r="F966" t="n">
        <v>88</v>
      </c>
      <c r="G966" t="n">
        <v>6</v>
      </c>
      <c r="H966" t="n">
        <v>1111</v>
      </c>
      <c r="I966" t="n">
        <v>79.7</v>
      </c>
      <c r="J966" s="10" t="str">
        <f>=LOG10(H966)</f>
      </c>
      <c r="K966" t="str">
        <f>=_xlfn.RANK.AVG(H966,H$2:H$1654,1)</f>
      </c>
      <c r="L966" t="str">
        <f>=_xlfn.RANK.AVG(I966,I$2:I$1654,1)</f>
      </c>
      <c r="M966" t="str">
        <f>=IF(AND(C966="Public",E966&lt;&gt;""),E966,"")</f>
      </c>
      <c r="N966" t="str">
        <f>=IF(AND(C966="Public",E966&lt;&gt;""),I966,"")</f>
      </c>
      <c r="O966" t="str">
        <f>=IF(AND(C966="Private nonprofit",E966&lt;&gt;""),E966,"")</f>
      </c>
      <c r="P966" t="str">
        <f>=IF(AND(C966="Private nonprofit",E966&lt;&gt;""),I966,"")</f>
      </c>
    </row>
    <row r="967">
      <c r="A967" t="n">
        <v>199193</v>
      </c>
      <c r="B967" t="s">
        <v>3688</v>
      </c>
      <c r="C967" t="s">
        <v>149</v>
      </c>
      <c r="D967" t="n">
        <v>19</v>
      </c>
      <c r="E967" t="n">
        <v>14860</v>
      </c>
      <c r="F967" t="n">
        <v>93</v>
      </c>
      <c r="G967" t="n">
        <v>15</v>
      </c>
      <c r="H967" t="n">
        <v>40544</v>
      </c>
      <c r="I967" t="n">
        <v>85.3</v>
      </c>
      <c r="J967" s="10" t="str">
        <f>=LOG10(H967)</f>
      </c>
      <c r="K967" t="str">
        <f>=_xlfn.RANK.AVG(H967,H$2:H$1654,1)</f>
      </c>
      <c r="L967" t="str">
        <f>=_xlfn.RANK.AVG(I967,I$2:I$1654,1)</f>
      </c>
      <c r="M967" t="str">
        <f>=IF(AND(C967="Public",E967&lt;&gt;""),E967,"")</f>
      </c>
      <c r="N967" t="str">
        <f>=IF(AND(C967="Public",E967&lt;&gt;""),I967,"")</f>
      </c>
      <c r="O967" t="str">
        <f>=IF(AND(C967="Private nonprofit",E967&lt;&gt;""),E967,"")</f>
      </c>
      <c r="P967" t="str">
        <f>=IF(AND(C967="Private nonprofit",E967&lt;&gt;""),I967,"")</f>
      </c>
    </row>
    <row r="968">
      <c r="A968" t="n">
        <v>199209</v>
      </c>
      <c r="B968" t="s">
        <v>3689</v>
      </c>
      <c r="C968" t="s">
        <v>163</v>
      </c>
      <c r="D968" t="n">
        <v>47</v>
      </c>
      <c r="E968" t="n">
        <v>19111</v>
      </c>
      <c r="F968" t="n">
        <v>65</v>
      </c>
      <c r="G968" t="n">
        <v>13</v>
      </c>
      <c r="H968" t="n">
        <v>1726</v>
      </c>
      <c r="I968" t="n">
        <v>39.2</v>
      </c>
      <c r="J968" s="10" t="str">
        <f>=LOG10(H968)</f>
      </c>
      <c r="K968" t="str">
        <f>=_xlfn.RANK.AVG(H968,H$2:H$1654,1)</f>
      </c>
      <c r="L968" t="str">
        <f>=_xlfn.RANK.AVG(I968,I$2:I$1654,1)</f>
      </c>
      <c r="M968" t="str">
        <f>=IF(AND(C968="Public",E968&lt;&gt;""),E968,"")</f>
      </c>
      <c r="N968" t="str">
        <f>=IF(AND(C968="Public",E968&lt;&gt;""),I968,"")</f>
      </c>
      <c r="O968" t="str">
        <f>=IF(AND(C968="Private nonprofit",E968&lt;&gt;""),E968,"")</f>
      </c>
      <c r="P968" t="str">
        <f>=IF(AND(C968="Private nonprofit",E968&lt;&gt;""),I968,"")</f>
      </c>
    </row>
    <row r="969">
      <c r="A969" t="n">
        <v>199218</v>
      </c>
      <c r="B969" t="s">
        <v>3690</v>
      </c>
      <c r="C969" t="s">
        <v>149</v>
      </c>
      <c r="D969" t="n">
        <v>24</v>
      </c>
      <c r="E969" t="n">
        <v>18606</v>
      </c>
      <c r="F969" t="n">
        <v>85</v>
      </c>
      <c r="G969" t="n">
        <v>17</v>
      </c>
      <c r="H969" t="n">
        <v>20742</v>
      </c>
      <c r="I969" t="n">
        <v>70.7</v>
      </c>
      <c r="J969" s="10" t="str">
        <f>=LOG10(H969)</f>
      </c>
      <c r="K969" t="str">
        <f>=_xlfn.RANK.AVG(H969,H$2:H$1654,1)</f>
      </c>
      <c r="L969" t="str">
        <f>=_xlfn.RANK.AVG(I969,I$2:I$1654,1)</f>
      </c>
      <c r="M969" t="str">
        <f>=IF(AND(C969="Public",E969&lt;&gt;""),E969,"")</f>
      </c>
      <c r="N969" t="str">
        <f>=IF(AND(C969="Public",E969&lt;&gt;""),I969,"")</f>
      </c>
      <c r="O969" t="str">
        <f>=IF(AND(C969="Private nonprofit",E969&lt;&gt;""),E969,"")</f>
      </c>
      <c r="P969" t="str">
        <f>=IF(AND(C969="Private nonprofit",E969&lt;&gt;""),I969,"")</f>
      </c>
    </row>
    <row r="970">
      <c r="A970" t="n">
        <v>199272</v>
      </c>
      <c r="B970" t="s">
        <v>3693</v>
      </c>
      <c r="C970" t="s">
        <v>163</v>
      </c>
      <c r="D970" t="n">
        <v>35</v>
      </c>
      <c r="E970" t="n">
        <v>24503</v>
      </c>
      <c r="F970" t="n">
        <v>61</v>
      </c>
      <c r="G970" t="n">
        <v>12</v>
      </c>
      <c r="H970" t="n">
        <v>1071</v>
      </c>
      <c r="I970" t="n">
        <v>44.3</v>
      </c>
      <c r="J970" s="10" t="str">
        <f>=LOG10(H970)</f>
      </c>
      <c r="K970" t="str">
        <f>=_xlfn.RANK.AVG(H970,H$2:H$1654,1)</f>
      </c>
      <c r="L970" t="str">
        <f>=_xlfn.RANK.AVG(I970,I$2:I$1654,1)</f>
      </c>
      <c r="M970" t="str">
        <f>=IF(AND(C970="Public",E970&lt;&gt;""),E970,"")</f>
      </c>
      <c r="N970" t="str">
        <f>=IF(AND(C970="Public",E970&lt;&gt;""),I970,"")</f>
      </c>
      <c r="O970" t="str">
        <f>=IF(AND(C970="Private nonprofit",E970&lt;&gt;""),E970,"")</f>
      </c>
      <c r="P970" t="str">
        <f>=IF(AND(C970="Private nonprofit",E970&lt;&gt;""),I970,"")</f>
      </c>
    </row>
    <row r="971">
      <c r="A971" t="n">
        <v>199281</v>
      </c>
      <c r="B971" t="s">
        <v>3694</v>
      </c>
      <c r="C971" t="s">
        <v>149</v>
      </c>
      <c r="D971" t="n">
        <v>48</v>
      </c>
      <c r="E971" t="n">
        <v>9687</v>
      </c>
      <c r="F971" t="n">
        <v>71</v>
      </c>
      <c r="G971" t="n">
        <v>14</v>
      </c>
      <c r="H971" t="n">
        <v>9494</v>
      </c>
      <c r="I971" t="n">
        <v>44.5</v>
      </c>
      <c r="J971" s="10" t="str">
        <f>=LOG10(H971)</f>
      </c>
      <c r="K971" t="str">
        <f>=_xlfn.RANK.AVG(H971,H$2:H$1654,1)</f>
      </c>
      <c r="L971" t="str">
        <f>=_xlfn.RANK.AVG(I971,I$2:I$1654,1)</f>
      </c>
      <c r="M971" t="str">
        <f>=IF(AND(C971="Public",E971&lt;&gt;""),E971,"")</f>
      </c>
      <c r="N971" t="str">
        <f>=IF(AND(C971="Public",E971&lt;&gt;""),I971,"")</f>
      </c>
      <c r="O971" t="str">
        <f>=IF(AND(C971="Private nonprofit",E971&lt;&gt;""),E971,"")</f>
      </c>
      <c r="P971" t="str">
        <f>=IF(AND(C971="Private nonprofit",E971&lt;&gt;""),I971,"")</f>
      </c>
    </row>
    <row r="972">
      <c r="A972" t="n">
        <v>199306</v>
      </c>
      <c r="B972" t="s">
        <v>3696</v>
      </c>
      <c r="C972" t="s">
        <v>163</v>
      </c>
      <c r="D972" t="n">
        <v>56</v>
      </c>
      <c r="E972" t="n">
        <v>21402</v>
      </c>
      <c r="F972" t="n">
        <v>68</v>
      </c>
      <c r="G972" t="n">
        <v>14</v>
      </c>
      <c r="H972" t="n">
        <v>1169</v>
      </c>
      <c r="I972" t="n">
        <v>42.6</v>
      </c>
      <c r="J972" s="10" t="str">
        <f>=LOG10(H972)</f>
      </c>
      <c r="K972" t="str">
        <f>=_xlfn.RANK.AVG(H972,H$2:H$1654,1)</f>
      </c>
      <c r="L972" t="str">
        <f>=_xlfn.RANK.AVG(I972,I$2:I$1654,1)</f>
      </c>
      <c r="M972" t="str">
        <f>=IF(AND(C972="Public",E972&lt;&gt;""),E972,"")</f>
      </c>
      <c r="N972" t="str">
        <f>=IF(AND(C972="Public",E972&lt;&gt;""),I972,"")</f>
      </c>
      <c r="O972" t="str">
        <f>=IF(AND(C972="Private nonprofit",E972&lt;&gt;""),E972,"")</f>
      </c>
      <c r="P972" t="str">
        <f>=IF(AND(C972="Private nonprofit",E972&lt;&gt;""),I972,"")</f>
      </c>
    </row>
    <row r="973">
      <c r="A973" t="n">
        <v>199412</v>
      </c>
      <c r="B973" t="s">
        <v>3702</v>
      </c>
      <c r="C973" t="s">
        <v>163</v>
      </c>
      <c r="D973" t="n">
        <v>22</v>
      </c>
      <c r="E973" t="n">
        <v>27178</v>
      </c>
      <c r="F973" t="n">
        <v>76</v>
      </c>
      <c r="G973" t="n">
        <v>9</v>
      </c>
      <c r="H973" t="n">
        <v>2194</v>
      </c>
      <c r="I973" t="n">
        <v>65.9</v>
      </c>
      <c r="J973" s="10" t="str">
        <f>=LOG10(H973)</f>
      </c>
      <c r="K973" t="str">
        <f>=_xlfn.RANK.AVG(H973,H$2:H$1654,1)</f>
      </c>
      <c r="L973" t="str">
        <f>=_xlfn.RANK.AVG(I973,I$2:I$1654,1)</f>
      </c>
      <c r="M973" t="str">
        <f>=IF(AND(C973="Public",E973&lt;&gt;""),E973,"")</f>
      </c>
      <c r="N973" t="str">
        <f>=IF(AND(C973="Public",E973&lt;&gt;""),I973,"")</f>
      </c>
      <c r="O973" t="str">
        <f>=IF(AND(C973="Private nonprofit",E973&lt;&gt;""),E973,"")</f>
      </c>
      <c r="P973" t="str">
        <f>=IF(AND(C973="Private nonprofit",E973&lt;&gt;""),I973,"")</f>
      </c>
    </row>
    <row r="974">
      <c r="A974" t="n">
        <v>199458</v>
      </c>
      <c r="B974" t="s">
        <v>3707</v>
      </c>
      <c r="C974" t="s">
        <v>163</v>
      </c>
      <c r="D974" t="n">
        <v>47</v>
      </c>
      <c r="E974" t="n">
        <v>26793</v>
      </c>
      <c r="F974" t="n">
        <v>48</v>
      </c>
      <c r="G974" t="n">
        <v>9</v>
      </c>
      <c r="H974" t="n">
        <v>163</v>
      </c>
      <c r="I974" t="n">
        <v>42.9</v>
      </c>
      <c r="J974" s="10" t="str">
        <f>=LOG10(H974)</f>
      </c>
      <c r="K974" t="str">
        <f>=_xlfn.RANK.AVG(H974,H$2:H$1654,1)</f>
      </c>
      <c r="L974" t="str">
        <f>=_xlfn.RANK.AVG(I974,I$2:I$1654,1)</f>
      </c>
      <c r="M974" t="str">
        <f>=IF(AND(C974="Public",E974&lt;&gt;""),E974,"")</f>
      </c>
      <c r="N974" t="str">
        <f>=IF(AND(C974="Public",E974&lt;&gt;""),I974,"")</f>
      </c>
      <c r="O974" t="str">
        <f>=IF(AND(C974="Private nonprofit",E974&lt;&gt;""),E974,"")</f>
      </c>
      <c r="P974" t="str">
        <f>=IF(AND(C974="Private nonprofit",E974&lt;&gt;""),I974,"")</f>
      </c>
    </row>
    <row r="975">
      <c r="A975" t="n">
        <v>199582</v>
      </c>
      <c r="B975" t="s">
        <v>3715</v>
      </c>
      <c r="C975" t="s">
        <v>163</v>
      </c>
      <c r="D975" t="n">
        <v>52</v>
      </c>
      <c r="E975" t="n">
        <v>18373</v>
      </c>
      <c r="F975" t="n">
        <v>53</v>
      </c>
      <c r="G975" t="n">
        <v>11</v>
      </c>
      <c r="H975" t="n">
        <v>1251</v>
      </c>
      <c r="I975" t="n">
        <v>19.9</v>
      </c>
      <c r="J975" s="10" t="str">
        <f>=LOG10(H975)</f>
      </c>
      <c r="K975" t="str">
        <f>=_xlfn.RANK.AVG(H975,H$2:H$1654,1)</f>
      </c>
      <c r="L975" t="str">
        <f>=_xlfn.RANK.AVG(I975,I$2:I$1654,1)</f>
      </c>
      <c r="M975" t="str">
        <f>=IF(AND(C975="Public",E975&lt;&gt;""),E975,"")</f>
      </c>
      <c r="N975" t="str">
        <f>=IF(AND(C975="Public",E975&lt;&gt;""),I975,"")</f>
      </c>
      <c r="O975" t="str">
        <f>=IF(AND(C975="Private nonprofit",E975&lt;&gt;""),E975,"")</f>
      </c>
      <c r="P975" t="str">
        <f>=IF(AND(C975="Private nonprofit",E975&lt;&gt;""),I975,"")</f>
      </c>
    </row>
    <row r="976">
      <c r="A976" t="n">
        <v>199607</v>
      </c>
      <c r="B976" t="s">
        <v>3716</v>
      </c>
      <c r="C976" t="s">
        <v>163</v>
      </c>
      <c r="D976" t="n">
        <v>49</v>
      </c>
      <c r="E976" t="n">
        <v>19000</v>
      </c>
      <c r="F976" t="n">
        <v>67</v>
      </c>
      <c r="G976" t="n">
        <v>7</v>
      </c>
      <c r="H976" t="n">
        <v>544</v>
      </c>
      <c r="I976" t="n">
        <v>56.2</v>
      </c>
      <c r="J976" s="10" t="str">
        <f>=LOG10(H976)</f>
      </c>
      <c r="K976" t="str">
        <f>=_xlfn.RANK.AVG(H976,H$2:H$1654,1)</f>
      </c>
      <c r="L976" t="str">
        <f>=_xlfn.RANK.AVG(I976,I$2:I$1654,1)</f>
      </c>
      <c r="M976" t="str">
        <f>=IF(AND(C976="Public",E976&lt;&gt;""),E976,"")</f>
      </c>
      <c r="N976" t="str">
        <f>=IF(AND(C976="Public",E976&lt;&gt;""),I976,"")</f>
      </c>
      <c r="O976" t="str">
        <f>=IF(AND(C976="Private nonprofit",E976&lt;&gt;""),E976,"")</f>
      </c>
      <c r="P976" t="str">
        <f>=IF(AND(C976="Private nonprofit",E976&lt;&gt;""),I976,"")</f>
      </c>
    </row>
    <row r="977">
      <c r="A977" t="n">
        <v>199643</v>
      </c>
      <c r="B977" t="s">
        <v>3720</v>
      </c>
      <c r="C977" t="s">
        <v>163</v>
      </c>
      <c r="D977" t="n">
        <v>65</v>
      </c>
      <c r="E977" t="n">
        <v>14111</v>
      </c>
      <c r="F977" t="n">
        <v>56</v>
      </c>
      <c r="G977" t="n">
        <v>11</v>
      </c>
      <c r="H977" t="n">
        <v>1176</v>
      </c>
      <c r="I977" t="n">
        <v>20.2</v>
      </c>
      <c r="J977" s="10" t="str">
        <f>=LOG10(H977)</f>
      </c>
      <c r="K977" t="str">
        <f>=_xlfn.RANK.AVG(H977,H$2:H$1654,1)</f>
      </c>
      <c r="L977" t="str">
        <f>=_xlfn.RANK.AVG(I977,I$2:I$1654,1)</f>
      </c>
      <c r="M977" t="str">
        <f>=IF(AND(C977="Public",E977&lt;&gt;""),E977,"")</f>
      </c>
      <c r="N977" t="str">
        <f>=IF(AND(C977="Public",E977&lt;&gt;""),I977,"")</f>
      </c>
      <c r="O977" t="str">
        <f>=IF(AND(C977="Private nonprofit",E977&lt;&gt;""),E977,"")</f>
      </c>
      <c r="P977" t="str">
        <f>=IF(AND(C977="Private nonprofit",E977&lt;&gt;""),I977,"")</f>
      </c>
    </row>
    <row r="978">
      <c r="A978" t="n">
        <v>199698</v>
      </c>
      <c r="B978" t="s">
        <v>3722</v>
      </c>
      <c r="C978" t="s">
        <v>163</v>
      </c>
      <c r="D978" t="n">
        <v>48</v>
      </c>
      <c r="E978" t="n">
        <v>31503</v>
      </c>
      <c r="F978" t="n">
        <v>51</v>
      </c>
      <c r="G978" t="n">
        <v>14</v>
      </c>
      <c r="H978" t="n">
        <v>893</v>
      </c>
      <c r="I978" t="n">
        <v>25.5</v>
      </c>
      <c r="J978" s="10" t="str">
        <f>=LOG10(H978)</f>
      </c>
      <c r="K978" t="str">
        <f>=_xlfn.RANK.AVG(H978,H$2:H$1654,1)</f>
      </c>
      <c r="L978" t="str">
        <f>=_xlfn.RANK.AVG(I978,I$2:I$1654,1)</f>
      </c>
      <c r="M978" t="str">
        <f>=IF(AND(C978="Public",E978&lt;&gt;""),E978,"")</f>
      </c>
      <c r="N978" t="str">
        <f>=IF(AND(C978="Public",E978&lt;&gt;""),I978,"")</f>
      </c>
      <c r="O978" t="str">
        <f>=IF(AND(C978="Private nonprofit",E978&lt;&gt;""),E978,"")</f>
      </c>
      <c r="P978" t="str">
        <f>=IF(AND(C978="Private nonprofit",E978&lt;&gt;""),I978,"")</f>
      </c>
    </row>
    <row r="979">
      <c r="A979" t="n">
        <v>199759</v>
      </c>
      <c r="B979" t="s">
        <v>3728</v>
      </c>
      <c r="C979" t="s">
        <v>163</v>
      </c>
      <c r="D979" t="n">
        <v>18</v>
      </c>
      <c r="E979" t="n">
        <v>11395</v>
      </c>
      <c r="F979" t="n">
        <v>82</v>
      </c>
      <c r="G979" t="n">
        <v>11</v>
      </c>
      <c r="H979" t="n">
        <v>3754</v>
      </c>
      <c r="I979" t="n">
        <v>47.3</v>
      </c>
      <c r="J979" s="10" t="str">
        <f>=LOG10(H979)</f>
      </c>
      <c r="K979" t="str">
        <f>=_xlfn.RANK.AVG(H979,H$2:H$1654,1)</f>
      </c>
      <c r="L979" t="str">
        <f>=_xlfn.RANK.AVG(I979,I$2:I$1654,1)</f>
      </c>
      <c r="M979" t="str">
        <f>=IF(AND(C979="Public",E979&lt;&gt;""),E979,"")</f>
      </c>
      <c r="N979" t="str">
        <f>=IF(AND(C979="Public",E979&lt;&gt;""),I979,"")</f>
      </c>
      <c r="O979" t="str">
        <f>=IF(AND(C979="Private nonprofit",E979&lt;&gt;""),E979,"")</f>
      </c>
      <c r="P979" t="str">
        <f>=IF(AND(C979="Private nonprofit",E979&lt;&gt;""),I979,"")</f>
      </c>
    </row>
    <row r="980">
      <c r="A980" t="n">
        <v>199847</v>
      </c>
      <c r="B980" t="s">
        <v>3737</v>
      </c>
      <c r="C980" t="s">
        <v>163</v>
      </c>
      <c r="D980" t="n">
        <v>9</v>
      </c>
      <c r="E980" t="n">
        <v>27790</v>
      </c>
      <c r="F980" t="n">
        <v>95</v>
      </c>
      <c r="G980" t="n">
        <v>9</v>
      </c>
      <c r="H980" t="n">
        <v>9739</v>
      </c>
      <c r="I980" t="n">
        <v>90.9</v>
      </c>
      <c r="J980" s="10" t="str">
        <f>=LOG10(H980)</f>
      </c>
      <c r="K980" t="str">
        <f>=_xlfn.RANK.AVG(H980,H$2:H$1654,1)</f>
      </c>
      <c r="L980" t="str">
        <f>=_xlfn.RANK.AVG(I980,I$2:I$1654,1)</f>
      </c>
      <c r="M980" t="str">
        <f>=IF(AND(C980="Public",E980&lt;&gt;""),E980,"")</f>
      </c>
      <c r="N980" t="str">
        <f>=IF(AND(C980="Public",E980&lt;&gt;""),I980,"")</f>
      </c>
      <c r="O980" t="str">
        <f>=IF(AND(C980="Private nonprofit",E980&lt;&gt;""),E980,"")</f>
      </c>
      <c r="P980" t="str">
        <f>=IF(AND(C980="Private nonprofit",E980&lt;&gt;""),I980,"")</f>
      </c>
    </row>
    <row r="981">
      <c r="A981" t="n">
        <v>199865</v>
      </c>
      <c r="B981" t="s">
        <v>3739</v>
      </c>
      <c r="C981" t="s">
        <v>163</v>
      </c>
      <c r="D981" t="n">
        <v>37</v>
      </c>
      <c r="E981" t="n">
        <v>27913</v>
      </c>
      <c r="F981" t="n">
        <v>70</v>
      </c>
      <c r="G981" t="n">
        <v>11</v>
      </c>
      <c r="H981" t="n">
        <v>874</v>
      </c>
      <c r="I981" t="n">
        <v>43.2</v>
      </c>
      <c r="J981" s="10" t="str">
        <f>=LOG10(H981)</f>
      </c>
      <c r="K981" t="str">
        <f>=_xlfn.RANK.AVG(H981,H$2:H$1654,1)</f>
      </c>
      <c r="L981" t="str">
        <f>=_xlfn.RANK.AVG(I981,I$2:I$1654,1)</f>
      </c>
      <c r="M981" t="str">
        <f>=IF(AND(C981="Public",E981&lt;&gt;""),E981,"")</f>
      </c>
      <c r="N981" t="str">
        <f>=IF(AND(C981="Public",E981&lt;&gt;""),I981,"")</f>
      </c>
      <c r="O981" t="str">
        <f>=IF(AND(C981="Private nonprofit",E981&lt;&gt;""),E981,"")</f>
      </c>
      <c r="P981" t="str">
        <f>=IF(AND(C981="Private nonprofit",E981&lt;&gt;""),I981,"")</f>
      </c>
    </row>
    <row r="982">
      <c r="A982" t="n">
        <v>199962</v>
      </c>
      <c r="B982" t="s">
        <v>3749</v>
      </c>
      <c r="C982" t="s">
        <v>163</v>
      </c>
      <c r="D982" t="n">
        <v>41</v>
      </c>
      <c r="E982" t="n">
        <v>21464</v>
      </c>
      <c r="F982" t="n">
        <v>67</v>
      </c>
      <c r="G982" t="n">
        <v>15</v>
      </c>
      <c r="H982" t="n">
        <v>3681</v>
      </c>
      <c r="I982" t="n">
        <v>46.8</v>
      </c>
      <c r="J982" s="10" t="str">
        <f>=LOG10(H982)</f>
      </c>
      <c r="K982" t="str">
        <f>=_xlfn.RANK.AVG(H982,H$2:H$1654,1)</f>
      </c>
      <c r="L982" t="str">
        <f>=_xlfn.RANK.AVG(I982,I$2:I$1654,1)</f>
      </c>
      <c r="M982" t="str">
        <f>=IF(AND(C982="Public",E982&lt;&gt;""),E982,"")</f>
      </c>
      <c r="N982" t="str">
        <f>=IF(AND(C982="Public",E982&lt;&gt;""),I982,"")</f>
      </c>
      <c r="O982" t="str">
        <f>=IF(AND(C982="Private nonprofit",E982&lt;&gt;""),E982,"")</f>
      </c>
      <c r="P982" t="str">
        <f>=IF(AND(C982="Private nonprofit",E982&lt;&gt;""),I982,"")</f>
      </c>
    </row>
    <row r="983">
      <c r="A983" t="n">
        <v>199999</v>
      </c>
      <c r="B983" t="s">
        <v>3753</v>
      </c>
      <c r="C983" t="s">
        <v>149</v>
      </c>
      <c r="D983" t="n">
        <v>61</v>
      </c>
      <c r="E983" t="n">
        <v>12948</v>
      </c>
      <c r="F983" t="n">
        <v>75</v>
      </c>
      <c r="G983" t="n">
        <v>16</v>
      </c>
      <c r="H983" t="n">
        <v>5512</v>
      </c>
      <c r="I983" t="n">
        <v>48.6</v>
      </c>
      <c r="J983" s="10" t="str">
        <f>=LOG10(H983)</f>
      </c>
      <c r="K983" t="str">
        <f>=_xlfn.RANK.AVG(H983,H$2:H$1654,1)</f>
      </c>
      <c r="L983" t="str">
        <f>=_xlfn.RANK.AVG(I983,I$2:I$1654,1)</f>
      </c>
      <c r="M983" t="str">
        <f>=IF(AND(C983="Public",E983&lt;&gt;""),E983,"")</f>
      </c>
      <c r="N983" t="str">
        <f>=IF(AND(C983="Public",E983&lt;&gt;""),I983,"")</f>
      </c>
      <c r="O983" t="str">
        <f>=IF(AND(C983="Private nonprofit",E983&lt;&gt;""),E983,"")</f>
      </c>
      <c r="P983" t="str">
        <f>=IF(AND(C983="Private nonprofit",E983&lt;&gt;""),I983,"")</f>
      </c>
    </row>
    <row r="984">
      <c r="A984" t="n">
        <v>200004</v>
      </c>
      <c r="B984" t="s">
        <v>3754</v>
      </c>
      <c r="C984" t="s">
        <v>149</v>
      </c>
      <c r="D984" t="n">
        <v>33</v>
      </c>
      <c r="E984" t="n">
        <v>12252</v>
      </c>
      <c r="F984" t="n">
        <v>76</v>
      </c>
      <c r="G984" t="n">
        <v>16</v>
      </c>
      <c r="H984" t="n">
        <v>13205</v>
      </c>
      <c r="I984" t="n">
        <v>59.1</v>
      </c>
      <c r="J984" s="10" t="str">
        <f>=LOG10(H984)</f>
      </c>
      <c r="K984" t="str">
        <f>=_xlfn.RANK.AVG(H984,H$2:H$1654,1)</f>
      </c>
      <c r="L984" t="str">
        <f>=_xlfn.RANK.AVG(I984,I$2:I$1654,1)</f>
      </c>
      <c r="M984" t="str">
        <f>=IF(AND(C984="Public",E984&lt;&gt;""),E984,"")</f>
      </c>
      <c r="N984" t="str">
        <f>=IF(AND(C984="Public",E984&lt;&gt;""),I984,"")</f>
      </c>
      <c r="O984" t="str">
        <f>=IF(AND(C984="Private nonprofit",E984&lt;&gt;""),E984,"")</f>
      </c>
      <c r="P984" t="str">
        <f>=IF(AND(C984="Private nonprofit",E984&lt;&gt;""),I984,"")</f>
      </c>
    </row>
    <row r="985">
      <c r="A985" t="n">
        <v>200059</v>
      </c>
      <c r="B985" t="s">
        <v>3761</v>
      </c>
      <c r="C985" t="s">
        <v>149</v>
      </c>
      <c r="D985" t="n">
        <v>22</v>
      </c>
      <c r="E985" t="n">
        <v>15490</v>
      </c>
      <c r="F985" t="n">
        <v>60</v>
      </c>
      <c r="G985" t="n">
        <v>13</v>
      </c>
      <c r="H985" t="n">
        <v>1792</v>
      </c>
      <c r="I985" t="n">
        <v>39.9</v>
      </c>
      <c r="J985" s="10" t="str">
        <f>=LOG10(H985)</f>
      </c>
      <c r="K985" t="str">
        <f>=_xlfn.RANK.AVG(H985,H$2:H$1654,1)</f>
      </c>
      <c r="L985" t="str">
        <f>=_xlfn.RANK.AVG(I985,I$2:I$1654,1)</f>
      </c>
      <c r="M985" t="str">
        <f>=IF(AND(C985="Public",E985&lt;&gt;""),E985,"")</f>
      </c>
      <c r="N985" t="str">
        <f>=IF(AND(C985="Public",E985&lt;&gt;""),I985,"")</f>
      </c>
      <c r="O985" t="str">
        <f>=IF(AND(C985="Private nonprofit",E985&lt;&gt;""),E985,"")</f>
      </c>
      <c r="P985" t="str">
        <f>=IF(AND(C985="Private nonprofit",E985&lt;&gt;""),I985,"")</f>
      </c>
    </row>
    <row r="986">
      <c r="A986" t="n">
        <v>200156</v>
      </c>
      <c r="B986" t="s">
        <v>3767</v>
      </c>
      <c r="C986" t="s">
        <v>163</v>
      </c>
      <c r="D986" t="n">
        <v>26</v>
      </c>
      <c r="E986" t="n">
        <v>20897</v>
      </c>
      <c r="F986" t="n">
        <v>64</v>
      </c>
      <c r="G986" t="n">
        <v>9</v>
      </c>
      <c r="H986" t="n">
        <v>1371</v>
      </c>
      <c r="I986" t="n">
        <v>44</v>
      </c>
      <c r="J986" s="10" t="str">
        <f>=LOG10(H986)</f>
      </c>
      <c r="K986" t="str">
        <f>=_xlfn.RANK.AVG(H986,H$2:H$1654,1)</f>
      </c>
      <c r="L986" t="str">
        <f>=_xlfn.RANK.AVG(I986,I$2:I$1654,1)</f>
      </c>
      <c r="M986" t="str">
        <f>=IF(AND(C986="Public",E986&lt;&gt;""),E986,"")</f>
      </c>
      <c r="N986" t="str">
        <f>=IF(AND(C986="Public",E986&lt;&gt;""),I986,"")</f>
      </c>
      <c r="O986" t="str">
        <f>=IF(AND(C986="Private nonprofit",E986&lt;&gt;""),E986,"")</f>
      </c>
      <c r="P986" t="str">
        <f>=IF(AND(C986="Private nonprofit",E986&lt;&gt;""),I986,"")</f>
      </c>
    </row>
    <row r="987">
      <c r="A987" t="n">
        <v>200217</v>
      </c>
      <c r="B987" t="s">
        <v>3772</v>
      </c>
      <c r="C987" t="s">
        <v>163</v>
      </c>
      <c r="D987" t="n">
        <v>18</v>
      </c>
      <c r="E987" t="n">
        <v>19225</v>
      </c>
      <c r="F987" t="n">
        <v>83</v>
      </c>
      <c r="G987" t="n">
        <v>10</v>
      </c>
      <c r="H987" t="n">
        <v>4514</v>
      </c>
      <c r="I987" t="n">
        <v>68.2</v>
      </c>
      <c r="J987" s="10" t="str">
        <f>=LOG10(H987)</f>
      </c>
      <c r="K987" t="str">
        <f>=_xlfn.RANK.AVG(H987,H$2:H$1654,1)</f>
      </c>
      <c r="L987" t="str">
        <f>=_xlfn.RANK.AVG(I987,I$2:I$1654,1)</f>
      </c>
      <c r="M987" t="str">
        <f>=IF(AND(C987="Public",E987&lt;&gt;""),E987,"")</f>
      </c>
      <c r="N987" t="str">
        <f>=IF(AND(C987="Public",E987&lt;&gt;""),I987,"")</f>
      </c>
      <c r="O987" t="str">
        <f>=IF(AND(C987="Private nonprofit",E987&lt;&gt;""),E987,"")</f>
      </c>
      <c r="P987" t="str">
        <f>=IF(AND(C987="Private nonprofit",E987&lt;&gt;""),I987,"")</f>
      </c>
    </row>
    <row r="988">
      <c r="A988" t="n">
        <v>200226</v>
      </c>
      <c r="B988" t="s">
        <v>3773</v>
      </c>
      <c r="C988" t="s">
        <v>149</v>
      </c>
      <c r="D988" t="n">
        <v>24</v>
      </c>
      <c r="E988" t="n">
        <v>14050</v>
      </c>
      <c r="F988" t="n">
        <v>67</v>
      </c>
      <c r="G988" t="n">
        <v>14</v>
      </c>
      <c r="H988" t="n">
        <v>1458</v>
      </c>
      <c r="I988" t="n">
        <v>42.1</v>
      </c>
      <c r="J988" s="10" t="str">
        <f>=LOG10(H988)</f>
      </c>
      <c r="K988" t="str">
        <f>=_xlfn.RANK.AVG(H988,H$2:H$1654,1)</f>
      </c>
      <c r="L988" t="str">
        <f>=_xlfn.RANK.AVG(I988,I$2:I$1654,1)</f>
      </c>
      <c r="M988" t="str">
        <f>=IF(AND(C988="Public",E988&lt;&gt;""),E988,"")</f>
      </c>
      <c r="N988" t="str">
        <f>=IF(AND(C988="Public",E988&lt;&gt;""),I988,"")</f>
      </c>
      <c r="O988" t="str">
        <f>=IF(AND(C988="Private nonprofit",E988&lt;&gt;""),E988,"")</f>
      </c>
      <c r="P988" t="str">
        <f>=IF(AND(C988="Private nonprofit",E988&lt;&gt;""),I988,"")</f>
      </c>
    </row>
    <row r="989">
      <c r="A989" t="n">
        <v>200253</v>
      </c>
      <c r="B989" t="s">
        <v>3775</v>
      </c>
      <c r="C989" t="s">
        <v>149</v>
      </c>
      <c r="D989" t="n">
        <v>24</v>
      </c>
      <c r="E989" t="n">
        <v>12349</v>
      </c>
      <c r="F989" t="n">
        <v>72</v>
      </c>
      <c r="G989" t="n">
        <v>11</v>
      </c>
      <c r="H989" t="n">
        <v>3232</v>
      </c>
      <c r="I989" t="n">
        <v>47.8</v>
      </c>
      <c r="J989" s="10" t="str">
        <f>=LOG10(H989)</f>
      </c>
      <c r="K989" t="str">
        <f>=_xlfn.RANK.AVG(H989,H$2:H$1654,1)</f>
      </c>
      <c r="L989" t="str">
        <f>=_xlfn.RANK.AVG(I989,I$2:I$1654,1)</f>
      </c>
      <c r="M989" t="str">
        <f>=IF(AND(C989="Public",E989&lt;&gt;""),E989,"")</f>
      </c>
      <c r="N989" t="str">
        <f>=IF(AND(C989="Public",E989&lt;&gt;""),I989,"")</f>
      </c>
      <c r="O989" t="str">
        <f>=IF(AND(C989="Private nonprofit",E989&lt;&gt;""),E989,"")</f>
      </c>
      <c r="P989" t="str">
        <f>=IF(AND(C989="Private nonprofit",E989&lt;&gt;""),I989,"")</f>
      </c>
    </row>
    <row r="990">
      <c r="A990" t="n">
        <v>200280</v>
      </c>
      <c r="B990" t="s">
        <v>3777</v>
      </c>
      <c r="C990" t="s">
        <v>149</v>
      </c>
      <c r="D990" t="n">
        <v>16</v>
      </c>
      <c r="E990" t="n">
        <v>18227</v>
      </c>
      <c r="F990" t="n">
        <v>83</v>
      </c>
      <c r="G990" t="n">
        <v>17</v>
      </c>
      <c r="H990" t="n">
        <v>17671</v>
      </c>
      <c r="I990" t="n">
        <v>63.3</v>
      </c>
      <c r="J990" s="10" t="str">
        <f>=LOG10(H990)</f>
      </c>
      <c r="K990" t="str">
        <f>=_xlfn.RANK.AVG(H990,H$2:H$1654,1)</f>
      </c>
      <c r="L990" t="str">
        <f>=_xlfn.RANK.AVG(I990,I$2:I$1654,1)</f>
      </c>
      <c r="M990" t="str">
        <f>=IF(AND(C990="Public",E990&lt;&gt;""),E990,"")</f>
      </c>
      <c r="N990" t="str">
        <f>=IF(AND(C990="Public",E990&lt;&gt;""),I990,"")</f>
      </c>
      <c r="O990" t="str">
        <f>=IF(AND(C990="Private nonprofit",E990&lt;&gt;""),E990,"")</f>
      </c>
      <c r="P990" t="str">
        <f>=IF(AND(C990="Private nonprofit",E990&lt;&gt;""),I990,"")</f>
      </c>
    </row>
    <row r="991">
      <c r="A991" t="n">
        <v>200332</v>
      </c>
      <c r="B991" t="s">
        <v>3782</v>
      </c>
      <c r="C991" t="s">
        <v>149</v>
      </c>
      <c r="D991" t="n">
        <v>19</v>
      </c>
      <c r="E991" t="n">
        <v>16461</v>
      </c>
      <c r="F991" t="n">
        <v>77</v>
      </c>
      <c r="G991" t="n">
        <v>18</v>
      </c>
      <c r="H991" t="n">
        <v>13385</v>
      </c>
      <c r="I991" t="n">
        <v>63.7</v>
      </c>
      <c r="J991" s="10" t="str">
        <f>=LOG10(H991)</f>
      </c>
      <c r="K991" t="str">
        <f>=_xlfn.RANK.AVG(H991,H$2:H$1654,1)</f>
      </c>
      <c r="L991" t="str">
        <f>=_xlfn.RANK.AVG(I991,I$2:I$1654,1)</f>
      </c>
      <c r="M991" t="str">
        <f>=IF(AND(C991="Public",E991&lt;&gt;""),E991,"")</f>
      </c>
      <c r="N991" t="str">
        <f>=IF(AND(C991="Public",E991&lt;&gt;""),I991,"")</f>
      </c>
      <c r="O991" t="str">
        <f>=IF(AND(C991="Private nonprofit",E991&lt;&gt;""),E991,"")</f>
      </c>
      <c r="P991" t="str">
        <f>=IF(AND(C991="Private nonprofit",E991&lt;&gt;""),I991,"")</f>
      </c>
    </row>
    <row r="992">
      <c r="A992" t="n">
        <v>200484</v>
      </c>
      <c r="B992" t="s">
        <v>3787</v>
      </c>
      <c r="C992" t="s">
        <v>163</v>
      </c>
      <c r="D992" t="n">
        <v>50</v>
      </c>
      <c r="E992" t="n">
        <v>20462</v>
      </c>
      <c r="F992" t="n">
        <v>72</v>
      </c>
      <c r="G992" t="n">
        <v>9</v>
      </c>
      <c r="H992" t="n">
        <v>284</v>
      </c>
      <c r="I992" t="n">
        <v>42.9</v>
      </c>
      <c r="J992" s="10" t="str">
        <f>=LOG10(H992)</f>
      </c>
      <c r="K992" t="str">
        <f>=_xlfn.RANK.AVG(H992,H$2:H$1654,1)</f>
      </c>
      <c r="L992" t="str">
        <f>=_xlfn.RANK.AVG(I992,I$2:I$1654,1)</f>
      </c>
      <c r="M992" t="str">
        <f>=IF(AND(C992="Public",E992&lt;&gt;""),E992,"")</f>
      </c>
      <c r="N992" t="str">
        <f>=IF(AND(C992="Public",E992&lt;&gt;""),I992,"")</f>
      </c>
      <c r="O992" t="str">
        <f>=IF(AND(C992="Private nonprofit",E992&lt;&gt;""),E992,"")</f>
      </c>
      <c r="P992" t="str">
        <f>=IF(AND(C992="Private nonprofit",E992&lt;&gt;""),I992,"")</f>
      </c>
    </row>
    <row r="993">
      <c r="A993" t="n">
        <v>200572</v>
      </c>
      <c r="B993" t="s">
        <v>3792</v>
      </c>
      <c r="C993" t="s">
        <v>149</v>
      </c>
      <c r="D993" t="n">
        <v>17</v>
      </c>
      <c r="E993" t="n">
        <v>13841</v>
      </c>
      <c r="F993" t="n">
        <v>66</v>
      </c>
      <c r="G993" t="n">
        <v>12</v>
      </c>
      <c r="H993" t="n">
        <v>2037</v>
      </c>
      <c r="I993" t="n">
        <v>48.1</v>
      </c>
      <c r="J993" s="10" t="str">
        <f>=LOG10(H993)</f>
      </c>
      <c r="K993" t="str">
        <f>=_xlfn.RANK.AVG(H993,H$2:H$1654,1)</f>
      </c>
      <c r="L993" t="str">
        <f>=_xlfn.RANK.AVG(I993,I$2:I$1654,1)</f>
      </c>
      <c r="M993" t="str">
        <f>=IF(AND(C993="Public",E993&lt;&gt;""),E993,"")</f>
      </c>
      <c r="N993" t="str">
        <f>=IF(AND(C993="Public",E993&lt;&gt;""),I993,"")</f>
      </c>
      <c r="O993" t="str">
        <f>=IF(AND(C993="Private nonprofit",E993&lt;&gt;""),E993,"")</f>
      </c>
      <c r="P993" t="str">
        <f>=IF(AND(C993="Private nonprofit",E993&lt;&gt;""),I993,"")</f>
      </c>
    </row>
    <row r="994">
      <c r="A994" t="n">
        <v>200800</v>
      </c>
      <c r="B994" t="s">
        <v>3800</v>
      </c>
      <c r="C994" t="s">
        <v>149</v>
      </c>
      <c r="D994" t="n">
        <v>29</v>
      </c>
      <c r="E994" t="n">
        <v>15292</v>
      </c>
      <c r="F994" t="n">
        <v>73</v>
      </c>
      <c r="G994" t="n">
        <v>16</v>
      </c>
      <c r="H994" t="n">
        <v>15253</v>
      </c>
      <c r="I994" t="n">
        <v>52.6</v>
      </c>
      <c r="J994" s="10" t="str">
        <f>=LOG10(H994)</f>
      </c>
      <c r="K994" t="str">
        <f>=_xlfn.RANK.AVG(H994,H$2:H$1654,1)</f>
      </c>
      <c r="L994" t="str">
        <f>=_xlfn.RANK.AVG(I994,I$2:I$1654,1)</f>
      </c>
      <c r="M994" t="str">
        <f>=IF(AND(C994="Public",E994&lt;&gt;""),E994,"")</f>
      </c>
      <c r="N994" t="str">
        <f>=IF(AND(C994="Public",E994&lt;&gt;""),I994,"")</f>
      </c>
      <c r="O994" t="str">
        <f>=IF(AND(C994="Private nonprofit",E994&lt;&gt;""),E994,"")</f>
      </c>
      <c r="P994" t="str">
        <f>=IF(AND(C994="Private nonprofit",E994&lt;&gt;""),I994,"")</f>
      </c>
    </row>
    <row r="995">
      <c r="A995" t="n">
        <v>201104</v>
      </c>
      <c r="B995" t="s">
        <v>3809</v>
      </c>
      <c r="C995" t="s">
        <v>163</v>
      </c>
      <c r="D995" t="n">
        <v>28</v>
      </c>
      <c r="E995" t="n">
        <v>21971</v>
      </c>
      <c r="F995" t="n">
        <v>72</v>
      </c>
      <c r="G995" t="n">
        <v>15</v>
      </c>
      <c r="H995" t="n">
        <v>5286</v>
      </c>
      <c r="I995" t="n">
        <v>60.6</v>
      </c>
      <c r="J995" s="10" t="str">
        <f>=LOG10(H995)</f>
      </c>
      <c r="K995" t="str">
        <f>=_xlfn.RANK.AVG(H995,H$2:H$1654,1)</f>
      </c>
      <c r="L995" t="str">
        <f>=_xlfn.RANK.AVG(I995,I$2:I$1654,1)</f>
      </c>
      <c r="M995" t="str">
        <f>=IF(AND(C995="Public",E995&lt;&gt;""),E995,"")</f>
      </c>
      <c r="N995" t="str">
        <f>=IF(AND(C995="Public",E995&lt;&gt;""),I995,"")</f>
      </c>
      <c r="O995" t="str">
        <f>=IF(AND(C995="Private nonprofit",E995&lt;&gt;""),E995,"")</f>
      </c>
      <c r="P995" t="str">
        <f>=IF(AND(C995="Private nonprofit",E995&lt;&gt;""),I995,"")</f>
      </c>
    </row>
    <row r="996">
      <c r="A996" t="n">
        <v>201195</v>
      </c>
      <c r="B996" t="s">
        <v>3816</v>
      </c>
      <c r="C996" t="s">
        <v>163</v>
      </c>
      <c r="D996" t="n">
        <v>28</v>
      </c>
      <c r="E996" t="n">
        <v>28190</v>
      </c>
      <c r="F996" t="n">
        <v>85</v>
      </c>
      <c r="G996" t="n">
        <v>9</v>
      </c>
      <c r="H996" t="n">
        <v>3715</v>
      </c>
      <c r="I996" t="n">
        <v>68.6</v>
      </c>
      <c r="J996" s="10" t="str">
        <f>=LOG10(H996)</f>
      </c>
      <c r="K996" t="str">
        <f>=_xlfn.RANK.AVG(H996,H$2:H$1654,1)</f>
      </c>
      <c r="L996" t="str">
        <f>=_xlfn.RANK.AVG(I996,I$2:I$1654,1)</f>
      </c>
      <c r="M996" t="str">
        <f>=IF(AND(C996="Public",E996&lt;&gt;""),E996,"")</f>
      </c>
      <c r="N996" t="str">
        <f>=IF(AND(C996="Public",E996&lt;&gt;""),I996,"")</f>
      </c>
      <c r="O996" t="str">
        <f>=IF(AND(C996="Private nonprofit",E996&lt;&gt;""),E996,"")</f>
      </c>
      <c r="P996" t="str">
        <f>=IF(AND(C996="Private nonprofit",E996&lt;&gt;""),I996,"")</f>
      </c>
    </row>
    <row r="997">
      <c r="A997" t="n">
        <v>201371</v>
      </c>
      <c r="B997" t="s">
        <v>3819</v>
      </c>
      <c r="C997" t="s">
        <v>163</v>
      </c>
      <c r="D997" t="n">
        <v>37</v>
      </c>
      <c r="E997" t="n">
        <v>21299</v>
      </c>
      <c r="F997" t="n">
        <v>67</v>
      </c>
      <c r="G997" t="n">
        <v>10</v>
      </c>
      <c r="H997" t="n">
        <v>800</v>
      </c>
      <c r="I997" t="n">
        <v>49.5</v>
      </c>
      <c r="J997" s="10" t="str">
        <f>=LOG10(H997)</f>
      </c>
      <c r="K997" t="str">
        <f>=_xlfn.RANK.AVG(H997,H$2:H$1654,1)</f>
      </c>
      <c r="L997" t="str">
        <f>=_xlfn.RANK.AVG(I997,I$2:I$1654,1)</f>
      </c>
      <c r="M997" t="str">
        <f>=IF(AND(C997="Public",E997&lt;&gt;""),E997,"")</f>
      </c>
      <c r="N997" t="str">
        <f>=IF(AND(C997="Public",E997&lt;&gt;""),I997,"")</f>
      </c>
      <c r="O997" t="str">
        <f>=IF(AND(C997="Private nonprofit",E997&lt;&gt;""),E997,"")</f>
      </c>
      <c r="P997" t="str">
        <f>=IF(AND(C997="Private nonprofit",E997&lt;&gt;""),I997,"")</f>
      </c>
    </row>
    <row r="998">
      <c r="A998" t="n">
        <v>201441</v>
      </c>
      <c r="B998" t="s">
        <v>3823</v>
      </c>
      <c r="C998" t="s">
        <v>149</v>
      </c>
      <c r="D998" t="n">
        <v>23</v>
      </c>
      <c r="E998" t="n">
        <v>20987</v>
      </c>
      <c r="F998" t="n">
        <v>80</v>
      </c>
      <c r="G998" t="n">
        <v>17</v>
      </c>
      <c r="H998" t="n">
        <v>19989</v>
      </c>
      <c r="I998" t="n">
        <v>62.3</v>
      </c>
      <c r="J998" s="10" t="str">
        <f>=LOG10(H998)</f>
      </c>
      <c r="K998" t="str">
        <f>=_xlfn.RANK.AVG(H998,H$2:H$1654,1)</f>
      </c>
      <c r="L998" t="str">
        <f>=_xlfn.RANK.AVG(I998,I$2:I$1654,1)</f>
      </c>
      <c r="M998" t="str">
        <f>=IF(AND(C998="Public",E998&lt;&gt;""),E998,"")</f>
      </c>
      <c r="N998" t="str">
        <f>=IF(AND(C998="Public",E998&lt;&gt;""),I998,"")</f>
      </c>
      <c r="O998" t="str">
        <f>=IF(AND(C998="Private nonprofit",E998&lt;&gt;""),E998,"")</f>
      </c>
      <c r="P998" t="str">
        <f>=IF(AND(C998="Private nonprofit",E998&lt;&gt;""),I998,"")</f>
      </c>
    </row>
    <row r="999">
      <c r="A999" t="n">
        <v>201548</v>
      </c>
      <c r="B999" t="s">
        <v>3830</v>
      </c>
      <c r="C999" t="s">
        <v>163</v>
      </c>
      <c r="D999" t="n">
        <v>31</v>
      </c>
      <c r="E999" t="n">
        <v>22480</v>
      </c>
      <c r="F999" t="n">
        <v>74</v>
      </c>
      <c r="G999" t="n">
        <v>10</v>
      </c>
      <c r="H999" t="n">
        <v>3890</v>
      </c>
      <c r="I999" t="n">
        <v>65.5</v>
      </c>
      <c r="J999" s="10" t="str">
        <f>=LOG10(H999)</f>
      </c>
      <c r="K999" t="str">
        <f>=_xlfn.RANK.AVG(H999,H$2:H$1654,1)</f>
      </c>
      <c r="L999" t="str">
        <f>=_xlfn.RANK.AVG(I999,I$2:I$1654,1)</f>
      </c>
      <c r="M999" t="str">
        <f>=IF(AND(C999="Public",E999&lt;&gt;""),E999,"")</f>
      </c>
      <c r="N999" t="str">
        <f>=IF(AND(C999="Public",E999&lt;&gt;""),I999,"")</f>
      </c>
      <c r="O999" t="str">
        <f>=IF(AND(C999="Private nonprofit",E999&lt;&gt;""),E999,"")</f>
      </c>
      <c r="P999" t="str">
        <f>=IF(AND(C999="Private nonprofit",E999&lt;&gt;""),I999,"")</f>
      </c>
    </row>
    <row r="1000">
      <c r="A1000" t="n">
        <v>201645</v>
      </c>
      <c r="B1000" t="s">
        <v>3831</v>
      </c>
      <c r="C1000" t="s">
        <v>163</v>
      </c>
      <c r="D1000" t="n">
        <v>17</v>
      </c>
      <c r="E1000" t="n">
        <v>41351</v>
      </c>
      <c r="F1000" t="n">
        <v>92</v>
      </c>
      <c r="G1000" t="n">
        <v>9</v>
      </c>
      <c r="H1000" t="n">
        <v>12656</v>
      </c>
      <c r="I1000" t="n">
        <v>87</v>
      </c>
      <c r="J1000" s="10" t="str">
        <f>=LOG10(H1000)</f>
      </c>
      <c r="K1000" t="str">
        <f>=_xlfn.RANK.AVG(H1000,H$2:H$1654,1)</f>
      </c>
      <c r="L1000" t="str">
        <f>=_xlfn.RANK.AVG(I1000,I$2:I$1654,1)</f>
      </c>
      <c r="M1000" t="str">
        <f>=IF(AND(C1000="Public",E1000&lt;&gt;""),E1000,"")</f>
      </c>
      <c r="N1000" t="str">
        <f>=IF(AND(C1000="Public",E1000&lt;&gt;""),I1000,"")</f>
      </c>
      <c r="O1000" t="str">
        <f>=IF(AND(C1000="Private nonprofit",E1000&lt;&gt;""),E1000,"")</f>
      </c>
      <c r="P1000" t="str">
        <f>=IF(AND(C1000="Private nonprofit",E1000&lt;&gt;""),I1000,"")</f>
      </c>
    </row>
    <row r="1001">
      <c r="A1001" t="n">
        <v>201654</v>
      </c>
      <c r="B1001" t="s">
        <v>3832</v>
      </c>
      <c r="C1001" t="s">
        <v>163</v>
      </c>
      <c r="D1001" t="n">
        <v>15</v>
      </c>
      <c r="E1001" t="n">
        <v>27047</v>
      </c>
      <c r="F1001" t="n">
        <v>85</v>
      </c>
      <c r="G1001" t="n">
        <v>15</v>
      </c>
      <c r="H1001" t="n">
        <v>5519</v>
      </c>
      <c r="I1001" t="n">
        <v>74.3</v>
      </c>
      <c r="J1001" s="10" t="str">
        <f>=LOG10(H1001)</f>
      </c>
      <c r="K1001" t="str">
        <f>=_xlfn.RANK.AVG(H1001,H$2:H$1654,1)</f>
      </c>
      <c r="L1001" t="str">
        <f>=_xlfn.RANK.AVG(I1001,I$2:I$1654,1)</f>
      </c>
      <c r="M1001" t="str">
        <f>=IF(AND(C1001="Public",E1001&lt;&gt;""),E1001,"")</f>
      </c>
      <c r="N1001" t="str">
        <f>=IF(AND(C1001="Public",E1001&lt;&gt;""),I1001,"")</f>
      </c>
      <c r="O1001" t="str">
        <f>=IF(AND(C1001="Private nonprofit",E1001&lt;&gt;""),E1001,"")</f>
      </c>
      <c r="P1001" t="str">
        <f>=IF(AND(C1001="Private nonprofit",E1001&lt;&gt;""),I1001,"")</f>
      </c>
    </row>
    <row r="1002">
      <c r="A1002" t="n">
        <v>201690</v>
      </c>
      <c r="B1002" t="s">
        <v>3836</v>
      </c>
      <c r="C1002" t="s">
        <v>149</v>
      </c>
      <c r="D1002" t="n">
        <v>42</v>
      </c>
      <c r="E1002" t="n">
        <v>14821</v>
      </c>
      <c r="F1002" t="n">
        <v>51</v>
      </c>
      <c r="G1002" t="n">
        <v>17</v>
      </c>
      <c r="H1002" t="n">
        <v>6320</v>
      </c>
      <c r="I1002" t="n">
        <v>25.6</v>
      </c>
      <c r="J1002" s="10" t="str">
        <f>=LOG10(H1002)</f>
      </c>
      <c r="K1002" t="str">
        <f>=_xlfn.RANK.AVG(H1002,H$2:H$1654,1)</f>
      </c>
      <c r="L1002" t="str">
        <f>=_xlfn.RANK.AVG(I1002,I$2:I$1654,1)</f>
      </c>
      <c r="M1002" t="str">
        <f>=IF(AND(C1002="Public",E1002&lt;&gt;""),E1002,"")</f>
      </c>
      <c r="N1002" t="str">
        <f>=IF(AND(C1002="Public",E1002&lt;&gt;""),I1002,"")</f>
      </c>
      <c r="O1002" t="str">
        <f>=IF(AND(C1002="Private nonprofit",E1002&lt;&gt;""),E1002,"")</f>
      </c>
      <c r="P1002" t="str">
        <f>=IF(AND(C1002="Private nonprofit",E1002&lt;&gt;""),I1002,"")</f>
      </c>
    </row>
    <row r="1003">
      <c r="A1003" t="n">
        <v>201821</v>
      </c>
      <c r="B1003" t="s">
        <v>3842</v>
      </c>
      <c r="C1003" t="s">
        <v>163</v>
      </c>
      <c r="D1003" t="n">
        <v>34</v>
      </c>
      <c r="E1003" t="n">
        <v>18995</v>
      </c>
      <c r="F1003" t="n">
        <v>60</v>
      </c>
      <c r="G1003" t="n">
        <v>12</v>
      </c>
      <c r="H1003" t="n">
        <v>1002</v>
      </c>
      <c r="I1003" t="n">
        <v>58.7</v>
      </c>
      <c r="J1003" s="10" t="str">
        <f>=LOG10(H1003)</f>
      </c>
      <c r="K1003" t="str">
        <f>=_xlfn.RANK.AVG(H1003,H$2:H$1654,1)</f>
      </c>
      <c r="L1003" t="str">
        <f>=_xlfn.RANK.AVG(I1003,I$2:I$1654,1)</f>
      </c>
      <c r="M1003" t="str">
        <f>=IF(AND(C1003="Public",E1003&lt;&gt;""),E1003,"")</f>
      </c>
      <c r="N1003" t="str">
        <f>=IF(AND(C1003="Public",E1003&lt;&gt;""),I1003,"")</f>
      </c>
      <c r="O1003" t="str">
        <f>=IF(AND(C1003="Private nonprofit",E1003&lt;&gt;""),E1003,"")</f>
      </c>
      <c r="P1003" t="str">
        <f>=IF(AND(C1003="Private nonprofit",E1003&lt;&gt;""),I1003,"")</f>
      </c>
    </row>
    <row r="1004">
      <c r="A1004" t="n">
        <v>201885</v>
      </c>
      <c r="B1004" t="s">
        <v>3844</v>
      </c>
      <c r="C1004" t="s">
        <v>149</v>
      </c>
      <c r="D1004" t="n">
        <v>18</v>
      </c>
      <c r="E1004" t="n">
        <v>21511</v>
      </c>
      <c r="F1004" t="n">
        <v>86</v>
      </c>
      <c r="G1004" t="n">
        <v>19</v>
      </c>
      <c r="H1004" t="n">
        <v>49138</v>
      </c>
      <c r="I1004" t="n">
        <v>71.2</v>
      </c>
      <c r="J1004" s="10" t="str">
        <f>=LOG10(H1004)</f>
      </c>
      <c r="K1004" t="str">
        <f>=_xlfn.RANK.AVG(H1004,H$2:H$1654,1)</f>
      </c>
      <c r="L1004" t="str">
        <f>=_xlfn.RANK.AVG(I1004,I$2:I$1654,1)</f>
      </c>
      <c r="M1004" t="str">
        <f>=IF(AND(C1004="Public",E1004&lt;&gt;""),E1004,"")</f>
      </c>
      <c r="N1004" t="str">
        <f>=IF(AND(C1004="Public",E1004&lt;&gt;""),I1004,"")</f>
      </c>
      <c r="O1004" t="str">
        <f>=IF(AND(C1004="Private nonprofit",E1004&lt;&gt;""),E1004,"")</f>
      </c>
      <c r="P1004" t="str">
        <f>=IF(AND(C1004="Private nonprofit",E1004&lt;&gt;""),I1004,"")</f>
      </c>
    </row>
    <row r="1005">
      <c r="A1005" t="n">
        <v>201964</v>
      </c>
      <c r="B1005" t="s">
        <v>3849</v>
      </c>
      <c r="C1005" t="s">
        <v>163</v>
      </c>
      <c r="D1005" t="n">
        <v>34</v>
      </c>
      <c r="E1005" t="n">
        <v>21092</v>
      </c>
      <c r="F1005" t="n">
        <v>50</v>
      </c>
      <c r="G1005" t="n">
        <v>11</v>
      </c>
      <c r="H1005" t="n">
        <v>1893</v>
      </c>
      <c r="I1005" t="n">
        <v>47.5</v>
      </c>
      <c r="J1005" s="10" t="str">
        <f>=LOG10(H1005)</f>
      </c>
      <c r="K1005" t="str">
        <f>=_xlfn.RANK.AVG(H1005,H$2:H$1654,1)</f>
      </c>
      <c r="L1005" t="str">
        <f>=_xlfn.RANK.AVG(I1005,I$2:I$1654,1)</f>
      </c>
      <c r="M1005" t="str">
        <f>=IF(AND(C1005="Public",E1005&lt;&gt;""),E1005,"")</f>
      </c>
      <c r="N1005" t="str">
        <f>=IF(AND(C1005="Public",E1005&lt;&gt;""),I1005,"")</f>
      </c>
      <c r="O1005" t="str">
        <f>=IF(AND(C1005="Private nonprofit",E1005&lt;&gt;""),E1005,"")</f>
      </c>
      <c r="P1005" t="str">
        <f>=IF(AND(C1005="Private nonprofit",E1005&lt;&gt;""),I1005,"")</f>
      </c>
    </row>
    <row r="1006">
      <c r="A1006" t="n">
        <v>202046</v>
      </c>
      <c r="B1006" t="s">
        <v>3852</v>
      </c>
      <c r="C1006" t="s">
        <v>163</v>
      </c>
      <c r="D1006" t="n">
        <v>38</v>
      </c>
      <c r="E1006" t="n">
        <v>33527</v>
      </c>
      <c r="F1006" t="n">
        <v>86</v>
      </c>
      <c r="G1006" t="n">
        <v>9</v>
      </c>
      <c r="H1006" t="n">
        <v>588</v>
      </c>
      <c r="I1006" t="n">
        <v>67.5</v>
      </c>
      <c r="J1006" s="10" t="str">
        <f>=LOG10(H1006)</f>
      </c>
      <c r="K1006" t="str">
        <f>=_xlfn.RANK.AVG(H1006,H$2:H$1654,1)</f>
      </c>
      <c r="L1006" t="str">
        <f>=_xlfn.RANK.AVG(I1006,I$2:I$1654,1)</f>
      </c>
      <c r="M1006" t="str">
        <f>=IF(AND(C1006="Public",E1006&lt;&gt;""),E1006,"")</f>
      </c>
      <c r="N1006" t="str">
        <f>=IF(AND(C1006="Public",E1006&lt;&gt;""),I1006,"")</f>
      </c>
      <c r="O1006" t="str">
        <f>=IF(AND(C1006="Private nonprofit",E1006&lt;&gt;""),E1006,"")</f>
      </c>
      <c r="P1006" t="str">
        <f>=IF(AND(C1006="Private nonprofit",E1006&lt;&gt;""),I1006,"")</f>
      </c>
    </row>
    <row r="1007">
      <c r="A1007" t="n">
        <v>202073</v>
      </c>
      <c r="B1007" t="s">
        <v>3853</v>
      </c>
      <c r="C1007" t="s">
        <v>163</v>
      </c>
      <c r="D1007" t="n">
        <v>15</v>
      </c>
      <c r="E1007" t="n">
        <v>36001</v>
      </c>
      <c r="F1007" t="n">
        <v>98</v>
      </c>
      <c r="G1007" t="n">
        <v>6</v>
      </c>
      <c r="H1007" t="n">
        <v>349</v>
      </c>
      <c r="I1007" t="n">
        <v>69.8</v>
      </c>
      <c r="J1007" s="10" t="str">
        <f>=LOG10(H1007)</f>
      </c>
      <c r="K1007" t="str">
        <f>=_xlfn.RANK.AVG(H1007,H$2:H$1654,1)</f>
      </c>
      <c r="L1007" t="str">
        <f>=_xlfn.RANK.AVG(I1007,I$2:I$1654,1)</f>
      </c>
      <c r="M1007" t="str">
        <f>=IF(AND(C1007="Public",E1007&lt;&gt;""),E1007,"")</f>
      </c>
      <c r="N1007" t="str">
        <f>=IF(AND(C1007="Public",E1007&lt;&gt;""),I1007,"")</f>
      </c>
      <c r="O1007" t="str">
        <f>=IF(AND(C1007="Private nonprofit",E1007&lt;&gt;""),E1007,"")</f>
      </c>
      <c r="P1007" t="str">
        <f>=IF(AND(C1007="Private nonprofit",E1007&lt;&gt;""),I1007,"")</f>
      </c>
    </row>
    <row r="1008">
      <c r="A1008" t="n">
        <v>202134</v>
      </c>
      <c r="B1008" t="s">
        <v>3854</v>
      </c>
      <c r="C1008" t="s">
        <v>149</v>
      </c>
      <c r="D1008" t="n">
        <v>39</v>
      </c>
      <c r="E1008" t="n">
        <v>16307</v>
      </c>
      <c r="F1008" t="n">
        <v>69</v>
      </c>
      <c r="G1008" t="n">
        <v>16</v>
      </c>
      <c r="H1008" t="n">
        <v>16999</v>
      </c>
      <c r="I1008" t="n">
        <v>48.9</v>
      </c>
      <c r="J1008" s="10" t="str">
        <f>=LOG10(H1008)</f>
      </c>
      <c r="K1008" t="str">
        <f>=_xlfn.RANK.AVG(H1008,H$2:H$1654,1)</f>
      </c>
      <c r="L1008" t="str">
        <f>=_xlfn.RANK.AVG(I1008,I$2:I$1654,1)</f>
      </c>
      <c r="M1008" t="str">
        <f>=IF(AND(C1008="Public",E1008&lt;&gt;""),E1008,"")</f>
      </c>
      <c r="N1008" t="str">
        <f>=IF(AND(C1008="Public",E1008&lt;&gt;""),I1008,"")</f>
      </c>
      <c r="O1008" t="str">
        <f>=IF(AND(C1008="Private nonprofit",E1008&lt;&gt;""),E1008,"")</f>
      </c>
      <c r="P1008" t="str">
        <f>=IF(AND(C1008="Private nonprofit",E1008&lt;&gt;""),I1008,"")</f>
      </c>
    </row>
    <row r="1009">
      <c r="A1009" t="n">
        <v>202170</v>
      </c>
      <c r="B1009" t="s">
        <v>3857</v>
      </c>
      <c r="C1009" t="s">
        <v>163</v>
      </c>
      <c r="D1009" t="n">
        <v>40</v>
      </c>
      <c r="E1009" t="n">
        <v>30900</v>
      </c>
      <c r="F1009" t="n">
        <v>73</v>
      </c>
      <c r="G1009" t="n">
        <v>9</v>
      </c>
      <c r="H1009" t="n">
        <v>996</v>
      </c>
      <c r="I1009" t="n">
        <v>61.3</v>
      </c>
      <c r="J1009" s="10" t="str">
        <f>=LOG10(H1009)</f>
      </c>
      <c r="K1009" t="str">
        <f>=_xlfn.RANK.AVG(H1009,H$2:H$1654,1)</f>
      </c>
      <c r="L1009" t="str">
        <f>=_xlfn.RANK.AVG(I1009,I$2:I$1654,1)</f>
      </c>
      <c r="M1009" t="str">
        <f>=IF(AND(C1009="Public",E1009&lt;&gt;""),E1009,"")</f>
      </c>
      <c r="N1009" t="str">
        <f>=IF(AND(C1009="Public",E1009&lt;&gt;""),I1009,"")</f>
      </c>
      <c r="O1009" t="str">
        <f>=IF(AND(C1009="Private nonprofit",E1009&lt;&gt;""),E1009,"")</f>
      </c>
      <c r="P1009" t="str">
        <f>=IF(AND(C1009="Private nonprofit",E1009&lt;&gt;""),I1009,"")</f>
      </c>
    </row>
    <row r="1010">
      <c r="A1010" t="n">
        <v>202480</v>
      </c>
      <c r="B1010" t="s">
        <v>3863</v>
      </c>
      <c r="C1010" t="s">
        <v>163</v>
      </c>
      <c r="D1010" t="n">
        <v>16</v>
      </c>
      <c r="E1010" t="n">
        <v>31551</v>
      </c>
      <c r="F1010" t="n">
        <v>89</v>
      </c>
      <c r="G1010" t="n">
        <v>15</v>
      </c>
      <c r="H1010" t="n">
        <v>12470</v>
      </c>
      <c r="I1010" t="n">
        <v>81.5</v>
      </c>
      <c r="J1010" s="10" t="str">
        <f>=LOG10(H1010)</f>
      </c>
      <c r="K1010" t="str">
        <f>=_xlfn.RANK.AVG(H1010,H$2:H$1654,1)</f>
      </c>
      <c r="L1010" t="str">
        <f>=_xlfn.RANK.AVG(I1010,I$2:I$1654,1)</f>
      </c>
      <c r="M1010" t="str">
        <f>=IF(AND(C1010="Public",E1010&lt;&gt;""),E1010,"")</f>
      </c>
      <c r="N1010" t="str">
        <f>=IF(AND(C1010="Public",E1010&lt;&gt;""),I1010,"")</f>
      </c>
      <c r="O1010" t="str">
        <f>=IF(AND(C1010="Private nonprofit",E1010&lt;&gt;""),E1010,"")</f>
      </c>
      <c r="P1010" t="str">
        <f>=IF(AND(C1010="Private nonprofit",E1010&lt;&gt;""),I1010,"")</f>
      </c>
    </row>
    <row r="1011">
      <c r="A1011" t="n">
        <v>202514</v>
      </c>
      <c r="B1011" t="s">
        <v>3865</v>
      </c>
      <c r="C1011" t="s">
        <v>163</v>
      </c>
      <c r="D1011" t="n">
        <v>48</v>
      </c>
      <c r="E1011" t="n">
        <v>24098</v>
      </c>
      <c r="F1011" t="n">
        <v>61</v>
      </c>
      <c r="G1011" t="n">
        <v>10</v>
      </c>
      <c r="H1011" t="n">
        <v>592</v>
      </c>
      <c r="I1011" t="n">
        <v>36.7</v>
      </c>
      <c r="J1011" s="10" t="str">
        <f>=LOG10(H1011)</f>
      </c>
      <c r="K1011" t="str">
        <f>=_xlfn.RANK.AVG(H1011,H$2:H$1654,1)</f>
      </c>
      <c r="L1011" t="str">
        <f>=_xlfn.RANK.AVG(I1011,I$2:I$1654,1)</f>
      </c>
      <c r="M1011" t="str">
        <f>=IF(AND(C1011="Public",E1011&lt;&gt;""),E1011,"")</f>
      </c>
      <c r="N1011" t="str">
        <f>=IF(AND(C1011="Public",E1011&lt;&gt;""),I1011,"")</f>
      </c>
      <c r="O1011" t="str">
        <f>=IF(AND(C1011="Private nonprofit",E1011&lt;&gt;""),E1011,"")</f>
      </c>
      <c r="P1011" t="str">
        <f>=IF(AND(C1011="Private nonprofit",E1011&lt;&gt;""),I1011,"")</f>
      </c>
    </row>
    <row r="1012">
      <c r="A1012" t="n">
        <v>202523</v>
      </c>
      <c r="B1012" t="s">
        <v>3867</v>
      </c>
      <c r="C1012" t="s">
        <v>163</v>
      </c>
      <c r="D1012" t="n">
        <v>13</v>
      </c>
      <c r="E1012" t="n">
        <v>42177</v>
      </c>
      <c r="F1012" t="n">
        <v>89</v>
      </c>
      <c r="G1012" t="n">
        <v>9</v>
      </c>
      <c r="H1012" t="n">
        <v>2491</v>
      </c>
      <c r="I1012" t="n">
        <v>80.1</v>
      </c>
      <c r="J1012" s="10" t="str">
        <f>=LOG10(H1012)</f>
      </c>
      <c r="K1012" t="str">
        <f>=_xlfn.RANK.AVG(H1012,H$2:H$1654,1)</f>
      </c>
      <c r="L1012" t="str">
        <f>=_xlfn.RANK.AVG(I1012,I$2:I$1654,1)</f>
      </c>
      <c r="M1012" t="str">
        <f>=IF(AND(C1012="Public",E1012&lt;&gt;""),E1012,"")</f>
      </c>
      <c r="N1012" t="str">
        <f>=IF(AND(C1012="Public",E1012&lt;&gt;""),I1012,"")</f>
      </c>
      <c r="O1012" t="str">
        <f>=IF(AND(C1012="Private nonprofit",E1012&lt;&gt;""),E1012,"")</f>
      </c>
      <c r="P1012" t="str">
        <f>=IF(AND(C1012="Private nonprofit",E1012&lt;&gt;""),I1012,"")</f>
      </c>
    </row>
    <row r="1013">
      <c r="A1013" t="n">
        <v>202763</v>
      </c>
      <c r="B1013" t="s">
        <v>3873</v>
      </c>
      <c r="C1013" t="s">
        <v>163</v>
      </c>
      <c r="D1013" t="n">
        <v>14</v>
      </c>
      <c r="E1013" t="n">
        <v>26215</v>
      </c>
      <c r="F1013" t="n">
        <v>72</v>
      </c>
      <c r="G1013" t="n">
        <v>13</v>
      </c>
      <c r="H1013" t="n">
        <v>5880</v>
      </c>
      <c r="I1013" t="n">
        <v>61.6</v>
      </c>
      <c r="J1013" s="10" t="str">
        <f>=LOG10(H1013)</f>
      </c>
      <c r="K1013" t="str">
        <f>=_xlfn.RANK.AVG(H1013,H$2:H$1654,1)</f>
      </c>
      <c r="L1013" t="str">
        <f>=_xlfn.RANK.AVG(I1013,I$2:I$1654,1)</f>
      </c>
      <c r="M1013" t="str">
        <f>=IF(AND(C1013="Public",E1013&lt;&gt;""),E1013,"")</f>
      </c>
      <c r="N1013" t="str">
        <f>=IF(AND(C1013="Public",E1013&lt;&gt;""),I1013,"")</f>
      </c>
      <c r="O1013" t="str">
        <f>=IF(AND(C1013="Private nonprofit",E1013&lt;&gt;""),E1013,"")</f>
      </c>
      <c r="P1013" t="str">
        <f>=IF(AND(C1013="Private nonprofit",E1013&lt;&gt;""),I1013,"")</f>
      </c>
    </row>
    <row r="1014">
      <c r="A1014" t="n">
        <v>202806</v>
      </c>
      <c r="B1014" t="s">
        <v>3875</v>
      </c>
      <c r="C1014" t="s">
        <v>163</v>
      </c>
      <c r="D1014" t="n">
        <v>33</v>
      </c>
      <c r="E1014" t="n">
        <v>22252</v>
      </c>
      <c r="F1014" t="n">
        <v>47</v>
      </c>
      <c r="G1014" t="n">
        <v>16</v>
      </c>
      <c r="H1014" t="n">
        <v>12197</v>
      </c>
      <c r="I1014" t="n">
        <v>31</v>
      </c>
      <c r="J1014" s="10" t="str">
        <f>=LOG10(H1014)</f>
      </c>
      <c r="K1014" t="str">
        <f>=_xlfn.RANK.AVG(H1014,H$2:H$1654,1)</f>
      </c>
      <c r="L1014" t="str">
        <f>=_xlfn.RANK.AVG(I1014,I$2:I$1654,1)</f>
      </c>
      <c r="M1014" t="str">
        <f>=IF(AND(C1014="Public",E1014&lt;&gt;""),E1014,"")</f>
      </c>
      <c r="N1014" t="str">
        <f>=IF(AND(C1014="Public",E1014&lt;&gt;""),I1014,"")</f>
      </c>
      <c r="O1014" t="str">
        <f>=IF(AND(C1014="Private nonprofit",E1014&lt;&gt;""),E1014,"")</f>
      </c>
      <c r="P1014" t="str">
        <f>=IF(AND(C1014="Private nonprofit",E1014&lt;&gt;""),I1014,"")</f>
      </c>
    </row>
    <row r="1015">
      <c r="A1015" t="n">
        <v>203085</v>
      </c>
      <c r="B1015" t="s">
        <v>3883</v>
      </c>
      <c r="C1015" t="s">
        <v>163</v>
      </c>
      <c r="D1015" t="n">
        <v>29</v>
      </c>
      <c r="E1015" t="n">
        <v>19620</v>
      </c>
      <c r="F1015" t="n">
        <v>78</v>
      </c>
      <c r="G1015" t="n">
        <v>15</v>
      </c>
      <c r="H1015" t="n">
        <v>1206</v>
      </c>
      <c r="I1015" t="n">
        <v>49.8</v>
      </c>
      <c r="J1015" s="10" t="str">
        <f>=LOG10(H1015)</f>
      </c>
      <c r="K1015" t="str">
        <f>=_xlfn.RANK.AVG(H1015,H$2:H$1654,1)</f>
      </c>
      <c r="L1015" t="str">
        <f>=_xlfn.RANK.AVG(I1015,I$2:I$1654,1)</f>
      </c>
      <c r="M1015" t="str">
        <f>=IF(AND(C1015="Public",E1015&lt;&gt;""),E1015,"")</f>
      </c>
      <c r="N1015" t="str">
        <f>=IF(AND(C1015="Public",E1015&lt;&gt;""),I1015,"")</f>
      </c>
      <c r="O1015" t="str">
        <f>=IF(AND(C1015="Private nonprofit",E1015&lt;&gt;""),E1015,"")</f>
      </c>
      <c r="P1015" t="str">
        <f>=IF(AND(C1015="Private nonprofit",E1015&lt;&gt;""),I1015,"")</f>
      </c>
    </row>
    <row r="1016">
      <c r="A1016" t="n">
        <v>203128</v>
      </c>
      <c r="B1016" t="s">
        <v>3885</v>
      </c>
      <c r="C1016" t="s">
        <v>163</v>
      </c>
      <c r="D1016" t="n">
        <v>32</v>
      </c>
      <c r="E1016" t="n">
        <v>21362</v>
      </c>
      <c r="F1016" t="n">
        <v>65</v>
      </c>
      <c r="G1016" t="n">
        <v>10</v>
      </c>
      <c r="H1016" t="n">
        <v>1076</v>
      </c>
      <c r="I1016" t="n">
        <v>59.1</v>
      </c>
      <c r="J1016" s="10" t="str">
        <f>=LOG10(H1016)</f>
      </c>
      <c r="K1016" t="str">
        <f>=_xlfn.RANK.AVG(H1016,H$2:H$1654,1)</f>
      </c>
      <c r="L1016" t="str">
        <f>=_xlfn.RANK.AVG(I1016,I$2:I$1654,1)</f>
      </c>
      <c r="M1016" t="str">
        <f>=IF(AND(C1016="Public",E1016&lt;&gt;""),E1016,"")</f>
      </c>
      <c r="N1016" t="str">
        <f>=IF(AND(C1016="Public",E1016&lt;&gt;""),I1016,"")</f>
      </c>
      <c r="O1016" t="str">
        <f>=IF(AND(C1016="Private nonprofit",E1016&lt;&gt;""),E1016,"")</f>
      </c>
      <c r="P1016" t="str">
        <f>=IF(AND(C1016="Private nonprofit",E1016&lt;&gt;""),I1016,"")</f>
      </c>
    </row>
    <row r="1017">
      <c r="A1017" t="n">
        <v>203368</v>
      </c>
      <c r="B1017" t="s">
        <v>3894</v>
      </c>
      <c r="C1017" t="s">
        <v>163</v>
      </c>
      <c r="D1017" t="n">
        <v>20</v>
      </c>
      <c r="E1017" t="n">
        <v>30790</v>
      </c>
      <c r="F1017" t="n">
        <v>85</v>
      </c>
      <c r="G1017" t="n">
        <v>13</v>
      </c>
      <c r="H1017" t="n">
        <v>3187</v>
      </c>
      <c r="I1017" t="n">
        <v>76.5</v>
      </c>
      <c r="J1017" s="10" t="str">
        <f>=LOG10(H1017)</f>
      </c>
      <c r="K1017" t="str">
        <f>=_xlfn.RANK.AVG(H1017,H$2:H$1654,1)</f>
      </c>
      <c r="L1017" t="str">
        <f>=_xlfn.RANK.AVG(I1017,I$2:I$1654,1)</f>
      </c>
      <c r="M1017" t="str">
        <f>=IF(AND(C1017="Public",E1017&lt;&gt;""),E1017,"")</f>
      </c>
      <c r="N1017" t="str">
        <f>=IF(AND(C1017="Public",E1017&lt;&gt;""),I1017,"")</f>
      </c>
      <c r="O1017" t="str">
        <f>=IF(AND(C1017="Private nonprofit",E1017&lt;&gt;""),E1017,"")</f>
      </c>
      <c r="P1017" t="str">
        <f>=IF(AND(C1017="Private nonprofit",E1017&lt;&gt;""),I1017,"")</f>
      </c>
    </row>
    <row r="1018">
      <c r="A1018" t="n">
        <v>203465</v>
      </c>
      <c r="B1018" t="s">
        <v>3903</v>
      </c>
      <c r="C1018" t="s">
        <v>149</v>
      </c>
      <c r="D1018" t="n">
        <v>29</v>
      </c>
      <c r="E1018" t="n">
        <v>10977</v>
      </c>
      <c r="F1018" t="n">
        <v>53</v>
      </c>
      <c r="G1018" t="n">
        <v>21</v>
      </c>
      <c r="H1018" t="n">
        <v>5405</v>
      </c>
      <c r="I1018" t="n">
        <v>1.7</v>
      </c>
      <c r="J1018" s="10" t="str">
        <f>=LOG10(H1018)</f>
      </c>
      <c r="K1018" t="str">
        <f>=_xlfn.RANK.AVG(H1018,H$2:H$1654,1)</f>
      </c>
      <c r="L1018" t="str">
        <f>=_xlfn.RANK.AVG(I1018,I$2:I$1654,1)</f>
      </c>
      <c r="M1018" t="str">
        <f>=IF(AND(C1018="Public",E1018&lt;&gt;""),E1018,"")</f>
      </c>
      <c r="N1018" t="str">
        <f>=IF(AND(C1018="Public",E1018&lt;&gt;""),I1018,"")</f>
      </c>
      <c r="O1018" t="str">
        <f>=IF(AND(C1018="Private nonprofit",E1018&lt;&gt;""),E1018,"")</f>
      </c>
      <c r="P1018" t="str">
        <f>=IF(AND(C1018="Private nonprofit",E1018&lt;&gt;""),I1018,"")</f>
      </c>
    </row>
    <row r="1019">
      <c r="A1019" t="n">
        <v>203474</v>
      </c>
      <c r="B1019" t="s">
        <v>3905</v>
      </c>
      <c r="C1019" t="s">
        <v>149</v>
      </c>
      <c r="D1019" t="n">
        <v>37</v>
      </c>
      <c r="E1019" t="n">
        <v>10075</v>
      </c>
      <c r="F1019" t="n">
        <v>51</v>
      </c>
      <c r="G1019" t="n">
        <v>32</v>
      </c>
      <c r="H1019" t="n">
        <v>3165</v>
      </c>
      <c r="I1019" t="n">
        <v>0.6</v>
      </c>
      <c r="J1019" s="10" t="str">
        <f>=LOG10(H1019)</f>
      </c>
      <c r="K1019" t="str">
        <f>=_xlfn.RANK.AVG(H1019,H$2:H$1654,1)</f>
      </c>
      <c r="L1019" t="str">
        <f>=_xlfn.RANK.AVG(I1019,I$2:I$1654,1)</f>
      </c>
      <c r="M1019" t="str">
        <f>=IF(AND(C1019="Public",E1019&lt;&gt;""),E1019,"")</f>
      </c>
      <c r="N1019" t="str">
        <f>=IF(AND(C1019="Public",E1019&lt;&gt;""),I1019,"")</f>
      </c>
      <c r="O1019" t="str">
        <f>=IF(AND(C1019="Private nonprofit",E1019&lt;&gt;""),E1019,"")</f>
      </c>
      <c r="P1019" t="str">
        <f>=IF(AND(C1019="Private nonprofit",E1019&lt;&gt;""),I1019,"")</f>
      </c>
    </row>
    <row r="1020">
      <c r="A1020" t="n">
        <v>203483</v>
      </c>
      <c r="B1020" t="s">
        <v>3906</v>
      </c>
      <c r="C1020" t="s">
        <v>149</v>
      </c>
      <c r="D1020" t="n">
        <v>31</v>
      </c>
      <c r="E1020" t="n">
        <v>11448</v>
      </c>
      <c r="F1020" t="n">
        <v>60</v>
      </c>
      <c r="G1020" t="n">
        <v>20</v>
      </c>
      <c r="H1020" t="n">
        <v>2898</v>
      </c>
      <c r="I1020" t="n">
        <v>5.5</v>
      </c>
      <c r="J1020" s="10" t="str">
        <f>=LOG10(H1020)</f>
      </c>
      <c r="K1020" t="str">
        <f>=_xlfn.RANK.AVG(H1020,H$2:H$1654,1)</f>
      </c>
      <c r="L1020" t="str">
        <f>=_xlfn.RANK.AVG(I1020,I$2:I$1654,1)</f>
      </c>
      <c r="M1020" t="str">
        <f>=IF(AND(C1020="Public",E1020&lt;&gt;""),E1020,"")</f>
      </c>
      <c r="N1020" t="str">
        <f>=IF(AND(C1020="Public",E1020&lt;&gt;""),I1020,"")</f>
      </c>
      <c r="O1020" t="str">
        <f>=IF(AND(C1020="Private nonprofit",E1020&lt;&gt;""),E1020,"")</f>
      </c>
      <c r="P1020" t="str">
        <f>=IF(AND(C1020="Private nonprofit",E1020&lt;&gt;""),I1020,"")</f>
      </c>
    </row>
    <row r="1021">
      <c r="A1021" t="n">
        <v>203492</v>
      </c>
      <c r="B1021" t="s">
        <v>3908</v>
      </c>
      <c r="C1021" t="s">
        <v>149</v>
      </c>
      <c r="D1021" t="n">
        <v>31</v>
      </c>
      <c r="E1021" t="n">
        <v>10796</v>
      </c>
      <c r="F1021" t="n">
        <v>61</v>
      </c>
      <c r="G1021" t="n">
        <v>24</v>
      </c>
      <c r="H1021" t="n">
        <v>2214</v>
      </c>
      <c r="I1021" t="n">
        <v>1.8</v>
      </c>
      <c r="J1021" s="10" t="str">
        <f>=LOG10(H1021)</f>
      </c>
      <c r="K1021" t="str">
        <f>=_xlfn.RANK.AVG(H1021,H$2:H$1654,1)</f>
      </c>
      <c r="L1021" t="str">
        <f>=_xlfn.RANK.AVG(I1021,I$2:I$1654,1)</f>
      </c>
      <c r="M1021" t="str">
        <f>=IF(AND(C1021="Public",E1021&lt;&gt;""),E1021,"")</f>
      </c>
      <c r="N1021" t="str">
        <f>=IF(AND(C1021="Public",E1021&lt;&gt;""),I1021,"")</f>
      </c>
      <c r="O1021" t="str">
        <f>=IF(AND(C1021="Private nonprofit",E1021&lt;&gt;""),E1021,"")</f>
      </c>
      <c r="P1021" t="str">
        <f>=IF(AND(C1021="Private nonprofit",E1021&lt;&gt;""),I1021,"")</f>
      </c>
    </row>
    <row r="1022">
      <c r="A1022" t="n">
        <v>203517</v>
      </c>
      <c r="B1022" t="s">
        <v>3909</v>
      </c>
      <c r="C1022" t="s">
        <v>149</v>
      </c>
      <c r="D1022" t="n">
        <v>27</v>
      </c>
      <c r="E1022" t="n">
        <v>20333</v>
      </c>
      <c r="F1022" t="n">
        <v>79</v>
      </c>
      <c r="G1022" t="n">
        <v>21</v>
      </c>
      <c r="H1022" t="n">
        <v>29863</v>
      </c>
      <c r="I1022" t="n">
        <v>65.5</v>
      </c>
      <c r="J1022" s="10" t="str">
        <f>=LOG10(H1022)</f>
      </c>
      <c r="K1022" t="str">
        <f>=_xlfn.RANK.AVG(H1022,H$2:H$1654,1)</f>
      </c>
      <c r="L1022" t="str">
        <f>=_xlfn.RANK.AVG(I1022,I$2:I$1654,1)</f>
      </c>
      <c r="M1022" t="str">
        <f>=IF(AND(C1022="Public",E1022&lt;&gt;""),E1022,"")</f>
      </c>
      <c r="N1022" t="str">
        <f>=IF(AND(C1022="Public",E1022&lt;&gt;""),I1022,"")</f>
      </c>
      <c r="O1022" t="str">
        <f>=IF(AND(C1022="Private nonprofit",E1022&lt;&gt;""),E1022,"")</f>
      </c>
      <c r="P1022" t="str">
        <f>=IF(AND(C1022="Private nonprofit",E1022&lt;&gt;""),I1022,"")</f>
      </c>
    </row>
    <row r="1023">
      <c r="A1023" t="n">
        <v>203526</v>
      </c>
      <c r="B1023" t="s">
        <v>3911</v>
      </c>
      <c r="C1023" t="s">
        <v>149</v>
      </c>
      <c r="D1023" t="n">
        <v>27</v>
      </c>
      <c r="E1023" t="n">
        <v>10524</v>
      </c>
      <c r="F1023" t="n">
        <v>34</v>
      </c>
      <c r="G1023" t="n">
        <v>28</v>
      </c>
      <c r="H1023" t="n">
        <v>3513</v>
      </c>
      <c r="I1023" t="n">
        <v>0.5</v>
      </c>
      <c r="J1023" s="10" t="str">
        <f>=LOG10(H1023)</f>
      </c>
      <c r="K1023" t="str">
        <f>=_xlfn.RANK.AVG(H1023,H$2:H$1654,1)</f>
      </c>
      <c r="L1023" t="str">
        <f>=_xlfn.RANK.AVG(I1023,I$2:I$1654,1)</f>
      </c>
      <c r="M1023" t="str">
        <f>=IF(AND(C1023="Public",E1023&lt;&gt;""),E1023,"")</f>
      </c>
      <c r="N1023" t="str">
        <f>=IF(AND(C1023="Public",E1023&lt;&gt;""),I1023,"")</f>
      </c>
      <c r="O1023" t="str">
        <f>=IF(AND(C1023="Private nonprofit",E1023&lt;&gt;""),E1023,"")</f>
      </c>
      <c r="P1023" t="str">
        <f>=IF(AND(C1023="Private nonprofit",E1023&lt;&gt;""),I1023,"")</f>
      </c>
    </row>
    <row r="1024">
      <c r="A1024" t="n">
        <v>203535</v>
      </c>
      <c r="B1024" t="s">
        <v>3913</v>
      </c>
      <c r="C1024" t="s">
        <v>163</v>
      </c>
      <c r="D1024" t="n">
        <v>10</v>
      </c>
      <c r="E1024" t="n">
        <v>44470</v>
      </c>
      <c r="F1024" t="n">
        <v>91</v>
      </c>
      <c r="G1024" t="n">
        <v>9</v>
      </c>
      <c r="H1024" t="n">
        <v>2834</v>
      </c>
      <c r="I1024" t="n">
        <v>86.8</v>
      </c>
      <c r="J1024" s="10" t="str">
        <f>=LOG10(H1024)</f>
      </c>
      <c r="K1024" t="str">
        <f>=_xlfn.RANK.AVG(H1024,H$2:H$1654,1)</f>
      </c>
      <c r="L1024" t="str">
        <f>=_xlfn.RANK.AVG(I1024,I$2:I$1654,1)</f>
      </c>
      <c r="M1024" t="str">
        <f>=IF(AND(C1024="Public",E1024&lt;&gt;""),E1024,"")</f>
      </c>
      <c r="N1024" t="str">
        <f>=IF(AND(C1024="Public",E1024&lt;&gt;""),I1024,"")</f>
      </c>
      <c r="O1024" t="str">
        <f>=IF(AND(C1024="Private nonprofit",E1024&lt;&gt;""),E1024,"")</f>
      </c>
      <c r="P1024" t="str">
        <f>=IF(AND(C1024="Private nonprofit",E1024&lt;&gt;""),I1024,"")</f>
      </c>
    </row>
    <row r="1025">
      <c r="A1025" t="n">
        <v>203544</v>
      </c>
      <c r="B1025" t="s">
        <v>3915</v>
      </c>
      <c r="C1025" t="s">
        <v>163</v>
      </c>
      <c r="D1025" t="n">
        <v>24</v>
      </c>
      <c r="E1025" t="n">
        <v>4048</v>
      </c>
      <c r="F1025" t="n">
        <v>81</v>
      </c>
      <c r="G1025" t="n">
        <v>9</v>
      </c>
      <c r="H1025" t="n">
        <v>1256</v>
      </c>
      <c r="I1025" t="n">
        <v>60</v>
      </c>
      <c r="J1025" s="10" t="str">
        <f>=LOG10(H1025)</f>
      </c>
      <c r="K1025" t="str">
        <f>=_xlfn.RANK.AVG(H1025,H$2:H$1654,1)</f>
      </c>
      <c r="L1025" t="str">
        <f>=_xlfn.RANK.AVG(I1025,I$2:I$1654,1)</f>
      </c>
      <c r="M1025" t="str">
        <f>=IF(AND(C1025="Public",E1025&lt;&gt;""),E1025,"")</f>
      </c>
      <c r="N1025" t="str">
        <f>=IF(AND(C1025="Public",E1025&lt;&gt;""),I1025,"")</f>
      </c>
      <c r="O1025" t="str">
        <f>=IF(AND(C1025="Private nonprofit",E1025&lt;&gt;""),E1025,"")</f>
      </c>
      <c r="P1025" t="str">
        <f>=IF(AND(C1025="Private nonprofit",E1025&lt;&gt;""),I1025,"")</f>
      </c>
    </row>
    <row r="1026">
      <c r="A1026" t="n">
        <v>203580</v>
      </c>
      <c r="B1026" t="s">
        <v>3917</v>
      </c>
      <c r="C1026" t="s">
        <v>163</v>
      </c>
      <c r="D1026" t="n">
        <v>29</v>
      </c>
      <c r="E1026" t="n">
        <v>22322</v>
      </c>
      <c r="F1026" t="n">
        <v>66</v>
      </c>
      <c r="G1026" t="n">
        <v>12</v>
      </c>
      <c r="H1026" t="n">
        <v>1103</v>
      </c>
      <c r="I1026" t="n">
        <v>41.9</v>
      </c>
      <c r="J1026" s="10" t="str">
        <f>=LOG10(H1026)</f>
      </c>
      <c r="K1026" t="str">
        <f>=_xlfn.RANK.AVG(H1026,H$2:H$1654,1)</f>
      </c>
      <c r="L1026" t="str">
        <f>=_xlfn.RANK.AVG(I1026,I$2:I$1654,1)</f>
      </c>
      <c r="M1026" t="str">
        <f>=IF(AND(C1026="Public",E1026&lt;&gt;""),E1026,"")</f>
      </c>
      <c r="N1026" t="str">
        <f>=IF(AND(C1026="Public",E1026&lt;&gt;""),I1026,"")</f>
      </c>
      <c r="O1026" t="str">
        <f>=IF(AND(C1026="Private nonprofit",E1026&lt;&gt;""),E1026,"")</f>
      </c>
      <c r="P1026" t="str">
        <f>=IF(AND(C1026="Private nonprofit",E1026&lt;&gt;""),I1026,"")</f>
      </c>
    </row>
    <row r="1027">
      <c r="A1027" t="n">
        <v>203757</v>
      </c>
      <c r="B1027" t="s">
        <v>3930</v>
      </c>
      <c r="C1027" t="s">
        <v>163</v>
      </c>
      <c r="D1027" t="n">
        <v>27</v>
      </c>
      <c r="E1027" t="n">
        <v>22614</v>
      </c>
      <c r="F1027" t="n">
        <v>64</v>
      </c>
      <c r="G1027" t="n">
        <v>13</v>
      </c>
      <c r="H1027" t="n">
        <v>1382</v>
      </c>
      <c r="I1027" t="n">
        <v>38.1</v>
      </c>
      <c r="J1027" s="10" t="str">
        <f>=LOG10(H1027)</f>
      </c>
      <c r="K1027" t="str">
        <f>=_xlfn.RANK.AVG(H1027,H$2:H$1654,1)</f>
      </c>
      <c r="L1027" t="str">
        <f>=_xlfn.RANK.AVG(I1027,I$2:I$1654,1)</f>
      </c>
      <c r="M1027" t="str">
        <f>=IF(AND(C1027="Public",E1027&lt;&gt;""),E1027,"")</f>
      </c>
      <c r="N1027" t="str">
        <f>=IF(AND(C1027="Public",E1027&lt;&gt;""),I1027,"")</f>
      </c>
      <c r="O1027" t="str">
        <f>=IF(AND(C1027="Private nonprofit",E1027&lt;&gt;""),E1027,"")</f>
      </c>
      <c r="P1027" t="str">
        <f>=IF(AND(C1027="Private nonprofit",E1027&lt;&gt;""),I1027,"")</f>
      </c>
    </row>
    <row r="1028">
      <c r="A1028" t="n">
        <v>203775</v>
      </c>
      <c r="B1028" t="s">
        <v>3932</v>
      </c>
      <c r="C1028" t="s">
        <v>163</v>
      </c>
      <c r="D1028" t="n">
        <v>31</v>
      </c>
      <c r="E1028" t="n">
        <v>23362</v>
      </c>
      <c r="F1028" t="n">
        <v>72</v>
      </c>
      <c r="G1028" t="n">
        <v>12</v>
      </c>
      <c r="H1028" t="n">
        <v>1477</v>
      </c>
      <c r="I1028" t="n">
        <v>51.3</v>
      </c>
      <c r="J1028" s="10" t="str">
        <f>=LOG10(H1028)</f>
      </c>
      <c r="K1028" t="str">
        <f>=_xlfn.RANK.AVG(H1028,H$2:H$1654,1)</f>
      </c>
      <c r="L1028" t="str">
        <f>=_xlfn.RANK.AVG(I1028,I$2:I$1654,1)</f>
      </c>
      <c r="M1028" t="str">
        <f>=IF(AND(C1028="Public",E1028&lt;&gt;""),E1028,"")</f>
      </c>
      <c r="N1028" t="str">
        <f>=IF(AND(C1028="Public",E1028&lt;&gt;""),I1028,"")</f>
      </c>
      <c r="O1028" t="str">
        <f>=IF(AND(C1028="Private nonprofit",E1028&lt;&gt;""),E1028,"")</f>
      </c>
      <c r="P1028" t="str">
        <f>=IF(AND(C1028="Private nonprofit",E1028&lt;&gt;""),I1028,"")</f>
      </c>
    </row>
    <row r="1029">
      <c r="A1029" t="n">
        <v>203845</v>
      </c>
      <c r="B1029" t="s">
        <v>3933</v>
      </c>
      <c r="C1029" t="s">
        <v>163</v>
      </c>
      <c r="D1029" t="n">
        <v>27</v>
      </c>
      <c r="E1029" t="n">
        <v>21333</v>
      </c>
      <c r="F1029" t="n">
        <v>73</v>
      </c>
      <c r="G1029" t="n">
        <v>9</v>
      </c>
      <c r="H1029" t="n">
        <v>1299</v>
      </c>
      <c r="I1029" t="n">
        <v>58.1</v>
      </c>
      <c r="J1029" s="10" t="str">
        <f>=LOG10(H1029)</f>
      </c>
      <c r="K1029" t="str">
        <f>=_xlfn.RANK.AVG(H1029,H$2:H$1654,1)</f>
      </c>
      <c r="L1029" t="str">
        <f>=_xlfn.RANK.AVG(I1029,I$2:I$1654,1)</f>
      </c>
      <c r="M1029" t="str">
        <f>=IF(AND(C1029="Public",E1029&lt;&gt;""),E1029,"")</f>
      </c>
      <c r="N1029" t="str">
        <f>=IF(AND(C1029="Public",E1029&lt;&gt;""),I1029,"")</f>
      </c>
      <c r="O1029" t="str">
        <f>=IF(AND(C1029="Private nonprofit",E1029&lt;&gt;""),E1029,"")</f>
      </c>
      <c r="P1029" t="str">
        <f>=IF(AND(C1029="Private nonprofit",E1029&lt;&gt;""),I1029,"")</f>
      </c>
    </row>
    <row r="1030">
      <c r="A1030" t="n">
        <v>204006</v>
      </c>
      <c r="B1030" t="s">
        <v>3940</v>
      </c>
      <c r="C1030" t="s">
        <v>149</v>
      </c>
      <c r="D1030" t="n">
        <v>30</v>
      </c>
      <c r="E1030" t="n">
        <v>12407</v>
      </c>
      <c r="F1030" t="n">
        <v>53</v>
      </c>
      <c r="G1030" t="n">
        <v>13</v>
      </c>
      <c r="H1030" t="n">
        <v>2697</v>
      </c>
      <c r="I1030" t="n">
        <v>19.7</v>
      </c>
      <c r="J1030" s="10" t="str">
        <f>=LOG10(H1030)</f>
      </c>
      <c r="K1030" t="str">
        <f>=_xlfn.RANK.AVG(H1030,H$2:H$1654,1)</f>
      </c>
      <c r="L1030" t="str">
        <f>=_xlfn.RANK.AVG(I1030,I$2:I$1654,1)</f>
      </c>
      <c r="M1030" t="str">
        <f>=IF(AND(C1030="Public",E1030&lt;&gt;""),E1030,"")</f>
      </c>
      <c r="N1030" t="str">
        <f>=IF(AND(C1030="Public",E1030&lt;&gt;""),I1030,"")</f>
      </c>
      <c r="O1030" t="str">
        <f>=IF(AND(C1030="Private nonprofit",E1030&lt;&gt;""),E1030,"")</f>
      </c>
      <c r="P1030" t="str">
        <f>=IF(AND(C1030="Private nonprofit",E1030&lt;&gt;""),I1030,"")</f>
      </c>
    </row>
    <row r="1031">
      <c r="A1031" t="n">
        <v>204015</v>
      </c>
      <c r="B1031" t="s">
        <v>3941</v>
      </c>
      <c r="C1031" t="s">
        <v>149</v>
      </c>
      <c r="D1031" t="n">
        <v>23</v>
      </c>
      <c r="E1031" t="n">
        <v>13457</v>
      </c>
      <c r="F1031" t="n">
        <v>62</v>
      </c>
      <c r="G1031" t="n">
        <v>16</v>
      </c>
      <c r="H1031" t="n">
        <v>1536</v>
      </c>
      <c r="I1031" t="n">
        <v>22.1</v>
      </c>
      <c r="J1031" s="10" t="str">
        <f>=LOG10(H1031)</f>
      </c>
      <c r="K1031" t="str">
        <f>=_xlfn.RANK.AVG(H1031,H$2:H$1654,1)</f>
      </c>
      <c r="L1031" t="str">
        <f>=_xlfn.RANK.AVG(I1031,I$2:I$1654,1)</f>
      </c>
      <c r="M1031" t="str">
        <f>=IF(AND(C1031="Public",E1031&lt;&gt;""),E1031,"")</f>
      </c>
      <c r="N1031" t="str">
        <f>=IF(AND(C1031="Public",E1031&lt;&gt;""),I1031,"")</f>
      </c>
      <c r="O1031" t="str">
        <f>=IF(AND(C1031="Private nonprofit",E1031&lt;&gt;""),E1031,"")</f>
      </c>
      <c r="P1031" t="str">
        <f>=IF(AND(C1031="Private nonprofit",E1031&lt;&gt;""),I1031,"")</f>
      </c>
    </row>
    <row r="1032">
      <c r="A1032" t="n">
        <v>204024</v>
      </c>
      <c r="B1032" t="s">
        <v>3942</v>
      </c>
      <c r="C1032" t="s">
        <v>149</v>
      </c>
      <c r="D1032" t="n">
        <v>11</v>
      </c>
      <c r="E1032" t="n">
        <v>27928</v>
      </c>
      <c r="F1032" t="n">
        <v>90</v>
      </c>
      <c r="G1032" t="n">
        <v>15</v>
      </c>
      <c r="H1032" t="n">
        <v>20436</v>
      </c>
      <c r="I1032" t="n">
        <v>81.8</v>
      </c>
      <c r="J1032" s="10" t="str">
        <f>=LOG10(H1032)</f>
      </c>
      <c r="K1032" t="str">
        <f>=_xlfn.RANK.AVG(H1032,H$2:H$1654,1)</f>
      </c>
      <c r="L1032" t="str">
        <f>=_xlfn.RANK.AVG(I1032,I$2:I$1654,1)</f>
      </c>
      <c r="M1032" t="str">
        <f>=IF(AND(C1032="Public",E1032&lt;&gt;""),E1032,"")</f>
      </c>
      <c r="N1032" t="str">
        <f>=IF(AND(C1032="Public",E1032&lt;&gt;""),I1032,"")</f>
      </c>
      <c r="O1032" t="str">
        <f>=IF(AND(C1032="Private nonprofit",E1032&lt;&gt;""),E1032,"")</f>
      </c>
      <c r="P1032" t="str">
        <f>=IF(AND(C1032="Private nonprofit",E1032&lt;&gt;""),I1032,"")</f>
      </c>
    </row>
    <row r="1033">
      <c r="A1033" t="n">
        <v>204176</v>
      </c>
      <c r="B1033" t="s">
        <v>3947</v>
      </c>
      <c r="C1033" t="s">
        <v>163</v>
      </c>
      <c r="D1033" t="n">
        <v>30</v>
      </c>
      <c r="E1033" t="n">
        <v>11686</v>
      </c>
      <c r="F1033" t="n">
        <v>83</v>
      </c>
      <c r="G1033" t="n">
        <v>9</v>
      </c>
      <c r="H1033" t="n">
        <v>956</v>
      </c>
      <c r="I1033" t="n">
        <v>70.9</v>
      </c>
      <c r="J1033" s="10" t="str">
        <f>=LOG10(H1033)</f>
      </c>
      <c r="K1033" t="str">
        <f>=_xlfn.RANK.AVG(H1033,H$2:H$1654,1)</f>
      </c>
      <c r="L1033" t="str">
        <f>=_xlfn.RANK.AVG(I1033,I$2:I$1654,1)</f>
      </c>
      <c r="M1033" t="str">
        <f>=IF(AND(C1033="Public",E1033&lt;&gt;""),E1033,"")</f>
      </c>
      <c r="N1033" t="str">
        <f>=IF(AND(C1033="Public",E1033&lt;&gt;""),I1033,"")</f>
      </c>
      <c r="O1033" t="str">
        <f>=IF(AND(C1033="Private nonprofit",E1033&lt;&gt;""),E1033,"")</f>
      </c>
      <c r="P1033" t="str">
        <f>=IF(AND(C1033="Private nonprofit",E1033&lt;&gt;""),I1033,"")</f>
      </c>
    </row>
    <row r="1034">
      <c r="A1034" t="n">
        <v>204185</v>
      </c>
      <c r="B1034" t="s">
        <v>3948</v>
      </c>
      <c r="C1034" t="s">
        <v>163</v>
      </c>
      <c r="D1034" t="n">
        <v>29</v>
      </c>
      <c r="E1034" t="n">
        <v>22835</v>
      </c>
      <c r="F1034" t="n">
        <v>71</v>
      </c>
      <c r="G1034" t="n">
        <v>12</v>
      </c>
      <c r="H1034" t="n">
        <v>2550</v>
      </c>
      <c r="I1034" t="n">
        <v>64.9</v>
      </c>
      <c r="J1034" s="10" t="str">
        <f>=LOG10(H1034)</f>
      </c>
      <c r="K1034" t="str">
        <f>=_xlfn.RANK.AVG(H1034,H$2:H$1654,1)</f>
      </c>
      <c r="L1034" t="str">
        <f>=_xlfn.RANK.AVG(I1034,I$2:I$1654,1)</f>
      </c>
      <c r="M1034" t="str">
        <f>=IF(AND(C1034="Public",E1034&lt;&gt;""),E1034,"")</f>
      </c>
      <c r="N1034" t="str">
        <f>=IF(AND(C1034="Public",E1034&lt;&gt;""),I1034,"")</f>
      </c>
      <c r="O1034" t="str">
        <f>=IF(AND(C1034="Private nonprofit",E1034&lt;&gt;""),E1034,"")</f>
      </c>
      <c r="P1034" t="str">
        <f>=IF(AND(C1034="Private nonprofit",E1034&lt;&gt;""),I1034,"")</f>
      </c>
    </row>
    <row r="1035">
      <c r="A1035" t="n">
        <v>204194</v>
      </c>
      <c r="B1035" t="s">
        <v>3950</v>
      </c>
      <c r="C1035" t="s">
        <v>163</v>
      </c>
      <c r="D1035" t="n">
        <v>29</v>
      </c>
      <c r="E1035" t="n">
        <v>23293</v>
      </c>
      <c r="F1035" t="n">
        <v>80</v>
      </c>
      <c r="G1035" t="n">
        <v>12</v>
      </c>
      <c r="H1035" t="n">
        <v>2452</v>
      </c>
      <c r="I1035" t="n">
        <v>63.6</v>
      </c>
      <c r="J1035" s="10" t="str">
        <f>=LOG10(H1035)</f>
      </c>
      <c r="K1035" t="str">
        <f>=_xlfn.RANK.AVG(H1035,H$2:H$1654,1)</f>
      </c>
      <c r="L1035" t="str">
        <f>=_xlfn.RANK.AVG(I1035,I$2:I$1654,1)</f>
      </c>
      <c r="M1035" t="str">
        <f>=IF(AND(C1035="Public",E1035&lt;&gt;""),E1035,"")</f>
      </c>
      <c r="N1035" t="str">
        <f>=IF(AND(C1035="Public",E1035&lt;&gt;""),I1035,"")</f>
      </c>
      <c r="O1035" t="str">
        <f>=IF(AND(C1035="Private nonprofit",E1035&lt;&gt;""),E1035,"")</f>
      </c>
      <c r="P1035" t="str">
        <f>=IF(AND(C1035="Private nonprofit",E1035&lt;&gt;""),I1035,"")</f>
      </c>
    </row>
    <row r="1036">
      <c r="A1036" t="n">
        <v>204200</v>
      </c>
      <c r="B1036" t="s">
        <v>3951</v>
      </c>
      <c r="C1036" t="s">
        <v>163</v>
      </c>
      <c r="D1036" t="n">
        <v>27</v>
      </c>
      <c r="E1036" t="n">
        <v>15887</v>
      </c>
      <c r="F1036" t="n">
        <v>76</v>
      </c>
      <c r="G1036" t="n">
        <v>9</v>
      </c>
      <c r="H1036" t="n">
        <v>2322</v>
      </c>
      <c r="I1036" t="n">
        <v>54.7</v>
      </c>
      <c r="J1036" s="10" t="str">
        <f>=LOG10(H1036)</f>
      </c>
      <c r="K1036" t="str">
        <f>=_xlfn.RANK.AVG(H1036,H$2:H$1654,1)</f>
      </c>
      <c r="L1036" t="str">
        <f>=_xlfn.RANK.AVG(I1036,I$2:I$1654,1)</f>
      </c>
      <c r="M1036" t="str">
        <f>=IF(AND(C1036="Public",E1036&lt;&gt;""),E1036,"")</f>
      </c>
      <c r="N1036" t="str">
        <f>=IF(AND(C1036="Public",E1036&lt;&gt;""),I1036,"")</f>
      </c>
      <c r="O1036" t="str">
        <f>=IF(AND(C1036="Private nonprofit",E1036&lt;&gt;""),E1036,"")</f>
      </c>
      <c r="P1036" t="str">
        <f>=IF(AND(C1036="Private nonprofit",E1036&lt;&gt;""),I1036,"")</f>
      </c>
    </row>
    <row r="1037">
      <c r="A1037" t="n">
        <v>204264</v>
      </c>
      <c r="B1037" t="s">
        <v>3954</v>
      </c>
      <c r="C1037" t="s">
        <v>163</v>
      </c>
      <c r="D1037" t="n">
        <v>41</v>
      </c>
      <c r="E1037" t="n">
        <v>20269</v>
      </c>
      <c r="F1037" t="n">
        <v>69</v>
      </c>
      <c r="G1037" t="n">
        <v>13</v>
      </c>
      <c r="H1037" t="n">
        <v>2918</v>
      </c>
      <c r="I1037" t="n">
        <v>52.7</v>
      </c>
      <c r="J1037" s="10" t="str">
        <f>=LOG10(H1037)</f>
      </c>
      <c r="K1037" t="str">
        <f>=_xlfn.RANK.AVG(H1037,H$2:H$1654,1)</f>
      </c>
      <c r="L1037" t="str">
        <f>=_xlfn.RANK.AVG(I1037,I$2:I$1654,1)</f>
      </c>
      <c r="M1037" t="str">
        <f>=IF(AND(C1037="Public",E1037&lt;&gt;""),E1037,"")</f>
      </c>
      <c r="N1037" t="str">
        <f>=IF(AND(C1037="Public",E1037&lt;&gt;""),I1037,"")</f>
      </c>
      <c r="O1037" t="str">
        <f>=IF(AND(C1037="Private nonprofit",E1037&lt;&gt;""),E1037,"")</f>
      </c>
      <c r="P1037" t="str">
        <f>=IF(AND(C1037="Private nonprofit",E1037&lt;&gt;""),I1037,"")</f>
      </c>
    </row>
    <row r="1038">
      <c r="A1038" t="n">
        <v>204468</v>
      </c>
      <c r="B1038" t="s">
        <v>3964</v>
      </c>
      <c r="C1038" t="s">
        <v>163</v>
      </c>
      <c r="D1038" t="n">
        <v>39</v>
      </c>
      <c r="E1038" t="n">
        <v>20606</v>
      </c>
      <c r="F1038" t="n">
        <v>69</v>
      </c>
      <c r="G1038" t="n">
        <v>14</v>
      </c>
      <c r="H1038" t="n">
        <v>1787</v>
      </c>
      <c r="I1038" t="n">
        <v>35.5</v>
      </c>
      <c r="J1038" s="10" t="str">
        <f>=LOG10(H1038)</f>
      </c>
      <c r="K1038" t="str">
        <f>=_xlfn.RANK.AVG(H1038,H$2:H$1654,1)</f>
      </c>
      <c r="L1038" t="str">
        <f>=_xlfn.RANK.AVG(I1038,I$2:I$1654,1)</f>
      </c>
      <c r="M1038" t="str">
        <f>=IF(AND(C1038="Public",E1038&lt;&gt;""),E1038,"")</f>
      </c>
      <c r="N1038" t="str">
        <f>=IF(AND(C1038="Public",E1038&lt;&gt;""),I1038,"")</f>
      </c>
      <c r="O1038" t="str">
        <f>=IF(AND(C1038="Private nonprofit",E1038&lt;&gt;""),E1038,"")</f>
      </c>
      <c r="P1038" t="str">
        <f>=IF(AND(C1038="Private nonprofit",E1038&lt;&gt;""),I1038,"")</f>
      </c>
    </row>
    <row r="1039">
      <c r="A1039" t="n">
        <v>204486</v>
      </c>
      <c r="B1039" t="s">
        <v>3967</v>
      </c>
      <c r="C1039" t="s">
        <v>163</v>
      </c>
      <c r="D1039" t="n">
        <v>32</v>
      </c>
      <c r="E1039" t="n">
        <v>18794</v>
      </c>
      <c r="F1039" t="n">
        <v>62</v>
      </c>
      <c r="G1039" t="n">
        <v>25</v>
      </c>
      <c r="H1039" t="n">
        <v>3200</v>
      </c>
      <c r="I1039" t="n">
        <v>38.7</v>
      </c>
      <c r="J1039" s="10" t="str">
        <f>=LOG10(H1039)</f>
      </c>
      <c r="K1039" t="str">
        <f>=_xlfn.RANK.AVG(H1039,H$2:H$1654,1)</f>
      </c>
      <c r="L1039" t="str">
        <f>=_xlfn.RANK.AVG(I1039,I$2:I$1654,1)</f>
      </c>
      <c r="M1039" t="str">
        <f>=IF(AND(C1039="Public",E1039&lt;&gt;""),E1039,"")</f>
      </c>
      <c r="N1039" t="str">
        <f>=IF(AND(C1039="Public",E1039&lt;&gt;""),I1039,"")</f>
      </c>
      <c r="O1039" t="str">
        <f>=IF(AND(C1039="Private nonprofit",E1039&lt;&gt;""),E1039,"")</f>
      </c>
      <c r="P1039" t="str">
        <f>=IF(AND(C1039="Private nonprofit",E1039&lt;&gt;""),I1039,"")</f>
      </c>
    </row>
    <row r="1040">
      <c r="A1040" t="n">
        <v>204501</v>
      </c>
      <c r="B1040" t="s">
        <v>3968</v>
      </c>
      <c r="C1040" t="s">
        <v>163</v>
      </c>
      <c r="D1040" t="n">
        <v>9</v>
      </c>
      <c r="E1040" t="n">
        <v>50484</v>
      </c>
      <c r="F1040" t="n">
        <v>89</v>
      </c>
      <c r="G1040" t="n">
        <v>9</v>
      </c>
      <c r="H1040" t="n">
        <v>4026</v>
      </c>
      <c r="I1040" t="n">
        <v>79.5</v>
      </c>
      <c r="J1040" s="10" t="str">
        <f>=LOG10(H1040)</f>
      </c>
      <c r="K1040" t="str">
        <f>=_xlfn.RANK.AVG(H1040,H$2:H$1654,1)</f>
      </c>
      <c r="L1040" t="str">
        <f>=_xlfn.RANK.AVG(I1040,I$2:I$1654,1)</f>
      </c>
      <c r="M1040" t="str">
        <f>=IF(AND(C1040="Public",E1040&lt;&gt;""),E1040,"")</f>
      </c>
      <c r="N1040" t="str">
        <f>=IF(AND(C1040="Public",E1040&lt;&gt;""),I1040,"")</f>
      </c>
      <c r="O1040" t="str">
        <f>=IF(AND(C1040="Private nonprofit",E1040&lt;&gt;""),E1040,"")</f>
      </c>
      <c r="P1040" t="str">
        <f>=IF(AND(C1040="Private nonprofit",E1040&lt;&gt;""),I1040,"")</f>
      </c>
    </row>
    <row r="1041">
      <c r="A1041" t="n">
        <v>204617</v>
      </c>
      <c r="B1041" t="s">
        <v>3971</v>
      </c>
      <c r="C1041" t="s">
        <v>163</v>
      </c>
      <c r="D1041" t="n">
        <v>39</v>
      </c>
      <c r="E1041" t="n">
        <v>21006</v>
      </c>
      <c r="F1041" t="n">
        <v>60</v>
      </c>
      <c r="G1041" t="n">
        <v>12</v>
      </c>
      <c r="H1041" t="n">
        <v>1567</v>
      </c>
      <c r="I1041" t="n">
        <v>48.6</v>
      </c>
      <c r="J1041" s="10" t="str">
        <f>=LOG10(H1041)</f>
      </c>
      <c r="K1041" t="str">
        <f>=_xlfn.RANK.AVG(H1041,H$2:H$1654,1)</f>
      </c>
      <c r="L1041" t="str">
        <f>=_xlfn.RANK.AVG(I1041,I$2:I$1654,1)</f>
      </c>
      <c r="M1041" t="str">
        <f>=IF(AND(C1041="Public",E1041&lt;&gt;""),E1041,"")</f>
      </c>
      <c r="N1041" t="str">
        <f>=IF(AND(C1041="Public",E1041&lt;&gt;""),I1041,"")</f>
      </c>
      <c r="O1041" t="str">
        <f>=IF(AND(C1041="Private nonprofit",E1041&lt;&gt;""),E1041,"")</f>
      </c>
      <c r="P1041" t="str">
        <f>=IF(AND(C1041="Private nonprofit",E1041&lt;&gt;""),I1041,"")</f>
      </c>
    </row>
    <row r="1042">
      <c r="A1042" t="n">
        <v>204635</v>
      </c>
      <c r="B1042" t="s">
        <v>3972</v>
      </c>
      <c r="C1042" t="s">
        <v>163</v>
      </c>
      <c r="D1042" t="n">
        <v>19</v>
      </c>
      <c r="E1042" t="n">
        <v>26396</v>
      </c>
      <c r="F1042" t="n">
        <v>88</v>
      </c>
      <c r="G1042" t="n">
        <v>13</v>
      </c>
      <c r="H1042" t="n">
        <v>3062</v>
      </c>
      <c r="I1042" t="n">
        <v>70.3</v>
      </c>
      <c r="J1042" s="10" t="str">
        <f>=LOG10(H1042)</f>
      </c>
      <c r="K1042" t="str">
        <f>=_xlfn.RANK.AVG(H1042,H$2:H$1654,1)</f>
      </c>
      <c r="L1042" t="str">
        <f>=_xlfn.RANK.AVG(I1042,I$2:I$1654,1)</f>
      </c>
      <c r="M1042" t="str">
        <f>=IF(AND(C1042="Public",E1042&lt;&gt;""),E1042,"")</f>
      </c>
      <c r="N1042" t="str">
        <f>=IF(AND(C1042="Public",E1042&lt;&gt;""),I1042,"")</f>
      </c>
      <c r="O1042" t="str">
        <f>=IF(AND(C1042="Private nonprofit",E1042&lt;&gt;""),E1042,"")</f>
      </c>
      <c r="P1042" t="str">
        <f>=IF(AND(C1042="Private nonprofit",E1042&lt;&gt;""),I1042,"")</f>
      </c>
    </row>
    <row r="1043">
      <c r="A1043" t="n">
        <v>204671</v>
      </c>
      <c r="B1043" t="s">
        <v>3976</v>
      </c>
      <c r="C1043" t="s">
        <v>149</v>
      </c>
      <c r="D1043" t="n">
        <v>31</v>
      </c>
      <c r="E1043" t="n">
        <v>12727</v>
      </c>
      <c r="F1043" t="n">
        <v>43</v>
      </c>
      <c r="G1043" t="n">
        <v>16</v>
      </c>
      <c r="H1043" t="n">
        <v>983</v>
      </c>
      <c r="I1043" t="n">
        <v>12.4</v>
      </c>
      <c r="J1043" s="10" t="str">
        <f>=LOG10(H1043)</f>
      </c>
      <c r="K1043" t="str">
        <f>=_xlfn.RANK.AVG(H1043,H$2:H$1654,1)</f>
      </c>
      <c r="L1043" t="str">
        <f>=_xlfn.RANK.AVG(I1043,I$2:I$1654,1)</f>
      </c>
      <c r="M1043" t="str">
        <f>=IF(AND(C1043="Public",E1043&lt;&gt;""),E1043,"")</f>
      </c>
      <c r="N1043" t="str">
        <f>=IF(AND(C1043="Public",E1043&lt;&gt;""),I1043,"")</f>
      </c>
      <c r="O1043" t="str">
        <f>=IF(AND(C1043="Private nonprofit",E1043&lt;&gt;""),E1043,"")</f>
      </c>
      <c r="P1043" t="str">
        <f>=IF(AND(C1043="Private nonprofit",E1043&lt;&gt;""),I1043,"")</f>
      </c>
    </row>
    <row r="1044">
      <c r="A1044" t="n">
        <v>204680</v>
      </c>
      <c r="B1044" t="s">
        <v>3977</v>
      </c>
      <c r="C1044" t="s">
        <v>149</v>
      </c>
      <c r="D1044" t="n">
        <v>31</v>
      </c>
      <c r="E1044" t="n">
        <v>15920</v>
      </c>
      <c r="F1044" t="n">
        <v>31</v>
      </c>
      <c r="G1044" t="n">
        <v>17</v>
      </c>
      <c r="H1044" t="n">
        <v>1099</v>
      </c>
      <c r="I1044" t="n">
        <v>7.1</v>
      </c>
      <c r="J1044" s="10" t="str">
        <f>=LOG10(H1044)</f>
      </c>
      <c r="K1044" t="str">
        <f>=_xlfn.RANK.AVG(H1044,H$2:H$1654,1)</f>
      </c>
      <c r="L1044" t="str">
        <f>=_xlfn.RANK.AVG(I1044,I$2:I$1654,1)</f>
      </c>
      <c r="M1044" t="str">
        <f>=IF(AND(C1044="Public",E1044&lt;&gt;""),E1044,"")</f>
      </c>
      <c r="N1044" t="str">
        <f>=IF(AND(C1044="Public",E1044&lt;&gt;""),I1044,"")</f>
      </c>
      <c r="O1044" t="str">
        <f>=IF(AND(C1044="Private nonprofit",E1044&lt;&gt;""),E1044,"")</f>
      </c>
      <c r="P1044" t="str">
        <f>=IF(AND(C1044="Private nonprofit",E1044&lt;&gt;""),I1044,"")</f>
      </c>
    </row>
    <row r="1045">
      <c r="A1045" t="n">
        <v>204699</v>
      </c>
      <c r="B1045" t="s">
        <v>3978</v>
      </c>
      <c r="C1045" t="s">
        <v>149</v>
      </c>
      <c r="D1045" t="n">
        <v>26</v>
      </c>
      <c r="E1045" t="n">
        <v>14514</v>
      </c>
      <c r="F1045" t="n">
        <v>49</v>
      </c>
      <c r="G1045" t="n">
        <v>15</v>
      </c>
      <c r="H1045" t="n">
        <v>1070</v>
      </c>
      <c r="I1045" t="n">
        <v>8.2</v>
      </c>
      <c r="J1045" s="10" t="str">
        <f>=LOG10(H1045)</f>
      </c>
      <c r="K1045" t="str">
        <f>=_xlfn.RANK.AVG(H1045,H$2:H$1654,1)</f>
      </c>
      <c r="L1045" t="str">
        <f>=_xlfn.RANK.AVG(I1045,I$2:I$1654,1)</f>
      </c>
      <c r="M1045" t="str">
        <f>=IF(AND(C1045="Public",E1045&lt;&gt;""),E1045,"")</f>
      </c>
      <c r="N1045" t="str">
        <f>=IF(AND(C1045="Public",E1045&lt;&gt;""),I1045,"")</f>
      </c>
      <c r="O1045" t="str">
        <f>=IF(AND(C1045="Private nonprofit",E1045&lt;&gt;""),E1045,"")</f>
      </c>
      <c r="P1045" t="str">
        <f>=IF(AND(C1045="Private nonprofit",E1045&lt;&gt;""),I1045,"")</f>
      </c>
    </row>
    <row r="1046">
      <c r="A1046" t="n">
        <v>204705</v>
      </c>
      <c r="B1046" t="s">
        <v>3979</v>
      </c>
      <c r="C1046" t="s">
        <v>149</v>
      </c>
      <c r="D1046" t="n">
        <v>34</v>
      </c>
      <c r="E1046" t="n">
        <v>13843</v>
      </c>
      <c r="F1046" t="n">
        <v>26</v>
      </c>
      <c r="G1046" t="n">
        <v>28</v>
      </c>
      <c r="H1046" t="n">
        <v>2744</v>
      </c>
      <c r="I1046" t="n">
        <v>5.2</v>
      </c>
      <c r="J1046" s="10" t="str">
        <f>=LOG10(H1046)</f>
      </c>
      <c r="K1046" t="str">
        <f>=_xlfn.RANK.AVG(H1046,H$2:H$1654,1)</f>
      </c>
      <c r="L1046" t="str">
        <f>=_xlfn.RANK.AVG(I1046,I$2:I$1654,1)</f>
      </c>
      <c r="M1046" t="str">
        <f>=IF(AND(C1046="Public",E1046&lt;&gt;""),E1046,"")</f>
      </c>
      <c r="N1046" t="str">
        <f>=IF(AND(C1046="Public",E1046&lt;&gt;""),I1046,"")</f>
      </c>
      <c r="O1046" t="str">
        <f>=IF(AND(C1046="Private nonprofit",E1046&lt;&gt;""),E1046,"")</f>
      </c>
      <c r="P1046" t="str">
        <f>=IF(AND(C1046="Private nonprofit",E1046&lt;&gt;""),I1046,"")</f>
      </c>
    </row>
    <row r="1047">
      <c r="A1047" t="n">
        <v>204796</v>
      </c>
      <c r="B1047" t="s">
        <v>3985</v>
      </c>
      <c r="C1047" t="s">
        <v>149</v>
      </c>
      <c r="D1047" t="n">
        <v>19</v>
      </c>
      <c r="E1047" t="n">
        <v>19575</v>
      </c>
      <c r="F1047" t="n">
        <v>94</v>
      </c>
      <c r="G1047" t="n">
        <v>18</v>
      </c>
      <c r="H1047" t="n">
        <v>65551</v>
      </c>
      <c r="I1047" t="n">
        <v>87.7</v>
      </c>
      <c r="J1047" s="10" t="str">
        <f>=LOG10(H1047)</f>
      </c>
      <c r="K1047" t="str">
        <f>=_xlfn.RANK.AVG(H1047,H$2:H$1654,1)</f>
      </c>
      <c r="L1047" t="str">
        <f>=_xlfn.RANK.AVG(I1047,I$2:I$1654,1)</f>
      </c>
      <c r="M1047" t="str">
        <f>=IF(AND(C1047="Public",E1047&lt;&gt;""),E1047,"")</f>
      </c>
      <c r="N1047" t="str">
        <f>=IF(AND(C1047="Public",E1047&lt;&gt;""),I1047,"")</f>
      </c>
      <c r="O1047" t="str">
        <f>=IF(AND(C1047="Private nonprofit",E1047&lt;&gt;""),E1047,"")</f>
      </c>
      <c r="P1047" t="str">
        <f>=IF(AND(C1047="Private nonprofit",E1047&lt;&gt;""),I1047,"")</f>
      </c>
    </row>
    <row r="1048">
      <c r="A1048" t="n">
        <v>204802</v>
      </c>
      <c r="B1048" t="s">
        <v>3986</v>
      </c>
      <c r="C1048" t="s">
        <v>149</v>
      </c>
      <c r="D1048" t="n">
        <v>9</v>
      </c>
      <c r="E1048" t="n">
        <v>3897</v>
      </c>
      <c r="F1048" t="n">
        <v>65</v>
      </c>
      <c r="G1048" t="n">
        <v>14</v>
      </c>
      <c r="H1048" t="n">
        <v>2129</v>
      </c>
      <c r="I1048" t="n">
        <v>19.3</v>
      </c>
      <c r="J1048" s="10" t="str">
        <f>=LOG10(H1048)</f>
      </c>
      <c r="K1048" t="str">
        <f>=_xlfn.RANK.AVG(H1048,H$2:H$1654,1)</f>
      </c>
      <c r="L1048" t="str">
        <f>=_xlfn.RANK.AVG(I1048,I$2:I$1654,1)</f>
      </c>
      <c r="M1048" t="str">
        <f>=IF(AND(C1048="Public",E1048&lt;&gt;""),E1048,"")</f>
      </c>
      <c r="N1048" t="str">
        <f>=IF(AND(C1048="Public",E1048&lt;&gt;""),I1048,"")</f>
      </c>
      <c r="O1048" t="str">
        <f>=IF(AND(C1048="Private nonprofit",E1048&lt;&gt;""),E1048,"")</f>
      </c>
      <c r="P1048" t="str">
        <f>=IF(AND(C1048="Private nonprofit",E1048&lt;&gt;""),I1048,"")</f>
      </c>
    </row>
    <row r="1049">
      <c r="A1049" t="n">
        <v>204820</v>
      </c>
      <c r="B1049" t="s">
        <v>3988</v>
      </c>
      <c r="C1049" t="s">
        <v>149</v>
      </c>
      <c r="D1049" t="n">
        <v>16</v>
      </c>
      <c r="E1049" t="n">
        <v>5304</v>
      </c>
      <c r="F1049" t="n">
        <v>64</v>
      </c>
      <c r="G1049" t="n">
        <v>17</v>
      </c>
      <c r="H1049" t="n">
        <v>3419</v>
      </c>
      <c r="I1049" t="n">
        <v>10.3</v>
      </c>
      <c r="J1049" s="10" t="str">
        <f>=LOG10(H1049)</f>
      </c>
      <c r="K1049" t="str">
        <f>=_xlfn.RANK.AVG(H1049,H$2:H$1654,1)</f>
      </c>
      <c r="L1049" t="str">
        <f>=_xlfn.RANK.AVG(I1049,I$2:I$1654,1)</f>
      </c>
      <c r="M1049" t="str">
        <f>=IF(AND(C1049="Public",E1049&lt;&gt;""),E1049,"")</f>
      </c>
      <c r="N1049" t="str">
        <f>=IF(AND(C1049="Public",E1049&lt;&gt;""),I1049,"")</f>
      </c>
      <c r="O1049" t="str">
        <f>=IF(AND(C1049="Private nonprofit",E1049&lt;&gt;""),E1049,"")</f>
      </c>
      <c r="P1049" t="str">
        <f>=IF(AND(C1049="Private nonprofit",E1049&lt;&gt;""),I1049,"")</f>
      </c>
    </row>
    <row r="1050">
      <c r="A1050" t="n">
        <v>204839</v>
      </c>
      <c r="B1050" t="s">
        <v>3989</v>
      </c>
      <c r="C1050" t="s">
        <v>149</v>
      </c>
      <c r="D1050" t="n">
        <v>12</v>
      </c>
      <c r="E1050" t="n">
        <v>4682</v>
      </c>
      <c r="F1050" t="n">
        <v>63</v>
      </c>
      <c r="G1050" t="n">
        <v>13</v>
      </c>
      <c r="H1050" t="n">
        <v>3365</v>
      </c>
      <c r="I1050" t="n">
        <v>11.6</v>
      </c>
      <c r="J1050" s="10" t="str">
        <f>=LOG10(H1050)</f>
      </c>
      <c r="K1050" t="str">
        <f>=_xlfn.RANK.AVG(H1050,H$2:H$1654,1)</f>
      </c>
      <c r="L1050" t="str">
        <f>=_xlfn.RANK.AVG(I1050,I$2:I$1654,1)</f>
      </c>
      <c r="M1050" t="str">
        <f>=IF(AND(C1050="Public",E1050&lt;&gt;""),E1050,"")</f>
      </c>
      <c r="N1050" t="str">
        <f>=IF(AND(C1050="Public",E1050&lt;&gt;""),I1050,"")</f>
      </c>
      <c r="O1050" t="str">
        <f>=IF(AND(C1050="Private nonprofit",E1050&lt;&gt;""),E1050,"")</f>
      </c>
      <c r="P1050" t="str">
        <f>=IF(AND(C1050="Private nonprofit",E1050&lt;&gt;""),I1050,"")</f>
      </c>
    </row>
    <row r="1051">
      <c r="A1051" t="n">
        <v>204848</v>
      </c>
      <c r="B1051" t="s">
        <v>3991</v>
      </c>
      <c r="C1051" t="s">
        <v>149</v>
      </c>
      <c r="D1051" t="n">
        <v>9</v>
      </c>
      <c r="E1051" t="n">
        <v>4935</v>
      </c>
      <c r="F1051" t="n">
        <v>64</v>
      </c>
      <c r="G1051" t="n">
        <v>16</v>
      </c>
      <c r="H1051" t="n">
        <v>3670</v>
      </c>
      <c r="I1051" t="n">
        <v>11.2</v>
      </c>
      <c r="J1051" s="10" t="str">
        <f>=LOG10(H1051)</f>
      </c>
      <c r="K1051" t="str">
        <f>=_xlfn.RANK.AVG(H1051,H$2:H$1654,1)</f>
      </c>
      <c r="L1051" t="str">
        <f>=_xlfn.RANK.AVG(I1051,I$2:I$1654,1)</f>
      </c>
      <c r="M1051" t="str">
        <f>=IF(AND(C1051="Public",E1051&lt;&gt;""),E1051,"")</f>
      </c>
      <c r="N1051" t="str">
        <f>=IF(AND(C1051="Public",E1051&lt;&gt;""),I1051,"")</f>
      </c>
      <c r="O1051" t="str">
        <f>=IF(AND(C1051="Private nonprofit",E1051&lt;&gt;""),E1051,"")</f>
      </c>
      <c r="P1051" t="str">
        <f>=IF(AND(C1051="Private nonprofit",E1051&lt;&gt;""),I1051,"")</f>
      </c>
    </row>
    <row r="1052">
      <c r="A1052" t="n">
        <v>204857</v>
      </c>
      <c r="B1052" t="s">
        <v>3992</v>
      </c>
      <c r="C1052" t="s">
        <v>149</v>
      </c>
      <c r="D1052" t="n">
        <v>20</v>
      </c>
      <c r="E1052" t="n">
        <v>20550</v>
      </c>
      <c r="F1052" t="n">
        <v>82</v>
      </c>
      <c r="G1052" t="n">
        <v>18</v>
      </c>
      <c r="H1052" t="n">
        <v>27778</v>
      </c>
      <c r="I1052" t="n">
        <v>66.2</v>
      </c>
      <c r="J1052" s="10" t="str">
        <f>=LOG10(H1052)</f>
      </c>
      <c r="K1052" t="str">
        <f>=_xlfn.RANK.AVG(H1052,H$2:H$1654,1)</f>
      </c>
      <c r="L1052" t="str">
        <f>=_xlfn.RANK.AVG(I1052,I$2:I$1654,1)</f>
      </c>
      <c r="M1052" t="str">
        <f>=IF(AND(C1052="Public",E1052&lt;&gt;""),E1052,"")</f>
      </c>
      <c r="N1052" t="str">
        <f>=IF(AND(C1052="Public",E1052&lt;&gt;""),I1052,"")</f>
      </c>
      <c r="O1052" t="str">
        <f>=IF(AND(C1052="Private nonprofit",E1052&lt;&gt;""),E1052,"")</f>
      </c>
      <c r="P1052" t="str">
        <f>=IF(AND(C1052="Private nonprofit",E1052&lt;&gt;""),I1052,"")</f>
      </c>
    </row>
    <row r="1053">
      <c r="A1053" t="n">
        <v>204866</v>
      </c>
      <c r="B1053" t="s">
        <v>3993</v>
      </c>
      <c r="C1053" t="s">
        <v>149</v>
      </c>
      <c r="D1053" t="n">
        <v>10</v>
      </c>
      <c r="E1053" t="n">
        <v>5715</v>
      </c>
      <c r="F1053" t="n">
        <v>69</v>
      </c>
      <c r="G1053" t="n">
        <v>12</v>
      </c>
      <c r="H1053" t="n">
        <v>3420</v>
      </c>
      <c r="I1053" t="n">
        <v>18</v>
      </c>
      <c r="J1053" s="10" t="str">
        <f>=LOG10(H1053)</f>
      </c>
      <c r="K1053" t="str">
        <f>=_xlfn.RANK.AVG(H1053,H$2:H$1654,1)</f>
      </c>
      <c r="L1053" t="str">
        <f>=_xlfn.RANK.AVG(I1053,I$2:I$1654,1)</f>
      </c>
      <c r="M1053" t="str">
        <f>=IF(AND(C1053="Public",E1053&lt;&gt;""),E1053,"")</f>
      </c>
      <c r="N1053" t="str">
        <f>=IF(AND(C1053="Public",E1053&lt;&gt;""),I1053,"")</f>
      </c>
      <c r="O1053" t="str">
        <f>=IF(AND(C1053="Private nonprofit",E1053&lt;&gt;""),E1053,"")</f>
      </c>
      <c r="P1053" t="str">
        <f>=IF(AND(C1053="Private nonprofit",E1053&lt;&gt;""),I1053,"")</f>
      </c>
    </row>
    <row r="1054">
      <c r="A1054" t="n">
        <v>204909</v>
      </c>
      <c r="B1054" t="s">
        <v>3996</v>
      </c>
      <c r="C1054" t="s">
        <v>163</v>
      </c>
      <c r="D1054" t="n">
        <v>25</v>
      </c>
      <c r="E1054" t="n">
        <v>23826</v>
      </c>
      <c r="F1054" t="n">
        <v>84</v>
      </c>
      <c r="G1054" t="n">
        <v>11</v>
      </c>
      <c r="H1054" t="n">
        <v>1499</v>
      </c>
      <c r="I1054" t="n">
        <v>61.7</v>
      </c>
      <c r="J1054" s="10" t="str">
        <f>=LOG10(H1054)</f>
      </c>
      <c r="K1054" t="str">
        <f>=_xlfn.RANK.AVG(H1054,H$2:H$1654,1)</f>
      </c>
      <c r="L1054" t="str">
        <f>=_xlfn.RANK.AVG(I1054,I$2:I$1654,1)</f>
      </c>
      <c r="M1054" t="str">
        <f>=IF(AND(C1054="Public",E1054&lt;&gt;""),E1054,"")</f>
      </c>
      <c r="N1054" t="str">
        <f>=IF(AND(C1054="Public",E1054&lt;&gt;""),I1054,"")</f>
      </c>
      <c r="O1054" t="str">
        <f>=IF(AND(C1054="Private nonprofit",E1054&lt;&gt;""),E1054,"")</f>
      </c>
      <c r="P1054" t="str">
        <f>=IF(AND(C1054="Private nonprofit",E1054&lt;&gt;""),I1054,"")</f>
      </c>
    </row>
    <row r="1055">
      <c r="A1055" t="n">
        <v>204936</v>
      </c>
      <c r="B1055" t="s">
        <v>3997</v>
      </c>
      <c r="C1055" t="s">
        <v>163</v>
      </c>
      <c r="D1055" t="n">
        <v>29</v>
      </c>
      <c r="E1055" t="n">
        <v>22242</v>
      </c>
      <c r="F1055" t="n">
        <v>82</v>
      </c>
      <c r="G1055" t="n">
        <v>12</v>
      </c>
      <c r="H1055" t="n">
        <v>2900</v>
      </c>
      <c r="I1055" t="n">
        <v>68.9</v>
      </c>
      <c r="J1055" s="10" t="str">
        <f>=LOG10(H1055)</f>
      </c>
      <c r="K1055" t="str">
        <f>=_xlfn.RANK.AVG(H1055,H$2:H$1654,1)</f>
      </c>
      <c r="L1055" t="str">
        <f>=_xlfn.RANK.AVG(I1055,I$2:I$1654,1)</f>
      </c>
      <c r="M1055" t="str">
        <f>=IF(AND(C1055="Public",E1055&lt;&gt;""),E1055,"")</f>
      </c>
      <c r="N1055" t="str">
        <f>=IF(AND(C1055="Public",E1055&lt;&gt;""),I1055,"")</f>
      </c>
      <c r="O1055" t="str">
        <f>=IF(AND(C1055="Private nonprofit",E1055&lt;&gt;""),E1055,"")</f>
      </c>
      <c r="P1055" t="str">
        <f>=IF(AND(C1055="Private nonprofit",E1055&lt;&gt;""),I1055,"")</f>
      </c>
    </row>
    <row r="1056">
      <c r="A1056" t="n">
        <v>205203</v>
      </c>
      <c r="B1056" t="s">
        <v>4013</v>
      </c>
      <c r="C1056" t="s">
        <v>163</v>
      </c>
      <c r="D1056" t="n">
        <v>36</v>
      </c>
      <c r="E1056" t="n">
        <v>26581</v>
      </c>
      <c r="F1056" t="n">
        <v>64</v>
      </c>
      <c r="G1056" t="n">
        <v>15</v>
      </c>
      <c r="H1056" t="n">
        <v>2374</v>
      </c>
      <c r="I1056" t="n">
        <v>18.1</v>
      </c>
      <c r="J1056" s="10" t="str">
        <f>=LOG10(H1056)</f>
      </c>
      <c r="K1056" t="str">
        <f>=_xlfn.RANK.AVG(H1056,H$2:H$1654,1)</f>
      </c>
      <c r="L1056" t="str">
        <f>=_xlfn.RANK.AVG(I1056,I$2:I$1654,1)</f>
      </c>
      <c r="M1056" t="str">
        <f>=IF(AND(C1056="Public",E1056&lt;&gt;""),E1056,"")</f>
      </c>
      <c r="N1056" t="str">
        <f>=IF(AND(C1056="Public",E1056&lt;&gt;""),I1056,"")</f>
      </c>
      <c r="O1056" t="str">
        <f>=IF(AND(C1056="Private nonprofit",E1056&lt;&gt;""),E1056,"")</f>
      </c>
      <c r="P1056" t="str">
        <f>=IF(AND(C1056="Private nonprofit",E1056&lt;&gt;""),I1056,"")</f>
      </c>
    </row>
    <row r="1057">
      <c r="A1057" t="n">
        <v>205443</v>
      </c>
      <c r="B1057" t="s">
        <v>4015</v>
      </c>
      <c r="C1057" t="s">
        <v>149</v>
      </c>
      <c r="D1057" t="n">
        <v>35</v>
      </c>
      <c r="E1057" t="n">
        <v>14815</v>
      </c>
      <c r="F1057" t="n">
        <v>71</v>
      </c>
      <c r="G1057" t="n">
        <v>16</v>
      </c>
      <c r="H1057" t="n">
        <v>3896</v>
      </c>
      <c r="I1057" t="n">
        <v>46.8</v>
      </c>
      <c r="J1057" s="10" t="str">
        <f>=LOG10(H1057)</f>
      </c>
      <c r="K1057" t="str">
        <f>=_xlfn.RANK.AVG(H1057,H$2:H$1654,1)</f>
      </c>
      <c r="L1057" t="str">
        <f>=_xlfn.RANK.AVG(I1057,I$2:I$1654,1)</f>
      </c>
      <c r="M1057" t="str">
        <f>=IF(AND(C1057="Public",E1057&lt;&gt;""),E1057,"")</f>
      </c>
      <c r="N1057" t="str">
        <f>=IF(AND(C1057="Public",E1057&lt;&gt;""),I1057,"")</f>
      </c>
      <c r="O1057" t="str">
        <f>=IF(AND(C1057="Private nonprofit",E1057&lt;&gt;""),E1057,"")</f>
      </c>
      <c r="P1057" t="str">
        <f>=IF(AND(C1057="Private nonprofit",E1057&lt;&gt;""),I1057,"")</f>
      </c>
    </row>
    <row r="1058">
      <c r="A1058" t="n">
        <v>205957</v>
      </c>
      <c r="B1058" t="s">
        <v>4019</v>
      </c>
      <c r="C1058" t="s">
        <v>163</v>
      </c>
      <c r="D1058" t="n">
        <v>21</v>
      </c>
      <c r="E1058" t="n">
        <v>24490</v>
      </c>
      <c r="F1058" t="n">
        <v>88</v>
      </c>
      <c r="G1058" t="n">
        <v>19</v>
      </c>
      <c r="H1058" t="n">
        <v>4424</v>
      </c>
      <c r="I1058" t="n">
        <v>75.2</v>
      </c>
      <c r="J1058" s="10" t="str">
        <f>=LOG10(H1058)</f>
      </c>
      <c r="K1058" t="str">
        <f>=_xlfn.RANK.AVG(H1058,H$2:H$1654,1)</f>
      </c>
      <c r="L1058" t="str">
        <f>=_xlfn.RANK.AVG(I1058,I$2:I$1654,1)</f>
      </c>
      <c r="M1058" t="str">
        <f>=IF(AND(C1058="Public",E1058&lt;&gt;""),E1058,"")</f>
      </c>
      <c r="N1058" t="str">
        <f>=IF(AND(C1058="Public",E1058&lt;&gt;""),I1058,"")</f>
      </c>
      <c r="O1058" t="str">
        <f>=IF(AND(C1058="Private nonprofit",E1058&lt;&gt;""),E1058,"")</f>
      </c>
      <c r="P1058" t="str">
        <f>=IF(AND(C1058="Private nonprofit",E1058&lt;&gt;""),I1058,"")</f>
      </c>
    </row>
    <row r="1059">
      <c r="A1059" t="n">
        <v>206048</v>
      </c>
      <c r="B1059" t="s">
        <v>4023</v>
      </c>
      <c r="C1059" t="s">
        <v>163</v>
      </c>
      <c r="D1059" t="n">
        <v>36</v>
      </c>
      <c r="E1059" t="n">
        <v>24516</v>
      </c>
      <c r="F1059" t="n">
        <v>60</v>
      </c>
      <c r="G1059" t="n">
        <v>20</v>
      </c>
      <c r="H1059" t="n">
        <v>4496</v>
      </c>
      <c r="I1059" t="n">
        <v>43</v>
      </c>
      <c r="J1059" s="10" t="str">
        <f>=LOG10(H1059)</f>
      </c>
      <c r="K1059" t="str">
        <f>=_xlfn.RANK.AVG(H1059,H$2:H$1654,1)</f>
      </c>
      <c r="L1059" t="str">
        <f>=_xlfn.RANK.AVG(I1059,I$2:I$1654,1)</f>
      </c>
      <c r="M1059" t="str">
        <f>=IF(AND(C1059="Public",E1059&lt;&gt;""),E1059,"")</f>
      </c>
      <c r="N1059" t="str">
        <f>=IF(AND(C1059="Public",E1059&lt;&gt;""),I1059,"")</f>
      </c>
      <c r="O1059" t="str">
        <f>=IF(AND(C1059="Private nonprofit",E1059&lt;&gt;""),E1059,"")</f>
      </c>
      <c r="P1059" t="str">
        <f>=IF(AND(C1059="Private nonprofit",E1059&lt;&gt;""),I1059,"")</f>
      </c>
    </row>
    <row r="1060">
      <c r="A1060" t="n">
        <v>206084</v>
      </c>
      <c r="B1060" t="s">
        <v>4024</v>
      </c>
      <c r="C1060" t="s">
        <v>149</v>
      </c>
      <c r="D1060" t="n">
        <v>26</v>
      </c>
      <c r="E1060" t="n">
        <v>17927</v>
      </c>
      <c r="F1060" t="n">
        <v>76</v>
      </c>
      <c r="G1060" t="n">
        <v>18</v>
      </c>
      <c r="H1060" t="n">
        <v>17327</v>
      </c>
      <c r="I1060" t="n">
        <v>57.7</v>
      </c>
      <c r="J1060" s="10" t="str">
        <f>=LOG10(H1060)</f>
      </c>
      <c r="K1060" t="str">
        <f>=_xlfn.RANK.AVG(H1060,H$2:H$1654,1)</f>
      </c>
      <c r="L1060" t="str">
        <f>=_xlfn.RANK.AVG(I1060,I$2:I$1654,1)</f>
      </c>
      <c r="M1060" t="str">
        <f>=IF(AND(C1060="Public",E1060&lt;&gt;""),E1060,"")</f>
      </c>
      <c r="N1060" t="str">
        <f>=IF(AND(C1060="Public",E1060&lt;&gt;""),I1060,"")</f>
      </c>
      <c r="O1060" t="str">
        <f>=IF(AND(C1060="Private nonprofit",E1060&lt;&gt;""),E1060,"")</f>
      </c>
      <c r="P1060" t="str">
        <f>=IF(AND(C1060="Private nonprofit",E1060&lt;&gt;""),I1060,"")</f>
      </c>
    </row>
    <row r="1061">
      <c r="A1061" t="n">
        <v>206349</v>
      </c>
      <c r="B1061" t="s">
        <v>4032</v>
      </c>
      <c r="C1061" t="s">
        <v>163</v>
      </c>
      <c r="D1061" t="n">
        <v>39</v>
      </c>
      <c r="E1061" t="n">
        <v>17678</v>
      </c>
      <c r="F1061" t="n">
        <v>73</v>
      </c>
      <c r="G1061" t="n">
        <v>7</v>
      </c>
      <c r="H1061" t="n">
        <v>1122</v>
      </c>
      <c r="I1061" t="n">
        <v>53.2</v>
      </c>
      <c r="J1061" s="10" t="str">
        <f>=LOG10(H1061)</f>
      </c>
      <c r="K1061" t="str">
        <f>=_xlfn.RANK.AVG(H1061,H$2:H$1654,1)</f>
      </c>
      <c r="L1061" t="str">
        <f>=_xlfn.RANK.AVG(I1061,I$2:I$1654,1)</f>
      </c>
      <c r="M1061" t="str">
        <f>=IF(AND(C1061="Public",E1061&lt;&gt;""),E1061,"")</f>
      </c>
      <c r="N1061" t="str">
        <f>=IF(AND(C1061="Public",E1061&lt;&gt;""),I1061,"")</f>
      </c>
      <c r="O1061" t="str">
        <f>=IF(AND(C1061="Private nonprofit",E1061&lt;&gt;""),E1061,"")</f>
      </c>
      <c r="P1061" t="str">
        <f>=IF(AND(C1061="Private nonprofit",E1061&lt;&gt;""),I1061,"")</f>
      </c>
    </row>
    <row r="1062">
      <c r="A1062" t="n">
        <v>206437</v>
      </c>
      <c r="B1062" t="s">
        <v>4035</v>
      </c>
      <c r="C1062" t="s">
        <v>163</v>
      </c>
      <c r="D1062" t="n">
        <v>23</v>
      </c>
      <c r="E1062" t="n">
        <v>21009</v>
      </c>
      <c r="F1062" t="n">
        <v>73</v>
      </c>
      <c r="G1062" t="n">
        <v>13</v>
      </c>
      <c r="H1062" t="n">
        <v>2619</v>
      </c>
      <c r="I1062" t="n">
        <v>61.7</v>
      </c>
      <c r="J1062" s="10" t="str">
        <f>=LOG10(H1062)</f>
      </c>
      <c r="K1062" t="str">
        <f>=_xlfn.RANK.AVG(H1062,H$2:H$1654,1)</f>
      </c>
      <c r="L1062" t="str">
        <f>=_xlfn.RANK.AVG(I1062,I$2:I$1654,1)</f>
      </c>
      <c r="M1062" t="str">
        <f>=IF(AND(C1062="Public",E1062&lt;&gt;""),E1062,"")</f>
      </c>
      <c r="N1062" t="str">
        <f>=IF(AND(C1062="Public",E1062&lt;&gt;""),I1062,"")</f>
      </c>
      <c r="O1062" t="str">
        <f>=IF(AND(C1062="Private nonprofit",E1062&lt;&gt;""),E1062,"")</f>
      </c>
      <c r="P1062" t="str">
        <f>=IF(AND(C1062="Private nonprofit",E1062&lt;&gt;""),I1062,"")</f>
      </c>
    </row>
    <row r="1063">
      <c r="A1063" t="n">
        <v>206491</v>
      </c>
      <c r="B1063" t="s">
        <v>4037</v>
      </c>
      <c r="C1063" t="s">
        <v>163</v>
      </c>
      <c r="D1063" t="n">
        <v>74</v>
      </c>
      <c r="E1063" t="n">
        <v>8222</v>
      </c>
      <c r="F1063" t="n">
        <v>70</v>
      </c>
      <c r="G1063" t="n">
        <v>12</v>
      </c>
      <c r="H1063" t="n">
        <v>606</v>
      </c>
      <c r="I1063" t="n">
        <v>16</v>
      </c>
      <c r="J1063" s="10" t="str">
        <f>=LOG10(H1063)</f>
      </c>
      <c r="K1063" t="str">
        <f>=_xlfn.RANK.AVG(H1063,H$2:H$1654,1)</f>
      </c>
      <c r="L1063" t="str">
        <f>=_xlfn.RANK.AVG(I1063,I$2:I$1654,1)</f>
      </c>
      <c r="M1063" t="str">
        <f>=IF(AND(C1063="Public",E1063&lt;&gt;""),E1063,"")</f>
      </c>
      <c r="N1063" t="str">
        <f>=IF(AND(C1063="Public",E1063&lt;&gt;""),I1063,"")</f>
      </c>
      <c r="O1063" t="str">
        <f>=IF(AND(C1063="Private nonprofit",E1063&lt;&gt;""),E1063,"")</f>
      </c>
      <c r="P1063" t="str">
        <f>=IF(AND(C1063="Private nonprofit",E1063&lt;&gt;""),I1063,"")</f>
      </c>
    </row>
    <row r="1064">
      <c r="A1064" t="n">
        <v>206507</v>
      </c>
      <c r="B1064" t="s">
        <v>4038</v>
      </c>
      <c r="C1064" t="s">
        <v>163</v>
      </c>
      <c r="D1064" t="n">
        <v>37</v>
      </c>
      <c r="E1064" t="n">
        <v>24915</v>
      </c>
      <c r="F1064" t="n">
        <v>68</v>
      </c>
      <c r="G1064" t="n">
        <v>12</v>
      </c>
      <c r="H1064" t="n">
        <v>1128</v>
      </c>
      <c r="I1064" t="n">
        <v>55.1</v>
      </c>
      <c r="J1064" s="10" t="str">
        <f>=LOG10(H1064)</f>
      </c>
      <c r="K1064" t="str">
        <f>=_xlfn.RANK.AVG(H1064,H$2:H$1654,1)</f>
      </c>
      <c r="L1064" t="str">
        <f>=_xlfn.RANK.AVG(I1064,I$2:I$1654,1)</f>
      </c>
      <c r="M1064" t="str">
        <f>=IF(AND(C1064="Public",E1064&lt;&gt;""),E1064,"")</f>
      </c>
      <c r="N1064" t="str">
        <f>=IF(AND(C1064="Public",E1064&lt;&gt;""),I1064,"")</f>
      </c>
      <c r="O1064" t="str">
        <f>=IF(AND(C1064="Private nonprofit",E1064&lt;&gt;""),E1064,"")</f>
      </c>
      <c r="P1064" t="str">
        <f>=IF(AND(C1064="Private nonprofit",E1064&lt;&gt;""),I1064,"")</f>
      </c>
    </row>
    <row r="1065">
      <c r="A1065" t="n">
        <v>206525</v>
      </c>
      <c r="B1065" t="s">
        <v>4040</v>
      </c>
      <c r="C1065" t="s">
        <v>163</v>
      </c>
      <c r="D1065" t="n">
        <v>29</v>
      </c>
      <c r="E1065" t="n">
        <v>21457</v>
      </c>
      <c r="F1065" t="n">
        <v>74</v>
      </c>
      <c r="G1065" t="n">
        <v>12</v>
      </c>
      <c r="H1065" t="n">
        <v>1384</v>
      </c>
      <c r="I1065" t="n">
        <v>53.8</v>
      </c>
      <c r="J1065" s="10" t="str">
        <f>=LOG10(H1065)</f>
      </c>
      <c r="K1065" t="str">
        <f>=_xlfn.RANK.AVG(H1065,H$2:H$1654,1)</f>
      </c>
      <c r="L1065" t="str">
        <f>=_xlfn.RANK.AVG(I1065,I$2:I$1654,1)</f>
      </c>
      <c r="M1065" t="str">
        <f>=IF(AND(C1065="Public",E1065&lt;&gt;""),E1065,"")</f>
      </c>
      <c r="N1065" t="str">
        <f>=IF(AND(C1065="Public",E1065&lt;&gt;""),I1065,"")</f>
      </c>
      <c r="O1065" t="str">
        <f>=IF(AND(C1065="Private nonprofit",E1065&lt;&gt;""),E1065,"")</f>
      </c>
      <c r="P1065" t="str">
        <f>=IF(AND(C1065="Private nonprofit",E1065&lt;&gt;""),I1065,"")</f>
      </c>
    </row>
    <row r="1066">
      <c r="A1066" t="n">
        <v>206589</v>
      </c>
      <c r="B1066" t="s">
        <v>4041</v>
      </c>
      <c r="C1066" t="s">
        <v>163</v>
      </c>
      <c r="D1066" t="n">
        <v>20</v>
      </c>
      <c r="E1066" t="n">
        <v>29529</v>
      </c>
      <c r="F1066" t="n">
        <v>81</v>
      </c>
      <c r="G1066" t="n">
        <v>10</v>
      </c>
      <c r="H1066" t="n">
        <v>2061</v>
      </c>
      <c r="I1066" t="n">
        <v>73.6</v>
      </c>
      <c r="J1066" s="10" t="str">
        <f>=LOG10(H1066)</f>
      </c>
      <c r="K1066" t="str">
        <f>=_xlfn.RANK.AVG(H1066,H$2:H$1654,1)</f>
      </c>
      <c r="L1066" t="str">
        <f>=_xlfn.RANK.AVG(I1066,I$2:I$1654,1)</f>
      </c>
      <c r="M1066" t="str">
        <f>=IF(AND(C1066="Public",E1066&lt;&gt;""),E1066,"")</f>
      </c>
      <c r="N1066" t="str">
        <f>=IF(AND(C1066="Public",E1066&lt;&gt;""),I1066,"")</f>
      </c>
      <c r="O1066" t="str">
        <f>=IF(AND(C1066="Private nonprofit",E1066&lt;&gt;""),E1066,"")</f>
      </c>
      <c r="P1066" t="str">
        <f>=IF(AND(C1066="Private nonprofit",E1066&lt;&gt;""),I1066,"")</f>
      </c>
    </row>
    <row r="1067">
      <c r="A1067" t="n">
        <v>206604</v>
      </c>
      <c r="B1067" t="s">
        <v>4042</v>
      </c>
      <c r="C1067" t="s">
        <v>149</v>
      </c>
      <c r="D1067" t="n">
        <v>33</v>
      </c>
      <c r="E1067" t="n">
        <v>15400</v>
      </c>
      <c r="F1067" t="n">
        <v>63</v>
      </c>
      <c r="G1067" t="n">
        <v>15</v>
      </c>
      <c r="H1067" t="n">
        <v>11558</v>
      </c>
      <c r="I1067" t="n">
        <v>45.9</v>
      </c>
      <c r="J1067" s="10" t="str">
        <f>=LOG10(H1067)</f>
      </c>
      <c r="K1067" t="str">
        <f>=_xlfn.RANK.AVG(H1067,H$2:H$1654,1)</f>
      </c>
      <c r="L1067" t="str">
        <f>=_xlfn.RANK.AVG(I1067,I$2:I$1654,1)</f>
      </c>
      <c r="M1067" t="str">
        <f>=IF(AND(C1067="Public",E1067&lt;&gt;""),E1067,"")</f>
      </c>
      <c r="N1067" t="str">
        <f>=IF(AND(C1067="Public",E1067&lt;&gt;""),I1067,"")</f>
      </c>
      <c r="O1067" t="str">
        <f>=IF(AND(C1067="Private nonprofit",E1067&lt;&gt;""),E1067,"")</f>
      </c>
      <c r="P1067" t="str">
        <f>=IF(AND(C1067="Private nonprofit",E1067&lt;&gt;""),I1067,"")</f>
      </c>
    </row>
    <row r="1068">
      <c r="A1068" t="n">
        <v>206613</v>
      </c>
      <c r="B1068" t="s">
        <v>4043</v>
      </c>
      <c r="C1068" t="s">
        <v>149</v>
      </c>
      <c r="D1068" t="n">
        <v>16</v>
      </c>
      <c r="E1068" t="n">
        <v>12039</v>
      </c>
      <c r="F1068" t="n">
        <v>65</v>
      </c>
      <c r="G1068" t="n">
        <v>13</v>
      </c>
      <c r="H1068" t="n">
        <v>1629</v>
      </c>
      <c r="I1068" t="n">
        <v>38.8</v>
      </c>
      <c r="J1068" s="10" t="str">
        <f>=LOG10(H1068)</f>
      </c>
      <c r="K1068" t="str">
        <f>=_xlfn.RANK.AVG(H1068,H$2:H$1654,1)</f>
      </c>
      <c r="L1068" t="str">
        <f>=_xlfn.RANK.AVG(I1068,I$2:I$1654,1)</f>
      </c>
      <c r="M1068" t="str">
        <f>=IF(AND(C1068="Public",E1068&lt;&gt;""),E1068,"")</f>
      </c>
      <c r="N1068" t="str">
        <f>=IF(AND(C1068="Public",E1068&lt;&gt;""),I1068,"")</f>
      </c>
      <c r="O1068" t="str">
        <f>=IF(AND(C1068="Private nonprofit",E1068&lt;&gt;""),E1068,"")</f>
      </c>
      <c r="P1068" t="str">
        <f>=IF(AND(C1068="Private nonprofit",E1068&lt;&gt;""),I1068,"")</f>
      </c>
    </row>
    <row r="1069">
      <c r="A1069" t="n">
        <v>206622</v>
      </c>
      <c r="B1069" t="s">
        <v>4045</v>
      </c>
      <c r="C1069" t="s">
        <v>163</v>
      </c>
      <c r="D1069" t="n">
        <v>14</v>
      </c>
      <c r="E1069" t="n">
        <v>31542</v>
      </c>
      <c r="F1069" t="n">
        <v>83</v>
      </c>
      <c r="G1069" t="n">
        <v>11</v>
      </c>
      <c r="H1069" t="n">
        <v>7011</v>
      </c>
      <c r="I1069" t="n">
        <v>70.5</v>
      </c>
      <c r="J1069" s="10" t="str">
        <f>=LOG10(H1069)</f>
      </c>
      <c r="K1069" t="str">
        <f>=_xlfn.RANK.AVG(H1069,H$2:H$1654,1)</f>
      </c>
      <c r="L1069" t="str">
        <f>=_xlfn.RANK.AVG(I1069,I$2:I$1654,1)</f>
      </c>
      <c r="M1069" t="str">
        <f>=IF(AND(C1069="Public",E1069&lt;&gt;""),E1069,"")</f>
      </c>
      <c r="N1069" t="str">
        <f>=IF(AND(C1069="Public",E1069&lt;&gt;""),I1069,"")</f>
      </c>
      <c r="O1069" t="str">
        <f>=IF(AND(C1069="Private nonprofit",E1069&lt;&gt;""),E1069,"")</f>
      </c>
      <c r="P1069" t="str">
        <f>=IF(AND(C1069="Private nonprofit",E1069&lt;&gt;""),I1069,"")</f>
      </c>
    </row>
    <row r="1070">
      <c r="A1070" t="n">
        <v>206695</v>
      </c>
      <c r="B1070" t="s">
        <v>4046</v>
      </c>
      <c r="C1070" t="s">
        <v>149</v>
      </c>
      <c r="D1070" t="n">
        <v>33</v>
      </c>
      <c r="E1070" t="n">
        <v>11740</v>
      </c>
      <c r="F1070" t="n">
        <v>77</v>
      </c>
      <c r="G1070" t="n">
        <v>18</v>
      </c>
      <c r="H1070" t="n">
        <v>12849</v>
      </c>
      <c r="I1070" t="n">
        <v>52.7</v>
      </c>
      <c r="J1070" s="10" t="str">
        <f>=LOG10(H1070)</f>
      </c>
      <c r="K1070" t="str">
        <f>=_xlfn.RANK.AVG(H1070,H$2:H$1654,1)</f>
      </c>
      <c r="L1070" t="str">
        <f>=_xlfn.RANK.AVG(I1070,I$2:I$1654,1)</f>
      </c>
      <c r="M1070" t="str">
        <f>=IF(AND(C1070="Public",E1070&lt;&gt;""),E1070,"")</f>
      </c>
      <c r="N1070" t="str">
        <f>=IF(AND(C1070="Public",E1070&lt;&gt;""),I1070,"")</f>
      </c>
      <c r="O1070" t="str">
        <f>=IF(AND(C1070="Private nonprofit",E1070&lt;&gt;""),E1070,"")</f>
      </c>
      <c r="P1070" t="str">
        <f>=IF(AND(C1070="Private nonprofit",E1070&lt;&gt;""),I1070,"")</f>
      </c>
    </row>
    <row r="1071">
      <c r="A1071" t="n">
        <v>206817</v>
      </c>
      <c r="B1071" t="s">
        <v>4047</v>
      </c>
      <c r="C1071" t="s">
        <v>163</v>
      </c>
      <c r="D1071" t="n">
        <v>53</v>
      </c>
      <c r="E1071" t="n">
        <v>16970</v>
      </c>
      <c r="F1071" t="n">
        <v>31</v>
      </c>
      <c r="G1071" t="n">
        <v>13</v>
      </c>
      <c r="H1071" t="n">
        <v>289</v>
      </c>
      <c r="I1071" t="n">
        <v>1.7</v>
      </c>
      <c r="J1071" s="10" t="str">
        <f>=LOG10(H1071)</f>
      </c>
      <c r="K1071" t="str">
        <f>=_xlfn.RANK.AVG(H1071,H$2:H$1654,1)</f>
      </c>
      <c r="L1071" t="str">
        <f>=_xlfn.RANK.AVG(I1071,I$2:I$1654,1)</f>
      </c>
      <c r="M1071" t="str">
        <f>=IF(AND(C1071="Public",E1071&lt;&gt;""),E1071,"")</f>
      </c>
      <c r="N1071" t="str">
        <f>=IF(AND(C1071="Public",E1071&lt;&gt;""),I1071,"")</f>
      </c>
      <c r="O1071" t="str">
        <f>=IF(AND(C1071="Private nonprofit",E1071&lt;&gt;""),E1071,"")</f>
      </c>
      <c r="P1071" t="str">
        <f>=IF(AND(C1071="Private nonprofit",E1071&lt;&gt;""),I1071,"")</f>
      </c>
    </row>
    <row r="1072">
      <c r="A1072" t="n">
        <v>206835</v>
      </c>
      <c r="B1072" t="s">
        <v>4050</v>
      </c>
      <c r="C1072" t="s">
        <v>163</v>
      </c>
      <c r="D1072" t="n">
        <v>39</v>
      </c>
      <c r="E1072" t="n">
        <v>26811</v>
      </c>
      <c r="F1072" t="n">
        <v>49</v>
      </c>
      <c r="G1072" t="n">
        <v>15</v>
      </c>
      <c r="H1072" t="n">
        <v>1164</v>
      </c>
      <c r="I1072" t="n">
        <v>28.4</v>
      </c>
      <c r="J1072" s="10" t="str">
        <f>=LOG10(H1072)</f>
      </c>
      <c r="K1072" t="str">
        <f>=_xlfn.RANK.AVG(H1072,H$2:H$1654,1)</f>
      </c>
      <c r="L1072" t="str">
        <f>=_xlfn.RANK.AVG(I1072,I$2:I$1654,1)</f>
      </c>
      <c r="M1072" t="str">
        <f>=IF(AND(C1072="Public",E1072&lt;&gt;""),E1072,"")</f>
      </c>
      <c r="N1072" t="str">
        <f>=IF(AND(C1072="Public",E1072&lt;&gt;""),I1072,"")</f>
      </c>
      <c r="O1072" t="str">
        <f>=IF(AND(C1072="Private nonprofit",E1072&lt;&gt;""),E1072,"")</f>
      </c>
      <c r="P1072" t="str">
        <f>=IF(AND(C1072="Private nonprofit",E1072&lt;&gt;""),I1072,"")</f>
      </c>
    </row>
    <row r="1073">
      <c r="A1073" t="n">
        <v>206862</v>
      </c>
      <c r="B1073" t="s">
        <v>4052</v>
      </c>
      <c r="C1073" t="s">
        <v>163</v>
      </c>
      <c r="D1073" t="n">
        <v>45</v>
      </c>
      <c r="E1073" t="n">
        <v>19825</v>
      </c>
      <c r="F1073" t="n">
        <v>92</v>
      </c>
      <c r="G1073" t="n">
        <v>11</v>
      </c>
      <c r="H1073" t="n">
        <v>2744</v>
      </c>
      <c r="I1073" t="n">
        <v>36.6</v>
      </c>
      <c r="J1073" s="10" t="str">
        <f>=LOG10(H1073)</f>
      </c>
      <c r="K1073" t="str">
        <f>=_xlfn.RANK.AVG(H1073,H$2:H$1654,1)</f>
      </c>
      <c r="L1073" t="str">
        <f>=_xlfn.RANK.AVG(I1073,I$2:I$1654,1)</f>
      </c>
      <c r="M1073" t="str">
        <f>=IF(AND(C1073="Public",E1073&lt;&gt;""),E1073,"")</f>
      </c>
      <c r="N1073" t="str">
        <f>=IF(AND(C1073="Public",E1073&lt;&gt;""),I1073,"")</f>
      </c>
      <c r="O1073" t="str">
        <f>=IF(AND(C1073="Private nonprofit",E1073&lt;&gt;""),E1073,"")</f>
      </c>
      <c r="P1073" t="str">
        <f>=IF(AND(C1073="Private nonprofit",E1073&lt;&gt;""),I1073,"")</f>
      </c>
    </row>
    <row r="1074">
      <c r="A1074" t="n">
        <v>206914</v>
      </c>
      <c r="B1074" t="s">
        <v>4055</v>
      </c>
      <c r="C1074" t="s">
        <v>149</v>
      </c>
      <c r="D1074" t="n">
        <v>41</v>
      </c>
      <c r="E1074" t="n">
        <v>11094</v>
      </c>
      <c r="F1074" t="n">
        <v>66</v>
      </c>
      <c r="G1074" t="n">
        <v>18</v>
      </c>
      <c r="H1074" t="n">
        <v>4157</v>
      </c>
      <c r="I1074" t="n">
        <v>28.3</v>
      </c>
      <c r="J1074" s="10" t="str">
        <f>=LOG10(H1074)</f>
      </c>
      <c r="K1074" t="str">
        <f>=_xlfn.RANK.AVG(H1074,H$2:H$1654,1)</f>
      </c>
      <c r="L1074" t="str">
        <f>=_xlfn.RANK.AVG(I1074,I$2:I$1654,1)</f>
      </c>
      <c r="M1074" t="str">
        <f>=IF(AND(C1074="Public",E1074&lt;&gt;""),E1074,"")</f>
      </c>
      <c r="N1074" t="str">
        <f>=IF(AND(C1074="Public",E1074&lt;&gt;""),I1074,"")</f>
      </c>
      <c r="O1074" t="str">
        <f>=IF(AND(C1074="Private nonprofit",E1074&lt;&gt;""),E1074,"")</f>
      </c>
      <c r="P1074" t="str">
        <f>=IF(AND(C1074="Private nonprofit",E1074&lt;&gt;""),I1074,"")</f>
      </c>
    </row>
    <row r="1075">
      <c r="A1075" t="n">
        <v>206941</v>
      </c>
      <c r="B1075" t="s">
        <v>4061</v>
      </c>
      <c r="C1075" t="s">
        <v>149</v>
      </c>
      <c r="D1075" t="n">
        <v>35</v>
      </c>
      <c r="E1075" t="n">
        <v>18893</v>
      </c>
      <c r="F1075" t="n">
        <v>66</v>
      </c>
      <c r="G1075" t="n">
        <v>17</v>
      </c>
      <c r="H1075" t="n">
        <v>14355</v>
      </c>
      <c r="I1075" t="n">
        <v>37.2</v>
      </c>
      <c r="J1075" s="10" t="str">
        <f>=LOG10(H1075)</f>
      </c>
      <c r="K1075" t="str">
        <f>=_xlfn.RANK.AVG(H1075,H$2:H$1654,1)</f>
      </c>
      <c r="L1075" t="str">
        <f>=_xlfn.RANK.AVG(I1075,I$2:I$1654,1)</f>
      </c>
      <c r="M1075" t="str">
        <f>=IF(AND(C1075="Public",E1075&lt;&gt;""),E1075,"")</f>
      </c>
      <c r="N1075" t="str">
        <f>=IF(AND(C1075="Public",E1075&lt;&gt;""),I1075,"")</f>
      </c>
      <c r="O1075" t="str">
        <f>=IF(AND(C1075="Private nonprofit",E1075&lt;&gt;""),E1075,"")</f>
      </c>
      <c r="P1075" t="str">
        <f>=IF(AND(C1075="Private nonprofit",E1075&lt;&gt;""),I1075,"")</f>
      </c>
    </row>
    <row r="1076">
      <c r="A1076" t="n">
        <v>207041</v>
      </c>
      <c r="B1076" t="s">
        <v>4064</v>
      </c>
      <c r="C1076" t="s">
        <v>149</v>
      </c>
      <c r="D1076" t="n">
        <v>40</v>
      </c>
      <c r="E1076" t="n">
        <v>9355</v>
      </c>
      <c r="F1076" t="n">
        <v>57</v>
      </c>
      <c r="G1076" t="n">
        <v>16</v>
      </c>
      <c r="H1076" t="n">
        <v>4002</v>
      </c>
      <c r="I1076" t="n">
        <v>32.7</v>
      </c>
      <c r="J1076" s="10" t="str">
        <f>=LOG10(H1076)</f>
      </c>
      <c r="K1076" t="str">
        <f>=_xlfn.RANK.AVG(H1076,H$2:H$1654,1)</f>
      </c>
      <c r="L1076" t="str">
        <f>=_xlfn.RANK.AVG(I1076,I$2:I$1654,1)</f>
      </c>
      <c r="M1076" t="str">
        <f>=IF(AND(C1076="Public",E1076&lt;&gt;""),E1076,"")</f>
      </c>
      <c r="N1076" t="str">
        <f>=IF(AND(C1076="Public",E1076&lt;&gt;""),I1076,"")</f>
      </c>
      <c r="O1076" t="str">
        <f>=IF(AND(C1076="Private nonprofit",E1076&lt;&gt;""),E1076,"")</f>
      </c>
      <c r="P1076" t="str">
        <f>=IF(AND(C1076="Private nonprofit",E1076&lt;&gt;""),I1076,"")</f>
      </c>
    </row>
    <row r="1077">
      <c r="A1077" t="n">
        <v>207157</v>
      </c>
      <c r="B1077" t="s">
        <v>4072</v>
      </c>
      <c r="C1077" t="s">
        <v>163</v>
      </c>
      <c r="D1077" t="n">
        <v>39</v>
      </c>
      <c r="E1077" t="n">
        <v>17827</v>
      </c>
      <c r="F1077" t="n">
        <v>57</v>
      </c>
      <c r="G1077" t="n">
        <v>9</v>
      </c>
      <c r="H1077" t="n">
        <v>330</v>
      </c>
      <c r="I1077" t="n">
        <v>16.9</v>
      </c>
      <c r="J1077" s="10" t="str">
        <f>=LOG10(H1077)</f>
      </c>
      <c r="K1077" t="str">
        <f>=_xlfn.RANK.AVG(H1077,H$2:H$1654,1)</f>
      </c>
      <c r="L1077" t="str">
        <f>=_xlfn.RANK.AVG(I1077,I$2:I$1654,1)</f>
      </c>
      <c r="M1077" t="str">
        <f>=IF(AND(C1077="Public",E1077&lt;&gt;""),E1077,"")</f>
      </c>
      <c r="N1077" t="str">
        <f>=IF(AND(C1077="Public",E1077&lt;&gt;""),I1077,"")</f>
      </c>
      <c r="O1077" t="str">
        <f>=IF(AND(C1077="Private nonprofit",E1077&lt;&gt;""),E1077,"")</f>
      </c>
      <c r="P1077" t="str">
        <f>=IF(AND(C1077="Private nonprofit",E1077&lt;&gt;""),I1077,"")</f>
      </c>
    </row>
    <row r="1078">
      <c r="A1078" t="n">
        <v>207209</v>
      </c>
      <c r="B1078" t="s">
        <v>4074</v>
      </c>
      <c r="C1078" t="s">
        <v>149</v>
      </c>
      <c r="D1078" t="n">
        <v>68</v>
      </c>
      <c r="E1078" t="n">
        <v>10589</v>
      </c>
      <c r="F1078" t="n">
        <v>59</v>
      </c>
      <c r="G1078" t="n">
        <v>16</v>
      </c>
      <c r="H1078" t="n">
        <v>2102</v>
      </c>
      <c r="I1078" t="n">
        <v>19.5</v>
      </c>
      <c r="J1078" s="10" t="str">
        <f>=LOG10(H1078)</f>
      </c>
      <c r="K1078" t="str">
        <f>=_xlfn.RANK.AVG(H1078,H$2:H$1654,1)</f>
      </c>
      <c r="L1078" t="str">
        <f>=_xlfn.RANK.AVG(I1078,I$2:I$1654,1)</f>
      </c>
      <c r="M1078" t="str">
        <f>=IF(AND(C1078="Public",E1078&lt;&gt;""),E1078,"")</f>
      </c>
      <c r="N1078" t="str">
        <f>=IF(AND(C1078="Public",E1078&lt;&gt;""),I1078,"")</f>
      </c>
      <c r="O1078" t="str">
        <f>=IF(AND(C1078="Private nonprofit",E1078&lt;&gt;""),E1078,"")</f>
      </c>
      <c r="P1078" t="str">
        <f>=IF(AND(C1078="Private nonprofit",E1078&lt;&gt;""),I1078,"")</f>
      </c>
    </row>
    <row r="1079">
      <c r="A1079" t="n">
        <v>207263</v>
      </c>
      <c r="B1079" t="s">
        <v>4079</v>
      </c>
      <c r="C1079" t="s">
        <v>149</v>
      </c>
      <c r="D1079" t="n">
        <v>42</v>
      </c>
      <c r="E1079" t="n">
        <v>11153</v>
      </c>
      <c r="F1079" t="n">
        <v>63</v>
      </c>
      <c r="G1079" t="n">
        <v>17</v>
      </c>
      <c r="H1079" t="n">
        <v>8097</v>
      </c>
      <c r="I1079" t="n">
        <v>37.2</v>
      </c>
      <c r="J1079" s="10" t="str">
        <f>=LOG10(H1079)</f>
      </c>
      <c r="K1079" t="str">
        <f>=_xlfn.RANK.AVG(H1079,H$2:H$1654,1)</f>
      </c>
      <c r="L1079" t="str">
        <f>=_xlfn.RANK.AVG(I1079,I$2:I$1654,1)</f>
      </c>
      <c r="M1079" t="str">
        <f>=IF(AND(C1079="Public",E1079&lt;&gt;""),E1079,"")</f>
      </c>
      <c r="N1079" t="str">
        <f>=IF(AND(C1079="Public",E1079&lt;&gt;""),I1079,"")</f>
      </c>
      <c r="O1079" t="str">
        <f>=IF(AND(C1079="Private nonprofit",E1079&lt;&gt;""),E1079,"")</f>
      </c>
      <c r="P1079" t="str">
        <f>=IF(AND(C1079="Private nonprofit",E1079&lt;&gt;""),I1079,"")</f>
      </c>
    </row>
    <row r="1080">
      <c r="A1080" t="n">
        <v>207306</v>
      </c>
      <c r="B1080" t="s">
        <v>4084</v>
      </c>
      <c r="C1080" t="s">
        <v>149</v>
      </c>
      <c r="D1080" t="n">
        <v>41</v>
      </c>
      <c r="E1080" t="n">
        <v>12067</v>
      </c>
      <c r="F1080" t="n">
        <v>65</v>
      </c>
      <c r="G1080" t="n">
        <v>16</v>
      </c>
      <c r="H1080" t="n">
        <v>2179</v>
      </c>
      <c r="I1080" t="n">
        <v>35.4</v>
      </c>
      <c r="J1080" s="10" t="str">
        <f>=LOG10(H1080)</f>
      </c>
      <c r="K1080" t="str">
        <f>=_xlfn.RANK.AVG(H1080,H$2:H$1654,1)</f>
      </c>
      <c r="L1080" t="str">
        <f>=_xlfn.RANK.AVG(I1080,I$2:I$1654,1)</f>
      </c>
      <c r="M1080" t="str">
        <f>=IF(AND(C1080="Public",E1080&lt;&gt;""),E1080,"")</f>
      </c>
      <c r="N1080" t="str">
        <f>=IF(AND(C1080="Public",E1080&lt;&gt;""),I1080,"")</f>
      </c>
      <c r="O1080" t="str">
        <f>=IF(AND(C1080="Private nonprofit",E1080&lt;&gt;""),E1080,"")</f>
      </c>
      <c r="P1080" t="str">
        <f>=IF(AND(C1080="Private nonprofit",E1080&lt;&gt;""),I1080,"")</f>
      </c>
    </row>
    <row r="1081">
      <c r="A1081" t="n">
        <v>207324</v>
      </c>
      <c r="B1081" t="s">
        <v>4087</v>
      </c>
      <c r="C1081" t="s">
        <v>163</v>
      </c>
      <c r="D1081" t="n">
        <v>30</v>
      </c>
      <c r="E1081" t="n">
        <v>21810</v>
      </c>
      <c r="F1081" t="n">
        <v>77</v>
      </c>
      <c r="G1081" t="n">
        <v>15</v>
      </c>
      <c r="H1081" t="n">
        <v>3295</v>
      </c>
      <c r="I1081" t="n">
        <v>55.2</v>
      </c>
      <c r="J1081" s="10" t="str">
        <f>=LOG10(H1081)</f>
      </c>
      <c r="K1081" t="str">
        <f>=_xlfn.RANK.AVG(H1081,H$2:H$1654,1)</f>
      </c>
      <c r="L1081" t="str">
        <f>=_xlfn.RANK.AVG(I1081,I$2:I$1654,1)</f>
      </c>
      <c r="M1081" t="str">
        <f>=IF(AND(C1081="Public",E1081&lt;&gt;""),E1081,"")</f>
      </c>
      <c r="N1081" t="str">
        <f>=IF(AND(C1081="Public",E1081&lt;&gt;""),I1081,"")</f>
      </c>
      <c r="O1081" t="str">
        <f>=IF(AND(C1081="Private nonprofit",E1081&lt;&gt;""),E1081,"")</f>
      </c>
      <c r="P1081" t="str">
        <f>=IF(AND(C1081="Private nonprofit",E1081&lt;&gt;""),I1081,"")</f>
      </c>
    </row>
    <row r="1082">
      <c r="A1082" t="n">
        <v>207351</v>
      </c>
      <c r="B1082" t="s">
        <v>4089</v>
      </c>
      <c r="C1082" t="s">
        <v>149</v>
      </c>
      <c r="D1082" t="n">
        <v>44</v>
      </c>
      <c r="E1082" t="n">
        <v>5274</v>
      </c>
      <c r="F1082" t="n">
        <v>47</v>
      </c>
      <c r="G1082" t="n">
        <v>19</v>
      </c>
      <c r="H1082" t="n">
        <v>1568</v>
      </c>
      <c r="I1082" t="n">
        <v>31</v>
      </c>
      <c r="J1082" s="10" t="str">
        <f>=LOG10(H1082)</f>
      </c>
      <c r="K1082" t="str">
        <f>=_xlfn.RANK.AVG(H1082,H$2:H$1654,1)</f>
      </c>
      <c r="L1082" t="str">
        <f>=_xlfn.RANK.AVG(I1082,I$2:I$1654,1)</f>
      </c>
      <c r="M1082" t="str">
        <f>=IF(AND(C1082="Public",E1082&lt;&gt;""),E1082,"")</f>
      </c>
      <c r="N1082" t="str">
        <f>=IF(AND(C1082="Public",E1082&lt;&gt;""),I1082,"")</f>
      </c>
      <c r="O1082" t="str">
        <f>=IF(AND(C1082="Private nonprofit",E1082&lt;&gt;""),E1082,"")</f>
      </c>
      <c r="P1082" t="str">
        <f>=IF(AND(C1082="Private nonprofit",E1082&lt;&gt;""),I1082,"")</f>
      </c>
    </row>
    <row r="1083">
      <c r="A1083" t="n">
        <v>207388</v>
      </c>
      <c r="B1083" t="s">
        <v>4091</v>
      </c>
      <c r="C1083" t="s">
        <v>149</v>
      </c>
      <c r="D1083" t="n">
        <v>26</v>
      </c>
      <c r="E1083" t="n">
        <v>18291</v>
      </c>
      <c r="F1083" t="n">
        <v>84</v>
      </c>
      <c r="G1083" t="n">
        <v>18</v>
      </c>
      <c r="H1083" t="n">
        <v>27951</v>
      </c>
      <c r="I1083" t="n">
        <v>65.9</v>
      </c>
      <c r="J1083" s="10" t="str">
        <f>=LOG10(H1083)</f>
      </c>
      <c r="K1083" t="str">
        <f>=_xlfn.RANK.AVG(H1083,H$2:H$1654,1)</f>
      </c>
      <c r="L1083" t="str">
        <f>=_xlfn.RANK.AVG(I1083,I$2:I$1654,1)</f>
      </c>
      <c r="M1083" t="str">
        <f>=IF(AND(C1083="Public",E1083&lt;&gt;""),E1083,"")</f>
      </c>
      <c r="N1083" t="str">
        <f>=IF(AND(C1083="Public",E1083&lt;&gt;""),I1083,"")</f>
      </c>
      <c r="O1083" t="str">
        <f>=IF(AND(C1083="Private nonprofit",E1083&lt;&gt;""),E1083,"")</f>
      </c>
      <c r="P1083" t="str">
        <f>=IF(AND(C1083="Private nonprofit",E1083&lt;&gt;""),I1083,"")</f>
      </c>
    </row>
    <row r="1084">
      <c r="A1084" t="n">
        <v>207403</v>
      </c>
      <c r="B1084" t="s">
        <v>4094</v>
      </c>
      <c r="C1084" t="s">
        <v>163</v>
      </c>
      <c r="D1084" t="n">
        <v>31</v>
      </c>
      <c r="E1084" t="n">
        <v>25099</v>
      </c>
      <c r="F1084" t="n">
        <v>69</v>
      </c>
      <c r="G1084" t="n">
        <v>15</v>
      </c>
      <c r="H1084" t="n">
        <v>1500</v>
      </c>
      <c r="I1084" t="n">
        <v>49.7</v>
      </c>
      <c r="J1084" s="10" t="str">
        <f>=LOG10(H1084)</f>
      </c>
      <c r="K1084" t="str">
        <f>=_xlfn.RANK.AVG(H1084,H$2:H$1654,1)</f>
      </c>
      <c r="L1084" t="str">
        <f>=_xlfn.RANK.AVG(I1084,I$2:I$1654,1)</f>
      </c>
      <c r="M1084" t="str">
        <f>=IF(AND(C1084="Public",E1084&lt;&gt;""),E1084,"")</f>
      </c>
      <c r="N1084" t="str">
        <f>=IF(AND(C1084="Public",E1084&lt;&gt;""),I1084,"")</f>
      </c>
      <c r="O1084" t="str">
        <f>=IF(AND(C1084="Private nonprofit",E1084&lt;&gt;""),E1084,"")</f>
      </c>
      <c r="P1084" t="str">
        <f>=IF(AND(C1084="Private nonprofit",E1084&lt;&gt;""),I1084,"")</f>
      </c>
    </row>
    <row r="1085">
      <c r="A1085" t="n">
        <v>207458</v>
      </c>
      <c r="B1085" t="s">
        <v>4097</v>
      </c>
      <c r="C1085" t="s">
        <v>163</v>
      </c>
      <c r="D1085" t="n">
        <v>23</v>
      </c>
      <c r="E1085" t="n">
        <v>23143</v>
      </c>
      <c r="F1085" t="n">
        <v>83</v>
      </c>
      <c r="G1085" t="n">
        <v>11</v>
      </c>
      <c r="H1085" t="n">
        <v>2898</v>
      </c>
      <c r="I1085" t="n">
        <v>64.4</v>
      </c>
      <c r="J1085" s="10" t="str">
        <f>=LOG10(H1085)</f>
      </c>
      <c r="K1085" t="str">
        <f>=_xlfn.RANK.AVG(H1085,H$2:H$1654,1)</f>
      </c>
      <c r="L1085" t="str">
        <f>=_xlfn.RANK.AVG(I1085,I$2:I$1654,1)</f>
      </c>
      <c r="M1085" t="str">
        <f>=IF(AND(C1085="Public",E1085&lt;&gt;""),E1085,"")</f>
      </c>
      <c r="N1085" t="str">
        <f>=IF(AND(C1085="Public",E1085&lt;&gt;""),I1085,"")</f>
      </c>
      <c r="O1085" t="str">
        <f>=IF(AND(C1085="Private nonprofit",E1085&lt;&gt;""),E1085,"")</f>
      </c>
      <c r="P1085" t="str">
        <f>=IF(AND(C1085="Private nonprofit",E1085&lt;&gt;""),I1085,"")</f>
      </c>
    </row>
    <row r="1086">
      <c r="A1086" t="n">
        <v>207500</v>
      </c>
      <c r="B1086" t="s">
        <v>4098</v>
      </c>
      <c r="C1086" t="s">
        <v>149</v>
      </c>
      <c r="D1086" t="n">
        <v>24</v>
      </c>
      <c r="E1086" t="n">
        <v>19900</v>
      </c>
      <c r="F1086" t="n">
        <v>89</v>
      </c>
      <c r="G1086" t="n">
        <v>17</v>
      </c>
      <c r="H1086" t="n">
        <v>31908</v>
      </c>
      <c r="I1086" t="n">
        <v>75.3</v>
      </c>
      <c r="J1086" s="10" t="str">
        <f>=LOG10(H1086)</f>
      </c>
      <c r="K1086" t="str">
        <f>=_xlfn.RANK.AVG(H1086,H$2:H$1654,1)</f>
      </c>
      <c r="L1086" t="str">
        <f>=_xlfn.RANK.AVG(I1086,I$2:I$1654,1)</f>
      </c>
      <c r="M1086" t="str">
        <f>=IF(AND(C1086="Public",E1086&lt;&gt;""),E1086,"")</f>
      </c>
      <c r="N1086" t="str">
        <f>=IF(AND(C1086="Public",E1086&lt;&gt;""),I1086,"")</f>
      </c>
      <c r="O1086" t="str">
        <f>=IF(AND(C1086="Private nonprofit",E1086&lt;&gt;""),E1086,"")</f>
      </c>
      <c r="P1086" t="str">
        <f>=IF(AND(C1086="Private nonprofit",E1086&lt;&gt;""),I1086,"")</f>
      </c>
    </row>
    <row r="1087">
      <c r="A1087" t="n">
        <v>207582</v>
      </c>
      <c r="B1087" t="s">
        <v>4102</v>
      </c>
      <c r="C1087" t="s">
        <v>163</v>
      </c>
      <c r="D1087" t="n">
        <v>34</v>
      </c>
      <c r="E1087" t="n">
        <v>24347</v>
      </c>
      <c r="F1087" t="n">
        <v>81</v>
      </c>
      <c r="G1087" t="n">
        <v>17</v>
      </c>
      <c r="H1087" t="n">
        <v>5835</v>
      </c>
      <c r="I1087" t="n">
        <v>54</v>
      </c>
      <c r="J1087" s="10" t="str">
        <f>=LOG10(H1087)</f>
      </c>
      <c r="K1087" t="str">
        <f>=_xlfn.RANK.AVG(H1087,H$2:H$1654,1)</f>
      </c>
      <c r="L1087" t="str">
        <f>=_xlfn.RANK.AVG(I1087,I$2:I$1654,1)</f>
      </c>
      <c r="M1087" t="str">
        <f>=IF(AND(C1087="Public",E1087&lt;&gt;""),E1087,"")</f>
      </c>
      <c r="N1087" t="str">
        <f>=IF(AND(C1087="Public",E1087&lt;&gt;""),I1087,"")</f>
      </c>
      <c r="O1087" t="str">
        <f>=IF(AND(C1087="Private nonprofit",E1087&lt;&gt;""),E1087,"")</f>
      </c>
      <c r="P1087" t="str">
        <f>=IF(AND(C1087="Private nonprofit",E1087&lt;&gt;""),I1087,"")</f>
      </c>
    </row>
    <row r="1088">
      <c r="A1088" t="n">
        <v>207661</v>
      </c>
      <c r="B1088" t="s">
        <v>4103</v>
      </c>
      <c r="C1088" t="s">
        <v>149</v>
      </c>
      <c r="D1088" t="n">
        <v>38</v>
      </c>
      <c r="E1088" t="n">
        <v>13953</v>
      </c>
      <c r="F1088" t="n">
        <v>64</v>
      </c>
      <c r="G1088" t="n">
        <v>18</v>
      </c>
      <c r="H1088" t="n">
        <v>3917</v>
      </c>
      <c r="I1088" t="n">
        <v>30.8</v>
      </c>
      <c r="J1088" s="10" t="str">
        <f>=LOG10(H1088)</f>
      </c>
      <c r="K1088" t="str">
        <f>=_xlfn.RANK.AVG(H1088,H$2:H$1654,1)</f>
      </c>
      <c r="L1088" t="str">
        <f>=_xlfn.RANK.AVG(I1088,I$2:I$1654,1)</f>
      </c>
      <c r="M1088" t="str">
        <f>=IF(AND(C1088="Public",E1088&lt;&gt;""),E1088,"")</f>
      </c>
      <c r="N1088" t="str">
        <f>=IF(AND(C1088="Public",E1088&lt;&gt;""),I1088,"")</f>
      </c>
      <c r="O1088" t="str">
        <f>=IF(AND(C1088="Private nonprofit",E1088&lt;&gt;""),E1088,"")</f>
      </c>
      <c r="P1088" t="str">
        <f>=IF(AND(C1088="Private nonprofit",E1088&lt;&gt;""),I1088,"")</f>
      </c>
    </row>
    <row r="1089">
      <c r="A1089" t="n">
        <v>207722</v>
      </c>
      <c r="B1089" t="s">
        <v>4109</v>
      </c>
      <c r="C1089" t="s">
        <v>149</v>
      </c>
      <c r="D1089" t="n">
        <v>47</v>
      </c>
      <c r="E1089" t="n">
        <v>8685</v>
      </c>
      <c r="F1089" t="n">
        <v>71</v>
      </c>
      <c r="G1089" t="n">
        <v>13</v>
      </c>
      <c r="H1089" t="n">
        <v>876</v>
      </c>
      <c r="I1089" t="n">
        <v>36.3</v>
      </c>
      <c r="J1089" s="10" t="str">
        <f>=LOG10(H1089)</f>
      </c>
      <c r="K1089" t="str">
        <f>=_xlfn.RANK.AVG(H1089,H$2:H$1654,1)</f>
      </c>
      <c r="L1089" t="str">
        <f>=_xlfn.RANK.AVG(I1089,I$2:I$1654,1)</f>
      </c>
      <c r="M1089" t="str">
        <f>=IF(AND(C1089="Public",E1089&lt;&gt;""),E1089,"")</f>
      </c>
      <c r="N1089" t="str">
        <f>=IF(AND(C1089="Public",E1089&lt;&gt;""),I1089,"")</f>
      </c>
      <c r="O1089" t="str">
        <f>=IF(AND(C1089="Private nonprofit",E1089&lt;&gt;""),E1089,"")</f>
      </c>
      <c r="P1089" t="str">
        <f>=IF(AND(C1089="Private nonprofit",E1089&lt;&gt;""),I1089,"")</f>
      </c>
    </row>
    <row r="1090">
      <c r="A1090" t="n">
        <v>207847</v>
      </c>
      <c r="B1090" t="s">
        <v>4115</v>
      </c>
      <c r="C1090" t="s">
        <v>149</v>
      </c>
      <c r="D1090" t="n">
        <v>40</v>
      </c>
      <c r="E1090" t="n">
        <v>8064</v>
      </c>
      <c r="F1090" t="n">
        <v>71</v>
      </c>
      <c r="G1090" t="n">
        <v>22</v>
      </c>
      <c r="H1090" t="n">
        <v>7152</v>
      </c>
      <c r="I1090" t="n">
        <v>33.3</v>
      </c>
      <c r="J1090" s="10" t="str">
        <f>=LOG10(H1090)</f>
      </c>
      <c r="K1090" t="str">
        <f>=_xlfn.RANK.AVG(H1090,H$2:H$1654,1)</f>
      </c>
      <c r="L1090" t="str">
        <f>=_xlfn.RANK.AVG(I1090,I$2:I$1654,1)</f>
      </c>
      <c r="M1090" t="str">
        <f>=IF(AND(C1090="Public",E1090&lt;&gt;""),E1090,"")</f>
      </c>
      <c r="N1090" t="str">
        <f>=IF(AND(C1090="Public",E1090&lt;&gt;""),I1090,"")</f>
      </c>
      <c r="O1090" t="str">
        <f>=IF(AND(C1090="Private nonprofit",E1090&lt;&gt;""),E1090,"")</f>
      </c>
      <c r="P1090" t="str">
        <f>=IF(AND(C1090="Private nonprofit",E1090&lt;&gt;""),I1090,"")</f>
      </c>
    </row>
    <row r="1091">
      <c r="A1091" t="n">
        <v>207856</v>
      </c>
      <c r="B1091" t="s">
        <v>4116</v>
      </c>
      <c r="C1091" t="s">
        <v>163</v>
      </c>
      <c r="D1091" t="n">
        <v>41</v>
      </c>
      <c r="E1091" t="n">
        <v>20714</v>
      </c>
      <c r="F1091" t="n">
        <v>50</v>
      </c>
      <c r="G1091" t="n">
        <v>12</v>
      </c>
      <c r="H1091" t="n">
        <v>449</v>
      </c>
      <c r="I1091" t="n">
        <v>12.7</v>
      </c>
      <c r="J1091" s="10" t="str">
        <f>=LOG10(H1091)</f>
      </c>
      <c r="K1091" t="str">
        <f>=_xlfn.RANK.AVG(H1091,H$2:H$1654,1)</f>
      </c>
      <c r="L1091" t="str">
        <f>=_xlfn.RANK.AVG(I1091,I$2:I$1654,1)</f>
      </c>
      <c r="M1091" t="str">
        <f>=IF(AND(C1091="Public",E1091&lt;&gt;""),E1091,"")</f>
      </c>
      <c r="N1091" t="str">
        <f>=IF(AND(C1091="Public",E1091&lt;&gt;""),I1091,"")</f>
      </c>
      <c r="O1091" t="str">
        <f>=IF(AND(C1091="Private nonprofit",E1091&lt;&gt;""),E1091,"")</f>
      </c>
      <c r="P1091" t="str">
        <f>=IF(AND(C1091="Private nonprofit",E1091&lt;&gt;""),I1091,"")</f>
      </c>
    </row>
    <row r="1092">
      <c r="A1092" t="n">
        <v>207865</v>
      </c>
      <c r="B1092" t="s">
        <v>4117</v>
      </c>
      <c r="C1092" t="s">
        <v>149</v>
      </c>
      <c r="D1092" t="n">
        <v>38</v>
      </c>
      <c r="E1092" t="n">
        <v>14761</v>
      </c>
      <c r="F1092" t="n">
        <v>70</v>
      </c>
      <c r="G1092" t="n">
        <v>19</v>
      </c>
      <c r="H1092" t="n">
        <v>5825</v>
      </c>
      <c r="I1092" t="n">
        <v>36.2</v>
      </c>
      <c r="J1092" s="10" t="str">
        <f>=LOG10(H1092)</f>
      </c>
      <c r="K1092" t="str">
        <f>=_xlfn.RANK.AVG(H1092,H$2:H$1654,1)</f>
      </c>
      <c r="L1092" t="str">
        <f>=_xlfn.RANK.AVG(I1092,I$2:I$1654,1)</f>
      </c>
      <c r="M1092" t="str">
        <f>=IF(AND(C1092="Public",E1092&lt;&gt;""),E1092,"")</f>
      </c>
      <c r="N1092" t="str">
        <f>=IF(AND(C1092="Public",E1092&lt;&gt;""),I1092,"")</f>
      </c>
      <c r="O1092" t="str">
        <f>=IF(AND(C1092="Private nonprofit",E1092&lt;&gt;""),E1092,"")</f>
      </c>
      <c r="P1092" t="str">
        <f>=IF(AND(C1092="Private nonprofit",E1092&lt;&gt;""),I1092,"")</f>
      </c>
    </row>
    <row r="1093">
      <c r="A1093" t="n">
        <v>207971</v>
      </c>
      <c r="B1093" t="s">
        <v>4121</v>
      </c>
      <c r="C1093" t="s">
        <v>163</v>
      </c>
      <c r="D1093" t="n">
        <v>26</v>
      </c>
      <c r="E1093" t="n">
        <v>23681</v>
      </c>
      <c r="F1093" t="n">
        <v>85</v>
      </c>
      <c r="G1093" t="n">
        <v>9</v>
      </c>
      <c r="H1093" t="n">
        <v>3956</v>
      </c>
      <c r="I1093" t="n">
        <v>73.3</v>
      </c>
      <c r="J1093" s="10" t="str">
        <f>=LOG10(H1093)</f>
      </c>
      <c r="K1093" t="str">
        <f>=_xlfn.RANK.AVG(H1093,H$2:H$1654,1)</f>
      </c>
      <c r="L1093" t="str">
        <f>=_xlfn.RANK.AVG(I1093,I$2:I$1654,1)</f>
      </c>
      <c r="M1093" t="str">
        <f>=IF(AND(C1093="Public",E1093&lt;&gt;""),E1093,"")</f>
      </c>
      <c r="N1093" t="str">
        <f>=IF(AND(C1093="Public",E1093&lt;&gt;""),I1093,"")</f>
      </c>
      <c r="O1093" t="str">
        <f>=IF(AND(C1093="Private nonprofit",E1093&lt;&gt;""),E1093,"")</f>
      </c>
      <c r="P1093" t="str">
        <f>=IF(AND(C1093="Private nonprofit",E1093&lt;&gt;""),I1093,"")</f>
      </c>
    </row>
    <row r="1094">
      <c r="A1094" t="n">
        <v>208646</v>
      </c>
      <c r="B1094" t="s">
        <v>4140</v>
      </c>
      <c r="C1094" t="s">
        <v>149</v>
      </c>
      <c r="D1094" t="n">
        <v>36</v>
      </c>
      <c r="E1094" t="n">
        <v>17219</v>
      </c>
      <c r="F1094" t="n">
        <v>67</v>
      </c>
      <c r="G1094" t="n">
        <v>14</v>
      </c>
      <c r="H1094" t="n">
        <v>4626</v>
      </c>
      <c r="I1094" t="n">
        <v>36.6</v>
      </c>
      <c r="J1094" s="10" t="str">
        <f>=LOG10(H1094)</f>
      </c>
      <c r="K1094" t="str">
        <f>=_xlfn.RANK.AVG(H1094,H$2:H$1654,1)</f>
      </c>
      <c r="L1094" t="str">
        <f>=_xlfn.RANK.AVG(I1094,I$2:I$1654,1)</f>
      </c>
      <c r="M1094" t="str">
        <f>=IF(AND(C1094="Public",E1094&lt;&gt;""),E1094,"")</f>
      </c>
      <c r="N1094" t="str">
        <f>=IF(AND(C1094="Public",E1094&lt;&gt;""),I1094,"")</f>
      </c>
      <c r="O1094" t="str">
        <f>=IF(AND(C1094="Private nonprofit",E1094&lt;&gt;""),E1094,"")</f>
      </c>
      <c r="P1094" t="str">
        <f>=IF(AND(C1094="Private nonprofit",E1094&lt;&gt;""),I1094,"")</f>
      </c>
    </row>
    <row r="1095">
      <c r="A1095" t="n">
        <v>208822</v>
      </c>
      <c r="B1095" t="s">
        <v>4144</v>
      </c>
      <c r="C1095" t="s">
        <v>163</v>
      </c>
      <c r="D1095" t="n">
        <v>27</v>
      </c>
      <c r="E1095" t="n">
        <v>30649</v>
      </c>
      <c r="F1095" t="n">
        <v>77</v>
      </c>
      <c r="G1095" t="n">
        <v>15</v>
      </c>
      <c r="H1095" t="n">
        <v>4903</v>
      </c>
      <c r="I1095" t="n">
        <v>68.7</v>
      </c>
      <c r="J1095" s="10" t="str">
        <f>=LOG10(H1095)</f>
      </c>
      <c r="K1095" t="str">
        <f>=_xlfn.RANK.AVG(H1095,H$2:H$1654,1)</f>
      </c>
      <c r="L1095" t="str">
        <f>=_xlfn.RANK.AVG(I1095,I$2:I$1654,1)</f>
      </c>
      <c r="M1095" t="str">
        <f>=IF(AND(C1095="Public",E1095&lt;&gt;""),E1095,"")</f>
      </c>
      <c r="N1095" t="str">
        <f>=IF(AND(C1095="Public",E1095&lt;&gt;""),I1095,"")</f>
      </c>
      <c r="O1095" t="str">
        <f>=IF(AND(C1095="Private nonprofit",E1095&lt;&gt;""),E1095,"")</f>
      </c>
      <c r="P1095" t="str">
        <f>=IF(AND(C1095="Private nonprofit",E1095&lt;&gt;""),I1095,"")</f>
      </c>
    </row>
    <row r="1096">
      <c r="A1096" t="n">
        <v>209056</v>
      </c>
      <c r="B1096" t="s">
        <v>4149</v>
      </c>
      <c r="C1096" t="s">
        <v>163</v>
      </c>
      <c r="D1096" t="n">
        <v>19</v>
      </c>
      <c r="E1096" t="n">
        <v>38247</v>
      </c>
      <c r="F1096" t="n">
        <v>82</v>
      </c>
      <c r="G1096" t="n">
        <v>12</v>
      </c>
      <c r="H1096" t="n">
        <v>3879</v>
      </c>
      <c r="I1096" t="n">
        <v>71.2</v>
      </c>
      <c r="J1096" s="10" t="str">
        <f>=LOG10(H1096)</f>
      </c>
      <c r="K1096" t="str">
        <f>=_xlfn.RANK.AVG(H1096,H$2:H$1654,1)</f>
      </c>
      <c r="L1096" t="str">
        <f>=_xlfn.RANK.AVG(I1096,I$2:I$1654,1)</f>
      </c>
      <c r="M1096" t="str">
        <f>=IF(AND(C1096="Public",E1096&lt;&gt;""),E1096,"")</f>
      </c>
      <c r="N1096" t="str">
        <f>=IF(AND(C1096="Public",E1096&lt;&gt;""),I1096,"")</f>
      </c>
      <c r="O1096" t="str">
        <f>=IF(AND(C1096="Private nonprofit",E1096&lt;&gt;""),E1096,"")</f>
      </c>
      <c r="P1096" t="str">
        <f>=IF(AND(C1096="Private nonprofit",E1096&lt;&gt;""),I1096,"")</f>
      </c>
    </row>
    <row r="1097">
      <c r="A1097" t="n">
        <v>209065</v>
      </c>
      <c r="B1097" t="s">
        <v>4150</v>
      </c>
      <c r="C1097" t="s">
        <v>163</v>
      </c>
      <c r="D1097" t="n">
        <v>28</v>
      </c>
      <c r="E1097" t="n">
        <v>31462</v>
      </c>
      <c r="F1097" t="n">
        <v>79</v>
      </c>
      <c r="G1097" t="n">
        <v>10</v>
      </c>
      <c r="H1097" t="n">
        <v>2018</v>
      </c>
      <c r="I1097" t="n">
        <v>65.2</v>
      </c>
      <c r="J1097" s="10" t="str">
        <f>=LOG10(H1097)</f>
      </c>
      <c r="K1097" t="str">
        <f>=_xlfn.RANK.AVG(H1097,H$2:H$1654,1)</f>
      </c>
      <c r="L1097" t="str">
        <f>=_xlfn.RANK.AVG(I1097,I$2:I$1654,1)</f>
      </c>
      <c r="M1097" t="str">
        <f>=IF(AND(C1097="Public",E1097&lt;&gt;""),E1097,"")</f>
      </c>
      <c r="N1097" t="str">
        <f>=IF(AND(C1097="Public",E1097&lt;&gt;""),I1097,"")</f>
      </c>
      <c r="O1097" t="str">
        <f>=IF(AND(C1097="Private nonprofit",E1097&lt;&gt;""),E1097,"")</f>
      </c>
      <c r="P1097" t="str">
        <f>=IF(AND(C1097="Private nonprofit",E1097&lt;&gt;""),I1097,"")</f>
      </c>
    </row>
    <row r="1098">
      <c r="A1098" t="n">
        <v>209287</v>
      </c>
      <c r="B1098" t="s">
        <v>4162</v>
      </c>
      <c r="C1098" t="s">
        <v>163</v>
      </c>
      <c r="D1098" t="n">
        <v>47</v>
      </c>
      <c r="E1098" t="n">
        <v>23072</v>
      </c>
      <c r="F1098" t="n">
        <v>34</v>
      </c>
      <c r="G1098" t="n">
        <v>10</v>
      </c>
      <c r="H1098" t="n">
        <v>668</v>
      </c>
      <c r="I1098" t="n">
        <v>50.8</v>
      </c>
      <c r="J1098" s="10" t="str">
        <f>=LOG10(H1098)</f>
      </c>
      <c r="K1098" t="str">
        <f>=_xlfn.RANK.AVG(H1098,H$2:H$1654,1)</f>
      </c>
      <c r="L1098" t="str">
        <f>=_xlfn.RANK.AVG(I1098,I$2:I$1654,1)</f>
      </c>
      <c r="M1098" t="str">
        <f>=IF(AND(C1098="Public",E1098&lt;&gt;""),E1098,"")</f>
      </c>
      <c r="N1098" t="str">
        <f>=IF(AND(C1098="Public",E1098&lt;&gt;""),I1098,"")</f>
      </c>
      <c r="O1098" t="str">
        <f>=IF(AND(C1098="Private nonprofit",E1098&lt;&gt;""),E1098,"")</f>
      </c>
      <c r="P1098" t="str">
        <f>=IF(AND(C1098="Private nonprofit",E1098&lt;&gt;""),I1098,"")</f>
      </c>
    </row>
    <row r="1099">
      <c r="A1099" t="n">
        <v>209409</v>
      </c>
      <c r="B1099" t="s">
        <v>4164</v>
      </c>
      <c r="C1099" t="s">
        <v>163</v>
      </c>
      <c r="D1099" t="n">
        <v>34</v>
      </c>
      <c r="E1099" t="n">
        <v>22534</v>
      </c>
      <c r="F1099" t="n">
        <v>71</v>
      </c>
      <c r="G1099" t="n">
        <v>15</v>
      </c>
      <c r="H1099" t="n">
        <v>836</v>
      </c>
      <c r="I1099" t="n">
        <v>61.4</v>
      </c>
      <c r="J1099" s="10" t="str">
        <f>=LOG10(H1099)</f>
      </c>
      <c r="K1099" t="str">
        <f>=_xlfn.RANK.AVG(H1099,H$2:H$1654,1)</f>
      </c>
      <c r="L1099" t="str">
        <f>=_xlfn.RANK.AVG(I1099,I$2:I$1654,1)</f>
      </c>
      <c r="M1099" t="str">
        <f>=IF(AND(C1099="Public",E1099&lt;&gt;""),E1099,"")</f>
      </c>
      <c r="N1099" t="str">
        <f>=IF(AND(C1099="Public",E1099&lt;&gt;""),I1099,"")</f>
      </c>
      <c r="O1099" t="str">
        <f>=IF(AND(C1099="Private nonprofit",E1099&lt;&gt;""),E1099,"")</f>
      </c>
      <c r="P1099" t="str">
        <f>=IF(AND(C1099="Private nonprofit",E1099&lt;&gt;""),I1099,"")</f>
      </c>
    </row>
    <row r="1100">
      <c r="A1100" t="n">
        <v>209506</v>
      </c>
      <c r="B1100" t="s">
        <v>4166</v>
      </c>
      <c r="C1100" t="s">
        <v>149</v>
      </c>
      <c r="D1100" t="n">
        <v>19</v>
      </c>
      <c r="E1100" t="n">
        <v>17274</v>
      </c>
      <c r="F1100" t="n">
        <v>73</v>
      </c>
      <c r="G1100" t="n">
        <v>14</v>
      </c>
      <c r="H1100" t="n">
        <v>8046</v>
      </c>
      <c r="I1100" t="n">
        <v>58.6</v>
      </c>
      <c r="J1100" s="10" t="str">
        <f>=LOG10(H1100)</f>
      </c>
      <c r="K1100" t="str">
        <f>=_xlfn.RANK.AVG(H1100,H$2:H$1654,1)</f>
      </c>
      <c r="L1100" t="str">
        <f>=_xlfn.RANK.AVG(I1100,I$2:I$1654,1)</f>
      </c>
      <c r="M1100" t="str">
        <f>=IF(AND(C1100="Public",E1100&lt;&gt;""),E1100,"")</f>
      </c>
      <c r="N1100" t="str">
        <f>=IF(AND(C1100="Public",E1100&lt;&gt;""),I1100,"")</f>
      </c>
      <c r="O1100" t="str">
        <f>=IF(AND(C1100="Private nonprofit",E1100&lt;&gt;""),E1100,"")</f>
      </c>
      <c r="P1100" t="str">
        <f>=IF(AND(C1100="Private nonprofit",E1100&lt;&gt;""),I1100,"")</f>
      </c>
    </row>
    <row r="1101">
      <c r="A1101" t="n">
        <v>209542</v>
      </c>
      <c r="B1101" t="s">
        <v>4168</v>
      </c>
      <c r="C1101" t="s">
        <v>149</v>
      </c>
      <c r="D1101" t="n">
        <v>22</v>
      </c>
      <c r="E1101" t="n">
        <v>21868</v>
      </c>
      <c r="F1101" t="n">
        <v>87</v>
      </c>
      <c r="G1101" t="n">
        <v>20</v>
      </c>
      <c r="H1101" t="n">
        <v>41142</v>
      </c>
      <c r="I1101" t="n">
        <v>70.6</v>
      </c>
      <c r="J1101" s="10" t="str">
        <f>=LOG10(H1101)</f>
      </c>
      <c r="K1101" t="str">
        <f>=_xlfn.RANK.AVG(H1101,H$2:H$1654,1)</f>
      </c>
      <c r="L1101" t="str">
        <f>=_xlfn.RANK.AVG(I1101,I$2:I$1654,1)</f>
      </c>
      <c r="M1101" t="str">
        <f>=IF(AND(C1101="Public",E1101&lt;&gt;""),E1101,"")</f>
      </c>
      <c r="N1101" t="str">
        <f>=IF(AND(C1101="Public",E1101&lt;&gt;""),I1101,"")</f>
      </c>
      <c r="O1101" t="str">
        <f>=IF(AND(C1101="Private nonprofit",E1101&lt;&gt;""),E1101,"")</f>
      </c>
      <c r="P1101" t="str">
        <f>=IF(AND(C1101="Private nonprofit",E1101&lt;&gt;""),I1101,"")</f>
      </c>
    </row>
    <row r="1102">
      <c r="A1102" t="n">
        <v>209551</v>
      </c>
      <c r="B1102" t="s">
        <v>4170</v>
      </c>
      <c r="C1102" t="s">
        <v>149</v>
      </c>
      <c r="D1102" t="n">
        <v>22</v>
      </c>
      <c r="E1102" t="n">
        <v>23917</v>
      </c>
      <c r="F1102" t="n">
        <v>85</v>
      </c>
      <c r="G1102" t="n">
        <v>20</v>
      </c>
      <c r="H1102" t="n">
        <v>25054</v>
      </c>
      <c r="I1102" t="n">
        <v>71.5</v>
      </c>
      <c r="J1102" s="10" t="str">
        <f>=LOG10(H1102)</f>
      </c>
      <c r="K1102" t="str">
        <f>=_xlfn.RANK.AVG(H1102,H$2:H$1654,1)</f>
      </c>
      <c r="L1102" t="str">
        <f>=_xlfn.RANK.AVG(I1102,I$2:I$1654,1)</f>
      </c>
      <c r="M1102" t="str">
        <f>=IF(AND(C1102="Public",E1102&lt;&gt;""),E1102,"")</f>
      </c>
      <c r="N1102" t="str">
        <f>=IF(AND(C1102="Public",E1102&lt;&gt;""),I1102,"")</f>
      </c>
      <c r="O1102" t="str">
        <f>=IF(AND(C1102="Private nonprofit",E1102&lt;&gt;""),E1102,"")</f>
      </c>
      <c r="P1102" t="str">
        <f>=IF(AND(C1102="Private nonprofit",E1102&lt;&gt;""),I1102,"")</f>
      </c>
    </row>
    <row r="1103">
      <c r="A1103" t="n">
        <v>209603</v>
      </c>
      <c r="B1103" t="s">
        <v>4171</v>
      </c>
      <c r="C1103" t="s">
        <v>163</v>
      </c>
      <c r="D1103" t="n">
        <v>44</v>
      </c>
      <c r="E1103" t="n">
        <v>42195</v>
      </c>
      <c r="F1103" t="n">
        <v>63</v>
      </c>
      <c r="G1103" t="n">
        <v>9</v>
      </c>
      <c r="H1103" t="n">
        <v>517</v>
      </c>
      <c r="I1103" t="n">
        <v>45.7</v>
      </c>
      <c r="J1103" s="10" t="str">
        <f>=LOG10(H1103)</f>
      </c>
      <c r="K1103" t="str">
        <f>=_xlfn.RANK.AVG(H1103,H$2:H$1654,1)</f>
      </c>
      <c r="L1103" t="str">
        <f>=_xlfn.RANK.AVG(I1103,I$2:I$1654,1)</f>
      </c>
      <c r="M1103" t="str">
        <f>=IF(AND(C1103="Public",E1103&lt;&gt;""),E1103,"")</f>
      </c>
      <c r="N1103" t="str">
        <f>=IF(AND(C1103="Public",E1103&lt;&gt;""),I1103,"")</f>
      </c>
      <c r="O1103" t="str">
        <f>=IF(AND(C1103="Private nonprofit",E1103&lt;&gt;""),E1103,"")</f>
      </c>
      <c r="P1103" t="str">
        <f>=IF(AND(C1103="Private nonprofit",E1103&lt;&gt;""),I1103,"")</f>
      </c>
    </row>
    <row r="1104">
      <c r="A1104" t="n">
        <v>209612</v>
      </c>
      <c r="B1104" t="s">
        <v>4172</v>
      </c>
      <c r="C1104" t="s">
        <v>163</v>
      </c>
      <c r="D1104" t="n">
        <v>27</v>
      </c>
      <c r="E1104" t="n">
        <v>34809</v>
      </c>
      <c r="F1104" t="n">
        <v>76</v>
      </c>
      <c r="G1104" t="n">
        <v>9</v>
      </c>
      <c r="H1104" t="n">
        <v>3937</v>
      </c>
      <c r="I1104" t="n">
        <v>64.8</v>
      </c>
      <c r="J1104" s="10" t="str">
        <f>=LOG10(H1104)</f>
      </c>
      <c r="K1104" t="str">
        <f>=_xlfn.RANK.AVG(H1104,H$2:H$1654,1)</f>
      </c>
      <c r="L1104" t="str">
        <f>=_xlfn.RANK.AVG(I1104,I$2:I$1654,1)</f>
      </c>
      <c r="M1104" t="str">
        <f>=IF(AND(C1104="Public",E1104&lt;&gt;""),E1104,"")</f>
      </c>
      <c r="N1104" t="str">
        <f>=IF(AND(C1104="Public",E1104&lt;&gt;""),I1104,"")</f>
      </c>
      <c r="O1104" t="str">
        <f>=IF(AND(C1104="Private nonprofit",E1104&lt;&gt;""),E1104,"")</f>
      </c>
      <c r="P1104" t="str">
        <f>=IF(AND(C1104="Private nonprofit",E1104&lt;&gt;""),I1104,"")</f>
      </c>
    </row>
    <row r="1105">
      <c r="A1105" t="n">
        <v>209807</v>
      </c>
      <c r="B1105" t="s">
        <v>4181</v>
      </c>
      <c r="C1105" t="s">
        <v>149</v>
      </c>
      <c r="D1105" t="n">
        <v>40</v>
      </c>
      <c r="E1105" t="n">
        <v>12509</v>
      </c>
      <c r="F1105" t="n">
        <v>75</v>
      </c>
      <c r="G1105" t="n">
        <v>16</v>
      </c>
      <c r="H1105" t="n">
        <v>26034</v>
      </c>
      <c r="I1105" t="n">
        <v>53.1</v>
      </c>
      <c r="J1105" s="10" t="str">
        <f>=LOG10(H1105)</f>
      </c>
      <c r="K1105" t="str">
        <f>=_xlfn.RANK.AVG(H1105,H$2:H$1654,1)</f>
      </c>
      <c r="L1105" t="str">
        <f>=_xlfn.RANK.AVG(I1105,I$2:I$1654,1)</f>
      </c>
      <c r="M1105" t="str">
        <f>=IF(AND(C1105="Public",E1105&lt;&gt;""),E1105,"")</f>
      </c>
      <c r="N1105" t="str">
        <f>=IF(AND(C1105="Public",E1105&lt;&gt;""),I1105,"")</f>
      </c>
      <c r="O1105" t="str">
        <f>=IF(AND(C1105="Private nonprofit",E1105&lt;&gt;""),E1105,"")</f>
      </c>
      <c r="P1105" t="str">
        <f>=IF(AND(C1105="Private nonprofit",E1105&lt;&gt;""),I1105,"")</f>
      </c>
    </row>
    <row r="1106">
      <c r="A1106" t="n">
        <v>209825</v>
      </c>
      <c r="B1106" t="s">
        <v>4182</v>
      </c>
      <c r="C1106" t="s">
        <v>163</v>
      </c>
      <c r="D1106" t="n">
        <v>19</v>
      </c>
      <c r="E1106" t="n">
        <v>34951</v>
      </c>
      <c r="F1106" t="n">
        <v>83</v>
      </c>
      <c r="G1106" t="n">
        <v>9</v>
      </c>
      <c r="H1106" t="n">
        <v>4024</v>
      </c>
      <c r="I1106" t="n">
        <v>80.4</v>
      </c>
      <c r="J1106" s="10" t="str">
        <f>=LOG10(H1106)</f>
      </c>
      <c r="K1106" t="str">
        <f>=_xlfn.RANK.AVG(H1106,H$2:H$1654,1)</f>
      </c>
      <c r="L1106" t="str">
        <f>=_xlfn.RANK.AVG(I1106,I$2:I$1654,1)</f>
      </c>
      <c r="M1106" t="str">
        <f>=IF(AND(C1106="Public",E1106&lt;&gt;""),E1106,"")</f>
      </c>
      <c r="N1106" t="str">
        <f>=IF(AND(C1106="Public",E1106&lt;&gt;""),I1106,"")</f>
      </c>
      <c r="O1106" t="str">
        <f>=IF(AND(C1106="Private nonprofit",E1106&lt;&gt;""),E1106,"")</f>
      </c>
      <c r="P1106" t="str">
        <f>=IF(AND(C1106="Private nonprofit",E1106&lt;&gt;""),I1106,"")</f>
      </c>
    </row>
    <row r="1107">
      <c r="A1107" t="n">
        <v>209922</v>
      </c>
      <c r="B1107" t="s">
        <v>4183</v>
      </c>
      <c r="C1107" t="s">
        <v>163</v>
      </c>
      <c r="D1107" t="n">
        <v>12</v>
      </c>
      <c r="E1107" t="n">
        <v>36993</v>
      </c>
      <c r="F1107" t="n">
        <v>86</v>
      </c>
      <c r="G1107" t="n">
        <v>9</v>
      </c>
      <c r="H1107" t="n">
        <v>1594</v>
      </c>
      <c r="I1107" t="n">
        <v>75.9</v>
      </c>
      <c r="J1107" s="10" t="str">
        <f>=LOG10(H1107)</f>
      </c>
      <c r="K1107" t="str">
        <f>=_xlfn.RANK.AVG(H1107,H$2:H$1654,1)</f>
      </c>
      <c r="L1107" t="str">
        <f>=_xlfn.RANK.AVG(I1107,I$2:I$1654,1)</f>
      </c>
      <c r="M1107" t="str">
        <f>=IF(AND(C1107="Public",E1107&lt;&gt;""),E1107,"")</f>
      </c>
      <c r="N1107" t="str">
        <f>=IF(AND(C1107="Public",E1107&lt;&gt;""),I1107,"")</f>
      </c>
      <c r="O1107" t="str">
        <f>=IF(AND(C1107="Private nonprofit",E1107&lt;&gt;""),E1107,"")</f>
      </c>
      <c r="P1107" t="str">
        <f>=IF(AND(C1107="Private nonprofit",E1107&lt;&gt;""),I1107,"")</f>
      </c>
    </row>
    <row r="1108">
      <c r="A1108" t="n">
        <v>210146</v>
      </c>
      <c r="B1108" t="s">
        <v>4185</v>
      </c>
      <c r="C1108" t="s">
        <v>149</v>
      </c>
      <c r="D1108" t="n">
        <v>24</v>
      </c>
      <c r="E1108" t="n">
        <v>17433</v>
      </c>
      <c r="F1108" t="n">
        <v>68</v>
      </c>
      <c r="G1108" t="n">
        <v>23</v>
      </c>
      <c r="H1108" t="n">
        <v>10699</v>
      </c>
      <c r="I1108" t="n">
        <v>44.2</v>
      </c>
      <c r="J1108" s="10" t="str">
        <f>=LOG10(H1108)</f>
      </c>
      <c r="K1108" t="str">
        <f>=_xlfn.RANK.AVG(H1108,H$2:H$1654,1)</f>
      </c>
      <c r="L1108" t="str">
        <f>=_xlfn.RANK.AVG(I1108,I$2:I$1654,1)</f>
      </c>
      <c r="M1108" t="str">
        <f>=IF(AND(C1108="Public",E1108&lt;&gt;""),E1108,"")</f>
      </c>
      <c r="N1108" t="str">
        <f>=IF(AND(C1108="Public",E1108&lt;&gt;""),I1108,"")</f>
      </c>
      <c r="O1108" t="str">
        <f>=IF(AND(C1108="Private nonprofit",E1108&lt;&gt;""),E1108,"")</f>
      </c>
      <c r="P1108" t="str">
        <f>=IF(AND(C1108="Private nonprofit",E1108&lt;&gt;""),I1108,"")</f>
      </c>
    </row>
    <row r="1109">
      <c r="A1109" t="n">
        <v>210304</v>
      </c>
      <c r="B1109" t="s">
        <v>4192</v>
      </c>
      <c r="C1109" t="s">
        <v>163</v>
      </c>
      <c r="D1109" t="n">
        <v>46</v>
      </c>
      <c r="E1109" t="n">
        <v>18402</v>
      </c>
      <c r="F1109" t="n">
        <v>77</v>
      </c>
      <c r="G1109" t="n">
        <v>10</v>
      </c>
      <c r="H1109" t="n">
        <v>395</v>
      </c>
      <c r="I1109" t="n">
        <v>79.4</v>
      </c>
      <c r="J1109" s="10" t="str">
        <f>=LOG10(H1109)</f>
      </c>
      <c r="K1109" t="str">
        <f>=_xlfn.RANK.AVG(H1109,H$2:H$1654,1)</f>
      </c>
      <c r="L1109" t="str">
        <f>=_xlfn.RANK.AVG(I1109,I$2:I$1654,1)</f>
      </c>
      <c r="M1109" t="str">
        <f>=IF(AND(C1109="Public",E1109&lt;&gt;""),E1109,"")</f>
      </c>
      <c r="N1109" t="str">
        <f>=IF(AND(C1109="Public",E1109&lt;&gt;""),I1109,"")</f>
      </c>
      <c r="O1109" t="str">
        <f>=IF(AND(C1109="Private nonprofit",E1109&lt;&gt;""),E1109,"")</f>
      </c>
      <c r="P1109" t="str">
        <f>=IF(AND(C1109="Private nonprofit",E1109&lt;&gt;""),I1109,"")</f>
      </c>
    </row>
    <row r="1110">
      <c r="A1110" t="n">
        <v>210331</v>
      </c>
      <c r="B1110" t="s">
        <v>4193</v>
      </c>
      <c r="C1110" t="s">
        <v>163</v>
      </c>
      <c r="D1110" t="n">
        <v>28</v>
      </c>
      <c r="E1110" t="n">
        <v>26028</v>
      </c>
      <c r="F1110" t="n">
        <v>82</v>
      </c>
      <c r="G1110" t="n">
        <v>16</v>
      </c>
      <c r="H1110" t="n">
        <v>1171</v>
      </c>
      <c r="I1110" t="n">
        <v>61</v>
      </c>
      <c r="J1110" s="10" t="str">
        <f>=LOG10(H1110)</f>
      </c>
      <c r="K1110" t="str">
        <f>=_xlfn.RANK.AVG(H1110,H$2:H$1654,1)</f>
      </c>
      <c r="L1110" t="str">
        <f>=_xlfn.RANK.AVG(I1110,I$2:I$1654,1)</f>
      </c>
      <c r="M1110" t="str">
        <f>=IF(AND(C1110="Public",E1110&lt;&gt;""),E1110,"")</f>
      </c>
      <c r="N1110" t="str">
        <f>=IF(AND(C1110="Public",E1110&lt;&gt;""),I1110,"")</f>
      </c>
      <c r="O1110" t="str">
        <f>=IF(AND(C1110="Private nonprofit",E1110&lt;&gt;""),E1110,"")</f>
      </c>
      <c r="P1110" t="str">
        <f>=IF(AND(C1110="Private nonprofit",E1110&lt;&gt;""),I1110,"")</f>
      </c>
    </row>
    <row r="1111">
      <c r="A1111" t="n">
        <v>210401</v>
      </c>
      <c r="B1111" t="s">
        <v>4195</v>
      </c>
      <c r="C1111" t="s">
        <v>163</v>
      </c>
      <c r="D1111" t="n">
        <v>22</v>
      </c>
      <c r="E1111" t="n">
        <v>27716</v>
      </c>
      <c r="F1111" t="n">
        <v>86</v>
      </c>
      <c r="G1111" t="n">
        <v>12</v>
      </c>
      <c r="H1111" t="n">
        <v>2069</v>
      </c>
      <c r="I1111" t="n">
        <v>72.7</v>
      </c>
      <c r="J1111" s="10" t="str">
        <f>=LOG10(H1111)</f>
      </c>
      <c r="K1111" t="str">
        <f>=_xlfn.RANK.AVG(H1111,H$2:H$1654,1)</f>
      </c>
      <c r="L1111" t="str">
        <f>=_xlfn.RANK.AVG(I1111,I$2:I$1654,1)</f>
      </c>
      <c r="M1111" t="str">
        <f>=IF(AND(C1111="Public",E1111&lt;&gt;""),E1111,"")</f>
      </c>
      <c r="N1111" t="str">
        <f>=IF(AND(C1111="Public",E1111&lt;&gt;""),I1111,"")</f>
      </c>
      <c r="O1111" t="str">
        <f>=IF(AND(C1111="Private nonprofit",E1111&lt;&gt;""),E1111,"")</f>
      </c>
      <c r="P1111" t="str">
        <f>=IF(AND(C1111="Private nonprofit",E1111&lt;&gt;""),I1111,"")</f>
      </c>
    </row>
    <row r="1112">
      <c r="A1112" t="n">
        <v>210429</v>
      </c>
      <c r="B1112" t="s">
        <v>4196</v>
      </c>
      <c r="C1112" t="s">
        <v>149</v>
      </c>
      <c r="D1112" t="n">
        <v>40</v>
      </c>
      <c r="E1112" t="n">
        <v>15249</v>
      </c>
      <c r="F1112" t="n">
        <v>76</v>
      </c>
      <c r="G1112" t="n">
        <v>13</v>
      </c>
      <c r="H1112" t="n">
        <v>6547</v>
      </c>
      <c r="I1112" t="n">
        <v>44.8</v>
      </c>
      <c r="J1112" s="10" t="str">
        <f>=LOG10(H1112)</f>
      </c>
      <c r="K1112" t="str">
        <f>=_xlfn.RANK.AVG(H1112,H$2:H$1654,1)</f>
      </c>
      <c r="L1112" t="str">
        <f>=_xlfn.RANK.AVG(I1112,I$2:I$1654,1)</f>
      </c>
      <c r="M1112" t="str">
        <f>=IF(AND(C1112="Public",E1112&lt;&gt;""),E1112,"")</f>
      </c>
      <c r="N1112" t="str">
        <f>=IF(AND(C1112="Public",E1112&lt;&gt;""),I1112,"")</f>
      </c>
      <c r="O1112" t="str">
        <f>=IF(AND(C1112="Private nonprofit",E1112&lt;&gt;""),E1112,"")</f>
      </c>
      <c r="P1112" t="str">
        <f>=IF(AND(C1112="Private nonprofit",E1112&lt;&gt;""),I1112,"")</f>
      </c>
    </row>
    <row r="1113">
      <c r="A1113" t="n">
        <v>210492</v>
      </c>
      <c r="B1113" t="s">
        <v>4198</v>
      </c>
      <c r="C1113" t="s">
        <v>163</v>
      </c>
      <c r="D1113" t="n">
        <v>46</v>
      </c>
      <c r="E1113" t="n">
        <v>19204</v>
      </c>
      <c r="F1113" t="n">
        <v>66</v>
      </c>
      <c r="G1113" t="n">
        <v>8</v>
      </c>
      <c r="H1113" t="n">
        <v>310</v>
      </c>
      <c r="I1113" t="n">
        <v>42.4</v>
      </c>
      <c r="J1113" s="10" t="str">
        <f>=LOG10(H1113)</f>
      </c>
      <c r="K1113" t="str">
        <f>=_xlfn.RANK.AVG(H1113,H$2:H$1654,1)</f>
      </c>
      <c r="L1113" t="str">
        <f>=_xlfn.RANK.AVG(I1113,I$2:I$1654,1)</f>
      </c>
      <c r="M1113" t="str">
        <f>=IF(AND(C1113="Public",E1113&lt;&gt;""),E1113,"")</f>
      </c>
      <c r="N1113" t="str">
        <f>=IF(AND(C1113="Public",E1113&lt;&gt;""),I1113,"")</f>
      </c>
      <c r="O1113" t="str">
        <f>=IF(AND(C1113="Private nonprofit",E1113&lt;&gt;""),E1113,"")</f>
      </c>
      <c r="P1113" t="str">
        <f>=IF(AND(C1113="Private nonprofit",E1113&lt;&gt;""),I1113,"")</f>
      </c>
    </row>
    <row r="1114">
      <c r="A1114" t="n">
        <v>210571</v>
      </c>
      <c r="B1114" t="s">
        <v>4203</v>
      </c>
      <c r="C1114" t="s">
        <v>163</v>
      </c>
      <c r="D1114" t="n">
        <v>50</v>
      </c>
      <c r="E1114" t="n">
        <v>22116</v>
      </c>
      <c r="F1114" t="n">
        <v>63</v>
      </c>
      <c r="G1114" t="n">
        <v>10</v>
      </c>
      <c r="H1114" t="n">
        <v>1777</v>
      </c>
      <c r="I1114" t="n">
        <v>42.2</v>
      </c>
      <c r="J1114" s="10" t="str">
        <f>=LOG10(H1114)</f>
      </c>
      <c r="K1114" t="str">
        <f>=_xlfn.RANK.AVG(H1114,H$2:H$1654,1)</f>
      </c>
      <c r="L1114" t="str">
        <f>=_xlfn.RANK.AVG(I1114,I$2:I$1654,1)</f>
      </c>
      <c r="M1114" t="str">
        <f>=IF(AND(C1114="Public",E1114&lt;&gt;""),E1114,"")</f>
      </c>
      <c r="N1114" t="str">
        <f>=IF(AND(C1114="Public",E1114&lt;&gt;""),I1114,"")</f>
      </c>
      <c r="O1114" t="str">
        <f>=IF(AND(C1114="Private nonprofit",E1114&lt;&gt;""),E1114,"")</f>
      </c>
      <c r="P1114" t="str">
        <f>=IF(AND(C1114="Private nonprofit",E1114&lt;&gt;""),I1114,"")</f>
      </c>
    </row>
    <row r="1115">
      <c r="A1115" t="n">
        <v>210669</v>
      </c>
      <c r="B1115" t="s">
        <v>4209</v>
      </c>
      <c r="C1115" t="s">
        <v>163</v>
      </c>
      <c r="D1115" t="n">
        <v>25</v>
      </c>
      <c r="E1115" t="n">
        <v>27929</v>
      </c>
      <c r="F1115" t="n">
        <v>84</v>
      </c>
      <c r="G1115" t="n">
        <v>8</v>
      </c>
      <c r="H1115" t="n">
        <v>1436</v>
      </c>
      <c r="I1115" t="n">
        <v>66.5</v>
      </c>
      <c r="J1115" s="10" t="str">
        <f>=LOG10(H1115)</f>
      </c>
      <c r="K1115" t="str">
        <f>=_xlfn.RANK.AVG(H1115,H$2:H$1654,1)</f>
      </c>
      <c r="L1115" t="str">
        <f>=_xlfn.RANK.AVG(I1115,I$2:I$1654,1)</f>
      </c>
      <c r="M1115" t="str">
        <f>=IF(AND(C1115="Public",E1115&lt;&gt;""),E1115,"")</f>
      </c>
      <c r="N1115" t="str">
        <f>=IF(AND(C1115="Public",E1115&lt;&gt;""),I1115,"")</f>
      </c>
      <c r="O1115" t="str">
        <f>=IF(AND(C1115="Private nonprofit",E1115&lt;&gt;""),E1115,"")</f>
      </c>
      <c r="P1115" t="str">
        <f>=IF(AND(C1115="Private nonprofit",E1115&lt;&gt;""),I1115,"")</f>
      </c>
    </row>
    <row r="1116">
      <c r="A1116" t="n">
        <v>210739</v>
      </c>
      <c r="B1116" t="s">
        <v>4213</v>
      </c>
      <c r="C1116" t="s">
        <v>163</v>
      </c>
      <c r="D1116" t="n">
        <v>23</v>
      </c>
      <c r="E1116" t="n">
        <v>30524</v>
      </c>
      <c r="F1116" t="n">
        <v>81</v>
      </c>
      <c r="G1116" t="n">
        <v>11</v>
      </c>
      <c r="H1116" t="n">
        <v>3842</v>
      </c>
      <c r="I1116" t="n">
        <v>71</v>
      </c>
      <c r="J1116" s="10" t="str">
        <f>=LOG10(H1116)</f>
      </c>
      <c r="K1116" t="str">
        <f>=_xlfn.RANK.AVG(H1116,H$2:H$1654,1)</f>
      </c>
      <c r="L1116" t="str">
        <f>=_xlfn.RANK.AVG(I1116,I$2:I$1654,1)</f>
      </c>
      <c r="M1116" t="str">
        <f>=IF(AND(C1116="Public",E1116&lt;&gt;""),E1116,"")</f>
      </c>
      <c r="N1116" t="str">
        <f>=IF(AND(C1116="Public",E1116&lt;&gt;""),I1116,"")</f>
      </c>
      <c r="O1116" t="str">
        <f>=IF(AND(C1116="Private nonprofit",E1116&lt;&gt;""),E1116,"")</f>
      </c>
      <c r="P1116" t="str">
        <f>=IF(AND(C1116="Private nonprofit",E1116&lt;&gt;""),I1116,"")</f>
      </c>
    </row>
    <row r="1117">
      <c r="A1117" t="n">
        <v>210775</v>
      </c>
      <c r="B1117" t="s">
        <v>4217</v>
      </c>
      <c r="C1117" t="s">
        <v>163</v>
      </c>
      <c r="D1117" t="n">
        <v>34</v>
      </c>
      <c r="E1117" t="n">
        <v>26166</v>
      </c>
      <c r="F1117" t="n">
        <v>73</v>
      </c>
      <c r="G1117" t="n">
        <v>12</v>
      </c>
      <c r="H1117" t="n">
        <v>3117</v>
      </c>
      <c r="I1117" t="n">
        <v>58.5</v>
      </c>
      <c r="J1117" s="10" t="str">
        <f>=LOG10(H1117)</f>
      </c>
      <c r="K1117" t="str">
        <f>=_xlfn.RANK.AVG(H1117,H$2:H$1654,1)</f>
      </c>
      <c r="L1117" t="str">
        <f>=_xlfn.RANK.AVG(I1117,I$2:I$1654,1)</f>
      </c>
      <c r="M1117" t="str">
        <f>=IF(AND(C1117="Public",E1117&lt;&gt;""),E1117,"")</f>
      </c>
      <c r="N1117" t="str">
        <f>=IF(AND(C1117="Public",E1117&lt;&gt;""),I1117,"")</f>
      </c>
      <c r="O1117" t="str">
        <f>=IF(AND(C1117="Private nonprofit",E1117&lt;&gt;""),E1117,"")</f>
      </c>
      <c r="P1117" t="str">
        <f>=IF(AND(C1117="Private nonprofit",E1117&lt;&gt;""),I1117,"")</f>
      </c>
    </row>
    <row r="1118">
      <c r="A1118" t="n">
        <v>211024</v>
      </c>
      <c r="B1118" t="s">
        <v>4224</v>
      </c>
      <c r="C1118" t="s">
        <v>163</v>
      </c>
      <c r="D1118" t="n">
        <v>49</v>
      </c>
      <c r="E1118" t="n">
        <v>23070</v>
      </c>
      <c r="F1118" t="n">
        <v>63</v>
      </c>
      <c r="G1118" t="n">
        <v>9</v>
      </c>
      <c r="H1118" t="n">
        <v>704</v>
      </c>
      <c r="I1118" t="n">
        <v>52.8</v>
      </c>
      <c r="J1118" s="10" t="str">
        <f>=LOG10(H1118)</f>
      </c>
      <c r="K1118" t="str">
        <f>=_xlfn.RANK.AVG(H1118,H$2:H$1654,1)</f>
      </c>
      <c r="L1118" t="str">
        <f>=_xlfn.RANK.AVG(I1118,I$2:I$1654,1)</f>
      </c>
      <c r="M1118" t="str">
        <f>=IF(AND(C1118="Public",E1118&lt;&gt;""),E1118,"")</f>
      </c>
      <c r="N1118" t="str">
        <f>=IF(AND(C1118="Public",E1118&lt;&gt;""),I1118,"")</f>
      </c>
      <c r="O1118" t="str">
        <f>=IF(AND(C1118="Private nonprofit",E1118&lt;&gt;""),E1118,"")</f>
      </c>
      <c r="P1118" t="str">
        <f>=IF(AND(C1118="Private nonprofit",E1118&lt;&gt;""),I1118,"")</f>
      </c>
    </row>
    <row r="1119">
      <c r="A1119" t="n">
        <v>211088</v>
      </c>
      <c r="B1119" t="s">
        <v>4228</v>
      </c>
      <c r="C1119" t="s">
        <v>163</v>
      </c>
      <c r="D1119" t="n">
        <v>28</v>
      </c>
      <c r="E1119" t="n">
        <v>26994</v>
      </c>
      <c r="F1119" t="n">
        <v>81</v>
      </c>
      <c r="G1119" t="n">
        <v>11</v>
      </c>
      <c r="H1119" t="n">
        <v>3851</v>
      </c>
      <c r="I1119" t="n">
        <v>64</v>
      </c>
      <c r="J1119" s="10" t="str">
        <f>=LOG10(H1119)</f>
      </c>
      <c r="K1119" t="str">
        <f>=_xlfn.RANK.AVG(H1119,H$2:H$1654,1)</f>
      </c>
      <c r="L1119" t="str">
        <f>=_xlfn.RANK.AVG(I1119,I$2:I$1654,1)</f>
      </c>
      <c r="M1119" t="str">
        <f>=IF(AND(C1119="Public",E1119&lt;&gt;""),E1119,"")</f>
      </c>
      <c r="N1119" t="str">
        <f>=IF(AND(C1119="Public",E1119&lt;&gt;""),I1119,"")</f>
      </c>
      <c r="O1119" t="str">
        <f>=IF(AND(C1119="Private nonprofit",E1119&lt;&gt;""),E1119,"")</f>
      </c>
      <c r="P1119" t="str">
        <f>=IF(AND(C1119="Private nonprofit",E1119&lt;&gt;""),I1119,"")</f>
      </c>
    </row>
    <row r="1120">
      <c r="A1120" t="n">
        <v>211273</v>
      </c>
      <c r="B1120" t="s">
        <v>4231</v>
      </c>
      <c r="C1120" t="s">
        <v>163</v>
      </c>
      <c r="D1120" t="n">
        <v>14</v>
      </c>
      <c r="E1120" t="n">
        <v>39383</v>
      </c>
      <c r="F1120" t="n">
        <v>90</v>
      </c>
      <c r="G1120" t="n">
        <v>8</v>
      </c>
      <c r="H1120" t="n">
        <v>1814</v>
      </c>
      <c r="I1120" t="n">
        <v>85.6</v>
      </c>
      <c r="J1120" s="10" t="str">
        <f>=LOG10(H1120)</f>
      </c>
      <c r="K1120" t="str">
        <f>=_xlfn.RANK.AVG(H1120,H$2:H$1654,1)</f>
      </c>
      <c r="L1120" t="str">
        <f>=_xlfn.RANK.AVG(I1120,I$2:I$1654,1)</f>
      </c>
      <c r="M1120" t="str">
        <f>=IF(AND(C1120="Public",E1120&lt;&gt;""),E1120,"")</f>
      </c>
      <c r="N1120" t="str">
        <f>=IF(AND(C1120="Public",E1120&lt;&gt;""),I1120,"")</f>
      </c>
      <c r="O1120" t="str">
        <f>=IF(AND(C1120="Private nonprofit",E1120&lt;&gt;""),E1120,"")</f>
      </c>
      <c r="P1120" t="str">
        <f>=IF(AND(C1120="Private nonprofit",E1120&lt;&gt;""),I1120,"")</f>
      </c>
    </row>
    <row r="1121">
      <c r="A1121" t="n">
        <v>211291</v>
      </c>
      <c r="B1121" t="s">
        <v>4233</v>
      </c>
      <c r="C1121" t="s">
        <v>163</v>
      </c>
      <c r="D1121" t="n">
        <v>11</v>
      </c>
      <c r="E1121" t="n">
        <v>38486</v>
      </c>
      <c r="F1121" t="n">
        <v>96</v>
      </c>
      <c r="G1121" t="n">
        <v>9</v>
      </c>
      <c r="H1121" t="n">
        <v>3877</v>
      </c>
      <c r="I1121" t="n">
        <v>86.2</v>
      </c>
      <c r="J1121" s="10" t="str">
        <f>=LOG10(H1121)</f>
      </c>
      <c r="K1121" t="str">
        <f>=_xlfn.RANK.AVG(H1121,H$2:H$1654,1)</f>
      </c>
      <c r="L1121" t="str">
        <f>=_xlfn.RANK.AVG(I1121,I$2:I$1654,1)</f>
      </c>
      <c r="M1121" t="str">
        <f>=IF(AND(C1121="Public",E1121&lt;&gt;""),E1121,"")</f>
      </c>
      <c r="N1121" t="str">
        <f>=IF(AND(C1121="Public",E1121&lt;&gt;""),I1121,"")</f>
      </c>
      <c r="O1121" t="str">
        <f>=IF(AND(C1121="Private nonprofit",E1121&lt;&gt;""),E1121,"")</f>
      </c>
      <c r="P1121" t="str">
        <f>=IF(AND(C1121="Private nonprofit",E1121&lt;&gt;""),I1121,"")</f>
      </c>
    </row>
    <row r="1122">
      <c r="A1122" t="n">
        <v>211352</v>
      </c>
      <c r="B1122" t="s">
        <v>4242</v>
      </c>
      <c r="C1122" t="s">
        <v>163</v>
      </c>
      <c r="D1122" t="n">
        <v>37</v>
      </c>
      <c r="E1122" t="n">
        <v>24733</v>
      </c>
      <c r="F1122" t="n">
        <v>46</v>
      </c>
      <c r="G1122" t="n">
        <v>9</v>
      </c>
      <c r="H1122" t="n">
        <v>1980</v>
      </c>
      <c r="I1122" t="n">
        <v>50.5</v>
      </c>
      <c r="J1122" s="10" t="str">
        <f>=LOG10(H1122)</f>
      </c>
      <c r="K1122" t="str">
        <f>=_xlfn.RANK.AVG(H1122,H$2:H$1654,1)</f>
      </c>
      <c r="L1122" t="str">
        <f>=_xlfn.RANK.AVG(I1122,I$2:I$1654,1)</f>
      </c>
      <c r="M1122" t="str">
        <f>=IF(AND(C1122="Public",E1122&lt;&gt;""),E1122,"")</f>
      </c>
      <c r="N1122" t="str">
        <f>=IF(AND(C1122="Public",E1122&lt;&gt;""),I1122,"")</f>
      </c>
      <c r="O1122" t="str">
        <f>=IF(AND(C1122="Private nonprofit",E1122&lt;&gt;""),E1122,"")</f>
      </c>
      <c r="P1122" t="str">
        <f>=IF(AND(C1122="Private nonprofit",E1122&lt;&gt;""),I1122,"")</f>
      </c>
    </row>
    <row r="1123">
      <c r="A1123" t="n">
        <v>211431</v>
      </c>
      <c r="B1123" t="s">
        <v>4244</v>
      </c>
      <c r="C1123" t="s">
        <v>163</v>
      </c>
      <c r="D1123" t="n">
        <v>41</v>
      </c>
      <c r="E1123" t="n">
        <v>20561</v>
      </c>
      <c r="F1123" t="n">
        <v>78</v>
      </c>
      <c r="G1123" t="n">
        <v>12</v>
      </c>
      <c r="H1123" t="n">
        <v>3229</v>
      </c>
      <c r="I1123" t="n">
        <v>55.2</v>
      </c>
      <c r="J1123" s="10" t="str">
        <f>=LOG10(H1123)</f>
      </c>
      <c r="K1123" t="str">
        <f>=_xlfn.RANK.AVG(H1123,H$2:H$1654,1)</f>
      </c>
      <c r="L1123" t="str">
        <f>=_xlfn.RANK.AVG(I1123,I$2:I$1654,1)</f>
      </c>
      <c r="M1123" t="str">
        <f>=IF(AND(C1123="Public",E1123&lt;&gt;""),E1123,"")</f>
      </c>
      <c r="N1123" t="str">
        <f>=IF(AND(C1123="Public",E1123&lt;&gt;""),I1123,"")</f>
      </c>
      <c r="O1123" t="str">
        <f>=IF(AND(C1123="Private nonprofit",E1123&lt;&gt;""),E1123,"")</f>
      </c>
      <c r="P1123" t="str">
        <f>=IF(AND(C1123="Private nonprofit",E1123&lt;&gt;""),I1123,"")</f>
      </c>
    </row>
    <row r="1124">
      <c r="A1124" t="n">
        <v>211440</v>
      </c>
      <c r="B1124" t="s">
        <v>4245</v>
      </c>
      <c r="C1124" t="s">
        <v>163</v>
      </c>
      <c r="D1124" t="n">
        <v>15</v>
      </c>
      <c r="E1124" t="n">
        <v>32964</v>
      </c>
      <c r="F1124" t="n">
        <v>97</v>
      </c>
      <c r="G1124" t="n">
        <v>5</v>
      </c>
      <c r="H1124" t="n">
        <v>17136</v>
      </c>
      <c r="I1124" t="n">
        <v>92.5</v>
      </c>
      <c r="J1124" s="10" t="str">
        <f>=LOG10(H1124)</f>
      </c>
      <c r="K1124" t="str">
        <f>=_xlfn.RANK.AVG(H1124,H$2:H$1654,1)</f>
      </c>
      <c r="L1124" t="str">
        <f>=_xlfn.RANK.AVG(I1124,I$2:I$1654,1)</f>
      </c>
      <c r="M1124" t="str">
        <f>=IF(AND(C1124="Public",E1124&lt;&gt;""),E1124,"")</f>
      </c>
      <c r="N1124" t="str">
        <f>=IF(AND(C1124="Public",E1124&lt;&gt;""),I1124,"")</f>
      </c>
      <c r="O1124" t="str">
        <f>=IF(AND(C1124="Private nonprofit",E1124&lt;&gt;""),E1124,"")</f>
      </c>
      <c r="P1124" t="str">
        <f>=IF(AND(C1124="Private nonprofit",E1124&lt;&gt;""),I1124,"")</f>
      </c>
    </row>
    <row r="1125">
      <c r="A1125" t="n">
        <v>211468</v>
      </c>
      <c r="B1125" t="s">
        <v>4246</v>
      </c>
      <c r="C1125" t="s">
        <v>163</v>
      </c>
      <c r="D1125" t="n">
        <v>39</v>
      </c>
      <c r="E1125" t="n">
        <v>23036</v>
      </c>
      <c r="F1125" t="n">
        <v>77</v>
      </c>
      <c r="G1125" t="n">
        <v>9</v>
      </c>
      <c r="H1125" t="n">
        <v>1644</v>
      </c>
      <c r="I1125" t="n">
        <v>58.2</v>
      </c>
      <c r="J1125" s="10" t="str">
        <f>=LOG10(H1125)</f>
      </c>
      <c r="K1125" t="str">
        <f>=_xlfn.RANK.AVG(H1125,H$2:H$1654,1)</f>
      </c>
      <c r="L1125" t="str">
        <f>=_xlfn.RANK.AVG(I1125,I$2:I$1654,1)</f>
      </c>
      <c r="M1125" t="str">
        <f>=IF(AND(C1125="Public",E1125&lt;&gt;""),E1125,"")</f>
      </c>
      <c r="N1125" t="str">
        <f>=IF(AND(C1125="Public",E1125&lt;&gt;""),I1125,"")</f>
      </c>
      <c r="O1125" t="str">
        <f>=IF(AND(C1125="Private nonprofit",E1125&lt;&gt;""),E1125,"")</f>
      </c>
      <c r="P1125" t="str">
        <f>=IF(AND(C1125="Private nonprofit",E1125&lt;&gt;""),I1125,"")</f>
      </c>
    </row>
    <row r="1126">
      <c r="A1126" t="n">
        <v>211477</v>
      </c>
      <c r="B1126" t="s">
        <v>4248</v>
      </c>
      <c r="C1126" t="s">
        <v>189</v>
      </c>
      <c r="D1126" t="n">
        <v>43</v>
      </c>
      <c r="E1126" t="n">
        <v>18681</v>
      </c>
      <c r="F1126" t="n">
        <v>64</v>
      </c>
      <c r="G1126" t="n">
        <v>8</v>
      </c>
      <c r="H1126" t="n">
        <v>1223</v>
      </c>
      <c r="I1126" t="n">
        <v>36.5</v>
      </c>
      <c r="J1126" s="10" t="str">
        <f>=LOG10(H1126)</f>
      </c>
      <c r="K1126" t="str">
        <f>=_xlfn.RANK.AVG(H1126,H$2:H$1654,1)</f>
      </c>
      <c r="L1126" t="str">
        <f>=_xlfn.RANK.AVG(I1126,I$2:I$1654,1)</f>
      </c>
      <c r="M1126" t="str">
        <f>=IF(AND(C1126="Public",E1126&lt;&gt;""),E1126,"")</f>
      </c>
      <c r="N1126" t="str">
        <f>=IF(AND(C1126="Public",E1126&lt;&gt;""),I1126,"")</f>
      </c>
      <c r="O1126" t="str">
        <f>=IF(AND(C1126="Private nonprofit",E1126&lt;&gt;""),E1126,"")</f>
      </c>
      <c r="P1126" t="str">
        <f>=IF(AND(C1126="Private nonprofit",E1126&lt;&gt;""),I1126,"")</f>
      </c>
    </row>
    <row r="1127">
      <c r="A1127" t="n">
        <v>211556</v>
      </c>
      <c r="B1127" t="s">
        <v>4250</v>
      </c>
      <c r="C1127" t="s">
        <v>163</v>
      </c>
      <c r="D1127" t="n">
        <v>21</v>
      </c>
      <c r="E1127" t="n">
        <v>29051</v>
      </c>
      <c r="F1127" t="n">
        <v>79</v>
      </c>
      <c r="G1127" t="n">
        <v>10</v>
      </c>
      <c r="H1127" t="n">
        <v>2658</v>
      </c>
      <c r="I1127" t="n">
        <v>66.2</v>
      </c>
      <c r="J1127" s="10" t="str">
        <f>=LOG10(H1127)</f>
      </c>
      <c r="K1127" t="str">
        <f>=_xlfn.RANK.AVG(H1127,H$2:H$1654,1)</f>
      </c>
      <c r="L1127" t="str">
        <f>=_xlfn.RANK.AVG(I1127,I$2:I$1654,1)</f>
      </c>
      <c r="M1127" t="str">
        <f>=IF(AND(C1127="Public",E1127&lt;&gt;""),E1127,"")</f>
      </c>
      <c r="N1127" t="str">
        <f>=IF(AND(C1127="Public",E1127&lt;&gt;""),I1127,"")</f>
      </c>
      <c r="O1127" t="str">
        <f>=IF(AND(C1127="Private nonprofit",E1127&lt;&gt;""),E1127,"")</f>
      </c>
      <c r="P1127" t="str">
        <f>=IF(AND(C1127="Private nonprofit",E1127&lt;&gt;""),I1127,"")</f>
      </c>
    </row>
    <row r="1128">
      <c r="A1128" t="n">
        <v>211583</v>
      </c>
      <c r="B1128" t="s">
        <v>4251</v>
      </c>
      <c r="C1128" t="s">
        <v>163</v>
      </c>
      <c r="D1128" t="n">
        <v>47</v>
      </c>
      <c r="E1128" t="n">
        <v>28583</v>
      </c>
      <c r="F1128" t="n">
        <v>67</v>
      </c>
      <c r="G1128" t="n">
        <v>10</v>
      </c>
      <c r="H1128" t="n">
        <v>1666</v>
      </c>
      <c r="I1128" t="n">
        <v>56.1</v>
      </c>
      <c r="J1128" s="10" t="str">
        <f>=LOG10(H1128)</f>
      </c>
      <c r="K1128" t="str">
        <f>=_xlfn.RANK.AVG(H1128,H$2:H$1654,1)</f>
      </c>
      <c r="L1128" t="str">
        <f>=_xlfn.RANK.AVG(I1128,I$2:I$1654,1)</f>
      </c>
      <c r="M1128" t="str">
        <f>=IF(AND(C1128="Public",E1128&lt;&gt;""),E1128,"")</f>
      </c>
      <c r="N1128" t="str">
        <f>=IF(AND(C1128="Public",E1128&lt;&gt;""),I1128,"")</f>
      </c>
      <c r="O1128" t="str">
        <f>=IF(AND(C1128="Private nonprofit",E1128&lt;&gt;""),E1128,"")</f>
      </c>
      <c r="P1128" t="str">
        <f>=IF(AND(C1128="Private nonprofit",E1128&lt;&gt;""),I1128,"")</f>
      </c>
    </row>
    <row r="1129">
      <c r="A1129" t="n">
        <v>211608</v>
      </c>
      <c r="B1129" t="s">
        <v>4252</v>
      </c>
      <c r="C1129" t="s">
        <v>149</v>
      </c>
      <c r="D1129" t="n">
        <v>41</v>
      </c>
      <c r="E1129" t="n">
        <v>8460</v>
      </c>
      <c r="F1129" t="n">
        <v>68</v>
      </c>
      <c r="G1129" t="n">
        <v>15</v>
      </c>
      <c r="H1129" t="n">
        <v>750</v>
      </c>
      <c r="I1129" t="n">
        <v>16.2</v>
      </c>
      <c r="J1129" s="10" t="str">
        <f>=LOG10(H1129)</f>
      </c>
      <c r="K1129" t="str">
        <f>=_xlfn.RANK.AVG(H1129,H$2:H$1654,1)</f>
      </c>
      <c r="L1129" t="str">
        <f>=_xlfn.RANK.AVG(I1129,I$2:I$1654,1)</f>
      </c>
      <c r="M1129" t="str">
        <f>=IF(AND(C1129="Public",E1129&lt;&gt;""),E1129,"")</f>
      </c>
      <c r="N1129" t="str">
        <f>=IF(AND(C1129="Public",E1129&lt;&gt;""),I1129,"")</f>
      </c>
      <c r="O1129" t="str">
        <f>=IF(AND(C1129="Private nonprofit",E1129&lt;&gt;""),E1129,"")</f>
      </c>
      <c r="P1129" t="str">
        <f>=IF(AND(C1129="Private nonprofit",E1129&lt;&gt;""),I1129,"")</f>
      </c>
    </row>
    <row r="1130">
      <c r="A1130" t="n">
        <v>211981</v>
      </c>
      <c r="B1130" t="s">
        <v>4260</v>
      </c>
      <c r="C1130" t="s">
        <v>163</v>
      </c>
      <c r="D1130" t="n">
        <v>29</v>
      </c>
      <c r="E1130" t="n">
        <v>28401</v>
      </c>
      <c r="F1130" t="n">
        <v>66</v>
      </c>
      <c r="G1130" t="n">
        <v>14</v>
      </c>
      <c r="H1130" t="n">
        <v>2752</v>
      </c>
      <c r="I1130" t="n">
        <v>52</v>
      </c>
      <c r="J1130" s="10" t="str">
        <f>=LOG10(H1130)</f>
      </c>
      <c r="K1130" t="str">
        <f>=_xlfn.RANK.AVG(H1130,H$2:H$1654,1)</f>
      </c>
      <c r="L1130" t="str">
        <f>=_xlfn.RANK.AVG(I1130,I$2:I$1654,1)</f>
      </c>
      <c r="M1130" t="str">
        <f>=IF(AND(C1130="Public",E1130&lt;&gt;""),E1130,"")</f>
      </c>
      <c r="N1130" t="str">
        <f>=IF(AND(C1130="Public",E1130&lt;&gt;""),I1130,"")</f>
      </c>
      <c r="O1130" t="str">
        <f>=IF(AND(C1130="Private nonprofit",E1130&lt;&gt;""),E1130,"")</f>
      </c>
      <c r="P1130" t="str">
        <f>=IF(AND(C1130="Private nonprofit",E1130&lt;&gt;""),I1130,"")</f>
      </c>
    </row>
    <row r="1131">
      <c r="A1131" t="n">
        <v>212009</v>
      </c>
      <c r="B1131" t="s">
        <v>4262</v>
      </c>
      <c r="C1131" t="s">
        <v>163</v>
      </c>
      <c r="D1131" t="n">
        <v>14</v>
      </c>
      <c r="E1131" t="n">
        <v>40242</v>
      </c>
      <c r="F1131" t="n">
        <v>89</v>
      </c>
      <c r="G1131" t="n">
        <v>9</v>
      </c>
      <c r="H1131" t="n">
        <v>2206</v>
      </c>
      <c r="I1131" t="n">
        <v>83.4</v>
      </c>
      <c r="J1131" s="10" t="str">
        <f>=LOG10(H1131)</f>
      </c>
      <c r="K1131" t="str">
        <f>=_xlfn.RANK.AVG(H1131,H$2:H$1654,1)</f>
      </c>
      <c r="L1131" t="str">
        <f>=_xlfn.RANK.AVG(I1131,I$2:I$1654,1)</f>
      </c>
      <c r="M1131" t="str">
        <f>=IF(AND(C1131="Public",E1131&lt;&gt;""),E1131,"")</f>
      </c>
      <c r="N1131" t="str">
        <f>=IF(AND(C1131="Public",E1131&lt;&gt;""),I1131,"")</f>
      </c>
      <c r="O1131" t="str">
        <f>=IF(AND(C1131="Private nonprofit",E1131&lt;&gt;""),E1131,"")</f>
      </c>
      <c r="P1131" t="str">
        <f>=IF(AND(C1131="Private nonprofit",E1131&lt;&gt;""),I1131,"")</f>
      </c>
    </row>
    <row r="1132">
      <c r="A1132" t="n">
        <v>212054</v>
      </c>
      <c r="B1132" t="s">
        <v>4266</v>
      </c>
      <c r="C1132" t="s">
        <v>163</v>
      </c>
      <c r="D1132" t="n">
        <v>25</v>
      </c>
      <c r="E1132" t="n">
        <v>42342</v>
      </c>
      <c r="F1132" t="n">
        <v>90</v>
      </c>
      <c r="G1132" t="n">
        <v>9</v>
      </c>
      <c r="H1132" t="n">
        <v>25614</v>
      </c>
      <c r="I1132" t="n">
        <v>77.1</v>
      </c>
      <c r="J1132" s="10" t="str">
        <f>=LOG10(H1132)</f>
      </c>
      <c r="K1132" t="str">
        <f>=_xlfn.RANK.AVG(H1132,H$2:H$1654,1)</f>
      </c>
      <c r="L1132" t="str">
        <f>=_xlfn.RANK.AVG(I1132,I$2:I$1654,1)</f>
      </c>
      <c r="M1132" t="str">
        <f>=IF(AND(C1132="Public",E1132&lt;&gt;""),E1132,"")</f>
      </c>
      <c r="N1132" t="str">
        <f>=IF(AND(C1132="Public",E1132&lt;&gt;""),I1132,"")</f>
      </c>
      <c r="O1132" t="str">
        <f>=IF(AND(C1132="Private nonprofit",E1132&lt;&gt;""),E1132,"")</f>
      </c>
      <c r="P1132" t="str">
        <f>=IF(AND(C1132="Private nonprofit",E1132&lt;&gt;""),I1132,"")</f>
      </c>
    </row>
    <row r="1133">
      <c r="A1133" t="n">
        <v>212106</v>
      </c>
      <c r="B1133" t="s">
        <v>4267</v>
      </c>
      <c r="C1133" t="s">
        <v>163</v>
      </c>
      <c r="D1133" t="n">
        <v>18</v>
      </c>
      <c r="E1133" t="n">
        <v>35125</v>
      </c>
      <c r="F1133" t="n">
        <v>86</v>
      </c>
      <c r="G1133" t="n">
        <v>12</v>
      </c>
      <c r="H1133" t="n">
        <v>9111</v>
      </c>
      <c r="I1133" t="n">
        <v>74.9</v>
      </c>
      <c r="J1133" s="10" t="str">
        <f>=LOG10(H1133)</f>
      </c>
      <c r="K1133" t="str">
        <f>=_xlfn.RANK.AVG(H1133,H$2:H$1654,1)</f>
      </c>
      <c r="L1133" t="str">
        <f>=_xlfn.RANK.AVG(I1133,I$2:I$1654,1)</f>
      </c>
      <c r="M1133" t="str">
        <f>=IF(AND(C1133="Public",E1133&lt;&gt;""),E1133,"")</f>
      </c>
      <c r="N1133" t="str">
        <f>=IF(AND(C1133="Public",E1133&lt;&gt;""),I1133,"")</f>
      </c>
      <c r="O1133" t="str">
        <f>=IF(AND(C1133="Private nonprofit",E1133&lt;&gt;""),E1133,"")</f>
      </c>
      <c r="P1133" t="str">
        <f>=IF(AND(C1133="Private nonprofit",E1133&lt;&gt;""),I1133,"")</f>
      </c>
    </row>
    <row r="1134">
      <c r="A1134" t="n">
        <v>212115</v>
      </c>
      <c r="B1134" t="s">
        <v>4268</v>
      </c>
      <c r="C1134" t="s">
        <v>149</v>
      </c>
      <c r="D1134" t="n">
        <v>40</v>
      </c>
      <c r="E1134" t="n">
        <v>15318</v>
      </c>
      <c r="F1134" t="n">
        <v>71</v>
      </c>
      <c r="G1134" t="n">
        <v>20</v>
      </c>
      <c r="H1134" t="n">
        <v>5931</v>
      </c>
      <c r="I1134" t="n">
        <v>43.8</v>
      </c>
      <c r="J1134" s="10" t="str">
        <f>=LOG10(H1134)</f>
      </c>
      <c r="K1134" t="str">
        <f>=_xlfn.RANK.AVG(H1134,H$2:H$1654,1)</f>
      </c>
      <c r="L1134" t="str">
        <f>=_xlfn.RANK.AVG(I1134,I$2:I$1654,1)</f>
      </c>
      <c r="M1134" t="str">
        <f>=IF(AND(C1134="Public",E1134&lt;&gt;""),E1134,"")</f>
      </c>
      <c r="N1134" t="str">
        <f>=IF(AND(C1134="Public",E1134&lt;&gt;""),I1134,"")</f>
      </c>
      <c r="O1134" t="str">
        <f>=IF(AND(C1134="Private nonprofit",E1134&lt;&gt;""),E1134,"")</f>
      </c>
      <c r="P1134" t="str">
        <f>=IF(AND(C1134="Private nonprofit",E1134&lt;&gt;""),I1134,"")</f>
      </c>
    </row>
    <row r="1135">
      <c r="A1135" t="n">
        <v>212133</v>
      </c>
      <c r="B1135" t="s">
        <v>4270</v>
      </c>
      <c r="C1135" t="s">
        <v>163</v>
      </c>
      <c r="D1135" t="n">
        <v>36</v>
      </c>
      <c r="E1135" t="n">
        <v>21900</v>
      </c>
      <c r="F1135" t="n">
        <v>71</v>
      </c>
      <c r="G1135" t="n">
        <v>19</v>
      </c>
      <c r="H1135" t="n">
        <v>8087</v>
      </c>
      <c r="I1135" t="n">
        <v>57.4</v>
      </c>
      <c r="J1135" s="10" t="str">
        <f>=LOG10(H1135)</f>
      </c>
      <c r="K1135" t="str">
        <f>=_xlfn.RANK.AVG(H1135,H$2:H$1654,1)</f>
      </c>
      <c r="L1135" t="str">
        <f>=_xlfn.RANK.AVG(I1135,I$2:I$1654,1)</f>
      </c>
      <c r="M1135" t="str">
        <f>=IF(AND(C1135="Public",E1135&lt;&gt;""),E1135,"")</f>
      </c>
      <c r="N1135" t="str">
        <f>=IF(AND(C1135="Public",E1135&lt;&gt;""),I1135,"")</f>
      </c>
      <c r="O1135" t="str">
        <f>=IF(AND(C1135="Private nonprofit",E1135&lt;&gt;""),E1135,"")</f>
      </c>
      <c r="P1135" t="str">
        <f>=IF(AND(C1135="Private nonprofit",E1135&lt;&gt;""),I1135,"")</f>
      </c>
    </row>
    <row r="1136">
      <c r="A1136" t="n">
        <v>212197</v>
      </c>
      <c r="B1136" t="s">
        <v>4272</v>
      </c>
      <c r="C1136" t="s">
        <v>163</v>
      </c>
      <c r="D1136" t="n">
        <v>19</v>
      </c>
      <c r="E1136" t="n">
        <v>27019</v>
      </c>
      <c r="F1136" t="n">
        <v>84</v>
      </c>
      <c r="G1136" t="n">
        <v>12</v>
      </c>
      <c r="H1136" t="n">
        <v>2382</v>
      </c>
      <c r="I1136" t="n">
        <v>77.1</v>
      </c>
      <c r="J1136" s="10" t="str">
        <f>=LOG10(H1136)</f>
      </c>
      <c r="K1136" t="str">
        <f>=_xlfn.RANK.AVG(H1136,H$2:H$1654,1)</f>
      </c>
      <c r="L1136" t="str">
        <f>=_xlfn.RANK.AVG(I1136,I$2:I$1654,1)</f>
      </c>
      <c r="M1136" t="str">
        <f>=IF(AND(C1136="Public",E1136&lt;&gt;""),E1136,"")</f>
      </c>
      <c r="N1136" t="str">
        <f>=IF(AND(C1136="Public",E1136&lt;&gt;""),I1136,"")</f>
      </c>
      <c r="O1136" t="str">
        <f>=IF(AND(C1136="Private nonprofit",E1136&lt;&gt;""),E1136,"")</f>
      </c>
      <c r="P1136" t="str">
        <f>=IF(AND(C1136="Private nonprofit",E1136&lt;&gt;""),I1136,"")</f>
      </c>
    </row>
    <row r="1137">
      <c r="A1137" t="n">
        <v>212577</v>
      </c>
      <c r="B1137" t="s">
        <v>4288</v>
      </c>
      <c r="C1137" t="s">
        <v>163</v>
      </c>
      <c r="D1137" t="n">
        <v>17</v>
      </c>
      <c r="E1137" t="n">
        <v>37475</v>
      </c>
      <c r="F1137" t="n">
        <v>85</v>
      </c>
      <c r="G1137" t="n">
        <v>9</v>
      </c>
      <c r="H1137" t="n">
        <v>2070</v>
      </c>
      <c r="I1137" t="n">
        <v>86</v>
      </c>
      <c r="J1137" s="10" t="str">
        <f>=LOG10(H1137)</f>
      </c>
      <c r="K1137" t="str">
        <f>=_xlfn.RANK.AVG(H1137,H$2:H$1654,1)</f>
      </c>
      <c r="L1137" t="str">
        <f>=_xlfn.RANK.AVG(I1137,I$2:I$1654,1)</f>
      </c>
      <c r="M1137" t="str">
        <f>=IF(AND(C1137="Public",E1137&lt;&gt;""),E1137,"")</f>
      </c>
      <c r="N1137" t="str">
        <f>=IF(AND(C1137="Public",E1137&lt;&gt;""),I1137,"")</f>
      </c>
      <c r="O1137" t="str">
        <f>=IF(AND(C1137="Private nonprofit",E1137&lt;&gt;""),E1137,"")</f>
      </c>
      <c r="P1137" t="str">
        <f>=IF(AND(C1137="Private nonprofit",E1137&lt;&gt;""),I1137,"")</f>
      </c>
    </row>
    <row r="1138">
      <c r="A1138" t="n">
        <v>212601</v>
      </c>
      <c r="B1138" t="s">
        <v>4289</v>
      </c>
      <c r="C1138" t="s">
        <v>163</v>
      </c>
      <c r="D1138" t="n">
        <v>22</v>
      </c>
      <c r="E1138" t="n">
        <v>23942</v>
      </c>
      <c r="F1138" t="n">
        <v>76</v>
      </c>
      <c r="G1138" t="n">
        <v>13</v>
      </c>
      <c r="H1138" t="n">
        <v>5358</v>
      </c>
      <c r="I1138" t="n">
        <v>70.7</v>
      </c>
      <c r="J1138" s="10" t="str">
        <f>=LOG10(H1138)</f>
      </c>
      <c r="K1138" t="str">
        <f>=_xlfn.RANK.AVG(H1138,H$2:H$1654,1)</f>
      </c>
      <c r="L1138" t="str">
        <f>=_xlfn.RANK.AVG(I1138,I$2:I$1654,1)</f>
      </c>
      <c r="M1138" t="str">
        <f>=IF(AND(C1138="Public",E1138&lt;&gt;""),E1138,"")</f>
      </c>
      <c r="N1138" t="str">
        <f>=IF(AND(C1138="Public",E1138&lt;&gt;""),I1138,"")</f>
      </c>
      <c r="O1138" t="str">
        <f>=IF(AND(C1138="Private nonprofit",E1138&lt;&gt;""),E1138,"")</f>
      </c>
      <c r="P1138" t="str">
        <f>=IF(AND(C1138="Private nonprofit",E1138&lt;&gt;""),I1138,"")</f>
      </c>
    </row>
    <row r="1139">
      <c r="A1139" t="n">
        <v>212656</v>
      </c>
      <c r="B1139" t="s">
        <v>4290</v>
      </c>
      <c r="C1139" t="s">
        <v>163</v>
      </c>
      <c r="D1139" t="n">
        <v>32</v>
      </c>
      <c r="E1139" t="n">
        <v>22145</v>
      </c>
      <c r="F1139" t="n">
        <v>81</v>
      </c>
      <c r="G1139" t="n">
        <v>12</v>
      </c>
      <c r="H1139" t="n">
        <v>1344</v>
      </c>
      <c r="I1139" t="n">
        <v>61</v>
      </c>
      <c r="J1139" s="10" t="str">
        <f>=LOG10(H1139)</f>
      </c>
      <c r="K1139" t="str">
        <f>=_xlfn.RANK.AVG(H1139,H$2:H$1654,1)</f>
      </c>
      <c r="L1139" t="str">
        <f>=_xlfn.RANK.AVG(I1139,I$2:I$1654,1)</f>
      </c>
      <c r="M1139" t="str">
        <f>=IF(AND(C1139="Public",E1139&lt;&gt;""),E1139,"")</f>
      </c>
      <c r="N1139" t="str">
        <f>=IF(AND(C1139="Public",E1139&lt;&gt;""),I1139,"")</f>
      </c>
      <c r="O1139" t="str">
        <f>=IF(AND(C1139="Private nonprofit",E1139&lt;&gt;""),E1139,"")</f>
      </c>
      <c r="P1139" t="str">
        <f>=IF(AND(C1139="Private nonprofit",E1139&lt;&gt;""),I1139,"")</f>
      </c>
    </row>
    <row r="1140">
      <c r="A1140" t="n">
        <v>212674</v>
      </c>
      <c r="B1140" t="s">
        <v>4292</v>
      </c>
      <c r="C1140" t="s">
        <v>163</v>
      </c>
      <c r="D1140" t="n">
        <v>21</v>
      </c>
      <c r="E1140" t="n">
        <v>35729</v>
      </c>
      <c r="F1140" t="n">
        <v>90</v>
      </c>
      <c r="G1140" t="n">
        <v>10</v>
      </c>
      <c r="H1140" t="n">
        <v>3174</v>
      </c>
      <c r="I1140" t="n">
        <v>82.7</v>
      </c>
      <c r="J1140" s="10" t="str">
        <f>=LOG10(H1140)</f>
      </c>
      <c r="K1140" t="str">
        <f>=_xlfn.RANK.AVG(H1140,H$2:H$1654,1)</f>
      </c>
      <c r="L1140" t="str">
        <f>=_xlfn.RANK.AVG(I1140,I$2:I$1654,1)</f>
      </c>
      <c r="M1140" t="str">
        <f>=IF(AND(C1140="Public",E1140&lt;&gt;""),E1140,"")</f>
      </c>
      <c r="N1140" t="str">
        <f>=IF(AND(C1140="Public",E1140&lt;&gt;""),I1140,"")</f>
      </c>
      <c r="O1140" t="str">
        <f>=IF(AND(C1140="Private nonprofit",E1140&lt;&gt;""),E1140,"")</f>
      </c>
      <c r="P1140" t="str">
        <f>=IF(AND(C1140="Private nonprofit",E1140&lt;&gt;""),I1140,"")</f>
      </c>
    </row>
    <row r="1141">
      <c r="A1141" t="n">
        <v>212805</v>
      </c>
      <c r="B1141" t="s">
        <v>4296</v>
      </c>
      <c r="C1141" t="s">
        <v>163</v>
      </c>
      <c r="D1141" t="n">
        <v>0</v>
      </c>
      <c r="E1141" t="n">
        <v>24184</v>
      </c>
      <c r="F1141" t="n">
        <v>88</v>
      </c>
      <c r="G1141" t="n">
        <v>13</v>
      </c>
      <c r="H1141" t="n">
        <v>2458</v>
      </c>
      <c r="I1141" t="n">
        <v>79.7</v>
      </c>
      <c r="J1141" s="10" t="str">
        <f>=LOG10(H1141)</f>
      </c>
      <c r="K1141" t="str">
        <f>=_xlfn.RANK.AVG(H1141,H$2:H$1654,1)</f>
      </c>
      <c r="L1141" t="str">
        <f>=_xlfn.RANK.AVG(I1141,I$2:I$1654,1)</f>
      </c>
      <c r="M1141" t="str">
        <f>=IF(AND(C1141="Public",E1141&lt;&gt;""),E1141,"")</f>
      </c>
      <c r="N1141" t="str">
        <f>=IF(AND(C1141="Public",E1141&lt;&gt;""),I1141,"")</f>
      </c>
      <c r="O1141" t="str">
        <f>=IF(AND(C1141="Private nonprofit",E1141&lt;&gt;""),E1141,"")</f>
      </c>
      <c r="P1141" t="str">
        <f>=IF(AND(C1141="Private nonprofit",E1141&lt;&gt;""),I1141,"")</f>
      </c>
    </row>
    <row r="1142">
      <c r="A1142" t="n">
        <v>212832</v>
      </c>
      <c r="B1142" t="s">
        <v>4298</v>
      </c>
      <c r="C1142" t="s">
        <v>163</v>
      </c>
      <c r="D1142" t="n">
        <v>30</v>
      </c>
      <c r="E1142" t="n">
        <v>26733</v>
      </c>
      <c r="F1142" t="n">
        <v>78</v>
      </c>
      <c r="G1142" t="n">
        <v>9</v>
      </c>
      <c r="H1142" t="n">
        <v>2433</v>
      </c>
      <c r="I1142" t="n">
        <v>66.5</v>
      </c>
      <c r="J1142" s="10" t="str">
        <f>=LOG10(H1142)</f>
      </c>
      <c r="K1142" t="str">
        <f>=_xlfn.RANK.AVG(H1142,H$2:H$1654,1)</f>
      </c>
      <c r="L1142" t="str">
        <f>=_xlfn.RANK.AVG(I1142,I$2:I$1654,1)</f>
      </c>
      <c r="M1142" t="str">
        <f>=IF(AND(C1142="Public",E1142&lt;&gt;""),E1142,"")</f>
      </c>
      <c r="N1142" t="str">
        <f>=IF(AND(C1142="Public",E1142&lt;&gt;""),I1142,"")</f>
      </c>
      <c r="O1142" t="str">
        <f>=IF(AND(C1142="Private nonprofit",E1142&lt;&gt;""),E1142,"")</f>
      </c>
      <c r="P1142" t="str">
        <f>=IF(AND(C1142="Private nonprofit",E1142&lt;&gt;""),I1142,"")</f>
      </c>
    </row>
    <row r="1143">
      <c r="A1143" t="n">
        <v>212911</v>
      </c>
      <c r="B1143" t="s">
        <v>4302</v>
      </c>
      <c r="C1143" t="s">
        <v>163</v>
      </c>
      <c r="D1143" t="n">
        <v>14</v>
      </c>
      <c r="E1143" t="n">
        <v>22828</v>
      </c>
      <c r="F1143" t="n">
        <v>94</v>
      </c>
      <c r="G1143" t="n">
        <v>8</v>
      </c>
      <c r="H1143" t="n">
        <v>1482</v>
      </c>
      <c r="I1143" t="n">
        <v>89.4</v>
      </c>
      <c r="J1143" s="10" t="str">
        <f>=LOG10(H1143)</f>
      </c>
      <c r="K1143" t="str">
        <f>=_xlfn.RANK.AVG(H1143,H$2:H$1654,1)</f>
      </c>
      <c r="L1143" t="str">
        <f>=_xlfn.RANK.AVG(I1143,I$2:I$1654,1)</f>
      </c>
      <c r="M1143" t="str">
        <f>=IF(AND(C1143="Public",E1143&lt;&gt;""),E1143,"")</f>
      </c>
      <c r="N1143" t="str">
        <f>=IF(AND(C1143="Public",E1143&lt;&gt;""),I1143,"")</f>
      </c>
      <c r="O1143" t="str">
        <f>=IF(AND(C1143="Private nonprofit",E1143&lt;&gt;""),E1143,"")</f>
      </c>
      <c r="P1143" t="str">
        <f>=IF(AND(C1143="Private nonprofit",E1143&lt;&gt;""),I1143,"")</f>
      </c>
    </row>
    <row r="1144">
      <c r="A1144" t="n">
        <v>212984</v>
      </c>
      <c r="B1144" t="s">
        <v>4305</v>
      </c>
      <c r="C1144" t="s">
        <v>163</v>
      </c>
      <c r="D1144" t="n">
        <v>40</v>
      </c>
      <c r="E1144" t="n">
        <v>13016</v>
      </c>
      <c r="F1144" t="n">
        <v>83</v>
      </c>
      <c r="G1144" t="n">
        <v>11</v>
      </c>
      <c r="H1144" t="n">
        <v>3437</v>
      </c>
      <c r="I1144" t="n">
        <v>58.4</v>
      </c>
      <c r="J1144" s="10" t="str">
        <f>=LOG10(H1144)</f>
      </c>
      <c r="K1144" t="str">
        <f>=_xlfn.RANK.AVG(H1144,H$2:H$1654,1)</f>
      </c>
      <c r="L1144" t="str">
        <f>=_xlfn.RANK.AVG(I1144,I$2:I$1654,1)</f>
      </c>
      <c r="M1144" t="str">
        <f>=IF(AND(C1144="Public",E1144&lt;&gt;""),E1144,"")</f>
      </c>
      <c r="N1144" t="str">
        <f>=IF(AND(C1144="Public",E1144&lt;&gt;""),I1144,"")</f>
      </c>
      <c r="O1144" t="str">
        <f>=IF(AND(C1144="Private nonprofit",E1144&lt;&gt;""),E1144,"")</f>
      </c>
      <c r="P1144" t="str">
        <f>=IF(AND(C1144="Private nonprofit",E1144&lt;&gt;""),I1144,"")</f>
      </c>
    </row>
    <row r="1145">
      <c r="A1145" t="n">
        <v>213011</v>
      </c>
      <c r="B1145" t="s">
        <v>4306</v>
      </c>
      <c r="C1145" t="s">
        <v>163</v>
      </c>
      <c r="D1145" t="n">
        <v>21</v>
      </c>
      <c r="E1145" t="n">
        <v>29499</v>
      </c>
      <c r="F1145" t="n">
        <v>80</v>
      </c>
      <c r="G1145" t="n">
        <v>10</v>
      </c>
      <c r="H1145" t="n">
        <v>3154</v>
      </c>
      <c r="I1145" t="n">
        <v>64.5</v>
      </c>
      <c r="J1145" s="10" t="str">
        <f>=LOG10(H1145)</f>
      </c>
      <c r="K1145" t="str">
        <f>=_xlfn.RANK.AVG(H1145,H$2:H$1654,1)</f>
      </c>
      <c r="L1145" t="str">
        <f>=_xlfn.RANK.AVG(I1145,I$2:I$1654,1)</f>
      </c>
      <c r="M1145" t="str">
        <f>=IF(AND(C1145="Public",E1145&lt;&gt;""),E1145,"")</f>
      </c>
      <c r="N1145" t="str">
        <f>=IF(AND(C1145="Public",E1145&lt;&gt;""),I1145,"")</f>
      </c>
      <c r="O1145" t="str">
        <f>=IF(AND(C1145="Private nonprofit",E1145&lt;&gt;""),E1145,"")</f>
      </c>
      <c r="P1145" t="str">
        <f>=IF(AND(C1145="Private nonprofit",E1145&lt;&gt;""),I1145,"")</f>
      </c>
    </row>
    <row r="1146">
      <c r="A1146" t="n">
        <v>213020</v>
      </c>
      <c r="B1146" t="s">
        <v>4308</v>
      </c>
      <c r="C1146" t="s">
        <v>149</v>
      </c>
      <c r="D1146" t="n">
        <v>36</v>
      </c>
      <c r="E1146" t="n">
        <v>17665</v>
      </c>
      <c r="F1146" t="n">
        <v>71</v>
      </c>
      <c r="G1146" t="n">
        <v>22</v>
      </c>
      <c r="H1146" t="n">
        <v>10128</v>
      </c>
      <c r="I1146" t="n">
        <v>52.8</v>
      </c>
      <c r="J1146" s="10" t="str">
        <f>=LOG10(H1146)</f>
      </c>
      <c r="K1146" t="str">
        <f>=_xlfn.RANK.AVG(H1146,H$2:H$1654,1)</f>
      </c>
      <c r="L1146" t="str">
        <f>=_xlfn.RANK.AVG(I1146,I$2:I$1654,1)</f>
      </c>
      <c r="M1146" t="str">
        <f>=IF(AND(C1146="Public",E1146&lt;&gt;""),E1146,"")</f>
      </c>
      <c r="N1146" t="str">
        <f>=IF(AND(C1146="Public",E1146&lt;&gt;""),I1146,"")</f>
      </c>
      <c r="O1146" t="str">
        <f>=IF(AND(C1146="Private nonprofit",E1146&lt;&gt;""),E1146,"")</f>
      </c>
      <c r="P1146" t="str">
        <f>=IF(AND(C1146="Private nonprofit",E1146&lt;&gt;""),I1146,"")</f>
      </c>
    </row>
    <row r="1147">
      <c r="A1147" t="n">
        <v>213251</v>
      </c>
      <c r="B1147" t="s">
        <v>4314</v>
      </c>
      <c r="C1147" t="s">
        <v>163</v>
      </c>
      <c r="D1147" t="n">
        <v>26</v>
      </c>
      <c r="E1147" t="n">
        <v>28925</v>
      </c>
      <c r="F1147" t="n">
        <v>77</v>
      </c>
      <c r="G1147" t="n">
        <v>10</v>
      </c>
      <c r="H1147" t="n">
        <v>1358</v>
      </c>
      <c r="I1147" t="n">
        <v>68.9</v>
      </c>
      <c r="J1147" s="10" t="str">
        <f>=LOG10(H1147)</f>
      </c>
      <c r="K1147" t="str">
        <f>=_xlfn.RANK.AVG(H1147,H$2:H$1654,1)</f>
      </c>
      <c r="L1147" t="str">
        <f>=_xlfn.RANK.AVG(I1147,I$2:I$1654,1)</f>
      </c>
      <c r="M1147" t="str">
        <f>=IF(AND(C1147="Public",E1147&lt;&gt;""),E1147,"")</f>
      </c>
      <c r="N1147" t="str">
        <f>=IF(AND(C1147="Public",E1147&lt;&gt;""),I1147,"")</f>
      </c>
      <c r="O1147" t="str">
        <f>=IF(AND(C1147="Private nonprofit",E1147&lt;&gt;""),E1147,"")</f>
      </c>
      <c r="P1147" t="str">
        <f>=IF(AND(C1147="Private nonprofit",E1147&lt;&gt;""),I1147,"")</f>
      </c>
    </row>
    <row r="1148">
      <c r="A1148" t="n">
        <v>213303</v>
      </c>
      <c r="B1148" t="s">
        <v>4316</v>
      </c>
      <c r="C1148" t="s">
        <v>163</v>
      </c>
      <c r="D1148" t="n">
        <v>45</v>
      </c>
      <c r="E1148" t="n">
        <v>21461</v>
      </c>
      <c r="F1148" t="n">
        <v>61</v>
      </c>
      <c r="G1148" t="n">
        <v>12</v>
      </c>
      <c r="H1148" t="n">
        <v>1974</v>
      </c>
      <c r="I1148" t="n">
        <v>41.2</v>
      </c>
      <c r="J1148" s="10" t="str">
        <f>=LOG10(H1148)</f>
      </c>
      <c r="K1148" t="str">
        <f>=_xlfn.RANK.AVG(H1148,H$2:H$1654,1)</f>
      </c>
      <c r="L1148" t="str">
        <f>=_xlfn.RANK.AVG(I1148,I$2:I$1654,1)</f>
      </c>
      <c r="M1148" t="str">
        <f>=IF(AND(C1148="Public",E1148&lt;&gt;""),E1148,"")</f>
      </c>
      <c r="N1148" t="str">
        <f>=IF(AND(C1148="Public",E1148&lt;&gt;""),I1148,"")</f>
      </c>
      <c r="O1148" t="str">
        <f>=IF(AND(C1148="Private nonprofit",E1148&lt;&gt;""),E1148,"")</f>
      </c>
      <c r="P1148" t="str">
        <f>=IF(AND(C1148="Private nonprofit",E1148&lt;&gt;""),I1148,"")</f>
      </c>
    </row>
    <row r="1149">
      <c r="A1149" t="n">
        <v>213321</v>
      </c>
      <c r="B1149" t="s">
        <v>4318</v>
      </c>
      <c r="C1149" t="s">
        <v>163</v>
      </c>
      <c r="D1149" t="n">
        <v>27</v>
      </c>
      <c r="E1149" t="n">
        <v>25608</v>
      </c>
      <c r="F1149" t="n">
        <v>77</v>
      </c>
      <c r="G1149" t="n">
        <v>11</v>
      </c>
      <c r="H1149" t="n">
        <v>2238</v>
      </c>
      <c r="I1149" t="n">
        <v>60.1</v>
      </c>
      <c r="J1149" s="10" t="str">
        <f>=LOG10(H1149)</f>
      </c>
      <c r="K1149" t="str">
        <f>=_xlfn.RANK.AVG(H1149,H$2:H$1654,1)</f>
      </c>
      <c r="L1149" t="str">
        <f>=_xlfn.RANK.AVG(I1149,I$2:I$1654,1)</f>
      </c>
      <c r="M1149" t="str">
        <f>=IF(AND(C1149="Public",E1149&lt;&gt;""),E1149,"")</f>
      </c>
      <c r="N1149" t="str">
        <f>=IF(AND(C1149="Public",E1149&lt;&gt;""),I1149,"")</f>
      </c>
      <c r="O1149" t="str">
        <f>=IF(AND(C1149="Private nonprofit",E1149&lt;&gt;""),E1149,"")</f>
      </c>
      <c r="P1149" t="str">
        <f>=IF(AND(C1149="Private nonprofit",E1149&lt;&gt;""),I1149,"")</f>
      </c>
    </row>
    <row r="1150">
      <c r="A1150" t="n">
        <v>213349</v>
      </c>
      <c r="B1150" t="s">
        <v>4322</v>
      </c>
      <c r="C1150" t="s">
        <v>149</v>
      </c>
      <c r="D1150" t="n">
        <v>31</v>
      </c>
      <c r="E1150" t="n">
        <v>21856</v>
      </c>
      <c r="F1150" t="n">
        <v>75</v>
      </c>
      <c r="G1150" t="n">
        <v>20</v>
      </c>
      <c r="H1150" t="n">
        <v>8299</v>
      </c>
      <c r="I1150" t="n">
        <v>54.1</v>
      </c>
      <c r="J1150" s="10" t="str">
        <f>=LOG10(H1150)</f>
      </c>
      <c r="K1150" t="str">
        <f>=_xlfn.RANK.AVG(H1150,H$2:H$1654,1)</f>
      </c>
      <c r="L1150" t="str">
        <f>=_xlfn.RANK.AVG(I1150,I$2:I$1654,1)</f>
      </c>
      <c r="M1150" t="str">
        <f>=IF(AND(C1150="Public",E1150&lt;&gt;""),E1150,"")</f>
      </c>
      <c r="N1150" t="str">
        <f>=IF(AND(C1150="Public",E1150&lt;&gt;""),I1150,"")</f>
      </c>
      <c r="O1150" t="str">
        <f>=IF(AND(C1150="Private nonprofit",E1150&lt;&gt;""),E1150,"")</f>
      </c>
      <c r="P1150" t="str">
        <f>=IF(AND(C1150="Private nonprofit",E1150&lt;&gt;""),I1150,"")</f>
      </c>
    </row>
    <row r="1151">
      <c r="A1151" t="n">
        <v>213358</v>
      </c>
      <c r="B1151" t="s">
        <v>4324</v>
      </c>
      <c r="C1151" t="s">
        <v>163</v>
      </c>
      <c r="D1151" t="n">
        <v>14</v>
      </c>
      <c r="E1151" t="n">
        <v>24638</v>
      </c>
      <c r="F1151" t="n">
        <v>73</v>
      </c>
      <c r="G1151" t="n">
        <v>11</v>
      </c>
      <c r="H1151" t="n">
        <v>2412</v>
      </c>
      <c r="I1151" t="n">
        <v>57.1</v>
      </c>
      <c r="J1151" s="10" t="str">
        <f>=LOG10(H1151)</f>
      </c>
      <c r="K1151" t="str">
        <f>=_xlfn.RANK.AVG(H1151,H$2:H$1654,1)</f>
      </c>
      <c r="L1151" t="str">
        <f>=_xlfn.RANK.AVG(I1151,I$2:I$1654,1)</f>
      </c>
      <c r="M1151" t="str">
        <f>=IF(AND(C1151="Public",E1151&lt;&gt;""),E1151,"")</f>
      </c>
      <c r="N1151" t="str">
        <f>=IF(AND(C1151="Public",E1151&lt;&gt;""),I1151,"")</f>
      </c>
      <c r="O1151" t="str">
        <f>=IF(AND(C1151="Private nonprofit",E1151&lt;&gt;""),E1151,"")</f>
      </c>
      <c r="P1151" t="str">
        <f>=IF(AND(C1151="Private nonprofit",E1151&lt;&gt;""),I1151,"")</f>
      </c>
    </row>
    <row r="1152">
      <c r="A1152" t="n">
        <v>213367</v>
      </c>
      <c r="B1152" t="s">
        <v>4325</v>
      </c>
      <c r="C1152" t="s">
        <v>163</v>
      </c>
      <c r="D1152" t="n">
        <v>33</v>
      </c>
      <c r="E1152" t="n">
        <v>20119</v>
      </c>
      <c r="F1152" t="n">
        <v>69</v>
      </c>
      <c r="G1152" t="n">
        <v>12</v>
      </c>
      <c r="H1152" t="n">
        <v>5133</v>
      </c>
      <c r="I1152" t="n">
        <v>58.2</v>
      </c>
      <c r="J1152" s="10" t="str">
        <f>=LOG10(H1152)</f>
      </c>
      <c r="K1152" t="str">
        <f>=_xlfn.RANK.AVG(H1152,H$2:H$1654,1)</f>
      </c>
      <c r="L1152" t="str">
        <f>=_xlfn.RANK.AVG(I1152,I$2:I$1654,1)</f>
      </c>
      <c r="M1152" t="str">
        <f>=IF(AND(C1152="Public",E1152&lt;&gt;""),E1152,"")</f>
      </c>
      <c r="N1152" t="str">
        <f>=IF(AND(C1152="Public",E1152&lt;&gt;""),I1152,"")</f>
      </c>
      <c r="O1152" t="str">
        <f>=IF(AND(C1152="Private nonprofit",E1152&lt;&gt;""),E1152,"")</f>
      </c>
      <c r="P1152" t="str">
        <f>=IF(AND(C1152="Private nonprofit",E1152&lt;&gt;""),I1152,"")</f>
      </c>
    </row>
    <row r="1153">
      <c r="A1153" t="n">
        <v>213385</v>
      </c>
      <c r="B1153" t="s">
        <v>4327</v>
      </c>
      <c r="C1153" t="s">
        <v>163</v>
      </c>
      <c r="D1153" t="n">
        <v>10</v>
      </c>
      <c r="E1153" t="n">
        <v>34728</v>
      </c>
      <c r="F1153" t="n">
        <v>92</v>
      </c>
      <c r="G1153" t="n">
        <v>10</v>
      </c>
      <c r="H1153" t="n">
        <v>2764</v>
      </c>
      <c r="I1153" t="n">
        <v>88.1</v>
      </c>
      <c r="J1153" s="10" t="str">
        <f>=LOG10(H1153)</f>
      </c>
      <c r="K1153" t="str">
        <f>=_xlfn.RANK.AVG(H1153,H$2:H$1654,1)</f>
      </c>
      <c r="L1153" t="str">
        <f>=_xlfn.RANK.AVG(I1153,I$2:I$1654,1)</f>
      </c>
      <c r="M1153" t="str">
        <f>=IF(AND(C1153="Public",E1153&lt;&gt;""),E1153,"")</f>
      </c>
      <c r="N1153" t="str">
        <f>=IF(AND(C1153="Public",E1153&lt;&gt;""),I1153,"")</f>
      </c>
      <c r="O1153" t="str">
        <f>=IF(AND(C1153="Private nonprofit",E1153&lt;&gt;""),E1153,"")</f>
      </c>
      <c r="P1153" t="str">
        <f>=IF(AND(C1153="Private nonprofit",E1153&lt;&gt;""),I1153,"")</f>
      </c>
    </row>
    <row r="1154">
      <c r="A1154" t="n">
        <v>213400</v>
      </c>
      <c r="B1154" t="s">
        <v>4328</v>
      </c>
      <c r="C1154" t="s">
        <v>163</v>
      </c>
      <c r="D1154" t="n">
        <v>30</v>
      </c>
      <c r="E1154" t="n">
        <v>22872</v>
      </c>
      <c r="F1154" t="n">
        <v>75</v>
      </c>
      <c r="G1154" t="n">
        <v>18</v>
      </c>
      <c r="H1154" t="n">
        <v>2668</v>
      </c>
      <c r="I1154" t="n">
        <v>70.5</v>
      </c>
      <c r="J1154" s="10" t="str">
        <f>=LOG10(H1154)</f>
      </c>
      <c r="K1154" t="str">
        <f>=_xlfn.RANK.AVG(H1154,H$2:H$1654,1)</f>
      </c>
      <c r="L1154" t="str">
        <f>=_xlfn.RANK.AVG(I1154,I$2:I$1654,1)</f>
      </c>
      <c r="M1154" t="str">
        <f>=IF(AND(C1154="Public",E1154&lt;&gt;""),E1154,"")</f>
      </c>
      <c r="N1154" t="str">
        <f>=IF(AND(C1154="Public",E1154&lt;&gt;""),I1154,"")</f>
      </c>
      <c r="O1154" t="str">
        <f>=IF(AND(C1154="Private nonprofit",E1154&lt;&gt;""),E1154,"")</f>
      </c>
      <c r="P1154" t="str">
        <f>=IF(AND(C1154="Private nonprofit",E1154&lt;&gt;""),I1154,"")</f>
      </c>
    </row>
    <row r="1155">
      <c r="A1155" t="n">
        <v>213507</v>
      </c>
      <c r="B1155" t="s">
        <v>4335</v>
      </c>
      <c r="C1155" t="s">
        <v>163</v>
      </c>
      <c r="D1155" t="n">
        <v>22</v>
      </c>
      <c r="E1155" t="n">
        <v>28640</v>
      </c>
      <c r="F1155" t="n">
        <v>83</v>
      </c>
      <c r="G1155" t="n">
        <v>12</v>
      </c>
      <c r="H1155" t="n">
        <v>2276</v>
      </c>
      <c r="I1155" t="n">
        <v>72.5</v>
      </c>
      <c r="J1155" s="10" t="str">
        <f>=LOG10(H1155)</f>
      </c>
      <c r="K1155" t="str">
        <f>=_xlfn.RANK.AVG(H1155,H$2:H$1654,1)</f>
      </c>
      <c r="L1155" t="str">
        <f>=_xlfn.RANK.AVG(I1155,I$2:I$1654,1)</f>
      </c>
      <c r="M1155" t="str">
        <f>=IF(AND(C1155="Public",E1155&lt;&gt;""),E1155,"")</f>
      </c>
      <c r="N1155" t="str">
        <f>=IF(AND(C1155="Public",E1155&lt;&gt;""),I1155,"")</f>
      </c>
      <c r="O1155" t="str">
        <f>=IF(AND(C1155="Private nonprofit",E1155&lt;&gt;""),E1155,"")</f>
      </c>
      <c r="P1155" t="str">
        <f>=IF(AND(C1155="Private nonprofit",E1155&lt;&gt;""),I1155,"")</f>
      </c>
    </row>
    <row r="1156">
      <c r="A1156" t="n">
        <v>213543</v>
      </c>
      <c r="B1156" t="s">
        <v>4341</v>
      </c>
      <c r="C1156" t="s">
        <v>163</v>
      </c>
      <c r="D1156" t="n">
        <v>18</v>
      </c>
      <c r="E1156" t="n">
        <v>33289</v>
      </c>
      <c r="F1156" t="n">
        <v>93</v>
      </c>
      <c r="G1156" t="n">
        <v>10</v>
      </c>
      <c r="H1156" t="n">
        <v>7839</v>
      </c>
      <c r="I1156" t="n">
        <v>89.2</v>
      </c>
      <c r="J1156" s="10" t="str">
        <f>=LOG10(H1156)</f>
      </c>
      <c r="K1156" t="str">
        <f>=_xlfn.RANK.AVG(H1156,H$2:H$1654,1)</f>
      </c>
      <c r="L1156" t="str">
        <f>=_xlfn.RANK.AVG(I1156,I$2:I$1654,1)</f>
      </c>
      <c r="M1156" t="str">
        <f>=IF(AND(C1156="Public",E1156&lt;&gt;""),E1156,"")</f>
      </c>
      <c r="N1156" t="str">
        <f>=IF(AND(C1156="Public",E1156&lt;&gt;""),I1156,"")</f>
      </c>
      <c r="O1156" t="str">
        <f>=IF(AND(C1156="Private nonprofit",E1156&lt;&gt;""),E1156,"")</f>
      </c>
      <c r="P1156" t="str">
        <f>=IF(AND(C1156="Private nonprofit",E1156&lt;&gt;""),I1156,"")</f>
      </c>
    </row>
    <row r="1157">
      <c r="A1157" t="n">
        <v>213598</v>
      </c>
      <c r="B1157" t="s">
        <v>696</v>
      </c>
      <c r="C1157" t="s">
        <v>149</v>
      </c>
      <c r="D1157" t="n">
        <v>66</v>
      </c>
      <c r="E1157" t="n">
        <v>12910</v>
      </c>
      <c r="F1157" t="n">
        <v>71</v>
      </c>
      <c r="G1157" t="n">
        <v>13</v>
      </c>
      <c r="H1157" t="n">
        <v>1946</v>
      </c>
      <c r="I1157" t="n">
        <v>52.1</v>
      </c>
      <c r="J1157" s="10" t="str">
        <f>=LOG10(H1157)</f>
      </c>
      <c r="K1157" t="str">
        <f>=_xlfn.RANK.AVG(H1157,H$2:H$1654,1)</f>
      </c>
      <c r="L1157" t="str">
        <f>=_xlfn.RANK.AVG(I1157,I$2:I$1654,1)</f>
      </c>
      <c r="M1157" t="str">
        <f>=IF(AND(C1157="Public",E1157&lt;&gt;""),E1157,"")</f>
      </c>
      <c r="N1157" t="str">
        <f>=IF(AND(C1157="Public",E1157&lt;&gt;""),I1157,"")</f>
      </c>
      <c r="O1157" t="str">
        <f>=IF(AND(C1157="Private nonprofit",E1157&lt;&gt;""),E1157,"")</f>
      </c>
      <c r="P1157" t="str">
        <f>=IF(AND(C1157="Private nonprofit",E1157&lt;&gt;""),I1157,"")</f>
      </c>
    </row>
    <row r="1158">
      <c r="A1158" t="n">
        <v>213668</v>
      </c>
      <c r="B1158" t="s">
        <v>4349</v>
      </c>
      <c r="C1158" t="s">
        <v>163</v>
      </c>
      <c r="D1158" t="n">
        <v>40</v>
      </c>
      <c r="E1158" t="n">
        <v>20733</v>
      </c>
      <c r="F1158" t="n">
        <v>82</v>
      </c>
      <c r="G1158" t="n">
        <v>11</v>
      </c>
      <c r="H1158" t="n">
        <v>1094</v>
      </c>
      <c r="I1158" t="n">
        <v>59.6</v>
      </c>
      <c r="J1158" s="10" t="str">
        <f>=LOG10(H1158)</f>
      </c>
      <c r="K1158" t="str">
        <f>=_xlfn.RANK.AVG(H1158,H$2:H$1654,1)</f>
      </c>
      <c r="L1158" t="str">
        <f>=_xlfn.RANK.AVG(I1158,I$2:I$1654,1)</f>
      </c>
      <c r="M1158" t="str">
        <f>=IF(AND(C1158="Public",E1158&lt;&gt;""),E1158,"")</f>
      </c>
      <c r="N1158" t="str">
        <f>=IF(AND(C1158="Public",E1158&lt;&gt;""),I1158,"")</f>
      </c>
      <c r="O1158" t="str">
        <f>=IF(AND(C1158="Private nonprofit",E1158&lt;&gt;""),E1158,"")</f>
      </c>
      <c r="P1158" t="str">
        <f>=IF(AND(C1158="Private nonprofit",E1158&lt;&gt;""),I1158,"")</f>
      </c>
    </row>
    <row r="1159">
      <c r="A1159" t="n">
        <v>213826</v>
      </c>
      <c r="B1159" t="s">
        <v>4353</v>
      </c>
      <c r="C1159" t="s">
        <v>163</v>
      </c>
      <c r="D1159" t="n">
        <v>29</v>
      </c>
      <c r="E1159" t="n">
        <v>24712</v>
      </c>
      <c r="F1159" t="n">
        <v>85</v>
      </c>
      <c r="G1159" t="n">
        <v>11</v>
      </c>
      <c r="H1159" t="n">
        <v>3201</v>
      </c>
      <c r="I1159" t="n">
        <v>72.5</v>
      </c>
      <c r="J1159" s="10" t="str">
        <f>=LOG10(H1159)</f>
      </c>
      <c r="K1159" t="str">
        <f>=_xlfn.RANK.AVG(H1159,H$2:H$1654,1)</f>
      </c>
      <c r="L1159" t="str">
        <f>=_xlfn.RANK.AVG(I1159,I$2:I$1654,1)</f>
      </c>
      <c r="M1159" t="str">
        <f>=IF(AND(C1159="Public",E1159&lt;&gt;""),E1159,"")</f>
      </c>
      <c r="N1159" t="str">
        <f>=IF(AND(C1159="Public",E1159&lt;&gt;""),I1159,"")</f>
      </c>
      <c r="O1159" t="str">
        <f>=IF(AND(C1159="Private nonprofit",E1159&lt;&gt;""),E1159,"")</f>
      </c>
      <c r="P1159" t="str">
        <f>=IF(AND(C1159="Private nonprofit",E1159&lt;&gt;""),I1159,"")</f>
      </c>
    </row>
    <row r="1160">
      <c r="A1160" t="n">
        <v>213987</v>
      </c>
      <c r="B1160" t="s">
        <v>4356</v>
      </c>
      <c r="C1160" t="s">
        <v>163</v>
      </c>
      <c r="D1160" t="n">
        <v>30</v>
      </c>
      <c r="E1160" t="n">
        <v>26962</v>
      </c>
      <c r="F1160" t="n">
        <v>78</v>
      </c>
      <c r="G1160" t="n">
        <v>15</v>
      </c>
      <c r="H1160" t="n">
        <v>3434</v>
      </c>
      <c r="I1160" t="n">
        <v>64.7</v>
      </c>
      <c r="J1160" s="10" t="str">
        <f>=LOG10(H1160)</f>
      </c>
      <c r="K1160" t="str">
        <f>=_xlfn.RANK.AVG(H1160,H$2:H$1654,1)</f>
      </c>
      <c r="L1160" t="str">
        <f>=_xlfn.RANK.AVG(I1160,I$2:I$1654,1)</f>
      </c>
      <c r="M1160" t="str">
        <f>=IF(AND(C1160="Public",E1160&lt;&gt;""),E1160,"")</f>
      </c>
      <c r="N1160" t="str">
        <f>=IF(AND(C1160="Public",E1160&lt;&gt;""),I1160,"")</f>
      </c>
      <c r="O1160" t="str">
        <f>=IF(AND(C1160="Private nonprofit",E1160&lt;&gt;""),E1160,"")</f>
      </c>
      <c r="P1160" t="str">
        <f>=IF(AND(C1160="Private nonprofit",E1160&lt;&gt;""),I1160,"")</f>
      </c>
    </row>
    <row r="1161">
      <c r="A1161" t="n">
        <v>213996</v>
      </c>
      <c r="B1161" t="s">
        <v>4357</v>
      </c>
      <c r="C1161" t="s">
        <v>163</v>
      </c>
      <c r="D1161" t="n">
        <v>20</v>
      </c>
      <c r="E1161" t="n">
        <v>29882</v>
      </c>
      <c r="F1161" t="n">
        <v>85</v>
      </c>
      <c r="G1161" t="n">
        <v>12</v>
      </c>
      <c r="H1161" t="n">
        <v>3569</v>
      </c>
      <c r="I1161" t="n">
        <v>78.5</v>
      </c>
      <c r="J1161" s="10" t="str">
        <f>=LOG10(H1161)</f>
      </c>
      <c r="K1161" t="str">
        <f>=_xlfn.RANK.AVG(H1161,H$2:H$1654,1)</f>
      </c>
      <c r="L1161" t="str">
        <f>=_xlfn.RANK.AVG(I1161,I$2:I$1654,1)</f>
      </c>
      <c r="M1161" t="str">
        <f>=IF(AND(C1161="Public",E1161&lt;&gt;""),E1161,"")</f>
      </c>
      <c r="N1161" t="str">
        <f>=IF(AND(C1161="Public",E1161&lt;&gt;""),I1161,"")</f>
      </c>
      <c r="O1161" t="str">
        <f>=IF(AND(C1161="Private nonprofit",E1161&lt;&gt;""),E1161,"")</f>
      </c>
      <c r="P1161" t="str">
        <f>=IF(AND(C1161="Private nonprofit",E1161&lt;&gt;""),I1161,"")</f>
      </c>
    </row>
    <row r="1162">
      <c r="A1162" t="n">
        <v>214041</v>
      </c>
      <c r="B1162" t="s">
        <v>4360</v>
      </c>
      <c r="C1162" t="s">
        <v>149</v>
      </c>
      <c r="D1162" t="n">
        <v>27</v>
      </c>
      <c r="E1162" t="n">
        <v>20860</v>
      </c>
      <c r="F1162" t="n">
        <v>78</v>
      </c>
      <c r="G1162" t="n">
        <v>19</v>
      </c>
      <c r="H1162" t="n">
        <v>7858</v>
      </c>
      <c r="I1162" t="n">
        <v>54.4</v>
      </c>
      <c r="J1162" s="10" t="str">
        <f>=LOG10(H1162)</f>
      </c>
      <c r="K1162" t="str">
        <f>=_xlfn.RANK.AVG(H1162,H$2:H$1654,1)</f>
      </c>
      <c r="L1162" t="str">
        <f>=_xlfn.RANK.AVG(I1162,I$2:I$1654,1)</f>
      </c>
      <c r="M1162" t="str">
        <f>=IF(AND(C1162="Public",E1162&lt;&gt;""),E1162,"")</f>
      </c>
      <c r="N1162" t="str">
        <f>=IF(AND(C1162="Public",E1162&lt;&gt;""),I1162,"")</f>
      </c>
      <c r="O1162" t="str">
        <f>=IF(AND(C1162="Private nonprofit",E1162&lt;&gt;""),E1162,"")</f>
      </c>
      <c r="P1162" t="str">
        <f>=IF(AND(C1162="Private nonprofit",E1162&lt;&gt;""),I1162,"")</f>
      </c>
    </row>
    <row r="1163">
      <c r="A1163" t="n">
        <v>214069</v>
      </c>
      <c r="B1163" t="s">
        <v>4362</v>
      </c>
      <c r="C1163" t="s">
        <v>163</v>
      </c>
      <c r="D1163" t="n">
        <v>19</v>
      </c>
      <c r="E1163" t="n">
        <v>25090</v>
      </c>
      <c r="F1163" t="n">
        <v>80</v>
      </c>
      <c r="G1163" t="n">
        <v>10</v>
      </c>
      <c r="H1163" t="n">
        <v>2423</v>
      </c>
      <c r="I1163" t="n">
        <v>69.2</v>
      </c>
      <c r="J1163" s="10" t="str">
        <f>=LOG10(H1163)</f>
      </c>
      <c r="K1163" t="str">
        <f>=_xlfn.RANK.AVG(H1163,H$2:H$1654,1)</f>
      </c>
      <c r="L1163" t="str">
        <f>=_xlfn.RANK.AVG(I1163,I$2:I$1654,1)</f>
      </c>
      <c r="M1163" t="str">
        <f>=IF(AND(C1163="Public",E1163&lt;&gt;""),E1163,"")</f>
      </c>
      <c r="N1163" t="str">
        <f>=IF(AND(C1163="Public",E1163&lt;&gt;""),I1163,"")</f>
      </c>
      <c r="O1163" t="str">
        <f>=IF(AND(C1163="Private nonprofit",E1163&lt;&gt;""),E1163,"")</f>
      </c>
      <c r="P1163" t="str">
        <f>=IF(AND(C1163="Private nonprofit",E1163&lt;&gt;""),I1163,"")</f>
      </c>
    </row>
    <row r="1164">
      <c r="A1164" t="n">
        <v>214148</v>
      </c>
      <c r="B1164" t="s">
        <v>4365</v>
      </c>
      <c r="C1164" t="s">
        <v>163</v>
      </c>
      <c r="D1164" t="n">
        <v>41</v>
      </c>
      <c r="E1164" t="n">
        <v>44371</v>
      </c>
      <c r="F1164" t="n">
        <v>81</v>
      </c>
      <c r="G1164" t="n">
        <v>8</v>
      </c>
      <c r="H1164" t="n">
        <v>381</v>
      </c>
      <c r="I1164" t="n">
        <v>63.4</v>
      </c>
      <c r="J1164" s="10" t="str">
        <f>=LOG10(H1164)</f>
      </c>
      <c r="K1164" t="str">
        <f>=_xlfn.RANK.AVG(H1164,H$2:H$1654,1)</f>
      </c>
      <c r="L1164" t="str">
        <f>=_xlfn.RANK.AVG(I1164,I$2:I$1654,1)</f>
      </c>
      <c r="M1164" t="str">
        <f>=IF(AND(C1164="Public",E1164&lt;&gt;""),E1164,"")</f>
      </c>
      <c r="N1164" t="str">
        <f>=IF(AND(C1164="Public",E1164&lt;&gt;""),I1164,"")</f>
      </c>
      <c r="O1164" t="str">
        <f>=IF(AND(C1164="Private nonprofit",E1164&lt;&gt;""),E1164,"")</f>
      </c>
      <c r="P1164" t="str">
        <f>=IF(AND(C1164="Private nonprofit",E1164&lt;&gt;""),I1164,"")</f>
      </c>
    </row>
    <row r="1165">
      <c r="A1165" t="n">
        <v>214157</v>
      </c>
      <c r="B1165" t="s">
        <v>4366</v>
      </c>
      <c r="C1165" t="s">
        <v>163</v>
      </c>
      <c r="D1165" t="n">
        <v>27</v>
      </c>
      <c r="E1165" t="n">
        <v>30720</v>
      </c>
      <c r="F1165" t="n">
        <v>81</v>
      </c>
      <c r="G1165" t="n">
        <v>10</v>
      </c>
      <c r="H1165" t="n">
        <v>2967</v>
      </c>
      <c r="I1165" t="n">
        <v>71.1</v>
      </c>
      <c r="J1165" s="10" t="str">
        <f>=LOG10(H1165)</f>
      </c>
      <c r="K1165" t="str">
        <f>=_xlfn.RANK.AVG(H1165,H$2:H$1654,1)</f>
      </c>
      <c r="L1165" t="str">
        <f>=_xlfn.RANK.AVG(I1165,I$2:I$1654,1)</f>
      </c>
      <c r="M1165" t="str">
        <f>=IF(AND(C1165="Public",E1165&lt;&gt;""),E1165,"")</f>
      </c>
      <c r="N1165" t="str">
        <f>=IF(AND(C1165="Public",E1165&lt;&gt;""),I1165,"")</f>
      </c>
      <c r="O1165" t="str">
        <f>=IF(AND(C1165="Private nonprofit",E1165&lt;&gt;""),E1165,"")</f>
      </c>
      <c r="P1165" t="str">
        <f>=IF(AND(C1165="Private nonprofit",E1165&lt;&gt;""),I1165,"")</f>
      </c>
    </row>
    <row r="1166">
      <c r="A1166" t="n">
        <v>214166</v>
      </c>
      <c r="B1166" t="s">
        <v>4367</v>
      </c>
      <c r="C1166" t="s">
        <v>163</v>
      </c>
      <c r="D1166" t="n">
        <v>16</v>
      </c>
      <c r="E1166" t="n">
        <v>20570</v>
      </c>
      <c r="F1166" t="n">
        <v>71</v>
      </c>
      <c r="G1166" t="n">
        <v>12</v>
      </c>
      <c r="H1166" t="n">
        <v>3021</v>
      </c>
      <c r="I1166" t="n">
        <v>51.6</v>
      </c>
      <c r="J1166" s="10" t="str">
        <f>=LOG10(H1166)</f>
      </c>
      <c r="K1166" t="str">
        <f>=_xlfn.RANK.AVG(H1166,H$2:H$1654,1)</f>
      </c>
      <c r="L1166" t="str">
        <f>=_xlfn.RANK.AVG(I1166,I$2:I$1654,1)</f>
      </c>
      <c r="M1166" t="str">
        <f>=IF(AND(C1166="Public",E1166&lt;&gt;""),E1166,"")</f>
      </c>
      <c r="N1166" t="str">
        <f>=IF(AND(C1166="Public",E1166&lt;&gt;""),I1166,"")</f>
      </c>
      <c r="O1166" t="str">
        <f>=IF(AND(C1166="Private nonprofit",E1166&lt;&gt;""),E1166,"")</f>
      </c>
      <c r="P1166" t="str">
        <f>=IF(AND(C1166="Private nonprofit",E1166&lt;&gt;""),I1166,"")</f>
      </c>
    </row>
    <row r="1167">
      <c r="A1167" t="n">
        <v>214175</v>
      </c>
      <c r="B1167" t="s">
        <v>4369</v>
      </c>
      <c r="C1167" t="s">
        <v>163</v>
      </c>
      <c r="D1167" t="n">
        <v>21</v>
      </c>
      <c r="E1167" t="n">
        <v>31814</v>
      </c>
      <c r="F1167" t="n">
        <v>89</v>
      </c>
      <c r="G1167" t="n">
        <v>8</v>
      </c>
      <c r="H1167" t="n">
        <v>2087</v>
      </c>
      <c r="I1167" t="n">
        <v>80.2</v>
      </c>
      <c r="J1167" s="10" t="str">
        <f>=LOG10(H1167)</f>
      </c>
      <c r="K1167" t="str">
        <f>=_xlfn.RANK.AVG(H1167,H$2:H$1654,1)</f>
      </c>
      <c r="L1167" t="str">
        <f>=_xlfn.RANK.AVG(I1167,I$2:I$1654,1)</f>
      </c>
      <c r="M1167" t="str">
        <f>=IF(AND(C1167="Public",E1167&lt;&gt;""),E1167,"")</f>
      </c>
      <c r="N1167" t="str">
        <f>=IF(AND(C1167="Public",E1167&lt;&gt;""),I1167,"")</f>
      </c>
      <c r="O1167" t="str">
        <f>=IF(AND(C1167="Private nonprofit",E1167&lt;&gt;""),E1167,"")</f>
      </c>
      <c r="P1167" t="str">
        <f>=IF(AND(C1167="Private nonprofit",E1167&lt;&gt;""),I1167,"")</f>
      </c>
    </row>
    <row r="1168">
      <c r="A1168" t="n">
        <v>214272</v>
      </c>
      <c r="B1168" t="s">
        <v>4370</v>
      </c>
      <c r="C1168" t="s">
        <v>163</v>
      </c>
      <c r="D1168" t="n">
        <v>42</v>
      </c>
      <c r="E1168" t="n">
        <v>29298</v>
      </c>
      <c r="F1168" t="n">
        <v>69</v>
      </c>
      <c r="G1168" t="n">
        <v>13</v>
      </c>
      <c r="H1168" t="n">
        <v>2569</v>
      </c>
      <c r="I1168" t="n">
        <v>46.1</v>
      </c>
      <c r="J1168" s="10" t="str">
        <f>=LOG10(H1168)</f>
      </c>
      <c r="K1168" t="str">
        <f>=_xlfn.RANK.AVG(H1168,H$2:H$1654,1)</f>
      </c>
      <c r="L1168" t="str">
        <f>=_xlfn.RANK.AVG(I1168,I$2:I$1654,1)</f>
      </c>
      <c r="M1168" t="str">
        <f>=IF(AND(C1168="Public",E1168&lt;&gt;""),E1168,"")</f>
      </c>
      <c r="N1168" t="str">
        <f>=IF(AND(C1168="Public",E1168&lt;&gt;""),I1168,"")</f>
      </c>
      <c r="O1168" t="str">
        <f>=IF(AND(C1168="Private nonprofit",E1168&lt;&gt;""),E1168,"")</f>
      </c>
      <c r="P1168" t="str">
        <f>=IF(AND(C1168="Private nonprofit",E1168&lt;&gt;""),I1168,"")</f>
      </c>
    </row>
    <row r="1169">
      <c r="A1169" t="n">
        <v>214591</v>
      </c>
      <c r="B1169" t="s">
        <v>4380</v>
      </c>
      <c r="C1169" t="s">
        <v>149</v>
      </c>
      <c r="D1169" t="n">
        <v>27</v>
      </c>
      <c r="E1169" t="n">
        <v>20964</v>
      </c>
      <c r="F1169" t="n">
        <v>82</v>
      </c>
      <c r="G1169" t="n">
        <v>12</v>
      </c>
      <c r="H1169" t="n">
        <v>3536</v>
      </c>
      <c r="I1169" t="n">
        <v>45.5</v>
      </c>
      <c r="J1169" s="10" t="str">
        <f>=LOG10(H1169)</f>
      </c>
      <c r="K1169" t="str">
        <f>=_xlfn.RANK.AVG(H1169,H$2:H$1654,1)</f>
      </c>
      <c r="L1169" t="str">
        <f>=_xlfn.RANK.AVG(I1169,I$2:I$1654,1)</f>
      </c>
      <c r="M1169" t="str">
        <f>=IF(AND(C1169="Public",E1169&lt;&gt;""),E1169,"")</f>
      </c>
      <c r="N1169" t="str">
        <f>=IF(AND(C1169="Public",E1169&lt;&gt;""),I1169,"")</f>
      </c>
      <c r="O1169" t="str">
        <f>=IF(AND(C1169="Private nonprofit",E1169&lt;&gt;""),E1169,"")</f>
      </c>
      <c r="P1169" t="str">
        <f>=IF(AND(C1169="Private nonprofit",E1169&lt;&gt;""),I1169,"")</f>
      </c>
    </row>
    <row r="1170">
      <c r="A1170" t="n">
        <v>214625</v>
      </c>
      <c r="B1170" t="s">
        <v>4382</v>
      </c>
      <c r="C1170" t="s">
        <v>149</v>
      </c>
      <c r="D1170" t="n">
        <v>32</v>
      </c>
      <c r="E1170" t="n">
        <v>19294</v>
      </c>
      <c r="F1170" t="n">
        <v>77</v>
      </c>
      <c r="G1170" t="n">
        <v>9</v>
      </c>
      <c r="H1170" t="n">
        <v>534</v>
      </c>
      <c r="I1170" t="n">
        <v>20.3</v>
      </c>
      <c r="J1170" s="10" t="str">
        <f>=LOG10(H1170)</f>
      </c>
      <c r="K1170" t="str">
        <f>=_xlfn.RANK.AVG(H1170,H$2:H$1654,1)</f>
      </c>
      <c r="L1170" t="str">
        <f>=_xlfn.RANK.AVG(I1170,I$2:I$1654,1)</f>
      </c>
      <c r="M1170" t="str">
        <f>=IF(AND(C1170="Public",E1170&lt;&gt;""),E1170,"")</f>
      </c>
      <c r="N1170" t="str">
        <f>=IF(AND(C1170="Public",E1170&lt;&gt;""),I1170,"")</f>
      </c>
      <c r="O1170" t="str">
        <f>=IF(AND(C1170="Private nonprofit",E1170&lt;&gt;""),E1170,"")</f>
      </c>
      <c r="P1170" t="str">
        <f>=IF(AND(C1170="Private nonprofit",E1170&lt;&gt;""),I1170,"")</f>
      </c>
    </row>
    <row r="1171">
      <c r="A1171" t="n">
        <v>214634</v>
      </c>
      <c r="B1171" t="s">
        <v>4384</v>
      </c>
      <c r="C1171" t="s">
        <v>149</v>
      </c>
      <c r="D1171" t="n">
        <v>41</v>
      </c>
      <c r="E1171" t="n">
        <v>14895</v>
      </c>
      <c r="F1171" t="n">
        <v>52</v>
      </c>
      <c r="G1171" t="n">
        <v>7</v>
      </c>
      <c r="H1171" t="n">
        <v>348</v>
      </c>
      <c r="I1171" t="n">
        <v>11.1</v>
      </c>
      <c r="J1171" s="10" t="str">
        <f>=LOG10(H1171)</f>
      </c>
      <c r="K1171" t="str">
        <f>=_xlfn.RANK.AVG(H1171,H$2:H$1654,1)</f>
      </c>
      <c r="L1171" t="str">
        <f>=_xlfn.RANK.AVG(I1171,I$2:I$1654,1)</f>
      </c>
      <c r="M1171" t="str">
        <f>=IF(AND(C1171="Public",E1171&lt;&gt;""),E1171,"")</f>
      </c>
      <c r="N1171" t="str">
        <f>=IF(AND(C1171="Public",E1171&lt;&gt;""),I1171,"")</f>
      </c>
      <c r="O1171" t="str">
        <f>=IF(AND(C1171="Private nonprofit",E1171&lt;&gt;""),E1171,"")</f>
      </c>
      <c r="P1171" t="str">
        <f>=IF(AND(C1171="Private nonprofit",E1171&lt;&gt;""),I1171,"")</f>
      </c>
    </row>
    <row r="1172">
      <c r="A1172" t="n">
        <v>214643</v>
      </c>
      <c r="B1172" t="s">
        <v>4386</v>
      </c>
      <c r="C1172" t="s">
        <v>149</v>
      </c>
      <c r="D1172" t="n">
        <v>38</v>
      </c>
      <c r="E1172" t="n">
        <v>16275</v>
      </c>
      <c r="F1172" t="n">
        <v>79</v>
      </c>
      <c r="G1172" t="n">
        <v>10</v>
      </c>
      <c r="H1172" t="n">
        <v>413</v>
      </c>
      <c r="I1172" t="n">
        <v>16</v>
      </c>
      <c r="J1172" s="10" t="str">
        <f>=LOG10(H1172)</f>
      </c>
      <c r="K1172" t="str">
        <f>=_xlfn.RANK.AVG(H1172,H$2:H$1654,1)</f>
      </c>
      <c r="L1172" t="str">
        <f>=_xlfn.RANK.AVG(I1172,I$2:I$1654,1)</f>
      </c>
      <c r="M1172" t="str">
        <f>=IF(AND(C1172="Public",E1172&lt;&gt;""),E1172,"")</f>
      </c>
      <c r="N1172" t="str">
        <f>=IF(AND(C1172="Public",E1172&lt;&gt;""),I1172,"")</f>
      </c>
      <c r="O1172" t="str">
        <f>=IF(AND(C1172="Private nonprofit",E1172&lt;&gt;""),E1172,"")</f>
      </c>
      <c r="P1172" t="str">
        <f>=IF(AND(C1172="Private nonprofit",E1172&lt;&gt;""),I1172,"")</f>
      </c>
    </row>
    <row r="1173">
      <c r="A1173" t="n">
        <v>214652</v>
      </c>
      <c r="B1173" t="s">
        <v>4387</v>
      </c>
      <c r="C1173" t="s">
        <v>149</v>
      </c>
      <c r="D1173" t="n">
        <v>43</v>
      </c>
      <c r="E1173" t="n">
        <v>18239</v>
      </c>
      <c r="F1173" t="n">
        <v>75</v>
      </c>
      <c r="G1173" t="n">
        <v>11</v>
      </c>
      <c r="H1173" t="n">
        <v>992</v>
      </c>
      <c r="I1173" t="n">
        <v>31.2</v>
      </c>
      <c r="J1173" s="10" t="str">
        <f>=LOG10(H1173)</f>
      </c>
      <c r="K1173" t="str">
        <f>=_xlfn.RANK.AVG(H1173,H$2:H$1654,1)</f>
      </c>
      <c r="L1173" t="str">
        <f>=_xlfn.RANK.AVG(I1173,I$2:I$1654,1)</f>
      </c>
      <c r="M1173" t="str">
        <f>=IF(AND(C1173="Public",E1173&lt;&gt;""),E1173,"")</f>
      </c>
      <c r="N1173" t="str">
        <f>=IF(AND(C1173="Public",E1173&lt;&gt;""),I1173,"")</f>
      </c>
      <c r="O1173" t="str">
        <f>=IF(AND(C1173="Private nonprofit",E1173&lt;&gt;""),E1173,"")</f>
      </c>
      <c r="P1173" t="str">
        <f>=IF(AND(C1173="Private nonprofit",E1173&lt;&gt;""),I1173,"")</f>
      </c>
    </row>
    <row r="1174">
      <c r="A1174" t="n">
        <v>214670</v>
      </c>
      <c r="B1174" t="s">
        <v>4389</v>
      </c>
      <c r="C1174" t="s">
        <v>149</v>
      </c>
      <c r="D1174" t="n">
        <v>33</v>
      </c>
      <c r="E1174" t="n">
        <v>19070</v>
      </c>
      <c r="F1174" t="n">
        <v>82</v>
      </c>
      <c r="G1174" t="n">
        <v>15</v>
      </c>
      <c r="H1174" t="n">
        <v>994</v>
      </c>
      <c r="I1174" t="n">
        <v>16.9</v>
      </c>
      <c r="J1174" s="10" t="str">
        <f>=LOG10(H1174)</f>
      </c>
      <c r="K1174" t="str">
        <f>=_xlfn.RANK.AVG(H1174,H$2:H$1654,1)</f>
      </c>
      <c r="L1174" t="str">
        <f>=_xlfn.RANK.AVG(I1174,I$2:I$1654,1)</f>
      </c>
      <c r="M1174" t="str">
        <f>=IF(AND(C1174="Public",E1174&lt;&gt;""),E1174,"")</f>
      </c>
      <c r="N1174" t="str">
        <f>=IF(AND(C1174="Public",E1174&lt;&gt;""),I1174,"")</f>
      </c>
      <c r="O1174" t="str">
        <f>=IF(AND(C1174="Private nonprofit",E1174&lt;&gt;""),E1174,"")</f>
      </c>
      <c r="P1174" t="str">
        <f>=IF(AND(C1174="Private nonprofit",E1174&lt;&gt;""),I1174,"")</f>
      </c>
    </row>
    <row r="1175">
      <c r="A1175" t="n">
        <v>214689</v>
      </c>
      <c r="B1175" t="s">
        <v>4390</v>
      </c>
      <c r="C1175" t="s">
        <v>149</v>
      </c>
      <c r="D1175" t="n">
        <v>26</v>
      </c>
      <c r="E1175" t="n">
        <v>22506</v>
      </c>
      <c r="F1175" t="n">
        <v>77</v>
      </c>
      <c r="G1175" t="n">
        <v>12</v>
      </c>
      <c r="H1175" t="n">
        <v>2736</v>
      </c>
      <c r="I1175" t="n">
        <v>17.5</v>
      </c>
      <c r="J1175" s="10" t="str">
        <f>=LOG10(H1175)</f>
      </c>
      <c r="K1175" t="str">
        <f>=_xlfn.RANK.AVG(H1175,H$2:H$1654,1)</f>
      </c>
      <c r="L1175" t="str">
        <f>=_xlfn.RANK.AVG(I1175,I$2:I$1654,1)</f>
      </c>
      <c r="M1175" t="str">
        <f>=IF(AND(C1175="Public",E1175&lt;&gt;""),E1175,"")</f>
      </c>
      <c r="N1175" t="str">
        <f>=IF(AND(C1175="Public",E1175&lt;&gt;""),I1175,"")</f>
      </c>
      <c r="O1175" t="str">
        <f>=IF(AND(C1175="Private nonprofit",E1175&lt;&gt;""),E1175,"")</f>
      </c>
      <c r="P1175" t="str">
        <f>=IF(AND(C1175="Private nonprofit",E1175&lt;&gt;""),I1175,"")</f>
      </c>
    </row>
    <row r="1176">
      <c r="A1176" t="n">
        <v>214698</v>
      </c>
      <c r="B1176" t="s">
        <v>4391</v>
      </c>
      <c r="C1176" t="s">
        <v>149</v>
      </c>
      <c r="D1176" t="n">
        <v>34</v>
      </c>
      <c r="E1176" t="n">
        <v>19329</v>
      </c>
      <c r="F1176" t="n">
        <v>76</v>
      </c>
      <c r="G1176" t="n">
        <v>11</v>
      </c>
      <c r="H1176" t="n">
        <v>567</v>
      </c>
      <c r="I1176" t="n">
        <v>21.2</v>
      </c>
      <c r="J1176" s="10" t="str">
        <f>=LOG10(H1176)</f>
      </c>
      <c r="K1176" t="str">
        <f>=_xlfn.RANK.AVG(H1176,H$2:H$1654,1)</f>
      </c>
      <c r="L1176" t="str">
        <f>=_xlfn.RANK.AVG(I1176,I$2:I$1654,1)</f>
      </c>
      <c r="M1176" t="str">
        <f>=IF(AND(C1176="Public",E1176&lt;&gt;""),E1176,"")</f>
      </c>
      <c r="N1176" t="str">
        <f>=IF(AND(C1176="Public",E1176&lt;&gt;""),I1176,"")</f>
      </c>
      <c r="O1176" t="str">
        <f>=IF(AND(C1176="Private nonprofit",E1176&lt;&gt;""),E1176,"")</f>
      </c>
      <c r="P1176" t="str">
        <f>=IF(AND(C1176="Private nonprofit",E1176&lt;&gt;""),I1176,"")</f>
      </c>
    </row>
    <row r="1177">
      <c r="A1177" t="n">
        <v>214704</v>
      </c>
      <c r="B1177" t="s">
        <v>4392</v>
      </c>
      <c r="C1177" t="s">
        <v>149</v>
      </c>
      <c r="D1177" t="n">
        <v>29</v>
      </c>
      <c r="E1177" t="n">
        <v>22450</v>
      </c>
      <c r="F1177" t="n">
        <v>77</v>
      </c>
      <c r="G1177" t="n">
        <v>13</v>
      </c>
      <c r="H1177" t="n">
        <v>2306</v>
      </c>
      <c r="I1177" t="n">
        <v>22.9</v>
      </c>
      <c r="J1177" s="10" t="str">
        <f>=LOG10(H1177)</f>
      </c>
      <c r="K1177" t="str">
        <f>=_xlfn.RANK.AVG(H1177,H$2:H$1654,1)</f>
      </c>
      <c r="L1177" t="str">
        <f>=_xlfn.RANK.AVG(I1177,I$2:I$1654,1)</f>
      </c>
      <c r="M1177" t="str">
        <f>=IF(AND(C1177="Public",E1177&lt;&gt;""),E1177,"")</f>
      </c>
      <c r="N1177" t="str">
        <f>=IF(AND(C1177="Public",E1177&lt;&gt;""),I1177,"")</f>
      </c>
      <c r="O1177" t="str">
        <f>=IF(AND(C1177="Private nonprofit",E1177&lt;&gt;""),E1177,"")</f>
      </c>
      <c r="P1177" t="str">
        <f>=IF(AND(C1177="Private nonprofit",E1177&lt;&gt;""),I1177,"")</f>
      </c>
    </row>
    <row r="1178">
      <c r="A1178" t="n">
        <v>214713</v>
      </c>
      <c r="B1178" t="s">
        <v>4393</v>
      </c>
      <c r="C1178" t="s">
        <v>149</v>
      </c>
      <c r="D1178" t="n">
        <v>26</v>
      </c>
      <c r="E1178" t="n">
        <v>22406</v>
      </c>
      <c r="F1178" t="n">
        <v>82</v>
      </c>
      <c r="G1178" t="n">
        <v>15</v>
      </c>
      <c r="H1178" t="n">
        <v>5026</v>
      </c>
      <c r="I1178" t="n">
        <v>29.3</v>
      </c>
      <c r="J1178" s="10" t="str">
        <f>=LOG10(H1178)</f>
      </c>
      <c r="K1178" t="str">
        <f>=_xlfn.RANK.AVG(H1178,H$2:H$1654,1)</f>
      </c>
      <c r="L1178" t="str">
        <f>=_xlfn.RANK.AVG(I1178,I$2:I$1654,1)</f>
      </c>
      <c r="M1178" t="str">
        <f>=IF(AND(C1178="Public",E1178&lt;&gt;""),E1178,"")</f>
      </c>
      <c r="N1178" t="str">
        <f>=IF(AND(C1178="Public",E1178&lt;&gt;""),I1178,"")</f>
      </c>
      <c r="O1178" t="str">
        <f>=IF(AND(C1178="Private nonprofit",E1178&lt;&gt;""),E1178,"")</f>
      </c>
      <c r="P1178" t="str">
        <f>=IF(AND(C1178="Private nonprofit",E1178&lt;&gt;""),I1178,"")</f>
      </c>
    </row>
    <row r="1179">
      <c r="A1179" t="n">
        <v>214731</v>
      </c>
      <c r="B1179" t="s">
        <v>4394</v>
      </c>
      <c r="C1179" t="s">
        <v>149</v>
      </c>
      <c r="D1179" t="n">
        <v>35</v>
      </c>
      <c r="E1179" t="n">
        <v>21739</v>
      </c>
      <c r="F1179" t="n">
        <v>72</v>
      </c>
      <c r="G1179" t="n">
        <v>14</v>
      </c>
      <c r="H1179" t="n">
        <v>1304</v>
      </c>
      <c r="I1179" t="n">
        <v>21.1</v>
      </c>
      <c r="J1179" s="10" t="str">
        <f>=LOG10(H1179)</f>
      </c>
      <c r="K1179" t="str">
        <f>=_xlfn.RANK.AVG(H1179,H$2:H$1654,1)</f>
      </c>
      <c r="L1179" t="str">
        <f>=_xlfn.RANK.AVG(I1179,I$2:I$1654,1)</f>
      </c>
      <c r="M1179" t="str">
        <f>=IF(AND(C1179="Public",E1179&lt;&gt;""),E1179,"")</f>
      </c>
      <c r="N1179" t="str">
        <f>=IF(AND(C1179="Public",E1179&lt;&gt;""),I1179,"")</f>
      </c>
      <c r="O1179" t="str">
        <f>=IF(AND(C1179="Private nonprofit",E1179&lt;&gt;""),E1179,"")</f>
      </c>
      <c r="P1179" t="str">
        <f>=IF(AND(C1179="Private nonprofit",E1179&lt;&gt;""),I1179,"")</f>
      </c>
    </row>
    <row r="1180">
      <c r="A1180" t="n">
        <v>214740</v>
      </c>
      <c r="B1180" t="s">
        <v>4395</v>
      </c>
      <c r="C1180" t="s">
        <v>149</v>
      </c>
      <c r="D1180" t="n">
        <v>25</v>
      </c>
      <c r="E1180" t="n">
        <v>18960</v>
      </c>
      <c r="F1180" t="n">
        <v>79</v>
      </c>
      <c r="G1180" t="n">
        <v>8</v>
      </c>
      <c r="H1180" t="n">
        <v>410</v>
      </c>
      <c r="I1180" t="n">
        <v>22.4</v>
      </c>
      <c r="J1180" s="10" t="str">
        <f>=LOG10(H1180)</f>
      </c>
      <c r="K1180" t="str">
        <f>=_xlfn.RANK.AVG(H1180,H$2:H$1654,1)</f>
      </c>
      <c r="L1180" t="str">
        <f>=_xlfn.RANK.AVG(I1180,I$2:I$1654,1)</f>
      </c>
      <c r="M1180" t="str">
        <f>=IF(AND(C1180="Public",E1180&lt;&gt;""),E1180,"")</f>
      </c>
      <c r="N1180" t="str">
        <f>=IF(AND(C1180="Public",E1180&lt;&gt;""),I1180,"")</f>
      </c>
      <c r="O1180" t="str">
        <f>=IF(AND(C1180="Private nonprofit",E1180&lt;&gt;""),E1180,"")</f>
      </c>
      <c r="P1180" t="str">
        <f>=IF(AND(C1180="Private nonprofit",E1180&lt;&gt;""),I1180,"")</f>
      </c>
    </row>
    <row r="1181">
      <c r="A1181" t="n">
        <v>214759</v>
      </c>
      <c r="B1181" t="s">
        <v>4397</v>
      </c>
      <c r="C1181" t="s">
        <v>149</v>
      </c>
      <c r="D1181" t="n">
        <v>35</v>
      </c>
      <c r="E1181" t="n">
        <v>18780</v>
      </c>
      <c r="F1181" t="n">
        <v>74</v>
      </c>
      <c r="G1181" t="n">
        <v>9</v>
      </c>
      <c r="H1181" t="n">
        <v>468</v>
      </c>
      <c r="I1181" t="n">
        <v>31.4</v>
      </c>
      <c r="J1181" s="10" t="str">
        <f>=LOG10(H1181)</f>
      </c>
      <c r="K1181" t="str">
        <f>=_xlfn.RANK.AVG(H1181,H$2:H$1654,1)</f>
      </c>
      <c r="L1181" t="str">
        <f>=_xlfn.RANK.AVG(I1181,I$2:I$1654,1)</f>
      </c>
      <c r="M1181" t="str">
        <f>=IF(AND(C1181="Public",E1181&lt;&gt;""),E1181,"")</f>
      </c>
      <c r="N1181" t="str">
        <f>=IF(AND(C1181="Public",E1181&lt;&gt;""),I1181,"")</f>
      </c>
      <c r="O1181" t="str">
        <f>=IF(AND(C1181="Private nonprofit",E1181&lt;&gt;""),E1181,"")</f>
      </c>
      <c r="P1181" t="str">
        <f>=IF(AND(C1181="Private nonprofit",E1181&lt;&gt;""),I1181,"")</f>
      </c>
    </row>
    <row r="1182">
      <c r="A1182" t="n">
        <v>214768</v>
      </c>
      <c r="B1182" t="s">
        <v>4399</v>
      </c>
      <c r="C1182" t="s">
        <v>149</v>
      </c>
      <c r="D1182" t="n">
        <v>48</v>
      </c>
      <c r="E1182" t="n">
        <v>19920</v>
      </c>
      <c r="F1182" t="n">
        <v>72</v>
      </c>
      <c r="G1182" t="n">
        <v>11</v>
      </c>
      <c r="H1182" t="n">
        <v>562</v>
      </c>
      <c r="I1182" t="n">
        <v>14.2</v>
      </c>
      <c r="J1182" s="10" t="str">
        <f>=LOG10(H1182)</f>
      </c>
      <c r="K1182" t="str">
        <f>=_xlfn.RANK.AVG(H1182,H$2:H$1654,1)</f>
      </c>
      <c r="L1182" t="str">
        <f>=_xlfn.RANK.AVG(I1182,I$2:I$1654,1)</f>
      </c>
      <c r="M1182" t="str">
        <f>=IF(AND(C1182="Public",E1182&lt;&gt;""),E1182,"")</f>
      </c>
      <c r="N1182" t="str">
        <f>=IF(AND(C1182="Public",E1182&lt;&gt;""),I1182,"")</f>
      </c>
      <c r="O1182" t="str">
        <f>=IF(AND(C1182="Private nonprofit",E1182&lt;&gt;""),E1182,"")</f>
      </c>
      <c r="P1182" t="str">
        <f>=IF(AND(C1182="Private nonprofit",E1182&lt;&gt;""),I1182,"")</f>
      </c>
    </row>
    <row r="1183">
      <c r="A1183" t="n">
        <v>214777</v>
      </c>
      <c r="B1183" t="s">
        <v>4401</v>
      </c>
      <c r="C1183" t="s">
        <v>149</v>
      </c>
      <c r="D1183" t="n">
        <v>13</v>
      </c>
      <c r="E1183" t="n">
        <v>27450</v>
      </c>
      <c r="F1183" t="n">
        <v>92</v>
      </c>
      <c r="G1183" t="n">
        <v>15</v>
      </c>
      <c r="H1183" t="n">
        <v>52693</v>
      </c>
      <c r="I1183" t="n">
        <v>85.6</v>
      </c>
      <c r="J1183" s="10" t="str">
        <f>=LOG10(H1183)</f>
      </c>
      <c r="K1183" t="str">
        <f>=_xlfn.RANK.AVG(H1183,H$2:H$1654,1)</f>
      </c>
      <c r="L1183" t="str">
        <f>=_xlfn.RANK.AVG(I1183,I$2:I$1654,1)</f>
      </c>
      <c r="M1183" t="str">
        <f>=IF(AND(C1183="Public",E1183&lt;&gt;""),E1183,"")</f>
      </c>
      <c r="N1183" t="str">
        <f>=IF(AND(C1183="Public",E1183&lt;&gt;""),I1183,"")</f>
      </c>
      <c r="O1183" t="str">
        <f>=IF(AND(C1183="Private nonprofit",E1183&lt;&gt;""),E1183,"")</f>
      </c>
      <c r="P1183" t="str">
        <f>=IF(AND(C1183="Private nonprofit",E1183&lt;&gt;""),I1183,"")</f>
      </c>
    </row>
    <row r="1184">
      <c r="A1184" t="n">
        <v>214786</v>
      </c>
      <c r="B1184" t="s">
        <v>4402</v>
      </c>
      <c r="C1184" t="s">
        <v>149</v>
      </c>
      <c r="D1184" t="n">
        <v>44</v>
      </c>
      <c r="E1184" t="n">
        <v>14933</v>
      </c>
      <c r="F1184" t="n">
        <v>69</v>
      </c>
      <c r="G1184" t="n">
        <v>8</v>
      </c>
      <c r="H1184" t="n">
        <v>408</v>
      </c>
      <c r="I1184" t="n">
        <v>27.4</v>
      </c>
      <c r="J1184" s="10" t="str">
        <f>=LOG10(H1184)</f>
      </c>
      <c r="K1184" t="str">
        <f>=_xlfn.RANK.AVG(H1184,H$2:H$1654,1)</f>
      </c>
      <c r="L1184" t="str">
        <f>=_xlfn.RANK.AVG(I1184,I$2:I$1654,1)</f>
      </c>
      <c r="M1184" t="str">
        <f>=IF(AND(C1184="Public",E1184&lt;&gt;""),E1184,"")</f>
      </c>
      <c r="N1184" t="str">
        <f>=IF(AND(C1184="Public",E1184&lt;&gt;""),I1184,"")</f>
      </c>
      <c r="O1184" t="str">
        <f>=IF(AND(C1184="Private nonprofit",E1184&lt;&gt;""),E1184,"")</f>
      </c>
      <c r="P1184" t="str">
        <f>=IF(AND(C1184="Private nonprofit",E1184&lt;&gt;""),I1184,"")</f>
      </c>
    </row>
    <row r="1185">
      <c r="A1185" t="n">
        <v>214795</v>
      </c>
      <c r="B1185" t="s">
        <v>4404</v>
      </c>
      <c r="C1185" t="s">
        <v>149</v>
      </c>
      <c r="D1185" t="n">
        <v>26</v>
      </c>
      <c r="E1185" t="n">
        <v>20294</v>
      </c>
      <c r="F1185" t="n">
        <v>75</v>
      </c>
      <c r="G1185" t="n">
        <v>9</v>
      </c>
      <c r="H1185" t="n">
        <v>737</v>
      </c>
      <c r="I1185" t="n">
        <v>17.5</v>
      </c>
      <c r="J1185" s="10" t="str">
        <f>=LOG10(H1185)</f>
      </c>
      <c r="K1185" t="str">
        <f>=_xlfn.RANK.AVG(H1185,H$2:H$1654,1)</f>
      </c>
      <c r="L1185" t="str">
        <f>=_xlfn.RANK.AVG(I1185,I$2:I$1654,1)</f>
      </c>
      <c r="M1185" t="str">
        <f>=IF(AND(C1185="Public",E1185&lt;&gt;""),E1185,"")</f>
      </c>
      <c r="N1185" t="str">
        <f>=IF(AND(C1185="Public",E1185&lt;&gt;""),I1185,"")</f>
      </c>
      <c r="O1185" t="str">
        <f>=IF(AND(C1185="Private nonprofit",E1185&lt;&gt;""),E1185,"")</f>
      </c>
      <c r="P1185" t="str">
        <f>=IF(AND(C1185="Private nonprofit",E1185&lt;&gt;""),I1185,"")</f>
      </c>
    </row>
    <row r="1186">
      <c r="A1186" t="n">
        <v>214801</v>
      </c>
      <c r="B1186" t="s">
        <v>4406</v>
      </c>
      <c r="C1186" t="s">
        <v>149</v>
      </c>
      <c r="D1186" t="n">
        <v>38</v>
      </c>
      <c r="E1186" t="n">
        <v>17561</v>
      </c>
      <c r="F1186" t="n">
        <v>77</v>
      </c>
      <c r="G1186" t="n">
        <v>14</v>
      </c>
      <c r="H1186" t="n">
        <v>3437</v>
      </c>
      <c r="I1186" t="n">
        <v>21.9</v>
      </c>
      <c r="J1186" s="10" t="str">
        <f>=LOG10(H1186)</f>
      </c>
      <c r="K1186" t="str">
        <f>=_xlfn.RANK.AVG(H1186,H$2:H$1654,1)</f>
      </c>
      <c r="L1186" t="str">
        <f>=_xlfn.RANK.AVG(I1186,I$2:I$1654,1)</f>
      </c>
      <c r="M1186" t="str">
        <f>=IF(AND(C1186="Public",E1186&lt;&gt;""),E1186,"")</f>
      </c>
      <c r="N1186" t="str">
        <f>=IF(AND(C1186="Public",E1186&lt;&gt;""),I1186,"")</f>
      </c>
      <c r="O1186" t="str">
        <f>=IF(AND(C1186="Private nonprofit",E1186&lt;&gt;""),E1186,"")</f>
      </c>
      <c r="P1186" t="str">
        <f>=IF(AND(C1186="Private nonprofit",E1186&lt;&gt;""),I1186,"")</f>
      </c>
    </row>
    <row r="1187">
      <c r="A1187" t="n">
        <v>214810</v>
      </c>
      <c r="B1187" t="s">
        <v>4408</v>
      </c>
      <c r="C1187" t="s">
        <v>149</v>
      </c>
      <c r="D1187" t="n">
        <v>38</v>
      </c>
      <c r="E1187" t="n">
        <v>20317</v>
      </c>
      <c r="F1187" t="n">
        <v>82</v>
      </c>
      <c r="G1187" t="n">
        <v>12</v>
      </c>
      <c r="H1187" t="n">
        <v>716</v>
      </c>
      <c r="I1187" t="n">
        <v>16.2</v>
      </c>
      <c r="J1187" s="10" t="str">
        <f>=LOG10(H1187)</f>
      </c>
      <c r="K1187" t="str">
        <f>=_xlfn.RANK.AVG(H1187,H$2:H$1654,1)</f>
      </c>
      <c r="L1187" t="str">
        <f>=_xlfn.RANK.AVG(I1187,I$2:I$1654,1)</f>
      </c>
      <c r="M1187" t="str">
        <f>=IF(AND(C1187="Public",E1187&lt;&gt;""),E1187,"")</f>
      </c>
      <c r="N1187" t="str">
        <f>=IF(AND(C1187="Public",E1187&lt;&gt;""),I1187,"")</f>
      </c>
      <c r="O1187" t="str">
        <f>=IF(AND(C1187="Private nonprofit",E1187&lt;&gt;""),E1187,"")</f>
      </c>
      <c r="P1187" t="str">
        <f>=IF(AND(C1187="Private nonprofit",E1187&lt;&gt;""),I1187,"")</f>
      </c>
    </row>
    <row r="1188">
      <c r="A1188" t="n">
        <v>214829</v>
      </c>
      <c r="B1188" t="s">
        <v>4410</v>
      </c>
      <c r="C1188" t="s">
        <v>149</v>
      </c>
      <c r="D1188" t="n">
        <v>28</v>
      </c>
      <c r="E1188" t="n">
        <v>19159</v>
      </c>
      <c r="F1188" t="n">
        <v>77</v>
      </c>
      <c r="G1188" t="n">
        <v>12</v>
      </c>
      <c r="H1188" t="n">
        <v>818</v>
      </c>
      <c r="I1188" t="n">
        <v>11.6</v>
      </c>
      <c r="J1188" s="10" t="str">
        <f>=LOG10(H1188)</f>
      </c>
      <c r="K1188" t="str">
        <f>=_xlfn.RANK.AVG(H1188,H$2:H$1654,1)</f>
      </c>
      <c r="L1188" t="str">
        <f>=_xlfn.RANK.AVG(I1188,I$2:I$1654,1)</f>
      </c>
      <c r="M1188" t="str">
        <f>=IF(AND(C1188="Public",E1188&lt;&gt;""),E1188,"")</f>
      </c>
      <c r="N1188" t="str">
        <f>=IF(AND(C1188="Public",E1188&lt;&gt;""),I1188,"")</f>
      </c>
      <c r="O1188" t="str">
        <f>=IF(AND(C1188="Private nonprofit",E1188&lt;&gt;""),E1188,"")</f>
      </c>
      <c r="P1188" t="str">
        <f>=IF(AND(C1188="Private nonprofit",E1188&lt;&gt;""),I1188,"")</f>
      </c>
    </row>
    <row r="1189">
      <c r="A1189" t="n">
        <v>215053</v>
      </c>
      <c r="B1189" t="s">
        <v>4417</v>
      </c>
      <c r="C1189" t="s">
        <v>163</v>
      </c>
      <c r="D1189" t="n">
        <v>46</v>
      </c>
      <c r="E1189" t="n">
        <v>30437</v>
      </c>
      <c r="F1189" t="n">
        <v>83</v>
      </c>
      <c r="G1189" t="n">
        <v>9</v>
      </c>
      <c r="H1189" t="n">
        <v>258</v>
      </c>
      <c r="I1189" t="n">
        <v>63.8</v>
      </c>
      <c r="J1189" s="10" t="str">
        <f>=LOG10(H1189)</f>
      </c>
      <c r="K1189" t="str">
        <f>=_xlfn.RANK.AVG(H1189,H$2:H$1654,1)</f>
      </c>
      <c r="L1189" t="str">
        <f>=_xlfn.RANK.AVG(I1189,I$2:I$1654,1)</f>
      </c>
      <c r="M1189" t="str">
        <f>=IF(AND(C1189="Public",E1189&lt;&gt;""),E1189,"")</f>
      </c>
      <c r="N1189" t="str">
        <f>=IF(AND(C1189="Public",E1189&lt;&gt;""),I1189,"")</f>
      </c>
      <c r="O1189" t="str">
        <f>=IF(AND(C1189="Private nonprofit",E1189&lt;&gt;""),E1189,"")</f>
      </c>
      <c r="P1189" t="str">
        <f>=IF(AND(C1189="Private nonprofit",E1189&lt;&gt;""),I1189,"")</f>
      </c>
    </row>
    <row r="1190">
      <c r="A1190" t="n">
        <v>215062</v>
      </c>
      <c r="B1190" t="s">
        <v>4418</v>
      </c>
      <c r="C1190" t="s">
        <v>163</v>
      </c>
      <c r="D1190" t="n">
        <v>16</v>
      </c>
      <c r="E1190" t="n">
        <v>26017</v>
      </c>
      <c r="F1190" t="n">
        <v>98</v>
      </c>
      <c r="G1190" t="n">
        <v>8</v>
      </c>
      <c r="H1190" t="n">
        <v>32205</v>
      </c>
      <c r="I1190" t="n">
        <v>96.8</v>
      </c>
      <c r="J1190" s="10" t="str">
        <f>=LOG10(H1190)</f>
      </c>
      <c r="K1190" t="str">
        <f>=_xlfn.RANK.AVG(H1190,H$2:H$1654,1)</f>
      </c>
      <c r="L1190" t="str">
        <f>=_xlfn.RANK.AVG(I1190,I$2:I$1654,1)</f>
      </c>
      <c r="M1190" t="str">
        <f>=IF(AND(C1190="Public",E1190&lt;&gt;""),E1190,"")</f>
      </c>
      <c r="N1190" t="str">
        <f>=IF(AND(C1190="Public",E1190&lt;&gt;""),I1190,"")</f>
      </c>
      <c r="O1190" t="str">
        <f>=IF(AND(C1190="Private nonprofit",E1190&lt;&gt;""),E1190,"")</f>
      </c>
      <c r="P1190" t="str">
        <f>=IF(AND(C1190="Private nonprofit",E1190&lt;&gt;""),I1190,"")</f>
      </c>
    </row>
    <row r="1191">
      <c r="A1191" t="n">
        <v>215105</v>
      </c>
      <c r="B1191" t="s">
        <v>4419</v>
      </c>
      <c r="C1191" t="s">
        <v>163</v>
      </c>
      <c r="D1191" t="n">
        <v>33</v>
      </c>
      <c r="E1191" t="n">
        <v>44510</v>
      </c>
      <c r="F1191" t="n">
        <v>81</v>
      </c>
      <c r="G1191" t="n">
        <v>7</v>
      </c>
      <c r="H1191" t="n">
        <v>1478</v>
      </c>
      <c r="I1191" t="n">
        <v>69.2</v>
      </c>
      <c r="J1191" s="10" t="str">
        <f>=LOG10(H1191)</f>
      </c>
      <c r="K1191" t="str">
        <f>=_xlfn.RANK.AVG(H1191,H$2:H$1654,1)</f>
      </c>
      <c r="L1191" t="str">
        <f>=_xlfn.RANK.AVG(I1191,I$2:I$1654,1)</f>
      </c>
      <c r="M1191" t="str">
        <f>=IF(AND(C1191="Public",E1191&lt;&gt;""),E1191,"")</f>
      </c>
      <c r="N1191" t="str">
        <f>=IF(AND(C1191="Public",E1191&lt;&gt;""),I1191,"")</f>
      </c>
      <c r="O1191" t="str">
        <f>=IF(AND(C1191="Private nonprofit",E1191&lt;&gt;""),E1191,"")</f>
      </c>
      <c r="P1191" t="str">
        <f>=IF(AND(C1191="Private nonprofit",E1191&lt;&gt;""),I1191,"")</f>
      </c>
    </row>
    <row r="1192">
      <c r="A1192" t="n">
        <v>215114</v>
      </c>
      <c r="B1192" t="s">
        <v>4420</v>
      </c>
      <c r="C1192" t="s">
        <v>163</v>
      </c>
      <c r="D1192" t="n">
        <v>30</v>
      </c>
      <c r="E1192" t="n">
        <v>27603</v>
      </c>
      <c r="F1192" t="n">
        <v>84</v>
      </c>
      <c r="G1192" t="n">
        <v>11</v>
      </c>
      <c r="H1192" t="n">
        <v>1724</v>
      </c>
      <c r="I1192" t="n">
        <v>64.3</v>
      </c>
      <c r="J1192" s="10" t="str">
        <f>=LOG10(H1192)</f>
      </c>
      <c r="K1192" t="str">
        <f>=_xlfn.RANK.AVG(H1192,H$2:H$1654,1)</f>
      </c>
      <c r="L1192" t="str">
        <f>=_xlfn.RANK.AVG(I1192,I$2:I$1654,1)</f>
      </c>
      <c r="M1192" t="str">
        <f>=IF(AND(C1192="Public",E1192&lt;&gt;""),E1192,"")</f>
      </c>
      <c r="N1192" t="str">
        <f>=IF(AND(C1192="Public",E1192&lt;&gt;""),I1192,"")</f>
      </c>
      <c r="O1192" t="str">
        <f>=IF(AND(C1192="Private nonprofit",E1192&lt;&gt;""),E1192,"")</f>
      </c>
      <c r="P1192" t="str">
        <f>=IF(AND(C1192="Private nonprofit",E1192&lt;&gt;""),I1192,"")</f>
      </c>
    </row>
    <row r="1193">
      <c r="A1193" t="n">
        <v>215266</v>
      </c>
      <c r="B1193" t="s">
        <v>4424</v>
      </c>
      <c r="C1193" t="s">
        <v>149</v>
      </c>
      <c r="D1193" t="n">
        <v>46</v>
      </c>
      <c r="E1193" t="n">
        <v>17015</v>
      </c>
      <c r="F1193" t="n">
        <v>61</v>
      </c>
      <c r="G1193" t="n">
        <v>12</v>
      </c>
      <c r="H1193" t="n">
        <v>2184</v>
      </c>
      <c r="I1193" t="n">
        <v>47.2</v>
      </c>
      <c r="J1193" s="10" t="str">
        <f>=LOG10(H1193)</f>
      </c>
      <c r="K1193" t="str">
        <f>=_xlfn.RANK.AVG(H1193,H$2:H$1654,1)</f>
      </c>
      <c r="L1193" t="str">
        <f>=_xlfn.RANK.AVG(I1193,I$2:I$1654,1)</f>
      </c>
      <c r="M1193" t="str">
        <f>=IF(AND(C1193="Public",E1193&lt;&gt;""),E1193,"")</f>
      </c>
      <c r="N1193" t="str">
        <f>=IF(AND(C1193="Public",E1193&lt;&gt;""),I1193,"")</f>
      </c>
      <c r="O1193" t="str">
        <f>=IF(AND(C1193="Private nonprofit",E1193&lt;&gt;""),E1193,"")</f>
      </c>
      <c r="P1193" t="str">
        <f>=IF(AND(C1193="Private nonprofit",E1193&lt;&gt;""),I1193,"")</f>
      </c>
    </row>
    <row r="1194">
      <c r="A1194" t="n">
        <v>215275</v>
      </c>
      <c r="B1194" t="s">
        <v>4426</v>
      </c>
      <c r="C1194" t="s">
        <v>149</v>
      </c>
      <c r="D1194" t="n">
        <v>38</v>
      </c>
      <c r="E1194" t="n">
        <v>17196</v>
      </c>
      <c r="F1194" t="n">
        <v>68</v>
      </c>
      <c r="G1194" t="n">
        <v>15</v>
      </c>
      <c r="H1194" t="n">
        <v>1394</v>
      </c>
      <c r="I1194" t="n">
        <v>39.6</v>
      </c>
      <c r="J1194" s="10" t="str">
        <f>=LOG10(H1194)</f>
      </c>
      <c r="K1194" t="str">
        <f>=_xlfn.RANK.AVG(H1194,H$2:H$1654,1)</f>
      </c>
      <c r="L1194" t="str">
        <f>=_xlfn.RANK.AVG(I1194,I$2:I$1654,1)</f>
      </c>
      <c r="M1194" t="str">
        <f>=IF(AND(C1194="Public",E1194&lt;&gt;""),E1194,"")</f>
      </c>
      <c r="N1194" t="str">
        <f>=IF(AND(C1194="Public",E1194&lt;&gt;""),I1194,"")</f>
      </c>
      <c r="O1194" t="str">
        <f>=IF(AND(C1194="Private nonprofit",E1194&lt;&gt;""),E1194,"")</f>
      </c>
      <c r="P1194" t="str">
        <f>=IF(AND(C1194="Private nonprofit",E1194&lt;&gt;""),I1194,"")</f>
      </c>
    </row>
    <row r="1195">
      <c r="A1195" t="n">
        <v>215284</v>
      </c>
      <c r="B1195" t="s">
        <v>4428</v>
      </c>
      <c r="C1195" t="s">
        <v>149</v>
      </c>
      <c r="D1195" t="n">
        <v>29</v>
      </c>
      <c r="E1195" t="n">
        <v>17909</v>
      </c>
      <c r="F1195" t="n">
        <v>76</v>
      </c>
      <c r="G1195" t="n">
        <v>14</v>
      </c>
      <c r="H1195" t="n">
        <v>2133</v>
      </c>
      <c r="I1195" t="n">
        <v>53.5</v>
      </c>
      <c r="J1195" s="10" t="str">
        <f>=LOG10(H1195)</f>
      </c>
      <c r="K1195" t="str">
        <f>=_xlfn.RANK.AVG(H1195,H$2:H$1654,1)</f>
      </c>
      <c r="L1195" t="str">
        <f>=_xlfn.RANK.AVG(I1195,I$2:I$1654,1)</f>
      </c>
      <c r="M1195" t="str">
        <f>=IF(AND(C1195="Public",E1195&lt;&gt;""),E1195,"")</f>
      </c>
      <c r="N1195" t="str">
        <f>=IF(AND(C1195="Public",E1195&lt;&gt;""),I1195,"")</f>
      </c>
      <c r="O1195" t="str">
        <f>=IF(AND(C1195="Private nonprofit",E1195&lt;&gt;""),E1195,"")</f>
      </c>
      <c r="P1195" t="str">
        <f>=IF(AND(C1195="Private nonprofit",E1195&lt;&gt;""),I1195,"")</f>
      </c>
    </row>
    <row r="1196">
      <c r="A1196" t="n">
        <v>215293</v>
      </c>
      <c r="B1196" t="s">
        <v>4429</v>
      </c>
      <c r="C1196" t="s">
        <v>149</v>
      </c>
      <c r="D1196" t="n">
        <v>14</v>
      </c>
      <c r="E1196" t="n">
        <v>24338</v>
      </c>
      <c r="F1196" t="n">
        <v>92</v>
      </c>
      <c r="G1196" t="n">
        <v>13</v>
      </c>
      <c r="H1196" t="n">
        <v>35659</v>
      </c>
      <c r="I1196" t="n">
        <v>84.3</v>
      </c>
      <c r="J1196" s="10" t="str">
        <f>=LOG10(H1196)</f>
      </c>
      <c r="K1196" t="str">
        <f>=_xlfn.RANK.AVG(H1196,H$2:H$1654,1)</f>
      </c>
      <c r="L1196" t="str">
        <f>=_xlfn.RANK.AVG(I1196,I$2:I$1654,1)</f>
      </c>
      <c r="M1196" t="str">
        <f>=IF(AND(C1196="Public",E1196&lt;&gt;""),E1196,"")</f>
      </c>
      <c r="N1196" t="str">
        <f>=IF(AND(C1196="Public",E1196&lt;&gt;""),I1196,"")</f>
      </c>
      <c r="O1196" t="str">
        <f>=IF(AND(C1196="Private nonprofit",E1196&lt;&gt;""),E1196,"")</f>
      </c>
      <c r="P1196" t="str">
        <f>=IF(AND(C1196="Private nonprofit",E1196&lt;&gt;""),I1196,"")</f>
      </c>
    </row>
    <row r="1197">
      <c r="A1197" t="n">
        <v>215442</v>
      </c>
      <c r="B1197" t="s">
        <v>4439</v>
      </c>
      <c r="C1197" t="s">
        <v>163</v>
      </c>
      <c r="D1197" t="n">
        <v>37</v>
      </c>
      <c r="E1197" t="n">
        <v>25477</v>
      </c>
      <c r="F1197" t="n">
        <v>71</v>
      </c>
      <c r="G1197" t="n">
        <v>12</v>
      </c>
      <c r="H1197" t="n">
        <v>4042</v>
      </c>
      <c r="I1197" t="n">
        <v>59.4</v>
      </c>
      <c r="J1197" s="10" t="str">
        <f>=LOG10(H1197)</f>
      </c>
      <c r="K1197" t="str">
        <f>=_xlfn.RANK.AVG(H1197,H$2:H$1654,1)</f>
      </c>
      <c r="L1197" t="str">
        <f>=_xlfn.RANK.AVG(I1197,I$2:I$1654,1)</f>
      </c>
      <c r="M1197" t="str">
        <f>=IF(AND(C1197="Public",E1197&lt;&gt;""),E1197,"")</f>
      </c>
      <c r="N1197" t="str">
        <f>=IF(AND(C1197="Public",E1197&lt;&gt;""),I1197,"")</f>
      </c>
      <c r="O1197" t="str">
        <f>=IF(AND(C1197="Private nonprofit",E1197&lt;&gt;""),E1197,"")</f>
      </c>
      <c r="P1197" t="str">
        <f>=IF(AND(C1197="Private nonprofit",E1197&lt;&gt;""),I1197,"")</f>
      </c>
    </row>
    <row r="1198">
      <c r="A1198" t="n">
        <v>215655</v>
      </c>
      <c r="B1198" t="s">
        <v>4447</v>
      </c>
      <c r="C1198" t="s">
        <v>163</v>
      </c>
      <c r="D1198" t="n">
        <v>22</v>
      </c>
      <c r="E1198" t="n">
        <v>26215</v>
      </c>
      <c r="F1198" t="n">
        <v>84</v>
      </c>
      <c r="G1198" t="n">
        <v>14</v>
      </c>
      <c r="H1198" t="n">
        <v>4979</v>
      </c>
      <c r="I1198" t="n">
        <v>65.6</v>
      </c>
      <c r="J1198" s="10" t="str">
        <f>=LOG10(H1198)</f>
      </c>
      <c r="K1198" t="str">
        <f>=_xlfn.RANK.AVG(H1198,H$2:H$1654,1)</f>
      </c>
      <c r="L1198" t="str">
        <f>=_xlfn.RANK.AVG(I1198,I$2:I$1654,1)</f>
      </c>
      <c r="M1198" t="str">
        <f>=IF(AND(C1198="Public",E1198&lt;&gt;""),E1198,"")</f>
      </c>
      <c r="N1198" t="str">
        <f>=IF(AND(C1198="Public",E1198&lt;&gt;""),I1198,"")</f>
      </c>
      <c r="O1198" t="str">
        <f>=IF(AND(C1198="Private nonprofit",E1198&lt;&gt;""),E1198,"")</f>
      </c>
      <c r="P1198" t="str">
        <f>=IF(AND(C1198="Private nonprofit",E1198&lt;&gt;""),I1198,"")</f>
      </c>
    </row>
    <row r="1199">
      <c r="A1199" t="n">
        <v>215691</v>
      </c>
      <c r="B1199" t="s">
        <v>4450</v>
      </c>
      <c r="C1199" t="s">
        <v>163</v>
      </c>
      <c r="D1199" t="n">
        <v>39</v>
      </c>
      <c r="E1199" t="n">
        <v>19297</v>
      </c>
      <c r="F1199" t="n">
        <v>67</v>
      </c>
      <c r="G1199" t="n">
        <v>13</v>
      </c>
      <c r="H1199" t="n">
        <v>935</v>
      </c>
      <c r="I1199" t="n">
        <v>34.1</v>
      </c>
      <c r="J1199" s="10" t="str">
        <f>=LOG10(H1199)</f>
      </c>
      <c r="K1199" t="str">
        <f>=_xlfn.RANK.AVG(H1199,H$2:H$1654,1)</f>
      </c>
      <c r="L1199" t="str">
        <f>=_xlfn.RANK.AVG(I1199,I$2:I$1654,1)</f>
      </c>
      <c r="M1199" t="str">
        <f>=IF(AND(C1199="Public",E1199&lt;&gt;""),E1199,"")</f>
      </c>
      <c r="N1199" t="str">
        <f>=IF(AND(C1199="Public",E1199&lt;&gt;""),I1199,"")</f>
      </c>
      <c r="O1199" t="str">
        <f>=IF(AND(C1199="Private nonprofit",E1199&lt;&gt;""),E1199,"")</f>
      </c>
      <c r="P1199" t="str">
        <f>=IF(AND(C1199="Private nonprofit",E1199&lt;&gt;""),I1199,"")</f>
      </c>
    </row>
    <row r="1200">
      <c r="A1200" t="n">
        <v>215743</v>
      </c>
      <c r="B1200" t="s">
        <v>4452</v>
      </c>
      <c r="C1200" t="s">
        <v>163</v>
      </c>
      <c r="D1200" t="n">
        <v>18</v>
      </c>
      <c r="E1200" t="n">
        <v>27421</v>
      </c>
      <c r="F1200" t="n">
        <v>88</v>
      </c>
      <c r="G1200" t="n">
        <v>14</v>
      </c>
      <c r="H1200" t="n">
        <v>3269</v>
      </c>
      <c r="I1200" t="n">
        <v>72.4</v>
      </c>
      <c r="J1200" s="10" t="str">
        <f>=LOG10(H1200)</f>
      </c>
      <c r="K1200" t="str">
        <f>=_xlfn.RANK.AVG(H1200,H$2:H$1654,1)</f>
      </c>
      <c r="L1200" t="str">
        <f>=_xlfn.RANK.AVG(I1200,I$2:I$1654,1)</f>
      </c>
      <c r="M1200" t="str">
        <f>=IF(AND(C1200="Public",E1200&lt;&gt;""),E1200,"")</f>
      </c>
      <c r="N1200" t="str">
        <f>=IF(AND(C1200="Public",E1200&lt;&gt;""),I1200,"")</f>
      </c>
      <c r="O1200" t="str">
        <f>=IF(AND(C1200="Private nonprofit",E1200&lt;&gt;""),E1200,"")</f>
      </c>
      <c r="P1200" t="str">
        <f>=IF(AND(C1200="Private nonprofit",E1200&lt;&gt;""),I1200,"")</f>
      </c>
    </row>
    <row r="1201">
      <c r="A1201" t="n">
        <v>215770</v>
      </c>
      <c r="B1201" t="s">
        <v>4454</v>
      </c>
      <c r="C1201" t="s">
        <v>163</v>
      </c>
      <c r="D1201" t="n">
        <v>18</v>
      </c>
      <c r="E1201" t="n">
        <v>36392</v>
      </c>
      <c r="F1201" t="n">
        <v>88</v>
      </c>
      <c r="G1201" t="n">
        <v>10</v>
      </c>
      <c r="H1201" t="n">
        <v>8647</v>
      </c>
      <c r="I1201" t="n">
        <v>79.8</v>
      </c>
      <c r="J1201" s="10" t="str">
        <f>=LOG10(H1201)</f>
      </c>
      <c r="K1201" t="str">
        <f>=_xlfn.RANK.AVG(H1201,H$2:H$1654,1)</f>
      </c>
      <c r="L1201" t="str">
        <f>=_xlfn.RANK.AVG(I1201,I$2:I$1654,1)</f>
      </c>
      <c r="M1201" t="str">
        <f>=IF(AND(C1201="Public",E1201&lt;&gt;""),E1201,"")</f>
      </c>
      <c r="N1201" t="str">
        <f>=IF(AND(C1201="Public",E1201&lt;&gt;""),I1201,"")</f>
      </c>
      <c r="O1201" t="str">
        <f>=IF(AND(C1201="Private nonprofit",E1201&lt;&gt;""),E1201,"")</f>
      </c>
      <c r="P1201" t="str">
        <f>=IF(AND(C1201="Private nonprofit",E1201&lt;&gt;""),I1201,"")</f>
      </c>
    </row>
    <row r="1202">
      <c r="A1202" t="n">
        <v>215798</v>
      </c>
      <c r="B1202" t="s">
        <v>4455</v>
      </c>
      <c r="C1202" t="s">
        <v>163</v>
      </c>
      <c r="D1202" t="n">
        <v>27</v>
      </c>
      <c r="E1202" t="n">
        <v>23857</v>
      </c>
      <c r="F1202" t="n">
        <v>85</v>
      </c>
      <c r="G1202" t="n">
        <v>10</v>
      </c>
      <c r="H1202" t="n">
        <v>1654</v>
      </c>
      <c r="I1202" t="n">
        <v>72.1</v>
      </c>
      <c r="J1202" s="10" t="str">
        <f>=LOG10(H1202)</f>
      </c>
      <c r="K1202" t="str">
        <f>=_xlfn.RANK.AVG(H1202,H$2:H$1654,1)</f>
      </c>
      <c r="L1202" t="str">
        <f>=_xlfn.RANK.AVG(I1202,I$2:I$1654,1)</f>
      </c>
      <c r="M1202" t="str">
        <f>=IF(AND(C1202="Public",E1202&lt;&gt;""),E1202,"")</f>
      </c>
      <c r="N1202" t="str">
        <f>=IF(AND(C1202="Public",E1202&lt;&gt;""),I1202,"")</f>
      </c>
      <c r="O1202" t="str">
        <f>=IF(AND(C1202="Private nonprofit",E1202&lt;&gt;""),E1202,"")</f>
      </c>
      <c r="P1202" t="str">
        <f>=IF(AND(C1202="Private nonprofit",E1202&lt;&gt;""),I1202,"")</f>
      </c>
    </row>
    <row r="1203">
      <c r="A1203" t="n">
        <v>215929</v>
      </c>
      <c r="B1203" t="s">
        <v>4460</v>
      </c>
      <c r="C1203" t="s">
        <v>163</v>
      </c>
      <c r="D1203" t="n">
        <v>22</v>
      </c>
      <c r="E1203" t="n">
        <v>32100</v>
      </c>
      <c r="F1203" t="n">
        <v>87</v>
      </c>
      <c r="G1203" t="n">
        <v>13</v>
      </c>
      <c r="H1203" t="n">
        <v>5139</v>
      </c>
      <c r="I1203" t="n">
        <v>80.8</v>
      </c>
      <c r="J1203" s="10" t="str">
        <f>=LOG10(H1203)</f>
      </c>
      <c r="K1203" t="str">
        <f>=_xlfn.RANK.AVG(H1203,H$2:H$1654,1)</f>
      </c>
      <c r="L1203" t="str">
        <f>=_xlfn.RANK.AVG(I1203,I$2:I$1654,1)</f>
      </c>
      <c r="M1203" t="str">
        <f>=IF(AND(C1203="Public",E1203&lt;&gt;""),E1203,"")</f>
      </c>
      <c r="N1203" t="str">
        <f>=IF(AND(C1203="Public",E1203&lt;&gt;""),I1203,"")</f>
      </c>
      <c r="O1203" t="str">
        <f>=IF(AND(C1203="Private nonprofit",E1203&lt;&gt;""),E1203,"")</f>
      </c>
      <c r="P1203" t="str">
        <f>=IF(AND(C1203="Private nonprofit",E1203&lt;&gt;""),I1203,"")</f>
      </c>
    </row>
    <row r="1204">
      <c r="A1204" t="n">
        <v>215947</v>
      </c>
      <c r="B1204" t="s">
        <v>4461</v>
      </c>
      <c r="C1204" t="s">
        <v>163</v>
      </c>
      <c r="D1204" t="n">
        <v>30</v>
      </c>
      <c r="E1204" t="n">
        <v>23732</v>
      </c>
      <c r="F1204" t="n">
        <v>80</v>
      </c>
      <c r="G1204" t="n">
        <v>13</v>
      </c>
      <c r="H1204" t="n">
        <v>3820</v>
      </c>
      <c r="I1204" t="n">
        <v>71</v>
      </c>
      <c r="J1204" s="10" t="str">
        <f>=LOG10(H1204)</f>
      </c>
      <c r="K1204" t="str">
        <f>=_xlfn.RANK.AVG(H1204,H$2:H$1654,1)</f>
      </c>
      <c r="L1204" t="str">
        <f>=_xlfn.RANK.AVG(I1204,I$2:I$1654,1)</f>
      </c>
      <c r="M1204" t="str">
        <f>=IF(AND(C1204="Public",E1204&lt;&gt;""),E1204,"")</f>
      </c>
      <c r="N1204" t="str">
        <f>=IF(AND(C1204="Public",E1204&lt;&gt;""),I1204,"")</f>
      </c>
      <c r="O1204" t="str">
        <f>=IF(AND(C1204="Private nonprofit",E1204&lt;&gt;""),E1204,"")</f>
      </c>
      <c r="P1204" t="str">
        <f>=IF(AND(C1204="Private nonprofit",E1204&lt;&gt;""),I1204,"")</f>
      </c>
    </row>
    <row r="1205">
      <c r="A1205" t="n">
        <v>216010</v>
      </c>
      <c r="B1205" t="s">
        <v>4466</v>
      </c>
      <c r="C1205" t="s">
        <v>149</v>
      </c>
      <c r="D1205" t="n">
        <v>30</v>
      </c>
      <c r="E1205" t="n">
        <v>23344</v>
      </c>
      <c r="F1205" t="n">
        <v>76</v>
      </c>
      <c r="G1205" t="n">
        <v>18</v>
      </c>
      <c r="H1205" t="n">
        <v>5812</v>
      </c>
      <c r="I1205" t="n">
        <v>51.6</v>
      </c>
      <c r="J1205" s="10" t="str">
        <f>=LOG10(H1205)</f>
      </c>
      <c r="K1205" t="str">
        <f>=_xlfn.RANK.AVG(H1205,H$2:H$1654,1)</f>
      </c>
      <c r="L1205" t="str">
        <f>=_xlfn.RANK.AVG(I1205,I$2:I$1654,1)</f>
      </c>
      <c r="M1205" t="str">
        <f>=IF(AND(C1205="Public",E1205&lt;&gt;""),E1205,"")</f>
      </c>
      <c r="N1205" t="str">
        <f>=IF(AND(C1205="Public",E1205&lt;&gt;""),I1205,"")</f>
      </c>
      <c r="O1205" t="str">
        <f>=IF(AND(C1205="Private nonprofit",E1205&lt;&gt;""),E1205,"")</f>
      </c>
      <c r="P1205" t="str">
        <f>=IF(AND(C1205="Private nonprofit",E1205&lt;&gt;""),I1205,"")</f>
      </c>
    </row>
    <row r="1206">
      <c r="A1206" t="n">
        <v>216038</v>
      </c>
      <c r="B1206" t="s">
        <v>4468</v>
      </c>
      <c r="C1206" t="s">
        <v>149</v>
      </c>
      <c r="D1206" t="n">
        <v>28</v>
      </c>
      <c r="E1206" t="n">
        <v>18407</v>
      </c>
      <c r="F1206" t="n">
        <v>81</v>
      </c>
      <c r="G1206" t="n">
        <v>20</v>
      </c>
      <c r="H1206" t="n">
        <v>9547</v>
      </c>
      <c r="I1206" t="n">
        <v>65.9</v>
      </c>
      <c r="J1206" s="10" t="str">
        <f>=LOG10(H1206)</f>
      </c>
      <c r="K1206" t="str">
        <f>=_xlfn.RANK.AVG(H1206,H$2:H$1654,1)</f>
      </c>
      <c r="L1206" t="str">
        <f>=_xlfn.RANK.AVG(I1206,I$2:I$1654,1)</f>
      </c>
      <c r="M1206" t="str">
        <f>=IF(AND(C1206="Public",E1206&lt;&gt;""),E1206,"")</f>
      </c>
      <c r="N1206" t="str">
        <f>=IF(AND(C1206="Public",E1206&lt;&gt;""),I1206,"")</f>
      </c>
      <c r="O1206" t="str">
        <f>=IF(AND(C1206="Private nonprofit",E1206&lt;&gt;""),E1206,"")</f>
      </c>
      <c r="P1206" t="str">
        <f>=IF(AND(C1206="Private nonprofit",E1206&lt;&gt;""),I1206,"")</f>
      </c>
    </row>
    <row r="1207">
      <c r="A1207" t="n">
        <v>216278</v>
      </c>
      <c r="B1207" t="s">
        <v>4478</v>
      </c>
      <c r="C1207" t="s">
        <v>163</v>
      </c>
      <c r="D1207" t="n">
        <v>24</v>
      </c>
      <c r="E1207" t="n">
        <v>27258</v>
      </c>
      <c r="F1207" t="n">
        <v>73</v>
      </c>
      <c r="G1207" t="n">
        <v>13</v>
      </c>
      <c r="H1207" t="n">
        <v>2935</v>
      </c>
      <c r="I1207" t="n">
        <v>74.1</v>
      </c>
      <c r="J1207" s="10" t="str">
        <f>=LOG10(H1207)</f>
      </c>
      <c r="K1207" t="str">
        <f>=_xlfn.RANK.AVG(H1207,H$2:H$1654,1)</f>
      </c>
      <c r="L1207" t="str">
        <f>=_xlfn.RANK.AVG(I1207,I$2:I$1654,1)</f>
      </c>
      <c r="M1207" t="str">
        <f>=IF(AND(C1207="Public",E1207&lt;&gt;""),E1207,"")</f>
      </c>
      <c r="N1207" t="str">
        <f>=IF(AND(C1207="Public",E1207&lt;&gt;""),I1207,"")</f>
      </c>
      <c r="O1207" t="str">
        <f>=IF(AND(C1207="Private nonprofit",E1207&lt;&gt;""),E1207,"")</f>
      </c>
      <c r="P1207" t="str">
        <f>=IF(AND(C1207="Private nonprofit",E1207&lt;&gt;""),I1207,"")</f>
      </c>
    </row>
    <row r="1208">
      <c r="A1208" t="n">
        <v>216287</v>
      </c>
      <c r="B1208" t="s">
        <v>4480</v>
      </c>
      <c r="C1208" t="s">
        <v>163</v>
      </c>
      <c r="D1208" t="n">
        <v>20</v>
      </c>
      <c r="E1208" t="n">
        <v>17930</v>
      </c>
      <c r="F1208" t="n">
        <v>97</v>
      </c>
      <c r="G1208" t="n">
        <v>8</v>
      </c>
      <c r="H1208" t="n">
        <v>1713</v>
      </c>
      <c r="I1208" t="n">
        <v>94.1</v>
      </c>
      <c r="J1208" s="10" t="str">
        <f>=LOG10(H1208)</f>
      </c>
      <c r="K1208" t="str">
        <f>=_xlfn.RANK.AVG(H1208,H$2:H$1654,1)</f>
      </c>
      <c r="L1208" t="str">
        <f>=_xlfn.RANK.AVG(I1208,I$2:I$1654,1)</f>
      </c>
      <c r="M1208" t="str">
        <f>=IF(AND(C1208="Public",E1208&lt;&gt;""),E1208,"")</f>
      </c>
      <c r="N1208" t="str">
        <f>=IF(AND(C1208="Public",E1208&lt;&gt;""),I1208,"")</f>
      </c>
      <c r="O1208" t="str">
        <f>=IF(AND(C1208="Private nonprofit",E1208&lt;&gt;""),E1208,"")</f>
      </c>
      <c r="P1208" t="str">
        <f>=IF(AND(C1208="Private nonprofit",E1208&lt;&gt;""),I1208,"")</f>
      </c>
    </row>
    <row r="1209">
      <c r="A1209" t="n">
        <v>216311</v>
      </c>
      <c r="B1209" t="s">
        <v>4483</v>
      </c>
      <c r="C1209" t="s">
        <v>163</v>
      </c>
      <c r="D1209" t="n">
        <v>28</v>
      </c>
      <c r="E1209" t="n">
        <v>11018</v>
      </c>
      <c r="F1209" t="n">
        <v>91</v>
      </c>
      <c r="G1209" t="n">
        <v>15</v>
      </c>
      <c r="H1209" t="n">
        <v>127</v>
      </c>
      <c r="I1209" t="n">
        <v>81.6</v>
      </c>
      <c r="J1209" s="10" t="str">
        <f>=LOG10(H1209)</f>
      </c>
      <c r="K1209" t="str">
        <f>=_xlfn.RANK.AVG(H1209,H$2:H$1654,1)</f>
      </c>
      <c r="L1209" t="str">
        <f>=_xlfn.RANK.AVG(I1209,I$2:I$1654,1)</f>
      </c>
      <c r="M1209" t="str">
        <f>=IF(AND(C1209="Public",E1209&lt;&gt;""),E1209,"")</f>
      </c>
      <c r="N1209" t="str">
        <f>=IF(AND(C1209="Public",E1209&lt;&gt;""),I1209,"")</f>
      </c>
      <c r="O1209" t="str">
        <f>=IF(AND(C1209="Private nonprofit",E1209&lt;&gt;""),E1209,"")</f>
      </c>
      <c r="P1209" t="str">
        <f>=IF(AND(C1209="Private nonprofit",E1209&lt;&gt;""),I1209,"")</f>
      </c>
    </row>
    <row r="1210">
      <c r="A1210" t="n">
        <v>216339</v>
      </c>
      <c r="B1210" t="s">
        <v>4484</v>
      </c>
      <c r="C1210" t="s">
        <v>149</v>
      </c>
      <c r="D1210" t="n">
        <v>30</v>
      </c>
      <c r="E1210" t="n">
        <v>29641</v>
      </c>
      <c r="F1210" t="n">
        <v>83</v>
      </c>
      <c r="G1210" t="n">
        <v>12</v>
      </c>
      <c r="H1210" t="n">
        <v>35985</v>
      </c>
      <c r="I1210" t="n">
        <v>74.7</v>
      </c>
      <c r="J1210" s="10" t="str">
        <f>=LOG10(H1210)</f>
      </c>
      <c r="K1210" t="str">
        <f>=_xlfn.RANK.AVG(H1210,H$2:H$1654,1)</f>
      </c>
      <c r="L1210" t="str">
        <f>=_xlfn.RANK.AVG(I1210,I$2:I$1654,1)</f>
      </c>
      <c r="M1210" t="str">
        <f>=IF(AND(C1210="Public",E1210&lt;&gt;""),E1210,"")</f>
      </c>
      <c r="N1210" t="str">
        <f>=IF(AND(C1210="Public",E1210&lt;&gt;""),I1210,"")</f>
      </c>
      <c r="O1210" t="str">
        <f>=IF(AND(C1210="Private nonprofit",E1210&lt;&gt;""),E1210,"")</f>
      </c>
      <c r="P1210" t="str">
        <f>=IF(AND(C1210="Private nonprofit",E1210&lt;&gt;""),I1210,"")</f>
      </c>
    </row>
    <row r="1211">
      <c r="A1211" t="n">
        <v>216357</v>
      </c>
      <c r="B1211" t="s">
        <v>4486</v>
      </c>
      <c r="C1211" t="s">
        <v>163</v>
      </c>
      <c r="D1211" t="n">
        <v>39</v>
      </c>
      <c r="E1211" t="n">
        <v>22490</v>
      </c>
      <c r="F1211" t="n">
        <v>71</v>
      </c>
      <c r="G1211" t="n">
        <v>12</v>
      </c>
      <c r="H1211" t="n">
        <v>993</v>
      </c>
      <c r="I1211" t="n">
        <v>42.7</v>
      </c>
      <c r="J1211" s="10" t="str">
        <f>=LOG10(H1211)</f>
      </c>
      <c r="K1211" t="str">
        <f>=_xlfn.RANK.AVG(H1211,H$2:H$1654,1)</f>
      </c>
      <c r="L1211" t="str">
        <f>=_xlfn.RANK.AVG(I1211,I$2:I$1654,1)</f>
      </c>
      <c r="M1211" t="str">
        <f>=IF(AND(C1211="Public",E1211&lt;&gt;""),E1211,"")</f>
      </c>
      <c r="N1211" t="str">
        <f>=IF(AND(C1211="Public",E1211&lt;&gt;""),I1211,"")</f>
      </c>
      <c r="O1211" t="str">
        <f>=IF(AND(C1211="Private nonprofit",E1211&lt;&gt;""),E1211,"")</f>
      </c>
      <c r="P1211" t="str">
        <f>=IF(AND(C1211="Private nonprofit",E1211&lt;&gt;""),I1211,"")</f>
      </c>
    </row>
    <row r="1212">
      <c r="A1212" t="n">
        <v>216366</v>
      </c>
      <c r="B1212" t="s">
        <v>4487</v>
      </c>
      <c r="C1212" t="s">
        <v>163</v>
      </c>
      <c r="D1212" t="n">
        <v>34</v>
      </c>
      <c r="E1212" t="n">
        <v>29097</v>
      </c>
      <c r="F1212" t="n">
        <v>82</v>
      </c>
      <c r="G1212" t="n">
        <v>13</v>
      </c>
      <c r="H1212" t="n">
        <v>9492</v>
      </c>
      <c r="I1212" t="n">
        <v>68.2</v>
      </c>
      <c r="J1212" s="10" t="str">
        <f>=LOG10(H1212)</f>
      </c>
      <c r="K1212" t="str">
        <f>=_xlfn.RANK.AVG(H1212,H$2:H$1654,1)</f>
      </c>
      <c r="L1212" t="str">
        <f>=_xlfn.RANK.AVG(I1212,I$2:I$1654,1)</f>
      </c>
      <c r="M1212" t="str">
        <f>=IF(AND(C1212="Public",E1212&lt;&gt;""),E1212,"")</f>
      </c>
      <c r="N1212" t="str">
        <f>=IF(AND(C1212="Public",E1212&lt;&gt;""),I1212,"")</f>
      </c>
      <c r="O1212" t="str">
        <f>=IF(AND(C1212="Private nonprofit",E1212&lt;&gt;""),E1212,"")</f>
      </c>
      <c r="P1212" t="str">
        <f>=IF(AND(C1212="Private nonprofit",E1212&lt;&gt;""),I1212,"")</f>
      </c>
    </row>
    <row r="1213">
      <c r="A1213" t="n">
        <v>216524</v>
      </c>
      <c r="B1213" t="s">
        <v>4494</v>
      </c>
      <c r="C1213" t="s">
        <v>163</v>
      </c>
      <c r="D1213" t="n">
        <v>20</v>
      </c>
      <c r="E1213" t="n">
        <v>31625</v>
      </c>
      <c r="F1213" t="n">
        <v>84</v>
      </c>
      <c r="G1213" t="n">
        <v>9</v>
      </c>
      <c r="H1213" t="n">
        <v>1562</v>
      </c>
      <c r="I1213" t="n">
        <v>76.6</v>
      </c>
      <c r="J1213" s="10" t="str">
        <f>=LOG10(H1213)</f>
      </c>
      <c r="K1213" t="str">
        <f>=_xlfn.RANK.AVG(H1213,H$2:H$1654,1)</f>
      </c>
      <c r="L1213" t="str">
        <f>=_xlfn.RANK.AVG(I1213,I$2:I$1654,1)</f>
      </c>
      <c r="M1213" t="str">
        <f>=IF(AND(C1213="Public",E1213&lt;&gt;""),E1213,"")</f>
      </c>
      <c r="N1213" t="str">
        <f>=IF(AND(C1213="Public",E1213&lt;&gt;""),I1213,"")</f>
      </c>
      <c r="O1213" t="str">
        <f>=IF(AND(C1213="Private nonprofit",E1213&lt;&gt;""),E1213,"")</f>
      </c>
      <c r="P1213" t="str">
        <f>=IF(AND(C1213="Private nonprofit",E1213&lt;&gt;""),I1213,"")</f>
      </c>
    </row>
    <row r="1214">
      <c r="A1214" t="n">
        <v>216542</v>
      </c>
      <c r="B1214" t="s">
        <v>4495</v>
      </c>
      <c r="C1214" t="s">
        <v>163</v>
      </c>
      <c r="D1214" t="n">
        <v>51</v>
      </c>
      <c r="E1214" t="n">
        <v>27854</v>
      </c>
      <c r="F1214" t="n">
        <v>70</v>
      </c>
      <c r="G1214" t="n">
        <v>11</v>
      </c>
      <c r="H1214" t="n">
        <v>694</v>
      </c>
      <c r="I1214" t="n">
        <v>55.7</v>
      </c>
      <c r="J1214" s="10" t="str">
        <f>=LOG10(H1214)</f>
      </c>
      <c r="K1214" t="str">
        <f>=_xlfn.RANK.AVG(H1214,H$2:H$1654,1)</f>
      </c>
      <c r="L1214" t="str">
        <f>=_xlfn.RANK.AVG(I1214,I$2:I$1654,1)</f>
      </c>
      <c r="M1214" t="str">
        <f>=IF(AND(C1214="Public",E1214&lt;&gt;""),E1214,"")</f>
      </c>
      <c r="N1214" t="str">
        <f>=IF(AND(C1214="Public",E1214&lt;&gt;""),I1214,"")</f>
      </c>
      <c r="O1214" t="str">
        <f>=IF(AND(C1214="Private nonprofit",E1214&lt;&gt;""),E1214,"")</f>
      </c>
      <c r="P1214" t="str">
        <f>=IF(AND(C1214="Private nonprofit",E1214&lt;&gt;""),I1214,"")</f>
      </c>
    </row>
    <row r="1215">
      <c r="A1215" t="n">
        <v>216597</v>
      </c>
      <c r="B1215" t="s">
        <v>4500</v>
      </c>
      <c r="C1215" t="s">
        <v>163</v>
      </c>
      <c r="D1215" t="n">
        <v>12</v>
      </c>
      <c r="E1215" t="n">
        <v>37946</v>
      </c>
      <c r="F1215" t="n">
        <v>95</v>
      </c>
      <c r="G1215" t="n">
        <v>10</v>
      </c>
      <c r="H1215" t="n">
        <v>11571</v>
      </c>
      <c r="I1215" t="n">
        <v>92.4</v>
      </c>
      <c r="J1215" s="10" t="str">
        <f>=LOG10(H1215)</f>
      </c>
      <c r="K1215" t="str">
        <f>=_xlfn.RANK.AVG(H1215,H$2:H$1654,1)</f>
      </c>
      <c r="L1215" t="str">
        <f>=_xlfn.RANK.AVG(I1215,I$2:I$1654,1)</f>
      </c>
      <c r="M1215" t="str">
        <f>=IF(AND(C1215="Public",E1215&lt;&gt;""),E1215,"")</f>
      </c>
      <c r="N1215" t="str">
        <f>=IF(AND(C1215="Public",E1215&lt;&gt;""),I1215,"")</f>
      </c>
      <c r="O1215" t="str">
        <f>=IF(AND(C1215="Private nonprofit",E1215&lt;&gt;""),E1215,"")</f>
      </c>
      <c r="P1215" t="str">
        <f>=IF(AND(C1215="Private nonprofit",E1215&lt;&gt;""),I1215,"")</f>
      </c>
    </row>
    <row r="1216">
      <c r="A1216" t="n">
        <v>216667</v>
      </c>
      <c r="B1216" t="s">
        <v>4503</v>
      </c>
      <c r="C1216" t="s">
        <v>163</v>
      </c>
      <c r="D1216" t="n">
        <v>29</v>
      </c>
      <c r="E1216" t="n">
        <v>26051</v>
      </c>
      <c r="F1216" t="n">
        <v>82</v>
      </c>
      <c r="G1216" t="n">
        <v>10</v>
      </c>
      <c r="H1216" t="n">
        <v>1179</v>
      </c>
      <c r="I1216" t="n">
        <v>71.4</v>
      </c>
      <c r="J1216" s="10" t="str">
        <f>=LOG10(H1216)</f>
      </c>
      <c r="K1216" t="str">
        <f>=_xlfn.RANK.AVG(H1216,H$2:H$1654,1)</f>
      </c>
      <c r="L1216" t="str">
        <f>=_xlfn.RANK.AVG(I1216,I$2:I$1654,1)</f>
      </c>
      <c r="M1216" t="str">
        <f>=IF(AND(C1216="Public",E1216&lt;&gt;""),E1216,"")</f>
      </c>
      <c r="N1216" t="str">
        <f>=IF(AND(C1216="Public",E1216&lt;&gt;""),I1216,"")</f>
      </c>
      <c r="O1216" t="str">
        <f>=IF(AND(C1216="Private nonprofit",E1216&lt;&gt;""),E1216,"")</f>
      </c>
      <c r="P1216" t="str">
        <f>=IF(AND(C1216="Private nonprofit",E1216&lt;&gt;""),I1216,"")</f>
      </c>
    </row>
    <row r="1217">
      <c r="A1217" t="n">
        <v>216694</v>
      </c>
      <c r="B1217" t="s">
        <v>4504</v>
      </c>
      <c r="C1217" t="s">
        <v>163</v>
      </c>
      <c r="D1217" t="n">
        <v>31</v>
      </c>
      <c r="E1217" t="n">
        <v>22837</v>
      </c>
      <c r="F1217" t="n">
        <v>72</v>
      </c>
      <c r="G1217" t="n">
        <v>10</v>
      </c>
      <c r="H1217" t="n">
        <v>1503</v>
      </c>
      <c r="I1217" t="n">
        <v>60.5</v>
      </c>
      <c r="J1217" s="10" t="str">
        <f>=LOG10(H1217)</f>
      </c>
      <c r="K1217" t="str">
        <f>=_xlfn.RANK.AVG(H1217,H$2:H$1654,1)</f>
      </c>
      <c r="L1217" t="str">
        <f>=_xlfn.RANK.AVG(I1217,I$2:I$1654,1)</f>
      </c>
      <c r="M1217" t="str">
        <f>=IF(AND(C1217="Public",E1217&lt;&gt;""),E1217,"")</f>
      </c>
      <c r="N1217" t="str">
        <f>=IF(AND(C1217="Public",E1217&lt;&gt;""),I1217,"")</f>
      </c>
      <c r="O1217" t="str">
        <f>=IF(AND(C1217="Private nonprofit",E1217&lt;&gt;""),E1217,"")</f>
      </c>
      <c r="P1217" t="str">
        <f>=IF(AND(C1217="Private nonprofit",E1217&lt;&gt;""),I1217,"")</f>
      </c>
    </row>
    <row r="1218">
      <c r="A1218" t="n">
        <v>216764</v>
      </c>
      <c r="B1218" t="s">
        <v>4507</v>
      </c>
      <c r="C1218" t="s">
        <v>149</v>
      </c>
      <c r="D1218" t="n">
        <v>24</v>
      </c>
      <c r="E1218" t="n">
        <v>21684</v>
      </c>
      <c r="F1218" t="n">
        <v>84</v>
      </c>
      <c r="G1218" t="n">
        <v>20</v>
      </c>
      <c r="H1218" t="n">
        <v>19021</v>
      </c>
      <c r="I1218" t="n">
        <v>69.8</v>
      </c>
      <c r="J1218" s="10" t="str">
        <f>=LOG10(H1218)</f>
      </c>
      <c r="K1218" t="str">
        <f>=_xlfn.RANK.AVG(H1218,H$2:H$1654,1)</f>
      </c>
      <c r="L1218" t="str">
        <f>=_xlfn.RANK.AVG(I1218,I$2:I$1654,1)</f>
      </c>
      <c r="M1218" t="str">
        <f>=IF(AND(C1218="Public",E1218&lt;&gt;""),E1218,"")</f>
      </c>
      <c r="N1218" t="str">
        <f>=IF(AND(C1218="Public",E1218&lt;&gt;""),I1218,"")</f>
      </c>
      <c r="O1218" t="str">
        <f>=IF(AND(C1218="Private nonprofit",E1218&lt;&gt;""),E1218,"")</f>
      </c>
      <c r="P1218" t="str">
        <f>=IF(AND(C1218="Private nonprofit",E1218&lt;&gt;""),I1218,"")</f>
      </c>
    </row>
    <row r="1219">
      <c r="A1219" t="n">
        <v>216807</v>
      </c>
      <c r="B1219" t="s">
        <v>2882</v>
      </c>
      <c r="C1219" t="s">
        <v>163</v>
      </c>
      <c r="D1219" t="n">
        <v>25</v>
      </c>
      <c r="E1219" t="n">
        <v>21089</v>
      </c>
      <c r="F1219" t="n">
        <v>83</v>
      </c>
      <c r="G1219" t="n">
        <v>12</v>
      </c>
      <c r="H1219" t="n">
        <v>1232</v>
      </c>
      <c r="I1219" t="n">
        <v>65.9</v>
      </c>
      <c r="J1219" s="10" t="str">
        <f>=LOG10(H1219)</f>
      </c>
      <c r="K1219" t="str">
        <f>=_xlfn.RANK.AVG(H1219,H$2:H$1654,1)</f>
      </c>
      <c r="L1219" t="str">
        <f>=_xlfn.RANK.AVG(I1219,I$2:I$1654,1)</f>
      </c>
      <c r="M1219" t="str">
        <f>=IF(AND(C1219="Public",E1219&lt;&gt;""),E1219,"")</f>
      </c>
      <c r="N1219" t="str">
        <f>=IF(AND(C1219="Public",E1219&lt;&gt;""),I1219,"")</f>
      </c>
      <c r="O1219" t="str">
        <f>=IF(AND(C1219="Private nonprofit",E1219&lt;&gt;""),E1219,"")</f>
      </c>
      <c r="P1219" t="str">
        <f>=IF(AND(C1219="Private nonprofit",E1219&lt;&gt;""),I1219,"")</f>
      </c>
    </row>
    <row r="1220">
      <c r="A1220" t="n">
        <v>216852</v>
      </c>
      <c r="B1220" t="s">
        <v>4514</v>
      </c>
      <c r="C1220" t="s">
        <v>163</v>
      </c>
      <c r="D1220" t="n">
        <v>25</v>
      </c>
      <c r="E1220" t="n">
        <v>30720</v>
      </c>
      <c r="F1220" t="n">
        <v>78</v>
      </c>
      <c r="G1220" t="n">
        <v>11</v>
      </c>
      <c r="H1220" t="n">
        <v>6184</v>
      </c>
      <c r="I1220" t="n">
        <v>63.5</v>
      </c>
      <c r="J1220" s="10" t="str">
        <f>=LOG10(H1220)</f>
      </c>
      <c r="K1220" t="str">
        <f>=_xlfn.RANK.AVG(H1220,H$2:H$1654,1)</f>
      </c>
      <c r="L1220" t="str">
        <f>=_xlfn.RANK.AVG(I1220,I$2:I$1654,1)</f>
      </c>
      <c r="M1220" t="str">
        <f>=IF(AND(C1220="Public",E1220&lt;&gt;""),E1220,"")</f>
      </c>
      <c r="N1220" t="str">
        <f>=IF(AND(C1220="Public",E1220&lt;&gt;""),I1220,"")</f>
      </c>
      <c r="O1220" t="str">
        <f>=IF(AND(C1220="Private nonprofit",E1220&lt;&gt;""),E1220,"")</f>
      </c>
      <c r="P1220" t="str">
        <f>=IF(AND(C1220="Private nonprofit",E1220&lt;&gt;""),I1220,"")</f>
      </c>
    </row>
    <row r="1221">
      <c r="A1221" t="n">
        <v>216931</v>
      </c>
      <c r="B1221" t="s">
        <v>4515</v>
      </c>
      <c r="C1221" t="s">
        <v>163</v>
      </c>
      <c r="D1221" t="n">
        <v>30</v>
      </c>
      <c r="E1221" t="n">
        <v>28508</v>
      </c>
      <c r="F1221" t="n">
        <v>73</v>
      </c>
      <c r="G1221" t="n">
        <v>13</v>
      </c>
      <c r="H1221" t="n">
        <v>6993</v>
      </c>
      <c r="I1221" t="n">
        <v>60.3</v>
      </c>
      <c r="J1221" s="10" t="str">
        <f>=LOG10(H1221)</f>
      </c>
      <c r="K1221" t="str">
        <f>=_xlfn.RANK.AVG(H1221,H$2:H$1654,1)</f>
      </c>
      <c r="L1221" t="str">
        <f>=_xlfn.RANK.AVG(I1221,I$2:I$1654,1)</f>
      </c>
      <c r="M1221" t="str">
        <f>=IF(AND(C1221="Public",E1221&lt;&gt;""),E1221,"")</f>
      </c>
      <c r="N1221" t="str">
        <f>=IF(AND(C1221="Public",E1221&lt;&gt;""),I1221,"")</f>
      </c>
      <c r="O1221" t="str">
        <f>=IF(AND(C1221="Private nonprofit",E1221&lt;&gt;""),E1221,"")</f>
      </c>
      <c r="P1221" t="str">
        <f>=IF(AND(C1221="Private nonprofit",E1221&lt;&gt;""),I1221,"")</f>
      </c>
    </row>
    <row r="1222">
      <c r="A1222" t="n">
        <v>217013</v>
      </c>
      <c r="B1222" t="s">
        <v>4517</v>
      </c>
      <c r="C1222" t="s">
        <v>163</v>
      </c>
      <c r="D1222" t="n">
        <v>27</v>
      </c>
      <c r="E1222" t="n">
        <v>21567</v>
      </c>
      <c r="F1222" t="n">
        <v>77</v>
      </c>
      <c r="G1222" t="n">
        <v>12</v>
      </c>
      <c r="H1222" t="n">
        <v>2169</v>
      </c>
      <c r="I1222" t="n">
        <v>51.8</v>
      </c>
      <c r="J1222" s="10" t="str">
        <f>=LOG10(H1222)</f>
      </c>
      <c r="K1222" t="str">
        <f>=_xlfn.RANK.AVG(H1222,H$2:H$1654,1)</f>
      </c>
      <c r="L1222" t="str">
        <f>=_xlfn.RANK.AVG(I1222,I$2:I$1654,1)</f>
      </c>
      <c r="M1222" t="str">
        <f>=IF(AND(C1222="Public",E1222&lt;&gt;""),E1222,"")</f>
      </c>
      <c r="N1222" t="str">
        <f>=IF(AND(C1222="Public",E1222&lt;&gt;""),I1222,"")</f>
      </c>
      <c r="O1222" t="str">
        <f>=IF(AND(C1222="Private nonprofit",E1222&lt;&gt;""),E1222,"")</f>
      </c>
      <c r="P1222" t="str">
        <f>=IF(AND(C1222="Private nonprofit",E1222&lt;&gt;""),I1222,"")</f>
      </c>
    </row>
    <row r="1223">
      <c r="A1223" t="n">
        <v>217059</v>
      </c>
      <c r="B1223" t="s">
        <v>4520</v>
      </c>
      <c r="C1223" t="s">
        <v>163</v>
      </c>
      <c r="D1223" t="n">
        <v>25</v>
      </c>
      <c r="E1223" t="n">
        <v>21036</v>
      </c>
      <c r="F1223" t="n">
        <v>77</v>
      </c>
      <c r="G1223" t="n">
        <v>13</v>
      </c>
      <c r="H1223" t="n">
        <v>4207</v>
      </c>
      <c r="I1223" t="n">
        <v>59.5</v>
      </c>
      <c r="J1223" s="10" t="str">
        <f>=LOG10(H1223)</f>
      </c>
      <c r="K1223" t="str">
        <f>=_xlfn.RANK.AVG(H1223,H$2:H$1654,1)</f>
      </c>
      <c r="L1223" t="str">
        <f>=_xlfn.RANK.AVG(I1223,I$2:I$1654,1)</f>
      </c>
      <c r="M1223" t="str">
        <f>=IF(AND(C1223="Public",E1223&lt;&gt;""),E1223,"")</f>
      </c>
      <c r="N1223" t="str">
        <f>=IF(AND(C1223="Public",E1223&lt;&gt;""),I1223,"")</f>
      </c>
      <c r="O1223" t="str">
        <f>=IF(AND(C1223="Private nonprofit",E1223&lt;&gt;""),E1223,"")</f>
      </c>
      <c r="P1223" t="str">
        <f>=IF(AND(C1223="Private nonprofit",E1223&lt;&gt;""),I1223,"")</f>
      </c>
    </row>
    <row r="1224">
      <c r="A1224" t="n">
        <v>217156</v>
      </c>
      <c r="B1224" t="s">
        <v>4522</v>
      </c>
      <c r="C1224" t="s">
        <v>163</v>
      </c>
      <c r="D1224" t="n">
        <v>13</v>
      </c>
      <c r="E1224" t="n">
        <v>26608</v>
      </c>
      <c r="F1224" t="n">
        <v>99</v>
      </c>
      <c r="G1224" t="n">
        <v>6</v>
      </c>
      <c r="H1224" t="n">
        <v>11766</v>
      </c>
      <c r="I1224" t="n">
        <v>95.9</v>
      </c>
      <c r="J1224" s="10" t="str">
        <f>=LOG10(H1224)</f>
      </c>
      <c r="K1224" t="str">
        <f>=_xlfn.RANK.AVG(H1224,H$2:H$1654,1)</f>
      </c>
      <c r="L1224" t="str">
        <f>=_xlfn.RANK.AVG(I1224,I$2:I$1654,1)</f>
      </c>
      <c r="M1224" t="str">
        <f>=IF(AND(C1224="Public",E1224&lt;&gt;""),E1224,"")</f>
      </c>
      <c r="N1224" t="str">
        <f>=IF(AND(C1224="Public",E1224&lt;&gt;""),I1224,"")</f>
      </c>
      <c r="O1224" t="str">
        <f>=IF(AND(C1224="Private nonprofit",E1224&lt;&gt;""),E1224,"")</f>
      </c>
      <c r="P1224" t="str">
        <f>=IF(AND(C1224="Private nonprofit",E1224&lt;&gt;""),I1224,"")</f>
      </c>
    </row>
    <row r="1225">
      <c r="A1225" t="n">
        <v>217165</v>
      </c>
      <c r="B1225" t="s">
        <v>4525</v>
      </c>
      <c r="C1225" t="s">
        <v>163</v>
      </c>
      <c r="D1225" t="n">
        <v>11</v>
      </c>
      <c r="E1225" t="n">
        <v>40612</v>
      </c>
      <c r="F1225" t="n">
        <v>87</v>
      </c>
      <c r="G1225" t="n">
        <v>13</v>
      </c>
      <c r="H1225" t="n">
        <v>3861</v>
      </c>
      <c r="I1225" t="n">
        <v>80.6</v>
      </c>
      <c r="J1225" s="10" t="str">
        <f>=LOG10(H1225)</f>
      </c>
      <c r="K1225" t="str">
        <f>=_xlfn.RANK.AVG(H1225,H$2:H$1654,1)</f>
      </c>
      <c r="L1225" t="str">
        <f>=_xlfn.RANK.AVG(I1225,I$2:I$1654,1)</f>
      </c>
      <c r="M1225" t="str">
        <f>=IF(AND(C1225="Public",E1225&lt;&gt;""),E1225,"")</f>
      </c>
      <c r="N1225" t="str">
        <f>=IF(AND(C1225="Public",E1225&lt;&gt;""),I1225,"")</f>
      </c>
      <c r="O1225" t="str">
        <f>=IF(AND(C1225="Private nonprofit",E1225&lt;&gt;""),E1225,"")</f>
      </c>
      <c r="P1225" t="str">
        <f>=IF(AND(C1225="Private nonprofit",E1225&lt;&gt;""),I1225,"")</f>
      </c>
    </row>
    <row r="1226">
      <c r="A1226" t="n">
        <v>217235</v>
      </c>
      <c r="B1226" t="s">
        <v>4526</v>
      </c>
      <c r="C1226" t="s">
        <v>163</v>
      </c>
      <c r="D1226" t="n">
        <v>30</v>
      </c>
      <c r="E1226" t="n">
        <v>33480</v>
      </c>
      <c r="F1226" t="n">
        <v>76</v>
      </c>
      <c r="G1226" t="n">
        <v>13</v>
      </c>
      <c r="H1226" t="n">
        <v>4935</v>
      </c>
      <c r="I1226" t="n">
        <v>49.2</v>
      </c>
      <c r="J1226" s="10" t="str">
        <f>=LOG10(H1226)</f>
      </c>
      <c r="K1226" t="str">
        <f>=_xlfn.RANK.AVG(H1226,H$2:H$1654,1)</f>
      </c>
      <c r="L1226" t="str">
        <f>=_xlfn.RANK.AVG(I1226,I$2:I$1654,1)</f>
      </c>
      <c r="M1226" t="str">
        <f>=IF(AND(C1226="Public",E1226&lt;&gt;""),E1226,"")</f>
      </c>
      <c r="N1226" t="str">
        <f>=IF(AND(C1226="Public",E1226&lt;&gt;""),I1226,"")</f>
      </c>
      <c r="O1226" t="str">
        <f>=IF(AND(C1226="Private nonprofit",E1226&lt;&gt;""),E1226,"")</f>
      </c>
      <c r="P1226" t="str">
        <f>=IF(AND(C1226="Private nonprofit",E1226&lt;&gt;""),I1226,"")</f>
      </c>
    </row>
    <row r="1227">
      <c r="A1227" t="n">
        <v>217402</v>
      </c>
      <c r="B1227" t="s">
        <v>4531</v>
      </c>
      <c r="C1227" t="s">
        <v>163</v>
      </c>
      <c r="D1227" t="n">
        <v>13</v>
      </c>
      <c r="E1227" t="n">
        <v>46645</v>
      </c>
      <c r="F1227" t="n">
        <v>91</v>
      </c>
      <c r="G1227" t="n">
        <v>11</v>
      </c>
      <c r="H1227" t="n">
        <v>5035</v>
      </c>
      <c r="I1227" t="n">
        <v>87.9</v>
      </c>
      <c r="J1227" s="10" t="str">
        <f>=LOG10(H1227)</f>
      </c>
      <c r="K1227" t="str">
        <f>=_xlfn.RANK.AVG(H1227,H$2:H$1654,1)</f>
      </c>
      <c r="L1227" t="str">
        <f>=_xlfn.RANK.AVG(I1227,I$2:I$1654,1)</f>
      </c>
      <c r="M1227" t="str">
        <f>=IF(AND(C1227="Public",E1227&lt;&gt;""),E1227,"")</f>
      </c>
      <c r="N1227" t="str">
        <f>=IF(AND(C1227="Public",E1227&lt;&gt;""),I1227,"")</f>
      </c>
      <c r="O1227" t="str">
        <f>=IF(AND(C1227="Private nonprofit",E1227&lt;&gt;""),E1227,"")</f>
      </c>
      <c r="P1227" t="str">
        <f>=IF(AND(C1227="Private nonprofit",E1227&lt;&gt;""),I1227,"")</f>
      </c>
    </row>
    <row r="1228">
      <c r="A1228" t="n">
        <v>217420</v>
      </c>
      <c r="B1228" t="s">
        <v>4532</v>
      </c>
      <c r="C1228" t="s">
        <v>149</v>
      </c>
      <c r="D1228" t="n">
        <v>41</v>
      </c>
      <c r="E1228" t="n">
        <v>11549</v>
      </c>
      <c r="F1228" t="n">
        <v>74</v>
      </c>
      <c r="G1228" t="n">
        <v>14</v>
      </c>
      <c r="H1228" t="n">
        <v>10012</v>
      </c>
      <c r="I1228" t="n">
        <v>46.2</v>
      </c>
      <c r="J1228" s="10" t="str">
        <f>=LOG10(H1228)</f>
      </c>
      <c r="K1228" t="str">
        <f>=_xlfn.RANK.AVG(H1228,H$2:H$1654,1)</f>
      </c>
      <c r="L1228" t="str">
        <f>=_xlfn.RANK.AVG(I1228,I$2:I$1654,1)</f>
      </c>
      <c r="M1228" t="str">
        <f>=IF(AND(C1228="Public",E1228&lt;&gt;""),E1228,"")</f>
      </c>
      <c r="N1228" t="str">
        <f>=IF(AND(C1228="Public",E1228&lt;&gt;""),I1228,"")</f>
      </c>
      <c r="O1228" t="str">
        <f>=IF(AND(C1228="Private nonprofit",E1228&lt;&gt;""),E1228,"")</f>
      </c>
      <c r="P1228" t="str">
        <f>=IF(AND(C1228="Private nonprofit",E1228&lt;&gt;""),I1228,"")</f>
      </c>
    </row>
    <row r="1229">
      <c r="A1229" t="n">
        <v>217484</v>
      </c>
      <c r="B1229" t="s">
        <v>4535</v>
      </c>
      <c r="C1229" t="s">
        <v>149</v>
      </c>
      <c r="D1229" t="n">
        <v>21</v>
      </c>
      <c r="E1229" t="n">
        <v>20964</v>
      </c>
      <c r="F1229" t="n">
        <v>84</v>
      </c>
      <c r="G1229" t="n">
        <v>17</v>
      </c>
      <c r="H1229" t="n">
        <v>20653</v>
      </c>
      <c r="I1229" t="n">
        <v>70.1</v>
      </c>
      <c r="J1229" s="10" t="str">
        <f>=LOG10(H1229)</f>
      </c>
      <c r="K1229" t="str">
        <f>=_xlfn.RANK.AVG(H1229,H$2:H$1654,1)</f>
      </c>
      <c r="L1229" t="str">
        <f>=_xlfn.RANK.AVG(I1229,I$2:I$1654,1)</f>
      </c>
      <c r="M1229" t="str">
        <f>=IF(AND(C1229="Public",E1229&lt;&gt;""),E1229,"")</f>
      </c>
      <c r="N1229" t="str">
        <f>=IF(AND(C1229="Public",E1229&lt;&gt;""),I1229,"")</f>
      </c>
      <c r="O1229" t="str">
        <f>=IF(AND(C1229="Private nonprofit",E1229&lt;&gt;""),E1229,"")</f>
      </c>
      <c r="P1229" t="str">
        <f>=IF(AND(C1229="Private nonprofit",E1229&lt;&gt;""),I1229,"")</f>
      </c>
    </row>
    <row r="1230">
      <c r="A1230" t="n">
        <v>217493</v>
      </c>
      <c r="B1230" t="s">
        <v>4537</v>
      </c>
      <c r="C1230" t="s">
        <v>163</v>
      </c>
      <c r="D1230" t="n">
        <v>14</v>
      </c>
      <c r="E1230" t="n">
        <v>42106</v>
      </c>
      <c r="F1230" t="n">
        <v>93</v>
      </c>
      <c r="G1230" t="n">
        <v>8</v>
      </c>
      <c r="H1230" t="n">
        <v>2706</v>
      </c>
      <c r="I1230" t="n">
        <v>88.5</v>
      </c>
      <c r="J1230" s="10" t="str">
        <f>=LOG10(H1230)</f>
      </c>
      <c r="K1230" t="str">
        <f>=_xlfn.RANK.AVG(H1230,H$2:H$1654,1)</f>
      </c>
      <c r="L1230" t="str">
        <f>=_xlfn.RANK.AVG(I1230,I$2:I$1654,1)</f>
      </c>
      <c r="M1230" t="str">
        <f>=IF(AND(C1230="Public",E1230&lt;&gt;""),E1230,"")</f>
      </c>
      <c r="N1230" t="str">
        <f>=IF(AND(C1230="Public",E1230&lt;&gt;""),I1230,"")</f>
      </c>
      <c r="O1230" t="str">
        <f>=IF(AND(C1230="Private nonprofit",E1230&lt;&gt;""),E1230,"")</f>
      </c>
      <c r="P1230" t="str">
        <f>=IF(AND(C1230="Private nonprofit",E1230&lt;&gt;""),I1230,"")</f>
      </c>
    </row>
    <row r="1231">
      <c r="A1231" t="n">
        <v>217518</v>
      </c>
      <c r="B1231" t="s">
        <v>4538</v>
      </c>
      <c r="C1231" t="s">
        <v>163</v>
      </c>
      <c r="D1231" t="n">
        <v>16</v>
      </c>
      <c r="E1231" t="n">
        <v>37936</v>
      </c>
      <c r="F1231" t="n">
        <v>79</v>
      </c>
      <c r="G1231" t="n">
        <v>12</v>
      </c>
      <c r="H1231" t="n">
        <v>5007</v>
      </c>
      <c r="I1231" t="n">
        <v>66.6</v>
      </c>
      <c r="J1231" s="10" t="str">
        <f>=LOG10(H1231)</f>
      </c>
      <c r="K1231" t="str">
        <f>=_xlfn.RANK.AVG(H1231,H$2:H$1654,1)</f>
      </c>
      <c r="L1231" t="str">
        <f>=_xlfn.RANK.AVG(I1231,I$2:I$1654,1)</f>
      </c>
      <c r="M1231" t="str">
        <f>=IF(AND(C1231="Public",E1231&lt;&gt;""),E1231,"")</f>
      </c>
      <c r="N1231" t="str">
        <f>=IF(AND(C1231="Public",E1231&lt;&gt;""),I1231,"")</f>
      </c>
      <c r="O1231" t="str">
        <f>=IF(AND(C1231="Private nonprofit",E1231&lt;&gt;""),E1231,"")</f>
      </c>
      <c r="P1231" t="str">
        <f>=IF(AND(C1231="Private nonprofit",E1231&lt;&gt;""),I1231,"")</f>
      </c>
    </row>
    <row r="1232">
      <c r="A1232" t="n">
        <v>217536</v>
      </c>
      <c r="B1232" t="s">
        <v>4539</v>
      </c>
      <c r="C1232" t="s">
        <v>163</v>
      </c>
      <c r="D1232" t="n">
        <v>15</v>
      </c>
      <c r="E1232" t="n">
        <v>37794</v>
      </c>
      <c r="F1232" t="n">
        <v>85</v>
      </c>
      <c r="G1232" t="n">
        <v>12</v>
      </c>
      <c r="H1232" t="n">
        <v>3132</v>
      </c>
      <c r="I1232" t="n">
        <v>74.9</v>
      </c>
      <c r="J1232" s="10" t="str">
        <f>=LOG10(H1232)</f>
      </c>
      <c r="K1232" t="str">
        <f>=_xlfn.RANK.AVG(H1232,H$2:H$1654,1)</f>
      </c>
      <c r="L1232" t="str">
        <f>=_xlfn.RANK.AVG(I1232,I$2:I$1654,1)</f>
      </c>
      <c r="M1232" t="str">
        <f>=IF(AND(C1232="Public",E1232&lt;&gt;""),E1232,"")</f>
      </c>
      <c r="N1232" t="str">
        <f>=IF(AND(C1232="Public",E1232&lt;&gt;""),I1232,"")</f>
      </c>
      <c r="O1232" t="str">
        <f>=IF(AND(C1232="Private nonprofit",E1232&lt;&gt;""),E1232,"")</f>
      </c>
      <c r="P1232" t="str">
        <f>=IF(AND(C1232="Private nonprofit",E1232&lt;&gt;""),I1232,"")</f>
      </c>
    </row>
    <row r="1233">
      <c r="A1233" t="n">
        <v>217606</v>
      </c>
      <c r="B1233" t="s">
        <v>4542</v>
      </c>
      <c r="C1233" t="s">
        <v>163</v>
      </c>
      <c r="D1233" t="n">
        <v>63</v>
      </c>
      <c r="E1233" t="n">
        <v>26469</v>
      </c>
      <c r="F1233" t="n">
        <v>19</v>
      </c>
      <c r="G1233" t="n">
        <v>9</v>
      </c>
      <c r="H1233" t="n">
        <v>267</v>
      </c>
      <c r="I1233" t="n">
        <v>46.4</v>
      </c>
      <c r="J1233" s="10" t="str">
        <f>=LOG10(H1233)</f>
      </c>
      <c r="K1233" t="str">
        <f>=_xlfn.RANK.AVG(H1233,H$2:H$1654,1)</f>
      </c>
      <c r="L1233" t="str">
        <f>=_xlfn.RANK.AVG(I1233,I$2:I$1654,1)</f>
      </c>
      <c r="M1233" t="str">
        <f>=IF(AND(C1233="Public",E1233&lt;&gt;""),E1233,"")</f>
      </c>
      <c r="N1233" t="str">
        <f>=IF(AND(C1233="Public",E1233&lt;&gt;""),I1233,"")</f>
      </c>
      <c r="O1233" t="str">
        <f>=IF(AND(C1233="Private nonprofit",E1233&lt;&gt;""),E1233,"")</f>
      </c>
      <c r="P1233" t="str">
        <f>=IF(AND(C1233="Private nonprofit",E1233&lt;&gt;""),I1233,"")</f>
      </c>
    </row>
    <row r="1234">
      <c r="A1234" t="n">
        <v>217624</v>
      </c>
      <c r="B1234" t="s">
        <v>4546</v>
      </c>
      <c r="C1234" t="s">
        <v>163</v>
      </c>
      <c r="D1234" t="n">
        <v>80</v>
      </c>
      <c r="E1234" t="n">
        <v>11058</v>
      </c>
      <c r="F1234" t="n">
        <v>90</v>
      </c>
      <c r="G1234" t="n">
        <v>16</v>
      </c>
      <c r="H1234" t="n">
        <v>796</v>
      </c>
      <c r="I1234" t="n">
        <v>13.2</v>
      </c>
      <c r="J1234" s="10" t="str">
        <f>=LOG10(H1234)</f>
      </c>
      <c r="K1234" t="str">
        <f>=_xlfn.RANK.AVG(H1234,H$2:H$1654,1)</f>
      </c>
      <c r="L1234" t="str">
        <f>=_xlfn.RANK.AVG(I1234,I$2:I$1654,1)</f>
      </c>
      <c r="M1234" t="str">
        <f>=IF(AND(C1234="Public",E1234&lt;&gt;""),E1234,"")</f>
      </c>
      <c r="N1234" t="str">
        <f>=IF(AND(C1234="Public",E1234&lt;&gt;""),I1234,"")</f>
      </c>
      <c r="O1234" t="str">
        <f>=IF(AND(C1234="Private nonprofit",E1234&lt;&gt;""),E1234,"")</f>
      </c>
      <c r="P1234" t="str">
        <f>=IF(AND(C1234="Private nonprofit",E1234&lt;&gt;""),I1234,"")</f>
      </c>
    </row>
    <row r="1235">
      <c r="A1235" t="n">
        <v>217633</v>
      </c>
      <c r="B1235" t="s">
        <v>1672</v>
      </c>
      <c r="C1235" t="s">
        <v>163</v>
      </c>
      <c r="D1235" t="n">
        <v>22</v>
      </c>
      <c r="E1235" t="n">
        <v>22222</v>
      </c>
      <c r="F1235" t="n">
        <v>82</v>
      </c>
      <c r="G1235" t="n">
        <v>15</v>
      </c>
      <c r="H1235" t="n">
        <v>4602</v>
      </c>
      <c r="I1235" t="n">
        <v>68.2</v>
      </c>
      <c r="J1235" s="10" t="str">
        <f>=LOG10(H1235)</f>
      </c>
      <c r="K1235" t="str">
        <f>=_xlfn.RANK.AVG(H1235,H$2:H$1654,1)</f>
      </c>
      <c r="L1235" t="str">
        <f>=_xlfn.RANK.AVG(I1235,I$2:I$1654,1)</f>
      </c>
      <c r="M1235" t="str">
        <f>=IF(AND(C1235="Public",E1235&lt;&gt;""),E1235,"")</f>
      </c>
      <c r="N1235" t="str">
        <f>=IF(AND(C1235="Public",E1235&lt;&gt;""),I1235,"")</f>
      </c>
      <c r="O1235" t="str">
        <f>=IF(AND(C1235="Private nonprofit",E1235&lt;&gt;""),E1235,"")</f>
      </c>
      <c r="P1235" t="str">
        <f>=IF(AND(C1235="Private nonprofit",E1235&lt;&gt;""),I1235,"")</f>
      </c>
    </row>
    <row r="1236">
      <c r="A1236" t="n">
        <v>217688</v>
      </c>
      <c r="B1236" t="s">
        <v>4547</v>
      </c>
      <c r="C1236" t="s">
        <v>163</v>
      </c>
      <c r="D1236" t="n">
        <v>35</v>
      </c>
      <c r="E1236" t="n">
        <v>21347</v>
      </c>
      <c r="F1236" t="n">
        <v>62</v>
      </c>
      <c r="G1236" t="n">
        <v>13</v>
      </c>
      <c r="H1236" t="n">
        <v>4155</v>
      </c>
      <c r="I1236" t="n">
        <v>48.6</v>
      </c>
      <c r="J1236" s="10" t="str">
        <f>=LOG10(H1236)</f>
      </c>
      <c r="K1236" t="str">
        <f>=_xlfn.RANK.AVG(H1236,H$2:H$1654,1)</f>
      </c>
      <c r="L1236" t="str">
        <f>=_xlfn.RANK.AVG(I1236,I$2:I$1654,1)</f>
      </c>
      <c r="M1236" t="str">
        <f>=IF(AND(C1236="Public",E1236&lt;&gt;""),E1236,"")</f>
      </c>
      <c r="N1236" t="str">
        <f>=IF(AND(C1236="Public",E1236&lt;&gt;""),I1236,"")</f>
      </c>
      <c r="O1236" t="str">
        <f>=IF(AND(C1236="Private nonprofit",E1236&lt;&gt;""),E1236,"")</f>
      </c>
      <c r="P1236" t="str">
        <f>=IF(AND(C1236="Private nonprofit",E1236&lt;&gt;""),I1236,"")</f>
      </c>
    </row>
    <row r="1237">
      <c r="A1237" t="n">
        <v>217721</v>
      </c>
      <c r="B1237" t="s">
        <v>4550</v>
      </c>
      <c r="C1237" t="s">
        <v>163</v>
      </c>
      <c r="D1237" t="n">
        <v>63</v>
      </c>
      <c r="E1237" t="n">
        <v>18146</v>
      </c>
      <c r="F1237" t="n">
        <v>65</v>
      </c>
      <c r="G1237" t="n">
        <v>14</v>
      </c>
      <c r="H1237" t="n">
        <v>2176</v>
      </c>
      <c r="I1237" t="n">
        <v>21.1</v>
      </c>
      <c r="J1237" s="10" t="str">
        <f>=LOG10(H1237)</f>
      </c>
      <c r="K1237" t="str">
        <f>=_xlfn.RANK.AVG(H1237,H$2:H$1654,1)</f>
      </c>
      <c r="L1237" t="str">
        <f>=_xlfn.RANK.AVG(I1237,I$2:I$1654,1)</f>
      </c>
      <c r="M1237" t="str">
        <f>=IF(AND(C1237="Public",E1237&lt;&gt;""),E1237,"")</f>
      </c>
      <c r="N1237" t="str">
        <f>=IF(AND(C1237="Public",E1237&lt;&gt;""),I1237,"")</f>
      </c>
      <c r="O1237" t="str">
        <f>=IF(AND(C1237="Private nonprofit",E1237&lt;&gt;""),E1237,"")</f>
      </c>
      <c r="P1237" t="str">
        <f>=IF(AND(C1237="Private nonprofit",E1237&lt;&gt;""),I1237,"")</f>
      </c>
    </row>
    <row r="1238">
      <c r="A1238" t="n">
        <v>217749</v>
      </c>
      <c r="B1238" t="s">
        <v>4551</v>
      </c>
      <c r="C1238" t="s">
        <v>163</v>
      </c>
      <c r="D1238" t="n">
        <v>29</v>
      </c>
      <c r="E1238" t="n">
        <v>19773</v>
      </c>
      <c r="F1238" t="n">
        <v>81</v>
      </c>
      <c r="G1238" t="n">
        <v>13</v>
      </c>
      <c r="H1238" t="n">
        <v>3618</v>
      </c>
      <c r="I1238" t="n">
        <v>69.7</v>
      </c>
      <c r="J1238" s="10" t="str">
        <f>=LOG10(H1238)</f>
      </c>
      <c r="K1238" t="str">
        <f>=_xlfn.RANK.AVG(H1238,H$2:H$1654,1)</f>
      </c>
      <c r="L1238" t="str">
        <f>=_xlfn.RANK.AVG(I1238,I$2:I$1654,1)</f>
      </c>
      <c r="M1238" t="str">
        <f>=IF(AND(C1238="Public",E1238&lt;&gt;""),E1238,"")</f>
      </c>
      <c r="N1238" t="str">
        <f>=IF(AND(C1238="Public",E1238&lt;&gt;""),I1238,"")</f>
      </c>
      <c r="O1238" t="str">
        <f>=IF(AND(C1238="Private nonprofit",E1238&lt;&gt;""),E1238,"")</f>
      </c>
      <c r="P1238" t="str">
        <f>=IF(AND(C1238="Private nonprofit",E1238&lt;&gt;""),I1238,"")</f>
      </c>
    </row>
    <row r="1239">
      <c r="A1239" t="n">
        <v>217776</v>
      </c>
      <c r="B1239" t="s">
        <v>4552</v>
      </c>
      <c r="C1239" t="s">
        <v>163</v>
      </c>
      <c r="D1239" t="n">
        <v>29</v>
      </c>
      <c r="E1239" t="n">
        <v>20336</v>
      </c>
      <c r="F1239" t="n">
        <v>66</v>
      </c>
      <c r="G1239" t="n">
        <v>12</v>
      </c>
      <c r="H1239" t="n">
        <v>1335</v>
      </c>
      <c r="I1239" t="n">
        <v>53.2</v>
      </c>
      <c r="J1239" s="10" t="str">
        <f>=LOG10(H1239)</f>
      </c>
      <c r="K1239" t="str">
        <f>=_xlfn.RANK.AVG(H1239,H$2:H$1654,1)</f>
      </c>
      <c r="L1239" t="str">
        <f>=_xlfn.RANK.AVG(I1239,I$2:I$1654,1)</f>
      </c>
      <c r="M1239" t="str">
        <f>=IF(AND(C1239="Public",E1239&lt;&gt;""),E1239,"")</f>
      </c>
      <c r="N1239" t="str">
        <f>=IF(AND(C1239="Public",E1239&lt;&gt;""),I1239,"")</f>
      </c>
      <c r="O1239" t="str">
        <f>=IF(AND(C1239="Private nonprofit",E1239&lt;&gt;""),E1239,"")</f>
      </c>
      <c r="P1239" t="str">
        <f>=IF(AND(C1239="Private nonprofit",E1239&lt;&gt;""),I1239,"")</f>
      </c>
    </row>
    <row r="1240">
      <c r="A1240" t="n">
        <v>217819</v>
      </c>
      <c r="B1240" t="s">
        <v>4555</v>
      </c>
      <c r="C1240" t="s">
        <v>149</v>
      </c>
      <c r="D1240" t="n">
        <v>19</v>
      </c>
      <c r="E1240" t="n">
        <v>20806</v>
      </c>
      <c r="F1240" t="n">
        <v>82</v>
      </c>
      <c r="G1240" t="n">
        <v>16</v>
      </c>
      <c r="H1240" t="n">
        <v>12560</v>
      </c>
      <c r="I1240" t="n">
        <v>65</v>
      </c>
      <c r="J1240" s="10" t="str">
        <f>=LOG10(H1240)</f>
      </c>
      <c r="K1240" t="str">
        <f>=_xlfn.RANK.AVG(H1240,H$2:H$1654,1)</f>
      </c>
      <c r="L1240" t="str">
        <f>=_xlfn.RANK.AVG(I1240,I$2:I$1654,1)</f>
      </c>
      <c r="M1240" t="str">
        <f>=IF(AND(C1240="Public",E1240&lt;&gt;""),E1240,"")</f>
      </c>
      <c r="N1240" t="str">
        <f>=IF(AND(C1240="Public",E1240&lt;&gt;""),I1240,"")</f>
      </c>
      <c r="O1240" t="str">
        <f>=IF(AND(C1240="Private nonprofit",E1240&lt;&gt;""),E1240,"")</f>
      </c>
      <c r="P1240" t="str">
        <f>=IF(AND(C1240="Private nonprofit",E1240&lt;&gt;""),I1240,"")</f>
      </c>
    </row>
    <row r="1241">
      <c r="A1241" t="n">
        <v>217864</v>
      </c>
      <c r="B1241" t="s">
        <v>4560</v>
      </c>
      <c r="C1241" t="s">
        <v>149</v>
      </c>
      <c r="D1241" t="n">
        <v>19</v>
      </c>
      <c r="E1241" t="n">
        <v>21041</v>
      </c>
      <c r="F1241" t="n">
        <v>88</v>
      </c>
      <c r="G1241" t="n">
        <v>11</v>
      </c>
      <c r="H1241" t="n">
        <v>4446</v>
      </c>
      <c r="I1241" t="n">
        <v>72.8</v>
      </c>
      <c r="J1241" s="10" t="str">
        <f>=LOG10(H1241)</f>
      </c>
      <c r="K1241" t="str">
        <f>=_xlfn.RANK.AVG(H1241,H$2:H$1654,1)</f>
      </c>
      <c r="L1241" t="str">
        <f>=_xlfn.RANK.AVG(I1241,I$2:I$1654,1)</f>
      </c>
      <c r="M1241" t="str">
        <f>=IF(AND(C1241="Public",E1241&lt;&gt;""),E1241,"")</f>
      </c>
      <c r="N1241" t="str">
        <f>=IF(AND(C1241="Public",E1241&lt;&gt;""),I1241,"")</f>
      </c>
      <c r="O1241" t="str">
        <f>=IF(AND(C1241="Private nonprofit",E1241&lt;&gt;""),E1241,"")</f>
      </c>
      <c r="P1241" t="str">
        <f>=IF(AND(C1241="Private nonprofit",E1241&lt;&gt;""),I1241,"")</f>
      </c>
    </row>
    <row r="1242">
      <c r="A1242" t="n">
        <v>217873</v>
      </c>
      <c r="B1242" t="s">
        <v>4561</v>
      </c>
      <c r="C1242" t="s">
        <v>163</v>
      </c>
      <c r="D1242" t="n">
        <v>73</v>
      </c>
      <c r="E1242" t="n">
        <v>21232</v>
      </c>
      <c r="F1242" t="n">
        <v>79</v>
      </c>
      <c r="G1242" t="n">
        <v>13</v>
      </c>
      <c r="H1242" t="n">
        <v>2097</v>
      </c>
      <c r="I1242" t="n">
        <v>49.1</v>
      </c>
      <c r="J1242" s="10" t="str">
        <f>=LOG10(H1242)</f>
      </c>
      <c r="K1242" t="str">
        <f>=_xlfn.RANK.AVG(H1242,H$2:H$1654,1)</f>
      </c>
      <c r="L1242" t="str">
        <f>=_xlfn.RANK.AVG(I1242,I$2:I$1654,1)</f>
      </c>
      <c r="M1242" t="str">
        <f>=IF(AND(C1242="Public",E1242&lt;&gt;""),E1242,"")</f>
      </c>
      <c r="N1242" t="str">
        <f>=IF(AND(C1242="Public",E1242&lt;&gt;""),I1242,"")</f>
      </c>
      <c r="O1242" t="str">
        <f>=IF(AND(C1242="Private nonprofit",E1242&lt;&gt;""),E1242,"")</f>
      </c>
      <c r="P1242" t="str">
        <f>=IF(AND(C1242="Private nonprofit",E1242&lt;&gt;""),I1242,"")</f>
      </c>
    </row>
    <row r="1243">
      <c r="A1243" t="n">
        <v>217882</v>
      </c>
      <c r="B1243" t="s">
        <v>4562</v>
      </c>
      <c r="C1243" t="s">
        <v>149</v>
      </c>
      <c r="D1243" t="n">
        <v>15</v>
      </c>
      <c r="E1243" t="n">
        <v>24408</v>
      </c>
      <c r="F1243" t="n">
        <v>93</v>
      </c>
      <c r="G1243" t="n">
        <v>16</v>
      </c>
      <c r="H1243" t="n">
        <v>31228</v>
      </c>
      <c r="I1243" t="n">
        <v>87.9</v>
      </c>
      <c r="J1243" s="10" t="str">
        <f>=LOG10(H1243)</f>
      </c>
      <c r="K1243" t="str">
        <f>=_xlfn.RANK.AVG(H1243,H$2:H$1654,1)</f>
      </c>
      <c r="L1243" t="str">
        <f>=_xlfn.RANK.AVG(I1243,I$2:I$1654,1)</f>
      </c>
      <c r="M1243" t="str">
        <f>=IF(AND(C1243="Public",E1243&lt;&gt;""),E1243,"")</f>
      </c>
      <c r="N1243" t="str">
        <f>=IF(AND(C1243="Public",E1243&lt;&gt;""),I1243,"")</f>
      </c>
      <c r="O1243" t="str">
        <f>=IF(AND(C1243="Private nonprofit",E1243&lt;&gt;""),E1243,"")</f>
      </c>
      <c r="P1243" t="str">
        <f>=IF(AND(C1243="Private nonprofit",E1243&lt;&gt;""),I1243,"")</f>
      </c>
    </row>
    <row r="1244">
      <c r="A1244" t="n">
        <v>217907</v>
      </c>
      <c r="B1244" t="s">
        <v>4566</v>
      </c>
      <c r="C1244" t="s">
        <v>163</v>
      </c>
      <c r="D1244" t="n">
        <v>29</v>
      </c>
      <c r="E1244" t="n">
        <v>18910</v>
      </c>
      <c r="F1244" t="n">
        <v>63</v>
      </c>
      <c r="G1244" t="n">
        <v>12</v>
      </c>
      <c r="H1244" t="n">
        <v>1506</v>
      </c>
      <c r="I1244" t="n">
        <v>34.6</v>
      </c>
      <c r="J1244" s="10" t="str">
        <f>=LOG10(H1244)</f>
      </c>
      <c r="K1244" t="str">
        <f>=_xlfn.RANK.AVG(H1244,H$2:H$1654,1)</f>
      </c>
      <c r="L1244" t="str">
        <f>=_xlfn.RANK.AVG(I1244,I$2:I$1654,1)</f>
      </c>
      <c r="M1244" t="str">
        <f>=IF(AND(C1244="Public",E1244&lt;&gt;""),E1244,"")</f>
      </c>
      <c r="N1244" t="str">
        <f>=IF(AND(C1244="Public",E1244&lt;&gt;""),I1244,"")</f>
      </c>
      <c r="O1244" t="str">
        <f>=IF(AND(C1244="Private nonprofit",E1244&lt;&gt;""),E1244,"")</f>
      </c>
      <c r="P1244" t="str">
        <f>=IF(AND(C1244="Private nonprofit",E1244&lt;&gt;""),I1244,"")</f>
      </c>
    </row>
    <row r="1245">
      <c r="A1245" t="n">
        <v>217925</v>
      </c>
      <c r="B1245" t="s">
        <v>4568</v>
      </c>
      <c r="C1245" t="s">
        <v>163</v>
      </c>
      <c r="D1245" t="n">
        <v>28</v>
      </c>
      <c r="E1245" t="n">
        <v>21320</v>
      </c>
      <c r="F1245" t="n">
        <v>66</v>
      </c>
      <c r="G1245" t="n">
        <v>13</v>
      </c>
      <c r="H1245" t="n">
        <v>3514</v>
      </c>
      <c r="I1245" t="n">
        <v>66.7</v>
      </c>
      <c r="J1245" s="10" t="str">
        <f>=LOG10(H1245)</f>
      </c>
      <c r="K1245" t="str">
        <f>=_xlfn.RANK.AVG(H1245,H$2:H$1654,1)</f>
      </c>
      <c r="L1245" t="str">
        <f>=_xlfn.RANK.AVG(I1245,I$2:I$1654,1)</f>
      </c>
      <c r="M1245" t="str">
        <f>=IF(AND(C1245="Public",E1245&lt;&gt;""),E1245,"")</f>
      </c>
      <c r="N1245" t="str">
        <f>=IF(AND(C1245="Public",E1245&lt;&gt;""),I1245,"")</f>
      </c>
      <c r="O1245" t="str">
        <f>=IF(AND(C1245="Private nonprofit",E1245&lt;&gt;""),E1245,"")</f>
      </c>
      <c r="P1245" t="str">
        <f>=IF(AND(C1245="Private nonprofit",E1245&lt;&gt;""),I1245,"")</f>
      </c>
    </row>
    <row r="1246">
      <c r="A1246" t="n">
        <v>217934</v>
      </c>
      <c r="B1246" t="s">
        <v>593</v>
      </c>
      <c r="C1246" t="s">
        <v>163</v>
      </c>
      <c r="D1246" t="n">
        <v>53</v>
      </c>
      <c r="E1246" t="n">
        <v>23920</v>
      </c>
      <c r="F1246" t="n">
        <v>53</v>
      </c>
      <c r="G1246" t="n">
        <v>11</v>
      </c>
      <c r="H1246" t="n">
        <v>2138</v>
      </c>
      <c r="I1246" t="n">
        <v>53.5</v>
      </c>
      <c r="J1246" s="10" t="str">
        <f>=LOG10(H1246)</f>
      </c>
      <c r="K1246" t="str">
        <f>=_xlfn.RANK.AVG(H1246,H$2:H$1654,1)</f>
      </c>
      <c r="L1246" t="str">
        <f>=_xlfn.RANK.AVG(I1246,I$2:I$1654,1)</f>
      </c>
      <c r="M1246" t="str">
        <f>=IF(AND(C1246="Public",E1246&lt;&gt;""),E1246,"")</f>
      </c>
      <c r="N1246" t="str">
        <f>=IF(AND(C1246="Public",E1246&lt;&gt;""),I1246,"")</f>
      </c>
      <c r="O1246" t="str">
        <f>=IF(AND(C1246="Private nonprofit",E1246&lt;&gt;""),E1246,"")</f>
      </c>
      <c r="P1246" t="str">
        <f>=IF(AND(C1246="Private nonprofit",E1246&lt;&gt;""),I1246,"")</f>
      </c>
    </row>
    <row r="1247">
      <c r="A1247" t="n">
        <v>217961</v>
      </c>
      <c r="B1247" t="s">
        <v>4569</v>
      </c>
      <c r="C1247" t="s">
        <v>163</v>
      </c>
      <c r="D1247" t="n">
        <v>41</v>
      </c>
      <c r="E1247" t="n">
        <v>19438</v>
      </c>
      <c r="F1247" t="n">
        <v>68</v>
      </c>
      <c r="G1247" t="n">
        <v>12</v>
      </c>
      <c r="H1247" t="n">
        <v>2391</v>
      </c>
      <c r="I1247" t="n">
        <v>47.1</v>
      </c>
      <c r="J1247" s="10" t="str">
        <f>=LOG10(H1247)</f>
      </c>
      <c r="K1247" t="str">
        <f>=_xlfn.RANK.AVG(H1247,H$2:H$1654,1)</f>
      </c>
      <c r="L1247" t="str">
        <f>=_xlfn.RANK.AVG(I1247,I$2:I$1654,1)</f>
      </c>
      <c r="M1247" t="str">
        <f>=IF(AND(C1247="Public",E1247&lt;&gt;""),E1247,"")</f>
      </c>
      <c r="N1247" t="str">
        <f>=IF(AND(C1247="Public",E1247&lt;&gt;""),I1247,"")</f>
      </c>
      <c r="O1247" t="str">
        <f>=IF(AND(C1247="Private nonprofit",E1247&lt;&gt;""),E1247,"")</f>
      </c>
      <c r="P1247" t="str">
        <f>=IF(AND(C1247="Private nonprofit",E1247&lt;&gt;""),I1247,"")</f>
      </c>
    </row>
    <row r="1248">
      <c r="A1248" t="n">
        <v>217998</v>
      </c>
      <c r="B1248" t="s">
        <v>4573</v>
      </c>
      <c r="C1248" t="s">
        <v>163</v>
      </c>
      <c r="D1248" t="n">
        <v>40</v>
      </c>
      <c r="E1248" t="n">
        <v>21982</v>
      </c>
      <c r="F1248" t="n">
        <v>63</v>
      </c>
      <c r="G1248" t="n">
        <v>15</v>
      </c>
      <c r="H1248" t="n">
        <v>1204</v>
      </c>
      <c r="I1248" t="n">
        <v>48.6</v>
      </c>
      <c r="J1248" s="10" t="str">
        <f>=LOG10(H1248)</f>
      </c>
      <c r="K1248" t="str">
        <f>=_xlfn.RANK.AVG(H1248,H$2:H$1654,1)</f>
      </c>
      <c r="L1248" t="str">
        <f>=_xlfn.RANK.AVG(I1248,I$2:I$1654,1)</f>
      </c>
      <c r="M1248" t="str">
        <f>=IF(AND(C1248="Public",E1248&lt;&gt;""),E1248,"")</f>
      </c>
      <c r="N1248" t="str">
        <f>=IF(AND(C1248="Public",E1248&lt;&gt;""),I1248,"")</f>
      </c>
      <c r="O1248" t="str">
        <f>=IF(AND(C1248="Private nonprofit",E1248&lt;&gt;""),E1248,"")</f>
      </c>
      <c r="P1248" t="str">
        <f>=IF(AND(C1248="Private nonprofit",E1248&lt;&gt;""),I1248,"")</f>
      </c>
    </row>
    <row r="1249">
      <c r="A1249" t="n">
        <v>218061</v>
      </c>
      <c r="B1249" t="s">
        <v>4576</v>
      </c>
      <c r="C1249" t="s">
        <v>149</v>
      </c>
      <c r="D1249" t="n">
        <v>39</v>
      </c>
      <c r="E1249" t="n">
        <v>11231</v>
      </c>
      <c r="F1249" t="n">
        <v>69</v>
      </c>
      <c r="G1249" t="n">
        <v>12</v>
      </c>
      <c r="H1249" t="n">
        <v>4628</v>
      </c>
      <c r="I1249" t="n">
        <v>42.7</v>
      </c>
      <c r="J1249" s="10" t="str">
        <f>=LOG10(H1249)</f>
      </c>
      <c r="K1249" t="str">
        <f>=_xlfn.RANK.AVG(H1249,H$2:H$1654,1)</f>
      </c>
      <c r="L1249" t="str">
        <f>=_xlfn.RANK.AVG(I1249,I$2:I$1654,1)</f>
      </c>
      <c r="M1249" t="str">
        <f>=IF(AND(C1249="Public",E1249&lt;&gt;""),E1249,"")</f>
      </c>
      <c r="N1249" t="str">
        <f>=IF(AND(C1249="Public",E1249&lt;&gt;""),I1249,"")</f>
      </c>
      <c r="O1249" t="str">
        <f>=IF(AND(C1249="Private nonprofit",E1249&lt;&gt;""),E1249,"")</f>
      </c>
      <c r="P1249" t="str">
        <f>=IF(AND(C1249="Private nonprofit",E1249&lt;&gt;""),I1249,"")</f>
      </c>
    </row>
    <row r="1250">
      <c r="A1250" t="n">
        <v>218070</v>
      </c>
      <c r="B1250" t="s">
        <v>4577</v>
      </c>
      <c r="C1250" t="s">
        <v>163</v>
      </c>
      <c r="D1250" t="n">
        <v>11</v>
      </c>
      <c r="E1250" t="n">
        <v>32901</v>
      </c>
      <c r="F1250" t="n">
        <v>91</v>
      </c>
      <c r="G1250" t="n">
        <v>9</v>
      </c>
      <c r="H1250" t="n">
        <v>2523</v>
      </c>
      <c r="I1250" t="n">
        <v>81.5</v>
      </c>
      <c r="J1250" s="10" t="str">
        <f>=LOG10(H1250)</f>
      </c>
      <c r="K1250" t="str">
        <f>=_xlfn.RANK.AVG(H1250,H$2:H$1654,1)</f>
      </c>
      <c r="L1250" t="str">
        <f>=_xlfn.RANK.AVG(I1250,I$2:I$1654,1)</f>
      </c>
      <c r="M1250" t="str">
        <f>=IF(AND(C1250="Public",E1250&lt;&gt;""),E1250,"")</f>
      </c>
      <c r="N1250" t="str">
        <f>=IF(AND(C1250="Public",E1250&lt;&gt;""),I1250,"")</f>
      </c>
      <c r="O1250" t="str">
        <f>=IF(AND(C1250="Private nonprofit",E1250&lt;&gt;""),E1250,"")</f>
      </c>
      <c r="P1250" t="str">
        <f>=IF(AND(C1250="Private nonprofit",E1250&lt;&gt;""),I1250,"")</f>
      </c>
    </row>
    <row r="1251">
      <c r="A1251" t="n">
        <v>218229</v>
      </c>
      <c r="B1251" t="s">
        <v>4583</v>
      </c>
      <c r="C1251" t="s">
        <v>149</v>
      </c>
      <c r="D1251" t="n">
        <v>40</v>
      </c>
      <c r="E1251" t="n">
        <v>14657</v>
      </c>
      <c r="F1251" t="n">
        <v>69</v>
      </c>
      <c r="G1251" t="n">
        <v>17</v>
      </c>
      <c r="H1251" t="n">
        <v>4659</v>
      </c>
      <c r="I1251" t="n">
        <v>48.8</v>
      </c>
      <c r="J1251" s="10" t="str">
        <f>=LOG10(H1251)</f>
      </c>
      <c r="K1251" t="str">
        <f>=_xlfn.RANK.AVG(H1251,H$2:H$1654,1)</f>
      </c>
      <c r="L1251" t="str">
        <f>=_xlfn.RANK.AVG(I1251,I$2:I$1654,1)</f>
      </c>
      <c r="M1251" t="str">
        <f>=IF(AND(C1251="Public",E1251&lt;&gt;""),E1251,"")</f>
      </c>
      <c r="N1251" t="str">
        <f>=IF(AND(C1251="Public",E1251&lt;&gt;""),I1251,"")</f>
      </c>
      <c r="O1251" t="str">
        <f>=IF(AND(C1251="Private nonprofit",E1251&lt;&gt;""),E1251,"")</f>
      </c>
      <c r="P1251" t="str">
        <f>=IF(AND(C1251="Private nonprofit",E1251&lt;&gt;""),I1251,"")</f>
      </c>
    </row>
    <row r="1252">
      <c r="A1252" t="n">
        <v>218238</v>
      </c>
      <c r="B1252" t="s">
        <v>4584</v>
      </c>
      <c r="C1252" t="s">
        <v>163</v>
      </c>
      <c r="D1252" t="n">
        <v>43</v>
      </c>
      <c r="E1252" t="n">
        <v>21177</v>
      </c>
      <c r="F1252" t="n">
        <v>64</v>
      </c>
      <c r="G1252" t="n">
        <v>11</v>
      </c>
      <c r="H1252" t="n">
        <v>2053</v>
      </c>
      <c r="I1252" t="n">
        <v>26</v>
      </c>
      <c r="J1252" s="10" t="str">
        <f>=LOG10(H1252)</f>
      </c>
      <c r="K1252" t="str">
        <f>=_xlfn.RANK.AVG(H1252,H$2:H$1654,1)</f>
      </c>
      <c r="L1252" t="str">
        <f>=_xlfn.RANK.AVG(I1252,I$2:I$1654,1)</f>
      </c>
      <c r="M1252" t="str">
        <f>=IF(AND(C1252="Public",E1252&lt;&gt;""),E1252,"")</f>
      </c>
      <c r="N1252" t="str">
        <f>=IF(AND(C1252="Public",E1252&lt;&gt;""),I1252,"")</f>
      </c>
      <c r="O1252" t="str">
        <f>=IF(AND(C1252="Private nonprofit",E1252&lt;&gt;""),E1252,"")</f>
      </c>
      <c r="P1252" t="str">
        <f>=IF(AND(C1252="Private nonprofit",E1252&lt;&gt;""),I1252,"")</f>
      </c>
    </row>
    <row r="1253">
      <c r="A1253" t="n">
        <v>218399</v>
      </c>
      <c r="B1253" t="s">
        <v>4589</v>
      </c>
      <c r="C1253" t="s">
        <v>163</v>
      </c>
      <c r="D1253" t="n">
        <v>82</v>
      </c>
      <c r="E1253" t="n">
        <v>20397</v>
      </c>
      <c r="F1253" t="n">
        <v>47</v>
      </c>
      <c r="G1253" t="n">
        <v>10</v>
      </c>
      <c r="H1253" t="n">
        <v>508</v>
      </c>
      <c r="I1253" t="n">
        <v>20.4</v>
      </c>
      <c r="J1253" s="10" t="str">
        <f>=LOG10(H1253)</f>
      </c>
      <c r="K1253" t="str">
        <f>=_xlfn.RANK.AVG(H1253,H$2:H$1654,1)</f>
      </c>
      <c r="L1253" t="str">
        <f>=_xlfn.RANK.AVG(I1253,I$2:I$1654,1)</f>
      </c>
      <c r="M1253" t="str">
        <f>=IF(AND(C1253="Public",E1253&lt;&gt;""),E1253,"")</f>
      </c>
      <c r="N1253" t="str">
        <f>=IF(AND(C1253="Public",E1253&lt;&gt;""),I1253,"")</f>
      </c>
      <c r="O1253" t="str">
        <f>=IF(AND(C1253="Private nonprofit",E1253&lt;&gt;""),E1253,"")</f>
      </c>
      <c r="P1253" t="str">
        <f>=IF(AND(C1253="Private nonprofit",E1253&lt;&gt;""),I1253,"")</f>
      </c>
    </row>
    <row r="1254">
      <c r="A1254" t="n">
        <v>218414</v>
      </c>
      <c r="B1254" t="s">
        <v>4591</v>
      </c>
      <c r="C1254" t="s">
        <v>163</v>
      </c>
      <c r="D1254" t="n">
        <v>49</v>
      </c>
      <c r="E1254" t="n">
        <v>20941</v>
      </c>
      <c r="F1254" t="n">
        <v>70</v>
      </c>
      <c r="G1254" t="n">
        <v>14</v>
      </c>
      <c r="H1254" t="n">
        <v>1414</v>
      </c>
      <c r="I1254" t="n">
        <v>44.4</v>
      </c>
      <c r="J1254" s="10" t="str">
        <f>=LOG10(H1254)</f>
      </c>
      <c r="K1254" t="str">
        <f>=_xlfn.RANK.AVG(H1254,H$2:H$1654,1)</f>
      </c>
      <c r="L1254" t="str">
        <f>=_xlfn.RANK.AVG(I1254,I$2:I$1654,1)</f>
      </c>
      <c r="M1254" t="str">
        <f>=IF(AND(C1254="Public",E1254&lt;&gt;""),E1254,"")</f>
      </c>
      <c r="N1254" t="str">
        <f>=IF(AND(C1254="Public",E1254&lt;&gt;""),I1254,"")</f>
      </c>
      <c r="O1254" t="str">
        <f>=IF(AND(C1254="Private nonprofit",E1254&lt;&gt;""),E1254,"")</f>
      </c>
      <c r="P1254" t="str">
        <f>=IF(AND(C1254="Private nonprofit",E1254&lt;&gt;""),I1254,"")</f>
      </c>
    </row>
    <row r="1255">
      <c r="A1255" t="n">
        <v>218441</v>
      </c>
      <c r="B1255" t="s">
        <v>4593</v>
      </c>
      <c r="C1255" t="s">
        <v>163</v>
      </c>
      <c r="D1255" t="n">
        <v>32</v>
      </c>
      <c r="E1255" t="n">
        <v>20264</v>
      </c>
      <c r="F1255" t="n">
        <v>69</v>
      </c>
      <c r="G1255" t="n">
        <v>13</v>
      </c>
      <c r="H1255" t="n">
        <v>2465</v>
      </c>
      <c r="I1255" t="n">
        <v>54.9</v>
      </c>
      <c r="J1255" s="10" t="str">
        <f>=LOG10(H1255)</f>
      </c>
      <c r="K1255" t="str">
        <f>=_xlfn.RANK.AVG(H1255,H$2:H$1654,1)</f>
      </c>
      <c r="L1255" t="str">
        <f>=_xlfn.RANK.AVG(I1255,I$2:I$1654,1)</f>
      </c>
      <c r="M1255" t="str">
        <f>=IF(AND(C1255="Public",E1255&lt;&gt;""),E1255,"")</f>
      </c>
      <c r="N1255" t="str">
        <f>=IF(AND(C1255="Public",E1255&lt;&gt;""),I1255,"")</f>
      </c>
      <c r="O1255" t="str">
        <f>=IF(AND(C1255="Private nonprofit",E1255&lt;&gt;""),E1255,"")</f>
      </c>
      <c r="P1255" t="str">
        <f>=IF(AND(C1255="Private nonprofit",E1255&lt;&gt;""),I1255,"")</f>
      </c>
    </row>
    <row r="1256">
      <c r="A1256" t="n">
        <v>218539</v>
      </c>
      <c r="B1256" t="s">
        <v>4597</v>
      </c>
      <c r="C1256" t="s">
        <v>163</v>
      </c>
      <c r="D1256" t="n">
        <v>28</v>
      </c>
      <c r="E1256" t="n">
        <v>20058</v>
      </c>
      <c r="F1256" t="n">
        <v>74</v>
      </c>
      <c r="G1256" t="n">
        <v>11</v>
      </c>
      <c r="H1256" t="n">
        <v>1330</v>
      </c>
      <c r="I1256" t="n">
        <v>57.5</v>
      </c>
      <c r="J1256" s="10" t="str">
        <f>=LOG10(H1256)</f>
      </c>
      <c r="K1256" t="str">
        <f>=_xlfn.RANK.AVG(H1256,H$2:H$1654,1)</f>
      </c>
      <c r="L1256" t="str">
        <f>=_xlfn.RANK.AVG(I1256,I$2:I$1654,1)</f>
      </c>
      <c r="M1256" t="str">
        <f>=IF(AND(C1256="Public",E1256&lt;&gt;""),E1256,"")</f>
      </c>
      <c r="N1256" t="str">
        <f>=IF(AND(C1256="Public",E1256&lt;&gt;""),I1256,"")</f>
      </c>
      <c r="O1256" t="str">
        <f>=IF(AND(C1256="Private nonprofit",E1256&lt;&gt;""),E1256,"")</f>
      </c>
      <c r="P1256" t="str">
        <f>=IF(AND(C1256="Private nonprofit",E1256&lt;&gt;""),I1256,"")</f>
      </c>
    </row>
    <row r="1257">
      <c r="A1257" t="n">
        <v>218645</v>
      </c>
      <c r="B1257" t="s">
        <v>4598</v>
      </c>
      <c r="C1257" t="s">
        <v>149</v>
      </c>
      <c r="D1257" t="n">
        <v>37</v>
      </c>
      <c r="E1257" t="n">
        <v>11697</v>
      </c>
      <c r="F1257" t="n">
        <v>64</v>
      </c>
      <c r="G1257" t="n">
        <v>15</v>
      </c>
      <c r="H1257" t="n">
        <v>4764</v>
      </c>
      <c r="I1257" t="n">
        <v>40.1</v>
      </c>
      <c r="J1257" s="10" t="str">
        <f>=LOG10(H1257)</f>
      </c>
      <c r="K1257" t="str">
        <f>=_xlfn.RANK.AVG(H1257,H$2:H$1654,1)</f>
      </c>
      <c r="L1257" t="str">
        <f>=_xlfn.RANK.AVG(I1257,I$2:I$1654,1)</f>
      </c>
      <c r="M1257" t="str">
        <f>=IF(AND(C1257="Public",E1257&lt;&gt;""),E1257,"")</f>
      </c>
      <c r="N1257" t="str">
        <f>=IF(AND(C1257="Public",E1257&lt;&gt;""),I1257,"")</f>
      </c>
      <c r="O1257" t="str">
        <f>=IF(AND(C1257="Private nonprofit",E1257&lt;&gt;""),E1257,"")</f>
      </c>
      <c r="P1257" t="str">
        <f>=IF(AND(C1257="Private nonprofit",E1257&lt;&gt;""),I1257,"")</f>
      </c>
    </row>
    <row r="1258">
      <c r="A1258" t="n">
        <v>218654</v>
      </c>
      <c r="B1258" t="s">
        <v>4600</v>
      </c>
      <c r="C1258" t="s">
        <v>149</v>
      </c>
      <c r="D1258" t="n">
        <v>40</v>
      </c>
      <c r="E1258" t="n">
        <v>15781</v>
      </c>
      <c r="F1258" t="n">
        <v>61</v>
      </c>
      <c r="G1258" t="n">
        <v>14</v>
      </c>
      <c r="H1258" t="n">
        <v>2531</v>
      </c>
      <c r="I1258" t="n">
        <v>38.6</v>
      </c>
      <c r="J1258" s="10" t="str">
        <f>=LOG10(H1258)</f>
      </c>
      <c r="K1258" t="str">
        <f>=_xlfn.RANK.AVG(H1258,H$2:H$1654,1)</f>
      </c>
      <c r="L1258" t="str">
        <f>=_xlfn.RANK.AVG(I1258,I$2:I$1654,1)</f>
      </c>
      <c r="M1258" t="str">
        <f>=IF(AND(C1258="Public",E1258&lt;&gt;""),E1258,"")</f>
      </c>
      <c r="N1258" t="str">
        <f>=IF(AND(C1258="Public",E1258&lt;&gt;""),I1258,"")</f>
      </c>
      <c r="O1258" t="str">
        <f>=IF(AND(C1258="Private nonprofit",E1258&lt;&gt;""),E1258,"")</f>
      </c>
      <c r="P1258" t="str">
        <f>=IF(AND(C1258="Private nonprofit",E1258&lt;&gt;""),I1258,"")</f>
      </c>
    </row>
    <row r="1259">
      <c r="A1259" t="n">
        <v>218663</v>
      </c>
      <c r="B1259" t="s">
        <v>4601</v>
      </c>
      <c r="C1259" t="s">
        <v>149</v>
      </c>
      <c r="D1259" t="n">
        <v>19</v>
      </c>
      <c r="E1259" t="n">
        <v>26068</v>
      </c>
      <c r="F1259" t="n">
        <v>91</v>
      </c>
      <c r="G1259" t="n">
        <v>18</v>
      </c>
      <c r="H1259" t="n">
        <v>38804</v>
      </c>
      <c r="I1259" t="n">
        <v>77.7</v>
      </c>
      <c r="J1259" s="10" t="str">
        <f>=LOG10(H1259)</f>
      </c>
      <c r="K1259" t="str">
        <f>=_xlfn.RANK.AVG(H1259,H$2:H$1654,1)</f>
      </c>
      <c r="L1259" t="str">
        <f>=_xlfn.RANK.AVG(I1259,I$2:I$1654,1)</f>
      </c>
      <c r="M1259" t="str">
        <f>=IF(AND(C1259="Public",E1259&lt;&gt;""),E1259,"")</f>
      </c>
      <c r="N1259" t="str">
        <f>=IF(AND(C1259="Public",E1259&lt;&gt;""),I1259,"")</f>
      </c>
      <c r="O1259" t="str">
        <f>=IF(AND(C1259="Private nonprofit",E1259&lt;&gt;""),E1259,"")</f>
      </c>
      <c r="P1259" t="str">
        <f>=IF(AND(C1259="Private nonprofit",E1259&lt;&gt;""),I1259,"")</f>
      </c>
    </row>
    <row r="1260">
      <c r="A1260" t="n">
        <v>218724</v>
      </c>
      <c r="B1260" t="s">
        <v>4606</v>
      </c>
      <c r="C1260" t="s">
        <v>149</v>
      </c>
      <c r="D1260" t="n">
        <v>27</v>
      </c>
      <c r="E1260" t="n">
        <v>14453</v>
      </c>
      <c r="F1260" t="n">
        <v>76</v>
      </c>
      <c r="G1260" t="n">
        <v>16</v>
      </c>
      <c r="H1260" t="n">
        <v>11171</v>
      </c>
      <c r="I1260" t="n">
        <v>50.8</v>
      </c>
      <c r="J1260" s="10" t="str">
        <f>=LOG10(H1260)</f>
      </c>
      <c r="K1260" t="str">
        <f>=_xlfn.RANK.AVG(H1260,H$2:H$1654,1)</f>
      </c>
      <c r="L1260" t="str">
        <f>=_xlfn.RANK.AVG(I1260,I$2:I$1654,1)</f>
      </c>
      <c r="M1260" t="str">
        <f>=IF(AND(C1260="Public",E1260&lt;&gt;""),E1260,"")</f>
      </c>
      <c r="N1260" t="str">
        <f>=IF(AND(C1260="Public",E1260&lt;&gt;""),I1260,"")</f>
      </c>
      <c r="O1260" t="str">
        <f>=IF(AND(C1260="Private nonprofit",E1260&lt;&gt;""),E1260,"")</f>
      </c>
      <c r="P1260" t="str">
        <f>=IF(AND(C1260="Private nonprofit",E1260&lt;&gt;""),I1260,"")</f>
      </c>
    </row>
    <row r="1261">
      <c r="A1261" t="n">
        <v>218733</v>
      </c>
      <c r="B1261" t="s">
        <v>4607</v>
      </c>
      <c r="C1261" t="s">
        <v>149</v>
      </c>
      <c r="D1261" t="n">
        <v>68</v>
      </c>
      <c r="E1261" t="n">
        <v>17928</v>
      </c>
      <c r="F1261" t="n">
        <v>59</v>
      </c>
      <c r="G1261" t="n">
        <v>19</v>
      </c>
      <c r="H1261" t="n">
        <v>3019</v>
      </c>
      <c r="I1261" t="n">
        <v>29.4</v>
      </c>
      <c r="J1261" s="10" t="str">
        <f>=LOG10(H1261)</f>
      </c>
      <c r="K1261" t="str">
        <f>=_xlfn.RANK.AVG(H1261,H$2:H$1654,1)</f>
      </c>
      <c r="L1261" t="str">
        <f>=_xlfn.RANK.AVG(I1261,I$2:I$1654,1)</f>
      </c>
      <c r="M1261" t="str">
        <f>=IF(AND(C1261="Public",E1261&lt;&gt;""),E1261,"")</f>
      </c>
      <c r="N1261" t="str">
        <f>=IF(AND(C1261="Public",E1261&lt;&gt;""),I1261,"")</f>
      </c>
      <c r="O1261" t="str">
        <f>=IF(AND(C1261="Private nonprofit",E1261&lt;&gt;""),E1261,"")</f>
      </c>
      <c r="P1261" t="str">
        <f>=IF(AND(C1261="Private nonprofit",E1261&lt;&gt;""),I1261,"")</f>
      </c>
    </row>
    <row r="1262">
      <c r="A1262" t="n">
        <v>218742</v>
      </c>
      <c r="B1262" t="s">
        <v>4608</v>
      </c>
      <c r="C1262" t="s">
        <v>149</v>
      </c>
      <c r="D1262" t="n">
        <v>45</v>
      </c>
      <c r="E1262" t="n">
        <v>13794</v>
      </c>
      <c r="F1262" t="n">
        <v>69</v>
      </c>
      <c r="G1262" t="n">
        <v>15</v>
      </c>
      <c r="H1262" t="n">
        <v>5861</v>
      </c>
      <c r="I1262" t="n">
        <v>42.4</v>
      </c>
      <c r="J1262" s="10" t="str">
        <f>=LOG10(H1262)</f>
      </c>
      <c r="K1262" t="str">
        <f>=_xlfn.RANK.AVG(H1262,H$2:H$1654,1)</f>
      </c>
      <c r="L1262" t="str">
        <f>=_xlfn.RANK.AVG(I1262,I$2:I$1654,1)</f>
      </c>
      <c r="M1262" t="str">
        <f>=IF(AND(C1262="Public",E1262&lt;&gt;""),E1262,"")</f>
      </c>
      <c r="N1262" t="str">
        <f>=IF(AND(C1262="Public",E1262&lt;&gt;""),I1262,"")</f>
      </c>
      <c r="O1262" t="str">
        <f>=IF(AND(C1262="Private nonprofit",E1262&lt;&gt;""),E1262,"")</f>
      </c>
      <c r="P1262" t="str">
        <f>=IF(AND(C1262="Private nonprofit",E1262&lt;&gt;""),I1262,"")</f>
      </c>
    </row>
    <row r="1263">
      <c r="A1263" t="n">
        <v>218919</v>
      </c>
      <c r="B1263" t="s">
        <v>4615</v>
      </c>
      <c r="C1263" t="s">
        <v>163</v>
      </c>
      <c r="D1263" t="n">
        <v>77</v>
      </c>
      <c r="E1263" t="n">
        <v>15747</v>
      </c>
      <c r="F1263" t="n">
        <v>63</v>
      </c>
      <c r="G1263" t="n">
        <v>10</v>
      </c>
      <c r="H1263" t="n">
        <v>533</v>
      </c>
      <c r="I1263" t="n">
        <v>31.4</v>
      </c>
      <c r="J1263" s="10" t="str">
        <f>=LOG10(H1263)</f>
      </c>
      <c r="K1263" t="str">
        <f>=_xlfn.RANK.AVG(H1263,H$2:H$1654,1)</f>
      </c>
      <c r="L1263" t="str">
        <f>=_xlfn.RANK.AVG(I1263,I$2:I$1654,1)</f>
      </c>
      <c r="M1263" t="str">
        <f>=IF(AND(C1263="Public",E1263&lt;&gt;""),E1263,"")</f>
      </c>
      <c r="N1263" t="str">
        <f>=IF(AND(C1263="Public",E1263&lt;&gt;""),I1263,"")</f>
      </c>
      <c r="O1263" t="str">
        <f>=IF(AND(C1263="Private nonprofit",E1263&lt;&gt;""),E1263,"")</f>
      </c>
      <c r="P1263" t="str">
        <f>=IF(AND(C1263="Private nonprofit",E1263&lt;&gt;""),I1263,"")</f>
      </c>
    </row>
    <row r="1264">
      <c r="A1264" t="n">
        <v>218964</v>
      </c>
      <c r="B1264" t="s">
        <v>4618</v>
      </c>
      <c r="C1264" t="s">
        <v>149</v>
      </c>
      <c r="D1264" t="n">
        <v>39</v>
      </c>
      <c r="E1264" t="n">
        <v>16838</v>
      </c>
      <c r="F1264" t="n">
        <v>73</v>
      </c>
      <c r="G1264" t="n">
        <v>12</v>
      </c>
      <c r="H1264" t="n">
        <v>5559</v>
      </c>
      <c r="I1264" t="n">
        <v>61.2</v>
      </c>
      <c r="J1264" s="10" t="str">
        <f>=LOG10(H1264)</f>
      </c>
      <c r="K1264" t="str">
        <f>=_xlfn.RANK.AVG(H1264,H$2:H$1654,1)</f>
      </c>
      <c r="L1264" t="str">
        <f>=_xlfn.RANK.AVG(I1264,I$2:I$1654,1)</f>
      </c>
      <c r="M1264" t="str">
        <f>=IF(AND(C1264="Public",E1264&lt;&gt;""),E1264,"")</f>
      </c>
      <c r="N1264" t="str">
        <f>=IF(AND(C1264="Public",E1264&lt;&gt;""),I1264,"")</f>
      </c>
      <c r="O1264" t="str">
        <f>=IF(AND(C1264="Private nonprofit",E1264&lt;&gt;""),E1264,"")</f>
      </c>
      <c r="P1264" t="str">
        <f>=IF(AND(C1264="Private nonprofit",E1264&lt;&gt;""),I1264,"")</f>
      </c>
    </row>
    <row r="1265">
      <c r="A1265" t="n">
        <v>218973</v>
      </c>
      <c r="B1265" t="s">
        <v>4619</v>
      </c>
      <c r="C1265" t="s">
        <v>163</v>
      </c>
      <c r="D1265" t="n">
        <v>15</v>
      </c>
      <c r="E1265" t="n">
        <v>31061</v>
      </c>
      <c r="F1265" t="n">
        <v>90</v>
      </c>
      <c r="G1265" t="n">
        <v>12</v>
      </c>
      <c r="H1265" t="n">
        <v>1863</v>
      </c>
      <c r="I1265" t="n">
        <v>80.8</v>
      </c>
      <c r="J1265" s="10" t="str">
        <f>=LOG10(H1265)</f>
      </c>
      <c r="K1265" t="str">
        <f>=_xlfn.RANK.AVG(H1265,H$2:H$1654,1)</f>
      </c>
      <c r="L1265" t="str">
        <f>=_xlfn.RANK.AVG(I1265,I$2:I$1654,1)</f>
      </c>
      <c r="M1265" t="str">
        <f>=IF(AND(C1265="Public",E1265&lt;&gt;""),E1265,"")</f>
      </c>
      <c r="N1265" t="str">
        <f>=IF(AND(C1265="Public",E1265&lt;&gt;""),I1265,"")</f>
      </c>
      <c r="O1265" t="str">
        <f>=IF(AND(C1265="Private nonprofit",E1265&lt;&gt;""),E1265,"")</f>
      </c>
      <c r="P1265" t="str">
        <f>=IF(AND(C1265="Private nonprofit",E1265&lt;&gt;""),I1265,"")</f>
      </c>
    </row>
    <row r="1266">
      <c r="A1266" t="n">
        <v>219000</v>
      </c>
      <c r="B1266" t="s">
        <v>4621</v>
      </c>
      <c r="C1266" t="s">
        <v>163</v>
      </c>
      <c r="D1266" t="n">
        <v>16</v>
      </c>
      <c r="E1266" t="n">
        <v>25280</v>
      </c>
      <c r="F1266" t="n">
        <v>84</v>
      </c>
      <c r="G1266" t="n">
        <v>11</v>
      </c>
      <c r="H1266" t="n">
        <v>2590</v>
      </c>
      <c r="I1266" t="n">
        <v>75.6</v>
      </c>
      <c r="J1266" s="10" t="str">
        <f>=LOG10(H1266)</f>
      </c>
      <c r="K1266" t="str">
        <f>=_xlfn.RANK.AVG(H1266,H$2:H$1654,1)</f>
      </c>
      <c r="L1266" t="str">
        <f>=_xlfn.RANK.AVG(I1266,I$2:I$1654,1)</f>
      </c>
      <c r="M1266" t="str">
        <f>=IF(AND(C1266="Public",E1266&lt;&gt;""),E1266,"")</f>
      </c>
      <c r="N1266" t="str">
        <f>=IF(AND(C1266="Public",E1266&lt;&gt;""),I1266,"")</f>
      </c>
      <c r="O1266" t="str">
        <f>=IF(AND(C1266="Private nonprofit",E1266&lt;&gt;""),E1266,"")</f>
      </c>
      <c r="P1266" t="str">
        <f>=IF(AND(C1266="Private nonprofit",E1266&lt;&gt;""),I1266,"")</f>
      </c>
    </row>
    <row r="1267">
      <c r="A1267" t="n">
        <v>219046</v>
      </c>
      <c r="B1267" t="s">
        <v>4626</v>
      </c>
      <c r="C1267" t="s">
        <v>149</v>
      </c>
      <c r="D1267" t="n">
        <v>18</v>
      </c>
      <c r="E1267" t="n">
        <v>16474</v>
      </c>
      <c r="F1267" t="n">
        <v>72</v>
      </c>
      <c r="G1267" t="n">
        <v>17</v>
      </c>
      <c r="H1267" t="n">
        <v>5614</v>
      </c>
      <c r="I1267" t="n">
        <v>40.2</v>
      </c>
      <c r="J1267" s="10" t="str">
        <f>=LOG10(H1267)</f>
      </c>
      <c r="K1267" t="str">
        <f>=_xlfn.RANK.AVG(H1267,H$2:H$1654,1)</f>
      </c>
      <c r="L1267" t="str">
        <f>=_xlfn.RANK.AVG(I1267,I$2:I$1654,1)</f>
      </c>
      <c r="M1267" t="str">
        <f>=IF(AND(C1267="Public",E1267&lt;&gt;""),E1267,"")</f>
      </c>
      <c r="N1267" t="str">
        <f>=IF(AND(C1267="Public",E1267&lt;&gt;""),I1267,"")</f>
      </c>
      <c r="O1267" t="str">
        <f>=IF(AND(C1267="Private nonprofit",E1267&lt;&gt;""),E1267,"")</f>
      </c>
      <c r="P1267" t="str">
        <f>=IF(AND(C1267="Private nonprofit",E1267&lt;&gt;""),I1267,"")</f>
      </c>
    </row>
    <row r="1268">
      <c r="A1268" t="n">
        <v>219082</v>
      </c>
      <c r="B1268" t="s">
        <v>4628</v>
      </c>
      <c r="C1268" t="s">
        <v>149</v>
      </c>
      <c r="D1268" t="n">
        <v>16</v>
      </c>
      <c r="E1268" t="n">
        <v>19115</v>
      </c>
      <c r="F1268" t="n">
        <v>75</v>
      </c>
      <c r="G1268" t="n">
        <v>19</v>
      </c>
      <c r="H1268" t="n">
        <v>4866</v>
      </c>
      <c r="I1268" t="n">
        <v>47.7</v>
      </c>
      <c r="J1268" s="10" t="str">
        <f>=LOG10(H1268)</f>
      </c>
      <c r="K1268" t="str">
        <f>=_xlfn.RANK.AVG(H1268,H$2:H$1654,1)</f>
      </c>
      <c r="L1268" t="str">
        <f>=_xlfn.RANK.AVG(I1268,I$2:I$1654,1)</f>
      </c>
      <c r="M1268" t="str">
        <f>=IF(AND(C1268="Public",E1268&lt;&gt;""),E1268,"")</f>
      </c>
      <c r="N1268" t="str">
        <f>=IF(AND(C1268="Public",E1268&lt;&gt;""),I1268,"")</f>
      </c>
      <c r="O1268" t="str">
        <f>=IF(AND(C1268="Private nonprofit",E1268&lt;&gt;""),E1268,"")</f>
      </c>
      <c r="P1268" t="str">
        <f>=IF(AND(C1268="Private nonprofit",E1268&lt;&gt;""),I1268,"")</f>
      </c>
    </row>
    <row r="1269">
      <c r="A1269" t="n">
        <v>219091</v>
      </c>
      <c r="B1269" t="s">
        <v>4629</v>
      </c>
      <c r="C1269" t="s">
        <v>163</v>
      </c>
      <c r="D1269" t="n">
        <v>26</v>
      </c>
      <c r="E1269" t="n">
        <v>21901</v>
      </c>
      <c r="F1269" t="n">
        <v>69</v>
      </c>
      <c r="G1269" t="n">
        <v>12</v>
      </c>
      <c r="H1269" t="n">
        <v>994</v>
      </c>
      <c r="I1269" t="n">
        <v>39.5</v>
      </c>
      <c r="J1269" s="10" t="str">
        <f>=LOG10(H1269)</f>
      </c>
      <c r="K1269" t="str">
        <f>=_xlfn.RANK.AVG(H1269,H$2:H$1654,1)</f>
      </c>
      <c r="L1269" t="str">
        <f>=_xlfn.RANK.AVG(I1269,I$2:I$1654,1)</f>
      </c>
      <c r="M1269" t="str">
        <f>=IF(AND(C1269="Public",E1269&lt;&gt;""),E1269,"")</f>
      </c>
      <c r="N1269" t="str">
        <f>=IF(AND(C1269="Public",E1269&lt;&gt;""),I1269,"")</f>
      </c>
      <c r="O1269" t="str">
        <f>=IF(AND(C1269="Private nonprofit",E1269&lt;&gt;""),E1269,"")</f>
      </c>
      <c r="P1269" t="str">
        <f>=IF(AND(C1269="Private nonprofit",E1269&lt;&gt;""),I1269,"")</f>
      </c>
    </row>
    <row r="1270">
      <c r="A1270" t="n">
        <v>219198</v>
      </c>
      <c r="B1270" t="s">
        <v>4635</v>
      </c>
      <c r="C1270" t="s">
        <v>163</v>
      </c>
      <c r="D1270" t="n">
        <v>19</v>
      </c>
      <c r="E1270" t="n">
        <v>23163</v>
      </c>
      <c r="F1270" t="n">
        <v>70</v>
      </c>
      <c r="G1270" t="n">
        <v>12</v>
      </c>
      <c r="H1270" t="n">
        <v>1717</v>
      </c>
      <c r="I1270" t="n">
        <v>59.6</v>
      </c>
      <c r="J1270" s="10" t="str">
        <f>=LOG10(H1270)</f>
      </c>
      <c r="K1270" t="str">
        <f>=_xlfn.RANK.AVG(H1270,H$2:H$1654,1)</f>
      </c>
      <c r="L1270" t="str">
        <f>=_xlfn.RANK.AVG(I1270,I$2:I$1654,1)</f>
      </c>
      <c r="M1270" t="str">
        <f>=IF(AND(C1270="Public",E1270&lt;&gt;""),E1270,"")</f>
      </c>
      <c r="N1270" t="str">
        <f>=IF(AND(C1270="Public",E1270&lt;&gt;""),I1270,"")</f>
      </c>
      <c r="O1270" t="str">
        <f>=IF(AND(C1270="Private nonprofit",E1270&lt;&gt;""),E1270,"")</f>
      </c>
      <c r="P1270" t="str">
        <f>=IF(AND(C1270="Private nonprofit",E1270&lt;&gt;""),I1270,"")</f>
      </c>
    </row>
    <row r="1271">
      <c r="A1271" t="n">
        <v>219259</v>
      </c>
      <c r="B1271" t="s">
        <v>4639</v>
      </c>
      <c r="C1271" t="s">
        <v>149</v>
      </c>
      <c r="D1271" t="n">
        <v>12</v>
      </c>
      <c r="E1271" t="n">
        <v>16873</v>
      </c>
      <c r="F1271" t="n">
        <v>75</v>
      </c>
      <c r="G1271" t="n">
        <v>17</v>
      </c>
      <c r="H1271" t="n">
        <v>5311</v>
      </c>
      <c r="I1271" t="n">
        <v>54.6</v>
      </c>
      <c r="J1271" s="10" t="str">
        <f>=LOG10(H1271)</f>
      </c>
      <c r="K1271" t="str">
        <f>=_xlfn.RANK.AVG(H1271,H$2:H$1654,1)</f>
      </c>
      <c r="L1271" t="str">
        <f>=_xlfn.RANK.AVG(I1271,I$2:I$1654,1)</f>
      </c>
      <c r="M1271" t="str">
        <f>=IF(AND(C1271="Public",E1271&lt;&gt;""),E1271,"")</f>
      </c>
      <c r="N1271" t="str">
        <f>=IF(AND(C1271="Public",E1271&lt;&gt;""),I1271,"")</f>
      </c>
      <c r="O1271" t="str">
        <f>=IF(AND(C1271="Private nonprofit",E1271&lt;&gt;""),E1271,"")</f>
      </c>
      <c r="P1271" t="str">
        <f>=IF(AND(C1271="Private nonprofit",E1271&lt;&gt;""),I1271,"")</f>
      </c>
    </row>
    <row r="1272">
      <c r="A1272" t="n">
        <v>219277</v>
      </c>
      <c r="B1272" t="s">
        <v>4640</v>
      </c>
      <c r="C1272" t="s">
        <v>149</v>
      </c>
      <c r="D1272" t="n">
        <v>47</v>
      </c>
      <c r="E1272" t="n">
        <v>3563</v>
      </c>
      <c r="F1272" t="n">
        <v>54</v>
      </c>
      <c r="G1272" t="n">
        <v>11</v>
      </c>
      <c r="H1272" t="n">
        <v>1546</v>
      </c>
      <c r="I1272" t="n">
        <v>3.6</v>
      </c>
      <c r="J1272" s="10" t="str">
        <f>=LOG10(H1272)</f>
      </c>
      <c r="K1272" t="str">
        <f>=_xlfn.RANK.AVG(H1272,H$2:H$1654,1)</f>
      </c>
      <c r="L1272" t="str">
        <f>=_xlfn.RANK.AVG(I1272,I$2:I$1654,1)</f>
      </c>
      <c r="M1272" t="str">
        <f>=IF(AND(C1272="Public",E1272&lt;&gt;""),E1272,"")</f>
      </c>
      <c r="N1272" t="str">
        <f>=IF(AND(C1272="Public",E1272&lt;&gt;""),I1272,"")</f>
      </c>
      <c r="O1272" t="str">
        <f>=IF(AND(C1272="Private nonprofit",E1272&lt;&gt;""),E1272,"")</f>
      </c>
      <c r="P1272" t="str">
        <f>=IF(AND(C1272="Private nonprofit",E1272&lt;&gt;""),I1272,"")</f>
      </c>
    </row>
    <row r="1273">
      <c r="A1273" t="n">
        <v>219347</v>
      </c>
      <c r="B1273" t="s">
        <v>4643</v>
      </c>
      <c r="C1273" t="s">
        <v>149</v>
      </c>
      <c r="D1273" t="n">
        <v>16</v>
      </c>
      <c r="E1273" t="n">
        <v>20243</v>
      </c>
      <c r="F1273" t="n">
        <v>84</v>
      </c>
      <c r="G1273" t="n">
        <v>12</v>
      </c>
      <c r="H1273" t="n">
        <v>2942</v>
      </c>
      <c r="I1273" t="n">
        <v>57.5</v>
      </c>
      <c r="J1273" s="10" t="str">
        <f>=LOG10(H1273)</f>
      </c>
      <c r="K1273" t="str">
        <f>=_xlfn.RANK.AVG(H1273,H$2:H$1654,1)</f>
      </c>
      <c r="L1273" t="str">
        <f>=_xlfn.RANK.AVG(I1273,I$2:I$1654,1)</f>
      </c>
      <c r="M1273" t="str">
        <f>=IF(AND(C1273="Public",E1273&lt;&gt;""),E1273,"")</f>
      </c>
      <c r="N1273" t="str">
        <f>=IF(AND(C1273="Public",E1273&lt;&gt;""),I1273,"")</f>
      </c>
      <c r="O1273" t="str">
        <f>=IF(AND(C1273="Private nonprofit",E1273&lt;&gt;""),E1273,"")</f>
      </c>
      <c r="P1273" t="str">
        <f>=IF(AND(C1273="Private nonprofit",E1273&lt;&gt;""),I1273,"")</f>
      </c>
    </row>
    <row r="1274">
      <c r="A1274" t="n">
        <v>219356</v>
      </c>
      <c r="B1274" t="s">
        <v>4644</v>
      </c>
      <c r="C1274" t="s">
        <v>149</v>
      </c>
      <c r="D1274" t="n">
        <v>16</v>
      </c>
      <c r="E1274" t="n">
        <v>18233</v>
      </c>
      <c r="F1274" t="n">
        <v>83</v>
      </c>
      <c r="G1274" t="n">
        <v>17</v>
      </c>
      <c r="H1274" t="n">
        <v>13616</v>
      </c>
      <c r="I1274" t="n">
        <v>58.9</v>
      </c>
      <c r="J1274" s="10" t="str">
        <f>=LOG10(H1274)</f>
      </c>
      <c r="K1274" t="str">
        <f>=_xlfn.RANK.AVG(H1274,H$2:H$1654,1)</f>
      </c>
      <c r="L1274" t="str">
        <f>=_xlfn.RANK.AVG(I1274,I$2:I$1654,1)</f>
      </c>
      <c r="M1274" t="str">
        <f>=IF(AND(C1274="Public",E1274&lt;&gt;""),E1274,"")</f>
      </c>
      <c r="N1274" t="str">
        <f>=IF(AND(C1274="Public",E1274&lt;&gt;""),I1274,"")</f>
      </c>
      <c r="O1274" t="str">
        <f>=IF(AND(C1274="Private nonprofit",E1274&lt;&gt;""),E1274,"")</f>
      </c>
      <c r="P1274" t="str">
        <f>=IF(AND(C1274="Private nonprofit",E1274&lt;&gt;""),I1274,"")</f>
      </c>
    </row>
    <row r="1275">
      <c r="A1275" t="n">
        <v>219383</v>
      </c>
      <c r="B1275" t="s">
        <v>4648</v>
      </c>
      <c r="C1275" t="s">
        <v>163</v>
      </c>
      <c r="D1275" t="n">
        <v>29</v>
      </c>
      <c r="E1275" t="n">
        <v>21049</v>
      </c>
      <c r="F1275" t="n">
        <v>75</v>
      </c>
      <c r="G1275" t="n">
        <v>17</v>
      </c>
      <c r="H1275" t="n">
        <v>1835</v>
      </c>
      <c r="I1275" t="n">
        <v>60.1</v>
      </c>
      <c r="J1275" s="10" t="str">
        <f>=LOG10(H1275)</f>
      </c>
      <c r="K1275" t="str">
        <f>=_xlfn.RANK.AVG(H1275,H$2:H$1654,1)</f>
      </c>
      <c r="L1275" t="str">
        <f>=_xlfn.RANK.AVG(I1275,I$2:I$1654,1)</f>
      </c>
      <c r="M1275" t="str">
        <f>=IF(AND(C1275="Public",E1275&lt;&gt;""),E1275,"")</f>
      </c>
      <c r="N1275" t="str">
        <f>=IF(AND(C1275="Public",E1275&lt;&gt;""),I1275,"")</f>
      </c>
      <c r="O1275" t="str">
        <f>=IF(AND(C1275="Private nonprofit",E1275&lt;&gt;""),E1275,"")</f>
      </c>
      <c r="P1275" t="str">
        <f>=IF(AND(C1275="Private nonprofit",E1275&lt;&gt;""),I1275,"")</f>
      </c>
    </row>
    <row r="1276">
      <c r="A1276" t="n">
        <v>219471</v>
      </c>
      <c r="B1276" t="s">
        <v>4654</v>
      </c>
      <c r="C1276" t="s">
        <v>149</v>
      </c>
      <c r="D1276" t="n">
        <v>18</v>
      </c>
      <c r="E1276" t="n">
        <v>18466</v>
      </c>
      <c r="F1276" t="n">
        <v>80</v>
      </c>
      <c r="G1276" t="n">
        <v>14</v>
      </c>
      <c r="H1276" t="n">
        <v>12453</v>
      </c>
      <c r="I1276" t="n">
        <v>61.1</v>
      </c>
      <c r="J1276" s="10" t="str">
        <f>=LOG10(H1276)</f>
      </c>
      <c r="K1276" t="str">
        <f>=_xlfn.RANK.AVG(H1276,H$2:H$1654,1)</f>
      </c>
      <c r="L1276" t="str">
        <f>=_xlfn.RANK.AVG(I1276,I$2:I$1654,1)</f>
      </c>
      <c r="M1276" t="str">
        <f>=IF(AND(C1276="Public",E1276&lt;&gt;""),E1276,"")</f>
      </c>
      <c r="N1276" t="str">
        <f>=IF(AND(C1276="Public",E1276&lt;&gt;""),I1276,"")</f>
      </c>
      <c r="O1276" t="str">
        <f>=IF(AND(C1276="Private nonprofit",E1276&lt;&gt;""),E1276,"")</f>
      </c>
      <c r="P1276" t="str">
        <f>=IF(AND(C1276="Private nonprofit",E1276&lt;&gt;""),I1276,"")</f>
      </c>
    </row>
    <row r="1277">
      <c r="A1277" t="n">
        <v>219602</v>
      </c>
      <c r="B1277" t="s">
        <v>4662</v>
      </c>
      <c r="C1277" t="s">
        <v>149</v>
      </c>
      <c r="D1277" t="n">
        <v>46</v>
      </c>
      <c r="E1277" t="n">
        <v>14679</v>
      </c>
      <c r="F1277" t="n">
        <v>67</v>
      </c>
      <c r="G1277" t="n">
        <v>15</v>
      </c>
      <c r="H1277" t="n">
        <v>11318</v>
      </c>
      <c r="I1277" t="n">
        <v>42.5</v>
      </c>
      <c r="J1277" s="10" t="str">
        <f>=LOG10(H1277)</f>
      </c>
      <c r="K1277" t="str">
        <f>=_xlfn.RANK.AVG(H1277,H$2:H$1654,1)</f>
      </c>
      <c r="L1277" t="str">
        <f>=_xlfn.RANK.AVG(I1277,I$2:I$1654,1)</f>
      </c>
      <c r="M1277" t="str">
        <f>=IF(AND(C1277="Public",E1277&lt;&gt;""),E1277,"")</f>
      </c>
      <c r="N1277" t="str">
        <f>=IF(AND(C1277="Public",E1277&lt;&gt;""),I1277,"")</f>
      </c>
      <c r="O1277" t="str">
        <f>=IF(AND(C1277="Private nonprofit",E1277&lt;&gt;""),E1277,"")</f>
      </c>
      <c r="P1277" t="str">
        <f>=IF(AND(C1277="Private nonprofit",E1277&lt;&gt;""),I1277,"")</f>
      </c>
    </row>
    <row r="1278">
      <c r="A1278" t="n">
        <v>219639</v>
      </c>
      <c r="B1278" t="s">
        <v>4663</v>
      </c>
      <c r="C1278" t="s">
        <v>163</v>
      </c>
      <c r="D1278" t="n">
        <v>47</v>
      </c>
      <c r="E1278" t="n">
        <v>15395</v>
      </c>
      <c r="F1278" t="n">
        <v>53</v>
      </c>
      <c r="G1278" t="n">
        <v>6</v>
      </c>
      <c r="H1278" t="n">
        <v>893</v>
      </c>
      <c r="I1278" t="n">
        <v>50</v>
      </c>
      <c r="J1278" s="10" t="str">
        <f>=LOG10(H1278)</f>
      </c>
      <c r="K1278" t="str">
        <f>=_xlfn.RANK.AVG(H1278,H$2:H$1654,1)</f>
      </c>
      <c r="L1278" t="str">
        <f>=_xlfn.RANK.AVG(I1278,I$2:I$1654,1)</f>
      </c>
      <c r="M1278" t="str">
        <f>=IF(AND(C1278="Public",E1278&lt;&gt;""),E1278,"")</f>
      </c>
      <c r="N1278" t="str">
        <f>=IF(AND(C1278="Public",E1278&lt;&gt;""),I1278,"")</f>
      </c>
      <c r="O1278" t="str">
        <f>=IF(AND(C1278="Private nonprofit",E1278&lt;&gt;""),E1278,"")</f>
      </c>
      <c r="P1278" t="str">
        <f>=IF(AND(C1278="Private nonprofit",E1278&lt;&gt;""),I1278,"")</f>
      </c>
    </row>
    <row r="1279">
      <c r="A1279" t="n">
        <v>219709</v>
      </c>
      <c r="B1279" t="s">
        <v>4665</v>
      </c>
      <c r="C1279" t="s">
        <v>163</v>
      </c>
      <c r="D1279" t="n">
        <v>19</v>
      </c>
      <c r="E1279" t="n">
        <v>37558</v>
      </c>
      <c r="F1279" t="n">
        <v>84</v>
      </c>
      <c r="G1279" t="n">
        <v>12</v>
      </c>
      <c r="H1279" t="n">
        <v>9526</v>
      </c>
      <c r="I1279" t="n">
        <v>71.5</v>
      </c>
      <c r="J1279" s="10" t="str">
        <f>=LOG10(H1279)</f>
      </c>
      <c r="K1279" t="str">
        <f>=_xlfn.RANK.AVG(H1279,H$2:H$1654,1)</f>
      </c>
      <c r="L1279" t="str">
        <f>=_xlfn.RANK.AVG(I1279,I$2:I$1654,1)</f>
      </c>
      <c r="M1279" t="str">
        <f>=IF(AND(C1279="Public",E1279&lt;&gt;""),E1279,"")</f>
      </c>
      <c r="N1279" t="str">
        <f>=IF(AND(C1279="Public",E1279&lt;&gt;""),I1279,"")</f>
      </c>
      <c r="O1279" t="str">
        <f>=IF(AND(C1279="Private nonprofit",E1279&lt;&gt;""),E1279,"")</f>
      </c>
      <c r="P1279" t="str">
        <f>=IF(AND(C1279="Private nonprofit",E1279&lt;&gt;""),I1279,"")</f>
      </c>
    </row>
    <row r="1280">
      <c r="A1280" t="n">
        <v>219790</v>
      </c>
      <c r="B1280" t="s">
        <v>4667</v>
      </c>
      <c r="C1280" t="s">
        <v>163</v>
      </c>
      <c r="D1280" t="n">
        <v>22</v>
      </c>
      <c r="E1280" t="n">
        <v>17105</v>
      </c>
      <c r="F1280" t="n">
        <v>65</v>
      </c>
      <c r="G1280" t="n">
        <v>13</v>
      </c>
      <c r="H1280" t="n">
        <v>2596</v>
      </c>
      <c r="I1280" t="n">
        <v>54</v>
      </c>
      <c r="J1280" s="10" t="str">
        <f>=LOG10(H1280)</f>
      </c>
      <c r="K1280" t="str">
        <f>=_xlfn.RANK.AVG(H1280,H$2:H$1654,1)</f>
      </c>
      <c r="L1280" t="str">
        <f>=_xlfn.RANK.AVG(I1280,I$2:I$1654,1)</f>
      </c>
      <c r="M1280" t="str">
        <f>=IF(AND(C1280="Public",E1280&lt;&gt;""),E1280,"")</f>
      </c>
      <c r="N1280" t="str">
        <f>=IF(AND(C1280="Public",E1280&lt;&gt;""),I1280,"")</f>
      </c>
      <c r="O1280" t="str">
        <f>=IF(AND(C1280="Private nonprofit",E1280&lt;&gt;""),E1280,"")</f>
      </c>
      <c r="P1280" t="str">
        <f>=IF(AND(C1280="Private nonprofit",E1280&lt;&gt;""),I1280,"")</f>
      </c>
    </row>
    <row r="1281">
      <c r="A1281" t="n">
        <v>219806</v>
      </c>
      <c r="B1281" t="s">
        <v>4668</v>
      </c>
      <c r="C1281" t="s">
        <v>163</v>
      </c>
      <c r="D1281" t="n">
        <v>39</v>
      </c>
      <c r="E1281" t="n">
        <v>19755</v>
      </c>
      <c r="F1281" t="n">
        <v>74</v>
      </c>
      <c r="G1281" t="n">
        <v>12</v>
      </c>
      <c r="H1281" t="n">
        <v>3162</v>
      </c>
      <c r="I1281" t="n">
        <v>46.6</v>
      </c>
      <c r="J1281" s="10" t="str">
        <f>=LOG10(H1281)</f>
      </c>
      <c r="K1281" t="str">
        <f>=_xlfn.RANK.AVG(H1281,H$2:H$1654,1)</f>
      </c>
      <c r="L1281" t="str">
        <f>=_xlfn.RANK.AVG(I1281,I$2:I$1654,1)</f>
      </c>
      <c r="M1281" t="str">
        <f>=IF(AND(C1281="Public",E1281&lt;&gt;""),E1281,"")</f>
      </c>
      <c r="N1281" t="str">
        <f>=IF(AND(C1281="Public",E1281&lt;&gt;""),I1281,"")</f>
      </c>
      <c r="O1281" t="str">
        <f>=IF(AND(C1281="Private nonprofit",E1281&lt;&gt;""),E1281,"")</f>
      </c>
      <c r="P1281" t="str">
        <f>=IF(AND(C1281="Private nonprofit",E1281&lt;&gt;""),I1281,"")</f>
      </c>
    </row>
    <row r="1282">
      <c r="A1282" t="n">
        <v>219833</v>
      </c>
      <c r="B1282" t="s">
        <v>4671</v>
      </c>
      <c r="C1282" t="s">
        <v>163</v>
      </c>
      <c r="D1282" t="n">
        <v>31</v>
      </c>
      <c r="E1282" t="n">
        <v>17068</v>
      </c>
      <c r="F1282" t="n">
        <v>73</v>
      </c>
      <c r="G1282" t="n">
        <v>9</v>
      </c>
      <c r="H1282" t="n">
        <v>2493</v>
      </c>
      <c r="I1282" t="n">
        <v>56</v>
      </c>
      <c r="J1282" s="10" t="str">
        <f>=LOG10(H1282)</f>
      </c>
      <c r="K1282" t="str">
        <f>=_xlfn.RANK.AVG(H1282,H$2:H$1654,1)</f>
      </c>
      <c r="L1282" t="str">
        <f>=_xlfn.RANK.AVG(I1282,I$2:I$1654,1)</f>
      </c>
      <c r="M1282" t="str">
        <f>=IF(AND(C1282="Public",E1282&lt;&gt;""),E1282,"")</f>
      </c>
      <c r="N1282" t="str">
        <f>=IF(AND(C1282="Public",E1282&lt;&gt;""),I1282,"")</f>
      </c>
      <c r="O1282" t="str">
        <f>=IF(AND(C1282="Private nonprofit",E1282&lt;&gt;""),E1282,"")</f>
      </c>
      <c r="P1282" t="str">
        <f>=IF(AND(C1282="Private nonprofit",E1282&lt;&gt;""),I1282,"")</f>
      </c>
    </row>
    <row r="1283">
      <c r="A1283" t="n">
        <v>219949</v>
      </c>
      <c r="B1283" t="s">
        <v>4677</v>
      </c>
      <c r="C1283" t="s">
        <v>163</v>
      </c>
      <c r="D1283" t="n">
        <v>33</v>
      </c>
      <c r="E1283" t="n">
        <v>17669</v>
      </c>
      <c r="F1283" t="n">
        <v>62</v>
      </c>
      <c r="G1283" t="n">
        <v>18</v>
      </c>
      <c r="H1283" t="n">
        <v>2894</v>
      </c>
      <c r="I1283" t="n">
        <v>41.6</v>
      </c>
      <c r="J1283" s="10" t="str">
        <f>=LOG10(H1283)</f>
      </c>
      <c r="K1283" t="str">
        <f>=_xlfn.RANK.AVG(H1283,H$2:H$1654,1)</f>
      </c>
      <c r="L1283" t="str">
        <f>=_xlfn.RANK.AVG(I1283,I$2:I$1654,1)</f>
      </c>
      <c r="M1283" t="str">
        <f>=IF(AND(C1283="Public",E1283&lt;&gt;""),E1283,"")</f>
      </c>
      <c r="N1283" t="str">
        <f>=IF(AND(C1283="Public",E1283&lt;&gt;""),I1283,"")</f>
      </c>
      <c r="O1283" t="str">
        <f>=IF(AND(C1283="Private nonprofit",E1283&lt;&gt;""),E1283,"")</f>
      </c>
      <c r="P1283" t="str">
        <f>=IF(AND(C1283="Private nonprofit",E1283&lt;&gt;""),I1283,"")</f>
      </c>
    </row>
    <row r="1284">
      <c r="A1284" t="n">
        <v>219976</v>
      </c>
      <c r="B1284" t="s">
        <v>4678</v>
      </c>
      <c r="C1284" t="s">
        <v>163</v>
      </c>
      <c r="D1284" t="n">
        <v>21</v>
      </c>
      <c r="E1284" t="n">
        <v>27386</v>
      </c>
      <c r="F1284" t="n">
        <v>86</v>
      </c>
      <c r="G1284" t="n">
        <v>13</v>
      </c>
      <c r="H1284" t="n">
        <v>5690</v>
      </c>
      <c r="I1284" t="n">
        <v>68.7</v>
      </c>
      <c r="J1284" s="10" t="str">
        <f>=LOG10(H1284)</f>
      </c>
      <c r="K1284" t="str">
        <f>=_xlfn.RANK.AVG(H1284,H$2:H$1654,1)</f>
      </c>
      <c r="L1284" t="str">
        <f>=_xlfn.RANK.AVG(I1284,I$2:I$1654,1)</f>
      </c>
      <c r="M1284" t="str">
        <f>=IF(AND(C1284="Public",E1284&lt;&gt;""),E1284,"")</f>
      </c>
      <c r="N1284" t="str">
        <f>=IF(AND(C1284="Public",E1284&lt;&gt;""),I1284,"")</f>
      </c>
      <c r="O1284" t="str">
        <f>=IF(AND(C1284="Private nonprofit",E1284&lt;&gt;""),E1284,"")</f>
      </c>
      <c r="P1284" t="str">
        <f>=IF(AND(C1284="Private nonprofit",E1284&lt;&gt;""),I1284,"")</f>
      </c>
    </row>
    <row r="1285">
      <c r="A1285" t="n">
        <v>220075</v>
      </c>
      <c r="B1285" t="s">
        <v>4683</v>
      </c>
      <c r="C1285" t="s">
        <v>149</v>
      </c>
      <c r="D1285" t="n">
        <v>35</v>
      </c>
      <c r="E1285" t="n">
        <v>16033</v>
      </c>
      <c r="F1285" t="n">
        <v>74</v>
      </c>
      <c r="G1285" t="n">
        <v>18</v>
      </c>
      <c r="H1285" t="n">
        <v>15271</v>
      </c>
      <c r="I1285" t="n">
        <v>49.9</v>
      </c>
      <c r="J1285" s="10" t="str">
        <f>=LOG10(H1285)</f>
      </c>
      <c r="K1285" t="str">
        <f>=_xlfn.RANK.AVG(H1285,H$2:H$1654,1)</f>
      </c>
      <c r="L1285" t="str">
        <f>=_xlfn.RANK.AVG(I1285,I$2:I$1654,1)</f>
      </c>
      <c r="M1285" t="str">
        <f>=IF(AND(C1285="Public",E1285&lt;&gt;""),E1285,"")</f>
      </c>
      <c r="N1285" t="str">
        <f>=IF(AND(C1285="Public",E1285&lt;&gt;""),I1285,"")</f>
      </c>
      <c r="O1285" t="str">
        <f>=IF(AND(C1285="Private nonprofit",E1285&lt;&gt;""),E1285,"")</f>
      </c>
      <c r="P1285" t="str">
        <f>=IF(AND(C1285="Private nonprofit",E1285&lt;&gt;""),I1285,"")</f>
      </c>
    </row>
    <row r="1286">
      <c r="A1286" t="n">
        <v>220181</v>
      </c>
      <c r="B1286" t="s">
        <v>4689</v>
      </c>
      <c r="C1286" t="s">
        <v>163</v>
      </c>
      <c r="D1286" t="n">
        <v>48</v>
      </c>
      <c r="E1286" t="n">
        <v>19836</v>
      </c>
      <c r="F1286" t="n">
        <v>73</v>
      </c>
      <c r="G1286" t="n">
        <v>11</v>
      </c>
      <c r="H1286" t="n">
        <v>1096</v>
      </c>
      <c r="I1286" t="n">
        <v>43.5</v>
      </c>
      <c r="J1286" s="10" t="str">
        <f>=LOG10(H1286)</f>
      </c>
      <c r="K1286" t="str">
        <f>=_xlfn.RANK.AVG(H1286,H$2:H$1654,1)</f>
      </c>
      <c r="L1286" t="str">
        <f>=_xlfn.RANK.AVG(I1286,I$2:I$1654,1)</f>
      </c>
      <c r="M1286" t="str">
        <f>=IF(AND(C1286="Public",E1286&lt;&gt;""),E1286,"")</f>
      </c>
      <c r="N1286" t="str">
        <f>=IF(AND(C1286="Public",E1286&lt;&gt;""),I1286,"")</f>
      </c>
      <c r="O1286" t="str">
        <f>=IF(AND(C1286="Private nonprofit",E1286&lt;&gt;""),E1286,"")</f>
      </c>
      <c r="P1286" t="str">
        <f>=IF(AND(C1286="Private nonprofit",E1286&lt;&gt;""),I1286,"")</f>
      </c>
    </row>
    <row r="1287">
      <c r="A1287" t="n">
        <v>220206</v>
      </c>
      <c r="B1287" t="s">
        <v>4690</v>
      </c>
      <c r="C1287" t="s">
        <v>163</v>
      </c>
      <c r="D1287" t="n">
        <v>27</v>
      </c>
      <c r="E1287" t="n">
        <v>19214</v>
      </c>
      <c r="F1287" t="n">
        <v>65</v>
      </c>
      <c r="G1287" t="n">
        <v>9</v>
      </c>
      <c r="H1287" t="n">
        <v>426</v>
      </c>
      <c r="I1287" t="n">
        <v>58.3</v>
      </c>
      <c r="J1287" s="10" t="str">
        <f>=LOG10(H1287)</f>
      </c>
      <c r="K1287" t="str">
        <f>=_xlfn.RANK.AVG(H1287,H$2:H$1654,1)</f>
      </c>
      <c r="L1287" t="str">
        <f>=_xlfn.RANK.AVG(I1287,I$2:I$1654,1)</f>
      </c>
      <c r="M1287" t="str">
        <f>=IF(AND(C1287="Public",E1287&lt;&gt;""),E1287,"")</f>
      </c>
      <c r="N1287" t="str">
        <f>=IF(AND(C1287="Public",E1287&lt;&gt;""),I1287,"")</f>
      </c>
      <c r="O1287" t="str">
        <f>=IF(AND(C1287="Private nonprofit",E1287&lt;&gt;""),E1287,"")</f>
      </c>
      <c r="P1287" t="str">
        <f>=IF(AND(C1287="Private nonprofit",E1287&lt;&gt;""),I1287,"")</f>
      </c>
    </row>
    <row r="1288">
      <c r="A1288" t="n">
        <v>220215</v>
      </c>
      <c r="B1288" t="s">
        <v>4692</v>
      </c>
      <c r="C1288" t="s">
        <v>163</v>
      </c>
      <c r="D1288" t="n">
        <v>22</v>
      </c>
      <c r="E1288" t="n">
        <v>18267</v>
      </c>
      <c r="F1288" t="n">
        <v>81</v>
      </c>
      <c r="G1288" t="n">
        <v>13</v>
      </c>
      <c r="H1288" t="n">
        <v>2484</v>
      </c>
      <c r="I1288" t="n">
        <v>68.4</v>
      </c>
      <c r="J1288" s="10" t="str">
        <f>=LOG10(H1288)</f>
      </c>
      <c r="K1288" t="str">
        <f>=_xlfn.RANK.AVG(H1288,H$2:H$1654,1)</f>
      </c>
      <c r="L1288" t="str">
        <f>=_xlfn.RANK.AVG(I1288,I$2:I$1654,1)</f>
      </c>
      <c r="M1288" t="str">
        <f>=IF(AND(C1288="Public",E1288&lt;&gt;""),E1288,"")</f>
      </c>
      <c r="N1288" t="str">
        <f>=IF(AND(C1288="Public",E1288&lt;&gt;""),I1288,"")</f>
      </c>
      <c r="O1288" t="str">
        <f>=IF(AND(C1288="Private nonprofit",E1288&lt;&gt;""),E1288,"")</f>
      </c>
      <c r="P1288" t="str">
        <f>=IF(AND(C1288="Private nonprofit",E1288&lt;&gt;""),I1288,"")</f>
      </c>
    </row>
    <row r="1289">
      <c r="A1289" t="n">
        <v>220473</v>
      </c>
      <c r="B1289" t="s">
        <v>4702</v>
      </c>
      <c r="C1289" t="s">
        <v>163</v>
      </c>
      <c r="D1289" t="n">
        <v>38</v>
      </c>
      <c r="E1289" t="n">
        <v>20713</v>
      </c>
      <c r="F1289" t="n">
        <v>74</v>
      </c>
      <c r="G1289" t="n">
        <v>11</v>
      </c>
      <c r="H1289" t="n">
        <v>1142</v>
      </c>
      <c r="I1289" t="n">
        <v>62.7</v>
      </c>
      <c r="J1289" s="10" t="str">
        <f>=LOG10(H1289)</f>
      </c>
      <c r="K1289" t="str">
        <f>=_xlfn.RANK.AVG(H1289,H$2:H$1654,1)</f>
      </c>
      <c r="L1289" t="str">
        <f>=_xlfn.RANK.AVG(I1289,I$2:I$1654,1)</f>
      </c>
      <c r="M1289" t="str">
        <f>=IF(AND(C1289="Public",E1289&lt;&gt;""),E1289,"")</f>
      </c>
      <c r="N1289" t="str">
        <f>=IF(AND(C1289="Public",E1289&lt;&gt;""),I1289,"")</f>
      </c>
      <c r="O1289" t="str">
        <f>=IF(AND(C1289="Private nonprofit",E1289&lt;&gt;""),E1289,"")</f>
      </c>
      <c r="P1289" t="str">
        <f>=IF(AND(C1289="Private nonprofit",E1289&lt;&gt;""),I1289,"")</f>
      </c>
    </row>
    <row r="1290">
      <c r="A1290" t="n">
        <v>220516</v>
      </c>
      <c r="B1290" t="s">
        <v>4705</v>
      </c>
      <c r="C1290" t="s">
        <v>163</v>
      </c>
      <c r="D1290" t="n">
        <v>42</v>
      </c>
      <c r="E1290" t="n">
        <v>23282</v>
      </c>
      <c r="F1290" t="n">
        <v>60</v>
      </c>
      <c r="G1290" t="n">
        <v>12</v>
      </c>
      <c r="H1290" t="n">
        <v>1816</v>
      </c>
      <c r="I1290" t="n">
        <v>47.4</v>
      </c>
      <c r="J1290" s="10" t="str">
        <f>=LOG10(H1290)</f>
      </c>
      <c r="K1290" t="str">
        <f>=_xlfn.RANK.AVG(H1290,H$2:H$1654,1)</f>
      </c>
      <c r="L1290" t="str">
        <f>=_xlfn.RANK.AVG(I1290,I$2:I$1654,1)</f>
      </c>
      <c r="M1290" t="str">
        <f>=IF(AND(C1290="Public",E1290&lt;&gt;""),E1290,"")</f>
      </c>
      <c r="N1290" t="str">
        <f>=IF(AND(C1290="Public",E1290&lt;&gt;""),I1290,"")</f>
      </c>
      <c r="O1290" t="str">
        <f>=IF(AND(C1290="Private nonprofit",E1290&lt;&gt;""),E1290,"")</f>
      </c>
      <c r="P1290" t="str">
        <f>=IF(AND(C1290="Private nonprofit",E1290&lt;&gt;""),I1290,"")</f>
      </c>
    </row>
    <row r="1291">
      <c r="A1291" t="n">
        <v>220552</v>
      </c>
      <c r="B1291" t="s">
        <v>4706</v>
      </c>
      <c r="C1291" t="s">
        <v>189</v>
      </c>
      <c r="D1291" t="n">
        <v>50</v>
      </c>
      <c r="E1291" t="n">
        <v>16584</v>
      </c>
      <c r="F1291" t="n">
        <v>62</v>
      </c>
      <c r="G1291" t="n">
        <v>23</v>
      </c>
      <c r="H1291" t="n">
        <v>12808</v>
      </c>
      <c r="I1291" t="n">
        <v>27.5</v>
      </c>
      <c r="J1291" s="10" t="str">
        <f>=LOG10(H1291)</f>
      </c>
      <c r="K1291" t="str">
        <f>=_xlfn.RANK.AVG(H1291,H$2:H$1654,1)</f>
      </c>
      <c r="L1291" t="str">
        <f>=_xlfn.RANK.AVG(I1291,I$2:I$1654,1)</f>
      </c>
      <c r="M1291" t="str">
        <f>=IF(AND(C1291="Public",E1291&lt;&gt;""),E1291,"")</f>
      </c>
      <c r="N1291" t="str">
        <f>=IF(AND(C1291="Public",E1291&lt;&gt;""),I1291,"")</f>
      </c>
      <c r="O1291" t="str">
        <f>=IF(AND(C1291="Private nonprofit",E1291&lt;&gt;""),E1291,"")</f>
      </c>
      <c r="P1291" t="str">
        <f>=IF(AND(C1291="Private nonprofit",E1291&lt;&gt;""),I1291,"")</f>
      </c>
    </row>
    <row r="1292">
      <c r="A1292" t="n">
        <v>220598</v>
      </c>
      <c r="B1292" t="s">
        <v>4707</v>
      </c>
      <c r="C1292" t="s">
        <v>163</v>
      </c>
      <c r="D1292" t="n">
        <v>79</v>
      </c>
      <c r="E1292" t="n">
        <v>13384</v>
      </c>
      <c r="F1292" t="n">
        <v>45</v>
      </c>
      <c r="G1292" t="n">
        <v>17</v>
      </c>
      <c r="H1292" t="n">
        <v>1195</v>
      </c>
      <c r="I1292" t="n">
        <v>17</v>
      </c>
      <c r="J1292" s="10" t="str">
        <f>=LOG10(H1292)</f>
      </c>
      <c r="K1292" t="str">
        <f>=_xlfn.RANK.AVG(H1292,H$2:H$1654,1)</f>
      </c>
      <c r="L1292" t="str">
        <f>=_xlfn.RANK.AVG(I1292,I$2:I$1654,1)</f>
      </c>
      <c r="M1292" t="str">
        <f>=IF(AND(C1292="Public",E1292&lt;&gt;""),E1292,"")</f>
      </c>
      <c r="N1292" t="str">
        <f>=IF(AND(C1292="Public",E1292&lt;&gt;""),I1292,"")</f>
      </c>
      <c r="O1292" t="str">
        <f>=IF(AND(C1292="Private nonprofit",E1292&lt;&gt;""),E1292,"")</f>
      </c>
      <c r="P1292" t="str">
        <f>=IF(AND(C1292="Private nonprofit",E1292&lt;&gt;""),I1292,"")</f>
      </c>
    </row>
    <row r="1293">
      <c r="A1293" t="n">
        <v>220604</v>
      </c>
      <c r="B1293" t="s">
        <v>4708</v>
      </c>
      <c r="C1293" t="s">
        <v>163</v>
      </c>
      <c r="D1293" t="n">
        <v>71</v>
      </c>
      <c r="E1293" t="n">
        <v>8362</v>
      </c>
      <c r="F1293" t="n">
        <v>60</v>
      </c>
      <c r="G1293" t="n">
        <v>9</v>
      </c>
      <c r="H1293" t="n">
        <v>748</v>
      </c>
      <c r="I1293" t="n">
        <v>25</v>
      </c>
      <c r="J1293" s="10" t="str">
        <f>=LOG10(H1293)</f>
      </c>
      <c r="K1293" t="str">
        <f>=_xlfn.RANK.AVG(H1293,H$2:H$1654,1)</f>
      </c>
      <c r="L1293" t="str">
        <f>=_xlfn.RANK.AVG(I1293,I$2:I$1654,1)</f>
      </c>
      <c r="M1293" t="str">
        <f>=IF(AND(C1293="Public",E1293&lt;&gt;""),E1293,"")</f>
      </c>
      <c r="N1293" t="str">
        <f>=IF(AND(C1293="Public",E1293&lt;&gt;""),I1293,"")</f>
      </c>
      <c r="O1293" t="str">
        <f>=IF(AND(C1293="Private nonprofit",E1293&lt;&gt;""),E1293,"")</f>
      </c>
      <c r="P1293" t="str">
        <f>=IF(AND(C1293="Private nonprofit",E1293&lt;&gt;""),I1293,"")</f>
      </c>
    </row>
    <row r="1294">
      <c r="A1294" t="n">
        <v>220613</v>
      </c>
      <c r="B1294" t="s">
        <v>4709</v>
      </c>
      <c r="C1294" t="s">
        <v>163</v>
      </c>
      <c r="D1294" t="n">
        <v>27</v>
      </c>
      <c r="E1294" t="n">
        <v>20222</v>
      </c>
      <c r="F1294" t="n">
        <v>81</v>
      </c>
      <c r="G1294" t="n">
        <v>12</v>
      </c>
      <c r="H1294" t="n">
        <v>4569</v>
      </c>
      <c r="I1294" t="n">
        <v>60.7</v>
      </c>
      <c r="J1294" s="10" t="str">
        <f>=LOG10(H1294)</f>
      </c>
      <c r="K1294" t="str">
        <f>=_xlfn.RANK.AVG(H1294,H$2:H$1654,1)</f>
      </c>
      <c r="L1294" t="str">
        <f>=_xlfn.RANK.AVG(I1294,I$2:I$1654,1)</f>
      </c>
      <c r="M1294" t="str">
        <f>=IF(AND(C1294="Public",E1294&lt;&gt;""),E1294,"")</f>
      </c>
      <c r="N1294" t="str">
        <f>=IF(AND(C1294="Public",E1294&lt;&gt;""),I1294,"")</f>
      </c>
      <c r="O1294" t="str">
        <f>=IF(AND(C1294="Private nonprofit",E1294&lt;&gt;""),E1294,"")</f>
      </c>
      <c r="P1294" t="str">
        <f>=IF(AND(C1294="Private nonprofit",E1294&lt;&gt;""),I1294,"")</f>
      </c>
    </row>
    <row r="1295">
      <c r="A1295" t="n">
        <v>220631</v>
      </c>
      <c r="B1295" t="s">
        <v>4710</v>
      </c>
      <c r="C1295" t="s">
        <v>163</v>
      </c>
      <c r="D1295" t="n">
        <v>36</v>
      </c>
      <c r="E1295" t="n">
        <v>19401</v>
      </c>
      <c r="F1295" t="n">
        <v>69</v>
      </c>
      <c r="G1295" t="n">
        <v>9</v>
      </c>
      <c r="H1295" t="n">
        <v>6018</v>
      </c>
      <c r="I1295" t="n">
        <v>50</v>
      </c>
      <c r="J1295" s="10" t="str">
        <f>=LOG10(H1295)</f>
      </c>
      <c r="K1295" t="str">
        <f>=_xlfn.RANK.AVG(H1295,H$2:H$1654,1)</f>
      </c>
      <c r="L1295" t="str">
        <f>=_xlfn.RANK.AVG(I1295,I$2:I$1654,1)</f>
      </c>
      <c r="M1295" t="str">
        <f>=IF(AND(C1295="Public",E1295&lt;&gt;""),E1295,"")</f>
      </c>
      <c r="N1295" t="str">
        <f>=IF(AND(C1295="Public",E1295&lt;&gt;""),I1295,"")</f>
      </c>
      <c r="O1295" t="str">
        <f>=IF(AND(C1295="Private nonprofit",E1295&lt;&gt;""),E1295,"")</f>
      </c>
      <c r="P1295" t="str">
        <f>=IF(AND(C1295="Private nonprofit",E1295&lt;&gt;""),I1295,"")</f>
      </c>
    </row>
    <row r="1296">
      <c r="A1296" t="n">
        <v>220701</v>
      </c>
      <c r="B1296" t="s">
        <v>4713</v>
      </c>
      <c r="C1296" t="s">
        <v>149</v>
      </c>
      <c r="D1296" t="n">
        <v>33</v>
      </c>
      <c r="E1296" t="n">
        <v>15642</v>
      </c>
      <c r="F1296" t="n">
        <v>64</v>
      </c>
      <c r="G1296" t="n">
        <v>13</v>
      </c>
      <c r="H1296" t="n">
        <v>1040</v>
      </c>
      <c r="I1296" t="n">
        <v>33.6</v>
      </c>
      <c r="J1296" s="10" t="str">
        <f>=LOG10(H1296)</f>
      </c>
      <c r="K1296" t="str">
        <f>=_xlfn.RANK.AVG(H1296,H$2:H$1654,1)</f>
      </c>
      <c r="L1296" t="str">
        <f>=_xlfn.RANK.AVG(I1296,I$2:I$1654,1)</f>
      </c>
      <c r="M1296" t="str">
        <f>=IF(AND(C1296="Public",E1296&lt;&gt;""),E1296,"")</f>
      </c>
      <c r="N1296" t="str">
        <f>=IF(AND(C1296="Public",E1296&lt;&gt;""),I1296,"")</f>
      </c>
      <c r="O1296" t="str">
        <f>=IF(AND(C1296="Private nonprofit",E1296&lt;&gt;""),E1296,"")</f>
      </c>
      <c r="P1296" t="str">
        <f>=IF(AND(C1296="Private nonprofit",E1296&lt;&gt;""),I1296,"")</f>
      </c>
    </row>
    <row r="1297">
      <c r="A1297" t="n">
        <v>220710</v>
      </c>
      <c r="B1297" t="s">
        <v>4715</v>
      </c>
      <c r="C1297" t="s">
        <v>163</v>
      </c>
      <c r="D1297" t="n">
        <v>35</v>
      </c>
      <c r="E1297" t="n">
        <v>20990</v>
      </c>
      <c r="F1297" t="n">
        <v>69</v>
      </c>
      <c r="G1297" t="n">
        <v>12</v>
      </c>
      <c r="H1297" t="n">
        <v>1167</v>
      </c>
      <c r="I1297" t="n">
        <v>47.2</v>
      </c>
      <c r="J1297" s="10" t="str">
        <f>=LOG10(H1297)</f>
      </c>
      <c r="K1297" t="str">
        <f>=_xlfn.RANK.AVG(H1297,H$2:H$1654,1)</f>
      </c>
      <c r="L1297" t="str">
        <f>=_xlfn.RANK.AVG(I1297,I$2:I$1654,1)</f>
      </c>
      <c r="M1297" t="str">
        <f>=IF(AND(C1297="Public",E1297&lt;&gt;""),E1297,"")</f>
      </c>
      <c r="N1297" t="str">
        <f>=IF(AND(C1297="Public",E1297&lt;&gt;""),I1297,"")</f>
      </c>
      <c r="O1297" t="str">
        <f>=IF(AND(C1297="Private nonprofit",E1297&lt;&gt;""),E1297,"")</f>
      </c>
      <c r="P1297" t="str">
        <f>=IF(AND(C1297="Private nonprofit",E1297&lt;&gt;""),I1297,"")</f>
      </c>
    </row>
    <row r="1298">
      <c r="A1298" t="n">
        <v>220862</v>
      </c>
      <c r="B1298" t="s">
        <v>4721</v>
      </c>
      <c r="C1298" t="s">
        <v>149</v>
      </c>
      <c r="D1298" t="n">
        <v>40</v>
      </c>
      <c r="E1298" t="n">
        <v>13656</v>
      </c>
      <c r="F1298" t="n">
        <v>71</v>
      </c>
      <c r="G1298" t="n">
        <v>17</v>
      </c>
      <c r="H1298" t="n">
        <v>25421</v>
      </c>
      <c r="I1298" t="n">
        <v>49.4</v>
      </c>
      <c r="J1298" s="10" t="str">
        <f>=LOG10(H1298)</f>
      </c>
      <c r="K1298" t="str">
        <f>=_xlfn.RANK.AVG(H1298,H$2:H$1654,1)</f>
      </c>
      <c r="L1298" t="str">
        <f>=_xlfn.RANK.AVG(I1298,I$2:I$1654,1)</f>
      </c>
      <c r="M1298" t="str">
        <f>=IF(AND(C1298="Public",E1298&lt;&gt;""),E1298,"")</f>
      </c>
      <c r="N1298" t="str">
        <f>=IF(AND(C1298="Public",E1298&lt;&gt;""),I1298,"")</f>
      </c>
      <c r="O1298" t="str">
        <f>=IF(AND(C1298="Private nonprofit",E1298&lt;&gt;""),E1298,"")</f>
      </c>
      <c r="P1298" t="str">
        <f>=IF(AND(C1298="Private nonprofit",E1298&lt;&gt;""),I1298,"")</f>
      </c>
    </row>
    <row r="1299">
      <c r="A1299" t="n">
        <v>220978</v>
      </c>
      <c r="B1299" t="s">
        <v>4723</v>
      </c>
      <c r="C1299" t="s">
        <v>149</v>
      </c>
      <c r="D1299" t="n">
        <v>31</v>
      </c>
      <c r="E1299" t="n">
        <v>12700</v>
      </c>
      <c r="F1299" t="n">
        <v>78</v>
      </c>
      <c r="G1299" t="n">
        <v>17</v>
      </c>
      <c r="H1299" t="n">
        <v>23369</v>
      </c>
      <c r="I1299" t="n">
        <v>54</v>
      </c>
      <c r="J1299" s="10" t="str">
        <f>=LOG10(H1299)</f>
      </c>
      <c r="K1299" t="str">
        <f>=_xlfn.RANK.AVG(H1299,H$2:H$1654,1)</f>
      </c>
      <c r="L1299" t="str">
        <f>=_xlfn.RANK.AVG(I1299,I$2:I$1654,1)</f>
      </c>
      <c r="M1299" t="str">
        <f>=IF(AND(C1299="Public",E1299&lt;&gt;""),E1299,"")</f>
      </c>
      <c r="N1299" t="str">
        <f>=IF(AND(C1299="Public",E1299&lt;&gt;""),I1299,"")</f>
      </c>
      <c r="O1299" t="str">
        <f>=IF(AND(C1299="Private nonprofit",E1299&lt;&gt;""),E1299,"")</f>
      </c>
      <c r="P1299" t="str">
        <f>=IF(AND(C1299="Private nonprofit",E1299&lt;&gt;""),I1299,"")</f>
      </c>
    </row>
    <row r="1300">
      <c r="A1300" t="n">
        <v>221351</v>
      </c>
      <c r="B1300" t="s">
        <v>4736</v>
      </c>
      <c r="C1300" t="s">
        <v>163</v>
      </c>
      <c r="D1300" t="n">
        <v>15</v>
      </c>
      <c r="E1300" t="n">
        <v>30590</v>
      </c>
      <c r="F1300" t="n">
        <v>91</v>
      </c>
      <c r="G1300" t="n">
        <v>11</v>
      </c>
      <c r="H1300" t="n">
        <v>2131</v>
      </c>
      <c r="I1300" t="n">
        <v>81.6</v>
      </c>
      <c r="J1300" s="10" t="str">
        <f>=LOG10(H1300)</f>
      </c>
      <c r="K1300" t="str">
        <f>=_xlfn.RANK.AVG(H1300,H$2:H$1654,1)</f>
      </c>
      <c r="L1300" t="str">
        <f>=_xlfn.RANK.AVG(I1300,I$2:I$1654,1)</f>
      </c>
      <c r="M1300" t="str">
        <f>=IF(AND(C1300="Public",E1300&lt;&gt;""),E1300,"")</f>
      </c>
      <c r="N1300" t="str">
        <f>=IF(AND(C1300="Public",E1300&lt;&gt;""),I1300,"")</f>
      </c>
      <c r="O1300" t="str">
        <f>=IF(AND(C1300="Private nonprofit",E1300&lt;&gt;""),E1300,"")</f>
      </c>
      <c r="P1300" t="str">
        <f>=IF(AND(C1300="Private nonprofit",E1300&lt;&gt;""),I1300,"")</f>
      </c>
    </row>
    <row r="1301">
      <c r="A1301" t="n">
        <v>221519</v>
      </c>
      <c r="B1301" t="s">
        <v>4743</v>
      </c>
      <c r="C1301" t="s">
        <v>163</v>
      </c>
      <c r="D1301" t="n">
        <v>15</v>
      </c>
      <c r="E1301" t="n">
        <v>33616</v>
      </c>
      <c r="F1301" t="n">
        <v>88</v>
      </c>
      <c r="G1301" t="n">
        <v>9</v>
      </c>
      <c r="H1301" t="n">
        <v>1892</v>
      </c>
      <c r="I1301" t="n">
        <v>82.4</v>
      </c>
      <c r="J1301" s="10" t="str">
        <f>=LOG10(H1301)</f>
      </c>
      <c r="K1301" t="str">
        <f>=_xlfn.RANK.AVG(H1301,H$2:H$1654,1)</f>
      </c>
      <c r="L1301" t="str">
        <f>=_xlfn.RANK.AVG(I1301,I$2:I$1654,1)</f>
      </c>
      <c r="M1301" t="str">
        <f>=IF(AND(C1301="Public",E1301&lt;&gt;""),E1301,"")</f>
      </c>
      <c r="N1301" t="str">
        <f>=IF(AND(C1301="Public",E1301&lt;&gt;""),I1301,"")</f>
      </c>
      <c r="O1301" t="str">
        <f>=IF(AND(C1301="Private nonprofit",E1301&lt;&gt;""),E1301,"")</f>
      </c>
      <c r="P1301" t="str">
        <f>=IF(AND(C1301="Private nonprofit",E1301&lt;&gt;""),I1301,"")</f>
      </c>
    </row>
    <row r="1302">
      <c r="A1302" t="n">
        <v>221661</v>
      </c>
      <c r="B1302" t="s">
        <v>4752</v>
      </c>
      <c r="C1302" t="s">
        <v>163</v>
      </c>
      <c r="D1302" t="n">
        <v>31</v>
      </c>
      <c r="E1302" t="n">
        <v>25374</v>
      </c>
      <c r="F1302" t="n">
        <v>82</v>
      </c>
      <c r="G1302" t="n">
        <v>16</v>
      </c>
      <c r="H1302" t="n">
        <v>4126</v>
      </c>
      <c r="I1302" t="n">
        <v>61.9</v>
      </c>
      <c r="J1302" s="10" t="str">
        <f>=LOG10(H1302)</f>
      </c>
      <c r="K1302" t="str">
        <f>=_xlfn.RANK.AVG(H1302,H$2:H$1654,1)</f>
      </c>
      <c r="L1302" t="str">
        <f>=_xlfn.RANK.AVG(I1302,I$2:I$1654,1)</f>
      </c>
      <c r="M1302" t="str">
        <f>=IF(AND(C1302="Public",E1302&lt;&gt;""),E1302,"")</f>
      </c>
      <c r="N1302" t="str">
        <f>=IF(AND(C1302="Public",E1302&lt;&gt;""),I1302,"")</f>
      </c>
      <c r="O1302" t="str">
        <f>=IF(AND(C1302="Private nonprofit",E1302&lt;&gt;""),E1302,"")</f>
      </c>
      <c r="P1302" t="str">
        <f>=IF(AND(C1302="Private nonprofit",E1302&lt;&gt;""),I1302,"")</f>
      </c>
    </row>
    <row r="1303">
      <c r="A1303" t="n">
        <v>221731</v>
      </c>
      <c r="B1303" t="s">
        <v>4755</v>
      </c>
      <c r="C1303" t="s">
        <v>163</v>
      </c>
      <c r="D1303" t="n">
        <v>38</v>
      </c>
      <c r="E1303" t="n">
        <v>16414</v>
      </c>
      <c r="F1303" t="n">
        <v>64</v>
      </c>
      <c r="G1303" t="n">
        <v>12</v>
      </c>
      <c r="H1303" t="n">
        <v>1200</v>
      </c>
      <c r="I1303" t="n">
        <v>43.6</v>
      </c>
      <c r="J1303" s="10" t="str">
        <f>=LOG10(H1303)</f>
      </c>
      <c r="K1303" t="str">
        <f>=_xlfn.RANK.AVG(H1303,H$2:H$1654,1)</f>
      </c>
      <c r="L1303" t="str">
        <f>=_xlfn.RANK.AVG(I1303,I$2:I$1654,1)</f>
      </c>
      <c r="M1303" t="str">
        <f>=IF(AND(C1303="Public",E1303&lt;&gt;""),E1303,"")</f>
      </c>
      <c r="N1303" t="str">
        <f>=IF(AND(C1303="Public",E1303&lt;&gt;""),I1303,"")</f>
      </c>
      <c r="O1303" t="str">
        <f>=IF(AND(C1303="Private nonprofit",E1303&lt;&gt;""),E1303,"")</f>
      </c>
      <c r="P1303" t="str">
        <f>=IF(AND(C1303="Private nonprofit",E1303&lt;&gt;""),I1303,"")</f>
      </c>
    </row>
    <row r="1304">
      <c r="A1304" t="n">
        <v>221740</v>
      </c>
      <c r="B1304" t="s">
        <v>4756</v>
      </c>
      <c r="C1304" t="s">
        <v>149</v>
      </c>
      <c r="D1304" t="n">
        <v>32</v>
      </c>
      <c r="E1304" t="n">
        <v>13801</v>
      </c>
      <c r="F1304" t="n">
        <v>74</v>
      </c>
      <c r="G1304" t="n">
        <v>17</v>
      </c>
      <c r="H1304" t="n">
        <v>12225</v>
      </c>
      <c r="I1304" t="n">
        <v>53.1</v>
      </c>
      <c r="J1304" s="10" t="str">
        <f>=LOG10(H1304)</f>
      </c>
      <c r="K1304" t="str">
        <f>=_xlfn.RANK.AVG(H1304,H$2:H$1654,1)</f>
      </c>
      <c r="L1304" t="str">
        <f>=_xlfn.RANK.AVG(I1304,I$2:I$1654,1)</f>
      </c>
      <c r="M1304" t="str">
        <f>=IF(AND(C1304="Public",E1304&lt;&gt;""),E1304,"")</f>
      </c>
      <c r="N1304" t="str">
        <f>=IF(AND(C1304="Public",E1304&lt;&gt;""),I1304,"")</f>
      </c>
      <c r="O1304" t="str">
        <f>=IF(AND(C1304="Private nonprofit",E1304&lt;&gt;""),E1304,"")</f>
      </c>
      <c r="P1304" t="str">
        <f>=IF(AND(C1304="Private nonprofit",E1304&lt;&gt;""),I1304,"")</f>
      </c>
    </row>
    <row r="1305">
      <c r="A1305" t="n">
        <v>221759</v>
      </c>
      <c r="B1305" t="s">
        <v>4757</v>
      </c>
      <c r="C1305" t="s">
        <v>149</v>
      </c>
      <c r="D1305" t="n">
        <v>21</v>
      </c>
      <c r="E1305" t="n">
        <v>20885</v>
      </c>
      <c r="F1305" t="n">
        <v>91</v>
      </c>
      <c r="G1305" t="n">
        <v>18</v>
      </c>
      <c r="H1305" t="n">
        <v>36950</v>
      </c>
      <c r="I1305" t="n">
        <v>73.5</v>
      </c>
      <c r="J1305" s="10" t="str">
        <f>=LOG10(H1305)</f>
      </c>
      <c r="K1305" t="str">
        <f>=_xlfn.RANK.AVG(H1305,H$2:H$1654,1)</f>
      </c>
      <c r="L1305" t="str">
        <f>=_xlfn.RANK.AVG(I1305,I$2:I$1654,1)</f>
      </c>
      <c r="M1305" t="str">
        <f>=IF(AND(C1305="Public",E1305&lt;&gt;""),E1305,"")</f>
      </c>
      <c r="N1305" t="str">
        <f>=IF(AND(C1305="Public",E1305&lt;&gt;""),I1305,"")</f>
      </c>
      <c r="O1305" t="str">
        <f>=IF(AND(C1305="Private nonprofit",E1305&lt;&gt;""),E1305,"")</f>
      </c>
      <c r="P1305" t="str">
        <f>=IF(AND(C1305="Private nonprofit",E1305&lt;&gt;""),I1305,"")</f>
      </c>
    </row>
    <row r="1306">
      <c r="A1306" t="n">
        <v>221768</v>
      </c>
      <c r="B1306" t="s">
        <v>4758</v>
      </c>
      <c r="C1306" t="s">
        <v>149</v>
      </c>
      <c r="D1306" t="n">
        <v>34</v>
      </c>
      <c r="E1306" t="n">
        <v>11151</v>
      </c>
      <c r="F1306" t="n">
        <v>73</v>
      </c>
      <c r="G1306" t="n">
        <v>15</v>
      </c>
      <c r="H1306" t="n">
        <v>8124</v>
      </c>
      <c r="I1306" t="n">
        <v>54.8</v>
      </c>
      <c r="J1306" s="10" t="str">
        <f>=LOG10(H1306)</f>
      </c>
      <c r="K1306" t="str">
        <f>=_xlfn.RANK.AVG(H1306,H$2:H$1654,1)</f>
      </c>
      <c r="L1306" t="str">
        <f>=_xlfn.RANK.AVG(I1306,I$2:I$1654,1)</f>
      </c>
      <c r="M1306" t="str">
        <f>=IF(AND(C1306="Public",E1306&lt;&gt;""),E1306,"")</f>
      </c>
      <c r="N1306" t="str">
        <f>=IF(AND(C1306="Public",E1306&lt;&gt;""),I1306,"")</f>
      </c>
      <c r="O1306" t="str">
        <f>=IF(AND(C1306="Private nonprofit",E1306&lt;&gt;""),E1306,"")</f>
      </c>
      <c r="P1306" t="str">
        <f>=IF(AND(C1306="Private nonprofit",E1306&lt;&gt;""),I1306,"")</f>
      </c>
    </row>
    <row r="1307">
      <c r="A1307" t="n">
        <v>221838</v>
      </c>
      <c r="B1307" t="s">
        <v>4761</v>
      </c>
      <c r="C1307" t="s">
        <v>149</v>
      </c>
      <c r="D1307" t="n">
        <v>52</v>
      </c>
      <c r="E1307" t="n">
        <v>9231</v>
      </c>
      <c r="F1307" t="n">
        <v>60</v>
      </c>
      <c r="G1307" t="n">
        <v>13</v>
      </c>
      <c r="H1307" t="n">
        <v>9997</v>
      </c>
      <c r="I1307" t="n">
        <v>33.5</v>
      </c>
      <c r="J1307" s="10" t="str">
        <f>=LOG10(H1307)</f>
      </c>
      <c r="K1307" t="str">
        <f>=_xlfn.RANK.AVG(H1307,H$2:H$1654,1)</f>
      </c>
      <c r="L1307" t="str">
        <f>=_xlfn.RANK.AVG(I1307,I$2:I$1654,1)</f>
      </c>
      <c r="M1307" t="str">
        <f>=IF(AND(C1307="Public",E1307&lt;&gt;""),E1307,"")</f>
      </c>
      <c r="N1307" t="str">
        <f>=IF(AND(C1307="Public",E1307&lt;&gt;""),I1307,"")</f>
      </c>
      <c r="O1307" t="str">
        <f>=IF(AND(C1307="Private nonprofit",E1307&lt;&gt;""),E1307,"")</f>
      </c>
      <c r="P1307" t="str">
        <f>=IF(AND(C1307="Private nonprofit",E1307&lt;&gt;""),I1307,"")</f>
      </c>
    </row>
    <row r="1308">
      <c r="A1308" t="n">
        <v>221847</v>
      </c>
      <c r="B1308" t="s">
        <v>4762</v>
      </c>
      <c r="C1308" t="s">
        <v>149</v>
      </c>
      <c r="D1308" t="n">
        <v>31</v>
      </c>
      <c r="E1308" t="n">
        <v>15138</v>
      </c>
      <c r="F1308" t="n">
        <v>77</v>
      </c>
      <c r="G1308" t="n">
        <v>16</v>
      </c>
      <c r="H1308" t="n">
        <v>10903</v>
      </c>
      <c r="I1308" t="n">
        <v>54.2</v>
      </c>
      <c r="J1308" s="10" t="str">
        <f>=LOG10(H1308)</f>
      </c>
      <c r="K1308" t="str">
        <f>=_xlfn.RANK.AVG(H1308,H$2:H$1654,1)</f>
      </c>
      <c r="L1308" t="str">
        <f>=_xlfn.RANK.AVG(I1308,I$2:I$1654,1)</f>
      </c>
      <c r="M1308" t="str">
        <f>=IF(AND(C1308="Public",E1308&lt;&gt;""),E1308,"")</f>
      </c>
      <c r="N1308" t="str">
        <f>=IF(AND(C1308="Public",E1308&lt;&gt;""),I1308,"")</f>
      </c>
      <c r="O1308" t="str">
        <f>=IF(AND(C1308="Private nonprofit",E1308&lt;&gt;""),E1308,"")</f>
      </c>
      <c r="P1308" t="str">
        <f>=IF(AND(C1308="Private nonprofit",E1308&lt;&gt;""),I1308,"")</f>
      </c>
    </row>
    <row r="1309">
      <c r="A1309" t="n">
        <v>221892</v>
      </c>
      <c r="B1309" t="s">
        <v>4763</v>
      </c>
      <c r="C1309" t="s">
        <v>163</v>
      </c>
      <c r="D1309" t="n">
        <v>30</v>
      </c>
      <c r="E1309" t="n">
        <v>16222</v>
      </c>
      <c r="F1309" t="n">
        <v>75</v>
      </c>
      <c r="G1309" t="n">
        <v>22</v>
      </c>
      <c r="H1309" t="n">
        <v>4216</v>
      </c>
      <c r="I1309" t="n">
        <v>54.2</v>
      </c>
      <c r="J1309" s="10" t="str">
        <f>=LOG10(H1309)</f>
      </c>
      <c r="K1309" t="str">
        <f>=_xlfn.RANK.AVG(H1309,H$2:H$1654,1)</f>
      </c>
      <c r="L1309" t="str">
        <f>=_xlfn.RANK.AVG(I1309,I$2:I$1654,1)</f>
      </c>
      <c r="M1309" t="str">
        <f>=IF(AND(C1309="Public",E1309&lt;&gt;""),E1309,"")</f>
      </c>
      <c r="N1309" t="str">
        <f>=IF(AND(C1309="Public",E1309&lt;&gt;""),I1309,"")</f>
      </c>
      <c r="O1309" t="str">
        <f>=IF(AND(C1309="Private nonprofit",E1309&lt;&gt;""),E1309,"")</f>
      </c>
      <c r="P1309" t="str">
        <f>=IF(AND(C1309="Private nonprofit",E1309&lt;&gt;""),I1309,"")</f>
      </c>
    </row>
    <row r="1310">
      <c r="A1310" t="n">
        <v>221953</v>
      </c>
      <c r="B1310" t="s">
        <v>4766</v>
      </c>
      <c r="C1310" t="s">
        <v>163</v>
      </c>
      <c r="D1310" t="n">
        <v>45</v>
      </c>
      <c r="E1310" t="n">
        <v>22961</v>
      </c>
      <c r="F1310" t="n">
        <v>58</v>
      </c>
      <c r="G1310" t="n">
        <v>18</v>
      </c>
      <c r="H1310" t="n">
        <v>1379</v>
      </c>
      <c r="I1310" t="n">
        <v>30.5</v>
      </c>
      <c r="J1310" s="10" t="str">
        <f>=LOG10(H1310)</f>
      </c>
      <c r="K1310" t="str">
        <f>=_xlfn.RANK.AVG(H1310,H$2:H$1654,1)</f>
      </c>
      <c r="L1310" t="str">
        <f>=_xlfn.RANK.AVG(I1310,I$2:I$1654,1)</f>
      </c>
      <c r="M1310" t="str">
        <f>=IF(AND(C1310="Public",E1310&lt;&gt;""),E1310,"")</f>
      </c>
      <c r="N1310" t="str">
        <f>=IF(AND(C1310="Public",E1310&lt;&gt;""),I1310,"")</f>
      </c>
      <c r="O1310" t="str">
        <f>=IF(AND(C1310="Private nonprofit",E1310&lt;&gt;""),E1310,"")</f>
      </c>
      <c r="P1310" t="str">
        <f>=IF(AND(C1310="Private nonprofit",E1310&lt;&gt;""),I1310,"")</f>
      </c>
    </row>
    <row r="1311">
      <c r="A1311" t="n">
        <v>221971</v>
      </c>
      <c r="B1311" t="s">
        <v>4768</v>
      </c>
      <c r="C1311" t="s">
        <v>163</v>
      </c>
      <c r="D1311" t="n">
        <v>25</v>
      </c>
      <c r="E1311" t="n">
        <v>27191</v>
      </c>
      <c r="F1311" t="n">
        <v>87</v>
      </c>
      <c r="G1311" t="n">
        <v>8</v>
      </c>
      <c r="H1311" t="n">
        <v>3183</v>
      </c>
      <c r="I1311" t="n">
        <v>70.8</v>
      </c>
      <c r="J1311" s="10" t="str">
        <f>=LOG10(H1311)</f>
      </c>
      <c r="K1311" t="str">
        <f>=_xlfn.RANK.AVG(H1311,H$2:H$1654,1)</f>
      </c>
      <c r="L1311" t="str">
        <f>=_xlfn.RANK.AVG(I1311,I$2:I$1654,1)</f>
      </c>
      <c r="M1311" t="str">
        <f>=IF(AND(C1311="Public",E1311&lt;&gt;""),E1311,"")</f>
      </c>
      <c r="N1311" t="str">
        <f>=IF(AND(C1311="Public",E1311&lt;&gt;""),I1311,"")</f>
      </c>
      <c r="O1311" t="str">
        <f>=IF(AND(C1311="Private nonprofit",E1311&lt;&gt;""),E1311,"")</f>
      </c>
      <c r="P1311" t="str">
        <f>=IF(AND(C1311="Private nonprofit",E1311&lt;&gt;""),I1311,"")</f>
      </c>
    </row>
    <row r="1312">
      <c r="A1312" t="n">
        <v>221999</v>
      </c>
      <c r="B1312" t="s">
        <v>4769</v>
      </c>
      <c r="C1312" t="s">
        <v>163</v>
      </c>
      <c r="D1312" t="n">
        <v>19</v>
      </c>
      <c r="E1312" t="n">
        <v>26689</v>
      </c>
      <c r="F1312" t="n">
        <v>96</v>
      </c>
      <c r="G1312" t="n">
        <v>7</v>
      </c>
      <c r="H1312" t="n">
        <v>14693</v>
      </c>
      <c r="I1312" t="n">
        <v>92.7</v>
      </c>
      <c r="J1312" s="10" t="str">
        <f>=LOG10(H1312)</f>
      </c>
      <c r="K1312" t="str">
        <f>=_xlfn.RANK.AVG(H1312,H$2:H$1654,1)</f>
      </c>
      <c r="L1312" t="str">
        <f>=_xlfn.RANK.AVG(I1312,I$2:I$1654,1)</f>
      </c>
      <c r="M1312" t="str">
        <f>=IF(AND(C1312="Public",E1312&lt;&gt;""),E1312,"")</f>
      </c>
      <c r="N1312" t="str">
        <f>=IF(AND(C1312="Public",E1312&lt;&gt;""),I1312,"")</f>
      </c>
      <c r="O1312" t="str">
        <f>=IF(AND(C1312="Private nonprofit",E1312&lt;&gt;""),E1312,"")</f>
      </c>
      <c r="P1312" t="str">
        <f>=IF(AND(C1312="Private nonprofit",E1312&lt;&gt;""),I1312,"")</f>
      </c>
    </row>
    <row r="1313">
      <c r="A1313" t="n">
        <v>222178</v>
      </c>
      <c r="B1313" t="s">
        <v>4773</v>
      </c>
      <c r="C1313" t="s">
        <v>163</v>
      </c>
      <c r="D1313" t="n">
        <v>22</v>
      </c>
      <c r="E1313" t="n">
        <v>28311</v>
      </c>
      <c r="F1313" t="n">
        <v>80</v>
      </c>
      <c r="G1313" t="n">
        <v>13</v>
      </c>
      <c r="H1313" t="n">
        <v>5764</v>
      </c>
      <c r="I1313" t="n">
        <v>60.2</v>
      </c>
      <c r="J1313" s="10" t="str">
        <f>=LOG10(H1313)</f>
      </c>
      <c r="K1313" t="str">
        <f>=_xlfn.RANK.AVG(H1313,H$2:H$1654,1)</f>
      </c>
      <c r="L1313" t="str">
        <f>=_xlfn.RANK.AVG(I1313,I$2:I$1654,1)</f>
      </c>
      <c r="M1313" t="str">
        <f>=IF(AND(C1313="Public",E1313&lt;&gt;""),E1313,"")</f>
      </c>
      <c r="N1313" t="str">
        <f>=IF(AND(C1313="Public",E1313&lt;&gt;""),I1313,"")</f>
      </c>
      <c r="O1313" t="str">
        <f>=IF(AND(C1313="Private nonprofit",E1313&lt;&gt;""),E1313,"")</f>
      </c>
      <c r="P1313" t="str">
        <f>=IF(AND(C1313="Private nonprofit",E1313&lt;&gt;""),I1313,"")</f>
      </c>
    </row>
    <row r="1314">
      <c r="A1314" t="n">
        <v>222831</v>
      </c>
      <c r="B1314" t="s">
        <v>4784</v>
      </c>
      <c r="C1314" t="s">
        <v>149</v>
      </c>
      <c r="D1314" t="n">
        <v>27</v>
      </c>
      <c r="E1314" t="n">
        <v>12518</v>
      </c>
      <c r="F1314" t="n">
        <v>72</v>
      </c>
      <c r="G1314" t="n">
        <v>18</v>
      </c>
      <c r="H1314" t="n">
        <v>12151</v>
      </c>
      <c r="I1314" t="n">
        <v>40.7</v>
      </c>
      <c r="J1314" s="10" t="str">
        <f>=LOG10(H1314)</f>
      </c>
      <c r="K1314" t="str">
        <f>=_xlfn.RANK.AVG(H1314,H$2:H$1654,1)</f>
      </c>
      <c r="L1314" t="str">
        <f>=_xlfn.RANK.AVG(I1314,I$2:I$1654,1)</f>
      </c>
      <c r="M1314" t="str">
        <f>=IF(AND(C1314="Public",E1314&lt;&gt;""),E1314,"")</f>
      </c>
      <c r="N1314" t="str">
        <f>=IF(AND(C1314="Public",E1314&lt;&gt;""),I1314,"")</f>
      </c>
      <c r="O1314" t="str">
        <f>=IF(AND(C1314="Private nonprofit",E1314&lt;&gt;""),E1314,"")</f>
      </c>
      <c r="P1314" t="str">
        <f>=IF(AND(C1314="Private nonprofit",E1314&lt;&gt;""),I1314,"")</f>
      </c>
    </row>
    <row r="1315">
      <c r="A1315" t="n">
        <v>222983</v>
      </c>
      <c r="B1315" t="s">
        <v>4790</v>
      </c>
      <c r="C1315" t="s">
        <v>163</v>
      </c>
      <c r="D1315" t="n">
        <v>30</v>
      </c>
      <c r="E1315" t="n">
        <v>24777</v>
      </c>
      <c r="F1315" t="n">
        <v>80</v>
      </c>
      <c r="G1315" t="n">
        <v>11</v>
      </c>
      <c r="H1315" t="n">
        <v>1208</v>
      </c>
      <c r="I1315" t="n">
        <v>69.5</v>
      </c>
      <c r="J1315" s="10" t="str">
        <f>=LOG10(H1315)</f>
      </c>
      <c r="K1315" t="str">
        <f>=_xlfn.RANK.AVG(H1315,H$2:H$1654,1)</f>
      </c>
      <c r="L1315" t="str">
        <f>=_xlfn.RANK.AVG(I1315,I$2:I$1654,1)</f>
      </c>
      <c r="M1315" t="str">
        <f>=IF(AND(C1315="Public",E1315&lt;&gt;""),E1315,"")</f>
      </c>
      <c r="N1315" t="str">
        <f>=IF(AND(C1315="Public",E1315&lt;&gt;""),I1315,"")</f>
      </c>
      <c r="O1315" t="str">
        <f>=IF(AND(C1315="Private nonprofit",E1315&lt;&gt;""),E1315,"")</f>
      </c>
      <c r="P1315" t="str">
        <f>=IF(AND(C1315="Private nonprofit",E1315&lt;&gt;""),I1315,"")</f>
      </c>
    </row>
    <row r="1316">
      <c r="A1316" t="n">
        <v>223232</v>
      </c>
      <c r="B1316" t="s">
        <v>4800</v>
      </c>
      <c r="C1316" t="s">
        <v>163</v>
      </c>
      <c r="D1316" t="n">
        <v>13</v>
      </c>
      <c r="E1316" t="n">
        <v>49727</v>
      </c>
      <c r="F1316" t="n">
        <v>91</v>
      </c>
      <c r="G1316" t="n">
        <v>15</v>
      </c>
      <c r="H1316" t="n">
        <v>23152</v>
      </c>
      <c r="I1316" t="n">
        <v>80.2</v>
      </c>
      <c r="J1316" s="10" t="str">
        <f>=LOG10(H1316)</f>
      </c>
      <c r="K1316" t="str">
        <f>=_xlfn.RANK.AVG(H1316,H$2:H$1654,1)</f>
      </c>
      <c r="L1316" t="str">
        <f>=_xlfn.RANK.AVG(I1316,I$2:I$1654,1)</f>
      </c>
      <c r="M1316" t="str">
        <f>=IF(AND(C1316="Public",E1316&lt;&gt;""),E1316,"")</f>
      </c>
      <c r="N1316" t="str">
        <f>=IF(AND(C1316="Public",E1316&lt;&gt;""),I1316,"")</f>
      </c>
      <c r="O1316" t="str">
        <f>=IF(AND(C1316="Private nonprofit",E1316&lt;&gt;""),E1316,"")</f>
      </c>
      <c r="P1316" t="str">
        <f>=IF(AND(C1316="Private nonprofit",E1316&lt;&gt;""),I1316,"")</f>
      </c>
    </row>
    <row r="1317">
      <c r="A1317" t="n">
        <v>224004</v>
      </c>
      <c r="B1317" t="s">
        <v>4817</v>
      </c>
      <c r="C1317" t="s">
        <v>163</v>
      </c>
      <c r="D1317" t="n">
        <v>40</v>
      </c>
      <c r="E1317" t="n">
        <v>23621</v>
      </c>
      <c r="F1317" t="n">
        <v>63</v>
      </c>
      <c r="G1317" t="n">
        <v>16</v>
      </c>
      <c r="H1317" t="n">
        <v>2298</v>
      </c>
      <c r="I1317" t="n">
        <v>40.5</v>
      </c>
      <c r="J1317" s="10" t="str">
        <f>=LOG10(H1317)</f>
      </c>
      <c r="K1317" t="str">
        <f>=_xlfn.RANK.AVG(H1317,H$2:H$1654,1)</f>
      </c>
      <c r="L1317" t="str">
        <f>=_xlfn.RANK.AVG(I1317,I$2:I$1654,1)</f>
      </c>
      <c r="M1317" t="str">
        <f>=IF(AND(C1317="Public",E1317&lt;&gt;""),E1317,"")</f>
      </c>
      <c r="N1317" t="str">
        <f>=IF(AND(C1317="Public",E1317&lt;&gt;""),I1317,"")</f>
      </c>
      <c r="O1317" t="str">
        <f>=IF(AND(C1317="Private nonprofit",E1317&lt;&gt;""),E1317,"")</f>
      </c>
      <c r="P1317" t="str">
        <f>=IF(AND(C1317="Private nonprofit",E1317&lt;&gt;""),I1317,"")</f>
      </c>
    </row>
    <row r="1318">
      <c r="A1318" t="n">
        <v>224147</v>
      </c>
      <c r="B1318" t="s">
        <v>4821</v>
      </c>
      <c r="C1318" t="s">
        <v>149</v>
      </c>
      <c r="D1318" t="n">
        <v>40</v>
      </c>
      <c r="E1318" t="n">
        <v>14991</v>
      </c>
      <c r="F1318" t="n">
        <v>58</v>
      </c>
      <c r="G1318" t="n">
        <v>18</v>
      </c>
      <c r="H1318" t="n">
        <v>13671</v>
      </c>
      <c r="I1318" t="n">
        <v>33.7</v>
      </c>
      <c r="J1318" s="10" t="str">
        <f>=LOG10(H1318)</f>
      </c>
      <c r="K1318" t="str">
        <f>=_xlfn.RANK.AVG(H1318,H$2:H$1654,1)</f>
      </c>
      <c r="L1318" t="str">
        <f>=_xlfn.RANK.AVG(I1318,I$2:I$1654,1)</f>
      </c>
      <c r="M1318" t="str">
        <f>=IF(AND(C1318="Public",E1318&lt;&gt;""),E1318,"")</f>
      </c>
      <c r="N1318" t="str">
        <f>=IF(AND(C1318="Public",E1318&lt;&gt;""),I1318,"")</f>
      </c>
      <c r="O1318" t="str">
        <f>=IF(AND(C1318="Private nonprofit",E1318&lt;&gt;""),E1318,"")</f>
      </c>
      <c r="P1318" t="str">
        <f>=IF(AND(C1318="Private nonprofit",E1318&lt;&gt;""),I1318,"")</f>
      </c>
    </row>
    <row r="1319">
      <c r="A1319" t="n">
        <v>224226</v>
      </c>
      <c r="B1319" t="s">
        <v>4824</v>
      </c>
      <c r="C1319" t="s">
        <v>163</v>
      </c>
      <c r="D1319" t="n">
        <v>24</v>
      </c>
      <c r="E1319" t="n">
        <v>30275</v>
      </c>
      <c r="F1319" t="n">
        <v>64</v>
      </c>
      <c r="G1319" t="n">
        <v>16</v>
      </c>
      <c r="H1319" t="n">
        <v>5034</v>
      </c>
      <c r="I1319" t="n">
        <v>59.6</v>
      </c>
      <c r="J1319" s="10" t="str">
        <f>=LOG10(H1319)</f>
      </c>
      <c r="K1319" t="str">
        <f>=_xlfn.RANK.AVG(H1319,H$2:H$1654,1)</f>
      </c>
      <c r="L1319" t="str">
        <f>=_xlfn.RANK.AVG(I1319,I$2:I$1654,1)</f>
      </c>
      <c r="M1319" t="str">
        <f>=IF(AND(C1319="Public",E1319&lt;&gt;""),E1319,"")</f>
      </c>
      <c r="N1319" t="str">
        <f>=IF(AND(C1319="Public",E1319&lt;&gt;""),I1319,"")</f>
      </c>
      <c r="O1319" t="str">
        <f>=IF(AND(C1319="Private nonprofit",E1319&lt;&gt;""),E1319,"")</f>
      </c>
      <c r="P1319" t="str">
        <f>=IF(AND(C1319="Private nonprofit",E1319&lt;&gt;""),I1319,"")</f>
      </c>
    </row>
    <row r="1320">
      <c r="A1320" t="n">
        <v>224244</v>
      </c>
      <c r="B1320" t="s">
        <v>4825</v>
      </c>
      <c r="C1320" t="s">
        <v>163</v>
      </c>
      <c r="D1320" t="n">
        <v>52</v>
      </c>
      <c r="E1320" t="n">
        <v>22463</v>
      </c>
      <c r="F1320" t="n">
        <v>39</v>
      </c>
      <c r="G1320" t="n">
        <v>13</v>
      </c>
      <c r="H1320" t="n">
        <v>268</v>
      </c>
      <c r="I1320" t="n">
        <v>25</v>
      </c>
      <c r="J1320" s="10" t="str">
        <f>=LOG10(H1320)</f>
      </c>
      <c r="K1320" t="str">
        <f>=_xlfn.RANK.AVG(H1320,H$2:H$1654,1)</f>
      </c>
      <c r="L1320" t="str">
        <f>=_xlfn.RANK.AVG(I1320,I$2:I$1654,1)</f>
      </c>
      <c r="M1320" t="str">
        <f>=IF(AND(C1320="Public",E1320&lt;&gt;""),E1320,"")</f>
      </c>
      <c r="N1320" t="str">
        <f>=IF(AND(C1320="Public",E1320&lt;&gt;""),I1320,"")</f>
      </c>
      <c r="O1320" t="str">
        <f>=IF(AND(C1320="Private nonprofit",E1320&lt;&gt;""),E1320,"")</f>
      </c>
      <c r="P1320" t="str">
        <f>=IF(AND(C1320="Private nonprofit",E1320&lt;&gt;""),I1320,"")</f>
      </c>
    </row>
    <row r="1321">
      <c r="A1321" t="n">
        <v>224323</v>
      </c>
      <c r="B1321" t="s">
        <v>4828</v>
      </c>
      <c r="C1321" t="s">
        <v>163</v>
      </c>
      <c r="D1321" t="n">
        <v>26</v>
      </c>
      <c r="E1321" t="n">
        <v>31221</v>
      </c>
      <c r="F1321" t="n">
        <v>81</v>
      </c>
      <c r="G1321" t="n">
        <v>11</v>
      </c>
      <c r="H1321" t="n">
        <v>2674</v>
      </c>
      <c r="I1321" t="n">
        <v>68</v>
      </c>
      <c r="J1321" s="10" t="str">
        <f>=LOG10(H1321)</f>
      </c>
      <c r="K1321" t="str">
        <f>=_xlfn.RANK.AVG(H1321,H$2:H$1654,1)</f>
      </c>
      <c r="L1321" t="str">
        <f>=_xlfn.RANK.AVG(I1321,I$2:I$1654,1)</f>
      </c>
      <c r="M1321" t="str">
        <f>=IF(AND(C1321="Public",E1321&lt;&gt;""),E1321,"")</f>
      </c>
      <c r="N1321" t="str">
        <f>=IF(AND(C1321="Public",E1321&lt;&gt;""),I1321,"")</f>
      </c>
      <c r="O1321" t="str">
        <f>=IF(AND(C1321="Private nonprofit",E1321&lt;&gt;""),E1321,"")</f>
      </c>
      <c r="P1321" t="str">
        <f>=IF(AND(C1321="Private nonprofit",E1321&lt;&gt;""),I1321,"")</f>
      </c>
    </row>
    <row r="1322">
      <c r="A1322" t="n">
        <v>224527</v>
      </c>
      <c r="B1322" t="s">
        <v>4831</v>
      </c>
      <c r="C1322" t="s">
        <v>163</v>
      </c>
      <c r="D1322" t="n">
        <v>31</v>
      </c>
      <c r="E1322" t="n">
        <v>24388</v>
      </c>
      <c r="F1322" t="n">
        <v>69</v>
      </c>
      <c r="G1322" t="n">
        <v>15</v>
      </c>
      <c r="H1322" t="n">
        <v>1932</v>
      </c>
      <c r="I1322" t="n">
        <v>48</v>
      </c>
      <c r="J1322" s="10" t="str">
        <f>=LOG10(H1322)</f>
      </c>
      <c r="K1322" t="str">
        <f>=_xlfn.RANK.AVG(H1322,H$2:H$1654,1)</f>
      </c>
      <c r="L1322" t="str">
        <f>=_xlfn.RANK.AVG(I1322,I$2:I$1654,1)</f>
      </c>
      <c r="M1322" t="str">
        <f>=IF(AND(C1322="Public",E1322&lt;&gt;""),E1322,"")</f>
      </c>
      <c r="N1322" t="str">
        <f>=IF(AND(C1322="Public",E1322&lt;&gt;""),I1322,"")</f>
      </c>
      <c r="O1322" t="str">
        <f>=IF(AND(C1322="Private nonprofit",E1322&lt;&gt;""),E1322,"")</f>
      </c>
      <c r="P1322" t="str">
        <f>=IF(AND(C1322="Private nonprofit",E1322&lt;&gt;""),I1322,"")</f>
      </c>
    </row>
    <row r="1323">
      <c r="A1323" t="n">
        <v>224545</v>
      </c>
      <c r="B1323" t="s">
        <v>4832</v>
      </c>
      <c r="C1323" t="s">
        <v>149</v>
      </c>
      <c r="D1323" t="n">
        <v>51</v>
      </c>
      <c r="E1323" t="n">
        <v>13320</v>
      </c>
      <c r="F1323" t="n">
        <v>60</v>
      </c>
      <c r="G1323" t="n">
        <v>13</v>
      </c>
      <c r="H1323" t="n">
        <v>2546</v>
      </c>
      <c r="I1323" t="n">
        <v>28.2</v>
      </c>
      <c r="J1323" s="10" t="str">
        <f>=LOG10(H1323)</f>
      </c>
      <c r="K1323" t="str">
        <f>=_xlfn.RANK.AVG(H1323,H$2:H$1654,1)</f>
      </c>
      <c r="L1323" t="str">
        <f>=_xlfn.RANK.AVG(I1323,I$2:I$1654,1)</f>
      </c>
      <c r="M1323" t="str">
        <f>=IF(AND(C1323="Public",E1323&lt;&gt;""),E1323,"")</f>
      </c>
      <c r="N1323" t="str">
        <f>=IF(AND(C1323="Public",E1323&lt;&gt;""),I1323,"")</f>
      </c>
      <c r="O1323" t="str">
        <f>=IF(AND(C1323="Private nonprofit",E1323&lt;&gt;""),E1323,"")</f>
      </c>
      <c r="P1323" t="str">
        <f>=IF(AND(C1323="Private nonprofit",E1323&lt;&gt;""),I1323,"")</f>
      </c>
    </row>
    <row r="1324">
      <c r="A1324" t="n">
        <v>224554</v>
      </c>
      <c r="B1324" t="s">
        <v>4834</v>
      </c>
      <c r="C1324" t="s">
        <v>149</v>
      </c>
      <c r="D1324" t="n">
        <v>40</v>
      </c>
      <c r="E1324" t="n">
        <v>11902</v>
      </c>
      <c r="F1324" t="n">
        <v>63</v>
      </c>
      <c r="G1324" t="n">
        <v>19</v>
      </c>
      <c r="H1324" t="n">
        <v>14047</v>
      </c>
      <c r="I1324" t="n">
        <v>45.9</v>
      </c>
      <c r="J1324" s="10" t="str">
        <f>=LOG10(H1324)</f>
      </c>
      <c r="K1324" t="str">
        <f>=_xlfn.RANK.AVG(H1324,H$2:H$1654,1)</f>
      </c>
      <c r="L1324" t="str">
        <f>=_xlfn.RANK.AVG(I1324,I$2:I$1654,1)</f>
      </c>
      <c r="M1324" t="str">
        <f>=IF(AND(C1324="Public",E1324&lt;&gt;""),E1324,"")</f>
      </c>
      <c r="N1324" t="str">
        <f>=IF(AND(C1324="Public",E1324&lt;&gt;""),I1324,"")</f>
      </c>
      <c r="O1324" t="str">
        <f>=IF(AND(C1324="Private nonprofit",E1324&lt;&gt;""),E1324,"")</f>
      </c>
      <c r="P1324" t="str">
        <f>=IF(AND(C1324="Private nonprofit",E1324&lt;&gt;""),I1324,"")</f>
      </c>
    </row>
    <row r="1325">
      <c r="A1325" t="n">
        <v>224660</v>
      </c>
      <c r="B1325" t="s">
        <v>4839</v>
      </c>
      <c r="C1325" t="s">
        <v>189</v>
      </c>
      <c r="D1325" t="n">
        <v>47</v>
      </c>
      <c r="E1325" t="n">
        <v>29837</v>
      </c>
      <c r="F1325" t="n">
        <v>88</v>
      </c>
      <c r="G1325" t="n">
        <v>30</v>
      </c>
      <c r="H1325" t="n">
        <v>829</v>
      </c>
      <c r="I1325" t="n">
        <v>43.3</v>
      </c>
      <c r="J1325" s="10" t="str">
        <f>=LOG10(H1325)</f>
      </c>
      <c r="K1325" t="str">
        <f>=_xlfn.RANK.AVG(H1325,H$2:H$1654,1)</f>
      </c>
      <c r="L1325" t="str">
        <f>=_xlfn.RANK.AVG(I1325,I$2:I$1654,1)</f>
      </c>
      <c r="M1325" t="str">
        <f>=IF(AND(C1325="Public",E1325&lt;&gt;""),E1325,"")</f>
      </c>
      <c r="N1325" t="str">
        <f>=IF(AND(C1325="Public",E1325&lt;&gt;""),I1325,"")</f>
      </c>
      <c r="O1325" t="str">
        <f>=IF(AND(C1325="Private nonprofit",E1325&lt;&gt;""),E1325,"")</f>
      </c>
      <c r="P1325" t="str">
        <f>=IF(AND(C1325="Private nonprofit",E1325&lt;&gt;""),I1325,"")</f>
      </c>
    </row>
    <row r="1326">
      <c r="A1326" t="n">
        <v>225201</v>
      </c>
      <c r="B1326" t="s">
        <v>4852</v>
      </c>
      <c r="C1326" t="s">
        <v>163</v>
      </c>
      <c r="D1326" t="n">
        <v>50</v>
      </c>
      <c r="E1326" t="n">
        <v>10153</v>
      </c>
      <c r="F1326" t="n">
        <v>68</v>
      </c>
      <c r="G1326" t="n">
        <v>13</v>
      </c>
      <c r="H1326" t="n">
        <v>1212</v>
      </c>
      <c r="I1326" t="n">
        <v>58.4</v>
      </c>
      <c r="J1326" s="10" t="str">
        <f>=LOG10(H1326)</f>
      </c>
      <c r="K1326" t="str">
        <f>=_xlfn.RANK.AVG(H1326,H$2:H$1654,1)</f>
      </c>
      <c r="L1326" t="str">
        <f>=_xlfn.RANK.AVG(I1326,I$2:I$1654,1)</f>
      </c>
      <c r="M1326" t="str">
        <f>=IF(AND(C1326="Public",E1326&lt;&gt;""),E1326,"")</f>
      </c>
      <c r="N1326" t="str">
        <f>=IF(AND(C1326="Public",E1326&lt;&gt;""),I1326,"")</f>
      </c>
      <c r="O1326" t="str">
        <f>=IF(AND(C1326="Private nonprofit",E1326&lt;&gt;""),E1326,"")</f>
      </c>
      <c r="P1326" t="str">
        <f>=IF(AND(C1326="Private nonprofit",E1326&lt;&gt;""),I1326,"")</f>
      </c>
    </row>
    <row r="1327">
      <c r="A1327" t="n">
        <v>225247</v>
      </c>
      <c r="B1327" t="s">
        <v>4853</v>
      </c>
      <c r="C1327" t="s">
        <v>163</v>
      </c>
      <c r="D1327" t="n">
        <v>38</v>
      </c>
      <c r="E1327" t="n">
        <v>21321</v>
      </c>
      <c r="F1327" t="n">
        <v>65</v>
      </c>
      <c r="G1327" t="n">
        <v>15</v>
      </c>
      <c r="H1327" t="n">
        <v>1906</v>
      </c>
      <c r="I1327" t="n">
        <v>49.6</v>
      </c>
      <c r="J1327" s="10" t="str">
        <f>=LOG10(H1327)</f>
      </c>
      <c r="K1327" t="str">
        <f>=_xlfn.RANK.AVG(H1327,H$2:H$1654,1)</f>
      </c>
      <c r="L1327" t="str">
        <f>=_xlfn.RANK.AVG(I1327,I$2:I$1654,1)</f>
      </c>
      <c r="M1327" t="str">
        <f>=IF(AND(C1327="Public",E1327&lt;&gt;""),E1327,"")</f>
      </c>
      <c r="N1327" t="str">
        <f>=IF(AND(C1327="Public",E1327&lt;&gt;""),I1327,"")</f>
      </c>
      <c r="O1327" t="str">
        <f>=IF(AND(C1327="Private nonprofit",E1327&lt;&gt;""),E1327,"")</f>
      </c>
      <c r="P1327" t="str">
        <f>=IF(AND(C1327="Private nonprofit",E1327&lt;&gt;""),I1327,"")</f>
      </c>
    </row>
    <row r="1328">
      <c r="A1328" t="n">
        <v>225399</v>
      </c>
      <c r="B1328" t="s">
        <v>4856</v>
      </c>
      <c r="C1328" t="s">
        <v>163</v>
      </c>
      <c r="D1328" t="n">
        <v>54</v>
      </c>
      <c r="E1328" t="n">
        <v>20530</v>
      </c>
      <c r="F1328" t="n">
        <v>69</v>
      </c>
      <c r="G1328" t="n">
        <v>18</v>
      </c>
      <c r="H1328" t="n">
        <v>5455</v>
      </c>
      <c r="I1328" t="n">
        <v>49.8</v>
      </c>
      <c r="J1328" s="10" t="str">
        <f>=LOG10(H1328)</f>
      </c>
      <c r="K1328" t="str">
        <f>=_xlfn.RANK.AVG(H1328,H$2:H$1654,1)</f>
      </c>
      <c r="L1328" t="str">
        <f>=_xlfn.RANK.AVG(I1328,I$2:I$1654,1)</f>
      </c>
      <c r="M1328" t="str">
        <f>=IF(AND(C1328="Public",E1328&lt;&gt;""),E1328,"")</f>
      </c>
      <c r="N1328" t="str">
        <f>=IF(AND(C1328="Public",E1328&lt;&gt;""),I1328,"")</f>
      </c>
      <c r="O1328" t="str">
        <f>=IF(AND(C1328="Private nonprofit",E1328&lt;&gt;""),E1328,"")</f>
      </c>
      <c r="P1328" t="str">
        <f>=IF(AND(C1328="Private nonprofit",E1328&lt;&gt;""),I1328,"")</f>
      </c>
    </row>
    <row r="1329">
      <c r="A1329" t="n">
        <v>225414</v>
      </c>
      <c r="B1329" t="s">
        <v>4857</v>
      </c>
      <c r="C1329" t="s">
        <v>149</v>
      </c>
      <c r="D1329" t="n">
        <v>44</v>
      </c>
      <c r="E1329" t="n">
        <v>10488</v>
      </c>
      <c r="F1329" t="n">
        <v>75</v>
      </c>
      <c r="G1329" t="n">
        <v>19</v>
      </c>
      <c r="H1329" t="n">
        <v>10463</v>
      </c>
      <c r="I1329" t="n">
        <v>50.9</v>
      </c>
      <c r="J1329" s="10" t="str">
        <f>=LOG10(H1329)</f>
      </c>
      <c r="K1329" t="str">
        <f>=_xlfn.RANK.AVG(H1329,H$2:H$1654,1)</f>
      </c>
      <c r="L1329" t="str">
        <f>=_xlfn.RANK.AVG(I1329,I$2:I$1654,1)</f>
      </c>
      <c r="M1329" t="str">
        <f>=IF(AND(C1329="Public",E1329&lt;&gt;""),E1329,"")</f>
      </c>
      <c r="N1329" t="str">
        <f>=IF(AND(C1329="Public",E1329&lt;&gt;""),I1329,"")</f>
      </c>
      <c r="O1329" t="str">
        <f>=IF(AND(C1329="Private nonprofit",E1329&lt;&gt;""),E1329,"")</f>
      </c>
      <c r="P1329" t="str">
        <f>=IF(AND(C1329="Private nonprofit",E1329&lt;&gt;""),I1329,"")</f>
      </c>
    </row>
    <row r="1330">
      <c r="A1330" t="n">
        <v>225432</v>
      </c>
      <c r="B1330" t="s">
        <v>4859</v>
      </c>
      <c r="C1330" t="s">
        <v>149</v>
      </c>
      <c r="D1330" t="n">
        <v>52</v>
      </c>
      <c r="E1330" t="n">
        <v>14269</v>
      </c>
      <c r="F1330" t="n">
        <v>67</v>
      </c>
      <c r="G1330" t="n">
        <v>18</v>
      </c>
      <c r="H1330" t="n">
        <v>17295</v>
      </c>
      <c r="I1330" t="n">
        <v>33.8</v>
      </c>
      <c r="J1330" s="10" t="str">
        <f>=LOG10(H1330)</f>
      </c>
      <c r="K1330" t="str">
        <f>=_xlfn.RANK.AVG(H1330,H$2:H$1654,1)</f>
      </c>
      <c r="L1330" t="str">
        <f>=_xlfn.RANK.AVG(I1330,I$2:I$1654,1)</f>
      </c>
      <c r="M1330" t="str">
        <f>=IF(AND(C1330="Public",E1330&lt;&gt;""),E1330,"")</f>
      </c>
      <c r="N1330" t="str">
        <f>=IF(AND(C1330="Public",E1330&lt;&gt;""),I1330,"")</f>
      </c>
      <c r="O1330" t="str">
        <f>=IF(AND(C1330="Private nonprofit",E1330&lt;&gt;""),E1330,"")</f>
      </c>
      <c r="P1330" t="str">
        <f>=IF(AND(C1330="Private nonprofit",E1330&lt;&gt;""),I1330,"")</f>
      </c>
    </row>
    <row r="1331">
      <c r="A1331" t="n">
        <v>225502</v>
      </c>
      <c r="B1331" t="s">
        <v>4860</v>
      </c>
      <c r="C1331" t="s">
        <v>149</v>
      </c>
      <c r="D1331" t="n">
        <v>44</v>
      </c>
      <c r="E1331" t="n">
        <v>9912</v>
      </c>
      <c r="F1331" t="n">
        <v>61</v>
      </c>
      <c r="G1331" t="n">
        <v>14</v>
      </c>
      <c r="H1331" t="n">
        <v>5137</v>
      </c>
      <c r="I1331" t="n">
        <v>26.5</v>
      </c>
      <c r="J1331" s="10" t="str">
        <f>=LOG10(H1331)</f>
      </c>
      <c r="K1331" t="str">
        <f>=_xlfn.RANK.AVG(H1331,H$2:H$1654,1)</f>
      </c>
      <c r="L1331" t="str">
        <f>=_xlfn.RANK.AVG(I1331,I$2:I$1654,1)</f>
      </c>
      <c r="M1331" t="str">
        <f>=IF(AND(C1331="Public",E1331&lt;&gt;""),E1331,"")</f>
      </c>
      <c r="N1331" t="str">
        <f>=IF(AND(C1331="Public",E1331&lt;&gt;""),I1331,"")</f>
      </c>
      <c r="O1331" t="str">
        <f>=IF(AND(C1331="Private nonprofit",E1331&lt;&gt;""),E1331,"")</f>
      </c>
      <c r="P1331" t="str">
        <f>=IF(AND(C1331="Private nonprofit",E1331&lt;&gt;""),I1331,"")</f>
      </c>
    </row>
    <row r="1332">
      <c r="A1332" t="n">
        <v>225511</v>
      </c>
      <c r="B1332" t="s">
        <v>4862</v>
      </c>
      <c r="C1332" t="s">
        <v>149</v>
      </c>
      <c r="D1332" t="n">
        <v>41</v>
      </c>
      <c r="E1332" t="n">
        <v>13738</v>
      </c>
      <c r="F1332" t="n">
        <v>86</v>
      </c>
      <c r="G1332" t="n">
        <v>21</v>
      </c>
      <c r="H1332" t="n">
        <v>52007</v>
      </c>
      <c r="I1332" t="n">
        <v>64.9</v>
      </c>
      <c r="J1332" s="10" t="str">
        <f>=LOG10(H1332)</f>
      </c>
      <c r="K1332" t="str">
        <f>=_xlfn.RANK.AVG(H1332,H$2:H$1654,1)</f>
      </c>
      <c r="L1332" t="str">
        <f>=_xlfn.RANK.AVG(I1332,I$2:I$1654,1)</f>
      </c>
      <c r="M1332" t="str">
        <f>=IF(AND(C1332="Public",E1332&lt;&gt;""),E1332,"")</f>
      </c>
      <c r="N1332" t="str">
        <f>=IF(AND(C1332="Public",E1332&lt;&gt;""),I1332,"")</f>
      </c>
      <c r="O1332" t="str">
        <f>=IF(AND(C1332="Private nonprofit",E1332&lt;&gt;""),E1332,"")</f>
      </c>
      <c r="P1332" t="str">
        <f>=IF(AND(C1332="Private nonprofit",E1332&lt;&gt;""),I1332,"")</f>
      </c>
    </row>
    <row r="1333">
      <c r="A1333" t="n">
        <v>225548</v>
      </c>
      <c r="B1333" t="s">
        <v>4865</v>
      </c>
      <c r="C1333" t="s">
        <v>163</v>
      </c>
      <c r="D1333" t="n">
        <v>42</v>
      </c>
      <c r="E1333" t="n">
        <v>25768</v>
      </c>
      <c r="F1333" t="n">
        <v>55</v>
      </c>
      <c r="G1333" t="n">
        <v>10</v>
      </c>
      <c r="H1333" t="n">
        <v>942</v>
      </c>
      <c r="I1333" t="n">
        <v>31.1</v>
      </c>
      <c r="J1333" s="10" t="str">
        <f>=LOG10(H1333)</f>
      </c>
      <c r="K1333" t="str">
        <f>=_xlfn.RANK.AVG(H1333,H$2:H$1654,1)</f>
      </c>
      <c r="L1333" t="str">
        <f>=_xlfn.RANK.AVG(I1333,I$2:I$1654,1)</f>
      </c>
      <c r="M1333" t="str">
        <f>=IF(AND(C1333="Public",E1333&lt;&gt;""),E1333,"")</f>
      </c>
      <c r="N1333" t="str">
        <f>=IF(AND(C1333="Public",E1333&lt;&gt;""),I1333,"")</f>
      </c>
      <c r="O1333" t="str">
        <f>=IF(AND(C1333="Private nonprofit",E1333&lt;&gt;""),E1333,"")</f>
      </c>
      <c r="P1333" t="str">
        <f>=IF(AND(C1333="Private nonprofit",E1333&lt;&gt;""),I1333,"")</f>
      </c>
    </row>
    <row r="1334">
      <c r="A1334" t="n">
        <v>225575</v>
      </c>
      <c r="B1334" t="s">
        <v>4867</v>
      </c>
      <c r="C1334" t="s">
        <v>163</v>
      </c>
      <c r="D1334" t="n">
        <v>62</v>
      </c>
      <c r="E1334" t="n">
        <v>19638</v>
      </c>
      <c r="F1334" t="n">
        <v>51</v>
      </c>
      <c r="G1334" t="n">
        <v>16</v>
      </c>
      <c r="H1334" t="n">
        <v>1614</v>
      </c>
      <c r="I1334" t="n">
        <v>33.3</v>
      </c>
      <c r="J1334" s="10" t="str">
        <f>=LOG10(H1334)</f>
      </c>
      <c r="K1334" t="str">
        <f>=_xlfn.RANK.AVG(H1334,H$2:H$1654,1)</f>
      </c>
      <c r="L1334" t="str">
        <f>=_xlfn.RANK.AVG(I1334,I$2:I$1654,1)</f>
      </c>
      <c r="M1334" t="str">
        <f>=IF(AND(C1334="Public",E1334&lt;&gt;""),E1334,"")</f>
      </c>
      <c r="N1334" t="str">
        <f>=IF(AND(C1334="Public",E1334&lt;&gt;""),I1334,"")</f>
      </c>
      <c r="O1334" t="str">
        <f>=IF(AND(C1334="Private nonprofit",E1334&lt;&gt;""),E1334,"")</f>
      </c>
      <c r="P1334" t="str">
        <f>=IF(AND(C1334="Private nonprofit",E1334&lt;&gt;""),I1334,"")</f>
      </c>
    </row>
    <row r="1335">
      <c r="A1335" t="n">
        <v>225627</v>
      </c>
      <c r="B1335" t="s">
        <v>4868</v>
      </c>
      <c r="C1335" t="s">
        <v>163</v>
      </c>
      <c r="D1335" t="n">
        <v>43</v>
      </c>
      <c r="E1335" t="n">
        <v>21246</v>
      </c>
      <c r="F1335" t="n">
        <v>72</v>
      </c>
      <c r="G1335" t="n">
        <v>12</v>
      </c>
      <c r="H1335" t="n">
        <v>8870</v>
      </c>
      <c r="I1335" t="n">
        <v>52.5</v>
      </c>
      <c r="J1335" s="10" t="str">
        <f>=LOG10(H1335)</f>
      </c>
      <c r="K1335" t="str">
        <f>=_xlfn.RANK.AVG(H1335,H$2:H$1654,1)</f>
      </c>
      <c r="L1335" t="str">
        <f>=_xlfn.RANK.AVG(I1335,I$2:I$1654,1)</f>
      </c>
      <c r="M1335" t="str">
        <f>=IF(AND(C1335="Public",E1335&lt;&gt;""),E1335,"")</f>
      </c>
      <c r="N1335" t="str">
        <f>=IF(AND(C1335="Public",E1335&lt;&gt;""),I1335,"")</f>
      </c>
      <c r="O1335" t="str">
        <f>=IF(AND(C1335="Private nonprofit",E1335&lt;&gt;""),E1335,"")</f>
      </c>
      <c r="P1335" t="str">
        <f>=IF(AND(C1335="Private nonprofit",E1335&lt;&gt;""),I1335,"")</f>
      </c>
    </row>
    <row r="1336">
      <c r="A1336" t="n">
        <v>225885</v>
      </c>
      <c r="B1336" t="s">
        <v>4870</v>
      </c>
      <c r="C1336" t="s">
        <v>163</v>
      </c>
      <c r="D1336" t="n">
        <v>52</v>
      </c>
      <c r="E1336" t="n">
        <v>10674</v>
      </c>
      <c r="F1336" t="n">
        <v>49</v>
      </c>
      <c r="G1336" t="n">
        <v>10</v>
      </c>
      <c r="H1336" t="n">
        <v>892</v>
      </c>
      <c r="I1336" t="n">
        <v>15.1</v>
      </c>
      <c r="J1336" s="10" t="str">
        <f>=LOG10(H1336)</f>
      </c>
      <c r="K1336" t="str">
        <f>=_xlfn.RANK.AVG(H1336,H$2:H$1654,1)</f>
      </c>
      <c r="L1336" t="str">
        <f>=_xlfn.RANK.AVG(I1336,I$2:I$1654,1)</f>
      </c>
      <c r="M1336" t="str">
        <f>=IF(AND(C1336="Public",E1336&lt;&gt;""),E1336,"")</f>
      </c>
      <c r="N1336" t="str">
        <f>=IF(AND(C1336="Public",E1336&lt;&gt;""),I1336,"")</f>
      </c>
      <c r="O1336" t="str">
        <f>=IF(AND(C1336="Private nonprofit",E1336&lt;&gt;""),E1336,"")</f>
      </c>
      <c r="P1336" t="str">
        <f>=IF(AND(C1336="Private nonprofit",E1336&lt;&gt;""),I1336,"")</f>
      </c>
    </row>
    <row r="1337">
      <c r="A1337" t="n">
        <v>226091</v>
      </c>
      <c r="B1337" t="s">
        <v>4875</v>
      </c>
      <c r="C1337" t="s">
        <v>149</v>
      </c>
      <c r="D1337" t="n">
        <v>44</v>
      </c>
      <c r="E1337" t="n">
        <v>10999</v>
      </c>
      <c r="F1337" t="n">
        <v>61</v>
      </c>
      <c r="G1337" t="n">
        <v>18</v>
      </c>
      <c r="H1337" t="n">
        <v>21648</v>
      </c>
      <c r="I1337" t="n">
        <v>37.2</v>
      </c>
      <c r="J1337" s="10" t="str">
        <f>=LOG10(H1337)</f>
      </c>
      <c r="K1337" t="str">
        <f>=_xlfn.RANK.AVG(H1337,H$2:H$1654,1)</f>
      </c>
      <c r="L1337" t="str">
        <f>=_xlfn.RANK.AVG(I1337,I$2:I$1654,1)</f>
      </c>
      <c r="M1337" t="str">
        <f>=IF(AND(C1337="Public",E1337&lt;&gt;""),E1337,"")</f>
      </c>
      <c r="N1337" t="str">
        <f>=IF(AND(C1337="Public",E1337&lt;&gt;""),I1337,"")</f>
      </c>
      <c r="O1337" t="str">
        <f>=IF(AND(C1337="Private nonprofit",E1337&lt;&gt;""),E1337,"")</f>
      </c>
      <c r="P1337" t="str">
        <f>=IF(AND(C1337="Private nonprofit",E1337&lt;&gt;""),I1337,"")</f>
      </c>
    </row>
    <row r="1338">
      <c r="A1338" t="n">
        <v>226152</v>
      </c>
      <c r="B1338" t="s">
        <v>4883</v>
      </c>
      <c r="C1338" t="s">
        <v>149</v>
      </c>
      <c r="D1338" t="n">
        <v>63</v>
      </c>
      <c r="E1338" t="n">
        <v>3833</v>
      </c>
      <c r="F1338" t="n">
        <v>74</v>
      </c>
      <c r="G1338" t="n">
        <v>21</v>
      </c>
      <c r="H1338" t="n">
        <v>9968</v>
      </c>
      <c r="I1338" t="n">
        <v>48.9</v>
      </c>
      <c r="J1338" s="10" t="str">
        <f>=LOG10(H1338)</f>
      </c>
      <c r="K1338" t="str">
        <f>=_xlfn.RANK.AVG(H1338,H$2:H$1654,1)</f>
      </c>
      <c r="L1338" t="str">
        <f>=_xlfn.RANK.AVG(I1338,I$2:I$1654,1)</f>
      </c>
      <c r="M1338" t="str">
        <f>=IF(AND(C1338="Public",E1338&lt;&gt;""),E1338,"")</f>
      </c>
      <c r="N1338" t="str">
        <f>=IF(AND(C1338="Public",E1338&lt;&gt;""),I1338,"")</f>
      </c>
      <c r="O1338" t="str">
        <f>=IF(AND(C1338="Private nonprofit",E1338&lt;&gt;""),E1338,"")</f>
      </c>
      <c r="P1338" t="str">
        <f>=IF(AND(C1338="Private nonprofit",E1338&lt;&gt;""),I1338,"")</f>
      </c>
    </row>
    <row r="1339">
      <c r="A1339" t="n">
        <v>226231</v>
      </c>
      <c r="B1339" t="s">
        <v>4886</v>
      </c>
      <c r="C1339" t="s">
        <v>163</v>
      </c>
      <c r="D1339" t="n">
        <v>13</v>
      </c>
      <c r="E1339" t="n">
        <v>27007</v>
      </c>
      <c r="F1339" t="n">
        <v>81</v>
      </c>
      <c r="G1339" t="n">
        <v>11</v>
      </c>
      <c r="H1339" t="n">
        <v>4137</v>
      </c>
      <c r="I1339" t="n">
        <v>60.8</v>
      </c>
      <c r="J1339" s="10" t="str">
        <f>=LOG10(H1339)</f>
      </c>
      <c r="K1339" t="str">
        <f>=_xlfn.RANK.AVG(H1339,H$2:H$1654,1)</f>
      </c>
      <c r="L1339" t="str">
        <f>=_xlfn.RANK.AVG(I1339,I$2:I$1654,1)</f>
      </c>
      <c r="M1339" t="str">
        <f>=IF(AND(C1339="Public",E1339&lt;&gt;""),E1339,"")</f>
      </c>
      <c r="N1339" t="str">
        <f>=IF(AND(C1339="Public",E1339&lt;&gt;""),I1339,"")</f>
      </c>
      <c r="O1339" t="str">
        <f>=IF(AND(C1339="Private nonprofit",E1339&lt;&gt;""),E1339,"")</f>
      </c>
      <c r="P1339" t="str">
        <f>=IF(AND(C1339="Private nonprofit",E1339&lt;&gt;""),I1339,"")</f>
      </c>
    </row>
    <row r="1340">
      <c r="A1340" t="n">
        <v>226383</v>
      </c>
      <c r="B1340" t="s">
        <v>4889</v>
      </c>
      <c r="C1340" t="s">
        <v>163</v>
      </c>
      <c r="D1340" t="n">
        <v>33</v>
      </c>
      <c r="E1340" t="n">
        <v>25351</v>
      </c>
      <c r="F1340" t="n">
        <v>74</v>
      </c>
      <c r="G1340" t="n">
        <v>12</v>
      </c>
      <c r="H1340" t="n">
        <v>1770</v>
      </c>
      <c r="I1340" t="n">
        <v>48.7</v>
      </c>
      <c r="J1340" s="10" t="str">
        <f>=LOG10(H1340)</f>
      </c>
      <c r="K1340" t="str">
        <f>=_xlfn.RANK.AVG(H1340,H$2:H$1654,1)</f>
      </c>
      <c r="L1340" t="str">
        <f>=_xlfn.RANK.AVG(I1340,I$2:I$1654,1)</f>
      </c>
      <c r="M1340" t="str">
        <f>=IF(AND(C1340="Public",E1340&lt;&gt;""),E1340,"")</f>
      </c>
      <c r="N1340" t="str">
        <f>=IF(AND(C1340="Public",E1340&lt;&gt;""),I1340,"")</f>
      </c>
      <c r="O1340" t="str">
        <f>=IF(AND(C1340="Private nonprofit",E1340&lt;&gt;""),E1340,"")</f>
      </c>
      <c r="P1340" t="str">
        <f>=IF(AND(C1340="Private nonprofit",E1340&lt;&gt;""),I1340,"")</f>
      </c>
    </row>
    <row r="1341">
      <c r="A1341" t="n">
        <v>226471</v>
      </c>
      <c r="B1341" t="s">
        <v>4893</v>
      </c>
      <c r="C1341" t="s">
        <v>163</v>
      </c>
      <c r="D1341" t="n">
        <v>37</v>
      </c>
      <c r="E1341" t="n">
        <v>29904</v>
      </c>
      <c r="F1341" t="n">
        <v>68</v>
      </c>
      <c r="G1341" t="n">
        <v>17</v>
      </c>
      <c r="H1341" t="n">
        <v>3854</v>
      </c>
      <c r="I1341" t="n">
        <v>53.4</v>
      </c>
      <c r="J1341" s="10" t="str">
        <f>=LOG10(H1341)</f>
      </c>
      <c r="K1341" t="str">
        <f>=_xlfn.RANK.AVG(H1341,H$2:H$1654,1)</f>
      </c>
      <c r="L1341" t="str">
        <f>=_xlfn.RANK.AVG(I1341,I$2:I$1654,1)</f>
      </c>
      <c r="M1341" t="str">
        <f>=IF(AND(C1341="Public",E1341&lt;&gt;""),E1341,"")</f>
      </c>
      <c r="N1341" t="str">
        <f>=IF(AND(C1341="Public",E1341&lt;&gt;""),I1341,"")</f>
      </c>
      <c r="O1341" t="str">
        <f>=IF(AND(C1341="Private nonprofit",E1341&lt;&gt;""),E1341,"")</f>
      </c>
      <c r="P1341" t="str">
        <f>=IF(AND(C1341="Private nonprofit",E1341&lt;&gt;""),I1341,"")</f>
      </c>
    </row>
    <row r="1342">
      <c r="A1342" t="n">
        <v>226587</v>
      </c>
      <c r="B1342" t="s">
        <v>4896</v>
      </c>
      <c r="C1342" t="s">
        <v>163</v>
      </c>
      <c r="D1342" t="n">
        <v>45</v>
      </c>
      <c r="E1342" t="n">
        <v>20817</v>
      </c>
      <c r="F1342" t="n">
        <v>65</v>
      </c>
      <c r="G1342" t="n">
        <v>13</v>
      </c>
      <c r="H1342" t="n">
        <v>1585</v>
      </c>
      <c r="I1342" t="n">
        <v>38.6</v>
      </c>
      <c r="J1342" s="10" t="str">
        <f>=LOG10(H1342)</f>
      </c>
      <c r="K1342" t="str">
        <f>=_xlfn.RANK.AVG(H1342,H$2:H$1654,1)</f>
      </c>
      <c r="L1342" t="str">
        <f>=_xlfn.RANK.AVG(I1342,I$2:I$1654,1)</f>
      </c>
      <c r="M1342" t="str">
        <f>=IF(AND(C1342="Public",E1342&lt;&gt;""),E1342,"")</f>
      </c>
      <c r="N1342" t="str">
        <f>=IF(AND(C1342="Public",E1342&lt;&gt;""),I1342,"")</f>
      </c>
      <c r="O1342" t="str">
        <f>=IF(AND(C1342="Private nonprofit",E1342&lt;&gt;""),E1342,"")</f>
      </c>
      <c r="P1342" t="str">
        <f>=IF(AND(C1342="Private nonprofit",E1342&lt;&gt;""),I1342,"")</f>
      </c>
    </row>
    <row r="1343">
      <c r="A1343" t="n">
        <v>226833</v>
      </c>
      <c r="B1343" t="s">
        <v>4899</v>
      </c>
      <c r="C1343" t="s">
        <v>149</v>
      </c>
      <c r="D1343" t="n">
        <v>40</v>
      </c>
      <c r="E1343" t="n">
        <v>11798</v>
      </c>
      <c r="F1343" t="n">
        <v>63</v>
      </c>
      <c r="G1343" t="n">
        <v>16</v>
      </c>
      <c r="H1343" t="n">
        <v>6843</v>
      </c>
      <c r="I1343" t="n">
        <v>41.3</v>
      </c>
      <c r="J1343" s="10" t="str">
        <f>=LOG10(H1343)</f>
      </c>
      <c r="K1343" t="str">
        <f>=_xlfn.RANK.AVG(H1343,H$2:H$1654,1)</f>
      </c>
      <c r="L1343" t="str">
        <f>=_xlfn.RANK.AVG(I1343,I$2:I$1654,1)</f>
      </c>
      <c r="M1343" t="str">
        <f>=IF(AND(C1343="Public",E1343&lt;&gt;""),E1343,"")</f>
      </c>
      <c r="N1343" t="str">
        <f>=IF(AND(C1343="Public",E1343&lt;&gt;""),I1343,"")</f>
      </c>
      <c r="O1343" t="str">
        <f>=IF(AND(C1343="Private nonprofit",E1343&lt;&gt;""),E1343,"")</f>
      </c>
      <c r="P1343" t="str">
        <f>=IF(AND(C1343="Private nonprofit",E1343&lt;&gt;""),I1343,"")</f>
      </c>
    </row>
    <row r="1344">
      <c r="A1344" t="n">
        <v>227216</v>
      </c>
      <c r="B1344" t="s">
        <v>4910</v>
      </c>
      <c r="C1344" t="s">
        <v>149</v>
      </c>
      <c r="D1344" t="n">
        <v>36</v>
      </c>
      <c r="E1344" t="n">
        <v>14675</v>
      </c>
      <c r="F1344" t="n">
        <v>77</v>
      </c>
      <c r="G1344" t="n">
        <v>23</v>
      </c>
      <c r="H1344" t="n">
        <v>52260</v>
      </c>
      <c r="I1344" t="n">
        <v>59.6</v>
      </c>
      <c r="J1344" s="10" t="str">
        <f>=LOG10(H1344)</f>
      </c>
      <c r="K1344" t="str">
        <f>=_xlfn.RANK.AVG(H1344,H$2:H$1654,1)</f>
      </c>
      <c r="L1344" t="str">
        <f>=_xlfn.RANK.AVG(I1344,I$2:I$1654,1)</f>
      </c>
      <c r="M1344" t="str">
        <f>=IF(AND(C1344="Public",E1344&lt;&gt;""),E1344,"")</f>
      </c>
      <c r="N1344" t="str">
        <f>=IF(AND(C1344="Public",E1344&lt;&gt;""),I1344,"")</f>
      </c>
      <c r="O1344" t="str">
        <f>=IF(AND(C1344="Private nonprofit",E1344&lt;&gt;""),E1344,"")</f>
      </c>
      <c r="P1344" t="str">
        <f>=IF(AND(C1344="Private nonprofit",E1344&lt;&gt;""),I1344,"")</f>
      </c>
    </row>
    <row r="1345">
      <c r="A1345" t="n">
        <v>227331</v>
      </c>
      <c r="B1345" t="s">
        <v>4920</v>
      </c>
      <c r="C1345" t="s">
        <v>163</v>
      </c>
      <c r="D1345" t="n">
        <v>57</v>
      </c>
      <c r="E1345" t="n">
        <v>17961</v>
      </c>
      <c r="F1345" t="n">
        <v>58</v>
      </c>
      <c r="G1345" t="n">
        <v>11</v>
      </c>
      <c r="H1345" t="n">
        <v>2743</v>
      </c>
      <c r="I1345" t="n">
        <v>42.4</v>
      </c>
      <c r="J1345" s="10" t="str">
        <f>=LOG10(H1345)</f>
      </c>
      <c r="K1345" t="str">
        <f>=_xlfn.RANK.AVG(H1345,H$2:H$1654,1)</f>
      </c>
      <c r="L1345" t="str">
        <f>=_xlfn.RANK.AVG(I1345,I$2:I$1654,1)</f>
      </c>
      <c r="M1345" t="str">
        <f>=IF(AND(C1345="Public",E1345&lt;&gt;""),E1345,"")</f>
      </c>
      <c r="N1345" t="str">
        <f>=IF(AND(C1345="Public",E1345&lt;&gt;""),I1345,"")</f>
      </c>
      <c r="O1345" t="str">
        <f>=IF(AND(C1345="Private nonprofit",E1345&lt;&gt;""),E1345,"")</f>
      </c>
      <c r="P1345" t="str">
        <f>=IF(AND(C1345="Private nonprofit",E1345&lt;&gt;""),I1345,"")</f>
      </c>
    </row>
    <row r="1346">
      <c r="A1346" t="n">
        <v>227368</v>
      </c>
      <c r="B1346" t="s">
        <v>4921</v>
      </c>
      <c r="C1346" t="s">
        <v>149</v>
      </c>
      <c r="D1346" t="n">
        <v>64</v>
      </c>
      <c r="E1346" t="n">
        <v>6978</v>
      </c>
      <c r="F1346" t="n">
        <v>79</v>
      </c>
      <c r="G1346" t="n">
        <v>19</v>
      </c>
      <c r="H1346" t="n">
        <v>47231</v>
      </c>
      <c r="I1346" t="n">
        <v>49.3</v>
      </c>
      <c r="J1346" s="10" t="str">
        <f>=LOG10(H1346)</f>
      </c>
      <c r="K1346" t="str">
        <f>=_xlfn.RANK.AVG(H1346,H$2:H$1654,1)</f>
      </c>
      <c r="L1346" t="str">
        <f>=_xlfn.RANK.AVG(I1346,I$2:I$1654,1)</f>
      </c>
      <c r="M1346" t="str">
        <f>=IF(AND(C1346="Public",E1346&lt;&gt;""),E1346,"")</f>
      </c>
      <c r="N1346" t="str">
        <f>=IF(AND(C1346="Public",E1346&lt;&gt;""),I1346,"")</f>
      </c>
      <c r="O1346" t="str">
        <f>=IF(AND(C1346="Private nonprofit",E1346&lt;&gt;""),E1346,"")</f>
      </c>
      <c r="P1346" t="str">
        <f>=IF(AND(C1346="Private nonprofit",E1346&lt;&gt;""),I1346,"")</f>
      </c>
    </row>
    <row r="1347">
      <c r="A1347" t="n">
        <v>227429</v>
      </c>
      <c r="B1347" t="s">
        <v>4928</v>
      </c>
      <c r="C1347" t="s">
        <v>163</v>
      </c>
      <c r="D1347" t="n">
        <v>70</v>
      </c>
      <c r="E1347" t="n">
        <v>18118</v>
      </c>
      <c r="F1347" t="n">
        <v>56</v>
      </c>
      <c r="G1347" t="n">
        <v>20</v>
      </c>
      <c r="H1347" t="n">
        <v>1238</v>
      </c>
      <c r="I1347" t="n">
        <v>38.1</v>
      </c>
      <c r="J1347" s="10" t="str">
        <f>=LOG10(H1347)</f>
      </c>
      <c r="K1347" t="str">
        <f>=_xlfn.RANK.AVG(H1347,H$2:H$1654,1)</f>
      </c>
      <c r="L1347" t="str">
        <f>=_xlfn.RANK.AVG(I1347,I$2:I$1654,1)</f>
      </c>
      <c r="M1347" t="str">
        <f>=IF(AND(C1347="Public",E1347&lt;&gt;""),E1347,"")</f>
      </c>
      <c r="N1347" t="str">
        <f>=IF(AND(C1347="Public",E1347&lt;&gt;""),I1347,"")</f>
      </c>
      <c r="O1347" t="str">
        <f>=IF(AND(C1347="Private nonprofit",E1347&lt;&gt;""),E1347,"")</f>
      </c>
      <c r="P1347" t="str">
        <f>=IF(AND(C1347="Private nonprofit",E1347&lt;&gt;""),I1347,"")</f>
      </c>
    </row>
    <row r="1348">
      <c r="A1348" t="n">
        <v>227526</v>
      </c>
      <c r="B1348" t="s">
        <v>4929</v>
      </c>
      <c r="C1348" t="s">
        <v>149</v>
      </c>
      <c r="D1348" t="n">
        <v>62</v>
      </c>
      <c r="E1348" t="n">
        <v>14065</v>
      </c>
      <c r="F1348" t="n">
        <v>74</v>
      </c>
      <c r="G1348" t="n">
        <v>16</v>
      </c>
      <c r="H1348" t="n">
        <v>10095</v>
      </c>
      <c r="I1348" t="n">
        <v>43.2</v>
      </c>
      <c r="J1348" s="10" t="str">
        <f>=LOG10(H1348)</f>
      </c>
      <c r="K1348" t="str">
        <f>=_xlfn.RANK.AVG(H1348,H$2:H$1654,1)</f>
      </c>
      <c r="L1348" t="str">
        <f>=_xlfn.RANK.AVG(I1348,I$2:I$1654,1)</f>
      </c>
      <c r="M1348" t="str">
        <f>=IF(AND(C1348="Public",E1348&lt;&gt;""),E1348,"")</f>
      </c>
      <c r="N1348" t="str">
        <f>=IF(AND(C1348="Public",E1348&lt;&gt;""),I1348,"")</f>
      </c>
      <c r="O1348" t="str">
        <f>=IF(AND(C1348="Private nonprofit",E1348&lt;&gt;""),E1348,"")</f>
      </c>
      <c r="P1348" t="str">
        <f>=IF(AND(C1348="Private nonprofit",E1348&lt;&gt;""),I1348,"")</f>
      </c>
    </row>
    <row r="1349">
      <c r="A1349" t="n">
        <v>227757</v>
      </c>
      <c r="B1349" t="s">
        <v>4934</v>
      </c>
      <c r="C1349" t="s">
        <v>163</v>
      </c>
      <c r="D1349" t="n">
        <v>16</v>
      </c>
      <c r="E1349" t="n">
        <v>20587</v>
      </c>
      <c r="F1349" t="n">
        <v>98</v>
      </c>
      <c r="G1349" t="n">
        <v>6</v>
      </c>
      <c r="H1349" t="n">
        <v>9185</v>
      </c>
      <c r="I1349" t="n">
        <v>95.7</v>
      </c>
      <c r="J1349" s="10" t="str">
        <f>=LOG10(H1349)</f>
      </c>
      <c r="K1349" t="str">
        <f>=_xlfn.RANK.AVG(H1349,H$2:H$1654,1)</f>
      </c>
      <c r="L1349" t="str">
        <f>=_xlfn.RANK.AVG(I1349,I$2:I$1654,1)</f>
      </c>
      <c r="M1349" t="str">
        <f>=IF(AND(C1349="Public",E1349&lt;&gt;""),E1349,"")</f>
      </c>
      <c r="N1349" t="str">
        <f>=IF(AND(C1349="Public",E1349&lt;&gt;""),I1349,"")</f>
      </c>
      <c r="O1349" t="str">
        <f>=IF(AND(C1349="Private nonprofit",E1349&lt;&gt;""),E1349,"")</f>
      </c>
      <c r="P1349" t="str">
        <f>=IF(AND(C1349="Private nonprofit",E1349&lt;&gt;""),I1349,"")</f>
      </c>
    </row>
    <row r="1350">
      <c r="A1350" t="n">
        <v>227845</v>
      </c>
      <c r="B1350" t="s">
        <v>4935</v>
      </c>
      <c r="C1350" t="s">
        <v>163</v>
      </c>
      <c r="D1350" t="n">
        <v>39</v>
      </c>
      <c r="E1350" t="n">
        <v>28351</v>
      </c>
      <c r="F1350" t="n">
        <v>78</v>
      </c>
      <c r="G1350" t="n">
        <v>13</v>
      </c>
      <c r="H1350" t="n">
        <v>3757</v>
      </c>
      <c r="I1350" t="n">
        <v>64.2</v>
      </c>
      <c r="J1350" s="10" t="str">
        <f>=LOG10(H1350)</f>
      </c>
      <c r="K1350" t="str">
        <f>=_xlfn.RANK.AVG(H1350,H$2:H$1654,1)</f>
      </c>
      <c r="L1350" t="str">
        <f>=_xlfn.RANK.AVG(I1350,I$2:I$1654,1)</f>
      </c>
      <c r="M1350" t="str">
        <f>=IF(AND(C1350="Public",E1350&lt;&gt;""),E1350,"")</f>
      </c>
      <c r="N1350" t="str">
        <f>=IF(AND(C1350="Public",E1350&lt;&gt;""),I1350,"")</f>
      </c>
      <c r="O1350" t="str">
        <f>=IF(AND(C1350="Private nonprofit",E1350&lt;&gt;""),E1350,"")</f>
      </c>
      <c r="P1350" t="str">
        <f>=IF(AND(C1350="Private nonprofit",E1350&lt;&gt;""),I1350,"")</f>
      </c>
    </row>
    <row r="1351">
      <c r="A1351" t="n">
        <v>227863</v>
      </c>
      <c r="B1351" t="s">
        <v>2683</v>
      </c>
      <c r="C1351" t="s">
        <v>163</v>
      </c>
      <c r="D1351" t="n">
        <v>38</v>
      </c>
      <c r="E1351" t="n">
        <v>20469</v>
      </c>
      <c r="F1351" t="n">
        <v>73</v>
      </c>
      <c r="G1351" t="n">
        <v>15</v>
      </c>
      <c r="H1351" t="n">
        <v>4228</v>
      </c>
      <c r="I1351" t="n">
        <v>68.6</v>
      </c>
      <c r="J1351" s="10" t="str">
        <f>=LOG10(H1351)</f>
      </c>
      <c r="K1351" t="str">
        <f>=_xlfn.RANK.AVG(H1351,H$2:H$1654,1)</f>
      </c>
      <c r="L1351" t="str">
        <f>=_xlfn.RANK.AVG(I1351,I$2:I$1654,1)</f>
      </c>
      <c r="M1351" t="str">
        <f>=IF(AND(C1351="Public",E1351&lt;&gt;""),E1351,"")</f>
      </c>
      <c r="N1351" t="str">
        <f>=IF(AND(C1351="Public",E1351&lt;&gt;""),I1351,"")</f>
      </c>
      <c r="O1351" t="str">
        <f>=IF(AND(C1351="Private nonprofit",E1351&lt;&gt;""),E1351,"")</f>
      </c>
      <c r="P1351" t="str">
        <f>=IF(AND(C1351="Private nonprofit",E1351&lt;&gt;""),I1351,"")</f>
      </c>
    </row>
    <row r="1352">
      <c r="A1352" t="n">
        <v>227881</v>
      </c>
      <c r="B1352" t="s">
        <v>4937</v>
      </c>
      <c r="C1352" t="s">
        <v>149</v>
      </c>
      <c r="D1352" t="n">
        <v>40</v>
      </c>
      <c r="E1352" t="n">
        <v>14556</v>
      </c>
      <c r="F1352" t="n">
        <v>75</v>
      </c>
      <c r="G1352" t="n">
        <v>20</v>
      </c>
      <c r="H1352" t="n">
        <v>23907</v>
      </c>
      <c r="I1352" t="n">
        <v>55.1</v>
      </c>
      <c r="J1352" s="10" t="str">
        <f>=LOG10(H1352)</f>
      </c>
      <c r="K1352" t="str">
        <f>=_xlfn.RANK.AVG(H1352,H$2:H$1654,1)</f>
      </c>
      <c r="L1352" t="str">
        <f>=_xlfn.RANK.AVG(I1352,I$2:I$1654,1)</f>
      </c>
      <c r="M1352" t="str">
        <f>=IF(AND(C1352="Public",E1352&lt;&gt;""),E1352,"")</f>
      </c>
      <c r="N1352" t="str">
        <f>=IF(AND(C1352="Public",E1352&lt;&gt;""),I1352,"")</f>
      </c>
      <c r="O1352" t="str">
        <f>=IF(AND(C1352="Private nonprofit",E1352&lt;&gt;""),E1352,"")</f>
      </c>
      <c r="P1352" t="str">
        <f>=IF(AND(C1352="Private nonprofit",E1352&lt;&gt;""),I1352,"")</f>
      </c>
    </row>
    <row r="1353">
      <c r="A1353" t="n">
        <v>228042</v>
      </c>
      <c r="B1353" t="s">
        <v>4940</v>
      </c>
      <c r="C1353" t="s">
        <v>163</v>
      </c>
      <c r="D1353" t="n">
        <v>44</v>
      </c>
      <c r="E1353" t="n">
        <v>21786</v>
      </c>
      <c r="F1353" t="n">
        <v>72</v>
      </c>
      <c r="G1353" t="n">
        <v>15</v>
      </c>
      <c r="H1353" t="n">
        <v>1386</v>
      </c>
      <c r="I1353" t="n">
        <v>43.1</v>
      </c>
      <c r="J1353" s="10" t="str">
        <f>=LOG10(H1353)</f>
      </c>
      <c r="K1353" t="str">
        <f>=_xlfn.RANK.AVG(H1353,H$2:H$1654,1)</f>
      </c>
      <c r="L1353" t="str">
        <f>=_xlfn.RANK.AVG(I1353,I$2:I$1654,1)</f>
      </c>
      <c r="M1353" t="str">
        <f>=IF(AND(C1353="Public",E1353&lt;&gt;""),E1353,"")</f>
      </c>
      <c r="N1353" t="str">
        <f>=IF(AND(C1353="Public",E1353&lt;&gt;""),I1353,"")</f>
      </c>
      <c r="O1353" t="str">
        <f>=IF(AND(C1353="Private nonprofit",E1353&lt;&gt;""),E1353,"")</f>
      </c>
      <c r="P1353" t="str">
        <f>=IF(AND(C1353="Private nonprofit",E1353&lt;&gt;""),I1353,"")</f>
      </c>
    </row>
    <row r="1354">
      <c r="A1354" t="n">
        <v>228149</v>
      </c>
      <c r="B1354" t="s">
        <v>4943</v>
      </c>
      <c r="C1354" t="s">
        <v>163</v>
      </c>
      <c r="D1354" t="n">
        <v>42</v>
      </c>
      <c r="E1354" t="n">
        <v>20562</v>
      </c>
      <c r="F1354" t="n">
        <v>67</v>
      </c>
      <c r="G1354" t="n">
        <v>10</v>
      </c>
      <c r="H1354" t="n">
        <v>3804</v>
      </c>
      <c r="I1354" t="n">
        <v>58.8</v>
      </c>
      <c r="J1354" s="10" t="str">
        <f>=LOG10(H1354)</f>
      </c>
      <c r="K1354" t="str">
        <f>=_xlfn.RANK.AVG(H1354,H$2:H$1654,1)</f>
      </c>
      <c r="L1354" t="str">
        <f>=_xlfn.RANK.AVG(I1354,I$2:I$1654,1)</f>
      </c>
      <c r="M1354" t="str">
        <f>=IF(AND(C1354="Public",E1354&lt;&gt;""),E1354,"")</f>
      </c>
      <c r="N1354" t="str">
        <f>=IF(AND(C1354="Public",E1354&lt;&gt;""),I1354,"")</f>
      </c>
      <c r="O1354" t="str">
        <f>=IF(AND(C1354="Private nonprofit",E1354&lt;&gt;""),E1354,"")</f>
      </c>
      <c r="P1354" t="str">
        <f>=IF(AND(C1354="Private nonprofit",E1354&lt;&gt;""),I1354,"")</f>
      </c>
    </row>
    <row r="1355">
      <c r="A1355" t="n">
        <v>228246</v>
      </c>
      <c r="B1355" t="s">
        <v>4952</v>
      </c>
      <c r="C1355" t="s">
        <v>163</v>
      </c>
      <c r="D1355" t="n">
        <v>12</v>
      </c>
      <c r="E1355" t="n">
        <v>45792</v>
      </c>
      <c r="F1355" t="n">
        <v>90</v>
      </c>
      <c r="G1355" t="n">
        <v>11</v>
      </c>
      <c r="H1355" t="n">
        <v>13332</v>
      </c>
      <c r="I1355" t="n">
        <v>83.3</v>
      </c>
      <c r="J1355" s="10" t="str">
        <f>=LOG10(H1355)</f>
      </c>
      <c r="K1355" t="str">
        <f>=_xlfn.RANK.AVG(H1355,H$2:H$1654,1)</f>
      </c>
      <c r="L1355" t="str">
        <f>=_xlfn.RANK.AVG(I1355,I$2:I$1654,1)</f>
      </c>
      <c r="M1355" t="str">
        <f>=IF(AND(C1355="Public",E1355&lt;&gt;""),E1355,"")</f>
      </c>
      <c r="N1355" t="str">
        <f>=IF(AND(C1355="Public",E1355&lt;&gt;""),I1355,"")</f>
      </c>
      <c r="O1355" t="str">
        <f>=IF(AND(C1355="Private nonprofit",E1355&lt;&gt;""),E1355,"")</f>
      </c>
      <c r="P1355" t="str">
        <f>=IF(AND(C1355="Private nonprofit",E1355&lt;&gt;""),I1355,"")</f>
      </c>
    </row>
    <row r="1356">
      <c r="A1356" t="n">
        <v>228325</v>
      </c>
      <c r="B1356" t="s">
        <v>4956</v>
      </c>
      <c r="C1356" t="s">
        <v>163</v>
      </c>
      <c r="D1356" t="n">
        <v>49</v>
      </c>
      <c r="E1356" t="n">
        <v>19834</v>
      </c>
      <c r="F1356" t="n">
        <v>81</v>
      </c>
      <c r="G1356" t="n">
        <v>15</v>
      </c>
      <c r="H1356" t="n">
        <v>2108</v>
      </c>
      <c r="I1356" t="n">
        <v>42</v>
      </c>
      <c r="J1356" s="10" t="str">
        <f>=LOG10(H1356)</f>
      </c>
      <c r="K1356" t="str">
        <f>=_xlfn.RANK.AVG(H1356,H$2:H$1654,1)</f>
      </c>
      <c r="L1356" t="str">
        <f>=_xlfn.RANK.AVG(I1356,I$2:I$1654,1)</f>
      </c>
      <c r="M1356" t="str">
        <f>=IF(AND(C1356="Public",E1356&lt;&gt;""),E1356,"")</f>
      </c>
      <c r="N1356" t="str">
        <f>=IF(AND(C1356="Public",E1356&lt;&gt;""),I1356,"")</f>
      </c>
      <c r="O1356" t="str">
        <f>=IF(AND(C1356="Private nonprofit",E1356&lt;&gt;""),E1356,"")</f>
      </c>
      <c r="P1356" t="str">
        <f>=IF(AND(C1356="Private nonprofit",E1356&lt;&gt;""),I1356,"")</f>
      </c>
    </row>
    <row r="1357">
      <c r="A1357" t="n">
        <v>228343</v>
      </c>
      <c r="B1357" t="s">
        <v>4958</v>
      </c>
      <c r="C1357" t="s">
        <v>163</v>
      </c>
      <c r="D1357" t="n">
        <v>23</v>
      </c>
      <c r="E1357" t="n">
        <v>30687</v>
      </c>
      <c r="F1357" t="n">
        <v>83</v>
      </c>
      <c r="G1357" t="n">
        <v>11</v>
      </c>
      <c r="H1357" t="n">
        <v>1524</v>
      </c>
      <c r="I1357" t="n">
        <v>69.3</v>
      </c>
      <c r="J1357" s="10" t="str">
        <f>=LOG10(H1357)</f>
      </c>
      <c r="K1357" t="str">
        <f>=_xlfn.RANK.AVG(H1357,H$2:H$1654,1)</f>
      </c>
      <c r="L1357" t="str">
        <f>=_xlfn.RANK.AVG(I1357,I$2:I$1654,1)</f>
      </c>
      <c r="M1357" t="str">
        <f>=IF(AND(C1357="Public",E1357&lt;&gt;""),E1357,"")</f>
      </c>
      <c r="N1357" t="str">
        <f>=IF(AND(C1357="Public",E1357&lt;&gt;""),I1357,"")</f>
      </c>
      <c r="O1357" t="str">
        <f>=IF(AND(C1357="Private nonprofit",E1357&lt;&gt;""),E1357,"")</f>
      </c>
      <c r="P1357" t="str">
        <f>=IF(AND(C1357="Private nonprofit",E1357&lt;&gt;""),I1357,"")</f>
      </c>
    </row>
    <row r="1358">
      <c r="A1358" t="n">
        <v>228431</v>
      </c>
      <c r="B1358" t="s">
        <v>4959</v>
      </c>
      <c r="C1358" t="s">
        <v>149</v>
      </c>
      <c r="D1358" t="n">
        <v>37</v>
      </c>
      <c r="E1358" t="n">
        <v>15498</v>
      </c>
      <c r="F1358" t="n">
        <v>71</v>
      </c>
      <c r="G1358" t="n">
        <v>15</v>
      </c>
      <c r="H1358" t="n">
        <v>12740</v>
      </c>
      <c r="I1358" t="n">
        <v>51.7</v>
      </c>
      <c r="J1358" s="10" t="str">
        <f>=LOG10(H1358)</f>
      </c>
      <c r="K1358" t="str">
        <f>=_xlfn.RANK.AVG(H1358,H$2:H$1654,1)</f>
      </c>
      <c r="L1358" t="str">
        <f>=_xlfn.RANK.AVG(I1358,I$2:I$1654,1)</f>
      </c>
      <c r="M1358" t="str">
        <f>=IF(AND(C1358="Public",E1358&lt;&gt;""),E1358,"")</f>
      </c>
      <c r="N1358" t="str">
        <f>=IF(AND(C1358="Public",E1358&lt;&gt;""),I1358,"")</f>
      </c>
      <c r="O1358" t="str">
        <f>=IF(AND(C1358="Private nonprofit",E1358&lt;&gt;""),E1358,"")</f>
      </c>
      <c r="P1358" t="str">
        <f>=IF(AND(C1358="Private nonprofit",E1358&lt;&gt;""),I1358,"")</f>
      </c>
    </row>
    <row r="1359">
      <c r="A1359" t="n">
        <v>228459</v>
      </c>
      <c r="B1359" t="s">
        <v>4961</v>
      </c>
      <c r="C1359" t="s">
        <v>149</v>
      </c>
      <c r="D1359" t="n">
        <v>36</v>
      </c>
      <c r="E1359" t="n">
        <v>15307</v>
      </c>
      <c r="F1359" t="n">
        <v>78</v>
      </c>
      <c r="G1359" t="n">
        <v>21</v>
      </c>
      <c r="H1359" t="n">
        <v>41676</v>
      </c>
      <c r="I1359" t="n">
        <v>56.2</v>
      </c>
      <c r="J1359" s="10" t="str">
        <f>=LOG10(H1359)</f>
      </c>
      <c r="K1359" t="str">
        <f>=_xlfn.RANK.AVG(H1359,H$2:H$1654,1)</f>
      </c>
      <c r="L1359" t="str">
        <f>=_xlfn.RANK.AVG(I1359,I$2:I$1654,1)</f>
      </c>
      <c r="M1359" t="str">
        <f>=IF(AND(C1359="Public",E1359&lt;&gt;""),E1359,"")</f>
      </c>
      <c r="N1359" t="str">
        <f>=IF(AND(C1359="Public",E1359&lt;&gt;""),I1359,"")</f>
      </c>
      <c r="O1359" t="str">
        <f>=IF(AND(C1359="Private nonprofit",E1359&lt;&gt;""),E1359,"")</f>
      </c>
      <c r="P1359" t="str">
        <f>=IF(AND(C1359="Private nonprofit",E1359&lt;&gt;""),I1359,"")</f>
      </c>
    </row>
    <row r="1360">
      <c r="A1360" t="n">
        <v>228468</v>
      </c>
      <c r="B1360" t="s">
        <v>4962</v>
      </c>
      <c r="C1360" t="s">
        <v>163</v>
      </c>
      <c r="D1360" t="n">
        <v>39</v>
      </c>
      <c r="E1360" t="n">
        <v>20198</v>
      </c>
      <c r="F1360" t="n">
        <v>70</v>
      </c>
      <c r="G1360" t="n">
        <v>12</v>
      </c>
      <c r="H1360" t="n">
        <v>912</v>
      </c>
      <c r="I1360" t="n">
        <v>38.8</v>
      </c>
      <c r="J1360" s="10" t="str">
        <f>=LOG10(H1360)</f>
      </c>
      <c r="K1360" t="str">
        <f>=_xlfn.RANK.AVG(H1360,H$2:H$1654,1)</f>
      </c>
      <c r="L1360" t="str">
        <f>=_xlfn.RANK.AVG(I1360,I$2:I$1654,1)</f>
      </c>
      <c r="M1360" t="str">
        <f>=IF(AND(C1360="Public",E1360&lt;&gt;""),E1360,"")</f>
      </c>
      <c r="N1360" t="str">
        <f>=IF(AND(C1360="Public",E1360&lt;&gt;""),I1360,"")</f>
      </c>
      <c r="O1360" t="str">
        <f>=IF(AND(C1360="Private nonprofit",E1360&lt;&gt;""),E1360,"")</f>
      </c>
      <c r="P1360" t="str">
        <f>=IF(AND(C1360="Private nonprofit",E1360&lt;&gt;""),I1360,"")</f>
      </c>
    </row>
    <row r="1361">
      <c r="A1361" t="n">
        <v>228501</v>
      </c>
      <c r="B1361" t="s">
        <v>4965</v>
      </c>
      <c r="C1361" t="s">
        <v>149</v>
      </c>
      <c r="D1361" t="n">
        <v>52</v>
      </c>
      <c r="E1361" t="n">
        <v>12240</v>
      </c>
      <c r="F1361" t="n">
        <v>58</v>
      </c>
      <c r="G1361" t="n">
        <v>11</v>
      </c>
      <c r="H1361" t="n">
        <v>2441</v>
      </c>
      <c r="I1361" t="n">
        <v>27.4</v>
      </c>
      <c r="J1361" s="10" t="str">
        <f>=LOG10(H1361)</f>
      </c>
      <c r="K1361" t="str">
        <f>=_xlfn.RANK.AVG(H1361,H$2:H$1654,1)</f>
      </c>
      <c r="L1361" t="str">
        <f>=_xlfn.RANK.AVG(I1361,I$2:I$1654,1)</f>
      </c>
      <c r="M1361" t="str">
        <f>=IF(AND(C1361="Public",E1361&lt;&gt;""),E1361,"")</f>
      </c>
      <c r="N1361" t="str">
        <f>=IF(AND(C1361="Public",E1361&lt;&gt;""),I1361,"")</f>
      </c>
      <c r="O1361" t="str">
        <f>=IF(AND(C1361="Private nonprofit",E1361&lt;&gt;""),E1361,"")</f>
      </c>
      <c r="P1361" t="str">
        <f>=IF(AND(C1361="Private nonprofit",E1361&lt;&gt;""),I1361,"")</f>
      </c>
    </row>
    <row r="1362">
      <c r="A1362" t="n">
        <v>228529</v>
      </c>
      <c r="B1362" t="s">
        <v>4967</v>
      </c>
      <c r="C1362" t="s">
        <v>149</v>
      </c>
      <c r="D1362" t="n">
        <v>37</v>
      </c>
      <c r="E1362" t="n">
        <v>15363</v>
      </c>
      <c r="F1362" t="n">
        <v>74</v>
      </c>
      <c r="G1362" t="n">
        <v>18</v>
      </c>
      <c r="H1362" t="n">
        <v>17448</v>
      </c>
      <c r="I1362" t="n">
        <v>51.2</v>
      </c>
      <c r="J1362" s="10" t="str">
        <f>=LOG10(H1362)</f>
      </c>
      <c r="K1362" t="str">
        <f>=_xlfn.RANK.AVG(H1362,H$2:H$1654,1)</f>
      </c>
      <c r="L1362" t="str">
        <f>=_xlfn.RANK.AVG(I1362,I$2:I$1654,1)</f>
      </c>
      <c r="M1362" t="str">
        <f>=IF(AND(C1362="Public",E1362&lt;&gt;""),E1362,"")</f>
      </c>
      <c r="N1362" t="str">
        <f>=IF(AND(C1362="Public",E1362&lt;&gt;""),I1362,"")</f>
      </c>
      <c r="O1362" t="str">
        <f>=IF(AND(C1362="Private nonprofit",E1362&lt;&gt;""),E1362,"")</f>
      </c>
      <c r="P1362" t="str">
        <f>=IF(AND(C1362="Private nonprofit",E1362&lt;&gt;""),I1362,"")</f>
      </c>
    </row>
    <row r="1363">
      <c r="A1363" t="n">
        <v>228705</v>
      </c>
      <c r="B1363" t="s">
        <v>4976</v>
      </c>
      <c r="C1363" t="s">
        <v>149</v>
      </c>
      <c r="D1363" t="n">
        <v>55</v>
      </c>
      <c r="E1363" t="n">
        <v>10474</v>
      </c>
      <c r="F1363" t="n">
        <v>67</v>
      </c>
      <c r="G1363" t="n">
        <v>16</v>
      </c>
      <c r="H1363" t="n">
        <v>7003</v>
      </c>
      <c r="I1363" t="n">
        <v>45.6</v>
      </c>
      <c r="J1363" s="10" t="str">
        <f>=LOG10(H1363)</f>
      </c>
      <c r="K1363" t="str">
        <f>=_xlfn.RANK.AVG(H1363,H$2:H$1654,1)</f>
      </c>
      <c r="L1363" t="str">
        <f>=_xlfn.RANK.AVG(I1363,I$2:I$1654,1)</f>
      </c>
      <c r="M1363" t="str">
        <f>=IF(AND(C1363="Public",E1363&lt;&gt;""),E1363,"")</f>
      </c>
      <c r="N1363" t="str">
        <f>=IF(AND(C1363="Public",E1363&lt;&gt;""),I1363,"")</f>
      </c>
      <c r="O1363" t="str">
        <f>=IF(AND(C1363="Private nonprofit",E1363&lt;&gt;""),E1363,"")</f>
      </c>
      <c r="P1363" t="str">
        <f>=IF(AND(C1363="Private nonprofit",E1363&lt;&gt;""),I1363,"")</f>
      </c>
    </row>
    <row r="1364">
      <c r="A1364" t="n">
        <v>228723</v>
      </c>
      <c r="B1364" t="s">
        <v>4978</v>
      </c>
      <c r="C1364" t="s">
        <v>149</v>
      </c>
      <c r="D1364" t="n">
        <v>19</v>
      </c>
      <c r="E1364" t="n">
        <v>21610</v>
      </c>
      <c r="F1364" t="n">
        <v>94</v>
      </c>
      <c r="G1364" t="n">
        <v>19</v>
      </c>
      <c r="H1364" t="n">
        <v>78501</v>
      </c>
      <c r="I1364" t="n">
        <v>83.8</v>
      </c>
      <c r="J1364" s="10" t="str">
        <f>=LOG10(H1364)</f>
      </c>
      <c r="K1364" t="str">
        <f>=_xlfn.RANK.AVG(H1364,H$2:H$1654,1)</f>
      </c>
      <c r="L1364" t="str">
        <f>=_xlfn.RANK.AVG(I1364,I$2:I$1654,1)</f>
      </c>
      <c r="M1364" t="str">
        <f>=IF(AND(C1364="Public",E1364&lt;&gt;""),E1364,"")</f>
      </c>
      <c r="N1364" t="str">
        <f>=IF(AND(C1364="Public",E1364&lt;&gt;""),I1364,"")</f>
      </c>
      <c r="O1364" t="str">
        <f>=IF(AND(C1364="Private nonprofit",E1364&lt;&gt;""),E1364,"")</f>
      </c>
      <c r="P1364" t="str">
        <f>=IF(AND(C1364="Private nonprofit",E1364&lt;&gt;""),I1364,"")</f>
      </c>
    </row>
    <row r="1365">
      <c r="A1365" t="n">
        <v>228769</v>
      </c>
      <c r="B1365" t="s">
        <v>4980</v>
      </c>
      <c r="C1365" t="s">
        <v>149</v>
      </c>
      <c r="D1365" t="n">
        <v>40</v>
      </c>
      <c r="E1365" t="n">
        <v>14956</v>
      </c>
      <c r="F1365" t="n">
        <v>73</v>
      </c>
      <c r="G1365" t="n">
        <v>23</v>
      </c>
      <c r="H1365" t="n">
        <v>54487</v>
      </c>
      <c r="I1365" t="n">
        <v>56.5</v>
      </c>
      <c r="J1365" s="10" t="str">
        <f>=LOG10(H1365)</f>
      </c>
      <c r="K1365" t="str">
        <f>=_xlfn.RANK.AVG(H1365,H$2:H$1654,1)</f>
      </c>
      <c r="L1365" t="str">
        <f>=_xlfn.RANK.AVG(I1365,I$2:I$1654,1)</f>
      </c>
      <c r="M1365" t="str">
        <f>=IF(AND(C1365="Public",E1365&lt;&gt;""),E1365,"")</f>
      </c>
      <c r="N1365" t="str">
        <f>=IF(AND(C1365="Public",E1365&lt;&gt;""),I1365,"")</f>
      </c>
      <c r="O1365" t="str">
        <f>=IF(AND(C1365="Private nonprofit",E1365&lt;&gt;""),E1365,"")</f>
      </c>
      <c r="P1365" t="str">
        <f>=IF(AND(C1365="Private nonprofit",E1365&lt;&gt;""),I1365,"")</f>
      </c>
    </row>
    <row r="1366">
      <c r="A1366" t="n">
        <v>228778</v>
      </c>
      <c r="B1366" t="s">
        <v>4981</v>
      </c>
      <c r="C1366" t="s">
        <v>149</v>
      </c>
      <c r="D1366" t="n">
        <v>25</v>
      </c>
      <c r="E1366" t="n">
        <v>18036</v>
      </c>
      <c r="F1366" t="n">
        <v>96</v>
      </c>
      <c r="G1366" t="n">
        <v>18</v>
      </c>
      <c r="H1366" t="n">
        <v>55710</v>
      </c>
      <c r="I1366" t="n">
        <v>87.6</v>
      </c>
      <c r="J1366" s="10" t="str">
        <f>=LOG10(H1366)</f>
      </c>
      <c r="K1366" t="str">
        <f>=_xlfn.RANK.AVG(H1366,H$2:H$1654,1)</f>
      </c>
      <c r="L1366" t="str">
        <f>=_xlfn.RANK.AVG(I1366,I$2:I$1654,1)</f>
      </c>
      <c r="M1366" t="str">
        <f>=IF(AND(C1366="Public",E1366&lt;&gt;""),E1366,"")</f>
      </c>
      <c r="N1366" t="str">
        <f>=IF(AND(C1366="Public",E1366&lt;&gt;""),I1366,"")</f>
      </c>
      <c r="O1366" t="str">
        <f>=IF(AND(C1366="Private nonprofit",E1366&lt;&gt;""),E1366,"")</f>
      </c>
      <c r="P1366" t="str">
        <f>=IF(AND(C1366="Private nonprofit",E1366&lt;&gt;""),I1366,"")</f>
      </c>
    </row>
    <row r="1367">
      <c r="A1367" t="n">
        <v>228787</v>
      </c>
      <c r="B1367" t="s">
        <v>4982</v>
      </c>
      <c r="C1367" t="s">
        <v>149</v>
      </c>
      <c r="D1367" t="n">
        <v>30</v>
      </c>
      <c r="E1367" t="n">
        <v>13464</v>
      </c>
      <c r="F1367" t="n">
        <v>88</v>
      </c>
      <c r="G1367" t="n">
        <v>27</v>
      </c>
      <c r="H1367" t="n">
        <v>34317</v>
      </c>
      <c r="I1367" t="n">
        <v>70.8</v>
      </c>
      <c r="J1367" s="10" t="str">
        <f>=LOG10(H1367)</f>
      </c>
      <c r="K1367" t="str">
        <f>=_xlfn.RANK.AVG(H1367,H$2:H$1654,1)</f>
      </c>
      <c r="L1367" t="str">
        <f>=_xlfn.RANK.AVG(I1367,I$2:I$1654,1)</f>
      </c>
      <c r="M1367" t="str">
        <f>=IF(AND(C1367="Public",E1367&lt;&gt;""),E1367,"")</f>
      </c>
      <c r="N1367" t="str">
        <f>=IF(AND(C1367="Public",E1367&lt;&gt;""),I1367,"")</f>
      </c>
      <c r="O1367" t="str">
        <f>=IF(AND(C1367="Private nonprofit",E1367&lt;&gt;""),E1367,"")</f>
      </c>
      <c r="P1367" t="str">
        <f>=IF(AND(C1367="Private nonprofit",E1367&lt;&gt;""),I1367,"")</f>
      </c>
    </row>
    <row r="1368">
      <c r="A1368" t="n">
        <v>228796</v>
      </c>
      <c r="B1368" t="s">
        <v>4984</v>
      </c>
      <c r="C1368" t="s">
        <v>149</v>
      </c>
      <c r="D1368" t="n">
        <v>61</v>
      </c>
      <c r="E1368" t="n">
        <v>10333</v>
      </c>
      <c r="F1368" t="n">
        <v>77</v>
      </c>
      <c r="G1368" t="n">
        <v>20</v>
      </c>
      <c r="H1368" t="n">
        <v>28323</v>
      </c>
      <c r="I1368" t="n">
        <v>45.9</v>
      </c>
      <c r="J1368" s="10" t="str">
        <f>=LOG10(H1368)</f>
      </c>
      <c r="K1368" t="str">
        <f>=_xlfn.RANK.AVG(H1368,H$2:H$1654,1)</f>
      </c>
      <c r="L1368" t="str">
        <f>=_xlfn.RANK.AVG(I1368,I$2:I$1654,1)</f>
      </c>
      <c r="M1368" t="str">
        <f>=IF(AND(C1368="Public",E1368&lt;&gt;""),E1368,"")</f>
      </c>
      <c r="N1368" t="str">
        <f>=IF(AND(C1368="Public",E1368&lt;&gt;""),I1368,"")</f>
      </c>
      <c r="O1368" t="str">
        <f>=IF(AND(C1368="Private nonprofit",E1368&lt;&gt;""),E1368,"")</f>
      </c>
      <c r="P1368" t="str">
        <f>=IF(AND(C1368="Private nonprofit",E1368&lt;&gt;""),I1368,"")</f>
      </c>
    </row>
    <row r="1369">
      <c r="A1369" t="n">
        <v>228802</v>
      </c>
      <c r="B1369" t="s">
        <v>4985</v>
      </c>
      <c r="C1369" t="s">
        <v>149</v>
      </c>
      <c r="D1369" t="n">
        <v>38</v>
      </c>
      <c r="E1369" t="n">
        <v>14043</v>
      </c>
      <c r="F1369" t="n">
        <v>73</v>
      </c>
      <c r="G1369" t="n">
        <v>17</v>
      </c>
      <c r="H1369" t="n">
        <v>11335</v>
      </c>
      <c r="I1369" t="n">
        <v>46.8</v>
      </c>
      <c r="J1369" s="10" t="str">
        <f>=LOG10(H1369)</f>
      </c>
      <c r="K1369" t="str">
        <f>=_xlfn.RANK.AVG(H1369,H$2:H$1654,1)</f>
      </c>
      <c r="L1369" t="str">
        <f>=_xlfn.RANK.AVG(I1369,I$2:I$1654,1)</f>
      </c>
      <c r="M1369" t="str">
        <f>=IF(AND(C1369="Public",E1369&lt;&gt;""),E1369,"")</f>
      </c>
      <c r="N1369" t="str">
        <f>=IF(AND(C1369="Public",E1369&lt;&gt;""),I1369,"")</f>
      </c>
      <c r="O1369" t="str">
        <f>=IF(AND(C1369="Private nonprofit",E1369&lt;&gt;""),E1369,"")</f>
      </c>
      <c r="P1369" t="str">
        <f>=IF(AND(C1369="Private nonprofit",E1369&lt;&gt;""),I1369,"")</f>
      </c>
    </row>
    <row r="1370">
      <c r="A1370" t="n">
        <v>228875</v>
      </c>
      <c r="B1370" t="s">
        <v>4988</v>
      </c>
      <c r="C1370" t="s">
        <v>163</v>
      </c>
      <c r="D1370" t="n">
        <v>13</v>
      </c>
      <c r="E1370" t="n">
        <v>39005</v>
      </c>
      <c r="F1370" t="n">
        <v>94</v>
      </c>
      <c r="G1370" t="n">
        <v>14</v>
      </c>
      <c r="H1370" t="n">
        <v>12870</v>
      </c>
      <c r="I1370" t="n">
        <v>85.5</v>
      </c>
      <c r="J1370" s="10" t="str">
        <f>=LOG10(H1370)</f>
      </c>
      <c r="K1370" t="str">
        <f>=_xlfn.RANK.AVG(H1370,H$2:H$1654,1)</f>
      </c>
      <c r="L1370" t="str">
        <f>=_xlfn.RANK.AVG(I1370,I$2:I$1654,1)</f>
      </c>
      <c r="M1370" t="str">
        <f>=IF(AND(C1370="Public",E1370&lt;&gt;""),E1370,"")</f>
      </c>
      <c r="N1370" t="str">
        <f>=IF(AND(C1370="Public",E1370&lt;&gt;""),I1370,"")</f>
      </c>
      <c r="O1370" t="str">
        <f>=IF(AND(C1370="Private nonprofit",E1370&lt;&gt;""),E1370,"")</f>
      </c>
      <c r="P1370" t="str">
        <f>=IF(AND(C1370="Private nonprofit",E1370&lt;&gt;""),I1370,"")</f>
      </c>
    </row>
    <row r="1371">
      <c r="A1371" t="n">
        <v>228884</v>
      </c>
      <c r="B1371" t="s">
        <v>4989</v>
      </c>
      <c r="C1371" t="s">
        <v>163</v>
      </c>
      <c r="D1371" t="n">
        <v>85</v>
      </c>
      <c r="E1371" t="n">
        <v>10901</v>
      </c>
      <c r="F1371" t="n">
        <v>60</v>
      </c>
      <c r="G1371" t="n">
        <v>23</v>
      </c>
      <c r="H1371" t="n">
        <v>872</v>
      </c>
      <c r="I1371" t="n">
        <v>10.3</v>
      </c>
      <c r="J1371" s="10" t="str">
        <f>=LOG10(H1371)</f>
      </c>
      <c r="K1371" t="str">
        <f>=_xlfn.RANK.AVG(H1371,H$2:H$1654,1)</f>
      </c>
      <c r="L1371" t="str">
        <f>=_xlfn.RANK.AVG(I1371,I$2:I$1654,1)</f>
      </c>
      <c r="M1371" t="str">
        <f>=IF(AND(C1371="Public",E1371&lt;&gt;""),E1371,"")</f>
      </c>
      <c r="N1371" t="str">
        <f>=IF(AND(C1371="Public",E1371&lt;&gt;""),I1371,"")</f>
      </c>
      <c r="O1371" t="str">
        <f>=IF(AND(C1371="Private nonprofit",E1371&lt;&gt;""),E1371,"")</f>
      </c>
      <c r="P1371" t="str">
        <f>=IF(AND(C1371="Private nonprofit",E1371&lt;&gt;""),I1371,"")</f>
      </c>
    </row>
    <row r="1372">
      <c r="A1372" t="n">
        <v>228981</v>
      </c>
      <c r="B1372" t="s">
        <v>4991</v>
      </c>
      <c r="C1372" t="s">
        <v>163</v>
      </c>
      <c r="D1372" t="n">
        <v>38</v>
      </c>
      <c r="E1372" t="n">
        <v>23600</v>
      </c>
      <c r="F1372" t="n">
        <v>67</v>
      </c>
      <c r="G1372" t="n">
        <v>10</v>
      </c>
      <c r="H1372" t="n">
        <v>1574</v>
      </c>
      <c r="I1372" t="n">
        <v>55.2</v>
      </c>
      <c r="J1372" s="10" t="str">
        <f>=LOG10(H1372)</f>
      </c>
      <c r="K1372" t="str">
        <f>=_xlfn.RANK.AVG(H1372,H$2:H$1654,1)</f>
      </c>
      <c r="L1372" t="str">
        <f>=_xlfn.RANK.AVG(I1372,I$2:I$1654,1)</f>
      </c>
      <c r="M1372" t="str">
        <f>=IF(AND(C1372="Public",E1372&lt;&gt;""),E1372,"")</f>
      </c>
      <c r="N1372" t="str">
        <f>=IF(AND(C1372="Public",E1372&lt;&gt;""),I1372,"")</f>
      </c>
      <c r="O1372" t="str">
        <f>=IF(AND(C1372="Private nonprofit",E1372&lt;&gt;""),E1372,"")</f>
      </c>
      <c r="P1372" t="str">
        <f>=IF(AND(C1372="Private nonprofit",E1372&lt;&gt;""),I1372,"")</f>
      </c>
    </row>
    <row r="1373">
      <c r="A1373" t="n">
        <v>229018</v>
      </c>
      <c r="B1373" t="s">
        <v>4992</v>
      </c>
      <c r="C1373" t="s">
        <v>149</v>
      </c>
      <c r="D1373" t="n">
        <v>36</v>
      </c>
      <c r="E1373" t="n">
        <v>10143</v>
      </c>
      <c r="F1373" t="n">
        <v>61</v>
      </c>
      <c r="G1373" t="n">
        <v>20</v>
      </c>
      <c r="H1373" t="n">
        <v>7456</v>
      </c>
      <c r="I1373" t="n">
        <v>43</v>
      </c>
      <c r="J1373" s="10" t="str">
        <f>=LOG10(H1373)</f>
      </c>
      <c r="K1373" t="str">
        <f>=_xlfn.RANK.AVG(H1373,H$2:H$1654,1)</f>
      </c>
      <c r="L1373" t="str">
        <f>=_xlfn.RANK.AVG(I1373,I$2:I$1654,1)</f>
      </c>
      <c r="M1373" t="str">
        <f>=IF(AND(C1373="Public",E1373&lt;&gt;""),E1373,"")</f>
      </c>
      <c r="N1373" t="str">
        <f>=IF(AND(C1373="Public",E1373&lt;&gt;""),I1373,"")</f>
      </c>
      <c r="O1373" t="str">
        <f>=IF(AND(C1373="Private nonprofit",E1373&lt;&gt;""),E1373,"")</f>
      </c>
      <c r="P1373" t="str">
        <f>=IF(AND(C1373="Private nonprofit",E1373&lt;&gt;""),I1373,"")</f>
      </c>
    </row>
    <row r="1374">
      <c r="A1374" t="n">
        <v>229027</v>
      </c>
      <c r="B1374" t="s">
        <v>4993</v>
      </c>
      <c r="C1374" t="s">
        <v>149</v>
      </c>
      <c r="D1374" t="n">
        <v>42</v>
      </c>
      <c r="E1374" t="n">
        <v>10831</v>
      </c>
      <c r="F1374" t="n">
        <v>79</v>
      </c>
      <c r="G1374" t="n">
        <v>25</v>
      </c>
      <c r="H1374" t="n">
        <v>38728</v>
      </c>
      <c r="I1374" t="n">
        <v>51.2</v>
      </c>
      <c r="J1374" s="10" t="str">
        <f>=LOG10(H1374)</f>
      </c>
      <c r="K1374" t="str">
        <f>=_xlfn.RANK.AVG(H1374,H$2:H$1654,1)</f>
      </c>
      <c r="L1374" t="str">
        <f>=_xlfn.RANK.AVG(I1374,I$2:I$1654,1)</f>
      </c>
      <c r="M1374" t="str">
        <f>=IF(AND(C1374="Public",E1374&lt;&gt;""),E1374,"")</f>
      </c>
      <c r="N1374" t="str">
        <f>=IF(AND(C1374="Public",E1374&lt;&gt;""),I1374,"")</f>
      </c>
      <c r="O1374" t="str">
        <f>=IF(AND(C1374="Private nonprofit",E1374&lt;&gt;""),E1374,"")</f>
      </c>
      <c r="P1374" t="str">
        <f>=IF(AND(C1374="Private nonprofit",E1374&lt;&gt;""),I1374,"")</f>
      </c>
    </row>
    <row r="1375">
      <c r="A1375" t="n">
        <v>229063</v>
      </c>
      <c r="B1375" t="s">
        <v>4994</v>
      </c>
      <c r="C1375" t="s">
        <v>149</v>
      </c>
      <c r="D1375" t="n">
        <v>71</v>
      </c>
      <c r="E1375" t="n">
        <v>15021</v>
      </c>
      <c r="F1375" t="n">
        <v>57</v>
      </c>
      <c r="G1375" t="n">
        <v>16</v>
      </c>
      <c r="H1375" t="n">
        <v>9571</v>
      </c>
      <c r="I1375" t="n">
        <v>19.9</v>
      </c>
      <c r="J1375" s="10" t="str">
        <f>=LOG10(H1375)</f>
      </c>
      <c r="K1375" t="str">
        <f>=_xlfn.RANK.AVG(H1375,H$2:H$1654,1)</f>
      </c>
      <c r="L1375" t="str">
        <f>=_xlfn.RANK.AVG(I1375,I$2:I$1654,1)</f>
      </c>
      <c r="M1375" t="str">
        <f>=IF(AND(C1375="Public",E1375&lt;&gt;""),E1375,"")</f>
      </c>
      <c r="N1375" t="str">
        <f>=IF(AND(C1375="Public",E1375&lt;&gt;""),I1375,"")</f>
      </c>
      <c r="O1375" t="str">
        <f>=IF(AND(C1375="Private nonprofit",E1375&lt;&gt;""),E1375,"")</f>
      </c>
      <c r="P1375" t="str">
        <f>=IF(AND(C1375="Private nonprofit",E1375&lt;&gt;""),I1375,"")</f>
      </c>
    </row>
    <row r="1376">
      <c r="A1376" t="n">
        <v>229115</v>
      </c>
      <c r="B1376" t="s">
        <v>4995</v>
      </c>
      <c r="C1376" t="s">
        <v>149</v>
      </c>
      <c r="D1376" t="n">
        <v>26</v>
      </c>
      <c r="E1376" t="n">
        <v>16773</v>
      </c>
      <c r="F1376" t="n">
        <v>85</v>
      </c>
      <c r="G1376" t="n">
        <v>21</v>
      </c>
      <c r="H1376" t="n">
        <v>43357</v>
      </c>
      <c r="I1376" t="n">
        <v>64.4</v>
      </c>
      <c r="J1376" s="10" t="str">
        <f>=LOG10(H1376)</f>
      </c>
      <c r="K1376" t="str">
        <f>=_xlfn.RANK.AVG(H1376,H$2:H$1654,1)</f>
      </c>
      <c r="L1376" t="str">
        <f>=_xlfn.RANK.AVG(I1376,I$2:I$1654,1)</f>
      </c>
      <c r="M1376" t="str">
        <f>=IF(AND(C1376="Public",E1376&lt;&gt;""),E1376,"")</f>
      </c>
      <c r="N1376" t="str">
        <f>=IF(AND(C1376="Public",E1376&lt;&gt;""),I1376,"")</f>
      </c>
      <c r="O1376" t="str">
        <f>=IF(AND(C1376="Private nonprofit",E1376&lt;&gt;""),E1376,"")</f>
      </c>
      <c r="P1376" t="str">
        <f>=IF(AND(C1376="Private nonprofit",E1376&lt;&gt;""),I1376,"")</f>
      </c>
    </row>
    <row r="1377">
      <c r="A1377" t="n">
        <v>229160</v>
      </c>
      <c r="B1377" t="s">
        <v>4996</v>
      </c>
      <c r="C1377" t="s">
        <v>163</v>
      </c>
      <c r="D1377" t="n">
        <v>41</v>
      </c>
      <c r="E1377" t="n">
        <v>21169</v>
      </c>
      <c r="F1377" t="n">
        <v>63</v>
      </c>
      <c r="G1377" t="n">
        <v>13</v>
      </c>
      <c r="H1377" t="n">
        <v>2979</v>
      </c>
      <c r="I1377" t="n">
        <v>32.4</v>
      </c>
      <c r="J1377" s="10" t="str">
        <f>=LOG10(H1377)</f>
      </c>
      <c r="K1377" t="str">
        <f>=_xlfn.RANK.AVG(H1377,H$2:H$1654,1)</f>
      </c>
      <c r="L1377" t="str">
        <f>=_xlfn.RANK.AVG(I1377,I$2:I$1654,1)</f>
      </c>
      <c r="M1377" t="str">
        <f>=IF(AND(C1377="Public",E1377&lt;&gt;""),E1377,"")</f>
      </c>
      <c r="N1377" t="str">
        <f>=IF(AND(C1377="Public",E1377&lt;&gt;""),I1377,"")</f>
      </c>
      <c r="O1377" t="str">
        <f>=IF(AND(C1377="Private nonprofit",E1377&lt;&gt;""),E1377,"")</f>
      </c>
      <c r="P1377" t="str">
        <f>=IF(AND(C1377="Private nonprofit",E1377&lt;&gt;""),I1377,"")</f>
      </c>
    </row>
    <row r="1378">
      <c r="A1378" t="n">
        <v>229179</v>
      </c>
      <c r="B1378" t="s">
        <v>4997</v>
      </c>
      <c r="C1378" t="s">
        <v>149</v>
      </c>
      <c r="D1378" t="n">
        <v>40</v>
      </c>
      <c r="E1378" t="n">
        <v>10763</v>
      </c>
      <c r="F1378" t="n">
        <v>74</v>
      </c>
      <c r="G1378" t="n">
        <v>17</v>
      </c>
      <c r="H1378" t="n">
        <v>19829</v>
      </c>
      <c r="I1378" t="n">
        <v>44.2</v>
      </c>
      <c r="J1378" s="10" t="str">
        <f>=LOG10(H1378)</f>
      </c>
      <c r="K1378" t="str">
        <f>=_xlfn.RANK.AVG(H1378,H$2:H$1654,1)</f>
      </c>
      <c r="L1378" t="str">
        <f>=_xlfn.RANK.AVG(I1378,I$2:I$1654,1)</f>
      </c>
      <c r="M1378" t="str">
        <f>=IF(AND(C1378="Public",E1378&lt;&gt;""),E1378,"")</f>
      </c>
      <c r="N1378" t="str">
        <f>=IF(AND(C1378="Public",E1378&lt;&gt;""),I1378,"")</f>
      </c>
      <c r="O1378" t="str">
        <f>=IF(AND(C1378="Private nonprofit",E1378&lt;&gt;""),E1378,"")</f>
      </c>
      <c r="P1378" t="str">
        <f>=IF(AND(C1378="Private nonprofit",E1378&lt;&gt;""),I1378,"")</f>
      </c>
    </row>
    <row r="1379">
      <c r="A1379" t="n">
        <v>229267</v>
      </c>
      <c r="B1379" t="s">
        <v>4998</v>
      </c>
      <c r="C1379" t="s">
        <v>163</v>
      </c>
      <c r="D1379" t="n">
        <v>16</v>
      </c>
      <c r="E1379" t="n">
        <v>32264</v>
      </c>
      <c r="F1379" t="n">
        <v>92</v>
      </c>
      <c r="G1379" t="n">
        <v>9</v>
      </c>
      <c r="H1379" t="n">
        <v>2762</v>
      </c>
      <c r="I1379" t="n">
        <v>81.9</v>
      </c>
      <c r="J1379" s="10" t="str">
        <f>=LOG10(H1379)</f>
      </c>
      <c r="K1379" t="str">
        <f>=_xlfn.RANK.AVG(H1379,H$2:H$1654,1)</f>
      </c>
      <c r="L1379" t="str">
        <f>=_xlfn.RANK.AVG(I1379,I$2:I$1654,1)</f>
      </c>
      <c r="M1379" t="str">
        <f>=IF(AND(C1379="Public",E1379&lt;&gt;""),E1379,"")</f>
      </c>
      <c r="N1379" t="str">
        <f>=IF(AND(C1379="Public",E1379&lt;&gt;""),I1379,"")</f>
      </c>
      <c r="O1379" t="str">
        <f>=IF(AND(C1379="Private nonprofit",E1379&lt;&gt;""),E1379,"")</f>
      </c>
      <c r="P1379" t="str">
        <f>=IF(AND(C1379="Private nonprofit",E1379&lt;&gt;""),I1379,"")</f>
      </c>
    </row>
    <row r="1380">
      <c r="A1380" t="n">
        <v>229780</v>
      </c>
      <c r="B1380" t="s">
        <v>5009</v>
      </c>
      <c r="C1380" t="s">
        <v>163</v>
      </c>
      <c r="D1380" t="n">
        <v>40</v>
      </c>
      <c r="E1380" t="n">
        <v>20222</v>
      </c>
      <c r="F1380" t="n">
        <v>48</v>
      </c>
      <c r="G1380" t="n">
        <v>10</v>
      </c>
      <c r="H1380" t="n">
        <v>3823</v>
      </c>
      <c r="I1380" t="n">
        <v>19.2</v>
      </c>
      <c r="J1380" s="10" t="str">
        <f>=LOG10(H1380)</f>
      </c>
      <c r="K1380" t="str">
        <f>=_xlfn.RANK.AVG(H1380,H$2:H$1654,1)</f>
      </c>
      <c r="L1380" t="str">
        <f>=_xlfn.RANK.AVG(I1380,I$2:I$1654,1)</f>
      </c>
      <c r="M1380" t="str">
        <f>=IF(AND(C1380="Public",E1380&lt;&gt;""),E1380,"")</f>
      </c>
      <c r="N1380" t="str">
        <f>=IF(AND(C1380="Public",E1380&lt;&gt;""),I1380,"")</f>
      </c>
      <c r="O1380" t="str">
        <f>=IF(AND(C1380="Private nonprofit",E1380&lt;&gt;""),E1380,"")</f>
      </c>
      <c r="P1380" t="str">
        <f>=IF(AND(C1380="Private nonprofit",E1380&lt;&gt;""),I1380,"")</f>
      </c>
    </row>
    <row r="1381">
      <c r="A1381" t="n">
        <v>229814</v>
      </c>
      <c r="B1381" t="s">
        <v>5012</v>
      </c>
      <c r="C1381" t="s">
        <v>149</v>
      </c>
      <c r="D1381" t="n">
        <v>39</v>
      </c>
      <c r="E1381" t="n">
        <v>17182</v>
      </c>
      <c r="F1381" t="n">
        <v>67</v>
      </c>
      <c r="G1381" t="n">
        <v>18</v>
      </c>
      <c r="H1381" t="n">
        <v>10667</v>
      </c>
      <c r="I1381" t="n">
        <v>47.3</v>
      </c>
      <c r="J1381" s="10" t="str">
        <f>=LOG10(H1381)</f>
      </c>
      <c r="K1381" t="str">
        <f>=_xlfn.RANK.AVG(H1381,H$2:H$1654,1)</f>
      </c>
      <c r="L1381" t="str">
        <f>=_xlfn.RANK.AVG(I1381,I$2:I$1654,1)</f>
      </c>
      <c r="M1381" t="str">
        <f>=IF(AND(C1381="Public",E1381&lt;&gt;""),E1381,"")</f>
      </c>
      <c r="N1381" t="str">
        <f>=IF(AND(C1381="Public",E1381&lt;&gt;""),I1381,"")</f>
      </c>
      <c r="O1381" t="str">
        <f>=IF(AND(C1381="Private nonprofit",E1381&lt;&gt;""),E1381,"")</f>
      </c>
      <c r="P1381" t="str">
        <f>=IF(AND(C1381="Private nonprofit",E1381&lt;&gt;""),I1381,"")</f>
      </c>
    </row>
    <row r="1382">
      <c r="A1382" t="n">
        <v>229887</v>
      </c>
      <c r="B1382" t="s">
        <v>5018</v>
      </c>
      <c r="C1382" t="s">
        <v>163</v>
      </c>
      <c r="D1382" t="n">
        <v>77</v>
      </c>
      <c r="E1382" t="n">
        <v>10290</v>
      </c>
      <c r="F1382" t="n">
        <v>32</v>
      </c>
      <c r="G1382" t="n">
        <v>18</v>
      </c>
      <c r="H1382" t="n">
        <v>798</v>
      </c>
      <c r="I1382" t="n">
        <v>20</v>
      </c>
      <c r="J1382" s="10" t="str">
        <f>=LOG10(H1382)</f>
      </c>
      <c r="K1382" t="str">
        <f>=_xlfn.RANK.AVG(H1382,H$2:H$1654,1)</f>
      </c>
      <c r="L1382" t="str">
        <f>=_xlfn.RANK.AVG(I1382,I$2:I$1654,1)</f>
      </c>
      <c r="M1382" t="str">
        <f>=IF(AND(C1382="Public",E1382&lt;&gt;""),E1382,"")</f>
      </c>
      <c r="N1382" t="str">
        <f>=IF(AND(C1382="Public",E1382&lt;&gt;""),I1382,"")</f>
      </c>
      <c r="O1382" t="str">
        <f>=IF(AND(C1382="Private nonprofit",E1382&lt;&gt;""),E1382,"")</f>
      </c>
      <c r="P1382" t="str">
        <f>=IF(AND(C1382="Private nonprofit",E1382&lt;&gt;""),I1382,"")</f>
      </c>
    </row>
    <row r="1383">
      <c r="A1383" t="n">
        <v>230038</v>
      </c>
      <c r="B1383" t="s">
        <v>5022</v>
      </c>
      <c r="C1383" t="s">
        <v>163</v>
      </c>
      <c r="D1383" t="n">
        <v>32</v>
      </c>
      <c r="E1383" t="n">
        <v>14643</v>
      </c>
      <c r="F1383" t="n">
        <v>89</v>
      </c>
      <c r="G1383" t="n">
        <v>21</v>
      </c>
      <c r="H1383" t="n">
        <v>41238</v>
      </c>
      <c r="I1383" t="n">
        <v>82.2</v>
      </c>
      <c r="J1383" s="10" t="str">
        <f>=LOG10(H1383)</f>
      </c>
      <c r="K1383" t="str">
        <f>=_xlfn.RANK.AVG(H1383,H$2:H$1654,1)</f>
      </c>
      <c r="L1383" t="str">
        <f>=_xlfn.RANK.AVG(I1383,I$2:I$1654,1)</f>
      </c>
      <c r="M1383" t="str">
        <f>=IF(AND(C1383="Public",E1383&lt;&gt;""),E1383,"")</f>
      </c>
      <c r="N1383" t="str">
        <f>=IF(AND(C1383="Public",E1383&lt;&gt;""),I1383,"")</f>
      </c>
      <c r="O1383" t="str">
        <f>=IF(AND(C1383="Private nonprofit",E1383&lt;&gt;""),E1383,"")</f>
      </c>
      <c r="P1383" t="str">
        <f>=IF(AND(C1383="Private nonprofit",E1383&lt;&gt;""),I1383,"")</f>
      </c>
    </row>
    <row r="1384">
      <c r="A1384" t="n">
        <v>230047</v>
      </c>
      <c r="B1384" t="s">
        <v>5024</v>
      </c>
      <c r="C1384" t="s">
        <v>163</v>
      </c>
      <c r="D1384" t="n">
        <v>30</v>
      </c>
      <c r="E1384" t="n">
        <v>17887</v>
      </c>
      <c r="F1384" t="n">
        <v>67</v>
      </c>
      <c r="G1384" t="n">
        <v>16</v>
      </c>
      <c r="H1384" t="n">
        <v>3338</v>
      </c>
      <c r="I1384" t="n">
        <v>47.8</v>
      </c>
      <c r="J1384" s="10" t="str">
        <f>=LOG10(H1384)</f>
      </c>
      <c r="K1384" t="str">
        <f>=_xlfn.RANK.AVG(H1384,H$2:H$1654,1)</f>
      </c>
      <c r="L1384" t="str">
        <f>=_xlfn.RANK.AVG(I1384,I$2:I$1654,1)</f>
      </c>
      <c r="M1384" t="str">
        <f>=IF(AND(C1384="Public",E1384&lt;&gt;""),E1384,"")</f>
      </c>
      <c r="N1384" t="str">
        <f>=IF(AND(C1384="Public",E1384&lt;&gt;""),I1384,"")</f>
      </c>
      <c r="O1384" t="str">
        <f>=IF(AND(C1384="Private nonprofit",E1384&lt;&gt;""),E1384,"")</f>
      </c>
      <c r="P1384" t="str">
        <f>=IF(AND(C1384="Private nonprofit",E1384&lt;&gt;""),I1384,"")</f>
      </c>
    </row>
    <row r="1385">
      <c r="A1385" t="n">
        <v>230171</v>
      </c>
      <c r="B1385" t="s">
        <v>5031</v>
      </c>
      <c r="C1385" t="s">
        <v>149</v>
      </c>
      <c r="D1385" t="n">
        <v>22</v>
      </c>
      <c r="E1385" t="n">
        <v>15488</v>
      </c>
      <c r="F1385" t="n">
        <v>63</v>
      </c>
      <c r="G1385" t="n">
        <v>22</v>
      </c>
      <c r="H1385" t="n">
        <v>14509</v>
      </c>
      <c r="I1385" t="n">
        <v>24.2</v>
      </c>
      <c r="J1385" s="10" t="str">
        <f>=LOG10(H1385)</f>
      </c>
      <c r="K1385" t="str">
        <f>=_xlfn.RANK.AVG(H1385,H$2:H$1654,1)</f>
      </c>
      <c r="L1385" t="str">
        <f>=_xlfn.RANK.AVG(I1385,I$2:I$1654,1)</f>
      </c>
      <c r="M1385" t="str">
        <f>=IF(AND(C1385="Public",E1385&lt;&gt;""),E1385,"")</f>
      </c>
      <c r="N1385" t="str">
        <f>=IF(AND(C1385="Public",E1385&lt;&gt;""),I1385,"")</f>
      </c>
      <c r="O1385" t="str">
        <f>=IF(AND(C1385="Private nonprofit",E1385&lt;&gt;""),E1385,"")</f>
      </c>
      <c r="P1385" t="str">
        <f>=IF(AND(C1385="Private nonprofit",E1385&lt;&gt;""),I1385,"")</f>
      </c>
    </row>
    <row r="1386">
      <c r="A1386" t="n">
        <v>230603</v>
      </c>
      <c r="B1386" t="s">
        <v>5045</v>
      </c>
      <c r="C1386" t="s">
        <v>149</v>
      </c>
      <c r="D1386" t="n">
        <v>24</v>
      </c>
      <c r="E1386" t="n">
        <v>12375</v>
      </c>
      <c r="F1386" t="n">
        <v>74</v>
      </c>
      <c r="G1386" t="n">
        <v>22</v>
      </c>
      <c r="H1386" t="n">
        <v>21159</v>
      </c>
      <c r="I1386" t="n">
        <v>50.5</v>
      </c>
      <c r="J1386" s="10" t="str">
        <f>=LOG10(H1386)</f>
      </c>
      <c r="K1386" t="str">
        <f>=_xlfn.RANK.AVG(H1386,H$2:H$1654,1)</f>
      </c>
      <c r="L1386" t="str">
        <f>=_xlfn.RANK.AVG(I1386,I$2:I$1654,1)</f>
      </c>
      <c r="M1386" t="str">
        <f>=IF(AND(C1386="Public",E1386&lt;&gt;""),E1386,"")</f>
      </c>
      <c r="N1386" t="str">
        <f>=IF(AND(C1386="Public",E1386&lt;&gt;""),I1386,"")</f>
      </c>
      <c r="O1386" t="str">
        <f>=IF(AND(C1386="Private nonprofit",E1386&lt;&gt;""),E1386,"")</f>
      </c>
      <c r="P1386" t="str">
        <f>=IF(AND(C1386="Private nonprofit",E1386&lt;&gt;""),I1386,"")</f>
      </c>
    </row>
    <row r="1387">
      <c r="A1387" t="n">
        <v>230728</v>
      </c>
      <c r="B1387" t="s">
        <v>5048</v>
      </c>
      <c r="C1387" t="s">
        <v>149</v>
      </c>
      <c r="D1387" t="n">
        <v>26</v>
      </c>
      <c r="E1387" t="n">
        <v>15825</v>
      </c>
      <c r="F1387" t="n">
        <v>74</v>
      </c>
      <c r="G1387" t="n">
        <v>19</v>
      </c>
      <c r="H1387" t="n">
        <v>33389</v>
      </c>
      <c r="I1387" t="n">
        <v>55.4</v>
      </c>
      <c r="J1387" s="10" t="str">
        <f>=LOG10(H1387)</f>
      </c>
      <c r="K1387" t="str">
        <f>=_xlfn.RANK.AVG(H1387,H$2:H$1654,1)</f>
      </c>
      <c r="L1387" t="str">
        <f>=_xlfn.RANK.AVG(I1387,I$2:I$1654,1)</f>
      </c>
      <c r="M1387" t="str">
        <f>=IF(AND(C1387="Public",E1387&lt;&gt;""),E1387,"")</f>
      </c>
      <c r="N1387" t="str">
        <f>=IF(AND(C1387="Public",E1387&lt;&gt;""),I1387,"")</f>
      </c>
      <c r="O1387" t="str">
        <f>=IF(AND(C1387="Private nonprofit",E1387&lt;&gt;""),E1387,"")</f>
      </c>
      <c r="P1387" t="str">
        <f>=IF(AND(C1387="Private nonprofit",E1387&lt;&gt;""),I1387,"")</f>
      </c>
    </row>
    <row r="1388">
      <c r="A1388" t="n">
        <v>230737</v>
      </c>
      <c r="B1388" t="s">
        <v>5049</v>
      </c>
      <c r="C1388" t="s">
        <v>149</v>
      </c>
      <c r="D1388" t="n">
        <v>23</v>
      </c>
      <c r="E1388" t="n">
        <v>8650</v>
      </c>
      <c r="F1388" t="n">
        <v>70</v>
      </c>
      <c r="G1388" t="n">
        <v>28</v>
      </c>
      <c r="H1388" t="n">
        <v>54501</v>
      </c>
      <c r="I1388" t="n">
        <v>37</v>
      </c>
      <c r="J1388" s="10" t="str">
        <f>=LOG10(H1388)</f>
      </c>
      <c r="K1388" t="str">
        <f>=_xlfn.RANK.AVG(H1388,H$2:H$1654,1)</f>
      </c>
      <c r="L1388" t="str">
        <f>=_xlfn.RANK.AVG(I1388,I$2:I$1654,1)</f>
      </c>
      <c r="M1388" t="str">
        <f>=IF(AND(C1388="Public",E1388&lt;&gt;""),E1388,"")</f>
      </c>
      <c r="N1388" t="str">
        <f>=IF(AND(C1388="Public",E1388&lt;&gt;""),I1388,"")</f>
      </c>
      <c r="O1388" t="str">
        <f>=IF(AND(C1388="Private nonprofit",E1388&lt;&gt;""),E1388,"")</f>
      </c>
      <c r="P1388" t="str">
        <f>=IF(AND(C1388="Private nonprofit",E1388&lt;&gt;""),I1388,"")</f>
      </c>
    </row>
    <row r="1389">
      <c r="A1389" t="n">
        <v>230764</v>
      </c>
      <c r="B1389" t="s">
        <v>5052</v>
      </c>
      <c r="C1389" t="s">
        <v>149</v>
      </c>
      <c r="D1389" t="n">
        <v>20</v>
      </c>
      <c r="E1389" t="n">
        <v>13341</v>
      </c>
      <c r="F1389" t="n">
        <v>85</v>
      </c>
      <c r="G1389" t="n">
        <v>18</v>
      </c>
      <c r="H1389" t="n">
        <v>40455</v>
      </c>
      <c r="I1389" t="n">
        <v>63.9</v>
      </c>
      <c r="J1389" s="10" t="str">
        <f>=LOG10(H1389)</f>
      </c>
      <c r="K1389" t="str">
        <f>=_xlfn.RANK.AVG(H1389,H$2:H$1654,1)</f>
      </c>
      <c r="L1389" t="str">
        <f>=_xlfn.RANK.AVG(I1389,I$2:I$1654,1)</f>
      </c>
      <c r="M1389" t="str">
        <f>=IF(AND(C1389="Public",E1389&lt;&gt;""),E1389,"")</f>
      </c>
      <c r="N1389" t="str">
        <f>=IF(AND(C1389="Public",E1389&lt;&gt;""),I1389,"")</f>
      </c>
      <c r="O1389" t="str">
        <f>=IF(AND(C1389="Private nonprofit",E1389&lt;&gt;""),E1389,"")</f>
      </c>
      <c r="P1389" t="str">
        <f>=IF(AND(C1389="Private nonprofit",E1389&lt;&gt;""),I1389,"")</f>
      </c>
    </row>
    <row r="1390">
      <c r="A1390" t="n">
        <v>230782</v>
      </c>
      <c r="B1390" t="s">
        <v>5053</v>
      </c>
      <c r="C1390" t="s">
        <v>149</v>
      </c>
      <c r="D1390" t="n">
        <v>16</v>
      </c>
      <c r="E1390" t="n">
        <v>11572</v>
      </c>
      <c r="F1390" t="n">
        <v>67</v>
      </c>
      <c r="G1390" t="n">
        <v>20</v>
      </c>
      <c r="H1390" t="n">
        <v>37309</v>
      </c>
      <c r="I1390" t="n">
        <v>46</v>
      </c>
      <c r="J1390" s="10" t="str">
        <f>=LOG10(H1390)</f>
      </c>
      <c r="K1390" t="str">
        <f>=_xlfn.RANK.AVG(H1390,H$2:H$1654,1)</f>
      </c>
      <c r="L1390" t="str">
        <f>=_xlfn.RANK.AVG(I1390,I$2:I$1654,1)</f>
      </c>
      <c r="M1390" t="str">
        <f>=IF(AND(C1390="Public",E1390&lt;&gt;""),E1390,"")</f>
      </c>
      <c r="N1390" t="str">
        <f>=IF(AND(C1390="Public",E1390&lt;&gt;""),I1390,"")</f>
      </c>
      <c r="O1390" t="str">
        <f>=IF(AND(C1390="Private nonprofit",E1390&lt;&gt;""),E1390,"")</f>
      </c>
      <c r="P1390" t="str">
        <f>=IF(AND(C1390="Private nonprofit",E1390&lt;&gt;""),I1390,"")</f>
      </c>
    </row>
    <row r="1391">
      <c r="A1391" t="n">
        <v>230807</v>
      </c>
      <c r="B1391" t="s">
        <v>5054</v>
      </c>
      <c r="C1391" t="s">
        <v>163</v>
      </c>
      <c r="D1391" t="n">
        <v>25</v>
      </c>
      <c r="E1391" t="n">
        <v>28156</v>
      </c>
      <c r="F1391" t="n">
        <v>76</v>
      </c>
      <c r="G1391" t="n">
        <v>8</v>
      </c>
      <c r="H1391" t="n">
        <v>1499</v>
      </c>
      <c r="I1391" t="n">
        <v>69.4</v>
      </c>
      <c r="J1391" s="10" t="str">
        <f>=LOG10(H1391)</f>
      </c>
      <c r="K1391" t="str">
        <f>=_xlfn.RANK.AVG(H1391,H$2:H$1654,1)</f>
      </c>
      <c r="L1391" t="str">
        <f>=_xlfn.RANK.AVG(I1391,I$2:I$1654,1)</f>
      </c>
      <c r="M1391" t="str">
        <f>=IF(AND(C1391="Public",E1391&lt;&gt;""),E1391,"")</f>
      </c>
      <c r="N1391" t="str">
        <f>=IF(AND(C1391="Public",E1391&lt;&gt;""),I1391,"")</f>
      </c>
      <c r="O1391" t="str">
        <f>=IF(AND(C1391="Private nonprofit",E1391&lt;&gt;""),E1391,"")</f>
      </c>
      <c r="P1391" t="str">
        <f>=IF(AND(C1391="Private nonprofit",E1391&lt;&gt;""),I1391,"")</f>
      </c>
    </row>
    <row r="1392">
      <c r="A1392" t="n">
        <v>230816</v>
      </c>
      <c r="B1392" t="s">
        <v>5055</v>
      </c>
      <c r="C1392" t="s">
        <v>163</v>
      </c>
      <c r="D1392" t="n">
        <v>21</v>
      </c>
      <c r="E1392" t="n">
        <v>35108</v>
      </c>
      <c r="F1392" t="n">
        <v>85</v>
      </c>
      <c r="G1392" t="n">
        <v>9</v>
      </c>
      <c r="H1392" t="n">
        <v>948</v>
      </c>
      <c r="I1392" t="n">
        <v>66.7</v>
      </c>
      <c r="J1392" s="10" t="str">
        <f>=LOG10(H1392)</f>
      </c>
      <c r="K1392" t="str">
        <f>=_xlfn.RANK.AVG(H1392,H$2:H$1654,1)</f>
      </c>
      <c r="L1392" t="str">
        <f>=_xlfn.RANK.AVG(I1392,I$2:I$1654,1)</f>
      </c>
      <c r="M1392" t="str">
        <f>=IF(AND(C1392="Public",E1392&lt;&gt;""),E1392,"")</f>
      </c>
      <c r="N1392" t="str">
        <f>=IF(AND(C1392="Public",E1392&lt;&gt;""),I1392,"")</f>
      </c>
      <c r="O1392" t="str">
        <f>=IF(AND(C1392="Private nonprofit",E1392&lt;&gt;""),E1392,"")</f>
      </c>
      <c r="P1392" t="str">
        <f>=IF(AND(C1392="Private nonprofit",E1392&lt;&gt;""),I1392,"")</f>
      </c>
    </row>
    <row r="1393">
      <c r="A1393" t="n">
        <v>230852</v>
      </c>
      <c r="B1393" t="s">
        <v>5058</v>
      </c>
      <c r="C1393" t="s">
        <v>163</v>
      </c>
      <c r="D1393" t="n">
        <v>23</v>
      </c>
      <c r="E1393" t="n">
        <v>36846</v>
      </c>
      <c r="F1393" t="n">
        <v>77</v>
      </c>
      <c r="G1393" t="n">
        <v>13</v>
      </c>
      <c r="H1393" t="n">
        <v>4781</v>
      </c>
      <c r="I1393" t="n">
        <v>63</v>
      </c>
      <c r="J1393" s="10" t="str">
        <f>=LOG10(H1393)</f>
      </c>
      <c r="K1393" t="str">
        <f>=_xlfn.RANK.AVG(H1393,H$2:H$1654,1)</f>
      </c>
      <c r="L1393" t="str">
        <f>=_xlfn.RANK.AVG(I1393,I$2:I$1654,1)</f>
      </c>
      <c r="M1393" t="str">
        <f>=IF(AND(C1393="Public",E1393&lt;&gt;""),E1393,"")</f>
      </c>
      <c r="N1393" t="str">
        <f>=IF(AND(C1393="Public",E1393&lt;&gt;""),I1393,"")</f>
      </c>
      <c r="O1393" t="str">
        <f>=IF(AND(C1393="Private nonprofit",E1393&lt;&gt;""),E1393,"")</f>
      </c>
      <c r="P1393" t="str">
        <f>=IF(AND(C1393="Private nonprofit",E1393&lt;&gt;""),I1393,"")</f>
      </c>
    </row>
    <row r="1394">
      <c r="A1394" t="n">
        <v>230959</v>
      </c>
      <c r="B1394" t="s">
        <v>5063</v>
      </c>
      <c r="C1394" t="s">
        <v>163</v>
      </c>
      <c r="D1394" t="n">
        <v>17</v>
      </c>
      <c r="E1394" t="n">
        <v>22912</v>
      </c>
      <c r="F1394" t="n">
        <v>94</v>
      </c>
      <c r="G1394" t="n">
        <v>9</v>
      </c>
      <c r="H1394" t="n">
        <v>4813</v>
      </c>
      <c r="I1394" t="n">
        <v>92.6</v>
      </c>
      <c r="J1394" s="10" t="str">
        <f>=LOG10(H1394)</f>
      </c>
      <c r="K1394" t="str">
        <f>=_xlfn.RANK.AVG(H1394,H$2:H$1654,1)</f>
      </c>
      <c r="L1394" t="str">
        <f>=_xlfn.RANK.AVG(I1394,I$2:I$1654,1)</f>
      </c>
      <c r="M1394" t="str">
        <f>=IF(AND(C1394="Public",E1394&lt;&gt;""),E1394,"")</f>
      </c>
      <c r="N1394" t="str">
        <f>=IF(AND(C1394="Public",E1394&lt;&gt;""),I1394,"")</f>
      </c>
      <c r="O1394" t="str">
        <f>=IF(AND(C1394="Private nonprofit",E1394&lt;&gt;""),E1394,"")</f>
      </c>
      <c r="P1394" t="str">
        <f>=IF(AND(C1394="Private nonprofit",E1394&lt;&gt;""),I1394,"")</f>
      </c>
    </row>
    <row r="1395">
      <c r="A1395" t="n">
        <v>230995</v>
      </c>
      <c r="B1395" t="s">
        <v>5065</v>
      </c>
      <c r="C1395" t="s">
        <v>163</v>
      </c>
      <c r="D1395" t="n">
        <v>24</v>
      </c>
      <c r="E1395" t="n">
        <v>28196</v>
      </c>
      <c r="F1395" t="n">
        <v>69</v>
      </c>
      <c r="G1395" t="n">
        <v>12</v>
      </c>
      <c r="H1395" t="n">
        <v>4800</v>
      </c>
      <c r="I1395" t="n">
        <v>61</v>
      </c>
      <c r="J1395" s="10" t="str">
        <f>=LOG10(H1395)</f>
      </c>
      <c r="K1395" t="str">
        <f>=_xlfn.RANK.AVG(H1395,H$2:H$1654,1)</f>
      </c>
      <c r="L1395" t="str">
        <f>=_xlfn.RANK.AVG(I1395,I$2:I$1654,1)</f>
      </c>
      <c r="M1395" t="str">
        <f>=IF(AND(C1395="Public",E1395&lt;&gt;""),E1395,"")</f>
      </c>
      <c r="N1395" t="str">
        <f>=IF(AND(C1395="Public",E1395&lt;&gt;""),I1395,"")</f>
      </c>
      <c r="O1395" t="str">
        <f>=IF(AND(C1395="Private nonprofit",E1395&lt;&gt;""),E1395,"")</f>
      </c>
      <c r="P1395" t="str">
        <f>=IF(AND(C1395="Private nonprofit",E1395&lt;&gt;""),I1395,"")</f>
      </c>
    </row>
    <row r="1396">
      <c r="A1396" t="n">
        <v>231059</v>
      </c>
      <c r="B1396" t="s">
        <v>5067</v>
      </c>
      <c r="C1396" t="s">
        <v>163</v>
      </c>
      <c r="D1396" t="n">
        <v>18</v>
      </c>
      <c r="E1396" t="n">
        <v>30806</v>
      </c>
      <c r="F1396" t="n">
        <v>84</v>
      </c>
      <c r="G1396" t="n">
        <v>10</v>
      </c>
      <c r="H1396" t="n">
        <v>1945</v>
      </c>
      <c r="I1396" t="n">
        <v>68.9</v>
      </c>
      <c r="J1396" s="10" t="str">
        <f>=LOG10(H1396)</f>
      </c>
      <c r="K1396" t="str">
        <f>=_xlfn.RANK.AVG(H1396,H$2:H$1654,1)</f>
      </c>
      <c r="L1396" t="str">
        <f>=_xlfn.RANK.AVG(I1396,I$2:I$1654,1)</f>
      </c>
      <c r="M1396" t="str">
        <f>=IF(AND(C1396="Public",E1396&lt;&gt;""),E1396,"")</f>
      </c>
      <c r="N1396" t="str">
        <f>=IF(AND(C1396="Public",E1396&lt;&gt;""),I1396,"")</f>
      </c>
      <c r="O1396" t="str">
        <f>=IF(AND(C1396="Private nonprofit",E1396&lt;&gt;""),E1396,"")</f>
      </c>
      <c r="P1396" t="str">
        <f>=IF(AND(C1396="Private nonprofit",E1396&lt;&gt;""),I1396,"")</f>
      </c>
    </row>
    <row r="1397">
      <c r="A1397" t="n">
        <v>231165</v>
      </c>
      <c r="B1397" t="s">
        <v>5074</v>
      </c>
      <c r="C1397" t="s">
        <v>149</v>
      </c>
      <c r="D1397" t="n">
        <v>31</v>
      </c>
      <c r="E1397" t="n">
        <v>21253</v>
      </c>
      <c r="F1397" t="n">
        <v>67</v>
      </c>
      <c r="G1397" t="n">
        <v>9</v>
      </c>
      <c r="H1397" t="n">
        <v>7540</v>
      </c>
      <c r="I1397" t="n">
        <v>45</v>
      </c>
      <c r="J1397" s="10" t="str">
        <f>=LOG10(H1397)</f>
      </c>
      <c r="K1397" t="str">
        <f>=_xlfn.RANK.AVG(H1397,H$2:H$1654,1)</f>
      </c>
      <c r="L1397" t="str">
        <f>=_xlfn.RANK.AVG(I1397,I$2:I$1654,1)</f>
      </c>
      <c r="M1397" t="str">
        <f>=IF(AND(C1397="Public",E1397&lt;&gt;""),E1397,"")</f>
      </c>
      <c r="N1397" t="str">
        <f>=IF(AND(C1397="Public",E1397&lt;&gt;""),I1397,"")</f>
      </c>
      <c r="O1397" t="str">
        <f>=IF(AND(C1397="Private nonprofit",E1397&lt;&gt;""),E1397,"")</f>
      </c>
      <c r="P1397" t="str">
        <f>=IF(AND(C1397="Private nonprofit",E1397&lt;&gt;""),I1397,"")</f>
      </c>
    </row>
    <row r="1398">
      <c r="A1398" t="n">
        <v>231174</v>
      </c>
      <c r="B1398" t="s">
        <v>5075</v>
      </c>
      <c r="C1398" t="s">
        <v>149</v>
      </c>
      <c r="D1398" t="n">
        <v>13</v>
      </c>
      <c r="E1398" t="n">
        <v>22062</v>
      </c>
      <c r="F1398" t="n">
        <v>88</v>
      </c>
      <c r="G1398" t="n">
        <v>17</v>
      </c>
      <c r="H1398" t="n">
        <v>16101</v>
      </c>
      <c r="I1398" t="n">
        <v>78.6</v>
      </c>
      <c r="J1398" s="10" t="str">
        <f>=LOG10(H1398)</f>
      </c>
      <c r="K1398" t="str">
        <f>=_xlfn.RANK.AVG(H1398,H$2:H$1654,1)</f>
      </c>
      <c r="L1398" t="str">
        <f>=_xlfn.RANK.AVG(I1398,I$2:I$1654,1)</f>
      </c>
      <c r="M1398" t="str">
        <f>=IF(AND(C1398="Public",E1398&lt;&gt;""),E1398,"")</f>
      </c>
      <c r="N1398" t="str">
        <f>=IF(AND(C1398="Public",E1398&lt;&gt;""),I1398,"")</f>
      </c>
      <c r="O1398" t="str">
        <f>=IF(AND(C1398="Private nonprofit",E1398&lt;&gt;""),E1398,"")</f>
      </c>
      <c r="P1398" t="str">
        <f>=IF(AND(C1398="Private nonprofit",E1398&lt;&gt;""),I1398,"")</f>
      </c>
    </row>
    <row r="1399">
      <c r="A1399" t="n">
        <v>231420</v>
      </c>
      <c r="B1399" t="s">
        <v>5081</v>
      </c>
      <c r="C1399" t="s">
        <v>163</v>
      </c>
      <c r="D1399" t="n">
        <v>39</v>
      </c>
      <c r="E1399" t="n">
        <v>24091</v>
      </c>
      <c r="F1399" t="n">
        <v>59</v>
      </c>
      <c r="G1399" t="n">
        <v>13</v>
      </c>
      <c r="H1399" t="n">
        <v>1656</v>
      </c>
      <c r="I1399" t="n">
        <v>43.6</v>
      </c>
      <c r="J1399" s="10" t="str">
        <f>=LOG10(H1399)</f>
      </c>
      <c r="K1399" t="str">
        <f>=_xlfn.RANK.AVG(H1399,H$2:H$1654,1)</f>
      </c>
      <c r="L1399" t="str">
        <f>=_xlfn.RANK.AVG(I1399,I$2:I$1654,1)</f>
      </c>
      <c r="M1399" t="str">
        <f>=IF(AND(C1399="Public",E1399&lt;&gt;""),E1399,"")</f>
      </c>
      <c r="N1399" t="str">
        <f>=IF(AND(C1399="Public",E1399&lt;&gt;""),I1399,"")</f>
      </c>
      <c r="O1399" t="str">
        <f>=IF(AND(C1399="Private nonprofit",E1399&lt;&gt;""),E1399,"")</f>
      </c>
      <c r="P1399" t="str">
        <f>=IF(AND(C1399="Private nonprofit",E1399&lt;&gt;""),I1399,"")</f>
      </c>
    </row>
    <row r="1400">
      <c r="A1400" t="n">
        <v>231554</v>
      </c>
      <c r="B1400" t="s">
        <v>5083</v>
      </c>
      <c r="C1400" t="s">
        <v>163</v>
      </c>
      <c r="D1400" t="n">
        <v>46</v>
      </c>
      <c r="E1400" t="n">
        <v>22191</v>
      </c>
      <c r="F1400" t="n">
        <v>49</v>
      </c>
      <c r="G1400" t="n">
        <v>15</v>
      </c>
      <c r="H1400" t="n">
        <v>1171</v>
      </c>
      <c r="I1400" t="n">
        <v>27.1</v>
      </c>
      <c r="J1400" s="10" t="str">
        <f>=LOG10(H1400)</f>
      </c>
      <c r="K1400" t="str">
        <f>=_xlfn.RANK.AVG(H1400,H$2:H$1654,1)</f>
      </c>
      <c r="L1400" t="str">
        <f>=_xlfn.RANK.AVG(I1400,I$2:I$1654,1)</f>
      </c>
      <c r="M1400" t="str">
        <f>=IF(AND(C1400="Public",E1400&lt;&gt;""),E1400,"")</f>
      </c>
      <c r="N1400" t="str">
        <f>=IF(AND(C1400="Public",E1400&lt;&gt;""),I1400,"")</f>
      </c>
      <c r="O1400" t="str">
        <f>=IF(AND(C1400="Private nonprofit",E1400&lt;&gt;""),E1400,"")</f>
      </c>
      <c r="P1400" t="str">
        <f>=IF(AND(C1400="Private nonprofit",E1400&lt;&gt;""),I1400,"")</f>
      </c>
    </row>
    <row r="1401">
      <c r="A1401" t="n">
        <v>231581</v>
      </c>
      <c r="B1401" t="s">
        <v>5085</v>
      </c>
      <c r="C1401" t="s">
        <v>163</v>
      </c>
      <c r="D1401" t="n">
        <v>29</v>
      </c>
      <c r="E1401" t="n">
        <v>19660</v>
      </c>
      <c r="F1401" t="n">
        <v>77</v>
      </c>
      <c r="G1401" t="n">
        <v>12</v>
      </c>
      <c r="H1401" t="n">
        <v>1461</v>
      </c>
      <c r="I1401" t="n">
        <v>49.4</v>
      </c>
      <c r="J1401" s="10" t="str">
        <f>=LOG10(H1401)</f>
      </c>
      <c r="K1401" t="str">
        <f>=_xlfn.RANK.AVG(H1401,H$2:H$1654,1)</f>
      </c>
      <c r="L1401" t="str">
        <f>=_xlfn.RANK.AVG(I1401,I$2:I$1654,1)</f>
      </c>
      <c r="M1401" t="str">
        <f>=IF(AND(C1401="Public",E1401&lt;&gt;""),E1401,"")</f>
      </c>
      <c r="N1401" t="str">
        <f>=IF(AND(C1401="Public",E1401&lt;&gt;""),I1401,"")</f>
      </c>
      <c r="O1401" t="str">
        <f>=IF(AND(C1401="Private nonprofit",E1401&lt;&gt;""),E1401,"")</f>
      </c>
      <c r="P1401" t="str">
        <f>=IF(AND(C1401="Private nonprofit",E1401&lt;&gt;""),I1401,"")</f>
      </c>
    </row>
    <row r="1402">
      <c r="A1402" t="n">
        <v>231624</v>
      </c>
      <c r="B1402" t="s">
        <v>5086</v>
      </c>
      <c r="C1402" t="s">
        <v>149</v>
      </c>
      <c r="D1402" t="n">
        <v>12</v>
      </c>
      <c r="E1402" t="n">
        <v>20422</v>
      </c>
      <c r="F1402" t="n">
        <v>95</v>
      </c>
      <c r="G1402" t="n">
        <v>13</v>
      </c>
      <c r="H1402" t="n">
        <v>10856</v>
      </c>
      <c r="I1402" t="n">
        <v>91</v>
      </c>
      <c r="J1402" s="10" t="str">
        <f>=LOG10(H1402)</f>
      </c>
      <c r="K1402" t="str">
        <f>=_xlfn.RANK.AVG(H1402,H$2:H$1654,1)</f>
      </c>
      <c r="L1402" t="str">
        <f>=_xlfn.RANK.AVG(I1402,I$2:I$1654,1)</f>
      </c>
      <c r="M1402" t="str">
        <f>=IF(AND(C1402="Public",E1402&lt;&gt;""),E1402,"")</f>
      </c>
      <c r="N1402" t="str">
        <f>=IF(AND(C1402="Public",E1402&lt;&gt;""),I1402,"")</f>
      </c>
      <c r="O1402" t="str">
        <f>=IF(AND(C1402="Private nonprofit",E1402&lt;&gt;""),E1402,"")</f>
      </c>
      <c r="P1402" t="str">
        <f>=IF(AND(C1402="Private nonprofit",E1402&lt;&gt;""),I1402,"")</f>
      </c>
    </row>
    <row r="1403">
      <c r="A1403" t="n">
        <v>231651</v>
      </c>
      <c r="B1403" t="s">
        <v>5087</v>
      </c>
      <c r="C1403" t="s">
        <v>163</v>
      </c>
      <c r="D1403" t="n">
        <v>48</v>
      </c>
      <c r="E1403" t="n">
        <v>18314</v>
      </c>
      <c r="F1403" t="n">
        <v>66</v>
      </c>
      <c r="G1403" t="n">
        <v>20</v>
      </c>
      <c r="H1403" t="n">
        <v>13625</v>
      </c>
      <c r="I1403" t="n">
        <v>53.5</v>
      </c>
      <c r="J1403" s="10" t="str">
        <f>=LOG10(H1403)</f>
      </c>
      <c r="K1403" t="str">
        <f>=_xlfn.RANK.AVG(H1403,H$2:H$1654,1)</f>
      </c>
      <c r="L1403" t="str">
        <f>=_xlfn.RANK.AVG(I1403,I$2:I$1654,1)</f>
      </c>
      <c r="M1403" t="str">
        <f>=IF(AND(C1403="Public",E1403&lt;&gt;""),E1403,"")</f>
      </c>
      <c r="N1403" t="str">
        <f>=IF(AND(C1403="Public",E1403&lt;&gt;""),I1403,"")</f>
      </c>
      <c r="O1403" t="str">
        <f>=IF(AND(C1403="Private nonprofit",E1403&lt;&gt;""),E1403,"")</f>
      </c>
      <c r="P1403" t="str">
        <f>=IF(AND(C1403="Private nonprofit",E1403&lt;&gt;""),I1403,"")</f>
      </c>
    </row>
    <row r="1404">
      <c r="A1404" t="n">
        <v>231712</v>
      </c>
      <c r="B1404" t="s">
        <v>5090</v>
      </c>
      <c r="C1404" t="s">
        <v>149</v>
      </c>
      <c r="D1404" t="n">
        <v>15</v>
      </c>
      <c r="E1404" t="n">
        <v>22864</v>
      </c>
      <c r="F1404" t="n">
        <v>83</v>
      </c>
      <c r="G1404" t="n">
        <v>13</v>
      </c>
      <c r="H1404" t="n">
        <v>4703</v>
      </c>
      <c r="I1404" t="n">
        <v>75.1</v>
      </c>
      <c r="J1404" s="10" t="str">
        <f>=LOG10(H1404)</f>
      </c>
      <c r="K1404" t="str">
        <f>=_xlfn.RANK.AVG(H1404,H$2:H$1654,1)</f>
      </c>
      <c r="L1404" t="str">
        <f>=_xlfn.RANK.AVG(I1404,I$2:I$1654,1)</f>
      </c>
      <c r="M1404" t="str">
        <f>=IF(AND(C1404="Public",E1404&lt;&gt;""),E1404,"")</f>
      </c>
      <c r="N1404" t="str">
        <f>=IF(AND(C1404="Public",E1404&lt;&gt;""),I1404,"")</f>
      </c>
      <c r="O1404" t="str">
        <f>=IF(AND(C1404="Private nonprofit",E1404&lt;&gt;""),E1404,"")</f>
      </c>
      <c r="P1404" t="str">
        <f>=IF(AND(C1404="Private nonprofit",E1404&lt;&gt;""),I1404,"")</f>
      </c>
    </row>
    <row r="1405">
      <c r="A1405" t="n">
        <v>232025</v>
      </c>
      <c r="B1405" t="s">
        <v>5098</v>
      </c>
      <c r="C1405" t="s">
        <v>163</v>
      </c>
      <c r="D1405" t="n">
        <v>41</v>
      </c>
      <c r="E1405" t="n">
        <v>21714</v>
      </c>
      <c r="F1405" t="n">
        <v>69</v>
      </c>
      <c r="G1405" t="n">
        <v>12</v>
      </c>
      <c r="H1405" t="n">
        <v>1459</v>
      </c>
      <c r="I1405" t="n">
        <v>53.8</v>
      </c>
      <c r="J1405" s="10" t="str">
        <f>=LOG10(H1405)</f>
      </c>
      <c r="K1405" t="str">
        <f>=_xlfn.RANK.AVG(H1405,H$2:H$1654,1)</f>
      </c>
      <c r="L1405" t="str">
        <f>=_xlfn.RANK.AVG(I1405,I$2:I$1654,1)</f>
      </c>
      <c r="M1405" t="str">
        <f>=IF(AND(C1405="Public",E1405&lt;&gt;""),E1405,"")</f>
      </c>
      <c r="N1405" t="str">
        <f>=IF(AND(C1405="Public",E1405&lt;&gt;""),I1405,"")</f>
      </c>
      <c r="O1405" t="str">
        <f>=IF(AND(C1405="Private nonprofit",E1405&lt;&gt;""),E1405,"")</f>
      </c>
      <c r="P1405" t="str">
        <f>=IF(AND(C1405="Private nonprofit",E1405&lt;&gt;""),I1405,"")</f>
      </c>
    </row>
    <row r="1406">
      <c r="A1406" t="n">
        <v>232043</v>
      </c>
      <c r="B1406" t="s">
        <v>5100</v>
      </c>
      <c r="C1406" t="s">
        <v>163</v>
      </c>
      <c r="D1406" t="n">
        <v>27</v>
      </c>
      <c r="E1406" t="n">
        <v>24710</v>
      </c>
      <c r="F1406" t="n">
        <v>76</v>
      </c>
      <c r="G1406" t="n">
        <v>10</v>
      </c>
      <c r="H1406" t="n">
        <v>1619</v>
      </c>
      <c r="I1406" t="n">
        <v>47.1</v>
      </c>
      <c r="J1406" s="10" t="str">
        <f>=LOG10(H1406)</f>
      </c>
      <c r="K1406" t="str">
        <f>=_xlfn.RANK.AVG(H1406,H$2:H$1654,1)</f>
      </c>
      <c r="L1406" t="str">
        <f>=_xlfn.RANK.AVG(I1406,I$2:I$1654,1)</f>
      </c>
      <c r="M1406" t="str">
        <f>=IF(AND(C1406="Public",E1406&lt;&gt;""),E1406,"")</f>
      </c>
      <c r="N1406" t="str">
        <f>=IF(AND(C1406="Public",E1406&lt;&gt;""),I1406,"")</f>
      </c>
      <c r="O1406" t="str">
        <f>=IF(AND(C1406="Private nonprofit",E1406&lt;&gt;""),E1406,"")</f>
      </c>
      <c r="P1406" t="str">
        <f>=IF(AND(C1406="Private nonprofit",E1406&lt;&gt;""),I1406,"")</f>
      </c>
    </row>
    <row r="1407">
      <c r="A1407" t="n">
        <v>232089</v>
      </c>
      <c r="B1407" t="s">
        <v>5104</v>
      </c>
      <c r="C1407" t="s">
        <v>163</v>
      </c>
      <c r="D1407" t="n">
        <v>47</v>
      </c>
      <c r="E1407" t="n">
        <v>22521</v>
      </c>
      <c r="F1407" t="n">
        <v>59</v>
      </c>
      <c r="G1407" t="n">
        <v>11</v>
      </c>
      <c r="H1407" t="n">
        <v>989</v>
      </c>
      <c r="I1407" t="n">
        <v>28.9</v>
      </c>
      <c r="J1407" s="10" t="str">
        <f>=LOG10(H1407)</f>
      </c>
      <c r="K1407" t="str">
        <f>=_xlfn.RANK.AVG(H1407,H$2:H$1654,1)</f>
      </c>
      <c r="L1407" t="str">
        <f>=_xlfn.RANK.AVG(I1407,I$2:I$1654,1)</f>
      </c>
      <c r="M1407" t="str">
        <f>=IF(AND(C1407="Public",E1407&lt;&gt;""),E1407,"")</f>
      </c>
      <c r="N1407" t="str">
        <f>=IF(AND(C1407="Public",E1407&lt;&gt;""),I1407,"")</f>
      </c>
      <c r="O1407" t="str">
        <f>=IF(AND(C1407="Private nonprofit",E1407&lt;&gt;""),E1407,"")</f>
      </c>
      <c r="P1407" t="str">
        <f>=IF(AND(C1407="Private nonprofit",E1407&lt;&gt;""),I1407,"")</f>
      </c>
    </row>
    <row r="1408">
      <c r="A1408" t="n">
        <v>232186</v>
      </c>
      <c r="B1408" t="s">
        <v>5106</v>
      </c>
      <c r="C1408" t="s">
        <v>149</v>
      </c>
      <c r="D1408" t="n">
        <v>30</v>
      </c>
      <c r="E1408" t="n">
        <v>18900</v>
      </c>
      <c r="F1408" t="n">
        <v>87</v>
      </c>
      <c r="G1408" t="n">
        <v>16</v>
      </c>
      <c r="H1408" t="n">
        <v>47916</v>
      </c>
      <c r="I1408" t="n">
        <v>69.3</v>
      </c>
      <c r="J1408" s="10" t="str">
        <f>=LOG10(H1408)</f>
      </c>
      <c r="K1408" t="str">
        <f>=_xlfn.RANK.AVG(H1408,H$2:H$1654,1)</f>
      </c>
      <c r="L1408" t="str">
        <f>=_xlfn.RANK.AVG(I1408,I$2:I$1654,1)</f>
      </c>
      <c r="M1408" t="str">
        <f>=IF(AND(C1408="Public",E1408&lt;&gt;""),E1408,"")</f>
      </c>
      <c r="N1408" t="str">
        <f>=IF(AND(C1408="Public",E1408&lt;&gt;""),I1408,"")</f>
      </c>
      <c r="O1408" t="str">
        <f>=IF(AND(C1408="Private nonprofit",E1408&lt;&gt;""),E1408,"")</f>
      </c>
      <c r="P1408" t="str">
        <f>=IF(AND(C1408="Private nonprofit",E1408&lt;&gt;""),I1408,"")</f>
      </c>
    </row>
    <row r="1409">
      <c r="A1409" t="n">
        <v>232256</v>
      </c>
      <c r="B1409" t="s">
        <v>5110</v>
      </c>
      <c r="C1409" t="s">
        <v>163</v>
      </c>
      <c r="D1409" t="n">
        <v>22</v>
      </c>
      <c r="E1409" t="n">
        <v>29578</v>
      </c>
      <c r="F1409" t="n">
        <v>85</v>
      </c>
      <c r="G1409" t="n">
        <v>9</v>
      </c>
      <c r="H1409" t="n">
        <v>878</v>
      </c>
      <c r="I1409" t="n">
        <v>65.3</v>
      </c>
      <c r="J1409" s="10" t="str">
        <f>=LOG10(H1409)</f>
      </c>
      <c r="K1409" t="str">
        <f>=_xlfn.RANK.AVG(H1409,H$2:H$1654,1)</f>
      </c>
      <c r="L1409" t="str">
        <f>=_xlfn.RANK.AVG(I1409,I$2:I$1654,1)</f>
      </c>
      <c r="M1409" t="str">
        <f>=IF(AND(C1409="Public",E1409&lt;&gt;""),E1409,"")</f>
      </c>
      <c r="N1409" t="str">
        <f>=IF(AND(C1409="Public",E1409&lt;&gt;""),I1409,"")</f>
      </c>
      <c r="O1409" t="str">
        <f>=IF(AND(C1409="Private nonprofit",E1409&lt;&gt;""),E1409,"")</f>
      </c>
      <c r="P1409" t="str">
        <f>=IF(AND(C1409="Private nonprofit",E1409&lt;&gt;""),I1409,"")</f>
      </c>
    </row>
    <row r="1410">
      <c r="A1410" t="n">
        <v>232265</v>
      </c>
      <c r="B1410" t="s">
        <v>5112</v>
      </c>
      <c r="C1410" t="s">
        <v>163</v>
      </c>
      <c r="D1410" t="n">
        <v>38</v>
      </c>
      <c r="E1410" t="n">
        <v>28576</v>
      </c>
      <c r="F1410" t="n">
        <v>85</v>
      </c>
      <c r="G1410" t="n">
        <v>15</v>
      </c>
      <c r="H1410" t="n">
        <v>3842</v>
      </c>
      <c r="I1410" t="n">
        <v>55.7</v>
      </c>
      <c r="J1410" s="10" t="str">
        <f>=LOG10(H1410)</f>
      </c>
      <c r="K1410" t="str">
        <f>=_xlfn.RANK.AVG(H1410,H$2:H$1654,1)</f>
      </c>
      <c r="L1410" t="str">
        <f>=_xlfn.RANK.AVG(I1410,I$2:I$1654,1)</f>
      </c>
      <c r="M1410" t="str">
        <f>=IF(AND(C1410="Public",E1410&lt;&gt;""),E1410,"")</f>
      </c>
      <c r="N1410" t="str">
        <f>=IF(AND(C1410="Public",E1410&lt;&gt;""),I1410,"")</f>
      </c>
      <c r="O1410" t="str">
        <f>=IF(AND(C1410="Private nonprofit",E1410&lt;&gt;""),E1410,"")</f>
      </c>
      <c r="P1410" t="str">
        <f>=IF(AND(C1410="Private nonprofit",E1410&lt;&gt;""),I1410,"")</f>
      </c>
    </row>
    <row r="1411">
      <c r="A1411" t="n">
        <v>232308</v>
      </c>
      <c r="B1411" t="s">
        <v>5114</v>
      </c>
      <c r="C1411" t="s">
        <v>163</v>
      </c>
      <c r="D1411" t="n">
        <v>33</v>
      </c>
      <c r="E1411" t="n">
        <v>23444</v>
      </c>
      <c r="F1411" t="n">
        <v>74</v>
      </c>
      <c r="G1411" t="n">
        <v>8</v>
      </c>
      <c r="H1411" t="n">
        <v>992</v>
      </c>
      <c r="I1411" t="n">
        <v>67.7</v>
      </c>
      <c r="J1411" s="10" t="str">
        <f>=LOG10(H1411)</f>
      </c>
      <c r="K1411" t="str">
        <f>=_xlfn.RANK.AVG(H1411,H$2:H$1654,1)</f>
      </c>
      <c r="L1411" t="str">
        <f>=_xlfn.RANK.AVG(I1411,I$2:I$1654,1)</f>
      </c>
      <c r="M1411" t="str">
        <f>=IF(AND(C1411="Public",E1411&lt;&gt;""),E1411,"")</f>
      </c>
      <c r="N1411" t="str">
        <f>=IF(AND(C1411="Public",E1411&lt;&gt;""),I1411,"")</f>
      </c>
      <c r="O1411" t="str">
        <f>=IF(AND(C1411="Private nonprofit",E1411&lt;&gt;""),E1411,"")</f>
      </c>
      <c r="P1411" t="str">
        <f>=IF(AND(C1411="Private nonprofit",E1411&lt;&gt;""),I1411,"")</f>
      </c>
    </row>
    <row r="1412">
      <c r="A1412" t="n">
        <v>232423</v>
      </c>
      <c r="B1412" t="s">
        <v>5116</v>
      </c>
      <c r="C1412" t="s">
        <v>149</v>
      </c>
      <c r="D1412" t="n">
        <v>17</v>
      </c>
      <c r="E1412" t="n">
        <v>26317</v>
      </c>
      <c r="F1412" t="n">
        <v>90</v>
      </c>
      <c r="G1412" t="n">
        <v>17</v>
      </c>
      <c r="H1412" t="n">
        <v>24300</v>
      </c>
      <c r="I1412" t="n">
        <v>80.9</v>
      </c>
      <c r="J1412" s="10" t="str">
        <f>=LOG10(H1412)</f>
      </c>
      <c r="K1412" t="str">
        <f>=_xlfn.RANK.AVG(H1412,H$2:H$1654,1)</f>
      </c>
      <c r="L1412" t="str">
        <f>=_xlfn.RANK.AVG(I1412,I$2:I$1654,1)</f>
      </c>
      <c r="M1412" t="str">
        <f>=IF(AND(C1412="Public",E1412&lt;&gt;""),E1412,"")</f>
      </c>
      <c r="N1412" t="str">
        <f>=IF(AND(C1412="Public",E1412&lt;&gt;""),I1412,"")</f>
      </c>
      <c r="O1412" t="str">
        <f>=IF(AND(C1412="Private nonprofit",E1412&lt;&gt;""),E1412,"")</f>
      </c>
      <c r="P1412" t="str">
        <f>=IF(AND(C1412="Private nonprofit",E1412&lt;&gt;""),I1412,"")</f>
      </c>
    </row>
    <row r="1413">
      <c r="A1413" t="n">
        <v>232557</v>
      </c>
      <c r="B1413" t="s">
        <v>5118</v>
      </c>
      <c r="C1413" t="s">
        <v>163</v>
      </c>
      <c r="D1413" t="n">
        <v>39</v>
      </c>
      <c r="E1413" t="n">
        <v>29692</v>
      </c>
      <c r="F1413" t="n">
        <v>79</v>
      </c>
      <c r="G1413" t="n">
        <v>18</v>
      </c>
      <c r="H1413" t="n">
        <v>138745</v>
      </c>
      <c r="I1413" t="n">
        <v>65.5</v>
      </c>
      <c r="J1413" s="10" t="str">
        <f>=LOG10(H1413)</f>
      </c>
      <c r="K1413" t="str">
        <f>=_xlfn.RANK.AVG(H1413,H$2:H$1654,1)</f>
      </c>
      <c r="L1413" t="str">
        <f>=_xlfn.RANK.AVG(I1413,I$2:I$1654,1)</f>
      </c>
      <c r="M1413" t="str">
        <f>=IF(AND(C1413="Public",E1413&lt;&gt;""),E1413,"")</f>
      </c>
      <c r="N1413" t="str">
        <f>=IF(AND(C1413="Public",E1413&lt;&gt;""),I1413,"")</f>
      </c>
      <c r="O1413" t="str">
        <f>=IF(AND(C1413="Private nonprofit",E1413&lt;&gt;""),E1413,"")</f>
      </c>
      <c r="P1413" t="str">
        <f>=IF(AND(C1413="Private nonprofit",E1413&lt;&gt;""),I1413,"")</f>
      </c>
    </row>
    <row r="1414">
      <c r="A1414" t="n">
        <v>232566</v>
      </c>
      <c r="B1414" t="s">
        <v>5119</v>
      </c>
      <c r="C1414" t="s">
        <v>149</v>
      </c>
      <c r="D1414" t="n">
        <v>26</v>
      </c>
      <c r="E1414" t="n">
        <v>22900</v>
      </c>
      <c r="F1414" t="n">
        <v>78</v>
      </c>
      <c r="G1414" t="n">
        <v>14</v>
      </c>
      <c r="H1414" t="n">
        <v>5948</v>
      </c>
      <c r="I1414" t="n">
        <v>61.6</v>
      </c>
      <c r="J1414" s="10" t="str">
        <f>=LOG10(H1414)</f>
      </c>
      <c r="K1414" t="str">
        <f>=_xlfn.RANK.AVG(H1414,H$2:H$1654,1)</f>
      </c>
      <c r="L1414" t="str">
        <f>=_xlfn.RANK.AVG(I1414,I$2:I$1654,1)</f>
      </c>
      <c r="M1414" t="str">
        <f>=IF(AND(C1414="Public",E1414&lt;&gt;""),E1414,"")</f>
      </c>
      <c r="N1414" t="str">
        <f>=IF(AND(C1414="Public",E1414&lt;&gt;""),I1414,"")</f>
      </c>
      <c r="O1414" t="str">
        <f>=IF(AND(C1414="Private nonprofit",E1414&lt;&gt;""),E1414,"")</f>
      </c>
      <c r="P1414" t="str">
        <f>=IF(AND(C1414="Private nonprofit",E1414&lt;&gt;""),I1414,"")</f>
      </c>
    </row>
    <row r="1415">
      <c r="A1415" t="n">
        <v>232609</v>
      </c>
      <c r="B1415" t="s">
        <v>5122</v>
      </c>
      <c r="C1415" t="s">
        <v>163</v>
      </c>
      <c r="D1415" t="n">
        <v>27</v>
      </c>
      <c r="E1415" t="n">
        <v>22921</v>
      </c>
      <c r="F1415" t="n">
        <v>76</v>
      </c>
      <c r="G1415" t="n">
        <v>11</v>
      </c>
      <c r="H1415" t="n">
        <v>3393</v>
      </c>
      <c r="I1415" t="n">
        <v>61.6</v>
      </c>
      <c r="J1415" s="10" t="str">
        <f>=LOG10(H1415)</f>
      </c>
      <c r="K1415" t="str">
        <f>=_xlfn.RANK.AVG(H1415,H$2:H$1654,1)</f>
      </c>
      <c r="L1415" t="str">
        <f>=_xlfn.RANK.AVG(I1415,I$2:I$1654,1)</f>
      </c>
      <c r="M1415" t="str">
        <f>=IF(AND(C1415="Public",E1415&lt;&gt;""),E1415,"")</f>
      </c>
      <c r="N1415" t="str">
        <f>=IF(AND(C1415="Public",E1415&lt;&gt;""),I1415,"")</f>
      </c>
      <c r="O1415" t="str">
        <f>=IF(AND(C1415="Private nonprofit",E1415&lt;&gt;""),E1415,"")</f>
      </c>
      <c r="P1415" t="str">
        <f>=IF(AND(C1415="Private nonprofit",E1415&lt;&gt;""),I1415,"")</f>
      </c>
    </row>
    <row r="1416">
      <c r="A1416" t="n">
        <v>232672</v>
      </c>
      <c r="B1416" t="s">
        <v>5124</v>
      </c>
      <c r="C1416" t="s">
        <v>163</v>
      </c>
      <c r="D1416" t="n">
        <v>48</v>
      </c>
      <c r="E1416" t="n">
        <v>18838</v>
      </c>
      <c r="F1416" t="n">
        <v>61</v>
      </c>
      <c r="G1416" t="n">
        <v>14</v>
      </c>
      <c r="H1416" t="n">
        <v>2200</v>
      </c>
      <c r="I1416" t="n">
        <v>55.7</v>
      </c>
      <c r="J1416" s="10" t="str">
        <f>=LOG10(H1416)</f>
      </c>
      <c r="K1416" t="str">
        <f>=_xlfn.RANK.AVG(H1416,H$2:H$1654,1)</f>
      </c>
      <c r="L1416" t="str">
        <f>=_xlfn.RANK.AVG(I1416,I$2:I$1654,1)</f>
      </c>
      <c r="M1416" t="str">
        <f>=IF(AND(C1416="Public",E1416&lt;&gt;""),E1416,"")</f>
      </c>
      <c r="N1416" t="str">
        <f>=IF(AND(C1416="Public",E1416&lt;&gt;""),I1416,"")</f>
      </c>
      <c r="O1416" t="str">
        <f>=IF(AND(C1416="Private nonprofit",E1416&lt;&gt;""),E1416,"")</f>
      </c>
      <c r="P1416" t="str">
        <f>=IF(AND(C1416="Private nonprofit",E1416&lt;&gt;""),I1416,"")</f>
      </c>
    </row>
    <row r="1417">
      <c r="A1417" t="n">
        <v>232681</v>
      </c>
      <c r="B1417" t="s">
        <v>5126</v>
      </c>
      <c r="C1417" t="s">
        <v>149</v>
      </c>
      <c r="D1417" t="n">
        <v>20</v>
      </c>
      <c r="E1417" t="n">
        <v>21615</v>
      </c>
      <c r="F1417" t="n">
        <v>82</v>
      </c>
      <c r="G1417" t="n">
        <v>13</v>
      </c>
      <c r="H1417" t="n">
        <v>4112</v>
      </c>
      <c r="I1417" t="n">
        <v>67.4</v>
      </c>
      <c r="J1417" s="10" t="str">
        <f>=LOG10(H1417)</f>
      </c>
      <c r="K1417" t="str">
        <f>=_xlfn.RANK.AVG(H1417,H$2:H$1654,1)</f>
      </c>
      <c r="L1417" t="str">
        <f>=_xlfn.RANK.AVG(I1417,I$2:I$1654,1)</f>
      </c>
      <c r="M1417" t="str">
        <f>=IF(AND(C1417="Public",E1417&lt;&gt;""),E1417,"")</f>
      </c>
      <c r="N1417" t="str">
        <f>=IF(AND(C1417="Public",E1417&lt;&gt;""),I1417,"")</f>
      </c>
      <c r="O1417" t="str">
        <f>=IF(AND(C1417="Private nonprofit",E1417&lt;&gt;""),E1417,"")</f>
      </c>
      <c r="P1417" t="str">
        <f>=IF(AND(C1417="Private nonprofit",E1417&lt;&gt;""),I1417,"")</f>
      </c>
    </row>
    <row r="1418">
      <c r="A1418" t="n">
        <v>232706</v>
      </c>
      <c r="B1418" t="s">
        <v>5128</v>
      </c>
      <c r="C1418" t="s">
        <v>163</v>
      </c>
      <c r="D1418" t="n">
        <v>22</v>
      </c>
      <c r="E1418" t="n">
        <v>28147</v>
      </c>
      <c r="F1418" t="n">
        <v>76</v>
      </c>
      <c r="G1418" t="n">
        <v>13</v>
      </c>
      <c r="H1418" t="n">
        <v>4430</v>
      </c>
      <c r="I1418" t="n">
        <v>57.9</v>
      </c>
      <c r="J1418" s="10" t="str">
        <f>=LOG10(H1418)</f>
      </c>
      <c r="K1418" t="str">
        <f>=_xlfn.RANK.AVG(H1418,H$2:H$1654,1)</f>
      </c>
      <c r="L1418" t="str">
        <f>=_xlfn.RANK.AVG(I1418,I$2:I$1654,1)</f>
      </c>
      <c r="M1418" t="str">
        <f>=IF(AND(C1418="Public",E1418&lt;&gt;""),E1418,"")</f>
      </c>
      <c r="N1418" t="str">
        <f>=IF(AND(C1418="Public",E1418&lt;&gt;""),I1418,"")</f>
      </c>
      <c r="O1418" t="str">
        <f>=IF(AND(C1418="Private nonprofit",E1418&lt;&gt;""),E1418,"")</f>
      </c>
      <c r="P1418" t="str">
        <f>=IF(AND(C1418="Private nonprofit",E1418&lt;&gt;""),I1418,"")</f>
      </c>
    </row>
    <row r="1419">
      <c r="A1419" t="n">
        <v>232937</v>
      </c>
      <c r="B1419" t="s">
        <v>5136</v>
      </c>
      <c r="C1419" t="s">
        <v>149</v>
      </c>
      <c r="D1419" t="n">
        <v>62</v>
      </c>
      <c r="E1419" t="n">
        <v>12272</v>
      </c>
      <c r="F1419" t="n">
        <v>72</v>
      </c>
      <c r="G1419" t="n">
        <v>18</v>
      </c>
      <c r="H1419" t="n">
        <v>6370</v>
      </c>
      <c r="I1419" t="n">
        <v>32.8</v>
      </c>
      <c r="J1419" s="10" t="str">
        <f>=LOG10(H1419)</f>
      </c>
      <c r="K1419" t="str">
        <f>=_xlfn.RANK.AVG(H1419,H$2:H$1654,1)</f>
      </c>
      <c r="L1419" t="str">
        <f>=_xlfn.RANK.AVG(I1419,I$2:I$1654,1)</f>
      </c>
      <c r="M1419" t="str">
        <f>=IF(AND(C1419="Public",E1419&lt;&gt;""),E1419,"")</f>
      </c>
      <c r="N1419" t="str">
        <f>=IF(AND(C1419="Public",E1419&lt;&gt;""),I1419,"")</f>
      </c>
      <c r="O1419" t="str">
        <f>=IF(AND(C1419="Private nonprofit",E1419&lt;&gt;""),E1419,"")</f>
      </c>
      <c r="P1419" t="str">
        <f>=IF(AND(C1419="Private nonprofit",E1419&lt;&gt;""),I1419,"")</f>
      </c>
    </row>
    <row r="1420">
      <c r="A1420" t="n">
        <v>232982</v>
      </c>
      <c r="B1420" t="s">
        <v>5139</v>
      </c>
      <c r="C1420" t="s">
        <v>149</v>
      </c>
      <c r="D1420" t="n">
        <v>37</v>
      </c>
      <c r="E1420" t="n">
        <v>16150</v>
      </c>
      <c r="F1420" t="n">
        <v>76</v>
      </c>
      <c r="G1420" t="n">
        <v>15</v>
      </c>
      <c r="H1420" t="n">
        <v>26975</v>
      </c>
      <c r="I1420" t="n">
        <v>44.4</v>
      </c>
      <c r="J1420" s="10" t="str">
        <f>=LOG10(H1420)</f>
      </c>
      <c r="K1420" t="str">
        <f>=_xlfn.RANK.AVG(H1420,H$2:H$1654,1)</f>
      </c>
      <c r="L1420" t="str">
        <f>=_xlfn.RANK.AVG(I1420,I$2:I$1654,1)</f>
      </c>
      <c r="M1420" t="str">
        <f>=IF(AND(C1420="Public",E1420&lt;&gt;""),E1420,"")</f>
      </c>
      <c r="N1420" t="str">
        <f>=IF(AND(C1420="Public",E1420&lt;&gt;""),I1420,"")</f>
      </c>
      <c r="O1420" t="str">
        <f>=IF(AND(C1420="Private nonprofit",E1420&lt;&gt;""),E1420,"")</f>
      </c>
      <c r="P1420" t="str">
        <f>=IF(AND(C1420="Private nonprofit",E1420&lt;&gt;""),I1420,"")</f>
      </c>
    </row>
    <row r="1421">
      <c r="A1421" t="n">
        <v>233277</v>
      </c>
      <c r="B1421" t="s">
        <v>5147</v>
      </c>
      <c r="C1421" t="s">
        <v>149</v>
      </c>
      <c r="D1421" t="n">
        <v>35</v>
      </c>
      <c r="E1421" t="n">
        <v>18282</v>
      </c>
      <c r="F1421" t="n">
        <v>73</v>
      </c>
      <c r="G1421" t="n">
        <v>12</v>
      </c>
      <c r="H1421" t="n">
        <v>8921</v>
      </c>
      <c r="I1421" t="n">
        <v>49.6</v>
      </c>
      <c r="J1421" s="10" t="str">
        <f>=LOG10(H1421)</f>
      </c>
      <c r="K1421" t="str">
        <f>=_xlfn.RANK.AVG(H1421,H$2:H$1654,1)</f>
      </c>
      <c r="L1421" t="str">
        <f>=_xlfn.RANK.AVG(I1421,I$2:I$1654,1)</f>
      </c>
      <c r="M1421" t="str">
        <f>=IF(AND(C1421="Public",E1421&lt;&gt;""),E1421,"")</f>
      </c>
      <c r="N1421" t="str">
        <f>=IF(AND(C1421="Public",E1421&lt;&gt;""),I1421,"")</f>
      </c>
      <c r="O1421" t="str">
        <f>=IF(AND(C1421="Private nonprofit",E1421&lt;&gt;""),E1421,"")</f>
      </c>
      <c r="P1421" t="str">
        <f>=IF(AND(C1421="Private nonprofit",E1421&lt;&gt;""),I1421,"")</f>
      </c>
    </row>
    <row r="1422">
      <c r="A1422" t="n">
        <v>233295</v>
      </c>
      <c r="B1422" t="s">
        <v>5150</v>
      </c>
      <c r="C1422" t="s">
        <v>163</v>
      </c>
      <c r="D1422" t="n">
        <v>20</v>
      </c>
      <c r="E1422" t="n">
        <v>29058</v>
      </c>
      <c r="F1422" t="n">
        <v>81</v>
      </c>
      <c r="G1422" t="n">
        <v>10</v>
      </c>
      <c r="H1422" t="n">
        <v>1536</v>
      </c>
      <c r="I1422" t="n">
        <v>74.6</v>
      </c>
      <c r="J1422" s="10" t="str">
        <f>=LOG10(H1422)</f>
      </c>
      <c r="K1422" t="str">
        <f>=_xlfn.RANK.AVG(H1422,H$2:H$1654,1)</f>
      </c>
      <c r="L1422" t="str">
        <f>=_xlfn.RANK.AVG(I1422,I$2:I$1654,1)</f>
      </c>
      <c r="M1422" t="str">
        <f>=IF(AND(C1422="Public",E1422&lt;&gt;""),E1422,"")</f>
      </c>
      <c r="N1422" t="str">
        <f>=IF(AND(C1422="Public",E1422&lt;&gt;""),I1422,"")</f>
      </c>
      <c r="O1422" t="str">
        <f>=IF(AND(C1422="Private nonprofit",E1422&lt;&gt;""),E1422,"")</f>
      </c>
      <c r="P1422" t="str">
        <f>=IF(AND(C1422="Private nonprofit",E1422&lt;&gt;""),I1422,"")</f>
      </c>
    </row>
    <row r="1423">
      <c r="A1423" t="n">
        <v>233301</v>
      </c>
      <c r="B1423" t="s">
        <v>5151</v>
      </c>
      <c r="C1423" t="s">
        <v>163</v>
      </c>
      <c r="D1423" t="n">
        <v>41</v>
      </c>
      <c r="E1423" t="n">
        <v>20856</v>
      </c>
      <c r="F1423" t="n">
        <v>68</v>
      </c>
      <c r="G1423" t="n">
        <v>7</v>
      </c>
      <c r="H1423" t="n">
        <v>790</v>
      </c>
      <c r="I1423" t="n">
        <v>51.5</v>
      </c>
      <c r="J1423" s="10" t="str">
        <f>=LOG10(H1423)</f>
      </c>
      <c r="K1423" t="str">
        <f>=_xlfn.RANK.AVG(H1423,H$2:H$1654,1)</f>
      </c>
      <c r="L1423" t="str">
        <f>=_xlfn.RANK.AVG(I1423,I$2:I$1654,1)</f>
      </c>
      <c r="M1423" t="str">
        <f>=IF(AND(C1423="Public",E1423&lt;&gt;""),E1423,"")</f>
      </c>
      <c r="N1423" t="str">
        <f>=IF(AND(C1423="Public",E1423&lt;&gt;""),I1423,"")</f>
      </c>
      <c r="O1423" t="str">
        <f>=IF(AND(C1423="Private nonprofit",E1423&lt;&gt;""),E1423,"")</f>
      </c>
      <c r="P1423" t="str">
        <f>=IF(AND(C1423="Private nonprofit",E1423&lt;&gt;""),I1423,"")</f>
      </c>
    </row>
    <row r="1424">
      <c r="A1424" t="n">
        <v>233374</v>
      </c>
      <c r="B1424" t="s">
        <v>5158</v>
      </c>
      <c r="C1424" t="s">
        <v>163</v>
      </c>
      <c r="D1424" t="n">
        <v>18</v>
      </c>
      <c r="E1424" t="n">
        <v>35263</v>
      </c>
      <c r="F1424" t="n">
        <v>93</v>
      </c>
      <c r="G1424" t="n">
        <v>7</v>
      </c>
      <c r="H1424" t="n">
        <v>4492</v>
      </c>
      <c r="I1424" t="n">
        <v>87.8</v>
      </c>
      <c r="J1424" s="10" t="str">
        <f>=LOG10(H1424)</f>
      </c>
      <c r="K1424" t="str">
        <f>=_xlfn.RANK.AVG(H1424,H$2:H$1654,1)</f>
      </c>
      <c r="L1424" t="str">
        <f>=_xlfn.RANK.AVG(I1424,I$2:I$1654,1)</f>
      </c>
      <c r="M1424" t="str">
        <f>=IF(AND(C1424="Public",E1424&lt;&gt;""),E1424,"")</f>
      </c>
      <c r="N1424" t="str">
        <f>=IF(AND(C1424="Public",E1424&lt;&gt;""),I1424,"")</f>
      </c>
      <c r="O1424" t="str">
        <f>=IF(AND(C1424="Private nonprofit",E1424&lt;&gt;""),E1424,"")</f>
      </c>
      <c r="P1424" t="str">
        <f>=IF(AND(C1424="Private nonprofit",E1424&lt;&gt;""),I1424,"")</f>
      </c>
    </row>
    <row r="1425">
      <c r="A1425" t="n">
        <v>233426</v>
      </c>
      <c r="B1425" t="s">
        <v>5160</v>
      </c>
      <c r="C1425" t="s">
        <v>163</v>
      </c>
      <c r="D1425" t="n">
        <v>24</v>
      </c>
      <c r="E1425" t="n">
        <v>27695</v>
      </c>
      <c r="F1425" t="n">
        <v>78</v>
      </c>
      <c r="G1425" t="n">
        <v>11</v>
      </c>
      <c r="H1425" t="n">
        <v>1874</v>
      </c>
      <c r="I1425" t="n">
        <v>65.9</v>
      </c>
      <c r="J1425" s="10" t="str">
        <f>=LOG10(H1425)</f>
      </c>
      <c r="K1425" t="str">
        <f>=_xlfn.RANK.AVG(H1425,H$2:H$1654,1)</f>
      </c>
      <c r="L1425" t="str">
        <f>=_xlfn.RANK.AVG(I1425,I$2:I$1654,1)</f>
      </c>
      <c r="M1425" t="str">
        <f>=IF(AND(C1425="Public",E1425&lt;&gt;""),E1425,"")</f>
      </c>
      <c r="N1425" t="str">
        <f>=IF(AND(C1425="Public",E1425&lt;&gt;""),I1425,"")</f>
      </c>
      <c r="O1425" t="str">
        <f>=IF(AND(C1425="Private nonprofit",E1425&lt;&gt;""),E1425,"")</f>
      </c>
      <c r="P1425" t="str">
        <f>=IF(AND(C1425="Private nonprofit",E1425&lt;&gt;""),I1425,"")</f>
      </c>
    </row>
    <row r="1426">
      <c r="A1426" t="n">
        <v>233541</v>
      </c>
      <c r="B1426" t="s">
        <v>5162</v>
      </c>
      <c r="C1426" t="s">
        <v>163</v>
      </c>
      <c r="D1426" t="n">
        <v>19</v>
      </c>
      <c r="E1426" t="n">
        <v>26400</v>
      </c>
      <c r="F1426" t="n">
        <v>82</v>
      </c>
      <c r="G1426" t="n">
        <v>11</v>
      </c>
      <c r="H1426" t="n">
        <v>5698</v>
      </c>
      <c r="I1426" t="n">
        <v>70.3</v>
      </c>
      <c r="J1426" s="10" t="str">
        <f>=LOG10(H1426)</f>
      </c>
      <c r="K1426" t="str">
        <f>=_xlfn.RANK.AVG(H1426,H$2:H$1654,1)</f>
      </c>
      <c r="L1426" t="str">
        <f>=_xlfn.RANK.AVG(I1426,I$2:I$1654,1)</f>
      </c>
      <c r="M1426" t="str">
        <f>=IF(AND(C1426="Public",E1426&lt;&gt;""),E1426,"")</f>
      </c>
      <c r="N1426" t="str">
        <f>=IF(AND(C1426="Public",E1426&lt;&gt;""),I1426,"")</f>
      </c>
      <c r="O1426" t="str">
        <f>=IF(AND(C1426="Private nonprofit",E1426&lt;&gt;""),E1426,"")</f>
      </c>
      <c r="P1426" t="str">
        <f>=IF(AND(C1426="Private nonprofit",E1426&lt;&gt;""),I1426,"")</f>
      </c>
    </row>
    <row r="1427">
      <c r="A1427" t="n">
        <v>233611</v>
      </c>
      <c r="B1427" t="s">
        <v>5166</v>
      </c>
      <c r="C1427" t="s">
        <v>163</v>
      </c>
      <c r="D1427" t="n">
        <v>43</v>
      </c>
      <c r="E1427" t="n">
        <v>25440</v>
      </c>
      <c r="F1427" t="n">
        <v>82</v>
      </c>
      <c r="G1427" t="n">
        <v>17</v>
      </c>
      <c r="H1427" t="n">
        <v>1127</v>
      </c>
      <c r="I1427" t="n">
        <v>38.3</v>
      </c>
      <c r="J1427" s="10" t="str">
        <f>=LOG10(H1427)</f>
      </c>
      <c r="K1427" t="str">
        <f>=_xlfn.RANK.AVG(H1427,H$2:H$1654,1)</f>
      </c>
      <c r="L1427" t="str">
        <f>=_xlfn.RANK.AVG(I1427,I$2:I$1654,1)</f>
      </c>
      <c r="M1427" t="str">
        <f>=IF(AND(C1427="Public",E1427&lt;&gt;""),E1427,"")</f>
      </c>
      <c r="N1427" t="str">
        <f>=IF(AND(C1427="Public",E1427&lt;&gt;""),I1427,"")</f>
      </c>
      <c r="O1427" t="str">
        <f>=IF(AND(C1427="Private nonprofit",E1427&lt;&gt;""),E1427,"")</f>
      </c>
      <c r="P1427" t="str">
        <f>=IF(AND(C1427="Private nonprofit",E1427&lt;&gt;""),I1427,"")</f>
      </c>
    </row>
    <row r="1428">
      <c r="A1428" t="n">
        <v>233718</v>
      </c>
      <c r="B1428" t="s">
        <v>5174</v>
      </c>
      <c r="C1428" t="s">
        <v>163</v>
      </c>
      <c r="D1428" t="n">
        <v>31</v>
      </c>
      <c r="E1428" t="n">
        <v>25598</v>
      </c>
      <c r="F1428" t="n">
        <v>77</v>
      </c>
      <c r="G1428" t="n">
        <v>9</v>
      </c>
      <c r="H1428" t="n">
        <v>474</v>
      </c>
      <c r="I1428" t="n">
        <v>48.1</v>
      </c>
      <c r="J1428" s="10" t="str">
        <f>=LOG10(H1428)</f>
      </c>
      <c r="K1428" t="str">
        <f>=_xlfn.RANK.AVG(H1428,H$2:H$1654,1)</f>
      </c>
      <c r="L1428" t="str">
        <f>=_xlfn.RANK.AVG(I1428,I$2:I$1654,1)</f>
      </c>
      <c r="M1428" t="str">
        <f>=IF(AND(C1428="Public",E1428&lt;&gt;""),E1428,"")</f>
      </c>
      <c r="N1428" t="str">
        <f>=IF(AND(C1428="Public",E1428&lt;&gt;""),I1428,"")</f>
      </c>
      <c r="O1428" t="str">
        <f>=IF(AND(C1428="Private nonprofit",E1428&lt;&gt;""),E1428,"")</f>
      </c>
      <c r="P1428" t="str">
        <f>=IF(AND(C1428="Private nonprofit",E1428&lt;&gt;""),I1428,"")</f>
      </c>
    </row>
    <row r="1429">
      <c r="A1429" t="n">
        <v>233897</v>
      </c>
      <c r="B1429" t="s">
        <v>5179</v>
      </c>
      <c r="C1429" t="s">
        <v>149</v>
      </c>
      <c r="D1429" t="n">
        <v>33</v>
      </c>
      <c r="E1429" t="n">
        <v>10409</v>
      </c>
      <c r="F1429" t="n">
        <v>73</v>
      </c>
      <c r="G1429" t="n">
        <v>13</v>
      </c>
      <c r="H1429" t="n">
        <v>2807</v>
      </c>
      <c r="I1429" t="n">
        <v>49.8</v>
      </c>
      <c r="J1429" s="10" t="str">
        <f>=LOG10(H1429)</f>
      </c>
      <c r="K1429" t="str">
        <f>=_xlfn.RANK.AVG(H1429,H$2:H$1654,1)</f>
      </c>
      <c r="L1429" t="str">
        <f>=_xlfn.RANK.AVG(I1429,I$2:I$1654,1)</f>
      </c>
      <c r="M1429" t="str">
        <f>=IF(AND(C1429="Public",E1429&lt;&gt;""),E1429,"")</f>
      </c>
      <c r="N1429" t="str">
        <f>=IF(AND(C1429="Public",E1429&lt;&gt;""),I1429,"")</f>
      </c>
      <c r="O1429" t="str">
        <f>=IF(AND(C1429="Private nonprofit",E1429&lt;&gt;""),E1429,"")</f>
      </c>
      <c r="P1429" t="str">
        <f>=IF(AND(C1429="Private nonprofit",E1429&lt;&gt;""),I1429,"")</f>
      </c>
    </row>
    <row r="1430">
      <c r="A1430" t="n">
        <v>233921</v>
      </c>
      <c r="B1430" t="s">
        <v>5183</v>
      </c>
      <c r="C1430" t="s">
        <v>149</v>
      </c>
      <c r="D1430" t="n">
        <v>15</v>
      </c>
      <c r="E1430" t="n">
        <v>22205</v>
      </c>
      <c r="F1430" t="n">
        <v>92</v>
      </c>
      <c r="G1430" t="n">
        <v>17</v>
      </c>
      <c r="H1430" t="n">
        <v>40514</v>
      </c>
      <c r="I1430" t="n">
        <v>86.4</v>
      </c>
      <c r="J1430" s="10" t="str">
        <f>=LOG10(H1430)</f>
      </c>
      <c r="K1430" t="str">
        <f>=_xlfn.RANK.AVG(H1430,H$2:H$1654,1)</f>
      </c>
      <c r="L1430" t="str">
        <f>=_xlfn.RANK.AVG(I1430,I$2:I$1654,1)</f>
      </c>
      <c r="M1430" t="str">
        <f>=IF(AND(C1430="Public",E1430&lt;&gt;""),E1430,"")</f>
      </c>
      <c r="N1430" t="str">
        <f>=IF(AND(C1430="Public",E1430&lt;&gt;""),I1430,"")</f>
      </c>
      <c r="O1430" t="str">
        <f>=IF(AND(C1430="Private nonprofit",E1430&lt;&gt;""),E1430,"")</f>
      </c>
      <c r="P1430" t="str">
        <f>=IF(AND(C1430="Private nonprofit",E1430&lt;&gt;""),I1430,"")</f>
      </c>
    </row>
    <row r="1431">
      <c r="A1431" t="n">
        <v>234030</v>
      </c>
      <c r="B1431" t="s">
        <v>5186</v>
      </c>
      <c r="C1431" t="s">
        <v>149</v>
      </c>
      <c r="D1431" t="n">
        <v>30</v>
      </c>
      <c r="E1431" t="n">
        <v>22852</v>
      </c>
      <c r="F1431" t="n">
        <v>86</v>
      </c>
      <c r="G1431" t="n">
        <v>17</v>
      </c>
      <c r="H1431" t="n">
        <v>30796</v>
      </c>
      <c r="I1431" t="n">
        <v>65.4</v>
      </c>
      <c r="J1431" s="10" t="str">
        <f>=LOG10(H1431)</f>
      </c>
      <c r="K1431" t="str">
        <f>=_xlfn.RANK.AVG(H1431,H$2:H$1654,1)</f>
      </c>
      <c r="L1431" t="str">
        <f>=_xlfn.RANK.AVG(I1431,I$2:I$1654,1)</f>
      </c>
      <c r="M1431" t="str">
        <f>=IF(AND(C1431="Public",E1431&lt;&gt;""),E1431,"")</f>
      </c>
      <c r="N1431" t="str">
        <f>=IF(AND(C1431="Public",E1431&lt;&gt;""),I1431,"")</f>
      </c>
      <c r="O1431" t="str">
        <f>=IF(AND(C1431="Private nonprofit",E1431&lt;&gt;""),E1431,"")</f>
      </c>
      <c r="P1431" t="str">
        <f>=IF(AND(C1431="Private nonprofit",E1431&lt;&gt;""),I1431,"")</f>
      </c>
    </row>
    <row r="1432">
      <c r="A1432" t="n">
        <v>234076</v>
      </c>
      <c r="B1432" t="s">
        <v>5187</v>
      </c>
      <c r="C1432" t="s">
        <v>149</v>
      </c>
      <c r="D1432" t="n">
        <v>14</v>
      </c>
      <c r="E1432" t="n">
        <v>17831</v>
      </c>
      <c r="F1432" t="n">
        <v>97</v>
      </c>
      <c r="G1432" t="n">
        <v>15</v>
      </c>
      <c r="H1432" t="n">
        <v>30044</v>
      </c>
      <c r="I1432" t="n">
        <v>95.3</v>
      </c>
      <c r="J1432" s="10" t="str">
        <f>=LOG10(H1432)</f>
      </c>
      <c r="K1432" t="str">
        <f>=_xlfn.RANK.AVG(H1432,H$2:H$1654,1)</f>
      </c>
      <c r="L1432" t="str">
        <f>=_xlfn.RANK.AVG(I1432,I$2:I$1654,1)</f>
      </c>
      <c r="M1432" t="str">
        <f>=IF(AND(C1432="Public",E1432&lt;&gt;""),E1432,"")</f>
      </c>
      <c r="N1432" t="str">
        <f>=IF(AND(C1432="Public",E1432&lt;&gt;""),I1432,"")</f>
      </c>
      <c r="O1432" t="str">
        <f>=IF(AND(C1432="Private nonprofit",E1432&lt;&gt;""),E1432,"")</f>
      </c>
      <c r="P1432" t="str">
        <f>=IF(AND(C1432="Private nonprofit",E1432&lt;&gt;""),I1432,"")</f>
      </c>
    </row>
    <row r="1433">
      <c r="A1433" t="n">
        <v>234085</v>
      </c>
      <c r="B1433" t="s">
        <v>5188</v>
      </c>
      <c r="C1433" t="s">
        <v>149</v>
      </c>
      <c r="D1433" t="n">
        <v>16</v>
      </c>
      <c r="E1433" t="n">
        <v>17229</v>
      </c>
      <c r="F1433" t="n">
        <v>84</v>
      </c>
      <c r="G1433" t="n">
        <v>10</v>
      </c>
      <c r="H1433" t="n">
        <v>1521</v>
      </c>
      <c r="I1433" t="n">
        <v>81.8</v>
      </c>
      <c r="J1433" s="10" t="str">
        <f>=LOG10(H1433)</f>
      </c>
      <c r="K1433" t="str">
        <f>=_xlfn.RANK.AVG(H1433,H$2:H$1654,1)</f>
      </c>
      <c r="L1433" t="str">
        <f>=_xlfn.RANK.AVG(I1433,I$2:I$1654,1)</f>
      </c>
      <c r="M1433" t="str">
        <f>=IF(AND(C1433="Public",E1433&lt;&gt;""),E1433,"")</f>
      </c>
      <c r="N1433" t="str">
        <f>=IF(AND(C1433="Public",E1433&lt;&gt;""),I1433,"")</f>
      </c>
      <c r="O1433" t="str">
        <f>=IF(AND(C1433="Private nonprofit",E1433&lt;&gt;""),E1433,"")</f>
      </c>
      <c r="P1433" t="str">
        <f>=IF(AND(C1433="Private nonprofit",E1433&lt;&gt;""),I1433,"")</f>
      </c>
    </row>
    <row r="1434">
      <c r="A1434" t="n">
        <v>234137</v>
      </c>
      <c r="B1434" t="s">
        <v>5190</v>
      </c>
      <c r="C1434" t="s">
        <v>163</v>
      </c>
      <c r="D1434" t="n">
        <v>79</v>
      </c>
      <c r="E1434" t="n">
        <v>17734</v>
      </c>
      <c r="F1434" t="n">
        <v>75</v>
      </c>
      <c r="G1434" t="n">
        <v>12</v>
      </c>
      <c r="H1434" t="n">
        <v>1167</v>
      </c>
      <c r="I1434" t="n">
        <v>21.7</v>
      </c>
      <c r="J1434" s="10" t="str">
        <f>=LOG10(H1434)</f>
      </c>
      <c r="K1434" t="str">
        <f>=_xlfn.RANK.AVG(H1434,H$2:H$1654,1)</f>
      </c>
      <c r="L1434" t="str">
        <f>=_xlfn.RANK.AVG(I1434,I$2:I$1654,1)</f>
      </c>
      <c r="M1434" t="str">
        <f>=IF(AND(C1434="Public",E1434&lt;&gt;""),E1434,"")</f>
      </c>
      <c r="N1434" t="str">
        <f>=IF(AND(C1434="Public",E1434&lt;&gt;""),I1434,"")</f>
      </c>
      <c r="O1434" t="str">
        <f>=IF(AND(C1434="Private nonprofit",E1434&lt;&gt;""),E1434,"")</f>
      </c>
      <c r="P1434" t="str">
        <f>=IF(AND(C1434="Private nonprofit",E1434&lt;&gt;""),I1434,"")</f>
      </c>
    </row>
    <row r="1435">
      <c r="A1435" t="n">
        <v>234155</v>
      </c>
      <c r="B1435" t="s">
        <v>5191</v>
      </c>
      <c r="C1435" t="s">
        <v>149</v>
      </c>
      <c r="D1435" t="n">
        <v>71</v>
      </c>
      <c r="E1435" t="n">
        <v>16184</v>
      </c>
      <c r="F1435" t="n">
        <v>71</v>
      </c>
      <c r="G1435" t="n">
        <v>13</v>
      </c>
      <c r="H1435" t="n">
        <v>5347</v>
      </c>
      <c r="I1435" t="n">
        <v>40.7</v>
      </c>
      <c r="J1435" s="10" t="str">
        <f>=LOG10(H1435)</f>
      </c>
      <c r="K1435" t="str">
        <f>=_xlfn.RANK.AVG(H1435,H$2:H$1654,1)</f>
      </c>
      <c r="L1435" t="str">
        <f>=_xlfn.RANK.AVG(I1435,I$2:I$1654,1)</f>
      </c>
      <c r="M1435" t="str">
        <f>=IF(AND(C1435="Public",E1435&lt;&gt;""),E1435,"")</f>
      </c>
      <c r="N1435" t="str">
        <f>=IF(AND(C1435="Public",E1435&lt;&gt;""),I1435,"")</f>
      </c>
      <c r="O1435" t="str">
        <f>=IF(AND(C1435="Private nonprofit",E1435&lt;&gt;""),E1435,"")</f>
      </c>
      <c r="P1435" t="str">
        <f>=IF(AND(C1435="Private nonprofit",E1435&lt;&gt;""),I1435,"")</f>
      </c>
    </row>
    <row r="1436">
      <c r="A1436" t="n">
        <v>234164</v>
      </c>
      <c r="B1436" t="s">
        <v>5193</v>
      </c>
      <c r="C1436" t="s">
        <v>163</v>
      </c>
      <c r="D1436" t="n">
        <v>51</v>
      </c>
      <c r="E1436" t="n">
        <v>20207</v>
      </c>
      <c r="F1436" t="n">
        <v>62</v>
      </c>
      <c r="G1436" t="n">
        <v>22</v>
      </c>
      <c r="H1436" t="n">
        <v>2201</v>
      </c>
      <c r="I1436" t="n">
        <v>41.3</v>
      </c>
      <c r="J1436" s="10" t="str">
        <f>=LOG10(H1436)</f>
      </c>
      <c r="K1436" t="str">
        <f>=_xlfn.RANK.AVG(H1436,H$2:H$1654,1)</f>
      </c>
      <c r="L1436" t="str">
        <f>=_xlfn.RANK.AVG(I1436,I$2:I$1654,1)</f>
      </c>
      <c r="M1436" t="str">
        <f>=IF(AND(C1436="Public",E1436&lt;&gt;""),E1436,"")</f>
      </c>
      <c r="N1436" t="str">
        <f>=IF(AND(C1436="Public",E1436&lt;&gt;""),I1436,"")</f>
      </c>
      <c r="O1436" t="str">
        <f>=IF(AND(C1436="Private nonprofit",E1436&lt;&gt;""),E1436,"")</f>
      </c>
      <c r="P1436" t="str">
        <f>=IF(AND(C1436="Private nonprofit",E1436&lt;&gt;""),I1436,"")</f>
      </c>
    </row>
    <row r="1437">
      <c r="A1437" t="n">
        <v>234173</v>
      </c>
      <c r="B1437" t="s">
        <v>5194</v>
      </c>
      <c r="C1437" t="s">
        <v>163</v>
      </c>
      <c r="D1437" t="n">
        <v>26</v>
      </c>
      <c r="E1437" t="n">
        <v>21862</v>
      </c>
      <c r="F1437" t="n">
        <v>67</v>
      </c>
      <c r="G1437" t="n">
        <v>13</v>
      </c>
      <c r="H1437" t="n">
        <v>1793</v>
      </c>
      <c r="I1437" t="n">
        <v>49.1</v>
      </c>
      <c r="J1437" s="10" t="str">
        <f>=LOG10(H1437)</f>
      </c>
      <c r="K1437" t="str">
        <f>=_xlfn.RANK.AVG(H1437,H$2:H$1654,1)</f>
      </c>
      <c r="L1437" t="str">
        <f>=_xlfn.RANK.AVG(I1437,I$2:I$1654,1)</f>
      </c>
      <c r="M1437" t="str">
        <f>=IF(AND(C1437="Public",E1437&lt;&gt;""),E1437,"")</f>
      </c>
      <c r="N1437" t="str">
        <f>=IF(AND(C1437="Public",E1437&lt;&gt;""),I1437,"")</f>
      </c>
      <c r="O1437" t="str">
        <f>=IF(AND(C1437="Private nonprofit",E1437&lt;&gt;""),E1437,"")</f>
      </c>
      <c r="P1437" t="str">
        <f>=IF(AND(C1437="Private nonprofit",E1437&lt;&gt;""),I1437,"")</f>
      </c>
    </row>
    <row r="1438">
      <c r="A1438" t="n">
        <v>234207</v>
      </c>
      <c r="B1438" t="s">
        <v>5195</v>
      </c>
      <c r="C1438" t="s">
        <v>163</v>
      </c>
      <c r="D1438" t="n">
        <v>11</v>
      </c>
      <c r="E1438" t="n">
        <v>24667</v>
      </c>
      <c r="F1438" t="n">
        <v>95</v>
      </c>
      <c r="G1438" t="n">
        <v>8</v>
      </c>
      <c r="H1438" t="n">
        <v>2255</v>
      </c>
      <c r="I1438" t="n">
        <v>94.9</v>
      </c>
      <c r="J1438" s="10" t="str">
        <f>=LOG10(H1438)</f>
      </c>
      <c r="K1438" t="str">
        <f>=_xlfn.RANK.AVG(H1438,H$2:H$1654,1)</f>
      </c>
      <c r="L1438" t="str">
        <f>=_xlfn.RANK.AVG(I1438,I$2:I$1654,1)</f>
      </c>
      <c r="M1438" t="str">
        <f>=IF(AND(C1438="Public",E1438&lt;&gt;""),E1438,"")</f>
      </c>
      <c r="N1438" t="str">
        <f>=IF(AND(C1438="Public",E1438&lt;&gt;""),I1438,"")</f>
      </c>
      <c r="O1438" t="str">
        <f>=IF(AND(C1438="Private nonprofit",E1438&lt;&gt;""),E1438,"")</f>
      </c>
      <c r="P1438" t="str">
        <f>=IF(AND(C1438="Private nonprofit",E1438&lt;&gt;""),I1438,"")</f>
      </c>
    </row>
    <row r="1439">
      <c r="A1439" t="n">
        <v>234827</v>
      </c>
      <c r="B1439" t="s">
        <v>5204</v>
      </c>
      <c r="C1439" t="s">
        <v>149</v>
      </c>
      <c r="D1439" t="n">
        <v>31</v>
      </c>
      <c r="E1439" t="n">
        <v>15558</v>
      </c>
      <c r="F1439" t="n">
        <v>69</v>
      </c>
      <c r="G1439" t="n">
        <v>17</v>
      </c>
      <c r="H1439" t="n">
        <v>19286</v>
      </c>
      <c r="I1439" t="n">
        <v>49.9</v>
      </c>
      <c r="J1439" s="10" t="str">
        <f>=LOG10(H1439)</f>
      </c>
      <c r="K1439" t="str">
        <f>=_xlfn.RANK.AVG(H1439,H$2:H$1654,1)</f>
      </c>
      <c r="L1439" t="str">
        <f>=_xlfn.RANK.AVG(I1439,I$2:I$1654,1)</f>
      </c>
      <c r="M1439" t="str">
        <f>=IF(AND(C1439="Public",E1439&lt;&gt;""),E1439,"")</f>
      </c>
      <c r="N1439" t="str">
        <f>=IF(AND(C1439="Public",E1439&lt;&gt;""),I1439,"")</f>
      </c>
      <c r="O1439" t="str">
        <f>=IF(AND(C1439="Private nonprofit",E1439&lt;&gt;""),E1439,"")</f>
      </c>
      <c r="P1439" t="str">
        <f>=IF(AND(C1439="Private nonprofit",E1439&lt;&gt;""),I1439,"")</f>
      </c>
    </row>
    <row r="1440">
      <c r="A1440" t="n">
        <v>235024</v>
      </c>
      <c r="B1440" t="s">
        <v>5216</v>
      </c>
      <c r="C1440" t="s">
        <v>163</v>
      </c>
      <c r="D1440" t="n">
        <v>30</v>
      </c>
      <c r="E1440" t="n">
        <v>40164</v>
      </c>
      <c r="F1440" t="n">
        <v>69</v>
      </c>
      <c r="G1440" t="n">
        <v>6</v>
      </c>
      <c r="H1440" t="n">
        <v>458</v>
      </c>
      <c r="I1440" t="n">
        <v>52</v>
      </c>
      <c r="J1440" s="10" t="str">
        <f>=LOG10(H1440)</f>
      </c>
      <c r="K1440" t="str">
        <f>=_xlfn.RANK.AVG(H1440,H$2:H$1654,1)</f>
      </c>
      <c r="L1440" t="str">
        <f>=_xlfn.RANK.AVG(I1440,I$2:I$1654,1)</f>
      </c>
      <c r="M1440" t="str">
        <f>=IF(AND(C1440="Public",E1440&lt;&gt;""),E1440,"")</f>
      </c>
      <c r="N1440" t="str">
        <f>=IF(AND(C1440="Public",E1440&lt;&gt;""),I1440,"")</f>
      </c>
      <c r="O1440" t="str">
        <f>=IF(AND(C1440="Private nonprofit",E1440&lt;&gt;""),E1440,"")</f>
      </c>
      <c r="P1440" t="str">
        <f>=IF(AND(C1440="Private nonprofit",E1440&lt;&gt;""),I1440,"")</f>
      </c>
    </row>
    <row r="1441">
      <c r="A1441" t="n">
        <v>235097</v>
      </c>
      <c r="B1441" t="s">
        <v>5218</v>
      </c>
      <c r="C1441" t="s">
        <v>149</v>
      </c>
      <c r="D1441" t="n">
        <v>35</v>
      </c>
      <c r="E1441" t="n">
        <v>13786</v>
      </c>
      <c r="F1441" t="n">
        <v>67</v>
      </c>
      <c r="G1441" t="n">
        <v>20</v>
      </c>
      <c r="H1441" t="n">
        <v>17265</v>
      </c>
      <c r="I1441" t="n">
        <v>47.2</v>
      </c>
      <c r="J1441" s="10" t="str">
        <f>=LOG10(H1441)</f>
      </c>
      <c r="K1441" t="str">
        <f>=_xlfn.RANK.AVG(H1441,H$2:H$1654,1)</f>
      </c>
      <c r="L1441" t="str">
        <f>=_xlfn.RANK.AVG(I1441,I$2:I$1654,1)</f>
      </c>
      <c r="M1441" t="str">
        <f>=IF(AND(C1441="Public",E1441&lt;&gt;""),E1441,"")</f>
      </c>
      <c r="N1441" t="str">
        <f>=IF(AND(C1441="Public",E1441&lt;&gt;""),I1441,"")</f>
      </c>
      <c r="O1441" t="str">
        <f>=IF(AND(C1441="Private nonprofit",E1441&lt;&gt;""),E1441,"")</f>
      </c>
      <c r="P1441" t="str">
        <f>=IF(AND(C1441="Private nonprofit",E1441&lt;&gt;""),I1441,"")</f>
      </c>
    </row>
    <row r="1442">
      <c r="A1442" t="n">
        <v>235167</v>
      </c>
      <c r="B1442" t="s">
        <v>5224</v>
      </c>
      <c r="C1442" t="s">
        <v>149</v>
      </c>
      <c r="D1442" t="n">
        <v>41</v>
      </c>
      <c r="E1442" t="n">
        <v>18480</v>
      </c>
      <c r="F1442" t="n">
        <v>68</v>
      </c>
      <c r="G1442" t="n">
        <v>20</v>
      </c>
      <c r="H1442" t="n">
        <v>2638</v>
      </c>
      <c r="I1442" t="n">
        <v>43.6</v>
      </c>
      <c r="J1442" s="10" t="str">
        <f>=LOG10(H1442)</f>
      </c>
      <c r="K1442" t="str">
        <f>=_xlfn.RANK.AVG(H1442,H$2:H$1654,1)</f>
      </c>
      <c r="L1442" t="str">
        <f>=_xlfn.RANK.AVG(I1442,I$2:I$1654,1)</f>
      </c>
      <c r="M1442" t="str">
        <f>=IF(AND(C1442="Public",E1442&lt;&gt;""),E1442,"")</f>
      </c>
      <c r="N1442" t="str">
        <f>=IF(AND(C1442="Public",E1442&lt;&gt;""),I1442,"")</f>
      </c>
      <c r="O1442" t="str">
        <f>=IF(AND(C1442="Private nonprofit",E1442&lt;&gt;""),E1442,"")</f>
      </c>
      <c r="P1442" t="str">
        <f>=IF(AND(C1442="Private nonprofit",E1442&lt;&gt;""),I1442,"")</f>
      </c>
    </row>
    <row r="1443">
      <c r="A1443" t="n">
        <v>235316</v>
      </c>
      <c r="B1443" t="s">
        <v>5229</v>
      </c>
      <c r="C1443" t="s">
        <v>163</v>
      </c>
      <c r="D1443" t="n">
        <v>13</v>
      </c>
      <c r="E1443" t="n">
        <v>40295</v>
      </c>
      <c r="F1443" t="n">
        <v>94</v>
      </c>
      <c r="G1443" t="n">
        <v>12</v>
      </c>
      <c r="H1443" t="n">
        <v>8130</v>
      </c>
      <c r="I1443" t="n">
        <v>86.9</v>
      </c>
      <c r="J1443" s="10" t="str">
        <f>=LOG10(H1443)</f>
      </c>
      <c r="K1443" t="str">
        <f>=_xlfn.RANK.AVG(H1443,H$2:H$1654,1)</f>
      </c>
      <c r="L1443" t="str">
        <f>=_xlfn.RANK.AVG(I1443,I$2:I$1654,1)</f>
      </c>
      <c r="M1443" t="str">
        <f>=IF(AND(C1443="Public",E1443&lt;&gt;""),E1443,"")</f>
      </c>
      <c r="N1443" t="str">
        <f>=IF(AND(C1443="Public",E1443&lt;&gt;""),I1443,"")</f>
      </c>
      <c r="O1443" t="str">
        <f>=IF(AND(C1443="Private nonprofit",E1443&lt;&gt;""),E1443,"")</f>
      </c>
      <c r="P1443" t="str">
        <f>=IF(AND(C1443="Private nonprofit",E1443&lt;&gt;""),I1443,"")</f>
      </c>
    </row>
    <row r="1444">
      <c r="A1444" t="n">
        <v>235422</v>
      </c>
      <c r="B1444" t="s">
        <v>5234</v>
      </c>
      <c r="C1444" t="s">
        <v>163</v>
      </c>
      <c r="D1444" t="n">
        <v>63</v>
      </c>
      <c r="E1444" t="n">
        <v>11934</v>
      </c>
      <c r="F1444" t="n">
        <v>58</v>
      </c>
      <c r="G1444" t="n">
        <v>7</v>
      </c>
      <c r="H1444" t="n">
        <v>980</v>
      </c>
      <c r="I1444" t="n">
        <v>40.2</v>
      </c>
      <c r="J1444" s="10" t="str">
        <f>=LOG10(H1444)</f>
      </c>
      <c r="K1444" t="str">
        <f>=_xlfn.RANK.AVG(H1444,H$2:H$1654,1)</f>
      </c>
      <c r="L1444" t="str">
        <f>=_xlfn.RANK.AVG(I1444,I$2:I$1654,1)</f>
      </c>
      <c r="M1444" t="str">
        <f>=IF(AND(C1444="Public",E1444&lt;&gt;""),E1444,"")</f>
      </c>
      <c r="N1444" t="str">
        <f>=IF(AND(C1444="Public",E1444&lt;&gt;""),I1444,"")</f>
      </c>
      <c r="O1444" t="str">
        <f>=IF(AND(C1444="Private nonprofit",E1444&lt;&gt;""),E1444,"")</f>
      </c>
      <c r="P1444" t="str">
        <f>=IF(AND(C1444="Private nonprofit",E1444&lt;&gt;""),I1444,"")</f>
      </c>
    </row>
    <row r="1445">
      <c r="A1445" t="n">
        <v>236133</v>
      </c>
      <c r="B1445" t="s">
        <v>5247</v>
      </c>
      <c r="C1445" t="s">
        <v>163</v>
      </c>
      <c r="D1445" t="n">
        <v>23</v>
      </c>
      <c r="E1445" t="n">
        <v>25917</v>
      </c>
      <c r="F1445" t="n">
        <v>73</v>
      </c>
      <c r="G1445" t="n">
        <v>9</v>
      </c>
      <c r="H1445" t="n">
        <v>1128</v>
      </c>
      <c r="I1445" t="n">
        <v>62.8</v>
      </c>
      <c r="J1445" s="10" t="str">
        <f>=LOG10(H1445)</f>
      </c>
      <c r="K1445" t="str">
        <f>=_xlfn.RANK.AVG(H1445,H$2:H$1654,1)</f>
      </c>
      <c r="L1445" t="str">
        <f>=_xlfn.RANK.AVG(I1445,I$2:I$1654,1)</f>
      </c>
      <c r="M1445" t="str">
        <f>=IF(AND(C1445="Public",E1445&lt;&gt;""),E1445,"")</f>
      </c>
      <c r="N1445" t="str">
        <f>=IF(AND(C1445="Public",E1445&lt;&gt;""),I1445,"")</f>
      </c>
      <c r="O1445" t="str">
        <f>=IF(AND(C1445="Private nonprofit",E1445&lt;&gt;""),E1445,"")</f>
      </c>
      <c r="P1445" t="str">
        <f>=IF(AND(C1445="Private nonprofit",E1445&lt;&gt;""),I1445,"")</f>
      </c>
    </row>
    <row r="1446">
      <c r="A1446" t="n">
        <v>236230</v>
      </c>
      <c r="B1446" t="s">
        <v>5252</v>
      </c>
      <c r="C1446" t="s">
        <v>163</v>
      </c>
      <c r="D1446" t="n">
        <v>33</v>
      </c>
      <c r="E1446" t="n">
        <v>23841</v>
      </c>
      <c r="F1446" t="n">
        <v>79</v>
      </c>
      <c r="G1446" t="n">
        <v>12</v>
      </c>
      <c r="H1446" t="n">
        <v>3055</v>
      </c>
      <c r="I1446" t="n">
        <v>71</v>
      </c>
      <c r="J1446" s="10" t="str">
        <f>=LOG10(H1446)</f>
      </c>
      <c r="K1446" t="str">
        <f>=_xlfn.RANK.AVG(H1446,H$2:H$1654,1)</f>
      </c>
      <c r="L1446" t="str">
        <f>=_xlfn.RANK.AVG(I1446,I$2:I$1654,1)</f>
      </c>
      <c r="M1446" t="str">
        <f>=IF(AND(C1446="Public",E1446&lt;&gt;""),E1446,"")</f>
      </c>
      <c r="N1446" t="str">
        <f>=IF(AND(C1446="Public",E1446&lt;&gt;""),I1446,"")</f>
      </c>
      <c r="O1446" t="str">
        <f>=IF(AND(C1446="Private nonprofit",E1446&lt;&gt;""),E1446,"")</f>
      </c>
      <c r="P1446" t="str">
        <f>=IF(AND(C1446="Private nonprofit",E1446&lt;&gt;""),I1446,"")</f>
      </c>
    </row>
    <row r="1447">
      <c r="A1447" t="n">
        <v>236328</v>
      </c>
      <c r="B1447" t="s">
        <v>5255</v>
      </c>
      <c r="C1447" t="s">
        <v>163</v>
      </c>
      <c r="D1447" t="n">
        <v>17</v>
      </c>
      <c r="E1447" t="n">
        <v>42301</v>
      </c>
      <c r="F1447" t="n">
        <v>80</v>
      </c>
      <c r="G1447" t="n">
        <v>10</v>
      </c>
      <c r="H1447" t="n">
        <v>2121</v>
      </c>
      <c r="I1447" t="n">
        <v>67.9</v>
      </c>
      <c r="J1447" s="10" t="str">
        <f>=LOG10(H1447)</f>
      </c>
      <c r="K1447" t="str">
        <f>=_xlfn.RANK.AVG(H1447,H$2:H$1654,1)</f>
      </c>
      <c r="L1447" t="str">
        <f>=_xlfn.RANK.AVG(I1447,I$2:I$1654,1)</f>
      </c>
      <c r="M1447" t="str">
        <f>=IF(AND(C1447="Public",E1447&lt;&gt;""),E1447,"")</f>
      </c>
      <c r="N1447" t="str">
        <f>=IF(AND(C1447="Public",E1447&lt;&gt;""),I1447,"")</f>
      </c>
      <c r="O1447" t="str">
        <f>=IF(AND(C1447="Private nonprofit",E1447&lt;&gt;""),E1447,"")</f>
      </c>
      <c r="P1447" t="str">
        <f>=IF(AND(C1447="Private nonprofit",E1447&lt;&gt;""),I1447,"")</f>
      </c>
    </row>
    <row r="1448">
      <c r="A1448" t="n">
        <v>236452</v>
      </c>
      <c r="B1448" t="s">
        <v>5258</v>
      </c>
      <c r="C1448" t="s">
        <v>163</v>
      </c>
      <c r="D1448" t="n">
        <v>40</v>
      </c>
      <c r="E1448" t="n">
        <v>22779</v>
      </c>
      <c r="F1448" t="n">
        <v>73</v>
      </c>
      <c r="G1448" t="n">
        <v>10</v>
      </c>
      <c r="H1448" t="n">
        <v>1848</v>
      </c>
      <c r="I1448" t="n">
        <v>57.1</v>
      </c>
      <c r="J1448" s="10" t="str">
        <f>=LOG10(H1448)</f>
      </c>
      <c r="K1448" t="str">
        <f>=_xlfn.RANK.AVG(H1448,H$2:H$1654,1)</f>
      </c>
      <c r="L1448" t="str">
        <f>=_xlfn.RANK.AVG(I1448,I$2:I$1654,1)</f>
      </c>
      <c r="M1448" t="str">
        <f>=IF(AND(C1448="Public",E1448&lt;&gt;""),E1448,"")</f>
      </c>
      <c r="N1448" t="str">
        <f>=IF(AND(C1448="Public",E1448&lt;&gt;""),I1448,"")</f>
      </c>
      <c r="O1448" t="str">
        <f>=IF(AND(C1448="Private nonprofit",E1448&lt;&gt;""),E1448,"")</f>
      </c>
      <c r="P1448" t="str">
        <f>=IF(AND(C1448="Private nonprofit",E1448&lt;&gt;""),I1448,"")</f>
      </c>
    </row>
    <row r="1449">
      <c r="A1449" t="n">
        <v>236577</v>
      </c>
      <c r="B1449" t="s">
        <v>5262</v>
      </c>
      <c r="C1449" t="s">
        <v>163</v>
      </c>
      <c r="D1449" t="n">
        <v>33</v>
      </c>
      <c r="E1449" t="n">
        <v>26155</v>
      </c>
      <c r="F1449" t="n">
        <v>75</v>
      </c>
      <c r="G1449" t="n">
        <v>10</v>
      </c>
      <c r="H1449" t="n">
        <v>3514</v>
      </c>
      <c r="I1449" t="n">
        <v>62.1</v>
      </c>
      <c r="J1449" s="10" t="str">
        <f>=LOG10(H1449)</f>
      </c>
      <c r="K1449" t="str">
        <f>=_xlfn.RANK.AVG(H1449,H$2:H$1654,1)</f>
      </c>
      <c r="L1449" t="str">
        <f>=_xlfn.RANK.AVG(I1449,I$2:I$1654,1)</f>
      </c>
      <c r="M1449" t="str">
        <f>=IF(AND(C1449="Public",E1449&lt;&gt;""),E1449,"")</f>
      </c>
      <c r="N1449" t="str">
        <f>=IF(AND(C1449="Public",E1449&lt;&gt;""),I1449,"")</f>
      </c>
      <c r="O1449" t="str">
        <f>=IF(AND(C1449="Private nonprofit",E1449&lt;&gt;""),E1449,"")</f>
      </c>
      <c r="P1449" t="str">
        <f>=IF(AND(C1449="Private nonprofit",E1449&lt;&gt;""),I1449,"")</f>
      </c>
    </row>
    <row r="1450">
      <c r="A1450" t="n">
        <v>236595</v>
      </c>
      <c r="B1450" t="s">
        <v>5263</v>
      </c>
      <c r="C1450" t="s">
        <v>163</v>
      </c>
      <c r="D1450" t="n">
        <v>22</v>
      </c>
      <c r="E1450" t="n">
        <v>37103</v>
      </c>
      <c r="F1450" t="n">
        <v>85</v>
      </c>
      <c r="G1450" t="n">
        <v>10</v>
      </c>
      <c r="H1450" t="n">
        <v>7954</v>
      </c>
      <c r="I1450" t="n">
        <v>73.3</v>
      </c>
      <c r="J1450" s="10" t="str">
        <f>=LOG10(H1450)</f>
      </c>
      <c r="K1450" t="str">
        <f>=_xlfn.RANK.AVG(H1450,H$2:H$1654,1)</f>
      </c>
      <c r="L1450" t="str">
        <f>=_xlfn.RANK.AVG(I1450,I$2:I$1654,1)</f>
      </c>
      <c r="M1450" t="str">
        <f>=IF(AND(C1450="Public",E1450&lt;&gt;""),E1450,"")</f>
      </c>
      <c r="N1450" t="str">
        <f>=IF(AND(C1450="Public",E1450&lt;&gt;""),I1450,"")</f>
      </c>
      <c r="O1450" t="str">
        <f>=IF(AND(C1450="Private nonprofit",E1450&lt;&gt;""),E1450,"")</f>
      </c>
      <c r="P1450" t="str">
        <f>=IF(AND(C1450="Private nonprofit",E1450&lt;&gt;""),I1450,"")</f>
      </c>
    </row>
    <row r="1451">
      <c r="A1451" t="n">
        <v>236896</v>
      </c>
      <c r="B1451" t="s">
        <v>5273</v>
      </c>
      <c r="C1451" t="s">
        <v>163</v>
      </c>
      <c r="D1451" t="n">
        <v>25</v>
      </c>
      <c r="E1451" t="n">
        <v>26001</v>
      </c>
      <c r="F1451" t="n">
        <v>84</v>
      </c>
      <c r="G1451" t="n">
        <v>13</v>
      </c>
      <c r="H1451" t="n">
        <v>1684</v>
      </c>
      <c r="I1451" t="n">
        <v>62.5</v>
      </c>
      <c r="J1451" s="10" t="str">
        <f>=LOG10(H1451)</f>
      </c>
      <c r="K1451" t="str">
        <f>=_xlfn.RANK.AVG(H1451,H$2:H$1654,1)</f>
      </c>
      <c r="L1451" t="str">
        <f>=_xlfn.RANK.AVG(I1451,I$2:I$1654,1)</f>
      </c>
      <c r="M1451" t="str">
        <f>=IF(AND(C1451="Public",E1451&lt;&gt;""),E1451,"")</f>
      </c>
      <c r="N1451" t="str">
        <f>=IF(AND(C1451="Public",E1451&lt;&gt;""),I1451,"")</f>
      </c>
      <c r="O1451" t="str">
        <f>=IF(AND(C1451="Private nonprofit",E1451&lt;&gt;""),E1451,"")</f>
      </c>
      <c r="P1451" t="str">
        <f>=IF(AND(C1451="Private nonprofit",E1451&lt;&gt;""),I1451,"")</f>
      </c>
    </row>
    <row r="1452">
      <c r="A1452" t="n">
        <v>236939</v>
      </c>
      <c r="B1452" t="s">
        <v>5275</v>
      </c>
      <c r="C1452" t="s">
        <v>149</v>
      </c>
      <c r="D1452" t="n">
        <v>26</v>
      </c>
      <c r="E1452" t="n">
        <v>18155</v>
      </c>
      <c r="F1452" t="n">
        <v>80</v>
      </c>
      <c r="G1452" t="n">
        <v>15</v>
      </c>
      <c r="H1452" t="n">
        <v>30919</v>
      </c>
      <c r="I1452" t="n">
        <v>61.6</v>
      </c>
      <c r="J1452" s="10" t="str">
        <f>=LOG10(H1452)</f>
      </c>
      <c r="K1452" t="str">
        <f>=_xlfn.RANK.AVG(H1452,H$2:H$1654,1)</f>
      </c>
      <c r="L1452" t="str">
        <f>=_xlfn.RANK.AVG(I1452,I$2:I$1654,1)</f>
      </c>
      <c r="M1452" t="str">
        <f>=IF(AND(C1452="Public",E1452&lt;&gt;""),E1452,"")</f>
      </c>
      <c r="N1452" t="str">
        <f>=IF(AND(C1452="Public",E1452&lt;&gt;""),I1452,"")</f>
      </c>
      <c r="O1452" t="str">
        <f>=IF(AND(C1452="Private nonprofit",E1452&lt;&gt;""),E1452,"")</f>
      </c>
      <c r="P1452" t="str">
        <f>=IF(AND(C1452="Private nonprofit",E1452&lt;&gt;""),I1452,"")</f>
      </c>
    </row>
    <row r="1453">
      <c r="A1453" t="n">
        <v>236948</v>
      </c>
      <c r="B1453" t="s">
        <v>5277</v>
      </c>
      <c r="C1453" t="s">
        <v>149</v>
      </c>
      <c r="D1453" t="n">
        <v>15</v>
      </c>
      <c r="E1453" t="n">
        <v>11023</v>
      </c>
      <c r="F1453" t="n">
        <v>95</v>
      </c>
      <c r="G1453" t="n">
        <v>20</v>
      </c>
      <c r="H1453" t="n">
        <v>57633</v>
      </c>
      <c r="I1453" t="n">
        <v>83.7</v>
      </c>
      <c r="J1453" s="10" t="str">
        <f>=LOG10(H1453)</f>
      </c>
      <c r="K1453" t="str">
        <f>=_xlfn.RANK.AVG(H1453,H$2:H$1654,1)</f>
      </c>
      <c r="L1453" t="str">
        <f>=_xlfn.RANK.AVG(I1453,I$2:I$1654,1)</f>
      </c>
      <c r="M1453" t="str">
        <f>=IF(AND(C1453="Public",E1453&lt;&gt;""),E1453,"")</f>
      </c>
      <c r="N1453" t="str">
        <f>=IF(AND(C1453="Public",E1453&lt;&gt;""),I1453,"")</f>
      </c>
      <c r="O1453" t="str">
        <f>=IF(AND(C1453="Private nonprofit",E1453&lt;&gt;""),E1453,"")</f>
      </c>
      <c r="P1453" t="str">
        <f>=IF(AND(C1453="Private nonprofit",E1453&lt;&gt;""),I1453,"")</f>
      </c>
    </row>
    <row r="1454">
      <c r="A1454" t="n">
        <v>237011</v>
      </c>
      <c r="B1454" t="s">
        <v>5280</v>
      </c>
      <c r="C1454" t="s">
        <v>149</v>
      </c>
      <c r="D1454" t="n">
        <v>21</v>
      </c>
      <c r="E1454" t="n">
        <v>22096</v>
      </c>
      <c r="F1454" t="n">
        <v>80</v>
      </c>
      <c r="G1454" t="n">
        <v>17</v>
      </c>
      <c r="H1454" t="n">
        <v>16309</v>
      </c>
      <c r="I1454" t="n">
        <v>65.5</v>
      </c>
      <c r="J1454" s="10" t="str">
        <f>=LOG10(H1454)</f>
      </c>
      <c r="K1454" t="str">
        <f>=_xlfn.RANK.AVG(H1454,H$2:H$1654,1)</f>
      </c>
      <c r="L1454" t="str">
        <f>=_xlfn.RANK.AVG(I1454,I$2:I$1654,1)</f>
      </c>
      <c r="M1454" t="str">
        <f>=IF(AND(C1454="Public",E1454&lt;&gt;""),E1454,"")</f>
      </c>
      <c r="N1454" t="str">
        <f>=IF(AND(C1454="Public",E1454&lt;&gt;""),I1454,"")</f>
      </c>
      <c r="O1454" t="str">
        <f>=IF(AND(C1454="Private nonprofit",E1454&lt;&gt;""),E1454,"")</f>
      </c>
      <c r="P1454" t="str">
        <f>=IF(AND(C1454="Private nonprofit",E1454&lt;&gt;""),I1454,"")</f>
      </c>
    </row>
    <row r="1455">
      <c r="A1455" t="n">
        <v>237057</v>
      </c>
      <c r="B1455" t="s">
        <v>5282</v>
      </c>
      <c r="C1455" t="s">
        <v>163</v>
      </c>
      <c r="D1455" t="n">
        <v>15</v>
      </c>
      <c r="E1455" t="n">
        <v>41601</v>
      </c>
      <c r="F1455" t="n">
        <v>89</v>
      </c>
      <c r="G1455" t="n">
        <v>10</v>
      </c>
      <c r="H1455" t="n">
        <v>1560</v>
      </c>
      <c r="I1455" t="n">
        <v>81</v>
      </c>
      <c r="J1455" s="10" t="str">
        <f>=LOG10(H1455)</f>
      </c>
      <c r="K1455" t="str">
        <f>=_xlfn.RANK.AVG(H1455,H$2:H$1654,1)</f>
      </c>
      <c r="L1455" t="str">
        <f>=_xlfn.RANK.AVG(I1455,I$2:I$1654,1)</f>
      </c>
      <c r="M1455" t="str">
        <f>=IF(AND(C1455="Public",E1455&lt;&gt;""),E1455,"")</f>
      </c>
      <c r="N1455" t="str">
        <f>=IF(AND(C1455="Public",E1455&lt;&gt;""),I1455,"")</f>
      </c>
      <c r="O1455" t="str">
        <f>=IF(AND(C1455="Private nonprofit",E1455&lt;&gt;""),E1455,"")</f>
      </c>
      <c r="P1455" t="str">
        <f>=IF(AND(C1455="Private nonprofit",E1455&lt;&gt;""),I1455,"")</f>
      </c>
    </row>
    <row r="1456">
      <c r="A1456" t="n">
        <v>237066</v>
      </c>
      <c r="B1456" t="s">
        <v>5283</v>
      </c>
      <c r="C1456" t="s">
        <v>163</v>
      </c>
      <c r="D1456" t="n">
        <v>28</v>
      </c>
      <c r="E1456" t="n">
        <v>27491</v>
      </c>
      <c r="F1456" t="n">
        <v>80</v>
      </c>
      <c r="G1456" t="n">
        <v>10</v>
      </c>
      <c r="H1456" t="n">
        <v>2659</v>
      </c>
      <c r="I1456" t="n">
        <v>68.4</v>
      </c>
      <c r="J1456" s="10" t="str">
        <f>=LOG10(H1456)</f>
      </c>
      <c r="K1456" t="str">
        <f>=_xlfn.RANK.AVG(H1456,H$2:H$1654,1)</f>
      </c>
      <c r="L1456" t="str">
        <f>=_xlfn.RANK.AVG(I1456,I$2:I$1654,1)</f>
      </c>
      <c r="M1456" t="str">
        <f>=IF(AND(C1456="Public",E1456&lt;&gt;""),E1456,"")</f>
      </c>
      <c r="N1456" t="str">
        <f>=IF(AND(C1456="Public",E1456&lt;&gt;""),I1456,"")</f>
      </c>
      <c r="O1456" t="str">
        <f>=IF(AND(C1456="Private nonprofit",E1456&lt;&gt;""),E1456,"")</f>
      </c>
      <c r="P1456" t="str">
        <f>=IF(AND(C1456="Private nonprofit",E1456&lt;&gt;""),I1456,"")</f>
      </c>
    </row>
    <row r="1457">
      <c r="A1457" t="n">
        <v>237136</v>
      </c>
      <c r="B1457" t="s">
        <v>5287</v>
      </c>
      <c r="C1457" t="s">
        <v>163</v>
      </c>
      <c r="D1457" t="n">
        <v>41</v>
      </c>
      <c r="E1457" t="n">
        <v>18749</v>
      </c>
      <c r="F1457" t="n">
        <v>85</v>
      </c>
      <c r="G1457" t="n">
        <v>8</v>
      </c>
      <c r="H1457" t="n">
        <v>273</v>
      </c>
      <c r="I1457" t="n">
        <v>69.7</v>
      </c>
      <c r="J1457" s="10" t="str">
        <f>=LOG10(H1457)</f>
      </c>
      <c r="K1457" t="str">
        <f>=_xlfn.RANK.AVG(H1457,H$2:H$1654,1)</f>
      </c>
      <c r="L1457" t="str">
        <f>=_xlfn.RANK.AVG(I1457,I$2:I$1654,1)</f>
      </c>
      <c r="M1457" t="str">
        <f>=IF(AND(C1457="Public",E1457&lt;&gt;""),E1457,"")</f>
      </c>
      <c r="N1457" t="str">
        <f>=IF(AND(C1457="Public",E1457&lt;&gt;""),I1457,"")</f>
      </c>
      <c r="O1457" t="str">
        <f>=IF(AND(C1457="Private nonprofit",E1457&lt;&gt;""),E1457,"")</f>
      </c>
      <c r="P1457" t="str">
        <f>=IF(AND(C1457="Private nonprofit",E1457&lt;&gt;""),I1457,"")</f>
      </c>
    </row>
    <row r="1458">
      <c r="A1458" t="n">
        <v>237181</v>
      </c>
      <c r="B1458" t="s">
        <v>1885</v>
      </c>
      <c r="C1458" t="s">
        <v>163</v>
      </c>
      <c r="D1458" t="n">
        <v>41</v>
      </c>
      <c r="E1458" t="n">
        <v>16844</v>
      </c>
      <c r="F1458" t="n">
        <v>63</v>
      </c>
      <c r="G1458" t="n">
        <v>12</v>
      </c>
      <c r="H1458" t="n">
        <v>639</v>
      </c>
      <c r="I1458" t="n">
        <v>46.2</v>
      </c>
      <c r="J1458" s="10" t="str">
        <f>=LOG10(H1458)</f>
      </c>
      <c r="K1458" t="str">
        <f>=_xlfn.RANK.AVG(H1458,H$2:H$1654,1)</f>
      </c>
      <c r="L1458" t="str">
        <f>=_xlfn.RANK.AVG(I1458,I$2:I$1654,1)</f>
      </c>
      <c r="M1458" t="str">
        <f>=IF(AND(C1458="Public",E1458&lt;&gt;""),E1458,"")</f>
      </c>
      <c r="N1458" t="str">
        <f>=IF(AND(C1458="Public",E1458&lt;&gt;""),I1458,"")</f>
      </c>
      <c r="O1458" t="str">
        <f>=IF(AND(C1458="Private nonprofit",E1458&lt;&gt;""),E1458,"")</f>
      </c>
      <c r="P1458" t="str">
        <f>=IF(AND(C1458="Private nonprofit",E1458&lt;&gt;""),I1458,"")</f>
      </c>
    </row>
    <row r="1459">
      <c r="A1459" t="n">
        <v>237215</v>
      </c>
      <c r="B1459" t="s">
        <v>5294</v>
      </c>
      <c r="C1459" t="s">
        <v>149</v>
      </c>
      <c r="D1459" t="n">
        <v>41</v>
      </c>
      <c r="E1459" t="n">
        <v>14500</v>
      </c>
      <c r="F1459" t="n">
        <v>55</v>
      </c>
      <c r="G1459" t="n">
        <v>17</v>
      </c>
      <c r="H1459" t="n">
        <v>1479</v>
      </c>
      <c r="I1459" t="n">
        <v>34.9</v>
      </c>
      <c r="J1459" s="10" t="str">
        <f>=LOG10(H1459)</f>
      </c>
      <c r="K1459" t="str">
        <f>=_xlfn.RANK.AVG(H1459,H$2:H$1654,1)</f>
      </c>
      <c r="L1459" t="str">
        <f>=_xlfn.RANK.AVG(I1459,I$2:I$1654,1)</f>
      </c>
      <c r="M1459" t="str">
        <f>=IF(AND(C1459="Public",E1459&lt;&gt;""),E1459,"")</f>
      </c>
      <c r="N1459" t="str">
        <f>=IF(AND(C1459="Public",E1459&lt;&gt;""),I1459,"")</f>
      </c>
      <c r="O1459" t="str">
        <f>=IF(AND(C1459="Private nonprofit",E1459&lt;&gt;""),E1459,"")</f>
      </c>
      <c r="P1459" t="str">
        <f>=IF(AND(C1459="Private nonprofit",E1459&lt;&gt;""),I1459,"")</f>
      </c>
    </row>
    <row r="1460">
      <c r="A1460" t="n">
        <v>237312</v>
      </c>
      <c r="B1460" t="s">
        <v>5297</v>
      </c>
      <c r="C1460" t="s">
        <v>163</v>
      </c>
      <c r="D1460" t="n">
        <v>29</v>
      </c>
      <c r="E1460" t="n">
        <v>21100</v>
      </c>
      <c r="F1460" t="n">
        <v>69</v>
      </c>
      <c r="G1460" t="n">
        <v>15</v>
      </c>
      <c r="H1460" t="n">
        <v>4303</v>
      </c>
      <c r="I1460" t="n">
        <v>46.1</v>
      </c>
      <c r="J1460" s="10" t="str">
        <f>=LOG10(H1460)</f>
      </c>
      <c r="K1460" t="str">
        <f>=_xlfn.RANK.AVG(H1460,H$2:H$1654,1)</f>
      </c>
      <c r="L1460" t="str">
        <f>=_xlfn.RANK.AVG(I1460,I$2:I$1654,1)</f>
      </c>
      <c r="M1460" t="str">
        <f>=IF(AND(C1460="Public",E1460&lt;&gt;""),E1460,"")</f>
      </c>
      <c r="N1460" t="str">
        <f>=IF(AND(C1460="Public",E1460&lt;&gt;""),I1460,"")</f>
      </c>
      <c r="O1460" t="str">
        <f>=IF(AND(C1460="Private nonprofit",E1460&lt;&gt;""),E1460,"")</f>
      </c>
      <c r="P1460" t="str">
        <f>=IF(AND(C1460="Private nonprofit",E1460&lt;&gt;""),I1460,"")</f>
      </c>
    </row>
    <row r="1461">
      <c r="A1461" t="n">
        <v>237330</v>
      </c>
      <c r="B1461" t="s">
        <v>5300</v>
      </c>
      <c r="C1461" t="s">
        <v>149</v>
      </c>
      <c r="D1461" t="n">
        <v>47</v>
      </c>
      <c r="E1461" t="n">
        <v>10630</v>
      </c>
      <c r="F1461" t="n">
        <v>49</v>
      </c>
      <c r="G1461" t="n">
        <v>15</v>
      </c>
      <c r="H1461" t="n">
        <v>2167</v>
      </c>
      <c r="I1461" t="n">
        <v>42.3</v>
      </c>
      <c r="J1461" s="10" t="str">
        <f>=LOG10(H1461)</f>
      </c>
      <c r="K1461" t="str">
        <f>=_xlfn.RANK.AVG(H1461,H$2:H$1654,1)</f>
      </c>
      <c r="L1461" t="str">
        <f>=_xlfn.RANK.AVG(I1461,I$2:I$1654,1)</f>
      </c>
      <c r="M1461" t="str">
        <f>=IF(AND(C1461="Public",E1461&lt;&gt;""),E1461,"")</f>
      </c>
      <c r="N1461" t="str">
        <f>=IF(AND(C1461="Public",E1461&lt;&gt;""),I1461,"")</f>
      </c>
      <c r="O1461" t="str">
        <f>=IF(AND(C1461="Private nonprofit",E1461&lt;&gt;""),E1461,"")</f>
      </c>
      <c r="P1461" t="str">
        <f>=IF(AND(C1461="Private nonprofit",E1461&lt;&gt;""),I1461,"")</f>
      </c>
    </row>
    <row r="1462">
      <c r="A1462" t="n">
        <v>237358</v>
      </c>
      <c r="B1462" t="s">
        <v>5301</v>
      </c>
      <c r="C1462" t="s">
        <v>163</v>
      </c>
      <c r="D1462" t="n">
        <v>40</v>
      </c>
      <c r="E1462" t="n">
        <v>19762</v>
      </c>
      <c r="F1462" t="n">
        <v>58</v>
      </c>
      <c r="G1462" t="n">
        <v>11</v>
      </c>
      <c r="H1462" t="n">
        <v>746</v>
      </c>
      <c r="I1462" t="n">
        <v>36.5</v>
      </c>
      <c r="J1462" s="10" t="str">
        <f>=LOG10(H1462)</f>
      </c>
      <c r="K1462" t="str">
        <f>=_xlfn.RANK.AVG(H1462,H$2:H$1654,1)</f>
      </c>
      <c r="L1462" t="str">
        <f>=_xlfn.RANK.AVG(I1462,I$2:I$1654,1)</f>
      </c>
      <c r="M1462" t="str">
        <f>=IF(AND(C1462="Public",E1462&lt;&gt;""),E1462,"")</f>
      </c>
      <c r="N1462" t="str">
        <f>=IF(AND(C1462="Public",E1462&lt;&gt;""),I1462,"")</f>
      </c>
      <c r="O1462" t="str">
        <f>=IF(AND(C1462="Private nonprofit",E1462&lt;&gt;""),E1462,"")</f>
      </c>
      <c r="P1462" t="str">
        <f>=IF(AND(C1462="Private nonprofit",E1462&lt;&gt;""),I1462,"")</f>
      </c>
    </row>
    <row r="1463">
      <c r="A1463" t="n">
        <v>237367</v>
      </c>
      <c r="B1463" t="s">
        <v>5303</v>
      </c>
      <c r="C1463" t="s">
        <v>149</v>
      </c>
      <c r="D1463" t="n">
        <v>33</v>
      </c>
      <c r="E1463" t="n">
        <v>10993</v>
      </c>
      <c r="F1463" t="n">
        <v>64</v>
      </c>
      <c r="G1463" t="n">
        <v>12</v>
      </c>
      <c r="H1463" t="n">
        <v>3865</v>
      </c>
      <c r="I1463" t="n">
        <v>45.2</v>
      </c>
      <c r="J1463" s="10" t="str">
        <f>=LOG10(H1463)</f>
      </c>
      <c r="K1463" t="str">
        <f>=_xlfn.RANK.AVG(H1463,H$2:H$1654,1)</f>
      </c>
      <c r="L1463" t="str">
        <f>=_xlfn.RANK.AVG(I1463,I$2:I$1654,1)</f>
      </c>
      <c r="M1463" t="str">
        <f>=IF(AND(C1463="Public",E1463&lt;&gt;""),E1463,"")</f>
      </c>
      <c r="N1463" t="str">
        <f>=IF(AND(C1463="Public",E1463&lt;&gt;""),I1463,"")</f>
      </c>
      <c r="O1463" t="str">
        <f>=IF(AND(C1463="Private nonprofit",E1463&lt;&gt;""),E1463,"")</f>
      </c>
      <c r="P1463" t="str">
        <f>=IF(AND(C1463="Private nonprofit",E1463&lt;&gt;""),I1463,"")</f>
      </c>
    </row>
    <row r="1464">
      <c r="A1464" t="n">
        <v>237385</v>
      </c>
      <c r="B1464" t="s">
        <v>5305</v>
      </c>
      <c r="C1464" t="s">
        <v>149</v>
      </c>
      <c r="D1464" t="n">
        <v>42</v>
      </c>
      <c r="E1464" t="n">
        <v>16745</v>
      </c>
      <c r="F1464" t="n">
        <v>63</v>
      </c>
      <c r="G1464" t="n">
        <v>15</v>
      </c>
      <c r="H1464" t="n">
        <v>2386</v>
      </c>
      <c r="I1464" t="n">
        <v>38.6</v>
      </c>
      <c r="J1464" s="10" t="str">
        <f>=LOG10(H1464)</f>
      </c>
      <c r="K1464" t="str">
        <f>=_xlfn.RANK.AVG(H1464,H$2:H$1654,1)</f>
      </c>
      <c r="L1464" t="str">
        <f>=_xlfn.RANK.AVG(I1464,I$2:I$1654,1)</f>
      </c>
      <c r="M1464" t="str">
        <f>=IF(AND(C1464="Public",E1464&lt;&gt;""),E1464,"")</f>
      </c>
      <c r="N1464" t="str">
        <f>=IF(AND(C1464="Public",E1464&lt;&gt;""),I1464,"")</f>
      </c>
      <c r="O1464" t="str">
        <f>=IF(AND(C1464="Private nonprofit",E1464&lt;&gt;""),E1464,"")</f>
      </c>
      <c r="P1464" t="str">
        <f>=IF(AND(C1464="Private nonprofit",E1464&lt;&gt;""),I1464,"")</f>
      </c>
    </row>
    <row r="1465">
      <c r="A1465" t="n">
        <v>237525</v>
      </c>
      <c r="B1465" t="s">
        <v>5312</v>
      </c>
      <c r="C1465" t="s">
        <v>149</v>
      </c>
      <c r="D1465" t="n">
        <v>38</v>
      </c>
      <c r="E1465" t="n">
        <v>9734</v>
      </c>
      <c r="F1465" t="n">
        <v>79</v>
      </c>
      <c r="G1465" t="n">
        <v>15</v>
      </c>
      <c r="H1465" t="n">
        <v>12739</v>
      </c>
      <c r="I1465" t="n">
        <v>48.5</v>
      </c>
      <c r="J1465" s="10" t="str">
        <f>=LOG10(H1465)</f>
      </c>
      <c r="K1465" t="str">
        <f>=_xlfn.RANK.AVG(H1465,H$2:H$1654,1)</f>
      </c>
      <c r="L1465" t="str">
        <f>=_xlfn.RANK.AVG(I1465,I$2:I$1654,1)</f>
      </c>
      <c r="M1465" t="str">
        <f>=IF(AND(C1465="Public",E1465&lt;&gt;""),E1465,"")</f>
      </c>
      <c r="N1465" t="str">
        <f>=IF(AND(C1465="Public",E1465&lt;&gt;""),I1465,"")</f>
      </c>
      <c r="O1465" t="str">
        <f>=IF(AND(C1465="Private nonprofit",E1465&lt;&gt;""),E1465,"")</f>
      </c>
      <c r="P1465" t="str">
        <f>=IF(AND(C1465="Private nonprofit",E1465&lt;&gt;""),I1465,"")</f>
      </c>
    </row>
    <row r="1466">
      <c r="A1466" t="n">
        <v>237783</v>
      </c>
      <c r="B1466" t="s">
        <v>5324</v>
      </c>
      <c r="C1466" t="s">
        <v>189</v>
      </c>
      <c r="D1466" t="n">
        <v>51</v>
      </c>
      <c r="E1466" t="n">
        <v>11626</v>
      </c>
      <c r="F1466" t="n">
        <v>52</v>
      </c>
      <c r="G1466" t="n">
        <v>16</v>
      </c>
      <c r="H1466" t="n">
        <v>1450</v>
      </c>
      <c r="I1466" t="n">
        <v>21.9</v>
      </c>
      <c r="J1466" s="10" t="str">
        <f>=LOG10(H1466)</f>
      </c>
      <c r="K1466" t="str">
        <f>=_xlfn.RANK.AVG(H1466,H$2:H$1654,1)</f>
      </c>
      <c r="L1466" t="str">
        <f>=_xlfn.RANK.AVG(I1466,I$2:I$1654,1)</f>
      </c>
      <c r="M1466" t="str">
        <f>=IF(AND(C1466="Public",E1466&lt;&gt;""),E1466,"")</f>
      </c>
      <c r="N1466" t="str">
        <f>=IF(AND(C1466="Public",E1466&lt;&gt;""),I1466,"")</f>
      </c>
      <c r="O1466" t="str">
        <f>=IF(AND(C1466="Private nonprofit",E1466&lt;&gt;""),E1466,"")</f>
      </c>
      <c r="P1466" t="str">
        <f>=IF(AND(C1466="Private nonprofit",E1466&lt;&gt;""),I1466,"")</f>
      </c>
    </row>
    <row r="1467">
      <c r="A1467" t="n">
        <v>237792</v>
      </c>
      <c r="B1467" t="s">
        <v>5325</v>
      </c>
      <c r="C1467" t="s">
        <v>149</v>
      </c>
      <c r="D1467" t="n">
        <v>27</v>
      </c>
      <c r="E1467" t="n">
        <v>12651</v>
      </c>
      <c r="F1467" t="n">
        <v>72</v>
      </c>
      <c r="G1467" t="n">
        <v>16</v>
      </c>
      <c r="H1467" t="n">
        <v>4252</v>
      </c>
      <c r="I1467" t="n">
        <v>49.5</v>
      </c>
      <c r="J1467" s="10" t="str">
        <f>=LOG10(H1467)</f>
      </c>
      <c r="K1467" t="str">
        <f>=_xlfn.RANK.AVG(H1467,H$2:H$1654,1)</f>
      </c>
      <c r="L1467" t="str">
        <f>=_xlfn.RANK.AVG(I1467,I$2:I$1654,1)</f>
      </c>
      <c r="M1467" t="str">
        <f>=IF(AND(C1467="Public",E1467&lt;&gt;""),E1467,"")</f>
      </c>
      <c r="N1467" t="str">
        <f>=IF(AND(C1467="Public",E1467&lt;&gt;""),I1467,"")</f>
      </c>
      <c r="O1467" t="str">
        <f>=IF(AND(C1467="Private nonprofit",E1467&lt;&gt;""),E1467,"")</f>
      </c>
      <c r="P1467" t="str">
        <f>=IF(AND(C1467="Private nonprofit",E1467&lt;&gt;""),I1467,"")</f>
      </c>
    </row>
    <row r="1468">
      <c r="A1468" t="n">
        <v>237899</v>
      </c>
      <c r="B1468" t="s">
        <v>5331</v>
      </c>
      <c r="C1468" t="s">
        <v>149</v>
      </c>
      <c r="D1468" t="n">
        <v>18</v>
      </c>
      <c r="E1468" t="n">
        <v>10878</v>
      </c>
      <c r="F1468" t="n">
        <v>63</v>
      </c>
      <c r="G1468" t="n">
        <v>12</v>
      </c>
      <c r="H1468" t="n">
        <v>4438</v>
      </c>
      <c r="I1468" t="n">
        <v>33.5</v>
      </c>
      <c r="J1468" s="10" t="str">
        <f>=LOG10(H1468)</f>
      </c>
      <c r="K1468" t="str">
        <f>=_xlfn.RANK.AVG(H1468,H$2:H$1654,1)</f>
      </c>
      <c r="L1468" t="str">
        <f>=_xlfn.RANK.AVG(I1468,I$2:I$1654,1)</f>
      </c>
      <c r="M1468" t="str">
        <f>=IF(AND(C1468="Public",E1468&lt;&gt;""),E1468,"")</f>
      </c>
      <c r="N1468" t="str">
        <f>=IF(AND(C1468="Public",E1468&lt;&gt;""),I1468,"")</f>
      </c>
      <c r="O1468" t="str">
        <f>=IF(AND(C1468="Private nonprofit",E1468&lt;&gt;""),E1468,"")</f>
      </c>
      <c r="P1468" t="str">
        <f>=IF(AND(C1468="Private nonprofit",E1468&lt;&gt;""),I1468,"")</f>
      </c>
    </row>
    <row r="1469">
      <c r="A1469" t="n">
        <v>237932</v>
      </c>
      <c r="B1469" t="s">
        <v>5334</v>
      </c>
      <c r="C1469" t="s">
        <v>149</v>
      </c>
      <c r="D1469" t="n">
        <v>32</v>
      </c>
      <c r="E1469" t="n">
        <v>14203</v>
      </c>
      <c r="F1469" t="n">
        <v>69</v>
      </c>
      <c r="G1469" t="n">
        <v>12</v>
      </c>
      <c r="H1469" t="n">
        <v>2503</v>
      </c>
      <c r="I1469" t="n">
        <v>55.8</v>
      </c>
      <c r="J1469" s="10" t="str">
        <f>=LOG10(H1469)</f>
      </c>
      <c r="K1469" t="str">
        <f>=_xlfn.RANK.AVG(H1469,H$2:H$1654,1)</f>
      </c>
      <c r="L1469" t="str">
        <f>=_xlfn.RANK.AVG(I1469,I$2:I$1654,1)</f>
      </c>
      <c r="M1469" t="str">
        <f>=IF(AND(C1469="Public",E1469&lt;&gt;""),E1469,"")</f>
      </c>
      <c r="N1469" t="str">
        <f>=IF(AND(C1469="Public",E1469&lt;&gt;""),I1469,"")</f>
      </c>
      <c r="O1469" t="str">
        <f>=IF(AND(C1469="Private nonprofit",E1469&lt;&gt;""),E1469,"")</f>
      </c>
      <c r="P1469" t="str">
        <f>=IF(AND(C1469="Private nonprofit",E1469&lt;&gt;""),I1469,"")</f>
      </c>
    </row>
    <row r="1470">
      <c r="A1470" t="n">
        <v>237950</v>
      </c>
      <c r="B1470" t="s">
        <v>5336</v>
      </c>
      <c r="C1470" t="s">
        <v>149</v>
      </c>
      <c r="D1470" t="n">
        <v>24</v>
      </c>
      <c r="E1470" t="n">
        <v>11015</v>
      </c>
      <c r="F1470" t="n">
        <v>61</v>
      </c>
      <c r="G1470" t="n">
        <v>12</v>
      </c>
      <c r="H1470" t="n">
        <v>1691</v>
      </c>
      <c r="I1470" t="n">
        <v>36.1</v>
      </c>
      <c r="J1470" s="10" t="str">
        <f>=LOG10(H1470)</f>
      </c>
      <c r="K1470" t="str">
        <f>=_xlfn.RANK.AVG(H1470,H$2:H$1654,1)</f>
      </c>
      <c r="L1470" t="str">
        <f>=_xlfn.RANK.AVG(I1470,I$2:I$1654,1)</f>
      </c>
      <c r="M1470" t="str">
        <f>=IF(AND(C1470="Public",E1470&lt;&gt;""),E1470,"")</f>
      </c>
      <c r="N1470" t="str">
        <f>=IF(AND(C1470="Public",E1470&lt;&gt;""),I1470,"")</f>
      </c>
      <c r="O1470" t="str">
        <f>=IF(AND(C1470="Private nonprofit",E1470&lt;&gt;""),E1470,"")</f>
      </c>
      <c r="P1470" t="str">
        <f>=IF(AND(C1470="Private nonprofit",E1470&lt;&gt;""),I1470,"")</f>
      </c>
    </row>
    <row r="1471">
      <c r="A1471" t="n">
        <v>237969</v>
      </c>
      <c r="B1471" t="s">
        <v>5337</v>
      </c>
      <c r="C1471" t="s">
        <v>163</v>
      </c>
      <c r="D1471" t="n">
        <v>37</v>
      </c>
      <c r="E1471" t="n">
        <v>20093</v>
      </c>
      <c r="F1471" t="n">
        <v>68</v>
      </c>
      <c r="G1471" t="n">
        <v>13</v>
      </c>
      <c r="H1471" t="n">
        <v>1002</v>
      </c>
      <c r="I1471" t="n">
        <v>49.5</v>
      </c>
      <c r="J1471" s="10" t="str">
        <f>=LOG10(H1471)</f>
      </c>
      <c r="K1471" t="str">
        <f>=_xlfn.RANK.AVG(H1471,H$2:H$1654,1)</f>
      </c>
      <c r="L1471" t="str">
        <f>=_xlfn.RANK.AVG(I1471,I$2:I$1654,1)</f>
      </c>
      <c r="M1471" t="str">
        <f>=IF(AND(C1471="Public",E1471&lt;&gt;""),E1471,"")</f>
      </c>
      <c r="N1471" t="str">
        <f>=IF(AND(C1471="Public",E1471&lt;&gt;""),I1471,"")</f>
      </c>
      <c r="O1471" t="str">
        <f>=IF(AND(C1471="Private nonprofit",E1471&lt;&gt;""),E1471,"")</f>
      </c>
      <c r="P1471" t="str">
        <f>=IF(AND(C1471="Private nonprofit",E1471&lt;&gt;""),I1471,"")</f>
      </c>
    </row>
    <row r="1472">
      <c r="A1472" t="n">
        <v>238032</v>
      </c>
      <c r="B1472" t="s">
        <v>5344</v>
      </c>
      <c r="C1472" t="s">
        <v>149</v>
      </c>
      <c r="D1472" t="n">
        <v>20</v>
      </c>
      <c r="E1472" t="n">
        <v>13691</v>
      </c>
      <c r="F1472" t="n">
        <v>81</v>
      </c>
      <c r="G1472" t="n">
        <v>17</v>
      </c>
      <c r="H1472" t="n">
        <v>27398</v>
      </c>
      <c r="I1472" t="n">
        <v>60.3</v>
      </c>
      <c r="J1472" s="10" t="str">
        <f>=LOG10(H1472)</f>
      </c>
      <c r="K1472" t="str">
        <f>=_xlfn.RANK.AVG(H1472,H$2:H$1654,1)</f>
      </c>
      <c r="L1472" t="str">
        <f>=_xlfn.RANK.AVG(I1472,I$2:I$1654,1)</f>
      </c>
      <c r="M1472" t="str">
        <f>=IF(AND(C1472="Public",E1472&lt;&gt;""),E1472,"")</f>
      </c>
      <c r="N1472" t="str">
        <f>=IF(AND(C1472="Public",E1472&lt;&gt;""),I1472,"")</f>
      </c>
      <c r="O1472" t="str">
        <f>=IF(AND(C1472="Private nonprofit",E1472&lt;&gt;""),E1472,"")</f>
      </c>
      <c r="P1472" t="str">
        <f>=IF(AND(C1472="Private nonprofit",E1472&lt;&gt;""),I1472,"")</f>
      </c>
    </row>
    <row r="1473">
      <c r="A1473" t="n">
        <v>238078</v>
      </c>
      <c r="B1473" t="s">
        <v>5345</v>
      </c>
      <c r="C1473" t="s">
        <v>163</v>
      </c>
      <c r="D1473" t="n">
        <v>25</v>
      </c>
      <c r="E1473" t="n">
        <v>19164</v>
      </c>
      <c r="F1473" t="n">
        <v>66</v>
      </c>
      <c r="G1473" t="n">
        <v>14</v>
      </c>
      <c r="H1473" t="n">
        <v>888</v>
      </c>
      <c r="I1473" t="n">
        <v>32</v>
      </c>
      <c r="J1473" s="10" t="str">
        <f>=LOG10(H1473)</f>
      </c>
      <c r="K1473" t="str">
        <f>=_xlfn.RANK.AVG(H1473,H$2:H$1654,1)</f>
      </c>
      <c r="L1473" t="str">
        <f>=_xlfn.RANK.AVG(I1473,I$2:I$1654,1)</f>
      </c>
      <c r="M1473" t="str">
        <f>=IF(AND(C1473="Public",E1473&lt;&gt;""),E1473,"")</f>
      </c>
      <c r="N1473" t="str">
        <f>=IF(AND(C1473="Public",E1473&lt;&gt;""),I1473,"")</f>
      </c>
      <c r="O1473" t="str">
        <f>=IF(AND(C1473="Private nonprofit",E1473&lt;&gt;""),E1473,"")</f>
      </c>
      <c r="P1473" t="str">
        <f>=IF(AND(C1473="Private nonprofit",E1473&lt;&gt;""),I1473,"")</f>
      </c>
    </row>
    <row r="1474">
      <c r="A1474" t="n">
        <v>238193</v>
      </c>
      <c r="B1474" t="s">
        <v>5349</v>
      </c>
      <c r="C1474" t="s">
        <v>163</v>
      </c>
      <c r="D1474" t="n">
        <v>49</v>
      </c>
      <c r="E1474" t="n">
        <v>17884</v>
      </c>
      <c r="F1474" t="n">
        <v>79</v>
      </c>
      <c r="G1474" t="n">
        <v>10</v>
      </c>
      <c r="H1474" t="n">
        <v>2002</v>
      </c>
      <c r="I1474" t="n">
        <v>51.9</v>
      </c>
      <c r="J1474" s="10" t="str">
        <f>=LOG10(H1474)</f>
      </c>
      <c r="K1474" t="str">
        <f>=_xlfn.RANK.AVG(H1474,H$2:H$1654,1)</f>
      </c>
      <c r="L1474" t="str">
        <f>=_xlfn.RANK.AVG(I1474,I$2:I$1654,1)</f>
      </c>
      <c r="M1474" t="str">
        <f>=IF(AND(C1474="Public",E1474&lt;&gt;""),E1474,"")</f>
      </c>
      <c r="N1474" t="str">
        <f>=IF(AND(C1474="Public",E1474&lt;&gt;""),I1474,"")</f>
      </c>
      <c r="O1474" t="str">
        <f>=IF(AND(C1474="Private nonprofit",E1474&lt;&gt;""),E1474,"")</f>
      </c>
      <c r="P1474" t="str">
        <f>=IF(AND(C1474="Private nonprofit",E1474&lt;&gt;""),I1474,"")</f>
      </c>
    </row>
    <row r="1475">
      <c r="A1475" t="n">
        <v>238324</v>
      </c>
      <c r="B1475" t="s">
        <v>5352</v>
      </c>
      <c r="C1475" t="s">
        <v>163</v>
      </c>
      <c r="D1475" t="n">
        <v>13</v>
      </c>
      <c r="E1475" t="n">
        <v>27998</v>
      </c>
      <c r="F1475" t="n">
        <v>91</v>
      </c>
      <c r="G1475" t="n">
        <v>8</v>
      </c>
      <c r="H1475" t="n">
        <v>931</v>
      </c>
      <c r="I1475" t="n">
        <v>74.3</v>
      </c>
      <c r="J1475" s="10" t="str">
        <f>=LOG10(H1475)</f>
      </c>
      <c r="K1475" t="str">
        <f>=_xlfn.RANK.AVG(H1475,H$2:H$1654,1)</f>
      </c>
      <c r="L1475" t="str">
        <f>=_xlfn.RANK.AVG(I1475,I$2:I$1654,1)</f>
      </c>
      <c r="M1475" t="str">
        <f>=IF(AND(C1475="Public",E1475&lt;&gt;""),E1475,"")</f>
      </c>
      <c r="N1475" t="str">
        <f>=IF(AND(C1475="Public",E1475&lt;&gt;""),I1475,"")</f>
      </c>
      <c r="O1475" t="str">
        <f>=IF(AND(C1475="Private nonprofit",E1475&lt;&gt;""),E1475,"")</f>
      </c>
      <c r="P1475" t="str">
        <f>=IF(AND(C1475="Private nonprofit",E1475&lt;&gt;""),I1475,"")</f>
      </c>
    </row>
    <row r="1476">
      <c r="A1476" t="n">
        <v>238333</v>
      </c>
      <c r="B1476" t="s">
        <v>5354</v>
      </c>
      <c r="C1476" t="s">
        <v>163</v>
      </c>
      <c r="D1476" t="n">
        <v>29</v>
      </c>
      <c r="E1476" t="n">
        <v>24941</v>
      </c>
      <c r="F1476" t="n">
        <v>86</v>
      </c>
      <c r="G1476" t="n">
        <v>11</v>
      </c>
      <c r="H1476" t="n">
        <v>1082</v>
      </c>
      <c r="I1476" t="n">
        <v>67.2</v>
      </c>
      <c r="J1476" s="10" t="str">
        <f>=LOG10(H1476)</f>
      </c>
      <c r="K1476" t="str">
        <f>=_xlfn.RANK.AVG(H1476,H$2:H$1654,1)</f>
      </c>
      <c r="L1476" t="str">
        <f>=_xlfn.RANK.AVG(I1476,I$2:I$1654,1)</f>
      </c>
      <c r="M1476" t="str">
        <f>=IF(AND(C1476="Public",E1476&lt;&gt;""),E1476,"")</f>
      </c>
      <c r="N1476" t="str">
        <f>=IF(AND(C1476="Public",E1476&lt;&gt;""),I1476,"")</f>
      </c>
      <c r="O1476" t="str">
        <f>=IF(AND(C1476="Private nonprofit",E1476&lt;&gt;""),E1476,"")</f>
      </c>
      <c r="P1476" t="str">
        <f>=IF(AND(C1476="Private nonprofit",E1476&lt;&gt;""),I1476,"")</f>
      </c>
    </row>
    <row r="1477">
      <c r="A1477" t="n">
        <v>238458</v>
      </c>
      <c r="B1477" t="s">
        <v>5357</v>
      </c>
      <c r="C1477" t="s">
        <v>163</v>
      </c>
      <c r="D1477" t="n">
        <v>22</v>
      </c>
      <c r="E1477" t="n">
        <v>25171</v>
      </c>
      <c r="F1477" t="n">
        <v>79</v>
      </c>
      <c r="G1477" t="n">
        <v>13</v>
      </c>
      <c r="H1477" t="n">
        <v>3527</v>
      </c>
      <c r="I1477" t="n">
        <v>69.6</v>
      </c>
      <c r="J1477" s="10" t="str">
        <f>=LOG10(H1477)</f>
      </c>
      <c r="K1477" t="str">
        <f>=_xlfn.RANK.AVG(H1477,H$2:H$1654,1)</f>
      </c>
      <c r="L1477" t="str">
        <f>=_xlfn.RANK.AVG(I1477,I$2:I$1654,1)</f>
      </c>
      <c r="M1477" t="str">
        <f>=IF(AND(C1477="Public",E1477&lt;&gt;""),E1477,"")</f>
      </c>
      <c r="N1477" t="str">
        <f>=IF(AND(C1477="Public",E1477&lt;&gt;""),I1477,"")</f>
      </c>
      <c r="O1477" t="str">
        <f>=IF(AND(C1477="Private nonprofit",E1477&lt;&gt;""),E1477,"")</f>
      </c>
      <c r="P1477" t="str">
        <f>=IF(AND(C1477="Private nonprofit",E1477&lt;&gt;""),I1477,"")</f>
      </c>
    </row>
    <row r="1478">
      <c r="A1478" t="n">
        <v>238476</v>
      </c>
      <c r="B1478" t="s">
        <v>5359</v>
      </c>
      <c r="C1478" t="s">
        <v>163</v>
      </c>
      <c r="D1478" t="n">
        <v>26</v>
      </c>
      <c r="E1478" t="n">
        <v>24962</v>
      </c>
      <c r="F1478" t="n">
        <v>82</v>
      </c>
      <c r="G1478" t="n">
        <v>13</v>
      </c>
      <c r="H1478" t="n">
        <v>2801</v>
      </c>
      <c r="I1478" t="n">
        <v>60.5</v>
      </c>
      <c r="J1478" s="10" t="str">
        <f>=LOG10(H1478)</f>
      </c>
      <c r="K1478" t="str">
        <f>=_xlfn.RANK.AVG(H1478,H$2:H$1654,1)</f>
      </c>
      <c r="L1478" t="str">
        <f>=_xlfn.RANK.AVG(I1478,I$2:I$1654,1)</f>
      </c>
      <c r="M1478" t="str">
        <f>=IF(AND(C1478="Public",E1478&lt;&gt;""),E1478,"")</f>
      </c>
      <c r="N1478" t="str">
        <f>=IF(AND(C1478="Public",E1478&lt;&gt;""),I1478,"")</f>
      </c>
      <c r="O1478" t="str">
        <f>=IF(AND(C1478="Private nonprofit",E1478&lt;&gt;""),E1478,"")</f>
      </c>
      <c r="P1478" t="str">
        <f>=IF(AND(C1478="Private nonprofit",E1478&lt;&gt;""),I1478,"")</f>
      </c>
    </row>
    <row r="1479">
      <c r="A1479" t="n">
        <v>238616</v>
      </c>
      <c r="B1479" t="s">
        <v>5361</v>
      </c>
      <c r="C1479" t="s">
        <v>163</v>
      </c>
      <c r="D1479" t="n">
        <v>22</v>
      </c>
      <c r="E1479" t="n">
        <v>28060</v>
      </c>
      <c r="F1479" t="n">
        <v>78</v>
      </c>
      <c r="G1479" t="n">
        <v>12</v>
      </c>
      <c r="H1479" t="n">
        <v>6376</v>
      </c>
      <c r="I1479" t="n">
        <v>64.3</v>
      </c>
      <c r="J1479" s="10" t="str">
        <f>=LOG10(H1479)</f>
      </c>
      <c r="K1479" t="str">
        <f>=_xlfn.RANK.AVG(H1479,H$2:H$1654,1)</f>
      </c>
      <c r="L1479" t="str">
        <f>=_xlfn.RANK.AVG(I1479,I$2:I$1654,1)</f>
      </c>
      <c r="M1479" t="str">
        <f>=IF(AND(C1479="Public",E1479&lt;&gt;""),E1479,"")</f>
      </c>
      <c r="N1479" t="str">
        <f>=IF(AND(C1479="Public",E1479&lt;&gt;""),I1479,"")</f>
      </c>
      <c r="O1479" t="str">
        <f>=IF(AND(C1479="Private nonprofit",E1479&lt;&gt;""),E1479,"")</f>
      </c>
      <c r="P1479" t="str">
        <f>=IF(AND(C1479="Private nonprofit",E1479&lt;&gt;""),I1479,"")</f>
      </c>
    </row>
    <row r="1480">
      <c r="A1480" t="n">
        <v>238661</v>
      </c>
      <c r="B1480" t="s">
        <v>5363</v>
      </c>
      <c r="C1480" t="s">
        <v>163</v>
      </c>
      <c r="D1480" t="n">
        <v>23</v>
      </c>
      <c r="E1480" t="n">
        <v>26692</v>
      </c>
      <c r="F1480" t="n">
        <v>75</v>
      </c>
      <c r="G1480" t="n">
        <v>13</v>
      </c>
      <c r="H1480" t="n">
        <v>2078</v>
      </c>
      <c r="I1480" t="n">
        <v>67.4</v>
      </c>
      <c r="J1480" s="10" t="str">
        <f>=LOG10(H1480)</f>
      </c>
      <c r="K1480" t="str">
        <f>=_xlfn.RANK.AVG(H1480,H$2:H$1654,1)</f>
      </c>
      <c r="L1480" t="str">
        <f>=_xlfn.RANK.AVG(I1480,I$2:I$1654,1)</f>
      </c>
      <c r="M1480" t="str">
        <f>=IF(AND(C1480="Public",E1480&lt;&gt;""),E1480,"")</f>
      </c>
      <c r="N1480" t="str">
        <f>=IF(AND(C1480="Public",E1480&lt;&gt;""),I1480,"")</f>
      </c>
      <c r="O1480" t="str">
        <f>=IF(AND(C1480="Private nonprofit",E1480&lt;&gt;""),E1480,"")</f>
      </c>
      <c r="P1480" t="str">
        <f>=IF(AND(C1480="Private nonprofit",E1480&lt;&gt;""),I1480,"")</f>
      </c>
    </row>
    <row r="1481">
      <c r="A1481" t="n">
        <v>238980</v>
      </c>
      <c r="B1481" t="s">
        <v>5369</v>
      </c>
      <c r="C1481" t="s">
        <v>163</v>
      </c>
      <c r="D1481" t="n">
        <v>29</v>
      </c>
      <c r="E1481" t="n">
        <v>22593</v>
      </c>
      <c r="F1481" t="n">
        <v>67</v>
      </c>
      <c r="G1481" t="n">
        <v>13</v>
      </c>
      <c r="H1481" t="n">
        <v>2905</v>
      </c>
      <c r="I1481" t="n">
        <v>55.7</v>
      </c>
      <c r="J1481" s="10" t="str">
        <f>=LOG10(H1481)</f>
      </c>
      <c r="K1481" t="str">
        <f>=_xlfn.RANK.AVG(H1481,H$2:H$1654,1)</f>
      </c>
      <c r="L1481" t="str">
        <f>=_xlfn.RANK.AVG(I1481,I$2:I$1654,1)</f>
      </c>
      <c r="M1481" t="str">
        <f>=IF(AND(C1481="Public",E1481&lt;&gt;""),E1481,"")</f>
      </c>
      <c r="N1481" t="str">
        <f>=IF(AND(C1481="Public",E1481&lt;&gt;""),I1481,"")</f>
      </c>
      <c r="O1481" t="str">
        <f>=IF(AND(C1481="Private nonprofit",E1481&lt;&gt;""),E1481,"")</f>
      </c>
      <c r="P1481" t="str">
        <f>=IF(AND(C1481="Private nonprofit",E1481&lt;&gt;""),I1481,"")</f>
      </c>
    </row>
    <row r="1482">
      <c r="A1482" t="n">
        <v>239017</v>
      </c>
      <c r="B1482" t="s">
        <v>5371</v>
      </c>
      <c r="C1482" t="s">
        <v>163</v>
      </c>
      <c r="D1482" t="n">
        <v>21</v>
      </c>
      <c r="E1482" t="n">
        <v>27393</v>
      </c>
      <c r="F1482" t="n">
        <v>87</v>
      </c>
      <c r="G1482" t="n">
        <v>7</v>
      </c>
      <c r="H1482" t="n">
        <v>1530</v>
      </c>
      <c r="I1482" t="n">
        <v>76.4</v>
      </c>
      <c r="J1482" s="10" t="str">
        <f>=LOG10(H1482)</f>
      </c>
      <c r="K1482" t="str">
        <f>=_xlfn.RANK.AVG(H1482,H$2:H$1654,1)</f>
      </c>
      <c r="L1482" t="str">
        <f>=_xlfn.RANK.AVG(I1482,I$2:I$1654,1)</f>
      </c>
      <c r="M1482" t="str">
        <f>=IF(AND(C1482="Public",E1482&lt;&gt;""),E1482,"")</f>
      </c>
      <c r="N1482" t="str">
        <f>=IF(AND(C1482="Public",E1482&lt;&gt;""),I1482,"")</f>
      </c>
      <c r="O1482" t="str">
        <f>=IF(AND(C1482="Private nonprofit",E1482&lt;&gt;""),E1482,"")</f>
      </c>
      <c r="P1482" t="str">
        <f>=IF(AND(C1482="Private nonprofit",E1482&lt;&gt;""),I1482,"")</f>
      </c>
    </row>
    <row r="1483">
      <c r="A1483" t="n">
        <v>239071</v>
      </c>
      <c r="B1483" t="s">
        <v>5372</v>
      </c>
      <c r="C1483" t="s">
        <v>163</v>
      </c>
      <c r="D1483" t="n">
        <v>34</v>
      </c>
      <c r="E1483" t="n">
        <v>26001</v>
      </c>
      <c r="F1483" t="n">
        <v>76</v>
      </c>
      <c r="G1483" t="n">
        <v>10</v>
      </c>
      <c r="H1483" t="n">
        <v>1436</v>
      </c>
      <c r="I1483" t="n">
        <v>61.6</v>
      </c>
      <c r="J1483" s="10" t="str">
        <f>=LOG10(H1483)</f>
      </c>
      <c r="K1483" t="str">
        <f>=_xlfn.RANK.AVG(H1483,H$2:H$1654,1)</f>
      </c>
      <c r="L1483" t="str">
        <f>=_xlfn.RANK.AVG(I1483,I$2:I$1654,1)</f>
      </c>
      <c r="M1483" t="str">
        <f>=IF(AND(C1483="Public",E1483&lt;&gt;""),E1483,"")</f>
      </c>
      <c r="N1483" t="str">
        <f>=IF(AND(C1483="Public",E1483&lt;&gt;""),I1483,"")</f>
      </c>
      <c r="O1483" t="str">
        <f>=IF(AND(C1483="Private nonprofit",E1483&lt;&gt;""),E1483,"")</f>
      </c>
      <c r="P1483" t="str">
        <f>=IF(AND(C1483="Private nonprofit",E1483&lt;&gt;""),I1483,"")</f>
      </c>
    </row>
    <row r="1484">
      <c r="A1484" t="n">
        <v>239080</v>
      </c>
      <c r="B1484" t="s">
        <v>1736</v>
      </c>
      <c r="C1484" t="s">
        <v>163</v>
      </c>
      <c r="D1484" t="n">
        <v>32</v>
      </c>
      <c r="E1484" t="n">
        <v>23552</v>
      </c>
      <c r="F1484" t="n">
        <v>62</v>
      </c>
      <c r="G1484" t="n">
        <v>12</v>
      </c>
      <c r="H1484" t="n">
        <v>1804</v>
      </c>
      <c r="I1484" t="n">
        <v>41.2</v>
      </c>
      <c r="J1484" s="10" t="str">
        <f>=LOG10(H1484)</f>
      </c>
      <c r="K1484" t="str">
        <f>=_xlfn.RANK.AVG(H1484,H$2:H$1654,1)</f>
      </c>
      <c r="L1484" t="str">
        <f>=_xlfn.RANK.AVG(I1484,I$2:I$1654,1)</f>
      </c>
      <c r="M1484" t="str">
        <f>=IF(AND(C1484="Public",E1484&lt;&gt;""),E1484,"")</f>
      </c>
      <c r="N1484" t="str">
        <f>=IF(AND(C1484="Public",E1484&lt;&gt;""),I1484,"")</f>
      </c>
      <c r="O1484" t="str">
        <f>=IF(AND(C1484="Private nonprofit",E1484&lt;&gt;""),E1484,"")</f>
      </c>
      <c r="P1484" t="str">
        <f>=IF(AND(C1484="Private nonprofit",E1484&lt;&gt;""),I1484,"")</f>
      </c>
    </row>
    <row r="1485">
      <c r="A1485" t="n">
        <v>239105</v>
      </c>
      <c r="B1485" t="s">
        <v>5374</v>
      </c>
      <c r="C1485" t="s">
        <v>163</v>
      </c>
      <c r="D1485" t="n">
        <v>19</v>
      </c>
      <c r="E1485" t="n">
        <v>32031</v>
      </c>
      <c r="F1485" t="n">
        <v>91</v>
      </c>
      <c r="G1485" t="n">
        <v>13</v>
      </c>
      <c r="H1485" t="n">
        <v>12017</v>
      </c>
      <c r="I1485" t="n">
        <v>80.1</v>
      </c>
      <c r="J1485" s="10" t="str">
        <f>=LOG10(H1485)</f>
      </c>
      <c r="K1485" t="str">
        <f>=_xlfn.RANK.AVG(H1485,H$2:H$1654,1)</f>
      </c>
      <c r="L1485" t="str">
        <f>=_xlfn.RANK.AVG(I1485,I$2:I$1654,1)</f>
      </c>
      <c r="M1485" t="str">
        <f>=IF(AND(C1485="Public",E1485&lt;&gt;""),E1485,"")</f>
      </c>
      <c r="N1485" t="str">
        <f>=IF(AND(C1485="Public",E1485&lt;&gt;""),I1485,"")</f>
      </c>
      <c r="O1485" t="str">
        <f>=IF(AND(C1485="Private nonprofit",E1485&lt;&gt;""),E1485,"")</f>
      </c>
      <c r="P1485" t="str">
        <f>=IF(AND(C1485="Private nonprofit",E1485&lt;&gt;""),I1485,"")</f>
      </c>
    </row>
    <row r="1486">
      <c r="A1486" t="n">
        <v>239309</v>
      </c>
      <c r="B1486" t="s">
        <v>5379</v>
      </c>
      <c r="C1486" t="s">
        <v>163</v>
      </c>
      <c r="D1486" t="n">
        <v>36</v>
      </c>
      <c r="E1486" t="n">
        <v>28024</v>
      </c>
      <c r="F1486" t="n">
        <v>84</v>
      </c>
      <c r="G1486" t="n">
        <v>11</v>
      </c>
      <c r="H1486" t="n">
        <v>947</v>
      </c>
      <c r="I1486" t="n">
        <v>63.3</v>
      </c>
      <c r="J1486" s="10" t="str">
        <f>=LOG10(H1486)</f>
      </c>
      <c r="K1486" t="str">
        <f>=_xlfn.RANK.AVG(H1486,H$2:H$1654,1)</f>
      </c>
      <c r="L1486" t="str">
        <f>=_xlfn.RANK.AVG(I1486,I$2:I$1654,1)</f>
      </c>
      <c r="M1486" t="str">
        <f>=IF(AND(C1486="Public",E1486&lt;&gt;""),E1486,"")</f>
      </c>
      <c r="N1486" t="str">
        <f>=IF(AND(C1486="Public",E1486&lt;&gt;""),I1486,"")</f>
      </c>
      <c r="O1486" t="str">
        <f>=IF(AND(C1486="Private nonprofit",E1486&lt;&gt;""),E1486,"")</f>
      </c>
      <c r="P1486" t="str">
        <f>=IF(AND(C1486="Private nonprofit",E1486&lt;&gt;""),I1486,"")</f>
      </c>
    </row>
    <row r="1487">
      <c r="A1487" t="n">
        <v>239318</v>
      </c>
      <c r="B1487" t="s">
        <v>5380</v>
      </c>
      <c r="C1487" t="s">
        <v>163</v>
      </c>
      <c r="D1487" t="n">
        <v>23</v>
      </c>
      <c r="E1487" t="n">
        <v>26122</v>
      </c>
      <c r="F1487" t="n">
        <v>83</v>
      </c>
      <c r="G1487" t="n">
        <v>12</v>
      </c>
      <c r="H1487" t="n">
        <v>2808</v>
      </c>
      <c r="I1487" t="n">
        <v>71.5</v>
      </c>
      <c r="J1487" s="10" t="str">
        <f>=LOG10(H1487)</f>
      </c>
      <c r="K1487" t="str">
        <f>=_xlfn.RANK.AVG(H1487,H$2:H$1654,1)</f>
      </c>
      <c r="L1487" t="str">
        <f>=_xlfn.RANK.AVG(I1487,I$2:I$1654,1)</f>
      </c>
      <c r="M1487" t="str">
        <f>=IF(AND(C1487="Public",E1487&lt;&gt;""),E1487,"")</f>
      </c>
      <c r="N1487" t="str">
        <f>=IF(AND(C1487="Public",E1487&lt;&gt;""),I1487,"")</f>
      </c>
      <c r="O1487" t="str">
        <f>=IF(AND(C1487="Private nonprofit",E1487&lt;&gt;""),E1487,"")</f>
      </c>
      <c r="P1487" t="str">
        <f>=IF(AND(C1487="Private nonprofit",E1487&lt;&gt;""),I1487,"")</f>
      </c>
    </row>
    <row r="1488">
      <c r="A1488" t="n">
        <v>239390</v>
      </c>
      <c r="B1488" t="s">
        <v>5383</v>
      </c>
      <c r="C1488" t="s">
        <v>163</v>
      </c>
      <c r="D1488" t="n">
        <v>58</v>
      </c>
      <c r="E1488" t="n">
        <v>19409</v>
      </c>
      <c r="F1488" t="n">
        <v>66</v>
      </c>
      <c r="G1488" t="n">
        <v>10</v>
      </c>
      <c r="H1488" t="n">
        <v>1525</v>
      </c>
      <c r="I1488" t="n">
        <v>58.9</v>
      </c>
      <c r="J1488" s="10" t="str">
        <f>=LOG10(H1488)</f>
      </c>
      <c r="K1488" t="str">
        <f>=_xlfn.RANK.AVG(H1488,H$2:H$1654,1)</f>
      </c>
      <c r="L1488" t="str">
        <f>=_xlfn.RANK.AVG(I1488,I$2:I$1654,1)</f>
      </c>
      <c r="M1488" t="str">
        <f>=IF(AND(C1488="Public",E1488&lt;&gt;""),E1488,"")</f>
      </c>
      <c r="N1488" t="str">
        <f>=IF(AND(C1488="Public",E1488&lt;&gt;""),I1488,"")</f>
      </c>
      <c r="O1488" t="str">
        <f>=IF(AND(C1488="Private nonprofit",E1488&lt;&gt;""),E1488,"")</f>
      </c>
      <c r="P1488" t="str">
        <f>=IF(AND(C1488="Private nonprofit",E1488&lt;&gt;""),I1488,"")</f>
      </c>
    </row>
    <row r="1489">
      <c r="A1489" t="n">
        <v>239512</v>
      </c>
      <c r="B1489" t="s">
        <v>5391</v>
      </c>
      <c r="C1489" t="s">
        <v>163</v>
      </c>
      <c r="D1489" t="n">
        <v>32</v>
      </c>
      <c r="E1489" t="n">
        <v>24020</v>
      </c>
      <c r="F1489" t="n">
        <v>71</v>
      </c>
      <c r="G1489" t="n">
        <v>8</v>
      </c>
      <c r="H1489" t="n">
        <v>536</v>
      </c>
      <c r="I1489" t="n">
        <v>43.3</v>
      </c>
      <c r="J1489" s="10" t="str">
        <f>=LOG10(H1489)</f>
      </c>
      <c r="K1489" t="str">
        <f>=_xlfn.RANK.AVG(H1489,H$2:H$1654,1)</f>
      </c>
      <c r="L1489" t="str">
        <f>=_xlfn.RANK.AVG(I1489,I$2:I$1654,1)</f>
      </c>
      <c r="M1489" t="str">
        <f>=IF(AND(C1489="Public",E1489&lt;&gt;""),E1489,"")</f>
      </c>
      <c r="N1489" t="str">
        <f>=IF(AND(C1489="Public",E1489&lt;&gt;""),I1489,"")</f>
      </c>
      <c r="O1489" t="str">
        <f>=IF(AND(C1489="Private nonprofit",E1489&lt;&gt;""),E1489,"")</f>
      </c>
      <c r="P1489" t="str">
        <f>=IF(AND(C1489="Private nonprofit",E1489&lt;&gt;""),I1489,"")</f>
      </c>
    </row>
    <row r="1490">
      <c r="A1490" t="n">
        <v>239628</v>
      </c>
      <c r="B1490" t="s">
        <v>5392</v>
      </c>
      <c r="C1490" t="s">
        <v>163</v>
      </c>
      <c r="D1490" t="n">
        <v>33</v>
      </c>
      <c r="E1490" t="n">
        <v>22557</v>
      </c>
      <c r="F1490" t="n">
        <v>76</v>
      </c>
      <c r="G1490" t="n">
        <v>12</v>
      </c>
      <c r="H1490" t="n">
        <v>775</v>
      </c>
      <c r="I1490" t="n">
        <v>59.9</v>
      </c>
      <c r="J1490" s="10" t="str">
        <f>=LOG10(H1490)</f>
      </c>
      <c r="K1490" t="str">
        <f>=_xlfn.RANK.AVG(H1490,H$2:H$1654,1)</f>
      </c>
      <c r="L1490" t="str">
        <f>=_xlfn.RANK.AVG(I1490,I$2:I$1654,1)</f>
      </c>
      <c r="M1490" t="str">
        <f>=IF(AND(C1490="Public",E1490&lt;&gt;""),E1490,"")</f>
      </c>
      <c r="N1490" t="str">
        <f>=IF(AND(C1490="Public",E1490&lt;&gt;""),I1490,"")</f>
      </c>
      <c r="O1490" t="str">
        <f>=IF(AND(C1490="Private nonprofit",E1490&lt;&gt;""),E1490,"")</f>
      </c>
      <c r="P1490" t="str">
        <f>=IF(AND(C1490="Private nonprofit",E1490&lt;&gt;""),I1490,"")</f>
      </c>
    </row>
    <row r="1491">
      <c r="A1491" t="n">
        <v>239716</v>
      </c>
      <c r="B1491" t="s">
        <v>5395</v>
      </c>
      <c r="C1491" t="s">
        <v>163</v>
      </c>
      <c r="D1491" t="n">
        <v>14</v>
      </c>
      <c r="E1491" t="n">
        <v>27236</v>
      </c>
      <c r="F1491" t="n">
        <v>82</v>
      </c>
      <c r="G1491" t="n">
        <v>12</v>
      </c>
      <c r="H1491" t="n">
        <v>2323</v>
      </c>
      <c r="I1491" t="n">
        <v>74.1</v>
      </c>
      <c r="J1491" s="10" t="str">
        <f>=LOG10(H1491)</f>
      </c>
      <c r="K1491" t="str">
        <f>=_xlfn.RANK.AVG(H1491,H$2:H$1654,1)</f>
      </c>
      <c r="L1491" t="str">
        <f>=_xlfn.RANK.AVG(I1491,I$2:I$1654,1)</f>
      </c>
      <c r="M1491" t="str">
        <f>=IF(AND(C1491="Public",E1491&lt;&gt;""),E1491,"")</f>
      </c>
      <c r="N1491" t="str">
        <f>=IF(AND(C1491="Public",E1491&lt;&gt;""),I1491,"")</f>
      </c>
      <c r="O1491" t="str">
        <f>=IF(AND(C1491="Private nonprofit",E1491&lt;&gt;""),E1491,"")</f>
      </c>
      <c r="P1491" t="str">
        <f>=IF(AND(C1491="Private nonprofit",E1491&lt;&gt;""),I1491,"")</f>
      </c>
    </row>
    <row r="1492">
      <c r="A1492" t="n">
        <v>240107</v>
      </c>
      <c r="B1492" t="s">
        <v>5400</v>
      </c>
      <c r="C1492" t="s">
        <v>163</v>
      </c>
      <c r="D1492" t="n">
        <v>22</v>
      </c>
      <c r="E1492" t="n">
        <v>23901</v>
      </c>
      <c r="F1492" t="n">
        <v>70</v>
      </c>
      <c r="G1492" t="n">
        <v>12</v>
      </c>
      <c r="H1492" t="n">
        <v>2917</v>
      </c>
      <c r="I1492" t="n">
        <v>65.2</v>
      </c>
      <c r="J1492" s="10" t="str">
        <f>=LOG10(H1492)</f>
      </c>
      <c r="K1492" t="str">
        <f>=_xlfn.RANK.AVG(H1492,H$2:H$1654,1)</f>
      </c>
      <c r="L1492" t="str">
        <f>=_xlfn.RANK.AVG(I1492,I$2:I$1654,1)</f>
      </c>
      <c r="M1492" t="str">
        <f>=IF(AND(C1492="Public",E1492&lt;&gt;""),E1492,"")</f>
      </c>
      <c r="N1492" t="str">
        <f>=IF(AND(C1492="Public",E1492&lt;&gt;""),I1492,"")</f>
      </c>
      <c r="O1492" t="str">
        <f>=IF(AND(C1492="Private nonprofit",E1492&lt;&gt;""),E1492,"")</f>
      </c>
      <c r="P1492" t="str">
        <f>=IF(AND(C1492="Private nonprofit",E1492&lt;&gt;""),I1492,"")</f>
      </c>
    </row>
    <row r="1493">
      <c r="A1493" t="n">
        <v>240189</v>
      </c>
      <c r="B1493" t="s">
        <v>5405</v>
      </c>
      <c r="C1493" t="s">
        <v>149</v>
      </c>
      <c r="D1493" t="n">
        <v>25</v>
      </c>
      <c r="E1493" t="n">
        <v>13670</v>
      </c>
      <c r="F1493" t="n">
        <v>78</v>
      </c>
      <c r="G1493" t="n">
        <v>20</v>
      </c>
      <c r="H1493" t="n">
        <v>13057</v>
      </c>
      <c r="I1493" t="n">
        <v>64.3</v>
      </c>
      <c r="J1493" s="10" t="str">
        <f>=LOG10(H1493)</f>
      </c>
      <c r="K1493" t="str">
        <f>=_xlfn.RANK.AVG(H1493,H$2:H$1654,1)</f>
      </c>
      <c r="L1493" t="str">
        <f>=_xlfn.RANK.AVG(I1493,I$2:I$1654,1)</f>
      </c>
      <c r="M1493" t="str">
        <f>=IF(AND(C1493="Public",E1493&lt;&gt;""),E1493,"")</f>
      </c>
      <c r="N1493" t="str">
        <f>=IF(AND(C1493="Public",E1493&lt;&gt;""),I1493,"")</f>
      </c>
      <c r="O1493" t="str">
        <f>=IF(AND(C1493="Private nonprofit",E1493&lt;&gt;""),E1493,"")</f>
      </c>
      <c r="P1493" t="str">
        <f>=IF(AND(C1493="Private nonprofit",E1493&lt;&gt;""),I1493,"")</f>
      </c>
    </row>
    <row r="1494">
      <c r="A1494" t="n">
        <v>240268</v>
      </c>
      <c r="B1494" t="s">
        <v>5410</v>
      </c>
      <c r="C1494" t="s">
        <v>149</v>
      </c>
      <c r="D1494" t="n">
        <v>19</v>
      </c>
      <c r="E1494" t="n">
        <v>15323</v>
      </c>
      <c r="F1494" t="n">
        <v>82</v>
      </c>
      <c r="G1494" t="n">
        <v>19</v>
      </c>
      <c r="H1494" t="n">
        <v>11072</v>
      </c>
      <c r="I1494" t="n">
        <v>67.6</v>
      </c>
      <c r="J1494" s="10" t="str">
        <f>=LOG10(H1494)</f>
      </c>
      <c r="K1494" t="str">
        <f>=_xlfn.RANK.AVG(H1494,H$2:H$1654,1)</f>
      </c>
      <c r="L1494" t="str">
        <f>=_xlfn.RANK.AVG(I1494,I$2:I$1654,1)</f>
      </c>
      <c r="M1494" t="str">
        <f>=IF(AND(C1494="Public",E1494&lt;&gt;""),E1494,"")</f>
      </c>
      <c r="N1494" t="str">
        <f>=IF(AND(C1494="Public",E1494&lt;&gt;""),I1494,"")</f>
      </c>
      <c r="O1494" t="str">
        <f>=IF(AND(C1494="Private nonprofit",E1494&lt;&gt;""),E1494,"")</f>
      </c>
      <c r="P1494" t="str">
        <f>=IF(AND(C1494="Private nonprofit",E1494&lt;&gt;""),I1494,"")</f>
      </c>
    </row>
    <row r="1495">
      <c r="A1495" t="n">
        <v>240277</v>
      </c>
      <c r="B1495" t="s">
        <v>5411</v>
      </c>
      <c r="C1495" t="s">
        <v>149</v>
      </c>
      <c r="D1495" t="n">
        <v>23</v>
      </c>
      <c r="E1495" t="n">
        <v>10289</v>
      </c>
      <c r="F1495" t="n">
        <v>70</v>
      </c>
      <c r="G1495" t="n">
        <v>23</v>
      </c>
      <c r="H1495" t="n">
        <v>11868</v>
      </c>
      <c r="I1495" t="n">
        <v>53.1</v>
      </c>
      <c r="J1495" s="10" t="str">
        <f>=LOG10(H1495)</f>
      </c>
      <c r="K1495" t="str">
        <f>=_xlfn.RANK.AVG(H1495,H$2:H$1654,1)</f>
      </c>
      <c r="L1495" t="str">
        <f>=_xlfn.RANK.AVG(I1495,I$2:I$1654,1)</f>
      </c>
      <c r="M1495" t="str">
        <f>=IF(AND(C1495="Public",E1495&lt;&gt;""),E1495,"")</f>
      </c>
      <c r="N1495" t="str">
        <f>=IF(AND(C1495="Public",E1495&lt;&gt;""),I1495,"")</f>
      </c>
      <c r="O1495" t="str">
        <f>=IF(AND(C1495="Private nonprofit",E1495&lt;&gt;""),E1495,"")</f>
      </c>
      <c r="P1495" t="str">
        <f>=IF(AND(C1495="Private nonprofit",E1495&lt;&gt;""),I1495,"")</f>
      </c>
    </row>
    <row r="1496">
      <c r="A1496" t="n">
        <v>240329</v>
      </c>
      <c r="B1496" t="s">
        <v>5412</v>
      </c>
      <c r="C1496" t="s">
        <v>149</v>
      </c>
      <c r="D1496" t="n">
        <v>14</v>
      </c>
      <c r="E1496" t="n">
        <v>13125</v>
      </c>
      <c r="F1496" t="n">
        <v>86</v>
      </c>
      <c r="G1496" t="n">
        <v>19</v>
      </c>
      <c r="H1496" t="n">
        <v>10988</v>
      </c>
      <c r="I1496" t="n">
        <v>71.2</v>
      </c>
      <c r="J1496" s="10" t="str">
        <f>=LOG10(H1496)</f>
      </c>
      <c r="K1496" t="str">
        <f>=_xlfn.RANK.AVG(H1496,H$2:H$1654,1)</f>
      </c>
      <c r="L1496" t="str">
        <f>=_xlfn.RANK.AVG(I1496,I$2:I$1654,1)</f>
      </c>
      <c r="M1496" t="str">
        <f>=IF(AND(C1496="Public",E1496&lt;&gt;""),E1496,"")</f>
      </c>
      <c r="N1496" t="str">
        <f>=IF(AND(C1496="Public",E1496&lt;&gt;""),I1496,"")</f>
      </c>
      <c r="O1496" t="str">
        <f>=IF(AND(C1496="Private nonprofit",E1496&lt;&gt;""),E1496,"")</f>
      </c>
      <c r="P1496" t="str">
        <f>=IF(AND(C1496="Private nonprofit",E1496&lt;&gt;""),I1496,"")</f>
      </c>
    </row>
    <row r="1497">
      <c r="A1497" t="n">
        <v>240338</v>
      </c>
      <c r="B1497" t="s">
        <v>5413</v>
      </c>
      <c r="C1497" t="s">
        <v>163</v>
      </c>
      <c r="D1497" t="n">
        <v>25</v>
      </c>
      <c r="E1497" t="n">
        <v>22809</v>
      </c>
      <c r="F1497" t="n">
        <v>80</v>
      </c>
      <c r="G1497" t="n">
        <v>11</v>
      </c>
      <c r="H1497" t="n">
        <v>1273</v>
      </c>
      <c r="I1497" t="n">
        <v>62.7</v>
      </c>
      <c r="J1497" s="10" t="str">
        <f>=LOG10(H1497)</f>
      </c>
      <c r="K1497" t="str">
        <f>=_xlfn.RANK.AVG(H1497,H$2:H$1654,1)</f>
      </c>
      <c r="L1497" t="str">
        <f>=_xlfn.RANK.AVG(I1497,I$2:I$1654,1)</f>
      </c>
      <c r="M1497" t="str">
        <f>=IF(AND(C1497="Public",E1497&lt;&gt;""),E1497,"")</f>
      </c>
      <c r="N1497" t="str">
        <f>=IF(AND(C1497="Public",E1497&lt;&gt;""),I1497,"")</f>
      </c>
      <c r="O1497" t="str">
        <f>=IF(AND(C1497="Private nonprofit",E1497&lt;&gt;""),E1497,"")</f>
      </c>
      <c r="P1497" t="str">
        <f>=IF(AND(C1497="Private nonprofit",E1497&lt;&gt;""),I1497,"")</f>
      </c>
    </row>
    <row r="1498">
      <c r="A1498" t="n">
        <v>240365</v>
      </c>
      <c r="B1498" t="s">
        <v>5414</v>
      </c>
      <c r="C1498" t="s">
        <v>149</v>
      </c>
      <c r="D1498" t="n">
        <v>16</v>
      </c>
      <c r="E1498" t="n">
        <v>12942</v>
      </c>
      <c r="F1498" t="n">
        <v>72</v>
      </c>
      <c r="G1498" t="n">
        <v>21</v>
      </c>
      <c r="H1498" t="n">
        <v>16240</v>
      </c>
      <c r="I1498" t="n">
        <v>57.9</v>
      </c>
      <c r="J1498" s="10" t="str">
        <f>=LOG10(H1498)</f>
      </c>
      <c r="K1498" t="str">
        <f>=_xlfn.RANK.AVG(H1498,H$2:H$1654,1)</f>
      </c>
      <c r="L1498" t="str">
        <f>=_xlfn.RANK.AVG(I1498,I$2:I$1654,1)</f>
      </c>
      <c r="M1498" t="str">
        <f>=IF(AND(C1498="Public",E1498&lt;&gt;""),E1498,"")</f>
      </c>
      <c r="N1498" t="str">
        <f>=IF(AND(C1498="Public",E1498&lt;&gt;""),I1498,"")</f>
      </c>
      <c r="O1498" t="str">
        <f>=IF(AND(C1498="Private nonprofit",E1498&lt;&gt;""),E1498,"")</f>
      </c>
      <c r="P1498" t="str">
        <f>=IF(AND(C1498="Private nonprofit",E1498&lt;&gt;""),I1498,"")</f>
      </c>
    </row>
    <row r="1499">
      <c r="A1499" t="n">
        <v>240374</v>
      </c>
      <c r="B1499" t="s">
        <v>5416</v>
      </c>
      <c r="C1499" t="s">
        <v>149</v>
      </c>
      <c r="D1499" t="n">
        <v>34</v>
      </c>
      <c r="E1499" t="n">
        <v>8778</v>
      </c>
      <c r="F1499" t="n">
        <v>71</v>
      </c>
      <c r="G1499" t="n">
        <v>18</v>
      </c>
      <c r="H1499" t="n">
        <v>4866</v>
      </c>
      <c r="I1499" t="n">
        <v>39.8</v>
      </c>
      <c r="J1499" s="10" t="str">
        <f>=LOG10(H1499)</f>
      </c>
      <c r="K1499" t="str">
        <f>=_xlfn.RANK.AVG(H1499,H$2:H$1654,1)</f>
      </c>
      <c r="L1499" t="str">
        <f>=_xlfn.RANK.AVG(I1499,I$2:I$1654,1)</f>
      </c>
      <c r="M1499" t="str">
        <f>=IF(AND(C1499="Public",E1499&lt;&gt;""),E1499,"")</f>
      </c>
      <c r="N1499" t="str">
        <f>=IF(AND(C1499="Public",E1499&lt;&gt;""),I1499,"")</f>
      </c>
      <c r="O1499" t="str">
        <f>=IF(AND(C1499="Private nonprofit",E1499&lt;&gt;""),E1499,"")</f>
      </c>
      <c r="P1499" t="str">
        <f>=IF(AND(C1499="Private nonprofit",E1499&lt;&gt;""),I1499,"")</f>
      </c>
    </row>
    <row r="1500">
      <c r="A1500" t="n">
        <v>240417</v>
      </c>
      <c r="B1500" t="s">
        <v>5418</v>
      </c>
      <c r="C1500" t="s">
        <v>149</v>
      </c>
      <c r="D1500" t="n">
        <v>23</v>
      </c>
      <c r="E1500" t="n">
        <v>15574</v>
      </c>
      <c r="F1500" t="n">
        <v>74</v>
      </c>
      <c r="G1500" t="n">
        <v>18</v>
      </c>
      <c r="H1500" t="n">
        <v>8236</v>
      </c>
      <c r="I1500" t="n">
        <v>52.5</v>
      </c>
      <c r="J1500" s="10" t="str">
        <f>=LOG10(H1500)</f>
      </c>
      <c r="K1500" t="str">
        <f>=_xlfn.RANK.AVG(H1500,H$2:H$1654,1)</f>
      </c>
      <c r="L1500" t="str">
        <f>=_xlfn.RANK.AVG(I1500,I$2:I$1654,1)</f>
      </c>
      <c r="M1500" t="str">
        <f>=IF(AND(C1500="Public",E1500&lt;&gt;""),E1500,"")</f>
      </c>
      <c r="N1500" t="str">
        <f>=IF(AND(C1500="Public",E1500&lt;&gt;""),I1500,"")</f>
      </c>
      <c r="O1500" t="str">
        <f>=IF(AND(C1500="Private nonprofit",E1500&lt;&gt;""),E1500,"")</f>
      </c>
      <c r="P1500" t="str">
        <f>=IF(AND(C1500="Private nonprofit",E1500&lt;&gt;""),I1500,"")</f>
      </c>
    </row>
    <row r="1501">
      <c r="A1501" t="n">
        <v>240426</v>
      </c>
      <c r="B1501" t="s">
        <v>5420</v>
      </c>
      <c r="C1501" t="s">
        <v>149</v>
      </c>
      <c r="D1501" t="n">
        <v>30</v>
      </c>
      <c r="E1501" t="n">
        <v>13126</v>
      </c>
      <c r="F1501" t="n">
        <v>71</v>
      </c>
      <c r="G1501" t="n">
        <v>17</v>
      </c>
      <c r="H1501" t="n">
        <v>3314</v>
      </c>
      <c r="I1501" t="n">
        <v>44.1</v>
      </c>
      <c r="J1501" s="10" t="str">
        <f>=LOG10(H1501)</f>
      </c>
      <c r="K1501" t="str">
        <f>=_xlfn.RANK.AVG(H1501,H$2:H$1654,1)</f>
      </c>
      <c r="L1501" t="str">
        <f>=_xlfn.RANK.AVG(I1501,I$2:I$1654,1)</f>
      </c>
      <c r="M1501" t="str">
        <f>=IF(AND(C1501="Public",E1501&lt;&gt;""),E1501,"")</f>
      </c>
      <c r="N1501" t="str">
        <f>=IF(AND(C1501="Public",E1501&lt;&gt;""),I1501,"")</f>
      </c>
      <c r="O1501" t="str">
        <f>=IF(AND(C1501="Private nonprofit",E1501&lt;&gt;""),E1501,"")</f>
      </c>
      <c r="P1501" t="str">
        <f>=IF(AND(C1501="Private nonprofit",E1501&lt;&gt;""),I1501,"")</f>
      </c>
    </row>
    <row r="1502">
      <c r="A1502" t="n">
        <v>240444</v>
      </c>
      <c r="B1502" t="s">
        <v>5422</v>
      </c>
      <c r="C1502" t="s">
        <v>149</v>
      </c>
      <c r="D1502" t="n">
        <v>15</v>
      </c>
      <c r="E1502" t="n">
        <v>14216</v>
      </c>
      <c r="F1502" t="n">
        <v>95</v>
      </c>
      <c r="G1502" t="n">
        <v>18</v>
      </c>
      <c r="H1502" t="n">
        <v>53219</v>
      </c>
      <c r="I1502" t="n">
        <v>89.3</v>
      </c>
      <c r="J1502" s="10" t="str">
        <f>=LOG10(H1502)</f>
      </c>
      <c r="K1502" t="str">
        <f>=_xlfn.RANK.AVG(H1502,H$2:H$1654,1)</f>
      </c>
      <c r="L1502" t="str">
        <f>=_xlfn.RANK.AVG(I1502,I$2:I$1654,1)</f>
      </c>
      <c r="M1502" t="str">
        <f>=IF(AND(C1502="Public",E1502&lt;&gt;""),E1502,"")</f>
      </c>
      <c r="N1502" t="str">
        <f>=IF(AND(C1502="Public",E1502&lt;&gt;""),I1502,"")</f>
      </c>
      <c r="O1502" t="str">
        <f>=IF(AND(C1502="Private nonprofit",E1502&lt;&gt;""),E1502,"")</f>
      </c>
      <c r="P1502" t="str">
        <f>=IF(AND(C1502="Private nonprofit",E1502&lt;&gt;""),I1502,"")</f>
      </c>
    </row>
    <row r="1503">
      <c r="A1503" t="n">
        <v>240453</v>
      </c>
      <c r="B1503" t="s">
        <v>5423</v>
      </c>
      <c r="C1503" t="s">
        <v>149</v>
      </c>
      <c r="D1503" t="n">
        <v>30</v>
      </c>
      <c r="E1503" t="n">
        <v>16499</v>
      </c>
      <c r="F1503" t="n">
        <v>72</v>
      </c>
      <c r="G1503" t="n">
        <v>17</v>
      </c>
      <c r="H1503" t="n">
        <v>26699</v>
      </c>
      <c r="I1503" t="n">
        <v>51.2</v>
      </c>
      <c r="J1503" s="10" t="str">
        <f>=LOG10(H1503)</f>
      </c>
      <c r="K1503" t="str">
        <f>=_xlfn.RANK.AVG(H1503,H$2:H$1654,1)</f>
      </c>
      <c r="L1503" t="str">
        <f>=_xlfn.RANK.AVG(I1503,I$2:I$1654,1)</f>
      </c>
      <c r="M1503" t="str">
        <f>=IF(AND(C1503="Public",E1503&lt;&gt;""),E1503,"")</f>
      </c>
      <c r="N1503" t="str">
        <f>=IF(AND(C1503="Public",E1503&lt;&gt;""),I1503,"")</f>
      </c>
      <c r="O1503" t="str">
        <f>=IF(AND(C1503="Private nonprofit",E1503&lt;&gt;""),E1503,"")</f>
      </c>
      <c r="P1503" t="str">
        <f>=IF(AND(C1503="Private nonprofit",E1503&lt;&gt;""),I1503,"")</f>
      </c>
    </row>
    <row r="1504">
      <c r="A1504" t="n">
        <v>240462</v>
      </c>
      <c r="B1504" t="s">
        <v>5424</v>
      </c>
      <c r="C1504" t="s">
        <v>149</v>
      </c>
      <c r="D1504" t="n">
        <v>21</v>
      </c>
      <c r="E1504" t="n">
        <v>15966</v>
      </c>
      <c r="F1504" t="n">
        <v>80</v>
      </c>
      <c r="G1504" t="n">
        <v>20</v>
      </c>
      <c r="H1504" t="n">
        <v>7362</v>
      </c>
      <c r="I1504" t="n">
        <v>61.5</v>
      </c>
      <c r="J1504" s="10" t="str">
        <f>=LOG10(H1504)</f>
      </c>
      <c r="K1504" t="str">
        <f>=_xlfn.RANK.AVG(H1504,H$2:H$1654,1)</f>
      </c>
      <c r="L1504" t="str">
        <f>=_xlfn.RANK.AVG(I1504,I$2:I$1654,1)</f>
      </c>
      <c r="M1504" t="str">
        <f>=IF(AND(C1504="Public",E1504&lt;&gt;""),E1504,"")</f>
      </c>
      <c r="N1504" t="str">
        <f>=IF(AND(C1504="Public",E1504&lt;&gt;""),I1504,"")</f>
      </c>
      <c r="O1504" t="str">
        <f>=IF(AND(C1504="Private nonprofit",E1504&lt;&gt;""),E1504,"")</f>
      </c>
      <c r="P1504" t="str">
        <f>=IF(AND(C1504="Private nonprofit",E1504&lt;&gt;""),I1504,"")</f>
      </c>
    </row>
    <row r="1505">
      <c r="A1505" t="n">
        <v>240471</v>
      </c>
      <c r="B1505" t="s">
        <v>5426</v>
      </c>
      <c r="C1505" t="s">
        <v>149</v>
      </c>
      <c r="D1505" t="n">
        <v>20</v>
      </c>
      <c r="E1505" t="n">
        <v>15242</v>
      </c>
      <c r="F1505" t="n">
        <v>73</v>
      </c>
      <c r="G1505" t="n">
        <v>17</v>
      </c>
      <c r="H1505" t="n">
        <v>5858</v>
      </c>
      <c r="I1505" t="n">
        <v>60.9</v>
      </c>
      <c r="J1505" s="10" t="str">
        <f>=LOG10(H1505)</f>
      </c>
      <c r="K1505" t="str">
        <f>=_xlfn.RANK.AVG(H1505,H$2:H$1654,1)</f>
      </c>
      <c r="L1505" t="str">
        <f>=_xlfn.RANK.AVG(I1505,I$2:I$1654,1)</f>
      </c>
      <c r="M1505" t="str">
        <f>=IF(AND(C1505="Public",E1505&lt;&gt;""),E1505,"")</f>
      </c>
      <c r="N1505" t="str">
        <f>=IF(AND(C1505="Public",E1505&lt;&gt;""),I1505,"")</f>
      </c>
      <c r="O1505" t="str">
        <f>=IF(AND(C1505="Private nonprofit",E1505&lt;&gt;""),E1505,"")</f>
      </c>
      <c r="P1505" t="str">
        <f>=IF(AND(C1505="Private nonprofit",E1505&lt;&gt;""),I1505,"")</f>
      </c>
    </row>
    <row r="1506">
      <c r="A1506" t="n">
        <v>240480</v>
      </c>
      <c r="B1506" t="s">
        <v>5428</v>
      </c>
      <c r="C1506" t="s">
        <v>149</v>
      </c>
      <c r="D1506" t="n">
        <v>28</v>
      </c>
      <c r="E1506" t="n">
        <v>14347</v>
      </c>
      <c r="F1506" t="n">
        <v>75</v>
      </c>
      <c r="G1506" t="n">
        <v>21</v>
      </c>
      <c r="H1506" t="n">
        <v>8935</v>
      </c>
      <c r="I1506" t="n">
        <v>56</v>
      </c>
      <c r="J1506" s="10" t="str">
        <f>=LOG10(H1506)</f>
      </c>
      <c r="K1506" t="str">
        <f>=_xlfn.RANK.AVG(H1506,H$2:H$1654,1)</f>
      </c>
      <c r="L1506" t="str">
        <f>=_xlfn.RANK.AVG(I1506,I$2:I$1654,1)</f>
      </c>
      <c r="M1506" t="str">
        <f>=IF(AND(C1506="Public",E1506&lt;&gt;""),E1506,"")</f>
      </c>
      <c r="N1506" t="str">
        <f>=IF(AND(C1506="Public",E1506&lt;&gt;""),I1506,"")</f>
      </c>
      <c r="O1506" t="str">
        <f>=IF(AND(C1506="Private nonprofit",E1506&lt;&gt;""),E1506,"")</f>
      </c>
      <c r="P1506" t="str">
        <f>=IF(AND(C1506="Private nonprofit",E1506&lt;&gt;""),I1506,"")</f>
      </c>
    </row>
    <row r="1507">
      <c r="A1507" t="n">
        <v>240727</v>
      </c>
      <c r="B1507" t="s">
        <v>5448</v>
      </c>
      <c r="C1507" t="s">
        <v>149</v>
      </c>
      <c r="D1507" t="n">
        <v>22</v>
      </c>
      <c r="E1507" t="n">
        <v>13299</v>
      </c>
      <c r="F1507" t="n">
        <v>77</v>
      </c>
      <c r="G1507" t="n">
        <v>13</v>
      </c>
      <c r="H1507" t="n">
        <v>12585</v>
      </c>
      <c r="I1507" t="n">
        <v>59.8</v>
      </c>
      <c r="J1507" s="10" t="str">
        <f>=LOG10(H1507)</f>
      </c>
      <c r="K1507" t="str">
        <f>=_xlfn.RANK.AVG(H1507,H$2:H$1654,1)</f>
      </c>
      <c r="L1507" t="str">
        <f>=_xlfn.RANK.AVG(I1507,I$2:I$1654,1)</f>
      </c>
      <c r="M1507" t="str">
        <f>=IF(AND(C1507="Public",E1507&lt;&gt;""),E1507,"")</f>
      </c>
      <c r="N1507" t="str">
        <f>=IF(AND(C1507="Public",E1507&lt;&gt;""),I1507,"")</f>
      </c>
      <c r="O1507" t="str">
        <f>=IF(AND(C1507="Private nonprofit",E1507&lt;&gt;""),E1507,"")</f>
      </c>
      <c r="P1507" t="str">
        <f>=IF(AND(C1507="Private nonprofit",E1507&lt;&gt;""),I1507,"")</f>
      </c>
    </row>
    <row r="1508">
      <c r="A1508" t="n">
        <v>240754</v>
      </c>
      <c r="B1508" t="s">
        <v>5456</v>
      </c>
      <c r="C1508" t="s">
        <v>149</v>
      </c>
      <c r="D1508" t="n">
        <v>31</v>
      </c>
      <c r="E1508" t="n">
        <v>9844</v>
      </c>
      <c r="F1508" t="n">
        <v>76</v>
      </c>
      <c r="G1508" t="n">
        <v>14</v>
      </c>
      <c r="H1508" t="n">
        <v>3386</v>
      </c>
      <c r="I1508" t="n">
        <v>40.9</v>
      </c>
      <c r="J1508" s="10" t="str">
        <f>=LOG10(H1508)</f>
      </c>
      <c r="K1508" t="str">
        <f>=_xlfn.RANK.AVG(H1508,H$2:H$1654,1)</f>
      </c>
      <c r="L1508" t="str">
        <f>=_xlfn.RANK.AVG(I1508,I$2:I$1654,1)</f>
      </c>
      <c r="M1508" t="str">
        <f>=IF(AND(C1508="Public",E1508&lt;&gt;""),E1508,"")</f>
      </c>
      <c r="N1508" t="str">
        <f>=IF(AND(C1508="Public",E1508&lt;&gt;""),I1508,"")</f>
      </c>
      <c r="O1508" t="str">
        <f>=IF(AND(C1508="Private nonprofit",E1508&lt;&gt;""),E1508,"")</f>
      </c>
      <c r="P1508" t="str">
        <f>=IF(AND(C1508="Private nonprofit",E1508&lt;&gt;""),I1508,"")</f>
      </c>
    </row>
    <row r="1509">
      <c r="A1509" t="n">
        <v>240790</v>
      </c>
      <c r="B1509" t="s">
        <v>5457</v>
      </c>
      <c r="C1509" t="s">
        <v>149</v>
      </c>
      <c r="D1509" t="n">
        <v>74</v>
      </c>
      <c r="E1509" t="n">
        <v>3144</v>
      </c>
      <c r="F1509" t="n">
        <v>59</v>
      </c>
      <c r="G1509" t="n">
        <v>21</v>
      </c>
      <c r="H1509" t="n">
        <v>1535</v>
      </c>
      <c r="I1509" t="n">
        <v>22.2</v>
      </c>
      <c r="J1509" s="10" t="str">
        <f>=LOG10(H1509)</f>
      </c>
      <c r="K1509" t="str">
        <f>=_xlfn.RANK.AVG(H1509,H$2:H$1654,1)</f>
      </c>
      <c r="L1509" t="str">
        <f>=_xlfn.RANK.AVG(I1509,I$2:I$1654,1)</f>
      </c>
      <c r="M1509" t="str">
        <f>=IF(AND(C1509="Public",E1509&lt;&gt;""),E1509,"")</f>
      </c>
      <c r="N1509" t="str">
        <f>=IF(AND(C1509="Public",E1509&lt;&gt;""),I1509,"")</f>
      </c>
      <c r="O1509" t="str">
        <f>=IF(AND(C1509="Private nonprofit",E1509&lt;&gt;""),E1509,"")</f>
      </c>
      <c r="P1509" t="str">
        <f>=IF(AND(C1509="Private nonprofit",E1509&lt;&gt;""),I1509,"")</f>
      </c>
    </row>
    <row r="1510">
      <c r="A1510" t="n">
        <v>241191</v>
      </c>
      <c r="B1510" t="s">
        <v>5469</v>
      </c>
      <c r="C1510" t="s">
        <v>163</v>
      </c>
      <c r="D1510" t="n">
        <v>80</v>
      </c>
      <c r="E1510" t="n">
        <v>8354</v>
      </c>
      <c r="F1510" t="n">
        <v>76</v>
      </c>
      <c r="G1510" t="n">
        <v>18</v>
      </c>
      <c r="H1510" t="n">
        <v>1090</v>
      </c>
      <c r="I1510" t="n">
        <v>48.3</v>
      </c>
      <c r="J1510" s="10" t="str">
        <f>=LOG10(H1510)</f>
      </c>
      <c r="K1510" t="str">
        <f>=_xlfn.RANK.AVG(H1510,H$2:H$1654,1)</f>
      </c>
      <c r="L1510" t="str">
        <f>=_xlfn.RANK.AVG(I1510,I$2:I$1654,1)</f>
      </c>
      <c r="M1510" t="str">
        <f>=IF(AND(C1510="Public",E1510&lt;&gt;""),E1510,"")</f>
      </c>
      <c r="N1510" t="str">
        <f>=IF(AND(C1510="Public",E1510&lt;&gt;""),I1510,"")</f>
      </c>
      <c r="O1510" t="str">
        <f>=IF(AND(C1510="Private nonprofit",E1510&lt;&gt;""),E1510,"")</f>
      </c>
      <c r="P1510" t="str">
        <f>=IF(AND(C1510="Private nonprofit",E1510&lt;&gt;""),I1510,"")</f>
      </c>
    </row>
    <row r="1511">
      <c r="A1511" t="n">
        <v>241216</v>
      </c>
      <c r="B1511" t="s">
        <v>5471</v>
      </c>
      <c r="C1511" t="s">
        <v>163</v>
      </c>
      <c r="D1511" t="n">
        <v>84</v>
      </c>
      <c r="E1511" t="n">
        <v>6305</v>
      </c>
      <c r="F1511" t="n">
        <v>73</v>
      </c>
      <c r="G1511" t="n">
        <v>28</v>
      </c>
      <c r="H1511" t="n">
        <v>1922</v>
      </c>
      <c r="I1511" t="n">
        <v>36.5</v>
      </c>
      <c r="J1511" s="10" t="str">
        <f>=LOG10(H1511)</f>
      </c>
      <c r="K1511" t="str">
        <f>=_xlfn.RANK.AVG(H1511,H$2:H$1654,1)</f>
      </c>
      <c r="L1511" t="str">
        <f>=_xlfn.RANK.AVG(I1511,I$2:I$1654,1)</f>
      </c>
      <c r="M1511" t="str">
        <f>=IF(AND(C1511="Public",E1511&lt;&gt;""),E1511,"")</f>
      </c>
      <c r="N1511" t="str">
        <f>=IF(AND(C1511="Public",E1511&lt;&gt;""),I1511,"")</f>
      </c>
      <c r="O1511" t="str">
        <f>=IF(AND(C1511="Private nonprofit",E1511&lt;&gt;""),E1511,"")</f>
      </c>
      <c r="P1511" t="str">
        <f>=IF(AND(C1511="Private nonprofit",E1511&lt;&gt;""),I1511,"")</f>
      </c>
    </row>
    <row r="1512">
      <c r="A1512" t="n">
        <v>241225</v>
      </c>
      <c r="B1512" t="s">
        <v>5473</v>
      </c>
      <c r="C1512" t="s">
        <v>163</v>
      </c>
      <c r="D1512" t="n">
        <v>83</v>
      </c>
      <c r="E1512" t="n">
        <v>4382</v>
      </c>
      <c r="F1512" t="n">
        <v>80</v>
      </c>
      <c r="G1512" t="n">
        <v>14</v>
      </c>
      <c r="H1512" t="n">
        <v>904</v>
      </c>
      <c r="I1512" t="n">
        <v>36</v>
      </c>
      <c r="J1512" s="10" t="str">
        <f>=LOG10(H1512)</f>
      </c>
      <c r="K1512" t="str">
        <f>=_xlfn.RANK.AVG(H1512,H$2:H$1654,1)</f>
      </c>
      <c r="L1512" t="str">
        <f>=_xlfn.RANK.AVG(I1512,I$2:I$1654,1)</f>
      </c>
      <c r="M1512" t="str">
        <f>=IF(AND(C1512="Public",E1512&lt;&gt;""),E1512,"")</f>
      </c>
      <c r="N1512" t="str">
        <f>=IF(AND(C1512="Public",E1512&lt;&gt;""),I1512,"")</f>
      </c>
      <c r="O1512" t="str">
        <f>=IF(AND(C1512="Private nonprofit",E1512&lt;&gt;""),E1512,"")</f>
      </c>
      <c r="P1512" t="str">
        <f>=IF(AND(C1512="Private nonprofit",E1512&lt;&gt;""),I1512,"")</f>
      </c>
    </row>
    <row r="1513">
      <c r="A1513" t="n">
        <v>241304</v>
      </c>
      <c r="B1513" t="s">
        <v>5475</v>
      </c>
      <c r="C1513" t="s">
        <v>189</v>
      </c>
      <c r="D1513" t="n">
        <v>81</v>
      </c>
      <c r="E1513" t="n">
        <v>4046</v>
      </c>
      <c r="F1513" t="n">
        <v>46</v>
      </c>
      <c r="G1513" t="n">
        <v>9</v>
      </c>
      <c r="H1513" t="n">
        <v>3468</v>
      </c>
      <c r="I1513" t="n">
        <v>57.9</v>
      </c>
      <c r="J1513" s="10" t="str">
        <f>=LOG10(H1513)</f>
      </c>
      <c r="K1513" t="str">
        <f>=_xlfn.RANK.AVG(H1513,H$2:H$1654,1)</f>
      </c>
      <c r="L1513" t="str">
        <f>=_xlfn.RANK.AVG(I1513,I$2:I$1654,1)</f>
      </c>
      <c r="M1513" t="str">
        <f>=IF(AND(C1513="Public",E1513&lt;&gt;""),E1513,"")</f>
      </c>
      <c r="N1513" t="str">
        <f>=IF(AND(C1513="Public",E1513&lt;&gt;""),I1513,"")</f>
      </c>
      <c r="O1513" t="str">
        <f>=IF(AND(C1513="Private nonprofit",E1513&lt;&gt;""),E1513,"")</f>
      </c>
      <c r="P1513" t="str">
        <f>=IF(AND(C1513="Private nonprofit",E1513&lt;&gt;""),I1513,"")</f>
      </c>
    </row>
    <row r="1514">
      <c r="A1514" t="n">
        <v>241331</v>
      </c>
      <c r="B1514" t="s">
        <v>5477</v>
      </c>
      <c r="C1514" t="s">
        <v>163</v>
      </c>
      <c r="D1514" t="n">
        <v>69</v>
      </c>
      <c r="E1514" t="n">
        <v>10732</v>
      </c>
      <c r="F1514" t="n">
        <v>79</v>
      </c>
      <c r="G1514" t="n">
        <v>20</v>
      </c>
      <c r="H1514" t="n">
        <v>2946</v>
      </c>
      <c r="I1514" t="n">
        <v>69</v>
      </c>
      <c r="J1514" s="10" t="str">
        <f>=LOG10(H1514)</f>
      </c>
      <c r="K1514" t="str">
        <f>=_xlfn.RANK.AVG(H1514,H$2:H$1654,1)</f>
      </c>
      <c r="L1514" t="str">
        <f>=_xlfn.RANK.AVG(I1514,I$2:I$1654,1)</f>
      </c>
      <c r="M1514" t="str">
        <f>=IF(AND(C1514="Public",E1514&lt;&gt;""),E1514,"")</f>
      </c>
      <c r="N1514" t="str">
        <f>=IF(AND(C1514="Public",E1514&lt;&gt;""),I1514,"")</f>
      </c>
      <c r="O1514" t="str">
        <f>=IF(AND(C1514="Private nonprofit",E1514&lt;&gt;""),E1514,"")</f>
      </c>
      <c r="P1514" t="str">
        <f>=IF(AND(C1514="Private nonprofit",E1514&lt;&gt;""),I1514,"")</f>
      </c>
    </row>
    <row r="1515">
      <c r="A1515" t="n">
        <v>241377</v>
      </c>
      <c r="B1515" t="s">
        <v>5478</v>
      </c>
      <c r="C1515" t="s">
        <v>163</v>
      </c>
      <c r="D1515" t="n">
        <v>75</v>
      </c>
      <c r="E1515" t="n">
        <v>6301</v>
      </c>
      <c r="F1515" t="n">
        <v>65</v>
      </c>
      <c r="G1515" t="n">
        <v>10</v>
      </c>
      <c r="H1515" t="n">
        <v>1061</v>
      </c>
      <c r="I1515" t="n">
        <v>30.8</v>
      </c>
      <c r="J1515" s="10" t="str">
        <f>=LOG10(H1515)</f>
      </c>
      <c r="K1515" t="str">
        <f>=_xlfn.RANK.AVG(H1515,H$2:H$1654,1)</f>
      </c>
      <c r="L1515" t="str">
        <f>=_xlfn.RANK.AVG(I1515,I$2:I$1654,1)</f>
      </c>
      <c r="M1515" t="str">
        <f>=IF(AND(C1515="Public",E1515&lt;&gt;""),E1515,"")</f>
      </c>
      <c r="N1515" t="str">
        <f>=IF(AND(C1515="Public",E1515&lt;&gt;""),I1515,"")</f>
      </c>
      <c r="O1515" t="str">
        <f>=IF(AND(C1515="Private nonprofit",E1515&lt;&gt;""),E1515,"")</f>
      </c>
      <c r="P1515" t="str">
        <f>=IF(AND(C1515="Private nonprofit",E1515&lt;&gt;""),I1515,"")</f>
      </c>
    </row>
    <row r="1516">
      <c r="A1516" t="n">
        <v>241395</v>
      </c>
      <c r="B1516" t="s">
        <v>5481</v>
      </c>
      <c r="C1516" t="s">
        <v>163</v>
      </c>
      <c r="D1516" t="n">
        <v>76</v>
      </c>
      <c r="E1516" t="n">
        <v>9883</v>
      </c>
      <c r="F1516" t="n">
        <v>82</v>
      </c>
      <c r="G1516" t="n">
        <v>12</v>
      </c>
      <c r="H1516" t="n">
        <v>736</v>
      </c>
      <c r="I1516" t="n">
        <v>37.9</v>
      </c>
      <c r="J1516" s="10" t="str">
        <f>=LOG10(H1516)</f>
      </c>
      <c r="K1516" t="str">
        <f>=_xlfn.RANK.AVG(H1516,H$2:H$1654,1)</f>
      </c>
      <c r="L1516" t="str">
        <f>=_xlfn.RANK.AVG(I1516,I$2:I$1654,1)</f>
      </c>
      <c r="M1516" t="str">
        <f>=IF(AND(C1516="Public",E1516&lt;&gt;""),E1516,"")</f>
      </c>
      <c r="N1516" t="str">
        <f>=IF(AND(C1516="Public",E1516&lt;&gt;""),I1516,"")</f>
      </c>
      <c r="O1516" t="str">
        <f>=IF(AND(C1516="Private nonprofit",E1516&lt;&gt;""),E1516,"")</f>
      </c>
      <c r="P1516" t="str">
        <f>=IF(AND(C1516="Private nonprofit",E1516&lt;&gt;""),I1516,"")</f>
      </c>
    </row>
    <row r="1517">
      <c r="A1517" t="n">
        <v>241410</v>
      </c>
      <c r="B1517" t="s">
        <v>5482</v>
      </c>
      <c r="C1517" t="s">
        <v>163</v>
      </c>
      <c r="D1517" t="n">
        <v>81</v>
      </c>
      <c r="E1517" t="n">
        <v>10275</v>
      </c>
      <c r="F1517" t="n">
        <v>79</v>
      </c>
      <c r="G1517" t="n">
        <v>22</v>
      </c>
      <c r="H1517" t="n">
        <v>6275</v>
      </c>
      <c r="I1517" t="n">
        <v>48.2</v>
      </c>
      <c r="J1517" s="10" t="str">
        <f>=LOG10(H1517)</f>
      </c>
      <c r="K1517" t="str">
        <f>=_xlfn.RANK.AVG(H1517,H$2:H$1654,1)</f>
      </c>
      <c r="L1517" t="str">
        <f>=_xlfn.RANK.AVG(I1517,I$2:I$1654,1)</f>
      </c>
      <c r="M1517" t="str">
        <f>=IF(AND(C1517="Public",E1517&lt;&gt;""),E1517,"")</f>
      </c>
      <c r="N1517" t="str">
        <f>=IF(AND(C1517="Public",E1517&lt;&gt;""),I1517,"")</f>
      </c>
      <c r="O1517" t="str">
        <f>=IF(AND(C1517="Private nonprofit",E1517&lt;&gt;""),E1517,"")</f>
      </c>
      <c r="P1517" t="str">
        <f>=IF(AND(C1517="Private nonprofit",E1517&lt;&gt;""),I1517,"")</f>
      </c>
    </row>
    <row r="1518">
      <c r="A1518" t="n">
        <v>241614</v>
      </c>
      <c r="B1518" t="s">
        <v>5485</v>
      </c>
      <c r="C1518" t="s">
        <v>163</v>
      </c>
      <c r="D1518" t="n">
        <v>58</v>
      </c>
      <c r="E1518" t="n">
        <v>11987</v>
      </c>
      <c r="F1518" t="n">
        <v>100</v>
      </c>
      <c r="G1518" t="n">
        <v>3</v>
      </c>
      <c r="H1518" t="n">
        <v>376</v>
      </c>
      <c r="I1518" t="n">
        <v>18.4</v>
      </c>
      <c r="J1518" s="10" t="str">
        <f>=LOG10(H1518)</f>
      </c>
      <c r="K1518" t="str">
        <f>=_xlfn.RANK.AVG(H1518,H$2:H$1654,1)</f>
      </c>
      <c r="L1518" t="str">
        <f>=_xlfn.RANK.AVG(I1518,I$2:I$1654,1)</f>
      </c>
      <c r="M1518" t="str">
        <f>=IF(AND(C1518="Public",E1518&lt;&gt;""),E1518,"")</f>
      </c>
      <c r="N1518" t="str">
        <f>=IF(AND(C1518="Public",E1518&lt;&gt;""),I1518,"")</f>
      </c>
      <c r="O1518" t="str">
        <f>=IF(AND(C1518="Private nonprofit",E1518&lt;&gt;""),E1518,"")</f>
      </c>
      <c r="P1518" t="str">
        <f>=IF(AND(C1518="Private nonprofit",E1518&lt;&gt;""),I1518,"")</f>
      </c>
    </row>
    <row r="1519">
      <c r="A1519" t="n">
        <v>241720</v>
      </c>
      <c r="B1519" t="s">
        <v>5487</v>
      </c>
      <c r="C1519" t="s">
        <v>149</v>
      </c>
      <c r="D1519" t="n">
        <v>78</v>
      </c>
      <c r="E1519" t="n">
        <v>107</v>
      </c>
      <c r="F1519" t="n">
        <v>76</v>
      </c>
      <c r="G1519" t="n">
        <v>11</v>
      </c>
      <c r="H1519" t="n">
        <v>673</v>
      </c>
      <c r="I1519" t="n">
        <v>14.1</v>
      </c>
      <c r="J1519" s="10" t="str">
        <f>=LOG10(H1519)</f>
      </c>
      <c r="K1519" t="str">
        <f>=_xlfn.RANK.AVG(H1519,H$2:H$1654,1)</f>
      </c>
      <c r="L1519" t="str">
        <f>=_xlfn.RANK.AVG(I1519,I$2:I$1654,1)</f>
      </c>
      <c r="M1519" t="str">
        <f>=IF(AND(C1519="Public",E1519&lt;&gt;""),E1519,"")</f>
      </c>
      <c r="N1519" t="str">
        <f>=IF(AND(C1519="Public",E1519&lt;&gt;""),I1519,"")</f>
      </c>
      <c r="O1519" t="str">
        <f>=IF(AND(C1519="Private nonprofit",E1519&lt;&gt;""),E1519,"")</f>
      </c>
      <c r="P1519" t="str">
        <f>=IF(AND(C1519="Private nonprofit",E1519&lt;&gt;""),I1519,"")</f>
      </c>
    </row>
    <row r="1520">
      <c r="A1520" t="n">
        <v>241739</v>
      </c>
      <c r="B1520" t="s">
        <v>5488</v>
      </c>
      <c r="C1520" t="s">
        <v>163</v>
      </c>
      <c r="D1520" t="n">
        <v>69</v>
      </c>
      <c r="E1520" t="n">
        <v>7559</v>
      </c>
      <c r="F1520" t="n">
        <v>70</v>
      </c>
      <c r="G1520" t="n">
        <v>21</v>
      </c>
      <c r="H1520" t="n">
        <v>7137</v>
      </c>
      <c r="I1520" t="n">
        <v>29.7</v>
      </c>
      <c r="J1520" s="10" t="str">
        <f>=LOG10(H1520)</f>
      </c>
      <c r="K1520" t="str">
        <f>=_xlfn.RANK.AVG(H1520,H$2:H$1654,1)</f>
      </c>
      <c r="L1520" t="str">
        <f>=_xlfn.RANK.AVG(I1520,I$2:I$1654,1)</f>
      </c>
      <c r="M1520" t="str">
        <f>=IF(AND(C1520="Public",E1520&lt;&gt;""),E1520,"")</f>
      </c>
      <c r="N1520" t="str">
        <f>=IF(AND(C1520="Public",E1520&lt;&gt;""),I1520,"")</f>
      </c>
      <c r="O1520" t="str">
        <f>=IF(AND(C1520="Private nonprofit",E1520&lt;&gt;""),E1520,"")</f>
      </c>
      <c r="P1520" t="str">
        <f>=IF(AND(C1520="Private nonprofit",E1520&lt;&gt;""),I1520,"")</f>
      </c>
    </row>
    <row r="1521">
      <c r="A1521" t="n">
        <v>241951</v>
      </c>
      <c r="B1521" t="s">
        <v>5494</v>
      </c>
      <c r="C1521" t="s">
        <v>149</v>
      </c>
      <c r="D1521" t="n">
        <v>77</v>
      </c>
      <c r="E1521" t="n">
        <v>5047</v>
      </c>
      <c r="F1521" t="n">
        <v>76</v>
      </c>
      <c r="G1521" t="n">
        <v>10</v>
      </c>
      <c r="H1521" t="n">
        <v>533</v>
      </c>
      <c r="I1521" t="n">
        <v>44.9</v>
      </c>
      <c r="J1521" s="10" t="str">
        <f>=LOG10(H1521)</f>
      </c>
      <c r="K1521" t="str">
        <f>=_xlfn.RANK.AVG(H1521,H$2:H$1654,1)</f>
      </c>
      <c r="L1521" t="str">
        <f>=_xlfn.RANK.AVG(I1521,I$2:I$1654,1)</f>
      </c>
      <c r="M1521" t="str">
        <f>=IF(AND(C1521="Public",E1521&lt;&gt;""),E1521,"")</f>
      </c>
      <c r="N1521" t="str">
        <f>=IF(AND(C1521="Public",E1521&lt;&gt;""),I1521,"")</f>
      </c>
      <c r="O1521" t="str">
        <f>=IF(AND(C1521="Private nonprofit",E1521&lt;&gt;""),E1521,"")</f>
      </c>
      <c r="P1521" t="str">
        <f>=IF(AND(C1521="Private nonprofit",E1521&lt;&gt;""),I1521,"")</f>
      </c>
    </row>
    <row r="1522">
      <c r="A1522" t="n">
        <v>242617</v>
      </c>
      <c r="B1522" t="s">
        <v>5504</v>
      </c>
      <c r="C1522" t="s">
        <v>163</v>
      </c>
      <c r="D1522" t="n">
        <v>82</v>
      </c>
      <c r="E1522" t="n">
        <v>9192</v>
      </c>
      <c r="F1522" t="n">
        <v>79</v>
      </c>
      <c r="G1522" t="n">
        <v>25</v>
      </c>
      <c r="H1522" t="n">
        <v>3549</v>
      </c>
      <c r="I1522" t="n">
        <v>37.8</v>
      </c>
      <c r="J1522" s="10" t="str">
        <f>=LOG10(H1522)</f>
      </c>
      <c r="K1522" t="str">
        <f>=_xlfn.RANK.AVG(H1522,H$2:H$1654,1)</f>
      </c>
      <c r="L1522" t="str">
        <f>=_xlfn.RANK.AVG(I1522,I$2:I$1654,1)</f>
      </c>
      <c r="M1522" t="str">
        <f>=IF(AND(C1522="Public",E1522&lt;&gt;""),E1522,"")</f>
      </c>
      <c r="N1522" t="str">
        <f>=IF(AND(C1522="Public",E1522&lt;&gt;""),I1522,"")</f>
      </c>
      <c r="O1522" t="str">
        <f>=IF(AND(C1522="Private nonprofit",E1522&lt;&gt;""),E1522,"")</f>
      </c>
      <c r="P1522" t="str">
        <f>=IF(AND(C1522="Private nonprofit",E1522&lt;&gt;""),I1522,"")</f>
      </c>
    </row>
    <row r="1523">
      <c r="A1523" t="n">
        <v>242626</v>
      </c>
      <c r="B1523" t="s">
        <v>5506</v>
      </c>
      <c r="C1523" t="s">
        <v>163</v>
      </c>
      <c r="D1523" t="n">
        <v>84</v>
      </c>
      <c r="E1523" t="n">
        <v>7909</v>
      </c>
      <c r="F1523" t="n">
        <v>75</v>
      </c>
      <c r="G1523" t="n">
        <v>27</v>
      </c>
      <c r="H1523" t="n">
        <v>3660</v>
      </c>
      <c r="I1523" t="n">
        <v>27.8</v>
      </c>
      <c r="J1523" s="10" t="str">
        <f>=LOG10(H1523)</f>
      </c>
      <c r="K1523" t="str">
        <f>=_xlfn.RANK.AVG(H1523,H$2:H$1654,1)</f>
      </c>
      <c r="L1523" t="str">
        <f>=_xlfn.RANK.AVG(I1523,I$2:I$1654,1)</f>
      </c>
      <c r="M1523" t="str">
        <f>=IF(AND(C1523="Public",E1523&lt;&gt;""),E1523,"")</f>
      </c>
      <c r="N1523" t="str">
        <f>=IF(AND(C1523="Public",E1523&lt;&gt;""),I1523,"")</f>
      </c>
      <c r="O1523" t="str">
        <f>=IF(AND(C1523="Private nonprofit",E1523&lt;&gt;""),E1523,"")</f>
      </c>
      <c r="P1523" t="str">
        <f>=IF(AND(C1523="Private nonprofit",E1523&lt;&gt;""),I1523,"")</f>
      </c>
    </row>
    <row r="1524">
      <c r="A1524" t="n">
        <v>242635</v>
      </c>
      <c r="B1524" t="s">
        <v>5508</v>
      </c>
      <c r="C1524" t="s">
        <v>163</v>
      </c>
      <c r="D1524" t="n">
        <v>81</v>
      </c>
      <c r="E1524" t="n">
        <v>8310</v>
      </c>
      <c r="F1524" t="n">
        <v>75</v>
      </c>
      <c r="G1524" t="n">
        <v>26</v>
      </c>
      <c r="H1524" t="n">
        <v>3170</v>
      </c>
      <c r="I1524" t="n">
        <v>30.9</v>
      </c>
      <c r="J1524" s="10" t="str">
        <f>=LOG10(H1524)</f>
      </c>
      <c r="K1524" t="str">
        <f>=_xlfn.RANK.AVG(H1524,H$2:H$1654,1)</f>
      </c>
      <c r="L1524" t="str">
        <f>=_xlfn.RANK.AVG(I1524,I$2:I$1654,1)</f>
      </c>
      <c r="M1524" t="str">
        <f>=IF(AND(C1524="Public",E1524&lt;&gt;""),E1524,"")</f>
      </c>
      <c r="N1524" t="str">
        <f>=IF(AND(C1524="Public",E1524&lt;&gt;""),I1524,"")</f>
      </c>
      <c r="O1524" t="str">
        <f>=IF(AND(C1524="Private nonprofit",E1524&lt;&gt;""),E1524,"")</f>
      </c>
      <c r="P1524" t="str">
        <f>=IF(AND(C1524="Private nonprofit",E1524&lt;&gt;""),I1524,"")</f>
      </c>
    </row>
    <row r="1525">
      <c r="A1525" t="n">
        <v>242644</v>
      </c>
      <c r="B1525" t="s">
        <v>5509</v>
      </c>
      <c r="C1525" t="s">
        <v>163</v>
      </c>
      <c r="D1525" t="n">
        <v>89</v>
      </c>
      <c r="E1525" t="n">
        <v>7407</v>
      </c>
      <c r="F1525" t="n">
        <v>77</v>
      </c>
      <c r="G1525" t="n">
        <v>23</v>
      </c>
      <c r="H1525" t="n">
        <v>1249</v>
      </c>
      <c r="I1525" t="n">
        <v>32.9</v>
      </c>
      <c r="J1525" s="10" t="str">
        <f>=LOG10(H1525)</f>
      </c>
      <c r="K1525" t="str">
        <f>=_xlfn.RANK.AVG(H1525,H$2:H$1654,1)</f>
      </c>
      <c r="L1525" t="str">
        <f>=_xlfn.RANK.AVG(I1525,I$2:I$1654,1)</f>
      </c>
      <c r="M1525" t="str">
        <f>=IF(AND(C1525="Public",E1525&lt;&gt;""),E1525,"")</f>
      </c>
      <c r="N1525" t="str">
        <f>=IF(AND(C1525="Public",E1525&lt;&gt;""),I1525,"")</f>
      </c>
      <c r="O1525" t="str">
        <f>=IF(AND(C1525="Private nonprofit",E1525&lt;&gt;""),E1525,"")</f>
      </c>
      <c r="P1525" t="str">
        <f>=IF(AND(C1525="Private nonprofit",E1525&lt;&gt;""),I1525,"")</f>
      </c>
    </row>
    <row r="1526">
      <c r="A1526" t="n">
        <v>242653</v>
      </c>
      <c r="B1526" t="s">
        <v>5511</v>
      </c>
      <c r="C1526" t="s">
        <v>163</v>
      </c>
      <c r="D1526" t="n">
        <v>66</v>
      </c>
      <c r="E1526" t="n">
        <v>9729</v>
      </c>
      <c r="F1526" t="n">
        <v>73</v>
      </c>
      <c r="G1526" t="n">
        <v>19</v>
      </c>
      <c r="H1526" t="n">
        <v>5732</v>
      </c>
      <c r="I1526" t="n">
        <v>29.4</v>
      </c>
      <c r="J1526" s="10" t="str">
        <f>=LOG10(H1526)</f>
      </c>
      <c r="K1526" t="str">
        <f>=_xlfn.RANK.AVG(H1526,H$2:H$1654,1)</f>
      </c>
      <c r="L1526" t="str">
        <f>=_xlfn.RANK.AVG(I1526,I$2:I$1654,1)</f>
      </c>
      <c r="M1526" t="str">
        <f>=IF(AND(C1526="Public",E1526&lt;&gt;""),E1526,"")</f>
      </c>
      <c r="N1526" t="str">
        <f>=IF(AND(C1526="Public",E1526&lt;&gt;""),I1526,"")</f>
      </c>
      <c r="O1526" t="str">
        <f>=IF(AND(C1526="Private nonprofit",E1526&lt;&gt;""),E1526,"")</f>
      </c>
      <c r="P1526" t="str">
        <f>=IF(AND(C1526="Private nonprofit",E1526&lt;&gt;""),I1526,"")</f>
      </c>
    </row>
    <row r="1527">
      <c r="A1527" t="n">
        <v>242662</v>
      </c>
      <c r="B1527" t="s">
        <v>5512</v>
      </c>
      <c r="C1527" t="s">
        <v>163</v>
      </c>
      <c r="D1527" t="n">
        <v>82</v>
      </c>
      <c r="E1527" t="n">
        <v>8385</v>
      </c>
      <c r="F1527" t="n">
        <v>76</v>
      </c>
      <c r="G1527" t="n">
        <v>22</v>
      </c>
      <c r="H1527" t="n">
        <v>3647</v>
      </c>
      <c r="I1527" t="n">
        <v>34.3</v>
      </c>
      <c r="J1527" s="10" t="str">
        <f>=LOG10(H1527)</f>
      </c>
      <c r="K1527" t="str">
        <f>=_xlfn.RANK.AVG(H1527,H$2:H$1654,1)</f>
      </c>
      <c r="L1527" t="str">
        <f>=_xlfn.RANK.AVG(I1527,I$2:I$1654,1)</f>
      </c>
      <c r="M1527" t="str">
        <f>=IF(AND(C1527="Public",E1527&lt;&gt;""),E1527,"")</f>
      </c>
      <c r="N1527" t="str">
        <f>=IF(AND(C1527="Public",E1527&lt;&gt;""),I1527,"")</f>
      </c>
      <c r="O1527" t="str">
        <f>=IF(AND(C1527="Private nonprofit",E1527&lt;&gt;""),E1527,"")</f>
      </c>
      <c r="P1527" t="str">
        <f>=IF(AND(C1527="Private nonprofit",E1527&lt;&gt;""),I1527,"")</f>
      </c>
    </row>
    <row r="1528">
      <c r="A1528" t="n">
        <v>242680</v>
      </c>
      <c r="B1528" t="s">
        <v>5514</v>
      </c>
      <c r="C1528" t="s">
        <v>163</v>
      </c>
      <c r="D1528" t="n">
        <v>83</v>
      </c>
      <c r="E1528" t="n">
        <v>8934</v>
      </c>
      <c r="F1528" t="n">
        <v>69</v>
      </c>
      <c r="G1528" t="n">
        <v>23</v>
      </c>
      <c r="H1528" t="n">
        <v>1461</v>
      </c>
      <c r="I1528" t="n">
        <v>30.7</v>
      </c>
      <c r="J1528" s="10" t="str">
        <f>=LOG10(H1528)</f>
      </c>
      <c r="K1528" t="str">
        <f>=_xlfn.RANK.AVG(H1528,H$2:H$1654,1)</f>
      </c>
      <c r="L1528" t="str">
        <f>=_xlfn.RANK.AVG(I1528,I$2:I$1654,1)</f>
      </c>
      <c r="M1528" t="str">
        <f>=IF(AND(C1528="Public",E1528&lt;&gt;""),E1528,"")</f>
      </c>
      <c r="N1528" t="str">
        <f>=IF(AND(C1528="Public",E1528&lt;&gt;""),I1528,"")</f>
      </c>
      <c r="O1528" t="str">
        <f>=IF(AND(C1528="Private nonprofit",E1528&lt;&gt;""),E1528,"")</f>
      </c>
      <c r="P1528" t="str">
        <f>=IF(AND(C1528="Private nonprofit",E1528&lt;&gt;""),I1528,"")</f>
      </c>
    </row>
    <row r="1529">
      <c r="A1529" t="n">
        <v>242699</v>
      </c>
      <c r="B1529" t="s">
        <v>5516</v>
      </c>
      <c r="C1529" t="s">
        <v>163</v>
      </c>
      <c r="D1529" t="n">
        <v>75</v>
      </c>
      <c r="E1529" t="n">
        <v>9320</v>
      </c>
      <c r="F1529" t="n">
        <v>81</v>
      </c>
      <c r="G1529" t="n">
        <v>25</v>
      </c>
      <c r="H1529" t="n">
        <v>1910</v>
      </c>
      <c r="I1529" t="n">
        <v>35.6</v>
      </c>
      <c r="J1529" s="10" t="str">
        <f>=LOG10(H1529)</f>
      </c>
      <c r="K1529" t="str">
        <f>=_xlfn.RANK.AVG(H1529,H$2:H$1654,1)</f>
      </c>
      <c r="L1529" t="str">
        <f>=_xlfn.RANK.AVG(I1529,I$2:I$1654,1)</f>
      </c>
      <c r="M1529" t="str">
        <f>=IF(AND(C1529="Public",E1529&lt;&gt;""),E1529,"")</f>
      </c>
      <c r="N1529" t="str">
        <f>=IF(AND(C1529="Public",E1529&lt;&gt;""),I1529,"")</f>
      </c>
      <c r="O1529" t="str">
        <f>=IF(AND(C1529="Private nonprofit",E1529&lt;&gt;""),E1529,"")</f>
      </c>
      <c r="P1529" t="str">
        <f>=IF(AND(C1529="Private nonprofit",E1529&lt;&gt;""),I1529,"")</f>
      </c>
    </row>
    <row r="1530">
      <c r="A1530" t="n">
        <v>242705</v>
      </c>
      <c r="B1530" t="s">
        <v>5517</v>
      </c>
      <c r="C1530" t="s">
        <v>163</v>
      </c>
      <c r="D1530" t="n">
        <v>81</v>
      </c>
      <c r="E1530" t="n">
        <v>9003</v>
      </c>
      <c r="F1530" t="n">
        <v>71</v>
      </c>
      <c r="G1530" t="n">
        <v>28</v>
      </c>
      <c r="H1530" t="n">
        <v>4214</v>
      </c>
      <c r="I1530" t="n">
        <v>29.7</v>
      </c>
      <c r="J1530" s="10" t="str">
        <f>=LOG10(H1530)</f>
      </c>
      <c r="K1530" t="str">
        <f>=_xlfn.RANK.AVG(H1530,H$2:H$1654,1)</f>
      </c>
      <c r="L1530" t="str">
        <f>=_xlfn.RANK.AVG(I1530,I$2:I$1654,1)</f>
      </c>
      <c r="M1530" t="str">
        <f>=IF(AND(C1530="Public",E1530&lt;&gt;""),E1530,"")</f>
      </c>
      <c r="N1530" t="str">
        <f>=IF(AND(C1530="Public",E1530&lt;&gt;""),I1530,"")</f>
      </c>
      <c r="O1530" t="str">
        <f>=IF(AND(C1530="Private nonprofit",E1530&lt;&gt;""),E1530,"")</f>
      </c>
      <c r="P1530" t="str">
        <f>=IF(AND(C1530="Private nonprofit",E1530&lt;&gt;""),I1530,"")</f>
      </c>
    </row>
    <row r="1531">
      <c r="A1531" t="n">
        <v>242972</v>
      </c>
      <c r="B1531" t="s">
        <v>5522</v>
      </c>
      <c r="C1531" t="s">
        <v>189</v>
      </c>
      <c r="D1531" t="n">
        <v>71</v>
      </c>
      <c r="E1531" t="n">
        <v>5433</v>
      </c>
      <c r="F1531" t="n">
        <v>56</v>
      </c>
      <c r="G1531" t="n">
        <v>13</v>
      </c>
      <c r="H1531" t="n">
        <v>38660</v>
      </c>
      <c r="I1531" t="n">
        <v>29.9</v>
      </c>
      <c r="J1531" s="10" t="str">
        <f>=LOG10(H1531)</f>
      </c>
      <c r="K1531" t="str">
        <f>=_xlfn.RANK.AVG(H1531,H$2:H$1654,1)</f>
      </c>
      <c r="L1531" t="str">
        <f>=_xlfn.RANK.AVG(I1531,I$2:I$1654,1)</f>
      </c>
      <c r="M1531" t="str">
        <f>=IF(AND(C1531="Public",E1531&lt;&gt;""),E1531,"")</f>
      </c>
      <c r="N1531" t="str">
        <f>=IF(AND(C1531="Public",E1531&lt;&gt;""),I1531,"")</f>
      </c>
      <c r="O1531" t="str">
        <f>=IF(AND(C1531="Private nonprofit",E1531&lt;&gt;""),E1531,"")</f>
      </c>
      <c r="P1531" t="str">
        <f>=IF(AND(C1531="Private nonprofit",E1531&lt;&gt;""),I1531,"")</f>
      </c>
    </row>
    <row r="1532">
      <c r="A1532" t="n">
        <v>243106</v>
      </c>
      <c r="B1532" t="s">
        <v>5524</v>
      </c>
      <c r="C1532" t="s">
        <v>149</v>
      </c>
      <c r="D1532" t="n">
        <v>82</v>
      </c>
      <c r="E1532" t="n">
        <v>8317</v>
      </c>
      <c r="F1532" t="n">
        <v>98</v>
      </c>
      <c r="G1532" t="n">
        <v>20</v>
      </c>
      <c r="H1532" t="n">
        <v>2238</v>
      </c>
      <c r="I1532" t="n">
        <v>43.2</v>
      </c>
      <c r="J1532" s="10" t="str">
        <f>=LOG10(H1532)</f>
      </c>
      <c r="K1532" t="str">
        <f>=_xlfn.RANK.AVG(H1532,H$2:H$1654,1)</f>
      </c>
      <c r="L1532" t="str">
        <f>=_xlfn.RANK.AVG(I1532,I$2:I$1654,1)</f>
      </c>
      <c r="M1532" t="str">
        <f>=IF(AND(C1532="Public",E1532&lt;&gt;""),E1532,"")</f>
      </c>
      <c r="N1532" t="str">
        <f>=IF(AND(C1532="Public",E1532&lt;&gt;""),I1532,"")</f>
      </c>
      <c r="O1532" t="str">
        <f>=IF(AND(C1532="Private nonprofit",E1532&lt;&gt;""),E1532,"")</f>
      </c>
      <c r="P1532" t="str">
        <f>=IF(AND(C1532="Private nonprofit",E1532&lt;&gt;""),I1532,"")</f>
      </c>
    </row>
    <row r="1533">
      <c r="A1533" t="n">
        <v>243115</v>
      </c>
      <c r="B1533" t="s">
        <v>5525</v>
      </c>
      <c r="C1533" t="s">
        <v>149</v>
      </c>
      <c r="D1533" t="n">
        <v>86</v>
      </c>
      <c r="E1533" t="n">
        <v>11759</v>
      </c>
      <c r="F1533" t="n">
        <v>79</v>
      </c>
      <c r="G1533" t="n">
        <v>18</v>
      </c>
      <c r="H1533" t="n">
        <v>3099</v>
      </c>
      <c r="I1533" t="n">
        <v>50.2</v>
      </c>
      <c r="J1533" s="10" t="str">
        <f>=LOG10(H1533)</f>
      </c>
      <c r="K1533" t="str">
        <f>=_xlfn.RANK.AVG(H1533,H$2:H$1654,1)</f>
      </c>
      <c r="L1533" t="str">
        <f>=_xlfn.RANK.AVG(I1533,I$2:I$1654,1)</f>
      </c>
      <c r="M1533" t="str">
        <f>=IF(AND(C1533="Public",E1533&lt;&gt;""),E1533,"")</f>
      </c>
      <c r="N1533" t="str">
        <f>=IF(AND(C1533="Public",E1533&lt;&gt;""),I1533,"")</f>
      </c>
      <c r="O1533" t="str">
        <f>=IF(AND(C1533="Private nonprofit",E1533&lt;&gt;""),E1533,"")</f>
      </c>
      <c r="P1533" t="str">
        <f>=IF(AND(C1533="Private nonprofit",E1533&lt;&gt;""),I1533,"")</f>
      </c>
    </row>
    <row r="1534">
      <c r="A1534" t="n">
        <v>243133</v>
      </c>
      <c r="B1534" t="s">
        <v>5526</v>
      </c>
      <c r="C1534" t="s">
        <v>149</v>
      </c>
      <c r="D1534" t="n">
        <v>78</v>
      </c>
      <c r="E1534" t="n">
        <v>7827</v>
      </c>
      <c r="F1534" t="n">
        <v>78</v>
      </c>
      <c r="G1534" t="n">
        <v>21</v>
      </c>
      <c r="H1534" t="n">
        <v>3087</v>
      </c>
      <c r="I1534" t="n">
        <v>27.6</v>
      </c>
      <c r="J1534" s="10" t="str">
        <f>=LOG10(H1534)</f>
      </c>
      <c r="K1534" t="str">
        <f>=_xlfn.RANK.AVG(H1534,H$2:H$1654,1)</f>
      </c>
      <c r="L1534" t="str">
        <f>=_xlfn.RANK.AVG(I1534,I$2:I$1654,1)</f>
      </c>
      <c r="M1534" t="str">
        <f>=IF(AND(C1534="Public",E1534&lt;&gt;""),E1534,"")</f>
      </c>
      <c r="N1534" t="str">
        <f>=IF(AND(C1534="Public",E1534&lt;&gt;""),I1534,"")</f>
      </c>
      <c r="O1534" t="str">
        <f>=IF(AND(C1534="Private nonprofit",E1534&lt;&gt;""),E1534,"")</f>
      </c>
      <c r="P1534" t="str">
        <f>=IF(AND(C1534="Private nonprofit",E1534&lt;&gt;""),I1534,"")</f>
      </c>
    </row>
    <row r="1535">
      <c r="A1535" t="n">
        <v>243142</v>
      </c>
      <c r="B1535" t="s">
        <v>5527</v>
      </c>
      <c r="C1535" t="s">
        <v>149</v>
      </c>
      <c r="D1535" t="n">
        <v>74</v>
      </c>
      <c r="E1535" t="n">
        <v>14151</v>
      </c>
      <c r="F1535" t="n">
        <v>76</v>
      </c>
      <c r="G1535" t="n">
        <v>17</v>
      </c>
      <c r="H1535" t="n">
        <v>2641</v>
      </c>
      <c r="I1535" t="n">
        <v>47.9</v>
      </c>
      <c r="J1535" s="10" t="str">
        <f>=LOG10(H1535)</f>
      </c>
      <c r="K1535" t="str">
        <f>=_xlfn.RANK.AVG(H1535,H$2:H$1654,1)</f>
      </c>
      <c r="L1535" t="str">
        <f>=_xlfn.RANK.AVG(I1535,I$2:I$1654,1)</f>
      </c>
      <c r="M1535" t="str">
        <f>=IF(AND(C1535="Public",E1535&lt;&gt;""),E1535,"")</f>
      </c>
      <c r="N1535" t="str">
        <f>=IF(AND(C1535="Public",E1535&lt;&gt;""),I1535,"")</f>
      </c>
      <c r="O1535" t="str">
        <f>=IF(AND(C1535="Private nonprofit",E1535&lt;&gt;""),E1535,"")</f>
      </c>
      <c r="P1535" t="str">
        <f>=IF(AND(C1535="Private nonprofit",E1535&lt;&gt;""),I1535,"")</f>
      </c>
    </row>
    <row r="1536">
      <c r="A1536" t="n">
        <v>243151</v>
      </c>
      <c r="B1536" t="s">
        <v>5528</v>
      </c>
      <c r="C1536" t="s">
        <v>149</v>
      </c>
      <c r="D1536" t="n">
        <v>76</v>
      </c>
      <c r="E1536" t="n">
        <v>9477</v>
      </c>
      <c r="F1536" t="n">
        <v>79</v>
      </c>
      <c r="G1536" t="n">
        <v>19</v>
      </c>
      <c r="H1536" t="n">
        <v>2275</v>
      </c>
      <c r="I1536" t="n">
        <v>48.6</v>
      </c>
      <c r="J1536" s="10" t="str">
        <f>=LOG10(H1536)</f>
      </c>
      <c r="K1536" t="str">
        <f>=_xlfn.RANK.AVG(H1536,H$2:H$1654,1)</f>
      </c>
      <c r="L1536" t="str">
        <f>=_xlfn.RANK.AVG(I1536,I$2:I$1654,1)</f>
      </c>
      <c r="M1536" t="str">
        <f>=IF(AND(C1536="Public",E1536&lt;&gt;""),E1536,"")</f>
      </c>
      <c r="N1536" t="str">
        <f>=IF(AND(C1536="Public",E1536&lt;&gt;""),I1536,"")</f>
      </c>
      <c r="O1536" t="str">
        <f>=IF(AND(C1536="Private nonprofit",E1536&lt;&gt;""),E1536,"")</f>
      </c>
      <c r="P1536" t="str">
        <f>=IF(AND(C1536="Private nonprofit",E1536&lt;&gt;""),I1536,"")</f>
      </c>
    </row>
    <row r="1537">
      <c r="A1537" t="n">
        <v>243179</v>
      </c>
      <c r="B1537" t="s">
        <v>5530</v>
      </c>
      <c r="C1537" t="s">
        <v>149</v>
      </c>
      <c r="D1537" t="n">
        <v>79</v>
      </c>
      <c r="E1537" t="n">
        <v>13137</v>
      </c>
      <c r="F1537" t="n">
        <v>75</v>
      </c>
      <c r="G1537" t="n">
        <v>11</v>
      </c>
      <c r="H1537" t="n">
        <v>2987</v>
      </c>
      <c r="I1537" t="n">
        <v>51.7</v>
      </c>
      <c r="J1537" s="10" t="str">
        <f>=LOG10(H1537)</f>
      </c>
      <c r="K1537" t="str">
        <f>=_xlfn.RANK.AVG(H1537,H$2:H$1654,1)</f>
      </c>
      <c r="L1537" t="str">
        <f>=_xlfn.RANK.AVG(I1537,I$2:I$1654,1)</f>
      </c>
      <c r="M1537" t="str">
        <f>=IF(AND(C1537="Public",E1537&lt;&gt;""),E1537,"")</f>
      </c>
      <c r="N1537" t="str">
        <f>=IF(AND(C1537="Public",E1537&lt;&gt;""),I1537,"")</f>
      </c>
      <c r="O1537" t="str">
        <f>=IF(AND(C1537="Private nonprofit",E1537&lt;&gt;""),E1537,"")</f>
      </c>
      <c r="P1537" t="str">
        <f>=IF(AND(C1537="Private nonprofit",E1537&lt;&gt;""),I1537,"")</f>
      </c>
    </row>
    <row r="1538">
      <c r="A1538" t="n">
        <v>243188</v>
      </c>
      <c r="B1538" t="s">
        <v>5531</v>
      </c>
      <c r="C1538" t="s">
        <v>149</v>
      </c>
      <c r="D1538" t="n">
        <v>82</v>
      </c>
      <c r="E1538" t="n">
        <v>12148</v>
      </c>
      <c r="F1538" t="n">
        <v>60</v>
      </c>
      <c r="G1538" t="n">
        <v>9</v>
      </c>
      <c r="H1538" t="n">
        <v>493</v>
      </c>
      <c r="I1538" t="n">
        <v>15.2</v>
      </c>
      <c r="J1538" s="10" t="str">
        <f>=LOG10(H1538)</f>
      </c>
      <c r="K1538" t="str">
        <f>=_xlfn.RANK.AVG(H1538,H$2:H$1654,1)</f>
      </c>
      <c r="L1538" t="str">
        <f>=_xlfn.RANK.AVG(I1538,I$2:I$1654,1)</f>
      </c>
      <c r="M1538" t="str">
        <f>=IF(AND(C1538="Public",E1538&lt;&gt;""),E1538,"")</f>
      </c>
      <c r="N1538" t="str">
        <f>=IF(AND(C1538="Public",E1538&lt;&gt;""),I1538,"")</f>
      </c>
      <c r="O1538" t="str">
        <f>=IF(AND(C1538="Private nonprofit",E1538&lt;&gt;""),E1538,"")</f>
      </c>
      <c r="P1538" t="str">
        <f>=IF(AND(C1538="Private nonprofit",E1538&lt;&gt;""),I1538,"")</f>
      </c>
    </row>
    <row r="1539">
      <c r="A1539" t="n">
        <v>243197</v>
      </c>
      <c r="B1539" t="s">
        <v>5533</v>
      </c>
      <c r="C1539" t="s">
        <v>149</v>
      </c>
      <c r="D1539" t="n">
        <v>65</v>
      </c>
      <c r="E1539" t="n">
        <v>12857</v>
      </c>
      <c r="F1539" t="n">
        <v>84</v>
      </c>
      <c r="G1539" t="n">
        <v>19</v>
      </c>
      <c r="H1539" t="n">
        <v>11506</v>
      </c>
      <c r="I1539" t="n">
        <v>47</v>
      </c>
      <c r="J1539" s="10" t="str">
        <f>=LOG10(H1539)</f>
      </c>
      <c r="K1539" t="str">
        <f>=_xlfn.RANK.AVG(H1539,H$2:H$1654,1)</f>
      </c>
      <c r="L1539" t="str">
        <f>=_xlfn.RANK.AVG(I1539,I$2:I$1654,1)</f>
      </c>
      <c r="M1539" t="str">
        <f>=IF(AND(C1539="Public",E1539&lt;&gt;""),E1539,"")</f>
      </c>
      <c r="N1539" t="str">
        <f>=IF(AND(C1539="Public",E1539&lt;&gt;""),I1539,"")</f>
      </c>
      <c r="O1539" t="str">
        <f>=IF(AND(C1539="Private nonprofit",E1539&lt;&gt;""),E1539,"")</f>
      </c>
      <c r="P1539" t="str">
        <f>=IF(AND(C1539="Private nonprofit",E1539&lt;&gt;""),I1539,"")</f>
      </c>
    </row>
    <row r="1540">
      <c r="A1540" t="n">
        <v>243212</v>
      </c>
      <c r="B1540" t="s">
        <v>5535</v>
      </c>
      <c r="C1540" t="s">
        <v>149</v>
      </c>
      <c r="D1540" t="n">
        <v>81</v>
      </c>
      <c r="E1540" t="n">
        <v>7358</v>
      </c>
      <c r="F1540" t="n">
        <v>80</v>
      </c>
      <c r="G1540" t="n">
        <v>21</v>
      </c>
      <c r="H1540" t="n">
        <v>2328</v>
      </c>
      <c r="I1540" t="n">
        <v>51.9</v>
      </c>
      <c r="J1540" s="10" t="str">
        <f>=LOG10(H1540)</f>
      </c>
      <c r="K1540" t="str">
        <f>=_xlfn.RANK.AVG(H1540,H$2:H$1654,1)</f>
      </c>
      <c r="L1540" t="str">
        <f>=_xlfn.RANK.AVG(I1540,I$2:I$1654,1)</f>
      </c>
      <c r="M1540" t="str">
        <f>=IF(AND(C1540="Public",E1540&lt;&gt;""),E1540,"")</f>
      </c>
      <c r="N1540" t="str">
        <f>=IF(AND(C1540="Public",E1540&lt;&gt;""),I1540,"")</f>
      </c>
      <c r="O1540" t="str">
        <f>=IF(AND(C1540="Private nonprofit",E1540&lt;&gt;""),E1540,"")</f>
      </c>
      <c r="P1540" t="str">
        <f>=IF(AND(C1540="Private nonprofit",E1540&lt;&gt;""),I1540,"")</f>
      </c>
    </row>
    <row r="1541">
      <c r="A1541" t="n">
        <v>243221</v>
      </c>
      <c r="B1541" t="s">
        <v>5536</v>
      </c>
      <c r="C1541" t="s">
        <v>149</v>
      </c>
      <c r="D1541" t="n">
        <v>65</v>
      </c>
      <c r="E1541" t="n">
        <v>6868</v>
      </c>
      <c r="F1541" t="n">
        <v>80</v>
      </c>
      <c r="G1541" t="n">
        <v>12</v>
      </c>
      <c r="H1541" t="n">
        <v>16705</v>
      </c>
      <c r="I1541" t="n">
        <v>52.5</v>
      </c>
      <c r="J1541" s="10" t="str">
        <f>=LOG10(H1541)</f>
      </c>
      <c r="K1541" t="str">
        <f>=_xlfn.RANK.AVG(H1541,H$2:H$1654,1)</f>
      </c>
      <c r="L1541" t="str">
        <f>=_xlfn.RANK.AVG(I1541,I$2:I$1654,1)</f>
      </c>
      <c r="M1541" t="str">
        <f>=IF(AND(C1541="Public",E1541&lt;&gt;""),E1541,"")</f>
      </c>
      <c r="N1541" t="str">
        <f>=IF(AND(C1541="Public",E1541&lt;&gt;""),I1541,"")</f>
      </c>
      <c r="O1541" t="str">
        <f>=IF(AND(C1541="Private nonprofit",E1541&lt;&gt;""),E1541,"")</f>
      </c>
      <c r="P1541" t="str">
        <f>=IF(AND(C1541="Private nonprofit",E1541&lt;&gt;""),I1541,"")</f>
      </c>
    </row>
    <row r="1542">
      <c r="A1542" t="n">
        <v>243346</v>
      </c>
      <c r="B1542" t="s">
        <v>5537</v>
      </c>
      <c r="C1542" t="s">
        <v>163</v>
      </c>
      <c r="D1542" t="n">
        <v>70</v>
      </c>
      <c r="E1542" t="n">
        <v>7569</v>
      </c>
      <c r="F1542" t="n">
        <v>70</v>
      </c>
      <c r="G1542" t="n">
        <v>23</v>
      </c>
      <c r="H1542" t="n">
        <v>6481</v>
      </c>
      <c r="I1542" t="n">
        <v>29.5</v>
      </c>
      <c r="J1542" s="10" t="str">
        <f>=LOG10(H1542)</f>
      </c>
      <c r="K1542" t="str">
        <f>=_xlfn.RANK.AVG(H1542,H$2:H$1654,1)</f>
      </c>
      <c r="L1542" t="str">
        <f>=_xlfn.RANK.AVG(I1542,I$2:I$1654,1)</f>
      </c>
      <c r="M1542" t="str">
        <f>=IF(AND(C1542="Public",E1542&lt;&gt;""),E1542,"")</f>
      </c>
      <c r="N1542" t="str">
        <f>=IF(AND(C1542="Public",E1542&lt;&gt;""),I1542,"")</f>
      </c>
      <c r="O1542" t="str">
        <f>=IF(AND(C1542="Private nonprofit",E1542&lt;&gt;""),E1542,"")</f>
      </c>
      <c r="P1542" t="str">
        <f>=IF(AND(C1542="Private nonprofit",E1542&lt;&gt;""),I1542,"")</f>
      </c>
    </row>
    <row r="1543">
      <c r="A1543" t="n">
        <v>243443</v>
      </c>
      <c r="B1543" t="s">
        <v>5538</v>
      </c>
      <c r="C1543" t="s">
        <v>163</v>
      </c>
      <c r="D1543" t="n">
        <v>71</v>
      </c>
      <c r="E1543" t="n">
        <v>13076</v>
      </c>
      <c r="F1543" t="n">
        <v>79</v>
      </c>
      <c r="G1543" t="n">
        <v>21</v>
      </c>
      <c r="H1543" t="n">
        <v>5074</v>
      </c>
      <c r="I1543" t="n">
        <v>43.7</v>
      </c>
      <c r="J1543" s="10" t="str">
        <f>=LOG10(H1543)</f>
      </c>
      <c r="K1543" t="str">
        <f>=_xlfn.RANK.AVG(H1543,H$2:H$1654,1)</f>
      </c>
      <c r="L1543" t="str">
        <f>=_xlfn.RANK.AVG(I1543,I$2:I$1654,1)</f>
      </c>
      <c r="M1543" t="str">
        <f>=IF(AND(C1543="Public",E1543&lt;&gt;""),E1543,"")</f>
      </c>
      <c r="N1543" t="str">
        <f>=IF(AND(C1543="Public",E1543&lt;&gt;""),I1543,"")</f>
      </c>
      <c r="O1543" t="str">
        <f>=IF(AND(C1543="Private nonprofit",E1543&lt;&gt;""),E1543,"")</f>
      </c>
      <c r="P1543" t="str">
        <f>=IF(AND(C1543="Private nonprofit",E1543&lt;&gt;""),I1543,"")</f>
      </c>
    </row>
    <row r="1544">
      <c r="A1544" t="n">
        <v>243577</v>
      </c>
      <c r="B1544" t="s">
        <v>5542</v>
      </c>
      <c r="C1544" t="s">
        <v>163</v>
      </c>
      <c r="D1544" t="n">
        <v>62</v>
      </c>
      <c r="E1544" t="n">
        <v>16534</v>
      </c>
      <c r="F1544" t="n">
        <v>77</v>
      </c>
      <c r="G1544" t="n">
        <v>17</v>
      </c>
      <c r="H1544" t="n">
        <v>5053</v>
      </c>
      <c r="I1544" t="n">
        <v>23.6</v>
      </c>
      <c r="J1544" s="10" t="str">
        <f>=LOG10(H1544)</f>
      </c>
      <c r="K1544" t="str">
        <f>=_xlfn.RANK.AVG(H1544,H$2:H$1654,1)</f>
      </c>
      <c r="L1544" t="str">
        <f>=_xlfn.RANK.AVG(I1544,I$2:I$1654,1)</f>
      </c>
      <c r="M1544" t="str">
        <f>=IF(AND(C1544="Public",E1544&lt;&gt;""),E1544,"")</f>
      </c>
      <c r="N1544" t="str">
        <f>=IF(AND(C1544="Public",E1544&lt;&gt;""),I1544,"")</f>
      </c>
      <c r="O1544" t="str">
        <f>=IF(AND(C1544="Private nonprofit",E1544&lt;&gt;""),E1544,"")</f>
      </c>
      <c r="P1544" t="str">
        <f>=IF(AND(C1544="Private nonprofit",E1544&lt;&gt;""),I1544,"")</f>
      </c>
    </row>
    <row r="1545">
      <c r="A1545" t="n">
        <v>243586</v>
      </c>
      <c r="B1545" t="s">
        <v>5544</v>
      </c>
      <c r="C1545" t="s">
        <v>163</v>
      </c>
      <c r="D1545" t="n">
        <v>83</v>
      </c>
      <c r="E1545" t="n">
        <v>8132</v>
      </c>
      <c r="F1545" t="n">
        <v>77</v>
      </c>
      <c r="G1545" t="n">
        <v>14</v>
      </c>
      <c r="H1545" t="n">
        <v>808</v>
      </c>
      <c r="I1545" t="n">
        <v>40.4</v>
      </c>
      <c r="J1545" s="10" t="str">
        <f>=LOG10(H1545)</f>
      </c>
      <c r="K1545" t="str">
        <f>=_xlfn.RANK.AVG(H1545,H$2:H$1654,1)</f>
      </c>
      <c r="L1545" t="str">
        <f>=_xlfn.RANK.AVG(I1545,I$2:I$1654,1)</f>
      </c>
      <c r="M1545" t="str">
        <f>=IF(AND(C1545="Public",E1545&lt;&gt;""),E1545,"")</f>
      </c>
      <c r="N1545" t="str">
        <f>=IF(AND(C1545="Public",E1545&lt;&gt;""),I1545,"")</f>
      </c>
      <c r="O1545" t="str">
        <f>=IF(AND(C1545="Private nonprofit",E1545&lt;&gt;""),E1545,"")</f>
      </c>
      <c r="P1545" t="str">
        <f>=IF(AND(C1545="Private nonprofit",E1545&lt;&gt;""),I1545,"")</f>
      </c>
    </row>
    <row r="1546">
      <c r="A1546" t="n">
        <v>243601</v>
      </c>
      <c r="B1546" t="s">
        <v>5545</v>
      </c>
      <c r="C1546" t="s">
        <v>163</v>
      </c>
      <c r="D1546" t="n">
        <v>83</v>
      </c>
      <c r="E1546" t="n">
        <v>7668</v>
      </c>
      <c r="F1546" t="n">
        <v>75</v>
      </c>
      <c r="G1546" t="n">
        <v>26</v>
      </c>
      <c r="H1546" t="n">
        <v>11497</v>
      </c>
      <c r="I1546" t="n">
        <v>28.7</v>
      </c>
      <c r="J1546" s="10" t="str">
        <f>=LOG10(H1546)</f>
      </c>
      <c r="K1546" t="str">
        <f>=_xlfn.RANK.AVG(H1546,H$2:H$1654,1)</f>
      </c>
      <c r="L1546" t="str">
        <f>=_xlfn.RANK.AVG(I1546,I$2:I$1654,1)</f>
      </c>
      <c r="M1546" t="str">
        <f>=IF(AND(C1546="Public",E1546&lt;&gt;""),E1546,"")</f>
      </c>
      <c r="N1546" t="str">
        <f>=IF(AND(C1546="Public",E1546&lt;&gt;""),I1546,"")</f>
      </c>
      <c r="O1546" t="str">
        <f>=IF(AND(C1546="Private nonprofit",E1546&lt;&gt;""),E1546,"")</f>
      </c>
      <c r="P1546" t="str">
        <f>=IF(AND(C1546="Private nonprofit",E1546&lt;&gt;""),I1546,"")</f>
      </c>
    </row>
    <row r="1547">
      <c r="A1547" t="n">
        <v>243665</v>
      </c>
      <c r="B1547" t="s">
        <v>5553</v>
      </c>
      <c r="C1547" t="s">
        <v>149</v>
      </c>
      <c r="D1547" t="n">
        <v>46</v>
      </c>
      <c r="E1547" t="n">
        <v>7632</v>
      </c>
      <c r="F1547" t="n">
        <v>76</v>
      </c>
      <c r="G1547" t="n">
        <v>10</v>
      </c>
      <c r="H1547" t="n">
        <v>1982</v>
      </c>
      <c r="I1547" t="n">
        <v>28.2</v>
      </c>
      <c r="J1547" s="10" t="str">
        <f>=LOG10(H1547)</f>
      </c>
      <c r="K1547" t="str">
        <f>=_xlfn.RANK.AVG(H1547,H$2:H$1654,1)</f>
      </c>
      <c r="L1547" t="str">
        <f>=_xlfn.RANK.AVG(I1547,I$2:I$1654,1)</f>
      </c>
      <c r="M1547" t="str">
        <f>=IF(AND(C1547="Public",E1547&lt;&gt;""),E1547,"")</f>
      </c>
      <c r="N1547" t="str">
        <f>=IF(AND(C1547="Public",E1547&lt;&gt;""),I1547,"")</f>
      </c>
      <c r="O1547" t="str">
        <f>=IF(AND(C1547="Private nonprofit",E1547&lt;&gt;""),E1547,"")</f>
      </c>
      <c r="P1547" t="str">
        <f>=IF(AND(C1547="Private nonprofit",E1547&lt;&gt;""),I1547,"")</f>
      </c>
    </row>
    <row r="1548">
      <c r="A1548" t="n">
        <v>243744</v>
      </c>
      <c r="B1548" t="s">
        <v>5556</v>
      </c>
      <c r="C1548" t="s">
        <v>163</v>
      </c>
      <c r="D1548" t="n">
        <v>19</v>
      </c>
      <c r="E1548" t="n">
        <v>17998</v>
      </c>
      <c r="F1548" t="n">
        <v>98</v>
      </c>
      <c r="G1548" t="n">
        <v>6</v>
      </c>
      <c r="H1548" t="n">
        <v>20955</v>
      </c>
      <c r="I1548" t="n">
        <v>92.8</v>
      </c>
      <c r="J1548" s="10" t="str">
        <f>=LOG10(H1548)</f>
      </c>
      <c r="K1548" t="str">
        <f>=_xlfn.RANK.AVG(H1548,H$2:H$1654,1)</f>
      </c>
      <c r="L1548" t="str">
        <f>=_xlfn.RANK.AVG(I1548,I$2:I$1654,1)</f>
      </c>
      <c r="M1548" t="str">
        <f>=IF(AND(C1548="Public",E1548&lt;&gt;""),E1548,"")</f>
      </c>
      <c r="N1548" t="str">
        <f>=IF(AND(C1548="Public",E1548&lt;&gt;""),I1548,"")</f>
      </c>
      <c r="O1548" t="str">
        <f>=IF(AND(C1548="Private nonprofit",E1548&lt;&gt;""),E1548,"")</f>
      </c>
      <c r="P1548" t="str">
        <f>=IF(AND(C1548="Private nonprofit",E1548&lt;&gt;""),I1548,"")</f>
      </c>
    </row>
    <row r="1549">
      <c r="A1549" t="n">
        <v>243780</v>
      </c>
      <c r="B1549" t="s">
        <v>5558</v>
      </c>
      <c r="C1549" t="s">
        <v>149</v>
      </c>
      <c r="D1549" t="n">
        <v>13</v>
      </c>
      <c r="E1549" t="n">
        <v>12421</v>
      </c>
      <c r="F1549" t="n">
        <v>92</v>
      </c>
      <c r="G1549" t="n">
        <v>14</v>
      </c>
      <c r="H1549" t="n">
        <v>56210</v>
      </c>
      <c r="I1549" t="n">
        <v>83.1</v>
      </c>
      <c r="J1549" s="10" t="str">
        <f>=LOG10(H1549)</f>
      </c>
      <c r="K1549" t="str">
        <f>=_xlfn.RANK.AVG(H1549,H$2:H$1654,1)</f>
      </c>
      <c r="L1549" t="str">
        <f>=_xlfn.RANK.AVG(I1549,I$2:I$1654,1)</f>
      </c>
      <c r="M1549" t="str">
        <f>=IF(AND(C1549="Public",E1549&lt;&gt;""),E1549,"")</f>
      </c>
      <c r="N1549" t="str">
        <f>=IF(AND(C1549="Public",E1549&lt;&gt;""),I1549,"")</f>
      </c>
      <c r="O1549" t="str">
        <f>=IF(AND(C1549="Private nonprofit",E1549&lt;&gt;""),E1549,"")</f>
      </c>
      <c r="P1549" t="str">
        <f>=IF(AND(C1549="Private nonprofit",E1549&lt;&gt;""),I1549,"")</f>
      </c>
    </row>
    <row r="1550">
      <c r="A1550" t="n">
        <v>243823</v>
      </c>
      <c r="B1550" t="s">
        <v>5561</v>
      </c>
      <c r="C1550" t="s">
        <v>163</v>
      </c>
      <c r="D1550" t="n">
        <v>48</v>
      </c>
      <c r="E1550" t="n">
        <v>27240</v>
      </c>
      <c r="F1550" t="n">
        <v>25</v>
      </c>
      <c r="G1550" t="n">
        <v>7</v>
      </c>
      <c r="H1550" t="n">
        <v>2767</v>
      </c>
      <c r="I1550" t="n">
        <v>60.5</v>
      </c>
      <c r="J1550" s="10" t="str">
        <f>=LOG10(H1550)</f>
      </c>
      <c r="K1550" t="str">
        <f>=_xlfn.RANK.AVG(H1550,H$2:H$1654,1)</f>
      </c>
      <c r="L1550" t="str">
        <f>=_xlfn.RANK.AVG(I1550,I$2:I$1654,1)</f>
      </c>
      <c r="M1550" t="str">
        <f>=IF(AND(C1550="Public",E1550&lt;&gt;""),E1550,"")</f>
      </c>
      <c r="N1550" t="str">
        <f>=IF(AND(C1550="Public",E1550&lt;&gt;""),I1550,"")</f>
      </c>
      <c r="O1550" t="str">
        <f>=IF(AND(C1550="Private nonprofit",E1550&lt;&gt;""),E1550,"")</f>
      </c>
      <c r="P1550" t="str">
        <f>=IF(AND(C1550="Private nonprofit",E1550&lt;&gt;""),I1550,"")</f>
      </c>
    </row>
    <row r="1551">
      <c r="A1551" t="n">
        <v>243832</v>
      </c>
      <c r="B1551" t="s">
        <v>5562</v>
      </c>
      <c r="C1551" t="s">
        <v>163</v>
      </c>
      <c r="D1551" t="n">
        <v>58</v>
      </c>
      <c r="E1551" t="n">
        <v>4989</v>
      </c>
      <c r="F1551" t="n">
        <v>86</v>
      </c>
      <c r="G1551" t="n">
        <v>17</v>
      </c>
      <c r="H1551" t="n">
        <v>2030</v>
      </c>
      <c r="I1551" t="n">
        <v>27.3</v>
      </c>
      <c r="J1551" s="10" t="str">
        <f>=LOG10(H1551)</f>
      </c>
      <c r="K1551" t="str">
        <f>=_xlfn.RANK.AVG(H1551,H$2:H$1654,1)</f>
      </c>
      <c r="L1551" t="str">
        <f>=_xlfn.RANK.AVG(I1551,I$2:I$1654,1)</f>
      </c>
      <c r="M1551" t="str">
        <f>=IF(AND(C1551="Public",E1551&lt;&gt;""),E1551,"")</f>
      </c>
      <c r="N1551" t="str">
        <f>=IF(AND(C1551="Public",E1551&lt;&gt;""),I1551,"")</f>
      </c>
      <c r="O1551" t="str">
        <f>=IF(AND(C1551="Private nonprofit",E1551&lt;&gt;""),E1551,"")</f>
      </c>
      <c r="P1551" t="str">
        <f>=IF(AND(C1551="Private nonprofit",E1551&lt;&gt;""),I1551,"")</f>
      </c>
    </row>
    <row r="1552">
      <c r="A1552" t="n">
        <v>245652</v>
      </c>
      <c r="B1552" t="s">
        <v>2263</v>
      </c>
      <c r="C1552" t="s">
        <v>163</v>
      </c>
      <c r="D1552" t="n">
        <v>24</v>
      </c>
      <c r="E1552" t="n">
        <v>28368</v>
      </c>
      <c r="F1552" t="n">
        <v>78</v>
      </c>
      <c r="G1552" t="n">
        <v>7</v>
      </c>
      <c r="H1552" t="n">
        <v>547</v>
      </c>
      <c r="I1552" t="n">
        <v>60</v>
      </c>
      <c r="J1552" s="10" t="str">
        <f>=LOG10(H1552)</f>
      </c>
      <c r="K1552" t="str">
        <f>=_xlfn.RANK.AVG(H1552,H$2:H$1654,1)</f>
      </c>
      <c r="L1552" t="str">
        <f>=_xlfn.RANK.AVG(I1552,I$2:I$1654,1)</f>
      </c>
      <c r="M1552" t="str">
        <f>=IF(AND(C1552="Public",E1552&lt;&gt;""),E1552,"")</f>
      </c>
      <c r="N1552" t="str">
        <f>=IF(AND(C1552="Public",E1552&lt;&gt;""),I1552,"")</f>
      </c>
      <c r="O1552" t="str">
        <f>=IF(AND(C1552="Private nonprofit",E1552&lt;&gt;""),E1552,"")</f>
      </c>
      <c r="P1552" t="str">
        <f>=IF(AND(C1552="Private nonprofit",E1552&lt;&gt;""),I1552,"")</f>
      </c>
    </row>
    <row r="1553">
      <c r="A1553" t="n">
        <v>245953</v>
      </c>
      <c r="B1553" t="s">
        <v>5580</v>
      </c>
      <c r="C1553" t="s">
        <v>163</v>
      </c>
      <c r="D1553" t="n">
        <v>40</v>
      </c>
      <c r="E1553" t="n">
        <v>16187</v>
      </c>
      <c r="F1553" t="n">
        <v>70</v>
      </c>
      <c r="G1553" t="n">
        <v>13</v>
      </c>
      <c r="H1553" t="n">
        <v>2580</v>
      </c>
      <c r="I1553" t="n">
        <v>31.6</v>
      </c>
      <c r="J1553" s="10" t="str">
        <f>=LOG10(H1553)</f>
      </c>
      <c r="K1553" t="str">
        <f>=_xlfn.RANK.AVG(H1553,H$2:H$1654,1)</f>
      </c>
      <c r="L1553" t="str">
        <f>=_xlfn.RANK.AVG(I1553,I$2:I$1654,1)</f>
      </c>
      <c r="M1553" t="str">
        <f>=IF(AND(C1553="Public",E1553&lt;&gt;""),E1553,"")</f>
      </c>
      <c r="N1553" t="str">
        <f>=IF(AND(C1553="Public",E1553&lt;&gt;""),I1553,"")</f>
      </c>
      <c r="O1553" t="str">
        <f>=IF(AND(C1553="Private nonprofit",E1553&lt;&gt;""),E1553,"")</f>
      </c>
      <c r="P1553" t="str">
        <f>=IF(AND(C1553="Private nonprofit",E1553&lt;&gt;""),I1553,"")</f>
      </c>
    </row>
    <row r="1554">
      <c r="A1554" t="n">
        <v>248934</v>
      </c>
      <c r="B1554" t="s">
        <v>5625</v>
      </c>
      <c r="C1554" t="s">
        <v>189</v>
      </c>
      <c r="D1554" t="n">
        <v>49</v>
      </c>
      <c r="E1554" t="n">
        <v>20051</v>
      </c>
      <c r="F1554" t="n">
        <v>53</v>
      </c>
      <c r="G1554" t="n">
        <v>12</v>
      </c>
      <c r="H1554" t="n">
        <v>16299</v>
      </c>
      <c r="I1554" t="n">
        <v>29.2</v>
      </c>
      <c r="J1554" s="10" t="str">
        <f>=LOG10(H1554)</f>
      </c>
      <c r="K1554" t="str">
        <f>=_xlfn.RANK.AVG(H1554,H$2:H$1654,1)</f>
      </c>
      <c r="L1554" t="str">
        <f>=_xlfn.RANK.AVG(I1554,I$2:I$1654,1)</f>
      </c>
      <c r="M1554" t="str">
        <f>=IF(AND(C1554="Public",E1554&lt;&gt;""),E1554,"")</f>
      </c>
      <c r="N1554" t="str">
        <f>=IF(AND(C1554="Public",E1554&lt;&gt;""),I1554,"")</f>
      </c>
      <c r="O1554" t="str">
        <f>=IF(AND(C1554="Private nonprofit",E1554&lt;&gt;""),E1554,"")</f>
      </c>
      <c r="P1554" t="str">
        <f>=IF(AND(C1554="Private nonprofit",E1554&lt;&gt;""),I1554,"")</f>
      </c>
    </row>
    <row r="1555">
      <c r="A1555" t="n">
        <v>262129</v>
      </c>
      <c r="B1555" t="s">
        <v>5662</v>
      </c>
      <c r="C1555" t="s">
        <v>149</v>
      </c>
      <c r="D1555" t="n">
        <v>30</v>
      </c>
      <c r="E1555" t="n">
        <v>8368</v>
      </c>
      <c r="F1555" t="n">
        <v>65</v>
      </c>
      <c r="G1555" t="n">
        <v>8</v>
      </c>
      <c r="H1555" t="n">
        <v>729</v>
      </c>
      <c r="I1555" t="n">
        <v>61.8</v>
      </c>
      <c r="J1555" s="10" t="str">
        <f>=LOG10(H1555)</f>
      </c>
      <c r="K1555" t="str">
        <f>=_xlfn.RANK.AVG(H1555,H$2:H$1654,1)</f>
      </c>
      <c r="L1555" t="str">
        <f>=_xlfn.RANK.AVG(I1555,I$2:I$1654,1)</f>
      </c>
      <c r="M1555" t="str">
        <f>=IF(AND(C1555="Public",E1555&lt;&gt;""),E1555,"")</f>
      </c>
      <c r="N1555" t="str">
        <f>=IF(AND(C1555="Public",E1555&lt;&gt;""),I1555,"")</f>
      </c>
      <c r="O1555" t="str">
        <f>=IF(AND(C1555="Private nonprofit",E1555&lt;&gt;""),E1555,"")</f>
      </c>
      <c r="P1555" t="str">
        <f>=IF(AND(C1555="Private nonprofit",E1555&lt;&gt;""),I1555,"")</f>
      </c>
    </row>
    <row r="1556">
      <c r="A1556" t="n">
        <v>363934</v>
      </c>
      <c r="B1556" t="s">
        <v>5681</v>
      </c>
      <c r="C1556" t="s">
        <v>189</v>
      </c>
      <c r="D1556" t="n">
        <v>58</v>
      </c>
      <c r="E1556" t="n">
        <v>21148</v>
      </c>
      <c r="F1556" t="n">
        <v>79</v>
      </c>
      <c r="G1556" t="n">
        <v>14</v>
      </c>
      <c r="H1556" t="n">
        <v>1332</v>
      </c>
      <c r="I1556" t="n">
        <v>34.9</v>
      </c>
      <c r="J1556" s="10" t="str">
        <f>=LOG10(H1556)</f>
      </c>
      <c r="K1556" t="str">
        <f>=_xlfn.RANK.AVG(H1556,H$2:H$1654,1)</f>
      </c>
      <c r="L1556" t="str">
        <f>=_xlfn.RANK.AVG(I1556,I$2:I$1654,1)</f>
      </c>
      <c r="M1556" t="str">
        <f>=IF(AND(C1556="Public",E1556&lt;&gt;""),E1556,"")</f>
      </c>
      <c r="N1556" t="str">
        <f>=IF(AND(C1556="Public",E1556&lt;&gt;""),I1556,"")</f>
      </c>
      <c r="O1556" t="str">
        <f>=IF(AND(C1556="Private nonprofit",E1556&lt;&gt;""),E1556,"")</f>
      </c>
      <c r="P1556" t="str">
        <f>=IF(AND(C1556="Private nonprofit",E1556&lt;&gt;""),I1556,"")</f>
      </c>
    </row>
    <row r="1557">
      <c r="A1557" t="n">
        <v>366252</v>
      </c>
      <c r="B1557" t="s">
        <v>5717</v>
      </c>
      <c r="C1557" t="s">
        <v>149</v>
      </c>
      <c r="D1557" t="n">
        <v>32</v>
      </c>
      <c r="E1557" t="n">
        <v>24650</v>
      </c>
      <c r="F1557" t="n">
        <v>76</v>
      </c>
      <c r="G1557" t="n">
        <v>14</v>
      </c>
      <c r="H1557" t="n">
        <v>6277</v>
      </c>
      <c r="I1557" t="n">
        <v>53.9</v>
      </c>
      <c r="J1557" s="10" t="str">
        <f>=LOG10(H1557)</f>
      </c>
      <c r="K1557" t="str">
        <f>=_xlfn.RANK.AVG(H1557,H$2:H$1654,1)</f>
      </c>
      <c r="L1557" t="str">
        <f>=_xlfn.RANK.AVG(I1557,I$2:I$1654,1)</f>
      </c>
      <c r="M1557" t="str">
        <f>=IF(AND(C1557="Public",E1557&lt;&gt;""),E1557,"")</f>
      </c>
      <c r="N1557" t="str">
        <f>=IF(AND(C1557="Public",E1557&lt;&gt;""),I1557,"")</f>
      </c>
      <c r="O1557" t="str">
        <f>=IF(AND(C1557="Private nonprofit",E1557&lt;&gt;""),E1557,"")</f>
      </c>
      <c r="P1557" t="str">
        <f>=IF(AND(C1557="Private nonprofit",E1557&lt;&gt;""),I1557,"")</f>
      </c>
    </row>
    <row r="1558">
      <c r="A1558" t="n">
        <v>366711</v>
      </c>
      <c r="B1558" t="s">
        <v>5735</v>
      </c>
      <c r="C1558" t="s">
        <v>149</v>
      </c>
      <c r="D1558" t="n">
        <v>44</v>
      </c>
      <c r="E1558" t="n">
        <v>10500</v>
      </c>
      <c r="F1558" t="n">
        <v>75</v>
      </c>
      <c r="G1558" t="n">
        <v>21</v>
      </c>
      <c r="H1558" t="n">
        <v>16760</v>
      </c>
      <c r="I1558" t="n">
        <v>54.2</v>
      </c>
      <c r="J1558" s="10" t="str">
        <f>=LOG10(H1558)</f>
      </c>
      <c r="K1558" t="str">
        <f>=_xlfn.RANK.AVG(H1558,H$2:H$1654,1)</f>
      </c>
      <c r="L1558" t="str">
        <f>=_xlfn.RANK.AVG(I1558,I$2:I$1654,1)</f>
      </c>
      <c r="M1558" t="str">
        <f>=IF(AND(C1558="Public",E1558&lt;&gt;""),E1558,"")</f>
      </c>
      <c r="N1558" t="str">
        <f>=IF(AND(C1558="Public",E1558&lt;&gt;""),I1558,"")</f>
      </c>
      <c r="O1558" t="str">
        <f>=IF(AND(C1558="Private nonprofit",E1558&lt;&gt;""),E1558,"")</f>
      </c>
      <c r="P1558" t="str">
        <f>=IF(AND(C1558="Private nonprofit",E1558&lt;&gt;""),I1558,"")</f>
      </c>
    </row>
    <row r="1559">
      <c r="A1559" t="n">
        <v>367884</v>
      </c>
      <c r="B1559" t="s">
        <v>5747</v>
      </c>
      <c r="C1559" t="s">
        <v>163</v>
      </c>
      <c r="D1559" t="n">
        <v>25</v>
      </c>
      <c r="E1559" t="n">
        <v>22535</v>
      </c>
      <c r="F1559" t="n">
        <v>100</v>
      </c>
      <c r="G1559" t="n">
        <v>8</v>
      </c>
      <c r="H1559" t="n">
        <v>785</v>
      </c>
      <c r="I1559" t="n">
        <v>3.2</v>
      </c>
      <c r="J1559" s="10" t="str">
        <f>=LOG10(H1559)</f>
      </c>
      <c r="K1559" t="str">
        <f>=_xlfn.RANK.AVG(H1559,H$2:H$1654,1)</f>
      </c>
      <c r="L1559" t="str">
        <f>=_xlfn.RANK.AVG(I1559,I$2:I$1654,1)</f>
      </c>
      <c r="M1559" t="str">
        <f>=IF(AND(C1559="Public",E1559&lt;&gt;""),E1559,"")</f>
      </c>
      <c r="N1559" t="str">
        <f>=IF(AND(C1559="Public",E1559&lt;&gt;""),I1559,"")</f>
      </c>
      <c r="O1559" t="str">
        <f>=IF(AND(C1559="Private nonprofit",E1559&lt;&gt;""),E1559,"")</f>
      </c>
      <c r="P1559" t="str">
        <f>=IF(AND(C1559="Private nonprofit",E1559&lt;&gt;""),I1559,"")</f>
      </c>
    </row>
    <row r="1560">
      <c r="A1560" t="n">
        <v>368452</v>
      </c>
      <c r="B1560" t="s">
        <v>5754</v>
      </c>
      <c r="C1560" t="s">
        <v>189</v>
      </c>
      <c r="D1560" t="n">
        <v>58</v>
      </c>
      <c r="E1560" t="n">
        <v>23745</v>
      </c>
      <c r="F1560" t="n">
        <v>75</v>
      </c>
      <c r="G1560" t="n">
        <v>10</v>
      </c>
      <c r="H1560" t="n">
        <v>312</v>
      </c>
      <c r="I1560" t="n">
        <v>35.5</v>
      </c>
      <c r="J1560" s="10" t="str">
        <f>=LOG10(H1560)</f>
      </c>
      <c r="K1560" t="str">
        <f>=_xlfn.RANK.AVG(H1560,H$2:H$1654,1)</f>
      </c>
      <c r="L1560" t="str">
        <f>=_xlfn.RANK.AVG(I1560,I$2:I$1654,1)</f>
      </c>
      <c r="M1560" t="str">
        <f>=IF(AND(C1560="Public",E1560&lt;&gt;""),E1560,"")</f>
      </c>
      <c r="N1560" t="str">
        <f>=IF(AND(C1560="Public",E1560&lt;&gt;""),I1560,"")</f>
      </c>
      <c r="O1560" t="str">
        <f>=IF(AND(C1560="Private nonprofit",E1560&lt;&gt;""),E1560,"")</f>
      </c>
      <c r="P1560" t="str">
        <f>=IF(AND(C1560="Private nonprofit",E1560&lt;&gt;""),I1560,"")</f>
      </c>
    </row>
    <row r="1561">
      <c r="A1561" t="n">
        <v>377555</v>
      </c>
      <c r="B1561" t="s">
        <v>5852</v>
      </c>
      <c r="C1561" t="s">
        <v>149</v>
      </c>
      <c r="D1561" t="n">
        <v>28</v>
      </c>
      <c r="E1561" t="n">
        <v>10013</v>
      </c>
      <c r="F1561" t="n">
        <v>86</v>
      </c>
      <c r="G1561" t="n">
        <v>21</v>
      </c>
      <c r="H1561" t="n">
        <v>6793</v>
      </c>
      <c r="I1561" t="n">
        <v>68.2</v>
      </c>
      <c r="J1561" s="10" t="str">
        <f>=LOG10(H1561)</f>
      </c>
      <c r="K1561" t="str">
        <f>=_xlfn.RANK.AVG(H1561,H$2:H$1654,1)</f>
      </c>
      <c r="L1561" t="str">
        <f>=_xlfn.RANK.AVG(I1561,I$2:I$1654,1)</f>
      </c>
      <c r="M1561" t="str">
        <f>=IF(AND(C1561="Public",E1561&lt;&gt;""),E1561,"")</f>
      </c>
      <c r="N1561" t="str">
        <f>=IF(AND(C1561="Public",E1561&lt;&gt;""),I1561,"")</f>
      </c>
      <c r="O1561" t="str">
        <f>=IF(AND(C1561="Private nonprofit",E1561&lt;&gt;""),E1561,"")</f>
      </c>
      <c r="P1561" t="str">
        <f>=IF(AND(C1561="Private nonprofit",E1561&lt;&gt;""),I1561,"")</f>
      </c>
    </row>
    <row r="1562">
      <c r="A1562" t="n">
        <v>377564</v>
      </c>
      <c r="B1562" t="s">
        <v>5854</v>
      </c>
      <c r="C1562" t="s">
        <v>149</v>
      </c>
      <c r="D1562" t="n">
        <v>40</v>
      </c>
      <c r="E1562" t="n">
        <v>11290</v>
      </c>
      <c r="F1562" t="n">
        <v>78</v>
      </c>
      <c r="G1562" t="n">
        <v>15</v>
      </c>
      <c r="H1562" t="n">
        <v>5681</v>
      </c>
      <c r="I1562" t="n">
        <v>62.3</v>
      </c>
      <c r="J1562" s="10" t="str">
        <f>=LOG10(H1562)</f>
      </c>
      <c r="K1562" t="str">
        <f>=_xlfn.RANK.AVG(H1562,H$2:H$1654,1)</f>
      </c>
      <c r="L1562" t="str">
        <f>=_xlfn.RANK.AVG(I1562,I$2:I$1654,1)</f>
      </c>
      <c r="M1562" t="str">
        <f>=IF(AND(C1562="Public",E1562&lt;&gt;""),E1562,"")</f>
      </c>
      <c r="N1562" t="str">
        <f>=IF(AND(C1562="Public",E1562&lt;&gt;""),I1562,"")</f>
      </c>
      <c r="O1562" t="str">
        <f>=IF(AND(C1562="Private nonprofit",E1562&lt;&gt;""),E1562,"")</f>
      </c>
      <c r="P1562" t="str">
        <f>=IF(AND(C1562="Private nonprofit",E1562&lt;&gt;""),I1562,"")</f>
      </c>
    </row>
    <row r="1563">
      <c r="A1563" t="n">
        <v>380438</v>
      </c>
      <c r="B1563" t="s">
        <v>5875</v>
      </c>
      <c r="C1563" t="s">
        <v>189</v>
      </c>
      <c r="D1563" t="n">
        <v>57</v>
      </c>
      <c r="E1563" t="n">
        <v>27159</v>
      </c>
      <c r="F1563" t="n">
        <v>76</v>
      </c>
      <c r="G1563" t="n">
        <v>39</v>
      </c>
      <c r="H1563" t="n">
        <v>897</v>
      </c>
      <c r="I1563" t="n">
        <v>56.8</v>
      </c>
      <c r="J1563" s="10" t="str">
        <f>=LOG10(H1563)</f>
      </c>
      <c r="K1563" t="str">
        <f>=_xlfn.RANK.AVG(H1563,H$2:H$1654,1)</f>
      </c>
      <c r="L1563" t="str">
        <f>=_xlfn.RANK.AVG(I1563,I$2:I$1654,1)</f>
      </c>
      <c r="M1563" t="str">
        <f>=IF(AND(C1563="Public",E1563&lt;&gt;""),E1563,"")</f>
      </c>
      <c r="N1563" t="str">
        <f>=IF(AND(C1563="Public",E1563&lt;&gt;""),I1563,"")</f>
      </c>
      <c r="O1563" t="str">
        <f>=IF(AND(C1563="Private nonprofit",E1563&lt;&gt;""),E1563,"")</f>
      </c>
      <c r="P1563" t="str">
        <f>=IF(AND(C1563="Private nonprofit",E1563&lt;&gt;""),I1563,"")</f>
      </c>
    </row>
    <row r="1564">
      <c r="A1564" t="n">
        <v>384254</v>
      </c>
      <c r="B1564" t="s">
        <v>5916</v>
      </c>
      <c r="C1564" t="s">
        <v>163</v>
      </c>
      <c r="D1564" t="n">
        <v>26</v>
      </c>
      <c r="E1564" t="n">
        <v>47664</v>
      </c>
      <c r="F1564" t="n">
        <v>76</v>
      </c>
      <c r="G1564" t="n">
        <v>12</v>
      </c>
      <c r="H1564" t="n">
        <v>540</v>
      </c>
      <c r="I1564" t="n">
        <v>53.3</v>
      </c>
      <c r="J1564" s="10" t="str">
        <f>=LOG10(H1564)</f>
      </c>
      <c r="K1564" t="str">
        <f>=_xlfn.RANK.AVG(H1564,H$2:H$1654,1)</f>
      </c>
      <c r="L1564" t="str">
        <f>=_xlfn.RANK.AVG(I1564,I$2:I$1654,1)</f>
      </c>
      <c r="M1564" t="str">
        <f>=IF(AND(C1564="Public",E1564&lt;&gt;""),E1564,"")</f>
      </c>
      <c r="N1564" t="str">
        <f>=IF(AND(C1564="Public",E1564&lt;&gt;""),I1564,"")</f>
      </c>
      <c r="O1564" t="str">
        <f>=IF(AND(C1564="Private nonprofit",E1564&lt;&gt;""),E1564,"")</f>
      </c>
      <c r="P1564" t="str">
        <f>=IF(AND(C1564="Private nonprofit",E1564&lt;&gt;""),I1564,"")</f>
      </c>
    </row>
    <row r="1565">
      <c r="A1565" t="n">
        <v>385619</v>
      </c>
      <c r="B1565" t="s">
        <v>5925</v>
      </c>
      <c r="C1565" t="s">
        <v>163</v>
      </c>
      <c r="D1565" t="n">
        <v>51</v>
      </c>
      <c r="E1565" t="n">
        <v>26561</v>
      </c>
      <c r="F1565" t="n">
        <v>78</v>
      </c>
      <c r="G1565" t="n">
        <v>17</v>
      </c>
      <c r="H1565" t="n">
        <v>3072</v>
      </c>
      <c r="I1565" t="n">
        <v>57.8</v>
      </c>
      <c r="J1565" s="10" t="str">
        <f>=LOG10(H1565)</f>
      </c>
      <c r="K1565" t="str">
        <f>=_xlfn.RANK.AVG(H1565,H$2:H$1654,1)</f>
      </c>
      <c r="L1565" t="str">
        <f>=_xlfn.RANK.AVG(I1565,I$2:I$1654,1)</f>
      </c>
      <c r="M1565" t="str">
        <f>=IF(AND(C1565="Public",E1565&lt;&gt;""),E1565,"")</f>
      </c>
      <c r="N1565" t="str">
        <f>=IF(AND(C1565="Public",E1565&lt;&gt;""),I1565,"")</f>
      </c>
      <c r="O1565" t="str">
        <f>=IF(AND(C1565="Private nonprofit",E1565&lt;&gt;""),E1565,"")</f>
      </c>
      <c r="P1565" t="str">
        <f>=IF(AND(C1565="Private nonprofit",E1565&lt;&gt;""),I1565,"")</f>
      </c>
    </row>
    <row r="1566">
      <c r="A1566" t="n">
        <v>399869</v>
      </c>
      <c r="B1566" t="s">
        <v>5946</v>
      </c>
      <c r="C1566" t="s">
        <v>189</v>
      </c>
      <c r="D1566" t="n">
        <v>71</v>
      </c>
      <c r="E1566" t="n">
        <v>27934</v>
      </c>
      <c r="F1566" t="n">
        <v>81</v>
      </c>
      <c r="G1566" t="n">
        <v>22</v>
      </c>
      <c r="H1566" t="n">
        <v>877</v>
      </c>
      <c r="I1566" t="n">
        <v>49.6</v>
      </c>
      <c r="J1566" s="10" t="str">
        <f>=LOG10(H1566)</f>
      </c>
      <c r="K1566" t="str">
        <f>=_xlfn.RANK.AVG(H1566,H$2:H$1654,1)</f>
      </c>
      <c r="L1566" t="str">
        <f>=_xlfn.RANK.AVG(I1566,I$2:I$1654,1)</f>
      </c>
      <c r="M1566" t="str">
        <f>=IF(AND(C1566="Public",E1566&lt;&gt;""),E1566,"")</f>
      </c>
      <c r="N1566" t="str">
        <f>=IF(AND(C1566="Public",E1566&lt;&gt;""),I1566,"")</f>
      </c>
      <c r="O1566" t="str">
        <f>=IF(AND(C1566="Private nonprofit",E1566&lt;&gt;""),E1566,"")</f>
      </c>
      <c r="P1566" t="str">
        <f>=IF(AND(C1566="Private nonprofit",E1566&lt;&gt;""),I1566,"")</f>
      </c>
    </row>
    <row r="1567">
      <c r="A1567" t="n">
        <v>399911</v>
      </c>
      <c r="B1567" t="s">
        <v>5947</v>
      </c>
      <c r="C1567" t="s">
        <v>163</v>
      </c>
      <c r="D1567" t="n">
        <v>17</v>
      </c>
      <c r="E1567" t="n">
        <v>18807</v>
      </c>
      <c r="F1567" t="n">
        <v>92</v>
      </c>
      <c r="G1567" t="n">
        <v>7</v>
      </c>
      <c r="H1567" t="n">
        <v>462</v>
      </c>
      <c r="I1567" t="n">
        <v>86.9</v>
      </c>
      <c r="J1567" s="10" t="str">
        <f>=LOG10(H1567)</f>
      </c>
      <c r="K1567" t="str">
        <f>=_xlfn.RANK.AVG(H1567,H$2:H$1654,1)</f>
      </c>
      <c r="L1567" t="str">
        <f>=_xlfn.RANK.AVG(I1567,I$2:I$1654,1)</f>
      </c>
      <c r="M1567" t="str">
        <f>=IF(AND(C1567="Public",E1567&lt;&gt;""),E1567,"")</f>
      </c>
      <c r="N1567" t="str">
        <f>=IF(AND(C1567="Public",E1567&lt;&gt;""),I1567,"")</f>
      </c>
      <c r="O1567" t="str">
        <f>=IF(AND(C1567="Private nonprofit",E1567&lt;&gt;""),E1567,"")</f>
      </c>
      <c r="P1567" t="str">
        <f>=IF(AND(C1567="Private nonprofit",E1567&lt;&gt;""),I1567,"")</f>
      </c>
    </row>
    <row r="1568">
      <c r="A1568" t="n">
        <v>408844</v>
      </c>
      <c r="B1568" t="s">
        <v>6018</v>
      </c>
      <c r="C1568" t="s">
        <v>189</v>
      </c>
      <c r="D1568" t="n">
        <v>84</v>
      </c>
      <c r="E1568" t="n">
        <v>23629</v>
      </c>
      <c r="F1568" t="n">
        <v>62</v>
      </c>
      <c r="G1568" t="n">
        <v>16</v>
      </c>
      <c r="H1568" t="n">
        <v>5948</v>
      </c>
      <c r="I1568" t="n">
        <v>41.8</v>
      </c>
      <c r="J1568" s="10" t="str">
        <f>=LOG10(H1568)</f>
      </c>
      <c r="K1568" t="str">
        <f>=_xlfn.RANK.AVG(H1568,H$2:H$1654,1)</f>
      </c>
      <c r="L1568" t="str">
        <f>=_xlfn.RANK.AVG(I1568,I$2:I$1654,1)</f>
      </c>
      <c r="M1568" t="str">
        <f>=IF(AND(C1568="Public",E1568&lt;&gt;""),E1568,"")</f>
      </c>
      <c r="N1568" t="str">
        <f>=IF(AND(C1568="Public",E1568&lt;&gt;""),I1568,"")</f>
      </c>
      <c r="O1568" t="str">
        <f>=IF(AND(C1568="Private nonprofit",E1568&lt;&gt;""),E1568,"")</f>
      </c>
      <c r="P1568" t="str">
        <f>=IF(AND(C1568="Private nonprofit",E1568&lt;&gt;""),I1568,"")</f>
      </c>
    </row>
    <row r="1569">
      <c r="A1569" t="n">
        <v>409315</v>
      </c>
      <c r="B1569" t="s">
        <v>6024</v>
      </c>
      <c r="C1569" t="s">
        <v>149</v>
      </c>
      <c r="D1569" t="n">
        <v>36</v>
      </c>
      <c r="E1569" t="n">
        <v>1414</v>
      </c>
      <c r="F1569" t="n">
        <v>61</v>
      </c>
      <c r="G1569" t="n">
        <v>22</v>
      </c>
      <c r="H1569" t="n">
        <v>37297</v>
      </c>
      <c r="I1569" t="n">
        <v>11.1</v>
      </c>
      <c r="J1569" s="10" t="str">
        <f>=LOG10(H1569)</f>
      </c>
      <c r="K1569" t="str">
        <f>=_xlfn.RANK.AVG(H1569,H$2:H$1654,1)</f>
      </c>
      <c r="L1569" t="str">
        <f>=_xlfn.RANK.AVG(I1569,I$2:I$1654,1)</f>
      </c>
      <c r="M1569" t="str">
        <f>=IF(AND(C1569="Public",E1569&lt;&gt;""),E1569,"")</f>
      </c>
      <c r="N1569" t="str">
        <f>=IF(AND(C1569="Public",E1569&lt;&gt;""),I1569,"")</f>
      </c>
      <c r="O1569" t="str">
        <f>=IF(AND(C1569="Private nonprofit",E1569&lt;&gt;""),E1569,"")</f>
      </c>
      <c r="P1569" t="str">
        <f>=IF(AND(C1569="Private nonprofit",E1569&lt;&gt;""),I1569,"")</f>
      </c>
    </row>
    <row r="1570">
      <c r="A1570" t="n">
        <v>409698</v>
      </c>
      <c r="B1570" t="s">
        <v>6029</v>
      </c>
      <c r="C1570" t="s">
        <v>149</v>
      </c>
      <c r="D1570" t="n">
        <v>43</v>
      </c>
      <c r="E1570" t="n">
        <v>15222</v>
      </c>
      <c r="F1570" t="n">
        <v>79</v>
      </c>
      <c r="G1570" t="n">
        <v>16</v>
      </c>
      <c r="H1570" t="n">
        <v>7861</v>
      </c>
      <c r="I1570" t="n">
        <v>63.2</v>
      </c>
      <c r="J1570" s="10" t="str">
        <f>=LOG10(H1570)</f>
      </c>
      <c r="K1570" t="str">
        <f>=_xlfn.RANK.AVG(H1570,H$2:H$1654,1)</f>
      </c>
      <c r="L1570" t="str">
        <f>=_xlfn.RANK.AVG(I1570,I$2:I$1654,1)</f>
      </c>
      <c r="M1570" t="str">
        <f>=IF(AND(C1570="Public",E1570&lt;&gt;""),E1570,"")</f>
      </c>
      <c r="N1570" t="str">
        <f>=IF(AND(C1570="Public",E1570&lt;&gt;""),I1570,"")</f>
      </c>
      <c r="O1570" t="str">
        <f>=IF(AND(C1570="Private nonprofit",E1570&lt;&gt;""),E1570,"")</f>
      </c>
      <c r="P1570" t="str">
        <f>=IF(AND(C1570="Private nonprofit",E1570&lt;&gt;""),I1570,"")</f>
      </c>
    </row>
    <row r="1571">
      <c r="A1571" t="n">
        <v>426314</v>
      </c>
      <c r="B1571" t="s">
        <v>6227</v>
      </c>
      <c r="C1571" t="s">
        <v>163</v>
      </c>
      <c r="D1571" t="n">
        <v>25</v>
      </c>
      <c r="E1571" t="n">
        <v>20183</v>
      </c>
      <c r="F1571" t="n">
        <v>67</v>
      </c>
      <c r="G1571" t="n">
        <v>22</v>
      </c>
      <c r="H1571" t="n">
        <v>17233</v>
      </c>
      <c r="I1571" t="n">
        <v>23.1</v>
      </c>
      <c r="J1571" s="10" t="str">
        <f>=LOG10(H1571)</f>
      </c>
      <c r="K1571" t="str">
        <f>=_xlfn.RANK.AVG(H1571,H$2:H$1654,1)</f>
      </c>
      <c r="L1571" t="str">
        <f>=_xlfn.RANK.AVG(I1571,I$2:I$1654,1)</f>
      </c>
      <c r="M1571" t="str">
        <f>=IF(AND(C1571="Public",E1571&lt;&gt;""),E1571,"")</f>
      </c>
      <c r="N1571" t="str">
        <f>=IF(AND(C1571="Public",E1571&lt;&gt;""),I1571,"")</f>
      </c>
      <c r="O1571" t="str">
        <f>=IF(AND(C1571="Private nonprofit",E1571&lt;&gt;""),E1571,"")</f>
      </c>
      <c r="P1571" t="str">
        <f>=IF(AND(C1571="Private nonprofit",E1571&lt;&gt;""),I1571,"")</f>
      </c>
    </row>
    <row r="1572">
      <c r="A1572" t="n">
        <v>433387</v>
      </c>
      <c r="B1572" t="s">
        <v>6297</v>
      </c>
      <c r="C1572" t="s">
        <v>163</v>
      </c>
      <c r="D1572" t="n">
        <v>35</v>
      </c>
      <c r="E1572" t="n">
        <v>9555</v>
      </c>
      <c r="F1572" t="n">
        <v>62</v>
      </c>
      <c r="G1572" t="n">
        <v>42</v>
      </c>
      <c r="H1572" t="n">
        <v>236992</v>
      </c>
      <c r="I1572" t="n">
        <v>50.9</v>
      </c>
      <c r="J1572" s="10" t="str">
        <f>=LOG10(H1572)</f>
      </c>
      <c r="K1572" t="str">
        <f>=_xlfn.RANK.AVG(H1572,H$2:H$1654,1)</f>
      </c>
      <c r="L1572" t="str">
        <f>=_xlfn.RANK.AVG(I1572,I$2:I$1654,1)</f>
      </c>
      <c r="M1572" t="str">
        <f>=IF(AND(C1572="Public",E1572&lt;&gt;""),E1572,"")</f>
      </c>
      <c r="N1572" t="str">
        <f>=IF(AND(C1572="Public",E1572&lt;&gt;""),I1572,"")</f>
      </c>
      <c r="O1572" t="str">
        <f>=IF(AND(C1572="Private nonprofit",E1572&lt;&gt;""),E1572,"")</f>
      </c>
      <c r="P1572" t="str">
        <f>=IF(AND(C1572="Private nonprofit",E1572&lt;&gt;""),I1572,"")</f>
      </c>
    </row>
    <row r="1573">
      <c r="A1573" t="n">
        <v>433660</v>
      </c>
      <c r="B1573" t="s">
        <v>6301</v>
      </c>
      <c r="C1573" t="s">
        <v>149</v>
      </c>
      <c r="D1573" t="n">
        <v>29</v>
      </c>
      <c r="E1573" t="n">
        <v>10548</v>
      </c>
      <c r="F1573" t="n">
        <v>83</v>
      </c>
      <c r="G1573" t="n">
        <v>21</v>
      </c>
      <c r="H1573" t="n">
        <v>18327</v>
      </c>
      <c r="I1573" t="n">
        <v>56</v>
      </c>
      <c r="J1573" s="10" t="str">
        <f>=LOG10(H1573)</f>
      </c>
      <c r="K1573" t="str">
        <f>=_xlfn.RANK.AVG(H1573,H$2:H$1654,1)</f>
      </c>
      <c r="L1573" t="str">
        <f>=_xlfn.RANK.AVG(I1573,I$2:I$1654,1)</f>
      </c>
      <c r="M1573" t="str">
        <f>=IF(AND(C1573="Public",E1573&lt;&gt;""),E1573,"")</f>
      </c>
      <c r="N1573" t="str">
        <f>=IF(AND(C1573="Public",E1573&lt;&gt;""),I1573,"")</f>
      </c>
      <c r="O1573" t="str">
        <f>=IF(AND(C1573="Private nonprofit",E1573&lt;&gt;""),E1573,"")</f>
      </c>
      <c r="P1573" t="str">
        <f>=IF(AND(C1573="Private nonprofit",E1573&lt;&gt;""),I1573,"")</f>
      </c>
    </row>
    <row r="1574">
      <c r="A1574" t="n">
        <v>434900</v>
      </c>
      <c r="B1574" t="s">
        <v>6324</v>
      </c>
      <c r="C1574" t="s">
        <v>163</v>
      </c>
      <c r="D1574" t="n">
        <v>85</v>
      </c>
      <c r="E1574" t="n">
        <v>3397</v>
      </c>
      <c r="F1574" t="n">
        <v>61</v>
      </c>
      <c r="G1574" t="n">
        <v>18</v>
      </c>
      <c r="H1574" t="n">
        <v>552</v>
      </c>
      <c r="I1574" t="n">
        <v>25.4</v>
      </c>
      <c r="J1574" s="10" t="str">
        <f>=LOG10(H1574)</f>
      </c>
      <c r="K1574" t="str">
        <f>=_xlfn.RANK.AVG(H1574,H$2:H$1654,1)</f>
      </c>
      <c r="L1574" t="str">
        <f>=_xlfn.RANK.AVG(I1574,I$2:I$1654,1)</f>
      </c>
      <c r="M1574" t="str">
        <f>=IF(AND(C1574="Public",E1574&lt;&gt;""),E1574,"")</f>
      </c>
      <c r="N1574" t="str">
        <f>=IF(AND(C1574="Public",E1574&lt;&gt;""),I1574,"")</f>
      </c>
      <c r="O1574" t="str">
        <f>=IF(AND(C1574="Private nonprofit",E1574&lt;&gt;""),E1574,"")</f>
      </c>
      <c r="P1574" t="str">
        <f>=IF(AND(C1574="Private nonprofit",E1574&lt;&gt;""),I1574,"")</f>
      </c>
    </row>
    <row r="1575">
      <c r="A1575" t="n">
        <v>436429</v>
      </c>
      <c r="B1575" t="s">
        <v>6332</v>
      </c>
      <c r="C1575" t="s">
        <v>189</v>
      </c>
      <c r="D1575" t="n">
        <v>65</v>
      </c>
      <c r="E1575" t="n">
        <v>32944</v>
      </c>
      <c r="F1575" t="n">
        <v>50</v>
      </c>
      <c r="G1575" t="n">
        <v>31</v>
      </c>
      <c r="H1575" t="n">
        <v>7632</v>
      </c>
      <c r="I1575" t="n">
        <v>35.9</v>
      </c>
      <c r="J1575" s="10" t="str">
        <f>=LOG10(H1575)</f>
      </c>
      <c r="K1575" t="str">
        <f>=_xlfn.RANK.AVG(H1575,H$2:H$1654,1)</f>
      </c>
      <c r="L1575" t="str">
        <f>=_xlfn.RANK.AVG(I1575,I$2:I$1654,1)</f>
      </c>
      <c r="M1575" t="str">
        <f>=IF(AND(C1575="Public",E1575&lt;&gt;""),E1575,"")</f>
      </c>
      <c r="N1575" t="str">
        <f>=IF(AND(C1575="Public",E1575&lt;&gt;""),I1575,"")</f>
      </c>
      <c r="O1575" t="str">
        <f>=IF(AND(C1575="Private nonprofit",E1575&lt;&gt;""),E1575,"")</f>
      </c>
      <c r="P1575" t="str">
        <f>=IF(AND(C1575="Private nonprofit",E1575&lt;&gt;""),I1575,"")</f>
      </c>
    </row>
    <row r="1576">
      <c r="A1576" t="n">
        <v>436818</v>
      </c>
      <c r="B1576" t="s">
        <v>6339</v>
      </c>
      <c r="C1576" t="s">
        <v>149</v>
      </c>
      <c r="D1576" t="n">
        <v>50</v>
      </c>
      <c r="E1576" t="n">
        <v>8220</v>
      </c>
      <c r="F1576" t="n">
        <v>79</v>
      </c>
      <c r="G1576" t="n">
        <v>20</v>
      </c>
      <c r="H1576" t="n">
        <v>872</v>
      </c>
      <c r="I1576" t="n">
        <v>59.5</v>
      </c>
      <c r="J1576" s="10" t="str">
        <f>=LOG10(H1576)</f>
      </c>
      <c r="K1576" t="str">
        <f>=_xlfn.RANK.AVG(H1576,H$2:H$1654,1)</f>
      </c>
      <c r="L1576" t="str">
        <f>=_xlfn.RANK.AVG(I1576,I$2:I$1654,1)</f>
      </c>
      <c r="M1576" t="str">
        <f>=IF(AND(C1576="Public",E1576&lt;&gt;""),E1576,"")</f>
      </c>
      <c r="N1576" t="str">
        <f>=IF(AND(C1576="Public",E1576&lt;&gt;""),I1576,"")</f>
      </c>
      <c r="O1576" t="str">
        <f>=IF(AND(C1576="Private nonprofit",E1576&lt;&gt;""),E1576,"")</f>
      </c>
      <c r="P1576" t="str">
        <f>=IF(AND(C1576="Private nonprofit",E1576&lt;&gt;""),I1576,"")</f>
      </c>
    </row>
    <row r="1577">
      <c r="A1577" t="n">
        <v>436827</v>
      </c>
      <c r="B1577" t="s">
        <v>6340</v>
      </c>
      <c r="C1577" t="s">
        <v>149</v>
      </c>
      <c r="D1577" t="n">
        <v>34</v>
      </c>
      <c r="E1577" t="n">
        <v>9139</v>
      </c>
      <c r="F1577" t="n">
        <v>80</v>
      </c>
      <c r="G1577" t="n">
        <v>13</v>
      </c>
      <c r="H1577" t="n">
        <v>559</v>
      </c>
      <c r="I1577" t="n">
        <v>56.7</v>
      </c>
      <c r="J1577" s="10" t="str">
        <f>=LOG10(H1577)</f>
      </c>
      <c r="K1577" t="str">
        <f>=_xlfn.RANK.AVG(H1577,H$2:H$1654,1)</f>
      </c>
      <c r="L1577" t="str">
        <f>=_xlfn.RANK.AVG(I1577,I$2:I$1654,1)</f>
      </c>
      <c r="M1577" t="str">
        <f>=IF(AND(C1577="Public",E1577&lt;&gt;""),E1577,"")</f>
      </c>
      <c r="N1577" t="str">
        <f>=IF(AND(C1577="Public",E1577&lt;&gt;""),I1577,"")</f>
      </c>
      <c r="O1577" t="str">
        <f>=IF(AND(C1577="Private nonprofit",E1577&lt;&gt;""),E1577,"")</f>
      </c>
      <c r="P1577" t="str">
        <f>=IF(AND(C1577="Private nonprofit",E1577&lt;&gt;""),I1577,"")</f>
      </c>
    </row>
    <row r="1578">
      <c r="A1578" t="n">
        <v>436836</v>
      </c>
      <c r="B1578" t="s">
        <v>6342</v>
      </c>
      <c r="C1578" t="s">
        <v>149</v>
      </c>
      <c r="D1578" t="n">
        <v>50</v>
      </c>
      <c r="E1578" t="n">
        <v>13150</v>
      </c>
      <c r="F1578" t="n">
        <v>78</v>
      </c>
      <c r="G1578" t="n">
        <v>19</v>
      </c>
      <c r="H1578" t="n">
        <v>2557</v>
      </c>
      <c r="I1578" t="n">
        <v>56.9</v>
      </c>
      <c r="J1578" s="10" t="str">
        <f>=LOG10(H1578)</f>
      </c>
      <c r="K1578" t="str">
        <f>=_xlfn.RANK.AVG(H1578,H$2:H$1654,1)</f>
      </c>
      <c r="L1578" t="str">
        <f>=_xlfn.RANK.AVG(I1578,I$2:I$1654,1)</f>
      </c>
      <c r="M1578" t="str">
        <f>=IF(AND(C1578="Public",E1578&lt;&gt;""),E1578,"")</f>
      </c>
      <c r="N1578" t="str">
        <f>=IF(AND(C1578="Public",E1578&lt;&gt;""),I1578,"")</f>
      </c>
      <c r="O1578" t="str">
        <f>=IF(AND(C1578="Private nonprofit",E1578&lt;&gt;""),E1578,"")</f>
      </c>
      <c r="P1578" t="str">
        <f>=IF(AND(C1578="Private nonprofit",E1578&lt;&gt;""),I1578,"")</f>
      </c>
    </row>
    <row r="1579">
      <c r="A1579" t="n">
        <v>438586</v>
      </c>
      <c r="B1579" t="s">
        <v>6365</v>
      </c>
      <c r="C1579" t="s">
        <v>189</v>
      </c>
      <c r="D1579" t="n">
        <v>83</v>
      </c>
      <c r="E1579" t="n">
        <v>15590</v>
      </c>
      <c r="F1579" t="n">
        <v>35</v>
      </c>
      <c r="G1579" t="n">
        <v>8</v>
      </c>
      <c r="H1579" t="n">
        <v>2265</v>
      </c>
      <c r="I1579" t="n">
        <v>10.6</v>
      </c>
      <c r="J1579" s="10" t="str">
        <f>=LOG10(H1579)</f>
      </c>
      <c r="K1579" t="str">
        <f>=_xlfn.RANK.AVG(H1579,H$2:H$1654,1)</f>
      </c>
      <c r="L1579" t="str">
        <f>=_xlfn.RANK.AVG(I1579,I$2:I$1654,1)</f>
      </c>
      <c r="M1579" t="str">
        <f>=IF(AND(C1579="Public",E1579&lt;&gt;""),E1579,"")</f>
      </c>
      <c r="N1579" t="str">
        <f>=IF(AND(C1579="Public",E1579&lt;&gt;""),I1579,"")</f>
      </c>
      <c r="O1579" t="str">
        <f>=IF(AND(C1579="Private nonprofit",E1579&lt;&gt;""),E1579,"")</f>
      </c>
      <c r="P1579" t="str">
        <f>=IF(AND(C1579="Private nonprofit",E1579&lt;&gt;""),I1579,"")</f>
      </c>
    </row>
    <row r="1580">
      <c r="A1580" t="n">
        <v>440651</v>
      </c>
      <c r="B1580" t="s">
        <v>6411</v>
      </c>
      <c r="C1580" t="s">
        <v>163</v>
      </c>
      <c r="D1580" t="n">
        <v>81</v>
      </c>
      <c r="E1580" t="n">
        <v>6544</v>
      </c>
      <c r="F1580" t="n">
        <v>76</v>
      </c>
      <c r="G1580" t="n">
        <v>23</v>
      </c>
      <c r="H1580" t="n">
        <v>757</v>
      </c>
      <c r="I1580" t="n">
        <v>38.7</v>
      </c>
      <c r="J1580" s="10" t="str">
        <f>=LOG10(H1580)</f>
      </c>
      <c r="K1580" t="str">
        <f>=_xlfn.RANK.AVG(H1580,H$2:H$1654,1)</f>
      </c>
      <c r="L1580" t="str">
        <f>=_xlfn.RANK.AVG(I1580,I$2:I$1654,1)</f>
      </c>
      <c r="M1580" t="str">
        <f>=IF(AND(C1580="Public",E1580&lt;&gt;""),E1580,"")</f>
      </c>
      <c r="N1580" t="str">
        <f>=IF(AND(C1580="Public",E1580&lt;&gt;""),I1580,"")</f>
      </c>
      <c r="O1580" t="str">
        <f>=IF(AND(C1580="Private nonprofit",E1580&lt;&gt;""),E1580,"")</f>
      </c>
      <c r="P1580" t="str">
        <f>=IF(AND(C1580="Private nonprofit",E1580&lt;&gt;""),I1580,"")</f>
      </c>
    </row>
    <row r="1581">
      <c r="A1581" t="n">
        <v>440828</v>
      </c>
      <c r="B1581" t="s">
        <v>6416</v>
      </c>
      <c r="C1581" t="s">
        <v>149</v>
      </c>
      <c r="D1581" t="n">
        <v>28</v>
      </c>
      <c r="E1581" t="n">
        <v>18949</v>
      </c>
      <c r="F1581" t="n">
        <v>78</v>
      </c>
      <c r="G1581" t="n">
        <v>9</v>
      </c>
      <c r="H1581" t="n">
        <v>1576</v>
      </c>
      <c r="I1581" t="n">
        <v>51.2</v>
      </c>
      <c r="J1581" s="10" t="str">
        <f>=LOG10(H1581)</f>
      </c>
      <c r="K1581" t="str">
        <f>=_xlfn.RANK.AVG(H1581,H$2:H$1654,1)</f>
      </c>
      <c r="L1581" t="str">
        <f>=_xlfn.RANK.AVG(I1581,I$2:I$1654,1)</f>
      </c>
      <c r="M1581" t="str">
        <f>=IF(AND(C1581="Public",E1581&lt;&gt;""),E1581,"")</f>
      </c>
      <c r="N1581" t="str">
        <f>=IF(AND(C1581="Public",E1581&lt;&gt;""),I1581,"")</f>
      </c>
      <c r="O1581" t="str">
        <f>=IF(AND(C1581="Private nonprofit",E1581&lt;&gt;""),E1581,"")</f>
      </c>
      <c r="P1581" t="str">
        <f>=IF(AND(C1581="Private nonprofit",E1581&lt;&gt;""),I1581,"")</f>
      </c>
    </row>
    <row r="1582">
      <c r="A1582" t="n">
        <v>441900</v>
      </c>
      <c r="B1582" t="s">
        <v>6459</v>
      </c>
      <c r="C1582" t="s">
        <v>149</v>
      </c>
      <c r="D1582" t="n">
        <v>22</v>
      </c>
      <c r="E1582" t="n">
        <v>16255</v>
      </c>
      <c r="F1582" t="n">
        <v>77</v>
      </c>
      <c r="G1582" t="n">
        <v>19</v>
      </c>
      <c r="H1582" t="n">
        <v>7885</v>
      </c>
      <c r="I1582" t="n">
        <v>31</v>
      </c>
      <c r="J1582" s="10" t="str">
        <f>=LOG10(H1582)</f>
      </c>
      <c r="K1582" t="str">
        <f>=_xlfn.RANK.AVG(H1582,H$2:H$1654,1)</f>
      </c>
      <c r="L1582" t="str">
        <f>=_xlfn.RANK.AVG(I1582,I$2:I$1654,1)</f>
      </c>
      <c r="M1582" t="str">
        <f>=IF(AND(C1582="Public",E1582&lt;&gt;""),E1582,"")</f>
      </c>
      <c r="N1582" t="str">
        <f>=IF(AND(C1582="Public",E1582&lt;&gt;""),I1582,"")</f>
      </c>
      <c r="O1582" t="str">
        <f>=IF(AND(C1582="Private nonprofit",E1582&lt;&gt;""),E1582,"")</f>
      </c>
      <c r="P1582" t="str">
        <f>=IF(AND(C1582="Private nonprofit",E1582&lt;&gt;""),I1582,"")</f>
      </c>
    </row>
    <row r="1583">
      <c r="A1583" t="n">
        <v>441937</v>
      </c>
      <c r="B1583" t="s">
        <v>6460</v>
      </c>
      <c r="C1583" t="s">
        <v>149</v>
      </c>
      <c r="D1583" t="n">
        <v>47</v>
      </c>
      <c r="E1583" t="n">
        <v>10931</v>
      </c>
      <c r="F1583" t="n">
        <v>73</v>
      </c>
      <c r="G1583" t="n">
        <v>15</v>
      </c>
      <c r="H1583" t="n">
        <v>7214</v>
      </c>
      <c r="I1583" t="n">
        <v>53.5</v>
      </c>
      <c r="J1583" s="10" t="str">
        <f>=LOG10(H1583)</f>
      </c>
      <c r="K1583" t="str">
        <f>=_xlfn.RANK.AVG(H1583,H$2:H$1654,1)</f>
      </c>
      <c r="L1583" t="str">
        <f>=_xlfn.RANK.AVG(I1583,I$2:I$1654,1)</f>
      </c>
      <c r="M1583" t="str">
        <f>=IF(AND(C1583="Public",E1583&lt;&gt;""),E1583,"")</f>
      </c>
      <c r="N1583" t="str">
        <f>=IF(AND(C1583="Public",E1583&lt;&gt;""),I1583,"")</f>
      </c>
      <c r="O1583" t="str">
        <f>=IF(AND(C1583="Private nonprofit",E1583&lt;&gt;""),E1583,"")</f>
      </c>
      <c r="P1583" t="str">
        <f>=IF(AND(C1583="Private nonprofit",E1583&lt;&gt;""),I1583,"")</f>
      </c>
    </row>
    <row r="1584">
      <c r="A1584" t="n">
        <v>441982</v>
      </c>
      <c r="B1584" t="s">
        <v>6462</v>
      </c>
      <c r="C1584" t="s">
        <v>163</v>
      </c>
      <c r="D1584" t="n">
        <v>13</v>
      </c>
      <c r="E1584" t="n">
        <v>40370</v>
      </c>
      <c r="F1584" t="n">
        <v>99</v>
      </c>
      <c r="G1584" t="n">
        <v>9</v>
      </c>
      <c r="H1584" t="n">
        <v>418</v>
      </c>
      <c r="I1584" t="n">
        <v>92.2</v>
      </c>
      <c r="J1584" s="10" t="str">
        <f>=LOG10(H1584)</f>
      </c>
      <c r="K1584" t="str">
        <f>=_xlfn.RANK.AVG(H1584,H$2:H$1654,1)</f>
      </c>
      <c r="L1584" t="str">
        <f>=_xlfn.RANK.AVG(I1584,I$2:I$1654,1)</f>
      </c>
      <c r="M1584" t="str">
        <f>=IF(AND(C1584="Public",E1584&lt;&gt;""),E1584,"")</f>
      </c>
      <c r="N1584" t="str">
        <f>=IF(AND(C1584="Public",E1584&lt;&gt;""),I1584,"")</f>
      </c>
      <c r="O1584" t="str">
        <f>=IF(AND(C1584="Private nonprofit",E1584&lt;&gt;""),E1584,"")</f>
      </c>
      <c r="P1584" t="str">
        <f>=IF(AND(C1584="Private nonprofit",E1584&lt;&gt;""),I1584,"")</f>
      </c>
    </row>
    <row r="1585">
      <c r="A1585" t="n">
        <v>442569</v>
      </c>
      <c r="B1585" t="s">
        <v>6479</v>
      </c>
      <c r="C1585" t="s">
        <v>149</v>
      </c>
      <c r="D1585" t="n">
        <v>62</v>
      </c>
      <c r="E1585" t="n">
        <v>9186</v>
      </c>
      <c r="F1585" t="n">
        <v>24</v>
      </c>
      <c r="G1585" t="n">
        <v>20</v>
      </c>
      <c r="H1585" t="n">
        <v>8066</v>
      </c>
      <c r="I1585" t="n">
        <v>24.9</v>
      </c>
      <c r="J1585" s="10" t="str">
        <f>=LOG10(H1585)</f>
      </c>
      <c r="K1585" t="str">
        <f>=_xlfn.RANK.AVG(H1585,H$2:H$1654,1)</f>
      </c>
      <c r="L1585" t="str">
        <f>=_xlfn.RANK.AVG(I1585,I$2:I$1654,1)</f>
      </c>
      <c r="M1585" t="str">
        <f>=IF(AND(C1585="Public",E1585&lt;&gt;""),E1585,"")</f>
      </c>
      <c r="N1585" t="str">
        <f>=IF(AND(C1585="Public",E1585&lt;&gt;""),I1585,"")</f>
      </c>
      <c r="O1585" t="str">
        <f>=IF(AND(C1585="Private nonprofit",E1585&lt;&gt;""),E1585,"")</f>
      </c>
      <c r="P1585" t="str">
        <f>=IF(AND(C1585="Private nonprofit",E1585&lt;&gt;""),I1585,"")</f>
      </c>
    </row>
    <row r="1586">
      <c r="A1586" t="n">
        <v>442930</v>
      </c>
      <c r="B1586" t="s">
        <v>6491</v>
      </c>
      <c r="C1586" t="s">
        <v>189</v>
      </c>
      <c r="D1586" t="n">
        <v>53</v>
      </c>
      <c r="E1586" t="n">
        <v>6532</v>
      </c>
      <c r="F1586"/>
      <c r="G1586"/>
      <c r="H1586" t="n">
        <v>718</v>
      </c>
      <c r="I1586" t="n">
        <v>50</v>
      </c>
      <c r="J1586" s="10" t="str">
        <f>=LOG10(H1586)</f>
      </c>
      <c r="K1586" t="str">
        <f>=_xlfn.RANK.AVG(H1586,H$2:H$1654,1)</f>
      </c>
      <c r="L1586" t="str">
        <f>=_xlfn.RANK.AVG(I1586,I$2:I$1654,1)</f>
      </c>
      <c r="M1586" t="str">
        <f>=IF(AND(C1586="Public",E1586&lt;&gt;""),E1586,"")</f>
      </c>
      <c r="N1586" t="str">
        <f>=IF(AND(C1586="Public",E1586&lt;&gt;""),I1586,"")</f>
      </c>
      <c r="O1586" t="str">
        <f>=IF(AND(C1586="Private nonprofit",E1586&lt;&gt;""),E1586,"")</f>
      </c>
      <c r="P1586" t="str">
        <f>=IF(AND(C1586="Private nonprofit",E1586&lt;&gt;""),I1586,"")</f>
      </c>
    </row>
    <row r="1587">
      <c r="A1587" t="n">
        <v>443410</v>
      </c>
      <c r="B1587" t="s">
        <v>6518</v>
      </c>
      <c r="C1587" t="s">
        <v>189</v>
      </c>
      <c r="D1587" t="n">
        <v>22</v>
      </c>
      <c r="E1587" t="n">
        <v>40015</v>
      </c>
      <c r="F1587" t="n">
        <v>73</v>
      </c>
      <c r="G1587" t="n">
        <v>11</v>
      </c>
      <c r="H1587" t="n">
        <v>1505</v>
      </c>
      <c r="I1587" t="n">
        <v>51.6</v>
      </c>
      <c r="J1587" s="10" t="str">
        <f>=LOG10(H1587)</f>
      </c>
      <c r="K1587" t="str">
        <f>=_xlfn.RANK.AVG(H1587,H$2:H$1654,1)</f>
      </c>
      <c r="L1587" t="str">
        <f>=_xlfn.RANK.AVG(I1587,I$2:I$1654,1)</f>
      </c>
      <c r="M1587" t="str">
        <f>=IF(AND(C1587="Public",E1587&lt;&gt;""),E1587,"")</f>
      </c>
      <c r="N1587" t="str">
        <f>=IF(AND(C1587="Public",E1587&lt;&gt;""),I1587,"")</f>
      </c>
      <c r="O1587" t="str">
        <f>=IF(AND(C1587="Private nonprofit",E1587&lt;&gt;""),E1587,"")</f>
      </c>
      <c r="P1587" t="str">
        <f>=IF(AND(C1587="Private nonprofit",E1587&lt;&gt;""),I1587,"")</f>
      </c>
    </row>
    <row r="1588">
      <c r="A1588" t="n">
        <v>443562</v>
      </c>
      <c r="B1588" t="s">
        <v>6521</v>
      </c>
      <c r="C1588" t="s">
        <v>163</v>
      </c>
      <c r="D1588" t="n">
        <v>90</v>
      </c>
      <c r="E1588" t="n">
        <v>2528</v>
      </c>
      <c r="F1588" t="n">
        <v>61</v>
      </c>
      <c r="G1588" t="n">
        <v>19</v>
      </c>
      <c r="H1588" t="n">
        <v>735</v>
      </c>
      <c r="I1588" t="n">
        <v>16.4</v>
      </c>
      <c r="J1588" s="10" t="str">
        <f>=LOG10(H1588)</f>
      </c>
      <c r="K1588" t="str">
        <f>=_xlfn.RANK.AVG(H1588,H$2:H$1654,1)</f>
      </c>
      <c r="L1588" t="str">
        <f>=_xlfn.RANK.AVG(I1588,I$2:I$1654,1)</f>
      </c>
      <c r="M1588" t="str">
        <f>=IF(AND(C1588="Public",E1588&lt;&gt;""),E1588,"")</f>
      </c>
      <c r="N1588" t="str">
        <f>=IF(AND(C1588="Public",E1588&lt;&gt;""),I1588,"")</f>
      </c>
      <c r="O1588" t="str">
        <f>=IF(AND(C1588="Private nonprofit",E1588&lt;&gt;""),E1588,"")</f>
      </c>
      <c r="P1588" t="str">
        <f>=IF(AND(C1588="Private nonprofit",E1588&lt;&gt;""),I1588,"")</f>
      </c>
    </row>
    <row r="1589">
      <c r="A1589" t="n">
        <v>444413</v>
      </c>
      <c r="B1589" t="s">
        <v>6555</v>
      </c>
      <c r="C1589" t="s">
        <v>163</v>
      </c>
      <c r="D1589" t="n">
        <v>15</v>
      </c>
      <c r="E1589" t="n">
        <v>11171</v>
      </c>
      <c r="F1589" t="n">
        <v>87</v>
      </c>
      <c r="G1589" t="n">
        <v>26</v>
      </c>
      <c r="H1589" t="n">
        <v>228</v>
      </c>
      <c r="I1589" t="n">
        <v>17.6</v>
      </c>
      <c r="J1589" s="10" t="str">
        <f>=LOG10(H1589)</f>
      </c>
      <c r="K1589" t="str">
        <f>=_xlfn.RANK.AVG(H1589,H$2:H$1654,1)</f>
      </c>
      <c r="L1589" t="str">
        <f>=_xlfn.RANK.AVG(I1589,I$2:I$1654,1)</f>
      </c>
      <c r="M1589" t="str">
        <f>=IF(AND(C1589="Public",E1589&lt;&gt;""),E1589,"")</f>
      </c>
      <c r="N1589" t="str">
        <f>=IF(AND(C1589="Public",E1589&lt;&gt;""),I1589,"")</f>
      </c>
      <c r="O1589" t="str">
        <f>=IF(AND(C1589="Private nonprofit",E1589&lt;&gt;""),E1589,"")</f>
      </c>
      <c r="P1589" t="str">
        <f>=IF(AND(C1589="Private nonprofit",E1589&lt;&gt;""),I1589,"")</f>
      </c>
    </row>
    <row r="1590">
      <c r="A1590" t="n">
        <v>445027</v>
      </c>
      <c r="B1590" t="s">
        <v>6580</v>
      </c>
      <c r="C1590" t="s">
        <v>189</v>
      </c>
      <c r="D1590" t="n">
        <v>73</v>
      </c>
      <c r="E1590" t="n">
        <v>14394</v>
      </c>
      <c r="F1590" t="n">
        <v>20</v>
      </c>
      <c r="G1590" t="n">
        <v>34</v>
      </c>
      <c r="H1590" t="n">
        <v>32412</v>
      </c>
      <c r="I1590" t="n">
        <v>16.4</v>
      </c>
      <c r="J1590" s="10" t="str">
        <f>=LOG10(H1590)</f>
      </c>
      <c r="K1590" t="str">
        <f>=_xlfn.RANK.AVG(H1590,H$2:H$1654,1)</f>
      </c>
      <c r="L1590" t="str">
        <f>=_xlfn.RANK.AVG(I1590,I$2:I$1654,1)</f>
      </c>
      <c r="M1590" t="str">
        <f>=IF(AND(C1590="Public",E1590&lt;&gt;""),E1590,"")</f>
      </c>
      <c r="N1590" t="str">
        <f>=IF(AND(C1590="Public",E1590&lt;&gt;""),I1590,"")</f>
      </c>
      <c r="O1590" t="str">
        <f>=IF(AND(C1590="Private nonprofit",E1590&lt;&gt;""),E1590,"")</f>
      </c>
      <c r="P1590" t="str">
        <f>=IF(AND(C1590="Private nonprofit",E1590&lt;&gt;""),I1590,"")</f>
      </c>
    </row>
    <row r="1591">
      <c r="A1591" t="n">
        <v>445188</v>
      </c>
      <c r="B1591" t="s">
        <v>6583</v>
      </c>
      <c r="C1591" t="s">
        <v>149</v>
      </c>
      <c r="D1591" t="n">
        <v>59</v>
      </c>
      <c r="E1591" t="n">
        <v>13232</v>
      </c>
      <c r="F1591" t="n">
        <v>83</v>
      </c>
      <c r="G1591" t="n">
        <v>21</v>
      </c>
      <c r="H1591" t="n">
        <v>9511</v>
      </c>
      <c r="I1591" t="n">
        <v>69.1</v>
      </c>
      <c r="J1591" s="10" t="str">
        <f>=LOG10(H1591)</f>
      </c>
      <c r="K1591" t="str">
        <f>=_xlfn.RANK.AVG(H1591,H$2:H$1654,1)</f>
      </c>
      <c r="L1591" t="str">
        <f>=_xlfn.RANK.AVG(I1591,I$2:I$1654,1)</f>
      </c>
      <c r="M1591" t="str">
        <f>=IF(AND(C1591="Public",E1591&lt;&gt;""),E1591,"")</f>
      </c>
      <c r="N1591" t="str">
        <f>=IF(AND(C1591="Public",E1591&lt;&gt;""),I1591,"")</f>
      </c>
      <c r="O1591" t="str">
        <f>=IF(AND(C1591="Private nonprofit",E1591&lt;&gt;""),E1591,"")</f>
      </c>
      <c r="P1591" t="str">
        <f>=IF(AND(C1591="Private nonprofit",E1591&lt;&gt;""),I1591,"")</f>
      </c>
    </row>
    <row r="1592">
      <c r="A1592" t="n">
        <v>445692</v>
      </c>
      <c r="B1592" t="s">
        <v>6596</v>
      </c>
      <c r="C1592" t="s">
        <v>189</v>
      </c>
      <c r="D1592" t="n">
        <v>57</v>
      </c>
      <c r="E1592" t="n">
        <v>28592</v>
      </c>
      <c r="F1592" t="n">
        <v>77</v>
      </c>
      <c r="G1592" t="n">
        <v>25</v>
      </c>
      <c r="H1592" t="n">
        <v>652</v>
      </c>
      <c r="I1592" t="n">
        <v>51.2</v>
      </c>
      <c r="J1592" s="10" t="str">
        <f>=LOG10(H1592)</f>
      </c>
      <c r="K1592" t="str">
        <f>=_xlfn.RANK.AVG(H1592,H$2:H$1654,1)</f>
      </c>
      <c r="L1592" t="str">
        <f>=_xlfn.RANK.AVG(I1592,I$2:I$1654,1)</f>
      </c>
      <c r="M1592" t="str">
        <f>=IF(AND(C1592="Public",E1592&lt;&gt;""),E1592,"")</f>
      </c>
      <c r="N1592" t="str">
        <f>=IF(AND(C1592="Public",E1592&lt;&gt;""),I1592,"")</f>
      </c>
      <c r="O1592" t="str">
        <f>=IF(AND(C1592="Private nonprofit",E1592&lt;&gt;""),E1592,"")</f>
      </c>
      <c r="P1592" t="str">
        <f>=IF(AND(C1592="Private nonprofit",E1592&lt;&gt;""),I1592,"")</f>
      </c>
    </row>
    <row r="1593">
      <c r="A1593" t="n">
        <v>445708</v>
      </c>
      <c r="B1593" t="s">
        <v>6597</v>
      </c>
      <c r="C1593" t="s">
        <v>163</v>
      </c>
      <c r="D1593" t="n">
        <v>52</v>
      </c>
      <c r="E1593" t="n">
        <v>29481</v>
      </c>
      <c r="F1593" t="n">
        <v>64</v>
      </c>
      <c r="G1593" t="n">
        <v>12</v>
      </c>
      <c r="H1593" t="n">
        <v>1237</v>
      </c>
      <c r="I1593" t="n">
        <v>33.9</v>
      </c>
      <c r="J1593" s="10" t="str">
        <f>=LOG10(H1593)</f>
      </c>
      <c r="K1593" t="str">
        <f>=_xlfn.RANK.AVG(H1593,H$2:H$1654,1)</f>
      </c>
      <c r="L1593" t="str">
        <f>=_xlfn.RANK.AVG(I1593,I$2:I$1654,1)</f>
      </c>
      <c r="M1593" t="str">
        <f>=IF(AND(C1593="Public",E1593&lt;&gt;""),E1593,"")</f>
      </c>
      <c r="N1593" t="str">
        <f>=IF(AND(C1593="Public",E1593&lt;&gt;""),I1593,"")</f>
      </c>
      <c r="O1593" t="str">
        <f>=IF(AND(C1593="Private nonprofit",E1593&lt;&gt;""),E1593,"")</f>
      </c>
      <c r="P1593" t="str">
        <f>=IF(AND(C1593="Private nonprofit",E1593&lt;&gt;""),I1593,"")</f>
      </c>
    </row>
    <row r="1594">
      <c r="A1594" t="n">
        <v>446048</v>
      </c>
      <c r="B1594" t="s">
        <v>6615</v>
      </c>
      <c r="C1594" t="s">
        <v>163</v>
      </c>
      <c r="D1594" t="n">
        <v>23</v>
      </c>
      <c r="E1594" t="n">
        <v>23515</v>
      </c>
      <c r="F1594" t="n">
        <v>75</v>
      </c>
      <c r="G1594" t="n">
        <v>12</v>
      </c>
      <c r="H1594" t="n">
        <v>1372</v>
      </c>
      <c r="I1594" t="n">
        <v>55.5</v>
      </c>
      <c r="J1594" s="10" t="str">
        <f>=LOG10(H1594)</f>
      </c>
      <c r="K1594" t="str">
        <f>=_xlfn.RANK.AVG(H1594,H$2:H$1654,1)</f>
      </c>
      <c r="L1594" t="str">
        <f>=_xlfn.RANK.AVG(I1594,I$2:I$1654,1)</f>
      </c>
      <c r="M1594" t="str">
        <f>=IF(AND(C1594="Public",E1594&lt;&gt;""),E1594,"")</f>
      </c>
      <c r="N1594" t="str">
        <f>=IF(AND(C1594="Public",E1594&lt;&gt;""),I1594,"")</f>
      </c>
      <c r="O1594" t="str">
        <f>=IF(AND(C1594="Private nonprofit",E1594&lt;&gt;""),E1594,"")</f>
      </c>
      <c r="P1594" t="str">
        <f>=IF(AND(C1594="Private nonprofit",E1594&lt;&gt;""),I1594,"")</f>
      </c>
    </row>
    <row r="1595">
      <c r="A1595" t="n">
        <v>446233</v>
      </c>
      <c r="B1595" t="s">
        <v>6629</v>
      </c>
      <c r="C1595" t="s">
        <v>163</v>
      </c>
      <c r="D1595" t="n">
        <v>53</v>
      </c>
      <c r="E1595" t="n">
        <v>24610</v>
      </c>
      <c r="F1595" t="n">
        <v>41</v>
      </c>
      <c r="G1595" t="n">
        <v>10</v>
      </c>
      <c r="H1595" t="n">
        <v>186</v>
      </c>
      <c r="I1595" t="n">
        <v>32.4</v>
      </c>
      <c r="J1595" s="10" t="str">
        <f>=LOG10(H1595)</f>
      </c>
      <c r="K1595" t="str">
        <f>=_xlfn.RANK.AVG(H1595,H$2:H$1654,1)</f>
      </c>
      <c r="L1595" t="str">
        <f>=_xlfn.RANK.AVG(I1595,I$2:I$1654,1)</f>
      </c>
      <c r="M1595" t="str">
        <f>=IF(AND(C1595="Public",E1595&lt;&gt;""),E1595,"")</f>
      </c>
      <c r="N1595" t="str">
        <f>=IF(AND(C1595="Public",E1595&lt;&gt;""),I1595,"")</f>
      </c>
      <c r="O1595" t="str">
        <f>=IF(AND(C1595="Private nonprofit",E1595&lt;&gt;""),E1595,"")</f>
      </c>
      <c r="P1595" t="str">
        <f>=IF(AND(C1595="Private nonprofit",E1595&lt;&gt;""),I1595,"")</f>
      </c>
    </row>
    <row r="1596">
      <c r="A1596" t="n">
        <v>446385</v>
      </c>
      <c r="B1596" t="s">
        <v>6637</v>
      </c>
      <c r="C1596" t="s">
        <v>189</v>
      </c>
      <c r="D1596" t="n">
        <v>26</v>
      </c>
      <c r="E1596" t="n">
        <v>43023</v>
      </c>
      <c r="F1596" t="n">
        <v>69</v>
      </c>
      <c r="G1596" t="n">
        <v>5</v>
      </c>
      <c r="H1596" t="n">
        <v>260</v>
      </c>
      <c r="I1596" t="n">
        <v>40</v>
      </c>
      <c r="J1596" s="10" t="str">
        <f>=LOG10(H1596)</f>
      </c>
      <c r="K1596" t="str">
        <f>=_xlfn.RANK.AVG(H1596,H$2:H$1654,1)</f>
      </c>
      <c r="L1596" t="str">
        <f>=_xlfn.RANK.AVG(I1596,I$2:I$1654,1)</f>
      </c>
      <c r="M1596" t="str">
        <f>=IF(AND(C1596="Public",E1596&lt;&gt;""),E1596,"")</f>
      </c>
      <c r="N1596" t="str">
        <f>=IF(AND(C1596="Public",E1596&lt;&gt;""),I1596,"")</f>
      </c>
      <c r="O1596" t="str">
        <f>=IF(AND(C1596="Private nonprofit",E1596&lt;&gt;""),E1596,"")</f>
      </c>
      <c r="P1596" t="str">
        <f>=IF(AND(C1596="Private nonprofit",E1596&lt;&gt;""),I1596,"")</f>
      </c>
    </row>
    <row r="1597">
      <c r="A1597" t="n">
        <v>446604</v>
      </c>
      <c r="B1597" t="s">
        <v>6642</v>
      </c>
      <c r="C1597" t="s">
        <v>163</v>
      </c>
      <c r="D1597" t="n">
        <v>86</v>
      </c>
      <c r="E1597" t="n">
        <v>5987</v>
      </c>
      <c r="F1597" t="n">
        <v>96</v>
      </c>
      <c r="G1597" t="n">
        <v>16</v>
      </c>
      <c r="H1597" t="n">
        <v>2591</v>
      </c>
      <c r="I1597" t="n">
        <v>78.4</v>
      </c>
      <c r="J1597" s="10" t="str">
        <f>=LOG10(H1597)</f>
      </c>
      <c r="K1597" t="str">
        <f>=_xlfn.RANK.AVG(H1597,H$2:H$1654,1)</f>
      </c>
      <c r="L1597" t="str">
        <f>=_xlfn.RANK.AVG(I1597,I$2:I$1654,1)</f>
      </c>
      <c r="M1597" t="str">
        <f>=IF(AND(C1597="Public",E1597&lt;&gt;""),E1597,"")</f>
      </c>
      <c r="N1597" t="str">
        <f>=IF(AND(C1597="Public",E1597&lt;&gt;""),I1597,"")</f>
      </c>
      <c r="O1597" t="str">
        <f>=IF(AND(C1597="Private nonprofit",E1597&lt;&gt;""),E1597,"")</f>
      </c>
      <c r="P1597" t="str">
        <f>=IF(AND(C1597="Private nonprofit",E1597&lt;&gt;""),I1597,"")</f>
      </c>
    </row>
    <row r="1598">
      <c r="A1598" t="n">
        <v>446640</v>
      </c>
      <c r="B1598" t="s">
        <v>6643</v>
      </c>
      <c r="C1598" t="s">
        <v>163</v>
      </c>
      <c r="D1598" t="n">
        <v>48</v>
      </c>
      <c r="E1598" t="n">
        <v>14882</v>
      </c>
      <c r="F1598" t="n">
        <v>73</v>
      </c>
      <c r="G1598" t="n">
        <v>17</v>
      </c>
      <c r="H1598" t="n">
        <v>5749</v>
      </c>
      <c r="I1598" t="n">
        <v>42.9</v>
      </c>
      <c r="J1598" s="10" t="str">
        <f>=LOG10(H1598)</f>
      </c>
      <c r="K1598" t="str">
        <f>=_xlfn.RANK.AVG(H1598,H$2:H$1654,1)</f>
      </c>
      <c r="L1598" t="str">
        <f>=_xlfn.RANK.AVG(I1598,I$2:I$1654,1)</f>
      </c>
      <c r="M1598" t="str">
        <f>=IF(AND(C1598="Public",E1598&lt;&gt;""),E1598,"")</f>
      </c>
      <c r="N1598" t="str">
        <f>=IF(AND(C1598="Public",E1598&lt;&gt;""),I1598,"")</f>
      </c>
      <c r="O1598" t="str">
        <f>=IF(AND(C1598="Private nonprofit",E1598&lt;&gt;""),E1598,"")</f>
      </c>
      <c r="P1598" t="str">
        <f>=IF(AND(C1598="Private nonprofit",E1598&lt;&gt;""),I1598,"")</f>
      </c>
    </row>
    <row r="1599">
      <c r="A1599" t="n">
        <v>447689</v>
      </c>
      <c r="B1599" t="s">
        <v>6666</v>
      </c>
      <c r="C1599" t="s">
        <v>149</v>
      </c>
      <c r="D1599" t="n">
        <v>50</v>
      </c>
      <c r="E1599" t="n">
        <v>11037</v>
      </c>
      <c r="F1599" t="n">
        <v>69</v>
      </c>
      <c r="G1599" t="n">
        <v>20</v>
      </c>
      <c r="H1599" t="n">
        <v>13555</v>
      </c>
      <c r="I1599" t="n">
        <v>19.8</v>
      </c>
      <c r="J1599" s="10" t="str">
        <f>=LOG10(H1599)</f>
      </c>
      <c r="K1599" t="str">
        <f>=_xlfn.RANK.AVG(H1599,H$2:H$1654,1)</f>
      </c>
      <c r="L1599" t="str">
        <f>=_xlfn.RANK.AVG(I1599,I$2:I$1654,1)</f>
      </c>
      <c r="M1599" t="str">
        <f>=IF(AND(C1599="Public",E1599&lt;&gt;""),E1599,"")</f>
      </c>
      <c r="N1599" t="str">
        <f>=IF(AND(C1599="Public",E1599&lt;&gt;""),I1599,"")</f>
      </c>
      <c r="O1599" t="str">
        <f>=IF(AND(C1599="Private nonprofit",E1599&lt;&gt;""),E1599,"")</f>
      </c>
      <c r="P1599" t="str">
        <f>=IF(AND(C1599="Private nonprofit",E1599&lt;&gt;""),I1599,"")</f>
      </c>
    </row>
    <row r="1600">
      <c r="A1600" t="n">
        <v>447953</v>
      </c>
      <c r="B1600" t="s">
        <v>6689</v>
      </c>
      <c r="C1600" t="s">
        <v>163</v>
      </c>
      <c r="D1600" t="n">
        <v>53</v>
      </c>
      <c r="E1600" t="n">
        <v>23282</v>
      </c>
      <c r="F1600" t="n">
        <v>58</v>
      </c>
      <c r="G1600" t="n">
        <v>16</v>
      </c>
      <c r="H1600" t="n">
        <v>787</v>
      </c>
      <c r="I1600" t="n">
        <v>46.2</v>
      </c>
      <c r="J1600" s="10" t="str">
        <f>=LOG10(H1600)</f>
      </c>
      <c r="K1600" t="str">
        <f>=_xlfn.RANK.AVG(H1600,H$2:H$1654,1)</f>
      </c>
      <c r="L1600" t="str">
        <f>=_xlfn.RANK.AVG(I1600,I$2:I$1654,1)</f>
      </c>
      <c r="M1600" t="str">
        <f>=IF(AND(C1600="Public",E1600&lt;&gt;""),E1600,"")</f>
      </c>
      <c r="N1600" t="str">
        <f>=IF(AND(C1600="Public",E1600&lt;&gt;""),I1600,"")</f>
      </c>
      <c r="O1600" t="str">
        <f>=IF(AND(C1600="Private nonprofit",E1600&lt;&gt;""),E1600,"")</f>
      </c>
      <c r="P1600" t="str">
        <f>=IF(AND(C1600="Private nonprofit",E1600&lt;&gt;""),I1600,"")</f>
      </c>
    </row>
    <row r="1601">
      <c r="A1601" t="n">
        <v>449135</v>
      </c>
      <c r="B1601" t="s">
        <v>6725</v>
      </c>
      <c r="C1601" t="s">
        <v>163</v>
      </c>
      <c r="D1601" t="n">
        <v>92</v>
      </c>
      <c r="E1601" t="n">
        <v>3731</v>
      </c>
      <c r="F1601" t="n">
        <v>62</v>
      </c>
      <c r="G1601" t="n">
        <v>17</v>
      </c>
      <c r="H1601" t="n">
        <v>406</v>
      </c>
      <c r="I1601" t="n">
        <v>33.3</v>
      </c>
      <c r="J1601" s="10" t="str">
        <f>=LOG10(H1601)</f>
      </c>
      <c r="K1601" t="str">
        <f>=_xlfn.RANK.AVG(H1601,H$2:H$1654,1)</f>
      </c>
      <c r="L1601" t="str">
        <f>=_xlfn.RANK.AVG(I1601,I$2:I$1654,1)</f>
      </c>
      <c r="M1601" t="str">
        <f>=IF(AND(C1601="Public",E1601&lt;&gt;""),E1601,"")</f>
      </c>
      <c r="N1601" t="str">
        <f>=IF(AND(C1601="Public",E1601&lt;&gt;""),I1601,"")</f>
      </c>
      <c r="O1601" t="str">
        <f>=IF(AND(C1601="Private nonprofit",E1601&lt;&gt;""),E1601,"")</f>
      </c>
      <c r="P1601" t="str">
        <f>=IF(AND(C1601="Private nonprofit",E1601&lt;&gt;""),I1601,"")</f>
      </c>
    </row>
    <row r="1602">
      <c r="A1602" t="n">
        <v>449339</v>
      </c>
      <c r="B1602" t="s">
        <v>6729</v>
      </c>
      <c r="C1602" t="s">
        <v>189</v>
      </c>
      <c r="D1602" t="n">
        <v>25</v>
      </c>
      <c r="E1602" t="n">
        <v>10322</v>
      </c>
      <c r="F1602" t="n">
        <v>94</v>
      </c>
      <c r="G1602" t="n">
        <v>25</v>
      </c>
      <c r="H1602" t="n">
        <v>95970</v>
      </c>
      <c r="I1602" t="n">
        <v>41.4</v>
      </c>
      <c r="J1602" s="10" t="str">
        <f>=LOG10(H1602)</f>
      </c>
      <c r="K1602" t="str">
        <f>=_xlfn.RANK.AVG(H1602,H$2:H$1654,1)</f>
      </c>
      <c r="L1602" t="str">
        <f>=_xlfn.RANK.AVG(I1602,I$2:I$1654,1)</f>
      </c>
      <c r="M1602" t="str">
        <f>=IF(AND(C1602="Public",E1602&lt;&gt;""),E1602,"")</f>
      </c>
      <c r="N1602" t="str">
        <f>=IF(AND(C1602="Public",E1602&lt;&gt;""),I1602,"")</f>
      </c>
      <c r="O1602" t="str">
        <f>=IF(AND(C1602="Private nonprofit",E1602&lt;&gt;""),E1602,"")</f>
      </c>
      <c r="P1602" t="str">
        <f>=IF(AND(C1602="Private nonprofit",E1602&lt;&gt;""),I1602,"")</f>
      </c>
    </row>
    <row r="1603">
      <c r="A1603" t="n">
        <v>449870</v>
      </c>
      <c r="B1603" t="s">
        <v>6764</v>
      </c>
      <c r="C1603" t="s">
        <v>163</v>
      </c>
      <c r="D1603" t="n">
        <v>42</v>
      </c>
      <c r="E1603" t="n">
        <v>11137</v>
      </c>
      <c r="F1603" t="n">
        <v>40</v>
      </c>
      <c r="G1603" t="n">
        <v>5</v>
      </c>
      <c r="H1603" t="n">
        <v>186</v>
      </c>
      <c r="I1603" t="n">
        <v>31.1</v>
      </c>
      <c r="J1603" s="10" t="str">
        <f>=LOG10(H1603)</f>
      </c>
      <c r="K1603" t="str">
        <f>=_xlfn.RANK.AVG(H1603,H$2:H$1654,1)</f>
      </c>
      <c r="L1603" t="str">
        <f>=_xlfn.RANK.AVG(I1603,I$2:I$1654,1)</f>
      </c>
      <c r="M1603" t="str">
        <f>=IF(AND(C1603="Public",E1603&lt;&gt;""),E1603,"")</f>
      </c>
      <c r="N1603" t="str">
        <f>=IF(AND(C1603="Public",E1603&lt;&gt;""),I1603,"")</f>
      </c>
      <c r="O1603" t="str">
        <f>=IF(AND(C1603="Private nonprofit",E1603&lt;&gt;""),E1603,"")</f>
      </c>
      <c r="P1603" t="str">
        <f>=IF(AND(C1603="Private nonprofit",E1603&lt;&gt;""),I1603,"")</f>
      </c>
    </row>
    <row r="1604">
      <c r="A1604" t="n">
        <v>450933</v>
      </c>
      <c r="B1604" t="s">
        <v>6797</v>
      </c>
      <c r="C1604" t="s">
        <v>189</v>
      </c>
      <c r="D1604" t="n">
        <v>21</v>
      </c>
      <c r="E1604" t="n">
        <v>14085</v>
      </c>
      <c r="F1604" t="n">
        <v>59</v>
      </c>
      <c r="G1604" t="n">
        <v>28</v>
      </c>
      <c r="H1604" t="n">
        <v>28957</v>
      </c>
      <c r="I1604" t="n">
        <v>29.6</v>
      </c>
      <c r="J1604" s="10" t="str">
        <f>=LOG10(H1604)</f>
      </c>
      <c r="K1604" t="str">
        <f>=_xlfn.RANK.AVG(H1604,H$2:H$1654,1)</f>
      </c>
      <c r="L1604" t="str">
        <f>=_xlfn.RANK.AVG(I1604,I$2:I$1654,1)</f>
      </c>
      <c r="M1604" t="str">
        <f>=IF(AND(C1604="Public",E1604&lt;&gt;""),E1604,"")</f>
      </c>
      <c r="N1604" t="str">
        <f>=IF(AND(C1604="Public",E1604&lt;&gt;""),I1604,"")</f>
      </c>
      <c r="O1604" t="str">
        <f>=IF(AND(C1604="Private nonprofit",E1604&lt;&gt;""),E1604,"")</f>
      </c>
      <c r="P1604" t="str">
        <f>=IF(AND(C1604="Private nonprofit",E1604&lt;&gt;""),I1604,"")</f>
      </c>
    </row>
    <row r="1605">
      <c r="A1605" t="n">
        <v>451398</v>
      </c>
      <c r="B1605" t="s">
        <v>6831</v>
      </c>
      <c r="C1605" t="s">
        <v>163</v>
      </c>
      <c r="D1605" t="n">
        <v>42</v>
      </c>
      <c r="E1605" t="n">
        <v>5821</v>
      </c>
      <c r="F1605" t="n">
        <v>93</v>
      </c>
      <c r="G1605" t="n">
        <v>23</v>
      </c>
      <c r="H1605" t="n">
        <v>226</v>
      </c>
      <c r="I1605" t="n">
        <v>27</v>
      </c>
      <c r="J1605" s="10" t="str">
        <f>=LOG10(H1605)</f>
      </c>
      <c r="K1605" t="str">
        <f>=_xlfn.RANK.AVG(H1605,H$2:H$1654,1)</f>
      </c>
      <c r="L1605" t="str">
        <f>=_xlfn.RANK.AVG(I1605,I$2:I$1654,1)</f>
      </c>
      <c r="M1605" t="str">
        <f>=IF(AND(C1605="Public",E1605&lt;&gt;""),E1605,"")</f>
      </c>
      <c r="N1605" t="str">
        <f>=IF(AND(C1605="Public",E1605&lt;&gt;""),I1605,"")</f>
      </c>
      <c r="O1605" t="str">
        <f>=IF(AND(C1605="Private nonprofit",E1605&lt;&gt;""),E1605,"")</f>
      </c>
      <c r="P1605" t="str">
        <f>=IF(AND(C1605="Private nonprofit",E1605&lt;&gt;""),I1605,"")</f>
      </c>
    </row>
    <row r="1606">
      <c r="A1606" t="n">
        <v>451404</v>
      </c>
      <c r="B1606" t="s">
        <v>6832</v>
      </c>
      <c r="C1606" t="s">
        <v>163</v>
      </c>
      <c r="D1606" t="n">
        <v>95</v>
      </c>
      <c r="E1606" t="n">
        <v>2413</v>
      </c>
      <c r="F1606" t="n">
        <v>77</v>
      </c>
      <c r="G1606" t="n">
        <v>10</v>
      </c>
      <c r="H1606" t="n">
        <v>461</v>
      </c>
      <c r="I1606" t="n">
        <v>43</v>
      </c>
      <c r="J1606" s="10" t="str">
        <f>=LOG10(H1606)</f>
      </c>
      <c r="K1606" t="str">
        <f>=_xlfn.RANK.AVG(H1606,H$2:H$1654,1)</f>
      </c>
      <c r="L1606" t="str">
        <f>=_xlfn.RANK.AVG(I1606,I$2:I$1654,1)</f>
      </c>
      <c r="M1606" t="str">
        <f>=IF(AND(C1606="Public",E1606&lt;&gt;""),E1606,"")</f>
      </c>
      <c r="N1606" t="str">
        <f>=IF(AND(C1606="Public",E1606&lt;&gt;""),I1606,"")</f>
      </c>
      <c r="O1606" t="str">
        <f>=IF(AND(C1606="Private nonprofit",E1606&lt;&gt;""),E1606,"")</f>
      </c>
      <c r="P1606" t="str">
        <f>=IF(AND(C1606="Private nonprofit",E1606&lt;&gt;""),I1606,"")</f>
      </c>
    </row>
    <row r="1607">
      <c r="A1607" t="n">
        <v>451556</v>
      </c>
      <c r="B1607" t="s">
        <v>6844</v>
      </c>
      <c r="C1607" t="s">
        <v>189</v>
      </c>
      <c r="D1607" t="n">
        <v>79</v>
      </c>
      <c r="E1607" t="n">
        <v>17365</v>
      </c>
      <c r="F1607" t="n">
        <v>64</v>
      </c>
      <c r="G1607" t="n">
        <v>19</v>
      </c>
      <c r="H1607" t="n">
        <v>2862</v>
      </c>
      <c r="I1607" t="n">
        <v>59.6</v>
      </c>
      <c r="J1607" s="10" t="str">
        <f>=LOG10(H1607)</f>
      </c>
      <c r="K1607" t="str">
        <f>=_xlfn.RANK.AVG(H1607,H$2:H$1654,1)</f>
      </c>
      <c r="L1607" t="str">
        <f>=_xlfn.RANK.AVG(I1607,I$2:I$1654,1)</f>
      </c>
      <c r="M1607" t="str">
        <f>=IF(AND(C1607="Public",E1607&lt;&gt;""),E1607,"")</f>
      </c>
      <c r="N1607" t="str">
        <f>=IF(AND(C1607="Public",E1607&lt;&gt;""),I1607,"")</f>
      </c>
      <c r="O1607" t="str">
        <f>=IF(AND(C1607="Private nonprofit",E1607&lt;&gt;""),E1607,"")</f>
      </c>
      <c r="P1607" t="str">
        <f>=IF(AND(C1607="Private nonprofit",E1607&lt;&gt;""),I1607,"")</f>
      </c>
    </row>
    <row r="1608">
      <c r="A1608" t="n">
        <v>451927</v>
      </c>
      <c r="B1608" t="s">
        <v>6857</v>
      </c>
      <c r="C1608" t="s">
        <v>163</v>
      </c>
      <c r="D1608" t="n">
        <v>0</v>
      </c>
      <c r="E1608" t="n">
        <v>25128</v>
      </c>
      <c r="F1608" t="n">
        <v>88</v>
      </c>
      <c r="G1608" t="n">
        <v>14</v>
      </c>
      <c r="H1608" t="n">
        <v>425</v>
      </c>
      <c r="I1608" t="n">
        <v>65.5</v>
      </c>
      <c r="J1608" s="10" t="str">
        <f>=LOG10(H1608)</f>
      </c>
      <c r="K1608" t="str">
        <f>=_xlfn.RANK.AVG(H1608,H$2:H$1654,1)</f>
      </c>
      <c r="L1608" t="str">
        <f>=_xlfn.RANK.AVG(I1608,I$2:I$1654,1)</f>
      </c>
      <c r="M1608" t="str">
        <f>=IF(AND(C1608="Public",E1608&lt;&gt;""),E1608,"")</f>
      </c>
      <c r="N1608" t="str">
        <f>=IF(AND(C1608="Public",E1608&lt;&gt;""),I1608,"")</f>
      </c>
      <c r="O1608" t="str">
        <f>=IF(AND(C1608="Private nonprofit",E1608&lt;&gt;""),E1608,"")</f>
      </c>
      <c r="P1608" t="str">
        <f>=IF(AND(C1608="Private nonprofit",E1608&lt;&gt;""),I1608,"")</f>
      </c>
    </row>
    <row r="1609">
      <c r="A1609" t="n">
        <v>455257</v>
      </c>
      <c r="B1609" t="s">
        <v>6937</v>
      </c>
      <c r="C1609" t="s">
        <v>163</v>
      </c>
      <c r="D1609" t="n">
        <v>84</v>
      </c>
      <c r="E1609" t="n">
        <v>19630</v>
      </c>
      <c r="F1609" t="n">
        <v>95</v>
      </c>
      <c r="G1609" t="n">
        <v>26</v>
      </c>
      <c r="H1609" t="n">
        <v>431</v>
      </c>
      <c r="I1609" t="n">
        <v>71.2</v>
      </c>
      <c r="J1609" s="10" t="str">
        <f>=LOG10(H1609)</f>
      </c>
      <c r="K1609" t="str">
        <f>=_xlfn.RANK.AVG(H1609,H$2:H$1654,1)</f>
      </c>
      <c r="L1609" t="str">
        <f>=_xlfn.RANK.AVG(I1609,I$2:I$1654,1)</f>
      </c>
      <c r="M1609" t="str">
        <f>=IF(AND(C1609="Public",E1609&lt;&gt;""),E1609,"")</f>
      </c>
      <c r="N1609" t="str">
        <f>=IF(AND(C1609="Public",E1609&lt;&gt;""),I1609,"")</f>
      </c>
      <c r="O1609" t="str">
        <f>=IF(AND(C1609="Private nonprofit",E1609&lt;&gt;""),E1609,"")</f>
      </c>
      <c r="P1609" t="str">
        <f>=IF(AND(C1609="Private nonprofit",E1609&lt;&gt;""),I1609,"")</f>
      </c>
    </row>
    <row r="1610">
      <c r="A1610" t="n">
        <v>455770</v>
      </c>
      <c r="B1610" t="s">
        <v>6959</v>
      </c>
      <c r="C1610" t="s">
        <v>163</v>
      </c>
      <c r="D1610" t="n">
        <v>34</v>
      </c>
      <c r="E1610" t="n">
        <v>25354</v>
      </c>
      <c r="F1610" t="n">
        <v>82</v>
      </c>
      <c r="G1610" t="n">
        <v>12</v>
      </c>
      <c r="H1610" t="n">
        <v>141</v>
      </c>
      <c r="I1610" t="n">
        <v>52.6</v>
      </c>
      <c r="J1610" s="10" t="str">
        <f>=LOG10(H1610)</f>
      </c>
      <c r="K1610" t="str">
        <f>=_xlfn.RANK.AVG(H1610,H$2:H$1654,1)</f>
      </c>
      <c r="L1610" t="str">
        <f>=_xlfn.RANK.AVG(I1610,I$2:I$1654,1)</f>
      </c>
      <c r="M1610" t="str">
        <f>=IF(AND(C1610="Public",E1610&lt;&gt;""),E1610,"")</f>
      </c>
      <c r="N1610" t="str">
        <f>=IF(AND(C1610="Public",E1610&lt;&gt;""),I1610,"")</f>
      </c>
      <c r="O1610" t="str">
        <f>=IF(AND(C1610="Private nonprofit",E1610&lt;&gt;""),E1610,"")</f>
      </c>
      <c r="P1610" t="str">
        <f>=IF(AND(C1610="Private nonprofit",E1610&lt;&gt;""),I1610,"")</f>
      </c>
    </row>
    <row r="1611">
      <c r="A1611" t="n">
        <v>456959</v>
      </c>
      <c r="B1611" t="s">
        <v>7013</v>
      </c>
      <c r="C1611" t="s">
        <v>149</v>
      </c>
      <c r="D1611" t="n">
        <v>36</v>
      </c>
      <c r="E1611" t="n">
        <v>13840</v>
      </c>
      <c r="F1611" t="n">
        <v>72</v>
      </c>
      <c r="G1611" t="n">
        <v>13</v>
      </c>
      <c r="H1611" t="n">
        <v>656</v>
      </c>
      <c r="I1611" t="n">
        <v>56.9</v>
      </c>
      <c r="J1611" s="10" t="str">
        <f>=LOG10(H1611)</f>
      </c>
      <c r="K1611" t="str">
        <f>=_xlfn.RANK.AVG(H1611,H$2:H$1654,1)</f>
      </c>
      <c r="L1611" t="str">
        <f>=_xlfn.RANK.AVG(I1611,I$2:I$1654,1)</f>
      </c>
      <c r="M1611" t="str">
        <f>=IF(AND(C1611="Public",E1611&lt;&gt;""),E1611,"")</f>
      </c>
      <c r="N1611" t="str">
        <f>=IF(AND(C1611="Public",E1611&lt;&gt;""),I1611,"")</f>
      </c>
      <c r="O1611" t="str">
        <f>=IF(AND(C1611="Private nonprofit",E1611&lt;&gt;""),E1611,"")</f>
      </c>
      <c r="P1611" t="str">
        <f>=IF(AND(C1611="Private nonprofit",E1611&lt;&gt;""),I1611,"")</f>
      </c>
    </row>
    <row r="1612">
      <c r="A1612" t="n">
        <v>459949</v>
      </c>
      <c r="B1612" t="s">
        <v>7164</v>
      </c>
      <c r="C1612" t="s">
        <v>149</v>
      </c>
      <c r="D1612" t="n">
        <v>51</v>
      </c>
      <c r="E1612" t="n">
        <v>13263</v>
      </c>
      <c r="F1612" t="n">
        <v>63</v>
      </c>
      <c r="G1612" t="n">
        <v>19</v>
      </c>
      <c r="H1612" t="n">
        <v>8479</v>
      </c>
      <c r="I1612" t="n">
        <v>29.4</v>
      </c>
      <c r="J1612" s="10" t="str">
        <f>=LOG10(H1612)</f>
      </c>
      <c r="K1612" t="str">
        <f>=_xlfn.RANK.AVG(H1612,H$2:H$1654,1)</f>
      </c>
      <c r="L1612" t="str">
        <f>=_xlfn.RANK.AVG(I1612,I$2:I$1654,1)</f>
      </c>
      <c r="M1612" t="str">
        <f>=IF(AND(C1612="Public",E1612&lt;&gt;""),E1612,"")</f>
      </c>
      <c r="N1612" t="str">
        <f>=IF(AND(C1612="Public",E1612&lt;&gt;""),I1612,"")</f>
      </c>
      <c r="O1612" t="str">
        <f>=IF(AND(C1612="Private nonprofit",E1612&lt;&gt;""),E1612,"")</f>
      </c>
      <c r="P1612" t="str">
        <f>=IF(AND(C1612="Private nonprofit",E1612&lt;&gt;""),I1612,"")</f>
      </c>
    </row>
    <row r="1613">
      <c r="A1613" t="n">
        <v>461148</v>
      </c>
      <c r="B1613" t="s">
        <v>7219</v>
      </c>
      <c r="C1613" t="s">
        <v>189</v>
      </c>
      <c r="D1613" t="n">
        <v>20</v>
      </c>
      <c r="E1613" t="n">
        <v>50504</v>
      </c>
      <c r="F1613" t="n">
        <v>78</v>
      </c>
      <c r="G1613" t="n">
        <v>4</v>
      </c>
      <c r="H1613" t="n">
        <v>1660</v>
      </c>
      <c r="I1613" t="n">
        <v>66.4</v>
      </c>
      <c r="J1613" s="10" t="str">
        <f>=LOG10(H1613)</f>
      </c>
      <c r="K1613" t="str">
        <f>=_xlfn.RANK.AVG(H1613,H$2:H$1654,1)</f>
      </c>
      <c r="L1613" t="str">
        <f>=_xlfn.RANK.AVG(I1613,I$2:I$1654,1)</f>
      </c>
      <c r="M1613" t="str">
        <f>=IF(AND(C1613="Public",E1613&lt;&gt;""),E1613,"")</f>
      </c>
      <c r="N1613" t="str">
        <f>=IF(AND(C1613="Public",E1613&lt;&gt;""),I1613,"")</f>
      </c>
      <c r="O1613" t="str">
        <f>=IF(AND(C1613="Private nonprofit",E1613&lt;&gt;""),E1613,"")</f>
      </c>
      <c r="P1613" t="str">
        <f>=IF(AND(C1613="Private nonprofit",E1613&lt;&gt;""),I1613,"")</f>
      </c>
    </row>
    <row r="1614">
      <c r="A1614" t="n">
        <v>461795</v>
      </c>
      <c r="B1614" t="s">
        <v>7272</v>
      </c>
      <c r="C1614" t="s">
        <v>163</v>
      </c>
      <c r="D1614" t="n">
        <v>51</v>
      </c>
      <c r="E1614" t="n">
        <v>13702</v>
      </c>
      <c r="F1614" t="n">
        <v>43</v>
      </c>
      <c r="G1614" t="n">
        <v>15</v>
      </c>
      <c r="H1614" t="n">
        <v>1129</v>
      </c>
      <c r="I1614" t="n">
        <v>27</v>
      </c>
      <c r="J1614" s="10" t="str">
        <f>=LOG10(H1614)</f>
      </c>
      <c r="K1614" t="str">
        <f>=_xlfn.RANK.AVG(H1614,H$2:H$1654,1)</f>
      </c>
      <c r="L1614" t="str">
        <f>=_xlfn.RANK.AVG(I1614,I$2:I$1654,1)</f>
      </c>
      <c r="M1614" t="str">
        <f>=IF(AND(C1614="Public",E1614&lt;&gt;""),E1614,"")</f>
      </c>
      <c r="N1614" t="str">
        <f>=IF(AND(C1614="Public",E1614&lt;&gt;""),I1614,"")</f>
      </c>
      <c r="O1614" t="str">
        <f>=IF(AND(C1614="Private nonprofit",E1614&lt;&gt;""),E1614,"")</f>
      </c>
      <c r="P1614" t="str">
        <f>=IF(AND(C1614="Private nonprofit",E1614&lt;&gt;""),I1614,"")</f>
      </c>
    </row>
    <row r="1615">
      <c r="A1615" t="n">
        <v>462354</v>
      </c>
      <c r="B1615" t="s">
        <v>7304</v>
      </c>
      <c r="C1615" t="s">
        <v>163</v>
      </c>
      <c r="D1615" t="n">
        <v>38</v>
      </c>
      <c r="E1615" t="n">
        <v>31811</v>
      </c>
      <c r="F1615" t="n">
        <v>70</v>
      </c>
      <c r="G1615" t="n">
        <v>14</v>
      </c>
      <c r="H1615" t="n">
        <v>377</v>
      </c>
      <c r="I1615" t="n">
        <v>65.3</v>
      </c>
      <c r="J1615" s="10" t="str">
        <f>=LOG10(H1615)</f>
      </c>
      <c r="K1615" t="str">
        <f>=_xlfn.RANK.AVG(H1615,H$2:H$1654,1)</f>
      </c>
      <c r="L1615" t="str">
        <f>=_xlfn.RANK.AVG(I1615,I$2:I$1654,1)</f>
      </c>
      <c r="M1615" t="str">
        <f>=IF(AND(C1615="Public",E1615&lt;&gt;""),E1615,"")</f>
      </c>
      <c r="N1615" t="str">
        <f>=IF(AND(C1615="Public",E1615&lt;&gt;""),I1615,"")</f>
      </c>
      <c r="O1615" t="str">
        <f>=IF(AND(C1615="Private nonprofit",E1615&lt;&gt;""),E1615,"")</f>
      </c>
      <c r="P1615" t="str">
        <f>=IF(AND(C1615="Private nonprofit",E1615&lt;&gt;""),I1615,"")</f>
      </c>
    </row>
    <row r="1616">
      <c r="A1616" t="n">
        <v>463056</v>
      </c>
      <c r="B1616" t="s">
        <v>7305</v>
      </c>
      <c r="C1616" t="s">
        <v>149</v>
      </c>
      <c r="D1616" t="n">
        <v>46</v>
      </c>
      <c r="E1616" t="n">
        <v>10972</v>
      </c>
      <c r="F1616" t="n">
        <v>78</v>
      </c>
      <c r="G1616" t="n">
        <v>24</v>
      </c>
      <c r="H1616" t="n">
        <v>1695</v>
      </c>
      <c r="I1616" t="n">
        <v>65.4</v>
      </c>
      <c r="J1616" s="10" t="str">
        <f>=LOG10(H1616)</f>
      </c>
      <c r="K1616" t="str">
        <f>=_xlfn.RANK.AVG(H1616,H$2:H$1654,1)</f>
      </c>
      <c r="L1616" t="str">
        <f>=_xlfn.RANK.AVG(I1616,I$2:I$1654,1)</f>
      </c>
      <c r="M1616" t="str">
        <f>=IF(AND(C1616="Public",E1616&lt;&gt;""),E1616,"")</f>
      </c>
      <c r="N1616" t="str">
        <f>=IF(AND(C1616="Public",E1616&lt;&gt;""),I1616,"")</f>
      </c>
      <c r="O1616" t="str">
        <f>=IF(AND(C1616="Private nonprofit",E1616&lt;&gt;""),E1616,"")</f>
      </c>
      <c r="P1616" t="str">
        <f>=IF(AND(C1616="Private nonprofit",E1616&lt;&gt;""),I1616,"")</f>
      </c>
    </row>
    <row r="1617">
      <c r="A1617" t="n">
        <v>464226</v>
      </c>
      <c r="B1617" t="s">
        <v>7306</v>
      </c>
      <c r="C1617" t="s">
        <v>163</v>
      </c>
      <c r="D1617" t="n">
        <v>37</v>
      </c>
      <c r="E1617" t="n">
        <v>35030</v>
      </c>
      <c r="F1617" t="n">
        <v>44</v>
      </c>
      <c r="G1617" t="n">
        <v>12</v>
      </c>
      <c r="H1617" t="n">
        <v>966</v>
      </c>
      <c r="I1617" t="n">
        <v>22.5</v>
      </c>
      <c r="J1617" s="10" t="str">
        <f>=LOG10(H1617)</f>
      </c>
      <c r="K1617" t="str">
        <f>=_xlfn.RANK.AVG(H1617,H$2:H$1654,1)</f>
      </c>
      <c r="L1617" t="str">
        <f>=_xlfn.RANK.AVG(I1617,I$2:I$1654,1)</f>
      </c>
      <c r="M1617" t="str">
        <f>=IF(AND(C1617="Public",E1617&lt;&gt;""),E1617,"")</f>
      </c>
      <c r="N1617" t="str">
        <f>=IF(AND(C1617="Public",E1617&lt;&gt;""),I1617,"")</f>
      </c>
      <c r="O1617" t="str">
        <f>=IF(AND(C1617="Private nonprofit",E1617&lt;&gt;""),E1617,"")</f>
      </c>
      <c r="P1617" t="str">
        <f>=IF(AND(C1617="Private nonprofit",E1617&lt;&gt;""),I1617,"")</f>
      </c>
    </row>
    <row r="1618">
      <c r="A1618" t="n">
        <v>469416</v>
      </c>
      <c r="B1618" t="s">
        <v>7326</v>
      </c>
      <c r="C1618" t="s">
        <v>163</v>
      </c>
      <c r="D1618" t="n">
        <v>89</v>
      </c>
      <c r="E1618" t="n">
        <v>3688</v>
      </c>
      <c r="F1618" t="n">
        <v>67</v>
      </c>
      <c r="G1618" t="n">
        <v>16</v>
      </c>
      <c r="H1618" t="n">
        <v>430</v>
      </c>
      <c r="I1618" t="n">
        <v>24.3</v>
      </c>
      <c r="J1618" s="10" t="str">
        <f>=LOG10(H1618)</f>
      </c>
      <c r="K1618" t="str">
        <f>=_xlfn.RANK.AVG(H1618,H$2:H$1654,1)</f>
      </c>
      <c r="L1618" t="str">
        <f>=_xlfn.RANK.AVG(I1618,I$2:I$1654,1)</f>
      </c>
      <c r="M1618" t="str">
        <f>=IF(AND(C1618="Public",E1618&lt;&gt;""),E1618,"")</f>
      </c>
      <c r="N1618" t="str">
        <f>=IF(AND(C1618="Public",E1618&lt;&gt;""),I1618,"")</f>
      </c>
      <c r="O1618" t="str">
        <f>=IF(AND(C1618="Private nonprofit",E1618&lt;&gt;""),E1618,"")</f>
      </c>
      <c r="P1618" t="str">
        <f>=IF(AND(C1618="Private nonprofit",E1618&lt;&gt;""),I1618,"")</f>
      </c>
    </row>
    <row r="1619">
      <c r="A1619" t="n">
        <v>475121</v>
      </c>
      <c r="B1619" t="s">
        <v>7341</v>
      </c>
      <c r="C1619" t="s">
        <v>189</v>
      </c>
      <c r="D1619" t="n">
        <v>76</v>
      </c>
      <c r="E1619" t="n">
        <v>26103</v>
      </c>
      <c r="F1619" t="n">
        <v>24</v>
      </c>
      <c r="G1619" t="n">
        <v>31</v>
      </c>
      <c r="H1619" t="n">
        <v>14116</v>
      </c>
      <c r="I1619" t="n">
        <v>4.5</v>
      </c>
      <c r="J1619" s="10" t="str">
        <f>=LOG10(H1619)</f>
      </c>
      <c r="K1619" t="str">
        <f>=_xlfn.RANK.AVG(H1619,H$2:H$1654,1)</f>
      </c>
      <c r="L1619" t="str">
        <f>=_xlfn.RANK.AVG(I1619,I$2:I$1654,1)</f>
      </c>
      <c r="M1619" t="str">
        <f>=IF(AND(C1619="Public",E1619&lt;&gt;""),E1619,"")</f>
      </c>
      <c r="N1619" t="str">
        <f>=IF(AND(C1619="Public",E1619&lt;&gt;""),I1619,"")</f>
      </c>
      <c r="O1619" t="str">
        <f>=IF(AND(C1619="Private nonprofit",E1619&lt;&gt;""),E1619,"")</f>
      </c>
      <c r="P1619" t="str">
        <f>=IF(AND(C1619="Private nonprofit",E1619&lt;&gt;""),I1619,"")</f>
      </c>
    </row>
    <row r="1620">
      <c r="A1620" t="n">
        <v>476717</v>
      </c>
      <c r="B1620" t="s">
        <v>7393</v>
      </c>
      <c r="C1620" t="s">
        <v>163</v>
      </c>
      <c r="D1620" t="n">
        <v>89</v>
      </c>
      <c r="E1620" t="n">
        <v>5047</v>
      </c>
      <c r="F1620" t="n">
        <v>97</v>
      </c>
      <c r="G1620" t="n">
        <v>17</v>
      </c>
      <c r="H1620" t="n">
        <v>681</v>
      </c>
      <c r="I1620" t="n">
        <v>53</v>
      </c>
      <c r="J1620" s="10" t="str">
        <f>=LOG10(H1620)</f>
      </c>
      <c r="K1620" t="str">
        <f>=_xlfn.RANK.AVG(H1620,H$2:H$1654,1)</f>
      </c>
      <c r="L1620" t="str">
        <f>=_xlfn.RANK.AVG(I1620,I$2:I$1654,1)</f>
      </c>
      <c r="M1620" t="str">
        <f>=IF(AND(C1620="Public",E1620&lt;&gt;""),E1620,"")</f>
      </c>
      <c r="N1620" t="str">
        <f>=IF(AND(C1620="Public",E1620&lt;&gt;""),I1620,"")</f>
      </c>
      <c r="O1620" t="str">
        <f>=IF(AND(C1620="Private nonprofit",E1620&lt;&gt;""),E1620,"")</f>
      </c>
      <c r="P1620" t="str">
        <f>=IF(AND(C1620="Private nonprofit",E1620&lt;&gt;""),I1620,"")</f>
      </c>
    </row>
    <row r="1621">
      <c r="A1621" t="n">
        <v>479956</v>
      </c>
      <c r="B1621" t="s">
        <v>7427</v>
      </c>
      <c r="C1621" t="s">
        <v>149</v>
      </c>
      <c r="D1621" t="n">
        <v>30</v>
      </c>
      <c r="E1621" t="n">
        <v>21171</v>
      </c>
      <c r="F1621" t="n">
        <v>66</v>
      </c>
      <c r="G1621" t="n">
        <v>16</v>
      </c>
      <c r="H1621" t="n">
        <v>18596</v>
      </c>
      <c r="I1621" t="n">
        <v>31.3</v>
      </c>
      <c r="J1621" s="10" t="str">
        <f>=LOG10(H1621)</f>
      </c>
      <c r="K1621" t="str">
        <f>=_xlfn.RANK.AVG(H1621,H$2:H$1654,1)</f>
      </c>
      <c r="L1621" t="str">
        <f>=_xlfn.RANK.AVG(I1621,I$2:I$1654,1)</f>
      </c>
      <c r="M1621" t="str">
        <f>=IF(AND(C1621="Public",E1621&lt;&gt;""),E1621,"")</f>
      </c>
      <c r="N1621" t="str">
        <f>=IF(AND(C1621="Public",E1621&lt;&gt;""),I1621,"")</f>
      </c>
      <c r="O1621" t="str">
        <f>=IF(AND(C1621="Private nonprofit",E1621&lt;&gt;""),E1621,"")</f>
      </c>
      <c r="P1621" t="str">
        <f>=IF(AND(C1621="Private nonprofit",E1621&lt;&gt;""),I1621,"")</f>
      </c>
    </row>
    <row r="1622">
      <c r="A1622" t="n">
        <v>482149</v>
      </c>
      <c r="B1622" t="s">
        <v>7535</v>
      </c>
      <c r="C1622" t="s">
        <v>149</v>
      </c>
      <c r="D1622" t="n">
        <v>38</v>
      </c>
      <c r="E1622" t="n">
        <v>13486</v>
      </c>
      <c r="F1622" t="n">
        <v>73</v>
      </c>
      <c r="G1622" t="n">
        <v>16</v>
      </c>
      <c r="H1622" t="n">
        <v>10199</v>
      </c>
      <c r="I1622" t="n">
        <v>48.6</v>
      </c>
      <c r="J1622" s="10" t="str">
        <f>=LOG10(H1622)</f>
      </c>
      <c r="K1622" t="str">
        <f>=_xlfn.RANK.AVG(H1622,H$2:H$1654,1)</f>
      </c>
      <c r="L1622" t="str">
        <f>=_xlfn.RANK.AVG(I1622,I$2:I$1654,1)</f>
      </c>
      <c r="M1622" t="str">
        <f>=IF(AND(C1622="Public",E1622&lt;&gt;""),E1622,"")</f>
      </c>
      <c r="N1622" t="str">
        <f>=IF(AND(C1622="Public",E1622&lt;&gt;""),I1622,"")</f>
      </c>
      <c r="O1622" t="str">
        <f>=IF(AND(C1622="Private nonprofit",E1622&lt;&gt;""),E1622,"")</f>
      </c>
      <c r="P1622" t="str">
        <f>=IF(AND(C1622="Private nonprofit",E1622&lt;&gt;""),I1622,"")</f>
      </c>
    </row>
    <row r="1623">
      <c r="A1623" t="n">
        <v>482158</v>
      </c>
      <c r="B1623" t="s">
        <v>7536</v>
      </c>
      <c r="C1623" t="s">
        <v>149</v>
      </c>
      <c r="D1623" t="n">
        <v>41</v>
      </c>
      <c r="E1623" t="n">
        <v>13326</v>
      </c>
      <c r="F1623" t="n">
        <v>61</v>
      </c>
      <c r="G1623" t="n">
        <v>18</v>
      </c>
      <c r="H1623" t="n">
        <v>9626</v>
      </c>
      <c r="I1623" t="n">
        <v>26.2</v>
      </c>
      <c r="J1623" s="10" t="str">
        <f>=LOG10(H1623)</f>
      </c>
      <c r="K1623" t="str">
        <f>=_xlfn.RANK.AVG(H1623,H$2:H$1654,1)</f>
      </c>
      <c r="L1623" t="str">
        <f>=_xlfn.RANK.AVG(I1623,I$2:I$1654,1)</f>
      </c>
      <c r="M1623" t="str">
        <f>=IF(AND(C1623="Public",E1623&lt;&gt;""),E1623,"")</f>
      </c>
      <c r="N1623" t="str">
        <f>=IF(AND(C1623="Public",E1623&lt;&gt;""),I1623,"")</f>
      </c>
      <c r="O1623" t="str">
        <f>=IF(AND(C1623="Private nonprofit",E1623&lt;&gt;""),E1623,"")</f>
      </c>
      <c r="P1623" t="str">
        <f>=IF(AND(C1623="Private nonprofit",E1623&lt;&gt;""),I1623,"")</f>
      </c>
    </row>
    <row r="1624">
      <c r="A1624" t="n">
        <v>482477</v>
      </c>
      <c r="B1624" t="s">
        <v>7552</v>
      </c>
      <c r="C1624" t="s">
        <v>189</v>
      </c>
      <c r="D1624" t="n">
        <v>65</v>
      </c>
      <c r="E1624" t="n">
        <v>31063</v>
      </c>
      <c r="F1624" t="n">
        <v>65</v>
      </c>
      <c r="G1624" t="n">
        <v>36</v>
      </c>
      <c r="H1624" t="n">
        <v>42124</v>
      </c>
      <c r="I1624" t="n">
        <v>23.6</v>
      </c>
      <c r="J1624" s="10" t="str">
        <f>=LOG10(H1624)</f>
      </c>
      <c r="K1624" t="str">
        <f>=_xlfn.RANK.AVG(H1624,H$2:H$1654,1)</f>
      </c>
      <c r="L1624" t="str">
        <f>=_xlfn.RANK.AVG(I1624,I$2:I$1654,1)</f>
      </c>
      <c r="M1624" t="str">
        <f>=IF(AND(C1624="Public",E1624&lt;&gt;""),E1624,"")</f>
      </c>
      <c r="N1624" t="str">
        <f>=IF(AND(C1624="Public",E1624&lt;&gt;""),I1624,"")</f>
      </c>
      <c r="O1624" t="str">
        <f>=IF(AND(C1624="Private nonprofit",E1624&lt;&gt;""),E1624,"")</f>
      </c>
      <c r="P1624" t="str">
        <f>=IF(AND(C1624="Private nonprofit",E1624&lt;&gt;""),I1624,"")</f>
      </c>
    </row>
    <row r="1625">
      <c r="A1625" t="n">
        <v>482680</v>
      </c>
      <c r="B1625" t="s">
        <v>7559</v>
      </c>
      <c r="C1625" t="s">
        <v>149</v>
      </c>
      <c r="D1625" t="n">
        <v>28</v>
      </c>
      <c r="E1625" t="n">
        <v>11687</v>
      </c>
      <c r="F1625" t="n">
        <v>73</v>
      </c>
      <c r="G1625" t="n">
        <v>18</v>
      </c>
      <c r="H1625" t="n">
        <v>21038</v>
      </c>
      <c r="I1625" t="n">
        <v>51.7</v>
      </c>
      <c r="J1625" s="10" t="str">
        <f>=LOG10(H1625)</f>
      </c>
      <c r="K1625" t="str">
        <f>=_xlfn.RANK.AVG(H1625,H$2:H$1654,1)</f>
      </c>
      <c r="L1625" t="str">
        <f>=_xlfn.RANK.AVG(I1625,I$2:I$1654,1)</f>
      </c>
      <c r="M1625" t="str">
        <f>=IF(AND(C1625="Public",E1625&lt;&gt;""),E1625,"")</f>
      </c>
      <c r="N1625" t="str">
        <f>=IF(AND(C1625="Public",E1625&lt;&gt;""),I1625,"")</f>
      </c>
      <c r="O1625" t="str">
        <f>=IF(AND(C1625="Private nonprofit",E1625&lt;&gt;""),E1625,"")</f>
      </c>
      <c r="P1625" t="str">
        <f>=IF(AND(C1625="Private nonprofit",E1625&lt;&gt;""),I1625,"")</f>
      </c>
    </row>
    <row r="1626">
      <c r="A1626" t="n">
        <v>482936</v>
      </c>
      <c r="B1626" t="s">
        <v>7564</v>
      </c>
      <c r="C1626" t="s">
        <v>149</v>
      </c>
      <c r="D1626" t="n">
        <v>33</v>
      </c>
      <c r="E1626" t="n">
        <v>11923</v>
      </c>
      <c r="F1626" t="n">
        <v>75</v>
      </c>
      <c r="G1626" t="n">
        <v>17</v>
      </c>
      <c r="H1626" t="n">
        <v>1661</v>
      </c>
      <c r="I1626" t="n">
        <v>53</v>
      </c>
      <c r="J1626" s="10" t="str">
        <f>=LOG10(H1626)</f>
      </c>
      <c r="K1626" t="str">
        <f>=_xlfn.RANK.AVG(H1626,H$2:H$1654,1)</f>
      </c>
      <c r="L1626" t="str">
        <f>=_xlfn.RANK.AVG(I1626,I$2:I$1654,1)</f>
      </c>
      <c r="M1626" t="str">
        <f>=IF(AND(C1626="Public",E1626&lt;&gt;""),E1626,"")</f>
      </c>
      <c r="N1626" t="str">
        <f>=IF(AND(C1626="Public",E1626&lt;&gt;""),I1626,"")</f>
      </c>
      <c r="O1626" t="str">
        <f>=IF(AND(C1626="Private nonprofit",E1626&lt;&gt;""),E1626,"")</f>
      </c>
      <c r="P1626" t="str">
        <f>=IF(AND(C1626="Private nonprofit",E1626&lt;&gt;""),I1626,"")</f>
      </c>
    </row>
    <row r="1627">
      <c r="A1627" t="n">
        <v>484613</v>
      </c>
      <c r="B1627" t="s">
        <v>7646</v>
      </c>
      <c r="C1627" t="s">
        <v>189</v>
      </c>
      <c r="D1627" t="n">
        <v>45</v>
      </c>
      <c r="E1627" t="n">
        <v>13612</v>
      </c>
      <c r="F1627" t="n">
        <v>41</v>
      </c>
      <c r="G1627" t="n">
        <v>132</v>
      </c>
      <c r="H1627" t="n">
        <v>144109</v>
      </c>
      <c r="I1627" t="n">
        <v>14.1</v>
      </c>
      <c r="J1627" s="10" t="str">
        <f>=LOG10(H1627)</f>
      </c>
      <c r="K1627" t="str">
        <f>=_xlfn.RANK.AVG(H1627,H$2:H$1654,1)</f>
      </c>
      <c r="L1627" t="str">
        <f>=_xlfn.RANK.AVG(I1627,I$2:I$1654,1)</f>
      </c>
      <c r="M1627" t="str">
        <f>=IF(AND(C1627="Public",E1627&lt;&gt;""),E1627,"")</f>
      </c>
      <c r="N1627" t="str">
        <f>=IF(AND(C1627="Public",E1627&lt;&gt;""),I1627,"")</f>
      </c>
      <c r="O1627" t="str">
        <f>=IF(AND(C1627="Private nonprofit",E1627&lt;&gt;""),E1627,"")</f>
      </c>
      <c r="P1627" t="str">
        <f>=IF(AND(C1627="Private nonprofit",E1627&lt;&gt;""),I1627,"")</f>
      </c>
    </row>
    <row r="1628">
      <c r="A1628" t="n">
        <v>484631</v>
      </c>
      <c r="B1628" t="s">
        <v>7647</v>
      </c>
      <c r="C1628" t="s">
        <v>189</v>
      </c>
      <c r="D1628" t="n">
        <v>24</v>
      </c>
      <c r="E1628"/>
      <c r="F1628"/>
      <c r="G1628" t="n">
        <v>7</v>
      </c>
      <c r="H1628" t="n">
        <v>721</v>
      </c>
      <c r="I1628" t="n">
        <v>18.8</v>
      </c>
      <c r="J1628" s="10" t="str">
        <f>=LOG10(H1628)</f>
      </c>
      <c r="K1628" t="str">
        <f>=_xlfn.RANK.AVG(H1628,H$2:H$1654,1)</f>
      </c>
      <c r="L1628" t="str">
        <f>=_xlfn.RANK.AVG(I1628,I$2:I$1654,1)</f>
      </c>
      <c r="M1628" t="str">
        <f>=IF(AND(C1628="Public",E1628&lt;&gt;""),E1628,"")</f>
      </c>
      <c r="N1628" t="str">
        <f>=IF(AND(C1628="Public",E1628&lt;&gt;""),I1628,"")</f>
      </c>
      <c r="O1628" t="str">
        <f>=IF(AND(C1628="Private nonprofit",E1628&lt;&gt;""),E1628,"")</f>
      </c>
      <c r="P1628" t="str">
        <f>=IF(AND(C1628="Private nonprofit",E1628&lt;&gt;""),I1628,"")</f>
      </c>
    </row>
    <row r="1629">
      <c r="A1629" t="n">
        <v>484844</v>
      </c>
      <c r="B1629" t="s">
        <v>7650</v>
      </c>
      <c r="C1629" t="s">
        <v>163</v>
      </c>
      <c r="D1629" t="n">
        <v>0</v>
      </c>
      <c r="E1629" t="n">
        <v>16556</v>
      </c>
      <c r="F1629" t="n">
        <v>96</v>
      </c>
      <c r="G1629" t="n">
        <v>12</v>
      </c>
      <c r="H1629" t="n">
        <v>686</v>
      </c>
      <c r="I1629" t="n">
        <v>88.8</v>
      </c>
      <c r="J1629" s="10" t="str">
        <f>=LOG10(H1629)</f>
      </c>
      <c r="K1629" t="str">
        <f>=_xlfn.RANK.AVG(H1629,H$2:H$1654,1)</f>
      </c>
      <c r="L1629" t="str">
        <f>=_xlfn.RANK.AVG(I1629,I$2:I$1654,1)</f>
      </c>
      <c r="M1629" t="str">
        <f>=IF(AND(C1629="Public",E1629&lt;&gt;""),E1629,"")</f>
      </c>
      <c r="N1629" t="str">
        <f>=IF(AND(C1629="Public",E1629&lt;&gt;""),I1629,"")</f>
      </c>
      <c r="O1629" t="str">
        <f>=IF(AND(C1629="Private nonprofit",E1629&lt;&gt;""),E1629,"")</f>
      </c>
      <c r="P1629" t="str">
        <f>=IF(AND(C1629="Private nonprofit",E1629&lt;&gt;""),I1629,"")</f>
      </c>
    </row>
    <row r="1630">
      <c r="A1630" t="n">
        <v>484871</v>
      </c>
      <c r="B1630" t="s">
        <v>7652</v>
      </c>
      <c r="C1630" t="s">
        <v>163</v>
      </c>
      <c r="D1630" t="n">
        <v>38</v>
      </c>
      <c r="E1630" t="n">
        <v>6147</v>
      </c>
      <c r="F1630" t="n">
        <v>86</v>
      </c>
      <c r="G1630" t="n">
        <v>19</v>
      </c>
      <c r="H1630" t="n">
        <v>116</v>
      </c>
      <c r="I1630" t="n">
        <v>51.5</v>
      </c>
      <c r="J1630" s="10" t="str">
        <f>=LOG10(H1630)</f>
      </c>
      <c r="K1630" t="str">
        <f>=_xlfn.RANK.AVG(H1630,H$2:H$1654,1)</f>
      </c>
      <c r="L1630" t="str">
        <f>=_xlfn.RANK.AVG(I1630,I$2:I$1654,1)</f>
      </c>
      <c r="M1630" t="str">
        <f>=IF(AND(C1630="Public",E1630&lt;&gt;""),E1630,"")</f>
      </c>
      <c r="N1630" t="str">
        <f>=IF(AND(C1630="Public",E1630&lt;&gt;""),I1630,"")</f>
      </c>
      <c r="O1630" t="str">
        <f>=IF(AND(C1630="Private nonprofit",E1630&lt;&gt;""),E1630,"")</f>
      </c>
      <c r="P1630" t="str">
        <f>=IF(AND(C1630="Private nonprofit",E1630&lt;&gt;""),I1630,"")</f>
      </c>
    </row>
    <row r="1631">
      <c r="A1631" t="n">
        <v>484905</v>
      </c>
      <c r="B1631" t="s">
        <v>7654</v>
      </c>
      <c r="C1631" t="s">
        <v>149</v>
      </c>
      <c r="D1631" t="n">
        <v>51</v>
      </c>
      <c r="E1631" t="n">
        <v>9109</v>
      </c>
      <c r="F1631" t="n">
        <v>70</v>
      </c>
      <c r="G1631" t="n">
        <v>17</v>
      </c>
      <c r="H1631" t="n">
        <v>4595</v>
      </c>
      <c r="I1631" t="n">
        <v>43.8</v>
      </c>
      <c r="J1631" s="10" t="str">
        <f>=LOG10(H1631)</f>
      </c>
      <c r="K1631" t="str">
        <f>=_xlfn.RANK.AVG(H1631,H$2:H$1654,1)</f>
      </c>
      <c r="L1631" t="str">
        <f>=_xlfn.RANK.AVG(I1631,I$2:I$1654,1)</f>
      </c>
      <c r="M1631" t="str">
        <f>=IF(AND(C1631="Public",E1631&lt;&gt;""),E1631,"")</f>
      </c>
      <c r="N1631" t="str">
        <f>=IF(AND(C1631="Public",E1631&lt;&gt;""),I1631,"")</f>
      </c>
      <c r="O1631" t="str">
        <f>=IF(AND(C1631="Private nonprofit",E1631&lt;&gt;""),E1631,"")</f>
      </c>
      <c r="P1631" t="str">
        <f>=IF(AND(C1631="Private nonprofit",E1631&lt;&gt;""),I1631,"")</f>
      </c>
    </row>
    <row r="1632">
      <c r="A1632" t="n">
        <v>485546</v>
      </c>
      <c r="B1632" t="s">
        <v>7684</v>
      </c>
      <c r="C1632" t="s">
        <v>189</v>
      </c>
      <c r="D1632" t="n">
        <v>78</v>
      </c>
      <c r="E1632"/>
      <c r="F1632"/>
      <c r="G1632" t="n">
        <v>11</v>
      </c>
      <c r="H1632" t="n">
        <v>895</v>
      </c>
      <c r="I1632" t="n">
        <v>9.5</v>
      </c>
      <c r="J1632" s="10" t="str">
        <f>=LOG10(H1632)</f>
      </c>
      <c r="K1632" t="str">
        <f>=_xlfn.RANK.AVG(H1632,H$2:H$1654,1)</f>
      </c>
      <c r="L1632" t="str">
        <f>=_xlfn.RANK.AVG(I1632,I$2:I$1654,1)</f>
      </c>
      <c r="M1632" t="str">
        <f>=IF(AND(C1632="Public",E1632&lt;&gt;""),E1632,"")</f>
      </c>
      <c r="N1632" t="str">
        <f>=IF(AND(C1632="Public",E1632&lt;&gt;""),I1632,"")</f>
      </c>
      <c r="O1632" t="str">
        <f>=IF(AND(C1632="Private nonprofit",E1632&lt;&gt;""),E1632,"")</f>
      </c>
      <c r="P1632" t="str">
        <f>=IF(AND(C1632="Private nonprofit",E1632&lt;&gt;""),I1632,"")</f>
      </c>
    </row>
    <row r="1633">
      <c r="A1633" t="n">
        <v>485768</v>
      </c>
      <c r="B1633" t="s">
        <v>7691</v>
      </c>
      <c r="C1633" t="s">
        <v>189</v>
      </c>
      <c r="D1633" t="n">
        <v>49</v>
      </c>
      <c r="E1633" t="n">
        <v>19038</v>
      </c>
      <c r="F1633" t="n">
        <v>36</v>
      </c>
      <c r="G1633" t="n">
        <v>25</v>
      </c>
      <c r="H1633" t="n">
        <v>1068</v>
      </c>
      <c r="I1633" t="n">
        <v>59.1</v>
      </c>
      <c r="J1633" s="10" t="str">
        <f>=LOG10(H1633)</f>
      </c>
      <c r="K1633" t="str">
        <f>=_xlfn.RANK.AVG(H1633,H$2:H$1654,1)</f>
      </c>
      <c r="L1633" t="str">
        <f>=_xlfn.RANK.AVG(I1633,I$2:I$1654,1)</f>
      </c>
      <c r="M1633" t="str">
        <f>=IF(AND(C1633="Public",E1633&lt;&gt;""),E1633,"")</f>
      </c>
      <c r="N1633" t="str">
        <f>=IF(AND(C1633="Public",E1633&lt;&gt;""),I1633,"")</f>
      </c>
      <c r="O1633" t="str">
        <f>=IF(AND(C1633="Private nonprofit",E1633&lt;&gt;""),E1633,"")</f>
      </c>
      <c r="P1633" t="str">
        <f>=IF(AND(C1633="Private nonprofit",E1633&lt;&gt;""),I1633,"")</f>
      </c>
    </row>
    <row r="1634">
      <c r="A1634" t="n">
        <v>486026</v>
      </c>
      <c r="B1634" t="s">
        <v>7701</v>
      </c>
      <c r="C1634" t="s">
        <v>163</v>
      </c>
      <c r="D1634" t="n">
        <v>48</v>
      </c>
      <c r="E1634" t="n">
        <v>7551</v>
      </c>
      <c r="F1634" t="n">
        <v>71</v>
      </c>
      <c r="G1634" t="n">
        <v>20</v>
      </c>
      <c r="H1634" t="n">
        <v>141</v>
      </c>
      <c r="I1634" t="n">
        <v>6.1</v>
      </c>
      <c r="J1634" s="10" t="str">
        <f>=LOG10(H1634)</f>
      </c>
      <c r="K1634" t="str">
        <f>=_xlfn.RANK.AVG(H1634,H$2:H$1654,1)</f>
      </c>
      <c r="L1634" t="str">
        <f>=_xlfn.RANK.AVG(I1634,I$2:I$1654,1)</f>
      </c>
      <c r="M1634" t="str">
        <f>=IF(AND(C1634="Public",E1634&lt;&gt;""),E1634,"")</f>
      </c>
      <c r="N1634" t="str">
        <f>=IF(AND(C1634="Public",E1634&lt;&gt;""),I1634,"")</f>
      </c>
      <c r="O1634" t="str">
        <f>=IF(AND(C1634="Private nonprofit",E1634&lt;&gt;""),E1634,"")</f>
      </c>
      <c r="P1634" t="str">
        <f>=IF(AND(C1634="Private nonprofit",E1634&lt;&gt;""),I1634,"")</f>
      </c>
    </row>
    <row r="1635">
      <c r="A1635" t="n">
        <v>486196</v>
      </c>
      <c r="B1635" t="s">
        <v>7710</v>
      </c>
      <c r="C1635" t="s">
        <v>163</v>
      </c>
      <c r="D1635" t="n">
        <v>53</v>
      </c>
      <c r="E1635" t="n">
        <v>12538</v>
      </c>
      <c r="F1635" t="n">
        <v>93</v>
      </c>
      <c r="G1635" t="n">
        <v>22</v>
      </c>
      <c r="H1635" t="n">
        <v>246</v>
      </c>
      <c r="I1635" t="n">
        <v>4.8</v>
      </c>
      <c r="J1635" s="10" t="str">
        <f>=LOG10(H1635)</f>
      </c>
      <c r="K1635" t="str">
        <f>=_xlfn.RANK.AVG(H1635,H$2:H$1654,1)</f>
      </c>
      <c r="L1635" t="str">
        <f>=_xlfn.RANK.AVG(I1635,I$2:I$1654,1)</f>
      </c>
      <c r="M1635" t="str">
        <f>=IF(AND(C1635="Public",E1635&lt;&gt;""),E1635,"")</f>
      </c>
      <c r="N1635" t="str">
        <f>=IF(AND(C1635="Public",E1635&lt;&gt;""),I1635,"")</f>
      </c>
      <c r="O1635" t="str">
        <f>=IF(AND(C1635="Private nonprofit",E1635&lt;&gt;""),E1635,"")</f>
      </c>
      <c r="P1635" t="str">
        <f>=IF(AND(C1635="Private nonprofit",E1635&lt;&gt;""),I1635,"")</f>
      </c>
    </row>
    <row r="1636">
      <c r="A1636" t="n">
        <v>486239</v>
      </c>
      <c r="B1636" t="s">
        <v>7713</v>
      </c>
      <c r="C1636" t="s">
        <v>189</v>
      </c>
      <c r="D1636" t="n">
        <v>6</v>
      </c>
      <c r="E1636" t="n">
        <v>21931</v>
      </c>
      <c r="F1636" t="n">
        <v>67</v>
      </c>
      <c r="G1636" t="n">
        <v>5</v>
      </c>
      <c r="H1636" t="n">
        <v>363</v>
      </c>
      <c r="I1636" t="n">
        <v>73.7</v>
      </c>
      <c r="J1636" s="10" t="str">
        <f>=LOG10(H1636)</f>
      </c>
      <c r="K1636" t="str">
        <f>=_xlfn.RANK.AVG(H1636,H$2:H$1654,1)</f>
      </c>
      <c r="L1636" t="str">
        <f>=_xlfn.RANK.AVG(I1636,I$2:I$1654,1)</f>
      </c>
      <c r="M1636" t="str">
        <f>=IF(AND(C1636="Public",E1636&lt;&gt;""),E1636,"")</f>
      </c>
      <c r="N1636" t="str">
        <f>=IF(AND(C1636="Public",E1636&lt;&gt;""),I1636,"")</f>
      </c>
      <c r="O1636" t="str">
        <f>=IF(AND(C1636="Private nonprofit",E1636&lt;&gt;""),E1636,"")</f>
      </c>
      <c r="P1636" t="str">
        <f>=IF(AND(C1636="Private nonprofit",E1636&lt;&gt;""),I1636,"")</f>
      </c>
    </row>
    <row r="1637">
      <c r="A1637" t="n">
        <v>486284</v>
      </c>
      <c r="B1637" t="s">
        <v>7717</v>
      </c>
      <c r="C1637" t="s">
        <v>163</v>
      </c>
      <c r="D1637" t="n">
        <v>47</v>
      </c>
      <c r="E1637" t="n">
        <v>19840</v>
      </c>
      <c r="F1637" t="n">
        <v>56</v>
      </c>
      <c r="G1637" t="n">
        <v>10</v>
      </c>
      <c r="H1637" t="n">
        <v>310</v>
      </c>
      <c r="I1637" t="n">
        <v>39.4</v>
      </c>
      <c r="J1637" s="10" t="str">
        <f>=LOG10(H1637)</f>
      </c>
      <c r="K1637" t="str">
        <f>=_xlfn.RANK.AVG(H1637,H$2:H$1654,1)</f>
      </c>
      <c r="L1637" t="str">
        <f>=_xlfn.RANK.AVG(I1637,I$2:I$1654,1)</f>
      </c>
      <c r="M1637" t="str">
        <f>=IF(AND(C1637="Public",E1637&lt;&gt;""),E1637,"")</f>
      </c>
      <c r="N1637" t="str">
        <f>=IF(AND(C1637="Public",E1637&lt;&gt;""),I1637,"")</f>
      </c>
      <c r="O1637" t="str">
        <f>=IF(AND(C1637="Private nonprofit",E1637&lt;&gt;""),E1637,"")</f>
      </c>
      <c r="P1637" t="str">
        <f>=IF(AND(C1637="Private nonprofit",E1637&lt;&gt;""),I1637,"")</f>
      </c>
    </row>
    <row r="1638">
      <c r="A1638" t="n">
        <v>486840</v>
      </c>
      <c r="B1638" t="s">
        <v>7747</v>
      </c>
      <c r="C1638" t="s">
        <v>149</v>
      </c>
      <c r="D1638" t="n">
        <v>35</v>
      </c>
      <c r="E1638" t="n">
        <v>17566</v>
      </c>
      <c r="F1638" t="n">
        <v>79</v>
      </c>
      <c r="G1638" t="n">
        <v>23</v>
      </c>
      <c r="H1638" t="n">
        <v>49914</v>
      </c>
      <c r="I1638" t="n">
        <v>48.1</v>
      </c>
      <c r="J1638" s="10" t="str">
        <f>=LOG10(H1638)</f>
      </c>
      <c r="K1638" t="str">
        <f>=_xlfn.RANK.AVG(H1638,H$2:H$1654,1)</f>
      </c>
      <c r="L1638" t="str">
        <f>=_xlfn.RANK.AVG(I1638,I$2:I$1654,1)</f>
      </c>
      <c r="M1638" t="str">
        <f>=IF(AND(C1638="Public",E1638&lt;&gt;""),E1638,"")</f>
      </c>
      <c r="N1638" t="str">
        <f>=IF(AND(C1638="Public",E1638&lt;&gt;""),I1638,"")</f>
      </c>
      <c r="O1638" t="str">
        <f>=IF(AND(C1638="Private nonprofit",E1638&lt;&gt;""),E1638,"")</f>
      </c>
      <c r="P1638" t="str">
        <f>=IF(AND(C1638="Private nonprofit",E1638&lt;&gt;""),I1638,"")</f>
      </c>
    </row>
    <row r="1639">
      <c r="A1639" t="n">
        <v>486901</v>
      </c>
      <c r="B1639" t="s">
        <v>7750</v>
      </c>
      <c r="C1639" t="s">
        <v>163</v>
      </c>
      <c r="D1639" t="n">
        <v>23</v>
      </c>
      <c r="E1639" t="n">
        <v>21463</v>
      </c>
      <c r="F1639" t="n">
        <v>79</v>
      </c>
      <c r="G1639" t="n">
        <v>9</v>
      </c>
      <c r="H1639" t="n">
        <v>1244</v>
      </c>
      <c r="I1639" t="n">
        <v>60.3</v>
      </c>
      <c r="J1639" s="10" t="str">
        <f>=LOG10(H1639)</f>
      </c>
      <c r="K1639" t="str">
        <f>=_xlfn.RANK.AVG(H1639,H$2:H$1654,1)</f>
      </c>
      <c r="L1639" t="str">
        <f>=_xlfn.RANK.AVG(I1639,I$2:I$1654,1)</f>
      </c>
      <c r="M1639" t="str">
        <f>=IF(AND(C1639="Public",E1639&lt;&gt;""),E1639,"")</f>
      </c>
      <c r="N1639" t="str">
        <f>=IF(AND(C1639="Public",E1639&lt;&gt;""),I1639,"")</f>
      </c>
      <c r="O1639" t="str">
        <f>=IF(AND(C1639="Private nonprofit",E1639&lt;&gt;""),E1639,"")</f>
      </c>
      <c r="P1639" t="str">
        <f>=IF(AND(C1639="Private nonprofit",E1639&lt;&gt;""),I1639,"")</f>
      </c>
    </row>
    <row r="1640">
      <c r="A1640" t="n">
        <v>487524</v>
      </c>
      <c r="B1640" t="s">
        <v>7783</v>
      </c>
      <c r="C1640" t="s">
        <v>163</v>
      </c>
      <c r="D1640" t="n">
        <v>35</v>
      </c>
      <c r="E1640" t="n">
        <v>21101</v>
      </c>
      <c r="F1640" t="n">
        <v>76</v>
      </c>
      <c r="G1640" t="n">
        <v>17</v>
      </c>
      <c r="H1640" t="n">
        <v>3526</v>
      </c>
      <c r="I1640" t="n">
        <v>56.7</v>
      </c>
      <c r="J1640" s="10" t="str">
        <f>=LOG10(H1640)</f>
      </c>
      <c r="K1640" t="str">
        <f>=_xlfn.RANK.AVG(H1640,H$2:H$1654,1)</f>
      </c>
      <c r="L1640" t="str">
        <f>=_xlfn.RANK.AVG(I1640,I$2:I$1654,1)</f>
      </c>
      <c r="M1640" t="str">
        <f>=IF(AND(C1640="Public",E1640&lt;&gt;""),E1640,"")</f>
      </c>
      <c r="N1640" t="str">
        <f>=IF(AND(C1640="Public",E1640&lt;&gt;""),I1640,"")</f>
      </c>
      <c r="O1640" t="str">
        <f>=IF(AND(C1640="Private nonprofit",E1640&lt;&gt;""),E1640,"")</f>
      </c>
      <c r="P1640" t="str">
        <f>=IF(AND(C1640="Private nonprofit",E1640&lt;&gt;""),I1640,"")</f>
      </c>
    </row>
    <row r="1641">
      <c r="A1641" t="n">
        <v>487603</v>
      </c>
      <c r="B1641" t="s">
        <v>7788</v>
      </c>
      <c r="C1641" t="s">
        <v>163</v>
      </c>
      <c r="D1641" t="n">
        <v>21</v>
      </c>
      <c r="E1641" t="n">
        <v>24892</v>
      </c>
      <c r="F1641" t="n">
        <v>71</v>
      </c>
      <c r="G1641" t="n">
        <v>19</v>
      </c>
      <c r="H1641" t="n">
        <v>1543</v>
      </c>
      <c r="I1641" t="n">
        <v>19.6</v>
      </c>
      <c r="J1641" s="10" t="str">
        <f>=LOG10(H1641)</f>
      </c>
      <c r="K1641" t="str">
        <f>=_xlfn.RANK.AVG(H1641,H$2:H$1654,1)</f>
      </c>
      <c r="L1641" t="str">
        <f>=_xlfn.RANK.AVG(I1641,I$2:I$1654,1)</f>
      </c>
      <c r="M1641" t="str">
        <f>=IF(AND(C1641="Public",E1641&lt;&gt;""),E1641,"")</f>
      </c>
      <c r="N1641" t="str">
        <f>=IF(AND(C1641="Public",E1641&lt;&gt;""),I1641,"")</f>
      </c>
      <c r="O1641" t="str">
        <f>=IF(AND(C1641="Private nonprofit",E1641&lt;&gt;""),E1641,"")</f>
      </c>
      <c r="P1641" t="str">
        <f>=IF(AND(C1641="Private nonprofit",E1641&lt;&gt;""),I1641,"")</f>
      </c>
    </row>
    <row r="1642">
      <c r="A1642" t="n">
        <v>488846</v>
      </c>
      <c r="B1642" t="s">
        <v>7866</v>
      </c>
      <c r="C1642" t="s">
        <v>163</v>
      </c>
      <c r="D1642" t="n">
        <v>0</v>
      </c>
      <c r="E1642" t="n">
        <v>1639</v>
      </c>
      <c r="F1642" t="n">
        <v>79</v>
      </c>
      <c r="G1642" t="n">
        <v>27</v>
      </c>
      <c r="H1642" t="n">
        <v>47205</v>
      </c>
      <c r="I1642" t="n">
        <v>28.2</v>
      </c>
      <c r="J1642" s="10" t="str">
        <f>=LOG10(H1642)</f>
      </c>
      <c r="K1642" t="str">
        <f>=_xlfn.RANK.AVG(H1642,H$2:H$1654,1)</f>
      </c>
      <c r="L1642" t="str">
        <f>=_xlfn.RANK.AVG(I1642,I$2:I$1654,1)</f>
      </c>
      <c r="M1642" t="str">
        <f>=IF(AND(C1642="Public",E1642&lt;&gt;""),E1642,"")</f>
      </c>
      <c r="N1642" t="str">
        <f>=IF(AND(C1642="Public",E1642&lt;&gt;""),I1642,"")</f>
      </c>
      <c r="O1642" t="str">
        <f>=IF(AND(C1642="Private nonprofit",E1642&lt;&gt;""),E1642,"")</f>
      </c>
      <c r="P1642" t="str">
        <f>=IF(AND(C1642="Private nonprofit",E1642&lt;&gt;""),I1642,"")</f>
      </c>
    </row>
    <row r="1643">
      <c r="A1643" t="n">
        <v>489937</v>
      </c>
      <c r="B1643" t="s">
        <v>7892</v>
      </c>
      <c r="C1643" t="s">
        <v>163</v>
      </c>
      <c r="D1643" t="n">
        <v>46</v>
      </c>
      <c r="E1643" t="n">
        <v>19111</v>
      </c>
      <c r="F1643" t="n">
        <v>56</v>
      </c>
      <c r="G1643" t="n">
        <v>15</v>
      </c>
      <c r="H1643" t="n">
        <v>1095</v>
      </c>
      <c r="I1643" t="n">
        <v>28.1</v>
      </c>
      <c r="J1643" s="10" t="str">
        <f>=LOG10(H1643)</f>
      </c>
      <c r="K1643" t="str">
        <f>=_xlfn.RANK.AVG(H1643,H$2:H$1654,1)</f>
      </c>
      <c r="L1643" t="str">
        <f>=_xlfn.RANK.AVG(I1643,I$2:I$1654,1)</f>
      </c>
      <c r="M1643" t="str">
        <f>=IF(AND(C1643="Public",E1643&lt;&gt;""),E1643,"")</f>
      </c>
      <c r="N1643" t="str">
        <f>=IF(AND(C1643="Public",E1643&lt;&gt;""),I1643,"")</f>
      </c>
      <c r="O1643" t="str">
        <f>=IF(AND(C1643="Private nonprofit",E1643&lt;&gt;""),E1643,"")</f>
      </c>
      <c r="P1643" t="str">
        <f>=IF(AND(C1643="Private nonprofit",E1643&lt;&gt;""),I1643,"")</f>
      </c>
    </row>
    <row r="1644">
      <c r="A1644" t="n">
        <v>490133</v>
      </c>
      <c r="B1644" t="s">
        <v>7901</v>
      </c>
      <c r="C1644" t="s">
        <v>189</v>
      </c>
      <c r="D1644" t="n">
        <v>2</v>
      </c>
      <c r="E1644" t="n">
        <v>26051</v>
      </c>
      <c r="F1644" t="n">
        <v>73</v>
      </c>
      <c r="G1644" t="n">
        <v>10</v>
      </c>
      <c r="H1644" t="n">
        <v>7229</v>
      </c>
      <c r="I1644" t="n">
        <v>59.8</v>
      </c>
      <c r="J1644" s="10" t="str">
        <f>=LOG10(H1644)</f>
      </c>
      <c r="K1644" t="str">
        <f>=_xlfn.RANK.AVG(H1644,H$2:H$1654,1)</f>
      </c>
      <c r="L1644" t="str">
        <f>=_xlfn.RANK.AVG(I1644,I$2:I$1654,1)</f>
      </c>
      <c r="M1644" t="str">
        <f>=IF(AND(C1644="Public",E1644&lt;&gt;""),E1644,"")</f>
      </c>
      <c r="N1644" t="str">
        <f>=IF(AND(C1644="Public",E1644&lt;&gt;""),I1644,"")</f>
      </c>
      <c r="O1644" t="str">
        <f>=IF(AND(C1644="Private nonprofit",E1644&lt;&gt;""),E1644,"")</f>
      </c>
      <c r="P1644" t="str">
        <f>=IF(AND(C1644="Private nonprofit",E1644&lt;&gt;""),I1644,"")</f>
      </c>
    </row>
    <row r="1645">
      <c r="A1645" t="n">
        <v>490276</v>
      </c>
      <c r="B1645" t="s">
        <v>7915</v>
      </c>
      <c r="C1645" t="s">
        <v>163</v>
      </c>
      <c r="D1645" t="n">
        <v>73</v>
      </c>
      <c r="E1645" t="n">
        <v>4568</v>
      </c>
      <c r="F1645" t="n">
        <v>69</v>
      </c>
      <c r="G1645" t="n">
        <v>10</v>
      </c>
      <c r="H1645" t="n">
        <v>135</v>
      </c>
      <c r="I1645" t="n">
        <v>8.1</v>
      </c>
      <c r="J1645" s="10" t="str">
        <f>=LOG10(H1645)</f>
      </c>
      <c r="K1645" t="str">
        <f>=_xlfn.RANK.AVG(H1645,H$2:H$1654,1)</f>
      </c>
      <c r="L1645" t="str">
        <f>=_xlfn.RANK.AVG(I1645,I$2:I$1654,1)</f>
      </c>
      <c r="M1645" t="str">
        <f>=IF(AND(C1645="Public",E1645&lt;&gt;""),E1645,"")</f>
      </c>
      <c r="N1645" t="str">
        <f>=IF(AND(C1645="Public",E1645&lt;&gt;""),I1645,"")</f>
      </c>
      <c r="O1645" t="str">
        <f>=IF(AND(C1645="Private nonprofit",E1645&lt;&gt;""),E1645,"")</f>
      </c>
      <c r="P1645" t="str">
        <f>=IF(AND(C1645="Private nonprofit",E1645&lt;&gt;""),I1645,"")</f>
      </c>
    </row>
    <row r="1646">
      <c r="A1646" t="n">
        <v>490805</v>
      </c>
      <c r="B1646" t="s">
        <v>7951</v>
      </c>
      <c r="C1646" t="s">
        <v>149</v>
      </c>
      <c r="D1646" t="n">
        <v>28</v>
      </c>
      <c r="E1646" t="n">
        <v>9637</v>
      </c>
      <c r="F1646" t="n">
        <v>68</v>
      </c>
      <c r="G1646" t="n">
        <v>17</v>
      </c>
      <c r="H1646" t="n">
        <v>10438</v>
      </c>
      <c r="I1646" t="n">
        <v>44</v>
      </c>
      <c r="J1646" s="10" t="str">
        <f>=LOG10(H1646)</f>
      </c>
      <c r="K1646" t="str">
        <f>=_xlfn.RANK.AVG(H1646,H$2:H$1654,1)</f>
      </c>
      <c r="L1646" t="str">
        <f>=_xlfn.RANK.AVG(I1646,I$2:I$1654,1)</f>
      </c>
      <c r="M1646" t="str">
        <f>=IF(AND(C1646="Public",E1646&lt;&gt;""),E1646,"")</f>
      </c>
      <c r="N1646" t="str">
        <f>=IF(AND(C1646="Public",E1646&lt;&gt;""),I1646,"")</f>
      </c>
      <c r="O1646" t="str">
        <f>=IF(AND(C1646="Private nonprofit",E1646&lt;&gt;""),E1646,"")</f>
      </c>
      <c r="P1646" t="str">
        <f>=IF(AND(C1646="Private nonprofit",E1646&lt;&gt;""),I1646,"")</f>
      </c>
    </row>
    <row r="1647">
      <c r="A1647" t="n">
        <v>491640</v>
      </c>
      <c r="B1647" t="s">
        <v>7996</v>
      </c>
      <c r="C1647" t="s">
        <v>163</v>
      </c>
      <c r="D1647" t="n">
        <v>60</v>
      </c>
      <c r="E1647" t="n">
        <v>9303</v>
      </c>
      <c r="F1647" t="n">
        <v>95</v>
      </c>
      <c r="G1647" t="n">
        <v>32</v>
      </c>
      <c r="H1647" t="n">
        <v>191</v>
      </c>
      <c r="I1647" t="n">
        <v>2.4</v>
      </c>
      <c r="J1647" s="10" t="str">
        <f>=LOG10(H1647)</f>
      </c>
      <c r="K1647" t="str">
        <f>=_xlfn.RANK.AVG(H1647,H$2:H$1654,1)</f>
      </c>
      <c r="L1647" t="str">
        <f>=_xlfn.RANK.AVG(I1647,I$2:I$1654,1)</f>
      </c>
      <c r="M1647" t="str">
        <f>=IF(AND(C1647="Public",E1647&lt;&gt;""),E1647,"")</f>
      </c>
      <c r="N1647" t="str">
        <f>=IF(AND(C1647="Public",E1647&lt;&gt;""),I1647,"")</f>
      </c>
      <c r="O1647" t="str">
        <f>=IF(AND(C1647="Private nonprofit",E1647&lt;&gt;""),E1647,"")</f>
      </c>
      <c r="P1647" t="str">
        <f>=IF(AND(C1647="Private nonprofit",E1647&lt;&gt;""),I1647,"")</f>
      </c>
    </row>
    <row r="1648">
      <c r="A1648" t="n">
        <v>492801</v>
      </c>
      <c r="B1648" t="s">
        <v>8066</v>
      </c>
      <c r="C1648" t="s">
        <v>163</v>
      </c>
      <c r="D1648" t="n">
        <v>59</v>
      </c>
      <c r="E1648" t="n">
        <v>13749</v>
      </c>
      <c r="F1648" t="n">
        <v>38</v>
      </c>
      <c r="G1648" t="n">
        <v>17</v>
      </c>
      <c r="H1648" t="n">
        <v>1129</v>
      </c>
      <c r="I1648" t="n">
        <v>20.6</v>
      </c>
      <c r="J1648" s="10" t="str">
        <f>=LOG10(H1648)</f>
      </c>
      <c r="K1648" t="str">
        <f>=_xlfn.RANK.AVG(H1648,H$2:H$1654,1)</f>
      </c>
      <c r="L1648" t="str">
        <f>=_xlfn.RANK.AVG(I1648,I$2:I$1654,1)</f>
      </c>
      <c r="M1648" t="str">
        <f>=IF(AND(C1648="Public",E1648&lt;&gt;""),E1648,"")</f>
      </c>
      <c r="N1648" t="str">
        <f>=IF(AND(C1648="Public",E1648&lt;&gt;""),I1648,"")</f>
      </c>
      <c r="O1648" t="str">
        <f>=IF(AND(C1648="Private nonprofit",E1648&lt;&gt;""),E1648,"")</f>
      </c>
      <c r="P1648" t="str">
        <f>=IF(AND(C1648="Private nonprofit",E1648&lt;&gt;""),I1648,"")</f>
      </c>
    </row>
    <row r="1649">
      <c r="A1649" t="n">
        <v>493600</v>
      </c>
      <c r="B1649" t="s">
        <v>8088</v>
      </c>
      <c r="C1649" t="s">
        <v>163</v>
      </c>
      <c r="D1649" t="n">
        <v>78</v>
      </c>
      <c r="E1649" t="n">
        <v>10403</v>
      </c>
      <c r="F1649" t="n">
        <v>96</v>
      </c>
      <c r="G1649" t="n">
        <v>9</v>
      </c>
      <c r="H1649" t="n">
        <v>178</v>
      </c>
      <c r="I1649" t="n">
        <v>12.3</v>
      </c>
      <c r="J1649" s="10" t="str">
        <f>=LOG10(H1649)</f>
      </c>
      <c r="K1649" t="str">
        <f>=_xlfn.RANK.AVG(H1649,H$2:H$1654,1)</f>
      </c>
      <c r="L1649" t="str">
        <f>=_xlfn.RANK.AVG(I1649,I$2:I$1654,1)</f>
      </c>
      <c r="M1649" t="str">
        <f>=IF(AND(C1649="Public",E1649&lt;&gt;""),E1649,"")</f>
      </c>
      <c r="N1649" t="str">
        <f>=IF(AND(C1649="Public",E1649&lt;&gt;""),I1649,"")</f>
      </c>
      <c r="O1649" t="str">
        <f>=IF(AND(C1649="Private nonprofit",E1649&lt;&gt;""),E1649,"")</f>
      </c>
      <c r="P1649" t="str">
        <f>=IF(AND(C1649="Private nonprofit",E1649&lt;&gt;""),I1649,"")</f>
      </c>
    </row>
    <row r="1650">
      <c r="A1650" t="n">
        <v>494603</v>
      </c>
      <c r="B1650" t="s">
        <v>8135</v>
      </c>
      <c r="C1650" t="s">
        <v>163</v>
      </c>
      <c r="D1650" t="n">
        <v>0</v>
      </c>
      <c r="E1650" t="n">
        <v>11654</v>
      </c>
      <c r="F1650" t="n">
        <v>79</v>
      </c>
      <c r="G1650" t="n">
        <v>20</v>
      </c>
      <c r="H1650" t="n">
        <v>3613</v>
      </c>
      <c r="I1650" t="n">
        <v>31.8</v>
      </c>
      <c r="J1650" s="10" t="str">
        <f>=LOG10(H1650)</f>
      </c>
      <c r="K1650" t="str">
        <f>=_xlfn.RANK.AVG(H1650,H$2:H$1654,1)</f>
      </c>
      <c r="L1650" t="str">
        <f>=_xlfn.RANK.AVG(I1650,I$2:I$1654,1)</f>
      </c>
      <c r="M1650" t="str">
        <f>=IF(AND(C1650="Public",E1650&lt;&gt;""),E1650,"")</f>
      </c>
      <c r="N1650" t="str">
        <f>=IF(AND(C1650="Public",E1650&lt;&gt;""),I1650,"")</f>
      </c>
      <c r="O1650" t="str">
        <f>=IF(AND(C1650="Private nonprofit",E1650&lt;&gt;""),E1650,"")</f>
      </c>
      <c r="P1650" t="str">
        <f>=IF(AND(C1650="Private nonprofit",E1650&lt;&gt;""),I1650,"")</f>
      </c>
    </row>
    <row r="1651">
      <c r="A1651" t="n">
        <v>496627</v>
      </c>
      <c r="B1651" t="s">
        <v>8235</v>
      </c>
      <c r="C1651" t="s">
        <v>189</v>
      </c>
      <c r="D1651" t="n">
        <v>0</v>
      </c>
      <c r="E1651" t="n">
        <v>69431</v>
      </c>
      <c r="F1651" t="n">
        <v>90</v>
      </c>
      <c r="G1651" t="n">
        <v>7</v>
      </c>
      <c r="H1651" t="n">
        <v>1274</v>
      </c>
      <c r="I1651" t="n">
        <v>87.9</v>
      </c>
      <c r="J1651" s="10" t="str">
        <f>=LOG10(H1651)</f>
      </c>
      <c r="K1651" t="str">
        <f>=_xlfn.RANK.AVG(H1651,H$2:H$1654,1)</f>
      </c>
      <c r="L1651" t="str">
        <f>=_xlfn.RANK.AVG(I1651,I$2:I$1654,1)</f>
      </c>
      <c r="M1651" t="str">
        <f>=IF(AND(C1651="Public",E1651&lt;&gt;""),E1651,"")</f>
      </c>
      <c r="N1651" t="str">
        <f>=IF(AND(C1651="Public",E1651&lt;&gt;""),I1651,"")</f>
      </c>
      <c r="O1651" t="str">
        <f>=IF(AND(C1651="Private nonprofit",E1651&lt;&gt;""),E1651,"")</f>
      </c>
      <c r="P1651" t="str">
        <f>=IF(AND(C1651="Private nonprofit",E1651&lt;&gt;""),I1651,"")</f>
      </c>
    </row>
    <row r="1652">
      <c r="A1652" t="n">
        <v>498562</v>
      </c>
      <c r="B1652" t="s">
        <v>8343</v>
      </c>
      <c r="C1652" t="s">
        <v>149</v>
      </c>
      <c r="D1652" t="n">
        <v>29</v>
      </c>
      <c r="E1652" t="n">
        <v>18004</v>
      </c>
      <c r="F1652" t="n">
        <v>75</v>
      </c>
      <c r="G1652" t="n">
        <v>19</v>
      </c>
      <c r="H1652" t="n">
        <v>15299</v>
      </c>
      <c r="I1652" t="n">
        <v>54</v>
      </c>
      <c r="J1652" s="10" t="str">
        <f>=LOG10(H1652)</f>
      </c>
      <c r="K1652" t="str">
        <f>=_xlfn.RANK.AVG(H1652,H$2:H$1654,1)</f>
      </c>
      <c r="L1652" t="str">
        <f>=_xlfn.RANK.AVG(I1652,I$2:I$1654,1)</f>
      </c>
      <c r="M1652" t="str">
        <f>=IF(AND(C1652="Public",E1652&lt;&gt;""),E1652,"")</f>
      </c>
      <c r="N1652" t="str">
        <f>=IF(AND(C1652="Public",E1652&lt;&gt;""),I1652,"")</f>
      </c>
      <c r="O1652" t="str">
        <f>=IF(AND(C1652="Private nonprofit",E1652&lt;&gt;""),E1652,"")</f>
      </c>
      <c r="P1652" t="str">
        <f>=IF(AND(C1652="Private nonprofit",E1652&lt;&gt;""),I1652,"")</f>
      </c>
    </row>
    <row r="1653">
      <c r="A1653" t="n">
        <v>498571</v>
      </c>
      <c r="B1653" t="s">
        <v>8345</v>
      </c>
      <c r="C1653" t="s">
        <v>149</v>
      </c>
      <c r="D1653" t="n">
        <v>37</v>
      </c>
      <c r="E1653" t="n">
        <v>19579</v>
      </c>
      <c r="F1653" t="n">
        <v>70</v>
      </c>
      <c r="G1653" t="n">
        <v>17</v>
      </c>
      <c r="H1653" t="n">
        <v>15415</v>
      </c>
      <c r="I1653" t="n">
        <v>52.7</v>
      </c>
      <c r="J1653" s="10" t="str">
        <f>=LOG10(H1653)</f>
      </c>
      <c r="K1653" t="str">
        <f>=_xlfn.RANK.AVG(H1653,H$2:H$1654,1)</f>
      </c>
      <c r="L1653" t="str">
        <f>=_xlfn.RANK.AVG(I1653,I$2:I$1654,1)</f>
      </c>
      <c r="M1653" t="str">
        <f>=IF(AND(C1653="Public",E1653&lt;&gt;""),E1653,"")</f>
      </c>
      <c r="N1653" t="str">
        <f>=IF(AND(C1653="Public",E1653&lt;&gt;""),I1653,"")</f>
      </c>
      <c r="O1653" t="str">
        <f>=IF(AND(C1653="Private nonprofit",E1653&lt;&gt;""),E1653,"")</f>
      </c>
      <c r="P1653" t="str">
        <f>=IF(AND(C1653="Private nonprofit",E1653&lt;&gt;""),I1653,"")</f>
      </c>
    </row>
    <row r="1654">
      <c r="A1654" t="n">
        <v>498809</v>
      </c>
      <c r="B1654" t="s">
        <v>8356</v>
      </c>
      <c r="C1654" t="s">
        <v>163</v>
      </c>
      <c r="D1654" t="n">
        <v>73</v>
      </c>
      <c r="E1654" t="n">
        <v>10364</v>
      </c>
      <c r="F1654" t="n">
        <v>89</v>
      </c>
      <c r="G1654" t="n">
        <v>12</v>
      </c>
      <c r="H1654" t="n">
        <v>158</v>
      </c>
      <c r="I1654" t="n">
        <v>10.9</v>
      </c>
      <c r="J1654" s="10" t="str">
        <f>=LOG10(H1654)</f>
      </c>
      <c r="K1654" t="str">
        <f>=_xlfn.RANK.AVG(H1654,H$2:H$1654,1)</f>
      </c>
      <c r="L1654" t="str">
        <f>=_xlfn.RANK.AVG(I1654,I$2:I$1654,1)</f>
      </c>
      <c r="M1654" t="str">
        <f>=IF(AND(C1654="Public",E1654&lt;&gt;""),E1654,"")</f>
      </c>
      <c r="N1654" t="str">
        <f>=IF(AND(C1654="Public",E1654&lt;&gt;""),I1654,"")</f>
      </c>
      <c r="O1654" t="str">
        <f>=IF(AND(C1654="Private nonprofit",E1654&lt;&gt;""),E1654,"")</f>
      </c>
      <c r="P1654" t="str">
        <f>=IF(AND(C1654="Private nonprofit",E1654&lt;&gt;""),I1654,"")</f>
      </c>
    </row>
  </sheetData>
  <mergeCells count="2">
    <mergeCell ref="R2:W2"/>
    <mergeCell ref="R24:Y24"/>
  </mergeCells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topLeftCell="A5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8.71" hidden="0" customWidth="1"/>
    <col min="3" max="3" width="3.71" hidden="0" customWidth="1"/>
    <col min="4" max="4" width="52.71" hidden="0" customWidth="1"/>
    <col min="5" max="5" width="14.71" hidden="0" customWidth="1"/>
    <col min="6" max="6" width="18.71" hidden="0" customWidth="1"/>
    <col min="7" max="7" width="3.71" hidden="0" customWidth="1"/>
    <col min="8" max="8" width="3.71" hidden="0" customWidth="1"/>
  </cols>
  <sheetData>
    <row r="1">
      <c r="A1" s="1" t="s">
        <v>8641</v>
      </c>
    </row>
    <row r="2" ht="48" customHeight="1">
      <c r="A2" s="2" t="s">
        <v>8642</v>
      </c>
    </row>
    <row r="4">
      <c r="A4" s="3" t="s">
        <v>149</v>
      </c>
      <c r="B4" s="3" t="s">
        <v>163</v>
      </c>
      <c r="D4" s="3" t="s">
        <v>8643</v>
      </c>
      <c r="E4" s="3" t="s">
        <v>149</v>
      </c>
      <c r="F4" s="3" t="s">
        <v>163</v>
      </c>
    </row>
    <row r="5">
      <c r="A5" s="5" t="n">
        <v>28.7</v>
      </c>
      <c r="B5" s="5" t="n">
        <v>64.2</v>
      </c>
      <c r="D5" t="s">
        <v>8453</v>
      </c>
      <c r="E5" t="str">
        <f>=COUNT(A5:A1100)</f>
      </c>
      <c r="F5" t="str">
        <f>=COUNT(B5:B1100)</f>
      </c>
    </row>
    <row r="6">
      <c r="A6" s="5" t="n">
        <v>62.4</v>
      </c>
      <c r="B6" s="5" t="n">
        <v>36.5</v>
      </c>
      <c r="D6" t="s">
        <v>8413</v>
      </c>
      <c r="E6" s="10" t="str">
        <f>=AVERAGE(A5:A1100)</f>
      </c>
      <c r="F6" s="10" t="str">
        <f>=AVERAGE(B5:B1100)</f>
      </c>
    </row>
    <row r="7">
      <c r="A7" s="5" t="n">
        <v>61.9</v>
      </c>
      <c r="B7" s="5" t="n">
        <v>46.9</v>
      </c>
      <c r="D7" t="s">
        <v>8415</v>
      </c>
      <c r="E7" s="10" t="str">
        <f>=_xlfn.STDEV.S(A5:A1100)</f>
      </c>
      <c r="F7" s="10" t="str">
        <f>=_xlfn.STDEV.S(B5:B1100)</f>
      </c>
    </row>
    <row r="8">
      <c r="A8" s="5" t="n">
        <v>30.2</v>
      </c>
      <c r="B8" s="5" t="n">
        <v>25.7</v>
      </c>
      <c r="D8" t="s">
        <v>8644</v>
      </c>
      <c r="E8" s="10" t="str">
        <f>=_xlfn.VAR.S(A5:A1100)</f>
      </c>
      <c r="F8" s="10" t="str">
        <f>=_xlfn.VAR.S(B5:B1100)</f>
      </c>
    </row>
    <row r="9">
      <c r="A9" s="5" t="n">
        <v>73.7</v>
      </c>
      <c r="B9" s="5" t="n">
        <v>55.5</v>
      </c>
      <c r="D9" t="s">
        <v>8645</v>
      </c>
      <c r="E9" s="10" t="str">
        <f>=E7/SQRT(E5)</f>
      </c>
      <c r="F9" s="10" t="str">
        <f>=F7/SQRT(F5)</f>
      </c>
    </row>
    <row r="10">
      <c r="A10" s="5" t="n">
        <v>35.7</v>
      </c>
      <c r="B10" s="5" t="n">
        <v>49.9</v>
      </c>
    </row>
    <row r="11">
      <c r="A11" s="5" t="n">
        <v>79.2</v>
      </c>
      <c r="B11" s="5" t="n">
        <v>79.9</v>
      </c>
      <c r="D11" s="3" t="s">
        <v>8646</v>
      </c>
      <c r="E11" s="3" t="s">
        <v>8411</v>
      </c>
    </row>
    <row r="12">
      <c r="A12" s="5" t="n">
        <v>51.1</v>
      </c>
      <c r="B12" s="5" t="n">
        <v>11.1</v>
      </c>
      <c r="D12" t="s">
        <v>8647</v>
      </c>
      <c r="E12" s="10" t="str">
        <f>=F6-E6</f>
      </c>
    </row>
    <row r="13">
      <c r="A13" s="5" t="n">
        <v>36.5</v>
      </c>
      <c r="B13" s="5" t="n">
        <v>56.1</v>
      </c>
      <c r="D13" t="s">
        <v>8648</v>
      </c>
      <c r="E13" s="10" t="str">
        <f>=SQRT(E8/E5+F8/F5)</f>
      </c>
    </row>
    <row r="14">
      <c r="A14" s="5" t="n">
        <v>49.4</v>
      </c>
      <c r="B14" s="5" t="n">
        <v>41</v>
      </c>
      <c r="D14" t="s">
        <v>8649</v>
      </c>
      <c r="E14" s="10" t="str">
        <f>=E12/E13</f>
      </c>
    </row>
    <row r="15">
      <c r="A15" s="5" t="n">
        <v>54</v>
      </c>
      <c r="B15" s="5" t="n">
        <v>65</v>
      </c>
      <c r="D15" t="s">
        <v>8650</v>
      </c>
      <c r="E15" s="10" t="str">
        <f>=(E8/E5+F8/F5)^2/((E8/E5)^2/(E5-1)+(F8/F5)^2/(F5-1))</f>
      </c>
    </row>
    <row r="16">
      <c r="A16" s="5" t="n">
        <v>52</v>
      </c>
      <c r="B16" s="5" t="n">
        <v>57.1</v>
      </c>
      <c r="D16" t="s">
        <v>8651</v>
      </c>
      <c r="E16" s="26" t="str">
        <f>=_xlfn.T.DIST.2T(ABS(E14),E15)</f>
      </c>
    </row>
    <row r="17">
      <c r="A17" s="5" t="n">
        <v>45.7</v>
      </c>
      <c r="B17" s="5" t="n">
        <v>40.6</v>
      </c>
      <c r="D17" t="s">
        <v>8652</v>
      </c>
      <c r="E17" s="26" t="str">
        <f>=_xlfn.T.TEST(A5:A1100,B5:B1100,2,3)</f>
      </c>
    </row>
    <row r="18">
      <c r="A18" s="5" t="n">
        <v>28.4</v>
      </c>
      <c r="B18" s="5" t="n">
        <v>69.8</v>
      </c>
      <c r="D18" t="s">
        <v>8653</v>
      </c>
      <c r="E18" s="10" t="str">
        <f>=E12-_xlfn.T.INV.2T(0.05,E15)*E13</f>
      </c>
    </row>
    <row r="19">
      <c r="A19" s="5" t="n">
        <v>32.8</v>
      </c>
      <c r="B19" s="5" t="n">
        <v>35.9</v>
      </c>
      <c r="D19" t="s">
        <v>8654</v>
      </c>
      <c r="E19" s="10" t="str">
        <f>=E12+_xlfn.T.INV.2T(0.05,E15)*E13</f>
      </c>
    </row>
    <row r="20">
      <c r="A20" s="5" t="n">
        <v>32.9</v>
      </c>
      <c r="B20" s="5" t="n">
        <v>41.4</v>
      </c>
      <c r="D20" t="s">
        <v>8655</v>
      </c>
      <c r="E20" s="10" t="str">
        <f>=SQRT(((E5-1)*E8+(F5-1)*F8)/(E5+F5-2))</f>
      </c>
    </row>
    <row r="21">
      <c r="A21" s="5" t="n">
        <v>67.8</v>
      </c>
      <c r="B21" s="5" t="n">
        <v>2.6</v>
      </c>
      <c r="D21" t="s">
        <v>8656</v>
      </c>
      <c r="E21" s="10" t="str">
        <f>=E12/E20</f>
      </c>
    </row>
    <row r="22">
      <c r="A22" s="5" t="n">
        <v>65.9</v>
      </c>
      <c r="B22" s="5" t="n">
        <v>55.9</v>
      </c>
      <c r="D22" t="s">
        <v>8657</v>
      </c>
      <c r="E22" s="27" t="str">
        <f>=_xlfn.NORM.S.DIST(E21/SQRT(2),TRUE)</f>
      </c>
    </row>
    <row r="23">
      <c r="A23" s="5" t="n">
        <v>56.8</v>
      </c>
      <c r="B23" s="5" t="n">
        <v>43.1</v>
      </c>
    </row>
    <row r="24" ht="60" customHeight="1">
      <c r="A24" s="5" t="n">
        <v>39.4</v>
      </c>
      <c r="B24" s="5" t="n">
        <v>33.3</v>
      </c>
      <c r="D24" s="2" t="s">
        <v>8658</v>
      </c>
    </row>
    <row r="25">
      <c r="A25" s="5" t="n">
        <v>70</v>
      </c>
      <c r="B25" s="5" t="n">
        <v>70.9</v>
      </c>
    </row>
    <row r="26">
      <c r="A26" s="5" t="n">
        <v>39.8</v>
      </c>
      <c r="B26" s="5" t="n">
        <v>69.2</v>
      </c>
    </row>
    <row r="27">
      <c r="A27" s="5" t="n">
        <v>53</v>
      </c>
      <c r="B27" s="5" t="n">
        <v>66.8</v>
      </c>
    </row>
    <row r="28">
      <c r="A28" s="5" t="n">
        <v>43</v>
      </c>
      <c r="B28" s="5" t="n">
        <v>70.3</v>
      </c>
    </row>
    <row r="29">
      <c r="A29" s="5" t="n">
        <v>35.1</v>
      </c>
      <c r="B29" s="5" t="n">
        <v>51.8</v>
      </c>
    </row>
    <row r="30">
      <c r="A30" s="5" t="n">
        <v>53</v>
      </c>
      <c r="B30" s="5" t="n">
        <v>32.3</v>
      </c>
    </row>
    <row r="31">
      <c r="A31" s="5" t="n">
        <v>38.7</v>
      </c>
      <c r="B31" s="5" t="n">
        <v>34.8</v>
      </c>
    </row>
    <row r="32">
      <c r="A32" s="5" t="n">
        <v>40.8</v>
      </c>
      <c r="B32" s="5" t="n">
        <v>82.6</v>
      </c>
    </row>
    <row r="33">
      <c r="A33" s="5" t="n">
        <v>35.8</v>
      </c>
      <c r="B33" s="5" t="n">
        <v>64.4</v>
      </c>
    </row>
    <row r="34">
      <c r="A34" s="5" t="n">
        <v>85.2</v>
      </c>
      <c r="B34" s="5" t="n">
        <v>19.4</v>
      </c>
    </row>
    <row r="35">
      <c r="A35" s="5" t="n">
        <v>49.3</v>
      </c>
      <c r="B35" s="5" t="n">
        <v>68.8</v>
      </c>
    </row>
    <row r="36">
      <c r="A36" s="5" t="n">
        <v>58</v>
      </c>
      <c r="B36" s="5" t="n">
        <v>59.5</v>
      </c>
    </row>
    <row r="37">
      <c r="A37" s="5" t="n">
        <v>54.7</v>
      </c>
      <c r="B37" s="5" t="n">
        <v>58.7</v>
      </c>
    </row>
    <row r="38">
      <c r="A38" s="5" t="n">
        <v>66.7</v>
      </c>
      <c r="B38" s="5" t="n">
        <v>93.2</v>
      </c>
    </row>
    <row r="39">
      <c r="A39" s="5" t="n">
        <v>63.6</v>
      </c>
      <c r="B39" s="5" t="n">
        <v>74</v>
      </c>
    </row>
    <row r="40">
      <c r="A40" s="5" t="n">
        <v>46.9</v>
      </c>
      <c r="B40" s="5" t="n">
        <v>64.2</v>
      </c>
    </row>
    <row r="41">
      <c r="A41" s="5" t="n">
        <v>54.8</v>
      </c>
      <c r="B41" s="5" t="n">
        <v>80.1</v>
      </c>
    </row>
    <row r="42">
      <c r="A42" s="5" t="n">
        <v>69.2</v>
      </c>
      <c r="B42" s="5" t="n">
        <v>62.5</v>
      </c>
    </row>
    <row r="43">
      <c r="A43" s="5" t="n">
        <v>45.5</v>
      </c>
      <c r="B43" s="5" t="n">
        <v>23.5</v>
      </c>
    </row>
    <row r="44">
      <c r="A44" s="5" t="n">
        <v>69.9</v>
      </c>
      <c r="B44" s="5" t="n">
        <v>95.2</v>
      </c>
    </row>
    <row r="45">
      <c r="A45" s="5" t="n">
        <v>52.6</v>
      </c>
      <c r="B45" s="5" t="n">
        <v>46.7</v>
      </c>
    </row>
    <row r="46">
      <c r="A46" s="5" t="n">
        <v>56.2</v>
      </c>
      <c r="B46" s="5" t="n">
        <v>76.3</v>
      </c>
    </row>
    <row r="47">
      <c r="A47" s="5" t="n">
        <v>55.8</v>
      </c>
      <c r="B47" s="5" t="n">
        <v>55.9</v>
      </c>
    </row>
    <row r="48">
      <c r="A48" s="5" t="n">
        <v>92.9</v>
      </c>
      <c r="B48" s="5" t="n">
        <v>93.8</v>
      </c>
    </row>
    <row r="49">
      <c r="A49" s="5" t="n">
        <v>85.1</v>
      </c>
      <c r="B49" s="5" t="n">
        <v>50.8</v>
      </c>
    </row>
    <row r="50">
      <c r="A50" s="5" t="n">
        <v>86</v>
      </c>
      <c r="B50" s="5" t="n">
        <v>65.4</v>
      </c>
    </row>
    <row r="51">
      <c r="A51" s="5" t="n">
        <v>92.7</v>
      </c>
      <c r="B51" s="5" t="n">
        <v>63</v>
      </c>
    </row>
    <row r="52">
      <c r="A52" s="5" t="n">
        <v>76.6</v>
      </c>
      <c r="B52" s="5" t="n">
        <v>59.6</v>
      </c>
    </row>
    <row r="53">
      <c r="A53" s="5" t="n">
        <v>87.6</v>
      </c>
      <c r="B53" s="5" t="n">
        <v>63.8</v>
      </c>
    </row>
    <row r="54">
      <c r="A54" s="5" t="n">
        <v>85.3</v>
      </c>
      <c r="B54" s="5" t="n">
        <v>79.8</v>
      </c>
    </row>
    <row r="55">
      <c r="A55" s="5" t="n">
        <v>74.5</v>
      </c>
      <c r="B55" s="5" t="n">
        <v>51.3</v>
      </c>
    </row>
    <row r="56">
      <c r="A56" s="5" t="n">
        <v>66.8</v>
      </c>
      <c r="B56" s="5" t="n">
        <v>54.9</v>
      </c>
    </row>
    <row r="57">
      <c r="A57" s="5" t="n">
        <v>46.6</v>
      </c>
      <c r="B57" s="5" t="n">
        <v>31.5</v>
      </c>
    </row>
    <row r="58">
      <c r="A58" s="5" t="n">
        <v>78.3</v>
      </c>
      <c r="B58" s="5" t="n">
        <v>85.1</v>
      </c>
    </row>
    <row r="59">
      <c r="A59" s="5" t="n">
        <v>50.1</v>
      </c>
      <c r="B59" s="5" t="n">
        <v>60.6</v>
      </c>
    </row>
    <row r="60">
      <c r="A60" s="5" t="n">
        <v>64.7</v>
      </c>
      <c r="B60" s="5" t="n">
        <v>45.7</v>
      </c>
    </row>
    <row r="61">
      <c r="A61" s="5" t="n">
        <v>60.5</v>
      </c>
      <c r="B61" s="5" t="n">
        <v>51.8</v>
      </c>
    </row>
    <row r="62">
      <c r="A62" s="5" t="n">
        <v>26.7</v>
      </c>
      <c r="B62" s="5" t="n">
        <v>65.7</v>
      </c>
    </row>
    <row r="63">
      <c r="A63" s="5" t="n">
        <v>47.4</v>
      </c>
      <c r="B63" s="5" t="n">
        <v>84.7</v>
      </c>
    </row>
    <row r="64">
      <c r="A64" s="5" t="n">
        <v>45.3</v>
      </c>
      <c r="B64" s="5" t="n">
        <v>83.2</v>
      </c>
    </row>
    <row r="65">
      <c r="A65" s="5" t="n">
        <v>75</v>
      </c>
      <c r="B65" s="5" t="n">
        <v>73.8</v>
      </c>
    </row>
    <row r="66">
      <c r="A66" s="5" t="n">
        <v>13.9</v>
      </c>
      <c r="B66" s="5" t="n">
        <v>93.2</v>
      </c>
    </row>
    <row r="67">
      <c r="A67" s="5" t="n">
        <v>79.4</v>
      </c>
      <c r="B67" s="5" t="n">
        <v>70.7</v>
      </c>
    </row>
    <row r="68">
      <c r="A68" s="5" t="n">
        <v>66.9</v>
      </c>
      <c r="B68" s="5" t="n">
        <v>81.6</v>
      </c>
    </row>
    <row r="69">
      <c r="A69" s="5" t="n">
        <v>43.1</v>
      </c>
      <c r="B69" s="5" t="n">
        <v>52.5</v>
      </c>
    </row>
    <row r="70">
      <c r="A70" s="5" t="n">
        <v>47.4</v>
      </c>
      <c r="B70" s="5" t="n">
        <v>71.1</v>
      </c>
    </row>
    <row r="71">
      <c r="A71" s="5" t="n">
        <v>29.9</v>
      </c>
      <c r="B71" s="5" t="n">
        <v>60.7</v>
      </c>
    </row>
    <row r="72">
      <c r="A72" s="5" t="n">
        <v>51.3</v>
      </c>
      <c r="B72" s="5" t="n">
        <v>88.5</v>
      </c>
    </row>
    <row r="73">
      <c r="A73" s="5" t="n">
        <v>38</v>
      </c>
      <c r="B73" s="5" t="n">
        <v>87.1</v>
      </c>
    </row>
    <row r="74">
      <c r="A74" s="5" t="n">
        <v>88.1</v>
      </c>
      <c r="B74" s="5" t="n">
        <v>41.7</v>
      </c>
    </row>
    <row r="75">
      <c r="A75" s="5" t="n">
        <v>50.7</v>
      </c>
      <c r="B75" s="5" t="n">
        <v>69</v>
      </c>
    </row>
    <row r="76">
      <c r="A76" s="5" t="n">
        <v>49.3</v>
      </c>
      <c r="B76" s="5" t="n">
        <v>56</v>
      </c>
    </row>
    <row r="77">
      <c r="A77" s="5" t="n">
        <v>83.9</v>
      </c>
      <c r="B77" s="5" t="n">
        <v>70</v>
      </c>
    </row>
    <row r="78">
      <c r="A78" s="5" t="n">
        <v>57.9</v>
      </c>
      <c r="B78" s="5" t="n">
        <v>92</v>
      </c>
    </row>
    <row r="79">
      <c r="A79" s="5" t="n">
        <v>47.8</v>
      </c>
      <c r="B79" s="5" t="n">
        <v>82</v>
      </c>
    </row>
    <row r="80">
      <c r="A80" s="5" t="n">
        <v>87.9</v>
      </c>
      <c r="B80" s="5" t="n">
        <v>70.1</v>
      </c>
    </row>
    <row r="81">
      <c r="A81" s="5" t="n">
        <v>49.8</v>
      </c>
      <c r="B81" s="5" t="n">
        <v>63.4</v>
      </c>
    </row>
    <row r="82">
      <c r="A82" s="5" t="n">
        <v>38.7</v>
      </c>
      <c r="B82" s="5" t="n">
        <v>54.8</v>
      </c>
    </row>
    <row r="83">
      <c r="A83" s="5" t="n">
        <v>80.6</v>
      </c>
      <c r="B83" s="5" t="n">
        <v>20</v>
      </c>
    </row>
    <row r="84">
      <c r="A84" s="5" t="n">
        <v>39.5</v>
      </c>
      <c r="B84" s="5" t="n">
        <v>55.6</v>
      </c>
    </row>
    <row r="85">
      <c r="A85" s="5" t="n">
        <v>75.1</v>
      </c>
      <c r="B85" s="5" t="n">
        <v>86</v>
      </c>
    </row>
    <row r="86">
      <c r="A86" s="5" t="n">
        <v>51.9</v>
      </c>
      <c r="B86" s="5" t="n">
        <v>78</v>
      </c>
    </row>
    <row r="87">
      <c r="A87" s="5" t="n">
        <v>64.3</v>
      </c>
      <c r="B87" s="5" t="n">
        <v>45.9</v>
      </c>
    </row>
    <row r="88">
      <c r="A88" s="5" t="n">
        <v>73.9</v>
      </c>
      <c r="B88" s="5" t="n">
        <v>60.9</v>
      </c>
    </row>
    <row r="89">
      <c r="A89" s="5" t="n">
        <v>83</v>
      </c>
      <c r="B89" s="5" t="n">
        <v>46.3</v>
      </c>
    </row>
    <row r="90">
      <c r="A90" s="5" t="n">
        <v>91.4</v>
      </c>
      <c r="B90" s="5" t="n">
        <v>46.1</v>
      </c>
    </row>
    <row r="91">
      <c r="A91" s="5" t="n">
        <v>62.9</v>
      </c>
      <c r="B91" s="5" t="n">
        <v>83.7</v>
      </c>
    </row>
    <row r="92">
      <c r="A92" s="5" t="n">
        <v>74.6</v>
      </c>
      <c r="B92" s="5" t="n">
        <v>83.8</v>
      </c>
    </row>
    <row r="93">
      <c r="A93" s="5" t="n">
        <v>61.8</v>
      </c>
      <c r="B93" s="5" t="n">
        <v>61.1</v>
      </c>
    </row>
    <row r="94">
      <c r="A94" s="5" t="n">
        <v>28.1</v>
      </c>
      <c r="B94" s="5" t="n">
        <v>44.3</v>
      </c>
    </row>
    <row r="95">
      <c r="A95" s="5" t="n">
        <v>29.1</v>
      </c>
      <c r="B95" s="5" t="n">
        <v>59.1</v>
      </c>
    </row>
    <row r="96">
      <c r="A96" s="5" t="n">
        <v>25.8</v>
      </c>
      <c r="B96" s="5" t="n">
        <v>77.3</v>
      </c>
    </row>
    <row r="97">
      <c r="A97" s="5" t="n">
        <v>35.1</v>
      </c>
      <c r="B97" s="5" t="n">
        <v>74.5</v>
      </c>
    </row>
    <row r="98">
      <c r="A98" s="5" t="n">
        <v>42</v>
      </c>
      <c r="B98" s="5" t="n">
        <v>69.7</v>
      </c>
    </row>
    <row r="99">
      <c r="A99" s="5" t="n">
        <v>30.8</v>
      </c>
      <c r="B99" s="5" t="n">
        <v>82.8</v>
      </c>
    </row>
    <row r="100">
      <c r="A100" s="5" t="n">
        <v>45.2</v>
      </c>
      <c r="B100" s="5" t="n">
        <v>91.6</v>
      </c>
    </row>
    <row r="101">
      <c r="A101" s="5" t="n">
        <v>92.3</v>
      </c>
      <c r="B101" s="5" t="n">
        <v>96.3</v>
      </c>
    </row>
    <row r="102">
      <c r="A102" s="5" t="n">
        <v>31.9</v>
      </c>
      <c r="B102" s="5" t="n">
        <v>57.2</v>
      </c>
    </row>
    <row r="103">
      <c r="A103" s="5" t="n">
        <v>61.6</v>
      </c>
      <c r="B103" s="5" t="n">
        <v>23</v>
      </c>
    </row>
    <row r="104">
      <c r="A104" s="5" t="n">
        <v>52.7</v>
      </c>
      <c r="B104" s="5" t="n">
        <v>78.5</v>
      </c>
    </row>
    <row r="105">
      <c r="A105" s="5" t="n">
        <v>53.6</v>
      </c>
      <c r="B105" s="5" t="n">
        <v>81.3</v>
      </c>
    </row>
    <row r="106">
      <c r="A106" s="5" t="n">
        <v>87.2</v>
      </c>
      <c r="B106" s="5" t="n">
        <v>46.6</v>
      </c>
    </row>
    <row r="107">
      <c r="A107" s="5" t="n">
        <v>16</v>
      </c>
      <c r="B107" s="5" t="n">
        <v>85.2</v>
      </c>
    </row>
    <row r="108">
      <c r="A108" s="5" t="n">
        <v>27.1</v>
      </c>
      <c r="B108" s="5" t="n">
        <v>94.3</v>
      </c>
    </row>
    <row r="109">
      <c r="A109" s="5" t="n">
        <v>41.7</v>
      </c>
      <c r="B109" s="5" t="n">
        <v>68.9</v>
      </c>
    </row>
    <row r="110">
      <c r="A110" s="5" t="n">
        <v>42.7</v>
      </c>
      <c r="B110" s="5" t="n">
        <v>44.4</v>
      </c>
    </row>
    <row r="111">
      <c r="A111" s="5" t="n">
        <v>41.6</v>
      </c>
      <c r="B111" s="5" t="n">
        <v>52.6</v>
      </c>
    </row>
    <row r="112">
      <c r="A112" s="5" t="n">
        <v>62.6</v>
      </c>
      <c r="B112" s="5" t="n">
        <v>36.6</v>
      </c>
    </row>
    <row r="113">
      <c r="A113" s="5" t="n">
        <v>46.8</v>
      </c>
      <c r="B113" s="5" t="n">
        <v>27.8</v>
      </c>
    </row>
    <row r="114">
      <c r="A114" s="5" t="n">
        <v>61.2</v>
      </c>
      <c r="B114" s="5" t="n">
        <v>52.7</v>
      </c>
    </row>
    <row r="115">
      <c r="A115" s="5" t="n">
        <v>35.5</v>
      </c>
      <c r="B115" s="5" t="n">
        <v>23.6</v>
      </c>
    </row>
    <row r="116">
      <c r="A116" s="5" t="n">
        <v>60.9</v>
      </c>
      <c r="B116" s="5" t="n">
        <v>67.6</v>
      </c>
    </row>
    <row r="117">
      <c r="A117" s="5" t="n">
        <v>36.7</v>
      </c>
      <c r="B117" s="5" t="n">
        <v>28</v>
      </c>
    </row>
    <row r="118">
      <c r="A118" s="5" t="n">
        <v>16.9</v>
      </c>
      <c r="B118" s="5" t="n">
        <v>67.8</v>
      </c>
    </row>
    <row r="119">
      <c r="A119" s="5" t="n">
        <v>45.2</v>
      </c>
      <c r="B119" s="5" t="n">
        <v>55.9</v>
      </c>
    </row>
    <row r="120">
      <c r="A120" s="5" t="n">
        <v>19.6</v>
      </c>
      <c r="B120" s="5" t="n">
        <v>47.6</v>
      </c>
    </row>
    <row r="121">
      <c r="A121" s="5" t="n">
        <v>60.3</v>
      </c>
      <c r="B121" s="5" t="n">
        <v>34.4</v>
      </c>
    </row>
    <row r="122">
      <c r="A122" s="5" t="n">
        <v>84.9</v>
      </c>
      <c r="B122" s="5" t="n">
        <v>65.5</v>
      </c>
    </row>
    <row r="123">
      <c r="A123" s="5" t="n">
        <v>66.3</v>
      </c>
      <c r="B123" s="5" t="n">
        <v>27.6</v>
      </c>
    </row>
    <row r="124">
      <c r="A124" s="5" t="n">
        <v>49.6</v>
      </c>
      <c r="B124" s="5" t="n">
        <v>69.3</v>
      </c>
    </row>
    <row r="125">
      <c r="A125" s="5" t="n">
        <v>16.8</v>
      </c>
      <c r="B125" s="5" t="n">
        <v>57</v>
      </c>
    </row>
    <row r="126">
      <c r="A126" s="5" t="n">
        <v>61.5</v>
      </c>
      <c r="B126" s="5" t="n">
        <v>43.4</v>
      </c>
    </row>
    <row r="127">
      <c r="A127" s="5" t="n">
        <v>53.9</v>
      </c>
      <c r="B127" s="5" t="n">
        <v>84.2</v>
      </c>
    </row>
    <row r="128">
      <c r="A128" s="5" t="n">
        <v>53</v>
      </c>
      <c r="B128" s="5" t="n">
        <v>64.3</v>
      </c>
    </row>
    <row r="129">
      <c r="A129" s="5" t="n">
        <v>44.8</v>
      </c>
      <c r="B129" s="5" t="n">
        <v>58.7</v>
      </c>
    </row>
    <row r="130">
      <c r="A130" s="5" t="n">
        <v>62.7</v>
      </c>
      <c r="B130" s="5" t="n">
        <v>70.8</v>
      </c>
    </row>
    <row r="131">
      <c r="A131" s="5" t="n">
        <v>32.1</v>
      </c>
      <c r="B131" s="5" t="n">
        <v>76.9</v>
      </c>
    </row>
    <row r="132">
      <c r="A132" s="5" t="n">
        <v>53.8</v>
      </c>
      <c r="B132" s="5" t="n">
        <v>48.8</v>
      </c>
    </row>
    <row r="133">
      <c r="A133" s="5" t="n">
        <v>51.8</v>
      </c>
      <c r="B133" s="5" t="n">
        <v>43.4</v>
      </c>
    </row>
    <row r="134">
      <c r="A134" s="5" t="n">
        <v>41.1</v>
      </c>
      <c r="B134" s="5" t="n">
        <v>62.8</v>
      </c>
    </row>
    <row r="135">
      <c r="A135" s="5" t="n">
        <v>44</v>
      </c>
      <c r="B135" s="5" t="n">
        <v>48.9</v>
      </c>
    </row>
    <row r="136">
      <c r="A136" s="5" t="n">
        <v>36.2</v>
      </c>
      <c r="B136" s="5" t="n">
        <v>61.9</v>
      </c>
    </row>
    <row r="137">
      <c r="A137" s="5" t="n">
        <v>81.2</v>
      </c>
      <c r="B137" s="5" t="n">
        <v>32.6</v>
      </c>
    </row>
    <row r="138">
      <c r="A138" s="5" t="n">
        <v>36.3</v>
      </c>
      <c r="B138" s="5" t="n">
        <v>30.5</v>
      </c>
    </row>
    <row r="139">
      <c r="A139" s="5" t="n">
        <v>33.2</v>
      </c>
      <c r="B139" s="5" t="n">
        <v>25.4</v>
      </c>
    </row>
    <row r="140">
      <c r="A140" s="5" t="n">
        <v>45.4</v>
      </c>
      <c r="B140" s="5" t="n">
        <v>70.5</v>
      </c>
    </row>
    <row r="141">
      <c r="A141" s="5" t="n">
        <v>29.4</v>
      </c>
      <c r="B141" s="5" t="n">
        <v>50.8</v>
      </c>
    </row>
    <row r="142">
      <c r="A142" s="5" t="n">
        <v>75.5</v>
      </c>
      <c r="B142" s="5" t="n">
        <v>47.8</v>
      </c>
    </row>
    <row r="143">
      <c r="A143" s="5" t="n">
        <v>73.1</v>
      </c>
      <c r="B143" s="5" t="n">
        <v>73.9</v>
      </c>
    </row>
    <row r="144">
      <c r="A144" s="5" t="n">
        <v>68.9</v>
      </c>
      <c r="B144" s="5" t="n">
        <v>36.8</v>
      </c>
    </row>
    <row r="145">
      <c r="A145" s="5" t="n">
        <v>54.3</v>
      </c>
      <c r="B145" s="5" t="n">
        <v>19.9</v>
      </c>
    </row>
    <row r="146">
      <c r="A146" s="5" t="n">
        <v>48</v>
      </c>
      <c r="B146" s="5" t="n">
        <v>70.7</v>
      </c>
    </row>
    <row r="147">
      <c r="A147" s="5" t="n">
        <v>68.8</v>
      </c>
      <c r="B147" s="5" t="n">
        <v>36.9</v>
      </c>
    </row>
    <row r="148">
      <c r="A148" s="5" t="n">
        <v>70.4</v>
      </c>
      <c r="B148" s="5" t="n">
        <v>91.8</v>
      </c>
    </row>
    <row r="149">
      <c r="A149" s="5" t="n">
        <v>53.9</v>
      </c>
      <c r="B149" s="5" t="n">
        <v>41.8</v>
      </c>
    </row>
    <row r="150">
      <c r="A150" s="5" t="n">
        <v>41.4</v>
      </c>
      <c r="B150" s="5" t="n">
        <v>32.1</v>
      </c>
    </row>
    <row r="151">
      <c r="A151" s="5" t="n">
        <v>51.3</v>
      </c>
      <c r="B151" s="5" t="n">
        <v>73.4</v>
      </c>
    </row>
    <row r="152">
      <c r="A152" s="5" t="n">
        <v>55</v>
      </c>
      <c r="B152" s="5" t="n">
        <v>52.7</v>
      </c>
    </row>
    <row r="153">
      <c r="A153" s="5" t="n">
        <v>28.4</v>
      </c>
      <c r="B153" s="5" t="n">
        <v>53</v>
      </c>
    </row>
    <row r="154">
      <c r="A154" s="5" t="n">
        <v>69.7</v>
      </c>
      <c r="B154" s="5" t="n">
        <v>21.7</v>
      </c>
    </row>
    <row r="155">
      <c r="A155" s="5" t="n">
        <v>60.6</v>
      </c>
      <c r="B155" s="5" t="n">
        <v>40.4</v>
      </c>
    </row>
    <row r="156">
      <c r="A156" s="5" t="n">
        <v>49.3</v>
      </c>
      <c r="B156" s="5" t="n">
        <v>35.8</v>
      </c>
    </row>
    <row r="157">
      <c r="A157" s="5" t="n">
        <v>62.9</v>
      </c>
      <c r="B157" s="5" t="n">
        <v>70.5</v>
      </c>
    </row>
    <row r="158">
      <c r="A158" s="5" t="n">
        <v>49.5</v>
      </c>
      <c r="B158" s="5" t="n">
        <v>36</v>
      </c>
    </row>
    <row r="159">
      <c r="A159" s="5" t="n">
        <v>56.1</v>
      </c>
      <c r="B159" s="5" t="n">
        <v>76.1</v>
      </c>
    </row>
    <row r="160">
      <c r="A160" s="5" t="n">
        <v>32.3</v>
      </c>
      <c r="B160" s="5" t="n">
        <v>29</v>
      </c>
    </row>
    <row r="161">
      <c r="A161" s="5" t="n">
        <v>39.9</v>
      </c>
      <c r="B161" s="5" t="n">
        <v>44.7</v>
      </c>
    </row>
    <row r="162">
      <c r="A162" s="5" t="n">
        <v>67.6</v>
      </c>
      <c r="B162" s="5" t="n">
        <v>41.1</v>
      </c>
    </row>
    <row r="163">
      <c r="A163" s="5" t="n">
        <v>33.2</v>
      </c>
      <c r="B163" s="5" t="n">
        <v>60.6</v>
      </c>
    </row>
    <row r="164">
      <c r="A164" s="5" t="n">
        <v>57.2</v>
      </c>
      <c r="B164" s="5" t="n">
        <v>45.7</v>
      </c>
    </row>
    <row r="165">
      <c r="A165" s="5" t="n">
        <v>50.8</v>
      </c>
      <c r="B165" s="5" t="n">
        <v>62.9</v>
      </c>
    </row>
    <row r="166">
      <c r="A166" s="5" t="n">
        <v>42.5</v>
      </c>
      <c r="B166" s="5" t="n">
        <v>41.4</v>
      </c>
    </row>
    <row r="167">
      <c r="A167" s="5" t="n">
        <v>53.4</v>
      </c>
      <c r="B167" s="5" t="n">
        <v>64.1</v>
      </c>
    </row>
    <row r="168">
      <c r="A168" s="5" t="n">
        <v>48.3</v>
      </c>
      <c r="B168" s="5" t="n">
        <v>63.3</v>
      </c>
    </row>
    <row r="169">
      <c r="A169" s="5" t="n">
        <v>44.4</v>
      </c>
      <c r="B169" s="5" t="n">
        <v>51.3</v>
      </c>
    </row>
    <row r="170">
      <c r="A170" s="5" t="n">
        <v>44.9</v>
      </c>
      <c r="B170" s="5" t="n">
        <v>64</v>
      </c>
    </row>
    <row r="171">
      <c r="A171" s="5" t="n">
        <v>28.5</v>
      </c>
      <c r="B171" s="5" t="n">
        <v>79.2</v>
      </c>
    </row>
    <row r="172">
      <c r="A172" s="5" t="n">
        <v>17.9</v>
      </c>
      <c r="B172" s="5" t="n">
        <v>58.3</v>
      </c>
    </row>
    <row r="173">
      <c r="A173" s="5" t="n">
        <v>52</v>
      </c>
      <c r="B173" s="5" t="n">
        <v>52.4</v>
      </c>
    </row>
    <row r="174">
      <c r="A174" s="5" t="n">
        <v>20</v>
      </c>
      <c r="B174" s="5" t="n">
        <v>72.1</v>
      </c>
    </row>
    <row r="175">
      <c r="A175" s="5" t="n">
        <v>52.8</v>
      </c>
      <c r="B175" s="5" t="n">
        <v>94.9</v>
      </c>
    </row>
    <row r="176">
      <c r="A176" s="5" t="n">
        <v>35.9</v>
      </c>
      <c r="B176" s="5" t="n">
        <v>48.5</v>
      </c>
    </row>
    <row r="177">
      <c r="A177" s="5" t="n">
        <v>56.4</v>
      </c>
      <c r="B177" s="5" t="n">
        <v>46.5</v>
      </c>
    </row>
    <row r="178">
      <c r="A178" s="5" t="n">
        <v>61.5</v>
      </c>
      <c r="B178" s="5" t="n">
        <v>70</v>
      </c>
    </row>
    <row r="179">
      <c r="A179" s="5" t="n">
        <v>33.6</v>
      </c>
      <c r="B179" s="5" t="n">
        <v>13.9</v>
      </c>
    </row>
    <row r="180">
      <c r="A180" s="5" t="n">
        <v>46.3</v>
      </c>
      <c r="B180" s="5" t="n">
        <v>65.2</v>
      </c>
    </row>
    <row r="181">
      <c r="A181" s="5" t="n">
        <v>46.7</v>
      </c>
      <c r="B181" s="5" t="n">
        <v>38.7</v>
      </c>
    </row>
    <row r="182">
      <c r="A182" s="5" t="n">
        <v>38.1</v>
      </c>
      <c r="B182" s="5" t="n">
        <v>51.4</v>
      </c>
    </row>
    <row r="183">
      <c r="A183" s="5" t="n">
        <v>25.6</v>
      </c>
      <c r="B183" s="5" t="n">
        <v>51</v>
      </c>
    </row>
    <row r="184">
      <c r="A184" s="5" t="n">
        <v>52.1</v>
      </c>
      <c r="B184" s="5" t="n">
        <v>82.5</v>
      </c>
    </row>
    <row r="185">
      <c r="A185" s="5" t="n">
        <v>23.7</v>
      </c>
      <c r="B185" s="5" t="n">
        <v>61.1</v>
      </c>
    </row>
    <row r="186">
      <c r="A186" s="5" t="n">
        <v>69.7</v>
      </c>
      <c r="B186" s="5" t="n">
        <v>72.4</v>
      </c>
    </row>
    <row r="187">
      <c r="A187" s="5" t="n">
        <v>88.5</v>
      </c>
      <c r="B187" s="5" t="n">
        <v>53.3</v>
      </c>
    </row>
    <row r="188">
      <c r="A188" s="5" t="n">
        <v>34.6</v>
      </c>
      <c r="B188" s="5" t="n">
        <v>67.5</v>
      </c>
    </row>
    <row r="189">
      <c r="A189" s="5" t="n">
        <v>41.6</v>
      </c>
      <c r="B189" s="5" t="n">
        <v>70.4</v>
      </c>
    </row>
    <row r="190">
      <c r="A190" s="5" t="n">
        <v>67.4</v>
      </c>
      <c r="B190" s="5" t="n">
        <v>61.9</v>
      </c>
    </row>
    <row r="191">
      <c r="A191" s="5" t="n">
        <v>68</v>
      </c>
      <c r="B191" s="5" t="n">
        <v>53.5</v>
      </c>
    </row>
    <row r="192">
      <c r="A192" s="5" t="n">
        <v>67.6</v>
      </c>
      <c r="B192" s="5" t="n">
        <v>75.5</v>
      </c>
    </row>
    <row r="193">
      <c r="A193" s="5" t="n">
        <v>91.8</v>
      </c>
      <c r="B193" s="5" t="n">
        <v>59.5</v>
      </c>
    </row>
    <row r="194">
      <c r="A194" s="5" t="n">
        <v>54.6</v>
      </c>
      <c r="B194" s="5" t="n">
        <v>59.1</v>
      </c>
    </row>
    <row r="195">
      <c r="A195" s="5" t="n">
        <v>52.7</v>
      </c>
      <c r="B195" s="5" t="n">
        <v>56.6</v>
      </c>
    </row>
    <row r="196">
      <c r="A196" s="5" t="n">
        <v>49.5</v>
      </c>
      <c r="B196" s="5" t="n">
        <v>62.5</v>
      </c>
    </row>
    <row r="197">
      <c r="A197" s="5" t="n">
        <v>70.1</v>
      </c>
      <c r="B197" s="5" t="n">
        <v>36.9</v>
      </c>
    </row>
    <row r="198">
      <c r="A198" s="5" t="n">
        <v>83.4</v>
      </c>
      <c r="B198" s="5" t="n">
        <v>71.1</v>
      </c>
    </row>
    <row r="199">
      <c r="A199" s="5" t="n">
        <v>51.1</v>
      </c>
      <c r="B199" s="5" t="n">
        <v>56</v>
      </c>
    </row>
    <row r="200">
      <c r="A200" s="5" t="n">
        <v>69.2</v>
      </c>
      <c r="B200" s="5" t="n">
        <v>95.9</v>
      </c>
    </row>
    <row r="201">
      <c r="A201" s="5" t="n">
        <v>79.1</v>
      </c>
      <c r="B201" s="5" t="n">
        <v>60.3</v>
      </c>
    </row>
    <row r="202">
      <c r="A202" s="5" t="n">
        <v>49.1</v>
      </c>
      <c r="B202" s="5" t="n">
        <v>76.2</v>
      </c>
    </row>
    <row r="203">
      <c r="A203" s="5" t="n">
        <v>55</v>
      </c>
      <c r="B203" s="5" t="n">
        <v>42.7</v>
      </c>
    </row>
    <row r="204">
      <c r="A204" s="5" t="n">
        <v>49</v>
      </c>
      <c r="B204" s="5" t="n">
        <v>38.3</v>
      </c>
    </row>
    <row r="205">
      <c r="A205" s="5" t="n">
        <v>54.9</v>
      </c>
      <c r="B205" s="5" t="n">
        <v>45.6</v>
      </c>
    </row>
    <row r="206">
      <c r="A206" s="5" t="n">
        <v>55.5</v>
      </c>
      <c r="B206" s="5" t="n">
        <v>62.4</v>
      </c>
    </row>
    <row r="207">
      <c r="A207" s="5" t="n">
        <v>61.8</v>
      </c>
      <c r="B207" s="5" t="n">
        <v>64.6</v>
      </c>
    </row>
    <row r="208">
      <c r="A208" s="5" t="n">
        <v>45.5</v>
      </c>
      <c r="B208" s="5" t="n">
        <v>59</v>
      </c>
    </row>
    <row r="209">
      <c r="A209" s="5" t="n">
        <v>53.6</v>
      </c>
      <c r="B209" s="5" t="n">
        <v>63.9</v>
      </c>
    </row>
    <row r="210">
      <c r="A210" s="5" t="n">
        <v>68.6</v>
      </c>
      <c r="B210" s="5" t="n">
        <v>45.7</v>
      </c>
    </row>
    <row r="211">
      <c r="A211" s="5" t="n">
        <v>56.3</v>
      </c>
      <c r="B211" s="5" t="n">
        <v>86.6</v>
      </c>
    </row>
    <row r="212">
      <c r="A212" s="5" t="n">
        <v>93.2</v>
      </c>
      <c r="B212" s="5" t="n">
        <v>49.4</v>
      </c>
    </row>
    <row r="213">
      <c r="A213" s="5" t="n">
        <v>82.5</v>
      </c>
      <c r="B213" s="5" t="n">
        <v>56.7</v>
      </c>
    </row>
    <row r="214">
      <c r="A214" s="5" t="n">
        <v>68.7</v>
      </c>
      <c r="B214" s="5" t="n">
        <v>78.6</v>
      </c>
    </row>
    <row r="215">
      <c r="A215" s="5" t="n">
        <v>56.5</v>
      </c>
      <c r="B215" s="5" t="n">
        <v>30.9</v>
      </c>
    </row>
    <row r="216">
      <c r="A216" s="5" t="n">
        <v>44.6</v>
      </c>
      <c r="B216" s="5" t="n">
        <v>80</v>
      </c>
    </row>
    <row r="217">
      <c r="A217" s="5" t="n">
        <v>53.5</v>
      </c>
      <c r="B217" s="5" t="n">
        <v>67.9</v>
      </c>
    </row>
    <row r="218">
      <c r="A218" s="5" t="n">
        <v>56.9</v>
      </c>
      <c r="B218" s="5" t="n">
        <v>71.1</v>
      </c>
    </row>
    <row r="219">
      <c r="A219" s="5" t="n">
        <v>53.8</v>
      </c>
      <c r="B219" s="5" t="n">
        <v>63.4</v>
      </c>
    </row>
    <row r="220">
      <c r="A220" s="5" t="n">
        <v>56.5</v>
      </c>
      <c r="B220" s="5" t="n">
        <v>60.5</v>
      </c>
    </row>
    <row r="221">
      <c r="A221" s="5" t="n">
        <v>57.8</v>
      </c>
      <c r="B221" s="5" t="n">
        <v>69.5</v>
      </c>
    </row>
    <row r="222">
      <c r="A222" s="5" t="n">
        <v>51.9</v>
      </c>
      <c r="B222" s="5" t="n">
        <v>63.6</v>
      </c>
    </row>
    <row r="223">
      <c r="A223" s="5" t="n">
        <v>53.5</v>
      </c>
      <c r="B223" s="5" t="n">
        <v>26.8</v>
      </c>
    </row>
    <row r="224">
      <c r="A224" s="5" t="n">
        <v>38.4</v>
      </c>
      <c r="B224" s="5" t="n">
        <v>68.2</v>
      </c>
    </row>
    <row r="225">
      <c r="A225" s="5" t="n">
        <v>84.8</v>
      </c>
      <c r="B225" s="5" t="n">
        <v>55.6</v>
      </c>
    </row>
    <row r="226">
      <c r="A226" s="5" t="n">
        <v>49.7</v>
      </c>
      <c r="B226" s="5" t="n">
        <v>35.5</v>
      </c>
    </row>
    <row r="227">
      <c r="A227" s="5" t="n">
        <v>64.5</v>
      </c>
      <c r="B227" s="5" t="n">
        <v>44.8</v>
      </c>
    </row>
    <row r="228">
      <c r="A228" s="5" t="n">
        <v>61.9</v>
      </c>
      <c r="B228" s="5" t="n">
        <v>60.9</v>
      </c>
    </row>
    <row r="229">
      <c r="A229" s="5" t="n">
        <v>53.7</v>
      </c>
      <c r="B229" s="5" t="n">
        <v>65.6</v>
      </c>
    </row>
    <row r="230">
      <c r="A230" s="5" t="n">
        <v>45.6</v>
      </c>
      <c r="B230" s="5" t="n">
        <v>96.8</v>
      </c>
    </row>
    <row r="231">
      <c r="A231" s="5" t="n">
        <v>42.6</v>
      </c>
      <c r="B231" s="5" t="n">
        <v>68.4</v>
      </c>
    </row>
    <row r="232">
      <c r="A232" s="5" t="n">
        <v>59.9</v>
      </c>
      <c r="B232" s="5" t="n">
        <v>81.7</v>
      </c>
    </row>
    <row r="233">
      <c r="A233" s="5" t="n">
        <v>45.3</v>
      </c>
      <c r="B233" s="5" t="n">
        <v>59.9</v>
      </c>
    </row>
    <row r="234">
      <c r="A234" s="5" t="n">
        <v>46.9</v>
      </c>
      <c r="B234" s="5" t="n">
        <v>52.7</v>
      </c>
    </row>
    <row r="235">
      <c r="A235" s="5" t="n">
        <v>32.2</v>
      </c>
      <c r="B235" s="5" t="n">
        <v>76.5</v>
      </c>
    </row>
    <row r="236">
      <c r="A236" s="5" t="n">
        <v>68.5</v>
      </c>
      <c r="B236" s="5" t="n">
        <v>76.6</v>
      </c>
    </row>
    <row r="237">
      <c r="A237" s="5" t="n">
        <v>37.3</v>
      </c>
      <c r="B237" s="5" t="n">
        <v>66.6</v>
      </c>
    </row>
    <row r="238">
      <c r="A238" s="5" t="n">
        <v>22.1</v>
      </c>
      <c r="B238" s="5" t="n">
        <v>67</v>
      </c>
    </row>
    <row r="239">
      <c r="A239" s="5" t="n">
        <v>62.9</v>
      </c>
      <c r="B239" s="5" t="n">
        <v>77.1</v>
      </c>
    </row>
    <row r="240">
      <c r="A240" s="5" t="n">
        <v>50.6</v>
      </c>
      <c r="B240" s="5" t="n">
        <v>49.4</v>
      </c>
    </row>
    <row r="241">
      <c r="A241" s="5" t="n">
        <v>49.4</v>
      </c>
      <c r="B241" s="5" t="n">
        <v>47.3</v>
      </c>
    </row>
    <row r="242">
      <c r="A242" s="5" t="n">
        <v>27.4</v>
      </c>
      <c r="B242" s="5" t="n">
        <v>69.2</v>
      </c>
    </row>
    <row r="243">
      <c r="A243" s="5" t="n">
        <v>22.1</v>
      </c>
      <c r="B243" s="5" t="n">
        <v>54.9</v>
      </c>
    </row>
    <row r="244">
      <c r="A244" s="5" t="n">
        <v>35.2</v>
      </c>
      <c r="B244" s="5" t="n">
        <v>59</v>
      </c>
    </row>
    <row r="245">
      <c r="A245" s="5" t="n">
        <v>39.7</v>
      </c>
      <c r="B245" s="5" t="n">
        <v>71.7</v>
      </c>
    </row>
    <row r="246">
      <c r="A246" s="5" t="n">
        <v>76.2</v>
      </c>
      <c r="B246" s="5" t="n">
        <v>67.2</v>
      </c>
    </row>
    <row r="247">
      <c r="A247" s="5" t="n">
        <v>54.7</v>
      </c>
      <c r="B247" s="5" t="n">
        <v>76.6</v>
      </c>
    </row>
    <row r="248">
      <c r="A248" s="5" t="n">
        <v>63.6</v>
      </c>
      <c r="B248" s="5" t="n">
        <v>41.1</v>
      </c>
    </row>
    <row r="249">
      <c r="A249" s="5" t="n">
        <v>56.7</v>
      </c>
      <c r="B249" s="5" t="n">
        <v>40.7</v>
      </c>
    </row>
    <row r="250">
      <c r="A250" s="5" t="n">
        <v>68.4</v>
      </c>
      <c r="B250" s="5" t="n">
        <v>48</v>
      </c>
    </row>
    <row r="251">
      <c r="A251" s="5" t="n">
        <v>57</v>
      </c>
      <c r="B251" s="5" t="n">
        <v>38.3</v>
      </c>
    </row>
    <row r="252">
      <c r="A252" s="5" t="n">
        <v>55.8</v>
      </c>
      <c r="B252" s="5" t="n">
        <v>55.8</v>
      </c>
    </row>
    <row r="253">
      <c r="A253" s="5" t="n">
        <v>57.3</v>
      </c>
      <c r="B253" s="5" t="n">
        <v>87.5</v>
      </c>
    </row>
    <row r="254">
      <c r="A254" s="5" t="n">
        <v>28.3</v>
      </c>
      <c r="B254" s="5" t="n">
        <v>69.9</v>
      </c>
    </row>
    <row r="255">
      <c r="A255" s="5" t="n">
        <v>58.1</v>
      </c>
      <c r="B255" s="5" t="n">
        <v>75</v>
      </c>
    </row>
    <row r="256">
      <c r="A256" s="5" t="n">
        <v>57.4</v>
      </c>
      <c r="B256" s="5" t="n">
        <v>52.8</v>
      </c>
    </row>
    <row r="257">
      <c r="A257" s="5" t="n">
        <v>45.4</v>
      </c>
      <c r="B257" s="5" t="n">
        <v>55.9</v>
      </c>
    </row>
    <row r="258">
      <c r="A258" s="5" t="n">
        <v>34.6</v>
      </c>
      <c r="B258" s="5" t="n">
        <v>63.6</v>
      </c>
    </row>
    <row r="259">
      <c r="A259" s="5" t="n">
        <v>49.4</v>
      </c>
      <c r="B259" s="5" t="n">
        <v>62.8</v>
      </c>
    </row>
    <row r="260">
      <c r="A260" s="5" t="n">
        <v>38.1</v>
      </c>
      <c r="B260" s="5" t="n">
        <v>65.7</v>
      </c>
    </row>
    <row r="261">
      <c r="A261" s="5" t="n">
        <v>60.1</v>
      </c>
      <c r="B261" s="5" t="n">
        <v>42.1</v>
      </c>
    </row>
    <row r="262">
      <c r="A262" s="5" t="n">
        <v>49.4</v>
      </c>
      <c r="B262" s="5" t="n">
        <v>66.8</v>
      </c>
    </row>
    <row r="263">
      <c r="A263" s="5" t="n">
        <v>65.7</v>
      </c>
      <c r="B263" s="5" t="n">
        <v>29.2</v>
      </c>
    </row>
    <row r="264">
      <c r="A264" s="5" t="n">
        <v>37.7</v>
      </c>
      <c r="B264" s="5" t="n">
        <v>59.4</v>
      </c>
    </row>
    <row r="265">
      <c r="A265" s="5" t="n">
        <v>55.7</v>
      </c>
      <c r="B265" s="5" t="n">
        <v>65.1</v>
      </c>
    </row>
    <row r="266">
      <c r="A266" s="5" t="n">
        <v>50.1</v>
      </c>
      <c r="B266" s="5" t="n">
        <v>28.7</v>
      </c>
    </row>
    <row r="267">
      <c r="A267" s="5" t="n">
        <v>62.4</v>
      </c>
      <c r="B267" s="5" t="n">
        <v>43.1</v>
      </c>
    </row>
    <row r="268">
      <c r="A268" s="5" t="n">
        <v>76.7</v>
      </c>
      <c r="B268" s="5" t="n">
        <v>25.7</v>
      </c>
    </row>
    <row r="269">
      <c r="A269" s="5" t="n">
        <v>58.4</v>
      </c>
      <c r="B269" s="5" t="n">
        <v>61.5</v>
      </c>
    </row>
    <row r="270">
      <c r="A270" s="5" t="n">
        <v>74.5</v>
      </c>
      <c r="B270" s="5" t="n">
        <v>54.6</v>
      </c>
    </row>
    <row r="271">
      <c r="A271" s="5" t="n">
        <v>47.4</v>
      </c>
      <c r="B271" s="5" t="n">
        <v>38.5</v>
      </c>
    </row>
    <row r="272">
      <c r="A272" s="5" t="n">
        <v>68.2</v>
      </c>
      <c r="B272" s="5" t="n">
        <v>41</v>
      </c>
    </row>
    <row r="273">
      <c r="A273" s="5" t="n">
        <v>38.7</v>
      </c>
      <c r="B273" s="5" t="n">
        <v>52</v>
      </c>
    </row>
    <row r="274">
      <c r="A274" s="5" t="n">
        <v>43.4</v>
      </c>
      <c r="B274" s="5" t="n">
        <v>45.7</v>
      </c>
    </row>
    <row r="275">
      <c r="A275" s="5" t="n">
        <v>64.3</v>
      </c>
      <c r="B275" s="5" t="n">
        <v>28.7</v>
      </c>
    </row>
    <row r="276">
      <c r="A276" s="5" t="n">
        <v>73.1</v>
      </c>
      <c r="B276" s="5" t="n">
        <v>44.1</v>
      </c>
    </row>
    <row r="277">
      <c r="A277" s="5" t="n">
        <v>71.9</v>
      </c>
      <c r="B277" s="5" t="n">
        <v>33.5</v>
      </c>
    </row>
    <row r="278">
      <c r="A278" s="5" t="n">
        <v>66.4</v>
      </c>
      <c r="B278" s="5" t="n">
        <v>29</v>
      </c>
    </row>
    <row r="279">
      <c r="A279" s="5" t="n">
        <v>85</v>
      </c>
      <c r="B279" s="5" t="n">
        <v>32.9</v>
      </c>
    </row>
    <row r="280">
      <c r="A280" s="5" t="n">
        <v>67.6</v>
      </c>
      <c r="B280" s="5" t="n">
        <v>26.4</v>
      </c>
    </row>
    <row r="281">
      <c r="A281" s="5" t="n">
        <v>72</v>
      </c>
      <c r="B281" s="5" t="n">
        <v>65</v>
      </c>
    </row>
    <row r="282">
      <c r="A282" s="5" t="n">
        <v>85.2</v>
      </c>
      <c r="B282" s="5" t="n">
        <v>67.7</v>
      </c>
    </row>
    <row r="283">
      <c r="A283" s="5" t="n">
        <v>47.7</v>
      </c>
      <c r="B283" s="5" t="n">
        <v>62</v>
      </c>
    </row>
    <row r="284">
      <c r="A284" s="5" t="n">
        <v>34</v>
      </c>
      <c r="B284" s="5" t="n">
        <v>44.8</v>
      </c>
    </row>
    <row r="285">
      <c r="A285" s="5" t="n">
        <v>27.9</v>
      </c>
      <c r="B285" s="5" t="n">
        <v>46.2</v>
      </c>
    </row>
    <row r="286">
      <c r="A286" s="5" t="n">
        <v>25.6</v>
      </c>
      <c r="B286" s="5" t="n">
        <v>85.3</v>
      </c>
    </row>
    <row r="287">
      <c r="A287" s="5" t="n">
        <v>56.4</v>
      </c>
      <c r="B287" s="5" t="n">
        <v>44.4</v>
      </c>
    </row>
    <row r="288">
      <c r="A288" s="5" t="n">
        <v>52.1</v>
      </c>
      <c r="B288" s="5" t="n">
        <v>47.5</v>
      </c>
    </row>
    <row r="289">
      <c r="A289" s="5" t="n">
        <v>52.2</v>
      </c>
      <c r="B289" s="5" t="n">
        <v>48.7</v>
      </c>
    </row>
    <row r="290">
      <c r="A290" s="5" t="n">
        <v>22.4</v>
      </c>
      <c r="B290" s="5" t="n">
        <v>33.8</v>
      </c>
    </row>
    <row r="291">
      <c r="A291" s="5" t="n">
        <v>26.2</v>
      </c>
      <c r="B291" s="5" t="n">
        <v>38.1</v>
      </c>
    </row>
    <row r="292">
      <c r="A292" s="5" t="n">
        <v>72.1</v>
      </c>
      <c r="B292" s="5" t="n">
        <v>45.5</v>
      </c>
    </row>
    <row r="293">
      <c r="A293" s="5" t="n">
        <v>56.6</v>
      </c>
      <c r="B293" s="5" t="n">
        <v>41</v>
      </c>
    </row>
    <row r="294">
      <c r="A294" s="5" t="n">
        <v>47.7</v>
      </c>
      <c r="B294" s="5" t="n">
        <v>41.1</v>
      </c>
    </row>
    <row r="295">
      <c r="A295" s="5" t="n">
        <v>54.7</v>
      </c>
      <c r="B295" s="5" t="n">
        <v>57.3</v>
      </c>
    </row>
    <row r="296">
      <c r="A296" s="5" t="n">
        <v>61</v>
      </c>
      <c r="B296" s="5" t="n">
        <v>39.8</v>
      </c>
    </row>
    <row r="297">
      <c r="A297" s="5" t="n">
        <v>55.5</v>
      </c>
      <c r="B297" s="5" t="n">
        <v>69.8</v>
      </c>
    </row>
    <row r="298">
      <c r="A298" s="5" t="n">
        <v>49.3</v>
      </c>
      <c r="B298" s="5" t="n">
        <v>36</v>
      </c>
    </row>
    <row r="299">
      <c r="A299" s="5" t="n">
        <v>19.5</v>
      </c>
      <c r="B299" s="5" t="n">
        <v>59.3</v>
      </c>
    </row>
    <row r="300">
      <c r="A300" s="5" t="n">
        <v>23.2</v>
      </c>
      <c r="B300" s="5" t="n">
        <v>45.1</v>
      </c>
    </row>
    <row r="301">
      <c r="A301" s="5" t="n">
        <v>60.2</v>
      </c>
      <c r="B301" s="5" t="n">
        <v>41.7</v>
      </c>
    </row>
    <row r="302">
      <c r="A302" s="5" t="n">
        <v>30.3</v>
      </c>
      <c r="B302" s="5" t="n">
        <v>67.4</v>
      </c>
    </row>
    <row r="303">
      <c r="A303" s="5" t="n">
        <v>45.4</v>
      </c>
      <c r="B303" s="5" t="n">
        <v>40.7</v>
      </c>
    </row>
    <row r="304">
      <c r="A304" s="5" t="n">
        <v>51</v>
      </c>
      <c r="B304" s="5" t="n">
        <v>36.9</v>
      </c>
    </row>
    <row r="305">
      <c r="A305" s="5" t="n">
        <v>55.6</v>
      </c>
      <c r="B305" s="5" t="n">
        <v>47.4</v>
      </c>
    </row>
    <row r="306">
      <c r="A306" s="5" t="n">
        <v>54.5</v>
      </c>
      <c r="B306" s="5" t="n">
        <v>88.9</v>
      </c>
    </row>
    <row r="307">
      <c r="A307" s="5" t="n">
        <v>58.6</v>
      </c>
      <c r="B307" s="5" t="n">
        <v>48.1</v>
      </c>
    </row>
    <row r="308">
      <c r="A308" s="5" t="n">
        <v>33.9</v>
      </c>
      <c r="B308" s="5" t="n">
        <v>69.2</v>
      </c>
    </row>
    <row r="309">
      <c r="A309" s="5" t="n">
        <v>63.9</v>
      </c>
      <c r="B309" s="5" t="n">
        <v>90.6</v>
      </c>
    </row>
    <row r="310">
      <c r="A310" s="5" t="n">
        <v>83.6</v>
      </c>
      <c r="B310" s="5" t="n">
        <v>95.6</v>
      </c>
    </row>
    <row r="311">
      <c r="A311" s="5" t="n">
        <v>73.4</v>
      </c>
      <c r="B311" s="5" t="n">
        <v>90.2</v>
      </c>
    </row>
    <row r="312">
      <c r="A312" s="5" t="n">
        <v>77.8</v>
      </c>
      <c r="B312" s="5" t="n">
        <v>63.2</v>
      </c>
    </row>
    <row r="313">
      <c r="A313" s="5" t="n">
        <v>68.4</v>
      </c>
      <c r="B313" s="5" t="n">
        <v>48.7</v>
      </c>
    </row>
    <row r="314">
      <c r="A314" s="5" t="n">
        <v>59.2</v>
      </c>
      <c r="B314" s="5" t="n">
        <v>68.5</v>
      </c>
    </row>
    <row r="315">
      <c r="A315" s="5" t="n">
        <v>56.6</v>
      </c>
      <c r="B315" s="5" t="n">
        <v>50.9</v>
      </c>
    </row>
    <row r="316">
      <c r="A316" s="5" t="n">
        <v>36</v>
      </c>
      <c r="B316" s="5" t="n">
        <v>55.9</v>
      </c>
    </row>
    <row r="317">
      <c r="A317" s="5" t="n">
        <v>68.2</v>
      </c>
      <c r="B317" s="5" t="n">
        <v>46.7</v>
      </c>
    </row>
    <row r="318">
      <c r="A318" s="5" t="n">
        <v>53.5</v>
      </c>
      <c r="B318" s="5" t="n">
        <v>39.8</v>
      </c>
    </row>
    <row r="319">
      <c r="A319" s="5" t="n">
        <v>72.1</v>
      </c>
      <c r="B319" s="5" t="n">
        <v>60</v>
      </c>
    </row>
    <row r="320">
      <c r="A320" s="5" t="n">
        <v>68.9</v>
      </c>
      <c r="B320" s="5" t="n">
        <v>55.3</v>
      </c>
    </row>
    <row r="321">
      <c r="A321" s="5" t="n">
        <v>70.2</v>
      </c>
      <c r="B321" s="5" t="n">
        <v>94.6</v>
      </c>
    </row>
    <row r="322">
      <c r="A322" s="5" t="n">
        <v>60.4</v>
      </c>
      <c r="B322" s="5" t="n">
        <v>80.5</v>
      </c>
    </row>
    <row r="323">
      <c r="A323" s="5" t="n">
        <v>47.9</v>
      </c>
      <c r="B323" s="5" t="n">
        <v>71.3</v>
      </c>
    </row>
    <row r="324">
      <c r="A324" s="5" t="n">
        <v>61.6</v>
      </c>
      <c r="B324" s="5" t="n">
        <v>58</v>
      </c>
    </row>
    <row r="325">
      <c r="A325" s="5" t="n">
        <v>46.6</v>
      </c>
      <c r="B325" s="5" t="n">
        <v>43.9</v>
      </c>
    </row>
    <row r="326">
      <c r="A326" s="5" t="n">
        <v>58.8</v>
      </c>
      <c r="B326" s="5" t="n">
        <v>51.9</v>
      </c>
    </row>
    <row r="327">
      <c r="A327" s="5" t="n">
        <v>22</v>
      </c>
      <c r="B327" s="5" t="n">
        <v>67.4</v>
      </c>
    </row>
    <row r="328">
      <c r="A328" s="5" t="n">
        <v>75.5</v>
      </c>
      <c r="B328" s="5" t="n">
        <v>66.4</v>
      </c>
    </row>
    <row r="329">
      <c r="A329" s="5" t="n">
        <v>80.6</v>
      </c>
      <c r="B329" s="5" t="n">
        <v>74.1</v>
      </c>
    </row>
    <row r="330">
      <c r="A330" s="5" t="n">
        <v>85.4</v>
      </c>
      <c r="B330" s="5" t="n">
        <v>63.8</v>
      </c>
    </row>
    <row r="331">
      <c r="A331" s="5" t="n">
        <v>73.1</v>
      </c>
      <c r="B331" s="5" t="n">
        <v>65.8</v>
      </c>
    </row>
    <row r="332">
      <c r="A332" s="5" t="n">
        <v>62.1</v>
      </c>
      <c r="B332" s="5" t="n">
        <v>42.3</v>
      </c>
    </row>
    <row r="333">
      <c r="A333" s="5" t="n">
        <v>48.1</v>
      </c>
      <c r="B333" s="5" t="n">
        <v>93.4</v>
      </c>
    </row>
    <row r="334">
      <c r="A334" s="5" t="n">
        <v>35.2</v>
      </c>
      <c r="B334" s="5" t="n">
        <v>40.4</v>
      </c>
    </row>
    <row r="335">
      <c r="A335" s="5" t="n">
        <v>55.3</v>
      </c>
      <c r="B335" s="5" t="n">
        <v>74.6</v>
      </c>
    </row>
    <row r="336">
      <c r="A336" s="5" t="n">
        <v>55</v>
      </c>
      <c r="B336" s="5" t="n">
        <v>92.4</v>
      </c>
    </row>
    <row r="337">
      <c r="A337" s="5" t="n">
        <v>92.1</v>
      </c>
      <c r="B337" s="5" t="n">
        <v>56.9</v>
      </c>
    </row>
    <row r="338">
      <c r="A338" s="5" t="n">
        <v>67.7</v>
      </c>
      <c r="B338" s="5" t="n">
        <v>88.2</v>
      </c>
    </row>
    <row r="339">
      <c r="A339" s="5" t="n">
        <v>57.9</v>
      </c>
      <c r="B339" s="5" t="n">
        <v>67.2</v>
      </c>
    </row>
    <row r="340">
      <c r="A340" s="5" t="n">
        <v>46</v>
      </c>
      <c r="B340" s="5" t="n">
        <v>91</v>
      </c>
    </row>
    <row r="341">
      <c r="A341" s="5" t="n">
        <v>79.7</v>
      </c>
      <c r="B341" s="5" t="n">
        <v>90</v>
      </c>
    </row>
    <row r="342">
      <c r="A342" s="5" t="n">
        <v>85.3</v>
      </c>
      <c r="B342" s="5" t="n">
        <v>86.1</v>
      </c>
    </row>
    <row r="343">
      <c r="A343" s="5" t="n">
        <v>70.7</v>
      </c>
      <c r="B343" s="5" t="n">
        <v>77.1</v>
      </c>
    </row>
    <row r="344">
      <c r="A344" s="5" t="n">
        <v>44.5</v>
      </c>
      <c r="B344" s="5" t="n">
        <v>48.3</v>
      </c>
    </row>
    <row r="345">
      <c r="A345" s="5" t="n">
        <v>48.6</v>
      </c>
      <c r="B345" s="5" t="n">
        <v>37.4</v>
      </c>
    </row>
    <row r="346">
      <c r="A346" s="5" t="n">
        <v>59.1</v>
      </c>
      <c r="B346" s="5" t="n">
        <v>35.3</v>
      </c>
    </row>
    <row r="347">
      <c r="A347" s="5" t="n">
        <v>39.9</v>
      </c>
      <c r="B347" s="5" t="n">
        <v>79.3</v>
      </c>
    </row>
    <row r="348">
      <c r="A348" s="5" t="n">
        <v>42.1</v>
      </c>
      <c r="B348" s="5" t="n">
        <v>65.8</v>
      </c>
    </row>
    <row r="349">
      <c r="A349" s="5" t="n">
        <v>47.8</v>
      </c>
      <c r="B349" s="5" t="n">
        <v>75</v>
      </c>
    </row>
    <row r="350">
      <c r="A350" s="5" t="n">
        <v>63.3</v>
      </c>
      <c r="B350" s="5" t="n">
        <v>30.8</v>
      </c>
    </row>
    <row r="351">
      <c r="A351" s="5" t="n">
        <v>63.7</v>
      </c>
      <c r="B351" s="5" t="n">
        <v>67.6</v>
      </c>
    </row>
    <row r="352">
      <c r="A352" s="5" t="n">
        <v>48.1</v>
      </c>
      <c r="B352" s="5" t="n">
        <v>57.2</v>
      </c>
    </row>
    <row r="353">
      <c r="A353" s="5" t="n">
        <v>52.6</v>
      </c>
      <c r="B353" s="5" t="n">
        <v>97.3</v>
      </c>
    </row>
    <row r="354">
      <c r="A354" s="5" t="n">
        <v>62.3</v>
      </c>
      <c r="B354" s="5" t="n">
        <v>89.6</v>
      </c>
    </row>
    <row r="355">
      <c r="A355" s="5" t="n">
        <v>25.6</v>
      </c>
      <c r="B355" s="5" t="n">
        <v>53.2</v>
      </c>
    </row>
    <row r="356">
      <c r="A356" s="5" t="n">
        <v>71.2</v>
      </c>
      <c r="B356" s="5" t="n">
        <v>61.7</v>
      </c>
    </row>
    <row r="357">
      <c r="A357" s="5" t="n">
        <v>48.9</v>
      </c>
      <c r="B357" s="5" t="n">
        <v>64.5</v>
      </c>
    </row>
    <row r="358">
      <c r="A358" s="5" t="n">
        <v>1.7</v>
      </c>
      <c r="B358" s="5" t="n">
        <v>96.1</v>
      </c>
    </row>
    <row r="359">
      <c r="A359" s="5" t="n">
        <v>0.6</v>
      </c>
      <c r="B359" s="5" t="n">
        <v>72.1</v>
      </c>
    </row>
    <row r="360">
      <c r="A360" s="5" t="n">
        <v>5.5</v>
      </c>
      <c r="B360" s="5" t="n">
        <v>61.5</v>
      </c>
    </row>
    <row r="361">
      <c r="A361" s="5" t="n">
        <v>1.8</v>
      </c>
      <c r="B361" s="5" t="n">
        <v>85</v>
      </c>
    </row>
    <row r="362">
      <c r="A362" s="5" t="n">
        <v>65.5</v>
      </c>
      <c r="B362" s="5" t="n">
        <v>77.8</v>
      </c>
    </row>
    <row r="363">
      <c r="A363" s="5" t="n">
        <v>0.5</v>
      </c>
      <c r="B363" s="5" t="n">
        <v>63.6</v>
      </c>
    </row>
    <row r="364">
      <c r="A364" s="5" t="n">
        <v>19.7</v>
      </c>
      <c r="B364" s="5" t="n">
        <v>90.4</v>
      </c>
    </row>
    <row r="365">
      <c r="A365" s="5" t="n">
        <v>22.1</v>
      </c>
      <c r="B365" s="5" t="n">
        <v>64.7</v>
      </c>
    </row>
    <row r="366">
      <c r="A366" s="5" t="n">
        <v>81.8</v>
      </c>
      <c r="B366" s="5" t="n">
        <v>69.1</v>
      </c>
    </row>
    <row r="367">
      <c r="A367" s="5" t="n">
        <v>12.4</v>
      </c>
      <c r="B367" s="5" t="n">
        <v>71.2</v>
      </c>
    </row>
    <row r="368">
      <c r="A368" s="5" t="n">
        <v>7.1</v>
      </c>
      <c r="B368" s="5" t="n">
        <v>89.7</v>
      </c>
    </row>
    <row r="369">
      <c r="A369" s="5" t="n">
        <v>8.2</v>
      </c>
      <c r="B369" s="5" t="n">
        <v>67.6</v>
      </c>
    </row>
    <row r="370">
      <c r="A370" s="5" t="n">
        <v>5.2</v>
      </c>
      <c r="B370" s="5" t="n">
        <v>80.8</v>
      </c>
    </row>
    <row r="371">
      <c r="A371" s="5" t="n">
        <v>87.7</v>
      </c>
      <c r="B371" s="5" t="n">
        <v>59.7</v>
      </c>
    </row>
    <row r="372">
      <c r="A372" s="5" t="n">
        <v>19.3</v>
      </c>
      <c r="B372" s="5" t="n">
        <v>93.4</v>
      </c>
    </row>
    <row r="373">
      <c r="A373" s="5" t="n">
        <v>10.3</v>
      </c>
      <c r="B373" s="5" t="n">
        <v>91.2</v>
      </c>
    </row>
    <row r="374">
      <c r="A374" s="5" t="n">
        <v>11.6</v>
      </c>
      <c r="B374" s="5" t="n">
        <v>68.8</v>
      </c>
    </row>
    <row r="375">
      <c r="A375" s="5" t="n">
        <v>11.2</v>
      </c>
      <c r="B375" s="5" t="n">
        <v>63.9</v>
      </c>
    </row>
    <row r="376">
      <c r="A376" s="5" t="n">
        <v>66.2</v>
      </c>
      <c r="B376" s="5" t="n">
        <v>75.7</v>
      </c>
    </row>
    <row r="377">
      <c r="A377" s="5" t="n">
        <v>18</v>
      </c>
      <c r="B377" s="5" t="n">
        <v>96.6</v>
      </c>
    </row>
    <row r="378">
      <c r="A378" s="5" t="n">
        <v>46.8</v>
      </c>
      <c r="B378" s="5" t="n">
        <v>88.4</v>
      </c>
    </row>
    <row r="379">
      <c r="A379" s="5" t="n">
        <v>57.7</v>
      </c>
      <c r="B379" s="5" t="n">
        <v>52.9</v>
      </c>
    </row>
    <row r="380">
      <c r="A380" s="5" t="n">
        <v>45.9</v>
      </c>
      <c r="B380" s="5" t="n">
        <v>57.1</v>
      </c>
    </row>
    <row r="381">
      <c r="A381" s="5" t="n">
        <v>38.8</v>
      </c>
      <c r="B381" s="5" t="n">
        <v>63.7</v>
      </c>
    </row>
    <row r="382">
      <c r="A382" s="5" t="n">
        <v>52.7</v>
      </c>
      <c r="B382" s="5" t="n">
        <v>65.9</v>
      </c>
    </row>
    <row r="383">
      <c r="A383" s="5" t="n">
        <v>28.3</v>
      </c>
      <c r="B383" s="5" t="n">
        <v>62.2</v>
      </c>
    </row>
    <row r="384">
      <c r="A384" s="5" t="n">
        <v>37.2</v>
      </c>
      <c r="B384" s="5" t="n">
        <v>25.4</v>
      </c>
    </row>
    <row r="385">
      <c r="A385" s="5" t="n">
        <v>32.7</v>
      </c>
      <c r="B385" s="5" t="n">
        <v>77.4</v>
      </c>
    </row>
    <row r="386">
      <c r="A386" s="5" t="n">
        <v>19.5</v>
      </c>
      <c r="B386" s="5" t="n">
        <v>48.9</v>
      </c>
    </row>
    <row r="387">
      <c r="A387" s="5" t="n">
        <v>37.2</v>
      </c>
      <c r="B387" s="5" t="n">
        <v>69.6</v>
      </c>
    </row>
    <row r="388">
      <c r="A388" s="5" t="n">
        <v>35.4</v>
      </c>
      <c r="B388" s="5" t="n">
        <v>51.5</v>
      </c>
    </row>
    <row r="389">
      <c r="A389" s="5" t="n">
        <v>31</v>
      </c>
      <c r="B389" s="5" t="n">
        <v>68.1</v>
      </c>
    </row>
    <row r="390">
      <c r="A390" s="5" t="n">
        <v>65.9</v>
      </c>
      <c r="B390" s="5" t="n">
        <v>70.5</v>
      </c>
    </row>
    <row r="391">
      <c r="A391" s="5" t="n">
        <v>75.3</v>
      </c>
      <c r="B391" s="5" t="n">
        <v>46.5</v>
      </c>
    </row>
    <row r="392">
      <c r="A392" s="5" t="n">
        <v>30.8</v>
      </c>
      <c r="B392" s="5" t="n">
        <v>65.7</v>
      </c>
    </row>
    <row r="393">
      <c r="A393" s="5" t="n">
        <v>36.3</v>
      </c>
      <c r="B393" s="5" t="n">
        <v>84.8</v>
      </c>
    </row>
    <row r="394">
      <c r="A394" s="5" t="n">
        <v>33.3</v>
      </c>
      <c r="B394" s="5" t="n">
        <v>82.3</v>
      </c>
    </row>
    <row r="395">
      <c r="A395" s="5" t="n">
        <v>36.2</v>
      </c>
      <c r="B395" s="5" t="n">
        <v>81.7</v>
      </c>
    </row>
    <row r="396">
      <c r="A396" s="5" t="n">
        <v>36.6</v>
      </c>
      <c r="B396" s="5" t="n">
        <v>62.3</v>
      </c>
    </row>
    <row r="397">
      <c r="A397" s="5" t="n">
        <v>58.6</v>
      </c>
      <c r="B397" s="5" t="n">
        <v>58.1</v>
      </c>
    </row>
    <row r="398">
      <c r="A398" s="5" t="n">
        <v>70.6</v>
      </c>
      <c r="B398" s="5" t="n">
        <v>40.8</v>
      </c>
    </row>
    <row r="399">
      <c r="A399" s="5" t="n">
        <v>71.5</v>
      </c>
      <c r="B399" s="5" t="n">
        <v>61.1</v>
      </c>
    </row>
    <row r="400">
      <c r="A400" s="5" t="n">
        <v>53.1</v>
      </c>
      <c r="B400" s="5" t="n">
        <v>37</v>
      </c>
    </row>
    <row r="401">
      <c r="A401" s="5" t="n">
        <v>44.2</v>
      </c>
      <c r="B401" s="5" t="n">
        <v>51.3</v>
      </c>
    </row>
    <row r="402">
      <c r="A402" s="5" t="n">
        <v>44.8</v>
      </c>
      <c r="B402" s="5" t="n">
        <v>59.5</v>
      </c>
    </row>
    <row r="403">
      <c r="A403" s="5" t="n">
        <v>16.2</v>
      </c>
      <c r="B403" s="5" t="n">
        <v>52.4</v>
      </c>
    </row>
    <row r="404">
      <c r="A404" s="5" t="n">
        <v>43.8</v>
      </c>
      <c r="B404" s="5" t="n">
        <v>59.6</v>
      </c>
    </row>
    <row r="405">
      <c r="A405" s="5" t="n">
        <v>52.8</v>
      </c>
      <c r="B405" s="5" t="n">
        <v>74.5</v>
      </c>
    </row>
    <row r="406">
      <c r="A406" s="5" t="n">
        <v>54.1</v>
      </c>
      <c r="B406" s="5" t="n">
        <v>91.2</v>
      </c>
    </row>
    <row r="407">
      <c r="A407" s="5" t="n">
        <v>52.1</v>
      </c>
      <c r="B407" s="5" t="n">
        <v>71.8</v>
      </c>
    </row>
    <row r="408">
      <c r="A408" s="5" t="n">
        <v>54.4</v>
      </c>
      <c r="B408" s="5" t="n">
        <v>57.6</v>
      </c>
    </row>
    <row r="409">
      <c r="A409" s="5" t="n">
        <v>45.5</v>
      </c>
      <c r="B409" s="5" t="n">
        <v>71.4</v>
      </c>
    </row>
    <row r="410">
      <c r="A410" s="5" t="n">
        <v>20.3</v>
      </c>
      <c r="B410" s="5" t="n">
        <v>75.9</v>
      </c>
    </row>
    <row r="411">
      <c r="A411" s="5" t="n">
        <v>11.1</v>
      </c>
      <c r="B411" s="5" t="n">
        <v>57.7</v>
      </c>
    </row>
    <row r="412">
      <c r="A412" s="5" t="n">
        <v>16</v>
      </c>
      <c r="B412" s="5" t="n">
        <v>90.4</v>
      </c>
    </row>
    <row r="413">
      <c r="A413" s="5" t="n">
        <v>31.2</v>
      </c>
      <c r="B413" s="5" t="n">
        <v>69.2</v>
      </c>
    </row>
    <row r="414">
      <c r="A414" s="5" t="n">
        <v>16.9</v>
      </c>
      <c r="B414" s="5" t="n">
        <v>62.4</v>
      </c>
    </row>
    <row r="415">
      <c r="A415" s="5" t="n">
        <v>17.5</v>
      </c>
      <c r="B415" s="5" t="n">
        <v>66.8</v>
      </c>
    </row>
    <row r="416">
      <c r="A416" s="5" t="n">
        <v>21.2</v>
      </c>
      <c r="B416" s="5" t="n">
        <v>83</v>
      </c>
    </row>
    <row r="417">
      <c r="A417" s="5" t="n">
        <v>22.9</v>
      </c>
      <c r="B417" s="5" t="n">
        <v>75.7</v>
      </c>
    </row>
    <row r="418">
      <c r="A418" s="5" t="n">
        <v>29.3</v>
      </c>
      <c r="B418" s="5" t="n">
        <v>67.7</v>
      </c>
    </row>
    <row r="419">
      <c r="A419" s="5" t="n">
        <v>21.1</v>
      </c>
      <c r="B419" s="5" t="n">
        <v>83.5</v>
      </c>
    </row>
    <row r="420">
      <c r="A420" s="5" t="n">
        <v>22.4</v>
      </c>
      <c r="B420" s="5" t="n">
        <v>62.9</v>
      </c>
    </row>
    <row r="421">
      <c r="A421" s="5" t="n">
        <v>31.4</v>
      </c>
      <c r="B421" s="5" t="n">
        <v>63</v>
      </c>
    </row>
    <row r="422">
      <c r="A422" s="5" t="n">
        <v>14.2</v>
      </c>
      <c r="B422" s="5" t="n">
        <v>76.8</v>
      </c>
    </row>
    <row r="423">
      <c r="A423" s="5" t="n">
        <v>85.6</v>
      </c>
      <c r="B423" s="5" t="n">
        <v>64.3</v>
      </c>
    </row>
    <row r="424">
      <c r="A424" s="5" t="n">
        <v>27.4</v>
      </c>
      <c r="B424" s="5" t="n">
        <v>51.4</v>
      </c>
    </row>
    <row r="425">
      <c r="A425" s="5" t="n">
        <v>17.5</v>
      </c>
      <c r="B425" s="5" t="n">
        <v>51.2</v>
      </c>
    </row>
    <row r="426">
      <c r="A426" s="5" t="n">
        <v>21.9</v>
      </c>
      <c r="B426" s="5" t="n">
        <v>59.6</v>
      </c>
    </row>
    <row r="427">
      <c r="A427" s="5" t="n">
        <v>16.2</v>
      </c>
      <c r="B427" s="5" t="n">
        <v>62.8</v>
      </c>
    </row>
    <row r="428">
      <c r="A428" s="5" t="n">
        <v>11.6</v>
      </c>
      <c r="B428" s="5" t="n">
        <v>27</v>
      </c>
    </row>
    <row r="429">
      <c r="A429" s="5" t="n">
        <v>47.2</v>
      </c>
      <c r="B429" s="5" t="n">
        <v>31.3</v>
      </c>
    </row>
    <row r="430">
      <c r="A430" s="5" t="n">
        <v>39.6</v>
      </c>
      <c r="B430" s="5" t="n">
        <v>40.8</v>
      </c>
    </row>
    <row r="431">
      <c r="A431" s="5" t="n">
        <v>53.5</v>
      </c>
      <c r="B431" s="5" t="n">
        <v>42.6</v>
      </c>
    </row>
    <row r="432">
      <c r="A432" s="5" t="n">
        <v>84.3</v>
      </c>
      <c r="B432" s="5" t="n">
        <v>35.3</v>
      </c>
    </row>
    <row r="433">
      <c r="A433" s="5" t="n">
        <v>51.6</v>
      </c>
      <c r="B433" s="5" t="n">
        <v>47.1</v>
      </c>
    </row>
    <row r="434">
      <c r="A434" s="5" t="n">
        <v>65.9</v>
      </c>
      <c r="B434" s="5" t="n">
        <v>33.3</v>
      </c>
    </row>
    <row r="435">
      <c r="A435" s="5" t="n">
        <v>74.7</v>
      </c>
      <c r="B435" s="5" t="n">
        <v>54.4</v>
      </c>
    </row>
    <row r="436">
      <c r="A436" s="5" t="n">
        <v>69.8</v>
      </c>
      <c r="B436" s="5" t="n">
        <v>41.8</v>
      </c>
    </row>
    <row r="437">
      <c r="A437" s="5" t="n">
        <v>46.2</v>
      </c>
      <c r="B437" s="5" t="n">
        <v>46.7</v>
      </c>
    </row>
    <row r="438">
      <c r="A438" s="5" t="n">
        <v>70.1</v>
      </c>
      <c r="B438" s="5" t="n">
        <v>50.2</v>
      </c>
    </row>
    <row r="439">
      <c r="A439" s="5" t="n">
        <v>65</v>
      </c>
      <c r="B439" s="5" t="n">
        <v>66</v>
      </c>
    </row>
    <row r="440">
      <c r="A440" s="5" t="n">
        <v>72.8</v>
      </c>
      <c r="B440" s="5" t="n">
        <v>64</v>
      </c>
    </row>
    <row r="441">
      <c r="A441" s="5" t="n">
        <v>87.9</v>
      </c>
      <c r="B441" s="5" t="n">
        <v>56.8</v>
      </c>
    </row>
    <row r="442">
      <c r="A442" s="5" t="n">
        <v>42.7</v>
      </c>
      <c r="B442" s="5" t="n">
        <v>39.3</v>
      </c>
    </row>
    <row r="443">
      <c r="A443" s="5" t="n">
        <v>48.8</v>
      </c>
      <c r="B443" s="5" t="n">
        <v>64.9</v>
      </c>
    </row>
    <row r="444">
      <c r="A444" s="5" t="n">
        <v>40.1</v>
      </c>
      <c r="B444" s="5" t="n">
        <v>50.3</v>
      </c>
    </row>
    <row r="445">
      <c r="A445" s="5" t="n">
        <v>38.6</v>
      </c>
      <c r="B445" s="5" t="n">
        <v>71.5</v>
      </c>
    </row>
    <row r="446">
      <c r="A446" s="5" t="n">
        <v>77.7</v>
      </c>
      <c r="B446" s="5" t="n">
        <v>66.7</v>
      </c>
    </row>
    <row r="447">
      <c r="A447" s="5" t="n">
        <v>50.8</v>
      </c>
      <c r="B447" s="5" t="n">
        <v>47.8</v>
      </c>
    </row>
    <row r="448">
      <c r="A448" s="5" t="n">
        <v>29.4</v>
      </c>
      <c r="B448" s="5" t="n">
        <v>24.7</v>
      </c>
    </row>
    <row r="449">
      <c r="A449" s="5" t="n">
        <v>42.4</v>
      </c>
      <c r="B449" s="5" t="n">
        <v>57.4</v>
      </c>
    </row>
    <row r="450">
      <c r="A450" s="5" t="n">
        <v>61.2</v>
      </c>
      <c r="B450" s="5" t="n">
        <v>61.3</v>
      </c>
    </row>
    <row r="451">
      <c r="A451" s="5" t="n">
        <v>40.2</v>
      </c>
      <c r="B451" s="5" t="n">
        <v>29</v>
      </c>
    </row>
    <row r="452">
      <c r="A452" s="5" t="n">
        <v>47.7</v>
      </c>
      <c r="B452" s="5" t="n">
        <v>75.6</v>
      </c>
    </row>
    <row r="453">
      <c r="A453" s="5" t="n">
        <v>54.6</v>
      </c>
      <c r="B453" s="5" t="n">
        <v>79.7</v>
      </c>
    </row>
    <row r="454">
      <c r="A454" s="5" t="n">
        <v>3.6</v>
      </c>
      <c r="B454" s="5" t="n">
        <v>69.8</v>
      </c>
    </row>
    <row r="455">
      <c r="A455" s="5" t="n">
        <v>57.5</v>
      </c>
      <c r="B455" s="5" t="n">
        <v>63.9</v>
      </c>
    </row>
    <row r="456">
      <c r="A456" s="5" t="n">
        <v>58.9</v>
      </c>
      <c r="B456" s="5" t="n">
        <v>46.5</v>
      </c>
    </row>
    <row r="457">
      <c r="A457" s="5" t="n">
        <v>61.1</v>
      </c>
      <c r="B457" s="5" t="n">
        <v>94.4</v>
      </c>
    </row>
    <row r="458">
      <c r="A458" s="5" t="n">
        <v>42.5</v>
      </c>
      <c r="B458" s="5" t="n">
        <v>61.1</v>
      </c>
    </row>
    <row r="459">
      <c r="A459" s="5" t="n">
        <v>49.9</v>
      </c>
      <c r="B459" s="5" t="n">
        <v>57.5</v>
      </c>
    </row>
    <row r="460">
      <c r="A460" s="5" t="n">
        <v>33.6</v>
      </c>
      <c r="B460" s="5" t="n">
        <v>61.6</v>
      </c>
    </row>
    <row r="461">
      <c r="A461" s="5" t="n">
        <v>49.4</v>
      </c>
      <c r="B461" s="5" t="n">
        <v>57</v>
      </c>
    </row>
    <row r="462">
      <c r="A462" s="5" t="n">
        <v>54</v>
      </c>
      <c r="B462" s="5" t="n">
        <v>66.3</v>
      </c>
    </row>
    <row r="463">
      <c r="A463" s="5" t="n">
        <v>53.1</v>
      </c>
      <c r="B463" s="5" t="n">
        <v>42.4</v>
      </c>
    </row>
    <row r="464">
      <c r="A464" s="5" t="n">
        <v>73.5</v>
      </c>
      <c r="B464" s="5" t="n">
        <v>46.3</v>
      </c>
    </row>
    <row r="465">
      <c r="A465" s="5" t="n">
        <v>54.8</v>
      </c>
      <c r="B465" s="5" t="n">
        <v>55.9</v>
      </c>
    </row>
    <row r="466">
      <c r="A466" s="5" t="n">
        <v>33.5</v>
      </c>
      <c r="B466" s="5" t="n">
        <v>71.2</v>
      </c>
    </row>
    <row r="467">
      <c r="A467" s="5" t="n">
        <v>54.2</v>
      </c>
      <c r="B467" s="5" t="n">
        <v>64.1</v>
      </c>
    </row>
    <row r="468">
      <c r="A468" s="5" t="n">
        <v>40.7</v>
      </c>
      <c r="B468" s="5" t="n">
        <v>80</v>
      </c>
    </row>
    <row r="469">
      <c r="A469" s="5" t="n">
        <v>33.7</v>
      </c>
      <c r="B469" s="5" t="n">
        <v>55.9</v>
      </c>
    </row>
    <row r="470">
      <c r="A470" s="5" t="n">
        <v>28.2</v>
      </c>
      <c r="B470" s="5" t="n">
        <v>53.3</v>
      </c>
    </row>
    <row r="471">
      <c r="A471" s="5" t="n">
        <v>45.9</v>
      </c>
      <c r="B471" s="5" t="n">
        <v>60</v>
      </c>
    </row>
    <row r="472">
      <c r="A472" s="5" t="n">
        <v>50.9</v>
      </c>
      <c r="B472" s="5" t="n">
        <v>43.2</v>
      </c>
    </row>
    <row r="473">
      <c r="A473" s="5" t="n">
        <v>33.8</v>
      </c>
      <c r="B473" s="5" t="n">
        <v>68.9</v>
      </c>
    </row>
    <row r="474">
      <c r="A474" s="5" t="n">
        <v>26.5</v>
      </c>
      <c r="B474" s="5" t="n">
        <v>59.4</v>
      </c>
    </row>
    <row r="475">
      <c r="A475" s="5" t="n">
        <v>64.9</v>
      </c>
      <c r="B475" s="5" t="n">
        <v>46.4</v>
      </c>
    </row>
    <row r="476">
      <c r="A476" s="5" t="n">
        <v>37.2</v>
      </c>
      <c r="B476" s="5" t="n">
        <v>36.9</v>
      </c>
    </row>
    <row r="477">
      <c r="A477" s="5" t="n">
        <v>48.9</v>
      </c>
      <c r="B477" s="5" t="n">
        <v>57.9</v>
      </c>
    </row>
    <row r="478">
      <c r="A478" s="5" t="n">
        <v>41.3</v>
      </c>
      <c r="B478" s="5" t="n">
        <v>96</v>
      </c>
    </row>
    <row r="479">
      <c r="A479" s="5" t="n">
        <v>59.6</v>
      </c>
      <c r="B479" s="5" t="n">
        <v>46.1</v>
      </c>
    </row>
    <row r="480">
      <c r="A480" s="5" t="n">
        <v>49.3</v>
      </c>
      <c r="B480" s="5" t="n">
        <v>32.9</v>
      </c>
    </row>
    <row r="481">
      <c r="A481" s="5" t="n">
        <v>43.2</v>
      </c>
      <c r="B481" s="5" t="n">
        <v>47.8</v>
      </c>
    </row>
    <row r="482">
      <c r="A482" s="5" t="n">
        <v>55.1</v>
      </c>
      <c r="B482" s="5" t="n">
        <v>58</v>
      </c>
    </row>
    <row r="483">
      <c r="A483" s="5" t="n">
        <v>51.7</v>
      </c>
      <c r="B483" s="5" t="n">
        <v>83.2</v>
      </c>
    </row>
    <row r="484">
      <c r="A484" s="5" t="n">
        <v>56.2</v>
      </c>
      <c r="B484" s="5" t="n">
        <v>31.1</v>
      </c>
    </row>
    <row r="485">
      <c r="A485" s="5" t="n">
        <v>27.4</v>
      </c>
      <c r="B485" s="5" t="n">
        <v>55.4</v>
      </c>
    </row>
    <row r="486">
      <c r="A486" s="5" t="n">
        <v>51.2</v>
      </c>
      <c r="B486" s="5" t="n">
        <v>55.9</v>
      </c>
    </row>
    <row r="487">
      <c r="A487" s="5" t="n">
        <v>45.6</v>
      </c>
      <c r="B487" s="5" t="n">
        <v>72.4</v>
      </c>
    </row>
    <row r="488">
      <c r="A488" s="5" t="n">
        <v>83.8</v>
      </c>
      <c r="B488" s="5" t="n">
        <v>62.2</v>
      </c>
    </row>
    <row r="489">
      <c r="A489" s="5" t="n">
        <v>56.5</v>
      </c>
      <c r="B489" s="5" t="n">
        <v>49.4</v>
      </c>
    </row>
    <row r="490">
      <c r="A490" s="5" t="n">
        <v>87.6</v>
      </c>
      <c r="B490" s="5" t="n">
        <v>72.3</v>
      </c>
    </row>
    <row r="491">
      <c r="A491" s="5" t="n">
        <v>70.8</v>
      </c>
      <c r="B491" s="5" t="n">
        <v>55.1</v>
      </c>
    </row>
    <row r="492">
      <c r="A492" s="5" t="n">
        <v>45.9</v>
      </c>
      <c r="B492" s="5" t="n">
        <v>70.3</v>
      </c>
    </row>
    <row r="493">
      <c r="A493" s="5" t="n">
        <v>46.8</v>
      </c>
      <c r="B493" s="5" t="n">
        <v>97.1</v>
      </c>
    </row>
    <row r="494">
      <c r="A494" s="5" t="n">
        <v>43</v>
      </c>
      <c r="B494" s="5" t="n">
        <v>18.3</v>
      </c>
    </row>
    <row r="495">
      <c r="A495" s="5" t="n">
        <v>51.2</v>
      </c>
      <c r="B495" s="5" t="n">
        <v>63.3</v>
      </c>
    </row>
    <row r="496">
      <c r="A496" s="5" t="n">
        <v>19.9</v>
      </c>
      <c r="B496" s="5" t="n">
        <v>63.1</v>
      </c>
    </row>
    <row r="497">
      <c r="A497" s="5" t="n">
        <v>64.4</v>
      </c>
      <c r="B497" s="5" t="n">
        <v>71.5</v>
      </c>
    </row>
    <row r="498">
      <c r="A498" s="5" t="n">
        <v>44.2</v>
      </c>
      <c r="B498" s="5" t="n">
        <v>40.2</v>
      </c>
    </row>
    <row r="499">
      <c r="A499" s="5" t="n">
        <v>47.3</v>
      </c>
      <c r="B499" s="5" t="n">
        <v>89.9</v>
      </c>
    </row>
    <row r="500">
      <c r="A500" s="5" t="n">
        <v>24.2</v>
      </c>
      <c r="B500" s="5" t="n">
        <v>26.7</v>
      </c>
    </row>
    <row r="501">
      <c r="A501" s="5" t="n">
        <v>50.5</v>
      </c>
      <c r="B501" s="5" t="n">
        <v>43.2</v>
      </c>
    </row>
    <row r="502">
      <c r="A502" s="5" t="n">
        <v>55.4</v>
      </c>
      <c r="B502" s="5" t="n">
        <v>69.4</v>
      </c>
    </row>
    <row r="503">
      <c r="A503" s="5" t="n">
        <v>37</v>
      </c>
      <c r="B503" s="5" t="n">
        <v>60</v>
      </c>
    </row>
    <row r="504">
      <c r="A504" s="5" t="n">
        <v>63.9</v>
      </c>
      <c r="B504" s="5" t="n">
        <v>55.5</v>
      </c>
    </row>
    <row r="505">
      <c r="A505" s="5" t="n">
        <v>46</v>
      </c>
      <c r="B505" s="5" t="n">
        <v>58.7</v>
      </c>
    </row>
    <row r="506">
      <c r="A506" s="5" t="n">
        <v>45</v>
      </c>
      <c r="B506" s="5" t="n">
        <v>72.7</v>
      </c>
    </row>
    <row r="507">
      <c r="A507" s="5" t="n">
        <v>78.6</v>
      </c>
      <c r="B507" s="5" t="n">
        <v>92.9</v>
      </c>
    </row>
    <row r="508">
      <c r="A508" s="5" t="n">
        <v>91</v>
      </c>
      <c r="B508" s="5" t="n">
        <v>26</v>
      </c>
    </row>
    <row r="509">
      <c r="A509" s="5" t="n">
        <v>75.1</v>
      </c>
      <c r="B509" s="5" t="n">
        <v>70.7</v>
      </c>
    </row>
    <row r="510">
      <c r="A510" s="5" t="n">
        <v>69.3</v>
      </c>
      <c r="B510" s="5" t="n">
        <v>2.8</v>
      </c>
    </row>
    <row r="511">
      <c r="A511" s="5" t="n">
        <v>80.9</v>
      </c>
      <c r="B511" s="5" t="n">
        <v>73.6</v>
      </c>
    </row>
    <row r="512">
      <c r="A512" s="5" t="n">
        <v>61.6</v>
      </c>
      <c r="B512" s="5" t="n">
        <v>90.5</v>
      </c>
    </row>
    <row r="513">
      <c r="A513" s="5" t="n">
        <v>67.4</v>
      </c>
      <c r="B513" s="5" t="n">
        <v>21.1</v>
      </c>
    </row>
    <row r="514">
      <c r="A514" s="5" t="n">
        <v>32.8</v>
      </c>
      <c r="B514" s="5" t="n">
        <v>95</v>
      </c>
    </row>
    <row r="515">
      <c r="A515" s="5" t="n">
        <v>44.4</v>
      </c>
      <c r="B515" s="5" t="n">
        <v>80.3</v>
      </c>
    </row>
    <row r="516">
      <c r="A516" s="5" t="n">
        <v>49.6</v>
      </c>
      <c r="B516" s="5" t="n">
        <v>95.1</v>
      </c>
    </row>
    <row r="517">
      <c r="A517" s="5" t="n">
        <v>49.8</v>
      </c>
      <c r="B517" s="5" t="n">
        <v>49</v>
      </c>
    </row>
    <row r="518">
      <c r="A518" s="5" t="n">
        <v>86.4</v>
      </c>
      <c r="B518" s="5" t="n">
        <v>56.7</v>
      </c>
    </row>
    <row r="519">
      <c r="A519" s="5" t="n">
        <v>65.4</v>
      </c>
      <c r="B519" s="5" t="n">
        <v>58.4</v>
      </c>
    </row>
    <row r="520">
      <c r="A520" s="5" t="n">
        <v>95.3</v>
      </c>
      <c r="B520" s="5" t="n">
        <v>56.8</v>
      </c>
    </row>
    <row r="521">
      <c r="A521" s="5" t="n">
        <v>81.8</v>
      </c>
      <c r="B521" s="5" t="n">
        <v>64</v>
      </c>
    </row>
    <row r="522">
      <c r="A522" s="5" t="n">
        <v>40.7</v>
      </c>
      <c r="B522" s="5" t="n">
        <v>80.3</v>
      </c>
    </row>
    <row r="523">
      <c r="A523" s="5" t="n">
        <v>49.9</v>
      </c>
      <c r="B523" s="5" t="n">
        <v>91.2</v>
      </c>
    </row>
    <row r="524">
      <c r="A524" s="5" t="n">
        <v>47.2</v>
      </c>
      <c r="B524" s="5" t="n">
        <v>46.2</v>
      </c>
    </row>
    <row r="525">
      <c r="A525" s="5" t="n">
        <v>43.6</v>
      </c>
      <c r="B525" s="5" t="n">
        <v>45.8</v>
      </c>
    </row>
    <row r="526">
      <c r="A526" s="5" t="n">
        <v>61.6</v>
      </c>
      <c r="B526" s="5" t="n">
        <v>72.7</v>
      </c>
    </row>
    <row r="527">
      <c r="A527" s="5" t="n">
        <v>83.7</v>
      </c>
      <c r="B527" s="5" t="n">
        <v>67.1</v>
      </c>
    </row>
    <row r="528">
      <c r="A528" s="5" t="n">
        <v>65.5</v>
      </c>
      <c r="B528" s="5" t="n">
        <v>66.1</v>
      </c>
    </row>
    <row r="529">
      <c r="A529" s="5" t="n">
        <v>34.9</v>
      </c>
      <c r="B529" s="5" t="n">
        <v>57.4</v>
      </c>
    </row>
    <row r="530">
      <c r="A530" s="5" t="n">
        <v>42.3</v>
      </c>
      <c r="B530" s="5" t="n">
        <v>74.1</v>
      </c>
    </row>
    <row r="531">
      <c r="A531" s="5" t="n">
        <v>45.2</v>
      </c>
      <c r="B531" s="5" t="n">
        <v>86.8</v>
      </c>
    </row>
    <row r="532">
      <c r="A532" s="5" t="n">
        <v>38.6</v>
      </c>
      <c r="B532" s="5" t="n">
        <v>88</v>
      </c>
    </row>
    <row r="533">
      <c r="A533" s="5" t="n">
        <v>48.5</v>
      </c>
      <c r="B533" s="5" t="n">
        <v>46.9</v>
      </c>
    </row>
    <row r="534">
      <c r="A534" s="5" t="n">
        <v>49.5</v>
      </c>
      <c r="B534" s="5" t="n">
        <v>48.8</v>
      </c>
    </row>
    <row r="535">
      <c r="A535" s="5" t="n">
        <v>33.5</v>
      </c>
      <c r="B535" s="5" t="n">
        <v>71</v>
      </c>
    </row>
    <row r="536">
      <c r="A536" s="5" t="n">
        <v>55.8</v>
      </c>
      <c r="B536" s="5" t="n">
        <v>53.1</v>
      </c>
    </row>
    <row r="537">
      <c r="A537" s="5" t="n">
        <v>36.1</v>
      </c>
      <c r="B537" s="5" t="n">
        <v>27.9</v>
      </c>
    </row>
    <row r="538">
      <c r="A538" s="5" t="n">
        <v>60.3</v>
      </c>
      <c r="B538" s="5" t="n">
        <v>66</v>
      </c>
    </row>
    <row r="539">
      <c r="A539" s="5" t="n">
        <v>64.3</v>
      </c>
      <c r="B539" s="5" t="n">
        <v>78.3</v>
      </c>
    </row>
    <row r="540">
      <c r="A540" s="5" t="n">
        <v>67.6</v>
      </c>
      <c r="B540" s="5" t="n">
        <v>53.7</v>
      </c>
    </row>
    <row r="541">
      <c r="A541" s="5" t="n">
        <v>53.1</v>
      </c>
      <c r="B541" s="5" t="n">
        <v>79.8</v>
      </c>
    </row>
    <row r="542">
      <c r="A542" s="5" t="n">
        <v>71.2</v>
      </c>
      <c r="B542" s="5" t="n">
        <v>49.8</v>
      </c>
    </row>
    <row r="543">
      <c r="A543" s="5" t="n">
        <v>57.9</v>
      </c>
      <c r="B543" s="5" t="n">
        <v>47.9</v>
      </c>
    </row>
    <row r="544">
      <c r="A544" s="5" t="n">
        <v>39.8</v>
      </c>
      <c r="B544" s="5" t="n">
        <v>4.3</v>
      </c>
    </row>
    <row r="545">
      <c r="A545" s="5" t="n">
        <v>52.5</v>
      </c>
      <c r="B545" s="5" t="n">
        <v>72.5</v>
      </c>
    </row>
    <row r="546">
      <c r="A546" s="5" t="n">
        <v>44.1</v>
      </c>
      <c r="B546" s="5" t="n">
        <v>65.7</v>
      </c>
    </row>
    <row r="547">
      <c r="A547" s="5" t="n">
        <v>89.3</v>
      </c>
      <c r="B547" s="5" t="n">
        <v>57.1</v>
      </c>
    </row>
    <row r="548">
      <c r="A548" s="5" t="n">
        <v>51.2</v>
      </c>
      <c r="B548" s="5" t="n">
        <v>72.9</v>
      </c>
    </row>
    <row r="549">
      <c r="A549" s="5" t="n">
        <v>61.5</v>
      </c>
      <c r="B549" s="5" t="n">
        <v>71.3</v>
      </c>
    </row>
    <row r="550">
      <c r="A550" s="5" t="n">
        <v>60.9</v>
      </c>
      <c r="B550" s="5" t="n">
        <v>88.6</v>
      </c>
    </row>
    <row r="551">
      <c r="A551" s="5" t="n">
        <v>56</v>
      </c>
      <c r="B551" s="5" t="n">
        <v>69.8</v>
      </c>
    </row>
    <row r="552">
      <c r="A552" s="5" t="n">
        <v>59.8</v>
      </c>
      <c r="B552" s="5" t="n">
        <v>55.9</v>
      </c>
    </row>
    <row r="553">
      <c r="A553" s="5" t="n">
        <v>40.9</v>
      </c>
      <c r="B553" s="5" t="n">
        <v>61.3</v>
      </c>
    </row>
    <row r="554">
      <c r="A554" s="5" t="n">
        <v>22.2</v>
      </c>
      <c r="B554" s="5" t="n">
        <v>48.6</v>
      </c>
    </row>
    <row r="555">
      <c r="A555" s="5" t="n">
        <v>14.1</v>
      </c>
      <c r="B555" s="5" t="n">
        <v>72.8</v>
      </c>
    </row>
    <row r="556">
      <c r="A556" s="5" t="n">
        <v>44.9</v>
      </c>
      <c r="B556" s="5" t="n">
        <v>97.1</v>
      </c>
    </row>
    <row r="557">
      <c r="A557" s="5" t="n">
        <v>43.2</v>
      </c>
      <c r="B557" s="5" t="n">
        <v>34.1</v>
      </c>
    </row>
    <row r="558">
      <c r="A558" s="5" t="n">
        <v>50.2</v>
      </c>
      <c r="B558" s="5" t="n">
        <v>34.3</v>
      </c>
    </row>
    <row r="559">
      <c r="A559" s="5" t="n">
        <v>27.6</v>
      </c>
      <c r="B559" s="5" t="n">
        <v>83.2</v>
      </c>
    </row>
    <row r="560">
      <c r="A560" s="5" t="n">
        <v>47.9</v>
      </c>
      <c r="B560" s="5" t="n">
        <v>63.9</v>
      </c>
    </row>
    <row r="561">
      <c r="A561" s="5" t="n">
        <v>48.6</v>
      </c>
      <c r="B561" s="5" t="n">
        <v>72.5</v>
      </c>
    </row>
    <row r="562">
      <c r="A562" s="5" t="n">
        <v>51.7</v>
      </c>
      <c r="B562" s="5" t="n">
        <v>84.5</v>
      </c>
    </row>
    <row r="563">
      <c r="A563" s="5" t="n">
        <v>15.2</v>
      </c>
      <c r="B563" s="5" t="n">
        <v>65.7</v>
      </c>
    </row>
    <row r="564">
      <c r="A564" s="5" t="n">
        <v>47</v>
      </c>
      <c r="B564" s="5" t="n">
        <v>70.4</v>
      </c>
    </row>
    <row r="565">
      <c r="A565" s="5" t="n">
        <v>51.9</v>
      </c>
      <c r="B565" s="5" t="n">
        <v>52.6</v>
      </c>
    </row>
    <row r="566">
      <c r="A566" s="5" t="n">
        <v>52.5</v>
      </c>
      <c r="B566" s="5" t="n">
        <v>79.7</v>
      </c>
    </row>
    <row r="567">
      <c r="A567" s="5" t="n">
        <v>28.2</v>
      </c>
      <c r="B567" s="5" t="n">
        <v>50.8</v>
      </c>
    </row>
    <row r="568">
      <c r="A568" s="5" t="n">
        <v>83.1</v>
      </c>
      <c r="B568" s="5" t="n">
        <v>60.3</v>
      </c>
    </row>
    <row r="569">
      <c r="A569" s="5" t="n">
        <v>61.8</v>
      </c>
      <c r="B569" s="5" t="n">
        <v>70</v>
      </c>
    </row>
    <row r="570">
      <c r="A570" s="5" t="n">
        <v>53.9</v>
      </c>
      <c r="B570" s="5" t="n">
        <v>75.8</v>
      </c>
    </row>
    <row r="571">
      <c r="A571" s="5" t="n">
        <v>54.2</v>
      </c>
      <c r="B571" s="5" t="n">
        <v>81.7</v>
      </c>
    </row>
    <row r="572">
      <c r="A572" s="5" t="n">
        <v>68.2</v>
      </c>
      <c r="B572" s="5" t="n">
        <v>64.2</v>
      </c>
    </row>
    <row r="573">
      <c r="A573" s="5" t="n">
        <v>62.3</v>
      </c>
      <c r="B573" s="5" t="n">
        <v>74.4</v>
      </c>
    </row>
    <row r="574">
      <c r="A574" s="5" t="n">
        <v>11.1</v>
      </c>
      <c r="B574" s="5" t="n">
        <v>68.3</v>
      </c>
    </row>
    <row r="575">
      <c r="A575" s="5" t="n">
        <v>63.2</v>
      </c>
      <c r="B575" s="5" t="n">
        <v>81.4</v>
      </c>
    </row>
    <row r="576">
      <c r="A576" s="5" t="n">
        <v>56</v>
      </c>
      <c r="B576" s="5" t="n">
        <v>14</v>
      </c>
    </row>
    <row r="577">
      <c r="A577" s="5" t="n">
        <v>59.5</v>
      </c>
      <c r="B577" s="5" t="n">
        <v>72.5</v>
      </c>
    </row>
    <row r="578">
      <c r="A578" s="5" t="n">
        <v>56.7</v>
      </c>
      <c r="B578" s="5" t="n">
        <v>85.3</v>
      </c>
    </row>
    <row r="579">
      <c r="A579" s="5" t="n">
        <v>56.9</v>
      </c>
      <c r="B579" s="5" t="n">
        <v>56.9</v>
      </c>
    </row>
    <row r="580">
      <c r="A580" s="5" t="n">
        <v>51.2</v>
      </c>
      <c r="B580" s="5" t="n">
        <v>55.5</v>
      </c>
    </row>
    <row r="581">
      <c r="A581" s="5" t="n">
        <v>31</v>
      </c>
      <c r="B581" s="5" t="n">
        <v>89.1</v>
      </c>
    </row>
    <row r="582">
      <c r="A582" s="5" t="n">
        <v>53.5</v>
      </c>
      <c r="B582" s="5" t="n">
        <v>30.7</v>
      </c>
    </row>
    <row r="583">
      <c r="A583" s="5" t="n">
        <v>24.9</v>
      </c>
      <c r="B583" s="5" t="n">
        <v>67.9</v>
      </c>
    </row>
    <row r="584">
      <c r="A584" s="5" t="n">
        <v>69.1</v>
      </c>
      <c r="B584" s="5" t="n">
        <v>40.9</v>
      </c>
    </row>
    <row r="585">
      <c r="A585" s="5" t="n">
        <v>19.8</v>
      </c>
      <c r="B585" s="5" t="n">
        <v>33.3</v>
      </c>
    </row>
    <row r="586">
      <c r="A586" s="5" t="n">
        <v>56.9</v>
      </c>
      <c r="B586" s="5" t="n">
        <v>18.2</v>
      </c>
    </row>
    <row r="587">
      <c r="A587" s="5" t="n">
        <v>29.4</v>
      </c>
      <c r="B587" s="5" t="n">
        <v>84.6</v>
      </c>
    </row>
    <row r="588">
      <c r="A588" s="5" t="n">
        <v>65.4</v>
      </c>
      <c r="B588" s="5" t="n">
        <v>69.5</v>
      </c>
    </row>
    <row r="589">
      <c r="A589" s="5" t="n">
        <v>31.3</v>
      </c>
      <c r="B589" s="5" t="n">
        <v>51.5</v>
      </c>
    </row>
    <row r="590">
      <c r="A590" s="5" t="n">
        <v>48.6</v>
      </c>
      <c r="B590" s="5" t="n">
        <v>46.4</v>
      </c>
    </row>
    <row r="591">
      <c r="A591" s="5" t="n">
        <v>26.2</v>
      </c>
      <c r="B591" s="5" t="n">
        <v>20.6</v>
      </c>
    </row>
    <row r="592">
      <c r="A592" s="5" t="n">
        <v>51.7</v>
      </c>
      <c r="B592" s="5" t="n">
        <v>39</v>
      </c>
    </row>
    <row r="593">
      <c r="A593" s="5" t="n">
        <v>53</v>
      </c>
      <c r="B593" s="5" t="n">
        <v>54.8</v>
      </c>
    </row>
    <row r="594">
      <c r="A594" s="5" t="n">
        <v>43.8</v>
      </c>
      <c r="B594" s="5" t="n">
        <v>52.1</v>
      </c>
    </row>
    <row r="595">
      <c r="A595" s="5" t="n">
        <v>48.1</v>
      </c>
      <c r="B595" s="5" t="n">
        <v>28.5</v>
      </c>
    </row>
    <row r="596">
      <c r="A596" s="5" t="n">
        <v>44</v>
      </c>
      <c r="B596" s="5" t="n">
        <v>91.9</v>
      </c>
    </row>
    <row r="597">
      <c r="A597" s="5" t="n">
        <v>54</v>
      </c>
      <c r="B597" s="5" t="n">
        <v>95.8</v>
      </c>
    </row>
    <row r="598">
      <c r="A598" s="5" t="n">
        <v>52.7</v>
      </c>
      <c r="B598" s="5" t="n">
        <v>83</v>
      </c>
    </row>
    <row r="599">
      <c r="A599" s="5"/>
      <c r="B599" s="5" t="n">
        <v>59.5</v>
      </c>
    </row>
    <row r="600">
      <c r="A600" s="5"/>
      <c r="B600" s="5" t="n">
        <v>40.8</v>
      </c>
    </row>
    <row r="601">
      <c r="A601" s="5"/>
      <c r="B601" s="5" t="n">
        <v>47.7</v>
      </c>
    </row>
    <row r="602">
      <c r="A602" s="5"/>
      <c r="B602" s="5" t="n">
        <v>69.4</v>
      </c>
    </row>
    <row r="603">
      <c r="A603" s="5"/>
      <c r="B603" s="5" t="n">
        <v>34.1</v>
      </c>
    </row>
    <row r="604">
      <c r="A604" s="5"/>
      <c r="B604" s="5" t="n">
        <v>44.2</v>
      </c>
    </row>
    <row r="605">
      <c r="A605" s="5"/>
      <c r="B605" s="5" t="n">
        <v>51</v>
      </c>
    </row>
    <row r="606">
      <c r="A606" s="5"/>
      <c r="B606" s="5" t="n">
        <v>23.8</v>
      </c>
    </row>
    <row r="607">
      <c r="A607" s="5"/>
      <c r="B607" s="5" t="n">
        <v>41.9</v>
      </c>
    </row>
    <row r="608">
      <c r="A608" s="5"/>
      <c r="B608" s="5" t="n">
        <v>65</v>
      </c>
    </row>
    <row r="609">
      <c r="A609" s="5"/>
      <c r="B609" s="5" t="n">
        <v>39.5</v>
      </c>
    </row>
    <row r="610">
      <c r="A610" s="5"/>
      <c r="B610" s="5" t="n">
        <v>41.3</v>
      </c>
    </row>
    <row r="611">
      <c r="A611" s="5"/>
      <c r="B611" s="5" t="n">
        <v>45.8</v>
      </c>
    </row>
    <row r="612">
      <c r="A612" s="5"/>
      <c r="B612" s="5" t="n">
        <v>39.2</v>
      </c>
    </row>
    <row r="613">
      <c r="A613" s="5"/>
      <c r="B613" s="5" t="n">
        <v>44.3</v>
      </c>
    </row>
    <row r="614">
      <c r="A614" s="5"/>
      <c r="B614" s="5" t="n">
        <v>42.6</v>
      </c>
    </row>
    <row r="615">
      <c r="A615" s="5"/>
      <c r="B615" s="5" t="n">
        <v>65.9</v>
      </c>
    </row>
    <row r="616">
      <c r="A616" s="5"/>
      <c r="B616" s="5" t="n">
        <v>42.9</v>
      </c>
    </row>
    <row r="617">
      <c r="A617" s="5"/>
      <c r="B617" s="5" t="n">
        <v>19.9</v>
      </c>
    </row>
    <row r="618">
      <c r="A618" s="5"/>
      <c r="B618" s="5" t="n">
        <v>56.2</v>
      </c>
    </row>
    <row r="619">
      <c r="A619" s="5"/>
      <c r="B619" s="5" t="n">
        <v>20.2</v>
      </c>
    </row>
    <row r="620">
      <c r="A620" s="5"/>
      <c r="B620" s="5" t="n">
        <v>25.5</v>
      </c>
    </row>
    <row r="621">
      <c r="A621" s="5"/>
      <c r="B621" s="5" t="n">
        <v>47.3</v>
      </c>
    </row>
    <row r="622">
      <c r="A622" s="5"/>
      <c r="B622" s="5" t="n">
        <v>90.9</v>
      </c>
    </row>
    <row r="623">
      <c r="A623" s="5"/>
      <c r="B623" s="5" t="n">
        <v>43.2</v>
      </c>
    </row>
    <row r="624">
      <c r="A624" s="5"/>
      <c r="B624" s="5" t="n">
        <v>46.8</v>
      </c>
    </row>
    <row r="625">
      <c r="A625" s="5"/>
      <c r="B625" s="5" t="n">
        <v>44</v>
      </c>
    </row>
    <row r="626">
      <c r="A626" s="5"/>
      <c r="B626" s="5" t="n">
        <v>68.2</v>
      </c>
    </row>
    <row r="627">
      <c r="A627" s="5"/>
      <c r="B627" s="5" t="n">
        <v>42.9</v>
      </c>
    </row>
    <row r="628">
      <c r="A628" s="5"/>
      <c r="B628" s="5" t="n">
        <v>60.6</v>
      </c>
    </row>
    <row r="629">
      <c r="A629" s="5"/>
      <c r="B629" s="5" t="n">
        <v>68.6</v>
      </c>
    </row>
    <row r="630">
      <c r="A630" s="5"/>
      <c r="B630" s="5" t="n">
        <v>49.5</v>
      </c>
    </row>
    <row r="631">
      <c r="A631" s="5"/>
      <c r="B631" s="5" t="n">
        <v>65.5</v>
      </c>
    </row>
    <row r="632">
      <c r="A632" s="5"/>
      <c r="B632" s="5" t="n">
        <v>87</v>
      </c>
    </row>
    <row r="633">
      <c r="A633" s="5"/>
      <c r="B633" s="5" t="n">
        <v>74.3</v>
      </c>
    </row>
    <row r="634">
      <c r="A634" s="5"/>
      <c r="B634" s="5" t="n">
        <v>58.7</v>
      </c>
    </row>
    <row r="635">
      <c r="A635" s="5"/>
      <c r="B635" s="5" t="n">
        <v>47.5</v>
      </c>
    </row>
    <row r="636">
      <c r="A636" s="5"/>
      <c r="B636" s="5" t="n">
        <v>67.5</v>
      </c>
    </row>
    <row r="637">
      <c r="A637" s="5"/>
      <c r="B637" s="5" t="n">
        <v>69.8</v>
      </c>
    </row>
    <row r="638">
      <c r="A638" s="5"/>
      <c r="B638" s="5" t="n">
        <v>61.3</v>
      </c>
    </row>
    <row r="639">
      <c r="A639" s="5"/>
      <c r="B639" s="5" t="n">
        <v>81.5</v>
      </c>
    </row>
    <row r="640">
      <c r="A640" s="5"/>
      <c r="B640" s="5" t="n">
        <v>36.7</v>
      </c>
    </row>
    <row r="641">
      <c r="A641" s="5"/>
      <c r="B641" s="5" t="n">
        <v>80.1</v>
      </c>
    </row>
    <row r="642">
      <c r="A642" s="5"/>
      <c r="B642" s="5" t="n">
        <v>61.6</v>
      </c>
    </row>
    <row r="643">
      <c r="A643" s="5"/>
      <c r="B643" s="5" t="n">
        <v>31</v>
      </c>
    </row>
    <row r="644">
      <c r="A644" s="5"/>
      <c r="B644" s="5" t="n">
        <v>49.8</v>
      </c>
    </row>
    <row r="645">
      <c r="A645" s="5"/>
      <c r="B645" s="5" t="n">
        <v>59.1</v>
      </c>
    </row>
    <row r="646">
      <c r="A646" s="5"/>
      <c r="B646" s="5" t="n">
        <v>76.5</v>
      </c>
    </row>
    <row r="647">
      <c r="A647" s="5"/>
      <c r="B647" s="5" t="n">
        <v>86.8</v>
      </c>
    </row>
    <row r="648">
      <c r="A648" s="5"/>
      <c r="B648" s="5" t="n">
        <v>60</v>
      </c>
    </row>
    <row r="649">
      <c r="A649" s="5"/>
      <c r="B649" s="5" t="n">
        <v>41.9</v>
      </c>
    </row>
    <row r="650">
      <c r="A650" s="5"/>
      <c r="B650" s="5" t="n">
        <v>38.1</v>
      </c>
    </row>
    <row r="651">
      <c r="A651" s="5"/>
      <c r="B651" s="5" t="n">
        <v>51.3</v>
      </c>
    </row>
    <row r="652">
      <c r="A652" s="5"/>
      <c r="B652" s="5" t="n">
        <v>58.1</v>
      </c>
    </row>
    <row r="653">
      <c r="A653" s="5"/>
      <c r="B653" s="5" t="n">
        <v>70.9</v>
      </c>
    </row>
    <row r="654">
      <c r="A654" s="5"/>
      <c r="B654" s="5" t="n">
        <v>64.9</v>
      </c>
    </row>
    <row r="655">
      <c r="A655" s="5"/>
      <c r="B655" s="5" t="n">
        <v>63.6</v>
      </c>
    </row>
    <row r="656">
      <c r="A656" s="5"/>
      <c r="B656" s="5" t="n">
        <v>54.7</v>
      </c>
    </row>
    <row r="657">
      <c r="A657" s="5"/>
      <c r="B657" s="5" t="n">
        <v>52.7</v>
      </c>
    </row>
    <row r="658">
      <c r="A658" s="5"/>
      <c r="B658" s="5" t="n">
        <v>35.5</v>
      </c>
    </row>
    <row r="659">
      <c r="A659" s="5"/>
      <c r="B659" s="5" t="n">
        <v>38.7</v>
      </c>
    </row>
    <row r="660">
      <c r="A660" s="5"/>
      <c r="B660" s="5" t="n">
        <v>79.5</v>
      </c>
    </row>
    <row r="661">
      <c r="A661" s="5"/>
      <c r="B661" s="5" t="n">
        <v>48.6</v>
      </c>
    </row>
    <row r="662">
      <c r="A662" s="5"/>
      <c r="B662" s="5" t="n">
        <v>70.3</v>
      </c>
    </row>
    <row r="663">
      <c r="A663" s="5"/>
      <c r="B663" s="5" t="n">
        <v>61.7</v>
      </c>
    </row>
    <row r="664">
      <c r="A664" s="5"/>
      <c r="B664" s="5" t="n">
        <v>68.9</v>
      </c>
    </row>
    <row r="665">
      <c r="A665" s="5"/>
      <c r="B665" s="5" t="n">
        <v>18.1</v>
      </c>
    </row>
    <row r="666">
      <c r="A666" s="5"/>
      <c r="B666" s="5" t="n">
        <v>75.2</v>
      </c>
    </row>
    <row r="667">
      <c r="A667" s="5"/>
      <c r="B667" s="5" t="n">
        <v>43</v>
      </c>
    </row>
    <row r="668">
      <c r="A668" s="5"/>
      <c r="B668" s="5" t="n">
        <v>53.2</v>
      </c>
    </row>
    <row r="669">
      <c r="A669" s="5"/>
      <c r="B669" s="5" t="n">
        <v>61.7</v>
      </c>
    </row>
    <row r="670">
      <c r="A670" s="5"/>
      <c r="B670" s="5" t="n">
        <v>16</v>
      </c>
    </row>
    <row r="671">
      <c r="A671" s="5"/>
      <c r="B671" s="5" t="n">
        <v>55.1</v>
      </c>
    </row>
    <row r="672">
      <c r="A672" s="5"/>
      <c r="B672" s="5" t="n">
        <v>53.8</v>
      </c>
    </row>
    <row r="673">
      <c r="A673" s="5"/>
      <c r="B673" s="5" t="n">
        <v>73.6</v>
      </c>
    </row>
    <row r="674">
      <c r="A674" s="5"/>
      <c r="B674" s="5" t="n">
        <v>70.5</v>
      </c>
    </row>
    <row r="675">
      <c r="A675" s="5"/>
      <c r="B675" s="5" t="n">
        <v>1.7</v>
      </c>
    </row>
    <row r="676">
      <c r="A676" s="5"/>
      <c r="B676" s="5" t="n">
        <v>28.4</v>
      </c>
    </row>
    <row r="677">
      <c r="A677" s="5"/>
      <c r="B677" s="5" t="n">
        <v>36.6</v>
      </c>
    </row>
    <row r="678">
      <c r="A678" s="5"/>
      <c r="B678" s="5" t="n">
        <v>16.9</v>
      </c>
    </row>
    <row r="679">
      <c r="A679" s="5"/>
      <c r="B679" s="5" t="n">
        <v>55.2</v>
      </c>
    </row>
    <row r="680">
      <c r="A680" s="5"/>
      <c r="B680" s="5" t="n">
        <v>49.7</v>
      </c>
    </row>
    <row r="681">
      <c r="A681" s="5"/>
      <c r="B681" s="5" t="n">
        <v>64.4</v>
      </c>
    </row>
    <row r="682">
      <c r="A682" s="5"/>
      <c r="B682" s="5" t="n">
        <v>54</v>
      </c>
    </row>
    <row r="683">
      <c r="A683" s="5"/>
      <c r="B683" s="5" t="n">
        <v>12.7</v>
      </c>
    </row>
    <row r="684">
      <c r="A684" s="5"/>
      <c r="B684" s="5" t="n">
        <v>73.3</v>
      </c>
    </row>
    <row r="685">
      <c r="A685" s="5"/>
      <c r="B685" s="5" t="n">
        <v>68.7</v>
      </c>
    </row>
    <row r="686">
      <c r="A686" s="5"/>
      <c r="B686" s="5" t="n">
        <v>71.2</v>
      </c>
    </row>
    <row r="687">
      <c r="A687" s="5"/>
      <c r="B687" s="5" t="n">
        <v>65.2</v>
      </c>
    </row>
    <row r="688">
      <c r="A688" s="5"/>
      <c r="B688" s="5" t="n">
        <v>50.8</v>
      </c>
    </row>
    <row r="689">
      <c r="A689" s="5"/>
      <c r="B689" s="5" t="n">
        <v>61.4</v>
      </c>
    </row>
    <row r="690">
      <c r="A690" s="5"/>
      <c r="B690" s="5" t="n">
        <v>45.7</v>
      </c>
    </row>
    <row r="691">
      <c r="A691" s="5"/>
      <c r="B691" s="5" t="n">
        <v>64.8</v>
      </c>
    </row>
    <row r="692">
      <c r="A692" s="5"/>
      <c r="B692" s="5" t="n">
        <v>80.4</v>
      </c>
    </row>
    <row r="693">
      <c r="A693" s="5"/>
      <c r="B693" s="5" t="n">
        <v>75.9</v>
      </c>
    </row>
    <row r="694">
      <c r="A694" s="5"/>
      <c r="B694" s="5" t="n">
        <v>79.4</v>
      </c>
    </row>
    <row r="695">
      <c r="A695" s="5"/>
      <c r="B695" s="5" t="n">
        <v>61</v>
      </c>
    </row>
    <row r="696">
      <c r="A696" s="5"/>
      <c r="B696" s="5" t="n">
        <v>72.7</v>
      </c>
    </row>
    <row r="697">
      <c r="A697" s="5"/>
      <c r="B697" s="5" t="n">
        <v>42.4</v>
      </c>
    </row>
    <row r="698">
      <c r="A698" s="5"/>
      <c r="B698" s="5" t="n">
        <v>42.2</v>
      </c>
    </row>
    <row r="699">
      <c r="A699" s="5"/>
      <c r="B699" s="5" t="n">
        <v>66.5</v>
      </c>
    </row>
    <row r="700">
      <c r="A700" s="5"/>
      <c r="B700" s="5" t="n">
        <v>71</v>
      </c>
    </row>
    <row r="701">
      <c r="A701" s="5"/>
      <c r="B701" s="5" t="n">
        <v>58.5</v>
      </c>
    </row>
    <row r="702">
      <c r="A702" s="5"/>
      <c r="B702" s="5" t="n">
        <v>52.8</v>
      </c>
    </row>
    <row r="703">
      <c r="A703" s="5"/>
      <c r="B703" s="5" t="n">
        <v>64</v>
      </c>
    </row>
    <row r="704">
      <c r="A704" s="5"/>
      <c r="B704" s="5" t="n">
        <v>85.6</v>
      </c>
    </row>
    <row r="705">
      <c r="A705" s="5"/>
      <c r="B705" s="5" t="n">
        <v>86.2</v>
      </c>
    </row>
    <row r="706">
      <c r="A706" s="5"/>
      <c r="B706" s="5" t="n">
        <v>50.5</v>
      </c>
    </row>
    <row r="707">
      <c r="A707" s="5"/>
      <c r="B707" s="5" t="n">
        <v>55.2</v>
      </c>
    </row>
    <row r="708">
      <c r="A708" s="5"/>
      <c r="B708" s="5" t="n">
        <v>92.5</v>
      </c>
    </row>
    <row r="709">
      <c r="A709" s="5"/>
      <c r="B709" s="5" t="n">
        <v>58.2</v>
      </c>
    </row>
    <row r="710">
      <c r="A710" s="5"/>
      <c r="B710" s="5" t="n">
        <v>66.2</v>
      </c>
    </row>
    <row r="711">
      <c r="A711" s="5"/>
      <c r="B711" s="5" t="n">
        <v>56.1</v>
      </c>
    </row>
    <row r="712">
      <c r="A712" s="5"/>
      <c r="B712" s="5" t="n">
        <v>52</v>
      </c>
    </row>
    <row r="713">
      <c r="A713" s="5"/>
      <c r="B713" s="5" t="n">
        <v>83.4</v>
      </c>
    </row>
    <row r="714">
      <c r="A714" s="5"/>
      <c r="B714" s="5" t="n">
        <v>77.1</v>
      </c>
    </row>
    <row r="715">
      <c r="A715" s="5"/>
      <c r="B715" s="5" t="n">
        <v>74.9</v>
      </c>
    </row>
    <row r="716">
      <c r="A716" s="5"/>
      <c r="B716" s="5" t="n">
        <v>57.4</v>
      </c>
    </row>
    <row r="717">
      <c r="A717" s="5"/>
      <c r="B717" s="5" t="n">
        <v>77.1</v>
      </c>
    </row>
    <row r="718">
      <c r="A718" s="5"/>
      <c r="B718" s="5" t="n">
        <v>86</v>
      </c>
    </row>
    <row r="719">
      <c r="A719" s="5"/>
      <c r="B719" s="5" t="n">
        <v>70.7</v>
      </c>
    </row>
    <row r="720">
      <c r="A720" s="5"/>
      <c r="B720" s="5" t="n">
        <v>61</v>
      </c>
    </row>
    <row r="721">
      <c r="A721" s="5"/>
      <c r="B721" s="5" t="n">
        <v>82.7</v>
      </c>
    </row>
    <row r="722">
      <c r="A722" s="5"/>
      <c r="B722" s="5" t="n">
        <v>79.7</v>
      </c>
    </row>
    <row r="723">
      <c r="A723" s="5"/>
      <c r="B723" s="5" t="n">
        <v>66.5</v>
      </c>
    </row>
    <row r="724">
      <c r="A724" s="5"/>
      <c r="B724" s="5" t="n">
        <v>89.4</v>
      </c>
    </row>
    <row r="725">
      <c r="A725" s="5"/>
      <c r="B725" s="5" t="n">
        <v>58.4</v>
      </c>
    </row>
    <row r="726">
      <c r="A726" s="5"/>
      <c r="B726" s="5" t="n">
        <v>64.5</v>
      </c>
    </row>
    <row r="727">
      <c r="A727" s="5"/>
      <c r="B727" s="5" t="n">
        <v>68.9</v>
      </c>
    </row>
    <row r="728">
      <c r="A728" s="5"/>
      <c r="B728" s="5" t="n">
        <v>41.2</v>
      </c>
    </row>
    <row r="729">
      <c r="A729" s="5"/>
      <c r="B729" s="5" t="n">
        <v>60.1</v>
      </c>
    </row>
    <row r="730">
      <c r="A730" s="5"/>
      <c r="B730" s="5" t="n">
        <v>57.1</v>
      </c>
    </row>
    <row r="731">
      <c r="A731" s="5"/>
      <c r="B731" s="5" t="n">
        <v>58.2</v>
      </c>
    </row>
    <row r="732">
      <c r="A732" s="5"/>
      <c r="B732" s="5" t="n">
        <v>88.1</v>
      </c>
    </row>
    <row r="733">
      <c r="A733" s="5"/>
      <c r="B733" s="5" t="n">
        <v>70.5</v>
      </c>
    </row>
    <row r="734">
      <c r="A734" s="5"/>
      <c r="B734" s="5" t="n">
        <v>72.5</v>
      </c>
    </row>
    <row r="735">
      <c r="A735" s="5"/>
      <c r="B735" s="5" t="n">
        <v>89.2</v>
      </c>
    </row>
    <row r="736">
      <c r="A736" s="5"/>
      <c r="B736" s="5" t="n">
        <v>59.6</v>
      </c>
    </row>
    <row r="737">
      <c r="A737" s="5"/>
      <c r="B737" s="5" t="n">
        <v>72.5</v>
      </c>
    </row>
    <row r="738">
      <c r="A738" s="5"/>
      <c r="B738" s="5" t="n">
        <v>64.7</v>
      </c>
    </row>
    <row r="739">
      <c r="A739" s="5"/>
      <c r="B739" s="5" t="n">
        <v>78.5</v>
      </c>
    </row>
    <row r="740">
      <c r="A740" s="5"/>
      <c r="B740" s="5" t="n">
        <v>69.2</v>
      </c>
    </row>
    <row r="741">
      <c r="A741" s="5"/>
      <c r="B741" s="5" t="n">
        <v>63.4</v>
      </c>
    </row>
    <row r="742">
      <c r="A742" s="5"/>
      <c r="B742" s="5" t="n">
        <v>71.1</v>
      </c>
    </row>
    <row r="743">
      <c r="A743" s="5"/>
      <c r="B743" s="5" t="n">
        <v>51.6</v>
      </c>
    </row>
    <row r="744">
      <c r="A744" s="5"/>
      <c r="B744" s="5" t="n">
        <v>80.2</v>
      </c>
    </row>
    <row r="745">
      <c r="A745" s="5"/>
      <c r="B745" s="5" t="n">
        <v>46.1</v>
      </c>
    </row>
    <row r="746">
      <c r="A746" s="5"/>
      <c r="B746" s="5" t="n">
        <v>63.8</v>
      </c>
    </row>
    <row r="747">
      <c r="A747" s="5"/>
      <c r="B747" s="5" t="n">
        <v>96.8</v>
      </c>
    </row>
    <row r="748">
      <c r="A748" s="5"/>
      <c r="B748" s="5" t="n">
        <v>69.2</v>
      </c>
    </row>
    <row r="749">
      <c r="A749" s="5"/>
      <c r="B749" s="5" t="n">
        <v>64.3</v>
      </c>
    </row>
    <row r="750">
      <c r="A750" s="5"/>
      <c r="B750" s="5" t="n">
        <v>59.4</v>
      </c>
    </row>
    <row r="751">
      <c r="A751" s="5"/>
      <c r="B751" s="5" t="n">
        <v>65.6</v>
      </c>
    </row>
    <row r="752">
      <c r="A752" s="5"/>
      <c r="B752" s="5" t="n">
        <v>34.1</v>
      </c>
    </row>
    <row r="753">
      <c r="A753" s="5"/>
      <c r="B753" s="5" t="n">
        <v>72.4</v>
      </c>
    </row>
    <row r="754">
      <c r="A754" s="5"/>
      <c r="B754" s="5" t="n">
        <v>79.8</v>
      </c>
    </row>
    <row r="755">
      <c r="A755" s="5"/>
      <c r="B755" s="5" t="n">
        <v>72.1</v>
      </c>
    </row>
    <row r="756">
      <c r="A756" s="5"/>
      <c r="B756" s="5" t="n">
        <v>80.8</v>
      </c>
    </row>
    <row r="757">
      <c r="A757" s="5"/>
      <c r="B757" s="5" t="n">
        <v>71</v>
      </c>
    </row>
    <row r="758">
      <c r="A758" s="5"/>
      <c r="B758" s="5" t="n">
        <v>74.1</v>
      </c>
    </row>
    <row r="759">
      <c r="A759" s="5"/>
      <c r="B759" s="5" t="n">
        <v>94.1</v>
      </c>
    </row>
    <row r="760">
      <c r="A760" s="5"/>
      <c r="B760" s="5" t="n">
        <v>81.6</v>
      </c>
    </row>
    <row r="761">
      <c r="A761" s="5"/>
      <c r="B761" s="5" t="n">
        <v>42.7</v>
      </c>
    </row>
    <row r="762">
      <c r="A762" s="5"/>
      <c r="B762" s="5" t="n">
        <v>68.2</v>
      </c>
    </row>
    <row r="763">
      <c r="A763" s="5"/>
      <c r="B763" s="5" t="n">
        <v>76.6</v>
      </c>
    </row>
    <row r="764">
      <c r="A764" s="5"/>
      <c r="B764" s="5" t="n">
        <v>55.7</v>
      </c>
    </row>
    <row r="765">
      <c r="A765" s="5"/>
      <c r="B765" s="5" t="n">
        <v>92.4</v>
      </c>
    </row>
    <row r="766">
      <c r="A766" s="5"/>
      <c r="B766" s="5" t="n">
        <v>71.4</v>
      </c>
    </row>
    <row r="767">
      <c r="A767" s="5"/>
      <c r="B767" s="5" t="n">
        <v>60.5</v>
      </c>
    </row>
    <row r="768">
      <c r="A768" s="5"/>
      <c r="B768" s="5" t="n">
        <v>65.9</v>
      </c>
    </row>
    <row r="769">
      <c r="A769" s="5"/>
      <c r="B769" s="5" t="n">
        <v>63.5</v>
      </c>
    </row>
    <row r="770">
      <c r="A770" s="5"/>
      <c r="B770" s="5" t="n">
        <v>60.3</v>
      </c>
    </row>
    <row r="771">
      <c r="A771" s="5"/>
      <c r="B771" s="5" t="n">
        <v>51.8</v>
      </c>
    </row>
    <row r="772">
      <c r="A772" s="5"/>
      <c r="B772" s="5" t="n">
        <v>59.5</v>
      </c>
    </row>
    <row r="773">
      <c r="A773" s="5"/>
      <c r="B773" s="5" t="n">
        <v>95.9</v>
      </c>
    </row>
    <row r="774">
      <c r="A774" s="5"/>
      <c r="B774" s="5" t="n">
        <v>80.6</v>
      </c>
    </row>
    <row r="775">
      <c r="A775" s="5"/>
      <c r="B775" s="5" t="n">
        <v>49.2</v>
      </c>
    </row>
    <row r="776">
      <c r="A776" s="5"/>
      <c r="B776" s="5" t="n">
        <v>87.9</v>
      </c>
    </row>
    <row r="777">
      <c r="A777" s="5"/>
      <c r="B777" s="5" t="n">
        <v>88.5</v>
      </c>
    </row>
    <row r="778">
      <c r="A778" s="5"/>
      <c r="B778" s="5" t="n">
        <v>66.6</v>
      </c>
    </row>
    <row r="779">
      <c r="A779" s="5"/>
      <c r="B779" s="5" t="n">
        <v>74.9</v>
      </c>
    </row>
    <row r="780">
      <c r="A780" s="5"/>
      <c r="B780" s="5" t="n">
        <v>46.4</v>
      </c>
    </row>
    <row r="781">
      <c r="A781" s="5"/>
      <c r="B781" s="5" t="n">
        <v>13.2</v>
      </c>
    </row>
    <row r="782">
      <c r="A782" s="5"/>
      <c r="B782" s="5" t="n">
        <v>68.2</v>
      </c>
    </row>
    <row r="783">
      <c r="A783" s="5"/>
      <c r="B783" s="5" t="n">
        <v>48.6</v>
      </c>
    </row>
    <row r="784">
      <c r="A784" s="5"/>
      <c r="B784" s="5" t="n">
        <v>21.1</v>
      </c>
    </row>
    <row r="785">
      <c r="A785" s="5"/>
      <c r="B785" s="5" t="n">
        <v>69.7</v>
      </c>
    </row>
    <row r="786">
      <c r="A786" s="5"/>
      <c r="B786" s="5" t="n">
        <v>53.2</v>
      </c>
    </row>
    <row r="787">
      <c r="A787" s="5"/>
      <c r="B787" s="5" t="n">
        <v>49.1</v>
      </c>
    </row>
    <row r="788">
      <c r="A788" s="5"/>
      <c r="B788" s="5" t="n">
        <v>34.6</v>
      </c>
    </row>
    <row r="789">
      <c r="A789" s="5"/>
      <c r="B789" s="5" t="n">
        <v>66.7</v>
      </c>
    </row>
    <row r="790">
      <c r="A790" s="5"/>
      <c r="B790" s="5" t="n">
        <v>53.5</v>
      </c>
    </row>
    <row r="791">
      <c r="A791" s="5"/>
      <c r="B791" s="5" t="n">
        <v>47.1</v>
      </c>
    </row>
    <row r="792">
      <c r="A792" s="5"/>
      <c r="B792" s="5" t="n">
        <v>48.6</v>
      </c>
    </row>
    <row r="793">
      <c r="A793" s="5"/>
      <c r="B793" s="5" t="n">
        <v>81.5</v>
      </c>
    </row>
    <row r="794">
      <c r="A794" s="5"/>
      <c r="B794" s="5" t="n">
        <v>26</v>
      </c>
    </row>
    <row r="795">
      <c r="A795" s="5"/>
      <c r="B795" s="5" t="n">
        <v>20.4</v>
      </c>
    </row>
    <row r="796">
      <c r="A796" s="5"/>
      <c r="B796" s="5" t="n">
        <v>44.4</v>
      </c>
    </row>
    <row r="797">
      <c r="A797" s="5"/>
      <c r="B797" s="5" t="n">
        <v>54.9</v>
      </c>
    </row>
    <row r="798">
      <c r="A798" s="5"/>
      <c r="B798" s="5" t="n">
        <v>57.5</v>
      </c>
    </row>
    <row r="799">
      <c r="A799" s="5"/>
      <c r="B799" s="5" t="n">
        <v>31.4</v>
      </c>
    </row>
    <row r="800">
      <c r="A800" s="5"/>
      <c r="B800" s="5" t="n">
        <v>80.8</v>
      </c>
    </row>
    <row r="801">
      <c r="A801" s="5"/>
      <c r="B801" s="5" t="n">
        <v>75.6</v>
      </c>
    </row>
    <row r="802">
      <c r="A802" s="5"/>
      <c r="B802" s="5" t="n">
        <v>39.5</v>
      </c>
    </row>
    <row r="803">
      <c r="A803" s="5"/>
      <c r="B803" s="5" t="n">
        <v>59.6</v>
      </c>
    </row>
    <row r="804">
      <c r="A804" s="5"/>
      <c r="B804" s="5" t="n">
        <v>60.1</v>
      </c>
    </row>
    <row r="805">
      <c r="A805" s="5"/>
      <c r="B805" s="5" t="n">
        <v>50</v>
      </c>
    </row>
    <row r="806">
      <c r="A806" s="5"/>
      <c r="B806" s="5" t="n">
        <v>71.5</v>
      </c>
    </row>
    <row r="807">
      <c r="A807" s="5"/>
      <c r="B807" s="5" t="n">
        <v>54</v>
      </c>
    </row>
    <row r="808">
      <c r="A808" s="5"/>
      <c r="B808" s="5" t="n">
        <v>46.6</v>
      </c>
    </row>
    <row r="809">
      <c r="A809" s="5"/>
      <c r="B809" s="5" t="n">
        <v>56</v>
      </c>
    </row>
    <row r="810">
      <c r="A810" s="5"/>
      <c r="B810" s="5" t="n">
        <v>41.6</v>
      </c>
    </row>
    <row r="811">
      <c r="A811" s="5"/>
      <c r="B811" s="5" t="n">
        <v>68.7</v>
      </c>
    </row>
    <row r="812">
      <c r="A812" s="5"/>
      <c r="B812" s="5" t="n">
        <v>43.5</v>
      </c>
    </row>
    <row r="813">
      <c r="A813" s="5"/>
      <c r="B813" s="5" t="n">
        <v>58.3</v>
      </c>
    </row>
    <row r="814">
      <c r="A814" s="5"/>
      <c r="B814" s="5" t="n">
        <v>68.4</v>
      </c>
    </row>
    <row r="815">
      <c r="A815" s="5"/>
      <c r="B815" s="5" t="n">
        <v>62.7</v>
      </c>
    </row>
    <row r="816">
      <c r="A816" s="5"/>
      <c r="B816" s="5" t="n">
        <v>47.4</v>
      </c>
    </row>
    <row r="817">
      <c r="A817" s="5"/>
      <c r="B817" s="5" t="n">
        <v>17</v>
      </c>
    </row>
    <row r="818">
      <c r="A818" s="5"/>
      <c r="B818" s="5" t="n">
        <v>25</v>
      </c>
    </row>
    <row r="819">
      <c r="A819" s="5"/>
      <c r="B819" s="5" t="n">
        <v>60.7</v>
      </c>
    </row>
    <row r="820">
      <c r="A820" s="5"/>
      <c r="B820" s="5" t="n">
        <v>50</v>
      </c>
    </row>
    <row r="821">
      <c r="A821" s="5"/>
      <c r="B821" s="5" t="n">
        <v>47.2</v>
      </c>
    </row>
    <row r="822">
      <c r="A822" s="5"/>
      <c r="B822" s="5" t="n">
        <v>81.6</v>
      </c>
    </row>
    <row r="823">
      <c r="A823" s="5"/>
      <c r="B823" s="5" t="n">
        <v>82.4</v>
      </c>
    </row>
    <row r="824">
      <c r="A824" s="5"/>
      <c r="B824" s="5" t="n">
        <v>61.9</v>
      </c>
    </row>
    <row r="825">
      <c r="A825" s="5"/>
      <c r="B825" s="5" t="n">
        <v>43.6</v>
      </c>
    </row>
    <row r="826">
      <c r="A826" s="5"/>
      <c r="B826" s="5" t="n">
        <v>54.2</v>
      </c>
    </row>
    <row r="827">
      <c r="A827" s="5"/>
      <c r="B827" s="5" t="n">
        <v>30.5</v>
      </c>
    </row>
    <row r="828">
      <c r="A828" s="5"/>
      <c r="B828" s="5" t="n">
        <v>70.8</v>
      </c>
    </row>
    <row r="829">
      <c r="A829" s="5"/>
      <c r="B829" s="5" t="n">
        <v>92.7</v>
      </c>
    </row>
    <row r="830">
      <c r="A830" s="5"/>
      <c r="B830" s="5" t="n">
        <v>60.2</v>
      </c>
    </row>
    <row r="831">
      <c r="A831" s="5"/>
      <c r="B831" s="5" t="n">
        <v>69.5</v>
      </c>
    </row>
    <row r="832">
      <c r="A832" s="5"/>
      <c r="B832" s="5" t="n">
        <v>80.2</v>
      </c>
    </row>
    <row r="833">
      <c r="A833" s="5"/>
      <c r="B833" s="5" t="n">
        <v>40.5</v>
      </c>
    </row>
    <row r="834">
      <c r="A834" s="5"/>
      <c r="B834" s="5" t="n">
        <v>59.6</v>
      </c>
    </row>
    <row r="835">
      <c r="A835" s="5"/>
      <c r="B835" s="5" t="n">
        <v>25</v>
      </c>
    </row>
    <row r="836">
      <c r="A836" s="5"/>
      <c r="B836" s="5" t="n">
        <v>68</v>
      </c>
    </row>
    <row r="837">
      <c r="A837" s="5"/>
      <c r="B837" s="5" t="n">
        <v>48</v>
      </c>
    </row>
    <row r="838">
      <c r="A838" s="5"/>
      <c r="B838" s="5" t="n">
        <v>58.4</v>
      </c>
    </row>
    <row r="839">
      <c r="A839" s="5"/>
      <c r="B839" s="5" t="n">
        <v>49.6</v>
      </c>
    </row>
    <row r="840">
      <c r="A840" s="5"/>
      <c r="B840" s="5" t="n">
        <v>49.8</v>
      </c>
    </row>
    <row r="841">
      <c r="A841" s="5"/>
      <c r="B841" s="5" t="n">
        <v>31.1</v>
      </c>
    </row>
    <row r="842">
      <c r="A842" s="5"/>
      <c r="B842" s="5" t="n">
        <v>33.3</v>
      </c>
    </row>
    <row r="843">
      <c r="A843" s="5"/>
      <c r="B843" s="5" t="n">
        <v>52.5</v>
      </c>
    </row>
    <row r="844">
      <c r="A844" s="5"/>
      <c r="B844" s="5" t="n">
        <v>15.1</v>
      </c>
    </row>
    <row r="845">
      <c r="A845" s="5"/>
      <c r="B845" s="5" t="n">
        <v>60.8</v>
      </c>
    </row>
    <row r="846">
      <c r="A846" s="5"/>
      <c r="B846" s="5" t="n">
        <v>48.7</v>
      </c>
    </row>
    <row r="847">
      <c r="A847" s="5"/>
      <c r="B847" s="5" t="n">
        <v>53.4</v>
      </c>
    </row>
    <row r="848">
      <c r="A848" s="5"/>
      <c r="B848" s="5" t="n">
        <v>38.6</v>
      </c>
    </row>
    <row r="849">
      <c r="A849" s="5"/>
      <c r="B849" s="5" t="n">
        <v>42.4</v>
      </c>
    </row>
    <row r="850">
      <c r="A850" s="5"/>
      <c r="B850" s="5" t="n">
        <v>38.1</v>
      </c>
    </row>
    <row r="851">
      <c r="A851" s="5"/>
      <c r="B851" s="5" t="n">
        <v>95.7</v>
      </c>
    </row>
    <row r="852">
      <c r="A852" s="5"/>
      <c r="B852" s="5" t="n">
        <v>64.2</v>
      </c>
    </row>
    <row r="853">
      <c r="A853" s="5"/>
      <c r="B853" s="5" t="n">
        <v>68.6</v>
      </c>
    </row>
    <row r="854">
      <c r="A854" s="5"/>
      <c r="B854" s="5" t="n">
        <v>43.1</v>
      </c>
    </row>
    <row r="855">
      <c r="A855" s="5"/>
      <c r="B855" s="5" t="n">
        <v>58.8</v>
      </c>
    </row>
    <row r="856">
      <c r="A856" s="5"/>
      <c r="B856" s="5" t="n">
        <v>83.3</v>
      </c>
    </row>
    <row r="857">
      <c r="A857" s="5"/>
      <c r="B857" s="5" t="n">
        <v>42</v>
      </c>
    </row>
    <row r="858">
      <c r="A858" s="5"/>
      <c r="B858" s="5" t="n">
        <v>69.3</v>
      </c>
    </row>
    <row r="859">
      <c r="A859" s="5"/>
      <c r="B859" s="5" t="n">
        <v>38.8</v>
      </c>
    </row>
    <row r="860">
      <c r="A860" s="5"/>
      <c r="B860" s="5" t="n">
        <v>85.5</v>
      </c>
    </row>
    <row r="861">
      <c r="A861" s="5"/>
      <c r="B861" s="5" t="n">
        <v>10.3</v>
      </c>
    </row>
    <row r="862">
      <c r="A862" s="5"/>
      <c r="B862" s="5" t="n">
        <v>55.2</v>
      </c>
    </row>
    <row r="863">
      <c r="A863" s="5"/>
      <c r="B863" s="5" t="n">
        <v>32.4</v>
      </c>
    </row>
    <row r="864">
      <c r="A864" s="5"/>
      <c r="B864" s="5" t="n">
        <v>81.9</v>
      </c>
    </row>
    <row r="865">
      <c r="A865" s="5"/>
      <c r="B865" s="5" t="n">
        <v>19.2</v>
      </c>
    </row>
    <row r="866">
      <c r="A866" s="5"/>
      <c r="B866" s="5" t="n">
        <v>20</v>
      </c>
    </row>
    <row r="867">
      <c r="A867" s="5"/>
      <c r="B867" s="5" t="n">
        <v>82.2</v>
      </c>
    </row>
    <row r="868">
      <c r="A868" s="5"/>
      <c r="B868" s="5" t="n">
        <v>47.8</v>
      </c>
    </row>
    <row r="869">
      <c r="A869" s="5"/>
      <c r="B869" s="5" t="n">
        <v>69.4</v>
      </c>
    </row>
    <row r="870">
      <c r="A870" s="5"/>
      <c r="B870" s="5" t="n">
        <v>66.7</v>
      </c>
    </row>
    <row r="871">
      <c r="A871" s="5"/>
      <c r="B871" s="5" t="n">
        <v>63</v>
      </c>
    </row>
    <row r="872">
      <c r="A872" s="5"/>
      <c r="B872" s="5" t="n">
        <v>92.6</v>
      </c>
    </row>
    <row r="873">
      <c r="A873" s="5"/>
      <c r="B873" s="5" t="n">
        <v>61</v>
      </c>
    </row>
    <row r="874">
      <c r="A874" s="5"/>
      <c r="B874" s="5" t="n">
        <v>68.9</v>
      </c>
    </row>
    <row r="875">
      <c r="A875" s="5"/>
      <c r="B875" s="5" t="n">
        <v>43.6</v>
      </c>
    </row>
    <row r="876">
      <c r="A876" s="5"/>
      <c r="B876" s="5" t="n">
        <v>27.1</v>
      </c>
    </row>
    <row r="877">
      <c r="A877" s="5"/>
      <c r="B877" s="5" t="n">
        <v>49.4</v>
      </c>
    </row>
    <row r="878">
      <c r="A878" s="5"/>
      <c r="B878" s="5" t="n">
        <v>53.5</v>
      </c>
    </row>
    <row r="879">
      <c r="A879" s="5"/>
      <c r="B879" s="5" t="n">
        <v>53.8</v>
      </c>
    </row>
    <row r="880">
      <c r="A880" s="5"/>
      <c r="B880" s="5" t="n">
        <v>47.1</v>
      </c>
    </row>
    <row r="881">
      <c r="A881" s="5"/>
      <c r="B881" s="5" t="n">
        <v>28.9</v>
      </c>
    </row>
    <row r="882">
      <c r="A882" s="5"/>
      <c r="B882" s="5" t="n">
        <v>65.3</v>
      </c>
    </row>
    <row r="883">
      <c r="A883" s="5"/>
      <c r="B883" s="5" t="n">
        <v>55.7</v>
      </c>
    </row>
    <row r="884">
      <c r="A884" s="5"/>
      <c r="B884" s="5" t="n">
        <v>67.7</v>
      </c>
    </row>
    <row r="885">
      <c r="A885" s="5"/>
      <c r="B885" s="5" t="n">
        <v>65.5</v>
      </c>
    </row>
    <row r="886">
      <c r="A886" s="5"/>
      <c r="B886" s="5" t="n">
        <v>61.6</v>
      </c>
    </row>
    <row r="887">
      <c r="A887" s="5"/>
      <c r="B887" s="5" t="n">
        <v>55.7</v>
      </c>
    </row>
    <row r="888">
      <c r="A888" s="5"/>
      <c r="B888" s="5" t="n">
        <v>57.9</v>
      </c>
    </row>
    <row r="889">
      <c r="A889" s="5"/>
      <c r="B889" s="5" t="n">
        <v>74.6</v>
      </c>
    </row>
    <row r="890">
      <c r="A890" s="5"/>
      <c r="B890" s="5" t="n">
        <v>51.5</v>
      </c>
    </row>
    <row r="891">
      <c r="A891" s="5"/>
      <c r="B891" s="5" t="n">
        <v>87.8</v>
      </c>
    </row>
    <row r="892">
      <c r="A892" s="5"/>
      <c r="B892" s="5" t="n">
        <v>65.9</v>
      </c>
    </row>
    <row r="893">
      <c r="A893" s="5"/>
      <c r="B893" s="5" t="n">
        <v>70.3</v>
      </c>
    </row>
    <row r="894">
      <c r="A894" s="5"/>
      <c r="B894" s="5" t="n">
        <v>38.3</v>
      </c>
    </row>
    <row r="895">
      <c r="A895" s="5"/>
      <c r="B895" s="5" t="n">
        <v>48.1</v>
      </c>
    </row>
    <row r="896">
      <c r="A896" s="5"/>
      <c r="B896" s="5" t="n">
        <v>21.7</v>
      </c>
    </row>
    <row r="897">
      <c r="A897" s="5"/>
      <c r="B897" s="5" t="n">
        <v>41.3</v>
      </c>
    </row>
    <row r="898">
      <c r="A898" s="5"/>
      <c r="B898" s="5" t="n">
        <v>49.1</v>
      </c>
    </row>
    <row r="899">
      <c r="A899" s="5"/>
      <c r="B899" s="5" t="n">
        <v>94.9</v>
      </c>
    </row>
    <row r="900">
      <c r="A900" s="5"/>
      <c r="B900" s="5" t="n">
        <v>52</v>
      </c>
    </row>
    <row r="901">
      <c r="A901" s="5"/>
      <c r="B901" s="5" t="n">
        <v>86.9</v>
      </c>
    </row>
    <row r="902">
      <c r="A902" s="5"/>
      <c r="B902" s="5" t="n">
        <v>40.2</v>
      </c>
    </row>
    <row r="903">
      <c r="A903" s="5"/>
      <c r="B903" s="5" t="n">
        <v>62.8</v>
      </c>
    </row>
    <row r="904">
      <c r="A904" s="5"/>
      <c r="B904" s="5" t="n">
        <v>71</v>
      </c>
    </row>
    <row r="905">
      <c r="A905" s="5"/>
      <c r="B905" s="5" t="n">
        <v>67.9</v>
      </c>
    </row>
    <row r="906">
      <c r="A906" s="5"/>
      <c r="B906" s="5" t="n">
        <v>57.1</v>
      </c>
    </row>
    <row r="907">
      <c r="A907" s="5"/>
      <c r="B907" s="5" t="n">
        <v>62.1</v>
      </c>
    </row>
    <row r="908">
      <c r="A908" s="5"/>
      <c r="B908" s="5" t="n">
        <v>73.3</v>
      </c>
    </row>
    <row r="909">
      <c r="A909" s="5"/>
      <c r="B909" s="5" t="n">
        <v>62.5</v>
      </c>
    </row>
    <row r="910">
      <c r="A910" s="5"/>
      <c r="B910" s="5" t="n">
        <v>81</v>
      </c>
    </row>
    <row r="911">
      <c r="A911" s="5"/>
      <c r="B911" s="5" t="n">
        <v>68.4</v>
      </c>
    </row>
    <row r="912">
      <c r="A912" s="5"/>
      <c r="B912" s="5" t="n">
        <v>69.7</v>
      </c>
    </row>
    <row r="913">
      <c r="A913" s="5"/>
      <c r="B913" s="5" t="n">
        <v>46.2</v>
      </c>
    </row>
    <row r="914">
      <c r="A914" s="5"/>
      <c r="B914" s="5" t="n">
        <v>46.1</v>
      </c>
    </row>
    <row r="915">
      <c r="A915" s="5"/>
      <c r="B915" s="5" t="n">
        <v>36.5</v>
      </c>
    </row>
    <row r="916">
      <c r="A916" s="5"/>
      <c r="B916" s="5" t="n">
        <v>49.5</v>
      </c>
    </row>
    <row r="917">
      <c r="A917" s="5"/>
      <c r="B917" s="5" t="n">
        <v>32</v>
      </c>
    </row>
    <row r="918">
      <c r="A918" s="5"/>
      <c r="B918" s="5" t="n">
        <v>51.9</v>
      </c>
    </row>
    <row r="919">
      <c r="A919" s="5"/>
      <c r="B919" s="5" t="n">
        <v>74.3</v>
      </c>
    </row>
    <row r="920">
      <c r="A920" s="5"/>
      <c r="B920" s="5" t="n">
        <v>67.2</v>
      </c>
    </row>
    <row r="921">
      <c r="A921" s="5"/>
      <c r="B921" s="5" t="n">
        <v>69.6</v>
      </c>
    </row>
    <row r="922">
      <c r="A922" s="5"/>
      <c r="B922" s="5" t="n">
        <v>60.5</v>
      </c>
    </row>
    <row r="923">
      <c r="A923" s="5"/>
      <c r="B923" s="5" t="n">
        <v>64.3</v>
      </c>
    </row>
    <row r="924">
      <c r="A924" s="5"/>
      <c r="B924" s="5" t="n">
        <v>67.4</v>
      </c>
    </row>
    <row r="925">
      <c r="A925" s="5"/>
      <c r="B925" s="5" t="n">
        <v>55.7</v>
      </c>
    </row>
    <row r="926">
      <c r="A926" s="5"/>
      <c r="B926" s="5" t="n">
        <v>76.4</v>
      </c>
    </row>
    <row r="927">
      <c r="A927" s="5"/>
      <c r="B927" s="5" t="n">
        <v>61.6</v>
      </c>
    </row>
    <row r="928">
      <c r="A928" s="5"/>
      <c r="B928" s="5" t="n">
        <v>41.2</v>
      </c>
    </row>
    <row r="929">
      <c r="A929" s="5"/>
      <c r="B929" s="5" t="n">
        <v>80.1</v>
      </c>
    </row>
    <row r="930">
      <c r="A930" s="5"/>
      <c r="B930" s="5" t="n">
        <v>63.3</v>
      </c>
    </row>
    <row r="931">
      <c r="A931" s="5"/>
      <c r="B931" s="5" t="n">
        <v>71.5</v>
      </c>
    </row>
    <row r="932">
      <c r="A932" s="5"/>
      <c r="B932" s="5" t="n">
        <v>58.9</v>
      </c>
    </row>
    <row r="933">
      <c r="A933" s="5"/>
      <c r="B933" s="5" t="n">
        <v>43.3</v>
      </c>
    </row>
    <row r="934">
      <c r="A934" s="5"/>
      <c r="B934" s="5" t="n">
        <v>59.9</v>
      </c>
    </row>
    <row r="935">
      <c r="A935" s="5"/>
      <c r="B935" s="5" t="n">
        <v>74.1</v>
      </c>
    </row>
    <row r="936">
      <c r="A936" s="5"/>
      <c r="B936" s="5" t="n">
        <v>65.2</v>
      </c>
    </row>
    <row r="937">
      <c r="A937" s="5"/>
      <c r="B937" s="5" t="n">
        <v>62.7</v>
      </c>
    </row>
    <row r="938">
      <c r="A938" s="5"/>
      <c r="B938" s="5" t="n">
        <v>48.3</v>
      </c>
    </row>
    <row r="939">
      <c r="A939" s="5"/>
      <c r="B939" s="5" t="n">
        <v>36.5</v>
      </c>
    </row>
    <row r="940">
      <c r="A940" s="5"/>
      <c r="B940" s="5" t="n">
        <v>36</v>
      </c>
    </row>
    <row r="941">
      <c r="A941" s="5"/>
      <c r="B941" s="5" t="n">
        <v>69</v>
      </c>
    </row>
    <row r="942">
      <c r="A942" s="5"/>
      <c r="B942" s="5" t="n">
        <v>30.8</v>
      </c>
    </row>
    <row r="943">
      <c r="A943" s="5"/>
      <c r="B943" s="5" t="n">
        <v>37.9</v>
      </c>
    </row>
    <row r="944">
      <c r="A944" s="5"/>
      <c r="B944" s="5" t="n">
        <v>48.2</v>
      </c>
    </row>
    <row r="945">
      <c r="A945" s="5"/>
      <c r="B945" s="5" t="n">
        <v>18.4</v>
      </c>
    </row>
    <row r="946">
      <c r="A946" s="5"/>
      <c r="B946" s="5" t="n">
        <v>29.7</v>
      </c>
    </row>
    <row r="947">
      <c r="A947" s="5"/>
      <c r="B947" s="5" t="n">
        <v>37.8</v>
      </c>
    </row>
    <row r="948">
      <c r="A948" s="5"/>
      <c r="B948" s="5" t="n">
        <v>27.8</v>
      </c>
    </row>
    <row r="949">
      <c r="A949" s="5"/>
      <c r="B949" s="5" t="n">
        <v>30.9</v>
      </c>
    </row>
    <row r="950">
      <c r="A950" s="5"/>
      <c r="B950" s="5" t="n">
        <v>32.9</v>
      </c>
    </row>
    <row r="951">
      <c r="A951" s="5"/>
      <c r="B951" s="5" t="n">
        <v>29.4</v>
      </c>
    </row>
    <row r="952">
      <c r="A952" s="5"/>
      <c r="B952" s="5" t="n">
        <v>34.3</v>
      </c>
    </row>
    <row r="953">
      <c r="A953" s="5"/>
      <c r="B953" s="5" t="n">
        <v>30.7</v>
      </c>
    </row>
    <row r="954">
      <c r="A954" s="5"/>
      <c r="B954" s="5" t="n">
        <v>35.6</v>
      </c>
    </row>
    <row r="955">
      <c r="A955" s="5"/>
      <c r="B955" s="5" t="n">
        <v>29.7</v>
      </c>
    </row>
    <row r="956">
      <c r="A956" s="5"/>
      <c r="B956" s="5" t="n">
        <v>29.5</v>
      </c>
    </row>
    <row r="957">
      <c r="A957" s="5"/>
      <c r="B957" s="5" t="n">
        <v>43.7</v>
      </c>
    </row>
    <row r="958">
      <c r="A958" s="5"/>
      <c r="B958" s="5" t="n">
        <v>23.6</v>
      </c>
    </row>
    <row r="959">
      <c r="A959" s="5"/>
      <c r="B959" s="5" t="n">
        <v>40.4</v>
      </c>
    </row>
    <row r="960">
      <c r="A960" s="5"/>
      <c r="B960" s="5" t="n">
        <v>28.7</v>
      </c>
    </row>
    <row r="961">
      <c r="A961" s="5"/>
      <c r="B961" s="5" t="n">
        <v>92.8</v>
      </c>
    </row>
    <row r="962">
      <c r="A962" s="5"/>
      <c r="B962" s="5" t="n">
        <v>60.5</v>
      </c>
    </row>
    <row r="963">
      <c r="A963" s="5"/>
      <c r="B963" s="5" t="n">
        <v>27.3</v>
      </c>
    </row>
    <row r="964">
      <c r="A964" s="5"/>
      <c r="B964" s="5" t="n">
        <v>60</v>
      </c>
    </row>
    <row r="965">
      <c r="A965" s="5"/>
      <c r="B965" s="5" t="n">
        <v>31.6</v>
      </c>
    </row>
    <row r="966">
      <c r="A966" s="5"/>
      <c r="B966" s="5" t="n">
        <v>3.2</v>
      </c>
    </row>
    <row r="967">
      <c r="A967" s="5"/>
      <c r="B967" s="5" t="n">
        <v>53.3</v>
      </c>
    </row>
    <row r="968">
      <c r="A968" s="5"/>
      <c r="B968" s="5" t="n">
        <v>57.8</v>
      </c>
    </row>
    <row r="969">
      <c r="A969" s="5"/>
      <c r="B969" s="5" t="n">
        <v>86.9</v>
      </c>
    </row>
    <row r="970">
      <c r="A970" s="5"/>
      <c r="B970" s="5" t="n">
        <v>23.1</v>
      </c>
    </row>
    <row r="971">
      <c r="A971" s="5"/>
      <c r="B971" s="5" t="n">
        <v>50.9</v>
      </c>
    </row>
    <row r="972">
      <c r="A972" s="5"/>
      <c r="B972" s="5" t="n">
        <v>25.4</v>
      </c>
    </row>
    <row r="973">
      <c r="A973" s="5"/>
      <c r="B973" s="5" t="n">
        <v>38.7</v>
      </c>
    </row>
    <row r="974">
      <c r="A974" s="5"/>
      <c r="B974" s="5" t="n">
        <v>92.2</v>
      </c>
    </row>
    <row r="975">
      <c r="A975" s="5"/>
      <c r="B975" s="5" t="n">
        <v>16.4</v>
      </c>
    </row>
    <row r="976">
      <c r="A976" s="5"/>
      <c r="B976" s="5" t="n">
        <v>17.6</v>
      </c>
    </row>
    <row r="977">
      <c r="A977" s="5"/>
      <c r="B977" s="5" t="n">
        <v>33.9</v>
      </c>
    </row>
    <row r="978">
      <c r="A978" s="5"/>
      <c r="B978" s="5" t="n">
        <v>55.5</v>
      </c>
    </row>
    <row r="979">
      <c r="A979" s="5"/>
      <c r="B979" s="5" t="n">
        <v>32.4</v>
      </c>
    </row>
    <row r="980">
      <c r="A980" s="5"/>
      <c r="B980" s="5" t="n">
        <v>78.4</v>
      </c>
    </row>
    <row r="981">
      <c r="A981" s="5"/>
      <c r="B981" s="5" t="n">
        <v>42.9</v>
      </c>
    </row>
    <row r="982">
      <c r="A982" s="5"/>
      <c r="B982" s="5" t="n">
        <v>46.2</v>
      </c>
    </row>
    <row r="983">
      <c r="A983" s="5"/>
      <c r="B983" s="5" t="n">
        <v>33.3</v>
      </c>
    </row>
    <row r="984">
      <c r="A984" s="5"/>
      <c r="B984" s="5" t="n">
        <v>31.1</v>
      </c>
    </row>
    <row r="985">
      <c r="A985" s="5"/>
      <c r="B985" s="5" t="n">
        <v>27</v>
      </c>
    </row>
    <row r="986">
      <c r="A986" s="5"/>
      <c r="B986" s="5" t="n">
        <v>43</v>
      </c>
    </row>
    <row r="987">
      <c r="A987" s="5"/>
      <c r="B987" s="5" t="n">
        <v>65.5</v>
      </c>
    </row>
    <row r="988">
      <c r="A988" s="5"/>
      <c r="B988" s="5" t="n">
        <v>71.2</v>
      </c>
    </row>
    <row r="989">
      <c r="A989" s="5"/>
      <c r="B989" s="5" t="n">
        <v>52.6</v>
      </c>
    </row>
    <row r="990">
      <c r="A990" s="5"/>
      <c r="B990" s="5" t="n">
        <v>27</v>
      </c>
    </row>
    <row r="991">
      <c r="A991" s="5"/>
      <c r="B991" s="5" t="n">
        <v>65.3</v>
      </c>
    </row>
    <row r="992">
      <c r="A992" s="5"/>
      <c r="B992" s="5" t="n">
        <v>22.5</v>
      </c>
    </row>
    <row r="993">
      <c r="A993" s="5"/>
      <c r="B993" s="5" t="n">
        <v>24.3</v>
      </c>
    </row>
    <row r="994">
      <c r="A994" s="5"/>
      <c r="B994" s="5" t="n">
        <v>53</v>
      </c>
    </row>
    <row r="995">
      <c r="A995" s="5"/>
      <c r="B995" s="5" t="n">
        <v>88.8</v>
      </c>
    </row>
    <row r="996">
      <c r="A996" s="5"/>
      <c r="B996" s="5" t="n">
        <v>51.5</v>
      </c>
    </row>
    <row r="997">
      <c r="A997" s="5"/>
      <c r="B997" s="5" t="n">
        <v>6.1</v>
      </c>
    </row>
    <row r="998">
      <c r="A998" s="5"/>
      <c r="B998" s="5" t="n">
        <v>4.8</v>
      </c>
    </row>
    <row r="999">
      <c r="A999" s="5"/>
      <c r="B999" s="5" t="n">
        <v>39.4</v>
      </c>
    </row>
    <row r="1000">
      <c r="A1000" s="5"/>
      <c r="B1000" s="5" t="n">
        <v>60.3</v>
      </c>
    </row>
    <row r="1001">
      <c r="A1001" s="5"/>
      <c r="B1001" s="5" t="n">
        <v>56.7</v>
      </c>
    </row>
    <row r="1002">
      <c r="A1002" s="5"/>
      <c r="B1002" s="5" t="n">
        <v>19.6</v>
      </c>
    </row>
    <row r="1003">
      <c r="A1003" s="5"/>
      <c r="B1003" s="5" t="n">
        <v>28.2</v>
      </c>
    </row>
    <row r="1004">
      <c r="A1004" s="5"/>
      <c r="B1004" s="5" t="n">
        <v>28.1</v>
      </c>
    </row>
    <row r="1005">
      <c r="A1005" s="5"/>
      <c r="B1005" s="5" t="n">
        <v>8.1</v>
      </c>
    </row>
    <row r="1006">
      <c r="A1006" s="5"/>
      <c r="B1006" s="5" t="n">
        <v>2.4</v>
      </c>
    </row>
    <row r="1007">
      <c r="A1007" s="5"/>
      <c r="B1007" s="5" t="n">
        <v>20.6</v>
      </c>
    </row>
    <row r="1008">
      <c r="A1008" s="5"/>
      <c r="B1008" s="5" t="n">
        <v>12.3</v>
      </c>
    </row>
    <row r="1009">
      <c r="A1009" s="5"/>
      <c r="B1009" s="5" t="n">
        <v>31.8</v>
      </c>
    </row>
    <row r="1010">
      <c r="A1010" s="5"/>
      <c r="B1010" s="5" t="n">
        <v>10.9</v>
      </c>
    </row>
  </sheetData>
  <mergeCells count="2">
    <mergeCell ref="A2:H2"/>
    <mergeCell ref="D24:H24"/>
  </mergeCells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8.71" hidden="0" customWidth="1"/>
    <col min="12" max="12" width="10.71" hidden="0" customWidth="1"/>
    <col min="13" max="13" width="12.71" hidden="0" customWidth="1"/>
    <col min="14" max="14" width="3.71" hidden="0" customWidth="1"/>
    <col min="15" max="15" width="44.71" hidden="0" customWidth="1"/>
    <col min="16" max="16" width="12.71" hidden="0" customWidth="1"/>
    <col min="17" max="17" width="12.71" hidden="0" customWidth="1"/>
    <col min="18" max="18" width="12.71" hidden="0" customWidth="1"/>
    <col min="19" max="19" width="14.71" hidden="0" customWidth="1"/>
    <col min="20" max="20" width="16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113</v>
      </c>
      <c r="F1" s="3" t="s">
        <v>77</v>
      </c>
      <c r="G1" s="3" t="s">
        <v>84</v>
      </c>
      <c r="H1" s="3" t="s">
        <v>8488</v>
      </c>
      <c r="I1" s="3" t="s">
        <v>71</v>
      </c>
      <c r="J1" s="3" t="s">
        <v>97</v>
      </c>
      <c r="K1" s="3" t="s">
        <v>8606</v>
      </c>
      <c r="L1" s="3" t="s">
        <v>8449</v>
      </c>
      <c r="M1" s="3" t="s">
        <v>8607</v>
      </c>
      <c r="O1" s="1" t="s">
        <v>8659</v>
      </c>
    </row>
    <row r="2" ht="60" customHeight="1">
      <c r="A2" t="n">
        <v>100654</v>
      </c>
      <c r="B2" t="s">
        <v>144</v>
      </c>
      <c r="C2" t="s">
        <v>149</v>
      </c>
      <c r="D2" t="n">
        <v>64</v>
      </c>
      <c r="E2" t="n">
        <v>14064</v>
      </c>
      <c r="F2" t="n">
        <v>64</v>
      </c>
      <c r="G2" t="n">
        <v>19</v>
      </c>
      <c r="H2" t="n">
        <v>3.8213</v>
      </c>
      <c r="I2" t="n">
        <v>0.2</v>
      </c>
      <c r="J2" t="n">
        <v>28.7</v>
      </c>
      <c r="K2" t="str">
        <f>=IF(MOD(A2,10)&lt;7,"train","test")</f>
      </c>
      <c r="L2" s="5" t="str">
        <f>=$P$6+$P$7*D2+$P$8*E2+$P$9*F2+$P$10*G2+$P$11*H2+$P$12*I2</f>
      </c>
      <c r="M2" s="5" t="str">
        <f>=(J2-L2)^2</f>
      </c>
      <c r="O2" s="2" t="s">
        <v>8660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17413</v>
      </c>
      <c r="F3" t="n">
        <v>82</v>
      </c>
      <c r="G3" t="n">
        <v>18</v>
      </c>
      <c r="H3" t="n">
        <v>4.4041</v>
      </c>
      <c r="I3" t="n">
        <v>7.7</v>
      </c>
      <c r="J3" t="n">
        <v>62.4</v>
      </c>
      <c r="K3" t="str">
        <f>=IF(MOD(A3,10)&lt;7,"train","test")</f>
      </c>
      <c r="L3" s="5" t="str">
        <f>=$P$6+$P$7*D3+$P$8*E3+$P$9*F3+$P$10*G3+$P$11*H3+$P$12*I3</f>
      </c>
      <c r="M3" s="5" t="str">
        <f>=(J3-L3)^2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19847</v>
      </c>
      <c r="F4" t="n">
        <v>81</v>
      </c>
      <c r="G4" t="n">
        <v>17</v>
      </c>
      <c r="H4" t="n">
        <v>4.0218</v>
      </c>
      <c r="I4" t="n">
        <v>4.3</v>
      </c>
      <c r="J4" t="n">
        <v>61.9</v>
      </c>
      <c r="K4" t="str">
        <f>=IF(MOD(A4,10)&lt;7,"train","test")</f>
      </c>
      <c r="L4" s="5" t="str">
        <f>=$P$6+$P$7*D4+$P$8*E4+$P$9*F4+$P$10*G4+$P$11*H4+$P$12*I4</f>
      </c>
      <c r="M4" s="5" t="str">
        <f>=(J4-L4)^2</f>
      </c>
      <c r="O4" t="s">
        <v>8610</v>
      </c>
      <c r="P4" t="str">
        <f>=COUNTIF(K2:K1600,"train")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13504</v>
      </c>
      <c r="F5" t="n">
        <v>60</v>
      </c>
      <c r="G5" t="n">
        <v>16</v>
      </c>
      <c r="H5" t="n">
        <v>3.6289</v>
      </c>
      <c r="I5" t="n">
        <v>0.2</v>
      </c>
      <c r="J5" t="n">
        <v>30.2</v>
      </c>
      <c r="K5" t="str">
        <f>=IF(MOD(A5,10)&lt;7,"train","test")</f>
      </c>
      <c r="L5" s="5" t="str">
        <f>=$P$6+$P$7*D5+$P$8*E5+$P$9*F5+$P$10*G5+$P$11*H5+$P$12*I5</f>
      </c>
      <c r="M5" s="5" t="str">
        <f>=(J5-L5)^2</f>
      </c>
      <c r="O5" t="s">
        <v>8611</v>
      </c>
      <c r="P5" t="str">
        <f>=COUNTIF(K2:K1600,"test")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21761</v>
      </c>
      <c r="F6" t="n">
        <v>86</v>
      </c>
      <c r="G6" t="n">
        <v>19</v>
      </c>
      <c r="H6" t="n">
        <v>4.6321</v>
      </c>
      <c r="I6" t="n">
        <v>1.5</v>
      </c>
      <c r="J6" t="n">
        <v>73.7</v>
      </c>
      <c r="K6" t="str">
        <f>=IF(MOD(A6,10)&lt;7,"train","test")</f>
      </c>
      <c r="L6" s="5" t="str">
        <f>=$P$6+$P$7*D6+$P$8*E6+$P$9*F6+$P$10*G6+$P$11*H6+$P$12*I6</f>
      </c>
      <c r="M6" s="5" t="str">
        <f>=(J6-L6)^2</f>
      </c>
      <c r="O6" t="s">
        <v>8455</v>
      </c>
      <c r="P6" s="28" t="str">
        <f>=INDEX(LINEST(J2:J1130,D2:I1130,TRUE,TRUE),1,7)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15458</v>
      </c>
      <c r="F7" t="n">
        <v>66</v>
      </c>
      <c r="G7" t="n">
        <v>15</v>
      </c>
      <c r="H7" t="n">
        <v>3.8105</v>
      </c>
      <c r="I7" t="n">
        <v>3</v>
      </c>
      <c r="J7" t="n">
        <v>35.7</v>
      </c>
      <c r="K7" t="str">
        <f>=IF(MOD(A7,10)&lt;7,"train","test")</f>
      </c>
      <c r="L7" s="5" t="str">
        <f>=$P$6+$P$7*D7+$P$8*E7+$P$9*F7+$P$10*G7+$P$11*H7+$P$12*I7</f>
      </c>
      <c r="M7" s="5" t="str">
        <f>=(J7-L7)^2</f>
      </c>
      <c r="O7" t="s">
        <v>8661</v>
      </c>
      <c r="P7" s="28" t="str">
        <f>=INDEX(LINEST(J2:J1130,D2:I1130,TRUE,TRUE),1,6)</f>
      </c>
    </row>
    <row r="8">
      <c r="A8" t="n">
        <v>101435</v>
      </c>
      <c r="B8" t="s">
        <v>210</v>
      </c>
      <c r="C8" t="s">
        <v>163</v>
      </c>
      <c r="D8" t="n">
        <v>39</v>
      </c>
      <c r="E8" t="n">
        <v>22642</v>
      </c>
      <c r="F8" t="n">
        <v>67</v>
      </c>
      <c r="G8" t="n">
        <v>14</v>
      </c>
      <c r="H8" t="n">
        <v>2.9279</v>
      </c>
      <c r="I8" t="n">
        <v>0.4</v>
      </c>
      <c r="J8" t="n">
        <v>46.9</v>
      </c>
      <c r="K8" t="str">
        <f>=IF(MOD(A8,10)&lt;7,"train","test")</f>
      </c>
      <c r="L8" s="5" t="str">
        <f>=$P$6+$P$7*D8+$P$8*E8+$P$9*F8+$P$10*G8+$P$11*H8+$P$12*I8</f>
      </c>
      <c r="M8" s="5" t="str">
        <f>=(J8-L8)^2</f>
      </c>
      <c r="O8" t="s">
        <v>8662</v>
      </c>
      <c r="P8" s="28" t="str">
        <f>=INDEX(LINEST(J2:J1130,D2:I1130,TRUE,TRUE),1,5)</f>
      </c>
    </row>
    <row r="9">
      <c r="A9" t="n">
        <v>101480</v>
      </c>
      <c r="B9" t="s">
        <v>217</v>
      </c>
      <c r="C9" t="s">
        <v>149</v>
      </c>
      <c r="D9" t="n">
        <v>43</v>
      </c>
      <c r="E9" t="n">
        <v>14511</v>
      </c>
      <c r="F9" t="n">
        <v>64</v>
      </c>
      <c r="G9" t="n">
        <v>19</v>
      </c>
      <c r="H9" t="n">
        <v>4.0442</v>
      </c>
      <c r="I9" t="n">
        <v>0.6</v>
      </c>
      <c r="J9" t="n">
        <v>51.1</v>
      </c>
      <c r="K9" t="str">
        <f>=IF(MOD(A9,10)&lt;7,"train","test")</f>
      </c>
      <c r="L9" s="5" t="str">
        <f>=$P$6+$P$7*D9+$P$8*E9+$P$9*F9+$P$10*G9+$P$11*H9+$P$12*I9</f>
      </c>
      <c r="M9" s="5" t="str">
        <f>=(J9-L9)^2</f>
      </c>
      <c r="O9" t="s">
        <v>8663</v>
      </c>
      <c r="P9" s="28" t="str">
        <f>=INDEX(LINEST(J2:J1130,D2:I1130,TRUE,TRUE),1,4)</f>
      </c>
    </row>
    <row r="10">
      <c r="A10" t="n">
        <v>101675</v>
      </c>
      <c r="B10" t="s">
        <v>229</v>
      </c>
      <c r="C10" t="s">
        <v>163</v>
      </c>
      <c r="D10" t="n">
        <v>76</v>
      </c>
      <c r="E10" t="n">
        <v>14633</v>
      </c>
      <c r="F10" t="n">
        <v>56</v>
      </c>
      <c r="G10" t="n">
        <v>12</v>
      </c>
      <c r="H10" t="n">
        <v>3.2355</v>
      </c>
      <c r="I10" t="n">
        <v>0</v>
      </c>
      <c r="J10" t="n">
        <v>25.7</v>
      </c>
      <c r="K10" t="str">
        <f>=IF(MOD(A10,10)&lt;7,"train","test")</f>
      </c>
      <c r="L10" s="5" t="str">
        <f>=$P$6+$P$7*D10+$P$8*E10+$P$9*F10+$P$10*G10+$P$11*H10+$P$12*I10</f>
      </c>
      <c r="M10" s="5" t="str">
        <f>=(J10-L10)^2</f>
      </c>
      <c r="O10" t="s">
        <v>8664</v>
      </c>
      <c r="P10" s="28" t="str">
        <f>=INDEX(LINEST(J2:J1130,D2:I1130,TRUE,TRUE),1,3)</f>
      </c>
    </row>
    <row r="11">
      <c r="A11" t="n">
        <v>101693</v>
      </c>
      <c r="B11" t="s">
        <v>231</v>
      </c>
      <c r="C11" t="s">
        <v>163</v>
      </c>
      <c r="D11" t="n">
        <v>30</v>
      </c>
      <c r="E11" t="n">
        <v>20503</v>
      </c>
      <c r="F11" t="n">
        <v>72</v>
      </c>
      <c r="G11" t="n">
        <v>13</v>
      </c>
      <c r="H11" t="n">
        <v>3.2794</v>
      </c>
      <c r="I11" t="n">
        <v>1</v>
      </c>
      <c r="J11" t="n">
        <v>55.5</v>
      </c>
      <c r="K11" t="str">
        <f>=IF(MOD(A11,10)&lt;7,"train","test")</f>
      </c>
      <c r="L11" s="5" t="str">
        <f>=$P$6+$P$7*D11+$P$8*E11+$P$9*F11+$P$10*G11+$P$11*H11+$P$12*I11</f>
      </c>
      <c r="M11" s="5" t="str">
        <f>=(J11-L11)^2</f>
      </c>
      <c r="O11" t="s">
        <v>8665</v>
      </c>
      <c r="P11" s="28" t="str">
        <f>=INDEX(LINEST(J2:J1130,D2:I1130,TRUE,TRUE),1,2)</f>
      </c>
    </row>
    <row r="12">
      <c r="A12" t="n">
        <v>101912</v>
      </c>
      <c r="B12" t="s">
        <v>241</v>
      </c>
      <c r="C12" t="s">
        <v>163</v>
      </c>
      <c r="D12" t="n">
        <v>47</v>
      </c>
      <c r="E12" t="n">
        <v>22833</v>
      </c>
      <c r="F12" t="n">
        <v>64</v>
      </c>
      <c r="G12" t="n">
        <v>10</v>
      </c>
      <c r="H12" t="n">
        <v>3.2175</v>
      </c>
      <c r="I12" t="n">
        <v>0.1</v>
      </c>
      <c r="J12" t="n">
        <v>49.9</v>
      </c>
      <c r="K12" t="str">
        <f>=IF(MOD(A12,10)&lt;7,"train","test")</f>
      </c>
      <c r="L12" s="5" t="str">
        <f>=$P$6+$P$7*D12+$P$8*E12+$P$9*F12+$P$10*G12+$P$11*H12+$P$12*I12</f>
      </c>
      <c r="M12" s="5" t="str">
        <f>=(J12-L12)^2</f>
      </c>
      <c r="O12" t="s">
        <v>8666</v>
      </c>
      <c r="P12" s="28" t="str">
        <f>=INDEX(LINEST(J2:J1130,D2:I1130,TRUE,TRUE),1,1)</f>
      </c>
    </row>
    <row r="13">
      <c r="A13" t="n">
        <v>102094</v>
      </c>
      <c r="B13" t="s">
        <v>250</v>
      </c>
      <c r="C13" t="s">
        <v>149</v>
      </c>
      <c r="D13" t="n">
        <v>37</v>
      </c>
      <c r="E13" t="n">
        <v>13613</v>
      </c>
      <c r="F13" t="n">
        <v>76</v>
      </c>
      <c r="G13" t="n">
        <v>18</v>
      </c>
      <c r="H13" t="n">
        <v>4.19</v>
      </c>
      <c r="I13" t="n">
        <v>3.9</v>
      </c>
      <c r="J13" t="n">
        <v>52</v>
      </c>
      <c r="K13" t="str">
        <f>=IF(MOD(A13,10)&lt;7,"train","test")</f>
      </c>
      <c r="L13" s="5" t="str">
        <f>=$P$6+$P$7*D13+$P$8*E13+$P$9*F13+$P$10*G13+$P$11*H13+$P$12*I13</f>
      </c>
      <c r="M13" s="5" t="str">
        <f>=(J13-L13)^2</f>
      </c>
      <c r="O13" t="s">
        <v>8614</v>
      </c>
      <c r="P13" s="10" t="str">
        <f>=INDEX(LINEST(J2:J1130,D2:I1130,TRUE,TRUE),3,1)</f>
      </c>
    </row>
    <row r="14">
      <c r="A14" t="n">
        <v>102234</v>
      </c>
      <c r="B14" t="s">
        <v>251</v>
      </c>
      <c r="C14" t="s">
        <v>163</v>
      </c>
      <c r="D14" t="n">
        <v>33</v>
      </c>
      <c r="E14" t="n">
        <v>20271</v>
      </c>
      <c r="F14" t="n">
        <v>66</v>
      </c>
      <c r="G14" t="n">
        <v>10</v>
      </c>
      <c r="H14" t="n">
        <v>3.0846</v>
      </c>
      <c r="I14" t="n">
        <v>1.6</v>
      </c>
      <c r="J14" t="n">
        <v>56.1</v>
      </c>
      <c r="K14" t="str">
        <f>=IF(MOD(A14,10)&lt;7,"train","test")</f>
      </c>
      <c r="L14" s="5" t="str">
        <f>=$P$6+$P$7*D14+$P$8*E14+$P$9*F14+$P$10*G14+$P$11*H14+$P$12*I14</f>
      </c>
      <c r="M14" s="5" t="str">
        <f>=(J14-L14)^2</f>
      </c>
      <c r="O14" t="s">
        <v>8615</v>
      </c>
      <c r="P14" s="10" t="str">
        <f>=SQRT(SUMXMY2(J2:J1130,L2:L1130)/COUNT(J2:J1130))</f>
      </c>
    </row>
    <row r="15">
      <c r="A15" t="n">
        <v>102270</v>
      </c>
      <c r="B15" t="s">
        <v>252</v>
      </c>
      <c r="C15" t="s">
        <v>163</v>
      </c>
      <c r="D15" t="n">
        <v>68</v>
      </c>
      <c r="E15" t="n">
        <v>12479</v>
      </c>
      <c r="F15" t="n">
        <v>79</v>
      </c>
      <c r="G15" t="n">
        <v>12</v>
      </c>
      <c r="H15" t="n">
        <v>2.9926</v>
      </c>
      <c r="I15" t="n">
        <v>0.7</v>
      </c>
      <c r="J15" t="n">
        <v>41</v>
      </c>
      <c r="K15" t="str">
        <f>=IF(MOD(A15,10)&lt;7,"train","test")</f>
      </c>
      <c r="L15" s="5" t="str">
        <f>=$P$6+$P$7*D15+$P$8*E15+$P$9*F15+$P$10*G15+$P$11*H15+$P$12*I15</f>
      </c>
      <c r="M15" s="5" t="str">
        <f>=(J15-L15)^2</f>
      </c>
      <c r="O15" t="s">
        <v>8616</v>
      </c>
      <c r="P15" s="10" t="str">
        <f>=SQRT(SUMXMY2(J1131:J1600,L1131:L1600)/COUNT(J1131:J1600))</f>
      </c>
    </row>
    <row r="16">
      <c r="A16" t="n">
        <v>102553</v>
      </c>
      <c r="B16" t="s">
        <v>264</v>
      </c>
      <c r="C16" t="s">
        <v>149</v>
      </c>
      <c r="D16" t="n">
        <v>19</v>
      </c>
      <c r="E16" t="n">
        <v>13931</v>
      </c>
      <c r="F16" t="n">
        <v>72</v>
      </c>
      <c r="G16" t="n">
        <v>12</v>
      </c>
      <c r="H16" t="n">
        <v>4.2393</v>
      </c>
      <c r="I16" t="n">
        <v>5.6</v>
      </c>
      <c r="J16" t="n">
        <v>28.4</v>
      </c>
      <c r="K16" t="str">
        <f>=IF(MOD(A16,10)&lt;7,"train","test")</f>
      </c>
      <c r="L16" s="5" t="str">
        <f>=$P$6+$P$7*D16+$P$8*E16+$P$9*F16+$P$10*G16+$P$11*H16+$P$12*I16</f>
      </c>
      <c r="M16" s="5" t="str">
        <f>=(J16-L16)^2</f>
      </c>
      <c r="O16" t="s">
        <v>8617</v>
      </c>
      <c r="P16" s="10" t="str">
        <f>=SQRT(SUMPRODUCT((J1131:J1600-AVERAGE(J2:J1130))^2)/COUNT(J1131:J1600))</f>
      </c>
    </row>
    <row r="17">
      <c r="A17" t="n">
        <v>102614</v>
      </c>
      <c r="B17" t="s">
        <v>270</v>
      </c>
      <c r="C17" t="s">
        <v>149</v>
      </c>
      <c r="D17" t="n">
        <v>22</v>
      </c>
      <c r="E17" t="n">
        <v>9985</v>
      </c>
      <c r="F17" t="n">
        <v>72</v>
      </c>
      <c r="G17" t="n">
        <v>12</v>
      </c>
      <c r="H17" t="n">
        <v>4.0404</v>
      </c>
      <c r="I17" t="n">
        <v>2.4</v>
      </c>
      <c r="J17" t="n">
        <v>32.8</v>
      </c>
      <c r="K17" t="str">
        <f>=IF(MOD(A17,10)&lt;7,"train","test")</f>
      </c>
      <c r="L17" s="5" t="str">
        <f>=$P$6+$P$7*D17+$P$8*E17+$P$9*F17+$P$10*G17+$P$11*H17+$P$12*I17</f>
      </c>
      <c r="M17" s="5" t="str">
        <f>=(J17-L17)^2</f>
      </c>
    </row>
    <row r="18">
      <c r="A18" t="n">
        <v>102632</v>
      </c>
      <c r="B18" t="s">
        <v>272</v>
      </c>
      <c r="C18" t="s">
        <v>149</v>
      </c>
      <c r="D18" t="n">
        <v>14</v>
      </c>
      <c r="E18" t="n">
        <v>8488</v>
      </c>
      <c r="F18" t="n">
        <v>71</v>
      </c>
      <c r="G18" t="n">
        <v>9</v>
      </c>
      <c r="H18" t="n">
        <v>3.5293</v>
      </c>
      <c r="I18" t="n">
        <v>4</v>
      </c>
      <c r="J18" t="n">
        <v>32.9</v>
      </c>
      <c r="K18" t="str">
        <f>=IF(MOD(A18,10)&lt;7,"train","test")</f>
      </c>
      <c r="L18" s="5" t="str">
        <f>=$P$6+$P$7*D18+$P$8*E18+$P$9*F18+$P$10*G18+$P$11*H18+$P$12*I18</f>
      </c>
      <c r="M18" s="5" t="str">
        <f>=(J18-L18)^2</f>
      </c>
      <c r="O18" s="3" t="s">
        <v>8667</v>
      </c>
      <c r="P18" s="3"/>
      <c r="Q18" s="3"/>
      <c r="R18" s="3"/>
      <c r="S18" s="3"/>
      <c r="T18" s="3"/>
    </row>
    <row r="19">
      <c r="A19" t="n">
        <v>104151</v>
      </c>
      <c r="B19" t="s">
        <v>293</v>
      </c>
      <c r="C19" t="s">
        <v>149</v>
      </c>
      <c r="D19" t="n">
        <v>30</v>
      </c>
      <c r="E19" t="n">
        <v>16401</v>
      </c>
      <c r="F19" t="n">
        <v>85</v>
      </c>
      <c r="G19" t="n">
        <v>18</v>
      </c>
      <c r="H19" t="n">
        <v>4.9403</v>
      </c>
      <c r="I19" t="n">
        <v>8.5</v>
      </c>
      <c r="J19" t="n">
        <v>67.8</v>
      </c>
      <c r="K19" t="str">
        <f>=IF(MOD(A19,10)&lt;7,"train","test")</f>
      </c>
      <c r="L19" s="5" t="str">
        <f>=$P$6+$P$7*D19+$P$8*E19+$P$9*F19+$P$10*G19+$P$11*H19+$P$12*I19</f>
      </c>
      <c r="M19" s="5" t="str">
        <f>=(J19-L19)^2</f>
      </c>
      <c r="O19" s="3" t="s">
        <v>8668</v>
      </c>
      <c r="P19" s="3" t="s">
        <v>8669</v>
      </c>
      <c r="Q19" s="3" t="s">
        <v>8670</v>
      </c>
      <c r="R19" s="3" t="s">
        <v>8671</v>
      </c>
      <c r="S19" s="3" t="s">
        <v>8672</v>
      </c>
      <c r="T19" s="3" t="s">
        <v>8673</v>
      </c>
    </row>
    <row r="20">
      <c r="A20" t="n">
        <v>104586</v>
      </c>
      <c r="B20" t="s">
        <v>309</v>
      </c>
      <c r="C20" t="s">
        <v>163</v>
      </c>
      <c r="D20" t="n">
        <v>17</v>
      </c>
      <c r="E20" t="n">
        <v>41209</v>
      </c>
      <c r="F20" t="n">
        <v>84</v>
      </c>
      <c r="G20" t="n">
        <v>17</v>
      </c>
      <c r="H20" t="n">
        <v>3.5239</v>
      </c>
      <c r="I20" t="n">
        <v>6.3</v>
      </c>
      <c r="J20" t="n">
        <v>69.8</v>
      </c>
      <c r="K20" t="str">
        <f>=IF(MOD(A20,10)&lt;7,"train","test")</f>
      </c>
      <c r="L20" s="5" t="str">
        <f>=$P$6+$P$7*D20+$P$8*E20+$P$9*F20+$P$10*G20+$P$11*H20+$P$12*I20</f>
      </c>
      <c r="M20" s="5" t="str">
        <f>=(J20-L20)^2</f>
      </c>
      <c r="O20" t="n">
        <v>10</v>
      </c>
      <c r="P20" s="29" t="str">
        <f>=COUNTIF(D$2:D$1130,"&lt;"&amp;O20)</f>
      </c>
      <c r="Q20" s="5" t="str">
        <f>=AVERAGEIF(D$2:D$1130,"&lt;"&amp;O20,J$2:J$1130)</f>
      </c>
      <c r="R20" s="29" t="str">
        <f>=COUNTIF(D$2:D$1130,"&gt;="&amp;O20)</f>
      </c>
      <c r="S20" s="5" t="str">
        <f>=AVERAGEIF(D$2:D$1130,"&gt;="&amp;O20,J$2:J$1130)</f>
      </c>
      <c r="T20" s="29" t="str">
        <f t="array" ref="T20:T20">=DEVSQ(IF(D$2:D$1130&lt;O20,J$2:J$1130))+DEVSQ(IF(D$2:D$1130&gt;=O20,J$2:J$1130))</f>
      </c>
    </row>
    <row r="21">
      <c r="A21" t="n">
        <v>105330</v>
      </c>
      <c r="B21" t="s">
        <v>324</v>
      </c>
      <c r="C21" t="s">
        <v>149</v>
      </c>
      <c r="D21" t="n">
        <v>30</v>
      </c>
      <c r="E21" t="n">
        <v>16544</v>
      </c>
      <c r="F21" t="n">
        <v>73</v>
      </c>
      <c r="G21" t="n">
        <v>19</v>
      </c>
      <c r="H21" t="n">
        <v>4.4948</v>
      </c>
      <c r="I21" t="n">
        <v>3</v>
      </c>
      <c r="J21" t="n">
        <v>56.8</v>
      </c>
      <c r="K21" t="str">
        <f>=IF(MOD(A21,10)&lt;7,"train","test")</f>
      </c>
      <c r="L21" s="5" t="str">
        <f>=$P$6+$P$7*D21+$P$8*E21+$P$9*F21+$P$10*G21+$P$11*H21+$P$12*I21</f>
      </c>
      <c r="M21" s="5" t="str">
        <f>=(J21-L21)^2</f>
      </c>
      <c r="O21" t="n">
        <v>15</v>
      </c>
      <c r="P21" s="29" t="str">
        <f>=COUNTIF(D$2:D$1130,"&lt;"&amp;O21)</f>
      </c>
      <c r="Q21" s="5" t="str">
        <f>=AVERAGEIF(D$2:D$1130,"&lt;"&amp;O21,J$2:J$1130)</f>
      </c>
      <c r="R21" s="29" t="str">
        <f>=COUNTIF(D$2:D$1130,"&gt;="&amp;O21)</f>
      </c>
      <c r="S21" s="5" t="str">
        <f>=AVERAGEIF(D$2:D$1130,"&gt;="&amp;O21,J$2:J$1130)</f>
      </c>
      <c r="T21" s="29" t="str">
        <f t="array" ref="T21:T21">=DEVSQ(IF(D$2:D$1130&lt;O21,J$2:J$1130))+DEVSQ(IF(D$2:D$1130&gt;=O21,J$2:J$1130))</f>
      </c>
    </row>
    <row r="22">
      <c r="A22" t="n">
        <v>106245</v>
      </c>
      <c r="B22" t="s">
        <v>343</v>
      </c>
      <c r="C22" t="s">
        <v>149</v>
      </c>
      <c r="D22" t="n">
        <v>41</v>
      </c>
      <c r="E22" t="n">
        <v>11225</v>
      </c>
      <c r="F22" t="n">
        <v>71</v>
      </c>
      <c r="G22" t="n">
        <v>11</v>
      </c>
      <c r="H22" t="n">
        <v>4.0053</v>
      </c>
      <c r="I22" t="n">
        <v>2.4</v>
      </c>
      <c r="J22" t="n">
        <v>39.4</v>
      </c>
      <c r="K22" t="str">
        <f>=IF(MOD(A22,10)&lt;7,"train","test")</f>
      </c>
      <c r="L22" s="5" t="str">
        <f>=$P$6+$P$7*D22+$P$8*E22+$P$9*F22+$P$10*G22+$P$11*H22+$P$12*I22</f>
      </c>
      <c r="M22" s="5" t="str">
        <f>=(J22-L22)^2</f>
      </c>
      <c r="O22" t="n">
        <v>20</v>
      </c>
      <c r="P22" s="29" t="str">
        <f>=COUNTIF(D$2:D$1130,"&lt;"&amp;O22)</f>
      </c>
      <c r="Q22" s="5" t="str">
        <f>=AVERAGEIF(D$2:D$1130,"&lt;"&amp;O22,J$2:J$1130)</f>
      </c>
      <c r="R22" s="29" t="str">
        <f>=COUNTIF(D$2:D$1130,"&gt;="&amp;O22)</f>
      </c>
      <c r="S22" s="5" t="str">
        <f>=AVERAGEIF(D$2:D$1130,"&gt;="&amp;O22,J$2:J$1130)</f>
      </c>
      <c r="T22" s="29" t="str">
        <f t="array" ref="T22:T22">=DEVSQ(IF(D$2:D$1130&lt;O22,J$2:J$1130))+DEVSQ(IF(D$2:D$1130&gt;=O22,J$2:J$1130))</f>
      </c>
    </row>
    <row r="23">
      <c r="A23" t="n">
        <v>106306</v>
      </c>
      <c r="B23" t="s">
        <v>347</v>
      </c>
      <c r="C23" t="s">
        <v>163</v>
      </c>
      <c r="D23" t="n">
        <v>46</v>
      </c>
      <c r="E23" t="n">
        <v>11047</v>
      </c>
      <c r="F23" t="n">
        <v>21</v>
      </c>
      <c r="G23" t="n">
        <v>15</v>
      </c>
      <c r="H23" t="n">
        <v>2.8102</v>
      </c>
      <c r="I23" t="n">
        <v>0</v>
      </c>
      <c r="J23" t="n">
        <v>2.6</v>
      </c>
      <c r="K23" t="str">
        <f>=IF(MOD(A23,10)&lt;7,"train","test")</f>
      </c>
      <c r="L23" s="5" t="str">
        <f>=$P$6+$P$7*D23+$P$8*E23+$P$9*F23+$P$10*G23+$P$11*H23+$P$12*I23</f>
      </c>
      <c r="M23" s="5" t="str">
        <f>=(J23-L23)^2</f>
      </c>
      <c r="O23" t="n">
        <v>25</v>
      </c>
      <c r="P23" s="29" t="str">
        <f>=COUNTIF(D$2:D$1130,"&lt;"&amp;O23)</f>
      </c>
      <c r="Q23" s="5" t="str">
        <f>=AVERAGEIF(D$2:D$1130,"&lt;"&amp;O23,J$2:J$1130)</f>
      </c>
      <c r="R23" s="29" t="str">
        <f>=COUNTIF(D$2:D$1130,"&gt;="&amp;O23)</f>
      </c>
      <c r="S23" s="5" t="str">
        <f>=AVERAGEIF(D$2:D$1130,"&gt;="&amp;O23,J$2:J$1130)</f>
      </c>
      <c r="T23" s="29" t="str">
        <f t="array" ref="T23:T23">=DEVSQ(IF(D$2:D$1130&lt;O23,J$2:J$1130))+DEVSQ(IF(D$2:D$1130&gt;=O23,J$2:J$1130))</f>
      </c>
    </row>
    <row r="24">
      <c r="A24" t="n">
        <v>106342</v>
      </c>
      <c r="B24" t="s">
        <v>351</v>
      </c>
      <c r="C24" t="s">
        <v>163</v>
      </c>
      <c r="D24" t="n">
        <v>36</v>
      </c>
      <c r="E24" t="n">
        <v>22675</v>
      </c>
      <c r="F24" t="n">
        <v>68</v>
      </c>
      <c r="G24" t="n">
        <v>10</v>
      </c>
      <c r="H24" t="n">
        <v>2.7084</v>
      </c>
      <c r="I24" t="n">
        <v>1.2</v>
      </c>
      <c r="J24" t="n">
        <v>55.9</v>
      </c>
      <c r="K24" t="str">
        <f>=IF(MOD(A24,10)&lt;7,"train","test")</f>
      </c>
      <c r="L24" s="5" t="str">
        <f>=$P$6+$P$7*D24+$P$8*E24+$P$9*F24+$P$10*G24+$P$11*H24+$P$12*I24</f>
      </c>
      <c r="M24" s="5" t="str">
        <f>=(J24-L24)^2</f>
      </c>
      <c r="O24" t="n">
        <v>30</v>
      </c>
      <c r="P24" s="29" t="str">
        <f>=COUNTIF(D$2:D$1130,"&lt;"&amp;O24)</f>
      </c>
      <c r="Q24" s="5" t="str">
        <f>=AVERAGEIF(D$2:D$1130,"&lt;"&amp;O24,J$2:J$1130)</f>
      </c>
      <c r="R24" s="29" t="str">
        <f>=COUNTIF(D$2:D$1130,"&gt;="&amp;O24)</f>
      </c>
      <c r="S24" s="5" t="str">
        <f>=AVERAGEIF(D$2:D$1130,"&gt;="&amp;O24,J$2:J$1130)</f>
      </c>
      <c r="T24" s="29" t="str">
        <f t="array" ref="T24:T24">=DEVSQ(IF(D$2:D$1130&lt;O24,J$2:J$1130))+DEVSQ(IF(D$2:D$1130&gt;=O24,J$2:J$1130))</f>
      </c>
    </row>
    <row r="25">
      <c r="A25" t="n">
        <v>106412</v>
      </c>
      <c r="B25" t="s">
        <v>357</v>
      </c>
      <c r="C25" t="s">
        <v>149</v>
      </c>
      <c r="D25" t="n">
        <v>67</v>
      </c>
      <c r="E25" t="n">
        <v>11649</v>
      </c>
      <c r="F25" t="n">
        <v>65</v>
      </c>
      <c r="G25" t="n">
        <v>13</v>
      </c>
      <c r="H25" t="n">
        <v>3.4116</v>
      </c>
      <c r="I25" t="n">
        <v>0.3</v>
      </c>
      <c r="J25" t="n">
        <v>39.8</v>
      </c>
      <c r="K25" t="str">
        <f>=IF(MOD(A25,10)&lt;7,"train","test")</f>
      </c>
      <c r="L25" s="5" t="str">
        <f>=$P$6+$P$7*D25+$P$8*E25+$P$9*F25+$P$10*G25+$P$11*H25+$P$12*I25</f>
      </c>
      <c r="M25" s="5" t="str">
        <f>=(J25-L25)^2</f>
      </c>
      <c r="O25" t="n">
        <v>35</v>
      </c>
      <c r="P25" s="29" t="str">
        <f>=COUNTIF(D$2:D$1130,"&lt;"&amp;O25)</f>
      </c>
      <c r="Q25" s="5" t="str">
        <f>=AVERAGEIF(D$2:D$1130,"&lt;"&amp;O25,J$2:J$1130)</f>
      </c>
      <c r="R25" s="29" t="str">
        <f>=COUNTIF(D$2:D$1130,"&gt;="&amp;O25)</f>
      </c>
      <c r="S25" s="5" t="str">
        <f>=AVERAGEIF(D$2:D$1130,"&gt;="&amp;O25,J$2:J$1130)</f>
      </c>
      <c r="T25" s="29" t="str">
        <f t="array" ref="T25:T25">=DEVSQ(IF(D$2:D$1130&lt;O25,J$2:J$1130))+DEVSQ(IF(D$2:D$1130&gt;=O25,J$2:J$1130))</f>
      </c>
    </row>
    <row r="26">
      <c r="A26" t="n">
        <v>106485</v>
      </c>
      <c r="B26" t="s">
        <v>364</v>
      </c>
      <c r="C26" t="s">
        <v>149</v>
      </c>
      <c r="D26" t="n">
        <v>49</v>
      </c>
      <c r="E26" t="n">
        <v>13575</v>
      </c>
      <c r="F26" t="n">
        <v>69</v>
      </c>
      <c r="G26" t="n">
        <v>12</v>
      </c>
      <c r="H26" t="n">
        <v>3.6185</v>
      </c>
      <c r="I26" t="n">
        <v>0.6</v>
      </c>
      <c r="J26" t="n">
        <v>35.1</v>
      </c>
      <c r="K26" t="str">
        <f>=IF(MOD(A26,10)&lt;7,"train","test")</f>
      </c>
      <c r="L26" s="5" t="str">
        <f>=$P$6+$P$7*D26+$P$8*E26+$P$9*F26+$P$10*G26+$P$11*H26+$P$12*I26</f>
      </c>
      <c r="M26" s="5" t="str">
        <f>=(J26-L26)^2</f>
      </c>
      <c r="O26" t="n">
        <v>40</v>
      </c>
      <c r="P26" s="29" t="str">
        <f>=COUNTIF(D$2:D$1130,"&lt;"&amp;O26)</f>
      </c>
      <c r="Q26" s="5" t="str">
        <f>=AVERAGEIF(D$2:D$1130,"&lt;"&amp;O26,J$2:J$1130)</f>
      </c>
      <c r="R26" s="29" t="str">
        <f>=COUNTIF(D$2:D$1130,"&gt;="&amp;O26)</f>
      </c>
      <c r="S26" s="5" t="str">
        <f>=AVERAGEIF(D$2:D$1130,"&gt;="&amp;O26,J$2:J$1130)</f>
      </c>
      <c r="T26" s="29" t="str">
        <f t="array" ref="T26:T26">=DEVSQ(IF(D$2:D$1130&lt;O26,J$2:J$1130))+DEVSQ(IF(D$2:D$1130&gt;=O26,J$2:J$1130))</f>
      </c>
    </row>
    <row r="27">
      <c r="A27" t="n">
        <v>106704</v>
      </c>
      <c r="B27" t="s">
        <v>371</v>
      </c>
      <c r="C27" t="s">
        <v>149</v>
      </c>
      <c r="D27" t="n">
        <v>37</v>
      </c>
      <c r="E27" t="n">
        <v>16362</v>
      </c>
      <c r="F27" t="n">
        <v>73</v>
      </c>
      <c r="G27" t="n">
        <v>14</v>
      </c>
      <c r="H27" t="n">
        <v>4.0547</v>
      </c>
      <c r="I27" t="n">
        <v>2.2</v>
      </c>
      <c r="J27" t="n">
        <v>53</v>
      </c>
      <c r="K27" t="str">
        <f>=IF(MOD(A27,10)&lt;7,"train","test")</f>
      </c>
      <c r="L27" s="5" t="str">
        <f>=$P$6+$P$7*D27+$P$8*E27+$P$9*F27+$P$10*G27+$P$11*H27+$P$12*I27</f>
      </c>
      <c r="M27" s="5" t="str">
        <f>=(J27-L27)^2</f>
      </c>
      <c r="O27" t="n">
        <v>45</v>
      </c>
      <c r="P27" s="29" t="str">
        <f>=COUNTIF(D$2:D$1130,"&lt;"&amp;O27)</f>
      </c>
      <c r="Q27" s="5" t="str">
        <f>=AVERAGEIF(D$2:D$1130,"&lt;"&amp;O27,J$2:J$1130)</f>
      </c>
      <c r="R27" s="29" t="str">
        <f>=COUNTIF(D$2:D$1130,"&gt;="&amp;O27)</f>
      </c>
      <c r="S27" s="5" t="str">
        <f>=AVERAGEIF(D$2:D$1130,"&gt;="&amp;O27,J$2:J$1130)</f>
      </c>
      <c r="T27" s="29" t="str">
        <f t="array" ref="T27:T27">=DEVSQ(IF(D$2:D$1130&lt;O27,J$2:J$1130))+DEVSQ(IF(D$2:D$1130&gt;=O27,J$2:J$1130))</f>
      </c>
    </row>
    <row r="28">
      <c r="A28" t="n">
        <v>106713</v>
      </c>
      <c r="B28" t="s">
        <v>373</v>
      </c>
      <c r="C28" t="s">
        <v>163</v>
      </c>
      <c r="D28" t="n">
        <v>42</v>
      </c>
      <c r="E28" t="n">
        <v>16672</v>
      </c>
      <c r="F28" t="n">
        <v>59</v>
      </c>
      <c r="G28" t="n">
        <v>12</v>
      </c>
      <c r="H28" t="n">
        <v>2.8007</v>
      </c>
      <c r="I28" t="n">
        <v>1.3</v>
      </c>
      <c r="J28" t="n">
        <v>43.1</v>
      </c>
      <c r="K28" t="str">
        <f>=IF(MOD(A28,10)&lt;7,"train","test")</f>
      </c>
      <c r="L28" s="5" t="str">
        <f>=$P$6+$P$7*D28+$P$8*E28+$P$9*F28+$P$10*G28+$P$11*H28+$P$12*I28</f>
      </c>
      <c r="M28" s="5" t="str">
        <f>=(J28-L28)^2</f>
      </c>
      <c r="O28" t="n">
        <v>50</v>
      </c>
      <c r="P28" s="29" t="str">
        <f>=COUNTIF(D$2:D$1130,"&lt;"&amp;O28)</f>
      </c>
      <c r="Q28" s="5" t="str">
        <f>=AVERAGEIF(D$2:D$1130,"&lt;"&amp;O28,J$2:J$1130)</f>
      </c>
      <c r="R28" s="29" t="str">
        <f>=COUNTIF(D$2:D$1130,"&gt;="&amp;O28)</f>
      </c>
      <c r="S28" s="5" t="str">
        <f>=AVERAGEIF(D$2:D$1130,"&gt;="&amp;O28,J$2:J$1130)</f>
      </c>
      <c r="T28" s="29" t="str">
        <f t="array" ref="T28:T28">=DEVSQ(IF(D$2:D$1130&lt;O28,J$2:J$1130))+DEVSQ(IF(D$2:D$1130&gt;=O28,J$2:J$1130))</f>
      </c>
    </row>
    <row r="29">
      <c r="A29" t="n">
        <v>106810</v>
      </c>
      <c r="B29" t="s">
        <v>376</v>
      </c>
      <c r="C29" t="s">
        <v>163</v>
      </c>
      <c r="D29" t="n">
        <v>48</v>
      </c>
      <c r="E29" t="n">
        <v>17266</v>
      </c>
      <c r="F29" t="n">
        <v>71</v>
      </c>
      <c r="G29" t="n">
        <v>9</v>
      </c>
      <c r="H29" t="n">
        <v>2.4548</v>
      </c>
      <c r="I29" t="n">
        <v>3.9</v>
      </c>
      <c r="J29" t="n">
        <v>33.3</v>
      </c>
      <c r="K29" t="str">
        <f>=IF(MOD(A29,10)&lt;7,"train","test")</f>
      </c>
      <c r="L29" s="5" t="str">
        <f>=$P$6+$P$7*D29+$P$8*E29+$P$9*F29+$P$10*G29+$P$11*H29+$P$12*I29</f>
      </c>
      <c r="M29" s="5" t="str">
        <f>=(J29-L29)^2</f>
      </c>
      <c r="O29" t="n">
        <v>55</v>
      </c>
      <c r="P29" s="29" t="str">
        <f>=COUNTIF(D$2:D$1130,"&lt;"&amp;O29)</f>
      </c>
      <c r="Q29" s="5" t="str">
        <f>=AVERAGEIF(D$2:D$1130,"&lt;"&amp;O29,J$2:J$1130)</f>
      </c>
      <c r="R29" s="29" t="str">
        <f>=COUNTIF(D$2:D$1130,"&gt;="&amp;O29)</f>
      </c>
      <c r="S29" s="5" t="str">
        <f>=AVERAGEIF(D$2:D$1130,"&gt;="&amp;O29,J$2:J$1130)</f>
      </c>
      <c r="T29" s="29" t="str">
        <f t="array" ref="T29:T29">=DEVSQ(IF(D$2:D$1130&lt;O29,J$2:J$1130))+DEVSQ(IF(D$2:D$1130&gt;=O29,J$2:J$1130))</f>
      </c>
    </row>
    <row r="30">
      <c r="A30" t="n">
        <v>107044</v>
      </c>
      <c r="B30" t="s">
        <v>384</v>
      </c>
      <c r="C30" t="s">
        <v>163</v>
      </c>
      <c r="D30" t="n">
        <v>19</v>
      </c>
      <c r="E30" t="n">
        <v>21069</v>
      </c>
      <c r="F30" t="n">
        <v>87</v>
      </c>
      <c r="G30" t="n">
        <v>16</v>
      </c>
      <c r="H30" t="n">
        <v>3.7434</v>
      </c>
      <c r="I30" t="n">
        <v>1.6</v>
      </c>
      <c r="J30" t="n">
        <v>70.9</v>
      </c>
      <c r="K30" t="str">
        <f>=IF(MOD(A30,10)&lt;7,"train","test")</f>
      </c>
      <c r="L30" s="5" t="str">
        <f>=$P$6+$P$7*D30+$P$8*E30+$P$9*F30+$P$10*G30+$P$11*H30+$P$12*I30</f>
      </c>
      <c r="M30" s="5" t="str">
        <f>=(J30-L30)^2</f>
      </c>
      <c r="O30" t="n">
        <v>60</v>
      </c>
      <c r="P30" s="29" t="str">
        <f>=COUNTIF(D$2:D$1130,"&lt;"&amp;O30)</f>
      </c>
      <c r="Q30" s="5" t="str">
        <f>=AVERAGEIF(D$2:D$1130,"&lt;"&amp;O30,J$2:J$1130)</f>
      </c>
      <c r="R30" s="29" t="str">
        <f>=COUNTIF(D$2:D$1130,"&gt;="&amp;O30)</f>
      </c>
      <c r="S30" s="5" t="str">
        <f>=AVERAGEIF(D$2:D$1130,"&gt;="&amp;O30,J$2:J$1130)</f>
      </c>
      <c r="T30" s="29" t="str">
        <f t="array" ref="T30:T30">=DEVSQ(IF(D$2:D$1130&lt;O30,J$2:J$1130))+DEVSQ(IF(D$2:D$1130&gt;=O30,J$2:J$1130))</f>
      </c>
    </row>
    <row r="31">
      <c r="A31" t="n">
        <v>107071</v>
      </c>
      <c r="B31" t="s">
        <v>386</v>
      </c>
      <c r="C31" t="s">
        <v>149</v>
      </c>
      <c r="D31" t="n">
        <v>48</v>
      </c>
      <c r="E31" t="n">
        <v>16929</v>
      </c>
      <c r="F31" t="n">
        <v>59</v>
      </c>
      <c r="G31" t="n">
        <v>17</v>
      </c>
      <c r="H31" t="n">
        <v>3.4717</v>
      </c>
      <c r="I31" t="n">
        <v>1.6</v>
      </c>
      <c r="J31" t="n">
        <v>38.7</v>
      </c>
      <c r="K31" t="str">
        <f>=IF(MOD(A31,10)&lt;7,"train","test")</f>
      </c>
      <c r="L31" s="5" t="str">
        <f>=$P$6+$P$7*D31+$P$8*E31+$P$9*F31+$P$10*G31+$P$11*H31+$P$12*I31</f>
      </c>
      <c r="M31" s="5" t="str">
        <f>=(J31-L31)^2</f>
      </c>
      <c r="O31" t="n">
        <v>65</v>
      </c>
      <c r="P31" s="29" t="str">
        <f>=COUNTIF(D$2:D$1130,"&lt;"&amp;O31)</f>
      </c>
      <c r="Q31" s="5" t="str">
        <f>=AVERAGEIF(D$2:D$1130,"&lt;"&amp;O31,J$2:J$1130)</f>
      </c>
      <c r="R31" s="29" t="str">
        <f>=COUNTIF(D$2:D$1130,"&gt;="&amp;O31)</f>
      </c>
      <c r="S31" s="5" t="str">
        <f>=AVERAGEIF(D$2:D$1130,"&gt;="&amp;O31,J$2:J$1130)</f>
      </c>
      <c r="T31" s="29" t="str">
        <f t="array" ref="T31:T31">=DEVSQ(IF(D$2:D$1130&lt;O31,J$2:J$1130))+DEVSQ(IF(D$2:D$1130&gt;=O31,J$2:J$1130))</f>
      </c>
    </row>
    <row r="32">
      <c r="A32" t="n">
        <v>107080</v>
      </c>
      <c r="B32" t="s">
        <v>388</v>
      </c>
      <c r="C32" t="s">
        <v>163</v>
      </c>
      <c r="D32" t="n">
        <v>23</v>
      </c>
      <c r="E32" t="n">
        <v>24236</v>
      </c>
      <c r="F32" t="n">
        <v>78</v>
      </c>
      <c r="G32" t="n">
        <v>11</v>
      </c>
      <c r="H32" t="n">
        <v>3.0652</v>
      </c>
      <c r="I32" t="n">
        <v>3.1</v>
      </c>
      <c r="J32" t="n">
        <v>69.2</v>
      </c>
      <c r="K32" t="str">
        <f>=IF(MOD(A32,10)&lt;7,"train","test")</f>
      </c>
      <c r="L32" s="5" t="str">
        <f>=$P$6+$P$7*D32+$P$8*E32+$P$9*F32+$P$10*G32+$P$11*H32+$P$12*I32</f>
      </c>
      <c r="M32" s="5" t="str">
        <f>=(J32-L32)^2</f>
      </c>
      <c r="O32" t="n">
        <v>70</v>
      </c>
      <c r="P32" s="29" t="str">
        <f>=COUNTIF(D$2:D$1130,"&lt;"&amp;O32)</f>
      </c>
      <c r="Q32" s="5" t="str">
        <f>=AVERAGEIF(D$2:D$1130,"&lt;"&amp;O32,J$2:J$1130)</f>
      </c>
      <c r="R32" s="29" t="str">
        <f>=COUNTIF(D$2:D$1130,"&gt;="&amp;O32)</f>
      </c>
      <c r="S32" s="5" t="str">
        <f>=AVERAGEIF(D$2:D$1130,"&gt;="&amp;O32,J$2:J$1130)</f>
      </c>
      <c r="T32" s="29" t="str">
        <f t="array" ref="T32:T32">=DEVSQ(IF(D$2:D$1130&lt;O32,J$2:J$1130))+DEVSQ(IF(D$2:D$1130&gt;=O32,J$2:J$1130))</f>
      </c>
    </row>
    <row r="33">
      <c r="A33" t="n">
        <v>107141</v>
      </c>
      <c r="B33" t="s">
        <v>391</v>
      </c>
      <c r="C33" t="s">
        <v>163</v>
      </c>
      <c r="D33" t="n">
        <v>21</v>
      </c>
      <c r="E33" t="n">
        <v>21464</v>
      </c>
      <c r="F33" t="n">
        <v>84</v>
      </c>
      <c r="G33" t="n">
        <v>16</v>
      </c>
      <c r="H33" t="n">
        <v>3.4355</v>
      </c>
      <c r="I33" t="n">
        <v>2.2</v>
      </c>
      <c r="J33" t="n">
        <v>66.8</v>
      </c>
      <c r="K33" t="str">
        <f>=IF(MOD(A33,10)&lt;7,"train","test")</f>
      </c>
      <c r="L33" s="5" t="str">
        <f>=$P$6+$P$7*D33+$P$8*E33+$P$9*F33+$P$10*G33+$P$11*H33+$P$12*I33</f>
      </c>
      <c r="M33" s="5" t="str">
        <f>=(J33-L33)^2</f>
      </c>
      <c r="O33" t="n">
        <v>75</v>
      </c>
      <c r="P33" s="29" t="str">
        <f>=COUNTIF(D$2:D$1130,"&lt;"&amp;O33)</f>
      </c>
      <c r="Q33" s="5" t="str">
        <f>=AVERAGEIF(D$2:D$1130,"&lt;"&amp;O33,J$2:J$1130)</f>
      </c>
      <c r="R33" s="29" t="str">
        <f>=COUNTIF(D$2:D$1130,"&gt;="&amp;O33)</f>
      </c>
      <c r="S33" s="5" t="str">
        <f>=AVERAGEIF(D$2:D$1130,"&gt;="&amp;O33,J$2:J$1130)</f>
      </c>
      <c r="T33" s="29" t="str">
        <f t="array" ref="T33:T33">=DEVSQ(IF(D$2:D$1130&lt;O33,J$2:J$1130))+DEVSQ(IF(D$2:D$1130&gt;=O33,J$2:J$1130))</f>
      </c>
    </row>
    <row r="34">
      <c r="A34" t="n">
        <v>107512</v>
      </c>
      <c r="B34" t="s">
        <v>405</v>
      </c>
      <c r="C34" t="s">
        <v>163</v>
      </c>
      <c r="D34" t="n">
        <v>23</v>
      </c>
      <c r="E34" t="n">
        <v>22087</v>
      </c>
      <c r="F34" t="n">
        <v>83</v>
      </c>
      <c r="G34" t="n">
        <v>12</v>
      </c>
      <c r="H34" t="n">
        <v>3.2783</v>
      </c>
      <c r="I34" t="n">
        <v>1.5</v>
      </c>
      <c r="J34" t="n">
        <v>70.3</v>
      </c>
      <c r="K34" t="str">
        <f>=IF(MOD(A34,10)&lt;7,"train","test")</f>
      </c>
      <c r="L34" s="5" t="str">
        <f>=$P$6+$P$7*D34+$P$8*E34+$P$9*F34+$P$10*G34+$P$11*H34+$P$12*I34</f>
      </c>
      <c r="M34" s="5" t="str">
        <f>=(J34-L34)^2</f>
      </c>
      <c r="O34" t="n">
        <v>80</v>
      </c>
      <c r="P34" s="29" t="str">
        <f>=COUNTIF(D$2:D$1130,"&lt;"&amp;O34)</f>
      </c>
      <c r="Q34" s="5" t="str">
        <f>=AVERAGEIF(D$2:D$1130,"&lt;"&amp;O34,J$2:J$1130)</f>
      </c>
      <c r="R34" s="29" t="str">
        <f>=COUNTIF(D$2:D$1130,"&gt;="&amp;O34)</f>
      </c>
      <c r="S34" s="5" t="str">
        <f>=AVERAGEIF(D$2:D$1130,"&gt;="&amp;O34,J$2:J$1130)</f>
      </c>
      <c r="T34" s="29" t="str">
        <f t="array" ref="T34:T34">=DEVSQ(IF(D$2:D$1130&lt;O34,J$2:J$1130))+DEVSQ(IF(D$2:D$1130&gt;=O34,J$2:J$1130))</f>
      </c>
    </row>
    <row r="35">
      <c r="A35" t="n">
        <v>107600</v>
      </c>
      <c r="B35" t="s">
        <v>414</v>
      </c>
      <c r="C35" t="s">
        <v>163</v>
      </c>
      <c r="D35" t="n">
        <v>71</v>
      </c>
      <c r="E35" t="n">
        <v>14986</v>
      </c>
      <c r="F35" t="n">
        <v>67</v>
      </c>
      <c r="G35" t="n">
        <v>12</v>
      </c>
      <c r="H35" t="n">
        <v>3.0671</v>
      </c>
      <c r="I35" t="n">
        <v>0</v>
      </c>
      <c r="J35" t="n">
        <v>32.3</v>
      </c>
      <c r="K35" t="str">
        <f>=IF(MOD(A35,10)&lt;7,"train","test")</f>
      </c>
      <c r="L35" s="5" t="str">
        <f>=$P$6+$P$7*D35+$P$8*E35+$P$9*F35+$P$10*G35+$P$11*H35+$P$12*I35</f>
      </c>
      <c r="M35" s="5" t="str">
        <f>=(J35-L35)^2</f>
      </c>
      <c r="O35" t="n">
        <v>85</v>
      </c>
      <c r="P35" s="29" t="str">
        <f>=COUNTIF(D$2:D$1130,"&lt;"&amp;O35)</f>
      </c>
      <c r="Q35" s="5" t="str">
        <f>=AVERAGEIF(D$2:D$1130,"&lt;"&amp;O35,J$2:J$1130)</f>
      </c>
      <c r="R35" s="29" t="str">
        <f>=COUNTIF(D$2:D$1130,"&gt;="&amp;O35)</f>
      </c>
      <c r="S35" s="5" t="str">
        <f>=AVERAGEIF(D$2:D$1130,"&gt;="&amp;O35,J$2:J$1130)</f>
      </c>
      <c r="T35" s="29" t="str">
        <f t="array" ref="T35:T35">=DEVSQ(IF(D$2:D$1130&lt;O35,J$2:J$1130))+DEVSQ(IF(D$2:D$1130&gt;=O35,J$2:J$1130))</f>
      </c>
    </row>
    <row r="36">
      <c r="A36" t="n">
        <v>107983</v>
      </c>
      <c r="B36" t="s">
        <v>432</v>
      </c>
      <c r="C36" t="s">
        <v>149</v>
      </c>
      <c r="D36" t="n">
        <v>45</v>
      </c>
      <c r="E36" t="n">
        <v>14164</v>
      </c>
      <c r="F36" t="n">
        <v>69</v>
      </c>
      <c r="G36" t="n">
        <v>16</v>
      </c>
      <c r="H36" t="n">
        <v>3.7808</v>
      </c>
      <c r="I36" t="n">
        <v>0.7</v>
      </c>
      <c r="J36" t="n">
        <v>40.8</v>
      </c>
      <c r="K36" t="str">
        <f>=IF(MOD(A36,10)&lt;7,"train","test")</f>
      </c>
      <c r="L36" s="5" t="str">
        <f>=$P$6+$P$7*D36+$P$8*E36+$P$9*F36+$P$10*G36+$P$11*H36+$P$12*I36</f>
      </c>
      <c r="M36" s="5" t="str">
        <f>=(J36-L36)^2</f>
      </c>
      <c r="O36" t="n">
        <v>90</v>
      </c>
      <c r="P36" s="29" t="str">
        <f>=COUNTIF(D$2:D$1130,"&lt;"&amp;O36)</f>
      </c>
      <c r="Q36" s="5" t="str">
        <f>=AVERAGEIF(D$2:D$1130,"&lt;"&amp;O36,J$2:J$1130)</f>
      </c>
      <c r="R36" s="29" t="str">
        <f>=COUNTIF(D$2:D$1130,"&gt;="&amp;O36)</f>
      </c>
      <c r="S36" s="5" t="str">
        <f>=AVERAGEIF(D$2:D$1130,"&gt;="&amp;O36,J$2:J$1130)</f>
      </c>
      <c r="T36" s="29" t="str">
        <f t="array" ref="T36:T36">=DEVSQ(IF(D$2:D$1130&lt;O36,J$2:J$1130))+DEVSQ(IF(D$2:D$1130&gt;=O36,J$2:J$1130))</f>
      </c>
    </row>
    <row r="37">
      <c r="A37" t="n">
        <v>108092</v>
      </c>
      <c r="B37" t="s">
        <v>437</v>
      </c>
      <c r="C37" t="s">
        <v>149</v>
      </c>
      <c r="D37" t="n">
        <v>39</v>
      </c>
      <c r="E37" t="n">
        <v>10387</v>
      </c>
      <c r="F37" t="n">
        <v>72</v>
      </c>
      <c r="G37" t="n">
        <v>20</v>
      </c>
      <c r="H37" t="n">
        <v>3.7806</v>
      </c>
      <c r="I37" t="n">
        <v>5.1</v>
      </c>
      <c r="J37" t="n">
        <v>35.8</v>
      </c>
      <c r="K37" t="str">
        <f>=IF(MOD(A37,10)&lt;7,"train","test")</f>
      </c>
      <c r="L37" s="5" t="str">
        <f>=$P$6+$P$7*D37+$P$8*E37+$P$9*F37+$P$10*G37+$P$11*H37+$P$12*I37</f>
      </c>
      <c r="M37" s="5" t="str">
        <f>=(J37-L37)^2</f>
      </c>
    </row>
    <row r="38">
      <c r="A38" t="n">
        <v>108232</v>
      </c>
      <c r="B38" t="s">
        <v>438</v>
      </c>
      <c r="C38" t="s">
        <v>189</v>
      </c>
      <c r="D38" t="n">
        <v>42</v>
      </c>
      <c r="E38" t="n">
        <v>36591</v>
      </c>
      <c r="F38" t="n">
        <v>67</v>
      </c>
      <c r="G38" t="n">
        <v>15</v>
      </c>
      <c r="H38" t="n">
        <v>3.9598</v>
      </c>
      <c r="I38" t="n">
        <v>5.6</v>
      </c>
      <c r="J38" t="n">
        <v>37.2</v>
      </c>
      <c r="K38" t="str">
        <f>=IF(MOD(A38,10)&lt;7,"train","test")</f>
      </c>
      <c r="L38" s="5" t="str">
        <f>=$P$6+$P$7*D38+$P$8*E38+$P$9*F38+$P$10*G38+$P$11*H38+$P$12*I38</f>
      </c>
      <c r="M38" s="5" t="str">
        <f>=(J38-L38)^2</f>
      </c>
      <c r="O38" t="s">
        <v>8691</v>
      </c>
      <c r="P38" s="30" t="str">
        <f>=DEVSQ(J2:J1130)</f>
      </c>
    </row>
    <row r="39">
      <c r="A39" t="n">
        <v>109651</v>
      </c>
      <c r="B39" t="s">
        <v>459</v>
      </c>
      <c r="C39" t="s">
        <v>163</v>
      </c>
      <c r="D39" t="n">
        <v>24</v>
      </c>
      <c r="E39" t="n">
        <v>53306</v>
      </c>
      <c r="F39" t="n">
        <v>82</v>
      </c>
      <c r="G39" t="n">
        <v>8</v>
      </c>
      <c r="H39" t="n">
        <v>3.472</v>
      </c>
      <c r="I39" t="n">
        <v>30.9</v>
      </c>
      <c r="J39" t="n">
        <v>82.6</v>
      </c>
      <c r="K39" t="str">
        <f>=IF(MOD(A39,10)&lt;7,"train","test")</f>
      </c>
      <c r="L39" s="5" t="str">
        <f>=$P$6+$P$7*D39+$P$8*E39+$P$9*F39+$P$10*G39+$P$11*H39+$P$12*I39</f>
      </c>
      <c r="M39" s="5" t="str">
        <f>=(J39-L39)^2</f>
      </c>
      <c r="O39" t="s">
        <v>8692</v>
      </c>
      <c r="P39" t="str">
        <f>=INDEX(O20:O36,MATCH(MIN(T20:T36),T20:T36,0))</f>
      </c>
    </row>
    <row r="40">
      <c r="A40" t="n">
        <v>109785</v>
      </c>
      <c r="B40" t="s">
        <v>464</v>
      </c>
      <c r="C40" t="s">
        <v>163</v>
      </c>
      <c r="D40" t="n">
        <v>35</v>
      </c>
      <c r="E40" t="n">
        <v>26117</v>
      </c>
      <c r="F40" t="n">
        <v>84</v>
      </c>
      <c r="G40" t="n">
        <v>10</v>
      </c>
      <c r="H40" t="n">
        <v>3.9256</v>
      </c>
      <c r="I40" t="n">
        <v>13.2</v>
      </c>
      <c r="J40" t="n">
        <v>64.4</v>
      </c>
      <c r="K40" t="str">
        <f>=IF(MOD(A40,10)&lt;7,"train","test")</f>
      </c>
      <c r="L40" s="5" t="str">
        <f>=$P$6+$P$7*D40+$P$8*E40+$P$9*F40+$P$10*G40+$P$11*H40+$P$12*I40</f>
      </c>
      <c r="M40" s="5" t="str">
        <f>=(J40-L40)^2</f>
      </c>
      <c r="O40" t="s">
        <v>8693</v>
      </c>
      <c r="P40" s="30" t="str">
        <f>=MIN(T20:T36)</f>
      </c>
    </row>
    <row r="41">
      <c r="A41" t="n">
        <v>110060</v>
      </c>
      <c r="B41" t="s">
        <v>472</v>
      </c>
      <c r="C41" t="s">
        <v>163</v>
      </c>
      <c r="D41" t="n">
        <v>25</v>
      </c>
      <c r="E41" t="n">
        <v>13965</v>
      </c>
      <c r="F41" t="n">
        <v>55</v>
      </c>
      <c r="G41" t="n">
        <v>11</v>
      </c>
      <c r="H41" t="n">
        <v>2.5378</v>
      </c>
      <c r="I41" t="n">
        <v>9.4</v>
      </c>
      <c r="J41" t="n">
        <v>19.4</v>
      </c>
      <c r="K41" t="str">
        <f>=IF(MOD(A41,10)&lt;7,"train","test")</f>
      </c>
      <c r="L41" s="5" t="str">
        <f>=$P$6+$P$7*D41+$P$8*E41+$P$9*F41+$P$10*G41+$P$11*H41+$P$12*I41</f>
      </c>
      <c r="M41" s="5" t="str">
        <f>=(J41-L41)^2</f>
      </c>
      <c r="O41" t="s">
        <v>8694</v>
      </c>
      <c r="P41" s="31" t="str">
        <f>=1-P40/P38</f>
      </c>
    </row>
    <row r="42">
      <c r="A42" t="n">
        <v>110361</v>
      </c>
      <c r="B42" t="s">
        <v>483</v>
      </c>
      <c r="C42" t="s">
        <v>163</v>
      </c>
      <c r="D42" t="n">
        <v>41</v>
      </c>
      <c r="E42" t="n">
        <v>28596</v>
      </c>
      <c r="F42" t="n">
        <v>74</v>
      </c>
      <c r="G42" t="n">
        <v>20</v>
      </c>
      <c r="H42" t="n">
        <v>4.1321</v>
      </c>
      <c r="I42" t="n">
        <v>6.1</v>
      </c>
      <c r="J42" t="n">
        <v>59.5</v>
      </c>
      <c r="K42" t="str">
        <f>=IF(MOD(A42,10)&lt;7,"train","test")</f>
      </c>
      <c r="L42" s="5" t="str">
        <f>=$P$6+$P$7*D42+$P$8*E42+$P$9*F42+$P$10*G42+$P$11*H42+$P$12*I42</f>
      </c>
      <c r="M42" s="5" t="str">
        <f>=(J42-L42)^2</f>
      </c>
    </row>
    <row r="43">
      <c r="A43" t="n">
        <v>110370</v>
      </c>
      <c r="B43" t="s">
        <v>485</v>
      </c>
      <c r="C43" t="s">
        <v>163</v>
      </c>
      <c r="D43" t="n">
        <v>25</v>
      </c>
      <c r="E43" t="n">
        <v>49945</v>
      </c>
      <c r="F43" t="n">
        <v>57</v>
      </c>
      <c r="G43" t="n">
        <v>7</v>
      </c>
      <c r="H43" t="n">
        <v>3.2172</v>
      </c>
      <c r="I43" t="n">
        <v>15</v>
      </c>
      <c r="J43" t="n">
        <v>58.7</v>
      </c>
      <c r="K43" t="str">
        <f>=IF(MOD(A43,10)&lt;7,"train","test")</f>
      </c>
      <c r="L43" s="5" t="str">
        <f>=$P$6+$P$7*D43+$P$8*E43+$P$9*F43+$P$10*G43+$P$11*H43+$P$12*I43</f>
      </c>
      <c r="M43" s="5" t="str">
        <f>=(J43-L43)^2</f>
      </c>
    </row>
    <row r="44">
      <c r="A44" t="n">
        <v>110404</v>
      </c>
      <c r="B44" t="s">
        <v>487</v>
      </c>
      <c r="C44" t="s">
        <v>163</v>
      </c>
      <c r="D44" t="n">
        <v>15</v>
      </c>
      <c r="E44" t="n">
        <v>23397</v>
      </c>
      <c r="F44" t="n">
        <v>98</v>
      </c>
      <c r="G44" t="n">
        <v>3</v>
      </c>
      <c r="H44" t="n">
        <v>3.4011</v>
      </c>
      <c r="I44" t="n">
        <v>34.4</v>
      </c>
      <c r="J44" t="n">
        <v>93.2</v>
      </c>
      <c r="K44" t="str">
        <f>=IF(MOD(A44,10)&lt;7,"train","test")</f>
      </c>
      <c r="L44" s="5" t="str">
        <f>=$P$6+$P$7*D44+$P$8*E44+$P$9*F44+$P$10*G44+$P$11*H44+$P$12*I44</f>
      </c>
      <c r="M44" s="5" t="str">
        <f>=(J44-L44)^2</f>
      </c>
      <c r="O44" s="3" t="s">
        <v>8695</v>
      </c>
      <c r="P44" s="3"/>
      <c r="Q44" s="3"/>
      <c r="R44" s="3"/>
    </row>
    <row r="45">
      <c r="A45" t="n">
        <v>110413</v>
      </c>
      <c r="B45" t="s">
        <v>488</v>
      </c>
      <c r="C45" t="s">
        <v>163</v>
      </c>
      <c r="D45" t="n">
        <v>30</v>
      </c>
      <c r="E45" t="n">
        <v>27080</v>
      </c>
      <c r="F45" t="n">
        <v>81</v>
      </c>
      <c r="G45" t="n">
        <v>13</v>
      </c>
      <c r="H45" t="n">
        <v>3.6217</v>
      </c>
      <c r="I45" t="n">
        <v>5.6</v>
      </c>
      <c r="J45" t="n">
        <v>74</v>
      </c>
      <c r="K45" t="str">
        <f>=IF(MOD(A45,10)&lt;7,"train","test")</f>
      </c>
      <c r="L45" s="5" t="str">
        <f>=$P$6+$P$7*D45+$P$8*E45+$P$9*F45+$P$10*G45+$P$11*H45+$P$12*I45</f>
      </c>
      <c r="M45" s="5" t="str">
        <f>=(J45-L45)^2</f>
      </c>
      <c r="O45" t="s">
        <v>8696</v>
      </c>
      <c r="P45" t="str">
        <f>=COUNT(J2:J1130)</f>
      </c>
    </row>
    <row r="46">
      <c r="A46" t="n">
        <v>110422</v>
      </c>
      <c r="B46" t="s">
        <v>490</v>
      </c>
      <c r="C46" t="s">
        <v>149</v>
      </c>
      <c r="D46" t="n">
        <v>18</v>
      </c>
      <c r="E46" t="n">
        <v>16888</v>
      </c>
      <c r="F46" t="n">
        <v>95</v>
      </c>
      <c r="G46" t="n">
        <v>18</v>
      </c>
      <c r="H46" t="n">
        <v>4.3672</v>
      </c>
      <c r="I46" t="n">
        <v>13.9</v>
      </c>
      <c r="J46" t="n">
        <v>85.2</v>
      </c>
      <c r="K46" t="str">
        <f>=IF(MOD(A46,10)&lt;7,"train","test")</f>
      </c>
      <c r="L46" s="5" t="str">
        <f>=$P$6+$P$7*D46+$P$8*E46+$P$9*F46+$P$10*G46+$P$11*H46+$P$12*I46</f>
      </c>
      <c r="M46" s="5" t="str">
        <f>=(J46-L46)^2</f>
      </c>
      <c r="O46" t="s">
        <v>8697</v>
      </c>
      <c r="P46" s="32" t="str">
        <f>=CORREL(D2:D1130,E2:E1130)</f>
      </c>
    </row>
    <row r="47">
      <c r="A47" t="n">
        <v>110486</v>
      </c>
      <c r="B47" t="s">
        <v>493</v>
      </c>
      <c r="C47" t="s">
        <v>149</v>
      </c>
      <c r="D47" t="n">
        <v>61</v>
      </c>
      <c r="E47" t="n">
        <v>6567</v>
      </c>
      <c r="F47" t="n">
        <v>80</v>
      </c>
      <c r="G47" t="n">
        <v>16</v>
      </c>
      <c r="H47" t="n">
        <v>4.0814</v>
      </c>
      <c r="I47" t="n">
        <v>6.9</v>
      </c>
      <c r="J47" t="n">
        <v>49.3</v>
      </c>
      <c r="K47" t="str">
        <f>=IF(MOD(A47,10)&lt;7,"train","test")</f>
      </c>
      <c r="L47" s="5" t="str">
        <f>=$P$6+$P$7*D47+$P$8*E47+$P$9*F47+$P$10*G47+$P$11*H47+$P$12*I47</f>
      </c>
      <c r="M47" s="5" t="str">
        <f>=(J47-L47)^2</f>
      </c>
      <c r="O47" t="s">
        <v>8698</v>
      </c>
      <c r="P47" s="32" t="str">
        <f>=CORREL(D2:D1130,J2:J1130)</f>
      </c>
    </row>
    <row r="48">
      <c r="A48" t="n">
        <v>110495</v>
      </c>
      <c r="B48" t="s">
        <v>494</v>
      </c>
      <c r="C48" t="s">
        <v>149</v>
      </c>
      <c r="D48" t="n">
        <v>55</v>
      </c>
      <c r="E48" t="n">
        <v>7316</v>
      </c>
      <c r="F48" t="n">
        <v>80</v>
      </c>
      <c r="G48" t="n">
        <v>16</v>
      </c>
      <c r="H48" t="n">
        <v>4.0602</v>
      </c>
      <c r="I48" t="n">
        <v>9.2</v>
      </c>
      <c r="J48" t="n">
        <v>58</v>
      </c>
      <c r="K48" t="str">
        <f>=IF(MOD(A48,10)&lt;7,"train","test")</f>
      </c>
      <c r="L48" s="5" t="str">
        <f>=$P$6+$P$7*D48+$P$8*E48+$P$9*F48+$P$10*G48+$P$11*H48+$P$12*I48</f>
      </c>
      <c r="M48" s="5" t="str">
        <f>=(J48-L48)^2</f>
      </c>
      <c r="O48" t="s">
        <v>8699</v>
      </c>
      <c r="P48" s="32" t="str">
        <f>=CORREL(E2:E1130,J2:J1130)</f>
      </c>
    </row>
    <row r="49">
      <c r="A49" t="n">
        <v>110510</v>
      </c>
      <c r="B49" t="s">
        <v>496</v>
      </c>
      <c r="C49" t="s">
        <v>149</v>
      </c>
      <c r="D49" t="n">
        <v>57</v>
      </c>
      <c r="E49" t="n">
        <v>6645</v>
      </c>
      <c r="F49" t="n">
        <v>78</v>
      </c>
      <c r="G49" t="n">
        <v>19</v>
      </c>
      <c r="H49" t="n">
        <v>4.3416</v>
      </c>
      <c r="I49" t="n">
        <v>5.7</v>
      </c>
      <c r="J49" t="n">
        <v>54.7</v>
      </c>
      <c r="K49" t="str">
        <f>=IF(MOD(A49,10)&lt;7,"train","test")</f>
      </c>
      <c r="L49" s="5" t="str">
        <f>=$P$6+$P$7*D49+$P$8*E49+$P$9*F49+$P$10*G49+$P$11*H49+$P$12*I49</f>
      </c>
      <c r="M49" s="5" t="str">
        <f>=(J49-L49)^2</f>
      </c>
      <c r="O49" t="s">
        <v>8700</v>
      </c>
      <c r="P49" s="32" t="str">
        <f>=_xlfn.STDEV.S(J2:J1130)</f>
      </c>
    </row>
    <row r="50">
      <c r="A50" t="n">
        <v>110556</v>
      </c>
      <c r="B50" t="s">
        <v>504</v>
      </c>
      <c r="C50" t="s">
        <v>149</v>
      </c>
      <c r="D50" t="n">
        <v>56</v>
      </c>
      <c r="E50" t="n">
        <v>7303</v>
      </c>
      <c r="F50" t="n">
        <v>78</v>
      </c>
      <c r="G50" t="n">
        <v>18</v>
      </c>
      <c r="H50" t="n">
        <v>4.4145</v>
      </c>
      <c r="I50" t="n">
        <v>12.2</v>
      </c>
      <c r="J50" t="n">
        <v>54.8</v>
      </c>
      <c r="K50" t="str">
        <f>=IF(MOD(A50,10)&lt;7,"train","test")</f>
      </c>
      <c r="L50" s="5" t="str">
        <f>=$P$6+$P$7*D50+$P$8*E50+$P$9*F50+$P$10*G50+$P$11*H50+$P$12*I50</f>
      </c>
      <c r="M50" s="5" t="str">
        <f>=(J50-L50)^2</f>
      </c>
    </row>
    <row r="51">
      <c r="A51" t="n">
        <v>110565</v>
      </c>
      <c r="B51" t="s">
        <v>506</v>
      </c>
      <c r="C51" t="s">
        <v>149</v>
      </c>
      <c r="D51" t="n">
        <v>47</v>
      </c>
      <c r="E51" t="n">
        <v>6283</v>
      </c>
      <c r="F51" t="n">
        <v>85</v>
      </c>
      <c r="G51" t="n">
        <v>22</v>
      </c>
      <c r="H51" t="n">
        <v>4.6557</v>
      </c>
      <c r="I51" t="n">
        <v>21.8</v>
      </c>
      <c r="J51" t="n">
        <v>69.2</v>
      </c>
      <c r="K51" t="str">
        <f>=IF(MOD(A51,10)&lt;7,"train","test")</f>
      </c>
      <c r="L51" s="5" t="str">
        <f>=$P$6+$P$7*D51+$P$8*E51+$P$9*F51+$P$10*G51+$P$11*H51+$P$12*I51</f>
      </c>
      <c r="M51" s="5" t="str">
        <f>=(J51-L51)^2</f>
      </c>
      <c r="O51" s="3" t="s">
        <v>8701</v>
      </c>
      <c r="P51" s="3" t="s">
        <v>8612</v>
      </c>
      <c r="Q51" s="3" t="s">
        <v>8613</v>
      </c>
      <c r="R51" s="3" t="s">
        <v>8702</v>
      </c>
    </row>
    <row r="52">
      <c r="A52" t="n">
        <v>110574</v>
      </c>
      <c r="B52" t="s">
        <v>508</v>
      </c>
      <c r="C52" t="s">
        <v>149</v>
      </c>
      <c r="D52" t="n">
        <v>44</v>
      </c>
      <c r="E52" t="n">
        <v>10874</v>
      </c>
      <c r="F52" t="n">
        <v>79</v>
      </c>
      <c r="G52" t="n">
        <v>17</v>
      </c>
      <c r="H52" t="n">
        <v>4.1876</v>
      </c>
      <c r="I52" t="n">
        <v>22.6</v>
      </c>
      <c r="J52" t="n">
        <v>45.5</v>
      </c>
      <c r="K52" t="str">
        <f>=IF(MOD(A52,10)&lt;7,"train","test")</f>
      </c>
      <c r="L52" s="5" t="str">
        <f>=$P$6+$P$7*D52+$P$8*E52+$P$9*F52+$P$10*G52+$P$11*H52+$P$12*I52</f>
      </c>
      <c r="M52" s="5" t="str">
        <f>=(J52-L52)^2</f>
      </c>
      <c r="O52" t="n">
        <v>0</v>
      </c>
      <c r="P52" s="10" t="str">
        <f>=((($P$45-1)+O52)*($P$45-1)*$P$47*$P$49-($P$45-1)*$P$46*($P$45-1)*$P$48*$P$49)/((($P$45-1)+O52)*(($P$45-1)+O52)-(($P$45-1)*$P$46)^2)</f>
      </c>
      <c r="Q52" s="10" t="str">
        <f>=((($P$45-1)+O52)*($P$45-1)*$P$48*$P$49-($P$45-1)*$P$46*($P$45-1)*$P$47*$P$49)/((($P$45-1)+O52)*(($P$45-1)+O52)-(($P$45-1)*$P$46)^2)</f>
      </c>
      <c r="R52" s="33" t="str">
        <f>=SQRT(P52^2+Q52^2)/SQRT(P$52^2+Q$52^2)</f>
      </c>
    </row>
    <row r="53">
      <c r="A53" t="n">
        <v>110583</v>
      </c>
      <c r="B53" t="s">
        <v>510</v>
      </c>
      <c r="C53" t="s">
        <v>149</v>
      </c>
      <c r="D53" t="n">
        <v>49</v>
      </c>
      <c r="E53" t="n">
        <v>9731</v>
      </c>
      <c r="F53" t="n">
        <v>85</v>
      </c>
      <c r="G53" t="n">
        <v>19</v>
      </c>
      <c r="H53" t="n">
        <v>4.6345</v>
      </c>
      <c r="I53" t="n">
        <v>21.5</v>
      </c>
      <c r="J53" t="n">
        <v>69.9</v>
      </c>
      <c r="K53" t="str">
        <f>=IF(MOD(A53,10)&lt;7,"train","test")</f>
      </c>
      <c r="L53" s="5" t="str">
        <f>=$P$6+$P$7*D53+$P$8*E53+$P$9*F53+$P$10*G53+$P$11*H53+$P$12*I53</f>
      </c>
      <c r="M53" s="5" t="str">
        <f>=(J53-L53)^2</f>
      </c>
      <c r="O53" t="n">
        <v>100</v>
      </c>
      <c r="P53" s="10" t="str">
        <f>=((($P$45-1)+O53)*($P$45-1)*$P$47*$P$49-($P$45-1)*$P$46*($P$45-1)*$P$48*$P$49)/((($P$45-1)+O53)*(($P$45-1)+O53)-(($P$45-1)*$P$46)^2)</f>
      </c>
      <c r="Q53" s="10" t="str">
        <f>=((($P$45-1)+O53)*($P$45-1)*$P$48*$P$49-($P$45-1)*$P$46*($P$45-1)*$P$47*$P$49)/((($P$45-1)+O53)*(($P$45-1)+O53)-(($P$45-1)*$P$46)^2)</f>
      </c>
      <c r="R53" s="33" t="str">
        <f>=SQRT(P53^2+Q53^2)/SQRT(P$52^2+Q$52^2)</f>
      </c>
    </row>
    <row r="54">
      <c r="A54" t="n">
        <v>110592</v>
      </c>
      <c r="B54" t="s">
        <v>512</v>
      </c>
      <c r="C54" t="s">
        <v>149</v>
      </c>
      <c r="D54" t="n">
        <v>66</v>
      </c>
      <c r="E54" t="n">
        <v>4551</v>
      </c>
      <c r="F54" t="n">
        <v>73</v>
      </c>
      <c r="G54" t="n">
        <v>19</v>
      </c>
      <c r="H54" t="n">
        <v>4.4597</v>
      </c>
      <c r="I54" t="n">
        <v>11</v>
      </c>
      <c r="J54" t="n">
        <v>52.6</v>
      </c>
      <c r="K54" t="str">
        <f>=IF(MOD(A54,10)&lt;7,"train","test")</f>
      </c>
      <c r="L54" s="5" t="str">
        <f>=$P$6+$P$7*D54+$P$8*E54+$P$9*F54+$P$10*G54+$P$11*H54+$P$12*I54</f>
      </c>
      <c r="M54" s="5" t="str">
        <f>=(J54-L54)^2</f>
      </c>
      <c r="O54" t="n">
        <v>300</v>
      </c>
      <c r="P54" s="10" t="str">
        <f>=((($P$45-1)+O54)*($P$45-1)*$P$47*$P$49-($P$45-1)*$P$46*($P$45-1)*$P$48*$P$49)/((($P$45-1)+O54)*(($P$45-1)+O54)-(($P$45-1)*$P$46)^2)</f>
      </c>
      <c r="Q54" s="10" t="str">
        <f>=((($P$45-1)+O54)*($P$45-1)*$P$48*$P$49-($P$45-1)*$P$46*($P$45-1)*$P$47*$P$49)/((($P$45-1)+O54)*(($P$45-1)+O54)-(($P$45-1)*$P$46)^2)</f>
      </c>
      <c r="R54" s="33" t="str">
        <f>=SQRT(P54^2+Q54^2)/SQRT(P$52^2+Q$52^2)</f>
      </c>
    </row>
    <row r="55">
      <c r="A55" t="n">
        <v>110635</v>
      </c>
      <c r="B55" t="s">
        <v>516</v>
      </c>
      <c r="C55" t="s">
        <v>149</v>
      </c>
      <c r="D55" t="n">
        <v>27</v>
      </c>
      <c r="E55" t="n">
        <v>16997</v>
      </c>
      <c r="F55" t="n">
        <v>97</v>
      </c>
      <c r="G55" t="n">
        <v>18</v>
      </c>
      <c r="H55" t="n">
        <v>4.6833</v>
      </c>
      <c r="I55" t="n">
        <v>34.7</v>
      </c>
      <c r="J55" t="n">
        <v>92.9</v>
      </c>
      <c r="K55" t="str">
        <f>=IF(MOD(A55,10)&lt;7,"train","test")</f>
      </c>
      <c r="L55" s="5" t="str">
        <f>=$P$6+$P$7*D55+$P$8*E55+$P$9*F55+$P$10*G55+$P$11*H55+$P$12*I55</f>
      </c>
      <c r="M55" s="5" t="str">
        <f>=(J55-L55)^2</f>
      </c>
      <c r="O55" t="n">
        <v>1000</v>
      </c>
      <c r="P55" s="10" t="str">
        <f>=((($P$45-1)+O55)*($P$45-1)*$P$47*$P$49-($P$45-1)*$P$46*($P$45-1)*$P$48*$P$49)/((($P$45-1)+O55)*(($P$45-1)+O55)-(($P$45-1)*$P$46)^2)</f>
      </c>
      <c r="Q55" s="10" t="str">
        <f>=((($P$45-1)+O55)*($P$45-1)*$P$48*$P$49-($P$45-1)*$P$46*($P$45-1)*$P$47*$P$49)/((($P$45-1)+O55)*(($P$45-1)+O55)-(($P$45-1)*$P$46)^2)</f>
      </c>
      <c r="R55" s="33" t="str">
        <f>=SQRT(P55^2+Q55^2)/SQRT(P$52^2+Q$52^2)</f>
      </c>
    </row>
    <row r="56">
      <c r="A56" t="n">
        <v>110644</v>
      </c>
      <c r="B56" t="s">
        <v>517</v>
      </c>
      <c r="C56" t="s">
        <v>149</v>
      </c>
      <c r="D56" t="n">
        <v>31</v>
      </c>
      <c r="E56" t="n">
        <v>17315</v>
      </c>
      <c r="F56" t="n">
        <v>93</v>
      </c>
      <c r="G56" t="n">
        <v>21</v>
      </c>
      <c r="H56" t="n">
        <v>4.6237</v>
      </c>
      <c r="I56" t="n">
        <v>30.9</v>
      </c>
      <c r="J56" t="n">
        <v>85.1</v>
      </c>
      <c r="K56" t="str">
        <f>=IF(MOD(A56,10)&lt;7,"train","test")</f>
      </c>
      <c r="L56" s="5" t="str">
        <f>=$P$6+$P$7*D56+$P$8*E56+$P$9*F56+$P$10*G56+$P$11*H56+$P$12*I56</f>
      </c>
      <c r="M56" s="5" t="str">
        <f>=(J56-L56)^2</f>
      </c>
      <c r="O56" t="n">
        <v>3000</v>
      </c>
      <c r="P56" s="10" t="str">
        <f>=((($P$45-1)+O56)*($P$45-1)*$P$47*$P$49-($P$45-1)*$P$46*($P$45-1)*$P$48*$P$49)/((($P$45-1)+O56)*(($P$45-1)+O56)-(($P$45-1)*$P$46)^2)</f>
      </c>
      <c r="Q56" s="10" t="str">
        <f>=((($P$45-1)+O56)*($P$45-1)*$P$48*$P$49-($P$45-1)*$P$46*($P$45-1)*$P$47*$P$49)/((($P$45-1)+O56)*(($P$45-1)+O56)-(($P$45-1)*$P$46)^2)</f>
      </c>
      <c r="R56" s="33" t="str">
        <f>=SQRT(P56^2+Q56^2)/SQRT(P$52^2+Q$52^2)</f>
      </c>
    </row>
    <row r="57">
      <c r="A57" t="n">
        <v>110653</v>
      </c>
      <c r="B57" t="s">
        <v>519</v>
      </c>
      <c r="C57" t="s">
        <v>149</v>
      </c>
      <c r="D57" t="n">
        <v>37</v>
      </c>
      <c r="E57" t="n">
        <v>14647</v>
      </c>
      <c r="F57" t="n">
        <v>94</v>
      </c>
      <c r="G57" t="n">
        <v>18</v>
      </c>
      <c r="H57" t="n">
        <v>4.5798</v>
      </c>
      <c r="I57" t="n">
        <v>37.6</v>
      </c>
      <c r="J57" t="n">
        <v>86</v>
      </c>
      <c r="K57" t="str">
        <f>=IF(MOD(A57,10)&lt;7,"train","test")</f>
      </c>
      <c r="L57" s="5" t="str">
        <f>=$P$6+$P$7*D57+$P$8*E57+$P$9*F57+$P$10*G57+$P$11*H57+$P$12*I57</f>
      </c>
      <c r="M57" s="5" t="str">
        <f>=(J57-L57)^2</f>
      </c>
      <c r="O57" t="n">
        <v>10000</v>
      </c>
      <c r="P57" s="10" t="str">
        <f>=((($P$45-1)+O57)*($P$45-1)*$P$47*$P$49-($P$45-1)*$P$46*($P$45-1)*$P$48*$P$49)/((($P$45-1)+O57)*(($P$45-1)+O57)-(($P$45-1)*$P$46)^2)</f>
      </c>
      <c r="Q57" s="10" t="str">
        <f>=((($P$45-1)+O57)*($P$45-1)*$P$48*$P$49-($P$45-1)*$P$46*($P$45-1)*$P$47*$P$49)/((($P$45-1)+O57)*(($P$45-1)+O57)-(($P$45-1)*$P$46)^2)</f>
      </c>
      <c r="R57" s="33" t="str">
        <f>=SQRT(P57^2+Q57^2)/SQRT(P$52^2+Q$52^2)</f>
      </c>
    </row>
    <row r="58">
      <c r="A58" t="n">
        <v>110662</v>
      </c>
      <c r="B58" t="s">
        <v>521</v>
      </c>
      <c r="C58" t="s">
        <v>149</v>
      </c>
      <c r="D58" t="n">
        <v>27</v>
      </c>
      <c r="E58" t="n">
        <v>15166</v>
      </c>
      <c r="F58" t="n">
        <v>97</v>
      </c>
      <c r="G58" t="n">
        <v>18</v>
      </c>
      <c r="H58" t="n">
        <v>4.6903</v>
      </c>
      <c r="I58" t="n">
        <v>29</v>
      </c>
      <c r="J58" t="n">
        <v>92.7</v>
      </c>
      <c r="K58" t="str">
        <f>=IF(MOD(A58,10)&lt;7,"train","test")</f>
      </c>
      <c r="L58" s="5" t="str">
        <f>=$P$6+$P$7*D58+$P$8*E58+$P$9*F58+$P$10*G58+$P$11*H58+$P$12*I58</f>
      </c>
      <c r="M58" s="5" t="str">
        <f>=(J58-L58)^2</f>
      </c>
      <c r="O58" t="n">
        <v>30000</v>
      </c>
      <c r="P58" s="10" t="str">
        <f>=((($P$45-1)+O58)*($P$45-1)*$P$47*$P$49-($P$45-1)*$P$46*($P$45-1)*$P$48*$P$49)/((($P$45-1)+O58)*(($P$45-1)+O58)-(($P$45-1)*$P$46)^2)</f>
      </c>
      <c r="Q58" s="10" t="str">
        <f>=((($P$45-1)+O58)*($P$45-1)*$P$48*$P$49-($P$45-1)*$P$46*($P$45-1)*$P$47*$P$49)/((($P$45-1)+O58)*(($P$45-1)+O58)-(($P$45-1)*$P$46)^2)</f>
      </c>
      <c r="R58" s="33" t="str">
        <f>=SQRT(P58^2+Q58^2)/SQRT(P$52^2+Q$52^2)</f>
      </c>
    </row>
    <row r="59">
      <c r="A59" t="n">
        <v>110671</v>
      </c>
      <c r="B59" t="s">
        <v>522</v>
      </c>
      <c r="C59" t="s">
        <v>149</v>
      </c>
      <c r="D59" t="n">
        <v>47</v>
      </c>
      <c r="E59" t="n">
        <v>13533</v>
      </c>
      <c r="F59" t="n">
        <v>88</v>
      </c>
      <c r="G59" t="n">
        <v>23</v>
      </c>
      <c r="H59" t="n">
        <v>4.4607</v>
      </c>
      <c r="I59" t="n">
        <v>35.7</v>
      </c>
      <c r="J59" t="n">
        <v>76.6</v>
      </c>
      <c r="K59" t="str">
        <f>=IF(MOD(A59,10)&lt;7,"train","test")</f>
      </c>
      <c r="L59" s="5" t="str">
        <f>=$P$6+$P$7*D59+$P$8*E59+$P$9*F59+$P$10*G59+$P$11*H59+$P$12*I59</f>
      </c>
      <c r="M59" s="5" t="str">
        <f>=(J59-L59)^2</f>
      </c>
    </row>
    <row r="60" ht="60" customHeight="1">
      <c r="A60" t="n">
        <v>110680</v>
      </c>
      <c r="B60" t="s">
        <v>523</v>
      </c>
      <c r="C60" t="s">
        <v>149</v>
      </c>
      <c r="D60" t="n">
        <v>33</v>
      </c>
      <c r="E60" t="n">
        <v>13293</v>
      </c>
      <c r="F60" t="n">
        <v>94</v>
      </c>
      <c r="G60" t="n">
        <v>19</v>
      </c>
      <c r="H60" t="n">
        <v>4.6439</v>
      </c>
      <c r="I60" t="n">
        <v>33.7</v>
      </c>
      <c r="J60" t="n">
        <v>87.6</v>
      </c>
      <c r="K60" t="str">
        <f>=IF(MOD(A60,10)&lt;7,"train","test")</f>
      </c>
      <c r="L60" s="5" t="str">
        <f>=$P$6+$P$7*D60+$P$8*E60+$P$9*F60+$P$10*G60+$P$11*H60+$P$12*I60</f>
      </c>
      <c r="M60" s="5" t="str">
        <f>=(J60-L60)^2</f>
      </c>
      <c r="O60" s="2" t="s">
        <v>8703</v>
      </c>
    </row>
    <row r="61">
      <c r="A61" t="n">
        <v>110705</v>
      </c>
      <c r="B61" t="s">
        <v>526</v>
      </c>
      <c r="C61" t="s">
        <v>149</v>
      </c>
      <c r="D61" t="n">
        <v>28</v>
      </c>
      <c r="E61" t="n">
        <v>15283</v>
      </c>
      <c r="F61" t="n">
        <v>92</v>
      </c>
      <c r="G61" t="n">
        <v>17</v>
      </c>
      <c r="H61" t="n">
        <v>4.4511</v>
      </c>
      <c r="I61" t="n">
        <v>18.4</v>
      </c>
      <c r="J61" t="n">
        <v>85.3</v>
      </c>
      <c r="K61" t="str">
        <f>=IF(MOD(A61,10)&lt;7,"train","test")</f>
      </c>
      <c r="L61" s="5" t="str">
        <f>=$P$6+$P$7*D61+$P$8*E61+$P$9*F61+$P$10*G61+$P$11*H61+$P$12*I61</f>
      </c>
      <c r="M61" s="5" t="str">
        <f>=(J61-L61)^2</f>
      </c>
    </row>
    <row r="62">
      <c r="A62" t="n">
        <v>110714</v>
      </c>
      <c r="B62" t="s">
        <v>528</v>
      </c>
      <c r="C62" t="s">
        <v>149</v>
      </c>
      <c r="D62" t="n">
        <v>32</v>
      </c>
      <c r="E62" t="n">
        <v>16526</v>
      </c>
      <c r="F62" t="n">
        <v>90</v>
      </c>
      <c r="G62" t="n">
        <v>22</v>
      </c>
      <c r="H62" t="n">
        <v>4.3245</v>
      </c>
      <c r="I62" t="n">
        <v>23</v>
      </c>
      <c r="J62" t="n">
        <v>74.5</v>
      </c>
      <c r="K62" t="str">
        <f>=IF(MOD(A62,10)&lt;7,"train","test")</f>
      </c>
      <c r="L62" s="5" t="str">
        <f>=$P$6+$P$7*D62+$P$8*E62+$P$9*F62+$P$10*G62+$P$11*H62+$P$12*I62</f>
      </c>
      <c r="M62" s="5" t="str">
        <f>=(J62-L62)^2</f>
      </c>
    </row>
    <row r="63">
      <c r="A63" t="n">
        <v>111081</v>
      </c>
      <c r="B63" t="s">
        <v>538</v>
      </c>
      <c r="C63" t="s">
        <v>163</v>
      </c>
      <c r="D63" t="n">
        <v>22</v>
      </c>
      <c r="E63" t="n">
        <v>57288</v>
      </c>
      <c r="F63" t="n">
        <v>86</v>
      </c>
      <c r="G63" t="n">
        <v>7</v>
      </c>
      <c r="H63" t="n">
        <v>3.1688</v>
      </c>
      <c r="I63" t="n">
        <v>9.4</v>
      </c>
      <c r="J63" t="n">
        <v>64.2</v>
      </c>
      <c r="K63" t="str">
        <f>=IF(MOD(A63,10)&lt;7,"train","test")</f>
      </c>
      <c r="L63" s="5" t="str">
        <f>=$P$6+$P$7*D63+$P$8*E63+$P$9*F63+$P$10*G63+$P$11*H63+$P$12*I63</f>
      </c>
      <c r="M63" s="5" t="str">
        <f>=(J63-L63)^2</f>
      </c>
    </row>
    <row r="64">
      <c r="A64" t="n">
        <v>112075</v>
      </c>
      <c r="B64" t="s">
        <v>572</v>
      </c>
      <c r="C64" t="s">
        <v>163</v>
      </c>
      <c r="D64" t="n">
        <v>23</v>
      </c>
      <c r="E64" t="n">
        <v>29413</v>
      </c>
      <c r="F64" t="n">
        <v>76</v>
      </c>
      <c r="G64" t="n">
        <v>13</v>
      </c>
      <c r="H64" t="n">
        <v>3.6989</v>
      </c>
      <c r="I64" t="n">
        <v>10.1</v>
      </c>
      <c r="J64" t="n">
        <v>62.5</v>
      </c>
      <c r="K64" t="str">
        <f>=IF(MOD(A64,10)&lt;7,"train","test")</f>
      </c>
      <c r="L64" s="5" t="str">
        <f>=$P$6+$P$7*D64+$P$8*E64+$P$9*F64+$P$10*G64+$P$11*H64+$P$12*I64</f>
      </c>
      <c r="M64" s="5" t="str">
        <f>=(J64-L64)^2</f>
      </c>
    </row>
    <row r="65">
      <c r="A65" t="n">
        <v>112084</v>
      </c>
      <c r="B65" t="s">
        <v>573</v>
      </c>
      <c r="C65" t="s">
        <v>163</v>
      </c>
      <c r="D65" t="n">
        <v>16</v>
      </c>
      <c r="E65" t="n">
        <v>26979</v>
      </c>
      <c r="F65" t="n">
        <v>13</v>
      </c>
      <c r="G65" t="n">
        <v>10</v>
      </c>
      <c r="H65" t="n">
        <v>2.6928</v>
      </c>
      <c r="I65" t="n">
        <v>2.8</v>
      </c>
      <c r="J65" t="n">
        <v>23.5</v>
      </c>
      <c r="K65" t="str">
        <f>=IF(MOD(A65,10)&lt;7,"train","test")</f>
      </c>
      <c r="L65" s="5" t="str">
        <f>=$P$6+$P$7*D65+$P$8*E65+$P$9*F65+$P$10*G65+$P$11*H65+$P$12*I65</f>
      </c>
      <c r="M65" s="5" t="str">
        <f>=(J65-L65)^2</f>
      </c>
    </row>
    <row r="66">
      <c r="A66" t="n">
        <v>112260</v>
      </c>
      <c r="B66" t="s">
        <v>583</v>
      </c>
      <c r="C66" t="s">
        <v>163</v>
      </c>
      <c r="D66" t="n">
        <v>19</v>
      </c>
      <c r="E66" t="n">
        <v>29978</v>
      </c>
      <c r="F66" t="n">
        <v>96</v>
      </c>
      <c r="G66" t="n">
        <v>8</v>
      </c>
      <c r="H66" t="n">
        <v>3.1501</v>
      </c>
      <c r="I66" t="n">
        <v>15.5</v>
      </c>
      <c r="J66" t="n">
        <v>95.2</v>
      </c>
      <c r="K66" t="str">
        <f>=IF(MOD(A66,10)&lt;7,"train","test")</f>
      </c>
      <c r="L66" s="5" t="str">
        <f>=$P$6+$P$7*D66+$P$8*E66+$P$9*F66+$P$10*G66+$P$11*H66+$P$12*I66</f>
      </c>
      <c r="M66" s="5" t="str">
        <f>=(J66-L66)^2</f>
      </c>
    </row>
    <row r="67">
      <c r="A67" t="n">
        <v>112394</v>
      </c>
      <c r="B67" t="s">
        <v>590</v>
      </c>
      <c r="C67" t="s">
        <v>189</v>
      </c>
      <c r="D67" t="n">
        <v>47</v>
      </c>
      <c r="E67" t="n">
        <v>30602</v>
      </c>
      <c r="F67" t="n">
        <v>58</v>
      </c>
      <c r="G67" t="n">
        <v>13</v>
      </c>
      <c r="H67" t="n">
        <v>2.7202</v>
      </c>
      <c r="I67" t="n">
        <v>18</v>
      </c>
      <c r="J67" t="n">
        <v>34.9</v>
      </c>
      <c r="K67" t="str">
        <f>=IF(MOD(A67,10)&lt;7,"train","test")</f>
      </c>
      <c r="L67" s="5" t="str">
        <f>=$P$6+$P$7*D67+$P$8*E67+$P$9*F67+$P$10*G67+$P$11*H67+$P$12*I67</f>
      </c>
      <c r="M67" s="5" t="str">
        <f>=(J67-L67)^2</f>
      </c>
    </row>
    <row r="68">
      <c r="A68" t="n">
        <v>112570</v>
      </c>
      <c r="B68" t="s">
        <v>595</v>
      </c>
      <c r="C68" t="s">
        <v>163</v>
      </c>
      <c r="D68" t="n">
        <v>47</v>
      </c>
      <c r="E68" t="n">
        <v>35614</v>
      </c>
      <c r="F68" t="n">
        <v>36</v>
      </c>
      <c r="G68" t="n">
        <v>9</v>
      </c>
      <c r="H68" t="n">
        <v>2.6646</v>
      </c>
      <c r="I68" t="n">
        <v>7.8</v>
      </c>
      <c r="J68" t="n">
        <v>46.7</v>
      </c>
      <c r="K68" t="str">
        <f>=IF(MOD(A68,10)&lt;7,"train","test")</f>
      </c>
      <c r="L68" s="5" t="str">
        <f>=$P$6+$P$7*D68+$P$8*E68+$P$9*F68+$P$10*G68+$P$11*H68+$P$12*I68</f>
      </c>
      <c r="M68" s="5" t="str">
        <f>=(J68-L68)^2</f>
      </c>
    </row>
    <row r="69">
      <c r="A69" t="n">
        <v>114813</v>
      </c>
      <c r="B69" t="s">
        <v>645</v>
      </c>
      <c r="C69" t="s">
        <v>163</v>
      </c>
      <c r="D69" t="n">
        <v>59</v>
      </c>
      <c r="E69" t="n">
        <v>15668</v>
      </c>
      <c r="F69" t="n">
        <v>81</v>
      </c>
      <c r="G69" t="n">
        <v>8</v>
      </c>
      <c r="H69" t="n">
        <v>3.5973</v>
      </c>
      <c r="I69" t="n">
        <v>4</v>
      </c>
      <c r="J69" t="n">
        <v>55.9</v>
      </c>
      <c r="K69" t="str">
        <f>=IF(MOD(A69,10)&lt;7,"train","test")</f>
      </c>
      <c r="L69" s="5" t="str">
        <f>=$P$6+$P$7*D69+$P$8*E69+$P$9*F69+$P$10*G69+$P$11*H69+$P$12*I69</f>
      </c>
      <c r="M69" s="5" t="str">
        <f>=(J69-L69)^2</f>
      </c>
    </row>
    <row r="70">
      <c r="A70" t="n">
        <v>115755</v>
      </c>
      <c r="B70" t="s">
        <v>665</v>
      </c>
      <c r="C70" t="s">
        <v>149</v>
      </c>
      <c r="D70" t="n">
        <v>46</v>
      </c>
      <c r="E70" t="n">
        <v>13837</v>
      </c>
      <c r="F70" t="n">
        <v>76</v>
      </c>
      <c r="G70" t="n">
        <v>14</v>
      </c>
      <c r="H70" t="n">
        <v>3.8254</v>
      </c>
      <c r="I70" t="n">
        <v>2.8</v>
      </c>
      <c r="J70" t="n">
        <v>46.6</v>
      </c>
      <c r="K70" t="str">
        <f>=IF(MOD(A70,10)&lt;7,"train","test")</f>
      </c>
      <c r="L70" s="5" t="str">
        <f>=$P$6+$P$7*D70+$P$8*E70+$P$9*F70+$P$10*G70+$P$11*H70+$P$12*I70</f>
      </c>
      <c r="M70" s="5" t="str">
        <f>=(J70-L70)^2</f>
      </c>
    </row>
    <row r="71">
      <c r="A71" t="n">
        <v>117104</v>
      </c>
      <c r="B71" t="s">
        <v>681</v>
      </c>
      <c r="C71" t="s">
        <v>163</v>
      </c>
      <c r="D71" t="n">
        <v>49</v>
      </c>
      <c r="E71" t="n">
        <v>23311</v>
      </c>
      <c r="F71" t="n">
        <v>56</v>
      </c>
      <c r="G71" t="n">
        <v>11</v>
      </c>
      <c r="H71" t="n">
        <v>2.7451</v>
      </c>
      <c r="I71" t="n">
        <v>4.1</v>
      </c>
      <c r="J71" t="n">
        <v>50.8</v>
      </c>
      <c r="K71" t="str">
        <f>=IF(MOD(A71,10)&lt;7,"train","test")</f>
      </c>
      <c r="L71" s="5" t="str">
        <f>=$P$6+$P$7*D71+$P$8*E71+$P$9*F71+$P$10*G71+$P$11*H71+$P$12*I71</f>
      </c>
      <c r="M71" s="5" t="str">
        <f>=(J71-L71)^2</f>
      </c>
    </row>
    <row r="72">
      <c r="A72" t="n">
        <v>117140</v>
      </c>
      <c r="B72" t="s">
        <v>683</v>
      </c>
      <c r="C72" t="s">
        <v>163</v>
      </c>
      <c r="D72" t="n">
        <v>48</v>
      </c>
      <c r="E72" t="n">
        <v>27216</v>
      </c>
      <c r="F72" t="n">
        <v>76</v>
      </c>
      <c r="G72" t="n">
        <v>11</v>
      </c>
      <c r="H72" t="n">
        <v>3.8539</v>
      </c>
      <c r="I72" t="n">
        <v>4.6</v>
      </c>
      <c r="J72" t="n">
        <v>65.4</v>
      </c>
      <c r="K72" t="str">
        <f>=IF(MOD(A72,10)&lt;7,"train","test")</f>
      </c>
      <c r="L72" s="5" t="str">
        <f>=$P$6+$P$7*D72+$P$8*E72+$P$9*F72+$P$10*G72+$P$11*H72+$P$12*I72</f>
      </c>
      <c r="M72" s="5" t="str">
        <f>=(J72-L72)^2</f>
      </c>
    </row>
    <row r="73">
      <c r="A73" t="n">
        <v>117751</v>
      </c>
      <c r="B73" t="s">
        <v>712</v>
      </c>
      <c r="C73" t="s">
        <v>163</v>
      </c>
      <c r="D73" t="n">
        <v>19</v>
      </c>
      <c r="E73" t="n">
        <v>33463</v>
      </c>
      <c r="F73" t="n">
        <v>85</v>
      </c>
      <c r="G73" t="n">
        <v>14</v>
      </c>
      <c r="H73" t="n">
        <v>3.531</v>
      </c>
      <c r="I73" t="n">
        <v>5.1</v>
      </c>
      <c r="J73" t="n">
        <v>63.8</v>
      </c>
      <c r="K73" t="str">
        <f>=IF(MOD(A73,10)&lt;7,"train","test")</f>
      </c>
      <c r="L73" s="5" t="str">
        <f>=$P$6+$P$7*D73+$P$8*E73+$P$9*F73+$P$10*G73+$P$11*H73+$P$12*I73</f>
      </c>
      <c r="M73" s="5" t="str">
        <f>=(J73-L73)^2</f>
      </c>
    </row>
    <row r="74">
      <c r="A74" t="n">
        <v>117946</v>
      </c>
      <c r="B74" t="s">
        <v>719</v>
      </c>
      <c r="C74" t="s">
        <v>163</v>
      </c>
      <c r="D74" t="n">
        <v>13</v>
      </c>
      <c r="E74" t="n">
        <v>54471</v>
      </c>
      <c r="F74" t="n">
        <v>88</v>
      </c>
      <c r="G74" t="n">
        <v>11</v>
      </c>
      <c r="H74" t="n">
        <v>4.044</v>
      </c>
      <c r="I74" t="n">
        <v>10.1</v>
      </c>
      <c r="J74" t="n">
        <v>79.8</v>
      </c>
      <c r="K74" t="str">
        <f>=IF(MOD(A74,10)&lt;7,"train","test")</f>
      </c>
      <c r="L74" s="5" t="str">
        <f>=$P$6+$P$7*D74+$P$8*E74+$P$9*F74+$P$10*G74+$P$11*H74+$P$12*I74</f>
      </c>
      <c r="M74" s="5" t="str">
        <f>=(J74-L74)^2</f>
      </c>
    </row>
    <row r="75">
      <c r="A75" t="n">
        <v>118693</v>
      </c>
      <c r="B75" t="s">
        <v>729</v>
      </c>
      <c r="C75" t="s">
        <v>163</v>
      </c>
      <c r="D75" t="n">
        <v>29</v>
      </c>
      <c r="E75" t="n">
        <v>28158</v>
      </c>
      <c r="F75" t="n">
        <v>70</v>
      </c>
      <c r="G75" t="n">
        <v>12</v>
      </c>
      <c r="H75" t="n">
        <v>2.942</v>
      </c>
      <c r="I75" t="n">
        <v>7.9</v>
      </c>
      <c r="J75" t="n">
        <v>51.3</v>
      </c>
      <c r="K75" t="str">
        <f>=IF(MOD(A75,10)&lt;7,"train","test")</f>
      </c>
      <c r="L75" s="5" t="str">
        <f>=$P$6+$P$7*D75+$P$8*E75+$P$9*F75+$P$10*G75+$P$11*H75+$P$12*I75</f>
      </c>
      <c r="M75" s="5" t="str">
        <f>=(J75-L75)^2</f>
      </c>
    </row>
    <row r="76">
      <c r="A76" t="n">
        <v>119173</v>
      </c>
      <c r="B76" t="s">
        <v>749</v>
      </c>
      <c r="C76" t="s">
        <v>163</v>
      </c>
      <c r="D76" t="n">
        <v>55</v>
      </c>
      <c r="E76" t="n">
        <v>27434</v>
      </c>
      <c r="F76" t="n">
        <v>74</v>
      </c>
      <c r="G76" t="n">
        <v>11</v>
      </c>
      <c r="H76" t="n">
        <v>3.4652</v>
      </c>
      <c r="I76" t="n">
        <v>17.6</v>
      </c>
      <c r="J76" t="n">
        <v>54.9</v>
      </c>
      <c r="K76" t="str">
        <f>=IF(MOD(A76,10)&lt;7,"train","test")</f>
      </c>
      <c r="L76" s="5" t="str">
        <f>=$P$6+$P$7*D76+$P$8*E76+$P$9*F76+$P$10*G76+$P$11*H76+$P$12*I76</f>
      </c>
      <c r="M76" s="5" t="str">
        <f>=(J76-L76)^2</f>
      </c>
    </row>
    <row r="77">
      <c r="A77" t="n">
        <v>119270</v>
      </c>
      <c r="B77" t="s">
        <v>752</v>
      </c>
      <c r="C77" t="s">
        <v>189</v>
      </c>
      <c r="D77" t="n">
        <v>18</v>
      </c>
      <c r="E77" t="n">
        <v>39056</v>
      </c>
      <c r="F77" t="n">
        <v>71</v>
      </c>
      <c r="G77" t="n">
        <v>6</v>
      </c>
      <c r="H77" t="n">
        <v>3.0938</v>
      </c>
      <c r="I77" t="n">
        <v>7.4</v>
      </c>
      <c r="J77" t="n">
        <v>44.1</v>
      </c>
      <c r="K77" t="str">
        <f>=IF(MOD(A77,10)&lt;7,"train","test")</f>
      </c>
      <c r="L77" s="5" t="str">
        <f>=$P$6+$P$7*D77+$P$8*E77+$P$9*F77+$P$10*G77+$P$11*H77+$P$12*I77</f>
      </c>
      <c r="M77" s="5" t="str">
        <f>=(J77-L77)^2</f>
      </c>
    </row>
    <row r="78">
      <c r="A78" t="n">
        <v>119775</v>
      </c>
      <c r="B78" t="s">
        <v>761</v>
      </c>
      <c r="C78" t="s">
        <v>189</v>
      </c>
      <c r="D78" t="n">
        <v>46</v>
      </c>
      <c r="E78" t="n">
        <v>50190</v>
      </c>
      <c r="F78" t="n">
        <v>50</v>
      </c>
      <c r="G78" t="n">
        <v>6</v>
      </c>
      <c r="H78" t="n">
        <v>2.5145</v>
      </c>
      <c r="I78" t="n">
        <v>10.8</v>
      </c>
      <c r="J78" t="n">
        <v>50.9</v>
      </c>
      <c r="K78" t="str">
        <f>=IF(MOD(A78,10)&lt;7,"train","test")</f>
      </c>
      <c r="L78" s="5" t="str">
        <f>=$P$6+$P$7*D78+$P$8*E78+$P$9*F78+$P$10*G78+$P$11*H78+$P$12*I78</f>
      </c>
      <c r="M78" s="5" t="str">
        <f>=(J78-L78)^2</f>
      </c>
    </row>
    <row r="79">
      <c r="A79" t="n">
        <v>120254</v>
      </c>
      <c r="B79" t="s">
        <v>771</v>
      </c>
      <c r="C79" t="s">
        <v>163</v>
      </c>
      <c r="D79" t="n">
        <v>16</v>
      </c>
      <c r="E79" t="n">
        <v>47113</v>
      </c>
      <c r="F79" t="n">
        <v>87</v>
      </c>
      <c r="G79" t="n">
        <v>9</v>
      </c>
      <c r="H79" t="n">
        <v>3.3073</v>
      </c>
      <c r="I79" t="n">
        <v>13.4</v>
      </c>
      <c r="J79" t="n">
        <v>85.1</v>
      </c>
      <c r="K79" t="str">
        <f>=IF(MOD(A79,10)&lt;7,"train","test")</f>
      </c>
      <c r="L79" s="5" t="str">
        <f>=$P$6+$P$7*D79+$P$8*E79+$P$9*F79+$P$10*G79+$P$11*H79+$P$12*I79</f>
      </c>
      <c r="M79" s="5" t="str">
        <f>=(J79-L79)^2</f>
      </c>
    </row>
    <row r="80">
      <c r="A80" t="n">
        <v>120403</v>
      </c>
      <c r="B80" t="s">
        <v>775</v>
      </c>
      <c r="C80" t="s">
        <v>163</v>
      </c>
      <c r="D80" t="n">
        <v>31</v>
      </c>
      <c r="E80" t="n">
        <v>49440</v>
      </c>
      <c r="F80" t="n">
        <v>73</v>
      </c>
      <c r="G80" t="n">
        <v>8</v>
      </c>
      <c r="H80" t="n">
        <v>3.1399</v>
      </c>
      <c r="I80" t="n">
        <v>17</v>
      </c>
      <c r="J80" t="n">
        <v>60.6</v>
      </c>
      <c r="K80" t="str">
        <f>=IF(MOD(A80,10)&lt;7,"train","test")</f>
      </c>
      <c r="L80" s="5" t="str">
        <f>=$P$6+$P$7*D80+$P$8*E80+$P$9*F80+$P$10*G80+$P$11*H80+$P$12*I80</f>
      </c>
      <c r="M80" s="5" t="str">
        <f>=(J80-L80)^2</f>
      </c>
    </row>
    <row r="81">
      <c r="A81" t="n">
        <v>120865</v>
      </c>
      <c r="B81" t="s">
        <v>783</v>
      </c>
      <c r="C81" t="s">
        <v>163</v>
      </c>
      <c r="D81" t="n">
        <v>33</v>
      </c>
      <c r="E81" t="n">
        <v>22799</v>
      </c>
      <c r="F81" t="n">
        <v>88</v>
      </c>
      <c r="G81" t="n">
        <v>11</v>
      </c>
      <c r="H81" t="n">
        <v>3.0885</v>
      </c>
      <c r="I81" t="n">
        <v>20.3</v>
      </c>
      <c r="J81" t="n">
        <v>51.8</v>
      </c>
      <c r="K81" t="str">
        <f>=IF(MOD(A81,10)&lt;7,"train","test")</f>
      </c>
      <c r="L81" s="5" t="str">
        <f>=$P$6+$P$7*D81+$P$8*E81+$P$9*F81+$P$10*G81+$P$11*H81+$P$12*I81</f>
      </c>
      <c r="M81" s="5" t="str">
        <f>=(J81-L81)^2</f>
      </c>
    </row>
    <row r="82">
      <c r="A82" t="n">
        <v>120883</v>
      </c>
      <c r="B82" t="s">
        <v>785</v>
      </c>
      <c r="C82" t="s">
        <v>163</v>
      </c>
      <c r="D82" t="n">
        <v>34</v>
      </c>
      <c r="E82" t="n">
        <v>30975</v>
      </c>
      <c r="F82" t="n">
        <v>89</v>
      </c>
      <c r="G82" t="n">
        <v>14</v>
      </c>
      <c r="H82" t="n">
        <v>3.8386</v>
      </c>
      <c r="I82" t="n">
        <v>35.2</v>
      </c>
      <c r="J82" t="n">
        <v>65.7</v>
      </c>
      <c r="K82" t="str">
        <f>=IF(MOD(A82,10)&lt;7,"train","test")</f>
      </c>
      <c r="L82" s="5" t="str">
        <f>=$P$6+$P$7*D82+$P$8*E82+$P$9*F82+$P$10*G82+$P$11*H82+$P$12*I82</f>
      </c>
      <c r="M82" s="5" t="str">
        <f>=(J82-L82)^2</f>
      </c>
    </row>
    <row r="83">
      <c r="A83" t="n">
        <v>121150</v>
      </c>
      <c r="B83" t="s">
        <v>791</v>
      </c>
      <c r="C83" t="s">
        <v>163</v>
      </c>
      <c r="D83" t="n">
        <v>20</v>
      </c>
      <c r="E83" t="n">
        <v>52216</v>
      </c>
      <c r="F83" t="n">
        <v>86</v>
      </c>
      <c r="G83" t="n">
        <v>13</v>
      </c>
      <c r="H83" t="n">
        <v>4.0883</v>
      </c>
      <c r="I83" t="n">
        <v>14.1</v>
      </c>
      <c r="J83" t="n">
        <v>84.7</v>
      </c>
      <c r="K83" t="str">
        <f>=IF(MOD(A83,10)&lt;7,"train","test")</f>
      </c>
      <c r="L83" s="5" t="str">
        <f>=$P$6+$P$7*D83+$P$8*E83+$P$9*F83+$P$10*G83+$P$11*H83+$P$12*I83</f>
      </c>
      <c r="M83" s="5" t="str">
        <f>=(J83-L83)^2</f>
      </c>
    </row>
    <row r="84">
      <c r="A84" t="n">
        <v>121345</v>
      </c>
      <c r="B84" t="s">
        <v>795</v>
      </c>
      <c r="C84" t="s">
        <v>163</v>
      </c>
      <c r="D84" t="n">
        <v>19</v>
      </c>
      <c r="E84" t="n">
        <v>17423</v>
      </c>
      <c r="F84" t="n">
        <v>96</v>
      </c>
      <c r="G84" t="n">
        <v>7</v>
      </c>
      <c r="H84" t="n">
        <v>3.2586</v>
      </c>
      <c r="I84" t="n">
        <v>17.6</v>
      </c>
      <c r="J84" t="n">
        <v>93.2</v>
      </c>
      <c r="K84" t="str">
        <f>=IF(MOD(A84,10)&lt;7,"train","test")</f>
      </c>
      <c r="L84" s="5" t="str">
        <f>=$P$6+$P$7*D84+$P$8*E84+$P$9*F84+$P$10*G84+$P$11*H84+$P$12*I84</f>
      </c>
      <c r="M84" s="5" t="str">
        <f>=(J84-L84)^2</f>
      </c>
    </row>
    <row r="85">
      <c r="A85" t="n">
        <v>121691</v>
      </c>
      <c r="B85" t="s">
        <v>805</v>
      </c>
      <c r="C85" t="s">
        <v>163</v>
      </c>
      <c r="D85" t="n">
        <v>35</v>
      </c>
      <c r="E85" t="n">
        <v>28054</v>
      </c>
      <c r="F85" t="n">
        <v>81</v>
      </c>
      <c r="G85" t="n">
        <v>11</v>
      </c>
      <c r="H85" t="n">
        <v>3.5888</v>
      </c>
      <c r="I85" t="n">
        <v>4.9</v>
      </c>
      <c r="J85" t="n">
        <v>70.7</v>
      </c>
      <c r="K85" t="str">
        <f>=IF(MOD(A85,10)&lt;7,"train","test")</f>
      </c>
      <c r="L85" s="5" t="str">
        <f>=$P$6+$P$7*D85+$P$8*E85+$P$9*F85+$P$10*G85+$P$11*H85+$P$12*I85</f>
      </c>
      <c r="M85" s="5" t="str">
        <f>=(J85-L85)^2</f>
      </c>
    </row>
    <row r="86">
      <c r="A86" t="n">
        <v>122436</v>
      </c>
      <c r="B86" t="s">
        <v>823</v>
      </c>
      <c r="C86" t="s">
        <v>163</v>
      </c>
      <c r="D86" t="n">
        <v>19</v>
      </c>
      <c r="E86" t="n">
        <v>37675</v>
      </c>
      <c r="F86" t="n">
        <v>90</v>
      </c>
      <c r="G86" t="n">
        <v>14</v>
      </c>
      <c r="H86" t="n">
        <v>3.9992</v>
      </c>
      <c r="I86" t="n">
        <v>7.5</v>
      </c>
      <c r="J86" t="n">
        <v>81.6</v>
      </c>
      <c r="K86" t="str">
        <f>=IF(MOD(A86,10)&lt;7,"train","test")</f>
      </c>
      <c r="L86" s="5" t="str">
        <f>=$P$6+$P$7*D86+$P$8*E86+$P$9*F86+$P$10*G86+$P$11*H86+$P$12*I86</f>
      </c>
      <c r="M86" s="5" t="str">
        <f>=(J86-L86)^2</f>
      </c>
    </row>
    <row r="87">
      <c r="A87" t="n">
        <v>122506</v>
      </c>
      <c r="B87" t="s">
        <v>824</v>
      </c>
      <c r="C87" t="s">
        <v>163</v>
      </c>
      <c r="D87" t="n">
        <v>16</v>
      </c>
      <c r="E87" t="n">
        <v>44360</v>
      </c>
      <c r="F87" t="n">
        <v>74</v>
      </c>
      <c r="G87" t="n">
        <v>3</v>
      </c>
      <c r="H87" t="n">
        <v>2.6618</v>
      </c>
      <c r="I87" t="n">
        <v>7.1</v>
      </c>
      <c r="J87" t="n">
        <v>52.5</v>
      </c>
      <c r="K87" t="str">
        <f>=IF(MOD(A87,10)&lt;7,"train","test")</f>
      </c>
      <c r="L87" s="5" t="str">
        <f>=$P$6+$P$7*D87+$P$8*E87+$P$9*F87+$P$10*G87+$P$11*H87+$P$12*I87</f>
      </c>
      <c r="M87" s="5" t="str">
        <f>=(J87-L87)^2</f>
      </c>
    </row>
    <row r="88">
      <c r="A88" t="n">
        <v>122612</v>
      </c>
      <c r="B88" t="s">
        <v>826</v>
      </c>
      <c r="C88" t="s">
        <v>163</v>
      </c>
      <c r="D88" t="n">
        <v>27</v>
      </c>
      <c r="E88" t="n">
        <v>44104</v>
      </c>
      <c r="F88" t="n">
        <v>80</v>
      </c>
      <c r="G88" t="n">
        <v>12</v>
      </c>
      <c r="H88" t="n">
        <v>4.0472</v>
      </c>
      <c r="I88" t="n">
        <v>25.8</v>
      </c>
      <c r="J88" t="n">
        <v>71.1</v>
      </c>
      <c r="K88" t="str">
        <f>=IF(MOD(A88,10)&lt;7,"train","test")</f>
      </c>
      <c r="L88" s="5" t="str">
        <f>=$P$6+$P$7*D88+$P$8*E88+$P$9*F88+$P$10*G88+$P$11*H88+$P$12*I88</f>
      </c>
      <c r="M88" s="5" t="str">
        <f>=(J88-L88)^2</f>
      </c>
    </row>
    <row r="89">
      <c r="A89" t="n">
        <v>122755</v>
      </c>
      <c r="B89" t="s">
        <v>834</v>
      </c>
      <c r="C89" t="s">
        <v>149</v>
      </c>
      <c r="D89" t="n">
        <v>35</v>
      </c>
      <c r="E89" t="n">
        <v>13833</v>
      </c>
      <c r="F89" t="n">
        <v>86</v>
      </c>
      <c r="G89" t="n">
        <v>18</v>
      </c>
      <c r="H89" t="n">
        <v>4.6003</v>
      </c>
      <c r="I89" t="n">
        <v>38.3</v>
      </c>
      <c r="J89" t="n">
        <v>64.7</v>
      </c>
      <c r="K89" t="str">
        <f>=IF(MOD(A89,10)&lt;7,"train","test")</f>
      </c>
      <c r="L89" s="5" t="str">
        <f>=$P$6+$P$7*D89+$P$8*E89+$P$9*F89+$P$10*G89+$P$11*H89+$P$12*I89</f>
      </c>
      <c r="M89" s="5" t="str">
        <f>=(J89-L89)^2</f>
      </c>
    </row>
    <row r="90">
      <c r="A90" t="n">
        <v>122931</v>
      </c>
      <c r="B90" t="s">
        <v>838</v>
      </c>
      <c r="C90" t="s">
        <v>163</v>
      </c>
      <c r="D90" t="n">
        <v>11</v>
      </c>
      <c r="E90" t="n">
        <v>49651</v>
      </c>
      <c r="F90" t="n">
        <v>94</v>
      </c>
      <c r="G90" t="n">
        <v>10</v>
      </c>
      <c r="H90" t="n">
        <v>3.9983</v>
      </c>
      <c r="I90" t="n">
        <v>21.3</v>
      </c>
      <c r="J90" t="n">
        <v>88.5</v>
      </c>
      <c r="K90" t="str">
        <f>=IF(MOD(A90,10)&lt;7,"train","test")</f>
      </c>
      <c r="L90" s="5" t="str">
        <f>=$P$6+$P$7*D90+$P$8*E90+$P$9*F90+$P$10*G90+$P$11*H90+$P$12*I90</f>
      </c>
      <c r="M90" s="5" t="str">
        <f>=(J90-L90)^2</f>
      </c>
    </row>
    <row r="91">
      <c r="A91" t="n">
        <v>123165</v>
      </c>
      <c r="B91" t="s">
        <v>842</v>
      </c>
      <c r="C91" t="s">
        <v>163</v>
      </c>
      <c r="D91" t="n">
        <v>11</v>
      </c>
      <c r="E91" t="n">
        <v>45505</v>
      </c>
      <c r="F91" t="n">
        <v>88</v>
      </c>
      <c r="G91" t="n">
        <v>11</v>
      </c>
      <c r="H91" t="n">
        <v>3.0686</v>
      </c>
      <c r="I91" t="n">
        <v>12.6</v>
      </c>
      <c r="J91" t="n">
        <v>87.1</v>
      </c>
      <c r="K91" t="str">
        <f>=IF(MOD(A91,10)&lt;7,"train","test")</f>
      </c>
      <c r="L91" s="5" t="str">
        <f>=$P$6+$P$7*D91+$P$8*E91+$P$9*F91+$P$10*G91+$P$11*H91+$P$12*I91</f>
      </c>
      <c r="M91" s="5" t="str">
        <f>=(J91-L91)^2</f>
      </c>
    </row>
    <row r="92">
      <c r="A92" t="n">
        <v>123554</v>
      </c>
      <c r="B92" t="s">
        <v>856</v>
      </c>
      <c r="C92" t="s">
        <v>163</v>
      </c>
      <c r="D92" t="n">
        <v>24</v>
      </c>
      <c r="E92" t="n">
        <v>31615</v>
      </c>
      <c r="F92" t="n">
        <v>85</v>
      </c>
      <c r="G92" t="n">
        <v>10</v>
      </c>
      <c r="H92" t="n">
        <v>3.5157</v>
      </c>
      <c r="I92" t="n">
        <v>10.2</v>
      </c>
      <c r="J92" t="n">
        <v>69</v>
      </c>
      <c r="K92" t="str">
        <f>=IF(MOD(A92,10)&lt;7,"train","test")</f>
      </c>
      <c r="L92" s="5" t="str">
        <f>=$P$6+$P$7*D92+$P$8*E92+$P$9*F92+$P$10*G92+$P$11*H92+$P$12*I92</f>
      </c>
      <c r="M92" s="5" t="str">
        <f>=(J92-L92)^2</f>
      </c>
    </row>
    <row r="93">
      <c r="A93" t="n">
        <v>123572</v>
      </c>
      <c r="B93" t="s">
        <v>859</v>
      </c>
      <c r="C93" t="s">
        <v>149</v>
      </c>
      <c r="D93" t="n">
        <v>36</v>
      </c>
      <c r="E93" t="n">
        <v>15113</v>
      </c>
      <c r="F93" t="n">
        <v>75</v>
      </c>
      <c r="G93" t="n">
        <v>15</v>
      </c>
      <c r="H93" t="n">
        <v>3.8676</v>
      </c>
      <c r="I93" t="n">
        <v>4.9</v>
      </c>
      <c r="J93" t="n">
        <v>60.5</v>
      </c>
      <c r="K93" t="str">
        <f>=IF(MOD(A93,10)&lt;7,"train","test")</f>
      </c>
      <c r="L93" s="5" t="str">
        <f>=$P$6+$P$7*D93+$P$8*E93+$P$9*F93+$P$10*G93+$P$11*H93+$P$12*I93</f>
      </c>
      <c r="M93" s="5" t="str">
        <f>=(J93-L93)^2</f>
      </c>
    </row>
    <row r="94">
      <c r="A94" t="n">
        <v>123651</v>
      </c>
      <c r="B94" t="s">
        <v>863</v>
      </c>
      <c r="C94" t="s">
        <v>163</v>
      </c>
      <c r="D94" t="n">
        <v>43</v>
      </c>
      <c r="E94" t="n">
        <v>20273</v>
      </c>
      <c r="F94" t="n">
        <v>74</v>
      </c>
      <c r="G94" t="n">
        <v>16</v>
      </c>
      <c r="H94" t="n">
        <v>3.417</v>
      </c>
      <c r="I94" t="n">
        <v>5.1</v>
      </c>
      <c r="J94" t="n">
        <v>56</v>
      </c>
      <c r="K94" t="str">
        <f>=IF(MOD(A94,10)&lt;7,"train","test")</f>
      </c>
      <c r="L94" s="5" t="str">
        <f>=$P$6+$P$7*D94+$P$8*E94+$P$9*F94+$P$10*G94+$P$11*H94+$P$12*I94</f>
      </c>
      <c r="M94" s="5" t="str">
        <f>=(J94-L94)^2</f>
      </c>
    </row>
    <row r="95">
      <c r="A95" t="n">
        <v>123952</v>
      </c>
      <c r="B95" t="s">
        <v>868</v>
      </c>
      <c r="C95" t="s">
        <v>163</v>
      </c>
      <c r="D95" t="n">
        <v>21</v>
      </c>
      <c r="E95" t="n">
        <v>21514</v>
      </c>
      <c r="F95" t="n">
        <v>82</v>
      </c>
      <c r="G95" t="n">
        <v>9</v>
      </c>
      <c r="H95" t="n">
        <v>2.7966</v>
      </c>
      <c r="I95" t="n">
        <v>11.2</v>
      </c>
      <c r="J95" t="n">
        <v>70</v>
      </c>
      <c r="K95" t="str">
        <f>=IF(MOD(A95,10)&lt;7,"train","test")</f>
      </c>
      <c r="L95" s="5" t="str">
        <f>=$P$6+$P$7*D95+$P$8*E95+$P$9*F95+$P$10*G95+$P$11*H95+$P$12*I95</f>
      </c>
      <c r="M95" s="5" t="str">
        <f>=(J95-L95)^2</f>
      </c>
    </row>
    <row r="96">
      <c r="A96" t="n">
        <v>123961</v>
      </c>
      <c r="B96" t="s">
        <v>869</v>
      </c>
      <c r="C96" t="s">
        <v>163</v>
      </c>
      <c r="D96" t="n">
        <v>22</v>
      </c>
      <c r="E96" t="n">
        <v>41496</v>
      </c>
      <c r="F96" t="n">
        <v>97</v>
      </c>
      <c r="G96" t="n">
        <v>9</v>
      </c>
      <c r="H96" t="n">
        <v>4.7218</v>
      </c>
      <c r="I96" t="n">
        <v>23.3</v>
      </c>
      <c r="J96" t="n">
        <v>92</v>
      </c>
      <c r="K96" t="str">
        <f>=IF(MOD(A96,10)&lt;7,"train","test")</f>
      </c>
      <c r="L96" s="5" t="str">
        <f>=$P$6+$P$7*D96+$P$8*E96+$P$9*F96+$P$10*G96+$P$11*H96+$P$12*I96</f>
      </c>
      <c r="M96" s="5" t="str">
        <f>=(J96-L96)^2</f>
      </c>
    </row>
    <row r="97">
      <c r="A97" t="n">
        <v>124292</v>
      </c>
      <c r="B97" t="s">
        <v>874</v>
      </c>
      <c r="C97" t="s">
        <v>163</v>
      </c>
      <c r="D97" t="n">
        <v>20</v>
      </c>
      <c r="E97" t="n">
        <v>23039</v>
      </c>
      <c r="F97" t="n">
        <v>92</v>
      </c>
      <c r="G97" t="n">
        <v>10</v>
      </c>
      <c r="H97" t="n">
        <v>2.7135</v>
      </c>
      <c r="I97" t="n">
        <v>1.9</v>
      </c>
      <c r="J97" t="n">
        <v>82</v>
      </c>
      <c r="K97" t="str">
        <f>=IF(MOD(A97,10)&lt;7,"train","test")</f>
      </c>
      <c r="L97" s="5" t="str">
        <f>=$P$6+$P$7*D97+$P$8*E97+$P$9*F97+$P$10*G97+$P$11*H97+$P$12*I97</f>
      </c>
      <c r="M97" s="5" t="str">
        <f>=(J97-L97)^2</f>
      </c>
    </row>
    <row r="98">
      <c r="A98" t="n">
        <v>125763</v>
      </c>
      <c r="B98" t="s">
        <v>903</v>
      </c>
      <c r="C98" t="s">
        <v>163</v>
      </c>
      <c r="D98" t="n">
        <v>32</v>
      </c>
      <c r="E98" t="n">
        <v>32436</v>
      </c>
      <c r="F98" t="n">
        <v>53</v>
      </c>
      <c r="G98" t="n">
        <v>8</v>
      </c>
      <c r="H98" t="n">
        <v>3.0976</v>
      </c>
      <c r="I98" t="n">
        <v>6.6</v>
      </c>
      <c r="J98" t="n">
        <v>63.4</v>
      </c>
      <c r="K98" t="str">
        <f>=IF(MOD(A98,10)&lt;7,"train","test")</f>
      </c>
      <c r="L98" s="5" t="str">
        <f>=$P$6+$P$7*D98+$P$8*E98+$P$9*F98+$P$10*G98+$P$11*H98+$P$12*I98</f>
      </c>
      <c r="M98" s="5" t="str">
        <f>=(J98-L98)^2</f>
      </c>
    </row>
    <row r="99">
      <c r="A99" t="n">
        <v>126076</v>
      </c>
      <c r="B99" t="s">
        <v>908</v>
      </c>
      <c r="C99" t="s">
        <v>163</v>
      </c>
      <c r="D99" t="n">
        <v>55</v>
      </c>
      <c r="E99" t="n">
        <v>13122</v>
      </c>
      <c r="F99" t="n">
        <v>90</v>
      </c>
      <c r="G99" t="n">
        <v>16</v>
      </c>
      <c r="H99" t="n">
        <v>2.3483</v>
      </c>
      <c r="I99" t="n">
        <v>0</v>
      </c>
      <c r="J99" t="n">
        <v>20</v>
      </c>
      <c r="K99" t="str">
        <f>=IF(MOD(A99,10)&lt;7,"train","test")</f>
      </c>
      <c r="L99" s="5" t="str">
        <f>=$P$6+$P$7*D99+$P$8*E99+$P$9*F99+$P$10*G99+$P$11*H99+$P$12*I99</f>
      </c>
      <c r="M99" s="5" t="str">
        <f>=(J99-L99)^2</f>
      </c>
    </row>
    <row r="100">
      <c r="A100" t="n">
        <v>126182</v>
      </c>
      <c r="B100" t="s">
        <v>911</v>
      </c>
      <c r="C100" t="s">
        <v>149</v>
      </c>
      <c r="D100" t="n">
        <v>35</v>
      </c>
      <c r="E100" t="n">
        <v>13800</v>
      </c>
      <c r="F100" t="n">
        <v>55</v>
      </c>
      <c r="G100" t="n">
        <v>14</v>
      </c>
      <c r="H100" t="n">
        <v>3.57</v>
      </c>
      <c r="I100" t="n">
        <v>1.3</v>
      </c>
      <c r="J100" t="n">
        <v>26.7</v>
      </c>
      <c r="K100" t="str">
        <f>=IF(MOD(A100,10)&lt;7,"train","test")</f>
      </c>
      <c r="L100" s="5" t="str">
        <f>=$P$6+$P$7*D100+$P$8*E100+$P$9*F100+$P$10*G100+$P$11*H100+$P$12*I100</f>
      </c>
      <c r="M100" s="5" t="str">
        <f>=(J100-L100)^2</f>
      </c>
    </row>
    <row r="101">
      <c r="A101" t="n">
        <v>126562</v>
      </c>
      <c r="B101" t="s">
        <v>921</v>
      </c>
      <c r="C101" t="s">
        <v>149</v>
      </c>
      <c r="D101" t="n">
        <v>26</v>
      </c>
      <c r="E101" t="n">
        <v>15303</v>
      </c>
      <c r="F101" t="n">
        <v>71</v>
      </c>
      <c r="G101" t="n">
        <v>16</v>
      </c>
      <c r="H101" t="n">
        <v>4.4728</v>
      </c>
      <c r="I101" t="n">
        <v>8.8</v>
      </c>
      <c r="J101" t="n">
        <v>47.4</v>
      </c>
      <c r="K101" t="str">
        <f>=IF(MOD(A101,10)&lt;7,"train","test")</f>
      </c>
      <c r="L101" s="5" t="str">
        <f>=$P$6+$P$7*D101+$P$8*E101+$P$9*F101+$P$10*G101+$P$11*H101+$P$12*I101</f>
      </c>
      <c r="M101" s="5" t="str">
        <f>=(J101-L101)^2</f>
      </c>
    </row>
    <row r="102">
      <c r="A102" t="n">
        <v>126580</v>
      </c>
      <c r="B102" t="s">
        <v>922</v>
      </c>
      <c r="C102" t="s">
        <v>149</v>
      </c>
      <c r="D102" t="n">
        <v>26</v>
      </c>
      <c r="E102" t="n">
        <v>16816</v>
      </c>
      <c r="F102" t="n">
        <v>67</v>
      </c>
      <c r="G102" t="n">
        <v>15</v>
      </c>
      <c r="H102" t="n">
        <v>4.173</v>
      </c>
      <c r="I102" t="n">
        <v>4.3</v>
      </c>
      <c r="J102" t="n">
        <v>45.3</v>
      </c>
      <c r="K102" t="str">
        <f>=IF(MOD(A102,10)&lt;7,"train","test")</f>
      </c>
      <c r="L102" s="5" t="str">
        <f>=$P$6+$P$7*D102+$P$8*E102+$P$9*F102+$P$10*G102+$P$11*H102+$P$12*I102</f>
      </c>
      <c r="M102" s="5" t="str">
        <f>=(J102-L102)^2</f>
      </c>
    </row>
    <row r="103">
      <c r="A103" t="n">
        <v>126614</v>
      </c>
      <c r="B103" t="s">
        <v>926</v>
      </c>
      <c r="C103" t="s">
        <v>149</v>
      </c>
      <c r="D103" t="n">
        <v>15</v>
      </c>
      <c r="E103" t="n">
        <v>22640</v>
      </c>
      <c r="F103" t="n">
        <v>89</v>
      </c>
      <c r="G103" t="n">
        <v>19</v>
      </c>
      <c r="H103" t="n">
        <v>4.6512</v>
      </c>
      <c r="I103" t="n">
        <v>6.2</v>
      </c>
      <c r="J103" t="n">
        <v>75</v>
      </c>
      <c r="K103" t="str">
        <f>=IF(MOD(A103,10)&lt;7,"train","test")</f>
      </c>
      <c r="L103" s="5" t="str">
        <f>=$P$6+$P$7*D103+$P$8*E103+$P$9*F103+$P$10*G103+$P$11*H103+$P$12*I103</f>
      </c>
      <c r="M103" s="5" t="str">
        <f>=(J103-L103)^2</f>
      </c>
    </row>
    <row r="104">
      <c r="A104" t="n">
        <v>126711</v>
      </c>
      <c r="B104" t="s">
        <v>933</v>
      </c>
      <c r="C104" t="s">
        <v>149</v>
      </c>
      <c r="D104" t="n">
        <v>13</v>
      </c>
      <c r="E104" t="n">
        <v>6071</v>
      </c>
      <c r="F104" t="n">
        <v>56</v>
      </c>
      <c r="G104" t="n">
        <v>12</v>
      </c>
      <c r="H104" t="n">
        <v>3.8594</v>
      </c>
      <c r="I104" t="n">
        <v>1.2</v>
      </c>
      <c r="J104" t="n">
        <v>13.9</v>
      </c>
      <c r="K104" t="str">
        <f>=IF(MOD(A104,10)&lt;7,"train","test")</f>
      </c>
      <c r="L104" s="5" t="str">
        <f>=$P$6+$P$7*D104+$P$8*E104+$P$9*F104+$P$10*G104+$P$11*H104+$P$12*I104</f>
      </c>
      <c r="M104" s="5" t="str">
        <f>=(J104-L104)^2</f>
      </c>
    </row>
    <row r="105">
      <c r="A105" t="n">
        <v>126775</v>
      </c>
      <c r="B105" t="s">
        <v>937</v>
      </c>
      <c r="C105" t="s">
        <v>149</v>
      </c>
      <c r="D105" t="n">
        <v>13</v>
      </c>
      <c r="E105" t="n">
        <v>29785</v>
      </c>
      <c r="F105" t="n">
        <v>93</v>
      </c>
      <c r="G105" t="n">
        <v>17</v>
      </c>
      <c r="H105" t="n">
        <v>3.8961</v>
      </c>
      <c r="I105" t="n">
        <v>5.9</v>
      </c>
      <c r="J105" t="n">
        <v>79.4</v>
      </c>
      <c r="K105" t="str">
        <f>=IF(MOD(A105,10)&lt;7,"train","test")</f>
      </c>
      <c r="L105" s="5" t="str">
        <f>=$P$6+$P$7*D105+$P$8*E105+$P$9*F105+$P$10*G105+$P$11*H105+$P$12*I105</f>
      </c>
      <c r="M105" s="5" t="str">
        <f>=(J105-L105)^2</f>
      </c>
    </row>
    <row r="106">
      <c r="A106" t="n">
        <v>127060</v>
      </c>
      <c r="B106" t="s">
        <v>949</v>
      </c>
      <c r="C106" t="s">
        <v>163</v>
      </c>
      <c r="D106" t="n">
        <v>15</v>
      </c>
      <c r="E106" t="n">
        <v>43324</v>
      </c>
      <c r="F106" t="n">
        <v>88</v>
      </c>
      <c r="G106" t="n">
        <v>10</v>
      </c>
      <c r="H106" t="n">
        <v>4.222</v>
      </c>
      <c r="I106" t="n">
        <v>3.8</v>
      </c>
      <c r="J106" t="n">
        <v>78</v>
      </c>
      <c r="K106" t="str">
        <f>=IF(MOD(A106,10)&lt;7,"train","test")</f>
      </c>
      <c r="L106" s="5" t="str">
        <f>=$P$6+$P$7*D106+$P$8*E106+$P$9*F106+$P$10*G106+$P$11*H106+$P$12*I106</f>
      </c>
      <c r="M106" s="5" t="str">
        <f>=(J106-L106)^2</f>
      </c>
    </row>
    <row r="107">
      <c r="A107" t="n">
        <v>127185</v>
      </c>
      <c r="B107" t="s">
        <v>951</v>
      </c>
      <c r="C107" t="s">
        <v>149</v>
      </c>
      <c r="D107" t="n">
        <v>36</v>
      </c>
      <c r="E107" t="n">
        <v>16074</v>
      </c>
      <c r="F107" t="n">
        <v>63</v>
      </c>
      <c r="G107" t="n">
        <v>14</v>
      </c>
      <c r="H107" t="n">
        <v>3.5838</v>
      </c>
      <c r="I107" t="n">
        <v>0.7</v>
      </c>
      <c r="J107" t="n">
        <v>43.1</v>
      </c>
      <c r="K107" t="str">
        <f>=IF(MOD(A107,10)&lt;7,"train","test")</f>
      </c>
      <c r="L107" s="5" t="str">
        <f>=$P$6+$P$7*D107+$P$8*E107+$P$9*F107+$P$10*G107+$P$11*H107+$P$12*I107</f>
      </c>
      <c r="M107" s="5" t="str">
        <f>=(J107-L107)^2</f>
      </c>
    </row>
    <row r="108">
      <c r="A108" t="n">
        <v>127556</v>
      </c>
      <c r="B108" t="s">
        <v>959</v>
      </c>
      <c r="C108" t="s">
        <v>149</v>
      </c>
      <c r="D108" t="n">
        <v>27</v>
      </c>
      <c r="E108" t="n">
        <v>15076</v>
      </c>
      <c r="F108" t="n">
        <v>75</v>
      </c>
      <c r="G108" t="n">
        <v>18</v>
      </c>
      <c r="H108" t="n">
        <v>4.0057</v>
      </c>
      <c r="I108" t="n">
        <v>1.4</v>
      </c>
      <c r="J108" t="n">
        <v>47.4</v>
      </c>
      <c r="K108" t="str">
        <f>=IF(MOD(A108,10)&lt;7,"train","test")</f>
      </c>
      <c r="L108" s="5" t="str">
        <f>=$P$6+$P$7*D108+$P$8*E108+$P$9*F108+$P$10*G108+$P$11*H108+$P$12*I108</f>
      </c>
      <c r="M108" s="5" t="str">
        <f>=(J108-L108)^2</f>
      </c>
    </row>
    <row r="109">
      <c r="A109" t="n">
        <v>127565</v>
      </c>
      <c r="B109" t="s">
        <v>961</v>
      </c>
      <c r="C109" t="s">
        <v>149</v>
      </c>
      <c r="D109" t="n">
        <v>35</v>
      </c>
      <c r="E109" t="n">
        <v>13727</v>
      </c>
      <c r="F109" t="n">
        <v>70</v>
      </c>
      <c r="G109" t="n">
        <v>14</v>
      </c>
      <c r="H109" t="n">
        <v>4.3249</v>
      </c>
      <c r="I109" t="n">
        <v>4.4</v>
      </c>
      <c r="J109" t="n">
        <v>29.9</v>
      </c>
      <c r="K109" t="str">
        <f>=IF(MOD(A109,10)&lt;7,"train","test")</f>
      </c>
      <c r="L109" s="5" t="str">
        <f>=$P$6+$P$7*D109+$P$8*E109+$P$9*F109+$P$10*G109+$P$11*H109+$P$12*I109</f>
      </c>
      <c r="M109" s="5" t="str">
        <f>=(J109-L109)^2</f>
      </c>
    </row>
    <row r="110">
      <c r="A110" t="n">
        <v>127653</v>
      </c>
      <c r="B110" t="s">
        <v>964</v>
      </c>
      <c r="C110" t="s">
        <v>163</v>
      </c>
      <c r="D110" t="n">
        <v>57</v>
      </c>
      <c r="E110" t="n">
        <v>31491</v>
      </c>
      <c r="F110" t="n">
        <v>57</v>
      </c>
      <c r="G110" t="n">
        <v>9</v>
      </c>
      <c r="H110" t="n">
        <v>3.0835</v>
      </c>
      <c r="I110" t="n">
        <v>2.4</v>
      </c>
      <c r="J110" t="n">
        <v>45.9</v>
      </c>
      <c r="K110" t="str">
        <f>=IF(MOD(A110,10)&lt;7,"train","test")</f>
      </c>
      <c r="L110" s="5" t="str">
        <f>=$P$6+$P$7*D110+$P$8*E110+$P$9*F110+$P$10*G110+$P$11*H110+$P$12*I110</f>
      </c>
      <c r="M110" s="5" t="str">
        <f>=(J110-L110)^2</f>
      </c>
    </row>
    <row r="111">
      <c r="A111" t="n">
        <v>127741</v>
      </c>
      <c r="B111" t="s">
        <v>968</v>
      </c>
      <c r="C111" t="s">
        <v>149</v>
      </c>
      <c r="D111" t="n">
        <v>26</v>
      </c>
      <c r="E111" t="n">
        <v>19115</v>
      </c>
      <c r="F111" t="n">
        <v>74</v>
      </c>
      <c r="G111" t="n">
        <v>14</v>
      </c>
      <c r="H111" t="n">
        <v>4.0411</v>
      </c>
      <c r="I111" t="n">
        <v>2.2</v>
      </c>
      <c r="J111" t="n">
        <v>51.3</v>
      </c>
      <c r="K111" t="str">
        <f>=IF(MOD(A111,10)&lt;7,"train","test")</f>
      </c>
      <c r="L111" s="5" t="str">
        <f>=$P$6+$P$7*D111+$P$8*E111+$P$9*F111+$P$10*G111+$P$11*H111+$P$12*I111</f>
      </c>
      <c r="M111" s="5" t="str">
        <f>=(J111-L111)^2</f>
      </c>
    </row>
    <row r="112">
      <c r="A112" t="n">
        <v>127945</v>
      </c>
      <c r="B112" t="s">
        <v>976</v>
      </c>
      <c r="C112" t="s">
        <v>189</v>
      </c>
      <c r="D112" t="n">
        <v>46</v>
      </c>
      <c r="E112" t="n">
        <v>27459</v>
      </c>
      <c r="F112" t="n">
        <v>58</v>
      </c>
      <c r="G112" t="n">
        <v>12</v>
      </c>
      <c r="H112" t="n">
        <v>3.4979</v>
      </c>
      <c r="I112" t="n">
        <v>3.3</v>
      </c>
      <c r="J112" t="n">
        <v>36.5</v>
      </c>
      <c r="K112" t="str">
        <f>=IF(MOD(A112,10)&lt;7,"train","test")</f>
      </c>
      <c r="L112" s="5" t="str">
        <f>=$P$6+$P$7*D112+$P$8*E112+$P$9*F112+$P$10*G112+$P$11*H112+$P$12*I112</f>
      </c>
      <c r="M112" s="5" t="str">
        <f>=(J112-L112)^2</f>
      </c>
    </row>
    <row r="113">
      <c r="A113" t="n">
        <v>128106</v>
      </c>
      <c r="B113" t="s">
        <v>978</v>
      </c>
      <c r="C113" t="s">
        <v>149</v>
      </c>
      <c r="D113" t="n">
        <v>28</v>
      </c>
      <c r="E113" t="n">
        <v>14188</v>
      </c>
      <c r="F113" t="n">
        <v>65</v>
      </c>
      <c r="G113" t="n">
        <v>16</v>
      </c>
      <c r="H113" t="n">
        <v>4.0745</v>
      </c>
      <c r="I113" t="n">
        <v>6.8</v>
      </c>
      <c r="J113" t="n">
        <v>38</v>
      </c>
      <c r="K113" t="str">
        <f>=IF(MOD(A113,10)&lt;7,"train","test")</f>
      </c>
      <c r="L113" s="5" t="str">
        <f>=$P$6+$P$7*D113+$P$8*E113+$P$9*F113+$P$10*G113+$P$11*H113+$P$12*I113</f>
      </c>
      <c r="M113" s="5" t="str">
        <f>=(J113-L113)^2</f>
      </c>
    </row>
    <row r="114">
      <c r="A114" t="n">
        <v>128391</v>
      </c>
      <c r="B114" t="s">
        <v>988</v>
      </c>
      <c r="C114" t="s">
        <v>149</v>
      </c>
      <c r="D114" t="n">
        <v>13</v>
      </c>
      <c r="E114" t="n">
        <v>17709</v>
      </c>
      <c r="F114" t="n">
        <v>73</v>
      </c>
      <c r="G114" t="n">
        <v>18</v>
      </c>
      <c r="H114" t="n">
        <v>3.7609</v>
      </c>
      <c r="I114" t="n">
        <v>3</v>
      </c>
      <c r="J114" t="n">
        <v>50.7</v>
      </c>
      <c r="K114" t="str">
        <f>=IF(MOD(A114,10)&lt;7,"train","test")</f>
      </c>
      <c r="L114" s="5" t="str">
        <f>=$P$6+$P$7*D114+$P$8*E114+$P$9*F114+$P$10*G114+$P$11*H114+$P$12*I114</f>
      </c>
      <c r="M114" s="5" t="str">
        <f>=(J114-L114)^2</f>
      </c>
    </row>
    <row r="115">
      <c r="A115" t="n">
        <v>128744</v>
      </c>
      <c r="B115" t="s">
        <v>998</v>
      </c>
      <c r="C115" t="s">
        <v>163</v>
      </c>
      <c r="D115" t="n">
        <v>52</v>
      </c>
      <c r="E115" t="n">
        <v>26064</v>
      </c>
      <c r="F115" t="n">
        <v>63</v>
      </c>
      <c r="G115" t="n">
        <v>16</v>
      </c>
      <c r="H115" t="n">
        <v>3.7296</v>
      </c>
      <c r="I115" t="n">
        <v>4.9</v>
      </c>
      <c r="J115" t="n">
        <v>46.1</v>
      </c>
      <c r="K115" t="str">
        <f>=IF(MOD(A115,10)&lt;7,"train","test")</f>
      </c>
      <c r="L115" s="5" t="str">
        <f>=$P$6+$P$7*D115+$P$8*E115+$P$9*F115+$P$10*G115+$P$11*H115+$P$12*I115</f>
      </c>
      <c r="M115" s="5" t="str">
        <f>=(J115-L115)^2</f>
      </c>
    </row>
    <row r="116">
      <c r="A116" t="n">
        <v>128771</v>
      </c>
      <c r="B116" t="s">
        <v>1000</v>
      </c>
      <c r="C116" t="s">
        <v>149</v>
      </c>
      <c r="D116" t="n">
        <v>35</v>
      </c>
      <c r="E116" t="n">
        <v>17207</v>
      </c>
      <c r="F116" t="n">
        <v>79</v>
      </c>
      <c r="G116" t="n">
        <v>14</v>
      </c>
      <c r="H116" t="n">
        <v>4.0462</v>
      </c>
      <c r="I116" t="n">
        <v>5.5</v>
      </c>
      <c r="J116" t="n">
        <v>49.3</v>
      </c>
      <c r="K116" t="str">
        <f>=IF(MOD(A116,10)&lt;7,"train","test")</f>
      </c>
      <c r="L116" s="5" t="str">
        <f>=$P$6+$P$7*D116+$P$8*E116+$P$9*F116+$P$10*G116+$P$11*H116+$P$12*I116</f>
      </c>
      <c r="M116" s="5" t="str">
        <f>=(J116-L116)^2</f>
      </c>
    </row>
    <row r="117">
      <c r="A117" t="n">
        <v>128902</v>
      </c>
      <c r="B117" t="s">
        <v>1005</v>
      </c>
      <c r="C117" t="s">
        <v>163</v>
      </c>
      <c r="D117" t="n">
        <v>14</v>
      </c>
      <c r="E117" t="n">
        <v>42941</v>
      </c>
      <c r="F117" t="n">
        <v>87</v>
      </c>
      <c r="G117" t="n">
        <v>9</v>
      </c>
      <c r="H117" t="n">
        <v>3.2958</v>
      </c>
      <c r="I117" t="n">
        <v>3.6</v>
      </c>
      <c r="J117" t="n">
        <v>83.7</v>
      </c>
      <c r="K117" t="str">
        <f>=IF(MOD(A117,10)&lt;7,"train","test")</f>
      </c>
      <c r="L117" s="5" t="str">
        <f>=$P$6+$P$7*D117+$P$8*E117+$P$9*F117+$P$10*G117+$P$11*H117+$P$12*I117</f>
      </c>
      <c r="M117" s="5" t="str">
        <f>=(J117-L117)^2</f>
      </c>
    </row>
    <row r="118">
      <c r="A118" t="n">
        <v>129020</v>
      </c>
      <c r="B118" t="s">
        <v>1009</v>
      </c>
      <c r="C118" t="s">
        <v>149</v>
      </c>
      <c r="D118" t="n">
        <v>24</v>
      </c>
      <c r="E118" t="n">
        <v>22324</v>
      </c>
      <c r="F118" t="n">
        <v>91</v>
      </c>
      <c r="G118" t="n">
        <v>16</v>
      </c>
      <c r="H118" t="n">
        <v>4.47</v>
      </c>
      <c r="I118" t="n">
        <v>12.8</v>
      </c>
      <c r="J118" t="n">
        <v>83.9</v>
      </c>
      <c r="K118" t="str">
        <f>=IF(MOD(A118,10)&lt;7,"train","test")</f>
      </c>
      <c r="L118" s="5" t="str">
        <f>=$P$6+$P$7*D118+$P$8*E118+$P$9*F118+$P$10*G118+$P$11*H118+$P$12*I118</f>
      </c>
      <c r="M118" s="5" t="str">
        <f>=(J118-L118)^2</f>
      </c>
    </row>
    <row r="119">
      <c r="A119" t="n">
        <v>129215</v>
      </c>
      <c r="B119" t="s">
        <v>1015</v>
      </c>
      <c r="C119" t="s">
        <v>149</v>
      </c>
      <c r="D119" t="n">
        <v>28</v>
      </c>
      <c r="E119" t="n">
        <v>21205</v>
      </c>
      <c r="F119" t="n">
        <v>84</v>
      </c>
      <c r="G119" t="n">
        <v>15</v>
      </c>
      <c r="H119" t="n">
        <v>3.649</v>
      </c>
      <c r="I119" t="n">
        <v>3.3</v>
      </c>
      <c r="J119" t="n">
        <v>57.9</v>
      </c>
      <c r="K119" t="str">
        <f>=IF(MOD(A119,10)&lt;7,"train","test")</f>
      </c>
      <c r="L119" s="5" t="str">
        <f>=$P$6+$P$7*D119+$P$8*E119+$P$9*F119+$P$10*G119+$P$11*H119+$P$12*I119</f>
      </c>
      <c r="M119" s="5" t="str">
        <f>=(J119-L119)^2</f>
      </c>
    </row>
    <row r="120">
      <c r="A120" t="n">
        <v>129242</v>
      </c>
      <c r="B120" t="s">
        <v>1017</v>
      </c>
      <c r="C120" t="s">
        <v>163</v>
      </c>
      <c r="D120" t="n">
        <v>7</v>
      </c>
      <c r="E120" t="n">
        <v>47630</v>
      </c>
      <c r="F120" t="n">
        <v>90</v>
      </c>
      <c r="G120" t="n">
        <v>12</v>
      </c>
      <c r="H120" t="n">
        <v>3.8203</v>
      </c>
      <c r="I120" t="n">
        <v>2.1</v>
      </c>
      <c r="J120" t="n">
        <v>83.8</v>
      </c>
      <c r="K120" t="str">
        <f>=IF(MOD(A120,10)&lt;7,"train","test")</f>
      </c>
      <c r="L120" s="5" t="str">
        <f>=$P$6+$P$7*D120+$P$8*E120+$P$9*F120+$P$10*G120+$P$11*H120+$P$12*I120</f>
      </c>
      <c r="M120" s="5" t="str">
        <f>=(J120-L120)^2</f>
      </c>
    </row>
    <row r="121">
      <c r="A121" t="n">
        <v>129525</v>
      </c>
      <c r="B121" t="s">
        <v>1026</v>
      </c>
      <c r="C121" t="s">
        <v>163</v>
      </c>
      <c r="D121" t="n">
        <v>30</v>
      </c>
      <c r="E121" t="n">
        <v>30553</v>
      </c>
      <c r="F121" t="n">
        <v>79</v>
      </c>
      <c r="G121" t="n">
        <v>11</v>
      </c>
      <c r="H121" t="n">
        <v>3.8326</v>
      </c>
      <c r="I121" t="n">
        <v>4.3</v>
      </c>
      <c r="J121" t="n">
        <v>61.1</v>
      </c>
      <c r="K121" t="str">
        <f>=IF(MOD(A121,10)&lt;7,"train","test")</f>
      </c>
      <c r="L121" s="5" t="str">
        <f>=$P$6+$P$7*D121+$P$8*E121+$P$9*F121+$P$10*G121+$P$11*H121+$P$12*I121</f>
      </c>
      <c r="M121" s="5" t="str">
        <f>=(J121-L121)^2</f>
      </c>
    </row>
    <row r="122">
      <c r="A122" t="n">
        <v>129774</v>
      </c>
      <c r="B122" t="s">
        <v>1028</v>
      </c>
      <c r="C122" t="s">
        <v>163</v>
      </c>
      <c r="D122" t="n">
        <v>39</v>
      </c>
      <c r="E122" t="n">
        <v>31760</v>
      </c>
      <c r="F122" t="n">
        <v>57</v>
      </c>
      <c r="G122" t="n">
        <v>14</v>
      </c>
      <c r="H122" t="n">
        <v>2.7612</v>
      </c>
      <c r="I122" t="n">
        <v>1.7</v>
      </c>
      <c r="J122" t="n">
        <v>44.3</v>
      </c>
      <c r="K122" t="str">
        <f>=IF(MOD(A122,10)&lt;7,"train","test")</f>
      </c>
      <c r="L122" s="5" t="str">
        <f>=$P$6+$P$7*D122+$P$8*E122+$P$9*F122+$P$10*G122+$P$11*H122+$P$12*I122</f>
      </c>
      <c r="M122" s="5" t="str">
        <f>=(J122-L122)^2</f>
      </c>
    </row>
    <row r="123">
      <c r="A123" t="n">
        <v>129941</v>
      </c>
      <c r="B123" t="s">
        <v>1032</v>
      </c>
      <c r="C123" t="s">
        <v>163</v>
      </c>
      <c r="D123" t="n">
        <v>27</v>
      </c>
      <c r="E123" t="n">
        <v>34201</v>
      </c>
      <c r="F123" t="n">
        <v>77</v>
      </c>
      <c r="G123" t="n">
        <v>18</v>
      </c>
      <c r="H123" t="n">
        <v>4.0187</v>
      </c>
      <c r="I123" t="n">
        <v>3.2</v>
      </c>
      <c r="J123" t="n">
        <v>59.1</v>
      </c>
      <c r="K123" t="str">
        <f>=IF(MOD(A123,10)&lt;7,"train","test")</f>
      </c>
      <c r="L123" s="5" t="str">
        <f>=$P$6+$P$7*D123+$P$8*E123+$P$9*F123+$P$10*G123+$P$11*H123+$P$12*I123</f>
      </c>
      <c r="M123" s="5" t="str">
        <f>=(J123-L123)^2</f>
      </c>
    </row>
    <row r="124">
      <c r="A124" t="n">
        <v>130183</v>
      </c>
      <c r="B124" t="s">
        <v>1036</v>
      </c>
      <c r="C124" t="s">
        <v>189</v>
      </c>
      <c r="D124" t="n">
        <v>73</v>
      </c>
      <c r="E124" t="n">
        <v>18619</v>
      </c>
      <c r="F124" t="n">
        <v>32</v>
      </c>
      <c r="G124" t="n">
        <v>16</v>
      </c>
      <c r="H124" t="n">
        <v>4.5219</v>
      </c>
      <c r="I124" t="n">
        <v>1</v>
      </c>
      <c r="J124" t="n">
        <v>34.7</v>
      </c>
      <c r="K124" t="str">
        <f>=IF(MOD(A124,10)&lt;7,"train","test")</f>
      </c>
      <c r="L124" s="5" t="str">
        <f>=$P$6+$P$7*D124+$P$8*E124+$P$9*F124+$P$10*G124+$P$11*H124+$P$12*I124</f>
      </c>
      <c r="M124" s="5" t="str">
        <f>=(J124-L124)^2</f>
      </c>
    </row>
    <row r="125">
      <c r="A125" t="n">
        <v>130226</v>
      </c>
      <c r="B125" t="s">
        <v>1038</v>
      </c>
      <c r="C125" t="s">
        <v>163</v>
      </c>
      <c r="D125" t="n">
        <v>16</v>
      </c>
      <c r="E125" t="n">
        <v>39632</v>
      </c>
      <c r="F125" t="n">
        <v>87</v>
      </c>
      <c r="G125" t="n">
        <v>11</v>
      </c>
      <c r="H125" t="n">
        <v>3.9913</v>
      </c>
      <c r="I125" t="n">
        <v>4</v>
      </c>
      <c r="J125" t="n">
        <v>77.3</v>
      </c>
      <c r="K125" t="str">
        <f>=IF(MOD(A125,10)&lt;7,"train","test")</f>
      </c>
      <c r="L125" s="5" t="str">
        <f>=$P$6+$P$7*D125+$P$8*E125+$P$9*F125+$P$10*G125+$P$11*H125+$P$12*I125</f>
      </c>
      <c r="M125" s="5" t="str">
        <f>=(J125-L125)^2</f>
      </c>
    </row>
    <row r="126">
      <c r="A126" t="n">
        <v>130253</v>
      </c>
      <c r="B126" t="s">
        <v>1039</v>
      </c>
      <c r="C126" t="s">
        <v>163</v>
      </c>
      <c r="D126" t="n">
        <v>15</v>
      </c>
      <c r="E126" t="n">
        <v>46165</v>
      </c>
      <c r="F126" t="n">
        <v>85</v>
      </c>
      <c r="G126" t="n">
        <v>16</v>
      </c>
      <c r="H126" t="n">
        <v>4.0816</v>
      </c>
      <c r="I126" t="n">
        <v>1.7</v>
      </c>
      <c r="J126" t="n">
        <v>74.5</v>
      </c>
      <c r="K126" t="str">
        <f>=IF(MOD(A126,10)&lt;7,"train","test")</f>
      </c>
      <c r="L126" s="5" t="str">
        <f>=$P$6+$P$7*D126+$P$8*E126+$P$9*F126+$P$10*G126+$P$11*H126+$P$12*I126</f>
      </c>
      <c r="M126" s="5" t="str">
        <f>=(J126-L126)^2</f>
      </c>
    </row>
    <row r="127">
      <c r="A127" t="n">
        <v>130314</v>
      </c>
      <c r="B127" t="s">
        <v>1040</v>
      </c>
      <c r="C127" t="s">
        <v>163</v>
      </c>
      <c r="D127" t="n">
        <v>36</v>
      </c>
      <c r="E127" t="n">
        <v>27558</v>
      </c>
      <c r="F127" t="n">
        <v>86</v>
      </c>
      <c r="G127" t="n">
        <v>9</v>
      </c>
      <c r="H127" t="n">
        <v>3.3562</v>
      </c>
      <c r="I127" t="n">
        <v>5.9</v>
      </c>
      <c r="J127" t="n">
        <v>69.7</v>
      </c>
      <c r="K127" t="str">
        <f>=IF(MOD(A127,10)&lt;7,"train","test")</f>
      </c>
      <c r="L127" s="5" t="str">
        <f>=$P$6+$P$7*D127+$P$8*E127+$P$9*F127+$P$10*G127+$P$11*H127+$P$12*I127</f>
      </c>
      <c r="M127" s="5" t="str">
        <f>=(J127-L127)^2</f>
      </c>
    </row>
    <row r="128">
      <c r="A128" t="n">
        <v>130493</v>
      </c>
      <c r="B128" t="s">
        <v>1041</v>
      </c>
      <c r="C128" t="s">
        <v>149</v>
      </c>
      <c r="D128" t="n">
        <v>37</v>
      </c>
      <c r="E128" t="n">
        <v>19870</v>
      </c>
      <c r="F128" t="n">
        <v>76</v>
      </c>
      <c r="G128" t="n">
        <v>11</v>
      </c>
      <c r="H128" t="n">
        <v>4.0142</v>
      </c>
      <c r="I128" t="n">
        <v>3.7</v>
      </c>
      <c r="J128" t="n">
        <v>47.8</v>
      </c>
      <c r="K128" t="str">
        <f>=IF(MOD(A128,10)&lt;7,"train","test")</f>
      </c>
      <c r="L128" s="5" t="str">
        <f>=$P$6+$P$7*D128+$P$8*E128+$P$9*F128+$P$10*G128+$P$11*H128+$P$12*I128</f>
      </c>
      <c r="M128" s="5" t="str">
        <f>=(J128-L128)^2</f>
      </c>
    </row>
    <row r="129">
      <c r="A129" t="n">
        <v>130590</v>
      </c>
      <c r="B129" t="s">
        <v>1042</v>
      </c>
      <c r="C129" t="s">
        <v>163</v>
      </c>
      <c r="D129" t="n">
        <v>15</v>
      </c>
      <c r="E129" t="n">
        <v>31806</v>
      </c>
      <c r="F129" t="n">
        <v>91</v>
      </c>
      <c r="G129" t="n">
        <v>9</v>
      </c>
      <c r="H129" t="n">
        <v>3.3606</v>
      </c>
      <c r="I129" t="n">
        <v>4.2</v>
      </c>
      <c r="J129" t="n">
        <v>82.8</v>
      </c>
      <c r="K129" t="str">
        <f>=IF(MOD(A129,10)&lt;7,"train","test")</f>
      </c>
      <c r="L129" s="5" t="str">
        <f>=$P$6+$P$7*D129+$P$8*E129+$P$9*F129+$P$10*G129+$P$11*H129+$P$12*I129</f>
      </c>
      <c r="M129" s="5" t="str">
        <f>=(J129-L129)^2</f>
      </c>
    </row>
    <row r="130">
      <c r="A130" t="n">
        <v>130776</v>
      </c>
      <c r="B130" t="s">
        <v>1046</v>
      </c>
      <c r="C130" t="s">
        <v>149</v>
      </c>
      <c r="D130" t="n">
        <v>35</v>
      </c>
      <c r="E130" t="n">
        <v>16527</v>
      </c>
      <c r="F130" t="n">
        <v>70</v>
      </c>
      <c r="G130" t="n">
        <v>11</v>
      </c>
      <c r="H130" t="n">
        <v>3.7077</v>
      </c>
      <c r="I130" t="n">
        <v>5.1</v>
      </c>
      <c r="J130" t="n">
        <v>49.8</v>
      </c>
      <c r="K130" t="str">
        <f>=IF(MOD(A130,10)&lt;7,"train","test")</f>
      </c>
      <c r="L130" s="5" t="str">
        <f>=$P$6+$P$7*D130+$P$8*E130+$P$9*F130+$P$10*G130+$P$11*H130+$P$12*I130</f>
      </c>
      <c r="M130" s="5" t="str">
        <f>=(J130-L130)^2</f>
      </c>
    </row>
    <row r="131">
      <c r="A131" t="n">
        <v>130794</v>
      </c>
      <c r="B131" t="s">
        <v>1048</v>
      </c>
      <c r="C131" t="s">
        <v>163</v>
      </c>
      <c r="D131" t="n">
        <v>19</v>
      </c>
      <c r="E131" t="n">
        <v>26044</v>
      </c>
      <c r="F131" t="n">
        <v>99</v>
      </c>
      <c r="G131" t="n">
        <v>6</v>
      </c>
      <c r="H131" t="n">
        <v>4.2153</v>
      </c>
      <c r="I131" t="n">
        <v>19.6</v>
      </c>
      <c r="J131" t="n">
        <v>96.3</v>
      </c>
      <c r="K131" t="str">
        <f>=IF(MOD(A131,10)&lt;7,"train","test")</f>
      </c>
      <c r="L131" s="5" t="str">
        <f>=$P$6+$P$7*D131+$P$8*E131+$P$9*F131+$P$10*G131+$P$11*H131+$P$12*I131</f>
      </c>
      <c r="M131" s="5" t="str">
        <f>=(J131-L131)^2</f>
      </c>
    </row>
    <row r="132">
      <c r="A132" t="n">
        <v>130934</v>
      </c>
      <c r="B132" t="s">
        <v>1056</v>
      </c>
      <c r="C132" t="s">
        <v>149</v>
      </c>
      <c r="D132" t="n">
        <v>43</v>
      </c>
      <c r="E132" t="n">
        <v>15555</v>
      </c>
      <c r="F132" t="n">
        <v>72</v>
      </c>
      <c r="G132" t="n">
        <v>18</v>
      </c>
      <c r="H132" t="n">
        <v>3.8104</v>
      </c>
      <c r="I132" t="n">
        <v>1.2</v>
      </c>
      <c r="J132" t="n">
        <v>38.7</v>
      </c>
      <c r="K132" t="str">
        <f>=IF(MOD(A132,10)&lt;7,"train","test")</f>
      </c>
      <c r="L132" s="5" t="str">
        <f>=$P$6+$P$7*D132+$P$8*E132+$P$9*F132+$P$10*G132+$P$11*H132+$P$12*I132</f>
      </c>
      <c r="M132" s="5" t="str">
        <f>=(J132-L132)^2</f>
      </c>
    </row>
    <row r="133">
      <c r="A133" t="n">
        <v>130943</v>
      </c>
      <c r="B133" t="s">
        <v>1057</v>
      </c>
      <c r="C133" t="s">
        <v>149</v>
      </c>
      <c r="D133" t="n">
        <v>16</v>
      </c>
      <c r="E133" t="n">
        <v>17716</v>
      </c>
      <c r="F133" t="n">
        <v>90</v>
      </c>
      <c r="G133" t="n">
        <v>15</v>
      </c>
      <c r="H133" t="n">
        <v>4.4172</v>
      </c>
      <c r="I133" t="n">
        <v>5.5</v>
      </c>
      <c r="J133" t="n">
        <v>80.6</v>
      </c>
      <c r="K133" t="str">
        <f>=IF(MOD(A133,10)&lt;7,"train","test")</f>
      </c>
      <c r="L133" s="5" t="str">
        <f>=$P$6+$P$7*D133+$P$8*E133+$P$9*F133+$P$10*G133+$P$11*H133+$P$12*I133</f>
      </c>
      <c r="M133" s="5" t="str">
        <f>=(J133-L133)^2</f>
      </c>
    </row>
    <row r="134">
      <c r="A134" t="n">
        <v>131113</v>
      </c>
      <c r="B134" t="s">
        <v>1060</v>
      </c>
      <c r="C134" t="s">
        <v>163</v>
      </c>
      <c r="D134" t="n">
        <v>26</v>
      </c>
      <c r="E134" t="n">
        <v>14267</v>
      </c>
      <c r="F134" t="n">
        <v>54</v>
      </c>
      <c r="G134" t="n">
        <v>12</v>
      </c>
      <c r="H134" t="n">
        <v>4.2999</v>
      </c>
      <c r="I134" t="n">
        <v>3.4</v>
      </c>
      <c r="J134" t="n">
        <v>23</v>
      </c>
      <c r="K134" t="str">
        <f>=IF(MOD(A134,10)&lt;7,"train","test")</f>
      </c>
      <c r="L134" s="5" t="str">
        <f>=$P$6+$P$7*D134+$P$8*E134+$P$9*F134+$P$10*G134+$P$11*H134+$P$12*I134</f>
      </c>
      <c r="M134" s="5" t="str">
        <f>=(J134-L134)^2</f>
      </c>
    </row>
    <row r="135">
      <c r="A135" t="n">
        <v>131283</v>
      </c>
      <c r="B135" t="s">
        <v>1065</v>
      </c>
      <c r="C135" t="s">
        <v>163</v>
      </c>
      <c r="D135" t="n">
        <v>17</v>
      </c>
      <c r="E135" t="n">
        <v>35008</v>
      </c>
      <c r="F135" t="n">
        <v>83</v>
      </c>
      <c r="G135" t="n">
        <v>11</v>
      </c>
      <c r="H135" t="n">
        <v>3.7346</v>
      </c>
      <c r="I135" t="n">
        <v>2.8</v>
      </c>
      <c r="J135" t="n">
        <v>81.3</v>
      </c>
      <c r="K135" t="str">
        <f>=IF(MOD(A135,10)&lt;7,"train","test")</f>
      </c>
      <c r="L135" s="5" t="str">
        <f>=$P$6+$P$7*D135+$P$8*E135+$P$9*F135+$P$10*G135+$P$11*H135+$P$12*I135</f>
      </c>
      <c r="M135" s="5" t="str">
        <f>=(J135-L135)^2</f>
      </c>
    </row>
    <row r="136">
      <c r="A136" t="n">
        <v>131450</v>
      </c>
      <c r="B136" t="s">
        <v>1068</v>
      </c>
      <c r="C136" t="s">
        <v>163</v>
      </c>
      <c r="D136" t="n">
        <v>54</v>
      </c>
      <c r="E136" t="n">
        <v>15025</v>
      </c>
      <c r="F136" t="n">
        <v>77</v>
      </c>
      <c r="G136" t="n">
        <v>6</v>
      </c>
      <c r="H136" t="n">
        <v>3.1752</v>
      </c>
      <c r="I136" t="n">
        <v>5.2</v>
      </c>
      <c r="J136" t="n">
        <v>46.6</v>
      </c>
      <c r="K136" t="str">
        <f>=IF(MOD(A136,10)&lt;7,"train","test")</f>
      </c>
      <c r="L136" s="5" t="str">
        <f>=$P$6+$P$7*D136+$P$8*E136+$P$9*F136+$P$10*G136+$P$11*H136+$P$12*I136</f>
      </c>
      <c r="M136" s="5" t="str">
        <f>=(J136-L136)^2</f>
      </c>
    </row>
    <row r="137">
      <c r="A137" t="n">
        <v>131496</v>
      </c>
      <c r="B137" t="s">
        <v>1070</v>
      </c>
      <c r="C137" t="s">
        <v>163</v>
      </c>
      <c r="D137" t="n">
        <v>10</v>
      </c>
      <c r="E137" t="n">
        <v>37967</v>
      </c>
      <c r="F137" t="n">
        <v>97</v>
      </c>
      <c r="G137" t="n">
        <v>11</v>
      </c>
      <c r="H137" t="n">
        <v>4.3809</v>
      </c>
      <c r="I137" t="n">
        <v>12.6</v>
      </c>
      <c r="J137" t="n">
        <v>94.3</v>
      </c>
      <c r="K137" t="str">
        <f>=IF(MOD(A137,10)&lt;7,"train","test")</f>
      </c>
      <c r="L137" s="5" t="str">
        <f>=$P$6+$P$7*D137+$P$8*E137+$P$9*F137+$P$10*G137+$P$11*H137+$P$12*I137</f>
      </c>
      <c r="M137" s="5" t="str">
        <f>=(J137-L137)^2</f>
      </c>
    </row>
    <row r="138">
      <c r="A138" t="n">
        <v>131520</v>
      </c>
      <c r="B138" t="s">
        <v>1071</v>
      </c>
      <c r="C138" t="s">
        <v>163</v>
      </c>
      <c r="D138" t="n">
        <v>41</v>
      </c>
      <c r="E138" t="n">
        <v>30028</v>
      </c>
      <c r="F138" t="n">
        <v>90</v>
      </c>
      <c r="G138" t="n">
        <v>11</v>
      </c>
      <c r="H138" t="n">
        <v>4.1418</v>
      </c>
      <c r="I138" t="n">
        <v>3.2</v>
      </c>
      <c r="J138" t="n">
        <v>68.9</v>
      </c>
      <c r="K138" t="str">
        <f>=IF(MOD(A138,10)&lt;7,"train","test")</f>
      </c>
      <c r="L138" s="5" t="str">
        <f>=$P$6+$P$7*D138+$P$8*E138+$P$9*F138+$P$10*G138+$P$11*H138+$P$12*I138</f>
      </c>
      <c r="M138" s="5" t="str">
        <f>=(J138-L138)^2</f>
      </c>
    </row>
    <row r="139">
      <c r="A139" t="n">
        <v>131876</v>
      </c>
      <c r="B139" t="s">
        <v>1074</v>
      </c>
      <c r="C139" t="s">
        <v>163</v>
      </c>
      <c r="D139" t="n">
        <v>51</v>
      </c>
      <c r="E139" t="n">
        <v>12704</v>
      </c>
      <c r="F139" t="n">
        <v>71</v>
      </c>
      <c r="G139" t="n">
        <v>9</v>
      </c>
      <c r="H139" t="n">
        <v>3.34</v>
      </c>
      <c r="I139" t="n">
        <v>1.1</v>
      </c>
      <c r="J139" t="n">
        <v>44.4</v>
      </c>
      <c r="K139" t="str">
        <f>=IF(MOD(A139,10)&lt;7,"train","test")</f>
      </c>
      <c r="L139" s="5" t="str">
        <f>=$P$6+$P$7*D139+$P$8*E139+$P$9*F139+$P$10*G139+$P$11*H139+$P$12*I139</f>
      </c>
      <c r="M139" s="5" t="str">
        <f>=(J139-L139)^2</f>
      </c>
    </row>
    <row r="140">
      <c r="A140" t="n">
        <v>132471</v>
      </c>
      <c r="B140" t="s">
        <v>1081</v>
      </c>
      <c r="C140" t="s">
        <v>163</v>
      </c>
      <c r="D140" t="n">
        <v>46</v>
      </c>
      <c r="E140" t="n">
        <v>23930</v>
      </c>
      <c r="F140" t="n">
        <v>58</v>
      </c>
      <c r="G140" t="n">
        <v>10</v>
      </c>
      <c r="H140" t="n">
        <v>3.9051</v>
      </c>
      <c r="I140" t="n">
        <v>1.8</v>
      </c>
      <c r="J140" t="n">
        <v>36.6</v>
      </c>
      <c r="K140" t="str">
        <f>=IF(MOD(A140,10)&lt;7,"train","test")</f>
      </c>
      <c r="L140" s="5" t="str">
        <f>=$P$6+$P$7*D140+$P$8*E140+$P$9*F140+$P$10*G140+$P$11*H140+$P$12*I140</f>
      </c>
      <c r="M140" s="5" t="str">
        <f>=(J140-L140)^2</f>
      </c>
    </row>
    <row r="141">
      <c r="A141" t="n">
        <v>132602</v>
      </c>
      <c r="B141" t="s">
        <v>1083</v>
      </c>
      <c r="C141" t="s">
        <v>163</v>
      </c>
      <c r="D141" t="n">
        <v>77</v>
      </c>
      <c r="E141" t="n">
        <v>14705</v>
      </c>
      <c r="F141" t="n">
        <v>56</v>
      </c>
      <c r="G141" t="n">
        <v>14</v>
      </c>
      <c r="H141" t="n">
        <v>3.4912</v>
      </c>
      <c r="I141" t="n">
        <v>0.1</v>
      </c>
      <c r="J141" t="n">
        <v>27.8</v>
      </c>
      <c r="K141" t="str">
        <f>=IF(MOD(A141,10)&lt;7,"train","test")</f>
      </c>
      <c r="L141" s="5" t="str">
        <f>=$P$6+$P$7*D141+$P$8*E141+$P$9*F141+$P$10*G141+$P$11*H141+$P$12*I141</f>
      </c>
      <c r="M141" s="5" t="str">
        <f>=(J141-L141)^2</f>
      </c>
    </row>
    <row r="142">
      <c r="A142" t="n">
        <v>132903</v>
      </c>
      <c r="B142" t="s">
        <v>1097</v>
      </c>
      <c r="C142" t="s">
        <v>149</v>
      </c>
      <c r="D142" t="n">
        <v>33</v>
      </c>
      <c r="E142" t="n">
        <v>13110</v>
      </c>
      <c r="F142" t="n">
        <v>92</v>
      </c>
      <c r="G142" t="n">
        <v>29</v>
      </c>
      <c r="H142" t="n">
        <v>4.9049</v>
      </c>
      <c r="I142" t="n">
        <v>7.1</v>
      </c>
      <c r="J142" t="n">
        <v>75.1</v>
      </c>
      <c r="K142" t="str">
        <f>=IF(MOD(A142,10)&lt;7,"train","test")</f>
      </c>
      <c r="L142" s="5" t="str">
        <f>=$P$6+$P$7*D142+$P$8*E142+$P$9*F142+$P$10*G142+$P$11*H142+$P$12*I142</f>
      </c>
      <c r="M142" s="5" t="str">
        <f>=(J142-L142)^2</f>
      </c>
    </row>
    <row r="143">
      <c r="A143" t="n">
        <v>133492</v>
      </c>
      <c r="B143" t="s">
        <v>1108</v>
      </c>
      <c r="C143" t="s">
        <v>163</v>
      </c>
      <c r="D143" t="n">
        <v>16</v>
      </c>
      <c r="E143" t="n">
        <v>40122</v>
      </c>
      <c r="F143" t="n">
        <v>77</v>
      </c>
      <c r="G143" t="n">
        <v>11</v>
      </c>
      <c r="H143" t="n">
        <v>3.3092</v>
      </c>
      <c r="I143" t="n">
        <v>2</v>
      </c>
      <c r="J143" t="n">
        <v>67.6</v>
      </c>
      <c r="K143" t="str">
        <f>=IF(MOD(A143,10)&lt;7,"train","test")</f>
      </c>
      <c r="L143" s="5" t="str">
        <f>=$P$6+$P$7*D143+$P$8*E143+$P$9*F143+$P$10*G143+$P$11*H143+$P$12*I143</f>
      </c>
      <c r="M143" s="5" t="str">
        <f>=(J143-L143)^2</f>
      </c>
    </row>
    <row r="144">
      <c r="A144" t="n">
        <v>133526</v>
      </c>
      <c r="B144" t="s">
        <v>1112</v>
      </c>
      <c r="C144" t="s">
        <v>163</v>
      </c>
      <c r="D144" t="n">
        <v>76</v>
      </c>
      <c r="E144" t="n">
        <v>13763</v>
      </c>
      <c r="F144" t="n">
        <v>53</v>
      </c>
      <c r="G144" t="n">
        <v>18</v>
      </c>
      <c r="H144" t="n">
        <v>3.0874</v>
      </c>
      <c r="I144" t="n">
        <v>0.4</v>
      </c>
      <c r="J144" t="n">
        <v>28</v>
      </c>
      <c r="K144" t="str">
        <f>=IF(MOD(A144,10)&lt;7,"train","test")</f>
      </c>
      <c r="L144" s="5" t="str">
        <f>=$P$6+$P$7*D144+$P$8*E144+$P$9*F144+$P$10*G144+$P$11*H144+$P$12*I144</f>
      </c>
      <c r="M144" s="5" t="str">
        <f>=(J144-L144)^2</f>
      </c>
    </row>
    <row r="145">
      <c r="A145" t="n">
        <v>133553</v>
      </c>
      <c r="B145" t="s">
        <v>1113</v>
      </c>
      <c r="C145" t="s">
        <v>163</v>
      </c>
      <c r="D145" t="n">
        <v>15</v>
      </c>
      <c r="E145" t="n">
        <v>41550</v>
      </c>
      <c r="F145" t="n">
        <v>85</v>
      </c>
      <c r="G145" t="n">
        <v>18</v>
      </c>
      <c r="H145" t="n">
        <v>4.0463</v>
      </c>
      <c r="I145" t="n">
        <v>3.7</v>
      </c>
      <c r="J145" t="n">
        <v>67.8</v>
      </c>
      <c r="K145" t="str">
        <f>=IF(MOD(A145,10)&lt;7,"train","test")</f>
      </c>
      <c r="L145" s="5" t="str">
        <f>=$P$6+$P$7*D145+$P$8*E145+$P$9*F145+$P$10*G145+$P$11*H145+$P$12*I145</f>
      </c>
      <c r="M145" s="5" t="str">
        <f>=(J145-L145)^2</f>
      </c>
    </row>
    <row r="146">
      <c r="A146" t="n">
        <v>133650</v>
      </c>
      <c r="B146" t="s">
        <v>1114</v>
      </c>
      <c r="C146" t="s">
        <v>149</v>
      </c>
      <c r="D146" t="n">
        <v>56</v>
      </c>
      <c r="E146" t="n">
        <v>15491</v>
      </c>
      <c r="F146" t="n">
        <v>86</v>
      </c>
      <c r="G146" t="n">
        <v>14</v>
      </c>
      <c r="H146" t="n">
        <v>4.0182</v>
      </c>
      <c r="I146" t="n">
        <v>0.4</v>
      </c>
      <c r="J146" t="n">
        <v>51.9</v>
      </c>
      <c r="K146" t="str">
        <f>=IF(MOD(A146,10)&lt;7,"train","test")</f>
      </c>
      <c r="L146" s="5" t="str">
        <f>=$P$6+$P$7*D146+$P$8*E146+$P$9*F146+$P$10*G146+$P$11*H146+$P$12*I146</f>
      </c>
      <c r="M146" s="5" t="str">
        <f>=(J146-L146)^2</f>
      </c>
    </row>
    <row r="147">
      <c r="A147" t="n">
        <v>133711</v>
      </c>
      <c r="B147" t="s">
        <v>1118</v>
      </c>
      <c r="C147" t="s">
        <v>163</v>
      </c>
      <c r="D147" t="n">
        <v>28</v>
      </c>
      <c r="E147" t="n">
        <v>31085</v>
      </c>
      <c r="F147" t="n">
        <v>68</v>
      </c>
      <c r="G147" t="n">
        <v>16</v>
      </c>
      <c r="H147" t="n">
        <v>3.4381</v>
      </c>
      <c r="I147" t="n">
        <v>1</v>
      </c>
      <c r="J147" t="n">
        <v>55.9</v>
      </c>
      <c r="K147" t="str">
        <f>=IF(MOD(A147,10)&lt;7,"train","test")</f>
      </c>
      <c r="L147" s="5" t="str">
        <f>=$P$6+$P$7*D147+$P$8*E147+$P$9*F147+$P$10*G147+$P$11*H147+$P$12*I147</f>
      </c>
      <c r="M147" s="5" t="str">
        <f>=(J147-L147)^2</f>
      </c>
    </row>
    <row r="148">
      <c r="A148" t="n">
        <v>133872</v>
      </c>
      <c r="B148" t="s">
        <v>1127</v>
      </c>
      <c r="C148" t="s">
        <v>163</v>
      </c>
      <c r="D148" t="n">
        <v>37</v>
      </c>
      <c r="E148" t="n">
        <v>30340</v>
      </c>
      <c r="F148" t="n">
        <v>48</v>
      </c>
      <c r="G148" t="n">
        <v>6</v>
      </c>
      <c r="H148" t="n">
        <v>3.3259</v>
      </c>
      <c r="I148" t="n">
        <v>4.5</v>
      </c>
      <c r="J148" t="n">
        <v>34.4</v>
      </c>
      <c r="K148" t="str">
        <f>=IF(MOD(A148,10)&lt;7,"train","test")</f>
      </c>
      <c r="L148" s="5" t="str">
        <f>=$P$6+$P$7*D148+$P$8*E148+$P$9*F148+$P$10*G148+$P$11*H148+$P$12*I148</f>
      </c>
      <c r="M148" s="5" t="str">
        <f>=(J148-L148)^2</f>
      </c>
    </row>
    <row r="149">
      <c r="A149" t="n">
        <v>133881</v>
      </c>
      <c r="B149" t="s">
        <v>1128</v>
      </c>
      <c r="C149" t="s">
        <v>163</v>
      </c>
      <c r="D149" t="n">
        <v>20</v>
      </c>
      <c r="E149" t="n">
        <v>36364</v>
      </c>
      <c r="F149" t="n">
        <v>77</v>
      </c>
      <c r="G149" t="n">
        <v>13</v>
      </c>
      <c r="H149" t="n">
        <v>4.006</v>
      </c>
      <c r="I149" t="n">
        <v>1.9</v>
      </c>
      <c r="J149" t="n">
        <v>65.5</v>
      </c>
      <c r="K149" t="str">
        <f>=IF(MOD(A149,10)&lt;7,"train","test")</f>
      </c>
      <c r="L149" s="5" t="str">
        <f>=$P$6+$P$7*D149+$P$8*E149+$P$9*F149+$P$10*G149+$P$11*H149+$P$12*I149</f>
      </c>
      <c r="M149" s="5" t="str">
        <f>=(J149-L149)^2</f>
      </c>
    </row>
    <row r="150">
      <c r="A150" t="n">
        <v>133951</v>
      </c>
      <c r="B150" t="s">
        <v>1129</v>
      </c>
      <c r="C150" t="s">
        <v>149</v>
      </c>
      <c r="D150" t="n">
        <v>40</v>
      </c>
      <c r="E150" t="n">
        <v>10742</v>
      </c>
      <c r="F150" t="n">
        <v>92</v>
      </c>
      <c r="G150" t="n">
        <v>24</v>
      </c>
      <c r="H150" t="n">
        <v>4.8426</v>
      </c>
      <c r="I150" t="n">
        <v>2.5</v>
      </c>
      <c r="J150" t="n">
        <v>73.9</v>
      </c>
      <c r="K150" t="str">
        <f>=IF(MOD(A150,10)&lt;7,"train","test")</f>
      </c>
      <c r="L150" s="5" t="str">
        <f>=$P$6+$P$7*D150+$P$8*E150+$P$9*F150+$P$10*G150+$P$11*H150+$P$12*I150</f>
      </c>
      <c r="M150" s="5" t="str">
        <f>=(J150-L150)^2</f>
      </c>
    </row>
    <row r="151">
      <c r="A151" t="n">
        <v>134130</v>
      </c>
      <c r="B151" t="s">
        <v>1140</v>
      </c>
      <c r="C151" t="s">
        <v>149</v>
      </c>
      <c r="D151" t="n">
        <v>22</v>
      </c>
      <c r="E151" t="n">
        <v>11521</v>
      </c>
      <c r="F151" t="n">
        <v>97</v>
      </c>
      <c r="G151" t="n">
        <v>16</v>
      </c>
      <c r="H151" t="n">
        <v>4.798</v>
      </c>
      <c r="I151" t="n">
        <v>10.6</v>
      </c>
      <c r="J151" t="n">
        <v>91.4</v>
      </c>
      <c r="K151" t="str">
        <f>=IF(MOD(A151,10)&lt;7,"train","test")</f>
      </c>
      <c r="L151" s="5" t="str">
        <f>=$P$6+$P$7*D151+$P$8*E151+$P$9*F151+$P$10*G151+$P$11*H151+$P$12*I151</f>
      </c>
      <c r="M151" s="5" t="str">
        <f>=(J151-L151)^2</f>
      </c>
    </row>
    <row r="152">
      <c r="A152" t="n">
        <v>134945</v>
      </c>
      <c r="B152" t="s">
        <v>1159</v>
      </c>
      <c r="C152" t="s">
        <v>163</v>
      </c>
      <c r="D152" t="n">
        <v>30</v>
      </c>
      <c r="E152" t="n">
        <v>25745</v>
      </c>
      <c r="F152" t="n">
        <v>75</v>
      </c>
      <c r="G152" t="n">
        <v>13</v>
      </c>
      <c r="H152" t="n">
        <v>3.7515</v>
      </c>
      <c r="I152" t="n">
        <v>2.6</v>
      </c>
      <c r="J152" t="n">
        <v>57</v>
      </c>
      <c r="K152" t="str">
        <f>=IF(MOD(A152,10)&lt;7,"train","test")</f>
      </c>
      <c r="L152" s="5" t="str">
        <f>=$P$6+$P$7*D152+$P$8*E152+$P$9*F152+$P$10*G152+$P$11*H152+$P$12*I152</f>
      </c>
      <c r="M152" s="5" t="str">
        <f>=(J152-L152)^2</f>
      </c>
    </row>
    <row r="153">
      <c r="A153" t="n">
        <v>135081</v>
      </c>
      <c r="B153" t="s">
        <v>1160</v>
      </c>
      <c r="C153" t="s">
        <v>163</v>
      </c>
      <c r="D153" t="n">
        <v>58</v>
      </c>
      <c r="E153" t="n">
        <v>33865</v>
      </c>
      <c r="F153" t="n">
        <v>76</v>
      </c>
      <c r="G153" t="n">
        <v>14</v>
      </c>
      <c r="H153" t="n">
        <v>4.508</v>
      </c>
      <c r="I153" t="n">
        <v>1.8</v>
      </c>
      <c r="J153" t="n">
        <v>43.4</v>
      </c>
      <c r="K153" t="str">
        <f>=IF(MOD(A153,10)&lt;7,"train","test")</f>
      </c>
      <c r="L153" s="5" t="str">
        <f>=$P$6+$P$7*D153+$P$8*E153+$P$9*F153+$P$10*G153+$P$11*H153+$P$12*I153</f>
      </c>
      <c r="M153" s="5" t="str">
        <f>=(J153-L153)^2</f>
      </c>
    </row>
    <row r="154">
      <c r="A154" t="n">
        <v>135726</v>
      </c>
      <c r="B154" t="s">
        <v>1186</v>
      </c>
      <c r="C154" t="s">
        <v>163</v>
      </c>
      <c r="D154" t="n">
        <v>15</v>
      </c>
      <c r="E154" t="n">
        <v>41028</v>
      </c>
      <c r="F154" t="n">
        <v>92</v>
      </c>
      <c r="G154" t="n">
        <v>11</v>
      </c>
      <c r="H154" t="n">
        <v>4.3422</v>
      </c>
      <c r="I154" t="n">
        <v>4.4</v>
      </c>
      <c r="J154" t="n">
        <v>84.2</v>
      </c>
      <c r="K154" t="str">
        <f>=IF(MOD(A154,10)&lt;7,"train","test")</f>
      </c>
      <c r="L154" s="5" t="str">
        <f>=$P$6+$P$7*D154+$P$8*E154+$P$9*F154+$P$10*G154+$P$11*H154+$P$12*I154</f>
      </c>
      <c r="M154" s="5" t="str">
        <f>=(J154-L154)^2</f>
      </c>
    </row>
    <row r="155">
      <c r="A155" t="n">
        <v>136172</v>
      </c>
      <c r="B155" t="s">
        <v>1192</v>
      </c>
      <c r="C155" t="s">
        <v>149</v>
      </c>
      <c r="D155" t="n">
        <v>31</v>
      </c>
      <c r="E155" t="n">
        <v>10628</v>
      </c>
      <c r="F155" t="n">
        <v>81</v>
      </c>
      <c r="G155" t="n">
        <v>19</v>
      </c>
      <c r="H155" t="n">
        <v>4.2939</v>
      </c>
      <c r="I155" t="n">
        <v>5.8</v>
      </c>
      <c r="J155" t="n">
        <v>62.9</v>
      </c>
      <c r="K155" t="str">
        <f>=IF(MOD(A155,10)&lt;7,"train","test")</f>
      </c>
      <c r="L155" s="5" t="str">
        <f>=$P$6+$P$7*D155+$P$8*E155+$P$9*F155+$P$10*G155+$P$11*H155+$P$12*I155</f>
      </c>
      <c r="M155" s="5" t="str">
        <f>=(J155-L155)^2</f>
      </c>
    </row>
    <row r="156">
      <c r="A156" t="n">
        <v>136215</v>
      </c>
      <c r="B156" t="s">
        <v>1193</v>
      </c>
      <c r="C156" t="s">
        <v>163</v>
      </c>
      <c r="D156" t="n">
        <v>37</v>
      </c>
      <c r="E156" t="n">
        <v>32756</v>
      </c>
      <c r="F156" t="n">
        <v>76</v>
      </c>
      <c r="G156" t="n">
        <v>17</v>
      </c>
      <c r="H156" t="n">
        <v>4.3714</v>
      </c>
      <c r="I156" t="n">
        <v>11.4</v>
      </c>
      <c r="J156" t="n">
        <v>64.3</v>
      </c>
      <c r="K156" t="str">
        <f>=IF(MOD(A156,10)&lt;7,"train","test")</f>
      </c>
      <c r="L156" s="5" t="str">
        <f>=$P$6+$P$7*D156+$P$8*E156+$P$9*F156+$P$10*G156+$P$11*H156+$P$12*I156</f>
      </c>
      <c r="M156" s="5" t="str">
        <f>=(J156-L156)^2</f>
      </c>
    </row>
    <row r="157">
      <c r="A157" t="n">
        <v>136330</v>
      </c>
      <c r="B157" t="s">
        <v>1197</v>
      </c>
      <c r="C157" t="s">
        <v>163</v>
      </c>
      <c r="D157" t="n">
        <v>25</v>
      </c>
      <c r="E157" t="n">
        <v>31103</v>
      </c>
      <c r="F157" t="n">
        <v>67</v>
      </c>
      <c r="G157" t="n">
        <v>13</v>
      </c>
      <c r="H157" t="n">
        <v>3.6383</v>
      </c>
      <c r="I157" t="n">
        <v>1.8</v>
      </c>
      <c r="J157" t="n">
        <v>58.7</v>
      </c>
      <c r="K157" t="str">
        <f>=IF(MOD(A157,10)&lt;7,"train","test")</f>
      </c>
      <c r="L157" s="5" t="str">
        <f>=$P$6+$P$7*D157+$P$8*E157+$P$9*F157+$P$10*G157+$P$11*H157+$P$12*I157</f>
      </c>
      <c r="M157" s="5" t="str">
        <f>=(J157-L157)^2</f>
      </c>
    </row>
    <row r="158">
      <c r="A158" t="n">
        <v>136774</v>
      </c>
      <c r="B158" t="s">
        <v>1213</v>
      </c>
      <c r="C158" t="s">
        <v>163</v>
      </c>
      <c r="D158" t="n">
        <v>21</v>
      </c>
      <c r="E158" t="n">
        <v>60362</v>
      </c>
      <c r="F158" t="n">
        <v>84</v>
      </c>
      <c r="G158" t="n">
        <v>11</v>
      </c>
      <c r="H158" t="n">
        <v>3.236</v>
      </c>
      <c r="I158" t="n">
        <v>9.8</v>
      </c>
      <c r="J158" t="n">
        <v>70.8</v>
      </c>
      <c r="K158" t="str">
        <f>=IF(MOD(A158,10)&lt;7,"train","test")</f>
      </c>
      <c r="L158" s="5" t="str">
        <f>=$P$6+$P$7*D158+$P$8*E158+$P$9*F158+$P$10*G158+$P$11*H158+$P$12*I158</f>
      </c>
      <c r="M158" s="5" t="str">
        <f>=(J158-L158)^2</f>
      </c>
    </row>
    <row r="159">
      <c r="A159" t="n">
        <v>136950</v>
      </c>
      <c r="B159" t="s">
        <v>1216</v>
      </c>
      <c r="C159" t="s">
        <v>163</v>
      </c>
      <c r="D159" t="n">
        <v>22</v>
      </c>
      <c r="E159" t="n">
        <v>37134</v>
      </c>
      <c r="F159" t="n">
        <v>85</v>
      </c>
      <c r="G159" t="n">
        <v>13</v>
      </c>
      <c r="H159" t="n">
        <v>3.5049</v>
      </c>
      <c r="I159" t="n">
        <v>3.4</v>
      </c>
      <c r="J159" t="n">
        <v>76.9</v>
      </c>
      <c r="K159" t="str">
        <f>=IF(MOD(A159,10)&lt;7,"train","test")</f>
      </c>
      <c r="L159" s="5" t="str">
        <f>=$P$6+$P$7*D159+$P$8*E159+$P$9*F159+$P$10*G159+$P$11*H159+$P$12*I159</f>
      </c>
      <c r="M159" s="5" t="str">
        <f>=(J159-L159)^2</f>
      </c>
    </row>
    <row r="160">
      <c r="A160" t="n">
        <v>137032</v>
      </c>
      <c r="B160" t="s">
        <v>1218</v>
      </c>
      <c r="C160" t="s">
        <v>163</v>
      </c>
      <c r="D160" t="n">
        <v>37</v>
      </c>
      <c r="E160" t="n">
        <v>19478</v>
      </c>
      <c r="F160" t="n">
        <v>58</v>
      </c>
      <c r="G160" t="n">
        <v>20</v>
      </c>
      <c r="H160" t="n">
        <v>4.151</v>
      </c>
      <c r="I160" t="n">
        <v>1</v>
      </c>
      <c r="J160" t="n">
        <v>48.8</v>
      </c>
      <c r="K160" t="str">
        <f>=IF(MOD(A160,10)&lt;7,"train","test")</f>
      </c>
      <c r="L160" s="5" t="str">
        <f>=$P$6+$P$7*D160+$P$8*E160+$P$9*F160+$P$10*G160+$P$11*H160+$P$12*I160</f>
      </c>
      <c r="M160" s="5" t="str">
        <f>=(J160-L160)^2</f>
      </c>
    </row>
    <row r="161">
      <c r="A161" t="n">
        <v>137351</v>
      </c>
      <c r="B161" t="s">
        <v>1232</v>
      </c>
      <c r="C161" t="s">
        <v>149</v>
      </c>
      <c r="D161" t="n">
        <v>30</v>
      </c>
      <c r="E161" t="n">
        <v>11578</v>
      </c>
      <c r="F161" t="n">
        <v>91</v>
      </c>
      <c r="G161" t="n">
        <v>22</v>
      </c>
      <c r="H161" t="n">
        <v>4.7627</v>
      </c>
      <c r="I161" t="n">
        <v>7.9</v>
      </c>
      <c r="J161" t="n">
        <v>74.6</v>
      </c>
      <c r="K161" t="str">
        <f>=IF(MOD(A161,10)&lt;7,"train","test")</f>
      </c>
      <c r="L161" s="5" t="str">
        <f>=$P$6+$P$7*D161+$P$8*E161+$P$9*F161+$P$10*G161+$P$11*H161+$P$12*I161</f>
      </c>
      <c r="M161" s="5" t="str">
        <f>=(J161-L161)^2</f>
      </c>
    </row>
    <row r="162">
      <c r="A162" t="n">
        <v>137476</v>
      </c>
      <c r="B162" t="s">
        <v>1233</v>
      </c>
      <c r="C162" t="s">
        <v>163</v>
      </c>
      <c r="D162" t="n">
        <v>25</v>
      </c>
      <c r="E162" t="n">
        <v>27029</v>
      </c>
      <c r="F162" t="n">
        <v>55</v>
      </c>
      <c r="G162" t="n">
        <v>17</v>
      </c>
      <c r="H162" t="n">
        <v>3.8798</v>
      </c>
      <c r="I162" t="n">
        <v>0.9</v>
      </c>
      <c r="J162" t="n">
        <v>43.4</v>
      </c>
      <c r="K162" t="str">
        <f>=IF(MOD(A162,10)&lt;7,"train","test")</f>
      </c>
      <c r="L162" s="5" t="str">
        <f>=$P$6+$P$7*D162+$P$8*E162+$P$9*F162+$P$10*G162+$P$11*H162+$P$12*I162</f>
      </c>
      <c r="M162" s="5" t="str">
        <f>=(J162-L162)^2</f>
      </c>
    </row>
    <row r="163">
      <c r="A163" t="n">
        <v>137546</v>
      </c>
      <c r="B163" t="s">
        <v>1234</v>
      </c>
      <c r="C163" t="s">
        <v>163</v>
      </c>
      <c r="D163" t="n">
        <v>35</v>
      </c>
      <c r="E163" t="n">
        <v>22914</v>
      </c>
      <c r="F163" t="n">
        <v>73</v>
      </c>
      <c r="G163" t="n">
        <v>10</v>
      </c>
      <c r="H163" t="n">
        <v>3.627</v>
      </c>
      <c r="I163" t="n">
        <v>1.7</v>
      </c>
      <c r="J163" t="n">
        <v>62.8</v>
      </c>
      <c r="K163" t="str">
        <f>=IF(MOD(A163,10)&lt;7,"train","test")</f>
      </c>
      <c r="L163" s="5" t="str">
        <f>=$P$6+$P$7*D163+$P$8*E163+$P$9*F163+$P$10*G163+$P$11*H163+$P$12*I163</f>
      </c>
      <c r="M163" s="5" t="str">
        <f>=(J163-L163)^2</f>
      </c>
    </row>
    <row r="164">
      <c r="A164" t="n">
        <v>137564</v>
      </c>
      <c r="B164" t="s">
        <v>1236</v>
      </c>
      <c r="C164" t="s">
        <v>163</v>
      </c>
      <c r="D164" t="n">
        <v>22</v>
      </c>
      <c r="E164" t="n">
        <v>27935</v>
      </c>
      <c r="F164" t="n">
        <v>72</v>
      </c>
      <c r="G164" t="n">
        <v>26</v>
      </c>
      <c r="H164" t="n">
        <v>4.0841</v>
      </c>
      <c r="I164" t="n">
        <v>2.1</v>
      </c>
      <c r="J164" t="n">
        <v>48.9</v>
      </c>
      <c r="K164" t="str">
        <f>=IF(MOD(A164,10)&lt;7,"train","test")</f>
      </c>
      <c r="L164" s="5" t="str">
        <f>=$P$6+$P$7*D164+$P$8*E164+$P$9*F164+$P$10*G164+$P$11*H164+$P$12*I164</f>
      </c>
      <c r="M164" s="5" t="str">
        <f>=(J164-L164)^2</f>
      </c>
    </row>
    <row r="165">
      <c r="A165" t="n">
        <v>137953</v>
      </c>
      <c r="B165" t="s">
        <v>1247</v>
      </c>
      <c r="C165" t="s">
        <v>163</v>
      </c>
      <c r="D165" t="n">
        <v>46</v>
      </c>
      <c r="E165" t="n">
        <v>18671</v>
      </c>
      <c r="F165" t="n">
        <v>52</v>
      </c>
      <c r="G165" t="n">
        <v>12</v>
      </c>
      <c r="H165" t="n">
        <v>2.6712</v>
      </c>
      <c r="I165" t="n">
        <v>0.9</v>
      </c>
      <c r="J165" t="n">
        <v>32.6</v>
      </c>
      <c r="K165" t="str">
        <f>=IF(MOD(A165,10)&lt;7,"train","test")</f>
      </c>
      <c r="L165" s="5" t="str">
        <f>=$P$6+$P$7*D165+$P$8*E165+$P$9*F165+$P$10*G165+$P$11*H165+$P$12*I165</f>
      </c>
      <c r="M165" s="5" t="str">
        <f>=(J165-L165)^2</f>
      </c>
    </row>
    <row r="166">
      <c r="A166" t="n">
        <v>138275</v>
      </c>
      <c r="B166" t="s">
        <v>1251</v>
      </c>
      <c r="C166" t="s">
        <v>163</v>
      </c>
      <c r="D166" t="n">
        <v>53</v>
      </c>
      <c r="E166" t="n">
        <v>21471</v>
      </c>
      <c r="F166" t="n">
        <v>45</v>
      </c>
      <c r="G166" t="n">
        <v>13</v>
      </c>
      <c r="H166" t="n">
        <v>2.9814</v>
      </c>
      <c r="I166" t="n">
        <v>0.8</v>
      </c>
      <c r="J166" t="n">
        <v>30.5</v>
      </c>
      <c r="K166" t="str">
        <f>=IF(MOD(A166,10)&lt;7,"train","test")</f>
      </c>
      <c r="L166" s="5" t="str">
        <f>=$P$6+$P$7*D166+$P$8*E166+$P$9*F166+$P$10*G166+$P$11*H166+$P$12*I166</f>
      </c>
      <c r="M166" s="5" t="str">
        <f>=(J166-L166)^2</f>
      </c>
    </row>
    <row r="167">
      <c r="A167" t="n">
        <v>138293</v>
      </c>
      <c r="B167" t="s">
        <v>1255</v>
      </c>
      <c r="C167" t="s">
        <v>163</v>
      </c>
      <c r="D167" t="n">
        <v>54</v>
      </c>
      <c r="E167" t="n">
        <v>29716</v>
      </c>
      <c r="F167" t="n">
        <v>55</v>
      </c>
      <c r="G167" t="n">
        <v>18</v>
      </c>
      <c r="H167" t="n">
        <v>3.1041</v>
      </c>
      <c r="I167" t="n">
        <v>1.2</v>
      </c>
      <c r="J167" t="n">
        <v>25.4</v>
      </c>
      <c r="K167" t="str">
        <f>=IF(MOD(A167,10)&lt;7,"train","test")</f>
      </c>
      <c r="L167" s="5" t="str">
        <f>=$P$6+$P$7*D167+$P$8*E167+$P$9*F167+$P$10*G167+$P$11*H167+$P$12*I167</f>
      </c>
      <c r="M167" s="5" t="str">
        <f>=(J167-L167)^2</f>
      </c>
    </row>
    <row r="168">
      <c r="A168" t="n">
        <v>138354</v>
      </c>
      <c r="B168" t="s">
        <v>1258</v>
      </c>
      <c r="C168" t="s">
        <v>149</v>
      </c>
      <c r="D168" t="n">
        <v>33</v>
      </c>
      <c r="E168" t="n">
        <v>8908</v>
      </c>
      <c r="F168" t="n">
        <v>88</v>
      </c>
      <c r="G168" t="n">
        <v>22</v>
      </c>
      <c r="H168" t="n">
        <v>4.2379</v>
      </c>
      <c r="I168" t="n">
        <v>3.3</v>
      </c>
      <c r="J168" t="n">
        <v>61.8</v>
      </c>
      <c r="K168" t="str">
        <f>=IF(MOD(A168,10)&lt;7,"train","test")</f>
      </c>
      <c r="L168" s="5" t="str">
        <f>=$P$6+$P$7*D168+$P$8*E168+$P$9*F168+$P$10*G168+$P$11*H168+$P$12*I168</f>
      </c>
      <c r="M168" s="5" t="str">
        <f>=(J168-L168)^2</f>
      </c>
    </row>
    <row r="169">
      <c r="A169" t="n">
        <v>138600</v>
      </c>
      <c r="B169" t="s">
        <v>1268</v>
      </c>
      <c r="C169" t="s">
        <v>163</v>
      </c>
      <c r="D169" t="n">
        <v>36</v>
      </c>
      <c r="E169" t="n">
        <v>25609</v>
      </c>
      <c r="F169" t="n">
        <v>80</v>
      </c>
      <c r="G169" t="n">
        <v>10</v>
      </c>
      <c r="H169" t="n">
        <v>3.098</v>
      </c>
      <c r="I169" t="n">
        <v>6.1</v>
      </c>
      <c r="J169" t="n">
        <v>70.5</v>
      </c>
      <c r="K169" t="str">
        <f>=IF(MOD(A169,10)&lt;7,"train","test")</f>
      </c>
      <c r="L169" s="5" t="str">
        <f>=$P$6+$P$7*D169+$P$8*E169+$P$9*F169+$P$10*G169+$P$11*H169+$P$12*I169</f>
      </c>
      <c r="M169" s="5" t="str">
        <f>=(J169-L169)^2</f>
      </c>
    </row>
    <row r="170">
      <c r="A170" t="n">
        <v>138716</v>
      </c>
      <c r="B170" t="s">
        <v>1276</v>
      </c>
      <c r="C170" t="s">
        <v>149</v>
      </c>
      <c r="D170" t="n">
        <v>65</v>
      </c>
      <c r="E170" t="n">
        <v>13775</v>
      </c>
      <c r="F170" t="n">
        <v>78</v>
      </c>
      <c r="G170" t="n">
        <v>20</v>
      </c>
      <c r="H170" t="n">
        <v>3.881</v>
      </c>
      <c r="I170" t="n">
        <v>0.4</v>
      </c>
      <c r="J170" t="n">
        <v>29.1</v>
      </c>
      <c r="K170" t="str">
        <f>=IF(MOD(A170,10)&lt;7,"train","test")</f>
      </c>
      <c r="L170" s="5" t="str">
        <f>=$P$6+$P$7*D170+$P$8*E170+$P$9*F170+$P$10*G170+$P$11*H170+$P$12*I170</f>
      </c>
      <c r="M170" s="5" t="str">
        <f>=(J170-L170)^2</f>
      </c>
    </row>
    <row r="171">
      <c r="A171" t="n">
        <v>139144</v>
      </c>
      <c r="B171" t="s">
        <v>1291</v>
      </c>
      <c r="C171" t="s">
        <v>163</v>
      </c>
      <c r="D171" t="n">
        <v>24</v>
      </c>
      <c r="E171" t="n">
        <v>25383</v>
      </c>
      <c r="F171" t="n">
        <v>83</v>
      </c>
      <c r="G171" t="n">
        <v>12</v>
      </c>
      <c r="H171" t="n">
        <v>3.392</v>
      </c>
      <c r="I171" t="n">
        <v>3.2</v>
      </c>
      <c r="J171" t="n">
        <v>73.9</v>
      </c>
      <c r="K171" t="str">
        <f>=IF(MOD(A171,10)&lt;7,"train","test")</f>
      </c>
      <c r="L171" s="5" t="str">
        <f>=$P$6+$P$7*D171+$P$8*E171+$P$9*F171+$P$10*G171+$P$11*H171+$P$12*I171</f>
      </c>
      <c r="M171" s="5" t="str">
        <f>=(J171-L171)^2</f>
      </c>
    </row>
    <row r="172">
      <c r="A172" t="n">
        <v>139205</v>
      </c>
      <c r="B172" t="s">
        <v>1295</v>
      </c>
      <c r="C172" t="s">
        <v>163</v>
      </c>
      <c r="D172" t="n">
        <v>46</v>
      </c>
      <c r="E172" t="n">
        <v>22488</v>
      </c>
      <c r="F172" t="n">
        <v>38</v>
      </c>
      <c r="G172" t="n">
        <v>14</v>
      </c>
      <c r="H172" t="n">
        <v>3.0282</v>
      </c>
      <c r="I172" t="n">
        <v>2</v>
      </c>
      <c r="J172" t="n">
        <v>19.9</v>
      </c>
      <c r="K172" t="str">
        <f>=IF(MOD(A172,10)&lt;7,"train","test")</f>
      </c>
      <c r="L172" s="5" t="str">
        <f>=$P$6+$P$7*D172+$P$8*E172+$P$9*F172+$P$10*G172+$P$11*H172+$P$12*I172</f>
      </c>
      <c r="M172" s="5" t="str">
        <f>=(J172-L172)^2</f>
      </c>
    </row>
    <row r="173">
      <c r="A173" t="n">
        <v>139250</v>
      </c>
      <c r="B173" t="s">
        <v>1297</v>
      </c>
      <c r="C173" t="s">
        <v>149</v>
      </c>
      <c r="D173" t="n">
        <v>41</v>
      </c>
      <c r="E173" t="n">
        <v>12670</v>
      </c>
      <c r="F173" t="n">
        <v>53</v>
      </c>
      <c r="G173" t="n">
        <v>20</v>
      </c>
      <c r="H173" t="n">
        <v>3.5915</v>
      </c>
      <c r="I173" t="n">
        <v>2.1</v>
      </c>
      <c r="J173" t="n">
        <v>25.8</v>
      </c>
      <c r="K173" t="str">
        <f>=IF(MOD(A173,10)&lt;7,"train","test")</f>
      </c>
      <c r="L173" s="5" t="str">
        <f>=$P$6+$P$7*D173+$P$8*E173+$P$9*F173+$P$10*G173+$P$11*H173+$P$12*I173</f>
      </c>
      <c r="M173" s="5" t="str">
        <f>=(J173-L173)^2</f>
      </c>
    </row>
    <row r="174">
      <c r="A174" t="n">
        <v>139311</v>
      </c>
      <c r="B174" t="s">
        <v>1301</v>
      </c>
      <c r="C174" t="s">
        <v>149</v>
      </c>
      <c r="D174" t="n">
        <v>52</v>
      </c>
      <c r="E174" t="n">
        <v>9397</v>
      </c>
      <c r="F174" t="n">
        <v>73</v>
      </c>
      <c r="G174" t="n">
        <v>17</v>
      </c>
      <c r="H174" t="n">
        <v>3.8555</v>
      </c>
      <c r="I174" t="n">
        <v>7.2</v>
      </c>
      <c r="J174" t="n">
        <v>35.1</v>
      </c>
      <c r="K174" t="str">
        <f>=IF(MOD(A174,10)&lt;7,"train","test")</f>
      </c>
      <c r="L174" s="5" t="str">
        <f>=$P$6+$P$7*D174+$P$8*E174+$P$9*F174+$P$10*G174+$P$11*H174+$P$12*I174</f>
      </c>
      <c r="M174" s="5" t="str">
        <f>=(J174-L174)^2</f>
      </c>
    </row>
    <row r="175">
      <c r="A175" t="n">
        <v>139366</v>
      </c>
      <c r="B175" t="s">
        <v>1305</v>
      </c>
      <c r="C175" t="s">
        <v>149</v>
      </c>
      <c r="D175" t="n">
        <v>44</v>
      </c>
      <c r="E175" t="n">
        <v>11384</v>
      </c>
      <c r="F175" t="n">
        <v>73</v>
      </c>
      <c r="G175" t="n">
        <v>18</v>
      </c>
      <c r="H175" t="n">
        <v>3.9564</v>
      </c>
      <c r="I175" t="n">
        <v>2.7</v>
      </c>
      <c r="J175" t="n">
        <v>42</v>
      </c>
      <c r="K175" t="str">
        <f>=IF(MOD(A175,10)&lt;7,"train","test")</f>
      </c>
      <c r="L175" s="5" t="str">
        <f>=$P$6+$P$7*D175+$P$8*E175+$P$9*F175+$P$10*G175+$P$11*H175+$P$12*I175</f>
      </c>
      <c r="M175" s="5" t="str">
        <f>=(J175-L175)^2</f>
      </c>
    </row>
    <row r="176">
      <c r="A176" t="n">
        <v>139393</v>
      </c>
      <c r="B176" t="s">
        <v>1308</v>
      </c>
      <c r="C176" t="s">
        <v>163</v>
      </c>
      <c r="D176" t="n">
        <v>18</v>
      </c>
      <c r="E176" t="n">
        <v>25471</v>
      </c>
      <c r="F176" t="n">
        <v>87</v>
      </c>
      <c r="G176" t="n">
        <v>12</v>
      </c>
      <c r="H176" t="n">
        <v>2.9708</v>
      </c>
      <c r="I176" t="n">
        <v>3</v>
      </c>
      <c r="J176" t="n">
        <v>70.7</v>
      </c>
      <c r="K176" t="str">
        <f>=IF(MOD(A176,10)&lt;7,"train","test")</f>
      </c>
      <c r="L176" s="5" t="str">
        <f>=$P$6+$P$7*D176+$P$8*E176+$P$9*F176+$P$10*G176+$P$11*H176+$P$12*I176</f>
      </c>
      <c r="M176" s="5" t="str">
        <f>=(J176-L176)^2</f>
      </c>
    </row>
    <row r="177">
      <c r="A177" t="n">
        <v>139463</v>
      </c>
      <c r="B177" t="s">
        <v>1310</v>
      </c>
      <c r="C177" t="s">
        <v>149</v>
      </c>
      <c r="D177" t="n">
        <v>50</v>
      </c>
      <c r="E177" t="n">
        <v>5083</v>
      </c>
      <c r="F177" t="n">
        <v>60</v>
      </c>
      <c r="G177" t="n">
        <v>20</v>
      </c>
      <c r="H177" t="n">
        <v>3.7194</v>
      </c>
      <c r="I177" t="n">
        <v>2.3</v>
      </c>
      <c r="J177" t="n">
        <v>30.8</v>
      </c>
      <c r="K177" t="str">
        <f>=IF(MOD(A177,10)&lt;7,"train","test")</f>
      </c>
      <c r="L177" s="5" t="str">
        <f>=$P$6+$P$7*D177+$P$8*E177+$P$9*F177+$P$10*G177+$P$11*H177+$P$12*I177</f>
      </c>
      <c r="M177" s="5" t="str">
        <f>=(J177-L177)^2</f>
      </c>
    </row>
    <row r="178">
      <c r="A178" t="n">
        <v>139630</v>
      </c>
      <c r="B178" t="s">
        <v>1318</v>
      </c>
      <c r="C178" t="s">
        <v>163</v>
      </c>
      <c r="D178" t="n">
        <v>30</v>
      </c>
      <c r="E178" t="n">
        <v>19006</v>
      </c>
      <c r="F178" t="n">
        <v>57</v>
      </c>
      <c r="G178" t="n">
        <v>12</v>
      </c>
      <c r="H178" t="n">
        <v>2.9619</v>
      </c>
      <c r="I178" t="n">
        <v>1.1</v>
      </c>
      <c r="J178" t="n">
        <v>36.9</v>
      </c>
      <c r="K178" t="str">
        <f>=IF(MOD(A178,10)&lt;7,"train","test")</f>
      </c>
      <c r="L178" s="5" t="str">
        <f>=$P$6+$P$7*D178+$P$8*E178+$P$9*F178+$P$10*G178+$P$11*H178+$P$12*I178</f>
      </c>
      <c r="M178" s="5" t="str">
        <f>=(J178-L178)^2</f>
      </c>
    </row>
    <row r="179">
      <c r="A179" t="n">
        <v>139755</v>
      </c>
      <c r="B179" t="s">
        <v>1325</v>
      </c>
      <c r="C179" t="s">
        <v>149</v>
      </c>
      <c r="D179" t="n">
        <v>14</v>
      </c>
      <c r="E179" t="n">
        <v>15901</v>
      </c>
      <c r="F179" t="n">
        <v>98</v>
      </c>
      <c r="G179" t="n">
        <v>18</v>
      </c>
      <c r="H179" t="n">
        <v>4.7303</v>
      </c>
      <c r="I179" t="n">
        <v>30.9</v>
      </c>
      <c r="J179" t="n">
        <v>92.3</v>
      </c>
      <c r="K179" t="str">
        <f>=IF(MOD(A179,10)&lt;7,"train","test")</f>
      </c>
      <c r="L179" s="5" t="str">
        <f>=$P$6+$P$7*D179+$P$8*E179+$P$9*F179+$P$10*G179+$P$11*H179+$P$12*I179</f>
      </c>
      <c r="M179" s="5" t="str">
        <f>=(J179-L179)^2</f>
      </c>
    </row>
    <row r="180">
      <c r="A180" t="n">
        <v>139764</v>
      </c>
      <c r="B180" t="s">
        <v>1326</v>
      </c>
      <c r="C180" t="s">
        <v>149</v>
      </c>
      <c r="D180" t="n">
        <v>41</v>
      </c>
      <c r="E180" t="n">
        <v>11779</v>
      </c>
      <c r="F180" t="n">
        <v>64</v>
      </c>
      <c r="G180" t="n">
        <v>18</v>
      </c>
      <c r="H180" t="n">
        <v>3.5956</v>
      </c>
      <c r="I180" t="n">
        <v>2.2</v>
      </c>
      <c r="J180" t="n">
        <v>31.9</v>
      </c>
      <c r="K180" t="str">
        <f>=IF(MOD(A180,10)&lt;7,"train","test")</f>
      </c>
      <c r="L180" s="5" t="str">
        <f>=$P$6+$P$7*D180+$P$8*E180+$P$9*F180+$P$10*G180+$P$11*H180+$P$12*I180</f>
      </c>
      <c r="M180" s="5" t="str">
        <f>=(J180-L180)^2</f>
      </c>
    </row>
    <row r="181">
      <c r="A181" t="n">
        <v>139861</v>
      </c>
      <c r="B181" t="s">
        <v>1328</v>
      </c>
      <c r="C181" t="s">
        <v>149</v>
      </c>
      <c r="D181" t="n">
        <v>16</v>
      </c>
      <c r="E181" t="n">
        <v>19769</v>
      </c>
      <c r="F181" t="n">
        <v>84</v>
      </c>
      <c r="G181" t="n">
        <v>16</v>
      </c>
      <c r="H181" t="n">
        <v>3.8691</v>
      </c>
      <c r="I181" t="n">
        <v>1.7</v>
      </c>
      <c r="J181" t="n">
        <v>61.6</v>
      </c>
      <c r="K181" t="str">
        <f>=IF(MOD(A181,10)&lt;7,"train","test")</f>
      </c>
      <c r="L181" s="5" t="str">
        <f>=$P$6+$P$7*D181+$P$8*E181+$P$9*F181+$P$10*G181+$P$11*H181+$P$12*I181</f>
      </c>
      <c r="M181" s="5" t="str">
        <f>=(J181-L181)^2</f>
      </c>
    </row>
    <row r="182">
      <c r="A182" t="n">
        <v>139931</v>
      </c>
      <c r="B182" t="s">
        <v>1330</v>
      </c>
      <c r="C182" t="s">
        <v>149</v>
      </c>
      <c r="D182" t="n">
        <v>35</v>
      </c>
      <c r="E182" t="n">
        <v>16957</v>
      </c>
      <c r="F182" t="n">
        <v>77</v>
      </c>
      <c r="G182" t="n">
        <v>24</v>
      </c>
      <c r="H182" t="n">
        <v>4.4715</v>
      </c>
      <c r="I182" t="n">
        <v>2.3</v>
      </c>
      <c r="J182" t="n">
        <v>52.7</v>
      </c>
      <c r="K182" t="str">
        <f>=IF(MOD(A182,10)&lt;7,"train","test")</f>
      </c>
      <c r="L182" s="5" t="str">
        <f>=$P$6+$P$7*D182+$P$8*E182+$P$9*F182+$P$10*G182+$P$11*H182+$P$12*I182</f>
      </c>
      <c r="M182" s="5" t="str">
        <f>=(J182-L182)^2</f>
      </c>
    </row>
    <row r="183">
      <c r="A183" t="n">
        <v>139940</v>
      </c>
      <c r="B183" t="s">
        <v>1332</v>
      </c>
      <c r="C183" t="s">
        <v>149</v>
      </c>
      <c r="D183" t="n">
        <v>50</v>
      </c>
      <c r="E183" t="n">
        <v>16390</v>
      </c>
      <c r="F183" t="n">
        <v>78</v>
      </c>
      <c r="G183" t="n">
        <v>25</v>
      </c>
      <c r="H183" t="n">
        <v>4.6246</v>
      </c>
      <c r="I183" t="n">
        <v>15.4</v>
      </c>
      <c r="J183" t="n">
        <v>53.6</v>
      </c>
      <c r="K183" t="str">
        <f>=IF(MOD(A183,10)&lt;7,"train","test")</f>
      </c>
      <c r="L183" s="5" t="str">
        <f>=$P$6+$P$7*D183+$P$8*E183+$P$9*F183+$P$10*G183+$P$11*H183+$P$12*I183</f>
      </c>
      <c r="M183" s="5" t="str">
        <f>=(J183-L183)^2</f>
      </c>
    </row>
    <row r="184">
      <c r="A184" t="n">
        <v>140234</v>
      </c>
      <c r="B184" t="s">
        <v>1344</v>
      </c>
      <c r="C184" t="s">
        <v>163</v>
      </c>
      <c r="D184" t="n">
        <v>44</v>
      </c>
      <c r="E184" t="n">
        <v>24564</v>
      </c>
      <c r="F184" t="n">
        <v>60</v>
      </c>
      <c r="G184" t="n">
        <v>11</v>
      </c>
      <c r="H184" t="n">
        <v>2.9096</v>
      </c>
      <c r="I184" t="n">
        <v>0.9</v>
      </c>
      <c r="J184" t="n">
        <v>41.8</v>
      </c>
      <c r="K184" t="str">
        <f>=IF(MOD(A184,10)&lt;7,"train","test")</f>
      </c>
      <c r="L184" s="5" t="str">
        <f>=$P$6+$P$7*D184+$P$8*E184+$P$9*F184+$P$10*G184+$P$11*H184+$P$12*I184</f>
      </c>
      <c r="M184" s="5" t="str">
        <f>=(J184-L184)^2</f>
      </c>
    </row>
    <row r="185">
      <c r="A185" t="n">
        <v>140252</v>
      </c>
      <c r="B185" t="s">
        <v>1347</v>
      </c>
      <c r="C185" t="s">
        <v>163</v>
      </c>
      <c r="D185" t="n">
        <v>39</v>
      </c>
      <c r="E185" t="n">
        <v>30403</v>
      </c>
      <c r="F185" t="n">
        <v>63</v>
      </c>
      <c r="G185" t="n">
        <v>16</v>
      </c>
      <c r="H185" t="n">
        <v>3.5164</v>
      </c>
      <c r="I185" t="n">
        <v>2.6</v>
      </c>
      <c r="J185" t="n">
        <v>32.1</v>
      </c>
      <c r="K185" t="str">
        <f>=IF(MOD(A185,10)&lt;7,"train","test")</f>
      </c>
      <c r="L185" s="5" t="str">
        <f>=$P$6+$P$7*D185+$P$8*E185+$P$9*F185+$P$10*G185+$P$11*H185+$P$12*I185</f>
      </c>
      <c r="M185" s="5" t="str">
        <f>=(J185-L185)^2</f>
      </c>
    </row>
    <row r="186">
      <c r="A186" t="n">
        <v>140553</v>
      </c>
      <c r="B186" t="s">
        <v>1353</v>
      </c>
      <c r="C186" t="s">
        <v>163</v>
      </c>
      <c r="D186" t="n">
        <v>44</v>
      </c>
      <c r="E186" t="n">
        <v>34733</v>
      </c>
      <c r="F186" t="n">
        <v>86</v>
      </c>
      <c r="G186" t="n">
        <v>13</v>
      </c>
      <c r="H186" t="n">
        <v>3.4619</v>
      </c>
      <c r="I186" t="n">
        <v>0</v>
      </c>
      <c r="J186" t="n">
        <v>52.7</v>
      </c>
      <c r="K186" t="str">
        <f>=IF(MOD(A186,10)&lt;7,"train","test")</f>
      </c>
      <c r="L186" s="5" t="str">
        <f>=$P$6+$P$7*D186+$P$8*E186+$P$9*F186+$P$10*G186+$P$11*H186+$P$12*I186</f>
      </c>
      <c r="M186" s="5" t="str">
        <f>=(J186-L186)^2</f>
      </c>
    </row>
    <row r="187">
      <c r="A187" t="n">
        <v>140696</v>
      </c>
      <c r="B187" t="s">
        <v>1358</v>
      </c>
      <c r="C187" t="s">
        <v>163</v>
      </c>
      <c r="D187" t="n">
        <v>34</v>
      </c>
      <c r="E187" t="n">
        <v>22251</v>
      </c>
      <c r="F187" t="n">
        <v>75</v>
      </c>
      <c r="G187" t="n">
        <v>14</v>
      </c>
      <c r="H187" t="n">
        <v>3.1875</v>
      </c>
      <c r="I187" t="n">
        <v>4</v>
      </c>
      <c r="J187" t="n">
        <v>53</v>
      </c>
      <c r="K187" t="str">
        <f>=IF(MOD(A187,10)&lt;7,"train","test")</f>
      </c>
      <c r="L187" s="5" t="str">
        <f>=$P$6+$P$7*D187+$P$8*E187+$P$9*F187+$P$10*G187+$P$11*H187+$P$12*I187</f>
      </c>
      <c r="M187" s="5" t="str">
        <f>=(J187-L187)^2</f>
      </c>
    </row>
    <row r="188">
      <c r="A188" t="n">
        <v>140720</v>
      </c>
      <c r="B188" t="s">
        <v>1359</v>
      </c>
      <c r="C188" t="s">
        <v>163</v>
      </c>
      <c r="D188" t="n">
        <v>71</v>
      </c>
      <c r="E188" t="n">
        <v>17048</v>
      </c>
      <c r="F188" t="n">
        <v>54</v>
      </c>
      <c r="G188" t="n">
        <v>11</v>
      </c>
      <c r="H188" t="n">
        <v>2.534</v>
      </c>
      <c r="I188" t="n">
        <v>0</v>
      </c>
      <c r="J188" t="n">
        <v>21.7</v>
      </c>
      <c r="K188" t="str">
        <f>=IF(MOD(A188,10)&lt;7,"train","test")</f>
      </c>
      <c r="L188" s="5" t="str">
        <f>=$P$6+$P$7*D188+$P$8*E188+$P$9*F188+$P$10*G188+$P$11*H188+$P$12*I188</f>
      </c>
      <c r="M188" s="5" t="str">
        <f>=(J188-L188)^2</f>
      </c>
    </row>
    <row r="189">
      <c r="A189" t="n">
        <v>140872</v>
      </c>
      <c r="B189" t="s">
        <v>1363</v>
      </c>
      <c r="C189" t="s">
        <v>163</v>
      </c>
      <c r="D189" t="n">
        <v>39</v>
      </c>
      <c r="E189" t="n">
        <v>27507</v>
      </c>
      <c r="F189" t="n">
        <v>57</v>
      </c>
      <c r="G189" t="n">
        <v>11</v>
      </c>
      <c r="H189" t="n">
        <v>3.0973</v>
      </c>
      <c r="I189" t="n">
        <v>1.1</v>
      </c>
      <c r="J189" t="n">
        <v>35.8</v>
      </c>
      <c r="K189" t="str">
        <f>=IF(MOD(A189,10)&lt;7,"train","test")</f>
      </c>
      <c r="L189" s="5" t="str">
        <f>=$P$6+$P$7*D189+$P$8*E189+$P$9*F189+$P$10*G189+$P$11*H189+$P$12*I189</f>
      </c>
      <c r="M189" s="5" t="str">
        <f>=(J189-L189)^2</f>
      </c>
    </row>
    <row r="190">
      <c r="A190" t="n">
        <v>140951</v>
      </c>
      <c r="B190" t="s">
        <v>1366</v>
      </c>
      <c r="C190" t="s">
        <v>163</v>
      </c>
      <c r="D190" t="n">
        <v>19</v>
      </c>
      <c r="E190" t="n">
        <v>46524</v>
      </c>
      <c r="F190" t="n">
        <v>87</v>
      </c>
      <c r="G190" t="n">
        <v>20</v>
      </c>
      <c r="H190" t="n">
        <v>4.2641</v>
      </c>
      <c r="I190" t="n">
        <v>6</v>
      </c>
      <c r="J190" t="n">
        <v>70.5</v>
      </c>
      <c r="K190" t="str">
        <f>=IF(MOD(A190,10)&lt;7,"train","test")</f>
      </c>
      <c r="L190" s="5" t="str">
        <f>=$P$6+$P$7*D190+$P$8*E190+$P$9*F190+$P$10*G190+$P$11*H190+$P$12*I190</f>
      </c>
      <c r="M190" s="5" t="str">
        <f>=(J190-L190)^2</f>
      </c>
    </row>
    <row r="191">
      <c r="A191" t="n">
        <v>140960</v>
      </c>
      <c r="B191" t="s">
        <v>1367</v>
      </c>
      <c r="C191" t="s">
        <v>149</v>
      </c>
      <c r="D191" t="n">
        <v>65</v>
      </c>
      <c r="E191" t="n">
        <v>8506</v>
      </c>
      <c r="F191" t="n">
        <v>70</v>
      </c>
      <c r="G191" t="n">
        <v>21</v>
      </c>
      <c r="H191" t="n">
        <v>3.5305</v>
      </c>
      <c r="I191" t="n">
        <v>0</v>
      </c>
      <c r="J191" t="n">
        <v>27.1</v>
      </c>
      <c r="K191" t="str">
        <f>=IF(MOD(A191,10)&lt;7,"train","test")</f>
      </c>
      <c r="L191" s="5" t="str">
        <f>=$P$6+$P$7*D191+$P$8*E191+$P$9*F191+$P$10*G191+$P$11*H191+$P$12*I191</f>
      </c>
      <c r="M191" s="5" t="str">
        <f>=(J191-L191)^2</f>
      </c>
    </row>
    <row r="192">
      <c r="A192" t="n">
        <v>141060</v>
      </c>
      <c r="B192" t="s">
        <v>1370</v>
      </c>
      <c r="C192" t="s">
        <v>163</v>
      </c>
      <c r="D192" t="n">
        <v>29</v>
      </c>
      <c r="E192" t="n">
        <v>37403</v>
      </c>
      <c r="F192" t="n">
        <v>94</v>
      </c>
      <c r="G192" t="n">
        <v>11</v>
      </c>
      <c r="H192" t="n">
        <v>3.588</v>
      </c>
      <c r="I192" t="n">
        <v>1.5</v>
      </c>
      <c r="J192" t="n">
        <v>76.1</v>
      </c>
      <c r="K192" t="str">
        <f>=IF(MOD(A192,10)&lt;7,"train","test")</f>
      </c>
      <c r="L192" s="5" t="str">
        <f>=$P$6+$P$7*D192+$P$8*E192+$P$9*F192+$P$10*G192+$P$11*H192+$P$12*I192</f>
      </c>
      <c r="M192" s="5" t="str">
        <f>=(J192-L192)^2</f>
      </c>
    </row>
    <row r="193">
      <c r="A193" t="n">
        <v>141185</v>
      </c>
      <c r="B193" t="s">
        <v>1373</v>
      </c>
      <c r="C193" t="s">
        <v>163</v>
      </c>
      <c r="D193" t="n">
        <v>20</v>
      </c>
      <c r="E193" t="n">
        <v>20657</v>
      </c>
      <c r="F193" t="n">
        <v>57</v>
      </c>
      <c r="G193" t="n">
        <v>16</v>
      </c>
      <c r="H193" t="n">
        <v>3.4259</v>
      </c>
      <c r="I193" t="n">
        <v>2.8</v>
      </c>
      <c r="J193" t="n">
        <v>44.7</v>
      </c>
      <c r="K193" t="str">
        <f>=IF(MOD(A193,10)&lt;7,"train","test")</f>
      </c>
      <c r="L193" s="5" t="str">
        <f>=$P$6+$P$7*D193+$P$8*E193+$P$9*F193+$P$10*G193+$P$11*H193+$P$12*I193</f>
      </c>
      <c r="M193" s="5" t="str">
        <f>=(J193-L193)^2</f>
      </c>
    </row>
    <row r="194">
      <c r="A194" t="n">
        <v>141264</v>
      </c>
      <c r="B194" t="s">
        <v>1379</v>
      </c>
      <c r="C194" t="s">
        <v>149</v>
      </c>
      <c r="D194" t="n">
        <v>51</v>
      </c>
      <c r="E194" t="n">
        <v>11532</v>
      </c>
      <c r="F194" t="n">
        <v>67</v>
      </c>
      <c r="G194" t="n">
        <v>17</v>
      </c>
      <c r="H194" t="n">
        <v>4.0986</v>
      </c>
      <c r="I194" t="n">
        <v>1.6</v>
      </c>
      <c r="J194" t="n">
        <v>41.7</v>
      </c>
      <c r="K194" t="str">
        <f>=IF(MOD(A194,10)&lt;7,"train","test")</f>
      </c>
      <c r="L194" s="5" t="str">
        <f>=$P$6+$P$7*D194+$P$8*E194+$P$9*F194+$P$10*G194+$P$11*H194+$P$12*I194</f>
      </c>
      <c r="M194" s="5" t="str">
        <f>=(J194-L194)^2</f>
      </c>
    </row>
    <row r="195">
      <c r="A195" t="n">
        <v>141325</v>
      </c>
      <c r="B195" t="s">
        <v>1380</v>
      </c>
      <c r="C195" t="s">
        <v>163</v>
      </c>
      <c r="D195" t="n">
        <v>44</v>
      </c>
      <c r="E195" t="n">
        <v>15621</v>
      </c>
      <c r="F195" t="n">
        <v>75</v>
      </c>
      <c r="G195" t="n">
        <v>7</v>
      </c>
      <c r="H195" t="n">
        <v>3.0394</v>
      </c>
      <c r="I195" t="n">
        <v>1</v>
      </c>
      <c r="J195" t="n">
        <v>60.6</v>
      </c>
      <c r="K195" t="str">
        <f>=IF(MOD(A195,10)&lt;7,"train","test")</f>
      </c>
      <c r="L195" s="5" t="str">
        <f>=$P$6+$P$7*D195+$P$8*E195+$P$9*F195+$P$10*G195+$P$11*H195+$P$12*I195</f>
      </c>
      <c r="M195" s="5" t="str">
        <f>=(J195-L195)^2</f>
      </c>
    </row>
    <row r="196">
      <c r="A196" t="n">
        <v>141334</v>
      </c>
      <c r="B196" t="s">
        <v>1381</v>
      </c>
      <c r="C196" t="s">
        <v>149</v>
      </c>
      <c r="D196" t="n">
        <v>42</v>
      </c>
      <c r="E196" t="n">
        <v>14962</v>
      </c>
      <c r="F196" t="n">
        <v>76</v>
      </c>
      <c r="G196" t="n">
        <v>16</v>
      </c>
      <c r="H196" t="n">
        <v>4.1677</v>
      </c>
      <c r="I196" t="n">
        <v>1.5</v>
      </c>
      <c r="J196" t="n">
        <v>42.7</v>
      </c>
      <c r="K196" t="str">
        <f>=IF(MOD(A196,10)&lt;7,"train","test")</f>
      </c>
      <c r="L196" s="5" t="str">
        <f>=$P$6+$P$7*D196+$P$8*E196+$P$9*F196+$P$10*G196+$P$11*H196+$P$12*I196</f>
      </c>
      <c r="M196" s="5" t="str">
        <f>=(J196-L196)^2</f>
      </c>
    </row>
    <row r="197">
      <c r="A197" t="n">
        <v>141361</v>
      </c>
      <c r="B197" t="s">
        <v>1383</v>
      </c>
      <c r="C197" t="s">
        <v>163</v>
      </c>
      <c r="D197" t="n">
        <v>21</v>
      </c>
      <c r="E197" t="n">
        <v>20509</v>
      </c>
      <c r="F197" t="n">
        <v>67</v>
      </c>
      <c r="G197" t="n">
        <v>11</v>
      </c>
      <c r="H197" t="n">
        <v>3.2415</v>
      </c>
      <c r="I197" t="n">
        <v>1.6</v>
      </c>
      <c r="J197" t="n">
        <v>45.7</v>
      </c>
      <c r="K197" t="str">
        <f>=IF(MOD(A197,10)&lt;7,"train","test")</f>
      </c>
      <c r="L197" s="5" t="str">
        <f>=$P$6+$P$7*D197+$P$8*E197+$P$9*F197+$P$10*G197+$P$11*H197+$P$12*I197</f>
      </c>
      <c r="M197" s="5" t="str">
        <f>=(J197-L197)^2</f>
      </c>
    </row>
    <row r="198">
      <c r="A198" t="n">
        <v>141486</v>
      </c>
      <c r="B198" t="s">
        <v>1385</v>
      </c>
      <c r="C198" t="s">
        <v>163</v>
      </c>
      <c r="D198" t="n">
        <v>42</v>
      </c>
      <c r="E198" t="n">
        <v>27695</v>
      </c>
      <c r="F198" t="n">
        <v>74</v>
      </c>
      <c r="G198" t="n">
        <v>11</v>
      </c>
      <c r="H198" t="n">
        <v>3.4707</v>
      </c>
      <c r="I198" t="n">
        <v>23.2</v>
      </c>
      <c r="J198" t="n">
        <v>62.9</v>
      </c>
      <c r="K198" t="str">
        <f>=IF(MOD(A198,10)&lt;7,"train","test")</f>
      </c>
      <c r="L198" s="5" t="str">
        <f>=$P$6+$P$7*D198+$P$8*E198+$P$9*F198+$P$10*G198+$P$11*H198+$P$12*I198</f>
      </c>
      <c r="M198" s="5" t="str">
        <f>=(J198-L198)^2</f>
      </c>
    </row>
    <row r="199">
      <c r="A199" t="n">
        <v>141565</v>
      </c>
      <c r="B199" t="s">
        <v>1388</v>
      </c>
      <c r="C199" t="s">
        <v>149</v>
      </c>
      <c r="D199" t="n">
        <v>40</v>
      </c>
      <c r="E199" t="n">
        <v>12936</v>
      </c>
      <c r="F199" t="n">
        <v>70</v>
      </c>
      <c r="G199" t="n">
        <v>12</v>
      </c>
      <c r="H199" t="n">
        <v>3.5342</v>
      </c>
      <c r="I199" t="n">
        <v>13.5</v>
      </c>
      <c r="J199" t="n">
        <v>41.6</v>
      </c>
      <c r="K199" t="str">
        <f>=IF(MOD(A199,10)&lt;7,"train","test")</f>
      </c>
      <c r="L199" s="5" t="str">
        <f>=$P$6+$P$7*D199+$P$8*E199+$P$9*F199+$P$10*G199+$P$11*H199+$P$12*I199</f>
      </c>
      <c r="M199" s="5" t="str">
        <f>=(J199-L199)^2</f>
      </c>
    </row>
    <row r="200">
      <c r="A200" t="n">
        <v>141574</v>
      </c>
      <c r="B200" t="s">
        <v>1390</v>
      </c>
      <c r="C200" t="s">
        <v>149</v>
      </c>
      <c r="D200" t="n">
        <v>25</v>
      </c>
      <c r="E200" t="n">
        <v>14557</v>
      </c>
      <c r="F200" t="n">
        <v>75</v>
      </c>
      <c r="G200" t="n">
        <v>14</v>
      </c>
      <c r="H200" t="n">
        <v>4.3348</v>
      </c>
      <c r="I200" t="n">
        <v>32.4</v>
      </c>
      <c r="J200" t="n">
        <v>62.6</v>
      </c>
      <c r="K200" t="str">
        <f>=IF(MOD(A200,10)&lt;7,"train","test")</f>
      </c>
      <c r="L200" s="5" t="str">
        <f>=$P$6+$P$7*D200+$P$8*E200+$P$9*F200+$P$10*G200+$P$11*H200+$P$12*I200</f>
      </c>
      <c r="M200" s="5" t="str">
        <f>=(J200-L200)^2</f>
      </c>
    </row>
    <row r="201">
      <c r="A201" t="n">
        <v>141644</v>
      </c>
      <c r="B201" t="s">
        <v>1392</v>
      </c>
      <c r="C201" t="s">
        <v>163</v>
      </c>
      <c r="D201" t="n">
        <v>20</v>
      </c>
      <c r="E201" t="n">
        <v>32204</v>
      </c>
      <c r="F201" t="n">
        <v>57</v>
      </c>
      <c r="G201" t="n">
        <v>15</v>
      </c>
      <c r="H201" t="n">
        <v>3.7815</v>
      </c>
      <c r="I201" t="n">
        <v>11.1</v>
      </c>
      <c r="J201" t="n">
        <v>41.4</v>
      </c>
      <c r="K201" t="str">
        <f>=IF(MOD(A201,10)&lt;7,"train","test")</f>
      </c>
      <c r="L201" s="5" t="str">
        <f>=$P$6+$P$7*D201+$P$8*E201+$P$9*F201+$P$10*G201+$P$11*H201+$P$12*I201</f>
      </c>
      <c r="M201" s="5" t="str">
        <f>=(J201-L201)^2</f>
      </c>
    </row>
    <row r="202">
      <c r="A202" t="n">
        <v>141981</v>
      </c>
      <c r="B202" t="s">
        <v>1401</v>
      </c>
      <c r="C202" t="s">
        <v>149</v>
      </c>
      <c r="D202" t="n">
        <v>30</v>
      </c>
      <c r="E202" t="n">
        <v>11881</v>
      </c>
      <c r="F202" t="n">
        <v>69</v>
      </c>
      <c r="G202" t="n">
        <v>16</v>
      </c>
      <c r="H202" t="n">
        <v>3.5877</v>
      </c>
      <c r="I202" t="n">
        <v>40.1</v>
      </c>
      <c r="J202" t="n">
        <v>46.8</v>
      </c>
      <c r="K202" t="str">
        <f>=IF(MOD(A202,10)&lt;7,"train","test")</f>
      </c>
      <c r="L202" s="5" t="str">
        <f>=$P$6+$P$7*D202+$P$8*E202+$P$9*F202+$P$10*G202+$P$11*H202+$P$12*I202</f>
      </c>
      <c r="M202" s="5" t="str">
        <f>=(J202-L202)^2</f>
      </c>
    </row>
    <row r="203">
      <c r="A203" t="n">
        <v>142115</v>
      </c>
      <c r="B203" t="s">
        <v>1409</v>
      </c>
      <c r="C203" t="s">
        <v>149</v>
      </c>
      <c r="D203" t="n">
        <v>18</v>
      </c>
      <c r="E203" t="n">
        <v>19037</v>
      </c>
      <c r="F203" t="n">
        <v>78</v>
      </c>
      <c r="G203" t="n">
        <v>19</v>
      </c>
      <c r="H203" t="n">
        <v>4.5136</v>
      </c>
      <c r="I203" t="n">
        <v>2.7</v>
      </c>
      <c r="J203" t="n">
        <v>61.2</v>
      </c>
      <c r="K203" t="str">
        <f>=IF(MOD(A203,10)&lt;7,"train","test")</f>
      </c>
      <c r="L203" s="5" t="str">
        <f>=$P$6+$P$7*D203+$P$8*E203+$P$9*F203+$P$10*G203+$P$11*H203+$P$12*I203</f>
      </c>
      <c r="M203" s="5" t="str">
        <f>=(J203-L203)^2</f>
      </c>
    </row>
    <row r="204">
      <c r="A204" t="n">
        <v>142276</v>
      </c>
      <c r="B204" t="s">
        <v>1412</v>
      </c>
      <c r="C204" t="s">
        <v>149</v>
      </c>
      <c r="D204" t="n">
        <v>27</v>
      </c>
      <c r="E204" t="n">
        <v>12353</v>
      </c>
      <c r="F204" t="n">
        <v>74</v>
      </c>
      <c r="G204" t="n">
        <v>13</v>
      </c>
      <c r="H204" t="n">
        <v>4.1701</v>
      </c>
      <c r="I204" t="n">
        <v>1.4</v>
      </c>
      <c r="J204" t="n">
        <v>35.5</v>
      </c>
      <c r="K204" t="str">
        <f>=IF(MOD(A204,10)&lt;7,"train","test")</f>
      </c>
      <c r="L204" s="5" t="str">
        <f>=$P$6+$P$7*D204+$P$8*E204+$P$9*F204+$P$10*G204+$P$11*H204+$P$12*I204</f>
      </c>
      <c r="M204" s="5" t="str">
        <f>=(J204-L204)^2</f>
      </c>
    </row>
    <row r="205">
      <c r="A205" t="n">
        <v>142285</v>
      </c>
      <c r="B205" t="s">
        <v>1414</v>
      </c>
      <c r="C205" t="s">
        <v>149</v>
      </c>
      <c r="D205" t="n">
        <v>23</v>
      </c>
      <c r="E205" t="n">
        <v>14377</v>
      </c>
      <c r="F205" t="n">
        <v>75</v>
      </c>
      <c r="G205" t="n">
        <v>17</v>
      </c>
      <c r="H205" t="n">
        <v>4.1469</v>
      </c>
      <c r="I205" t="n">
        <v>1.8</v>
      </c>
      <c r="J205" t="n">
        <v>60.9</v>
      </c>
      <c r="K205" t="str">
        <f>=IF(MOD(A205,10)&lt;7,"train","test")</f>
      </c>
      <c r="L205" s="5" t="str">
        <f>=$P$6+$P$7*D205+$P$8*E205+$P$9*F205+$P$10*G205+$P$11*H205+$P$12*I205</f>
      </c>
      <c r="M205" s="5" t="str">
        <f>=(J205-L205)^2</f>
      </c>
    </row>
    <row r="206">
      <c r="A206" t="n">
        <v>142294</v>
      </c>
      <c r="B206" t="s">
        <v>1416</v>
      </c>
      <c r="C206" t="s">
        <v>163</v>
      </c>
      <c r="D206" t="n">
        <v>24</v>
      </c>
      <c r="E206" t="n">
        <v>22602</v>
      </c>
      <c r="F206" t="n">
        <v>76</v>
      </c>
      <c r="G206" t="n">
        <v>10</v>
      </c>
      <c r="H206" t="n">
        <v>3.0492</v>
      </c>
      <c r="I206" t="n">
        <v>1.9</v>
      </c>
      <c r="J206" t="n">
        <v>64.1</v>
      </c>
      <c r="K206" t="str">
        <f>=IF(MOD(A206,10)&lt;7,"train","test")</f>
      </c>
      <c r="L206" s="5" t="str">
        <f>=$P$6+$P$7*D206+$P$8*E206+$P$9*F206+$P$10*G206+$P$11*H206+$P$12*I206</f>
      </c>
      <c r="M206" s="5" t="str">
        <f>=(J206-L206)^2</f>
      </c>
    </row>
    <row r="207">
      <c r="A207" t="n">
        <v>142461</v>
      </c>
      <c r="B207" t="s">
        <v>1424</v>
      </c>
      <c r="C207" t="s">
        <v>163</v>
      </c>
      <c r="D207" t="n">
        <v>29</v>
      </c>
      <c r="E207" t="n">
        <v>27291</v>
      </c>
      <c r="F207" t="n">
        <v>79</v>
      </c>
      <c r="G207" t="n">
        <v>14</v>
      </c>
      <c r="H207" t="n">
        <v>3.9255</v>
      </c>
      <c r="I207" t="n">
        <v>1.9</v>
      </c>
      <c r="J207" t="n">
        <v>63.3</v>
      </c>
      <c r="K207" t="str">
        <f>=IF(MOD(A207,10)&lt;7,"train","test")</f>
      </c>
      <c r="L207" s="5" t="str">
        <f>=$P$6+$P$7*D207+$P$8*E207+$P$9*F207+$P$10*G207+$P$11*H207+$P$12*I207</f>
      </c>
      <c r="M207" s="5" t="str">
        <f>=(J207-L207)^2</f>
      </c>
    </row>
    <row r="208">
      <c r="A208" t="n">
        <v>142522</v>
      </c>
      <c r="B208" t="s">
        <v>1428</v>
      </c>
      <c r="C208" t="s">
        <v>163</v>
      </c>
      <c r="D208" t="n">
        <v>25</v>
      </c>
      <c r="E208" t="n">
        <v>7295</v>
      </c>
      <c r="F208" t="n">
        <v>70</v>
      </c>
      <c r="G208" t="n">
        <v>20</v>
      </c>
      <c r="H208" t="n">
        <v>4.7625</v>
      </c>
      <c r="I208" t="n">
        <v>1.4</v>
      </c>
      <c r="J208" t="n">
        <v>51.3</v>
      </c>
      <c r="K208" t="str">
        <f>=IF(MOD(A208,10)&lt;7,"train","test")</f>
      </c>
      <c r="L208" s="5" t="str">
        <f>=$P$6+$P$7*D208+$P$8*E208+$P$9*F208+$P$10*G208+$P$11*H208+$P$12*I208</f>
      </c>
      <c r="M208" s="5" t="str">
        <f>=(J208-L208)^2</f>
      </c>
    </row>
    <row r="209">
      <c r="A209" t="n">
        <v>143084</v>
      </c>
      <c r="B209" t="s">
        <v>1438</v>
      </c>
      <c r="C209" t="s">
        <v>163</v>
      </c>
      <c r="D209" t="n">
        <v>22</v>
      </c>
      <c r="E209" t="n">
        <v>24695</v>
      </c>
      <c r="F209" t="n">
        <v>83</v>
      </c>
      <c r="G209" t="n">
        <v>11</v>
      </c>
      <c r="H209" t="n">
        <v>3.3938</v>
      </c>
      <c r="I209" t="n">
        <v>2.7</v>
      </c>
      <c r="J209" t="n">
        <v>79.2</v>
      </c>
      <c r="K209" t="str">
        <f>=IF(MOD(A209,10)&lt;7,"train","test")</f>
      </c>
      <c r="L209" s="5" t="str">
        <f>=$P$6+$P$7*D209+$P$8*E209+$P$9*F209+$P$10*G209+$P$11*H209+$P$12*I209</f>
      </c>
      <c r="M209" s="5" t="str">
        <f>=(J209-L209)^2</f>
      </c>
    </row>
    <row r="210">
      <c r="A210" t="n">
        <v>144005</v>
      </c>
      <c r="B210" t="s">
        <v>1468</v>
      </c>
      <c r="C210" t="s">
        <v>149</v>
      </c>
      <c r="D210" t="n">
        <v>55</v>
      </c>
      <c r="E210" t="n">
        <v>9852</v>
      </c>
      <c r="F210" t="n">
        <v>47</v>
      </c>
      <c r="G210" t="n">
        <v>10</v>
      </c>
      <c r="H210" t="n">
        <v>3.4735</v>
      </c>
      <c r="I210" t="n">
        <v>0.8</v>
      </c>
      <c r="J210" t="n">
        <v>16.9</v>
      </c>
      <c r="K210" t="str">
        <f>=IF(MOD(A210,10)&lt;7,"train","test")</f>
      </c>
      <c r="L210" s="5" t="str">
        <f>=$P$6+$P$7*D210+$P$8*E210+$P$9*F210+$P$10*G210+$P$11*H210+$P$12*I210</f>
      </c>
      <c r="M210" s="5" t="str">
        <f>=(J210-L210)^2</f>
      </c>
    </row>
    <row r="211">
      <c r="A211" t="n">
        <v>144050</v>
      </c>
      <c r="B211" t="s">
        <v>1470</v>
      </c>
      <c r="C211" t="s">
        <v>163</v>
      </c>
      <c r="D211" t="n">
        <v>14</v>
      </c>
      <c r="E211" t="n">
        <v>27979</v>
      </c>
      <c r="F211" t="n">
        <v>99</v>
      </c>
      <c r="G211" t="n">
        <v>5</v>
      </c>
      <c r="H211" t="n">
        <v>4.334</v>
      </c>
      <c r="I211" t="n">
        <v>16.9</v>
      </c>
      <c r="J211" t="n">
        <v>94.9</v>
      </c>
      <c r="K211" t="str">
        <f>=IF(MOD(A211,10)&lt;7,"train","test")</f>
      </c>
      <c r="L211" s="5" t="str">
        <f>=$P$6+$P$7*D211+$P$8*E211+$P$9*F211+$P$10*G211+$P$11*H211+$P$12*I211</f>
      </c>
      <c r="M211" s="5" t="str">
        <f>=(J211-L211)^2</f>
      </c>
    </row>
    <row r="212">
      <c r="A212" t="n">
        <v>144281</v>
      </c>
      <c r="B212" t="s">
        <v>1478</v>
      </c>
      <c r="C212" t="s">
        <v>163</v>
      </c>
      <c r="D212" t="n">
        <v>43</v>
      </c>
      <c r="E212" t="n">
        <v>29790</v>
      </c>
      <c r="F212" t="n">
        <v>64</v>
      </c>
      <c r="G212" t="n">
        <v>15</v>
      </c>
      <c r="H212" t="n">
        <v>3.8457</v>
      </c>
      <c r="I212" t="n">
        <v>3.4</v>
      </c>
      <c r="J212" t="n">
        <v>48.5</v>
      </c>
      <c r="K212" t="str">
        <f>=IF(MOD(A212,10)&lt;7,"train","test")</f>
      </c>
      <c r="L212" s="5" t="str">
        <f>=$P$6+$P$7*D212+$P$8*E212+$P$9*F212+$P$10*G212+$P$11*H212+$P$12*I212</f>
      </c>
      <c r="M212" s="5" t="str">
        <f>=(J212-L212)^2</f>
      </c>
    </row>
    <row r="213">
      <c r="A213" t="n">
        <v>144351</v>
      </c>
      <c r="B213" t="s">
        <v>1479</v>
      </c>
      <c r="C213" t="s">
        <v>163</v>
      </c>
      <c r="D213" t="n">
        <v>45</v>
      </c>
      <c r="E213" t="n">
        <v>17767</v>
      </c>
      <c r="F213" t="n">
        <v>63</v>
      </c>
      <c r="G213" t="n">
        <v>13</v>
      </c>
      <c r="H213" t="n">
        <v>3.8512</v>
      </c>
      <c r="I213" t="n">
        <v>2.5</v>
      </c>
      <c r="J213" t="n">
        <v>46.5</v>
      </c>
      <c r="K213" t="str">
        <f>=IF(MOD(A213,10)&lt;7,"train","test")</f>
      </c>
      <c r="L213" s="5" t="str">
        <f>=$P$6+$P$7*D213+$P$8*E213+$P$9*F213+$P$10*G213+$P$11*H213+$P$12*I213</f>
      </c>
      <c r="M213" s="5" t="str">
        <f>=(J213-L213)^2</f>
      </c>
    </row>
    <row r="214">
      <c r="A214" t="n">
        <v>144740</v>
      </c>
      <c r="B214" t="s">
        <v>1485</v>
      </c>
      <c r="C214" t="s">
        <v>163</v>
      </c>
      <c r="D214" t="n">
        <v>31</v>
      </c>
      <c r="E214" t="n">
        <v>32129</v>
      </c>
      <c r="F214" t="n">
        <v>87</v>
      </c>
      <c r="G214" t="n">
        <v>17</v>
      </c>
      <c r="H214" t="n">
        <v>4.3898</v>
      </c>
      <c r="I214" t="n">
        <v>11.9</v>
      </c>
      <c r="J214" t="n">
        <v>70</v>
      </c>
      <c r="K214" t="str">
        <f>=IF(MOD(A214,10)&lt;7,"train","test")</f>
      </c>
      <c r="L214" s="5" t="str">
        <f>=$P$6+$P$7*D214+$P$8*E214+$P$9*F214+$P$10*G214+$P$11*H214+$P$12*I214</f>
      </c>
      <c r="M214" s="5" t="str">
        <f>=(J214-L214)^2</f>
      </c>
    </row>
    <row r="215">
      <c r="A215" t="n">
        <v>144883</v>
      </c>
      <c r="B215" t="s">
        <v>1490</v>
      </c>
      <c r="C215" t="s">
        <v>163</v>
      </c>
      <c r="D215" t="n">
        <v>80</v>
      </c>
      <c r="E215" t="n">
        <v>23140</v>
      </c>
      <c r="F215" t="n">
        <v>37</v>
      </c>
      <c r="G215" t="n">
        <v>29</v>
      </c>
      <c r="H215" t="n">
        <v>2.786</v>
      </c>
      <c r="I215" t="n">
        <v>0.8</v>
      </c>
      <c r="J215" t="n">
        <v>13.9</v>
      </c>
      <c r="K215" t="str">
        <f>=IF(MOD(A215,10)&lt;7,"train","test")</f>
      </c>
      <c r="L215" s="5" t="str">
        <f>=$P$6+$P$7*D215+$P$8*E215+$P$9*F215+$P$10*G215+$P$11*H215+$P$12*I215</f>
      </c>
      <c r="M215" s="5" t="str">
        <f>=(J215-L215)^2</f>
      </c>
    </row>
    <row r="216">
      <c r="A216" t="n">
        <v>144892</v>
      </c>
      <c r="B216" t="s">
        <v>1491</v>
      </c>
      <c r="C216" t="s">
        <v>149</v>
      </c>
      <c r="D216" t="n">
        <v>31</v>
      </c>
      <c r="E216" t="n">
        <v>14621</v>
      </c>
      <c r="F216" t="n">
        <v>70</v>
      </c>
      <c r="G216" t="n">
        <v>15</v>
      </c>
      <c r="H216" t="n">
        <v>4.037</v>
      </c>
      <c r="I216" t="n">
        <v>4.1</v>
      </c>
      <c r="J216" t="n">
        <v>45.2</v>
      </c>
      <c r="K216" t="str">
        <f>=IF(MOD(A216,10)&lt;7,"train","test")</f>
      </c>
      <c r="L216" s="5" t="str">
        <f>=$P$6+$P$7*D216+$P$8*E216+$P$9*F216+$P$10*G216+$P$11*H216+$P$12*I216</f>
      </c>
      <c r="M216" s="5" t="str">
        <f>=(J216-L216)^2</f>
      </c>
    </row>
    <row r="217">
      <c r="A217" t="n">
        <v>144962</v>
      </c>
      <c r="B217" t="s">
        <v>1495</v>
      </c>
      <c r="C217" t="s">
        <v>163</v>
      </c>
      <c r="D217" t="n">
        <v>37</v>
      </c>
      <c r="E217" t="n">
        <v>22760</v>
      </c>
      <c r="F217" t="n">
        <v>76</v>
      </c>
      <c r="G217" t="n">
        <v>14</v>
      </c>
      <c r="H217" t="n">
        <v>3.6263</v>
      </c>
      <c r="I217" t="n">
        <v>7.6</v>
      </c>
      <c r="J217" t="n">
        <v>65.2</v>
      </c>
      <c r="K217" t="str">
        <f>=IF(MOD(A217,10)&lt;7,"train","test")</f>
      </c>
      <c r="L217" s="5" t="str">
        <f>=$P$6+$P$7*D217+$P$8*E217+$P$9*F217+$P$10*G217+$P$11*H217+$P$12*I217</f>
      </c>
      <c r="M217" s="5" t="str">
        <f>=(J217-L217)^2</f>
      </c>
    </row>
    <row r="218">
      <c r="A218" t="n">
        <v>144971</v>
      </c>
      <c r="B218" t="s">
        <v>1497</v>
      </c>
      <c r="C218" t="s">
        <v>163</v>
      </c>
      <c r="D218" t="n">
        <v>23</v>
      </c>
      <c r="E218" t="n">
        <v>20215</v>
      </c>
      <c r="F218" t="n">
        <v>63</v>
      </c>
      <c r="G218" t="n">
        <v>14</v>
      </c>
      <c r="H218" t="n">
        <v>2.7745</v>
      </c>
      <c r="I218" t="n">
        <v>0.3</v>
      </c>
      <c r="J218" t="n">
        <v>38.7</v>
      </c>
      <c r="K218" t="str">
        <f>=IF(MOD(A218,10)&lt;7,"train","test")</f>
      </c>
      <c r="L218" s="5" t="str">
        <f>=$P$6+$P$7*D218+$P$8*E218+$P$9*F218+$P$10*G218+$P$11*H218+$P$12*I218</f>
      </c>
      <c r="M218" s="5" t="str">
        <f>=(J218-L218)^2</f>
      </c>
    </row>
    <row r="219">
      <c r="A219" t="n">
        <v>145336</v>
      </c>
      <c r="B219" t="s">
        <v>1503</v>
      </c>
      <c r="C219" t="s">
        <v>149</v>
      </c>
      <c r="D219" t="n">
        <v>52</v>
      </c>
      <c r="E219" t="n">
        <v>10833</v>
      </c>
      <c r="F219" t="n">
        <v>59</v>
      </c>
      <c r="G219" t="n">
        <v>11</v>
      </c>
      <c r="H219" t="n">
        <v>3.7266</v>
      </c>
      <c r="I219" t="n">
        <v>2.1</v>
      </c>
      <c r="J219" t="n">
        <v>19.6</v>
      </c>
      <c r="K219" t="str">
        <f>=IF(MOD(A219,10)&lt;7,"train","test")</f>
      </c>
      <c r="L219" s="5" t="str">
        <f>=$P$6+$P$7*D219+$P$8*E219+$P$9*F219+$P$10*G219+$P$11*H219+$P$12*I219</f>
      </c>
      <c r="M219" s="5" t="str">
        <f>=(J219-L219)^2</f>
      </c>
    </row>
    <row r="220">
      <c r="A220" t="n">
        <v>145372</v>
      </c>
      <c r="B220" t="s">
        <v>1507</v>
      </c>
      <c r="C220" t="s">
        <v>163</v>
      </c>
      <c r="D220" t="n">
        <v>38</v>
      </c>
      <c r="E220" t="n">
        <v>21442</v>
      </c>
      <c r="F220" t="n">
        <v>70</v>
      </c>
      <c r="G220" t="n">
        <v>12</v>
      </c>
      <c r="H220" t="n">
        <v>3.1467</v>
      </c>
      <c r="I220" t="n">
        <v>0.3</v>
      </c>
      <c r="J220" t="n">
        <v>51.4</v>
      </c>
      <c r="K220" t="str">
        <f>=IF(MOD(A220,10)&lt;7,"train","test")</f>
      </c>
      <c r="L220" s="5" t="str">
        <f>=$P$6+$P$7*D220+$P$8*E220+$P$9*F220+$P$10*G220+$P$11*H220+$P$12*I220</f>
      </c>
      <c r="M220" s="5" t="str">
        <f>=(J220-L220)^2</f>
      </c>
    </row>
    <row r="221">
      <c r="A221" t="n">
        <v>145600</v>
      </c>
      <c r="B221" t="s">
        <v>1521</v>
      </c>
      <c r="C221" t="s">
        <v>149</v>
      </c>
      <c r="D221" t="n">
        <v>50</v>
      </c>
      <c r="E221" t="n">
        <v>11499</v>
      </c>
      <c r="F221" t="n">
        <v>78</v>
      </c>
      <c r="G221" t="n">
        <v>17</v>
      </c>
      <c r="H221" t="n">
        <v>4.5658</v>
      </c>
      <c r="I221" t="n">
        <v>20.2</v>
      </c>
      <c r="J221" t="n">
        <v>60.3</v>
      </c>
      <c r="K221" t="str">
        <f>=IF(MOD(A221,10)&lt;7,"train","test")</f>
      </c>
      <c r="L221" s="5" t="str">
        <f>=$P$6+$P$7*D221+$P$8*E221+$P$9*F221+$P$10*G221+$P$11*H221+$P$12*I221</f>
      </c>
      <c r="M221" s="5" t="str">
        <f>=(J221-L221)^2</f>
      </c>
    </row>
    <row r="222">
      <c r="A222" t="n">
        <v>145646</v>
      </c>
      <c r="B222" t="s">
        <v>1527</v>
      </c>
      <c r="C222" t="s">
        <v>163</v>
      </c>
      <c r="D222" t="n">
        <v>23</v>
      </c>
      <c r="E222" t="n">
        <v>31310</v>
      </c>
      <c r="F222" t="n">
        <v>85</v>
      </c>
      <c r="G222" t="n">
        <v>11</v>
      </c>
      <c r="H222" t="n">
        <v>3.1984</v>
      </c>
      <c r="I222" t="n">
        <v>7.2</v>
      </c>
      <c r="J222" t="n">
        <v>82.5</v>
      </c>
      <c r="K222" t="str">
        <f>=IF(MOD(A222,10)&lt;7,"train","test")</f>
      </c>
      <c r="L222" s="5" t="str">
        <f>=$P$6+$P$7*D222+$P$8*E222+$P$9*F222+$P$10*G222+$P$11*H222+$P$12*I222</f>
      </c>
      <c r="M222" s="5" t="str">
        <f>=(J222-L222)^2</f>
      </c>
    </row>
    <row r="223">
      <c r="A223" t="n">
        <v>145691</v>
      </c>
      <c r="B223" t="s">
        <v>1531</v>
      </c>
      <c r="C223" t="s">
        <v>163</v>
      </c>
      <c r="D223" t="n">
        <v>35</v>
      </c>
      <c r="E223" t="n">
        <v>17255</v>
      </c>
      <c r="F223" t="n">
        <v>70</v>
      </c>
      <c r="G223" t="n">
        <v>11</v>
      </c>
      <c r="H223" t="n">
        <v>3.0531</v>
      </c>
      <c r="I223" t="n">
        <v>0.9</v>
      </c>
      <c r="J223" t="n">
        <v>61.1</v>
      </c>
      <c r="K223" t="str">
        <f>=IF(MOD(A223,10)&lt;7,"train","test")</f>
      </c>
      <c r="L223" s="5" t="str">
        <f>=$P$6+$P$7*D223+$P$8*E223+$P$9*F223+$P$10*G223+$P$11*H223+$P$12*I223</f>
      </c>
      <c r="M223" s="5" t="str">
        <f>=(J223-L223)^2</f>
      </c>
    </row>
    <row r="224">
      <c r="A224" t="n">
        <v>145725</v>
      </c>
      <c r="B224" t="s">
        <v>1534</v>
      </c>
      <c r="C224" t="s">
        <v>163</v>
      </c>
      <c r="D224" t="n">
        <v>29</v>
      </c>
      <c r="E224" t="n">
        <v>25001</v>
      </c>
      <c r="F224" t="n">
        <v>87</v>
      </c>
      <c r="G224" t="n">
        <v>17</v>
      </c>
      <c r="H224" t="n">
        <v>3.9134</v>
      </c>
      <c r="I224" t="n">
        <v>15.5</v>
      </c>
      <c r="J224" t="n">
        <v>72.4</v>
      </c>
      <c r="K224" t="str">
        <f>=IF(MOD(A224,10)&lt;7,"train","test")</f>
      </c>
      <c r="L224" s="5" t="str">
        <f>=$P$6+$P$7*D224+$P$8*E224+$P$9*F224+$P$10*G224+$P$11*H224+$P$12*I224</f>
      </c>
      <c r="M224" s="5" t="str">
        <f>=(J224-L224)^2</f>
      </c>
    </row>
    <row r="225">
      <c r="A225" t="n">
        <v>145813</v>
      </c>
      <c r="B225" t="s">
        <v>1535</v>
      </c>
      <c r="C225" t="s">
        <v>149</v>
      </c>
      <c r="D225" t="n">
        <v>30</v>
      </c>
      <c r="E225" t="n">
        <v>20871</v>
      </c>
      <c r="F225" t="n">
        <v>81</v>
      </c>
      <c r="G225" t="n">
        <v>19</v>
      </c>
      <c r="H225" t="n">
        <v>4.3534</v>
      </c>
      <c r="I225" t="n">
        <v>2.7</v>
      </c>
      <c r="J225" t="n">
        <v>66.3</v>
      </c>
      <c r="K225" t="str">
        <f>=IF(MOD(A225,10)&lt;7,"train","test")</f>
      </c>
      <c r="L225" s="5" t="str">
        <f>=$P$6+$P$7*D225+$P$8*E225+$P$9*F225+$P$10*G225+$P$11*H225+$P$12*I225</f>
      </c>
      <c r="M225" s="5" t="str">
        <f>=(J225-L225)^2</f>
      </c>
    </row>
    <row r="226">
      <c r="A226" t="n">
        <v>146481</v>
      </c>
      <c r="B226" t="s">
        <v>1556</v>
      </c>
      <c r="C226" t="s">
        <v>163</v>
      </c>
      <c r="D226" t="n">
        <v>35</v>
      </c>
      <c r="E226" t="n">
        <v>29894</v>
      </c>
      <c r="F226" t="n">
        <v>86</v>
      </c>
      <c r="G226" t="n">
        <v>12</v>
      </c>
      <c r="H226" t="n">
        <v>3.2783</v>
      </c>
      <c r="I226" t="n">
        <v>6.1</v>
      </c>
      <c r="J226" t="n">
        <v>70.4</v>
      </c>
      <c r="K226" t="str">
        <f>=IF(MOD(A226,10)&lt;7,"train","test")</f>
      </c>
      <c r="L226" s="5" t="str">
        <f>=$P$6+$P$7*D226+$P$8*E226+$P$9*F226+$P$10*G226+$P$11*H226+$P$12*I226</f>
      </c>
      <c r="M226" s="5" t="str">
        <f>=(J226-L226)^2</f>
      </c>
    </row>
    <row r="227">
      <c r="A227" t="n">
        <v>146612</v>
      </c>
      <c r="B227" t="s">
        <v>1564</v>
      </c>
      <c r="C227" t="s">
        <v>163</v>
      </c>
      <c r="D227" t="n">
        <v>31</v>
      </c>
      <c r="E227" t="n">
        <v>19472</v>
      </c>
      <c r="F227" t="n">
        <v>84</v>
      </c>
      <c r="G227" t="n">
        <v>14</v>
      </c>
      <c r="H227" t="n">
        <v>3.8978</v>
      </c>
      <c r="I227" t="n">
        <v>6.9</v>
      </c>
      <c r="J227" t="n">
        <v>61.9</v>
      </c>
      <c r="K227" t="str">
        <f>=IF(MOD(A227,10)&lt;7,"train","test")</f>
      </c>
      <c r="L227" s="5" t="str">
        <f>=$P$6+$P$7*D227+$P$8*E227+$P$9*F227+$P$10*G227+$P$11*H227+$P$12*I227</f>
      </c>
      <c r="M227" s="5" t="str">
        <f>=(J227-L227)^2</f>
      </c>
    </row>
    <row r="228">
      <c r="A228" t="n">
        <v>147013</v>
      </c>
      <c r="B228" t="s">
        <v>1579</v>
      </c>
      <c r="C228" t="s">
        <v>163</v>
      </c>
      <c r="D228" t="n">
        <v>29</v>
      </c>
      <c r="E228" t="n">
        <v>25200</v>
      </c>
      <c r="F228" t="n">
        <v>68</v>
      </c>
      <c r="G228" t="n">
        <v>16</v>
      </c>
      <c r="H228" t="n">
        <v>3.3341</v>
      </c>
      <c r="I228" t="n">
        <v>0.4</v>
      </c>
      <c r="J228" t="n">
        <v>59.5</v>
      </c>
      <c r="K228" t="str">
        <f>=IF(MOD(A228,10)&lt;7,"train","test")</f>
      </c>
      <c r="L228" s="5" t="str">
        <f>=$P$6+$P$7*D228+$P$8*E228+$P$9*F228+$P$10*G228+$P$11*H228+$P$12*I228</f>
      </c>
      <c r="M228" s="5" t="str">
        <f>=(J228-L228)^2</f>
      </c>
    </row>
    <row r="229">
      <c r="A229" t="n">
        <v>147244</v>
      </c>
      <c r="B229" t="s">
        <v>1583</v>
      </c>
      <c r="C229" t="s">
        <v>163</v>
      </c>
      <c r="D229" t="n">
        <v>35</v>
      </c>
      <c r="E229" t="n">
        <v>10078</v>
      </c>
      <c r="F229" t="n">
        <v>74</v>
      </c>
      <c r="G229" t="n">
        <v>10</v>
      </c>
      <c r="H229" t="n">
        <v>3.3107</v>
      </c>
      <c r="I229" t="n">
        <v>1.9</v>
      </c>
      <c r="J229" t="n">
        <v>59.1</v>
      </c>
      <c r="K229" t="str">
        <f>=IF(MOD(A229,10)&lt;7,"train","test")</f>
      </c>
      <c r="L229" s="5" t="str">
        <f>=$P$6+$P$7*D229+$P$8*E229+$P$9*F229+$P$10*G229+$P$11*H229+$P$12*I229</f>
      </c>
      <c r="M229" s="5" t="str">
        <f>=(J229-L229)^2</f>
      </c>
    </row>
    <row r="230">
      <c r="A230" t="n">
        <v>147341</v>
      </c>
      <c r="B230" t="s">
        <v>1584</v>
      </c>
      <c r="C230" t="s">
        <v>163</v>
      </c>
      <c r="D230" t="n">
        <v>31</v>
      </c>
      <c r="E230" t="n">
        <v>19088</v>
      </c>
      <c r="F230" t="n">
        <v>70</v>
      </c>
      <c r="G230" t="n">
        <v>10</v>
      </c>
      <c r="H230" t="n">
        <v>2.8938</v>
      </c>
      <c r="I230" t="n">
        <v>1.4</v>
      </c>
      <c r="J230" t="n">
        <v>56.6</v>
      </c>
      <c r="K230" t="str">
        <f>=IF(MOD(A230,10)&lt;7,"train","test")</f>
      </c>
      <c r="L230" s="5" t="str">
        <f>=$P$6+$P$7*D230+$P$8*E230+$P$9*F230+$P$10*G230+$P$11*H230+$P$12*I230</f>
      </c>
      <c r="M230" s="5" t="str">
        <f>=(J230-L230)^2</f>
      </c>
    </row>
    <row r="231">
      <c r="A231" t="n">
        <v>147536</v>
      </c>
      <c r="B231" t="s">
        <v>1593</v>
      </c>
      <c r="C231" t="s">
        <v>163</v>
      </c>
      <c r="D231" t="n">
        <v>57</v>
      </c>
      <c r="E231" t="n">
        <v>15724</v>
      </c>
      <c r="F231" t="n">
        <v>56</v>
      </c>
      <c r="G231" t="n">
        <v>17</v>
      </c>
      <c r="H231" t="n">
        <v>4.0547</v>
      </c>
      <c r="I231" t="n">
        <v>1.9</v>
      </c>
      <c r="J231" t="n">
        <v>36.9</v>
      </c>
      <c r="K231" t="str">
        <f>=IF(MOD(A231,10)&lt;7,"train","test")</f>
      </c>
      <c r="L231" s="5" t="str">
        <f>=$P$6+$P$7*D231+$P$8*E231+$P$9*F231+$P$10*G231+$P$11*H231+$P$12*I231</f>
      </c>
      <c r="M231" s="5" t="str">
        <f>=(J231-L231)^2</f>
      </c>
    </row>
    <row r="232">
      <c r="A232" t="n">
        <v>147660</v>
      </c>
      <c r="B232" t="s">
        <v>1598</v>
      </c>
      <c r="C232" t="s">
        <v>163</v>
      </c>
      <c r="D232" t="n">
        <v>25</v>
      </c>
      <c r="E232" t="n">
        <v>24190</v>
      </c>
      <c r="F232" t="n">
        <v>82</v>
      </c>
      <c r="G232" t="n">
        <v>12</v>
      </c>
      <c r="H232" t="n">
        <v>3.4717</v>
      </c>
      <c r="I232" t="n">
        <v>5.1</v>
      </c>
      <c r="J232" t="n">
        <v>71.1</v>
      </c>
      <c r="K232" t="str">
        <f>=IF(MOD(A232,10)&lt;7,"train","test")</f>
      </c>
      <c r="L232" s="5" t="str">
        <f>=$P$6+$P$7*D232+$P$8*E232+$P$9*F232+$P$10*G232+$P$11*H232+$P$12*I232</f>
      </c>
      <c r="M232" s="5" t="str">
        <f>=(J232-L232)^2</f>
      </c>
    </row>
    <row r="233">
      <c r="A233" t="n">
        <v>147703</v>
      </c>
      <c r="B233" t="s">
        <v>1602</v>
      </c>
      <c r="C233" t="s">
        <v>149</v>
      </c>
      <c r="D233" t="n">
        <v>46</v>
      </c>
      <c r="E233" t="n">
        <v>13533</v>
      </c>
      <c r="F233" t="n">
        <v>70</v>
      </c>
      <c r="G233" t="n">
        <v>14</v>
      </c>
      <c r="H233" t="n">
        <v>4.2441</v>
      </c>
      <c r="I233" t="n">
        <v>6.5</v>
      </c>
      <c r="J233" t="n">
        <v>49.6</v>
      </c>
      <c r="K233" t="str">
        <f>=IF(MOD(A233,10)&lt;7,"train","test")</f>
      </c>
      <c r="L233" s="5" t="str">
        <f>=$P$6+$P$7*D233+$P$8*E233+$P$9*F233+$P$10*G233+$P$11*H233+$P$12*I233</f>
      </c>
      <c r="M233" s="5" t="str">
        <f>=(J233-L233)^2</f>
      </c>
    </row>
    <row r="234">
      <c r="A234" t="n">
        <v>147776</v>
      </c>
      <c r="B234" t="s">
        <v>1605</v>
      </c>
      <c r="C234" t="s">
        <v>149</v>
      </c>
      <c r="D234" t="n">
        <v>54</v>
      </c>
      <c r="E234" t="n">
        <v>14669</v>
      </c>
      <c r="F234" t="n">
        <v>61</v>
      </c>
      <c r="G234" t="n">
        <v>12</v>
      </c>
      <c r="H234" t="n">
        <v>3.8676</v>
      </c>
      <c r="I234" t="n">
        <v>8.9</v>
      </c>
      <c r="J234" t="n">
        <v>16.8</v>
      </c>
      <c r="K234" t="str">
        <f>=IF(MOD(A234,10)&lt;7,"train","test")</f>
      </c>
      <c r="L234" s="5" t="str">
        <f>=$P$6+$P$7*D234+$P$8*E234+$P$9*F234+$P$10*G234+$P$11*H234+$P$12*I234</f>
      </c>
      <c r="M234" s="5" t="str">
        <f>=(J234-L234)^2</f>
      </c>
    </row>
    <row r="235">
      <c r="A235" t="n">
        <v>148016</v>
      </c>
      <c r="B235" t="s">
        <v>1614</v>
      </c>
      <c r="C235" t="s">
        <v>163</v>
      </c>
      <c r="D235" t="n">
        <v>0</v>
      </c>
      <c r="E235" t="n">
        <v>14904</v>
      </c>
      <c r="F235" t="n">
        <v>75</v>
      </c>
      <c r="G235" t="n">
        <v>5</v>
      </c>
      <c r="H235" t="n">
        <v>2.5752</v>
      </c>
      <c r="I235" t="n">
        <v>1.9</v>
      </c>
      <c r="J235" t="n">
        <v>76.2</v>
      </c>
      <c r="K235" t="str">
        <f>=IF(MOD(A235,10)&lt;7,"train","test")</f>
      </c>
      <c r="L235" s="5" t="str">
        <f>=$P$6+$P$7*D235+$P$8*E235+$P$9*F235+$P$10*G235+$P$11*H235+$P$12*I235</f>
      </c>
      <c r="M235" s="5" t="str">
        <f>=(J235-L235)^2</f>
      </c>
    </row>
    <row r="236">
      <c r="A236" t="n">
        <v>148131</v>
      </c>
      <c r="B236" t="s">
        <v>1617</v>
      </c>
      <c r="C236" t="s">
        <v>163</v>
      </c>
      <c r="D236" t="n">
        <v>30</v>
      </c>
      <c r="E236" t="n">
        <v>17424</v>
      </c>
      <c r="F236" t="n">
        <v>64</v>
      </c>
      <c r="G236" t="n">
        <v>14</v>
      </c>
      <c r="H236" t="n">
        <v>3.1818</v>
      </c>
      <c r="I236" t="n">
        <v>1.3</v>
      </c>
      <c r="J236" t="n">
        <v>42.7</v>
      </c>
      <c r="K236" t="str">
        <f>=IF(MOD(A236,10)&lt;7,"train","test")</f>
      </c>
      <c r="L236" s="5" t="str">
        <f>=$P$6+$P$7*D236+$P$8*E236+$P$9*F236+$P$10*G236+$P$11*H236+$P$12*I236</f>
      </c>
      <c r="M236" s="5" t="str">
        <f>=(J236-L236)^2</f>
      </c>
    </row>
    <row r="237">
      <c r="A237" t="n">
        <v>148405</v>
      </c>
      <c r="B237" t="s">
        <v>1623</v>
      </c>
      <c r="C237" t="s">
        <v>163</v>
      </c>
      <c r="D237" t="n">
        <v>42</v>
      </c>
      <c r="E237" t="n">
        <v>24098</v>
      </c>
      <c r="F237" t="n">
        <v>70</v>
      </c>
      <c r="G237" t="n">
        <v>10</v>
      </c>
      <c r="H237" t="n">
        <v>3.1584</v>
      </c>
      <c r="I237" t="n">
        <v>2.5</v>
      </c>
      <c r="J237" t="n">
        <v>38.3</v>
      </c>
      <c r="K237" t="str">
        <f>=IF(MOD(A237,10)&lt;7,"train","test")</f>
      </c>
      <c r="L237" s="5" t="str">
        <f>=$P$6+$P$7*D237+$P$8*E237+$P$9*F237+$P$10*G237+$P$11*H237+$P$12*I237</f>
      </c>
      <c r="M237" s="5" t="str">
        <f>=(J237-L237)^2</f>
      </c>
    </row>
    <row r="238">
      <c r="A238" t="n">
        <v>148496</v>
      </c>
      <c r="B238" t="s">
        <v>1625</v>
      </c>
      <c r="C238" t="s">
        <v>163</v>
      </c>
      <c r="D238" t="n">
        <v>49</v>
      </c>
      <c r="E238" t="n">
        <v>16969</v>
      </c>
      <c r="F238" t="n">
        <v>79</v>
      </c>
      <c r="G238" t="n">
        <v>12</v>
      </c>
      <c r="H238" t="n">
        <v>3.5782</v>
      </c>
      <c r="I238" t="n">
        <v>2.8</v>
      </c>
      <c r="J238" t="n">
        <v>62.4</v>
      </c>
      <c r="K238" t="str">
        <f>=IF(MOD(A238,10)&lt;7,"train","test")</f>
      </c>
      <c r="L238" s="5" t="str">
        <f>=$P$6+$P$7*D238+$P$8*E238+$P$9*F238+$P$10*G238+$P$11*H238+$P$12*I238</f>
      </c>
      <c r="M238" s="5" t="str">
        <f>=(J238-L238)^2</f>
      </c>
    </row>
    <row r="239">
      <c r="A239" t="n">
        <v>148584</v>
      </c>
      <c r="B239" t="s">
        <v>1628</v>
      </c>
      <c r="C239" t="s">
        <v>163</v>
      </c>
      <c r="D239" t="n">
        <v>37</v>
      </c>
      <c r="E239" t="n">
        <v>16455</v>
      </c>
      <c r="F239" t="n">
        <v>73</v>
      </c>
      <c r="G239" t="n">
        <v>13</v>
      </c>
      <c r="H239" t="n">
        <v>3.7386</v>
      </c>
      <c r="I239" t="n">
        <v>3.5</v>
      </c>
      <c r="J239" t="n">
        <v>64.6</v>
      </c>
      <c r="K239" t="str">
        <f>=IF(MOD(A239,10)&lt;7,"train","test")</f>
      </c>
      <c r="L239" s="5" t="str">
        <f>=$P$6+$P$7*D239+$P$8*E239+$P$9*F239+$P$10*G239+$P$11*H239+$P$12*I239</f>
      </c>
      <c r="M239" s="5" t="str">
        <f>=(J239-L239)^2</f>
      </c>
    </row>
    <row r="240">
      <c r="A240" t="n">
        <v>148654</v>
      </c>
      <c r="B240" t="s">
        <v>1631</v>
      </c>
      <c r="C240" t="s">
        <v>149</v>
      </c>
      <c r="D240" t="n">
        <v>36</v>
      </c>
      <c r="E240" t="n">
        <v>9241</v>
      </c>
      <c r="F240" t="n">
        <v>81</v>
      </c>
      <c r="G240" t="n">
        <v>14</v>
      </c>
      <c r="H240" t="n">
        <v>3.7338</v>
      </c>
      <c r="I240" t="n">
        <v>4.2</v>
      </c>
      <c r="J240" t="n">
        <v>61.5</v>
      </c>
      <c r="K240" t="str">
        <f>=IF(MOD(A240,10)&lt;7,"train","test")</f>
      </c>
      <c r="L240" s="5" t="str">
        <f>=$P$6+$P$7*D240+$P$8*E240+$P$9*F240+$P$10*G240+$P$11*H240+$P$12*I240</f>
      </c>
      <c r="M240" s="5" t="str">
        <f>=(J240-L240)^2</f>
      </c>
    </row>
    <row r="241">
      <c r="A241" t="n">
        <v>149222</v>
      </c>
      <c r="B241" t="s">
        <v>1646</v>
      </c>
      <c r="C241" t="s">
        <v>149</v>
      </c>
      <c r="D241" t="n">
        <v>37</v>
      </c>
      <c r="E241" t="n">
        <v>16131</v>
      </c>
      <c r="F241" t="n">
        <v>69</v>
      </c>
      <c r="G241" t="n">
        <v>11</v>
      </c>
      <c r="H241" t="n">
        <v>4.0941</v>
      </c>
      <c r="I241" t="n">
        <v>1.9</v>
      </c>
      <c r="J241" t="n">
        <v>53.9</v>
      </c>
      <c r="K241" t="str">
        <f>=IF(MOD(A241,10)&lt;7,"train","test")</f>
      </c>
      <c r="L241" s="5" t="str">
        <f>=$P$6+$P$7*D241+$P$8*E241+$P$9*F241+$P$10*G241+$P$11*H241+$P$12*I241</f>
      </c>
      <c r="M241" s="5" t="str">
        <f>=(J241-L241)^2</f>
      </c>
    </row>
    <row r="242">
      <c r="A242" t="n">
        <v>149231</v>
      </c>
      <c r="B242" t="s">
        <v>1648</v>
      </c>
      <c r="C242" t="s">
        <v>149</v>
      </c>
      <c r="D242" t="n">
        <v>32</v>
      </c>
      <c r="E242" t="n">
        <v>15182</v>
      </c>
      <c r="F242" t="n">
        <v>72</v>
      </c>
      <c r="G242" t="n">
        <v>15</v>
      </c>
      <c r="H242" t="n">
        <v>4.1633</v>
      </c>
      <c r="I242" t="n">
        <v>2.4</v>
      </c>
      <c r="J242" t="n">
        <v>53</v>
      </c>
      <c r="K242" t="str">
        <f>=IF(MOD(A242,10)&lt;7,"train","test")</f>
      </c>
      <c r="L242" s="5" t="str">
        <f>=$P$6+$P$7*D242+$P$8*E242+$P$9*F242+$P$10*G242+$P$11*H242+$P$12*I242</f>
      </c>
      <c r="M242" s="5" t="str">
        <f>=(J242-L242)^2</f>
      </c>
    </row>
    <row r="243">
      <c r="A243" t="n">
        <v>149505</v>
      </c>
      <c r="B243" t="s">
        <v>1654</v>
      </c>
      <c r="C243" t="s">
        <v>163</v>
      </c>
      <c r="D243" t="n">
        <v>33</v>
      </c>
      <c r="E243" t="n">
        <v>17218</v>
      </c>
      <c r="F243" t="n">
        <v>79</v>
      </c>
      <c r="G243" t="n">
        <v>10</v>
      </c>
      <c r="H243" t="n">
        <v>3.0095</v>
      </c>
      <c r="I243" t="n">
        <v>2</v>
      </c>
      <c r="J243" t="n">
        <v>63.9</v>
      </c>
      <c r="K243" t="str">
        <f>=IF(MOD(A243,10)&lt;7,"train","test")</f>
      </c>
      <c r="L243" s="5" t="str">
        <f>=$P$6+$P$7*D243+$P$8*E243+$P$9*F243+$P$10*G243+$P$11*H243+$P$12*I243</f>
      </c>
      <c r="M243" s="5" t="str">
        <f>=(J243-L243)^2</f>
      </c>
    </row>
    <row r="244">
      <c r="A244" t="n">
        <v>149514</v>
      </c>
      <c r="B244" t="s">
        <v>1656</v>
      </c>
      <c r="C244" t="s">
        <v>163</v>
      </c>
      <c r="D244" t="n">
        <v>33</v>
      </c>
      <c r="E244" t="n">
        <v>21260</v>
      </c>
      <c r="F244" t="n">
        <v>5</v>
      </c>
      <c r="G244" t="n">
        <v>9</v>
      </c>
      <c r="H244" t="n">
        <v>3.1878</v>
      </c>
      <c r="I244" t="n">
        <v>1.6</v>
      </c>
      <c r="J244" t="n">
        <v>45.7</v>
      </c>
      <c r="K244" t="str">
        <f>=IF(MOD(A244,10)&lt;7,"train","test")</f>
      </c>
      <c r="L244" s="5" t="str">
        <f>=$P$6+$P$7*D244+$P$8*E244+$P$9*F244+$P$10*G244+$P$11*H244+$P$12*I244</f>
      </c>
      <c r="M244" s="5" t="str">
        <f>=(J244-L244)^2</f>
      </c>
    </row>
    <row r="245">
      <c r="A245" t="n">
        <v>149772</v>
      </c>
      <c r="B245" t="s">
        <v>1666</v>
      </c>
      <c r="C245" t="s">
        <v>149</v>
      </c>
      <c r="D245" t="n">
        <v>28</v>
      </c>
      <c r="E245" t="n">
        <v>12168</v>
      </c>
      <c r="F245" t="n">
        <v>59</v>
      </c>
      <c r="G245" t="n">
        <v>14</v>
      </c>
      <c r="H245" t="n">
        <v>3.9471</v>
      </c>
      <c r="I245" t="n">
        <v>1.3</v>
      </c>
      <c r="J245" t="n">
        <v>44.8</v>
      </c>
      <c r="K245" t="str">
        <f>=IF(MOD(A245,10)&lt;7,"train","test")</f>
      </c>
      <c r="L245" s="5" t="str">
        <f>=$P$6+$P$7*D245+$P$8*E245+$P$9*F245+$P$10*G245+$P$11*H245+$P$12*I245</f>
      </c>
      <c r="M245" s="5" t="str">
        <f>=(J245-L245)^2</f>
      </c>
    </row>
    <row r="246">
      <c r="A246" t="n">
        <v>149781</v>
      </c>
      <c r="B246" t="s">
        <v>1668</v>
      </c>
      <c r="C246" t="s">
        <v>163</v>
      </c>
      <c r="D246" t="n">
        <v>20</v>
      </c>
      <c r="E246" t="n">
        <v>31346</v>
      </c>
      <c r="F246" t="n">
        <v>94</v>
      </c>
      <c r="G246" t="n">
        <v>10</v>
      </c>
      <c r="H246" t="n">
        <v>3.4982</v>
      </c>
      <c r="I246" t="n">
        <v>10.3</v>
      </c>
      <c r="J246" t="n">
        <v>86.6</v>
      </c>
      <c r="K246" t="str">
        <f>=IF(MOD(A246,10)&lt;7,"train","test")</f>
      </c>
      <c r="L246" s="5" t="str">
        <f>=$P$6+$P$7*D246+$P$8*E246+$P$9*F246+$P$10*G246+$P$11*H246+$P$12*I246</f>
      </c>
      <c r="M246" s="5" t="str">
        <f>=(J246-L246)^2</f>
      </c>
    </row>
    <row r="247">
      <c r="A247" t="n">
        <v>150066</v>
      </c>
      <c r="B247" t="s">
        <v>1672</v>
      </c>
      <c r="C247" t="s">
        <v>163</v>
      </c>
      <c r="D247" t="n">
        <v>36</v>
      </c>
      <c r="E247" t="n">
        <v>21914</v>
      </c>
      <c r="F247" t="n">
        <v>70</v>
      </c>
      <c r="G247" t="n">
        <v>10</v>
      </c>
      <c r="H247" t="n">
        <v>3.224</v>
      </c>
      <c r="I247" t="n">
        <v>1.7</v>
      </c>
      <c r="J247" t="n">
        <v>49.4</v>
      </c>
      <c r="K247" t="str">
        <f>=IF(MOD(A247,10)&lt;7,"train","test")</f>
      </c>
      <c r="L247" s="5" t="str">
        <f>=$P$6+$P$7*D247+$P$8*E247+$P$9*F247+$P$10*G247+$P$11*H247+$P$12*I247</f>
      </c>
      <c r="M247" s="5" t="str">
        <f>=(J247-L247)^2</f>
      </c>
    </row>
    <row r="248">
      <c r="A248" t="n">
        <v>150136</v>
      </c>
      <c r="B248" t="s">
        <v>1674</v>
      </c>
      <c r="C248" t="s">
        <v>149</v>
      </c>
      <c r="D248" t="n">
        <v>34</v>
      </c>
      <c r="E248" t="n">
        <v>13017</v>
      </c>
      <c r="F248" t="n">
        <v>77</v>
      </c>
      <c r="G248" t="n">
        <v>15</v>
      </c>
      <c r="H248" t="n">
        <v>4.3576</v>
      </c>
      <c r="I248" t="n">
        <v>2.2</v>
      </c>
      <c r="J248" t="n">
        <v>62.7</v>
      </c>
      <c r="K248" t="str">
        <f>=IF(MOD(A248,10)&lt;7,"train","test")</f>
      </c>
      <c r="L248" s="5" t="str">
        <f>=$P$6+$P$7*D248+$P$8*E248+$P$9*F248+$P$10*G248+$P$11*H248+$P$12*I248</f>
      </c>
      <c r="M248" s="5" t="str">
        <f>=(J248-L248)^2</f>
      </c>
    </row>
    <row r="249">
      <c r="A249" t="n">
        <v>150145</v>
      </c>
      <c r="B249" t="s">
        <v>1676</v>
      </c>
      <c r="C249" t="s">
        <v>163</v>
      </c>
      <c r="D249" t="n">
        <v>35</v>
      </c>
      <c r="E249" t="n">
        <v>20058</v>
      </c>
      <c r="F249" t="n">
        <v>70</v>
      </c>
      <c r="G249" t="n">
        <v>12</v>
      </c>
      <c r="H249" t="n">
        <v>3.172</v>
      </c>
      <c r="I249" t="n">
        <v>2.1</v>
      </c>
      <c r="J249" t="n">
        <v>56.7</v>
      </c>
      <c r="K249" t="str">
        <f>=IF(MOD(A249,10)&lt;7,"train","test")</f>
      </c>
      <c r="L249" s="5" t="str">
        <f>=$P$6+$P$7*D249+$P$8*E249+$P$9*F249+$P$10*G249+$P$11*H249+$P$12*I249</f>
      </c>
      <c r="M249" s="5" t="str">
        <f>=(J249-L249)^2</f>
      </c>
    </row>
    <row r="250">
      <c r="A250" t="n">
        <v>150163</v>
      </c>
      <c r="B250" t="s">
        <v>1678</v>
      </c>
      <c r="C250" t="s">
        <v>163</v>
      </c>
      <c r="D250" t="n">
        <v>14</v>
      </c>
      <c r="E250" t="n">
        <v>40140</v>
      </c>
      <c r="F250" t="n">
        <v>88</v>
      </c>
      <c r="G250" t="n">
        <v>11</v>
      </c>
      <c r="H250" t="n">
        <v>3.7845</v>
      </c>
      <c r="I250" t="n">
        <v>3.9</v>
      </c>
      <c r="J250" t="n">
        <v>78.6</v>
      </c>
      <c r="K250" t="str">
        <f>=IF(MOD(A250,10)&lt;7,"train","test")</f>
      </c>
      <c r="L250" s="5" t="str">
        <f>=$P$6+$P$7*D250+$P$8*E250+$P$9*F250+$P$10*G250+$P$11*H250+$P$12*I250</f>
      </c>
      <c r="M250" s="5" t="str">
        <f>=(J250-L250)^2</f>
      </c>
    </row>
    <row r="251">
      <c r="A251" t="n">
        <v>150172</v>
      </c>
      <c r="B251" t="s">
        <v>1680</v>
      </c>
      <c r="C251" t="s">
        <v>163</v>
      </c>
      <c r="D251" t="n">
        <v>48</v>
      </c>
      <c r="E251" t="n">
        <v>17377</v>
      </c>
      <c r="F251" t="n">
        <v>40</v>
      </c>
      <c r="G251" t="n">
        <v>13</v>
      </c>
      <c r="H251" t="n">
        <v>2.8871</v>
      </c>
      <c r="I251" t="n">
        <v>1.2</v>
      </c>
      <c r="J251" t="n">
        <v>30.9</v>
      </c>
      <c r="K251" t="str">
        <f>=IF(MOD(A251,10)&lt;7,"train","test")</f>
      </c>
      <c r="L251" s="5" t="str">
        <f>=$P$6+$P$7*D251+$P$8*E251+$P$9*F251+$P$10*G251+$P$11*H251+$P$12*I251</f>
      </c>
      <c r="M251" s="5" t="str">
        <f>=(J251-L251)^2</f>
      </c>
    </row>
    <row r="252">
      <c r="A252" t="n">
        <v>150400</v>
      </c>
      <c r="B252" t="s">
        <v>1689</v>
      </c>
      <c r="C252" t="s">
        <v>163</v>
      </c>
      <c r="D252" t="n">
        <v>16</v>
      </c>
      <c r="E252" t="n">
        <v>30507</v>
      </c>
      <c r="F252" t="n">
        <v>89</v>
      </c>
      <c r="G252" t="n">
        <v>10</v>
      </c>
      <c r="H252" t="n">
        <v>3.2509</v>
      </c>
      <c r="I252" t="n">
        <v>2.7</v>
      </c>
      <c r="J252" t="n">
        <v>80</v>
      </c>
      <c r="K252" t="str">
        <f>=IF(MOD(A252,10)&lt;7,"train","test")</f>
      </c>
      <c r="L252" s="5" t="str">
        <f>=$P$6+$P$7*D252+$P$8*E252+$P$9*F252+$P$10*G252+$P$11*H252+$P$12*I252</f>
      </c>
      <c r="M252" s="5" t="str">
        <f>=(J252-L252)^2</f>
      </c>
    </row>
    <row r="253">
      <c r="A253" t="n">
        <v>150455</v>
      </c>
      <c r="B253" t="s">
        <v>1693</v>
      </c>
      <c r="C253" t="s">
        <v>163</v>
      </c>
      <c r="D253" t="n">
        <v>25</v>
      </c>
      <c r="E253" t="n">
        <v>26517</v>
      </c>
      <c r="F253" t="n">
        <v>80</v>
      </c>
      <c r="G253" t="n">
        <v>7</v>
      </c>
      <c r="H253" t="n">
        <v>2.8531</v>
      </c>
      <c r="I253" t="n">
        <v>2.7</v>
      </c>
      <c r="J253" t="n">
        <v>67.9</v>
      </c>
      <c r="K253" t="str">
        <f>=IF(MOD(A253,10)&lt;7,"train","test")</f>
      </c>
      <c r="L253" s="5" t="str">
        <f>=$P$6+$P$7*D253+$P$8*E253+$P$9*F253+$P$10*G253+$P$11*H253+$P$12*I253</f>
      </c>
      <c r="M253" s="5" t="str">
        <f>=(J253-L253)^2</f>
      </c>
    </row>
    <row r="254">
      <c r="A254" t="n">
        <v>150534</v>
      </c>
      <c r="B254" t="s">
        <v>1694</v>
      </c>
      <c r="C254" t="s">
        <v>163</v>
      </c>
      <c r="D254" t="n">
        <v>23</v>
      </c>
      <c r="E254" t="n">
        <v>21611</v>
      </c>
      <c r="F254" t="n">
        <v>77</v>
      </c>
      <c r="G254" t="n">
        <v>10</v>
      </c>
      <c r="H254" t="n">
        <v>3.3877</v>
      </c>
      <c r="I254" t="n">
        <v>2.7</v>
      </c>
      <c r="J254" t="n">
        <v>71.1</v>
      </c>
      <c r="K254" t="str">
        <f>=IF(MOD(A254,10)&lt;7,"train","test")</f>
      </c>
      <c r="L254" s="5" t="str">
        <f>=$P$6+$P$7*D254+$P$8*E254+$P$9*F254+$P$10*G254+$P$11*H254+$P$12*I254</f>
      </c>
      <c r="M254" s="5" t="str">
        <f>=(J254-L254)^2</f>
      </c>
    </row>
    <row r="255">
      <c r="A255" t="n">
        <v>150604</v>
      </c>
      <c r="B255" t="s">
        <v>1696</v>
      </c>
      <c r="C255" t="s">
        <v>163</v>
      </c>
      <c r="D255" t="n">
        <v>39</v>
      </c>
      <c r="E255" t="n">
        <v>23843</v>
      </c>
      <c r="F255" t="n">
        <v>71</v>
      </c>
      <c r="G255" t="n">
        <v>12</v>
      </c>
      <c r="H255" t="n">
        <v>3.0022</v>
      </c>
      <c r="I255" t="n">
        <v>1.9</v>
      </c>
      <c r="J255" t="n">
        <v>63.4</v>
      </c>
      <c r="K255" t="str">
        <f>=IF(MOD(A255,10)&lt;7,"train","test")</f>
      </c>
      <c r="L255" s="5" t="str">
        <f>=$P$6+$P$7*D255+$P$8*E255+$P$9*F255+$P$10*G255+$P$11*H255+$P$12*I255</f>
      </c>
      <c r="M255" s="5" t="str">
        <f>=(J255-L255)^2</f>
      </c>
    </row>
    <row r="256">
      <c r="A256" t="n">
        <v>150756</v>
      </c>
      <c r="B256" t="s">
        <v>1702</v>
      </c>
      <c r="C256" t="s">
        <v>163</v>
      </c>
      <c r="D256" t="n">
        <v>26</v>
      </c>
      <c r="E256" t="n">
        <v>22929</v>
      </c>
      <c r="F256" t="n">
        <v>83</v>
      </c>
      <c r="G256" t="n">
        <v>11</v>
      </c>
      <c r="H256" t="n">
        <v>3.0561</v>
      </c>
      <c r="I256" t="n">
        <v>0.6</v>
      </c>
      <c r="J256" t="n">
        <v>63.6</v>
      </c>
      <c r="K256" t="str">
        <f>=IF(MOD(A256,10)&lt;7,"train","test")</f>
      </c>
      <c r="L256" s="5" t="str">
        <f>=$P$6+$P$7*D256+$P$8*E256+$P$9*F256+$P$10*G256+$P$11*H256+$P$12*I256</f>
      </c>
      <c r="M256" s="5" t="str">
        <f>=(J256-L256)^2</f>
      </c>
    </row>
    <row r="257">
      <c r="A257" t="n">
        <v>150774</v>
      </c>
      <c r="B257" t="s">
        <v>1706</v>
      </c>
      <c r="C257" t="s">
        <v>163</v>
      </c>
      <c r="D257" t="n">
        <v>29</v>
      </c>
      <c r="E257" t="n">
        <v>24214</v>
      </c>
      <c r="F257" t="n">
        <v>79</v>
      </c>
      <c r="G257" t="n">
        <v>12</v>
      </c>
      <c r="H257" t="n">
        <v>2.6693</v>
      </c>
      <c r="I257" t="n">
        <v>1.5</v>
      </c>
      <c r="J257" t="n">
        <v>26.8</v>
      </c>
      <c r="K257" t="str">
        <f>=IF(MOD(A257,10)&lt;7,"train","test")</f>
      </c>
      <c r="L257" s="5" t="str">
        <f>=$P$6+$P$7*D257+$P$8*E257+$P$9*F257+$P$10*G257+$P$11*H257+$P$12*I257</f>
      </c>
      <c r="M257" s="5" t="str">
        <f>=(J257-L257)^2</f>
      </c>
    </row>
    <row r="258">
      <c r="A258" t="n">
        <v>150941</v>
      </c>
      <c r="B258" t="s">
        <v>1709</v>
      </c>
      <c r="C258" t="s">
        <v>163</v>
      </c>
      <c r="D258" t="n">
        <v>29</v>
      </c>
      <c r="E258" t="n">
        <v>21149</v>
      </c>
      <c r="F258" t="n">
        <v>77</v>
      </c>
      <c r="G258" t="n">
        <v>10</v>
      </c>
      <c r="H258" t="n">
        <v>3.1973</v>
      </c>
      <c r="I258" t="n">
        <v>1.5</v>
      </c>
      <c r="J258" t="n">
        <v>68.2</v>
      </c>
      <c r="K258" t="str">
        <f>=IF(MOD(A258,10)&lt;7,"train","test")</f>
      </c>
      <c r="L258" s="5" t="str">
        <f>=$P$6+$P$7*D258+$P$8*E258+$P$9*F258+$P$10*G258+$P$11*H258+$P$12*I258</f>
      </c>
      <c r="M258" s="5" t="str">
        <f>=(J258-L258)^2</f>
      </c>
    </row>
    <row r="259">
      <c r="A259" t="n">
        <v>151102</v>
      </c>
      <c r="B259" t="s">
        <v>1712</v>
      </c>
      <c r="C259" t="s">
        <v>149</v>
      </c>
      <c r="D259" t="n">
        <v>23</v>
      </c>
      <c r="E259" t="n">
        <v>12619</v>
      </c>
      <c r="F259" t="n">
        <v>64</v>
      </c>
      <c r="G259" t="n">
        <v>13</v>
      </c>
      <c r="H259" t="n">
        <v>4.0162</v>
      </c>
      <c r="I259" t="n">
        <v>4.8</v>
      </c>
      <c r="J259" t="n">
        <v>32.1</v>
      </c>
      <c r="K259" t="str">
        <f>=IF(MOD(A259,10)&lt;7,"train","test")</f>
      </c>
      <c r="L259" s="5" t="str">
        <f>=$P$6+$P$7*D259+$P$8*E259+$P$9*F259+$P$10*G259+$P$11*H259+$P$12*I259</f>
      </c>
      <c r="M259" s="5" t="str">
        <f>=(J259-L259)^2</f>
      </c>
    </row>
    <row r="260">
      <c r="A260" t="n">
        <v>151111</v>
      </c>
      <c r="B260" t="s">
        <v>1713</v>
      </c>
      <c r="C260" t="s">
        <v>149</v>
      </c>
      <c r="D260" t="n">
        <v>36</v>
      </c>
      <c r="E260" t="n">
        <v>11592</v>
      </c>
      <c r="F260" t="n">
        <v>72</v>
      </c>
      <c r="G260" t="n">
        <v>14</v>
      </c>
      <c r="H260" t="n">
        <v>4.4733</v>
      </c>
      <c r="I260" t="n">
        <v>6.8</v>
      </c>
      <c r="J260" t="n">
        <v>53.8</v>
      </c>
      <c r="K260" t="str">
        <f>=IF(MOD(A260,10)&lt;7,"train","test")</f>
      </c>
      <c r="L260" s="5" t="str">
        <f>=$P$6+$P$7*D260+$P$8*E260+$P$9*F260+$P$10*G260+$P$11*H260+$P$12*I260</f>
      </c>
      <c r="M260" s="5" t="str">
        <f>=(J260-L260)^2</f>
      </c>
    </row>
    <row r="261">
      <c r="A261" t="n">
        <v>151263</v>
      </c>
      <c r="B261" t="s">
        <v>1714</v>
      </c>
      <c r="C261" t="s">
        <v>163</v>
      </c>
      <c r="D261" t="n">
        <v>36</v>
      </c>
      <c r="E261" t="n">
        <v>19903</v>
      </c>
      <c r="F261" t="n">
        <v>68</v>
      </c>
      <c r="G261" t="n">
        <v>12</v>
      </c>
      <c r="H261" t="n">
        <v>3.7695</v>
      </c>
      <c r="I261" t="n">
        <v>3.6</v>
      </c>
      <c r="J261" t="n">
        <v>55.6</v>
      </c>
      <c r="K261" t="str">
        <f>=IF(MOD(A261,10)&lt;7,"train","test")</f>
      </c>
      <c r="L261" s="5" t="str">
        <f>=$P$6+$P$7*D261+$P$8*E261+$P$9*F261+$P$10*G261+$P$11*H261+$P$12*I261</f>
      </c>
      <c r="M261" s="5" t="str">
        <f>=(J261-L261)^2</f>
      </c>
    </row>
    <row r="262">
      <c r="A262" t="n">
        <v>151290</v>
      </c>
      <c r="B262" t="s">
        <v>1715</v>
      </c>
      <c r="C262" t="s">
        <v>163</v>
      </c>
      <c r="D262" t="n">
        <v>34</v>
      </c>
      <c r="E262" t="n">
        <v>22148</v>
      </c>
      <c r="F262" t="n">
        <v>66</v>
      </c>
      <c r="G262" t="n">
        <v>16</v>
      </c>
      <c r="H262" t="n">
        <v>3.5032</v>
      </c>
      <c r="I262" t="n">
        <v>2.3</v>
      </c>
      <c r="J262" t="n">
        <v>35.5</v>
      </c>
      <c r="K262" t="str">
        <f>=IF(MOD(A262,10)&lt;7,"train","test")</f>
      </c>
      <c r="L262" s="5" t="str">
        <f>=$P$6+$P$7*D262+$P$8*E262+$P$9*F262+$P$10*G262+$P$11*H262+$P$12*I262</f>
      </c>
      <c r="M262" s="5" t="str">
        <f>=(J262-L262)^2</f>
      </c>
    </row>
    <row r="263">
      <c r="A263" t="n">
        <v>151306</v>
      </c>
      <c r="B263" t="s">
        <v>1716</v>
      </c>
      <c r="C263" t="s">
        <v>149</v>
      </c>
      <c r="D263" t="n">
        <v>22</v>
      </c>
      <c r="E263" t="n">
        <v>14066</v>
      </c>
      <c r="F263" t="n">
        <v>69</v>
      </c>
      <c r="G263" t="n">
        <v>14</v>
      </c>
      <c r="H263" t="n">
        <v>4.0396</v>
      </c>
      <c r="I263" t="n">
        <v>2.1</v>
      </c>
      <c r="J263" t="n">
        <v>51.8</v>
      </c>
      <c r="K263" t="str">
        <f>=IF(MOD(A263,10)&lt;7,"train","test")</f>
      </c>
      <c r="L263" s="5" t="str">
        <f>=$P$6+$P$7*D263+$P$8*E263+$P$9*F263+$P$10*G263+$P$11*H263+$P$12*I263</f>
      </c>
      <c r="M263" s="5" t="str">
        <f>=(J263-L263)^2</f>
      </c>
    </row>
    <row r="264">
      <c r="A264" t="n">
        <v>151324</v>
      </c>
      <c r="B264" t="s">
        <v>1717</v>
      </c>
      <c r="C264" t="s">
        <v>149</v>
      </c>
      <c r="D264" t="n">
        <v>39</v>
      </c>
      <c r="E264" t="n">
        <v>13321</v>
      </c>
      <c r="F264" t="n">
        <v>69</v>
      </c>
      <c r="G264" t="n">
        <v>17</v>
      </c>
      <c r="H264" t="n">
        <v>3.9951</v>
      </c>
      <c r="I264" t="n">
        <v>1.6</v>
      </c>
      <c r="J264" t="n">
        <v>41.1</v>
      </c>
      <c r="K264" t="str">
        <f>=IF(MOD(A264,10)&lt;7,"train","test")</f>
      </c>
      <c r="L264" s="5" t="str">
        <f>=$P$6+$P$7*D264+$P$8*E264+$P$9*F264+$P$10*G264+$P$11*H264+$P$12*I264</f>
      </c>
      <c r="M264" s="5" t="str">
        <f>=(J264-L264)^2</f>
      </c>
    </row>
    <row r="265">
      <c r="A265" t="n">
        <v>151333</v>
      </c>
      <c r="B265" t="s">
        <v>1718</v>
      </c>
      <c r="C265" t="s">
        <v>149</v>
      </c>
      <c r="D265" t="n">
        <v>35</v>
      </c>
      <c r="E265" t="n">
        <v>6459</v>
      </c>
      <c r="F265" t="n">
        <v>67</v>
      </c>
      <c r="G265" t="n">
        <v>14</v>
      </c>
      <c r="H265" t="n">
        <v>3.7227</v>
      </c>
      <c r="I265" t="n">
        <v>1.9</v>
      </c>
      <c r="J265" t="n">
        <v>44</v>
      </c>
      <c r="K265" t="str">
        <f>=IF(MOD(A265,10)&lt;7,"train","test")</f>
      </c>
      <c r="L265" s="5" t="str">
        <f>=$P$6+$P$7*D265+$P$8*E265+$P$9*F265+$P$10*G265+$P$11*H265+$P$12*I265</f>
      </c>
      <c r="M265" s="5" t="str">
        <f>=(J265-L265)^2</f>
      </c>
    </row>
    <row r="266">
      <c r="A266" t="n">
        <v>151342</v>
      </c>
      <c r="B266" t="s">
        <v>1720</v>
      </c>
      <c r="C266" t="s">
        <v>149</v>
      </c>
      <c r="D266" t="n">
        <v>41</v>
      </c>
      <c r="E266" t="n">
        <v>8090</v>
      </c>
      <c r="F266" t="n">
        <v>67</v>
      </c>
      <c r="G266" t="n">
        <v>14</v>
      </c>
      <c r="H266" t="n">
        <v>3.8964</v>
      </c>
      <c r="I266" t="n">
        <v>2.7</v>
      </c>
      <c r="J266" t="n">
        <v>36.2</v>
      </c>
      <c r="K266" t="str">
        <f>=IF(MOD(A266,10)&lt;7,"train","test")</f>
      </c>
      <c r="L266" s="5" t="str">
        <f>=$P$6+$P$7*D266+$P$8*E266+$P$9*F266+$P$10*G266+$P$11*H266+$P$12*I266</f>
      </c>
      <c r="M266" s="5" t="str">
        <f>=(J266-L266)^2</f>
      </c>
    </row>
    <row r="267">
      <c r="A267" t="n">
        <v>151351</v>
      </c>
      <c r="B267" t="s">
        <v>1722</v>
      </c>
      <c r="C267" t="s">
        <v>149</v>
      </c>
      <c r="D267" t="n">
        <v>17</v>
      </c>
      <c r="E267" t="n">
        <v>16282</v>
      </c>
      <c r="F267" t="n">
        <v>91</v>
      </c>
      <c r="G267" t="n">
        <v>18</v>
      </c>
      <c r="H267" t="n">
        <v>4.7888</v>
      </c>
      <c r="I267" t="n">
        <v>8.5</v>
      </c>
      <c r="J267" t="n">
        <v>81.2</v>
      </c>
      <c r="K267" t="str">
        <f>=IF(MOD(A267,10)&lt;7,"train","test")</f>
      </c>
      <c r="L267" s="5" t="str">
        <f>=$P$6+$P$7*D267+$P$8*E267+$P$9*F267+$P$10*G267+$P$11*H267+$P$12*I267</f>
      </c>
      <c r="M267" s="5" t="str">
        <f>=(J267-L267)^2</f>
      </c>
    </row>
    <row r="268">
      <c r="A268" t="n">
        <v>151360</v>
      </c>
      <c r="B268" t="s">
        <v>1723</v>
      </c>
      <c r="C268" t="s">
        <v>149</v>
      </c>
      <c r="D268" t="n">
        <v>43</v>
      </c>
      <c r="E268" t="n">
        <v>5553</v>
      </c>
      <c r="F268" t="n">
        <v>69</v>
      </c>
      <c r="G268" t="n">
        <v>14</v>
      </c>
      <c r="H268" t="n">
        <v>3.7524</v>
      </c>
      <c r="I268" t="n">
        <v>3</v>
      </c>
      <c r="J268" t="n">
        <v>36.3</v>
      </c>
      <c r="K268" t="str">
        <f>=IF(MOD(A268,10)&lt;7,"train","test")</f>
      </c>
      <c r="L268" s="5" t="str">
        <f>=$P$6+$P$7*D268+$P$8*E268+$P$9*F268+$P$10*G268+$P$11*H268+$P$12*I268</f>
      </c>
      <c r="M268" s="5" t="str">
        <f>=(J268-L268)^2</f>
      </c>
    </row>
    <row r="269">
      <c r="A269" t="n">
        <v>151786</v>
      </c>
      <c r="B269" t="s">
        <v>1736</v>
      </c>
      <c r="C269" t="s">
        <v>163</v>
      </c>
      <c r="D269" t="n">
        <v>23</v>
      </c>
      <c r="E269" t="n">
        <v>23225</v>
      </c>
      <c r="F269" t="n">
        <v>77</v>
      </c>
      <c r="G269" t="n">
        <v>13</v>
      </c>
      <c r="H269" t="n">
        <v>3.6932</v>
      </c>
      <c r="I269" t="n">
        <v>3.6</v>
      </c>
      <c r="J269" t="n">
        <v>60.9</v>
      </c>
      <c r="K269" t="str">
        <f>=IF(MOD(A269,10)&lt;7,"train","test")</f>
      </c>
      <c r="L269" s="5" t="str">
        <f>=$P$6+$P$7*D269+$P$8*E269+$P$9*F269+$P$10*G269+$P$11*H269+$P$12*I269</f>
      </c>
      <c r="M269" s="5" t="str">
        <f>=(J269-L269)^2</f>
      </c>
    </row>
    <row r="270">
      <c r="A270" t="n">
        <v>151801</v>
      </c>
      <c r="B270" t="s">
        <v>1737</v>
      </c>
      <c r="C270" t="s">
        <v>163</v>
      </c>
      <c r="D270" t="n">
        <v>25</v>
      </c>
      <c r="E270" t="n">
        <v>23364</v>
      </c>
      <c r="F270" t="n">
        <v>79</v>
      </c>
      <c r="G270" t="n">
        <v>12</v>
      </c>
      <c r="H270" t="n">
        <v>3.4326</v>
      </c>
      <c r="I270" t="n">
        <v>2.4</v>
      </c>
      <c r="J270" t="n">
        <v>65.6</v>
      </c>
      <c r="K270" t="str">
        <f>=IF(MOD(A270,10)&lt;7,"train","test")</f>
      </c>
      <c r="L270" s="5" t="str">
        <f>=$P$6+$P$7*D270+$P$8*E270+$P$9*F270+$P$10*G270+$P$11*H270+$P$12*I270</f>
      </c>
      <c r="M270" s="5" t="str">
        <f>=(J270-L270)^2</f>
      </c>
    </row>
    <row r="271">
      <c r="A271" t="n">
        <v>152080</v>
      </c>
      <c r="B271" t="s">
        <v>1746</v>
      </c>
      <c r="C271" t="s">
        <v>163</v>
      </c>
      <c r="D271" t="n">
        <v>12</v>
      </c>
      <c r="E271" t="n">
        <v>29083</v>
      </c>
      <c r="F271" t="n">
        <v>98</v>
      </c>
      <c r="G271" t="n">
        <v>9</v>
      </c>
      <c r="H271" t="n">
        <v>4.1341</v>
      </c>
      <c r="I271" t="n">
        <v>5.6</v>
      </c>
      <c r="J271" t="n">
        <v>96.8</v>
      </c>
      <c r="K271" t="str">
        <f>=IF(MOD(A271,10)&lt;7,"train","test")</f>
      </c>
      <c r="L271" s="5" t="str">
        <f>=$P$6+$P$7*D271+$P$8*E271+$P$9*F271+$P$10*G271+$P$11*H271+$P$12*I271</f>
      </c>
      <c r="M271" s="5" t="str">
        <f>=(J271-L271)^2</f>
      </c>
    </row>
    <row r="272">
      <c r="A272" t="n">
        <v>152336</v>
      </c>
      <c r="B272" t="s">
        <v>1753</v>
      </c>
      <c r="C272" t="s">
        <v>163</v>
      </c>
      <c r="D272" t="n">
        <v>43</v>
      </c>
      <c r="E272" t="n">
        <v>20897</v>
      </c>
      <c r="F272" t="n">
        <v>66</v>
      </c>
      <c r="G272" t="n">
        <v>11</v>
      </c>
      <c r="H272" t="n">
        <v>3.3598</v>
      </c>
      <c r="I272" t="n">
        <v>1.8</v>
      </c>
      <c r="J272" t="n">
        <v>59.9</v>
      </c>
      <c r="K272" t="str">
        <f>=IF(MOD(A272,10)&lt;7,"train","test")</f>
      </c>
      <c r="L272" s="5" t="str">
        <f>=$P$6+$P$7*D272+$P$8*E272+$P$9*F272+$P$10*G272+$P$11*H272+$P$12*I272</f>
      </c>
      <c r="M272" s="5" t="str">
        <f>=(J272-L272)^2</f>
      </c>
    </row>
    <row r="273">
      <c r="A273" t="n">
        <v>152381</v>
      </c>
      <c r="B273" t="s">
        <v>1754</v>
      </c>
      <c r="C273" t="s">
        <v>163</v>
      </c>
      <c r="D273" t="n">
        <v>51</v>
      </c>
      <c r="E273" t="n">
        <v>18470</v>
      </c>
      <c r="F273" t="n">
        <v>67</v>
      </c>
      <c r="G273" t="n">
        <v>9</v>
      </c>
      <c r="H273" t="n">
        <v>3.1443</v>
      </c>
      <c r="I273" t="n">
        <v>1</v>
      </c>
      <c r="J273" t="n">
        <v>52.7</v>
      </c>
      <c r="K273" t="str">
        <f>=IF(MOD(A273,10)&lt;7,"train","test")</f>
      </c>
      <c r="L273" s="5" t="str">
        <f>=$P$6+$P$7*D273+$P$8*E273+$P$9*F273+$P$10*G273+$P$11*H273+$P$12*I273</f>
      </c>
      <c r="M273" s="5" t="str">
        <f>=(J273-L273)^2</f>
      </c>
    </row>
    <row r="274">
      <c r="A274" t="n">
        <v>152390</v>
      </c>
      <c r="B274" t="s">
        <v>1756</v>
      </c>
      <c r="C274" t="s">
        <v>163</v>
      </c>
      <c r="D274" t="n">
        <v>24</v>
      </c>
      <c r="E274" t="n">
        <v>30389</v>
      </c>
      <c r="F274" t="n">
        <v>84</v>
      </c>
      <c r="G274" t="n">
        <v>8</v>
      </c>
      <c r="H274" t="n">
        <v>3.2006</v>
      </c>
      <c r="I274" t="n">
        <v>1.6</v>
      </c>
      <c r="J274" t="n">
        <v>76.5</v>
      </c>
      <c r="K274" t="str">
        <f>=IF(MOD(A274,10)&lt;7,"train","test")</f>
      </c>
      <c r="L274" s="5" t="str">
        <f>=$P$6+$P$7*D274+$P$8*E274+$P$9*F274+$P$10*G274+$P$11*H274+$P$12*I274</f>
      </c>
      <c r="M274" s="5" t="str">
        <f>=(J274-L274)^2</f>
      </c>
    </row>
    <row r="275">
      <c r="A275" t="n">
        <v>152530</v>
      </c>
      <c r="B275" t="s">
        <v>1760</v>
      </c>
      <c r="C275" t="s">
        <v>163</v>
      </c>
      <c r="D275" t="n">
        <v>13</v>
      </c>
      <c r="E275" t="n">
        <v>25698</v>
      </c>
      <c r="F275" t="n">
        <v>91</v>
      </c>
      <c r="G275" t="n">
        <v>14</v>
      </c>
      <c r="H275" t="n">
        <v>3.4084</v>
      </c>
      <c r="I275" t="n">
        <v>3</v>
      </c>
      <c r="J275" t="n">
        <v>76.6</v>
      </c>
      <c r="K275" t="str">
        <f>=IF(MOD(A275,10)&lt;7,"train","test")</f>
      </c>
      <c r="L275" s="5" t="str">
        <f>=$P$6+$P$7*D275+$P$8*E275+$P$9*F275+$P$10*G275+$P$11*H275+$P$12*I275</f>
      </c>
      <c r="M275" s="5" t="str">
        <f>=(J275-L275)^2</f>
      </c>
    </row>
    <row r="276">
      <c r="A276" t="n">
        <v>152600</v>
      </c>
      <c r="B276" t="s">
        <v>1763</v>
      </c>
      <c r="C276" t="s">
        <v>163</v>
      </c>
      <c r="D276" t="n">
        <v>26</v>
      </c>
      <c r="E276" t="n">
        <v>23168</v>
      </c>
      <c r="F276" t="n">
        <v>79</v>
      </c>
      <c r="G276" t="n">
        <v>11</v>
      </c>
      <c r="H276" t="n">
        <v>3.5041</v>
      </c>
      <c r="I276" t="n">
        <v>3.1</v>
      </c>
      <c r="J276" t="n">
        <v>67</v>
      </c>
      <c r="K276" t="str">
        <f>=IF(MOD(A276,10)&lt;7,"train","test")</f>
      </c>
      <c r="L276" s="5" t="str">
        <f>=$P$6+$P$7*D276+$P$8*E276+$P$9*F276+$P$10*G276+$P$11*H276+$P$12*I276</f>
      </c>
      <c r="M276" s="5" t="str">
        <f>=(J276-L276)^2</f>
      </c>
    </row>
    <row r="277">
      <c r="A277" t="n">
        <v>152673</v>
      </c>
      <c r="B277" t="s">
        <v>1767</v>
      </c>
      <c r="C277" t="s">
        <v>163</v>
      </c>
      <c r="D277" t="n">
        <v>23</v>
      </c>
      <c r="E277" t="n">
        <v>23913</v>
      </c>
      <c r="F277" t="n">
        <v>86</v>
      </c>
      <c r="G277" t="n">
        <v>9</v>
      </c>
      <c r="H277" t="n">
        <v>2.9243</v>
      </c>
      <c r="I277" t="n">
        <v>1.5</v>
      </c>
      <c r="J277" t="n">
        <v>77.1</v>
      </c>
      <c r="K277" t="str">
        <f>=IF(MOD(A277,10)&lt;7,"train","test")</f>
      </c>
      <c r="L277" s="5" t="str">
        <f>=$P$6+$P$7*D277+$P$8*E277+$P$9*F277+$P$10*G277+$P$11*H277+$P$12*I277</f>
      </c>
      <c r="M277" s="5" t="str">
        <f>=(J277-L277)^2</f>
      </c>
    </row>
    <row r="278">
      <c r="A278" t="n">
        <v>152992</v>
      </c>
      <c r="B278" t="s">
        <v>1772</v>
      </c>
      <c r="C278" t="s">
        <v>163</v>
      </c>
      <c r="D278" t="n">
        <v>30</v>
      </c>
      <c r="E278" t="n">
        <v>23292</v>
      </c>
      <c r="F278" t="n">
        <v>60</v>
      </c>
      <c r="G278" t="n">
        <v>12</v>
      </c>
      <c r="H278" t="n">
        <v>3.0022</v>
      </c>
      <c r="I278" t="n">
        <v>1.2</v>
      </c>
      <c r="J278" t="n">
        <v>49.4</v>
      </c>
      <c r="K278" t="str">
        <f>=IF(MOD(A278,10)&lt;7,"train","test")</f>
      </c>
      <c r="L278" s="5" t="str">
        <f>=$P$6+$P$7*D278+$P$8*E278+$P$9*F278+$P$10*G278+$P$11*H278+$P$12*I278</f>
      </c>
      <c r="M278" s="5" t="str">
        <f>=(J278-L278)^2</f>
      </c>
    </row>
    <row r="279">
      <c r="A279" t="n">
        <v>153001</v>
      </c>
      <c r="B279" t="s">
        <v>1774</v>
      </c>
      <c r="C279" t="s">
        <v>163</v>
      </c>
      <c r="D279" t="n">
        <v>43</v>
      </c>
      <c r="E279" t="n">
        <v>18156</v>
      </c>
      <c r="F279" t="n">
        <v>76</v>
      </c>
      <c r="G279" t="n">
        <v>13</v>
      </c>
      <c r="H279" t="n">
        <v>3.4206</v>
      </c>
      <c r="I279" t="n">
        <v>0.7</v>
      </c>
      <c r="J279" t="n">
        <v>47.3</v>
      </c>
      <c r="K279" t="str">
        <f>=IF(MOD(A279,10)&lt;7,"train","test")</f>
      </c>
      <c r="L279" s="5" t="str">
        <f>=$P$6+$P$7*D279+$P$8*E279+$P$9*F279+$P$10*G279+$P$11*H279+$P$12*I279</f>
      </c>
      <c r="M279" s="5" t="str">
        <f>=(J279-L279)^2</f>
      </c>
    </row>
    <row r="280">
      <c r="A280" t="n">
        <v>153126</v>
      </c>
      <c r="B280" t="s">
        <v>1782</v>
      </c>
      <c r="C280" t="s">
        <v>163</v>
      </c>
      <c r="D280" t="n">
        <v>36</v>
      </c>
      <c r="E280" t="n">
        <v>25692</v>
      </c>
      <c r="F280" t="n">
        <v>67</v>
      </c>
      <c r="G280" t="n">
        <v>10</v>
      </c>
      <c r="H280" t="n">
        <v>3.0082</v>
      </c>
      <c r="I280" t="n">
        <v>0.8</v>
      </c>
      <c r="J280" t="n">
        <v>54.9</v>
      </c>
      <c r="K280" t="str">
        <f>=IF(MOD(A280,10)&lt;7,"train","test")</f>
      </c>
      <c r="L280" s="5" t="str">
        <f>=$P$6+$P$7*D280+$P$8*E280+$P$9*F280+$P$10*G280+$P$11*H280+$P$12*I280</f>
      </c>
      <c r="M280" s="5" t="str">
        <f>=(J280-L280)^2</f>
      </c>
    </row>
    <row r="281">
      <c r="A281" t="n">
        <v>153144</v>
      </c>
      <c r="B281" t="s">
        <v>1783</v>
      </c>
      <c r="C281" t="s">
        <v>163</v>
      </c>
      <c r="D281" t="n">
        <v>36</v>
      </c>
      <c r="E281" t="n">
        <v>20940</v>
      </c>
      <c r="F281" t="n">
        <v>77</v>
      </c>
      <c r="G281" t="n">
        <v>11</v>
      </c>
      <c r="H281" t="n">
        <v>3.1225</v>
      </c>
      <c r="I281" t="n">
        <v>2.6</v>
      </c>
      <c r="J281" t="n">
        <v>59</v>
      </c>
      <c r="K281" t="str">
        <f>=IF(MOD(A281,10)&lt;7,"train","test")</f>
      </c>
      <c r="L281" s="5" t="str">
        <f>=$P$6+$P$7*D281+$P$8*E281+$P$9*F281+$P$10*G281+$P$11*H281+$P$12*I281</f>
      </c>
      <c r="M281" s="5" t="str">
        <f>=(J281-L281)^2</f>
      </c>
    </row>
    <row r="282">
      <c r="A282" t="n">
        <v>153162</v>
      </c>
      <c r="B282" t="s">
        <v>1784</v>
      </c>
      <c r="C282" t="s">
        <v>163</v>
      </c>
      <c r="D282" t="n">
        <v>29</v>
      </c>
      <c r="E282" t="n">
        <v>25850</v>
      </c>
      <c r="F282" t="n">
        <v>74</v>
      </c>
      <c r="G282" t="n">
        <v>12</v>
      </c>
      <c r="H282" t="n">
        <v>3.0737</v>
      </c>
      <c r="I282" t="n">
        <v>4</v>
      </c>
      <c r="J282" t="n">
        <v>71.7</v>
      </c>
      <c r="K282" t="str">
        <f>=IF(MOD(A282,10)&lt;7,"train","test")</f>
      </c>
      <c r="L282" s="5" t="str">
        <f>=$P$6+$P$7*D282+$P$8*E282+$P$9*F282+$P$10*G282+$P$11*H282+$P$12*I282</f>
      </c>
      <c r="M282" s="5" t="str">
        <f>=(J282-L282)^2</f>
      </c>
    </row>
    <row r="283">
      <c r="A283" t="n">
        <v>153250</v>
      </c>
      <c r="B283" t="s">
        <v>1789</v>
      </c>
      <c r="C283" t="s">
        <v>163</v>
      </c>
      <c r="D283" t="n">
        <v>18</v>
      </c>
      <c r="E283" t="n">
        <v>27925</v>
      </c>
      <c r="F283" t="n">
        <v>85</v>
      </c>
      <c r="G283" t="n">
        <v>14</v>
      </c>
      <c r="H283" t="n">
        <v>3.3143</v>
      </c>
      <c r="I283" t="n">
        <v>1.9</v>
      </c>
      <c r="J283" t="n">
        <v>67.2</v>
      </c>
      <c r="K283" t="str">
        <f>=IF(MOD(A283,10)&lt;7,"train","test")</f>
      </c>
      <c r="L283" s="5" t="str">
        <f>=$P$6+$P$7*D283+$P$8*E283+$P$9*F283+$P$10*G283+$P$11*H283+$P$12*I283</f>
      </c>
      <c r="M283" s="5" t="str">
        <f>=(J283-L283)^2</f>
      </c>
    </row>
    <row r="284">
      <c r="A284" t="n">
        <v>153302</v>
      </c>
      <c r="B284" t="s">
        <v>1796</v>
      </c>
      <c r="C284" t="s">
        <v>163</v>
      </c>
      <c r="D284" t="n">
        <v>40</v>
      </c>
      <c r="E284" t="n">
        <v>14393</v>
      </c>
      <c r="F284" t="n">
        <v>70</v>
      </c>
      <c r="G284" t="n">
        <v>8</v>
      </c>
      <c r="H284" t="n">
        <v>2.3365</v>
      </c>
      <c r="I284" t="n">
        <v>0.9</v>
      </c>
      <c r="J284" t="n">
        <v>40.7</v>
      </c>
      <c r="K284" t="str">
        <f>=IF(MOD(A284,10)&lt;7,"train","test")</f>
      </c>
      <c r="L284" s="5" t="str">
        <f>=$P$6+$P$7*D284+$P$8*E284+$P$9*F284+$P$10*G284+$P$11*H284+$P$12*I284</f>
      </c>
      <c r="M284" s="5" t="str">
        <f>=(J284-L284)^2</f>
      </c>
    </row>
    <row r="285">
      <c r="A285" t="n">
        <v>153320</v>
      </c>
      <c r="B285" t="s">
        <v>1799</v>
      </c>
      <c r="C285" t="s">
        <v>163</v>
      </c>
      <c r="D285" t="n">
        <v>37</v>
      </c>
      <c r="E285" t="n">
        <v>18288</v>
      </c>
      <c r="F285" t="n">
        <v>80</v>
      </c>
      <c r="G285" t="n">
        <v>15</v>
      </c>
      <c r="H285" t="n">
        <v>2.7896</v>
      </c>
      <c r="I285" t="n">
        <v>1.1</v>
      </c>
      <c r="J285" t="n">
        <v>48</v>
      </c>
      <c r="K285" t="str">
        <f>=IF(MOD(A285,10)&lt;7,"train","test")</f>
      </c>
      <c r="L285" s="5" t="str">
        <f>=$P$6+$P$7*D285+$P$8*E285+$P$9*F285+$P$10*G285+$P$11*H285+$P$12*I285</f>
      </c>
      <c r="M285" s="5" t="str">
        <f>=(J285-L285)^2</f>
      </c>
    </row>
    <row r="286">
      <c r="A286" t="n">
        <v>153366</v>
      </c>
      <c r="B286" t="s">
        <v>1800</v>
      </c>
      <c r="C286" t="s">
        <v>163</v>
      </c>
      <c r="D286" t="n">
        <v>45</v>
      </c>
      <c r="E286" t="n">
        <v>16632</v>
      </c>
      <c r="F286" t="n">
        <v>64</v>
      </c>
      <c r="G286" t="n">
        <v>14</v>
      </c>
      <c r="H286" t="n">
        <v>3.1508</v>
      </c>
      <c r="I286" t="n">
        <v>1.1</v>
      </c>
      <c r="J286" t="n">
        <v>38.3</v>
      </c>
      <c r="K286" t="str">
        <f>=IF(MOD(A286,10)&lt;7,"train","test")</f>
      </c>
      <c r="L286" s="5" t="str">
        <f>=$P$6+$P$7*D286+$P$8*E286+$P$9*F286+$P$10*G286+$P$11*H286+$P$12*I286</f>
      </c>
      <c r="M286" s="5" t="str">
        <f>=(J286-L286)^2</f>
      </c>
    </row>
    <row r="287">
      <c r="A287" t="n">
        <v>153375</v>
      </c>
      <c r="B287" t="s">
        <v>1802</v>
      </c>
      <c r="C287" t="s">
        <v>163</v>
      </c>
      <c r="D287" t="n">
        <v>38</v>
      </c>
      <c r="E287" t="n">
        <v>22296</v>
      </c>
      <c r="F287" t="n">
        <v>73</v>
      </c>
      <c r="G287" t="n">
        <v>12</v>
      </c>
      <c r="H287" t="n">
        <v>3.3245</v>
      </c>
      <c r="I287" t="n">
        <v>3.4</v>
      </c>
      <c r="J287" t="n">
        <v>55.8</v>
      </c>
      <c r="K287" t="str">
        <f>=IF(MOD(A287,10)&lt;7,"train","test")</f>
      </c>
      <c r="L287" s="5" t="str">
        <f>=$P$6+$P$7*D287+$P$8*E287+$P$9*F287+$P$10*G287+$P$11*H287+$P$12*I287</f>
      </c>
      <c r="M287" s="5" t="str">
        <f>=(J287-L287)^2</f>
      </c>
    </row>
    <row r="288">
      <c r="A288" t="n">
        <v>153384</v>
      </c>
      <c r="B288" t="s">
        <v>1803</v>
      </c>
      <c r="C288" t="s">
        <v>163</v>
      </c>
      <c r="D288" t="n">
        <v>17</v>
      </c>
      <c r="E288" t="n">
        <v>33446</v>
      </c>
      <c r="F288" t="n">
        <v>93</v>
      </c>
      <c r="G288" t="n">
        <v>9</v>
      </c>
      <c r="H288" t="n">
        <v>3.2529</v>
      </c>
      <c r="I288" t="n">
        <v>7.4</v>
      </c>
      <c r="J288" t="n">
        <v>87.5</v>
      </c>
      <c r="K288" t="str">
        <f>=IF(MOD(A288,10)&lt;7,"train","test")</f>
      </c>
      <c r="L288" s="5" t="str">
        <f>=$P$6+$P$7*D288+$P$8*E288+$P$9*F288+$P$10*G288+$P$11*H288+$P$12*I288</f>
      </c>
      <c r="M288" s="5" t="str">
        <f>=(J288-L288)^2</f>
      </c>
    </row>
    <row r="289">
      <c r="A289" t="n">
        <v>153603</v>
      </c>
      <c r="B289" t="s">
        <v>1817</v>
      </c>
      <c r="C289" t="s">
        <v>149</v>
      </c>
      <c r="D289" t="n">
        <v>18</v>
      </c>
      <c r="E289" t="n">
        <v>17354</v>
      </c>
      <c r="F289" t="n">
        <v>88</v>
      </c>
      <c r="G289" t="n">
        <v>18</v>
      </c>
      <c r="H289" t="n">
        <v>4.5069</v>
      </c>
      <c r="I289" t="n">
        <v>4.3</v>
      </c>
      <c r="J289" t="n">
        <v>75.5</v>
      </c>
      <c r="K289" t="str">
        <f>=IF(MOD(A289,10)&lt;7,"train","test")</f>
      </c>
      <c r="L289" s="5" t="str">
        <f>=$P$6+$P$7*D289+$P$8*E289+$P$9*F289+$P$10*G289+$P$11*H289+$P$12*I289</f>
      </c>
      <c r="M289" s="5" t="str">
        <f>=(J289-L289)^2</f>
      </c>
    </row>
    <row r="290">
      <c r="A290" t="n">
        <v>153825</v>
      </c>
      <c r="B290" t="s">
        <v>1831</v>
      </c>
      <c r="C290" t="s">
        <v>163</v>
      </c>
      <c r="D290" t="n">
        <v>25</v>
      </c>
      <c r="E290" t="n">
        <v>22338</v>
      </c>
      <c r="F290" t="n">
        <v>83</v>
      </c>
      <c r="G290" t="n">
        <v>12</v>
      </c>
      <c r="H290" t="n">
        <v>3.1492</v>
      </c>
      <c r="I290" t="n">
        <v>1.2</v>
      </c>
      <c r="J290" t="n">
        <v>69.9</v>
      </c>
      <c r="K290" t="str">
        <f>=IF(MOD(A290,10)&lt;7,"train","test")</f>
      </c>
      <c r="L290" s="5" t="str">
        <f>=$P$6+$P$7*D290+$P$8*E290+$P$9*F290+$P$10*G290+$P$11*H290+$P$12*I290</f>
      </c>
      <c r="M290" s="5" t="str">
        <f>=(J290-L290)^2</f>
      </c>
    </row>
    <row r="291">
      <c r="A291" t="n">
        <v>153834</v>
      </c>
      <c r="B291" t="s">
        <v>1832</v>
      </c>
      <c r="C291" t="s">
        <v>163</v>
      </c>
      <c r="D291" t="n">
        <v>19</v>
      </c>
      <c r="E291" t="n">
        <v>24790</v>
      </c>
      <c r="F291" t="n">
        <v>79</v>
      </c>
      <c r="G291" t="n">
        <v>10</v>
      </c>
      <c r="H291" t="n">
        <v>3.214</v>
      </c>
      <c r="I291" t="n">
        <v>1.8</v>
      </c>
      <c r="J291" t="n">
        <v>75</v>
      </c>
      <c r="K291" t="str">
        <f>=IF(MOD(A291,10)&lt;7,"train","test")</f>
      </c>
      <c r="L291" s="5" t="str">
        <f>=$P$6+$P$7*D291+$P$8*E291+$P$9*F291+$P$10*G291+$P$11*H291+$P$12*I291</f>
      </c>
      <c r="M291" s="5" t="str">
        <f>=(J291-L291)^2</f>
      </c>
    </row>
    <row r="292">
      <c r="A292" t="n">
        <v>154004</v>
      </c>
      <c r="B292" t="s">
        <v>1838</v>
      </c>
      <c r="C292" t="s">
        <v>163</v>
      </c>
      <c r="D292" t="n">
        <v>32</v>
      </c>
      <c r="E292" t="n">
        <v>23482</v>
      </c>
      <c r="F292" t="n">
        <v>69</v>
      </c>
      <c r="G292" t="n">
        <v>12</v>
      </c>
      <c r="H292" t="n">
        <v>3.4667</v>
      </c>
      <c r="I292" t="n">
        <v>1.5</v>
      </c>
      <c r="J292" t="n">
        <v>52.8</v>
      </c>
      <c r="K292" t="str">
        <f>=IF(MOD(A292,10)&lt;7,"train","test")</f>
      </c>
      <c r="L292" s="5" t="str">
        <f>=$P$6+$P$7*D292+$P$8*E292+$P$9*F292+$P$10*G292+$P$11*H292+$P$12*I292</f>
      </c>
      <c r="M292" s="5" t="str">
        <f>=(J292-L292)^2</f>
      </c>
    </row>
    <row r="293">
      <c r="A293" t="n">
        <v>154013</v>
      </c>
      <c r="B293" t="s">
        <v>1839</v>
      </c>
      <c r="C293" t="s">
        <v>163</v>
      </c>
      <c r="D293" t="n">
        <v>26</v>
      </c>
      <c r="E293" t="n">
        <v>23972</v>
      </c>
      <c r="F293" t="n">
        <v>70</v>
      </c>
      <c r="G293" t="n">
        <v>13</v>
      </c>
      <c r="H293" t="n">
        <v>3.2516</v>
      </c>
      <c r="I293" t="n">
        <v>2.3</v>
      </c>
      <c r="J293" t="n">
        <v>55.9</v>
      </c>
      <c r="K293" t="str">
        <f>=IF(MOD(A293,10)&lt;7,"train","test")</f>
      </c>
      <c r="L293" s="5" t="str">
        <f>=$P$6+$P$7*D293+$P$8*E293+$P$9*F293+$P$10*G293+$P$11*H293+$P$12*I293</f>
      </c>
      <c r="M293" s="5" t="str">
        <f>=(J293-L293)^2</f>
      </c>
    </row>
    <row r="294">
      <c r="A294" t="n">
        <v>154022</v>
      </c>
      <c r="B294" t="s">
        <v>1840</v>
      </c>
      <c r="C294" t="s">
        <v>189</v>
      </c>
      <c r="D294" t="n">
        <v>31</v>
      </c>
      <c r="E294" t="n">
        <v>25771</v>
      </c>
      <c r="F294" t="n">
        <v>31</v>
      </c>
      <c r="G294" t="n">
        <v>16</v>
      </c>
      <c r="H294" t="n">
        <v>4.7097</v>
      </c>
      <c r="I294" t="n">
        <v>2.5</v>
      </c>
      <c r="J294" t="n">
        <v>8.4</v>
      </c>
      <c r="K294" t="str">
        <f>=IF(MOD(A294,10)&lt;7,"train","test")</f>
      </c>
      <c r="L294" s="5" t="str">
        <f>=$P$6+$P$7*D294+$P$8*E294+$P$9*F294+$P$10*G294+$P$11*H294+$P$12*I294</f>
      </c>
      <c r="M294" s="5" t="str">
        <f>=(J294-L294)^2</f>
      </c>
    </row>
    <row r="295">
      <c r="A295" t="n">
        <v>154095</v>
      </c>
      <c r="B295" t="s">
        <v>1842</v>
      </c>
      <c r="C295" t="s">
        <v>149</v>
      </c>
      <c r="D295" t="n">
        <v>24</v>
      </c>
      <c r="E295" t="n">
        <v>15931</v>
      </c>
      <c r="F295" t="n">
        <v>85</v>
      </c>
      <c r="G295" t="n">
        <v>17</v>
      </c>
      <c r="H295" t="n">
        <v>4.0084</v>
      </c>
      <c r="I295" t="n">
        <v>1.6</v>
      </c>
      <c r="J295" t="n">
        <v>68.9</v>
      </c>
      <c r="K295" t="str">
        <f>=IF(MOD(A295,10)&lt;7,"train","test")</f>
      </c>
      <c r="L295" s="5" t="str">
        <f>=$P$6+$P$7*D295+$P$8*E295+$P$9*F295+$P$10*G295+$P$11*H295+$P$12*I295</f>
      </c>
      <c r="M295" s="5" t="str">
        <f>=(J295-L295)^2</f>
      </c>
    </row>
    <row r="296">
      <c r="A296" t="n">
        <v>154101</v>
      </c>
      <c r="B296" t="s">
        <v>1843</v>
      </c>
      <c r="C296" t="s">
        <v>163</v>
      </c>
      <c r="D296" t="n">
        <v>23</v>
      </c>
      <c r="E296" t="n">
        <v>24737</v>
      </c>
      <c r="F296" t="n">
        <v>80</v>
      </c>
      <c r="G296" t="n">
        <v>14</v>
      </c>
      <c r="H296" t="n">
        <v>3.3294</v>
      </c>
      <c r="I296" t="n">
        <v>1.3</v>
      </c>
      <c r="J296" t="n">
        <v>63.6</v>
      </c>
      <c r="K296" t="str">
        <f>=IF(MOD(A296,10)&lt;7,"train","test")</f>
      </c>
      <c r="L296" s="5" t="str">
        <f>=$P$6+$P$7*D296+$P$8*E296+$P$9*F296+$P$10*G296+$P$11*H296+$P$12*I296</f>
      </c>
      <c r="M296" s="5" t="str">
        <f>=(J296-L296)^2</f>
      </c>
    </row>
    <row r="297">
      <c r="A297" t="n">
        <v>154235</v>
      </c>
      <c r="B297" t="s">
        <v>1853</v>
      </c>
      <c r="C297" t="s">
        <v>163</v>
      </c>
      <c r="D297" t="n">
        <v>28</v>
      </c>
      <c r="E297" t="n">
        <v>23578</v>
      </c>
      <c r="F297" t="n">
        <v>84</v>
      </c>
      <c r="G297" t="n">
        <v>11</v>
      </c>
      <c r="H297" t="n">
        <v>3.4625</v>
      </c>
      <c r="I297" t="n">
        <v>1.9</v>
      </c>
      <c r="J297" t="n">
        <v>62.8</v>
      </c>
      <c r="K297" t="str">
        <f>=IF(MOD(A297,10)&lt;7,"train","test")</f>
      </c>
      <c r="L297" s="5" t="str">
        <f>=$P$6+$P$7*D297+$P$8*E297+$P$9*F297+$P$10*G297+$P$11*H297+$P$12*I297</f>
      </c>
      <c r="M297" s="5" t="str">
        <f>=(J297-L297)^2</f>
      </c>
    </row>
    <row r="298">
      <c r="A298" t="n">
        <v>154350</v>
      </c>
      <c r="B298" t="s">
        <v>1856</v>
      </c>
      <c r="C298" t="s">
        <v>163</v>
      </c>
      <c r="D298" t="n">
        <v>33</v>
      </c>
      <c r="E298" t="n">
        <v>23637</v>
      </c>
      <c r="F298" t="n">
        <v>76</v>
      </c>
      <c r="G298" t="n">
        <v>11</v>
      </c>
      <c r="H298" t="n">
        <v>3.1099</v>
      </c>
      <c r="I298" t="n">
        <v>1.4</v>
      </c>
      <c r="J298" t="n">
        <v>65.7</v>
      </c>
      <c r="K298" t="str">
        <f>=IF(MOD(A298,10)&lt;7,"train","test")</f>
      </c>
      <c r="L298" s="5" t="str">
        <f>=$P$6+$P$7*D298+$P$8*E298+$P$9*F298+$P$10*G298+$P$11*H298+$P$12*I298</f>
      </c>
      <c r="M298" s="5" t="str">
        <f>=(J298-L298)^2</f>
      </c>
    </row>
    <row r="299">
      <c r="A299" t="n">
        <v>154493</v>
      </c>
      <c r="B299" t="s">
        <v>1865</v>
      </c>
      <c r="C299" t="s">
        <v>163</v>
      </c>
      <c r="D299" t="n">
        <v>33</v>
      </c>
      <c r="E299" t="n">
        <v>22427</v>
      </c>
      <c r="F299" t="n">
        <v>59</v>
      </c>
      <c r="G299" t="n">
        <v>22</v>
      </c>
      <c r="H299" t="n">
        <v>3.7588</v>
      </c>
      <c r="I299" t="n">
        <v>4</v>
      </c>
      <c r="J299" t="n">
        <v>42.1</v>
      </c>
      <c r="K299" t="str">
        <f>=IF(MOD(A299,10)&lt;7,"train","test")</f>
      </c>
      <c r="L299" s="5" t="str">
        <f>=$P$6+$P$7*D299+$P$8*E299+$P$9*F299+$P$10*G299+$P$11*H299+$P$12*I299</f>
      </c>
      <c r="M299" s="5" t="str">
        <f>=(J299-L299)^2</f>
      </c>
    </row>
    <row r="300">
      <c r="A300" t="n">
        <v>154590</v>
      </c>
      <c r="B300" t="s">
        <v>1874</v>
      </c>
      <c r="C300" t="s">
        <v>163</v>
      </c>
      <c r="D300" t="n">
        <v>46</v>
      </c>
      <c r="E300" t="n">
        <v>22361</v>
      </c>
      <c r="F300" t="n">
        <v>56</v>
      </c>
      <c r="G300" t="n">
        <v>13</v>
      </c>
      <c r="H300" t="n">
        <v>3.2219</v>
      </c>
      <c r="I300" t="n">
        <v>0.9</v>
      </c>
      <c r="J300" t="n">
        <v>29.2</v>
      </c>
      <c r="K300" t="str">
        <f>=IF(MOD(A300,10)&lt;7,"train","test")</f>
      </c>
      <c r="L300" s="5" t="str">
        <f>=$P$6+$P$7*D300+$P$8*E300+$P$9*F300+$P$10*G300+$P$11*H300+$P$12*I300</f>
      </c>
      <c r="M300" s="5" t="str">
        <f>=(J300-L300)^2</f>
      </c>
    </row>
    <row r="301">
      <c r="A301" t="n">
        <v>154712</v>
      </c>
      <c r="B301" t="s">
        <v>1883</v>
      </c>
      <c r="C301" t="s">
        <v>163</v>
      </c>
      <c r="D301" t="n">
        <v>16</v>
      </c>
      <c r="E301" t="n">
        <v>28451</v>
      </c>
      <c r="F301" t="n">
        <v>80</v>
      </c>
      <c r="G301" t="n">
        <v>15</v>
      </c>
      <c r="H301" t="n">
        <v>3.3943</v>
      </c>
      <c r="I301" t="n">
        <v>1.6</v>
      </c>
      <c r="J301" t="n">
        <v>65.1</v>
      </c>
      <c r="K301" t="str">
        <f>=IF(MOD(A301,10)&lt;7,"train","test")</f>
      </c>
      <c r="L301" s="5" t="str">
        <f>=$P$6+$P$7*D301+$P$8*E301+$P$9*F301+$P$10*G301+$P$11*H301+$P$12*I301</f>
      </c>
      <c r="M301" s="5" t="str">
        <f>=(J301-L301)^2</f>
      </c>
    </row>
    <row r="302">
      <c r="A302" t="n">
        <v>154721</v>
      </c>
      <c r="B302" t="s">
        <v>1885</v>
      </c>
      <c r="C302" t="s">
        <v>163</v>
      </c>
      <c r="D302" t="n">
        <v>43</v>
      </c>
      <c r="E302" t="n">
        <v>29571</v>
      </c>
      <c r="F302" t="n">
        <v>49</v>
      </c>
      <c r="G302" t="n">
        <v>12</v>
      </c>
      <c r="H302" t="n">
        <v>2.8949</v>
      </c>
      <c r="I302" t="n">
        <v>1.8</v>
      </c>
      <c r="J302" t="n">
        <v>28.7</v>
      </c>
      <c r="K302" t="str">
        <f>=IF(MOD(A302,10)&lt;7,"train","test")</f>
      </c>
      <c r="L302" s="5" t="str">
        <f>=$P$6+$P$7*D302+$P$8*E302+$P$9*F302+$P$10*G302+$P$11*H302+$P$12*I302</f>
      </c>
      <c r="M302" s="5" t="str">
        <f>=(J302-L302)^2</f>
      </c>
    </row>
    <row r="303">
      <c r="A303" t="n">
        <v>154855</v>
      </c>
      <c r="B303" t="s">
        <v>1890</v>
      </c>
      <c r="C303" t="s">
        <v>163</v>
      </c>
      <c r="D303" t="n">
        <v>43</v>
      </c>
      <c r="E303" t="n">
        <v>12217</v>
      </c>
      <c r="F303" t="n">
        <v>59</v>
      </c>
      <c r="G303" t="n">
        <v>11</v>
      </c>
      <c r="H303" t="n">
        <v>2.8681</v>
      </c>
      <c r="I303" t="n">
        <v>1.8</v>
      </c>
      <c r="J303" t="n">
        <v>25.7</v>
      </c>
      <c r="K303" t="str">
        <f>=IF(MOD(A303,10)&lt;7,"train","test")</f>
      </c>
      <c r="L303" s="5" t="str">
        <f>=$P$6+$P$7*D303+$P$8*E303+$P$9*F303+$P$10*G303+$P$11*H303+$P$12*I303</f>
      </c>
      <c r="M303" s="5" t="str">
        <f>=(J303-L303)^2</f>
      </c>
    </row>
    <row r="304">
      <c r="A304" t="n">
        <v>155025</v>
      </c>
      <c r="B304" t="s">
        <v>1904</v>
      </c>
      <c r="C304" t="s">
        <v>149</v>
      </c>
      <c r="D304" t="n">
        <v>34</v>
      </c>
      <c r="E304" t="n">
        <v>15441</v>
      </c>
      <c r="F304" t="n">
        <v>67</v>
      </c>
      <c r="G304" t="n">
        <v>17</v>
      </c>
      <c r="H304" t="n">
        <v>3.8235</v>
      </c>
      <c r="I304" t="n">
        <v>1.2</v>
      </c>
      <c r="J304" t="n">
        <v>54.3</v>
      </c>
      <c r="K304" t="str">
        <f>=IF(MOD(A304,10)&lt;7,"train","test")</f>
      </c>
      <c r="L304" s="5" t="str">
        <f>=$P$6+$P$7*D304+$P$8*E304+$P$9*F304+$P$10*G304+$P$11*H304+$P$12*I304</f>
      </c>
      <c r="M304" s="5" t="str">
        <f>=(J304-L304)^2</f>
      </c>
    </row>
    <row r="305">
      <c r="A305" t="n">
        <v>155061</v>
      </c>
      <c r="B305" t="s">
        <v>1907</v>
      </c>
      <c r="C305" t="s">
        <v>149</v>
      </c>
      <c r="D305" t="n">
        <v>22</v>
      </c>
      <c r="E305" t="n">
        <v>13774</v>
      </c>
      <c r="F305" t="n">
        <v>77</v>
      </c>
      <c r="G305" t="n">
        <v>14</v>
      </c>
      <c r="H305" t="n">
        <v>4.2296</v>
      </c>
      <c r="I305" t="n">
        <v>1.3</v>
      </c>
      <c r="J305" t="n">
        <v>48</v>
      </c>
      <c r="K305" t="str">
        <f>=IF(MOD(A305,10)&lt;7,"train","test")</f>
      </c>
      <c r="L305" s="5" t="str">
        <f>=$P$6+$P$7*D305+$P$8*E305+$P$9*F305+$P$10*G305+$P$11*H305+$P$12*I305</f>
      </c>
      <c r="M305" s="5" t="str">
        <f>=(J305-L305)^2</f>
      </c>
    </row>
    <row r="306">
      <c r="A306" t="n">
        <v>155335</v>
      </c>
      <c r="B306" t="s">
        <v>1933</v>
      </c>
      <c r="C306" t="s">
        <v>163</v>
      </c>
      <c r="D306" t="n">
        <v>12</v>
      </c>
      <c r="E306" t="n">
        <v>19315</v>
      </c>
      <c r="F306" t="n">
        <v>71</v>
      </c>
      <c r="G306" t="n">
        <v>13</v>
      </c>
      <c r="H306" t="n">
        <v>3.6199</v>
      </c>
      <c r="I306" t="n">
        <v>5.7</v>
      </c>
      <c r="J306" t="n">
        <v>54.6</v>
      </c>
      <c r="K306" t="str">
        <f>=IF(MOD(A306,10)&lt;7,"train","test")</f>
      </c>
      <c r="L306" s="5" t="str">
        <f>=$P$6+$P$7*D306+$P$8*E306+$P$9*F306+$P$10*G306+$P$11*H306+$P$12*I306</f>
      </c>
      <c r="M306" s="5" t="str">
        <f>=(J306-L306)^2</f>
      </c>
    </row>
    <row r="307">
      <c r="A307" t="n">
        <v>155414</v>
      </c>
      <c r="B307" t="s">
        <v>1937</v>
      </c>
      <c r="C307" t="s">
        <v>163</v>
      </c>
      <c r="D307" t="n">
        <v>41</v>
      </c>
      <c r="E307" t="n">
        <v>23419</v>
      </c>
      <c r="F307" t="n">
        <v>60</v>
      </c>
      <c r="G307" t="n">
        <v>13</v>
      </c>
      <c r="H307" t="n">
        <v>2.9727</v>
      </c>
      <c r="I307" t="n">
        <v>1.4</v>
      </c>
      <c r="J307" t="n">
        <v>38.5</v>
      </c>
      <c r="K307" t="str">
        <f>=IF(MOD(A307,10)&lt;7,"train","test")</f>
      </c>
      <c r="L307" s="5" t="str">
        <f>=$P$6+$P$7*D307+$P$8*E307+$P$9*F307+$P$10*G307+$P$11*H307+$P$12*I307</f>
      </c>
      <c r="M307" s="5" t="str">
        <f>=(J307-L307)^2</f>
      </c>
    </row>
    <row r="308">
      <c r="A308" t="n">
        <v>155496</v>
      </c>
      <c r="B308" t="s">
        <v>1944</v>
      </c>
      <c r="C308" t="s">
        <v>163</v>
      </c>
      <c r="D308" t="n">
        <v>45</v>
      </c>
      <c r="E308" t="n">
        <v>23523</v>
      </c>
      <c r="F308" t="n">
        <v>68</v>
      </c>
      <c r="G308" t="n">
        <v>12</v>
      </c>
      <c r="H308" t="n">
        <v>2.179</v>
      </c>
      <c r="I308" t="n">
        <v>0</v>
      </c>
      <c r="J308" t="n">
        <v>41</v>
      </c>
      <c r="K308" t="str">
        <f>=IF(MOD(A308,10)&lt;7,"train","test")</f>
      </c>
      <c r="L308" s="5" t="str">
        <f>=$P$6+$P$7*D308+$P$8*E308+$P$9*F308+$P$10*G308+$P$11*H308+$P$12*I308</f>
      </c>
      <c r="M308" s="5" t="str">
        <f>=(J308-L308)^2</f>
      </c>
    </row>
    <row r="309">
      <c r="A309" t="n">
        <v>155511</v>
      </c>
      <c r="B309" t="s">
        <v>1945</v>
      </c>
      <c r="C309" t="s">
        <v>163</v>
      </c>
      <c r="D309" t="n">
        <v>34</v>
      </c>
      <c r="E309" t="n">
        <v>25490</v>
      </c>
      <c r="F309" t="n">
        <v>65</v>
      </c>
      <c r="G309" t="n">
        <v>13</v>
      </c>
      <c r="H309" t="n">
        <v>2.9335</v>
      </c>
      <c r="I309" t="n">
        <v>2.1</v>
      </c>
      <c r="J309" t="n">
        <v>52</v>
      </c>
      <c r="K309" t="str">
        <f>=IF(MOD(A309,10)&lt;7,"train","test")</f>
      </c>
      <c r="L309" s="5" t="str">
        <f>=$P$6+$P$7*D309+$P$8*E309+$P$9*F309+$P$10*G309+$P$11*H309+$P$12*I309</f>
      </c>
      <c r="M309" s="5" t="str">
        <f>=(J309-L309)^2</f>
      </c>
    </row>
    <row r="310">
      <c r="A310" t="n">
        <v>155520</v>
      </c>
      <c r="B310" t="s">
        <v>1946</v>
      </c>
      <c r="C310" t="s">
        <v>163</v>
      </c>
      <c r="D310" t="n">
        <v>28</v>
      </c>
      <c r="E310" t="n">
        <v>29992</v>
      </c>
      <c r="F310" t="n">
        <v>61</v>
      </c>
      <c r="G310" t="n">
        <v>10</v>
      </c>
      <c r="H310" t="n">
        <v>3.2507</v>
      </c>
      <c r="I310" t="n">
        <v>1.1</v>
      </c>
      <c r="J310" t="n">
        <v>45.7</v>
      </c>
      <c r="K310" t="str">
        <f>=IF(MOD(A310,10)&lt;7,"train","test")</f>
      </c>
      <c r="L310" s="5" t="str">
        <f>=$P$6+$P$7*D310+$P$8*E310+$P$9*F310+$P$10*G310+$P$11*H310+$P$12*I310</f>
      </c>
      <c r="M310" s="5" t="str">
        <f>=(J310-L310)^2</f>
      </c>
    </row>
    <row r="311">
      <c r="A311" t="n">
        <v>155681</v>
      </c>
      <c r="B311" t="s">
        <v>1957</v>
      </c>
      <c r="C311" t="s">
        <v>149</v>
      </c>
      <c r="D311" t="n">
        <v>32</v>
      </c>
      <c r="E311" t="n">
        <v>19357</v>
      </c>
      <c r="F311" t="n">
        <v>78</v>
      </c>
      <c r="G311" t="n">
        <v>15</v>
      </c>
      <c r="H311" t="n">
        <v>3.8512</v>
      </c>
      <c r="I311" t="n">
        <v>0.8</v>
      </c>
      <c r="J311" t="n">
        <v>53.9</v>
      </c>
      <c r="K311" t="str">
        <f>=IF(MOD(A311,10)&lt;7,"train","test")</f>
      </c>
      <c r="L311" s="5" t="str">
        <f>=$P$6+$P$7*D311+$P$8*E311+$P$9*F311+$P$10*G311+$P$11*H311+$P$12*I311</f>
      </c>
      <c r="M311" s="5" t="str">
        <f>=(J311-L311)^2</f>
      </c>
    </row>
    <row r="312">
      <c r="A312" t="n">
        <v>155812</v>
      </c>
      <c r="B312" t="s">
        <v>1960</v>
      </c>
      <c r="C312" t="s">
        <v>163</v>
      </c>
      <c r="D312" t="n">
        <v>37</v>
      </c>
      <c r="E312" t="n">
        <v>23611</v>
      </c>
      <c r="F312" t="n">
        <v>64</v>
      </c>
      <c r="G312" t="n">
        <v>12</v>
      </c>
      <c r="H312" t="n">
        <v>3.1884</v>
      </c>
      <c r="I312" t="n">
        <v>1.2</v>
      </c>
      <c r="J312" t="n">
        <v>44.1</v>
      </c>
      <c r="K312" t="str">
        <f>=IF(MOD(A312,10)&lt;7,"train","test")</f>
      </c>
      <c r="L312" s="5" t="str">
        <f>=$P$6+$P$7*D312+$P$8*E312+$P$9*F312+$P$10*G312+$P$11*H312+$P$12*I312</f>
      </c>
      <c r="M312" s="5" t="str">
        <f>=(J312-L312)^2</f>
      </c>
    </row>
    <row r="313">
      <c r="A313" t="n">
        <v>155900</v>
      </c>
      <c r="B313" t="s">
        <v>865</v>
      </c>
      <c r="C313" t="s">
        <v>163</v>
      </c>
      <c r="D313" t="n">
        <v>39</v>
      </c>
      <c r="E313" t="n">
        <v>27337</v>
      </c>
      <c r="F313" t="n">
        <v>53</v>
      </c>
      <c r="G313" t="n">
        <v>11</v>
      </c>
      <c r="H313" t="n">
        <v>3.2177</v>
      </c>
      <c r="I313" t="n">
        <v>2.6</v>
      </c>
      <c r="J313" t="n">
        <v>33.5</v>
      </c>
      <c r="K313" t="str">
        <f>=IF(MOD(A313,10)&lt;7,"train","test")</f>
      </c>
      <c r="L313" s="5" t="str">
        <f>=$P$6+$P$7*D313+$P$8*E313+$P$9*F313+$P$10*G313+$P$11*H313+$P$12*I313</f>
      </c>
      <c r="M313" s="5" t="str">
        <f>=(J313-L313)^2</f>
      </c>
    </row>
    <row r="314">
      <c r="A314" t="n">
        <v>155973</v>
      </c>
      <c r="B314" t="s">
        <v>1967</v>
      </c>
      <c r="C314" t="s">
        <v>163</v>
      </c>
      <c r="D314" t="n">
        <v>38</v>
      </c>
      <c r="E314" t="n">
        <v>19998</v>
      </c>
      <c r="F314" t="n">
        <v>66</v>
      </c>
      <c r="G314" t="n">
        <v>15</v>
      </c>
      <c r="H314" t="n">
        <v>2.9009</v>
      </c>
      <c r="I314" t="n">
        <v>0.3</v>
      </c>
      <c r="J314" t="n">
        <v>32.9</v>
      </c>
      <c r="K314" t="str">
        <f>=IF(MOD(A314,10)&lt;7,"train","test")</f>
      </c>
      <c r="L314" s="5" t="str">
        <f>=$P$6+$P$7*D314+$P$8*E314+$P$9*F314+$P$10*G314+$P$11*H314+$P$12*I314</f>
      </c>
      <c r="M314" s="5" t="str">
        <f>=(J314-L314)^2</f>
      </c>
    </row>
    <row r="315">
      <c r="A315" t="n">
        <v>156082</v>
      </c>
      <c r="B315" t="s">
        <v>1969</v>
      </c>
      <c r="C315" t="s">
        <v>149</v>
      </c>
      <c r="D315" t="n">
        <v>31</v>
      </c>
      <c r="E315" t="n">
        <v>12894</v>
      </c>
      <c r="F315" t="n">
        <v>69</v>
      </c>
      <c r="G315" t="n">
        <v>13</v>
      </c>
      <c r="H315" t="n">
        <v>3.7995</v>
      </c>
      <c r="I315" t="n">
        <v>2.1</v>
      </c>
      <c r="J315" t="n">
        <v>41.4</v>
      </c>
      <c r="K315" t="str">
        <f>=IF(MOD(A315,10)&lt;7,"train","test")</f>
      </c>
      <c r="L315" s="5" t="str">
        <f>=$P$6+$P$7*D315+$P$8*E315+$P$9*F315+$P$10*G315+$P$11*H315+$P$12*I315</f>
      </c>
      <c r="M315" s="5" t="str">
        <f>=(J315-L315)^2</f>
      </c>
    </row>
    <row r="316">
      <c r="A316" t="n">
        <v>156125</v>
      </c>
      <c r="B316" t="s">
        <v>1971</v>
      </c>
      <c r="C316" t="s">
        <v>149</v>
      </c>
      <c r="D316" t="n">
        <v>30</v>
      </c>
      <c r="E316" t="n">
        <v>14184</v>
      </c>
      <c r="F316" t="n">
        <v>68</v>
      </c>
      <c r="G316" t="n">
        <v>20</v>
      </c>
      <c r="H316" t="n">
        <v>4.2759</v>
      </c>
      <c r="I316" t="n">
        <v>6.9</v>
      </c>
      <c r="J316" t="n">
        <v>51.3</v>
      </c>
      <c r="K316" t="str">
        <f>=IF(MOD(A316,10)&lt;7,"train","test")</f>
      </c>
      <c r="L316" s="5" t="str">
        <f>=$P$6+$P$7*D316+$P$8*E316+$P$9*F316+$P$10*G316+$P$11*H316+$P$12*I316</f>
      </c>
      <c r="M316" s="5" t="str">
        <f>=(J316-L316)^2</f>
      </c>
    </row>
    <row r="317">
      <c r="A317" t="n">
        <v>156213</v>
      </c>
      <c r="B317" t="s">
        <v>1976</v>
      </c>
      <c r="C317" t="s">
        <v>163</v>
      </c>
      <c r="D317" t="n">
        <v>26</v>
      </c>
      <c r="E317" t="n">
        <v>21375</v>
      </c>
      <c r="F317" t="n">
        <v>84</v>
      </c>
      <c r="G317" t="n">
        <v>12</v>
      </c>
      <c r="H317" t="n">
        <v>3.2658</v>
      </c>
      <c r="I317" t="n">
        <v>1.5</v>
      </c>
      <c r="J317" t="n">
        <v>65</v>
      </c>
      <c r="K317" t="str">
        <f>=IF(MOD(A317,10)&lt;7,"train","test")</f>
      </c>
      <c r="L317" s="5" t="str">
        <f>=$P$6+$P$7*D317+$P$8*E317+$P$9*F317+$P$10*G317+$P$11*H317+$P$12*I317</f>
      </c>
      <c r="M317" s="5" t="str">
        <f>=(J317-L317)^2</f>
      </c>
    </row>
    <row r="318">
      <c r="A318" t="n">
        <v>156286</v>
      </c>
      <c r="B318" t="s">
        <v>1981</v>
      </c>
      <c r="C318" t="s">
        <v>163</v>
      </c>
      <c r="D318" t="n">
        <v>25</v>
      </c>
      <c r="E318" t="n">
        <v>24432</v>
      </c>
      <c r="F318" t="n">
        <v>75</v>
      </c>
      <c r="G318" t="n">
        <v>13</v>
      </c>
      <c r="H318" t="n">
        <v>3.5204</v>
      </c>
      <c r="I318" t="n">
        <v>3.2</v>
      </c>
      <c r="J318" t="n">
        <v>67.7</v>
      </c>
      <c r="K318" t="str">
        <f>=IF(MOD(A318,10)&lt;7,"train","test")</f>
      </c>
      <c r="L318" s="5" t="str">
        <f>=$P$6+$P$7*D318+$P$8*E318+$P$9*F318+$P$10*G318+$P$11*H318+$P$12*I318</f>
      </c>
      <c r="M318" s="5" t="str">
        <f>=(J318-L318)^2</f>
      </c>
    </row>
    <row r="319">
      <c r="A319" t="n">
        <v>156295</v>
      </c>
      <c r="B319" t="s">
        <v>1983</v>
      </c>
      <c r="C319" t="s">
        <v>163</v>
      </c>
      <c r="D319" t="n">
        <v>81</v>
      </c>
      <c r="E319" t="n">
        <v>4379</v>
      </c>
      <c r="F319" t="n">
        <v>88</v>
      </c>
      <c r="G319" t="n">
        <v>9</v>
      </c>
      <c r="H319" t="n">
        <v>3.1614</v>
      </c>
      <c r="I319" t="n">
        <v>3.9</v>
      </c>
      <c r="J319" t="n">
        <v>62</v>
      </c>
      <c r="K319" t="str">
        <f>=IF(MOD(A319,10)&lt;7,"train","test")</f>
      </c>
      <c r="L319" s="5" t="str">
        <f>=$P$6+$P$7*D319+$P$8*E319+$P$9*F319+$P$10*G319+$P$11*H319+$P$12*I319</f>
      </c>
      <c r="M319" s="5" t="str">
        <f>=(J319-L319)^2</f>
      </c>
    </row>
    <row r="320">
      <c r="A320" t="n">
        <v>156356</v>
      </c>
      <c r="B320" t="s">
        <v>1988</v>
      </c>
      <c r="C320" t="s">
        <v>163</v>
      </c>
      <c r="D320" t="n">
        <v>43</v>
      </c>
      <c r="E320" t="n">
        <v>15087</v>
      </c>
      <c r="F320" t="n">
        <v>57</v>
      </c>
      <c r="G320" t="n">
        <v>8</v>
      </c>
      <c r="H320" t="n">
        <v>2.8876</v>
      </c>
      <c r="I320" t="n">
        <v>2.5</v>
      </c>
      <c r="J320" t="n">
        <v>44.8</v>
      </c>
      <c r="K320" t="str">
        <f>=IF(MOD(A320,10)&lt;7,"train","test")</f>
      </c>
      <c r="L320" s="5" t="str">
        <f>=$P$6+$P$7*D320+$P$8*E320+$P$9*F320+$P$10*G320+$P$11*H320+$P$12*I320</f>
      </c>
      <c r="M320" s="5" t="str">
        <f>=(J320-L320)^2</f>
      </c>
    </row>
    <row r="321">
      <c r="A321" t="n">
        <v>156365</v>
      </c>
      <c r="B321" t="s">
        <v>1990</v>
      </c>
      <c r="C321" t="s">
        <v>163</v>
      </c>
      <c r="D321" t="n">
        <v>22</v>
      </c>
      <c r="E321" t="n">
        <v>18777</v>
      </c>
      <c r="F321" t="n">
        <v>60</v>
      </c>
      <c r="G321" t="n">
        <v>21</v>
      </c>
      <c r="H321" t="n">
        <v>4.1875</v>
      </c>
      <c r="I321" t="n">
        <v>2.4</v>
      </c>
      <c r="J321" t="n">
        <v>46.2</v>
      </c>
      <c r="K321" t="str">
        <f>=IF(MOD(A321,10)&lt;7,"train","test")</f>
      </c>
      <c r="L321" s="5" t="str">
        <f>=$P$6+$P$7*D321+$P$8*E321+$P$9*F321+$P$10*G321+$P$11*H321+$P$12*I321</f>
      </c>
      <c r="M321" s="5" t="str">
        <f>=(J321-L321)^2</f>
      </c>
    </row>
    <row r="322">
      <c r="A322" t="n">
        <v>156541</v>
      </c>
      <c r="B322" t="s">
        <v>1999</v>
      </c>
      <c r="C322" t="s">
        <v>163</v>
      </c>
      <c r="D322" t="n">
        <v>48</v>
      </c>
      <c r="E322" t="n">
        <v>11555</v>
      </c>
      <c r="F322" t="n">
        <v>81</v>
      </c>
      <c r="G322" t="n">
        <v>19</v>
      </c>
      <c r="H322" t="n">
        <v>4.4045</v>
      </c>
      <c r="I322" t="n">
        <v>0.7</v>
      </c>
      <c r="J322" t="n">
        <v>44.4</v>
      </c>
      <c r="K322" t="str">
        <f>=IF(MOD(A322,10)&lt;7,"train","test")</f>
      </c>
      <c r="L322" s="5" t="str">
        <f>=$P$6+$P$7*D322+$P$8*E322+$P$9*F322+$P$10*G322+$P$11*H322+$P$12*I322</f>
      </c>
      <c r="M322" s="5" t="str">
        <f>=(J322-L322)^2</f>
      </c>
    </row>
    <row r="323">
      <c r="A323" t="n">
        <v>156620</v>
      </c>
      <c r="B323" t="s">
        <v>2001</v>
      </c>
      <c r="C323" t="s">
        <v>149</v>
      </c>
      <c r="D323" t="n">
        <v>39</v>
      </c>
      <c r="E323" t="n">
        <v>10852</v>
      </c>
      <c r="F323" t="n">
        <v>80</v>
      </c>
      <c r="G323" t="n">
        <v>15</v>
      </c>
      <c r="H323" t="n">
        <v>4.2264</v>
      </c>
      <c r="I323" t="n">
        <v>1.3</v>
      </c>
      <c r="J323" t="n">
        <v>55</v>
      </c>
      <c r="K323" t="str">
        <f>=IF(MOD(A323,10)&lt;7,"train","test")</f>
      </c>
      <c r="L323" s="5" t="str">
        <f>=$P$6+$P$7*D323+$P$8*E323+$P$9*F323+$P$10*G323+$P$11*H323+$P$12*I323</f>
      </c>
      <c r="M323" s="5" t="str">
        <f>=(J323-L323)^2</f>
      </c>
    </row>
    <row r="324">
      <c r="A324" t="n">
        <v>156745</v>
      </c>
      <c r="B324" t="s">
        <v>2006</v>
      </c>
      <c r="C324" t="s">
        <v>163</v>
      </c>
      <c r="D324" t="n">
        <v>34</v>
      </c>
      <c r="E324" t="n">
        <v>14878</v>
      </c>
      <c r="F324" t="n">
        <v>68</v>
      </c>
      <c r="G324" t="n">
        <v>15</v>
      </c>
      <c r="H324" t="n">
        <v>3.2248</v>
      </c>
      <c r="I324" t="n">
        <v>0.5</v>
      </c>
      <c r="J324" t="n">
        <v>47.5</v>
      </c>
      <c r="K324" t="str">
        <f>=IF(MOD(A324,10)&lt;7,"train","test")</f>
      </c>
      <c r="L324" s="5" t="str">
        <f>=$P$6+$P$7*D324+$P$8*E324+$P$9*F324+$P$10*G324+$P$11*H324+$P$12*I324</f>
      </c>
      <c r="M324" s="5" t="str">
        <f>=(J324-L324)^2</f>
      </c>
    </row>
    <row r="325">
      <c r="A325" t="n">
        <v>157076</v>
      </c>
      <c r="B325" t="s">
        <v>2025</v>
      </c>
      <c r="C325" t="s">
        <v>163</v>
      </c>
      <c r="D325" t="n">
        <v>42</v>
      </c>
      <c r="E325" t="n">
        <v>20867</v>
      </c>
      <c r="F325" t="n">
        <v>65</v>
      </c>
      <c r="G325" t="n">
        <v>13</v>
      </c>
      <c r="H325" t="n">
        <v>2.9528</v>
      </c>
      <c r="I325" t="n">
        <v>1.8</v>
      </c>
      <c r="J325" t="n">
        <v>48.7</v>
      </c>
      <c r="K325" t="str">
        <f>=IF(MOD(A325,10)&lt;7,"train","test")</f>
      </c>
      <c r="L325" s="5" t="str">
        <f>=$P$6+$P$7*D325+$P$8*E325+$P$9*F325+$P$10*G325+$P$11*H325+$P$12*I325</f>
      </c>
      <c r="M325" s="5" t="str">
        <f>=(J325-L325)^2</f>
      </c>
    </row>
    <row r="326">
      <c r="A326" t="n">
        <v>157085</v>
      </c>
      <c r="B326" t="s">
        <v>2026</v>
      </c>
      <c r="C326" t="s">
        <v>149</v>
      </c>
      <c r="D326" t="n">
        <v>21</v>
      </c>
      <c r="E326" t="n">
        <v>19838</v>
      </c>
      <c r="F326" t="n">
        <v>87</v>
      </c>
      <c r="G326" t="n">
        <v>17</v>
      </c>
      <c r="H326" t="n">
        <v>4.5306</v>
      </c>
      <c r="I326" t="n">
        <v>3.6</v>
      </c>
      <c r="J326" t="n">
        <v>69.7</v>
      </c>
      <c r="K326" t="str">
        <f>=IF(MOD(A326,10)&lt;7,"train","test")</f>
      </c>
      <c r="L326" s="5" t="str">
        <f>=$P$6+$P$7*D326+$P$8*E326+$P$9*F326+$P$10*G326+$P$11*H326+$P$12*I326</f>
      </c>
      <c r="M326" s="5" t="str">
        <f>=(J326-L326)^2</f>
      </c>
    </row>
    <row r="327">
      <c r="A327" t="n">
        <v>157100</v>
      </c>
      <c r="B327" t="s">
        <v>2027</v>
      </c>
      <c r="C327" t="s">
        <v>163</v>
      </c>
      <c r="D327" t="n">
        <v>37</v>
      </c>
      <c r="E327" t="n">
        <v>22209</v>
      </c>
      <c r="F327" t="n">
        <v>45</v>
      </c>
      <c r="G327" t="n">
        <v>12</v>
      </c>
      <c r="H327" t="n">
        <v>2.8802</v>
      </c>
      <c r="I327" t="n">
        <v>0</v>
      </c>
      <c r="J327" t="n">
        <v>33.8</v>
      </c>
      <c r="K327" t="str">
        <f>=IF(MOD(A327,10)&lt;7,"train","test")</f>
      </c>
      <c r="L327" s="5" t="str">
        <f>=$P$6+$P$7*D327+$P$8*E327+$P$9*F327+$P$10*G327+$P$11*H327+$P$12*I327</f>
      </c>
      <c r="M327" s="5" t="str">
        <f>=(J327-L327)^2</f>
      </c>
    </row>
    <row r="328">
      <c r="A328" t="n">
        <v>157216</v>
      </c>
      <c r="B328" t="s">
        <v>2030</v>
      </c>
      <c r="C328" t="s">
        <v>163</v>
      </c>
      <c r="D328" t="n">
        <v>50</v>
      </c>
      <c r="E328" t="n">
        <v>14422</v>
      </c>
      <c r="F328" t="n">
        <v>63</v>
      </c>
      <c r="G328" t="n">
        <v>17</v>
      </c>
      <c r="H328" t="n">
        <v>3.6124</v>
      </c>
      <c r="I328" t="n">
        <v>0.9</v>
      </c>
      <c r="J328" t="n">
        <v>38.1</v>
      </c>
      <c r="K328" t="str">
        <f>=IF(MOD(A328,10)&lt;7,"train","test")</f>
      </c>
      <c r="L328" s="5" t="str">
        <f>=$P$6+$P$7*D328+$P$8*E328+$P$9*F328+$P$10*G328+$P$11*H328+$P$12*I328</f>
      </c>
      <c r="M328" s="5" t="str">
        <f>=(J328-L328)^2</f>
      </c>
    </row>
    <row r="329">
      <c r="A329" t="n">
        <v>157386</v>
      </c>
      <c r="B329" t="s">
        <v>2040</v>
      </c>
      <c r="C329" t="s">
        <v>149</v>
      </c>
      <c r="D329" t="n">
        <v>29</v>
      </c>
      <c r="E329" t="n">
        <v>10017</v>
      </c>
      <c r="F329" t="n">
        <v>69</v>
      </c>
      <c r="G329" t="n">
        <v>14</v>
      </c>
      <c r="H329" t="n">
        <v>3.9928</v>
      </c>
      <c r="I329" t="n">
        <v>1.2</v>
      </c>
      <c r="J329" t="n">
        <v>49.3</v>
      </c>
      <c r="K329" t="str">
        <f>=IF(MOD(A329,10)&lt;7,"train","test")</f>
      </c>
      <c r="L329" s="5" t="str">
        <f>=$P$6+$P$7*D329+$P$8*E329+$P$9*F329+$P$10*G329+$P$11*H329+$P$12*I329</f>
      </c>
      <c r="M329" s="5" t="str">
        <f>=(J329-L329)^2</f>
      </c>
    </row>
    <row r="330">
      <c r="A330" t="n">
        <v>157401</v>
      </c>
      <c r="B330" t="s">
        <v>2042</v>
      </c>
      <c r="C330" t="s">
        <v>149</v>
      </c>
      <c r="D330" t="n">
        <v>31</v>
      </c>
      <c r="E330" t="n">
        <v>9738</v>
      </c>
      <c r="F330" t="n">
        <v>76</v>
      </c>
      <c r="G330" t="n">
        <v>16</v>
      </c>
      <c r="H330" t="n">
        <v>4.0619</v>
      </c>
      <c r="I330" t="n">
        <v>0.9</v>
      </c>
      <c r="J330" t="n">
        <v>62.9</v>
      </c>
      <c r="K330" t="str">
        <f>=IF(MOD(A330,10)&lt;7,"train","test")</f>
      </c>
      <c r="L330" s="5" t="str">
        <f>=$P$6+$P$7*D330+$P$8*E330+$P$9*F330+$P$10*G330+$P$11*H330+$P$12*I330</f>
      </c>
      <c r="M330" s="5" t="str">
        <f>=(J330-L330)^2</f>
      </c>
    </row>
    <row r="331">
      <c r="A331" t="n">
        <v>157535</v>
      </c>
      <c r="B331" t="s">
        <v>2049</v>
      </c>
      <c r="C331" t="s">
        <v>163</v>
      </c>
      <c r="D331" t="n">
        <v>40</v>
      </c>
      <c r="E331" t="n">
        <v>13819</v>
      </c>
      <c r="F331" t="n">
        <v>65</v>
      </c>
      <c r="G331" t="n">
        <v>14</v>
      </c>
      <c r="H331" t="n">
        <v>3.4408</v>
      </c>
      <c r="I331" t="n">
        <v>1.2</v>
      </c>
      <c r="J331" t="n">
        <v>41</v>
      </c>
      <c r="K331" t="str">
        <f>=IF(MOD(A331,10)&lt;7,"train","test")</f>
      </c>
      <c r="L331" s="5" t="str">
        <f>=$P$6+$P$7*D331+$P$8*E331+$P$9*F331+$P$10*G331+$P$11*H331+$P$12*I331</f>
      </c>
      <c r="M331" s="5" t="str">
        <f>=(J331-L331)^2</f>
      </c>
    </row>
    <row r="332">
      <c r="A332" t="n">
        <v>157863</v>
      </c>
      <c r="B332" t="s">
        <v>2066</v>
      </c>
      <c r="C332" t="s">
        <v>163</v>
      </c>
      <c r="D332" t="n">
        <v>51</v>
      </c>
      <c r="E332" t="n">
        <v>19223</v>
      </c>
      <c r="F332" t="n">
        <v>58</v>
      </c>
      <c r="G332" t="n">
        <v>14</v>
      </c>
      <c r="H332" t="n">
        <v>3.0741</v>
      </c>
      <c r="I332" t="n">
        <v>0.4</v>
      </c>
      <c r="J332" t="n">
        <v>36</v>
      </c>
      <c r="K332" t="str">
        <f>=IF(MOD(A332,10)&lt;7,"train","test")</f>
      </c>
      <c r="L332" s="5" t="str">
        <f>=$P$6+$P$7*D332+$P$8*E332+$P$9*F332+$P$10*G332+$P$11*H332+$P$12*I332</f>
      </c>
      <c r="M332" s="5" t="str">
        <f>=(J332-L332)^2</f>
      </c>
    </row>
    <row r="333">
      <c r="A333" t="n">
        <v>157951</v>
      </c>
      <c r="B333" t="s">
        <v>2068</v>
      </c>
      <c r="C333" t="s">
        <v>149</v>
      </c>
      <c r="D333" t="n">
        <v>29</v>
      </c>
      <c r="E333" t="n">
        <v>12054</v>
      </c>
      <c r="F333" t="n">
        <v>78</v>
      </c>
      <c r="G333" t="n">
        <v>18</v>
      </c>
      <c r="H333" t="n">
        <v>4.298</v>
      </c>
      <c r="I333" t="n">
        <v>3.3</v>
      </c>
      <c r="J333" t="n">
        <v>56.1</v>
      </c>
      <c r="K333" t="str">
        <f>=IF(MOD(A333,10)&lt;7,"train","test")</f>
      </c>
      <c r="L333" s="5" t="str">
        <f>=$P$6+$P$7*D333+$P$8*E333+$P$9*F333+$P$10*G333+$P$11*H333+$P$12*I333</f>
      </c>
      <c r="M333" s="5" t="str">
        <f>=(J333-L333)^2</f>
      </c>
    </row>
    <row r="334">
      <c r="A334" t="n">
        <v>158802</v>
      </c>
      <c r="B334" t="s">
        <v>2088</v>
      </c>
      <c r="C334" t="s">
        <v>163</v>
      </c>
      <c r="D334" t="n">
        <v>68</v>
      </c>
      <c r="E334" t="n">
        <v>18551</v>
      </c>
      <c r="F334" t="n">
        <v>70</v>
      </c>
      <c r="G334" t="n">
        <v>11</v>
      </c>
      <c r="H334" t="n">
        <v>3.1092</v>
      </c>
      <c r="I334" t="n">
        <v>0.1</v>
      </c>
      <c r="J334" t="n">
        <v>45.1</v>
      </c>
      <c r="K334" t="str">
        <f>=IF(MOD(A334,10)&lt;7,"train","test")</f>
      </c>
      <c r="L334" s="5" t="str">
        <f>=$P$6+$P$7*D334+$P$8*E334+$P$9*F334+$P$10*G334+$P$11*H334+$P$12*I334</f>
      </c>
      <c r="M334" s="5" t="str">
        <f>=(J334-L334)^2</f>
      </c>
    </row>
    <row r="335">
      <c r="A335" t="n">
        <v>159382</v>
      </c>
      <c r="B335" t="s">
        <v>2098</v>
      </c>
      <c r="C335" t="s">
        <v>149</v>
      </c>
      <c r="D335" t="n">
        <v>36</v>
      </c>
      <c r="E335" t="n">
        <v>8081</v>
      </c>
      <c r="F335" t="n">
        <v>68</v>
      </c>
      <c r="G335" t="n">
        <v>14</v>
      </c>
      <c r="H335" t="n">
        <v>3.7017</v>
      </c>
      <c r="I335" t="n">
        <v>2.7</v>
      </c>
      <c r="J335" t="n">
        <v>39.9</v>
      </c>
      <c r="K335" t="str">
        <f>=IF(MOD(A335,10)&lt;7,"train","test")</f>
      </c>
      <c r="L335" s="5" t="str">
        <f>=$P$6+$P$7*D335+$P$8*E335+$P$9*F335+$P$10*G335+$P$11*H335+$P$12*I335</f>
      </c>
      <c r="M335" s="5" t="str">
        <f>=(J335-L335)^2</f>
      </c>
    </row>
    <row r="336">
      <c r="A336" t="n">
        <v>159391</v>
      </c>
      <c r="B336" t="s">
        <v>2099</v>
      </c>
      <c r="C336" t="s">
        <v>149</v>
      </c>
      <c r="D336" t="n">
        <v>26</v>
      </c>
      <c r="E336" t="n">
        <v>21808</v>
      </c>
      <c r="F336" t="n">
        <v>84</v>
      </c>
      <c r="G336" t="n">
        <v>20</v>
      </c>
      <c r="H336" t="n">
        <v>4.6183</v>
      </c>
      <c r="I336" t="n">
        <v>4.7</v>
      </c>
      <c r="J336" t="n">
        <v>67.6</v>
      </c>
      <c r="K336" t="str">
        <f>=IF(MOD(A336,10)&lt;7,"train","test")</f>
      </c>
      <c r="L336" s="5" t="str">
        <f>=$P$6+$P$7*D336+$P$8*E336+$P$9*F336+$P$10*G336+$P$11*H336+$P$12*I336</f>
      </c>
      <c r="M336" s="5" t="str">
        <f>=(J336-L336)^2</f>
      </c>
    </row>
    <row r="337">
      <c r="A337" t="n">
        <v>159416</v>
      </c>
      <c r="B337" t="s">
        <v>2102</v>
      </c>
      <c r="C337" t="s">
        <v>149</v>
      </c>
      <c r="D337" t="n">
        <v>38</v>
      </c>
      <c r="E337" t="n">
        <v>7554</v>
      </c>
      <c r="F337" t="n">
        <v>63</v>
      </c>
      <c r="G337" t="n">
        <v>27</v>
      </c>
      <c r="H337" t="n">
        <v>4.1032</v>
      </c>
      <c r="I337" t="n">
        <v>1.8</v>
      </c>
      <c r="J337" t="n">
        <v>33.2</v>
      </c>
      <c r="K337" t="str">
        <f>=IF(MOD(A337,10)&lt;7,"train","test")</f>
      </c>
      <c r="L337" s="5" t="str">
        <f>=$P$6+$P$7*D337+$P$8*E337+$P$9*F337+$P$10*G337+$P$11*H337+$P$12*I337</f>
      </c>
      <c r="M337" s="5" t="str">
        <f>=(J337-L337)^2</f>
      </c>
    </row>
    <row r="338">
      <c r="A338" t="n">
        <v>159656</v>
      </c>
      <c r="B338" t="s">
        <v>2111</v>
      </c>
      <c r="C338" t="s">
        <v>163</v>
      </c>
      <c r="D338" t="n">
        <v>37</v>
      </c>
      <c r="E338" t="n">
        <v>26150</v>
      </c>
      <c r="F338" t="n">
        <v>77</v>
      </c>
      <c r="G338" t="n">
        <v>13</v>
      </c>
      <c r="H338" t="n">
        <v>3.6968</v>
      </c>
      <c r="I338" t="n">
        <v>2.8</v>
      </c>
      <c r="J338" t="n">
        <v>67.4</v>
      </c>
      <c r="K338" t="str">
        <f>=IF(MOD(A338,10)&lt;7,"train","test")</f>
      </c>
      <c r="L338" s="5" t="str">
        <f>=$P$6+$P$7*D338+$P$8*E338+$P$9*F338+$P$10*G338+$P$11*H338+$P$12*I338</f>
      </c>
      <c r="M338" s="5" t="str">
        <f>=(J338-L338)^2</f>
      </c>
    </row>
    <row r="339">
      <c r="A339" t="n">
        <v>159966</v>
      </c>
      <c r="B339" t="s">
        <v>2115</v>
      </c>
      <c r="C339" t="s">
        <v>149</v>
      </c>
      <c r="D339" t="n">
        <v>35</v>
      </c>
      <c r="E339" t="n">
        <v>11029</v>
      </c>
      <c r="F339" t="n">
        <v>77</v>
      </c>
      <c r="G339" t="n">
        <v>17</v>
      </c>
      <c r="H339" t="n">
        <v>3.8301</v>
      </c>
      <c r="I339" t="n">
        <v>1.7</v>
      </c>
      <c r="J339" t="n">
        <v>53.4</v>
      </c>
      <c r="K339" t="str">
        <f>=IF(MOD(A339,10)&lt;7,"train","test")</f>
      </c>
      <c r="L339" s="5" t="str">
        <f>=$P$6+$P$7*D339+$P$8*E339+$P$9*F339+$P$10*G339+$P$11*H339+$P$12*I339</f>
      </c>
      <c r="M339" s="5" t="str">
        <f>=(J339-L339)^2</f>
      </c>
    </row>
    <row r="340">
      <c r="A340" t="n">
        <v>159993</v>
      </c>
      <c r="B340" t="s">
        <v>2117</v>
      </c>
      <c r="C340" t="s">
        <v>149</v>
      </c>
      <c r="D340" t="n">
        <v>33</v>
      </c>
      <c r="E340" t="n">
        <v>11160</v>
      </c>
      <c r="F340" t="n">
        <v>72</v>
      </c>
      <c r="G340" t="n">
        <v>16</v>
      </c>
      <c r="H340" t="n">
        <v>3.9769</v>
      </c>
      <c r="I340" t="n">
        <v>1.5</v>
      </c>
      <c r="J340" t="n">
        <v>48.3</v>
      </c>
      <c r="K340" t="str">
        <f>=IF(MOD(A340,10)&lt;7,"train","test")</f>
      </c>
      <c r="L340" s="5" t="str">
        <f>=$P$6+$P$7*D340+$P$8*E340+$P$9*F340+$P$10*G340+$P$11*H340+$P$12*I340</f>
      </c>
      <c r="M340" s="5" t="str">
        <f>=(J340-L340)^2</f>
      </c>
    </row>
    <row r="341">
      <c r="A341" t="n">
        <v>160065</v>
      </c>
      <c r="B341" t="s">
        <v>2123</v>
      </c>
      <c r="C341" t="s">
        <v>163</v>
      </c>
      <c r="D341" t="n">
        <v>28</v>
      </c>
      <c r="E341" t="n">
        <v>14476</v>
      </c>
      <c r="F341" t="n">
        <v>69</v>
      </c>
      <c r="G341" t="n">
        <v>6</v>
      </c>
      <c r="H341" t="n">
        <v>3.1565</v>
      </c>
      <c r="I341" t="n">
        <v>3.2</v>
      </c>
      <c r="J341" t="n">
        <v>36.9</v>
      </c>
      <c r="K341" t="str">
        <f>=IF(MOD(A341,10)&lt;7,"train","test")</f>
      </c>
      <c r="L341" s="5" t="str">
        <f>=$P$6+$P$7*D341+$P$8*E341+$P$9*F341+$P$10*G341+$P$11*H341+$P$12*I341</f>
      </c>
      <c r="M341" s="5" t="str">
        <f>=(J341-L341)^2</f>
      </c>
    </row>
    <row r="342">
      <c r="A342" t="n">
        <v>160074</v>
      </c>
      <c r="B342" t="s">
        <v>2124</v>
      </c>
      <c r="C342" t="s">
        <v>163</v>
      </c>
      <c r="D342" t="n">
        <v>36</v>
      </c>
      <c r="E342" t="n">
        <v>15239</v>
      </c>
      <c r="F342" t="n">
        <v>60</v>
      </c>
      <c r="G342" t="n">
        <v>10</v>
      </c>
      <c r="H342" t="n">
        <v>3.1602</v>
      </c>
      <c r="I342" t="n">
        <v>3</v>
      </c>
      <c r="J342" t="n">
        <v>47.4</v>
      </c>
      <c r="K342" t="str">
        <f>=IF(MOD(A342,10)&lt;7,"train","test")</f>
      </c>
      <c r="L342" s="5" t="str">
        <f>=$P$6+$P$7*D342+$P$8*E342+$P$9*F342+$P$10*G342+$P$11*H342+$P$12*I342</f>
      </c>
      <c r="M342" s="5" t="str">
        <f>=(J342-L342)^2</f>
      </c>
    </row>
    <row r="343">
      <c r="A343" t="n">
        <v>160612</v>
      </c>
      <c r="B343" t="s">
        <v>2139</v>
      </c>
      <c r="C343" t="s">
        <v>149</v>
      </c>
      <c r="D343" t="n">
        <v>33</v>
      </c>
      <c r="E343" t="n">
        <v>12007</v>
      </c>
      <c r="F343" t="n">
        <v>76</v>
      </c>
      <c r="G343" t="n">
        <v>20</v>
      </c>
      <c r="H343" t="n">
        <v>4.2085</v>
      </c>
      <c r="I343" t="n">
        <v>1.4</v>
      </c>
      <c r="J343" t="n">
        <v>44.9</v>
      </c>
      <c r="K343" t="str">
        <f>=IF(MOD(A343,10)&lt;7,"train","test")</f>
      </c>
      <c r="L343" s="5" t="str">
        <f>=$P$6+$P$7*D343+$P$8*E343+$P$9*F343+$P$10*G343+$P$11*H343+$P$12*I343</f>
      </c>
      <c r="M343" s="5" t="str">
        <f>=(J343-L343)^2</f>
      </c>
    </row>
    <row r="344">
      <c r="A344" t="n">
        <v>160621</v>
      </c>
      <c r="B344" t="s">
        <v>2141</v>
      </c>
      <c r="C344" t="s">
        <v>149</v>
      </c>
      <c r="D344" t="n">
        <v>65</v>
      </c>
      <c r="E344" t="n">
        <v>18937</v>
      </c>
      <c r="F344" t="n">
        <v>60</v>
      </c>
      <c r="G344" t="n">
        <v>21</v>
      </c>
      <c r="H344" t="n">
        <v>3.9644</v>
      </c>
      <c r="I344" t="n">
        <v>0.2</v>
      </c>
      <c r="J344" t="n">
        <v>28.5</v>
      </c>
      <c r="K344" t="str">
        <f>=IF(MOD(A344,10)&lt;7,"train","test")</f>
      </c>
      <c r="L344" s="5" t="str">
        <f>=$P$6+$P$7*D344+$P$8*E344+$P$9*F344+$P$10*G344+$P$11*H344+$P$12*I344</f>
      </c>
      <c r="M344" s="5" t="str">
        <f>=(J344-L344)^2</f>
      </c>
    </row>
    <row r="345">
      <c r="A345" t="n">
        <v>160630</v>
      </c>
      <c r="B345" t="s">
        <v>2142</v>
      </c>
      <c r="C345" t="s">
        <v>149</v>
      </c>
      <c r="D345" t="n">
        <v>45</v>
      </c>
      <c r="E345" t="n">
        <v>14825</v>
      </c>
      <c r="F345" t="n">
        <v>48</v>
      </c>
      <c r="G345" t="n">
        <v>13</v>
      </c>
      <c r="H345" t="n">
        <v>3.4553</v>
      </c>
      <c r="I345" t="n">
        <v>1.6</v>
      </c>
      <c r="J345" t="n">
        <v>17.9</v>
      </c>
      <c r="K345" t="str">
        <f>=IF(MOD(A345,10)&lt;7,"train","test")</f>
      </c>
      <c r="L345" s="5" t="str">
        <f>=$P$6+$P$7*D345+$P$8*E345+$P$9*F345+$P$10*G345+$P$11*H345+$P$12*I345</f>
      </c>
      <c r="M345" s="5" t="str">
        <f>=(J345-L345)^2</f>
      </c>
    </row>
    <row r="346">
      <c r="A346" t="n">
        <v>160755</v>
      </c>
      <c r="B346" t="s">
        <v>2147</v>
      </c>
      <c r="C346" t="s">
        <v>163</v>
      </c>
      <c r="D346" t="n">
        <v>9</v>
      </c>
      <c r="E346" t="n">
        <v>50631</v>
      </c>
      <c r="F346" t="n">
        <v>94</v>
      </c>
      <c r="G346" t="n">
        <v>8</v>
      </c>
      <c r="H346" t="n">
        <v>4.1931</v>
      </c>
      <c r="I346" t="n">
        <v>5.2</v>
      </c>
      <c r="J346" t="n">
        <v>88.9</v>
      </c>
      <c r="K346" t="str">
        <f>=IF(MOD(A346,10)&lt;7,"train","test")</f>
      </c>
      <c r="L346" s="5" t="str">
        <f>=$P$6+$P$7*D346+$P$8*E346+$P$9*F346+$P$10*G346+$P$11*H346+$P$12*I346</f>
      </c>
      <c r="M346" s="5" t="str">
        <f>=(J346-L346)^2</f>
      </c>
    </row>
    <row r="347">
      <c r="A347" t="n">
        <v>160904</v>
      </c>
      <c r="B347" t="s">
        <v>2148</v>
      </c>
      <c r="C347" t="s">
        <v>163</v>
      </c>
      <c r="D347" t="n">
        <v>52</v>
      </c>
      <c r="E347" t="n">
        <v>17874</v>
      </c>
      <c r="F347" t="n">
        <v>71</v>
      </c>
      <c r="G347" t="n">
        <v>11</v>
      </c>
      <c r="H347" t="n">
        <v>3.5726</v>
      </c>
      <c r="I347" t="n">
        <v>2.4</v>
      </c>
      <c r="J347" t="n">
        <v>48.1</v>
      </c>
      <c r="K347" t="str">
        <f>=IF(MOD(A347,10)&lt;7,"train","test")</f>
      </c>
      <c r="L347" s="5" t="str">
        <f>=$P$6+$P$7*D347+$P$8*E347+$P$9*F347+$P$10*G347+$P$11*H347+$P$12*I347</f>
      </c>
      <c r="M347" s="5" t="str">
        <f>=(J347-L347)^2</f>
      </c>
    </row>
    <row r="348">
      <c r="A348" t="n">
        <v>161004</v>
      </c>
      <c r="B348" t="s">
        <v>2155</v>
      </c>
      <c r="C348" t="s">
        <v>163</v>
      </c>
      <c r="D348" t="n">
        <v>16</v>
      </c>
      <c r="E348" t="n">
        <v>23110</v>
      </c>
      <c r="F348" t="n">
        <v>98</v>
      </c>
      <c r="G348" t="n">
        <v>9</v>
      </c>
      <c r="H348" t="n">
        <v>3.3002</v>
      </c>
      <c r="I348" t="n">
        <v>9.3</v>
      </c>
      <c r="J348" t="n">
        <v>95.6</v>
      </c>
      <c r="K348" t="str">
        <f>=IF(MOD(A348,10)&lt;7,"train","test")</f>
      </c>
      <c r="L348" s="5" t="str">
        <f>=$P$6+$P$7*D348+$P$8*E348+$P$9*F348+$P$10*G348+$P$11*H348+$P$12*I348</f>
      </c>
      <c r="M348" s="5" t="str">
        <f>=(J348-L348)^2</f>
      </c>
    </row>
    <row r="349">
      <c r="A349" t="n">
        <v>161086</v>
      </c>
      <c r="B349" t="s">
        <v>2158</v>
      </c>
      <c r="C349" t="s">
        <v>163</v>
      </c>
      <c r="D349" t="n">
        <v>13</v>
      </c>
      <c r="E349" t="n">
        <v>15163</v>
      </c>
      <c r="F349" t="n">
        <v>91</v>
      </c>
      <c r="G349" t="n">
        <v>9</v>
      </c>
      <c r="H349" t="n">
        <v>3.387</v>
      </c>
      <c r="I349" t="n">
        <v>9.8</v>
      </c>
      <c r="J349" t="n">
        <v>90.2</v>
      </c>
      <c r="K349" t="str">
        <f>=IF(MOD(A349,10)&lt;7,"train","test")</f>
      </c>
      <c r="L349" s="5" t="str">
        <f>=$P$6+$P$7*D349+$P$8*E349+$P$9*F349+$P$10*G349+$P$11*H349+$P$12*I349</f>
      </c>
      <c r="M349" s="5" t="str">
        <f>=(J349-L349)^2</f>
      </c>
    </row>
    <row r="350">
      <c r="A350" t="n">
        <v>161226</v>
      </c>
      <c r="B350" t="s">
        <v>2165</v>
      </c>
      <c r="C350" t="s">
        <v>149</v>
      </c>
      <c r="D350" t="n">
        <v>32</v>
      </c>
      <c r="E350" t="n">
        <v>15383</v>
      </c>
      <c r="F350" t="n">
        <v>79</v>
      </c>
      <c r="G350" t="n">
        <v>12</v>
      </c>
      <c r="H350" t="n">
        <v>3.3537</v>
      </c>
      <c r="I350" t="n">
        <v>0.7</v>
      </c>
      <c r="J350" t="n">
        <v>52.8</v>
      </c>
      <c r="K350" t="str">
        <f>=IF(MOD(A350,10)&lt;7,"train","test")</f>
      </c>
      <c r="L350" s="5" t="str">
        <f>=$P$6+$P$7*D350+$P$8*E350+$P$9*F350+$P$10*G350+$P$11*H350+$P$12*I350</f>
      </c>
      <c r="M350" s="5" t="str">
        <f>=(J350-L350)^2</f>
      </c>
    </row>
    <row r="351">
      <c r="A351" t="n">
        <v>161235</v>
      </c>
      <c r="B351" t="s">
        <v>2167</v>
      </c>
      <c r="C351" t="s">
        <v>149</v>
      </c>
      <c r="D351" t="n">
        <v>14</v>
      </c>
      <c r="E351" t="n">
        <v>10736</v>
      </c>
      <c r="F351" t="n">
        <v>65</v>
      </c>
      <c r="G351" t="n">
        <v>19</v>
      </c>
      <c r="H351" t="n">
        <v>3.2312</v>
      </c>
      <c r="I351" t="n">
        <v>1.1</v>
      </c>
      <c r="J351" t="n">
        <v>35.9</v>
      </c>
      <c r="K351" t="str">
        <f>=IF(MOD(A351,10)&lt;7,"train","test")</f>
      </c>
      <c r="L351" s="5" t="str">
        <f>=$P$6+$P$7*D351+$P$8*E351+$P$9*F351+$P$10*G351+$P$11*H351+$P$12*I351</f>
      </c>
      <c r="M351" s="5" t="str">
        <f>=(J351-L351)^2</f>
      </c>
    </row>
    <row r="352">
      <c r="A352" t="n">
        <v>161253</v>
      </c>
      <c r="B352" t="s">
        <v>2169</v>
      </c>
      <c r="C352" t="s">
        <v>149</v>
      </c>
      <c r="D352" t="n">
        <v>22</v>
      </c>
      <c r="E352" t="n">
        <v>18237</v>
      </c>
      <c r="F352" t="n">
        <v>77</v>
      </c>
      <c r="G352" t="n">
        <v>15</v>
      </c>
      <c r="H352" t="n">
        <v>4.1666</v>
      </c>
      <c r="I352" t="n">
        <v>1.7</v>
      </c>
      <c r="J352" t="n">
        <v>56.4</v>
      </c>
      <c r="K352" t="str">
        <f>=IF(MOD(A352,10)&lt;7,"train","test")</f>
      </c>
      <c r="L352" s="5" t="str">
        <f>=$P$6+$P$7*D352+$P$8*E352+$P$9*F352+$P$10*G352+$P$11*H352+$P$12*I352</f>
      </c>
      <c r="M352" s="5" t="str">
        <f>=(J352-L352)^2</f>
      </c>
    </row>
    <row r="353">
      <c r="A353" t="n">
        <v>161341</v>
      </c>
      <c r="B353" t="s">
        <v>2173</v>
      </c>
      <c r="C353" t="s">
        <v>149</v>
      </c>
      <c r="D353" t="n">
        <v>26</v>
      </c>
      <c r="E353" t="n">
        <v>9773</v>
      </c>
      <c r="F353" t="n">
        <v>73</v>
      </c>
      <c r="G353" t="n">
        <v>28</v>
      </c>
      <c r="H353" t="n">
        <v>3.4173</v>
      </c>
      <c r="I353" t="n">
        <v>2.2</v>
      </c>
      <c r="J353" t="n">
        <v>33.6</v>
      </c>
      <c r="K353" t="str">
        <f>=IF(MOD(A353,10)&lt;7,"train","test")</f>
      </c>
      <c r="L353" s="5" t="str">
        <f>=$P$6+$P$7*D353+$P$8*E353+$P$9*F353+$P$10*G353+$P$11*H353+$P$12*I353</f>
      </c>
      <c r="M353" s="5" t="str">
        <f>=(J353-L353)^2</f>
      </c>
    </row>
    <row r="354">
      <c r="A354" t="n">
        <v>161554</v>
      </c>
      <c r="B354" t="s">
        <v>2187</v>
      </c>
      <c r="C354" t="s">
        <v>149</v>
      </c>
      <c r="D354" t="n">
        <v>26</v>
      </c>
      <c r="E354" t="n">
        <v>12006</v>
      </c>
      <c r="F354" t="n">
        <v>76</v>
      </c>
      <c r="G354" t="n">
        <v>14</v>
      </c>
      <c r="H354" t="n">
        <v>3.9876</v>
      </c>
      <c r="I354" t="n">
        <v>2.4</v>
      </c>
      <c r="J354" t="n">
        <v>46.3</v>
      </c>
      <c r="K354" t="str">
        <f>=IF(MOD(A354,10)&lt;7,"train","test")</f>
      </c>
      <c r="L354" s="5" t="str">
        <f>=$P$6+$P$7*D354+$P$8*E354+$P$9*F354+$P$10*G354+$P$11*H354+$P$12*I354</f>
      </c>
      <c r="M354" s="5" t="str">
        <f>=(J354-L354)^2</f>
      </c>
    </row>
    <row r="355">
      <c r="A355" t="n">
        <v>161563</v>
      </c>
      <c r="B355" t="s">
        <v>2188</v>
      </c>
      <c r="C355" t="s">
        <v>163</v>
      </c>
      <c r="D355" t="n">
        <v>15</v>
      </c>
      <c r="E355" t="n">
        <v>18882</v>
      </c>
      <c r="F355" t="n">
        <v>79</v>
      </c>
      <c r="G355" t="n">
        <v>23</v>
      </c>
      <c r="H355" t="n">
        <v>3.2953</v>
      </c>
      <c r="I355" t="n">
        <v>1.5</v>
      </c>
      <c r="J355" t="n">
        <v>50.9</v>
      </c>
      <c r="K355" t="str">
        <f>=IF(MOD(A355,10)&lt;7,"train","test")</f>
      </c>
      <c r="L355" s="5" t="str">
        <f>=$P$6+$P$7*D355+$P$8*E355+$P$9*F355+$P$10*G355+$P$11*H355+$P$12*I355</f>
      </c>
      <c r="M355" s="5" t="str">
        <f>=(J355-L355)^2</f>
      </c>
    </row>
    <row r="356">
      <c r="A356" t="n">
        <v>161572</v>
      </c>
      <c r="B356" t="s">
        <v>2189</v>
      </c>
      <c r="C356" t="s">
        <v>163</v>
      </c>
      <c r="D356" t="n">
        <v>59</v>
      </c>
      <c r="E356" t="n">
        <v>17734</v>
      </c>
      <c r="F356" t="n">
        <v>42</v>
      </c>
      <c r="G356" t="n">
        <v>36</v>
      </c>
      <c r="H356" t="n">
        <v>3.88</v>
      </c>
      <c r="I356" t="n">
        <v>0.9</v>
      </c>
      <c r="J356" t="n">
        <v>55.9</v>
      </c>
      <c r="K356" t="str">
        <f>=IF(MOD(A356,10)&lt;7,"train","test")</f>
      </c>
      <c r="L356" s="5" t="str">
        <f>=$P$6+$P$7*D356+$P$8*E356+$P$9*F356+$P$10*G356+$P$11*H356+$P$12*I356</f>
      </c>
      <c r="M356" s="5" t="str">
        <f>=(J356-L356)^2</f>
      </c>
    </row>
    <row r="357">
      <c r="A357" t="n">
        <v>161873</v>
      </c>
      <c r="B357" t="s">
        <v>2202</v>
      </c>
      <c r="C357" t="s">
        <v>149</v>
      </c>
      <c r="D357" t="n">
        <v>43</v>
      </c>
      <c r="E357" t="n">
        <v>17253</v>
      </c>
      <c r="F357" t="n">
        <v>65</v>
      </c>
      <c r="G357" t="n">
        <v>10</v>
      </c>
      <c r="H357" t="n">
        <v>3.5899</v>
      </c>
      <c r="I357" t="n">
        <v>4.6</v>
      </c>
      <c r="J357" t="n">
        <v>46.7</v>
      </c>
      <c r="K357" t="str">
        <f>=IF(MOD(A357,10)&lt;7,"train","test")</f>
      </c>
      <c r="L357" s="5" t="str">
        <f>=$P$6+$P$7*D357+$P$8*E357+$P$9*F357+$P$10*G357+$P$11*H357+$P$12*I357</f>
      </c>
      <c r="M357" s="5" t="str">
        <f>=(J357-L357)^2</f>
      </c>
    </row>
    <row r="358">
      <c r="A358" t="n">
        <v>162061</v>
      </c>
      <c r="B358" t="s">
        <v>2205</v>
      </c>
      <c r="C358" t="s">
        <v>163</v>
      </c>
      <c r="D358" t="n">
        <v>35</v>
      </c>
      <c r="E358" t="n">
        <v>23223</v>
      </c>
      <c r="F358" t="n">
        <v>73</v>
      </c>
      <c r="G358" t="n">
        <v>9</v>
      </c>
      <c r="H358" t="n">
        <v>3.0674</v>
      </c>
      <c r="I358" t="n">
        <v>8.3</v>
      </c>
      <c r="J358" t="n">
        <v>46.7</v>
      </c>
      <c r="K358" t="str">
        <f>=IF(MOD(A358,10)&lt;7,"train","test")</f>
      </c>
      <c r="L358" s="5" t="str">
        <f>=$P$6+$P$7*D358+$P$8*E358+$P$9*F358+$P$10*G358+$P$11*H358+$P$12*I358</f>
      </c>
      <c r="M358" s="5" t="str">
        <f>=(J358-L358)^2</f>
      </c>
    </row>
    <row r="359">
      <c r="A359" t="n">
        <v>162210</v>
      </c>
      <c r="B359" t="s">
        <v>2213</v>
      </c>
      <c r="C359" t="s">
        <v>163</v>
      </c>
      <c r="D359" t="n">
        <v>46</v>
      </c>
      <c r="E359" t="n">
        <v>16732</v>
      </c>
      <c r="F359" t="n">
        <v>82</v>
      </c>
      <c r="G359" t="n">
        <v>7</v>
      </c>
      <c r="H359" t="n">
        <v>2.9069</v>
      </c>
      <c r="I359" t="n">
        <v>3</v>
      </c>
      <c r="J359" t="n">
        <v>39.8</v>
      </c>
      <c r="K359" t="str">
        <f>=IF(MOD(A359,10)&lt;7,"train","test")</f>
      </c>
      <c r="L359" s="5" t="str">
        <f>=$P$6+$P$7*D359+$P$8*E359+$P$9*F359+$P$10*G359+$P$11*H359+$P$12*I359</f>
      </c>
      <c r="M359" s="5" t="str">
        <f>=(J359-L359)^2</f>
      </c>
    </row>
    <row r="360">
      <c r="A360" t="n">
        <v>162283</v>
      </c>
      <c r="B360" t="s">
        <v>2215</v>
      </c>
      <c r="C360" t="s">
        <v>149</v>
      </c>
      <c r="D360" t="n">
        <v>53</v>
      </c>
      <c r="E360" t="n">
        <v>7684</v>
      </c>
      <c r="F360" t="n">
        <v>73</v>
      </c>
      <c r="G360" t="n">
        <v>10</v>
      </c>
      <c r="H360" t="n">
        <v>3.3479</v>
      </c>
      <c r="I360" t="n">
        <v>0.5</v>
      </c>
      <c r="J360" t="n">
        <v>25.6</v>
      </c>
      <c r="K360" t="str">
        <f>=IF(MOD(A360,10)&lt;7,"train","test")</f>
      </c>
      <c r="L360" s="5" t="str">
        <f>=$P$6+$P$7*D360+$P$8*E360+$P$9*F360+$P$10*G360+$P$11*H360+$P$12*I360</f>
      </c>
      <c r="M360" s="5" t="str">
        <f>=(J360-L360)^2</f>
      </c>
    </row>
    <row r="361">
      <c r="A361" t="n">
        <v>162584</v>
      </c>
      <c r="B361" t="s">
        <v>2221</v>
      </c>
      <c r="C361" t="s">
        <v>149</v>
      </c>
      <c r="D361" t="n">
        <v>33</v>
      </c>
      <c r="E361" t="n">
        <v>16521</v>
      </c>
      <c r="F361" t="n">
        <v>66</v>
      </c>
      <c r="G361" t="n">
        <v>13</v>
      </c>
      <c r="H361" t="n">
        <v>3.6604</v>
      </c>
      <c r="I361" t="n">
        <v>1.6</v>
      </c>
      <c r="J361" t="n">
        <v>52.1</v>
      </c>
      <c r="K361" t="str">
        <f>=IF(MOD(A361,10)&lt;7,"train","test")</f>
      </c>
      <c r="L361" s="5" t="str">
        <f>=$P$6+$P$7*D361+$P$8*E361+$P$9*F361+$P$10*G361+$P$11*H361+$P$12*I361</f>
      </c>
      <c r="M361" s="5" t="str">
        <f>=(J361-L361)^2</f>
      </c>
    </row>
    <row r="362">
      <c r="A362" t="n">
        <v>162654</v>
      </c>
      <c r="B362" t="s">
        <v>2225</v>
      </c>
      <c r="C362" t="s">
        <v>163</v>
      </c>
      <c r="D362" t="n">
        <v>31</v>
      </c>
      <c r="E362" t="n">
        <v>28749</v>
      </c>
      <c r="F362" t="n">
        <v>77</v>
      </c>
      <c r="G362" t="n">
        <v>8</v>
      </c>
      <c r="H362" t="n">
        <v>3.4304</v>
      </c>
      <c r="I362" t="n">
        <v>5.1</v>
      </c>
      <c r="J362" t="n">
        <v>60</v>
      </c>
      <c r="K362" t="str">
        <f>=IF(MOD(A362,10)&lt;7,"train","test")</f>
      </c>
      <c r="L362" s="5" t="str">
        <f>=$P$6+$P$7*D362+$P$8*E362+$P$9*F362+$P$10*G362+$P$11*H362+$P$12*I362</f>
      </c>
      <c r="M362" s="5" t="str">
        <f>=(J362-L362)^2</f>
      </c>
    </row>
    <row r="363">
      <c r="A363" t="n">
        <v>162760</v>
      </c>
      <c r="B363" t="s">
        <v>2229</v>
      </c>
      <c r="C363" t="s">
        <v>163</v>
      </c>
      <c r="D363" t="n">
        <v>36</v>
      </c>
      <c r="E363" t="n">
        <v>23462</v>
      </c>
      <c r="F363" t="n">
        <v>80</v>
      </c>
      <c r="G363" t="n">
        <v>11</v>
      </c>
      <c r="H363" t="n">
        <v>3.3666</v>
      </c>
      <c r="I363" t="n">
        <v>3.7</v>
      </c>
      <c r="J363" t="n">
        <v>55.3</v>
      </c>
      <c r="K363" t="str">
        <f>=IF(MOD(A363,10)&lt;7,"train","test")</f>
      </c>
      <c r="L363" s="5" t="str">
        <f>=$P$6+$P$7*D363+$P$8*E363+$P$9*F363+$P$10*G363+$P$11*H363+$P$12*I363</f>
      </c>
      <c r="M363" s="5" t="str">
        <f>=(J363-L363)^2</f>
      </c>
    </row>
    <row r="364">
      <c r="A364" t="n">
        <v>163046</v>
      </c>
      <c r="B364" t="s">
        <v>2234</v>
      </c>
      <c r="C364" t="s">
        <v>163</v>
      </c>
      <c r="D364" t="n">
        <v>18</v>
      </c>
      <c r="E364" t="n">
        <v>31857</v>
      </c>
      <c r="F364" t="n">
        <v>86</v>
      </c>
      <c r="G364" t="n">
        <v>12</v>
      </c>
      <c r="H364" t="n">
        <v>3.7575</v>
      </c>
      <c r="I364" t="n">
        <v>3.6</v>
      </c>
      <c r="J364" t="n">
        <v>80.5</v>
      </c>
      <c r="K364" t="str">
        <f>=IF(MOD(A364,10)&lt;7,"train","test")</f>
      </c>
      <c r="L364" s="5" t="str">
        <f>=$P$6+$P$7*D364+$P$8*E364+$P$9*F364+$P$10*G364+$P$11*H364+$P$12*I364</f>
      </c>
      <c r="M364" s="5" t="str">
        <f>=(J364-L364)^2</f>
      </c>
    </row>
    <row r="365">
      <c r="A365" t="n">
        <v>163204</v>
      </c>
      <c r="B365" t="s">
        <v>2235</v>
      </c>
      <c r="C365" t="s">
        <v>149</v>
      </c>
      <c r="D365" t="n">
        <v>28</v>
      </c>
      <c r="E365" t="n">
        <v>14545</v>
      </c>
      <c r="F365" t="n">
        <v>53</v>
      </c>
      <c r="G365" t="n">
        <v>20</v>
      </c>
      <c r="H365" t="n">
        <v>4.9562</v>
      </c>
      <c r="I365" t="n">
        <v>5.2</v>
      </c>
      <c r="J365" t="n">
        <v>23.7</v>
      </c>
      <c r="K365" t="str">
        <f>=IF(MOD(A365,10)&lt;7,"train","test")</f>
      </c>
      <c r="L365" s="5" t="str">
        <f>=$P$6+$P$7*D365+$P$8*E365+$P$9*F365+$P$10*G365+$P$11*H365+$P$12*I365</f>
      </c>
      <c r="M365" s="5" t="str">
        <f>=(J365-L365)^2</f>
      </c>
    </row>
    <row r="366">
      <c r="A366" t="n">
        <v>163286</v>
      </c>
      <c r="B366" t="s">
        <v>2239</v>
      </c>
      <c r="C366" t="s">
        <v>149</v>
      </c>
      <c r="D366" t="n">
        <v>19</v>
      </c>
      <c r="E366" t="n">
        <v>15833</v>
      </c>
      <c r="F366" t="n">
        <v>96</v>
      </c>
      <c r="G366" t="n">
        <v>18</v>
      </c>
      <c r="H366" t="n">
        <v>4.6443</v>
      </c>
      <c r="I366" t="n">
        <v>22</v>
      </c>
      <c r="J366" t="n">
        <v>88.5</v>
      </c>
      <c r="K366" t="str">
        <f>=IF(MOD(A366,10)&lt;7,"train","test")</f>
      </c>
      <c r="L366" s="5" t="str">
        <f>=$P$6+$P$7*D366+$P$8*E366+$P$9*F366+$P$10*G366+$P$11*H366+$P$12*I366</f>
      </c>
      <c r="M366" s="5" t="str">
        <f>=(J366-L366)^2</f>
      </c>
    </row>
    <row r="367">
      <c r="A367" t="n">
        <v>163295</v>
      </c>
      <c r="B367" t="s">
        <v>2241</v>
      </c>
      <c r="C367" t="s">
        <v>163</v>
      </c>
      <c r="D367" t="n">
        <v>21</v>
      </c>
      <c r="E367" t="n">
        <v>43066</v>
      </c>
      <c r="F367" t="n">
        <v>85</v>
      </c>
      <c r="G367" t="n">
        <v>8</v>
      </c>
      <c r="H367" t="n">
        <v>3.3681</v>
      </c>
      <c r="I367" t="n">
        <v>10.5</v>
      </c>
      <c r="J367" t="n">
        <v>71.3</v>
      </c>
      <c r="K367" t="str">
        <f>=IF(MOD(A367,10)&lt;7,"train","test")</f>
      </c>
      <c r="L367" s="5" t="str">
        <f>=$P$6+$P$7*D367+$P$8*E367+$P$9*F367+$P$10*G367+$P$11*H367+$P$12*I367</f>
      </c>
      <c r="M367" s="5" t="str">
        <f>=(J367-L367)^2</f>
      </c>
    </row>
    <row r="368">
      <c r="A368" t="n">
        <v>163453</v>
      </c>
      <c r="B368" t="s">
        <v>2250</v>
      </c>
      <c r="C368" t="s">
        <v>149</v>
      </c>
      <c r="D368" t="n">
        <v>54</v>
      </c>
      <c r="E368" t="n">
        <v>15350</v>
      </c>
      <c r="F368" t="n">
        <v>71</v>
      </c>
      <c r="G368" t="n">
        <v>17</v>
      </c>
      <c r="H368" t="n">
        <v>3.9962</v>
      </c>
      <c r="I368" t="n">
        <v>0.3</v>
      </c>
      <c r="J368" t="n">
        <v>41.6</v>
      </c>
      <c r="K368" t="str">
        <f>=IF(MOD(A368,10)&lt;7,"train","test")</f>
      </c>
      <c r="L368" s="5" t="str">
        <f>=$P$6+$P$7*D368+$P$8*E368+$P$9*F368+$P$10*G368+$P$11*H368+$P$12*I368</f>
      </c>
      <c r="M368" s="5" t="str">
        <f>=(J368-L368)^2</f>
      </c>
    </row>
    <row r="369">
      <c r="A369" t="n">
        <v>163462</v>
      </c>
      <c r="B369" t="s">
        <v>2251</v>
      </c>
      <c r="C369" t="s">
        <v>163</v>
      </c>
      <c r="D369" t="n">
        <v>27</v>
      </c>
      <c r="E369" t="n">
        <v>25298</v>
      </c>
      <c r="F369" t="n">
        <v>71</v>
      </c>
      <c r="G369" t="n">
        <v>12</v>
      </c>
      <c r="H369" t="n">
        <v>3.4382</v>
      </c>
      <c r="I369" t="n">
        <v>2.7</v>
      </c>
      <c r="J369" t="n">
        <v>58</v>
      </c>
      <c r="K369" t="str">
        <f>=IF(MOD(A369,10)&lt;7,"train","test")</f>
      </c>
      <c r="L369" s="5" t="str">
        <f>=$P$6+$P$7*D369+$P$8*E369+$P$9*F369+$P$10*G369+$P$11*H369+$P$12*I369</f>
      </c>
      <c r="M369" s="5" t="str">
        <f>=(J369-L369)^2</f>
      </c>
    </row>
    <row r="370">
      <c r="A370" t="n">
        <v>163532</v>
      </c>
      <c r="B370" t="s">
        <v>2253</v>
      </c>
      <c r="C370" t="s">
        <v>163</v>
      </c>
      <c r="D370" t="n">
        <v>21</v>
      </c>
      <c r="E370" t="n">
        <v>11734</v>
      </c>
      <c r="F370" t="n">
        <v>95</v>
      </c>
      <c r="G370" t="n">
        <v>20</v>
      </c>
      <c r="H370" t="n">
        <v>2.6812</v>
      </c>
      <c r="I370" t="n">
        <v>0</v>
      </c>
      <c r="J370" t="n">
        <v>43.9</v>
      </c>
      <c r="K370" t="str">
        <f>=IF(MOD(A370,10)&lt;7,"train","test")</f>
      </c>
      <c r="L370" s="5" t="str">
        <f>=$P$6+$P$7*D370+$P$8*E370+$P$9*F370+$P$10*G370+$P$11*H370+$P$12*I370</f>
      </c>
      <c r="M370" s="5" t="str">
        <f>=(J370-L370)^2</f>
      </c>
    </row>
    <row r="371">
      <c r="A371" t="n">
        <v>163851</v>
      </c>
      <c r="B371" t="s">
        <v>2260</v>
      </c>
      <c r="C371" t="s">
        <v>149</v>
      </c>
      <c r="D371" t="n">
        <v>24</v>
      </c>
      <c r="E371" t="n">
        <v>17931</v>
      </c>
      <c r="F371" t="n">
        <v>80</v>
      </c>
      <c r="G371" t="n">
        <v>13</v>
      </c>
      <c r="H371" t="n">
        <v>3.8885</v>
      </c>
      <c r="I371" t="n">
        <v>3.4</v>
      </c>
      <c r="J371" t="n">
        <v>67.4</v>
      </c>
      <c r="K371" t="str">
        <f>=IF(MOD(A371,10)&lt;7,"train","test")</f>
      </c>
      <c r="L371" s="5" t="str">
        <f>=$P$6+$P$7*D371+$P$8*E371+$P$9*F371+$P$10*G371+$P$11*H371+$P$12*I371</f>
      </c>
      <c r="M371" s="5" t="str">
        <f>=(J371-L371)^2</f>
      </c>
    </row>
    <row r="372">
      <c r="A372" t="n">
        <v>163912</v>
      </c>
      <c r="B372" t="s">
        <v>2261</v>
      </c>
      <c r="C372" t="s">
        <v>149</v>
      </c>
      <c r="D372" t="n">
        <v>20</v>
      </c>
      <c r="E372" t="n">
        <v>20679</v>
      </c>
      <c r="F372" t="n">
        <v>81</v>
      </c>
      <c r="G372" t="n">
        <v>10</v>
      </c>
      <c r="H372" t="n">
        <v>3.2193</v>
      </c>
      <c r="I372" t="n">
        <v>3.5</v>
      </c>
      <c r="J372" t="n">
        <v>68</v>
      </c>
      <c r="K372" t="str">
        <f>=IF(MOD(A372,10)&lt;7,"train","test")</f>
      </c>
      <c r="L372" s="5" t="str">
        <f>=$P$6+$P$7*D372+$P$8*E372+$P$9*F372+$P$10*G372+$P$11*H372+$P$12*I372</f>
      </c>
      <c r="M372" s="5" t="str">
        <f>=(J372-L372)^2</f>
      </c>
    </row>
    <row r="373">
      <c r="A373" t="n">
        <v>163976</v>
      </c>
      <c r="B373" t="s">
        <v>2263</v>
      </c>
      <c r="C373" t="s">
        <v>163</v>
      </c>
      <c r="D373" t="n">
        <v>22</v>
      </c>
      <c r="E373" t="n">
        <v>27729</v>
      </c>
      <c r="F373" t="n">
        <v>88</v>
      </c>
      <c r="G373" t="n">
        <v>8</v>
      </c>
      <c r="H373" t="n">
        <v>2.7987</v>
      </c>
      <c r="I373" t="n">
        <v>4</v>
      </c>
      <c r="J373" t="n">
        <v>67.4</v>
      </c>
      <c r="K373" t="str">
        <f>=IF(MOD(A373,10)&lt;7,"train","test")</f>
      </c>
      <c r="L373" s="5" t="str">
        <f>=$P$6+$P$7*D373+$P$8*E373+$P$9*F373+$P$10*G373+$P$11*H373+$P$12*I373</f>
      </c>
      <c r="M373" s="5" t="str">
        <f>=(J373-L373)^2</f>
      </c>
    </row>
    <row r="374">
      <c r="A374" t="n">
        <v>164076</v>
      </c>
      <c r="B374" t="s">
        <v>2265</v>
      </c>
      <c r="C374" t="s">
        <v>149</v>
      </c>
      <c r="D374" t="n">
        <v>33</v>
      </c>
      <c r="E374" t="n">
        <v>15064</v>
      </c>
      <c r="F374" t="n">
        <v>83</v>
      </c>
      <c r="G374" t="n">
        <v>14</v>
      </c>
      <c r="H374" t="n">
        <v>4.343</v>
      </c>
      <c r="I374" t="n">
        <v>6.8</v>
      </c>
      <c r="J374" t="n">
        <v>67.6</v>
      </c>
      <c r="K374" t="str">
        <f>=IF(MOD(A374,10)&lt;7,"train","test")</f>
      </c>
      <c r="L374" s="5" t="str">
        <f>=$P$6+$P$7*D374+$P$8*E374+$P$9*F374+$P$10*G374+$P$11*H374+$P$12*I374</f>
      </c>
      <c r="M374" s="5" t="str">
        <f>=(J374-L374)^2</f>
      </c>
    </row>
    <row r="375">
      <c r="A375" t="n">
        <v>164173</v>
      </c>
      <c r="B375" t="s">
        <v>2268</v>
      </c>
      <c r="C375" t="s">
        <v>163</v>
      </c>
      <c r="D375" t="n">
        <v>29</v>
      </c>
      <c r="E375" t="n">
        <v>28201</v>
      </c>
      <c r="F375" t="n">
        <v>78</v>
      </c>
      <c r="G375" t="n">
        <v>15</v>
      </c>
      <c r="H375" t="n">
        <v>3.6106</v>
      </c>
      <c r="I375" t="n">
        <v>3.7</v>
      </c>
      <c r="J375" t="n">
        <v>66.4</v>
      </c>
      <c r="K375" t="str">
        <f>=IF(MOD(A375,10)&lt;7,"train","test")</f>
      </c>
      <c r="L375" s="5" t="str">
        <f>=$P$6+$P$7*D375+$P$8*E375+$P$9*F375+$P$10*G375+$P$11*H375+$P$12*I375</f>
      </c>
      <c r="M375" s="5" t="str">
        <f>=(J375-L375)^2</f>
      </c>
    </row>
    <row r="376">
      <c r="A376" t="n">
        <v>164216</v>
      </c>
      <c r="B376" t="s">
        <v>2270</v>
      </c>
      <c r="C376" t="s">
        <v>163</v>
      </c>
      <c r="D376" t="n">
        <v>21</v>
      </c>
      <c r="E376" t="n">
        <v>33553</v>
      </c>
      <c r="F376" t="n">
        <v>87</v>
      </c>
      <c r="G376" t="n">
        <v>9</v>
      </c>
      <c r="H376" t="n">
        <v>2.9965</v>
      </c>
      <c r="I376" t="n">
        <v>3.1</v>
      </c>
      <c r="J376" t="n">
        <v>74.1</v>
      </c>
      <c r="K376" t="str">
        <f>=IF(MOD(A376,10)&lt;7,"train","test")</f>
      </c>
      <c r="L376" s="5" t="str">
        <f>=$P$6+$P$7*D376+$P$8*E376+$P$9*F376+$P$10*G376+$P$11*H376+$P$12*I376</f>
      </c>
      <c r="M376" s="5" t="str">
        <f>=(J376-L376)^2</f>
      </c>
    </row>
    <row r="377">
      <c r="A377" t="n">
        <v>164270</v>
      </c>
      <c r="B377" t="s">
        <v>2272</v>
      </c>
      <c r="C377" t="s">
        <v>163</v>
      </c>
      <c r="D377" t="n">
        <v>34</v>
      </c>
      <c r="E377" t="n">
        <v>23088</v>
      </c>
      <c r="F377" t="n">
        <v>79</v>
      </c>
      <c r="G377" t="n">
        <v>13</v>
      </c>
      <c r="H377" t="n">
        <v>3.5506</v>
      </c>
      <c r="I377" t="n">
        <v>2.2</v>
      </c>
      <c r="J377" t="n">
        <v>63.8</v>
      </c>
      <c r="K377" t="str">
        <f>=IF(MOD(A377,10)&lt;7,"train","test")</f>
      </c>
      <c r="L377" s="5" t="str">
        <f>=$P$6+$P$7*D377+$P$8*E377+$P$9*F377+$P$10*G377+$P$11*H377+$P$12*I377</f>
      </c>
      <c r="M377" s="5" t="str">
        <f>=(J377-L377)^2</f>
      </c>
    </row>
    <row r="378">
      <c r="A378" t="n">
        <v>164465</v>
      </c>
      <c r="B378" t="s">
        <v>2278</v>
      </c>
      <c r="C378" t="s">
        <v>163</v>
      </c>
      <c r="D378" t="n">
        <v>22</v>
      </c>
      <c r="E378" t="n">
        <v>17965</v>
      </c>
      <c r="F378" t="n">
        <v>97</v>
      </c>
      <c r="G378" t="n">
        <v>7</v>
      </c>
      <c r="H378" t="n">
        <v>3.3047</v>
      </c>
      <c r="I378" t="n">
        <v>13.8</v>
      </c>
      <c r="J378" t="n">
        <v>93.4</v>
      </c>
      <c r="K378" t="str">
        <f>=IF(MOD(A378,10)&lt;7,"train","test")</f>
      </c>
      <c r="L378" s="5" t="str">
        <f>=$P$6+$P$7*D378+$P$8*E378+$P$9*F378+$P$10*G378+$P$11*H378+$P$12*I378</f>
      </c>
      <c r="M378" s="5" t="str">
        <f>=(J378-L378)^2</f>
      </c>
    </row>
    <row r="379">
      <c r="A379" t="n">
        <v>164492</v>
      </c>
      <c r="B379" t="s">
        <v>2280</v>
      </c>
      <c r="C379" t="s">
        <v>163</v>
      </c>
      <c r="D379" t="n">
        <v>34</v>
      </c>
      <c r="E379" t="n">
        <v>28732</v>
      </c>
      <c r="F379" t="n">
        <v>62</v>
      </c>
      <c r="G379" t="n">
        <v>13</v>
      </c>
      <c r="H379" t="n">
        <v>3.2243</v>
      </c>
      <c r="I379" t="n">
        <v>1.5</v>
      </c>
      <c r="J379" t="n">
        <v>40.4</v>
      </c>
      <c r="K379" t="str">
        <f>=IF(MOD(A379,10)&lt;7,"train","test")</f>
      </c>
      <c r="L379" s="5" t="str">
        <f>=$P$6+$P$7*D379+$P$8*E379+$P$9*F379+$P$10*G379+$P$11*H379+$P$12*I379</f>
      </c>
      <c r="M379" s="5" t="str">
        <f>=(J379-L379)^2</f>
      </c>
    </row>
    <row r="380">
      <c r="A380" t="n">
        <v>164562</v>
      </c>
      <c r="B380" t="s">
        <v>2284</v>
      </c>
      <c r="C380" t="s">
        <v>163</v>
      </c>
      <c r="D380" t="n">
        <v>19</v>
      </c>
      <c r="E380" t="n">
        <v>29072</v>
      </c>
      <c r="F380" t="n">
        <v>83</v>
      </c>
      <c r="G380" t="n">
        <v>11</v>
      </c>
      <c r="H380" t="n">
        <v>3.3508</v>
      </c>
      <c r="I380" t="n">
        <v>2.5</v>
      </c>
      <c r="J380" t="n">
        <v>74.6</v>
      </c>
      <c r="K380" t="str">
        <f>=IF(MOD(A380,10)&lt;7,"train","test")</f>
      </c>
      <c r="L380" s="5" t="str">
        <f>=$P$6+$P$7*D380+$P$8*E380+$P$9*F380+$P$10*G380+$P$11*H380+$P$12*I380</f>
      </c>
      <c r="M380" s="5" t="str">
        <f>=(J380-L380)^2</f>
      </c>
    </row>
    <row r="381">
      <c r="A381" t="n">
        <v>164580</v>
      </c>
      <c r="B381" t="s">
        <v>2286</v>
      </c>
      <c r="C381" t="s">
        <v>163</v>
      </c>
      <c r="D381" t="n">
        <v>14</v>
      </c>
      <c r="E381" t="n">
        <v>30220</v>
      </c>
      <c r="F381" t="n">
        <v>94</v>
      </c>
      <c r="G381" t="n">
        <v>16</v>
      </c>
      <c r="H381" t="n">
        <v>3.6658</v>
      </c>
      <c r="I381" t="n">
        <v>11.9</v>
      </c>
      <c r="J381" t="n">
        <v>92.4</v>
      </c>
      <c r="K381" t="str">
        <f>=IF(MOD(A381,10)&lt;7,"train","test")</f>
      </c>
      <c r="L381" s="5" t="str">
        <f>=$P$6+$P$7*D381+$P$8*E381+$P$9*F381+$P$10*G381+$P$11*H381+$P$12*I381</f>
      </c>
      <c r="M381" s="5" t="str">
        <f>=(J381-L381)^2</f>
      </c>
    </row>
    <row r="382">
      <c r="A382" t="n">
        <v>164632</v>
      </c>
      <c r="B382" t="s">
        <v>2291</v>
      </c>
      <c r="C382" t="s">
        <v>163</v>
      </c>
      <c r="D382" t="n">
        <v>66</v>
      </c>
      <c r="E382" t="n">
        <v>14935</v>
      </c>
      <c r="F382" t="n">
        <v>69</v>
      </c>
      <c r="G382" t="n">
        <v>7</v>
      </c>
      <c r="H382" t="n">
        <v>3.5658</v>
      </c>
      <c r="I382" t="n">
        <v>2.1</v>
      </c>
      <c r="J382" t="n">
        <v>56.9</v>
      </c>
      <c r="K382" t="str">
        <f>=IF(MOD(A382,10)&lt;7,"train","test")</f>
      </c>
      <c r="L382" s="5" t="str">
        <f>=$P$6+$P$7*D382+$P$8*E382+$P$9*F382+$P$10*G382+$P$11*H382+$P$12*I382</f>
      </c>
      <c r="M382" s="5" t="str">
        <f>=(J382-L382)^2</f>
      </c>
    </row>
    <row r="383">
      <c r="A383" t="n">
        <v>164924</v>
      </c>
      <c r="B383" t="s">
        <v>2302</v>
      </c>
      <c r="C383" t="s">
        <v>163</v>
      </c>
      <c r="D383" t="n">
        <v>13</v>
      </c>
      <c r="E383" t="n">
        <v>32590</v>
      </c>
      <c r="F383" t="n">
        <v>95</v>
      </c>
      <c r="G383" t="n">
        <v>13</v>
      </c>
      <c r="H383" t="n">
        <v>4.2202</v>
      </c>
      <c r="I383" t="n">
        <v>11</v>
      </c>
      <c r="J383" t="n">
        <v>91</v>
      </c>
      <c r="K383" t="str">
        <f>=IF(MOD(A383,10)&lt;7,"train","test")</f>
      </c>
      <c r="L383" s="5" t="str">
        <f>=$P$6+$P$7*D383+$P$8*E383+$P$9*F383+$P$10*G383+$P$11*H383+$P$12*I383</f>
      </c>
      <c r="M383" s="5" t="str">
        <f>=(J383-L383)^2</f>
      </c>
    </row>
    <row r="384">
      <c r="A384" t="n">
        <v>165015</v>
      </c>
      <c r="B384" t="s">
        <v>2305</v>
      </c>
      <c r="C384" t="s">
        <v>163</v>
      </c>
      <c r="D384" t="n">
        <v>14</v>
      </c>
      <c r="E384" t="n">
        <v>44668</v>
      </c>
      <c r="F384" t="n">
        <v>90</v>
      </c>
      <c r="G384" t="n">
        <v>11</v>
      </c>
      <c r="H384" t="n">
        <v>3.7868</v>
      </c>
      <c r="I384" t="n">
        <v>16.8</v>
      </c>
      <c r="J384" t="n">
        <v>86.1</v>
      </c>
      <c r="K384" t="str">
        <f>=IF(MOD(A384,10)&lt;7,"train","test")</f>
      </c>
      <c r="L384" s="5" t="str">
        <f>=$P$6+$P$7*D384+$P$8*E384+$P$9*F384+$P$10*G384+$P$11*H384+$P$12*I384</f>
      </c>
      <c r="M384" s="5" t="str">
        <f>=(J384-L384)^2</f>
      </c>
    </row>
    <row r="385">
      <c r="A385" t="n">
        <v>165024</v>
      </c>
      <c r="B385" t="s">
        <v>2306</v>
      </c>
      <c r="C385" t="s">
        <v>149</v>
      </c>
      <c r="D385" t="n">
        <v>30</v>
      </c>
      <c r="E385" t="n">
        <v>16230</v>
      </c>
      <c r="F385" t="n">
        <v>77</v>
      </c>
      <c r="G385" t="n">
        <v>17</v>
      </c>
      <c r="H385" t="n">
        <v>4.0563</v>
      </c>
      <c r="I385" t="n">
        <v>3.9</v>
      </c>
      <c r="J385" t="n">
        <v>54.6</v>
      </c>
      <c r="K385" t="str">
        <f>=IF(MOD(A385,10)&lt;7,"train","test")</f>
      </c>
      <c r="L385" s="5" t="str">
        <f>=$P$6+$P$7*D385+$P$8*E385+$P$9*F385+$P$10*G385+$P$11*H385+$P$12*I385</f>
      </c>
      <c r="M385" s="5" t="str">
        <f>=(J385-L385)^2</f>
      </c>
    </row>
    <row r="386">
      <c r="A386" t="n">
        <v>165334</v>
      </c>
      <c r="B386" t="s">
        <v>2319</v>
      </c>
      <c r="C386" t="s">
        <v>163</v>
      </c>
      <c r="D386" t="n">
        <v>21</v>
      </c>
      <c r="E386" t="n">
        <v>32767</v>
      </c>
      <c r="F386" t="n">
        <v>88</v>
      </c>
      <c r="G386" t="n">
        <v>9</v>
      </c>
      <c r="H386" t="n">
        <v>3.629</v>
      </c>
      <c r="I386" t="n">
        <v>6.9</v>
      </c>
      <c r="J386" t="n">
        <v>77.1</v>
      </c>
      <c r="K386" t="str">
        <f>=IF(MOD(A386,10)&lt;7,"train","test")</f>
      </c>
      <c r="L386" s="5" t="str">
        <f>=$P$6+$P$7*D386+$P$8*E386+$P$9*F386+$P$10*G386+$P$11*H386+$P$12*I386</f>
      </c>
      <c r="M386" s="5" t="str">
        <f>=(J386-L386)^2</f>
      </c>
    </row>
    <row r="387">
      <c r="A387" t="n">
        <v>165574</v>
      </c>
      <c r="B387" t="s">
        <v>2325</v>
      </c>
      <c r="C387" t="s">
        <v>163</v>
      </c>
      <c r="D387" t="n">
        <v>30</v>
      </c>
      <c r="E387" t="n">
        <v>31472</v>
      </c>
      <c r="F387" t="n">
        <v>76</v>
      </c>
      <c r="G387" t="n">
        <v>15</v>
      </c>
      <c r="H387" t="n">
        <v>3.1287</v>
      </c>
      <c r="I387" t="n">
        <v>1.5</v>
      </c>
      <c r="J387" t="n">
        <v>37.4</v>
      </c>
      <c r="K387" t="str">
        <f>=IF(MOD(A387,10)&lt;7,"train","test")</f>
      </c>
      <c r="L387" s="5" t="str">
        <f>=$P$6+$P$7*D387+$P$8*E387+$P$9*F387+$P$10*G387+$P$11*H387+$P$12*I387</f>
      </c>
      <c r="M387" s="5" t="str">
        <f>=(J387-L387)^2</f>
      </c>
    </row>
    <row r="388">
      <c r="A388" t="n">
        <v>165644</v>
      </c>
      <c r="B388" t="s">
        <v>2329</v>
      </c>
      <c r="C388" t="s">
        <v>163</v>
      </c>
      <c r="D388" t="n">
        <v>35</v>
      </c>
      <c r="E388" t="n">
        <v>21370</v>
      </c>
      <c r="F388" t="n">
        <v>62</v>
      </c>
      <c r="G388" t="n">
        <v>8</v>
      </c>
      <c r="H388" t="n">
        <v>2.8129</v>
      </c>
      <c r="I388" t="n">
        <v>2.2</v>
      </c>
      <c r="J388" t="n">
        <v>35.3</v>
      </c>
      <c r="K388" t="str">
        <f>=IF(MOD(A388,10)&lt;7,"train","test")</f>
      </c>
      <c r="L388" s="5" t="str">
        <f>=$P$6+$P$7*D388+$P$8*E388+$P$9*F388+$P$10*G388+$P$11*H388+$P$12*I388</f>
      </c>
      <c r="M388" s="5" t="str">
        <f>=(J388-L388)^2</f>
      </c>
    </row>
    <row r="389">
      <c r="A389" t="n">
        <v>165662</v>
      </c>
      <c r="B389" t="s">
        <v>2330</v>
      </c>
      <c r="C389" t="s">
        <v>163</v>
      </c>
      <c r="D389" t="n">
        <v>15</v>
      </c>
      <c r="E389" t="n">
        <v>50703</v>
      </c>
      <c r="F389" t="n">
        <v>88</v>
      </c>
      <c r="G389" t="n">
        <v>14</v>
      </c>
      <c r="H389" t="n">
        <v>3.7987</v>
      </c>
      <c r="I389" t="n">
        <v>5.5</v>
      </c>
      <c r="J389" t="n">
        <v>79.3</v>
      </c>
      <c r="K389" t="str">
        <f>=IF(MOD(A389,10)&lt;7,"train","test")</f>
      </c>
      <c r="L389" s="5" t="str">
        <f>=$P$6+$P$7*D389+$P$8*E389+$P$9*F389+$P$10*G389+$P$11*H389+$P$12*I389</f>
      </c>
      <c r="M389" s="5" t="str">
        <f>=(J389-L389)^2</f>
      </c>
    </row>
    <row r="390">
      <c r="A390" t="n">
        <v>165671</v>
      </c>
      <c r="B390" t="s">
        <v>2331</v>
      </c>
      <c r="C390" t="s">
        <v>163</v>
      </c>
      <c r="D390" t="n">
        <v>20</v>
      </c>
      <c r="E390" t="n">
        <v>33214</v>
      </c>
      <c r="F390" t="n">
        <v>79</v>
      </c>
      <c r="G390" t="n">
        <v>13</v>
      </c>
      <c r="H390" t="n">
        <v>3.3381</v>
      </c>
      <c r="I390" t="n">
        <v>4.7</v>
      </c>
      <c r="J390" t="n">
        <v>65.8</v>
      </c>
      <c r="K390" t="str">
        <f>=IF(MOD(A390,10)&lt;7,"train","test")</f>
      </c>
      <c r="L390" s="5" t="str">
        <f>=$P$6+$P$7*D390+$P$8*E390+$P$9*F390+$P$10*G390+$P$11*H390+$P$12*I390</f>
      </c>
      <c r="M390" s="5" t="str">
        <f>=(J390-L390)^2</f>
      </c>
    </row>
    <row r="391">
      <c r="A391" t="n">
        <v>165802</v>
      </c>
      <c r="B391" t="s">
        <v>2335</v>
      </c>
      <c r="C391" t="s">
        <v>163</v>
      </c>
      <c r="D391" t="n">
        <v>42</v>
      </c>
      <c r="E391" t="n">
        <v>27827</v>
      </c>
      <c r="F391" t="n">
        <v>54</v>
      </c>
      <c r="G391" t="n">
        <v>14</v>
      </c>
      <c r="H391" t="n">
        <v>3.3941</v>
      </c>
      <c r="I391" t="n">
        <v>1.2</v>
      </c>
      <c r="J391" t="n">
        <v>30.8</v>
      </c>
      <c r="K391" t="str">
        <f>=IF(MOD(A391,10)&lt;7,"train","test")</f>
      </c>
      <c r="L391" s="5" t="str">
        <f>=$P$6+$P$7*D391+$P$8*E391+$P$9*F391+$P$10*G391+$P$11*H391+$P$12*I391</f>
      </c>
      <c r="M391" s="5" t="str">
        <f>=(J391-L391)^2</f>
      </c>
    </row>
    <row r="392">
      <c r="A392" t="n">
        <v>165820</v>
      </c>
      <c r="B392" t="s">
        <v>2336</v>
      </c>
      <c r="C392" t="s">
        <v>149</v>
      </c>
      <c r="D392" t="n">
        <v>31</v>
      </c>
      <c r="E392" t="n">
        <v>15820</v>
      </c>
      <c r="F392" t="n">
        <v>73</v>
      </c>
      <c r="G392" t="n">
        <v>11</v>
      </c>
      <c r="H392" t="n">
        <v>3.9966</v>
      </c>
      <c r="I392" t="n">
        <v>3</v>
      </c>
      <c r="J392" t="n">
        <v>52.7</v>
      </c>
      <c r="K392" t="str">
        <f>=IF(MOD(A392,10)&lt;7,"train","test")</f>
      </c>
      <c r="L392" s="5" t="str">
        <f>=$P$6+$P$7*D392+$P$8*E392+$P$9*F392+$P$10*G392+$P$11*H392+$P$12*I392</f>
      </c>
      <c r="M392" s="5" t="str">
        <f>=(J392-L392)^2</f>
      </c>
    </row>
    <row r="393">
      <c r="A393" t="n">
        <v>165866</v>
      </c>
      <c r="B393" t="s">
        <v>2338</v>
      </c>
      <c r="C393" t="s">
        <v>149</v>
      </c>
      <c r="D393" t="n">
        <v>34</v>
      </c>
      <c r="E393" t="n">
        <v>16640</v>
      </c>
      <c r="F393" t="n">
        <v>72</v>
      </c>
      <c r="G393" t="n">
        <v>11</v>
      </c>
      <c r="H393" t="n">
        <v>3.8039</v>
      </c>
      <c r="I393" t="n">
        <v>6</v>
      </c>
      <c r="J393" t="n">
        <v>49.5</v>
      </c>
      <c r="K393" t="str">
        <f>=IF(MOD(A393,10)&lt;7,"train","test")</f>
      </c>
      <c r="L393" s="5" t="str">
        <f>=$P$6+$P$7*D393+$P$8*E393+$P$9*F393+$P$10*G393+$P$11*H393+$P$12*I393</f>
      </c>
      <c r="M393" s="5" t="str">
        <f>=(J393-L393)^2</f>
      </c>
    </row>
    <row r="394">
      <c r="A394" t="n">
        <v>165936</v>
      </c>
      <c r="B394" t="s">
        <v>2341</v>
      </c>
      <c r="C394" t="s">
        <v>163</v>
      </c>
      <c r="D394" t="n">
        <v>21</v>
      </c>
      <c r="E394" t="n">
        <v>25250</v>
      </c>
      <c r="F394" t="n">
        <v>83</v>
      </c>
      <c r="G394" t="n">
        <v>11</v>
      </c>
      <c r="H394" t="n">
        <v>3.3124</v>
      </c>
      <c r="I394" t="n">
        <v>3.5</v>
      </c>
      <c r="J394" t="n">
        <v>67.6</v>
      </c>
      <c r="K394" t="str">
        <f>=IF(MOD(A394,10)&lt;7,"train","test")</f>
      </c>
      <c r="L394" s="5" t="str">
        <f>=$P$6+$P$7*D394+$P$8*E394+$P$9*F394+$P$10*G394+$P$11*H394+$P$12*I394</f>
      </c>
      <c r="M394" s="5" t="str">
        <f>=(J394-L394)^2</f>
      </c>
    </row>
    <row r="395">
      <c r="A395" t="n">
        <v>166124</v>
      </c>
      <c r="B395" t="s">
        <v>2352</v>
      </c>
      <c r="C395" t="s">
        <v>163</v>
      </c>
      <c r="D395" t="n">
        <v>15</v>
      </c>
      <c r="E395" t="n">
        <v>35455</v>
      </c>
      <c r="F395" t="n">
        <v>93</v>
      </c>
      <c r="G395" t="n">
        <v>9</v>
      </c>
      <c r="H395" t="n">
        <v>3.5198</v>
      </c>
      <c r="I395" t="n">
        <v>4.1</v>
      </c>
      <c r="J395" t="n">
        <v>89.6</v>
      </c>
      <c r="K395" t="str">
        <f>=IF(MOD(A395,10)&lt;7,"train","test")</f>
      </c>
      <c r="L395" s="5" t="str">
        <f>=$P$6+$P$7*D395+$P$8*E395+$P$9*F395+$P$10*G395+$P$11*H395+$P$12*I395</f>
      </c>
      <c r="M395" s="5" t="str">
        <f>=(J395-L395)^2</f>
      </c>
    </row>
    <row r="396">
      <c r="A396" t="n">
        <v>166391</v>
      </c>
      <c r="B396" t="s">
        <v>2355</v>
      </c>
      <c r="C396" t="s">
        <v>163</v>
      </c>
      <c r="D396" t="n">
        <v>32</v>
      </c>
      <c r="E396" t="n">
        <v>28477</v>
      </c>
      <c r="F396" t="n">
        <v>71</v>
      </c>
      <c r="G396" t="n">
        <v>11</v>
      </c>
      <c r="H396" t="n">
        <v>3.2862</v>
      </c>
      <c r="I396" t="n">
        <v>3.1</v>
      </c>
      <c r="J396" t="n">
        <v>53.2</v>
      </c>
      <c r="K396" t="str">
        <f>=IF(MOD(A396,10)&lt;7,"train","test")</f>
      </c>
      <c r="L396" s="5" t="str">
        <f>=$P$6+$P$7*D396+$P$8*E396+$P$9*F396+$P$10*G396+$P$11*H396+$P$12*I396</f>
      </c>
      <c r="M396" s="5" t="str">
        <f>=(J396-L396)^2</f>
      </c>
    </row>
    <row r="397">
      <c r="A397" t="n">
        <v>166452</v>
      </c>
      <c r="B397" t="s">
        <v>2358</v>
      </c>
      <c r="C397" t="s">
        <v>163</v>
      </c>
      <c r="D397" t="n">
        <v>28</v>
      </c>
      <c r="E397" t="n">
        <v>33111</v>
      </c>
      <c r="F397" t="n">
        <v>77</v>
      </c>
      <c r="G397" t="n">
        <v>10</v>
      </c>
      <c r="H397" t="n">
        <v>3.7104</v>
      </c>
      <c r="I397" t="n">
        <v>5.4</v>
      </c>
      <c r="J397" t="n">
        <v>61.7</v>
      </c>
      <c r="K397" t="str">
        <f>=IF(MOD(A397,10)&lt;7,"train","test")</f>
      </c>
      <c r="L397" s="5" t="str">
        <f>=$P$6+$P$7*D397+$P$8*E397+$P$9*F397+$P$10*G397+$P$11*H397+$P$12*I397</f>
      </c>
      <c r="M397" s="5" t="str">
        <f>=(J397-L397)^2</f>
      </c>
    </row>
    <row r="398">
      <c r="A398" t="n">
        <v>166513</v>
      </c>
      <c r="B398" t="s">
        <v>2362</v>
      </c>
      <c r="C398" t="s">
        <v>149</v>
      </c>
      <c r="D398" t="n">
        <v>27</v>
      </c>
      <c r="E398" t="n">
        <v>17624</v>
      </c>
      <c r="F398" t="n">
        <v>82</v>
      </c>
      <c r="G398" t="n">
        <v>17</v>
      </c>
      <c r="H398" t="n">
        <v>4.3181</v>
      </c>
      <c r="I398" t="n">
        <v>13.4</v>
      </c>
      <c r="J398" t="n">
        <v>70.1</v>
      </c>
      <c r="K398" t="str">
        <f>=IF(MOD(A398,10)&lt;7,"train","test")</f>
      </c>
      <c r="L398" s="5" t="str">
        <f>=$P$6+$P$7*D398+$P$8*E398+$P$9*F398+$P$10*G398+$P$11*H398+$P$12*I398</f>
      </c>
      <c r="M398" s="5" t="str">
        <f>=(J398-L398)^2</f>
      </c>
    </row>
    <row r="399">
      <c r="A399" t="n">
        <v>166656</v>
      </c>
      <c r="B399" t="s">
        <v>2367</v>
      </c>
      <c r="C399" t="s">
        <v>163</v>
      </c>
      <c r="D399" t="n">
        <v>28</v>
      </c>
      <c r="E399" t="n">
        <v>37182</v>
      </c>
      <c r="F399" t="n">
        <v>79</v>
      </c>
      <c r="G399" t="n">
        <v>10</v>
      </c>
      <c r="H399" t="n">
        <v>3.866</v>
      </c>
      <c r="I399" t="n">
        <v>19.5</v>
      </c>
      <c r="J399" t="n">
        <v>64.5</v>
      </c>
      <c r="K399" t="str">
        <f>=IF(MOD(A399,10)&lt;7,"train","test")</f>
      </c>
      <c r="L399" s="5" t="str">
        <f>=$P$6+$P$7*D399+$P$8*E399+$P$9*F399+$P$10*G399+$P$11*H399+$P$12*I399</f>
      </c>
      <c r="M399" s="5" t="str">
        <f>=(J399-L399)^2</f>
      </c>
    </row>
    <row r="400">
      <c r="A400" t="n">
        <v>166674</v>
      </c>
      <c r="B400" t="s">
        <v>2368</v>
      </c>
      <c r="C400" t="s">
        <v>149</v>
      </c>
      <c r="D400" t="n">
        <v>28</v>
      </c>
      <c r="E400" t="n">
        <v>24159</v>
      </c>
      <c r="F400" t="n">
        <v>84</v>
      </c>
      <c r="G400" t="n">
        <v>9</v>
      </c>
      <c r="H400" t="n">
        <v>3.3432</v>
      </c>
      <c r="I400" t="n">
        <v>6.6</v>
      </c>
      <c r="J400" t="n">
        <v>69.2</v>
      </c>
      <c r="K400" t="str">
        <f>=IF(MOD(A400,10)&lt;7,"train","test")</f>
      </c>
      <c r="L400" s="5" t="str">
        <f>=$P$6+$P$7*D400+$P$8*E400+$P$9*F400+$P$10*G400+$P$11*H400+$P$12*I400</f>
      </c>
      <c r="M400" s="5" t="str">
        <f>=(J400-L400)^2</f>
      </c>
    </row>
    <row r="401">
      <c r="A401" t="n">
        <v>166683</v>
      </c>
      <c r="B401" t="s">
        <v>2369</v>
      </c>
      <c r="C401" t="s">
        <v>163</v>
      </c>
      <c r="D401" t="n">
        <v>19</v>
      </c>
      <c r="E401" t="n">
        <v>21519</v>
      </c>
      <c r="F401" t="n">
        <v>99</v>
      </c>
      <c r="G401" t="n">
        <v>3</v>
      </c>
      <c r="H401" t="n">
        <v>4.1082</v>
      </c>
      <c r="I401" t="n">
        <v>33.8</v>
      </c>
      <c r="J401" t="n">
        <v>96.1</v>
      </c>
      <c r="K401" t="str">
        <f>=IF(MOD(A401,10)&lt;7,"train","test")</f>
      </c>
      <c r="L401" s="5" t="str">
        <f>=$P$6+$P$7*D401+$P$8*E401+$P$9*F401+$P$10*G401+$P$11*H401+$P$12*I401</f>
      </c>
      <c r="M401" s="5" t="str">
        <f>=(J401-L401)^2</f>
      </c>
    </row>
    <row r="402">
      <c r="A402" t="n">
        <v>166692</v>
      </c>
      <c r="B402" t="s">
        <v>2370</v>
      </c>
      <c r="C402" t="s">
        <v>149</v>
      </c>
      <c r="D402" t="n">
        <v>17</v>
      </c>
      <c r="E402" t="n">
        <v>20759</v>
      </c>
      <c r="F402" t="n">
        <v>79</v>
      </c>
      <c r="G402" t="n">
        <v>12</v>
      </c>
      <c r="H402" t="n">
        <v>3.1732</v>
      </c>
      <c r="I402" t="n">
        <v>1.1</v>
      </c>
      <c r="J402" t="n">
        <v>79.1</v>
      </c>
      <c r="K402" t="str">
        <f>=IF(MOD(A402,10)&lt;7,"train","test")</f>
      </c>
      <c r="L402" s="5" t="str">
        <f>=$P$6+$P$7*D402+$P$8*E402+$P$9*F402+$P$10*G402+$P$11*H402+$P$12*I402</f>
      </c>
      <c r="M402" s="5" t="str">
        <f>=(J402-L402)^2</f>
      </c>
    </row>
    <row r="403">
      <c r="A403" t="n">
        <v>166850</v>
      </c>
      <c r="B403" t="s">
        <v>2376</v>
      </c>
      <c r="C403" t="s">
        <v>163</v>
      </c>
      <c r="D403" t="n">
        <v>15</v>
      </c>
      <c r="E403" t="n">
        <v>38849</v>
      </c>
      <c r="F403" t="n">
        <v>84</v>
      </c>
      <c r="G403" t="n">
        <v>14</v>
      </c>
      <c r="H403" t="n">
        <v>3.8228</v>
      </c>
      <c r="I403" t="n">
        <v>1.6</v>
      </c>
      <c r="J403" t="n">
        <v>72.1</v>
      </c>
      <c r="K403" t="str">
        <f>=IF(MOD(A403,10)&lt;7,"train","test")</f>
      </c>
      <c r="L403" s="5" t="str">
        <f>=$P$6+$P$7*D403+$P$8*E403+$P$9*F403+$P$10*G403+$P$11*H403+$P$12*I403</f>
      </c>
      <c r="M403" s="5" t="str">
        <f>=(J403-L403)^2</f>
      </c>
    </row>
    <row r="404">
      <c r="A404" t="n">
        <v>166911</v>
      </c>
      <c r="B404" t="s">
        <v>2381</v>
      </c>
      <c r="C404" t="s">
        <v>163</v>
      </c>
      <c r="D404" t="n">
        <v>33</v>
      </c>
      <c r="E404" t="n">
        <v>35885</v>
      </c>
      <c r="F404" t="n">
        <v>75</v>
      </c>
      <c r="G404" t="n">
        <v>8</v>
      </c>
      <c r="H404" t="n">
        <v>2.4843</v>
      </c>
      <c r="I404" t="n">
        <v>2.6</v>
      </c>
      <c r="J404" t="n">
        <v>61.5</v>
      </c>
      <c r="K404" t="str">
        <f>=IF(MOD(A404,10)&lt;7,"train","test")</f>
      </c>
      <c r="L404" s="5" t="str">
        <f>=$P$6+$P$7*D404+$P$8*E404+$P$9*F404+$P$10*G404+$P$11*H404+$P$12*I404</f>
      </c>
      <c r="M404" s="5" t="str">
        <f>=(J404-L404)^2</f>
      </c>
    </row>
    <row r="405">
      <c r="A405" t="n">
        <v>167260</v>
      </c>
      <c r="B405" t="s">
        <v>2391</v>
      </c>
      <c r="C405" t="s">
        <v>163</v>
      </c>
      <c r="D405" t="n">
        <v>30</v>
      </c>
      <c r="E405" t="n">
        <v>31032</v>
      </c>
      <c r="F405" t="n">
        <v>72</v>
      </c>
      <c r="G405" t="n">
        <v>15</v>
      </c>
      <c r="H405" t="n">
        <v>3.2177</v>
      </c>
      <c r="I405" t="n">
        <v>1.7</v>
      </c>
      <c r="J405" t="n">
        <v>63.6</v>
      </c>
      <c r="K405" t="str">
        <f>=IF(MOD(A405,10)&lt;7,"train","test")</f>
      </c>
      <c r="L405" s="5" t="str">
        <f>=$P$6+$P$7*D405+$P$8*E405+$P$9*F405+$P$10*G405+$P$11*H405+$P$12*I405</f>
      </c>
      <c r="M405" s="5" t="str">
        <f>=(J405-L405)^2</f>
      </c>
    </row>
    <row r="406">
      <c r="A406" t="n">
        <v>167394</v>
      </c>
      <c r="B406" t="s">
        <v>2401</v>
      </c>
      <c r="C406" t="s">
        <v>163</v>
      </c>
      <c r="D406" t="n">
        <v>42</v>
      </c>
      <c r="E406" t="n">
        <v>22311</v>
      </c>
      <c r="F406" t="n">
        <v>76</v>
      </c>
      <c r="G406" t="n">
        <v>11</v>
      </c>
      <c r="H406" t="n">
        <v>3.1798</v>
      </c>
      <c r="I406" t="n">
        <v>2.7</v>
      </c>
      <c r="J406" t="n">
        <v>64.7</v>
      </c>
      <c r="K406" t="str">
        <f>=IF(MOD(A406,10)&lt;7,"train","test")</f>
      </c>
      <c r="L406" s="5" t="str">
        <f>=$P$6+$P$7*D406+$P$8*E406+$P$9*F406+$P$10*G406+$P$11*H406+$P$12*I406</f>
      </c>
      <c r="M406" s="5" t="str">
        <f>=(J406-L406)^2</f>
      </c>
    </row>
    <row r="407">
      <c r="A407" t="n">
        <v>167783</v>
      </c>
      <c r="B407" t="s">
        <v>2414</v>
      </c>
      <c r="C407" t="s">
        <v>163</v>
      </c>
      <c r="D407" t="n">
        <v>30</v>
      </c>
      <c r="E407" t="n">
        <v>29575</v>
      </c>
      <c r="F407" t="n">
        <v>82</v>
      </c>
      <c r="G407" t="n">
        <v>9</v>
      </c>
      <c r="H407" t="n">
        <v>3.8121</v>
      </c>
      <c r="I407" t="n">
        <v>11.1</v>
      </c>
      <c r="J407" t="n">
        <v>71.2</v>
      </c>
      <c r="K407" t="str">
        <f>=IF(MOD(A407,10)&lt;7,"train","test")</f>
      </c>
      <c r="L407" s="5" t="str">
        <f>=$P$6+$P$7*D407+$P$8*E407+$P$9*F407+$P$10*G407+$P$11*H407+$P$12*I407</f>
      </c>
      <c r="M407" s="5" t="str">
        <f>=(J407-L407)^2</f>
      </c>
    </row>
    <row r="408">
      <c r="A408" t="n">
        <v>167835</v>
      </c>
      <c r="B408" t="s">
        <v>2417</v>
      </c>
      <c r="C408" t="s">
        <v>163</v>
      </c>
      <c r="D408" t="n">
        <v>18</v>
      </c>
      <c r="E408" t="n">
        <v>27823</v>
      </c>
      <c r="F408" t="n">
        <v>93</v>
      </c>
      <c r="G408" t="n">
        <v>8</v>
      </c>
      <c r="H408" t="n">
        <v>3.5041</v>
      </c>
      <c r="I408" t="n">
        <v>9.5</v>
      </c>
      <c r="J408" t="n">
        <v>89.7</v>
      </c>
      <c r="K408" t="str">
        <f>=IF(MOD(A408,10)&lt;7,"train","test")</f>
      </c>
      <c r="L408" s="5" t="str">
        <f>=$P$6+$P$7*D408+$P$8*E408+$P$9*F408+$P$10*G408+$P$11*H408+$P$12*I408</f>
      </c>
      <c r="M408" s="5" t="str">
        <f>=(J408-L408)^2</f>
      </c>
    </row>
    <row r="409">
      <c r="A409" t="n">
        <v>167996</v>
      </c>
      <c r="B409" t="s">
        <v>2424</v>
      </c>
      <c r="C409" t="s">
        <v>163</v>
      </c>
      <c r="D409" t="n">
        <v>15</v>
      </c>
      <c r="E409" t="n">
        <v>31134</v>
      </c>
      <c r="F409" t="n">
        <v>85</v>
      </c>
      <c r="G409" t="n">
        <v>12</v>
      </c>
      <c r="H409" t="n">
        <v>3.4323</v>
      </c>
      <c r="I409" t="n">
        <v>2.6</v>
      </c>
      <c r="J409" t="n">
        <v>80.8</v>
      </c>
      <c r="K409" t="str">
        <f>=IF(MOD(A409,10)&lt;7,"train","test")</f>
      </c>
      <c r="L409" s="5" t="str">
        <f>=$P$6+$P$7*D409+$P$8*E409+$P$9*F409+$P$10*G409+$P$11*H409+$P$12*I409</f>
      </c>
      <c r="M409" s="5" t="str">
        <f>=(J409-L409)^2</f>
      </c>
    </row>
    <row r="410">
      <c r="A410" t="n">
        <v>168005</v>
      </c>
      <c r="B410" t="s">
        <v>2426</v>
      </c>
      <c r="C410" t="s">
        <v>163</v>
      </c>
      <c r="D410" t="n">
        <v>27</v>
      </c>
      <c r="E410" t="n">
        <v>33089</v>
      </c>
      <c r="F410" t="n">
        <v>76</v>
      </c>
      <c r="G410" t="n">
        <v>15</v>
      </c>
      <c r="H410" t="n">
        <v>3.8597</v>
      </c>
      <c r="I410" t="n">
        <v>7.1</v>
      </c>
      <c r="J410" t="n">
        <v>59.7</v>
      </c>
      <c r="K410" t="str">
        <f>=IF(MOD(A410,10)&lt;7,"train","test")</f>
      </c>
      <c r="L410" s="5" t="str">
        <f>=$P$6+$P$7*D410+$P$8*E410+$P$9*F410+$P$10*G410+$P$11*H410+$P$12*I410</f>
      </c>
      <c r="M410" s="5" t="str">
        <f>=(J410-L410)^2</f>
      </c>
    </row>
    <row r="411">
      <c r="A411" t="n">
        <v>168254</v>
      </c>
      <c r="B411" t="s">
        <v>2432</v>
      </c>
      <c r="C411" t="s">
        <v>163</v>
      </c>
      <c r="D411" t="n">
        <v>25</v>
      </c>
      <c r="E411" t="n">
        <v>31548</v>
      </c>
      <c r="F411" t="n">
        <v>75</v>
      </c>
      <c r="G411" t="n">
        <v>12</v>
      </c>
      <c r="H411" t="n">
        <v>3.5719</v>
      </c>
      <c r="I411" t="n">
        <v>3.1</v>
      </c>
      <c r="J411" t="n">
        <v>63.9</v>
      </c>
      <c r="K411" t="str">
        <f>=IF(MOD(A411,10)&lt;7,"train","test")</f>
      </c>
      <c r="L411" s="5" t="str">
        <f>=$P$6+$P$7*D411+$P$8*E411+$P$9*F411+$P$10*G411+$P$11*H411+$P$12*I411</f>
      </c>
      <c r="M411" s="5" t="str">
        <f>=(J411-L411)^2</f>
      </c>
    </row>
    <row r="412">
      <c r="A412" t="n">
        <v>168263</v>
      </c>
      <c r="B412" t="s">
        <v>2433</v>
      </c>
      <c r="C412" t="s">
        <v>149</v>
      </c>
      <c r="D412" t="n">
        <v>33</v>
      </c>
      <c r="E412" t="n">
        <v>17723</v>
      </c>
      <c r="F412" t="n">
        <v>71</v>
      </c>
      <c r="G412" t="n">
        <v>15</v>
      </c>
      <c r="H412" t="n">
        <v>3.7429</v>
      </c>
      <c r="I412" t="n">
        <v>2.3</v>
      </c>
      <c r="J412" t="n">
        <v>54.9</v>
      </c>
      <c r="K412" t="str">
        <f>=IF(MOD(A412,10)&lt;7,"train","test")</f>
      </c>
      <c r="L412" s="5" t="str">
        <f>=$P$6+$P$7*D412+$P$8*E412+$P$9*F412+$P$10*G412+$P$11*H412+$P$12*I412</f>
      </c>
      <c r="M412" s="5" t="str">
        <f>=(J412-L412)^2</f>
      </c>
    </row>
    <row r="413">
      <c r="A413" t="n">
        <v>168281</v>
      </c>
      <c r="B413" t="s">
        <v>2435</v>
      </c>
      <c r="C413" t="s">
        <v>163</v>
      </c>
      <c r="D413" t="n">
        <v>20</v>
      </c>
      <c r="E413" t="n">
        <v>31638</v>
      </c>
      <c r="F413" t="n">
        <v>86</v>
      </c>
      <c r="G413" t="n">
        <v>12</v>
      </c>
      <c r="H413" t="n">
        <v>3.2403</v>
      </c>
      <c r="I413" t="n">
        <v>4.2</v>
      </c>
      <c r="J413" t="n">
        <v>75.7</v>
      </c>
      <c r="K413" t="str">
        <f>=IF(MOD(A413,10)&lt;7,"train","test")</f>
      </c>
      <c r="L413" s="5" t="str">
        <f>=$P$6+$P$7*D413+$P$8*E413+$P$9*F413+$P$10*G413+$P$11*H413+$P$12*I413</f>
      </c>
      <c r="M413" s="5" t="str">
        <f>=(J413-L413)^2</f>
      </c>
    </row>
    <row r="414">
      <c r="A414" t="n">
        <v>168342</v>
      </c>
      <c r="B414" t="s">
        <v>2437</v>
      </c>
      <c r="C414" t="s">
        <v>163</v>
      </c>
      <c r="D414" t="n">
        <v>17</v>
      </c>
      <c r="E414" t="n">
        <v>16988</v>
      </c>
      <c r="F414" t="n">
        <v>97</v>
      </c>
      <c r="G414" t="n">
        <v>6</v>
      </c>
      <c r="H414" t="n">
        <v>3.372</v>
      </c>
      <c r="I414" t="n">
        <v>13.1</v>
      </c>
      <c r="J414" t="n">
        <v>96.6</v>
      </c>
      <c r="K414" t="str">
        <f>=IF(MOD(A414,10)&lt;7,"train","test")</f>
      </c>
      <c r="L414" s="5" t="str">
        <f>=$P$6+$P$7*D414+$P$8*E414+$P$9*F414+$P$10*G414+$P$11*H414+$P$12*I414</f>
      </c>
      <c r="M414" s="5" t="str">
        <f>=(J414-L414)^2</f>
      </c>
    </row>
    <row r="415">
      <c r="A415" t="n">
        <v>168421</v>
      </c>
      <c r="B415" t="s">
        <v>2439</v>
      </c>
      <c r="C415" t="s">
        <v>163</v>
      </c>
      <c r="D415" t="n">
        <v>10</v>
      </c>
      <c r="E415" t="n">
        <v>47799</v>
      </c>
      <c r="F415" t="n">
        <v>94</v>
      </c>
      <c r="G415" t="n">
        <v>13</v>
      </c>
      <c r="H415" t="n">
        <v>3.898</v>
      </c>
      <c r="I415" t="n">
        <v>11.7</v>
      </c>
      <c r="J415" t="n">
        <v>88.4</v>
      </c>
      <c r="K415" t="str">
        <f>=IF(MOD(A415,10)&lt;7,"train","test")</f>
      </c>
      <c r="L415" s="5" t="str">
        <f>=$P$6+$P$7*D415+$P$8*E415+$P$9*F415+$P$10*G415+$P$11*H415+$P$12*I415</f>
      </c>
      <c r="M415" s="5" t="str">
        <f>=(J415-L415)^2</f>
      </c>
    </row>
    <row r="416">
      <c r="A416" t="n">
        <v>168430</v>
      </c>
      <c r="B416" t="s">
        <v>2440</v>
      </c>
      <c r="C416" t="s">
        <v>149</v>
      </c>
      <c r="D416" t="n">
        <v>29</v>
      </c>
      <c r="E416" t="n">
        <v>14307</v>
      </c>
      <c r="F416" t="n">
        <v>77</v>
      </c>
      <c r="G416" t="n">
        <v>15</v>
      </c>
      <c r="H416" t="n">
        <v>3.869</v>
      </c>
      <c r="I416" t="n">
        <v>5.5</v>
      </c>
      <c r="J416" t="n">
        <v>55.5</v>
      </c>
      <c r="K416" t="str">
        <f>=IF(MOD(A416,10)&lt;7,"train","test")</f>
      </c>
      <c r="L416" s="5" t="str">
        <f>=$P$6+$P$7*D416+$P$8*E416+$P$9*F416+$P$10*G416+$P$11*H416+$P$12*I416</f>
      </c>
      <c r="M416" s="5" t="str">
        <f>=(J416-L416)^2</f>
      </c>
    </row>
    <row r="417">
      <c r="A417" t="n">
        <v>168546</v>
      </c>
      <c r="B417" t="s">
        <v>2443</v>
      </c>
      <c r="C417" t="s">
        <v>163</v>
      </c>
      <c r="D417" t="n">
        <v>45</v>
      </c>
      <c r="E417" t="n">
        <v>18470</v>
      </c>
      <c r="F417" t="n">
        <v>69</v>
      </c>
      <c r="G417" t="n">
        <v>11</v>
      </c>
      <c r="H417" t="n">
        <v>3.1827</v>
      </c>
      <c r="I417" t="n">
        <v>1.4</v>
      </c>
      <c r="J417" t="n">
        <v>57.1</v>
      </c>
      <c r="K417" t="str">
        <f>=IF(MOD(A417,10)&lt;7,"train","test")</f>
      </c>
      <c r="L417" s="5" t="str">
        <f>=$P$6+$P$7*D417+$P$8*E417+$P$9*F417+$P$10*G417+$P$11*H417+$P$12*I417</f>
      </c>
      <c r="M417" s="5" t="str">
        <f>=(J417-L417)^2</f>
      </c>
    </row>
    <row r="418">
      <c r="A418" t="n">
        <v>168591</v>
      </c>
      <c r="B418" t="s">
        <v>2449</v>
      </c>
      <c r="C418" t="s">
        <v>163</v>
      </c>
      <c r="D418" t="n">
        <v>21</v>
      </c>
      <c r="E418" t="n">
        <v>24862</v>
      </c>
      <c r="F418" t="n">
        <v>76</v>
      </c>
      <c r="G418" t="n">
        <v>14</v>
      </c>
      <c r="H418" t="n">
        <v>3.1361</v>
      </c>
      <c r="I418" t="n">
        <v>1.1</v>
      </c>
      <c r="J418" t="n">
        <v>63.7</v>
      </c>
      <c r="K418" t="str">
        <f>=IF(MOD(A418,10)&lt;7,"train","test")</f>
      </c>
      <c r="L418" s="5" t="str">
        <f>=$P$6+$P$7*D418+$P$8*E418+$P$9*F418+$P$10*G418+$P$11*H418+$P$12*I418</f>
      </c>
      <c r="M418" s="5" t="str">
        <f>=(J418-L418)^2</f>
      </c>
    </row>
    <row r="419">
      <c r="A419" t="n">
        <v>168740</v>
      </c>
      <c r="B419" t="s">
        <v>2453</v>
      </c>
      <c r="C419" t="s">
        <v>163</v>
      </c>
      <c r="D419" t="n">
        <v>22</v>
      </c>
      <c r="E419" t="n">
        <v>24874</v>
      </c>
      <c r="F419" t="n">
        <v>83</v>
      </c>
      <c r="G419" t="n">
        <v>10</v>
      </c>
      <c r="H419" t="n">
        <v>3.5975</v>
      </c>
      <c r="I419" t="n">
        <v>11.3</v>
      </c>
      <c r="J419" t="n">
        <v>65.9</v>
      </c>
      <c r="K419" t="str">
        <f>=IF(MOD(A419,10)&lt;7,"train","test")</f>
      </c>
      <c r="L419" s="5" t="str">
        <f>=$P$6+$P$7*D419+$P$8*E419+$P$9*F419+$P$10*G419+$P$11*H419+$P$12*I419</f>
      </c>
      <c r="M419" s="5" t="str">
        <f>=(J419-L419)^2</f>
      </c>
    </row>
    <row r="420">
      <c r="A420" t="n">
        <v>168786</v>
      </c>
      <c r="B420" t="s">
        <v>2455</v>
      </c>
      <c r="C420" t="s">
        <v>163</v>
      </c>
      <c r="D420" t="n">
        <v>23</v>
      </c>
      <c r="E420" t="n">
        <v>19890</v>
      </c>
      <c r="F420" t="n">
        <v>74</v>
      </c>
      <c r="G420" t="n">
        <v>11</v>
      </c>
      <c r="H420" t="n">
        <v>3.1342</v>
      </c>
      <c r="I420" t="n">
        <v>1.9</v>
      </c>
      <c r="J420" t="n">
        <v>62.2</v>
      </c>
      <c r="K420" t="str">
        <f>=IF(MOD(A420,10)&lt;7,"train","test")</f>
      </c>
      <c r="L420" s="5" t="str">
        <f>=$P$6+$P$7*D420+$P$8*E420+$P$9*F420+$P$10*G420+$P$11*H420+$P$12*I420</f>
      </c>
      <c r="M420" s="5" t="str">
        <f>=(J420-L420)^2</f>
      </c>
    </row>
    <row r="421">
      <c r="A421" t="n">
        <v>169080</v>
      </c>
      <c r="B421" t="s">
        <v>2463</v>
      </c>
      <c r="C421" t="s">
        <v>163</v>
      </c>
      <c r="D421" t="n">
        <v>14</v>
      </c>
      <c r="E421" t="n">
        <v>26374</v>
      </c>
      <c r="F421" t="n">
        <v>88</v>
      </c>
      <c r="G421" t="n">
        <v>14</v>
      </c>
      <c r="H421" t="n">
        <v>3.5594</v>
      </c>
      <c r="I421" t="n">
        <v>5.5</v>
      </c>
      <c r="J421" t="n">
        <v>77.4</v>
      </c>
      <c r="K421" t="str">
        <f>=IF(MOD(A421,10)&lt;7,"train","test")</f>
      </c>
      <c r="L421" s="5" t="str">
        <f>=$P$6+$P$7*D421+$P$8*E421+$P$9*F421+$P$10*G421+$P$11*H421+$P$12*I421</f>
      </c>
      <c r="M421" s="5" t="str">
        <f>=(J421-L421)^2</f>
      </c>
    </row>
    <row r="422">
      <c r="A422" t="n">
        <v>169363</v>
      </c>
      <c r="B422" t="s">
        <v>2475</v>
      </c>
      <c r="C422" t="s">
        <v>163</v>
      </c>
      <c r="D422" t="n">
        <v>24</v>
      </c>
      <c r="E422" t="n">
        <v>28020</v>
      </c>
      <c r="F422" t="n">
        <v>66</v>
      </c>
      <c r="G422" t="n">
        <v>14</v>
      </c>
      <c r="H422" t="n">
        <v>3.1345</v>
      </c>
      <c r="I422" t="n">
        <v>1.4</v>
      </c>
      <c r="J422" t="n">
        <v>48.9</v>
      </c>
      <c r="K422" t="str">
        <f>=IF(MOD(A422,10)&lt;7,"train","test")</f>
      </c>
      <c r="L422" s="5" t="str">
        <f>=$P$6+$P$7*D422+$P$8*E422+$P$9*F422+$P$10*G422+$P$11*H422+$P$12*I422</f>
      </c>
      <c r="M422" s="5" t="str">
        <f>=(J422-L422)^2</f>
      </c>
    </row>
    <row r="423">
      <c r="A423" t="n">
        <v>169442</v>
      </c>
      <c r="B423" t="s">
        <v>2479</v>
      </c>
      <c r="C423" t="s">
        <v>163</v>
      </c>
      <c r="D423" t="n">
        <v>28</v>
      </c>
      <c r="E423" t="n">
        <v>34436</v>
      </c>
      <c r="F423" t="n">
        <v>76</v>
      </c>
      <c r="G423" t="n">
        <v>10</v>
      </c>
      <c r="H423" t="n">
        <v>3.194</v>
      </c>
      <c r="I423" t="n">
        <v>5.1</v>
      </c>
      <c r="J423" t="n">
        <v>69.6</v>
      </c>
      <c r="K423" t="str">
        <f>=IF(MOD(A423,10)&lt;7,"train","test")</f>
      </c>
      <c r="L423" s="5" t="str">
        <f>=$P$6+$P$7*D423+$P$8*E423+$P$9*F423+$P$10*G423+$P$11*H423+$P$12*I423</f>
      </c>
      <c r="M423" s="5" t="str">
        <f>=(J423-L423)^2</f>
      </c>
    </row>
    <row r="424">
      <c r="A424" t="n">
        <v>169716</v>
      </c>
      <c r="B424" t="s">
        <v>2489</v>
      </c>
      <c r="C424" t="s">
        <v>163</v>
      </c>
      <c r="D424" t="n">
        <v>25</v>
      </c>
      <c r="E424" t="n">
        <v>17987</v>
      </c>
      <c r="F424" t="n">
        <v>82</v>
      </c>
      <c r="G424" t="n">
        <v>12</v>
      </c>
      <c r="H424" t="n">
        <v>3.7609</v>
      </c>
      <c r="I424" t="n">
        <v>5.9</v>
      </c>
      <c r="J424" t="n">
        <v>68.1</v>
      </c>
      <c r="K424" t="str">
        <f>=IF(MOD(A424,10)&lt;7,"train","test")</f>
      </c>
      <c r="L424" s="5" t="str">
        <f>=$P$6+$P$7*D424+$P$8*E424+$P$9*F424+$P$10*G424+$P$11*H424+$P$12*I424</f>
      </c>
      <c r="M424" s="5" t="str">
        <f>=(J424-L424)^2</f>
      </c>
    </row>
    <row r="425">
      <c r="A425" t="n">
        <v>169910</v>
      </c>
      <c r="B425" t="s">
        <v>2495</v>
      </c>
      <c r="C425" t="s">
        <v>149</v>
      </c>
      <c r="D425" t="n">
        <v>34</v>
      </c>
      <c r="E425" t="n">
        <v>13154</v>
      </c>
      <c r="F425" t="n">
        <v>73</v>
      </c>
      <c r="G425" t="n">
        <v>15</v>
      </c>
      <c r="H425" t="n">
        <v>4.085</v>
      </c>
      <c r="I425" t="n">
        <v>1.6</v>
      </c>
      <c r="J425" t="n">
        <v>53.6</v>
      </c>
      <c r="K425" t="str">
        <f>=IF(MOD(A425,10)&lt;7,"train","test")</f>
      </c>
      <c r="L425" s="5" t="str">
        <f>=$P$6+$P$7*D425+$P$8*E425+$P$9*F425+$P$10*G425+$P$11*H425+$P$12*I425</f>
      </c>
      <c r="M425" s="5" t="str">
        <f>=(J425-L425)^2</f>
      </c>
    </row>
    <row r="426">
      <c r="A426" t="n">
        <v>169983</v>
      </c>
      <c r="B426" t="s">
        <v>2499</v>
      </c>
      <c r="C426" t="s">
        <v>163</v>
      </c>
      <c r="D426" t="n">
        <v>17</v>
      </c>
      <c r="E426" t="n">
        <v>33616</v>
      </c>
      <c r="F426" t="n">
        <v>93</v>
      </c>
      <c r="G426" t="n">
        <v>11</v>
      </c>
      <c r="H426" t="n">
        <v>3.3359</v>
      </c>
      <c r="I426" t="n">
        <v>6.6</v>
      </c>
      <c r="J426" t="n">
        <v>70.5</v>
      </c>
      <c r="K426" t="str">
        <f>=IF(MOD(A426,10)&lt;7,"train","test")</f>
      </c>
      <c r="L426" s="5" t="str">
        <f>=$P$6+$P$7*D426+$P$8*E426+$P$9*F426+$P$10*G426+$P$11*H426+$P$12*I426</f>
      </c>
      <c r="M426" s="5" t="str">
        <f>=(J426-L426)^2</f>
      </c>
    </row>
    <row r="427">
      <c r="A427" t="n">
        <v>170000</v>
      </c>
      <c r="B427" t="s">
        <v>2502</v>
      </c>
      <c r="C427" t="s">
        <v>163</v>
      </c>
      <c r="D427" t="n">
        <v>50</v>
      </c>
      <c r="E427" t="n">
        <v>14127</v>
      </c>
      <c r="F427" t="n">
        <v>59</v>
      </c>
      <c r="G427" t="n">
        <v>15</v>
      </c>
      <c r="H427" t="n">
        <v>3.1841</v>
      </c>
      <c r="I427" t="n">
        <v>1.9</v>
      </c>
      <c r="J427" t="n">
        <v>46.5</v>
      </c>
      <c r="K427" t="str">
        <f>=IF(MOD(A427,10)&lt;7,"train","test")</f>
      </c>
      <c r="L427" s="5" t="str">
        <f>=$P$6+$P$7*D427+$P$8*E427+$P$9*F427+$P$10*G427+$P$11*H427+$P$12*I427</f>
      </c>
      <c r="M427" s="5" t="str">
        <f>=(J427-L427)^2</f>
      </c>
    </row>
    <row r="428">
      <c r="A428" t="n">
        <v>170082</v>
      </c>
      <c r="B428" t="s">
        <v>2506</v>
      </c>
      <c r="C428" t="s">
        <v>149</v>
      </c>
      <c r="D428" t="n">
        <v>26</v>
      </c>
      <c r="E428" t="n">
        <v>17995</v>
      </c>
      <c r="F428" t="n">
        <v>77</v>
      </c>
      <c r="G428" t="n">
        <v>15</v>
      </c>
      <c r="H428" t="n">
        <v>4.391</v>
      </c>
      <c r="I428" t="n">
        <v>2.8</v>
      </c>
      <c r="J428" t="n">
        <v>68.6</v>
      </c>
      <c r="K428" t="str">
        <f>=IF(MOD(A428,10)&lt;7,"train","test")</f>
      </c>
      <c r="L428" s="5" t="str">
        <f>=$P$6+$P$7*D428+$P$8*E428+$P$9*F428+$P$10*G428+$P$11*H428+$P$12*I428</f>
      </c>
      <c r="M428" s="5" t="str">
        <f>=(J428-L428)^2</f>
      </c>
    </row>
    <row r="429">
      <c r="A429" t="n">
        <v>170286</v>
      </c>
      <c r="B429" t="s">
        <v>2512</v>
      </c>
      <c r="C429" t="s">
        <v>163</v>
      </c>
      <c r="D429" t="n">
        <v>0</v>
      </c>
      <c r="E429" t="n">
        <v>26030</v>
      </c>
      <c r="F429" t="n">
        <v>96</v>
      </c>
      <c r="G429" t="n">
        <v>8</v>
      </c>
      <c r="H429" t="n">
        <v>3.2538</v>
      </c>
      <c r="I429" t="n">
        <v>0</v>
      </c>
      <c r="J429" t="n">
        <v>84.8</v>
      </c>
      <c r="K429" t="str">
        <f>=IF(MOD(A429,10)&lt;7,"train","test")</f>
      </c>
      <c r="L429" s="5" t="str">
        <f>=$P$6+$P$7*D429+$P$8*E429+$P$9*F429+$P$10*G429+$P$11*H429+$P$12*I429</f>
      </c>
      <c r="M429" s="5" t="str">
        <f>=(J429-L429)^2</f>
      </c>
    </row>
    <row r="430">
      <c r="A430" t="n">
        <v>170301</v>
      </c>
      <c r="B430" t="s">
        <v>2513</v>
      </c>
      <c r="C430" t="s">
        <v>163</v>
      </c>
      <c r="D430" t="n">
        <v>16</v>
      </c>
      <c r="E430" t="n">
        <v>28643</v>
      </c>
      <c r="F430" t="n">
        <v>90</v>
      </c>
      <c r="G430" t="n">
        <v>11</v>
      </c>
      <c r="H430" t="n">
        <v>3.5161</v>
      </c>
      <c r="I430" t="n">
        <v>2.4</v>
      </c>
      <c r="J430" t="n">
        <v>82.3</v>
      </c>
      <c r="K430" t="str">
        <f>=IF(MOD(A430,10)&lt;7,"train","test")</f>
      </c>
      <c r="L430" s="5" t="str">
        <f>=$P$6+$P$7*D430+$P$8*E430+$P$9*F430+$P$10*G430+$P$11*H430+$P$12*I430</f>
      </c>
      <c r="M430" s="5" t="str">
        <f>=(J430-L430)^2</f>
      </c>
    </row>
    <row r="431">
      <c r="A431" t="n">
        <v>170532</v>
      </c>
      <c r="B431" t="s">
        <v>2516</v>
      </c>
      <c r="C431" t="s">
        <v>163</v>
      </c>
      <c r="D431" t="n">
        <v>23</v>
      </c>
      <c r="E431" t="n">
        <v>26050</v>
      </c>
      <c r="F431" t="n">
        <v>84</v>
      </c>
      <c r="G431" t="n">
        <v>10</v>
      </c>
      <c r="H431" t="n">
        <v>3.1386</v>
      </c>
      <c r="I431" t="n">
        <v>5.5</v>
      </c>
      <c r="J431" t="n">
        <v>81.7</v>
      </c>
      <c r="K431" t="str">
        <f>=IF(MOD(A431,10)&lt;7,"train","test")</f>
      </c>
      <c r="L431" s="5" t="str">
        <f>=$P$6+$P$7*D431+$P$8*E431+$P$9*F431+$P$10*G431+$P$11*H431+$P$12*I431</f>
      </c>
      <c r="M431" s="5" t="str">
        <f>=(J431-L431)^2</f>
      </c>
    </row>
    <row r="432">
      <c r="A432" t="n">
        <v>170675</v>
      </c>
      <c r="B432" t="s">
        <v>2528</v>
      </c>
      <c r="C432" t="s">
        <v>163</v>
      </c>
      <c r="D432" t="n">
        <v>17</v>
      </c>
      <c r="E432" t="n">
        <v>33807</v>
      </c>
      <c r="F432" t="n">
        <v>77</v>
      </c>
      <c r="G432" t="n">
        <v>11</v>
      </c>
      <c r="H432" t="n">
        <v>3.5374</v>
      </c>
      <c r="I432" t="n">
        <v>4.6</v>
      </c>
      <c r="J432" t="n">
        <v>62.3</v>
      </c>
      <c r="K432" t="str">
        <f>=IF(MOD(A432,10)&lt;7,"train","test")</f>
      </c>
      <c r="L432" s="5" t="str">
        <f>=$P$6+$P$7*D432+$P$8*E432+$P$9*F432+$P$10*G432+$P$11*H432+$P$12*I432</f>
      </c>
      <c r="M432" s="5" t="str">
        <f>=(J432-L432)^2</f>
      </c>
    </row>
    <row r="433">
      <c r="A433" t="n">
        <v>170806</v>
      </c>
      <c r="B433" t="s">
        <v>2532</v>
      </c>
      <c r="C433" t="s">
        <v>163</v>
      </c>
      <c r="D433" t="n">
        <v>30</v>
      </c>
      <c r="E433" t="n">
        <v>18583</v>
      </c>
      <c r="F433" t="n">
        <v>72</v>
      </c>
      <c r="G433" t="n">
        <v>10</v>
      </c>
      <c r="H433" t="n">
        <v>3.372</v>
      </c>
      <c r="I433" t="n">
        <v>2.8</v>
      </c>
      <c r="J433" t="n">
        <v>58.1</v>
      </c>
      <c r="K433" t="str">
        <f>=IF(MOD(A433,10)&lt;7,"train","test")</f>
      </c>
      <c r="L433" s="5" t="str">
        <f>=$P$6+$P$7*D433+$P$8*E433+$P$9*F433+$P$10*G433+$P$11*H433+$P$12*I433</f>
      </c>
      <c r="M433" s="5" t="str">
        <f>=(J433-L433)^2</f>
      </c>
    </row>
    <row r="434">
      <c r="A434" t="n">
        <v>170976</v>
      </c>
      <c r="B434" t="s">
        <v>2536</v>
      </c>
      <c r="C434" t="s">
        <v>149</v>
      </c>
      <c r="D434" t="n">
        <v>18</v>
      </c>
      <c r="E434" t="n">
        <v>19005</v>
      </c>
      <c r="F434" t="n">
        <v>98</v>
      </c>
      <c r="G434" t="n">
        <v>11</v>
      </c>
      <c r="H434" t="n">
        <v>4.7277</v>
      </c>
      <c r="I434" t="n">
        <v>17.8</v>
      </c>
      <c r="J434" t="n">
        <v>93.2</v>
      </c>
      <c r="K434" t="str">
        <f>=IF(MOD(A434,10)&lt;7,"train","test")</f>
      </c>
      <c r="L434" s="5" t="str">
        <f>=$P$6+$P$7*D434+$P$8*E434+$P$9*F434+$P$10*G434+$P$11*H434+$P$12*I434</f>
      </c>
      <c r="M434" s="5" t="str">
        <f>=(J434-L434)^2</f>
      </c>
    </row>
    <row r="435">
      <c r="A435" t="n">
        <v>171100</v>
      </c>
      <c r="B435" t="s">
        <v>2538</v>
      </c>
      <c r="C435" t="s">
        <v>149</v>
      </c>
      <c r="D435" t="n">
        <v>20</v>
      </c>
      <c r="E435" t="n">
        <v>24630</v>
      </c>
      <c r="F435" t="n">
        <v>91</v>
      </c>
      <c r="G435" t="n">
        <v>17</v>
      </c>
      <c r="H435" t="n">
        <v>4.7355</v>
      </c>
      <c r="I435" t="n">
        <v>7.7</v>
      </c>
      <c r="J435" t="n">
        <v>82.5</v>
      </c>
      <c r="K435" t="str">
        <f>=IF(MOD(A435,10)&lt;7,"train","test")</f>
      </c>
      <c r="L435" s="5" t="str">
        <f>=$P$6+$P$7*D435+$P$8*E435+$P$9*F435+$P$10*G435+$P$11*H435+$P$12*I435</f>
      </c>
      <c r="M435" s="5" t="str">
        <f>=(J435-L435)^2</f>
      </c>
    </row>
    <row r="436">
      <c r="A436" t="n">
        <v>171146</v>
      </c>
      <c r="B436" t="s">
        <v>2543</v>
      </c>
      <c r="C436" t="s">
        <v>149</v>
      </c>
      <c r="D436" t="n">
        <v>35</v>
      </c>
      <c r="E436" t="n">
        <v>12344</v>
      </c>
      <c r="F436" t="n">
        <v>76</v>
      </c>
      <c r="G436" t="n">
        <v>14</v>
      </c>
      <c r="H436" t="n">
        <v>3.8562</v>
      </c>
      <c r="I436" t="n">
        <v>2.6</v>
      </c>
      <c r="J436" t="n">
        <v>44.6</v>
      </c>
      <c r="K436" t="str">
        <f>=IF(MOD(A436,10)&lt;7,"train","test")</f>
      </c>
      <c r="L436" s="5" t="str">
        <f>=$P$6+$P$7*D436+$P$8*E436+$P$9*F436+$P$10*G436+$P$11*H436+$P$12*I436</f>
      </c>
      <c r="M436" s="5" t="str">
        <f>=(J436-L436)^2</f>
      </c>
    </row>
    <row r="437">
      <c r="A437" t="n">
        <v>171456</v>
      </c>
      <c r="B437" t="s">
        <v>2552</v>
      </c>
      <c r="C437" t="s">
        <v>149</v>
      </c>
      <c r="D437" t="n">
        <v>27</v>
      </c>
      <c r="E437" t="n">
        <v>17937</v>
      </c>
      <c r="F437" t="n">
        <v>76</v>
      </c>
      <c r="G437" t="n">
        <v>18</v>
      </c>
      <c r="H437" t="n">
        <v>3.8899</v>
      </c>
      <c r="I437" t="n">
        <v>0.9</v>
      </c>
      <c r="J437" t="n">
        <v>53.5</v>
      </c>
      <c r="K437" t="str">
        <f>=IF(MOD(A437,10)&lt;7,"train","test")</f>
      </c>
      <c r="L437" s="5" t="str">
        <f>=$P$6+$P$7*D437+$P$8*E437+$P$9*F437+$P$10*G437+$P$11*H437+$P$12*I437</f>
      </c>
      <c r="M437" s="5" t="str">
        <f>=(J437-L437)^2</f>
      </c>
    </row>
    <row r="438">
      <c r="A438" t="n">
        <v>171492</v>
      </c>
      <c r="B438" t="s">
        <v>2556</v>
      </c>
      <c r="C438" t="s">
        <v>163</v>
      </c>
      <c r="D438" t="n">
        <v>25</v>
      </c>
      <c r="E438" t="n">
        <v>26429</v>
      </c>
      <c r="F438" t="n">
        <v>79</v>
      </c>
      <c r="G438" t="n">
        <v>13</v>
      </c>
      <c r="H438" t="n">
        <v>3.464</v>
      </c>
      <c r="I438" t="n">
        <v>1.9</v>
      </c>
      <c r="J438" t="n">
        <v>61.1</v>
      </c>
      <c r="K438" t="str">
        <f>=IF(MOD(A438,10)&lt;7,"train","test")</f>
      </c>
      <c r="L438" s="5" t="str">
        <f>=$P$6+$P$7*D438+$P$8*E438+$P$9*F438+$P$10*G438+$P$11*H438+$P$12*I438</f>
      </c>
      <c r="M438" s="5" t="str">
        <f>=(J438-L438)^2</f>
      </c>
    </row>
    <row r="439">
      <c r="A439" t="n">
        <v>171571</v>
      </c>
      <c r="B439" t="s">
        <v>2560</v>
      </c>
      <c r="C439" t="s">
        <v>149</v>
      </c>
      <c r="D439" t="n">
        <v>30</v>
      </c>
      <c r="E439" t="n">
        <v>15734</v>
      </c>
      <c r="F439" t="n">
        <v>75</v>
      </c>
      <c r="G439" t="n">
        <v>17</v>
      </c>
      <c r="H439" t="n">
        <v>4.2733</v>
      </c>
      <c r="I439" t="n">
        <v>6.4</v>
      </c>
      <c r="J439" t="n">
        <v>56.9</v>
      </c>
      <c r="K439" t="str">
        <f>=IF(MOD(A439,10)&lt;7,"train","test")</f>
      </c>
      <c r="L439" s="5" t="str">
        <f>=$P$6+$P$7*D439+$P$8*E439+$P$9*F439+$P$10*G439+$P$11*H439+$P$12*I439</f>
      </c>
      <c r="M439" s="5" t="str">
        <f>=(J439-L439)^2</f>
      </c>
    </row>
    <row r="440">
      <c r="A440" t="n">
        <v>172051</v>
      </c>
      <c r="B440" t="s">
        <v>2570</v>
      </c>
      <c r="C440" t="s">
        <v>149</v>
      </c>
      <c r="D440" t="n">
        <v>32</v>
      </c>
      <c r="E440" t="n">
        <v>15144</v>
      </c>
      <c r="F440" t="n">
        <v>75</v>
      </c>
      <c r="G440" t="n">
        <v>15</v>
      </c>
      <c r="H440" t="n">
        <v>3.8942</v>
      </c>
      <c r="I440" t="n">
        <v>1.1</v>
      </c>
      <c r="J440" t="n">
        <v>53.8</v>
      </c>
      <c r="K440" t="str">
        <f>=IF(MOD(A440,10)&lt;7,"train","test")</f>
      </c>
      <c r="L440" s="5" t="str">
        <f>=$P$6+$P$7*D440+$P$8*E440+$P$9*F440+$P$10*G440+$P$11*H440+$P$12*I440</f>
      </c>
      <c r="M440" s="5" t="str">
        <f>=(J440-L440)^2</f>
      </c>
    </row>
    <row r="441">
      <c r="A441" t="n">
        <v>172264</v>
      </c>
      <c r="B441" t="s">
        <v>2572</v>
      </c>
      <c r="C441" t="s">
        <v>163</v>
      </c>
      <c r="D441" t="n">
        <v>31</v>
      </c>
      <c r="E441" t="n">
        <v>17740</v>
      </c>
      <c r="F441" t="n">
        <v>72</v>
      </c>
      <c r="G441" t="n">
        <v>12</v>
      </c>
      <c r="H441" t="n">
        <v>3.3489</v>
      </c>
      <c r="I441" t="n">
        <v>1.2</v>
      </c>
      <c r="J441" t="n">
        <v>51.3</v>
      </c>
      <c r="K441" t="str">
        <f>=IF(MOD(A441,10)&lt;7,"train","test")</f>
      </c>
      <c r="L441" s="5" t="str">
        <f>=$P$6+$P$7*D441+$P$8*E441+$P$9*F441+$P$10*G441+$P$11*H441+$P$12*I441</f>
      </c>
      <c r="M441" s="5" t="str">
        <f>=(J441-L441)^2</f>
      </c>
    </row>
    <row r="442">
      <c r="A442" t="n">
        <v>172334</v>
      </c>
      <c r="B442" t="s">
        <v>2577</v>
      </c>
      <c r="C442" t="s">
        <v>163</v>
      </c>
      <c r="D442" t="n">
        <v>26</v>
      </c>
      <c r="E442" t="n">
        <v>21720</v>
      </c>
      <c r="F442" t="n">
        <v>74</v>
      </c>
      <c r="G442" t="n">
        <v>11</v>
      </c>
      <c r="H442" t="n">
        <v>3.4561</v>
      </c>
      <c r="I442" t="n">
        <v>1</v>
      </c>
      <c r="J442" t="n">
        <v>59.5</v>
      </c>
      <c r="K442" t="str">
        <f>=IF(MOD(A442,10)&lt;7,"train","test")</f>
      </c>
      <c r="L442" s="5" t="str">
        <f>=$P$6+$P$7*D442+$P$8*E442+$P$9*F442+$P$10*G442+$P$11*H442+$P$12*I442</f>
      </c>
      <c r="M442" s="5" t="str">
        <f>=(J442-L442)^2</f>
      </c>
    </row>
    <row r="443">
      <c r="A443" t="n">
        <v>172644</v>
      </c>
      <c r="B443" t="s">
        <v>2587</v>
      </c>
      <c r="C443" t="s">
        <v>149</v>
      </c>
      <c r="D443" t="n">
        <v>43</v>
      </c>
      <c r="E443" t="n">
        <v>16021</v>
      </c>
      <c r="F443" t="n">
        <v>82</v>
      </c>
      <c r="G443" t="n">
        <v>13</v>
      </c>
      <c r="H443" t="n">
        <v>4.4334</v>
      </c>
      <c r="I443" t="n">
        <v>13</v>
      </c>
      <c r="J443" t="n">
        <v>56.5</v>
      </c>
      <c r="K443" t="str">
        <f>=IF(MOD(A443,10)&lt;7,"train","test")</f>
      </c>
      <c r="L443" s="5" t="str">
        <f>=$P$6+$P$7*D443+$P$8*E443+$P$9*F443+$P$10*G443+$P$11*H443+$P$12*I443</f>
      </c>
      <c r="M443" s="5" t="str">
        <f>=(J443-L443)^2</f>
      </c>
    </row>
    <row r="444">
      <c r="A444" t="n">
        <v>173045</v>
      </c>
      <c r="B444" t="s">
        <v>2600</v>
      </c>
      <c r="C444" t="s">
        <v>163</v>
      </c>
      <c r="D444" t="n">
        <v>51</v>
      </c>
      <c r="E444" t="n">
        <v>24807</v>
      </c>
      <c r="F444" t="n">
        <v>70</v>
      </c>
      <c r="G444" t="n">
        <v>13</v>
      </c>
      <c r="H444" t="n">
        <v>3.5593</v>
      </c>
      <c r="I444" t="n">
        <v>10.9</v>
      </c>
      <c r="J444" t="n">
        <v>52.4</v>
      </c>
      <c r="K444" t="str">
        <f>=IF(MOD(A444,10)&lt;7,"train","test")</f>
      </c>
      <c r="L444" s="5" t="str">
        <f>=$P$6+$P$7*D444+$P$8*E444+$P$9*F444+$P$10*G444+$P$11*H444+$P$12*I444</f>
      </c>
      <c r="M444" s="5" t="str">
        <f>=(J444-L444)^2</f>
      </c>
    </row>
    <row r="445">
      <c r="A445" t="n">
        <v>173124</v>
      </c>
      <c r="B445" t="s">
        <v>2605</v>
      </c>
      <c r="C445" t="s">
        <v>149</v>
      </c>
      <c r="D445" t="n">
        <v>26</v>
      </c>
      <c r="E445" t="n">
        <v>16349</v>
      </c>
      <c r="F445" t="n">
        <v>78</v>
      </c>
      <c r="G445" t="n">
        <v>16</v>
      </c>
      <c r="H445" t="n">
        <v>3.7042</v>
      </c>
      <c r="I445" t="n">
        <v>1.9</v>
      </c>
      <c r="J445" t="n">
        <v>51.9</v>
      </c>
      <c r="K445" t="str">
        <f>=IF(MOD(A445,10)&lt;7,"train","test")</f>
      </c>
      <c r="L445" s="5" t="str">
        <f>=$P$6+$P$7*D445+$P$8*E445+$P$9*F445+$P$10*G445+$P$11*H445+$P$12*I445</f>
      </c>
      <c r="M445" s="5" t="str">
        <f>=(J445-L445)^2</f>
      </c>
    </row>
    <row r="446">
      <c r="A446" t="n">
        <v>173142</v>
      </c>
      <c r="B446" t="s">
        <v>2606</v>
      </c>
      <c r="C446" t="s">
        <v>163</v>
      </c>
      <c r="D446" t="n">
        <v>22</v>
      </c>
      <c r="E446" t="n">
        <v>19456</v>
      </c>
      <c r="F446" t="n">
        <v>80</v>
      </c>
      <c r="G446" t="n">
        <v>12</v>
      </c>
      <c r="H446" t="n">
        <v>2.9694</v>
      </c>
      <c r="I446" t="n">
        <v>1.8</v>
      </c>
      <c r="J446" t="n">
        <v>59.6</v>
      </c>
      <c r="K446" t="str">
        <f>=IF(MOD(A446,10)&lt;7,"train","test")</f>
      </c>
      <c r="L446" s="5" t="str">
        <f>=$P$6+$P$7*D446+$P$8*E446+$P$9*F446+$P$10*G446+$P$11*H446+$P$12*I446</f>
      </c>
      <c r="M446" s="5" t="str">
        <f>=(J446-L446)^2</f>
      </c>
    </row>
    <row r="447">
      <c r="A447" t="n">
        <v>173160</v>
      </c>
      <c r="B447" t="s">
        <v>1676</v>
      </c>
      <c r="C447" t="s">
        <v>163</v>
      </c>
      <c r="D447" t="n">
        <v>19</v>
      </c>
      <c r="E447" t="n">
        <v>30375</v>
      </c>
      <c r="F447" t="n">
        <v>87</v>
      </c>
      <c r="G447" t="n">
        <v>12</v>
      </c>
      <c r="H447" t="n">
        <v>3.6572</v>
      </c>
      <c r="I447" t="n">
        <v>5.7</v>
      </c>
      <c r="J447" t="n">
        <v>74.5</v>
      </c>
      <c r="K447" t="str">
        <f>=IF(MOD(A447,10)&lt;7,"train","test")</f>
      </c>
      <c r="L447" s="5" t="str">
        <f>=$P$6+$P$7*D447+$P$8*E447+$P$9*F447+$P$10*G447+$P$11*H447+$P$12*I447</f>
      </c>
      <c r="M447" s="5" t="str">
        <f>=(J447-L447)^2</f>
      </c>
    </row>
    <row r="448">
      <c r="A448" t="n">
        <v>173300</v>
      </c>
      <c r="B448" t="s">
        <v>2613</v>
      </c>
      <c r="C448" t="s">
        <v>163</v>
      </c>
      <c r="D448" t="n">
        <v>20</v>
      </c>
      <c r="E448" t="n">
        <v>25488</v>
      </c>
      <c r="F448" t="n">
        <v>78</v>
      </c>
      <c r="G448" t="n">
        <v>12</v>
      </c>
      <c r="H448" t="n">
        <v>3.2956</v>
      </c>
      <c r="I448" t="n">
        <v>2.9</v>
      </c>
      <c r="J448" t="n">
        <v>71.8</v>
      </c>
      <c r="K448" t="str">
        <f>=IF(MOD(A448,10)&lt;7,"train","test")</f>
      </c>
      <c r="L448" s="5" t="str">
        <f>=$P$6+$P$7*D448+$P$8*E448+$P$9*F448+$P$10*G448+$P$11*H448+$P$12*I448</f>
      </c>
      <c r="M448" s="5" t="str">
        <f>=(J448-L448)^2</f>
      </c>
    </row>
    <row r="449">
      <c r="A449" t="n">
        <v>173452</v>
      </c>
      <c r="B449" t="s">
        <v>2618</v>
      </c>
      <c r="C449" t="s">
        <v>163</v>
      </c>
      <c r="D449" t="n">
        <v>23</v>
      </c>
      <c r="E449" t="n">
        <v>21072</v>
      </c>
      <c r="F449" t="n">
        <v>85</v>
      </c>
      <c r="G449" t="n">
        <v>10</v>
      </c>
      <c r="H449" t="n">
        <v>3.1159</v>
      </c>
      <c r="I449" t="n">
        <v>1</v>
      </c>
      <c r="J449" t="n">
        <v>71.4</v>
      </c>
      <c r="K449" t="str">
        <f>=IF(MOD(A449,10)&lt;7,"train","test")</f>
      </c>
      <c r="L449" s="5" t="str">
        <f>=$P$6+$P$7*D449+$P$8*E449+$P$9*F449+$P$10*G449+$P$11*H449+$P$12*I449</f>
      </c>
      <c r="M449" s="5" t="str">
        <f>=(J449-L449)^2</f>
      </c>
    </row>
    <row r="450">
      <c r="A450" t="n">
        <v>173665</v>
      </c>
      <c r="B450" t="s">
        <v>2628</v>
      </c>
      <c r="C450" t="s">
        <v>163</v>
      </c>
      <c r="D450" t="n">
        <v>40</v>
      </c>
      <c r="E450" t="n">
        <v>22759</v>
      </c>
      <c r="F450" t="n">
        <v>74</v>
      </c>
      <c r="G450" t="n">
        <v>13</v>
      </c>
      <c r="H450" t="n">
        <v>3.502</v>
      </c>
      <c r="I450" t="n">
        <v>8.5</v>
      </c>
      <c r="J450" t="n">
        <v>57.7</v>
      </c>
      <c r="K450" t="str">
        <f>=IF(MOD(A450,10)&lt;7,"train","test")</f>
      </c>
      <c r="L450" s="5" t="str">
        <f>=$P$6+$P$7*D450+$P$8*E450+$P$9*F450+$P$10*G450+$P$11*H450+$P$12*I450</f>
      </c>
      <c r="M450" s="5" t="str">
        <f>=(J450-L450)^2</f>
      </c>
    </row>
    <row r="451">
      <c r="A451" t="n">
        <v>173902</v>
      </c>
      <c r="B451" t="s">
        <v>2639</v>
      </c>
      <c r="C451" t="s">
        <v>163</v>
      </c>
      <c r="D451" t="n">
        <v>17</v>
      </c>
      <c r="E451" t="n">
        <v>38571</v>
      </c>
      <c r="F451" t="n">
        <v>95</v>
      </c>
      <c r="G451" t="n">
        <v>10</v>
      </c>
      <c r="H451" t="n">
        <v>3.3418</v>
      </c>
      <c r="I451" t="n">
        <v>7.6</v>
      </c>
      <c r="J451" t="n">
        <v>90.4</v>
      </c>
      <c r="K451" t="str">
        <f>=IF(MOD(A451,10)&lt;7,"train","test")</f>
      </c>
      <c r="L451" s="5" t="str">
        <f>=$P$6+$P$7*D451+$P$8*E451+$P$9*F451+$P$10*G451+$P$11*H451+$P$12*I451</f>
      </c>
      <c r="M451" s="5" t="str">
        <f>=(J451-L451)^2</f>
      </c>
    </row>
    <row r="452">
      <c r="A452" t="n">
        <v>173920</v>
      </c>
      <c r="B452" t="s">
        <v>2642</v>
      </c>
      <c r="C452" t="s">
        <v>149</v>
      </c>
      <c r="D452" t="n">
        <v>20</v>
      </c>
      <c r="E452" t="n">
        <v>17227</v>
      </c>
      <c r="F452" t="n">
        <v>80</v>
      </c>
      <c r="G452" t="n">
        <v>21</v>
      </c>
      <c r="H452" t="n">
        <v>4.2562</v>
      </c>
      <c r="I452" t="n">
        <v>3.8</v>
      </c>
      <c r="J452" t="n">
        <v>53.5</v>
      </c>
      <c r="K452" t="str">
        <f>=IF(MOD(A452,10)&lt;7,"train","test")</f>
      </c>
      <c r="L452" s="5" t="str">
        <f>=$P$6+$P$7*D452+$P$8*E452+$P$9*F452+$P$10*G452+$P$11*H452+$P$12*I452</f>
      </c>
      <c r="M452" s="5" t="str">
        <f>=(J452-L452)^2</f>
      </c>
    </row>
    <row r="453">
      <c r="A453" t="n">
        <v>174020</v>
      </c>
      <c r="B453" t="s">
        <v>2645</v>
      </c>
      <c r="C453" t="s">
        <v>149</v>
      </c>
      <c r="D453" t="n">
        <v>44</v>
      </c>
      <c r="E453" t="n">
        <v>18233</v>
      </c>
      <c r="F453" t="n">
        <v>73</v>
      </c>
      <c r="G453" t="n">
        <v>14</v>
      </c>
      <c r="H453" t="n">
        <v>3.9298</v>
      </c>
      <c r="I453" t="n">
        <v>15.5</v>
      </c>
      <c r="J453" t="n">
        <v>38.4</v>
      </c>
      <c r="K453" t="str">
        <f>=IF(MOD(A453,10)&lt;7,"train","test")</f>
      </c>
      <c r="L453" s="5" t="str">
        <f>=$P$6+$P$7*D453+$P$8*E453+$P$9*F453+$P$10*G453+$P$11*H453+$P$12*I453</f>
      </c>
      <c r="M453" s="5" t="str">
        <f>=(J453-L453)^2</f>
      </c>
    </row>
    <row r="454">
      <c r="A454" t="n">
        <v>174066</v>
      </c>
      <c r="B454" t="s">
        <v>2646</v>
      </c>
      <c r="C454" t="s">
        <v>149</v>
      </c>
      <c r="D454" t="n">
        <v>17</v>
      </c>
      <c r="E454" t="n">
        <v>16730</v>
      </c>
      <c r="F454" t="n">
        <v>91</v>
      </c>
      <c r="G454" t="n">
        <v>16</v>
      </c>
      <c r="H454" t="n">
        <v>4.772</v>
      </c>
      <c r="I454" t="n">
        <v>11.6</v>
      </c>
      <c r="J454" t="n">
        <v>84.8</v>
      </c>
      <c r="K454" t="str">
        <f>=IF(MOD(A454,10)&lt;7,"train","test")</f>
      </c>
      <c r="L454" s="5" t="str">
        <f>=$P$6+$P$7*D454+$P$8*E454+$P$9*F454+$P$10*G454+$P$11*H454+$P$12*I454</f>
      </c>
      <c r="M454" s="5" t="str">
        <f>=(J454-L454)^2</f>
      </c>
    </row>
    <row r="455">
      <c r="A455" t="n">
        <v>174075</v>
      </c>
      <c r="B455" t="s">
        <v>2647</v>
      </c>
      <c r="C455" t="s">
        <v>149</v>
      </c>
      <c r="D455" t="n">
        <v>19</v>
      </c>
      <c r="E455" t="n">
        <v>13442</v>
      </c>
      <c r="F455" t="n">
        <v>77</v>
      </c>
      <c r="G455" t="n">
        <v>17</v>
      </c>
      <c r="H455" t="n">
        <v>3.4423</v>
      </c>
      <c r="I455" t="n">
        <v>3</v>
      </c>
      <c r="J455" t="n">
        <v>49.7</v>
      </c>
      <c r="K455" t="str">
        <f>=IF(MOD(A455,10)&lt;7,"train","test")</f>
      </c>
      <c r="L455" s="5" t="str">
        <f>=$P$6+$P$7*D455+$P$8*E455+$P$9*F455+$P$10*G455+$P$11*H455+$P$12*I455</f>
      </c>
      <c r="M455" s="5" t="str">
        <f>=(J455-L455)^2</f>
      </c>
    </row>
    <row r="456">
      <c r="A456" t="n">
        <v>174233</v>
      </c>
      <c r="B456" t="s">
        <v>2655</v>
      </c>
      <c r="C456" t="s">
        <v>149</v>
      </c>
      <c r="D456" t="n">
        <v>18</v>
      </c>
      <c r="E456" t="n">
        <v>19542</v>
      </c>
      <c r="F456" t="n">
        <v>81</v>
      </c>
      <c r="G456" t="n">
        <v>16</v>
      </c>
      <c r="H456" t="n">
        <v>4.0136</v>
      </c>
      <c r="I456" t="n">
        <v>3.1</v>
      </c>
      <c r="J456" t="n">
        <v>64.5</v>
      </c>
      <c r="K456" t="str">
        <f>=IF(MOD(A456,10)&lt;7,"train","test")</f>
      </c>
      <c r="L456" s="5" t="str">
        <f>=$P$6+$P$7*D456+$P$8*E456+$P$9*F456+$P$10*G456+$P$11*H456+$P$12*I456</f>
      </c>
      <c r="M456" s="5" t="str">
        <f>=(J456-L456)^2</f>
      </c>
    </row>
    <row r="457">
      <c r="A457" t="n">
        <v>174251</v>
      </c>
      <c r="B457" t="s">
        <v>2656</v>
      </c>
      <c r="C457" t="s">
        <v>149</v>
      </c>
      <c r="D457" t="n">
        <v>31</v>
      </c>
      <c r="E457" t="n">
        <v>9539</v>
      </c>
      <c r="F457" t="n">
        <v>73</v>
      </c>
      <c r="G457" t="n">
        <v>9</v>
      </c>
      <c r="H457" t="n">
        <v>3.0592</v>
      </c>
      <c r="I457" t="n">
        <v>1.6</v>
      </c>
      <c r="J457" t="n">
        <v>61.9</v>
      </c>
      <c r="K457" t="str">
        <f>=IF(MOD(A457,10)&lt;7,"train","test")</f>
      </c>
      <c r="L457" s="5" t="str">
        <f>=$P$6+$P$7*D457+$P$8*E457+$P$9*F457+$P$10*G457+$P$11*H457+$P$12*I457</f>
      </c>
      <c r="M457" s="5" t="str">
        <f>=(J457-L457)^2</f>
      </c>
    </row>
    <row r="458">
      <c r="A458" t="n">
        <v>174491</v>
      </c>
      <c r="B458" t="s">
        <v>2666</v>
      </c>
      <c r="C458" t="s">
        <v>163</v>
      </c>
      <c r="D458" t="n">
        <v>15</v>
      </c>
      <c r="E458" t="n">
        <v>26779</v>
      </c>
      <c r="F458" t="n">
        <v>84</v>
      </c>
      <c r="G458" t="n">
        <v>15</v>
      </c>
      <c r="H458" t="n">
        <v>3.5511</v>
      </c>
      <c r="I458" t="n">
        <v>3.6</v>
      </c>
      <c r="J458" t="n">
        <v>66.8</v>
      </c>
      <c r="K458" t="str">
        <f>=IF(MOD(A458,10)&lt;7,"train","test")</f>
      </c>
      <c r="L458" s="5" t="str">
        <f>=$P$6+$P$7*D458+$P$8*E458+$P$9*F458+$P$10*G458+$P$11*H458+$P$12*I458</f>
      </c>
      <c r="M458" s="5" t="str">
        <f>=(J458-L458)^2</f>
      </c>
    </row>
    <row r="459">
      <c r="A459" t="n">
        <v>174783</v>
      </c>
      <c r="B459" t="s">
        <v>2674</v>
      </c>
      <c r="C459" t="s">
        <v>149</v>
      </c>
      <c r="D459" t="n">
        <v>20</v>
      </c>
      <c r="E459" t="n">
        <v>14648</v>
      </c>
      <c r="F459" t="n">
        <v>68</v>
      </c>
      <c r="G459" t="n">
        <v>17</v>
      </c>
      <c r="H459" t="n">
        <v>4.1042</v>
      </c>
      <c r="I459" t="n">
        <v>4.3</v>
      </c>
      <c r="J459" t="n">
        <v>45.6</v>
      </c>
      <c r="K459" t="str">
        <f>=IF(MOD(A459,10)&lt;7,"train","test")</f>
      </c>
      <c r="L459" s="5" t="str">
        <f>=$P$6+$P$7*D459+$P$8*E459+$P$9*F459+$P$10*G459+$P$11*H459+$P$12*I459</f>
      </c>
      <c r="M459" s="5" t="str">
        <f>=(J459-L459)^2</f>
      </c>
    </row>
    <row r="460">
      <c r="A460" t="n">
        <v>174792</v>
      </c>
      <c r="B460" t="s">
        <v>2675</v>
      </c>
      <c r="C460" t="s">
        <v>163</v>
      </c>
      <c r="D460" t="n">
        <v>18</v>
      </c>
      <c r="E460" t="n">
        <v>29473</v>
      </c>
      <c r="F460" t="n">
        <v>83</v>
      </c>
      <c r="G460" t="n">
        <v>12</v>
      </c>
      <c r="H460" t="n">
        <v>3.2317</v>
      </c>
      <c r="I460" t="n">
        <v>3.9</v>
      </c>
      <c r="J460" t="n">
        <v>75.7</v>
      </c>
      <c r="K460" t="str">
        <f>=IF(MOD(A460,10)&lt;7,"train","test")</f>
      </c>
      <c r="L460" s="5" t="str">
        <f>=$P$6+$P$7*D460+$P$8*E460+$P$9*F460+$P$10*G460+$P$11*H460+$P$12*I460</f>
      </c>
      <c r="M460" s="5" t="str">
        <f>=(J460-L460)^2</f>
      </c>
    </row>
    <row r="461">
      <c r="A461" t="n">
        <v>174844</v>
      </c>
      <c r="B461" t="s">
        <v>2679</v>
      </c>
      <c r="C461" t="s">
        <v>163</v>
      </c>
      <c r="D461" t="n">
        <v>20</v>
      </c>
      <c r="E461" t="n">
        <v>27282</v>
      </c>
      <c r="F461" t="n">
        <v>91</v>
      </c>
      <c r="G461" t="n">
        <v>12</v>
      </c>
      <c r="H461" t="n">
        <v>3.4942</v>
      </c>
      <c r="I461" t="n">
        <v>6</v>
      </c>
      <c r="J461" t="n">
        <v>83.5</v>
      </c>
      <c r="K461" t="str">
        <f>=IF(MOD(A461,10)&lt;7,"train","test")</f>
      </c>
      <c r="L461" s="5" t="str">
        <f>=$P$6+$P$7*D461+$P$8*E461+$P$9*F461+$P$10*G461+$P$11*H461+$P$12*I461</f>
      </c>
      <c r="M461" s="5" t="str">
        <f>=(J461-L461)^2</f>
      </c>
    </row>
    <row r="462">
      <c r="A462" t="n">
        <v>174862</v>
      </c>
      <c r="B462" t="s">
        <v>2680</v>
      </c>
      <c r="C462" t="s">
        <v>163</v>
      </c>
      <c r="D462" t="n">
        <v>24</v>
      </c>
      <c r="E462" t="n">
        <v>27196</v>
      </c>
      <c r="F462" t="n">
        <v>67</v>
      </c>
      <c r="G462" t="n">
        <v>22</v>
      </c>
      <c r="H462" t="n">
        <v>3.2723</v>
      </c>
      <c r="I462" t="n">
        <v>3.8</v>
      </c>
      <c r="J462" t="n">
        <v>62.9</v>
      </c>
      <c r="K462" t="str">
        <f>=IF(MOD(A462,10)&lt;7,"train","test")</f>
      </c>
      <c r="L462" s="5" t="str">
        <f>=$P$6+$P$7*D462+$P$8*E462+$P$9*F462+$P$10*G462+$P$11*H462+$P$12*I462</f>
      </c>
      <c r="M462" s="5" t="str">
        <f>=(J462-L462)^2</f>
      </c>
    </row>
    <row r="463">
      <c r="A463" t="n">
        <v>174914</v>
      </c>
      <c r="B463" t="s">
        <v>2683</v>
      </c>
      <c r="C463" t="s">
        <v>163</v>
      </c>
      <c r="D463" t="n">
        <v>20</v>
      </c>
      <c r="E463" t="n">
        <v>32637</v>
      </c>
      <c r="F463" t="n">
        <v>86</v>
      </c>
      <c r="G463" t="n">
        <v>13</v>
      </c>
      <c r="H463" t="n">
        <v>4.0005</v>
      </c>
      <c r="I463" t="n">
        <v>5.1</v>
      </c>
      <c r="J463" t="n">
        <v>76.8</v>
      </c>
      <c r="K463" t="str">
        <f>=IF(MOD(A463,10)&lt;7,"train","test")</f>
      </c>
      <c r="L463" s="5" t="str">
        <f>=$P$6+$P$7*D463+$P$8*E463+$P$9*F463+$P$10*G463+$P$11*H463+$P$12*I463</f>
      </c>
      <c r="M463" s="5" t="str">
        <f>=(J463-L463)^2</f>
      </c>
    </row>
    <row r="464">
      <c r="A464" t="n">
        <v>175005</v>
      </c>
      <c r="B464" t="s">
        <v>2685</v>
      </c>
      <c r="C464" t="s">
        <v>163</v>
      </c>
      <c r="D464" t="n">
        <v>36</v>
      </c>
      <c r="E464" t="n">
        <v>22357</v>
      </c>
      <c r="F464" t="n">
        <v>78</v>
      </c>
      <c r="G464" t="n">
        <v>10</v>
      </c>
      <c r="H464" t="n">
        <v>3.6295</v>
      </c>
      <c r="I464" t="n">
        <v>11.8</v>
      </c>
      <c r="J464" t="n">
        <v>64.3</v>
      </c>
      <c r="K464" t="str">
        <f>=IF(MOD(A464,10)&lt;7,"train","test")</f>
      </c>
      <c r="L464" s="5" t="str">
        <f>=$P$6+$P$7*D464+$P$8*E464+$P$9*F464+$P$10*G464+$P$11*H464+$P$12*I464</f>
      </c>
      <c r="M464" s="5" t="str">
        <f>=(J464-L464)^2</f>
      </c>
    </row>
    <row r="465">
      <c r="A465" t="n">
        <v>175272</v>
      </c>
      <c r="B465" t="s">
        <v>2698</v>
      </c>
      <c r="C465" t="s">
        <v>149</v>
      </c>
      <c r="D465" t="n">
        <v>23</v>
      </c>
      <c r="E465" t="n">
        <v>18919</v>
      </c>
      <c r="F465" t="n">
        <v>78</v>
      </c>
      <c r="G465" t="n">
        <v>15</v>
      </c>
      <c r="H465" t="n">
        <v>3.8469</v>
      </c>
      <c r="I465" t="n">
        <v>3.6</v>
      </c>
      <c r="J465" t="n">
        <v>59.9</v>
      </c>
      <c r="K465" t="str">
        <f>=IF(MOD(A465,10)&lt;7,"train","test")</f>
      </c>
      <c r="L465" s="5" t="str">
        <f>=$P$6+$P$7*D465+$P$8*E465+$P$9*F465+$P$10*G465+$P$11*H465+$P$12*I465</f>
      </c>
      <c r="M465" s="5" t="str">
        <f>=(J465-L465)^2</f>
      </c>
    </row>
    <row r="466">
      <c r="A466" t="n">
        <v>175342</v>
      </c>
      <c r="B466" t="s">
        <v>2702</v>
      </c>
      <c r="C466" t="s">
        <v>149</v>
      </c>
      <c r="D466" t="n">
        <v>77</v>
      </c>
      <c r="E466" t="n">
        <v>13155</v>
      </c>
      <c r="F466" t="n">
        <v>79</v>
      </c>
      <c r="G466" t="n">
        <v>16</v>
      </c>
      <c r="H466" t="n">
        <v>3.5336</v>
      </c>
      <c r="I466" t="n">
        <v>0.1</v>
      </c>
      <c r="J466" t="n">
        <v>45.3</v>
      </c>
      <c r="K466" t="str">
        <f>=IF(MOD(A466,10)&lt;7,"train","test")</f>
      </c>
      <c r="L466" s="5" t="str">
        <f>=$P$6+$P$7*D466+$P$8*E466+$P$9*F466+$P$10*G466+$P$11*H466+$P$12*I466</f>
      </c>
      <c r="M466" s="5" t="str">
        <f>=(J466-L466)^2</f>
      </c>
    </row>
    <row r="467">
      <c r="A467" t="n">
        <v>175421</v>
      </c>
      <c r="B467" t="s">
        <v>2705</v>
      </c>
      <c r="C467" t="s">
        <v>163</v>
      </c>
      <c r="D467" t="n">
        <v>45</v>
      </c>
      <c r="E467" t="n">
        <v>22145</v>
      </c>
      <c r="F467" t="n">
        <v>69</v>
      </c>
      <c r="G467" t="n">
        <v>13</v>
      </c>
      <c r="H467" t="n">
        <v>3.6883</v>
      </c>
      <c r="I467" t="n">
        <v>0.6</v>
      </c>
      <c r="J467" t="n">
        <v>51.4</v>
      </c>
      <c r="K467" t="str">
        <f>=IF(MOD(A467,10)&lt;7,"train","test")</f>
      </c>
      <c r="L467" s="5" t="str">
        <f>=$P$6+$P$7*D467+$P$8*E467+$P$9*F467+$P$10*G467+$P$11*H467+$P$12*I467</f>
      </c>
      <c r="M467" s="5" t="str">
        <f>=(J467-L467)^2</f>
      </c>
    </row>
    <row r="468">
      <c r="A468" t="n">
        <v>175430</v>
      </c>
      <c r="B468" t="s">
        <v>2706</v>
      </c>
      <c r="C468" t="s">
        <v>163</v>
      </c>
      <c r="D468" t="n">
        <v>26</v>
      </c>
      <c r="E468" t="n">
        <v>16525</v>
      </c>
      <c r="F468" t="n">
        <v>74</v>
      </c>
      <c r="G468" t="n">
        <v>15</v>
      </c>
      <c r="H468" t="n">
        <v>3.0382</v>
      </c>
      <c r="I468" t="n">
        <v>1.3</v>
      </c>
      <c r="J468" t="n">
        <v>51.2</v>
      </c>
      <c r="K468" t="str">
        <f>=IF(MOD(A468,10)&lt;7,"train","test")</f>
      </c>
      <c r="L468" s="5" t="str">
        <f>=$P$6+$P$7*D468+$P$8*E468+$P$9*F468+$P$10*G468+$P$11*H468+$P$12*I468</f>
      </c>
      <c r="M468" s="5" t="str">
        <f>=(J468-L468)^2</f>
      </c>
    </row>
    <row r="469">
      <c r="A469" t="n">
        <v>175616</v>
      </c>
      <c r="B469" t="s">
        <v>2714</v>
      </c>
      <c r="C469" t="s">
        <v>149</v>
      </c>
      <c r="D469" t="n">
        <v>43</v>
      </c>
      <c r="E469" t="n">
        <v>13457</v>
      </c>
      <c r="F469" t="n">
        <v>74</v>
      </c>
      <c r="G469" t="n">
        <v>11</v>
      </c>
      <c r="H469" t="n">
        <v>3.5283</v>
      </c>
      <c r="I469" t="n">
        <v>0.5</v>
      </c>
      <c r="J469" t="n">
        <v>46.9</v>
      </c>
      <c r="K469" t="str">
        <f>=IF(MOD(A469,10)&lt;7,"train","test")</f>
      </c>
      <c r="L469" s="5" t="str">
        <f>=$P$6+$P$7*D469+$P$8*E469+$P$9*F469+$P$10*G469+$P$11*H469+$P$12*I469</f>
      </c>
      <c r="M469" s="5" t="str">
        <f>=(J469-L469)^2</f>
      </c>
    </row>
    <row r="470">
      <c r="A470" t="n">
        <v>175856</v>
      </c>
      <c r="B470" t="s">
        <v>2728</v>
      </c>
      <c r="C470" t="s">
        <v>149</v>
      </c>
      <c r="D470" t="n">
        <v>68</v>
      </c>
      <c r="E470" t="n">
        <v>19892</v>
      </c>
      <c r="F470" t="n">
        <v>68</v>
      </c>
      <c r="G470" t="n">
        <v>15</v>
      </c>
      <c r="H470" t="n">
        <v>3.8901</v>
      </c>
      <c r="I470" t="n">
        <v>0.2</v>
      </c>
      <c r="J470" t="n">
        <v>32.2</v>
      </c>
      <c r="K470" t="str">
        <f>=IF(MOD(A470,10)&lt;7,"train","test")</f>
      </c>
      <c r="L470" s="5" t="str">
        <f>=$P$6+$P$7*D470+$P$8*E470+$P$9*F470+$P$10*G470+$P$11*H470+$P$12*I470</f>
      </c>
      <c r="M470" s="5" t="str">
        <f>=(J470-L470)^2</f>
      </c>
    </row>
    <row r="471">
      <c r="A471" t="n">
        <v>175980</v>
      </c>
      <c r="B471" t="s">
        <v>2733</v>
      </c>
      <c r="C471" t="s">
        <v>163</v>
      </c>
      <c r="D471" t="n">
        <v>36</v>
      </c>
      <c r="E471" t="n">
        <v>26739</v>
      </c>
      <c r="F471" t="n">
        <v>73</v>
      </c>
      <c r="G471" t="n">
        <v>9</v>
      </c>
      <c r="H471" t="n">
        <v>2.8439</v>
      </c>
      <c r="I471" t="n">
        <v>3.2</v>
      </c>
      <c r="J471" t="n">
        <v>59.6</v>
      </c>
      <c r="K471" t="str">
        <f>=IF(MOD(A471,10)&lt;7,"train","test")</f>
      </c>
      <c r="L471" s="5" t="str">
        <f>=$P$6+$P$7*D471+$P$8*E471+$P$9*F471+$P$10*G471+$P$11*H471+$P$12*I471</f>
      </c>
      <c r="M471" s="5" t="str">
        <f>=(J471-L471)^2</f>
      </c>
    </row>
    <row r="472">
      <c r="A472" t="n">
        <v>176035</v>
      </c>
      <c r="B472" t="s">
        <v>2737</v>
      </c>
      <c r="C472" t="s">
        <v>149</v>
      </c>
      <c r="D472" t="n">
        <v>42</v>
      </c>
      <c r="E472" t="n">
        <v>12617</v>
      </c>
      <c r="F472" t="n">
        <v>72</v>
      </c>
      <c r="G472" t="n">
        <v>10</v>
      </c>
      <c r="H472" t="n">
        <v>3.4732</v>
      </c>
      <c r="I472" t="n">
        <v>2.5</v>
      </c>
      <c r="J472" t="n">
        <v>37.3</v>
      </c>
      <c r="K472" t="str">
        <f>=IF(MOD(A472,10)&lt;7,"train","test")</f>
      </c>
      <c r="L472" s="5" t="str">
        <f>=$P$6+$P$7*D472+$P$8*E472+$P$9*F472+$P$10*G472+$P$11*H472+$P$12*I472</f>
      </c>
      <c r="M472" s="5" t="str">
        <f>=(J472-L472)^2</f>
      </c>
    </row>
    <row r="473">
      <c r="A473" t="n">
        <v>176044</v>
      </c>
      <c r="B473" t="s">
        <v>2738</v>
      </c>
      <c r="C473" t="s">
        <v>149</v>
      </c>
      <c r="D473" t="n">
        <v>60</v>
      </c>
      <c r="E473" t="n">
        <v>12304</v>
      </c>
      <c r="F473" t="n">
        <v>58</v>
      </c>
      <c r="G473" t="n">
        <v>13</v>
      </c>
      <c r="H473" t="n">
        <v>3.3851</v>
      </c>
      <c r="I473" t="n">
        <v>0.6</v>
      </c>
      <c r="J473" t="n">
        <v>22.1</v>
      </c>
      <c r="K473" t="str">
        <f>=IF(MOD(A473,10)&lt;7,"train","test")</f>
      </c>
      <c r="L473" s="5" t="str">
        <f>=$P$6+$P$7*D473+$P$8*E473+$P$9*F473+$P$10*G473+$P$11*H473+$P$12*I473</f>
      </c>
      <c r="M473" s="5" t="str">
        <f>=(J473-L473)^2</f>
      </c>
    </row>
    <row r="474">
      <c r="A474" t="n">
        <v>176053</v>
      </c>
      <c r="B474" t="s">
        <v>2740</v>
      </c>
      <c r="C474" t="s">
        <v>163</v>
      </c>
      <c r="D474" t="n">
        <v>26</v>
      </c>
      <c r="E474" t="n">
        <v>21135</v>
      </c>
      <c r="F474" t="n">
        <v>80</v>
      </c>
      <c r="G474" t="n">
        <v>14</v>
      </c>
      <c r="H474" t="n">
        <v>3.6779</v>
      </c>
      <c r="I474" t="n">
        <v>2</v>
      </c>
      <c r="J474" t="n">
        <v>62.8</v>
      </c>
      <c r="K474" t="str">
        <f>=IF(MOD(A474,10)&lt;7,"train","test")</f>
      </c>
      <c r="L474" s="5" t="str">
        <f>=$P$6+$P$7*D474+$P$8*E474+$P$9*F474+$P$10*G474+$P$11*H474+$P$12*I474</f>
      </c>
      <c r="M474" s="5" t="str">
        <f>=(J474-L474)^2</f>
      </c>
    </row>
    <row r="475">
      <c r="A475" t="n">
        <v>176080</v>
      </c>
      <c r="B475" t="s">
        <v>2745</v>
      </c>
      <c r="C475" t="s">
        <v>149</v>
      </c>
      <c r="D475" t="n">
        <v>29</v>
      </c>
      <c r="E475" t="n">
        <v>16480</v>
      </c>
      <c r="F475" t="n">
        <v>83</v>
      </c>
      <c r="G475" t="n">
        <v>16</v>
      </c>
      <c r="H475" t="n">
        <v>4.4013</v>
      </c>
      <c r="I475" t="n">
        <v>1.6</v>
      </c>
      <c r="J475" t="n">
        <v>62.9</v>
      </c>
      <c r="K475" t="str">
        <f>=IF(MOD(A475,10)&lt;7,"train","test")</f>
      </c>
      <c r="L475" s="5" t="str">
        <f>=$P$6+$P$7*D475+$P$8*E475+$P$9*F475+$P$10*G475+$P$11*H475+$P$12*I475</f>
      </c>
      <c r="M475" s="5" t="str">
        <f>=(J475-L475)^2</f>
      </c>
    </row>
    <row r="476">
      <c r="A476" t="n">
        <v>176372</v>
      </c>
      <c r="B476" t="s">
        <v>2758</v>
      </c>
      <c r="C476" t="s">
        <v>149</v>
      </c>
      <c r="D476" t="n">
        <v>47</v>
      </c>
      <c r="E476" t="n">
        <v>14050</v>
      </c>
      <c r="F476" t="n">
        <v>70</v>
      </c>
      <c r="G476" t="n">
        <v>15</v>
      </c>
      <c r="H476" t="n">
        <v>4.1911</v>
      </c>
      <c r="I476" t="n">
        <v>1.6</v>
      </c>
      <c r="J476" t="n">
        <v>50.6</v>
      </c>
      <c r="K476" t="str">
        <f>=IF(MOD(A476,10)&lt;7,"train","test")</f>
      </c>
      <c r="L476" s="5" t="str">
        <f>=$P$6+$P$7*D476+$P$8*E476+$P$9*F476+$P$10*G476+$P$11*H476+$P$12*I476</f>
      </c>
      <c r="M476" s="5" t="str">
        <f>=(J476-L476)^2</f>
      </c>
    </row>
    <row r="477">
      <c r="A477" t="n">
        <v>176406</v>
      </c>
      <c r="B477" t="s">
        <v>2760</v>
      </c>
      <c r="C477" t="s">
        <v>163</v>
      </c>
      <c r="D477" t="n">
        <v>62</v>
      </c>
      <c r="E477" t="n">
        <v>12158</v>
      </c>
      <c r="F477" t="n">
        <v>71</v>
      </c>
      <c r="G477" t="n">
        <v>14</v>
      </c>
      <c r="H477" t="n">
        <v>2.8561</v>
      </c>
      <c r="I477" t="n">
        <v>0.1</v>
      </c>
      <c r="J477" t="n">
        <v>31.3</v>
      </c>
      <c r="K477" t="str">
        <f>=IF(MOD(A477,10)&lt;7,"train","test")</f>
      </c>
      <c r="L477" s="5" t="str">
        <f>=$P$6+$P$7*D477+$P$8*E477+$P$9*F477+$P$10*G477+$P$11*H477+$P$12*I477</f>
      </c>
      <c r="M477" s="5" t="str">
        <f>=(J477-L477)^2</f>
      </c>
    </row>
    <row r="478">
      <c r="A478" t="n">
        <v>176664</v>
      </c>
      <c r="B478" t="s">
        <v>2770</v>
      </c>
      <c r="C478" t="s">
        <v>163</v>
      </c>
      <c r="D478" t="n">
        <v>49</v>
      </c>
      <c r="E478" t="n">
        <v>21138</v>
      </c>
      <c r="F478" t="n">
        <v>70</v>
      </c>
      <c r="G478" t="n">
        <v>12</v>
      </c>
      <c r="H478" t="n">
        <v>2.5575</v>
      </c>
      <c r="I478" t="n">
        <v>1.3</v>
      </c>
      <c r="J478" t="n">
        <v>35.3</v>
      </c>
      <c r="K478" t="str">
        <f>=IF(MOD(A478,10)&lt;7,"train","test")</f>
      </c>
      <c r="L478" s="5" t="str">
        <f>=$P$6+$P$7*D478+$P$8*E478+$P$9*F478+$P$10*G478+$P$11*H478+$P$12*I478</f>
      </c>
      <c r="M478" s="5" t="str">
        <f>=(J478-L478)^2</f>
      </c>
    </row>
    <row r="479">
      <c r="A479" t="n">
        <v>176910</v>
      </c>
      <c r="B479" t="s">
        <v>2777</v>
      </c>
      <c r="C479" t="s">
        <v>163</v>
      </c>
      <c r="D479" t="n">
        <v>53</v>
      </c>
      <c r="E479" t="n">
        <v>13695</v>
      </c>
      <c r="F479" t="n">
        <v>80</v>
      </c>
      <c r="G479" t="n">
        <v>10</v>
      </c>
      <c r="H479" t="n">
        <v>2.3711</v>
      </c>
      <c r="I479" t="n">
        <v>2</v>
      </c>
      <c r="J479" t="n">
        <v>33.3</v>
      </c>
      <c r="K479" t="str">
        <f>=IF(MOD(A479,10)&lt;7,"train","test")</f>
      </c>
      <c r="L479" s="5" t="str">
        <f>=$P$6+$P$7*D479+$P$8*E479+$P$9*F479+$P$10*G479+$P$11*H479+$P$12*I479</f>
      </c>
      <c r="M479" s="5" t="str">
        <f>=(J479-L479)^2</f>
      </c>
    </row>
    <row r="480">
      <c r="A480" t="n">
        <v>176965</v>
      </c>
      <c r="B480" t="s">
        <v>2780</v>
      </c>
      <c r="C480" t="s">
        <v>149</v>
      </c>
      <c r="D480" t="n">
        <v>26</v>
      </c>
      <c r="E480" t="n">
        <v>15728</v>
      </c>
      <c r="F480" t="n">
        <v>70</v>
      </c>
      <c r="G480" t="n">
        <v>19</v>
      </c>
      <c r="H480" t="n">
        <v>4.2125</v>
      </c>
      <c r="I480" t="n">
        <v>1.4</v>
      </c>
      <c r="J480" t="n">
        <v>49.4</v>
      </c>
      <c r="K480" t="str">
        <f>=IF(MOD(A480,10)&lt;7,"train","test")</f>
      </c>
      <c r="L480" s="5" t="str">
        <f>=$P$6+$P$7*D480+$P$8*E480+$P$9*F480+$P$10*G480+$P$11*H480+$P$12*I480</f>
      </c>
      <c r="M480" s="5" t="str">
        <f>=(J480-L480)^2</f>
      </c>
    </row>
    <row r="481">
      <c r="A481" t="n">
        <v>177065</v>
      </c>
      <c r="B481" t="s">
        <v>593</v>
      </c>
      <c r="C481" t="s">
        <v>163</v>
      </c>
      <c r="D481" t="n">
        <v>44</v>
      </c>
      <c r="E481" t="n">
        <v>22655</v>
      </c>
      <c r="F481" t="n">
        <v>67</v>
      </c>
      <c r="G481" t="n">
        <v>20</v>
      </c>
      <c r="H481" t="n">
        <v>3.941</v>
      </c>
      <c r="I481" t="n">
        <v>2.3</v>
      </c>
      <c r="J481" t="n">
        <v>41.8</v>
      </c>
      <c r="K481" t="str">
        <f>=IF(MOD(A481,10)&lt;7,"train","test")</f>
      </c>
      <c r="L481" s="5" t="str">
        <f>=$P$6+$P$7*D481+$P$8*E481+$P$9*F481+$P$10*G481+$P$11*H481+$P$12*I481</f>
      </c>
      <c r="M481" s="5" t="str">
        <f>=(J481-L481)^2</f>
      </c>
    </row>
    <row r="482">
      <c r="A482" t="n">
        <v>177144</v>
      </c>
      <c r="B482" t="s">
        <v>2793</v>
      </c>
      <c r="C482" t="s">
        <v>163</v>
      </c>
      <c r="D482" t="n">
        <v>36</v>
      </c>
      <c r="E482" t="n">
        <v>22103</v>
      </c>
      <c r="F482" t="n">
        <v>67</v>
      </c>
      <c r="G482" t="n">
        <v>17</v>
      </c>
      <c r="H482" t="n">
        <v>3.0342</v>
      </c>
      <c r="I482" t="n">
        <v>1.1</v>
      </c>
      <c r="J482" t="n">
        <v>50.2</v>
      </c>
      <c r="K482" t="str">
        <f>=IF(MOD(A482,10)&lt;7,"train","test")</f>
      </c>
      <c r="L482" s="5" t="str">
        <f>=$P$6+$P$7*D482+$P$8*E482+$P$9*F482+$P$10*G482+$P$11*H482+$P$12*I482</f>
      </c>
      <c r="M482" s="5" t="str">
        <f>=(J482-L482)^2</f>
      </c>
    </row>
    <row r="483">
      <c r="A483" t="n">
        <v>177214</v>
      </c>
      <c r="B483" t="s">
        <v>2794</v>
      </c>
      <c r="C483" t="s">
        <v>163</v>
      </c>
      <c r="D483" t="n">
        <v>27</v>
      </c>
      <c r="E483" t="n">
        <v>22194</v>
      </c>
      <c r="F483" t="n">
        <v>77</v>
      </c>
      <c r="G483" t="n">
        <v>13</v>
      </c>
      <c r="H483" t="n">
        <v>3.2383</v>
      </c>
      <c r="I483" t="n">
        <v>2.5</v>
      </c>
      <c r="J483" t="n">
        <v>66</v>
      </c>
      <c r="K483" t="str">
        <f>=IF(MOD(A483,10)&lt;7,"train","test")</f>
      </c>
      <c r="L483" s="5" t="str">
        <f>=$P$6+$P$7*D483+$P$8*E483+$P$9*F483+$P$10*G483+$P$11*H483+$P$12*I483</f>
      </c>
      <c r="M483" s="5" t="str">
        <f>=(J483-L483)^2</f>
      </c>
    </row>
    <row r="484">
      <c r="A484" t="n">
        <v>177542</v>
      </c>
      <c r="B484" t="s">
        <v>2804</v>
      </c>
      <c r="C484" t="s">
        <v>163</v>
      </c>
      <c r="D484" t="n">
        <v>29</v>
      </c>
      <c r="E484" t="n">
        <v>20640</v>
      </c>
      <c r="F484" t="n">
        <v>79</v>
      </c>
      <c r="G484" t="n">
        <v>7</v>
      </c>
      <c r="H484" t="n">
        <v>2.7767</v>
      </c>
      <c r="I484" t="n">
        <v>1.4</v>
      </c>
      <c r="J484" t="n">
        <v>39.3</v>
      </c>
      <c r="K484" t="str">
        <f>=IF(MOD(A484,10)&lt;7,"train","test")</f>
      </c>
      <c r="L484" s="5" t="str">
        <f>=$P$6+$P$7*D484+$P$8*E484+$P$9*F484+$P$10*G484+$P$11*H484+$P$12*I484</f>
      </c>
      <c r="M484" s="5" t="str">
        <f>=(J484-L484)^2</f>
      </c>
    </row>
    <row r="485">
      <c r="A485" t="n">
        <v>177551</v>
      </c>
      <c r="B485" t="s">
        <v>2806</v>
      </c>
      <c r="C485" t="s">
        <v>149</v>
      </c>
      <c r="D485" t="n">
        <v>73</v>
      </c>
      <c r="E485" t="n">
        <v>9302</v>
      </c>
      <c r="F485" t="n">
        <v>69</v>
      </c>
      <c r="G485" t="n">
        <v>14</v>
      </c>
      <c r="H485" t="n">
        <v>3.1316</v>
      </c>
      <c r="I485" t="n">
        <v>0.4</v>
      </c>
      <c r="J485" t="n">
        <v>27.4</v>
      </c>
      <c r="K485" t="str">
        <f>=IF(MOD(A485,10)&lt;7,"train","test")</f>
      </c>
      <c r="L485" s="5" t="str">
        <f>=$P$6+$P$7*D485+$P$8*E485+$P$9*F485+$P$10*G485+$P$11*H485+$P$12*I485</f>
      </c>
      <c r="M485" s="5" t="str">
        <f>=(J485-L485)^2</f>
      </c>
    </row>
    <row r="486">
      <c r="A486" t="n">
        <v>177746</v>
      </c>
      <c r="B486" t="s">
        <v>2812</v>
      </c>
      <c r="C486" t="s">
        <v>163</v>
      </c>
      <c r="D486" t="n">
        <v>42</v>
      </c>
      <c r="E486" t="n">
        <v>30142</v>
      </c>
      <c r="F486" t="n">
        <v>75</v>
      </c>
      <c r="G486" t="n">
        <v>10</v>
      </c>
      <c r="H486" t="n">
        <v>2.8859</v>
      </c>
      <c r="I486" t="n">
        <v>5.1</v>
      </c>
      <c r="J486" t="n">
        <v>64.9</v>
      </c>
      <c r="K486" t="str">
        <f>=IF(MOD(A486,10)&lt;7,"train","test")</f>
      </c>
      <c r="L486" s="5" t="str">
        <f>=$P$6+$P$7*D486+$P$8*E486+$P$9*F486+$P$10*G486+$P$11*H486+$P$12*I486</f>
      </c>
      <c r="M486" s="5" t="str">
        <f>=(J486-L486)^2</f>
      </c>
    </row>
    <row r="487">
      <c r="A487" t="n">
        <v>177940</v>
      </c>
      <c r="B487" t="s">
        <v>696</v>
      </c>
      <c r="C487" t="s">
        <v>149</v>
      </c>
      <c r="D487" t="n">
        <v>46</v>
      </c>
      <c r="E487" t="n">
        <v>12673</v>
      </c>
      <c r="F487" t="n">
        <v>50</v>
      </c>
      <c r="G487" t="n">
        <v>13</v>
      </c>
      <c r="H487" t="n">
        <v>3.3885</v>
      </c>
      <c r="I487" t="n">
        <v>1</v>
      </c>
      <c r="J487" t="n">
        <v>22.1</v>
      </c>
      <c r="K487" t="str">
        <f>=IF(MOD(A487,10)&lt;7,"train","test")</f>
      </c>
      <c r="L487" s="5" t="str">
        <f>=$P$6+$P$7*D487+$P$8*E487+$P$9*F487+$P$10*G487+$P$11*H487+$P$12*I487</f>
      </c>
      <c r="M487" s="5" t="str">
        <f>=(J487-L487)^2</f>
      </c>
    </row>
    <row r="488">
      <c r="A488" t="n">
        <v>178244</v>
      </c>
      <c r="B488" t="s">
        <v>2832</v>
      </c>
      <c r="C488" t="s">
        <v>163</v>
      </c>
      <c r="D488" t="n">
        <v>13</v>
      </c>
      <c r="E488" t="n">
        <v>26117</v>
      </c>
      <c r="F488" t="n">
        <v>67</v>
      </c>
      <c r="G488" t="n">
        <v>21</v>
      </c>
      <c r="H488" t="n">
        <v>3.784</v>
      </c>
      <c r="I488" t="n">
        <v>1.1</v>
      </c>
      <c r="J488" t="n">
        <v>47.8</v>
      </c>
      <c r="K488" t="str">
        <f>=IF(MOD(A488,10)&lt;7,"train","test")</f>
      </c>
      <c r="L488" s="5" t="str">
        <f>=$P$6+$P$7*D488+$P$8*E488+$P$9*F488+$P$10*G488+$P$11*H488+$P$12*I488</f>
      </c>
      <c r="M488" s="5" t="str">
        <f>=(J488-L488)^2</f>
      </c>
    </row>
    <row r="489">
      <c r="A489" t="n">
        <v>178341</v>
      </c>
      <c r="B489" t="s">
        <v>2833</v>
      </c>
      <c r="C489" t="s">
        <v>149</v>
      </c>
      <c r="D489" t="n">
        <v>35</v>
      </c>
      <c r="E489" t="n">
        <v>11264</v>
      </c>
      <c r="F489" t="n">
        <v>70</v>
      </c>
      <c r="G489" t="n">
        <v>16</v>
      </c>
      <c r="H489" t="n">
        <v>3.6682</v>
      </c>
      <c r="I489" t="n">
        <v>2.9</v>
      </c>
      <c r="J489" t="n">
        <v>35.2</v>
      </c>
      <c r="K489" t="str">
        <f>=IF(MOD(A489,10)&lt;7,"train","test")</f>
      </c>
      <c r="L489" s="5" t="str">
        <f>=$P$6+$P$7*D489+$P$8*E489+$P$9*F489+$P$10*G489+$P$11*H489+$P$12*I489</f>
      </c>
      <c r="M489" s="5" t="str">
        <f>=(J489-L489)^2</f>
      </c>
    </row>
    <row r="490">
      <c r="A490" t="n">
        <v>178396</v>
      </c>
      <c r="B490" t="s">
        <v>2837</v>
      </c>
      <c r="C490" t="s">
        <v>149</v>
      </c>
      <c r="D490" t="n">
        <v>20</v>
      </c>
      <c r="E490" t="n">
        <v>20006</v>
      </c>
      <c r="F490" t="n">
        <v>91</v>
      </c>
      <c r="G490" t="n">
        <v>17</v>
      </c>
      <c r="H490" t="n">
        <v>4.5314</v>
      </c>
      <c r="I490" t="n">
        <v>2.9</v>
      </c>
      <c r="J490" t="n">
        <v>76.2</v>
      </c>
      <c r="K490" t="str">
        <f>=IF(MOD(A490,10)&lt;7,"train","test")</f>
      </c>
      <c r="L490" s="5" t="str">
        <f>=$P$6+$P$7*D490+$P$8*E490+$P$9*F490+$P$10*G490+$P$11*H490+$P$12*I490</f>
      </c>
      <c r="M490" s="5" t="str">
        <f>=(J490-L490)^2</f>
      </c>
    </row>
    <row r="491">
      <c r="A491" t="n">
        <v>178402</v>
      </c>
      <c r="B491" t="s">
        <v>2838</v>
      </c>
      <c r="C491" t="s">
        <v>149</v>
      </c>
      <c r="D491" t="n">
        <v>25</v>
      </c>
      <c r="E491" t="n">
        <v>14201</v>
      </c>
      <c r="F491" t="n">
        <v>77</v>
      </c>
      <c r="G491" t="n">
        <v>14</v>
      </c>
      <c r="H491" t="n">
        <v>4.2524</v>
      </c>
      <c r="I491" t="n">
        <v>8</v>
      </c>
      <c r="J491" t="n">
        <v>54.7</v>
      </c>
      <c r="K491" t="str">
        <f>=IF(MOD(A491,10)&lt;7,"train","test")</f>
      </c>
      <c r="L491" s="5" t="str">
        <f>=$P$6+$P$7*D491+$P$8*E491+$P$9*F491+$P$10*G491+$P$11*H491+$P$12*I491</f>
      </c>
      <c r="M491" s="5" t="str">
        <f>=(J491-L491)^2</f>
      </c>
    </row>
    <row r="492">
      <c r="A492" t="n">
        <v>178411</v>
      </c>
      <c r="B492" t="s">
        <v>2839</v>
      </c>
      <c r="C492" t="s">
        <v>149</v>
      </c>
      <c r="D492" t="n">
        <v>21</v>
      </c>
      <c r="E492" t="n">
        <v>14414</v>
      </c>
      <c r="F492" t="n">
        <v>86</v>
      </c>
      <c r="G492" t="n">
        <v>19</v>
      </c>
      <c r="H492" t="n">
        <v>3.8829</v>
      </c>
      <c r="I492" t="n">
        <v>4.3</v>
      </c>
      <c r="J492" t="n">
        <v>63.6</v>
      </c>
      <c r="K492" t="str">
        <f>=IF(MOD(A492,10)&lt;7,"train","test")</f>
      </c>
      <c r="L492" s="5" t="str">
        <f>=$P$6+$P$7*D492+$P$8*E492+$P$9*F492+$P$10*G492+$P$11*H492+$P$12*I492</f>
      </c>
      <c r="M492" s="5" t="str">
        <f>=(J492-L492)^2</f>
      </c>
    </row>
    <row r="493">
      <c r="A493" t="n">
        <v>178420</v>
      </c>
      <c r="B493" t="s">
        <v>2841</v>
      </c>
      <c r="C493" t="s">
        <v>149</v>
      </c>
      <c r="D493" t="n">
        <v>18</v>
      </c>
      <c r="E493" t="n">
        <v>11577</v>
      </c>
      <c r="F493" t="n">
        <v>68</v>
      </c>
      <c r="G493" t="n">
        <v>13</v>
      </c>
      <c r="H493" t="n">
        <v>4.2561</v>
      </c>
      <c r="I493" t="n">
        <v>5.2</v>
      </c>
      <c r="J493" t="n">
        <v>56.7</v>
      </c>
      <c r="K493" t="str">
        <f>=IF(MOD(A493,10)&lt;7,"train","test")</f>
      </c>
      <c r="L493" s="5" t="str">
        <f>=$P$6+$P$7*D493+$P$8*E493+$P$9*F493+$P$10*G493+$P$11*H493+$P$12*I493</f>
      </c>
      <c r="M493" s="5" t="str">
        <f>=(J493-L493)^2</f>
      </c>
    </row>
    <row r="494">
      <c r="A494" t="n">
        <v>178615</v>
      </c>
      <c r="B494" t="s">
        <v>2845</v>
      </c>
      <c r="C494" t="s">
        <v>149</v>
      </c>
      <c r="D494" t="n">
        <v>15</v>
      </c>
      <c r="E494" t="n">
        <v>12798</v>
      </c>
      <c r="F494" t="n">
        <v>84</v>
      </c>
      <c r="G494" t="n">
        <v>12</v>
      </c>
      <c r="H494" t="n">
        <v>3.6351</v>
      </c>
      <c r="I494" t="n">
        <v>2.2</v>
      </c>
      <c r="J494" t="n">
        <v>68.4</v>
      </c>
      <c r="K494" t="str">
        <f>=IF(MOD(A494,10)&lt;7,"train","test")</f>
      </c>
      <c r="L494" s="5" t="str">
        <f>=$P$6+$P$7*D494+$P$8*E494+$P$9*F494+$P$10*G494+$P$11*H494+$P$12*I494</f>
      </c>
      <c r="M494" s="5" t="str">
        <f>=(J494-L494)^2</f>
      </c>
    </row>
    <row r="495">
      <c r="A495" t="n">
        <v>178624</v>
      </c>
      <c r="B495" t="s">
        <v>2846</v>
      </c>
      <c r="C495" t="s">
        <v>149</v>
      </c>
      <c r="D495" t="n">
        <v>27</v>
      </c>
      <c r="E495" t="n">
        <v>15497</v>
      </c>
      <c r="F495" t="n">
        <v>74</v>
      </c>
      <c r="G495" t="n">
        <v>19</v>
      </c>
      <c r="H495" t="n">
        <v>4.0385</v>
      </c>
      <c r="I495" t="n">
        <v>1.7</v>
      </c>
      <c r="J495" t="n">
        <v>57</v>
      </c>
      <c r="K495" t="str">
        <f>=IF(MOD(A495,10)&lt;7,"train","test")</f>
      </c>
      <c r="L495" s="5" t="str">
        <f>=$P$6+$P$7*D495+$P$8*E495+$P$9*F495+$P$10*G495+$P$11*H495+$P$12*I495</f>
      </c>
      <c r="M495" s="5" t="str">
        <f>=(J495-L495)^2</f>
      </c>
    </row>
    <row r="496">
      <c r="A496" t="n">
        <v>178721</v>
      </c>
      <c r="B496" t="s">
        <v>2851</v>
      </c>
      <c r="C496" t="s">
        <v>163</v>
      </c>
      <c r="D496" t="n">
        <v>39</v>
      </c>
      <c r="E496" t="n">
        <v>15637</v>
      </c>
      <c r="F496" t="n">
        <v>57</v>
      </c>
      <c r="G496" t="n">
        <v>13</v>
      </c>
      <c r="H496" t="n">
        <v>3.9963</v>
      </c>
      <c r="I496" t="n">
        <v>2.7</v>
      </c>
      <c r="J496" t="n">
        <v>29</v>
      </c>
      <c r="K496" t="str">
        <f>=IF(MOD(A496,10)&lt;7,"train","test")</f>
      </c>
      <c r="L496" s="5" t="str">
        <f>=$P$6+$P$7*D496+$P$8*E496+$P$9*F496+$P$10*G496+$P$11*H496+$P$12*I496</f>
      </c>
      <c r="M496" s="5" t="str">
        <f>=(J496-L496)^2</f>
      </c>
    </row>
    <row r="497">
      <c r="A497" t="n">
        <v>179043</v>
      </c>
      <c r="B497" t="s">
        <v>2858</v>
      </c>
      <c r="C497" t="s">
        <v>163</v>
      </c>
      <c r="D497" t="n">
        <v>19</v>
      </c>
      <c r="E497" t="n">
        <v>23785</v>
      </c>
      <c r="F497" t="n">
        <v>84</v>
      </c>
      <c r="G497" t="n">
        <v>12</v>
      </c>
      <c r="H497" t="n">
        <v>3.5992</v>
      </c>
      <c r="I497" t="n">
        <v>3.4</v>
      </c>
      <c r="J497" t="n">
        <v>75.6</v>
      </c>
      <c r="K497" t="str">
        <f>=IF(MOD(A497,10)&lt;7,"train","test")</f>
      </c>
      <c r="L497" s="5" t="str">
        <f>=$P$6+$P$7*D497+$P$8*E497+$P$9*F497+$P$10*G497+$P$11*H497+$P$12*I497</f>
      </c>
      <c r="M497" s="5" t="str">
        <f>=(J497-L497)^2</f>
      </c>
    </row>
    <row r="498">
      <c r="A498" t="n">
        <v>179265</v>
      </c>
      <c r="B498" t="s">
        <v>2861</v>
      </c>
      <c r="C498" t="s">
        <v>163</v>
      </c>
      <c r="D498" t="n">
        <v>29</v>
      </c>
      <c r="E498" t="n">
        <v>33392</v>
      </c>
      <c r="F498" t="n">
        <v>63</v>
      </c>
      <c r="G498" t="n">
        <v>9</v>
      </c>
      <c r="H498" t="n">
        <v>2.8597</v>
      </c>
      <c r="I498" t="n">
        <v>11.3</v>
      </c>
      <c r="J498" t="n">
        <v>69.8</v>
      </c>
      <c r="K498" t="str">
        <f>=IF(MOD(A498,10)&lt;7,"train","test")</f>
      </c>
      <c r="L498" s="5" t="str">
        <f>=$P$6+$P$7*D498+$P$8*E498+$P$9*F498+$P$10*G498+$P$11*H498+$P$12*I498</f>
      </c>
      <c r="M498" s="5" t="str">
        <f>=(J498-L498)^2</f>
      </c>
    </row>
    <row r="499">
      <c r="A499" t="n">
        <v>179326</v>
      </c>
      <c r="B499" t="s">
        <v>2866</v>
      </c>
      <c r="C499" t="s">
        <v>163</v>
      </c>
      <c r="D499" t="n">
        <v>35</v>
      </c>
      <c r="E499" t="n">
        <v>19781</v>
      </c>
      <c r="F499" t="n">
        <v>66</v>
      </c>
      <c r="G499" t="n">
        <v>10</v>
      </c>
      <c r="H499" t="n">
        <v>3.4368</v>
      </c>
      <c r="I499" t="n">
        <v>1.2</v>
      </c>
      <c r="J499" t="n">
        <v>63.9</v>
      </c>
      <c r="K499" t="str">
        <f>=IF(MOD(A499,10)&lt;7,"train","test")</f>
      </c>
      <c r="L499" s="5" t="str">
        <f>=$P$6+$P$7*D499+$P$8*E499+$P$9*F499+$P$10*G499+$P$11*H499+$P$12*I499</f>
      </c>
      <c r="M499" s="5" t="str">
        <f>=(J499-L499)^2</f>
      </c>
    </row>
    <row r="500">
      <c r="A500" t="n">
        <v>179566</v>
      </c>
      <c r="B500" t="s">
        <v>2875</v>
      </c>
      <c r="C500" t="s">
        <v>149</v>
      </c>
      <c r="D500" t="n">
        <v>21</v>
      </c>
      <c r="E500" t="n">
        <v>17104</v>
      </c>
      <c r="F500" t="n">
        <v>79</v>
      </c>
      <c r="G500" t="n">
        <v>21</v>
      </c>
      <c r="H500" t="n">
        <v>4.4231</v>
      </c>
      <c r="I500" t="n">
        <v>2.1</v>
      </c>
      <c r="J500" t="n">
        <v>57.3</v>
      </c>
      <c r="K500" t="str">
        <f>=IF(MOD(A500,10)&lt;7,"train","test")</f>
      </c>
      <c r="L500" s="5" t="str">
        <f>=$P$6+$P$7*D500+$P$8*E500+$P$9*F500+$P$10*G500+$P$11*H500+$P$12*I500</f>
      </c>
      <c r="M500" s="5" t="str">
        <f>=(J500-L500)^2</f>
      </c>
    </row>
    <row r="501">
      <c r="A501" t="n">
        <v>179894</v>
      </c>
      <c r="B501" t="s">
        <v>2881</v>
      </c>
      <c r="C501" t="s">
        <v>163</v>
      </c>
      <c r="D501" t="n">
        <v>28</v>
      </c>
      <c r="E501" t="n">
        <v>27695</v>
      </c>
      <c r="F501" t="n">
        <v>77</v>
      </c>
      <c r="G501" t="n">
        <v>15</v>
      </c>
      <c r="H501" t="n">
        <v>3.9308</v>
      </c>
      <c r="I501" t="n">
        <v>3.5</v>
      </c>
      <c r="J501" t="n">
        <v>61.1</v>
      </c>
      <c r="K501" t="str">
        <f>=IF(MOD(A501,10)&lt;7,"train","test")</f>
      </c>
      <c r="L501" s="5" t="str">
        <f>=$P$6+$P$7*D501+$P$8*E501+$P$9*F501+$P$10*G501+$P$11*H501+$P$12*I501</f>
      </c>
      <c r="M501" s="5" t="str">
        <f>=(J501-L501)^2</f>
      </c>
    </row>
    <row r="502">
      <c r="A502" t="n">
        <v>179946</v>
      </c>
      <c r="B502" t="s">
        <v>2882</v>
      </c>
      <c r="C502" t="s">
        <v>163</v>
      </c>
      <c r="D502" t="n">
        <v>40</v>
      </c>
      <c r="E502" t="n">
        <v>26780</v>
      </c>
      <c r="F502" t="n">
        <v>63</v>
      </c>
      <c r="G502" t="n">
        <v>10</v>
      </c>
      <c r="H502" t="n">
        <v>2.8055</v>
      </c>
      <c r="I502" t="n">
        <v>0.9</v>
      </c>
      <c r="J502" t="n">
        <v>57.5</v>
      </c>
      <c r="K502" t="str">
        <f>=IF(MOD(A502,10)&lt;7,"train","test")</f>
      </c>
      <c r="L502" s="5" t="str">
        <f>=$P$6+$P$7*D502+$P$8*E502+$P$9*F502+$P$10*G502+$P$11*H502+$P$12*I502</f>
      </c>
      <c r="M502" s="5" t="str">
        <f>=(J502-L502)^2</f>
      </c>
    </row>
    <row r="503">
      <c r="A503" t="n">
        <v>179955</v>
      </c>
      <c r="B503" t="s">
        <v>2883</v>
      </c>
      <c r="C503" t="s">
        <v>163</v>
      </c>
      <c r="D503" t="n">
        <v>28</v>
      </c>
      <c r="E503" t="n">
        <v>17408</v>
      </c>
      <c r="F503" t="n">
        <v>77</v>
      </c>
      <c r="G503" t="n">
        <v>10</v>
      </c>
      <c r="H503" t="n">
        <v>2.9504</v>
      </c>
      <c r="I503" t="n">
        <v>2.2</v>
      </c>
      <c r="J503" t="n">
        <v>61.6</v>
      </c>
      <c r="K503" t="str">
        <f>=IF(MOD(A503,10)&lt;7,"train","test")</f>
      </c>
      <c r="L503" s="5" t="str">
        <f>=$P$6+$P$7*D503+$P$8*E503+$P$9*F503+$P$10*G503+$P$11*H503+$P$12*I503</f>
      </c>
      <c r="M503" s="5" t="str">
        <f>=(J503-L503)^2</f>
      </c>
    </row>
    <row r="504">
      <c r="A504" t="n">
        <v>179964</v>
      </c>
      <c r="B504" t="s">
        <v>2885</v>
      </c>
      <c r="C504" t="s">
        <v>163</v>
      </c>
      <c r="D504" t="n">
        <v>30</v>
      </c>
      <c r="E504" t="n">
        <v>22925</v>
      </c>
      <c r="F504" t="n">
        <v>74</v>
      </c>
      <c r="G504" t="n">
        <v>11</v>
      </c>
      <c r="H504" t="n">
        <v>3.298</v>
      </c>
      <c r="I504" t="n">
        <v>1.8</v>
      </c>
      <c r="J504" t="n">
        <v>57</v>
      </c>
      <c r="K504" t="str">
        <f>=IF(MOD(A504,10)&lt;7,"train","test")</f>
      </c>
      <c r="L504" s="5" t="str">
        <f>=$P$6+$P$7*D504+$P$8*E504+$P$9*F504+$P$10*G504+$P$11*H504+$P$12*I504</f>
      </c>
      <c r="M504" s="5" t="str">
        <f>=(J504-L504)^2</f>
      </c>
    </row>
    <row r="505">
      <c r="A505" t="n">
        <v>180106</v>
      </c>
      <c r="B505" t="s">
        <v>2896</v>
      </c>
      <c r="C505" t="s">
        <v>163</v>
      </c>
      <c r="D505" t="n">
        <v>18</v>
      </c>
      <c r="E505" t="n">
        <v>26103</v>
      </c>
      <c r="F505" t="n">
        <v>81</v>
      </c>
      <c r="G505" t="n">
        <v>11</v>
      </c>
      <c r="H505" t="n">
        <v>3.0842</v>
      </c>
      <c r="I505" t="n">
        <v>1.4</v>
      </c>
      <c r="J505" t="n">
        <v>66.3</v>
      </c>
      <c r="K505" t="str">
        <f>=IF(MOD(A505,10)&lt;7,"train","test")</f>
      </c>
      <c r="L505" s="5" t="str">
        <f>=$P$6+$P$7*D505+$P$8*E505+$P$9*F505+$P$10*G505+$P$11*H505+$P$12*I505</f>
      </c>
      <c r="M505" s="5" t="str">
        <f>=(J505-L505)^2</f>
      </c>
    </row>
    <row r="506">
      <c r="A506" t="n">
        <v>180416</v>
      </c>
      <c r="B506" t="s">
        <v>2916</v>
      </c>
      <c r="C506" t="s">
        <v>149</v>
      </c>
      <c r="D506" t="n">
        <v>21</v>
      </c>
      <c r="E506" t="n">
        <v>15866</v>
      </c>
      <c r="F506" t="n">
        <v>76</v>
      </c>
      <c r="G506" t="n">
        <v>13</v>
      </c>
      <c r="H506" t="n">
        <v>3.2445</v>
      </c>
      <c r="I506" t="n">
        <v>1.3</v>
      </c>
      <c r="J506" t="n">
        <v>58.1</v>
      </c>
      <c r="K506" t="str">
        <f>=IF(MOD(A506,10)&lt;7,"train","test")</f>
      </c>
      <c r="L506" s="5" t="str">
        <f>=$P$6+$P$7*D506+$P$8*E506+$P$9*F506+$P$10*G506+$P$11*H506+$P$12*I506</f>
      </c>
      <c r="M506" s="5" t="str">
        <f>=(J506-L506)^2</f>
      </c>
    </row>
    <row r="507">
      <c r="A507" t="n">
        <v>180461</v>
      </c>
      <c r="B507" t="s">
        <v>2917</v>
      </c>
      <c r="C507" t="s">
        <v>149</v>
      </c>
      <c r="D507" t="n">
        <v>17</v>
      </c>
      <c r="E507" t="n">
        <v>18511</v>
      </c>
      <c r="F507" t="n">
        <v>78</v>
      </c>
      <c r="G507" t="n">
        <v>18</v>
      </c>
      <c r="H507" t="n">
        <v>4.2746</v>
      </c>
      <c r="I507" t="n">
        <v>1.2</v>
      </c>
      <c r="J507" t="n">
        <v>57.4</v>
      </c>
      <c r="K507" t="str">
        <f>=IF(MOD(A507,10)&lt;7,"train","test")</f>
      </c>
      <c r="L507" s="5" t="str">
        <f>=$P$6+$P$7*D507+$P$8*E507+$P$9*F507+$P$10*G507+$P$11*H507+$P$12*I507</f>
      </c>
      <c r="M507" s="5" t="str">
        <f>=(J507-L507)^2</f>
      </c>
    </row>
    <row r="508">
      <c r="A508" t="n">
        <v>180522</v>
      </c>
      <c r="B508" t="s">
        <v>2920</v>
      </c>
      <c r="C508" t="s">
        <v>149</v>
      </c>
      <c r="D508" t="n">
        <v>30</v>
      </c>
      <c r="E508" t="n">
        <v>11789</v>
      </c>
      <c r="F508" t="n">
        <v>69</v>
      </c>
      <c r="G508" t="n">
        <v>13</v>
      </c>
      <c r="H508" t="n">
        <v>3.1752</v>
      </c>
      <c r="I508" t="n">
        <v>0.9</v>
      </c>
      <c r="J508" t="n">
        <v>34.6</v>
      </c>
      <c r="K508" t="str">
        <f>=IF(MOD(A508,10)&lt;7,"train","test")</f>
      </c>
      <c r="L508" s="5" t="str">
        <f>=$P$6+$P$7*D508+$P$8*E508+$P$9*F508+$P$10*G508+$P$11*H508+$P$12*I508</f>
      </c>
      <c r="M508" s="5" t="str">
        <f>=(J508-L508)^2</f>
      </c>
    </row>
    <row r="509">
      <c r="A509" t="n">
        <v>180595</v>
      </c>
      <c r="B509" t="s">
        <v>2922</v>
      </c>
      <c r="C509" t="s">
        <v>163</v>
      </c>
      <c r="D509" t="n">
        <v>32</v>
      </c>
      <c r="E509" t="n">
        <v>19173</v>
      </c>
      <c r="F509" t="n">
        <v>64</v>
      </c>
      <c r="G509" t="n">
        <v>12</v>
      </c>
      <c r="H509" t="n">
        <v>3.073</v>
      </c>
      <c r="I509" t="n">
        <v>0.1</v>
      </c>
      <c r="J509" t="n">
        <v>46.3</v>
      </c>
      <c r="K509" t="str">
        <f>=IF(MOD(A509,10)&lt;7,"train","test")</f>
      </c>
      <c r="L509" s="5" t="str">
        <f>=$P$6+$P$7*D509+$P$8*E509+$P$9*F509+$P$10*G509+$P$11*H509+$P$12*I509</f>
      </c>
      <c r="M509" s="5" t="str">
        <f>=(J509-L509)^2</f>
      </c>
    </row>
    <row r="510">
      <c r="A510" t="n">
        <v>180692</v>
      </c>
      <c r="B510" t="s">
        <v>2925</v>
      </c>
      <c r="C510" t="s">
        <v>149</v>
      </c>
      <c r="D510" t="n">
        <v>35</v>
      </c>
      <c r="E510" t="n">
        <v>15726</v>
      </c>
      <c r="F510" t="n">
        <v>79</v>
      </c>
      <c r="G510" t="n">
        <v>15</v>
      </c>
      <c r="H510" t="n">
        <v>3.2591</v>
      </c>
      <c r="I510" t="n">
        <v>0.4</v>
      </c>
      <c r="J510" t="n">
        <v>49.4</v>
      </c>
      <c r="K510" t="str">
        <f>=IF(MOD(A510,10)&lt;7,"train","test")</f>
      </c>
      <c r="L510" s="5" t="str">
        <f>=$P$6+$P$7*D510+$P$8*E510+$P$9*F510+$P$10*G510+$P$11*H510+$P$12*I510</f>
      </c>
      <c r="M510" s="5" t="str">
        <f>=(J510-L510)^2</f>
      </c>
    </row>
    <row r="511">
      <c r="A511" t="n">
        <v>180814</v>
      </c>
      <c r="B511" t="s">
        <v>2927</v>
      </c>
      <c r="C511" t="s">
        <v>163</v>
      </c>
      <c r="D511" t="n">
        <v>29</v>
      </c>
      <c r="E511" t="n">
        <v>25735</v>
      </c>
      <c r="F511" t="n">
        <v>51</v>
      </c>
      <c r="G511" t="n">
        <v>17</v>
      </c>
      <c r="H511" t="n">
        <v>4.3087</v>
      </c>
      <c r="I511" t="n">
        <v>3.2</v>
      </c>
      <c r="J511" t="n">
        <v>55.9</v>
      </c>
      <c r="K511" t="str">
        <f>=IF(MOD(A511,10)&lt;7,"train","test")</f>
      </c>
      <c r="L511" s="5" t="str">
        <f>=$P$6+$P$7*D511+$P$8*E511+$P$9*F511+$P$10*G511+$P$11*H511+$P$12*I511</f>
      </c>
      <c r="M511" s="5" t="str">
        <f>=(J511-L511)^2</f>
      </c>
    </row>
    <row r="512">
      <c r="A512" t="n">
        <v>180984</v>
      </c>
      <c r="B512" t="s">
        <v>2938</v>
      </c>
      <c r="C512" t="s">
        <v>163</v>
      </c>
      <c r="D512" t="n">
        <v>11</v>
      </c>
      <c r="E512" t="n">
        <v>24099</v>
      </c>
      <c r="F512" t="n">
        <v>78</v>
      </c>
      <c r="G512" t="n">
        <v>14</v>
      </c>
      <c r="H512" t="n">
        <v>3.5374</v>
      </c>
      <c r="I512" t="n">
        <v>2.9</v>
      </c>
      <c r="J512" t="n">
        <v>64.1</v>
      </c>
      <c r="K512" t="str">
        <f>=IF(MOD(A512,10)&lt;7,"train","test")</f>
      </c>
      <c r="L512" s="5" t="str">
        <f>=$P$6+$P$7*D512+$P$8*E512+$P$9*F512+$P$10*G512+$P$11*H512+$P$12*I512</f>
      </c>
      <c r="M512" s="5" t="str">
        <f>=(J512-L512)^2</f>
      </c>
    </row>
    <row r="513">
      <c r="A513" t="n">
        <v>181002</v>
      </c>
      <c r="B513" t="s">
        <v>2939</v>
      </c>
      <c r="C513" t="s">
        <v>163</v>
      </c>
      <c r="D513" t="n">
        <v>5</v>
      </c>
      <c r="E513" t="n">
        <v>33364</v>
      </c>
      <c r="F513" t="n">
        <v>92</v>
      </c>
      <c r="G513" t="n">
        <v>10</v>
      </c>
      <c r="H513" t="n">
        <v>3.9914</v>
      </c>
      <c r="I513" t="n">
        <v>7.7</v>
      </c>
      <c r="J513" t="n">
        <v>80</v>
      </c>
      <c r="K513" t="str">
        <f>=IF(MOD(A513,10)&lt;7,"train","test")</f>
      </c>
      <c r="L513" s="5" t="str">
        <f>=$P$6+$P$7*D513+$P$8*E513+$P$9*F513+$P$10*G513+$P$11*H513+$P$12*I513</f>
      </c>
      <c r="M513" s="5" t="str">
        <f>=(J513-L513)^2</f>
      </c>
    </row>
    <row r="514">
      <c r="A514" t="n">
        <v>181020</v>
      </c>
      <c r="B514" t="s">
        <v>2940</v>
      </c>
      <c r="C514" t="s">
        <v>163</v>
      </c>
      <c r="D514" t="n">
        <v>28</v>
      </c>
      <c r="E514" t="n">
        <v>26112</v>
      </c>
      <c r="F514" t="n">
        <v>72</v>
      </c>
      <c r="G514" t="n">
        <v>11</v>
      </c>
      <c r="H514" t="n">
        <v>3.38</v>
      </c>
      <c r="I514" t="n">
        <v>1.5</v>
      </c>
      <c r="J514" t="n">
        <v>55.9</v>
      </c>
      <c r="K514" t="str">
        <f>=IF(MOD(A514,10)&lt;7,"train","test")</f>
      </c>
      <c r="L514" s="5" t="str">
        <f>=$P$6+$P$7*D514+$P$8*E514+$P$9*F514+$P$10*G514+$P$11*H514+$P$12*I514</f>
      </c>
      <c r="M514" s="5" t="str">
        <f>=(J514-L514)^2</f>
      </c>
    </row>
    <row r="515">
      <c r="A515" t="n">
        <v>181215</v>
      </c>
      <c r="B515" t="s">
        <v>2946</v>
      </c>
      <c r="C515" t="s">
        <v>149</v>
      </c>
      <c r="D515" t="n">
        <v>34</v>
      </c>
      <c r="E515" t="n">
        <v>16249</v>
      </c>
      <c r="F515" t="n">
        <v>77</v>
      </c>
      <c r="G515" t="n">
        <v>13</v>
      </c>
      <c r="H515" t="n">
        <v>3.8581</v>
      </c>
      <c r="I515" t="n">
        <v>0.7</v>
      </c>
      <c r="J515" t="n">
        <v>60.1</v>
      </c>
      <c r="K515" t="str">
        <f>=IF(MOD(A515,10)&lt;7,"train","test")</f>
      </c>
      <c r="L515" s="5" t="str">
        <f>=$P$6+$P$7*D515+$P$8*E515+$P$9*F515+$P$10*G515+$P$11*H515+$P$12*I515</f>
      </c>
      <c r="M515" s="5" t="str">
        <f>=(J515-L515)^2</f>
      </c>
    </row>
    <row r="516">
      <c r="A516" t="n">
        <v>181330</v>
      </c>
      <c r="B516" t="s">
        <v>2952</v>
      </c>
      <c r="C516" t="s">
        <v>163</v>
      </c>
      <c r="D516" t="n">
        <v>28</v>
      </c>
      <c r="E516" t="n">
        <v>24143</v>
      </c>
      <c r="F516" t="n">
        <v>73</v>
      </c>
      <c r="G516" t="n">
        <v>13</v>
      </c>
      <c r="H516" t="n">
        <v>3.2813</v>
      </c>
      <c r="I516" t="n">
        <v>2.4</v>
      </c>
      <c r="J516" t="n">
        <v>43.2</v>
      </c>
      <c r="K516" t="str">
        <f>=IF(MOD(A516,10)&lt;7,"train","test")</f>
      </c>
      <c r="L516" s="5" t="str">
        <f>=$P$6+$P$7*D516+$P$8*E516+$P$9*F516+$P$10*G516+$P$11*H516+$P$12*I516</f>
      </c>
      <c r="M516" s="5" t="str">
        <f>=(J516-L516)^2</f>
      </c>
    </row>
    <row r="517">
      <c r="A517" t="n">
        <v>181394</v>
      </c>
      <c r="B517" t="s">
        <v>2953</v>
      </c>
      <c r="C517" t="s">
        <v>149</v>
      </c>
      <c r="D517" t="n">
        <v>33</v>
      </c>
      <c r="E517" t="n">
        <v>13284</v>
      </c>
      <c r="F517" t="n">
        <v>76</v>
      </c>
      <c r="G517" t="n">
        <v>15</v>
      </c>
      <c r="H517" t="n">
        <v>4.2546</v>
      </c>
      <c r="I517" t="n">
        <v>4.9</v>
      </c>
      <c r="J517" t="n">
        <v>49.4</v>
      </c>
      <c r="K517" t="str">
        <f>=IF(MOD(A517,10)&lt;7,"train","test")</f>
      </c>
      <c r="L517" s="5" t="str">
        <f>=$P$6+$P$7*D517+$P$8*E517+$P$9*F517+$P$10*G517+$P$11*H517+$P$12*I517</f>
      </c>
      <c r="M517" s="5" t="str">
        <f>=(J517-L517)^2</f>
      </c>
    </row>
    <row r="518">
      <c r="A518" t="n">
        <v>181446</v>
      </c>
      <c r="B518" t="s">
        <v>2957</v>
      </c>
      <c r="C518" t="s">
        <v>163</v>
      </c>
      <c r="D518" t="n">
        <v>30</v>
      </c>
      <c r="E518" t="n">
        <v>24863</v>
      </c>
      <c r="F518" t="n">
        <v>75</v>
      </c>
      <c r="G518" t="n">
        <v>13</v>
      </c>
      <c r="H518" t="n">
        <v>3.6002</v>
      </c>
      <c r="I518" t="n">
        <v>3.8</v>
      </c>
      <c r="J518" t="n">
        <v>68.9</v>
      </c>
      <c r="K518" t="str">
        <f>=IF(MOD(A518,10)&lt;7,"train","test")</f>
      </c>
      <c r="L518" s="5" t="str">
        <f>=$P$6+$P$7*D518+$P$8*E518+$P$9*F518+$P$10*G518+$P$11*H518+$P$12*I518</f>
      </c>
      <c r="M518" s="5" t="str">
        <f>=(J518-L518)^2</f>
      </c>
    </row>
    <row r="519">
      <c r="A519" t="n">
        <v>181464</v>
      </c>
      <c r="B519" t="s">
        <v>2958</v>
      </c>
      <c r="C519" t="s">
        <v>149</v>
      </c>
      <c r="D519" t="n">
        <v>22</v>
      </c>
      <c r="E519" t="n">
        <v>18029</v>
      </c>
      <c r="F519" t="n">
        <v>84</v>
      </c>
      <c r="G519" t="n">
        <v>16</v>
      </c>
      <c r="H519" t="n">
        <v>4.4103</v>
      </c>
      <c r="I519" t="n">
        <v>3.8</v>
      </c>
      <c r="J519" t="n">
        <v>65.7</v>
      </c>
      <c r="K519" t="str">
        <f>=IF(MOD(A519,10)&lt;7,"train","test")</f>
      </c>
      <c r="L519" s="5" t="str">
        <f>=$P$6+$P$7*D519+$P$8*E519+$P$9*F519+$P$10*G519+$P$11*H519+$P$12*I519</f>
      </c>
      <c r="M519" s="5" t="str">
        <f>=(J519-L519)^2</f>
      </c>
    </row>
    <row r="520">
      <c r="A520" t="n">
        <v>181534</v>
      </c>
      <c r="B520" t="s">
        <v>2961</v>
      </c>
      <c r="C520" t="s">
        <v>149</v>
      </c>
      <c r="D520" t="n">
        <v>34</v>
      </c>
      <c r="E520" t="n">
        <v>11855</v>
      </c>
      <c r="F520" t="n">
        <v>63</v>
      </c>
      <c r="G520" t="n">
        <v>16</v>
      </c>
      <c r="H520" t="n">
        <v>3.3997</v>
      </c>
      <c r="I520" t="n">
        <v>0.6</v>
      </c>
      <c r="J520" t="n">
        <v>37.7</v>
      </c>
      <c r="K520" t="str">
        <f>=IF(MOD(A520,10)&lt;7,"train","test")</f>
      </c>
      <c r="L520" s="5" t="str">
        <f>=$P$6+$P$7*D520+$P$8*E520+$P$9*F520+$P$10*G520+$P$11*H520+$P$12*I520</f>
      </c>
      <c r="M520" s="5" t="str">
        <f>=(J520-L520)^2</f>
      </c>
    </row>
    <row r="521">
      <c r="A521" t="n">
        <v>181604</v>
      </c>
      <c r="B521" t="s">
        <v>2965</v>
      </c>
      <c r="C521" t="s">
        <v>163</v>
      </c>
      <c r="D521" t="n">
        <v>37</v>
      </c>
      <c r="E521" t="n">
        <v>14265</v>
      </c>
      <c r="F521" t="n">
        <v>68</v>
      </c>
      <c r="G521" t="n">
        <v>7</v>
      </c>
      <c r="H521" t="n">
        <v>2.9917</v>
      </c>
      <c r="I521" t="n">
        <v>2.3</v>
      </c>
      <c r="J521" t="n">
        <v>59.4</v>
      </c>
      <c r="K521" t="str">
        <f>=IF(MOD(A521,10)&lt;7,"train","test")</f>
      </c>
      <c r="L521" s="5" t="str">
        <f>=$P$6+$P$7*D521+$P$8*E521+$P$9*F521+$P$10*G521+$P$11*H521+$P$12*I521</f>
      </c>
      <c r="M521" s="5" t="str">
        <f>=(J521-L521)^2</f>
      </c>
    </row>
    <row r="522">
      <c r="A522" t="n">
        <v>181783</v>
      </c>
      <c r="B522" t="s">
        <v>2970</v>
      </c>
      <c r="C522" t="s">
        <v>149</v>
      </c>
      <c r="D522" t="n">
        <v>27</v>
      </c>
      <c r="E522" t="n">
        <v>15458</v>
      </c>
      <c r="F522" t="n">
        <v>73</v>
      </c>
      <c r="G522" t="n">
        <v>19</v>
      </c>
      <c r="H522" t="n">
        <v>3.7741</v>
      </c>
      <c r="I522" t="n">
        <v>1.1</v>
      </c>
      <c r="J522" t="n">
        <v>55.7</v>
      </c>
      <c r="K522" t="str">
        <f>=IF(MOD(A522,10)&lt;7,"train","test")</f>
      </c>
      <c r="L522" s="5" t="str">
        <f>=$P$6+$P$7*D522+$P$8*E522+$P$9*F522+$P$10*G522+$P$11*H522+$P$12*I522</f>
      </c>
      <c r="M522" s="5" t="str">
        <f>=(J522-L522)^2</f>
      </c>
    </row>
    <row r="523">
      <c r="A523" t="n">
        <v>181853</v>
      </c>
      <c r="B523" t="s">
        <v>2974</v>
      </c>
      <c r="C523" t="s">
        <v>163</v>
      </c>
      <c r="D523" t="n">
        <v>44</v>
      </c>
      <c r="E523" t="n">
        <v>20163</v>
      </c>
      <c r="F523" t="n">
        <v>67</v>
      </c>
      <c r="G523" t="n">
        <v>11</v>
      </c>
      <c r="H523" t="n">
        <v>2.8998</v>
      </c>
      <c r="I523" t="n">
        <v>0.4</v>
      </c>
      <c r="J523" t="n">
        <v>36.9</v>
      </c>
      <c r="K523" t="str">
        <f>=IF(MOD(A523,10)&lt;7,"train","test")</f>
      </c>
      <c r="L523" s="5" t="str">
        <f>=$P$6+$P$7*D523+$P$8*E523+$P$9*F523+$P$10*G523+$P$11*H523+$P$12*I523</f>
      </c>
      <c r="M523" s="5" t="str">
        <f>=(J523-L523)^2</f>
      </c>
    </row>
    <row r="524">
      <c r="A524" t="n">
        <v>182281</v>
      </c>
      <c r="B524" t="s">
        <v>2983</v>
      </c>
      <c r="C524" t="s">
        <v>149</v>
      </c>
      <c r="D524" t="n">
        <v>40</v>
      </c>
      <c r="E524" t="n">
        <v>11388</v>
      </c>
      <c r="F524" t="n">
        <v>78</v>
      </c>
      <c r="G524" t="n">
        <v>18</v>
      </c>
      <c r="H524" t="n">
        <v>4.5435</v>
      </c>
      <c r="I524" t="n">
        <v>15.5</v>
      </c>
      <c r="J524" t="n">
        <v>50.1</v>
      </c>
      <c r="K524" t="str">
        <f>=IF(MOD(A524,10)&lt;7,"train","test")</f>
      </c>
      <c r="L524" s="5" t="str">
        <f>=$P$6+$P$7*D524+$P$8*E524+$P$9*F524+$P$10*G524+$P$11*H524+$P$12*I524</f>
      </c>
      <c r="M524" s="5" t="str">
        <f>=(J524-L524)^2</f>
      </c>
    </row>
    <row r="525">
      <c r="A525" t="n">
        <v>182290</v>
      </c>
      <c r="B525" t="s">
        <v>2984</v>
      </c>
      <c r="C525" t="s">
        <v>149</v>
      </c>
      <c r="D525" t="n">
        <v>24</v>
      </c>
      <c r="E525" t="n">
        <v>16801</v>
      </c>
      <c r="F525" t="n">
        <v>80</v>
      </c>
      <c r="G525" t="n">
        <v>16</v>
      </c>
      <c r="H525" t="n">
        <v>4.3781</v>
      </c>
      <c r="I525" t="n">
        <v>8.6</v>
      </c>
      <c r="J525" t="n">
        <v>62.4</v>
      </c>
      <c r="K525" t="str">
        <f>=IF(MOD(A525,10)&lt;7,"train","test")</f>
      </c>
      <c r="L525" s="5" t="str">
        <f>=$P$6+$P$7*D525+$P$8*E525+$P$9*F525+$P$10*G525+$P$11*H525+$P$12*I525</f>
      </c>
      <c r="M525" s="5" t="str">
        <f>=(J525-L525)^2</f>
      </c>
    </row>
    <row r="526">
      <c r="A526" t="n">
        <v>182634</v>
      </c>
      <c r="B526" t="s">
        <v>2991</v>
      </c>
      <c r="C526" t="s">
        <v>163</v>
      </c>
      <c r="D526" t="n">
        <v>23</v>
      </c>
      <c r="E526" t="n">
        <v>26483</v>
      </c>
      <c r="F526" t="n">
        <v>81</v>
      </c>
      <c r="G526" t="n">
        <v>10</v>
      </c>
      <c r="H526" t="n">
        <v>3.0461</v>
      </c>
      <c r="I526" t="n">
        <v>2.3</v>
      </c>
      <c r="J526" t="n">
        <v>57.9</v>
      </c>
      <c r="K526" t="str">
        <f>=IF(MOD(A526,10)&lt;7,"train","test")</f>
      </c>
      <c r="L526" s="5" t="str">
        <f>=$P$6+$P$7*D526+$P$8*E526+$P$9*F526+$P$10*G526+$P$11*H526+$P$12*I526</f>
      </c>
      <c r="M526" s="5" t="str">
        <f>=(J526-L526)^2</f>
      </c>
    </row>
    <row r="527">
      <c r="A527" t="n">
        <v>182670</v>
      </c>
      <c r="B527" t="s">
        <v>2993</v>
      </c>
      <c r="C527" t="s">
        <v>163</v>
      </c>
      <c r="D527" t="n">
        <v>15</v>
      </c>
      <c r="E527" t="n">
        <v>17322</v>
      </c>
      <c r="F527" t="n">
        <v>98</v>
      </c>
      <c r="G527" t="n">
        <v>7</v>
      </c>
      <c r="H527" t="n">
        <v>3.8669</v>
      </c>
      <c r="I527" t="n">
        <v>13.4</v>
      </c>
      <c r="J527" t="n">
        <v>96</v>
      </c>
      <c r="K527" t="str">
        <f>=IF(MOD(A527,10)&lt;7,"train","test")</f>
      </c>
      <c r="L527" s="5" t="str">
        <f>=$P$6+$P$7*D527+$P$8*E527+$P$9*F527+$P$10*G527+$P$11*H527+$P$12*I527</f>
      </c>
      <c r="M527" s="5" t="str">
        <f>=(J527-L527)^2</f>
      </c>
    </row>
    <row r="528">
      <c r="A528" t="n">
        <v>182795</v>
      </c>
      <c r="B528" t="s">
        <v>2998</v>
      </c>
      <c r="C528" t="s">
        <v>163</v>
      </c>
      <c r="D528" t="n">
        <v>27</v>
      </c>
      <c r="E528" t="n">
        <v>25557</v>
      </c>
      <c r="F528" t="n">
        <v>73</v>
      </c>
      <c r="G528" t="n">
        <v>13</v>
      </c>
      <c r="H528" t="n">
        <v>3.2999</v>
      </c>
      <c r="I528" t="n">
        <v>1.5</v>
      </c>
      <c r="J528" t="n">
        <v>46.1</v>
      </c>
      <c r="K528" t="str">
        <f>=IF(MOD(A528,10)&lt;7,"train","test")</f>
      </c>
      <c r="L528" s="5" t="str">
        <f>=$P$6+$P$7*D528+$P$8*E528+$P$9*F528+$P$10*G528+$P$11*H528+$P$12*I528</f>
      </c>
      <c r="M528" s="5" t="str">
        <f>=(J528-L528)^2</f>
      </c>
    </row>
    <row r="529">
      <c r="A529" t="n">
        <v>182980</v>
      </c>
      <c r="B529" t="s">
        <v>3005</v>
      </c>
      <c r="C529" t="s">
        <v>163</v>
      </c>
      <c r="D529" t="n">
        <v>42</v>
      </c>
      <c r="E529" t="n">
        <v>30280</v>
      </c>
      <c r="F529" t="n">
        <v>60</v>
      </c>
      <c r="G529" t="n">
        <v>8</v>
      </c>
      <c r="H529" t="n">
        <v>3.608</v>
      </c>
      <c r="I529" t="n">
        <v>1.1</v>
      </c>
      <c r="J529" t="n">
        <v>32.9</v>
      </c>
      <c r="K529" t="str">
        <f>=IF(MOD(A529,10)&lt;7,"train","test")</f>
      </c>
      <c r="L529" s="5" t="str">
        <f>=$P$6+$P$7*D529+$P$8*E529+$P$9*F529+$P$10*G529+$P$11*H529+$P$12*I529</f>
      </c>
      <c r="M529" s="5" t="str">
        <f>=(J529-L529)^2</f>
      </c>
    </row>
    <row r="530">
      <c r="A530" t="n">
        <v>183026</v>
      </c>
      <c r="B530" t="s">
        <v>3009</v>
      </c>
      <c r="C530" t="s">
        <v>163</v>
      </c>
      <c r="D530" t="n">
        <v>47</v>
      </c>
      <c r="E530" t="n">
        <v>33163</v>
      </c>
      <c r="F530" t="n">
        <v>60</v>
      </c>
      <c r="G530" t="n">
        <v>24</v>
      </c>
      <c r="H530" t="n">
        <v>5.3998</v>
      </c>
      <c r="I530" t="n">
        <v>2.1</v>
      </c>
      <c r="J530" t="n">
        <v>47.8</v>
      </c>
      <c r="K530" t="str">
        <f>=IF(MOD(A530,10)&lt;7,"train","test")</f>
      </c>
      <c r="L530" s="5" t="str">
        <f>=$P$6+$P$7*D530+$P$8*E530+$P$9*F530+$P$10*G530+$P$11*H530+$P$12*I530</f>
      </c>
      <c r="M530" s="5" t="str">
        <f>=(J530-L530)^2</f>
      </c>
    </row>
    <row r="531">
      <c r="A531" t="n">
        <v>183044</v>
      </c>
      <c r="B531" t="s">
        <v>3013</v>
      </c>
      <c r="C531" t="s">
        <v>149</v>
      </c>
      <c r="D531" t="n">
        <v>18</v>
      </c>
      <c r="E531" t="n">
        <v>24762</v>
      </c>
      <c r="F531" t="n">
        <v>86</v>
      </c>
      <c r="G531" t="n">
        <v>16</v>
      </c>
      <c r="H531" t="n">
        <v>4.1739</v>
      </c>
      <c r="I531" t="n">
        <v>2.8</v>
      </c>
      <c r="J531" t="n">
        <v>76.7</v>
      </c>
      <c r="K531" t="str">
        <f>=IF(MOD(A531,10)&lt;7,"train","test")</f>
      </c>
      <c r="L531" s="5" t="str">
        <f>=$P$6+$P$7*D531+$P$8*E531+$P$9*F531+$P$10*G531+$P$11*H531+$P$12*I531</f>
      </c>
      <c r="M531" s="5" t="str">
        <f>=(J531-L531)^2</f>
      </c>
    </row>
    <row r="532">
      <c r="A532" t="n">
        <v>183062</v>
      </c>
      <c r="B532" t="s">
        <v>3015</v>
      </c>
      <c r="C532" t="s">
        <v>149</v>
      </c>
      <c r="D532" t="n">
        <v>24</v>
      </c>
      <c r="E532" t="n">
        <v>20405</v>
      </c>
      <c r="F532" t="n">
        <v>78</v>
      </c>
      <c r="G532" t="n">
        <v>16</v>
      </c>
      <c r="H532" t="n">
        <v>3.499</v>
      </c>
      <c r="I532" t="n">
        <v>1.3</v>
      </c>
      <c r="J532" t="n">
        <v>58.4</v>
      </c>
      <c r="K532" t="str">
        <f>=IF(MOD(A532,10)&lt;7,"train","test")</f>
      </c>
      <c r="L532" s="5" t="str">
        <f>=$P$6+$P$7*D532+$P$8*E532+$P$9*F532+$P$10*G532+$P$11*H532+$P$12*I532</f>
      </c>
      <c r="M532" s="5" t="str">
        <f>=(J532-L532)^2</f>
      </c>
    </row>
    <row r="533">
      <c r="A533" t="n">
        <v>183071</v>
      </c>
      <c r="B533" t="s">
        <v>3016</v>
      </c>
      <c r="C533" t="s">
        <v>149</v>
      </c>
      <c r="D533" t="n">
        <v>32</v>
      </c>
      <c r="E533" t="n">
        <v>13097</v>
      </c>
      <c r="F533" t="n">
        <v>68</v>
      </c>
      <c r="G533" t="n">
        <v>9</v>
      </c>
      <c r="H533" t="n">
        <v>3.2287</v>
      </c>
      <c r="I533" t="n">
        <v>4.1</v>
      </c>
      <c r="J533" t="n">
        <v>74.5</v>
      </c>
      <c r="K533" t="str">
        <f>=IF(MOD(A533,10)&lt;7,"train","test")</f>
      </c>
      <c r="L533" s="5" t="str">
        <f>=$P$6+$P$7*D533+$P$8*E533+$P$9*F533+$P$10*G533+$P$11*H533+$P$12*I533</f>
      </c>
      <c r="M533" s="5" t="str">
        <f>=(J533-L533)^2</f>
      </c>
    </row>
    <row r="534">
      <c r="A534" t="n">
        <v>183080</v>
      </c>
      <c r="B534" t="s">
        <v>3017</v>
      </c>
      <c r="C534" t="s">
        <v>149</v>
      </c>
      <c r="D534" t="n">
        <v>26</v>
      </c>
      <c r="E534" t="n">
        <v>20280</v>
      </c>
      <c r="F534" t="n">
        <v>71</v>
      </c>
      <c r="G534" t="n">
        <v>15</v>
      </c>
      <c r="H534" t="n">
        <v>3.6356</v>
      </c>
      <c r="I534" t="n">
        <v>1.3</v>
      </c>
      <c r="J534" t="n">
        <v>47.4</v>
      </c>
      <c r="K534" t="str">
        <f>=IF(MOD(A534,10)&lt;7,"train","test")</f>
      </c>
      <c r="L534" s="5" t="str">
        <f>=$P$6+$P$7*D534+$P$8*E534+$P$9*F534+$P$10*G534+$P$11*H534+$P$12*I534</f>
      </c>
      <c r="M534" s="5" t="str">
        <f>=(J534-L534)^2</f>
      </c>
    </row>
    <row r="535">
      <c r="A535" t="n">
        <v>183211</v>
      </c>
      <c r="B535" t="s">
        <v>3029</v>
      </c>
      <c r="C535" t="s">
        <v>163</v>
      </c>
      <c r="D535" t="n">
        <v>27</v>
      </c>
      <c r="E535" t="n">
        <v>28227</v>
      </c>
      <c r="F535" t="n">
        <v>76</v>
      </c>
      <c r="G535" t="n">
        <v>14</v>
      </c>
      <c r="H535" t="n">
        <v>3.5172</v>
      </c>
      <c r="I535" t="n">
        <v>4.5</v>
      </c>
      <c r="J535" t="n">
        <v>58</v>
      </c>
      <c r="K535" t="str">
        <f>=IF(MOD(A535,10)&lt;7,"train","test")</f>
      </c>
      <c r="L535" s="5" t="str">
        <f>=$P$6+$P$7*D535+$P$8*E535+$P$9*F535+$P$10*G535+$P$11*H535+$P$12*I535</f>
      </c>
      <c r="M535" s="5" t="str">
        <f>=(J535-L535)^2</f>
      </c>
    </row>
    <row r="536">
      <c r="A536" t="n">
        <v>183822</v>
      </c>
      <c r="B536" t="s">
        <v>3048</v>
      </c>
      <c r="C536" t="s">
        <v>163</v>
      </c>
      <c r="D536" t="n">
        <v>69</v>
      </c>
      <c r="E536" t="n">
        <v>18522</v>
      </c>
      <c r="F536" t="n">
        <v>59</v>
      </c>
      <c r="G536" t="n">
        <v>13</v>
      </c>
      <c r="H536" t="n">
        <v>3.0885</v>
      </c>
      <c r="I536" t="n">
        <v>2.6</v>
      </c>
      <c r="J536" t="n">
        <v>31.1</v>
      </c>
      <c r="K536" t="str">
        <f>=IF(MOD(A536,10)&lt;7,"train","test")</f>
      </c>
      <c r="L536" s="5" t="str">
        <f>=$P$6+$P$7*D536+$P$8*E536+$P$9*F536+$P$10*G536+$P$11*H536+$P$12*I536</f>
      </c>
      <c r="M536" s="5" t="str">
        <f>=(J536-L536)^2</f>
      </c>
    </row>
    <row r="537">
      <c r="A537" t="n">
        <v>183910</v>
      </c>
      <c r="B537" t="s">
        <v>3054</v>
      </c>
      <c r="C537" t="s">
        <v>163</v>
      </c>
      <c r="D537" t="n">
        <v>46</v>
      </c>
      <c r="E537" t="n">
        <v>23071</v>
      </c>
      <c r="F537" t="n">
        <v>73</v>
      </c>
      <c r="G537" t="n">
        <v>13</v>
      </c>
      <c r="H537" t="n">
        <v>3.3345</v>
      </c>
      <c r="I537" t="n">
        <v>4</v>
      </c>
      <c r="J537" t="n">
        <v>55.4</v>
      </c>
      <c r="K537" t="str">
        <f>=IF(MOD(A537,10)&lt;7,"train","test")</f>
      </c>
      <c r="L537" s="5" t="str">
        <f>=$P$6+$P$7*D537+$P$8*E537+$P$9*F537+$P$10*G537+$P$11*H537+$P$12*I537</f>
      </c>
      <c r="M537" s="5" t="str">
        <f>=(J537-L537)^2</f>
      </c>
    </row>
    <row r="538">
      <c r="A538" t="n">
        <v>183974</v>
      </c>
      <c r="B538" t="s">
        <v>3057</v>
      </c>
      <c r="C538" t="s">
        <v>163</v>
      </c>
      <c r="D538" t="n">
        <v>38</v>
      </c>
      <c r="E538" t="n">
        <v>22838</v>
      </c>
      <c r="F538" t="n">
        <v>75</v>
      </c>
      <c r="G538" t="n">
        <v>12</v>
      </c>
      <c r="H538" t="n">
        <v>3.2269</v>
      </c>
      <c r="I538" t="n">
        <v>2.2</v>
      </c>
      <c r="J538" t="n">
        <v>55.9</v>
      </c>
      <c r="K538" t="str">
        <f>=IF(MOD(A538,10)&lt;7,"train","test")</f>
      </c>
      <c r="L538" s="5" t="str">
        <f>=$P$6+$P$7*D538+$P$8*E538+$P$9*F538+$P$10*G538+$P$11*H538+$P$12*I538</f>
      </c>
      <c r="M538" s="5" t="str">
        <f>=(J538-L538)^2</f>
      </c>
    </row>
    <row r="539">
      <c r="A539" t="n">
        <v>184603</v>
      </c>
      <c r="B539" t="s">
        <v>3073</v>
      </c>
      <c r="C539" t="s">
        <v>163</v>
      </c>
      <c r="D539" t="n">
        <v>22</v>
      </c>
      <c r="E539" t="n">
        <v>17121</v>
      </c>
      <c r="F539" t="n">
        <v>76</v>
      </c>
      <c r="G539" t="n">
        <v>14</v>
      </c>
      <c r="H539" t="n">
        <v>3.9643</v>
      </c>
      <c r="I539" t="n">
        <v>5.5</v>
      </c>
      <c r="J539" t="n">
        <v>62.2</v>
      </c>
      <c r="K539" t="str">
        <f>=IF(MOD(A539,10)&lt;7,"train","test")</f>
      </c>
      <c r="L539" s="5" t="str">
        <f>=$P$6+$P$7*D539+$P$8*E539+$P$9*F539+$P$10*G539+$P$11*H539+$P$12*I539</f>
      </c>
      <c r="M539" s="5" t="str">
        <f>=(J539-L539)^2</f>
      </c>
    </row>
    <row r="540">
      <c r="A540" t="n">
        <v>184612</v>
      </c>
      <c r="B540" t="s">
        <v>3075</v>
      </c>
      <c r="C540" t="s">
        <v>163</v>
      </c>
      <c r="D540" t="n">
        <v>52</v>
      </c>
      <c r="E540" t="n">
        <v>15818</v>
      </c>
      <c r="F540" t="n">
        <v>80</v>
      </c>
      <c r="G540" t="n">
        <v>15</v>
      </c>
      <c r="H540" t="n">
        <v>3.4285</v>
      </c>
      <c r="I540" t="n">
        <v>6.2</v>
      </c>
      <c r="J540" t="n">
        <v>49.4</v>
      </c>
      <c r="K540" t="str">
        <f>=IF(MOD(A540,10)&lt;7,"train","test")</f>
      </c>
      <c r="L540" s="5" t="str">
        <f>=$P$6+$P$7*D540+$P$8*E540+$P$9*F540+$P$10*G540+$P$11*H540+$P$12*I540</f>
      </c>
      <c r="M540" s="5" t="str">
        <f>=(J540-L540)^2</f>
      </c>
    </row>
    <row r="541">
      <c r="A541" t="n">
        <v>184694</v>
      </c>
      <c r="B541" t="s">
        <v>3077</v>
      </c>
      <c r="C541" t="s">
        <v>163</v>
      </c>
      <c r="D541" t="n">
        <v>35</v>
      </c>
      <c r="E541" t="n">
        <v>26472</v>
      </c>
      <c r="F541" t="n">
        <v>77</v>
      </c>
      <c r="G541" t="n">
        <v>11</v>
      </c>
      <c r="H541" t="n">
        <v>3.5496</v>
      </c>
      <c r="I541" t="n">
        <v>4.9</v>
      </c>
      <c r="J541" t="n">
        <v>72.3</v>
      </c>
      <c r="K541" t="str">
        <f>=IF(MOD(A541,10)&lt;7,"train","test")</f>
      </c>
      <c r="L541" s="5" t="str">
        <f>=$P$6+$P$7*D541+$P$8*E541+$P$9*F541+$P$10*G541+$P$11*H541+$P$12*I541</f>
      </c>
      <c r="M541" s="5" t="str">
        <f>=(J541-L541)^2</f>
      </c>
    </row>
    <row r="542">
      <c r="A542" t="n">
        <v>184773</v>
      </c>
      <c r="B542" t="s">
        <v>3080</v>
      </c>
      <c r="C542" t="s">
        <v>163</v>
      </c>
      <c r="D542" t="n">
        <v>30</v>
      </c>
      <c r="E542" t="n">
        <v>21072</v>
      </c>
      <c r="F542" t="n">
        <v>76</v>
      </c>
      <c r="G542" t="n">
        <v>10</v>
      </c>
      <c r="H542" t="n">
        <v>3.3735</v>
      </c>
      <c r="I542" t="n">
        <v>2.8</v>
      </c>
      <c r="J542" t="n">
        <v>55.1</v>
      </c>
      <c r="K542" t="str">
        <f>=IF(MOD(A542,10)&lt;7,"train","test")</f>
      </c>
      <c r="L542" s="5" t="str">
        <f>=$P$6+$P$7*D542+$P$8*E542+$P$9*F542+$P$10*G542+$P$11*H542+$P$12*I542</f>
      </c>
      <c r="M542" s="5" t="str">
        <f>=(J542-L542)^2</f>
      </c>
    </row>
    <row r="543">
      <c r="A543" t="n">
        <v>184782</v>
      </c>
      <c r="B543" t="s">
        <v>3081</v>
      </c>
      <c r="C543" t="s">
        <v>149</v>
      </c>
      <c r="D543" t="n">
        <v>31</v>
      </c>
      <c r="E543" t="n">
        <v>22237</v>
      </c>
      <c r="F543" t="n">
        <v>82</v>
      </c>
      <c r="G543" t="n">
        <v>16</v>
      </c>
      <c r="H543" t="n">
        <v>4.3516</v>
      </c>
      <c r="I543" t="n">
        <v>5.7</v>
      </c>
      <c r="J543" t="n">
        <v>68.2</v>
      </c>
      <c r="K543" t="str">
        <f>=IF(MOD(A543,10)&lt;7,"train","test")</f>
      </c>
      <c r="L543" s="5" t="str">
        <f>=$P$6+$P$7*D543+$P$8*E543+$P$9*F543+$P$10*G543+$P$11*H543+$P$12*I543</f>
      </c>
      <c r="M543" s="5" t="str">
        <f>=(J543-L543)^2</f>
      </c>
    </row>
    <row r="544">
      <c r="A544" t="n">
        <v>185262</v>
      </c>
      <c r="B544" t="s">
        <v>3095</v>
      </c>
      <c r="C544" t="s">
        <v>149</v>
      </c>
      <c r="D544" t="n">
        <v>46</v>
      </c>
      <c r="E544" t="n">
        <v>11593</v>
      </c>
      <c r="F544" t="n">
        <v>75</v>
      </c>
      <c r="G544" t="n">
        <v>17</v>
      </c>
      <c r="H544" t="n">
        <v>4.1768</v>
      </c>
      <c r="I544" t="n">
        <v>5.1</v>
      </c>
      <c r="J544" t="n">
        <v>43.4</v>
      </c>
      <c r="K544" t="str">
        <f>=IF(MOD(A544,10)&lt;7,"train","test")</f>
      </c>
      <c r="L544" s="5" t="str">
        <f>=$P$6+$P$7*D544+$P$8*E544+$P$9*F544+$P$10*G544+$P$11*H544+$P$12*I544</f>
      </c>
      <c r="M544" s="5" t="str">
        <f>=(J544-L544)^2</f>
      </c>
    </row>
    <row r="545">
      <c r="A545" t="n">
        <v>185572</v>
      </c>
      <c r="B545" t="s">
        <v>3103</v>
      </c>
      <c r="C545" t="s">
        <v>163</v>
      </c>
      <c r="D545" t="n">
        <v>30</v>
      </c>
      <c r="E545" t="n">
        <v>33228</v>
      </c>
      <c r="F545" t="n">
        <v>81</v>
      </c>
      <c r="G545" t="n">
        <v>12</v>
      </c>
      <c r="H545" t="n">
        <v>3.7346</v>
      </c>
      <c r="I545" t="n">
        <v>2.3</v>
      </c>
      <c r="J545" t="n">
        <v>70.3</v>
      </c>
      <c r="K545" t="str">
        <f>=IF(MOD(A545,10)&lt;7,"train","test")</f>
      </c>
      <c r="L545" s="5" t="str">
        <f>=$P$6+$P$7*D545+$P$8*E545+$P$9*F545+$P$10*G545+$P$11*H545+$P$12*I545</f>
      </c>
      <c r="M545" s="5" t="str">
        <f>=(J545-L545)^2</f>
      </c>
    </row>
    <row r="546">
      <c r="A546" t="n">
        <v>185590</v>
      </c>
      <c r="B546" t="s">
        <v>3105</v>
      </c>
      <c r="C546" t="s">
        <v>149</v>
      </c>
      <c r="D546" t="n">
        <v>44</v>
      </c>
      <c r="E546" t="n">
        <v>13880</v>
      </c>
      <c r="F546" t="n">
        <v>80</v>
      </c>
      <c r="G546" t="n">
        <v>17</v>
      </c>
      <c r="H546" t="n">
        <v>4.3975</v>
      </c>
      <c r="I546" t="n">
        <v>6.7</v>
      </c>
      <c r="J546" t="n">
        <v>64.3</v>
      </c>
      <c r="K546" t="str">
        <f>=IF(MOD(A546,10)&lt;7,"train","test")</f>
      </c>
      <c r="L546" s="5" t="str">
        <f>=$P$6+$P$7*D546+$P$8*E546+$P$9*F546+$P$10*G546+$P$11*H546+$P$12*I546</f>
      </c>
      <c r="M546" s="5" t="str">
        <f>=(J546-L546)^2</f>
      </c>
    </row>
    <row r="547">
      <c r="A547" t="n">
        <v>186131</v>
      </c>
      <c r="B547" t="s">
        <v>3125</v>
      </c>
      <c r="C547" t="s">
        <v>163</v>
      </c>
      <c r="D547" t="n">
        <v>19</v>
      </c>
      <c r="E547" t="n">
        <v>19811</v>
      </c>
      <c r="F547" t="n">
        <v>97</v>
      </c>
      <c r="G547" t="n">
        <v>5</v>
      </c>
      <c r="H547" t="n">
        <v>3.9516</v>
      </c>
      <c r="I547" t="n">
        <v>23.1</v>
      </c>
      <c r="J547" t="n">
        <v>97.1</v>
      </c>
      <c r="K547" t="str">
        <f>=IF(MOD(A547,10)&lt;7,"train","test")</f>
      </c>
      <c r="L547" s="5" t="str">
        <f>=$P$6+$P$7*D547+$P$8*E547+$P$9*F547+$P$10*G547+$P$11*H547+$P$12*I547</f>
      </c>
      <c r="M547" s="5" t="str">
        <f>=(J547-L547)^2</f>
      </c>
    </row>
    <row r="548">
      <c r="A548" t="n">
        <v>186186</v>
      </c>
      <c r="B548" t="s">
        <v>3126</v>
      </c>
      <c r="C548" t="s">
        <v>163</v>
      </c>
      <c r="D548" t="n">
        <v>38</v>
      </c>
      <c r="E548" t="n">
        <v>14947</v>
      </c>
      <c r="F548" t="n">
        <v>88</v>
      </c>
      <c r="G548" t="n">
        <v>12</v>
      </c>
      <c r="H548" t="n">
        <v>2.3892</v>
      </c>
      <c r="I548" t="n">
        <v>0</v>
      </c>
      <c r="J548" t="n">
        <v>18.3</v>
      </c>
      <c r="K548" t="str">
        <f>=IF(MOD(A548,10)&lt;7,"train","test")</f>
      </c>
      <c r="L548" s="5" t="str">
        <f>=$P$6+$P$7*D548+$P$8*E548+$P$9*F548+$P$10*G548+$P$11*H548+$P$12*I548</f>
      </c>
      <c r="M548" s="5" t="str">
        <f>=(J548-L548)^2</f>
      </c>
    </row>
    <row r="549">
      <c r="A549" t="n">
        <v>186201</v>
      </c>
      <c r="B549" t="s">
        <v>3128</v>
      </c>
      <c r="C549" t="s">
        <v>149</v>
      </c>
      <c r="D549" t="n">
        <v>27</v>
      </c>
      <c r="E549" t="n">
        <v>17348</v>
      </c>
      <c r="F549" t="n">
        <v>87</v>
      </c>
      <c r="G549" t="n">
        <v>16</v>
      </c>
      <c r="H549" t="n">
        <v>3.7912</v>
      </c>
      <c r="I549" t="n">
        <v>10.3</v>
      </c>
      <c r="J549" t="n">
        <v>71.9</v>
      </c>
      <c r="K549" t="str">
        <f>=IF(MOD(A549,10)&lt;7,"train","test")</f>
      </c>
      <c r="L549" s="5" t="str">
        <f>=$P$6+$P$7*D549+$P$8*E549+$P$9*F549+$P$10*G549+$P$11*H549+$P$12*I549</f>
      </c>
      <c r="M549" s="5" t="str">
        <f>=(J549-L549)^2</f>
      </c>
    </row>
    <row r="550">
      <c r="A550" t="n">
        <v>186283</v>
      </c>
      <c r="B550" t="s">
        <v>3131</v>
      </c>
      <c r="C550" t="s">
        <v>163</v>
      </c>
      <c r="D550" t="n">
        <v>33</v>
      </c>
      <c r="E550" t="n">
        <v>26618</v>
      </c>
      <c r="F550" t="n">
        <v>82</v>
      </c>
      <c r="G550" t="n">
        <v>12</v>
      </c>
      <c r="H550" t="n">
        <v>3.6827</v>
      </c>
      <c r="I550" t="n">
        <v>5.9</v>
      </c>
      <c r="J550" t="n">
        <v>63.3</v>
      </c>
      <c r="K550" t="str">
        <f>=IF(MOD(A550,10)&lt;7,"train","test")</f>
      </c>
      <c r="L550" s="5" t="str">
        <f>=$P$6+$P$7*D550+$P$8*E550+$P$9*F550+$P$10*G550+$P$11*H550+$P$12*I550</f>
      </c>
      <c r="M550" s="5" t="str">
        <f>=(J550-L550)^2</f>
      </c>
    </row>
    <row r="551">
      <c r="A551" t="n">
        <v>186371</v>
      </c>
      <c r="B551" t="s">
        <v>3132</v>
      </c>
      <c r="C551" t="s">
        <v>149</v>
      </c>
      <c r="D551" t="n">
        <v>44</v>
      </c>
      <c r="E551" t="n">
        <v>18735</v>
      </c>
      <c r="F551" t="n">
        <v>82</v>
      </c>
      <c r="G551" t="n">
        <v>12</v>
      </c>
      <c r="H551" t="n">
        <v>3.8351</v>
      </c>
      <c r="I551" t="n">
        <v>11.8</v>
      </c>
      <c r="J551" t="n">
        <v>66.4</v>
      </c>
      <c r="K551" t="str">
        <f>=IF(MOD(A551,10)&lt;7,"train","test")</f>
      </c>
      <c r="L551" s="5" t="str">
        <f>=$P$6+$P$7*D551+$P$8*E551+$P$9*F551+$P$10*G551+$P$11*H551+$P$12*I551</f>
      </c>
      <c r="M551" s="5" t="str">
        <f>=(J551-L551)^2</f>
      </c>
    </row>
    <row r="552">
      <c r="A552" t="n">
        <v>186380</v>
      </c>
      <c r="B552" t="s">
        <v>3133</v>
      </c>
      <c r="C552" t="s">
        <v>149</v>
      </c>
      <c r="D552" t="n">
        <v>27</v>
      </c>
      <c r="E552" t="n">
        <v>19052</v>
      </c>
      <c r="F552" t="n">
        <v>93</v>
      </c>
      <c r="G552" t="n">
        <v>15</v>
      </c>
      <c r="H552" t="n">
        <v>4.7554</v>
      </c>
      <c r="I552" t="n">
        <v>31.5</v>
      </c>
      <c r="J552" t="n">
        <v>85</v>
      </c>
      <c r="K552" t="str">
        <f>=IF(MOD(A552,10)&lt;7,"train","test")</f>
      </c>
      <c r="L552" s="5" t="str">
        <f>=$P$6+$P$7*D552+$P$8*E552+$P$9*F552+$P$10*G552+$P$11*H552+$P$12*I552</f>
      </c>
      <c r="M552" s="5" t="str">
        <f>=(J552-L552)^2</f>
      </c>
    </row>
    <row r="553">
      <c r="A553" t="n">
        <v>186432</v>
      </c>
      <c r="B553" t="s">
        <v>3137</v>
      </c>
      <c r="C553" t="s">
        <v>163</v>
      </c>
      <c r="D553" t="n">
        <v>54</v>
      </c>
      <c r="E553" t="n">
        <v>14486</v>
      </c>
      <c r="F553" t="n">
        <v>72</v>
      </c>
      <c r="G553" t="n">
        <v>11</v>
      </c>
      <c r="H553" t="n">
        <v>3.6482</v>
      </c>
      <c r="I553" t="n">
        <v>8.9</v>
      </c>
      <c r="J553" t="n">
        <v>63.1</v>
      </c>
      <c r="K553" t="str">
        <f>=IF(MOD(A553,10)&lt;7,"train","test")</f>
      </c>
      <c r="L553" s="5" t="str">
        <f>=$P$6+$P$7*D553+$P$8*E553+$P$9*F553+$P$10*G553+$P$11*H553+$P$12*I553</f>
      </c>
      <c r="M553" s="5" t="str">
        <f>=(J553-L553)^2</f>
      </c>
    </row>
    <row r="554">
      <c r="A554" t="n">
        <v>186584</v>
      </c>
      <c r="B554" t="s">
        <v>3140</v>
      </c>
      <c r="C554" t="s">
        <v>163</v>
      </c>
      <c r="D554" t="n">
        <v>30</v>
      </c>
      <c r="E554" t="n">
        <v>31642</v>
      </c>
      <c r="F554" t="n">
        <v>85</v>
      </c>
      <c r="G554" t="n">
        <v>14</v>
      </c>
      <c r="H554" t="n">
        <v>4.0986</v>
      </c>
      <c r="I554" t="n">
        <v>10</v>
      </c>
      <c r="J554" t="n">
        <v>71.5</v>
      </c>
      <c r="K554" t="str">
        <f>=IF(MOD(A554,10)&lt;7,"train","test")</f>
      </c>
      <c r="L554" s="5" t="str">
        <f>=$P$6+$P$7*D554+$P$8*E554+$P$9*F554+$P$10*G554+$P$11*H554+$P$12*I554</f>
      </c>
      <c r="M554" s="5" t="str">
        <f>=(J554-L554)^2</f>
      </c>
    </row>
    <row r="555">
      <c r="A555" t="n">
        <v>186876</v>
      </c>
      <c r="B555" t="s">
        <v>3149</v>
      </c>
      <c r="C555" t="s">
        <v>149</v>
      </c>
      <c r="D555" t="n">
        <v>41</v>
      </c>
      <c r="E555" t="n">
        <v>19752</v>
      </c>
      <c r="F555" t="n">
        <v>77</v>
      </c>
      <c r="G555" t="n">
        <v>17</v>
      </c>
      <c r="H555" t="n">
        <v>4.068</v>
      </c>
      <c r="I555" t="n">
        <v>7.2</v>
      </c>
      <c r="J555" t="n">
        <v>72</v>
      </c>
      <c r="K555" t="str">
        <f>=IF(MOD(A555,10)&lt;7,"train","test")</f>
      </c>
      <c r="L555" s="5" t="str">
        <f>=$P$6+$P$7*D555+$P$8*E555+$P$9*F555+$P$10*G555+$P$11*H555+$P$12*I555</f>
      </c>
      <c r="M555" s="5" t="str">
        <f>=(J555-L555)^2</f>
      </c>
    </row>
    <row r="556">
      <c r="A556" t="n">
        <v>187134</v>
      </c>
      <c r="B556" t="s">
        <v>3156</v>
      </c>
      <c r="C556" t="s">
        <v>149</v>
      </c>
      <c r="D556" t="n">
        <v>20</v>
      </c>
      <c r="E556" t="n">
        <v>22379</v>
      </c>
      <c r="F556" t="n">
        <v>90</v>
      </c>
      <c r="G556" t="n">
        <v>13</v>
      </c>
      <c r="H556" t="n">
        <v>3.9422</v>
      </c>
      <c r="I556" t="n">
        <v>10.8</v>
      </c>
      <c r="J556" t="n">
        <v>85.2</v>
      </c>
      <c r="K556" t="str">
        <f>=IF(MOD(A556,10)&lt;7,"train","test")</f>
      </c>
      <c r="L556" s="5" t="str">
        <f>=$P$6+$P$7*D556+$P$8*E556+$P$9*F556+$P$10*G556+$P$11*H556+$P$12*I556</f>
      </c>
      <c r="M556" s="5" t="str">
        <f>=(J556-L556)^2</f>
      </c>
    </row>
    <row r="557">
      <c r="A557" t="n">
        <v>187444</v>
      </c>
      <c r="B557" t="s">
        <v>3160</v>
      </c>
      <c r="C557" t="s">
        <v>149</v>
      </c>
      <c r="D557" t="n">
        <v>44</v>
      </c>
      <c r="E557" t="n">
        <v>16999</v>
      </c>
      <c r="F557" t="n">
        <v>73</v>
      </c>
      <c r="G557" t="n">
        <v>17</v>
      </c>
      <c r="H557" t="n">
        <v>4.0546</v>
      </c>
      <c r="I557" t="n">
        <v>8</v>
      </c>
      <c r="J557" t="n">
        <v>47.7</v>
      </c>
      <c r="K557" t="str">
        <f>=IF(MOD(A557,10)&lt;7,"train","test")</f>
      </c>
      <c r="L557" s="5" t="str">
        <f>=$P$6+$P$7*D557+$P$8*E557+$P$9*F557+$P$10*G557+$P$11*H557+$P$12*I557</f>
      </c>
      <c r="M557" s="5" t="str">
        <f>=(J557-L557)^2</f>
      </c>
    </row>
    <row r="558">
      <c r="A558" t="n">
        <v>187985</v>
      </c>
      <c r="B558" t="s">
        <v>3185</v>
      </c>
      <c r="C558" t="s">
        <v>149</v>
      </c>
      <c r="D558" t="n">
        <v>36</v>
      </c>
      <c r="E558" t="n">
        <v>7528</v>
      </c>
      <c r="F558" t="n">
        <v>73</v>
      </c>
      <c r="G558" t="n">
        <v>15</v>
      </c>
      <c r="H558" t="n">
        <v>4.3853</v>
      </c>
      <c r="I558" t="n">
        <v>4.3</v>
      </c>
      <c r="J558" t="n">
        <v>52.1</v>
      </c>
      <c r="K558" t="str">
        <f>=IF(MOD(A558,10)&lt;7,"train","test")</f>
      </c>
      <c r="L558" s="5" t="str">
        <f>=$P$6+$P$7*D558+$P$8*E558+$P$9*F558+$P$10*G558+$P$11*H558+$P$12*I558</f>
      </c>
      <c r="M558" s="5" t="str">
        <f>=(J558-L558)^2</f>
      </c>
    </row>
    <row r="559">
      <c r="A559" t="n">
        <v>188030</v>
      </c>
      <c r="B559" t="s">
        <v>3191</v>
      </c>
      <c r="C559" t="s">
        <v>149</v>
      </c>
      <c r="D559" t="n">
        <v>40</v>
      </c>
      <c r="E559" t="n">
        <v>8353</v>
      </c>
      <c r="F559" t="n">
        <v>75</v>
      </c>
      <c r="G559" t="n">
        <v>15</v>
      </c>
      <c r="H559" t="n">
        <v>4.2116</v>
      </c>
      <c r="I559" t="n">
        <v>1.1</v>
      </c>
      <c r="J559" t="n">
        <v>52.2</v>
      </c>
      <c r="K559" t="str">
        <f>=IF(MOD(A559,10)&lt;7,"train","test")</f>
      </c>
      <c r="L559" s="5" t="str">
        <f>=$P$6+$P$7*D559+$P$8*E559+$P$9*F559+$P$10*G559+$P$11*H559+$P$12*I559</f>
      </c>
      <c r="M559" s="5" t="str">
        <f>=(J559-L559)^2</f>
      </c>
    </row>
    <row r="560">
      <c r="A560" t="n">
        <v>188182</v>
      </c>
      <c r="B560" t="s">
        <v>3198</v>
      </c>
      <c r="C560" t="s">
        <v>163</v>
      </c>
      <c r="D560" t="n">
        <v>56</v>
      </c>
      <c r="E560" t="n">
        <v>20438</v>
      </c>
      <c r="F560" t="n">
        <v>53</v>
      </c>
      <c r="G560" t="n">
        <v>21</v>
      </c>
      <c r="H560" t="n">
        <v>3.0374</v>
      </c>
      <c r="I560" t="n">
        <v>0</v>
      </c>
      <c r="J560" t="n">
        <v>26.7</v>
      </c>
      <c r="K560" t="str">
        <f>=IF(MOD(A560,10)&lt;7,"train","test")</f>
      </c>
      <c r="L560" s="5" t="str">
        <f>=$P$6+$P$7*D560+$P$8*E560+$P$9*F560+$P$10*G560+$P$11*H560+$P$12*I560</f>
      </c>
      <c r="M560" s="5" t="str">
        <f>=(J560-L560)^2</f>
      </c>
    </row>
    <row r="561">
      <c r="A561" t="n">
        <v>188304</v>
      </c>
      <c r="B561" t="s">
        <v>3205</v>
      </c>
      <c r="C561" t="s">
        <v>149</v>
      </c>
      <c r="D561" t="n">
        <v>42</v>
      </c>
      <c r="E561" t="n">
        <v>8712</v>
      </c>
      <c r="F561" t="n">
        <v>54</v>
      </c>
      <c r="G561" t="n">
        <v>13</v>
      </c>
      <c r="H561" t="n">
        <v>3.618</v>
      </c>
      <c r="I561" t="n">
        <v>0.8</v>
      </c>
      <c r="J561" t="n">
        <v>26.2</v>
      </c>
      <c r="K561" t="str">
        <f>=IF(MOD(A561,10)&lt;7,"train","test")</f>
      </c>
      <c r="L561" s="5" t="str">
        <f>=$P$6+$P$7*D561+$P$8*E561+$P$9*F561+$P$10*G561+$P$11*H561+$P$12*I561</f>
      </c>
      <c r="M561" s="5" t="str">
        <f>=(J561-L561)^2</f>
      </c>
    </row>
    <row r="562">
      <c r="A562" t="n">
        <v>188340</v>
      </c>
      <c r="B562" t="s">
        <v>3207</v>
      </c>
      <c r="C562" t="s">
        <v>163</v>
      </c>
      <c r="D562" t="n">
        <v>53</v>
      </c>
      <c r="E562" t="n">
        <v>37171</v>
      </c>
      <c r="F562" t="n">
        <v>68</v>
      </c>
      <c r="G562" t="n">
        <v>14</v>
      </c>
      <c r="H562" t="n">
        <v>3.2095</v>
      </c>
      <c r="I562" t="n">
        <v>12.8</v>
      </c>
      <c r="J562" t="n">
        <v>43.2</v>
      </c>
      <c r="K562" t="str">
        <f>=IF(MOD(A562,10)&lt;7,"train","test")</f>
      </c>
      <c r="L562" s="5" t="str">
        <f>=$P$6+$P$7*D562+$P$8*E562+$P$9*F562+$P$10*G562+$P$11*H562+$P$12*I562</f>
      </c>
      <c r="M562" s="5" t="str">
        <f>=(J562-L562)^2</f>
      </c>
    </row>
    <row r="563">
      <c r="A563" t="n">
        <v>188526</v>
      </c>
      <c r="B563" t="s">
        <v>3213</v>
      </c>
      <c r="C563" t="s">
        <v>163</v>
      </c>
      <c r="D563" t="n">
        <v>29</v>
      </c>
      <c r="E563" t="n">
        <v>26804</v>
      </c>
      <c r="F563" t="n">
        <v>86</v>
      </c>
      <c r="G563" t="n">
        <v>10</v>
      </c>
      <c r="H563" t="n">
        <v>3.0043</v>
      </c>
      <c r="I563" t="n">
        <v>19.4</v>
      </c>
      <c r="J563" t="n">
        <v>60</v>
      </c>
      <c r="K563" t="str">
        <f>=IF(MOD(A563,10)&lt;7,"train","test")</f>
      </c>
      <c r="L563" s="5" t="str">
        <f>=$P$6+$P$7*D563+$P$8*E563+$P$9*F563+$P$10*G563+$P$11*H563+$P$12*I563</f>
      </c>
      <c r="M563" s="5" t="str">
        <f>=(J563-L563)^2</f>
      </c>
    </row>
    <row r="564">
      <c r="A564" t="n">
        <v>188641</v>
      </c>
      <c r="B564" t="s">
        <v>3216</v>
      </c>
      <c r="C564" t="s">
        <v>163</v>
      </c>
      <c r="D564" t="n">
        <v>39</v>
      </c>
      <c r="E564" t="n">
        <v>26127</v>
      </c>
      <c r="F564" t="n">
        <v>77</v>
      </c>
      <c r="G564" t="n">
        <v>10</v>
      </c>
      <c r="H564" t="n">
        <v>3.3467</v>
      </c>
      <c r="I564" t="n">
        <v>1.4</v>
      </c>
      <c r="J564" t="n">
        <v>55.5</v>
      </c>
      <c r="K564" t="str">
        <f>=IF(MOD(A564,10)&lt;7,"train","test")</f>
      </c>
      <c r="L564" s="5" t="str">
        <f>=$P$6+$P$7*D564+$P$8*E564+$P$9*F564+$P$10*G564+$P$11*H564+$P$12*I564</f>
      </c>
      <c r="M564" s="5" t="str">
        <f>=(J564-L564)^2</f>
      </c>
    </row>
    <row r="565">
      <c r="A565" t="n">
        <v>188854</v>
      </c>
      <c r="B565" t="s">
        <v>3225</v>
      </c>
      <c r="C565" t="s">
        <v>163</v>
      </c>
      <c r="D565" t="n">
        <v>36</v>
      </c>
      <c r="E565" t="n">
        <v>46130</v>
      </c>
      <c r="F565" t="n">
        <v>75</v>
      </c>
      <c r="G565" t="n">
        <v>6</v>
      </c>
      <c r="H565" t="n">
        <v>3.255</v>
      </c>
      <c r="I565" t="n">
        <v>1.7</v>
      </c>
      <c r="J565" t="n">
        <v>58.7</v>
      </c>
      <c r="K565" t="str">
        <f>=IF(MOD(A565,10)&lt;7,"train","test")</f>
      </c>
      <c r="L565" s="5" t="str">
        <f>=$P$6+$P$7*D565+$P$8*E565+$P$9*F565+$P$10*G565+$P$11*H565+$P$12*I565</f>
      </c>
      <c r="M565" s="5" t="str">
        <f>=(J565-L565)^2</f>
      </c>
    </row>
    <row r="566">
      <c r="A566" t="n">
        <v>189413</v>
      </c>
      <c r="B566" t="s">
        <v>3242</v>
      </c>
      <c r="C566" t="s">
        <v>163</v>
      </c>
      <c r="D566" t="n">
        <v>85</v>
      </c>
      <c r="E566" t="n">
        <v>14102</v>
      </c>
      <c r="F566" t="n">
        <v>85</v>
      </c>
      <c r="G566" t="n">
        <v>20</v>
      </c>
      <c r="H566" t="n">
        <v>2.7672</v>
      </c>
      <c r="I566" t="n">
        <v>0.4</v>
      </c>
      <c r="J566" t="n">
        <v>26</v>
      </c>
      <c r="K566" t="str">
        <f>=IF(MOD(A566,10)&lt;7,"train","test")</f>
      </c>
      <c r="L566" s="5" t="str">
        <f>=$P$6+$P$7*D566+$P$8*E566+$P$9*F566+$P$10*G566+$P$11*H566+$P$12*I566</f>
      </c>
      <c r="M566" s="5" t="str">
        <f>=(J566-L566)^2</f>
      </c>
    </row>
    <row r="567">
      <c r="A567" t="n">
        <v>189705</v>
      </c>
      <c r="B567" t="s">
        <v>3254</v>
      </c>
      <c r="C567" t="s">
        <v>163</v>
      </c>
      <c r="D567" t="n">
        <v>27</v>
      </c>
      <c r="E567" t="n">
        <v>19321</v>
      </c>
      <c r="F567" t="n">
        <v>80</v>
      </c>
      <c r="G567" t="n">
        <v>11</v>
      </c>
      <c r="H567" t="n">
        <v>3.4562</v>
      </c>
      <c r="I567" t="n">
        <v>3.3</v>
      </c>
      <c r="J567" t="n">
        <v>70.7</v>
      </c>
      <c r="K567" t="str">
        <f>=IF(MOD(A567,10)&lt;7,"train","test")</f>
      </c>
      <c r="L567" s="5" t="str">
        <f>=$P$6+$P$7*D567+$P$8*E567+$P$9*F567+$P$10*G567+$P$11*H567+$P$12*I567</f>
      </c>
      <c r="M567" s="5" t="str">
        <f>=(J567-L567)^2</f>
      </c>
    </row>
    <row r="568">
      <c r="A568" t="n">
        <v>190044</v>
      </c>
      <c r="B568" t="s">
        <v>3263</v>
      </c>
      <c r="C568" t="s">
        <v>163</v>
      </c>
      <c r="D568" t="n">
        <v>20</v>
      </c>
      <c r="E568" t="n">
        <v>33192</v>
      </c>
      <c r="F568" t="n">
        <v>85</v>
      </c>
      <c r="G568" t="n">
        <v>12</v>
      </c>
      <c r="H568" t="n">
        <v>3.6072</v>
      </c>
      <c r="I568" t="n">
        <v>3</v>
      </c>
      <c r="J568" t="n">
        <v>73.6</v>
      </c>
      <c r="K568" t="str">
        <f>=IF(MOD(A568,10)&lt;7,"train","test")</f>
      </c>
      <c r="L568" s="5" t="str">
        <f>=$P$6+$P$7*D568+$P$8*E568+$P$9*F568+$P$10*G568+$P$11*H568+$P$12*I568</f>
      </c>
      <c r="M568" s="5" t="str">
        <f>=(J568-L568)^2</f>
      </c>
    </row>
    <row r="569">
      <c r="A569" t="n">
        <v>190114</v>
      </c>
      <c r="B569" t="s">
        <v>3272</v>
      </c>
      <c r="C569" t="s">
        <v>163</v>
      </c>
      <c r="D569" t="n">
        <v>61</v>
      </c>
      <c r="E569" t="n">
        <v>27481</v>
      </c>
      <c r="F569" t="n">
        <v>38</v>
      </c>
      <c r="G569" t="n">
        <v>13</v>
      </c>
      <c r="H569" t="n">
        <v>2.9643</v>
      </c>
      <c r="I569" t="n">
        <v>2.2</v>
      </c>
      <c r="J569" t="n">
        <v>21.1</v>
      </c>
      <c r="K569" t="str">
        <f>=IF(MOD(A569,10)&lt;7,"train","test")</f>
      </c>
      <c r="L569" s="5" t="str">
        <f>=$P$6+$P$7*D569+$P$8*E569+$P$9*F569+$P$10*G569+$P$11*H569+$P$12*I569</f>
      </c>
      <c r="M569" s="5" t="str">
        <f>=(J569-L569)^2</f>
      </c>
    </row>
    <row r="570">
      <c r="A570" t="n">
        <v>190150</v>
      </c>
      <c r="B570" t="s">
        <v>3273</v>
      </c>
      <c r="C570" t="s">
        <v>163</v>
      </c>
      <c r="D570" t="n">
        <v>23</v>
      </c>
      <c r="E570" t="n">
        <v>20869</v>
      </c>
      <c r="F570" t="n">
        <v>97</v>
      </c>
      <c r="G570" t="n">
        <v>6</v>
      </c>
      <c r="H570" t="n">
        <v>4.5793</v>
      </c>
      <c r="I570" t="n">
        <v>18.2</v>
      </c>
      <c r="J570" t="n">
        <v>95</v>
      </c>
      <c r="K570" t="str">
        <f>=IF(MOD(A570,10)&lt;7,"train","test")</f>
      </c>
      <c r="L570" s="5" t="str">
        <f>=$P$6+$P$7*D570+$P$8*E570+$P$9*F570+$P$10*G570+$P$11*H570+$P$12*I570</f>
      </c>
      <c r="M570" s="5" t="str">
        <f>=(J570-L570)^2</f>
      </c>
    </row>
    <row r="571">
      <c r="A571" t="n">
        <v>190372</v>
      </c>
      <c r="B571" t="s">
        <v>3279</v>
      </c>
      <c r="C571" t="s">
        <v>163</v>
      </c>
      <c r="D571" t="n">
        <v>28</v>
      </c>
      <c r="E571" t="n">
        <v>28199</v>
      </c>
      <c r="F571" t="n">
        <v>91</v>
      </c>
      <c r="G571" t="n">
        <v>9</v>
      </c>
      <c r="H571" t="n">
        <v>2.9912</v>
      </c>
      <c r="I571" t="n">
        <v>30.4</v>
      </c>
      <c r="J571" t="n">
        <v>80.3</v>
      </c>
      <c r="K571" t="str">
        <f>=IF(MOD(A571,10)&lt;7,"train","test")</f>
      </c>
      <c r="L571" s="5" t="str">
        <f>=$P$6+$P$7*D571+$P$8*E571+$P$9*F571+$P$10*G571+$P$11*H571+$P$12*I571</f>
      </c>
      <c r="M571" s="5" t="str">
        <f>=(J571-L571)^2</f>
      </c>
    </row>
    <row r="572">
      <c r="A572" t="n">
        <v>190415</v>
      </c>
      <c r="B572" t="s">
        <v>3280</v>
      </c>
      <c r="C572" t="s">
        <v>163</v>
      </c>
      <c r="D572" t="n">
        <v>18</v>
      </c>
      <c r="E572" t="n">
        <v>26455</v>
      </c>
      <c r="F572" t="n">
        <v>98</v>
      </c>
      <c r="G572" t="n">
        <v>9</v>
      </c>
      <c r="H572" t="n">
        <v>4.4234</v>
      </c>
      <c r="I572" t="n">
        <v>23.2</v>
      </c>
      <c r="J572" t="n">
        <v>95.1</v>
      </c>
      <c r="K572" t="str">
        <f>=IF(MOD(A572,10)&lt;7,"train","test")</f>
      </c>
      <c r="L572" s="5" t="str">
        <f>=$P$6+$P$7*D572+$P$8*E572+$P$9*F572+$P$10*G572+$P$11*H572+$P$12*I572</f>
      </c>
      <c r="M572" s="5" t="str">
        <f>=(J572-L572)^2</f>
      </c>
    </row>
    <row r="573">
      <c r="A573" t="n">
        <v>190503</v>
      </c>
      <c r="B573" t="s">
        <v>3287</v>
      </c>
      <c r="C573" t="s">
        <v>163</v>
      </c>
      <c r="D573" t="n">
        <v>28</v>
      </c>
      <c r="E573" t="n">
        <v>36015</v>
      </c>
      <c r="F573" t="n">
        <v>75</v>
      </c>
      <c r="G573" t="n">
        <v>19</v>
      </c>
      <c r="H573" t="n">
        <v>3.6085</v>
      </c>
      <c r="I573" t="n">
        <v>8.2</v>
      </c>
      <c r="J573" t="n">
        <v>49</v>
      </c>
      <c r="K573" t="str">
        <f>=IF(MOD(A573,10)&lt;7,"train","test")</f>
      </c>
      <c r="L573" s="5" t="str">
        <f>=$P$6+$P$7*D573+$P$8*E573+$P$9*F573+$P$10*G573+$P$11*H573+$P$12*I573</f>
      </c>
      <c r="M573" s="5" t="str">
        <f>=(J573-L573)^2</f>
      </c>
    </row>
    <row r="574">
      <c r="A574" t="n">
        <v>190512</v>
      </c>
      <c r="B574" t="s">
        <v>3289</v>
      </c>
      <c r="C574" t="s">
        <v>149</v>
      </c>
      <c r="D574" t="n">
        <v>55</v>
      </c>
      <c r="E574" t="n">
        <v>3989</v>
      </c>
      <c r="F574" t="n">
        <v>88</v>
      </c>
      <c r="G574" t="n">
        <v>19</v>
      </c>
      <c r="H574" t="n">
        <v>4.3616</v>
      </c>
      <c r="I574" t="n">
        <v>34.5</v>
      </c>
      <c r="J574" t="n">
        <v>72.1</v>
      </c>
      <c r="K574" t="str">
        <f>=IF(MOD(A574,10)&lt;7,"train","test")</f>
      </c>
      <c r="L574" s="5" t="str">
        <f>=$P$6+$P$7*D574+$P$8*E574+$P$9*F574+$P$10*G574+$P$11*H574+$P$12*I574</f>
      </c>
      <c r="M574" s="5" t="str">
        <f>=(J574-L574)^2</f>
      </c>
    </row>
    <row r="575">
      <c r="A575" t="n">
        <v>190594</v>
      </c>
      <c r="B575" t="s">
        <v>3298</v>
      </c>
      <c r="C575" t="s">
        <v>149</v>
      </c>
      <c r="D575" t="n">
        <v>55</v>
      </c>
      <c r="E575" t="n">
        <v>4127</v>
      </c>
      <c r="F575" t="n">
        <v>80</v>
      </c>
      <c r="G575" t="n">
        <v>14</v>
      </c>
      <c r="H575" t="n">
        <v>4.4323</v>
      </c>
      <c r="I575" t="n">
        <v>29.1</v>
      </c>
      <c r="J575" t="n">
        <v>61</v>
      </c>
      <c r="K575" t="str">
        <f>=IF(MOD(A575,10)&lt;7,"train","test")</f>
      </c>
      <c r="L575" s="5" t="str">
        <f>=$P$6+$P$7*D575+$P$8*E575+$P$9*F575+$P$10*G575+$P$11*H575+$P$12*I575</f>
      </c>
      <c r="M575" s="5" t="str">
        <f>=(J575-L575)^2</f>
      </c>
    </row>
    <row r="576">
      <c r="A576" t="n">
        <v>190600</v>
      </c>
      <c r="B576" t="s">
        <v>3299</v>
      </c>
      <c r="C576" t="s">
        <v>149</v>
      </c>
      <c r="D576" t="n">
        <v>59</v>
      </c>
      <c r="E576" t="n">
        <v>4141</v>
      </c>
      <c r="F576" t="n">
        <v>81</v>
      </c>
      <c r="G576" t="n">
        <v>16</v>
      </c>
      <c r="H576" t="n">
        <v>4.2379</v>
      </c>
      <c r="I576" t="n">
        <v>12.7</v>
      </c>
      <c r="J576" t="n">
        <v>55.5</v>
      </c>
      <c r="K576" t="str">
        <f>=IF(MOD(A576,10)&lt;7,"train","test")</f>
      </c>
      <c r="L576" s="5" t="str">
        <f>=$P$6+$P$7*D576+$P$8*E576+$P$9*F576+$P$10*G576+$P$11*H576+$P$12*I576</f>
      </c>
      <c r="M576" s="5" t="str">
        <f>=(J576-L576)^2</f>
      </c>
    </row>
    <row r="577">
      <c r="A577" t="n">
        <v>190646</v>
      </c>
      <c r="B577" t="s">
        <v>3303</v>
      </c>
      <c r="C577" t="s">
        <v>149</v>
      </c>
      <c r="D577" t="n">
        <v>57</v>
      </c>
      <c r="E577" t="n">
        <v>6207</v>
      </c>
      <c r="F577" t="n">
        <v>52</v>
      </c>
      <c r="G577" t="n">
        <v>14</v>
      </c>
      <c r="H577" t="n">
        <v>3.6975</v>
      </c>
      <c r="I577" t="n">
        <v>5</v>
      </c>
      <c r="J577" t="n">
        <v>19.5</v>
      </c>
      <c r="K577" t="str">
        <f>=IF(MOD(A577,10)&lt;7,"train","test")</f>
      </c>
      <c r="L577" s="5" t="str">
        <f>=$P$6+$P$7*D577+$P$8*E577+$P$9*F577+$P$10*G577+$P$11*H577+$P$12*I577</f>
      </c>
      <c r="M577" s="5" t="str">
        <f>=(J577-L577)^2</f>
      </c>
    </row>
    <row r="578">
      <c r="A578" t="n">
        <v>190655</v>
      </c>
      <c r="B578" t="s">
        <v>3304</v>
      </c>
      <c r="C578" t="s">
        <v>149</v>
      </c>
      <c r="D578" t="n">
        <v>55</v>
      </c>
      <c r="E578" t="n">
        <v>5417</v>
      </c>
      <c r="F578" t="n">
        <v>60</v>
      </c>
      <c r="G578" t="n">
        <v>16</v>
      </c>
      <c r="H578" t="n">
        <v>4.204</v>
      </c>
      <c r="I578" t="n">
        <v>21.2</v>
      </c>
      <c r="J578" t="n">
        <v>23.2</v>
      </c>
      <c r="K578" t="str">
        <f>=IF(MOD(A578,10)&lt;7,"train","test")</f>
      </c>
      <c r="L578" s="5" t="str">
        <f>=$P$6+$P$7*D578+$P$8*E578+$P$9*F578+$P$10*G578+$P$11*H578+$P$12*I578</f>
      </c>
      <c r="M578" s="5" t="str">
        <f>=(J578-L578)^2</f>
      </c>
    </row>
    <row r="579">
      <c r="A579" t="n">
        <v>190664</v>
      </c>
      <c r="B579" t="s">
        <v>3305</v>
      </c>
      <c r="C579" t="s">
        <v>149</v>
      </c>
      <c r="D579" t="n">
        <v>48</v>
      </c>
      <c r="E579" t="n">
        <v>5339</v>
      </c>
      <c r="F579" t="n">
        <v>78</v>
      </c>
      <c r="G579" t="n">
        <v>14</v>
      </c>
      <c r="H579" t="n">
        <v>4.3139</v>
      </c>
      <c r="I579" t="n">
        <v>31.2</v>
      </c>
      <c r="J579" t="n">
        <v>60.2</v>
      </c>
      <c r="K579" t="str">
        <f>=IF(MOD(A579,10)&lt;7,"train","test")</f>
      </c>
      <c r="L579" s="5" t="str">
        <f>=$P$6+$P$7*D579+$P$8*E579+$P$9*F579+$P$10*G579+$P$11*H579+$P$12*I579</f>
      </c>
      <c r="M579" s="5" t="str">
        <f>=(J579-L579)^2</f>
      </c>
    </row>
    <row r="580">
      <c r="A580" t="n">
        <v>190691</v>
      </c>
      <c r="B580" t="s">
        <v>3310</v>
      </c>
      <c r="C580" t="s">
        <v>149</v>
      </c>
      <c r="D580" t="n">
        <v>43</v>
      </c>
      <c r="E580" t="n">
        <v>5631</v>
      </c>
      <c r="F580" t="n">
        <v>60</v>
      </c>
      <c r="G580" t="n">
        <v>13</v>
      </c>
      <c r="H580" t="n">
        <v>3.9038</v>
      </c>
      <c r="I580" t="n">
        <v>23.3</v>
      </c>
      <c r="J580" t="n">
        <v>30.3</v>
      </c>
      <c r="K580" t="str">
        <f>=IF(MOD(A580,10)&lt;7,"train","test")</f>
      </c>
      <c r="L580" s="5" t="str">
        <f>=$P$6+$P$7*D580+$P$8*E580+$P$9*F580+$P$10*G580+$P$11*H580+$P$12*I580</f>
      </c>
      <c r="M580" s="5" t="str">
        <f>=(J580-L580)^2</f>
      </c>
    </row>
    <row r="581">
      <c r="A581" t="n">
        <v>190716</v>
      </c>
      <c r="B581" t="s">
        <v>3313</v>
      </c>
      <c r="C581" t="s">
        <v>163</v>
      </c>
      <c r="D581" t="n">
        <v>36</v>
      </c>
      <c r="E581" t="n">
        <v>20268</v>
      </c>
      <c r="F581" t="n">
        <v>72</v>
      </c>
      <c r="G581" t="n">
        <v>11</v>
      </c>
      <c r="H581" t="n">
        <v>3.4633</v>
      </c>
      <c r="I581" t="n">
        <v>8.2</v>
      </c>
      <c r="J581" t="n">
        <v>56.7</v>
      </c>
      <c r="K581" t="str">
        <f>=IF(MOD(A581,10)&lt;7,"train","test")</f>
      </c>
      <c r="L581" s="5" t="str">
        <f>=$P$6+$P$7*D581+$P$8*E581+$P$9*F581+$P$10*G581+$P$11*H581+$P$12*I581</f>
      </c>
      <c r="M581" s="5" t="str">
        <f>=(J581-L581)^2</f>
      </c>
    </row>
    <row r="582">
      <c r="A582" t="n">
        <v>190725</v>
      </c>
      <c r="B582" t="s">
        <v>3314</v>
      </c>
      <c r="C582" t="s">
        <v>163</v>
      </c>
      <c r="D582" t="n">
        <v>42</v>
      </c>
      <c r="E582" t="n">
        <v>18944</v>
      </c>
      <c r="F582" t="n">
        <v>80</v>
      </c>
      <c r="G582" t="n">
        <v>13</v>
      </c>
      <c r="H582" t="n">
        <v>3.4709</v>
      </c>
      <c r="I582" t="n">
        <v>4.1</v>
      </c>
      <c r="J582" t="n">
        <v>58.4</v>
      </c>
      <c r="K582" t="str">
        <f>=IF(MOD(A582,10)&lt;7,"train","test")</f>
      </c>
      <c r="L582" s="5" t="str">
        <f>=$P$6+$P$7*D582+$P$8*E582+$P$9*F582+$P$10*G582+$P$11*H582+$P$12*I582</f>
      </c>
      <c r="M582" s="5" t="str">
        <f>=(J582-L582)^2</f>
      </c>
    </row>
    <row r="583">
      <c r="A583" t="n">
        <v>190761</v>
      </c>
      <c r="B583" t="s">
        <v>3317</v>
      </c>
      <c r="C583" t="s">
        <v>163</v>
      </c>
      <c r="D583" t="n">
        <v>41</v>
      </c>
      <c r="E583" t="n">
        <v>23907</v>
      </c>
      <c r="F583" t="n">
        <v>67</v>
      </c>
      <c r="G583" t="n">
        <v>14</v>
      </c>
      <c r="H583" t="n">
        <v>3.2819</v>
      </c>
      <c r="I583" t="n">
        <v>6.1</v>
      </c>
      <c r="J583" t="n">
        <v>56.8</v>
      </c>
      <c r="K583" t="str">
        <f>=IF(MOD(A583,10)&lt;7,"train","test")</f>
      </c>
      <c r="L583" s="5" t="str">
        <f>=$P$6+$P$7*D583+$P$8*E583+$P$9*F583+$P$10*G583+$P$11*H583+$P$12*I583</f>
      </c>
      <c r="M583" s="5" t="str">
        <f>=(J583-L583)^2</f>
      </c>
    </row>
    <row r="584">
      <c r="A584" t="n">
        <v>190983</v>
      </c>
      <c r="B584" t="s">
        <v>3323</v>
      </c>
      <c r="C584" t="s">
        <v>163</v>
      </c>
      <c r="D584" t="n">
        <v>35</v>
      </c>
      <c r="E584" t="n">
        <v>24551</v>
      </c>
      <c r="F584" t="n">
        <v>74</v>
      </c>
      <c r="G584" t="n">
        <v>8</v>
      </c>
      <c r="H584" t="n">
        <v>2.8395</v>
      </c>
      <c r="I584" t="n">
        <v>2.1</v>
      </c>
      <c r="J584" t="n">
        <v>64</v>
      </c>
      <c r="K584" t="str">
        <f>=IF(MOD(A584,10)&lt;7,"train","test")</f>
      </c>
      <c r="L584" s="5" t="str">
        <f>=$P$6+$P$7*D584+$P$8*E584+$P$9*F584+$P$10*G584+$P$11*H584+$P$12*I584</f>
      </c>
      <c r="M584" s="5" t="str">
        <f>=(J584-L584)^2</f>
      </c>
    </row>
    <row r="585">
      <c r="A585" t="n">
        <v>191205</v>
      </c>
      <c r="B585" t="s">
        <v>3328</v>
      </c>
      <c r="C585" t="s">
        <v>189</v>
      </c>
      <c r="D585" t="n">
        <v>45</v>
      </c>
      <c r="E585" t="n">
        <v>23005</v>
      </c>
      <c r="F585" t="n">
        <v>75</v>
      </c>
      <c r="G585" t="n">
        <v>11</v>
      </c>
      <c r="H585" t="n">
        <v>2.8254</v>
      </c>
      <c r="I585" t="n">
        <v>1.1</v>
      </c>
      <c r="J585" t="n">
        <v>48.1</v>
      </c>
      <c r="K585" t="str">
        <f>=IF(MOD(A585,10)&lt;7,"train","test")</f>
      </c>
      <c r="L585" s="5" t="str">
        <f>=$P$6+$P$7*D585+$P$8*E585+$P$9*F585+$P$10*G585+$P$11*H585+$P$12*I585</f>
      </c>
      <c r="M585" s="5" t="str">
        <f>=(J585-L585)^2</f>
      </c>
    </row>
    <row r="586">
      <c r="A586" t="n">
        <v>191241</v>
      </c>
      <c r="B586" t="s">
        <v>3330</v>
      </c>
      <c r="C586" t="s">
        <v>163</v>
      </c>
      <c r="D586" t="n">
        <v>21</v>
      </c>
      <c r="E586" t="n">
        <v>45368</v>
      </c>
      <c r="F586" t="n">
        <v>88</v>
      </c>
      <c r="G586" t="n">
        <v>14</v>
      </c>
      <c r="H586" t="n">
        <v>4.2704</v>
      </c>
      <c r="I586" t="n">
        <v>12.9</v>
      </c>
      <c r="J586" t="n">
        <v>80.3</v>
      </c>
      <c r="K586" t="str">
        <f>=IF(MOD(A586,10)&lt;7,"train","test")</f>
      </c>
      <c r="L586" s="5" t="str">
        <f>=$P$6+$P$7*D586+$P$8*E586+$P$9*F586+$P$10*G586+$P$11*H586+$P$12*I586</f>
      </c>
      <c r="M586" s="5" t="str">
        <f>=(J586-L586)^2</f>
      </c>
    </row>
    <row r="587">
      <c r="A587" t="n">
        <v>191515</v>
      </c>
      <c r="B587" t="s">
        <v>3336</v>
      </c>
      <c r="C587" t="s">
        <v>163</v>
      </c>
      <c r="D587" t="n">
        <v>18</v>
      </c>
      <c r="E587" t="n">
        <v>26021</v>
      </c>
      <c r="F587" t="n">
        <v>96</v>
      </c>
      <c r="G587" t="n">
        <v>9</v>
      </c>
      <c r="H587" t="n">
        <v>3.3286</v>
      </c>
      <c r="I587" t="n">
        <v>8.9</v>
      </c>
      <c r="J587" t="n">
        <v>91.2</v>
      </c>
      <c r="K587" t="str">
        <f>=IF(MOD(A587,10)&lt;7,"train","test")</f>
      </c>
      <c r="L587" s="5" t="str">
        <f>=$P$6+$P$7*D587+$P$8*E587+$P$9*F587+$P$10*G587+$P$11*H587+$P$12*I587</f>
      </c>
      <c r="M587" s="5" t="str">
        <f>=(J587-L587)^2</f>
      </c>
    </row>
    <row r="588">
      <c r="A588" t="n">
        <v>191533</v>
      </c>
      <c r="B588" t="s">
        <v>3337</v>
      </c>
      <c r="C588" t="s">
        <v>163</v>
      </c>
      <c r="D588" t="n">
        <v>35</v>
      </c>
      <c r="E588" t="n">
        <v>26818</v>
      </c>
      <c r="F588" t="n">
        <v>71</v>
      </c>
      <c r="G588" t="n">
        <v>10</v>
      </c>
      <c r="H588" t="n">
        <v>3.0645</v>
      </c>
      <c r="I588" t="n">
        <v>2.3</v>
      </c>
      <c r="J588" t="n">
        <v>46.2</v>
      </c>
      <c r="K588" t="str">
        <f>=IF(MOD(A588,10)&lt;7,"train","test")</f>
      </c>
      <c r="L588" s="5" t="str">
        <f>=$P$6+$P$7*D588+$P$8*E588+$P$9*F588+$P$10*G588+$P$11*H588+$P$12*I588</f>
      </c>
      <c r="M588" s="5" t="str">
        <f>=(J588-L588)^2</f>
      </c>
    </row>
    <row r="589">
      <c r="A589" t="n">
        <v>191621</v>
      </c>
      <c r="B589" t="s">
        <v>3342</v>
      </c>
      <c r="C589" t="s">
        <v>163</v>
      </c>
      <c r="D589" t="n">
        <v>44</v>
      </c>
      <c r="E589" t="n">
        <v>22224</v>
      </c>
      <c r="F589" t="n">
        <v>63</v>
      </c>
      <c r="G589" t="n">
        <v>15</v>
      </c>
      <c r="H589" t="n">
        <v>3.4642</v>
      </c>
      <c r="I589" t="n">
        <v>0.3</v>
      </c>
      <c r="J589" t="n">
        <v>45.8</v>
      </c>
      <c r="K589" t="str">
        <f>=IF(MOD(A589,10)&lt;7,"train","test")</f>
      </c>
      <c r="L589" s="5" t="str">
        <f>=$P$6+$P$7*D589+$P$8*E589+$P$9*F589+$P$10*G589+$P$11*H589+$P$12*I589</f>
      </c>
      <c r="M589" s="5" t="str">
        <f>=(J589-L589)^2</f>
      </c>
    </row>
    <row r="590">
      <c r="A590" t="n">
        <v>191630</v>
      </c>
      <c r="B590" t="s">
        <v>3344</v>
      </c>
      <c r="C590" t="s">
        <v>163</v>
      </c>
      <c r="D590" t="n">
        <v>24</v>
      </c>
      <c r="E590" t="n">
        <v>33172</v>
      </c>
      <c r="F590" t="n">
        <v>89</v>
      </c>
      <c r="G590" t="n">
        <v>10</v>
      </c>
      <c r="H590" t="n">
        <v>3.2135</v>
      </c>
      <c r="I590" t="n">
        <v>2.4</v>
      </c>
      <c r="J590" t="n">
        <v>72.7</v>
      </c>
      <c r="K590" t="str">
        <f>=IF(MOD(A590,10)&lt;7,"train","test")</f>
      </c>
      <c r="L590" s="5" t="str">
        <f>=$P$6+$P$7*D590+$P$8*E590+$P$9*F590+$P$10*G590+$P$11*H590+$P$12*I590</f>
      </c>
      <c r="M590" s="5" t="str">
        <f>=(J590-L590)^2</f>
      </c>
    </row>
    <row r="591">
      <c r="A591" t="n">
        <v>191676</v>
      </c>
      <c r="B591" t="s">
        <v>3348</v>
      </c>
      <c r="C591" t="s">
        <v>163</v>
      </c>
      <c r="D591" t="n">
        <v>34</v>
      </c>
      <c r="E591" t="n">
        <v>22358</v>
      </c>
      <c r="F591" t="n">
        <v>77</v>
      </c>
      <c r="G591" t="n">
        <v>13</v>
      </c>
      <c r="H591" t="n">
        <v>3.0035</v>
      </c>
      <c r="I591" t="n">
        <v>2</v>
      </c>
      <c r="J591" t="n">
        <v>66.1</v>
      </c>
      <c r="K591" t="str">
        <f>=IF(MOD(A591,10)&lt;7,"train","test")</f>
      </c>
      <c r="L591" s="5" t="str">
        <f>=$P$6+$P$7*D591+$P$8*E591+$P$9*F591+$P$10*G591+$P$11*H591+$P$12*I591</f>
      </c>
      <c r="M591" s="5" t="str">
        <f>=(J591-L591)^2</f>
      </c>
    </row>
    <row r="592">
      <c r="A592" t="n">
        <v>191931</v>
      </c>
      <c r="B592" t="s">
        <v>3351</v>
      </c>
      <c r="C592" t="s">
        <v>163</v>
      </c>
      <c r="D592" t="n">
        <v>26</v>
      </c>
      <c r="E592" t="n">
        <v>28557</v>
      </c>
      <c r="F592" t="n">
        <v>80</v>
      </c>
      <c r="G592" t="n">
        <v>15</v>
      </c>
      <c r="H592" t="n">
        <v>3.6219</v>
      </c>
      <c r="I592" t="n">
        <v>2.2</v>
      </c>
      <c r="J592" t="n">
        <v>57.4</v>
      </c>
      <c r="K592" t="str">
        <f>=IF(MOD(A592,10)&lt;7,"train","test")</f>
      </c>
      <c r="L592" s="5" t="str">
        <f>=$P$6+$P$7*D592+$P$8*E592+$P$9*F592+$P$10*G592+$P$11*H592+$P$12*I592</f>
      </c>
      <c r="M592" s="5" t="str">
        <f>=(J592-L592)^2</f>
      </c>
    </row>
    <row r="593">
      <c r="A593" t="n">
        <v>192040</v>
      </c>
      <c r="B593" t="s">
        <v>3362</v>
      </c>
      <c r="C593" t="s">
        <v>163</v>
      </c>
      <c r="D593" t="n">
        <v>5</v>
      </c>
      <c r="E593" t="n">
        <v>54588</v>
      </c>
      <c r="F593" t="n">
        <v>100</v>
      </c>
      <c r="G593" t="n">
        <v>8</v>
      </c>
      <c r="H593" t="n">
        <v>2.5132</v>
      </c>
      <c r="I593" t="n">
        <v>0.6</v>
      </c>
      <c r="J593" t="n">
        <v>86.8</v>
      </c>
      <c r="K593" t="str">
        <f>=IF(MOD(A593,10)&lt;7,"train","test")</f>
      </c>
      <c r="L593" s="5" t="str">
        <f>=$P$6+$P$7*D593+$P$8*E593+$P$9*F593+$P$10*G593+$P$11*H593+$P$12*I593</f>
      </c>
      <c r="M593" s="5" t="str">
        <f>=(J593-L593)^2</f>
      </c>
    </row>
    <row r="594">
      <c r="A594" t="n">
        <v>192110</v>
      </c>
      <c r="B594" t="s">
        <v>3363</v>
      </c>
      <c r="C594" t="s">
        <v>163</v>
      </c>
      <c r="D594" t="n">
        <v>13</v>
      </c>
      <c r="E594" t="n">
        <v>42468</v>
      </c>
      <c r="F594" t="n">
        <v>97</v>
      </c>
      <c r="G594" t="n">
        <v>4</v>
      </c>
      <c r="H594" t="n">
        <v>3.0257</v>
      </c>
      <c r="I594" t="n">
        <v>12.6</v>
      </c>
      <c r="J594" t="n">
        <v>88</v>
      </c>
      <c r="K594" t="str">
        <f>=IF(MOD(A594,10)&lt;7,"train","test")</f>
      </c>
      <c r="L594" s="5" t="str">
        <f>=$P$6+$P$7*D594+$P$8*E594+$P$9*F594+$P$10*G594+$P$11*H594+$P$12*I594</f>
      </c>
      <c r="M594" s="5" t="str">
        <f>=(J594-L594)^2</f>
      </c>
    </row>
    <row r="595">
      <c r="A595" t="n">
        <v>192165</v>
      </c>
      <c r="B595" t="s">
        <v>3364</v>
      </c>
      <c r="C595" t="s">
        <v>163</v>
      </c>
      <c r="D595" t="n">
        <v>87</v>
      </c>
      <c r="E595" t="n">
        <v>4090</v>
      </c>
      <c r="F595" t="n">
        <v>98</v>
      </c>
      <c r="G595" t="n">
        <v>15</v>
      </c>
      <c r="H595" t="n">
        <v>2.2788</v>
      </c>
      <c r="I595" t="n">
        <v>0</v>
      </c>
      <c r="J595" t="n">
        <v>46.9</v>
      </c>
      <c r="K595" t="str">
        <f>=IF(MOD(A595,10)&lt;7,"train","test")</f>
      </c>
      <c r="L595" s="5" t="str">
        <f>=$P$6+$P$7*D595+$P$8*E595+$P$9*F595+$P$10*G595+$P$11*H595+$P$12*I595</f>
      </c>
      <c r="M595" s="5" t="str">
        <f>=(J595-L595)^2</f>
      </c>
    </row>
    <row r="596">
      <c r="A596" t="n">
        <v>192192</v>
      </c>
      <c r="B596" t="s">
        <v>3366</v>
      </c>
      <c r="C596" t="s">
        <v>163</v>
      </c>
      <c r="D596" t="n">
        <v>44</v>
      </c>
      <c r="E596" t="n">
        <v>26153</v>
      </c>
      <c r="F596" t="n">
        <v>71</v>
      </c>
      <c r="G596" t="n">
        <v>11</v>
      </c>
      <c r="H596" t="n">
        <v>3.155</v>
      </c>
      <c r="I596" t="n">
        <v>0.7</v>
      </c>
      <c r="J596" t="n">
        <v>48.8</v>
      </c>
      <c r="K596" t="str">
        <f>=IF(MOD(A596,10)&lt;7,"train","test")</f>
      </c>
      <c r="L596" s="5" t="str">
        <f>=$P$6+$P$7*D596+$P$8*E596+$P$9*F596+$P$10*G596+$P$11*H596+$P$12*I596</f>
      </c>
      <c r="M596" s="5" t="str">
        <f>=(J596-L596)^2</f>
      </c>
    </row>
    <row r="597">
      <c r="A597" t="n">
        <v>192271</v>
      </c>
      <c r="B597" t="s">
        <v>3368</v>
      </c>
      <c r="C597" t="s">
        <v>189</v>
      </c>
      <c r="D597" t="n">
        <v>36</v>
      </c>
      <c r="E597" t="n">
        <v>39389</v>
      </c>
      <c r="F597" t="n">
        <v>68</v>
      </c>
      <c r="G597" t="n">
        <v>22</v>
      </c>
      <c r="H597" t="n">
        <v>3.2555</v>
      </c>
      <c r="I597" t="n">
        <v>7</v>
      </c>
      <c r="J597" t="n">
        <v>54.5</v>
      </c>
      <c r="K597" t="str">
        <f>=IF(MOD(A597,10)&lt;7,"train","test")</f>
      </c>
      <c r="L597" s="5" t="str">
        <f>=$P$6+$P$7*D597+$P$8*E597+$P$9*F597+$P$10*G597+$P$11*H597+$P$12*I597</f>
      </c>
      <c r="M597" s="5" t="str">
        <f>=(J597-L597)^2</f>
      </c>
    </row>
    <row r="598">
      <c r="A598" t="n">
        <v>192323</v>
      </c>
      <c r="B598" t="s">
        <v>3369</v>
      </c>
      <c r="C598" t="s">
        <v>163</v>
      </c>
      <c r="D598" t="n">
        <v>30</v>
      </c>
      <c r="E598" t="n">
        <v>22139</v>
      </c>
      <c r="F598" t="n">
        <v>84</v>
      </c>
      <c r="G598" t="n">
        <v>12</v>
      </c>
      <c r="H598" t="n">
        <v>3.554</v>
      </c>
      <c r="I598" t="n">
        <v>4.6</v>
      </c>
      <c r="J598" t="n">
        <v>71</v>
      </c>
      <c r="K598" t="str">
        <f>=IF(MOD(A598,10)&lt;7,"train","test")</f>
      </c>
      <c r="L598" s="5" t="str">
        <f>=$P$6+$P$7*D598+$P$8*E598+$P$9*F598+$P$10*G598+$P$11*H598+$P$12*I598</f>
      </c>
      <c r="M598" s="5" t="str">
        <f>=(J598-L598)^2</f>
      </c>
    </row>
    <row r="599">
      <c r="A599" t="n">
        <v>192624</v>
      </c>
      <c r="B599" t="s">
        <v>3375</v>
      </c>
      <c r="C599" t="s">
        <v>163</v>
      </c>
      <c r="D599" t="n">
        <v>84</v>
      </c>
      <c r="E599" t="n">
        <v>9182</v>
      </c>
      <c r="F599" t="n">
        <v>79</v>
      </c>
      <c r="G599" t="n">
        <v>13</v>
      </c>
      <c r="H599" t="n">
        <v>2.2504</v>
      </c>
      <c r="I599" t="n">
        <v>0</v>
      </c>
      <c r="J599" t="n">
        <v>27.9</v>
      </c>
      <c r="K599" t="str">
        <f>=IF(MOD(A599,10)&lt;7,"train","test")</f>
      </c>
      <c r="L599" s="5" t="str">
        <f>=$P$6+$P$7*D599+$P$8*E599+$P$9*F599+$P$10*G599+$P$11*H599+$P$12*I599</f>
      </c>
      <c r="M599" s="5" t="str">
        <f>=(J599-L599)^2</f>
      </c>
    </row>
    <row r="600">
      <c r="A600" t="n">
        <v>192703</v>
      </c>
      <c r="B600" t="s">
        <v>3377</v>
      </c>
      <c r="C600" t="s">
        <v>163</v>
      </c>
      <c r="D600" t="n">
        <v>31</v>
      </c>
      <c r="E600" t="n">
        <v>28349</v>
      </c>
      <c r="F600" t="n">
        <v>77</v>
      </c>
      <c r="G600" t="n">
        <v>11</v>
      </c>
      <c r="H600" t="n">
        <v>3.5786</v>
      </c>
      <c r="I600" t="n">
        <v>4.6</v>
      </c>
      <c r="J600" t="n">
        <v>66</v>
      </c>
      <c r="K600" t="str">
        <f>=IF(MOD(A600,10)&lt;7,"train","test")</f>
      </c>
      <c r="L600" s="5" t="str">
        <f>=$P$6+$P$7*D600+$P$8*E600+$P$9*F600+$P$10*G600+$P$11*H600+$P$12*I600</f>
      </c>
      <c r="M600" s="5" t="str">
        <f>=(J600-L600)^2</f>
      </c>
    </row>
    <row r="601">
      <c r="A601" t="n">
        <v>192712</v>
      </c>
      <c r="B601" t="s">
        <v>3379</v>
      </c>
      <c r="C601" t="s">
        <v>163</v>
      </c>
      <c r="D601" t="n">
        <v>13</v>
      </c>
      <c r="E601" t="n">
        <v>51879</v>
      </c>
      <c r="F601" t="n">
        <v>93</v>
      </c>
      <c r="G601" t="n">
        <v>6</v>
      </c>
      <c r="H601" t="n">
        <v>3.0515</v>
      </c>
      <c r="I601" t="n">
        <v>8</v>
      </c>
      <c r="J601" t="n">
        <v>78.3</v>
      </c>
      <c r="K601" t="str">
        <f>=IF(MOD(A601,10)&lt;7,"train","test")</f>
      </c>
      <c r="L601" s="5" t="str">
        <f>=$P$6+$P$7*D601+$P$8*E601+$P$9*F601+$P$10*G601+$P$11*H601+$P$12*I601</f>
      </c>
      <c r="M601" s="5" t="str">
        <f>=(J601-L601)^2</f>
      </c>
    </row>
    <row r="602">
      <c r="A602" t="n">
        <v>192864</v>
      </c>
      <c r="B602" t="s">
        <v>3385</v>
      </c>
      <c r="C602" t="s">
        <v>163</v>
      </c>
      <c r="D602" t="n">
        <v>28</v>
      </c>
      <c r="E602" t="n">
        <v>38426</v>
      </c>
      <c r="F602" t="n">
        <v>65</v>
      </c>
      <c r="G602" t="n">
        <v>8</v>
      </c>
      <c r="H602" t="n">
        <v>3.2463</v>
      </c>
      <c r="I602" t="n">
        <v>3.2</v>
      </c>
      <c r="J602" t="n">
        <v>49.8</v>
      </c>
      <c r="K602" t="str">
        <f>=IF(MOD(A602,10)&lt;7,"train","test")</f>
      </c>
      <c r="L602" s="5" t="str">
        <f>=$P$6+$P$7*D602+$P$8*E602+$P$9*F602+$P$10*G602+$P$11*H602+$P$12*I602</f>
      </c>
      <c r="M602" s="5" t="str">
        <f>=(J602-L602)^2</f>
      </c>
    </row>
    <row r="603">
      <c r="A603" t="n">
        <v>193016</v>
      </c>
      <c r="B603" t="s">
        <v>3388</v>
      </c>
      <c r="C603" t="s">
        <v>163</v>
      </c>
      <c r="D603" t="n">
        <v>47</v>
      </c>
      <c r="E603" t="n">
        <v>16776</v>
      </c>
      <c r="F603" t="n">
        <v>75</v>
      </c>
      <c r="G603" t="n">
        <v>15</v>
      </c>
      <c r="H603" t="n">
        <v>4.0108</v>
      </c>
      <c r="I603" t="n">
        <v>5</v>
      </c>
      <c r="J603" t="n">
        <v>47.9</v>
      </c>
      <c r="K603" t="str">
        <f>=IF(MOD(A603,10)&lt;7,"train","test")</f>
      </c>
      <c r="L603" s="5" t="str">
        <f>=$P$6+$P$7*D603+$P$8*E603+$P$9*F603+$P$10*G603+$P$11*H603+$P$12*I603</f>
      </c>
      <c r="M603" s="5" t="str">
        <f>=(J603-L603)^2</f>
      </c>
    </row>
    <row r="604">
      <c r="A604" t="n">
        <v>193292</v>
      </c>
      <c r="B604" t="s">
        <v>3398</v>
      </c>
      <c r="C604" t="s">
        <v>163</v>
      </c>
      <c r="D604" t="n">
        <v>30</v>
      </c>
      <c r="E604" t="n">
        <v>25938</v>
      </c>
      <c r="F604" t="n">
        <v>81</v>
      </c>
      <c r="G604" t="n">
        <v>10</v>
      </c>
      <c r="H604" t="n">
        <v>3.9638</v>
      </c>
      <c r="I604" t="n">
        <v>8.3</v>
      </c>
      <c r="J604" t="n">
        <v>72.5</v>
      </c>
      <c r="K604" t="str">
        <f>=IF(MOD(A604,10)&lt;7,"train","test")</f>
      </c>
      <c r="L604" s="5" t="str">
        <f>=$P$6+$P$7*D604+$P$8*E604+$P$9*F604+$P$10*G604+$P$11*H604+$P$12*I604</f>
      </c>
      <c r="M604" s="5" t="str">
        <f>=(J604-L604)^2</f>
      </c>
    </row>
    <row r="605">
      <c r="A605" t="n">
        <v>193353</v>
      </c>
      <c r="B605" t="s">
        <v>3402</v>
      </c>
      <c r="C605" t="s">
        <v>163</v>
      </c>
      <c r="D605" t="n">
        <v>30</v>
      </c>
      <c r="E605" t="n">
        <v>24588</v>
      </c>
      <c r="F605" t="n">
        <v>74</v>
      </c>
      <c r="G605" t="n">
        <v>12</v>
      </c>
      <c r="H605" t="n">
        <v>3.3583</v>
      </c>
      <c r="I605" t="n">
        <v>2.5</v>
      </c>
      <c r="J605" t="n">
        <v>65.7</v>
      </c>
      <c r="K605" t="str">
        <f>=IF(MOD(A605,10)&lt;7,"train","test")</f>
      </c>
      <c r="L605" s="5" t="str">
        <f>=$P$6+$P$7*D605+$P$8*E605+$P$9*F605+$P$10*G605+$P$11*H605+$P$12*I605</f>
      </c>
      <c r="M605" s="5" t="str">
        <f>=(J605-L605)^2</f>
      </c>
    </row>
    <row r="606">
      <c r="A606" t="n">
        <v>193584</v>
      </c>
      <c r="B606" t="s">
        <v>3408</v>
      </c>
      <c r="C606" t="s">
        <v>163</v>
      </c>
      <c r="D606" t="n">
        <v>26</v>
      </c>
      <c r="E606" t="n">
        <v>31321</v>
      </c>
      <c r="F606" t="n">
        <v>81</v>
      </c>
      <c r="G606" t="n">
        <v>9</v>
      </c>
      <c r="H606" t="n">
        <v>3.4346</v>
      </c>
      <c r="I606" t="n">
        <v>2.2</v>
      </c>
      <c r="J606" t="n">
        <v>72.9</v>
      </c>
      <c r="K606" t="str">
        <f>=IF(MOD(A606,10)&lt;7,"train","test")</f>
      </c>
      <c r="L606" s="5" t="str">
        <f>=$P$6+$P$7*D606+$P$8*E606+$P$9*F606+$P$10*G606+$P$11*H606+$P$12*I606</f>
      </c>
      <c r="M606" s="5" t="str">
        <f>=(J606-L606)^2</f>
      </c>
    </row>
    <row r="607">
      <c r="A607" t="n">
        <v>193654</v>
      </c>
      <c r="B607" t="s">
        <v>3411</v>
      </c>
      <c r="C607" t="s">
        <v>163</v>
      </c>
      <c r="D607" t="n">
        <v>15</v>
      </c>
      <c r="E607" t="n">
        <v>62226</v>
      </c>
      <c r="F607" t="n">
        <v>81</v>
      </c>
      <c r="G607" t="n">
        <v>9</v>
      </c>
      <c r="H607" t="n">
        <v>4.0632</v>
      </c>
      <c r="I607" t="n">
        <v>10.8</v>
      </c>
      <c r="J607" t="n">
        <v>71.3</v>
      </c>
      <c r="K607" t="str">
        <f>=IF(MOD(A607,10)&lt;7,"train","test")</f>
      </c>
      <c r="L607" s="5" t="str">
        <f>=$P$6+$P$7*D607+$P$8*E607+$P$9*F607+$P$10*G607+$P$11*H607+$P$12*I607</f>
      </c>
      <c r="M607" s="5" t="str">
        <f>=(J607-L607)^2</f>
      </c>
    </row>
    <row r="608">
      <c r="A608" t="n">
        <v>193900</v>
      </c>
      <c r="B608" t="s">
        <v>3419</v>
      </c>
      <c r="C608" t="s">
        <v>163</v>
      </c>
      <c r="D608" t="n">
        <v>19</v>
      </c>
      <c r="E608" t="n">
        <v>30730</v>
      </c>
      <c r="F608" t="n">
        <v>96</v>
      </c>
      <c r="G608" t="n">
        <v>8</v>
      </c>
      <c r="H608" t="n">
        <v>4.8126</v>
      </c>
      <c r="I608" t="n">
        <v>19.8</v>
      </c>
      <c r="J608" t="n">
        <v>88.6</v>
      </c>
      <c r="K608" t="str">
        <f>=IF(MOD(A608,10)&lt;7,"train","test")</f>
      </c>
      <c r="L608" s="5" t="str">
        <f>=$P$6+$P$7*D608+$P$8*E608+$P$9*F608+$P$10*G608+$P$11*H608+$P$12*I608</f>
      </c>
      <c r="M608" s="5" t="str">
        <f>=(J608-L608)^2</f>
      </c>
    </row>
    <row r="609">
      <c r="A609" t="n">
        <v>193973</v>
      </c>
      <c r="B609" t="s">
        <v>3422</v>
      </c>
      <c r="C609" t="s">
        <v>163</v>
      </c>
      <c r="D609" t="n">
        <v>26</v>
      </c>
      <c r="E609" t="n">
        <v>17495</v>
      </c>
      <c r="F609" t="n">
        <v>81</v>
      </c>
      <c r="G609" t="n">
        <v>10</v>
      </c>
      <c r="H609" t="n">
        <v>3.6571</v>
      </c>
      <c r="I609" t="n">
        <v>1.7</v>
      </c>
      <c r="J609" t="n">
        <v>69.8</v>
      </c>
      <c r="K609" t="str">
        <f>=IF(MOD(A609,10)&lt;7,"train","test")</f>
      </c>
      <c r="L609" s="5" t="str">
        <f>=$P$6+$P$7*D609+$P$8*E609+$P$9*F609+$P$10*G609+$P$11*H609+$P$12*I609</f>
      </c>
      <c r="M609" s="5" t="str">
        <f>=(J609-L609)^2</f>
      </c>
    </row>
    <row r="610">
      <c r="A610" t="n">
        <v>194091</v>
      </c>
      <c r="B610" t="s">
        <v>3428</v>
      </c>
      <c r="C610" t="s">
        <v>163</v>
      </c>
      <c r="D610" t="n">
        <v>44</v>
      </c>
      <c r="E610" t="n">
        <v>23074</v>
      </c>
      <c r="F610" t="n">
        <v>79</v>
      </c>
      <c r="G610" t="n">
        <v>13</v>
      </c>
      <c r="H610" t="n">
        <v>3.8674</v>
      </c>
      <c r="I610" t="n">
        <v>25.6</v>
      </c>
      <c r="J610" t="n">
        <v>55.9</v>
      </c>
      <c r="K610" t="str">
        <f>=IF(MOD(A610,10)&lt;7,"train","test")</f>
      </c>
      <c r="L610" s="5" t="str">
        <f>=$P$6+$P$7*D610+$P$8*E610+$P$9*F610+$P$10*G610+$P$11*H610+$P$12*I610</f>
      </c>
      <c r="M610" s="5" t="str">
        <f>=(J610-L610)^2</f>
      </c>
    </row>
    <row r="611">
      <c r="A611" t="n">
        <v>194310</v>
      </c>
      <c r="B611" t="s">
        <v>3435</v>
      </c>
      <c r="C611" t="s">
        <v>163</v>
      </c>
      <c r="D611" t="n">
        <v>27</v>
      </c>
      <c r="E611" t="n">
        <v>34299</v>
      </c>
      <c r="F611" t="n">
        <v>77</v>
      </c>
      <c r="G611" t="n">
        <v>16</v>
      </c>
      <c r="H611" t="n">
        <v>4.199</v>
      </c>
      <c r="I611" t="n">
        <v>7.1</v>
      </c>
      <c r="J611" t="n">
        <v>61.3</v>
      </c>
      <c r="K611" t="str">
        <f>=IF(MOD(A611,10)&lt;7,"train","test")</f>
      </c>
      <c r="L611" s="5" t="str">
        <f>=$P$6+$P$7*D611+$P$8*E611+$P$9*F611+$P$10*G611+$P$11*H611+$P$12*I611</f>
      </c>
      <c r="M611" s="5" t="str">
        <f>=(J611-L611)^2</f>
      </c>
    </row>
    <row r="612">
      <c r="A612" t="n">
        <v>194392</v>
      </c>
      <c r="B612" t="s">
        <v>3436</v>
      </c>
      <c r="C612" t="s">
        <v>163</v>
      </c>
      <c r="D612" t="n">
        <v>37</v>
      </c>
      <c r="E612" t="n">
        <v>26370</v>
      </c>
      <c r="F612" t="n">
        <v>76</v>
      </c>
      <c r="G612" t="n">
        <v>12</v>
      </c>
      <c r="H612" t="n">
        <v>3.0856</v>
      </c>
      <c r="I612" t="n">
        <v>0.5</v>
      </c>
      <c r="J612" t="n">
        <v>48.6</v>
      </c>
      <c r="K612" t="str">
        <f>=IF(MOD(A612,10)&lt;7,"train","test")</f>
      </c>
      <c r="L612" s="5" t="str">
        <f>=$P$6+$P$7*D612+$P$8*E612+$P$9*F612+$P$10*G612+$P$11*H612+$P$12*I612</f>
      </c>
      <c r="M612" s="5" t="str">
        <f>=(J612-L612)^2</f>
      </c>
    </row>
    <row r="613">
      <c r="A613" t="n">
        <v>194666</v>
      </c>
      <c r="B613" t="s">
        <v>3445</v>
      </c>
      <c r="C613" t="s">
        <v>163</v>
      </c>
      <c r="D613" t="n">
        <v>88</v>
      </c>
      <c r="E613" t="n">
        <v>8586</v>
      </c>
      <c r="F613" t="n">
        <v>98</v>
      </c>
      <c r="G613" t="n">
        <v>26</v>
      </c>
      <c r="H613" t="n">
        <v>2.7033</v>
      </c>
      <c r="I613" t="n">
        <v>0</v>
      </c>
      <c r="J613" t="n">
        <v>97.1</v>
      </c>
      <c r="K613" t="str">
        <f>=IF(MOD(A613,10)&lt;7,"train","test")</f>
      </c>
      <c r="L613" s="5" t="str">
        <f>=$P$6+$P$7*D613+$P$8*E613+$P$9*F613+$P$10*G613+$P$11*H613+$P$12*I613</f>
      </c>
      <c r="M613" s="5" t="str">
        <f>=(J613-L613)^2</f>
      </c>
    </row>
    <row r="614">
      <c r="A614" t="n">
        <v>194736</v>
      </c>
      <c r="B614" t="s">
        <v>3448</v>
      </c>
      <c r="C614" t="s">
        <v>163</v>
      </c>
      <c r="D614" t="n">
        <v>30</v>
      </c>
      <c r="E614" t="n">
        <v>7838</v>
      </c>
      <c r="F614" t="n">
        <v>86</v>
      </c>
      <c r="G614" t="n">
        <v>20</v>
      </c>
      <c r="H614" t="n">
        <v>2.2041</v>
      </c>
      <c r="I614" t="n">
        <v>0</v>
      </c>
      <c r="J614" t="n">
        <v>34.1</v>
      </c>
      <c r="K614" t="str">
        <f>=IF(MOD(A614,10)&lt;7,"train","test")</f>
      </c>
      <c r="L614" s="5" t="str">
        <f>=$P$6+$P$7*D614+$P$8*E614+$P$9*F614+$P$10*G614+$P$11*H614+$P$12*I614</f>
      </c>
      <c r="M614" s="5" t="str">
        <f>=(J614-L614)^2</f>
      </c>
    </row>
    <row r="615">
      <c r="A615" t="n">
        <v>194763</v>
      </c>
      <c r="B615" t="s">
        <v>3449</v>
      </c>
      <c r="C615" t="s">
        <v>163</v>
      </c>
      <c r="D615" t="n">
        <v>14</v>
      </c>
      <c r="E615" t="n">
        <v>9049</v>
      </c>
      <c r="F615" t="n">
        <v>82</v>
      </c>
      <c r="G615" t="n">
        <v>40</v>
      </c>
      <c r="H615" t="n">
        <v>2.7875</v>
      </c>
      <c r="I615" t="n">
        <v>0</v>
      </c>
      <c r="J615" t="n">
        <v>34.3</v>
      </c>
      <c r="K615" t="str">
        <f>=IF(MOD(A615,10)&lt;7,"train","test")</f>
      </c>
      <c r="L615" s="5" t="str">
        <f>=$P$6+$P$7*D615+$P$8*E615+$P$9*F615+$P$10*G615+$P$11*H615+$P$12*I615</f>
      </c>
      <c r="M615" s="5" t="str">
        <f>=(J615-L615)^2</f>
      </c>
    </row>
    <row r="616">
      <c r="A616" t="n">
        <v>194824</v>
      </c>
      <c r="B616" t="s">
        <v>3450</v>
      </c>
      <c r="C616" t="s">
        <v>163</v>
      </c>
      <c r="D616" t="n">
        <v>19</v>
      </c>
      <c r="E616" t="n">
        <v>35940</v>
      </c>
      <c r="F616" t="n">
        <v>89</v>
      </c>
      <c r="G616" t="n">
        <v>14</v>
      </c>
      <c r="H616" t="n">
        <v>3.8824</v>
      </c>
      <c r="I616" t="n">
        <v>19.7</v>
      </c>
      <c r="J616" t="n">
        <v>83.2</v>
      </c>
      <c r="K616" t="str">
        <f>=IF(MOD(A616,10)&lt;7,"train","test")</f>
      </c>
      <c r="L616" s="5" t="str">
        <f>=$P$6+$P$7*D616+$P$8*E616+$P$9*F616+$P$10*G616+$P$11*H616+$P$12*I616</f>
      </c>
      <c r="M616" s="5" t="str">
        <f>=(J616-L616)^2</f>
      </c>
    </row>
    <row r="617">
      <c r="A617" t="n">
        <v>195003</v>
      </c>
      <c r="B617" t="s">
        <v>3452</v>
      </c>
      <c r="C617" t="s">
        <v>163</v>
      </c>
      <c r="D617" t="n">
        <v>26</v>
      </c>
      <c r="E617" t="n">
        <v>39753</v>
      </c>
      <c r="F617" t="n">
        <v>88</v>
      </c>
      <c r="G617" t="n">
        <v>13</v>
      </c>
      <c r="H617" t="n">
        <v>4.2953</v>
      </c>
      <c r="I617" t="n">
        <v>9.7</v>
      </c>
      <c r="J617" t="n">
        <v>72.5</v>
      </c>
      <c r="K617" t="str">
        <f>=IF(MOD(A617,10)&lt;7,"train","test")</f>
      </c>
      <c r="L617" s="5" t="str">
        <f>=$P$6+$P$7*D617+$P$8*E617+$P$9*F617+$P$10*G617+$P$11*H617+$P$12*I617</f>
      </c>
      <c r="M617" s="5" t="str">
        <f>=(J617-L617)^2</f>
      </c>
    </row>
    <row r="618">
      <c r="A618" t="n">
        <v>195030</v>
      </c>
      <c r="B618" t="s">
        <v>3453</v>
      </c>
      <c r="C618" t="s">
        <v>163</v>
      </c>
      <c r="D618" t="n">
        <v>16</v>
      </c>
      <c r="E618" t="n">
        <v>40900</v>
      </c>
      <c r="F618" t="n">
        <v>93</v>
      </c>
      <c r="G618" t="n">
        <v>9</v>
      </c>
      <c r="H618" t="n">
        <v>4.1418</v>
      </c>
      <c r="I618" t="n">
        <v>15.3</v>
      </c>
      <c r="J618" t="n">
        <v>84.5</v>
      </c>
      <c r="K618" t="str">
        <f>=IF(MOD(A618,10)&lt;7,"train","test")</f>
      </c>
      <c r="L618" s="5" t="str">
        <f>=$P$6+$P$7*D618+$P$8*E618+$P$9*F618+$P$10*G618+$P$11*H618+$P$12*I618</f>
      </c>
      <c r="M618" s="5" t="str">
        <f>=(J618-L618)^2</f>
      </c>
    </row>
    <row r="619">
      <c r="A619" t="n">
        <v>195164</v>
      </c>
      <c r="B619" t="s">
        <v>3460</v>
      </c>
      <c r="C619" t="s">
        <v>163</v>
      </c>
      <c r="D619" t="n">
        <v>23</v>
      </c>
      <c r="E619" t="n">
        <v>27659</v>
      </c>
      <c r="F619" t="n">
        <v>81</v>
      </c>
      <c r="G619" t="n">
        <v>12</v>
      </c>
      <c r="H619" t="n">
        <v>3.4789</v>
      </c>
      <c r="I619" t="n">
        <v>3</v>
      </c>
      <c r="J619" t="n">
        <v>70.4</v>
      </c>
      <c r="K619" t="str">
        <f>=IF(MOD(A619,10)&lt;7,"train","test")</f>
      </c>
      <c r="L619" s="5" t="str">
        <f>=$P$6+$P$7*D619+$P$8*E619+$P$9*F619+$P$10*G619+$P$11*H619+$P$12*I619</f>
      </c>
      <c r="M619" s="5" t="str">
        <f>=(J619-L619)^2</f>
      </c>
    </row>
    <row r="620">
      <c r="A620" t="n">
        <v>195173</v>
      </c>
      <c r="B620" t="s">
        <v>3462</v>
      </c>
      <c r="C620" t="s">
        <v>163</v>
      </c>
      <c r="D620" t="n">
        <v>47</v>
      </c>
      <c r="E620" t="n">
        <v>22766</v>
      </c>
      <c r="F620" t="n">
        <v>54</v>
      </c>
      <c r="G620" t="n">
        <v>13</v>
      </c>
      <c r="H620" t="n">
        <v>3.6398</v>
      </c>
      <c r="I620" t="n">
        <v>2.3</v>
      </c>
      <c r="J620" t="n">
        <v>52.6</v>
      </c>
      <c r="K620" t="str">
        <f>=IF(MOD(A620,10)&lt;7,"train","test")</f>
      </c>
      <c r="L620" s="5" t="str">
        <f>=$P$6+$P$7*D620+$P$8*E620+$P$9*F620+$P$10*G620+$P$11*H620+$P$12*I620</f>
      </c>
      <c r="M620" s="5" t="str">
        <f>=(J620-L620)^2</f>
      </c>
    </row>
    <row r="621">
      <c r="A621" t="n">
        <v>195216</v>
      </c>
      <c r="B621" t="s">
        <v>3464</v>
      </c>
      <c r="C621" t="s">
        <v>163</v>
      </c>
      <c r="D621" t="n">
        <v>21</v>
      </c>
      <c r="E621" t="n">
        <v>36175</v>
      </c>
      <c r="F621" t="n">
        <v>86</v>
      </c>
      <c r="G621" t="n">
        <v>11</v>
      </c>
      <c r="H621" t="n">
        <v>3.3547</v>
      </c>
      <c r="I621" t="n">
        <v>2.1</v>
      </c>
      <c r="J621" t="n">
        <v>79.7</v>
      </c>
      <c r="K621" t="str">
        <f>=IF(MOD(A621,10)&lt;7,"train","test")</f>
      </c>
      <c r="L621" s="5" t="str">
        <f>=$P$6+$P$7*D621+$P$8*E621+$P$9*F621+$P$10*G621+$P$11*H621+$P$12*I621</f>
      </c>
      <c r="M621" s="5" t="str">
        <f>=(J621-L621)^2</f>
      </c>
    </row>
    <row r="622">
      <c r="A622" t="n">
        <v>195234</v>
      </c>
      <c r="B622" t="s">
        <v>3465</v>
      </c>
      <c r="C622" t="s">
        <v>163</v>
      </c>
      <c r="D622" t="n">
        <v>39</v>
      </c>
      <c r="E622" t="n">
        <v>24618</v>
      </c>
      <c r="F622" t="n">
        <v>72</v>
      </c>
      <c r="G622" t="n">
        <v>14</v>
      </c>
      <c r="H622" t="n">
        <v>3.5408</v>
      </c>
      <c r="I622" t="n">
        <v>3.7</v>
      </c>
      <c r="J622" t="n">
        <v>50.8</v>
      </c>
      <c r="K622" t="str">
        <f>=IF(MOD(A622,10)&lt;7,"train","test")</f>
      </c>
      <c r="L622" s="5" t="str">
        <f>=$P$6+$P$7*D622+$P$8*E622+$P$9*F622+$P$10*G622+$P$11*H622+$P$12*I622</f>
      </c>
      <c r="M622" s="5" t="str">
        <f>=(J622-L622)^2</f>
      </c>
    </row>
    <row r="623">
      <c r="A623" t="n">
        <v>195243</v>
      </c>
      <c r="B623" t="s">
        <v>3466</v>
      </c>
      <c r="C623" t="s">
        <v>163</v>
      </c>
      <c r="D623" t="n">
        <v>18</v>
      </c>
      <c r="E623" t="n">
        <v>21257</v>
      </c>
      <c r="F623" t="n">
        <v>75</v>
      </c>
      <c r="G623" t="n">
        <v>16</v>
      </c>
      <c r="H623" t="n">
        <v>3.4026</v>
      </c>
      <c r="I623" t="n">
        <v>3.9</v>
      </c>
      <c r="J623" t="n">
        <v>60.3</v>
      </c>
      <c r="K623" t="str">
        <f>=IF(MOD(A623,10)&lt;7,"train","test")</f>
      </c>
      <c r="L623" s="5" t="str">
        <f>=$P$6+$P$7*D623+$P$8*E623+$P$9*F623+$P$10*G623+$P$11*H623+$P$12*I623</f>
      </c>
      <c r="M623" s="5" t="str">
        <f>=(J623-L623)^2</f>
      </c>
    </row>
    <row r="624">
      <c r="A624" t="n">
        <v>195304</v>
      </c>
      <c r="B624" t="s">
        <v>3469</v>
      </c>
      <c r="C624" t="s">
        <v>163</v>
      </c>
      <c r="D624" t="n">
        <v>13</v>
      </c>
      <c r="E624" t="n">
        <v>43571</v>
      </c>
      <c r="F624" t="n">
        <v>84</v>
      </c>
      <c r="G624" t="n">
        <v>10</v>
      </c>
      <c r="H624" t="n">
        <v>3.2562</v>
      </c>
      <c r="I624" t="n">
        <v>4.6</v>
      </c>
      <c r="J624" t="n">
        <v>70</v>
      </c>
      <c r="K624" t="str">
        <f>=IF(MOD(A624,10)&lt;7,"train","test")</f>
      </c>
      <c r="L624" s="5" t="str">
        <f>=$P$6+$P$7*D624+$P$8*E624+$P$9*F624+$P$10*G624+$P$11*H624+$P$12*I624</f>
      </c>
      <c r="M624" s="5" t="str">
        <f>=(J624-L624)^2</f>
      </c>
    </row>
    <row r="625">
      <c r="A625" t="n">
        <v>195474</v>
      </c>
      <c r="B625" t="s">
        <v>3473</v>
      </c>
      <c r="C625" t="s">
        <v>163</v>
      </c>
      <c r="D625" t="n">
        <v>23</v>
      </c>
      <c r="E625" t="n">
        <v>32602</v>
      </c>
      <c r="F625" t="n">
        <v>84</v>
      </c>
      <c r="G625" t="n">
        <v>13</v>
      </c>
      <c r="H625" t="n">
        <v>3.6115</v>
      </c>
      <c r="I625" t="n">
        <v>4.8</v>
      </c>
      <c r="J625" t="n">
        <v>75.8</v>
      </c>
      <c r="K625" t="str">
        <f>=IF(MOD(A625,10)&lt;7,"train","test")</f>
      </c>
      <c r="L625" s="5" t="str">
        <f>=$P$6+$P$7*D625+$P$8*E625+$P$9*F625+$P$10*G625+$P$11*H625+$P$12*I625</f>
      </c>
      <c r="M625" s="5" t="str">
        <f>=(J625-L625)^2</f>
      </c>
    </row>
    <row r="626">
      <c r="A626" t="n">
        <v>195526</v>
      </c>
      <c r="B626" t="s">
        <v>3475</v>
      </c>
      <c r="C626" t="s">
        <v>163</v>
      </c>
      <c r="D626" t="n">
        <v>14</v>
      </c>
      <c r="E626" t="n">
        <v>32368</v>
      </c>
      <c r="F626" t="n">
        <v>89</v>
      </c>
      <c r="G626" t="n">
        <v>8</v>
      </c>
      <c r="H626" t="n">
        <v>3.4555</v>
      </c>
      <c r="I626" t="n">
        <v>5.6</v>
      </c>
      <c r="J626" t="n">
        <v>81.7</v>
      </c>
      <c r="K626" t="str">
        <f>=IF(MOD(A626,10)&lt;7,"train","test")</f>
      </c>
      <c r="L626" s="5" t="str">
        <f>=$P$6+$P$7*D626+$P$8*E626+$P$9*F626+$P$10*G626+$P$11*H626+$P$12*I626</f>
      </c>
      <c r="M626" s="5" t="str">
        <f>=(J626-L626)^2</f>
      </c>
    </row>
    <row r="627">
      <c r="A627" t="n">
        <v>195544</v>
      </c>
      <c r="B627" t="s">
        <v>3477</v>
      </c>
      <c r="C627" t="s">
        <v>163</v>
      </c>
      <c r="D627" t="n">
        <v>34</v>
      </c>
      <c r="E627" t="n">
        <v>18324</v>
      </c>
      <c r="F627" t="n">
        <v>79</v>
      </c>
      <c r="G627" t="n">
        <v>12</v>
      </c>
      <c r="H627" t="n">
        <v>3.6978</v>
      </c>
      <c r="I627" t="n">
        <v>3.7</v>
      </c>
      <c r="J627" t="n">
        <v>64.2</v>
      </c>
      <c r="K627" t="str">
        <f>=IF(MOD(A627,10)&lt;7,"train","test")</f>
      </c>
      <c r="L627" s="5" t="str">
        <f>=$P$6+$P$7*D627+$P$8*E627+$P$9*F627+$P$10*G627+$P$11*H627+$P$12*I627</f>
      </c>
      <c r="M627" s="5" t="str">
        <f>=(J627-L627)^2</f>
      </c>
    </row>
    <row r="628">
      <c r="A628" t="n">
        <v>195720</v>
      </c>
      <c r="B628" t="s">
        <v>3480</v>
      </c>
      <c r="C628" t="s">
        <v>163</v>
      </c>
      <c r="D628" t="n">
        <v>28</v>
      </c>
      <c r="E628" t="n">
        <v>28969</v>
      </c>
      <c r="F628" t="n">
        <v>84</v>
      </c>
      <c r="G628" t="n">
        <v>12</v>
      </c>
      <c r="H628" t="n">
        <v>3.6034</v>
      </c>
      <c r="I628" t="n">
        <v>3.8</v>
      </c>
      <c r="J628" t="n">
        <v>74.4</v>
      </c>
      <c r="K628" t="str">
        <f>=IF(MOD(A628,10)&lt;7,"train","test")</f>
      </c>
      <c r="L628" s="5" t="str">
        <f>=$P$6+$P$7*D628+$P$8*E628+$P$9*F628+$P$10*G628+$P$11*H628+$P$12*I628</f>
      </c>
      <c r="M628" s="5" t="str">
        <f>=(J628-L628)^2</f>
      </c>
    </row>
    <row r="629">
      <c r="A629" t="n">
        <v>196006</v>
      </c>
      <c r="B629" t="s">
        <v>3485</v>
      </c>
      <c r="C629" t="s">
        <v>149</v>
      </c>
      <c r="D629" t="n">
        <v>45</v>
      </c>
      <c r="E629" t="n">
        <v>14877</v>
      </c>
      <c r="F629" t="n">
        <v>76</v>
      </c>
      <c r="G629" t="n">
        <v>16</v>
      </c>
      <c r="H629" t="n">
        <v>3.5598</v>
      </c>
      <c r="I629" t="n">
        <v>1.4</v>
      </c>
      <c r="J629" t="n">
        <v>45.4</v>
      </c>
      <c r="K629" t="str">
        <f>=IF(MOD(A629,10)&lt;7,"train","test")</f>
      </c>
      <c r="L629" s="5" t="str">
        <f>=$P$6+$P$7*D629+$P$8*E629+$P$9*F629+$P$10*G629+$P$11*H629+$P$12*I629</f>
      </c>
      <c r="M629" s="5" t="str">
        <f>=(J629-L629)^2</f>
      </c>
    </row>
    <row r="630">
      <c r="A630" t="n">
        <v>196015</v>
      </c>
      <c r="B630" t="s">
        <v>3486</v>
      </c>
      <c r="C630" t="s">
        <v>149</v>
      </c>
      <c r="D630" t="n">
        <v>47</v>
      </c>
      <c r="E630" t="n">
        <v>14451</v>
      </c>
      <c r="F630" t="n">
        <v>67</v>
      </c>
      <c r="G630" t="n">
        <v>17</v>
      </c>
      <c r="H630" t="n">
        <v>3.617</v>
      </c>
      <c r="I630" t="n">
        <v>4.1</v>
      </c>
      <c r="J630" t="n">
        <v>51</v>
      </c>
      <c r="K630" t="str">
        <f>=IF(MOD(A630,10)&lt;7,"train","test")</f>
      </c>
      <c r="L630" s="5" t="str">
        <f>=$P$6+$P$7*D630+$P$8*E630+$P$9*F630+$P$10*G630+$P$11*H630+$P$12*I630</f>
      </c>
      <c r="M630" s="5" t="str">
        <f>=(J630-L630)^2</f>
      </c>
    </row>
    <row r="631">
      <c r="A631" t="n">
        <v>196024</v>
      </c>
      <c r="B631" t="s">
        <v>3487</v>
      </c>
      <c r="C631" t="s">
        <v>149</v>
      </c>
      <c r="D631" t="n">
        <v>46</v>
      </c>
      <c r="E631" t="n">
        <v>16923</v>
      </c>
      <c r="F631" t="n">
        <v>68</v>
      </c>
      <c r="G631" t="n">
        <v>12</v>
      </c>
      <c r="H631" t="n">
        <v>3.445</v>
      </c>
      <c r="I631" t="n">
        <v>2.2</v>
      </c>
      <c r="J631" t="n">
        <v>55.6</v>
      </c>
      <c r="K631" t="str">
        <f>=IF(MOD(A631,10)&lt;7,"train","test")</f>
      </c>
      <c r="L631" s="5" t="str">
        <f>=$P$6+$P$7*D631+$P$8*E631+$P$9*F631+$P$10*G631+$P$11*H631+$P$12*I631</f>
      </c>
      <c r="M631" s="5" t="str">
        <f>=(J631-L631)^2</f>
      </c>
    </row>
    <row r="632">
      <c r="A632" t="n">
        <v>196033</v>
      </c>
      <c r="B632" t="s">
        <v>3489</v>
      </c>
      <c r="C632" t="s">
        <v>149</v>
      </c>
      <c r="D632" t="n">
        <v>43</v>
      </c>
      <c r="E632" t="n">
        <v>18122</v>
      </c>
      <c r="F632" t="n">
        <v>72</v>
      </c>
      <c r="G632" t="n">
        <v>14</v>
      </c>
      <c r="H632" t="n">
        <v>3.4595</v>
      </c>
      <c r="I632" t="n">
        <v>2.5</v>
      </c>
      <c r="J632" t="n">
        <v>54.5</v>
      </c>
      <c r="K632" t="str">
        <f>=IF(MOD(A632,10)&lt;7,"train","test")</f>
      </c>
      <c r="L632" s="5" t="str">
        <f>=$P$6+$P$7*D632+$P$8*E632+$P$9*F632+$P$10*G632+$P$11*H632+$P$12*I632</f>
      </c>
      <c r="M632" s="5" t="str">
        <f>=(J632-L632)^2</f>
      </c>
    </row>
    <row r="633">
      <c r="A633" t="n">
        <v>196042</v>
      </c>
      <c r="B633" t="s">
        <v>3491</v>
      </c>
      <c r="C633" t="s">
        <v>149</v>
      </c>
      <c r="D633" t="n">
        <v>36</v>
      </c>
      <c r="E633" t="n">
        <v>8224</v>
      </c>
      <c r="F633" t="n">
        <v>81</v>
      </c>
      <c r="G633" t="n">
        <v>18</v>
      </c>
      <c r="H633" t="n">
        <v>4.2705</v>
      </c>
      <c r="I633" t="n">
        <v>10.9</v>
      </c>
      <c r="J633" t="n">
        <v>58.6</v>
      </c>
      <c r="K633" t="str">
        <f>=IF(MOD(A633,10)&lt;7,"train","test")</f>
      </c>
      <c r="L633" s="5" t="str">
        <f>=$P$6+$P$7*D633+$P$8*E633+$P$9*F633+$P$10*G633+$P$11*H633+$P$12*I633</f>
      </c>
      <c r="M633" s="5" t="str">
        <f>=(J633-L633)^2</f>
      </c>
    </row>
    <row r="634">
      <c r="A634" t="n">
        <v>196051</v>
      </c>
      <c r="B634" t="s">
        <v>3493</v>
      </c>
      <c r="C634" t="s">
        <v>149</v>
      </c>
      <c r="D634" t="n">
        <v>55</v>
      </c>
      <c r="E634" t="n">
        <v>16855</v>
      </c>
      <c r="F634" t="n">
        <v>62</v>
      </c>
      <c r="G634" t="n">
        <v>13</v>
      </c>
      <c r="H634" t="n">
        <v>3.2973</v>
      </c>
      <c r="I634" t="n">
        <v>0.9</v>
      </c>
      <c r="J634" t="n">
        <v>33.9</v>
      </c>
      <c r="K634" t="str">
        <f>=IF(MOD(A634,10)&lt;7,"train","test")</f>
      </c>
      <c r="L634" s="5" t="str">
        <f>=$P$6+$P$7*D634+$P$8*E634+$P$9*F634+$P$10*G634+$P$11*H634+$P$12*I634</f>
      </c>
      <c r="M634" s="5" t="str">
        <f>=(J634-L634)^2</f>
      </c>
    </row>
    <row r="635">
      <c r="A635" t="n">
        <v>196060</v>
      </c>
      <c r="B635" t="s">
        <v>3495</v>
      </c>
      <c r="C635" t="s">
        <v>149</v>
      </c>
      <c r="D635" t="n">
        <v>42</v>
      </c>
      <c r="E635" t="n">
        <v>19165</v>
      </c>
      <c r="F635" t="n">
        <v>83</v>
      </c>
      <c r="G635" t="n">
        <v>17</v>
      </c>
      <c r="H635" t="n">
        <v>4.2766</v>
      </c>
      <c r="I635" t="n">
        <v>9.4</v>
      </c>
      <c r="J635" t="n">
        <v>63.9</v>
      </c>
      <c r="K635" t="str">
        <f>=IF(MOD(A635,10)&lt;7,"train","test")</f>
      </c>
      <c r="L635" s="5" t="str">
        <f>=$P$6+$P$7*D635+$P$8*E635+$P$9*F635+$P$10*G635+$P$11*H635+$P$12*I635</f>
      </c>
      <c r="M635" s="5" t="str">
        <f>=(J635-L635)^2</f>
      </c>
    </row>
    <row r="636">
      <c r="A636" t="n">
        <v>196103</v>
      </c>
      <c r="B636" t="s">
        <v>3501</v>
      </c>
      <c r="C636" t="s">
        <v>149</v>
      </c>
      <c r="D636" t="n">
        <v>26</v>
      </c>
      <c r="E636" t="n">
        <v>19644</v>
      </c>
      <c r="F636" t="n">
        <v>85</v>
      </c>
      <c r="G636" t="n">
        <v>14</v>
      </c>
      <c r="H636" t="n">
        <v>3.4433</v>
      </c>
      <c r="I636" t="n">
        <v>4.6</v>
      </c>
      <c r="J636" t="n">
        <v>68.4</v>
      </c>
      <c r="K636" t="str">
        <f>=IF(MOD(A636,10)&lt;7,"train","test")</f>
      </c>
      <c r="L636" s="5" t="str">
        <f>=$P$6+$P$7*D636+$P$8*E636+$P$9*F636+$P$10*G636+$P$11*H636+$P$12*I636</f>
      </c>
      <c r="M636" s="5" t="str">
        <f>=(J636-L636)^2</f>
      </c>
    </row>
    <row r="637">
      <c r="A637" t="n">
        <v>196112</v>
      </c>
      <c r="B637" t="s">
        <v>3502</v>
      </c>
      <c r="C637" t="s">
        <v>149</v>
      </c>
      <c r="D637" t="n">
        <v>37</v>
      </c>
      <c r="E637" t="n">
        <v>14646</v>
      </c>
      <c r="F637" t="n">
        <v>68</v>
      </c>
      <c r="G637" t="n">
        <v>14</v>
      </c>
      <c r="H637" t="n">
        <v>3.5175</v>
      </c>
      <c r="I637" t="n">
        <v>8.4</v>
      </c>
      <c r="J637" t="n">
        <v>59.2</v>
      </c>
      <c r="K637" t="str">
        <f>=IF(MOD(A637,10)&lt;7,"train","test")</f>
      </c>
      <c r="L637" s="5" t="str">
        <f>=$P$6+$P$7*D637+$P$8*E637+$P$9*F637+$P$10*G637+$P$11*H637+$P$12*I637</f>
      </c>
      <c r="M637" s="5" t="str">
        <f>=(J637-L637)^2</f>
      </c>
    </row>
    <row r="638">
      <c r="A638" t="n">
        <v>196121</v>
      </c>
      <c r="B638" t="s">
        <v>3503</v>
      </c>
      <c r="C638" t="s">
        <v>149</v>
      </c>
      <c r="D638" t="n">
        <v>39</v>
      </c>
      <c r="E638" t="n">
        <v>15343</v>
      </c>
      <c r="F638" t="n">
        <v>73</v>
      </c>
      <c r="G638" t="n">
        <v>16</v>
      </c>
      <c r="H638" t="n">
        <v>3.8817</v>
      </c>
      <c r="I638" t="n">
        <v>2.6</v>
      </c>
      <c r="J638" t="n">
        <v>56.6</v>
      </c>
      <c r="K638" t="str">
        <f>=IF(MOD(A638,10)&lt;7,"train","test")</f>
      </c>
      <c r="L638" s="5" t="str">
        <f>=$P$6+$P$7*D638+$P$8*E638+$P$9*F638+$P$10*G638+$P$11*H638+$P$12*I638</f>
      </c>
      <c r="M638" s="5" t="str">
        <f>=(J638-L638)^2</f>
      </c>
    </row>
    <row r="639">
      <c r="A639" t="n">
        <v>196130</v>
      </c>
      <c r="B639" t="s">
        <v>3505</v>
      </c>
      <c r="C639" t="s">
        <v>149</v>
      </c>
      <c r="D639" t="n">
        <v>53</v>
      </c>
      <c r="E639" t="n">
        <v>13735</v>
      </c>
      <c r="F639" t="n">
        <v>55</v>
      </c>
      <c r="G639" t="n">
        <v>13</v>
      </c>
      <c r="H639" t="n">
        <v>3.8735</v>
      </c>
      <c r="I639" t="n">
        <v>6.2</v>
      </c>
      <c r="J639" t="n">
        <v>36</v>
      </c>
      <c r="K639" t="str">
        <f>=IF(MOD(A639,10)&lt;7,"train","test")</f>
      </c>
      <c r="L639" s="5" t="str">
        <f>=$P$6+$P$7*D639+$P$8*E639+$P$9*F639+$P$10*G639+$P$11*H639+$P$12*I639</f>
      </c>
      <c r="M639" s="5" t="str">
        <f>=(J639-L639)^2</f>
      </c>
    </row>
    <row r="640">
      <c r="A640" t="n">
        <v>196176</v>
      </c>
      <c r="B640" t="s">
        <v>3512</v>
      </c>
      <c r="C640" t="s">
        <v>149</v>
      </c>
      <c r="D640" t="n">
        <v>33</v>
      </c>
      <c r="E640" t="n">
        <v>17848</v>
      </c>
      <c r="F640" t="n">
        <v>87</v>
      </c>
      <c r="G640" t="n">
        <v>16</v>
      </c>
      <c r="H640" t="n">
        <v>3.9037</v>
      </c>
      <c r="I640" t="n">
        <v>4.5</v>
      </c>
      <c r="J640" t="n">
        <v>68.9</v>
      </c>
      <c r="K640" t="str">
        <f>=IF(MOD(A640,10)&lt;7,"train","test")</f>
      </c>
      <c r="L640" s="5" t="str">
        <f>=$P$6+$P$7*D640+$P$8*E640+$P$9*F640+$P$10*G640+$P$11*H640+$P$12*I640</f>
      </c>
      <c r="M640" s="5" t="str">
        <f>=(J640-L640)^2</f>
      </c>
    </row>
    <row r="641">
      <c r="A641" t="n">
        <v>196185</v>
      </c>
      <c r="B641" t="s">
        <v>3514</v>
      </c>
      <c r="C641" t="s">
        <v>149</v>
      </c>
      <c r="D641" t="n">
        <v>33</v>
      </c>
      <c r="E641" t="n">
        <v>17918</v>
      </c>
      <c r="F641" t="n">
        <v>78</v>
      </c>
      <c r="G641" t="n">
        <v>14</v>
      </c>
      <c r="H641" t="n">
        <v>3.7719</v>
      </c>
      <c r="I641" t="n">
        <v>2</v>
      </c>
      <c r="J641" t="n">
        <v>70.2</v>
      </c>
      <c r="K641" t="str">
        <f>=IF(MOD(A641,10)&lt;7,"train","test")</f>
      </c>
      <c r="L641" s="5" t="str">
        <f>=$P$6+$P$7*D641+$P$8*E641+$P$9*F641+$P$10*G641+$P$11*H641+$P$12*I641</f>
      </c>
      <c r="M641" s="5" t="str">
        <f>=(J641-L641)^2</f>
      </c>
    </row>
    <row r="642">
      <c r="A642" t="n">
        <v>196194</v>
      </c>
      <c r="B642" t="s">
        <v>3515</v>
      </c>
      <c r="C642" t="s">
        <v>149</v>
      </c>
      <c r="D642" t="n">
        <v>39</v>
      </c>
      <c r="E642" t="n">
        <v>16923</v>
      </c>
      <c r="F642" t="n">
        <v>70</v>
      </c>
      <c r="G642" t="n">
        <v>14</v>
      </c>
      <c r="H642" t="n">
        <v>3.9007</v>
      </c>
      <c r="I642" t="n">
        <v>2.6</v>
      </c>
      <c r="J642" t="n">
        <v>60.4</v>
      </c>
      <c r="K642" t="str">
        <f>=IF(MOD(A642,10)&lt;7,"train","test")</f>
      </c>
      <c r="L642" s="5" t="str">
        <f>=$P$6+$P$7*D642+$P$8*E642+$P$9*F642+$P$10*G642+$P$11*H642+$P$12*I642</f>
      </c>
      <c r="M642" s="5" t="str">
        <f>=(J642-L642)^2</f>
      </c>
    </row>
    <row r="643">
      <c r="A643" t="n">
        <v>196200</v>
      </c>
      <c r="B643" t="s">
        <v>3516</v>
      </c>
      <c r="C643" t="s">
        <v>149</v>
      </c>
      <c r="D643" t="n">
        <v>43</v>
      </c>
      <c r="E643" t="n">
        <v>14574</v>
      </c>
      <c r="F643" t="n">
        <v>78</v>
      </c>
      <c r="G643" t="n">
        <v>10</v>
      </c>
      <c r="H643" t="n">
        <v>3.4479</v>
      </c>
      <c r="I643" t="n">
        <v>1.6</v>
      </c>
      <c r="J643" t="n">
        <v>47.9</v>
      </c>
      <c r="K643" t="str">
        <f>=IF(MOD(A643,10)&lt;7,"train","test")</f>
      </c>
      <c r="L643" s="5" t="str">
        <f>=$P$6+$P$7*D643+$P$8*E643+$P$9*F643+$P$10*G643+$P$11*H643+$P$12*I643</f>
      </c>
      <c r="M643" s="5" t="str">
        <f>=(J643-L643)^2</f>
      </c>
    </row>
    <row r="644">
      <c r="A644" t="n">
        <v>196246</v>
      </c>
      <c r="B644" t="s">
        <v>3520</v>
      </c>
      <c r="C644" t="s">
        <v>149</v>
      </c>
      <c r="D644" t="n">
        <v>39</v>
      </c>
      <c r="E644" t="n">
        <v>15982</v>
      </c>
      <c r="F644" t="n">
        <v>71</v>
      </c>
      <c r="G644" t="n">
        <v>15</v>
      </c>
      <c r="H644" t="n">
        <v>3.7197</v>
      </c>
      <c r="I644" t="n">
        <v>3.2</v>
      </c>
      <c r="J644" t="n">
        <v>58.8</v>
      </c>
      <c r="K644" t="str">
        <f>=IF(MOD(A644,10)&lt;7,"train","test")</f>
      </c>
      <c r="L644" s="5" t="str">
        <f>=$P$6+$P$7*D644+$P$8*E644+$P$9*F644+$P$10*G644+$P$11*H644+$P$12*I644</f>
      </c>
      <c r="M644" s="5" t="str">
        <f>=(J644-L644)^2</f>
      </c>
    </row>
    <row r="645">
      <c r="A645" t="n">
        <v>196264</v>
      </c>
      <c r="B645" t="s">
        <v>3522</v>
      </c>
      <c r="C645" t="s">
        <v>149</v>
      </c>
      <c r="D645" t="n">
        <v>35</v>
      </c>
      <c r="E645" t="n">
        <v>11065</v>
      </c>
      <c r="F645" t="n">
        <v>46</v>
      </c>
      <c r="G645" t="n">
        <v>17</v>
      </c>
      <c r="H645" t="n">
        <v>4.1887</v>
      </c>
      <c r="I645" t="n">
        <v>3.5</v>
      </c>
      <c r="J645" t="n">
        <v>22</v>
      </c>
      <c r="K645" t="str">
        <f>=IF(MOD(A645,10)&lt;7,"train","test")</f>
      </c>
      <c r="L645" s="5" t="str">
        <f>=$P$6+$P$7*D645+$P$8*E645+$P$9*F645+$P$10*G645+$P$11*H645+$P$12*I645</f>
      </c>
      <c r="M645" s="5" t="str">
        <f>=(J645-L645)^2</f>
      </c>
    </row>
    <row r="646">
      <c r="A646" t="n">
        <v>196291</v>
      </c>
      <c r="B646" t="s">
        <v>3523</v>
      </c>
      <c r="C646" t="s">
        <v>149</v>
      </c>
      <c r="D646" t="n">
        <v>21</v>
      </c>
      <c r="E646" t="n">
        <v>20398</v>
      </c>
      <c r="F646" t="n">
        <v>80</v>
      </c>
      <c r="G646" t="n">
        <v>14</v>
      </c>
      <c r="H646" t="n">
        <v>3.2135</v>
      </c>
      <c r="I646" t="n">
        <v>4.7</v>
      </c>
      <c r="J646" t="n">
        <v>75.5</v>
      </c>
      <c r="K646" t="str">
        <f>=IF(MOD(A646,10)&lt;7,"train","test")</f>
      </c>
      <c r="L646" s="5" t="str">
        <f>=$P$6+$P$7*D646+$P$8*E646+$P$9*F646+$P$10*G646+$P$11*H646+$P$12*I646</f>
      </c>
      <c r="M646" s="5" t="str">
        <f>=(J646-L646)^2</f>
      </c>
    </row>
    <row r="647">
      <c r="A647" t="n">
        <v>196413</v>
      </c>
      <c r="B647" t="s">
        <v>3527</v>
      </c>
      <c r="C647" t="s">
        <v>163</v>
      </c>
      <c r="D647" t="n">
        <v>16</v>
      </c>
      <c r="E647" t="n">
        <v>51520</v>
      </c>
      <c r="F647" t="n">
        <v>91</v>
      </c>
      <c r="G647" t="n">
        <v>15</v>
      </c>
      <c r="H647" t="n">
        <v>4.5737</v>
      </c>
      <c r="I647" t="n">
        <v>8.3</v>
      </c>
      <c r="J647" t="n">
        <v>81.4</v>
      </c>
      <c r="K647" t="str">
        <f>=IF(MOD(A647,10)&lt;7,"train","test")</f>
      </c>
      <c r="L647" s="5" t="str">
        <f>=$P$6+$P$7*D647+$P$8*E647+$P$9*F647+$P$10*G647+$P$11*H647+$P$12*I647</f>
      </c>
      <c r="M647" s="5" t="str">
        <f>=(J647-L647)^2</f>
      </c>
    </row>
    <row r="648">
      <c r="A648" t="n">
        <v>196431</v>
      </c>
      <c r="B648" t="s">
        <v>3528</v>
      </c>
      <c r="C648" t="s">
        <v>163</v>
      </c>
      <c r="D648" t="n">
        <v>60</v>
      </c>
      <c r="E648" t="n">
        <v>10728</v>
      </c>
      <c r="F648" t="n">
        <v>54</v>
      </c>
      <c r="G648" t="n">
        <v>14</v>
      </c>
      <c r="H648" t="n">
        <v>2.5453</v>
      </c>
      <c r="I648" t="n">
        <v>0</v>
      </c>
      <c r="J648" t="n">
        <v>14</v>
      </c>
      <c r="K648" t="str">
        <f>=IF(MOD(A648,10)&lt;7,"train","test")</f>
      </c>
      <c r="L648" s="5" t="str">
        <f>=$P$6+$P$7*D648+$P$8*E648+$P$9*F648+$P$10*G648+$P$11*H648+$P$12*I648</f>
      </c>
      <c r="M648" s="5" t="str">
        <f>=(J648-L648)^2</f>
      </c>
    </row>
    <row r="649">
      <c r="A649" t="n">
        <v>196592</v>
      </c>
      <c r="B649" t="s">
        <v>3534</v>
      </c>
      <c r="C649" t="s">
        <v>163</v>
      </c>
      <c r="D649" t="n">
        <v>32</v>
      </c>
      <c r="E649" t="n">
        <v>25934</v>
      </c>
      <c r="F649" t="n">
        <v>86</v>
      </c>
      <c r="G649" t="n">
        <v>10</v>
      </c>
      <c r="H649" t="n">
        <v>4.1469</v>
      </c>
      <c r="I649" t="n">
        <v>3</v>
      </c>
      <c r="J649" t="n">
        <v>72.5</v>
      </c>
      <c r="K649" t="str">
        <f>=IF(MOD(A649,10)&lt;7,"train","test")</f>
      </c>
      <c r="L649" s="5" t="str">
        <f>=$P$6+$P$7*D649+$P$8*E649+$P$9*F649+$P$10*G649+$P$11*H649+$P$12*I649</f>
      </c>
      <c r="M649" s="5" t="str">
        <f>=(J649-L649)^2</f>
      </c>
    </row>
    <row r="650">
      <c r="A650" t="n">
        <v>196866</v>
      </c>
      <c r="B650" t="s">
        <v>2066</v>
      </c>
      <c r="C650" t="s">
        <v>163</v>
      </c>
      <c r="D650" t="n">
        <v>13</v>
      </c>
      <c r="E650" t="n">
        <v>42884</v>
      </c>
      <c r="F650" t="n">
        <v>89</v>
      </c>
      <c r="G650" t="n">
        <v>10</v>
      </c>
      <c r="H650" t="n">
        <v>3.3304</v>
      </c>
      <c r="I650" t="n">
        <v>6.4</v>
      </c>
      <c r="J650" t="n">
        <v>85.3</v>
      </c>
      <c r="K650" t="str">
        <f>=IF(MOD(A650,10)&lt;7,"train","test")</f>
      </c>
      <c r="L650" s="5" t="str">
        <f>=$P$6+$P$7*D650+$P$8*E650+$P$9*F650+$P$10*G650+$P$11*H650+$P$12*I650</f>
      </c>
      <c r="M650" s="5" t="str">
        <f>=(J650-L650)^2</f>
      </c>
    </row>
    <row r="651">
      <c r="A651" t="n">
        <v>197045</v>
      </c>
      <c r="B651" t="s">
        <v>3545</v>
      </c>
      <c r="C651" t="s">
        <v>163</v>
      </c>
      <c r="D651" t="n">
        <v>30</v>
      </c>
      <c r="E651" t="n">
        <v>22510</v>
      </c>
      <c r="F651" t="n">
        <v>73</v>
      </c>
      <c r="G651" t="n">
        <v>14</v>
      </c>
      <c r="H651" t="n">
        <v>3.6796</v>
      </c>
      <c r="I651" t="n">
        <v>4.5</v>
      </c>
      <c r="J651" t="n">
        <v>55.5</v>
      </c>
      <c r="K651" t="str">
        <f>=IF(MOD(A651,10)&lt;7,"train","test")</f>
      </c>
      <c r="L651" s="5" t="str">
        <f>=$P$6+$P$7*D651+$P$8*E651+$P$9*F651+$P$10*G651+$P$11*H651+$P$12*I651</f>
      </c>
      <c r="M651" s="5" t="str">
        <f>=(J651-L651)^2</f>
      </c>
    </row>
    <row r="652">
      <c r="A652" t="n">
        <v>197133</v>
      </c>
      <c r="B652" t="s">
        <v>3546</v>
      </c>
      <c r="C652" t="s">
        <v>163</v>
      </c>
      <c r="D652" t="n">
        <v>21</v>
      </c>
      <c r="E652" t="n">
        <v>29733</v>
      </c>
      <c r="F652" t="n">
        <v>94</v>
      </c>
      <c r="G652" t="n">
        <v>8</v>
      </c>
      <c r="H652" t="n">
        <v>3.4161</v>
      </c>
      <c r="I652" t="n">
        <v>11.9</v>
      </c>
      <c r="J652" t="n">
        <v>89.1</v>
      </c>
      <c r="K652" t="str">
        <f>=IF(MOD(A652,10)&lt;7,"train","test")</f>
      </c>
      <c r="L652" s="5" t="str">
        <f>=$P$6+$P$7*D652+$P$8*E652+$P$9*F652+$P$10*G652+$P$11*H652+$P$12*I652</f>
      </c>
      <c r="M652" s="5" t="str">
        <f>=(J652-L652)^2</f>
      </c>
    </row>
    <row r="653">
      <c r="A653" t="n">
        <v>197142</v>
      </c>
      <c r="B653" t="s">
        <v>3547</v>
      </c>
      <c r="C653" t="s">
        <v>163</v>
      </c>
      <c r="D653" t="n">
        <v>61</v>
      </c>
      <c r="E653" t="n">
        <v>15687</v>
      </c>
      <c r="F653" t="n">
        <v>63</v>
      </c>
      <c r="G653" t="n">
        <v>9</v>
      </c>
      <c r="H653" t="n">
        <v>2.7177</v>
      </c>
      <c r="I653" t="n">
        <v>3.8</v>
      </c>
      <c r="J653" t="n">
        <v>30.7</v>
      </c>
      <c r="K653" t="str">
        <f>=IF(MOD(A653,10)&lt;7,"train","test")</f>
      </c>
      <c r="L653" s="5" t="str">
        <f>=$P$6+$P$7*D653+$P$8*E653+$P$9*F653+$P$10*G653+$P$11*H653+$P$12*I653</f>
      </c>
      <c r="M653" s="5" t="str">
        <f>=(J653-L653)^2</f>
      </c>
    </row>
    <row r="654">
      <c r="A654" t="n">
        <v>197151</v>
      </c>
      <c r="B654" t="s">
        <v>3548</v>
      </c>
      <c r="C654" t="s">
        <v>189</v>
      </c>
      <c r="D654" t="n">
        <v>15</v>
      </c>
      <c r="E654" t="n">
        <v>59211</v>
      </c>
      <c r="F654" t="n">
        <v>88</v>
      </c>
      <c r="G654" t="n">
        <v>8</v>
      </c>
      <c r="H654" t="n">
        <v>3.6401</v>
      </c>
      <c r="I654" t="n">
        <v>15.7</v>
      </c>
      <c r="J654" t="n">
        <v>74.9</v>
      </c>
      <c r="K654" t="str">
        <f>=IF(MOD(A654,10)&lt;7,"train","test")</f>
      </c>
      <c r="L654" s="5" t="str">
        <f>=$P$6+$P$7*D654+$P$8*E654+$P$9*F654+$P$10*G654+$P$11*H654+$P$12*I654</f>
      </c>
      <c r="M654" s="5" t="str">
        <f>=(J654-L654)^2</f>
      </c>
    </row>
    <row r="655">
      <c r="A655" t="n">
        <v>197230</v>
      </c>
      <c r="B655" t="s">
        <v>3552</v>
      </c>
      <c r="C655" t="s">
        <v>163</v>
      </c>
      <c r="D655" t="n">
        <v>47</v>
      </c>
      <c r="E655" t="n">
        <v>23956</v>
      </c>
      <c r="F655" t="n">
        <v>50</v>
      </c>
      <c r="G655" t="n">
        <v>8</v>
      </c>
      <c r="H655" t="n">
        <v>2.5635</v>
      </c>
      <c r="I655" t="n">
        <v>2.5</v>
      </c>
      <c r="J655" t="n">
        <v>40.9</v>
      </c>
      <c r="K655" t="str">
        <f>=IF(MOD(A655,10)&lt;7,"train","test")</f>
      </c>
      <c r="L655" s="5" t="str">
        <f>=$P$6+$P$7*D655+$P$8*E655+$P$9*F655+$P$10*G655+$P$11*H655+$P$12*I655</f>
      </c>
      <c r="M655" s="5" t="str">
        <f>=(J655-L655)^2</f>
      </c>
    </row>
    <row r="656">
      <c r="A656" t="n">
        <v>197285</v>
      </c>
      <c r="B656" t="s">
        <v>3553</v>
      </c>
      <c r="C656" t="s">
        <v>189</v>
      </c>
      <c r="D656" t="n">
        <v>67</v>
      </c>
      <c r="E656" t="n">
        <v>11332</v>
      </c>
      <c r="F656" t="n">
        <v>61</v>
      </c>
      <c r="G656" t="n">
        <v>20</v>
      </c>
      <c r="H656" t="n">
        <v>3.1755</v>
      </c>
      <c r="I656" t="n">
        <v>3.1</v>
      </c>
      <c r="J656" t="n">
        <v>28.6</v>
      </c>
      <c r="K656" t="str">
        <f>=IF(MOD(A656,10)&lt;7,"train","test")</f>
      </c>
      <c r="L656" s="5" t="str">
        <f>=$P$6+$P$7*D656+$P$8*E656+$P$9*F656+$P$10*G656+$P$11*H656+$P$12*I656</f>
      </c>
      <c r="M656" s="5" t="str">
        <f>=(J656-L656)^2</f>
      </c>
    </row>
    <row r="657">
      <c r="A657" t="n">
        <v>197601</v>
      </c>
      <c r="B657" t="s">
        <v>3558</v>
      </c>
      <c r="C657" t="s">
        <v>163</v>
      </c>
      <c r="D657" t="n">
        <v>79</v>
      </c>
      <c r="E657" t="n">
        <v>3745</v>
      </c>
      <c r="F657" t="n">
        <v>88</v>
      </c>
      <c r="G657" t="n">
        <v>15</v>
      </c>
      <c r="H657" t="n">
        <v>2.1959</v>
      </c>
      <c r="I657" t="n">
        <v>0</v>
      </c>
      <c r="J657" t="n">
        <v>33.3</v>
      </c>
      <c r="K657" t="str">
        <f>=IF(MOD(A657,10)&lt;7,"train","test")</f>
      </c>
      <c r="L657" s="5" t="str">
        <f>=$P$6+$P$7*D657+$P$8*E657+$P$9*F657+$P$10*G657+$P$11*H657+$P$12*I657</f>
      </c>
      <c r="M657" s="5" t="str">
        <f>=(J657-L657)^2</f>
      </c>
    </row>
    <row r="658">
      <c r="A658" t="n">
        <v>197674</v>
      </c>
      <c r="B658" t="s">
        <v>3560</v>
      </c>
      <c r="C658" t="s">
        <v>163</v>
      </c>
      <c r="D658" t="n">
        <v>78</v>
      </c>
      <c r="E658" t="n">
        <v>7269</v>
      </c>
      <c r="F658" t="n">
        <v>96</v>
      </c>
      <c r="G658" t="n">
        <v>20</v>
      </c>
      <c r="H658" t="n">
        <v>2.3874</v>
      </c>
      <c r="I658" t="n">
        <v>0</v>
      </c>
      <c r="J658" t="n">
        <v>18.2</v>
      </c>
      <c r="K658" t="str">
        <f>=IF(MOD(A658,10)&lt;7,"train","test")</f>
      </c>
      <c r="L658" s="5" t="str">
        <f>=$P$6+$P$7*D658+$P$8*E658+$P$9*F658+$P$10*G658+$P$11*H658+$P$12*I658</f>
      </c>
      <c r="M658" s="5" t="str">
        <f>=(J658-L658)^2</f>
      </c>
    </row>
    <row r="659">
      <c r="A659" t="n">
        <v>197735</v>
      </c>
      <c r="B659" t="s">
        <v>3565</v>
      </c>
      <c r="C659" t="s">
        <v>163</v>
      </c>
      <c r="D659" t="n">
        <v>81</v>
      </c>
      <c r="E659" t="n">
        <v>7172</v>
      </c>
      <c r="F659" t="n">
        <v>97</v>
      </c>
      <c r="G659" t="n">
        <v>7</v>
      </c>
      <c r="H659" t="n">
        <v>3.0561</v>
      </c>
      <c r="I659" t="n">
        <v>0</v>
      </c>
      <c r="J659" t="n">
        <v>69.5</v>
      </c>
      <c r="K659" t="str">
        <f>=IF(MOD(A659,10)&lt;7,"train","test")</f>
      </c>
      <c r="L659" s="5" t="str">
        <f>=$P$6+$P$7*D659+$P$8*E659+$P$9*F659+$P$10*G659+$P$11*H659+$P$12*I659</f>
      </c>
      <c r="M659" s="5" t="str">
        <f>=(J659-L659)^2</f>
      </c>
    </row>
    <row r="660">
      <c r="A660" t="n">
        <v>197911</v>
      </c>
      <c r="B660" t="s">
        <v>3577</v>
      </c>
      <c r="C660" t="s">
        <v>163</v>
      </c>
      <c r="D660" t="n">
        <v>37</v>
      </c>
      <c r="E660" t="n">
        <v>23804</v>
      </c>
      <c r="F660" t="n">
        <v>65</v>
      </c>
      <c r="G660" t="n">
        <v>14</v>
      </c>
      <c r="H660" t="n">
        <v>3.1449</v>
      </c>
      <c r="I660" t="n">
        <v>0.5</v>
      </c>
      <c r="J660" t="n">
        <v>51.5</v>
      </c>
      <c r="K660" t="str">
        <f>=IF(MOD(A660,10)&lt;7,"train","test")</f>
      </c>
      <c r="L660" s="5" t="str">
        <f>=$P$6+$P$7*D660+$P$8*E660+$P$9*F660+$P$10*G660+$P$11*H660+$P$12*I660</f>
      </c>
      <c r="M660" s="5" t="str">
        <f>=(J660-L660)^2</f>
      </c>
    </row>
    <row r="661">
      <c r="A661" t="n">
        <v>197984</v>
      </c>
      <c r="B661" t="s">
        <v>3580</v>
      </c>
      <c r="C661" t="s">
        <v>163</v>
      </c>
      <c r="D661" t="n">
        <v>25</v>
      </c>
      <c r="E661" t="n">
        <v>23463</v>
      </c>
      <c r="F661" t="n">
        <v>69</v>
      </c>
      <c r="G661" t="n">
        <v>12</v>
      </c>
      <c r="H661" t="n">
        <v>3.2206</v>
      </c>
      <c r="I661" t="n">
        <v>1.5</v>
      </c>
      <c r="J661" t="n">
        <v>46.4</v>
      </c>
      <c r="K661" t="str">
        <f>=IF(MOD(A661,10)&lt;7,"train","test")</f>
      </c>
      <c r="L661" s="5" t="str">
        <f>=$P$6+$P$7*D661+$P$8*E661+$P$9*F661+$P$10*G661+$P$11*H661+$P$12*I661</f>
      </c>
      <c r="M661" s="5" t="str">
        <f>=(J661-L661)^2</f>
      </c>
    </row>
    <row r="662">
      <c r="A662" t="n">
        <v>197993</v>
      </c>
      <c r="B662" t="s">
        <v>3581</v>
      </c>
      <c r="C662" t="s">
        <v>163</v>
      </c>
      <c r="D662" t="n">
        <v>75</v>
      </c>
      <c r="E662" t="n">
        <v>20928</v>
      </c>
      <c r="F662" t="n">
        <v>90</v>
      </c>
      <c r="G662" t="n">
        <v>7</v>
      </c>
      <c r="H662" t="n">
        <v>2.2455</v>
      </c>
      <c r="I662" t="n">
        <v>0</v>
      </c>
      <c r="J662" t="n">
        <v>20.6</v>
      </c>
      <c r="K662" t="str">
        <f>=IF(MOD(A662,10)&lt;7,"train","test")</f>
      </c>
      <c r="L662" s="5" t="str">
        <f>=$P$6+$P$7*D662+$P$8*E662+$P$9*F662+$P$10*G662+$P$11*H662+$P$12*I662</f>
      </c>
      <c r="M662" s="5" t="str">
        <f>=(J662-L662)^2</f>
      </c>
    </row>
    <row r="663">
      <c r="A663" t="n">
        <v>198066</v>
      </c>
      <c r="B663" t="s">
        <v>3587</v>
      </c>
      <c r="C663" t="s">
        <v>163</v>
      </c>
      <c r="D663" t="n">
        <v>38</v>
      </c>
      <c r="E663" t="n">
        <v>26938</v>
      </c>
      <c r="F663" t="n">
        <v>66</v>
      </c>
      <c r="G663" t="n">
        <v>11</v>
      </c>
      <c r="H663" t="n">
        <v>2.8932</v>
      </c>
      <c r="I663" t="n">
        <v>1.1</v>
      </c>
      <c r="J663" t="n">
        <v>39</v>
      </c>
      <c r="K663" t="str">
        <f>=IF(MOD(A663,10)&lt;7,"train","test")</f>
      </c>
      <c r="L663" s="5" t="str">
        <f>=$P$6+$P$7*D663+$P$8*E663+$P$9*F663+$P$10*G663+$P$11*H663+$P$12*I663</f>
      </c>
      <c r="M663" s="5" t="str">
        <f>=(J663-L663)^2</f>
      </c>
    </row>
    <row r="664">
      <c r="A664" t="n">
        <v>198136</v>
      </c>
      <c r="B664" t="s">
        <v>3593</v>
      </c>
      <c r="C664" t="s">
        <v>163</v>
      </c>
      <c r="D664" t="n">
        <v>33</v>
      </c>
      <c r="E664" t="n">
        <v>24517</v>
      </c>
      <c r="F664" t="n">
        <v>75</v>
      </c>
      <c r="G664" t="n">
        <v>13</v>
      </c>
      <c r="H664" t="n">
        <v>3.7759</v>
      </c>
      <c r="I664" t="n">
        <v>2.2</v>
      </c>
      <c r="J664" t="n">
        <v>54.8</v>
      </c>
      <c r="K664" t="str">
        <f>=IF(MOD(A664,10)&lt;7,"train","test")</f>
      </c>
      <c r="L664" s="5" t="str">
        <f>=$P$6+$P$7*D664+$P$8*E664+$P$9*F664+$P$10*G664+$P$11*H664+$P$12*I664</f>
      </c>
      <c r="M664" s="5" t="str">
        <f>=(J664-L664)^2</f>
      </c>
    </row>
    <row r="665">
      <c r="A665" t="n">
        <v>198215</v>
      </c>
      <c r="B665" t="s">
        <v>3598</v>
      </c>
      <c r="C665" t="s">
        <v>163</v>
      </c>
      <c r="D665" t="n">
        <v>39</v>
      </c>
      <c r="E665" t="n">
        <v>18319</v>
      </c>
      <c r="F665" t="n">
        <v>73</v>
      </c>
      <c r="G665" t="n">
        <v>12</v>
      </c>
      <c r="H665" t="n">
        <v>3.1265</v>
      </c>
      <c r="I665" t="n">
        <v>0.6</v>
      </c>
      <c r="J665" t="n">
        <v>52.1</v>
      </c>
      <c r="K665" t="str">
        <f>=IF(MOD(A665,10)&lt;7,"train","test")</f>
      </c>
      <c r="L665" s="5" t="str">
        <f>=$P$6+$P$7*D665+$P$8*E665+$P$9*F665+$P$10*G665+$P$11*H665+$P$12*I665</f>
      </c>
      <c r="M665" s="5" t="str">
        <f>=(J665-L665)^2</f>
      </c>
    </row>
    <row r="666">
      <c r="A666" t="n">
        <v>198303</v>
      </c>
      <c r="B666" t="s">
        <v>3604</v>
      </c>
      <c r="C666" t="s">
        <v>163</v>
      </c>
      <c r="D666" t="n">
        <v>61</v>
      </c>
      <c r="E666" t="n">
        <v>15845</v>
      </c>
      <c r="F666" t="n">
        <v>57</v>
      </c>
      <c r="G666" t="n">
        <v>15</v>
      </c>
      <c r="H666" t="n">
        <v>2.9863</v>
      </c>
      <c r="I666" t="n">
        <v>0.1</v>
      </c>
      <c r="J666" t="n">
        <v>28.5</v>
      </c>
      <c r="K666" t="str">
        <f>=IF(MOD(A666,10)&lt;7,"train","test")</f>
      </c>
      <c r="L666" s="5" t="str">
        <f>=$P$6+$P$7*D666+$P$8*E666+$P$9*F666+$P$10*G666+$P$11*H666+$P$12*I666</f>
      </c>
      <c r="M666" s="5" t="str">
        <f>=(J666-L666)^2</f>
      </c>
    </row>
    <row r="667">
      <c r="A667" t="n">
        <v>198385</v>
      </c>
      <c r="B667" t="s">
        <v>3612</v>
      </c>
      <c r="C667" t="s">
        <v>163</v>
      </c>
      <c r="D667" t="n">
        <v>17</v>
      </c>
      <c r="E667" t="n">
        <v>26510</v>
      </c>
      <c r="F667" t="n">
        <v>95</v>
      </c>
      <c r="G667" t="n">
        <v>9</v>
      </c>
      <c r="H667" t="n">
        <v>3.3204</v>
      </c>
      <c r="I667" t="n">
        <v>5.4</v>
      </c>
      <c r="J667" t="n">
        <v>91.9</v>
      </c>
      <c r="K667" t="str">
        <f>=IF(MOD(A667,10)&lt;7,"train","test")</f>
      </c>
      <c r="L667" s="5" t="str">
        <f>=$P$6+$P$7*D667+$P$8*E667+$P$9*F667+$P$10*G667+$P$11*H667+$P$12*I667</f>
      </c>
      <c r="M667" s="5" t="str">
        <f>=(J667-L667)^2</f>
      </c>
    </row>
    <row r="668">
      <c r="A668" t="n">
        <v>198464</v>
      </c>
      <c r="B668" t="s">
        <v>3616</v>
      </c>
      <c r="C668" t="s">
        <v>149</v>
      </c>
      <c r="D668" t="n">
        <v>31</v>
      </c>
      <c r="E668" t="n">
        <v>14470</v>
      </c>
      <c r="F668" t="n">
        <v>82</v>
      </c>
      <c r="G668" t="n">
        <v>17</v>
      </c>
      <c r="H668" t="n">
        <v>4.4765</v>
      </c>
      <c r="I668" t="n">
        <v>2.5</v>
      </c>
      <c r="J668" t="n">
        <v>62.1</v>
      </c>
      <c r="K668" t="str">
        <f>=IF(MOD(A668,10)&lt;7,"train","test")</f>
      </c>
      <c r="L668" s="5" t="str">
        <f>=$P$6+$P$7*D668+$P$8*E668+$P$9*F668+$P$10*G668+$P$11*H668+$P$12*I668</f>
      </c>
      <c r="M668" s="5" t="str">
        <f>=(J668-L668)^2</f>
      </c>
    </row>
    <row r="669">
      <c r="A669" t="n">
        <v>198516</v>
      </c>
      <c r="B669" t="s">
        <v>3620</v>
      </c>
      <c r="C669" t="s">
        <v>163</v>
      </c>
      <c r="D669" t="n">
        <v>9</v>
      </c>
      <c r="E669" t="n">
        <v>41849</v>
      </c>
      <c r="F669" t="n">
        <v>90</v>
      </c>
      <c r="G669" t="n">
        <v>11</v>
      </c>
      <c r="H669" t="n">
        <v>3.8736</v>
      </c>
      <c r="I669" t="n">
        <v>2.3</v>
      </c>
      <c r="J669" t="n">
        <v>83</v>
      </c>
      <c r="K669" t="str">
        <f>=IF(MOD(A669,10)&lt;7,"train","test")</f>
      </c>
      <c r="L669" s="5" t="str">
        <f>=$P$6+$P$7*D669+$P$8*E669+$P$9*F669+$P$10*G669+$P$11*H669+$P$12*I669</f>
      </c>
      <c r="M669" s="5" t="str">
        <f>=(J669-L669)^2</f>
      </c>
    </row>
    <row r="670">
      <c r="A670" t="n">
        <v>198543</v>
      </c>
      <c r="B670" t="s">
        <v>3623</v>
      </c>
      <c r="C670" t="s">
        <v>149</v>
      </c>
      <c r="D670" t="n">
        <v>53</v>
      </c>
      <c r="E670" t="n">
        <v>7298</v>
      </c>
      <c r="F670" t="n">
        <v>78</v>
      </c>
      <c r="G670" t="n">
        <v>19</v>
      </c>
      <c r="H670" t="n">
        <v>3.9226</v>
      </c>
      <c r="I670" t="n">
        <v>1.6</v>
      </c>
      <c r="J670" t="n">
        <v>35.2</v>
      </c>
      <c r="K670" t="str">
        <f>=IF(MOD(A670,10)&lt;7,"train","test")</f>
      </c>
      <c r="L670" s="5" t="str">
        <f>=$P$6+$P$7*D670+$P$8*E670+$P$9*F670+$P$10*G670+$P$11*H670+$P$12*I670</f>
      </c>
      <c r="M670" s="5" t="str">
        <f>=(J670-L670)^2</f>
      </c>
    </row>
    <row r="671">
      <c r="A671" t="n">
        <v>198561</v>
      </c>
      <c r="B671" t="s">
        <v>3626</v>
      </c>
      <c r="C671" t="s">
        <v>163</v>
      </c>
      <c r="D671" t="n">
        <v>27</v>
      </c>
      <c r="E671" t="n">
        <v>24035</v>
      </c>
      <c r="F671" t="n">
        <v>69</v>
      </c>
      <c r="G671" t="n">
        <v>11</v>
      </c>
      <c r="H671" t="n">
        <v>3.603</v>
      </c>
      <c r="I671" t="n">
        <v>0.9</v>
      </c>
      <c r="J671" t="n">
        <v>59.5</v>
      </c>
      <c r="K671" t="str">
        <f>=IF(MOD(A671,10)&lt;7,"train","test")</f>
      </c>
      <c r="L671" s="5" t="str">
        <f>=$P$6+$P$7*D671+$P$8*E671+$P$9*F671+$P$10*G671+$P$11*H671+$P$12*I671</f>
      </c>
      <c r="M671" s="5" t="str">
        <f>=(J671-L671)^2</f>
      </c>
    </row>
    <row r="672">
      <c r="A672" t="n">
        <v>198613</v>
      </c>
      <c r="B672" t="s">
        <v>3631</v>
      </c>
      <c r="C672" t="s">
        <v>163</v>
      </c>
      <c r="D672" t="n">
        <v>44</v>
      </c>
      <c r="E672" t="n">
        <v>22620</v>
      </c>
      <c r="F672" t="n">
        <v>66</v>
      </c>
      <c r="G672" t="n">
        <v>12</v>
      </c>
      <c r="H672" t="n">
        <v>3.1189</v>
      </c>
      <c r="I672" t="n">
        <v>6.1</v>
      </c>
      <c r="J672" t="n">
        <v>47.7</v>
      </c>
      <c r="K672" t="str">
        <f>=IF(MOD(A672,10)&lt;7,"train","test")</f>
      </c>
      <c r="L672" s="5" t="str">
        <f>=$P$6+$P$7*D672+$P$8*E672+$P$9*F672+$P$10*G672+$P$11*H672+$P$12*I672</f>
      </c>
      <c r="M672" s="5" t="str">
        <f>=(J672-L672)^2</f>
      </c>
    </row>
    <row r="673">
      <c r="A673" t="n">
        <v>198695</v>
      </c>
      <c r="B673" t="s">
        <v>3639</v>
      </c>
      <c r="C673" t="s">
        <v>163</v>
      </c>
      <c r="D673" t="n">
        <v>11</v>
      </c>
      <c r="E673" t="n">
        <v>43578</v>
      </c>
      <c r="F673" t="n">
        <v>84</v>
      </c>
      <c r="G673" t="n">
        <v>17</v>
      </c>
      <c r="H673" t="n">
        <v>3.8114</v>
      </c>
      <c r="I673" t="n">
        <v>2.1</v>
      </c>
      <c r="J673" t="n">
        <v>69.4</v>
      </c>
      <c r="K673" t="str">
        <f>=IF(MOD(A673,10)&lt;7,"train","test")</f>
      </c>
      <c r="L673" s="5" t="str">
        <f>=$P$6+$P$7*D673+$P$8*E673+$P$9*F673+$P$10*G673+$P$11*H673+$P$12*I673</f>
      </c>
      <c r="M673" s="5" t="str">
        <f>=(J673-L673)^2</f>
      </c>
    </row>
    <row r="674">
      <c r="A674" t="n">
        <v>198756</v>
      </c>
      <c r="B674" t="s">
        <v>3645</v>
      </c>
      <c r="C674" t="s">
        <v>163</v>
      </c>
      <c r="D674" t="n">
        <v>68</v>
      </c>
      <c r="E674" t="n">
        <v>19326</v>
      </c>
      <c r="F674" t="n">
        <v>63</v>
      </c>
      <c r="G674" t="n">
        <v>11</v>
      </c>
      <c r="H674" t="n">
        <v>3.0766</v>
      </c>
      <c r="I674" t="n">
        <v>0.3</v>
      </c>
      <c r="J674" t="n">
        <v>34.1</v>
      </c>
      <c r="K674" t="str">
        <f>=IF(MOD(A674,10)&lt;7,"train","test")</f>
      </c>
      <c r="L674" s="5" t="str">
        <f>=$P$6+$P$7*D674+$P$8*E674+$P$9*F674+$P$10*G674+$P$11*H674+$P$12*I674</f>
      </c>
      <c r="M674" s="5" t="str">
        <f>=(J674-L674)^2</f>
      </c>
    </row>
    <row r="675">
      <c r="A675" t="n">
        <v>198835</v>
      </c>
      <c r="B675" t="s">
        <v>3652</v>
      </c>
      <c r="C675" t="s">
        <v>163</v>
      </c>
      <c r="D675" t="n">
        <v>40</v>
      </c>
      <c r="E675" t="n">
        <v>24042</v>
      </c>
      <c r="F675" t="n">
        <v>71</v>
      </c>
      <c r="G675" t="n">
        <v>15</v>
      </c>
      <c r="H675" t="n">
        <v>3.4033</v>
      </c>
      <c r="I675" t="n">
        <v>2</v>
      </c>
      <c r="J675" t="n">
        <v>51</v>
      </c>
      <c r="K675" t="str">
        <f>=IF(MOD(A675,10)&lt;7,"train","test")</f>
      </c>
      <c r="L675" s="5" t="str">
        <f>=$P$6+$P$7*D675+$P$8*E675+$P$9*F675+$P$10*G675+$P$11*H675+$P$12*I675</f>
      </c>
      <c r="M675" s="5" t="str">
        <f>=(J675-L675)^2</f>
      </c>
    </row>
    <row r="676">
      <c r="A676" t="n">
        <v>198862</v>
      </c>
      <c r="B676" t="s">
        <v>3654</v>
      </c>
      <c r="C676" t="s">
        <v>163</v>
      </c>
      <c r="D676" t="n">
        <v>84</v>
      </c>
      <c r="E676" t="n">
        <v>15162</v>
      </c>
      <c r="F676" t="n">
        <v>78</v>
      </c>
      <c r="G676" t="n">
        <v>13</v>
      </c>
      <c r="H676" t="n">
        <v>2.9685</v>
      </c>
      <c r="I676" t="n">
        <v>1.3</v>
      </c>
      <c r="J676" t="n">
        <v>23.8</v>
      </c>
      <c r="K676" t="str">
        <f>=IF(MOD(A676,10)&lt;7,"train","test")</f>
      </c>
      <c r="L676" s="5" t="str">
        <f>=$P$6+$P$7*D676+$P$8*E676+$P$9*F676+$P$10*G676+$P$11*H676+$P$12*I676</f>
      </c>
      <c r="M676" s="5" t="str">
        <f>=(J676-L676)^2</f>
      </c>
    </row>
    <row r="677">
      <c r="A677" t="n">
        <v>198950</v>
      </c>
      <c r="B677" t="s">
        <v>3664</v>
      </c>
      <c r="C677" t="s">
        <v>163</v>
      </c>
      <c r="D677" t="n">
        <v>33</v>
      </c>
      <c r="E677" t="n">
        <v>23405</v>
      </c>
      <c r="F677" t="n">
        <v>81</v>
      </c>
      <c r="G677" t="n">
        <v>10</v>
      </c>
      <c r="H677" t="n">
        <v>3.2435</v>
      </c>
      <c r="I677" t="n">
        <v>4.9</v>
      </c>
      <c r="J677" t="n">
        <v>65</v>
      </c>
      <c r="K677" t="str">
        <f>=IF(MOD(A677,10)&lt;7,"train","test")</f>
      </c>
      <c r="L677" s="5" t="str">
        <f>=$P$6+$P$7*D677+$P$8*E677+$P$9*F677+$P$10*G677+$P$11*H677+$P$12*I677</f>
      </c>
      <c r="M677" s="5" t="str">
        <f>=(J677-L677)^2</f>
      </c>
    </row>
    <row r="678">
      <c r="A678" t="n">
        <v>199032</v>
      </c>
      <c r="B678" t="s">
        <v>3672</v>
      </c>
      <c r="C678" t="s">
        <v>163</v>
      </c>
      <c r="D678" t="n">
        <v>40</v>
      </c>
      <c r="E678" t="n">
        <v>26294</v>
      </c>
      <c r="F678" t="n">
        <v>62</v>
      </c>
      <c r="G678" t="n">
        <v>12</v>
      </c>
      <c r="H678" t="n">
        <v>3.0542</v>
      </c>
      <c r="I678" t="n">
        <v>1.1</v>
      </c>
      <c r="J678" t="n">
        <v>41.3</v>
      </c>
      <c r="K678" t="str">
        <f>=IF(MOD(A678,10)&lt;7,"train","test")</f>
      </c>
      <c r="L678" s="5" t="str">
        <f>=$P$6+$P$7*D678+$P$8*E678+$P$9*F678+$P$10*G678+$P$11*H678+$P$12*I678</f>
      </c>
      <c r="M678" s="5" t="str">
        <f>=(J678-L678)^2</f>
      </c>
    </row>
    <row r="679">
      <c r="A679" t="n">
        <v>199102</v>
      </c>
      <c r="B679" t="s">
        <v>3679</v>
      </c>
      <c r="C679" t="s">
        <v>149</v>
      </c>
      <c r="D679" t="n">
        <v>51</v>
      </c>
      <c r="E679" t="n">
        <v>10258</v>
      </c>
      <c r="F679" t="n">
        <v>80</v>
      </c>
      <c r="G679" t="n">
        <v>20</v>
      </c>
      <c r="H679" t="n">
        <v>4.1741</v>
      </c>
      <c r="I679" t="n">
        <v>0.7</v>
      </c>
      <c r="J679" t="n">
        <v>55.3</v>
      </c>
      <c r="K679" t="str">
        <f>=IF(MOD(A679,10)&lt;7,"train","test")</f>
      </c>
      <c r="L679" s="5" t="str">
        <f>=$P$6+$P$7*D679+$P$8*E679+$P$9*F679+$P$10*G679+$P$11*H679+$P$12*I679</f>
      </c>
      <c r="M679" s="5" t="str">
        <f>=(J679-L679)^2</f>
      </c>
    </row>
    <row r="680">
      <c r="A680" t="n">
        <v>199111</v>
      </c>
      <c r="B680" t="s">
        <v>3680</v>
      </c>
      <c r="C680" t="s">
        <v>149</v>
      </c>
      <c r="D680" t="n">
        <v>31</v>
      </c>
      <c r="E680" t="n">
        <v>14175</v>
      </c>
      <c r="F680" t="n">
        <v>73</v>
      </c>
      <c r="G680" t="n">
        <v>11</v>
      </c>
      <c r="H680" t="n">
        <v>3.5147</v>
      </c>
      <c r="I680" t="n">
        <v>1.8</v>
      </c>
      <c r="J680" t="n">
        <v>55</v>
      </c>
      <c r="K680" t="str">
        <f>=IF(MOD(A680,10)&lt;7,"train","test")</f>
      </c>
      <c r="L680" s="5" t="str">
        <f>=$P$6+$P$7*D680+$P$8*E680+$P$9*F680+$P$10*G680+$P$11*H680+$P$12*I680</f>
      </c>
      <c r="M680" s="5" t="str">
        <f>=(J680-L680)^2</f>
      </c>
    </row>
    <row r="681">
      <c r="A681" t="n">
        <v>199120</v>
      </c>
      <c r="B681" t="s">
        <v>3681</v>
      </c>
      <c r="C681" t="s">
        <v>149</v>
      </c>
      <c r="D681" t="n">
        <v>20</v>
      </c>
      <c r="E681" t="n">
        <v>11140</v>
      </c>
      <c r="F681" t="n">
        <v>97</v>
      </c>
      <c r="G681" t="n">
        <v>15</v>
      </c>
      <c r="H681" t="n">
        <v>4.5326</v>
      </c>
      <c r="I681" t="n">
        <v>13.7</v>
      </c>
      <c r="J681" t="n">
        <v>92.1</v>
      </c>
      <c r="K681" t="str">
        <f>=IF(MOD(A681,10)&lt;7,"train","test")</f>
      </c>
      <c r="L681" s="5" t="str">
        <f>=$P$6+$P$7*D681+$P$8*E681+$P$9*F681+$P$10*G681+$P$11*H681+$P$12*I681</f>
      </c>
      <c r="M681" s="5" t="str">
        <f>=(J681-L681)^2</f>
      </c>
    </row>
    <row r="682">
      <c r="A682" t="n">
        <v>199184</v>
      </c>
      <c r="B682" t="s">
        <v>3686</v>
      </c>
      <c r="C682" t="s">
        <v>149</v>
      </c>
      <c r="D682" t="n">
        <v>25</v>
      </c>
      <c r="E682" t="n">
        <v>11163</v>
      </c>
      <c r="F682" t="n">
        <v>88</v>
      </c>
      <c r="G682" t="n">
        <v>6</v>
      </c>
      <c r="H682" t="n">
        <v>3.0457</v>
      </c>
      <c r="I682" t="n">
        <v>2.7</v>
      </c>
      <c r="J682" t="n">
        <v>79.7</v>
      </c>
      <c r="K682" t="str">
        <f>=IF(MOD(A682,10)&lt;7,"train","test")</f>
      </c>
      <c r="L682" s="5" t="str">
        <f>=$P$6+$P$7*D682+$P$8*E682+$P$9*F682+$P$10*G682+$P$11*H682+$P$12*I682</f>
      </c>
      <c r="M682" s="5" t="str">
        <f>=(J682-L682)^2</f>
      </c>
    </row>
    <row r="683">
      <c r="A683" t="n">
        <v>199193</v>
      </c>
      <c r="B683" t="s">
        <v>3688</v>
      </c>
      <c r="C683" t="s">
        <v>149</v>
      </c>
      <c r="D683" t="n">
        <v>19</v>
      </c>
      <c r="E683" t="n">
        <v>14860</v>
      </c>
      <c r="F683" t="n">
        <v>93</v>
      </c>
      <c r="G683" t="n">
        <v>15</v>
      </c>
      <c r="H683" t="n">
        <v>4.6079</v>
      </c>
      <c r="I683" t="n">
        <v>9.3</v>
      </c>
      <c r="J683" t="n">
        <v>85.3</v>
      </c>
      <c r="K683" t="str">
        <f>=IF(MOD(A683,10)&lt;7,"train","test")</f>
      </c>
      <c r="L683" s="5" t="str">
        <f>=$P$6+$P$7*D683+$P$8*E683+$P$9*F683+$P$10*G683+$P$11*H683+$P$12*I683</f>
      </c>
      <c r="M683" s="5" t="str">
        <f>=(J683-L683)^2</f>
      </c>
    </row>
    <row r="684">
      <c r="A684" t="n">
        <v>199272</v>
      </c>
      <c r="B684" t="s">
        <v>3693</v>
      </c>
      <c r="C684" t="s">
        <v>163</v>
      </c>
      <c r="D684" t="n">
        <v>35</v>
      </c>
      <c r="E684" t="n">
        <v>24503</v>
      </c>
      <c r="F684" t="n">
        <v>61</v>
      </c>
      <c r="G684" t="n">
        <v>12</v>
      </c>
      <c r="H684" t="n">
        <v>3.0298</v>
      </c>
      <c r="I684" t="n">
        <v>2.7</v>
      </c>
      <c r="J684" t="n">
        <v>44.3</v>
      </c>
      <c r="K684" t="str">
        <f>=IF(MOD(A684,10)&lt;7,"train","test")</f>
      </c>
      <c r="L684" s="5" t="str">
        <f>=$P$6+$P$7*D684+$P$8*E684+$P$9*F684+$P$10*G684+$P$11*H684+$P$12*I684</f>
      </c>
      <c r="M684" s="5" t="str">
        <f>=(J684-L684)^2</f>
      </c>
    </row>
    <row r="685">
      <c r="A685" t="n">
        <v>199281</v>
      </c>
      <c r="B685" t="s">
        <v>3694</v>
      </c>
      <c r="C685" t="s">
        <v>149</v>
      </c>
      <c r="D685" t="n">
        <v>48</v>
      </c>
      <c r="E685" t="n">
        <v>9687</v>
      </c>
      <c r="F685" t="n">
        <v>71</v>
      </c>
      <c r="G685" t="n">
        <v>14</v>
      </c>
      <c r="H685" t="n">
        <v>3.9774</v>
      </c>
      <c r="I685" t="n">
        <v>0.9</v>
      </c>
      <c r="J685" t="n">
        <v>44.5</v>
      </c>
      <c r="K685" t="str">
        <f>=IF(MOD(A685,10)&lt;7,"train","test")</f>
      </c>
      <c r="L685" s="5" t="str">
        <f>=$P$6+$P$7*D685+$P$8*E685+$P$9*F685+$P$10*G685+$P$11*H685+$P$12*I685</f>
      </c>
      <c r="M685" s="5" t="str">
        <f>=(J685-L685)^2</f>
      </c>
    </row>
    <row r="686">
      <c r="A686" t="n">
        <v>199306</v>
      </c>
      <c r="B686" t="s">
        <v>3696</v>
      </c>
      <c r="C686" t="s">
        <v>163</v>
      </c>
      <c r="D686" t="n">
        <v>56</v>
      </c>
      <c r="E686" t="n">
        <v>21402</v>
      </c>
      <c r="F686" t="n">
        <v>68</v>
      </c>
      <c r="G686" t="n">
        <v>14</v>
      </c>
      <c r="H686" t="n">
        <v>3.0678</v>
      </c>
      <c r="I686" t="n">
        <v>0.1</v>
      </c>
      <c r="J686" t="n">
        <v>42.6</v>
      </c>
      <c r="K686" t="str">
        <f>=IF(MOD(A686,10)&lt;7,"train","test")</f>
      </c>
      <c r="L686" s="5" t="str">
        <f>=$P$6+$P$7*D686+$P$8*E686+$P$9*F686+$P$10*G686+$P$11*H686+$P$12*I686</f>
      </c>
      <c r="M686" s="5" t="str">
        <f>=(J686-L686)^2</f>
      </c>
    </row>
    <row r="687">
      <c r="A687" t="n">
        <v>199412</v>
      </c>
      <c r="B687" t="s">
        <v>3702</v>
      </c>
      <c r="C687" t="s">
        <v>163</v>
      </c>
      <c r="D687" t="n">
        <v>22</v>
      </c>
      <c r="E687" t="n">
        <v>27178</v>
      </c>
      <c r="F687" t="n">
        <v>76</v>
      </c>
      <c r="G687" t="n">
        <v>9</v>
      </c>
      <c r="H687" t="n">
        <v>3.3412</v>
      </c>
      <c r="I687" t="n">
        <v>3.4</v>
      </c>
      <c r="J687" t="n">
        <v>65.9</v>
      </c>
      <c r="K687" t="str">
        <f>=IF(MOD(A687,10)&lt;7,"train","test")</f>
      </c>
      <c r="L687" s="5" t="str">
        <f>=$P$6+$P$7*D687+$P$8*E687+$P$9*F687+$P$10*G687+$P$11*H687+$P$12*I687</f>
      </c>
      <c r="M687" s="5" t="str">
        <f>=(J687-L687)^2</f>
      </c>
    </row>
    <row r="688">
      <c r="A688" t="n">
        <v>199582</v>
      </c>
      <c r="B688" t="s">
        <v>3715</v>
      </c>
      <c r="C688" t="s">
        <v>163</v>
      </c>
      <c r="D688" t="n">
        <v>52</v>
      </c>
      <c r="E688" t="n">
        <v>18373</v>
      </c>
      <c r="F688" t="n">
        <v>53</v>
      </c>
      <c r="G688" t="n">
        <v>11</v>
      </c>
      <c r="H688" t="n">
        <v>3.0973</v>
      </c>
      <c r="I688" t="n">
        <v>0.9</v>
      </c>
      <c r="J688" t="n">
        <v>19.9</v>
      </c>
      <c r="K688" t="str">
        <f>=IF(MOD(A688,10)&lt;7,"train","test")</f>
      </c>
      <c r="L688" s="5" t="str">
        <f>=$P$6+$P$7*D688+$P$8*E688+$P$9*F688+$P$10*G688+$P$11*H688+$P$12*I688</f>
      </c>
      <c r="M688" s="5" t="str">
        <f>=(J688-L688)^2</f>
      </c>
    </row>
    <row r="689">
      <c r="A689" t="n">
        <v>199643</v>
      </c>
      <c r="B689" t="s">
        <v>3720</v>
      </c>
      <c r="C689" t="s">
        <v>163</v>
      </c>
      <c r="D689" t="n">
        <v>65</v>
      </c>
      <c r="E689" t="n">
        <v>14111</v>
      </c>
      <c r="F689" t="n">
        <v>56</v>
      </c>
      <c r="G689" t="n">
        <v>11</v>
      </c>
      <c r="H689" t="n">
        <v>3.0704</v>
      </c>
      <c r="I689" t="n">
        <v>1.3</v>
      </c>
      <c r="J689" t="n">
        <v>20.2</v>
      </c>
      <c r="K689" t="str">
        <f>=IF(MOD(A689,10)&lt;7,"train","test")</f>
      </c>
      <c r="L689" s="5" t="str">
        <f>=$P$6+$P$7*D689+$P$8*E689+$P$9*F689+$P$10*G689+$P$11*H689+$P$12*I689</f>
      </c>
      <c r="M689" s="5" t="str">
        <f>=(J689-L689)^2</f>
      </c>
    </row>
    <row r="690">
      <c r="A690" t="n">
        <v>199865</v>
      </c>
      <c r="B690" t="s">
        <v>3739</v>
      </c>
      <c r="C690" t="s">
        <v>163</v>
      </c>
      <c r="D690" t="n">
        <v>37</v>
      </c>
      <c r="E690" t="n">
        <v>27913</v>
      </c>
      <c r="F690" t="n">
        <v>70</v>
      </c>
      <c r="G690" t="n">
        <v>11</v>
      </c>
      <c r="H690" t="n">
        <v>2.9415</v>
      </c>
      <c r="I690" t="n">
        <v>0.9</v>
      </c>
      <c r="J690" t="n">
        <v>43.2</v>
      </c>
      <c r="K690" t="str">
        <f>=IF(MOD(A690,10)&lt;7,"train","test")</f>
      </c>
      <c r="L690" s="5" t="str">
        <f>=$P$6+$P$7*D690+$P$8*E690+$P$9*F690+$P$10*G690+$P$11*H690+$P$12*I690</f>
      </c>
      <c r="M690" s="5" t="str">
        <f>=(J690-L690)^2</f>
      </c>
    </row>
    <row r="691">
      <c r="A691" t="n">
        <v>199962</v>
      </c>
      <c r="B691" t="s">
        <v>3749</v>
      </c>
      <c r="C691" t="s">
        <v>163</v>
      </c>
      <c r="D691" t="n">
        <v>41</v>
      </c>
      <c r="E691" t="n">
        <v>21464</v>
      </c>
      <c r="F691" t="n">
        <v>67</v>
      </c>
      <c r="G691" t="n">
        <v>15</v>
      </c>
      <c r="H691" t="n">
        <v>3.566</v>
      </c>
      <c r="I691" t="n">
        <v>1.8</v>
      </c>
      <c r="J691" t="n">
        <v>46.8</v>
      </c>
      <c r="K691" t="str">
        <f>=IF(MOD(A691,10)&lt;7,"train","test")</f>
      </c>
      <c r="L691" s="5" t="str">
        <f>=$P$6+$P$7*D691+$P$8*E691+$P$9*F691+$P$10*G691+$P$11*H691+$P$12*I691</f>
      </c>
      <c r="M691" s="5" t="str">
        <f>=(J691-L691)^2</f>
      </c>
    </row>
    <row r="692">
      <c r="A692" t="n">
        <v>200004</v>
      </c>
      <c r="B692" t="s">
        <v>3754</v>
      </c>
      <c r="C692" t="s">
        <v>149</v>
      </c>
      <c r="D692" t="n">
        <v>33</v>
      </c>
      <c r="E692" t="n">
        <v>12252</v>
      </c>
      <c r="F692" t="n">
        <v>76</v>
      </c>
      <c r="G692" t="n">
        <v>16</v>
      </c>
      <c r="H692" t="n">
        <v>4.1207</v>
      </c>
      <c r="I692" t="n">
        <v>1.3</v>
      </c>
      <c r="J692" t="n">
        <v>59.1</v>
      </c>
      <c r="K692" t="str">
        <f>=IF(MOD(A692,10)&lt;7,"train","test")</f>
      </c>
      <c r="L692" s="5" t="str">
        <f>=$P$6+$P$7*D692+$P$8*E692+$P$9*F692+$P$10*G692+$P$11*H692+$P$12*I692</f>
      </c>
      <c r="M692" s="5" t="str">
        <f>=(J692-L692)^2</f>
      </c>
    </row>
    <row r="693">
      <c r="A693" t="n">
        <v>200156</v>
      </c>
      <c r="B693" t="s">
        <v>3767</v>
      </c>
      <c r="C693" t="s">
        <v>163</v>
      </c>
      <c r="D693" t="n">
        <v>26</v>
      </c>
      <c r="E693" t="n">
        <v>20897</v>
      </c>
      <c r="F693" t="n">
        <v>64</v>
      </c>
      <c r="G693" t="n">
        <v>9</v>
      </c>
      <c r="H693" t="n">
        <v>3.137</v>
      </c>
      <c r="I693" t="n">
        <v>0.7</v>
      </c>
      <c r="J693" t="n">
        <v>44</v>
      </c>
      <c r="K693" t="str">
        <f>=IF(MOD(A693,10)&lt;7,"train","test")</f>
      </c>
      <c r="L693" s="5" t="str">
        <f>=$P$6+$P$7*D693+$P$8*E693+$P$9*F693+$P$10*G693+$P$11*H693+$P$12*I693</f>
      </c>
      <c r="M693" s="5" t="str">
        <f>=(J693-L693)^2</f>
      </c>
    </row>
    <row r="694">
      <c r="A694" t="n">
        <v>200226</v>
      </c>
      <c r="B694" t="s">
        <v>3773</v>
      </c>
      <c r="C694" t="s">
        <v>149</v>
      </c>
      <c r="D694" t="n">
        <v>24</v>
      </c>
      <c r="E694" t="n">
        <v>14050</v>
      </c>
      <c r="F694" t="n">
        <v>67</v>
      </c>
      <c r="G694" t="n">
        <v>14</v>
      </c>
      <c r="H694" t="n">
        <v>3.1638</v>
      </c>
      <c r="I694" t="n">
        <v>0.9</v>
      </c>
      <c r="J694" t="n">
        <v>42.1</v>
      </c>
      <c r="K694" t="str">
        <f>=IF(MOD(A694,10)&lt;7,"train","test")</f>
      </c>
      <c r="L694" s="5" t="str">
        <f>=$P$6+$P$7*D694+$P$8*E694+$P$9*F694+$P$10*G694+$P$11*H694+$P$12*I694</f>
      </c>
      <c r="M694" s="5" t="str">
        <f>=(J694-L694)^2</f>
      </c>
    </row>
    <row r="695">
      <c r="A695" t="n">
        <v>200253</v>
      </c>
      <c r="B695" t="s">
        <v>3775</v>
      </c>
      <c r="C695" t="s">
        <v>149</v>
      </c>
      <c r="D695" t="n">
        <v>24</v>
      </c>
      <c r="E695" t="n">
        <v>12349</v>
      </c>
      <c r="F695" t="n">
        <v>72</v>
      </c>
      <c r="G695" t="n">
        <v>11</v>
      </c>
      <c r="H695" t="n">
        <v>3.5095</v>
      </c>
      <c r="I695" t="n">
        <v>1.6</v>
      </c>
      <c r="J695" t="n">
        <v>47.8</v>
      </c>
      <c r="K695" t="str">
        <f>=IF(MOD(A695,10)&lt;7,"train","test")</f>
      </c>
      <c r="L695" s="5" t="str">
        <f>=$P$6+$P$7*D695+$P$8*E695+$P$9*F695+$P$10*G695+$P$11*H695+$P$12*I695</f>
      </c>
      <c r="M695" s="5" t="str">
        <f>=(J695-L695)^2</f>
      </c>
    </row>
    <row r="696">
      <c r="A696" t="n">
        <v>200280</v>
      </c>
      <c r="B696" t="s">
        <v>3777</v>
      </c>
      <c r="C696" t="s">
        <v>149</v>
      </c>
      <c r="D696" t="n">
        <v>16</v>
      </c>
      <c r="E696" t="n">
        <v>18227</v>
      </c>
      <c r="F696" t="n">
        <v>83</v>
      </c>
      <c r="G696" t="n">
        <v>17</v>
      </c>
      <c r="H696" t="n">
        <v>4.2473</v>
      </c>
      <c r="I696" t="n">
        <v>3</v>
      </c>
      <c r="J696" t="n">
        <v>63.3</v>
      </c>
      <c r="K696" t="str">
        <f>=IF(MOD(A696,10)&lt;7,"train","test")</f>
      </c>
      <c r="L696" s="5" t="str">
        <f>=$P$6+$P$7*D696+$P$8*E696+$P$9*F696+$P$10*G696+$P$11*H696+$P$12*I696</f>
      </c>
      <c r="M696" s="5" t="str">
        <f>=(J696-L696)^2</f>
      </c>
    </row>
    <row r="697">
      <c r="A697" t="n">
        <v>200332</v>
      </c>
      <c r="B697" t="s">
        <v>3782</v>
      </c>
      <c r="C697" t="s">
        <v>149</v>
      </c>
      <c r="D697" t="n">
        <v>19</v>
      </c>
      <c r="E697" t="n">
        <v>16461</v>
      </c>
      <c r="F697" t="n">
        <v>77</v>
      </c>
      <c r="G697" t="n">
        <v>18</v>
      </c>
      <c r="H697" t="n">
        <v>4.1266</v>
      </c>
      <c r="I697" t="n">
        <v>1.5</v>
      </c>
      <c r="J697" t="n">
        <v>63.7</v>
      </c>
      <c r="K697" t="str">
        <f>=IF(MOD(A697,10)&lt;7,"train","test")</f>
      </c>
      <c r="L697" s="5" t="str">
        <f>=$P$6+$P$7*D697+$P$8*E697+$P$9*F697+$P$10*G697+$P$11*H697+$P$12*I697</f>
      </c>
      <c r="M697" s="5" t="str">
        <f>=(J697-L697)^2</f>
      </c>
    </row>
    <row r="698">
      <c r="A698" t="n">
        <v>200484</v>
      </c>
      <c r="B698" t="s">
        <v>3787</v>
      </c>
      <c r="C698" t="s">
        <v>163</v>
      </c>
      <c r="D698" t="n">
        <v>50</v>
      </c>
      <c r="E698" t="n">
        <v>20462</v>
      </c>
      <c r="F698" t="n">
        <v>72</v>
      </c>
      <c r="G698" t="n">
        <v>9</v>
      </c>
      <c r="H698" t="n">
        <v>2.4533</v>
      </c>
      <c r="I698" t="n">
        <v>3.2</v>
      </c>
      <c r="J698" t="n">
        <v>42.9</v>
      </c>
      <c r="K698" t="str">
        <f>=IF(MOD(A698,10)&lt;7,"train","test")</f>
      </c>
      <c r="L698" s="5" t="str">
        <f>=$P$6+$P$7*D698+$P$8*E698+$P$9*F698+$P$10*G698+$P$11*H698+$P$12*I698</f>
      </c>
      <c r="M698" s="5" t="str">
        <f>=(J698-L698)^2</f>
      </c>
    </row>
    <row r="699">
      <c r="A699" t="n">
        <v>200572</v>
      </c>
      <c r="B699" t="s">
        <v>3792</v>
      </c>
      <c r="C699" t="s">
        <v>149</v>
      </c>
      <c r="D699" t="n">
        <v>17</v>
      </c>
      <c r="E699" t="n">
        <v>13841</v>
      </c>
      <c r="F699" t="n">
        <v>66</v>
      </c>
      <c r="G699" t="n">
        <v>12</v>
      </c>
      <c r="H699" t="n">
        <v>3.309</v>
      </c>
      <c r="I699" t="n">
        <v>0.5</v>
      </c>
      <c r="J699" t="n">
        <v>48.1</v>
      </c>
      <c r="K699" t="str">
        <f>=IF(MOD(A699,10)&lt;7,"train","test")</f>
      </c>
      <c r="L699" s="5" t="str">
        <f>=$P$6+$P$7*D699+$P$8*E699+$P$9*F699+$P$10*G699+$P$11*H699+$P$12*I699</f>
      </c>
      <c r="M699" s="5" t="str">
        <f>=(J699-L699)^2</f>
      </c>
    </row>
    <row r="700">
      <c r="A700" t="n">
        <v>200800</v>
      </c>
      <c r="B700" t="s">
        <v>3800</v>
      </c>
      <c r="C700" t="s">
        <v>149</v>
      </c>
      <c r="D700" t="n">
        <v>29</v>
      </c>
      <c r="E700" t="n">
        <v>15292</v>
      </c>
      <c r="F700" t="n">
        <v>73</v>
      </c>
      <c r="G700" t="n">
        <v>16</v>
      </c>
      <c r="H700" t="n">
        <v>4.1834</v>
      </c>
      <c r="I700" t="n">
        <v>4</v>
      </c>
      <c r="J700" t="n">
        <v>52.6</v>
      </c>
      <c r="K700" t="str">
        <f>=IF(MOD(A700,10)&lt;7,"train","test")</f>
      </c>
      <c r="L700" s="5" t="str">
        <f>=$P$6+$P$7*D700+$P$8*E700+$P$9*F700+$P$10*G700+$P$11*H700+$P$12*I700</f>
      </c>
      <c r="M700" s="5" t="str">
        <f>=(J700-L700)^2</f>
      </c>
    </row>
    <row r="701">
      <c r="A701" t="n">
        <v>201104</v>
      </c>
      <c r="B701" t="s">
        <v>3809</v>
      </c>
      <c r="C701" t="s">
        <v>163</v>
      </c>
      <c r="D701" t="n">
        <v>28</v>
      </c>
      <c r="E701" t="n">
        <v>21971</v>
      </c>
      <c r="F701" t="n">
        <v>72</v>
      </c>
      <c r="G701" t="n">
        <v>15</v>
      </c>
      <c r="H701" t="n">
        <v>3.7231</v>
      </c>
      <c r="I701" t="n">
        <v>1.2</v>
      </c>
      <c r="J701" t="n">
        <v>60.6</v>
      </c>
      <c r="K701" t="str">
        <f>=IF(MOD(A701,10)&lt;7,"train","test")</f>
      </c>
      <c r="L701" s="5" t="str">
        <f>=$P$6+$P$7*D701+$P$8*E701+$P$9*F701+$P$10*G701+$P$11*H701+$P$12*I701</f>
      </c>
      <c r="M701" s="5" t="str">
        <f>=(J701-L701)^2</f>
      </c>
    </row>
    <row r="702">
      <c r="A702" t="n">
        <v>201195</v>
      </c>
      <c r="B702" t="s">
        <v>3816</v>
      </c>
      <c r="C702" t="s">
        <v>163</v>
      </c>
      <c r="D702" t="n">
        <v>28</v>
      </c>
      <c r="E702" t="n">
        <v>28190</v>
      </c>
      <c r="F702" t="n">
        <v>85</v>
      </c>
      <c r="G702" t="n">
        <v>9</v>
      </c>
      <c r="H702" t="n">
        <v>3.57</v>
      </c>
      <c r="I702" t="n">
        <v>2.1</v>
      </c>
      <c r="J702" t="n">
        <v>68.6</v>
      </c>
      <c r="K702" t="str">
        <f>=IF(MOD(A702,10)&lt;7,"train","test")</f>
      </c>
      <c r="L702" s="5" t="str">
        <f>=$P$6+$P$7*D702+$P$8*E702+$P$9*F702+$P$10*G702+$P$11*H702+$P$12*I702</f>
      </c>
      <c r="M702" s="5" t="str">
        <f>=(J702-L702)^2</f>
      </c>
    </row>
    <row r="703">
      <c r="A703" t="n">
        <v>201371</v>
      </c>
      <c r="B703" t="s">
        <v>3819</v>
      </c>
      <c r="C703" t="s">
        <v>163</v>
      </c>
      <c r="D703" t="n">
        <v>37</v>
      </c>
      <c r="E703" t="n">
        <v>21299</v>
      </c>
      <c r="F703" t="n">
        <v>67</v>
      </c>
      <c r="G703" t="n">
        <v>10</v>
      </c>
      <c r="H703" t="n">
        <v>2.9031</v>
      </c>
      <c r="I703" t="n">
        <v>0.4</v>
      </c>
      <c r="J703" t="n">
        <v>49.5</v>
      </c>
      <c r="K703" t="str">
        <f>=IF(MOD(A703,10)&lt;7,"train","test")</f>
      </c>
      <c r="L703" s="5" t="str">
        <f>=$P$6+$P$7*D703+$P$8*E703+$P$9*F703+$P$10*G703+$P$11*H703+$P$12*I703</f>
      </c>
      <c r="M703" s="5" t="str">
        <f>=(J703-L703)^2</f>
      </c>
    </row>
    <row r="704">
      <c r="A704" t="n">
        <v>201441</v>
      </c>
      <c r="B704" t="s">
        <v>3823</v>
      </c>
      <c r="C704" t="s">
        <v>149</v>
      </c>
      <c r="D704" t="n">
        <v>23</v>
      </c>
      <c r="E704" t="n">
        <v>20987</v>
      </c>
      <c r="F704" t="n">
        <v>80</v>
      </c>
      <c r="G704" t="n">
        <v>17</v>
      </c>
      <c r="H704" t="n">
        <v>4.3008</v>
      </c>
      <c r="I704" t="n">
        <v>1.4</v>
      </c>
      <c r="J704" t="n">
        <v>62.3</v>
      </c>
      <c r="K704" t="str">
        <f>=IF(MOD(A704,10)&lt;7,"train","test")</f>
      </c>
      <c r="L704" s="5" t="str">
        <f>=$P$6+$P$7*D704+$P$8*E704+$P$9*F704+$P$10*G704+$P$11*H704+$P$12*I704</f>
      </c>
      <c r="M704" s="5" t="str">
        <f>=(J704-L704)^2</f>
      </c>
    </row>
    <row r="705">
      <c r="A705" t="n">
        <v>201645</v>
      </c>
      <c r="B705" t="s">
        <v>3831</v>
      </c>
      <c r="C705" t="s">
        <v>163</v>
      </c>
      <c r="D705" t="n">
        <v>17</v>
      </c>
      <c r="E705" t="n">
        <v>41351</v>
      </c>
      <c r="F705" t="n">
        <v>92</v>
      </c>
      <c r="G705" t="n">
        <v>9</v>
      </c>
      <c r="H705" t="n">
        <v>4.1023</v>
      </c>
      <c r="I705" t="n">
        <v>25.2</v>
      </c>
      <c r="J705" t="n">
        <v>87</v>
      </c>
      <c r="K705" t="str">
        <f>=IF(MOD(A705,10)&lt;7,"train","test")</f>
      </c>
      <c r="L705" s="5" t="str">
        <f>=$P$6+$P$7*D705+$P$8*E705+$P$9*F705+$P$10*G705+$P$11*H705+$P$12*I705</f>
      </c>
      <c r="M705" s="5" t="str">
        <f>=(J705-L705)^2</f>
      </c>
    </row>
    <row r="706">
      <c r="A706" t="n">
        <v>201654</v>
      </c>
      <c r="B706" t="s">
        <v>3832</v>
      </c>
      <c r="C706" t="s">
        <v>163</v>
      </c>
      <c r="D706" t="n">
        <v>15</v>
      </c>
      <c r="E706" t="n">
        <v>27047</v>
      </c>
      <c r="F706" t="n">
        <v>85</v>
      </c>
      <c r="G706" t="n">
        <v>15</v>
      </c>
      <c r="H706" t="n">
        <v>3.7419</v>
      </c>
      <c r="I706" t="n">
        <v>3.2</v>
      </c>
      <c r="J706" t="n">
        <v>74.3</v>
      </c>
      <c r="K706" t="str">
        <f>=IF(MOD(A706,10)&lt;7,"train","test")</f>
      </c>
      <c r="L706" s="5" t="str">
        <f>=$P$6+$P$7*D706+$P$8*E706+$P$9*F706+$P$10*G706+$P$11*H706+$P$12*I706</f>
      </c>
      <c r="M706" s="5" t="str">
        <f>=(J706-L706)^2</f>
      </c>
    </row>
    <row r="707">
      <c r="A707" t="n">
        <v>201690</v>
      </c>
      <c r="B707" t="s">
        <v>3836</v>
      </c>
      <c r="C707" t="s">
        <v>149</v>
      </c>
      <c r="D707" t="n">
        <v>42</v>
      </c>
      <c r="E707" t="n">
        <v>14821</v>
      </c>
      <c r="F707" t="n">
        <v>51</v>
      </c>
      <c r="G707" t="n">
        <v>17</v>
      </c>
      <c r="H707" t="n">
        <v>3.8007</v>
      </c>
      <c r="I707" t="n">
        <v>2.3</v>
      </c>
      <c r="J707" t="n">
        <v>25.6</v>
      </c>
      <c r="K707" t="str">
        <f>=IF(MOD(A707,10)&lt;7,"train","test")</f>
      </c>
      <c r="L707" s="5" t="str">
        <f>=$P$6+$P$7*D707+$P$8*E707+$P$9*F707+$P$10*G707+$P$11*H707+$P$12*I707</f>
      </c>
      <c r="M707" s="5" t="str">
        <f>=(J707-L707)^2</f>
      </c>
    </row>
    <row r="708">
      <c r="A708" t="n">
        <v>201821</v>
      </c>
      <c r="B708" t="s">
        <v>3842</v>
      </c>
      <c r="C708" t="s">
        <v>163</v>
      </c>
      <c r="D708" t="n">
        <v>34</v>
      </c>
      <c r="E708" t="n">
        <v>18995</v>
      </c>
      <c r="F708" t="n">
        <v>60</v>
      </c>
      <c r="G708" t="n">
        <v>12</v>
      </c>
      <c r="H708" t="n">
        <v>3.0009</v>
      </c>
      <c r="I708" t="n">
        <v>3.3</v>
      </c>
      <c r="J708" t="n">
        <v>58.7</v>
      </c>
      <c r="K708" t="str">
        <f>=IF(MOD(A708,10)&lt;7,"train","test")</f>
      </c>
      <c r="L708" s="5" t="str">
        <f>=$P$6+$P$7*D708+$P$8*E708+$P$9*F708+$P$10*G708+$P$11*H708+$P$12*I708</f>
      </c>
      <c r="M708" s="5" t="str">
        <f>=(J708-L708)^2</f>
      </c>
    </row>
    <row r="709">
      <c r="A709" t="n">
        <v>201885</v>
      </c>
      <c r="B709" t="s">
        <v>3844</v>
      </c>
      <c r="C709" t="s">
        <v>149</v>
      </c>
      <c r="D709" t="n">
        <v>18</v>
      </c>
      <c r="E709" t="n">
        <v>21511</v>
      </c>
      <c r="F709" t="n">
        <v>86</v>
      </c>
      <c r="G709" t="n">
        <v>19</v>
      </c>
      <c r="H709" t="n">
        <v>4.6914</v>
      </c>
      <c r="I709" t="n">
        <v>5.4</v>
      </c>
      <c r="J709" t="n">
        <v>71.2</v>
      </c>
      <c r="K709" t="str">
        <f>=IF(MOD(A709,10)&lt;7,"train","test")</f>
      </c>
      <c r="L709" s="5" t="str">
        <f>=$P$6+$P$7*D709+$P$8*E709+$P$9*F709+$P$10*G709+$P$11*H709+$P$12*I709</f>
      </c>
      <c r="M709" s="5" t="str">
        <f>=(J709-L709)^2</f>
      </c>
    </row>
    <row r="710">
      <c r="A710" t="n">
        <v>201964</v>
      </c>
      <c r="B710" t="s">
        <v>3849</v>
      </c>
      <c r="C710" t="s">
        <v>163</v>
      </c>
      <c r="D710" t="n">
        <v>34</v>
      </c>
      <c r="E710" t="n">
        <v>21092</v>
      </c>
      <c r="F710" t="n">
        <v>50</v>
      </c>
      <c r="G710" t="n">
        <v>11</v>
      </c>
      <c r="H710" t="n">
        <v>3.2772</v>
      </c>
      <c r="I710" t="n">
        <v>1.9</v>
      </c>
      <c r="J710" t="n">
        <v>47.5</v>
      </c>
      <c r="K710" t="str">
        <f>=IF(MOD(A710,10)&lt;7,"train","test")</f>
      </c>
      <c r="L710" s="5" t="str">
        <f>=$P$6+$P$7*D710+$P$8*E710+$P$9*F710+$P$10*G710+$P$11*H710+$P$12*I710</f>
      </c>
      <c r="M710" s="5" t="str">
        <f>=(J710-L710)^2</f>
      </c>
    </row>
    <row r="711">
      <c r="A711" t="n">
        <v>202046</v>
      </c>
      <c r="B711" t="s">
        <v>3852</v>
      </c>
      <c r="C711" t="s">
        <v>163</v>
      </c>
      <c r="D711" t="n">
        <v>38</v>
      </c>
      <c r="E711" t="n">
        <v>33527</v>
      </c>
      <c r="F711" t="n">
        <v>86</v>
      </c>
      <c r="G711" t="n">
        <v>9</v>
      </c>
      <c r="H711" t="n">
        <v>2.7694</v>
      </c>
      <c r="I711" t="n">
        <v>3.1</v>
      </c>
      <c r="J711" t="n">
        <v>67.5</v>
      </c>
      <c r="K711" t="str">
        <f>=IF(MOD(A711,10)&lt;7,"train","test")</f>
      </c>
      <c r="L711" s="5" t="str">
        <f>=$P$6+$P$7*D711+$P$8*E711+$P$9*F711+$P$10*G711+$P$11*H711+$P$12*I711</f>
      </c>
      <c r="M711" s="5" t="str">
        <f>=(J711-L711)^2</f>
      </c>
    </row>
    <row r="712">
      <c r="A712" t="n">
        <v>202073</v>
      </c>
      <c r="B712" t="s">
        <v>3853</v>
      </c>
      <c r="C712" t="s">
        <v>163</v>
      </c>
      <c r="D712" t="n">
        <v>15</v>
      </c>
      <c r="E712" t="n">
        <v>36001</v>
      </c>
      <c r="F712" t="n">
        <v>98</v>
      </c>
      <c r="G712" t="n">
        <v>6</v>
      </c>
      <c r="H712" t="n">
        <v>2.5428</v>
      </c>
      <c r="I712" t="n">
        <v>19.5</v>
      </c>
      <c r="J712" t="n">
        <v>69.8</v>
      </c>
      <c r="K712" t="str">
        <f>=IF(MOD(A712,10)&lt;7,"train","test")</f>
      </c>
      <c r="L712" s="5" t="str">
        <f>=$P$6+$P$7*D712+$P$8*E712+$P$9*F712+$P$10*G712+$P$11*H712+$P$12*I712</f>
      </c>
      <c r="M712" s="5" t="str">
        <f>=(J712-L712)^2</f>
      </c>
    </row>
    <row r="713">
      <c r="A713" t="n">
        <v>202134</v>
      </c>
      <c r="B713" t="s">
        <v>3854</v>
      </c>
      <c r="C713" t="s">
        <v>149</v>
      </c>
      <c r="D713" t="n">
        <v>39</v>
      </c>
      <c r="E713" t="n">
        <v>16307</v>
      </c>
      <c r="F713" t="n">
        <v>69</v>
      </c>
      <c r="G713" t="n">
        <v>16</v>
      </c>
      <c r="H713" t="n">
        <v>4.2304</v>
      </c>
      <c r="I713" t="n">
        <v>4.2</v>
      </c>
      <c r="J713" t="n">
        <v>48.9</v>
      </c>
      <c r="K713" t="str">
        <f>=IF(MOD(A713,10)&lt;7,"train","test")</f>
      </c>
      <c r="L713" s="5" t="str">
        <f>=$P$6+$P$7*D713+$P$8*E713+$P$9*F713+$P$10*G713+$P$11*H713+$P$12*I713</f>
      </c>
      <c r="M713" s="5" t="str">
        <f>=(J713-L713)^2</f>
      </c>
    </row>
    <row r="714">
      <c r="A714" t="n">
        <v>202170</v>
      </c>
      <c r="B714" t="s">
        <v>3857</v>
      </c>
      <c r="C714" t="s">
        <v>163</v>
      </c>
      <c r="D714" t="n">
        <v>40</v>
      </c>
      <c r="E714" t="n">
        <v>30900</v>
      </c>
      <c r="F714" t="n">
        <v>73</v>
      </c>
      <c r="G714" t="n">
        <v>9</v>
      </c>
      <c r="H714" t="n">
        <v>2.9983</v>
      </c>
      <c r="I714" t="n">
        <v>4</v>
      </c>
      <c r="J714" t="n">
        <v>61.3</v>
      </c>
      <c r="K714" t="str">
        <f>=IF(MOD(A714,10)&lt;7,"train","test")</f>
      </c>
      <c r="L714" s="5" t="str">
        <f>=$P$6+$P$7*D714+$P$8*E714+$P$9*F714+$P$10*G714+$P$11*H714+$P$12*I714</f>
      </c>
      <c r="M714" s="5" t="str">
        <f>=(J714-L714)^2</f>
      </c>
    </row>
    <row r="715">
      <c r="A715" t="n">
        <v>202480</v>
      </c>
      <c r="B715" t="s">
        <v>3863</v>
      </c>
      <c r="C715" t="s">
        <v>163</v>
      </c>
      <c r="D715" t="n">
        <v>16</v>
      </c>
      <c r="E715" t="n">
        <v>31551</v>
      </c>
      <c r="F715" t="n">
        <v>89</v>
      </c>
      <c r="G715" t="n">
        <v>15</v>
      </c>
      <c r="H715" t="n">
        <v>4.0959</v>
      </c>
      <c r="I715" t="n">
        <v>1.7</v>
      </c>
      <c r="J715" t="n">
        <v>81.5</v>
      </c>
      <c r="K715" t="str">
        <f>=IF(MOD(A715,10)&lt;7,"train","test")</f>
      </c>
      <c r="L715" s="5" t="str">
        <f>=$P$6+$P$7*D715+$P$8*E715+$P$9*F715+$P$10*G715+$P$11*H715+$P$12*I715</f>
      </c>
      <c r="M715" s="5" t="str">
        <f>=(J715-L715)^2</f>
      </c>
    </row>
    <row r="716">
      <c r="A716" t="n">
        <v>202514</v>
      </c>
      <c r="B716" t="s">
        <v>3865</v>
      </c>
      <c r="C716" t="s">
        <v>163</v>
      </c>
      <c r="D716" t="n">
        <v>48</v>
      </c>
      <c r="E716" t="n">
        <v>24098</v>
      </c>
      <c r="F716" t="n">
        <v>61</v>
      </c>
      <c r="G716" t="n">
        <v>10</v>
      </c>
      <c r="H716" t="n">
        <v>2.7723</v>
      </c>
      <c r="I716" t="n">
        <v>0.2</v>
      </c>
      <c r="J716" t="n">
        <v>36.7</v>
      </c>
      <c r="K716" t="str">
        <f>=IF(MOD(A716,10)&lt;7,"train","test")</f>
      </c>
      <c r="L716" s="5" t="str">
        <f>=$P$6+$P$7*D716+$P$8*E716+$P$9*F716+$P$10*G716+$P$11*H716+$P$12*I716</f>
      </c>
      <c r="M716" s="5" t="str">
        <f>=(J716-L716)^2</f>
      </c>
    </row>
    <row r="717">
      <c r="A717" t="n">
        <v>202523</v>
      </c>
      <c r="B717" t="s">
        <v>3867</v>
      </c>
      <c r="C717" t="s">
        <v>163</v>
      </c>
      <c r="D717" t="n">
        <v>13</v>
      </c>
      <c r="E717" t="n">
        <v>42177</v>
      </c>
      <c r="F717" t="n">
        <v>89</v>
      </c>
      <c r="G717" t="n">
        <v>9</v>
      </c>
      <c r="H717" t="n">
        <v>3.3964</v>
      </c>
      <c r="I717" t="n">
        <v>3.3</v>
      </c>
      <c r="J717" t="n">
        <v>80.1</v>
      </c>
      <c r="K717" t="str">
        <f>=IF(MOD(A717,10)&lt;7,"train","test")</f>
      </c>
      <c r="L717" s="5" t="str">
        <f>=$P$6+$P$7*D717+$P$8*E717+$P$9*F717+$P$10*G717+$P$11*H717+$P$12*I717</f>
      </c>
      <c r="M717" s="5" t="str">
        <f>=(J717-L717)^2</f>
      </c>
    </row>
    <row r="718">
      <c r="A718" t="n">
        <v>202763</v>
      </c>
      <c r="B718" t="s">
        <v>3873</v>
      </c>
      <c r="C718" t="s">
        <v>163</v>
      </c>
      <c r="D718" t="n">
        <v>14</v>
      </c>
      <c r="E718" t="n">
        <v>26215</v>
      </c>
      <c r="F718" t="n">
        <v>72</v>
      </c>
      <c r="G718" t="n">
        <v>13</v>
      </c>
      <c r="H718" t="n">
        <v>3.7694</v>
      </c>
      <c r="I718" t="n">
        <v>1.7</v>
      </c>
      <c r="J718" t="n">
        <v>61.6</v>
      </c>
      <c r="K718" t="str">
        <f>=IF(MOD(A718,10)&lt;7,"train","test")</f>
      </c>
      <c r="L718" s="5" t="str">
        <f>=$P$6+$P$7*D718+$P$8*E718+$P$9*F718+$P$10*G718+$P$11*H718+$P$12*I718</f>
      </c>
      <c r="M718" s="5" t="str">
        <f>=(J718-L718)^2</f>
      </c>
    </row>
    <row r="719">
      <c r="A719" t="n">
        <v>202806</v>
      </c>
      <c r="B719" t="s">
        <v>3875</v>
      </c>
      <c r="C719" t="s">
        <v>163</v>
      </c>
      <c r="D719" t="n">
        <v>33</v>
      </c>
      <c r="E719" t="n">
        <v>22252</v>
      </c>
      <c r="F719" t="n">
        <v>47</v>
      </c>
      <c r="G719" t="n">
        <v>16</v>
      </c>
      <c r="H719" t="n">
        <v>4.0863</v>
      </c>
      <c r="I719" t="n">
        <v>2.3</v>
      </c>
      <c r="J719" t="n">
        <v>31</v>
      </c>
      <c r="K719" t="str">
        <f>=IF(MOD(A719,10)&lt;7,"train","test")</f>
      </c>
      <c r="L719" s="5" t="str">
        <f>=$P$6+$P$7*D719+$P$8*E719+$P$9*F719+$P$10*G719+$P$11*H719+$P$12*I719</f>
      </c>
      <c r="M719" s="5" t="str">
        <f>=(J719-L719)^2</f>
      </c>
    </row>
    <row r="720">
      <c r="A720" t="n">
        <v>203085</v>
      </c>
      <c r="B720" t="s">
        <v>3883</v>
      </c>
      <c r="C720" t="s">
        <v>163</v>
      </c>
      <c r="D720" t="n">
        <v>29</v>
      </c>
      <c r="E720" t="n">
        <v>19620</v>
      </c>
      <c r="F720" t="n">
        <v>78</v>
      </c>
      <c r="G720" t="n">
        <v>15</v>
      </c>
      <c r="H720" t="n">
        <v>3.0813</v>
      </c>
      <c r="I720" t="n">
        <v>0.5</v>
      </c>
      <c r="J720" t="n">
        <v>49.8</v>
      </c>
      <c r="K720" t="str">
        <f>=IF(MOD(A720,10)&lt;7,"train","test")</f>
      </c>
      <c r="L720" s="5" t="str">
        <f>=$P$6+$P$7*D720+$P$8*E720+$P$9*F720+$P$10*G720+$P$11*H720+$P$12*I720</f>
      </c>
      <c r="M720" s="5" t="str">
        <f>=(J720-L720)^2</f>
      </c>
    </row>
    <row r="721">
      <c r="A721" t="n">
        <v>203474</v>
      </c>
      <c r="B721" t="s">
        <v>3905</v>
      </c>
      <c r="C721" t="s">
        <v>149</v>
      </c>
      <c r="D721" t="n">
        <v>37</v>
      </c>
      <c r="E721" t="n">
        <v>10075</v>
      </c>
      <c r="F721" t="n">
        <v>51</v>
      </c>
      <c r="G721" t="n">
        <v>32</v>
      </c>
      <c r="H721" t="n">
        <v>3.5004</v>
      </c>
      <c r="I721" t="n">
        <v>1.7</v>
      </c>
      <c r="J721" t="n">
        <v>0.6</v>
      </c>
      <c r="K721" t="str">
        <f>=IF(MOD(A721,10)&lt;7,"train","test")</f>
      </c>
      <c r="L721" s="5" t="str">
        <f>=$P$6+$P$7*D721+$P$8*E721+$P$9*F721+$P$10*G721+$P$11*H721+$P$12*I721</f>
      </c>
      <c r="M721" s="5" t="str">
        <f>=(J721-L721)^2</f>
      </c>
    </row>
    <row r="722">
      <c r="A722" t="n">
        <v>203483</v>
      </c>
      <c r="B722" t="s">
        <v>3906</v>
      </c>
      <c r="C722" t="s">
        <v>149</v>
      </c>
      <c r="D722" t="n">
        <v>31</v>
      </c>
      <c r="E722" t="n">
        <v>11448</v>
      </c>
      <c r="F722" t="n">
        <v>60</v>
      </c>
      <c r="G722" t="n">
        <v>20</v>
      </c>
      <c r="H722" t="n">
        <v>3.4621</v>
      </c>
      <c r="I722" t="n">
        <v>1.2</v>
      </c>
      <c r="J722" t="n">
        <v>5.5</v>
      </c>
      <c r="K722" t="str">
        <f>=IF(MOD(A722,10)&lt;7,"train","test")</f>
      </c>
      <c r="L722" s="5" t="str">
        <f>=$P$6+$P$7*D722+$P$8*E722+$P$9*F722+$P$10*G722+$P$11*H722+$P$12*I722</f>
      </c>
      <c r="M722" s="5" t="str">
        <f>=(J722-L722)^2</f>
      </c>
    </row>
    <row r="723">
      <c r="A723" t="n">
        <v>203492</v>
      </c>
      <c r="B723" t="s">
        <v>3908</v>
      </c>
      <c r="C723" t="s">
        <v>149</v>
      </c>
      <c r="D723" t="n">
        <v>31</v>
      </c>
      <c r="E723" t="n">
        <v>10796</v>
      </c>
      <c r="F723" t="n">
        <v>61</v>
      </c>
      <c r="G723" t="n">
        <v>24</v>
      </c>
      <c r="H723" t="n">
        <v>3.3452</v>
      </c>
      <c r="I723" t="n">
        <v>1</v>
      </c>
      <c r="J723" t="n">
        <v>1.8</v>
      </c>
      <c r="K723" t="str">
        <f>=IF(MOD(A723,10)&lt;7,"train","test")</f>
      </c>
      <c r="L723" s="5" t="str">
        <f>=$P$6+$P$7*D723+$P$8*E723+$P$9*F723+$P$10*G723+$P$11*H723+$P$12*I723</f>
      </c>
      <c r="M723" s="5" t="str">
        <f>=(J723-L723)^2</f>
      </c>
    </row>
    <row r="724">
      <c r="A724" t="n">
        <v>203535</v>
      </c>
      <c r="B724" t="s">
        <v>3913</v>
      </c>
      <c r="C724" t="s">
        <v>163</v>
      </c>
      <c r="D724" t="n">
        <v>10</v>
      </c>
      <c r="E724" t="n">
        <v>44470</v>
      </c>
      <c r="F724" t="n">
        <v>91</v>
      </c>
      <c r="G724" t="n">
        <v>9</v>
      </c>
      <c r="H724" t="n">
        <v>3.4524</v>
      </c>
      <c r="I724" t="n">
        <v>5.4</v>
      </c>
      <c r="J724" t="n">
        <v>86.8</v>
      </c>
      <c r="K724" t="str">
        <f>=IF(MOD(A724,10)&lt;7,"train","test")</f>
      </c>
      <c r="L724" s="5" t="str">
        <f>=$P$6+$P$7*D724+$P$8*E724+$P$9*F724+$P$10*G724+$P$11*H724+$P$12*I724</f>
      </c>
      <c r="M724" s="5" t="str">
        <f>=(J724-L724)^2</f>
      </c>
    </row>
    <row r="725">
      <c r="A725" t="n">
        <v>203544</v>
      </c>
      <c r="B725" t="s">
        <v>3915</v>
      </c>
      <c r="C725" t="s">
        <v>163</v>
      </c>
      <c r="D725" t="n">
        <v>24</v>
      </c>
      <c r="E725" t="n">
        <v>4048</v>
      </c>
      <c r="F725" t="n">
        <v>81</v>
      </c>
      <c r="G725" t="n">
        <v>9</v>
      </c>
      <c r="H725" t="n">
        <v>3.099</v>
      </c>
      <c r="I725" t="n">
        <v>4.2</v>
      </c>
      <c r="J725" t="n">
        <v>60</v>
      </c>
      <c r="K725" t="str">
        <f>=IF(MOD(A725,10)&lt;7,"train","test")</f>
      </c>
      <c r="L725" s="5" t="str">
        <f>=$P$6+$P$7*D725+$P$8*E725+$P$9*F725+$P$10*G725+$P$11*H725+$P$12*I725</f>
      </c>
      <c r="M725" s="5" t="str">
        <f>=(J725-L725)^2</f>
      </c>
    </row>
    <row r="726">
      <c r="A726" t="n">
        <v>203580</v>
      </c>
      <c r="B726" t="s">
        <v>3917</v>
      </c>
      <c r="C726" t="s">
        <v>163</v>
      </c>
      <c r="D726" t="n">
        <v>29</v>
      </c>
      <c r="E726" t="n">
        <v>22322</v>
      </c>
      <c r="F726" t="n">
        <v>66</v>
      </c>
      <c r="G726" t="n">
        <v>12</v>
      </c>
      <c r="H726" t="n">
        <v>3.0426</v>
      </c>
      <c r="I726" t="n">
        <v>0.6</v>
      </c>
      <c r="J726" t="n">
        <v>41.9</v>
      </c>
      <c r="K726" t="str">
        <f>=IF(MOD(A726,10)&lt;7,"train","test")</f>
      </c>
      <c r="L726" s="5" t="str">
        <f>=$P$6+$P$7*D726+$P$8*E726+$P$9*F726+$P$10*G726+$P$11*H726+$P$12*I726</f>
      </c>
      <c r="M726" s="5" t="str">
        <f>=(J726-L726)^2</f>
      </c>
    </row>
    <row r="727">
      <c r="A727" t="n">
        <v>203775</v>
      </c>
      <c r="B727" t="s">
        <v>3932</v>
      </c>
      <c r="C727" t="s">
        <v>163</v>
      </c>
      <c r="D727" t="n">
        <v>31</v>
      </c>
      <c r="E727" t="n">
        <v>23362</v>
      </c>
      <c r="F727" t="n">
        <v>72</v>
      </c>
      <c r="G727" t="n">
        <v>12</v>
      </c>
      <c r="H727" t="n">
        <v>3.1694</v>
      </c>
      <c r="I727" t="n">
        <v>1.8</v>
      </c>
      <c r="J727" t="n">
        <v>51.3</v>
      </c>
      <c r="K727" t="str">
        <f>=IF(MOD(A727,10)&lt;7,"train","test")</f>
      </c>
      <c r="L727" s="5" t="str">
        <f>=$P$6+$P$7*D727+$P$8*E727+$P$9*F727+$P$10*G727+$P$11*H727+$P$12*I727</f>
      </c>
      <c r="M727" s="5" t="str">
        <f>=(J727-L727)^2</f>
      </c>
    </row>
    <row r="728">
      <c r="A728" t="n">
        <v>203845</v>
      </c>
      <c r="B728" t="s">
        <v>3933</v>
      </c>
      <c r="C728" t="s">
        <v>163</v>
      </c>
      <c r="D728" t="n">
        <v>27</v>
      </c>
      <c r="E728" t="n">
        <v>21333</v>
      </c>
      <c r="F728" t="n">
        <v>73</v>
      </c>
      <c r="G728" t="n">
        <v>9</v>
      </c>
      <c r="H728" t="n">
        <v>3.1136</v>
      </c>
      <c r="I728" t="n">
        <v>0.8</v>
      </c>
      <c r="J728" t="n">
        <v>58.1</v>
      </c>
      <c r="K728" t="str">
        <f>=IF(MOD(A728,10)&lt;7,"train","test")</f>
      </c>
      <c r="L728" s="5" t="str">
        <f>=$P$6+$P$7*D728+$P$8*E728+$P$9*F728+$P$10*G728+$P$11*H728+$P$12*I728</f>
      </c>
      <c r="M728" s="5" t="str">
        <f>=(J728-L728)^2</f>
      </c>
    </row>
    <row r="729">
      <c r="A729" t="n">
        <v>204006</v>
      </c>
      <c r="B729" t="s">
        <v>3940</v>
      </c>
      <c r="C729" t="s">
        <v>149</v>
      </c>
      <c r="D729" t="n">
        <v>30</v>
      </c>
      <c r="E729" t="n">
        <v>12407</v>
      </c>
      <c r="F729" t="n">
        <v>53</v>
      </c>
      <c r="G729" t="n">
        <v>13</v>
      </c>
      <c r="H729" t="n">
        <v>3.4309</v>
      </c>
      <c r="I729" t="n">
        <v>3.4</v>
      </c>
      <c r="J729" t="n">
        <v>19.7</v>
      </c>
      <c r="K729" t="str">
        <f>=IF(MOD(A729,10)&lt;7,"train","test")</f>
      </c>
      <c r="L729" s="5" t="str">
        <f>=$P$6+$P$7*D729+$P$8*E729+$P$9*F729+$P$10*G729+$P$11*H729+$P$12*I729</f>
      </c>
      <c r="M729" s="5" t="str">
        <f>=(J729-L729)^2</f>
      </c>
    </row>
    <row r="730">
      <c r="A730" t="n">
        <v>204015</v>
      </c>
      <c r="B730" t="s">
        <v>3941</v>
      </c>
      <c r="C730" t="s">
        <v>149</v>
      </c>
      <c r="D730" t="n">
        <v>23</v>
      </c>
      <c r="E730" t="n">
        <v>13457</v>
      </c>
      <c r="F730" t="n">
        <v>62</v>
      </c>
      <c r="G730" t="n">
        <v>16</v>
      </c>
      <c r="H730" t="n">
        <v>3.1864</v>
      </c>
      <c r="I730" t="n">
        <v>2</v>
      </c>
      <c r="J730" t="n">
        <v>22.1</v>
      </c>
      <c r="K730" t="str">
        <f>=IF(MOD(A730,10)&lt;7,"train","test")</f>
      </c>
      <c r="L730" s="5" t="str">
        <f>=$P$6+$P$7*D730+$P$8*E730+$P$9*F730+$P$10*G730+$P$11*H730+$P$12*I730</f>
      </c>
      <c r="M730" s="5" t="str">
        <f>=(J730-L730)^2</f>
      </c>
    </row>
    <row r="731">
      <c r="A731" t="n">
        <v>204024</v>
      </c>
      <c r="B731" t="s">
        <v>3942</v>
      </c>
      <c r="C731" t="s">
        <v>149</v>
      </c>
      <c r="D731" t="n">
        <v>11</v>
      </c>
      <c r="E731" t="n">
        <v>27928</v>
      </c>
      <c r="F731" t="n">
        <v>90</v>
      </c>
      <c r="G731" t="n">
        <v>15</v>
      </c>
      <c r="H731" t="n">
        <v>4.3104</v>
      </c>
      <c r="I731" t="n">
        <v>2.7</v>
      </c>
      <c r="J731" t="n">
        <v>81.8</v>
      </c>
      <c r="K731" t="str">
        <f>=IF(MOD(A731,10)&lt;7,"train","test")</f>
      </c>
      <c r="L731" s="5" t="str">
        <f>=$P$6+$P$7*D731+$P$8*E731+$P$9*F731+$P$10*G731+$P$11*H731+$P$12*I731</f>
      </c>
      <c r="M731" s="5" t="str">
        <f>=(J731-L731)^2</f>
      </c>
    </row>
    <row r="732">
      <c r="A732" t="n">
        <v>204176</v>
      </c>
      <c r="B732" t="s">
        <v>3947</v>
      </c>
      <c r="C732" t="s">
        <v>163</v>
      </c>
      <c r="D732" t="n">
        <v>30</v>
      </c>
      <c r="E732" t="n">
        <v>11686</v>
      </c>
      <c r="F732" t="n">
        <v>83</v>
      </c>
      <c r="G732" t="n">
        <v>9</v>
      </c>
      <c r="H732" t="n">
        <v>2.9805</v>
      </c>
      <c r="I732" t="n">
        <v>6</v>
      </c>
      <c r="J732" t="n">
        <v>70.9</v>
      </c>
      <c r="K732" t="str">
        <f>=IF(MOD(A732,10)&lt;7,"train","test")</f>
      </c>
      <c r="L732" s="5" t="str">
        <f>=$P$6+$P$7*D732+$P$8*E732+$P$9*F732+$P$10*G732+$P$11*H732+$P$12*I732</f>
      </c>
      <c r="M732" s="5" t="str">
        <f>=(J732-L732)^2</f>
      </c>
    </row>
    <row r="733">
      <c r="A733" t="n">
        <v>204185</v>
      </c>
      <c r="B733" t="s">
        <v>3948</v>
      </c>
      <c r="C733" t="s">
        <v>163</v>
      </c>
      <c r="D733" t="n">
        <v>29</v>
      </c>
      <c r="E733" t="n">
        <v>22835</v>
      </c>
      <c r="F733" t="n">
        <v>71</v>
      </c>
      <c r="G733" t="n">
        <v>12</v>
      </c>
      <c r="H733" t="n">
        <v>3.4065</v>
      </c>
      <c r="I733" t="n">
        <v>1.3</v>
      </c>
      <c r="J733" t="n">
        <v>64.9</v>
      </c>
      <c r="K733" t="str">
        <f>=IF(MOD(A733,10)&lt;7,"train","test")</f>
      </c>
      <c r="L733" s="5" t="str">
        <f>=$P$6+$P$7*D733+$P$8*E733+$P$9*F733+$P$10*G733+$P$11*H733+$P$12*I733</f>
      </c>
      <c r="M733" s="5" t="str">
        <f>=(J733-L733)^2</f>
      </c>
    </row>
    <row r="734">
      <c r="A734" t="n">
        <v>204194</v>
      </c>
      <c r="B734" t="s">
        <v>3950</v>
      </c>
      <c r="C734" t="s">
        <v>163</v>
      </c>
      <c r="D734" t="n">
        <v>29</v>
      </c>
      <c r="E734" t="n">
        <v>23293</v>
      </c>
      <c r="F734" t="n">
        <v>80</v>
      </c>
      <c r="G734" t="n">
        <v>12</v>
      </c>
      <c r="H734" t="n">
        <v>3.3895</v>
      </c>
      <c r="I734" t="n">
        <v>1</v>
      </c>
      <c r="J734" t="n">
        <v>63.6</v>
      </c>
      <c r="K734" t="str">
        <f>=IF(MOD(A734,10)&lt;7,"train","test")</f>
      </c>
      <c r="L734" s="5" t="str">
        <f>=$P$6+$P$7*D734+$P$8*E734+$P$9*F734+$P$10*G734+$P$11*H734+$P$12*I734</f>
      </c>
      <c r="M734" s="5" t="str">
        <f>=(J734-L734)^2</f>
      </c>
    </row>
    <row r="735">
      <c r="A735" t="n">
        <v>204200</v>
      </c>
      <c r="B735" t="s">
        <v>3951</v>
      </c>
      <c r="C735" t="s">
        <v>163</v>
      </c>
      <c r="D735" t="n">
        <v>27</v>
      </c>
      <c r="E735" t="n">
        <v>15887</v>
      </c>
      <c r="F735" t="n">
        <v>76</v>
      </c>
      <c r="G735" t="n">
        <v>9</v>
      </c>
      <c r="H735" t="n">
        <v>3.3659</v>
      </c>
      <c r="I735" t="n">
        <v>1.3</v>
      </c>
      <c r="J735" t="n">
        <v>54.7</v>
      </c>
      <c r="K735" t="str">
        <f>=IF(MOD(A735,10)&lt;7,"train","test")</f>
      </c>
      <c r="L735" s="5" t="str">
        <f>=$P$6+$P$7*D735+$P$8*E735+$P$9*F735+$P$10*G735+$P$11*H735+$P$12*I735</f>
      </c>
      <c r="M735" s="5" t="str">
        <f>=(J735-L735)^2</f>
      </c>
    </row>
    <row r="736">
      <c r="A736" t="n">
        <v>204264</v>
      </c>
      <c r="B736" t="s">
        <v>3954</v>
      </c>
      <c r="C736" t="s">
        <v>163</v>
      </c>
      <c r="D736" t="n">
        <v>41</v>
      </c>
      <c r="E736" t="n">
        <v>20269</v>
      </c>
      <c r="F736" t="n">
        <v>69</v>
      </c>
      <c r="G736" t="n">
        <v>13</v>
      </c>
      <c r="H736" t="n">
        <v>3.4651</v>
      </c>
      <c r="I736" t="n">
        <v>0.8</v>
      </c>
      <c r="J736" t="n">
        <v>52.7</v>
      </c>
      <c r="K736" t="str">
        <f>=IF(MOD(A736,10)&lt;7,"train","test")</f>
      </c>
      <c r="L736" s="5" t="str">
        <f>=$P$6+$P$7*D736+$P$8*E736+$P$9*F736+$P$10*G736+$P$11*H736+$P$12*I736</f>
      </c>
      <c r="M736" s="5" t="str">
        <f>=(J736-L736)^2</f>
      </c>
    </row>
    <row r="737">
      <c r="A737" t="n">
        <v>204486</v>
      </c>
      <c r="B737" t="s">
        <v>3967</v>
      </c>
      <c r="C737" t="s">
        <v>163</v>
      </c>
      <c r="D737" t="n">
        <v>32</v>
      </c>
      <c r="E737" t="n">
        <v>18794</v>
      </c>
      <c r="F737" t="n">
        <v>62</v>
      </c>
      <c r="G737" t="n">
        <v>25</v>
      </c>
      <c r="H737" t="n">
        <v>3.5051</v>
      </c>
      <c r="I737" t="n">
        <v>0.8</v>
      </c>
      <c r="J737" t="n">
        <v>38.7</v>
      </c>
      <c r="K737" t="str">
        <f>=IF(MOD(A737,10)&lt;7,"train","test")</f>
      </c>
      <c r="L737" s="5" t="str">
        <f>=$P$6+$P$7*D737+$P$8*E737+$P$9*F737+$P$10*G737+$P$11*H737+$P$12*I737</f>
      </c>
      <c r="M737" s="5" t="str">
        <f>=(J737-L737)^2</f>
      </c>
    </row>
    <row r="738">
      <c r="A738" t="n">
        <v>204501</v>
      </c>
      <c r="B738" t="s">
        <v>3968</v>
      </c>
      <c r="C738" t="s">
        <v>163</v>
      </c>
      <c r="D738" t="n">
        <v>9</v>
      </c>
      <c r="E738" t="n">
        <v>50484</v>
      </c>
      <c r="F738" t="n">
        <v>89</v>
      </c>
      <c r="G738" t="n">
        <v>9</v>
      </c>
      <c r="H738" t="n">
        <v>3.6049</v>
      </c>
      <c r="I738" t="n">
        <v>4.2</v>
      </c>
      <c r="J738" t="n">
        <v>79.5</v>
      </c>
      <c r="K738" t="str">
        <f>=IF(MOD(A738,10)&lt;7,"train","test")</f>
      </c>
      <c r="L738" s="5" t="str">
        <f>=$P$6+$P$7*D738+$P$8*E738+$P$9*F738+$P$10*G738+$P$11*H738+$P$12*I738</f>
      </c>
      <c r="M738" s="5" t="str">
        <f>=(J738-L738)^2</f>
      </c>
    </row>
    <row r="739">
      <c r="A739" t="n">
        <v>204635</v>
      </c>
      <c r="B739" t="s">
        <v>3972</v>
      </c>
      <c r="C739" t="s">
        <v>163</v>
      </c>
      <c r="D739" t="n">
        <v>19</v>
      </c>
      <c r="E739" t="n">
        <v>26396</v>
      </c>
      <c r="F739" t="n">
        <v>88</v>
      </c>
      <c r="G739" t="n">
        <v>13</v>
      </c>
      <c r="H739" t="n">
        <v>3.486</v>
      </c>
      <c r="I739" t="n">
        <v>1.6</v>
      </c>
      <c r="J739" t="n">
        <v>70.3</v>
      </c>
      <c r="K739" t="str">
        <f>=IF(MOD(A739,10)&lt;7,"train","test")</f>
      </c>
      <c r="L739" s="5" t="str">
        <f>=$P$6+$P$7*D739+$P$8*E739+$P$9*F739+$P$10*G739+$P$11*H739+$P$12*I739</f>
      </c>
      <c r="M739" s="5" t="str">
        <f>=(J739-L739)^2</f>
      </c>
    </row>
    <row r="740">
      <c r="A740" t="n">
        <v>204671</v>
      </c>
      <c r="B740" t="s">
        <v>3976</v>
      </c>
      <c r="C740" t="s">
        <v>149</v>
      </c>
      <c r="D740" t="n">
        <v>31</v>
      </c>
      <c r="E740" t="n">
        <v>12727</v>
      </c>
      <c r="F740" t="n">
        <v>43</v>
      </c>
      <c r="G740" t="n">
        <v>16</v>
      </c>
      <c r="H740" t="n">
        <v>2.9926</v>
      </c>
      <c r="I740" t="n">
        <v>2.3</v>
      </c>
      <c r="J740" t="n">
        <v>12.4</v>
      </c>
      <c r="K740" t="str">
        <f>=IF(MOD(A740,10)&lt;7,"train","test")</f>
      </c>
      <c r="L740" s="5" t="str">
        <f>=$P$6+$P$7*D740+$P$8*E740+$P$9*F740+$P$10*G740+$P$11*H740+$P$12*I740</f>
      </c>
      <c r="M740" s="5" t="str">
        <f>=(J740-L740)^2</f>
      </c>
    </row>
    <row r="741">
      <c r="A741" t="n">
        <v>204680</v>
      </c>
      <c r="B741" t="s">
        <v>3977</v>
      </c>
      <c r="C741" t="s">
        <v>149</v>
      </c>
      <c r="D741" t="n">
        <v>31</v>
      </c>
      <c r="E741" t="n">
        <v>15920</v>
      </c>
      <c r="F741" t="n">
        <v>31</v>
      </c>
      <c r="G741" t="n">
        <v>17</v>
      </c>
      <c r="H741" t="n">
        <v>3.041</v>
      </c>
      <c r="I741" t="n">
        <v>3.7</v>
      </c>
      <c r="J741" t="n">
        <v>7.1</v>
      </c>
      <c r="K741" t="str">
        <f>=IF(MOD(A741,10)&lt;7,"train","test")</f>
      </c>
      <c r="L741" s="5" t="str">
        <f>=$P$6+$P$7*D741+$P$8*E741+$P$9*F741+$P$10*G741+$P$11*H741+$P$12*I741</f>
      </c>
      <c r="M741" s="5" t="str">
        <f>=(J741-L741)^2</f>
      </c>
    </row>
    <row r="742">
      <c r="A742" t="n">
        <v>204705</v>
      </c>
      <c r="B742" t="s">
        <v>3979</v>
      </c>
      <c r="C742" t="s">
        <v>149</v>
      </c>
      <c r="D742" t="n">
        <v>34</v>
      </c>
      <c r="E742" t="n">
        <v>13843</v>
      </c>
      <c r="F742" t="n">
        <v>26</v>
      </c>
      <c r="G742" t="n">
        <v>28</v>
      </c>
      <c r="H742" t="n">
        <v>3.4384</v>
      </c>
      <c r="I742" t="n">
        <v>6.8</v>
      </c>
      <c r="J742" t="n">
        <v>5.2</v>
      </c>
      <c r="K742" t="str">
        <f>=IF(MOD(A742,10)&lt;7,"train","test")</f>
      </c>
      <c r="L742" s="5" t="str">
        <f>=$P$6+$P$7*D742+$P$8*E742+$P$9*F742+$P$10*G742+$P$11*H742+$P$12*I742</f>
      </c>
      <c r="M742" s="5" t="str">
        <f>=(J742-L742)^2</f>
      </c>
    </row>
    <row r="743">
      <c r="A743" t="n">
        <v>204796</v>
      </c>
      <c r="B743" t="s">
        <v>3985</v>
      </c>
      <c r="C743" t="s">
        <v>149</v>
      </c>
      <c r="D743" t="n">
        <v>19</v>
      </c>
      <c r="E743" t="n">
        <v>19575</v>
      </c>
      <c r="F743" t="n">
        <v>94</v>
      </c>
      <c r="G743" t="n">
        <v>18</v>
      </c>
      <c r="H743" t="n">
        <v>4.8166</v>
      </c>
      <c r="I743" t="n">
        <v>9.1</v>
      </c>
      <c r="J743" t="n">
        <v>87.7</v>
      </c>
      <c r="K743" t="str">
        <f>=IF(MOD(A743,10)&lt;7,"train","test")</f>
      </c>
      <c r="L743" s="5" t="str">
        <f>=$P$6+$P$7*D743+$P$8*E743+$P$9*F743+$P$10*G743+$P$11*H743+$P$12*I743</f>
      </c>
      <c r="M743" s="5" t="str">
        <f>=(J743-L743)^2</f>
      </c>
    </row>
    <row r="744">
      <c r="A744" t="n">
        <v>204936</v>
      </c>
      <c r="B744" t="s">
        <v>3997</v>
      </c>
      <c r="C744" t="s">
        <v>163</v>
      </c>
      <c r="D744" t="n">
        <v>29</v>
      </c>
      <c r="E744" t="n">
        <v>22242</v>
      </c>
      <c r="F744" t="n">
        <v>82</v>
      </c>
      <c r="G744" t="n">
        <v>12</v>
      </c>
      <c r="H744" t="n">
        <v>3.4624</v>
      </c>
      <c r="I744" t="n">
        <v>3.9</v>
      </c>
      <c r="J744" t="n">
        <v>68.9</v>
      </c>
      <c r="K744" t="str">
        <f>=IF(MOD(A744,10)&lt;7,"train","test")</f>
      </c>
      <c r="L744" s="5" t="str">
        <f>=$P$6+$P$7*D744+$P$8*E744+$P$9*F744+$P$10*G744+$P$11*H744+$P$12*I744</f>
      </c>
      <c r="M744" s="5" t="str">
        <f>=(J744-L744)^2</f>
      </c>
    </row>
    <row r="745">
      <c r="A745" t="n">
        <v>205203</v>
      </c>
      <c r="B745" t="s">
        <v>4013</v>
      </c>
      <c r="C745" t="s">
        <v>163</v>
      </c>
      <c r="D745" t="n">
        <v>36</v>
      </c>
      <c r="E745" t="n">
        <v>26581</v>
      </c>
      <c r="F745" t="n">
        <v>64</v>
      </c>
      <c r="G745" t="n">
        <v>15</v>
      </c>
      <c r="H745" t="n">
        <v>3.3755</v>
      </c>
      <c r="I745" t="n">
        <v>0.5</v>
      </c>
      <c r="J745" t="n">
        <v>18.1</v>
      </c>
      <c r="K745" t="str">
        <f>=IF(MOD(A745,10)&lt;7,"train","test")</f>
      </c>
      <c r="L745" s="5" t="str">
        <f>=$P$6+$P$7*D745+$P$8*E745+$P$9*F745+$P$10*G745+$P$11*H745+$P$12*I745</f>
      </c>
      <c r="M745" s="5" t="str">
        <f>=(J745-L745)^2</f>
      </c>
    </row>
    <row r="746">
      <c r="A746" t="n">
        <v>205443</v>
      </c>
      <c r="B746" t="s">
        <v>4015</v>
      </c>
      <c r="C746" t="s">
        <v>149</v>
      </c>
      <c r="D746" t="n">
        <v>35</v>
      </c>
      <c r="E746" t="n">
        <v>14815</v>
      </c>
      <c r="F746" t="n">
        <v>71</v>
      </c>
      <c r="G746" t="n">
        <v>16</v>
      </c>
      <c r="H746" t="n">
        <v>3.5906</v>
      </c>
      <c r="I746" t="n">
        <v>0.7</v>
      </c>
      <c r="J746" t="n">
        <v>46.8</v>
      </c>
      <c r="K746" t="str">
        <f>=IF(MOD(A746,10)&lt;7,"train","test")</f>
      </c>
      <c r="L746" s="5" t="str">
        <f>=$P$6+$P$7*D746+$P$8*E746+$P$9*F746+$P$10*G746+$P$11*H746+$P$12*I746</f>
      </c>
      <c r="M746" s="5" t="str">
        <f>=(J746-L746)^2</f>
      </c>
    </row>
    <row r="747">
      <c r="A747" t="n">
        <v>206084</v>
      </c>
      <c r="B747" t="s">
        <v>4024</v>
      </c>
      <c r="C747" t="s">
        <v>149</v>
      </c>
      <c r="D747" t="n">
        <v>26</v>
      </c>
      <c r="E747" t="n">
        <v>17927</v>
      </c>
      <c r="F747" t="n">
        <v>76</v>
      </c>
      <c r="G747" t="n">
        <v>18</v>
      </c>
      <c r="H747" t="n">
        <v>4.2387</v>
      </c>
      <c r="I747" t="n">
        <v>3.1</v>
      </c>
      <c r="J747" t="n">
        <v>57.7</v>
      </c>
      <c r="K747" t="str">
        <f>=IF(MOD(A747,10)&lt;7,"train","test")</f>
      </c>
      <c r="L747" s="5" t="str">
        <f>=$P$6+$P$7*D747+$P$8*E747+$P$9*F747+$P$10*G747+$P$11*H747+$P$12*I747</f>
      </c>
      <c r="M747" s="5" t="str">
        <f>=(J747-L747)^2</f>
      </c>
    </row>
    <row r="748">
      <c r="A748" t="n">
        <v>206491</v>
      </c>
      <c r="B748" t="s">
        <v>4037</v>
      </c>
      <c r="C748" t="s">
        <v>163</v>
      </c>
      <c r="D748" t="n">
        <v>74</v>
      </c>
      <c r="E748" t="n">
        <v>8222</v>
      </c>
      <c r="F748" t="n">
        <v>70</v>
      </c>
      <c r="G748" t="n">
        <v>12</v>
      </c>
      <c r="H748" t="n">
        <v>2.7825</v>
      </c>
      <c r="I748" t="n">
        <v>0</v>
      </c>
      <c r="J748" t="n">
        <v>16</v>
      </c>
      <c r="K748" t="str">
        <f>=IF(MOD(A748,10)&lt;7,"train","test")</f>
      </c>
      <c r="L748" s="5" t="str">
        <f>=$P$6+$P$7*D748+$P$8*E748+$P$9*F748+$P$10*G748+$P$11*H748+$P$12*I748</f>
      </c>
      <c r="M748" s="5" t="str">
        <f>=(J748-L748)^2</f>
      </c>
    </row>
    <row r="749">
      <c r="A749" t="n">
        <v>206525</v>
      </c>
      <c r="B749" t="s">
        <v>4040</v>
      </c>
      <c r="C749" t="s">
        <v>163</v>
      </c>
      <c r="D749" t="n">
        <v>29</v>
      </c>
      <c r="E749" t="n">
        <v>21457</v>
      </c>
      <c r="F749" t="n">
        <v>74</v>
      </c>
      <c r="G749" t="n">
        <v>12</v>
      </c>
      <c r="H749" t="n">
        <v>3.1411</v>
      </c>
      <c r="I749" t="n">
        <v>1.3</v>
      </c>
      <c r="J749" t="n">
        <v>53.8</v>
      </c>
      <c r="K749" t="str">
        <f>=IF(MOD(A749,10)&lt;7,"train","test")</f>
      </c>
      <c r="L749" s="5" t="str">
        <f>=$P$6+$P$7*D749+$P$8*E749+$P$9*F749+$P$10*G749+$P$11*H749+$P$12*I749</f>
      </c>
      <c r="M749" s="5" t="str">
        <f>=(J749-L749)^2</f>
      </c>
    </row>
    <row r="750">
      <c r="A750" t="n">
        <v>206604</v>
      </c>
      <c r="B750" t="s">
        <v>4042</v>
      </c>
      <c r="C750" t="s">
        <v>149</v>
      </c>
      <c r="D750" t="n">
        <v>33</v>
      </c>
      <c r="E750" t="n">
        <v>15400</v>
      </c>
      <c r="F750" t="n">
        <v>63</v>
      </c>
      <c r="G750" t="n">
        <v>15</v>
      </c>
      <c r="H750" t="n">
        <v>4.0629</v>
      </c>
      <c r="I750" t="n">
        <v>3.5</v>
      </c>
      <c r="J750" t="n">
        <v>45.9</v>
      </c>
      <c r="K750" t="str">
        <f>=IF(MOD(A750,10)&lt;7,"train","test")</f>
      </c>
      <c r="L750" s="5" t="str">
        <f>=$P$6+$P$7*D750+$P$8*E750+$P$9*F750+$P$10*G750+$P$11*H750+$P$12*I750</f>
      </c>
      <c r="M750" s="5" t="str">
        <f>=(J750-L750)^2</f>
      </c>
    </row>
    <row r="751">
      <c r="A751" t="n">
        <v>206613</v>
      </c>
      <c r="B751" t="s">
        <v>4043</v>
      </c>
      <c r="C751" t="s">
        <v>149</v>
      </c>
      <c r="D751" t="n">
        <v>16</v>
      </c>
      <c r="E751" t="n">
        <v>12039</v>
      </c>
      <c r="F751" t="n">
        <v>65</v>
      </c>
      <c r="G751" t="n">
        <v>13</v>
      </c>
      <c r="H751" t="n">
        <v>3.2119</v>
      </c>
      <c r="I751" t="n">
        <v>1.4</v>
      </c>
      <c r="J751" t="n">
        <v>38.8</v>
      </c>
      <c r="K751" t="str">
        <f>=IF(MOD(A751,10)&lt;7,"train","test")</f>
      </c>
      <c r="L751" s="5" t="str">
        <f>=$P$6+$P$7*D751+$P$8*E751+$P$9*F751+$P$10*G751+$P$11*H751+$P$12*I751</f>
      </c>
      <c r="M751" s="5" t="str">
        <f>=(J751-L751)^2</f>
      </c>
    </row>
    <row r="752">
      <c r="A752" t="n">
        <v>206622</v>
      </c>
      <c r="B752" t="s">
        <v>4045</v>
      </c>
      <c r="C752" t="s">
        <v>163</v>
      </c>
      <c r="D752" t="n">
        <v>14</v>
      </c>
      <c r="E752" t="n">
        <v>31542</v>
      </c>
      <c r="F752" t="n">
        <v>83</v>
      </c>
      <c r="G752" t="n">
        <v>11</v>
      </c>
      <c r="H752" t="n">
        <v>3.8458</v>
      </c>
      <c r="I752" t="n">
        <v>2.7</v>
      </c>
      <c r="J752" t="n">
        <v>70.5</v>
      </c>
      <c r="K752" t="str">
        <f>=IF(MOD(A752,10)&lt;7,"train","test")</f>
      </c>
      <c r="L752" s="5" t="str">
        <f>=$P$6+$P$7*D752+$P$8*E752+$P$9*F752+$P$10*G752+$P$11*H752+$P$12*I752</f>
      </c>
      <c r="M752" s="5" t="str">
        <f>=(J752-L752)^2</f>
      </c>
    </row>
    <row r="753">
      <c r="A753" t="n">
        <v>206695</v>
      </c>
      <c r="B753" t="s">
        <v>4046</v>
      </c>
      <c r="C753" t="s">
        <v>149</v>
      </c>
      <c r="D753" t="n">
        <v>33</v>
      </c>
      <c r="E753" t="n">
        <v>11740</v>
      </c>
      <c r="F753" t="n">
        <v>77</v>
      </c>
      <c r="G753" t="n">
        <v>18</v>
      </c>
      <c r="H753" t="n">
        <v>4.1089</v>
      </c>
      <c r="I753" t="n">
        <v>1.6</v>
      </c>
      <c r="J753" t="n">
        <v>52.7</v>
      </c>
      <c r="K753" t="str">
        <f>=IF(MOD(A753,10)&lt;7,"train","test")</f>
      </c>
      <c r="L753" s="5" t="str">
        <f>=$P$6+$P$7*D753+$P$8*E753+$P$9*F753+$P$10*G753+$P$11*H753+$P$12*I753</f>
      </c>
      <c r="M753" s="5" t="str">
        <f>=(J753-L753)^2</f>
      </c>
    </row>
    <row r="754">
      <c r="A754" t="n">
        <v>206835</v>
      </c>
      <c r="B754" t="s">
        <v>4050</v>
      </c>
      <c r="C754" t="s">
        <v>163</v>
      </c>
      <c r="D754" t="n">
        <v>39</v>
      </c>
      <c r="E754" t="n">
        <v>26811</v>
      </c>
      <c r="F754" t="n">
        <v>49</v>
      </c>
      <c r="G754" t="n">
        <v>15</v>
      </c>
      <c r="H754" t="n">
        <v>3.066</v>
      </c>
      <c r="I754" t="n">
        <v>2</v>
      </c>
      <c r="J754" t="n">
        <v>28.4</v>
      </c>
      <c r="K754" t="str">
        <f>=IF(MOD(A754,10)&lt;7,"train","test")</f>
      </c>
      <c r="L754" s="5" t="str">
        <f>=$P$6+$P$7*D754+$P$8*E754+$P$9*F754+$P$10*G754+$P$11*H754+$P$12*I754</f>
      </c>
      <c r="M754" s="5" t="str">
        <f>=(J754-L754)^2</f>
      </c>
    </row>
    <row r="755">
      <c r="A755" t="n">
        <v>206862</v>
      </c>
      <c r="B755" t="s">
        <v>4052</v>
      </c>
      <c r="C755" t="s">
        <v>163</v>
      </c>
      <c r="D755" t="n">
        <v>45</v>
      </c>
      <c r="E755" t="n">
        <v>19825</v>
      </c>
      <c r="F755" t="n">
        <v>92</v>
      </c>
      <c r="G755" t="n">
        <v>11</v>
      </c>
      <c r="H755" t="n">
        <v>3.4384</v>
      </c>
      <c r="I755" t="n">
        <v>1.7</v>
      </c>
      <c r="J755" t="n">
        <v>36.6</v>
      </c>
      <c r="K755" t="str">
        <f>=IF(MOD(A755,10)&lt;7,"train","test")</f>
      </c>
      <c r="L755" s="5" t="str">
        <f>=$P$6+$P$7*D755+$P$8*E755+$P$9*F755+$P$10*G755+$P$11*H755+$P$12*I755</f>
      </c>
      <c r="M755" s="5" t="str">
        <f>=(J755-L755)^2</f>
      </c>
    </row>
    <row r="756">
      <c r="A756" t="n">
        <v>206914</v>
      </c>
      <c r="B756" t="s">
        <v>4055</v>
      </c>
      <c r="C756" t="s">
        <v>149</v>
      </c>
      <c r="D756" t="n">
        <v>41</v>
      </c>
      <c r="E756" t="n">
        <v>11094</v>
      </c>
      <c r="F756" t="n">
        <v>66</v>
      </c>
      <c r="G756" t="n">
        <v>18</v>
      </c>
      <c r="H756" t="n">
        <v>3.6188</v>
      </c>
      <c r="I756" t="n">
        <v>1.9</v>
      </c>
      <c r="J756" t="n">
        <v>28.3</v>
      </c>
      <c r="K756" t="str">
        <f>=IF(MOD(A756,10)&lt;7,"train","test")</f>
      </c>
      <c r="L756" s="5" t="str">
        <f>=$P$6+$P$7*D756+$P$8*E756+$P$9*F756+$P$10*G756+$P$11*H756+$P$12*I756</f>
      </c>
      <c r="M756" s="5" t="str">
        <f>=(J756-L756)^2</f>
      </c>
    </row>
    <row r="757">
      <c r="A757" t="n">
        <v>206941</v>
      </c>
      <c r="B757" t="s">
        <v>4061</v>
      </c>
      <c r="C757" t="s">
        <v>149</v>
      </c>
      <c r="D757" t="n">
        <v>35</v>
      </c>
      <c r="E757" t="n">
        <v>18893</v>
      </c>
      <c r="F757" t="n">
        <v>66</v>
      </c>
      <c r="G757" t="n">
        <v>17</v>
      </c>
      <c r="H757" t="n">
        <v>4.157</v>
      </c>
      <c r="I757" t="n">
        <v>4.6</v>
      </c>
      <c r="J757" t="n">
        <v>37.2</v>
      </c>
      <c r="K757" t="str">
        <f>=IF(MOD(A757,10)&lt;7,"train","test")</f>
      </c>
      <c r="L757" s="5" t="str">
        <f>=$P$6+$P$7*D757+$P$8*E757+$P$9*F757+$P$10*G757+$P$11*H757+$P$12*I757</f>
      </c>
      <c r="M757" s="5" t="str">
        <f>=(J757-L757)^2</f>
      </c>
    </row>
    <row r="758">
      <c r="A758" t="n">
        <v>207041</v>
      </c>
      <c r="B758" t="s">
        <v>4064</v>
      </c>
      <c r="C758" t="s">
        <v>149</v>
      </c>
      <c r="D758" t="n">
        <v>40</v>
      </c>
      <c r="E758" t="n">
        <v>9355</v>
      </c>
      <c r="F758" t="n">
        <v>57</v>
      </c>
      <c r="G758" t="n">
        <v>16</v>
      </c>
      <c r="H758" t="n">
        <v>3.6023</v>
      </c>
      <c r="I758" t="n">
        <v>7.1</v>
      </c>
      <c r="J758" t="n">
        <v>32.7</v>
      </c>
      <c r="K758" t="str">
        <f>=IF(MOD(A758,10)&lt;7,"train","test")</f>
      </c>
      <c r="L758" s="5" t="str">
        <f>=$P$6+$P$7*D758+$P$8*E758+$P$9*F758+$P$10*G758+$P$11*H758+$P$12*I758</f>
      </c>
      <c r="M758" s="5" t="str">
        <f>=(J758-L758)^2</f>
      </c>
    </row>
    <row r="759">
      <c r="A759" t="n">
        <v>207263</v>
      </c>
      <c r="B759" t="s">
        <v>4079</v>
      </c>
      <c r="C759" t="s">
        <v>149</v>
      </c>
      <c r="D759" t="n">
        <v>42</v>
      </c>
      <c r="E759" t="n">
        <v>11153</v>
      </c>
      <c r="F759" t="n">
        <v>63</v>
      </c>
      <c r="G759" t="n">
        <v>17</v>
      </c>
      <c r="H759" t="n">
        <v>3.9083</v>
      </c>
      <c r="I759" t="n">
        <v>2.5</v>
      </c>
      <c r="J759" t="n">
        <v>37.2</v>
      </c>
      <c r="K759" t="str">
        <f>=IF(MOD(A759,10)&lt;7,"train","test")</f>
      </c>
      <c r="L759" s="5" t="str">
        <f>=$P$6+$P$7*D759+$P$8*E759+$P$9*F759+$P$10*G759+$P$11*H759+$P$12*I759</f>
      </c>
      <c r="M759" s="5" t="str">
        <f>=(J759-L759)^2</f>
      </c>
    </row>
    <row r="760">
      <c r="A760" t="n">
        <v>207306</v>
      </c>
      <c r="B760" t="s">
        <v>4084</v>
      </c>
      <c r="C760" t="s">
        <v>149</v>
      </c>
      <c r="D760" t="n">
        <v>41</v>
      </c>
      <c r="E760" t="n">
        <v>12067</v>
      </c>
      <c r="F760" t="n">
        <v>65</v>
      </c>
      <c r="G760" t="n">
        <v>16</v>
      </c>
      <c r="H760" t="n">
        <v>3.3383</v>
      </c>
      <c r="I760" t="n">
        <v>0.6</v>
      </c>
      <c r="J760" t="n">
        <v>35.4</v>
      </c>
      <c r="K760" t="str">
        <f>=IF(MOD(A760,10)&lt;7,"train","test")</f>
      </c>
      <c r="L760" s="5" t="str">
        <f>=$P$6+$P$7*D760+$P$8*E760+$P$9*F760+$P$10*G760+$P$11*H760+$P$12*I760</f>
      </c>
      <c r="M760" s="5" t="str">
        <f>=(J760-L760)^2</f>
      </c>
    </row>
    <row r="761">
      <c r="A761" t="n">
        <v>207324</v>
      </c>
      <c r="B761" t="s">
        <v>4087</v>
      </c>
      <c r="C761" t="s">
        <v>163</v>
      </c>
      <c r="D761" t="n">
        <v>30</v>
      </c>
      <c r="E761" t="n">
        <v>21810</v>
      </c>
      <c r="F761" t="n">
        <v>77</v>
      </c>
      <c r="G761" t="n">
        <v>15</v>
      </c>
      <c r="H761" t="n">
        <v>3.5179</v>
      </c>
      <c r="I761" t="n">
        <v>1.5</v>
      </c>
      <c r="J761" t="n">
        <v>55.2</v>
      </c>
      <c r="K761" t="str">
        <f>=IF(MOD(A761,10)&lt;7,"train","test")</f>
      </c>
      <c r="L761" s="5" t="str">
        <f>=$P$6+$P$7*D761+$P$8*E761+$P$9*F761+$P$10*G761+$P$11*H761+$P$12*I761</f>
      </c>
      <c r="M761" s="5" t="str">
        <f>=(J761-L761)^2</f>
      </c>
    </row>
    <row r="762">
      <c r="A762" t="n">
        <v>207351</v>
      </c>
      <c r="B762" t="s">
        <v>4089</v>
      </c>
      <c r="C762" t="s">
        <v>149</v>
      </c>
      <c r="D762" t="n">
        <v>44</v>
      </c>
      <c r="E762" t="n">
        <v>5274</v>
      </c>
      <c r="F762" t="n">
        <v>47</v>
      </c>
      <c r="G762" t="n">
        <v>19</v>
      </c>
      <c r="H762" t="n">
        <v>3.1953</v>
      </c>
      <c r="I762" t="n">
        <v>0.9</v>
      </c>
      <c r="J762" t="n">
        <v>31</v>
      </c>
      <c r="K762" t="str">
        <f>=IF(MOD(A762,10)&lt;7,"train","test")</f>
      </c>
      <c r="L762" s="5" t="str">
        <f>=$P$6+$P$7*D762+$P$8*E762+$P$9*F762+$P$10*G762+$P$11*H762+$P$12*I762</f>
      </c>
      <c r="M762" s="5" t="str">
        <f>=(J762-L762)^2</f>
      </c>
    </row>
    <row r="763">
      <c r="A763" t="n">
        <v>207403</v>
      </c>
      <c r="B763" t="s">
        <v>4094</v>
      </c>
      <c r="C763" t="s">
        <v>163</v>
      </c>
      <c r="D763" t="n">
        <v>31</v>
      </c>
      <c r="E763" t="n">
        <v>25099</v>
      </c>
      <c r="F763" t="n">
        <v>69</v>
      </c>
      <c r="G763" t="n">
        <v>15</v>
      </c>
      <c r="H763" t="n">
        <v>3.1761</v>
      </c>
      <c r="I763" t="n">
        <v>0.9</v>
      </c>
      <c r="J763" t="n">
        <v>49.7</v>
      </c>
      <c r="K763" t="str">
        <f>=IF(MOD(A763,10)&lt;7,"train","test")</f>
      </c>
      <c r="L763" s="5" t="str">
        <f>=$P$6+$P$7*D763+$P$8*E763+$P$9*F763+$P$10*G763+$P$11*H763+$P$12*I763</f>
      </c>
      <c r="M763" s="5" t="str">
        <f>=(J763-L763)^2</f>
      </c>
    </row>
    <row r="764">
      <c r="A764" t="n">
        <v>207500</v>
      </c>
      <c r="B764" t="s">
        <v>4098</v>
      </c>
      <c r="C764" t="s">
        <v>149</v>
      </c>
      <c r="D764" t="n">
        <v>24</v>
      </c>
      <c r="E764" t="n">
        <v>19900</v>
      </c>
      <c r="F764" t="n">
        <v>89</v>
      </c>
      <c r="G764" t="n">
        <v>17</v>
      </c>
      <c r="H764" t="n">
        <v>4.5039</v>
      </c>
      <c r="I764" t="n">
        <v>7.1</v>
      </c>
      <c r="J764" t="n">
        <v>75.3</v>
      </c>
      <c r="K764" t="str">
        <f>=IF(MOD(A764,10)&lt;7,"train","test")</f>
      </c>
      <c r="L764" s="5" t="str">
        <f>=$P$6+$P$7*D764+$P$8*E764+$P$9*F764+$P$10*G764+$P$11*H764+$P$12*I764</f>
      </c>
      <c r="M764" s="5" t="str">
        <f>=(J764-L764)^2</f>
      </c>
    </row>
    <row r="765">
      <c r="A765" t="n">
        <v>207582</v>
      </c>
      <c r="B765" t="s">
        <v>4102</v>
      </c>
      <c r="C765" t="s">
        <v>163</v>
      </c>
      <c r="D765" t="n">
        <v>34</v>
      </c>
      <c r="E765" t="n">
        <v>24347</v>
      </c>
      <c r="F765" t="n">
        <v>81</v>
      </c>
      <c r="G765" t="n">
        <v>17</v>
      </c>
      <c r="H765" t="n">
        <v>3.766</v>
      </c>
      <c r="I765" t="n">
        <v>3.9</v>
      </c>
      <c r="J765" t="n">
        <v>54</v>
      </c>
      <c r="K765" t="str">
        <f>=IF(MOD(A765,10)&lt;7,"train","test")</f>
      </c>
      <c r="L765" s="5" t="str">
        <f>=$P$6+$P$7*D765+$P$8*E765+$P$9*F765+$P$10*G765+$P$11*H765+$P$12*I765</f>
      </c>
      <c r="M765" s="5" t="str">
        <f>=(J765-L765)^2</f>
      </c>
    </row>
    <row r="766">
      <c r="A766" t="n">
        <v>207661</v>
      </c>
      <c r="B766" t="s">
        <v>4103</v>
      </c>
      <c r="C766" t="s">
        <v>149</v>
      </c>
      <c r="D766" t="n">
        <v>38</v>
      </c>
      <c r="E766" t="n">
        <v>13953</v>
      </c>
      <c r="F766" t="n">
        <v>64</v>
      </c>
      <c r="G766" t="n">
        <v>18</v>
      </c>
      <c r="H766" t="n">
        <v>3.593</v>
      </c>
      <c r="I766" t="n">
        <v>2.1</v>
      </c>
      <c r="J766" t="n">
        <v>30.8</v>
      </c>
      <c r="K766" t="str">
        <f>=IF(MOD(A766,10)&lt;7,"train","test")</f>
      </c>
      <c r="L766" s="5" t="str">
        <f>=$P$6+$P$7*D766+$P$8*E766+$P$9*F766+$P$10*G766+$P$11*H766+$P$12*I766</f>
      </c>
      <c r="M766" s="5" t="str">
        <f>=(J766-L766)^2</f>
      </c>
    </row>
    <row r="767">
      <c r="A767" t="n">
        <v>207722</v>
      </c>
      <c r="B767" t="s">
        <v>4109</v>
      </c>
      <c r="C767" t="s">
        <v>149</v>
      </c>
      <c r="D767" t="n">
        <v>47</v>
      </c>
      <c r="E767" t="n">
        <v>8685</v>
      </c>
      <c r="F767" t="n">
        <v>71</v>
      </c>
      <c r="G767" t="n">
        <v>13</v>
      </c>
      <c r="H767" t="n">
        <v>2.9425</v>
      </c>
      <c r="I767" t="n">
        <v>0.9</v>
      </c>
      <c r="J767" t="n">
        <v>36.3</v>
      </c>
      <c r="K767" t="str">
        <f>=IF(MOD(A767,10)&lt;7,"train","test")</f>
      </c>
      <c r="L767" s="5" t="str">
        <f>=$P$6+$P$7*D767+$P$8*E767+$P$9*F767+$P$10*G767+$P$11*H767+$P$12*I767</f>
      </c>
      <c r="M767" s="5" t="str">
        <f>=(J767-L767)^2</f>
      </c>
    </row>
    <row r="768">
      <c r="A768" t="n">
        <v>207856</v>
      </c>
      <c r="B768" t="s">
        <v>4116</v>
      </c>
      <c r="C768" t="s">
        <v>163</v>
      </c>
      <c r="D768" t="n">
        <v>41</v>
      </c>
      <c r="E768" t="n">
        <v>20714</v>
      </c>
      <c r="F768" t="n">
        <v>50</v>
      </c>
      <c r="G768" t="n">
        <v>12</v>
      </c>
      <c r="H768" t="n">
        <v>2.6522</v>
      </c>
      <c r="I768" t="n">
        <v>0.7</v>
      </c>
      <c r="J768" t="n">
        <v>12.7</v>
      </c>
      <c r="K768" t="str">
        <f>=IF(MOD(A768,10)&lt;7,"train","test")</f>
      </c>
      <c r="L768" s="5" t="str">
        <f>=$P$6+$P$7*D768+$P$8*E768+$P$9*F768+$P$10*G768+$P$11*H768+$P$12*I768</f>
      </c>
      <c r="M768" s="5" t="str">
        <f>=(J768-L768)^2</f>
      </c>
    </row>
    <row r="769">
      <c r="A769" t="n">
        <v>207865</v>
      </c>
      <c r="B769" t="s">
        <v>4117</v>
      </c>
      <c r="C769" t="s">
        <v>149</v>
      </c>
      <c r="D769" t="n">
        <v>38</v>
      </c>
      <c r="E769" t="n">
        <v>14761</v>
      </c>
      <c r="F769" t="n">
        <v>70</v>
      </c>
      <c r="G769" t="n">
        <v>19</v>
      </c>
      <c r="H769" t="n">
        <v>3.7653</v>
      </c>
      <c r="I769" t="n">
        <v>1.4</v>
      </c>
      <c r="J769" t="n">
        <v>36.2</v>
      </c>
      <c r="K769" t="str">
        <f>=IF(MOD(A769,10)&lt;7,"train","test")</f>
      </c>
      <c r="L769" s="5" t="str">
        <f>=$P$6+$P$7*D769+$P$8*E769+$P$9*F769+$P$10*G769+$P$11*H769+$P$12*I769</f>
      </c>
      <c r="M769" s="5" t="str">
        <f>=(J769-L769)^2</f>
      </c>
    </row>
    <row r="770">
      <c r="A770" t="n">
        <v>207971</v>
      </c>
      <c r="B770" t="s">
        <v>4121</v>
      </c>
      <c r="C770" t="s">
        <v>163</v>
      </c>
      <c r="D770" t="n">
        <v>26</v>
      </c>
      <c r="E770" t="n">
        <v>23681</v>
      </c>
      <c r="F770" t="n">
        <v>85</v>
      </c>
      <c r="G770" t="n">
        <v>9</v>
      </c>
      <c r="H770" t="n">
        <v>3.5973</v>
      </c>
      <c r="I770" t="n">
        <v>6.9</v>
      </c>
      <c r="J770" t="n">
        <v>73.3</v>
      </c>
      <c r="K770" t="str">
        <f>=IF(MOD(A770,10)&lt;7,"train","test")</f>
      </c>
      <c r="L770" s="5" t="str">
        <f>=$P$6+$P$7*D770+$P$8*E770+$P$9*F770+$P$10*G770+$P$11*H770+$P$12*I770</f>
      </c>
      <c r="M770" s="5" t="str">
        <f>=(J770-L770)^2</f>
      </c>
    </row>
    <row r="771">
      <c r="A771" t="n">
        <v>208646</v>
      </c>
      <c r="B771" t="s">
        <v>4140</v>
      </c>
      <c r="C771" t="s">
        <v>149</v>
      </c>
      <c r="D771" t="n">
        <v>36</v>
      </c>
      <c r="E771" t="n">
        <v>17219</v>
      </c>
      <c r="F771" t="n">
        <v>67</v>
      </c>
      <c r="G771" t="n">
        <v>14</v>
      </c>
      <c r="H771" t="n">
        <v>3.6652</v>
      </c>
      <c r="I771" t="n">
        <v>2.4</v>
      </c>
      <c r="J771" t="n">
        <v>36.6</v>
      </c>
      <c r="K771" t="str">
        <f>=IF(MOD(A771,10)&lt;7,"train","test")</f>
      </c>
      <c r="L771" s="5" t="str">
        <f>=$P$6+$P$7*D771+$P$8*E771+$P$9*F771+$P$10*G771+$P$11*H771+$P$12*I771</f>
      </c>
      <c r="M771" s="5" t="str">
        <f>=(J771-L771)^2</f>
      </c>
    </row>
    <row r="772">
      <c r="A772" t="n">
        <v>208822</v>
      </c>
      <c r="B772" t="s">
        <v>4144</v>
      </c>
      <c r="C772" t="s">
        <v>163</v>
      </c>
      <c r="D772" t="n">
        <v>27</v>
      </c>
      <c r="E772" t="n">
        <v>30649</v>
      </c>
      <c r="F772" t="n">
        <v>77</v>
      </c>
      <c r="G772" t="n">
        <v>15</v>
      </c>
      <c r="H772" t="n">
        <v>3.6905</v>
      </c>
      <c r="I772" t="n">
        <v>5.2</v>
      </c>
      <c r="J772" t="n">
        <v>68.7</v>
      </c>
      <c r="K772" t="str">
        <f>=IF(MOD(A772,10)&lt;7,"train","test")</f>
      </c>
      <c r="L772" s="5" t="str">
        <f>=$P$6+$P$7*D772+$P$8*E772+$P$9*F772+$P$10*G772+$P$11*H772+$P$12*I772</f>
      </c>
      <c r="M772" s="5" t="str">
        <f>=(J772-L772)^2</f>
      </c>
    </row>
    <row r="773">
      <c r="A773" t="n">
        <v>209056</v>
      </c>
      <c r="B773" t="s">
        <v>4149</v>
      </c>
      <c r="C773" t="s">
        <v>163</v>
      </c>
      <c r="D773" t="n">
        <v>19</v>
      </c>
      <c r="E773" t="n">
        <v>38247</v>
      </c>
      <c r="F773" t="n">
        <v>82</v>
      </c>
      <c r="G773" t="n">
        <v>12</v>
      </c>
      <c r="H773" t="n">
        <v>3.5887</v>
      </c>
      <c r="I773" t="n">
        <v>4.5</v>
      </c>
      <c r="J773" t="n">
        <v>71.2</v>
      </c>
      <c r="K773" t="str">
        <f>=IF(MOD(A773,10)&lt;7,"train","test")</f>
      </c>
      <c r="L773" s="5" t="str">
        <f>=$P$6+$P$7*D773+$P$8*E773+$P$9*F773+$P$10*G773+$P$11*H773+$P$12*I773</f>
      </c>
      <c r="M773" s="5" t="str">
        <f>=(J773-L773)^2</f>
      </c>
    </row>
    <row r="774">
      <c r="A774" t="n">
        <v>209065</v>
      </c>
      <c r="B774" t="s">
        <v>4150</v>
      </c>
      <c r="C774" t="s">
        <v>163</v>
      </c>
      <c r="D774" t="n">
        <v>28</v>
      </c>
      <c r="E774" t="n">
        <v>31462</v>
      </c>
      <c r="F774" t="n">
        <v>79</v>
      </c>
      <c r="G774" t="n">
        <v>10</v>
      </c>
      <c r="H774" t="n">
        <v>3.3049</v>
      </c>
      <c r="I774" t="n">
        <v>6.8</v>
      </c>
      <c r="J774" t="n">
        <v>65.2</v>
      </c>
      <c r="K774" t="str">
        <f>=IF(MOD(A774,10)&lt;7,"train","test")</f>
      </c>
      <c r="L774" s="5" t="str">
        <f>=$P$6+$P$7*D774+$P$8*E774+$P$9*F774+$P$10*G774+$P$11*H774+$P$12*I774</f>
      </c>
      <c r="M774" s="5" t="str">
        <f>=(J774-L774)^2</f>
      </c>
    </row>
    <row r="775">
      <c r="A775" t="n">
        <v>209506</v>
      </c>
      <c r="B775" t="s">
        <v>4166</v>
      </c>
      <c r="C775" t="s">
        <v>149</v>
      </c>
      <c r="D775" t="n">
        <v>19</v>
      </c>
      <c r="E775" t="n">
        <v>17274</v>
      </c>
      <c r="F775" t="n">
        <v>73</v>
      </c>
      <c r="G775" t="n">
        <v>14</v>
      </c>
      <c r="H775" t="n">
        <v>3.9056</v>
      </c>
      <c r="I775" t="n">
        <v>10.5</v>
      </c>
      <c r="J775" t="n">
        <v>58.6</v>
      </c>
      <c r="K775" t="str">
        <f>=IF(MOD(A775,10)&lt;7,"train","test")</f>
      </c>
      <c r="L775" s="5" t="str">
        <f>=$P$6+$P$7*D775+$P$8*E775+$P$9*F775+$P$10*G775+$P$11*H775+$P$12*I775</f>
      </c>
      <c r="M775" s="5" t="str">
        <f>=(J775-L775)^2</f>
      </c>
    </row>
    <row r="776">
      <c r="A776" t="n">
        <v>209542</v>
      </c>
      <c r="B776" t="s">
        <v>4168</v>
      </c>
      <c r="C776" t="s">
        <v>149</v>
      </c>
      <c r="D776" t="n">
        <v>22</v>
      </c>
      <c r="E776" t="n">
        <v>21868</v>
      </c>
      <c r="F776" t="n">
        <v>87</v>
      </c>
      <c r="G776" t="n">
        <v>20</v>
      </c>
      <c r="H776" t="n">
        <v>4.6143</v>
      </c>
      <c r="I776" t="n">
        <v>8.4</v>
      </c>
      <c r="J776" t="n">
        <v>70.6</v>
      </c>
      <c r="K776" t="str">
        <f>=IF(MOD(A776,10)&lt;7,"train","test")</f>
      </c>
      <c r="L776" s="5" t="str">
        <f>=$P$6+$P$7*D776+$P$8*E776+$P$9*F776+$P$10*G776+$P$11*H776+$P$12*I776</f>
      </c>
      <c r="M776" s="5" t="str">
        <f>=(J776-L776)^2</f>
      </c>
    </row>
    <row r="777">
      <c r="A777" t="n">
        <v>209551</v>
      </c>
      <c r="B777" t="s">
        <v>4170</v>
      </c>
      <c r="C777" t="s">
        <v>149</v>
      </c>
      <c r="D777" t="n">
        <v>22</v>
      </c>
      <c r="E777" t="n">
        <v>23917</v>
      </c>
      <c r="F777" t="n">
        <v>85</v>
      </c>
      <c r="G777" t="n">
        <v>20</v>
      </c>
      <c r="H777" t="n">
        <v>4.3989</v>
      </c>
      <c r="I777" t="n">
        <v>6.6</v>
      </c>
      <c r="J777" t="n">
        <v>71.5</v>
      </c>
      <c r="K777" t="str">
        <f>=IF(MOD(A777,10)&lt;7,"train","test")</f>
      </c>
      <c r="L777" s="5" t="str">
        <f>=$P$6+$P$7*D777+$P$8*E777+$P$9*F777+$P$10*G777+$P$11*H777+$P$12*I777</f>
      </c>
      <c r="M777" s="5" t="str">
        <f>=(J777-L777)^2</f>
      </c>
    </row>
    <row r="778">
      <c r="A778" t="n">
        <v>209612</v>
      </c>
      <c r="B778" t="s">
        <v>4172</v>
      </c>
      <c r="C778" t="s">
        <v>163</v>
      </c>
      <c r="D778" t="n">
        <v>27</v>
      </c>
      <c r="E778" t="n">
        <v>34809</v>
      </c>
      <c r="F778" t="n">
        <v>76</v>
      </c>
      <c r="G778" t="n">
        <v>9</v>
      </c>
      <c r="H778" t="n">
        <v>3.5952</v>
      </c>
      <c r="I778" t="n">
        <v>13</v>
      </c>
      <c r="J778" t="n">
        <v>64.8</v>
      </c>
      <c r="K778" t="str">
        <f>=IF(MOD(A778,10)&lt;7,"train","test")</f>
      </c>
      <c r="L778" s="5" t="str">
        <f>=$P$6+$P$7*D778+$P$8*E778+$P$9*F778+$P$10*G778+$P$11*H778+$P$12*I778</f>
      </c>
      <c r="M778" s="5" t="str">
        <f>=(J778-L778)^2</f>
      </c>
    </row>
    <row r="779">
      <c r="A779" t="n">
        <v>209825</v>
      </c>
      <c r="B779" t="s">
        <v>4182</v>
      </c>
      <c r="C779" t="s">
        <v>163</v>
      </c>
      <c r="D779" t="n">
        <v>19</v>
      </c>
      <c r="E779" t="n">
        <v>34951</v>
      </c>
      <c r="F779" t="n">
        <v>83</v>
      </c>
      <c r="G779" t="n">
        <v>9</v>
      </c>
      <c r="H779" t="n">
        <v>3.6047</v>
      </c>
      <c r="I779" t="n">
        <v>19.6</v>
      </c>
      <c r="J779" t="n">
        <v>80.4</v>
      </c>
      <c r="K779" t="str">
        <f>=IF(MOD(A779,10)&lt;7,"train","test")</f>
      </c>
      <c r="L779" s="5" t="str">
        <f>=$P$6+$P$7*D779+$P$8*E779+$P$9*F779+$P$10*G779+$P$11*H779+$P$12*I779</f>
      </c>
      <c r="M779" s="5" t="str">
        <f>=(J779-L779)^2</f>
      </c>
    </row>
    <row r="780">
      <c r="A780" t="n">
        <v>209922</v>
      </c>
      <c r="B780" t="s">
        <v>4183</v>
      </c>
      <c r="C780" t="s">
        <v>163</v>
      </c>
      <c r="D780" t="n">
        <v>12</v>
      </c>
      <c r="E780" t="n">
        <v>36993</v>
      </c>
      <c r="F780" t="n">
        <v>86</v>
      </c>
      <c r="G780" t="n">
        <v>9</v>
      </c>
      <c r="H780" t="n">
        <v>3.2025</v>
      </c>
      <c r="I780" t="n">
        <v>7.6</v>
      </c>
      <c r="J780" t="n">
        <v>75.9</v>
      </c>
      <c r="K780" t="str">
        <f>=IF(MOD(A780,10)&lt;7,"train","test")</f>
      </c>
      <c r="L780" s="5" t="str">
        <f>=$P$6+$P$7*D780+$P$8*E780+$P$9*F780+$P$10*G780+$P$11*H780+$P$12*I780</f>
      </c>
      <c r="M780" s="5" t="str">
        <f>=(J780-L780)^2</f>
      </c>
    </row>
    <row r="781">
      <c r="A781" t="n">
        <v>210146</v>
      </c>
      <c r="B781" t="s">
        <v>4185</v>
      </c>
      <c r="C781" t="s">
        <v>149</v>
      </c>
      <c r="D781" t="n">
        <v>24</v>
      </c>
      <c r="E781" t="n">
        <v>17433</v>
      </c>
      <c r="F781" t="n">
        <v>68</v>
      </c>
      <c r="G781" t="n">
        <v>23</v>
      </c>
      <c r="H781" t="n">
        <v>4.0293</v>
      </c>
      <c r="I781" t="n">
        <v>2.3</v>
      </c>
      <c r="J781" t="n">
        <v>44.2</v>
      </c>
      <c r="K781" t="str">
        <f>=IF(MOD(A781,10)&lt;7,"train","test")</f>
      </c>
      <c r="L781" s="5" t="str">
        <f>=$P$6+$P$7*D781+$P$8*E781+$P$9*F781+$P$10*G781+$P$11*H781+$P$12*I781</f>
      </c>
      <c r="M781" s="5" t="str">
        <f>=(J781-L781)^2</f>
      </c>
    </row>
    <row r="782">
      <c r="A782" t="n">
        <v>210304</v>
      </c>
      <c r="B782" t="s">
        <v>4192</v>
      </c>
      <c r="C782" t="s">
        <v>163</v>
      </c>
      <c r="D782" t="n">
        <v>46</v>
      </c>
      <c r="E782" t="n">
        <v>18402</v>
      </c>
      <c r="F782" t="n">
        <v>77</v>
      </c>
      <c r="G782" t="n">
        <v>10</v>
      </c>
      <c r="H782" t="n">
        <v>2.5966</v>
      </c>
      <c r="I782" t="n">
        <v>14.4</v>
      </c>
      <c r="J782" t="n">
        <v>79.4</v>
      </c>
      <c r="K782" t="str">
        <f>=IF(MOD(A782,10)&lt;7,"train","test")</f>
      </c>
      <c r="L782" s="5" t="str">
        <f>=$P$6+$P$7*D782+$P$8*E782+$P$9*F782+$P$10*G782+$P$11*H782+$P$12*I782</f>
      </c>
      <c r="M782" s="5" t="str">
        <f>=(J782-L782)^2</f>
      </c>
    </row>
    <row r="783">
      <c r="A783" t="n">
        <v>210331</v>
      </c>
      <c r="B783" t="s">
        <v>4193</v>
      </c>
      <c r="C783" t="s">
        <v>163</v>
      </c>
      <c r="D783" t="n">
        <v>28</v>
      </c>
      <c r="E783" t="n">
        <v>26028</v>
      </c>
      <c r="F783" t="n">
        <v>82</v>
      </c>
      <c r="G783" t="n">
        <v>16</v>
      </c>
      <c r="H783" t="n">
        <v>3.0686</v>
      </c>
      <c r="I783" t="n">
        <v>2.4</v>
      </c>
      <c r="J783" t="n">
        <v>61</v>
      </c>
      <c r="K783" t="str">
        <f>=IF(MOD(A783,10)&lt;7,"train","test")</f>
      </c>
      <c r="L783" s="5" t="str">
        <f>=$P$6+$P$7*D783+$P$8*E783+$P$9*F783+$P$10*G783+$P$11*H783+$P$12*I783</f>
      </c>
      <c r="M783" s="5" t="str">
        <f>=(J783-L783)^2</f>
      </c>
    </row>
    <row r="784">
      <c r="A784" t="n">
        <v>210401</v>
      </c>
      <c r="B784" t="s">
        <v>4195</v>
      </c>
      <c r="C784" t="s">
        <v>163</v>
      </c>
      <c r="D784" t="n">
        <v>22</v>
      </c>
      <c r="E784" t="n">
        <v>27716</v>
      </c>
      <c r="F784" t="n">
        <v>86</v>
      </c>
      <c r="G784" t="n">
        <v>12</v>
      </c>
      <c r="H784" t="n">
        <v>3.3158</v>
      </c>
      <c r="I784" t="n">
        <v>4.5</v>
      </c>
      <c r="J784" t="n">
        <v>72.7</v>
      </c>
      <c r="K784" t="str">
        <f>=IF(MOD(A784,10)&lt;7,"train","test")</f>
      </c>
      <c r="L784" s="5" t="str">
        <f>=$P$6+$P$7*D784+$P$8*E784+$P$9*F784+$P$10*G784+$P$11*H784+$P$12*I784</f>
      </c>
      <c r="M784" s="5" t="str">
        <f>=(J784-L784)^2</f>
      </c>
    </row>
    <row r="785">
      <c r="A785" t="n">
        <v>210492</v>
      </c>
      <c r="B785" t="s">
        <v>4198</v>
      </c>
      <c r="C785" t="s">
        <v>163</v>
      </c>
      <c r="D785" t="n">
        <v>46</v>
      </c>
      <c r="E785" t="n">
        <v>19204</v>
      </c>
      <c r="F785" t="n">
        <v>66</v>
      </c>
      <c r="G785" t="n">
        <v>8</v>
      </c>
      <c r="H785" t="n">
        <v>2.4914</v>
      </c>
      <c r="I785" t="n">
        <v>4.1</v>
      </c>
      <c r="J785" t="n">
        <v>42.4</v>
      </c>
      <c r="K785" t="str">
        <f>=IF(MOD(A785,10)&lt;7,"train","test")</f>
      </c>
      <c r="L785" s="5" t="str">
        <f>=$P$6+$P$7*D785+$P$8*E785+$P$9*F785+$P$10*G785+$P$11*H785+$P$12*I785</f>
      </c>
      <c r="M785" s="5" t="str">
        <f>=(J785-L785)^2</f>
      </c>
    </row>
    <row r="786">
      <c r="A786" t="n">
        <v>210571</v>
      </c>
      <c r="B786" t="s">
        <v>4203</v>
      </c>
      <c r="C786" t="s">
        <v>163</v>
      </c>
      <c r="D786" t="n">
        <v>50</v>
      </c>
      <c r="E786" t="n">
        <v>22116</v>
      </c>
      <c r="F786" t="n">
        <v>63</v>
      </c>
      <c r="G786" t="n">
        <v>10</v>
      </c>
      <c r="H786" t="n">
        <v>3.2497</v>
      </c>
      <c r="I786" t="n">
        <v>1.9</v>
      </c>
      <c r="J786" t="n">
        <v>42.2</v>
      </c>
      <c r="K786" t="str">
        <f>=IF(MOD(A786,10)&lt;7,"train","test")</f>
      </c>
      <c r="L786" s="5" t="str">
        <f>=$P$6+$P$7*D786+$P$8*E786+$P$9*F786+$P$10*G786+$P$11*H786+$P$12*I786</f>
      </c>
      <c r="M786" s="5" t="str">
        <f>=(J786-L786)^2</f>
      </c>
    </row>
    <row r="787">
      <c r="A787" t="n">
        <v>210775</v>
      </c>
      <c r="B787" t="s">
        <v>4217</v>
      </c>
      <c r="C787" t="s">
        <v>163</v>
      </c>
      <c r="D787" t="n">
        <v>34</v>
      </c>
      <c r="E787" t="n">
        <v>26166</v>
      </c>
      <c r="F787" t="n">
        <v>73</v>
      </c>
      <c r="G787" t="n">
        <v>12</v>
      </c>
      <c r="H787" t="n">
        <v>3.4937</v>
      </c>
      <c r="I787" t="n">
        <v>2.1</v>
      </c>
      <c r="J787" t="n">
        <v>58.5</v>
      </c>
      <c r="K787" t="str">
        <f>=IF(MOD(A787,10)&lt;7,"train","test")</f>
      </c>
      <c r="L787" s="5" t="str">
        <f>=$P$6+$P$7*D787+$P$8*E787+$P$9*F787+$P$10*G787+$P$11*H787+$P$12*I787</f>
      </c>
      <c r="M787" s="5" t="str">
        <f>=(J787-L787)^2</f>
      </c>
    </row>
    <row r="788">
      <c r="A788" t="n">
        <v>211024</v>
      </c>
      <c r="B788" t="s">
        <v>4224</v>
      </c>
      <c r="C788" t="s">
        <v>163</v>
      </c>
      <c r="D788" t="n">
        <v>49</v>
      </c>
      <c r="E788" t="n">
        <v>23070</v>
      </c>
      <c r="F788" t="n">
        <v>63</v>
      </c>
      <c r="G788" t="n">
        <v>9</v>
      </c>
      <c r="H788" t="n">
        <v>2.8476</v>
      </c>
      <c r="I788" t="n">
        <v>1.8</v>
      </c>
      <c r="J788" t="n">
        <v>52.8</v>
      </c>
      <c r="K788" t="str">
        <f>=IF(MOD(A788,10)&lt;7,"train","test")</f>
      </c>
      <c r="L788" s="5" t="str">
        <f>=$P$6+$P$7*D788+$P$8*E788+$P$9*F788+$P$10*G788+$P$11*H788+$P$12*I788</f>
      </c>
      <c r="M788" s="5" t="str">
        <f>=(J788-L788)^2</f>
      </c>
    </row>
    <row r="789">
      <c r="A789" t="n">
        <v>211273</v>
      </c>
      <c r="B789" t="s">
        <v>4231</v>
      </c>
      <c r="C789" t="s">
        <v>163</v>
      </c>
      <c r="D789" t="n">
        <v>14</v>
      </c>
      <c r="E789" t="n">
        <v>39383</v>
      </c>
      <c r="F789" t="n">
        <v>90</v>
      </c>
      <c r="G789" t="n">
        <v>8</v>
      </c>
      <c r="H789" t="n">
        <v>3.2586</v>
      </c>
      <c r="I789" t="n">
        <v>10.8</v>
      </c>
      <c r="J789" t="n">
        <v>85.6</v>
      </c>
      <c r="K789" t="str">
        <f>=IF(MOD(A789,10)&lt;7,"train","test")</f>
      </c>
      <c r="L789" s="5" t="str">
        <f>=$P$6+$P$7*D789+$P$8*E789+$P$9*F789+$P$10*G789+$P$11*H789+$P$12*I789</f>
      </c>
      <c r="M789" s="5" t="str">
        <f>=(J789-L789)^2</f>
      </c>
    </row>
    <row r="790">
      <c r="A790" t="n">
        <v>211291</v>
      </c>
      <c r="B790" t="s">
        <v>4233</v>
      </c>
      <c r="C790" t="s">
        <v>163</v>
      </c>
      <c r="D790" t="n">
        <v>11</v>
      </c>
      <c r="E790" t="n">
        <v>38486</v>
      </c>
      <c r="F790" t="n">
        <v>96</v>
      </c>
      <c r="G790" t="n">
        <v>9</v>
      </c>
      <c r="H790" t="n">
        <v>3.5885</v>
      </c>
      <c r="I790" t="n">
        <v>4.6</v>
      </c>
      <c r="J790" t="n">
        <v>86.2</v>
      </c>
      <c r="K790" t="str">
        <f>=IF(MOD(A790,10)&lt;7,"train","test")</f>
      </c>
      <c r="L790" s="5" t="str">
        <f>=$P$6+$P$7*D790+$P$8*E790+$P$9*F790+$P$10*G790+$P$11*H790+$P$12*I790</f>
      </c>
      <c r="M790" s="5" t="str">
        <f>=(J790-L790)^2</f>
      </c>
    </row>
    <row r="791">
      <c r="A791" t="n">
        <v>211352</v>
      </c>
      <c r="B791" t="s">
        <v>4242</v>
      </c>
      <c r="C791" t="s">
        <v>163</v>
      </c>
      <c r="D791" t="n">
        <v>37</v>
      </c>
      <c r="E791" t="n">
        <v>24733</v>
      </c>
      <c r="F791" t="n">
        <v>46</v>
      </c>
      <c r="G791" t="n">
        <v>9</v>
      </c>
      <c r="H791" t="n">
        <v>3.2967</v>
      </c>
      <c r="I791" t="n">
        <v>2.7</v>
      </c>
      <c r="J791" t="n">
        <v>50.5</v>
      </c>
      <c r="K791" t="str">
        <f>=IF(MOD(A791,10)&lt;7,"train","test")</f>
      </c>
      <c r="L791" s="5" t="str">
        <f>=$P$6+$P$7*D791+$P$8*E791+$P$9*F791+$P$10*G791+$P$11*H791+$P$12*I791</f>
      </c>
      <c r="M791" s="5" t="str">
        <f>=(J791-L791)^2</f>
      </c>
    </row>
    <row r="792">
      <c r="A792" t="n">
        <v>211431</v>
      </c>
      <c r="B792" t="s">
        <v>4244</v>
      </c>
      <c r="C792" t="s">
        <v>163</v>
      </c>
      <c r="D792" t="n">
        <v>41</v>
      </c>
      <c r="E792" t="n">
        <v>20561</v>
      </c>
      <c r="F792" t="n">
        <v>78</v>
      </c>
      <c r="G792" t="n">
        <v>12</v>
      </c>
      <c r="H792" t="n">
        <v>3.5091</v>
      </c>
      <c r="I792" t="n">
        <v>2</v>
      </c>
      <c r="J792" t="n">
        <v>55.2</v>
      </c>
      <c r="K792" t="str">
        <f>=IF(MOD(A792,10)&lt;7,"train","test")</f>
      </c>
      <c r="L792" s="5" t="str">
        <f>=$P$6+$P$7*D792+$P$8*E792+$P$9*F792+$P$10*G792+$P$11*H792+$P$12*I792</f>
      </c>
      <c r="M792" s="5" t="str">
        <f>=(J792-L792)^2</f>
      </c>
    </row>
    <row r="793">
      <c r="A793" t="n">
        <v>211440</v>
      </c>
      <c r="B793" t="s">
        <v>4245</v>
      </c>
      <c r="C793" t="s">
        <v>163</v>
      </c>
      <c r="D793" t="n">
        <v>15</v>
      </c>
      <c r="E793" t="n">
        <v>32964</v>
      </c>
      <c r="F793" t="n">
        <v>97</v>
      </c>
      <c r="G793" t="n">
        <v>5</v>
      </c>
      <c r="H793" t="n">
        <v>4.2339</v>
      </c>
      <c r="I793" t="n">
        <v>32.9</v>
      </c>
      <c r="J793" t="n">
        <v>92.5</v>
      </c>
      <c r="K793" t="str">
        <f>=IF(MOD(A793,10)&lt;7,"train","test")</f>
      </c>
      <c r="L793" s="5" t="str">
        <f>=$P$6+$P$7*D793+$P$8*E793+$P$9*F793+$P$10*G793+$P$11*H793+$P$12*I793</f>
      </c>
      <c r="M793" s="5" t="str">
        <f>=(J793-L793)^2</f>
      </c>
    </row>
    <row r="794">
      <c r="A794" t="n">
        <v>211556</v>
      </c>
      <c r="B794" t="s">
        <v>4250</v>
      </c>
      <c r="C794" t="s">
        <v>163</v>
      </c>
      <c r="D794" t="n">
        <v>21</v>
      </c>
      <c r="E794" t="n">
        <v>29051</v>
      </c>
      <c r="F794" t="n">
        <v>79</v>
      </c>
      <c r="G794" t="n">
        <v>10</v>
      </c>
      <c r="H794" t="n">
        <v>3.4246</v>
      </c>
      <c r="I794" t="n">
        <v>3.1</v>
      </c>
      <c r="J794" t="n">
        <v>66.2</v>
      </c>
      <c r="K794" t="str">
        <f>=IF(MOD(A794,10)&lt;7,"train","test")</f>
      </c>
      <c r="L794" s="5" t="str">
        <f>=$P$6+$P$7*D794+$P$8*E794+$P$9*F794+$P$10*G794+$P$11*H794+$P$12*I794</f>
      </c>
      <c r="M794" s="5" t="str">
        <f>=(J794-L794)^2</f>
      </c>
    </row>
    <row r="795">
      <c r="A795" t="n">
        <v>211583</v>
      </c>
      <c r="B795" t="s">
        <v>4251</v>
      </c>
      <c r="C795" t="s">
        <v>163</v>
      </c>
      <c r="D795" t="n">
        <v>47</v>
      </c>
      <c r="E795" t="n">
        <v>28583</v>
      </c>
      <c r="F795" t="n">
        <v>67</v>
      </c>
      <c r="G795" t="n">
        <v>10</v>
      </c>
      <c r="H795" t="n">
        <v>3.2217</v>
      </c>
      <c r="I795" t="n">
        <v>1.2</v>
      </c>
      <c r="J795" t="n">
        <v>56.1</v>
      </c>
      <c r="K795" t="str">
        <f>=IF(MOD(A795,10)&lt;7,"train","test")</f>
      </c>
      <c r="L795" s="5" t="str">
        <f>=$P$6+$P$7*D795+$P$8*E795+$P$9*F795+$P$10*G795+$P$11*H795+$P$12*I795</f>
      </c>
      <c r="M795" s="5" t="str">
        <f>=(J795-L795)^2</f>
      </c>
    </row>
    <row r="796">
      <c r="A796" t="n">
        <v>211981</v>
      </c>
      <c r="B796" t="s">
        <v>4260</v>
      </c>
      <c r="C796" t="s">
        <v>163</v>
      </c>
      <c r="D796" t="n">
        <v>29</v>
      </c>
      <c r="E796" t="n">
        <v>28401</v>
      </c>
      <c r="F796" t="n">
        <v>66</v>
      </c>
      <c r="G796" t="n">
        <v>14</v>
      </c>
      <c r="H796" t="n">
        <v>3.4396</v>
      </c>
      <c r="I796" t="n">
        <v>1.1</v>
      </c>
      <c r="J796" t="n">
        <v>52</v>
      </c>
      <c r="K796" t="str">
        <f>=IF(MOD(A796,10)&lt;7,"train","test")</f>
      </c>
      <c r="L796" s="5" t="str">
        <f>=$P$6+$P$7*D796+$P$8*E796+$P$9*F796+$P$10*G796+$P$11*H796+$P$12*I796</f>
      </c>
      <c r="M796" s="5" t="str">
        <f>=(J796-L796)^2</f>
      </c>
    </row>
    <row r="797">
      <c r="A797" t="n">
        <v>212054</v>
      </c>
      <c r="B797" t="s">
        <v>4266</v>
      </c>
      <c r="C797" t="s">
        <v>163</v>
      </c>
      <c r="D797" t="n">
        <v>25</v>
      </c>
      <c r="E797" t="n">
        <v>42342</v>
      </c>
      <c r="F797" t="n">
        <v>90</v>
      </c>
      <c r="G797" t="n">
        <v>9</v>
      </c>
      <c r="H797" t="n">
        <v>4.4085</v>
      </c>
      <c r="I797" t="n">
        <v>22.3</v>
      </c>
      <c r="J797" t="n">
        <v>77.1</v>
      </c>
      <c r="K797" t="str">
        <f>=IF(MOD(A797,10)&lt;7,"train","test")</f>
      </c>
      <c r="L797" s="5" t="str">
        <f>=$P$6+$P$7*D797+$P$8*E797+$P$9*F797+$P$10*G797+$P$11*H797+$P$12*I797</f>
      </c>
      <c r="M797" s="5" t="str">
        <f>=(J797-L797)^2</f>
      </c>
    </row>
    <row r="798">
      <c r="A798" t="n">
        <v>212106</v>
      </c>
      <c r="B798" t="s">
        <v>4267</v>
      </c>
      <c r="C798" t="s">
        <v>163</v>
      </c>
      <c r="D798" t="n">
        <v>18</v>
      </c>
      <c r="E798" t="n">
        <v>35125</v>
      </c>
      <c r="F798" t="n">
        <v>86</v>
      </c>
      <c r="G798" t="n">
        <v>12</v>
      </c>
      <c r="H798" t="n">
        <v>3.9596</v>
      </c>
      <c r="I798" t="n">
        <v>3.5</v>
      </c>
      <c r="J798" t="n">
        <v>74.9</v>
      </c>
      <c r="K798" t="str">
        <f>=IF(MOD(A798,10)&lt;7,"train","test")</f>
      </c>
      <c r="L798" s="5" t="str">
        <f>=$P$6+$P$7*D798+$P$8*E798+$P$9*F798+$P$10*G798+$P$11*H798+$P$12*I798</f>
      </c>
      <c r="M798" s="5" t="str">
        <f>=(J798-L798)^2</f>
      </c>
    </row>
    <row r="799">
      <c r="A799" t="n">
        <v>212115</v>
      </c>
      <c r="B799" t="s">
        <v>4268</v>
      </c>
      <c r="C799" t="s">
        <v>149</v>
      </c>
      <c r="D799" t="n">
        <v>40</v>
      </c>
      <c r="E799" t="n">
        <v>15318</v>
      </c>
      <c r="F799" t="n">
        <v>71</v>
      </c>
      <c r="G799" t="n">
        <v>20</v>
      </c>
      <c r="H799" t="n">
        <v>3.7731</v>
      </c>
      <c r="I799" t="n">
        <v>1.9</v>
      </c>
      <c r="J799" t="n">
        <v>43.8</v>
      </c>
      <c r="K799" t="str">
        <f>=IF(MOD(A799,10)&lt;7,"train","test")</f>
      </c>
      <c r="L799" s="5" t="str">
        <f>=$P$6+$P$7*D799+$P$8*E799+$P$9*F799+$P$10*G799+$P$11*H799+$P$12*I799</f>
      </c>
      <c r="M799" s="5" t="str">
        <f>=(J799-L799)^2</f>
      </c>
    </row>
    <row r="800">
      <c r="A800" t="n">
        <v>212133</v>
      </c>
      <c r="B800" t="s">
        <v>4270</v>
      </c>
      <c r="C800" t="s">
        <v>163</v>
      </c>
      <c r="D800" t="n">
        <v>36</v>
      </c>
      <c r="E800" t="n">
        <v>21900</v>
      </c>
      <c r="F800" t="n">
        <v>71</v>
      </c>
      <c r="G800" t="n">
        <v>19</v>
      </c>
      <c r="H800" t="n">
        <v>3.9078</v>
      </c>
      <c r="I800" t="n">
        <v>2</v>
      </c>
      <c r="J800" t="n">
        <v>57.4</v>
      </c>
      <c r="K800" t="str">
        <f>=IF(MOD(A800,10)&lt;7,"train","test")</f>
      </c>
      <c r="L800" s="5" t="str">
        <f>=$P$6+$P$7*D800+$P$8*E800+$P$9*F800+$P$10*G800+$P$11*H800+$P$12*I800</f>
      </c>
      <c r="M800" s="5" t="str">
        <f>=(J800-L800)^2</f>
      </c>
    </row>
    <row r="801">
      <c r="A801" t="n">
        <v>212601</v>
      </c>
      <c r="B801" t="s">
        <v>4289</v>
      </c>
      <c r="C801" t="s">
        <v>163</v>
      </c>
      <c r="D801" t="n">
        <v>22</v>
      </c>
      <c r="E801" t="n">
        <v>23942</v>
      </c>
      <c r="F801" t="n">
        <v>76</v>
      </c>
      <c r="G801" t="n">
        <v>13</v>
      </c>
      <c r="H801" t="n">
        <v>3.729</v>
      </c>
      <c r="I801" t="n">
        <v>2.8</v>
      </c>
      <c r="J801" t="n">
        <v>70.7</v>
      </c>
      <c r="K801" t="str">
        <f>=IF(MOD(A801,10)&lt;7,"train","test")</f>
      </c>
      <c r="L801" s="5" t="str">
        <f>=$P$6+$P$7*D801+$P$8*E801+$P$9*F801+$P$10*G801+$P$11*H801+$P$12*I801</f>
      </c>
      <c r="M801" s="5" t="str">
        <f>=(J801-L801)^2</f>
      </c>
    </row>
    <row r="802">
      <c r="A802" t="n">
        <v>212656</v>
      </c>
      <c r="B802" t="s">
        <v>4290</v>
      </c>
      <c r="C802" t="s">
        <v>163</v>
      </c>
      <c r="D802" t="n">
        <v>32</v>
      </c>
      <c r="E802" t="n">
        <v>22145</v>
      </c>
      <c r="F802" t="n">
        <v>81</v>
      </c>
      <c r="G802" t="n">
        <v>12</v>
      </c>
      <c r="H802" t="n">
        <v>3.1284</v>
      </c>
      <c r="I802" t="n">
        <v>1.7</v>
      </c>
      <c r="J802" t="n">
        <v>61</v>
      </c>
      <c r="K802" t="str">
        <f>=IF(MOD(A802,10)&lt;7,"train","test")</f>
      </c>
      <c r="L802" s="5" t="str">
        <f>=$P$6+$P$7*D802+$P$8*E802+$P$9*F802+$P$10*G802+$P$11*H802+$P$12*I802</f>
      </c>
      <c r="M802" s="5" t="str">
        <f>=(J802-L802)^2</f>
      </c>
    </row>
    <row r="803">
      <c r="A803" t="n">
        <v>212674</v>
      </c>
      <c r="B803" t="s">
        <v>4292</v>
      </c>
      <c r="C803" t="s">
        <v>163</v>
      </c>
      <c r="D803" t="n">
        <v>21</v>
      </c>
      <c r="E803" t="n">
        <v>35729</v>
      </c>
      <c r="F803" t="n">
        <v>90</v>
      </c>
      <c r="G803" t="n">
        <v>10</v>
      </c>
      <c r="H803" t="n">
        <v>3.5016</v>
      </c>
      <c r="I803" t="n">
        <v>3</v>
      </c>
      <c r="J803" t="n">
        <v>82.7</v>
      </c>
      <c r="K803" t="str">
        <f>=IF(MOD(A803,10)&lt;7,"train","test")</f>
      </c>
      <c r="L803" s="5" t="str">
        <f>=$P$6+$P$7*D803+$P$8*E803+$P$9*F803+$P$10*G803+$P$11*H803+$P$12*I803</f>
      </c>
      <c r="M803" s="5" t="str">
        <f>=(J803-L803)^2</f>
      </c>
    </row>
    <row r="804">
      <c r="A804" t="n">
        <v>212805</v>
      </c>
      <c r="B804" t="s">
        <v>4296</v>
      </c>
      <c r="C804" t="s">
        <v>163</v>
      </c>
      <c r="D804" t="n">
        <v>0</v>
      </c>
      <c r="E804" t="n">
        <v>24184</v>
      </c>
      <c r="F804" t="n">
        <v>88</v>
      </c>
      <c r="G804" t="n">
        <v>13</v>
      </c>
      <c r="H804" t="n">
        <v>3.3906</v>
      </c>
      <c r="I804" t="n">
        <v>2.1</v>
      </c>
      <c r="J804" t="n">
        <v>79.7</v>
      </c>
      <c r="K804" t="str">
        <f>=IF(MOD(A804,10)&lt;7,"train","test")</f>
      </c>
      <c r="L804" s="5" t="str">
        <f>=$P$6+$P$7*D804+$P$8*E804+$P$9*F804+$P$10*G804+$P$11*H804+$P$12*I804</f>
      </c>
      <c r="M804" s="5" t="str">
        <f>=(J804-L804)^2</f>
      </c>
    </row>
    <row r="805">
      <c r="A805" t="n">
        <v>212832</v>
      </c>
      <c r="B805" t="s">
        <v>4298</v>
      </c>
      <c r="C805" t="s">
        <v>163</v>
      </c>
      <c r="D805" t="n">
        <v>30</v>
      </c>
      <c r="E805" t="n">
        <v>26733</v>
      </c>
      <c r="F805" t="n">
        <v>78</v>
      </c>
      <c r="G805" t="n">
        <v>9</v>
      </c>
      <c r="H805" t="n">
        <v>3.3861</v>
      </c>
      <c r="I805" t="n">
        <v>5.8</v>
      </c>
      <c r="J805" t="n">
        <v>66.5</v>
      </c>
      <c r="K805" t="str">
        <f>=IF(MOD(A805,10)&lt;7,"train","test")</f>
      </c>
      <c r="L805" s="5" t="str">
        <f>=$P$6+$P$7*D805+$P$8*E805+$P$9*F805+$P$10*G805+$P$11*H805+$P$12*I805</f>
      </c>
      <c r="M805" s="5" t="str">
        <f>=(J805-L805)^2</f>
      </c>
    </row>
    <row r="806">
      <c r="A806" t="n">
        <v>212911</v>
      </c>
      <c r="B806" t="s">
        <v>4302</v>
      </c>
      <c r="C806" t="s">
        <v>163</v>
      </c>
      <c r="D806" t="n">
        <v>14</v>
      </c>
      <c r="E806" t="n">
        <v>22828</v>
      </c>
      <c r="F806" t="n">
        <v>94</v>
      </c>
      <c r="G806" t="n">
        <v>8</v>
      </c>
      <c r="H806" t="n">
        <v>3.1708</v>
      </c>
      <c r="I806" t="n">
        <v>12.1</v>
      </c>
      <c r="J806" t="n">
        <v>89.4</v>
      </c>
      <c r="K806" t="str">
        <f>=IF(MOD(A806,10)&lt;7,"train","test")</f>
      </c>
      <c r="L806" s="5" t="str">
        <f>=$P$6+$P$7*D806+$P$8*E806+$P$9*F806+$P$10*G806+$P$11*H806+$P$12*I806</f>
      </c>
      <c r="M806" s="5" t="str">
        <f>=(J806-L806)^2</f>
      </c>
    </row>
    <row r="807">
      <c r="A807" t="n">
        <v>212984</v>
      </c>
      <c r="B807" t="s">
        <v>4305</v>
      </c>
      <c r="C807" t="s">
        <v>163</v>
      </c>
      <c r="D807" t="n">
        <v>40</v>
      </c>
      <c r="E807" t="n">
        <v>13016</v>
      </c>
      <c r="F807" t="n">
        <v>83</v>
      </c>
      <c r="G807" t="n">
        <v>11</v>
      </c>
      <c r="H807" t="n">
        <v>3.5362</v>
      </c>
      <c r="I807" t="n">
        <v>7.3</v>
      </c>
      <c r="J807" t="n">
        <v>58.4</v>
      </c>
      <c r="K807" t="str">
        <f>=IF(MOD(A807,10)&lt;7,"train","test")</f>
      </c>
      <c r="L807" s="5" t="str">
        <f>=$P$6+$P$7*D807+$P$8*E807+$P$9*F807+$P$10*G807+$P$11*H807+$P$12*I807</f>
      </c>
      <c r="M807" s="5" t="str">
        <f>=(J807-L807)^2</f>
      </c>
    </row>
    <row r="808">
      <c r="A808" t="n">
        <v>213011</v>
      </c>
      <c r="B808" t="s">
        <v>4306</v>
      </c>
      <c r="C808" t="s">
        <v>163</v>
      </c>
      <c r="D808" t="n">
        <v>21</v>
      </c>
      <c r="E808" t="n">
        <v>29499</v>
      </c>
      <c r="F808" t="n">
        <v>80</v>
      </c>
      <c r="G808" t="n">
        <v>10</v>
      </c>
      <c r="H808" t="n">
        <v>3.4989</v>
      </c>
      <c r="I808" t="n">
        <v>4.5</v>
      </c>
      <c r="J808" t="n">
        <v>64.5</v>
      </c>
      <c r="K808" t="str">
        <f>=IF(MOD(A808,10)&lt;7,"train","test")</f>
      </c>
      <c r="L808" s="5" t="str">
        <f>=$P$6+$P$7*D808+$P$8*E808+$P$9*F808+$P$10*G808+$P$11*H808+$P$12*I808</f>
      </c>
      <c r="M808" s="5" t="str">
        <f>=(J808-L808)^2</f>
      </c>
    </row>
    <row r="809">
      <c r="A809" t="n">
        <v>213020</v>
      </c>
      <c r="B809" t="s">
        <v>4308</v>
      </c>
      <c r="C809" t="s">
        <v>149</v>
      </c>
      <c r="D809" t="n">
        <v>36</v>
      </c>
      <c r="E809" t="n">
        <v>17665</v>
      </c>
      <c r="F809" t="n">
        <v>71</v>
      </c>
      <c r="G809" t="n">
        <v>22</v>
      </c>
      <c r="H809" t="n">
        <v>4.0055</v>
      </c>
      <c r="I809" t="n">
        <v>1.3</v>
      </c>
      <c r="J809" t="n">
        <v>52.8</v>
      </c>
      <c r="K809" t="str">
        <f>=IF(MOD(A809,10)&lt;7,"train","test")</f>
      </c>
      <c r="L809" s="5" t="str">
        <f>=$P$6+$P$7*D809+$P$8*E809+$P$9*F809+$P$10*G809+$P$11*H809+$P$12*I809</f>
      </c>
      <c r="M809" s="5" t="str">
        <f>=(J809-L809)^2</f>
      </c>
    </row>
    <row r="810">
      <c r="A810" t="n">
        <v>213251</v>
      </c>
      <c r="B810" t="s">
        <v>4314</v>
      </c>
      <c r="C810" t="s">
        <v>163</v>
      </c>
      <c r="D810" t="n">
        <v>26</v>
      </c>
      <c r="E810" t="n">
        <v>28925</v>
      </c>
      <c r="F810" t="n">
        <v>77</v>
      </c>
      <c r="G810" t="n">
        <v>10</v>
      </c>
      <c r="H810" t="n">
        <v>3.1329</v>
      </c>
      <c r="I810" t="n">
        <v>2.3</v>
      </c>
      <c r="J810" t="n">
        <v>68.9</v>
      </c>
      <c r="K810" t="str">
        <f>=IF(MOD(A810,10)&lt;7,"train","test")</f>
      </c>
      <c r="L810" s="5" t="str">
        <f>=$P$6+$P$7*D810+$P$8*E810+$P$9*F810+$P$10*G810+$P$11*H810+$P$12*I810</f>
      </c>
      <c r="M810" s="5" t="str">
        <f>=(J810-L810)^2</f>
      </c>
    </row>
    <row r="811">
      <c r="A811" t="n">
        <v>213303</v>
      </c>
      <c r="B811" t="s">
        <v>4316</v>
      </c>
      <c r="C811" t="s">
        <v>163</v>
      </c>
      <c r="D811" t="n">
        <v>45</v>
      </c>
      <c r="E811" t="n">
        <v>21461</v>
      </c>
      <c r="F811" t="n">
        <v>61</v>
      </c>
      <c r="G811" t="n">
        <v>12</v>
      </c>
      <c r="H811" t="n">
        <v>3.2953</v>
      </c>
      <c r="I811" t="n">
        <v>0.4</v>
      </c>
      <c r="J811" t="n">
        <v>41.2</v>
      </c>
      <c r="K811" t="str">
        <f>=IF(MOD(A811,10)&lt;7,"train","test")</f>
      </c>
      <c r="L811" s="5" t="str">
        <f>=$P$6+$P$7*D811+$P$8*E811+$P$9*F811+$P$10*G811+$P$11*H811+$P$12*I811</f>
      </c>
      <c r="M811" s="5" t="str">
        <f>=(J811-L811)^2</f>
      </c>
    </row>
    <row r="812">
      <c r="A812" t="n">
        <v>213321</v>
      </c>
      <c r="B812" t="s">
        <v>4318</v>
      </c>
      <c r="C812" t="s">
        <v>163</v>
      </c>
      <c r="D812" t="n">
        <v>27</v>
      </c>
      <c r="E812" t="n">
        <v>25608</v>
      </c>
      <c r="F812" t="n">
        <v>77</v>
      </c>
      <c r="G812" t="n">
        <v>11</v>
      </c>
      <c r="H812" t="n">
        <v>3.3499</v>
      </c>
      <c r="I812" t="n">
        <v>2.7</v>
      </c>
      <c r="J812" t="n">
        <v>60.1</v>
      </c>
      <c r="K812" t="str">
        <f>=IF(MOD(A812,10)&lt;7,"train","test")</f>
      </c>
      <c r="L812" s="5" t="str">
        <f>=$P$6+$P$7*D812+$P$8*E812+$P$9*F812+$P$10*G812+$P$11*H812+$P$12*I812</f>
      </c>
      <c r="M812" s="5" t="str">
        <f>=(J812-L812)^2</f>
      </c>
    </row>
    <row r="813">
      <c r="A813" t="n">
        <v>213385</v>
      </c>
      <c r="B813" t="s">
        <v>4327</v>
      </c>
      <c r="C813" t="s">
        <v>163</v>
      </c>
      <c r="D813" t="n">
        <v>10</v>
      </c>
      <c r="E813" t="n">
        <v>34728</v>
      </c>
      <c r="F813" t="n">
        <v>92</v>
      </c>
      <c r="G813" t="n">
        <v>10</v>
      </c>
      <c r="H813" t="n">
        <v>3.4415</v>
      </c>
      <c r="I813" t="n">
        <v>4.2</v>
      </c>
      <c r="J813" t="n">
        <v>88.1</v>
      </c>
      <c r="K813" t="str">
        <f>=IF(MOD(A813,10)&lt;7,"train","test")</f>
      </c>
      <c r="L813" s="5" t="str">
        <f>=$P$6+$P$7*D813+$P$8*E813+$P$9*F813+$P$10*G813+$P$11*H813+$P$12*I813</f>
      </c>
      <c r="M813" s="5" t="str">
        <f>=(J813-L813)^2</f>
      </c>
    </row>
    <row r="814">
      <c r="A814" t="n">
        <v>213400</v>
      </c>
      <c r="B814" t="s">
        <v>4328</v>
      </c>
      <c r="C814" t="s">
        <v>163</v>
      </c>
      <c r="D814" t="n">
        <v>30</v>
      </c>
      <c r="E814" t="n">
        <v>22872</v>
      </c>
      <c r="F814" t="n">
        <v>75</v>
      </c>
      <c r="G814" t="n">
        <v>18</v>
      </c>
      <c r="H814" t="n">
        <v>3.4262</v>
      </c>
      <c r="I814" t="n">
        <v>1.4</v>
      </c>
      <c r="J814" t="n">
        <v>70.5</v>
      </c>
      <c r="K814" t="str">
        <f>=IF(MOD(A814,10)&lt;7,"train","test")</f>
      </c>
      <c r="L814" s="5" t="str">
        <f>=$P$6+$P$7*D814+$P$8*E814+$P$9*F814+$P$10*G814+$P$11*H814+$P$12*I814</f>
      </c>
      <c r="M814" s="5" t="str">
        <f>=(J814-L814)^2</f>
      </c>
    </row>
    <row r="815">
      <c r="A815" t="n">
        <v>213543</v>
      </c>
      <c r="B815" t="s">
        <v>4341</v>
      </c>
      <c r="C815" t="s">
        <v>163</v>
      </c>
      <c r="D815" t="n">
        <v>18</v>
      </c>
      <c r="E815" t="n">
        <v>33289</v>
      </c>
      <c r="F815" t="n">
        <v>93</v>
      </c>
      <c r="G815" t="n">
        <v>10</v>
      </c>
      <c r="H815" t="n">
        <v>3.8943</v>
      </c>
      <c r="I815" t="n">
        <v>10</v>
      </c>
      <c r="J815" t="n">
        <v>89.2</v>
      </c>
      <c r="K815" t="str">
        <f>=IF(MOD(A815,10)&lt;7,"train","test")</f>
      </c>
      <c r="L815" s="5" t="str">
        <f>=$P$6+$P$7*D815+$P$8*E815+$P$9*F815+$P$10*G815+$P$11*H815+$P$12*I815</f>
      </c>
      <c r="M815" s="5" t="str">
        <f>=(J815-L815)^2</f>
      </c>
    </row>
    <row r="816">
      <c r="A816" t="n">
        <v>213826</v>
      </c>
      <c r="B816" t="s">
        <v>4353</v>
      </c>
      <c r="C816" t="s">
        <v>163</v>
      </c>
      <c r="D816" t="n">
        <v>29</v>
      </c>
      <c r="E816" t="n">
        <v>24712</v>
      </c>
      <c r="F816" t="n">
        <v>85</v>
      </c>
      <c r="G816" t="n">
        <v>11</v>
      </c>
      <c r="H816" t="n">
        <v>3.5053</v>
      </c>
      <c r="I816" t="n">
        <v>2</v>
      </c>
      <c r="J816" t="n">
        <v>72.5</v>
      </c>
      <c r="K816" t="str">
        <f>=IF(MOD(A816,10)&lt;7,"train","test")</f>
      </c>
      <c r="L816" s="5" t="str">
        <f>=$P$6+$P$7*D816+$P$8*E816+$P$9*F816+$P$10*G816+$P$11*H816+$P$12*I816</f>
      </c>
      <c r="M816" s="5" t="str">
        <f>=(J816-L816)^2</f>
      </c>
    </row>
    <row r="817">
      <c r="A817" t="n">
        <v>213996</v>
      </c>
      <c r="B817" t="s">
        <v>4357</v>
      </c>
      <c r="C817" t="s">
        <v>163</v>
      </c>
      <c r="D817" t="n">
        <v>20</v>
      </c>
      <c r="E817" t="n">
        <v>29882</v>
      </c>
      <c r="F817" t="n">
        <v>85</v>
      </c>
      <c r="G817" t="n">
        <v>12</v>
      </c>
      <c r="H817" t="n">
        <v>3.5525</v>
      </c>
      <c r="I817" t="n">
        <v>3.5</v>
      </c>
      <c r="J817" t="n">
        <v>78.5</v>
      </c>
      <c r="K817" t="str">
        <f>=IF(MOD(A817,10)&lt;7,"train","test")</f>
      </c>
      <c r="L817" s="5" t="str">
        <f>=$P$6+$P$7*D817+$P$8*E817+$P$9*F817+$P$10*G817+$P$11*H817+$P$12*I817</f>
      </c>
      <c r="M817" s="5" t="str">
        <f>=(J817-L817)^2</f>
      </c>
    </row>
    <row r="818">
      <c r="A818" t="n">
        <v>214041</v>
      </c>
      <c r="B818" t="s">
        <v>4360</v>
      </c>
      <c r="C818" t="s">
        <v>149</v>
      </c>
      <c r="D818" t="n">
        <v>27</v>
      </c>
      <c r="E818" t="n">
        <v>20860</v>
      </c>
      <c r="F818" t="n">
        <v>78</v>
      </c>
      <c r="G818" t="n">
        <v>19</v>
      </c>
      <c r="H818" t="n">
        <v>3.8953</v>
      </c>
      <c r="I818" t="n">
        <v>3.4</v>
      </c>
      <c r="J818" t="n">
        <v>54.4</v>
      </c>
      <c r="K818" t="str">
        <f>=IF(MOD(A818,10)&lt;7,"train","test")</f>
      </c>
      <c r="L818" s="5" t="str">
        <f>=$P$6+$P$7*D818+$P$8*E818+$P$9*F818+$P$10*G818+$P$11*H818+$P$12*I818</f>
      </c>
      <c r="M818" s="5" t="str">
        <f>=(J818-L818)^2</f>
      </c>
    </row>
    <row r="819">
      <c r="A819" t="n">
        <v>214166</v>
      </c>
      <c r="B819" t="s">
        <v>4367</v>
      </c>
      <c r="C819" t="s">
        <v>163</v>
      </c>
      <c r="D819" t="n">
        <v>16</v>
      </c>
      <c r="E819" t="n">
        <v>20570</v>
      </c>
      <c r="F819" t="n">
        <v>71</v>
      </c>
      <c r="G819" t="n">
        <v>12</v>
      </c>
      <c r="H819" t="n">
        <v>3.4802</v>
      </c>
      <c r="I819" t="n">
        <v>1.7</v>
      </c>
      <c r="J819" t="n">
        <v>51.6</v>
      </c>
      <c r="K819" t="str">
        <f>=IF(MOD(A819,10)&lt;7,"train","test")</f>
      </c>
      <c r="L819" s="5" t="str">
        <f>=$P$6+$P$7*D819+$P$8*E819+$P$9*F819+$P$10*G819+$P$11*H819+$P$12*I819</f>
      </c>
      <c r="M819" s="5" t="str">
        <f>=(J819-L819)^2</f>
      </c>
    </row>
    <row r="820">
      <c r="A820" t="n">
        <v>214175</v>
      </c>
      <c r="B820" t="s">
        <v>4369</v>
      </c>
      <c r="C820" t="s">
        <v>163</v>
      </c>
      <c r="D820" t="n">
        <v>21</v>
      </c>
      <c r="E820" t="n">
        <v>31814</v>
      </c>
      <c r="F820" t="n">
        <v>89</v>
      </c>
      <c r="G820" t="n">
        <v>8</v>
      </c>
      <c r="H820" t="n">
        <v>3.3195</v>
      </c>
      <c r="I820" t="n">
        <v>3.4</v>
      </c>
      <c r="J820" t="n">
        <v>80.2</v>
      </c>
      <c r="K820" t="str">
        <f>=IF(MOD(A820,10)&lt;7,"train","test")</f>
      </c>
      <c r="L820" s="5" t="str">
        <f>=$P$6+$P$7*D820+$P$8*E820+$P$9*F820+$P$10*G820+$P$11*H820+$P$12*I820</f>
      </c>
      <c r="M820" s="5" t="str">
        <f>=(J820-L820)^2</f>
      </c>
    </row>
    <row r="821">
      <c r="A821" t="n">
        <v>214272</v>
      </c>
      <c r="B821" t="s">
        <v>4370</v>
      </c>
      <c r="C821" t="s">
        <v>163</v>
      </c>
      <c r="D821" t="n">
        <v>42</v>
      </c>
      <c r="E821" t="n">
        <v>29298</v>
      </c>
      <c r="F821" t="n">
        <v>69</v>
      </c>
      <c r="G821" t="n">
        <v>13</v>
      </c>
      <c r="H821" t="n">
        <v>3.4098</v>
      </c>
      <c r="I821" t="n">
        <v>2.7</v>
      </c>
      <c r="J821" t="n">
        <v>46.1</v>
      </c>
      <c r="K821" t="str">
        <f>=IF(MOD(A821,10)&lt;7,"train","test")</f>
      </c>
      <c r="L821" s="5" t="str">
        <f>=$P$6+$P$7*D821+$P$8*E821+$P$9*F821+$P$10*G821+$P$11*H821+$P$12*I821</f>
      </c>
      <c r="M821" s="5" t="str">
        <f>=(J821-L821)^2</f>
      </c>
    </row>
    <row r="822">
      <c r="A822" t="n">
        <v>215053</v>
      </c>
      <c r="B822" t="s">
        <v>4417</v>
      </c>
      <c r="C822" t="s">
        <v>163</v>
      </c>
      <c r="D822" t="n">
        <v>46</v>
      </c>
      <c r="E822" t="n">
        <v>30437</v>
      </c>
      <c r="F822" t="n">
        <v>83</v>
      </c>
      <c r="G822" t="n">
        <v>9</v>
      </c>
      <c r="H822" t="n">
        <v>2.4116</v>
      </c>
      <c r="I822" t="n">
        <v>6.2</v>
      </c>
      <c r="J822" t="n">
        <v>63.8</v>
      </c>
      <c r="K822" t="str">
        <f>=IF(MOD(A822,10)&lt;7,"train","test")</f>
      </c>
      <c r="L822" s="5" t="str">
        <f>=$P$6+$P$7*D822+$P$8*E822+$P$9*F822+$P$10*G822+$P$11*H822+$P$12*I822</f>
      </c>
      <c r="M822" s="5" t="str">
        <f>=(J822-L822)^2</f>
      </c>
    </row>
    <row r="823">
      <c r="A823" t="n">
        <v>215062</v>
      </c>
      <c r="B823" t="s">
        <v>4418</v>
      </c>
      <c r="C823" t="s">
        <v>163</v>
      </c>
      <c r="D823" t="n">
        <v>16</v>
      </c>
      <c r="E823" t="n">
        <v>26017</v>
      </c>
      <c r="F823" t="n">
        <v>98</v>
      </c>
      <c r="G823" t="n">
        <v>8</v>
      </c>
      <c r="H823" t="n">
        <v>4.5079</v>
      </c>
      <c r="I823" t="n">
        <v>25.6</v>
      </c>
      <c r="J823" t="n">
        <v>96.8</v>
      </c>
      <c r="K823" t="str">
        <f>=IF(MOD(A823,10)&lt;7,"train","test")</f>
      </c>
      <c r="L823" s="5" t="str">
        <f>=$P$6+$P$7*D823+$P$8*E823+$P$9*F823+$P$10*G823+$P$11*H823+$P$12*I823</f>
      </c>
      <c r="M823" s="5" t="str">
        <f>=(J823-L823)^2</f>
      </c>
    </row>
    <row r="824">
      <c r="A824" t="n">
        <v>215105</v>
      </c>
      <c r="B824" t="s">
        <v>4419</v>
      </c>
      <c r="C824" t="s">
        <v>163</v>
      </c>
      <c r="D824" t="n">
        <v>33</v>
      </c>
      <c r="E824" t="n">
        <v>44510</v>
      </c>
      <c r="F824" t="n">
        <v>81</v>
      </c>
      <c r="G824" t="n">
        <v>7</v>
      </c>
      <c r="H824" t="n">
        <v>3.1697</v>
      </c>
      <c r="I824" t="n">
        <v>4</v>
      </c>
      <c r="J824" t="n">
        <v>69.2</v>
      </c>
      <c r="K824" t="str">
        <f>=IF(MOD(A824,10)&lt;7,"train","test")</f>
      </c>
      <c r="L824" s="5" t="str">
        <f>=$P$6+$P$7*D824+$P$8*E824+$P$9*F824+$P$10*G824+$P$11*H824+$P$12*I824</f>
      </c>
      <c r="M824" s="5" t="str">
        <f>=(J824-L824)^2</f>
      </c>
    </row>
    <row r="825">
      <c r="A825" t="n">
        <v>215114</v>
      </c>
      <c r="B825" t="s">
        <v>4420</v>
      </c>
      <c r="C825" t="s">
        <v>163</v>
      </c>
      <c r="D825" t="n">
        <v>30</v>
      </c>
      <c r="E825" t="n">
        <v>27603</v>
      </c>
      <c r="F825" t="n">
        <v>84</v>
      </c>
      <c r="G825" t="n">
        <v>11</v>
      </c>
      <c r="H825" t="n">
        <v>3.2365</v>
      </c>
      <c r="I825" t="n">
        <v>2.6</v>
      </c>
      <c r="J825" t="n">
        <v>64.3</v>
      </c>
      <c r="K825" t="str">
        <f>=IF(MOD(A825,10)&lt;7,"train","test")</f>
      </c>
      <c r="L825" s="5" t="str">
        <f>=$P$6+$P$7*D825+$P$8*E825+$P$9*F825+$P$10*G825+$P$11*H825+$P$12*I825</f>
      </c>
      <c r="M825" s="5" t="str">
        <f>=(J825-L825)^2</f>
      </c>
    </row>
    <row r="826">
      <c r="A826" t="n">
        <v>215266</v>
      </c>
      <c r="B826" t="s">
        <v>4424</v>
      </c>
      <c r="C826" t="s">
        <v>149</v>
      </c>
      <c r="D826" t="n">
        <v>46</v>
      </c>
      <c r="E826" t="n">
        <v>17015</v>
      </c>
      <c r="F826" t="n">
        <v>61</v>
      </c>
      <c r="G826" t="n">
        <v>12</v>
      </c>
      <c r="H826" t="n">
        <v>3.3393</v>
      </c>
      <c r="I826" t="n">
        <v>2.4</v>
      </c>
      <c r="J826" t="n">
        <v>47.2</v>
      </c>
      <c r="K826" t="str">
        <f>=IF(MOD(A826,10)&lt;7,"train","test")</f>
      </c>
      <c r="L826" s="5" t="str">
        <f>=$P$6+$P$7*D826+$P$8*E826+$P$9*F826+$P$10*G826+$P$11*H826+$P$12*I826</f>
      </c>
      <c r="M826" s="5" t="str">
        <f>=(J826-L826)^2</f>
      </c>
    </row>
    <row r="827">
      <c r="A827" t="n">
        <v>215275</v>
      </c>
      <c r="B827" t="s">
        <v>4426</v>
      </c>
      <c r="C827" t="s">
        <v>149</v>
      </c>
      <c r="D827" t="n">
        <v>38</v>
      </c>
      <c r="E827" t="n">
        <v>17196</v>
      </c>
      <c r="F827" t="n">
        <v>68</v>
      </c>
      <c r="G827" t="n">
        <v>15</v>
      </c>
      <c r="H827" t="n">
        <v>3.1443</v>
      </c>
      <c r="I827" t="n">
        <v>4.2</v>
      </c>
      <c r="J827" t="n">
        <v>39.6</v>
      </c>
      <c r="K827" t="str">
        <f>=IF(MOD(A827,10)&lt;7,"train","test")</f>
      </c>
      <c r="L827" s="5" t="str">
        <f>=$P$6+$P$7*D827+$P$8*E827+$P$9*F827+$P$10*G827+$P$11*H827+$P$12*I827</f>
      </c>
      <c r="M827" s="5" t="str">
        <f>=(J827-L827)^2</f>
      </c>
    </row>
    <row r="828">
      <c r="A828" t="n">
        <v>215284</v>
      </c>
      <c r="B828" t="s">
        <v>4428</v>
      </c>
      <c r="C828" t="s">
        <v>149</v>
      </c>
      <c r="D828" t="n">
        <v>29</v>
      </c>
      <c r="E828" t="n">
        <v>17909</v>
      </c>
      <c r="F828" t="n">
        <v>76</v>
      </c>
      <c r="G828" t="n">
        <v>14</v>
      </c>
      <c r="H828" t="n">
        <v>3.329</v>
      </c>
      <c r="I828" t="n">
        <v>2.9</v>
      </c>
      <c r="J828" t="n">
        <v>53.5</v>
      </c>
      <c r="K828" t="str">
        <f>=IF(MOD(A828,10)&lt;7,"train","test")</f>
      </c>
      <c r="L828" s="5" t="str">
        <f>=$P$6+$P$7*D828+$P$8*E828+$P$9*F828+$P$10*G828+$P$11*H828+$P$12*I828</f>
      </c>
      <c r="M828" s="5" t="str">
        <f>=(J828-L828)^2</f>
      </c>
    </row>
    <row r="829">
      <c r="A829" t="n">
        <v>215293</v>
      </c>
      <c r="B829" t="s">
        <v>4429</v>
      </c>
      <c r="C829" t="s">
        <v>149</v>
      </c>
      <c r="D829" t="n">
        <v>14</v>
      </c>
      <c r="E829" t="n">
        <v>24338</v>
      </c>
      <c r="F829" t="n">
        <v>92</v>
      </c>
      <c r="G829" t="n">
        <v>13</v>
      </c>
      <c r="H829" t="n">
        <v>4.5522</v>
      </c>
      <c r="I829" t="n">
        <v>12.6</v>
      </c>
      <c r="J829" t="n">
        <v>84.3</v>
      </c>
      <c r="K829" t="str">
        <f>=IF(MOD(A829,10)&lt;7,"train","test")</f>
      </c>
      <c r="L829" s="5" t="str">
        <f>=$P$6+$P$7*D829+$P$8*E829+$P$9*F829+$P$10*G829+$P$11*H829+$P$12*I829</f>
      </c>
      <c r="M829" s="5" t="str">
        <f>=(J829-L829)^2</f>
      </c>
    </row>
    <row r="830">
      <c r="A830" t="n">
        <v>215442</v>
      </c>
      <c r="B830" t="s">
        <v>4439</v>
      </c>
      <c r="C830" t="s">
        <v>163</v>
      </c>
      <c r="D830" t="n">
        <v>37</v>
      </c>
      <c r="E830" t="n">
        <v>25477</v>
      </c>
      <c r="F830" t="n">
        <v>71</v>
      </c>
      <c r="G830" t="n">
        <v>12</v>
      </c>
      <c r="H830" t="n">
        <v>3.6066</v>
      </c>
      <c r="I830" t="n">
        <v>1.9</v>
      </c>
      <c r="J830" t="n">
        <v>59.4</v>
      </c>
      <c r="K830" t="str">
        <f>=IF(MOD(A830,10)&lt;7,"train","test")</f>
      </c>
      <c r="L830" s="5" t="str">
        <f>=$P$6+$P$7*D830+$P$8*E830+$P$9*F830+$P$10*G830+$P$11*H830+$P$12*I830</f>
      </c>
      <c r="M830" s="5" t="str">
        <f>=(J830-L830)^2</f>
      </c>
    </row>
    <row r="831">
      <c r="A831" t="n">
        <v>215655</v>
      </c>
      <c r="B831" t="s">
        <v>4447</v>
      </c>
      <c r="C831" t="s">
        <v>163</v>
      </c>
      <c r="D831" t="n">
        <v>22</v>
      </c>
      <c r="E831" t="n">
        <v>26215</v>
      </c>
      <c r="F831" t="n">
        <v>84</v>
      </c>
      <c r="G831" t="n">
        <v>14</v>
      </c>
      <c r="H831" t="n">
        <v>3.6971</v>
      </c>
      <c r="I831" t="n">
        <v>1.2</v>
      </c>
      <c r="J831" t="n">
        <v>65.6</v>
      </c>
      <c r="K831" t="str">
        <f>=IF(MOD(A831,10)&lt;7,"train","test")</f>
      </c>
      <c r="L831" s="5" t="str">
        <f>=$P$6+$P$7*D831+$P$8*E831+$P$9*F831+$P$10*G831+$P$11*H831+$P$12*I831</f>
      </c>
      <c r="M831" s="5" t="str">
        <f>=(J831-L831)^2</f>
      </c>
    </row>
    <row r="832">
      <c r="A832" t="n">
        <v>215691</v>
      </c>
      <c r="B832" t="s">
        <v>4450</v>
      </c>
      <c r="C832" t="s">
        <v>163</v>
      </c>
      <c r="D832" t="n">
        <v>39</v>
      </c>
      <c r="E832" t="n">
        <v>19297</v>
      </c>
      <c r="F832" t="n">
        <v>67</v>
      </c>
      <c r="G832" t="n">
        <v>13</v>
      </c>
      <c r="H832" t="n">
        <v>2.9708</v>
      </c>
      <c r="I832" t="n">
        <v>2.8</v>
      </c>
      <c r="J832" t="n">
        <v>34.1</v>
      </c>
      <c r="K832" t="str">
        <f>=IF(MOD(A832,10)&lt;7,"train","test")</f>
      </c>
      <c r="L832" s="5" t="str">
        <f>=$P$6+$P$7*D832+$P$8*E832+$P$9*F832+$P$10*G832+$P$11*H832+$P$12*I832</f>
      </c>
      <c r="M832" s="5" t="str">
        <f>=(J832-L832)^2</f>
      </c>
    </row>
    <row r="833">
      <c r="A833" t="n">
        <v>215743</v>
      </c>
      <c r="B833" t="s">
        <v>4452</v>
      </c>
      <c r="C833" t="s">
        <v>163</v>
      </c>
      <c r="D833" t="n">
        <v>18</v>
      </c>
      <c r="E833" t="n">
        <v>27421</v>
      </c>
      <c r="F833" t="n">
        <v>88</v>
      </c>
      <c r="G833" t="n">
        <v>14</v>
      </c>
      <c r="H833" t="n">
        <v>3.5144</v>
      </c>
      <c r="I833" t="n">
        <v>2</v>
      </c>
      <c r="J833" t="n">
        <v>72.4</v>
      </c>
      <c r="K833" t="str">
        <f>=IF(MOD(A833,10)&lt;7,"train","test")</f>
      </c>
      <c r="L833" s="5" t="str">
        <f>=$P$6+$P$7*D833+$P$8*E833+$P$9*F833+$P$10*G833+$P$11*H833+$P$12*I833</f>
      </c>
      <c r="M833" s="5" t="str">
        <f>=(J833-L833)^2</f>
      </c>
    </row>
    <row r="834">
      <c r="A834" t="n">
        <v>215770</v>
      </c>
      <c r="B834" t="s">
        <v>4454</v>
      </c>
      <c r="C834" t="s">
        <v>163</v>
      </c>
      <c r="D834" t="n">
        <v>18</v>
      </c>
      <c r="E834" t="n">
        <v>36392</v>
      </c>
      <c r="F834" t="n">
        <v>88</v>
      </c>
      <c r="G834" t="n">
        <v>10</v>
      </c>
      <c r="H834" t="n">
        <v>3.9369</v>
      </c>
      <c r="I834" t="n">
        <v>10.6</v>
      </c>
      <c r="J834" t="n">
        <v>79.8</v>
      </c>
      <c r="K834" t="str">
        <f>=IF(MOD(A834,10)&lt;7,"train","test")</f>
      </c>
      <c r="L834" s="5" t="str">
        <f>=$P$6+$P$7*D834+$P$8*E834+$P$9*F834+$P$10*G834+$P$11*H834+$P$12*I834</f>
      </c>
      <c r="M834" s="5" t="str">
        <f>=(J834-L834)^2</f>
      </c>
    </row>
    <row r="835">
      <c r="A835" t="n">
        <v>216010</v>
      </c>
      <c r="B835" t="s">
        <v>4466</v>
      </c>
      <c r="C835" t="s">
        <v>149</v>
      </c>
      <c r="D835" t="n">
        <v>30</v>
      </c>
      <c r="E835" t="n">
        <v>23344</v>
      </c>
      <c r="F835" t="n">
        <v>76</v>
      </c>
      <c r="G835" t="n">
        <v>18</v>
      </c>
      <c r="H835" t="n">
        <v>3.7643</v>
      </c>
      <c r="I835" t="n">
        <v>1.6</v>
      </c>
      <c r="J835" t="n">
        <v>51.6</v>
      </c>
      <c r="K835" t="str">
        <f>=IF(MOD(A835,10)&lt;7,"train","test")</f>
      </c>
      <c r="L835" s="5" t="str">
        <f>=$P$6+$P$7*D835+$P$8*E835+$P$9*F835+$P$10*G835+$P$11*H835+$P$12*I835</f>
      </c>
      <c r="M835" s="5" t="str">
        <f>=(J835-L835)^2</f>
      </c>
    </row>
    <row r="836">
      <c r="A836" t="n">
        <v>216311</v>
      </c>
      <c r="B836" t="s">
        <v>4483</v>
      </c>
      <c r="C836" t="s">
        <v>163</v>
      </c>
      <c r="D836" t="n">
        <v>28</v>
      </c>
      <c r="E836" t="n">
        <v>11018</v>
      </c>
      <c r="F836" t="n">
        <v>91</v>
      </c>
      <c r="G836" t="n">
        <v>15</v>
      </c>
      <c r="H836" t="n">
        <v>2.1038</v>
      </c>
      <c r="I836" t="n">
        <v>0</v>
      </c>
      <c r="J836" t="n">
        <v>81.6</v>
      </c>
      <c r="K836" t="str">
        <f>=IF(MOD(A836,10)&lt;7,"train","test")</f>
      </c>
      <c r="L836" s="5" t="str">
        <f>=$P$6+$P$7*D836+$P$8*E836+$P$9*F836+$P$10*G836+$P$11*H836+$P$12*I836</f>
      </c>
      <c r="M836" s="5" t="str">
        <f>=(J836-L836)^2</f>
      </c>
    </row>
    <row r="837">
      <c r="A837" t="n">
        <v>216366</v>
      </c>
      <c r="B837" t="s">
        <v>4487</v>
      </c>
      <c r="C837" t="s">
        <v>163</v>
      </c>
      <c r="D837" t="n">
        <v>34</v>
      </c>
      <c r="E837" t="n">
        <v>29097</v>
      </c>
      <c r="F837" t="n">
        <v>82</v>
      </c>
      <c r="G837" t="n">
        <v>13</v>
      </c>
      <c r="H837" t="n">
        <v>3.9774</v>
      </c>
      <c r="I837" t="n">
        <v>14.4</v>
      </c>
      <c r="J837" t="n">
        <v>68.2</v>
      </c>
      <c r="K837" t="str">
        <f>=IF(MOD(A837,10)&lt;7,"train","test")</f>
      </c>
      <c r="L837" s="5" t="str">
        <f>=$P$6+$P$7*D837+$P$8*E837+$P$9*F837+$P$10*G837+$P$11*H837+$P$12*I837</f>
      </c>
      <c r="M837" s="5" t="str">
        <f>=(J837-L837)^2</f>
      </c>
    </row>
    <row r="838">
      <c r="A838" t="n">
        <v>216524</v>
      </c>
      <c r="B838" t="s">
        <v>4494</v>
      </c>
      <c r="C838" t="s">
        <v>163</v>
      </c>
      <c r="D838" t="n">
        <v>20</v>
      </c>
      <c r="E838" t="n">
        <v>31625</v>
      </c>
      <c r="F838" t="n">
        <v>84</v>
      </c>
      <c r="G838" t="n">
        <v>9</v>
      </c>
      <c r="H838" t="n">
        <v>3.1937</v>
      </c>
      <c r="I838" t="n">
        <v>3.5</v>
      </c>
      <c r="J838" t="n">
        <v>76.6</v>
      </c>
      <c r="K838" t="str">
        <f>=IF(MOD(A838,10)&lt;7,"train","test")</f>
      </c>
      <c r="L838" s="5" t="str">
        <f>=$P$6+$P$7*D838+$P$8*E838+$P$9*F838+$P$10*G838+$P$11*H838+$P$12*I838</f>
      </c>
      <c r="M838" s="5" t="str">
        <f>=(J838-L838)^2</f>
      </c>
    </row>
    <row r="839">
      <c r="A839" t="n">
        <v>216542</v>
      </c>
      <c r="B839" t="s">
        <v>4495</v>
      </c>
      <c r="C839" t="s">
        <v>163</v>
      </c>
      <c r="D839" t="n">
        <v>51</v>
      </c>
      <c r="E839" t="n">
        <v>27854</v>
      </c>
      <c r="F839" t="n">
        <v>70</v>
      </c>
      <c r="G839" t="n">
        <v>11</v>
      </c>
      <c r="H839" t="n">
        <v>2.8414</v>
      </c>
      <c r="I839" t="n">
        <v>2.3</v>
      </c>
      <c r="J839" t="n">
        <v>55.7</v>
      </c>
      <c r="K839" t="str">
        <f>=IF(MOD(A839,10)&lt;7,"train","test")</f>
      </c>
      <c r="L839" s="5" t="str">
        <f>=$P$6+$P$7*D839+$P$8*E839+$P$9*F839+$P$10*G839+$P$11*H839+$P$12*I839</f>
      </c>
      <c r="M839" s="5" t="str">
        <f>=(J839-L839)^2</f>
      </c>
    </row>
    <row r="840">
      <c r="A840" t="n">
        <v>216694</v>
      </c>
      <c r="B840" t="s">
        <v>4504</v>
      </c>
      <c r="C840" t="s">
        <v>163</v>
      </c>
      <c r="D840" t="n">
        <v>31</v>
      </c>
      <c r="E840" t="n">
        <v>22837</v>
      </c>
      <c r="F840" t="n">
        <v>72</v>
      </c>
      <c r="G840" t="n">
        <v>10</v>
      </c>
      <c r="H840" t="n">
        <v>3.177</v>
      </c>
      <c r="I840" t="n">
        <v>0.4</v>
      </c>
      <c r="J840" t="n">
        <v>60.5</v>
      </c>
      <c r="K840" t="str">
        <f>=IF(MOD(A840,10)&lt;7,"train","test")</f>
      </c>
      <c r="L840" s="5" t="str">
        <f>=$P$6+$P$7*D840+$P$8*E840+$P$9*F840+$P$10*G840+$P$11*H840+$P$12*I840</f>
      </c>
      <c r="M840" s="5" t="str">
        <f>=(J840-L840)^2</f>
      </c>
    </row>
    <row r="841">
      <c r="A841" t="n">
        <v>216764</v>
      </c>
      <c r="B841" t="s">
        <v>4507</v>
      </c>
      <c r="C841" t="s">
        <v>149</v>
      </c>
      <c r="D841" t="n">
        <v>24</v>
      </c>
      <c r="E841" t="n">
        <v>21684</v>
      </c>
      <c r="F841" t="n">
        <v>84</v>
      </c>
      <c r="G841" t="n">
        <v>20</v>
      </c>
      <c r="H841" t="n">
        <v>4.2792</v>
      </c>
      <c r="I841" t="n">
        <v>3.4</v>
      </c>
      <c r="J841" t="n">
        <v>69.8</v>
      </c>
      <c r="K841" t="str">
        <f>=IF(MOD(A841,10)&lt;7,"train","test")</f>
      </c>
      <c r="L841" s="5" t="str">
        <f>=$P$6+$P$7*D841+$P$8*E841+$P$9*F841+$P$10*G841+$P$11*H841+$P$12*I841</f>
      </c>
      <c r="M841" s="5" t="str">
        <f>=(J841-L841)^2</f>
      </c>
    </row>
    <row r="842">
      <c r="A842" t="n">
        <v>216852</v>
      </c>
      <c r="B842" t="s">
        <v>4514</v>
      </c>
      <c r="C842" t="s">
        <v>163</v>
      </c>
      <c r="D842" t="n">
        <v>25</v>
      </c>
      <c r="E842" t="n">
        <v>30720</v>
      </c>
      <c r="F842" t="n">
        <v>78</v>
      </c>
      <c r="G842" t="n">
        <v>11</v>
      </c>
      <c r="H842" t="n">
        <v>3.7913</v>
      </c>
      <c r="I842" t="n">
        <v>4</v>
      </c>
      <c r="J842" t="n">
        <v>63.5</v>
      </c>
      <c r="K842" t="str">
        <f>=IF(MOD(A842,10)&lt;7,"train","test")</f>
      </c>
      <c r="L842" s="5" t="str">
        <f>=$P$6+$P$7*D842+$P$8*E842+$P$9*F842+$P$10*G842+$P$11*H842+$P$12*I842</f>
      </c>
      <c r="M842" s="5" t="str">
        <f>=(J842-L842)^2</f>
      </c>
    </row>
    <row r="843">
      <c r="A843" t="n">
        <v>216931</v>
      </c>
      <c r="B843" t="s">
        <v>4515</v>
      </c>
      <c r="C843" t="s">
        <v>163</v>
      </c>
      <c r="D843" t="n">
        <v>30</v>
      </c>
      <c r="E843" t="n">
        <v>28508</v>
      </c>
      <c r="F843" t="n">
        <v>73</v>
      </c>
      <c r="G843" t="n">
        <v>13</v>
      </c>
      <c r="H843" t="n">
        <v>3.8447</v>
      </c>
      <c r="I843" t="n">
        <v>2.8</v>
      </c>
      <c r="J843" t="n">
        <v>60.3</v>
      </c>
      <c r="K843" t="str">
        <f>=IF(MOD(A843,10)&lt;7,"train","test")</f>
      </c>
      <c r="L843" s="5" t="str">
        <f>=$P$6+$P$7*D843+$P$8*E843+$P$9*F843+$P$10*G843+$P$11*H843+$P$12*I843</f>
      </c>
      <c r="M843" s="5" t="str">
        <f>=(J843-L843)^2</f>
      </c>
    </row>
    <row r="844">
      <c r="A844" t="n">
        <v>217013</v>
      </c>
      <c r="B844" t="s">
        <v>4517</v>
      </c>
      <c r="C844" t="s">
        <v>163</v>
      </c>
      <c r="D844" t="n">
        <v>27</v>
      </c>
      <c r="E844" t="n">
        <v>21567</v>
      </c>
      <c r="F844" t="n">
        <v>77</v>
      </c>
      <c r="G844" t="n">
        <v>12</v>
      </c>
      <c r="H844" t="n">
        <v>3.3363</v>
      </c>
      <c r="I844" t="n">
        <v>1.1</v>
      </c>
      <c r="J844" t="n">
        <v>51.8</v>
      </c>
      <c r="K844" t="str">
        <f>=IF(MOD(A844,10)&lt;7,"train","test")</f>
      </c>
      <c r="L844" s="5" t="str">
        <f>=$P$6+$P$7*D844+$P$8*E844+$P$9*F844+$P$10*G844+$P$11*H844+$P$12*I844</f>
      </c>
      <c r="M844" s="5" t="str">
        <f>=(J844-L844)^2</f>
      </c>
    </row>
    <row r="845">
      <c r="A845" t="n">
        <v>217156</v>
      </c>
      <c r="B845" t="s">
        <v>4522</v>
      </c>
      <c r="C845" t="s">
        <v>163</v>
      </c>
      <c r="D845" t="n">
        <v>13</v>
      </c>
      <c r="E845" t="n">
        <v>26608</v>
      </c>
      <c r="F845" t="n">
        <v>99</v>
      </c>
      <c r="G845" t="n">
        <v>6</v>
      </c>
      <c r="H845" t="n">
        <v>4.0706</v>
      </c>
      <c r="I845" t="n">
        <v>17.9</v>
      </c>
      <c r="J845" t="n">
        <v>95.9</v>
      </c>
      <c r="K845" t="str">
        <f>=IF(MOD(A845,10)&lt;7,"train","test")</f>
      </c>
      <c r="L845" s="5" t="str">
        <f>=$P$6+$P$7*D845+$P$8*E845+$P$9*F845+$P$10*G845+$P$11*H845+$P$12*I845</f>
      </c>
      <c r="M845" s="5" t="str">
        <f>=(J845-L845)^2</f>
      </c>
    </row>
    <row r="846">
      <c r="A846" t="n">
        <v>217165</v>
      </c>
      <c r="B846" t="s">
        <v>4525</v>
      </c>
      <c r="C846" t="s">
        <v>163</v>
      </c>
      <c r="D846" t="n">
        <v>11</v>
      </c>
      <c r="E846" t="n">
        <v>40612</v>
      </c>
      <c r="F846" t="n">
        <v>87</v>
      </c>
      <c r="G846" t="n">
        <v>13</v>
      </c>
      <c r="H846" t="n">
        <v>3.5867</v>
      </c>
      <c r="I846" t="n">
        <v>3.6</v>
      </c>
      <c r="J846" t="n">
        <v>80.6</v>
      </c>
      <c r="K846" t="str">
        <f>=IF(MOD(A846,10)&lt;7,"train","test")</f>
      </c>
      <c r="L846" s="5" t="str">
        <f>=$P$6+$P$7*D846+$P$8*E846+$P$9*F846+$P$10*G846+$P$11*H846+$P$12*I846</f>
      </c>
      <c r="M846" s="5" t="str">
        <f>=(J846-L846)^2</f>
      </c>
    </row>
    <row r="847">
      <c r="A847" t="n">
        <v>217235</v>
      </c>
      <c r="B847" t="s">
        <v>4526</v>
      </c>
      <c r="C847" t="s">
        <v>163</v>
      </c>
      <c r="D847" t="n">
        <v>30</v>
      </c>
      <c r="E847" t="n">
        <v>33480</v>
      </c>
      <c r="F847" t="n">
        <v>76</v>
      </c>
      <c r="G847" t="n">
        <v>13</v>
      </c>
      <c r="H847" t="n">
        <v>3.6933</v>
      </c>
      <c r="I847" t="n">
        <v>3.8</v>
      </c>
      <c r="J847" t="n">
        <v>49.2</v>
      </c>
      <c r="K847" t="str">
        <f>=IF(MOD(A847,10)&lt;7,"train","test")</f>
      </c>
      <c r="L847" s="5" t="str">
        <f>=$P$6+$P$7*D847+$P$8*E847+$P$9*F847+$P$10*G847+$P$11*H847+$P$12*I847</f>
      </c>
      <c r="M847" s="5" t="str">
        <f>=(J847-L847)^2</f>
      </c>
    </row>
    <row r="848">
      <c r="A848" t="n">
        <v>217402</v>
      </c>
      <c r="B848" t="s">
        <v>4531</v>
      </c>
      <c r="C848" t="s">
        <v>163</v>
      </c>
      <c r="D848" t="n">
        <v>13</v>
      </c>
      <c r="E848" t="n">
        <v>46645</v>
      </c>
      <c r="F848" t="n">
        <v>91</v>
      </c>
      <c r="G848" t="n">
        <v>11</v>
      </c>
      <c r="H848" t="n">
        <v>3.702</v>
      </c>
      <c r="I848" t="n">
        <v>1.7</v>
      </c>
      <c r="J848" t="n">
        <v>87.9</v>
      </c>
      <c r="K848" t="str">
        <f>=IF(MOD(A848,10)&lt;7,"train","test")</f>
      </c>
      <c r="L848" s="5" t="str">
        <f>=$P$6+$P$7*D848+$P$8*E848+$P$9*F848+$P$10*G848+$P$11*H848+$P$12*I848</f>
      </c>
      <c r="M848" s="5" t="str">
        <f>=(J848-L848)^2</f>
      </c>
    </row>
    <row r="849">
      <c r="A849" t="n">
        <v>217420</v>
      </c>
      <c r="B849" t="s">
        <v>4532</v>
      </c>
      <c r="C849" t="s">
        <v>149</v>
      </c>
      <c r="D849" t="n">
        <v>41</v>
      </c>
      <c r="E849" t="n">
        <v>11549</v>
      </c>
      <c r="F849" t="n">
        <v>74</v>
      </c>
      <c r="G849" t="n">
        <v>14</v>
      </c>
      <c r="H849" t="n">
        <v>4.0005</v>
      </c>
      <c r="I849" t="n">
        <v>3</v>
      </c>
      <c r="J849" t="n">
        <v>46.2</v>
      </c>
      <c r="K849" t="str">
        <f>=IF(MOD(A849,10)&lt;7,"train","test")</f>
      </c>
      <c r="L849" s="5" t="str">
        <f>=$P$6+$P$7*D849+$P$8*E849+$P$9*F849+$P$10*G849+$P$11*H849+$P$12*I849</f>
      </c>
      <c r="M849" s="5" t="str">
        <f>=(J849-L849)^2</f>
      </c>
    </row>
    <row r="850">
      <c r="A850" t="n">
        <v>217484</v>
      </c>
      <c r="B850" t="s">
        <v>4535</v>
      </c>
      <c r="C850" t="s">
        <v>149</v>
      </c>
      <c r="D850" t="n">
        <v>21</v>
      </c>
      <c r="E850" t="n">
        <v>20964</v>
      </c>
      <c r="F850" t="n">
        <v>84</v>
      </c>
      <c r="G850" t="n">
        <v>17</v>
      </c>
      <c r="H850" t="n">
        <v>4.315</v>
      </c>
      <c r="I850" t="n">
        <v>3.5</v>
      </c>
      <c r="J850" t="n">
        <v>70.1</v>
      </c>
      <c r="K850" t="str">
        <f>=IF(MOD(A850,10)&lt;7,"train","test")</f>
      </c>
      <c r="L850" s="5" t="str">
        <f>=$P$6+$P$7*D850+$P$8*E850+$P$9*F850+$P$10*G850+$P$11*H850+$P$12*I850</f>
      </c>
      <c r="M850" s="5" t="str">
        <f>=(J850-L850)^2</f>
      </c>
    </row>
    <row r="851">
      <c r="A851" t="n">
        <v>217493</v>
      </c>
      <c r="B851" t="s">
        <v>4537</v>
      </c>
      <c r="C851" t="s">
        <v>163</v>
      </c>
      <c r="D851" t="n">
        <v>14</v>
      </c>
      <c r="E851" t="n">
        <v>42106</v>
      </c>
      <c r="F851" t="n">
        <v>93</v>
      </c>
      <c r="G851" t="n">
        <v>8</v>
      </c>
      <c r="H851" t="n">
        <v>3.4323</v>
      </c>
      <c r="I851" t="n">
        <v>22.5</v>
      </c>
      <c r="J851" t="n">
        <v>88.5</v>
      </c>
      <c r="K851" t="str">
        <f>=IF(MOD(A851,10)&lt;7,"train","test")</f>
      </c>
      <c r="L851" s="5" t="str">
        <f>=$P$6+$P$7*D851+$P$8*E851+$P$9*F851+$P$10*G851+$P$11*H851+$P$12*I851</f>
      </c>
      <c r="M851" s="5" t="str">
        <f>=(J851-L851)^2</f>
      </c>
    </row>
    <row r="852">
      <c r="A852" t="n">
        <v>217536</v>
      </c>
      <c r="B852" t="s">
        <v>4539</v>
      </c>
      <c r="C852" t="s">
        <v>163</v>
      </c>
      <c r="D852" t="n">
        <v>15</v>
      </c>
      <c r="E852" t="n">
        <v>37794</v>
      </c>
      <c r="F852" t="n">
        <v>85</v>
      </c>
      <c r="G852" t="n">
        <v>12</v>
      </c>
      <c r="H852" t="n">
        <v>3.4958</v>
      </c>
      <c r="I852" t="n">
        <v>1.3</v>
      </c>
      <c r="J852" t="n">
        <v>74.9</v>
      </c>
      <c r="K852" t="str">
        <f>=IF(MOD(A852,10)&lt;7,"train","test")</f>
      </c>
      <c r="L852" s="5" t="str">
        <f>=$P$6+$P$7*D852+$P$8*E852+$P$9*F852+$P$10*G852+$P$11*H852+$P$12*I852</f>
      </c>
      <c r="M852" s="5" t="str">
        <f>=(J852-L852)^2</f>
      </c>
    </row>
    <row r="853">
      <c r="A853" t="n">
        <v>217606</v>
      </c>
      <c r="B853" t="s">
        <v>4542</v>
      </c>
      <c r="C853" t="s">
        <v>163</v>
      </c>
      <c r="D853" t="n">
        <v>63</v>
      </c>
      <c r="E853" t="n">
        <v>26469</v>
      </c>
      <c r="F853" t="n">
        <v>19</v>
      </c>
      <c r="G853" t="n">
        <v>9</v>
      </c>
      <c r="H853" t="n">
        <v>2.4265</v>
      </c>
      <c r="I853" t="n">
        <v>0.5</v>
      </c>
      <c r="J853" t="n">
        <v>46.4</v>
      </c>
      <c r="K853" t="str">
        <f>=IF(MOD(A853,10)&lt;7,"train","test")</f>
      </c>
      <c r="L853" s="5" t="str">
        <f>=$P$6+$P$7*D853+$P$8*E853+$P$9*F853+$P$10*G853+$P$11*H853+$P$12*I853</f>
      </c>
      <c r="M853" s="5" t="str">
        <f>=(J853-L853)^2</f>
      </c>
    </row>
    <row r="854">
      <c r="A854" t="n">
        <v>217624</v>
      </c>
      <c r="B854" t="s">
        <v>4546</v>
      </c>
      <c r="C854" t="s">
        <v>163</v>
      </c>
      <c r="D854" t="n">
        <v>80</v>
      </c>
      <c r="E854" t="n">
        <v>11058</v>
      </c>
      <c r="F854" t="n">
        <v>90</v>
      </c>
      <c r="G854" t="n">
        <v>16</v>
      </c>
      <c r="H854" t="n">
        <v>2.9009</v>
      </c>
      <c r="I854" t="n">
        <v>0.3</v>
      </c>
      <c r="J854" t="n">
        <v>13.2</v>
      </c>
      <c r="K854" t="str">
        <f>=IF(MOD(A854,10)&lt;7,"train","test")</f>
      </c>
      <c r="L854" s="5" t="str">
        <f>=$P$6+$P$7*D854+$P$8*E854+$P$9*F854+$P$10*G854+$P$11*H854+$P$12*I854</f>
      </c>
      <c r="M854" s="5" t="str">
        <f>=(J854-L854)^2</f>
      </c>
    </row>
    <row r="855">
      <c r="A855" t="n">
        <v>217633</v>
      </c>
      <c r="B855" t="s">
        <v>1672</v>
      </c>
      <c r="C855" t="s">
        <v>163</v>
      </c>
      <c r="D855" t="n">
        <v>22</v>
      </c>
      <c r="E855" t="n">
        <v>22222</v>
      </c>
      <c r="F855" t="n">
        <v>82</v>
      </c>
      <c r="G855" t="n">
        <v>15</v>
      </c>
      <c r="H855" t="n">
        <v>3.6629</v>
      </c>
      <c r="I855" t="n">
        <v>1.8</v>
      </c>
      <c r="J855" t="n">
        <v>68.2</v>
      </c>
      <c r="K855" t="str">
        <f>=IF(MOD(A855,10)&lt;7,"train","test")</f>
      </c>
      <c r="L855" s="5" t="str">
        <f>=$P$6+$P$7*D855+$P$8*E855+$P$9*F855+$P$10*G855+$P$11*H855+$P$12*I855</f>
      </c>
      <c r="M855" s="5" t="str">
        <f>=(J855-L855)^2</f>
      </c>
    </row>
    <row r="856">
      <c r="A856" t="n">
        <v>217721</v>
      </c>
      <c r="B856" t="s">
        <v>4550</v>
      </c>
      <c r="C856" t="s">
        <v>163</v>
      </c>
      <c r="D856" t="n">
        <v>63</v>
      </c>
      <c r="E856" t="n">
        <v>18146</v>
      </c>
      <c r="F856" t="n">
        <v>65</v>
      </c>
      <c r="G856" t="n">
        <v>14</v>
      </c>
      <c r="H856" t="n">
        <v>3.3377</v>
      </c>
      <c r="I856" t="n">
        <v>0.1</v>
      </c>
      <c r="J856" t="n">
        <v>21.1</v>
      </c>
      <c r="K856" t="str">
        <f>=IF(MOD(A856,10)&lt;7,"train","test")</f>
      </c>
      <c r="L856" s="5" t="str">
        <f>=$P$6+$P$7*D856+$P$8*E856+$P$9*F856+$P$10*G856+$P$11*H856+$P$12*I856</f>
      </c>
      <c r="M856" s="5" t="str">
        <f>=(J856-L856)^2</f>
      </c>
    </row>
    <row r="857">
      <c r="A857" t="n">
        <v>217776</v>
      </c>
      <c r="B857" t="s">
        <v>4552</v>
      </c>
      <c r="C857" t="s">
        <v>163</v>
      </c>
      <c r="D857" t="n">
        <v>29</v>
      </c>
      <c r="E857" t="n">
        <v>20336</v>
      </c>
      <c r="F857" t="n">
        <v>66</v>
      </c>
      <c r="G857" t="n">
        <v>12</v>
      </c>
      <c r="H857" t="n">
        <v>3.1255</v>
      </c>
      <c r="I857" t="n">
        <v>0.7</v>
      </c>
      <c r="J857" t="n">
        <v>53.2</v>
      </c>
      <c r="K857" t="str">
        <f>=IF(MOD(A857,10)&lt;7,"train","test")</f>
      </c>
      <c r="L857" s="5" t="str">
        <f>=$P$6+$P$7*D857+$P$8*E857+$P$9*F857+$P$10*G857+$P$11*H857+$P$12*I857</f>
      </c>
      <c r="M857" s="5" t="str">
        <f>=(J857-L857)^2</f>
      </c>
    </row>
    <row r="858">
      <c r="A858" t="n">
        <v>217864</v>
      </c>
      <c r="B858" t="s">
        <v>4560</v>
      </c>
      <c r="C858" t="s">
        <v>149</v>
      </c>
      <c r="D858" t="n">
        <v>19</v>
      </c>
      <c r="E858" t="n">
        <v>21041</v>
      </c>
      <c r="F858" t="n">
        <v>88</v>
      </c>
      <c r="G858" t="n">
        <v>11</v>
      </c>
      <c r="H858" t="n">
        <v>3.648</v>
      </c>
      <c r="I858" t="n">
        <v>1.9</v>
      </c>
      <c r="J858" t="n">
        <v>72.8</v>
      </c>
      <c r="K858" t="str">
        <f>=IF(MOD(A858,10)&lt;7,"train","test")</f>
      </c>
      <c r="L858" s="5" t="str">
        <f>=$P$6+$P$7*D858+$P$8*E858+$P$9*F858+$P$10*G858+$P$11*H858+$P$12*I858</f>
      </c>
      <c r="M858" s="5" t="str">
        <f>=(J858-L858)^2</f>
      </c>
    </row>
    <row r="859">
      <c r="A859" t="n">
        <v>217873</v>
      </c>
      <c r="B859" t="s">
        <v>4561</v>
      </c>
      <c r="C859" t="s">
        <v>163</v>
      </c>
      <c r="D859" t="n">
        <v>73</v>
      </c>
      <c r="E859" t="n">
        <v>21232</v>
      </c>
      <c r="F859" t="n">
        <v>79</v>
      </c>
      <c r="G859" t="n">
        <v>13</v>
      </c>
      <c r="H859" t="n">
        <v>3.3216</v>
      </c>
      <c r="I859" t="n">
        <v>0.5</v>
      </c>
      <c r="J859" t="n">
        <v>49.1</v>
      </c>
      <c r="K859" t="str">
        <f>=IF(MOD(A859,10)&lt;7,"train","test")</f>
      </c>
      <c r="L859" s="5" t="str">
        <f>=$P$6+$P$7*D859+$P$8*E859+$P$9*F859+$P$10*G859+$P$11*H859+$P$12*I859</f>
      </c>
      <c r="M859" s="5" t="str">
        <f>=(J859-L859)^2</f>
      </c>
    </row>
    <row r="860">
      <c r="A860" t="n">
        <v>217882</v>
      </c>
      <c r="B860" t="s">
        <v>4562</v>
      </c>
      <c r="C860" t="s">
        <v>149</v>
      </c>
      <c r="D860" t="n">
        <v>15</v>
      </c>
      <c r="E860" t="n">
        <v>24408</v>
      </c>
      <c r="F860" t="n">
        <v>93</v>
      </c>
      <c r="G860" t="n">
        <v>16</v>
      </c>
      <c r="H860" t="n">
        <v>4.4945</v>
      </c>
      <c r="I860" t="n">
        <v>3</v>
      </c>
      <c r="J860" t="n">
        <v>87.9</v>
      </c>
      <c r="K860" t="str">
        <f>=IF(MOD(A860,10)&lt;7,"train","test")</f>
      </c>
      <c r="L860" s="5" t="str">
        <f>=$P$6+$P$7*D860+$P$8*E860+$P$9*F860+$P$10*G860+$P$11*H860+$P$12*I860</f>
      </c>
      <c r="M860" s="5" t="str">
        <f>=(J860-L860)^2</f>
      </c>
    </row>
    <row r="861">
      <c r="A861" t="n">
        <v>217925</v>
      </c>
      <c r="B861" t="s">
        <v>4568</v>
      </c>
      <c r="C861" t="s">
        <v>163</v>
      </c>
      <c r="D861" t="n">
        <v>28</v>
      </c>
      <c r="E861" t="n">
        <v>21320</v>
      </c>
      <c r="F861" t="n">
        <v>66</v>
      </c>
      <c r="G861" t="n">
        <v>13</v>
      </c>
      <c r="H861" t="n">
        <v>3.5458</v>
      </c>
      <c r="I861" t="n">
        <v>1.7</v>
      </c>
      <c r="J861" t="n">
        <v>66.7</v>
      </c>
      <c r="K861" t="str">
        <f>=IF(MOD(A861,10)&lt;7,"train","test")</f>
      </c>
      <c r="L861" s="5" t="str">
        <f>=$P$6+$P$7*D861+$P$8*E861+$P$9*F861+$P$10*G861+$P$11*H861+$P$12*I861</f>
      </c>
      <c r="M861" s="5" t="str">
        <f>=(J861-L861)^2</f>
      </c>
    </row>
    <row r="862">
      <c r="A862" t="n">
        <v>217934</v>
      </c>
      <c r="B862" t="s">
        <v>593</v>
      </c>
      <c r="C862" t="s">
        <v>163</v>
      </c>
      <c r="D862" t="n">
        <v>53</v>
      </c>
      <c r="E862" t="n">
        <v>23920</v>
      </c>
      <c r="F862" t="n">
        <v>53</v>
      </c>
      <c r="G862" t="n">
        <v>11</v>
      </c>
      <c r="H862" t="n">
        <v>3.33</v>
      </c>
      <c r="I862" t="n">
        <v>1.7</v>
      </c>
      <c r="J862" t="n">
        <v>53.5</v>
      </c>
      <c r="K862" t="str">
        <f>=IF(MOD(A862,10)&lt;7,"train","test")</f>
      </c>
      <c r="L862" s="5" t="str">
        <f>=$P$6+$P$7*D862+$P$8*E862+$P$9*F862+$P$10*G862+$P$11*H862+$P$12*I862</f>
      </c>
      <c r="M862" s="5" t="str">
        <f>=(J862-L862)^2</f>
      </c>
    </row>
    <row r="863">
      <c r="A863" t="n">
        <v>217961</v>
      </c>
      <c r="B863" t="s">
        <v>4569</v>
      </c>
      <c r="C863" t="s">
        <v>163</v>
      </c>
      <c r="D863" t="n">
        <v>41</v>
      </c>
      <c r="E863" t="n">
        <v>19438</v>
      </c>
      <c r="F863" t="n">
        <v>68</v>
      </c>
      <c r="G863" t="n">
        <v>12</v>
      </c>
      <c r="H863" t="n">
        <v>3.3786</v>
      </c>
      <c r="I863" t="n">
        <v>3.3</v>
      </c>
      <c r="J863" t="n">
        <v>47.1</v>
      </c>
      <c r="K863" t="str">
        <f>=IF(MOD(A863,10)&lt;7,"train","test")</f>
      </c>
      <c r="L863" s="5" t="str">
        <f>=$P$6+$P$7*D863+$P$8*E863+$P$9*F863+$P$10*G863+$P$11*H863+$P$12*I863</f>
      </c>
      <c r="M863" s="5" t="str">
        <f>=(J863-L863)^2</f>
      </c>
    </row>
    <row r="864">
      <c r="A864" t="n">
        <v>218061</v>
      </c>
      <c r="B864" t="s">
        <v>4576</v>
      </c>
      <c r="C864" t="s">
        <v>149</v>
      </c>
      <c r="D864" t="n">
        <v>39</v>
      </c>
      <c r="E864" t="n">
        <v>11231</v>
      </c>
      <c r="F864" t="n">
        <v>69</v>
      </c>
      <c r="G864" t="n">
        <v>12</v>
      </c>
      <c r="H864" t="n">
        <v>3.6654</v>
      </c>
      <c r="I864" t="n">
        <v>2</v>
      </c>
      <c r="J864" t="n">
        <v>42.7</v>
      </c>
      <c r="K864" t="str">
        <f>=IF(MOD(A864,10)&lt;7,"train","test")</f>
      </c>
      <c r="L864" s="5" t="str">
        <f>=$P$6+$P$7*D864+$P$8*E864+$P$9*F864+$P$10*G864+$P$11*H864+$P$12*I864</f>
      </c>
      <c r="M864" s="5" t="str">
        <f>=(J864-L864)^2</f>
      </c>
    </row>
    <row r="865">
      <c r="A865" t="n">
        <v>218070</v>
      </c>
      <c r="B865" t="s">
        <v>4577</v>
      </c>
      <c r="C865" t="s">
        <v>163</v>
      </c>
      <c r="D865" t="n">
        <v>11</v>
      </c>
      <c r="E865" t="n">
        <v>32901</v>
      </c>
      <c r="F865" t="n">
        <v>91</v>
      </c>
      <c r="G865" t="n">
        <v>9</v>
      </c>
      <c r="H865" t="n">
        <v>3.4019</v>
      </c>
      <c r="I865" t="n">
        <v>3.7</v>
      </c>
      <c r="J865" t="n">
        <v>81.5</v>
      </c>
      <c r="K865" t="str">
        <f>=IF(MOD(A865,10)&lt;7,"train","test")</f>
      </c>
      <c r="L865" s="5" t="str">
        <f>=$P$6+$P$7*D865+$P$8*E865+$P$9*F865+$P$10*G865+$P$11*H865+$P$12*I865</f>
      </c>
      <c r="M865" s="5" t="str">
        <f>=(J865-L865)^2</f>
      </c>
    </row>
    <row r="866">
      <c r="A866" t="n">
        <v>218414</v>
      </c>
      <c r="B866" t="s">
        <v>4591</v>
      </c>
      <c r="C866" t="s">
        <v>163</v>
      </c>
      <c r="D866" t="n">
        <v>49</v>
      </c>
      <c r="E866" t="n">
        <v>20941</v>
      </c>
      <c r="F866" t="n">
        <v>70</v>
      </c>
      <c r="G866" t="n">
        <v>14</v>
      </c>
      <c r="H866" t="n">
        <v>3.1504</v>
      </c>
      <c r="I866" t="n">
        <v>0.6</v>
      </c>
      <c r="J866" t="n">
        <v>44.4</v>
      </c>
      <c r="K866" t="str">
        <f>=IF(MOD(A866,10)&lt;7,"train","test")</f>
      </c>
      <c r="L866" s="5" t="str">
        <f>=$P$6+$P$7*D866+$P$8*E866+$P$9*F866+$P$10*G866+$P$11*H866+$P$12*I866</f>
      </c>
      <c r="M866" s="5" t="str">
        <f>=(J866-L866)^2</f>
      </c>
    </row>
    <row r="867">
      <c r="A867" t="n">
        <v>218441</v>
      </c>
      <c r="B867" t="s">
        <v>4593</v>
      </c>
      <c r="C867" t="s">
        <v>163</v>
      </c>
      <c r="D867" t="n">
        <v>32</v>
      </c>
      <c r="E867" t="n">
        <v>20264</v>
      </c>
      <c r="F867" t="n">
        <v>69</v>
      </c>
      <c r="G867" t="n">
        <v>13</v>
      </c>
      <c r="H867" t="n">
        <v>3.3918</v>
      </c>
      <c r="I867" t="n">
        <v>0.8</v>
      </c>
      <c r="J867" t="n">
        <v>54.9</v>
      </c>
      <c r="K867" t="str">
        <f>=IF(MOD(A867,10)&lt;7,"train","test")</f>
      </c>
      <c r="L867" s="5" t="str">
        <f>=$P$6+$P$7*D867+$P$8*E867+$P$9*F867+$P$10*G867+$P$11*H867+$P$12*I867</f>
      </c>
      <c r="M867" s="5" t="str">
        <f>=(J867-L867)^2</f>
      </c>
    </row>
    <row r="868">
      <c r="A868" t="n">
        <v>218645</v>
      </c>
      <c r="B868" t="s">
        <v>4598</v>
      </c>
      <c r="C868" t="s">
        <v>149</v>
      </c>
      <c r="D868" t="n">
        <v>37</v>
      </c>
      <c r="E868" t="n">
        <v>11697</v>
      </c>
      <c r="F868" t="n">
        <v>64</v>
      </c>
      <c r="G868" t="n">
        <v>15</v>
      </c>
      <c r="H868" t="n">
        <v>3.678</v>
      </c>
      <c r="I868" t="n">
        <v>1.6</v>
      </c>
      <c r="J868" t="n">
        <v>40.1</v>
      </c>
      <c r="K868" t="str">
        <f>=IF(MOD(A868,10)&lt;7,"train","test")</f>
      </c>
      <c r="L868" s="5" t="str">
        <f>=$P$6+$P$7*D868+$P$8*E868+$P$9*F868+$P$10*G868+$P$11*H868+$P$12*I868</f>
      </c>
      <c r="M868" s="5" t="str">
        <f>=(J868-L868)^2</f>
      </c>
    </row>
    <row r="869">
      <c r="A869" t="n">
        <v>218654</v>
      </c>
      <c r="B869" t="s">
        <v>4600</v>
      </c>
      <c r="C869" t="s">
        <v>149</v>
      </c>
      <c r="D869" t="n">
        <v>40</v>
      </c>
      <c r="E869" t="n">
        <v>15781</v>
      </c>
      <c r="F869" t="n">
        <v>61</v>
      </c>
      <c r="G869" t="n">
        <v>14</v>
      </c>
      <c r="H869" t="n">
        <v>3.4033</v>
      </c>
      <c r="I869" t="n">
        <v>0.9</v>
      </c>
      <c r="J869" t="n">
        <v>38.6</v>
      </c>
      <c r="K869" t="str">
        <f>=IF(MOD(A869,10)&lt;7,"train","test")</f>
      </c>
      <c r="L869" s="5" t="str">
        <f>=$P$6+$P$7*D869+$P$8*E869+$P$9*F869+$P$10*G869+$P$11*H869+$P$12*I869</f>
      </c>
      <c r="M869" s="5" t="str">
        <f>=(J869-L869)^2</f>
      </c>
    </row>
    <row r="870">
      <c r="A870" t="n">
        <v>218663</v>
      </c>
      <c r="B870" t="s">
        <v>4601</v>
      </c>
      <c r="C870" t="s">
        <v>149</v>
      </c>
      <c r="D870" t="n">
        <v>19</v>
      </c>
      <c r="E870" t="n">
        <v>26068</v>
      </c>
      <c r="F870" t="n">
        <v>91</v>
      </c>
      <c r="G870" t="n">
        <v>18</v>
      </c>
      <c r="H870" t="n">
        <v>4.5889</v>
      </c>
      <c r="I870" t="n">
        <v>4.2</v>
      </c>
      <c r="J870" t="n">
        <v>77.7</v>
      </c>
      <c r="K870" t="str">
        <f>=IF(MOD(A870,10)&lt;7,"train","test")</f>
      </c>
      <c r="L870" s="5" t="str">
        <f>=$P$6+$P$7*D870+$P$8*E870+$P$9*F870+$P$10*G870+$P$11*H870+$P$12*I870</f>
      </c>
      <c r="M870" s="5" t="str">
        <f>=(J870-L870)^2</f>
      </c>
    </row>
    <row r="871">
      <c r="A871" t="n">
        <v>218724</v>
      </c>
      <c r="B871" t="s">
        <v>4606</v>
      </c>
      <c r="C871" t="s">
        <v>149</v>
      </c>
      <c r="D871" t="n">
        <v>27</v>
      </c>
      <c r="E871" t="n">
        <v>14453</v>
      </c>
      <c r="F871" t="n">
        <v>76</v>
      </c>
      <c r="G871" t="n">
        <v>16</v>
      </c>
      <c r="H871" t="n">
        <v>4.0481</v>
      </c>
      <c r="I871" t="n">
        <v>1.2</v>
      </c>
      <c r="J871" t="n">
        <v>50.8</v>
      </c>
      <c r="K871" t="str">
        <f>=IF(MOD(A871,10)&lt;7,"train","test")</f>
      </c>
      <c r="L871" s="5" t="str">
        <f>=$P$6+$P$7*D871+$P$8*E871+$P$9*F871+$P$10*G871+$P$11*H871+$P$12*I871</f>
      </c>
      <c r="M871" s="5" t="str">
        <f>=(J871-L871)^2</f>
      </c>
    </row>
    <row r="872">
      <c r="A872" t="n">
        <v>218733</v>
      </c>
      <c r="B872" t="s">
        <v>4607</v>
      </c>
      <c r="C872" t="s">
        <v>149</v>
      </c>
      <c r="D872" t="n">
        <v>68</v>
      </c>
      <c r="E872" t="n">
        <v>17928</v>
      </c>
      <c r="F872" t="n">
        <v>59</v>
      </c>
      <c r="G872" t="n">
        <v>19</v>
      </c>
      <c r="H872" t="n">
        <v>3.4799</v>
      </c>
      <c r="I872" t="n">
        <v>0.2</v>
      </c>
      <c r="J872" t="n">
        <v>29.4</v>
      </c>
      <c r="K872" t="str">
        <f>=IF(MOD(A872,10)&lt;7,"train","test")</f>
      </c>
      <c r="L872" s="5" t="str">
        <f>=$P$6+$P$7*D872+$P$8*E872+$P$9*F872+$P$10*G872+$P$11*H872+$P$12*I872</f>
      </c>
      <c r="M872" s="5" t="str">
        <f>=(J872-L872)^2</f>
      </c>
    </row>
    <row r="873">
      <c r="A873" t="n">
        <v>218742</v>
      </c>
      <c r="B873" t="s">
        <v>4608</v>
      </c>
      <c r="C873" t="s">
        <v>149</v>
      </c>
      <c r="D873" t="n">
        <v>45</v>
      </c>
      <c r="E873" t="n">
        <v>13794</v>
      </c>
      <c r="F873" t="n">
        <v>69</v>
      </c>
      <c r="G873" t="n">
        <v>15</v>
      </c>
      <c r="H873" t="n">
        <v>3.768</v>
      </c>
      <c r="I873" t="n">
        <v>3.4</v>
      </c>
      <c r="J873" t="n">
        <v>42.4</v>
      </c>
      <c r="K873" t="str">
        <f>=IF(MOD(A873,10)&lt;7,"train","test")</f>
      </c>
      <c r="L873" s="5" t="str">
        <f>=$P$6+$P$7*D873+$P$8*E873+$P$9*F873+$P$10*G873+$P$11*H873+$P$12*I873</f>
      </c>
      <c r="M873" s="5" t="str">
        <f>=(J873-L873)^2</f>
      </c>
    </row>
    <row r="874">
      <c r="A874" t="n">
        <v>218964</v>
      </c>
      <c r="B874" t="s">
        <v>4618</v>
      </c>
      <c r="C874" t="s">
        <v>149</v>
      </c>
      <c r="D874" t="n">
        <v>39</v>
      </c>
      <c r="E874" t="n">
        <v>16838</v>
      </c>
      <c r="F874" t="n">
        <v>73</v>
      </c>
      <c r="G874" t="n">
        <v>12</v>
      </c>
      <c r="H874" t="n">
        <v>3.745</v>
      </c>
      <c r="I874" t="n">
        <v>2.1</v>
      </c>
      <c r="J874" t="n">
        <v>61.2</v>
      </c>
      <c r="K874" t="str">
        <f>=IF(MOD(A874,10)&lt;7,"train","test")</f>
      </c>
      <c r="L874" s="5" t="str">
        <f>=$P$6+$P$7*D874+$P$8*E874+$P$9*F874+$P$10*G874+$P$11*H874+$P$12*I874</f>
      </c>
      <c r="M874" s="5" t="str">
        <f>=(J874-L874)^2</f>
      </c>
    </row>
    <row r="875">
      <c r="A875" t="n">
        <v>218973</v>
      </c>
      <c r="B875" t="s">
        <v>4619</v>
      </c>
      <c r="C875" t="s">
        <v>163</v>
      </c>
      <c r="D875" t="n">
        <v>15</v>
      </c>
      <c r="E875" t="n">
        <v>31061</v>
      </c>
      <c r="F875" t="n">
        <v>90</v>
      </c>
      <c r="G875" t="n">
        <v>12</v>
      </c>
      <c r="H875" t="n">
        <v>3.2702</v>
      </c>
      <c r="I875" t="n">
        <v>2.1</v>
      </c>
      <c r="J875" t="n">
        <v>80.8</v>
      </c>
      <c r="K875" t="str">
        <f>=IF(MOD(A875,10)&lt;7,"train","test")</f>
      </c>
      <c r="L875" s="5" t="str">
        <f>=$P$6+$P$7*D875+$P$8*E875+$P$9*F875+$P$10*G875+$P$11*H875+$P$12*I875</f>
      </c>
      <c r="M875" s="5" t="str">
        <f>=(J875-L875)^2</f>
      </c>
    </row>
    <row r="876">
      <c r="A876" t="n">
        <v>219000</v>
      </c>
      <c r="B876" t="s">
        <v>4621</v>
      </c>
      <c r="C876" t="s">
        <v>163</v>
      </c>
      <c r="D876" t="n">
        <v>16</v>
      </c>
      <c r="E876" t="n">
        <v>25280</v>
      </c>
      <c r="F876" t="n">
        <v>84</v>
      </c>
      <c r="G876" t="n">
        <v>11</v>
      </c>
      <c r="H876" t="n">
        <v>3.4133</v>
      </c>
      <c r="I876" t="n">
        <v>2</v>
      </c>
      <c r="J876" t="n">
        <v>75.6</v>
      </c>
      <c r="K876" t="str">
        <f>=IF(MOD(A876,10)&lt;7,"train","test")</f>
      </c>
      <c r="L876" s="5" t="str">
        <f>=$P$6+$P$7*D876+$P$8*E876+$P$9*F876+$P$10*G876+$P$11*H876+$P$12*I876</f>
      </c>
      <c r="M876" s="5" t="str">
        <f>=(J876-L876)^2</f>
      </c>
    </row>
    <row r="877">
      <c r="A877" t="n">
        <v>219046</v>
      </c>
      <c r="B877" t="s">
        <v>4626</v>
      </c>
      <c r="C877" t="s">
        <v>149</v>
      </c>
      <c r="D877" t="n">
        <v>18</v>
      </c>
      <c r="E877" t="n">
        <v>16474</v>
      </c>
      <c r="F877" t="n">
        <v>72</v>
      </c>
      <c r="G877" t="n">
        <v>17</v>
      </c>
      <c r="H877" t="n">
        <v>3.7493</v>
      </c>
      <c r="I877" t="n">
        <v>0.9</v>
      </c>
      <c r="J877" t="n">
        <v>40.2</v>
      </c>
      <c r="K877" t="str">
        <f>=IF(MOD(A877,10)&lt;7,"train","test")</f>
      </c>
      <c r="L877" s="5" t="str">
        <f>=$P$6+$P$7*D877+$P$8*E877+$P$9*F877+$P$10*G877+$P$11*H877+$P$12*I877</f>
      </c>
      <c r="M877" s="5" t="str">
        <f>=(J877-L877)^2</f>
      </c>
    </row>
    <row r="878">
      <c r="A878" t="n">
        <v>219082</v>
      </c>
      <c r="B878" t="s">
        <v>4628</v>
      </c>
      <c r="C878" t="s">
        <v>149</v>
      </c>
      <c r="D878" t="n">
        <v>16</v>
      </c>
      <c r="E878" t="n">
        <v>19115</v>
      </c>
      <c r="F878" t="n">
        <v>75</v>
      </c>
      <c r="G878" t="n">
        <v>19</v>
      </c>
      <c r="H878" t="n">
        <v>3.6872</v>
      </c>
      <c r="I878" t="n">
        <v>1.9</v>
      </c>
      <c r="J878" t="n">
        <v>47.7</v>
      </c>
      <c r="K878" t="str">
        <f>=IF(MOD(A878,10)&lt;7,"train","test")</f>
      </c>
      <c r="L878" s="5" t="str">
        <f>=$P$6+$P$7*D878+$P$8*E878+$P$9*F878+$P$10*G878+$P$11*H878+$P$12*I878</f>
      </c>
      <c r="M878" s="5" t="str">
        <f>=(J878-L878)^2</f>
      </c>
    </row>
    <row r="879">
      <c r="A879" t="n">
        <v>219091</v>
      </c>
      <c r="B879" t="s">
        <v>4629</v>
      </c>
      <c r="C879" t="s">
        <v>163</v>
      </c>
      <c r="D879" t="n">
        <v>26</v>
      </c>
      <c r="E879" t="n">
        <v>21901</v>
      </c>
      <c r="F879" t="n">
        <v>69</v>
      </c>
      <c r="G879" t="n">
        <v>12</v>
      </c>
      <c r="H879" t="n">
        <v>2.9974</v>
      </c>
      <c r="I879" t="n">
        <v>0.7</v>
      </c>
      <c r="J879" t="n">
        <v>39.5</v>
      </c>
      <c r="K879" t="str">
        <f>=IF(MOD(A879,10)&lt;7,"train","test")</f>
      </c>
      <c r="L879" s="5" t="str">
        <f>=$P$6+$P$7*D879+$P$8*E879+$P$9*F879+$P$10*G879+$P$11*H879+$P$12*I879</f>
      </c>
      <c r="M879" s="5" t="str">
        <f>=(J879-L879)^2</f>
      </c>
    </row>
    <row r="880">
      <c r="A880" t="n">
        <v>219356</v>
      </c>
      <c r="B880" t="s">
        <v>4644</v>
      </c>
      <c r="C880" t="s">
        <v>149</v>
      </c>
      <c r="D880" t="n">
        <v>16</v>
      </c>
      <c r="E880" t="n">
        <v>18233</v>
      </c>
      <c r="F880" t="n">
        <v>83</v>
      </c>
      <c r="G880" t="n">
        <v>17</v>
      </c>
      <c r="H880" t="n">
        <v>4.134</v>
      </c>
      <c r="I880" t="n">
        <v>1.3</v>
      </c>
      <c r="J880" t="n">
        <v>58.9</v>
      </c>
      <c r="K880" t="str">
        <f>=IF(MOD(A880,10)&lt;7,"train","test")</f>
      </c>
      <c r="L880" s="5" t="str">
        <f>=$P$6+$P$7*D880+$P$8*E880+$P$9*F880+$P$10*G880+$P$11*H880+$P$12*I880</f>
      </c>
      <c r="M880" s="5" t="str">
        <f>=(J880-L880)^2</f>
      </c>
    </row>
    <row r="881">
      <c r="A881" t="n">
        <v>219383</v>
      </c>
      <c r="B881" t="s">
        <v>4648</v>
      </c>
      <c r="C881" t="s">
        <v>163</v>
      </c>
      <c r="D881" t="n">
        <v>29</v>
      </c>
      <c r="E881" t="n">
        <v>21049</v>
      </c>
      <c r="F881" t="n">
        <v>75</v>
      </c>
      <c r="G881" t="n">
        <v>17</v>
      </c>
      <c r="H881" t="n">
        <v>3.2636</v>
      </c>
      <c r="I881" t="n">
        <v>1.2</v>
      </c>
      <c r="J881" t="n">
        <v>60.1</v>
      </c>
      <c r="K881" t="str">
        <f>=IF(MOD(A881,10)&lt;7,"train","test")</f>
      </c>
      <c r="L881" s="5" t="str">
        <f>=$P$6+$P$7*D881+$P$8*E881+$P$9*F881+$P$10*G881+$P$11*H881+$P$12*I881</f>
      </c>
      <c r="M881" s="5" t="str">
        <f>=(J881-L881)^2</f>
      </c>
    </row>
    <row r="882">
      <c r="A882" t="n">
        <v>219471</v>
      </c>
      <c r="B882" t="s">
        <v>4654</v>
      </c>
      <c r="C882" t="s">
        <v>149</v>
      </c>
      <c r="D882" t="n">
        <v>18</v>
      </c>
      <c r="E882" t="n">
        <v>18466</v>
      </c>
      <c r="F882" t="n">
        <v>80</v>
      </c>
      <c r="G882" t="n">
        <v>14</v>
      </c>
      <c r="H882" t="n">
        <v>4.0953</v>
      </c>
      <c r="I882" t="n">
        <v>1.3</v>
      </c>
      <c r="J882" t="n">
        <v>61.1</v>
      </c>
      <c r="K882" t="str">
        <f>=IF(MOD(A882,10)&lt;7,"train","test")</f>
      </c>
      <c r="L882" s="5" t="str">
        <f>=$P$6+$P$7*D882+$P$8*E882+$P$9*F882+$P$10*G882+$P$11*H882+$P$12*I882</f>
      </c>
      <c r="M882" s="5" t="str">
        <f>=(J882-L882)^2</f>
      </c>
    </row>
    <row r="883">
      <c r="A883" t="n">
        <v>219602</v>
      </c>
      <c r="B883" t="s">
        <v>4662</v>
      </c>
      <c r="C883" t="s">
        <v>149</v>
      </c>
      <c r="D883" t="n">
        <v>46</v>
      </c>
      <c r="E883" t="n">
        <v>14679</v>
      </c>
      <c r="F883" t="n">
        <v>67</v>
      </c>
      <c r="G883" t="n">
        <v>15</v>
      </c>
      <c r="H883" t="n">
        <v>4.0538</v>
      </c>
      <c r="I883" t="n">
        <v>2.6</v>
      </c>
      <c r="J883" t="n">
        <v>42.5</v>
      </c>
      <c r="K883" t="str">
        <f>=IF(MOD(A883,10)&lt;7,"train","test")</f>
      </c>
      <c r="L883" s="5" t="str">
        <f>=$P$6+$P$7*D883+$P$8*E883+$P$9*F883+$P$10*G883+$P$11*H883+$P$12*I883</f>
      </c>
      <c r="M883" s="5" t="str">
        <f>=(J883-L883)^2</f>
      </c>
    </row>
    <row r="884">
      <c r="A884" t="n">
        <v>219790</v>
      </c>
      <c r="B884" t="s">
        <v>4667</v>
      </c>
      <c r="C884" t="s">
        <v>163</v>
      </c>
      <c r="D884" t="n">
        <v>22</v>
      </c>
      <c r="E884" t="n">
        <v>17105</v>
      </c>
      <c r="F884" t="n">
        <v>65</v>
      </c>
      <c r="G884" t="n">
        <v>13</v>
      </c>
      <c r="H884" t="n">
        <v>3.4143</v>
      </c>
      <c r="I884" t="n">
        <v>1.5</v>
      </c>
      <c r="J884" t="n">
        <v>54</v>
      </c>
      <c r="K884" t="str">
        <f>=IF(MOD(A884,10)&lt;7,"train","test")</f>
      </c>
      <c r="L884" s="5" t="str">
        <f>=$P$6+$P$7*D884+$P$8*E884+$P$9*F884+$P$10*G884+$P$11*H884+$P$12*I884</f>
      </c>
      <c r="M884" s="5" t="str">
        <f>=(J884-L884)^2</f>
      </c>
    </row>
    <row r="885">
      <c r="A885" t="n">
        <v>219806</v>
      </c>
      <c r="B885" t="s">
        <v>4668</v>
      </c>
      <c r="C885" t="s">
        <v>163</v>
      </c>
      <c r="D885" t="n">
        <v>39</v>
      </c>
      <c r="E885" t="n">
        <v>19755</v>
      </c>
      <c r="F885" t="n">
        <v>74</v>
      </c>
      <c r="G885" t="n">
        <v>12</v>
      </c>
      <c r="H885" t="n">
        <v>3.5</v>
      </c>
      <c r="I885" t="n">
        <v>1</v>
      </c>
      <c r="J885" t="n">
        <v>46.6</v>
      </c>
      <c r="K885" t="str">
        <f>=IF(MOD(A885,10)&lt;7,"train","test")</f>
      </c>
      <c r="L885" s="5" t="str">
        <f>=$P$6+$P$7*D885+$P$8*E885+$P$9*F885+$P$10*G885+$P$11*H885+$P$12*I885</f>
      </c>
      <c r="M885" s="5" t="str">
        <f>=(J885-L885)^2</f>
      </c>
    </row>
    <row r="886">
      <c r="A886" t="n">
        <v>219833</v>
      </c>
      <c r="B886" t="s">
        <v>4671</v>
      </c>
      <c r="C886" t="s">
        <v>163</v>
      </c>
      <c r="D886" t="n">
        <v>31</v>
      </c>
      <c r="E886" t="n">
        <v>17068</v>
      </c>
      <c r="F886" t="n">
        <v>73</v>
      </c>
      <c r="G886" t="n">
        <v>9</v>
      </c>
      <c r="H886" t="n">
        <v>3.3967</v>
      </c>
      <c r="I886" t="n">
        <v>2.6</v>
      </c>
      <c r="J886" t="n">
        <v>56</v>
      </c>
      <c r="K886" t="str">
        <f>=IF(MOD(A886,10)&lt;7,"train","test")</f>
      </c>
      <c r="L886" s="5" t="str">
        <f>=$P$6+$P$7*D886+$P$8*E886+$P$9*F886+$P$10*G886+$P$11*H886+$P$12*I886</f>
      </c>
      <c r="M886" s="5" t="str">
        <f>=(J886-L886)^2</f>
      </c>
    </row>
    <row r="887">
      <c r="A887" t="n">
        <v>219976</v>
      </c>
      <c r="B887" t="s">
        <v>4678</v>
      </c>
      <c r="C887" t="s">
        <v>163</v>
      </c>
      <c r="D887" t="n">
        <v>21</v>
      </c>
      <c r="E887" t="n">
        <v>27386</v>
      </c>
      <c r="F887" t="n">
        <v>86</v>
      </c>
      <c r="G887" t="n">
        <v>13</v>
      </c>
      <c r="H887" t="n">
        <v>3.7551</v>
      </c>
      <c r="I887" t="n">
        <v>3.3</v>
      </c>
      <c r="J887" t="n">
        <v>68.7</v>
      </c>
      <c r="K887" t="str">
        <f>=IF(MOD(A887,10)&lt;7,"train","test")</f>
      </c>
      <c r="L887" s="5" t="str">
        <f>=$P$6+$P$7*D887+$P$8*E887+$P$9*F887+$P$10*G887+$P$11*H887+$P$12*I887</f>
      </c>
      <c r="M887" s="5" t="str">
        <f>=(J887-L887)^2</f>
      </c>
    </row>
    <row r="888">
      <c r="A888" t="n">
        <v>220075</v>
      </c>
      <c r="B888" t="s">
        <v>4683</v>
      </c>
      <c r="C888" t="s">
        <v>149</v>
      </c>
      <c r="D888" t="n">
        <v>35</v>
      </c>
      <c r="E888" t="n">
        <v>16033</v>
      </c>
      <c r="F888" t="n">
        <v>74</v>
      </c>
      <c r="G888" t="n">
        <v>18</v>
      </c>
      <c r="H888" t="n">
        <v>4.1839</v>
      </c>
      <c r="I888" t="n">
        <v>2.2</v>
      </c>
      <c r="J888" t="n">
        <v>49.9</v>
      </c>
      <c r="K888" t="str">
        <f>=IF(MOD(A888,10)&lt;7,"train","test")</f>
      </c>
      <c r="L888" s="5" t="str">
        <f>=$P$6+$P$7*D888+$P$8*E888+$P$9*F888+$P$10*G888+$P$11*H888+$P$12*I888</f>
      </c>
      <c r="M888" s="5" t="str">
        <f>=(J888-L888)^2</f>
      </c>
    </row>
    <row r="889">
      <c r="A889" t="n">
        <v>220181</v>
      </c>
      <c r="B889" t="s">
        <v>4689</v>
      </c>
      <c r="C889" t="s">
        <v>163</v>
      </c>
      <c r="D889" t="n">
        <v>48</v>
      </c>
      <c r="E889" t="n">
        <v>19836</v>
      </c>
      <c r="F889" t="n">
        <v>73</v>
      </c>
      <c r="G889" t="n">
        <v>11</v>
      </c>
      <c r="H889" t="n">
        <v>3.0398</v>
      </c>
      <c r="I889" t="n">
        <v>0.2</v>
      </c>
      <c r="J889" t="n">
        <v>43.5</v>
      </c>
      <c r="K889" t="str">
        <f>=IF(MOD(A889,10)&lt;7,"train","test")</f>
      </c>
      <c r="L889" s="5" t="str">
        <f>=$P$6+$P$7*D889+$P$8*E889+$P$9*F889+$P$10*G889+$P$11*H889+$P$12*I889</f>
      </c>
      <c r="M889" s="5" t="str">
        <f>=(J889-L889)^2</f>
      </c>
    </row>
    <row r="890">
      <c r="A890" t="n">
        <v>220206</v>
      </c>
      <c r="B890" t="s">
        <v>4690</v>
      </c>
      <c r="C890" t="s">
        <v>163</v>
      </c>
      <c r="D890" t="n">
        <v>27</v>
      </c>
      <c r="E890" t="n">
        <v>19214</v>
      </c>
      <c r="F890" t="n">
        <v>65</v>
      </c>
      <c r="G890" t="n">
        <v>9</v>
      </c>
      <c r="H890" t="n">
        <v>2.6294</v>
      </c>
      <c r="I890" t="n">
        <v>1.6</v>
      </c>
      <c r="J890" t="n">
        <v>58.3</v>
      </c>
      <c r="K890" t="str">
        <f>=IF(MOD(A890,10)&lt;7,"train","test")</f>
      </c>
      <c r="L890" s="5" t="str">
        <f>=$P$6+$P$7*D890+$P$8*E890+$P$9*F890+$P$10*G890+$P$11*H890+$P$12*I890</f>
      </c>
      <c r="M890" s="5" t="str">
        <f>=(J890-L890)^2</f>
      </c>
    </row>
    <row r="891">
      <c r="A891" t="n">
        <v>220215</v>
      </c>
      <c r="B891" t="s">
        <v>4692</v>
      </c>
      <c r="C891" t="s">
        <v>163</v>
      </c>
      <c r="D891" t="n">
        <v>22</v>
      </c>
      <c r="E891" t="n">
        <v>18267</v>
      </c>
      <c r="F891" t="n">
        <v>81</v>
      </c>
      <c r="G891" t="n">
        <v>13</v>
      </c>
      <c r="H891" t="n">
        <v>3.3952</v>
      </c>
      <c r="I891" t="n">
        <v>1.2</v>
      </c>
      <c r="J891" t="n">
        <v>68.4</v>
      </c>
      <c r="K891" t="str">
        <f>=IF(MOD(A891,10)&lt;7,"train","test")</f>
      </c>
      <c r="L891" s="5" t="str">
        <f>=$P$6+$P$7*D891+$P$8*E891+$P$9*F891+$P$10*G891+$P$11*H891+$P$12*I891</f>
      </c>
      <c r="M891" s="5" t="str">
        <f>=(J891-L891)^2</f>
      </c>
    </row>
    <row r="892">
      <c r="A892" t="n">
        <v>220473</v>
      </c>
      <c r="B892" t="s">
        <v>4702</v>
      </c>
      <c r="C892" t="s">
        <v>163</v>
      </c>
      <c r="D892" t="n">
        <v>38</v>
      </c>
      <c r="E892" t="n">
        <v>20713</v>
      </c>
      <c r="F892" t="n">
        <v>74</v>
      </c>
      <c r="G892" t="n">
        <v>11</v>
      </c>
      <c r="H892" t="n">
        <v>3.0577</v>
      </c>
      <c r="I892" t="n">
        <v>0.5</v>
      </c>
      <c r="J892" t="n">
        <v>62.7</v>
      </c>
      <c r="K892" t="str">
        <f>=IF(MOD(A892,10)&lt;7,"train","test")</f>
      </c>
      <c r="L892" s="5" t="str">
        <f>=$P$6+$P$7*D892+$P$8*E892+$P$9*F892+$P$10*G892+$P$11*H892+$P$12*I892</f>
      </c>
      <c r="M892" s="5" t="str">
        <f>=(J892-L892)^2</f>
      </c>
    </row>
    <row r="893">
      <c r="A893" t="n">
        <v>220516</v>
      </c>
      <c r="B893" t="s">
        <v>4705</v>
      </c>
      <c r="C893" t="s">
        <v>163</v>
      </c>
      <c r="D893" t="n">
        <v>42</v>
      </c>
      <c r="E893" t="n">
        <v>23282</v>
      </c>
      <c r="F893" t="n">
        <v>60</v>
      </c>
      <c r="G893" t="n">
        <v>12</v>
      </c>
      <c r="H893" t="n">
        <v>3.2591</v>
      </c>
      <c r="I893" t="n">
        <v>1.3</v>
      </c>
      <c r="J893" t="n">
        <v>47.4</v>
      </c>
      <c r="K893" t="str">
        <f>=IF(MOD(A893,10)&lt;7,"train","test")</f>
      </c>
      <c r="L893" s="5" t="str">
        <f>=$P$6+$P$7*D893+$P$8*E893+$P$9*F893+$P$10*G893+$P$11*H893+$P$12*I893</f>
      </c>
      <c r="M893" s="5" t="str">
        <f>=(J893-L893)^2</f>
      </c>
    </row>
    <row r="894">
      <c r="A894" t="n">
        <v>220552</v>
      </c>
      <c r="B894" t="s">
        <v>4706</v>
      </c>
      <c r="C894" t="s">
        <v>189</v>
      </c>
      <c r="D894" t="n">
        <v>50</v>
      </c>
      <c r="E894" t="n">
        <v>16584</v>
      </c>
      <c r="F894" t="n">
        <v>62</v>
      </c>
      <c r="G894" t="n">
        <v>23</v>
      </c>
      <c r="H894" t="n">
        <v>4.1075</v>
      </c>
      <c r="I894" t="n">
        <v>1.7</v>
      </c>
      <c r="J894" t="n">
        <v>27.5</v>
      </c>
      <c r="K894" t="str">
        <f>=IF(MOD(A894,10)&lt;7,"train","test")</f>
      </c>
      <c r="L894" s="5" t="str">
        <f>=$P$6+$P$7*D894+$P$8*E894+$P$9*F894+$P$10*G894+$P$11*H894+$P$12*I894</f>
      </c>
      <c r="M894" s="5" t="str">
        <f>=(J894-L894)^2</f>
      </c>
    </row>
    <row r="895">
      <c r="A895" t="n">
        <v>220604</v>
      </c>
      <c r="B895" t="s">
        <v>4708</v>
      </c>
      <c r="C895" t="s">
        <v>163</v>
      </c>
      <c r="D895" t="n">
        <v>71</v>
      </c>
      <c r="E895" t="n">
        <v>8362</v>
      </c>
      <c r="F895" t="n">
        <v>60</v>
      </c>
      <c r="G895" t="n">
        <v>9</v>
      </c>
      <c r="H895" t="n">
        <v>2.8739</v>
      </c>
      <c r="I895" t="n">
        <v>0</v>
      </c>
      <c r="J895" t="n">
        <v>25</v>
      </c>
      <c r="K895" t="str">
        <f>=IF(MOD(A895,10)&lt;7,"train","test")</f>
      </c>
      <c r="L895" s="5" t="str">
        <f>=$P$6+$P$7*D895+$P$8*E895+$P$9*F895+$P$10*G895+$P$11*H895+$P$12*I895</f>
      </c>
      <c r="M895" s="5" t="str">
        <f>=(J895-L895)^2</f>
      </c>
    </row>
    <row r="896">
      <c r="A896" t="n">
        <v>220613</v>
      </c>
      <c r="B896" t="s">
        <v>4709</v>
      </c>
      <c r="C896" t="s">
        <v>163</v>
      </c>
      <c r="D896" t="n">
        <v>27</v>
      </c>
      <c r="E896" t="n">
        <v>20222</v>
      </c>
      <c r="F896" t="n">
        <v>81</v>
      </c>
      <c r="G896" t="n">
        <v>12</v>
      </c>
      <c r="H896" t="n">
        <v>3.6598</v>
      </c>
      <c r="I896" t="n">
        <v>1.5</v>
      </c>
      <c r="J896" t="n">
        <v>60.7</v>
      </c>
      <c r="K896" t="str">
        <f>=IF(MOD(A896,10)&lt;7,"train","test")</f>
      </c>
      <c r="L896" s="5" t="str">
        <f>=$P$6+$P$7*D896+$P$8*E896+$P$9*F896+$P$10*G896+$P$11*H896+$P$12*I896</f>
      </c>
      <c r="M896" s="5" t="str">
        <f>=(J896-L896)^2</f>
      </c>
    </row>
    <row r="897">
      <c r="A897" t="n">
        <v>220631</v>
      </c>
      <c r="B897" t="s">
        <v>4710</v>
      </c>
      <c r="C897" t="s">
        <v>163</v>
      </c>
      <c r="D897" t="n">
        <v>36</v>
      </c>
      <c r="E897" t="n">
        <v>19401</v>
      </c>
      <c r="F897" t="n">
        <v>69</v>
      </c>
      <c r="G897" t="n">
        <v>9</v>
      </c>
      <c r="H897" t="n">
        <v>3.7795</v>
      </c>
      <c r="I897" t="n">
        <v>2.8</v>
      </c>
      <c r="J897" t="n">
        <v>50</v>
      </c>
      <c r="K897" t="str">
        <f>=IF(MOD(A897,10)&lt;7,"train","test")</f>
      </c>
      <c r="L897" s="5" t="str">
        <f>=$P$6+$P$7*D897+$P$8*E897+$P$9*F897+$P$10*G897+$P$11*H897+$P$12*I897</f>
      </c>
      <c r="M897" s="5" t="str">
        <f>=(J897-L897)^2</f>
      </c>
    </row>
    <row r="898">
      <c r="A898" t="n">
        <v>220701</v>
      </c>
      <c r="B898" t="s">
        <v>4713</v>
      </c>
      <c r="C898" t="s">
        <v>149</v>
      </c>
      <c r="D898" t="n">
        <v>33</v>
      </c>
      <c r="E898" t="n">
        <v>15642</v>
      </c>
      <c r="F898" t="n">
        <v>64</v>
      </c>
      <c r="G898" t="n">
        <v>13</v>
      </c>
      <c r="H898" t="n">
        <v>3.017</v>
      </c>
      <c r="I898" t="n">
        <v>1</v>
      </c>
      <c r="J898" t="n">
        <v>33.6</v>
      </c>
      <c r="K898" t="str">
        <f>=IF(MOD(A898,10)&lt;7,"train","test")</f>
      </c>
      <c r="L898" s="5" t="str">
        <f>=$P$6+$P$7*D898+$P$8*E898+$P$9*F898+$P$10*G898+$P$11*H898+$P$12*I898</f>
      </c>
      <c r="M898" s="5" t="str">
        <f>=(J898-L898)^2</f>
      </c>
    </row>
    <row r="899">
      <c r="A899" t="n">
        <v>220710</v>
      </c>
      <c r="B899" t="s">
        <v>4715</v>
      </c>
      <c r="C899" t="s">
        <v>163</v>
      </c>
      <c r="D899" t="n">
        <v>35</v>
      </c>
      <c r="E899" t="n">
        <v>20990</v>
      </c>
      <c r="F899" t="n">
        <v>69</v>
      </c>
      <c r="G899" t="n">
        <v>12</v>
      </c>
      <c r="H899" t="n">
        <v>3.0671</v>
      </c>
      <c r="I899" t="n">
        <v>1.1</v>
      </c>
      <c r="J899" t="n">
        <v>47.2</v>
      </c>
      <c r="K899" t="str">
        <f>=IF(MOD(A899,10)&lt;7,"train","test")</f>
      </c>
      <c r="L899" s="5" t="str">
        <f>=$P$6+$P$7*D899+$P$8*E899+$P$9*F899+$P$10*G899+$P$11*H899+$P$12*I899</f>
      </c>
      <c r="M899" s="5" t="str">
        <f>=(J899-L899)^2</f>
      </c>
    </row>
    <row r="900">
      <c r="A900" t="n">
        <v>220862</v>
      </c>
      <c r="B900" t="s">
        <v>4721</v>
      </c>
      <c r="C900" t="s">
        <v>149</v>
      </c>
      <c r="D900" t="n">
        <v>40</v>
      </c>
      <c r="E900" t="n">
        <v>13656</v>
      </c>
      <c r="F900" t="n">
        <v>71</v>
      </c>
      <c r="G900" t="n">
        <v>17</v>
      </c>
      <c r="H900" t="n">
        <v>4.4052</v>
      </c>
      <c r="I900" t="n">
        <v>5</v>
      </c>
      <c r="J900" t="n">
        <v>49.4</v>
      </c>
      <c r="K900" t="str">
        <f>=IF(MOD(A900,10)&lt;7,"train","test")</f>
      </c>
      <c r="L900" s="5" t="str">
        <f>=$P$6+$P$7*D900+$P$8*E900+$P$9*F900+$P$10*G900+$P$11*H900+$P$12*I900</f>
      </c>
      <c r="M900" s="5" t="str">
        <f>=(J900-L900)^2</f>
      </c>
    </row>
    <row r="901">
      <c r="A901" t="n">
        <v>221351</v>
      </c>
      <c r="B901" t="s">
        <v>4736</v>
      </c>
      <c r="C901" t="s">
        <v>163</v>
      </c>
      <c r="D901" t="n">
        <v>15</v>
      </c>
      <c r="E901" t="n">
        <v>30590</v>
      </c>
      <c r="F901" t="n">
        <v>91</v>
      </c>
      <c r="G901" t="n">
        <v>11</v>
      </c>
      <c r="H901" t="n">
        <v>3.3286</v>
      </c>
      <c r="I901" t="n">
        <v>7.3</v>
      </c>
      <c r="J901" t="n">
        <v>81.6</v>
      </c>
      <c r="K901" t="str">
        <f>=IF(MOD(A901,10)&lt;7,"train","test")</f>
      </c>
      <c r="L901" s="5" t="str">
        <f>=$P$6+$P$7*D901+$P$8*E901+$P$9*F901+$P$10*G901+$P$11*H901+$P$12*I901</f>
      </c>
      <c r="M901" s="5" t="str">
        <f>=(J901-L901)^2</f>
      </c>
    </row>
    <row r="902">
      <c r="A902" t="n">
        <v>221661</v>
      </c>
      <c r="B902" t="s">
        <v>4752</v>
      </c>
      <c r="C902" t="s">
        <v>163</v>
      </c>
      <c r="D902" t="n">
        <v>31</v>
      </c>
      <c r="E902" t="n">
        <v>25374</v>
      </c>
      <c r="F902" t="n">
        <v>82</v>
      </c>
      <c r="G902" t="n">
        <v>16</v>
      </c>
      <c r="H902" t="n">
        <v>3.6155</v>
      </c>
      <c r="I902" t="n">
        <v>12.3</v>
      </c>
      <c r="J902" t="n">
        <v>61.9</v>
      </c>
      <c r="K902" t="str">
        <f>=IF(MOD(A902,10)&lt;7,"train","test")</f>
      </c>
      <c r="L902" s="5" t="str">
        <f>=$P$6+$P$7*D902+$P$8*E902+$P$9*F902+$P$10*G902+$P$11*H902+$P$12*I902</f>
      </c>
      <c r="M902" s="5" t="str">
        <f>=(J902-L902)^2</f>
      </c>
    </row>
    <row r="903">
      <c r="A903" t="n">
        <v>221731</v>
      </c>
      <c r="B903" t="s">
        <v>4755</v>
      </c>
      <c r="C903" t="s">
        <v>163</v>
      </c>
      <c r="D903" t="n">
        <v>38</v>
      </c>
      <c r="E903" t="n">
        <v>16414</v>
      </c>
      <c r="F903" t="n">
        <v>64</v>
      </c>
      <c r="G903" t="n">
        <v>12</v>
      </c>
      <c r="H903" t="n">
        <v>3.0792</v>
      </c>
      <c r="I903" t="n">
        <v>1.1</v>
      </c>
      <c r="J903" t="n">
        <v>43.6</v>
      </c>
      <c r="K903" t="str">
        <f>=IF(MOD(A903,10)&lt;7,"train","test")</f>
      </c>
      <c r="L903" s="5" t="str">
        <f>=$P$6+$P$7*D903+$P$8*E903+$P$9*F903+$P$10*G903+$P$11*H903+$P$12*I903</f>
      </c>
      <c r="M903" s="5" t="str">
        <f>=(J903-L903)^2</f>
      </c>
    </row>
    <row r="904">
      <c r="A904" t="n">
        <v>221740</v>
      </c>
      <c r="B904" t="s">
        <v>4756</v>
      </c>
      <c r="C904" t="s">
        <v>149</v>
      </c>
      <c r="D904" t="n">
        <v>32</v>
      </c>
      <c r="E904" t="n">
        <v>13801</v>
      </c>
      <c r="F904" t="n">
        <v>74</v>
      </c>
      <c r="G904" t="n">
        <v>17</v>
      </c>
      <c r="H904" t="n">
        <v>4.0872</v>
      </c>
      <c r="I904" t="n">
        <v>2.8</v>
      </c>
      <c r="J904" t="n">
        <v>53.1</v>
      </c>
      <c r="K904" t="str">
        <f>=IF(MOD(A904,10)&lt;7,"train","test")</f>
      </c>
      <c r="L904" s="5" t="str">
        <f>=$P$6+$P$7*D904+$P$8*E904+$P$9*F904+$P$10*G904+$P$11*H904+$P$12*I904</f>
      </c>
      <c r="M904" s="5" t="str">
        <f>=(J904-L904)^2</f>
      </c>
    </row>
    <row r="905">
      <c r="A905" t="n">
        <v>221892</v>
      </c>
      <c r="B905" t="s">
        <v>4763</v>
      </c>
      <c r="C905" t="s">
        <v>163</v>
      </c>
      <c r="D905" t="n">
        <v>30</v>
      </c>
      <c r="E905" t="n">
        <v>16222</v>
      </c>
      <c r="F905" t="n">
        <v>75</v>
      </c>
      <c r="G905" t="n">
        <v>22</v>
      </c>
      <c r="H905" t="n">
        <v>3.6249</v>
      </c>
      <c r="I905" t="n">
        <v>2</v>
      </c>
      <c r="J905" t="n">
        <v>54.2</v>
      </c>
      <c r="K905" t="str">
        <f>=IF(MOD(A905,10)&lt;7,"train","test")</f>
      </c>
      <c r="L905" s="5" t="str">
        <f>=$P$6+$P$7*D905+$P$8*E905+$P$9*F905+$P$10*G905+$P$11*H905+$P$12*I905</f>
      </c>
      <c r="M905" s="5" t="str">
        <f>=(J905-L905)^2</f>
      </c>
    </row>
    <row r="906">
      <c r="A906" t="n">
        <v>221953</v>
      </c>
      <c r="B906" t="s">
        <v>4766</v>
      </c>
      <c r="C906" t="s">
        <v>163</v>
      </c>
      <c r="D906" t="n">
        <v>45</v>
      </c>
      <c r="E906" t="n">
        <v>22961</v>
      </c>
      <c r="F906" t="n">
        <v>58</v>
      </c>
      <c r="G906" t="n">
        <v>18</v>
      </c>
      <c r="H906" t="n">
        <v>3.1396</v>
      </c>
      <c r="I906" t="n">
        <v>0.3</v>
      </c>
      <c r="J906" t="n">
        <v>30.5</v>
      </c>
      <c r="K906" t="str">
        <f>=IF(MOD(A906,10)&lt;7,"train","test")</f>
      </c>
      <c r="L906" s="5" t="str">
        <f>=$P$6+$P$7*D906+$P$8*E906+$P$9*F906+$P$10*G906+$P$11*H906+$P$12*I906</f>
      </c>
      <c r="M906" s="5" t="str">
        <f>=(J906-L906)^2</f>
      </c>
    </row>
    <row r="907">
      <c r="A907" t="n">
        <v>221971</v>
      </c>
      <c r="B907" t="s">
        <v>4768</v>
      </c>
      <c r="C907" t="s">
        <v>163</v>
      </c>
      <c r="D907" t="n">
        <v>25</v>
      </c>
      <c r="E907" t="n">
        <v>27191</v>
      </c>
      <c r="F907" t="n">
        <v>87</v>
      </c>
      <c r="G907" t="n">
        <v>8</v>
      </c>
      <c r="H907" t="n">
        <v>3.5028</v>
      </c>
      <c r="I907" t="n">
        <v>2</v>
      </c>
      <c r="J907" t="n">
        <v>70.8</v>
      </c>
      <c r="K907" t="str">
        <f>=IF(MOD(A907,10)&lt;7,"train","test")</f>
      </c>
      <c r="L907" s="5" t="str">
        <f>=$P$6+$P$7*D907+$P$8*E907+$P$9*F907+$P$10*G907+$P$11*H907+$P$12*I907</f>
      </c>
      <c r="M907" s="5" t="str">
        <f>=(J907-L907)^2</f>
      </c>
    </row>
    <row r="908">
      <c r="A908" t="n">
        <v>222831</v>
      </c>
      <c r="B908" t="s">
        <v>4784</v>
      </c>
      <c r="C908" t="s">
        <v>149</v>
      </c>
      <c r="D908" t="n">
        <v>27</v>
      </c>
      <c r="E908" t="n">
        <v>12518</v>
      </c>
      <c r="F908" t="n">
        <v>72</v>
      </c>
      <c r="G908" t="n">
        <v>18</v>
      </c>
      <c r="H908" t="n">
        <v>4.0846</v>
      </c>
      <c r="I908" t="n">
        <v>1.5</v>
      </c>
      <c r="J908" t="n">
        <v>40.7</v>
      </c>
      <c r="K908" t="str">
        <f>=IF(MOD(A908,10)&lt;7,"train","test")</f>
      </c>
      <c r="L908" s="5" t="str">
        <f>=$P$6+$P$7*D908+$P$8*E908+$P$9*F908+$P$10*G908+$P$11*H908+$P$12*I908</f>
      </c>
      <c r="M908" s="5" t="str">
        <f>=(J908-L908)^2</f>
      </c>
    </row>
    <row r="909">
      <c r="A909" t="n">
        <v>222983</v>
      </c>
      <c r="B909" t="s">
        <v>4790</v>
      </c>
      <c r="C909" t="s">
        <v>163</v>
      </c>
      <c r="D909" t="n">
        <v>30</v>
      </c>
      <c r="E909" t="n">
        <v>24777</v>
      </c>
      <c r="F909" t="n">
        <v>80</v>
      </c>
      <c r="G909" t="n">
        <v>11</v>
      </c>
      <c r="H909" t="n">
        <v>3.0821</v>
      </c>
      <c r="I909" t="n">
        <v>12</v>
      </c>
      <c r="J909" t="n">
        <v>69.5</v>
      </c>
      <c r="K909" t="str">
        <f>=IF(MOD(A909,10)&lt;7,"train","test")</f>
      </c>
      <c r="L909" s="5" t="str">
        <f>=$P$6+$P$7*D909+$P$8*E909+$P$9*F909+$P$10*G909+$P$11*H909+$P$12*I909</f>
      </c>
      <c r="M909" s="5" t="str">
        <f>=(J909-L909)^2</f>
      </c>
    </row>
    <row r="910">
      <c r="A910" t="n">
        <v>223232</v>
      </c>
      <c r="B910" t="s">
        <v>4800</v>
      </c>
      <c r="C910" t="s">
        <v>163</v>
      </c>
      <c r="D910" t="n">
        <v>13</v>
      </c>
      <c r="E910" t="n">
        <v>49727</v>
      </c>
      <c r="F910" t="n">
        <v>91</v>
      </c>
      <c r="G910" t="n">
        <v>15</v>
      </c>
      <c r="H910" t="n">
        <v>4.3646</v>
      </c>
      <c r="I910" t="n">
        <v>8.7</v>
      </c>
      <c r="J910" t="n">
        <v>80.2</v>
      </c>
      <c r="K910" t="str">
        <f>=IF(MOD(A910,10)&lt;7,"train","test")</f>
      </c>
      <c r="L910" s="5" t="str">
        <f>=$P$6+$P$7*D910+$P$8*E910+$P$9*F910+$P$10*G910+$P$11*H910+$P$12*I910</f>
      </c>
      <c r="M910" s="5" t="str">
        <f>=(J910-L910)^2</f>
      </c>
    </row>
    <row r="911">
      <c r="A911" t="n">
        <v>224004</v>
      </c>
      <c r="B911" t="s">
        <v>4817</v>
      </c>
      <c r="C911" t="s">
        <v>163</v>
      </c>
      <c r="D911" t="n">
        <v>40</v>
      </c>
      <c r="E911" t="n">
        <v>23621</v>
      </c>
      <c r="F911" t="n">
        <v>63</v>
      </c>
      <c r="G911" t="n">
        <v>16</v>
      </c>
      <c r="H911" t="n">
        <v>3.3614</v>
      </c>
      <c r="I911" t="n">
        <v>6.7</v>
      </c>
      <c r="J911" t="n">
        <v>40.5</v>
      </c>
      <c r="K911" t="str">
        <f>=IF(MOD(A911,10)&lt;7,"train","test")</f>
      </c>
      <c r="L911" s="5" t="str">
        <f>=$P$6+$P$7*D911+$P$8*E911+$P$9*F911+$P$10*G911+$P$11*H911+$P$12*I911</f>
      </c>
      <c r="M911" s="5" t="str">
        <f>=(J911-L911)^2</f>
      </c>
    </row>
    <row r="912">
      <c r="A912" t="n">
        <v>224226</v>
      </c>
      <c r="B912" t="s">
        <v>4824</v>
      </c>
      <c r="C912" t="s">
        <v>163</v>
      </c>
      <c r="D912" t="n">
        <v>24</v>
      </c>
      <c r="E912" t="n">
        <v>30275</v>
      </c>
      <c r="F912" t="n">
        <v>64</v>
      </c>
      <c r="G912" t="n">
        <v>16</v>
      </c>
      <c r="H912" t="n">
        <v>3.7019</v>
      </c>
      <c r="I912" t="n">
        <v>2.5</v>
      </c>
      <c r="J912" t="n">
        <v>59.6</v>
      </c>
      <c r="K912" t="str">
        <f>=IF(MOD(A912,10)&lt;7,"train","test")</f>
      </c>
      <c r="L912" s="5" t="str">
        <f>=$P$6+$P$7*D912+$P$8*E912+$P$9*F912+$P$10*G912+$P$11*H912+$P$12*I912</f>
      </c>
      <c r="M912" s="5" t="str">
        <f>=(J912-L912)^2</f>
      </c>
    </row>
    <row r="913">
      <c r="A913" t="n">
        <v>224244</v>
      </c>
      <c r="B913" t="s">
        <v>4825</v>
      </c>
      <c r="C913" t="s">
        <v>163</v>
      </c>
      <c r="D913" t="n">
        <v>52</v>
      </c>
      <c r="E913" t="n">
        <v>22463</v>
      </c>
      <c r="F913" t="n">
        <v>39</v>
      </c>
      <c r="G913" t="n">
        <v>13</v>
      </c>
      <c r="H913" t="n">
        <v>2.4281</v>
      </c>
      <c r="I913" t="n">
        <v>0.4</v>
      </c>
      <c r="J913" t="n">
        <v>25</v>
      </c>
      <c r="K913" t="str">
        <f>=IF(MOD(A913,10)&lt;7,"train","test")</f>
      </c>
      <c r="L913" s="5" t="str">
        <f>=$P$6+$P$7*D913+$P$8*E913+$P$9*F913+$P$10*G913+$P$11*H913+$P$12*I913</f>
      </c>
      <c r="M913" s="5" t="str">
        <f>=(J913-L913)^2</f>
      </c>
    </row>
    <row r="914">
      <c r="A914" t="n">
        <v>224323</v>
      </c>
      <c r="B914" t="s">
        <v>4828</v>
      </c>
      <c r="C914" t="s">
        <v>163</v>
      </c>
      <c r="D914" t="n">
        <v>26</v>
      </c>
      <c r="E914" t="n">
        <v>31221</v>
      </c>
      <c r="F914" t="n">
        <v>81</v>
      </c>
      <c r="G914" t="n">
        <v>11</v>
      </c>
      <c r="H914" t="n">
        <v>3.4272</v>
      </c>
      <c r="I914" t="n">
        <v>6.6</v>
      </c>
      <c r="J914" t="n">
        <v>68</v>
      </c>
      <c r="K914" t="str">
        <f>=IF(MOD(A914,10)&lt;7,"train","test")</f>
      </c>
      <c r="L914" s="5" t="str">
        <f>=$P$6+$P$7*D914+$P$8*E914+$P$9*F914+$P$10*G914+$P$11*H914+$P$12*I914</f>
      </c>
      <c r="M914" s="5" t="str">
        <f>=(J914-L914)^2</f>
      </c>
    </row>
    <row r="915">
      <c r="A915" t="n">
        <v>224545</v>
      </c>
      <c r="B915" t="s">
        <v>4832</v>
      </c>
      <c r="C915" t="s">
        <v>149</v>
      </c>
      <c r="D915" t="n">
        <v>51</v>
      </c>
      <c r="E915" t="n">
        <v>13320</v>
      </c>
      <c r="F915" t="n">
        <v>60</v>
      </c>
      <c r="G915" t="n">
        <v>13</v>
      </c>
      <c r="H915" t="n">
        <v>3.4059</v>
      </c>
      <c r="I915" t="n">
        <v>1.3</v>
      </c>
      <c r="J915" t="n">
        <v>28.2</v>
      </c>
      <c r="K915" t="str">
        <f>=IF(MOD(A915,10)&lt;7,"train","test")</f>
      </c>
      <c r="L915" s="5" t="str">
        <f>=$P$6+$P$7*D915+$P$8*E915+$P$9*F915+$P$10*G915+$P$11*H915+$P$12*I915</f>
      </c>
      <c r="M915" s="5" t="str">
        <f>=(J915-L915)^2</f>
      </c>
    </row>
    <row r="916">
      <c r="A916" t="n">
        <v>224554</v>
      </c>
      <c r="B916" t="s">
        <v>4834</v>
      </c>
      <c r="C916" t="s">
        <v>149</v>
      </c>
      <c r="D916" t="n">
        <v>40</v>
      </c>
      <c r="E916" t="n">
        <v>11902</v>
      </c>
      <c r="F916" t="n">
        <v>63</v>
      </c>
      <c r="G916" t="n">
        <v>19</v>
      </c>
      <c r="H916" t="n">
        <v>4.1476</v>
      </c>
      <c r="I916" t="n">
        <v>2.4</v>
      </c>
      <c r="J916" t="n">
        <v>45.9</v>
      </c>
      <c r="K916" t="str">
        <f>=IF(MOD(A916,10)&lt;7,"train","test")</f>
      </c>
      <c r="L916" s="5" t="str">
        <f>=$P$6+$P$7*D916+$P$8*E916+$P$9*F916+$P$10*G916+$P$11*H916+$P$12*I916</f>
      </c>
      <c r="M916" s="5" t="str">
        <f>=(J916-L916)^2</f>
      </c>
    </row>
    <row r="917">
      <c r="A917" t="n">
        <v>225201</v>
      </c>
      <c r="B917" t="s">
        <v>4852</v>
      </c>
      <c r="C917" t="s">
        <v>163</v>
      </c>
      <c r="D917" t="n">
        <v>50</v>
      </c>
      <c r="E917" t="n">
        <v>10153</v>
      </c>
      <c r="F917" t="n">
        <v>68</v>
      </c>
      <c r="G917" t="n">
        <v>13</v>
      </c>
      <c r="H917" t="n">
        <v>3.0835</v>
      </c>
      <c r="I917" t="n">
        <v>3</v>
      </c>
      <c r="J917" t="n">
        <v>58.4</v>
      </c>
      <c r="K917" t="str">
        <f>=IF(MOD(A917,10)&lt;7,"train","test")</f>
      </c>
      <c r="L917" s="5" t="str">
        <f>=$P$6+$P$7*D917+$P$8*E917+$P$9*F917+$P$10*G917+$P$11*H917+$P$12*I917</f>
      </c>
      <c r="M917" s="5" t="str">
        <f>=(J917-L917)^2</f>
      </c>
    </row>
    <row r="918">
      <c r="A918" t="n">
        <v>225414</v>
      </c>
      <c r="B918" t="s">
        <v>4857</v>
      </c>
      <c r="C918" t="s">
        <v>149</v>
      </c>
      <c r="D918" t="n">
        <v>44</v>
      </c>
      <c r="E918" t="n">
        <v>10488</v>
      </c>
      <c r="F918" t="n">
        <v>75</v>
      </c>
      <c r="G918" t="n">
        <v>19</v>
      </c>
      <c r="H918" t="n">
        <v>4.0197</v>
      </c>
      <c r="I918" t="n">
        <v>7.3</v>
      </c>
      <c r="J918" t="n">
        <v>50.9</v>
      </c>
      <c r="K918" t="str">
        <f>=IF(MOD(A918,10)&lt;7,"train","test")</f>
      </c>
      <c r="L918" s="5" t="str">
        <f>=$P$6+$P$7*D918+$P$8*E918+$P$9*F918+$P$10*G918+$P$11*H918+$P$12*I918</f>
      </c>
      <c r="M918" s="5" t="str">
        <f>=(J918-L918)^2</f>
      </c>
    </row>
    <row r="919">
      <c r="A919" t="n">
        <v>225432</v>
      </c>
      <c r="B919" t="s">
        <v>4859</v>
      </c>
      <c r="C919" t="s">
        <v>149</v>
      </c>
      <c r="D919" t="n">
        <v>52</v>
      </c>
      <c r="E919" t="n">
        <v>14269</v>
      </c>
      <c r="F919" t="n">
        <v>67</v>
      </c>
      <c r="G919" t="n">
        <v>18</v>
      </c>
      <c r="H919" t="n">
        <v>4.2379</v>
      </c>
      <c r="I919" t="n">
        <v>8.7</v>
      </c>
      <c r="J919" t="n">
        <v>33.8</v>
      </c>
      <c r="K919" t="str">
        <f>=IF(MOD(A919,10)&lt;7,"train","test")</f>
      </c>
      <c r="L919" s="5" t="str">
        <f>=$P$6+$P$7*D919+$P$8*E919+$P$9*F919+$P$10*G919+$P$11*H919+$P$12*I919</f>
      </c>
      <c r="M919" s="5" t="str">
        <f>=(J919-L919)^2</f>
      </c>
    </row>
    <row r="920">
      <c r="A920" t="n">
        <v>225502</v>
      </c>
      <c r="B920" t="s">
        <v>4860</v>
      </c>
      <c r="C920" t="s">
        <v>149</v>
      </c>
      <c r="D920" t="n">
        <v>44</v>
      </c>
      <c r="E920" t="n">
        <v>9912</v>
      </c>
      <c r="F920" t="n">
        <v>61</v>
      </c>
      <c r="G920" t="n">
        <v>14</v>
      </c>
      <c r="H920" t="n">
        <v>3.7107</v>
      </c>
      <c r="I920" t="n">
        <v>6.6</v>
      </c>
      <c r="J920" t="n">
        <v>26.5</v>
      </c>
      <c r="K920" t="str">
        <f>=IF(MOD(A920,10)&lt;7,"train","test")</f>
      </c>
      <c r="L920" s="5" t="str">
        <f>=$P$6+$P$7*D920+$P$8*E920+$P$9*F920+$P$10*G920+$P$11*H920+$P$12*I920</f>
      </c>
      <c r="M920" s="5" t="str">
        <f>=(J920-L920)^2</f>
      </c>
    </row>
    <row r="921">
      <c r="A921" t="n">
        <v>225511</v>
      </c>
      <c r="B921" t="s">
        <v>4862</v>
      </c>
      <c r="C921" t="s">
        <v>149</v>
      </c>
      <c r="D921" t="n">
        <v>41</v>
      </c>
      <c r="E921" t="n">
        <v>13738</v>
      </c>
      <c r="F921" t="n">
        <v>86</v>
      </c>
      <c r="G921" t="n">
        <v>21</v>
      </c>
      <c r="H921" t="n">
        <v>4.7161</v>
      </c>
      <c r="I921" t="n">
        <v>23.5</v>
      </c>
      <c r="J921" t="n">
        <v>64.9</v>
      </c>
      <c r="K921" t="str">
        <f>=IF(MOD(A921,10)&lt;7,"train","test")</f>
      </c>
      <c r="L921" s="5" t="str">
        <f>=$P$6+$P$7*D921+$P$8*E921+$P$9*F921+$P$10*G921+$P$11*H921+$P$12*I921</f>
      </c>
      <c r="M921" s="5" t="str">
        <f>=(J921-L921)^2</f>
      </c>
    </row>
    <row r="922">
      <c r="A922" t="n">
        <v>225575</v>
      </c>
      <c r="B922" t="s">
        <v>4867</v>
      </c>
      <c r="C922" t="s">
        <v>163</v>
      </c>
      <c r="D922" t="n">
        <v>62</v>
      </c>
      <c r="E922" t="n">
        <v>19638</v>
      </c>
      <c r="F922" t="n">
        <v>51</v>
      </c>
      <c r="G922" t="n">
        <v>16</v>
      </c>
      <c r="H922" t="n">
        <v>3.2079</v>
      </c>
      <c r="I922" t="n">
        <v>0.5</v>
      </c>
      <c r="J922" t="n">
        <v>33.3</v>
      </c>
      <c r="K922" t="str">
        <f>=IF(MOD(A922,10)&lt;7,"train","test")</f>
      </c>
      <c r="L922" s="5" t="str">
        <f>=$P$6+$P$7*D922+$P$8*E922+$P$9*F922+$P$10*G922+$P$11*H922+$P$12*I922</f>
      </c>
      <c r="M922" s="5" t="str">
        <f>=(J922-L922)^2</f>
      </c>
    </row>
    <row r="923">
      <c r="A923" t="n">
        <v>225885</v>
      </c>
      <c r="B923" t="s">
        <v>4870</v>
      </c>
      <c r="C923" t="s">
        <v>163</v>
      </c>
      <c r="D923" t="n">
        <v>52</v>
      </c>
      <c r="E923" t="n">
        <v>10674</v>
      </c>
      <c r="F923" t="n">
        <v>49</v>
      </c>
      <c r="G923" t="n">
        <v>10</v>
      </c>
      <c r="H923" t="n">
        <v>2.9504</v>
      </c>
      <c r="I923" t="n">
        <v>0.1</v>
      </c>
      <c r="J923" t="n">
        <v>15.1</v>
      </c>
      <c r="K923" t="str">
        <f>=IF(MOD(A923,10)&lt;7,"train","test")</f>
      </c>
      <c r="L923" s="5" t="str">
        <f>=$P$6+$P$7*D923+$P$8*E923+$P$9*F923+$P$10*G923+$P$11*H923+$P$12*I923</f>
      </c>
      <c r="M923" s="5" t="str">
        <f>=(J923-L923)^2</f>
      </c>
    </row>
    <row r="924">
      <c r="A924" t="n">
        <v>226091</v>
      </c>
      <c r="B924" t="s">
        <v>4875</v>
      </c>
      <c r="C924" t="s">
        <v>149</v>
      </c>
      <c r="D924" t="n">
        <v>44</v>
      </c>
      <c r="E924" t="n">
        <v>10999</v>
      </c>
      <c r="F924" t="n">
        <v>61</v>
      </c>
      <c r="G924" t="n">
        <v>18</v>
      </c>
      <c r="H924" t="n">
        <v>4.3354</v>
      </c>
      <c r="I924" t="n">
        <v>4.9</v>
      </c>
      <c r="J924" t="n">
        <v>37.2</v>
      </c>
      <c r="K924" t="str">
        <f>=IF(MOD(A924,10)&lt;7,"train","test")</f>
      </c>
      <c r="L924" s="5" t="str">
        <f>=$P$6+$P$7*D924+$P$8*E924+$P$9*F924+$P$10*G924+$P$11*H924+$P$12*I924</f>
      </c>
      <c r="M924" s="5" t="str">
        <f>=(J924-L924)^2</f>
      </c>
    </row>
    <row r="925">
      <c r="A925" t="n">
        <v>226152</v>
      </c>
      <c r="B925" t="s">
        <v>4883</v>
      </c>
      <c r="C925" t="s">
        <v>149</v>
      </c>
      <c r="D925" t="n">
        <v>63</v>
      </c>
      <c r="E925" t="n">
        <v>3833</v>
      </c>
      <c r="F925" t="n">
        <v>74</v>
      </c>
      <c r="G925" t="n">
        <v>21</v>
      </c>
      <c r="H925" t="n">
        <v>3.9986</v>
      </c>
      <c r="I925" t="n">
        <v>0.3</v>
      </c>
      <c r="J925" t="n">
        <v>48.9</v>
      </c>
      <c r="K925" t="str">
        <f>=IF(MOD(A925,10)&lt;7,"train","test")</f>
      </c>
      <c r="L925" s="5" t="str">
        <f>=$P$6+$P$7*D925+$P$8*E925+$P$9*F925+$P$10*G925+$P$11*H925+$P$12*I925</f>
      </c>
      <c r="M925" s="5" t="str">
        <f>=(J925-L925)^2</f>
      </c>
    </row>
    <row r="926">
      <c r="A926" t="n">
        <v>226231</v>
      </c>
      <c r="B926" t="s">
        <v>4886</v>
      </c>
      <c r="C926" t="s">
        <v>163</v>
      </c>
      <c r="D926" t="n">
        <v>13</v>
      </c>
      <c r="E926" t="n">
        <v>27007</v>
      </c>
      <c r="F926" t="n">
        <v>81</v>
      </c>
      <c r="G926" t="n">
        <v>11</v>
      </c>
      <c r="H926" t="n">
        <v>3.6167</v>
      </c>
      <c r="I926" t="n">
        <v>1.1</v>
      </c>
      <c r="J926" t="n">
        <v>60.8</v>
      </c>
      <c r="K926" t="str">
        <f>=IF(MOD(A926,10)&lt;7,"train","test")</f>
      </c>
      <c r="L926" s="5" t="str">
        <f>=$P$6+$P$7*D926+$P$8*E926+$P$9*F926+$P$10*G926+$P$11*H926+$P$12*I926</f>
      </c>
      <c r="M926" s="5" t="str">
        <f>=(J926-L926)^2</f>
      </c>
    </row>
    <row r="927">
      <c r="A927" t="n">
        <v>226383</v>
      </c>
      <c r="B927" t="s">
        <v>4889</v>
      </c>
      <c r="C927" t="s">
        <v>163</v>
      </c>
      <c r="D927" t="n">
        <v>33</v>
      </c>
      <c r="E927" t="n">
        <v>25351</v>
      </c>
      <c r="F927" t="n">
        <v>74</v>
      </c>
      <c r="G927" t="n">
        <v>12</v>
      </c>
      <c r="H927" t="n">
        <v>3.248</v>
      </c>
      <c r="I927" t="n">
        <v>1.5</v>
      </c>
      <c r="J927" t="n">
        <v>48.7</v>
      </c>
      <c r="K927" t="str">
        <f>=IF(MOD(A927,10)&lt;7,"train","test")</f>
      </c>
      <c r="L927" s="5" t="str">
        <f>=$P$6+$P$7*D927+$P$8*E927+$P$9*F927+$P$10*G927+$P$11*H927+$P$12*I927</f>
      </c>
      <c r="M927" s="5" t="str">
        <f>=(J927-L927)^2</f>
      </c>
    </row>
    <row r="928">
      <c r="A928" t="n">
        <v>226471</v>
      </c>
      <c r="B928" t="s">
        <v>4893</v>
      </c>
      <c r="C928" t="s">
        <v>163</v>
      </c>
      <c r="D928" t="n">
        <v>37</v>
      </c>
      <c r="E928" t="n">
        <v>29904</v>
      </c>
      <c r="F928" t="n">
        <v>68</v>
      </c>
      <c r="G928" t="n">
        <v>17</v>
      </c>
      <c r="H928" t="n">
        <v>3.5859</v>
      </c>
      <c r="I928" t="n">
        <v>1.7</v>
      </c>
      <c r="J928" t="n">
        <v>53.4</v>
      </c>
      <c r="K928" t="str">
        <f>=IF(MOD(A928,10)&lt;7,"train","test")</f>
      </c>
      <c r="L928" s="5" t="str">
        <f>=$P$6+$P$7*D928+$P$8*E928+$P$9*F928+$P$10*G928+$P$11*H928+$P$12*I928</f>
      </c>
      <c r="M928" s="5" t="str">
        <f>=(J928-L928)^2</f>
      </c>
    </row>
    <row r="929">
      <c r="A929" t="n">
        <v>226833</v>
      </c>
      <c r="B929" t="s">
        <v>4899</v>
      </c>
      <c r="C929" t="s">
        <v>149</v>
      </c>
      <c r="D929" t="n">
        <v>40</v>
      </c>
      <c r="E929" t="n">
        <v>11798</v>
      </c>
      <c r="F929" t="n">
        <v>63</v>
      </c>
      <c r="G929" t="n">
        <v>16</v>
      </c>
      <c r="H929" t="n">
        <v>3.8352</v>
      </c>
      <c r="I929" t="n">
        <v>4.6</v>
      </c>
      <c r="J929" t="n">
        <v>41.3</v>
      </c>
      <c r="K929" t="str">
        <f>=IF(MOD(A929,10)&lt;7,"train","test")</f>
      </c>
      <c r="L929" s="5" t="str">
        <f>=$P$6+$P$7*D929+$P$8*E929+$P$9*F929+$P$10*G929+$P$11*H929+$P$12*I929</f>
      </c>
      <c r="M929" s="5" t="str">
        <f>=(J929-L929)^2</f>
      </c>
    </row>
    <row r="930">
      <c r="A930" t="n">
        <v>227216</v>
      </c>
      <c r="B930" t="s">
        <v>4910</v>
      </c>
      <c r="C930" t="s">
        <v>149</v>
      </c>
      <c r="D930" t="n">
        <v>36</v>
      </c>
      <c r="E930" t="n">
        <v>14675</v>
      </c>
      <c r="F930" t="n">
        <v>77</v>
      </c>
      <c r="G930" t="n">
        <v>23</v>
      </c>
      <c r="H930" t="n">
        <v>4.7182</v>
      </c>
      <c r="I930" t="n">
        <v>8</v>
      </c>
      <c r="J930" t="n">
        <v>59.6</v>
      </c>
      <c r="K930" t="str">
        <f>=IF(MOD(A930,10)&lt;7,"train","test")</f>
      </c>
      <c r="L930" s="5" t="str">
        <f>=$P$6+$P$7*D930+$P$8*E930+$P$9*F930+$P$10*G930+$P$11*H930+$P$12*I930</f>
      </c>
      <c r="M930" s="5" t="str">
        <f>=(J930-L930)^2</f>
      </c>
    </row>
    <row r="931">
      <c r="A931" t="n">
        <v>227331</v>
      </c>
      <c r="B931" t="s">
        <v>4920</v>
      </c>
      <c r="C931" t="s">
        <v>163</v>
      </c>
      <c r="D931" t="n">
        <v>57</v>
      </c>
      <c r="E931" t="n">
        <v>17961</v>
      </c>
      <c r="F931" t="n">
        <v>58</v>
      </c>
      <c r="G931" t="n">
        <v>11</v>
      </c>
      <c r="H931" t="n">
        <v>3.4382</v>
      </c>
      <c r="I931" t="n">
        <v>0.6</v>
      </c>
      <c r="J931" t="n">
        <v>42.4</v>
      </c>
      <c r="K931" t="str">
        <f>=IF(MOD(A931,10)&lt;7,"train","test")</f>
      </c>
      <c r="L931" s="5" t="str">
        <f>=$P$6+$P$7*D931+$P$8*E931+$P$9*F931+$P$10*G931+$P$11*H931+$P$12*I931</f>
      </c>
      <c r="M931" s="5" t="str">
        <f>=(J931-L931)^2</f>
      </c>
    </row>
    <row r="932">
      <c r="A932" t="n">
        <v>227526</v>
      </c>
      <c r="B932" t="s">
        <v>4929</v>
      </c>
      <c r="C932" t="s">
        <v>149</v>
      </c>
      <c r="D932" t="n">
        <v>62</v>
      </c>
      <c r="E932" t="n">
        <v>14065</v>
      </c>
      <c r="F932" t="n">
        <v>74</v>
      </c>
      <c r="G932" t="n">
        <v>16</v>
      </c>
      <c r="H932" t="n">
        <v>4.0041</v>
      </c>
      <c r="I932" t="n">
        <v>0.9</v>
      </c>
      <c r="J932" t="n">
        <v>43.2</v>
      </c>
      <c r="K932" t="str">
        <f>=IF(MOD(A932,10)&lt;7,"train","test")</f>
      </c>
      <c r="L932" s="5" t="str">
        <f>=$P$6+$P$7*D932+$P$8*E932+$P$9*F932+$P$10*G932+$P$11*H932+$P$12*I932</f>
      </c>
      <c r="M932" s="5" t="str">
        <f>=(J932-L932)^2</f>
      </c>
    </row>
    <row r="933">
      <c r="A933" t="n">
        <v>227845</v>
      </c>
      <c r="B933" t="s">
        <v>4935</v>
      </c>
      <c r="C933" t="s">
        <v>163</v>
      </c>
      <c r="D933" t="n">
        <v>39</v>
      </c>
      <c r="E933" t="n">
        <v>28351</v>
      </c>
      <c r="F933" t="n">
        <v>78</v>
      </c>
      <c r="G933" t="n">
        <v>13</v>
      </c>
      <c r="H933" t="n">
        <v>3.5748</v>
      </c>
      <c r="I933" t="n">
        <v>2.7</v>
      </c>
      <c r="J933" t="n">
        <v>64.2</v>
      </c>
      <c r="K933" t="str">
        <f>=IF(MOD(A933,10)&lt;7,"train","test")</f>
      </c>
      <c r="L933" s="5" t="str">
        <f>=$P$6+$P$7*D933+$P$8*E933+$P$9*F933+$P$10*G933+$P$11*H933+$P$12*I933</f>
      </c>
      <c r="M933" s="5" t="str">
        <f>=(J933-L933)^2</f>
      </c>
    </row>
    <row r="934">
      <c r="A934" t="n">
        <v>227863</v>
      </c>
      <c r="B934" t="s">
        <v>2683</v>
      </c>
      <c r="C934" t="s">
        <v>163</v>
      </c>
      <c r="D934" t="n">
        <v>38</v>
      </c>
      <c r="E934" t="n">
        <v>20469</v>
      </c>
      <c r="F934" t="n">
        <v>73</v>
      </c>
      <c r="G934" t="n">
        <v>15</v>
      </c>
      <c r="H934" t="n">
        <v>3.6261</v>
      </c>
      <c r="I934" t="n">
        <v>10.8</v>
      </c>
      <c r="J934" t="n">
        <v>68.6</v>
      </c>
      <c r="K934" t="str">
        <f>=IF(MOD(A934,10)&lt;7,"train","test")</f>
      </c>
      <c r="L934" s="5" t="str">
        <f>=$P$6+$P$7*D934+$P$8*E934+$P$9*F934+$P$10*G934+$P$11*H934+$P$12*I934</f>
      </c>
      <c r="M934" s="5" t="str">
        <f>=(J934-L934)^2</f>
      </c>
    </row>
    <row r="935">
      <c r="A935" t="n">
        <v>227881</v>
      </c>
      <c r="B935" t="s">
        <v>4937</v>
      </c>
      <c r="C935" t="s">
        <v>149</v>
      </c>
      <c r="D935" t="n">
        <v>40</v>
      </c>
      <c r="E935" t="n">
        <v>14556</v>
      </c>
      <c r="F935" t="n">
        <v>75</v>
      </c>
      <c r="G935" t="n">
        <v>20</v>
      </c>
      <c r="H935" t="n">
        <v>4.3785</v>
      </c>
      <c r="I935" t="n">
        <v>2.2</v>
      </c>
      <c r="J935" t="n">
        <v>55.1</v>
      </c>
      <c r="K935" t="str">
        <f>=IF(MOD(A935,10)&lt;7,"train","test")</f>
      </c>
      <c r="L935" s="5" t="str">
        <f>=$P$6+$P$7*D935+$P$8*E935+$P$9*F935+$P$10*G935+$P$11*H935+$P$12*I935</f>
      </c>
      <c r="M935" s="5" t="str">
        <f>=(J935-L935)^2</f>
      </c>
    </row>
    <row r="936">
      <c r="A936" t="n">
        <v>228042</v>
      </c>
      <c r="B936" t="s">
        <v>4940</v>
      </c>
      <c r="C936" t="s">
        <v>163</v>
      </c>
      <c r="D936" t="n">
        <v>44</v>
      </c>
      <c r="E936" t="n">
        <v>21786</v>
      </c>
      <c r="F936" t="n">
        <v>72</v>
      </c>
      <c r="G936" t="n">
        <v>15</v>
      </c>
      <c r="H936" t="n">
        <v>3.1418</v>
      </c>
      <c r="I936" t="n">
        <v>0.9</v>
      </c>
      <c r="J936" t="n">
        <v>43.1</v>
      </c>
      <c r="K936" t="str">
        <f>=IF(MOD(A936,10)&lt;7,"train","test")</f>
      </c>
      <c r="L936" s="5" t="str">
        <f>=$P$6+$P$7*D936+$P$8*E936+$P$9*F936+$P$10*G936+$P$11*H936+$P$12*I936</f>
      </c>
      <c r="M936" s="5" t="str">
        <f>=(J936-L936)^2</f>
      </c>
    </row>
    <row r="937">
      <c r="A937" t="n">
        <v>228246</v>
      </c>
      <c r="B937" t="s">
        <v>4952</v>
      </c>
      <c r="C937" t="s">
        <v>163</v>
      </c>
      <c r="D937" t="n">
        <v>12</v>
      </c>
      <c r="E937" t="n">
        <v>45792</v>
      </c>
      <c r="F937" t="n">
        <v>90</v>
      </c>
      <c r="G937" t="n">
        <v>11</v>
      </c>
      <c r="H937" t="n">
        <v>4.1249</v>
      </c>
      <c r="I937" t="n">
        <v>8.4</v>
      </c>
      <c r="J937" t="n">
        <v>83.3</v>
      </c>
      <c r="K937" t="str">
        <f>=IF(MOD(A937,10)&lt;7,"train","test")</f>
      </c>
      <c r="L937" s="5" t="str">
        <f>=$P$6+$P$7*D937+$P$8*E937+$P$9*F937+$P$10*G937+$P$11*H937+$P$12*I937</f>
      </c>
      <c r="M937" s="5" t="str">
        <f>=(J937-L937)^2</f>
      </c>
    </row>
    <row r="938">
      <c r="A938" t="n">
        <v>228325</v>
      </c>
      <c r="B938" t="s">
        <v>4956</v>
      </c>
      <c r="C938" t="s">
        <v>163</v>
      </c>
      <c r="D938" t="n">
        <v>49</v>
      </c>
      <c r="E938" t="n">
        <v>19834</v>
      </c>
      <c r="F938" t="n">
        <v>81</v>
      </c>
      <c r="G938" t="n">
        <v>15</v>
      </c>
      <c r="H938" t="n">
        <v>3.3239</v>
      </c>
      <c r="I938" t="n">
        <v>1.1</v>
      </c>
      <c r="J938" t="n">
        <v>42</v>
      </c>
      <c r="K938" t="str">
        <f>=IF(MOD(A938,10)&lt;7,"train","test")</f>
      </c>
      <c r="L938" s="5" t="str">
        <f>=$P$6+$P$7*D938+$P$8*E938+$P$9*F938+$P$10*G938+$P$11*H938+$P$12*I938</f>
      </c>
      <c r="M938" s="5" t="str">
        <f>=(J938-L938)^2</f>
      </c>
    </row>
    <row r="939">
      <c r="A939" t="n">
        <v>228343</v>
      </c>
      <c r="B939" t="s">
        <v>4958</v>
      </c>
      <c r="C939" t="s">
        <v>163</v>
      </c>
      <c r="D939" t="n">
        <v>23</v>
      </c>
      <c r="E939" t="n">
        <v>30687</v>
      </c>
      <c r="F939" t="n">
        <v>83</v>
      </c>
      <c r="G939" t="n">
        <v>11</v>
      </c>
      <c r="H939" t="n">
        <v>3.183</v>
      </c>
      <c r="I939" t="n">
        <v>4</v>
      </c>
      <c r="J939" t="n">
        <v>69.3</v>
      </c>
      <c r="K939" t="str">
        <f>=IF(MOD(A939,10)&lt;7,"train","test")</f>
      </c>
      <c r="L939" s="5" t="str">
        <f>=$P$6+$P$7*D939+$P$8*E939+$P$9*F939+$P$10*G939+$P$11*H939+$P$12*I939</f>
      </c>
      <c r="M939" s="5" t="str">
        <f>=(J939-L939)^2</f>
      </c>
    </row>
    <row r="940">
      <c r="A940" t="n">
        <v>228431</v>
      </c>
      <c r="B940" t="s">
        <v>4959</v>
      </c>
      <c r="C940" t="s">
        <v>149</v>
      </c>
      <c r="D940" t="n">
        <v>37</v>
      </c>
      <c r="E940" t="n">
        <v>15498</v>
      </c>
      <c r="F940" t="n">
        <v>71</v>
      </c>
      <c r="G940" t="n">
        <v>15</v>
      </c>
      <c r="H940" t="n">
        <v>4.1052</v>
      </c>
      <c r="I940" t="n">
        <v>1.2</v>
      </c>
      <c r="J940" t="n">
        <v>51.7</v>
      </c>
      <c r="K940" t="str">
        <f>=IF(MOD(A940,10)&lt;7,"train","test")</f>
      </c>
      <c r="L940" s="5" t="str">
        <f>=$P$6+$P$7*D940+$P$8*E940+$P$9*F940+$P$10*G940+$P$11*H940+$P$12*I940</f>
      </c>
      <c r="M940" s="5" t="str">
        <f>=(J940-L940)^2</f>
      </c>
    </row>
    <row r="941">
      <c r="A941" t="n">
        <v>228501</v>
      </c>
      <c r="B941" t="s">
        <v>4965</v>
      </c>
      <c r="C941" t="s">
        <v>149</v>
      </c>
      <c r="D941" t="n">
        <v>52</v>
      </c>
      <c r="E941" t="n">
        <v>12240</v>
      </c>
      <c r="F941" t="n">
        <v>58</v>
      </c>
      <c r="G941" t="n">
        <v>11</v>
      </c>
      <c r="H941" t="n">
        <v>3.3876</v>
      </c>
      <c r="I941" t="n">
        <v>0.3</v>
      </c>
      <c r="J941" t="n">
        <v>27.4</v>
      </c>
      <c r="K941" t="str">
        <f>=IF(MOD(A941,10)&lt;7,"train","test")</f>
      </c>
      <c r="L941" s="5" t="str">
        <f>=$P$6+$P$7*D941+$P$8*E941+$P$9*F941+$P$10*G941+$P$11*H941+$P$12*I941</f>
      </c>
      <c r="M941" s="5" t="str">
        <f>=(J941-L941)^2</f>
      </c>
    </row>
    <row r="942">
      <c r="A942" t="n">
        <v>228705</v>
      </c>
      <c r="B942" t="s">
        <v>4976</v>
      </c>
      <c r="C942" t="s">
        <v>149</v>
      </c>
      <c r="D942" t="n">
        <v>55</v>
      </c>
      <c r="E942" t="n">
        <v>10474</v>
      </c>
      <c r="F942" t="n">
        <v>67</v>
      </c>
      <c r="G942" t="n">
        <v>16</v>
      </c>
      <c r="H942" t="n">
        <v>3.8453</v>
      </c>
      <c r="I942" t="n">
        <v>0.9</v>
      </c>
      <c r="J942" t="n">
        <v>45.6</v>
      </c>
      <c r="K942" t="str">
        <f>=IF(MOD(A942,10)&lt;7,"train","test")</f>
      </c>
      <c r="L942" s="5" t="str">
        <f>=$P$6+$P$7*D942+$P$8*E942+$P$9*F942+$P$10*G942+$P$11*H942+$P$12*I942</f>
      </c>
      <c r="M942" s="5" t="str">
        <f>=(J942-L942)^2</f>
      </c>
    </row>
    <row r="943">
      <c r="A943" t="n">
        <v>228723</v>
      </c>
      <c r="B943" t="s">
        <v>4978</v>
      </c>
      <c r="C943" t="s">
        <v>149</v>
      </c>
      <c r="D943" t="n">
        <v>19</v>
      </c>
      <c r="E943" t="n">
        <v>21610</v>
      </c>
      <c r="F943" t="n">
        <v>94</v>
      </c>
      <c r="G943" t="n">
        <v>19</v>
      </c>
      <c r="H943" t="n">
        <v>4.8949</v>
      </c>
      <c r="I943" t="n">
        <v>11.1</v>
      </c>
      <c r="J943" t="n">
        <v>83.8</v>
      </c>
      <c r="K943" t="str">
        <f>=IF(MOD(A943,10)&lt;7,"train","test")</f>
      </c>
      <c r="L943" s="5" t="str">
        <f>=$P$6+$P$7*D943+$P$8*E943+$P$9*F943+$P$10*G943+$P$11*H943+$P$12*I943</f>
      </c>
      <c r="M943" s="5" t="str">
        <f>=(J943-L943)^2</f>
      </c>
    </row>
    <row r="944">
      <c r="A944" t="n">
        <v>228796</v>
      </c>
      <c r="B944" t="s">
        <v>4984</v>
      </c>
      <c r="C944" t="s">
        <v>149</v>
      </c>
      <c r="D944" t="n">
        <v>61</v>
      </c>
      <c r="E944" t="n">
        <v>10333</v>
      </c>
      <c r="F944" t="n">
        <v>77</v>
      </c>
      <c r="G944" t="n">
        <v>20</v>
      </c>
      <c r="H944" t="n">
        <v>4.4521</v>
      </c>
      <c r="I944" t="n">
        <v>0.7</v>
      </c>
      <c r="J944" t="n">
        <v>45.9</v>
      </c>
      <c r="K944" t="str">
        <f>=IF(MOD(A944,10)&lt;7,"train","test")</f>
      </c>
      <c r="L944" s="5" t="str">
        <f>=$P$6+$P$7*D944+$P$8*E944+$P$9*F944+$P$10*G944+$P$11*H944+$P$12*I944</f>
      </c>
      <c r="M944" s="5" t="str">
        <f>=(J944-L944)^2</f>
      </c>
    </row>
    <row r="945">
      <c r="A945" t="n">
        <v>228802</v>
      </c>
      <c r="B945" t="s">
        <v>4985</v>
      </c>
      <c r="C945" t="s">
        <v>149</v>
      </c>
      <c r="D945" t="n">
        <v>38</v>
      </c>
      <c r="E945" t="n">
        <v>14043</v>
      </c>
      <c r="F945" t="n">
        <v>73</v>
      </c>
      <c r="G945" t="n">
        <v>17</v>
      </c>
      <c r="H945" t="n">
        <v>4.0544</v>
      </c>
      <c r="I945" t="n">
        <v>4.7</v>
      </c>
      <c r="J945" t="n">
        <v>46.8</v>
      </c>
      <c r="K945" t="str">
        <f>=IF(MOD(A945,10)&lt;7,"train","test")</f>
      </c>
      <c r="L945" s="5" t="str">
        <f>=$P$6+$P$7*D945+$P$8*E945+$P$9*F945+$P$10*G945+$P$11*H945+$P$12*I945</f>
      </c>
      <c r="M945" s="5" t="str">
        <f>=(J945-L945)^2</f>
      </c>
    </row>
    <row r="946">
      <c r="A946" t="n">
        <v>228875</v>
      </c>
      <c r="B946" t="s">
        <v>4988</v>
      </c>
      <c r="C946" t="s">
        <v>163</v>
      </c>
      <c r="D946" t="n">
        <v>13</v>
      </c>
      <c r="E946" t="n">
        <v>39005</v>
      </c>
      <c r="F946" t="n">
        <v>94</v>
      </c>
      <c r="G946" t="n">
        <v>14</v>
      </c>
      <c r="H946" t="n">
        <v>4.1096</v>
      </c>
      <c r="I946" t="n">
        <v>2.2</v>
      </c>
      <c r="J946" t="n">
        <v>85.5</v>
      </c>
      <c r="K946" t="str">
        <f>=IF(MOD(A946,10)&lt;7,"train","test")</f>
      </c>
      <c r="L946" s="5" t="str">
        <f>=$P$6+$P$7*D946+$P$8*E946+$P$9*F946+$P$10*G946+$P$11*H946+$P$12*I946</f>
      </c>
      <c r="M946" s="5" t="str">
        <f>=(J946-L946)^2</f>
      </c>
    </row>
    <row r="947">
      <c r="A947" t="n">
        <v>228884</v>
      </c>
      <c r="B947" t="s">
        <v>4989</v>
      </c>
      <c r="C947" t="s">
        <v>163</v>
      </c>
      <c r="D947" t="n">
        <v>85</v>
      </c>
      <c r="E947" t="n">
        <v>10901</v>
      </c>
      <c r="F947" t="n">
        <v>60</v>
      </c>
      <c r="G947" t="n">
        <v>23</v>
      </c>
      <c r="H947" t="n">
        <v>2.9405</v>
      </c>
      <c r="I947" t="n">
        <v>0.2</v>
      </c>
      <c r="J947" t="n">
        <v>10.3</v>
      </c>
      <c r="K947" t="str">
        <f>=IF(MOD(A947,10)&lt;7,"train","test")</f>
      </c>
      <c r="L947" s="5" t="str">
        <f>=$P$6+$P$7*D947+$P$8*E947+$P$9*F947+$P$10*G947+$P$11*H947+$P$12*I947</f>
      </c>
      <c r="M947" s="5" t="str">
        <f>=(J947-L947)^2</f>
      </c>
    </row>
    <row r="948">
      <c r="A948" t="n">
        <v>228981</v>
      </c>
      <c r="B948" t="s">
        <v>4991</v>
      </c>
      <c r="C948" t="s">
        <v>163</v>
      </c>
      <c r="D948" t="n">
        <v>38</v>
      </c>
      <c r="E948" t="n">
        <v>23600</v>
      </c>
      <c r="F948" t="n">
        <v>67</v>
      </c>
      <c r="G948" t="n">
        <v>10</v>
      </c>
      <c r="H948" t="n">
        <v>3.197</v>
      </c>
      <c r="I948" t="n">
        <v>1.6</v>
      </c>
      <c r="J948" t="n">
        <v>55.2</v>
      </c>
      <c r="K948" t="str">
        <f>=IF(MOD(A948,10)&lt;7,"train","test")</f>
      </c>
      <c r="L948" s="5" t="str">
        <f>=$P$6+$P$7*D948+$P$8*E948+$P$9*F948+$P$10*G948+$P$11*H948+$P$12*I948</f>
      </c>
      <c r="M948" s="5" t="str">
        <f>=(J948-L948)^2</f>
      </c>
    </row>
    <row r="949">
      <c r="A949" t="n">
        <v>229063</v>
      </c>
      <c r="B949" t="s">
        <v>4994</v>
      </c>
      <c r="C949" t="s">
        <v>149</v>
      </c>
      <c r="D949" t="n">
        <v>71</v>
      </c>
      <c r="E949" t="n">
        <v>15021</v>
      </c>
      <c r="F949" t="n">
        <v>57</v>
      </c>
      <c r="G949" t="n">
        <v>16</v>
      </c>
      <c r="H949" t="n">
        <v>3.981</v>
      </c>
      <c r="I949" t="n">
        <v>0.9</v>
      </c>
      <c r="J949" t="n">
        <v>19.9</v>
      </c>
      <c r="K949" t="str">
        <f>=IF(MOD(A949,10)&lt;7,"train","test")</f>
      </c>
      <c r="L949" s="5" t="str">
        <f>=$P$6+$P$7*D949+$P$8*E949+$P$9*F949+$P$10*G949+$P$11*H949+$P$12*I949</f>
      </c>
      <c r="M949" s="5" t="str">
        <f>=(J949-L949)^2</f>
      </c>
    </row>
    <row r="950">
      <c r="A950" t="n">
        <v>229115</v>
      </c>
      <c r="B950" t="s">
        <v>4995</v>
      </c>
      <c r="C950" t="s">
        <v>149</v>
      </c>
      <c r="D950" t="n">
        <v>26</v>
      </c>
      <c r="E950" t="n">
        <v>16773</v>
      </c>
      <c r="F950" t="n">
        <v>85</v>
      </c>
      <c r="G950" t="n">
        <v>21</v>
      </c>
      <c r="H950" t="n">
        <v>4.6371</v>
      </c>
      <c r="I950" t="n">
        <v>3.1</v>
      </c>
      <c r="J950" t="n">
        <v>64.4</v>
      </c>
      <c r="K950" t="str">
        <f>=IF(MOD(A950,10)&lt;7,"train","test")</f>
      </c>
      <c r="L950" s="5" t="str">
        <f>=$P$6+$P$7*D950+$P$8*E950+$P$9*F950+$P$10*G950+$P$11*H950+$P$12*I950</f>
      </c>
      <c r="M950" s="5" t="str">
        <f>=(J950-L950)^2</f>
      </c>
    </row>
    <row r="951">
      <c r="A951" t="n">
        <v>229160</v>
      </c>
      <c r="B951" t="s">
        <v>4996</v>
      </c>
      <c r="C951" t="s">
        <v>163</v>
      </c>
      <c r="D951" t="n">
        <v>41</v>
      </c>
      <c r="E951" t="n">
        <v>21169</v>
      </c>
      <c r="F951" t="n">
        <v>63</v>
      </c>
      <c r="G951" t="n">
        <v>13</v>
      </c>
      <c r="H951" t="n">
        <v>3.4741</v>
      </c>
      <c r="I951" t="n">
        <v>1.6</v>
      </c>
      <c r="J951" t="n">
        <v>32.4</v>
      </c>
      <c r="K951" t="str">
        <f>=IF(MOD(A951,10)&lt;7,"train","test")</f>
      </c>
      <c r="L951" s="5" t="str">
        <f>=$P$6+$P$7*D951+$P$8*E951+$P$9*F951+$P$10*G951+$P$11*H951+$P$12*I951</f>
      </c>
      <c r="M951" s="5" t="str">
        <f>=(J951-L951)^2</f>
      </c>
    </row>
    <row r="952">
      <c r="A952" t="n">
        <v>229780</v>
      </c>
      <c r="B952" t="s">
        <v>5009</v>
      </c>
      <c r="C952" t="s">
        <v>163</v>
      </c>
      <c r="D952" t="n">
        <v>40</v>
      </c>
      <c r="E952" t="n">
        <v>20222</v>
      </c>
      <c r="F952" t="n">
        <v>48</v>
      </c>
      <c r="G952" t="n">
        <v>10</v>
      </c>
      <c r="H952" t="n">
        <v>3.5824</v>
      </c>
      <c r="I952" t="n">
        <v>1.8</v>
      </c>
      <c r="J952" t="n">
        <v>19.2</v>
      </c>
      <c r="K952" t="str">
        <f>=IF(MOD(A952,10)&lt;7,"train","test")</f>
      </c>
      <c r="L952" s="5" t="str">
        <f>=$P$6+$P$7*D952+$P$8*E952+$P$9*F952+$P$10*G952+$P$11*H952+$P$12*I952</f>
      </c>
      <c r="M952" s="5" t="str">
        <f>=(J952-L952)^2</f>
      </c>
    </row>
    <row r="953">
      <c r="A953" t="n">
        <v>229814</v>
      </c>
      <c r="B953" t="s">
        <v>5012</v>
      </c>
      <c r="C953" t="s">
        <v>149</v>
      </c>
      <c r="D953" t="n">
        <v>39</v>
      </c>
      <c r="E953" t="n">
        <v>17182</v>
      </c>
      <c r="F953" t="n">
        <v>67</v>
      </c>
      <c r="G953" t="n">
        <v>18</v>
      </c>
      <c r="H953" t="n">
        <v>4.028</v>
      </c>
      <c r="I953" t="n">
        <v>1.8</v>
      </c>
      <c r="J953" t="n">
        <v>47.3</v>
      </c>
      <c r="K953" t="str">
        <f>=IF(MOD(A953,10)&lt;7,"train","test")</f>
      </c>
      <c r="L953" s="5" t="str">
        <f>=$P$6+$P$7*D953+$P$8*E953+$P$9*F953+$P$10*G953+$P$11*H953+$P$12*I953</f>
      </c>
      <c r="M953" s="5" t="str">
        <f>=(J953-L953)^2</f>
      </c>
    </row>
    <row r="954">
      <c r="A954" t="n">
        <v>230171</v>
      </c>
      <c r="B954" t="s">
        <v>5031</v>
      </c>
      <c r="C954" t="s">
        <v>149</v>
      </c>
      <c r="D954" t="n">
        <v>22</v>
      </c>
      <c r="E954" t="n">
        <v>15488</v>
      </c>
      <c r="F954" t="n">
        <v>63</v>
      </c>
      <c r="G954" t="n">
        <v>22</v>
      </c>
      <c r="H954" t="n">
        <v>4.1616</v>
      </c>
      <c r="I954" t="n">
        <v>1.2</v>
      </c>
      <c r="J954" t="n">
        <v>24.2</v>
      </c>
      <c r="K954" t="str">
        <f>=IF(MOD(A954,10)&lt;7,"train","test")</f>
      </c>
      <c r="L954" s="5" t="str">
        <f>=$P$6+$P$7*D954+$P$8*E954+$P$9*F954+$P$10*G954+$P$11*H954+$P$12*I954</f>
      </c>
      <c r="M954" s="5" t="str">
        <f>=(J954-L954)^2</f>
      </c>
    </row>
    <row r="955">
      <c r="A955" t="n">
        <v>230603</v>
      </c>
      <c r="B955" t="s">
        <v>5045</v>
      </c>
      <c r="C955" t="s">
        <v>149</v>
      </c>
      <c r="D955" t="n">
        <v>24</v>
      </c>
      <c r="E955" t="n">
        <v>12375</v>
      </c>
      <c r="F955" t="n">
        <v>74</v>
      </c>
      <c r="G955" t="n">
        <v>22</v>
      </c>
      <c r="H955" t="n">
        <v>4.3255</v>
      </c>
      <c r="I955" t="n">
        <v>1.7</v>
      </c>
      <c r="J955" t="n">
        <v>50.5</v>
      </c>
      <c r="K955" t="str">
        <f>=IF(MOD(A955,10)&lt;7,"train","test")</f>
      </c>
      <c r="L955" s="5" t="str">
        <f>=$P$6+$P$7*D955+$P$8*E955+$P$9*F955+$P$10*G955+$P$11*H955+$P$12*I955</f>
      </c>
      <c r="M955" s="5" t="str">
        <f>=(J955-L955)^2</f>
      </c>
    </row>
    <row r="956">
      <c r="A956" t="n">
        <v>230764</v>
      </c>
      <c r="B956" t="s">
        <v>5052</v>
      </c>
      <c r="C956" t="s">
        <v>149</v>
      </c>
      <c r="D956" t="n">
        <v>20</v>
      </c>
      <c r="E956" t="n">
        <v>13341</v>
      </c>
      <c r="F956" t="n">
        <v>85</v>
      </c>
      <c r="G956" t="n">
        <v>18</v>
      </c>
      <c r="H956" t="n">
        <v>4.607</v>
      </c>
      <c r="I956" t="n">
        <v>7.4</v>
      </c>
      <c r="J956" t="n">
        <v>63.9</v>
      </c>
      <c r="K956" t="str">
        <f>=IF(MOD(A956,10)&lt;7,"train","test")</f>
      </c>
      <c r="L956" s="5" t="str">
        <f>=$P$6+$P$7*D956+$P$8*E956+$P$9*F956+$P$10*G956+$P$11*H956+$P$12*I956</f>
      </c>
      <c r="M956" s="5" t="str">
        <f>=(J956-L956)^2</f>
      </c>
    </row>
    <row r="957">
      <c r="A957" t="n">
        <v>230782</v>
      </c>
      <c r="B957" t="s">
        <v>5053</v>
      </c>
      <c r="C957" t="s">
        <v>149</v>
      </c>
      <c r="D957" t="n">
        <v>16</v>
      </c>
      <c r="E957" t="n">
        <v>11572</v>
      </c>
      <c r="F957" t="n">
        <v>67</v>
      </c>
      <c r="G957" t="n">
        <v>20</v>
      </c>
      <c r="H957" t="n">
        <v>4.5718</v>
      </c>
      <c r="I957" t="n">
        <v>1.8</v>
      </c>
      <c r="J957" t="n">
        <v>46</v>
      </c>
      <c r="K957" t="str">
        <f>=IF(MOD(A957,10)&lt;7,"train","test")</f>
      </c>
      <c r="L957" s="5" t="str">
        <f>=$P$6+$P$7*D957+$P$8*E957+$P$9*F957+$P$10*G957+$P$11*H957+$P$12*I957</f>
      </c>
      <c r="M957" s="5" t="str">
        <f>=(J957-L957)^2</f>
      </c>
    </row>
    <row r="958">
      <c r="A958" t="n">
        <v>230816</v>
      </c>
      <c r="B958" t="s">
        <v>5055</v>
      </c>
      <c r="C958" t="s">
        <v>163</v>
      </c>
      <c r="D958" t="n">
        <v>21</v>
      </c>
      <c r="E958" t="n">
        <v>35108</v>
      </c>
      <c r="F958" t="n">
        <v>85</v>
      </c>
      <c r="G958" t="n">
        <v>9</v>
      </c>
      <c r="H958" t="n">
        <v>2.9768</v>
      </c>
      <c r="I958" t="n">
        <v>1.3</v>
      </c>
      <c r="J958" t="n">
        <v>66.7</v>
      </c>
      <c r="K958" t="str">
        <f>=IF(MOD(A958,10)&lt;7,"train","test")</f>
      </c>
      <c r="L958" s="5" t="str">
        <f>=$P$6+$P$7*D958+$P$8*E958+$P$9*F958+$P$10*G958+$P$11*H958+$P$12*I958</f>
      </c>
      <c r="M958" s="5" t="str">
        <f>=(J958-L958)^2</f>
      </c>
    </row>
    <row r="959">
      <c r="A959" t="n">
        <v>230852</v>
      </c>
      <c r="B959" t="s">
        <v>5058</v>
      </c>
      <c r="C959" t="s">
        <v>163</v>
      </c>
      <c r="D959" t="n">
        <v>23</v>
      </c>
      <c r="E959" t="n">
        <v>36846</v>
      </c>
      <c r="F959" t="n">
        <v>77</v>
      </c>
      <c r="G959" t="n">
        <v>13</v>
      </c>
      <c r="H959" t="n">
        <v>3.6795</v>
      </c>
      <c r="I959" t="n">
        <v>4.2</v>
      </c>
      <c r="J959" t="n">
        <v>63</v>
      </c>
      <c r="K959" t="str">
        <f>=IF(MOD(A959,10)&lt;7,"train","test")</f>
      </c>
      <c r="L959" s="5" t="str">
        <f>=$P$6+$P$7*D959+$P$8*E959+$P$9*F959+$P$10*G959+$P$11*H959+$P$12*I959</f>
      </c>
      <c r="M959" s="5" t="str">
        <f>=(J959-L959)^2</f>
      </c>
    </row>
    <row r="960">
      <c r="A960" t="n">
        <v>230995</v>
      </c>
      <c r="B960" t="s">
        <v>5065</v>
      </c>
      <c r="C960" t="s">
        <v>163</v>
      </c>
      <c r="D960" t="n">
        <v>24</v>
      </c>
      <c r="E960" t="n">
        <v>28196</v>
      </c>
      <c r="F960" t="n">
        <v>69</v>
      </c>
      <c r="G960" t="n">
        <v>12</v>
      </c>
      <c r="H960" t="n">
        <v>3.6812</v>
      </c>
      <c r="I960" t="n">
        <v>3</v>
      </c>
      <c r="J960" t="n">
        <v>61</v>
      </c>
      <c r="K960" t="str">
        <f>=IF(MOD(A960,10)&lt;7,"train","test")</f>
      </c>
      <c r="L960" s="5" t="str">
        <f>=$P$6+$P$7*D960+$P$8*E960+$P$9*F960+$P$10*G960+$P$11*H960+$P$12*I960</f>
      </c>
      <c r="M960" s="5" t="str">
        <f>=(J960-L960)^2</f>
      </c>
    </row>
    <row r="961">
      <c r="A961" t="n">
        <v>231165</v>
      </c>
      <c r="B961" t="s">
        <v>5074</v>
      </c>
      <c r="C961" t="s">
        <v>149</v>
      </c>
      <c r="D961" t="n">
        <v>31</v>
      </c>
      <c r="E961" t="n">
        <v>21253</v>
      </c>
      <c r="F961" t="n">
        <v>67</v>
      </c>
      <c r="G961" t="n">
        <v>9</v>
      </c>
      <c r="H961" t="n">
        <v>3.8774</v>
      </c>
      <c r="I961" t="n">
        <v>1.6</v>
      </c>
      <c r="J961" t="n">
        <v>45</v>
      </c>
      <c r="K961" t="str">
        <f>=IF(MOD(A961,10)&lt;7,"train","test")</f>
      </c>
      <c r="L961" s="5" t="str">
        <f>=$P$6+$P$7*D961+$P$8*E961+$P$9*F961+$P$10*G961+$P$11*H961+$P$12*I961</f>
      </c>
      <c r="M961" s="5" t="str">
        <f>=(J961-L961)^2</f>
      </c>
    </row>
    <row r="962">
      <c r="A962" t="n">
        <v>231174</v>
      </c>
      <c r="B962" t="s">
        <v>5075</v>
      </c>
      <c r="C962" t="s">
        <v>149</v>
      </c>
      <c r="D962" t="n">
        <v>13</v>
      </c>
      <c r="E962" t="n">
        <v>22062</v>
      </c>
      <c r="F962" t="n">
        <v>88</v>
      </c>
      <c r="G962" t="n">
        <v>17</v>
      </c>
      <c r="H962" t="n">
        <v>4.2069</v>
      </c>
      <c r="I962" t="n">
        <v>3.1</v>
      </c>
      <c r="J962" t="n">
        <v>78.6</v>
      </c>
      <c r="K962" t="str">
        <f>=IF(MOD(A962,10)&lt;7,"train","test")</f>
      </c>
      <c r="L962" s="5" t="str">
        <f>=$P$6+$P$7*D962+$P$8*E962+$P$9*F962+$P$10*G962+$P$11*H962+$P$12*I962</f>
      </c>
      <c r="M962" s="5" t="str">
        <f>=(J962-L962)^2</f>
      </c>
    </row>
    <row r="963">
      <c r="A963" t="n">
        <v>231420</v>
      </c>
      <c r="B963" t="s">
        <v>5081</v>
      </c>
      <c r="C963" t="s">
        <v>163</v>
      </c>
      <c r="D963" t="n">
        <v>39</v>
      </c>
      <c r="E963" t="n">
        <v>24091</v>
      </c>
      <c r="F963" t="n">
        <v>59</v>
      </c>
      <c r="G963" t="n">
        <v>13</v>
      </c>
      <c r="H963" t="n">
        <v>3.2191</v>
      </c>
      <c r="I963" t="n">
        <v>1.3</v>
      </c>
      <c r="J963" t="n">
        <v>43.6</v>
      </c>
      <c r="K963" t="str">
        <f>=IF(MOD(A963,10)&lt;7,"train","test")</f>
      </c>
      <c r="L963" s="5" t="str">
        <f>=$P$6+$P$7*D963+$P$8*E963+$P$9*F963+$P$10*G963+$P$11*H963+$P$12*I963</f>
      </c>
      <c r="M963" s="5" t="str">
        <f>=(J963-L963)^2</f>
      </c>
    </row>
    <row r="964">
      <c r="A964" t="n">
        <v>231554</v>
      </c>
      <c r="B964" t="s">
        <v>5083</v>
      </c>
      <c r="C964" t="s">
        <v>163</v>
      </c>
      <c r="D964" t="n">
        <v>46</v>
      </c>
      <c r="E964" t="n">
        <v>22191</v>
      </c>
      <c r="F964" t="n">
        <v>49</v>
      </c>
      <c r="G964" t="n">
        <v>15</v>
      </c>
      <c r="H964" t="n">
        <v>3.0686</v>
      </c>
      <c r="I964" t="n">
        <v>0.4</v>
      </c>
      <c r="J964" t="n">
        <v>27.1</v>
      </c>
      <c r="K964" t="str">
        <f>=IF(MOD(A964,10)&lt;7,"train","test")</f>
      </c>
      <c r="L964" s="5" t="str">
        <f>=$P$6+$P$7*D964+$P$8*E964+$P$9*F964+$P$10*G964+$P$11*H964+$P$12*I964</f>
      </c>
      <c r="M964" s="5" t="str">
        <f>=(J964-L964)^2</f>
      </c>
    </row>
    <row r="965">
      <c r="A965" t="n">
        <v>231581</v>
      </c>
      <c r="B965" t="s">
        <v>5085</v>
      </c>
      <c r="C965" t="s">
        <v>163</v>
      </c>
      <c r="D965" t="n">
        <v>29</v>
      </c>
      <c r="E965" t="n">
        <v>19660</v>
      </c>
      <c r="F965" t="n">
        <v>77</v>
      </c>
      <c r="G965" t="n">
        <v>12</v>
      </c>
      <c r="H965" t="n">
        <v>3.1647</v>
      </c>
      <c r="I965" t="n">
        <v>1.3</v>
      </c>
      <c r="J965" t="n">
        <v>49.4</v>
      </c>
      <c r="K965" t="str">
        <f>=IF(MOD(A965,10)&lt;7,"train","test")</f>
      </c>
      <c r="L965" s="5" t="str">
        <f>=$P$6+$P$7*D965+$P$8*E965+$P$9*F965+$P$10*G965+$P$11*H965+$P$12*I965</f>
      </c>
      <c r="M965" s="5" t="str">
        <f>=(J965-L965)^2</f>
      </c>
    </row>
    <row r="966">
      <c r="A966" t="n">
        <v>231624</v>
      </c>
      <c r="B966" t="s">
        <v>5086</v>
      </c>
      <c r="C966" t="s">
        <v>149</v>
      </c>
      <c r="D966" t="n">
        <v>12</v>
      </c>
      <c r="E966" t="n">
        <v>20422</v>
      </c>
      <c r="F966" t="n">
        <v>95</v>
      </c>
      <c r="G966" t="n">
        <v>13</v>
      </c>
      <c r="H966" t="n">
        <v>4.0357</v>
      </c>
      <c r="I966" t="n">
        <v>11.2</v>
      </c>
      <c r="J966" t="n">
        <v>91</v>
      </c>
      <c r="K966" t="str">
        <f>=IF(MOD(A966,10)&lt;7,"train","test")</f>
      </c>
      <c r="L966" s="5" t="str">
        <f>=$P$6+$P$7*D966+$P$8*E966+$P$9*F966+$P$10*G966+$P$11*H966+$P$12*I966</f>
      </c>
      <c r="M966" s="5" t="str">
        <f>=(J966-L966)^2</f>
      </c>
    </row>
    <row r="967">
      <c r="A967" t="n">
        <v>231651</v>
      </c>
      <c r="B967" t="s">
        <v>5087</v>
      </c>
      <c r="C967" t="s">
        <v>163</v>
      </c>
      <c r="D967" t="n">
        <v>48</v>
      </c>
      <c r="E967" t="n">
        <v>18314</v>
      </c>
      <c r="F967" t="n">
        <v>66</v>
      </c>
      <c r="G967" t="n">
        <v>20</v>
      </c>
      <c r="H967" t="n">
        <v>4.1343</v>
      </c>
      <c r="I967" t="n">
        <v>1.7</v>
      </c>
      <c r="J967" t="n">
        <v>53.5</v>
      </c>
      <c r="K967" t="str">
        <f>=IF(MOD(A967,10)&lt;7,"train","test")</f>
      </c>
      <c r="L967" s="5" t="str">
        <f>=$P$6+$P$7*D967+$P$8*E967+$P$9*F967+$P$10*G967+$P$11*H967+$P$12*I967</f>
      </c>
      <c r="M967" s="5" t="str">
        <f>=(J967-L967)^2</f>
      </c>
    </row>
    <row r="968">
      <c r="A968" t="n">
        <v>231712</v>
      </c>
      <c r="B968" t="s">
        <v>5090</v>
      </c>
      <c r="C968" t="s">
        <v>149</v>
      </c>
      <c r="D968" t="n">
        <v>15</v>
      </c>
      <c r="E968" t="n">
        <v>22864</v>
      </c>
      <c r="F968" t="n">
        <v>83</v>
      </c>
      <c r="G968" t="n">
        <v>13</v>
      </c>
      <c r="H968" t="n">
        <v>3.6724</v>
      </c>
      <c r="I968" t="n">
        <v>4</v>
      </c>
      <c r="J968" t="n">
        <v>75.1</v>
      </c>
      <c r="K968" t="str">
        <f>=IF(MOD(A968,10)&lt;7,"train","test")</f>
      </c>
      <c r="L968" s="5" t="str">
        <f>=$P$6+$P$7*D968+$P$8*E968+$P$9*F968+$P$10*G968+$P$11*H968+$P$12*I968</f>
      </c>
      <c r="M968" s="5" t="str">
        <f>=(J968-L968)^2</f>
      </c>
    </row>
    <row r="969">
      <c r="A969" t="n">
        <v>232025</v>
      </c>
      <c r="B969" t="s">
        <v>5098</v>
      </c>
      <c r="C969" t="s">
        <v>163</v>
      </c>
      <c r="D969" t="n">
        <v>41</v>
      </c>
      <c r="E969" t="n">
        <v>21714</v>
      </c>
      <c r="F969" t="n">
        <v>69</v>
      </c>
      <c r="G969" t="n">
        <v>12</v>
      </c>
      <c r="H969" t="n">
        <v>3.1641</v>
      </c>
      <c r="I969" t="n">
        <v>1.4</v>
      </c>
      <c r="J969" t="n">
        <v>53.8</v>
      </c>
      <c r="K969" t="str">
        <f>=IF(MOD(A969,10)&lt;7,"train","test")</f>
      </c>
      <c r="L969" s="5" t="str">
        <f>=$P$6+$P$7*D969+$P$8*E969+$P$9*F969+$P$10*G969+$P$11*H969+$P$12*I969</f>
      </c>
      <c r="M969" s="5" t="str">
        <f>=(J969-L969)^2</f>
      </c>
    </row>
    <row r="970">
      <c r="A970" t="n">
        <v>232043</v>
      </c>
      <c r="B970" t="s">
        <v>5100</v>
      </c>
      <c r="C970" t="s">
        <v>163</v>
      </c>
      <c r="D970" t="n">
        <v>27</v>
      </c>
      <c r="E970" t="n">
        <v>24710</v>
      </c>
      <c r="F970" t="n">
        <v>76</v>
      </c>
      <c r="G970" t="n">
        <v>10</v>
      </c>
      <c r="H970" t="n">
        <v>3.2092</v>
      </c>
      <c r="I970" t="n">
        <v>2.3</v>
      </c>
      <c r="J970" t="n">
        <v>47.1</v>
      </c>
      <c r="K970" t="str">
        <f>=IF(MOD(A970,10)&lt;7,"train","test")</f>
      </c>
      <c r="L970" s="5" t="str">
        <f>=$P$6+$P$7*D970+$P$8*E970+$P$9*F970+$P$10*G970+$P$11*H970+$P$12*I970</f>
      </c>
      <c r="M970" s="5" t="str">
        <f>=(J970-L970)^2</f>
      </c>
    </row>
    <row r="971">
      <c r="A971" t="n">
        <v>232186</v>
      </c>
      <c r="B971" t="s">
        <v>5106</v>
      </c>
      <c r="C971" t="s">
        <v>149</v>
      </c>
      <c r="D971" t="n">
        <v>30</v>
      </c>
      <c r="E971" t="n">
        <v>18900</v>
      </c>
      <c r="F971" t="n">
        <v>87</v>
      </c>
      <c r="G971" t="n">
        <v>16</v>
      </c>
      <c r="H971" t="n">
        <v>4.6805</v>
      </c>
      <c r="I971" t="n">
        <v>22.5</v>
      </c>
      <c r="J971" t="n">
        <v>69.3</v>
      </c>
      <c r="K971" t="str">
        <f>=IF(MOD(A971,10)&lt;7,"train","test")</f>
      </c>
      <c r="L971" s="5" t="str">
        <f>=$P$6+$P$7*D971+$P$8*E971+$P$9*F971+$P$10*G971+$P$11*H971+$P$12*I971</f>
      </c>
      <c r="M971" s="5" t="str">
        <f>=(J971-L971)^2</f>
      </c>
    </row>
    <row r="972">
      <c r="A972" t="n">
        <v>232256</v>
      </c>
      <c r="B972" t="s">
        <v>5110</v>
      </c>
      <c r="C972" t="s">
        <v>163</v>
      </c>
      <c r="D972" t="n">
        <v>22</v>
      </c>
      <c r="E972" t="n">
        <v>29578</v>
      </c>
      <c r="F972" t="n">
        <v>85</v>
      </c>
      <c r="G972" t="n">
        <v>9</v>
      </c>
      <c r="H972" t="n">
        <v>2.9435</v>
      </c>
      <c r="I972" t="n">
        <v>1.3</v>
      </c>
      <c r="J972" t="n">
        <v>65.3</v>
      </c>
      <c r="K972" t="str">
        <f>=IF(MOD(A972,10)&lt;7,"train","test")</f>
      </c>
      <c r="L972" s="5" t="str">
        <f>=$P$6+$P$7*D972+$P$8*E972+$P$9*F972+$P$10*G972+$P$11*H972+$P$12*I972</f>
      </c>
      <c r="M972" s="5" t="str">
        <f>=(J972-L972)^2</f>
      </c>
    </row>
    <row r="973">
      <c r="A973" t="n">
        <v>232265</v>
      </c>
      <c r="B973" t="s">
        <v>5112</v>
      </c>
      <c r="C973" t="s">
        <v>163</v>
      </c>
      <c r="D973" t="n">
        <v>38</v>
      </c>
      <c r="E973" t="n">
        <v>28576</v>
      </c>
      <c r="F973" t="n">
        <v>85</v>
      </c>
      <c r="G973" t="n">
        <v>15</v>
      </c>
      <c r="H973" t="n">
        <v>3.5846</v>
      </c>
      <c r="I973" t="n">
        <v>0.2</v>
      </c>
      <c r="J973" t="n">
        <v>55.7</v>
      </c>
      <c r="K973" t="str">
        <f>=IF(MOD(A973,10)&lt;7,"train","test")</f>
      </c>
      <c r="L973" s="5" t="str">
        <f>=$P$6+$P$7*D973+$P$8*E973+$P$9*F973+$P$10*G973+$P$11*H973+$P$12*I973</f>
      </c>
      <c r="M973" s="5" t="str">
        <f>=(J973-L973)^2</f>
      </c>
    </row>
    <row r="974">
      <c r="A974" t="n">
        <v>232423</v>
      </c>
      <c r="B974" t="s">
        <v>5116</v>
      </c>
      <c r="C974" t="s">
        <v>149</v>
      </c>
      <c r="D974" t="n">
        <v>17</v>
      </c>
      <c r="E974" t="n">
        <v>26317</v>
      </c>
      <c r="F974" t="n">
        <v>90</v>
      </c>
      <c r="G974" t="n">
        <v>17</v>
      </c>
      <c r="H974" t="n">
        <v>4.3856</v>
      </c>
      <c r="I974" t="n">
        <v>5.3</v>
      </c>
      <c r="J974" t="n">
        <v>80.9</v>
      </c>
      <c r="K974" t="str">
        <f>=IF(MOD(A974,10)&lt;7,"train","test")</f>
      </c>
      <c r="L974" s="5" t="str">
        <f>=$P$6+$P$7*D974+$P$8*E974+$P$9*F974+$P$10*G974+$P$11*H974+$P$12*I974</f>
      </c>
      <c r="M974" s="5" t="str">
        <f>=(J974-L974)^2</f>
      </c>
    </row>
    <row r="975">
      <c r="A975" t="n">
        <v>232566</v>
      </c>
      <c r="B975" t="s">
        <v>5119</v>
      </c>
      <c r="C975" t="s">
        <v>149</v>
      </c>
      <c r="D975" t="n">
        <v>26</v>
      </c>
      <c r="E975" t="n">
        <v>22900</v>
      </c>
      <c r="F975" t="n">
        <v>78</v>
      </c>
      <c r="G975" t="n">
        <v>14</v>
      </c>
      <c r="H975" t="n">
        <v>3.7744</v>
      </c>
      <c r="I975" t="n">
        <v>6.7</v>
      </c>
      <c r="J975" t="n">
        <v>61.6</v>
      </c>
      <c r="K975" t="str">
        <f>=IF(MOD(A975,10)&lt;7,"train","test")</f>
      </c>
      <c r="L975" s="5" t="str">
        <f>=$P$6+$P$7*D975+$P$8*E975+$P$9*F975+$P$10*G975+$P$11*H975+$P$12*I975</f>
      </c>
      <c r="M975" s="5" t="str">
        <f>=(J975-L975)^2</f>
      </c>
    </row>
    <row r="976">
      <c r="A976" t="n">
        <v>232672</v>
      </c>
      <c r="B976" t="s">
        <v>5124</v>
      </c>
      <c r="C976" t="s">
        <v>163</v>
      </c>
      <c r="D976" t="n">
        <v>48</v>
      </c>
      <c r="E976" t="n">
        <v>18838</v>
      </c>
      <c r="F976" t="n">
        <v>61</v>
      </c>
      <c r="G976" t="n">
        <v>14</v>
      </c>
      <c r="H976" t="n">
        <v>3.3424</v>
      </c>
      <c r="I976" t="n">
        <v>1.4</v>
      </c>
      <c r="J976" t="n">
        <v>55.7</v>
      </c>
      <c r="K976" t="str">
        <f>=IF(MOD(A976,10)&lt;7,"train","test")</f>
      </c>
      <c r="L976" s="5" t="str">
        <f>=$P$6+$P$7*D976+$P$8*E976+$P$9*F976+$P$10*G976+$P$11*H976+$P$12*I976</f>
      </c>
      <c r="M976" s="5" t="str">
        <f>=(J976-L976)^2</f>
      </c>
    </row>
    <row r="977">
      <c r="A977" t="n">
        <v>232681</v>
      </c>
      <c r="B977" t="s">
        <v>5126</v>
      </c>
      <c r="C977" t="s">
        <v>149</v>
      </c>
      <c r="D977" t="n">
        <v>20</v>
      </c>
      <c r="E977" t="n">
        <v>21615</v>
      </c>
      <c r="F977" t="n">
        <v>82</v>
      </c>
      <c r="G977" t="n">
        <v>13</v>
      </c>
      <c r="H977" t="n">
        <v>3.6141</v>
      </c>
      <c r="I977" t="n">
        <v>4.3</v>
      </c>
      <c r="J977" t="n">
        <v>67.4</v>
      </c>
      <c r="K977" t="str">
        <f>=IF(MOD(A977,10)&lt;7,"train","test")</f>
      </c>
      <c r="L977" s="5" t="str">
        <f>=$P$6+$P$7*D977+$P$8*E977+$P$9*F977+$P$10*G977+$P$11*H977+$P$12*I977</f>
      </c>
      <c r="M977" s="5" t="str">
        <f>=(J977-L977)^2</f>
      </c>
    </row>
    <row r="978">
      <c r="A978" t="n">
        <v>232706</v>
      </c>
      <c r="B978" t="s">
        <v>5128</v>
      </c>
      <c r="C978" t="s">
        <v>163</v>
      </c>
      <c r="D978" t="n">
        <v>22</v>
      </c>
      <c r="E978" t="n">
        <v>28147</v>
      </c>
      <c r="F978" t="n">
        <v>76</v>
      </c>
      <c r="G978" t="n">
        <v>13</v>
      </c>
      <c r="H978" t="n">
        <v>3.6464</v>
      </c>
      <c r="I978" t="n">
        <v>5.8</v>
      </c>
      <c r="J978" t="n">
        <v>57.9</v>
      </c>
      <c r="K978" t="str">
        <f>=IF(MOD(A978,10)&lt;7,"train","test")</f>
      </c>
      <c r="L978" s="5" t="str">
        <f>=$P$6+$P$7*D978+$P$8*E978+$P$9*F978+$P$10*G978+$P$11*H978+$P$12*I978</f>
      </c>
      <c r="M978" s="5" t="str">
        <f>=(J978-L978)^2</f>
      </c>
    </row>
    <row r="979">
      <c r="A979" t="n">
        <v>232982</v>
      </c>
      <c r="B979" t="s">
        <v>5139</v>
      </c>
      <c r="C979" t="s">
        <v>149</v>
      </c>
      <c r="D979" t="n">
        <v>37</v>
      </c>
      <c r="E979" t="n">
        <v>16150</v>
      </c>
      <c r="F979" t="n">
        <v>76</v>
      </c>
      <c r="G979" t="n">
        <v>15</v>
      </c>
      <c r="H979" t="n">
        <v>4.431</v>
      </c>
      <c r="I979" t="n">
        <v>5.1</v>
      </c>
      <c r="J979" t="n">
        <v>44.4</v>
      </c>
      <c r="K979" t="str">
        <f>=IF(MOD(A979,10)&lt;7,"train","test")</f>
      </c>
      <c r="L979" s="5" t="str">
        <f>=$P$6+$P$7*D979+$P$8*E979+$P$9*F979+$P$10*G979+$P$11*H979+$P$12*I979</f>
      </c>
      <c r="M979" s="5" t="str">
        <f>=(J979-L979)^2</f>
      </c>
    </row>
    <row r="980">
      <c r="A980" t="n">
        <v>233295</v>
      </c>
      <c r="B980" t="s">
        <v>5150</v>
      </c>
      <c r="C980" t="s">
        <v>163</v>
      </c>
      <c r="D980" t="n">
        <v>20</v>
      </c>
      <c r="E980" t="n">
        <v>29058</v>
      </c>
      <c r="F980" t="n">
        <v>81</v>
      </c>
      <c r="G980" t="n">
        <v>10</v>
      </c>
      <c r="H980" t="n">
        <v>3.1864</v>
      </c>
      <c r="I980" t="n">
        <v>2.2</v>
      </c>
      <c r="J980" t="n">
        <v>74.6</v>
      </c>
      <c r="K980" t="str">
        <f>=IF(MOD(A980,10)&lt;7,"train","test")</f>
      </c>
      <c r="L980" s="5" t="str">
        <f>=$P$6+$P$7*D980+$P$8*E980+$P$9*F980+$P$10*G980+$P$11*H980+$P$12*I980</f>
      </c>
      <c r="M980" s="5" t="str">
        <f>=(J980-L980)^2</f>
      </c>
    </row>
    <row r="981">
      <c r="A981" t="n">
        <v>233301</v>
      </c>
      <c r="B981" t="s">
        <v>5151</v>
      </c>
      <c r="C981" t="s">
        <v>163</v>
      </c>
      <c r="D981" t="n">
        <v>41</v>
      </c>
      <c r="E981" t="n">
        <v>20856</v>
      </c>
      <c r="F981" t="n">
        <v>68</v>
      </c>
      <c r="G981" t="n">
        <v>7</v>
      </c>
      <c r="H981" t="n">
        <v>2.8976</v>
      </c>
      <c r="I981" t="n">
        <v>4.9</v>
      </c>
      <c r="J981" t="n">
        <v>51.5</v>
      </c>
      <c r="K981" t="str">
        <f>=IF(MOD(A981,10)&lt;7,"train","test")</f>
      </c>
      <c r="L981" s="5" t="str">
        <f>=$P$6+$P$7*D981+$P$8*E981+$P$9*F981+$P$10*G981+$P$11*H981+$P$12*I981</f>
      </c>
      <c r="M981" s="5" t="str">
        <f>=(J981-L981)^2</f>
      </c>
    </row>
    <row r="982">
      <c r="A982" t="n">
        <v>233374</v>
      </c>
      <c r="B982" t="s">
        <v>5158</v>
      </c>
      <c r="C982" t="s">
        <v>163</v>
      </c>
      <c r="D982" t="n">
        <v>18</v>
      </c>
      <c r="E982" t="n">
        <v>35263</v>
      </c>
      <c r="F982" t="n">
        <v>93</v>
      </c>
      <c r="G982" t="n">
        <v>7</v>
      </c>
      <c r="H982" t="n">
        <v>3.6524</v>
      </c>
      <c r="I982" t="n">
        <v>6.1</v>
      </c>
      <c r="J982" t="n">
        <v>87.8</v>
      </c>
      <c r="K982" t="str">
        <f>=IF(MOD(A982,10)&lt;7,"train","test")</f>
      </c>
      <c r="L982" s="5" t="str">
        <f>=$P$6+$P$7*D982+$P$8*E982+$P$9*F982+$P$10*G982+$P$11*H982+$P$12*I982</f>
      </c>
      <c r="M982" s="5" t="str">
        <f>=(J982-L982)^2</f>
      </c>
    </row>
    <row r="983">
      <c r="A983" t="n">
        <v>233426</v>
      </c>
      <c r="B983" t="s">
        <v>5160</v>
      </c>
      <c r="C983" t="s">
        <v>163</v>
      </c>
      <c r="D983" t="n">
        <v>24</v>
      </c>
      <c r="E983" t="n">
        <v>27695</v>
      </c>
      <c r="F983" t="n">
        <v>78</v>
      </c>
      <c r="G983" t="n">
        <v>11</v>
      </c>
      <c r="H983" t="n">
        <v>3.2728</v>
      </c>
      <c r="I983" t="n">
        <v>1.9</v>
      </c>
      <c r="J983" t="n">
        <v>65.9</v>
      </c>
      <c r="K983" t="str">
        <f>=IF(MOD(A983,10)&lt;7,"train","test")</f>
      </c>
      <c r="L983" s="5" t="str">
        <f>=$P$6+$P$7*D983+$P$8*E983+$P$9*F983+$P$10*G983+$P$11*H983+$P$12*I983</f>
      </c>
      <c r="M983" s="5" t="str">
        <f>=(J983-L983)^2</f>
      </c>
    </row>
    <row r="984">
      <c r="A984" t="n">
        <v>233541</v>
      </c>
      <c r="B984" t="s">
        <v>5162</v>
      </c>
      <c r="C984" t="s">
        <v>163</v>
      </c>
      <c r="D984" t="n">
        <v>19</v>
      </c>
      <c r="E984" t="n">
        <v>26400</v>
      </c>
      <c r="F984" t="n">
        <v>82</v>
      </c>
      <c r="G984" t="n">
        <v>11</v>
      </c>
      <c r="H984" t="n">
        <v>3.7557</v>
      </c>
      <c r="I984" t="n">
        <v>4.2</v>
      </c>
      <c r="J984" t="n">
        <v>70.3</v>
      </c>
      <c r="K984" t="str">
        <f>=IF(MOD(A984,10)&lt;7,"train","test")</f>
      </c>
      <c r="L984" s="5" t="str">
        <f>=$P$6+$P$7*D984+$P$8*E984+$P$9*F984+$P$10*G984+$P$11*H984+$P$12*I984</f>
      </c>
      <c r="M984" s="5" t="str">
        <f>=(J984-L984)^2</f>
      </c>
    </row>
    <row r="985">
      <c r="A985" t="n">
        <v>233611</v>
      </c>
      <c r="B985" t="s">
        <v>5166</v>
      </c>
      <c r="C985" t="s">
        <v>163</v>
      </c>
      <c r="D985" t="n">
        <v>43</v>
      </c>
      <c r="E985" t="n">
        <v>25440</v>
      </c>
      <c r="F985" t="n">
        <v>82</v>
      </c>
      <c r="G985" t="n">
        <v>17</v>
      </c>
      <c r="H985" t="n">
        <v>3.0519</v>
      </c>
      <c r="I985" t="n">
        <v>1.2</v>
      </c>
      <c r="J985" t="n">
        <v>38.3</v>
      </c>
      <c r="K985" t="str">
        <f>=IF(MOD(A985,10)&lt;7,"train","test")</f>
      </c>
      <c r="L985" s="5" t="str">
        <f>=$P$6+$P$7*D985+$P$8*E985+$P$9*F985+$P$10*G985+$P$11*H985+$P$12*I985</f>
      </c>
      <c r="M985" s="5" t="str">
        <f>=(J985-L985)^2</f>
      </c>
    </row>
    <row r="986">
      <c r="A986" t="n">
        <v>233921</v>
      </c>
      <c r="B986" t="s">
        <v>5183</v>
      </c>
      <c r="C986" t="s">
        <v>149</v>
      </c>
      <c r="D986" t="n">
        <v>15</v>
      </c>
      <c r="E986" t="n">
        <v>22205</v>
      </c>
      <c r="F986" t="n">
        <v>92</v>
      </c>
      <c r="G986" t="n">
        <v>17</v>
      </c>
      <c r="H986" t="n">
        <v>4.6076</v>
      </c>
      <c r="I986" t="n">
        <v>12.3</v>
      </c>
      <c r="J986" t="n">
        <v>86.4</v>
      </c>
      <c r="K986" t="str">
        <f>=IF(MOD(A986,10)&lt;7,"train","test")</f>
      </c>
      <c r="L986" s="5" t="str">
        <f>=$P$6+$P$7*D986+$P$8*E986+$P$9*F986+$P$10*G986+$P$11*H986+$P$12*I986</f>
      </c>
      <c r="M986" s="5" t="str">
        <f>=(J986-L986)^2</f>
      </c>
    </row>
    <row r="987">
      <c r="A987" t="n">
        <v>234030</v>
      </c>
      <c r="B987" t="s">
        <v>5186</v>
      </c>
      <c r="C987" t="s">
        <v>149</v>
      </c>
      <c r="D987" t="n">
        <v>30</v>
      </c>
      <c r="E987" t="n">
        <v>22852</v>
      </c>
      <c r="F987" t="n">
        <v>86</v>
      </c>
      <c r="G987" t="n">
        <v>17</v>
      </c>
      <c r="H987" t="n">
        <v>4.4885</v>
      </c>
      <c r="I987" t="n">
        <v>14.1</v>
      </c>
      <c r="J987" t="n">
        <v>65.4</v>
      </c>
      <c r="K987" t="str">
        <f>=IF(MOD(A987,10)&lt;7,"train","test")</f>
      </c>
      <c r="L987" s="5" t="str">
        <f>=$P$6+$P$7*D987+$P$8*E987+$P$9*F987+$P$10*G987+$P$11*H987+$P$12*I987</f>
      </c>
      <c r="M987" s="5" t="str">
        <f>=(J987-L987)^2</f>
      </c>
    </row>
    <row r="988">
      <c r="A988" t="n">
        <v>234076</v>
      </c>
      <c r="B988" t="s">
        <v>5187</v>
      </c>
      <c r="C988" t="s">
        <v>149</v>
      </c>
      <c r="D988" t="n">
        <v>14</v>
      </c>
      <c r="E988" t="n">
        <v>17831</v>
      </c>
      <c r="F988" t="n">
        <v>97</v>
      </c>
      <c r="G988" t="n">
        <v>15</v>
      </c>
      <c r="H988" t="n">
        <v>4.4778</v>
      </c>
      <c r="I988" t="n">
        <v>16.9</v>
      </c>
      <c r="J988" t="n">
        <v>95.3</v>
      </c>
      <c r="K988" t="str">
        <f>=IF(MOD(A988,10)&lt;7,"train","test")</f>
      </c>
      <c r="L988" s="5" t="str">
        <f>=$P$6+$P$7*D988+$P$8*E988+$P$9*F988+$P$10*G988+$P$11*H988+$P$12*I988</f>
      </c>
      <c r="M988" s="5" t="str">
        <f>=(J988-L988)^2</f>
      </c>
    </row>
    <row r="989">
      <c r="A989" t="n">
        <v>234085</v>
      </c>
      <c r="B989" t="s">
        <v>5188</v>
      </c>
      <c r="C989" t="s">
        <v>149</v>
      </c>
      <c r="D989" t="n">
        <v>16</v>
      </c>
      <c r="E989" t="n">
        <v>17229</v>
      </c>
      <c r="F989" t="n">
        <v>84</v>
      </c>
      <c r="G989" t="n">
        <v>10</v>
      </c>
      <c r="H989" t="n">
        <v>3.1821</v>
      </c>
      <c r="I989" t="n">
        <v>4.8</v>
      </c>
      <c r="J989" t="n">
        <v>81.8</v>
      </c>
      <c r="K989" t="str">
        <f>=IF(MOD(A989,10)&lt;7,"train","test")</f>
      </c>
      <c r="L989" s="5" t="str">
        <f>=$P$6+$P$7*D989+$P$8*E989+$P$9*F989+$P$10*G989+$P$11*H989+$P$12*I989</f>
      </c>
      <c r="M989" s="5" t="str">
        <f>=(J989-L989)^2</f>
      </c>
    </row>
    <row r="990">
      <c r="A990" t="n">
        <v>234155</v>
      </c>
      <c r="B990" t="s">
        <v>5191</v>
      </c>
      <c r="C990" t="s">
        <v>149</v>
      </c>
      <c r="D990" t="n">
        <v>71</v>
      </c>
      <c r="E990" t="n">
        <v>16184</v>
      </c>
      <c r="F990" t="n">
        <v>71</v>
      </c>
      <c r="G990" t="n">
        <v>13</v>
      </c>
      <c r="H990" t="n">
        <v>3.7281</v>
      </c>
      <c r="I990" t="n">
        <v>1.7</v>
      </c>
      <c r="J990" t="n">
        <v>40.7</v>
      </c>
      <c r="K990" t="str">
        <f>=IF(MOD(A990,10)&lt;7,"train","test")</f>
      </c>
      <c r="L990" s="5" t="str">
        <f>=$P$6+$P$7*D990+$P$8*E990+$P$9*F990+$P$10*G990+$P$11*H990+$P$12*I990</f>
      </c>
      <c r="M990" s="5" t="str">
        <f>=(J990-L990)^2</f>
      </c>
    </row>
    <row r="991">
      <c r="A991" t="n">
        <v>234164</v>
      </c>
      <c r="B991" t="s">
        <v>5193</v>
      </c>
      <c r="C991" t="s">
        <v>163</v>
      </c>
      <c r="D991" t="n">
        <v>51</v>
      </c>
      <c r="E991" t="n">
        <v>20207</v>
      </c>
      <c r="F991" t="n">
        <v>62</v>
      </c>
      <c r="G991" t="n">
        <v>22</v>
      </c>
      <c r="H991" t="n">
        <v>3.3426</v>
      </c>
      <c r="I991" t="n">
        <v>0.3</v>
      </c>
      <c r="J991" t="n">
        <v>41.3</v>
      </c>
      <c r="K991" t="str">
        <f>=IF(MOD(A991,10)&lt;7,"train","test")</f>
      </c>
      <c r="L991" s="5" t="str">
        <f>=$P$6+$P$7*D991+$P$8*E991+$P$9*F991+$P$10*G991+$P$11*H991+$P$12*I991</f>
      </c>
      <c r="M991" s="5" t="str">
        <f>=(J991-L991)^2</f>
      </c>
    </row>
    <row r="992">
      <c r="A992" t="n">
        <v>234173</v>
      </c>
      <c r="B992" t="s">
        <v>5194</v>
      </c>
      <c r="C992" t="s">
        <v>163</v>
      </c>
      <c r="D992" t="n">
        <v>26</v>
      </c>
      <c r="E992" t="n">
        <v>21862</v>
      </c>
      <c r="F992" t="n">
        <v>67</v>
      </c>
      <c r="G992" t="n">
        <v>13</v>
      </c>
      <c r="H992" t="n">
        <v>3.2536</v>
      </c>
      <c r="I992" t="n">
        <v>2.4</v>
      </c>
      <c r="J992" t="n">
        <v>49.1</v>
      </c>
      <c r="K992" t="str">
        <f>=IF(MOD(A992,10)&lt;7,"train","test")</f>
      </c>
      <c r="L992" s="5" t="str">
        <f>=$P$6+$P$7*D992+$P$8*E992+$P$9*F992+$P$10*G992+$P$11*H992+$P$12*I992</f>
      </c>
      <c r="M992" s="5" t="str">
        <f>=(J992-L992)^2</f>
      </c>
    </row>
    <row r="993">
      <c r="A993" t="n">
        <v>235024</v>
      </c>
      <c r="B993" t="s">
        <v>5216</v>
      </c>
      <c r="C993" t="s">
        <v>163</v>
      </c>
      <c r="D993" t="n">
        <v>30</v>
      </c>
      <c r="E993" t="n">
        <v>40164</v>
      </c>
      <c r="F993" t="n">
        <v>69</v>
      </c>
      <c r="G993" t="n">
        <v>6</v>
      </c>
      <c r="H993" t="n">
        <v>2.6609</v>
      </c>
      <c r="I993" t="n">
        <v>4.1</v>
      </c>
      <c r="J993" t="n">
        <v>52</v>
      </c>
      <c r="K993" t="str">
        <f>=IF(MOD(A993,10)&lt;7,"train","test")</f>
      </c>
      <c r="L993" s="5" t="str">
        <f>=$P$6+$P$7*D993+$P$8*E993+$P$9*F993+$P$10*G993+$P$11*H993+$P$12*I993</f>
      </c>
      <c r="M993" s="5" t="str">
        <f>=(J993-L993)^2</f>
      </c>
    </row>
    <row r="994">
      <c r="A994" t="n">
        <v>235316</v>
      </c>
      <c r="B994" t="s">
        <v>5229</v>
      </c>
      <c r="C994" t="s">
        <v>163</v>
      </c>
      <c r="D994" t="n">
        <v>13</v>
      </c>
      <c r="E994" t="n">
        <v>40295</v>
      </c>
      <c r="F994" t="n">
        <v>94</v>
      </c>
      <c r="G994" t="n">
        <v>12</v>
      </c>
      <c r="H994" t="n">
        <v>3.9101</v>
      </c>
      <c r="I994" t="n">
        <v>6.6</v>
      </c>
      <c r="J994" t="n">
        <v>86.9</v>
      </c>
      <c r="K994" t="str">
        <f>=IF(MOD(A994,10)&lt;7,"train","test")</f>
      </c>
      <c r="L994" s="5" t="str">
        <f>=$P$6+$P$7*D994+$P$8*E994+$P$9*F994+$P$10*G994+$P$11*H994+$P$12*I994</f>
      </c>
      <c r="M994" s="5" t="str">
        <f>=(J994-L994)^2</f>
      </c>
    </row>
    <row r="995">
      <c r="A995" t="n">
        <v>235422</v>
      </c>
      <c r="B995" t="s">
        <v>5234</v>
      </c>
      <c r="C995" t="s">
        <v>163</v>
      </c>
      <c r="D995" t="n">
        <v>63</v>
      </c>
      <c r="E995" t="n">
        <v>11934</v>
      </c>
      <c r="F995" t="n">
        <v>58</v>
      </c>
      <c r="G995" t="n">
        <v>7</v>
      </c>
      <c r="H995" t="n">
        <v>2.9912</v>
      </c>
      <c r="I995" t="n">
        <v>0.7</v>
      </c>
      <c r="J995" t="n">
        <v>40.2</v>
      </c>
      <c r="K995" t="str">
        <f>=IF(MOD(A995,10)&lt;7,"train","test")</f>
      </c>
      <c r="L995" s="5" t="str">
        <f>=$P$6+$P$7*D995+$P$8*E995+$P$9*F995+$P$10*G995+$P$11*H995+$P$12*I995</f>
      </c>
      <c r="M995" s="5" t="str">
        <f>=(J995-L995)^2</f>
      </c>
    </row>
    <row r="996">
      <c r="A996" t="n">
        <v>236133</v>
      </c>
      <c r="B996" t="s">
        <v>5247</v>
      </c>
      <c r="C996" t="s">
        <v>163</v>
      </c>
      <c r="D996" t="n">
        <v>23</v>
      </c>
      <c r="E996" t="n">
        <v>25917</v>
      </c>
      <c r="F996" t="n">
        <v>73</v>
      </c>
      <c r="G996" t="n">
        <v>9</v>
      </c>
      <c r="H996" t="n">
        <v>3.0523</v>
      </c>
      <c r="I996" t="n">
        <v>4.5</v>
      </c>
      <c r="J996" t="n">
        <v>62.8</v>
      </c>
      <c r="K996" t="str">
        <f>=IF(MOD(A996,10)&lt;7,"train","test")</f>
      </c>
      <c r="L996" s="5" t="str">
        <f>=$P$6+$P$7*D996+$P$8*E996+$P$9*F996+$P$10*G996+$P$11*H996+$P$12*I996</f>
      </c>
      <c r="M996" s="5" t="str">
        <f>=(J996-L996)^2</f>
      </c>
    </row>
    <row r="997">
      <c r="A997" t="n">
        <v>236230</v>
      </c>
      <c r="B997" t="s">
        <v>5252</v>
      </c>
      <c r="C997" t="s">
        <v>163</v>
      </c>
      <c r="D997" t="n">
        <v>33</v>
      </c>
      <c r="E997" t="n">
        <v>23841</v>
      </c>
      <c r="F997" t="n">
        <v>79</v>
      </c>
      <c r="G997" t="n">
        <v>12</v>
      </c>
      <c r="H997" t="n">
        <v>3.485</v>
      </c>
      <c r="I997" t="n">
        <v>11.5</v>
      </c>
      <c r="J997" t="n">
        <v>71</v>
      </c>
      <c r="K997" t="str">
        <f>=IF(MOD(A997,10)&lt;7,"train","test")</f>
      </c>
      <c r="L997" s="5" t="str">
        <f>=$P$6+$P$7*D997+$P$8*E997+$P$9*F997+$P$10*G997+$P$11*H997+$P$12*I997</f>
      </c>
      <c r="M997" s="5" t="str">
        <f>=(J997-L997)^2</f>
      </c>
    </row>
    <row r="998">
      <c r="A998" t="n">
        <v>236452</v>
      </c>
      <c r="B998" t="s">
        <v>5258</v>
      </c>
      <c r="C998" t="s">
        <v>163</v>
      </c>
      <c r="D998" t="n">
        <v>40</v>
      </c>
      <c r="E998" t="n">
        <v>22779</v>
      </c>
      <c r="F998" t="n">
        <v>73</v>
      </c>
      <c r="G998" t="n">
        <v>10</v>
      </c>
      <c r="H998" t="n">
        <v>3.2667</v>
      </c>
      <c r="I998" t="n">
        <v>10.8</v>
      </c>
      <c r="J998" t="n">
        <v>57.1</v>
      </c>
      <c r="K998" t="str">
        <f>=IF(MOD(A998,10)&lt;7,"train","test")</f>
      </c>
      <c r="L998" s="5" t="str">
        <f>=$P$6+$P$7*D998+$P$8*E998+$P$9*F998+$P$10*G998+$P$11*H998+$P$12*I998</f>
      </c>
      <c r="M998" s="5" t="str">
        <f>=(J998-L998)^2</f>
      </c>
    </row>
    <row r="999">
      <c r="A999" t="n">
        <v>236595</v>
      </c>
      <c r="B999" t="s">
        <v>5263</v>
      </c>
      <c r="C999" t="s">
        <v>163</v>
      </c>
      <c r="D999" t="n">
        <v>22</v>
      </c>
      <c r="E999" t="n">
        <v>37103</v>
      </c>
      <c r="F999" t="n">
        <v>85</v>
      </c>
      <c r="G999" t="n">
        <v>10</v>
      </c>
      <c r="H999" t="n">
        <v>3.9006</v>
      </c>
      <c r="I999" t="n">
        <v>25</v>
      </c>
      <c r="J999" t="n">
        <v>73.3</v>
      </c>
      <c r="K999" t="str">
        <f>=IF(MOD(A999,10)&lt;7,"train","test")</f>
      </c>
      <c r="L999" s="5" t="str">
        <f>=$P$6+$P$7*D999+$P$8*E999+$P$9*F999+$P$10*G999+$P$11*H999+$P$12*I999</f>
      </c>
      <c r="M999" s="5" t="str">
        <f>=(J999-L999)^2</f>
      </c>
    </row>
    <row r="1000">
      <c r="A1000" t="n">
        <v>236896</v>
      </c>
      <c r="B1000" t="s">
        <v>5273</v>
      </c>
      <c r="C1000" t="s">
        <v>163</v>
      </c>
      <c r="D1000" t="n">
        <v>25</v>
      </c>
      <c r="E1000" t="n">
        <v>26001</v>
      </c>
      <c r="F1000" t="n">
        <v>84</v>
      </c>
      <c r="G1000" t="n">
        <v>13</v>
      </c>
      <c r="H1000" t="n">
        <v>3.2263</v>
      </c>
      <c r="I1000" t="n">
        <v>5.3</v>
      </c>
      <c r="J1000" t="n">
        <v>62.5</v>
      </c>
      <c r="K1000" t="str">
        <f>=IF(MOD(A1000,10)&lt;7,"train","test")</f>
      </c>
      <c r="L1000" s="5" t="str">
        <f>=$P$6+$P$7*D1000+$P$8*E1000+$P$9*F1000+$P$10*G1000+$P$11*H1000+$P$12*I1000</f>
      </c>
      <c r="M1000" s="5" t="str">
        <f>=(J1000-L1000)^2</f>
      </c>
    </row>
    <row r="1001">
      <c r="A1001" t="n">
        <v>237011</v>
      </c>
      <c r="B1001" t="s">
        <v>5280</v>
      </c>
      <c r="C1001" t="s">
        <v>149</v>
      </c>
      <c r="D1001" t="n">
        <v>21</v>
      </c>
      <c r="E1001" t="n">
        <v>22096</v>
      </c>
      <c r="F1001" t="n">
        <v>80</v>
      </c>
      <c r="G1001" t="n">
        <v>17</v>
      </c>
      <c r="H1001" t="n">
        <v>4.2124</v>
      </c>
      <c r="I1001" t="n">
        <v>5.9</v>
      </c>
      <c r="J1001" t="n">
        <v>65.5</v>
      </c>
      <c r="K1001" t="str">
        <f>=IF(MOD(A1001,10)&lt;7,"train","test")</f>
      </c>
      <c r="L1001" s="5" t="str">
        <f>=$P$6+$P$7*D1001+$P$8*E1001+$P$9*F1001+$P$10*G1001+$P$11*H1001+$P$12*I1001</f>
      </c>
      <c r="M1001" s="5" t="str">
        <f>=(J1001-L1001)^2</f>
      </c>
    </row>
    <row r="1002">
      <c r="A1002" t="n">
        <v>237066</v>
      </c>
      <c r="B1002" t="s">
        <v>5283</v>
      </c>
      <c r="C1002" t="s">
        <v>163</v>
      </c>
      <c r="D1002" t="n">
        <v>28</v>
      </c>
      <c r="E1002" t="n">
        <v>27491</v>
      </c>
      <c r="F1002" t="n">
        <v>80</v>
      </c>
      <c r="G1002" t="n">
        <v>10</v>
      </c>
      <c r="H1002" t="n">
        <v>3.4247</v>
      </c>
      <c r="I1002" t="n">
        <v>4.3</v>
      </c>
      <c r="J1002" t="n">
        <v>68.4</v>
      </c>
      <c r="K1002" t="str">
        <f>=IF(MOD(A1002,10)&lt;7,"train","test")</f>
      </c>
      <c r="L1002" s="5" t="str">
        <f>=$P$6+$P$7*D1002+$P$8*E1002+$P$9*F1002+$P$10*G1002+$P$11*H1002+$P$12*I1002</f>
      </c>
      <c r="M1002" s="5" t="str">
        <f>=(J1002-L1002)^2</f>
      </c>
    </row>
    <row r="1003">
      <c r="A1003" t="n">
        <v>237136</v>
      </c>
      <c r="B1003" t="s">
        <v>5287</v>
      </c>
      <c r="C1003" t="s">
        <v>163</v>
      </c>
      <c r="D1003" t="n">
        <v>41</v>
      </c>
      <c r="E1003" t="n">
        <v>18749</v>
      </c>
      <c r="F1003" t="n">
        <v>85</v>
      </c>
      <c r="G1003" t="n">
        <v>8</v>
      </c>
      <c r="H1003" t="n">
        <v>2.4362</v>
      </c>
      <c r="I1003" t="n">
        <v>0.8</v>
      </c>
      <c r="J1003" t="n">
        <v>69.7</v>
      </c>
      <c r="K1003" t="str">
        <f>=IF(MOD(A1003,10)&lt;7,"train","test")</f>
      </c>
      <c r="L1003" s="5" t="str">
        <f>=$P$6+$P$7*D1003+$P$8*E1003+$P$9*F1003+$P$10*G1003+$P$11*H1003+$P$12*I1003</f>
      </c>
      <c r="M1003" s="5" t="str">
        <f>=(J1003-L1003)^2</f>
      </c>
    </row>
    <row r="1004">
      <c r="A1004" t="n">
        <v>237181</v>
      </c>
      <c r="B1004" t="s">
        <v>1885</v>
      </c>
      <c r="C1004" t="s">
        <v>163</v>
      </c>
      <c r="D1004" t="n">
        <v>41</v>
      </c>
      <c r="E1004" t="n">
        <v>16844</v>
      </c>
      <c r="F1004" t="n">
        <v>63</v>
      </c>
      <c r="G1004" t="n">
        <v>12</v>
      </c>
      <c r="H1004" t="n">
        <v>2.8055</v>
      </c>
      <c r="I1004" t="n">
        <v>0.2</v>
      </c>
      <c r="J1004" t="n">
        <v>46.2</v>
      </c>
      <c r="K1004" t="str">
        <f>=IF(MOD(A1004,10)&lt;7,"train","test")</f>
      </c>
      <c r="L1004" s="5" t="str">
        <f>=$P$6+$P$7*D1004+$P$8*E1004+$P$9*F1004+$P$10*G1004+$P$11*H1004+$P$12*I1004</f>
      </c>
      <c r="M1004" s="5" t="str">
        <f>=(J1004-L1004)^2</f>
      </c>
    </row>
    <row r="1005">
      <c r="A1005" t="n">
        <v>237215</v>
      </c>
      <c r="B1005" t="s">
        <v>5294</v>
      </c>
      <c r="C1005" t="s">
        <v>149</v>
      </c>
      <c r="D1005" t="n">
        <v>41</v>
      </c>
      <c r="E1005" t="n">
        <v>14500</v>
      </c>
      <c r="F1005" t="n">
        <v>55</v>
      </c>
      <c r="G1005" t="n">
        <v>17</v>
      </c>
      <c r="H1005" t="n">
        <v>3.17</v>
      </c>
      <c r="I1005" t="n">
        <v>0.3</v>
      </c>
      <c r="J1005" t="n">
        <v>34.9</v>
      </c>
      <c r="K1005" t="str">
        <f>=IF(MOD(A1005,10)&lt;7,"train","test")</f>
      </c>
      <c r="L1005" s="5" t="str">
        <f>=$P$6+$P$7*D1005+$P$8*E1005+$P$9*F1005+$P$10*G1005+$P$11*H1005+$P$12*I1005</f>
      </c>
      <c r="M1005" s="5" t="str">
        <f>=(J1005-L1005)^2</f>
      </c>
    </row>
    <row r="1006">
      <c r="A1006" t="n">
        <v>237312</v>
      </c>
      <c r="B1006" t="s">
        <v>5297</v>
      </c>
      <c r="C1006" t="s">
        <v>163</v>
      </c>
      <c r="D1006" t="n">
        <v>29</v>
      </c>
      <c r="E1006" t="n">
        <v>21100</v>
      </c>
      <c r="F1006" t="n">
        <v>69</v>
      </c>
      <c r="G1006" t="n">
        <v>15</v>
      </c>
      <c r="H1006" t="n">
        <v>3.6338</v>
      </c>
      <c r="I1006" t="n">
        <v>1.8</v>
      </c>
      <c r="J1006" t="n">
        <v>46.1</v>
      </c>
      <c r="K1006" t="str">
        <f>=IF(MOD(A1006,10)&lt;7,"train","test")</f>
      </c>
      <c r="L1006" s="5" t="str">
        <f>=$P$6+$P$7*D1006+$P$8*E1006+$P$9*F1006+$P$10*G1006+$P$11*H1006+$P$12*I1006</f>
      </c>
      <c r="M1006" s="5" t="str">
        <f>=(J1006-L1006)^2</f>
      </c>
    </row>
    <row r="1007">
      <c r="A1007" t="n">
        <v>237330</v>
      </c>
      <c r="B1007" t="s">
        <v>5300</v>
      </c>
      <c r="C1007" t="s">
        <v>149</v>
      </c>
      <c r="D1007" t="n">
        <v>47</v>
      </c>
      <c r="E1007" t="n">
        <v>10630</v>
      </c>
      <c r="F1007" t="n">
        <v>49</v>
      </c>
      <c r="G1007" t="n">
        <v>15</v>
      </c>
      <c r="H1007" t="n">
        <v>3.3359</v>
      </c>
      <c r="I1007" t="n">
        <v>0.5</v>
      </c>
      <c r="J1007" t="n">
        <v>42.3</v>
      </c>
      <c r="K1007" t="str">
        <f>=IF(MOD(A1007,10)&lt;7,"train","test")</f>
      </c>
      <c r="L1007" s="5" t="str">
        <f>=$P$6+$P$7*D1007+$P$8*E1007+$P$9*F1007+$P$10*G1007+$P$11*H1007+$P$12*I1007</f>
      </c>
      <c r="M1007" s="5" t="str">
        <f>=(J1007-L1007)^2</f>
      </c>
    </row>
    <row r="1008">
      <c r="A1008" t="n">
        <v>237385</v>
      </c>
      <c r="B1008" t="s">
        <v>5305</v>
      </c>
      <c r="C1008" t="s">
        <v>149</v>
      </c>
      <c r="D1008" t="n">
        <v>42</v>
      </c>
      <c r="E1008" t="n">
        <v>16745</v>
      </c>
      <c r="F1008" t="n">
        <v>63</v>
      </c>
      <c r="G1008" t="n">
        <v>15</v>
      </c>
      <c r="H1008" t="n">
        <v>3.3777</v>
      </c>
      <c r="I1008" t="n">
        <v>0.3</v>
      </c>
      <c r="J1008" t="n">
        <v>38.6</v>
      </c>
      <c r="K1008" t="str">
        <f>=IF(MOD(A1008,10)&lt;7,"train","test")</f>
      </c>
      <c r="L1008" s="5" t="str">
        <f>=$P$6+$P$7*D1008+$P$8*E1008+$P$9*F1008+$P$10*G1008+$P$11*H1008+$P$12*I1008</f>
      </c>
      <c r="M1008" s="5" t="str">
        <f>=(J1008-L1008)^2</f>
      </c>
    </row>
    <row r="1009">
      <c r="A1009" t="n">
        <v>237525</v>
      </c>
      <c r="B1009" t="s">
        <v>5312</v>
      </c>
      <c r="C1009" t="s">
        <v>149</v>
      </c>
      <c r="D1009" t="n">
        <v>38</v>
      </c>
      <c r="E1009" t="n">
        <v>9734</v>
      </c>
      <c r="F1009" t="n">
        <v>79</v>
      </c>
      <c r="G1009" t="n">
        <v>15</v>
      </c>
      <c r="H1009" t="n">
        <v>4.1051</v>
      </c>
      <c r="I1009" t="n">
        <v>1.4</v>
      </c>
      <c r="J1009" t="n">
        <v>48.5</v>
      </c>
      <c r="K1009" t="str">
        <f>=IF(MOD(A1009,10)&lt;7,"train","test")</f>
      </c>
      <c r="L1009" s="5" t="str">
        <f>=$P$6+$P$7*D1009+$P$8*E1009+$P$9*F1009+$P$10*G1009+$P$11*H1009+$P$12*I1009</f>
      </c>
      <c r="M1009" s="5" t="str">
        <f>=(J1009-L1009)^2</f>
      </c>
    </row>
    <row r="1010">
      <c r="A1010" t="n">
        <v>237783</v>
      </c>
      <c r="B1010" t="s">
        <v>5324</v>
      </c>
      <c r="C1010" t="s">
        <v>189</v>
      </c>
      <c r="D1010" t="n">
        <v>51</v>
      </c>
      <c r="E1010" t="n">
        <v>11626</v>
      </c>
      <c r="F1010" t="n">
        <v>52</v>
      </c>
      <c r="G1010" t="n">
        <v>16</v>
      </c>
      <c r="H1010" t="n">
        <v>3.1614</v>
      </c>
      <c r="I1010" t="n">
        <v>0.8</v>
      </c>
      <c r="J1010" t="n">
        <v>21.9</v>
      </c>
      <c r="K1010" t="str">
        <f>=IF(MOD(A1010,10)&lt;7,"train","test")</f>
      </c>
      <c r="L1010" s="5" t="str">
        <f>=$P$6+$P$7*D1010+$P$8*E1010+$P$9*F1010+$P$10*G1010+$P$11*H1010+$P$12*I1010</f>
      </c>
      <c r="M1010" s="5" t="str">
        <f>=(J1010-L1010)^2</f>
      </c>
    </row>
    <row r="1011">
      <c r="A1011" t="n">
        <v>237792</v>
      </c>
      <c r="B1011" t="s">
        <v>5325</v>
      </c>
      <c r="C1011" t="s">
        <v>149</v>
      </c>
      <c r="D1011" t="n">
        <v>27</v>
      </c>
      <c r="E1011" t="n">
        <v>12651</v>
      </c>
      <c r="F1011" t="n">
        <v>72</v>
      </c>
      <c r="G1011" t="n">
        <v>16</v>
      </c>
      <c r="H1011" t="n">
        <v>3.6286</v>
      </c>
      <c r="I1011" t="n">
        <v>2</v>
      </c>
      <c r="J1011" t="n">
        <v>49.5</v>
      </c>
      <c r="K1011" t="str">
        <f>=IF(MOD(A1011,10)&lt;7,"train","test")</f>
      </c>
      <c r="L1011" s="5" t="str">
        <f>=$P$6+$P$7*D1011+$P$8*E1011+$P$9*F1011+$P$10*G1011+$P$11*H1011+$P$12*I1011</f>
      </c>
      <c r="M1011" s="5" t="str">
        <f>=(J1011-L1011)^2</f>
      </c>
    </row>
    <row r="1012">
      <c r="A1012" t="n">
        <v>237932</v>
      </c>
      <c r="B1012" t="s">
        <v>5334</v>
      </c>
      <c r="C1012" t="s">
        <v>149</v>
      </c>
      <c r="D1012" t="n">
        <v>32</v>
      </c>
      <c r="E1012" t="n">
        <v>14203</v>
      </c>
      <c r="F1012" t="n">
        <v>69</v>
      </c>
      <c r="G1012" t="n">
        <v>12</v>
      </c>
      <c r="H1012" t="n">
        <v>3.3985</v>
      </c>
      <c r="I1012" t="n">
        <v>0.7</v>
      </c>
      <c r="J1012" t="n">
        <v>55.8</v>
      </c>
      <c r="K1012" t="str">
        <f>=IF(MOD(A1012,10)&lt;7,"train","test")</f>
      </c>
      <c r="L1012" s="5" t="str">
        <f>=$P$6+$P$7*D1012+$P$8*E1012+$P$9*F1012+$P$10*G1012+$P$11*H1012+$P$12*I1012</f>
      </c>
      <c r="M1012" s="5" t="str">
        <f>=(J1012-L1012)^2</f>
      </c>
    </row>
    <row r="1013">
      <c r="A1013" t="n">
        <v>237950</v>
      </c>
      <c r="B1013" t="s">
        <v>5336</v>
      </c>
      <c r="C1013" t="s">
        <v>149</v>
      </c>
      <c r="D1013" t="n">
        <v>24</v>
      </c>
      <c r="E1013" t="n">
        <v>11015</v>
      </c>
      <c r="F1013" t="n">
        <v>61</v>
      </c>
      <c r="G1013" t="n">
        <v>12</v>
      </c>
      <c r="H1013" t="n">
        <v>3.2281</v>
      </c>
      <c r="I1013" t="n">
        <v>1.2</v>
      </c>
      <c r="J1013" t="n">
        <v>36.1</v>
      </c>
      <c r="K1013" t="str">
        <f>=IF(MOD(A1013,10)&lt;7,"train","test")</f>
      </c>
      <c r="L1013" s="5" t="str">
        <f>=$P$6+$P$7*D1013+$P$8*E1013+$P$9*F1013+$P$10*G1013+$P$11*H1013+$P$12*I1013</f>
      </c>
      <c r="M1013" s="5" t="str">
        <f>=(J1013-L1013)^2</f>
      </c>
    </row>
    <row r="1014">
      <c r="A1014" t="n">
        <v>238032</v>
      </c>
      <c r="B1014" t="s">
        <v>5344</v>
      </c>
      <c r="C1014" t="s">
        <v>149</v>
      </c>
      <c r="D1014" t="n">
        <v>20</v>
      </c>
      <c r="E1014" t="n">
        <v>13691</v>
      </c>
      <c r="F1014" t="n">
        <v>81</v>
      </c>
      <c r="G1014" t="n">
        <v>17</v>
      </c>
      <c r="H1014" t="n">
        <v>4.4377</v>
      </c>
      <c r="I1014" t="n">
        <v>1.7</v>
      </c>
      <c r="J1014" t="n">
        <v>60.3</v>
      </c>
      <c r="K1014" t="str">
        <f>=IF(MOD(A1014,10)&lt;7,"train","test")</f>
      </c>
      <c r="L1014" s="5" t="str">
        <f>=$P$6+$P$7*D1014+$P$8*E1014+$P$9*F1014+$P$10*G1014+$P$11*H1014+$P$12*I1014</f>
      </c>
      <c r="M1014" s="5" t="str">
        <f>=(J1014-L1014)^2</f>
      </c>
    </row>
    <row r="1015">
      <c r="A1015" t="n">
        <v>238193</v>
      </c>
      <c r="B1015" t="s">
        <v>5349</v>
      </c>
      <c r="C1015" t="s">
        <v>163</v>
      </c>
      <c r="D1015" t="n">
        <v>49</v>
      </c>
      <c r="E1015" t="n">
        <v>17884</v>
      </c>
      <c r="F1015" t="n">
        <v>79</v>
      </c>
      <c r="G1015" t="n">
        <v>10</v>
      </c>
      <c r="H1015" t="n">
        <v>3.3015</v>
      </c>
      <c r="I1015" t="n">
        <v>4.9</v>
      </c>
      <c r="J1015" t="n">
        <v>51.9</v>
      </c>
      <c r="K1015" t="str">
        <f>=IF(MOD(A1015,10)&lt;7,"train","test")</f>
      </c>
      <c r="L1015" s="5" t="str">
        <f>=$P$6+$P$7*D1015+$P$8*E1015+$P$9*F1015+$P$10*G1015+$P$11*H1015+$P$12*I1015</f>
      </c>
      <c r="M1015" s="5" t="str">
        <f>=(J1015-L1015)^2</f>
      </c>
    </row>
    <row r="1016">
      <c r="A1016" t="n">
        <v>238324</v>
      </c>
      <c r="B1016" t="s">
        <v>5352</v>
      </c>
      <c r="C1016" t="s">
        <v>163</v>
      </c>
      <c r="D1016" t="n">
        <v>13</v>
      </c>
      <c r="E1016" t="n">
        <v>27998</v>
      </c>
      <c r="F1016" t="n">
        <v>91</v>
      </c>
      <c r="G1016" t="n">
        <v>8</v>
      </c>
      <c r="H1016" t="n">
        <v>2.9689</v>
      </c>
      <c r="I1016" t="n">
        <v>2.4</v>
      </c>
      <c r="J1016" t="n">
        <v>74.3</v>
      </c>
      <c r="K1016" t="str">
        <f>=IF(MOD(A1016,10)&lt;7,"train","test")</f>
      </c>
      <c r="L1016" s="5" t="str">
        <f>=$P$6+$P$7*D1016+$P$8*E1016+$P$9*F1016+$P$10*G1016+$P$11*H1016+$P$12*I1016</f>
      </c>
      <c r="M1016" s="5" t="str">
        <f>=(J1016-L1016)^2</f>
      </c>
    </row>
    <row r="1017">
      <c r="A1017" t="n">
        <v>238333</v>
      </c>
      <c r="B1017" t="s">
        <v>5354</v>
      </c>
      <c r="C1017" t="s">
        <v>163</v>
      </c>
      <c r="D1017" t="n">
        <v>29</v>
      </c>
      <c r="E1017" t="n">
        <v>24941</v>
      </c>
      <c r="F1017" t="n">
        <v>86</v>
      </c>
      <c r="G1017" t="n">
        <v>11</v>
      </c>
      <c r="H1017" t="n">
        <v>3.0342</v>
      </c>
      <c r="I1017" t="n">
        <v>4</v>
      </c>
      <c r="J1017" t="n">
        <v>67.2</v>
      </c>
      <c r="K1017" t="str">
        <f>=IF(MOD(A1017,10)&lt;7,"train","test")</f>
      </c>
      <c r="L1017" s="5" t="str">
        <f>=$P$6+$P$7*D1017+$P$8*E1017+$P$9*F1017+$P$10*G1017+$P$11*H1017+$P$12*I1017</f>
      </c>
      <c r="M1017" s="5" t="str">
        <f>=(J1017-L1017)^2</f>
      </c>
    </row>
    <row r="1018">
      <c r="A1018" t="n">
        <v>238476</v>
      </c>
      <c r="B1018" t="s">
        <v>5359</v>
      </c>
      <c r="C1018" t="s">
        <v>163</v>
      </c>
      <c r="D1018" t="n">
        <v>26</v>
      </c>
      <c r="E1018" t="n">
        <v>24962</v>
      </c>
      <c r="F1018" t="n">
        <v>82</v>
      </c>
      <c r="G1018" t="n">
        <v>13</v>
      </c>
      <c r="H1018" t="n">
        <v>3.4473</v>
      </c>
      <c r="I1018" t="n">
        <v>2.2</v>
      </c>
      <c r="J1018" t="n">
        <v>60.5</v>
      </c>
      <c r="K1018" t="str">
        <f>=IF(MOD(A1018,10)&lt;7,"train","test")</f>
      </c>
      <c r="L1018" s="5" t="str">
        <f>=$P$6+$P$7*D1018+$P$8*E1018+$P$9*F1018+$P$10*G1018+$P$11*H1018+$P$12*I1018</f>
      </c>
      <c r="M1018" s="5" t="str">
        <f>=(J1018-L1018)^2</f>
      </c>
    </row>
    <row r="1019">
      <c r="A1019" t="n">
        <v>238616</v>
      </c>
      <c r="B1019" t="s">
        <v>5361</v>
      </c>
      <c r="C1019" t="s">
        <v>163</v>
      </c>
      <c r="D1019" t="n">
        <v>22</v>
      </c>
      <c r="E1019" t="n">
        <v>28060</v>
      </c>
      <c r="F1019" t="n">
        <v>78</v>
      </c>
      <c r="G1019" t="n">
        <v>12</v>
      </c>
      <c r="H1019" t="n">
        <v>3.8045</v>
      </c>
      <c r="I1019" t="n">
        <v>4.6</v>
      </c>
      <c r="J1019" t="n">
        <v>64.3</v>
      </c>
      <c r="K1019" t="str">
        <f>=IF(MOD(A1019,10)&lt;7,"train","test")</f>
      </c>
      <c r="L1019" s="5" t="str">
        <f>=$P$6+$P$7*D1019+$P$8*E1019+$P$9*F1019+$P$10*G1019+$P$11*H1019+$P$12*I1019</f>
      </c>
      <c r="M1019" s="5" t="str">
        <f>=(J1019-L1019)^2</f>
      </c>
    </row>
    <row r="1020">
      <c r="A1020" t="n">
        <v>238661</v>
      </c>
      <c r="B1020" t="s">
        <v>5363</v>
      </c>
      <c r="C1020" t="s">
        <v>163</v>
      </c>
      <c r="D1020" t="n">
        <v>23</v>
      </c>
      <c r="E1020" t="n">
        <v>26692</v>
      </c>
      <c r="F1020" t="n">
        <v>75</v>
      </c>
      <c r="G1020" t="n">
        <v>13</v>
      </c>
      <c r="H1020" t="n">
        <v>3.3176</v>
      </c>
      <c r="I1020" t="n">
        <v>1.9</v>
      </c>
      <c r="J1020" t="n">
        <v>67.4</v>
      </c>
      <c r="K1020" t="str">
        <f>=IF(MOD(A1020,10)&lt;7,"train","test")</f>
      </c>
      <c r="L1020" s="5" t="str">
        <f>=$P$6+$P$7*D1020+$P$8*E1020+$P$9*F1020+$P$10*G1020+$P$11*H1020+$P$12*I1020</f>
      </c>
      <c r="M1020" s="5" t="str">
        <f>=(J1020-L1020)^2</f>
      </c>
    </row>
    <row r="1021">
      <c r="A1021" t="n">
        <v>238980</v>
      </c>
      <c r="B1021" t="s">
        <v>5369</v>
      </c>
      <c r="C1021" t="s">
        <v>163</v>
      </c>
      <c r="D1021" t="n">
        <v>29</v>
      </c>
      <c r="E1021" t="n">
        <v>22593</v>
      </c>
      <c r="F1021" t="n">
        <v>67</v>
      </c>
      <c r="G1021" t="n">
        <v>13</v>
      </c>
      <c r="H1021" t="n">
        <v>3.4631</v>
      </c>
      <c r="I1021" t="n">
        <v>5.1</v>
      </c>
      <c r="J1021" t="n">
        <v>55.7</v>
      </c>
      <c r="K1021" t="str">
        <f>=IF(MOD(A1021,10)&lt;7,"train","test")</f>
      </c>
      <c r="L1021" s="5" t="str">
        <f>=$P$6+$P$7*D1021+$P$8*E1021+$P$9*F1021+$P$10*G1021+$P$11*H1021+$P$12*I1021</f>
      </c>
      <c r="M1021" s="5" t="str">
        <f>=(J1021-L1021)^2</f>
      </c>
    </row>
    <row r="1022">
      <c r="A1022" t="n">
        <v>239071</v>
      </c>
      <c r="B1022" t="s">
        <v>5372</v>
      </c>
      <c r="C1022" t="s">
        <v>163</v>
      </c>
      <c r="D1022" t="n">
        <v>34</v>
      </c>
      <c r="E1022" t="n">
        <v>26001</v>
      </c>
      <c r="F1022" t="n">
        <v>76</v>
      </c>
      <c r="G1022" t="n">
        <v>10</v>
      </c>
      <c r="H1022" t="n">
        <v>3.1572</v>
      </c>
      <c r="I1022" t="n">
        <v>2.6</v>
      </c>
      <c r="J1022" t="n">
        <v>61.6</v>
      </c>
      <c r="K1022" t="str">
        <f>=IF(MOD(A1022,10)&lt;7,"train","test")</f>
      </c>
      <c r="L1022" s="5" t="str">
        <f>=$P$6+$P$7*D1022+$P$8*E1022+$P$9*F1022+$P$10*G1022+$P$11*H1022+$P$12*I1022</f>
      </c>
      <c r="M1022" s="5" t="str">
        <f>=(J1022-L1022)^2</f>
      </c>
    </row>
    <row r="1023">
      <c r="A1023" t="n">
        <v>239080</v>
      </c>
      <c r="B1023" t="s">
        <v>1736</v>
      </c>
      <c r="C1023" t="s">
        <v>163</v>
      </c>
      <c r="D1023" t="n">
        <v>32</v>
      </c>
      <c r="E1023" t="n">
        <v>23552</v>
      </c>
      <c r="F1023" t="n">
        <v>62</v>
      </c>
      <c r="G1023" t="n">
        <v>12</v>
      </c>
      <c r="H1023" t="n">
        <v>3.2562</v>
      </c>
      <c r="I1023" t="n">
        <v>1.5</v>
      </c>
      <c r="J1023" t="n">
        <v>41.2</v>
      </c>
      <c r="K1023" t="str">
        <f>=IF(MOD(A1023,10)&lt;7,"train","test")</f>
      </c>
      <c r="L1023" s="5" t="str">
        <f>=$P$6+$P$7*D1023+$P$8*E1023+$P$9*F1023+$P$10*G1023+$P$11*H1023+$P$12*I1023</f>
      </c>
      <c r="M1023" s="5" t="str">
        <f>=(J1023-L1023)^2</f>
      </c>
    </row>
    <row r="1024">
      <c r="A1024" t="n">
        <v>239105</v>
      </c>
      <c r="B1024" t="s">
        <v>5374</v>
      </c>
      <c r="C1024" t="s">
        <v>163</v>
      </c>
      <c r="D1024" t="n">
        <v>19</v>
      </c>
      <c r="E1024" t="n">
        <v>32031</v>
      </c>
      <c r="F1024" t="n">
        <v>91</v>
      </c>
      <c r="G1024" t="n">
        <v>13</v>
      </c>
      <c r="H1024" t="n">
        <v>4.0798</v>
      </c>
      <c r="I1024" t="n">
        <v>6.1</v>
      </c>
      <c r="J1024" t="n">
        <v>80.1</v>
      </c>
      <c r="K1024" t="str">
        <f>=IF(MOD(A1024,10)&lt;7,"train","test")</f>
      </c>
      <c r="L1024" s="5" t="str">
        <f>=$P$6+$P$7*D1024+$P$8*E1024+$P$9*F1024+$P$10*G1024+$P$11*H1024+$P$12*I1024</f>
      </c>
      <c r="M1024" s="5" t="str">
        <f>=(J1024-L1024)^2</f>
      </c>
    </row>
    <row r="1025">
      <c r="A1025" t="n">
        <v>239390</v>
      </c>
      <c r="B1025" t="s">
        <v>5383</v>
      </c>
      <c r="C1025" t="s">
        <v>163</v>
      </c>
      <c r="D1025" t="n">
        <v>58</v>
      </c>
      <c r="E1025" t="n">
        <v>19409</v>
      </c>
      <c r="F1025" t="n">
        <v>66</v>
      </c>
      <c r="G1025" t="n">
        <v>10</v>
      </c>
      <c r="H1025" t="n">
        <v>3.1833</v>
      </c>
      <c r="I1025" t="n">
        <v>9</v>
      </c>
      <c r="J1025" t="n">
        <v>58.9</v>
      </c>
      <c r="K1025" t="str">
        <f>=IF(MOD(A1025,10)&lt;7,"train","test")</f>
      </c>
      <c r="L1025" s="5" t="str">
        <f>=$P$6+$P$7*D1025+$P$8*E1025+$P$9*F1025+$P$10*G1025+$P$11*H1025+$P$12*I1025</f>
      </c>
      <c r="M1025" s="5" t="str">
        <f>=(J1025-L1025)^2</f>
      </c>
    </row>
    <row r="1026">
      <c r="A1026" t="n">
        <v>239512</v>
      </c>
      <c r="B1026" t="s">
        <v>5391</v>
      </c>
      <c r="C1026" t="s">
        <v>163</v>
      </c>
      <c r="D1026" t="n">
        <v>32</v>
      </c>
      <c r="E1026" t="n">
        <v>24020</v>
      </c>
      <c r="F1026" t="n">
        <v>71</v>
      </c>
      <c r="G1026" t="n">
        <v>8</v>
      </c>
      <c r="H1026" t="n">
        <v>2.7292</v>
      </c>
      <c r="I1026" t="n">
        <v>0.6</v>
      </c>
      <c r="J1026" t="n">
        <v>43.3</v>
      </c>
      <c r="K1026" t="str">
        <f>=IF(MOD(A1026,10)&lt;7,"train","test")</f>
      </c>
      <c r="L1026" s="5" t="str">
        <f>=$P$6+$P$7*D1026+$P$8*E1026+$P$9*F1026+$P$10*G1026+$P$11*H1026+$P$12*I1026</f>
      </c>
      <c r="M1026" s="5" t="str">
        <f>=(J1026-L1026)^2</f>
      </c>
    </row>
    <row r="1027">
      <c r="A1027" t="n">
        <v>239716</v>
      </c>
      <c r="B1027" t="s">
        <v>5395</v>
      </c>
      <c r="C1027" t="s">
        <v>163</v>
      </c>
      <c r="D1027" t="n">
        <v>14</v>
      </c>
      <c r="E1027" t="n">
        <v>27236</v>
      </c>
      <c r="F1027" t="n">
        <v>82</v>
      </c>
      <c r="G1027" t="n">
        <v>12</v>
      </c>
      <c r="H1027" t="n">
        <v>3.366</v>
      </c>
      <c r="I1027" t="n">
        <v>1.7</v>
      </c>
      <c r="J1027" t="n">
        <v>74.1</v>
      </c>
      <c r="K1027" t="str">
        <f>=IF(MOD(A1027,10)&lt;7,"train","test")</f>
      </c>
      <c r="L1027" s="5" t="str">
        <f>=$P$6+$P$7*D1027+$P$8*E1027+$P$9*F1027+$P$10*G1027+$P$11*H1027+$P$12*I1027</f>
      </c>
      <c r="M1027" s="5" t="str">
        <f>=(J1027-L1027)^2</f>
      </c>
    </row>
    <row r="1028">
      <c r="A1028" t="n">
        <v>240365</v>
      </c>
      <c r="B1028" t="s">
        <v>5414</v>
      </c>
      <c r="C1028" t="s">
        <v>149</v>
      </c>
      <c r="D1028" t="n">
        <v>16</v>
      </c>
      <c r="E1028" t="n">
        <v>12942</v>
      </c>
      <c r="F1028" t="n">
        <v>72</v>
      </c>
      <c r="G1028" t="n">
        <v>21</v>
      </c>
      <c r="H1028" t="n">
        <v>4.2106</v>
      </c>
      <c r="I1028" t="n">
        <v>4.1</v>
      </c>
      <c r="J1028" t="n">
        <v>57.9</v>
      </c>
      <c r="K1028" t="str">
        <f>=IF(MOD(A1028,10)&lt;7,"train","test")</f>
      </c>
      <c r="L1028" s="5" t="str">
        <f>=$P$6+$P$7*D1028+$P$8*E1028+$P$9*F1028+$P$10*G1028+$P$11*H1028+$P$12*I1028</f>
      </c>
      <c r="M1028" s="5" t="str">
        <f>=(J1028-L1028)^2</f>
      </c>
    </row>
    <row r="1029">
      <c r="A1029" t="n">
        <v>240374</v>
      </c>
      <c r="B1029" t="s">
        <v>5416</v>
      </c>
      <c r="C1029" t="s">
        <v>149</v>
      </c>
      <c r="D1029" t="n">
        <v>34</v>
      </c>
      <c r="E1029" t="n">
        <v>8778</v>
      </c>
      <c r="F1029" t="n">
        <v>71</v>
      </c>
      <c r="G1029" t="n">
        <v>18</v>
      </c>
      <c r="H1029" t="n">
        <v>3.6872</v>
      </c>
      <c r="I1029" t="n">
        <v>3</v>
      </c>
      <c r="J1029" t="n">
        <v>39.8</v>
      </c>
      <c r="K1029" t="str">
        <f>=IF(MOD(A1029,10)&lt;7,"train","test")</f>
      </c>
      <c r="L1029" s="5" t="str">
        <f>=$P$6+$P$7*D1029+$P$8*E1029+$P$9*F1029+$P$10*G1029+$P$11*H1029+$P$12*I1029</f>
      </c>
      <c r="M1029" s="5" t="str">
        <f>=(J1029-L1029)^2</f>
      </c>
    </row>
    <row r="1030">
      <c r="A1030" t="n">
        <v>240426</v>
      </c>
      <c r="B1030" t="s">
        <v>5420</v>
      </c>
      <c r="C1030" t="s">
        <v>149</v>
      </c>
      <c r="D1030" t="n">
        <v>30</v>
      </c>
      <c r="E1030" t="n">
        <v>13126</v>
      </c>
      <c r="F1030" t="n">
        <v>71</v>
      </c>
      <c r="G1030" t="n">
        <v>17</v>
      </c>
      <c r="H1030" t="n">
        <v>3.5204</v>
      </c>
      <c r="I1030" t="n">
        <v>1.3</v>
      </c>
      <c r="J1030" t="n">
        <v>44.1</v>
      </c>
      <c r="K1030" t="str">
        <f>=IF(MOD(A1030,10)&lt;7,"train","test")</f>
      </c>
      <c r="L1030" s="5" t="str">
        <f>=$P$6+$P$7*D1030+$P$8*E1030+$P$9*F1030+$P$10*G1030+$P$11*H1030+$P$12*I1030</f>
      </c>
      <c r="M1030" s="5" t="str">
        <f>=(J1030-L1030)^2</f>
      </c>
    </row>
    <row r="1031">
      <c r="A1031" t="n">
        <v>240444</v>
      </c>
      <c r="B1031" t="s">
        <v>5422</v>
      </c>
      <c r="C1031" t="s">
        <v>149</v>
      </c>
      <c r="D1031" t="n">
        <v>15</v>
      </c>
      <c r="E1031" t="n">
        <v>14216</v>
      </c>
      <c r="F1031" t="n">
        <v>95</v>
      </c>
      <c r="G1031" t="n">
        <v>18</v>
      </c>
      <c r="H1031" t="n">
        <v>4.7261</v>
      </c>
      <c r="I1031" t="n">
        <v>9.6</v>
      </c>
      <c r="J1031" t="n">
        <v>89.3</v>
      </c>
      <c r="K1031" t="str">
        <f>=IF(MOD(A1031,10)&lt;7,"train","test")</f>
      </c>
      <c r="L1031" s="5" t="str">
        <f>=$P$6+$P$7*D1031+$P$8*E1031+$P$9*F1031+$P$10*G1031+$P$11*H1031+$P$12*I1031</f>
      </c>
      <c r="M1031" s="5" t="str">
        <f>=(J1031-L1031)^2</f>
      </c>
    </row>
    <row r="1032">
      <c r="A1032" t="n">
        <v>240453</v>
      </c>
      <c r="B1032" t="s">
        <v>5423</v>
      </c>
      <c r="C1032" t="s">
        <v>149</v>
      </c>
      <c r="D1032" t="n">
        <v>30</v>
      </c>
      <c r="E1032" t="n">
        <v>16499</v>
      </c>
      <c r="F1032" t="n">
        <v>72</v>
      </c>
      <c r="G1032" t="n">
        <v>17</v>
      </c>
      <c r="H1032" t="n">
        <v>4.4265</v>
      </c>
      <c r="I1032" t="n">
        <v>7.2</v>
      </c>
      <c r="J1032" t="n">
        <v>51.2</v>
      </c>
      <c r="K1032" t="str">
        <f>=IF(MOD(A1032,10)&lt;7,"train","test")</f>
      </c>
      <c r="L1032" s="5" t="str">
        <f>=$P$6+$P$7*D1032+$P$8*E1032+$P$9*F1032+$P$10*G1032+$P$11*H1032+$P$12*I1032</f>
      </c>
      <c r="M1032" s="5" t="str">
        <f>=(J1032-L1032)^2</f>
      </c>
    </row>
    <row r="1033">
      <c r="A1033" t="n">
        <v>240462</v>
      </c>
      <c r="B1033" t="s">
        <v>5424</v>
      </c>
      <c r="C1033" t="s">
        <v>149</v>
      </c>
      <c r="D1033" t="n">
        <v>21</v>
      </c>
      <c r="E1033" t="n">
        <v>15966</v>
      </c>
      <c r="F1033" t="n">
        <v>80</v>
      </c>
      <c r="G1033" t="n">
        <v>20</v>
      </c>
      <c r="H1033" t="n">
        <v>3.867</v>
      </c>
      <c r="I1033" t="n">
        <v>1.4</v>
      </c>
      <c r="J1033" t="n">
        <v>61.5</v>
      </c>
      <c r="K1033" t="str">
        <f>=IF(MOD(A1033,10)&lt;7,"train","test")</f>
      </c>
      <c r="L1033" s="5" t="str">
        <f>=$P$6+$P$7*D1033+$P$8*E1033+$P$9*F1033+$P$10*G1033+$P$11*H1033+$P$12*I1033</f>
      </c>
      <c r="M1033" s="5" t="str">
        <f>=(J1033-L1033)^2</f>
      </c>
    </row>
    <row r="1034">
      <c r="A1034" t="n">
        <v>240471</v>
      </c>
      <c r="B1034" t="s">
        <v>5426</v>
      </c>
      <c r="C1034" t="s">
        <v>149</v>
      </c>
      <c r="D1034" t="n">
        <v>20</v>
      </c>
      <c r="E1034" t="n">
        <v>15242</v>
      </c>
      <c r="F1034" t="n">
        <v>73</v>
      </c>
      <c r="G1034" t="n">
        <v>17</v>
      </c>
      <c r="H1034" t="n">
        <v>3.7677</v>
      </c>
      <c r="I1034" t="n">
        <v>2.7</v>
      </c>
      <c r="J1034" t="n">
        <v>60.9</v>
      </c>
      <c r="K1034" t="str">
        <f>=IF(MOD(A1034,10)&lt;7,"train","test")</f>
      </c>
      <c r="L1034" s="5" t="str">
        <f>=$P$6+$P$7*D1034+$P$8*E1034+$P$9*F1034+$P$10*G1034+$P$11*H1034+$P$12*I1034</f>
      </c>
      <c r="M1034" s="5" t="str">
        <f>=(J1034-L1034)^2</f>
      </c>
    </row>
    <row r="1035">
      <c r="A1035" t="n">
        <v>240480</v>
      </c>
      <c r="B1035" t="s">
        <v>5428</v>
      </c>
      <c r="C1035" t="s">
        <v>149</v>
      </c>
      <c r="D1035" t="n">
        <v>28</v>
      </c>
      <c r="E1035" t="n">
        <v>14347</v>
      </c>
      <c r="F1035" t="n">
        <v>75</v>
      </c>
      <c r="G1035" t="n">
        <v>21</v>
      </c>
      <c r="H1035" t="n">
        <v>3.9511</v>
      </c>
      <c r="I1035" t="n">
        <v>2.9</v>
      </c>
      <c r="J1035" t="n">
        <v>56</v>
      </c>
      <c r="K1035" t="str">
        <f>=IF(MOD(A1035,10)&lt;7,"train","test")</f>
      </c>
      <c r="L1035" s="5" t="str">
        <f>=$P$6+$P$7*D1035+$P$8*E1035+$P$9*F1035+$P$10*G1035+$P$11*H1035+$P$12*I1035</f>
      </c>
      <c r="M1035" s="5" t="str">
        <f>=(J1035-L1035)^2</f>
      </c>
    </row>
    <row r="1036">
      <c r="A1036" t="n">
        <v>240754</v>
      </c>
      <c r="B1036" t="s">
        <v>5456</v>
      </c>
      <c r="C1036" t="s">
        <v>149</v>
      </c>
      <c r="D1036" t="n">
        <v>31</v>
      </c>
      <c r="E1036" t="n">
        <v>9844</v>
      </c>
      <c r="F1036" t="n">
        <v>76</v>
      </c>
      <c r="G1036" t="n">
        <v>14</v>
      </c>
      <c r="H1036" t="n">
        <v>3.5297</v>
      </c>
      <c r="I1036" t="n">
        <v>47.2</v>
      </c>
      <c r="J1036" t="n">
        <v>40.9</v>
      </c>
      <c r="K1036" t="str">
        <f>=IF(MOD(A1036,10)&lt;7,"train","test")</f>
      </c>
      <c r="L1036" s="5" t="str">
        <f>=$P$6+$P$7*D1036+$P$8*E1036+$P$9*F1036+$P$10*G1036+$P$11*H1036+$P$12*I1036</f>
      </c>
      <c r="M1036" s="5" t="str">
        <f>=(J1036-L1036)^2</f>
      </c>
    </row>
    <row r="1037">
      <c r="A1037" t="n">
        <v>240790</v>
      </c>
      <c r="B1037" t="s">
        <v>5457</v>
      </c>
      <c r="C1037" t="s">
        <v>149</v>
      </c>
      <c r="D1037" t="n">
        <v>74</v>
      </c>
      <c r="E1037" t="n">
        <v>3144</v>
      </c>
      <c r="F1037" t="n">
        <v>59</v>
      </c>
      <c r="G1037" t="n">
        <v>21</v>
      </c>
      <c r="H1037" t="n">
        <v>3.1861</v>
      </c>
      <c r="I1037" t="n">
        <v>41.9</v>
      </c>
      <c r="J1037" t="n">
        <v>22.2</v>
      </c>
      <c r="K1037" t="str">
        <f>=IF(MOD(A1037,10)&lt;7,"train","test")</f>
      </c>
      <c r="L1037" s="5" t="str">
        <f>=$P$6+$P$7*D1037+$P$8*E1037+$P$9*F1037+$P$10*G1037+$P$11*H1037+$P$12*I1037</f>
      </c>
      <c r="M1037" s="5" t="str">
        <f>=(J1037-L1037)^2</f>
      </c>
    </row>
    <row r="1038">
      <c r="A1038" t="n">
        <v>241191</v>
      </c>
      <c r="B1038" t="s">
        <v>5469</v>
      </c>
      <c r="C1038" t="s">
        <v>163</v>
      </c>
      <c r="D1038" t="n">
        <v>80</v>
      </c>
      <c r="E1038" t="n">
        <v>8354</v>
      </c>
      <c r="F1038" t="n">
        <v>76</v>
      </c>
      <c r="G1038" t="n">
        <v>18</v>
      </c>
      <c r="H1038" t="n">
        <v>3.0374</v>
      </c>
      <c r="I1038" t="n">
        <v>0</v>
      </c>
      <c r="J1038" t="n">
        <v>48.3</v>
      </c>
      <c r="K1038" t="str">
        <f>=IF(MOD(A1038,10)&lt;7,"train","test")</f>
      </c>
      <c r="L1038" s="5" t="str">
        <f>=$P$6+$P$7*D1038+$P$8*E1038+$P$9*F1038+$P$10*G1038+$P$11*H1038+$P$12*I1038</f>
      </c>
      <c r="M1038" s="5" t="str">
        <f>=(J1038-L1038)^2</f>
      </c>
    </row>
    <row r="1039">
      <c r="A1039" t="n">
        <v>241216</v>
      </c>
      <c r="B1039" t="s">
        <v>5471</v>
      </c>
      <c r="C1039" t="s">
        <v>163</v>
      </c>
      <c r="D1039" t="n">
        <v>84</v>
      </c>
      <c r="E1039" t="n">
        <v>6305</v>
      </c>
      <c r="F1039" t="n">
        <v>73</v>
      </c>
      <c r="G1039" t="n">
        <v>28</v>
      </c>
      <c r="H1039" t="n">
        <v>3.2838</v>
      </c>
      <c r="I1039" t="n">
        <v>0</v>
      </c>
      <c r="J1039" t="n">
        <v>36.5</v>
      </c>
      <c r="K1039" t="str">
        <f>=IF(MOD(A1039,10)&lt;7,"train","test")</f>
      </c>
      <c r="L1039" s="5" t="str">
        <f>=$P$6+$P$7*D1039+$P$8*E1039+$P$9*F1039+$P$10*G1039+$P$11*H1039+$P$12*I1039</f>
      </c>
      <c r="M1039" s="5" t="str">
        <f>=(J1039-L1039)^2</f>
      </c>
    </row>
    <row r="1040">
      <c r="A1040" t="n">
        <v>241225</v>
      </c>
      <c r="B1040" t="s">
        <v>5473</v>
      </c>
      <c r="C1040" t="s">
        <v>163</v>
      </c>
      <c r="D1040" t="n">
        <v>83</v>
      </c>
      <c r="E1040" t="n">
        <v>4382</v>
      </c>
      <c r="F1040" t="n">
        <v>80</v>
      </c>
      <c r="G1040" t="n">
        <v>14</v>
      </c>
      <c r="H1040" t="n">
        <v>2.9562</v>
      </c>
      <c r="I1040" t="n">
        <v>0</v>
      </c>
      <c r="J1040" t="n">
        <v>36</v>
      </c>
      <c r="K1040" t="str">
        <f>=IF(MOD(A1040,10)&lt;7,"train","test")</f>
      </c>
      <c r="L1040" s="5" t="str">
        <f>=$P$6+$P$7*D1040+$P$8*E1040+$P$9*F1040+$P$10*G1040+$P$11*H1040+$P$12*I1040</f>
      </c>
      <c r="M1040" s="5" t="str">
        <f>=(J1040-L1040)^2</f>
      </c>
    </row>
    <row r="1041">
      <c r="A1041" t="n">
        <v>241304</v>
      </c>
      <c r="B1041" t="s">
        <v>5475</v>
      </c>
      <c r="C1041" t="s">
        <v>189</v>
      </c>
      <c r="D1041" t="n">
        <v>81</v>
      </c>
      <c r="E1041" t="n">
        <v>4046</v>
      </c>
      <c r="F1041" t="n">
        <v>46</v>
      </c>
      <c r="G1041" t="n">
        <v>9</v>
      </c>
      <c r="H1041" t="n">
        <v>3.5401</v>
      </c>
      <c r="I1041" t="n">
        <v>0</v>
      </c>
      <c r="J1041" t="n">
        <v>57.9</v>
      </c>
      <c r="K1041" t="str">
        <f>=IF(MOD(A1041,10)&lt;7,"train","test")</f>
      </c>
      <c r="L1041" s="5" t="str">
        <f>=$P$6+$P$7*D1041+$P$8*E1041+$P$9*F1041+$P$10*G1041+$P$11*H1041+$P$12*I1041</f>
      </c>
      <c r="M1041" s="5" t="str">
        <f>=(J1041-L1041)^2</f>
      </c>
    </row>
    <row r="1042">
      <c r="A1042" t="n">
        <v>241331</v>
      </c>
      <c r="B1042" t="s">
        <v>5477</v>
      </c>
      <c r="C1042" t="s">
        <v>163</v>
      </c>
      <c r="D1042" t="n">
        <v>69</v>
      </c>
      <c r="E1042" t="n">
        <v>10732</v>
      </c>
      <c r="F1042" t="n">
        <v>79</v>
      </c>
      <c r="G1042" t="n">
        <v>20</v>
      </c>
      <c r="H1042" t="n">
        <v>3.4692</v>
      </c>
      <c r="I1042" t="n">
        <v>0</v>
      </c>
      <c r="J1042" t="n">
        <v>69</v>
      </c>
      <c r="K1042" t="str">
        <f>=IF(MOD(A1042,10)&lt;7,"train","test")</f>
      </c>
      <c r="L1042" s="5" t="str">
        <f>=$P$6+$P$7*D1042+$P$8*E1042+$P$9*F1042+$P$10*G1042+$P$11*H1042+$P$12*I1042</f>
      </c>
      <c r="M1042" s="5" t="str">
        <f>=(J1042-L1042)^2</f>
      </c>
    </row>
    <row r="1043">
      <c r="A1043" t="n">
        <v>241395</v>
      </c>
      <c r="B1043" t="s">
        <v>5481</v>
      </c>
      <c r="C1043" t="s">
        <v>163</v>
      </c>
      <c r="D1043" t="n">
        <v>76</v>
      </c>
      <c r="E1043" t="n">
        <v>9883</v>
      </c>
      <c r="F1043" t="n">
        <v>82</v>
      </c>
      <c r="G1043" t="n">
        <v>12</v>
      </c>
      <c r="H1043" t="n">
        <v>2.8669</v>
      </c>
      <c r="I1043" t="n">
        <v>0</v>
      </c>
      <c r="J1043" t="n">
        <v>37.9</v>
      </c>
      <c r="K1043" t="str">
        <f>=IF(MOD(A1043,10)&lt;7,"train","test")</f>
      </c>
      <c r="L1043" s="5" t="str">
        <f>=$P$6+$P$7*D1043+$P$8*E1043+$P$9*F1043+$P$10*G1043+$P$11*H1043+$P$12*I1043</f>
      </c>
      <c r="M1043" s="5" t="str">
        <f>=(J1043-L1043)^2</f>
      </c>
    </row>
    <row r="1044">
      <c r="A1044" t="n">
        <v>241410</v>
      </c>
      <c r="B1044" t="s">
        <v>5482</v>
      </c>
      <c r="C1044" t="s">
        <v>163</v>
      </c>
      <c r="D1044" t="n">
        <v>81</v>
      </c>
      <c r="E1044" t="n">
        <v>10275</v>
      </c>
      <c r="F1044" t="n">
        <v>79</v>
      </c>
      <c r="G1044" t="n">
        <v>22</v>
      </c>
      <c r="H1044" t="n">
        <v>3.7976</v>
      </c>
      <c r="I1044" t="n">
        <v>0</v>
      </c>
      <c r="J1044" t="n">
        <v>48.2</v>
      </c>
      <c r="K1044" t="str">
        <f>=IF(MOD(A1044,10)&lt;7,"train","test")</f>
      </c>
      <c r="L1044" s="5" t="str">
        <f>=$P$6+$P$7*D1044+$P$8*E1044+$P$9*F1044+$P$10*G1044+$P$11*H1044+$P$12*I1044</f>
      </c>
      <c r="M1044" s="5" t="str">
        <f>=(J1044-L1044)^2</f>
      </c>
    </row>
    <row r="1045">
      <c r="A1045" t="n">
        <v>241614</v>
      </c>
      <c r="B1045" t="s">
        <v>5485</v>
      </c>
      <c r="C1045" t="s">
        <v>163</v>
      </c>
      <c r="D1045" t="n">
        <v>58</v>
      </c>
      <c r="E1045" t="n">
        <v>11987</v>
      </c>
      <c r="F1045" t="n">
        <v>100</v>
      </c>
      <c r="G1045" t="n">
        <v>3</v>
      </c>
      <c r="H1045" t="n">
        <v>2.5752</v>
      </c>
      <c r="I1045" t="n">
        <v>0</v>
      </c>
      <c r="J1045" t="n">
        <v>18.4</v>
      </c>
      <c r="K1045" t="str">
        <f>=IF(MOD(A1045,10)&lt;7,"train","test")</f>
      </c>
      <c r="L1045" s="5" t="str">
        <f>=$P$6+$P$7*D1045+$P$8*E1045+$P$9*F1045+$P$10*G1045+$P$11*H1045+$P$12*I1045</f>
      </c>
      <c r="M1045" s="5" t="str">
        <f>=(J1045-L1045)^2</f>
      </c>
    </row>
    <row r="1046">
      <c r="A1046" t="n">
        <v>241720</v>
      </c>
      <c r="B1046" t="s">
        <v>5487</v>
      </c>
      <c r="C1046" t="s">
        <v>149</v>
      </c>
      <c r="D1046" t="n">
        <v>78</v>
      </c>
      <c r="E1046" t="n">
        <v>107</v>
      </c>
      <c r="F1046" t="n">
        <v>76</v>
      </c>
      <c r="G1046" t="n">
        <v>11</v>
      </c>
      <c r="H1046" t="n">
        <v>2.828</v>
      </c>
      <c r="I1046" t="n">
        <v>0</v>
      </c>
      <c r="J1046" t="n">
        <v>14.1</v>
      </c>
      <c r="K1046" t="str">
        <f>=IF(MOD(A1046,10)&lt;7,"train","test")</f>
      </c>
      <c r="L1046" s="5" t="str">
        <f>=$P$6+$P$7*D1046+$P$8*E1046+$P$9*F1046+$P$10*G1046+$P$11*H1046+$P$12*I1046</f>
      </c>
      <c r="M1046" s="5" t="str">
        <f>=(J1046-L1046)^2</f>
      </c>
    </row>
    <row r="1047">
      <c r="A1047" t="n">
        <v>241951</v>
      </c>
      <c r="B1047" t="s">
        <v>5494</v>
      </c>
      <c r="C1047" t="s">
        <v>149</v>
      </c>
      <c r="D1047" t="n">
        <v>77</v>
      </c>
      <c r="E1047" t="n">
        <v>5047</v>
      </c>
      <c r="F1047" t="n">
        <v>76</v>
      </c>
      <c r="G1047" t="n">
        <v>10</v>
      </c>
      <c r="H1047" t="n">
        <v>2.7267</v>
      </c>
      <c r="I1047" t="n">
        <v>0</v>
      </c>
      <c r="J1047" t="n">
        <v>44.9</v>
      </c>
      <c r="K1047" t="str">
        <f>=IF(MOD(A1047,10)&lt;7,"train","test")</f>
      </c>
      <c r="L1047" s="5" t="str">
        <f>=$P$6+$P$7*D1047+$P$8*E1047+$P$9*F1047+$P$10*G1047+$P$11*H1047+$P$12*I1047</f>
      </c>
      <c r="M1047" s="5" t="str">
        <f>=(J1047-L1047)^2</f>
      </c>
    </row>
    <row r="1048">
      <c r="A1048" t="n">
        <v>242626</v>
      </c>
      <c r="B1048" t="s">
        <v>5506</v>
      </c>
      <c r="C1048" t="s">
        <v>163</v>
      </c>
      <c r="D1048" t="n">
        <v>84</v>
      </c>
      <c r="E1048" t="n">
        <v>7909</v>
      </c>
      <c r="F1048" t="n">
        <v>75</v>
      </c>
      <c r="G1048" t="n">
        <v>27</v>
      </c>
      <c r="H1048" t="n">
        <v>3.5635</v>
      </c>
      <c r="I1048" t="n">
        <v>0</v>
      </c>
      <c r="J1048" t="n">
        <v>27.8</v>
      </c>
      <c r="K1048" t="str">
        <f>=IF(MOD(A1048,10)&lt;7,"train","test")</f>
      </c>
      <c r="L1048" s="5" t="str">
        <f>=$P$6+$P$7*D1048+$P$8*E1048+$P$9*F1048+$P$10*G1048+$P$11*H1048+$P$12*I1048</f>
      </c>
      <c r="M1048" s="5" t="str">
        <f>=(J1048-L1048)^2</f>
      </c>
    </row>
    <row r="1049">
      <c r="A1049" t="n">
        <v>242635</v>
      </c>
      <c r="B1049" t="s">
        <v>5508</v>
      </c>
      <c r="C1049" t="s">
        <v>163</v>
      </c>
      <c r="D1049" t="n">
        <v>81</v>
      </c>
      <c r="E1049" t="n">
        <v>8310</v>
      </c>
      <c r="F1049" t="n">
        <v>75</v>
      </c>
      <c r="G1049" t="n">
        <v>26</v>
      </c>
      <c r="H1049" t="n">
        <v>3.5011</v>
      </c>
      <c r="I1049" t="n">
        <v>0</v>
      </c>
      <c r="J1049" t="n">
        <v>30.9</v>
      </c>
      <c r="K1049" t="str">
        <f>=IF(MOD(A1049,10)&lt;7,"train","test")</f>
      </c>
      <c r="L1049" s="5" t="str">
        <f>=$P$6+$P$7*D1049+$P$8*E1049+$P$9*F1049+$P$10*G1049+$P$11*H1049+$P$12*I1049</f>
      </c>
      <c r="M1049" s="5" t="str">
        <f>=(J1049-L1049)^2</f>
      </c>
    </row>
    <row r="1050">
      <c r="A1050" t="n">
        <v>242644</v>
      </c>
      <c r="B1050" t="s">
        <v>5509</v>
      </c>
      <c r="C1050" t="s">
        <v>163</v>
      </c>
      <c r="D1050" t="n">
        <v>89</v>
      </c>
      <c r="E1050" t="n">
        <v>7407</v>
      </c>
      <c r="F1050" t="n">
        <v>77</v>
      </c>
      <c r="G1050" t="n">
        <v>23</v>
      </c>
      <c r="H1050" t="n">
        <v>3.0966</v>
      </c>
      <c r="I1050" t="n">
        <v>0</v>
      </c>
      <c r="J1050" t="n">
        <v>32.9</v>
      </c>
      <c r="K1050" t="str">
        <f>=IF(MOD(A1050,10)&lt;7,"train","test")</f>
      </c>
      <c r="L1050" s="5" t="str">
        <f>=$P$6+$P$7*D1050+$P$8*E1050+$P$9*F1050+$P$10*G1050+$P$11*H1050+$P$12*I1050</f>
      </c>
      <c r="M1050" s="5" t="str">
        <f>=(J1050-L1050)^2</f>
      </c>
    </row>
    <row r="1051">
      <c r="A1051" t="n">
        <v>242653</v>
      </c>
      <c r="B1051" t="s">
        <v>5511</v>
      </c>
      <c r="C1051" t="s">
        <v>163</v>
      </c>
      <c r="D1051" t="n">
        <v>66</v>
      </c>
      <c r="E1051" t="n">
        <v>9729</v>
      </c>
      <c r="F1051" t="n">
        <v>73</v>
      </c>
      <c r="G1051" t="n">
        <v>19</v>
      </c>
      <c r="H1051" t="n">
        <v>3.7583</v>
      </c>
      <c r="I1051" t="n">
        <v>0.2</v>
      </c>
      <c r="J1051" t="n">
        <v>29.4</v>
      </c>
      <c r="K1051" t="str">
        <f>=IF(MOD(A1051,10)&lt;7,"train","test")</f>
      </c>
      <c r="L1051" s="5" t="str">
        <f>=$P$6+$P$7*D1051+$P$8*E1051+$P$9*F1051+$P$10*G1051+$P$11*H1051+$P$12*I1051</f>
      </c>
      <c r="M1051" s="5" t="str">
        <f>=(J1051-L1051)^2</f>
      </c>
    </row>
    <row r="1052">
      <c r="A1052" t="n">
        <v>242662</v>
      </c>
      <c r="B1052" t="s">
        <v>5512</v>
      </c>
      <c r="C1052" t="s">
        <v>163</v>
      </c>
      <c r="D1052" t="n">
        <v>82</v>
      </c>
      <c r="E1052" t="n">
        <v>8385</v>
      </c>
      <c r="F1052" t="n">
        <v>76</v>
      </c>
      <c r="G1052" t="n">
        <v>22</v>
      </c>
      <c r="H1052" t="n">
        <v>3.5619</v>
      </c>
      <c r="I1052" t="n">
        <v>0</v>
      </c>
      <c r="J1052" t="n">
        <v>34.3</v>
      </c>
      <c r="K1052" t="str">
        <f>=IF(MOD(A1052,10)&lt;7,"train","test")</f>
      </c>
      <c r="L1052" s="5" t="str">
        <f>=$P$6+$P$7*D1052+$P$8*E1052+$P$9*F1052+$P$10*G1052+$P$11*H1052+$P$12*I1052</f>
      </c>
      <c r="M1052" s="5" t="str">
        <f>=(J1052-L1052)^2</f>
      </c>
    </row>
    <row r="1053">
      <c r="A1053" t="n">
        <v>242680</v>
      </c>
      <c r="B1053" t="s">
        <v>5514</v>
      </c>
      <c r="C1053" t="s">
        <v>163</v>
      </c>
      <c r="D1053" t="n">
        <v>83</v>
      </c>
      <c r="E1053" t="n">
        <v>8934</v>
      </c>
      <c r="F1053" t="n">
        <v>69</v>
      </c>
      <c r="G1053" t="n">
        <v>23</v>
      </c>
      <c r="H1053" t="n">
        <v>3.1647</v>
      </c>
      <c r="I1053" t="n">
        <v>0</v>
      </c>
      <c r="J1053" t="n">
        <v>30.7</v>
      </c>
      <c r="K1053" t="str">
        <f>=IF(MOD(A1053,10)&lt;7,"train","test")</f>
      </c>
      <c r="L1053" s="5" t="str">
        <f>=$P$6+$P$7*D1053+$P$8*E1053+$P$9*F1053+$P$10*G1053+$P$11*H1053+$P$12*I1053</f>
      </c>
      <c r="M1053" s="5" t="str">
        <f>=(J1053-L1053)^2</f>
      </c>
    </row>
    <row r="1054">
      <c r="A1054" t="n">
        <v>242705</v>
      </c>
      <c r="B1054" t="s">
        <v>5517</v>
      </c>
      <c r="C1054" t="s">
        <v>163</v>
      </c>
      <c r="D1054" t="n">
        <v>81</v>
      </c>
      <c r="E1054" t="n">
        <v>9003</v>
      </c>
      <c r="F1054" t="n">
        <v>71</v>
      </c>
      <c r="G1054" t="n">
        <v>28</v>
      </c>
      <c r="H1054" t="n">
        <v>3.6247</v>
      </c>
      <c r="I1054" t="n">
        <v>0</v>
      </c>
      <c r="J1054" t="n">
        <v>29.7</v>
      </c>
      <c r="K1054" t="str">
        <f>=IF(MOD(A1054,10)&lt;7,"train","test")</f>
      </c>
      <c r="L1054" s="5" t="str">
        <f>=$P$6+$P$7*D1054+$P$8*E1054+$P$9*F1054+$P$10*G1054+$P$11*H1054+$P$12*I1054</f>
      </c>
      <c r="M1054" s="5" t="str">
        <f>=(J1054-L1054)^2</f>
      </c>
    </row>
    <row r="1055">
      <c r="A1055" t="n">
        <v>242972</v>
      </c>
      <c r="B1055" t="s">
        <v>5522</v>
      </c>
      <c r="C1055" t="s">
        <v>189</v>
      </c>
      <c r="D1055" t="n">
        <v>71</v>
      </c>
      <c r="E1055" t="n">
        <v>5433</v>
      </c>
      <c r="F1055" t="n">
        <v>56</v>
      </c>
      <c r="G1055" t="n">
        <v>13</v>
      </c>
      <c r="H1055" t="n">
        <v>4.5873</v>
      </c>
      <c r="I1055" t="n">
        <v>0.2</v>
      </c>
      <c r="J1055" t="n">
        <v>29.9</v>
      </c>
      <c r="K1055" t="str">
        <f>=IF(MOD(A1055,10)&lt;7,"train","test")</f>
      </c>
      <c r="L1055" s="5" t="str">
        <f>=$P$6+$P$7*D1055+$P$8*E1055+$P$9*F1055+$P$10*G1055+$P$11*H1055+$P$12*I1055</f>
      </c>
      <c r="M1055" s="5" t="str">
        <f>=(J1055-L1055)^2</f>
      </c>
    </row>
    <row r="1056">
      <c r="A1056" t="n">
        <v>243106</v>
      </c>
      <c r="B1056" t="s">
        <v>5524</v>
      </c>
      <c r="C1056" t="s">
        <v>149</v>
      </c>
      <c r="D1056" t="n">
        <v>82</v>
      </c>
      <c r="E1056" t="n">
        <v>8317</v>
      </c>
      <c r="F1056" t="n">
        <v>98</v>
      </c>
      <c r="G1056" t="n">
        <v>20</v>
      </c>
      <c r="H1056" t="n">
        <v>3.3499</v>
      </c>
      <c r="I1056" t="n">
        <v>0</v>
      </c>
      <c r="J1056" t="n">
        <v>43.2</v>
      </c>
      <c r="K1056" t="str">
        <f>=IF(MOD(A1056,10)&lt;7,"train","test")</f>
      </c>
      <c r="L1056" s="5" t="str">
        <f>=$P$6+$P$7*D1056+$P$8*E1056+$P$9*F1056+$P$10*G1056+$P$11*H1056+$P$12*I1056</f>
      </c>
      <c r="M1056" s="5" t="str">
        <f>=(J1056-L1056)^2</f>
      </c>
    </row>
    <row r="1057">
      <c r="A1057" t="n">
        <v>243115</v>
      </c>
      <c r="B1057" t="s">
        <v>5525</v>
      </c>
      <c r="C1057" t="s">
        <v>149</v>
      </c>
      <c r="D1057" t="n">
        <v>86</v>
      </c>
      <c r="E1057" t="n">
        <v>11759</v>
      </c>
      <c r="F1057" t="n">
        <v>79</v>
      </c>
      <c r="G1057" t="n">
        <v>18</v>
      </c>
      <c r="H1057" t="n">
        <v>3.4912</v>
      </c>
      <c r="I1057" t="n">
        <v>0</v>
      </c>
      <c r="J1057" t="n">
        <v>50.2</v>
      </c>
      <c r="K1057" t="str">
        <f>=IF(MOD(A1057,10)&lt;7,"train","test")</f>
      </c>
      <c r="L1057" s="5" t="str">
        <f>=$P$6+$P$7*D1057+$P$8*E1057+$P$9*F1057+$P$10*G1057+$P$11*H1057+$P$12*I1057</f>
      </c>
      <c r="M1057" s="5" t="str">
        <f>=(J1057-L1057)^2</f>
      </c>
    </row>
    <row r="1058">
      <c r="A1058" t="n">
        <v>243133</v>
      </c>
      <c r="B1058" t="s">
        <v>5526</v>
      </c>
      <c r="C1058" t="s">
        <v>149</v>
      </c>
      <c r="D1058" t="n">
        <v>78</v>
      </c>
      <c r="E1058" t="n">
        <v>7827</v>
      </c>
      <c r="F1058" t="n">
        <v>78</v>
      </c>
      <c r="G1058" t="n">
        <v>21</v>
      </c>
      <c r="H1058" t="n">
        <v>3.4895</v>
      </c>
      <c r="I1058" t="n">
        <v>0</v>
      </c>
      <c r="J1058" t="n">
        <v>27.6</v>
      </c>
      <c r="K1058" t="str">
        <f>=IF(MOD(A1058,10)&lt;7,"train","test")</f>
      </c>
      <c r="L1058" s="5" t="str">
        <f>=$P$6+$P$7*D1058+$P$8*E1058+$P$9*F1058+$P$10*G1058+$P$11*H1058+$P$12*I1058</f>
      </c>
      <c r="M1058" s="5" t="str">
        <f>=(J1058-L1058)^2</f>
      </c>
    </row>
    <row r="1059">
      <c r="A1059" t="n">
        <v>243142</v>
      </c>
      <c r="B1059" t="s">
        <v>5527</v>
      </c>
      <c r="C1059" t="s">
        <v>149</v>
      </c>
      <c r="D1059" t="n">
        <v>74</v>
      </c>
      <c r="E1059" t="n">
        <v>14151</v>
      </c>
      <c r="F1059" t="n">
        <v>76</v>
      </c>
      <c r="G1059" t="n">
        <v>17</v>
      </c>
      <c r="H1059" t="n">
        <v>3.4218</v>
      </c>
      <c r="I1059" t="n">
        <v>0</v>
      </c>
      <c r="J1059" t="n">
        <v>47.9</v>
      </c>
      <c r="K1059" t="str">
        <f>=IF(MOD(A1059,10)&lt;7,"train","test")</f>
      </c>
      <c r="L1059" s="5" t="str">
        <f>=$P$6+$P$7*D1059+$P$8*E1059+$P$9*F1059+$P$10*G1059+$P$11*H1059+$P$12*I1059</f>
      </c>
      <c r="M1059" s="5" t="str">
        <f>=(J1059-L1059)^2</f>
      </c>
    </row>
    <row r="1060">
      <c r="A1060" t="n">
        <v>243151</v>
      </c>
      <c r="B1060" t="s">
        <v>5528</v>
      </c>
      <c r="C1060" t="s">
        <v>149</v>
      </c>
      <c r="D1060" t="n">
        <v>76</v>
      </c>
      <c r="E1060" t="n">
        <v>9477</v>
      </c>
      <c r="F1060" t="n">
        <v>79</v>
      </c>
      <c r="G1060" t="n">
        <v>19</v>
      </c>
      <c r="H1060" t="n">
        <v>3.357</v>
      </c>
      <c r="I1060" t="n">
        <v>0</v>
      </c>
      <c r="J1060" t="n">
        <v>48.6</v>
      </c>
      <c r="K1060" t="str">
        <f>=IF(MOD(A1060,10)&lt;7,"train","test")</f>
      </c>
      <c r="L1060" s="5" t="str">
        <f>=$P$6+$P$7*D1060+$P$8*E1060+$P$9*F1060+$P$10*G1060+$P$11*H1060+$P$12*I1060</f>
      </c>
      <c r="M1060" s="5" t="str">
        <f>=(J1060-L1060)^2</f>
      </c>
    </row>
    <row r="1061">
      <c r="A1061" t="n">
        <v>243212</v>
      </c>
      <c r="B1061" t="s">
        <v>5535</v>
      </c>
      <c r="C1061" t="s">
        <v>149</v>
      </c>
      <c r="D1061" t="n">
        <v>81</v>
      </c>
      <c r="E1061" t="n">
        <v>7358</v>
      </c>
      <c r="F1061" t="n">
        <v>80</v>
      </c>
      <c r="G1061" t="n">
        <v>21</v>
      </c>
      <c r="H1061" t="n">
        <v>3.367</v>
      </c>
      <c r="I1061" t="n">
        <v>0</v>
      </c>
      <c r="J1061" t="n">
        <v>51.9</v>
      </c>
      <c r="K1061" t="str">
        <f>=IF(MOD(A1061,10)&lt;7,"train","test")</f>
      </c>
      <c r="L1061" s="5" t="str">
        <f>=$P$6+$P$7*D1061+$P$8*E1061+$P$9*F1061+$P$10*G1061+$P$11*H1061+$P$12*I1061</f>
      </c>
      <c r="M1061" s="5" t="str">
        <f>=(J1061-L1061)^2</f>
      </c>
    </row>
    <row r="1062">
      <c r="A1062" t="n">
        <v>243221</v>
      </c>
      <c r="B1062" t="s">
        <v>5536</v>
      </c>
      <c r="C1062" t="s">
        <v>149</v>
      </c>
      <c r="D1062" t="n">
        <v>65</v>
      </c>
      <c r="E1062" t="n">
        <v>6868</v>
      </c>
      <c r="F1062" t="n">
        <v>80</v>
      </c>
      <c r="G1062" t="n">
        <v>12</v>
      </c>
      <c r="H1062" t="n">
        <v>4.2228</v>
      </c>
      <c r="I1062" t="n">
        <v>0</v>
      </c>
      <c r="J1062" t="n">
        <v>52.5</v>
      </c>
      <c r="K1062" t="str">
        <f>=IF(MOD(A1062,10)&lt;7,"train","test")</f>
      </c>
      <c r="L1062" s="5" t="str">
        <f>=$P$6+$P$7*D1062+$P$8*E1062+$P$9*F1062+$P$10*G1062+$P$11*H1062+$P$12*I1062</f>
      </c>
      <c r="M1062" s="5" t="str">
        <f>=(J1062-L1062)^2</f>
      </c>
    </row>
    <row r="1063">
      <c r="A1063" t="n">
        <v>243346</v>
      </c>
      <c r="B1063" t="s">
        <v>5537</v>
      </c>
      <c r="C1063" t="s">
        <v>163</v>
      </c>
      <c r="D1063" t="n">
        <v>70</v>
      </c>
      <c r="E1063" t="n">
        <v>7569</v>
      </c>
      <c r="F1063" t="n">
        <v>70</v>
      </c>
      <c r="G1063" t="n">
        <v>23</v>
      </c>
      <c r="H1063" t="n">
        <v>3.8116</v>
      </c>
      <c r="I1063" t="n">
        <v>0</v>
      </c>
      <c r="J1063" t="n">
        <v>29.5</v>
      </c>
      <c r="K1063" t="str">
        <f>=IF(MOD(A1063,10)&lt;7,"train","test")</f>
      </c>
      <c r="L1063" s="5" t="str">
        <f>=$P$6+$P$7*D1063+$P$8*E1063+$P$9*F1063+$P$10*G1063+$P$11*H1063+$P$12*I1063</f>
      </c>
      <c r="M1063" s="5" t="str">
        <f>=(J1063-L1063)^2</f>
      </c>
    </row>
    <row r="1064">
      <c r="A1064" t="n">
        <v>243443</v>
      </c>
      <c r="B1064" t="s">
        <v>5538</v>
      </c>
      <c r="C1064" t="s">
        <v>163</v>
      </c>
      <c r="D1064" t="n">
        <v>71</v>
      </c>
      <c r="E1064" t="n">
        <v>13076</v>
      </c>
      <c r="F1064" t="n">
        <v>79</v>
      </c>
      <c r="G1064" t="n">
        <v>21</v>
      </c>
      <c r="H1064" t="n">
        <v>3.7054</v>
      </c>
      <c r="I1064" t="n">
        <v>0</v>
      </c>
      <c r="J1064" t="n">
        <v>43.7</v>
      </c>
      <c r="K1064" t="str">
        <f>=IF(MOD(A1064,10)&lt;7,"train","test")</f>
      </c>
      <c r="L1064" s="5" t="str">
        <f>=$P$6+$P$7*D1064+$P$8*E1064+$P$9*F1064+$P$10*G1064+$P$11*H1064+$P$12*I1064</f>
      </c>
      <c r="M1064" s="5" t="str">
        <f>=(J1064-L1064)^2</f>
      </c>
    </row>
    <row r="1065">
      <c r="A1065" t="n">
        <v>243586</v>
      </c>
      <c r="B1065" t="s">
        <v>5544</v>
      </c>
      <c r="C1065" t="s">
        <v>163</v>
      </c>
      <c r="D1065" t="n">
        <v>83</v>
      </c>
      <c r="E1065" t="n">
        <v>8132</v>
      </c>
      <c r="F1065" t="n">
        <v>77</v>
      </c>
      <c r="G1065" t="n">
        <v>14</v>
      </c>
      <c r="H1065" t="n">
        <v>2.9074</v>
      </c>
      <c r="I1065" t="n">
        <v>0</v>
      </c>
      <c r="J1065" t="n">
        <v>40.4</v>
      </c>
      <c r="K1065" t="str">
        <f>=IF(MOD(A1065,10)&lt;7,"train","test")</f>
      </c>
      <c r="L1065" s="5" t="str">
        <f>=$P$6+$P$7*D1065+$P$8*E1065+$P$9*F1065+$P$10*G1065+$P$11*H1065+$P$12*I1065</f>
      </c>
      <c r="M1065" s="5" t="str">
        <f>=(J1065-L1065)^2</f>
      </c>
    </row>
    <row r="1066">
      <c r="A1066" t="n">
        <v>243601</v>
      </c>
      <c r="B1066" t="s">
        <v>5545</v>
      </c>
      <c r="C1066" t="s">
        <v>163</v>
      </c>
      <c r="D1066" t="n">
        <v>83</v>
      </c>
      <c r="E1066" t="n">
        <v>7668</v>
      </c>
      <c r="F1066" t="n">
        <v>75</v>
      </c>
      <c r="G1066" t="n">
        <v>26</v>
      </c>
      <c r="H1066" t="n">
        <v>4.0606</v>
      </c>
      <c r="I1066" t="n">
        <v>0</v>
      </c>
      <c r="J1066" t="n">
        <v>28.7</v>
      </c>
      <c r="K1066" t="str">
        <f>=IF(MOD(A1066,10)&lt;7,"train","test")</f>
      </c>
      <c r="L1066" s="5" t="str">
        <f>=$P$6+$P$7*D1066+$P$8*E1066+$P$9*F1066+$P$10*G1066+$P$11*H1066+$P$12*I1066</f>
      </c>
      <c r="M1066" s="5" t="str">
        <f>=(J1066-L1066)^2</f>
      </c>
    </row>
    <row r="1067">
      <c r="A1067" t="n">
        <v>243665</v>
      </c>
      <c r="B1067" t="s">
        <v>5553</v>
      </c>
      <c r="C1067" t="s">
        <v>149</v>
      </c>
      <c r="D1067" t="n">
        <v>46</v>
      </c>
      <c r="E1067" t="n">
        <v>7632</v>
      </c>
      <c r="F1067" t="n">
        <v>76</v>
      </c>
      <c r="G1067" t="n">
        <v>10</v>
      </c>
      <c r="H1067" t="n">
        <v>3.2971</v>
      </c>
      <c r="I1067" t="n">
        <v>0.9</v>
      </c>
      <c r="J1067" t="n">
        <v>28.2</v>
      </c>
      <c r="K1067" t="str">
        <f>=IF(MOD(A1067,10)&lt;7,"train","test")</f>
      </c>
      <c r="L1067" s="5" t="str">
        <f>=$P$6+$P$7*D1067+$P$8*E1067+$P$9*F1067+$P$10*G1067+$P$11*H1067+$P$12*I1067</f>
      </c>
      <c r="M1067" s="5" t="str">
        <f>=(J1067-L1067)^2</f>
      </c>
    </row>
    <row r="1068">
      <c r="A1068" t="n">
        <v>243744</v>
      </c>
      <c r="B1068" t="s">
        <v>5556</v>
      </c>
      <c r="C1068" t="s">
        <v>163</v>
      </c>
      <c r="D1068" t="n">
        <v>19</v>
      </c>
      <c r="E1068" t="n">
        <v>17998</v>
      </c>
      <c r="F1068" t="n">
        <v>98</v>
      </c>
      <c r="G1068" t="n">
        <v>6</v>
      </c>
      <c r="H1068" t="n">
        <v>4.3213</v>
      </c>
      <c r="I1068" t="n">
        <v>23.1</v>
      </c>
      <c r="J1068" t="n">
        <v>92.8</v>
      </c>
      <c r="K1068" t="str">
        <f>=IF(MOD(A1068,10)&lt;7,"train","test")</f>
      </c>
      <c r="L1068" s="5" t="str">
        <f>=$P$6+$P$7*D1068+$P$8*E1068+$P$9*F1068+$P$10*G1068+$P$11*H1068+$P$12*I1068</f>
      </c>
      <c r="M1068" s="5" t="str">
        <f>=(J1068-L1068)^2</f>
      </c>
    </row>
    <row r="1069">
      <c r="A1069" t="n">
        <v>243780</v>
      </c>
      <c r="B1069" t="s">
        <v>5558</v>
      </c>
      <c r="C1069" t="s">
        <v>149</v>
      </c>
      <c r="D1069" t="n">
        <v>13</v>
      </c>
      <c r="E1069" t="n">
        <v>12421</v>
      </c>
      <c r="F1069" t="n">
        <v>92</v>
      </c>
      <c r="G1069" t="n">
        <v>14</v>
      </c>
      <c r="H1069" t="n">
        <v>4.7498</v>
      </c>
      <c r="I1069" t="n">
        <v>12.6</v>
      </c>
      <c r="J1069" t="n">
        <v>83.1</v>
      </c>
      <c r="K1069" t="str">
        <f>=IF(MOD(A1069,10)&lt;7,"train","test")</f>
      </c>
      <c r="L1069" s="5" t="str">
        <f>=$P$6+$P$7*D1069+$P$8*E1069+$P$9*F1069+$P$10*G1069+$P$11*H1069+$P$12*I1069</f>
      </c>
      <c r="M1069" s="5" t="str">
        <f>=(J1069-L1069)^2</f>
      </c>
    </row>
    <row r="1070">
      <c r="A1070" t="n">
        <v>243823</v>
      </c>
      <c r="B1070" t="s">
        <v>5561</v>
      </c>
      <c r="C1070" t="s">
        <v>163</v>
      </c>
      <c r="D1070" t="n">
        <v>48</v>
      </c>
      <c r="E1070" t="n">
        <v>27240</v>
      </c>
      <c r="F1070" t="n">
        <v>25</v>
      </c>
      <c r="G1070" t="n">
        <v>7</v>
      </c>
      <c r="H1070" t="n">
        <v>3.442</v>
      </c>
      <c r="I1070" t="n">
        <v>5.8</v>
      </c>
      <c r="J1070" t="n">
        <v>60.5</v>
      </c>
      <c r="K1070" t="str">
        <f>=IF(MOD(A1070,10)&lt;7,"train","test")</f>
      </c>
      <c r="L1070" s="5" t="str">
        <f>=$P$6+$P$7*D1070+$P$8*E1070+$P$9*F1070+$P$10*G1070+$P$11*H1070+$P$12*I1070</f>
      </c>
      <c r="M1070" s="5" t="str">
        <f>=(J1070-L1070)^2</f>
      </c>
    </row>
    <row r="1071">
      <c r="A1071" t="n">
        <v>243832</v>
      </c>
      <c r="B1071" t="s">
        <v>5562</v>
      </c>
      <c r="C1071" t="s">
        <v>163</v>
      </c>
      <c r="D1071" t="n">
        <v>58</v>
      </c>
      <c r="E1071" t="n">
        <v>4989</v>
      </c>
      <c r="F1071" t="n">
        <v>86</v>
      </c>
      <c r="G1071" t="n">
        <v>17</v>
      </c>
      <c r="H1071" t="n">
        <v>3.3075</v>
      </c>
      <c r="I1071" t="n">
        <v>0</v>
      </c>
      <c r="J1071" t="n">
        <v>27.3</v>
      </c>
      <c r="K1071" t="str">
        <f>=IF(MOD(A1071,10)&lt;7,"train","test")</f>
      </c>
      <c r="L1071" s="5" t="str">
        <f>=$P$6+$P$7*D1071+$P$8*E1071+$P$9*F1071+$P$10*G1071+$P$11*H1071+$P$12*I1071</f>
      </c>
      <c r="M1071" s="5" t="str">
        <f>=(J1071-L1071)^2</f>
      </c>
    </row>
    <row r="1072">
      <c r="A1072" t="n">
        <v>245652</v>
      </c>
      <c r="B1072" t="s">
        <v>2263</v>
      </c>
      <c r="C1072" t="s">
        <v>163</v>
      </c>
      <c r="D1072" t="n">
        <v>24</v>
      </c>
      <c r="E1072" t="n">
        <v>28368</v>
      </c>
      <c r="F1072" t="n">
        <v>78</v>
      </c>
      <c r="G1072" t="n">
        <v>7</v>
      </c>
      <c r="H1072" t="n">
        <v>2.738</v>
      </c>
      <c r="I1072" t="n">
        <v>1.7</v>
      </c>
      <c r="J1072" t="n">
        <v>60</v>
      </c>
      <c r="K1072" t="str">
        <f>=IF(MOD(A1072,10)&lt;7,"train","test")</f>
      </c>
      <c r="L1072" s="5" t="str">
        <f>=$P$6+$P$7*D1072+$P$8*E1072+$P$9*F1072+$P$10*G1072+$P$11*H1072+$P$12*I1072</f>
      </c>
      <c r="M1072" s="5" t="str">
        <f>=(J1072-L1072)^2</f>
      </c>
    </row>
    <row r="1073">
      <c r="A1073" t="n">
        <v>245953</v>
      </c>
      <c r="B1073" t="s">
        <v>5580</v>
      </c>
      <c r="C1073" t="s">
        <v>163</v>
      </c>
      <c r="D1073" t="n">
        <v>40</v>
      </c>
      <c r="E1073" t="n">
        <v>16187</v>
      </c>
      <c r="F1073" t="n">
        <v>70</v>
      </c>
      <c r="G1073" t="n">
        <v>13</v>
      </c>
      <c r="H1073" t="n">
        <v>3.4116</v>
      </c>
      <c r="I1073" t="n">
        <v>1</v>
      </c>
      <c r="J1073" t="n">
        <v>31.6</v>
      </c>
      <c r="K1073" t="str">
        <f>=IF(MOD(A1073,10)&lt;7,"train","test")</f>
      </c>
      <c r="L1073" s="5" t="str">
        <f>=$P$6+$P$7*D1073+$P$8*E1073+$P$9*F1073+$P$10*G1073+$P$11*H1073+$P$12*I1073</f>
      </c>
      <c r="M1073" s="5" t="str">
        <f>=(J1073-L1073)^2</f>
      </c>
    </row>
    <row r="1074">
      <c r="A1074" t="n">
        <v>248934</v>
      </c>
      <c r="B1074" t="s">
        <v>5625</v>
      </c>
      <c r="C1074" t="s">
        <v>189</v>
      </c>
      <c r="D1074" t="n">
        <v>49</v>
      </c>
      <c r="E1074" t="n">
        <v>20051</v>
      </c>
      <c r="F1074" t="n">
        <v>53</v>
      </c>
      <c r="G1074" t="n">
        <v>12</v>
      </c>
      <c r="H1074" t="n">
        <v>4.2122</v>
      </c>
      <c r="I1074" t="n">
        <v>3.5</v>
      </c>
      <c r="J1074" t="n">
        <v>29.2</v>
      </c>
      <c r="K1074" t="str">
        <f>=IF(MOD(A1074,10)&lt;7,"train","test")</f>
      </c>
      <c r="L1074" s="5" t="str">
        <f>=$P$6+$P$7*D1074+$P$8*E1074+$P$9*F1074+$P$10*G1074+$P$11*H1074+$P$12*I1074</f>
      </c>
      <c r="M1074" s="5" t="str">
        <f>=(J1074-L1074)^2</f>
      </c>
    </row>
    <row r="1075">
      <c r="A1075" t="n">
        <v>363934</v>
      </c>
      <c r="B1075" t="s">
        <v>5681</v>
      </c>
      <c r="C1075" t="s">
        <v>189</v>
      </c>
      <c r="D1075" t="n">
        <v>58</v>
      </c>
      <c r="E1075" t="n">
        <v>21148</v>
      </c>
      <c r="F1075" t="n">
        <v>79</v>
      </c>
      <c r="G1075" t="n">
        <v>14</v>
      </c>
      <c r="H1075" t="n">
        <v>3.1245</v>
      </c>
      <c r="I1075" t="n">
        <v>2.6</v>
      </c>
      <c r="J1075" t="n">
        <v>34.9</v>
      </c>
      <c r="K1075" t="str">
        <f>=IF(MOD(A1075,10)&lt;7,"train","test")</f>
      </c>
      <c r="L1075" s="5" t="str">
        <f>=$P$6+$P$7*D1075+$P$8*E1075+$P$9*F1075+$P$10*G1075+$P$11*H1075+$P$12*I1075</f>
      </c>
      <c r="M1075" s="5" t="str">
        <f>=(J1075-L1075)^2</f>
      </c>
    </row>
    <row r="1076">
      <c r="A1076" t="n">
        <v>366252</v>
      </c>
      <c r="B1076" t="s">
        <v>5717</v>
      </c>
      <c r="C1076" t="s">
        <v>149</v>
      </c>
      <c r="D1076" t="n">
        <v>32</v>
      </c>
      <c r="E1076" t="n">
        <v>24650</v>
      </c>
      <c r="F1076" t="n">
        <v>76</v>
      </c>
      <c r="G1076" t="n">
        <v>14</v>
      </c>
      <c r="H1076" t="n">
        <v>3.7978</v>
      </c>
      <c r="I1076" t="n">
        <v>1.4</v>
      </c>
      <c r="J1076" t="n">
        <v>53.9</v>
      </c>
      <c r="K1076" t="str">
        <f>=IF(MOD(A1076,10)&lt;7,"train","test")</f>
      </c>
      <c r="L1076" s="5" t="str">
        <f>=$P$6+$P$7*D1076+$P$8*E1076+$P$9*F1076+$P$10*G1076+$P$11*H1076+$P$12*I1076</f>
      </c>
      <c r="M1076" s="5" t="str">
        <f>=(J1076-L1076)^2</f>
      </c>
    </row>
    <row r="1077">
      <c r="A1077" t="n">
        <v>366711</v>
      </c>
      <c r="B1077" t="s">
        <v>5735</v>
      </c>
      <c r="C1077" t="s">
        <v>149</v>
      </c>
      <c r="D1077" t="n">
        <v>44</v>
      </c>
      <c r="E1077" t="n">
        <v>10500</v>
      </c>
      <c r="F1077" t="n">
        <v>75</v>
      </c>
      <c r="G1077" t="n">
        <v>21</v>
      </c>
      <c r="H1077" t="n">
        <v>4.2243</v>
      </c>
      <c r="I1077" t="n">
        <v>9.8</v>
      </c>
      <c r="J1077" t="n">
        <v>54.2</v>
      </c>
      <c r="K1077" t="str">
        <f>=IF(MOD(A1077,10)&lt;7,"train","test")</f>
      </c>
      <c r="L1077" s="5" t="str">
        <f>=$P$6+$P$7*D1077+$P$8*E1077+$P$9*F1077+$P$10*G1077+$P$11*H1077+$P$12*I1077</f>
      </c>
      <c r="M1077" s="5" t="str">
        <f>=(J1077-L1077)^2</f>
      </c>
    </row>
    <row r="1078">
      <c r="A1078" t="n">
        <v>367884</v>
      </c>
      <c r="B1078" t="s">
        <v>5747</v>
      </c>
      <c r="C1078" t="s">
        <v>163</v>
      </c>
      <c r="D1078" t="n">
        <v>25</v>
      </c>
      <c r="E1078" t="n">
        <v>22535</v>
      </c>
      <c r="F1078" t="n">
        <v>100</v>
      </c>
      <c r="G1078" t="n">
        <v>8</v>
      </c>
      <c r="H1078" t="n">
        <v>2.8949</v>
      </c>
      <c r="I1078" t="n">
        <v>0.8</v>
      </c>
      <c r="J1078" t="n">
        <v>3.2</v>
      </c>
      <c r="K1078" t="str">
        <f>=IF(MOD(A1078,10)&lt;7,"train","test")</f>
      </c>
      <c r="L1078" s="5" t="str">
        <f>=$P$6+$P$7*D1078+$P$8*E1078+$P$9*F1078+$P$10*G1078+$P$11*H1078+$P$12*I1078</f>
      </c>
      <c r="M1078" s="5" t="str">
        <f>=(J1078-L1078)^2</f>
      </c>
    </row>
    <row r="1079">
      <c r="A1079" t="n">
        <v>368452</v>
      </c>
      <c r="B1079" t="s">
        <v>5754</v>
      </c>
      <c r="C1079" t="s">
        <v>189</v>
      </c>
      <c r="D1079" t="n">
        <v>58</v>
      </c>
      <c r="E1079" t="n">
        <v>23745</v>
      </c>
      <c r="F1079" t="n">
        <v>75</v>
      </c>
      <c r="G1079" t="n">
        <v>10</v>
      </c>
      <c r="H1079" t="n">
        <v>2.4942</v>
      </c>
      <c r="I1079" t="n">
        <v>2.2</v>
      </c>
      <c r="J1079" t="n">
        <v>35.5</v>
      </c>
      <c r="K1079" t="str">
        <f>=IF(MOD(A1079,10)&lt;7,"train","test")</f>
      </c>
      <c r="L1079" s="5" t="str">
        <f>=$P$6+$P$7*D1079+$P$8*E1079+$P$9*F1079+$P$10*G1079+$P$11*H1079+$P$12*I1079</f>
      </c>
      <c r="M1079" s="5" t="str">
        <f>=(J1079-L1079)^2</f>
      </c>
    </row>
    <row r="1080">
      <c r="A1080" t="n">
        <v>377555</v>
      </c>
      <c r="B1080" t="s">
        <v>5852</v>
      </c>
      <c r="C1080" t="s">
        <v>149</v>
      </c>
      <c r="D1080" t="n">
        <v>28</v>
      </c>
      <c r="E1080" t="n">
        <v>10013</v>
      </c>
      <c r="F1080" t="n">
        <v>86</v>
      </c>
      <c r="G1080" t="n">
        <v>21</v>
      </c>
      <c r="H1080" t="n">
        <v>3.8321</v>
      </c>
      <c r="I1080" t="n">
        <v>34.7</v>
      </c>
      <c r="J1080" t="n">
        <v>68.2</v>
      </c>
      <c r="K1080" t="str">
        <f>=IF(MOD(A1080,10)&lt;7,"train","test")</f>
      </c>
      <c r="L1080" s="5" t="str">
        <f>=$P$6+$P$7*D1080+$P$8*E1080+$P$9*F1080+$P$10*G1080+$P$11*H1080+$P$12*I1080</f>
      </c>
      <c r="M1080" s="5" t="str">
        <f>=(J1080-L1080)^2</f>
      </c>
    </row>
    <row r="1081">
      <c r="A1081" t="n">
        <v>377564</v>
      </c>
      <c r="B1081" t="s">
        <v>5854</v>
      </c>
      <c r="C1081" t="s">
        <v>149</v>
      </c>
      <c r="D1081" t="n">
        <v>40</v>
      </c>
      <c r="E1081" t="n">
        <v>11290</v>
      </c>
      <c r="F1081" t="n">
        <v>78</v>
      </c>
      <c r="G1081" t="n">
        <v>15</v>
      </c>
      <c r="H1081" t="n">
        <v>3.7544</v>
      </c>
      <c r="I1081" t="n">
        <v>23.4</v>
      </c>
      <c r="J1081" t="n">
        <v>62.3</v>
      </c>
      <c r="K1081" t="str">
        <f>=IF(MOD(A1081,10)&lt;7,"train","test")</f>
      </c>
      <c r="L1081" s="5" t="str">
        <f>=$P$6+$P$7*D1081+$P$8*E1081+$P$9*F1081+$P$10*G1081+$P$11*H1081+$P$12*I1081</f>
      </c>
      <c r="M1081" s="5" t="str">
        <f>=(J1081-L1081)^2</f>
      </c>
    </row>
    <row r="1082">
      <c r="A1082" t="n">
        <v>384254</v>
      </c>
      <c r="B1082" t="s">
        <v>5916</v>
      </c>
      <c r="C1082" t="s">
        <v>163</v>
      </c>
      <c r="D1082" t="n">
        <v>26</v>
      </c>
      <c r="E1082" t="n">
        <v>47664</v>
      </c>
      <c r="F1082" t="n">
        <v>76</v>
      </c>
      <c r="G1082" t="n">
        <v>12</v>
      </c>
      <c r="H1082" t="n">
        <v>2.7324</v>
      </c>
      <c r="I1082" t="n">
        <v>4.3</v>
      </c>
      <c r="J1082" t="n">
        <v>53.3</v>
      </c>
      <c r="K1082" t="str">
        <f>=IF(MOD(A1082,10)&lt;7,"train","test")</f>
      </c>
      <c r="L1082" s="5" t="str">
        <f>=$P$6+$P$7*D1082+$P$8*E1082+$P$9*F1082+$P$10*G1082+$P$11*H1082+$P$12*I1082</f>
      </c>
      <c r="M1082" s="5" t="str">
        <f>=(J1082-L1082)^2</f>
      </c>
    </row>
    <row r="1083">
      <c r="A1083" t="n">
        <v>399911</v>
      </c>
      <c r="B1083" t="s">
        <v>5947</v>
      </c>
      <c r="C1083" t="s">
        <v>163</v>
      </c>
      <c r="D1083" t="n">
        <v>17</v>
      </c>
      <c r="E1083" t="n">
        <v>18807</v>
      </c>
      <c r="F1083" t="n">
        <v>92</v>
      </c>
      <c r="G1083" t="n">
        <v>7</v>
      </c>
      <c r="H1083" t="n">
        <v>2.6646</v>
      </c>
      <c r="I1083" t="n">
        <v>12.4</v>
      </c>
      <c r="J1083" t="n">
        <v>86.9</v>
      </c>
      <c r="K1083" t="str">
        <f>=IF(MOD(A1083,10)&lt;7,"train","test")</f>
      </c>
      <c r="L1083" s="5" t="str">
        <f>=$P$6+$P$7*D1083+$P$8*E1083+$P$9*F1083+$P$10*G1083+$P$11*H1083+$P$12*I1083</f>
      </c>
      <c r="M1083" s="5" t="str">
        <f>=(J1083-L1083)^2</f>
      </c>
    </row>
    <row r="1084">
      <c r="A1084" t="n">
        <v>408844</v>
      </c>
      <c r="B1084" t="s">
        <v>6018</v>
      </c>
      <c r="C1084" t="s">
        <v>189</v>
      </c>
      <c r="D1084" t="n">
        <v>84</v>
      </c>
      <c r="E1084" t="n">
        <v>23629</v>
      </c>
      <c r="F1084" t="n">
        <v>62</v>
      </c>
      <c r="G1084" t="n">
        <v>16</v>
      </c>
      <c r="H1084" t="n">
        <v>3.7744</v>
      </c>
      <c r="I1084" t="n">
        <v>0.6</v>
      </c>
      <c r="J1084" t="n">
        <v>41.8</v>
      </c>
      <c r="K1084" t="str">
        <f>=IF(MOD(A1084,10)&lt;7,"train","test")</f>
      </c>
      <c r="L1084" s="5" t="str">
        <f>=$P$6+$P$7*D1084+$P$8*E1084+$P$9*F1084+$P$10*G1084+$P$11*H1084+$P$12*I1084</f>
      </c>
      <c r="M1084" s="5" t="str">
        <f>=(J1084-L1084)^2</f>
      </c>
    </row>
    <row r="1085">
      <c r="A1085" t="n">
        <v>426314</v>
      </c>
      <c r="B1085" t="s">
        <v>6227</v>
      </c>
      <c r="C1085" t="s">
        <v>163</v>
      </c>
      <c r="D1085" t="n">
        <v>25</v>
      </c>
      <c r="E1085" t="n">
        <v>20183</v>
      </c>
      <c r="F1085" t="n">
        <v>67</v>
      </c>
      <c r="G1085" t="n">
        <v>22</v>
      </c>
      <c r="H1085" t="n">
        <v>4.2364</v>
      </c>
      <c r="I1085" t="n">
        <v>3.8</v>
      </c>
      <c r="J1085" t="n">
        <v>23.1</v>
      </c>
      <c r="K1085" t="str">
        <f>=IF(MOD(A1085,10)&lt;7,"train","test")</f>
      </c>
      <c r="L1085" s="5" t="str">
        <f>=$P$6+$P$7*D1085+$P$8*E1085+$P$9*F1085+$P$10*G1085+$P$11*H1085+$P$12*I1085</f>
      </c>
      <c r="M1085" s="5" t="str">
        <f>=(J1085-L1085)^2</f>
      </c>
    </row>
    <row r="1086">
      <c r="A1086" t="n">
        <v>433660</v>
      </c>
      <c r="B1086" t="s">
        <v>6301</v>
      </c>
      <c r="C1086" t="s">
        <v>149</v>
      </c>
      <c r="D1086" t="n">
        <v>29</v>
      </c>
      <c r="E1086" t="n">
        <v>10548</v>
      </c>
      <c r="F1086" t="n">
        <v>83</v>
      </c>
      <c r="G1086" t="n">
        <v>21</v>
      </c>
      <c r="H1086" t="n">
        <v>4.2631</v>
      </c>
      <c r="I1086" t="n">
        <v>2</v>
      </c>
      <c r="J1086" t="n">
        <v>56</v>
      </c>
      <c r="K1086" t="str">
        <f>=IF(MOD(A1086,10)&lt;7,"train","test")</f>
      </c>
      <c r="L1086" s="5" t="str">
        <f>=$P$6+$P$7*D1086+$P$8*E1086+$P$9*F1086+$P$10*G1086+$P$11*H1086+$P$12*I1086</f>
      </c>
      <c r="M1086" s="5" t="str">
        <f>=(J1086-L1086)^2</f>
      </c>
    </row>
    <row r="1087">
      <c r="A1087" t="n">
        <v>434900</v>
      </c>
      <c r="B1087" t="s">
        <v>6324</v>
      </c>
      <c r="C1087" t="s">
        <v>163</v>
      </c>
      <c r="D1087" t="n">
        <v>85</v>
      </c>
      <c r="E1087" t="n">
        <v>3397</v>
      </c>
      <c r="F1087" t="n">
        <v>61</v>
      </c>
      <c r="G1087" t="n">
        <v>18</v>
      </c>
      <c r="H1087" t="n">
        <v>2.7419</v>
      </c>
      <c r="I1087" t="n">
        <v>0</v>
      </c>
      <c r="J1087" t="n">
        <v>25.4</v>
      </c>
      <c r="K1087" t="str">
        <f>=IF(MOD(A1087,10)&lt;7,"train","test")</f>
      </c>
      <c r="L1087" s="5" t="str">
        <f>=$P$6+$P$7*D1087+$P$8*E1087+$P$9*F1087+$P$10*G1087+$P$11*H1087+$P$12*I1087</f>
      </c>
      <c r="M1087" s="5" t="str">
        <f>=(J1087-L1087)^2</f>
      </c>
    </row>
    <row r="1088">
      <c r="A1088" t="n">
        <v>438586</v>
      </c>
      <c r="B1088" t="s">
        <v>6365</v>
      </c>
      <c r="C1088" t="s">
        <v>189</v>
      </c>
      <c r="D1088" t="n">
        <v>83</v>
      </c>
      <c r="E1088" t="n">
        <v>15590</v>
      </c>
      <c r="F1088" t="n">
        <v>35</v>
      </c>
      <c r="G1088" t="n">
        <v>8</v>
      </c>
      <c r="H1088" t="n">
        <v>3.3551</v>
      </c>
      <c r="I1088" t="n">
        <v>0.1</v>
      </c>
      <c r="J1088" t="n">
        <v>10.6</v>
      </c>
      <c r="K1088" t="str">
        <f>=IF(MOD(A1088,10)&lt;7,"train","test")</f>
      </c>
      <c r="L1088" s="5" t="str">
        <f>=$P$6+$P$7*D1088+$P$8*E1088+$P$9*F1088+$P$10*G1088+$P$11*H1088+$P$12*I1088</f>
      </c>
      <c r="M1088" s="5" t="str">
        <f>=(J1088-L1088)^2</f>
      </c>
    </row>
    <row r="1089">
      <c r="A1089" t="n">
        <v>440651</v>
      </c>
      <c r="B1089" t="s">
        <v>6411</v>
      </c>
      <c r="C1089" t="s">
        <v>163</v>
      </c>
      <c r="D1089" t="n">
        <v>81</v>
      </c>
      <c r="E1089" t="n">
        <v>6544</v>
      </c>
      <c r="F1089" t="n">
        <v>76</v>
      </c>
      <c r="G1089" t="n">
        <v>23</v>
      </c>
      <c r="H1089" t="n">
        <v>2.8791</v>
      </c>
      <c r="I1089" t="n">
        <v>0</v>
      </c>
      <c r="J1089" t="n">
        <v>38.7</v>
      </c>
      <c r="K1089" t="str">
        <f>=IF(MOD(A1089,10)&lt;7,"train","test")</f>
      </c>
      <c r="L1089" s="5" t="str">
        <f>=$P$6+$P$7*D1089+$P$8*E1089+$P$9*F1089+$P$10*G1089+$P$11*H1089+$P$12*I1089</f>
      </c>
      <c r="M1089" s="5" t="str">
        <f>=(J1089-L1089)^2</f>
      </c>
    </row>
    <row r="1090">
      <c r="A1090" t="n">
        <v>441900</v>
      </c>
      <c r="B1090" t="s">
        <v>6459</v>
      </c>
      <c r="C1090" t="s">
        <v>149</v>
      </c>
      <c r="D1090" t="n">
        <v>22</v>
      </c>
      <c r="E1090" t="n">
        <v>16255</v>
      </c>
      <c r="F1090" t="n">
        <v>77</v>
      </c>
      <c r="G1090" t="n">
        <v>19</v>
      </c>
      <c r="H1090" t="n">
        <v>3.8968</v>
      </c>
      <c r="I1090" t="n">
        <v>12.2</v>
      </c>
      <c r="J1090" t="n">
        <v>31</v>
      </c>
      <c r="K1090" t="str">
        <f>=IF(MOD(A1090,10)&lt;7,"train","test")</f>
      </c>
      <c r="L1090" s="5" t="str">
        <f>=$P$6+$P$7*D1090+$P$8*E1090+$P$9*F1090+$P$10*G1090+$P$11*H1090+$P$12*I1090</f>
      </c>
      <c r="M1090" s="5" t="str">
        <f>=(J1090-L1090)^2</f>
      </c>
    </row>
    <row r="1091">
      <c r="A1091" t="n">
        <v>441982</v>
      </c>
      <c r="B1091" t="s">
        <v>6462</v>
      </c>
      <c r="C1091" t="s">
        <v>163</v>
      </c>
      <c r="D1091" t="n">
        <v>13</v>
      </c>
      <c r="E1091" t="n">
        <v>40370</v>
      </c>
      <c r="F1091" t="n">
        <v>99</v>
      </c>
      <c r="G1091" t="n">
        <v>9</v>
      </c>
      <c r="H1091" t="n">
        <v>2.6212</v>
      </c>
      <c r="I1091" t="n">
        <v>21.8</v>
      </c>
      <c r="J1091" t="n">
        <v>92.2</v>
      </c>
      <c r="K1091" t="str">
        <f>=IF(MOD(A1091,10)&lt;7,"train","test")</f>
      </c>
      <c r="L1091" s="5" t="str">
        <f>=$P$6+$P$7*D1091+$P$8*E1091+$P$9*F1091+$P$10*G1091+$P$11*H1091+$P$12*I1091</f>
      </c>
      <c r="M1091" s="5" t="str">
        <f>=(J1091-L1091)^2</f>
      </c>
    </row>
    <row r="1092">
      <c r="A1092" t="n">
        <v>443410</v>
      </c>
      <c r="B1092" t="s">
        <v>6518</v>
      </c>
      <c r="C1092" t="s">
        <v>189</v>
      </c>
      <c r="D1092" t="n">
        <v>22</v>
      </c>
      <c r="E1092" t="n">
        <v>40015</v>
      </c>
      <c r="F1092" t="n">
        <v>73</v>
      </c>
      <c r="G1092" t="n">
        <v>11</v>
      </c>
      <c r="H1092" t="n">
        <v>3.1775</v>
      </c>
      <c r="I1092" t="n">
        <v>8</v>
      </c>
      <c r="J1092" t="n">
        <v>51.6</v>
      </c>
      <c r="K1092" t="str">
        <f>=IF(MOD(A1092,10)&lt;7,"train","test")</f>
      </c>
      <c r="L1092" s="5" t="str">
        <f>=$P$6+$P$7*D1092+$P$8*E1092+$P$9*F1092+$P$10*G1092+$P$11*H1092+$P$12*I1092</f>
      </c>
      <c r="M1092" s="5" t="str">
        <f>=(J1092-L1092)^2</f>
      </c>
    </row>
    <row r="1093">
      <c r="A1093" t="n">
        <v>443562</v>
      </c>
      <c r="B1093" t="s">
        <v>6521</v>
      </c>
      <c r="C1093" t="s">
        <v>163</v>
      </c>
      <c r="D1093" t="n">
        <v>90</v>
      </c>
      <c r="E1093" t="n">
        <v>2528</v>
      </c>
      <c r="F1093" t="n">
        <v>61</v>
      </c>
      <c r="G1093" t="n">
        <v>19</v>
      </c>
      <c r="H1093" t="n">
        <v>2.8663</v>
      </c>
      <c r="I1093" t="n">
        <v>0</v>
      </c>
      <c r="J1093" t="n">
        <v>16.4</v>
      </c>
      <c r="K1093" t="str">
        <f>=IF(MOD(A1093,10)&lt;7,"train","test")</f>
      </c>
      <c r="L1093" s="5" t="str">
        <f>=$P$6+$P$7*D1093+$P$8*E1093+$P$9*F1093+$P$10*G1093+$P$11*H1093+$P$12*I1093</f>
      </c>
      <c r="M1093" s="5" t="str">
        <f>=(J1093-L1093)^2</f>
      </c>
    </row>
    <row r="1094">
      <c r="A1094" t="n">
        <v>444413</v>
      </c>
      <c r="B1094" t="s">
        <v>6555</v>
      </c>
      <c r="C1094" t="s">
        <v>163</v>
      </c>
      <c r="D1094" t="n">
        <v>15</v>
      </c>
      <c r="E1094" t="n">
        <v>11171</v>
      </c>
      <c r="F1094" t="n">
        <v>87</v>
      </c>
      <c r="G1094" t="n">
        <v>26</v>
      </c>
      <c r="H1094" t="n">
        <v>2.3579</v>
      </c>
      <c r="I1094" t="n">
        <v>0</v>
      </c>
      <c r="J1094" t="n">
        <v>17.6</v>
      </c>
      <c r="K1094" t="str">
        <f>=IF(MOD(A1094,10)&lt;7,"train","test")</f>
      </c>
      <c r="L1094" s="5" t="str">
        <f>=$P$6+$P$7*D1094+$P$8*E1094+$P$9*F1094+$P$10*G1094+$P$11*H1094+$P$12*I1094</f>
      </c>
      <c r="M1094" s="5" t="str">
        <f>=(J1094-L1094)^2</f>
      </c>
    </row>
    <row r="1095">
      <c r="A1095" t="n">
        <v>445692</v>
      </c>
      <c r="B1095" t="s">
        <v>6596</v>
      </c>
      <c r="C1095" t="s">
        <v>189</v>
      </c>
      <c r="D1095" t="n">
        <v>57</v>
      </c>
      <c r="E1095" t="n">
        <v>28592</v>
      </c>
      <c r="F1095" t="n">
        <v>77</v>
      </c>
      <c r="G1095" t="n">
        <v>25</v>
      </c>
      <c r="H1095" t="n">
        <v>2.8142</v>
      </c>
      <c r="I1095" t="n">
        <v>3.7</v>
      </c>
      <c r="J1095" t="n">
        <v>51.2</v>
      </c>
      <c r="K1095" t="str">
        <f>=IF(MOD(A1095,10)&lt;7,"train","test")</f>
      </c>
      <c r="L1095" s="5" t="str">
        <f>=$P$6+$P$7*D1095+$P$8*E1095+$P$9*F1095+$P$10*G1095+$P$11*H1095+$P$12*I1095</f>
      </c>
      <c r="M1095" s="5" t="str">
        <f>=(J1095-L1095)^2</f>
      </c>
    </row>
    <row r="1096">
      <c r="A1096" t="n">
        <v>446233</v>
      </c>
      <c r="B1096" t="s">
        <v>6629</v>
      </c>
      <c r="C1096" t="s">
        <v>163</v>
      </c>
      <c r="D1096" t="n">
        <v>53</v>
      </c>
      <c r="E1096" t="n">
        <v>24610</v>
      </c>
      <c r="F1096" t="n">
        <v>41</v>
      </c>
      <c r="G1096" t="n">
        <v>10</v>
      </c>
      <c r="H1096" t="n">
        <v>2.2695</v>
      </c>
      <c r="I1096" t="n">
        <v>0.5</v>
      </c>
      <c r="J1096" t="n">
        <v>32.4</v>
      </c>
      <c r="K1096" t="str">
        <f>=IF(MOD(A1096,10)&lt;7,"train","test")</f>
      </c>
      <c r="L1096" s="5" t="str">
        <f>=$P$6+$P$7*D1096+$P$8*E1096+$P$9*F1096+$P$10*G1096+$P$11*H1096+$P$12*I1096</f>
      </c>
      <c r="M1096" s="5" t="str">
        <f>=(J1096-L1096)^2</f>
      </c>
    </row>
    <row r="1097">
      <c r="A1097" t="n">
        <v>446385</v>
      </c>
      <c r="B1097" t="s">
        <v>6637</v>
      </c>
      <c r="C1097" t="s">
        <v>189</v>
      </c>
      <c r="D1097" t="n">
        <v>26</v>
      </c>
      <c r="E1097" t="n">
        <v>43023</v>
      </c>
      <c r="F1097" t="n">
        <v>69</v>
      </c>
      <c r="G1097" t="n">
        <v>5</v>
      </c>
      <c r="H1097" t="n">
        <v>2.415</v>
      </c>
      <c r="I1097" t="n">
        <v>5.4</v>
      </c>
      <c r="J1097" t="n">
        <v>40</v>
      </c>
      <c r="K1097" t="str">
        <f>=IF(MOD(A1097,10)&lt;7,"train","test")</f>
      </c>
      <c r="L1097" s="5" t="str">
        <f>=$P$6+$P$7*D1097+$P$8*E1097+$P$9*F1097+$P$10*G1097+$P$11*H1097+$P$12*I1097</f>
      </c>
      <c r="M1097" s="5" t="str">
        <f>=(J1097-L1097)^2</f>
      </c>
    </row>
    <row r="1098">
      <c r="A1098" t="n">
        <v>446604</v>
      </c>
      <c r="B1098" t="s">
        <v>6642</v>
      </c>
      <c r="C1098" t="s">
        <v>163</v>
      </c>
      <c r="D1098" t="n">
        <v>86</v>
      </c>
      <c r="E1098" t="n">
        <v>5987</v>
      </c>
      <c r="F1098" t="n">
        <v>96</v>
      </c>
      <c r="G1098" t="n">
        <v>16</v>
      </c>
      <c r="H1098" t="n">
        <v>3.4135</v>
      </c>
      <c r="I1098" t="n">
        <v>0</v>
      </c>
      <c r="J1098" t="n">
        <v>78.4</v>
      </c>
      <c r="K1098" t="str">
        <f>=IF(MOD(A1098,10)&lt;7,"train","test")</f>
      </c>
      <c r="L1098" s="5" t="str">
        <f>=$P$6+$P$7*D1098+$P$8*E1098+$P$9*F1098+$P$10*G1098+$P$11*H1098+$P$12*I1098</f>
      </c>
      <c r="M1098" s="5" t="str">
        <f>=(J1098-L1098)^2</f>
      </c>
    </row>
    <row r="1099">
      <c r="A1099" t="n">
        <v>446640</v>
      </c>
      <c r="B1099" t="s">
        <v>6643</v>
      </c>
      <c r="C1099" t="s">
        <v>163</v>
      </c>
      <c r="D1099" t="n">
        <v>48</v>
      </c>
      <c r="E1099" t="n">
        <v>14882</v>
      </c>
      <c r="F1099" t="n">
        <v>73</v>
      </c>
      <c r="G1099" t="n">
        <v>17</v>
      </c>
      <c r="H1099" t="n">
        <v>3.7596</v>
      </c>
      <c r="I1099" t="n">
        <v>7.3</v>
      </c>
      <c r="J1099" t="n">
        <v>42.9</v>
      </c>
      <c r="K1099" t="str">
        <f>=IF(MOD(A1099,10)&lt;7,"train","test")</f>
      </c>
      <c r="L1099" s="5" t="str">
        <f>=$P$6+$P$7*D1099+$P$8*E1099+$P$9*F1099+$P$10*G1099+$P$11*H1099+$P$12*I1099</f>
      </c>
      <c r="M1099" s="5" t="str">
        <f>=(J1099-L1099)^2</f>
      </c>
    </row>
    <row r="1100">
      <c r="A1100" t="n">
        <v>447953</v>
      </c>
      <c r="B1100" t="s">
        <v>6689</v>
      </c>
      <c r="C1100" t="s">
        <v>163</v>
      </c>
      <c r="D1100" t="n">
        <v>53</v>
      </c>
      <c r="E1100" t="n">
        <v>23282</v>
      </c>
      <c r="F1100" t="n">
        <v>58</v>
      </c>
      <c r="G1100" t="n">
        <v>16</v>
      </c>
      <c r="H1100" t="n">
        <v>2.896</v>
      </c>
      <c r="I1100" t="n">
        <v>3</v>
      </c>
      <c r="J1100" t="n">
        <v>46.2</v>
      </c>
      <c r="K1100" t="str">
        <f>=IF(MOD(A1100,10)&lt;7,"train","test")</f>
      </c>
      <c r="L1100" s="5" t="str">
        <f>=$P$6+$P$7*D1100+$P$8*E1100+$P$9*F1100+$P$10*G1100+$P$11*H1100+$P$12*I1100</f>
      </c>
      <c r="M1100" s="5" t="str">
        <f>=(J1100-L1100)^2</f>
      </c>
    </row>
    <row r="1101">
      <c r="A1101" t="n">
        <v>449135</v>
      </c>
      <c r="B1101" t="s">
        <v>6725</v>
      </c>
      <c r="C1101" t="s">
        <v>163</v>
      </c>
      <c r="D1101" t="n">
        <v>92</v>
      </c>
      <c r="E1101" t="n">
        <v>3731</v>
      </c>
      <c r="F1101" t="n">
        <v>62</v>
      </c>
      <c r="G1101" t="n">
        <v>17</v>
      </c>
      <c r="H1101" t="n">
        <v>2.6085</v>
      </c>
      <c r="I1101" t="n">
        <v>0</v>
      </c>
      <c r="J1101" t="n">
        <v>33.3</v>
      </c>
      <c r="K1101" t="str">
        <f>=IF(MOD(A1101,10)&lt;7,"train","test")</f>
      </c>
      <c r="L1101" s="5" t="str">
        <f>=$P$6+$P$7*D1101+$P$8*E1101+$P$9*F1101+$P$10*G1101+$P$11*H1101+$P$12*I1101</f>
      </c>
      <c r="M1101" s="5" t="str">
        <f>=(J1101-L1101)^2</f>
      </c>
    </row>
    <row r="1102">
      <c r="A1102" t="n">
        <v>449870</v>
      </c>
      <c r="B1102" t="s">
        <v>6764</v>
      </c>
      <c r="C1102" t="s">
        <v>163</v>
      </c>
      <c r="D1102" t="n">
        <v>42</v>
      </c>
      <c r="E1102" t="n">
        <v>11137</v>
      </c>
      <c r="F1102" t="n">
        <v>40</v>
      </c>
      <c r="G1102" t="n">
        <v>5</v>
      </c>
      <c r="H1102" t="n">
        <v>2.2695</v>
      </c>
      <c r="I1102" t="n">
        <v>9.7</v>
      </c>
      <c r="J1102" t="n">
        <v>31.1</v>
      </c>
      <c r="K1102" t="str">
        <f>=IF(MOD(A1102,10)&lt;7,"train","test")</f>
      </c>
      <c r="L1102" s="5" t="str">
        <f>=$P$6+$P$7*D1102+$P$8*E1102+$P$9*F1102+$P$10*G1102+$P$11*H1102+$P$12*I1102</f>
      </c>
      <c r="M1102" s="5" t="str">
        <f>=(J1102-L1102)^2</f>
      </c>
    </row>
    <row r="1103">
      <c r="A1103" t="n">
        <v>450933</v>
      </c>
      <c r="B1103" t="s">
        <v>6797</v>
      </c>
      <c r="C1103" t="s">
        <v>189</v>
      </c>
      <c r="D1103" t="n">
        <v>21</v>
      </c>
      <c r="E1103" t="n">
        <v>14085</v>
      </c>
      <c r="F1103" t="n">
        <v>59</v>
      </c>
      <c r="G1103" t="n">
        <v>28</v>
      </c>
      <c r="H1103" t="n">
        <v>4.4618</v>
      </c>
      <c r="I1103" t="n">
        <v>1.6</v>
      </c>
      <c r="J1103" t="n">
        <v>29.6</v>
      </c>
      <c r="K1103" t="str">
        <f>=IF(MOD(A1103,10)&lt;7,"train","test")</f>
      </c>
      <c r="L1103" s="5" t="str">
        <f>=$P$6+$P$7*D1103+$P$8*E1103+$P$9*F1103+$P$10*G1103+$P$11*H1103+$P$12*I1103</f>
      </c>
      <c r="M1103" s="5" t="str">
        <f>=(J1103-L1103)^2</f>
      </c>
    </row>
    <row r="1104">
      <c r="A1104" t="n">
        <v>451404</v>
      </c>
      <c r="B1104" t="s">
        <v>6832</v>
      </c>
      <c r="C1104" t="s">
        <v>163</v>
      </c>
      <c r="D1104" t="n">
        <v>95</v>
      </c>
      <c r="E1104" t="n">
        <v>2413</v>
      </c>
      <c r="F1104" t="n">
        <v>77</v>
      </c>
      <c r="G1104" t="n">
        <v>10</v>
      </c>
      <c r="H1104" t="n">
        <v>2.6637</v>
      </c>
      <c r="I1104" t="n">
        <v>0</v>
      </c>
      <c r="J1104" t="n">
        <v>43</v>
      </c>
      <c r="K1104" t="str">
        <f>=IF(MOD(A1104,10)&lt;7,"train","test")</f>
      </c>
      <c r="L1104" s="5" t="str">
        <f>=$P$6+$P$7*D1104+$P$8*E1104+$P$9*F1104+$P$10*G1104+$P$11*H1104+$P$12*I1104</f>
      </c>
      <c r="M1104" s="5" t="str">
        <f>=(J1104-L1104)^2</f>
      </c>
    </row>
    <row r="1105">
      <c r="A1105" t="n">
        <v>451556</v>
      </c>
      <c r="B1105" t="s">
        <v>6844</v>
      </c>
      <c r="C1105" t="s">
        <v>189</v>
      </c>
      <c r="D1105" t="n">
        <v>79</v>
      </c>
      <c r="E1105" t="n">
        <v>17365</v>
      </c>
      <c r="F1105" t="n">
        <v>64</v>
      </c>
      <c r="G1105" t="n">
        <v>19</v>
      </c>
      <c r="H1105" t="n">
        <v>3.4567</v>
      </c>
      <c r="I1105" t="n">
        <v>0.8</v>
      </c>
      <c r="J1105" t="n">
        <v>59.6</v>
      </c>
      <c r="K1105" t="str">
        <f>=IF(MOD(A1105,10)&lt;7,"train","test")</f>
      </c>
      <c r="L1105" s="5" t="str">
        <f>=$P$6+$P$7*D1105+$P$8*E1105+$P$9*F1105+$P$10*G1105+$P$11*H1105+$P$12*I1105</f>
      </c>
      <c r="M1105" s="5" t="str">
        <f>=(J1105-L1105)^2</f>
      </c>
    </row>
    <row r="1106">
      <c r="A1106" t="n">
        <v>455770</v>
      </c>
      <c r="B1106" t="s">
        <v>6959</v>
      </c>
      <c r="C1106" t="s">
        <v>163</v>
      </c>
      <c r="D1106" t="n">
        <v>34</v>
      </c>
      <c r="E1106" t="n">
        <v>25354</v>
      </c>
      <c r="F1106" t="n">
        <v>82</v>
      </c>
      <c r="G1106" t="n">
        <v>12</v>
      </c>
      <c r="H1106" t="n">
        <v>2.1492</v>
      </c>
      <c r="I1106" t="n">
        <v>2.8</v>
      </c>
      <c r="J1106" t="n">
        <v>52.6</v>
      </c>
      <c r="K1106" t="str">
        <f>=IF(MOD(A1106,10)&lt;7,"train","test")</f>
      </c>
      <c r="L1106" s="5" t="str">
        <f>=$P$6+$P$7*D1106+$P$8*E1106+$P$9*F1106+$P$10*G1106+$P$11*H1106+$P$12*I1106</f>
      </c>
      <c r="M1106" s="5" t="str">
        <f>=(J1106-L1106)^2</f>
      </c>
    </row>
    <row r="1107">
      <c r="A1107" t="n">
        <v>461795</v>
      </c>
      <c r="B1107" t="s">
        <v>7272</v>
      </c>
      <c r="C1107" t="s">
        <v>163</v>
      </c>
      <c r="D1107" t="n">
        <v>51</v>
      </c>
      <c r="E1107" t="n">
        <v>13702</v>
      </c>
      <c r="F1107" t="n">
        <v>43</v>
      </c>
      <c r="G1107" t="n">
        <v>15</v>
      </c>
      <c r="H1107" t="n">
        <v>3.0527</v>
      </c>
      <c r="I1107" t="n">
        <v>1.3</v>
      </c>
      <c r="J1107" t="n">
        <v>27</v>
      </c>
      <c r="K1107" t="str">
        <f>=IF(MOD(A1107,10)&lt;7,"train","test")</f>
      </c>
      <c r="L1107" s="5" t="str">
        <f>=$P$6+$P$7*D1107+$P$8*E1107+$P$9*F1107+$P$10*G1107+$P$11*H1107+$P$12*I1107</f>
      </c>
      <c r="M1107" s="5" t="str">
        <f>=(J1107-L1107)^2</f>
      </c>
    </row>
    <row r="1108">
      <c r="A1108" t="n">
        <v>462354</v>
      </c>
      <c r="B1108" t="s">
        <v>7304</v>
      </c>
      <c r="C1108" t="s">
        <v>163</v>
      </c>
      <c r="D1108" t="n">
        <v>38</v>
      </c>
      <c r="E1108" t="n">
        <v>31811</v>
      </c>
      <c r="F1108" t="n">
        <v>70</v>
      </c>
      <c r="G1108" t="n">
        <v>14</v>
      </c>
      <c r="H1108" t="n">
        <v>2.5763</v>
      </c>
      <c r="I1108" t="n">
        <v>4.2</v>
      </c>
      <c r="J1108" t="n">
        <v>65.3</v>
      </c>
      <c r="K1108" t="str">
        <f>=IF(MOD(A1108,10)&lt;7,"train","test")</f>
      </c>
      <c r="L1108" s="5" t="str">
        <f>=$P$6+$P$7*D1108+$P$8*E1108+$P$9*F1108+$P$10*G1108+$P$11*H1108+$P$12*I1108</f>
      </c>
      <c r="M1108" s="5" t="str">
        <f>=(J1108-L1108)^2</f>
      </c>
    </row>
    <row r="1109">
      <c r="A1109" t="n">
        <v>464226</v>
      </c>
      <c r="B1109" t="s">
        <v>7306</v>
      </c>
      <c r="C1109" t="s">
        <v>163</v>
      </c>
      <c r="D1109" t="n">
        <v>37</v>
      </c>
      <c r="E1109" t="n">
        <v>35030</v>
      </c>
      <c r="F1109" t="n">
        <v>44</v>
      </c>
      <c r="G1109" t="n">
        <v>12</v>
      </c>
      <c r="H1109" t="n">
        <v>2.985</v>
      </c>
      <c r="I1109" t="n">
        <v>1.5</v>
      </c>
      <c r="J1109" t="n">
        <v>22.5</v>
      </c>
      <c r="K1109" t="str">
        <f>=IF(MOD(A1109,10)&lt;7,"train","test")</f>
      </c>
      <c r="L1109" s="5" t="str">
        <f>=$P$6+$P$7*D1109+$P$8*E1109+$P$9*F1109+$P$10*G1109+$P$11*H1109+$P$12*I1109</f>
      </c>
      <c r="M1109" s="5" t="str">
        <f>=(J1109-L1109)^2</f>
      </c>
    </row>
    <row r="1110">
      <c r="A1110" t="n">
        <v>469416</v>
      </c>
      <c r="B1110" t="s">
        <v>7326</v>
      </c>
      <c r="C1110" t="s">
        <v>163</v>
      </c>
      <c r="D1110" t="n">
        <v>89</v>
      </c>
      <c r="E1110" t="n">
        <v>3688</v>
      </c>
      <c r="F1110" t="n">
        <v>67</v>
      </c>
      <c r="G1110" t="n">
        <v>16</v>
      </c>
      <c r="H1110" t="n">
        <v>2.6335</v>
      </c>
      <c r="I1110" t="n">
        <v>0</v>
      </c>
      <c r="J1110" t="n">
        <v>24.3</v>
      </c>
      <c r="K1110" t="str">
        <f>=IF(MOD(A1110,10)&lt;7,"train","test")</f>
      </c>
      <c r="L1110" s="5" t="str">
        <f>=$P$6+$P$7*D1110+$P$8*E1110+$P$9*F1110+$P$10*G1110+$P$11*H1110+$P$12*I1110</f>
      </c>
      <c r="M1110" s="5" t="str">
        <f>=(J1110-L1110)^2</f>
      </c>
    </row>
    <row r="1111">
      <c r="A1111" t="n">
        <v>475121</v>
      </c>
      <c r="B1111" t="s">
        <v>7341</v>
      </c>
      <c r="C1111" t="s">
        <v>189</v>
      </c>
      <c r="D1111" t="n">
        <v>76</v>
      </c>
      <c r="E1111" t="n">
        <v>26103</v>
      </c>
      <c r="F1111" t="n">
        <v>24</v>
      </c>
      <c r="G1111" t="n">
        <v>31</v>
      </c>
      <c r="H1111" t="n">
        <v>4.1497</v>
      </c>
      <c r="I1111" t="n">
        <v>0.6</v>
      </c>
      <c r="J1111" t="n">
        <v>4.5</v>
      </c>
      <c r="K1111" t="str">
        <f>=IF(MOD(A1111,10)&lt;7,"train","test")</f>
      </c>
      <c r="L1111" s="5" t="str">
        <f>=$P$6+$P$7*D1111+$P$8*E1111+$P$9*F1111+$P$10*G1111+$P$11*H1111+$P$12*I1111</f>
      </c>
      <c r="M1111" s="5" t="str">
        <f>=(J1111-L1111)^2</f>
      </c>
    </row>
    <row r="1112">
      <c r="A1112" t="n">
        <v>482680</v>
      </c>
      <c r="B1112" t="s">
        <v>7559</v>
      </c>
      <c r="C1112" t="s">
        <v>149</v>
      </c>
      <c r="D1112" t="n">
        <v>28</v>
      </c>
      <c r="E1112" t="n">
        <v>11687</v>
      </c>
      <c r="F1112" t="n">
        <v>73</v>
      </c>
      <c r="G1112" t="n">
        <v>18</v>
      </c>
      <c r="H1112" t="n">
        <v>4.323</v>
      </c>
      <c r="I1112" t="n">
        <v>3.8</v>
      </c>
      <c r="J1112" t="n">
        <v>51.7</v>
      </c>
      <c r="K1112" t="str">
        <f>=IF(MOD(A1112,10)&lt;7,"train","test")</f>
      </c>
      <c r="L1112" s="5" t="str">
        <f>=$P$6+$P$7*D1112+$P$8*E1112+$P$9*F1112+$P$10*G1112+$P$11*H1112+$P$12*I1112</f>
      </c>
      <c r="M1112" s="5" t="str">
        <f>=(J1112-L1112)^2</f>
      </c>
    </row>
    <row r="1113">
      <c r="A1113" t="n">
        <v>482936</v>
      </c>
      <c r="B1113" t="s">
        <v>7564</v>
      </c>
      <c r="C1113" t="s">
        <v>149</v>
      </c>
      <c r="D1113" t="n">
        <v>33</v>
      </c>
      <c r="E1113" t="n">
        <v>11923</v>
      </c>
      <c r="F1113" t="n">
        <v>75</v>
      </c>
      <c r="G1113" t="n">
        <v>17</v>
      </c>
      <c r="H1113" t="n">
        <v>3.2204</v>
      </c>
      <c r="I1113" t="n">
        <v>4.4</v>
      </c>
      <c r="J1113" t="n">
        <v>53</v>
      </c>
      <c r="K1113" t="str">
        <f>=IF(MOD(A1113,10)&lt;7,"train","test")</f>
      </c>
      <c r="L1113" s="5" t="str">
        <f>=$P$6+$P$7*D1113+$P$8*E1113+$P$9*F1113+$P$10*G1113+$P$11*H1113+$P$12*I1113</f>
      </c>
      <c r="M1113" s="5" t="str">
        <f>=(J1113-L1113)^2</f>
      </c>
    </row>
    <row r="1114">
      <c r="A1114" t="n">
        <v>484613</v>
      </c>
      <c r="B1114" t="s">
        <v>7646</v>
      </c>
      <c r="C1114" t="s">
        <v>189</v>
      </c>
      <c r="D1114" t="n">
        <v>45</v>
      </c>
      <c r="E1114" t="n">
        <v>13612</v>
      </c>
      <c r="F1114" t="n">
        <v>41</v>
      </c>
      <c r="G1114" t="n">
        <v>132</v>
      </c>
      <c r="H1114" t="n">
        <v>5.1587</v>
      </c>
      <c r="I1114" t="n">
        <v>0.9</v>
      </c>
      <c r="J1114" t="n">
        <v>14.1</v>
      </c>
      <c r="K1114" t="str">
        <f>=IF(MOD(A1114,10)&lt;7,"train","test")</f>
      </c>
      <c r="L1114" s="5" t="str">
        <f>=$P$6+$P$7*D1114+$P$8*E1114+$P$9*F1114+$P$10*G1114+$P$11*H1114+$P$12*I1114</f>
      </c>
      <c r="M1114" s="5" t="str">
        <f>=(J1114-L1114)^2</f>
      </c>
    </row>
    <row r="1115">
      <c r="A1115" t="n">
        <v>484871</v>
      </c>
      <c r="B1115" t="s">
        <v>7652</v>
      </c>
      <c r="C1115" t="s">
        <v>163</v>
      </c>
      <c r="D1115" t="n">
        <v>38</v>
      </c>
      <c r="E1115" t="n">
        <v>6147</v>
      </c>
      <c r="F1115" t="n">
        <v>86</v>
      </c>
      <c r="G1115" t="n">
        <v>19</v>
      </c>
      <c r="H1115" t="n">
        <v>2.0645</v>
      </c>
      <c r="I1115" t="n">
        <v>0</v>
      </c>
      <c r="J1115" t="n">
        <v>51.5</v>
      </c>
      <c r="K1115" t="str">
        <f>=IF(MOD(A1115,10)&lt;7,"train","test")</f>
      </c>
      <c r="L1115" s="5" t="str">
        <f>=$P$6+$P$7*D1115+$P$8*E1115+$P$9*F1115+$P$10*G1115+$P$11*H1115+$P$12*I1115</f>
      </c>
      <c r="M1115" s="5" t="str">
        <f>=(J1115-L1115)^2</f>
      </c>
    </row>
    <row r="1116">
      <c r="A1116" t="n">
        <v>484905</v>
      </c>
      <c r="B1116" t="s">
        <v>7654</v>
      </c>
      <c r="C1116" t="s">
        <v>149</v>
      </c>
      <c r="D1116" t="n">
        <v>51</v>
      </c>
      <c r="E1116" t="n">
        <v>9109</v>
      </c>
      <c r="F1116" t="n">
        <v>70</v>
      </c>
      <c r="G1116" t="n">
        <v>17</v>
      </c>
      <c r="H1116" t="n">
        <v>3.6623</v>
      </c>
      <c r="I1116" t="n">
        <v>2.7</v>
      </c>
      <c r="J1116" t="n">
        <v>43.8</v>
      </c>
      <c r="K1116" t="str">
        <f>=IF(MOD(A1116,10)&lt;7,"train","test")</f>
      </c>
      <c r="L1116" s="5" t="str">
        <f>=$P$6+$P$7*D1116+$P$8*E1116+$P$9*F1116+$P$10*G1116+$P$11*H1116+$P$12*I1116</f>
      </c>
      <c r="M1116" s="5" t="str">
        <f>=(J1116-L1116)^2</f>
      </c>
    </row>
    <row r="1117">
      <c r="A1117" t="n">
        <v>486026</v>
      </c>
      <c r="B1117" t="s">
        <v>7701</v>
      </c>
      <c r="C1117" t="s">
        <v>163</v>
      </c>
      <c r="D1117" t="n">
        <v>48</v>
      </c>
      <c r="E1117" t="n">
        <v>7551</v>
      </c>
      <c r="F1117" t="n">
        <v>71</v>
      </c>
      <c r="G1117" t="n">
        <v>20</v>
      </c>
      <c r="H1117" t="n">
        <v>2.1492</v>
      </c>
      <c r="I1117" t="n">
        <v>0</v>
      </c>
      <c r="J1117" t="n">
        <v>6.1</v>
      </c>
      <c r="K1117" t="str">
        <f>=IF(MOD(A1117,10)&lt;7,"train","test")</f>
      </c>
      <c r="L1117" s="5" t="str">
        <f>=$P$6+$P$7*D1117+$P$8*E1117+$P$9*F1117+$P$10*G1117+$P$11*H1117+$P$12*I1117</f>
      </c>
      <c r="M1117" s="5" t="str">
        <f>=(J1117-L1117)^2</f>
      </c>
    </row>
    <row r="1118">
      <c r="A1118" t="n">
        <v>486196</v>
      </c>
      <c r="B1118" t="s">
        <v>7710</v>
      </c>
      <c r="C1118" t="s">
        <v>163</v>
      </c>
      <c r="D1118" t="n">
        <v>53</v>
      </c>
      <c r="E1118" t="n">
        <v>12538</v>
      </c>
      <c r="F1118" t="n">
        <v>93</v>
      </c>
      <c r="G1118" t="n">
        <v>22</v>
      </c>
      <c r="H1118" t="n">
        <v>2.3909</v>
      </c>
      <c r="I1118" t="n">
        <v>0</v>
      </c>
      <c r="J1118" t="n">
        <v>4.8</v>
      </c>
      <c r="K1118" t="str">
        <f>=IF(MOD(A1118,10)&lt;7,"train","test")</f>
      </c>
      <c r="L1118" s="5" t="str">
        <f>=$P$6+$P$7*D1118+$P$8*E1118+$P$9*F1118+$P$10*G1118+$P$11*H1118+$P$12*I1118</f>
      </c>
      <c r="M1118" s="5" t="str">
        <f>=(J1118-L1118)^2</f>
      </c>
    </row>
    <row r="1119">
      <c r="A1119" t="n">
        <v>486284</v>
      </c>
      <c r="B1119" t="s">
        <v>7717</v>
      </c>
      <c r="C1119" t="s">
        <v>163</v>
      </c>
      <c r="D1119" t="n">
        <v>47</v>
      </c>
      <c r="E1119" t="n">
        <v>19840</v>
      </c>
      <c r="F1119" t="n">
        <v>56</v>
      </c>
      <c r="G1119" t="n">
        <v>10</v>
      </c>
      <c r="H1119" t="n">
        <v>2.4914</v>
      </c>
      <c r="I1119" t="n">
        <v>3.2</v>
      </c>
      <c r="J1119" t="n">
        <v>39.4</v>
      </c>
      <c r="K1119" t="str">
        <f>=IF(MOD(A1119,10)&lt;7,"train","test")</f>
      </c>
      <c r="L1119" s="5" t="str">
        <f>=$P$6+$P$7*D1119+$P$8*E1119+$P$9*F1119+$P$10*G1119+$P$11*H1119+$P$12*I1119</f>
      </c>
      <c r="M1119" s="5" t="str">
        <f>=(J1119-L1119)^2</f>
      </c>
    </row>
    <row r="1120">
      <c r="A1120" t="n">
        <v>486840</v>
      </c>
      <c r="B1120" t="s">
        <v>7747</v>
      </c>
      <c r="C1120" t="s">
        <v>149</v>
      </c>
      <c r="D1120" t="n">
        <v>35</v>
      </c>
      <c r="E1120" t="n">
        <v>17566</v>
      </c>
      <c r="F1120" t="n">
        <v>79</v>
      </c>
      <c r="G1120" t="n">
        <v>23</v>
      </c>
      <c r="H1120" t="n">
        <v>4.6982</v>
      </c>
      <c r="I1120" t="n">
        <v>5.6</v>
      </c>
      <c r="J1120" t="n">
        <v>48.1</v>
      </c>
      <c r="K1120" t="str">
        <f>=IF(MOD(A1120,10)&lt;7,"train","test")</f>
      </c>
      <c r="L1120" s="5" t="str">
        <f>=$P$6+$P$7*D1120+$P$8*E1120+$P$9*F1120+$P$10*G1120+$P$11*H1120+$P$12*I1120</f>
      </c>
      <c r="M1120" s="5" t="str">
        <f>=(J1120-L1120)^2</f>
      </c>
    </row>
    <row r="1121">
      <c r="A1121" t="n">
        <v>486901</v>
      </c>
      <c r="B1121" t="s">
        <v>7750</v>
      </c>
      <c r="C1121" t="s">
        <v>163</v>
      </c>
      <c r="D1121" t="n">
        <v>23</v>
      </c>
      <c r="E1121" t="n">
        <v>21463</v>
      </c>
      <c r="F1121" t="n">
        <v>79</v>
      </c>
      <c r="G1121" t="n">
        <v>9</v>
      </c>
      <c r="H1121" t="n">
        <v>3.0948</v>
      </c>
      <c r="I1121" t="n">
        <v>1.4</v>
      </c>
      <c r="J1121" t="n">
        <v>60.3</v>
      </c>
      <c r="K1121" t="str">
        <f>=IF(MOD(A1121,10)&lt;7,"train","test")</f>
      </c>
      <c r="L1121" s="5" t="str">
        <f>=$P$6+$P$7*D1121+$P$8*E1121+$P$9*F1121+$P$10*G1121+$P$11*H1121+$P$12*I1121</f>
      </c>
      <c r="M1121" s="5" t="str">
        <f>=(J1121-L1121)^2</f>
      </c>
    </row>
    <row r="1122">
      <c r="A1122" t="n">
        <v>487524</v>
      </c>
      <c r="B1122" t="s">
        <v>7783</v>
      </c>
      <c r="C1122" t="s">
        <v>163</v>
      </c>
      <c r="D1122" t="n">
        <v>35</v>
      </c>
      <c r="E1122" t="n">
        <v>21101</v>
      </c>
      <c r="F1122" t="n">
        <v>76</v>
      </c>
      <c r="G1122" t="n">
        <v>17</v>
      </c>
      <c r="H1122" t="n">
        <v>3.5473</v>
      </c>
      <c r="I1122" t="n">
        <v>1.2</v>
      </c>
      <c r="J1122" t="n">
        <v>56.7</v>
      </c>
      <c r="K1122" t="str">
        <f>=IF(MOD(A1122,10)&lt;7,"train","test")</f>
      </c>
      <c r="L1122" s="5" t="str">
        <f>=$P$6+$P$7*D1122+$P$8*E1122+$P$9*F1122+$P$10*G1122+$P$11*H1122+$P$12*I1122</f>
      </c>
      <c r="M1122" s="5" t="str">
        <f>=(J1122-L1122)^2</f>
      </c>
    </row>
    <row r="1123">
      <c r="A1123" t="n">
        <v>487603</v>
      </c>
      <c r="B1123" t="s">
        <v>7788</v>
      </c>
      <c r="C1123" t="s">
        <v>163</v>
      </c>
      <c r="D1123" t="n">
        <v>21</v>
      </c>
      <c r="E1123" t="n">
        <v>24892</v>
      </c>
      <c r="F1123" t="n">
        <v>71</v>
      </c>
      <c r="G1123" t="n">
        <v>19</v>
      </c>
      <c r="H1123" t="n">
        <v>3.1884</v>
      </c>
      <c r="I1123" t="n">
        <v>4.9</v>
      </c>
      <c r="J1123" t="n">
        <v>19.6</v>
      </c>
      <c r="K1123" t="str">
        <f>=IF(MOD(A1123,10)&lt;7,"train","test")</f>
      </c>
      <c r="L1123" s="5" t="str">
        <f>=$P$6+$P$7*D1123+$P$8*E1123+$P$9*F1123+$P$10*G1123+$P$11*H1123+$P$12*I1123</f>
      </c>
      <c r="M1123" s="5" t="str">
        <f>=(J1123-L1123)^2</f>
      </c>
    </row>
    <row r="1124">
      <c r="A1124" t="n">
        <v>488846</v>
      </c>
      <c r="B1124" t="s">
        <v>7866</v>
      </c>
      <c r="C1124" t="s">
        <v>163</v>
      </c>
      <c r="D1124" t="n">
        <v>0</v>
      </c>
      <c r="E1124" t="n">
        <v>1639</v>
      </c>
      <c r="F1124" t="n">
        <v>79</v>
      </c>
      <c r="G1124" t="n">
        <v>27</v>
      </c>
      <c r="H1124" t="n">
        <v>4.674</v>
      </c>
      <c r="I1124" t="n">
        <v>1.6</v>
      </c>
      <c r="J1124" t="n">
        <v>28.2</v>
      </c>
      <c r="K1124" t="str">
        <f>=IF(MOD(A1124,10)&lt;7,"train","test")</f>
      </c>
      <c r="L1124" s="5" t="str">
        <f>=$P$6+$P$7*D1124+$P$8*E1124+$P$9*F1124+$P$10*G1124+$P$11*H1124+$P$12*I1124</f>
      </c>
      <c r="M1124" s="5" t="str">
        <f>=(J1124-L1124)^2</f>
      </c>
    </row>
    <row r="1125">
      <c r="A1125" t="n">
        <v>490133</v>
      </c>
      <c r="B1125" t="s">
        <v>7901</v>
      </c>
      <c r="C1125" t="s">
        <v>189</v>
      </c>
      <c r="D1125" t="n">
        <v>2</v>
      </c>
      <c r="E1125" t="n">
        <v>26051</v>
      </c>
      <c r="F1125" t="n">
        <v>73</v>
      </c>
      <c r="G1125" t="n">
        <v>10</v>
      </c>
      <c r="H1125" t="n">
        <v>3.8591</v>
      </c>
      <c r="I1125" t="n">
        <v>1</v>
      </c>
      <c r="J1125" t="n">
        <v>59.8</v>
      </c>
      <c r="K1125" t="str">
        <f>=IF(MOD(A1125,10)&lt;7,"train","test")</f>
      </c>
      <c r="L1125" s="5" t="str">
        <f>=$P$6+$P$7*D1125+$P$8*E1125+$P$9*F1125+$P$10*G1125+$P$11*H1125+$P$12*I1125</f>
      </c>
      <c r="M1125" s="5" t="str">
        <f>=(J1125-L1125)^2</f>
      </c>
    </row>
    <row r="1126">
      <c r="A1126" t="n">
        <v>490276</v>
      </c>
      <c r="B1126" t="s">
        <v>7915</v>
      </c>
      <c r="C1126" t="s">
        <v>163</v>
      </c>
      <c r="D1126" t="n">
        <v>73</v>
      </c>
      <c r="E1126" t="n">
        <v>4568</v>
      </c>
      <c r="F1126" t="n">
        <v>69</v>
      </c>
      <c r="G1126" t="n">
        <v>10</v>
      </c>
      <c r="H1126" t="n">
        <v>2.1303</v>
      </c>
      <c r="I1126" t="n">
        <v>0</v>
      </c>
      <c r="J1126" t="n">
        <v>8.1</v>
      </c>
      <c r="K1126" t="str">
        <f>=IF(MOD(A1126,10)&lt;7,"train","test")</f>
      </c>
      <c r="L1126" s="5" t="str">
        <f>=$P$6+$P$7*D1126+$P$8*E1126+$P$9*F1126+$P$10*G1126+$P$11*H1126+$P$12*I1126</f>
      </c>
      <c r="M1126" s="5" t="str">
        <f>=(J1126-L1126)^2</f>
      </c>
    </row>
    <row r="1127">
      <c r="A1127" t="n">
        <v>490805</v>
      </c>
      <c r="B1127" t="s">
        <v>7951</v>
      </c>
      <c r="C1127" t="s">
        <v>149</v>
      </c>
      <c r="D1127" t="n">
        <v>28</v>
      </c>
      <c r="E1127" t="n">
        <v>9637</v>
      </c>
      <c r="F1127" t="n">
        <v>68</v>
      </c>
      <c r="G1127" t="n">
        <v>17</v>
      </c>
      <c r="H1127" t="n">
        <v>4.0186</v>
      </c>
      <c r="I1127" t="n">
        <v>3.4</v>
      </c>
      <c r="J1127" t="n">
        <v>44</v>
      </c>
      <c r="K1127" t="str">
        <f>=IF(MOD(A1127,10)&lt;7,"train","test")</f>
      </c>
      <c r="L1127" s="5" t="str">
        <f>=$P$6+$P$7*D1127+$P$8*E1127+$P$9*F1127+$P$10*G1127+$P$11*H1127+$P$12*I1127</f>
      </c>
      <c r="M1127" s="5" t="str">
        <f>=(J1127-L1127)^2</f>
      </c>
    </row>
    <row r="1128">
      <c r="A1128" t="n">
        <v>492801</v>
      </c>
      <c r="B1128" t="s">
        <v>8066</v>
      </c>
      <c r="C1128" t="s">
        <v>163</v>
      </c>
      <c r="D1128" t="n">
        <v>59</v>
      </c>
      <c r="E1128" t="n">
        <v>13749</v>
      </c>
      <c r="F1128" t="n">
        <v>38</v>
      </c>
      <c r="G1128" t="n">
        <v>17</v>
      </c>
      <c r="H1128" t="n">
        <v>3.0527</v>
      </c>
      <c r="I1128" t="n">
        <v>1.9</v>
      </c>
      <c r="J1128" t="n">
        <v>20.6</v>
      </c>
      <c r="K1128" t="str">
        <f>=IF(MOD(A1128,10)&lt;7,"train","test")</f>
      </c>
      <c r="L1128" s="5" t="str">
        <f>=$P$6+$P$7*D1128+$P$8*E1128+$P$9*F1128+$P$10*G1128+$P$11*H1128+$P$12*I1128</f>
      </c>
      <c r="M1128" s="5" t="str">
        <f>=(J1128-L1128)^2</f>
      </c>
    </row>
    <row r="1129">
      <c r="A1129" t="n">
        <v>493600</v>
      </c>
      <c r="B1129" t="s">
        <v>8088</v>
      </c>
      <c r="C1129" t="s">
        <v>163</v>
      </c>
      <c r="D1129" t="n">
        <v>78</v>
      </c>
      <c r="E1129" t="n">
        <v>10403</v>
      </c>
      <c r="F1129" t="n">
        <v>96</v>
      </c>
      <c r="G1129" t="n">
        <v>9</v>
      </c>
      <c r="H1129" t="n">
        <v>2.2504</v>
      </c>
      <c r="I1129" t="n">
        <v>0</v>
      </c>
      <c r="J1129" t="n">
        <v>12.3</v>
      </c>
      <c r="K1129" t="str">
        <f>=IF(MOD(A1129,10)&lt;7,"train","test")</f>
      </c>
      <c r="L1129" s="5" t="str">
        <f>=$P$6+$P$7*D1129+$P$8*E1129+$P$9*F1129+$P$10*G1129+$P$11*H1129+$P$12*I1129</f>
      </c>
      <c r="M1129" s="5" t="str">
        <f>=(J1129-L1129)^2</f>
      </c>
    </row>
    <row r="1130">
      <c r="A1130" t="n">
        <v>498571</v>
      </c>
      <c r="B1130" t="s">
        <v>8345</v>
      </c>
      <c r="C1130" t="s">
        <v>149</v>
      </c>
      <c r="D1130" t="n">
        <v>37</v>
      </c>
      <c r="E1130" t="n">
        <v>19579</v>
      </c>
      <c r="F1130" t="n">
        <v>70</v>
      </c>
      <c r="G1130" t="n">
        <v>17</v>
      </c>
      <c r="H1130" t="n">
        <v>4.1879</v>
      </c>
      <c r="I1130" t="n">
        <v>1.2</v>
      </c>
      <c r="J1130" t="n">
        <v>52.7</v>
      </c>
      <c r="K1130" t="str">
        <f>=IF(MOD(A1130,10)&lt;7,"train","test")</f>
      </c>
      <c r="L1130" s="5" t="str">
        <f>=$P$6+$P$7*D1130+$P$8*E1130+$P$9*F1130+$P$10*G1130+$P$11*H1130+$P$12*I1130</f>
      </c>
      <c r="M1130" s="5" t="str">
        <f>=(J1130-L1130)^2</f>
      </c>
    </row>
    <row r="1131">
      <c r="A1131" t="n">
        <v>100858</v>
      </c>
      <c r="B1131" t="s">
        <v>181</v>
      </c>
      <c r="C1131" t="s">
        <v>149</v>
      </c>
      <c r="D1131" t="n">
        <v>12</v>
      </c>
      <c r="E1131" t="n">
        <v>24524</v>
      </c>
      <c r="F1131" t="n">
        <v>93</v>
      </c>
      <c r="G1131" t="n">
        <v>21</v>
      </c>
      <c r="H1131" t="n">
        <v>4.5488</v>
      </c>
      <c r="I1131" t="n">
        <v>2.7</v>
      </c>
      <c r="J1131" t="n">
        <v>79.2</v>
      </c>
      <c r="K1131" t="str">
        <f>=IF(MOD(A1131,10)&lt;7,"train","test")</f>
      </c>
      <c r="L1131" s="5" t="str">
        <f>=$P$6+$P$7*D1131+$P$8*E1131+$P$9*F1131+$P$10*G1131+$P$11*H1131+$P$12*I1131</f>
      </c>
      <c r="M1131" s="5" t="str">
        <f>=(J1131-L1131)^2</f>
      </c>
    </row>
    <row r="1132">
      <c r="A1132" t="n">
        <v>100937</v>
      </c>
      <c r="B1132" t="s">
        <v>183</v>
      </c>
      <c r="C1132" t="s">
        <v>163</v>
      </c>
      <c r="D1132" t="n">
        <v>23</v>
      </c>
      <c r="E1132" t="n">
        <v>24170</v>
      </c>
      <c r="F1132" t="n">
        <v>63</v>
      </c>
      <c r="G1132" t="n">
        <v>9</v>
      </c>
      <c r="H1132" t="n">
        <v>3</v>
      </c>
      <c r="I1132" t="n">
        <v>2.4</v>
      </c>
      <c r="J1132" t="n">
        <v>64.2</v>
      </c>
      <c r="K1132" t="str">
        <f>=IF(MOD(A1132,10)&lt;7,"train","test")</f>
      </c>
      <c r="L1132" s="5" t="str">
        <f>=$P$6+$P$7*D1132+$P$8*E1132+$P$9*F1132+$P$10*G1132+$P$11*H1132+$P$12*I1132</f>
      </c>
      <c r="M1132" s="5" t="str">
        <f>=(J1132-L1132)^2</f>
      </c>
    </row>
    <row r="1133">
      <c r="A1133" t="n">
        <v>101189</v>
      </c>
      <c r="B1133" t="s">
        <v>194</v>
      </c>
      <c r="C1133" t="s">
        <v>163</v>
      </c>
      <c r="D1133" t="n">
        <v>44</v>
      </c>
      <c r="E1133" t="n">
        <v>19908</v>
      </c>
      <c r="F1133" t="n">
        <v>70</v>
      </c>
      <c r="G1133" t="n">
        <v>13</v>
      </c>
      <c r="H1133" t="n">
        <v>3.5386</v>
      </c>
      <c r="I1133" t="n">
        <v>1.2</v>
      </c>
      <c r="J1133" t="n">
        <v>36.5</v>
      </c>
      <c r="K1133" t="str">
        <f>=IF(MOD(A1133,10)&lt;7,"train","test")</f>
      </c>
      <c r="L1133" s="5" t="str">
        <f>=$P$6+$P$7*D1133+$P$8*E1133+$P$9*F1133+$P$10*G1133+$P$11*H1133+$P$12*I1133</f>
      </c>
      <c r="M1133" s="5" t="str">
        <f>=(J1133-L1133)^2</f>
      </c>
    </row>
    <row r="1134">
      <c r="A1134" t="n">
        <v>101587</v>
      </c>
      <c r="B1134" t="s">
        <v>223</v>
      </c>
      <c r="C1134" t="s">
        <v>149</v>
      </c>
      <c r="D1134" t="n">
        <v>54</v>
      </c>
      <c r="E1134" t="n">
        <v>14781</v>
      </c>
      <c r="F1134" t="n">
        <v>61</v>
      </c>
      <c r="G1134" t="n">
        <v>17</v>
      </c>
      <c r="H1134" t="n">
        <v>3.951</v>
      </c>
      <c r="I1134" t="n">
        <v>0.1</v>
      </c>
      <c r="J1134" t="n">
        <v>36.5</v>
      </c>
      <c r="K1134" t="str">
        <f>=IF(MOD(A1134,10)&lt;7,"train","test")</f>
      </c>
      <c r="L1134" s="5" t="str">
        <f>=$P$6+$P$7*D1134+$P$8*E1134+$P$9*F1134+$P$10*G1134+$P$11*H1134+$P$12*I1134</f>
      </c>
      <c r="M1134" s="5" t="str">
        <f>=(J1134-L1134)^2</f>
      </c>
    </row>
    <row r="1135">
      <c r="A1135" t="n">
        <v>101709</v>
      </c>
      <c r="B1135" t="s">
        <v>233</v>
      </c>
      <c r="C1135" t="s">
        <v>149</v>
      </c>
      <c r="D1135" t="n">
        <v>39</v>
      </c>
      <c r="E1135" t="n">
        <v>17280</v>
      </c>
      <c r="F1135" t="n">
        <v>73</v>
      </c>
      <c r="G1135" t="n">
        <v>13</v>
      </c>
      <c r="H1135" t="n">
        <v>3.4676</v>
      </c>
      <c r="I1135" t="n">
        <v>0.5</v>
      </c>
      <c r="J1135" t="n">
        <v>49.4</v>
      </c>
      <c r="K1135" t="str">
        <f>=IF(MOD(A1135,10)&lt;7,"train","test")</f>
      </c>
      <c r="L1135" s="5" t="str">
        <f>=$P$6+$P$7*D1135+$P$8*E1135+$P$9*F1135+$P$10*G1135+$P$11*H1135+$P$12*I1135</f>
      </c>
      <c r="M1135" s="5" t="str">
        <f>=(J1135-L1135)^2</f>
      </c>
    </row>
    <row r="1136">
      <c r="A1136" t="n">
        <v>101879</v>
      </c>
      <c r="B1136" t="s">
        <v>237</v>
      </c>
      <c r="C1136" t="s">
        <v>149</v>
      </c>
      <c r="D1136" t="n">
        <v>24</v>
      </c>
      <c r="E1136" t="n">
        <v>10441</v>
      </c>
      <c r="F1136" t="n">
        <v>78</v>
      </c>
      <c r="G1136" t="n">
        <v>18</v>
      </c>
      <c r="H1136" t="n">
        <v>4.0849</v>
      </c>
      <c r="I1136" t="n">
        <v>2</v>
      </c>
      <c r="J1136" t="n">
        <v>54</v>
      </c>
      <c r="K1136" t="str">
        <f>=IF(MOD(A1136,10)&lt;7,"train","test")</f>
      </c>
      <c r="L1136" s="5" t="str">
        <f>=$P$6+$P$7*D1136+$P$8*E1136+$P$9*F1136+$P$10*G1136+$P$11*H1136+$P$12*I1136</f>
      </c>
      <c r="M1136" s="5" t="str">
        <f>=(J1136-L1136)^2</f>
      </c>
    </row>
    <row r="1137">
      <c r="A1137" t="n">
        <v>102049</v>
      </c>
      <c r="B1137" t="s">
        <v>245</v>
      </c>
      <c r="C1137" t="s">
        <v>163</v>
      </c>
      <c r="D1137" t="n">
        <v>11</v>
      </c>
      <c r="E1137" t="n">
        <v>32176</v>
      </c>
      <c r="F1137" t="n">
        <v>88</v>
      </c>
      <c r="G1137" t="n">
        <v>14</v>
      </c>
      <c r="H1137" t="n">
        <v>3.7813</v>
      </c>
      <c r="I1137" t="n">
        <v>1.4</v>
      </c>
      <c r="J1137" t="n">
        <v>79.9</v>
      </c>
      <c r="K1137" t="str">
        <f>=IF(MOD(A1137,10)&lt;7,"train","test")</f>
      </c>
      <c r="L1137" s="5" t="str">
        <f>=$P$6+$P$7*D1137+$P$8*E1137+$P$9*F1137+$P$10*G1137+$P$11*H1137+$P$12*I1137</f>
      </c>
      <c r="M1137" s="5" t="str">
        <f>=(J1137-L1137)^2</f>
      </c>
    </row>
    <row r="1138">
      <c r="A1138" t="n">
        <v>102298</v>
      </c>
      <c r="B1138" t="s">
        <v>253</v>
      </c>
      <c r="C1138" t="s">
        <v>163</v>
      </c>
      <c r="D1138" t="n">
        <v>76</v>
      </c>
      <c r="E1138" t="n">
        <v>12450</v>
      </c>
      <c r="F1138" t="n">
        <v>81</v>
      </c>
      <c r="G1138" t="n">
        <v>19</v>
      </c>
      <c r="H1138" t="n">
        <v>3.1261</v>
      </c>
      <c r="I1138" t="n">
        <v>0</v>
      </c>
      <c r="J1138" t="n">
        <v>65</v>
      </c>
      <c r="K1138" t="str">
        <f>=IF(MOD(A1138,10)&lt;7,"train","test")</f>
      </c>
      <c r="L1138" s="5" t="str">
        <f>=$P$6+$P$7*D1138+$P$8*E1138+$P$9*F1138+$P$10*G1138+$P$11*H1138+$P$12*I1138</f>
      </c>
      <c r="M1138" s="5" t="str">
        <f>=(J1138-L1138)^2</f>
      </c>
    </row>
    <row r="1139">
      <c r="A1139" t="n">
        <v>102368</v>
      </c>
      <c r="B1139" t="s">
        <v>256</v>
      </c>
      <c r="C1139" t="s">
        <v>149</v>
      </c>
      <c r="D1139" t="n">
        <v>42</v>
      </c>
      <c r="E1139" t="n">
        <v>12504</v>
      </c>
      <c r="F1139" t="n">
        <v>73</v>
      </c>
      <c r="G1139" t="n">
        <v>15</v>
      </c>
      <c r="H1139" t="n">
        <v>4.2521</v>
      </c>
      <c r="I1139" t="n">
        <v>0.8</v>
      </c>
      <c r="J1139" t="n">
        <v>45.7</v>
      </c>
      <c r="K1139" t="str">
        <f>=IF(MOD(A1139,10)&lt;7,"train","test")</f>
      </c>
      <c r="L1139" s="5" t="str">
        <f>=$P$6+$P$7*D1139+$P$8*E1139+$P$9*F1139+$P$10*G1139+$P$11*H1139+$P$12*I1139</f>
      </c>
      <c r="M1139" s="5" t="str">
        <f>=(J1139-L1139)^2</f>
      </c>
    </row>
    <row r="1140">
      <c r="A1140" t="n">
        <v>102377</v>
      </c>
      <c r="B1140" t="s">
        <v>258</v>
      </c>
      <c r="C1140" t="s">
        <v>163</v>
      </c>
      <c r="D1140" t="n">
        <v>48</v>
      </c>
      <c r="E1140" t="n">
        <v>35126</v>
      </c>
      <c r="F1140" t="n">
        <v>73</v>
      </c>
      <c r="G1140" t="n">
        <v>12</v>
      </c>
      <c r="H1140" t="n">
        <v>3.4824</v>
      </c>
      <c r="I1140" t="n">
        <v>0.4</v>
      </c>
      <c r="J1140" t="n">
        <v>57.1</v>
      </c>
      <c r="K1140" t="str">
        <f>=IF(MOD(A1140,10)&lt;7,"train","test")</f>
      </c>
      <c r="L1140" s="5" t="str">
        <f>=$P$6+$P$7*D1140+$P$8*E1140+$P$9*F1140+$P$10*G1140+$P$11*H1140+$P$12*I1140</f>
      </c>
      <c r="M1140" s="5" t="str">
        <f>=(J1140-L1140)^2</f>
      </c>
    </row>
    <row r="1141">
      <c r="A1141" t="n">
        <v>102669</v>
      </c>
      <c r="B1141" t="s">
        <v>274</v>
      </c>
      <c r="C1141" t="s">
        <v>163</v>
      </c>
      <c r="D1141" t="n">
        <v>34</v>
      </c>
      <c r="E1141" t="n">
        <v>23667</v>
      </c>
      <c r="F1141" t="n">
        <v>68</v>
      </c>
      <c r="G1141" t="n">
        <v>8</v>
      </c>
      <c r="H1141" t="n">
        <v>2.8797</v>
      </c>
      <c r="I1141" t="n">
        <v>6.5</v>
      </c>
      <c r="J1141" t="n">
        <v>40.6</v>
      </c>
      <c r="K1141" t="str">
        <f>=IF(MOD(A1141,10)&lt;7,"train","test")</f>
      </c>
      <c r="L1141" s="5" t="str">
        <f>=$P$6+$P$7*D1141+$P$8*E1141+$P$9*F1141+$P$10*G1141+$P$11*H1141+$P$12*I1141</f>
      </c>
      <c r="M1141" s="5" t="str">
        <f>=(J1141-L1141)^2</f>
      </c>
    </row>
    <row r="1142">
      <c r="A1142" t="n">
        <v>104179</v>
      </c>
      <c r="B1142" t="s">
        <v>297</v>
      </c>
      <c r="C1142" t="s">
        <v>149</v>
      </c>
      <c r="D1142" t="n">
        <v>26</v>
      </c>
      <c r="E1142" t="n">
        <v>18144</v>
      </c>
      <c r="F1142" t="n">
        <v>88</v>
      </c>
      <c r="G1142" t="n">
        <v>19</v>
      </c>
      <c r="H1142" t="n">
        <v>4.7475</v>
      </c>
      <c r="I1142" t="n">
        <v>5.1</v>
      </c>
      <c r="J1142" t="n">
        <v>65.9</v>
      </c>
      <c r="K1142" t="str">
        <f>=IF(MOD(A1142,10)&lt;7,"train","test")</f>
      </c>
      <c r="L1142" s="5" t="str">
        <f>=$P$6+$P$7*D1142+$P$8*E1142+$P$9*F1142+$P$10*G1142+$P$11*H1142+$P$12*I1142</f>
      </c>
      <c r="M1142" s="5" t="str">
        <f>=(J1142-L1142)^2</f>
      </c>
    </row>
    <row r="1143">
      <c r="A1143" t="n">
        <v>104717</v>
      </c>
      <c r="B1143" t="s">
        <v>314</v>
      </c>
      <c r="C1143" t="s">
        <v>189</v>
      </c>
      <c r="D1143" t="n">
        <v>43</v>
      </c>
      <c r="E1143" t="n">
        <v>22239</v>
      </c>
      <c r="F1143" t="n">
        <v>68</v>
      </c>
      <c r="G1143" t="n">
        <v>21</v>
      </c>
      <c r="H1143" t="n">
        <v>5.2035</v>
      </c>
      <c r="I1143" t="n">
        <v>3.1</v>
      </c>
      <c r="J1143" t="n">
        <v>43</v>
      </c>
      <c r="K1143" t="str">
        <f>=IF(MOD(A1143,10)&lt;7,"train","test")</f>
      </c>
      <c r="L1143" s="5" t="str">
        <f>=$P$6+$P$7*D1143+$P$8*E1143+$P$9*F1143+$P$10*G1143+$P$11*H1143+$P$12*I1143</f>
      </c>
      <c r="M1143" s="5" t="str">
        <f>=(J1143-L1143)^2</f>
      </c>
    </row>
    <row r="1144">
      <c r="A1144" t="n">
        <v>105589</v>
      </c>
      <c r="B1144" t="s">
        <v>334</v>
      </c>
      <c r="C1144" t="s">
        <v>163</v>
      </c>
      <c r="D1144" t="n">
        <v>47</v>
      </c>
      <c r="E1144" t="n">
        <v>23163</v>
      </c>
      <c r="F1144" t="n">
        <v>75</v>
      </c>
      <c r="G1144" t="n">
        <v>9</v>
      </c>
      <c r="H1144" t="n">
        <v>3.1062</v>
      </c>
      <c r="I1144" t="n">
        <v>3.5</v>
      </c>
      <c r="J1144" t="n">
        <v>35.9</v>
      </c>
      <c r="K1144" t="str">
        <f>=IF(MOD(A1144,10)&lt;7,"train","test")</f>
      </c>
      <c r="L1144" s="5" t="str">
        <f>=$P$6+$P$7*D1144+$P$8*E1144+$P$9*F1144+$P$10*G1144+$P$11*H1144+$P$12*I1144</f>
      </c>
      <c r="M1144" s="5" t="str">
        <f>=(J1144-L1144)^2</f>
      </c>
    </row>
    <row r="1145">
      <c r="A1145" t="n">
        <v>105899</v>
      </c>
      <c r="B1145" t="s">
        <v>340</v>
      </c>
      <c r="C1145" t="s">
        <v>163</v>
      </c>
      <c r="D1145" t="n">
        <v>33</v>
      </c>
      <c r="E1145" t="n">
        <v>32397</v>
      </c>
      <c r="F1145" t="n">
        <v>55</v>
      </c>
      <c r="G1145" t="n">
        <v>18</v>
      </c>
      <c r="H1145" t="n">
        <v>3.0689</v>
      </c>
      <c r="I1145" t="n">
        <v>1.6</v>
      </c>
      <c r="J1145" t="n">
        <v>41.4</v>
      </c>
      <c r="K1145" t="str">
        <f>=IF(MOD(A1145,10)&lt;7,"train","test")</f>
      </c>
      <c r="L1145" s="5" t="str">
        <f>=$P$6+$P$7*D1145+$P$8*E1145+$P$9*F1145+$P$10*G1145+$P$11*H1145+$P$12*I1145</f>
      </c>
      <c r="M1145" s="5" t="str">
        <f>=(J1145-L1145)^2</f>
      </c>
    </row>
    <row r="1146">
      <c r="A1146" t="n">
        <v>106397</v>
      </c>
      <c r="B1146" t="s">
        <v>355</v>
      </c>
      <c r="C1146" t="s">
        <v>149</v>
      </c>
      <c r="D1146" t="n">
        <v>17</v>
      </c>
      <c r="E1146" t="n">
        <v>17475</v>
      </c>
      <c r="F1146" t="n">
        <v>86</v>
      </c>
      <c r="G1146" t="n">
        <v>20</v>
      </c>
      <c r="H1146" t="n">
        <v>4.5231</v>
      </c>
      <c r="I1146" t="n">
        <v>2.8</v>
      </c>
      <c r="J1146" t="n">
        <v>70</v>
      </c>
      <c r="K1146" t="str">
        <f>=IF(MOD(A1146,10)&lt;7,"train","test")</f>
      </c>
      <c r="L1146" s="5" t="str">
        <f>=$P$6+$P$7*D1146+$P$8*E1146+$P$9*F1146+$P$10*G1146+$P$11*H1146+$P$12*I1146</f>
      </c>
      <c r="M1146" s="5" t="str">
        <f>=(J1146-L1146)^2</f>
      </c>
    </row>
    <row r="1147">
      <c r="A1147" t="n">
        <v>106458</v>
      </c>
      <c r="B1147" t="s">
        <v>361</v>
      </c>
      <c r="C1147" t="s">
        <v>149</v>
      </c>
      <c r="D1147" t="n">
        <v>37</v>
      </c>
      <c r="E1147" t="n">
        <v>13002</v>
      </c>
      <c r="F1147" t="n">
        <v>78</v>
      </c>
      <c r="G1147" t="n">
        <v>15</v>
      </c>
      <c r="H1147" t="n">
        <v>4.2665</v>
      </c>
      <c r="I1147" t="n">
        <v>1.2</v>
      </c>
      <c r="J1147" t="n">
        <v>53</v>
      </c>
      <c r="K1147" t="str">
        <f>=IF(MOD(A1147,10)&lt;7,"train","test")</f>
      </c>
      <c r="L1147" s="5" t="str">
        <f>=$P$6+$P$7*D1147+$P$8*E1147+$P$9*F1147+$P$10*G1147+$P$11*H1147+$P$12*I1147</f>
      </c>
      <c r="M1147" s="5" t="str">
        <f>=(J1147-L1147)^2</f>
      </c>
    </row>
    <row r="1148">
      <c r="A1148" t="n">
        <v>106467</v>
      </c>
      <c r="B1148" t="s">
        <v>363</v>
      </c>
      <c r="C1148" t="s">
        <v>149</v>
      </c>
      <c r="D1148" t="n">
        <v>34</v>
      </c>
      <c r="E1148" t="n">
        <v>11443</v>
      </c>
      <c r="F1148" t="n">
        <v>71</v>
      </c>
      <c r="G1148" t="n">
        <v>18</v>
      </c>
      <c r="H1148" t="n">
        <v>4.0253</v>
      </c>
      <c r="I1148" t="n">
        <v>1.9</v>
      </c>
      <c r="J1148" t="n">
        <v>43</v>
      </c>
      <c r="K1148" t="str">
        <f>=IF(MOD(A1148,10)&lt;7,"train","test")</f>
      </c>
      <c r="L1148" s="5" t="str">
        <f>=$P$6+$P$7*D1148+$P$8*E1148+$P$9*F1148+$P$10*G1148+$P$11*H1148+$P$12*I1148</f>
      </c>
      <c r="M1148" s="5" t="str">
        <f>=(J1148-L1148)^2</f>
      </c>
    </row>
    <row r="1149">
      <c r="A1149" t="n">
        <v>107558</v>
      </c>
      <c r="B1149" t="s">
        <v>410</v>
      </c>
      <c r="C1149" t="s">
        <v>163</v>
      </c>
      <c r="D1149" t="n">
        <v>36</v>
      </c>
      <c r="E1149" t="n">
        <v>16651</v>
      </c>
      <c r="F1149" t="n">
        <v>73</v>
      </c>
      <c r="G1149" t="n">
        <v>13</v>
      </c>
      <c r="H1149" t="n">
        <v>2.933</v>
      </c>
      <c r="I1149" t="n">
        <v>1.4</v>
      </c>
      <c r="J1149" t="n">
        <v>51.8</v>
      </c>
      <c r="K1149" t="str">
        <f>=IF(MOD(A1149,10)&lt;7,"train","test")</f>
      </c>
      <c r="L1149" s="5" t="str">
        <f>=$P$6+$P$7*D1149+$P$8*E1149+$P$9*F1149+$P$10*G1149+$P$11*H1149+$P$12*I1149</f>
      </c>
      <c r="M1149" s="5" t="str">
        <f>=(J1149-L1149)^2</f>
      </c>
    </row>
    <row r="1150">
      <c r="A1150" t="n">
        <v>107877</v>
      </c>
      <c r="B1150" t="s">
        <v>429</v>
      </c>
      <c r="C1150" t="s">
        <v>163</v>
      </c>
      <c r="D1150" t="n">
        <v>47</v>
      </c>
      <c r="E1150" t="n">
        <v>16658</v>
      </c>
      <c r="F1150" t="n">
        <v>50</v>
      </c>
      <c r="G1150" t="n">
        <v>12</v>
      </c>
      <c r="H1150" t="n">
        <v>2.7931</v>
      </c>
      <c r="I1150" t="n">
        <v>0.2</v>
      </c>
      <c r="J1150" t="n">
        <v>34.8</v>
      </c>
      <c r="K1150" t="str">
        <f>=IF(MOD(A1150,10)&lt;7,"train","test")</f>
      </c>
      <c r="L1150" s="5" t="str">
        <f>=$P$6+$P$7*D1150+$P$8*E1150+$P$9*F1150+$P$10*G1150+$P$11*H1150+$P$12*I1150</f>
      </c>
      <c r="M1150" s="5" t="str">
        <f>=(J1150-L1150)^2</f>
      </c>
    </row>
    <row r="1151">
      <c r="A1151" t="n">
        <v>110097</v>
      </c>
      <c r="B1151" t="s">
        <v>474</v>
      </c>
      <c r="C1151" t="s">
        <v>163</v>
      </c>
      <c r="D1151" t="n">
        <v>26</v>
      </c>
      <c r="E1151" t="n">
        <v>30510</v>
      </c>
      <c r="F1151" t="n">
        <v>85</v>
      </c>
      <c r="G1151" t="n">
        <v>14</v>
      </c>
      <c r="H1151" t="n">
        <v>3.7677</v>
      </c>
      <c r="I1151" t="n">
        <v>14.1</v>
      </c>
      <c r="J1151" t="n">
        <v>68.8</v>
      </c>
      <c r="K1151" t="str">
        <f>=IF(MOD(A1151,10)&lt;7,"train","test")</f>
      </c>
      <c r="L1151" s="5" t="str">
        <f>=$P$6+$P$7*D1151+$P$8*E1151+$P$9*F1151+$P$10*G1151+$P$11*H1151+$P$12*I1151</f>
      </c>
      <c r="M1151" s="5" t="str">
        <f>=(J1151-L1151)^2</f>
      </c>
    </row>
    <row r="1152">
      <c r="A1152" t="n">
        <v>110529</v>
      </c>
      <c r="B1152" t="s">
        <v>498</v>
      </c>
      <c r="C1152" t="s">
        <v>149</v>
      </c>
      <c r="D1152" t="n">
        <v>46</v>
      </c>
      <c r="E1152" t="n">
        <v>11898</v>
      </c>
      <c r="F1152" t="n">
        <v>88</v>
      </c>
      <c r="G1152" t="n">
        <v>23</v>
      </c>
      <c r="H1152" t="n">
        <v>4.469</v>
      </c>
      <c r="I1152" t="n">
        <v>22.4</v>
      </c>
      <c r="J1152" t="n">
        <v>66.7</v>
      </c>
      <c r="K1152" t="str">
        <f>=IF(MOD(A1152,10)&lt;7,"train","test")</f>
      </c>
      <c r="L1152" s="5" t="str">
        <f>=$P$6+$P$7*D1152+$P$8*E1152+$P$9*F1152+$P$10*G1152+$P$11*H1152+$P$12*I1152</f>
      </c>
      <c r="M1152" s="5" t="str">
        <f>=(J1152-L1152)^2</f>
      </c>
    </row>
    <row r="1153">
      <c r="A1153" t="n">
        <v>110538</v>
      </c>
      <c r="B1153" t="s">
        <v>500</v>
      </c>
      <c r="C1153" t="s">
        <v>149</v>
      </c>
      <c r="D1153" t="n">
        <v>40</v>
      </c>
      <c r="E1153" t="n">
        <v>15187</v>
      </c>
      <c r="F1153" t="n">
        <v>84</v>
      </c>
      <c r="G1153" t="n">
        <v>20</v>
      </c>
      <c r="H1153" t="n">
        <v>4.1961</v>
      </c>
      <c r="I1153" t="n">
        <v>6</v>
      </c>
      <c r="J1153" t="n">
        <v>63.6</v>
      </c>
      <c r="K1153" t="str">
        <f>=IF(MOD(A1153,10)&lt;7,"train","test")</f>
      </c>
      <c r="L1153" s="5" t="str">
        <f>=$P$6+$P$7*D1153+$P$8*E1153+$P$9*F1153+$P$10*G1153+$P$11*H1153+$P$12*I1153</f>
      </c>
      <c r="M1153" s="5" t="str">
        <f>=(J1153-L1153)^2</f>
      </c>
    </row>
    <row r="1154">
      <c r="A1154" t="n">
        <v>110547</v>
      </c>
      <c r="B1154" t="s">
        <v>502</v>
      </c>
      <c r="C1154" t="s">
        <v>149</v>
      </c>
      <c r="D1154" t="n">
        <v>61</v>
      </c>
      <c r="E1154" t="n">
        <v>4438</v>
      </c>
      <c r="F1154" t="n">
        <v>66</v>
      </c>
      <c r="G1154" t="n">
        <v>18</v>
      </c>
      <c r="H1154" t="n">
        <v>4.2613</v>
      </c>
      <c r="I1154" t="n">
        <v>6.9</v>
      </c>
      <c r="J1154" t="n">
        <v>46.9</v>
      </c>
      <c r="K1154" t="str">
        <f>=IF(MOD(A1154,10)&lt;7,"train","test")</f>
      </c>
      <c r="L1154" s="5" t="str">
        <f>=$P$6+$P$7*D1154+$P$8*E1154+$P$9*F1154+$P$10*G1154+$P$11*H1154+$P$12*I1154</f>
      </c>
      <c r="M1154" s="5" t="str">
        <f>=(J1154-L1154)^2</f>
      </c>
    </row>
    <row r="1155">
      <c r="A1155" t="n">
        <v>110608</v>
      </c>
      <c r="B1155" t="s">
        <v>513</v>
      </c>
      <c r="C1155" t="s">
        <v>149</v>
      </c>
      <c r="D1155" t="n">
        <v>56</v>
      </c>
      <c r="E1155" t="n">
        <v>8222</v>
      </c>
      <c r="F1155" t="n">
        <v>74</v>
      </c>
      <c r="G1155" t="n">
        <v>21</v>
      </c>
      <c r="H1155" t="n">
        <v>4.6207</v>
      </c>
      <c r="I1155" t="n">
        <v>9.1</v>
      </c>
      <c r="J1155" t="n">
        <v>56.2</v>
      </c>
      <c r="K1155" t="str">
        <f>=IF(MOD(A1155,10)&lt;7,"train","test")</f>
      </c>
      <c r="L1155" s="5" t="str">
        <f>=$P$6+$P$7*D1155+$P$8*E1155+$P$9*F1155+$P$10*G1155+$P$11*H1155+$P$12*I1155</f>
      </c>
      <c r="M1155" s="5" t="str">
        <f>=(J1155-L1155)^2</f>
      </c>
    </row>
    <row r="1156">
      <c r="A1156" t="n">
        <v>110617</v>
      </c>
      <c r="B1156" t="s">
        <v>515</v>
      </c>
      <c r="C1156" t="s">
        <v>149</v>
      </c>
      <c r="D1156" t="n">
        <v>49</v>
      </c>
      <c r="E1156" t="n">
        <v>11183</v>
      </c>
      <c r="F1156" t="n">
        <v>81</v>
      </c>
      <c r="G1156" t="n">
        <v>21</v>
      </c>
      <c r="H1156" t="n">
        <v>4.5676</v>
      </c>
      <c r="I1156" t="n">
        <v>20.7</v>
      </c>
      <c r="J1156" t="n">
        <v>55.8</v>
      </c>
      <c r="K1156" t="str">
        <f>=IF(MOD(A1156,10)&lt;7,"train","test")</f>
      </c>
      <c r="L1156" s="5" t="str">
        <f>=$P$6+$P$7*D1156+$P$8*E1156+$P$9*F1156+$P$10*G1156+$P$11*H1156+$P$12*I1156</f>
      </c>
      <c r="M1156" s="5" t="str">
        <f>=(J1156-L1156)^2</f>
      </c>
    </row>
    <row r="1157">
      <c r="A1157" t="n">
        <v>111188</v>
      </c>
      <c r="B1157" t="s">
        <v>540</v>
      </c>
      <c r="C1157" t="s">
        <v>149</v>
      </c>
      <c r="D1157" t="n">
        <v>29</v>
      </c>
      <c r="E1157" t="n">
        <v>16081</v>
      </c>
      <c r="F1157" t="n">
        <v>76</v>
      </c>
      <c r="G1157" t="n">
        <v>10</v>
      </c>
      <c r="H1157" t="n">
        <v>2.9708</v>
      </c>
      <c r="I1157" t="n">
        <v>10.5</v>
      </c>
      <c r="J1157" t="n">
        <v>66.8</v>
      </c>
      <c r="K1157" t="str">
        <f>=IF(MOD(A1157,10)&lt;7,"train","test")</f>
      </c>
      <c r="L1157" s="5" t="str">
        <f>=$P$6+$P$7*D1157+$P$8*E1157+$P$9*F1157+$P$10*G1157+$P$11*H1157+$P$12*I1157</f>
      </c>
      <c r="M1157" s="5" t="str">
        <f>=(J1157-L1157)^2</f>
      </c>
    </row>
    <row r="1158">
      <c r="A1158" t="n">
        <v>111948</v>
      </c>
      <c r="B1158" t="s">
        <v>569</v>
      </c>
      <c r="C1158" t="s">
        <v>163</v>
      </c>
      <c r="D1158" t="n">
        <v>20</v>
      </c>
      <c r="E1158" t="n">
        <v>48037</v>
      </c>
      <c r="F1158" t="n">
        <v>90</v>
      </c>
      <c r="G1158" t="n">
        <v>12</v>
      </c>
      <c r="H1158" t="n">
        <v>4.0276</v>
      </c>
      <c r="I1158" t="n">
        <v>15.8</v>
      </c>
      <c r="J1158" t="n">
        <v>80.1</v>
      </c>
      <c r="K1158" t="str">
        <f>=IF(MOD(A1158,10)&lt;7,"train","test")</f>
      </c>
      <c r="L1158" s="5" t="str">
        <f>=$P$6+$P$7*D1158+$P$8*E1158+$P$9*F1158+$P$10*G1158+$P$11*H1158+$P$12*I1158</f>
      </c>
      <c r="M1158" s="5" t="str">
        <f>=(J1158-L1158)^2</f>
      </c>
    </row>
    <row r="1159">
      <c r="A1159" t="n">
        <v>113698</v>
      </c>
      <c r="B1159" t="s">
        <v>620</v>
      </c>
      <c r="C1159" t="s">
        <v>163</v>
      </c>
      <c r="D1159" t="n">
        <v>30</v>
      </c>
      <c r="E1159" t="n">
        <v>51292</v>
      </c>
      <c r="F1159" t="n">
        <v>88</v>
      </c>
      <c r="G1159" t="n">
        <v>8</v>
      </c>
      <c r="H1159" t="n">
        <v>3.4079</v>
      </c>
      <c r="I1159" t="n">
        <v>30.4</v>
      </c>
      <c r="J1159" t="n">
        <v>76.3</v>
      </c>
      <c r="K1159" t="str">
        <f>=IF(MOD(A1159,10)&lt;7,"train","test")</f>
      </c>
      <c r="L1159" s="5" t="str">
        <f>=$P$6+$P$7*D1159+$P$8*E1159+$P$9*F1159+$P$10*G1159+$P$11*H1159+$P$12*I1159</f>
      </c>
      <c r="M1159" s="5" t="str">
        <f>=(J1159-L1159)^2</f>
      </c>
    </row>
    <row r="1160">
      <c r="A1160" t="n">
        <v>115409</v>
      </c>
      <c r="B1160" t="s">
        <v>660</v>
      </c>
      <c r="C1160" t="s">
        <v>163</v>
      </c>
      <c r="D1160" t="n">
        <v>14</v>
      </c>
      <c r="E1160" t="n">
        <v>42720</v>
      </c>
      <c r="F1160" t="n">
        <v>97</v>
      </c>
      <c r="G1160" t="n">
        <v>8</v>
      </c>
      <c r="H1160" t="n">
        <v>2.9987</v>
      </c>
      <c r="I1160" t="n">
        <v>22.8</v>
      </c>
      <c r="J1160" t="n">
        <v>93.8</v>
      </c>
      <c r="K1160" t="str">
        <f>=IF(MOD(A1160,10)&lt;7,"train","test")</f>
      </c>
      <c r="L1160" s="5" t="str">
        <f>=$P$6+$P$7*D1160+$P$8*E1160+$P$9*F1160+$P$10*G1160+$P$11*H1160+$P$12*I1160</f>
      </c>
      <c r="M1160" s="5" t="str">
        <f>=(J1160-L1160)^2</f>
      </c>
    </row>
    <row r="1161">
      <c r="A1161" t="n">
        <v>117168</v>
      </c>
      <c r="B1161" t="s">
        <v>685</v>
      </c>
      <c r="C1161" t="s">
        <v>163</v>
      </c>
      <c r="D1161" t="n">
        <v>31</v>
      </c>
      <c r="E1161" t="n">
        <v>44285</v>
      </c>
      <c r="F1161" t="n">
        <v>83</v>
      </c>
      <c r="G1161" t="n">
        <v>9</v>
      </c>
      <c r="H1161" t="n">
        <v>2.9159</v>
      </c>
      <c r="I1161" t="n">
        <v>14.9</v>
      </c>
      <c r="J1161" t="n">
        <v>63</v>
      </c>
      <c r="K1161" t="str">
        <f>=IF(MOD(A1161,10)&lt;7,"train","test")</f>
      </c>
      <c r="L1161" s="5" t="str">
        <f>=$P$6+$P$7*D1161+$P$8*E1161+$P$9*F1161+$P$10*G1161+$P$11*H1161+$P$12*I1161</f>
      </c>
      <c r="M1161" s="5" t="str">
        <f>=(J1161-L1161)^2</f>
      </c>
    </row>
    <row r="1162">
      <c r="A1162" t="n">
        <v>117627</v>
      </c>
      <c r="B1162" t="s">
        <v>698</v>
      </c>
      <c r="C1162" t="s">
        <v>163</v>
      </c>
      <c r="D1162" t="n">
        <v>47</v>
      </c>
      <c r="E1162" t="n">
        <v>28076</v>
      </c>
      <c r="F1162" t="n">
        <v>82</v>
      </c>
      <c r="G1162" t="n">
        <v>11</v>
      </c>
      <c r="H1162" t="n">
        <v>3.2849</v>
      </c>
      <c r="I1162" t="n">
        <v>18.2</v>
      </c>
      <c r="J1162" t="n">
        <v>59.6</v>
      </c>
      <c r="K1162" t="str">
        <f>=IF(MOD(A1162,10)&lt;7,"train","test")</f>
      </c>
      <c r="L1162" s="5" t="str">
        <f>=$P$6+$P$7*D1162+$P$8*E1162+$P$9*F1162+$P$10*G1162+$P$11*H1162+$P$12*I1162</f>
      </c>
      <c r="M1162" s="5" t="str">
        <f>=(J1162-L1162)^2</f>
      </c>
    </row>
    <row r="1163">
      <c r="A1163" t="n">
        <v>120537</v>
      </c>
      <c r="B1163" t="s">
        <v>777</v>
      </c>
      <c r="C1163" t="s">
        <v>163</v>
      </c>
      <c r="D1163" t="n">
        <v>43</v>
      </c>
      <c r="E1163" t="n">
        <v>30514</v>
      </c>
      <c r="F1163" t="n">
        <v>68</v>
      </c>
      <c r="G1163" t="n">
        <v>13</v>
      </c>
      <c r="H1163" t="n">
        <v>3.0917</v>
      </c>
      <c r="I1163" t="n">
        <v>4.5</v>
      </c>
      <c r="J1163" t="n">
        <v>45.7</v>
      </c>
      <c r="K1163" t="str">
        <f>=IF(MOD(A1163,10)&lt;7,"train","test")</f>
      </c>
      <c r="L1163" s="5" t="str">
        <f>=$P$6+$P$7*D1163+$P$8*E1163+$P$9*F1163+$P$10*G1163+$P$11*H1163+$P$12*I1163</f>
      </c>
      <c r="M1163" s="5" t="str">
        <f>=(J1163-L1163)^2</f>
      </c>
    </row>
    <row r="1164">
      <c r="A1164" t="n">
        <v>121257</v>
      </c>
      <c r="B1164" t="s">
        <v>793</v>
      </c>
      <c r="C1164" t="s">
        <v>163</v>
      </c>
      <c r="D1164" t="n">
        <v>10</v>
      </c>
      <c r="E1164" t="n">
        <v>34801</v>
      </c>
      <c r="F1164" t="n">
        <v>94</v>
      </c>
      <c r="G1164" t="n">
        <v>10</v>
      </c>
      <c r="H1164" t="n">
        <v>3.091</v>
      </c>
      <c r="I1164" t="n">
        <v>12.1</v>
      </c>
      <c r="J1164" t="n">
        <v>83.2</v>
      </c>
      <c r="K1164" t="str">
        <f>=IF(MOD(A1164,10)&lt;7,"train","test")</f>
      </c>
      <c r="L1164" s="5" t="str">
        <f>=$P$6+$P$7*D1164+$P$8*E1164+$P$9*F1164+$P$10*G1164+$P$11*H1164+$P$12*I1164</f>
      </c>
      <c r="M1164" s="5" t="str">
        <f>=(J1164-L1164)^2</f>
      </c>
    </row>
    <row r="1165">
      <c r="A1165" t="n">
        <v>121309</v>
      </c>
      <c r="B1165" t="s">
        <v>794</v>
      </c>
      <c r="C1165" t="s">
        <v>163</v>
      </c>
      <c r="D1165" t="n">
        <v>23</v>
      </c>
      <c r="E1165" t="n">
        <v>36370</v>
      </c>
      <c r="F1165" t="n">
        <v>86</v>
      </c>
      <c r="G1165" t="n">
        <v>13</v>
      </c>
      <c r="H1165" t="n">
        <v>3.7036</v>
      </c>
      <c r="I1165" t="n">
        <v>7</v>
      </c>
      <c r="J1165" t="n">
        <v>73.8</v>
      </c>
      <c r="K1165" t="str">
        <f>=IF(MOD(A1165,10)&lt;7,"train","test")</f>
      </c>
      <c r="L1165" s="5" t="str">
        <f>=$P$6+$P$7*D1165+$P$8*E1165+$P$9*F1165+$P$10*G1165+$P$11*H1165+$P$12*I1165</f>
      </c>
      <c r="M1165" s="5" t="str">
        <f>=(J1165-L1165)^2</f>
      </c>
    </row>
    <row r="1166">
      <c r="A1166" t="n">
        <v>122409</v>
      </c>
      <c r="B1166" t="s">
        <v>822</v>
      </c>
      <c r="C1166" t="s">
        <v>149</v>
      </c>
      <c r="D1166" t="n">
        <v>31</v>
      </c>
      <c r="E1166" t="n">
        <v>19500</v>
      </c>
      <c r="F1166" t="n">
        <v>90</v>
      </c>
      <c r="G1166" t="n">
        <v>22</v>
      </c>
      <c r="H1166" t="n">
        <v>4.6101</v>
      </c>
      <c r="I1166" t="n">
        <v>12.9</v>
      </c>
      <c r="J1166" t="n">
        <v>78.3</v>
      </c>
      <c r="K1166" t="str">
        <f>=IF(MOD(A1166,10)&lt;7,"train","test")</f>
      </c>
      <c r="L1166" s="5" t="str">
        <f>=$P$6+$P$7*D1166+$P$8*E1166+$P$9*F1166+$P$10*G1166+$P$11*H1166+$P$12*I1166</f>
      </c>
      <c r="M1166" s="5" t="str">
        <f>=(J1166-L1166)^2</f>
      </c>
    </row>
    <row r="1167">
      <c r="A1167" t="n">
        <v>122597</v>
      </c>
      <c r="B1167" t="s">
        <v>825</v>
      </c>
      <c r="C1167" t="s">
        <v>149</v>
      </c>
      <c r="D1167" t="n">
        <v>41</v>
      </c>
      <c r="E1167" t="n">
        <v>13353</v>
      </c>
      <c r="F1167" t="n">
        <v>84</v>
      </c>
      <c r="G1167" t="n">
        <v>16</v>
      </c>
      <c r="H1167" t="n">
        <v>4.4587</v>
      </c>
      <c r="I1167" t="n">
        <v>23.7</v>
      </c>
      <c r="J1167" t="n">
        <v>50.1</v>
      </c>
      <c r="K1167" t="str">
        <f>=IF(MOD(A1167,10)&lt;7,"train","test")</f>
      </c>
      <c r="L1167" s="5" t="str">
        <f>=$P$6+$P$7*D1167+$P$8*E1167+$P$9*F1167+$P$10*G1167+$P$11*H1167+$P$12*I1167</f>
      </c>
      <c r="M1167" s="5" t="str">
        <f>=(J1167-L1167)^2</f>
      </c>
    </row>
    <row r="1168">
      <c r="A1168" t="n">
        <v>122728</v>
      </c>
      <c r="B1168" t="s">
        <v>831</v>
      </c>
      <c r="C1168" t="s">
        <v>163</v>
      </c>
      <c r="D1168" t="n">
        <v>34</v>
      </c>
      <c r="E1168" t="n">
        <v>28171</v>
      </c>
      <c r="F1168" t="n">
        <v>69</v>
      </c>
      <c r="G1168" t="n">
        <v>9</v>
      </c>
      <c r="H1168" t="n">
        <v>3.3324</v>
      </c>
      <c r="I1168" t="n">
        <v>8.4</v>
      </c>
      <c r="J1168" t="n">
        <v>60.7</v>
      </c>
      <c r="K1168" t="str">
        <f>=IF(MOD(A1168,10)&lt;7,"train","test")</f>
      </c>
      <c r="L1168" s="5" t="str">
        <f>=$P$6+$P$7*D1168+$P$8*E1168+$P$9*F1168+$P$10*G1168+$P$11*H1168+$P$12*I1168</f>
      </c>
      <c r="M1168" s="5" t="str">
        <f>=(J1168-L1168)^2</f>
      </c>
    </row>
    <row r="1169">
      <c r="A1169" t="n">
        <v>123457</v>
      </c>
      <c r="B1169" t="s">
        <v>849</v>
      </c>
      <c r="C1169" t="s">
        <v>163</v>
      </c>
      <c r="D1169" t="n">
        <v>42</v>
      </c>
      <c r="E1169" t="n">
        <v>28453</v>
      </c>
      <c r="F1169" t="n">
        <v>62</v>
      </c>
      <c r="G1169" t="n">
        <v>15</v>
      </c>
      <c r="H1169" t="n">
        <v>3.0394</v>
      </c>
      <c r="I1169" t="n">
        <v>6.9</v>
      </c>
      <c r="J1169" t="n">
        <v>41.7</v>
      </c>
      <c r="K1169" t="str">
        <f>=IF(MOD(A1169,10)&lt;7,"train","test")</f>
      </c>
      <c r="L1169" s="5" t="str">
        <f>=$P$6+$P$7*D1169+$P$8*E1169+$P$9*F1169+$P$10*G1169+$P$11*H1169+$P$12*I1169</f>
      </c>
      <c r="M1169" s="5" t="str">
        <f>=(J1169-L1169)^2</f>
      </c>
    </row>
    <row r="1170">
      <c r="A1170" t="n">
        <v>125727</v>
      </c>
      <c r="B1170" t="s">
        <v>902</v>
      </c>
      <c r="C1170" t="s">
        <v>163</v>
      </c>
      <c r="D1170" t="n">
        <v>19</v>
      </c>
      <c r="E1170" t="n">
        <v>36412</v>
      </c>
      <c r="F1170" t="n">
        <v>87</v>
      </c>
      <c r="G1170" t="n">
        <v>10</v>
      </c>
      <c r="H1170" t="n">
        <v>3.1332</v>
      </c>
      <c r="I1170" t="n">
        <v>6.8</v>
      </c>
      <c r="J1170" t="n">
        <v>70.1</v>
      </c>
      <c r="K1170" t="str">
        <f>=IF(MOD(A1170,10)&lt;7,"train","test")</f>
      </c>
      <c r="L1170" s="5" t="str">
        <f>=$P$6+$P$7*D1170+$P$8*E1170+$P$9*F1170+$P$10*G1170+$P$11*H1170+$P$12*I1170</f>
      </c>
      <c r="M1170" s="5" t="str">
        <f>=(J1170-L1170)^2</f>
      </c>
    </row>
    <row r="1171">
      <c r="A1171" t="n">
        <v>125897</v>
      </c>
      <c r="B1171" t="s">
        <v>904</v>
      </c>
      <c r="C1171" t="s">
        <v>163</v>
      </c>
      <c r="D1171" t="n">
        <v>49</v>
      </c>
      <c r="E1171" t="n">
        <v>31257</v>
      </c>
      <c r="F1171" t="n">
        <v>80</v>
      </c>
      <c r="G1171" t="n">
        <v>9</v>
      </c>
      <c r="H1171" t="n">
        <v>3.0175</v>
      </c>
      <c r="I1171" t="n">
        <v>12.4</v>
      </c>
      <c r="J1171" t="n">
        <v>54.8</v>
      </c>
      <c r="K1171" t="str">
        <f>=IF(MOD(A1171,10)&lt;7,"train","test")</f>
      </c>
      <c r="L1171" s="5" t="str">
        <f>=$P$6+$P$7*D1171+$P$8*E1171+$P$9*F1171+$P$10*G1171+$P$11*H1171+$P$12*I1171</f>
      </c>
      <c r="M1171" s="5" t="str">
        <f>=(J1171-L1171)^2</f>
      </c>
    </row>
    <row r="1172">
      <c r="A1172" t="n">
        <v>126669</v>
      </c>
      <c r="B1172" t="s">
        <v>928</v>
      </c>
      <c r="C1172" t="s">
        <v>163</v>
      </c>
      <c r="D1172" t="n">
        <v>33</v>
      </c>
      <c r="E1172" t="n">
        <v>26770</v>
      </c>
      <c r="F1172" t="n">
        <v>79</v>
      </c>
      <c r="G1172" t="n">
        <v>15</v>
      </c>
      <c r="H1172" t="n">
        <v>4.2216</v>
      </c>
      <c r="I1172" t="n">
        <v>3.8</v>
      </c>
      <c r="J1172" t="n">
        <v>55.6</v>
      </c>
      <c r="K1172" t="str">
        <f>=IF(MOD(A1172,10)&lt;7,"train","test")</f>
      </c>
      <c r="L1172" s="5" t="str">
        <f>=$P$6+$P$7*D1172+$P$8*E1172+$P$9*F1172+$P$10*G1172+$P$11*H1172+$P$12*I1172</f>
      </c>
      <c r="M1172" s="5" t="str">
        <f>=(J1172-L1172)^2</f>
      </c>
    </row>
    <row r="1173">
      <c r="A1173" t="n">
        <v>126678</v>
      </c>
      <c r="B1173" t="s">
        <v>930</v>
      </c>
      <c r="C1173" t="s">
        <v>163</v>
      </c>
      <c r="D1173" t="n">
        <v>14</v>
      </c>
      <c r="E1173" t="n">
        <v>35281</v>
      </c>
      <c r="F1173" t="n">
        <v>95</v>
      </c>
      <c r="G1173" t="n">
        <v>9</v>
      </c>
      <c r="H1173" t="n">
        <v>3.3858</v>
      </c>
      <c r="I1173" t="n">
        <v>4.5</v>
      </c>
      <c r="J1173" t="n">
        <v>86</v>
      </c>
      <c r="K1173" t="str">
        <f>=IF(MOD(A1173,10)&lt;7,"train","test")</f>
      </c>
      <c r="L1173" s="5" t="str">
        <f>=$P$6+$P$7*D1173+$P$8*E1173+$P$9*F1173+$P$10*G1173+$P$11*H1173+$P$12*I1173</f>
      </c>
      <c r="M1173" s="5" t="str">
        <f>=(J1173-L1173)^2</f>
      </c>
    </row>
    <row r="1174">
      <c r="A1174" t="n">
        <v>126818</v>
      </c>
      <c r="B1174" t="s">
        <v>940</v>
      </c>
      <c r="C1174" t="s">
        <v>149</v>
      </c>
      <c r="D1174" t="n">
        <v>19</v>
      </c>
      <c r="E1174" t="n">
        <v>19828</v>
      </c>
      <c r="F1174" t="n">
        <v>85</v>
      </c>
      <c r="G1174" t="n">
        <v>17</v>
      </c>
      <c r="H1174" t="n">
        <v>4.5665</v>
      </c>
      <c r="I1174" t="n">
        <v>3.2</v>
      </c>
      <c r="J1174" t="n">
        <v>66.9</v>
      </c>
      <c r="K1174" t="str">
        <f>=IF(MOD(A1174,10)&lt;7,"train","test")</f>
      </c>
      <c r="L1174" s="5" t="str">
        <f>=$P$6+$P$7*D1174+$P$8*E1174+$P$9*F1174+$P$10*G1174+$P$11*H1174+$P$12*I1174</f>
      </c>
      <c r="M1174" s="5" t="str">
        <f>=(J1174-L1174)^2</f>
      </c>
    </row>
    <row r="1175">
      <c r="A1175" t="n">
        <v>126827</v>
      </c>
      <c r="B1175" t="s">
        <v>942</v>
      </c>
      <c r="C1175" t="s">
        <v>189</v>
      </c>
      <c r="D1175" t="n">
        <v>68</v>
      </c>
      <c r="E1175" t="n">
        <v>14784</v>
      </c>
      <c r="F1175" t="n">
        <v>44</v>
      </c>
      <c r="G1175" t="n">
        <v>29</v>
      </c>
      <c r="H1175" t="n">
        <v>4.69</v>
      </c>
      <c r="I1175" t="n">
        <v>0.8</v>
      </c>
      <c r="J1175" t="n">
        <v>13.5</v>
      </c>
      <c r="K1175" t="str">
        <f>=IF(MOD(A1175,10)&lt;7,"train","test")</f>
      </c>
      <c r="L1175" s="5" t="str">
        <f>=$P$6+$P$7*D1175+$P$8*E1175+$P$9*F1175+$P$10*G1175+$P$11*H1175+$P$12*I1175</f>
      </c>
      <c r="M1175" s="5" t="str">
        <f>=(J1175-L1175)^2</f>
      </c>
    </row>
    <row r="1176">
      <c r="A1176" t="n">
        <v>127918</v>
      </c>
      <c r="B1176" t="s">
        <v>975</v>
      </c>
      <c r="C1176" t="s">
        <v>163</v>
      </c>
      <c r="D1176" t="n">
        <v>26</v>
      </c>
      <c r="E1176" t="n">
        <v>25062</v>
      </c>
      <c r="F1176" t="n">
        <v>75</v>
      </c>
      <c r="G1176" t="n">
        <v>9</v>
      </c>
      <c r="H1176" t="n">
        <v>3.7692</v>
      </c>
      <c r="I1176" t="n">
        <v>5.9</v>
      </c>
      <c r="J1176" t="n">
        <v>60.9</v>
      </c>
      <c r="K1176" t="str">
        <f>=IF(MOD(A1176,10)&lt;7,"train","test")</f>
      </c>
      <c r="L1176" s="5" t="str">
        <f>=$P$6+$P$7*D1176+$P$8*E1176+$P$9*F1176+$P$10*G1176+$P$11*H1176+$P$12*I1176</f>
      </c>
      <c r="M1176" s="5" t="str">
        <f>=(J1176-L1176)^2</f>
      </c>
    </row>
    <row r="1177">
      <c r="A1177" t="n">
        <v>128498</v>
      </c>
      <c r="B1177" t="s">
        <v>990</v>
      </c>
      <c r="C1177" t="s">
        <v>163</v>
      </c>
      <c r="D1177" t="n">
        <v>47</v>
      </c>
      <c r="E1177" t="n">
        <v>30179</v>
      </c>
      <c r="F1177" t="n">
        <v>75</v>
      </c>
      <c r="G1177" t="n">
        <v>15</v>
      </c>
      <c r="H1177" t="n">
        <v>3.2066</v>
      </c>
      <c r="I1177" t="n">
        <v>2</v>
      </c>
      <c r="J1177" t="n">
        <v>46.3</v>
      </c>
      <c r="K1177" t="str">
        <f>=IF(MOD(A1177,10)&lt;7,"train","test")</f>
      </c>
      <c r="L1177" s="5" t="str">
        <f>=$P$6+$P$7*D1177+$P$8*E1177+$P$9*F1177+$P$10*G1177+$P$11*H1177+$P$12*I1177</f>
      </c>
      <c r="M1177" s="5" t="str">
        <f>=(J1177-L1177)^2</f>
      </c>
    </row>
    <row r="1178">
      <c r="A1178" t="n">
        <v>130697</v>
      </c>
      <c r="B1178" t="s">
        <v>1044</v>
      </c>
      <c r="C1178" t="s">
        <v>163</v>
      </c>
      <c r="D1178" t="n">
        <v>15</v>
      </c>
      <c r="E1178" t="n">
        <v>20463</v>
      </c>
      <c r="F1178" t="n">
        <v>95</v>
      </c>
      <c r="G1178" t="n">
        <v>7</v>
      </c>
      <c r="H1178" t="n">
        <v>3.5879</v>
      </c>
      <c r="I1178" t="n">
        <v>8.1</v>
      </c>
      <c r="J1178" t="n">
        <v>91.6</v>
      </c>
      <c r="K1178" t="str">
        <f>=IF(MOD(A1178,10)&lt;7,"train","test")</f>
      </c>
      <c r="L1178" s="5" t="str">
        <f>=$P$6+$P$7*D1178+$P$8*E1178+$P$9*F1178+$P$10*G1178+$P$11*H1178+$P$12*I1178</f>
      </c>
      <c r="M1178" s="5" t="str">
        <f>=(J1178-L1178)^2</f>
      </c>
    </row>
    <row r="1179">
      <c r="A1179" t="n">
        <v>130989</v>
      </c>
      <c r="B1179" t="s">
        <v>1058</v>
      </c>
      <c r="C1179" t="s">
        <v>163</v>
      </c>
      <c r="D1179" t="n">
        <v>39</v>
      </c>
      <c r="E1179" t="n">
        <v>17417</v>
      </c>
      <c r="F1179" t="n">
        <v>77</v>
      </c>
      <c r="G1179" t="n">
        <v>18</v>
      </c>
      <c r="H1179" t="n">
        <v>3.1055</v>
      </c>
      <c r="I1179" t="n">
        <v>1.9</v>
      </c>
      <c r="J1179" t="n">
        <v>57.2</v>
      </c>
      <c r="K1179" t="str">
        <f>=IF(MOD(A1179,10)&lt;7,"train","test")</f>
      </c>
      <c r="L1179" s="5" t="str">
        <f>=$P$6+$P$7*D1179+$P$8*E1179+$P$9*F1179+$P$10*G1179+$P$11*H1179+$P$12*I1179</f>
      </c>
      <c r="M1179" s="5" t="str">
        <f>=(J1179-L1179)^2</f>
      </c>
    </row>
    <row r="1180">
      <c r="A1180" t="n">
        <v>131159</v>
      </c>
      <c r="B1180" t="s">
        <v>1062</v>
      </c>
      <c r="C1180" t="s">
        <v>163</v>
      </c>
      <c r="D1180" t="n">
        <v>13</v>
      </c>
      <c r="E1180" t="n">
        <v>40189</v>
      </c>
      <c r="F1180" t="n">
        <v>86</v>
      </c>
      <c r="G1180" t="n">
        <v>10</v>
      </c>
      <c r="H1180" t="n">
        <v>4.2106</v>
      </c>
      <c r="I1180" t="n">
        <v>6</v>
      </c>
      <c r="J1180" t="n">
        <v>78.5</v>
      </c>
      <c r="K1180" t="str">
        <f>=IF(MOD(A1180,10)&lt;7,"train","test")</f>
      </c>
      <c r="L1180" s="5" t="str">
        <f>=$P$6+$P$7*D1180+$P$8*E1180+$P$9*F1180+$P$10*G1180+$P$11*H1180+$P$12*I1180</f>
      </c>
      <c r="M1180" s="5" t="str">
        <f>=(J1180-L1180)^2</f>
      </c>
    </row>
    <row r="1181">
      <c r="A1181" t="n">
        <v>131399</v>
      </c>
      <c r="B1181" t="s">
        <v>1066</v>
      </c>
      <c r="C1181" t="s">
        <v>149</v>
      </c>
      <c r="D1181" t="n">
        <v>43</v>
      </c>
      <c r="E1181" t="n">
        <v>14287</v>
      </c>
      <c r="F1181" t="n">
        <v>67</v>
      </c>
      <c r="G1181" t="n">
        <v>6</v>
      </c>
      <c r="H1181" t="n">
        <v>3.6764</v>
      </c>
      <c r="I1181" t="n">
        <v>1.7</v>
      </c>
      <c r="J1181" t="n">
        <v>39.5</v>
      </c>
      <c r="K1181" t="str">
        <f>=IF(MOD(A1181,10)&lt;7,"train","test")</f>
      </c>
      <c r="L1181" s="5" t="str">
        <f>=$P$6+$P$7*D1181+$P$8*E1181+$P$9*F1181+$P$10*G1181+$P$11*H1181+$P$12*I1181</f>
      </c>
      <c r="M1181" s="5" t="str">
        <f>=(J1181-L1181)^2</f>
      </c>
    </row>
    <row r="1182">
      <c r="A1182" t="n">
        <v>131469</v>
      </c>
      <c r="B1182" t="s">
        <v>1069</v>
      </c>
      <c r="C1182" t="s">
        <v>163</v>
      </c>
      <c r="D1182" t="n">
        <v>15</v>
      </c>
      <c r="E1182" t="n">
        <v>45466</v>
      </c>
      <c r="F1182" t="n">
        <v>92</v>
      </c>
      <c r="G1182" t="n">
        <v>12</v>
      </c>
      <c r="H1182" t="n">
        <v>4.4644</v>
      </c>
      <c r="I1182" t="n">
        <v>13.1</v>
      </c>
      <c r="J1182" t="n">
        <v>85.2</v>
      </c>
      <c r="K1182" t="str">
        <f>=IF(MOD(A1182,10)&lt;7,"train","test")</f>
      </c>
      <c r="L1182" s="5" t="str">
        <f>=$P$6+$P$7*D1182+$P$8*E1182+$P$9*F1182+$P$10*G1182+$P$11*H1182+$P$12*I1182</f>
      </c>
      <c r="M1182" s="5" t="str">
        <f>=(J1182-L1182)^2</f>
      </c>
    </row>
    <row r="1183">
      <c r="A1183" t="n">
        <v>132408</v>
      </c>
      <c r="B1183" t="s">
        <v>1079</v>
      </c>
      <c r="C1183" t="s">
        <v>163</v>
      </c>
      <c r="D1183" t="n">
        <v>34</v>
      </c>
      <c r="E1183" t="n">
        <v>8904</v>
      </c>
      <c r="F1183" t="n">
        <v>84</v>
      </c>
      <c r="G1183" t="n">
        <v>8</v>
      </c>
      <c r="H1183" t="n">
        <v>2.73</v>
      </c>
      <c r="I1183" t="n">
        <v>2</v>
      </c>
      <c r="J1183" t="n">
        <v>52.6</v>
      </c>
      <c r="K1183" t="str">
        <f>=IF(MOD(A1183,10)&lt;7,"train","test")</f>
      </c>
      <c r="L1183" s="5" t="str">
        <f>=$P$6+$P$7*D1183+$P$8*E1183+$P$9*F1183+$P$10*G1183+$P$11*H1183+$P$12*I1183</f>
      </c>
      <c r="M1183" s="5" t="str">
        <f>=(J1183-L1183)^2</f>
      </c>
    </row>
    <row r="1184">
      <c r="A1184" t="n">
        <v>132657</v>
      </c>
      <c r="B1184" t="s">
        <v>1085</v>
      </c>
      <c r="C1184" t="s">
        <v>163</v>
      </c>
      <c r="D1184" t="n">
        <v>23</v>
      </c>
      <c r="E1184" t="n">
        <v>39582</v>
      </c>
      <c r="F1184" t="n">
        <v>71</v>
      </c>
      <c r="G1184" t="n">
        <v>16</v>
      </c>
      <c r="H1184" t="n">
        <v>3.6187</v>
      </c>
      <c r="I1184" t="n">
        <v>1.7</v>
      </c>
      <c r="J1184" t="n">
        <v>52.7</v>
      </c>
      <c r="K1184" t="str">
        <f>=IF(MOD(A1184,10)&lt;7,"train","test")</f>
      </c>
      <c r="L1184" s="5" t="str">
        <f>=$P$6+$P$7*D1184+$P$8*E1184+$P$9*F1184+$P$10*G1184+$P$11*H1184+$P$12*I1184</f>
      </c>
      <c r="M1184" s="5" t="str">
        <f>=(J1184-L1184)^2</f>
      </c>
    </row>
    <row r="1185">
      <c r="A1185" t="n">
        <v>132879</v>
      </c>
      <c r="B1185" t="s">
        <v>1095</v>
      </c>
      <c r="C1185" t="s">
        <v>163</v>
      </c>
      <c r="D1185" t="n">
        <v>46</v>
      </c>
      <c r="E1185" t="n">
        <v>21149</v>
      </c>
      <c r="F1185" t="n">
        <v>48</v>
      </c>
      <c r="G1185" t="n">
        <v>10</v>
      </c>
      <c r="H1185" t="n">
        <v>2.2577</v>
      </c>
      <c r="I1185" t="n">
        <v>0.6</v>
      </c>
      <c r="J1185" t="n">
        <v>23.6</v>
      </c>
      <c r="K1185" t="str">
        <f>=IF(MOD(A1185,10)&lt;7,"train","test")</f>
      </c>
      <c r="L1185" s="5" t="str">
        <f>=$P$6+$P$7*D1185+$P$8*E1185+$P$9*F1185+$P$10*G1185+$P$11*H1185+$P$12*I1185</f>
      </c>
      <c r="M1185" s="5" t="str">
        <f>=(J1185-L1185)^2</f>
      </c>
    </row>
    <row r="1186">
      <c r="A1186" t="n">
        <v>133669</v>
      </c>
      <c r="B1186" t="s">
        <v>1116</v>
      </c>
      <c r="C1186" t="s">
        <v>149</v>
      </c>
      <c r="D1186" t="n">
        <v>35</v>
      </c>
      <c r="E1186" t="n">
        <v>9839</v>
      </c>
      <c r="F1186" t="n">
        <v>84</v>
      </c>
      <c r="G1186" t="n">
        <v>23</v>
      </c>
      <c r="H1186" t="n">
        <v>4.5586</v>
      </c>
      <c r="I1186" t="n">
        <v>4.3</v>
      </c>
      <c r="J1186" t="n">
        <v>64.3</v>
      </c>
      <c r="K1186" t="str">
        <f>=IF(MOD(A1186,10)&lt;7,"train","test")</f>
      </c>
      <c r="L1186" s="5" t="str">
        <f>=$P$6+$P$7*D1186+$P$8*E1186+$P$9*F1186+$P$10*G1186+$P$11*H1186+$P$12*I1186</f>
      </c>
      <c r="M1186" s="5" t="str">
        <f>=(J1186-L1186)^2</f>
      </c>
    </row>
    <row r="1187">
      <c r="A1187" t="n">
        <v>133809</v>
      </c>
      <c r="B1187" t="s">
        <v>1120</v>
      </c>
      <c r="C1187" t="s">
        <v>163</v>
      </c>
      <c r="D1187" t="n">
        <v>21</v>
      </c>
      <c r="E1187" t="n">
        <v>23885</v>
      </c>
      <c r="F1187" t="n">
        <v>77</v>
      </c>
      <c r="G1187" t="n">
        <v>13</v>
      </c>
      <c r="H1187" t="n">
        <v>2.8102</v>
      </c>
      <c r="I1187" t="n">
        <v>2.5</v>
      </c>
      <c r="J1187" t="n">
        <v>47.6</v>
      </c>
      <c r="K1187" t="str">
        <f>=IF(MOD(A1187,10)&lt;7,"train","test")</f>
      </c>
      <c r="L1187" s="5" t="str">
        <f>=$P$6+$P$7*D1187+$P$8*E1187+$P$9*F1187+$P$10*G1187+$P$11*H1187+$P$12*I1187</f>
      </c>
      <c r="M1187" s="5" t="str">
        <f>=(J1187-L1187)^2</f>
      </c>
    </row>
    <row r="1188">
      <c r="A1188" t="n">
        <v>133979</v>
      </c>
      <c r="B1188" t="s">
        <v>1132</v>
      </c>
      <c r="C1188" t="s">
        <v>163</v>
      </c>
      <c r="D1188" t="n">
        <v>66</v>
      </c>
      <c r="E1188" t="n">
        <v>18366</v>
      </c>
      <c r="F1188" t="n">
        <v>57</v>
      </c>
      <c r="G1188" t="n">
        <v>16</v>
      </c>
      <c r="H1188" t="n">
        <v>3.1383</v>
      </c>
      <c r="I1188" t="n">
        <v>0.1</v>
      </c>
      <c r="J1188" t="n">
        <v>27.6</v>
      </c>
      <c r="K1188" t="str">
        <f>=IF(MOD(A1188,10)&lt;7,"train","test")</f>
      </c>
      <c r="L1188" s="5" t="str">
        <f>=$P$6+$P$7*D1188+$P$8*E1188+$P$9*F1188+$P$10*G1188+$P$11*H1188+$P$12*I1188</f>
      </c>
      <c r="M1188" s="5" t="str">
        <f>=(J1188-L1188)^2</f>
      </c>
    </row>
    <row r="1189">
      <c r="A1189" t="n">
        <v>134079</v>
      </c>
      <c r="B1189" t="s">
        <v>1137</v>
      </c>
      <c r="C1189" t="s">
        <v>163</v>
      </c>
      <c r="D1189" t="n">
        <v>26</v>
      </c>
      <c r="E1189" t="n">
        <v>30462</v>
      </c>
      <c r="F1189" t="n">
        <v>78</v>
      </c>
      <c r="G1189" t="n">
        <v>10</v>
      </c>
      <c r="H1189" t="n">
        <v>3.5417</v>
      </c>
      <c r="I1189" t="n">
        <v>2.5</v>
      </c>
      <c r="J1189" t="n">
        <v>69.3</v>
      </c>
      <c r="K1189" t="str">
        <f>=IF(MOD(A1189,10)&lt;7,"train","test")</f>
      </c>
      <c r="L1189" s="5" t="str">
        <f>=$P$6+$P$7*D1189+$P$8*E1189+$P$9*F1189+$P$10*G1189+$P$11*H1189+$P$12*I1189</f>
      </c>
      <c r="M1189" s="5" t="str">
        <f>=(J1189-L1189)^2</f>
      </c>
    </row>
    <row r="1190">
      <c r="A1190" t="n">
        <v>134097</v>
      </c>
      <c r="B1190" t="s">
        <v>1139</v>
      </c>
      <c r="C1190" t="s">
        <v>149</v>
      </c>
      <c r="D1190" t="n">
        <v>24</v>
      </c>
      <c r="E1190" t="n">
        <v>14903</v>
      </c>
      <c r="F1190" t="n">
        <v>96</v>
      </c>
      <c r="G1190" t="n">
        <v>17</v>
      </c>
      <c r="H1190" t="n">
        <v>4.698</v>
      </c>
      <c r="I1190" t="n">
        <v>3.4</v>
      </c>
      <c r="J1190" t="n">
        <v>83</v>
      </c>
      <c r="K1190" t="str">
        <f>=IF(MOD(A1190,10)&lt;7,"train","test")</f>
      </c>
      <c r="L1190" s="5" t="str">
        <f>=$P$6+$P$7*D1190+$P$8*E1190+$P$9*F1190+$P$10*G1190+$P$11*H1190+$P$12*I1190</f>
      </c>
      <c r="M1190" s="5" t="str">
        <f>=(J1190-L1190)^2</f>
      </c>
    </row>
    <row r="1191">
      <c r="A1191" t="n">
        <v>134237</v>
      </c>
      <c r="B1191" t="s">
        <v>1143</v>
      </c>
      <c r="C1191" t="s">
        <v>189</v>
      </c>
      <c r="D1191" t="n">
        <v>57</v>
      </c>
      <c r="E1191" t="n">
        <v>30879</v>
      </c>
      <c r="F1191" t="n">
        <v>64</v>
      </c>
      <c r="G1191" t="n">
        <v>31</v>
      </c>
      <c r="H1191" t="n">
        <v>4.5858</v>
      </c>
      <c r="I1191" t="n">
        <v>1.6</v>
      </c>
      <c r="J1191" t="n">
        <v>49.9</v>
      </c>
      <c r="K1191" t="str">
        <f>=IF(MOD(A1191,10)&lt;7,"train","test")</f>
      </c>
      <c r="L1191" s="5" t="str">
        <f>=$P$6+$P$7*D1191+$P$8*E1191+$P$9*F1191+$P$10*G1191+$P$11*H1191+$P$12*I1191</f>
      </c>
      <c r="M1191" s="5" t="str">
        <f>=(J1191-L1191)^2</f>
      </c>
    </row>
    <row r="1192">
      <c r="A1192" t="n">
        <v>137847</v>
      </c>
      <c r="B1192" t="s">
        <v>1243</v>
      </c>
      <c r="C1192" t="s">
        <v>163</v>
      </c>
      <c r="D1192" t="n">
        <v>16</v>
      </c>
      <c r="E1192" t="n">
        <v>35975</v>
      </c>
      <c r="F1192" t="n">
        <v>80</v>
      </c>
      <c r="G1192" t="n">
        <v>17</v>
      </c>
      <c r="H1192" t="n">
        <v>4.0707</v>
      </c>
      <c r="I1192" t="n">
        <v>1.6</v>
      </c>
      <c r="J1192" t="n">
        <v>61.9</v>
      </c>
      <c r="K1192" t="str">
        <f>=IF(MOD(A1192,10)&lt;7,"train","test")</f>
      </c>
      <c r="L1192" s="5" t="str">
        <f>=$P$6+$P$7*D1192+$P$8*E1192+$P$9*F1192+$P$10*G1192+$P$11*H1192+$P$12*I1192</f>
      </c>
      <c r="M1192" s="5" t="str">
        <f>=(J1192-L1192)^2</f>
      </c>
    </row>
    <row r="1193">
      <c r="A1193" t="n">
        <v>138558</v>
      </c>
      <c r="B1193" t="s">
        <v>1266</v>
      </c>
      <c r="C1193" t="s">
        <v>149</v>
      </c>
      <c r="D1193" t="n">
        <v>34</v>
      </c>
      <c r="E1193" t="n">
        <v>6923</v>
      </c>
      <c r="F1193" t="n">
        <v>69</v>
      </c>
      <c r="G1193" t="n">
        <v>23</v>
      </c>
      <c r="H1193" t="n">
        <v>3.6268</v>
      </c>
      <c r="I1193" t="n">
        <v>1.3</v>
      </c>
      <c r="J1193" t="n">
        <v>28.1</v>
      </c>
      <c r="K1193" t="str">
        <f>=IF(MOD(A1193,10)&lt;7,"train","test")</f>
      </c>
      <c r="L1193" s="5" t="str">
        <f>=$P$6+$P$7*D1193+$P$8*E1193+$P$9*F1193+$P$10*G1193+$P$11*H1193+$P$12*I1193</f>
      </c>
      <c r="M1193" s="5" t="str">
        <f>=(J1193-L1193)^2</f>
      </c>
    </row>
    <row r="1194">
      <c r="A1194" t="n">
        <v>138868</v>
      </c>
      <c r="B1194" t="s">
        <v>1283</v>
      </c>
      <c r="C1194" t="s">
        <v>163</v>
      </c>
      <c r="D1194" t="n">
        <v>32</v>
      </c>
      <c r="E1194" t="n">
        <v>22622</v>
      </c>
      <c r="F1194" t="n">
        <v>71</v>
      </c>
      <c r="G1194" t="n">
        <v>13</v>
      </c>
      <c r="H1194" t="n">
        <v>3.6221</v>
      </c>
      <c r="I1194" t="n">
        <v>1.8</v>
      </c>
      <c r="J1194" t="n">
        <v>50.8</v>
      </c>
      <c r="K1194" t="str">
        <f>=IF(MOD(A1194,10)&lt;7,"train","test")</f>
      </c>
      <c r="L1194" s="5" t="str">
        <f>=$P$6+$P$7*D1194+$P$8*E1194+$P$9*F1194+$P$10*G1194+$P$11*H1194+$P$12*I1194</f>
      </c>
      <c r="M1194" s="5" t="str">
        <f>=(J1194-L1194)^2</f>
      </c>
    </row>
    <row r="1195">
      <c r="A1195" t="n">
        <v>138947</v>
      </c>
      <c r="B1195" t="s">
        <v>1288</v>
      </c>
      <c r="C1195" t="s">
        <v>163</v>
      </c>
      <c r="D1195" t="n">
        <v>69</v>
      </c>
      <c r="E1195" t="n">
        <v>29736</v>
      </c>
      <c r="F1195" t="n">
        <v>69</v>
      </c>
      <c r="G1195" t="n">
        <v>16</v>
      </c>
      <c r="H1195" t="n">
        <v>3.6359</v>
      </c>
      <c r="I1195" t="n">
        <v>0.1</v>
      </c>
      <c r="J1195" t="n">
        <v>47.8</v>
      </c>
      <c r="K1195" t="str">
        <f>=IF(MOD(A1195,10)&lt;7,"train","test")</f>
      </c>
      <c r="L1195" s="5" t="str">
        <f>=$P$6+$P$7*D1195+$P$8*E1195+$P$9*F1195+$P$10*G1195+$P$11*H1195+$P$12*I1195</f>
      </c>
      <c r="M1195" s="5" t="str">
        <f>=(J1195-L1195)^2</f>
      </c>
    </row>
    <row r="1196">
      <c r="A1196" t="n">
        <v>139199</v>
      </c>
      <c r="B1196" t="s">
        <v>1294</v>
      </c>
      <c r="C1196" t="s">
        <v>163</v>
      </c>
      <c r="D1196" t="n">
        <v>47</v>
      </c>
      <c r="E1196" t="n">
        <v>20860</v>
      </c>
      <c r="F1196" t="n">
        <v>62</v>
      </c>
      <c r="G1196" t="n">
        <v>11</v>
      </c>
      <c r="H1196" t="n">
        <v>3.5128</v>
      </c>
      <c r="I1196" t="n">
        <v>2.6</v>
      </c>
      <c r="J1196" t="n">
        <v>36.8</v>
      </c>
      <c r="K1196" t="str">
        <f>=IF(MOD(A1196,10)&lt;7,"train","test")</f>
      </c>
      <c r="L1196" s="5" t="str">
        <f>=$P$6+$P$7*D1196+$P$8*E1196+$P$9*F1196+$P$10*G1196+$P$11*H1196+$P$12*I1196</f>
      </c>
      <c r="M1196" s="5" t="str">
        <f>=(J1196-L1196)^2</f>
      </c>
    </row>
    <row r="1197">
      <c r="A1197" t="n">
        <v>139658</v>
      </c>
      <c r="B1197" t="s">
        <v>1320</v>
      </c>
      <c r="C1197" t="s">
        <v>163</v>
      </c>
      <c r="D1197" t="n">
        <v>18</v>
      </c>
      <c r="E1197" t="n">
        <v>27986</v>
      </c>
      <c r="F1197" t="n">
        <v>96</v>
      </c>
      <c r="G1197" t="n">
        <v>9</v>
      </c>
      <c r="H1197" t="n">
        <v>4.2058</v>
      </c>
      <c r="I1197" t="n">
        <v>23.2</v>
      </c>
      <c r="J1197" t="n">
        <v>91.8</v>
      </c>
      <c r="K1197" t="str">
        <f>=IF(MOD(A1197,10)&lt;7,"train","test")</f>
      </c>
      <c r="L1197" s="5" t="str">
        <f>=$P$6+$P$7*D1197+$P$8*E1197+$P$9*F1197+$P$10*G1197+$P$11*H1197+$P$12*I1197</f>
      </c>
      <c r="M1197" s="5" t="str">
        <f>=(J1197-L1197)^2</f>
      </c>
    </row>
    <row r="1198">
      <c r="A1198" t="n">
        <v>139719</v>
      </c>
      <c r="B1198" t="s">
        <v>1322</v>
      </c>
      <c r="C1198" t="s">
        <v>149</v>
      </c>
      <c r="D1198" t="n">
        <v>72</v>
      </c>
      <c r="E1198" t="n">
        <v>11457</v>
      </c>
      <c r="F1198" t="n">
        <v>73</v>
      </c>
      <c r="G1198" t="n">
        <v>18</v>
      </c>
      <c r="H1198" t="n">
        <v>3.4586</v>
      </c>
      <c r="I1198" t="n">
        <v>0.5</v>
      </c>
      <c r="J1198" t="n">
        <v>45.2</v>
      </c>
      <c r="K1198" t="str">
        <f>=IF(MOD(A1198,10)&lt;7,"train","test")</f>
      </c>
      <c r="L1198" s="5" t="str">
        <f>=$P$6+$P$7*D1198+$P$8*E1198+$P$9*F1198+$P$10*G1198+$P$11*H1198+$P$12*I1198</f>
      </c>
      <c r="M1198" s="5" t="str">
        <f>=(J1198-L1198)^2</f>
      </c>
    </row>
    <row r="1199">
      <c r="A1199" t="n">
        <v>139959</v>
      </c>
      <c r="B1199" t="s">
        <v>1333</v>
      </c>
      <c r="C1199" t="s">
        <v>149</v>
      </c>
      <c r="D1199" t="n">
        <v>17</v>
      </c>
      <c r="E1199" t="n">
        <v>16303</v>
      </c>
      <c r="F1199" t="n">
        <v>95</v>
      </c>
      <c r="G1199" t="n">
        <v>17</v>
      </c>
      <c r="H1199" t="n">
        <v>4.6504</v>
      </c>
      <c r="I1199" t="n">
        <v>11.9</v>
      </c>
      <c r="J1199" t="n">
        <v>87.2</v>
      </c>
      <c r="K1199" t="str">
        <f>=IF(MOD(A1199,10)&lt;7,"train","test")</f>
      </c>
      <c r="L1199" s="5" t="str">
        <f>=$P$6+$P$7*D1199+$P$8*E1199+$P$9*F1199+$P$10*G1199+$P$11*H1199+$P$12*I1199</f>
      </c>
      <c r="M1199" s="5" t="str">
        <f>=(J1199-L1199)^2</f>
      </c>
    </row>
    <row r="1200">
      <c r="A1200" t="n">
        <v>139968</v>
      </c>
      <c r="B1200" t="s">
        <v>1334</v>
      </c>
      <c r="C1200" t="s">
        <v>149</v>
      </c>
      <c r="D1200" t="n">
        <v>47</v>
      </c>
      <c r="E1200" t="n">
        <v>8255</v>
      </c>
      <c r="F1200" t="n">
        <v>48</v>
      </c>
      <c r="G1200" t="n">
        <v>21</v>
      </c>
      <c r="H1200" t="n">
        <v>3.5739</v>
      </c>
      <c r="I1200" t="n">
        <v>0.9</v>
      </c>
      <c r="J1200" t="n">
        <v>16</v>
      </c>
      <c r="K1200" t="str">
        <f>=IF(MOD(A1200,10)&lt;7,"train","test")</f>
      </c>
      <c r="L1200" s="5" t="str">
        <f>=$P$6+$P$7*D1200+$P$8*E1200+$P$9*F1200+$P$10*G1200+$P$11*H1200+$P$12*I1200</f>
      </c>
      <c r="M1200" s="5" t="str">
        <f>=(J1200-L1200)^2</f>
      </c>
    </row>
    <row r="1201">
      <c r="A1201" t="n">
        <v>140447</v>
      </c>
      <c r="B1201" t="s">
        <v>1351</v>
      </c>
      <c r="C1201" t="s">
        <v>163</v>
      </c>
      <c r="D1201" t="n">
        <v>33</v>
      </c>
      <c r="E1201" t="n">
        <v>24197</v>
      </c>
      <c r="F1201" t="n">
        <v>83</v>
      </c>
      <c r="G1201" t="n">
        <v>13</v>
      </c>
      <c r="H1201" t="n">
        <v>4.0132</v>
      </c>
      <c r="I1201" t="n">
        <v>7.7</v>
      </c>
      <c r="J1201" t="n">
        <v>73.4</v>
      </c>
      <c r="K1201" t="str">
        <f>=IF(MOD(A1201,10)&lt;7,"train","test")</f>
      </c>
      <c r="L1201" s="5" t="str">
        <f>=$P$6+$P$7*D1201+$P$8*E1201+$P$9*F1201+$P$10*G1201+$P$11*H1201+$P$12*I1201</f>
      </c>
      <c r="M1201" s="5" t="str">
        <f>=(J1201-L1201)^2</f>
      </c>
    </row>
    <row r="1202">
      <c r="A1202" t="n">
        <v>140818</v>
      </c>
      <c r="B1202" t="s">
        <v>1360</v>
      </c>
      <c r="C1202" t="s">
        <v>163</v>
      </c>
      <c r="D1202" t="n">
        <v>41</v>
      </c>
      <c r="E1202" t="n">
        <v>21599</v>
      </c>
      <c r="F1202" t="n">
        <v>77</v>
      </c>
      <c r="G1202" t="n">
        <v>12</v>
      </c>
      <c r="H1202" t="n">
        <v>3.3504</v>
      </c>
      <c r="I1202" t="n">
        <v>1.3</v>
      </c>
      <c r="J1202" t="n">
        <v>40.4</v>
      </c>
      <c r="K1202" t="str">
        <f>=IF(MOD(A1202,10)&lt;7,"train","test")</f>
      </c>
      <c r="L1202" s="5" t="str">
        <f>=$P$6+$P$7*D1202+$P$8*E1202+$P$9*F1202+$P$10*G1202+$P$11*H1202+$P$12*I1202</f>
      </c>
      <c r="M1202" s="5" t="str">
        <f>=(J1202-L1202)^2</f>
      </c>
    </row>
    <row r="1203">
      <c r="A1203" t="n">
        <v>140988</v>
      </c>
      <c r="B1203" t="s">
        <v>1368</v>
      </c>
      <c r="C1203" t="s">
        <v>163</v>
      </c>
      <c r="D1203" t="n">
        <v>37</v>
      </c>
      <c r="E1203" t="n">
        <v>16692</v>
      </c>
      <c r="F1203" t="n">
        <v>67</v>
      </c>
      <c r="G1203" t="n">
        <v>15</v>
      </c>
      <c r="H1203" t="n">
        <v>3.2785</v>
      </c>
      <c r="I1203" t="n">
        <v>1.3</v>
      </c>
      <c r="J1203" t="n">
        <v>36</v>
      </c>
      <c r="K1203" t="str">
        <f>=IF(MOD(A1203,10)&lt;7,"train","test")</f>
      </c>
      <c r="L1203" s="5" t="str">
        <f>=$P$6+$P$7*D1203+$P$8*E1203+$P$9*F1203+$P$10*G1203+$P$11*H1203+$P$12*I1203</f>
      </c>
      <c r="M1203" s="5" t="str">
        <f>=(J1203-L1203)^2</f>
      </c>
    </row>
    <row r="1204">
      <c r="A1204" t="n">
        <v>141167</v>
      </c>
      <c r="B1204" t="s">
        <v>1371</v>
      </c>
      <c r="C1204" t="s">
        <v>163</v>
      </c>
      <c r="D1204" t="n">
        <v>47</v>
      </c>
      <c r="E1204" t="n">
        <v>19087</v>
      </c>
      <c r="F1204" t="n">
        <v>64</v>
      </c>
      <c r="G1204" t="n">
        <v>11</v>
      </c>
      <c r="H1204" t="n">
        <v>3.2853</v>
      </c>
      <c r="I1204" t="n">
        <v>2</v>
      </c>
      <c r="J1204" t="n">
        <v>29</v>
      </c>
      <c r="K1204" t="str">
        <f>=IF(MOD(A1204,10)&lt;7,"train","test")</f>
      </c>
      <c r="L1204" s="5" t="str">
        <f>=$P$6+$P$7*D1204+$P$8*E1204+$P$9*F1204+$P$10*G1204+$P$11*H1204+$P$12*I1204</f>
      </c>
      <c r="M1204" s="5" t="str">
        <f>=(J1204-L1204)^2</f>
      </c>
    </row>
    <row r="1205">
      <c r="A1205" t="n">
        <v>141237</v>
      </c>
      <c r="B1205" t="s">
        <v>1375</v>
      </c>
      <c r="C1205" t="s">
        <v>163</v>
      </c>
      <c r="D1205" t="n">
        <v>10</v>
      </c>
      <c r="E1205" t="n">
        <v>22373</v>
      </c>
      <c r="F1205" t="n">
        <v>59</v>
      </c>
      <c r="G1205" t="n">
        <v>16</v>
      </c>
      <c r="H1205" t="n">
        <v>3.4984</v>
      </c>
      <c r="I1205" t="n">
        <v>2.5</v>
      </c>
      <c r="J1205" t="n">
        <v>41.1</v>
      </c>
      <c r="K1205" t="str">
        <f>=IF(MOD(A1205,10)&lt;7,"train","test")</f>
      </c>
      <c r="L1205" s="5" t="str">
        <f>=$P$6+$P$7*D1205+$P$8*E1205+$P$9*F1205+$P$10*G1205+$P$11*H1205+$P$12*I1205</f>
      </c>
      <c r="M1205" s="5" t="str">
        <f>=(J1205-L1205)^2</f>
      </c>
    </row>
    <row r="1206">
      <c r="A1206" t="n">
        <v>142328</v>
      </c>
      <c r="B1206" t="s">
        <v>1418</v>
      </c>
      <c r="C1206" t="s">
        <v>149</v>
      </c>
      <c r="D1206" t="n">
        <v>24</v>
      </c>
      <c r="E1206" t="n">
        <v>12508</v>
      </c>
      <c r="F1206" t="n">
        <v>64</v>
      </c>
      <c r="G1206" t="n">
        <v>16</v>
      </c>
      <c r="H1206" t="n">
        <v>3.6648</v>
      </c>
      <c r="I1206" t="n">
        <v>0.9</v>
      </c>
      <c r="J1206" t="n">
        <v>36.7</v>
      </c>
      <c r="K1206" t="str">
        <f>=IF(MOD(A1206,10)&lt;7,"train","test")</f>
      </c>
      <c r="L1206" s="5" t="str">
        <f>=$P$6+$P$7*D1206+$P$8*E1206+$P$9*F1206+$P$10*G1206+$P$11*H1206+$P$12*I1206</f>
      </c>
      <c r="M1206" s="5" t="str">
        <f>=(J1206-L1206)^2</f>
      </c>
    </row>
    <row r="1207">
      <c r="A1207" t="n">
        <v>142887</v>
      </c>
      <c r="B1207" t="s">
        <v>1435</v>
      </c>
      <c r="C1207" t="s">
        <v>189</v>
      </c>
      <c r="D1207" t="n">
        <v>63</v>
      </c>
      <c r="E1207" t="n">
        <v>32872</v>
      </c>
      <c r="F1207" t="n">
        <v>50</v>
      </c>
      <c r="G1207" t="n">
        <v>6</v>
      </c>
      <c r="H1207" t="n">
        <v>2.0645</v>
      </c>
      <c r="I1207" t="n">
        <v>9.5</v>
      </c>
      <c r="J1207" t="n">
        <v>45</v>
      </c>
      <c r="K1207" t="str">
        <f>=IF(MOD(A1207,10)&lt;7,"train","test")</f>
      </c>
      <c r="L1207" s="5" t="str">
        <f>=$P$6+$P$7*D1207+$P$8*E1207+$P$9*F1207+$P$10*G1207+$P$11*H1207+$P$12*I1207</f>
      </c>
      <c r="M1207" s="5" t="str">
        <f>=(J1207-L1207)^2</f>
      </c>
    </row>
    <row r="1208">
      <c r="A1208" t="n">
        <v>143048</v>
      </c>
      <c r="B1208" t="s">
        <v>1437</v>
      </c>
      <c r="C1208" t="s">
        <v>163</v>
      </c>
      <c r="D1208" t="n">
        <v>19</v>
      </c>
      <c r="E1208" t="n">
        <v>55485</v>
      </c>
      <c r="F1208" t="n">
        <v>82</v>
      </c>
      <c r="G1208" t="n">
        <v>10</v>
      </c>
      <c r="H1208" t="n">
        <v>3.5724</v>
      </c>
      <c r="I1208" t="n">
        <v>10.1</v>
      </c>
      <c r="J1208" t="n">
        <v>64</v>
      </c>
      <c r="K1208" t="str">
        <f>=IF(MOD(A1208,10)&lt;7,"train","test")</f>
      </c>
      <c r="L1208" s="5" t="str">
        <f>=$P$6+$P$7*D1208+$P$8*E1208+$P$9*F1208+$P$10*G1208+$P$11*H1208+$P$12*I1208</f>
      </c>
      <c r="M1208" s="5" t="str">
        <f>=(J1208-L1208)^2</f>
      </c>
    </row>
    <row r="1209">
      <c r="A1209" t="n">
        <v>143118</v>
      </c>
      <c r="B1209" t="s">
        <v>1440</v>
      </c>
      <c r="C1209" t="s">
        <v>163</v>
      </c>
      <c r="D1209" t="n">
        <v>43</v>
      </c>
      <c r="E1209" t="n">
        <v>19220</v>
      </c>
      <c r="F1209" t="n">
        <v>78</v>
      </c>
      <c r="G1209" t="n">
        <v>18</v>
      </c>
      <c r="H1209" t="n">
        <v>3.8456</v>
      </c>
      <c r="I1209" t="n">
        <v>3.5</v>
      </c>
      <c r="J1209" t="n">
        <v>58.3</v>
      </c>
      <c r="K1209" t="str">
        <f>=IF(MOD(A1209,10)&lt;7,"train","test")</f>
      </c>
      <c r="L1209" s="5" t="str">
        <f>=$P$6+$P$7*D1209+$P$8*E1209+$P$9*F1209+$P$10*G1209+$P$11*H1209+$P$12*I1209</f>
      </c>
      <c r="M1209" s="5" t="str">
        <f>=(J1209-L1209)^2</f>
      </c>
    </row>
    <row r="1210">
      <c r="A1210" t="n">
        <v>143288</v>
      </c>
      <c r="B1210" t="s">
        <v>1448</v>
      </c>
      <c r="C1210" t="s">
        <v>163</v>
      </c>
      <c r="D1210" t="n">
        <v>54</v>
      </c>
      <c r="E1210" t="n">
        <v>21349</v>
      </c>
      <c r="F1210" t="n">
        <v>58</v>
      </c>
      <c r="G1210" t="n">
        <v>9</v>
      </c>
      <c r="H1210" t="n">
        <v>2.6435</v>
      </c>
      <c r="I1210" t="n">
        <v>0.2</v>
      </c>
      <c r="J1210" t="n">
        <v>52.4</v>
      </c>
      <c r="K1210" t="str">
        <f>=IF(MOD(A1210,10)&lt;7,"train","test")</f>
      </c>
      <c r="L1210" s="5" t="str">
        <f>=$P$6+$P$7*D1210+$P$8*E1210+$P$9*F1210+$P$10*G1210+$P$11*H1210+$P$12*I1210</f>
      </c>
      <c r="M1210" s="5" t="str">
        <f>=(J1210-L1210)^2</f>
      </c>
    </row>
    <row r="1211">
      <c r="A1211" t="n">
        <v>143358</v>
      </c>
      <c r="B1211" t="s">
        <v>1451</v>
      </c>
      <c r="C1211" t="s">
        <v>163</v>
      </c>
      <c r="D1211" t="n">
        <v>29</v>
      </c>
      <c r="E1211" t="n">
        <v>24703</v>
      </c>
      <c r="F1211" t="n">
        <v>84</v>
      </c>
      <c r="G1211" t="n">
        <v>11</v>
      </c>
      <c r="H1211" t="n">
        <v>3.7774</v>
      </c>
      <c r="I1211" t="n">
        <v>4.4</v>
      </c>
      <c r="J1211" t="n">
        <v>72.1</v>
      </c>
      <c r="K1211" t="str">
        <f>=IF(MOD(A1211,10)&lt;7,"train","test")</f>
      </c>
      <c r="L1211" s="5" t="str">
        <f>=$P$6+$P$7*D1211+$P$8*E1211+$P$9*F1211+$P$10*G1211+$P$11*H1211+$P$12*I1211</f>
      </c>
      <c r="M1211" s="5" t="str">
        <f>=(J1211-L1211)^2</f>
      </c>
    </row>
    <row r="1212">
      <c r="A1212" t="n">
        <v>145619</v>
      </c>
      <c r="B1212" t="s">
        <v>1522</v>
      </c>
      <c r="C1212" t="s">
        <v>163</v>
      </c>
      <c r="D1212" t="n">
        <v>39</v>
      </c>
      <c r="E1212" t="n">
        <v>24570</v>
      </c>
      <c r="F1212" t="n">
        <v>69</v>
      </c>
      <c r="G1212" t="n">
        <v>13</v>
      </c>
      <c r="H1212" t="n">
        <v>3.6669</v>
      </c>
      <c r="I1212" t="n">
        <v>17.6</v>
      </c>
      <c r="J1212" t="n">
        <v>51</v>
      </c>
      <c r="K1212" t="str">
        <f>=IF(MOD(A1212,10)&lt;7,"train","test")</f>
      </c>
      <c r="L1212" s="5" t="str">
        <f>=$P$6+$P$7*D1212+$P$8*E1212+$P$9*F1212+$P$10*G1212+$P$11*H1212+$P$12*I1212</f>
      </c>
      <c r="M1212" s="5" t="str">
        <f>=(J1212-L1212)^2</f>
      </c>
    </row>
    <row r="1213">
      <c r="A1213" t="n">
        <v>145637</v>
      </c>
      <c r="B1213" t="s">
        <v>1525</v>
      </c>
      <c r="C1213" t="s">
        <v>149</v>
      </c>
      <c r="D1213" t="n">
        <v>24</v>
      </c>
      <c r="E1213" t="n">
        <v>14297</v>
      </c>
      <c r="F1213" t="n">
        <v>94</v>
      </c>
      <c r="G1213" t="n">
        <v>20</v>
      </c>
      <c r="H1213" t="n">
        <v>4.7953</v>
      </c>
      <c r="I1213" t="n">
        <v>21.6</v>
      </c>
      <c r="J1213" t="n">
        <v>84.9</v>
      </c>
      <c r="K1213" t="str">
        <f>=IF(MOD(A1213,10)&lt;7,"train","test")</f>
      </c>
      <c r="L1213" s="5" t="str">
        <f>=$P$6+$P$7*D1213+$P$8*E1213+$P$9*F1213+$P$10*G1213+$P$11*H1213+$P$12*I1213</f>
      </c>
      <c r="M1213" s="5" t="str">
        <f>=(J1213-L1213)^2</f>
      </c>
    </row>
    <row r="1214">
      <c r="A1214" t="n">
        <v>146339</v>
      </c>
      <c r="B1214" t="s">
        <v>1544</v>
      </c>
      <c r="C1214" t="s">
        <v>163</v>
      </c>
      <c r="D1214" t="n">
        <v>40</v>
      </c>
      <c r="E1214" t="n">
        <v>21331</v>
      </c>
      <c r="F1214" t="n">
        <v>74</v>
      </c>
      <c r="G1214" t="n">
        <v>11</v>
      </c>
      <c r="H1214" t="n">
        <v>3.05</v>
      </c>
      <c r="I1214" t="n">
        <v>1.9</v>
      </c>
      <c r="J1214" t="n">
        <v>53.3</v>
      </c>
      <c r="K1214" t="str">
        <f>=IF(MOD(A1214,10)&lt;7,"train","test")</f>
      </c>
      <c r="L1214" s="5" t="str">
        <f>=$P$6+$P$7*D1214+$P$8*E1214+$P$9*F1214+$P$10*G1214+$P$11*H1214+$P$12*I1214</f>
      </c>
      <c r="M1214" s="5" t="str">
        <f>=(J1214-L1214)^2</f>
      </c>
    </row>
    <row r="1215">
      <c r="A1215" t="n">
        <v>146427</v>
      </c>
      <c r="B1215" t="s">
        <v>1551</v>
      </c>
      <c r="C1215" t="s">
        <v>163</v>
      </c>
      <c r="D1215" t="n">
        <v>30</v>
      </c>
      <c r="E1215" t="n">
        <v>25524</v>
      </c>
      <c r="F1215" t="n">
        <v>80</v>
      </c>
      <c r="G1215" t="n">
        <v>10</v>
      </c>
      <c r="H1215" t="n">
        <v>3.0318</v>
      </c>
      <c r="I1215" t="n">
        <v>4.4</v>
      </c>
      <c r="J1215" t="n">
        <v>67.5</v>
      </c>
      <c r="K1215" t="str">
        <f>=IF(MOD(A1215,10)&lt;7,"train","test")</f>
      </c>
      <c r="L1215" s="5" t="str">
        <f>=$P$6+$P$7*D1215+$P$8*E1215+$P$9*F1215+$P$10*G1215+$P$11*H1215+$P$12*I1215</f>
      </c>
      <c r="M1215" s="5" t="str">
        <f>=(J1215-L1215)^2</f>
      </c>
    </row>
    <row r="1216">
      <c r="A1216" t="n">
        <v>146667</v>
      </c>
      <c r="B1216" t="s">
        <v>1566</v>
      </c>
      <c r="C1216" t="s">
        <v>163</v>
      </c>
      <c r="D1216" t="n">
        <v>39</v>
      </c>
      <c r="E1216" t="n">
        <v>19640</v>
      </c>
      <c r="F1216" t="n">
        <v>0</v>
      </c>
      <c r="G1216" t="n">
        <v>2</v>
      </c>
      <c r="H1216" t="n">
        <v>2.4533</v>
      </c>
      <c r="I1216" t="n">
        <v>3.1</v>
      </c>
      <c r="J1216" t="n">
        <v>53.5</v>
      </c>
      <c r="K1216" t="str">
        <f>=IF(MOD(A1216,10)&lt;7,"train","test")</f>
      </c>
      <c r="L1216" s="5" t="str">
        <f>=$P$6+$P$7*D1216+$P$8*E1216+$P$9*F1216+$P$10*G1216+$P$11*H1216+$P$12*I1216</f>
      </c>
      <c r="M1216" s="5" t="str">
        <f>=(J1216-L1216)^2</f>
      </c>
    </row>
    <row r="1217">
      <c r="A1217" t="n">
        <v>146719</v>
      </c>
      <c r="B1217" t="s">
        <v>1572</v>
      </c>
      <c r="C1217" t="s">
        <v>163</v>
      </c>
      <c r="D1217" t="n">
        <v>23</v>
      </c>
      <c r="E1217" t="n">
        <v>37592</v>
      </c>
      <c r="F1217" t="n">
        <v>84</v>
      </c>
      <c r="G1217" t="n">
        <v>13</v>
      </c>
      <c r="H1217" t="n">
        <v>4.2856</v>
      </c>
      <c r="I1217" t="n">
        <v>12.5</v>
      </c>
      <c r="J1217" t="n">
        <v>75.5</v>
      </c>
      <c r="K1217" t="str">
        <f>=IF(MOD(A1217,10)&lt;7,"train","test")</f>
      </c>
      <c r="L1217" s="5" t="str">
        <f>=$P$6+$P$7*D1217+$P$8*E1217+$P$9*F1217+$P$10*G1217+$P$11*H1217+$P$12*I1217</f>
      </c>
      <c r="M1217" s="5" t="str">
        <f>=(J1217-L1217)^2</f>
      </c>
    </row>
    <row r="1218">
      <c r="A1218" t="n">
        <v>147369</v>
      </c>
      <c r="B1218" t="s">
        <v>1586</v>
      </c>
      <c r="C1218" t="s">
        <v>163</v>
      </c>
      <c r="D1218" t="n">
        <v>33</v>
      </c>
      <c r="E1218" t="n">
        <v>23950</v>
      </c>
      <c r="F1218" t="n">
        <v>90</v>
      </c>
      <c r="G1218" t="n">
        <v>18</v>
      </c>
      <c r="H1218" t="n">
        <v>3.445</v>
      </c>
      <c r="I1218" t="n">
        <v>2.8</v>
      </c>
      <c r="J1218" t="n">
        <v>62.5</v>
      </c>
      <c r="K1218" t="str">
        <f>=IF(MOD(A1218,10)&lt;7,"train","test")</f>
      </c>
      <c r="L1218" s="5" t="str">
        <f>=$P$6+$P$7*D1218+$P$8*E1218+$P$9*F1218+$P$10*G1218+$P$11*H1218+$P$12*I1218</f>
      </c>
      <c r="M1218" s="5" t="str">
        <f>=(J1218-L1218)^2</f>
      </c>
    </row>
    <row r="1219">
      <c r="A1219" t="n">
        <v>147679</v>
      </c>
      <c r="B1219" t="s">
        <v>1600</v>
      </c>
      <c r="C1219" t="s">
        <v>163</v>
      </c>
      <c r="D1219" t="n">
        <v>43</v>
      </c>
      <c r="E1219" t="n">
        <v>19910</v>
      </c>
      <c r="F1219" t="n">
        <v>69</v>
      </c>
      <c r="G1219" t="n">
        <v>11</v>
      </c>
      <c r="H1219" t="n">
        <v>3.4926</v>
      </c>
      <c r="I1219" t="n">
        <v>8.8</v>
      </c>
      <c r="J1219" t="n">
        <v>56</v>
      </c>
      <c r="K1219" t="str">
        <f>=IF(MOD(A1219,10)&lt;7,"train","test")</f>
      </c>
      <c r="L1219" s="5" t="str">
        <f>=$P$6+$P$7*D1219+$P$8*E1219+$P$9*F1219+$P$10*G1219+$P$11*H1219+$P$12*I1219</f>
      </c>
      <c r="M1219" s="5" t="str">
        <f>=(J1219-L1219)^2</f>
      </c>
    </row>
    <row r="1220">
      <c r="A1220" t="n">
        <v>147767</v>
      </c>
      <c r="B1220" t="s">
        <v>1604</v>
      </c>
      <c r="C1220" t="s">
        <v>163</v>
      </c>
      <c r="D1220" t="n">
        <v>19</v>
      </c>
      <c r="E1220" t="n">
        <v>23341</v>
      </c>
      <c r="F1220" t="n">
        <v>97</v>
      </c>
      <c r="G1220" t="n">
        <v>6</v>
      </c>
      <c r="H1220" t="n">
        <v>4.4313</v>
      </c>
      <c r="I1220" t="n">
        <v>20.6</v>
      </c>
      <c r="J1220" t="n">
        <v>95.9</v>
      </c>
      <c r="K1220" t="str">
        <f>=IF(MOD(A1220,10)&lt;7,"train","test")</f>
      </c>
      <c r="L1220" s="5" t="str">
        <f>=$P$6+$P$7*D1220+$P$8*E1220+$P$9*F1220+$P$10*G1220+$P$11*H1220+$P$12*I1220</f>
      </c>
      <c r="M1220" s="5" t="str">
        <f>=(J1220-L1220)^2</f>
      </c>
    </row>
    <row r="1221">
      <c r="A1221" t="n">
        <v>147828</v>
      </c>
      <c r="B1221" t="s">
        <v>1609</v>
      </c>
      <c r="C1221" t="s">
        <v>163</v>
      </c>
      <c r="D1221" t="n">
        <v>35</v>
      </c>
      <c r="E1221" t="n">
        <v>22707</v>
      </c>
      <c r="F1221" t="n">
        <v>68</v>
      </c>
      <c r="G1221" t="n">
        <v>14</v>
      </c>
      <c r="H1221" t="n">
        <v>3.5924</v>
      </c>
      <c r="I1221" t="n">
        <v>2.4</v>
      </c>
      <c r="J1221" t="n">
        <v>60.3</v>
      </c>
      <c r="K1221" t="str">
        <f>=IF(MOD(A1221,10)&lt;7,"train","test")</f>
      </c>
      <c r="L1221" s="5" t="str">
        <f>=$P$6+$P$7*D1221+$P$8*E1221+$P$9*F1221+$P$10*G1221+$P$11*H1221+$P$12*I1221</f>
      </c>
      <c r="M1221" s="5" t="str">
        <f>=(J1221-L1221)^2</f>
      </c>
    </row>
    <row r="1222">
      <c r="A1222" t="n">
        <v>148487</v>
      </c>
      <c r="B1222" t="s">
        <v>1624</v>
      </c>
      <c r="C1222" t="s">
        <v>163</v>
      </c>
      <c r="D1222" t="n">
        <v>46</v>
      </c>
      <c r="E1222" t="n">
        <v>21503</v>
      </c>
      <c r="F1222" t="n">
        <v>62</v>
      </c>
      <c r="G1222" t="n">
        <v>11</v>
      </c>
      <c r="H1222" t="n">
        <v>3.6292</v>
      </c>
      <c r="I1222" t="n">
        <v>5.2</v>
      </c>
      <c r="J1222" t="n">
        <v>45.6</v>
      </c>
      <c r="K1222" t="str">
        <f>=IF(MOD(A1222,10)&lt;7,"train","test")</f>
      </c>
      <c r="L1222" s="5" t="str">
        <f>=$P$6+$P$7*D1222+$P$8*E1222+$P$9*F1222+$P$10*G1222+$P$11*H1222+$P$12*I1222</f>
      </c>
      <c r="M1222" s="5" t="str">
        <f>=(J1222-L1222)^2</f>
      </c>
    </row>
    <row r="1223">
      <c r="A1223" t="n">
        <v>148627</v>
      </c>
      <c r="B1223" t="s">
        <v>1630</v>
      </c>
      <c r="C1223" t="s">
        <v>163</v>
      </c>
      <c r="D1223" t="n">
        <v>56</v>
      </c>
      <c r="E1223" t="n">
        <v>11943</v>
      </c>
      <c r="F1223" t="n">
        <v>74</v>
      </c>
      <c r="G1223" t="n">
        <v>15</v>
      </c>
      <c r="H1223" t="n">
        <v>3.6123</v>
      </c>
      <c r="I1223" t="n">
        <v>2.2</v>
      </c>
      <c r="J1223" t="n">
        <v>59</v>
      </c>
      <c r="K1223" t="str">
        <f>=IF(MOD(A1223,10)&lt;7,"train","test")</f>
      </c>
      <c r="L1223" s="5" t="str">
        <f>=$P$6+$P$7*D1223+$P$8*E1223+$P$9*F1223+$P$10*G1223+$P$11*H1223+$P$12*I1223</f>
      </c>
      <c r="M1223" s="5" t="str">
        <f>=(J1223-L1223)^2</f>
      </c>
    </row>
    <row r="1224">
      <c r="A1224" t="n">
        <v>150668</v>
      </c>
      <c r="B1224" t="s">
        <v>1698</v>
      </c>
      <c r="C1224" t="s">
        <v>163</v>
      </c>
      <c r="D1224" t="n">
        <v>37</v>
      </c>
      <c r="E1224" t="n">
        <v>17040</v>
      </c>
      <c r="F1224" t="n">
        <v>78</v>
      </c>
      <c r="G1224" t="n">
        <v>9</v>
      </c>
      <c r="H1224" t="n">
        <v>2.9058</v>
      </c>
      <c r="I1224" t="n">
        <v>2.3</v>
      </c>
      <c r="J1224" t="n">
        <v>60.5</v>
      </c>
      <c r="K1224" t="str">
        <f>=IF(MOD(A1224,10)&lt;7,"train","test")</f>
      </c>
      <c r="L1224" s="5" t="str">
        <f>=$P$6+$P$7*D1224+$P$8*E1224+$P$9*F1224+$P$10*G1224+$P$11*H1224+$P$12*I1224</f>
      </c>
      <c r="M1224" s="5" t="str">
        <f>=(J1224-L1224)^2</f>
      </c>
    </row>
    <row r="1225">
      <c r="A1225" t="n">
        <v>150677</v>
      </c>
      <c r="B1225" t="s">
        <v>1700</v>
      </c>
      <c r="C1225" t="s">
        <v>163</v>
      </c>
      <c r="D1225" t="n">
        <v>29</v>
      </c>
      <c r="E1225" t="n">
        <v>21680</v>
      </c>
      <c r="F1225" t="n">
        <v>80</v>
      </c>
      <c r="G1225" t="n">
        <v>23</v>
      </c>
      <c r="H1225" t="n">
        <v>3.3568</v>
      </c>
      <c r="I1225" t="n">
        <v>1.8</v>
      </c>
      <c r="J1225" t="n">
        <v>69.5</v>
      </c>
      <c r="K1225" t="str">
        <f>=IF(MOD(A1225,10)&lt;7,"train","test")</f>
      </c>
      <c r="L1225" s="5" t="str">
        <f>=$P$6+$P$7*D1225+$P$8*E1225+$P$9*F1225+$P$10*G1225+$P$11*H1225+$P$12*I1225</f>
      </c>
      <c r="M1225" s="5" t="str">
        <f>=(J1225-L1225)^2</f>
      </c>
    </row>
    <row r="1226">
      <c r="A1226" t="n">
        <v>151379</v>
      </c>
      <c r="B1226" t="s">
        <v>1725</v>
      </c>
      <c r="C1226" t="s">
        <v>149</v>
      </c>
      <c r="D1226" t="n">
        <v>34</v>
      </c>
      <c r="E1226" t="n">
        <v>8829</v>
      </c>
      <c r="F1226" t="n">
        <v>70</v>
      </c>
      <c r="G1226" t="n">
        <v>13</v>
      </c>
      <c r="H1226" t="n">
        <v>3.7441</v>
      </c>
      <c r="I1226" t="n">
        <v>2.4</v>
      </c>
      <c r="J1226" t="n">
        <v>33.2</v>
      </c>
      <c r="K1226" t="str">
        <f>=IF(MOD(A1226,10)&lt;7,"train","test")</f>
      </c>
      <c r="L1226" s="5" t="str">
        <f>=$P$6+$P$7*D1226+$P$8*E1226+$P$9*F1226+$P$10*G1226+$P$11*H1226+$P$12*I1226</f>
      </c>
      <c r="M1226" s="5" t="str">
        <f>=(J1226-L1226)^2</f>
      </c>
    </row>
    <row r="1227">
      <c r="A1227" t="n">
        <v>151388</v>
      </c>
      <c r="B1227" t="s">
        <v>1727</v>
      </c>
      <c r="C1227" t="s">
        <v>149</v>
      </c>
      <c r="D1227" t="n">
        <v>34</v>
      </c>
      <c r="E1227" t="n">
        <v>9484</v>
      </c>
      <c r="F1227" t="n">
        <v>63</v>
      </c>
      <c r="G1227" t="n">
        <v>14</v>
      </c>
      <c r="H1227" t="n">
        <v>3.7194</v>
      </c>
      <c r="I1227" t="n">
        <v>3</v>
      </c>
      <c r="J1227" t="n">
        <v>45.4</v>
      </c>
      <c r="K1227" t="str">
        <f>=IF(MOD(A1227,10)&lt;7,"train","test")</f>
      </c>
      <c r="L1227" s="5" t="str">
        <f>=$P$6+$P$7*D1227+$P$8*E1227+$P$9*F1227+$P$10*G1227+$P$11*H1227+$P$12*I1227</f>
      </c>
      <c r="M1227" s="5" t="str">
        <f>=(J1227-L1227)^2</f>
      </c>
    </row>
    <row r="1228">
      <c r="A1228" t="n">
        <v>151777</v>
      </c>
      <c r="B1228" t="s">
        <v>1734</v>
      </c>
      <c r="C1228" t="s">
        <v>163</v>
      </c>
      <c r="D1228" t="n">
        <v>44</v>
      </c>
      <c r="E1228" t="n">
        <v>19367</v>
      </c>
      <c r="F1228" t="n">
        <v>72</v>
      </c>
      <c r="G1228" t="n">
        <v>13</v>
      </c>
      <c r="H1228" t="n">
        <v>3.1149</v>
      </c>
      <c r="I1228" t="n">
        <v>0.8</v>
      </c>
      <c r="J1228" t="n">
        <v>44.8</v>
      </c>
      <c r="K1228" t="str">
        <f>=IF(MOD(A1228,10)&lt;7,"train","test")</f>
      </c>
      <c r="L1228" s="5" t="str">
        <f>=$P$6+$P$7*D1228+$P$8*E1228+$P$9*F1228+$P$10*G1228+$P$11*H1228+$P$12*I1228</f>
      </c>
      <c r="M1228" s="5" t="str">
        <f>=(J1228-L1228)^2</f>
      </c>
    </row>
    <row r="1229">
      <c r="A1229" t="n">
        <v>152099</v>
      </c>
      <c r="B1229" t="s">
        <v>1747</v>
      </c>
      <c r="C1229" t="s">
        <v>163</v>
      </c>
      <c r="D1229" t="n">
        <v>32</v>
      </c>
      <c r="E1229" t="n">
        <v>12268</v>
      </c>
      <c r="F1229" t="n">
        <v>68</v>
      </c>
      <c r="G1229" t="n">
        <v>12</v>
      </c>
      <c r="H1229" t="n">
        <v>2.9713</v>
      </c>
      <c r="I1229" t="n">
        <v>3.5</v>
      </c>
      <c r="J1229" t="n">
        <v>68.4</v>
      </c>
      <c r="K1229" t="str">
        <f>=IF(MOD(A1229,10)&lt;7,"train","test")</f>
      </c>
      <c r="L1229" s="5" t="str">
        <f>=$P$6+$P$7*D1229+$P$8*E1229+$P$9*F1229+$P$10*G1229+$P$11*H1229+$P$12*I1229</f>
      </c>
      <c r="M1229" s="5" t="str">
        <f>=(J1229-L1229)^2</f>
      </c>
    </row>
    <row r="1230">
      <c r="A1230" t="n">
        <v>152318</v>
      </c>
      <c r="B1230" t="s">
        <v>1752</v>
      </c>
      <c r="C1230" t="s">
        <v>163</v>
      </c>
      <c r="D1230" t="n">
        <v>12</v>
      </c>
      <c r="E1230" t="n">
        <v>44016</v>
      </c>
      <c r="F1230" t="n">
        <v>91</v>
      </c>
      <c r="G1230" t="n">
        <v>11</v>
      </c>
      <c r="H1230" t="n">
        <v>3.3577</v>
      </c>
      <c r="I1230" t="n">
        <v>7.6</v>
      </c>
      <c r="J1230" t="n">
        <v>81.7</v>
      </c>
      <c r="K1230" t="str">
        <f>=IF(MOD(A1230,10)&lt;7,"train","test")</f>
      </c>
      <c r="L1230" s="5" t="str">
        <f>=$P$6+$P$7*D1230+$P$8*E1230+$P$9*F1230+$P$10*G1230+$P$11*H1230+$P$12*I1230</f>
      </c>
      <c r="M1230" s="5" t="str">
        <f>=(J1230-L1230)^2</f>
      </c>
    </row>
    <row r="1231">
      <c r="A1231" t="n">
        <v>152567</v>
      </c>
      <c r="B1231" t="s">
        <v>1761</v>
      </c>
      <c r="C1231" t="s">
        <v>163</v>
      </c>
      <c r="D1231" t="n">
        <v>16</v>
      </c>
      <c r="E1231" t="n">
        <v>25580</v>
      </c>
      <c r="F1231" t="n">
        <v>85</v>
      </c>
      <c r="G1231" t="n">
        <v>18</v>
      </c>
      <c r="H1231" t="n">
        <v>3.6752</v>
      </c>
      <c r="I1231" t="n">
        <v>2.3</v>
      </c>
      <c r="J1231" t="n">
        <v>66.6</v>
      </c>
      <c r="K1231" t="str">
        <f>=IF(MOD(A1231,10)&lt;7,"train","test")</f>
      </c>
      <c r="L1231" s="5" t="str">
        <f>=$P$6+$P$7*D1231+$P$8*E1231+$P$9*F1231+$P$10*G1231+$P$11*H1231+$P$12*I1231</f>
      </c>
      <c r="M1231" s="5" t="str">
        <f>=(J1231-L1231)^2</f>
      </c>
    </row>
    <row r="1232">
      <c r="A1232" t="n">
        <v>152637</v>
      </c>
      <c r="B1232" t="s">
        <v>1766</v>
      </c>
      <c r="C1232" t="s">
        <v>149</v>
      </c>
      <c r="D1232" t="n">
        <v>9</v>
      </c>
      <c r="E1232" t="n">
        <v>10932</v>
      </c>
      <c r="F1232" t="n">
        <v>52</v>
      </c>
      <c r="G1232" t="n">
        <v>25</v>
      </c>
      <c r="H1232" t="n">
        <v>4.2888</v>
      </c>
      <c r="I1232" t="n">
        <v>2.8</v>
      </c>
      <c r="J1232" t="n">
        <v>29.4</v>
      </c>
      <c r="K1232" t="str">
        <f>=IF(MOD(A1232,10)&lt;7,"train","test")</f>
      </c>
      <c r="L1232" s="5" t="str">
        <f>=$P$6+$P$7*D1232+$P$8*E1232+$P$9*F1232+$P$10*G1232+$P$11*H1232+$P$12*I1232</f>
      </c>
      <c r="M1232" s="5" t="str">
        <f>=(J1232-L1232)^2</f>
      </c>
    </row>
    <row r="1233">
      <c r="A1233" t="n">
        <v>153108</v>
      </c>
      <c r="B1233" t="s">
        <v>1780</v>
      </c>
      <c r="C1233" t="s">
        <v>163</v>
      </c>
      <c r="D1233" t="n">
        <v>21</v>
      </c>
      <c r="E1233" t="n">
        <v>22499</v>
      </c>
      <c r="F1233" t="n">
        <v>73</v>
      </c>
      <c r="G1233" t="n">
        <v>12</v>
      </c>
      <c r="H1233" t="n">
        <v>3.1149</v>
      </c>
      <c r="I1233" t="n">
        <v>2.1</v>
      </c>
      <c r="J1233" t="n">
        <v>69.2</v>
      </c>
      <c r="K1233" t="str">
        <f>=IF(MOD(A1233,10)&lt;7,"train","test")</f>
      </c>
      <c r="L1233" s="5" t="str">
        <f>=$P$6+$P$7*D1233+$P$8*E1233+$P$9*F1233+$P$10*G1233+$P$11*H1233+$P$12*I1233</f>
      </c>
      <c r="M1233" s="5" t="str">
        <f>=(J1233-L1233)^2</f>
      </c>
    </row>
    <row r="1234">
      <c r="A1234" t="n">
        <v>153269</v>
      </c>
      <c r="B1234" t="s">
        <v>1791</v>
      </c>
      <c r="C1234" t="s">
        <v>163</v>
      </c>
      <c r="D1234" t="n">
        <v>21</v>
      </c>
      <c r="E1234" t="n">
        <v>30886</v>
      </c>
      <c r="F1234" t="n">
        <v>84</v>
      </c>
      <c r="G1234" t="n">
        <v>10</v>
      </c>
      <c r="H1234" t="n">
        <v>3.7182</v>
      </c>
      <c r="I1234" t="n">
        <v>5.2</v>
      </c>
      <c r="J1234" t="n">
        <v>76.6</v>
      </c>
      <c r="K1234" t="str">
        <f>=IF(MOD(A1234,10)&lt;7,"train","test")</f>
      </c>
      <c r="L1234" s="5" t="str">
        <f>=$P$6+$P$7*D1234+$P$8*E1234+$P$9*F1234+$P$10*G1234+$P$11*H1234+$P$12*I1234</f>
      </c>
      <c r="M1234" s="5" t="str">
        <f>=(J1234-L1234)^2</f>
      </c>
    </row>
    <row r="1235">
      <c r="A1235" t="n">
        <v>153278</v>
      </c>
      <c r="B1235" t="s">
        <v>1793</v>
      </c>
      <c r="C1235" t="s">
        <v>163</v>
      </c>
      <c r="D1235" t="n">
        <v>40</v>
      </c>
      <c r="E1235" t="n">
        <v>25216</v>
      </c>
      <c r="F1235" t="n">
        <v>71</v>
      </c>
      <c r="G1235" t="n">
        <v>11</v>
      </c>
      <c r="H1235" t="n">
        <v>3.2804</v>
      </c>
      <c r="I1235" t="n">
        <v>0.9</v>
      </c>
      <c r="J1235" t="n">
        <v>41.1</v>
      </c>
      <c r="K1235" t="str">
        <f>=IF(MOD(A1235,10)&lt;7,"train","test")</f>
      </c>
      <c r="L1235" s="5" t="str">
        <f>=$P$6+$P$7*D1235+$P$8*E1235+$P$9*F1235+$P$10*G1235+$P$11*H1235+$P$12*I1235</f>
      </c>
      <c r="M1235" s="5" t="str">
        <f>=(J1235-L1235)^2</f>
      </c>
    </row>
    <row r="1236">
      <c r="A1236" t="n">
        <v>153658</v>
      </c>
      <c r="B1236" t="s">
        <v>1821</v>
      </c>
      <c r="C1236" t="s">
        <v>149</v>
      </c>
      <c r="D1236" t="n">
        <v>18</v>
      </c>
      <c r="E1236" t="n">
        <v>20121</v>
      </c>
      <c r="F1236" t="n">
        <v>89</v>
      </c>
      <c r="G1236" t="n">
        <v>15</v>
      </c>
      <c r="H1236" t="n">
        <v>4.5155</v>
      </c>
      <c r="I1236" t="n">
        <v>4.9</v>
      </c>
      <c r="J1236" t="n">
        <v>73.1</v>
      </c>
      <c r="K1236" t="str">
        <f>=IF(MOD(A1236,10)&lt;7,"train","test")</f>
      </c>
      <c r="L1236" s="5" t="str">
        <f>=$P$6+$P$7*D1236+$P$8*E1236+$P$9*F1236+$P$10*G1236+$P$11*H1236+$P$12*I1236</f>
      </c>
      <c r="M1236" s="5" t="str">
        <f>=(J1236-L1236)^2</f>
      </c>
    </row>
    <row r="1237">
      <c r="A1237" t="n">
        <v>154518</v>
      </c>
      <c r="B1237" t="s">
        <v>1867</v>
      </c>
      <c r="C1237" t="s">
        <v>189</v>
      </c>
      <c r="D1237" t="n">
        <v>34</v>
      </c>
      <c r="E1237" t="n">
        <v>21510</v>
      </c>
      <c r="F1237" t="n">
        <v>52</v>
      </c>
      <c r="G1237" t="n">
        <v>22</v>
      </c>
      <c r="H1237" t="n">
        <v>3.6119</v>
      </c>
      <c r="I1237" t="n">
        <v>1.5</v>
      </c>
      <c r="J1237" t="n">
        <v>25</v>
      </c>
      <c r="K1237" t="str">
        <f>=IF(MOD(A1237,10)&lt;7,"train","test")</f>
      </c>
      <c r="L1237" s="5" t="str">
        <f>=$P$6+$P$7*D1237+$P$8*E1237+$P$9*F1237+$P$10*G1237+$P$11*H1237+$P$12*I1237</f>
      </c>
      <c r="M1237" s="5" t="str">
        <f>=(J1237-L1237)^2</f>
      </c>
    </row>
    <row r="1238">
      <c r="A1238" t="n">
        <v>154527</v>
      </c>
      <c r="B1238" t="s">
        <v>1869</v>
      </c>
      <c r="C1238" t="s">
        <v>163</v>
      </c>
      <c r="D1238" t="n">
        <v>21</v>
      </c>
      <c r="E1238" t="n">
        <v>23321</v>
      </c>
      <c r="F1238" t="n">
        <v>80</v>
      </c>
      <c r="G1238" t="n">
        <v>13</v>
      </c>
      <c r="H1238" t="n">
        <v>3.1697</v>
      </c>
      <c r="I1238" t="n">
        <v>0.6</v>
      </c>
      <c r="J1238" t="n">
        <v>66.8</v>
      </c>
      <c r="K1238" t="str">
        <f>=IF(MOD(A1238,10)&lt;7,"train","test")</f>
      </c>
      <c r="L1238" s="5" t="str">
        <f>=$P$6+$P$7*D1238+$P$8*E1238+$P$9*F1238+$P$10*G1238+$P$11*H1238+$P$12*I1238</f>
      </c>
      <c r="M1238" s="5" t="str">
        <f>=(J1238-L1238)^2</f>
      </c>
    </row>
    <row r="1239">
      <c r="A1239" t="n">
        <v>154688</v>
      </c>
      <c r="B1239" t="s">
        <v>1879</v>
      </c>
      <c r="C1239" t="s">
        <v>163</v>
      </c>
      <c r="D1239" t="n">
        <v>24</v>
      </c>
      <c r="E1239" t="n">
        <v>23410</v>
      </c>
      <c r="F1239" t="n">
        <v>74</v>
      </c>
      <c r="G1239" t="n">
        <v>12</v>
      </c>
      <c r="H1239" t="n">
        <v>3.4285</v>
      </c>
      <c r="I1239" t="n">
        <v>3.7</v>
      </c>
      <c r="J1239" t="n">
        <v>59.4</v>
      </c>
      <c r="K1239" t="str">
        <f>=IF(MOD(A1239,10)&lt;7,"train","test")</f>
      </c>
      <c r="L1239" s="5" t="str">
        <f>=$P$6+$P$7*D1239+$P$8*E1239+$P$9*F1239+$P$10*G1239+$P$11*H1239+$P$12*I1239</f>
      </c>
      <c r="M1239" s="5" t="str">
        <f>=(J1239-L1239)^2</f>
      </c>
    </row>
    <row r="1240">
      <c r="A1240" t="n">
        <v>154749</v>
      </c>
      <c r="B1240" t="s">
        <v>1887</v>
      </c>
      <c r="C1240" t="s">
        <v>163</v>
      </c>
      <c r="D1240" t="n">
        <v>39</v>
      </c>
      <c r="E1240" t="n">
        <v>24879</v>
      </c>
      <c r="F1240" t="n">
        <v>60</v>
      </c>
      <c r="G1240" t="n">
        <v>11</v>
      </c>
      <c r="H1240" t="n">
        <v>2.7101</v>
      </c>
      <c r="I1240" t="n">
        <v>1.8</v>
      </c>
      <c r="J1240" t="n">
        <v>43.1</v>
      </c>
      <c r="K1240" t="str">
        <f>=IF(MOD(A1240,10)&lt;7,"train","test")</f>
      </c>
      <c r="L1240" s="5" t="str">
        <f>=$P$6+$P$7*D1240+$P$8*E1240+$P$9*F1240+$P$10*G1240+$P$11*H1240+$P$12*I1240</f>
      </c>
      <c r="M1240" s="5" t="str">
        <f>=(J1240-L1240)^2</f>
      </c>
    </row>
    <row r="1241">
      <c r="A1241" t="n">
        <v>155089</v>
      </c>
      <c r="B1241" t="s">
        <v>1911</v>
      </c>
      <c r="C1241" t="s">
        <v>163</v>
      </c>
      <c r="D1241" t="n">
        <v>34</v>
      </c>
      <c r="E1241" t="n">
        <v>22579</v>
      </c>
      <c r="F1241" t="n">
        <v>70</v>
      </c>
      <c r="G1241" t="n">
        <v>14</v>
      </c>
      <c r="H1241" t="n">
        <v>3.5491</v>
      </c>
      <c r="I1241" t="n">
        <v>3.9</v>
      </c>
      <c r="J1241" t="n">
        <v>61.5</v>
      </c>
      <c r="K1241" t="str">
        <f>=IF(MOD(A1241,10)&lt;7,"train","test")</f>
      </c>
      <c r="L1241" s="5" t="str">
        <f>=$P$6+$P$7*D1241+$P$8*E1241+$P$9*F1241+$P$10*G1241+$P$11*H1241+$P$12*I1241</f>
      </c>
      <c r="M1241" s="5" t="str">
        <f>=(J1241-L1241)^2</f>
      </c>
    </row>
    <row r="1242">
      <c r="A1242" t="n">
        <v>155317</v>
      </c>
      <c r="B1242" t="s">
        <v>1932</v>
      </c>
      <c r="C1242" t="s">
        <v>149</v>
      </c>
      <c r="D1242" t="n">
        <v>20</v>
      </c>
      <c r="E1242" t="n">
        <v>18322</v>
      </c>
      <c r="F1242" t="n">
        <v>85</v>
      </c>
      <c r="G1242" t="n">
        <v>17</v>
      </c>
      <c r="H1242" t="n">
        <v>4.4685</v>
      </c>
      <c r="I1242" t="n">
        <v>6</v>
      </c>
      <c r="J1242" t="n">
        <v>68.8</v>
      </c>
      <c r="K1242" t="str">
        <f>=IF(MOD(A1242,10)&lt;7,"train","test")</f>
      </c>
      <c r="L1242" s="5" t="str">
        <f>=$P$6+$P$7*D1242+$P$8*E1242+$P$9*F1242+$P$10*G1242+$P$11*H1242+$P$12*I1242</f>
      </c>
      <c r="M1242" s="5" t="str">
        <f>=(J1242-L1242)^2</f>
      </c>
    </row>
    <row r="1243">
      <c r="A1243" t="n">
        <v>155399</v>
      </c>
      <c r="B1243" t="s">
        <v>1935</v>
      </c>
      <c r="C1243" t="s">
        <v>149</v>
      </c>
      <c r="D1243" t="n">
        <v>19</v>
      </c>
      <c r="E1243" t="n">
        <v>18745</v>
      </c>
      <c r="F1243" t="n">
        <v>87</v>
      </c>
      <c r="G1243" t="n">
        <v>18</v>
      </c>
      <c r="H1243" t="n">
        <v>4.3419</v>
      </c>
      <c r="I1243" t="n">
        <v>1.9</v>
      </c>
      <c r="J1243" t="n">
        <v>70.4</v>
      </c>
      <c r="K1243" t="str">
        <f>=IF(MOD(A1243,10)&lt;7,"train","test")</f>
      </c>
      <c r="L1243" s="5" t="str">
        <f>=$P$6+$P$7*D1243+$P$8*E1243+$P$9*F1243+$P$10*G1243+$P$11*H1243+$P$12*I1243</f>
      </c>
      <c r="M1243" s="5" t="str">
        <f>=(J1243-L1243)^2</f>
      </c>
    </row>
    <row r="1244">
      <c r="A1244" t="n">
        <v>155627</v>
      </c>
      <c r="B1244" t="s">
        <v>1954</v>
      </c>
      <c r="C1244" t="s">
        <v>163</v>
      </c>
      <c r="D1244" t="n">
        <v>35</v>
      </c>
      <c r="E1244" t="n">
        <v>28126</v>
      </c>
      <c r="F1244" t="n">
        <v>58</v>
      </c>
      <c r="G1244" t="n">
        <v>15</v>
      </c>
      <c r="H1244" t="n">
        <v>3.0418</v>
      </c>
      <c r="I1244" t="n">
        <v>1.2</v>
      </c>
      <c r="J1244" t="n">
        <v>28.7</v>
      </c>
      <c r="K1244" t="str">
        <f>=IF(MOD(A1244,10)&lt;7,"train","test")</f>
      </c>
      <c r="L1244" s="5" t="str">
        <f>=$P$6+$P$7*D1244+$P$8*E1244+$P$9*F1244+$P$10*G1244+$P$11*H1244+$P$12*I1244</f>
      </c>
      <c r="M1244" s="5" t="str">
        <f>=(J1244-L1244)^2</f>
      </c>
    </row>
    <row r="1245">
      <c r="A1245" t="n">
        <v>155937</v>
      </c>
      <c r="B1245" t="s">
        <v>1966</v>
      </c>
      <c r="C1245" t="s">
        <v>163</v>
      </c>
      <c r="D1245" t="n">
        <v>32</v>
      </c>
      <c r="E1245" t="n">
        <v>22996</v>
      </c>
      <c r="F1245" t="n">
        <v>59</v>
      </c>
      <c r="G1245" t="n">
        <v>9</v>
      </c>
      <c r="H1245" t="n">
        <v>2.9058</v>
      </c>
      <c r="I1245" t="n">
        <v>0.5</v>
      </c>
      <c r="J1245" t="n">
        <v>29</v>
      </c>
      <c r="K1245" t="str">
        <f>=IF(MOD(A1245,10)&lt;7,"train","test")</f>
      </c>
      <c r="L1245" s="5" t="str">
        <f>=$P$6+$P$7*D1245+$P$8*E1245+$P$9*F1245+$P$10*G1245+$P$11*H1245+$P$12*I1245</f>
      </c>
      <c r="M1245" s="5" t="str">
        <f>=(J1245-L1245)^2</f>
      </c>
    </row>
    <row r="1246">
      <c r="A1246" t="n">
        <v>156189</v>
      </c>
      <c r="B1246" t="s">
        <v>1973</v>
      </c>
      <c r="C1246" t="s">
        <v>163</v>
      </c>
      <c r="D1246" t="n">
        <v>56</v>
      </c>
      <c r="E1246" t="n">
        <v>18066</v>
      </c>
      <c r="F1246" t="n">
        <v>58</v>
      </c>
      <c r="G1246" t="n">
        <v>14</v>
      </c>
      <c r="H1246" t="n">
        <v>2.7774</v>
      </c>
      <c r="I1246" t="n">
        <v>0.2</v>
      </c>
      <c r="J1246" t="n">
        <v>26.4</v>
      </c>
      <c r="K1246" t="str">
        <f>=IF(MOD(A1246,10)&lt;7,"train","test")</f>
      </c>
      <c r="L1246" s="5" t="str">
        <f>=$P$6+$P$7*D1246+$P$8*E1246+$P$9*F1246+$P$10*G1246+$P$11*H1246+$P$12*I1246</f>
      </c>
      <c r="M1246" s="5" t="str">
        <f>=(J1246-L1246)^2</f>
      </c>
    </row>
    <row r="1247">
      <c r="A1247" t="n">
        <v>156408</v>
      </c>
      <c r="B1247" t="s">
        <v>1994</v>
      </c>
      <c r="C1247" t="s">
        <v>163</v>
      </c>
      <c r="D1247" t="n">
        <v>21</v>
      </c>
      <c r="E1247" t="n">
        <v>23780</v>
      </c>
      <c r="F1247" t="n">
        <v>88</v>
      </c>
      <c r="G1247" t="n">
        <v>10</v>
      </c>
      <c r="H1247" t="n">
        <v>3.1374</v>
      </c>
      <c r="I1247" t="n">
        <v>4.2</v>
      </c>
      <c r="J1247" t="n">
        <v>85.3</v>
      </c>
      <c r="K1247" t="str">
        <f>=IF(MOD(A1247,10)&lt;7,"train","test")</f>
      </c>
      <c r="L1247" s="5" t="str">
        <f>=$P$6+$P$7*D1247+$P$8*E1247+$P$9*F1247+$P$10*G1247+$P$11*H1247+$P$12*I1247</f>
      </c>
      <c r="M1247" s="5" t="str">
        <f>=(J1247-L1247)^2</f>
      </c>
    </row>
    <row r="1248">
      <c r="A1248" t="n">
        <v>157058</v>
      </c>
      <c r="B1248" t="s">
        <v>2023</v>
      </c>
      <c r="C1248" t="s">
        <v>149</v>
      </c>
      <c r="D1248" t="n">
        <v>57</v>
      </c>
      <c r="E1248" t="n">
        <v>9672</v>
      </c>
      <c r="F1248" t="n">
        <v>61</v>
      </c>
      <c r="G1248" t="n">
        <v>14</v>
      </c>
      <c r="H1248" t="n">
        <v>3.343</v>
      </c>
      <c r="I1248" t="n">
        <v>0.4</v>
      </c>
      <c r="J1248" t="n">
        <v>28.4</v>
      </c>
      <c r="K1248" t="str">
        <f>=IF(MOD(A1248,10)&lt;7,"train","test")</f>
      </c>
      <c r="L1248" s="5" t="str">
        <f>=$P$6+$P$7*D1248+$P$8*E1248+$P$9*F1248+$P$10*G1248+$P$11*H1248+$P$12*I1248</f>
      </c>
      <c r="M1248" s="5" t="str">
        <f>=(J1248-L1248)^2</f>
      </c>
    </row>
    <row r="1249">
      <c r="A1249" t="n">
        <v>157289</v>
      </c>
      <c r="B1249" t="s">
        <v>2032</v>
      </c>
      <c r="C1249" t="s">
        <v>149</v>
      </c>
      <c r="D1249" t="n">
        <v>29</v>
      </c>
      <c r="E1249" t="n">
        <v>18808</v>
      </c>
      <c r="F1249" t="n">
        <v>81</v>
      </c>
      <c r="G1249" t="n">
        <v>14</v>
      </c>
      <c r="H1249" t="n">
        <v>4.4192</v>
      </c>
      <c r="I1249" t="n">
        <v>5.4</v>
      </c>
      <c r="J1249" t="n">
        <v>60.6</v>
      </c>
      <c r="K1249" t="str">
        <f>=IF(MOD(A1249,10)&lt;7,"train","test")</f>
      </c>
      <c r="L1249" s="5" t="str">
        <f>=$P$6+$P$7*D1249+$P$8*E1249+$P$9*F1249+$P$10*G1249+$P$11*H1249+$P$12*I1249</f>
      </c>
      <c r="M1249" s="5" t="str">
        <f>=(J1249-L1249)^2</f>
      </c>
    </row>
    <row r="1250">
      <c r="A1250" t="n">
        <v>157377</v>
      </c>
      <c r="B1250" t="s">
        <v>2038</v>
      </c>
      <c r="C1250" t="s">
        <v>163</v>
      </c>
      <c r="D1250" t="n">
        <v>46</v>
      </c>
      <c r="E1250" t="n">
        <v>24739</v>
      </c>
      <c r="F1250" t="n">
        <v>69</v>
      </c>
      <c r="G1250" t="n">
        <v>15</v>
      </c>
      <c r="H1250" t="n">
        <v>3.3506</v>
      </c>
      <c r="I1250" t="n">
        <v>0.6</v>
      </c>
      <c r="J1250" t="n">
        <v>45.5</v>
      </c>
      <c r="K1250" t="str">
        <f>=IF(MOD(A1250,10)&lt;7,"train","test")</f>
      </c>
      <c r="L1250" s="5" t="str">
        <f>=$P$6+$P$7*D1250+$P$8*E1250+$P$9*F1250+$P$10*G1250+$P$11*H1250+$P$12*I1250</f>
      </c>
      <c r="M1250" s="5" t="str">
        <f>=(J1250-L1250)^2</f>
      </c>
    </row>
    <row r="1251">
      <c r="A1251" t="n">
        <v>157447</v>
      </c>
      <c r="B1251" t="s">
        <v>2045</v>
      </c>
      <c r="C1251" t="s">
        <v>149</v>
      </c>
      <c r="D1251" t="n">
        <v>24</v>
      </c>
      <c r="E1251" t="n">
        <v>8151</v>
      </c>
      <c r="F1251" t="n">
        <v>78</v>
      </c>
      <c r="G1251" t="n">
        <v>18</v>
      </c>
      <c r="H1251" t="n">
        <v>4.2796</v>
      </c>
      <c r="I1251" t="n">
        <v>1.7</v>
      </c>
      <c r="J1251" t="n">
        <v>49.5</v>
      </c>
      <c r="K1251" t="str">
        <f>=IF(MOD(A1251,10)&lt;7,"train","test")</f>
      </c>
      <c r="L1251" s="5" t="str">
        <f>=$P$6+$P$7*D1251+$P$8*E1251+$P$9*F1251+$P$10*G1251+$P$11*H1251+$P$12*I1251</f>
      </c>
      <c r="M1251" s="5" t="str">
        <f>=(J1251-L1251)^2</f>
      </c>
    </row>
    <row r="1252">
      <c r="A1252" t="n">
        <v>157748</v>
      </c>
      <c r="B1252" t="s">
        <v>2060</v>
      </c>
      <c r="C1252" t="s">
        <v>163</v>
      </c>
      <c r="D1252" t="n">
        <v>0</v>
      </c>
      <c r="E1252" t="n">
        <v>19873</v>
      </c>
      <c r="F1252" t="n">
        <v>81</v>
      </c>
      <c r="G1252" t="n">
        <v>16</v>
      </c>
      <c r="H1252" t="n">
        <v>3.7434</v>
      </c>
      <c r="I1252" t="n">
        <v>2.5</v>
      </c>
      <c r="J1252" t="n">
        <v>41.1</v>
      </c>
      <c r="K1252" t="str">
        <f>=IF(MOD(A1252,10)&lt;7,"train","test")</f>
      </c>
      <c r="L1252" s="5" t="str">
        <f>=$P$6+$P$7*D1252+$P$8*E1252+$P$9*F1252+$P$10*G1252+$P$11*H1252+$P$12*I1252</f>
      </c>
      <c r="M1252" s="5" t="str">
        <f>=(J1252-L1252)^2</f>
      </c>
    </row>
    <row r="1253">
      <c r="A1253" t="n">
        <v>157757</v>
      </c>
      <c r="B1253" t="s">
        <v>2061</v>
      </c>
      <c r="C1253" t="s">
        <v>163</v>
      </c>
      <c r="D1253" t="n">
        <v>36</v>
      </c>
      <c r="E1253" t="n">
        <v>25539</v>
      </c>
      <c r="F1253" t="n">
        <v>70</v>
      </c>
      <c r="G1253" t="n">
        <v>11</v>
      </c>
      <c r="H1253" t="n">
        <v>3.3021</v>
      </c>
      <c r="I1253" t="n">
        <v>1.3</v>
      </c>
      <c r="J1253" t="n">
        <v>57.3</v>
      </c>
      <c r="K1253" t="str">
        <f>=IF(MOD(A1253,10)&lt;7,"train","test")</f>
      </c>
      <c r="L1253" s="5" t="str">
        <f>=$P$6+$P$7*D1253+$P$8*E1253+$P$9*F1253+$P$10*G1253+$P$11*H1253+$P$12*I1253</f>
      </c>
      <c r="M1253" s="5" t="str">
        <f>=(J1253-L1253)^2</f>
      </c>
    </row>
    <row r="1254">
      <c r="A1254" t="n">
        <v>157809</v>
      </c>
      <c r="B1254" t="s">
        <v>2063</v>
      </c>
      <c r="C1254" t="s">
        <v>163</v>
      </c>
      <c r="D1254" t="n">
        <v>22</v>
      </c>
      <c r="E1254" t="n">
        <v>21314</v>
      </c>
      <c r="F1254" t="n">
        <v>67</v>
      </c>
      <c r="G1254" t="n">
        <v>14</v>
      </c>
      <c r="H1254" t="n">
        <v>3.3502</v>
      </c>
      <c r="I1254" t="n">
        <v>1.3</v>
      </c>
      <c r="J1254" t="n">
        <v>39.8</v>
      </c>
      <c r="K1254" t="str">
        <f>=IF(MOD(A1254,10)&lt;7,"train","test")</f>
      </c>
      <c r="L1254" s="5" t="str">
        <f>=$P$6+$P$7*D1254+$P$8*E1254+$P$9*F1254+$P$10*G1254+$P$11*H1254+$P$12*I1254</f>
      </c>
      <c r="M1254" s="5" t="str">
        <f>=(J1254-L1254)^2</f>
      </c>
    </row>
    <row r="1255">
      <c r="A1255" t="n">
        <v>157818</v>
      </c>
      <c r="B1255" t="s">
        <v>2065</v>
      </c>
      <c r="C1255" t="s">
        <v>163</v>
      </c>
      <c r="D1255" t="n">
        <v>24</v>
      </c>
      <c r="E1255" t="n">
        <v>25634</v>
      </c>
      <c r="F1255" t="n">
        <v>83</v>
      </c>
      <c r="G1255" t="n">
        <v>10</v>
      </c>
      <c r="H1255" t="n">
        <v>3.003</v>
      </c>
      <c r="I1255" t="n">
        <v>3.4</v>
      </c>
      <c r="J1255" t="n">
        <v>69.8</v>
      </c>
      <c r="K1255" t="str">
        <f>=IF(MOD(A1255,10)&lt;7,"train","test")</f>
      </c>
      <c r="L1255" s="5" t="str">
        <f>=$P$6+$P$7*D1255+$P$8*E1255+$P$9*F1255+$P$10*G1255+$P$11*H1255+$P$12*I1255</f>
      </c>
      <c r="M1255" s="5" t="str">
        <f>=(J1255-L1255)^2</f>
      </c>
    </row>
    <row r="1256">
      <c r="A1256" t="n">
        <v>158477</v>
      </c>
      <c r="B1256" t="s">
        <v>2078</v>
      </c>
      <c r="C1256" t="s">
        <v>163</v>
      </c>
      <c r="D1256" t="n">
        <v>39</v>
      </c>
      <c r="E1256" t="n">
        <v>25427</v>
      </c>
      <c r="F1256" t="n">
        <v>75</v>
      </c>
      <c r="G1256" t="n">
        <v>9</v>
      </c>
      <c r="H1256" t="n">
        <v>2.7767</v>
      </c>
      <c r="I1256" t="n">
        <v>2.7</v>
      </c>
      <c r="J1256" t="n">
        <v>59.3</v>
      </c>
      <c r="K1256" t="str">
        <f>=IF(MOD(A1256,10)&lt;7,"train","test")</f>
      </c>
      <c r="L1256" s="5" t="str">
        <f>=$P$6+$P$7*D1256+$P$8*E1256+$P$9*F1256+$P$10*G1256+$P$11*H1256+$P$12*I1256</f>
      </c>
      <c r="M1256" s="5" t="str">
        <f>=(J1256-L1256)^2</f>
      </c>
    </row>
    <row r="1257">
      <c r="A1257" t="n">
        <v>159009</v>
      </c>
      <c r="B1257" t="s">
        <v>2091</v>
      </c>
      <c r="C1257" t="s">
        <v>149</v>
      </c>
      <c r="D1257" t="n">
        <v>72</v>
      </c>
      <c r="E1257" t="n">
        <v>19092</v>
      </c>
      <c r="F1257" t="n">
        <v>76</v>
      </c>
      <c r="G1257" t="n">
        <v>25</v>
      </c>
      <c r="H1257" t="n">
        <v>3.7571</v>
      </c>
      <c r="I1257" t="n">
        <v>0.1</v>
      </c>
      <c r="J1257" t="n">
        <v>32.3</v>
      </c>
      <c r="K1257" t="str">
        <f>=IF(MOD(A1257,10)&lt;7,"train","test")</f>
      </c>
      <c r="L1257" s="5" t="str">
        <f>=$P$6+$P$7*D1257+$P$8*E1257+$P$9*F1257+$P$10*G1257+$P$11*H1257+$P$12*I1257</f>
      </c>
      <c r="M1257" s="5" t="str">
        <f>=(J1257-L1257)^2</f>
      </c>
    </row>
    <row r="1258">
      <c r="A1258" t="n">
        <v>159568</v>
      </c>
      <c r="B1258" t="s">
        <v>2106</v>
      </c>
      <c r="C1258" t="s">
        <v>163</v>
      </c>
      <c r="D1258" t="n">
        <v>41</v>
      </c>
      <c r="E1258" t="n">
        <v>15470</v>
      </c>
      <c r="F1258" t="n">
        <v>61</v>
      </c>
      <c r="G1258" t="n">
        <v>10</v>
      </c>
      <c r="H1258" t="n">
        <v>3.0828</v>
      </c>
      <c r="I1258" t="n">
        <v>0.5</v>
      </c>
      <c r="J1258" t="n">
        <v>41.7</v>
      </c>
      <c r="K1258" t="str">
        <f>=IF(MOD(A1258,10)&lt;7,"train","test")</f>
      </c>
      <c r="L1258" s="5" t="str">
        <f>=$P$6+$P$7*D1258+$P$8*E1258+$P$9*F1258+$P$10*G1258+$P$11*H1258+$P$12*I1258</f>
      </c>
      <c r="M1258" s="5" t="str">
        <f>=(J1258-L1258)^2</f>
      </c>
    </row>
    <row r="1259">
      <c r="A1259" t="n">
        <v>159647</v>
      </c>
      <c r="B1259" t="s">
        <v>2109</v>
      </c>
      <c r="C1259" t="s">
        <v>149</v>
      </c>
      <c r="D1259" t="n">
        <v>20</v>
      </c>
      <c r="E1259" t="n">
        <v>12593</v>
      </c>
      <c r="F1259" t="n">
        <v>84</v>
      </c>
      <c r="G1259" t="n">
        <v>22</v>
      </c>
      <c r="H1259" t="n">
        <v>4.09</v>
      </c>
      <c r="I1259" t="n">
        <v>1.4</v>
      </c>
      <c r="J1259" t="n">
        <v>57.2</v>
      </c>
      <c r="K1259" t="str">
        <f>=IF(MOD(A1259,10)&lt;7,"train","test")</f>
      </c>
      <c r="L1259" s="5" t="str">
        <f>=$P$6+$P$7*D1259+$P$8*E1259+$P$9*F1259+$P$10*G1259+$P$11*H1259+$P$12*I1259</f>
      </c>
      <c r="M1259" s="5" t="str">
        <f>=(J1259-L1259)^2</f>
      </c>
    </row>
    <row r="1260">
      <c r="A1260" t="n">
        <v>159717</v>
      </c>
      <c r="B1260" t="s">
        <v>2112</v>
      </c>
      <c r="C1260" t="s">
        <v>149</v>
      </c>
      <c r="D1260" t="n">
        <v>31</v>
      </c>
      <c r="E1260" t="n">
        <v>11393</v>
      </c>
      <c r="F1260" t="n">
        <v>71</v>
      </c>
      <c r="G1260" t="n">
        <v>18</v>
      </c>
      <c r="H1260" t="n">
        <v>3.8402</v>
      </c>
      <c r="I1260" t="n">
        <v>1.7</v>
      </c>
      <c r="J1260" t="n">
        <v>50.8</v>
      </c>
      <c r="K1260" t="str">
        <f>=IF(MOD(A1260,10)&lt;7,"train","test")</f>
      </c>
      <c r="L1260" s="5" t="str">
        <f>=$P$6+$P$7*D1260+$P$8*E1260+$P$9*F1260+$P$10*G1260+$P$11*H1260+$P$12*I1260</f>
      </c>
      <c r="M1260" s="5" t="str">
        <f>=(J1260-L1260)^2</f>
      </c>
    </row>
    <row r="1261">
      <c r="A1261" t="n">
        <v>159939</v>
      </c>
      <c r="B1261" t="s">
        <v>2113</v>
      </c>
      <c r="C1261" t="s">
        <v>149</v>
      </c>
      <c r="D1261" t="n">
        <v>40</v>
      </c>
      <c r="E1261" t="n">
        <v>11190</v>
      </c>
      <c r="F1261" t="n">
        <v>70</v>
      </c>
      <c r="G1261" t="n">
        <v>18</v>
      </c>
      <c r="H1261" t="n">
        <v>3.9289</v>
      </c>
      <c r="I1261" t="n">
        <v>8</v>
      </c>
      <c r="J1261" t="n">
        <v>42.5</v>
      </c>
      <c r="K1261" t="str">
        <f>=IF(MOD(A1261,10)&lt;7,"train","test")</f>
      </c>
      <c r="L1261" s="5" t="str">
        <f>=$P$6+$P$7*D1261+$P$8*E1261+$P$9*F1261+$P$10*G1261+$P$11*H1261+$P$12*I1261</f>
      </c>
      <c r="M1261" s="5" t="str">
        <f>=(J1261-L1261)^2</f>
      </c>
    </row>
    <row r="1262">
      <c r="A1262" t="n">
        <v>159948</v>
      </c>
      <c r="B1262" t="s">
        <v>2114</v>
      </c>
      <c r="C1262" t="s">
        <v>163</v>
      </c>
      <c r="D1262" t="n">
        <v>0</v>
      </c>
      <c r="E1262" t="n">
        <v>20904</v>
      </c>
      <c r="F1262" t="n">
        <v>81</v>
      </c>
      <c r="G1262" t="n">
        <v>14</v>
      </c>
      <c r="H1262" t="n">
        <v>3.4429</v>
      </c>
      <c r="I1262" t="n">
        <v>2.5</v>
      </c>
      <c r="J1262" t="n">
        <v>40.7</v>
      </c>
      <c r="K1262" t="str">
        <f>=IF(MOD(A1262,10)&lt;7,"train","test")</f>
      </c>
      <c r="L1262" s="5" t="str">
        <f>=$P$6+$P$7*D1262+$P$8*E1262+$P$9*F1262+$P$10*G1262+$P$11*H1262+$P$12*I1262</f>
      </c>
      <c r="M1262" s="5" t="str">
        <f>=(J1262-L1262)^2</f>
      </c>
    </row>
    <row r="1263">
      <c r="A1263" t="n">
        <v>160038</v>
      </c>
      <c r="B1263" t="s">
        <v>2121</v>
      </c>
      <c r="C1263" t="s">
        <v>149</v>
      </c>
      <c r="D1263" t="n">
        <v>35</v>
      </c>
      <c r="E1263" t="n">
        <v>13156</v>
      </c>
      <c r="F1263" t="n">
        <v>70</v>
      </c>
      <c r="G1263" t="n">
        <v>16</v>
      </c>
      <c r="H1263" t="n">
        <v>4.0543</v>
      </c>
      <c r="I1263" t="n">
        <v>1.2</v>
      </c>
      <c r="J1263" t="n">
        <v>44.4</v>
      </c>
      <c r="K1263" t="str">
        <f>=IF(MOD(A1263,10)&lt;7,"train","test")</f>
      </c>
      <c r="L1263" s="5" t="str">
        <f>=$P$6+$P$7*D1263+$P$8*E1263+$P$9*F1263+$P$10*G1263+$P$11*H1263+$P$12*I1263</f>
      </c>
      <c r="M1263" s="5" t="str">
        <f>=(J1263-L1263)^2</f>
      </c>
    </row>
    <row r="1264">
      <c r="A1264" t="n">
        <v>160658</v>
      </c>
      <c r="B1264" t="s">
        <v>2144</v>
      </c>
      <c r="C1264" t="s">
        <v>149</v>
      </c>
      <c r="D1264" t="n">
        <v>39</v>
      </c>
      <c r="E1264" t="n">
        <v>13443</v>
      </c>
      <c r="F1264" t="n">
        <v>76</v>
      </c>
      <c r="G1264" t="n">
        <v>18</v>
      </c>
      <c r="H1264" t="n">
        <v>4.225</v>
      </c>
      <c r="I1264" t="n">
        <v>2.5</v>
      </c>
      <c r="J1264" t="n">
        <v>52</v>
      </c>
      <c r="K1264" t="str">
        <f>=IF(MOD(A1264,10)&lt;7,"train","test")</f>
      </c>
      <c r="L1264" s="5" t="str">
        <f>=$P$6+$P$7*D1264+$P$8*E1264+$P$9*F1264+$P$10*G1264+$P$11*H1264+$P$12*I1264</f>
      </c>
      <c r="M1264" s="5" t="str">
        <f>=(J1264-L1264)^2</f>
      </c>
    </row>
    <row r="1265">
      <c r="A1265" t="n">
        <v>160959</v>
      </c>
      <c r="B1265" t="s">
        <v>2149</v>
      </c>
      <c r="C1265" t="s">
        <v>163</v>
      </c>
      <c r="D1265" t="n">
        <v>27</v>
      </c>
      <c r="E1265" t="n">
        <v>22692</v>
      </c>
      <c r="F1265" t="n">
        <v>83</v>
      </c>
      <c r="G1265" t="n">
        <v>10</v>
      </c>
      <c r="H1265" t="n">
        <v>2.6096</v>
      </c>
      <c r="I1265" t="n">
        <v>2.2</v>
      </c>
      <c r="J1265" t="n">
        <v>69.2</v>
      </c>
      <c r="K1265" t="str">
        <f>=IF(MOD(A1265,10)&lt;7,"train","test")</f>
      </c>
      <c r="L1265" s="5" t="str">
        <f>=$P$6+$P$7*D1265+$P$8*E1265+$P$9*F1265+$P$10*G1265+$P$11*H1265+$P$12*I1265</f>
      </c>
      <c r="M1265" s="5" t="str">
        <f>=(J1265-L1265)^2</f>
      </c>
    </row>
    <row r="1266">
      <c r="A1266" t="n">
        <v>160977</v>
      </c>
      <c r="B1266" t="s">
        <v>2152</v>
      </c>
      <c r="C1266" t="s">
        <v>163</v>
      </c>
      <c r="D1266" t="n">
        <v>10</v>
      </c>
      <c r="E1266" t="n">
        <v>26658</v>
      </c>
      <c r="F1266" t="n">
        <v>94</v>
      </c>
      <c r="G1266" t="n">
        <v>10</v>
      </c>
      <c r="H1266" t="n">
        <v>3.2851</v>
      </c>
      <c r="I1266" t="n">
        <v>6.2</v>
      </c>
      <c r="J1266" t="n">
        <v>90.6</v>
      </c>
      <c r="K1266" t="str">
        <f>=IF(MOD(A1266,10)&lt;7,"train","test")</f>
      </c>
      <c r="L1266" s="5" t="str">
        <f>=$P$6+$P$7*D1266+$P$8*E1266+$P$9*F1266+$P$10*G1266+$P$11*H1266+$P$12*I1266</f>
      </c>
      <c r="M1266" s="5" t="str">
        <f>=(J1266-L1266)^2</f>
      </c>
    </row>
    <row r="1267">
      <c r="A1267" t="n">
        <v>161217</v>
      </c>
      <c r="B1267" t="s">
        <v>2164</v>
      </c>
      <c r="C1267" t="s">
        <v>149</v>
      </c>
      <c r="D1267" t="n">
        <v>32</v>
      </c>
      <c r="E1267" t="n">
        <v>11569</v>
      </c>
      <c r="F1267" t="n">
        <v>63</v>
      </c>
      <c r="G1267" t="n">
        <v>15</v>
      </c>
      <c r="H1267" t="n">
        <v>3.7661</v>
      </c>
      <c r="I1267" t="n">
        <v>0.9</v>
      </c>
      <c r="J1267" t="n">
        <v>20</v>
      </c>
      <c r="K1267" t="str">
        <f>=IF(MOD(A1267,10)&lt;7,"train","test")</f>
      </c>
      <c r="L1267" s="5" t="str">
        <f>=$P$6+$P$7*D1267+$P$8*E1267+$P$9*F1267+$P$10*G1267+$P$11*H1267+$P$12*I1267</f>
      </c>
      <c r="M1267" s="5" t="str">
        <f>=(J1267-L1267)^2</f>
      </c>
    </row>
    <row r="1268">
      <c r="A1268" t="n">
        <v>161299</v>
      </c>
      <c r="B1268" t="s">
        <v>2171</v>
      </c>
      <c r="C1268" t="s">
        <v>149</v>
      </c>
      <c r="D1268" t="n">
        <v>25</v>
      </c>
      <c r="E1268" t="n">
        <v>21433</v>
      </c>
      <c r="F1268" t="n">
        <v>82</v>
      </c>
      <c r="G1268" t="n">
        <v>10</v>
      </c>
      <c r="H1268" t="n">
        <v>2.9983</v>
      </c>
      <c r="I1268" t="n">
        <v>1.6</v>
      </c>
      <c r="J1268" t="n">
        <v>61.5</v>
      </c>
      <c r="K1268" t="str">
        <f>=IF(MOD(A1268,10)&lt;7,"train","test")</f>
      </c>
      <c r="L1268" s="5" t="str">
        <f>=$P$6+$P$7*D1268+$P$8*E1268+$P$9*F1268+$P$10*G1268+$P$11*H1268+$P$12*I1268</f>
      </c>
      <c r="M1268" s="5" t="str">
        <f>=(J1268-L1268)^2</f>
      </c>
    </row>
    <row r="1269">
      <c r="A1269" t="n">
        <v>161457</v>
      </c>
      <c r="B1269" t="s">
        <v>2175</v>
      </c>
      <c r="C1269" t="s">
        <v>163</v>
      </c>
      <c r="D1269" t="n">
        <v>12</v>
      </c>
      <c r="E1269" t="n">
        <v>38675</v>
      </c>
      <c r="F1269" t="n">
        <v>75</v>
      </c>
      <c r="G1269" t="n">
        <v>12</v>
      </c>
      <c r="H1269" t="n">
        <v>4.0421</v>
      </c>
      <c r="I1269" t="n">
        <v>9.6</v>
      </c>
      <c r="J1269" t="n">
        <v>63.2</v>
      </c>
      <c r="K1269" t="str">
        <f>=IF(MOD(A1269,10)&lt;7,"train","test")</f>
      </c>
      <c r="L1269" s="5" t="str">
        <f>=$P$6+$P$7*D1269+$P$8*E1269+$P$9*F1269+$P$10*G1269+$P$11*H1269+$P$12*I1269</f>
      </c>
      <c r="M1269" s="5" t="str">
        <f>=(J1269-L1269)^2</f>
      </c>
    </row>
    <row r="1270">
      <c r="A1270" t="n">
        <v>161509</v>
      </c>
      <c r="B1270" t="s">
        <v>2180</v>
      </c>
      <c r="C1270" t="s">
        <v>163</v>
      </c>
      <c r="D1270" t="n">
        <v>27</v>
      </c>
      <c r="E1270" t="n">
        <v>37132</v>
      </c>
      <c r="F1270" t="n">
        <v>78</v>
      </c>
      <c r="G1270" t="n">
        <v>8</v>
      </c>
      <c r="H1270" t="n">
        <v>2.6561</v>
      </c>
      <c r="I1270" t="n">
        <v>4.6</v>
      </c>
      <c r="J1270" t="n">
        <v>48.7</v>
      </c>
      <c r="K1270" t="str">
        <f>=IF(MOD(A1270,10)&lt;7,"train","test")</f>
      </c>
      <c r="L1270" s="5" t="str">
        <f>=$P$6+$P$7*D1270+$P$8*E1270+$P$9*F1270+$P$10*G1270+$P$11*H1270+$P$12*I1270</f>
      </c>
      <c r="M1270" s="5" t="str">
        <f>=(J1270-L1270)^2</f>
      </c>
    </row>
    <row r="1271">
      <c r="A1271" t="n">
        <v>161518</v>
      </c>
      <c r="B1271" t="s">
        <v>2181</v>
      </c>
      <c r="C1271" t="s">
        <v>163</v>
      </c>
      <c r="D1271" t="n">
        <v>20</v>
      </c>
      <c r="E1271" t="n">
        <v>28268</v>
      </c>
      <c r="F1271" t="n">
        <v>80</v>
      </c>
      <c r="G1271" t="n">
        <v>10</v>
      </c>
      <c r="H1271" t="n">
        <v>3.3137</v>
      </c>
      <c r="I1271" t="n">
        <v>1.4</v>
      </c>
      <c r="J1271" t="n">
        <v>68.5</v>
      </c>
      <c r="K1271" t="str">
        <f>=IF(MOD(A1271,10)&lt;7,"train","test")</f>
      </c>
      <c r="L1271" s="5" t="str">
        <f>=$P$6+$P$7*D1271+$P$8*E1271+$P$9*F1271+$P$10*G1271+$P$11*H1271+$P$12*I1271</f>
      </c>
      <c r="M1271" s="5" t="str">
        <f>=(J1271-L1271)^2</f>
      </c>
    </row>
    <row r="1272">
      <c r="A1272" t="n">
        <v>162007</v>
      </c>
      <c r="B1272" t="s">
        <v>2203</v>
      </c>
      <c r="C1272" t="s">
        <v>149</v>
      </c>
      <c r="D1272" t="n">
        <v>44</v>
      </c>
      <c r="E1272" t="n">
        <v>16117</v>
      </c>
      <c r="F1272" t="n">
        <v>70</v>
      </c>
      <c r="G1272" t="n">
        <v>16</v>
      </c>
      <c r="H1272" t="n">
        <v>3.8576</v>
      </c>
      <c r="I1272" t="n">
        <v>1.3</v>
      </c>
      <c r="J1272" t="n">
        <v>38.1</v>
      </c>
      <c r="K1272" t="str">
        <f>=IF(MOD(A1272,10)&lt;7,"train","test")</f>
      </c>
      <c r="L1272" s="5" t="str">
        <f>=$P$6+$P$7*D1272+$P$8*E1272+$P$9*F1272+$P$10*G1272+$P$11*H1272+$P$12*I1272</f>
      </c>
      <c r="M1272" s="5" t="str">
        <f>=(J1272-L1272)^2</f>
      </c>
    </row>
    <row r="1273">
      <c r="A1273" t="n">
        <v>162928</v>
      </c>
      <c r="B1273" t="s">
        <v>2232</v>
      </c>
      <c r="C1273" t="s">
        <v>163</v>
      </c>
      <c r="D1273" t="n">
        <v>20</v>
      </c>
      <c r="E1273" t="n">
        <v>22844</v>
      </c>
      <c r="F1273" t="n">
        <v>98</v>
      </c>
      <c r="G1273" t="n">
        <v>6</v>
      </c>
      <c r="H1273" t="n">
        <v>4.5955</v>
      </c>
      <c r="I1273" t="n">
        <v>25.2</v>
      </c>
      <c r="J1273" t="n">
        <v>94.6</v>
      </c>
      <c r="K1273" t="str">
        <f>=IF(MOD(A1273,10)&lt;7,"train","test")</f>
      </c>
      <c r="L1273" s="5" t="str">
        <f>=$P$6+$P$7*D1273+$P$8*E1273+$P$9*F1273+$P$10*G1273+$P$11*H1273+$P$12*I1273</f>
      </c>
      <c r="M1273" s="5" t="str">
        <f>=(J1273-L1273)^2</f>
      </c>
    </row>
    <row r="1274">
      <c r="A1274" t="n">
        <v>163268</v>
      </c>
      <c r="B1274" t="s">
        <v>2238</v>
      </c>
      <c r="C1274" t="s">
        <v>149</v>
      </c>
      <c r="D1274" t="n">
        <v>30</v>
      </c>
      <c r="E1274" t="n">
        <v>17704</v>
      </c>
      <c r="F1274" t="n">
        <v>87</v>
      </c>
      <c r="G1274" t="n">
        <v>18</v>
      </c>
      <c r="H1274" t="n">
        <v>4.2015</v>
      </c>
      <c r="I1274" t="n">
        <v>22.7</v>
      </c>
      <c r="J1274" t="n">
        <v>69.7</v>
      </c>
      <c r="K1274" t="str">
        <f>=IF(MOD(A1274,10)&lt;7,"train","test")</f>
      </c>
      <c r="L1274" s="5" t="str">
        <f>=$P$6+$P$7*D1274+$P$8*E1274+$P$9*F1274+$P$10*G1274+$P$11*H1274+$P$12*I1274</f>
      </c>
      <c r="M1274" s="5" t="str">
        <f>=(J1274-L1274)^2</f>
      </c>
    </row>
    <row r="1275">
      <c r="A1275" t="n">
        <v>163338</v>
      </c>
      <c r="B1275" t="s">
        <v>2242</v>
      </c>
      <c r="C1275" t="s">
        <v>149</v>
      </c>
      <c r="D1275" t="n">
        <v>53</v>
      </c>
      <c r="E1275" t="n">
        <v>14595</v>
      </c>
      <c r="F1275" t="n">
        <v>66</v>
      </c>
      <c r="G1275" t="n">
        <v>9</v>
      </c>
      <c r="H1275" t="n">
        <v>3.5091</v>
      </c>
      <c r="I1275" t="n">
        <v>1.7</v>
      </c>
      <c r="J1275" t="n">
        <v>34.6</v>
      </c>
      <c r="K1275" t="str">
        <f>=IF(MOD(A1275,10)&lt;7,"train","test")</f>
      </c>
      <c r="L1275" s="5" t="str">
        <f>=$P$6+$P$7*D1275+$P$8*E1275+$P$9*F1275+$P$10*G1275+$P$11*H1275+$P$12*I1275</f>
      </c>
      <c r="M1275" s="5" t="str">
        <f>=(J1275-L1275)^2</f>
      </c>
    </row>
    <row r="1276">
      <c r="A1276" t="n">
        <v>163578</v>
      </c>
      <c r="B1276" t="s">
        <v>2256</v>
      </c>
      <c r="C1276" t="s">
        <v>163</v>
      </c>
      <c r="D1276" t="n">
        <v>32</v>
      </c>
      <c r="E1276" t="n">
        <v>22552</v>
      </c>
      <c r="F1276" t="n">
        <v>77</v>
      </c>
      <c r="G1276" t="n">
        <v>8</v>
      </c>
      <c r="H1276" t="n">
        <v>3.4442</v>
      </c>
      <c r="I1276" t="n">
        <v>5.9</v>
      </c>
      <c r="J1276" t="n">
        <v>51.9</v>
      </c>
      <c r="K1276" t="str">
        <f>=IF(MOD(A1276,10)&lt;7,"train","test")</f>
      </c>
      <c r="L1276" s="5" t="str">
        <f>=$P$6+$P$7*D1276+$P$8*E1276+$P$9*F1276+$P$10*G1276+$P$11*H1276+$P$12*I1276</f>
      </c>
      <c r="M1276" s="5" t="str">
        <f>=(J1276-L1276)^2</f>
      </c>
    </row>
    <row r="1277">
      <c r="A1277" t="n">
        <v>164368</v>
      </c>
      <c r="B1277" t="s">
        <v>2274</v>
      </c>
      <c r="C1277" t="s">
        <v>163</v>
      </c>
      <c r="D1277" t="n">
        <v>8</v>
      </c>
      <c r="E1277" t="n">
        <v>51986</v>
      </c>
      <c r="F1277" t="n">
        <v>73</v>
      </c>
      <c r="G1277" t="n">
        <v>12</v>
      </c>
      <c r="H1277" t="n">
        <v>3.5193</v>
      </c>
      <c r="I1277" t="n">
        <v>0.4</v>
      </c>
      <c r="J1277" t="n">
        <v>65.8</v>
      </c>
      <c r="K1277" t="str">
        <f>=IF(MOD(A1277,10)&lt;7,"train","test")</f>
      </c>
      <c r="L1277" s="5" t="str">
        <f>=$P$6+$P$7*D1277+$P$8*E1277+$P$9*F1277+$P$10*G1277+$P$11*H1277+$P$12*I1277</f>
      </c>
      <c r="M1277" s="5" t="str">
        <f>=(J1277-L1277)^2</f>
      </c>
    </row>
    <row r="1278">
      <c r="A1278" t="n">
        <v>164447</v>
      </c>
      <c r="B1278" t="s">
        <v>2277</v>
      </c>
      <c r="C1278" t="s">
        <v>163</v>
      </c>
      <c r="D1278" t="n">
        <v>50</v>
      </c>
      <c r="E1278" t="n">
        <v>21454</v>
      </c>
      <c r="F1278" t="n">
        <v>68</v>
      </c>
      <c r="G1278" t="n">
        <v>16</v>
      </c>
      <c r="H1278" t="n">
        <v>3.353</v>
      </c>
      <c r="I1278" t="n">
        <v>1.4</v>
      </c>
      <c r="J1278" t="n">
        <v>42.3</v>
      </c>
      <c r="K1278" t="str">
        <f>=IF(MOD(A1278,10)&lt;7,"train","test")</f>
      </c>
      <c r="L1278" s="5" t="str">
        <f>=$P$6+$P$7*D1278+$P$8*E1278+$P$9*F1278+$P$10*G1278+$P$11*H1278+$P$12*I1278</f>
      </c>
      <c r="M1278" s="5" t="str">
        <f>=(J1278-L1278)^2</f>
      </c>
    </row>
    <row r="1279">
      <c r="A1279" t="n">
        <v>164739</v>
      </c>
      <c r="B1279" t="s">
        <v>2293</v>
      </c>
      <c r="C1279" t="s">
        <v>163</v>
      </c>
      <c r="D1279" t="n">
        <v>15</v>
      </c>
      <c r="E1279" t="n">
        <v>43858</v>
      </c>
      <c r="F1279" t="n">
        <v>93</v>
      </c>
      <c r="G1279" t="n">
        <v>12</v>
      </c>
      <c r="H1279" t="n">
        <v>3.7367</v>
      </c>
      <c r="I1279" t="n">
        <v>9.5</v>
      </c>
      <c r="J1279" t="n">
        <v>88.2</v>
      </c>
      <c r="K1279" t="str">
        <f>=IF(MOD(A1279,10)&lt;7,"train","test")</f>
      </c>
      <c r="L1279" s="5" t="str">
        <f>=$P$6+$P$7*D1279+$P$8*E1279+$P$9*F1279+$P$10*G1279+$P$11*H1279+$P$12*I1279</f>
      </c>
      <c r="M1279" s="5" t="str">
        <f>=(J1279-L1279)^2</f>
      </c>
    </row>
    <row r="1280">
      <c r="A1280" t="n">
        <v>164748</v>
      </c>
      <c r="B1280" t="s">
        <v>2295</v>
      </c>
      <c r="C1280" t="s">
        <v>163</v>
      </c>
      <c r="D1280" t="n">
        <v>15</v>
      </c>
      <c r="E1280" t="n">
        <v>48608</v>
      </c>
      <c r="F1280" t="n">
        <v>85</v>
      </c>
      <c r="G1280" t="n">
        <v>10</v>
      </c>
      <c r="H1280" t="n">
        <v>3.9871</v>
      </c>
      <c r="I1280" t="n">
        <v>5.6</v>
      </c>
      <c r="J1280" t="n">
        <v>67.2</v>
      </c>
      <c r="K1280" t="str">
        <f>=IF(MOD(A1280,10)&lt;7,"train","test")</f>
      </c>
      <c r="L1280" s="5" t="str">
        <f>=$P$6+$P$7*D1280+$P$8*E1280+$P$9*F1280+$P$10*G1280+$P$11*H1280+$P$12*I1280</f>
      </c>
      <c r="M1280" s="5" t="str">
        <f>=(J1280-L1280)^2</f>
      </c>
    </row>
    <row r="1281">
      <c r="A1281" t="n">
        <v>164988</v>
      </c>
      <c r="B1281" t="s">
        <v>2304</v>
      </c>
      <c r="C1281" t="s">
        <v>163</v>
      </c>
      <c r="D1281" t="n">
        <v>18</v>
      </c>
      <c r="E1281" t="n">
        <v>27551</v>
      </c>
      <c r="F1281" t="n">
        <v>95</v>
      </c>
      <c r="G1281" t="n">
        <v>10</v>
      </c>
      <c r="H1281" t="n">
        <v>4.6585</v>
      </c>
      <c r="I1281" t="n">
        <v>18</v>
      </c>
      <c r="J1281" t="n">
        <v>90</v>
      </c>
      <c r="K1281" t="str">
        <f>=IF(MOD(A1281,10)&lt;7,"train","test")</f>
      </c>
      <c r="L1281" s="5" t="str">
        <f>=$P$6+$P$7*D1281+$P$8*E1281+$P$9*F1281+$P$10*G1281+$P$11*H1281+$P$12*I1281</f>
      </c>
      <c r="M1281" s="5" t="str">
        <f>=(J1281-L1281)^2</f>
      </c>
    </row>
    <row r="1282">
      <c r="A1282" t="n">
        <v>165529</v>
      </c>
      <c r="B1282" t="s">
        <v>2322</v>
      </c>
      <c r="C1282" t="s">
        <v>163</v>
      </c>
      <c r="D1282" t="n">
        <v>28</v>
      </c>
      <c r="E1282" t="n">
        <v>30367</v>
      </c>
      <c r="F1282" t="n">
        <v>68</v>
      </c>
      <c r="G1282" t="n">
        <v>11</v>
      </c>
      <c r="H1282" t="n">
        <v>3.3802</v>
      </c>
      <c r="I1282" t="n">
        <v>2.4</v>
      </c>
      <c r="J1282" t="n">
        <v>48.3</v>
      </c>
      <c r="K1282" t="str">
        <f>=IF(MOD(A1282,10)&lt;7,"train","test")</f>
      </c>
      <c r="L1282" s="5" t="str">
        <f>=$P$6+$P$7*D1282+$P$8*E1282+$P$9*F1282+$P$10*G1282+$P$11*H1282+$P$12*I1282</f>
      </c>
      <c r="M1282" s="5" t="str">
        <f>=(J1282-L1282)^2</f>
      </c>
    </row>
    <row r="1283">
      <c r="A1283" t="n">
        <v>165699</v>
      </c>
      <c r="B1283" t="s">
        <v>2332</v>
      </c>
      <c r="C1283" t="s">
        <v>163</v>
      </c>
      <c r="D1283" t="n">
        <v>13</v>
      </c>
      <c r="E1283" t="n">
        <v>39988</v>
      </c>
      <c r="F1283" t="n">
        <v>88</v>
      </c>
      <c r="G1283" t="n">
        <v>13</v>
      </c>
      <c r="H1283" t="n">
        <v>3.6806</v>
      </c>
      <c r="I1283" t="n">
        <v>1.6</v>
      </c>
      <c r="J1283" t="n">
        <v>75</v>
      </c>
      <c r="K1283" t="str">
        <f>=IF(MOD(A1283,10)&lt;7,"train","test")</f>
      </c>
      <c r="L1283" s="5" t="str">
        <f>=$P$6+$P$7*D1283+$P$8*E1283+$P$9*F1283+$P$10*G1283+$P$11*H1283+$P$12*I1283</f>
      </c>
      <c r="M1283" s="5" t="str">
        <f>=(J1283-L1283)^2</f>
      </c>
    </row>
    <row r="1284">
      <c r="A1284" t="n">
        <v>166018</v>
      </c>
      <c r="B1284" t="s">
        <v>2347</v>
      </c>
      <c r="C1284" t="s">
        <v>163</v>
      </c>
      <c r="D1284" t="n">
        <v>38</v>
      </c>
      <c r="E1284" t="n">
        <v>27556</v>
      </c>
      <c r="F1284" t="n">
        <v>75</v>
      </c>
      <c r="G1284" t="n">
        <v>13</v>
      </c>
      <c r="H1284" t="n">
        <v>2.7388</v>
      </c>
      <c r="I1284" t="n">
        <v>1.8</v>
      </c>
      <c r="J1284" t="n">
        <v>57.2</v>
      </c>
      <c r="K1284" t="str">
        <f>=IF(MOD(A1284,10)&lt;7,"train","test")</f>
      </c>
      <c r="L1284" s="5" t="str">
        <f>=$P$6+$P$7*D1284+$P$8*E1284+$P$9*F1284+$P$10*G1284+$P$11*H1284+$P$12*I1284</f>
      </c>
      <c r="M1284" s="5" t="str">
        <f>=(J1284-L1284)^2</f>
      </c>
    </row>
    <row r="1285">
      <c r="A1285" t="n">
        <v>166027</v>
      </c>
      <c r="B1285" t="s">
        <v>2348</v>
      </c>
      <c r="C1285" t="s">
        <v>163</v>
      </c>
      <c r="D1285" t="n">
        <v>16</v>
      </c>
      <c r="E1285" t="n">
        <v>17900</v>
      </c>
      <c r="F1285" t="n">
        <v>99</v>
      </c>
      <c r="G1285" t="n">
        <v>7</v>
      </c>
      <c r="H1285" t="n">
        <v>4.5753</v>
      </c>
      <c r="I1285" t="n">
        <v>16.8</v>
      </c>
      <c r="J1285" t="n">
        <v>97.3</v>
      </c>
      <c r="K1285" t="str">
        <f>=IF(MOD(A1285,10)&lt;7,"train","test")</f>
      </c>
      <c r="L1285" s="5" t="str">
        <f>=$P$6+$P$7*D1285+$P$8*E1285+$P$9*F1285+$P$10*G1285+$P$11*H1285+$P$12*I1285</f>
      </c>
      <c r="M1285" s="5" t="str">
        <f>=(J1285-L1285)^2</f>
      </c>
    </row>
    <row r="1286">
      <c r="A1286" t="n">
        <v>166629</v>
      </c>
      <c r="B1286" t="s">
        <v>2363</v>
      </c>
      <c r="C1286" t="s">
        <v>149</v>
      </c>
      <c r="D1286" t="n">
        <v>20</v>
      </c>
      <c r="E1286" t="n">
        <v>22954</v>
      </c>
      <c r="F1286" t="n">
        <v>91</v>
      </c>
      <c r="G1286" t="n">
        <v>18</v>
      </c>
      <c r="H1286" t="n">
        <v>4.5752</v>
      </c>
      <c r="I1286" t="n">
        <v>12.5</v>
      </c>
      <c r="J1286" t="n">
        <v>83.4</v>
      </c>
      <c r="K1286" t="str">
        <f>=IF(MOD(A1286,10)&lt;7,"train","test")</f>
      </c>
      <c r="L1286" s="5" t="str">
        <f>=$P$6+$P$7*D1286+$P$8*E1286+$P$9*F1286+$P$10*G1286+$P$11*H1286+$P$12*I1286</f>
      </c>
      <c r="M1286" s="5" t="str">
        <f>=(J1286-L1286)^2</f>
      </c>
    </row>
    <row r="1287">
      <c r="A1287" t="n">
        <v>166638</v>
      </c>
      <c r="B1287" t="s">
        <v>2364</v>
      </c>
      <c r="C1287" t="s">
        <v>149</v>
      </c>
      <c r="D1287" t="n">
        <v>43</v>
      </c>
      <c r="E1287" t="n">
        <v>17554</v>
      </c>
      <c r="F1287" t="n">
        <v>73</v>
      </c>
      <c r="G1287" t="n">
        <v>15</v>
      </c>
      <c r="H1287" t="n">
        <v>4.2631</v>
      </c>
      <c r="I1287" t="n">
        <v>14.5</v>
      </c>
      <c r="J1287" t="n">
        <v>51.1</v>
      </c>
      <c r="K1287" t="str">
        <f>=IF(MOD(A1287,10)&lt;7,"train","test")</f>
      </c>
      <c r="L1287" s="5" t="str">
        <f>=$P$6+$P$7*D1287+$P$8*E1287+$P$9*F1287+$P$10*G1287+$P$11*H1287+$P$12*I1287</f>
      </c>
      <c r="M1287" s="5" t="str">
        <f>=(J1287-L1287)^2</f>
      </c>
    </row>
    <row r="1288">
      <c r="A1288" t="n">
        <v>166939</v>
      </c>
      <c r="B1288" t="s">
        <v>2382</v>
      </c>
      <c r="C1288" t="s">
        <v>163</v>
      </c>
      <c r="D1288" t="n">
        <v>20</v>
      </c>
      <c r="E1288" t="n">
        <v>35782</v>
      </c>
      <c r="F1288" t="n">
        <v>90</v>
      </c>
      <c r="G1288" t="n">
        <v>9</v>
      </c>
      <c r="H1288" t="n">
        <v>3.4104</v>
      </c>
      <c r="I1288" t="n">
        <v>6.9</v>
      </c>
      <c r="J1288" t="n">
        <v>85</v>
      </c>
      <c r="K1288" t="str">
        <f>=IF(MOD(A1288,10)&lt;7,"train","test")</f>
      </c>
      <c r="L1288" s="5" t="str">
        <f>=$P$6+$P$7*D1288+$P$8*E1288+$P$9*F1288+$P$10*G1288+$P$11*H1288+$P$12*I1288</f>
      </c>
      <c r="M1288" s="5" t="str">
        <f>=(J1288-L1288)^2</f>
      </c>
    </row>
    <row r="1289">
      <c r="A1289" t="n">
        <v>167057</v>
      </c>
      <c r="B1289" t="s">
        <v>2388</v>
      </c>
      <c r="C1289" t="s">
        <v>163</v>
      </c>
      <c r="D1289" t="n">
        <v>8</v>
      </c>
      <c r="E1289" t="n">
        <v>49544</v>
      </c>
      <c r="F1289" t="n">
        <v>94</v>
      </c>
      <c r="G1289" t="n">
        <v>5</v>
      </c>
      <c r="H1289" t="n">
        <v>2.9435</v>
      </c>
      <c r="I1289" t="n">
        <v>13.8</v>
      </c>
      <c r="J1289" t="n">
        <v>77.8</v>
      </c>
      <c r="K1289" t="str">
        <f>=IF(MOD(A1289,10)&lt;7,"train","test")</f>
      </c>
      <c r="L1289" s="5" t="str">
        <f>=$P$6+$P$7*D1289+$P$8*E1289+$P$9*F1289+$P$10*G1289+$P$11*H1289+$P$12*I1289</f>
      </c>
      <c r="M1289" s="5" t="str">
        <f>=(J1289-L1289)^2</f>
      </c>
    </row>
    <row r="1290">
      <c r="A1290" t="n">
        <v>167288</v>
      </c>
      <c r="B1290" t="s">
        <v>2393</v>
      </c>
      <c r="C1290" t="s">
        <v>149</v>
      </c>
      <c r="D1290" t="n">
        <v>40</v>
      </c>
      <c r="E1290" t="n">
        <v>17705</v>
      </c>
      <c r="F1290" t="n">
        <v>69</v>
      </c>
      <c r="G1290" t="n">
        <v>8</v>
      </c>
      <c r="H1290" t="n">
        <v>3.086</v>
      </c>
      <c r="I1290" t="n">
        <v>2</v>
      </c>
      <c r="J1290" t="n">
        <v>49.1</v>
      </c>
      <c r="K1290" t="str">
        <f>=IF(MOD(A1290,10)&lt;7,"train","test")</f>
      </c>
      <c r="L1290" s="5" t="str">
        <f>=$P$6+$P$7*D1290+$P$8*E1290+$P$9*F1290+$P$10*G1290+$P$11*H1290+$P$12*I1290</f>
      </c>
      <c r="M1290" s="5" t="str">
        <f>=(J1290-L1290)^2</f>
      </c>
    </row>
    <row r="1291">
      <c r="A1291" t="n">
        <v>167358</v>
      </c>
      <c r="B1291" t="s">
        <v>2398</v>
      </c>
      <c r="C1291" t="s">
        <v>163</v>
      </c>
      <c r="D1291" t="n">
        <v>12</v>
      </c>
      <c r="E1291" t="n">
        <v>34770</v>
      </c>
      <c r="F1291" t="n">
        <v>98</v>
      </c>
      <c r="G1291" t="n">
        <v>16</v>
      </c>
      <c r="H1291" t="n">
        <v>4.5973</v>
      </c>
      <c r="I1291" t="n">
        <v>19.4</v>
      </c>
      <c r="J1291" t="n">
        <v>90.4</v>
      </c>
      <c r="K1291" t="str">
        <f>=IF(MOD(A1291,10)&lt;7,"train","test")</f>
      </c>
      <c r="L1291" s="5" t="str">
        <f>=$P$6+$P$7*D1291+$P$8*E1291+$P$9*F1291+$P$10*G1291+$P$11*H1291+$P$12*I1291</f>
      </c>
      <c r="M1291" s="5" t="str">
        <f>=(J1291-L1291)^2</f>
      </c>
    </row>
    <row r="1292">
      <c r="A1292" t="n">
        <v>167598</v>
      </c>
      <c r="B1292" t="s">
        <v>2407</v>
      </c>
      <c r="C1292" t="s">
        <v>163</v>
      </c>
      <c r="D1292" t="n">
        <v>28</v>
      </c>
      <c r="E1292" t="n">
        <v>30212</v>
      </c>
      <c r="F1292" t="n">
        <v>81</v>
      </c>
      <c r="G1292" t="n">
        <v>11</v>
      </c>
      <c r="H1292" t="n">
        <v>3.5937</v>
      </c>
      <c r="I1292" t="n">
        <v>2.9</v>
      </c>
      <c r="J1292" t="n">
        <v>69.1</v>
      </c>
      <c r="K1292" t="str">
        <f>=IF(MOD(A1292,10)&lt;7,"train","test")</f>
      </c>
      <c r="L1292" s="5" t="str">
        <f>=$P$6+$P$7*D1292+$P$8*E1292+$P$9*F1292+$P$10*G1292+$P$11*H1292+$P$12*I1292</f>
      </c>
      <c r="M1292" s="5" t="str">
        <f>=(J1292-L1292)^2</f>
      </c>
    </row>
    <row r="1293">
      <c r="A1293" t="n">
        <v>167729</v>
      </c>
      <c r="B1293" t="s">
        <v>2412</v>
      </c>
      <c r="C1293" t="s">
        <v>149</v>
      </c>
      <c r="D1293" t="n">
        <v>35</v>
      </c>
      <c r="E1293" t="n">
        <v>19324</v>
      </c>
      <c r="F1293" t="n">
        <v>74</v>
      </c>
      <c r="G1293" t="n">
        <v>11</v>
      </c>
      <c r="H1293" t="n">
        <v>3.8924</v>
      </c>
      <c r="I1293" t="n">
        <v>3.5</v>
      </c>
      <c r="J1293" t="n">
        <v>55</v>
      </c>
      <c r="K1293" t="str">
        <f>=IF(MOD(A1293,10)&lt;7,"train","test")</f>
      </c>
      <c r="L1293" s="5" t="str">
        <f>=$P$6+$P$7*D1293+$P$8*E1293+$P$9*F1293+$P$10*G1293+$P$11*H1293+$P$12*I1293</f>
      </c>
      <c r="M1293" s="5" t="str">
        <f>=(J1293-L1293)^2</f>
      </c>
    </row>
    <row r="1294">
      <c r="A1294" t="n">
        <v>167899</v>
      </c>
      <c r="B1294" t="s">
        <v>2420</v>
      </c>
      <c r="C1294" t="s">
        <v>163</v>
      </c>
      <c r="D1294" t="n">
        <v>22</v>
      </c>
      <c r="E1294" t="n">
        <v>29198</v>
      </c>
      <c r="F1294" t="n">
        <v>84</v>
      </c>
      <c r="G1294" t="n">
        <v>11</v>
      </c>
      <c r="H1294" t="n">
        <v>3.4843</v>
      </c>
      <c r="I1294" t="n">
        <v>2.6</v>
      </c>
      <c r="J1294" t="n">
        <v>67.6</v>
      </c>
      <c r="K1294" t="str">
        <f>=IF(MOD(A1294,10)&lt;7,"train","test")</f>
      </c>
      <c r="L1294" s="5" t="str">
        <f>=$P$6+$P$7*D1294+$P$8*E1294+$P$9*F1294+$P$10*G1294+$P$11*H1294+$P$12*I1294</f>
      </c>
      <c r="M1294" s="5" t="str">
        <f>=(J1294-L1294)^2</f>
      </c>
    </row>
    <row r="1295">
      <c r="A1295" t="n">
        <v>167987</v>
      </c>
      <c r="B1295" t="s">
        <v>2422</v>
      </c>
      <c r="C1295" t="s">
        <v>149</v>
      </c>
      <c r="D1295" t="n">
        <v>36</v>
      </c>
      <c r="E1295" t="n">
        <v>20696</v>
      </c>
      <c r="F1295" t="n">
        <v>64</v>
      </c>
      <c r="G1295" t="n">
        <v>15</v>
      </c>
      <c r="H1295" t="n">
        <v>3.9408</v>
      </c>
      <c r="I1295" t="n">
        <v>3.4</v>
      </c>
      <c r="J1295" t="n">
        <v>49</v>
      </c>
      <c r="K1295" t="str">
        <f>=IF(MOD(A1295,10)&lt;7,"train","test")</f>
      </c>
      <c r="L1295" s="5" t="str">
        <f>=$P$6+$P$7*D1295+$P$8*E1295+$P$9*F1295+$P$10*G1295+$P$11*H1295+$P$12*I1295</f>
      </c>
      <c r="M1295" s="5" t="str">
        <f>=(J1295-L1295)^2</f>
      </c>
    </row>
    <row r="1296">
      <c r="A1296" t="n">
        <v>168148</v>
      </c>
      <c r="B1296" t="s">
        <v>2429</v>
      </c>
      <c r="C1296" t="s">
        <v>163</v>
      </c>
      <c r="D1296" t="n">
        <v>12</v>
      </c>
      <c r="E1296" t="n">
        <v>33333</v>
      </c>
      <c r="F1296" t="n">
        <v>96</v>
      </c>
      <c r="G1296" t="n">
        <v>10</v>
      </c>
      <c r="H1296" t="n">
        <v>4.1838</v>
      </c>
      <c r="I1296" t="n">
        <v>15.5</v>
      </c>
      <c r="J1296" t="n">
        <v>93.4</v>
      </c>
      <c r="K1296" t="str">
        <f>=IF(MOD(A1296,10)&lt;7,"train","test")</f>
      </c>
      <c r="L1296" s="5" t="str">
        <f>=$P$6+$P$7*D1296+$P$8*E1296+$P$9*F1296+$P$10*G1296+$P$11*H1296+$P$12*I1296</f>
      </c>
      <c r="M1296" s="5" t="str">
        <f>=(J1296-L1296)^2</f>
      </c>
    </row>
    <row r="1297">
      <c r="A1297" t="n">
        <v>168218</v>
      </c>
      <c r="B1297" t="s">
        <v>2430</v>
      </c>
      <c r="C1297" t="s">
        <v>163</v>
      </c>
      <c r="D1297" t="n">
        <v>21</v>
      </c>
      <c r="E1297" t="n">
        <v>21501</v>
      </c>
      <c r="F1297" t="n">
        <v>96</v>
      </c>
      <c r="G1297" t="n">
        <v>7</v>
      </c>
      <c r="H1297" t="n">
        <v>3.4045</v>
      </c>
      <c r="I1297" t="n">
        <v>22.2</v>
      </c>
      <c r="J1297" t="n">
        <v>91.2</v>
      </c>
      <c r="K1297" t="str">
        <f>=IF(MOD(A1297,10)&lt;7,"train","test")</f>
      </c>
      <c r="L1297" s="5" t="str">
        <f>=$P$6+$P$7*D1297+$P$8*E1297+$P$9*F1297+$P$10*G1297+$P$11*H1297+$P$12*I1297</f>
      </c>
      <c r="M1297" s="5" t="str">
        <f>=(J1297-L1297)^2</f>
      </c>
    </row>
    <row r="1298">
      <c r="A1298" t="n">
        <v>168227</v>
      </c>
      <c r="B1298" t="s">
        <v>2431</v>
      </c>
      <c r="C1298" t="s">
        <v>163</v>
      </c>
      <c r="D1298" t="n">
        <v>23</v>
      </c>
      <c r="E1298" t="n">
        <v>35585</v>
      </c>
      <c r="F1298" t="n">
        <v>86</v>
      </c>
      <c r="G1298" t="n">
        <v>16</v>
      </c>
      <c r="H1298" t="n">
        <v>3.6785</v>
      </c>
      <c r="I1298" t="n">
        <v>9.2</v>
      </c>
      <c r="J1298" t="n">
        <v>68.8</v>
      </c>
      <c r="K1298" t="str">
        <f>=IF(MOD(A1298,10)&lt;7,"train","test")</f>
      </c>
      <c r="L1298" s="5" t="str">
        <f>=$P$6+$P$7*D1298+$P$8*E1298+$P$9*F1298+$P$10*G1298+$P$11*H1298+$P$12*I1298</f>
      </c>
      <c r="M1298" s="5" t="str">
        <f>=(J1298-L1298)^2</f>
      </c>
    </row>
    <row r="1299">
      <c r="A1299" t="n">
        <v>168528</v>
      </c>
      <c r="B1299" t="s">
        <v>2441</v>
      </c>
      <c r="C1299" t="s">
        <v>163</v>
      </c>
      <c r="D1299" t="n">
        <v>31</v>
      </c>
      <c r="E1299" t="n">
        <v>22053</v>
      </c>
      <c r="F1299" t="n">
        <v>60</v>
      </c>
      <c r="G1299" t="n">
        <v>15</v>
      </c>
      <c r="H1299" t="n">
        <v>3.2769</v>
      </c>
      <c r="I1299" t="n">
        <v>0.7</v>
      </c>
      <c r="J1299" t="n">
        <v>52.9</v>
      </c>
      <c r="K1299" t="str">
        <f>=IF(MOD(A1299,10)&lt;7,"train","test")</f>
      </c>
      <c r="L1299" s="5" t="str">
        <f>=$P$6+$P$7*D1299+$P$8*E1299+$P$9*F1299+$P$10*G1299+$P$11*H1299+$P$12*I1299</f>
      </c>
      <c r="M1299" s="5" t="str">
        <f>=(J1299-L1299)^2</f>
      </c>
    </row>
    <row r="1300">
      <c r="A1300" t="n">
        <v>168847</v>
      </c>
      <c r="B1300" t="s">
        <v>2457</v>
      </c>
      <c r="C1300" t="s">
        <v>163</v>
      </c>
      <c r="D1300" t="n">
        <v>38</v>
      </c>
      <c r="E1300" t="n">
        <v>14743</v>
      </c>
      <c r="F1300" t="n">
        <v>72</v>
      </c>
      <c r="G1300" t="n">
        <v>8</v>
      </c>
      <c r="H1300" t="n">
        <v>3.7257</v>
      </c>
      <c r="I1300" t="n">
        <v>1.9</v>
      </c>
      <c r="J1300" t="n">
        <v>25.4</v>
      </c>
      <c r="K1300" t="str">
        <f>=IF(MOD(A1300,10)&lt;7,"train","test")</f>
      </c>
      <c r="L1300" s="5" t="str">
        <f>=$P$6+$P$7*D1300+$P$8*E1300+$P$9*F1300+$P$10*G1300+$P$11*H1300+$P$12*I1300</f>
      </c>
      <c r="M1300" s="5" t="str">
        <f>=(J1300-L1300)^2</f>
      </c>
    </row>
    <row r="1301">
      <c r="A1301" t="n">
        <v>169248</v>
      </c>
      <c r="B1301" t="s">
        <v>2468</v>
      </c>
      <c r="C1301" t="s">
        <v>149</v>
      </c>
      <c r="D1301" t="n">
        <v>31</v>
      </c>
      <c r="E1301" t="n">
        <v>15826</v>
      </c>
      <c r="F1301" t="n">
        <v>74</v>
      </c>
      <c r="G1301" t="n">
        <v>16</v>
      </c>
      <c r="H1301" t="n">
        <v>4.2315</v>
      </c>
      <c r="I1301" t="n">
        <v>1.4</v>
      </c>
      <c r="J1301" t="n">
        <v>61.8</v>
      </c>
      <c r="K1301" t="str">
        <f>=IF(MOD(A1301,10)&lt;7,"train","test")</f>
      </c>
      <c r="L1301" s="5" t="str">
        <f>=$P$6+$P$7*D1301+$P$8*E1301+$P$9*F1301+$P$10*G1301+$P$11*H1301+$P$12*I1301</f>
      </c>
      <c r="M1301" s="5" t="str">
        <f>=(J1301-L1301)^2</f>
      </c>
    </row>
    <row r="1302">
      <c r="A1302" t="n">
        <v>169479</v>
      </c>
      <c r="B1302" t="s">
        <v>2481</v>
      </c>
      <c r="C1302" t="s">
        <v>163</v>
      </c>
      <c r="D1302" t="n">
        <v>30</v>
      </c>
      <c r="E1302" t="n">
        <v>19799</v>
      </c>
      <c r="F1302" t="n">
        <v>74</v>
      </c>
      <c r="G1302" t="n">
        <v>18</v>
      </c>
      <c r="H1302" t="n">
        <v>3.7955</v>
      </c>
      <c r="I1302" t="n">
        <v>2.6</v>
      </c>
      <c r="J1302" t="n">
        <v>51.5</v>
      </c>
      <c r="K1302" t="str">
        <f>=IF(MOD(A1302,10)&lt;7,"train","test")</f>
      </c>
      <c r="L1302" s="5" t="str">
        <f>=$P$6+$P$7*D1302+$P$8*E1302+$P$9*F1302+$P$10*G1302+$P$11*H1302+$P$12*I1302</f>
      </c>
      <c r="M1302" s="5" t="str">
        <f>=(J1302-L1302)^2</f>
      </c>
    </row>
    <row r="1303">
      <c r="A1303" t="n">
        <v>169798</v>
      </c>
      <c r="B1303" t="s">
        <v>2492</v>
      </c>
      <c r="C1303" t="s">
        <v>149</v>
      </c>
      <c r="D1303" t="n">
        <v>37</v>
      </c>
      <c r="E1303" t="n">
        <v>17388</v>
      </c>
      <c r="F1303" t="n">
        <v>68</v>
      </c>
      <c r="G1303" t="n">
        <v>15</v>
      </c>
      <c r="H1303" t="n">
        <v>4.2245</v>
      </c>
      <c r="I1303" t="n">
        <v>3.6</v>
      </c>
      <c r="J1303" t="n">
        <v>45.5</v>
      </c>
      <c r="K1303" t="str">
        <f>=IF(MOD(A1303,10)&lt;7,"train","test")</f>
      </c>
      <c r="L1303" s="5" t="str">
        <f>=$P$6+$P$7*D1303+$P$8*E1303+$P$9*F1303+$P$10*G1303+$P$11*H1303+$P$12*I1303</f>
      </c>
      <c r="M1303" s="5" t="str">
        <f>=(J1303-L1303)^2</f>
      </c>
    </row>
    <row r="1304">
      <c r="A1304" t="n">
        <v>170037</v>
      </c>
      <c r="B1304" t="s">
        <v>2504</v>
      </c>
      <c r="C1304" t="s">
        <v>163</v>
      </c>
      <c r="D1304" t="n">
        <v>30</v>
      </c>
      <c r="E1304" t="n">
        <v>23147</v>
      </c>
      <c r="F1304" t="n">
        <v>84</v>
      </c>
      <c r="G1304" t="n">
        <v>15</v>
      </c>
      <c r="H1304" t="n">
        <v>3.3151</v>
      </c>
      <c r="I1304" t="n">
        <v>1.9</v>
      </c>
      <c r="J1304" t="n">
        <v>65.7</v>
      </c>
      <c r="K1304" t="str">
        <f>=IF(MOD(A1304,10)&lt;7,"train","test")</f>
      </c>
      <c r="L1304" s="5" t="str">
        <f>=$P$6+$P$7*D1304+$P$8*E1304+$P$9*F1304+$P$10*G1304+$P$11*H1304+$P$12*I1304</f>
      </c>
      <c r="M1304" s="5" t="str">
        <f>=(J1304-L1304)^2</f>
      </c>
    </row>
    <row r="1305">
      <c r="A1305" t="n">
        <v>170639</v>
      </c>
      <c r="B1305" t="s">
        <v>2525</v>
      </c>
      <c r="C1305" t="s">
        <v>149</v>
      </c>
      <c r="D1305" t="n">
        <v>29</v>
      </c>
      <c r="E1305" t="n">
        <v>14345</v>
      </c>
      <c r="F1305" t="n">
        <v>69</v>
      </c>
      <c r="G1305" t="n">
        <v>13</v>
      </c>
      <c r="H1305" t="n">
        <v>3.2589</v>
      </c>
      <c r="I1305" t="n">
        <v>1</v>
      </c>
      <c r="J1305" t="n">
        <v>56.3</v>
      </c>
      <c r="K1305" t="str">
        <f>=IF(MOD(A1305,10)&lt;7,"train","test")</f>
      </c>
      <c r="L1305" s="5" t="str">
        <f>=$P$6+$P$7*D1305+$P$8*E1305+$P$9*F1305+$P$10*G1305+$P$11*H1305+$P$12*I1305</f>
      </c>
      <c r="M1305" s="5" t="str">
        <f>=(J1305-L1305)^2</f>
      </c>
    </row>
    <row r="1306">
      <c r="A1306" t="n">
        <v>170967</v>
      </c>
      <c r="B1306" t="s">
        <v>2534</v>
      </c>
      <c r="C1306" t="s">
        <v>163</v>
      </c>
      <c r="D1306" t="n">
        <v>31</v>
      </c>
      <c r="E1306" t="n">
        <v>19660</v>
      </c>
      <c r="F1306" t="n">
        <v>67</v>
      </c>
      <c r="G1306" t="n">
        <v>13</v>
      </c>
      <c r="H1306" t="n">
        <v>3.1199</v>
      </c>
      <c r="I1306" t="n">
        <v>2</v>
      </c>
      <c r="J1306" t="n">
        <v>40.8</v>
      </c>
      <c r="K1306" t="str">
        <f>=IF(MOD(A1306,10)&lt;7,"train","test")</f>
      </c>
      <c r="L1306" s="5" t="str">
        <f>=$P$6+$P$7*D1306+$P$8*E1306+$P$9*F1306+$P$10*G1306+$P$11*H1306+$P$12*I1306</f>
      </c>
      <c r="M1306" s="5" t="str">
        <f>=(J1306-L1306)^2</f>
      </c>
    </row>
    <row r="1307">
      <c r="A1307" t="n">
        <v>171128</v>
      </c>
      <c r="B1307" t="s">
        <v>2540</v>
      </c>
      <c r="C1307" t="s">
        <v>149</v>
      </c>
      <c r="D1307" t="n">
        <v>18</v>
      </c>
      <c r="E1307" t="n">
        <v>17928</v>
      </c>
      <c r="F1307" t="n">
        <v>88</v>
      </c>
      <c r="G1307" t="n">
        <v>13</v>
      </c>
      <c r="H1307" t="n">
        <v>3.8756</v>
      </c>
      <c r="I1307" t="n">
        <v>2.4</v>
      </c>
      <c r="J1307" t="n">
        <v>68.7</v>
      </c>
      <c r="K1307" t="str">
        <f>=IF(MOD(A1307,10)&lt;7,"train","test")</f>
      </c>
      <c r="L1307" s="5" t="str">
        <f>=$P$6+$P$7*D1307+$P$8*E1307+$P$9*F1307+$P$10*G1307+$P$11*H1307+$P$12*I1307</f>
      </c>
      <c r="M1307" s="5" t="str">
        <f>=(J1307-L1307)^2</f>
      </c>
    </row>
    <row r="1308">
      <c r="A1308" t="n">
        <v>171137</v>
      </c>
      <c r="B1308" t="s">
        <v>2542</v>
      </c>
      <c r="C1308" t="s">
        <v>149</v>
      </c>
      <c r="D1308" t="n">
        <v>44</v>
      </c>
      <c r="E1308" t="n">
        <v>12798</v>
      </c>
      <c r="F1308" t="n">
        <v>81</v>
      </c>
      <c r="G1308" t="n">
        <v>16</v>
      </c>
      <c r="H1308" t="n">
        <v>3.9757</v>
      </c>
      <c r="I1308" t="n">
        <v>9.4</v>
      </c>
      <c r="J1308" t="n">
        <v>56.5</v>
      </c>
      <c r="K1308" t="str">
        <f>=IF(MOD(A1308,10)&lt;7,"train","test")</f>
      </c>
      <c r="L1308" s="5" t="str">
        <f>=$P$6+$P$7*D1308+$P$8*E1308+$P$9*F1308+$P$10*G1308+$P$11*H1308+$P$12*I1308</f>
      </c>
      <c r="M1308" s="5" t="str">
        <f>=(J1308-L1308)^2</f>
      </c>
    </row>
    <row r="1309">
      <c r="A1309" t="n">
        <v>171599</v>
      </c>
      <c r="B1309" t="s">
        <v>2561</v>
      </c>
      <c r="C1309" t="s">
        <v>163</v>
      </c>
      <c r="D1309" t="n">
        <v>42</v>
      </c>
      <c r="E1309" t="n">
        <v>23533</v>
      </c>
      <c r="F1309" t="n">
        <v>57</v>
      </c>
      <c r="G1309" t="n">
        <v>14</v>
      </c>
      <c r="H1309" t="n">
        <v>2.9814</v>
      </c>
      <c r="I1309" t="n">
        <v>0.8</v>
      </c>
      <c r="J1309" t="n">
        <v>37</v>
      </c>
      <c r="K1309" t="str">
        <f>=IF(MOD(A1309,10)&lt;7,"train","test")</f>
      </c>
      <c r="L1309" s="5" t="str">
        <f>=$P$6+$P$7*D1309+$P$8*E1309+$P$9*F1309+$P$10*G1309+$P$11*H1309+$P$12*I1309</f>
      </c>
      <c r="M1309" s="5" t="str">
        <f>=(J1309-L1309)^2</f>
      </c>
    </row>
    <row r="1310">
      <c r="A1310" t="n">
        <v>172699</v>
      </c>
      <c r="B1310" t="s">
        <v>2592</v>
      </c>
      <c r="C1310" t="s">
        <v>149</v>
      </c>
      <c r="D1310" t="n">
        <v>25</v>
      </c>
      <c r="E1310" t="n">
        <v>20183</v>
      </c>
      <c r="F1310" t="n">
        <v>80</v>
      </c>
      <c r="G1310" t="n">
        <v>16</v>
      </c>
      <c r="H1310" t="n">
        <v>4.2736</v>
      </c>
      <c r="I1310" t="n">
        <v>2.6</v>
      </c>
      <c r="J1310" t="n">
        <v>57.8</v>
      </c>
      <c r="K1310" t="str">
        <f>=IF(MOD(A1310,10)&lt;7,"train","test")</f>
      </c>
      <c r="L1310" s="5" t="str">
        <f>=$P$6+$P$7*D1310+$P$8*E1310+$P$9*F1310+$P$10*G1310+$P$11*H1310+$P$12*I1310</f>
      </c>
      <c r="M1310" s="5" t="str">
        <f>=(J1310-L1310)^2</f>
      </c>
    </row>
    <row r="1311">
      <c r="A1311" t="n">
        <v>173258</v>
      </c>
      <c r="B1311" t="s">
        <v>2611</v>
      </c>
      <c r="C1311" t="s">
        <v>163</v>
      </c>
      <c r="D1311" t="n">
        <v>14</v>
      </c>
      <c r="E1311" t="n">
        <v>29434</v>
      </c>
      <c r="F1311" t="n">
        <v>96</v>
      </c>
      <c r="G1311" t="n">
        <v>8</v>
      </c>
      <c r="H1311" t="n">
        <v>3.3235</v>
      </c>
      <c r="I1311" t="n">
        <v>10.2</v>
      </c>
      <c r="J1311" t="n">
        <v>91.2</v>
      </c>
      <c r="K1311" t="str">
        <f>=IF(MOD(A1311,10)&lt;7,"train","test")</f>
      </c>
      <c r="L1311" s="5" t="str">
        <f>=$P$6+$P$7*D1311+$P$8*E1311+$P$9*F1311+$P$10*G1311+$P$11*H1311+$P$12*I1311</f>
      </c>
      <c r="M1311" s="5" t="str">
        <f>=(J1311-L1311)^2</f>
      </c>
    </row>
    <row r="1312">
      <c r="A1312" t="n">
        <v>173328</v>
      </c>
      <c r="B1312" t="s">
        <v>2615</v>
      </c>
      <c r="C1312" t="s">
        <v>163</v>
      </c>
      <c r="D1312" t="n">
        <v>34</v>
      </c>
      <c r="E1312" t="n">
        <v>17989</v>
      </c>
      <c r="F1312" t="n">
        <v>67</v>
      </c>
      <c r="G1312" t="n">
        <v>15</v>
      </c>
      <c r="H1312" t="n">
        <v>3.8721</v>
      </c>
      <c r="I1312" t="n">
        <v>10.9</v>
      </c>
      <c r="J1312" t="n">
        <v>57.6</v>
      </c>
      <c r="K1312" t="str">
        <f>=IF(MOD(A1312,10)&lt;7,"train","test")</f>
      </c>
      <c r="L1312" s="5" t="str">
        <f>=$P$6+$P$7*D1312+$P$8*E1312+$P$9*F1312+$P$10*G1312+$P$11*H1312+$P$12*I1312</f>
      </c>
      <c r="M1312" s="5" t="str">
        <f>=(J1312-L1312)^2</f>
      </c>
    </row>
    <row r="1313">
      <c r="A1313" t="n">
        <v>173647</v>
      </c>
      <c r="B1313" t="s">
        <v>2626</v>
      </c>
      <c r="C1313" t="s">
        <v>163</v>
      </c>
      <c r="D1313" t="n">
        <v>21</v>
      </c>
      <c r="E1313" t="n">
        <v>28805</v>
      </c>
      <c r="F1313" t="n">
        <v>84</v>
      </c>
      <c r="G1313" t="n">
        <v>11</v>
      </c>
      <c r="H1313" t="n">
        <v>3.331</v>
      </c>
      <c r="I1313" t="n">
        <v>3.3</v>
      </c>
      <c r="J1313" t="n">
        <v>75.9</v>
      </c>
      <c r="K1313" t="str">
        <f>=IF(MOD(A1313,10)&lt;7,"train","test")</f>
      </c>
      <c r="L1313" s="5" t="str">
        <f>=$P$6+$P$7*D1313+$P$8*E1313+$P$9*F1313+$P$10*G1313+$P$11*H1313+$P$12*I1313</f>
      </c>
      <c r="M1313" s="5" t="str">
        <f>=(J1313-L1313)^2</f>
      </c>
    </row>
    <row r="1314">
      <c r="A1314" t="n">
        <v>174127</v>
      </c>
      <c r="B1314" t="s">
        <v>2649</v>
      </c>
      <c r="C1314" t="s">
        <v>163</v>
      </c>
      <c r="D1314" t="n">
        <v>40</v>
      </c>
      <c r="E1314" t="n">
        <v>27031</v>
      </c>
      <c r="F1314" t="n">
        <v>82</v>
      </c>
      <c r="G1314" t="n">
        <v>10</v>
      </c>
      <c r="H1314" t="n">
        <v>2.9469</v>
      </c>
      <c r="I1314" t="n">
        <v>7.8</v>
      </c>
      <c r="J1314" t="n">
        <v>69.2</v>
      </c>
      <c r="K1314" t="str">
        <f>=IF(MOD(A1314,10)&lt;7,"train","test")</f>
      </c>
      <c r="L1314" s="5" t="str">
        <f>=$P$6+$P$7*D1314+$P$8*E1314+$P$9*F1314+$P$10*G1314+$P$11*H1314+$P$12*I1314</f>
      </c>
      <c r="M1314" s="5" t="str">
        <f>=(J1314-L1314)^2</f>
      </c>
    </row>
    <row r="1315">
      <c r="A1315" t="n">
        <v>174358</v>
      </c>
      <c r="B1315" t="s">
        <v>2660</v>
      </c>
      <c r="C1315" t="s">
        <v>149</v>
      </c>
      <c r="D1315" t="n">
        <v>27</v>
      </c>
      <c r="E1315" t="n">
        <v>18231</v>
      </c>
      <c r="F1315" t="n">
        <v>72</v>
      </c>
      <c r="G1315" t="n">
        <v>17</v>
      </c>
      <c r="H1315" t="n">
        <v>3.7833</v>
      </c>
      <c r="I1315" t="n">
        <v>2</v>
      </c>
      <c r="J1315" t="n">
        <v>53.7</v>
      </c>
      <c r="K1315" t="str">
        <f>=IF(MOD(A1315,10)&lt;7,"train","test")</f>
      </c>
      <c r="L1315" s="5" t="str">
        <f>=$P$6+$P$7*D1315+$P$8*E1315+$P$9*F1315+$P$10*G1315+$P$11*H1315+$P$12*I1315</f>
      </c>
      <c r="M1315" s="5" t="str">
        <f>=(J1315-L1315)^2</f>
      </c>
    </row>
    <row r="1316">
      <c r="A1316" t="n">
        <v>174437</v>
      </c>
      <c r="B1316" t="s">
        <v>2663</v>
      </c>
      <c r="C1316" t="s">
        <v>163</v>
      </c>
      <c r="D1316" t="n">
        <v>43</v>
      </c>
      <c r="E1316" t="n">
        <v>23694</v>
      </c>
      <c r="F1316" t="n">
        <v>78</v>
      </c>
      <c r="G1316" t="n">
        <v>11</v>
      </c>
      <c r="H1316" t="n">
        <v>3.0265</v>
      </c>
      <c r="I1316" t="n">
        <v>4.7</v>
      </c>
      <c r="J1316" t="n">
        <v>62.4</v>
      </c>
      <c r="K1316" t="str">
        <f>=IF(MOD(A1316,10)&lt;7,"train","test")</f>
      </c>
      <c r="L1316" s="5" t="str">
        <f>=$P$6+$P$7*D1316+$P$8*E1316+$P$9*F1316+$P$10*G1316+$P$11*H1316+$P$12*I1316</f>
      </c>
      <c r="M1316" s="5" t="str">
        <f>=(J1316-L1316)^2</f>
      </c>
    </row>
    <row r="1317">
      <c r="A1317" t="n">
        <v>174747</v>
      </c>
      <c r="B1317" t="s">
        <v>2672</v>
      </c>
      <c r="C1317" t="s">
        <v>163</v>
      </c>
      <c r="D1317" t="n">
        <v>19</v>
      </c>
      <c r="E1317" t="n">
        <v>29720</v>
      </c>
      <c r="F1317" t="n">
        <v>88</v>
      </c>
      <c r="G1317" t="n">
        <v>11</v>
      </c>
      <c r="H1317" t="n">
        <v>3.1778</v>
      </c>
      <c r="I1317" t="n">
        <v>3.5</v>
      </c>
      <c r="J1317" t="n">
        <v>83</v>
      </c>
      <c r="K1317" t="str">
        <f>=IF(MOD(A1317,10)&lt;7,"train","test")</f>
      </c>
      <c r="L1317" s="5" t="str">
        <f>=$P$6+$P$7*D1317+$P$8*E1317+$P$9*F1317+$P$10*G1317+$P$11*H1317+$P$12*I1317</f>
      </c>
      <c r="M1317" s="5" t="str">
        <f>=(J1317-L1317)^2</f>
      </c>
    </row>
    <row r="1318">
      <c r="A1318" t="n">
        <v>174817</v>
      </c>
      <c r="B1318" t="s">
        <v>2677</v>
      </c>
      <c r="C1318" t="s">
        <v>163</v>
      </c>
      <c r="D1318" t="n">
        <v>22</v>
      </c>
      <c r="E1318" t="n">
        <v>22518</v>
      </c>
      <c r="F1318" t="n">
        <v>79</v>
      </c>
      <c r="G1318" t="n">
        <v>18</v>
      </c>
      <c r="H1318" t="n">
        <v>3.7579</v>
      </c>
      <c r="I1318" t="n">
        <v>3.2</v>
      </c>
      <c r="J1318" t="n">
        <v>67.7</v>
      </c>
      <c r="K1318" t="str">
        <f>=IF(MOD(A1318,10)&lt;7,"train","test")</f>
      </c>
      <c r="L1318" s="5" t="str">
        <f>=$P$6+$P$7*D1318+$P$8*E1318+$P$9*F1318+$P$10*G1318+$P$11*H1318+$P$12*I1318</f>
      </c>
      <c r="M1318" s="5" t="str">
        <f>=(J1318-L1318)^2</f>
      </c>
    </row>
    <row r="1319">
      <c r="A1319" t="n">
        <v>174899</v>
      </c>
      <c r="B1319" t="s">
        <v>2682</v>
      </c>
      <c r="C1319" t="s">
        <v>163</v>
      </c>
      <c r="D1319" t="n">
        <v>23</v>
      </c>
      <c r="E1319" t="n">
        <v>23913</v>
      </c>
      <c r="F1319" t="n">
        <v>78</v>
      </c>
      <c r="G1319" t="n">
        <v>10</v>
      </c>
      <c r="H1319" t="n">
        <v>3.6137</v>
      </c>
      <c r="I1319" t="n">
        <v>2.6</v>
      </c>
      <c r="J1319" t="n">
        <v>63</v>
      </c>
      <c r="K1319" t="str">
        <f>=IF(MOD(A1319,10)&lt;7,"train","test")</f>
      </c>
      <c r="L1319" s="5" t="str">
        <f>=$P$6+$P$7*D1319+$P$8*E1319+$P$9*F1319+$P$10*G1319+$P$11*H1319+$P$12*I1319</f>
      </c>
      <c r="M1319" s="5" t="str">
        <f>=(J1319-L1319)^2</f>
      </c>
    </row>
    <row r="1320">
      <c r="A1320" t="n">
        <v>175078</v>
      </c>
      <c r="B1320" t="s">
        <v>2689</v>
      </c>
      <c r="C1320" t="s">
        <v>149</v>
      </c>
      <c r="D1320" t="n">
        <v>11</v>
      </c>
      <c r="E1320" t="n">
        <v>14839</v>
      </c>
      <c r="F1320" t="n">
        <v>70</v>
      </c>
      <c r="G1320" t="n">
        <v>16</v>
      </c>
      <c r="H1320" t="n">
        <v>3.9305</v>
      </c>
      <c r="I1320" t="n">
        <v>1.8</v>
      </c>
      <c r="J1320" t="n">
        <v>42.6</v>
      </c>
      <c r="K1320" t="str">
        <f>=IF(MOD(A1320,10)&lt;7,"train","test")</f>
      </c>
      <c r="L1320" s="5" t="str">
        <f>=$P$6+$P$7*D1320+$P$8*E1320+$P$9*F1320+$P$10*G1320+$P$11*H1320+$P$12*I1320</f>
      </c>
      <c r="M1320" s="5" t="str">
        <f>=(J1320-L1320)^2</f>
      </c>
    </row>
    <row r="1321">
      <c r="A1321" t="n">
        <v>176017</v>
      </c>
      <c r="B1321" t="s">
        <v>2735</v>
      </c>
      <c r="C1321" t="s">
        <v>149</v>
      </c>
      <c r="D1321" t="n">
        <v>22</v>
      </c>
      <c r="E1321" t="n">
        <v>14946</v>
      </c>
      <c r="F1321" t="n">
        <v>88</v>
      </c>
      <c r="G1321" t="n">
        <v>17</v>
      </c>
      <c r="H1321" t="n">
        <v>4.3927</v>
      </c>
      <c r="I1321" t="n">
        <v>2</v>
      </c>
      <c r="J1321" t="n">
        <v>68.5</v>
      </c>
      <c r="K1321" t="str">
        <f>=IF(MOD(A1321,10)&lt;7,"train","test")</f>
      </c>
      <c r="L1321" s="5" t="str">
        <f>=$P$6+$P$7*D1321+$P$8*E1321+$P$9*F1321+$P$10*G1321+$P$11*H1321+$P$12*I1321</f>
      </c>
      <c r="M1321" s="5" t="str">
        <f>=(J1321-L1321)^2</f>
      </c>
    </row>
    <row r="1322">
      <c r="A1322" t="n">
        <v>176318</v>
      </c>
      <c r="B1322" t="s">
        <v>2753</v>
      </c>
      <c r="C1322" t="s">
        <v>163</v>
      </c>
      <c r="D1322" t="n">
        <v>69</v>
      </c>
      <c r="E1322" t="n">
        <v>8234</v>
      </c>
      <c r="F1322" t="n">
        <v>10</v>
      </c>
      <c r="G1322" t="n">
        <v>11</v>
      </c>
      <c r="H1322" t="n">
        <v>2.7987</v>
      </c>
      <c r="I1322" t="n">
        <v>1</v>
      </c>
      <c r="J1322" t="n">
        <v>27</v>
      </c>
      <c r="K1322" t="str">
        <f>=IF(MOD(A1322,10)&lt;7,"train","test")</f>
      </c>
      <c r="L1322" s="5" t="str">
        <f>=$P$6+$P$7*D1322+$P$8*E1322+$P$9*F1322+$P$10*G1322+$P$11*H1322+$P$12*I1322</f>
      </c>
      <c r="M1322" s="5" t="str">
        <f>=(J1322-L1322)^2</f>
      </c>
    </row>
    <row r="1323">
      <c r="A1323" t="n">
        <v>176479</v>
      </c>
      <c r="B1323" t="s">
        <v>2766</v>
      </c>
      <c r="C1323" t="s">
        <v>163</v>
      </c>
      <c r="D1323" t="n">
        <v>25</v>
      </c>
      <c r="E1323" t="n">
        <v>17192</v>
      </c>
      <c r="F1323" t="n">
        <v>80</v>
      </c>
      <c r="G1323" t="n">
        <v>13</v>
      </c>
      <c r="H1323" t="n">
        <v>3.8571</v>
      </c>
      <c r="I1323" t="n">
        <v>1.7</v>
      </c>
      <c r="J1323" t="n">
        <v>40.8</v>
      </c>
      <c r="K1323" t="str">
        <f>=IF(MOD(A1323,10)&lt;7,"train","test")</f>
      </c>
      <c r="L1323" s="5" t="str">
        <f>=$P$6+$P$7*D1323+$P$8*E1323+$P$9*F1323+$P$10*G1323+$P$11*H1323+$P$12*I1323</f>
      </c>
      <c r="M1323" s="5" t="str">
        <f>=(J1323-L1323)^2</f>
      </c>
    </row>
    <row r="1324">
      <c r="A1324" t="n">
        <v>176628</v>
      </c>
      <c r="B1324" t="s">
        <v>2769</v>
      </c>
      <c r="C1324" t="s">
        <v>163</v>
      </c>
      <c r="D1324" t="n">
        <v>49</v>
      </c>
      <c r="E1324" t="n">
        <v>17482</v>
      </c>
      <c r="F1324" t="n">
        <v>68</v>
      </c>
      <c r="G1324" t="n">
        <v>13</v>
      </c>
      <c r="H1324" t="n">
        <v>3.197</v>
      </c>
      <c r="I1324" t="n">
        <v>2</v>
      </c>
      <c r="J1324" t="n">
        <v>42.6</v>
      </c>
      <c r="K1324" t="str">
        <f>=IF(MOD(A1324,10)&lt;7,"train","test")</f>
      </c>
      <c r="L1324" s="5" t="str">
        <f>=$P$6+$P$7*D1324+$P$8*E1324+$P$9*F1324+$P$10*G1324+$P$11*H1324+$P$12*I1324</f>
      </c>
      <c r="M1324" s="5" t="str">
        <f>=(J1324-L1324)^2</f>
      </c>
    </row>
    <row r="1325">
      <c r="A1325" t="n">
        <v>176789</v>
      </c>
      <c r="B1325" t="s">
        <v>2774</v>
      </c>
      <c r="C1325" t="s">
        <v>163</v>
      </c>
      <c r="D1325" t="n">
        <v>36</v>
      </c>
      <c r="E1325" t="n">
        <v>12860</v>
      </c>
      <c r="F1325" t="n">
        <v>62</v>
      </c>
      <c r="G1325" t="n">
        <v>8</v>
      </c>
      <c r="H1325" t="n">
        <v>2.5302</v>
      </c>
      <c r="I1325" t="n">
        <v>2</v>
      </c>
      <c r="J1325" t="n">
        <v>47.1</v>
      </c>
      <c r="K1325" t="str">
        <f>=IF(MOD(A1325,10)&lt;7,"train","test")</f>
      </c>
      <c r="L1325" s="5" t="str">
        <f>=$P$6+$P$7*D1325+$P$8*E1325+$P$9*F1325+$P$10*G1325+$P$11*H1325+$P$12*I1325</f>
      </c>
      <c r="M1325" s="5" t="str">
        <f>=(J1325-L1325)^2</f>
      </c>
    </row>
    <row r="1326">
      <c r="A1326" t="n">
        <v>176947</v>
      </c>
      <c r="B1326" t="s">
        <v>2779</v>
      </c>
      <c r="C1326" t="s">
        <v>163</v>
      </c>
      <c r="D1326" t="n">
        <v>37</v>
      </c>
      <c r="E1326" t="n">
        <v>25050</v>
      </c>
      <c r="F1326" t="n">
        <v>65</v>
      </c>
      <c r="G1326" t="n">
        <v>11</v>
      </c>
      <c r="H1326" t="n">
        <v>3.0561</v>
      </c>
      <c r="I1326" t="n">
        <v>1</v>
      </c>
      <c r="J1326" t="n">
        <v>54.4</v>
      </c>
      <c r="K1326" t="str">
        <f>=IF(MOD(A1326,10)&lt;7,"train","test")</f>
      </c>
      <c r="L1326" s="5" t="str">
        <f>=$P$6+$P$7*D1326+$P$8*E1326+$P$9*F1326+$P$10*G1326+$P$11*H1326+$P$12*I1326</f>
      </c>
      <c r="M1326" s="5" t="str">
        <f>=(J1326-L1326)^2</f>
      </c>
    </row>
    <row r="1327">
      <c r="A1327" t="n">
        <v>177117</v>
      </c>
      <c r="B1327" t="s">
        <v>2788</v>
      </c>
      <c r="C1327" t="s">
        <v>163</v>
      </c>
      <c r="D1327" t="n">
        <v>45</v>
      </c>
      <c r="E1327" t="n">
        <v>18430</v>
      </c>
      <c r="F1327" t="n">
        <v>61</v>
      </c>
      <c r="G1327" t="n">
        <v>6</v>
      </c>
      <c r="H1327" t="n">
        <v>2.4969</v>
      </c>
      <c r="I1327" t="n">
        <v>1.3</v>
      </c>
      <c r="J1327" t="n">
        <v>46.7</v>
      </c>
      <c r="K1327" t="str">
        <f>=IF(MOD(A1327,10)&lt;7,"train","test")</f>
      </c>
      <c r="L1327" s="5" t="str">
        <f>=$P$6+$P$7*D1327+$P$8*E1327+$P$9*F1327+$P$10*G1327+$P$11*H1327+$P$12*I1327</f>
      </c>
      <c r="M1327" s="5" t="str">
        <f>=(J1327-L1327)^2</f>
      </c>
    </row>
    <row r="1328">
      <c r="A1328" t="n">
        <v>177339</v>
      </c>
      <c r="B1328" t="s">
        <v>2800</v>
      </c>
      <c r="C1328" t="s">
        <v>163</v>
      </c>
      <c r="D1328" t="n">
        <v>36</v>
      </c>
      <c r="E1328" t="n">
        <v>18748</v>
      </c>
      <c r="F1328" t="n">
        <v>79</v>
      </c>
      <c r="G1328" t="n">
        <v>12</v>
      </c>
      <c r="H1328" t="n">
        <v>3.3576</v>
      </c>
      <c r="I1328" t="n">
        <v>1.5</v>
      </c>
      <c r="J1328" t="n">
        <v>64</v>
      </c>
      <c r="K1328" t="str">
        <f>=IF(MOD(A1328,10)&lt;7,"train","test")</f>
      </c>
      <c r="L1328" s="5" t="str">
        <f>=$P$6+$P$7*D1328+$P$8*E1328+$P$9*F1328+$P$10*G1328+$P$11*H1328+$P$12*I1328</f>
      </c>
      <c r="M1328" s="5" t="str">
        <f>=(J1328-L1328)^2</f>
      </c>
    </row>
    <row r="1329">
      <c r="A1329" t="n">
        <v>177418</v>
      </c>
      <c r="B1329" t="s">
        <v>2801</v>
      </c>
      <c r="C1329" t="s">
        <v>163</v>
      </c>
      <c r="D1329" t="n">
        <v>48</v>
      </c>
      <c r="E1329" t="n">
        <v>19519</v>
      </c>
      <c r="F1329" t="n">
        <v>64</v>
      </c>
      <c r="G1329" t="n">
        <v>9</v>
      </c>
      <c r="H1329" t="n">
        <v>3.041</v>
      </c>
      <c r="I1329" t="n">
        <v>1.7</v>
      </c>
      <c r="J1329" t="n">
        <v>56.8</v>
      </c>
      <c r="K1329" t="str">
        <f>=IF(MOD(A1329,10)&lt;7,"train","test")</f>
      </c>
      <c r="L1329" s="5" t="str">
        <f>=$P$6+$P$7*D1329+$P$8*E1329+$P$9*F1329+$P$10*G1329+$P$11*H1329+$P$12*I1329</f>
      </c>
      <c r="M1329" s="5" t="str">
        <f>=(J1329-L1329)^2</f>
      </c>
    </row>
    <row r="1330">
      <c r="A1330" t="n">
        <v>177968</v>
      </c>
      <c r="B1330" t="s">
        <v>2818</v>
      </c>
      <c r="C1330" t="s">
        <v>163</v>
      </c>
      <c r="D1330" t="n">
        <v>29</v>
      </c>
      <c r="E1330" t="n">
        <v>18698</v>
      </c>
      <c r="F1330" t="n">
        <v>73</v>
      </c>
      <c r="G1330" t="n">
        <v>13</v>
      </c>
      <c r="H1330" t="n">
        <v>4.0049</v>
      </c>
      <c r="I1330" t="n">
        <v>2</v>
      </c>
      <c r="J1330" t="n">
        <v>50.3</v>
      </c>
      <c r="K1330" t="str">
        <f>=IF(MOD(A1330,10)&lt;7,"train","test")</f>
      </c>
      <c r="L1330" s="5" t="str">
        <f>=$P$6+$P$7*D1330+$P$8*E1330+$P$9*F1330+$P$10*G1330+$P$11*H1330+$P$12*I1330</f>
      </c>
      <c r="M1330" s="5" t="str">
        <f>=(J1330-L1330)^2</f>
      </c>
    </row>
    <row r="1331">
      <c r="A1331" t="n">
        <v>178059</v>
      </c>
      <c r="B1331" t="s">
        <v>2825</v>
      </c>
      <c r="C1331" t="s">
        <v>163</v>
      </c>
      <c r="D1331" t="n">
        <v>36</v>
      </c>
      <c r="E1331" t="n">
        <v>26733</v>
      </c>
      <c r="F1331" t="n">
        <v>83</v>
      </c>
      <c r="G1331" t="n">
        <v>13</v>
      </c>
      <c r="H1331" t="n">
        <v>4.1167</v>
      </c>
      <c r="I1331" t="n">
        <v>3.2</v>
      </c>
      <c r="J1331" t="n">
        <v>71.5</v>
      </c>
      <c r="K1331" t="str">
        <f>=IF(MOD(A1331,10)&lt;7,"train","test")</f>
      </c>
      <c r="L1331" s="5" t="str">
        <f>=$P$6+$P$7*D1331+$P$8*E1331+$P$9*F1331+$P$10*G1331+$P$11*H1331+$P$12*I1331</f>
      </c>
      <c r="M1331" s="5" t="str">
        <f>=(J1331-L1331)^2</f>
      </c>
    </row>
    <row r="1332">
      <c r="A1332" t="n">
        <v>178208</v>
      </c>
      <c r="B1332" t="s">
        <v>2829</v>
      </c>
      <c r="C1332" t="s">
        <v>163</v>
      </c>
      <c r="D1332" t="n">
        <v>31</v>
      </c>
      <c r="E1332" t="n">
        <v>25380</v>
      </c>
      <c r="F1332" t="n">
        <v>65</v>
      </c>
      <c r="G1332" t="n">
        <v>16</v>
      </c>
      <c r="H1332" t="n">
        <v>3.6981</v>
      </c>
      <c r="I1332" t="n">
        <v>2.8</v>
      </c>
      <c r="J1332" t="n">
        <v>66.7</v>
      </c>
      <c r="K1332" t="str">
        <f>=IF(MOD(A1332,10)&lt;7,"train","test")</f>
      </c>
      <c r="L1332" s="5" t="str">
        <f>=$P$6+$P$7*D1332+$P$8*E1332+$P$9*F1332+$P$10*G1332+$P$11*H1332+$P$12*I1332</f>
      </c>
      <c r="M1332" s="5" t="str">
        <f>=(J1332-L1332)^2</f>
      </c>
    </row>
    <row r="1333">
      <c r="A1333" t="n">
        <v>178369</v>
      </c>
      <c r="B1333" t="s">
        <v>2835</v>
      </c>
      <c r="C1333" t="s">
        <v>163</v>
      </c>
      <c r="D1333" t="n">
        <v>30</v>
      </c>
      <c r="E1333" t="n">
        <v>18396</v>
      </c>
      <c r="F1333" t="n">
        <v>53</v>
      </c>
      <c r="G1333" t="n">
        <v>16</v>
      </c>
      <c r="H1333" t="n">
        <v>3.2425</v>
      </c>
      <c r="I1333" t="n">
        <v>0.8</v>
      </c>
      <c r="J1333" t="n">
        <v>24.7</v>
      </c>
      <c r="K1333" t="str">
        <f>=IF(MOD(A1333,10)&lt;7,"train","test")</f>
      </c>
      <c r="L1333" s="5" t="str">
        <f>=$P$6+$P$7*D1333+$P$8*E1333+$P$9*F1333+$P$10*G1333+$P$11*H1333+$P$12*I1333</f>
      </c>
      <c r="M1333" s="5" t="str">
        <f>=(J1333-L1333)^2</f>
      </c>
    </row>
    <row r="1334">
      <c r="A1334" t="n">
        <v>178387</v>
      </c>
      <c r="B1334" t="s">
        <v>2836</v>
      </c>
      <c r="C1334" t="s">
        <v>149</v>
      </c>
      <c r="D1334" t="n">
        <v>28</v>
      </c>
      <c r="E1334" t="n">
        <v>12764</v>
      </c>
      <c r="F1334" t="n">
        <v>59</v>
      </c>
      <c r="G1334" t="n">
        <v>14</v>
      </c>
      <c r="H1334" t="n">
        <v>3.658</v>
      </c>
      <c r="I1334" t="n">
        <v>2</v>
      </c>
      <c r="J1334" t="n">
        <v>39.7</v>
      </c>
      <c r="K1334" t="str">
        <f>=IF(MOD(A1334,10)&lt;7,"train","test")</f>
      </c>
      <c r="L1334" s="5" t="str">
        <f>=$P$6+$P$7*D1334+$P$8*E1334+$P$9*F1334+$P$10*G1334+$P$11*H1334+$P$12*I1334</f>
      </c>
      <c r="M1334" s="5" t="str">
        <f>=(J1334-L1334)^2</f>
      </c>
    </row>
    <row r="1335">
      <c r="A1335" t="n">
        <v>178679</v>
      </c>
      <c r="B1335" t="s">
        <v>2848</v>
      </c>
      <c r="C1335" t="s">
        <v>163</v>
      </c>
      <c r="D1335" t="n">
        <v>38</v>
      </c>
      <c r="E1335" t="n">
        <v>17968</v>
      </c>
      <c r="F1335" t="n">
        <v>77</v>
      </c>
      <c r="G1335" t="n">
        <v>13</v>
      </c>
      <c r="H1335" t="n">
        <v>2.8669</v>
      </c>
      <c r="I1335" t="n">
        <v>1.4</v>
      </c>
      <c r="J1335" t="n">
        <v>57.4</v>
      </c>
      <c r="K1335" t="str">
        <f>=IF(MOD(A1335,10)&lt;7,"train","test")</f>
      </c>
      <c r="L1335" s="5" t="str">
        <f>=$P$6+$P$7*D1335+$P$8*E1335+$P$9*F1335+$P$10*G1335+$P$11*H1335+$P$12*I1335</f>
      </c>
      <c r="M1335" s="5" t="str">
        <f>=(J1335-L1335)^2</f>
      </c>
    </row>
    <row r="1336">
      <c r="A1336" t="n">
        <v>178697</v>
      </c>
      <c r="B1336" t="s">
        <v>2849</v>
      </c>
      <c r="C1336" t="s">
        <v>163</v>
      </c>
      <c r="D1336" t="n">
        <v>44</v>
      </c>
      <c r="E1336" t="n">
        <v>12279</v>
      </c>
      <c r="F1336" t="n">
        <v>88</v>
      </c>
      <c r="G1336" t="n">
        <v>14</v>
      </c>
      <c r="H1336" t="n">
        <v>3.224</v>
      </c>
      <c r="I1336" t="n">
        <v>1.3</v>
      </c>
      <c r="J1336" t="n">
        <v>61.3</v>
      </c>
      <c r="K1336" t="str">
        <f>=IF(MOD(A1336,10)&lt;7,"train","test")</f>
      </c>
      <c r="L1336" s="5" t="str">
        <f>=$P$6+$P$7*D1336+$P$8*E1336+$P$9*F1336+$P$10*G1336+$P$11*H1336+$P$12*I1336</f>
      </c>
      <c r="M1336" s="5" t="str">
        <f>=(J1336-L1336)^2</f>
      </c>
    </row>
    <row r="1337">
      <c r="A1337" t="n">
        <v>179159</v>
      </c>
      <c r="B1337" t="s">
        <v>2859</v>
      </c>
      <c r="C1337" t="s">
        <v>163</v>
      </c>
      <c r="D1337" t="n">
        <v>15</v>
      </c>
      <c r="E1337" t="n">
        <v>30911</v>
      </c>
      <c r="F1337" t="n">
        <v>89</v>
      </c>
      <c r="G1337" t="n">
        <v>8</v>
      </c>
      <c r="H1337" t="n">
        <v>4.2518</v>
      </c>
      <c r="I1337" t="n">
        <v>9.2</v>
      </c>
      <c r="J1337" t="n">
        <v>79.7</v>
      </c>
      <c r="K1337" t="str">
        <f>=IF(MOD(A1337,10)&lt;7,"train","test")</f>
      </c>
      <c r="L1337" s="5" t="str">
        <f>=$P$6+$P$7*D1337+$P$8*E1337+$P$9*F1337+$P$10*G1337+$P$11*H1337+$P$12*I1337</f>
      </c>
      <c r="M1337" s="5" t="str">
        <f>=(J1337-L1337)^2</f>
      </c>
    </row>
    <row r="1338">
      <c r="A1338" t="n">
        <v>179548</v>
      </c>
      <c r="B1338" t="s">
        <v>2873</v>
      </c>
      <c r="C1338" t="s">
        <v>163</v>
      </c>
      <c r="D1338" t="n">
        <v>42</v>
      </c>
      <c r="E1338" t="n">
        <v>23261</v>
      </c>
      <c r="F1338" t="n">
        <v>71</v>
      </c>
      <c r="G1338" t="n">
        <v>7</v>
      </c>
      <c r="H1338" t="n">
        <v>2.8395</v>
      </c>
      <c r="I1338" t="n">
        <v>1.3</v>
      </c>
      <c r="J1338" t="n">
        <v>46.5</v>
      </c>
      <c r="K1338" t="str">
        <f>=IF(MOD(A1338,10)&lt;7,"train","test")</f>
      </c>
      <c r="L1338" s="5" t="str">
        <f>=$P$6+$P$7*D1338+$P$8*E1338+$P$9*F1338+$P$10*G1338+$P$11*H1338+$P$12*I1338</f>
      </c>
      <c r="M1338" s="5" t="str">
        <f>=(J1338-L1338)^2</f>
      </c>
    </row>
    <row r="1339">
      <c r="A1339" t="n">
        <v>179557</v>
      </c>
      <c r="B1339" t="s">
        <v>2874</v>
      </c>
      <c r="C1339" t="s">
        <v>149</v>
      </c>
      <c r="D1339" t="n">
        <v>29</v>
      </c>
      <c r="E1339" t="n">
        <v>14843</v>
      </c>
      <c r="F1339" t="n">
        <v>76</v>
      </c>
      <c r="G1339" t="n">
        <v>20</v>
      </c>
      <c r="H1339" t="n">
        <v>4.0493</v>
      </c>
      <c r="I1339" t="n">
        <v>0.9</v>
      </c>
      <c r="J1339" t="n">
        <v>55.8</v>
      </c>
      <c r="K1339" t="str">
        <f>=IF(MOD(A1339,10)&lt;7,"train","test")</f>
      </c>
      <c r="L1339" s="5" t="str">
        <f>=$P$6+$P$7*D1339+$P$8*E1339+$P$9*F1339+$P$10*G1339+$P$11*H1339+$P$12*I1339</f>
      </c>
      <c r="M1339" s="5" t="str">
        <f>=(J1339-L1339)^2</f>
      </c>
    </row>
    <row r="1340">
      <c r="A1340" t="n">
        <v>179867</v>
      </c>
      <c r="B1340" t="s">
        <v>2880</v>
      </c>
      <c r="C1340" t="s">
        <v>163</v>
      </c>
      <c r="D1340" t="n">
        <v>16</v>
      </c>
      <c r="E1340" t="n">
        <v>22440</v>
      </c>
      <c r="F1340" t="n">
        <v>96</v>
      </c>
      <c r="G1340" t="n">
        <v>7</v>
      </c>
      <c r="H1340" t="n">
        <v>4.2623</v>
      </c>
      <c r="I1340" t="n">
        <v>18.6</v>
      </c>
      <c r="J1340" t="n">
        <v>94.4</v>
      </c>
      <c r="K1340" t="str">
        <f>=IF(MOD(A1340,10)&lt;7,"train","test")</f>
      </c>
      <c r="L1340" s="5" t="str">
        <f>=$P$6+$P$7*D1340+$P$8*E1340+$P$9*F1340+$P$10*G1340+$P$11*H1340+$P$12*I1340</f>
      </c>
      <c r="M1340" s="5" t="str">
        <f>=(J1340-L1340)^2</f>
      </c>
    </row>
    <row r="1341">
      <c r="A1341" t="n">
        <v>180179</v>
      </c>
      <c r="B1341" t="s">
        <v>2901</v>
      </c>
      <c r="C1341" t="s">
        <v>149</v>
      </c>
      <c r="D1341" t="n">
        <v>26</v>
      </c>
      <c r="E1341" t="n">
        <v>13252</v>
      </c>
      <c r="F1341" t="n">
        <v>56</v>
      </c>
      <c r="G1341" t="n">
        <v>14</v>
      </c>
      <c r="H1341" t="n">
        <v>3.728</v>
      </c>
      <c r="I1341" t="n">
        <v>1.2</v>
      </c>
      <c r="J1341" t="n">
        <v>28.3</v>
      </c>
      <c r="K1341" t="str">
        <f>=IF(MOD(A1341,10)&lt;7,"train","test")</f>
      </c>
      <c r="L1341" s="5" t="str">
        <f>=$P$6+$P$7*D1341+$P$8*E1341+$P$9*F1341+$P$10*G1341+$P$11*H1341+$P$12*I1341</f>
      </c>
      <c r="M1341" s="5" t="str">
        <f>=(J1341-L1341)^2</f>
      </c>
    </row>
    <row r="1342">
      <c r="A1342" t="n">
        <v>180258</v>
      </c>
      <c r="B1342" t="s">
        <v>2910</v>
      </c>
      <c r="C1342" t="s">
        <v>163</v>
      </c>
      <c r="D1342" t="n">
        <v>31</v>
      </c>
      <c r="E1342" t="n">
        <v>21175</v>
      </c>
      <c r="F1342" t="n">
        <v>70</v>
      </c>
      <c r="G1342" t="n">
        <v>7</v>
      </c>
      <c r="H1342" t="n">
        <v>3.0457</v>
      </c>
      <c r="I1342" t="n">
        <v>4.4</v>
      </c>
      <c r="J1342" t="n">
        <v>42.4</v>
      </c>
      <c r="K1342" t="str">
        <f>=IF(MOD(A1342,10)&lt;7,"train","test")</f>
      </c>
      <c r="L1342" s="5" t="str">
        <f>=$P$6+$P$7*D1342+$P$8*E1342+$P$9*F1342+$P$10*G1342+$P$11*H1342+$P$12*I1342</f>
      </c>
      <c r="M1342" s="5" t="str">
        <f>=(J1342-L1342)^2</f>
      </c>
    </row>
    <row r="1343">
      <c r="A1343" t="n">
        <v>180489</v>
      </c>
      <c r="B1343" t="s">
        <v>2918</v>
      </c>
      <c r="C1343" t="s">
        <v>149</v>
      </c>
      <c r="D1343" t="n">
        <v>28</v>
      </c>
      <c r="E1343" t="n">
        <v>17775</v>
      </c>
      <c r="F1343" t="n">
        <v>76</v>
      </c>
      <c r="G1343" t="n">
        <v>18</v>
      </c>
      <c r="H1343" t="n">
        <v>4.1001</v>
      </c>
      <c r="I1343" t="n">
        <v>1.2</v>
      </c>
      <c r="J1343" t="n">
        <v>45.4</v>
      </c>
      <c r="K1343" t="str">
        <f>=IF(MOD(A1343,10)&lt;7,"train","test")</f>
      </c>
      <c r="L1343" s="5" t="str">
        <f>=$P$6+$P$7*D1343+$P$8*E1343+$P$9*F1343+$P$10*G1343+$P$11*H1343+$P$12*I1343</f>
      </c>
      <c r="M1343" s="5" t="str">
        <f>=(J1343-L1343)^2</f>
      </c>
    </row>
    <row r="1344">
      <c r="A1344" t="n">
        <v>180878</v>
      </c>
      <c r="B1344" t="s">
        <v>2932</v>
      </c>
      <c r="C1344" t="s">
        <v>163</v>
      </c>
      <c r="D1344" t="n">
        <v>21</v>
      </c>
      <c r="E1344" t="n">
        <v>21834</v>
      </c>
      <c r="F1344" t="n">
        <v>81</v>
      </c>
      <c r="G1344" t="n">
        <v>9</v>
      </c>
      <c r="H1344" t="n">
        <v>2.9689</v>
      </c>
      <c r="I1344" t="n">
        <v>2.9</v>
      </c>
      <c r="J1344" t="n">
        <v>71.2</v>
      </c>
      <c r="K1344" t="str">
        <f>=IF(MOD(A1344,10)&lt;7,"train","test")</f>
      </c>
      <c r="L1344" s="5" t="str">
        <f>=$P$6+$P$7*D1344+$P$8*E1344+$P$9*F1344+$P$10*G1344+$P$11*H1344+$P$12*I1344</f>
      </c>
      <c r="M1344" s="5" t="str">
        <f>=(J1344-L1344)^2</f>
      </c>
    </row>
    <row r="1345">
      <c r="A1345" t="n">
        <v>180948</v>
      </c>
      <c r="B1345" t="s">
        <v>2935</v>
      </c>
      <c r="C1345" t="s">
        <v>149</v>
      </c>
      <c r="D1345" t="n">
        <v>36</v>
      </c>
      <c r="E1345" t="n">
        <v>13852</v>
      </c>
      <c r="F1345" t="n">
        <v>70</v>
      </c>
      <c r="G1345" t="n">
        <v>15</v>
      </c>
      <c r="H1345" t="n">
        <v>3.4475</v>
      </c>
      <c r="I1345" t="n">
        <v>0.5</v>
      </c>
      <c r="J1345" t="n">
        <v>38.1</v>
      </c>
      <c r="K1345" t="str">
        <f>=IF(MOD(A1345,10)&lt;7,"train","test")</f>
      </c>
      <c r="L1345" s="5" t="str">
        <f>=$P$6+$P$7*D1345+$P$8*E1345+$P$9*F1345+$P$10*G1345+$P$11*H1345+$P$12*I1345</f>
      </c>
      <c r="M1345" s="5" t="str">
        <f>=(J1345-L1345)^2</f>
      </c>
    </row>
    <row r="1346">
      <c r="A1346" t="n">
        <v>181127</v>
      </c>
      <c r="B1346" t="s">
        <v>2942</v>
      </c>
      <c r="C1346" t="s">
        <v>163</v>
      </c>
      <c r="D1346" t="n">
        <v>29</v>
      </c>
      <c r="E1346" t="n">
        <v>21821</v>
      </c>
      <c r="F1346" t="n">
        <v>68</v>
      </c>
      <c r="G1346" t="n">
        <v>14</v>
      </c>
      <c r="H1346" t="n">
        <v>2.9978</v>
      </c>
      <c r="I1346" t="n">
        <v>0.7</v>
      </c>
      <c r="J1346" t="n">
        <v>53.3</v>
      </c>
      <c r="K1346" t="str">
        <f>=IF(MOD(A1346,10)&lt;7,"train","test")</f>
      </c>
      <c r="L1346" s="5" t="str">
        <f>=$P$6+$P$7*D1346+$P$8*E1346+$P$9*F1346+$P$10*G1346+$P$11*H1346+$P$12*I1346</f>
      </c>
      <c r="M1346" s="5" t="str">
        <f>=(J1346-L1346)^2</f>
      </c>
    </row>
    <row r="1347">
      <c r="A1347" t="n">
        <v>181297</v>
      </c>
      <c r="B1347" t="s">
        <v>2948</v>
      </c>
      <c r="C1347" t="s">
        <v>163</v>
      </c>
      <c r="D1347" t="n">
        <v>32</v>
      </c>
      <c r="E1347" t="n">
        <v>20650</v>
      </c>
      <c r="F1347" t="n">
        <v>78</v>
      </c>
      <c r="G1347" t="n">
        <v>12</v>
      </c>
      <c r="H1347" t="n">
        <v>3.1163</v>
      </c>
      <c r="I1347" t="n">
        <v>3.7</v>
      </c>
      <c r="J1347" t="n">
        <v>60</v>
      </c>
      <c r="K1347" t="str">
        <f>=IF(MOD(A1347,10)&lt;7,"train","test")</f>
      </c>
      <c r="L1347" s="5" t="str">
        <f>=$P$6+$P$7*D1347+$P$8*E1347+$P$9*F1347+$P$10*G1347+$P$11*H1347+$P$12*I1347</f>
      </c>
      <c r="M1347" s="5" t="str">
        <f>=(J1347-L1347)^2</f>
      </c>
    </row>
    <row r="1348">
      <c r="A1348" t="n">
        <v>181738</v>
      </c>
      <c r="B1348" t="s">
        <v>2967</v>
      </c>
      <c r="C1348" t="s">
        <v>163</v>
      </c>
      <c r="D1348" t="n">
        <v>24</v>
      </c>
      <c r="E1348" t="n">
        <v>23602</v>
      </c>
      <c r="F1348" t="n">
        <v>80</v>
      </c>
      <c r="G1348" t="n">
        <v>7</v>
      </c>
      <c r="H1348" t="n">
        <v>2.9009</v>
      </c>
      <c r="I1348" t="n">
        <v>6.1</v>
      </c>
      <c r="J1348" t="n">
        <v>46.4</v>
      </c>
      <c r="K1348" t="str">
        <f>=IF(MOD(A1348,10)&lt;7,"train","test")</f>
      </c>
      <c r="L1348" s="5" t="str">
        <f>=$P$6+$P$7*D1348+$P$8*E1348+$P$9*F1348+$P$10*G1348+$P$11*H1348+$P$12*I1348</f>
      </c>
      <c r="M1348" s="5" t="str">
        <f>=(J1348-L1348)^2</f>
      </c>
    </row>
    <row r="1349">
      <c r="A1349" t="n">
        <v>183239</v>
      </c>
      <c r="B1349" t="s">
        <v>3030</v>
      </c>
      <c r="C1349" t="s">
        <v>163</v>
      </c>
      <c r="D1349" t="n">
        <v>11</v>
      </c>
      <c r="E1349" t="n">
        <v>35091</v>
      </c>
      <c r="F1349" t="n">
        <v>90</v>
      </c>
      <c r="G1349" t="n">
        <v>11</v>
      </c>
      <c r="H1349" t="n">
        <v>3.3041</v>
      </c>
      <c r="I1349" t="n">
        <v>1.1</v>
      </c>
      <c r="J1349" t="n">
        <v>83.2</v>
      </c>
      <c r="K1349" t="str">
        <f>=IF(MOD(A1349,10)&lt;7,"train","test")</f>
      </c>
      <c r="L1349" s="5" t="str">
        <f>=$P$6+$P$7*D1349+$P$8*E1349+$P$9*F1349+$P$10*G1349+$P$11*H1349+$P$12*I1349</f>
      </c>
      <c r="M1349" s="5" t="str">
        <f>=(J1349-L1349)^2</f>
      </c>
    </row>
    <row r="1350">
      <c r="A1350" t="n">
        <v>183789</v>
      </c>
      <c r="B1350" t="s">
        <v>3045</v>
      </c>
      <c r="C1350" t="s">
        <v>189</v>
      </c>
      <c r="D1350" t="n">
        <v>60</v>
      </c>
      <c r="E1350" t="n">
        <v>20068</v>
      </c>
      <c r="F1350" t="n">
        <v>69</v>
      </c>
      <c r="G1350" t="n">
        <v>14</v>
      </c>
      <c r="H1350" t="n">
        <v>3.4551</v>
      </c>
      <c r="I1350" t="n">
        <v>1.2</v>
      </c>
      <c r="J1350" t="n">
        <v>42.4</v>
      </c>
      <c r="K1350" t="str">
        <f>=IF(MOD(A1350,10)&lt;7,"train","test")</f>
      </c>
      <c r="L1350" s="5" t="str">
        <f>=$P$6+$P$7*D1350+$P$8*E1350+$P$9*F1350+$P$10*G1350+$P$11*H1350+$P$12*I1350</f>
      </c>
      <c r="M1350" s="5" t="str">
        <f>=(J1350-L1350)^2</f>
      </c>
    </row>
    <row r="1351">
      <c r="A1351" t="n">
        <v>184348</v>
      </c>
      <c r="B1351" t="s">
        <v>3068</v>
      </c>
      <c r="C1351" t="s">
        <v>163</v>
      </c>
      <c r="D1351" t="n">
        <v>27</v>
      </c>
      <c r="E1351" t="n">
        <v>28193</v>
      </c>
      <c r="F1351" t="n">
        <v>84</v>
      </c>
      <c r="G1351" t="n">
        <v>11</v>
      </c>
      <c r="H1351" t="n">
        <v>3.3811</v>
      </c>
      <c r="I1351" t="n">
        <v>3.7</v>
      </c>
      <c r="J1351" t="n">
        <v>72.4</v>
      </c>
      <c r="K1351" t="str">
        <f>=IF(MOD(A1351,10)&lt;7,"train","test")</f>
      </c>
      <c r="L1351" s="5" t="str">
        <f>=$P$6+$P$7*D1351+$P$8*E1351+$P$9*F1351+$P$10*G1351+$P$11*H1351+$P$12*I1351</f>
      </c>
      <c r="M1351" s="5" t="str">
        <f>=(J1351-L1351)^2</f>
      </c>
    </row>
    <row r="1352">
      <c r="A1352" t="n">
        <v>185129</v>
      </c>
      <c r="B1352" t="s">
        <v>3093</v>
      </c>
      <c r="C1352" t="s">
        <v>149</v>
      </c>
      <c r="D1352" t="n">
        <v>52</v>
      </c>
      <c r="E1352" t="n">
        <v>12157</v>
      </c>
      <c r="F1352" t="n">
        <v>67</v>
      </c>
      <c r="G1352" t="n">
        <v>14</v>
      </c>
      <c r="H1352" t="n">
        <v>3.8862</v>
      </c>
      <c r="I1352" t="n">
        <v>7.8</v>
      </c>
      <c r="J1352" t="n">
        <v>38.7</v>
      </c>
      <c r="K1352" t="str">
        <f>=IF(MOD(A1352,10)&lt;7,"train","test")</f>
      </c>
      <c r="L1352" s="5" t="str">
        <f>=$P$6+$P$7*D1352+$P$8*E1352+$P$9*F1352+$P$10*G1352+$P$11*H1352+$P$12*I1352</f>
      </c>
      <c r="M1352" s="5" t="str">
        <f>=(J1352-L1352)^2</f>
      </c>
    </row>
    <row r="1353">
      <c r="A1353" t="n">
        <v>185828</v>
      </c>
      <c r="B1353" t="s">
        <v>3115</v>
      </c>
      <c r="C1353" t="s">
        <v>149</v>
      </c>
      <c r="D1353" t="n">
        <v>39</v>
      </c>
      <c r="E1353" t="n">
        <v>16736</v>
      </c>
      <c r="F1353" t="n">
        <v>91</v>
      </c>
      <c r="G1353" t="n">
        <v>16</v>
      </c>
      <c r="H1353" t="n">
        <v>4.144</v>
      </c>
      <c r="I1353" t="n">
        <v>20.5</v>
      </c>
      <c r="J1353" t="n">
        <v>73.1</v>
      </c>
      <c r="K1353" t="str">
        <f>=IF(MOD(A1353,10)&lt;7,"train","test")</f>
      </c>
      <c r="L1353" s="5" t="str">
        <f>=$P$6+$P$7*D1353+$P$8*E1353+$P$9*F1353+$P$10*G1353+$P$11*H1353+$P$12*I1353</f>
      </c>
      <c r="M1353" s="5" t="str">
        <f>=(J1353-L1353)^2</f>
      </c>
    </row>
    <row r="1354">
      <c r="A1354" t="n">
        <v>186399</v>
      </c>
      <c r="B1354" t="s">
        <v>3134</v>
      </c>
      <c r="C1354" t="s">
        <v>149</v>
      </c>
      <c r="D1354" t="n">
        <v>56</v>
      </c>
      <c r="E1354" t="n">
        <v>17425</v>
      </c>
      <c r="F1354" t="n">
        <v>84</v>
      </c>
      <c r="G1354" t="n">
        <v>13</v>
      </c>
      <c r="H1354" t="n">
        <v>4.1108</v>
      </c>
      <c r="I1354" t="n">
        <v>17.3</v>
      </c>
      <c r="J1354" t="n">
        <v>67.6</v>
      </c>
      <c r="K1354" t="str">
        <f>=IF(MOD(A1354,10)&lt;7,"train","test")</f>
      </c>
      <c r="L1354" s="5" t="str">
        <f>=$P$6+$P$7*D1354+$P$8*E1354+$P$9*F1354+$P$10*G1354+$P$11*H1354+$P$12*I1354</f>
      </c>
      <c r="M1354" s="5" t="str">
        <f>=(J1354-L1354)^2</f>
      </c>
    </row>
    <row r="1355">
      <c r="A1355" t="n">
        <v>186618</v>
      </c>
      <c r="B1355" t="s">
        <v>3144</v>
      </c>
      <c r="C1355" t="s">
        <v>163</v>
      </c>
      <c r="D1355" t="n">
        <v>54</v>
      </c>
      <c r="E1355" t="n">
        <v>18412</v>
      </c>
      <c r="F1355" t="n">
        <v>80</v>
      </c>
      <c r="G1355" t="n">
        <v>11</v>
      </c>
      <c r="H1355" t="n">
        <v>3.0864</v>
      </c>
      <c r="I1355" t="n">
        <v>1.8</v>
      </c>
      <c r="J1355" t="n">
        <v>40.2</v>
      </c>
      <c r="K1355" t="str">
        <f>=IF(MOD(A1355,10)&lt;7,"train","test")</f>
      </c>
      <c r="L1355" s="5" t="str">
        <f>=$P$6+$P$7*D1355+$P$8*E1355+$P$9*F1355+$P$10*G1355+$P$11*H1355+$P$12*I1355</f>
      </c>
      <c r="M1355" s="5" t="str">
        <f>=(J1355-L1355)^2</f>
      </c>
    </row>
    <row r="1356">
      <c r="A1356" t="n">
        <v>186867</v>
      </c>
      <c r="B1356" t="s">
        <v>3147</v>
      </c>
      <c r="C1356" t="s">
        <v>163</v>
      </c>
      <c r="D1356" t="n">
        <v>20</v>
      </c>
      <c r="E1356" t="n">
        <v>43665</v>
      </c>
      <c r="F1356" t="n">
        <v>94</v>
      </c>
      <c r="G1356" t="n">
        <v>10</v>
      </c>
      <c r="H1356" t="n">
        <v>4.0171</v>
      </c>
      <c r="I1356" t="n">
        <v>18.7</v>
      </c>
      <c r="J1356" t="n">
        <v>89.9</v>
      </c>
      <c r="K1356" t="str">
        <f>=IF(MOD(A1356,10)&lt;7,"train","test")</f>
      </c>
      <c r="L1356" s="5" t="str">
        <f>=$P$6+$P$7*D1356+$P$8*E1356+$P$9*F1356+$P$10*G1356+$P$11*H1356+$P$12*I1356</f>
      </c>
      <c r="M1356" s="5" t="str">
        <f>=(J1356-L1356)^2</f>
      </c>
    </row>
    <row r="1357">
      <c r="A1357" t="n">
        <v>187648</v>
      </c>
      <c r="B1357" t="s">
        <v>3169</v>
      </c>
      <c r="C1357" t="s">
        <v>149</v>
      </c>
      <c r="D1357" t="n">
        <v>32</v>
      </c>
      <c r="E1357" t="n">
        <v>6683</v>
      </c>
      <c r="F1357" t="n">
        <v>62</v>
      </c>
      <c r="G1357" t="n">
        <v>17</v>
      </c>
      <c r="H1357" t="n">
        <v>3.8383</v>
      </c>
      <c r="I1357" t="n">
        <v>1.1</v>
      </c>
      <c r="J1357" t="n">
        <v>34</v>
      </c>
      <c r="K1357" t="str">
        <f>=IF(MOD(A1357,10)&lt;7,"train","test")</f>
      </c>
      <c r="L1357" s="5" t="str">
        <f>=$P$6+$P$7*D1357+$P$8*E1357+$P$9*F1357+$P$10*G1357+$P$11*H1357+$P$12*I1357</f>
      </c>
      <c r="M1357" s="5" t="str">
        <f>=(J1357-L1357)^2</f>
      </c>
    </row>
    <row r="1358">
      <c r="A1358" t="n">
        <v>187897</v>
      </c>
      <c r="B1358" t="s">
        <v>3175</v>
      </c>
      <c r="C1358" t="s">
        <v>149</v>
      </c>
      <c r="D1358" t="n">
        <v>46</v>
      </c>
      <c r="E1358" t="n">
        <v>15106</v>
      </c>
      <c r="F1358" t="n">
        <v>57</v>
      </c>
      <c r="G1358" t="n">
        <v>10</v>
      </c>
      <c r="H1358" t="n">
        <v>3.5423</v>
      </c>
      <c r="I1358" t="n">
        <v>0.6</v>
      </c>
      <c r="J1358" t="n">
        <v>25.6</v>
      </c>
      <c r="K1358" t="str">
        <f>=IF(MOD(A1358,10)&lt;7,"train","test")</f>
      </c>
      <c r="L1358" s="5" t="str">
        <f>=$P$6+$P$7*D1358+$P$8*E1358+$P$9*F1358+$P$10*G1358+$P$11*H1358+$P$12*I1358</f>
      </c>
      <c r="M1358" s="5" t="str">
        <f>=(J1358-L1358)^2</f>
      </c>
    </row>
    <row r="1359">
      <c r="A1359" t="n">
        <v>187967</v>
      </c>
      <c r="B1359" t="s">
        <v>3181</v>
      </c>
      <c r="C1359" t="s">
        <v>149</v>
      </c>
      <c r="D1359" t="n">
        <v>31</v>
      </c>
      <c r="E1359" t="n">
        <v>9133</v>
      </c>
      <c r="F1359" t="n">
        <v>77</v>
      </c>
      <c r="G1359" t="n">
        <v>10</v>
      </c>
      <c r="H1359" t="n">
        <v>3.3041</v>
      </c>
      <c r="I1359" t="n">
        <v>3</v>
      </c>
      <c r="J1359" t="n">
        <v>56.4</v>
      </c>
      <c r="K1359" t="str">
        <f>=IF(MOD(A1359,10)&lt;7,"train","test")</f>
      </c>
      <c r="L1359" s="5" t="str">
        <f>=$P$6+$P$7*D1359+$P$8*E1359+$P$9*F1359+$P$10*G1359+$P$11*H1359+$P$12*I1359</f>
      </c>
      <c r="M1359" s="5" t="str">
        <f>=(J1359-L1359)^2</f>
      </c>
    </row>
    <row r="1360">
      <c r="A1360" t="n">
        <v>188058</v>
      </c>
      <c r="B1360" t="s">
        <v>3194</v>
      </c>
      <c r="C1360" t="s">
        <v>149</v>
      </c>
      <c r="D1360" t="n">
        <v>36</v>
      </c>
      <c r="E1360" t="n">
        <v>6102</v>
      </c>
      <c r="F1360" t="n">
        <v>61</v>
      </c>
      <c r="G1360" t="n">
        <v>11</v>
      </c>
      <c r="H1360" t="n">
        <v>3.17</v>
      </c>
      <c r="I1360" t="n">
        <v>2.7</v>
      </c>
      <c r="J1360" t="n">
        <v>22.4</v>
      </c>
      <c r="K1360" t="str">
        <f>=IF(MOD(A1360,10)&lt;7,"train","test")</f>
      </c>
      <c r="L1360" s="5" t="str">
        <f>=$P$6+$P$7*D1360+$P$8*E1360+$P$9*F1360+$P$10*G1360+$P$11*H1360+$P$12*I1360</f>
      </c>
      <c r="M1360" s="5" t="str">
        <f>=(J1360-L1360)^2</f>
      </c>
    </row>
    <row r="1361">
      <c r="A1361" t="n">
        <v>188429</v>
      </c>
      <c r="B1361" t="s">
        <v>3209</v>
      </c>
      <c r="C1361" t="s">
        <v>163</v>
      </c>
      <c r="D1361" t="n">
        <v>29</v>
      </c>
      <c r="E1361" t="n">
        <v>28671</v>
      </c>
      <c r="F1361" t="n">
        <v>83</v>
      </c>
      <c r="G1361" t="n">
        <v>12</v>
      </c>
      <c r="H1361" t="n">
        <v>3.9125</v>
      </c>
      <c r="I1361" t="n">
        <v>12.6</v>
      </c>
      <c r="J1361" t="n">
        <v>69.4</v>
      </c>
      <c r="K1361" t="str">
        <f>=IF(MOD(A1361,10)&lt;7,"train","test")</f>
      </c>
      <c r="L1361" s="5" t="str">
        <f>=$P$6+$P$7*D1361+$P$8*E1361+$P$9*F1361+$P$10*G1361+$P$11*H1361+$P$12*I1361</f>
      </c>
      <c r="M1361" s="5" t="str">
        <f>=(J1361-L1361)^2</f>
      </c>
    </row>
    <row r="1362">
      <c r="A1362" t="n">
        <v>189088</v>
      </c>
      <c r="B1362" t="s">
        <v>3232</v>
      </c>
      <c r="C1362" t="s">
        <v>163</v>
      </c>
      <c r="D1362" t="n">
        <v>23</v>
      </c>
      <c r="E1362" t="n">
        <v>25218</v>
      </c>
      <c r="F1362" t="n">
        <v>85</v>
      </c>
      <c r="G1362" t="n">
        <v>9</v>
      </c>
      <c r="H1362" t="n">
        <v>3.5165</v>
      </c>
      <c r="I1362" t="n">
        <v>2.8</v>
      </c>
      <c r="J1362" t="n">
        <v>72.7</v>
      </c>
      <c r="K1362" t="str">
        <f>=IF(MOD(A1362,10)&lt;7,"train","test")</f>
      </c>
      <c r="L1362" s="5" t="str">
        <f>=$P$6+$P$7*D1362+$P$8*E1362+$P$9*F1362+$P$10*G1362+$P$11*H1362+$P$12*I1362</f>
      </c>
      <c r="M1362" s="5" t="str">
        <f>=(J1362-L1362)^2</f>
      </c>
    </row>
    <row r="1363">
      <c r="A1363" t="n">
        <v>189097</v>
      </c>
      <c r="B1363" t="s">
        <v>3234</v>
      </c>
      <c r="C1363" t="s">
        <v>163</v>
      </c>
      <c r="D1363" t="n">
        <v>15</v>
      </c>
      <c r="E1363" t="n">
        <v>27738</v>
      </c>
      <c r="F1363" t="n">
        <v>97</v>
      </c>
      <c r="G1363" t="n">
        <v>10</v>
      </c>
      <c r="H1363" t="n">
        <v>3.5664</v>
      </c>
      <c r="I1363" t="n">
        <v>17.2</v>
      </c>
      <c r="J1363" t="n">
        <v>92.9</v>
      </c>
      <c r="K1363" t="str">
        <f>=IF(MOD(A1363,10)&lt;7,"train","test")</f>
      </c>
      <c r="L1363" s="5" t="str">
        <f>=$P$6+$P$7*D1363+$P$8*E1363+$P$9*F1363+$P$10*G1363+$P$11*H1363+$P$12*I1363</f>
      </c>
      <c r="M1363" s="5" t="str">
        <f>=(J1363-L1363)^2</f>
      </c>
    </row>
    <row r="1364">
      <c r="A1364" t="n">
        <v>189228</v>
      </c>
      <c r="B1364" t="s">
        <v>3236</v>
      </c>
      <c r="C1364" t="s">
        <v>189</v>
      </c>
      <c r="D1364" t="n">
        <v>54</v>
      </c>
      <c r="E1364" t="n">
        <v>27509</v>
      </c>
      <c r="F1364" t="n">
        <v>50</v>
      </c>
      <c r="G1364" t="n">
        <v>21</v>
      </c>
      <c r="H1364" t="n">
        <v>3.4444</v>
      </c>
      <c r="I1364" t="n">
        <v>1.6</v>
      </c>
      <c r="J1364" t="n">
        <v>41.9</v>
      </c>
      <c r="K1364" t="str">
        <f>=IF(MOD(A1364,10)&lt;7,"train","test")</f>
      </c>
      <c r="L1364" s="5" t="str">
        <f>=$P$6+$P$7*D1364+$P$8*E1364+$P$9*F1364+$P$10*G1364+$P$11*H1364+$P$12*I1364</f>
      </c>
      <c r="M1364" s="5" t="str">
        <f>=(J1364-L1364)^2</f>
      </c>
    </row>
    <row r="1365">
      <c r="A1365" t="n">
        <v>189857</v>
      </c>
      <c r="B1365" t="s">
        <v>3260</v>
      </c>
      <c r="C1365" t="s">
        <v>163</v>
      </c>
      <c r="D1365" t="n">
        <v>64</v>
      </c>
      <c r="E1365" t="n">
        <v>19471</v>
      </c>
      <c r="F1365" t="n">
        <v>82</v>
      </c>
      <c r="G1365" t="n">
        <v>35</v>
      </c>
      <c r="H1365" t="n">
        <v>2.8943</v>
      </c>
      <c r="I1365" t="n">
        <v>0</v>
      </c>
      <c r="J1365" t="n">
        <v>2.8</v>
      </c>
      <c r="K1365" t="str">
        <f>=IF(MOD(A1365,10)&lt;7,"train","test")</f>
      </c>
      <c r="L1365" s="5" t="str">
        <f>=$P$6+$P$7*D1365+$P$8*E1365+$P$9*F1365+$P$10*G1365+$P$11*H1365+$P$12*I1365</f>
      </c>
      <c r="M1365" s="5" t="str">
        <f>=(J1365-L1365)^2</f>
      </c>
    </row>
    <row r="1366">
      <c r="A1366" t="n">
        <v>190099</v>
      </c>
      <c r="B1366" t="s">
        <v>3270</v>
      </c>
      <c r="C1366" t="s">
        <v>163</v>
      </c>
      <c r="D1366" t="n">
        <v>13</v>
      </c>
      <c r="E1366" t="n">
        <v>26954</v>
      </c>
      <c r="F1366" t="n">
        <v>93</v>
      </c>
      <c r="G1366" t="n">
        <v>9</v>
      </c>
      <c r="H1366" t="n">
        <v>3.5081</v>
      </c>
      <c r="I1366" t="n">
        <v>5.7</v>
      </c>
      <c r="J1366" t="n">
        <v>90.5</v>
      </c>
      <c r="K1366" t="str">
        <f>=IF(MOD(A1366,10)&lt;7,"train","test")</f>
      </c>
      <c r="L1366" s="5" t="str">
        <f>=$P$6+$P$7*D1366+$P$8*E1366+$P$9*F1366+$P$10*G1366+$P$11*H1366+$P$12*I1366</f>
      </c>
      <c r="M1366" s="5" t="str">
        <f>=(J1366-L1366)^2</f>
      </c>
    </row>
    <row r="1367">
      <c r="A1367" t="n">
        <v>190549</v>
      </c>
      <c r="B1367" t="s">
        <v>3292</v>
      </c>
      <c r="C1367" t="s">
        <v>149</v>
      </c>
      <c r="D1367" t="n">
        <v>56</v>
      </c>
      <c r="E1367" t="n">
        <v>4105</v>
      </c>
      <c r="F1367" t="n">
        <v>80</v>
      </c>
      <c r="G1367" t="n">
        <v>13</v>
      </c>
      <c r="H1367" t="n">
        <v>4.2362</v>
      </c>
      <c r="I1367" t="n">
        <v>22.9</v>
      </c>
      <c r="J1367" t="n">
        <v>56.6</v>
      </c>
      <c r="K1367" t="str">
        <f>=IF(MOD(A1367,10)&lt;7,"train","test")</f>
      </c>
      <c r="L1367" s="5" t="str">
        <f>=$P$6+$P$7*D1367+$P$8*E1367+$P$9*F1367+$P$10*G1367+$P$11*H1367+$P$12*I1367</f>
      </c>
      <c r="M1367" s="5" t="str">
        <f>=(J1367-L1367)^2</f>
      </c>
    </row>
    <row r="1368">
      <c r="A1368" t="n">
        <v>190558</v>
      </c>
      <c r="B1368" t="s">
        <v>3293</v>
      </c>
      <c r="C1368" t="s">
        <v>149</v>
      </c>
      <c r="D1368" t="n">
        <v>49</v>
      </c>
      <c r="E1368" t="n">
        <v>6355</v>
      </c>
      <c r="F1368" t="n">
        <v>76</v>
      </c>
      <c r="G1368" t="n">
        <v>16</v>
      </c>
      <c r="H1368" t="n">
        <v>4.104</v>
      </c>
      <c r="I1368" t="n">
        <v>14.5</v>
      </c>
      <c r="J1368" t="n">
        <v>47.7</v>
      </c>
      <c r="K1368" t="str">
        <f>=IF(MOD(A1368,10)&lt;7,"train","test")</f>
      </c>
      <c r="L1368" s="5" t="str">
        <f>=$P$6+$P$7*D1368+$P$8*E1368+$P$9*F1368+$P$10*G1368+$P$11*H1368+$P$12*I1368</f>
      </c>
      <c r="M1368" s="5" t="str">
        <f>=(J1368-L1368)^2</f>
      </c>
    </row>
    <row r="1369">
      <c r="A1369" t="n">
        <v>190567</v>
      </c>
      <c r="B1369" t="s">
        <v>3295</v>
      </c>
      <c r="C1369" t="s">
        <v>149</v>
      </c>
      <c r="D1369" t="n">
        <v>60</v>
      </c>
      <c r="E1369" t="n">
        <v>4599</v>
      </c>
      <c r="F1369" t="n">
        <v>79</v>
      </c>
      <c r="G1369" t="n">
        <v>14</v>
      </c>
      <c r="H1369" t="n">
        <v>4.2301</v>
      </c>
      <c r="I1369" t="n">
        <v>24</v>
      </c>
      <c r="J1369" t="n">
        <v>54.7</v>
      </c>
      <c r="K1369" t="str">
        <f>=IF(MOD(A1369,10)&lt;7,"train","test")</f>
      </c>
      <c r="L1369" s="5" t="str">
        <f>=$P$6+$P$7*D1369+$P$8*E1369+$P$9*F1369+$P$10*G1369+$P$11*H1369+$P$12*I1369</f>
      </c>
      <c r="M1369" s="5" t="str">
        <f>=(J1369-L1369)^2</f>
      </c>
    </row>
    <row r="1370">
      <c r="A1370" t="n">
        <v>190637</v>
      </c>
      <c r="B1370" t="s">
        <v>3302</v>
      </c>
      <c r="C1370" t="s">
        <v>149</v>
      </c>
      <c r="D1370" t="n">
        <v>61</v>
      </c>
      <c r="E1370" t="n">
        <v>4076</v>
      </c>
      <c r="F1370" t="n">
        <v>74</v>
      </c>
      <c r="G1370" t="n">
        <v>15</v>
      </c>
      <c r="H1370" t="n">
        <v>4.2217</v>
      </c>
      <c r="I1370" t="n">
        <v>7.7</v>
      </c>
      <c r="J1370" t="n">
        <v>49.3</v>
      </c>
      <c r="K1370" t="str">
        <f>=IF(MOD(A1370,10)&lt;7,"train","test")</f>
      </c>
      <c r="L1370" s="5" t="str">
        <f>=$P$6+$P$7*D1370+$P$8*E1370+$P$9*F1370+$P$10*G1370+$P$11*H1370+$P$12*I1370</f>
      </c>
      <c r="M1370" s="5" t="str">
        <f>=(J1370-L1370)^2</f>
      </c>
    </row>
    <row r="1371">
      <c r="A1371" t="n">
        <v>191649</v>
      </c>
      <c r="B1371" t="s">
        <v>3346</v>
      </c>
      <c r="C1371" t="s">
        <v>163</v>
      </c>
      <c r="D1371" t="n">
        <v>24</v>
      </c>
      <c r="E1371" t="n">
        <v>35687</v>
      </c>
      <c r="F1371" t="n">
        <v>83</v>
      </c>
      <c r="G1371" t="n">
        <v>13</v>
      </c>
      <c r="H1371" t="n">
        <v>4.0458</v>
      </c>
      <c r="I1371" t="n">
        <v>13.4</v>
      </c>
      <c r="J1371" t="n">
        <v>67.1</v>
      </c>
      <c r="K1371" t="str">
        <f>=IF(MOD(A1371,10)&lt;7,"train","test")</f>
      </c>
      <c r="L1371" s="5" t="str">
        <f>=$P$6+$P$7*D1371+$P$8*E1371+$P$9*F1371+$P$10*G1371+$P$11*H1371+$P$12*I1371</f>
      </c>
      <c r="M1371" s="5" t="str">
        <f>=(J1371-L1371)^2</f>
      </c>
    </row>
    <row r="1372">
      <c r="A1372" t="n">
        <v>191968</v>
      </c>
      <c r="B1372" t="s">
        <v>3356</v>
      </c>
      <c r="C1372" t="s">
        <v>163</v>
      </c>
      <c r="D1372" t="n">
        <v>19</v>
      </c>
      <c r="E1372" t="n">
        <v>34297</v>
      </c>
      <c r="F1372" t="n">
        <v>83</v>
      </c>
      <c r="G1372" t="n">
        <v>10</v>
      </c>
      <c r="H1372" t="n">
        <v>3.7381</v>
      </c>
      <c r="I1372" t="n">
        <v>3.7</v>
      </c>
      <c r="J1372" t="n">
        <v>74.1</v>
      </c>
      <c r="K1372" t="str">
        <f>=IF(MOD(A1372,10)&lt;7,"train","test")</f>
      </c>
      <c r="L1372" s="5" t="str">
        <f>=$P$6+$P$7*D1372+$P$8*E1372+$P$9*F1372+$P$10*G1372+$P$11*H1372+$P$12*I1372</f>
      </c>
      <c r="M1372" s="5" t="str">
        <f>=(J1372-L1372)^2</f>
      </c>
    </row>
    <row r="1373">
      <c r="A1373" t="n">
        <v>192448</v>
      </c>
      <c r="B1373" t="s">
        <v>3371</v>
      </c>
      <c r="C1373" t="s">
        <v>163</v>
      </c>
      <c r="D1373" t="n">
        <v>19</v>
      </c>
      <c r="E1373" t="n">
        <v>22620</v>
      </c>
      <c r="F1373" t="n">
        <v>77</v>
      </c>
      <c r="G1373" t="n">
        <v>13</v>
      </c>
      <c r="H1373" t="n">
        <v>4.2399</v>
      </c>
      <c r="I1373" t="n">
        <v>11.2</v>
      </c>
      <c r="J1373" t="n">
        <v>53.1</v>
      </c>
      <c r="K1373" t="str">
        <f>=IF(MOD(A1373,10)&lt;7,"train","test")</f>
      </c>
      <c r="L1373" s="5" t="str">
        <f>=$P$6+$P$7*D1373+$P$8*E1373+$P$9*F1373+$P$10*G1373+$P$11*H1373+$P$12*I1373</f>
      </c>
      <c r="M1373" s="5" t="str">
        <f>=(J1373-L1373)^2</f>
      </c>
    </row>
    <row r="1374">
      <c r="A1374" t="n">
        <v>192749</v>
      </c>
      <c r="B1374" t="s">
        <v>3380</v>
      </c>
      <c r="C1374" t="s">
        <v>163</v>
      </c>
      <c r="D1374" t="n">
        <v>33</v>
      </c>
      <c r="E1374" t="n">
        <v>25017</v>
      </c>
      <c r="F1374" t="n">
        <v>73</v>
      </c>
      <c r="G1374" t="n">
        <v>12</v>
      </c>
      <c r="H1374" t="n">
        <v>3.4562</v>
      </c>
      <c r="I1374" t="n">
        <v>2.4</v>
      </c>
      <c r="J1374" t="n">
        <v>53.7</v>
      </c>
      <c r="K1374" t="str">
        <f>=IF(MOD(A1374,10)&lt;7,"train","test")</f>
      </c>
      <c r="L1374" s="5" t="str">
        <f>=$P$6+$P$7*D1374+$P$8*E1374+$P$9*F1374+$P$10*G1374+$P$11*H1374+$P$12*I1374</f>
      </c>
      <c r="M1374" s="5" t="str">
        <f>=(J1374-L1374)^2</f>
      </c>
    </row>
    <row r="1375">
      <c r="A1375" t="n">
        <v>192819</v>
      </c>
      <c r="B1375" t="s">
        <v>3384</v>
      </c>
      <c r="C1375" t="s">
        <v>163</v>
      </c>
      <c r="D1375" t="n">
        <v>15</v>
      </c>
      <c r="E1375" t="n">
        <v>40106</v>
      </c>
      <c r="F1375" t="n">
        <v>89</v>
      </c>
      <c r="G1375" t="n">
        <v>16</v>
      </c>
      <c r="H1375" t="n">
        <v>3.8653</v>
      </c>
      <c r="I1375" t="n">
        <v>3.3</v>
      </c>
      <c r="J1375" t="n">
        <v>79.8</v>
      </c>
      <c r="K1375" t="str">
        <f>=IF(MOD(A1375,10)&lt;7,"train","test")</f>
      </c>
      <c r="L1375" s="5" t="str">
        <f>=$P$6+$P$7*D1375+$P$8*E1375+$P$9*F1375+$P$10*G1375+$P$11*H1375+$P$12*I1375</f>
      </c>
      <c r="M1375" s="5" t="str">
        <f>=(J1375-L1375)^2</f>
      </c>
    </row>
    <row r="1376">
      <c r="A1376" t="n">
        <v>193247</v>
      </c>
      <c r="B1376" t="s">
        <v>3394</v>
      </c>
      <c r="C1376" t="s">
        <v>163</v>
      </c>
      <c r="D1376" t="n">
        <v>37</v>
      </c>
      <c r="E1376" t="n">
        <v>11993</v>
      </c>
      <c r="F1376" t="n">
        <v>74</v>
      </c>
      <c r="G1376" t="n">
        <v>7</v>
      </c>
      <c r="H1376" t="n">
        <v>2.1673</v>
      </c>
      <c r="I1376" t="n">
        <v>0</v>
      </c>
      <c r="J1376" t="n">
        <v>4.3</v>
      </c>
      <c r="K1376" t="str">
        <f>=IF(MOD(A1376,10)&lt;7,"train","test")</f>
      </c>
      <c r="L1376" s="5" t="str">
        <f>=$P$6+$P$7*D1376+$P$8*E1376+$P$9*F1376+$P$10*G1376+$P$11*H1376+$P$12*I1376</f>
      </c>
      <c r="M1376" s="5" t="str">
        <f>=(J1376-L1376)^2</f>
      </c>
    </row>
    <row r="1377">
      <c r="A1377" t="n">
        <v>193308</v>
      </c>
      <c r="B1377" t="s">
        <v>3400</v>
      </c>
      <c r="C1377" t="s">
        <v>189</v>
      </c>
      <c r="D1377" t="n">
        <v>58</v>
      </c>
      <c r="E1377" t="n">
        <v>11476</v>
      </c>
      <c r="F1377" t="n">
        <v>70</v>
      </c>
      <c r="G1377" t="n">
        <v>18</v>
      </c>
      <c r="H1377" t="n">
        <v>4.0777</v>
      </c>
      <c r="I1377" t="n">
        <v>2.4</v>
      </c>
      <c r="J1377" t="n">
        <v>61.4</v>
      </c>
      <c r="K1377" t="str">
        <f>=IF(MOD(A1377,10)&lt;7,"train","test")</f>
      </c>
      <c r="L1377" s="5" t="str">
        <f>=$P$6+$P$7*D1377+$P$8*E1377+$P$9*F1377+$P$10*G1377+$P$11*H1377+$P$12*I1377</f>
      </c>
      <c r="M1377" s="5" t="str">
        <f>=(J1377-L1377)^2</f>
      </c>
    </row>
    <row r="1378">
      <c r="A1378" t="n">
        <v>193399</v>
      </c>
      <c r="B1378" t="s">
        <v>3405</v>
      </c>
      <c r="C1378" t="s">
        <v>163</v>
      </c>
      <c r="D1378" t="n">
        <v>43</v>
      </c>
      <c r="E1378" t="n">
        <v>21844</v>
      </c>
      <c r="F1378" t="n">
        <v>71</v>
      </c>
      <c r="G1378" t="n">
        <v>15</v>
      </c>
      <c r="H1378" t="n">
        <v>3.6417</v>
      </c>
      <c r="I1378" t="n">
        <v>4.1</v>
      </c>
      <c r="J1378" t="n">
        <v>57.1</v>
      </c>
      <c r="K1378" t="str">
        <f>=IF(MOD(A1378,10)&lt;7,"train","test")</f>
      </c>
      <c r="L1378" s="5" t="str">
        <f>=$P$6+$P$7*D1378+$P$8*E1378+$P$9*F1378+$P$10*G1378+$P$11*H1378+$P$12*I1378</f>
      </c>
      <c r="M1378" s="5" t="str">
        <f>=(J1378-L1378)^2</f>
      </c>
    </row>
    <row r="1379">
      <c r="A1379" t="n">
        <v>194578</v>
      </c>
      <c r="B1379" t="s">
        <v>3443</v>
      </c>
      <c r="C1379" t="s">
        <v>163</v>
      </c>
      <c r="D1379" t="n">
        <v>17</v>
      </c>
      <c r="E1379" t="n">
        <v>51702</v>
      </c>
      <c r="F1379" t="n">
        <v>89</v>
      </c>
      <c r="G1379" t="n">
        <v>9</v>
      </c>
      <c r="H1379" t="n">
        <v>3.7846</v>
      </c>
      <c r="I1379" t="n">
        <v>15.8</v>
      </c>
      <c r="J1379" t="n">
        <v>72.8</v>
      </c>
      <c r="K1379" t="str">
        <f>=IF(MOD(A1379,10)&lt;7,"train","test")</f>
      </c>
      <c r="L1379" s="5" t="str">
        <f>=$P$6+$P$7*D1379+$P$8*E1379+$P$9*F1379+$P$10*G1379+$P$11*H1379+$P$12*I1379</f>
      </c>
      <c r="M1379" s="5" t="str">
        <f>=(J1379-L1379)^2</f>
      </c>
    </row>
    <row r="1380">
      <c r="A1380" t="n">
        <v>194958</v>
      </c>
      <c r="B1380" t="s">
        <v>3451</v>
      </c>
      <c r="C1380" t="s">
        <v>163</v>
      </c>
      <c r="D1380" t="n">
        <v>40</v>
      </c>
      <c r="E1380" t="n">
        <v>24202</v>
      </c>
      <c r="F1380" t="n">
        <v>77</v>
      </c>
      <c r="G1380" t="n">
        <v>9</v>
      </c>
      <c r="H1380" t="n">
        <v>3.3292</v>
      </c>
      <c r="I1380" t="n">
        <v>2.5</v>
      </c>
      <c r="J1380" t="n">
        <v>63.9</v>
      </c>
      <c r="K1380" t="str">
        <f>=IF(MOD(A1380,10)&lt;7,"train","test")</f>
      </c>
      <c r="L1380" s="5" t="str">
        <f>=$P$6+$P$7*D1380+$P$8*E1380+$P$9*F1380+$P$10*G1380+$P$11*H1380+$P$12*I1380</f>
      </c>
      <c r="M1380" s="5" t="str">
        <f>=(J1380-L1380)^2</f>
      </c>
    </row>
    <row r="1381">
      <c r="A1381" t="n">
        <v>195128</v>
      </c>
      <c r="B1381" t="s">
        <v>3458</v>
      </c>
      <c r="C1381" t="s">
        <v>163</v>
      </c>
      <c r="D1381" t="n">
        <v>43</v>
      </c>
      <c r="E1381" t="n">
        <v>23588</v>
      </c>
      <c r="F1381" t="n">
        <v>75</v>
      </c>
      <c r="G1381" t="n">
        <v>10</v>
      </c>
      <c r="H1381" t="n">
        <v>3.3861</v>
      </c>
      <c r="I1381" t="n">
        <v>5.4</v>
      </c>
      <c r="J1381" t="n">
        <v>65.7</v>
      </c>
      <c r="K1381" t="str">
        <f>=IF(MOD(A1381,10)&lt;7,"train","test")</f>
      </c>
      <c r="L1381" s="5" t="str">
        <f>=$P$6+$P$7*D1381+$P$8*E1381+$P$9*F1381+$P$10*G1381+$P$11*H1381+$P$12*I1381</f>
      </c>
      <c r="M1381" s="5" t="str">
        <f>=(J1381-L1381)^2</f>
      </c>
    </row>
    <row r="1382">
      <c r="A1382" t="n">
        <v>195809</v>
      </c>
      <c r="B1382" t="s">
        <v>3482</v>
      </c>
      <c r="C1382" t="s">
        <v>163</v>
      </c>
      <c r="D1382" t="n">
        <v>24</v>
      </c>
      <c r="E1382" t="n">
        <v>28206</v>
      </c>
      <c r="F1382" t="n">
        <v>80</v>
      </c>
      <c r="G1382" t="n">
        <v>16</v>
      </c>
      <c r="H1382" t="n">
        <v>4.3271</v>
      </c>
      <c r="I1382" t="n">
        <v>13.4</v>
      </c>
      <c r="J1382" t="n">
        <v>68.3</v>
      </c>
      <c r="K1382" t="str">
        <f>=IF(MOD(A1382,10)&lt;7,"train","test")</f>
      </c>
      <c r="L1382" s="5" t="str">
        <f>=$P$6+$P$7*D1382+$P$8*E1382+$P$9*F1382+$P$10*G1382+$P$11*H1382+$P$12*I1382</f>
      </c>
      <c r="M1382" s="5" t="str">
        <f>=(J1382-L1382)^2</f>
      </c>
    </row>
    <row r="1383">
      <c r="A1383" t="n">
        <v>196079</v>
      </c>
      <c r="B1383" t="s">
        <v>3496</v>
      </c>
      <c r="C1383" t="s">
        <v>149</v>
      </c>
      <c r="D1383" t="n">
        <v>27</v>
      </c>
      <c r="E1383" t="n">
        <v>18860</v>
      </c>
      <c r="F1383" t="n">
        <v>88</v>
      </c>
      <c r="G1383" t="n">
        <v>18</v>
      </c>
      <c r="H1383" t="n">
        <v>4.3076</v>
      </c>
      <c r="I1383" t="n">
        <v>17</v>
      </c>
      <c r="J1383" t="n">
        <v>83.6</v>
      </c>
      <c r="K1383" t="str">
        <f>=IF(MOD(A1383,10)&lt;7,"train","test")</f>
      </c>
      <c r="L1383" s="5" t="str">
        <f>=$P$6+$P$7*D1383+$P$8*E1383+$P$9*F1383+$P$10*G1383+$P$11*H1383+$P$12*I1383</f>
      </c>
      <c r="M1383" s="5" t="str">
        <f>=(J1383-L1383)^2</f>
      </c>
    </row>
    <row r="1384">
      <c r="A1384" t="n">
        <v>196088</v>
      </c>
      <c r="B1384" t="s">
        <v>3498</v>
      </c>
      <c r="C1384" t="s">
        <v>149</v>
      </c>
      <c r="D1384" t="n">
        <v>32</v>
      </c>
      <c r="E1384" t="n">
        <v>20511</v>
      </c>
      <c r="F1384" t="n">
        <v>84</v>
      </c>
      <c r="G1384" t="n">
        <v>11</v>
      </c>
      <c r="H1384" t="n">
        <v>4.5533</v>
      </c>
      <c r="I1384" t="n">
        <v>16.6</v>
      </c>
      <c r="J1384" t="n">
        <v>73.4</v>
      </c>
      <c r="K1384" t="str">
        <f>=IF(MOD(A1384,10)&lt;7,"train","test")</f>
      </c>
      <c r="L1384" s="5" t="str">
        <f>=$P$6+$P$7*D1384+$P$8*E1384+$P$9*F1384+$P$10*G1384+$P$11*H1384+$P$12*I1384</f>
      </c>
      <c r="M1384" s="5" t="str">
        <f>=(J1384-L1384)^2</f>
      </c>
    </row>
    <row r="1385">
      <c r="A1385" t="n">
        <v>196097</v>
      </c>
      <c r="B1385" t="s">
        <v>3499</v>
      </c>
      <c r="C1385" t="s">
        <v>149</v>
      </c>
      <c r="D1385" t="n">
        <v>38</v>
      </c>
      <c r="E1385" t="n">
        <v>18601</v>
      </c>
      <c r="F1385" t="n">
        <v>89</v>
      </c>
      <c r="G1385" t="n">
        <v>19</v>
      </c>
      <c r="H1385" t="n">
        <v>4.5142</v>
      </c>
      <c r="I1385" t="n">
        <v>27.9</v>
      </c>
      <c r="J1385" t="n">
        <v>77.8</v>
      </c>
      <c r="K1385" t="str">
        <f>=IF(MOD(A1385,10)&lt;7,"train","test")</f>
      </c>
      <c r="L1385" s="5" t="str">
        <f>=$P$6+$P$7*D1385+$P$8*E1385+$P$9*F1385+$P$10*G1385+$P$11*H1385+$P$12*I1385</f>
      </c>
      <c r="M1385" s="5" t="str">
        <f>=(J1385-L1385)^2</f>
      </c>
    </row>
    <row r="1386">
      <c r="A1386" t="n">
        <v>196149</v>
      </c>
      <c r="B1386" t="s">
        <v>3506</v>
      </c>
      <c r="C1386" t="s">
        <v>149</v>
      </c>
      <c r="D1386" t="n">
        <v>27</v>
      </c>
      <c r="E1386" t="n">
        <v>18474</v>
      </c>
      <c r="F1386" t="n">
        <v>81</v>
      </c>
      <c r="G1386" t="n">
        <v>15</v>
      </c>
      <c r="H1386" t="n">
        <v>3.8827</v>
      </c>
      <c r="I1386" t="n">
        <v>1.5</v>
      </c>
      <c r="J1386" t="n">
        <v>68.2</v>
      </c>
      <c r="K1386" t="str">
        <f>=IF(MOD(A1386,10)&lt;7,"train","test")</f>
      </c>
      <c r="L1386" s="5" t="str">
        <f>=$P$6+$P$7*D1386+$P$8*E1386+$P$9*F1386+$P$10*G1386+$P$11*H1386+$P$12*I1386</f>
      </c>
      <c r="M1386" s="5" t="str">
        <f>=(J1386-L1386)^2</f>
      </c>
    </row>
    <row r="1387">
      <c r="A1387" t="n">
        <v>196158</v>
      </c>
      <c r="B1387" t="s">
        <v>3508</v>
      </c>
      <c r="C1387" t="s">
        <v>149</v>
      </c>
      <c r="D1387" t="n">
        <v>37</v>
      </c>
      <c r="E1387" t="n">
        <v>15830</v>
      </c>
      <c r="F1387" t="n">
        <v>76</v>
      </c>
      <c r="G1387" t="n">
        <v>11</v>
      </c>
      <c r="H1387" t="n">
        <v>3.5827</v>
      </c>
      <c r="I1387" t="n">
        <v>1.4</v>
      </c>
      <c r="J1387" t="n">
        <v>53.5</v>
      </c>
      <c r="K1387" t="str">
        <f>=IF(MOD(A1387,10)&lt;7,"train","test")</f>
      </c>
      <c r="L1387" s="5" t="str">
        <f>=$P$6+$P$7*D1387+$P$8*E1387+$P$9*F1387+$P$10*G1387+$P$11*H1387+$P$12*I1387</f>
      </c>
      <c r="M1387" s="5" t="str">
        <f>=(J1387-L1387)^2</f>
      </c>
    </row>
    <row r="1388">
      <c r="A1388" t="n">
        <v>196167</v>
      </c>
      <c r="B1388" t="s">
        <v>3510</v>
      </c>
      <c r="C1388" t="s">
        <v>149</v>
      </c>
      <c r="D1388" t="n">
        <v>25</v>
      </c>
      <c r="E1388" t="n">
        <v>18698</v>
      </c>
      <c r="F1388" t="n">
        <v>84</v>
      </c>
      <c r="G1388" t="n">
        <v>15</v>
      </c>
      <c r="H1388" t="n">
        <v>3.6565</v>
      </c>
      <c r="I1388" t="n">
        <v>3.4</v>
      </c>
      <c r="J1388" t="n">
        <v>72.1</v>
      </c>
      <c r="K1388" t="str">
        <f>=IF(MOD(A1388,10)&lt;7,"train","test")</f>
      </c>
      <c r="L1388" s="5" t="str">
        <f>=$P$6+$P$7*D1388+$P$8*E1388+$P$9*F1388+$P$10*G1388+$P$11*H1388+$P$12*I1388</f>
      </c>
      <c r="M1388" s="5" t="str">
        <f>=(J1388-L1388)^2</f>
      </c>
    </row>
    <row r="1389">
      <c r="A1389" t="n">
        <v>196219</v>
      </c>
      <c r="B1389" t="s">
        <v>3517</v>
      </c>
      <c r="C1389" t="s">
        <v>149</v>
      </c>
      <c r="D1389" t="n">
        <v>36</v>
      </c>
      <c r="E1389" t="n">
        <v>18651</v>
      </c>
      <c r="F1389" t="n">
        <v>79</v>
      </c>
      <c r="G1389" t="n">
        <v>11</v>
      </c>
      <c r="H1389" t="n">
        <v>3.5473</v>
      </c>
      <c r="I1389" t="n">
        <v>4.2</v>
      </c>
      <c r="J1389" t="n">
        <v>61.6</v>
      </c>
      <c r="K1389" t="str">
        <f>=IF(MOD(A1389,10)&lt;7,"train","test")</f>
      </c>
      <c r="L1389" s="5" t="str">
        <f>=$P$6+$P$7*D1389+$P$8*E1389+$P$9*F1389+$P$10*G1389+$P$11*H1389+$P$12*I1389</f>
      </c>
      <c r="M1389" s="5" t="str">
        <f>=(J1389-L1389)^2</f>
      </c>
    </row>
    <row r="1390">
      <c r="A1390" t="n">
        <v>196237</v>
      </c>
      <c r="B1390" t="s">
        <v>3519</v>
      </c>
      <c r="C1390" t="s">
        <v>149</v>
      </c>
      <c r="D1390" t="n">
        <v>47</v>
      </c>
      <c r="E1390" t="n">
        <v>10495</v>
      </c>
      <c r="F1390" t="n">
        <v>74</v>
      </c>
      <c r="G1390" t="n">
        <v>17</v>
      </c>
      <c r="H1390" t="n">
        <v>3.7192</v>
      </c>
      <c r="I1390" t="n">
        <v>12.5</v>
      </c>
      <c r="J1390" t="n">
        <v>46.6</v>
      </c>
      <c r="K1390" t="str">
        <f>=IF(MOD(A1390,10)&lt;7,"train","test")</f>
      </c>
      <c r="L1390" s="5" t="str">
        <f>=$P$6+$P$7*D1390+$P$8*E1390+$P$9*F1390+$P$10*G1390+$P$11*H1390+$P$12*I1390</f>
      </c>
      <c r="M1390" s="5" t="str">
        <f>=(J1390-L1390)^2</f>
      </c>
    </row>
    <row r="1391">
      <c r="A1391" t="n">
        <v>197018</v>
      </c>
      <c r="B1391" t="s">
        <v>3540</v>
      </c>
      <c r="C1391" t="s">
        <v>163</v>
      </c>
      <c r="D1391" t="n">
        <v>86</v>
      </c>
      <c r="E1391" t="n">
        <v>8237</v>
      </c>
      <c r="F1391" t="n">
        <v>87</v>
      </c>
      <c r="G1391" t="n">
        <v>15</v>
      </c>
      <c r="H1391" t="n">
        <v>3.3228</v>
      </c>
      <c r="I1391" t="n">
        <v>0</v>
      </c>
      <c r="J1391" t="n">
        <v>56.9</v>
      </c>
      <c r="K1391" t="str">
        <f>=IF(MOD(A1391,10)&lt;7,"train","test")</f>
      </c>
      <c r="L1391" s="5" t="str">
        <f>=$P$6+$P$7*D1391+$P$8*E1391+$P$9*F1391+$P$10*G1391+$P$11*H1391+$P$12*I1391</f>
      </c>
      <c r="M1391" s="5" t="str">
        <f>=(J1391-L1391)^2</f>
      </c>
    </row>
    <row r="1392">
      <c r="A1392" t="n">
        <v>197027</v>
      </c>
      <c r="B1392" t="s">
        <v>3541</v>
      </c>
      <c r="C1392" t="s">
        <v>149</v>
      </c>
      <c r="D1392" t="n">
        <v>7</v>
      </c>
      <c r="E1392" t="n">
        <v>5173</v>
      </c>
      <c r="F1392" t="n">
        <v>90</v>
      </c>
      <c r="G1392" t="n">
        <v>13</v>
      </c>
      <c r="H1392" t="n">
        <v>2.9791</v>
      </c>
      <c r="I1392" t="n">
        <v>4.7</v>
      </c>
      <c r="J1392" t="n">
        <v>80.6</v>
      </c>
      <c r="K1392" t="str">
        <f>=IF(MOD(A1392,10)&lt;7,"train","test")</f>
      </c>
      <c r="L1392" s="5" t="str">
        <f>=$P$6+$P$7*D1392+$P$8*E1392+$P$9*F1392+$P$10*G1392+$P$11*H1392+$P$12*I1392</f>
      </c>
      <c r="M1392" s="5" t="str">
        <f>=(J1392-L1392)^2</f>
      </c>
    </row>
    <row r="1393">
      <c r="A1393" t="n">
        <v>197197</v>
      </c>
      <c r="B1393" t="s">
        <v>3549</v>
      </c>
      <c r="C1393" t="s">
        <v>163</v>
      </c>
      <c r="D1393" t="n">
        <v>23</v>
      </c>
      <c r="E1393" t="n">
        <v>28109</v>
      </c>
      <c r="F1393" t="n">
        <v>82</v>
      </c>
      <c r="G1393" t="n">
        <v>16</v>
      </c>
      <c r="H1393" t="n">
        <v>3.3345</v>
      </c>
      <c r="I1393" t="n">
        <v>4.8</v>
      </c>
      <c r="J1393" t="n">
        <v>67.9</v>
      </c>
      <c r="K1393" t="str">
        <f>=IF(MOD(A1393,10)&lt;7,"train","test")</f>
      </c>
      <c r="L1393" s="5" t="str">
        <f>=$P$6+$P$7*D1393+$P$8*E1393+$P$9*F1393+$P$10*G1393+$P$11*H1393+$P$12*I1393</f>
      </c>
      <c r="M1393" s="5" t="str">
        <f>=(J1393-L1393)^2</f>
      </c>
    </row>
    <row r="1394">
      <c r="A1394" t="n">
        <v>197708</v>
      </c>
      <c r="B1394" t="s">
        <v>3564</v>
      </c>
      <c r="C1394" t="s">
        <v>163</v>
      </c>
      <c r="D1394" t="n">
        <v>14</v>
      </c>
      <c r="E1394" t="n">
        <v>38118</v>
      </c>
      <c r="F1394" t="n">
        <v>93</v>
      </c>
      <c r="G1394" t="n">
        <v>7</v>
      </c>
      <c r="H1394" t="n">
        <v>3.8351</v>
      </c>
      <c r="I1394" t="n">
        <v>0.1</v>
      </c>
      <c r="J1394" t="n">
        <v>84.6</v>
      </c>
      <c r="K1394" t="str">
        <f>=IF(MOD(A1394,10)&lt;7,"train","test")</f>
      </c>
      <c r="L1394" s="5" t="str">
        <f>=$P$6+$P$7*D1394+$P$8*E1394+$P$9*F1394+$P$10*G1394+$P$11*H1394+$P$12*I1394</f>
      </c>
      <c r="M1394" s="5" t="str">
        <f>=(J1394-L1394)^2</f>
      </c>
    </row>
    <row r="1395">
      <c r="A1395" t="n">
        <v>197869</v>
      </c>
      <c r="B1395" t="s">
        <v>3573</v>
      </c>
      <c r="C1395" t="s">
        <v>149</v>
      </c>
      <c r="D1395" t="n">
        <v>26</v>
      </c>
      <c r="E1395" t="n">
        <v>14712</v>
      </c>
      <c r="F1395" t="n">
        <v>85</v>
      </c>
      <c r="G1395" t="n">
        <v>16</v>
      </c>
      <c r="H1395" t="n">
        <v>4.344</v>
      </c>
      <c r="I1395" t="n">
        <v>1.7</v>
      </c>
      <c r="J1395" t="n">
        <v>73.1</v>
      </c>
      <c r="K1395" t="str">
        <f>=IF(MOD(A1395,10)&lt;7,"train","test")</f>
      </c>
      <c r="L1395" s="5" t="str">
        <f>=$P$6+$P$7*D1395+$P$8*E1395+$P$9*F1395+$P$10*G1395+$P$11*H1395+$P$12*I1395</f>
      </c>
      <c r="M1395" s="5" t="str">
        <f>=(J1395-L1395)^2</f>
      </c>
    </row>
    <row r="1396">
      <c r="A1396" t="n">
        <v>198419</v>
      </c>
      <c r="B1396" t="s">
        <v>3614</v>
      </c>
      <c r="C1396" t="s">
        <v>163</v>
      </c>
      <c r="D1396" t="n">
        <v>13</v>
      </c>
      <c r="E1396" t="n">
        <v>23422</v>
      </c>
      <c r="F1396" t="n">
        <v>96</v>
      </c>
      <c r="G1396" t="n">
        <v>6</v>
      </c>
      <c r="H1396" t="n">
        <v>4.3152</v>
      </c>
      <c r="I1396" t="n">
        <v>20.2</v>
      </c>
      <c r="J1396" t="n">
        <v>95.8</v>
      </c>
      <c r="K1396" t="str">
        <f>=IF(MOD(A1396,10)&lt;7,"train","test")</f>
      </c>
      <c r="L1396" s="5" t="str">
        <f>=$P$6+$P$7*D1396+$P$8*E1396+$P$9*F1396+$P$10*G1396+$P$11*H1396+$P$12*I1396</f>
      </c>
      <c r="M1396" s="5" t="str">
        <f>=(J1396-L1396)^2</f>
      </c>
    </row>
    <row r="1397">
      <c r="A1397" t="n">
        <v>198507</v>
      </c>
      <c r="B1397" t="s">
        <v>3619</v>
      </c>
      <c r="C1397" t="s">
        <v>149</v>
      </c>
      <c r="D1397" t="n">
        <v>53</v>
      </c>
      <c r="E1397" t="n">
        <v>7363</v>
      </c>
      <c r="F1397" t="n">
        <v>74</v>
      </c>
      <c r="G1397" t="n">
        <v>17</v>
      </c>
      <c r="H1397" t="n">
        <v>3.3872</v>
      </c>
      <c r="I1397" t="n">
        <v>0.5</v>
      </c>
      <c r="J1397" t="n">
        <v>48.1</v>
      </c>
      <c r="K1397" t="str">
        <f>=IF(MOD(A1397,10)&lt;7,"train","test")</f>
      </c>
      <c r="L1397" s="5" t="str">
        <f>=$P$6+$P$7*D1397+$P$8*E1397+$P$9*F1397+$P$10*G1397+$P$11*H1397+$P$12*I1397</f>
      </c>
      <c r="M1397" s="5" t="str">
        <f>=(J1397-L1397)^2</f>
      </c>
    </row>
    <row r="1398">
      <c r="A1398" t="n">
        <v>198598</v>
      </c>
      <c r="B1398" t="s">
        <v>3630</v>
      </c>
      <c r="C1398" t="s">
        <v>163</v>
      </c>
      <c r="D1398" t="n">
        <v>45</v>
      </c>
      <c r="E1398" t="n">
        <v>19783</v>
      </c>
      <c r="F1398" t="n">
        <v>63</v>
      </c>
      <c r="G1398" t="n">
        <v>10</v>
      </c>
      <c r="H1398" t="n">
        <v>2.9809</v>
      </c>
      <c r="I1398" t="n">
        <v>0.5</v>
      </c>
      <c r="J1398" t="n">
        <v>40.8</v>
      </c>
      <c r="K1398" t="str">
        <f>=IF(MOD(A1398,10)&lt;7,"train","test")</f>
      </c>
      <c r="L1398" s="5" t="str">
        <f>=$P$6+$P$7*D1398+$P$8*E1398+$P$9*F1398+$P$10*G1398+$P$11*H1398+$P$12*I1398</f>
      </c>
      <c r="M1398" s="5" t="str">
        <f>=(J1398-L1398)^2</f>
      </c>
    </row>
    <row r="1399">
      <c r="A1399" t="n">
        <v>198808</v>
      </c>
      <c r="B1399" t="s">
        <v>3648</v>
      </c>
      <c r="C1399" t="s">
        <v>163</v>
      </c>
      <c r="D1399" t="n">
        <v>37</v>
      </c>
      <c r="E1399" t="n">
        <v>26009</v>
      </c>
      <c r="F1399" t="n">
        <v>62</v>
      </c>
      <c r="G1399" t="n">
        <v>10</v>
      </c>
      <c r="H1399" t="n">
        <v>2.9538</v>
      </c>
      <c r="I1399" t="n">
        <v>1.3</v>
      </c>
      <c r="J1399" t="n">
        <v>44.2</v>
      </c>
      <c r="K1399" t="str">
        <f>=IF(MOD(A1399,10)&lt;7,"train","test")</f>
      </c>
      <c r="L1399" s="5" t="str">
        <f>=$P$6+$P$7*D1399+$P$8*E1399+$P$9*F1399+$P$10*G1399+$P$11*H1399+$P$12*I1399</f>
      </c>
      <c r="M1399" s="5" t="str">
        <f>=(J1399-L1399)^2</f>
      </c>
    </row>
    <row r="1400">
      <c r="A1400" t="n">
        <v>198899</v>
      </c>
      <c r="B1400" t="s">
        <v>3657</v>
      </c>
      <c r="C1400" t="s">
        <v>163</v>
      </c>
      <c r="D1400" t="n">
        <v>42</v>
      </c>
      <c r="E1400" t="n">
        <v>19842</v>
      </c>
      <c r="F1400" t="n">
        <v>61</v>
      </c>
      <c r="G1400" t="n">
        <v>10</v>
      </c>
      <c r="H1400" t="n">
        <v>3.0414</v>
      </c>
      <c r="I1400" t="n">
        <v>0.8</v>
      </c>
      <c r="J1400" t="n">
        <v>41.9</v>
      </c>
      <c r="K1400" t="str">
        <f>=IF(MOD(A1400,10)&lt;7,"train","test")</f>
      </c>
      <c r="L1400" s="5" t="str">
        <f>=$P$6+$P$7*D1400+$P$8*E1400+$P$9*F1400+$P$10*G1400+$P$11*H1400+$P$12*I1400</f>
      </c>
      <c r="M1400" s="5" t="str">
        <f>=(J1400-L1400)^2</f>
      </c>
    </row>
    <row r="1401">
      <c r="A1401" t="n">
        <v>198969</v>
      </c>
      <c r="B1401" t="s">
        <v>3666</v>
      </c>
      <c r="C1401" t="s">
        <v>163</v>
      </c>
      <c r="D1401" t="n">
        <v>39</v>
      </c>
      <c r="E1401" t="n">
        <v>25786</v>
      </c>
      <c r="F1401" t="n">
        <v>65</v>
      </c>
      <c r="G1401" t="n">
        <v>9</v>
      </c>
      <c r="H1401" t="n">
        <v>3.2936</v>
      </c>
      <c r="I1401" t="n">
        <v>1.1</v>
      </c>
      <c r="J1401" t="n">
        <v>39.5</v>
      </c>
      <c r="K1401" t="str">
        <f>=IF(MOD(A1401,10)&lt;7,"train","test")</f>
      </c>
      <c r="L1401" s="5" t="str">
        <f>=$P$6+$P$7*D1401+$P$8*E1401+$P$9*F1401+$P$10*G1401+$P$11*H1401+$P$12*I1401</f>
      </c>
      <c r="M1401" s="5" t="str">
        <f>=(J1401-L1401)^2</f>
      </c>
    </row>
    <row r="1402">
      <c r="A1402" t="n">
        <v>199069</v>
      </c>
      <c r="B1402" t="s">
        <v>3674</v>
      </c>
      <c r="C1402" t="s">
        <v>163</v>
      </c>
      <c r="D1402" t="n">
        <v>47</v>
      </c>
      <c r="E1402" t="n">
        <v>17893</v>
      </c>
      <c r="F1402" t="n">
        <v>77</v>
      </c>
      <c r="G1402" t="n">
        <v>19</v>
      </c>
      <c r="H1402" t="n">
        <v>3.4281</v>
      </c>
      <c r="I1402" t="n">
        <v>0.5</v>
      </c>
      <c r="J1402" t="n">
        <v>45.8</v>
      </c>
      <c r="K1402" t="str">
        <f>=IF(MOD(A1402,10)&lt;7,"train","test")</f>
      </c>
      <c r="L1402" s="5" t="str">
        <f>=$P$6+$P$7*D1402+$P$8*E1402+$P$9*F1402+$P$10*G1402+$P$11*H1402+$P$12*I1402</f>
      </c>
      <c r="M1402" s="5" t="str">
        <f>=(J1402-L1402)^2</f>
      </c>
    </row>
    <row r="1403">
      <c r="A1403" t="n">
        <v>199139</v>
      </c>
      <c r="B1403" t="s">
        <v>3683</v>
      </c>
      <c r="C1403" t="s">
        <v>149</v>
      </c>
      <c r="D1403" t="n">
        <v>34</v>
      </c>
      <c r="E1403" t="n">
        <v>13768</v>
      </c>
      <c r="F1403" t="n">
        <v>85</v>
      </c>
      <c r="G1403" t="n">
        <v>21</v>
      </c>
      <c r="H1403" t="n">
        <v>4.5232</v>
      </c>
      <c r="I1403" t="n">
        <v>9.7</v>
      </c>
      <c r="J1403" t="n">
        <v>67.7</v>
      </c>
      <c r="K1403" t="str">
        <f>=IF(MOD(A1403,10)&lt;7,"train","test")</f>
      </c>
      <c r="L1403" s="5" t="str">
        <f>=$P$6+$P$7*D1403+$P$8*E1403+$P$9*F1403+$P$10*G1403+$P$11*H1403+$P$12*I1403</f>
      </c>
      <c r="M1403" s="5" t="str">
        <f>=(J1403-L1403)^2</f>
      </c>
    </row>
    <row r="1404">
      <c r="A1404" t="n">
        <v>199148</v>
      </c>
      <c r="B1404" t="s">
        <v>3684</v>
      </c>
      <c r="C1404" t="s">
        <v>149</v>
      </c>
      <c r="D1404" t="n">
        <v>47</v>
      </c>
      <c r="E1404" t="n">
        <v>10592</v>
      </c>
      <c r="F1404" t="n">
        <v>76</v>
      </c>
      <c r="G1404" t="n">
        <v>17</v>
      </c>
      <c r="H1404" t="n">
        <v>4.301</v>
      </c>
      <c r="I1404" t="n">
        <v>5.7</v>
      </c>
      <c r="J1404" t="n">
        <v>57.9</v>
      </c>
      <c r="K1404" t="str">
        <f>=IF(MOD(A1404,10)&lt;7,"train","test")</f>
      </c>
      <c r="L1404" s="5" t="str">
        <f>=$P$6+$P$7*D1404+$P$8*E1404+$P$9*F1404+$P$10*G1404+$P$11*H1404+$P$12*I1404</f>
      </c>
      <c r="M1404" s="5" t="str">
        <f>=(J1404-L1404)^2</f>
      </c>
    </row>
    <row r="1405">
      <c r="A1405" t="n">
        <v>199157</v>
      </c>
      <c r="B1405" t="s">
        <v>3685</v>
      </c>
      <c r="C1405" t="s">
        <v>149</v>
      </c>
      <c r="D1405" t="n">
        <v>57</v>
      </c>
      <c r="E1405" t="n">
        <v>13884</v>
      </c>
      <c r="F1405" t="n">
        <v>75</v>
      </c>
      <c r="G1405" t="n">
        <v>16</v>
      </c>
      <c r="H1405" t="n">
        <v>3.9272</v>
      </c>
      <c r="I1405" t="n">
        <v>1.6</v>
      </c>
      <c r="J1405" t="n">
        <v>46</v>
      </c>
      <c r="K1405" t="str">
        <f>=IF(MOD(A1405,10)&lt;7,"train","test")</f>
      </c>
      <c r="L1405" s="5" t="str">
        <f>=$P$6+$P$7*D1405+$P$8*E1405+$P$9*F1405+$P$10*G1405+$P$11*H1405+$P$12*I1405</f>
      </c>
      <c r="M1405" s="5" t="str">
        <f>=(J1405-L1405)^2</f>
      </c>
    </row>
    <row r="1406">
      <c r="A1406" t="n">
        <v>199209</v>
      </c>
      <c r="B1406" t="s">
        <v>3689</v>
      </c>
      <c r="C1406" t="s">
        <v>163</v>
      </c>
      <c r="D1406" t="n">
        <v>47</v>
      </c>
      <c r="E1406" t="n">
        <v>19111</v>
      </c>
      <c r="F1406" t="n">
        <v>65</v>
      </c>
      <c r="G1406" t="n">
        <v>13</v>
      </c>
      <c r="H1406" t="n">
        <v>3.237</v>
      </c>
      <c r="I1406" t="n">
        <v>0.6</v>
      </c>
      <c r="J1406" t="n">
        <v>39.2</v>
      </c>
      <c r="K1406" t="str">
        <f>=IF(MOD(A1406,10)&lt;7,"train","test")</f>
      </c>
      <c r="L1406" s="5" t="str">
        <f>=$P$6+$P$7*D1406+$P$8*E1406+$P$9*F1406+$P$10*G1406+$P$11*H1406+$P$12*I1406</f>
      </c>
      <c r="M1406" s="5" t="str">
        <f>=(J1406-L1406)^2</f>
      </c>
    </row>
    <row r="1407">
      <c r="A1407" t="n">
        <v>199218</v>
      </c>
      <c r="B1407" t="s">
        <v>3690</v>
      </c>
      <c r="C1407" t="s">
        <v>149</v>
      </c>
      <c r="D1407" t="n">
        <v>24</v>
      </c>
      <c r="E1407" t="n">
        <v>18606</v>
      </c>
      <c r="F1407" t="n">
        <v>85</v>
      </c>
      <c r="G1407" t="n">
        <v>17</v>
      </c>
      <c r="H1407" t="n">
        <v>4.3169</v>
      </c>
      <c r="I1407" t="n">
        <v>1.9</v>
      </c>
      <c r="J1407" t="n">
        <v>70.7</v>
      </c>
      <c r="K1407" t="str">
        <f>=IF(MOD(A1407,10)&lt;7,"train","test")</f>
      </c>
      <c r="L1407" s="5" t="str">
        <f>=$P$6+$P$7*D1407+$P$8*E1407+$P$9*F1407+$P$10*G1407+$P$11*H1407+$P$12*I1407</f>
      </c>
      <c r="M1407" s="5" t="str">
        <f>=(J1407-L1407)^2</f>
      </c>
    </row>
    <row r="1408">
      <c r="A1408" t="n">
        <v>199458</v>
      </c>
      <c r="B1408" t="s">
        <v>3707</v>
      </c>
      <c r="C1408" t="s">
        <v>163</v>
      </c>
      <c r="D1408" t="n">
        <v>47</v>
      </c>
      <c r="E1408" t="n">
        <v>26793</v>
      </c>
      <c r="F1408" t="n">
        <v>48</v>
      </c>
      <c r="G1408" t="n">
        <v>9</v>
      </c>
      <c r="H1408" t="n">
        <v>2.2122</v>
      </c>
      <c r="I1408" t="n">
        <v>1.2</v>
      </c>
      <c r="J1408" t="n">
        <v>42.9</v>
      </c>
      <c r="K1408" t="str">
        <f>=IF(MOD(A1408,10)&lt;7,"train","test")</f>
      </c>
      <c r="L1408" s="5" t="str">
        <f>=$P$6+$P$7*D1408+$P$8*E1408+$P$9*F1408+$P$10*G1408+$P$11*H1408+$P$12*I1408</f>
      </c>
      <c r="M1408" s="5" t="str">
        <f>=(J1408-L1408)^2</f>
      </c>
    </row>
    <row r="1409">
      <c r="A1409" t="n">
        <v>199607</v>
      </c>
      <c r="B1409" t="s">
        <v>3716</v>
      </c>
      <c r="C1409" t="s">
        <v>163</v>
      </c>
      <c r="D1409" t="n">
        <v>49</v>
      </c>
      <c r="E1409" t="n">
        <v>19000</v>
      </c>
      <c r="F1409" t="n">
        <v>67</v>
      </c>
      <c r="G1409" t="n">
        <v>7</v>
      </c>
      <c r="H1409" t="n">
        <v>2.7356</v>
      </c>
      <c r="I1409" t="n">
        <v>1.9</v>
      </c>
      <c r="J1409" t="n">
        <v>56.2</v>
      </c>
      <c r="K1409" t="str">
        <f>=IF(MOD(A1409,10)&lt;7,"train","test")</f>
      </c>
      <c r="L1409" s="5" t="str">
        <f>=$P$6+$P$7*D1409+$P$8*E1409+$P$9*F1409+$P$10*G1409+$P$11*H1409+$P$12*I1409</f>
      </c>
      <c r="M1409" s="5" t="str">
        <f>=(J1409-L1409)^2</f>
      </c>
    </row>
    <row r="1410">
      <c r="A1410" t="n">
        <v>199698</v>
      </c>
      <c r="B1410" t="s">
        <v>3722</v>
      </c>
      <c r="C1410" t="s">
        <v>163</v>
      </c>
      <c r="D1410" t="n">
        <v>48</v>
      </c>
      <c r="E1410" t="n">
        <v>31503</v>
      </c>
      <c r="F1410" t="n">
        <v>51</v>
      </c>
      <c r="G1410" t="n">
        <v>14</v>
      </c>
      <c r="H1410" t="n">
        <v>2.9509</v>
      </c>
      <c r="I1410" t="n">
        <v>1.5</v>
      </c>
      <c r="J1410" t="n">
        <v>25.5</v>
      </c>
      <c r="K1410" t="str">
        <f>=IF(MOD(A1410,10)&lt;7,"train","test")</f>
      </c>
      <c r="L1410" s="5" t="str">
        <f>=$P$6+$P$7*D1410+$P$8*E1410+$P$9*F1410+$P$10*G1410+$P$11*H1410+$P$12*I1410</f>
      </c>
      <c r="M1410" s="5" t="str">
        <f>=(J1410-L1410)^2</f>
      </c>
    </row>
    <row r="1411">
      <c r="A1411" t="n">
        <v>199759</v>
      </c>
      <c r="B1411" t="s">
        <v>3728</v>
      </c>
      <c r="C1411" t="s">
        <v>163</v>
      </c>
      <c r="D1411" t="n">
        <v>18</v>
      </c>
      <c r="E1411" t="n">
        <v>11395</v>
      </c>
      <c r="F1411" t="n">
        <v>82</v>
      </c>
      <c r="G1411" t="n">
        <v>11</v>
      </c>
      <c r="H1411" t="n">
        <v>3.5745</v>
      </c>
      <c r="I1411" t="n">
        <v>2.5</v>
      </c>
      <c r="J1411" t="n">
        <v>47.3</v>
      </c>
      <c r="K1411" t="str">
        <f>=IF(MOD(A1411,10)&lt;7,"train","test")</f>
      </c>
      <c r="L1411" s="5" t="str">
        <f>=$P$6+$P$7*D1411+$P$8*E1411+$P$9*F1411+$P$10*G1411+$P$11*H1411+$P$12*I1411</f>
      </c>
      <c r="M1411" s="5" t="str">
        <f>=(J1411-L1411)^2</f>
      </c>
    </row>
    <row r="1412">
      <c r="A1412" t="n">
        <v>199847</v>
      </c>
      <c r="B1412" t="s">
        <v>3737</v>
      </c>
      <c r="C1412" t="s">
        <v>163</v>
      </c>
      <c r="D1412" t="n">
        <v>9</v>
      </c>
      <c r="E1412" t="n">
        <v>27790</v>
      </c>
      <c r="F1412" t="n">
        <v>95</v>
      </c>
      <c r="G1412" t="n">
        <v>9</v>
      </c>
      <c r="H1412" t="n">
        <v>3.9885</v>
      </c>
      <c r="I1412" t="n">
        <v>4.2</v>
      </c>
      <c r="J1412" t="n">
        <v>90.9</v>
      </c>
      <c r="K1412" t="str">
        <f>=IF(MOD(A1412,10)&lt;7,"train","test")</f>
      </c>
      <c r="L1412" s="5" t="str">
        <f>=$P$6+$P$7*D1412+$P$8*E1412+$P$9*F1412+$P$10*G1412+$P$11*H1412+$P$12*I1412</f>
      </c>
      <c r="M1412" s="5" t="str">
        <f>=(J1412-L1412)^2</f>
      </c>
    </row>
    <row r="1413">
      <c r="A1413" t="n">
        <v>199999</v>
      </c>
      <c r="B1413" t="s">
        <v>3753</v>
      </c>
      <c r="C1413" t="s">
        <v>149</v>
      </c>
      <c r="D1413" t="n">
        <v>61</v>
      </c>
      <c r="E1413" t="n">
        <v>12948</v>
      </c>
      <c r="F1413" t="n">
        <v>75</v>
      </c>
      <c r="G1413" t="n">
        <v>16</v>
      </c>
      <c r="H1413" t="n">
        <v>3.7413</v>
      </c>
      <c r="I1413" t="n">
        <v>0.9</v>
      </c>
      <c r="J1413" t="n">
        <v>48.6</v>
      </c>
      <c r="K1413" t="str">
        <f>=IF(MOD(A1413,10)&lt;7,"train","test")</f>
      </c>
      <c r="L1413" s="5" t="str">
        <f>=$P$6+$P$7*D1413+$P$8*E1413+$P$9*F1413+$P$10*G1413+$P$11*H1413+$P$12*I1413</f>
      </c>
      <c r="M1413" s="5" t="str">
        <f>=(J1413-L1413)^2</f>
      </c>
    </row>
    <row r="1414">
      <c r="A1414" t="n">
        <v>200059</v>
      </c>
      <c r="B1414" t="s">
        <v>3761</v>
      </c>
      <c r="C1414" t="s">
        <v>149</v>
      </c>
      <c r="D1414" t="n">
        <v>22</v>
      </c>
      <c r="E1414" t="n">
        <v>15490</v>
      </c>
      <c r="F1414" t="n">
        <v>60</v>
      </c>
      <c r="G1414" t="n">
        <v>13</v>
      </c>
      <c r="H1414" t="n">
        <v>3.2533</v>
      </c>
      <c r="I1414" t="n">
        <v>1</v>
      </c>
      <c r="J1414" t="n">
        <v>39.9</v>
      </c>
      <c r="K1414" t="str">
        <f>=IF(MOD(A1414,10)&lt;7,"train","test")</f>
      </c>
      <c r="L1414" s="5" t="str">
        <f>=$P$6+$P$7*D1414+$P$8*E1414+$P$9*F1414+$P$10*G1414+$P$11*H1414+$P$12*I1414</f>
      </c>
      <c r="M1414" s="5" t="str">
        <f>=(J1414-L1414)^2</f>
      </c>
    </row>
    <row r="1415">
      <c r="A1415" t="n">
        <v>200217</v>
      </c>
      <c r="B1415" t="s">
        <v>3772</v>
      </c>
      <c r="C1415" t="s">
        <v>163</v>
      </c>
      <c r="D1415" t="n">
        <v>18</v>
      </c>
      <c r="E1415" t="n">
        <v>19225</v>
      </c>
      <c r="F1415" t="n">
        <v>83</v>
      </c>
      <c r="G1415" t="n">
        <v>10</v>
      </c>
      <c r="H1415" t="n">
        <v>3.6546</v>
      </c>
      <c r="I1415" t="n">
        <v>1.5</v>
      </c>
      <c r="J1415" t="n">
        <v>68.2</v>
      </c>
      <c r="K1415" t="str">
        <f>=IF(MOD(A1415,10)&lt;7,"train","test")</f>
      </c>
      <c r="L1415" s="5" t="str">
        <f>=$P$6+$P$7*D1415+$P$8*E1415+$P$9*F1415+$P$10*G1415+$P$11*H1415+$P$12*I1415</f>
      </c>
      <c r="M1415" s="5" t="str">
        <f>=(J1415-L1415)^2</f>
      </c>
    </row>
    <row r="1416">
      <c r="A1416" t="n">
        <v>201548</v>
      </c>
      <c r="B1416" t="s">
        <v>3830</v>
      </c>
      <c r="C1416" t="s">
        <v>163</v>
      </c>
      <c r="D1416" t="n">
        <v>31</v>
      </c>
      <c r="E1416" t="n">
        <v>22480</v>
      </c>
      <c r="F1416" t="n">
        <v>74</v>
      </c>
      <c r="G1416" t="n">
        <v>10</v>
      </c>
      <c r="H1416" t="n">
        <v>3.5899</v>
      </c>
      <c r="I1416" t="n">
        <v>2.6</v>
      </c>
      <c r="J1416" t="n">
        <v>65.5</v>
      </c>
      <c r="K1416" t="str">
        <f>=IF(MOD(A1416,10)&lt;7,"train","test")</f>
      </c>
      <c r="L1416" s="5" t="str">
        <f>=$P$6+$P$7*D1416+$P$8*E1416+$P$9*F1416+$P$10*G1416+$P$11*H1416+$P$12*I1416</f>
      </c>
      <c r="M1416" s="5" t="str">
        <f>=(J1416-L1416)^2</f>
      </c>
    </row>
    <row r="1417">
      <c r="A1417" t="n">
        <v>203128</v>
      </c>
      <c r="B1417" t="s">
        <v>3885</v>
      </c>
      <c r="C1417" t="s">
        <v>163</v>
      </c>
      <c r="D1417" t="n">
        <v>32</v>
      </c>
      <c r="E1417" t="n">
        <v>21362</v>
      </c>
      <c r="F1417" t="n">
        <v>65</v>
      </c>
      <c r="G1417" t="n">
        <v>10</v>
      </c>
      <c r="H1417" t="n">
        <v>3.0318</v>
      </c>
      <c r="I1417" t="n">
        <v>0.5</v>
      </c>
      <c r="J1417" t="n">
        <v>59.1</v>
      </c>
      <c r="K1417" t="str">
        <f>=IF(MOD(A1417,10)&lt;7,"train","test")</f>
      </c>
      <c r="L1417" s="5" t="str">
        <f>=$P$6+$P$7*D1417+$P$8*E1417+$P$9*F1417+$P$10*G1417+$P$11*H1417+$P$12*I1417</f>
      </c>
      <c r="M1417" s="5" t="str">
        <f>=(J1417-L1417)^2</f>
      </c>
    </row>
    <row r="1418">
      <c r="A1418" t="n">
        <v>203368</v>
      </c>
      <c r="B1418" t="s">
        <v>3894</v>
      </c>
      <c r="C1418" t="s">
        <v>163</v>
      </c>
      <c r="D1418" t="n">
        <v>20</v>
      </c>
      <c r="E1418" t="n">
        <v>30790</v>
      </c>
      <c r="F1418" t="n">
        <v>85</v>
      </c>
      <c r="G1418" t="n">
        <v>13</v>
      </c>
      <c r="H1418" t="n">
        <v>3.5034</v>
      </c>
      <c r="I1418" t="n">
        <v>2.9</v>
      </c>
      <c r="J1418" t="n">
        <v>76.5</v>
      </c>
      <c r="K1418" t="str">
        <f>=IF(MOD(A1418,10)&lt;7,"train","test")</f>
      </c>
      <c r="L1418" s="5" t="str">
        <f>=$P$6+$P$7*D1418+$P$8*E1418+$P$9*F1418+$P$10*G1418+$P$11*H1418+$P$12*I1418</f>
      </c>
      <c r="M1418" s="5" t="str">
        <f>=(J1418-L1418)^2</f>
      </c>
    </row>
    <row r="1419">
      <c r="A1419" t="n">
        <v>203517</v>
      </c>
      <c r="B1419" t="s">
        <v>3909</v>
      </c>
      <c r="C1419" t="s">
        <v>149</v>
      </c>
      <c r="D1419" t="n">
        <v>27</v>
      </c>
      <c r="E1419" t="n">
        <v>20333</v>
      </c>
      <c r="F1419" t="n">
        <v>79</v>
      </c>
      <c r="G1419" t="n">
        <v>21</v>
      </c>
      <c r="H1419" t="n">
        <v>4.4751</v>
      </c>
      <c r="I1419" t="n">
        <v>2.3</v>
      </c>
      <c r="J1419" t="n">
        <v>65.5</v>
      </c>
      <c r="K1419" t="str">
        <f>=IF(MOD(A1419,10)&lt;7,"train","test")</f>
      </c>
      <c r="L1419" s="5" t="str">
        <f>=$P$6+$P$7*D1419+$P$8*E1419+$P$9*F1419+$P$10*G1419+$P$11*H1419+$P$12*I1419</f>
      </c>
      <c r="M1419" s="5" t="str">
        <f>=(J1419-L1419)^2</f>
      </c>
    </row>
    <row r="1420">
      <c r="A1420" t="n">
        <v>203757</v>
      </c>
      <c r="B1420" t="s">
        <v>3930</v>
      </c>
      <c r="C1420" t="s">
        <v>163</v>
      </c>
      <c r="D1420" t="n">
        <v>27</v>
      </c>
      <c r="E1420" t="n">
        <v>22614</v>
      </c>
      <c r="F1420" t="n">
        <v>64</v>
      </c>
      <c r="G1420" t="n">
        <v>13</v>
      </c>
      <c r="H1420" t="n">
        <v>3.1405</v>
      </c>
      <c r="I1420" t="n">
        <v>0.9</v>
      </c>
      <c r="J1420" t="n">
        <v>38.1</v>
      </c>
      <c r="K1420" t="str">
        <f>=IF(MOD(A1420,10)&lt;7,"train","test")</f>
      </c>
      <c r="L1420" s="5" t="str">
        <f>=$P$6+$P$7*D1420+$P$8*E1420+$P$9*F1420+$P$10*G1420+$P$11*H1420+$P$12*I1420</f>
      </c>
      <c r="M1420" s="5" t="str">
        <f>=(J1420-L1420)^2</f>
      </c>
    </row>
    <row r="1421">
      <c r="A1421" t="n">
        <v>204468</v>
      </c>
      <c r="B1421" t="s">
        <v>3964</v>
      </c>
      <c r="C1421" t="s">
        <v>163</v>
      </c>
      <c r="D1421" t="n">
        <v>39</v>
      </c>
      <c r="E1421" t="n">
        <v>20606</v>
      </c>
      <c r="F1421" t="n">
        <v>69</v>
      </c>
      <c r="G1421" t="n">
        <v>14</v>
      </c>
      <c r="H1421" t="n">
        <v>3.2521</v>
      </c>
      <c r="I1421" t="n">
        <v>0.7</v>
      </c>
      <c r="J1421" t="n">
        <v>35.5</v>
      </c>
      <c r="K1421" t="str">
        <f>=IF(MOD(A1421,10)&lt;7,"train","test")</f>
      </c>
      <c r="L1421" s="5" t="str">
        <f>=$P$6+$P$7*D1421+$P$8*E1421+$P$9*F1421+$P$10*G1421+$P$11*H1421+$P$12*I1421</f>
      </c>
      <c r="M1421" s="5" t="str">
        <f>=(J1421-L1421)^2</f>
      </c>
    </row>
    <row r="1422">
      <c r="A1422" t="n">
        <v>204617</v>
      </c>
      <c r="B1422" t="s">
        <v>3971</v>
      </c>
      <c r="C1422" t="s">
        <v>163</v>
      </c>
      <c r="D1422" t="n">
        <v>39</v>
      </c>
      <c r="E1422" t="n">
        <v>21006</v>
      </c>
      <c r="F1422" t="n">
        <v>60</v>
      </c>
      <c r="G1422" t="n">
        <v>12</v>
      </c>
      <c r="H1422" t="n">
        <v>3.1951</v>
      </c>
      <c r="I1422" t="n">
        <v>1.5</v>
      </c>
      <c r="J1422" t="n">
        <v>48.6</v>
      </c>
      <c r="K1422" t="str">
        <f>=IF(MOD(A1422,10)&lt;7,"train","test")</f>
      </c>
      <c r="L1422" s="5" t="str">
        <f>=$P$6+$P$7*D1422+$P$8*E1422+$P$9*F1422+$P$10*G1422+$P$11*H1422+$P$12*I1422</f>
      </c>
      <c r="M1422" s="5" t="str">
        <f>=(J1422-L1422)^2</f>
      </c>
    </row>
    <row r="1423">
      <c r="A1423" t="n">
        <v>204699</v>
      </c>
      <c r="B1423" t="s">
        <v>3978</v>
      </c>
      <c r="C1423" t="s">
        <v>149</v>
      </c>
      <c r="D1423" t="n">
        <v>26</v>
      </c>
      <c r="E1423" t="n">
        <v>14514</v>
      </c>
      <c r="F1423" t="n">
        <v>49</v>
      </c>
      <c r="G1423" t="n">
        <v>15</v>
      </c>
      <c r="H1423" t="n">
        <v>3.0294</v>
      </c>
      <c r="I1423" t="n">
        <v>7.2</v>
      </c>
      <c r="J1423" t="n">
        <v>8.2</v>
      </c>
      <c r="K1423" t="str">
        <f>=IF(MOD(A1423,10)&lt;7,"train","test")</f>
      </c>
      <c r="L1423" s="5" t="str">
        <f>=$P$6+$P$7*D1423+$P$8*E1423+$P$9*F1423+$P$10*G1423+$P$11*H1423+$P$12*I1423</f>
      </c>
      <c r="M1423" s="5" t="str">
        <f>=(J1423-L1423)^2</f>
      </c>
    </row>
    <row r="1424">
      <c r="A1424" t="n">
        <v>204857</v>
      </c>
      <c r="B1424" t="s">
        <v>3992</v>
      </c>
      <c r="C1424" t="s">
        <v>149</v>
      </c>
      <c r="D1424" t="n">
        <v>20</v>
      </c>
      <c r="E1424" t="n">
        <v>20550</v>
      </c>
      <c r="F1424" t="n">
        <v>82</v>
      </c>
      <c r="G1424" t="n">
        <v>18</v>
      </c>
      <c r="H1424" t="n">
        <v>4.4437</v>
      </c>
      <c r="I1424" t="n">
        <v>1.9</v>
      </c>
      <c r="J1424" t="n">
        <v>66.2</v>
      </c>
      <c r="K1424" t="str">
        <f>=IF(MOD(A1424,10)&lt;7,"train","test")</f>
      </c>
      <c r="L1424" s="5" t="str">
        <f>=$P$6+$P$7*D1424+$P$8*E1424+$P$9*F1424+$P$10*G1424+$P$11*H1424+$P$12*I1424</f>
      </c>
      <c r="M1424" s="5" t="str">
        <f>=(J1424-L1424)^2</f>
      </c>
    </row>
    <row r="1425">
      <c r="A1425" t="n">
        <v>204909</v>
      </c>
      <c r="B1425" t="s">
        <v>3996</v>
      </c>
      <c r="C1425" t="s">
        <v>163</v>
      </c>
      <c r="D1425" t="n">
        <v>25</v>
      </c>
      <c r="E1425" t="n">
        <v>23826</v>
      </c>
      <c r="F1425" t="n">
        <v>84</v>
      </c>
      <c r="G1425" t="n">
        <v>11</v>
      </c>
      <c r="H1425" t="n">
        <v>3.1758</v>
      </c>
      <c r="I1425" t="n">
        <v>3.1</v>
      </c>
      <c r="J1425" t="n">
        <v>61.7</v>
      </c>
      <c r="K1425" t="str">
        <f>=IF(MOD(A1425,10)&lt;7,"train","test")</f>
      </c>
      <c r="L1425" s="5" t="str">
        <f>=$P$6+$P$7*D1425+$P$8*E1425+$P$9*F1425+$P$10*G1425+$P$11*H1425+$P$12*I1425</f>
      </c>
      <c r="M1425" s="5" t="str">
        <f>=(J1425-L1425)^2</f>
      </c>
    </row>
    <row r="1426">
      <c r="A1426" t="n">
        <v>205957</v>
      </c>
      <c r="B1426" t="s">
        <v>4019</v>
      </c>
      <c r="C1426" t="s">
        <v>163</v>
      </c>
      <c r="D1426" t="n">
        <v>21</v>
      </c>
      <c r="E1426" t="n">
        <v>24490</v>
      </c>
      <c r="F1426" t="n">
        <v>88</v>
      </c>
      <c r="G1426" t="n">
        <v>19</v>
      </c>
      <c r="H1426" t="n">
        <v>3.6458</v>
      </c>
      <c r="I1426" t="n">
        <v>3</v>
      </c>
      <c r="J1426" t="n">
        <v>75.2</v>
      </c>
      <c r="K1426" t="str">
        <f>=IF(MOD(A1426,10)&lt;7,"train","test")</f>
      </c>
      <c r="L1426" s="5" t="str">
        <f>=$P$6+$P$7*D1426+$P$8*E1426+$P$9*F1426+$P$10*G1426+$P$11*H1426+$P$12*I1426</f>
      </c>
      <c r="M1426" s="5" t="str">
        <f>=(J1426-L1426)^2</f>
      </c>
    </row>
    <row r="1427">
      <c r="A1427" t="n">
        <v>206048</v>
      </c>
      <c r="B1427" t="s">
        <v>4023</v>
      </c>
      <c r="C1427" t="s">
        <v>163</v>
      </c>
      <c r="D1427" t="n">
        <v>36</v>
      </c>
      <c r="E1427" t="n">
        <v>24516</v>
      </c>
      <c r="F1427" t="n">
        <v>60</v>
      </c>
      <c r="G1427" t="n">
        <v>20</v>
      </c>
      <c r="H1427" t="n">
        <v>3.6528</v>
      </c>
      <c r="I1427" t="n">
        <v>1.1</v>
      </c>
      <c r="J1427" t="n">
        <v>43</v>
      </c>
      <c r="K1427" t="str">
        <f>=IF(MOD(A1427,10)&lt;7,"train","test")</f>
      </c>
      <c r="L1427" s="5" t="str">
        <f>=$P$6+$P$7*D1427+$P$8*E1427+$P$9*F1427+$P$10*G1427+$P$11*H1427+$P$12*I1427</f>
      </c>
      <c r="M1427" s="5" t="str">
        <f>=(J1427-L1427)^2</f>
      </c>
    </row>
    <row r="1428">
      <c r="A1428" t="n">
        <v>206349</v>
      </c>
      <c r="B1428" t="s">
        <v>4032</v>
      </c>
      <c r="C1428" t="s">
        <v>163</v>
      </c>
      <c r="D1428" t="n">
        <v>39</v>
      </c>
      <c r="E1428" t="n">
        <v>17678</v>
      </c>
      <c r="F1428" t="n">
        <v>73</v>
      </c>
      <c r="G1428" t="n">
        <v>7</v>
      </c>
      <c r="H1428" t="n">
        <v>3.05</v>
      </c>
      <c r="I1428" t="n">
        <v>4.2</v>
      </c>
      <c r="J1428" t="n">
        <v>53.2</v>
      </c>
      <c r="K1428" t="str">
        <f>=IF(MOD(A1428,10)&lt;7,"train","test")</f>
      </c>
      <c r="L1428" s="5" t="str">
        <f>=$P$6+$P$7*D1428+$P$8*E1428+$P$9*F1428+$P$10*G1428+$P$11*H1428+$P$12*I1428</f>
      </c>
      <c r="M1428" s="5" t="str">
        <f>=(J1428-L1428)^2</f>
      </c>
    </row>
    <row r="1429">
      <c r="A1429" t="n">
        <v>206437</v>
      </c>
      <c r="B1429" t="s">
        <v>4035</v>
      </c>
      <c r="C1429" t="s">
        <v>163</v>
      </c>
      <c r="D1429" t="n">
        <v>23</v>
      </c>
      <c r="E1429" t="n">
        <v>21009</v>
      </c>
      <c r="F1429" t="n">
        <v>73</v>
      </c>
      <c r="G1429" t="n">
        <v>13</v>
      </c>
      <c r="H1429" t="n">
        <v>3.4181</v>
      </c>
      <c r="I1429" t="n">
        <v>1</v>
      </c>
      <c r="J1429" t="n">
        <v>61.7</v>
      </c>
      <c r="K1429" t="str">
        <f>=IF(MOD(A1429,10)&lt;7,"train","test")</f>
      </c>
      <c r="L1429" s="5" t="str">
        <f>=$P$6+$P$7*D1429+$P$8*E1429+$P$9*F1429+$P$10*G1429+$P$11*H1429+$P$12*I1429</f>
      </c>
      <c r="M1429" s="5" t="str">
        <f>=(J1429-L1429)^2</f>
      </c>
    </row>
    <row r="1430">
      <c r="A1430" t="n">
        <v>206507</v>
      </c>
      <c r="B1430" t="s">
        <v>4038</v>
      </c>
      <c r="C1430" t="s">
        <v>163</v>
      </c>
      <c r="D1430" t="n">
        <v>37</v>
      </c>
      <c r="E1430" t="n">
        <v>24915</v>
      </c>
      <c r="F1430" t="n">
        <v>68</v>
      </c>
      <c r="G1430" t="n">
        <v>12</v>
      </c>
      <c r="H1430" t="n">
        <v>3.0523</v>
      </c>
      <c r="I1430" t="n">
        <v>0.6</v>
      </c>
      <c r="J1430" t="n">
        <v>55.1</v>
      </c>
      <c r="K1430" t="str">
        <f>=IF(MOD(A1430,10)&lt;7,"train","test")</f>
      </c>
      <c r="L1430" s="5" t="str">
        <f>=$P$6+$P$7*D1430+$P$8*E1430+$P$9*F1430+$P$10*G1430+$P$11*H1430+$P$12*I1430</f>
      </c>
      <c r="M1430" s="5" t="str">
        <f>=(J1430-L1430)^2</f>
      </c>
    </row>
    <row r="1431">
      <c r="A1431" t="n">
        <v>206589</v>
      </c>
      <c r="B1431" t="s">
        <v>4041</v>
      </c>
      <c r="C1431" t="s">
        <v>163</v>
      </c>
      <c r="D1431" t="n">
        <v>20</v>
      </c>
      <c r="E1431" t="n">
        <v>29529</v>
      </c>
      <c r="F1431" t="n">
        <v>81</v>
      </c>
      <c r="G1431" t="n">
        <v>10</v>
      </c>
      <c r="H1431" t="n">
        <v>3.3141</v>
      </c>
      <c r="I1431" t="n">
        <v>4</v>
      </c>
      <c r="J1431" t="n">
        <v>73.6</v>
      </c>
      <c r="K1431" t="str">
        <f>=IF(MOD(A1431,10)&lt;7,"train","test")</f>
      </c>
      <c r="L1431" s="5" t="str">
        <f>=$P$6+$P$7*D1431+$P$8*E1431+$P$9*F1431+$P$10*G1431+$P$11*H1431+$P$12*I1431</f>
      </c>
      <c r="M1431" s="5" t="str">
        <f>=(J1431-L1431)^2</f>
      </c>
    </row>
    <row r="1432">
      <c r="A1432" t="n">
        <v>206817</v>
      </c>
      <c r="B1432" t="s">
        <v>4047</v>
      </c>
      <c r="C1432" t="s">
        <v>163</v>
      </c>
      <c r="D1432" t="n">
        <v>53</v>
      </c>
      <c r="E1432" t="n">
        <v>16970</v>
      </c>
      <c r="F1432" t="n">
        <v>31</v>
      </c>
      <c r="G1432" t="n">
        <v>13</v>
      </c>
      <c r="H1432" t="n">
        <v>2.4609</v>
      </c>
      <c r="I1432" t="n">
        <v>0</v>
      </c>
      <c r="J1432" t="n">
        <v>1.7</v>
      </c>
      <c r="K1432" t="str">
        <f>=IF(MOD(A1432,10)&lt;7,"train","test")</f>
      </c>
      <c r="L1432" s="5" t="str">
        <f>=$P$6+$P$7*D1432+$P$8*E1432+$P$9*F1432+$P$10*G1432+$P$11*H1432+$P$12*I1432</f>
      </c>
      <c r="M1432" s="5" t="str">
        <f>=(J1432-L1432)^2</f>
      </c>
    </row>
    <row r="1433">
      <c r="A1433" t="n">
        <v>207157</v>
      </c>
      <c r="B1433" t="s">
        <v>4072</v>
      </c>
      <c r="C1433" t="s">
        <v>163</v>
      </c>
      <c r="D1433" t="n">
        <v>39</v>
      </c>
      <c r="E1433" t="n">
        <v>17827</v>
      </c>
      <c r="F1433" t="n">
        <v>57</v>
      </c>
      <c r="G1433" t="n">
        <v>9</v>
      </c>
      <c r="H1433" t="n">
        <v>2.5185</v>
      </c>
      <c r="I1433" t="n">
        <v>0</v>
      </c>
      <c r="J1433" t="n">
        <v>16.9</v>
      </c>
      <c r="K1433" t="str">
        <f>=IF(MOD(A1433,10)&lt;7,"train","test")</f>
      </c>
      <c r="L1433" s="5" t="str">
        <f>=$P$6+$P$7*D1433+$P$8*E1433+$P$9*F1433+$P$10*G1433+$P$11*H1433+$P$12*I1433</f>
      </c>
      <c r="M1433" s="5" t="str">
        <f>=(J1433-L1433)^2</f>
      </c>
    </row>
    <row r="1434">
      <c r="A1434" t="n">
        <v>207209</v>
      </c>
      <c r="B1434" t="s">
        <v>4074</v>
      </c>
      <c r="C1434" t="s">
        <v>149</v>
      </c>
      <c r="D1434" t="n">
        <v>68</v>
      </c>
      <c r="E1434" t="n">
        <v>10589</v>
      </c>
      <c r="F1434" t="n">
        <v>59</v>
      </c>
      <c r="G1434" t="n">
        <v>16</v>
      </c>
      <c r="H1434" t="n">
        <v>3.3226</v>
      </c>
      <c r="I1434" t="n">
        <v>0.5</v>
      </c>
      <c r="J1434" t="n">
        <v>19.5</v>
      </c>
      <c r="K1434" t="str">
        <f>=IF(MOD(A1434,10)&lt;7,"train","test")</f>
      </c>
      <c r="L1434" s="5" t="str">
        <f>=$P$6+$P$7*D1434+$P$8*E1434+$P$9*F1434+$P$10*G1434+$P$11*H1434+$P$12*I1434</f>
      </c>
      <c r="M1434" s="5" t="str">
        <f>=(J1434-L1434)^2</f>
      </c>
    </row>
    <row r="1435">
      <c r="A1435" t="n">
        <v>207388</v>
      </c>
      <c r="B1435" t="s">
        <v>4091</v>
      </c>
      <c r="C1435" t="s">
        <v>149</v>
      </c>
      <c r="D1435" t="n">
        <v>26</v>
      </c>
      <c r="E1435" t="n">
        <v>18291</v>
      </c>
      <c r="F1435" t="n">
        <v>84</v>
      </c>
      <c r="G1435" t="n">
        <v>18</v>
      </c>
      <c r="H1435" t="n">
        <v>4.4464</v>
      </c>
      <c r="I1435" t="n">
        <v>2.2</v>
      </c>
      <c r="J1435" t="n">
        <v>65.9</v>
      </c>
      <c r="K1435" t="str">
        <f>=IF(MOD(A1435,10)&lt;7,"train","test")</f>
      </c>
      <c r="L1435" s="5" t="str">
        <f>=$P$6+$P$7*D1435+$P$8*E1435+$P$9*F1435+$P$10*G1435+$P$11*H1435+$P$12*I1435</f>
      </c>
      <c r="M1435" s="5" t="str">
        <f>=(J1435-L1435)^2</f>
      </c>
    </row>
    <row r="1436">
      <c r="A1436" t="n">
        <v>207458</v>
      </c>
      <c r="B1436" t="s">
        <v>4097</v>
      </c>
      <c r="C1436" t="s">
        <v>163</v>
      </c>
      <c r="D1436" t="n">
        <v>23</v>
      </c>
      <c r="E1436" t="n">
        <v>23143</v>
      </c>
      <c r="F1436" t="n">
        <v>83</v>
      </c>
      <c r="G1436" t="n">
        <v>11</v>
      </c>
      <c r="H1436" t="n">
        <v>3.4621</v>
      </c>
      <c r="I1436" t="n">
        <v>2.9</v>
      </c>
      <c r="J1436" t="n">
        <v>64.4</v>
      </c>
      <c r="K1436" t="str">
        <f>=IF(MOD(A1436,10)&lt;7,"train","test")</f>
      </c>
      <c r="L1436" s="5" t="str">
        <f>=$P$6+$P$7*D1436+$P$8*E1436+$P$9*F1436+$P$10*G1436+$P$11*H1436+$P$12*I1436</f>
      </c>
      <c r="M1436" s="5" t="str">
        <f>=(J1436-L1436)^2</f>
      </c>
    </row>
    <row r="1437">
      <c r="A1437" t="n">
        <v>207847</v>
      </c>
      <c r="B1437" t="s">
        <v>4115</v>
      </c>
      <c r="C1437" t="s">
        <v>149</v>
      </c>
      <c r="D1437" t="n">
        <v>40</v>
      </c>
      <c r="E1437" t="n">
        <v>8064</v>
      </c>
      <c r="F1437" t="n">
        <v>71</v>
      </c>
      <c r="G1437" t="n">
        <v>22</v>
      </c>
      <c r="H1437" t="n">
        <v>3.8544</v>
      </c>
      <c r="I1437" t="n">
        <v>0.7</v>
      </c>
      <c r="J1437" t="n">
        <v>33.3</v>
      </c>
      <c r="K1437" t="str">
        <f>=IF(MOD(A1437,10)&lt;7,"train","test")</f>
      </c>
      <c r="L1437" s="5" t="str">
        <f>=$P$6+$P$7*D1437+$P$8*E1437+$P$9*F1437+$P$10*G1437+$P$11*H1437+$P$12*I1437</f>
      </c>
      <c r="M1437" s="5" t="str">
        <f>=(J1437-L1437)^2</f>
      </c>
    </row>
    <row r="1438">
      <c r="A1438" t="n">
        <v>209287</v>
      </c>
      <c r="B1438" t="s">
        <v>4162</v>
      </c>
      <c r="C1438" t="s">
        <v>163</v>
      </c>
      <c r="D1438" t="n">
        <v>47</v>
      </c>
      <c r="E1438" t="n">
        <v>23072</v>
      </c>
      <c r="F1438" t="n">
        <v>34</v>
      </c>
      <c r="G1438" t="n">
        <v>10</v>
      </c>
      <c r="H1438" t="n">
        <v>2.8248</v>
      </c>
      <c r="I1438" t="n">
        <v>4.2</v>
      </c>
      <c r="J1438" t="n">
        <v>50.8</v>
      </c>
      <c r="K1438" t="str">
        <f>=IF(MOD(A1438,10)&lt;7,"train","test")</f>
      </c>
      <c r="L1438" s="5" t="str">
        <f>=$P$6+$P$7*D1438+$P$8*E1438+$P$9*F1438+$P$10*G1438+$P$11*H1438+$P$12*I1438</f>
      </c>
      <c r="M1438" s="5" t="str">
        <f>=(J1438-L1438)^2</f>
      </c>
    </row>
    <row r="1439">
      <c r="A1439" t="n">
        <v>209409</v>
      </c>
      <c r="B1439" t="s">
        <v>4164</v>
      </c>
      <c r="C1439" t="s">
        <v>163</v>
      </c>
      <c r="D1439" t="n">
        <v>34</v>
      </c>
      <c r="E1439" t="n">
        <v>22534</v>
      </c>
      <c r="F1439" t="n">
        <v>71</v>
      </c>
      <c r="G1439" t="n">
        <v>15</v>
      </c>
      <c r="H1439" t="n">
        <v>2.9222</v>
      </c>
      <c r="I1439" t="n">
        <v>5.3</v>
      </c>
      <c r="J1439" t="n">
        <v>61.4</v>
      </c>
      <c r="K1439" t="str">
        <f>=IF(MOD(A1439,10)&lt;7,"train","test")</f>
      </c>
      <c r="L1439" s="5" t="str">
        <f>=$P$6+$P$7*D1439+$P$8*E1439+$P$9*F1439+$P$10*G1439+$P$11*H1439+$P$12*I1439</f>
      </c>
      <c r="M1439" s="5" t="str">
        <f>=(J1439-L1439)^2</f>
      </c>
    </row>
    <row r="1440">
      <c r="A1440" t="n">
        <v>209807</v>
      </c>
      <c r="B1440" t="s">
        <v>4181</v>
      </c>
      <c r="C1440" t="s">
        <v>149</v>
      </c>
      <c r="D1440" t="n">
        <v>40</v>
      </c>
      <c r="E1440" t="n">
        <v>12509</v>
      </c>
      <c r="F1440" t="n">
        <v>75</v>
      </c>
      <c r="G1440" t="n">
        <v>16</v>
      </c>
      <c r="H1440" t="n">
        <v>4.4155</v>
      </c>
      <c r="I1440" t="n">
        <v>10</v>
      </c>
      <c r="J1440" t="n">
        <v>53.1</v>
      </c>
      <c r="K1440" t="str">
        <f>=IF(MOD(A1440,10)&lt;7,"train","test")</f>
      </c>
      <c r="L1440" s="5" t="str">
        <f>=$P$6+$P$7*D1440+$P$8*E1440+$P$9*F1440+$P$10*G1440+$P$11*H1440+$P$12*I1440</f>
      </c>
      <c r="M1440" s="5" t="str">
        <f>=(J1440-L1440)^2</f>
      </c>
    </row>
    <row r="1441">
      <c r="A1441" t="n">
        <v>210429</v>
      </c>
      <c r="B1441" t="s">
        <v>4196</v>
      </c>
      <c r="C1441" t="s">
        <v>149</v>
      </c>
      <c r="D1441" t="n">
        <v>40</v>
      </c>
      <c r="E1441" t="n">
        <v>15249</v>
      </c>
      <c r="F1441" t="n">
        <v>76</v>
      </c>
      <c r="G1441" t="n">
        <v>13</v>
      </c>
      <c r="H1441" t="n">
        <v>3.816</v>
      </c>
      <c r="I1441" t="n">
        <v>3.8</v>
      </c>
      <c r="J1441" t="n">
        <v>44.8</v>
      </c>
      <c r="K1441" t="str">
        <f>=IF(MOD(A1441,10)&lt;7,"train","test")</f>
      </c>
      <c r="L1441" s="5" t="str">
        <f>=$P$6+$P$7*D1441+$P$8*E1441+$P$9*F1441+$P$10*G1441+$P$11*H1441+$P$12*I1441</f>
      </c>
      <c r="M1441" s="5" t="str">
        <f>=(J1441-L1441)^2</f>
      </c>
    </row>
    <row r="1442">
      <c r="A1442" t="n">
        <v>210669</v>
      </c>
      <c r="B1442" t="s">
        <v>4209</v>
      </c>
      <c r="C1442" t="s">
        <v>163</v>
      </c>
      <c r="D1442" t="n">
        <v>25</v>
      </c>
      <c r="E1442" t="n">
        <v>27929</v>
      </c>
      <c r="F1442" t="n">
        <v>84</v>
      </c>
      <c r="G1442" t="n">
        <v>8</v>
      </c>
      <c r="H1442" t="n">
        <v>3.1572</v>
      </c>
      <c r="I1442" t="n">
        <v>3.2</v>
      </c>
      <c r="J1442" t="n">
        <v>66.5</v>
      </c>
      <c r="K1442" t="str">
        <f>=IF(MOD(A1442,10)&lt;7,"train","test")</f>
      </c>
      <c r="L1442" s="5" t="str">
        <f>=$P$6+$P$7*D1442+$P$8*E1442+$P$9*F1442+$P$10*G1442+$P$11*H1442+$P$12*I1442</f>
      </c>
      <c r="M1442" s="5" t="str">
        <f>=(J1442-L1442)^2</f>
      </c>
    </row>
    <row r="1443">
      <c r="A1443" t="n">
        <v>210739</v>
      </c>
      <c r="B1443" t="s">
        <v>4213</v>
      </c>
      <c r="C1443" t="s">
        <v>163</v>
      </c>
      <c r="D1443" t="n">
        <v>23</v>
      </c>
      <c r="E1443" t="n">
        <v>30524</v>
      </c>
      <c r="F1443" t="n">
        <v>81</v>
      </c>
      <c r="G1443" t="n">
        <v>11</v>
      </c>
      <c r="H1443" t="n">
        <v>3.5846</v>
      </c>
      <c r="I1443" t="n">
        <v>3.9</v>
      </c>
      <c r="J1443" t="n">
        <v>71</v>
      </c>
      <c r="K1443" t="str">
        <f>=IF(MOD(A1443,10)&lt;7,"train","test")</f>
      </c>
      <c r="L1443" s="5" t="str">
        <f>=$P$6+$P$7*D1443+$P$8*E1443+$P$9*F1443+$P$10*G1443+$P$11*H1443+$P$12*I1443</f>
      </c>
      <c r="M1443" s="5" t="str">
        <f>=(J1443-L1443)^2</f>
      </c>
    </row>
    <row r="1444">
      <c r="A1444" t="n">
        <v>211088</v>
      </c>
      <c r="B1444" t="s">
        <v>4228</v>
      </c>
      <c r="C1444" t="s">
        <v>163</v>
      </c>
      <c r="D1444" t="n">
        <v>28</v>
      </c>
      <c r="E1444" t="n">
        <v>26994</v>
      </c>
      <c r="F1444" t="n">
        <v>81</v>
      </c>
      <c r="G1444" t="n">
        <v>11</v>
      </c>
      <c r="H1444" t="n">
        <v>3.5856</v>
      </c>
      <c r="I1444" t="n">
        <v>5.4</v>
      </c>
      <c r="J1444" t="n">
        <v>64</v>
      </c>
      <c r="K1444" t="str">
        <f>=IF(MOD(A1444,10)&lt;7,"train","test")</f>
      </c>
      <c r="L1444" s="5" t="str">
        <f>=$P$6+$P$7*D1444+$P$8*E1444+$P$9*F1444+$P$10*G1444+$P$11*H1444+$P$12*I1444</f>
      </c>
      <c r="M1444" s="5" t="str">
        <f>=(J1444-L1444)^2</f>
      </c>
    </row>
    <row r="1445">
      <c r="A1445" t="n">
        <v>211468</v>
      </c>
      <c r="B1445" t="s">
        <v>4246</v>
      </c>
      <c r="C1445" t="s">
        <v>163</v>
      </c>
      <c r="D1445" t="n">
        <v>39</v>
      </c>
      <c r="E1445" t="n">
        <v>23036</v>
      </c>
      <c r="F1445" t="n">
        <v>77</v>
      </c>
      <c r="G1445" t="n">
        <v>9</v>
      </c>
      <c r="H1445" t="n">
        <v>3.2159</v>
      </c>
      <c r="I1445" t="n">
        <v>3.4</v>
      </c>
      <c r="J1445" t="n">
        <v>58.2</v>
      </c>
      <c r="K1445" t="str">
        <f>=IF(MOD(A1445,10)&lt;7,"train","test")</f>
      </c>
      <c r="L1445" s="5" t="str">
        <f>=$P$6+$P$7*D1445+$P$8*E1445+$P$9*F1445+$P$10*G1445+$P$11*H1445+$P$12*I1445</f>
      </c>
      <c r="M1445" s="5" t="str">
        <f>=(J1445-L1445)^2</f>
      </c>
    </row>
    <row r="1446">
      <c r="A1446" t="n">
        <v>211477</v>
      </c>
      <c r="B1446" t="s">
        <v>4248</v>
      </c>
      <c r="C1446" t="s">
        <v>189</v>
      </c>
      <c r="D1446" t="n">
        <v>43</v>
      </c>
      <c r="E1446" t="n">
        <v>18681</v>
      </c>
      <c r="F1446" t="n">
        <v>64</v>
      </c>
      <c r="G1446" t="n">
        <v>8</v>
      </c>
      <c r="H1446" t="n">
        <v>3.0874</v>
      </c>
      <c r="I1446" t="n">
        <v>3.1</v>
      </c>
      <c r="J1446" t="n">
        <v>36.5</v>
      </c>
      <c r="K1446" t="str">
        <f>=IF(MOD(A1446,10)&lt;7,"train","test")</f>
      </c>
      <c r="L1446" s="5" t="str">
        <f>=$P$6+$P$7*D1446+$P$8*E1446+$P$9*F1446+$P$10*G1446+$P$11*H1446+$P$12*I1446</f>
      </c>
      <c r="M1446" s="5" t="str">
        <f>=(J1446-L1446)^2</f>
      </c>
    </row>
    <row r="1447">
      <c r="A1447" t="n">
        <v>211608</v>
      </c>
      <c r="B1447" t="s">
        <v>4252</v>
      </c>
      <c r="C1447" t="s">
        <v>149</v>
      </c>
      <c r="D1447" t="n">
        <v>41</v>
      </c>
      <c r="E1447" t="n">
        <v>8460</v>
      </c>
      <c r="F1447" t="n">
        <v>68</v>
      </c>
      <c r="G1447" t="n">
        <v>15</v>
      </c>
      <c r="H1447" t="n">
        <v>2.8751</v>
      </c>
      <c r="I1447" t="n">
        <v>0.8</v>
      </c>
      <c r="J1447" t="n">
        <v>16.2</v>
      </c>
      <c r="K1447" t="str">
        <f>=IF(MOD(A1447,10)&lt;7,"train","test")</f>
      </c>
      <c r="L1447" s="5" t="str">
        <f>=$P$6+$P$7*D1447+$P$8*E1447+$P$9*F1447+$P$10*G1447+$P$11*H1447+$P$12*I1447</f>
      </c>
      <c r="M1447" s="5" t="str">
        <f>=(J1447-L1447)^2</f>
      </c>
    </row>
    <row r="1448">
      <c r="A1448" t="n">
        <v>212009</v>
      </c>
      <c r="B1448" t="s">
        <v>4262</v>
      </c>
      <c r="C1448" t="s">
        <v>163</v>
      </c>
      <c r="D1448" t="n">
        <v>14</v>
      </c>
      <c r="E1448" t="n">
        <v>40242</v>
      </c>
      <c r="F1448" t="n">
        <v>89</v>
      </c>
      <c r="G1448" t="n">
        <v>9</v>
      </c>
      <c r="H1448" t="n">
        <v>3.3436</v>
      </c>
      <c r="I1448" t="n">
        <v>5.1</v>
      </c>
      <c r="J1448" t="n">
        <v>83.4</v>
      </c>
      <c r="K1448" t="str">
        <f>=IF(MOD(A1448,10)&lt;7,"train","test")</f>
      </c>
      <c r="L1448" s="5" t="str">
        <f>=$P$6+$P$7*D1448+$P$8*E1448+$P$9*F1448+$P$10*G1448+$P$11*H1448+$P$12*I1448</f>
      </c>
      <c r="M1448" s="5" t="str">
        <f>=(J1448-L1448)^2</f>
      </c>
    </row>
    <row r="1449">
      <c r="A1449" t="n">
        <v>212197</v>
      </c>
      <c r="B1449" t="s">
        <v>4272</v>
      </c>
      <c r="C1449" t="s">
        <v>163</v>
      </c>
      <c r="D1449" t="n">
        <v>19</v>
      </c>
      <c r="E1449" t="n">
        <v>27019</v>
      </c>
      <c r="F1449" t="n">
        <v>84</v>
      </c>
      <c r="G1449" t="n">
        <v>12</v>
      </c>
      <c r="H1449" t="n">
        <v>3.3769</v>
      </c>
      <c r="I1449" t="n">
        <v>2.4</v>
      </c>
      <c r="J1449" t="n">
        <v>77.1</v>
      </c>
      <c r="K1449" t="str">
        <f>=IF(MOD(A1449,10)&lt;7,"train","test")</f>
      </c>
      <c r="L1449" s="5" t="str">
        <f>=$P$6+$P$7*D1449+$P$8*E1449+$P$9*F1449+$P$10*G1449+$P$11*H1449+$P$12*I1449</f>
      </c>
      <c r="M1449" s="5" t="str">
        <f>=(J1449-L1449)^2</f>
      </c>
    </row>
    <row r="1450">
      <c r="A1450" t="n">
        <v>212577</v>
      </c>
      <c r="B1450" t="s">
        <v>4288</v>
      </c>
      <c r="C1450" t="s">
        <v>163</v>
      </c>
      <c r="D1450" t="n">
        <v>17</v>
      </c>
      <c r="E1450" t="n">
        <v>37475</v>
      </c>
      <c r="F1450" t="n">
        <v>85</v>
      </c>
      <c r="G1450" t="n">
        <v>9</v>
      </c>
      <c r="H1450" t="n">
        <v>3.316</v>
      </c>
      <c r="I1450" t="n">
        <v>4.4</v>
      </c>
      <c r="J1450" t="n">
        <v>86</v>
      </c>
      <c r="K1450" t="str">
        <f>=IF(MOD(A1450,10)&lt;7,"train","test")</f>
      </c>
      <c r="L1450" s="5" t="str">
        <f>=$P$6+$P$7*D1450+$P$8*E1450+$P$9*F1450+$P$10*G1450+$P$11*H1450+$P$12*I1450</f>
      </c>
      <c r="M1450" s="5" t="str">
        <f>=(J1450-L1450)^2</f>
      </c>
    </row>
    <row r="1451">
      <c r="A1451" t="n">
        <v>213349</v>
      </c>
      <c r="B1451" t="s">
        <v>4322</v>
      </c>
      <c r="C1451" t="s">
        <v>149</v>
      </c>
      <c r="D1451" t="n">
        <v>31</v>
      </c>
      <c r="E1451" t="n">
        <v>21856</v>
      </c>
      <c r="F1451" t="n">
        <v>75</v>
      </c>
      <c r="G1451" t="n">
        <v>20</v>
      </c>
      <c r="H1451" t="n">
        <v>3.919</v>
      </c>
      <c r="I1451" t="n">
        <v>2.3</v>
      </c>
      <c r="J1451" t="n">
        <v>54.1</v>
      </c>
      <c r="K1451" t="str">
        <f>=IF(MOD(A1451,10)&lt;7,"train","test")</f>
      </c>
      <c r="L1451" s="5" t="str">
        <f>=$P$6+$P$7*D1451+$P$8*E1451+$P$9*F1451+$P$10*G1451+$P$11*H1451+$P$12*I1451</f>
      </c>
      <c r="M1451" s="5" t="str">
        <f>=(J1451-L1451)^2</f>
      </c>
    </row>
    <row r="1452">
      <c r="A1452" t="n">
        <v>213358</v>
      </c>
      <c r="B1452" t="s">
        <v>4324</v>
      </c>
      <c r="C1452" t="s">
        <v>163</v>
      </c>
      <c r="D1452" t="n">
        <v>14</v>
      </c>
      <c r="E1452" t="n">
        <v>24638</v>
      </c>
      <c r="F1452" t="n">
        <v>73</v>
      </c>
      <c r="G1452" t="n">
        <v>11</v>
      </c>
      <c r="H1452" t="n">
        <v>3.3824</v>
      </c>
      <c r="I1452" t="n">
        <v>0.8</v>
      </c>
      <c r="J1452" t="n">
        <v>57.1</v>
      </c>
      <c r="K1452" t="str">
        <f>=IF(MOD(A1452,10)&lt;7,"train","test")</f>
      </c>
      <c r="L1452" s="5" t="str">
        <f>=$P$6+$P$7*D1452+$P$8*E1452+$P$9*F1452+$P$10*G1452+$P$11*H1452+$P$12*I1452</f>
      </c>
      <c r="M1452" s="5" t="str">
        <f>=(J1452-L1452)^2</f>
      </c>
    </row>
    <row r="1453">
      <c r="A1453" t="n">
        <v>213367</v>
      </c>
      <c r="B1453" t="s">
        <v>4325</v>
      </c>
      <c r="C1453" t="s">
        <v>163</v>
      </c>
      <c r="D1453" t="n">
        <v>33</v>
      </c>
      <c r="E1453" t="n">
        <v>20119</v>
      </c>
      <c r="F1453" t="n">
        <v>69</v>
      </c>
      <c r="G1453" t="n">
        <v>12</v>
      </c>
      <c r="H1453" t="n">
        <v>3.7104</v>
      </c>
      <c r="I1453" t="n">
        <v>5.8</v>
      </c>
      <c r="J1453" t="n">
        <v>58.2</v>
      </c>
      <c r="K1453" t="str">
        <f>=IF(MOD(A1453,10)&lt;7,"train","test")</f>
      </c>
      <c r="L1453" s="5" t="str">
        <f>=$P$6+$P$7*D1453+$P$8*E1453+$P$9*F1453+$P$10*G1453+$P$11*H1453+$P$12*I1453</f>
      </c>
      <c r="M1453" s="5" t="str">
        <f>=(J1453-L1453)^2</f>
      </c>
    </row>
    <row r="1454">
      <c r="A1454" t="n">
        <v>213507</v>
      </c>
      <c r="B1454" t="s">
        <v>4335</v>
      </c>
      <c r="C1454" t="s">
        <v>163</v>
      </c>
      <c r="D1454" t="n">
        <v>22</v>
      </c>
      <c r="E1454" t="n">
        <v>28640</v>
      </c>
      <c r="F1454" t="n">
        <v>83</v>
      </c>
      <c r="G1454" t="n">
        <v>12</v>
      </c>
      <c r="H1454" t="n">
        <v>3.3572</v>
      </c>
      <c r="I1454" t="n">
        <v>2.3</v>
      </c>
      <c r="J1454" t="n">
        <v>72.5</v>
      </c>
      <c r="K1454" t="str">
        <f>=IF(MOD(A1454,10)&lt;7,"train","test")</f>
      </c>
      <c r="L1454" s="5" t="str">
        <f>=$P$6+$P$7*D1454+$P$8*E1454+$P$9*F1454+$P$10*G1454+$P$11*H1454+$P$12*I1454</f>
      </c>
      <c r="M1454" s="5" t="str">
        <f>=(J1454-L1454)^2</f>
      </c>
    </row>
    <row r="1455">
      <c r="A1455" t="n">
        <v>213598</v>
      </c>
      <c r="B1455" t="s">
        <v>696</v>
      </c>
      <c r="C1455" t="s">
        <v>149</v>
      </c>
      <c r="D1455" t="n">
        <v>66</v>
      </c>
      <c r="E1455" t="n">
        <v>12910</v>
      </c>
      <c r="F1455" t="n">
        <v>71</v>
      </c>
      <c r="G1455" t="n">
        <v>13</v>
      </c>
      <c r="H1455" t="n">
        <v>3.2891</v>
      </c>
      <c r="I1455" t="n">
        <v>0.1</v>
      </c>
      <c r="J1455" t="n">
        <v>52.1</v>
      </c>
      <c r="K1455" t="str">
        <f>=IF(MOD(A1455,10)&lt;7,"train","test")</f>
      </c>
      <c r="L1455" s="5" t="str">
        <f>=$P$6+$P$7*D1455+$P$8*E1455+$P$9*F1455+$P$10*G1455+$P$11*H1455+$P$12*I1455</f>
      </c>
      <c r="M1455" s="5" t="str">
        <f>=(J1455-L1455)^2</f>
      </c>
    </row>
    <row r="1456">
      <c r="A1456" t="n">
        <v>213668</v>
      </c>
      <c r="B1456" t="s">
        <v>4349</v>
      </c>
      <c r="C1456" t="s">
        <v>163</v>
      </c>
      <c r="D1456" t="n">
        <v>40</v>
      </c>
      <c r="E1456" t="n">
        <v>20733</v>
      </c>
      <c r="F1456" t="n">
        <v>82</v>
      </c>
      <c r="G1456" t="n">
        <v>11</v>
      </c>
      <c r="H1456" t="n">
        <v>3.039</v>
      </c>
      <c r="I1456" t="n">
        <v>1.5</v>
      </c>
      <c r="J1456" t="n">
        <v>59.6</v>
      </c>
      <c r="K1456" t="str">
        <f>=IF(MOD(A1456,10)&lt;7,"train","test")</f>
      </c>
      <c r="L1456" s="5" t="str">
        <f>=$P$6+$P$7*D1456+$P$8*E1456+$P$9*F1456+$P$10*G1456+$P$11*H1456+$P$12*I1456</f>
      </c>
      <c r="M1456" s="5" t="str">
        <f>=(J1456-L1456)^2</f>
      </c>
    </row>
    <row r="1457">
      <c r="A1457" t="n">
        <v>213987</v>
      </c>
      <c r="B1457" t="s">
        <v>4356</v>
      </c>
      <c r="C1457" t="s">
        <v>163</v>
      </c>
      <c r="D1457" t="n">
        <v>30</v>
      </c>
      <c r="E1457" t="n">
        <v>26962</v>
      </c>
      <c r="F1457" t="n">
        <v>78</v>
      </c>
      <c r="G1457" t="n">
        <v>15</v>
      </c>
      <c r="H1457" t="n">
        <v>3.5358</v>
      </c>
      <c r="I1457" t="n">
        <v>0.9</v>
      </c>
      <c r="J1457" t="n">
        <v>64.7</v>
      </c>
      <c r="K1457" t="str">
        <f>=IF(MOD(A1457,10)&lt;7,"train","test")</f>
      </c>
      <c r="L1457" s="5" t="str">
        <f>=$P$6+$P$7*D1457+$P$8*E1457+$P$9*F1457+$P$10*G1457+$P$11*H1457+$P$12*I1457</f>
      </c>
      <c r="M1457" s="5" t="str">
        <f>=(J1457-L1457)^2</f>
      </c>
    </row>
    <row r="1458">
      <c r="A1458" t="n">
        <v>214069</v>
      </c>
      <c r="B1458" t="s">
        <v>4362</v>
      </c>
      <c r="C1458" t="s">
        <v>163</v>
      </c>
      <c r="D1458" t="n">
        <v>19</v>
      </c>
      <c r="E1458" t="n">
        <v>25090</v>
      </c>
      <c r="F1458" t="n">
        <v>80</v>
      </c>
      <c r="G1458" t="n">
        <v>10</v>
      </c>
      <c r="H1458" t="n">
        <v>3.3844</v>
      </c>
      <c r="I1458" t="n">
        <v>1.3</v>
      </c>
      <c r="J1458" t="n">
        <v>69.2</v>
      </c>
      <c r="K1458" t="str">
        <f>=IF(MOD(A1458,10)&lt;7,"train","test")</f>
      </c>
      <c r="L1458" s="5" t="str">
        <f>=$P$6+$P$7*D1458+$P$8*E1458+$P$9*F1458+$P$10*G1458+$P$11*H1458+$P$12*I1458</f>
      </c>
      <c r="M1458" s="5" t="str">
        <f>=(J1458-L1458)^2</f>
      </c>
    </row>
    <row r="1459">
      <c r="A1459" t="n">
        <v>214148</v>
      </c>
      <c r="B1459" t="s">
        <v>4365</v>
      </c>
      <c r="C1459" t="s">
        <v>163</v>
      </c>
      <c r="D1459" t="n">
        <v>41</v>
      </c>
      <c r="E1459" t="n">
        <v>44371</v>
      </c>
      <c r="F1459" t="n">
        <v>81</v>
      </c>
      <c r="G1459" t="n">
        <v>8</v>
      </c>
      <c r="H1459" t="n">
        <v>2.5809</v>
      </c>
      <c r="I1459" t="n">
        <v>4.9</v>
      </c>
      <c r="J1459" t="n">
        <v>63.4</v>
      </c>
      <c r="K1459" t="str">
        <f>=IF(MOD(A1459,10)&lt;7,"train","test")</f>
      </c>
      <c r="L1459" s="5" t="str">
        <f>=$P$6+$P$7*D1459+$P$8*E1459+$P$9*F1459+$P$10*G1459+$P$11*H1459+$P$12*I1459</f>
      </c>
      <c r="M1459" s="5" t="str">
        <f>=(J1459-L1459)^2</f>
      </c>
    </row>
    <row r="1460">
      <c r="A1460" t="n">
        <v>214157</v>
      </c>
      <c r="B1460" t="s">
        <v>4366</v>
      </c>
      <c r="C1460" t="s">
        <v>163</v>
      </c>
      <c r="D1460" t="n">
        <v>27</v>
      </c>
      <c r="E1460" t="n">
        <v>30720</v>
      </c>
      <c r="F1460" t="n">
        <v>81</v>
      </c>
      <c r="G1460" t="n">
        <v>10</v>
      </c>
      <c r="H1460" t="n">
        <v>3.4723</v>
      </c>
      <c r="I1460" t="n">
        <v>2.4</v>
      </c>
      <c r="J1460" t="n">
        <v>71.1</v>
      </c>
      <c r="K1460" t="str">
        <f>=IF(MOD(A1460,10)&lt;7,"train","test")</f>
      </c>
      <c r="L1460" s="5" t="str">
        <f>=$P$6+$P$7*D1460+$P$8*E1460+$P$9*F1460+$P$10*G1460+$P$11*H1460+$P$12*I1460</f>
      </c>
      <c r="M1460" s="5" t="str">
        <f>=(J1460-L1460)^2</f>
      </c>
    </row>
    <row r="1461">
      <c r="A1461" t="n">
        <v>214777</v>
      </c>
      <c r="B1461" t="s">
        <v>4401</v>
      </c>
      <c r="C1461" t="s">
        <v>149</v>
      </c>
      <c r="D1461" t="n">
        <v>13</v>
      </c>
      <c r="E1461" t="n">
        <v>27450</v>
      </c>
      <c r="F1461" t="n">
        <v>92</v>
      </c>
      <c r="G1461" t="n">
        <v>15</v>
      </c>
      <c r="H1461" t="n">
        <v>4.7218</v>
      </c>
      <c r="I1461" t="n">
        <v>6.9</v>
      </c>
      <c r="J1461" t="n">
        <v>85.6</v>
      </c>
      <c r="K1461" t="str">
        <f>=IF(MOD(A1461,10)&lt;7,"train","test")</f>
      </c>
      <c r="L1461" s="5" t="str">
        <f>=$P$6+$P$7*D1461+$P$8*E1461+$P$9*F1461+$P$10*G1461+$P$11*H1461+$P$12*I1461</f>
      </c>
      <c r="M1461" s="5" t="str">
        <f>=(J1461-L1461)^2</f>
      </c>
    </row>
    <row r="1462">
      <c r="A1462" t="n">
        <v>215798</v>
      </c>
      <c r="B1462" t="s">
        <v>4455</v>
      </c>
      <c r="C1462" t="s">
        <v>163</v>
      </c>
      <c r="D1462" t="n">
        <v>27</v>
      </c>
      <c r="E1462" t="n">
        <v>23857</v>
      </c>
      <c r="F1462" t="n">
        <v>85</v>
      </c>
      <c r="G1462" t="n">
        <v>10</v>
      </c>
      <c r="H1462" t="n">
        <v>3.2185</v>
      </c>
      <c r="I1462" t="n">
        <v>1.5</v>
      </c>
      <c r="J1462" t="n">
        <v>72.1</v>
      </c>
      <c r="K1462" t="str">
        <f>=IF(MOD(A1462,10)&lt;7,"train","test")</f>
      </c>
      <c r="L1462" s="5" t="str">
        <f>=$P$6+$P$7*D1462+$P$8*E1462+$P$9*F1462+$P$10*G1462+$P$11*H1462+$P$12*I1462</f>
      </c>
      <c r="M1462" s="5" t="str">
        <f>=(J1462-L1462)^2</f>
      </c>
    </row>
    <row r="1463">
      <c r="A1463" t="n">
        <v>215929</v>
      </c>
      <c r="B1463" t="s">
        <v>4460</v>
      </c>
      <c r="C1463" t="s">
        <v>163</v>
      </c>
      <c r="D1463" t="n">
        <v>22</v>
      </c>
      <c r="E1463" t="n">
        <v>32100</v>
      </c>
      <c r="F1463" t="n">
        <v>87</v>
      </c>
      <c r="G1463" t="n">
        <v>13</v>
      </c>
      <c r="H1463" t="n">
        <v>3.7109</v>
      </c>
      <c r="I1463" t="n">
        <v>3.5</v>
      </c>
      <c r="J1463" t="n">
        <v>80.8</v>
      </c>
      <c r="K1463" t="str">
        <f>=IF(MOD(A1463,10)&lt;7,"train","test")</f>
      </c>
      <c r="L1463" s="5" t="str">
        <f>=$P$6+$P$7*D1463+$P$8*E1463+$P$9*F1463+$P$10*G1463+$P$11*H1463+$P$12*I1463</f>
      </c>
      <c r="M1463" s="5" t="str">
        <f>=(J1463-L1463)^2</f>
      </c>
    </row>
    <row r="1464">
      <c r="A1464" t="n">
        <v>215947</v>
      </c>
      <c r="B1464" t="s">
        <v>4461</v>
      </c>
      <c r="C1464" t="s">
        <v>163</v>
      </c>
      <c r="D1464" t="n">
        <v>30</v>
      </c>
      <c r="E1464" t="n">
        <v>23732</v>
      </c>
      <c r="F1464" t="n">
        <v>80</v>
      </c>
      <c r="G1464" t="n">
        <v>13</v>
      </c>
      <c r="H1464" t="n">
        <v>3.5821</v>
      </c>
      <c r="I1464" t="n">
        <v>1.6</v>
      </c>
      <c r="J1464" t="n">
        <v>71</v>
      </c>
      <c r="K1464" t="str">
        <f>=IF(MOD(A1464,10)&lt;7,"train","test")</f>
      </c>
      <c r="L1464" s="5" t="str">
        <f>=$P$6+$P$7*D1464+$P$8*E1464+$P$9*F1464+$P$10*G1464+$P$11*H1464+$P$12*I1464</f>
      </c>
      <c r="M1464" s="5" t="str">
        <f>=(J1464-L1464)^2</f>
      </c>
    </row>
    <row r="1465">
      <c r="A1465" t="n">
        <v>216038</v>
      </c>
      <c r="B1465" t="s">
        <v>4468</v>
      </c>
      <c r="C1465" t="s">
        <v>149</v>
      </c>
      <c r="D1465" t="n">
        <v>28</v>
      </c>
      <c r="E1465" t="n">
        <v>18407</v>
      </c>
      <c r="F1465" t="n">
        <v>81</v>
      </c>
      <c r="G1465" t="n">
        <v>20</v>
      </c>
      <c r="H1465" t="n">
        <v>3.9799</v>
      </c>
      <c r="I1465" t="n">
        <v>1</v>
      </c>
      <c r="J1465" t="n">
        <v>65.9</v>
      </c>
      <c r="K1465" t="str">
        <f>=IF(MOD(A1465,10)&lt;7,"train","test")</f>
      </c>
      <c r="L1465" s="5" t="str">
        <f>=$P$6+$P$7*D1465+$P$8*E1465+$P$9*F1465+$P$10*G1465+$P$11*H1465+$P$12*I1465</f>
      </c>
      <c r="M1465" s="5" t="str">
        <f>=(J1465-L1465)^2</f>
      </c>
    </row>
    <row r="1466">
      <c r="A1466" t="n">
        <v>216278</v>
      </c>
      <c r="B1466" t="s">
        <v>4478</v>
      </c>
      <c r="C1466" t="s">
        <v>163</v>
      </c>
      <c r="D1466" t="n">
        <v>24</v>
      </c>
      <c r="E1466" t="n">
        <v>27258</v>
      </c>
      <c r="F1466" t="n">
        <v>73</v>
      </c>
      <c r="G1466" t="n">
        <v>13</v>
      </c>
      <c r="H1466" t="n">
        <v>3.4676</v>
      </c>
      <c r="I1466" t="n">
        <v>1.6</v>
      </c>
      <c r="J1466" t="n">
        <v>74.1</v>
      </c>
      <c r="K1466" t="str">
        <f>=IF(MOD(A1466,10)&lt;7,"train","test")</f>
      </c>
      <c r="L1466" s="5" t="str">
        <f>=$P$6+$P$7*D1466+$P$8*E1466+$P$9*F1466+$P$10*G1466+$P$11*H1466+$P$12*I1466</f>
      </c>
      <c r="M1466" s="5" t="str">
        <f>=(J1466-L1466)^2</f>
      </c>
    </row>
    <row r="1467">
      <c r="A1467" t="n">
        <v>216287</v>
      </c>
      <c r="B1467" t="s">
        <v>4480</v>
      </c>
      <c r="C1467" t="s">
        <v>163</v>
      </c>
      <c r="D1467" t="n">
        <v>20</v>
      </c>
      <c r="E1467" t="n">
        <v>17930</v>
      </c>
      <c r="F1467" t="n">
        <v>97</v>
      </c>
      <c r="G1467" t="n">
        <v>8</v>
      </c>
      <c r="H1467" t="n">
        <v>3.2338</v>
      </c>
      <c r="I1467" t="n">
        <v>17.9</v>
      </c>
      <c r="J1467" t="n">
        <v>94.1</v>
      </c>
      <c r="K1467" t="str">
        <f>=IF(MOD(A1467,10)&lt;7,"train","test")</f>
      </c>
      <c r="L1467" s="5" t="str">
        <f>=$P$6+$P$7*D1467+$P$8*E1467+$P$9*F1467+$P$10*G1467+$P$11*H1467+$P$12*I1467</f>
      </c>
      <c r="M1467" s="5" t="str">
        <f>=(J1467-L1467)^2</f>
      </c>
    </row>
    <row r="1468">
      <c r="A1468" t="n">
        <v>216339</v>
      </c>
      <c r="B1468" t="s">
        <v>4484</v>
      </c>
      <c r="C1468" t="s">
        <v>149</v>
      </c>
      <c r="D1468" t="n">
        <v>30</v>
      </c>
      <c r="E1468" t="n">
        <v>29641</v>
      </c>
      <c r="F1468" t="n">
        <v>83</v>
      </c>
      <c r="G1468" t="n">
        <v>12</v>
      </c>
      <c r="H1468" t="n">
        <v>4.5561</v>
      </c>
      <c r="I1468" t="n">
        <v>13.6</v>
      </c>
      <c r="J1468" t="n">
        <v>74.7</v>
      </c>
      <c r="K1468" t="str">
        <f>=IF(MOD(A1468,10)&lt;7,"train","test")</f>
      </c>
      <c r="L1468" s="5" t="str">
        <f>=$P$6+$P$7*D1468+$P$8*E1468+$P$9*F1468+$P$10*G1468+$P$11*H1468+$P$12*I1468</f>
      </c>
      <c r="M1468" s="5" t="str">
        <f>=(J1468-L1468)^2</f>
      </c>
    </row>
    <row r="1469">
      <c r="A1469" t="n">
        <v>216357</v>
      </c>
      <c r="B1469" t="s">
        <v>4486</v>
      </c>
      <c r="C1469" t="s">
        <v>163</v>
      </c>
      <c r="D1469" t="n">
        <v>39</v>
      </c>
      <c r="E1469" t="n">
        <v>22490</v>
      </c>
      <c r="F1469" t="n">
        <v>71</v>
      </c>
      <c r="G1469" t="n">
        <v>12</v>
      </c>
      <c r="H1469" t="n">
        <v>2.9969</v>
      </c>
      <c r="I1469" t="n">
        <v>2.8</v>
      </c>
      <c r="J1469" t="n">
        <v>42.7</v>
      </c>
      <c r="K1469" t="str">
        <f>=IF(MOD(A1469,10)&lt;7,"train","test")</f>
      </c>
      <c r="L1469" s="5" t="str">
        <f>=$P$6+$P$7*D1469+$P$8*E1469+$P$9*F1469+$P$10*G1469+$P$11*H1469+$P$12*I1469</f>
      </c>
      <c r="M1469" s="5" t="str">
        <f>=(J1469-L1469)^2</f>
      </c>
    </row>
    <row r="1470">
      <c r="A1470" t="n">
        <v>216597</v>
      </c>
      <c r="B1470" t="s">
        <v>4500</v>
      </c>
      <c r="C1470" t="s">
        <v>163</v>
      </c>
      <c r="D1470" t="n">
        <v>12</v>
      </c>
      <c r="E1470" t="n">
        <v>37946</v>
      </c>
      <c r="F1470" t="n">
        <v>95</v>
      </c>
      <c r="G1470" t="n">
        <v>10</v>
      </c>
      <c r="H1470" t="n">
        <v>4.0634</v>
      </c>
      <c r="I1470" t="n">
        <v>7.3</v>
      </c>
      <c r="J1470" t="n">
        <v>92.4</v>
      </c>
      <c r="K1470" t="str">
        <f>=IF(MOD(A1470,10)&lt;7,"train","test")</f>
      </c>
      <c r="L1470" s="5" t="str">
        <f>=$P$6+$P$7*D1470+$P$8*E1470+$P$9*F1470+$P$10*G1470+$P$11*H1470+$P$12*I1470</f>
      </c>
      <c r="M1470" s="5" t="str">
        <f>=(J1470-L1470)^2</f>
      </c>
    </row>
    <row r="1471">
      <c r="A1471" t="n">
        <v>216667</v>
      </c>
      <c r="B1471" t="s">
        <v>4503</v>
      </c>
      <c r="C1471" t="s">
        <v>163</v>
      </c>
      <c r="D1471" t="n">
        <v>29</v>
      </c>
      <c r="E1471" t="n">
        <v>26051</v>
      </c>
      <c r="F1471" t="n">
        <v>82</v>
      </c>
      <c r="G1471" t="n">
        <v>10</v>
      </c>
      <c r="H1471" t="n">
        <v>3.0715</v>
      </c>
      <c r="I1471" t="n">
        <v>1.7</v>
      </c>
      <c r="J1471" t="n">
        <v>71.4</v>
      </c>
      <c r="K1471" t="str">
        <f>=IF(MOD(A1471,10)&lt;7,"train","test")</f>
      </c>
      <c r="L1471" s="5" t="str">
        <f>=$P$6+$P$7*D1471+$P$8*E1471+$P$9*F1471+$P$10*G1471+$P$11*H1471+$P$12*I1471</f>
      </c>
      <c r="M1471" s="5" t="str">
        <f>=(J1471-L1471)^2</f>
      </c>
    </row>
    <row r="1472">
      <c r="A1472" t="n">
        <v>216807</v>
      </c>
      <c r="B1472" t="s">
        <v>2882</v>
      </c>
      <c r="C1472" t="s">
        <v>163</v>
      </c>
      <c r="D1472" t="n">
        <v>25</v>
      </c>
      <c r="E1472" t="n">
        <v>21089</v>
      </c>
      <c r="F1472" t="n">
        <v>83</v>
      </c>
      <c r="G1472" t="n">
        <v>12</v>
      </c>
      <c r="H1472" t="n">
        <v>3.0906</v>
      </c>
      <c r="I1472" t="n">
        <v>0.9</v>
      </c>
      <c r="J1472" t="n">
        <v>65.9</v>
      </c>
      <c r="K1472" t="str">
        <f>=IF(MOD(A1472,10)&lt;7,"train","test")</f>
      </c>
      <c r="L1472" s="5" t="str">
        <f>=$P$6+$P$7*D1472+$P$8*E1472+$P$9*F1472+$P$10*G1472+$P$11*H1472+$P$12*I1472</f>
      </c>
      <c r="M1472" s="5" t="str">
        <f>=(J1472-L1472)^2</f>
      </c>
    </row>
    <row r="1473">
      <c r="A1473" t="n">
        <v>217059</v>
      </c>
      <c r="B1473" t="s">
        <v>4520</v>
      </c>
      <c r="C1473" t="s">
        <v>163</v>
      </c>
      <c r="D1473" t="n">
        <v>25</v>
      </c>
      <c r="E1473" t="n">
        <v>21036</v>
      </c>
      <c r="F1473" t="n">
        <v>77</v>
      </c>
      <c r="G1473" t="n">
        <v>13</v>
      </c>
      <c r="H1473" t="n">
        <v>3.624</v>
      </c>
      <c r="I1473" t="n">
        <v>2</v>
      </c>
      <c r="J1473" t="n">
        <v>59.5</v>
      </c>
      <c r="K1473" t="str">
        <f>=IF(MOD(A1473,10)&lt;7,"train","test")</f>
      </c>
      <c r="L1473" s="5" t="str">
        <f>=$P$6+$P$7*D1473+$P$8*E1473+$P$9*F1473+$P$10*G1473+$P$11*H1473+$P$12*I1473</f>
      </c>
      <c r="M1473" s="5" t="str">
        <f>=(J1473-L1473)^2</f>
      </c>
    </row>
    <row r="1474">
      <c r="A1474" t="n">
        <v>217518</v>
      </c>
      <c r="B1474" t="s">
        <v>4538</v>
      </c>
      <c r="C1474" t="s">
        <v>163</v>
      </c>
      <c r="D1474" t="n">
        <v>16</v>
      </c>
      <c r="E1474" t="n">
        <v>37936</v>
      </c>
      <c r="F1474" t="n">
        <v>79</v>
      </c>
      <c r="G1474" t="n">
        <v>12</v>
      </c>
      <c r="H1474" t="n">
        <v>3.6996</v>
      </c>
      <c r="I1474" t="n">
        <v>2.5</v>
      </c>
      <c r="J1474" t="n">
        <v>66.6</v>
      </c>
      <c r="K1474" t="str">
        <f>=IF(MOD(A1474,10)&lt;7,"train","test")</f>
      </c>
      <c r="L1474" s="5" t="str">
        <f>=$P$6+$P$7*D1474+$P$8*E1474+$P$9*F1474+$P$10*G1474+$P$11*H1474+$P$12*I1474</f>
      </c>
      <c r="M1474" s="5" t="str">
        <f>=(J1474-L1474)^2</f>
      </c>
    </row>
    <row r="1475">
      <c r="A1475" t="n">
        <v>217688</v>
      </c>
      <c r="B1475" t="s">
        <v>4547</v>
      </c>
      <c r="C1475" t="s">
        <v>163</v>
      </c>
      <c r="D1475" t="n">
        <v>35</v>
      </c>
      <c r="E1475" t="n">
        <v>21347</v>
      </c>
      <c r="F1475" t="n">
        <v>62</v>
      </c>
      <c r="G1475" t="n">
        <v>13</v>
      </c>
      <c r="H1475" t="n">
        <v>3.6186</v>
      </c>
      <c r="I1475" t="n">
        <v>1.3</v>
      </c>
      <c r="J1475" t="n">
        <v>48.6</v>
      </c>
      <c r="K1475" t="str">
        <f>=IF(MOD(A1475,10)&lt;7,"train","test")</f>
      </c>
      <c r="L1475" s="5" t="str">
        <f>=$P$6+$P$7*D1475+$P$8*E1475+$P$9*F1475+$P$10*G1475+$P$11*H1475+$P$12*I1475</f>
      </c>
      <c r="M1475" s="5" t="str">
        <f>=(J1475-L1475)^2</f>
      </c>
    </row>
    <row r="1476">
      <c r="A1476" t="n">
        <v>217749</v>
      </c>
      <c r="B1476" t="s">
        <v>4551</v>
      </c>
      <c r="C1476" t="s">
        <v>163</v>
      </c>
      <c r="D1476" t="n">
        <v>29</v>
      </c>
      <c r="E1476" t="n">
        <v>19773</v>
      </c>
      <c r="F1476" t="n">
        <v>81</v>
      </c>
      <c r="G1476" t="n">
        <v>13</v>
      </c>
      <c r="H1476" t="n">
        <v>3.5585</v>
      </c>
      <c r="I1476" t="n">
        <v>3.1</v>
      </c>
      <c r="J1476" t="n">
        <v>69.7</v>
      </c>
      <c r="K1476" t="str">
        <f>=IF(MOD(A1476,10)&lt;7,"train","test")</f>
      </c>
      <c r="L1476" s="5" t="str">
        <f>=$P$6+$P$7*D1476+$P$8*E1476+$P$9*F1476+$P$10*G1476+$P$11*H1476+$P$12*I1476</f>
      </c>
      <c r="M1476" s="5" t="str">
        <f>=(J1476-L1476)^2</f>
      </c>
    </row>
    <row r="1477">
      <c r="A1477" t="n">
        <v>217819</v>
      </c>
      <c r="B1477" t="s">
        <v>4555</v>
      </c>
      <c r="C1477" t="s">
        <v>149</v>
      </c>
      <c r="D1477" t="n">
        <v>19</v>
      </c>
      <c r="E1477" t="n">
        <v>20806</v>
      </c>
      <c r="F1477" t="n">
        <v>82</v>
      </c>
      <c r="G1477" t="n">
        <v>16</v>
      </c>
      <c r="H1477" t="n">
        <v>4.099</v>
      </c>
      <c r="I1477" t="n">
        <v>2</v>
      </c>
      <c r="J1477" t="n">
        <v>65</v>
      </c>
      <c r="K1477" t="str">
        <f>=IF(MOD(A1477,10)&lt;7,"train","test")</f>
      </c>
      <c r="L1477" s="5" t="str">
        <f>=$P$6+$P$7*D1477+$P$8*E1477+$P$9*F1477+$P$10*G1477+$P$11*H1477+$P$12*I1477</f>
      </c>
      <c r="M1477" s="5" t="str">
        <f>=(J1477-L1477)^2</f>
      </c>
    </row>
    <row r="1478">
      <c r="A1478" t="n">
        <v>217907</v>
      </c>
      <c r="B1478" t="s">
        <v>4566</v>
      </c>
      <c r="C1478" t="s">
        <v>163</v>
      </c>
      <c r="D1478" t="n">
        <v>29</v>
      </c>
      <c r="E1478" t="n">
        <v>18910</v>
      </c>
      <c r="F1478" t="n">
        <v>63</v>
      </c>
      <c r="G1478" t="n">
        <v>12</v>
      </c>
      <c r="H1478" t="n">
        <v>3.1778</v>
      </c>
      <c r="I1478" t="n">
        <v>3.5</v>
      </c>
      <c r="J1478" t="n">
        <v>34.6</v>
      </c>
      <c r="K1478" t="str">
        <f>=IF(MOD(A1478,10)&lt;7,"train","test")</f>
      </c>
      <c r="L1478" s="5" t="str">
        <f>=$P$6+$P$7*D1478+$P$8*E1478+$P$9*F1478+$P$10*G1478+$P$11*H1478+$P$12*I1478</f>
      </c>
      <c r="M1478" s="5" t="str">
        <f>=(J1478-L1478)^2</f>
      </c>
    </row>
    <row r="1479">
      <c r="A1479" t="n">
        <v>217998</v>
      </c>
      <c r="B1479" t="s">
        <v>4573</v>
      </c>
      <c r="C1479" t="s">
        <v>163</v>
      </c>
      <c r="D1479" t="n">
        <v>40</v>
      </c>
      <c r="E1479" t="n">
        <v>21982</v>
      </c>
      <c r="F1479" t="n">
        <v>63</v>
      </c>
      <c r="G1479" t="n">
        <v>15</v>
      </c>
      <c r="H1479" t="n">
        <v>3.0806</v>
      </c>
      <c r="I1479" t="n">
        <v>1.5</v>
      </c>
      <c r="J1479" t="n">
        <v>48.6</v>
      </c>
      <c r="K1479" t="str">
        <f>=IF(MOD(A1479,10)&lt;7,"train","test")</f>
      </c>
      <c r="L1479" s="5" t="str">
        <f>=$P$6+$P$7*D1479+$P$8*E1479+$P$9*F1479+$P$10*G1479+$P$11*H1479+$P$12*I1479</f>
      </c>
      <c r="M1479" s="5" t="str">
        <f>=(J1479-L1479)^2</f>
      </c>
    </row>
    <row r="1480">
      <c r="A1480" t="n">
        <v>218229</v>
      </c>
      <c r="B1480" t="s">
        <v>4583</v>
      </c>
      <c r="C1480" t="s">
        <v>149</v>
      </c>
      <c r="D1480" t="n">
        <v>40</v>
      </c>
      <c r="E1480" t="n">
        <v>14657</v>
      </c>
      <c r="F1480" t="n">
        <v>69</v>
      </c>
      <c r="G1480" t="n">
        <v>17</v>
      </c>
      <c r="H1480" t="n">
        <v>3.6683</v>
      </c>
      <c r="I1480" t="n">
        <v>0.3</v>
      </c>
      <c r="J1480" t="n">
        <v>48.8</v>
      </c>
      <c r="K1480" t="str">
        <f>=IF(MOD(A1480,10)&lt;7,"train","test")</f>
      </c>
      <c r="L1480" s="5" t="str">
        <f>=$P$6+$P$7*D1480+$P$8*E1480+$P$9*F1480+$P$10*G1480+$P$11*H1480+$P$12*I1480</f>
      </c>
      <c r="M1480" s="5" t="str">
        <f>=(J1480-L1480)^2</f>
      </c>
    </row>
    <row r="1481">
      <c r="A1481" t="n">
        <v>218238</v>
      </c>
      <c r="B1481" t="s">
        <v>4584</v>
      </c>
      <c r="C1481" t="s">
        <v>163</v>
      </c>
      <c r="D1481" t="n">
        <v>43</v>
      </c>
      <c r="E1481" t="n">
        <v>21177</v>
      </c>
      <c r="F1481" t="n">
        <v>64</v>
      </c>
      <c r="G1481" t="n">
        <v>11</v>
      </c>
      <c r="H1481" t="n">
        <v>3.3124</v>
      </c>
      <c r="I1481" t="n">
        <v>0.9</v>
      </c>
      <c r="J1481" t="n">
        <v>26</v>
      </c>
      <c r="K1481" t="str">
        <f>=IF(MOD(A1481,10)&lt;7,"train","test")</f>
      </c>
      <c r="L1481" s="5" t="str">
        <f>=$P$6+$P$7*D1481+$P$8*E1481+$P$9*F1481+$P$10*G1481+$P$11*H1481+$P$12*I1481</f>
      </c>
      <c r="M1481" s="5" t="str">
        <f>=(J1481-L1481)^2</f>
      </c>
    </row>
    <row r="1482">
      <c r="A1482" t="n">
        <v>218399</v>
      </c>
      <c r="B1482" t="s">
        <v>4589</v>
      </c>
      <c r="C1482" t="s">
        <v>163</v>
      </c>
      <c r="D1482" t="n">
        <v>82</v>
      </c>
      <c r="E1482" t="n">
        <v>20397</v>
      </c>
      <c r="F1482" t="n">
        <v>47</v>
      </c>
      <c r="G1482" t="n">
        <v>10</v>
      </c>
      <c r="H1482" t="n">
        <v>2.7059</v>
      </c>
      <c r="I1482" t="n">
        <v>0</v>
      </c>
      <c r="J1482" t="n">
        <v>20.4</v>
      </c>
      <c r="K1482" t="str">
        <f>=IF(MOD(A1482,10)&lt;7,"train","test")</f>
      </c>
      <c r="L1482" s="5" t="str">
        <f>=$P$6+$P$7*D1482+$P$8*E1482+$P$9*F1482+$P$10*G1482+$P$11*H1482+$P$12*I1482</f>
      </c>
      <c r="M1482" s="5" t="str">
        <f>=(J1482-L1482)^2</f>
      </c>
    </row>
    <row r="1483">
      <c r="A1483" t="n">
        <v>218539</v>
      </c>
      <c r="B1483" t="s">
        <v>4597</v>
      </c>
      <c r="C1483" t="s">
        <v>163</v>
      </c>
      <c r="D1483" t="n">
        <v>28</v>
      </c>
      <c r="E1483" t="n">
        <v>20058</v>
      </c>
      <c r="F1483" t="n">
        <v>74</v>
      </c>
      <c r="G1483" t="n">
        <v>11</v>
      </c>
      <c r="H1483" t="n">
        <v>3.1239</v>
      </c>
      <c r="I1483" t="n">
        <v>1.9</v>
      </c>
      <c r="J1483" t="n">
        <v>57.5</v>
      </c>
      <c r="K1483" t="str">
        <f>=IF(MOD(A1483,10)&lt;7,"train","test")</f>
      </c>
      <c r="L1483" s="5" t="str">
        <f>=$P$6+$P$7*D1483+$P$8*E1483+$P$9*F1483+$P$10*G1483+$P$11*H1483+$P$12*I1483</f>
      </c>
      <c r="M1483" s="5" t="str">
        <f>=(J1483-L1483)^2</f>
      </c>
    </row>
    <row r="1484">
      <c r="A1484" t="n">
        <v>218919</v>
      </c>
      <c r="B1484" t="s">
        <v>4615</v>
      </c>
      <c r="C1484" t="s">
        <v>163</v>
      </c>
      <c r="D1484" t="n">
        <v>77</v>
      </c>
      <c r="E1484" t="n">
        <v>15747</v>
      </c>
      <c r="F1484" t="n">
        <v>63</v>
      </c>
      <c r="G1484" t="n">
        <v>10</v>
      </c>
      <c r="H1484" t="n">
        <v>2.7267</v>
      </c>
      <c r="I1484" t="n">
        <v>0</v>
      </c>
      <c r="J1484" t="n">
        <v>31.4</v>
      </c>
      <c r="K1484" t="str">
        <f>=IF(MOD(A1484,10)&lt;7,"train","test")</f>
      </c>
      <c r="L1484" s="5" t="str">
        <f>=$P$6+$P$7*D1484+$P$8*E1484+$P$9*F1484+$P$10*G1484+$P$11*H1484+$P$12*I1484</f>
      </c>
      <c r="M1484" s="5" t="str">
        <f>=(J1484-L1484)^2</f>
      </c>
    </row>
    <row r="1485">
      <c r="A1485" t="n">
        <v>219198</v>
      </c>
      <c r="B1485" t="s">
        <v>4635</v>
      </c>
      <c r="C1485" t="s">
        <v>163</v>
      </c>
      <c r="D1485" t="n">
        <v>19</v>
      </c>
      <c r="E1485" t="n">
        <v>23163</v>
      </c>
      <c r="F1485" t="n">
        <v>70</v>
      </c>
      <c r="G1485" t="n">
        <v>12</v>
      </c>
      <c r="H1485" t="n">
        <v>3.2348</v>
      </c>
      <c r="I1485" t="n">
        <v>1.1</v>
      </c>
      <c r="J1485" t="n">
        <v>59.6</v>
      </c>
      <c r="K1485" t="str">
        <f>=IF(MOD(A1485,10)&lt;7,"train","test")</f>
      </c>
      <c r="L1485" s="5" t="str">
        <f>=$P$6+$P$7*D1485+$P$8*E1485+$P$9*F1485+$P$10*G1485+$P$11*H1485+$P$12*I1485</f>
      </c>
      <c r="M1485" s="5" t="str">
        <f>=(J1485-L1485)^2</f>
      </c>
    </row>
    <row r="1486">
      <c r="A1486" t="n">
        <v>219259</v>
      </c>
      <c r="B1486" t="s">
        <v>4639</v>
      </c>
      <c r="C1486" t="s">
        <v>149</v>
      </c>
      <c r="D1486" t="n">
        <v>12</v>
      </c>
      <c r="E1486" t="n">
        <v>16873</v>
      </c>
      <c r="F1486" t="n">
        <v>75</v>
      </c>
      <c r="G1486" t="n">
        <v>17</v>
      </c>
      <c r="H1486" t="n">
        <v>3.7252</v>
      </c>
      <c r="I1486" t="n">
        <v>1.9</v>
      </c>
      <c r="J1486" t="n">
        <v>54.6</v>
      </c>
      <c r="K1486" t="str">
        <f>=IF(MOD(A1486,10)&lt;7,"train","test")</f>
      </c>
      <c r="L1486" s="5" t="str">
        <f>=$P$6+$P$7*D1486+$P$8*E1486+$P$9*F1486+$P$10*G1486+$P$11*H1486+$P$12*I1486</f>
      </c>
      <c r="M1486" s="5" t="str">
        <f>=(J1486-L1486)^2</f>
      </c>
    </row>
    <row r="1487">
      <c r="A1487" t="n">
        <v>219347</v>
      </c>
      <c r="B1487" t="s">
        <v>4643</v>
      </c>
      <c r="C1487" t="s">
        <v>149</v>
      </c>
      <c r="D1487" t="n">
        <v>16</v>
      </c>
      <c r="E1487" t="n">
        <v>20243</v>
      </c>
      <c r="F1487" t="n">
        <v>84</v>
      </c>
      <c r="G1487" t="n">
        <v>12</v>
      </c>
      <c r="H1487" t="n">
        <v>3.4686</v>
      </c>
      <c r="I1487" t="n">
        <v>1.6</v>
      </c>
      <c r="J1487" t="n">
        <v>57.5</v>
      </c>
      <c r="K1487" t="str">
        <f>=IF(MOD(A1487,10)&lt;7,"train","test")</f>
      </c>
      <c r="L1487" s="5" t="str">
        <f>=$P$6+$P$7*D1487+$P$8*E1487+$P$9*F1487+$P$10*G1487+$P$11*H1487+$P$12*I1487</f>
      </c>
      <c r="M1487" s="5" t="str">
        <f>=(J1487-L1487)^2</f>
      </c>
    </row>
    <row r="1488">
      <c r="A1488" t="n">
        <v>219639</v>
      </c>
      <c r="B1488" t="s">
        <v>4663</v>
      </c>
      <c r="C1488" t="s">
        <v>163</v>
      </c>
      <c r="D1488" t="n">
        <v>47</v>
      </c>
      <c r="E1488" t="n">
        <v>15395</v>
      </c>
      <c r="F1488" t="n">
        <v>53</v>
      </c>
      <c r="G1488" t="n">
        <v>6</v>
      </c>
      <c r="H1488" t="n">
        <v>2.9509</v>
      </c>
      <c r="I1488" t="n">
        <v>2.4</v>
      </c>
      <c r="J1488" t="n">
        <v>50</v>
      </c>
      <c r="K1488" t="str">
        <f>=IF(MOD(A1488,10)&lt;7,"train","test")</f>
      </c>
      <c r="L1488" s="5" t="str">
        <f>=$P$6+$P$7*D1488+$P$8*E1488+$P$9*F1488+$P$10*G1488+$P$11*H1488+$P$12*I1488</f>
      </c>
      <c r="M1488" s="5" t="str">
        <f>=(J1488-L1488)^2</f>
      </c>
    </row>
    <row r="1489">
      <c r="A1489" t="n">
        <v>219709</v>
      </c>
      <c r="B1489" t="s">
        <v>4665</v>
      </c>
      <c r="C1489" t="s">
        <v>163</v>
      </c>
      <c r="D1489" t="n">
        <v>19</v>
      </c>
      <c r="E1489" t="n">
        <v>37558</v>
      </c>
      <c r="F1489" t="n">
        <v>84</v>
      </c>
      <c r="G1489" t="n">
        <v>12</v>
      </c>
      <c r="H1489" t="n">
        <v>3.9789</v>
      </c>
      <c r="I1489" t="n">
        <v>2.8</v>
      </c>
      <c r="J1489" t="n">
        <v>71.5</v>
      </c>
      <c r="K1489" t="str">
        <f>=IF(MOD(A1489,10)&lt;7,"train","test")</f>
      </c>
      <c r="L1489" s="5" t="str">
        <f>=$P$6+$P$7*D1489+$P$8*E1489+$P$9*F1489+$P$10*G1489+$P$11*H1489+$P$12*I1489</f>
      </c>
      <c r="M1489" s="5" t="str">
        <f>=(J1489-L1489)^2</f>
      </c>
    </row>
    <row r="1490">
      <c r="A1490" t="n">
        <v>219949</v>
      </c>
      <c r="B1490" t="s">
        <v>4677</v>
      </c>
      <c r="C1490" t="s">
        <v>163</v>
      </c>
      <c r="D1490" t="n">
        <v>33</v>
      </c>
      <c r="E1490" t="n">
        <v>17669</v>
      </c>
      <c r="F1490" t="n">
        <v>62</v>
      </c>
      <c r="G1490" t="n">
        <v>18</v>
      </c>
      <c r="H1490" t="n">
        <v>3.4615</v>
      </c>
      <c r="I1490" t="n">
        <v>1.5</v>
      </c>
      <c r="J1490" t="n">
        <v>41.6</v>
      </c>
      <c r="K1490" t="str">
        <f>=IF(MOD(A1490,10)&lt;7,"train","test")</f>
      </c>
      <c r="L1490" s="5" t="str">
        <f>=$P$6+$P$7*D1490+$P$8*E1490+$P$9*F1490+$P$10*G1490+$P$11*H1490+$P$12*I1490</f>
      </c>
      <c r="M1490" s="5" t="str">
        <f>=(J1490-L1490)^2</f>
      </c>
    </row>
    <row r="1491">
      <c r="A1491" t="n">
        <v>220598</v>
      </c>
      <c r="B1491" t="s">
        <v>4707</v>
      </c>
      <c r="C1491" t="s">
        <v>163</v>
      </c>
      <c r="D1491" t="n">
        <v>79</v>
      </c>
      <c r="E1491" t="n">
        <v>13384</v>
      </c>
      <c r="F1491" t="n">
        <v>45</v>
      </c>
      <c r="G1491" t="n">
        <v>17</v>
      </c>
      <c r="H1491" t="n">
        <v>3.0774</v>
      </c>
      <c r="I1491" t="n">
        <v>0</v>
      </c>
      <c r="J1491" t="n">
        <v>17</v>
      </c>
      <c r="K1491" t="str">
        <f>=IF(MOD(A1491,10)&lt;7,"train","test")</f>
      </c>
      <c r="L1491" s="5" t="str">
        <f>=$P$6+$P$7*D1491+$P$8*E1491+$P$9*F1491+$P$10*G1491+$P$11*H1491+$P$12*I1491</f>
      </c>
      <c r="M1491" s="5" t="str">
        <f>=(J1491-L1491)^2</f>
      </c>
    </row>
    <row r="1492">
      <c r="A1492" t="n">
        <v>220978</v>
      </c>
      <c r="B1492" t="s">
        <v>4723</v>
      </c>
      <c r="C1492" t="s">
        <v>149</v>
      </c>
      <c r="D1492" t="n">
        <v>31</v>
      </c>
      <c r="E1492" t="n">
        <v>12700</v>
      </c>
      <c r="F1492" t="n">
        <v>78</v>
      </c>
      <c r="G1492" t="n">
        <v>17</v>
      </c>
      <c r="H1492" t="n">
        <v>4.3686</v>
      </c>
      <c r="I1492" t="n">
        <v>4.4</v>
      </c>
      <c r="J1492" t="n">
        <v>54</v>
      </c>
      <c r="K1492" t="str">
        <f>=IF(MOD(A1492,10)&lt;7,"train","test")</f>
      </c>
      <c r="L1492" s="5" t="str">
        <f>=$P$6+$P$7*D1492+$P$8*E1492+$P$9*F1492+$P$10*G1492+$P$11*H1492+$P$12*I1492</f>
      </c>
      <c r="M1492" s="5" t="str">
        <f>=(J1492-L1492)^2</f>
      </c>
    </row>
    <row r="1493">
      <c r="A1493" t="n">
        <v>221519</v>
      </c>
      <c r="B1493" t="s">
        <v>4743</v>
      </c>
      <c r="C1493" t="s">
        <v>163</v>
      </c>
      <c r="D1493" t="n">
        <v>15</v>
      </c>
      <c r="E1493" t="n">
        <v>33616</v>
      </c>
      <c r="F1493" t="n">
        <v>88</v>
      </c>
      <c r="G1493" t="n">
        <v>9</v>
      </c>
      <c r="H1493" t="n">
        <v>3.2769</v>
      </c>
      <c r="I1493" t="n">
        <v>1.2</v>
      </c>
      <c r="J1493" t="n">
        <v>82.4</v>
      </c>
      <c r="K1493" t="str">
        <f>=IF(MOD(A1493,10)&lt;7,"train","test")</f>
      </c>
      <c r="L1493" s="5" t="str">
        <f>=$P$6+$P$7*D1493+$P$8*E1493+$P$9*F1493+$P$10*G1493+$P$11*H1493+$P$12*I1493</f>
      </c>
      <c r="M1493" s="5" t="str">
        <f>=(J1493-L1493)^2</f>
      </c>
    </row>
    <row r="1494">
      <c r="A1494" t="n">
        <v>221759</v>
      </c>
      <c r="B1494" t="s">
        <v>4757</v>
      </c>
      <c r="C1494" t="s">
        <v>149</v>
      </c>
      <c r="D1494" t="n">
        <v>21</v>
      </c>
      <c r="E1494" t="n">
        <v>20885</v>
      </c>
      <c r="F1494" t="n">
        <v>91</v>
      </c>
      <c r="G1494" t="n">
        <v>18</v>
      </c>
      <c r="H1494" t="n">
        <v>4.5676</v>
      </c>
      <c r="I1494" t="n">
        <v>3.7</v>
      </c>
      <c r="J1494" t="n">
        <v>73.5</v>
      </c>
      <c r="K1494" t="str">
        <f>=IF(MOD(A1494,10)&lt;7,"train","test")</f>
      </c>
      <c r="L1494" s="5" t="str">
        <f>=$P$6+$P$7*D1494+$P$8*E1494+$P$9*F1494+$P$10*G1494+$P$11*H1494+$P$12*I1494</f>
      </c>
      <c r="M1494" s="5" t="str">
        <f>=(J1494-L1494)^2</f>
      </c>
    </row>
    <row r="1495">
      <c r="A1495" t="n">
        <v>221768</v>
      </c>
      <c r="B1495" t="s">
        <v>4758</v>
      </c>
      <c r="C1495" t="s">
        <v>149</v>
      </c>
      <c r="D1495" t="n">
        <v>34</v>
      </c>
      <c r="E1495" t="n">
        <v>11151</v>
      </c>
      <c r="F1495" t="n">
        <v>73</v>
      </c>
      <c r="G1495" t="n">
        <v>15</v>
      </c>
      <c r="H1495" t="n">
        <v>3.9098</v>
      </c>
      <c r="I1495" t="n">
        <v>1.3</v>
      </c>
      <c r="J1495" t="n">
        <v>54.8</v>
      </c>
      <c r="K1495" t="str">
        <f>=IF(MOD(A1495,10)&lt;7,"train","test")</f>
      </c>
      <c r="L1495" s="5" t="str">
        <f>=$P$6+$P$7*D1495+$P$8*E1495+$P$9*F1495+$P$10*G1495+$P$11*H1495+$P$12*I1495</f>
      </c>
      <c r="M1495" s="5" t="str">
        <f>=(J1495-L1495)^2</f>
      </c>
    </row>
    <row r="1496">
      <c r="A1496" t="n">
        <v>221838</v>
      </c>
      <c r="B1496" t="s">
        <v>4761</v>
      </c>
      <c r="C1496" t="s">
        <v>149</v>
      </c>
      <c r="D1496" t="n">
        <v>52</v>
      </c>
      <c r="E1496" t="n">
        <v>9231</v>
      </c>
      <c r="F1496" t="n">
        <v>60</v>
      </c>
      <c r="G1496" t="n">
        <v>13</v>
      </c>
      <c r="H1496" t="n">
        <v>3.9999</v>
      </c>
      <c r="I1496" t="n">
        <v>0.8</v>
      </c>
      <c r="J1496" t="n">
        <v>33.5</v>
      </c>
      <c r="K1496" t="str">
        <f>=IF(MOD(A1496,10)&lt;7,"train","test")</f>
      </c>
      <c r="L1496" s="5" t="str">
        <f>=$P$6+$P$7*D1496+$P$8*E1496+$P$9*F1496+$P$10*G1496+$P$11*H1496+$P$12*I1496</f>
      </c>
      <c r="M1496" s="5" t="str">
        <f>=(J1496-L1496)^2</f>
      </c>
    </row>
    <row r="1497">
      <c r="A1497" t="n">
        <v>221847</v>
      </c>
      <c r="B1497" t="s">
        <v>4762</v>
      </c>
      <c r="C1497" t="s">
        <v>149</v>
      </c>
      <c r="D1497" t="n">
        <v>31</v>
      </c>
      <c r="E1497" t="n">
        <v>15138</v>
      </c>
      <c r="F1497" t="n">
        <v>77</v>
      </c>
      <c r="G1497" t="n">
        <v>16</v>
      </c>
      <c r="H1497" t="n">
        <v>4.0375</v>
      </c>
      <c r="I1497" t="n">
        <v>2.5</v>
      </c>
      <c r="J1497" t="n">
        <v>54.2</v>
      </c>
      <c r="K1497" t="str">
        <f>=IF(MOD(A1497,10)&lt;7,"train","test")</f>
      </c>
      <c r="L1497" s="5" t="str">
        <f>=$P$6+$P$7*D1497+$P$8*E1497+$P$9*F1497+$P$10*G1497+$P$11*H1497+$P$12*I1497</f>
      </c>
      <c r="M1497" s="5" t="str">
        <f>=(J1497-L1497)^2</f>
      </c>
    </row>
    <row r="1498">
      <c r="A1498" t="n">
        <v>221999</v>
      </c>
      <c r="B1498" t="s">
        <v>4769</v>
      </c>
      <c r="C1498" t="s">
        <v>163</v>
      </c>
      <c r="D1498" t="n">
        <v>19</v>
      </c>
      <c r="E1498" t="n">
        <v>26689</v>
      </c>
      <c r="F1498" t="n">
        <v>96</v>
      </c>
      <c r="G1498" t="n">
        <v>7</v>
      </c>
      <c r="H1498" t="n">
        <v>4.1671</v>
      </c>
      <c r="I1498" t="n">
        <v>17.5</v>
      </c>
      <c r="J1498" t="n">
        <v>92.7</v>
      </c>
      <c r="K1498" t="str">
        <f>=IF(MOD(A1498,10)&lt;7,"train","test")</f>
      </c>
      <c r="L1498" s="5" t="str">
        <f>=$P$6+$P$7*D1498+$P$8*E1498+$P$9*F1498+$P$10*G1498+$P$11*H1498+$P$12*I1498</f>
      </c>
      <c r="M1498" s="5" t="str">
        <f>=(J1498-L1498)^2</f>
      </c>
    </row>
    <row r="1499">
      <c r="A1499" t="n">
        <v>222178</v>
      </c>
      <c r="B1499" t="s">
        <v>4773</v>
      </c>
      <c r="C1499" t="s">
        <v>163</v>
      </c>
      <c r="D1499" t="n">
        <v>22</v>
      </c>
      <c r="E1499" t="n">
        <v>28311</v>
      </c>
      <c r="F1499" t="n">
        <v>80</v>
      </c>
      <c r="G1499" t="n">
        <v>13</v>
      </c>
      <c r="H1499" t="n">
        <v>3.7607</v>
      </c>
      <c r="I1499" t="n">
        <v>2</v>
      </c>
      <c r="J1499" t="n">
        <v>60.2</v>
      </c>
      <c r="K1499" t="str">
        <f>=IF(MOD(A1499,10)&lt;7,"train","test")</f>
      </c>
      <c r="L1499" s="5" t="str">
        <f>=$P$6+$P$7*D1499+$P$8*E1499+$P$9*F1499+$P$10*G1499+$P$11*H1499+$P$12*I1499</f>
      </c>
      <c r="M1499" s="5" t="str">
        <f>=(J1499-L1499)^2</f>
      </c>
    </row>
    <row r="1500">
      <c r="A1500" t="n">
        <v>224147</v>
      </c>
      <c r="B1500" t="s">
        <v>4821</v>
      </c>
      <c r="C1500" t="s">
        <v>149</v>
      </c>
      <c r="D1500" t="n">
        <v>40</v>
      </c>
      <c r="E1500" t="n">
        <v>14991</v>
      </c>
      <c r="F1500" t="n">
        <v>58</v>
      </c>
      <c r="G1500" t="n">
        <v>18</v>
      </c>
      <c r="H1500" t="n">
        <v>4.1358</v>
      </c>
      <c r="I1500" t="n">
        <v>2.7</v>
      </c>
      <c r="J1500" t="n">
        <v>33.7</v>
      </c>
      <c r="K1500" t="str">
        <f>=IF(MOD(A1500,10)&lt;7,"train","test")</f>
      </c>
      <c r="L1500" s="5" t="str">
        <f>=$P$6+$P$7*D1500+$P$8*E1500+$P$9*F1500+$P$10*G1500+$P$11*H1500+$P$12*I1500</f>
      </c>
      <c r="M1500" s="5" t="str">
        <f>=(J1500-L1500)^2</f>
      </c>
    </row>
    <row r="1501">
      <c r="A1501" t="n">
        <v>224527</v>
      </c>
      <c r="B1501" t="s">
        <v>4831</v>
      </c>
      <c r="C1501" t="s">
        <v>163</v>
      </c>
      <c r="D1501" t="n">
        <v>31</v>
      </c>
      <c r="E1501" t="n">
        <v>24388</v>
      </c>
      <c r="F1501" t="n">
        <v>69</v>
      </c>
      <c r="G1501" t="n">
        <v>15</v>
      </c>
      <c r="H1501" t="n">
        <v>3.286</v>
      </c>
      <c r="I1501" t="n">
        <v>1.4</v>
      </c>
      <c r="J1501" t="n">
        <v>48</v>
      </c>
      <c r="K1501" t="str">
        <f>=IF(MOD(A1501,10)&lt;7,"train","test")</f>
      </c>
      <c r="L1501" s="5" t="str">
        <f>=$P$6+$P$7*D1501+$P$8*E1501+$P$9*F1501+$P$10*G1501+$P$11*H1501+$P$12*I1501</f>
      </c>
      <c r="M1501" s="5" t="str">
        <f>=(J1501-L1501)^2</f>
      </c>
    </row>
    <row r="1502">
      <c r="A1502" t="n">
        <v>225247</v>
      </c>
      <c r="B1502" t="s">
        <v>4853</v>
      </c>
      <c r="C1502" t="s">
        <v>163</v>
      </c>
      <c r="D1502" t="n">
        <v>38</v>
      </c>
      <c r="E1502" t="n">
        <v>21321</v>
      </c>
      <c r="F1502" t="n">
        <v>65</v>
      </c>
      <c r="G1502" t="n">
        <v>15</v>
      </c>
      <c r="H1502" t="n">
        <v>3.2801</v>
      </c>
      <c r="I1502" t="n">
        <v>1.2</v>
      </c>
      <c r="J1502" t="n">
        <v>49.6</v>
      </c>
      <c r="K1502" t="str">
        <f>=IF(MOD(A1502,10)&lt;7,"train","test")</f>
      </c>
      <c r="L1502" s="5" t="str">
        <f>=$P$6+$P$7*D1502+$P$8*E1502+$P$9*F1502+$P$10*G1502+$P$11*H1502+$P$12*I1502</f>
      </c>
      <c r="M1502" s="5" t="str">
        <f>=(J1502-L1502)^2</f>
      </c>
    </row>
    <row r="1503">
      <c r="A1503" t="n">
        <v>225399</v>
      </c>
      <c r="B1503" t="s">
        <v>4856</v>
      </c>
      <c r="C1503" t="s">
        <v>163</v>
      </c>
      <c r="D1503" t="n">
        <v>54</v>
      </c>
      <c r="E1503" t="n">
        <v>20530</v>
      </c>
      <c r="F1503" t="n">
        <v>69</v>
      </c>
      <c r="G1503" t="n">
        <v>18</v>
      </c>
      <c r="H1503" t="n">
        <v>3.7368</v>
      </c>
      <c r="I1503" t="n">
        <v>6.2</v>
      </c>
      <c r="J1503" t="n">
        <v>49.8</v>
      </c>
      <c r="K1503" t="str">
        <f>=IF(MOD(A1503,10)&lt;7,"train","test")</f>
      </c>
      <c r="L1503" s="5" t="str">
        <f>=$P$6+$P$7*D1503+$P$8*E1503+$P$9*F1503+$P$10*G1503+$P$11*H1503+$P$12*I1503</f>
      </c>
      <c r="M1503" s="5" t="str">
        <f>=(J1503-L1503)^2</f>
      </c>
    </row>
    <row r="1504">
      <c r="A1504" t="n">
        <v>225548</v>
      </c>
      <c r="B1504" t="s">
        <v>4865</v>
      </c>
      <c r="C1504" t="s">
        <v>163</v>
      </c>
      <c r="D1504" t="n">
        <v>42</v>
      </c>
      <c r="E1504" t="n">
        <v>25768</v>
      </c>
      <c r="F1504" t="n">
        <v>55</v>
      </c>
      <c r="G1504" t="n">
        <v>10</v>
      </c>
      <c r="H1504" t="n">
        <v>2.9741</v>
      </c>
      <c r="I1504" t="n">
        <v>0.9</v>
      </c>
      <c r="J1504" t="n">
        <v>31.1</v>
      </c>
      <c r="K1504" t="str">
        <f>=IF(MOD(A1504,10)&lt;7,"train","test")</f>
      </c>
      <c r="L1504" s="5" t="str">
        <f>=$P$6+$P$7*D1504+$P$8*E1504+$P$9*F1504+$P$10*G1504+$P$11*H1504+$P$12*I1504</f>
      </c>
      <c r="M1504" s="5" t="str">
        <f>=(J1504-L1504)^2</f>
      </c>
    </row>
    <row r="1505">
      <c r="A1505" t="n">
        <v>225627</v>
      </c>
      <c r="B1505" t="s">
        <v>4868</v>
      </c>
      <c r="C1505" t="s">
        <v>163</v>
      </c>
      <c r="D1505" t="n">
        <v>43</v>
      </c>
      <c r="E1505" t="n">
        <v>21246</v>
      </c>
      <c r="F1505" t="n">
        <v>72</v>
      </c>
      <c r="G1505" t="n">
        <v>12</v>
      </c>
      <c r="H1505" t="n">
        <v>3.9479</v>
      </c>
      <c r="I1505" t="n">
        <v>2.3</v>
      </c>
      <c r="J1505" t="n">
        <v>52.5</v>
      </c>
      <c r="K1505" t="str">
        <f>=IF(MOD(A1505,10)&lt;7,"train","test")</f>
      </c>
      <c r="L1505" s="5" t="str">
        <f>=$P$6+$P$7*D1505+$P$8*E1505+$P$9*F1505+$P$10*G1505+$P$11*H1505+$P$12*I1505</f>
      </c>
      <c r="M1505" s="5" t="str">
        <f>=(J1505-L1505)^2</f>
      </c>
    </row>
    <row r="1506">
      <c r="A1506" t="n">
        <v>226587</v>
      </c>
      <c r="B1506" t="s">
        <v>4896</v>
      </c>
      <c r="C1506" t="s">
        <v>163</v>
      </c>
      <c r="D1506" t="n">
        <v>45</v>
      </c>
      <c r="E1506" t="n">
        <v>20817</v>
      </c>
      <c r="F1506" t="n">
        <v>65</v>
      </c>
      <c r="G1506" t="n">
        <v>13</v>
      </c>
      <c r="H1506" t="n">
        <v>3.2</v>
      </c>
      <c r="I1506" t="n">
        <v>3.8</v>
      </c>
      <c r="J1506" t="n">
        <v>38.6</v>
      </c>
      <c r="K1506" t="str">
        <f>=IF(MOD(A1506,10)&lt;7,"train","test")</f>
      </c>
      <c r="L1506" s="5" t="str">
        <f>=$P$6+$P$7*D1506+$P$8*E1506+$P$9*F1506+$P$10*G1506+$P$11*H1506+$P$12*I1506</f>
      </c>
      <c r="M1506" s="5" t="str">
        <f>=(J1506-L1506)^2</f>
      </c>
    </row>
    <row r="1507">
      <c r="A1507" t="n">
        <v>227368</v>
      </c>
      <c r="B1507" t="s">
        <v>4921</v>
      </c>
      <c r="C1507" t="s">
        <v>149</v>
      </c>
      <c r="D1507" t="n">
        <v>64</v>
      </c>
      <c r="E1507" t="n">
        <v>6978</v>
      </c>
      <c r="F1507" t="n">
        <v>79</v>
      </c>
      <c r="G1507" t="n">
        <v>19</v>
      </c>
      <c r="H1507" t="n">
        <v>4.6742</v>
      </c>
      <c r="I1507" t="n">
        <v>1</v>
      </c>
      <c r="J1507" t="n">
        <v>49.3</v>
      </c>
      <c r="K1507" t="str">
        <f>=IF(MOD(A1507,10)&lt;7,"train","test")</f>
      </c>
      <c r="L1507" s="5" t="str">
        <f>=$P$6+$P$7*D1507+$P$8*E1507+$P$9*F1507+$P$10*G1507+$P$11*H1507+$P$12*I1507</f>
      </c>
      <c r="M1507" s="5" t="str">
        <f>=(J1507-L1507)^2</f>
      </c>
    </row>
    <row r="1508">
      <c r="A1508" t="n">
        <v>227429</v>
      </c>
      <c r="B1508" t="s">
        <v>4928</v>
      </c>
      <c r="C1508" t="s">
        <v>163</v>
      </c>
      <c r="D1508" t="n">
        <v>70</v>
      </c>
      <c r="E1508" t="n">
        <v>18118</v>
      </c>
      <c r="F1508" t="n">
        <v>56</v>
      </c>
      <c r="G1508" t="n">
        <v>20</v>
      </c>
      <c r="H1508" t="n">
        <v>3.0927</v>
      </c>
      <c r="I1508" t="n">
        <v>1.1</v>
      </c>
      <c r="J1508" t="n">
        <v>38.1</v>
      </c>
      <c r="K1508" t="str">
        <f>=IF(MOD(A1508,10)&lt;7,"train","test")</f>
      </c>
      <c r="L1508" s="5" t="str">
        <f>=$P$6+$P$7*D1508+$P$8*E1508+$P$9*F1508+$P$10*G1508+$P$11*H1508+$P$12*I1508</f>
      </c>
      <c r="M1508" s="5" t="str">
        <f>=(J1508-L1508)^2</f>
      </c>
    </row>
    <row r="1509">
      <c r="A1509" t="n">
        <v>227757</v>
      </c>
      <c r="B1509" t="s">
        <v>4934</v>
      </c>
      <c r="C1509" t="s">
        <v>163</v>
      </c>
      <c r="D1509" t="n">
        <v>16</v>
      </c>
      <c r="E1509" t="n">
        <v>20587</v>
      </c>
      <c r="F1509" t="n">
        <v>98</v>
      </c>
      <c r="G1509" t="n">
        <v>6</v>
      </c>
      <c r="H1509" t="n">
        <v>3.9631</v>
      </c>
      <c r="I1509" t="n">
        <v>28.6</v>
      </c>
      <c r="J1509" t="n">
        <v>95.7</v>
      </c>
      <c r="K1509" t="str">
        <f>=IF(MOD(A1509,10)&lt;7,"train","test")</f>
      </c>
      <c r="L1509" s="5" t="str">
        <f>=$P$6+$P$7*D1509+$P$8*E1509+$P$9*F1509+$P$10*G1509+$P$11*H1509+$P$12*I1509</f>
      </c>
      <c r="M1509" s="5" t="str">
        <f>=(J1509-L1509)^2</f>
      </c>
    </row>
    <row r="1510">
      <c r="A1510" t="n">
        <v>228149</v>
      </c>
      <c r="B1510" t="s">
        <v>4943</v>
      </c>
      <c r="C1510" t="s">
        <v>163</v>
      </c>
      <c r="D1510" t="n">
        <v>42</v>
      </c>
      <c r="E1510" t="n">
        <v>20562</v>
      </c>
      <c r="F1510" t="n">
        <v>67</v>
      </c>
      <c r="G1510" t="n">
        <v>10</v>
      </c>
      <c r="H1510" t="n">
        <v>3.5802</v>
      </c>
      <c r="I1510" t="n">
        <v>2.7</v>
      </c>
      <c r="J1510" t="n">
        <v>58.8</v>
      </c>
      <c r="K1510" t="str">
        <f>=IF(MOD(A1510,10)&lt;7,"train","test")</f>
      </c>
      <c r="L1510" s="5" t="str">
        <f>=$P$6+$P$7*D1510+$P$8*E1510+$P$9*F1510+$P$10*G1510+$P$11*H1510+$P$12*I1510</f>
      </c>
      <c r="M1510" s="5" t="str">
        <f>=(J1510-L1510)^2</f>
      </c>
    </row>
    <row r="1511">
      <c r="A1511" t="n">
        <v>228459</v>
      </c>
      <c r="B1511" t="s">
        <v>4961</v>
      </c>
      <c r="C1511" t="s">
        <v>149</v>
      </c>
      <c r="D1511" t="n">
        <v>36</v>
      </c>
      <c r="E1511" t="n">
        <v>15307</v>
      </c>
      <c r="F1511" t="n">
        <v>78</v>
      </c>
      <c r="G1511" t="n">
        <v>21</v>
      </c>
      <c r="H1511" t="n">
        <v>4.6199</v>
      </c>
      <c r="I1511" t="n">
        <v>2.7</v>
      </c>
      <c r="J1511" t="n">
        <v>56.2</v>
      </c>
      <c r="K1511" t="str">
        <f>=IF(MOD(A1511,10)&lt;7,"train","test")</f>
      </c>
      <c r="L1511" s="5" t="str">
        <f>=$P$6+$P$7*D1511+$P$8*E1511+$P$9*F1511+$P$10*G1511+$P$11*H1511+$P$12*I1511</f>
      </c>
      <c r="M1511" s="5" t="str">
        <f>=(J1511-L1511)^2</f>
      </c>
    </row>
    <row r="1512">
      <c r="A1512" t="n">
        <v>228468</v>
      </c>
      <c r="B1512" t="s">
        <v>4962</v>
      </c>
      <c r="C1512" t="s">
        <v>163</v>
      </c>
      <c r="D1512" t="n">
        <v>39</v>
      </c>
      <c r="E1512" t="n">
        <v>20198</v>
      </c>
      <c r="F1512" t="n">
        <v>70</v>
      </c>
      <c r="G1512" t="n">
        <v>12</v>
      </c>
      <c r="H1512" t="n">
        <v>2.96</v>
      </c>
      <c r="I1512" t="n">
        <v>6.5</v>
      </c>
      <c r="J1512" t="n">
        <v>38.8</v>
      </c>
      <c r="K1512" t="str">
        <f>=IF(MOD(A1512,10)&lt;7,"train","test")</f>
      </c>
      <c r="L1512" s="5" t="str">
        <f>=$P$6+$P$7*D1512+$P$8*E1512+$P$9*F1512+$P$10*G1512+$P$11*H1512+$P$12*I1512</f>
      </c>
      <c r="M1512" s="5" t="str">
        <f>=(J1512-L1512)^2</f>
      </c>
    </row>
    <row r="1513">
      <c r="A1513" t="n">
        <v>228529</v>
      </c>
      <c r="B1513" t="s">
        <v>4967</v>
      </c>
      <c r="C1513" t="s">
        <v>149</v>
      </c>
      <c r="D1513" t="n">
        <v>37</v>
      </c>
      <c r="E1513" t="n">
        <v>15363</v>
      </c>
      <c r="F1513" t="n">
        <v>74</v>
      </c>
      <c r="G1513" t="n">
        <v>18</v>
      </c>
      <c r="H1513" t="n">
        <v>4.2417</v>
      </c>
      <c r="I1513" t="n">
        <v>1.1</v>
      </c>
      <c r="J1513" t="n">
        <v>51.2</v>
      </c>
      <c r="K1513" t="str">
        <f>=IF(MOD(A1513,10)&lt;7,"train","test")</f>
      </c>
      <c r="L1513" s="5" t="str">
        <f>=$P$6+$P$7*D1513+$P$8*E1513+$P$9*F1513+$P$10*G1513+$P$11*H1513+$P$12*I1513</f>
      </c>
      <c r="M1513" s="5" t="str">
        <f>=(J1513-L1513)^2</f>
      </c>
    </row>
    <row r="1514">
      <c r="A1514" t="n">
        <v>228769</v>
      </c>
      <c r="B1514" t="s">
        <v>4980</v>
      </c>
      <c r="C1514" t="s">
        <v>149</v>
      </c>
      <c r="D1514" t="n">
        <v>40</v>
      </c>
      <c r="E1514" t="n">
        <v>14956</v>
      </c>
      <c r="F1514" t="n">
        <v>73</v>
      </c>
      <c r="G1514" t="n">
        <v>23</v>
      </c>
      <c r="H1514" t="n">
        <v>4.7363</v>
      </c>
      <c r="I1514" t="n">
        <v>13.4</v>
      </c>
      <c r="J1514" t="n">
        <v>56.5</v>
      </c>
      <c r="K1514" t="str">
        <f>=IF(MOD(A1514,10)&lt;7,"train","test")</f>
      </c>
      <c r="L1514" s="5" t="str">
        <f>=$P$6+$P$7*D1514+$P$8*E1514+$P$9*F1514+$P$10*G1514+$P$11*H1514+$P$12*I1514</f>
      </c>
      <c r="M1514" s="5" t="str">
        <f>=(J1514-L1514)^2</f>
      </c>
    </row>
    <row r="1515">
      <c r="A1515" t="n">
        <v>228778</v>
      </c>
      <c r="B1515" t="s">
        <v>4981</v>
      </c>
      <c r="C1515" t="s">
        <v>149</v>
      </c>
      <c r="D1515" t="n">
        <v>25</v>
      </c>
      <c r="E1515" t="n">
        <v>18036</v>
      </c>
      <c r="F1515" t="n">
        <v>96</v>
      </c>
      <c r="G1515" t="n">
        <v>18</v>
      </c>
      <c r="H1515" t="n">
        <v>4.7459</v>
      </c>
      <c r="I1515" t="n">
        <v>23.9</v>
      </c>
      <c r="J1515" t="n">
        <v>87.6</v>
      </c>
      <c r="K1515" t="str">
        <f>=IF(MOD(A1515,10)&lt;7,"train","test")</f>
      </c>
      <c r="L1515" s="5" t="str">
        <f>=$P$6+$P$7*D1515+$P$8*E1515+$P$9*F1515+$P$10*G1515+$P$11*H1515+$P$12*I1515</f>
      </c>
      <c r="M1515" s="5" t="str">
        <f>=(J1515-L1515)^2</f>
      </c>
    </row>
    <row r="1516">
      <c r="A1516" t="n">
        <v>228787</v>
      </c>
      <c r="B1516" t="s">
        <v>4982</v>
      </c>
      <c r="C1516" t="s">
        <v>149</v>
      </c>
      <c r="D1516" t="n">
        <v>30</v>
      </c>
      <c r="E1516" t="n">
        <v>13464</v>
      </c>
      <c r="F1516" t="n">
        <v>88</v>
      </c>
      <c r="G1516" t="n">
        <v>27</v>
      </c>
      <c r="H1516" t="n">
        <v>4.5355</v>
      </c>
      <c r="I1516" t="n">
        <v>40.5</v>
      </c>
      <c r="J1516" t="n">
        <v>70.8</v>
      </c>
      <c r="K1516" t="str">
        <f>=IF(MOD(A1516,10)&lt;7,"train","test")</f>
      </c>
      <c r="L1516" s="5" t="str">
        <f>=$P$6+$P$7*D1516+$P$8*E1516+$P$9*F1516+$P$10*G1516+$P$11*H1516+$P$12*I1516</f>
      </c>
      <c r="M1516" s="5" t="str">
        <f>=(J1516-L1516)^2</f>
      </c>
    </row>
    <row r="1517">
      <c r="A1517" t="n">
        <v>229018</v>
      </c>
      <c r="B1517" t="s">
        <v>4992</v>
      </c>
      <c r="C1517" t="s">
        <v>149</v>
      </c>
      <c r="D1517" t="n">
        <v>36</v>
      </c>
      <c r="E1517" t="n">
        <v>10143</v>
      </c>
      <c r="F1517" t="n">
        <v>61</v>
      </c>
      <c r="G1517" t="n">
        <v>20</v>
      </c>
      <c r="H1517" t="n">
        <v>3.8725</v>
      </c>
      <c r="I1517" t="n">
        <v>2.2</v>
      </c>
      <c r="J1517" t="n">
        <v>43</v>
      </c>
      <c r="K1517" t="str">
        <f>=IF(MOD(A1517,10)&lt;7,"train","test")</f>
      </c>
      <c r="L1517" s="5" t="str">
        <f>=$P$6+$P$7*D1517+$P$8*E1517+$P$9*F1517+$P$10*G1517+$P$11*H1517+$P$12*I1517</f>
      </c>
      <c r="M1517" s="5" t="str">
        <f>=(J1517-L1517)^2</f>
      </c>
    </row>
    <row r="1518">
      <c r="A1518" t="n">
        <v>229027</v>
      </c>
      <c r="B1518" t="s">
        <v>4993</v>
      </c>
      <c r="C1518" t="s">
        <v>149</v>
      </c>
      <c r="D1518" t="n">
        <v>42</v>
      </c>
      <c r="E1518" t="n">
        <v>10831</v>
      </c>
      <c r="F1518" t="n">
        <v>79</v>
      </c>
      <c r="G1518" t="n">
        <v>25</v>
      </c>
      <c r="H1518" t="n">
        <v>4.588</v>
      </c>
      <c r="I1518" t="n">
        <v>5.5</v>
      </c>
      <c r="J1518" t="n">
        <v>51.2</v>
      </c>
      <c r="K1518" t="str">
        <f>=IF(MOD(A1518,10)&lt;7,"train","test")</f>
      </c>
      <c r="L1518" s="5" t="str">
        <f>=$P$6+$P$7*D1518+$P$8*E1518+$P$9*F1518+$P$10*G1518+$P$11*H1518+$P$12*I1518</f>
      </c>
      <c r="M1518" s="5" t="str">
        <f>=(J1518-L1518)^2</f>
      </c>
    </row>
    <row r="1519">
      <c r="A1519" t="n">
        <v>229179</v>
      </c>
      <c r="B1519" t="s">
        <v>4997</v>
      </c>
      <c r="C1519" t="s">
        <v>149</v>
      </c>
      <c r="D1519" t="n">
        <v>40</v>
      </c>
      <c r="E1519" t="n">
        <v>10763</v>
      </c>
      <c r="F1519" t="n">
        <v>74</v>
      </c>
      <c r="G1519" t="n">
        <v>17</v>
      </c>
      <c r="H1519" t="n">
        <v>4.2973</v>
      </c>
      <c r="I1519" t="n">
        <v>9.2</v>
      </c>
      <c r="J1519" t="n">
        <v>44.2</v>
      </c>
      <c r="K1519" t="str">
        <f>=IF(MOD(A1519,10)&lt;7,"train","test")</f>
      </c>
      <c r="L1519" s="5" t="str">
        <f>=$P$6+$P$7*D1519+$P$8*E1519+$P$9*F1519+$P$10*G1519+$P$11*H1519+$P$12*I1519</f>
      </c>
      <c r="M1519" s="5" t="str">
        <f>=(J1519-L1519)^2</f>
      </c>
    </row>
    <row r="1520">
      <c r="A1520" t="n">
        <v>229267</v>
      </c>
      <c r="B1520" t="s">
        <v>4998</v>
      </c>
      <c r="C1520" t="s">
        <v>163</v>
      </c>
      <c r="D1520" t="n">
        <v>16</v>
      </c>
      <c r="E1520" t="n">
        <v>32264</v>
      </c>
      <c r="F1520" t="n">
        <v>92</v>
      </c>
      <c r="G1520" t="n">
        <v>9</v>
      </c>
      <c r="H1520" t="n">
        <v>3.4412</v>
      </c>
      <c r="I1520" t="n">
        <v>7.7</v>
      </c>
      <c r="J1520" t="n">
        <v>81.9</v>
      </c>
      <c r="K1520" t="str">
        <f>=IF(MOD(A1520,10)&lt;7,"train","test")</f>
      </c>
      <c r="L1520" s="5" t="str">
        <f>=$P$6+$P$7*D1520+$P$8*E1520+$P$9*F1520+$P$10*G1520+$P$11*H1520+$P$12*I1520</f>
      </c>
      <c r="M1520" s="5" t="str">
        <f>=(J1520-L1520)^2</f>
      </c>
    </row>
    <row r="1521">
      <c r="A1521" t="n">
        <v>229887</v>
      </c>
      <c r="B1521" t="s">
        <v>5018</v>
      </c>
      <c r="C1521" t="s">
        <v>163</v>
      </c>
      <c r="D1521" t="n">
        <v>77</v>
      </c>
      <c r="E1521" t="n">
        <v>10290</v>
      </c>
      <c r="F1521" t="n">
        <v>32</v>
      </c>
      <c r="G1521" t="n">
        <v>18</v>
      </c>
      <c r="H1521" t="n">
        <v>2.902</v>
      </c>
      <c r="I1521" t="n">
        <v>0.1</v>
      </c>
      <c r="J1521" t="n">
        <v>20</v>
      </c>
      <c r="K1521" t="str">
        <f>=IF(MOD(A1521,10)&lt;7,"train","test")</f>
      </c>
      <c r="L1521" s="5" t="str">
        <f>=$P$6+$P$7*D1521+$P$8*E1521+$P$9*F1521+$P$10*G1521+$P$11*H1521+$P$12*I1521</f>
      </c>
      <c r="M1521" s="5" t="str">
        <f>=(J1521-L1521)^2</f>
      </c>
    </row>
    <row r="1522">
      <c r="A1522" t="n">
        <v>230038</v>
      </c>
      <c r="B1522" t="s">
        <v>5022</v>
      </c>
      <c r="C1522" t="s">
        <v>163</v>
      </c>
      <c r="D1522" t="n">
        <v>32</v>
      </c>
      <c r="E1522" t="n">
        <v>14643</v>
      </c>
      <c r="F1522" t="n">
        <v>89</v>
      </c>
      <c r="G1522" t="n">
        <v>21</v>
      </c>
      <c r="H1522" t="n">
        <v>4.6153</v>
      </c>
      <c r="I1522" t="n">
        <v>1.6</v>
      </c>
      <c r="J1522" t="n">
        <v>82.2</v>
      </c>
      <c r="K1522" t="str">
        <f>=IF(MOD(A1522,10)&lt;7,"train","test")</f>
      </c>
      <c r="L1522" s="5" t="str">
        <f>=$P$6+$P$7*D1522+$P$8*E1522+$P$9*F1522+$P$10*G1522+$P$11*H1522+$P$12*I1522</f>
      </c>
      <c r="M1522" s="5" t="str">
        <f>=(J1522-L1522)^2</f>
      </c>
    </row>
    <row r="1523">
      <c r="A1523" t="n">
        <v>230047</v>
      </c>
      <c r="B1523" t="s">
        <v>5024</v>
      </c>
      <c r="C1523" t="s">
        <v>163</v>
      </c>
      <c r="D1523" t="n">
        <v>30</v>
      </c>
      <c r="E1523" t="n">
        <v>17887</v>
      </c>
      <c r="F1523" t="n">
        <v>67</v>
      </c>
      <c r="G1523" t="n">
        <v>16</v>
      </c>
      <c r="H1523" t="n">
        <v>3.5235</v>
      </c>
      <c r="I1523" t="n">
        <v>6.5</v>
      </c>
      <c r="J1523" t="n">
        <v>47.8</v>
      </c>
      <c r="K1523" t="str">
        <f>=IF(MOD(A1523,10)&lt;7,"train","test")</f>
      </c>
      <c r="L1523" s="5" t="str">
        <f>=$P$6+$P$7*D1523+$P$8*E1523+$P$9*F1523+$P$10*G1523+$P$11*H1523+$P$12*I1523</f>
      </c>
      <c r="M1523" s="5" t="str">
        <f>=(J1523-L1523)^2</f>
      </c>
    </row>
    <row r="1524">
      <c r="A1524" t="n">
        <v>230728</v>
      </c>
      <c r="B1524" t="s">
        <v>5048</v>
      </c>
      <c r="C1524" t="s">
        <v>149</v>
      </c>
      <c r="D1524" t="n">
        <v>26</v>
      </c>
      <c r="E1524" t="n">
        <v>15825</v>
      </c>
      <c r="F1524" t="n">
        <v>74</v>
      </c>
      <c r="G1524" t="n">
        <v>19</v>
      </c>
      <c r="H1524" t="n">
        <v>4.5236</v>
      </c>
      <c r="I1524" t="n">
        <v>0.9</v>
      </c>
      <c r="J1524" t="n">
        <v>55.4</v>
      </c>
      <c r="K1524" t="str">
        <f>=IF(MOD(A1524,10)&lt;7,"train","test")</f>
      </c>
      <c r="L1524" s="5" t="str">
        <f>=$P$6+$P$7*D1524+$P$8*E1524+$P$9*F1524+$P$10*G1524+$P$11*H1524+$P$12*I1524</f>
      </c>
      <c r="M1524" s="5" t="str">
        <f>=(J1524-L1524)^2</f>
      </c>
    </row>
    <row r="1525">
      <c r="A1525" t="n">
        <v>230737</v>
      </c>
      <c r="B1525" t="s">
        <v>5049</v>
      </c>
      <c r="C1525" t="s">
        <v>149</v>
      </c>
      <c r="D1525" t="n">
        <v>23</v>
      </c>
      <c r="E1525" t="n">
        <v>8650</v>
      </c>
      <c r="F1525" t="n">
        <v>70</v>
      </c>
      <c r="G1525" t="n">
        <v>28</v>
      </c>
      <c r="H1525" t="n">
        <v>4.7364</v>
      </c>
      <c r="I1525" t="n">
        <v>1.3</v>
      </c>
      <c r="J1525" t="n">
        <v>37</v>
      </c>
      <c r="K1525" t="str">
        <f>=IF(MOD(A1525,10)&lt;7,"train","test")</f>
      </c>
      <c r="L1525" s="5" t="str">
        <f>=$P$6+$P$7*D1525+$P$8*E1525+$P$9*F1525+$P$10*G1525+$P$11*H1525+$P$12*I1525</f>
      </c>
      <c r="M1525" s="5" t="str">
        <f>=(J1525-L1525)^2</f>
      </c>
    </row>
    <row r="1526">
      <c r="A1526" t="n">
        <v>230807</v>
      </c>
      <c r="B1526" t="s">
        <v>5054</v>
      </c>
      <c r="C1526" t="s">
        <v>163</v>
      </c>
      <c r="D1526" t="n">
        <v>25</v>
      </c>
      <c r="E1526" t="n">
        <v>28156</v>
      </c>
      <c r="F1526" t="n">
        <v>76</v>
      </c>
      <c r="G1526" t="n">
        <v>8</v>
      </c>
      <c r="H1526" t="n">
        <v>3.1758</v>
      </c>
      <c r="I1526" t="n">
        <v>2.5</v>
      </c>
      <c r="J1526" t="n">
        <v>69.4</v>
      </c>
      <c r="K1526" t="str">
        <f>=IF(MOD(A1526,10)&lt;7,"train","test")</f>
      </c>
      <c r="L1526" s="5" t="str">
        <f>=$P$6+$P$7*D1526+$P$8*E1526+$P$9*F1526+$P$10*G1526+$P$11*H1526+$P$12*I1526</f>
      </c>
      <c r="M1526" s="5" t="str">
        <f>=(J1526-L1526)^2</f>
      </c>
    </row>
    <row r="1527">
      <c r="A1527" t="n">
        <v>230959</v>
      </c>
      <c r="B1527" t="s">
        <v>5063</v>
      </c>
      <c r="C1527" t="s">
        <v>163</v>
      </c>
      <c r="D1527" t="n">
        <v>17</v>
      </c>
      <c r="E1527" t="n">
        <v>22912</v>
      </c>
      <c r="F1527" t="n">
        <v>94</v>
      </c>
      <c r="G1527" t="n">
        <v>9</v>
      </c>
      <c r="H1527" t="n">
        <v>3.6824</v>
      </c>
      <c r="I1527" t="n">
        <v>6.9</v>
      </c>
      <c r="J1527" t="n">
        <v>92.6</v>
      </c>
      <c r="K1527" t="str">
        <f>=IF(MOD(A1527,10)&lt;7,"train","test")</f>
      </c>
      <c r="L1527" s="5" t="str">
        <f>=$P$6+$P$7*D1527+$P$8*E1527+$P$9*F1527+$P$10*G1527+$P$11*H1527+$P$12*I1527</f>
      </c>
      <c r="M1527" s="5" t="str">
        <f>=(J1527-L1527)^2</f>
      </c>
    </row>
    <row r="1528">
      <c r="A1528" t="n">
        <v>231059</v>
      </c>
      <c r="B1528" t="s">
        <v>5067</v>
      </c>
      <c r="C1528" t="s">
        <v>163</v>
      </c>
      <c r="D1528" t="n">
        <v>18</v>
      </c>
      <c r="E1528" t="n">
        <v>30806</v>
      </c>
      <c r="F1528" t="n">
        <v>84</v>
      </c>
      <c r="G1528" t="n">
        <v>10</v>
      </c>
      <c r="H1528" t="n">
        <v>3.2889</v>
      </c>
      <c r="I1528" t="n">
        <v>2</v>
      </c>
      <c r="J1528" t="n">
        <v>68.9</v>
      </c>
      <c r="K1528" t="str">
        <f>=IF(MOD(A1528,10)&lt;7,"train","test")</f>
      </c>
      <c r="L1528" s="5" t="str">
        <f>=$P$6+$P$7*D1528+$P$8*E1528+$P$9*F1528+$P$10*G1528+$P$11*H1528+$P$12*I1528</f>
      </c>
      <c r="M1528" s="5" t="str">
        <f>=(J1528-L1528)^2</f>
      </c>
    </row>
    <row r="1529">
      <c r="A1529" t="n">
        <v>232089</v>
      </c>
      <c r="B1529" t="s">
        <v>5104</v>
      </c>
      <c r="C1529" t="s">
        <v>163</v>
      </c>
      <c r="D1529" t="n">
        <v>47</v>
      </c>
      <c r="E1529" t="n">
        <v>22521</v>
      </c>
      <c r="F1529" t="n">
        <v>59</v>
      </c>
      <c r="G1529" t="n">
        <v>11</v>
      </c>
      <c r="H1529" t="n">
        <v>2.9952</v>
      </c>
      <c r="I1529" t="n">
        <v>0.5</v>
      </c>
      <c r="J1529" t="n">
        <v>28.9</v>
      </c>
      <c r="K1529" t="str">
        <f>=IF(MOD(A1529,10)&lt;7,"train","test")</f>
      </c>
      <c r="L1529" s="5" t="str">
        <f>=$P$6+$P$7*D1529+$P$8*E1529+$P$9*F1529+$P$10*G1529+$P$11*H1529+$P$12*I1529</f>
      </c>
      <c r="M1529" s="5" t="str">
        <f>=(J1529-L1529)^2</f>
      </c>
    </row>
    <row r="1530">
      <c r="A1530" t="n">
        <v>232308</v>
      </c>
      <c r="B1530" t="s">
        <v>5114</v>
      </c>
      <c r="C1530" t="s">
        <v>163</v>
      </c>
      <c r="D1530" t="n">
        <v>33</v>
      </c>
      <c r="E1530" t="n">
        <v>23444</v>
      </c>
      <c r="F1530" t="n">
        <v>74</v>
      </c>
      <c r="G1530" t="n">
        <v>8</v>
      </c>
      <c r="H1530" t="n">
        <v>2.9965</v>
      </c>
      <c r="I1530" t="n">
        <v>1.1</v>
      </c>
      <c r="J1530" t="n">
        <v>67.7</v>
      </c>
      <c r="K1530" t="str">
        <f>=IF(MOD(A1530,10)&lt;7,"train","test")</f>
      </c>
      <c r="L1530" s="5" t="str">
        <f>=$P$6+$P$7*D1530+$P$8*E1530+$P$9*F1530+$P$10*G1530+$P$11*H1530+$P$12*I1530</f>
      </c>
      <c r="M1530" s="5" t="str">
        <f>=(J1530-L1530)^2</f>
      </c>
    </row>
    <row r="1531">
      <c r="A1531" t="n">
        <v>232557</v>
      </c>
      <c r="B1531" t="s">
        <v>5118</v>
      </c>
      <c r="C1531" t="s">
        <v>163</v>
      </c>
      <c r="D1531" t="n">
        <v>39</v>
      </c>
      <c r="E1531" t="n">
        <v>29692</v>
      </c>
      <c r="F1531" t="n">
        <v>79</v>
      </c>
      <c r="G1531" t="n">
        <v>18</v>
      </c>
      <c r="H1531" t="n">
        <v>5.1422</v>
      </c>
      <c r="I1531" t="n">
        <v>1.6</v>
      </c>
      <c r="J1531" t="n">
        <v>65.5</v>
      </c>
      <c r="K1531" t="str">
        <f>=IF(MOD(A1531,10)&lt;7,"train","test")</f>
      </c>
      <c r="L1531" s="5" t="str">
        <f>=$P$6+$P$7*D1531+$P$8*E1531+$P$9*F1531+$P$10*G1531+$P$11*H1531+$P$12*I1531</f>
      </c>
      <c r="M1531" s="5" t="str">
        <f>=(J1531-L1531)^2</f>
      </c>
    </row>
    <row r="1532">
      <c r="A1532" t="n">
        <v>232609</v>
      </c>
      <c r="B1532" t="s">
        <v>5122</v>
      </c>
      <c r="C1532" t="s">
        <v>163</v>
      </c>
      <c r="D1532" t="n">
        <v>27</v>
      </c>
      <c r="E1532" t="n">
        <v>22921</v>
      </c>
      <c r="F1532" t="n">
        <v>76</v>
      </c>
      <c r="G1532" t="n">
        <v>11</v>
      </c>
      <c r="H1532" t="n">
        <v>3.5306</v>
      </c>
      <c r="I1532" t="n">
        <v>1.6</v>
      </c>
      <c r="J1532" t="n">
        <v>61.6</v>
      </c>
      <c r="K1532" t="str">
        <f>=IF(MOD(A1532,10)&lt;7,"train","test")</f>
      </c>
      <c r="L1532" s="5" t="str">
        <f>=$P$6+$P$7*D1532+$P$8*E1532+$P$9*F1532+$P$10*G1532+$P$11*H1532+$P$12*I1532</f>
      </c>
      <c r="M1532" s="5" t="str">
        <f>=(J1532-L1532)^2</f>
      </c>
    </row>
    <row r="1533">
      <c r="A1533" t="n">
        <v>232937</v>
      </c>
      <c r="B1533" t="s">
        <v>5136</v>
      </c>
      <c r="C1533" t="s">
        <v>149</v>
      </c>
      <c r="D1533" t="n">
        <v>62</v>
      </c>
      <c r="E1533" t="n">
        <v>12272</v>
      </c>
      <c r="F1533" t="n">
        <v>72</v>
      </c>
      <c r="G1533" t="n">
        <v>18</v>
      </c>
      <c r="H1533" t="n">
        <v>3.8041</v>
      </c>
      <c r="I1533" t="n">
        <v>0.3</v>
      </c>
      <c r="J1533" t="n">
        <v>32.8</v>
      </c>
      <c r="K1533" t="str">
        <f>=IF(MOD(A1533,10)&lt;7,"train","test")</f>
      </c>
      <c r="L1533" s="5" t="str">
        <f>=$P$6+$P$7*D1533+$P$8*E1533+$P$9*F1533+$P$10*G1533+$P$11*H1533+$P$12*I1533</f>
      </c>
      <c r="M1533" s="5" t="str">
        <f>=(J1533-L1533)^2</f>
      </c>
    </row>
    <row r="1534">
      <c r="A1534" t="n">
        <v>233277</v>
      </c>
      <c r="B1534" t="s">
        <v>5147</v>
      </c>
      <c r="C1534" t="s">
        <v>149</v>
      </c>
      <c r="D1534" t="n">
        <v>35</v>
      </c>
      <c r="E1534" t="n">
        <v>18282</v>
      </c>
      <c r="F1534" t="n">
        <v>73</v>
      </c>
      <c r="G1534" t="n">
        <v>12</v>
      </c>
      <c r="H1534" t="n">
        <v>3.9504</v>
      </c>
      <c r="I1534" t="n">
        <v>1.5</v>
      </c>
      <c r="J1534" t="n">
        <v>49.6</v>
      </c>
      <c r="K1534" t="str">
        <f>=IF(MOD(A1534,10)&lt;7,"train","test")</f>
      </c>
      <c r="L1534" s="5" t="str">
        <f>=$P$6+$P$7*D1534+$P$8*E1534+$P$9*F1534+$P$10*G1534+$P$11*H1534+$P$12*I1534</f>
      </c>
      <c r="M1534" s="5" t="str">
        <f>=(J1534-L1534)^2</f>
      </c>
    </row>
    <row r="1535">
      <c r="A1535" t="n">
        <v>233718</v>
      </c>
      <c r="B1535" t="s">
        <v>5174</v>
      </c>
      <c r="C1535" t="s">
        <v>163</v>
      </c>
      <c r="D1535" t="n">
        <v>31</v>
      </c>
      <c r="E1535" t="n">
        <v>25598</v>
      </c>
      <c r="F1535" t="n">
        <v>77</v>
      </c>
      <c r="G1535" t="n">
        <v>9</v>
      </c>
      <c r="H1535" t="n">
        <v>2.6758</v>
      </c>
      <c r="I1535" t="n">
        <v>2.5</v>
      </c>
      <c r="J1535" t="n">
        <v>48.1</v>
      </c>
      <c r="K1535" t="str">
        <f>=IF(MOD(A1535,10)&lt;7,"train","test")</f>
      </c>
      <c r="L1535" s="5" t="str">
        <f>=$P$6+$P$7*D1535+$P$8*E1535+$P$9*F1535+$P$10*G1535+$P$11*H1535+$P$12*I1535</f>
      </c>
      <c r="M1535" s="5" t="str">
        <f>=(J1535-L1535)^2</f>
      </c>
    </row>
    <row r="1536">
      <c r="A1536" t="n">
        <v>233897</v>
      </c>
      <c r="B1536" t="s">
        <v>5179</v>
      </c>
      <c r="C1536" t="s">
        <v>149</v>
      </c>
      <c r="D1536" t="n">
        <v>33</v>
      </c>
      <c r="E1536" t="n">
        <v>10409</v>
      </c>
      <c r="F1536" t="n">
        <v>73</v>
      </c>
      <c r="G1536" t="n">
        <v>13</v>
      </c>
      <c r="H1536" t="n">
        <v>3.4482</v>
      </c>
      <c r="I1536" t="n">
        <v>1.8</v>
      </c>
      <c r="J1536" t="n">
        <v>49.8</v>
      </c>
      <c r="K1536" t="str">
        <f>=IF(MOD(A1536,10)&lt;7,"train","test")</f>
      </c>
      <c r="L1536" s="5" t="str">
        <f>=$P$6+$P$7*D1536+$P$8*E1536+$P$9*F1536+$P$10*G1536+$P$11*H1536+$P$12*I1536</f>
      </c>
      <c r="M1536" s="5" t="str">
        <f>=(J1536-L1536)^2</f>
      </c>
    </row>
    <row r="1537">
      <c r="A1537" t="n">
        <v>234137</v>
      </c>
      <c r="B1537" t="s">
        <v>5190</v>
      </c>
      <c r="C1537" t="s">
        <v>163</v>
      </c>
      <c r="D1537" t="n">
        <v>79</v>
      </c>
      <c r="E1537" t="n">
        <v>17734</v>
      </c>
      <c r="F1537" t="n">
        <v>75</v>
      </c>
      <c r="G1537" t="n">
        <v>12</v>
      </c>
      <c r="H1537" t="n">
        <v>3.0671</v>
      </c>
      <c r="I1537" t="n">
        <v>2.3</v>
      </c>
      <c r="J1537" t="n">
        <v>21.7</v>
      </c>
      <c r="K1537" t="str">
        <f>=IF(MOD(A1537,10)&lt;7,"train","test")</f>
      </c>
      <c r="L1537" s="5" t="str">
        <f>=$P$6+$P$7*D1537+$P$8*E1537+$P$9*F1537+$P$10*G1537+$P$11*H1537+$P$12*I1537</f>
      </c>
      <c r="M1537" s="5" t="str">
        <f>=(J1537-L1537)^2</f>
      </c>
    </row>
    <row r="1538">
      <c r="A1538" t="n">
        <v>234207</v>
      </c>
      <c r="B1538" t="s">
        <v>5195</v>
      </c>
      <c r="C1538" t="s">
        <v>163</v>
      </c>
      <c r="D1538" t="n">
        <v>11</v>
      </c>
      <c r="E1538" t="n">
        <v>24667</v>
      </c>
      <c r="F1538" t="n">
        <v>95</v>
      </c>
      <c r="G1538" t="n">
        <v>8</v>
      </c>
      <c r="H1538" t="n">
        <v>3.3531</v>
      </c>
      <c r="I1538" t="n">
        <v>4</v>
      </c>
      <c r="J1538" t="n">
        <v>94.9</v>
      </c>
      <c r="K1538" t="str">
        <f>=IF(MOD(A1538,10)&lt;7,"train","test")</f>
      </c>
      <c r="L1538" s="5" t="str">
        <f>=$P$6+$P$7*D1538+$P$8*E1538+$P$9*F1538+$P$10*G1538+$P$11*H1538+$P$12*I1538</f>
      </c>
      <c r="M1538" s="5" t="str">
        <f>=(J1538-L1538)^2</f>
      </c>
    </row>
    <row r="1539">
      <c r="A1539" t="n">
        <v>234827</v>
      </c>
      <c r="B1539" t="s">
        <v>5204</v>
      </c>
      <c r="C1539" t="s">
        <v>149</v>
      </c>
      <c r="D1539" t="n">
        <v>31</v>
      </c>
      <c r="E1539" t="n">
        <v>15558</v>
      </c>
      <c r="F1539" t="n">
        <v>69</v>
      </c>
      <c r="G1539" t="n">
        <v>17</v>
      </c>
      <c r="H1539" t="n">
        <v>4.2852</v>
      </c>
      <c r="I1539" t="n">
        <v>5</v>
      </c>
      <c r="J1539" t="n">
        <v>49.9</v>
      </c>
      <c r="K1539" t="str">
        <f>=IF(MOD(A1539,10)&lt;7,"train","test")</f>
      </c>
      <c r="L1539" s="5" t="str">
        <f>=$P$6+$P$7*D1539+$P$8*E1539+$P$9*F1539+$P$10*G1539+$P$11*H1539+$P$12*I1539</f>
      </c>
      <c r="M1539" s="5" t="str">
        <f>=(J1539-L1539)^2</f>
      </c>
    </row>
    <row r="1540">
      <c r="A1540" t="n">
        <v>235097</v>
      </c>
      <c r="B1540" t="s">
        <v>5218</v>
      </c>
      <c r="C1540" t="s">
        <v>149</v>
      </c>
      <c r="D1540" t="n">
        <v>35</v>
      </c>
      <c r="E1540" t="n">
        <v>13786</v>
      </c>
      <c r="F1540" t="n">
        <v>67</v>
      </c>
      <c r="G1540" t="n">
        <v>20</v>
      </c>
      <c r="H1540" t="n">
        <v>4.2372</v>
      </c>
      <c r="I1540" t="n">
        <v>2.6</v>
      </c>
      <c r="J1540" t="n">
        <v>47.2</v>
      </c>
      <c r="K1540" t="str">
        <f>=IF(MOD(A1540,10)&lt;7,"train","test")</f>
      </c>
      <c r="L1540" s="5" t="str">
        <f>=$P$6+$P$7*D1540+$P$8*E1540+$P$9*F1540+$P$10*G1540+$P$11*H1540+$P$12*I1540</f>
      </c>
      <c r="M1540" s="5" t="str">
        <f>=(J1540-L1540)^2</f>
      </c>
    </row>
    <row r="1541">
      <c r="A1541" t="n">
        <v>235167</v>
      </c>
      <c r="B1541" t="s">
        <v>5224</v>
      </c>
      <c r="C1541" t="s">
        <v>149</v>
      </c>
      <c r="D1541" t="n">
        <v>41</v>
      </c>
      <c r="E1541" t="n">
        <v>18480</v>
      </c>
      <c r="F1541" t="n">
        <v>68</v>
      </c>
      <c r="G1541" t="n">
        <v>20</v>
      </c>
      <c r="H1541" t="n">
        <v>3.4213</v>
      </c>
      <c r="I1541" t="n">
        <v>3.2</v>
      </c>
      <c r="J1541" t="n">
        <v>43.6</v>
      </c>
      <c r="K1541" t="str">
        <f>=IF(MOD(A1541,10)&lt;7,"train","test")</f>
      </c>
      <c r="L1541" s="5" t="str">
        <f>=$P$6+$P$7*D1541+$P$8*E1541+$P$9*F1541+$P$10*G1541+$P$11*H1541+$P$12*I1541</f>
      </c>
      <c r="M1541" s="5" t="str">
        <f>=(J1541-L1541)^2</f>
      </c>
    </row>
    <row r="1542">
      <c r="A1542" t="n">
        <v>236328</v>
      </c>
      <c r="B1542" t="s">
        <v>5255</v>
      </c>
      <c r="C1542" t="s">
        <v>163</v>
      </c>
      <c r="D1542" t="n">
        <v>17</v>
      </c>
      <c r="E1542" t="n">
        <v>42301</v>
      </c>
      <c r="F1542" t="n">
        <v>80</v>
      </c>
      <c r="G1542" t="n">
        <v>10</v>
      </c>
      <c r="H1542" t="n">
        <v>3.3265</v>
      </c>
      <c r="I1542" t="n">
        <v>7</v>
      </c>
      <c r="J1542" t="n">
        <v>67.9</v>
      </c>
      <c r="K1542" t="str">
        <f>=IF(MOD(A1542,10)&lt;7,"train","test")</f>
      </c>
      <c r="L1542" s="5" t="str">
        <f>=$P$6+$P$7*D1542+$P$8*E1542+$P$9*F1542+$P$10*G1542+$P$11*H1542+$P$12*I1542</f>
      </c>
      <c r="M1542" s="5" t="str">
        <f>=(J1542-L1542)^2</f>
      </c>
    </row>
    <row r="1543">
      <c r="A1543" t="n">
        <v>236577</v>
      </c>
      <c r="B1543" t="s">
        <v>5262</v>
      </c>
      <c r="C1543" t="s">
        <v>163</v>
      </c>
      <c r="D1543" t="n">
        <v>33</v>
      </c>
      <c r="E1543" t="n">
        <v>26155</v>
      </c>
      <c r="F1543" t="n">
        <v>75</v>
      </c>
      <c r="G1543" t="n">
        <v>10</v>
      </c>
      <c r="H1543" t="n">
        <v>3.5458</v>
      </c>
      <c r="I1543" t="n">
        <v>15.1</v>
      </c>
      <c r="J1543" t="n">
        <v>62.1</v>
      </c>
      <c r="K1543" t="str">
        <f>=IF(MOD(A1543,10)&lt;7,"train","test")</f>
      </c>
      <c r="L1543" s="5" t="str">
        <f>=$P$6+$P$7*D1543+$P$8*E1543+$P$9*F1543+$P$10*G1543+$P$11*H1543+$P$12*I1543</f>
      </c>
      <c r="M1543" s="5" t="str">
        <f>=(J1543-L1543)^2</f>
      </c>
    </row>
    <row r="1544">
      <c r="A1544" t="n">
        <v>236939</v>
      </c>
      <c r="B1544" t="s">
        <v>5275</v>
      </c>
      <c r="C1544" t="s">
        <v>149</v>
      </c>
      <c r="D1544" t="n">
        <v>26</v>
      </c>
      <c r="E1544" t="n">
        <v>18155</v>
      </c>
      <c r="F1544" t="n">
        <v>80</v>
      </c>
      <c r="G1544" t="n">
        <v>15</v>
      </c>
      <c r="H1544" t="n">
        <v>4.4902</v>
      </c>
      <c r="I1544" t="n">
        <v>6.9</v>
      </c>
      <c r="J1544" t="n">
        <v>61.6</v>
      </c>
      <c r="K1544" t="str">
        <f>=IF(MOD(A1544,10)&lt;7,"train","test")</f>
      </c>
      <c r="L1544" s="5" t="str">
        <f>=$P$6+$P$7*D1544+$P$8*E1544+$P$9*F1544+$P$10*G1544+$P$11*H1544+$P$12*I1544</f>
      </c>
      <c r="M1544" s="5" t="str">
        <f>=(J1544-L1544)^2</f>
      </c>
    </row>
    <row r="1545">
      <c r="A1545" t="n">
        <v>236948</v>
      </c>
      <c r="B1545" t="s">
        <v>5277</v>
      </c>
      <c r="C1545" t="s">
        <v>149</v>
      </c>
      <c r="D1545" t="n">
        <v>15</v>
      </c>
      <c r="E1545" t="n">
        <v>11023</v>
      </c>
      <c r="F1545" t="n">
        <v>95</v>
      </c>
      <c r="G1545" t="n">
        <v>20</v>
      </c>
      <c r="H1545" t="n">
        <v>4.7607</v>
      </c>
      <c r="I1545" t="n">
        <v>23.1</v>
      </c>
      <c r="J1545" t="n">
        <v>83.7</v>
      </c>
      <c r="K1545" t="str">
        <f>=IF(MOD(A1545,10)&lt;7,"train","test")</f>
      </c>
      <c r="L1545" s="5" t="str">
        <f>=$P$6+$P$7*D1545+$P$8*E1545+$P$9*F1545+$P$10*G1545+$P$11*H1545+$P$12*I1545</f>
      </c>
      <c r="M1545" s="5" t="str">
        <f>=(J1545-L1545)^2</f>
      </c>
    </row>
    <row r="1546">
      <c r="A1546" t="n">
        <v>237057</v>
      </c>
      <c r="B1546" t="s">
        <v>5282</v>
      </c>
      <c r="C1546" t="s">
        <v>163</v>
      </c>
      <c r="D1546" t="n">
        <v>15</v>
      </c>
      <c r="E1546" t="n">
        <v>41601</v>
      </c>
      <c r="F1546" t="n">
        <v>89</v>
      </c>
      <c r="G1546" t="n">
        <v>10</v>
      </c>
      <c r="H1546" t="n">
        <v>3.1931</v>
      </c>
      <c r="I1546" t="n">
        <v>6.2</v>
      </c>
      <c r="J1546" t="n">
        <v>81</v>
      </c>
      <c r="K1546" t="str">
        <f>=IF(MOD(A1546,10)&lt;7,"train","test")</f>
      </c>
      <c r="L1546" s="5" t="str">
        <f>=$P$6+$P$7*D1546+$P$8*E1546+$P$9*F1546+$P$10*G1546+$P$11*H1546+$P$12*I1546</f>
      </c>
      <c r="M1546" s="5" t="str">
        <f>=(J1546-L1546)^2</f>
      </c>
    </row>
    <row r="1547">
      <c r="A1547" t="n">
        <v>237358</v>
      </c>
      <c r="B1547" t="s">
        <v>5301</v>
      </c>
      <c r="C1547" t="s">
        <v>163</v>
      </c>
      <c r="D1547" t="n">
        <v>40</v>
      </c>
      <c r="E1547" t="n">
        <v>19762</v>
      </c>
      <c r="F1547" t="n">
        <v>58</v>
      </c>
      <c r="G1547" t="n">
        <v>11</v>
      </c>
      <c r="H1547" t="n">
        <v>2.8727</v>
      </c>
      <c r="I1547" t="n">
        <v>1.2</v>
      </c>
      <c r="J1547" t="n">
        <v>36.5</v>
      </c>
      <c r="K1547" t="str">
        <f>=IF(MOD(A1547,10)&lt;7,"train","test")</f>
      </c>
      <c r="L1547" s="5" t="str">
        <f>=$P$6+$P$7*D1547+$P$8*E1547+$P$9*F1547+$P$10*G1547+$P$11*H1547+$P$12*I1547</f>
      </c>
      <c r="M1547" s="5" t="str">
        <f>=(J1547-L1547)^2</f>
      </c>
    </row>
    <row r="1548">
      <c r="A1548" t="n">
        <v>237367</v>
      </c>
      <c r="B1548" t="s">
        <v>5303</v>
      </c>
      <c r="C1548" t="s">
        <v>149</v>
      </c>
      <c r="D1548" t="n">
        <v>33</v>
      </c>
      <c r="E1548" t="n">
        <v>10993</v>
      </c>
      <c r="F1548" t="n">
        <v>64</v>
      </c>
      <c r="G1548" t="n">
        <v>12</v>
      </c>
      <c r="H1548" t="n">
        <v>3.5871</v>
      </c>
      <c r="I1548" t="n">
        <v>1</v>
      </c>
      <c r="J1548" t="n">
        <v>45.2</v>
      </c>
      <c r="K1548" t="str">
        <f>=IF(MOD(A1548,10)&lt;7,"train","test")</f>
      </c>
      <c r="L1548" s="5" t="str">
        <f>=$P$6+$P$7*D1548+$P$8*E1548+$P$9*F1548+$P$10*G1548+$P$11*H1548+$P$12*I1548</f>
      </c>
      <c r="M1548" s="5" t="str">
        <f>=(J1548-L1548)^2</f>
      </c>
    </row>
    <row r="1549">
      <c r="A1549" t="n">
        <v>237899</v>
      </c>
      <c r="B1549" t="s">
        <v>5331</v>
      </c>
      <c r="C1549" t="s">
        <v>149</v>
      </c>
      <c r="D1549" t="n">
        <v>18</v>
      </c>
      <c r="E1549" t="n">
        <v>10878</v>
      </c>
      <c r="F1549" t="n">
        <v>63</v>
      </c>
      <c r="G1549" t="n">
        <v>12</v>
      </c>
      <c r="H1549" t="n">
        <v>3.6472</v>
      </c>
      <c r="I1549" t="n">
        <v>1.5</v>
      </c>
      <c r="J1549" t="n">
        <v>33.5</v>
      </c>
      <c r="K1549" t="str">
        <f>=IF(MOD(A1549,10)&lt;7,"train","test")</f>
      </c>
      <c r="L1549" s="5" t="str">
        <f>=$P$6+$P$7*D1549+$P$8*E1549+$P$9*F1549+$P$10*G1549+$P$11*H1549+$P$12*I1549</f>
      </c>
      <c r="M1549" s="5" t="str">
        <f>=(J1549-L1549)^2</f>
      </c>
    </row>
    <row r="1550">
      <c r="A1550" t="n">
        <v>237969</v>
      </c>
      <c r="B1550" t="s">
        <v>5337</v>
      </c>
      <c r="C1550" t="s">
        <v>163</v>
      </c>
      <c r="D1550" t="n">
        <v>37</v>
      </c>
      <c r="E1550" t="n">
        <v>20093</v>
      </c>
      <c r="F1550" t="n">
        <v>68</v>
      </c>
      <c r="G1550" t="n">
        <v>13</v>
      </c>
      <c r="H1550" t="n">
        <v>3.0009</v>
      </c>
      <c r="I1550" t="n">
        <v>1.1</v>
      </c>
      <c r="J1550" t="n">
        <v>49.5</v>
      </c>
      <c r="K1550" t="str">
        <f>=IF(MOD(A1550,10)&lt;7,"train","test")</f>
      </c>
      <c r="L1550" s="5" t="str">
        <f>=$P$6+$P$7*D1550+$P$8*E1550+$P$9*F1550+$P$10*G1550+$P$11*H1550+$P$12*I1550</f>
      </c>
      <c r="M1550" s="5" t="str">
        <f>=(J1550-L1550)^2</f>
      </c>
    </row>
    <row r="1551">
      <c r="A1551" t="n">
        <v>238078</v>
      </c>
      <c r="B1551" t="s">
        <v>5345</v>
      </c>
      <c r="C1551" t="s">
        <v>163</v>
      </c>
      <c r="D1551" t="n">
        <v>25</v>
      </c>
      <c r="E1551" t="n">
        <v>19164</v>
      </c>
      <c r="F1551" t="n">
        <v>66</v>
      </c>
      <c r="G1551" t="n">
        <v>14</v>
      </c>
      <c r="H1551" t="n">
        <v>2.9484</v>
      </c>
      <c r="I1551" t="n">
        <v>1.4</v>
      </c>
      <c r="J1551" t="n">
        <v>32</v>
      </c>
      <c r="K1551" t="str">
        <f>=IF(MOD(A1551,10)&lt;7,"train","test")</f>
      </c>
      <c r="L1551" s="5" t="str">
        <f>=$P$6+$P$7*D1551+$P$8*E1551+$P$9*F1551+$P$10*G1551+$P$11*H1551+$P$12*I1551</f>
      </c>
      <c r="M1551" s="5" t="str">
        <f>=(J1551-L1551)^2</f>
      </c>
    </row>
    <row r="1552">
      <c r="A1552" t="n">
        <v>238458</v>
      </c>
      <c r="B1552" t="s">
        <v>5357</v>
      </c>
      <c r="C1552" t="s">
        <v>163</v>
      </c>
      <c r="D1552" t="n">
        <v>22</v>
      </c>
      <c r="E1552" t="n">
        <v>25171</v>
      </c>
      <c r="F1552" t="n">
        <v>79</v>
      </c>
      <c r="G1552" t="n">
        <v>13</v>
      </c>
      <c r="H1552" t="n">
        <v>3.5474</v>
      </c>
      <c r="I1552" t="n">
        <v>3.3</v>
      </c>
      <c r="J1552" t="n">
        <v>69.6</v>
      </c>
      <c r="K1552" t="str">
        <f>=IF(MOD(A1552,10)&lt;7,"train","test")</f>
      </c>
      <c r="L1552" s="5" t="str">
        <f>=$P$6+$P$7*D1552+$P$8*E1552+$P$9*F1552+$P$10*G1552+$P$11*H1552+$P$12*I1552</f>
      </c>
      <c r="M1552" s="5" t="str">
        <f>=(J1552-L1552)^2</f>
      </c>
    </row>
    <row r="1553">
      <c r="A1553" t="n">
        <v>239017</v>
      </c>
      <c r="B1553" t="s">
        <v>5371</v>
      </c>
      <c r="C1553" t="s">
        <v>163</v>
      </c>
      <c r="D1553" t="n">
        <v>21</v>
      </c>
      <c r="E1553" t="n">
        <v>27393</v>
      </c>
      <c r="F1553" t="n">
        <v>87</v>
      </c>
      <c r="G1553" t="n">
        <v>7</v>
      </c>
      <c r="H1553" t="n">
        <v>3.1847</v>
      </c>
      <c r="I1553" t="n">
        <v>5.6</v>
      </c>
      <c r="J1553" t="n">
        <v>76.4</v>
      </c>
      <c r="K1553" t="str">
        <f>=IF(MOD(A1553,10)&lt;7,"train","test")</f>
      </c>
      <c r="L1553" s="5" t="str">
        <f>=$P$6+$P$7*D1553+$P$8*E1553+$P$9*F1553+$P$10*G1553+$P$11*H1553+$P$12*I1553</f>
      </c>
      <c r="M1553" s="5" t="str">
        <f>=(J1553-L1553)^2</f>
      </c>
    </row>
    <row r="1554">
      <c r="A1554" t="n">
        <v>239309</v>
      </c>
      <c r="B1554" t="s">
        <v>5379</v>
      </c>
      <c r="C1554" t="s">
        <v>163</v>
      </c>
      <c r="D1554" t="n">
        <v>36</v>
      </c>
      <c r="E1554" t="n">
        <v>28024</v>
      </c>
      <c r="F1554" t="n">
        <v>84</v>
      </c>
      <c r="G1554" t="n">
        <v>11</v>
      </c>
      <c r="H1554" t="n">
        <v>2.9763</v>
      </c>
      <c r="I1554" t="n">
        <v>5.2</v>
      </c>
      <c r="J1554" t="n">
        <v>63.3</v>
      </c>
      <c r="K1554" t="str">
        <f>=IF(MOD(A1554,10)&lt;7,"train","test")</f>
      </c>
      <c r="L1554" s="5" t="str">
        <f>=$P$6+$P$7*D1554+$P$8*E1554+$P$9*F1554+$P$10*G1554+$P$11*H1554+$P$12*I1554</f>
      </c>
      <c r="M1554" s="5" t="str">
        <f>=(J1554-L1554)^2</f>
      </c>
    </row>
    <row r="1555">
      <c r="A1555" t="n">
        <v>239318</v>
      </c>
      <c r="B1555" t="s">
        <v>5380</v>
      </c>
      <c r="C1555" t="s">
        <v>163</v>
      </c>
      <c r="D1555" t="n">
        <v>23</v>
      </c>
      <c r="E1555" t="n">
        <v>26122</v>
      </c>
      <c r="F1555" t="n">
        <v>83</v>
      </c>
      <c r="G1555" t="n">
        <v>12</v>
      </c>
      <c r="H1555" t="n">
        <v>3.4484</v>
      </c>
      <c r="I1555" t="n">
        <v>5.7</v>
      </c>
      <c r="J1555" t="n">
        <v>71.5</v>
      </c>
      <c r="K1555" t="str">
        <f>=IF(MOD(A1555,10)&lt;7,"train","test")</f>
      </c>
      <c r="L1555" s="5" t="str">
        <f>=$P$6+$P$7*D1555+$P$8*E1555+$P$9*F1555+$P$10*G1555+$P$11*H1555+$P$12*I1555</f>
      </c>
      <c r="M1555" s="5" t="str">
        <f>=(J1555-L1555)^2</f>
      </c>
    </row>
    <row r="1556">
      <c r="A1556" t="n">
        <v>239628</v>
      </c>
      <c r="B1556" t="s">
        <v>5392</v>
      </c>
      <c r="C1556" t="s">
        <v>163</v>
      </c>
      <c r="D1556" t="n">
        <v>33</v>
      </c>
      <c r="E1556" t="n">
        <v>22557</v>
      </c>
      <c r="F1556" t="n">
        <v>76</v>
      </c>
      <c r="G1556" t="n">
        <v>12</v>
      </c>
      <c r="H1556" t="n">
        <v>2.8893</v>
      </c>
      <c r="I1556" t="n">
        <v>1.8</v>
      </c>
      <c r="J1556" t="n">
        <v>59.9</v>
      </c>
      <c r="K1556" t="str">
        <f>=IF(MOD(A1556,10)&lt;7,"train","test")</f>
      </c>
      <c r="L1556" s="5" t="str">
        <f>=$P$6+$P$7*D1556+$P$8*E1556+$P$9*F1556+$P$10*G1556+$P$11*H1556+$P$12*I1556</f>
      </c>
      <c r="M1556" s="5" t="str">
        <f>=(J1556-L1556)^2</f>
      </c>
    </row>
    <row r="1557">
      <c r="A1557" t="n">
        <v>240107</v>
      </c>
      <c r="B1557" t="s">
        <v>5400</v>
      </c>
      <c r="C1557" t="s">
        <v>163</v>
      </c>
      <c r="D1557" t="n">
        <v>22</v>
      </c>
      <c r="E1557" t="n">
        <v>23901</v>
      </c>
      <c r="F1557" t="n">
        <v>70</v>
      </c>
      <c r="G1557" t="n">
        <v>12</v>
      </c>
      <c r="H1557" t="n">
        <v>3.4649</v>
      </c>
      <c r="I1557" t="n">
        <v>1.9</v>
      </c>
      <c r="J1557" t="n">
        <v>65.2</v>
      </c>
      <c r="K1557" t="str">
        <f>=IF(MOD(A1557,10)&lt;7,"train","test")</f>
      </c>
      <c r="L1557" s="5" t="str">
        <f>=$P$6+$P$7*D1557+$P$8*E1557+$P$9*F1557+$P$10*G1557+$P$11*H1557+$P$12*I1557</f>
      </c>
      <c r="M1557" s="5" t="str">
        <f>=(J1557-L1557)^2</f>
      </c>
    </row>
    <row r="1558">
      <c r="A1558" t="n">
        <v>240189</v>
      </c>
      <c r="B1558" t="s">
        <v>5405</v>
      </c>
      <c r="C1558" t="s">
        <v>149</v>
      </c>
      <c r="D1558" t="n">
        <v>25</v>
      </c>
      <c r="E1558" t="n">
        <v>13670</v>
      </c>
      <c r="F1558" t="n">
        <v>78</v>
      </c>
      <c r="G1558" t="n">
        <v>20</v>
      </c>
      <c r="H1558" t="n">
        <v>4.1158</v>
      </c>
      <c r="I1558" t="n">
        <v>2</v>
      </c>
      <c r="J1558" t="n">
        <v>64.3</v>
      </c>
      <c r="K1558" t="str">
        <f>=IF(MOD(A1558,10)&lt;7,"train","test")</f>
      </c>
      <c r="L1558" s="5" t="str">
        <f>=$P$6+$P$7*D1558+$P$8*E1558+$P$9*F1558+$P$10*G1558+$P$11*H1558+$P$12*I1558</f>
      </c>
      <c r="M1558" s="5" t="str">
        <f>=(J1558-L1558)^2</f>
      </c>
    </row>
    <row r="1559">
      <c r="A1559" t="n">
        <v>240268</v>
      </c>
      <c r="B1559" t="s">
        <v>5410</v>
      </c>
      <c r="C1559" t="s">
        <v>149</v>
      </c>
      <c r="D1559" t="n">
        <v>19</v>
      </c>
      <c r="E1559" t="n">
        <v>15323</v>
      </c>
      <c r="F1559" t="n">
        <v>82</v>
      </c>
      <c r="G1559" t="n">
        <v>19</v>
      </c>
      <c r="H1559" t="n">
        <v>4.0442</v>
      </c>
      <c r="I1559" t="n">
        <v>2.8</v>
      </c>
      <c r="J1559" t="n">
        <v>67.6</v>
      </c>
      <c r="K1559" t="str">
        <f>=IF(MOD(A1559,10)&lt;7,"train","test")</f>
      </c>
      <c r="L1559" s="5" t="str">
        <f>=$P$6+$P$7*D1559+$P$8*E1559+$P$9*F1559+$P$10*G1559+$P$11*H1559+$P$12*I1559</f>
      </c>
      <c r="M1559" s="5" t="str">
        <f>=(J1559-L1559)^2</f>
      </c>
    </row>
    <row r="1560">
      <c r="A1560" t="n">
        <v>240277</v>
      </c>
      <c r="B1560" t="s">
        <v>5411</v>
      </c>
      <c r="C1560" t="s">
        <v>149</v>
      </c>
      <c r="D1560" t="n">
        <v>23</v>
      </c>
      <c r="E1560" t="n">
        <v>10289</v>
      </c>
      <c r="F1560" t="n">
        <v>70</v>
      </c>
      <c r="G1560" t="n">
        <v>23</v>
      </c>
      <c r="H1560" t="n">
        <v>4.0744</v>
      </c>
      <c r="I1560" t="n">
        <v>4</v>
      </c>
      <c r="J1560" t="n">
        <v>53.1</v>
      </c>
      <c r="K1560" t="str">
        <f>=IF(MOD(A1560,10)&lt;7,"train","test")</f>
      </c>
      <c r="L1560" s="5" t="str">
        <f>=$P$6+$P$7*D1560+$P$8*E1560+$P$9*F1560+$P$10*G1560+$P$11*H1560+$P$12*I1560</f>
      </c>
      <c r="M1560" s="5" t="str">
        <f>=(J1560-L1560)^2</f>
      </c>
    </row>
    <row r="1561">
      <c r="A1561" t="n">
        <v>240329</v>
      </c>
      <c r="B1561" t="s">
        <v>5412</v>
      </c>
      <c r="C1561" t="s">
        <v>149</v>
      </c>
      <c r="D1561" t="n">
        <v>14</v>
      </c>
      <c r="E1561" t="n">
        <v>13125</v>
      </c>
      <c r="F1561" t="n">
        <v>86</v>
      </c>
      <c r="G1561" t="n">
        <v>19</v>
      </c>
      <c r="H1561" t="n">
        <v>4.0409</v>
      </c>
      <c r="I1561" t="n">
        <v>2.4</v>
      </c>
      <c r="J1561" t="n">
        <v>71.2</v>
      </c>
      <c r="K1561" t="str">
        <f>=IF(MOD(A1561,10)&lt;7,"train","test")</f>
      </c>
      <c r="L1561" s="5" t="str">
        <f>=$P$6+$P$7*D1561+$P$8*E1561+$P$9*F1561+$P$10*G1561+$P$11*H1561+$P$12*I1561</f>
      </c>
      <c r="M1561" s="5" t="str">
        <f>=(J1561-L1561)^2</f>
      </c>
    </row>
    <row r="1562">
      <c r="A1562" t="n">
        <v>240338</v>
      </c>
      <c r="B1562" t="s">
        <v>5413</v>
      </c>
      <c r="C1562" t="s">
        <v>163</v>
      </c>
      <c r="D1562" t="n">
        <v>25</v>
      </c>
      <c r="E1562" t="n">
        <v>22809</v>
      </c>
      <c r="F1562" t="n">
        <v>80</v>
      </c>
      <c r="G1562" t="n">
        <v>11</v>
      </c>
      <c r="H1562" t="n">
        <v>3.1048</v>
      </c>
      <c r="I1562" t="n">
        <v>1.4</v>
      </c>
      <c r="J1562" t="n">
        <v>62.7</v>
      </c>
      <c r="K1562" t="str">
        <f>=IF(MOD(A1562,10)&lt;7,"train","test")</f>
      </c>
      <c r="L1562" s="5" t="str">
        <f>=$P$6+$P$7*D1562+$P$8*E1562+$P$9*F1562+$P$10*G1562+$P$11*H1562+$P$12*I1562</f>
      </c>
      <c r="M1562" s="5" t="str">
        <f>=(J1562-L1562)^2</f>
      </c>
    </row>
    <row r="1563">
      <c r="A1563" t="n">
        <v>240417</v>
      </c>
      <c r="B1563" t="s">
        <v>5418</v>
      </c>
      <c r="C1563" t="s">
        <v>149</v>
      </c>
      <c r="D1563" t="n">
        <v>23</v>
      </c>
      <c r="E1563" t="n">
        <v>15574</v>
      </c>
      <c r="F1563" t="n">
        <v>74</v>
      </c>
      <c r="G1563" t="n">
        <v>18</v>
      </c>
      <c r="H1563" t="n">
        <v>3.9157</v>
      </c>
      <c r="I1563" t="n">
        <v>3.5</v>
      </c>
      <c r="J1563" t="n">
        <v>52.5</v>
      </c>
      <c r="K1563" t="str">
        <f>=IF(MOD(A1563,10)&lt;7,"train","test")</f>
      </c>
      <c r="L1563" s="5" t="str">
        <f>=$P$6+$P$7*D1563+$P$8*E1563+$P$9*F1563+$P$10*G1563+$P$11*H1563+$P$12*I1563</f>
      </c>
      <c r="M1563" s="5" t="str">
        <f>=(J1563-L1563)^2</f>
      </c>
    </row>
    <row r="1564">
      <c r="A1564" t="n">
        <v>240727</v>
      </c>
      <c r="B1564" t="s">
        <v>5448</v>
      </c>
      <c r="C1564" t="s">
        <v>149</v>
      </c>
      <c r="D1564" t="n">
        <v>22</v>
      </c>
      <c r="E1564" t="n">
        <v>13299</v>
      </c>
      <c r="F1564" t="n">
        <v>77</v>
      </c>
      <c r="G1564" t="n">
        <v>13</v>
      </c>
      <c r="H1564" t="n">
        <v>4.0999</v>
      </c>
      <c r="I1564" t="n">
        <v>1.2</v>
      </c>
      <c r="J1564" t="n">
        <v>59.8</v>
      </c>
      <c r="K1564" t="str">
        <f>=IF(MOD(A1564,10)&lt;7,"train","test")</f>
      </c>
      <c r="L1564" s="5" t="str">
        <f>=$P$6+$P$7*D1564+$P$8*E1564+$P$9*F1564+$P$10*G1564+$P$11*H1564+$P$12*I1564</f>
      </c>
      <c r="M1564" s="5" t="str">
        <f>=(J1564-L1564)^2</f>
      </c>
    </row>
    <row r="1565">
      <c r="A1565" t="n">
        <v>241377</v>
      </c>
      <c r="B1565" t="s">
        <v>5478</v>
      </c>
      <c r="C1565" t="s">
        <v>163</v>
      </c>
      <c r="D1565" t="n">
        <v>75</v>
      </c>
      <c r="E1565" t="n">
        <v>6301</v>
      </c>
      <c r="F1565" t="n">
        <v>65</v>
      </c>
      <c r="G1565" t="n">
        <v>10</v>
      </c>
      <c r="H1565" t="n">
        <v>3.0257</v>
      </c>
      <c r="I1565" t="n">
        <v>0</v>
      </c>
      <c r="J1565" t="n">
        <v>30.8</v>
      </c>
      <c r="K1565" t="str">
        <f>=IF(MOD(A1565,10)&lt;7,"train","test")</f>
      </c>
      <c r="L1565" s="5" t="str">
        <f>=$P$6+$P$7*D1565+$P$8*E1565+$P$9*F1565+$P$10*G1565+$P$11*H1565+$P$12*I1565</f>
      </c>
      <c r="M1565" s="5" t="str">
        <f>=(J1565-L1565)^2</f>
      </c>
    </row>
    <row r="1566">
      <c r="A1566" t="n">
        <v>241739</v>
      </c>
      <c r="B1566" t="s">
        <v>5488</v>
      </c>
      <c r="C1566" t="s">
        <v>163</v>
      </c>
      <c r="D1566" t="n">
        <v>69</v>
      </c>
      <c r="E1566" t="n">
        <v>7559</v>
      </c>
      <c r="F1566" t="n">
        <v>70</v>
      </c>
      <c r="G1566" t="n">
        <v>21</v>
      </c>
      <c r="H1566" t="n">
        <v>3.8535</v>
      </c>
      <c r="I1566" t="n">
        <v>0</v>
      </c>
      <c r="J1566" t="n">
        <v>29.7</v>
      </c>
      <c r="K1566" t="str">
        <f>=IF(MOD(A1566,10)&lt;7,"train","test")</f>
      </c>
      <c r="L1566" s="5" t="str">
        <f>=$P$6+$P$7*D1566+$P$8*E1566+$P$9*F1566+$P$10*G1566+$P$11*H1566+$P$12*I1566</f>
      </c>
      <c r="M1566" s="5" t="str">
        <f>=(J1566-L1566)^2</f>
      </c>
    </row>
    <row r="1567">
      <c r="A1567" t="n">
        <v>242617</v>
      </c>
      <c r="B1567" t="s">
        <v>5504</v>
      </c>
      <c r="C1567" t="s">
        <v>163</v>
      </c>
      <c r="D1567" t="n">
        <v>82</v>
      </c>
      <c r="E1567" t="n">
        <v>9192</v>
      </c>
      <c r="F1567" t="n">
        <v>79</v>
      </c>
      <c r="G1567" t="n">
        <v>25</v>
      </c>
      <c r="H1567" t="n">
        <v>3.5501</v>
      </c>
      <c r="I1567" t="n">
        <v>0</v>
      </c>
      <c r="J1567" t="n">
        <v>37.8</v>
      </c>
      <c r="K1567" t="str">
        <f>=IF(MOD(A1567,10)&lt;7,"train","test")</f>
      </c>
      <c r="L1567" s="5" t="str">
        <f>=$P$6+$P$7*D1567+$P$8*E1567+$P$9*F1567+$P$10*G1567+$P$11*H1567+$P$12*I1567</f>
      </c>
      <c r="M1567" s="5" t="str">
        <f>=(J1567-L1567)^2</f>
      </c>
    </row>
    <row r="1568">
      <c r="A1568" t="n">
        <v>242699</v>
      </c>
      <c r="B1568" t="s">
        <v>5516</v>
      </c>
      <c r="C1568" t="s">
        <v>163</v>
      </c>
      <c r="D1568" t="n">
        <v>75</v>
      </c>
      <c r="E1568" t="n">
        <v>9320</v>
      </c>
      <c r="F1568" t="n">
        <v>81</v>
      </c>
      <c r="G1568" t="n">
        <v>25</v>
      </c>
      <c r="H1568" t="n">
        <v>3.281</v>
      </c>
      <c r="I1568" t="n">
        <v>0</v>
      </c>
      <c r="J1568" t="n">
        <v>35.6</v>
      </c>
      <c r="K1568" t="str">
        <f>=IF(MOD(A1568,10)&lt;7,"train","test")</f>
      </c>
      <c r="L1568" s="5" t="str">
        <f>=$P$6+$P$7*D1568+$P$8*E1568+$P$9*F1568+$P$10*G1568+$P$11*H1568+$P$12*I1568</f>
      </c>
      <c r="M1568" s="5" t="str">
        <f>=(J1568-L1568)^2</f>
      </c>
    </row>
    <row r="1569">
      <c r="A1569" t="n">
        <v>243179</v>
      </c>
      <c r="B1569" t="s">
        <v>5530</v>
      </c>
      <c r="C1569" t="s">
        <v>149</v>
      </c>
      <c r="D1569" t="n">
        <v>79</v>
      </c>
      <c r="E1569" t="n">
        <v>13137</v>
      </c>
      <c r="F1569" t="n">
        <v>75</v>
      </c>
      <c r="G1569" t="n">
        <v>11</v>
      </c>
      <c r="H1569" t="n">
        <v>3.4752</v>
      </c>
      <c r="I1569" t="n">
        <v>0</v>
      </c>
      <c r="J1569" t="n">
        <v>51.7</v>
      </c>
      <c r="K1569" t="str">
        <f>=IF(MOD(A1569,10)&lt;7,"train","test")</f>
      </c>
      <c r="L1569" s="5" t="str">
        <f>=$P$6+$P$7*D1569+$P$8*E1569+$P$9*F1569+$P$10*G1569+$P$11*H1569+$P$12*I1569</f>
      </c>
      <c r="M1569" s="5" t="str">
        <f>=(J1569-L1569)^2</f>
      </c>
    </row>
    <row r="1570">
      <c r="A1570" t="n">
        <v>243188</v>
      </c>
      <c r="B1570" t="s">
        <v>5531</v>
      </c>
      <c r="C1570" t="s">
        <v>149</v>
      </c>
      <c r="D1570" t="n">
        <v>82</v>
      </c>
      <c r="E1570" t="n">
        <v>12148</v>
      </c>
      <c r="F1570" t="n">
        <v>60</v>
      </c>
      <c r="G1570" t="n">
        <v>9</v>
      </c>
      <c r="H1570" t="n">
        <v>2.6928</v>
      </c>
      <c r="I1570" t="n">
        <v>0</v>
      </c>
      <c r="J1570" t="n">
        <v>15.2</v>
      </c>
      <c r="K1570" t="str">
        <f>=IF(MOD(A1570,10)&lt;7,"train","test")</f>
      </c>
      <c r="L1570" s="5" t="str">
        <f>=$P$6+$P$7*D1570+$P$8*E1570+$P$9*F1570+$P$10*G1570+$P$11*H1570+$P$12*I1570</f>
      </c>
      <c r="M1570" s="5" t="str">
        <f>=(J1570-L1570)^2</f>
      </c>
    </row>
    <row r="1571">
      <c r="A1571" t="n">
        <v>243197</v>
      </c>
      <c r="B1571" t="s">
        <v>5533</v>
      </c>
      <c r="C1571" t="s">
        <v>149</v>
      </c>
      <c r="D1571" t="n">
        <v>65</v>
      </c>
      <c r="E1571" t="n">
        <v>12857</v>
      </c>
      <c r="F1571" t="n">
        <v>84</v>
      </c>
      <c r="G1571" t="n">
        <v>19</v>
      </c>
      <c r="H1571" t="n">
        <v>4.0609</v>
      </c>
      <c r="I1571" t="n">
        <v>0</v>
      </c>
      <c r="J1571" t="n">
        <v>47</v>
      </c>
      <c r="K1571" t="str">
        <f>=IF(MOD(A1571,10)&lt;7,"train","test")</f>
      </c>
      <c r="L1571" s="5" t="str">
        <f>=$P$6+$P$7*D1571+$P$8*E1571+$P$9*F1571+$P$10*G1571+$P$11*H1571+$P$12*I1571</f>
      </c>
      <c r="M1571" s="5" t="str">
        <f>=(J1571-L1571)^2</f>
      </c>
    </row>
    <row r="1572">
      <c r="A1572" t="n">
        <v>243577</v>
      </c>
      <c r="B1572" t="s">
        <v>5542</v>
      </c>
      <c r="C1572" t="s">
        <v>163</v>
      </c>
      <c r="D1572" t="n">
        <v>62</v>
      </c>
      <c r="E1572" t="n">
        <v>16534</v>
      </c>
      <c r="F1572" t="n">
        <v>77</v>
      </c>
      <c r="G1572" t="n">
        <v>17</v>
      </c>
      <c r="H1572" t="n">
        <v>3.7035</v>
      </c>
      <c r="I1572" t="n">
        <v>0.1</v>
      </c>
      <c r="J1572" t="n">
        <v>23.6</v>
      </c>
      <c r="K1572" t="str">
        <f>=IF(MOD(A1572,10)&lt;7,"train","test")</f>
      </c>
      <c r="L1572" s="5" t="str">
        <f>=$P$6+$P$7*D1572+$P$8*E1572+$P$9*F1572+$P$10*G1572+$P$11*H1572+$P$12*I1572</f>
      </c>
      <c r="M1572" s="5" t="str">
        <f>=(J1572-L1572)^2</f>
      </c>
    </row>
    <row r="1573">
      <c r="A1573" t="n">
        <v>262129</v>
      </c>
      <c r="B1573" t="s">
        <v>5662</v>
      </c>
      <c r="C1573" t="s">
        <v>149</v>
      </c>
      <c r="D1573" t="n">
        <v>30</v>
      </c>
      <c r="E1573" t="n">
        <v>8368</v>
      </c>
      <c r="F1573" t="n">
        <v>65</v>
      </c>
      <c r="G1573" t="n">
        <v>8</v>
      </c>
      <c r="H1573" t="n">
        <v>2.8627</v>
      </c>
      <c r="I1573" t="n">
        <v>4.2</v>
      </c>
      <c r="J1573" t="n">
        <v>61.8</v>
      </c>
      <c r="K1573" t="str">
        <f>=IF(MOD(A1573,10)&lt;7,"train","test")</f>
      </c>
      <c r="L1573" s="5" t="str">
        <f>=$P$6+$P$7*D1573+$P$8*E1573+$P$9*F1573+$P$10*G1573+$P$11*H1573+$P$12*I1573</f>
      </c>
      <c r="M1573" s="5" t="str">
        <f>=(J1573-L1573)^2</f>
      </c>
    </row>
    <row r="1574">
      <c r="A1574" t="n">
        <v>380438</v>
      </c>
      <c r="B1574" t="s">
        <v>5875</v>
      </c>
      <c r="C1574" t="s">
        <v>189</v>
      </c>
      <c r="D1574" t="n">
        <v>57</v>
      </c>
      <c r="E1574" t="n">
        <v>27159</v>
      </c>
      <c r="F1574" t="n">
        <v>76</v>
      </c>
      <c r="G1574" t="n">
        <v>39</v>
      </c>
      <c r="H1574" t="n">
        <v>2.9528</v>
      </c>
      <c r="I1574" t="n">
        <v>1.7</v>
      </c>
      <c r="J1574" t="n">
        <v>56.8</v>
      </c>
      <c r="K1574" t="str">
        <f>=IF(MOD(A1574,10)&lt;7,"train","test")</f>
      </c>
      <c r="L1574" s="5" t="str">
        <f>=$P$6+$P$7*D1574+$P$8*E1574+$P$9*F1574+$P$10*G1574+$P$11*H1574+$P$12*I1574</f>
      </c>
      <c r="M1574" s="5" t="str">
        <f>=(J1574-L1574)^2</f>
      </c>
    </row>
    <row r="1575">
      <c r="A1575" t="n">
        <v>385619</v>
      </c>
      <c r="B1575" t="s">
        <v>5925</v>
      </c>
      <c r="C1575" t="s">
        <v>163</v>
      </c>
      <c r="D1575" t="n">
        <v>51</v>
      </c>
      <c r="E1575" t="n">
        <v>26561</v>
      </c>
      <c r="F1575" t="n">
        <v>78</v>
      </c>
      <c r="G1575" t="n">
        <v>17</v>
      </c>
      <c r="H1575" t="n">
        <v>3.4874</v>
      </c>
      <c r="I1575" t="n">
        <v>1.5</v>
      </c>
      <c r="J1575" t="n">
        <v>57.8</v>
      </c>
      <c r="K1575" t="str">
        <f>=IF(MOD(A1575,10)&lt;7,"train","test")</f>
      </c>
      <c r="L1575" s="5" t="str">
        <f>=$P$6+$P$7*D1575+$P$8*E1575+$P$9*F1575+$P$10*G1575+$P$11*H1575+$P$12*I1575</f>
      </c>
      <c r="M1575" s="5" t="str">
        <f>=(J1575-L1575)^2</f>
      </c>
    </row>
    <row r="1576">
      <c r="A1576" t="n">
        <v>399869</v>
      </c>
      <c r="B1576" t="s">
        <v>5946</v>
      </c>
      <c r="C1576" t="s">
        <v>189</v>
      </c>
      <c r="D1576" t="n">
        <v>71</v>
      </c>
      <c r="E1576" t="n">
        <v>27934</v>
      </c>
      <c r="F1576" t="n">
        <v>81</v>
      </c>
      <c r="G1576" t="n">
        <v>22</v>
      </c>
      <c r="H1576" t="n">
        <v>2.943</v>
      </c>
      <c r="I1576" t="n">
        <v>8.9</v>
      </c>
      <c r="J1576" t="n">
        <v>49.6</v>
      </c>
      <c r="K1576" t="str">
        <f>=IF(MOD(A1576,10)&lt;7,"train","test")</f>
      </c>
      <c r="L1576" s="5" t="str">
        <f>=$P$6+$P$7*D1576+$P$8*E1576+$P$9*F1576+$P$10*G1576+$P$11*H1576+$P$12*I1576</f>
      </c>
      <c r="M1576" s="5" t="str">
        <f>=(J1576-L1576)^2</f>
      </c>
    </row>
    <row r="1577">
      <c r="A1577" t="n">
        <v>409698</v>
      </c>
      <c r="B1577" t="s">
        <v>6029</v>
      </c>
      <c r="C1577" t="s">
        <v>149</v>
      </c>
      <c r="D1577" t="n">
        <v>43</v>
      </c>
      <c r="E1577" t="n">
        <v>15222</v>
      </c>
      <c r="F1577" t="n">
        <v>79</v>
      </c>
      <c r="G1577" t="n">
        <v>16</v>
      </c>
      <c r="H1577" t="n">
        <v>3.8955</v>
      </c>
      <c r="I1577" t="n">
        <v>6.5</v>
      </c>
      <c r="J1577" t="n">
        <v>63.2</v>
      </c>
      <c r="K1577" t="str">
        <f>=IF(MOD(A1577,10)&lt;7,"train","test")</f>
      </c>
      <c r="L1577" s="5" t="str">
        <f>=$P$6+$P$7*D1577+$P$8*E1577+$P$9*F1577+$P$10*G1577+$P$11*H1577+$P$12*I1577</f>
      </c>
      <c r="M1577" s="5" t="str">
        <f>=(J1577-L1577)^2</f>
      </c>
    </row>
    <row r="1578">
      <c r="A1578" t="n">
        <v>433387</v>
      </c>
      <c r="B1578" t="s">
        <v>6297</v>
      </c>
      <c r="C1578" t="s">
        <v>163</v>
      </c>
      <c r="D1578" t="n">
        <v>35</v>
      </c>
      <c r="E1578" t="n">
        <v>9555</v>
      </c>
      <c r="F1578" t="n">
        <v>62</v>
      </c>
      <c r="G1578" t="n">
        <v>42</v>
      </c>
      <c r="H1578" t="n">
        <v>5.3747</v>
      </c>
      <c r="I1578" t="n">
        <v>4</v>
      </c>
      <c r="J1578" t="n">
        <v>50.9</v>
      </c>
      <c r="K1578" t="str">
        <f>=IF(MOD(A1578,10)&lt;7,"train","test")</f>
      </c>
      <c r="L1578" s="5" t="str">
        <f>=$P$6+$P$7*D1578+$P$8*E1578+$P$9*F1578+$P$10*G1578+$P$11*H1578+$P$12*I1578</f>
      </c>
      <c r="M1578" s="5" t="str">
        <f>=(J1578-L1578)^2</f>
      </c>
    </row>
    <row r="1579">
      <c r="A1579" t="n">
        <v>436429</v>
      </c>
      <c r="B1579" t="s">
        <v>6332</v>
      </c>
      <c r="C1579" t="s">
        <v>189</v>
      </c>
      <c r="D1579" t="n">
        <v>65</v>
      </c>
      <c r="E1579" t="n">
        <v>32944</v>
      </c>
      <c r="F1579" t="n">
        <v>50</v>
      </c>
      <c r="G1579" t="n">
        <v>31</v>
      </c>
      <c r="H1579" t="n">
        <v>3.8826</v>
      </c>
      <c r="I1579" t="n">
        <v>3.2</v>
      </c>
      <c r="J1579" t="n">
        <v>35.9</v>
      </c>
      <c r="K1579" t="str">
        <f>=IF(MOD(A1579,10)&lt;7,"train","test")</f>
      </c>
      <c r="L1579" s="5" t="str">
        <f>=$P$6+$P$7*D1579+$P$8*E1579+$P$9*F1579+$P$10*G1579+$P$11*H1579+$P$12*I1579</f>
      </c>
      <c r="M1579" s="5" t="str">
        <f>=(J1579-L1579)^2</f>
      </c>
    </row>
    <row r="1580">
      <c r="A1580" t="n">
        <v>441937</v>
      </c>
      <c r="B1580" t="s">
        <v>6460</v>
      </c>
      <c r="C1580" t="s">
        <v>149</v>
      </c>
      <c r="D1580" t="n">
        <v>47</v>
      </c>
      <c r="E1580" t="n">
        <v>10931</v>
      </c>
      <c r="F1580" t="n">
        <v>73</v>
      </c>
      <c r="G1580" t="n">
        <v>15</v>
      </c>
      <c r="H1580" t="n">
        <v>3.8582</v>
      </c>
      <c r="I1580" t="n">
        <v>6.3</v>
      </c>
      <c r="J1580" t="n">
        <v>53.5</v>
      </c>
      <c r="K1580" t="str">
        <f>=IF(MOD(A1580,10)&lt;7,"train","test")</f>
      </c>
      <c r="L1580" s="5" t="str">
        <f>=$P$6+$P$7*D1580+$P$8*E1580+$P$9*F1580+$P$10*G1580+$P$11*H1580+$P$12*I1580</f>
      </c>
      <c r="M1580" s="5" t="str">
        <f>=(J1580-L1580)^2</f>
      </c>
    </row>
    <row r="1581">
      <c r="A1581" t="n">
        <v>442569</v>
      </c>
      <c r="B1581" t="s">
        <v>6479</v>
      </c>
      <c r="C1581" t="s">
        <v>149</v>
      </c>
      <c r="D1581" t="n">
        <v>62</v>
      </c>
      <c r="E1581" t="n">
        <v>9186</v>
      </c>
      <c r="F1581" t="n">
        <v>24</v>
      </c>
      <c r="G1581" t="n">
        <v>20</v>
      </c>
      <c r="H1581" t="n">
        <v>3.9067</v>
      </c>
      <c r="I1581" t="n">
        <v>1.1</v>
      </c>
      <c r="J1581" t="n">
        <v>24.9</v>
      </c>
      <c r="K1581" t="str">
        <f>=IF(MOD(A1581,10)&lt;7,"train","test")</f>
      </c>
      <c r="L1581" s="5" t="str">
        <f>=$P$6+$P$7*D1581+$P$8*E1581+$P$9*F1581+$P$10*G1581+$P$11*H1581+$P$12*I1581</f>
      </c>
      <c r="M1581" s="5" t="str">
        <f>=(J1581-L1581)^2</f>
      </c>
    </row>
    <row r="1582">
      <c r="A1582" t="n">
        <v>445027</v>
      </c>
      <c r="B1582" t="s">
        <v>6580</v>
      </c>
      <c r="C1582" t="s">
        <v>189</v>
      </c>
      <c r="D1582" t="n">
        <v>73</v>
      </c>
      <c r="E1582" t="n">
        <v>14394</v>
      </c>
      <c r="F1582" t="n">
        <v>20</v>
      </c>
      <c r="G1582" t="n">
        <v>34</v>
      </c>
      <c r="H1582" t="n">
        <v>4.5107</v>
      </c>
      <c r="I1582" t="n">
        <v>1.4</v>
      </c>
      <c r="J1582" t="n">
        <v>16.4</v>
      </c>
      <c r="K1582" t="str">
        <f>=IF(MOD(A1582,10)&lt;7,"train","test")</f>
      </c>
      <c r="L1582" s="5" t="str">
        <f>=$P$6+$P$7*D1582+$P$8*E1582+$P$9*F1582+$P$10*G1582+$P$11*H1582+$P$12*I1582</f>
      </c>
      <c r="M1582" s="5" t="str">
        <f>=(J1582-L1582)^2</f>
      </c>
    </row>
    <row r="1583">
      <c r="A1583" t="n">
        <v>445188</v>
      </c>
      <c r="B1583" t="s">
        <v>6583</v>
      </c>
      <c r="C1583" t="s">
        <v>149</v>
      </c>
      <c r="D1583" t="n">
        <v>59</v>
      </c>
      <c r="E1583" t="n">
        <v>13232</v>
      </c>
      <c r="F1583" t="n">
        <v>83</v>
      </c>
      <c r="G1583" t="n">
        <v>21</v>
      </c>
      <c r="H1583" t="n">
        <v>3.9782</v>
      </c>
      <c r="I1583" t="n">
        <v>21.2</v>
      </c>
      <c r="J1583" t="n">
        <v>69.1</v>
      </c>
      <c r="K1583" t="str">
        <f>=IF(MOD(A1583,10)&lt;7,"train","test")</f>
      </c>
      <c r="L1583" s="5" t="str">
        <f>=$P$6+$P$7*D1583+$P$8*E1583+$P$9*F1583+$P$10*G1583+$P$11*H1583+$P$12*I1583</f>
      </c>
      <c r="M1583" s="5" t="str">
        <f>=(J1583-L1583)^2</f>
      </c>
    </row>
    <row r="1584">
      <c r="A1584" t="n">
        <v>445708</v>
      </c>
      <c r="B1584" t="s">
        <v>6597</v>
      </c>
      <c r="C1584" t="s">
        <v>163</v>
      </c>
      <c r="D1584" t="n">
        <v>52</v>
      </c>
      <c r="E1584" t="n">
        <v>29481</v>
      </c>
      <c r="F1584" t="n">
        <v>64</v>
      </c>
      <c r="G1584" t="n">
        <v>12</v>
      </c>
      <c r="H1584" t="n">
        <v>3.0924</v>
      </c>
      <c r="I1584" t="n">
        <v>2.4</v>
      </c>
      <c r="J1584" t="n">
        <v>33.9</v>
      </c>
      <c r="K1584" t="str">
        <f>=IF(MOD(A1584,10)&lt;7,"train","test")</f>
      </c>
      <c r="L1584" s="5" t="str">
        <f>=$P$6+$P$7*D1584+$P$8*E1584+$P$9*F1584+$P$10*G1584+$P$11*H1584+$P$12*I1584</f>
      </c>
      <c r="M1584" s="5" t="str">
        <f>=(J1584-L1584)^2</f>
      </c>
    </row>
    <row r="1585">
      <c r="A1585" t="n">
        <v>446048</v>
      </c>
      <c r="B1585" t="s">
        <v>6615</v>
      </c>
      <c r="C1585" t="s">
        <v>163</v>
      </c>
      <c r="D1585" t="n">
        <v>23</v>
      </c>
      <c r="E1585" t="n">
        <v>23515</v>
      </c>
      <c r="F1585" t="n">
        <v>75</v>
      </c>
      <c r="G1585" t="n">
        <v>12</v>
      </c>
      <c r="H1585" t="n">
        <v>3.1374</v>
      </c>
      <c r="I1585" t="n">
        <v>4.1</v>
      </c>
      <c r="J1585" t="n">
        <v>55.5</v>
      </c>
      <c r="K1585" t="str">
        <f>=IF(MOD(A1585,10)&lt;7,"train","test")</f>
      </c>
      <c r="L1585" s="5" t="str">
        <f>=$P$6+$P$7*D1585+$P$8*E1585+$P$9*F1585+$P$10*G1585+$P$11*H1585+$P$12*I1585</f>
      </c>
      <c r="M1585" s="5" t="str">
        <f>=(J1585-L1585)^2</f>
      </c>
    </row>
    <row r="1586">
      <c r="A1586" t="n">
        <v>447689</v>
      </c>
      <c r="B1586" t="s">
        <v>6666</v>
      </c>
      <c r="C1586" t="s">
        <v>149</v>
      </c>
      <c r="D1586" t="n">
        <v>50</v>
      </c>
      <c r="E1586" t="n">
        <v>11037</v>
      </c>
      <c r="F1586" t="n">
        <v>69</v>
      </c>
      <c r="G1586" t="n">
        <v>20</v>
      </c>
      <c r="H1586" t="n">
        <v>4.1321</v>
      </c>
      <c r="I1586" t="n">
        <v>11.5</v>
      </c>
      <c r="J1586" t="n">
        <v>19.8</v>
      </c>
      <c r="K1586" t="str">
        <f>=IF(MOD(A1586,10)&lt;7,"train","test")</f>
      </c>
      <c r="L1586" s="5" t="str">
        <f>=$P$6+$P$7*D1586+$P$8*E1586+$P$9*F1586+$P$10*G1586+$P$11*H1586+$P$12*I1586</f>
      </c>
      <c r="M1586" s="5" t="str">
        <f>=(J1586-L1586)^2</f>
      </c>
    </row>
    <row r="1587">
      <c r="A1587" t="n">
        <v>449339</v>
      </c>
      <c r="B1587" t="s">
        <v>6729</v>
      </c>
      <c r="C1587" t="s">
        <v>189</v>
      </c>
      <c r="D1587" t="n">
        <v>25</v>
      </c>
      <c r="E1587" t="n">
        <v>10322</v>
      </c>
      <c r="F1587" t="n">
        <v>94</v>
      </c>
      <c r="G1587" t="n">
        <v>25</v>
      </c>
      <c r="H1587" t="n">
        <v>4.9821</v>
      </c>
      <c r="I1587" t="n">
        <v>3</v>
      </c>
      <c r="J1587" t="n">
        <v>41.4</v>
      </c>
      <c r="K1587" t="str">
        <f>=IF(MOD(A1587,10)&lt;7,"train","test")</f>
      </c>
      <c r="L1587" s="5" t="str">
        <f>=$P$6+$P$7*D1587+$P$8*E1587+$P$9*F1587+$P$10*G1587+$P$11*H1587+$P$12*I1587</f>
      </c>
      <c r="M1587" s="5" t="str">
        <f>=(J1587-L1587)^2</f>
      </c>
    </row>
    <row r="1588">
      <c r="A1588" t="n">
        <v>451398</v>
      </c>
      <c r="B1588" t="s">
        <v>6831</v>
      </c>
      <c r="C1588" t="s">
        <v>163</v>
      </c>
      <c r="D1588" t="n">
        <v>42</v>
      </c>
      <c r="E1588" t="n">
        <v>5821</v>
      </c>
      <c r="F1588" t="n">
        <v>93</v>
      </c>
      <c r="G1588" t="n">
        <v>23</v>
      </c>
      <c r="H1588" t="n">
        <v>2.3541</v>
      </c>
      <c r="I1588" t="n">
        <v>0</v>
      </c>
      <c r="J1588" t="n">
        <v>27</v>
      </c>
      <c r="K1588" t="str">
        <f>=IF(MOD(A1588,10)&lt;7,"train","test")</f>
      </c>
      <c r="L1588" s="5" t="str">
        <f>=$P$6+$P$7*D1588+$P$8*E1588+$P$9*F1588+$P$10*G1588+$P$11*H1588+$P$12*I1588</f>
      </c>
      <c r="M1588" s="5" t="str">
        <f>=(J1588-L1588)^2</f>
      </c>
    </row>
    <row r="1589">
      <c r="A1589" t="n">
        <v>451927</v>
      </c>
      <c r="B1589" t="s">
        <v>6857</v>
      </c>
      <c r="C1589" t="s">
        <v>163</v>
      </c>
      <c r="D1589" t="n">
        <v>0</v>
      </c>
      <c r="E1589" t="n">
        <v>25128</v>
      </c>
      <c r="F1589" t="n">
        <v>88</v>
      </c>
      <c r="G1589" t="n">
        <v>14</v>
      </c>
      <c r="H1589" t="n">
        <v>2.6284</v>
      </c>
      <c r="I1589" t="n">
        <v>7.3</v>
      </c>
      <c r="J1589" t="n">
        <v>65.5</v>
      </c>
      <c r="K1589" t="str">
        <f>=IF(MOD(A1589,10)&lt;7,"train","test")</f>
      </c>
      <c r="L1589" s="5" t="str">
        <f>=$P$6+$P$7*D1589+$P$8*E1589+$P$9*F1589+$P$10*G1589+$P$11*H1589+$P$12*I1589</f>
      </c>
      <c r="M1589" s="5" t="str">
        <f>=(J1589-L1589)^2</f>
      </c>
    </row>
    <row r="1590">
      <c r="A1590" t="n">
        <v>455257</v>
      </c>
      <c r="B1590" t="s">
        <v>6937</v>
      </c>
      <c r="C1590" t="s">
        <v>163</v>
      </c>
      <c r="D1590" t="n">
        <v>84</v>
      </c>
      <c r="E1590" t="n">
        <v>19630</v>
      </c>
      <c r="F1590" t="n">
        <v>95</v>
      </c>
      <c r="G1590" t="n">
        <v>26</v>
      </c>
      <c r="H1590" t="n">
        <v>2.6345</v>
      </c>
      <c r="I1590" t="n">
        <v>0</v>
      </c>
      <c r="J1590" t="n">
        <v>71.2</v>
      </c>
      <c r="K1590" t="str">
        <f>=IF(MOD(A1590,10)&lt;7,"train","test")</f>
      </c>
      <c r="L1590" s="5" t="str">
        <f>=$P$6+$P$7*D1590+$P$8*E1590+$P$9*F1590+$P$10*G1590+$P$11*H1590+$P$12*I1590</f>
      </c>
      <c r="M1590" s="5" t="str">
        <f>=(J1590-L1590)^2</f>
      </c>
    </row>
    <row r="1591">
      <c r="A1591" t="n">
        <v>456959</v>
      </c>
      <c r="B1591" t="s">
        <v>7013</v>
      </c>
      <c r="C1591" t="s">
        <v>149</v>
      </c>
      <c r="D1591" t="n">
        <v>36</v>
      </c>
      <c r="E1591" t="n">
        <v>13840</v>
      </c>
      <c r="F1591" t="n">
        <v>72</v>
      </c>
      <c r="G1591" t="n">
        <v>13</v>
      </c>
      <c r="H1591" t="n">
        <v>2.8169</v>
      </c>
      <c r="I1591" t="n">
        <v>15.1</v>
      </c>
      <c r="J1591" t="n">
        <v>56.9</v>
      </c>
      <c r="K1591" t="str">
        <f>=IF(MOD(A1591,10)&lt;7,"train","test")</f>
      </c>
      <c r="L1591" s="5" t="str">
        <f>=$P$6+$P$7*D1591+$P$8*E1591+$P$9*F1591+$P$10*G1591+$P$11*H1591+$P$12*I1591</f>
      </c>
      <c r="M1591" s="5" t="str">
        <f>=(J1591-L1591)^2</f>
      </c>
    </row>
    <row r="1592">
      <c r="A1592" t="n">
        <v>459949</v>
      </c>
      <c r="B1592" t="s">
        <v>7164</v>
      </c>
      <c r="C1592" t="s">
        <v>149</v>
      </c>
      <c r="D1592" t="n">
        <v>51</v>
      </c>
      <c r="E1592" t="n">
        <v>13263</v>
      </c>
      <c r="F1592" t="n">
        <v>63</v>
      </c>
      <c r="G1592" t="n">
        <v>19</v>
      </c>
      <c r="H1592" t="n">
        <v>3.9283</v>
      </c>
      <c r="I1592" t="n">
        <v>1.4</v>
      </c>
      <c r="J1592" t="n">
        <v>29.4</v>
      </c>
      <c r="K1592" t="str">
        <f>=IF(MOD(A1592,10)&lt;7,"train","test")</f>
      </c>
      <c r="L1592" s="5" t="str">
        <f>=$P$6+$P$7*D1592+$P$8*E1592+$P$9*F1592+$P$10*G1592+$P$11*H1592+$P$12*I1592</f>
      </c>
      <c r="M1592" s="5" t="str">
        <f>=(J1592-L1592)^2</f>
      </c>
    </row>
    <row r="1593">
      <c r="A1593" t="n">
        <v>461148</v>
      </c>
      <c r="B1593" t="s">
        <v>7219</v>
      </c>
      <c r="C1593" t="s">
        <v>189</v>
      </c>
      <c r="D1593" t="n">
        <v>20</v>
      </c>
      <c r="E1593" t="n">
        <v>50504</v>
      </c>
      <c r="F1593" t="n">
        <v>78</v>
      </c>
      <c r="G1593" t="n">
        <v>4</v>
      </c>
      <c r="H1593" t="n">
        <v>3.2201</v>
      </c>
      <c r="I1593" t="n">
        <v>3.4</v>
      </c>
      <c r="J1593" t="n">
        <v>66.4</v>
      </c>
      <c r="K1593" t="str">
        <f>=IF(MOD(A1593,10)&lt;7,"train","test")</f>
      </c>
      <c r="L1593" s="5" t="str">
        <f>=$P$6+$P$7*D1593+$P$8*E1593+$P$9*F1593+$P$10*G1593+$P$11*H1593+$P$12*I1593</f>
      </c>
      <c r="M1593" s="5" t="str">
        <f>=(J1593-L1593)^2</f>
      </c>
    </row>
    <row r="1594">
      <c r="A1594" t="n">
        <v>476717</v>
      </c>
      <c r="B1594" t="s">
        <v>7393</v>
      </c>
      <c r="C1594" t="s">
        <v>163</v>
      </c>
      <c r="D1594" t="n">
        <v>89</v>
      </c>
      <c r="E1594" t="n">
        <v>5047</v>
      </c>
      <c r="F1594" t="n">
        <v>97</v>
      </c>
      <c r="G1594" t="n">
        <v>17</v>
      </c>
      <c r="H1594" t="n">
        <v>2.8331</v>
      </c>
      <c r="I1594" t="n">
        <v>0</v>
      </c>
      <c r="J1594" t="n">
        <v>53</v>
      </c>
      <c r="K1594" t="str">
        <f>=IF(MOD(A1594,10)&lt;7,"train","test")</f>
      </c>
      <c r="L1594" s="5" t="str">
        <f>=$P$6+$P$7*D1594+$P$8*E1594+$P$9*F1594+$P$10*G1594+$P$11*H1594+$P$12*I1594</f>
      </c>
      <c r="M1594" s="5" t="str">
        <f>=(J1594-L1594)^2</f>
      </c>
    </row>
    <row r="1595">
      <c r="A1595" t="n">
        <v>482149</v>
      </c>
      <c r="B1595" t="s">
        <v>7535</v>
      </c>
      <c r="C1595" t="s">
        <v>149</v>
      </c>
      <c r="D1595" t="n">
        <v>38</v>
      </c>
      <c r="E1595" t="n">
        <v>13486</v>
      </c>
      <c r="F1595" t="n">
        <v>73</v>
      </c>
      <c r="G1595" t="n">
        <v>16</v>
      </c>
      <c r="H1595" t="n">
        <v>4.0086</v>
      </c>
      <c r="I1595" t="n">
        <v>7.4</v>
      </c>
      <c r="J1595" t="n">
        <v>48.6</v>
      </c>
      <c r="K1595" t="str">
        <f>=IF(MOD(A1595,10)&lt;7,"train","test")</f>
      </c>
      <c r="L1595" s="5" t="str">
        <f>=$P$6+$P$7*D1595+$P$8*E1595+$P$9*F1595+$P$10*G1595+$P$11*H1595+$P$12*I1595</f>
      </c>
      <c r="M1595" s="5" t="str">
        <f>=(J1595-L1595)^2</f>
      </c>
    </row>
    <row r="1596">
      <c r="A1596" t="n">
        <v>482158</v>
      </c>
      <c r="B1596" t="s">
        <v>7536</v>
      </c>
      <c r="C1596" t="s">
        <v>149</v>
      </c>
      <c r="D1596" t="n">
        <v>41</v>
      </c>
      <c r="E1596" t="n">
        <v>13326</v>
      </c>
      <c r="F1596" t="n">
        <v>61</v>
      </c>
      <c r="G1596" t="n">
        <v>18</v>
      </c>
      <c r="H1596" t="n">
        <v>3.9834</v>
      </c>
      <c r="I1596" t="n">
        <v>3.1</v>
      </c>
      <c r="J1596" t="n">
        <v>26.2</v>
      </c>
      <c r="K1596" t="str">
        <f>=IF(MOD(A1596,10)&lt;7,"train","test")</f>
      </c>
      <c r="L1596" s="5" t="str">
        <f>=$P$6+$P$7*D1596+$P$8*E1596+$P$9*F1596+$P$10*G1596+$P$11*H1596+$P$12*I1596</f>
      </c>
      <c r="M1596" s="5" t="str">
        <f>=(J1596-L1596)^2</f>
      </c>
    </row>
    <row r="1597">
      <c r="A1597" t="n">
        <v>482477</v>
      </c>
      <c r="B1597" t="s">
        <v>7552</v>
      </c>
      <c r="C1597" t="s">
        <v>189</v>
      </c>
      <c r="D1597" t="n">
        <v>65</v>
      </c>
      <c r="E1597" t="n">
        <v>31063</v>
      </c>
      <c r="F1597" t="n">
        <v>65</v>
      </c>
      <c r="G1597" t="n">
        <v>36</v>
      </c>
      <c r="H1597" t="n">
        <v>4.6245</v>
      </c>
      <c r="I1597" t="n">
        <v>2.3</v>
      </c>
      <c r="J1597" t="n">
        <v>23.6</v>
      </c>
      <c r="K1597" t="str">
        <f>=IF(MOD(A1597,10)&lt;7,"train","test")</f>
      </c>
      <c r="L1597" s="5" t="str">
        <f>=$P$6+$P$7*D1597+$P$8*E1597+$P$9*F1597+$P$10*G1597+$P$11*H1597+$P$12*I1597</f>
      </c>
      <c r="M1597" s="5" t="str">
        <f>=(J1597-L1597)^2</f>
      </c>
    </row>
    <row r="1598">
      <c r="A1598" t="n">
        <v>485768</v>
      </c>
      <c r="B1598" t="s">
        <v>7691</v>
      </c>
      <c r="C1598" t="s">
        <v>189</v>
      </c>
      <c r="D1598" t="n">
        <v>49</v>
      </c>
      <c r="E1598" t="n">
        <v>19038</v>
      </c>
      <c r="F1598" t="n">
        <v>36</v>
      </c>
      <c r="G1598" t="n">
        <v>25</v>
      </c>
      <c r="H1598" t="n">
        <v>3.0286</v>
      </c>
      <c r="I1598" t="n">
        <v>0.4</v>
      </c>
      <c r="J1598" t="n">
        <v>59.1</v>
      </c>
      <c r="K1598" t="str">
        <f>=IF(MOD(A1598,10)&lt;7,"train","test")</f>
      </c>
      <c r="L1598" s="5" t="str">
        <f>=$P$6+$P$7*D1598+$P$8*E1598+$P$9*F1598+$P$10*G1598+$P$11*H1598+$P$12*I1598</f>
      </c>
      <c r="M1598" s="5" t="str">
        <f>=(J1598-L1598)^2</f>
      </c>
    </row>
    <row r="1599">
      <c r="A1599" t="n">
        <v>486239</v>
      </c>
      <c r="B1599" t="s">
        <v>7713</v>
      </c>
      <c r="C1599" t="s">
        <v>189</v>
      </c>
      <c r="D1599" t="n">
        <v>6</v>
      </c>
      <c r="E1599" t="n">
        <v>21931</v>
      </c>
      <c r="F1599" t="n">
        <v>67</v>
      </c>
      <c r="G1599" t="n">
        <v>5</v>
      </c>
      <c r="H1599" t="n">
        <v>2.5599</v>
      </c>
      <c r="I1599" t="n">
        <v>0.9</v>
      </c>
      <c r="J1599" t="n">
        <v>73.7</v>
      </c>
      <c r="K1599" t="str">
        <f>=IF(MOD(A1599,10)&lt;7,"train","test")</f>
      </c>
      <c r="L1599" s="5" t="str">
        <f>=$P$6+$P$7*D1599+$P$8*E1599+$P$9*F1599+$P$10*G1599+$P$11*H1599+$P$12*I1599</f>
      </c>
      <c r="M1599" s="5" t="str">
        <f>=(J1599-L1599)^2</f>
      </c>
    </row>
    <row r="1600">
      <c r="A1600" t="n">
        <v>489937</v>
      </c>
      <c r="B1600" t="s">
        <v>7892</v>
      </c>
      <c r="C1600" t="s">
        <v>163</v>
      </c>
      <c r="D1600" t="n">
        <v>46</v>
      </c>
      <c r="E1600" t="n">
        <v>19111</v>
      </c>
      <c r="F1600" t="n">
        <v>56</v>
      </c>
      <c r="G1600" t="n">
        <v>15</v>
      </c>
      <c r="H1600" t="n">
        <v>3.0394</v>
      </c>
      <c r="I1600" t="n">
        <v>1.3</v>
      </c>
      <c r="J1600" t="n">
        <v>28.1</v>
      </c>
      <c r="K1600" t="str">
        <f>=IF(MOD(A1600,10)&lt;7,"train","test")</f>
      </c>
      <c r="L1600" s="5" t="str">
        <f>=$P$6+$P$7*D1600+$P$8*E1600+$P$9*F1600+$P$10*G1600+$P$11*H1600+$P$12*I1600</f>
      </c>
      <c r="M1600" s="5" t="str">
        <f>=(J1600-L1600)^2</f>
      </c>
    </row>
  </sheetData>
  <mergeCells count="2">
    <mergeCell ref="O2:T2"/>
    <mergeCell ref="O60:T60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ethan</dc:creator>
  <cp:lastModifiedBy>ethan</cp:lastModifiedBy>
  <dcterms:created xsi:type="dcterms:W3CDTF">2026-09-07T15:36:57Z</dcterms:created>
</coreProperties>
</file>